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zhushko.Olha\Desktop\Зміни 561-2011 - тарифи\ДОДАТОК 6 до рішення 561\"/>
    </mc:Choice>
  </mc:AlternateContent>
  <bookViews>
    <workbookView xWindow="0" yWindow="120" windowWidth="15360" windowHeight="7640" tabRatio="952"/>
  </bookViews>
  <sheets>
    <sheet name="Зведена" sheetId="1" r:id="rId1"/>
    <sheet name="сходові" sheetId="2" state="hidden" r:id="rId2"/>
    <sheet name="прибудинкова" sheetId="4" state="hidden" r:id="rId3"/>
    <sheet name="покрівлі" sheetId="3" state="hidden" r:id="rId4"/>
    <sheet name="майстерні" sheetId="6" state="hidden" r:id="rId5"/>
    <sheet name="дератизація " sheetId="5" state="hidden" r:id="rId6"/>
    <sheet name="електрики" sheetId="7" state="hidden" r:id="rId7"/>
    <sheet name="під зими" sheetId="8" state="hidden" r:id="rId8"/>
    <sheet name="димовенти" sheetId="9" state="hidden" r:id="rId9"/>
    <sheet name="слюсарі х.в." sheetId="10" state="hidden" r:id="rId10"/>
    <sheet name="слюсарі кан" sheetId="16" state="hidden" r:id="rId11"/>
    <sheet name="слюсарі ц.о." sheetId="11" state="hidden" r:id="rId12"/>
    <sheet name="слюсарі г.в." sheetId="17" state="hidden" r:id="rId13"/>
    <sheet name="зварювальник" sheetId="19" state="hidden" r:id="rId14"/>
    <sheet name="маляри" sheetId="13" state="hidden" r:id="rId15"/>
    <sheet name="аварійки" sheetId="15" state="hidden" r:id="rId16"/>
    <sheet name="Лист1" sheetId="18" state="hidden" r:id="rId17"/>
  </sheets>
  <externalReferences>
    <externalReference r:id="rId18"/>
    <externalReference r:id="rId19"/>
    <externalReference r:id="rId20"/>
  </externalReferences>
  <definedNames>
    <definedName name="_xlnm.Print_Titles" localSheetId="0">Зведена!$5:$5</definedName>
    <definedName name="_xlnm.Print_Titles" localSheetId="2">прибудинкова!$3:$3</definedName>
    <definedName name="_xlnm.Print_Titles" localSheetId="9">'слюсарі х.в.'!$3:$3</definedName>
    <definedName name="_xlnm.Print_Area" localSheetId="15">аварійки!$A$1:$J$1467</definedName>
    <definedName name="_xlnm.Print_Area" localSheetId="6">електрики!$A$1:$P$1467</definedName>
    <definedName name="_xlnm.Print_Area" localSheetId="0">Зведена!$A$1:$N$1461</definedName>
    <definedName name="_xlnm.Print_Area" localSheetId="4">майстерні!$A$1:$L$1464</definedName>
    <definedName name="_xlnm.Print_Area" localSheetId="14">маляри!$A$1:$L$1464</definedName>
    <definedName name="_xlnm.Print_Area" localSheetId="3">покрівлі!$A$1:$N$1464</definedName>
    <definedName name="_xlnm.Print_Area" localSheetId="2">прибудинкова!$A$1:$M$1464</definedName>
    <definedName name="_xlnm.Print_Area" localSheetId="12">'слюсарі г.в.'!$A$1:$P$1039</definedName>
    <definedName name="_xlnm.Print_Area" localSheetId="10">'слюсарі кан'!$A$1:$P$1465</definedName>
    <definedName name="_xlnm.Print_Area" localSheetId="9">'слюсарі х.в.'!$A$1:$P$1464</definedName>
    <definedName name="_xlnm.Print_Area" localSheetId="11">'слюсарі ц.о.'!$A$1:$P$1047</definedName>
    <definedName name="_xlnm.Print_Area" localSheetId="1">сходові!$B$1360:$H$1397</definedName>
  </definedNames>
  <calcPr calcId="162913"/>
</workbook>
</file>

<file path=xl/calcChain.xml><?xml version="1.0" encoding="utf-8"?>
<calcChain xmlns="http://schemas.openxmlformats.org/spreadsheetml/2006/main">
  <c r="I1400" i="15" l="1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399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60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1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951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884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709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381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6" i="15"/>
  <c r="K1378" i="9" l="1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61" i="9"/>
  <c r="K1362" i="9"/>
  <c r="K1363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885" i="9"/>
  <c r="K886" i="9"/>
  <c r="K887" i="9"/>
  <c r="K888" i="9"/>
  <c r="K889" i="9"/>
  <c r="K890" i="9"/>
  <c r="K891" i="9"/>
  <c r="K892" i="9"/>
  <c r="K893" i="9"/>
  <c r="K894" i="9"/>
  <c r="K895" i="9"/>
  <c r="K884" i="9"/>
  <c r="D707" i="3" l="1"/>
  <c r="E707" i="3"/>
  <c r="D379" i="3"/>
  <c r="E379" i="3"/>
  <c r="L883" i="17" l="1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890" i="11"/>
  <c r="L889" i="11"/>
  <c r="L888" i="11"/>
  <c r="L887" i="11"/>
  <c r="L886" i="11"/>
  <c r="L885" i="11"/>
  <c r="L884" i="11"/>
  <c r="L883" i="11"/>
  <c r="L882" i="11"/>
  <c r="L881" i="11"/>
  <c r="L880" i="11"/>
  <c r="L879" i="11"/>
  <c r="L878" i="11"/>
  <c r="L877" i="11"/>
  <c r="L906" i="10"/>
  <c r="I1415" i="4"/>
  <c r="I923" i="4"/>
  <c r="I922" i="4"/>
  <c r="I460" i="4"/>
  <c r="I457" i="4"/>
  <c r="J1415" i="2"/>
  <c r="J1183" i="2"/>
  <c r="J1022" i="2"/>
  <c r="J863" i="2"/>
  <c r="J861" i="2"/>
  <c r="J860" i="2"/>
  <c r="J859" i="2"/>
  <c r="J858" i="2"/>
  <c r="J857" i="2"/>
  <c r="J639" i="2"/>
  <c r="J460" i="2"/>
  <c r="J457" i="2"/>
  <c r="J456" i="2"/>
  <c r="J455" i="2"/>
  <c r="J187" i="2"/>
  <c r="I6" i="2" l="1"/>
  <c r="J6" i="2" s="1"/>
  <c r="I6" i="3" l="1"/>
  <c r="J6" i="3" s="1"/>
  <c r="K408" i="16" l="1"/>
  <c r="L408" i="16" s="1"/>
  <c r="K409" i="16"/>
  <c r="L409" i="16" s="1"/>
  <c r="K410" i="16"/>
  <c r="L410" i="16" s="1"/>
  <c r="K411" i="16"/>
  <c r="L411" i="16" s="1"/>
  <c r="K412" i="16"/>
  <c r="L412" i="16" s="1"/>
  <c r="K413" i="16"/>
  <c r="L413" i="16" s="1"/>
  <c r="K414" i="16"/>
  <c r="L414" i="16" s="1"/>
  <c r="K415" i="16"/>
  <c r="L415" i="16" s="1"/>
  <c r="K416" i="16"/>
  <c r="L416" i="16" s="1"/>
  <c r="K417" i="16"/>
  <c r="L417" i="16" s="1"/>
  <c r="K418" i="16"/>
  <c r="L418" i="16" s="1"/>
  <c r="K419" i="16"/>
  <c r="L419" i="16" s="1"/>
  <c r="K420" i="16"/>
  <c r="L420" i="16" s="1"/>
  <c r="K421" i="16"/>
  <c r="L421" i="16" s="1"/>
  <c r="K422" i="16"/>
  <c r="L422" i="16" s="1"/>
  <c r="K423" i="16"/>
  <c r="L423" i="16" s="1"/>
  <c r="K424" i="16"/>
  <c r="L424" i="16" s="1"/>
  <c r="K425" i="16"/>
  <c r="L425" i="16" s="1"/>
  <c r="K426" i="16"/>
  <c r="L426" i="16" s="1"/>
  <c r="K427" i="16"/>
  <c r="L427" i="16" s="1"/>
  <c r="K428" i="16"/>
  <c r="L428" i="16" s="1"/>
  <c r="K429" i="16"/>
  <c r="L429" i="16" s="1"/>
  <c r="K430" i="16"/>
  <c r="L430" i="16" s="1"/>
  <c r="K431" i="16"/>
  <c r="L431" i="16" s="1"/>
  <c r="K432" i="16"/>
  <c r="L432" i="16" s="1"/>
  <c r="K433" i="16"/>
  <c r="L433" i="16" s="1"/>
  <c r="K434" i="16"/>
  <c r="L434" i="16" s="1"/>
  <c r="K435" i="16"/>
  <c r="L435" i="16" s="1"/>
  <c r="K436" i="16"/>
  <c r="L436" i="16" s="1"/>
  <c r="K437" i="16"/>
  <c r="L437" i="16" s="1"/>
  <c r="K438" i="16"/>
  <c r="L438" i="16" s="1"/>
  <c r="K439" i="16"/>
  <c r="L439" i="16" s="1"/>
  <c r="K440" i="16"/>
  <c r="L440" i="16" s="1"/>
  <c r="K441" i="16"/>
  <c r="L441" i="16" s="1"/>
  <c r="K442" i="16"/>
  <c r="L442" i="16" s="1"/>
  <c r="K443" i="16"/>
  <c r="L443" i="16" s="1"/>
  <c r="K444" i="16"/>
  <c r="L444" i="16" s="1"/>
  <c r="K445" i="16"/>
  <c r="L445" i="16" s="1"/>
  <c r="K446" i="16"/>
  <c r="L446" i="16" s="1"/>
  <c r="K447" i="16"/>
  <c r="L447" i="16" s="1"/>
  <c r="K448" i="16"/>
  <c r="L448" i="16" s="1"/>
  <c r="K449" i="16"/>
  <c r="L449" i="16" s="1"/>
  <c r="K450" i="16"/>
  <c r="L450" i="16" s="1"/>
  <c r="K451" i="16"/>
  <c r="L451" i="16" s="1"/>
  <c r="K452" i="16"/>
  <c r="L452" i="16" s="1"/>
  <c r="K453" i="16"/>
  <c r="L453" i="16" s="1"/>
  <c r="K454" i="16"/>
  <c r="L454" i="16" s="1"/>
  <c r="K455" i="16"/>
  <c r="L455" i="16" s="1"/>
  <c r="K456" i="16"/>
  <c r="L456" i="16" s="1"/>
  <c r="K457" i="16"/>
  <c r="L457" i="16" s="1"/>
  <c r="K458" i="16"/>
  <c r="L458" i="16" s="1"/>
  <c r="K459" i="16"/>
  <c r="L459" i="16" s="1"/>
  <c r="K460" i="16"/>
  <c r="L460" i="16" s="1"/>
  <c r="K461" i="16"/>
  <c r="L461" i="16" s="1"/>
  <c r="K462" i="16"/>
  <c r="L462" i="16" s="1"/>
  <c r="K463" i="16"/>
  <c r="L463" i="16" s="1"/>
  <c r="K464" i="16"/>
  <c r="L464" i="16" s="1"/>
  <c r="K465" i="16"/>
  <c r="L465" i="16" s="1"/>
  <c r="K466" i="16"/>
  <c r="L466" i="16" s="1"/>
  <c r="K467" i="16"/>
  <c r="L467" i="16" s="1"/>
  <c r="K468" i="16"/>
  <c r="L468" i="16" s="1"/>
  <c r="K469" i="16"/>
  <c r="L469" i="16" s="1"/>
  <c r="K470" i="16"/>
  <c r="L470" i="16" s="1"/>
  <c r="K471" i="16"/>
  <c r="L471" i="16" s="1"/>
  <c r="K472" i="16"/>
  <c r="L472" i="16" s="1"/>
  <c r="K473" i="16"/>
  <c r="L473" i="16" s="1"/>
  <c r="K474" i="16"/>
  <c r="L474" i="16" s="1"/>
  <c r="K475" i="16"/>
  <c r="L475" i="16" s="1"/>
  <c r="K476" i="16"/>
  <c r="L476" i="16" s="1"/>
  <c r="K477" i="16"/>
  <c r="L477" i="16" s="1"/>
  <c r="K478" i="16"/>
  <c r="L478" i="16" s="1"/>
  <c r="K479" i="16"/>
  <c r="L479" i="16" s="1"/>
  <c r="K480" i="16"/>
  <c r="L480" i="16" s="1"/>
  <c r="K481" i="16"/>
  <c r="L481" i="16" s="1"/>
  <c r="K482" i="16"/>
  <c r="L482" i="16" s="1"/>
  <c r="K483" i="16"/>
  <c r="L483" i="16" s="1"/>
  <c r="K484" i="16"/>
  <c r="L484" i="16" s="1"/>
  <c r="K485" i="16"/>
  <c r="L485" i="16" s="1"/>
  <c r="K486" i="16"/>
  <c r="L486" i="16" s="1"/>
  <c r="K487" i="16"/>
  <c r="L487" i="16" s="1"/>
  <c r="K488" i="16"/>
  <c r="L488" i="16" s="1"/>
  <c r="K489" i="16"/>
  <c r="L489" i="16" s="1"/>
  <c r="K490" i="16"/>
  <c r="L490" i="16" s="1"/>
  <c r="K491" i="16"/>
  <c r="L491" i="16" s="1"/>
  <c r="K492" i="16"/>
  <c r="L492" i="16" s="1"/>
  <c r="K493" i="16"/>
  <c r="L493" i="16" s="1"/>
  <c r="K494" i="16"/>
  <c r="L494" i="16" s="1"/>
  <c r="K495" i="16"/>
  <c r="L495" i="16" s="1"/>
  <c r="K496" i="16"/>
  <c r="L496" i="16" s="1"/>
  <c r="K497" i="16"/>
  <c r="L497" i="16" s="1"/>
  <c r="K498" i="16"/>
  <c r="L498" i="16" s="1"/>
  <c r="K499" i="16"/>
  <c r="L499" i="16" s="1"/>
  <c r="K500" i="16"/>
  <c r="L500" i="16" s="1"/>
  <c r="K501" i="16"/>
  <c r="L501" i="16" s="1"/>
  <c r="K502" i="16"/>
  <c r="L502" i="16" s="1"/>
  <c r="K503" i="16"/>
  <c r="L503" i="16" s="1"/>
  <c r="K504" i="16"/>
  <c r="L504" i="16" s="1"/>
  <c r="K505" i="16"/>
  <c r="L505" i="16" s="1"/>
  <c r="K506" i="16"/>
  <c r="L506" i="16" s="1"/>
  <c r="K507" i="16"/>
  <c r="L507" i="16" s="1"/>
  <c r="K508" i="16"/>
  <c r="L508" i="16" s="1"/>
  <c r="K509" i="16"/>
  <c r="L509" i="16" s="1"/>
  <c r="K510" i="16"/>
  <c r="L510" i="16" s="1"/>
  <c r="K511" i="16"/>
  <c r="L511" i="16" s="1"/>
  <c r="K512" i="16"/>
  <c r="L512" i="16" s="1"/>
  <c r="K513" i="16"/>
  <c r="L513" i="16" s="1"/>
  <c r="K514" i="16"/>
  <c r="L514" i="16" s="1"/>
  <c r="K515" i="16"/>
  <c r="L515" i="16" s="1"/>
  <c r="K516" i="16"/>
  <c r="L516" i="16" s="1"/>
  <c r="K517" i="16"/>
  <c r="L517" i="16" s="1"/>
  <c r="K518" i="16"/>
  <c r="L518" i="16" s="1"/>
  <c r="K519" i="16"/>
  <c r="L519" i="16" s="1"/>
  <c r="K520" i="16"/>
  <c r="L520" i="16" s="1"/>
  <c r="K521" i="16"/>
  <c r="L521" i="16" s="1"/>
  <c r="K522" i="16"/>
  <c r="L522" i="16" s="1"/>
  <c r="K523" i="16"/>
  <c r="L523" i="16" s="1"/>
  <c r="K524" i="16"/>
  <c r="L524" i="16" s="1"/>
  <c r="K525" i="16"/>
  <c r="L525" i="16" s="1"/>
  <c r="K526" i="16"/>
  <c r="L526" i="16" s="1"/>
  <c r="K527" i="16"/>
  <c r="L527" i="16" s="1"/>
  <c r="K528" i="16"/>
  <c r="L528" i="16" s="1"/>
  <c r="K529" i="16"/>
  <c r="L529" i="16" s="1"/>
  <c r="K530" i="16"/>
  <c r="L530" i="16" s="1"/>
  <c r="K531" i="16"/>
  <c r="L531" i="16" s="1"/>
  <c r="K532" i="16"/>
  <c r="L532" i="16" s="1"/>
  <c r="K533" i="16"/>
  <c r="L533" i="16" s="1"/>
  <c r="K534" i="16"/>
  <c r="L534" i="16" s="1"/>
  <c r="K535" i="16"/>
  <c r="L535" i="16" s="1"/>
  <c r="K536" i="16"/>
  <c r="L536" i="16" s="1"/>
  <c r="K537" i="16"/>
  <c r="L537" i="16" s="1"/>
  <c r="K538" i="16"/>
  <c r="L538" i="16" s="1"/>
  <c r="K539" i="16"/>
  <c r="L539" i="16" s="1"/>
  <c r="K540" i="16"/>
  <c r="L540" i="16" s="1"/>
  <c r="K1295" i="10"/>
  <c r="L1295" i="10" s="1"/>
  <c r="K1296" i="10"/>
  <c r="L1296" i="10" s="1"/>
  <c r="K1297" i="10"/>
  <c r="L1297" i="10" s="1"/>
  <c r="K1298" i="10"/>
  <c r="L1298" i="10" s="1"/>
  <c r="K1299" i="10"/>
  <c r="L1299" i="10" s="1"/>
  <c r="K1300" i="10"/>
  <c r="L1300" i="10" s="1"/>
  <c r="K1301" i="10"/>
  <c r="L1301" i="10" s="1"/>
  <c r="K1302" i="10"/>
  <c r="L1302" i="10" s="1"/>
  <c r="K1303" i="10"/>
  <c r="L1303" i="10" s="1"/>
  <c r="K1304" i="10"/>
  <c r="L1304" i="10" s="1"/>
  <c r="K1305" i="10"/>
  <c r="L1305" i="10" s="1"/>
  <c r="K1306" i="10"/>
  <c r="L1306" i="10" s="1"/>
  <c r="K1307" i="10"/>
  <c r="L1307" i="10" s="1"/>
  <c r="K1308" i="10"/>
  <c r="L1308" i="10" s="1"/>
  <c r="I1399" i="3"/>
  <c r="J1399" i="3" s="1"/>
  <c r="I1400" i="3"/>
  <c r="J1400" i="3" s="1"/>
  <c r="I1401" i="3"/>
  <c r="J1401" i="3" s="1"/>
  <c r="I1402" i="3"/>
  <c r="J1402" i="3" s="1"/>
  <c r="I1403" i="3"/>
  <c r="J1403" i="3" s="1"/>
  <c r="I1404" i="3"/>
  <c r="J1404" i="3" s="1"/>
  <c r="I1405" i="3"/>
  <c r="J1405" i="3" s="1"/>
  <c r="I1406" i="3"/>
  <c r="J1406" i="3" s="1"/>
  <c r="I1407" i="3"/>
  <c r="J1407" i="3" s="1"/>
  <c r="I1408" i="3"/>
  <c r="J1408" i="3" s="1"/>
  <c r="I1409" i="3"/>
  <c r="J1409" i="3" s="1"/>
  <c r="I1410" i="3"/>
  <c r="J1410" i="3" s="1"/>
  <c r="I1411" i="3"/>
  <c r="J1411" i="3" s="1"/>
  <c r="I1412" i="3"/>
  <c r="J1412" i="3" s="1"/>
  <c r="I1413" i="3"/>
  <c r="J1413" i="3" s="1"/>
  <c r="I1414" i="3"/>
  <c r="J1414" i="3" s="1"/>
  <c r="I1415" i="3"/>
  <c r="J1415" i="3" s="1"/>
  <c r="I1416" i="3"/>
  <c r="J1416" i="3" s="1"/>
  <c r="I1417" i="3"/>
  <c r="J1417" i="3" s="1"/>
  <c r="I1418" i="3"/>
  <c r="J1418" i="3" s="1"/>
  <c r="I1419" i="3"/>
  <c r="J1419" i="3" s="1"/>
  <c r="I1420" i="3"/>
  <c r="J1420" i="3" s="1"/>
  <c r="I1421" i="3"/>
  <c r="J1421" i="3" s="1"/>
  <c r="I1422" i="3"/>
  <c r="J1422" i="3" s="1"/>
  <c r="I1423" i="3"/>
  <c r="J1423" i="3" s="1"/>
  <c r="I1424" i="3"/>
  <c r="J1424" i="3" s="1"/>
  <c r="I1425" i="3"/>
  <c r="J1425" i="3" s="1"/>
  <c r="I1426" i="3"/>
  <c r="J1426" i="3" s="1"/>
  <c r="I1427" i="3"/>
  <c r="J1427" i="3" s="1"/>
  <c r="I1428" i="3"/>
  <c r="J1428" i="3" s="1"/>
  <c r="I1429" i="3"/>
  <c r="J1429" i="3" s="1"/>
  <c r="I1430" i="3"/>
  <c r="J1430" i="3" s="1"/>
  <c r="I1431" i="3"/>
  <c r="J1431" i="3" s="1"/>
  <c r="I1432" i="3"/>
  <c r="J1432" i="3" s="1"/>
  <c r="I1433" i="3"/>
  <c r="J1433" i="3" s="1"/>
  <c r="I1434" i="3"/>
  <c r="J1434" i="3" s="1"/>
  <c r="I1435" i="3"/>
  <c r="J1435" i="3" s="1"/>
  <c r="I1436" i="3"/>
  <c r="J1436" i="3" s="1"/>
  <c r="I1437" i="3"/>
  <c r="J1437" i="3" s="1"/>
  <c r="I1438" i="3"/>
  <c r="J1438" i="3" s="1"/>
  <c r="I1439" i="3"/>
  <c r="J1439" i="3" s="1"/>
  <c r="I1440" i="3"/>
  <c r="J1440" i="3" s="1"/>
  <c r="I1441" i="3"/>
  <c r="J1441" i="3" s="1"/>
  <c r="I1442" i="3"/>
  <c r="J1442" i="3" s="1"/>
  <c r="I1443" i="3"/>
  <c r="J1443" i="3" s="1"/>
  <c r="I1444" i="3"/>
  <c r="J1444" i="3" s="1"/>
  <c r="I1445" i="3"/>
  <c r="J1445" i="3" s="1"/>
  <c r="I1446" i="3"/>
  <c r="J1446" i="3" s="1"/>
  <c r="I1447" i="3"/>
  <c r="J1447" i="3" s="1"/>
  <c r="I1448" i="3"/>
  <c r="J1448" i="3" s="1"/>
  <c r="I1449" i="3"/>
  <c r="J1449" i="3" s="1"/>
  <c r="I1450" i="3"/>
  <c r="J1450" i="3" s="1"/>
  <c r="I1451" i="3"/>
  <c r="J1451" i="3" s="1"/>
  <c r="I1452" i="3"/>
  <c r="J1452" i="3" s="1"/>
  <c r="I1453" i="3"/>
  <c r="J1453" i="3" s="1"/>
  <c r="I1454" i="3"/>
  <c r="J1454" i="3" s="1"/>
  <c r="I1455" i="3"/>
  <c r="J1455" i="3" s="1"/>
  <c r="I1456" i="3"/>
  <c r="J1456" i="3" s="1"/>
  <c r="I1457" i="3"/>
  <c r="J1457" i="3" s="1"/>
  <c r="I1458" i="3"/>
  <c r="J1458" i="3" s="1"/>
  <c r="I1459" i="3"/>
  <c r="J1459" i="3" s="1"/>
  <c r="I1460" i="3"/>
  <c r="J1460" i="3" s="1"/>
  <c r="I1461" i="3"/>
  <c r="J1461" i="3" s="1"/>
  <c r="I1462" i="3"/>
  <c r="J1462" i="3" s="1"/>
  <c r="I1311" i="3"/>
  <c r="J1311" i="3" s="1"/>
  <c r="I1312" i="3"/>
  <c r="J1312" i="3" s="1"/>
  <c r="I1313" i="3"/>
  <c r="J1313" i="3" s="1"/>
  <c r="I1314" i="3"/>
  <c r="J1314" i="3" s="1"/>
  <c r="I1315" i="3"/>
  <c r="J1315" i="3" s="1"/>
  <c r="I1316" i="3"/>
  <c r="J1316" i="3" s="1"/>
  <c r="I1317" i="3"/>
  <c r="J1317" i="3" s="1"/>
  <c r="I1318" i="3"/>
  <c r="J1318" i="3" s="1"/>
  <c r="I1319" i="3"/>
  <c r="J1319" i="3" s="1"/>
  <c r="I1320" i="3"/>
  <c r="J1320" i="3" s="1"/>
  <c r="I1321" i="3"/>
  <c r="J1321" i="3" s="1"/>
  <c r="I1322" i="3"/>
  <c r="J1322" i="3" s="1"/>
  <c r="I1323" i="3"/>
  <c r="J1323" i="3" s="1"/>
  <c r="I1324" i="3"/>
  <c r="J1324" i="3" s="1"/>
  <c r="I1325" i="3"/>
  <c r="J1325" i="3" s="1"/>
  <c r="I1326" i="3"/>
  <c r="J1326" i="3" s="1"/>
  <c r="I1327" i="3"/>
  <c r="J1327" i="3" s="1"/>
  <c r="I1328" i="3"/>
  <c r="J1328" i="3" s="1"/>
  <c r="I1329" i="3"/>
  <c r="J1329" i="3" s="1"/>
  <c r="I1330" i="3"/>
  <c r="J1330" i="3" s="1"/>
  <c r="I1331" i="3"/>
  <c r="J1331" i="3" s="1"/>
  <c r="I1332" i="3"/>
  <c r="J1332" i="3" s="1"/>
  <c r="I1333" i="3"/>
  <c r="J1333" i="3" s="1"/>
  <c r="I1334" i="3"/>
  <c r="J1334" i="3" s="1"/>
  <c r="I1335" i="3"/>
  <c r="J1335" i="3" s="1"/>
  <c r="I1336" i="3"/>
  <c r="J1336" i="3" s="1"/>
  <c r="I1337" i="3"/>
  <c r="J1337" i="3" s="1"/>
  <c r="I1338" i="3"/>
  <c r="J1338" i="3" s="1"/>
  <c r="I1339" i="3"/>
  <c r="J1339" i="3" s="1"/>
  <c r="I1340" i="3"/>
  <c r="J1340" i="3" s="1"/>
  <c r="I1341" i="3"/>
  <c r="J1341" i="3" s="1"/>
  <c r="I1342" i="3"/>
  <c r="J1342" i="3" s="1"/>
  <c r="I1343" i="3"/>
  <c r="J1343" i="3" s="1"/>
  <c r="I1344" i="3"/>
  <c r="J1344" i="3" s="1"/>
  <c r="I1345" i="3"/>
  <c r="J1345" i="3" s="1"/>
  <c r="I1346" i="3"/>
  <c r="J1346" i="3" s="1"/>
  <c r="I1347" i="3"/>
  <c r="J1347" i="3" s="1"/>
  <c r="I1348" i="3"/>
  <c r="J1348" i="3" s="1"/>
  <c r="I1349" i="3"/>
  <c r="J1349" i="3" s="1"/>
  <c r="I1350" i="3"/>
  <c r="J1350" i="3" s="1"/>
  <c r="I1351" i="3"/>
  <c r="J1351" i="3" s="1"/>
  <c r="I1352" i="3"/>
  <c r="J1352" i="3" s="1"/>
  <c r="I1353" i="3"/>
  <c r="J1353" i="3" s="1"/>
  <c r="I1354" i="3"/>
  <c r="J1354" i="3" s="1"/>
  <c r="I1355" i="3"/>
  <c r="J1355" i="3" s="1"/>
  <c r="I1356" i="3"/>
  <c r="J1356" i="3" s="1"/>
  <c r="I1357" i="3"/>
  <c r="J1357" i="3" s="1"/>
  <c r="I951" i="3"/>
  <c r="J951" i="3" s="1"/>
  <c r="I952" i="3"/>
  <c r="J952" i="3" s="1"/>
  <c r="I953" i="3"/>
  <c r="J953" i="3" s="1"/>
  <c r="I954" i="3"/>
  <c r="J954" i="3" s="1"/>
  <c r="I955" i="3"/>
  <c r="J955" i="3" s="1"/>
  <c r="I956" i="3"/>
  <c r="J956" i="3" s="1"/>
  <c r="I957" i="3"/>
  <c r="J957" i="3" s="1"/>
  <c r="I958" i="3"/>
  <c r="J958" i="3" s="1"/>
  <c r="I959" i="3"/>
  <c r="J959" i="3" s="1"/>
  <c r="I960" i="3"/>
  <c r="J960" i="3" s="1"/>
  <c r="I961" i="3"/>
  <c r="J961" i="3" s="1"/>
  <c r="I962" i="3"/>
  <c r="J962" i="3" s="1"/>
  <c r="I963" i="3"/>
  <c r="J963" i="3" s="1"/>
  <c r="I964" i="3"/>
  <c r="J964" i="3" s="1"/>
  <c r="I965" i="3"/>
  <c r="J965" i="3" s="1"/>
  <c r="I966" i="3"/>
  <c r="J966" i="3" s="1"/>
  <c r="I967" i="3"/>
  <c r="J967" i="3" s="1"/>
  <c r="I968" i="3"/>
  <c r="J968" i="3" s="1"/>
  <c r="I969" i="3"/>
  <c r="J969" i="3" s="1"/>
  <c r="I970" i="3"/>
  <c r="J970" i="3" s="1"/>
  <c r="I971" i="3"/>
  <c r="J971" i="3" s="1"/>
  <c r="I972" i="3"/>
  <c r="J972" i="3" s="1"/>
  <c r="I973" i="3"/>
  <c r="J973" i="3" s="1"/>
  <c r="I974" i="3"/>
  <c r="J974" i="3" s="1"/>
  <c r="I975" i="3"/>
  <c r="J975" i="3" s="1"/>
  <c r="I976" i="3"/>
  <c r="J976" i="3" s="1"/>
  <c r="I977" i="3"/>
  <c r="J977" i="3" s="1"/>
  <c r="I978" i="3"/>
  <c r="J978" i="3" s="1"/>
  <c r="I979" i="3"/>
  <c r="J979" i="3" s="1"/>
  <c r="I980" i="3"/>
  <c r="J980" i="3" s="1"/>
  <c r="I981" i="3"/>
  <c r="J981" i="3" s="1"/>
  <c r="I982" i="3"/>
  <c r="J982" i="3" s="1"/>
  <c r="I983" i="3"/>
  <c r="J983" i="3" s="1"/>
  <c r="I984" i="3"/>
  <c r="J984" i="3" s="1"/>
  <c r="I985" i="3"/>
  <c r="J985" i="3" s="1"/>
  <c r="I986" i="3"/>
  <c r="J986" i="3" s="1"/>
  <c r="I987" i="3"/>
  <c r="J987" i="3" s="1"/>
  <c r="I988" i="3"/>
  <c r="J988" i="3" s="1"/>
  <c r="I989" i="3"/>
  <c r="J989" i="3" s="1"/>
  <c r="I990" i="3"/>
  <c r="J990" i="3" s="1"/>
  <c r="I991" i="3"/>
  <c r="J991" i="3" s="1"/>
  <c r="I992" i="3"/>
  <c r="J992" i="3" s="1"/>
  <c r="I993" i="3"/>
  <c r="J993" i="3" s="1"/>
  <c r="I994" i="3"/>
  <c r="J994" i="3" s="1"/>
  <c r="I995" i="3"/>
  <c r="J995" i="3" s="1"/>
  <c r="I996" i="3"/>
  <c r="J996" i="3" s="1"/>
  <c r="I997" i="3"/>
  <c r="J997" i="3" s="1"/>
  <c r="I998" i="3"/>
  <c r="J998" i="3" s="1"/>
  <c r="I999" i="3"/>
  <c r="J999" i="3" s="1"/>
  <c r="I1000" i="3"/>
  <c r="J1000" i="3" s="1"/>
  <c r="I1001" i="3"/>
  <c r="J1001" i="3" s="1"/>
  <c r="I1002" i="3"/>
  <c r="J1002" i="3" s="1"/>
  <c r="I1003" i="3"/>
  <c r="J1003" i="3" s="1"/>
  <c r="I1004" i="3"/>
  <c r="J1004" i="3" s="1"/>
  <c r="I1005" i="3"/>
  <c r="J1005" i="3" s="1"/>
  <c r="I1006" i="3"/>
  <c r="J1006" i="3" s="1"/>
  <c r="I1007" i="3"/>
  <c r="J1007" i="3" s="1"/>
  <c r="I1008" i="3"/>
  <c r="J1008" i="3" s="1"/>
  <c r="I1009" i="3"/>
  <c r="J1009" i="3" s="1"/>
  <c r="I1010" i="3"/>
  <c r="J1010" i="3" s="1"/>
  <c r="I1011" i="3"/>
  <c r="J1011" i="3" s="1"/>
  <c r="I1012" i="3"/>
  <c r="J1012" i="3" s="1"/>
  <c r="I1013" i="3"/>
  <c r="J1013" i="3" s="1"/>
  <c r="I1014" i="3"/>
  <c r="J1014" i="3" s="1"/>
  <c r="I1015" i="3"/>
  <c r="J1015" i="3" s="1"/>
  <c r="I1016" i="3"/>
  <c r="J1016" i="3" s="1"/>
  <c r="I1017" i="3"/>
  <c r="J1017" i="3" s="1"/>
  <c r="I1018" i="3"/>
  <c r="J1018" i="3" s="1"/>
  <c r="I1019" i="3"/>
  <c r="J1019" i="3" s="1"/>
  <c r="I1020" i="3"/>
  <c r="J1020" i="3" s="1"/>
  <c r="I1021" i="3"/>
  <c r="J1021" i="3" s="1"/>
  <c r="I1022" i="3"/>
  <c r="J1022" i="3" s="1"/>
  <c r="I1023" i="3"/>
  <c r="J1023" i="3" s="1"/>
  <c r="I1024" i="3"/>
  <c r="J1024" i="3" s="1"/>
  <c r="I1025" i="3"/>
  <c r="J1025" i="3" s="1"/>
  <c r="I1026" i="3"/>
  <c r="J1026" i="3" s="1"/>
  <c r="I1027" i="3"/>
  <c r="J1027" i="3" s="1"/>
  <c r="I1028" i="3"/>
  <c r="J1028" i="3" s="1"/>
  <c r="I1029" i="3"/>
  <c r="J1029" i="3" s="1"/>
  <c r="I1030" i="3"/>
  <c r="J1030" i="3" s="1"/>
  <c r="I1031" i="3"/>
  <c r="J1031" i="3" s="1"/>
  <c r="I1032" i="3"/>
  <c r="J1032" i="3" s="1"/>
  <c r="I1033" i="3"/>
  <c r="J1033" i="3" s="1"/>
  <c r="I1034" i="3"/>
  <c r="J1034" i="3" s="1"/>
  <c r="I1035" i="3"/>
  <c r="J1035" i="3" s="1"/>
  <c r="I1036" i="3"/>
  <c r="J1036" i="3" s="1"/>
  <c r="I1037" i="3"/>
  <c r="J1037" i="3" s="1"/>
  <c r="I1038" i="3"/>
  <c r="J1038" i="3" s="1"/>
  <c r="I1039" i="3"/>
  <c r="J1039" i="3" s="1"/>
  <c r="I1040" i="3"/>
  <c r="J1040" i="3" s="1"/>
  <c r="I1041" i="3"/>
  <c r="J1041" i="3" s="1"/>
  <c r="I1042" i="3"/>
  <c r="J1042" i="3" s="1"/>
  <c r="I1043" i="3"/>
  <c r="J1043" i="3" s="1"/>
  <c r="I1044" i="3"/>
  <c r="J1044" i="3" s="1"/>
  <c r="I1045" i="3"/>
  <c r="J1045" i="3" s="1"/>
  <c r="I1046" i="3"/>
  <c r="J1046" i="3" s="1"/>
  <c r="I1047" i="3"/>
  <c r="J1047" i="3" s="1"/>
  <c r="I1048" i="3"/>
  <c r="J1048" i="3" s="1"/>
  <c r="I1049" i="3"/>
  <c r="J1049" i="3" s="1"/>
  <c r="I1050" i="3"/>
  <c r="J1050" i="3" s="1"/>
  <c r="I1051" i="3"/>
  <c r="J1051" i="3" s="1"/>
  <c r="I1052" i="3"/>
  <c r="J1052" i="3" s="1"/>
  <c r="I1053" i="3"/>
  <c r="J1053" i="3" s="1"/>
  <c r="I1054" i="3"/>
  <c r="J1054" i="3" s="1"/>
  <c r="I1055" i="3"/>
  <c r="J1055" i="3" s="1"/>
  <c r="I1056" i="3"/>
  <c r="J1056" i="3" s="1"/>
  <c r="I1057" i="3"/>
  <c r="J1057" i="3" s="1"/>
  <c r="I1058" i="3"/>
  <c r="J1058" i="3" s="1"/>
  <c r="I1059" i="3"/>
  <c r="J1059" i="3" s="1"/>
  <c r="I1060" i="3"/>
  <c r="J1060" i="3" s="1"/>
  <c r="I1061" i="3"/>
  <c r="J1061" i="3" s="1"/>
  <c r="I1062" i="3"/>
  <c r="J1062" i="3" s="1"/>
  <c r="I1063" i="3"/>
  <c r="J1063" i="3" s="1"/>
  <c r="I1064" i="3"/>
  <c r="J1064" i="3" s="1"/>
  <c r="I1065" i="3"/>
  <c r="J1065" i="3" s="1"/>
  <c r="I1066" i="3"/>
  <c r="J1066" i="3" s="1"/>
  <c r="I1067" i="3"/>
  <c r="J1067" i="3" s="1"/>
  <c r="I1068" i="3"/>
  <c r="J1068" i="3" s="1"/>
  <c r="I1069" i="3"/>
  <c r="J1069" i="3" s="1"/>
  <c r="I1070" i="3"/>
  <c r="J1070" i="3" s="1"/>
  <c r="I1071" i="3"/>
  <c r="J1071" i="3" s="1"/>
  <c r="I1072" i="3"/>
  <c r="J1072" i="3" s="1"/>
  <c r="I1073" i="3"/>
  <c r="J1073" i="3" s="1"/>
  <c r="I1074" i="3"/>
  <c r="J1074" i="3" s="1"/>
  <c r="I1075" i="3"/>
  <c r="J1075" i="3" s="1"/>
  <c r="I1076" i="3"/>
  <c r="J1076" i="3" s="1"/>
  <c r="I1077" i="3"/>
  <c r="J1077" i="3" s="1"/>
  <c r="I1078" i="3"/>
  <c r="J1078" i="3" s="1"/>
  <c r="I1079" i="3"/>
  <c r="J1079" i="3" s="1"/>
  <c r="I1080" i="3"/>
  <c r="J1080" i="3" s="1"/>
  <c r="I1081" i="3"/>
  <c r="J1081" i="3" s="1"/>
  <c r="I1082" i="3"/>
  <c r="J1082" i="3" s="1"/>
  <c r="I1083" i="3"/>
  <c r="J1083" i="3" s="1"/>
  <c r="I1084" i="3"/>
  <c r="J1084" i="3" s="1"/>
  <c r="I1085" i="3"/>
  <c r="J1085" i="3" s="1"/>
  <c r="I1086" i="3"/>
  <c r="J1086" i="3" s="1"/>
  <c r="I1087" i="3"/>
  <c r="J1087" i="3" s="1"/>
  <c r="I1088" i="3"/>
  <c r="J1088" i="3" s="1"/>
  <c r="I1089" i="3"/>
  <c r="J1089" i="3" s="1"/>
  <c r="I1090" i="3"/>
  <c r="J1090" i="3" s="1"/>
  <c r="I1091" i="3"/>
  <c r="J1091" i="3" s="1"/>
  <c r="I1092" i="3"/>
  <c r="J1092" i="3" s="1"/>
  <c r="I1093" i="3"/>
  <c r="J1093" i="3" s="1"/>
  <c r="I1094" i="3"/>
  <c r="J1094" i="3" s="1"/>
  <c r="I1095" i="3"/>
  <c r="J1095" i="3" s="1"/>
  <c r="I1096" i="3"/>
  <c r="J1096" i="3" s="1"/>
  <c r="I1097" i="3"/>
  <c r="J1097" i="3" s="1"/>
  <c r="I1098" i="3"/>
  <c r="J1098" i="3" s="1"/>
  <c r="I1099" i="3"/>
  <c r="J1099" i="3" s="1"/>
  <c r="I1100" i="3"/>
  <c r="J1100" i="3" s="1"/>
  <c r="I1101" i="3"/>
  <c r="J1101" i="3" s="1"/>
  <c r="I1102" i="3"/>
  <c r="J1102" i="3" s="1"/>
  <c r="I1103" i="3"/>
  <c r="J1103" i="3" s="1"/>
  <c r="I1104" i="3"/>
  <c r="J1104" i="3" s="1"/>
  <c r="I1105" i="3"/>
  <c r="J1105" i="3" s="1"/>
  <c r="I1106" i="3"/>
  <c r="J1106" i="3" s="1"/>
  <c r="I1107" i="3"/>
  <c r="J1107" i="3" s="1"/>
  <c r="I1108" i="3"/>
  <c r="J1108" i="3" s="1"/>
  <c r="I1109" i="3"/>
  <c r="J1109" i="3" s="1"/>
  <c r="I1110" i="3"/>
  <c r="J1110" i="3" s="1"/>
  <c r="I1111" i="3"/>
  <c r="J1111" i="3" s="1"/>
  <c r="I1112" i="3"/>
  <c r="J1112" i="3" s="1"/>
  <c r="I1113" i="3"/>
  <c r="J1113" i="3" s="1"/>
  <c r="I1114" i="3"/>
  <c r="J1114" i="3" s="1"/>
  <c r="I1115" i="3"/>
  <c r="J1115" i="3" s="1"/>
  <c r="I1116" i="3"/>
  <c r="J1116" i="3" s="1"/>
  <c r="I1117" i="3"/>
  <c r="J1117" i="3" s="1"/>
  <c r="I1118" i="3"/>
  <c r="J1118" i="3" s="1"/>
  <c r="I1119" i="3"/>
  <c r="J1119" i="3" s="1"/>
  <c r="I1120" i="3"/>
  <c r="J1120" i="3" s="1"/>
  <c r="I1121" i="3"/>
  <c r="J1121" i="3" s="1"/>
  <c r="I1122" i="3"/>
  <c r="J1122" i="3" s="1"/>
  <c r="I1123" i="3"/>
  <c r="J1123" i="3" s="1"/>
  <c r="I1124" i="3"/>
  <c r="J1124" i="3" s="1"/>
  <c r="I1125" i="3"/>
  <c r="J1125" i="3" s="1"/>
  <c r="I1126" i="3"/>
  <c r="J1126" i="3" s="1"/>
  <c r="I1127" i="3"/>
  <c r="J1127" i="3" s="1"/>
  <c r="I1128" i="3"/>
  <c r="J1128" i="3" s="1"/>
  <c r="I1129" i="3"/>
  <c r="J1129" i="3" s="1"/>
  <c r="I1130" i="3"/>
  <c r="J1130" i="3" s="1"/>
  <c r="I1131" i="3"/>
  <c r="J1131" i="3" s="1"/>
  <c r="I1132" i="3"/>
  <c r="J1132" i="3" s="1"/>
  <c r="I1133" i="3"/>
  <c r="J1133" i="3" s="1"/>
  <c r="I1134" i="3"/>
  <c r="J1134" i="3" s="1"/>
  <c r="I1135" i="3"/>
  <c r="J1135" i="3" s="1"/>
  <c r="I1136" i="3"/>
  <c r="J1136" i="3" s="1"/>
  <c r="I1137" i="3"/>
  <c r="J1137" i="3" s="1"/>
  <c r="I1138" i="3"/>
  <c r="J1138" i="3" s="1"/>
  <c r="I1139" i="3"/>
  <c r="J1139" i="3" s="1"/>
  <c r="I1140" i="3"/>
  <c r="J1140" i="3" s="1"/>
  <c r="I1141" i="3"/>
  <c r="J1141" i="3" s="1"/>
  <c r="I1142" i="3"/>
  <c r="J1142" i="3" s="1"/>
  <c r="I1143" i="3"/>
  <c r="J1143" i="3" s="1"/>
  <c r="I1144" i="3"/>
  <c r="J1144" i="3" s="1"/>
  <c r="I1145" i="3"/>
  <c r="J1145" i="3" s="1"/>
  <c r="I1146" i="3"/>
  <c r="J1146" i="3" s="1"/>
  <c r="I1147" i="3"/>
  <c r="J1147" i="3" s="1"/>
  <c r="I1148" i="3"/>
  <c r="J1148" i="3" s="1"/>
  <c r="I1149" i="3"/>
  <c r="J1149" i="3" s="1"/>
  <c r="I1150" i="3"/>
  <c r="J1150" i="3" s="1"/>
  <c r="I1151" i="3"/>
  <c r="J1151" i="3" s="1"/>
  <c r="I1152" i="3"/>
  <c r="J1152" i="3" s="1"/>
  <c r="I1153" i="3"/>
  <c r="J1153" i="3" s="1"/>
  <c r="I1154" i="3"/>
  <c r="J1154" i="3" s="1"/>
  <c r="I1155" i="3"/>
  <c r="J1155" i="3" s="1"/>
  <c r="I1156" i="3"/>
  <c r="J1156" i="3" s="1"/>
  <c r="I1157" i="3"/>
  <c r="J1157" i="3" s="1"/>
  <c r="I1158" i="3"/>
  <c r="J1158" i="3" s="1"/>
  <c r="I1159" i="3"/>
  <c r="J1159" i="3" s="1"/>
  <c r="I1160" i="3"/>
  <c r="J1160" i="3" s="1"/>
  <c r="I1161" i="3"/>
  <c r="J1161" i="3" s="1"/>
  <c r="I1162" i="3"/>
  <c r="J1162" i="3" s="1"/>
  <c r="I1163" i="3"/>
  <c r="J1163" i="3" s="1"/>
  <c r="I1164" i="3"/>
  <c r="J1164" i="3" s="1"/>
  <c r="I1165" i="3"/>
  <c r="J1165" i="3" s="1"/>
  <c r="I1166" i="3"/>
  <c r="J1166" i="3" s="1"/>
  <c r="I1167" i="3"/>
  <c r="J1167" i="3" s="1"/>
  <c r="I1168" i="3"/>
  <c r="J1168" i="3" s="1"/>
  <c r="I1169" i="3"/>
  <c r="J1169" i="3" s="1"/>
  <c r="I1170" i="3"/>
  <c r="J1170" i="3" s="1"/>
  <c r="I1171" i="3"/>
  <c r="J1171" i="3" s="1"/>
  <c r="I1172" i="3"/>
  <c r="J1172" i="3" s="1"/>
  <c r="I1173" i="3"/>
  <c r="J1173" i="3" s="1"/>
  <c r="I1174" i="3"/>
  <c r="J1174" i="3" s="1"/>
  <c r="I1175" i="3"/>
  <c r="J1175" i="3" s="1"/>
  <c r="I1176" i="3"/>
  <c r="J1176" i="3" s="1"/>
  <c r="I1177" i="3"/>
  <c r="J1177" i="3" s="1"/>
  <c r="I1178" i="3"/>
  <c r="J1178" i="3" s="1"/>
  <c r="I1179" i="3"/>
  <c r="J1179" i="3" s="1"/>
  <c r="I1180" i="3"/>
  <c r="J1180" i="3" s="1"/>
  <c r="I1181" i="3"/>
  <c r="J1181" i="3" s="1"/>
  <c r="I1182" i="3"/>
  <c r="J1182" i="3" s="1"/>
  <c r="I1183" i="3"/>
  <c r="J1183" i="3" s="1"/>
  <c r="I1184" i="3"/>
  <c r="J1184" i="3" s="1"/>
  <c r="I1185" i="3"/>
  <c r="J1185" i="3" s="1"/>
  <c r="I1186" i="3"/>
  <c r="J1186" i="3" s="1"/>
  <c r="I1187" i="3"/>
  <c r="J1187" i="3" s="1"/>
  <c r="I1188" i="3"/>
  <c r="J1188" i="3" s="1"/>
  <c r="I1189" i="3"/>
  <c r="J1189" i="3" s="1"/>
  <c r="I1190" i="3"/>
  <c r="J1190" i="3" s="1"/>
  <c r="I1191" i="3"/>
  <c r="J1191" i="3" s="1"/>
  <c r="I1192" i="3"/>
  <c r="J1192" i="3" s="1"/>
  <c r="I1193" i="3"/>
  <c r="J1193" i="3" s="1"/>
  <c r="I1194" i="3"/>
  <c r="J1194" i="3" s="1"/>
  <c r="I1195" i="3"/>
  <c r="J1195" i="3" s="1"/>
  <c r="I1196" i="3"/>
  <c r="J1196" i="3" s="1"/>
  <c r="I1197" i="3"/>
  <c r="J1197" i="3" s="1"/>
  <c r="I1198" i="3"/>
  <c r="J1198" i="3" s="1"/>
  <c r="I1199" i="3"/>
  <c r="J1199" i="3" s="1"/>
  <c r="I1200" i="3"/>
  <c r="J1200" i="3" s="1"/>
  <c r="I1201" i="3"/>
  <c r="J1201" i="3" s="1"/>
  <c r="I1202" i="3"/>
  <c r="J1202" i="3" s="1"/>
  <c r="I1203" i="3"/>
  <c r="J1203" i="3" s="1"/>
  <c r="I1204" i="3"/>
  <c r="J1204" i="3" s="1"/>
  <c r="I1205" i="3"/>
  <c r="J1205" i="3" s="1"/>
  <c r="I1206" i="3"/>
  <c r="J1206" i="3" s="1"/>
  <c r="I1207" i="3"/>
  <c r="J1207" i="3" s="1"/>
  <c r="I1208" i="3"/>
  <c r="J1208" i="3" s="1"/>
  <c r="I1209" i="3"/>
  <c r="J1209" i="3" s="1"/>
  <c r="I1210" i="3"/>
  <c r="J1210" i="3" s="1"/>
  <c r="I1211" i="3"/>
  <c r="J1211" i="3" s="1"/>
  <c r="I1212" i="3"/>
  <c r="J1212" i="3" s="1"/>
  <c r="I1213" i="3"/>
  <c r="J1213" i="3" s="1"/>
  <c r="I1214" i="3"/>
  <c r="J1214" i="3" s="1"/>
  <c r="I1215" i="3"/>
  <c r="J1215" i="3" s="1"/>
  <c r="I1216" i="3"/>
  <c r="J1216" i="3" s="1"/>
  <c r="I1217" i="3"/>
  <c r="J1217" i="3" s="1"/>
  <c r="I1218" i="3"/>
  <c r="J1218" i="3" s="1"/>
  <c r="I1219" i="3"/>
  <c r="J1219" i="3" s="1"/>
  <c r="I1220" i="3"/>
  <c r="J1220" i="3" s="1"/>
  <c r="I1221" i="3"/>
  <c r="J1221" i="3" s="1"/>
  <c r="I1222" i="3"/>
  <c r="J1222" i="3" s="1"/>
  <c r="I1223" i="3"/>
  <c r="J1223" i="3" s="1"/>
  <c r="I1224" i="3"/>
  <c r="J1224" i="3" s="1"/>
  <c r="I1225" i="3"/>
  <c r="J1225" i="3" s="1"/>
  <c r="I1226" i="3"/>
  <c r="J1226" i="3" s="1"/>
  <c r="I1227" i="3"/>
  <c r="J1227" i="3" s="1"/>
  <c r="I1228" i="3"/>
  <c r="J1228" i="3" s="1"/>
  <c r="I1229" i="3"/>
  <c r="J1229" i="3" s="1"/>
  <c r="I1230" i="3"/>
  <c r="J1230" i="3" s="1"/>
  <c r="I1231" i="3"/>
  <c r="J1231" i="3" s="1"/>
  <c r="I1232" i="3"/>
  <c r="J1232" i="3" s="1"/>
  <c r="I1233" i="3"/>
  <c r="J1233" i="3" s="1"/>
  <c r="I1234" i="3"/>
  <c r="J1234" i="3" s="1"/>
  <c r="I1235" i="3"/>
  <c r="J1235" i="3" s="1"/>
  <c r="I1236" i="3"/>
  <c r="J1236" i="3" s="1"/>
  <c r="I1237" i="3"/>
  <c r="J1237" i="3" s="1"/>
  <c r="I1238" i="3"/>
  <c r="J1238" i="3" s="1"/>
  <c r="I1239" i="3"/>
  <c r="J1239" i="3" s="1"/>
  <c r="I1240" i="3"/>
  <c r="J1240" i="3" s="1"/>
  <c r="I1241" i="3"/>
  <c r="J1241" i="3" s="1"/>
  <c r="I1242" i="3"/>
  <c r="J1242" i="3" s="1"/>
  <c r="I1243" i="3"/>
  <c r="J1243" i="3" s="1"/>
  <c r="I1244" i="3"/>
  <c r="J1244" i="3" s="1"/>
  <c r="I1245" i="3"/>
  <c r="J1245" i="3" s="1"/>
  <c r="I1246" i="3"/>
  <c r="J1246" i="3" s="1"/>
  <c r="I1247" i="3"/>
  <c r="J1247" i="3" s="1"/>
  <c r="I1248" i="3"/>
  <c r="J1248" i="3" s="1"/>
  <c r="I1249" i="3"/>
  <c r="J1249" i="3" s="1"/>
  <c r="I1250" i="3"/>
  <c r="J1250" i="3" s="1"/>
  <c r="I1251" i="3"/>
  <c r="J1251" i="3" s="1"/>
  <c r="I1252" i="3"/>
  <c r="J1252" i="3" s="1"/>
  <c r="I1253" i="3"/>
  <c r="J1253" i="3" s="1"/>
  <c r="I1254" i="3"/>
  <c r="J1254" i="3" s="1"/>
  <c r="I1255" i="3"/>
  <c r="J1255" i="3" s="1"/>
  <c r="I1256" i="3"/>
  <c r="J1256" i="3" s="1"/>
  <c r="I1257" i="3"/>
  <c r="J1257" i="3" s="1"/>
  <c r="I1258" i="3"/>
  <c r="J1258" i="3" s="1"/>
  <c r="I1259" i="3"/>
  <c r="J1259" i="3" s="1"/>
  <c r="I1260" i="3"/>
  <c r="J1260" i="3" s="1"/>
  <c r="I1261" i="3"/>
  <c r="J1261" i="3" s="1"/>
  <c r="I1262" i="3"/>
  <c r="J1262" i="3" s="1"/>
  <c r="I1263" i="3"/>
  <c r="J1263" i="3" s="1"/>
  <c r="I1264" i="3"/>
  <c r="J1264" i="3" s="1"/>
  <c r="I1265" i="3"/>
  <c r="J1265" i="3" s="1"/>
  <c r="I1266" i="3"/>
  <c r="J1266" i="3" s="1"/>
  <c r="I1267" i="3"/>
  <c r="J1267" i="3" s="1"/>
  <c r="I1268" i="3"/>
  <c r="J1268" i="3" s="1"/>
  <c r="I1269" i="3"/>
  <c r="J1269" i="3" s="1"/>
  <c r="I1270" i="3"/>
  <c r="J1270" i="3" s="1"/>
  <c r="I1271" i="3"/>
  <c r="J1271" i="3" s="1"/>
  <c r="I1272" i="3"/>
  <c r="J1272" i="3" s="1"/>
  <c r="I1273" i="3"/>
  <c r="J1273" i="3" s="1"/>
  <c r="I1274" i="3"/>
  <c r="J1274" i="3" s="1"/>
  <c r="I1275" i="3"/>
  <c r="J1275" i="3" s="1"/>
  <c r="I1276" i="3"/>
  <c r="J1276" i="3" s="1"/>
  <c r="I1277" i="3"/>
  <c r="J1277" i="3" s="1"/>
  <c r="I1278" i="3"/>
  <c r="J1278" i="3" s="1"/>
  <c r="I1279" i="3"/>
  <c r="J1279" i="3" s="1"/>
  <c r="I1280" i="3"/>
  <c r="J1280" i="3" s="1"/>
  <c r="I1281" i="3"/>
  <c r="J1281" i="3" s="1"/>
  <c r="I1282" i="3"/>
  <c r="J1282" i="3" s="1"/>
  <c r="I1283" i="3"/>
  <c r="J1283" i="3" s="1"/>
  <c r="I1284" i="3"/>
  <c r="J1284" i="3" s="1"/>
  <c r="I1285" i="3"/>
  <c r="J1285" i="3" s="1"/>
  <c r="I1286" i="3"/>
  <c r="J1286" i="3" s="1"/>
  <c r="I1287" i="3"/>
  <c r="J1287" i="3" s="1"/>
  <c r="I1288" i="3"/>
  <c r="J1288" i="3" s="1"/>
  <c r="I1289" i="3"/>
  <c r="J1289" i="3" s="1"/>
  <c r="I1290" i="3"/>
  <c r="J1290" i="3" s="1"/>
  <c r="I1291" i="3"/>
  <c r="J1291" i="3" s="1"/>
  <c r="I1292" i="3"/>
  <c r="J1292" i="3" s="1"/>
  <c r="I1293" i="3"/>
  <c r="J1293" i="3" s="1"/>
  <c r="I1294" i="3"/>
  <c r="J1294" i="3" s="1"/>
  <c r="I1295" i="3"/>
  <c r="J1295" i="3" s="1"/>
  <c r="I1296" i="3"/>
  <c r="J1296" i="3" s="1"/>
  <c r="I1297" i="3"/>
  <c r="J1297" i="3" s="1"/>
  <c r="I1298" i="3"/>
  <c r="J1298" i="3" s="1"/>
  <c r="I1299" i="3"/>
  <c r="J1299" i="3" s="1"/>
  <c r="I1300" i="3"/>
  <c r="J1300" i="3" s="1"/>
  <c r="I1301" i="3"/>
  <c r="J1301" i="3" s="1"/>
  <c r="I1302" i="3"/>
  <c r="J1302" i="3" s="1"/>
  <c r="I1303" i="3"/>
  <c r="J1303" i="3" s="1"/>
  <c r="I1304" i="3"/>
  <c r="J1304" i="3" s="1"/>
  <c r="I1305" i="3"/>
  <c r="J1305" i="3" s="1"/>
  <c r="I1306" i="3"/>
  <c r="J1306" i="3" s="1"/>
  <c r="I1307" i="3"/>
  <c r="J1307" i="3" s="1"/>
  <c r="I1308" i="3"/>
  <c r="J1308" i="3" s="1"/>
  <c r="I709" i="3"/>
  <c r="J709" i="3" s="1"/>
  <c r="I710" i="3"/>
  <c r="J710" i="3" s="1"/>
  <c r="I711" i="3"/>
  <c r="J711" i="3" s="1"/>
  <c r="I712" i="3"/>
  <c r="J712" i="3" s="1"/>
  <c r="I713" i="3"/>
  <c r="J713" i="3" s="1"/>
  <c r="I714" i="3"/>
  <c r="J714" i="3" s="1"/>
  <c r="I715" i="3"/>
  <c r="J715" i="3" s="1"/>
  <c r="I716" i="3"/>
  <c r="J716" i="3" s="1"/>
  <c r="I717" i="3"/>
  <c r="J717" i="3" s="1"/>
  <c r="I718" i="3"/>
  <c r="J718" i="3" s="1"/>
  <c r="I719" i="3"/>
  <c r="J719" i="3" s="1"/>
  <c r="I720" i="3"/>
  <c r="J720" i="3" s="1"/>
  <c r="I721" i="3"/>
  <c r="J721" i="3" s="1"/>
  <c r="I722" i="3"/>
  <c r="J722" i="3" s="1"/>
  <c r="I723" i="3"/>
  <c r="J723" i="3" s="1"/>
  <c r="I724" i="3"/>
  <c r="J724" i="3" s="1"/>
  <c r="I725" i="3"/>
  <c r="J725" i="3" s="1"/>
  <c r="I726" i="3"/>
  <c r="J726" i="3" s="1"/>
  <c r="I727" i="3"/>
  <c r="J727" i="3" s="1"/>
  <c r="I728" i="3"/>
  <c r="J728" i="3" s="1"/>
  <c r="I729" i="3"/>
  <c r="J729" i="3" s="1"/>
  <c r="I730" i="3"/>
  <c r="J730" i="3" s="1"/>
  <c r="I731" i="3"/>
  <c r="J731" i="3" s="1"/>
  <c r="I732" i="3"/>
  <c r="J732" i="3" s="1"/>
  <c r="I733" i="3"/>
  <c r="J733" i="3" s="1"/>
  <c r="I734" i="3"/>
  <c r="J734" i="3" s="1"/>
  <c r="I735" i="3"/>
  <c r="J735" i="3" s="1"/>
  <c r="I736" i="3"/>
  <c r="J736" i="3" s="1"/>
  <c r="I737" i="3"/>
  <c r="J737" i="3" s="1"/>
  <c r="I738" i="3"/>
  <c r="J738" i="3" s="1"/>
  <c r="I739" i="3"/>
  <c r="J739" i="3" s="1"/>
  <c r="I740" i="3"/>
  <c r="J740" i="3" s="1"/>
  <c r="I741" i="3"/>
  <c r="J741" i="3" s="1"/>
  <c r="I742" i="3"/>
  <c r="J742" i="3" s="1"/>
  <c r="I743" i="3"/>
  <c r="J743" i="3" s="1"/>
  <c r="I744" i="3"/>
  <c r="J744" i="3" s="1"/>
  <c r="I745" i="3"/>
  <c r="J745" i="3" s="1"/>
  <c r="I746" i="3"/>
  <c r="J746" i="3" s="1"/>
  <c r="I747" i="3"/>
  <c r="J747" i="3" s="1"/>
  <c r="I748" i="3"/>
  <c r="J748" i="3" s="1"/>
  <c r="I749" i="3"/>
  <c r="J749" i="3" s="1"/>
  <c r="I750" i="3"/>
  <c r="J750" i="3" s="1"/>
  <c r="I751" i="3"/>
  <c r="J751" i="3" s="1"/>
  <c r="I752" i="3"/>
  <c r="J752" i="3" s="1"/>
  <c r="I753" i="3"/>
  <c r="J753" i="3" s="1"/>
  <c r="I754" i="3"/>
  <c r="J754" i="3" s="1"/>
  <c r="I755" i="3"/>
  <c r="J755" i="3" s="1"/>
  <c r="I756" i="3"/>
  <c r="J756" i="3" s="1"/>
  <c r="I757" i="3"/>
  <c r="J757" i="3" s="1"/>
  <c r="I758" i="3"/>
  <c r="J758" i="3" s="1"/>
  <c r="I759" i="3"/>
  <c r="J759" i="3" s="1"/>
  <c r="I760" i="3"/>
  <c r="J760" i="3" s="1"/>
  <c r="I761" i="3"/>
  <c r="J761" i="3" s="1"/>
  <c r="I762" i="3"/>
  <c r="J762" i="3" s="1"/>
  <c r="I763" i="3"/>
  <c r="J763" i="3" s="1"/>
  <c r="I764" i="3"/>
  <c r="J764" i="3" s="1"/>
  <c r="I765" i="3"/>
  <c r="J765" i="3" s="1"/>
  <c r="I766" i="3"/>
  <c r="J766" i="3" s="1"/>
  <c r="I767" i="3"/>
  <c r="J767" i="3" s="1"/>
  <c r="I768" i="3"/>
  <c r="J768" i="3" s="1"/>
  <c r="I769" i="3"/>
  <c r="J769" i="3" s="1"/>
  <c r="I770" i="3"/>
  <c r="J770" i="3" s="1"/>
  <c r="I771" i="3"/>
  <c r="J771" i="3" s="1"/>
  <c r="I772" i="3"/>
  <c r="J772" i="3" s="1"/>
  <c r="I773" i="3"/>
  <c r="J773" i="3" s="1"/>
  <c r="I774" i="3"/>
  <c r="J774" i="3" s="1"/>
  <c r="I775" i="3"/>
  <c r="J775" i="3" s="1"/>
  <c r="I776" i="3"/>
  <c r="J776" i="3" s="1"/>
  <c r="I777" i="3"/>
  <c r="J777" i="3" s="1"/>
  <c r="I778" i="3"/>
  <c r="J778" i="3" s="1"/>
  <c r="I779" i="3"/>
  <c r="J779" i="3" s="1"/>
  <c r="I780" i="3"/>
  <c r="J780" i="3" s="1"/>
  <c r="I781" i="3"/>
  <c r="J781" i="3" s="1"/>
  <c r="I782" i="3"/>
  <c r="J782" i="3" s="1"/>
  <c r="I783" i="3"/>
  <c r="J783" i="3" s="1"/>
  <c r="I784" i="3"/>
  <c r="J784" i="3" s="1"/>
  <c r="I785" i="3"/>
  <c r="J785" i="3" s="1"/>
  <c r="I786" i="3"/>
  <c r="J786" i="3" s="1"/>
  <c r="I787" i="3"/>
  <c r="J787" i="3" s="1"/>
  <c r="I788" i="3"/>
  <c r="J788" i="3" s="1"/>
  <c r="I789" i="3"/>
  <c r="J789" i="3" s="1"/>
  <c r="I790" i="3"/>
  <c r="J790" i="3" s="1"/>
  <c r="I791" i="3"/>
  <c r="J791" i="3" s="1"/>
  <c r="I792" i="3"/>
  <c r="J792" i="3" s="1"/>
  <c r="I793" i="3"/>
  <c r="J793" i="3" s="1"/>
  <c r="I794" i="3"/>
  <c r="J794" i="3" s="1"/>
  <c r="I795" i="3"/>
  <c r="J795" i="3" s="1"/>
  <c r="I796" i="3"/>
  <c r="J796" i="3" s="1"/>
  <c r="I797" i="3"/>
  <c r="J797" i="3" s="1"/>
  <c r="I798" i="3"/>
  <c r="J798" i="3" s="1"/>
  <c r="I799" i="3"/>
  <c r="J799" i="3" s="1"/>
  <c r="I800" i="3"/>
  <c r="J800" i="3" s="1"/>
  <c r="I801" i="3"/>
  <c r="J801" i="3" s="1"/>
  <c r="I802" i="3"/>
  <c r="J802" i="3" s="1"/>
  <c r="I803" i="3"/>
  <c r="J803" i="3" s="1"/>
  <c r="I804" i="3"/>
  <c r="J804" i="3" s="1"/>
  <c r="I805" i="3"/>
  <c r="J805" i="3" s="1"/>
  <c r="I806" i="3"/>
  <c r="J806" i="3" s="1"/>
  <c r="I807" i="3"/>
  <c r="J807" i="3" s="1"/>
  <c r="I808" i="3"/>
  <c r="J808" i="3" s="1"/>
  <c r="I809" i="3"/>
  <c r="J809" i="3" s="1"/>
  <c r="I810" i="3"/>
  <c r="J810" i="3" s="1"/>
  <c r="I811" i="3"/>
  <c r="J811" i="3" s="1"/>
  <c r="I812" i="3"/>
  <c r="J812" i="3" s="1"/>
  <c r="I813" i="3"/>
  <c r="J813" i="3" s="1"/>
  <c r="I814" i="3"/>
  <c r="J814" i="3" s="1"/>
  <c r="I815" i="3"/>
  <c r="J815" i="3" s="1"/>
  <c r="I816" i="3"/>
  <c r="J816" i="3" s="1"/>
  <c r="I817" i="3"/>
  <c r="J817" i="3" s="1"/>
  <c r="I818" i="3"/>
  <c r="J818" i="3" s="1"/>
  <c r="I819" i="3"/>
  <c r="J819" i="3" s="1"/>
  <c r="I820" i="3"/>
  <c r="J820" i="3" s="1"/>
  <c r="I821" i="3"/>
  <c r="J821" i="3" s="1"/>
  <c r="I822" i="3"/>
  <c r="J822" i="3" s="1"/>
  <c r="I823" i="3"/>
  <c r="J823" i="3" s="1"/>
  <c r="I824" i="3"/>
  <c r="J824" i="3" s="1"/>
  <c r="I825" i="3"/>
  <c r="J825" i="3" s="1"/>
  <c r="I826" i="3"/>
  <c r="J826" i="3" s="1"/>
  <c r="I827" i="3"/>
  <c r="J827" i="3" s="1"/>
  <c r="I828" i="3"/>
  <c r="J828" i="3" s="1"/>
  <c r="I829" i="3"/>
  <c r="J829" i="3" s="1"/>
  <c r="I830" i="3"/>
  <c r="J830" i="3" s="1"/>
  <c r="I831" i="3"/>
  <c r="J831" i="3" s="1"/>
  <c r="I832" i="3"/>
  <c r="J832" i="3" s="1"/>
  <c r="I833" i="3"/>
  <c r="J833" i="3" s="1"/>
  <c r="I834" i="3"/>
  <c r="J834" i="3" s="1"/>
  <c r="I835" i="3"/>
  <c r="J835" i="3" s="1"/>
  <c r="I836" i="3"/>
  <c r="J836" i="3" s="1"/>
  <c r="I837" i="3"/>
  <c r="J837" i="3" s="1"/>
  <c r="I838" i="3"/>
  <c r="J838" i="3" s="1"/>
  <c r="I839" i="3"/>
  <c r="J839" i="3" s="1"/>
  <c r="I840" i="3"/>
  <c r="J840" i="3" s="1"/>
  <c r="I841" i="3"/>
  <c r="J841" i="3" s="1"/>
  <c r="I842" i="3"/>
  <c r="J842" i="3" s="1"/>
  <c r="I843" i="3"/>
  <c r="J843" i="3" s="1"/>
  <c r="I844" i="3"/>
  <c r="J844" i="3" s="1"/>
  <c r="I845" i="3"/>
  <c r="J845" i="3" s="1"/>
  <c r="I846" i="3"/>
  <c r="J846" i="3" s="1"/>
  <c r="I847" i="3"/>
  <c r="J847" i="3" s="1"/>
  <c r="I848" i="3"/>
  <c r="J848" i="3" s="1"/>
  <c r="I849" i="3"/>
  <c r="J849" i="3" s="1"/>
  <c r="I850" i="3"/>
  <c r="J850" i="3" s="1"/>
  <c r="I851" i="3"/>
  <c r="J851" i="3" s="1"/>
  <c r="I852" i="3"/>
  <c r="J852" i="3" s="1"/>
  <c r="I853" i="3"/>
  <c r="J853" i="3" s="1"/>
  <c r="I854" i="3"/>
  <c r="J854" i="3" s="1"/>
  <c r="I855" i="3"/>
  <c r="J855" i="3" s="1"/>
  <c r="I856" i="3"/>
  <c r="J856" i="3" s="1"/>
  <c r="I857" i="3"/>
  <c r="J857" i="3" s="1"/>
  <c r="I858" i="3"/>
  <c r="J858" i="3" s="1"/>
  <c r="I859" i="3"/>
  <c r="J859" i="3" s="1"/>
  <c r="I860" i="3"/>
  <c r="J860" i="3" s="1"/>
  <c r="I861" i="3"/>
  <c r="J861" i="3" s="1"/>
  <c r="I862" i="3"/>
  <c r="J862" i="3" s="1"/>
  <c r="I863" i="3"/>
  <c r="J863" i="3" s="1"/>
  <c r="I864" i="3"/>
  <c r="J864" i="3" s="1"/>
  <c r="I865" i="3"/>
  <c r="J865" i="3" s="1"/>
  <c r="I866" i="3"/>
  <c r="J866" i="3" s="1"/>
  <c r="I867" i="3"/>
  <c r="J867" i="3" s="1"/>
  <c r="I868" i="3"/>
  <c r="J868" i="3" s="1"/>
  <c r="I869" i="3"/>
  <c r="J869" i="3" s="1"/>
  <c r="I870" i="3"/>
  <c r="J870" i="3" s="1"/>
  <c r="I871" i="3"/>
  <c r="J871" i="3" s="1"/>
  <c r="I872" i="3"/>
  <c r="J872" i="3" s="1"/>
  <c r="I873" i="3"/>
  <c r="J873" i="3" s="1"/>
  <c r="I874" i="3"/>
  <c r="J874" i="3" s="1"/>
  <c r="I875" i="3"/>
  <c r="J875" i="3" s="1"/>
  <c r="I876" i="3"/>
  <c r="J876" i="3" s="1"/>
  <c r="I877" i="3"/>
  <c r="J877" i="3" s="1"/>
  <c r="I878" i="3"/>
  <c r="J878" i="3" s="1"/>
  <c r="I879" i="3"/>
  <c r="J879" i="3" s="1"/>
  <c r="I880" i="3"/>
  <c r="J880" i="3" s="1"/>
  <c r="I881" i="3"/>
  <c r="J881" i="3" s="1"/>
  <c r="I382" i="3" l="1"/>
  <c r="J382" i="3" s="1"/>
  <c r="I383" i="3"/>
  <c r="J383" i="3" s="1"/>
  <c r="I384" i="3"/>
  <c r="J384" i="3" s="1"/>
  <c r="I385" i="3"/>
  <c r="J385" i="3" s="1"/>
  <c r="I386" i="3"/>
  <c r="J386" i="3" s="1"/>
  <c r="I387" i="3"/>
  <c r="J387" i="3" s="1"/>
  <c r="I388" i="3"/>
  <c r="J388" i="3" s="1"/>
  <c r="I389" i="3"/>
  <c r="J389" i="3" s="1"/>
  <c r="I390" i="3"/>
  <c r="J390" i="3" s="1"/>
  <c r="I391" i="3"/>
  <c r="J391" i="3" s="1"/>
  <c r="I392" i="3"/>
  <c r="J392" i="3" s="1"/>
  <c r="I393" i="3"/>
  <c r="J393" i="3" s="1"/>
  <c r="I394" i="3"/>
  <c r="J394" i="3" s="1"/>
  <c r="I395" i="3"/>
  <c r="J395" i="3" s="1"/>
  <c r="I396" i="3"/>
  <c r="J396" i="3" s="1"/>
  <c r="I397" i="3"/>
  <c r="J397" i="3" s="1"/>
  <c r="I398" i="3"/>
  <c r="J398" i="3" s="1"/>
  <c r="I399" i="3"/>
  <c r="J399" i="3" s="1"/>
  <c r="I400" i="3"/>
  <c r="J400" i="3" s="1"/>
  <c r="I401" i="3"/>
  <c r="J401" i="3" s="1"/>
  <c r="I402" i="3"/>
  <c r="J402" i="3" s="1"/>
  <c r="I403" i="3"/>
  <c r="J403" i="3" s="1"/>
  <c r="I404" i="3"/>
  <c r="J404" i="3" s="1"/>
  <c r="I405" i="3"/>
  <c r="J405" i="3" s="1"/>
  <c r="I406" i="3"/>
  <c r="J406" i="3" s="1"/>
  <c r="I407" i="3"/>
  <c r="J407" i="3" s="1"/>
  <c r="I408" i="3"/>
  <c r="J408" i="3" s="1"/>
  <c r="I409" i="3"/>
  <c r="J409" i="3" s="1"/>
  <c r="I410" i="3"/>
  <c r="J410" i="3" s="1"/>
  <c r="I411" i="3"/>
  <c r="J411" i="3" s="1"/>
  <c r="I412" i="3"/>
  <c r="J412" i="3" s="1"/>
  <c r="I413" i="3"/>
  <c r="J413" i="3" s="1"/>
  <c r="I414" i="3"/>
  <c r="J414" i="3" s="1"/>
  <c r="I415" i="3"/>
  <c r="J415" i="3" s="1"/>
  <c r="I416" i="3"/>
  <c r="J416" i="3" s="1"/>
  <c r="I417" i="3"/>
  <c r="J417" i="3" s="1"/>
  <c r="I418" i="3"/>
  <c r="J418" i="3" s="1"/>
  <c r="I419" i="3"/>
  <c r="J419" i="3" s="1"/>
  <c r="I420" i="3"/>
  <c r="J420" i="3" s="1"/>
  <c r="I421" i="3"/>
  <c r="J421" i="3" s="1"/>
  <c r="I422" i="3"/>
  <c r="J422" i="3" s="1"/>
  <c r="I423" i="3"/>
  <c r="J423" i="3" s="1"/>
  <c r="I424" i="3"/>
  <c r="J424" i="3" s="1"/>
  <c r="I425" i="3"/>
  <c r="J425" i="3" s="1"/>
  <c r="I426" i="3"/>
  <c r="J426" i="3" s="1"/>
  <c r="I427" i="3"/>
  <c r="J427" i="3" s="1"/>
  <c r="I428" i="3"/>
  <c r="J428" i="3" s="1"/>
  <c r="I429" i="3"/>
  <c r="J429" i="3" s="1"/>
  <c r="I430" i="3"/>
  <c r="J430" i="3" s="1"/>
  <c r="I431" i="3"/>
  <c r="J431" i="3" s="1"/>
  <c r="I432" i="3"/>
  <c r="J432" i="3" s="1"/>
  <c r="I433" i="3"/>
  <c r="J433" i="3" s="1"/>
  <c r="I434" i="3"/>
  <c r="J434" i="3" s="1"/>
  <c r="I435" i="3"/>
  <c r="J435" i="3" s="1"/>
  <c r="I436" i="3"/>
  <c r="J436" i="3" s="1"/>
  <c r="I437" i="3"/>
  <c r="J437" i="3" s="1"/>
  <c r="I438" i="3"/>
  <c r="J438" i="3" s="1"/>
  <c r="I439" i="3"/>
  <c r="J439" i="3" s="1"/>
  <c r="I440" i="3"/>
  <c r="J440" i="3" s="1"/>
  <c r="I441" i="3"/>
  <c r="J441" i="3" s="1"/>
  <c r="I442" i="3"/>
  <c r="J442" i="3" s="1"/>
  <c r="I443" i="3"/>
  <c r="J443" i="3" s="1"/>
  <c r="I444" i="3"/>
  <c r="J444" i="3" s="1"/>
  <c r="I445" i="3"/>
  <c r="J445" i="3" s="1"/>
  <c r="I446" i="3"/>
  <c r="J446" i="3" s="1"/>
  <c r="I447" i="3"/>
  <c r="J447" i="3" s="1"/>
  <c r="I448" i="3"/>
  <c r="J448" i="3" s="1"/>
  <c r="I449" i="3"/>
  <c r="J449" i="3" s="1"/>
  <c r="I450" i="3"/>
  <c r="J450" i="3" s="1"/>
  <c r="I451" i="3"/>
  <c r="J451" i="3" s="1"/>
  <c r="I452" i="3"/>
  <c r="J452" i="3" s="1"/>
  <c r="I453" i="3"/>
  <c r="J453" i="3" s="1"/>
  <c r="I454" i="3"/>
  <c r="J454" i="3" s="1"/>
  <c r="I455" i="3"/>
  <c r="J455" i="3" s="1"/>
  <c r="I456" i="3"/>
  <c r="J456" i="3" s="1"/>
  <c r="I457" i="3"/>
  <c r="J457" i="3" s="1"/>
  <c r="I458" i="3"/>
  <c r="J458" i="3" s="1"/>
  <c r="I459" i="3"/>
  <c r="J459" i="3" s="1"/>
  <c r="I460" i="3"/>
  <c r="J460" i="3" s="1"/>
  <c r="I461" i="3"/>
  <c r="J461" i="3" s="1"/>
  <c r="I462" i="3"/>
  <c r="J462" i="3" s="1"/>
  <c r="I463" i="3"/>
  <c r="J463" i="3" s="1"/>
  <c r="I464" i="3"/>
  <c r="J464" i="3" s="1"/>
  <c r="I465" i="3"/>
  <c r="J465" i="3" s="1"/>
  <c r="I466" i="3"/>
  <c r="J466" i="3" s="1"/>
  <c r="I467" i="3"/>
  <c r="J467" i="3" s="1"/>
  <c r="I468" i="3"/>
  <c r="J468" i="3" s="1"/>
  <c r="I469" i="3"/>
  <c r="J469" i="3" s="1"/>
  <c r="I470" i="3"/>
  <c r="J470" i="3" s="1"/>
  <c r="I471" i="3"/>
  <c r="J471" i="3" s="1"/>
  <c r="I472" i="3"/>
  <c r="J472" i="3" s="1"/>
  <c r="I473" i="3"/>
  <c r="J473" i="3" s="1"/>
  <c r="I474" i="3"/>
  <c r="J474" i="3" s="1"/>
  <c r="I475" i="3"/>
  <c r="J475" i="3" s="1"/>
  <c r="I476" i="3"/>
  <c r="J476" i="3" s="1"/>
  <c r="I477" i="3"/>
  <c r="J477" i="3" s="1"/>
  <c r="I478" i="3"/>
  <c r="J478" i="3" s="1"/>
  <c r="I479" i="3"/>
  <c r="J479" i="3" s="1"/>
  <c r="I480" i="3"/>
  <c r="J480" i="3" s="1"/>
  <c r="I481" i="3"/>
  <c r="J481" i="3" s="1"/>
  <c r="I482" i="3"/>
  <c r="J482" i="3" s="1"/>
  <c r="I483" i="3"/>
  <c r="J483" i="3" s="1"/>
  <c r="I484" i="3"/>
  <c r="J484" i="3" s="1"/>
  <c r="I485" i="3"/>
  <c r="J485" i="3" s="1"/>
  <c r="I486" i="3"/>
  <c r="J486" i="3" s="1"/>
  <c r="I487" i="3"/>
  <c r="J487" i="3" s="1"/>
  <c r="I488" i="3"/>
  <c r="J488" i="3" s="1"/>
  <c r="I489" i="3"/>
  <c r="J489" i="3" s="1"/>
  <c r="I490" i="3"/>
  <c r="J490" i="3" s="1"/>
  <c r="I491" i="3"/>
  <c r="J491" i="3" s="1"/>
  <c r="I492" i="3"/>
  <c r="J492" i="3" s="1"/>
  <c r="I493" i="3"/>
  <c r="J493" i="3" s="1"/>
  <c r="I494" i="3"/>
  <c r="J494" i="3" s="1"/>
  <c r="I495" i="3"/>
  <c r="J495" i="3" s="1"/>
  <c r="I496" i="3"/>
  <c r="J496" i="3" s="1"/>
  <c r="I497" i="3"/>
  <c r="J497" i="3" s="1"/>
  <c r="I498" i="3"/>
  <c r="J498" i="3" s="1"/>
  <c r="I499" i="3"/>
  <c r="J499" i="3" s="1"/>
  <c r="I500" i="3"/>
  <c r="J500" i="3" s="1"/>
  <c r="I501" i="3"/>
  <c r="J501" i="3" s="1"/>
  <c r="I502" i="3"/>
  <c r="J502" i="3" s="1"/>
  <c r="I503" i="3"/>
  <c r="J503" i="3" s="1"/>
  <c r="I504" i="3"/>
  <c r="J504" i="3" s="1"/>
  <c r="I505" i="3"/>
  <c r="J505" i="3" s="1"/>
  <c r="I506" i="3"/>
  <c r="J506" i="3" s="1"/>
  <c r="I507" i="3"/>
  <c r="J507" i="3" s="1"/>
  <c r="I508" i="3"/>
  <c r="J508" i="3" s="1"/>
  <c r="I509" i="3"/>
  <c r="J509" i="3" s="1"/>
  <c r="I510" i="3"/>
  <c r="J510" i="3" s="1"/>
  <c r="I511" i="3"/>
  <c r="J511" i="3" s="1"/>
  <c r="I512" i="3"/>
  <c r="J512" i="3" s="1"/>
  <c r="I513" i="3"/>
  <c r="J513" i="3" s="1"/>
  <c r="I514" i="3"/>
  <c r="J514" i="3" s="1"/>
  <c r="I515" i="3"/>
  <c r="J515" i="3" s="1"/>
  <c r="I516" i="3"/>
  <c r="J516" i="3" s="1"/>
  <c r="I517" i="3"/>
  <c r="J517" i="3" s="1"/>
  <c r="I518" i="3"/>
  <c r="J518" i="3" s="1"/>
  <c r="I519" i="3"/>
  <c r="J519" i="3" s="1"/>
  <c r="I520" i="3"/>
  <c r="J520" i="3" s="1"/>
  <c r="I521" i="3"/>
  <c r="J521" i="3" s="1"/>
  <c r="I522" i="3"/>
  <c r="J522" i="3" s="1"/>
  <c r="I523" i="3"/>
  <c r="J523" i="3" s="1"/>
  <c r="I524" i="3"/>
  <c r="J524" i="3" s="1"/>
  <c r="I525" i="3"/>
  <c r="J525" i="3" s="1"/>
  <c r="I526" i="3"/>
  <c r="J526" i="3" s="1"/>
  <c r="I527" i="3"/>
  <c r="J527" i="3" s="1"/>
  <c r="I528" i="3"/>
  <c r="J528" i="3" s="1"/>
  <c r="I529" i="3"/>
  <c r="J529" i="3" s="1"/>
  <c r="I530" i="3"/>
  <c r="J530" i="3" s="1"/>
  <c r="I531" i="3"/>
  <c r="J531" i="3" s="1"/>
  <c r="I532" i="3"/>
  <c r="J532" i="3" s="1"/>
  <c r="I533" i="3"/>
  <c r="J533" i="3" s="1"/>
  <c r="I534" i="3"/>
  <c r="J534" i="3" s="1"/>
  <c r="I535" i="3"/>
  <c r="J535" i="3" s="1"/>
  <c r="I536" i="3"/>
  <c r="J536" i="3" s="1"/>
  <c r="I537" i="3"/>
  <c r="J537" i="3" s="1"/>
  <c r="I538" i="3"/>
  <c r="J538" i="3" s="1"/>
  <c r="I539" i="3"/>
  <c r="J539" i="3" s="1"/>
  <c r="I540" i="3"/>
  <c r="J540" i="3" s="1"/>
  <c r="I541" i="3"/>
  <c r="J541" i="3" s="1"/>
  <c r="I542" i="3"/>
  <c r="J542" i="3" s="1"/>
  <c r="I543" i="3"/>
  <c r="J543" i="3" s="1"/>
  <c r="I544" i="3"/>
  <c r="J544" i="3" s="1"/>
  <c r="I545" i="3"/>
  <c r="J545" i="3" s="1"/>
  <c r="I546" i="3"/>
  <c r="J546" i="3" s="1"/>
  <c r="I547" i="3"/>
  <c r="J547" i="3" s="1"/>
  <c r="I548" i="3"/>
  <c r="J548" i="3" s="1"/>
  <c r="I549" i="3"/>
  <c r="J549" i="3" s="1"/>
  <c r="I550" i="3"/>
  <c r="J550" i="3" s="1"/>
  <c r="I551" i="3"/>
  <c r="J551" i="3" s="1"/>
  <c r="I552" i="3"/>
  <c r="J552" i="3" s="1"/>
  <c r="I553" i="3"/>
  <c r="J553" i="3" s="1"/>
  <c r="I554" i="3"/>
  <c r="J554" i="3" s="1"/>
  <c r="I555" i="3"/>
  <c r="J555" i="3" s="1"/>
  <c r="I556" i="3"/>
  <c r="J556" i="3" s="1"/>
  <c r="I557" i="3"/>
  <c r="J557" i="3" s="1"/>
  <c r="I558" i="3"/>
  <c r="J558" i="3" s="1"/>
  <c r="I559" i="3"/>
  <c r="J559" i="3" s="1"/>
  <c r="I560" i="3"/>
  <c r="J560" i="3" s="1"/>
  <c r="I561" i="3"/>
  <c r="J561" i="3" s="1"/>
  <c r="I562" i="3"/>
  <c r="J562" i="3" s="1"/>
  <c r="I563" i="3"/>
  <c r="J563" i="3" s="1"/>
  <c r="I564" i="3"/>
  <c r="J564" i="3" s="1"/>
  <c r="I565" i="3"/>
  <c r="J565" i="3" s="1"/>
  <c r="I566" i="3"/>
  <c r="J566" i="3" s="1"/>
  <c r="I567" i="3"/>
  <c r="J567" i="3" s="1"/>
  <c r="I568" i="3"/>
  <c r="J568" i="3" s="1"/>
  <c r="I569" i="3"/>
  <c r="J569" i="3" s="1"/>
  <c r="I570" i="3"/>
  <c r="J570" i="3" s="1"/>
  <c r="I571" i="3"/>
  <c r="J571" i="3" s="1"/>
  <c r="I572" i="3"/>
  <c r="J572" i="3" s="1"/>
  <c r="I573" i="3"/>
  <c r="J573" i="3" s="1"/>
  <c r="I574" i="3"/>
  <c r="J574" i="3" s="1"/>
  <c r="I575" i="3"/>
  <c r="J575" i="3" s="1"/>
  <c r="I576" i="3"/>
  <c r="J576" i="3" s="1"/>
  <c r="I577" i="3"/>
  <c r="J577" i="3" s="1"/>
  <c r="I578" i="3"/>
  <c r="J578" i="3" s="1"/>
  <c r="I579" i="3"/>
  <c r="J579" i="3" s="1"/>
  <c r="I580" i="3"/>
  <c r="J580" i="3" s="1"/>
  <c r="I581" i="3"/>
  <c r="J581" i="3" s="1"/>
  <c r="I582" i="3"/>
  <c r="J582" i="3" s="1"/>
  <c r="I583" i="3"/>
  <c r="J583" i="3" s="1"/>
  <c r="I584" i="3"/>
  <c r="J584" i="3" s="1"/>
  <c r="I585" i="3"/>
  <c r="J585" i="3" s="1"/>
  <c r="I586" i="3"/>
  <c r="J586" i="3" s="1"/>
  <c r="I587" i="3"/>
  <c r="J587" i="3" s="1"/>
  <c r="I588" i="3"/>
  <c r="J588" i="3" s="1"/>
  <c r="I589" i="3"/>
  <c r="J589" i="3" s="1"/>
  <c r="I590" i="3"/>
  <c r="J590" i="3" s="1"/>
  <c r="I591" i="3"/>
  <c r="J591" i="3" s="1"/>
  <c r="I592" i="3"/>
  <c r="J592" i="3" s="1"/>
  <c r="I593" i="3"/>
  <c r="J593" i="3" s="1"/>
  <c r="I594" i="3"/>
  <c r="J594" i="3" s="1"/>
  <c r="I595" i="3"/>
  <c r="J595" i="3" s="1"/>
  <c r="I596" i="3"/>
  <c r="J596" i="3" s="1"/>
  <c r="I597" i="3"/>
  <c r="J597" i="3" s="1"/>
  <c r="I598" i="3"/>
  <c r="J598" i="3" s="1"/>
  <c r="I599" i="3"/>
  <c r="J599" i="3" s="1"/>
  <c r="I600" i="3"/>
  <c r="J600" i="3" s="1"/>
  <c r="I601" i="3"/>
  <c r="J601" i="3" s="1"/>
  <c r="I602" i="3"/>
  <c r="J602" i="3" s="1"/>
  <c r="I603" i="3"/>
  <c r="J603" i="3" s="1"/>
  <c r="I604" i="3"/>
  <c r="J604" i="3" s="1"/>
  <c r="I605" i="3"/>
  <c r="J605" i="3" s="1"/>
  <c r="I606" i="3"/>
  <c r="J606" i="3" s="1"/>
  <c r="I607" i="3"/>
  <c r="J607" i="3" s="1"/>
  <c r="I608" i="3"/>
  <c r="J608" i="3" s="1"/>
  <c r="I609" i="3"/>
  <c r="J609" i="3" s="1"/>
  <c r="I610" i="3"/>
  <c r="J610" i="3" s="1"/>
  <c r="I611" i="3"/>
  <c r="J611" i="3" s="1"/>
  <c r="I612" i="3"/>
  <c r="J612" i="3" s="1"/>
  <c r="I613" i="3"/>
  <c r="J613" i="3" s="1"/>
  <c r="I614" i="3"/>
  <c r="J614" i="3" s="1"/>
  <c r="I615" i="3"/>
  <c r="J615" i="3" s="1"/>
  <c r="I616" i="3"/>
  <c r="J616" i="3" s="1"/>
  <c r="I617" i="3"/>
  <c r="J617" i="3" s="1"/>
  <c r="I618" i="3"/>
  <c r="J618" i="3" s="1"/>
  <c r="I619" i="3"/>
  <c r="J619" i="3" s="1"/>
  <c r="I620" i="3"/>
  <c r="J620" i="3" s="1"/>
  <c r="I621" i="3"/>
  <c r="J621" i="3" s="1"/>
  <c r="I622" i="3"/>
  <c r="J622" i="3" s="1"/>
  <c r="I623" i="3"/>
  <c r="J623" i="3" s="1"/>
  <c r="I624" i="3"/>
  <c r="J624" i="3" s="1"/>
  <c r="I625" i="3"/>
  <c r="J625" i="3" s="1"/>
  <c r="I626" i="3"/>
  <c r="J626" i="3" s="1"/>
  <c r="I627" i="3"/>
  <c r="J627" i="3" s="1"/>
  <c r="I628" i="3"/>
  <c r="J628" i="3" s="1"/>
  <c r="I629" i="3"/>
  <c r="J629" i="3" s="1"/>
  <c r="I630" i="3"/>
  <c r="J630" i="3" s="1"/>
  <c r="I631" i="3"/>
  <c r="J631" i="3" s="1"/>
  <c r="I632" i="3"/>
  <c r="J632" i="3" s="1"/>
  <c r="I633" i="3"/>
  <c r="J633" i="3" s="1"/>
  <c r="I634" i="3"/>
  <c r="J634" i="3" s="1"/>
  <c r="I635" i="3"/>
  <c r="J635" i="3" s="1"/>
  <c r="I636" i="3"/>
  <c r="J636" i="3" s="1"/>
  <c r="I637" i="3"/>
  <c r="J637" i="3" s="1"/>
  <c r="I638" i="3"/>
  <c r="J638" i="3" s="1"/>
  <c r="I639" i="3"/>
  <c r="J639" i="3" s="1"/>
  <c r="I640" i="3"/>
  <c r="J640" i="3" s="1"/>
  <c r="I641" i="3"/>
  <c r="J641" i="3" s="1"/>
  <c r="I642" i="3"/>
  <c r="J642" i="3" s="1"/>
  <c r="I643" i="3"/>
  <c r="J643" i="3" s="1"/>
  <c r="I644" i="3"/>
  <c r="J644" i="3" s="1"/>
  <c r="I645" i="3"/>
  <c r="J645" i="3" s="1"/>
  <c r="I646" i="3"/>
  <c r="J646" i="3" s="1"/>
  <c r="I647" i="3"/>
  <c r="J647" i="3" s="1"/>
  <c r="I648" i="3"/>
  <c r="J648" i="3" s="1"/>
  <c r="I649" i="3"/>
  <c r="J649" i="3" s="1"/>
  <c r="I650" i="3"/>
  <c r="J650" i="3" s="1"/>
  <c r="I651" i="3"/>
  <c r="J651" i="3" s="1"/>
  <c r="I652" i="3"/>
  <c r="J652" i="3" s="1"/>
  <c r="I653" i="3"/>
  <c r="J653" i="3" s="1"/>
  <c r="I654" i="3"/>
  <c r="J654" i="3" s="1"/>
  <c r="I655" i="3"/>
  <c r="J655" i="3" s="1"/>
  <c r="I656" i="3"/>
  <c r="J656" i="3" s="1"/>
  <c r="I657" i="3"/>
  <c r="J657" i="3" s="1"/>
  <c r="I658" i="3"/>
  <c r="J658" i="3" s="1"/>
  <c r="I659" i="3"/>
  <c r="J659" i="3" s="1"/>
  <c r="I660" i="3"/>
  <c r="J660" i="3" s="1"/>
  <c r="I661" i="3"/>
  <c r="J661" i="3" s="1"/>
  <c r="I662" i="3"/>
  <c r="J662" i="3" s="1"/>
  <c r="I663" i="3"/>
  <c r="J663" i="3" s="1"/>
  <c r="I664" i="3"/>
  <c r="J664" i="3" s="1"/>
  <c r="I665" i="3"/>
  <c r="J665" i="3" s="1"/>
  <c r="I666" i="3"/>
  <c r="J666" i="3" s="1"/>
  <c r="I667" i="3"/>
  <c r="J667" i="3" s="1"/>
  <c r="I668" i="3"/>
  <c r="J668" i="3" s="1"/>
  <c r="I669" i="3"/>
  <c r="J669" i="3" s="1"/>
  <c r="I670" i="3"/>
  <c r="J670" i="3" s="1"/>
  <c r="I671" i="3"/>
  <c r="J671" i="3" s="1"/>
  <c r="I672" i="3"/>
  <c r="J672" i="3" s="1"/>
  <c r="I673" i="3"/>
  <c r="J673" i="3" s="1"/>
  <c r="I674" i="3"/>
  <c r="J674" i="3" s="1"/>
  <c r="I675" i="3"/>
  <c r="J675" i="3" s="1"/>
  <c r="I676" i="3"/>
  <c r="J676" i="3" s="1"/>
  <c r="I677" i="3"/>
  <c r="J677" i="3" s="1"/>
  <c r="I678" i="3"/>
  <c r="J678" i="3" s="1"/>
  <c r="I679" i="3"/>
  <c r="J679" i="3" s="1"/>
  <c r="I680" i="3"/>
  <c r="J680" i="3" s="1"/>
  <c r="I681" i="3"/>
  <c r="J681" i="3" s="1"/>
  <c r="I682" i="3"/>
  <c r="J682" i="3" s="1"/>
  <c r="I683" i="3"/>
  <c r="J683" i="3" s="1"/>
  <c r="I684" i="3"/>
  <c r="J684" i="3" s="1"/>
  <c r="I685" i="3"/>
  <c r="J685" i="3" s="1"/>
  <c r="I686" i="3"/>
  <c r="J686" i="3" s="1"/>
  <c r="I687" i="3"/>
  <c r="J687" i="3" s="1"/>
  <c r="I688" i="3"/>
  <c r="J688" i="3" s="1"/>
  <c r="I689" i="3"/>
  <c r="J689" i="3" s="1"/>
  <c r="I690" i="3"/>
  <c r="J690" i="3" s="1"/>
  <c r="I691" i="3"/>
  <c r="J691" i="3" s="1"/>
  <c r="I692" i="3"/>
  <c r="J692" i="3" s="1"/>
  <c r="I693" i="3"/>
  <c r="J693" i="3" s="1"/>
  <c r="I694" i="3"/>
  <c r="J694" i="3" s="1"/>
  <c r="I695" i="3"/>
  <c r="J695" i="3" s="1"/>
  <c r="I696" i="3"/>
  <c r="J696" i="3" s="1"/>
  <c r="I697" i="3"/>
  <c r="J697" i="3" s="1"/>
  <c r="I698" i="3"/>
  <c r="J698" i="3" s="1"/>
  <c r="I699" i="3"/>
  <c r="J699" i="3" s="1"/>
  <c r="I700" i="3"/>
  <c r="J700" i="3" s="1"/>
  <c r="I701" i="3"/>
  <c r="J701" i="3" s="1"/>
  <c r="I702" i="3"/>
  <c r="J702" i="3" s="1"/>
  <c r="I703" i="3"/>
  <c r="J703" i="3" s="1"/>
  <c r="I704" i="3"/>
  <c r="J704" i="3" s="1"/>
  <c r="I705" i="3"/>
  <c r="J705" i="3" s="1"/>
  <c r="I706" i="3"/>
  <c r="J706" i="3" s="1"/>
  <c r="I381" i="3"/>
  <c r="J381" i="3" s="1"/>
  <c r="I13" i="3"/>
  <c r="J13" i="3" s="1"/>
  <c r="I14" i="3"/>
  <c r="J14" i="3" s="1"/>
  <c r="I15" i="3"/>
  <c r="J15" i="3" s="1"/>
  <c r="I16" i="3"/>
  <c r="J16" i="3" s="1"/>
  <c r="I17" i="3"/>
  <c r="J17" i="3" s="1"/>
  <c r="I18" i="3"/>
  <c r="J18" i="3" s="1"/>
  <c r="I19" i="3"/>
  <c r="J19" i="3" s="1"/>
  <c r="I20" i="3"/>
  <c r="J20" i="3" s="1"/>
  <c r="I21" i="3"/>
  <c r="J21" i="3" s="1"/>
  <c r="I22" i="3"/>
  <c r="J22" i="3" s="1"/>
  <c r="I23" i="3"/>
  <c r="J23" i="3" s="1"/>
  <c r="I24" i="3"/>
  <c r="J24" i="3" s="1"/>
  <c r="I25" i="3"/>
  <c r="J25" i="3" s="1"/>
  <c r="I26" i="3"/>
  <c r="J26" i="3" s="1"/>
  <c r="I27" i="3"/>
  <c r="J27" i="3" s="1"/>
  <c r="I28" i="3"/>
  <c r="J28" i="3" s="1"/>
  <c r="I29" i="3"/>
  <c r="J29" i="3" s="1"/>
  <c r="I30" i="3"/>
  <c r="J30" i="3" s="1"/>
  <c r="I31" i="3"/>
  <c r="J31" i="3" s="1"/>
  <c r="I32" i="3"/>
  <c r="J32" i="3" s="1"/>
  <c r="I33" i="3"/>
  <c r="J33" i="3" s="1"/>
  <c r="I34" i="3"/>
  <c r="J34" i="3" s="1"/>
  <c r="I35" i="3"/>
  <c r="J35" i="3" s="1"/>
  <c r="I36" i="3"/>
  <c r="J36" i="3" s="1"/>
  <c r="I37" i="3"/>
  <c r="J37" i="3" s="1"/>
  <c r="I38" i="3"/>
  <c r="J38" i="3" s="1"/>
  <c r="I39" i="3"/>
  <c r="J39" i="3" s="1"/>
  <c r="I40" i="3"/>
  <c r="J40" i="3" s="1"/>
  <c r="I41" i="3"/>
  <c r="J41" i="3" s="1"/>
  <c r="I42" i="3"/>
  <c r="J42" i="3" s="1"/>
  <c r="I43" i="3"/>
  <c r="J43" i="3" s="1"/>
  <c r="I44" i="3"/>
  <c r="J44" i="3" s="1"/>
  <c r="I45" i="3"/>
  <c r="J45" i="3" s="1"/>
  <c r="I46" i="3"/>
  <c r="J46" i="3" s="1"/>
  <c r="I47" i="3"/>
  <c r="J47" i="3" s="1"/>
  <c r="I48" i="3"/>
  <c r="J48" i="3" s="1"/>
  <c r="I49" i="3"/>
  <c r="J49" i="3" s="1"/>
  <c r="I50" i="3"/>
  <c r="J50" i="3" s="1"/>
  <c r="I51" i="3"/>
  <c r="J51" i="3" s="1"/>
  <c r="I52" i="3"/>
  <c r="J52" i="3" s="1"/>
  <c r="I53" i="3"/>
  <c r="J53" i="3" s="1"/>
  <c r="I54" i="3"/>
  <c r="J54" i="3" s="1"/>
  <c r="I55" i="3"/>
  <c r="J55" i="3" s="1"/>
  <c r="I56" i="3"/>
  <c r="J56" i="3" s="1"/>
  <c r="I57" i="3"/>
  <c r="J57" i="3" s="1"/>
  <c r="I58" i="3"/>
  <c r="J58" i="3" s="1"/>
  <c r="I59" i="3"/>
  <c r="J59" i="3" s="1"/>
  <c r="I60" i="3"/>
  <c r="J60" i="3" s="1"/>
  <c r="I61" i="3"/>
  <c r="J61" i="3" s="1"/>
  <c r="I62" i="3"/>
  <c r="J62" i="3" s="1"/>
  <c r="I63" i="3"/>
  <c r="J63" i="3" s="1"/>
  <c r="I64" i="3"/>
  <c r="J64" i="3" s="1"/>
  <c r="I65" i="3"/>
  <c r="J65" i="3" s="1"/>
  <c r="I66" i="3"/>
  <c r="J66" i="3" s="1"/>
  <c r="I67" i="3"/>
  <c r="J67" i="3" s="1"/>
  <c r="I68" i="3"/>
  <c r="J68" i="3" s="1"/>
  <c r="I69" i="3"/>
  <c r="J69" i="3" s="1"/>
  <c r="I70" i="3"/>
  <c r="J70" i="3" s="1"/>
  <c r="I71" i="3"/>
  <c r="J71" i="3" s="1"/>
  <c r="I72" i="3"/>
  <c r="J72" i="3" s="1"/>
  <c r="I73" i="3"/>
  <c r="J73" i="3" s="1"/>
  <c r="I74" i="3"/>
  <c r="J74" i="3" s="1"/>
  <c r="I75" i="3"/>
  <c r="J75" i="3" s="1"/>
  <c r="I76" i="3"/>
  <c r="J76" i="3" s="1"/>
  <c r="I77" i="3"/>
  <c r="J77" i="3" s="1"/>
  <c r="I78" i="3"/>
  <c r="J78" i="3" s="1"/>
  <c r="I79" i="3"/>
  <c r="J79" i="3" s="1"/>
  <c r="I80" i="3"/>
  <c r="J80" i="3" s="1"/>
  <c r="I81" i="3"/>
  <c r="J81" i="3" s="1"/>
  <c r="I82" i="3"/>
  <c r="J82" i="3" s="1"/>
  <c r="I83" i="3"/>
  <c r="J83" i="3" s="1"/>
  <c r="I84" i="3"/>
  <c r="J84" i="3" s="1"/>
  <c r="I85" i="3"/>
  <c r="J85" i="3" s="1"/>
  <c r="I86" i="3"/>
  <c r="J86" i="3" s="1"/>
  <c r="I87" i="3"/>
  <c r="J87" i="3" s="1"/>
  <c r="I88" i="3"/>
  <c r="J88" i="3" s="1"/>
  <c r="I89" i="3"/>
  <c r="J89" i="3" s="1"/>
  <c r="I90" i="3"/>
  <c r="J90" i="3" s="1"/>
  <c r="I91" i="3"/>
  <c r="J91" i="3" s="1"/>
  <c r="I92" i="3"/>
  <c r="J92" i="3" s="1"/>
  <c r="I93" i="3"/>
  <c r="J93" i="3" s="1"/>
  <c r="I94" i="3"/>
  <c r="J94" i="3" s="1"/>
  <c r="I95" i="3"/>
  <c r="J95" i="3" s="1"/>
  <c r="I96" i="3"/>
  <c r="J96" i="3" s="1"/>
  <c r="I97" i="3"/>
  <c r="J97" i="3" s="1"/>
  <c r="I98" i="3"/>
  <c r="J98" i="3" s="1"/>
  <c r="I99" i="3"/>
  <c r="J99" i="3" s="1"/>
  <c r="I100" i="3"/>
  <c r="J100" i="3" s="1"/>
  <c r="I101" i="3"/>
  <c r="J101" i="3" s="1"/>
  <c r="I102" i="3"/>
  <c r="J102" i="3" s="1"/>
  <c r="I103" i="3"/>
  <c r="J103" i="3" s="1"/>
  <c r="I104" i="3"/>
  <c r="J104" i="3" s="1"/>
  <c r="I105" i="3"/>
  <c r="J105" i="3" s="1"/>
  <c r="I106" i="3"/>
  <c r="J106" i="3" s="1"/>
  <c r="I107" i="3"/>
  <c r="J107" i="3" s="1"/>
  <c r="I108" i="3"/>
  <c r="J108" i="3" s="1"/>
  <c r="I109" i="3"/>
  <c r="J109" i="3" s="1"/>
  <c r="I110" i="3"/>
  <c r="J110" i="3" s="1"/>
  <c r="I111" i="3"/>
  <c r="J111" i="3" s="1"/>
  <c r="I112" i="3"/>
  <c r="J112" i="3" s="1"/>
  <c r="I113" i="3"/>
  <c r="J113" i="3" s="1"/>
  <c r="I114" i="3"/>
  <c r="J114" i="3" s="1"/>
  <c r="I115" i="3"/>
  <c r="J115" i="3" s="1"/>
  <c r="I116" i="3"/>
  <c r="J116" i="3" s="1"/>
  <c r="I117" i="3"/>
  <c r="J117" i="3" s="1"/>
  <c r="I118" i="3"/>
  <c r="J118" i="3" s="1"/>
  <c r="I119" i="3"/>
  <c r="J119" i="3" s="1"/>
  <c r="I120" i="3"/>
  <c r="J120" i="3" s="1"/>
  <c r="I121" i="3"/>
  <c r="J121" i="3" s="1"/>
  <c r="I122" i="3"/>
  <c r="J122" i="3" s="1"/>
  <c r="I123" i="3"/>
  <c r="J123" i="3" s="1"/>
  <c r="I124" i="3"/>
  <c r="J124" i="3" s="1"/>
  <c r="I125" i="3"/>
  <c r="J125" i="3" s="1"/>
  <c r="I126" i="3"/>
  <c r="J126" i="3" s="1"/>
  <c r="I127" i="3"/>
  <c r="J127" i="3" s="1"/>
  <c r="I128" i="3"/>
  <c r="J128" i="3" s="1"/>
  <c r="I129" i="3"/>
  <c r="J129" i="3" s="1"/>
  <c r="I130" i="3"/>
  <c r="J130" i="3" s="1"/>
  <c r="I131" i="3"/>
  <c r="J131" i="3" s="1"/>
  <c r="I132" i="3"/>
  <c r="J132" i="3" s="1"/>
  <c r="I133" i="3"/>
  <c r="J133" i="3" s="1"/>
  <c r="I134" i="3"/>
  <c r="J134" i="3" s="1"/>
  <c r="I135" i="3"/>
  <c r="J135" i="3" s="1"/>
  <c r="I136" i="3"/>
  <c r="J136" i="3" s="1"/>
  <c r="I137" i="3"/>
  <c r="J137" i="3" s="1"/>
  <c r="I138" i="3"/>
  <c r="J138" i="3" s="1"/>
  <c r="I139" i="3"/>
  <c r="J139" i="3" s="1"/>
  <c r="I140" i="3"/>
  <c r="J140" i="3" s="1"/>
  <c r="I141" i="3"/>
  <c r="J141" i="3" s="1"/>
  <c r="I142" i="3"/>
  <c r="J142" i="3" s="1"/>
  <c r="I143" i="3"/>
  <c r="J143" i="3" s="1"/>
  <c r="I144" i="3"/>
  <c r="J144" i="3" s="1"/>
  <c r="I145" i="3"/>
  <c r="J145" i="3" s="1"/>
  <c r="I146" i="3"/>
  <c r="J146" i="3" s="1"/>
  <c r="I147" i="3"/>
  <c r="J147" i="3" s="1"/>
  <c r="I148" i="3"/>
  <c r="J148" i="3" s="1"/>
  <c r="I149" i="3"/>
  <c r="J149" i="3" s="1"/>
  <c r="I150" i="3"/>
  <c r="J150" i="3" s="1"/>
  <c r="I151" i="3"/>
  <c r="J151" i="3" s="1"/>
  <c r="I152" i="3"/>
  <c r="J152" i="3" s="1"/>
  <c r="I153" i="3"/>
  <c r="J153" i="3" s="1"/>
  <c r="I154" i="3"/>
  <c r="J154" i="3" s="1"/>
  <c r="I155" i="3"/>
  <c r="J155" i="3" s="1"/>
  <c r="I156" i="3"/>
  <c r="J156" i="3" s="1"/>
  <c r="I157" i="3"/>
  <c r="J157" i="3" s="1"/>
  <c r="I158" i="3"/>
  <c r="J158" i="3" s="1"/>
  <c r="I159" i="3"/>
  <c r="J159" i="3" s="1"/>
  <c r="I160" i="3"/>
  <c r="J160" i="3" s="1"/>
  <c r="I161" i="3"/>
  <c r="J161" i="3" s="1"/>
  <c r="I162" i="3"/>
  <c r="J162" i="3" s="1"/>
  <c r="I163" i="3"/>
  <c r="J163" i="3" s="1"/>
  <c r="I164" i="3"/>
  <c r="J164" i="3" s="1"/>
  <c r="I165" i="3"/>
  <c r="J165" i="3" s="1"/>
  <c r="I166" i="3"/>
  <c r="J166" i="3" s="1"/>
  <c r="I167" i="3"/>
  <c r="J167" i="3" s="1"/>
  <c r="I168" i="3"/>
  <c r="J168" i="3" s="1"/>
  <c r="I169" i="3"/>
  <c r="J169" i="3" s="1"/>
  <c r="I170" i="3"/>
  <c r="J170" i="3" s="1"/>
  <c r="I171" i="3"/>
  <c r="J171" i="3" s="1"/>
  <c r="I172" i="3"/>
  <c r="J172" i="3" s="1"/>
  <c r="I173" i="3"/>
  <c r="J173" i="3" s="1"/>
  <c r="I174" i="3"/>
  <c r="J174" i="3" s="1"/>
  <c r="I175" i="3"/>
  <c r="J175" i="3" s="1"/>
  <c r="I176" i="3"/>
  <c r="J176" i="3" s="1"/>
  <c r="I177" i="3"/>
  <c r="J177" i="3" s="1"/>
  <c r="I178" i="3"/>
  <c r="J178" i="3" s="1"/>
  <c r="I179" i="3"/>
  <c r="J179" i="3" s="1"/>
  <c r="I180" i="3"/>
  <c r="J180" i="3" s="1"/>
  <c r="I181" i="3"/>
  <c r="J181" i="3" s="1"/>
  <c r="I182" i="3"/>
  <c r="J182" i="3" s="1"/>
  <c r="I183" i="3"/>
  <c r="J183" i="3" s="1"/>
  <c r="I184" i="3"/>
  <c r="J184" i="3" s="1"/>
  <c r="I185" i="3"/>
  <c r="J185" i="3" s="1"/>
  <c r="I186" i="3"/>
  <c r="J186" i="3" s="1"/>
  <c r="I187" i="3"/>
  <c r="J187" i="3" s="1"/>
  <c r="I188" i="3"/>
  <c r="J188" i="3" s="1"/>
  <c r="I189" i="3"/>
  <c r="J189" i="3" s="1"/>
  <c r="I190" i="3"/>
  <c r="J190" i="3" s="1"/>
  <c r="I191" i="3"/>
  <c r="J191" i="3" s="1"/>
  <c r="I192" i="3"/>
  <c r="J192" i="3" s="1"/>
  <c r="I193" i="3"/>
  <c r="J193" i="3" s="1"/>
  <c r="I194" i="3"/>
  <c r="J194" i="3" s="1"/>
  <c r="I195" i="3"/>
  <c r="J195" i="3" s="1"/>
  <c r="I196" i="3"/>
  <c r="J196" i="3" s="1"/>
  <c r="I197" i="3"/>
  <c r="J197" i="3" s="1"/>
  <c r="I198" i="3"/>
  <c r="J198" i="3" s="1"/>
  <c r="I199" i="3"/>
  <c r="J199" i="3" s="1"/>
  <c r="I200" i="3"/>
  <c r="J200" i="3" s="1"/>
  <c r="I201" i="3"/>
  <c r="J201" i="3" s="1"/>
  <c r="I202" i="3"/>
  <c r="J202" i="3" s="1"/>
  <c r="I203" i="3"/>
  <c r="J203" i="3" s="1"/>
  <c r="I204" i="3"/>
  <c r="J204" i="3" s="1"/>
  <c r="I205" i="3"/>
  <c r="J205" i="3" s="1"/>
  <c r="I206" i="3"/>
  <c r="J206" i="3" s="1"/>
  <c r="I207" i="3"/>
  <c r="J207" i="3" s="1"/>
  <c r="I208" i="3"/>
  <c r="J208" i="3" s="1"/>
  <c r="I209" i="3"/>
  <c r="J209" i="3" s="1"/>
  <c r="I210" i="3"/>
  <c r="J210" i="3" s="1"/>
  <c r="I211" i="3"/>
  <c r="J211" i="3" s="1"/>
  <c r="I212" i="3"/>
  <c r="J212" i="3" s="1"/>
  <c r="I213" i="3"/>
  <c r="J213" i="3" s="1"/>
  <c r="I214" i="3"/>
  <c r="J214" i="3" s="1"/>
  <c r="I215" i="3"/>
  <c r="J215" i="3" s="1"/>
  <c r="I216" i="3"/>
  <c r="J216" i="3" s="1"/>
  <c r="I217" i="3"/>
  <c r="J217" i="3" s="1"/>
  <c r="I218" i="3"/>
  <c r="J218" i="3" s="1"/>
  <c r="I219" i="3"/>
  <c r="J219" i="3" s="1"/>
  <c r="I220" i="3"/>
  <c r="J220" i="3" s="1"/>
  <c r="I221" i="3"/>
  <c r="J221" i="3" s="1"/>
  <c r="I222" i="3"/>
  <c r="J222" i="3" s="1"/>
  <c r="I223" i="3"/>
  <c r="J223" i="3" s="1"/>
  <c r="I224" i="3"/>
  <c r="J224" i="3" s="1"/>
  <c r="I225" i="3"/>
  <c r="J225" i="3" s="1"/>
  <c r="I226" i="3"/>
  <c r="J226" i="3" s="1"/>
  <c r="I227" i="3"/>
  <c r="J227" i="3" s="1"/>
  <c r="I228" i="3"/>
  <c r="J228" i="3" s="1"/>
  <c r="I229" i="3"/>
  <c r="J229" i="3" s="1"/>
  <c r="I230" i="3"/>
  <c r="J230" i="3" s="1"/>
  <c r="I231" i="3"/>
  <c r="J231" i="3" s="1"/>
  <c r="I232" i="3"/>
  <c r="J232" i="3" s="1"/>
  <c r="I233" i="3"/>
  <c r="J233" i="3" s="1"/>
  <c r="I234" i="3"/>
  <c r="J234" i="3" s="1"/>
  <c r="I235" i="3"/>
  <c r="J235" i="3" s="1"/>
  <c r="I236" i="3"/>
  <c r="J236" i="3" s="1"/>
  <c r="I237" i="3"/>
  <c r="J237" i="3" s="1"/>
  <c r="I238" i="3"/>
  <c r="J238" i="3" s="1"/>
  <c r="I239" i="3"/>
  <c r="J239" i="3" s="1"/>
  <c r="I240" i="3"/>
  <c r="J240" i="3" s="1"/>
  <c r="I241" i="3"/>
  <c r="J241" i="3" s="1"/>
  <c r="I242" i="3"/>
  <c r="J242" i="3" s="1"/>
  <c r="I243" i="3"/>
  <c r="J243" i="3" s="1"/>
  <c r="I244" i="3"/>
  <c r="J244" i="3" s="1"/>
  <c r="I245" i="3"/>
  <c r="J245" i="3" s="1"/>
  <c r="I246" i="3"/>
  <c r="J246" i="3" s="1"/>
  <c r="I247" i="3"/>
  <c r="J247" i="3" s="1"/>
  <c r="I248" i="3"/>
  <c r="J248" i="3" s="1"/>
  <c r="I249" i="3"/>
  <c r="J249" i="3" s="1"/>
  <c r="I250" i="3"/>
  <c r="J250" i="3" s="1"/>
  <c r="I251" i="3"/>
  <c r="J251" i="3" s="1"/>
  <c r="I252" i="3"/>
  <c r="J252" i="3" s="1"/>
  <c r="I253" i="3"/>
  <c r="J253" i="3" s="1"/>
  <c r="I254" i="3"/>
  <c r="J254" i="3" s="1"/>
  <c r="I255" i="3"/>
  <c r="J255" i="3" s="1"/>
  <c r="I256" i="3"/>
  <c r="J256" i="3" s="1"/>
  <c r="I257" i="3"/>
  <c r="J257" i="3" s="1"/>
  <c r="I258" i="3"/>
  <c r="J258" i="3" s="1"/>
  <c r="I259" i="3"/>
  <c r="J259" i="3" s="1"/>
  <c r="I260" i="3"/>
  <c r="J260" i="3" s="1"/>
  <c r="I261" i="3"/>
  <c r="J261" i="3" s="1"/>
  <c r="I262" i="3"/>
  <c r="J262" i="3" s="1"/>
  <c r="I263" i="3"/>
  <c r="J263" i="3" s="1"/>
  <c r="I264" i="3"/>
  <c r="J264" i="3" s="1"/>
  <c r="I265" i="3"/>
  <c r="J265" i="3" s="1"/>
  <c r="I266" i="3"/>
  <c r="J266" i="3" s="1"/>
  <c r="I267" i="3"/>
  <c r="J267" i="3" s="1"/>
  <c r="I268" i="3"/>
  <c r="J268" i="3" s="1"/>
  <c r="I269" i="3"/>
  <c r="J269" i="3" s="1"/>
  <c r="I270" i="3"/>
  <c r="J270" i="3" s="1"/>
  <c r="I271" i="3"/>
  <c r="J271" i="3" s="1"/>
  <c r="I272" i="3"/>
  <c r="J272" i="3" s="1"/>
  <c r="I273" i="3"/>
  <c r="J273" i="3" s="1"/>
  <c r="I274" i="3"/>
  <c r="J274" i="3" s="1"/>
  <c r="I275" i="3"/>
  <c r="J275" i="3" s="1"/>
  <c r="I276" i="3"/>
  <c r="J276" i="3" s="1"/>
  <c r="I277" i="3"/>
  <c r="J277" i="3" s="1"/>
  <c r="I278" i="3"/>
  <c r="J278" i="3" s="1"/>
  <c r="I279" i="3"/>
  <c r="J279" i="3" s="1"/>
  <c r="I280" i="3"/>
  <c r="J280" i="3" s="1"/>
  <c r="I281" i="3"/>
  <c r="J281" i="3" s="1"/>
  <c r="I282" i="3"/>
  <c r="J282" i="3" s="1"/>
  <c r="I283" i="3"/>
  <c r="J283" i="3" s="1"/>
  <c r="I284" i="3"/>
  <c r="J284" i="3" s="1"/>
  <c r="I285" i="3"/>
  <c r="J285" i="3" s="1"/>
  <c r="I286" i="3"/>
  <c r="J286" i="3" s="1"/>
  <c r="I287" i="3"/>
  <c r="J287" i="3" s="1"/>
  <c r="I288" i="3"/>
  <c r="J288" i="3" s="1"/>
  <c r="I289" i="3"/>
  <c r="J289" i="3" s="1"/>
  <c r="I290" i="3"/>
  <c r="J290" i="3" s="1"/>
  <c r="I291" i="3"/>
  <c r="J291" i="3" s="1"/>
  <c r="I292" i="3"/>
  <c r="J292" i="3" s="1"/>
  <c r="I293" i="3"/>
  <c r="J293" i="3" s="1"/>
  <c r="I294" i="3"/>
  <c r="J294" i="3" s="1"/>
  <c r="I295" i="3"/>
  <c r="J295" i="3" s="1"/>
  <c r="I296" i="3"/>
  <c r="J296" i="3" s="1"/>
  <c r="I297" i="3"/>
  <c r="J297" i="3" s="1"/>
  <c r="I298" i="3"/>
  <c r="J298" i="3" s="1"/>
  <c r="I299" i="3"/>
  <c r="J299" i="3" s="1"/>
  <c r="I300" i="3"/>
  <c r="J300" i="3" s="1"/>
  <c r="I301" i="3"/>
  <c r="J301" i="3" s="1"/>
  <c r="I302" i="3"/>
  <c r="J302" i="3" s="1"/>
  <c r="I303" i="3"/>
  <c r="J303" i="3" s="1"/>
  <c r="I304" i="3"/>
  <c r="J304" i="3" s="1"/>
  <c r="I305" i="3"/>
  <c r="J305" i="3" s="1"/>
  <c r="I306" i="3"/>
  <c r="J306" i="3" s="1"/>
  <c r="I307" i="3"/>
  <c r="J307" i="3" s="1"/>
  <c r="I308" i="3"/>
  <c r="J308" i="3" s="1"/>
  <c r="I309" i="3"/>
  <c r="J309" i="3" s="1"/>
  <c r="I310" i="3"/>
  <c r="J310" i="3" s="1"/>
  <c r="I311" i="3"/>
  <c r="J311" i="3" s="1"/>
  <c r="I312" i="3"/>
  <c r="J312" i="3" s="1"/>
  <c r="I313" i="3"/>
  <c r="J313" i="3" s="1"/>
  <c r="I314" i="3"/>
  <c r="J314" i="3" s="1"/>
  <c r="I315" i="3"/>
  <c r="J315" i="3" s="1"/>
  <c r="I316" i="3"/>
  <c r="J316" i="3" s="1"/>
  <c r="I317" i="3"/>
  <c r="J317" i="3" s="1"/>
  <c r="I318" i="3"/>
  <c r="J318" i="3" s="1"/>
  <c r="I319" i="3"/>
  <c r="J319" i="3" s="1"/>
  <c r="I320" i="3"/>
  <c r="J320" i="3" s="1"/>
  <c r="I321" i="3"/>
  <c r="J321" i="3" s="1"/>
  <c r="I322" i="3"/>
  <c r="J322" i="3" s="1"/>
  <c r="I323" i="3"/>
  <c r="J323" i="3" s="1"/>
  <c r="I324" i="3"/>
  <c r="J324" i="3" s="1"/>
  <c r="I325" i="3"/>
  <c r="J325" i="3" s="1"/>
  <c r="I326" i="3"/>
  <c r="J326" i="3" s="1"/>
  <c r="I327" i="3"/>
  <c r="J327" i="3" s="1"/>
  <c r="I328" i="3"/>
  <c r="J328" i="3" s="1"/>
  <c r="I329" i="3"/>
  <c r="J329" i="3" s="1"/>
  <c r="I330" i="3"/>
  <c r="J330" i="3" s="1"/>
  <c r="I331" i="3"/>
  <c r="J331" i="3" s="1"/>
  <c r="I332" i="3"/>
  <c r="J332" i="3" s="1"/>
  <c r="I333" i="3"/>
  <c r="J333" i="3" s="1"/>
  <c r="I334" i="3"/>
  <c r="J334" i="3" s="1"/>
  <c r="I335" i="3"/>
  <c r="J335" i="3" s="1"/>
  <c r="I336" i="3"/>
  <c r="J336" i="3" s="1"/>
  <c r="I337" i="3"/>
  <c r="J337" i="3" s="1"/>
  <c r="I338" i="3"/>
  <c r="J338" i="3" s="1"/>
  <c r="I339" i="3"/>
  <c r="J339" i="3" s="1"/>
  <c r="I340" i="3"/>
  <c r="J340" i="3" s="1"/>
  <c r="I341" i="3"/>
  <c r="J341" i="3" s="1"/>
  <c r="I342" i="3"/>
  <c r="J342" i="3" s="1"/>
  <c r="I343" i="3"/>
  <c r="J343" i="3" s="1"/>
  <c r="I344" i="3"/>
  <c r="J344" i="3" s="1"/>
  <c r="I345" i="3"/>
  <c r="J345" i="3" s="1"/>
  <c r="I346" i="3"/>
  <c r="J346" i="3" s="1"/>
  <c r="I347" i="3"/>
  <c r="J347" i="3" s="1"/>
  <c r="I348" i="3"/>
  <c r="J348" i="3" s="1"/>
  <c r="I349" i="3"/>
  <c r="J349" i="3" s="1"/>
  <c r="I350" i="3"/>
  <c r="J350" i="3" s="1"/>
  <c r="I351" i="3"/>
  <c r="J351" i="3" s="1"/>
  <c r="I352" i="3"/>
  <c r="J352" i="3" s="1"/>
  <c r="I353" i="3"/>
  <c r="J353" i="3" s="1"/>
  <c r="I354" i="3"/>
  <c r="J354" i="3" s="1"/>
  <c r="I355" i="3"/>
  <c r="J355" i="3" s="1"/>
  <c r="I356" i="3"/>
  <c r="J356" i="3" s="1"/>
  <c r="I357" i="3"/>
  <c r="J357" i="3" s="1"/>
  <c r="I358" i="3"/>
  <c r="J358" i="3" s="1"/>
  <c r="I359" i="3"/>
  <c r="J359" i="3" s="1"/>
  <c r="I360" i="3"/>
  <c r="J360" i="3" s="1"/>
  <c r="I361" i="3"/>
  <c r="J361" i="3" s="1"/>
  <c r="I362" i="3"/>
  <c r="J362" i="3" s="1"/>
  <c r="I363" i="3"/>
  <c r="J363" i="3" s="1"/>
  <c r="I364" i="3"/>
  <c r="J364" i="3" s="1"/>
  <c r="I365" i="3"/>
  <c r="J365" i="3" s="1"/>
  <c r="I366" i="3"/>
  <c r="J366" i="3" s="1"/>
  <c r="I367" i="3"/>
  <c r="J367" i="3" s="1"/>
  <c r="I368" i="3"/>
  <c r="J368" i="3" s="1"/>
  <c r="I369" i="3"/>
  <c r="J369" i="3" s="1"/>
  <c r="I370" i="3"/>
  <c r="J370" i="3" s="1"/>
  <c r="I371" i="3"/>
  <c r="J371" i="3" s="1"/>
  <c r="I372" i="3"/>
  <c r="J372" i="3" s="1"/>
  <c r="I373" i="3"/>
  <c r="J373" i="3" s="1"/>
  <c r="I374" i="3"/>
  <c r="J374" i="3" s="1"/>
  <c r="I375" i="3"/>
  <c r="J375" i="3" s="1"/>
  <c r="I376" i="3"/>
  <c r="J376" i="3" s="1"/>
  <c r="I377" i="3"/>
  <c r="J377" i="3" s="1"/>
  <c r="I378" i="3"/>
  <c r="J378" i="3" s="1"/>
  <c r="I7" i="3"/>
  <c r="J7" i="3" s="1"/>
  <c r="I8" i="3"/>
  <c r="J8" i="3" s="1"/>
  <c r="I9" i="3"/>
  <c r="J9" i="3" s="1"/>
  <c r="I10" i="3"/>
  <c r="J10" i="3" s="1"/>
  <c r="I11" i="3"/>
  <c r="J11" i="3" s="1"/>
  <c r="I12" i="3"/>
  <c r="J12" i="3" s="1"/>
  <c r="J1463" i="13" l="1"/>
  <c r="J1397" i="13"/>
  <c r="J1358" i="13"/>
  <c r="F906" i="8" l="1"/>
  <c r="D707" i="8" l="1"/>
  <c r="E707" i="8"/>
  <c r="D379" i="8"/>
  <c r="E379" i="8"/>
  <c r="K379" i="8"/>
  <c r="D1463" i="7"/>
  <c r="E1463" i="7"/>
  <c r="G1463" i="7"/>
  <c r="H1463" i="7"/>
  <c r="I1463" i="7"/>
  <c r="O1463" i="7"/>
  <c r="C1463" i="7"/>
  <c r="D1397" i="7"/>
  <c r="E1397" i="7"/>
  <c r="G1397" i="7"/>
  <c r="H1397" i="7"/>
  <c r="I1397" i="7"/>
  <c r="O1397" i="7"/>
  <c r="C1397" i="7"/>
  <c r="D1358" i="7"/>
  <c r="E1358" i="7"/>
  <c r="G1358" i="7"/>
  <c r="H1358" i="7"/>
  <c r="I1358" i="7"/>
  <c r="C1358" i="7"/>
  <c r="D1309" i="7"/>
  <c r="E1309" i="7"/>
  <c r="G1309" i="7"/>
  <c r="H1309" i="7"/>
  <c r="I1309" i="7"/>
  <c r="O1309" i="7"/>
  <c r="C1309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D379" i="7"/>
  <c r="E379" i="7"/>
  <c r="G379" i="7"/>
  <c r="H379" i="7"/>
  <c r="I379" i="7"/>
  <c r="O379" i="7"/>
  <c r="D1463" i="6"/>
  <c r="E1463" i="6"/>
  <c r="K1463" i="6"/>
  <c r="D1463" i="3"/>
  <c r="E1463" i="3"/>
  <c r="G1463" i="3"/>
  <c r="H1463" i="3"/>
  <c r="M1463" i="3"/>
  <c r="M1397" i="3"/>
  <c r="M1309" i="3"/>
  <c r="M949" i="3"/>
  <c r="M882" i="3"/>
  <c r="M707" i="3"/>
  <c r="D707" i="4"/>
  <c r="E707" i="4"/>
  <c r="G707" i="4"/>
  <c r="L707" i="4"/>
  <c r="D1463" i="2"/>
  <c r="M1309" i="2"/>
  <c r="E949" i="2"/>
  <c r="F949" i="2"/>
  <c r="H949" i="2"/>
  <c r="M949" i="2"/>
  <c r="E882" i="2"/>
  <c r="F882" i="2"/>
  <c r="H882" i="2"/>
  <c r="M882" i="2"/>
  <c r="E707" i="2"/>
  <c r="F707" i="2"/>
  <c r="H707" i="2"/>
  <c r="M707" i="2"/>
  <c r="D707" i="2"/>
  <c r="H379" i="2"/>
  <c r="M379" i="2"/>
  <c r="J379" i="7" l="1"/>
  <c r="K218" i="7" s="1"/>
  <c r="L218" i="7" s="1"/>
  <c r="K8" i="7" l="1"/>
  <c r="L8" i="7" s="1"/>
  <c r="K80" i="7"/>
  <c r="L80" i="7" s="1"/>
  <c r="K318" i="7"/>
  <c r="L318" i="7" s="1"/>
  <c r="K173" i="7"/>
  <c r="L173" i="7" s="1"/>
  <c r="K243" i="7"/>
  <c r="L243" i="7" s="1"/>
  <c r="K195" i="7"/>
  <c r="L195" i="7" s="1"/>
  <c r="K260" i="7"/>
  <c r="L260" i="7" s="1"/>
  <c r="K9" i="7"/>
  <c r="L9" i="7" s="1"/>
  <c r="K165" i="7"/>
  <c r="L165" i="7" s="1"/>
  <c r="K285" i="7"/>
  <c r="L285" i="7" s="1"/>
  <c r="K276" i="7"/>
  <c r="L276" i="7" s="1"/>
  <c r="K347" i="7"/>
  <c r="L347" i="7" s="1"/>
  <c r="K350" i="7"/>
  <c r="L350" i="7" s="1"/>
  <c r="K46" i="7"/>
  <c r="L46" i="7" s="1"/>
  <c r="K361" i="7"/>
  <c r="L361" i="7" s="1"/>
  <c r="K229" i="7"/>
  <c r="L229" i="7" s="1"/>
  <c r="K274" i="7"/>
  <c r="L274" i="7" s="1"/>
  <c r="K91" i="7"/>
  <c r="L91" i="7" s="1"/>
  <c r="K182" i="7"/>
  <c r="L182" i="7" s="1"/>
  <c r="K61" i="7"/>
  <c r="L61" i="7" s="1"/>
  <c r="K320" i="7"/>
  <c r="L320" i="7" s="1"/>
  <c r="K154" i="7"/>
  <c r="L154" i="7" s="1"/>
  <c r="K315" i="7"/>
  <c r="L315" i="7" s="1"/>
  <c r="K209" i="7"/>
  <c r="L209" i="7" s="1"/>
  <c r="K335" i="7"/>
  <c r="L335" i="7" s="1"/>
  <c r="K137" i="7"/>
  <c r="L137" i="7" s="1"/>
  <c r="K11" i="7"/>
  <c r="L11" i="7" s="1"/>
  <c r="K254" i="7"/>
  <c r="L254" i="7" s="1"/>
  <c r="K118" i="7"/>
  <c r="L118" i="7" s="1"/>
  <c r="K191" i="7"/>
  <c r="L191" i="7" s="1"/>
  <c r="K120" i="7"/>
  <c r="L120" i="7" s="1"/>
  <c r="K57" i="7"/>
  <c r="L57" i="7" s="1"/>
  <c r="K135" i="7"/>
  <c r="L135" i="7" s="1"/>
  <c r="K59" i="7"/>
  <c r="L59" i="7" s="1"/>
  <c r="K378" i="7"/>
  <c r="L378" i="7" s="1"/>
  <c r="K342" i="7"/>
  <c r="L342" i="7" s="1"/>
  <c r="K308" i="7"/>
  <c r="L308" i="7" s="1"/>
  <c r="K275" i="7"/>
  <c r="L275" i="7" s="1"/>
  <c r="K246" i="7"/>
  <c r="L246" i="7" s="1"/>
  <c r="K212" i="7"/>
  <c r="L212" i="7" s="1"/>
  <c r="K174" i="7"/>
  <c r="L174" i="7" s="1"/>
  <c r="K142" i="7"/>
  <c r="L142" i="7" s="1"/>
  <c r="K102" i="7"/>
  <c r="L102" i="7" s="1"/>
  <c r="K76" i="7"/>
  <c r="L76" i="7" s="1"/>
  <c r="K44" i="7"/>
  <c r="L44" i="7" s="1"/>
  <c r="K345" i="7"/>
  <c r="L345" i="7" s="1"/>
  <c r="K303" i="7"/>
  <c r="L303" i="7" s="1"/>
  <c r="K253" i="7"/>
  <c r="L253" i="7" s="1"/>
  <c r="K197" i="7"/>
  <c r="L197" i="7" s="1"/>
  <c r="K371" i="7"/>
  <c r="L371" i="7" s="1"/>
  <c r="K316" i="7"/>
  <c r="L316" i="7" s="1"/>
  <c r="K235" i="7"/>
  <c r="L235" i="7" s="1"/>
  <c r="K155" i="7"/>
  <c r="L155" i="7" s="1"/>
  <c r="K101" i="7"/>
  <c r="L101" i="7" s="1"/>
  <c r="K41" i="7"/>
  <c r="L41" i="7" s="1"/>
  <c r="K115" i="7"/>
  <c r="L115" i="7" s="1"/>
  <c r="K47" i="7"/>
  <c r="L47" i="7" s="1"/>
  <c r="K368" i="7"/>
  <c r="L368" i="7" s="1"/>
  <c r="K328" i="7"/>
  <c r="L328" i="7" s="1"/>
  <c r="K301" i="7"/>
  <c r="L301" i="7" s="1"/>
  <c r="K269" i="7"/>
  <c r="L269" i="7" s="1"/>
  <c r="K234" i="7"/>
  <c r="L234" i="7" s="1"/>
  <c r="K202" i="7"/>
  <c r="L202" i="7" s="1"/>
  <c r="K172" i="7"/>
  <c r="L172" i="7" s="1"/>
  <c r="K132" i="7"/>
  <c r="L132" i="7" s="1"/>
  <c r="K100" i="7"/>
  <c r="L100" i="7" s="1"/>
  <c r="K68" i="7"/>
  <c r="L68" i="7" s="1"/>
  <c r="K22" i="7"/>
  <c r="L22" i="7" s="1"/>
  <c r="K337" i="7"/>
  <c r="L337" i="7" s="1"/>
  <c r="K284" i="7"/>
  <c r="L284" i="7" s="1"/>
  <c r="K237" i="7"/>
  <c r="L237" i="7" s="1"/>
  <c r="K193" i="7"/>
  <c r="L193" i="7" s="1"/>
  <c r="K355" i="7"/>
  <c r="L355" i="7" s="1"/>
  <c r="K305" i="7"/>
  <c r="L305" i="7" s="1"/>
  <c r="K203" i="7"/>
  <c r="L203" i="7" s="1"/>
  <c r="K153" i="7"/>
  <c r="L153" i="7" s="1"/>
  <c r="K93" i="7"/>
  <c r="L93" i="7" s="1"/>
  <c r="K13" i="7"/>
  <c r="L13" i="7" s="1"/>
  <c r="K95" i="7"/>
  <c r="L95" i="7" s="1"/>
  <c r="K35" i="7"/>
  <c r="L35" i="7" s="1"/>
  <c r="K358" i="7"/>
  <c r="L358" i="7" s="1"/>
  <c r="K326" i="7"/>
  <c r="L326" i="7" s="1"/>
  <c r="K297" i="7"/>
  <c r="L297" i="7" s="1"/>
  <c r="K258" i="7"/>
  <c r="L258" i="7" s="1"/>
  <c r="K228" i="7"/>
  <c r="L228" i="7" s="1"/>
  <c r="K196" i="7"/>
  <c r="L196" i="7" s="1"/>
  <c r="K158" i="7"/>
  <c r="L158" i="7" s="1"/>
  <c r="K126" i="7"/>
  <c r="L126" i="7" s="1"/>
  <c r="K96" i="7"/>
  <c r="L96" i="7" s="1"/>
  <c r="K56" i="7"/>
  <c r="L56" i="7" s="1"/>
  <c r="K18" i="7"/>
  <c r="L18" i="7" s="1"/>
  <c r="K365" i="7"/>
  <c r="L365" i="7" s="1"/>
  <c r="K333" i="7"/>
  <c r="L333" i="7" s="1"/>
  <c r="K292" i="7"/>
  <c r="L292" i="7" s="1"/>
  <c r="K257" i="7"/>
  <c r="L257" i="7" s="1"/>
  <c r="K221" i="7"/>
  <c r="L221" i="7" s="1"/>
  <c r="K177" i="7"/>
  <c r="L177" i="7" s="1"/>
  <c r="K367" i="7"/>
  <c r="L367" i="7" s="1"/>
  <c r="K331" i="7"/>
  <c r="L331" i="7" s="1"/>
  <c r="K282" i="7"/>
  <c r="L282" i="7" s="1"/>
  <c r="K223" i="7"/>
  <c r="L223" i="7" s="1"/>
  <c r="K171" i="7"/>
  <c r="L171" i="7" s="1"/>
  <c r="K123" i="7"/>
  <c r="L123" i="7" s="1"/>
  <c r="K85" i="7"/>
  <c r="L85" i="7" s="1"/>
  <c r="K29" i="7"/>
  <c r="L29" i="7" s="1"/>
  <c r="K124" i="7"/>
  <c r="L124" i="7" s="1"/>
  <c r="K75" i="7"/>
  <c r="L75" i="7" s="1"/>
  <c r="K15" i="7"/>
  <c r="L15" i="7" s="1"/>
  <c r="K362" i="7"/>
  <c r="L362" i="7" s="1"/>
  <c r="K338" i="7"/>
  <c r="L338" i="7" s="1"/>
  <c r="K312" i="7"/>
  <c r="L312" i="7" s="1"/>
  <c r="K289" i="7"/>
  <c r="L289" i="7" s="1"/>
  <c r="K267" i="7"/>
  <c r="L267" i="7" s="1"/>
  <c r="K238" i="7"/>
  <c r="L238" i="7" s="1"/>
  <c r="K214" i="7"/>
  <c r="L214" i="7" s="1"/>
  <c r="K190" i="7"/>
  <c r="L190" i="7" s="1"/>
  <c r="K162" i="7"/>
  <c r="L162" i="7" s="1"/>
  <c r="K140" i="7"/>
  <c r="L140" i="7" s="1"/>
  <c r="K112" i="7"/>
  <c r="L112" i="7" s="1"/>
  <c r="K86" i="7"/>
  <c r="L86" i="7" s="1"/>
  <c r="K60" i="7"/>
  <c r="L60" i="7" s="1"/>
  <c r="K36" i="7"/>
  <c r="L36" i="7" s="1"/>
  <c r="K353" i="7"/>
  <c r="L353" i="7" s="1"/>
  <c r="K321" i="7"/>
  <c r="L321" i="7" s="1"/>
  <c r="K300" i="7"/>
  <c r="L300" i="7" s="1"/>
  <c r="K272" i="7"/>
  <c r="L272" i="7" s="1"/>
  <c r="K241" i="7"/>
  <c r="L241" i="7" s="1"/>
  <c r="K213" i="7"/>
  <c r="L213" i="7" s="1"/>
  <c r="K189" i="7"/>
  <c r="L189" i="7" s="1"/>
  <c r="K373" i="7"/>
  <c r="L373" i="7" s="1"/>
  <c r="K351" i="7"/>
  <c r="L351" i="7" s="1"/>
  <c r="K323" i="7"/>
  <c r="L323" i="7" s="1"/>
  <c r="K286" i="7"/>
  <c r="L286" i="7" s="1"/>
  <c r="K255" i="7"/>
  <c r="L255" i="7" s="1"/>
  <c r="K219" i="7"/>
  <c r="L219" i="7" s="1"/>
  <c r="K175" i="7"/>
  <c r="L175" i="7" s="1"/>
  <c r="K145" i="7"/>
  <c r="L145" i="7" s="1"/>
  <c r="K117" i="7"/>
  <c r="L117" i="7" s="1"/>
  <c r="K73" i="7"/>
  <c r="L73" i="7" s="1"/>
  <c r="K37" i="7"/>
  <c r="L37" i="7" s="1"/>
  <c r="K143" i="7"/>
  <c r="L143" i="7" s="1"/>
  <c r="K99" i="7"/>
  <c r="L99" i="7" s="1"/>
  <c r="K67" i="7"/>
  <c r="L67" i="7" s="1"/>
  <c r="K31" i="7"/>
  <c r="L31" i="7" s="1"/>
  <c r="K370" i="7"/>
  <c r="L370" i="7" s="1"/>
  <c r="K352" i="7"/>
  <c r="L352" i="7" s="1"/>
  <c r="K336" i="7"/>
  <c r="L336" i="7" s="1"/>
  <c r="K299" i="7"/>
  <c r="L299" i="7" s="1"/>
  <c r="K281" i="7"/>
  <c r="L281" i="7" s="1"/>
  <c r="K259" i="7"/>
  <c r="L259" i="7" s="1"/>
  <c r="K244" i="7"/>
  <c r="L244" i="7" s="1"/>
  <c r="K226" i="7"/>
  <c r="L226" i="7" s="1"/>
  <c r="K204" i="7"/>
  <c r="L204" i="7" s="1"/>
  <c r="K186" i="7"/>
  <c r="L186" i="7" s="1"/>
  <c r="K170" i="7"/>
  <c r="L170" i="7" s="1"/>
  <c r="K148" i="7"/>
  <c r="L148" i="7" s="1"/>
  <c r="K130" i="7"/>
  <c r="L130" i="7" s="1"/>
  <c r="K110" i="7"/>
  <c r="L110" i="7" s="1"/>
  <c r="K88" i="7"/>
  <c r="L88" i="7" s="1"/>
  <c r="K70" i="7"/>
  <c r="L70" i="7" s="1"/>
  <c r="K54" i="7"/>
  <c r="L54" i="7" s="1"/>
  <c r="K28" i="7"/>
  <c r="L28" i="7" s="1"/>
  <c r="K369" i="7"/>
  <c r="L369" i="7" s="1"/>
  <c r="K349" i="7"/>
  <c r="L349" i="7" s="1"/>
  <c r="K329" i="7"/>
  <c r="L329" i="7" s="1"/>
  <c r="K307" i="7"/>
  <c r="L307" i="7" s="1"/>
  <c r="K288" i="7"/>
  <c r="L288" i="7" s="1"/>
  <c r="K268" i="7"/>
  <c r="L268" i="7" s="1"/>
  <c r="K245" i="7"/>
  <c r="L245" i="7" s="1"/>
  <c r="K225" i="7"/>
  <c r="L225" i="7" s="1"/>
  <c r="K205" i="7"/>
  <c r="L205" i="7" s="1"/>
  <c r="K181" i="7"/>
  <c r="L181" i="7" s="1"/>
  <c r="K159" i="7"/>
  <c r="L159" i="7" s="1"/>
  <c r="K363" i="7"/>
  <c r="L363" i="7" s="1"/>
  <c r="K339" i="7"/>
  <c r="L339" i="7" s="1"/>
  <c r="K319" i="7"/>
  <c r="L319" i="7" s="1"/>
  <c r="K298" i="7"/>
  <c r="L298" i="7" s="1"/>
  <c r="K266" i="7"/>
  <c r="L266" i="7" s="1"/>
  <c r="K239" i="7"/>
  <c r="L239" i="7" s="1"/>
  <c r="K211" i="7"/>
  <c r="L211" i="7" s="1"/>
  <c r="K179" i="7"/>
  <c r="L179" i="7" s="1"/>
  <c r="K161" i="7"/>
  <c r="L161" i="7" s="1"/>
  <c r="K133" i="7"/>
  <c r="L133" i="7" s="1"/>
  <c r="K105" i="7"/>
  <c r="L105" i="7" s="1"/>
  <c r="K77" i="7"/>
  <c r="L77" i="7" s="1"/>
  <c r="K53" i="7"/>
  <c r="L53" i="7" s="1"/>
  <c r="K21" i="7"/>
  <c r="L21" i="7" s="1"/>
  <c r="K139" i="7"/>
  <c r="L139" i="7" s="1"/>
  <c r="K111" i="7"/>
  <c r="L111" i="7" s="1"/>
  <c r="K79" i="7"/>
  <c r="L79" i="7" s="1"/>
  <c r="K51" i="7"/>
  <c r="L51" i="7" s="1"/>
  <c r="K27" i="7"/>
  <c r="L27" i="7" s="1"/>
  <c r="K374" i="7"/>
  <c r="L374" i="7" s="1"/>
  <c r="K360" i="7"/>
  <c r="L360" i="7" s="1"/>
  <c r="K346" i="7"/>
  <c r="L346" i="7" s="1"/>
  <c r="K330" i="7"/>
  <c r="L330" i="7" s="1"/>
  <c r="K306" i="7"/>
  <c r="L306" i="7" s="1"/>
  <c r="K291" i="7"/>
  <c r="L291" i="7" s="1"/>
  <c r="K277" i="7"/>
  <c r="L277" i="7" s="1"/>
  <c r="K265" i="7"/>
  <c r="L265" i="7" s="1"/>
  <c r="K250" i="7"/>
  <c r="L250" i="7" s="1"/>
  <c r="K236" i="7"/>
  <c r="L236" i="7" s="1"/>
  <c r="K222" i="7"/>
  <c r="L222" i="7" s="1"/>
  <c r="K206" i="7"/>
  <c r="L206" i="7" s="1"/>
  <c r="K194" i="7"/>
  <c r="L194" i="7" s="1"/>
  <c r="K180" i="7"/>
  <c r="L180" i="7" s="1"/>
  <c r="K164" i="7"/>
  <c r="L164" i="7" s="1"/>
  <c r="K150" i="7"/>
  <c r="L150" i="7" s="1"/>
  <c r="K138" i="7"/>
  <c r="L138" i="7" s="1"/>
  <c r="K121" i="7"/>
  <c r="L121" i="7" s="1"/>
  <c r="K108" i="7"/>
  <c r="L108" i="7" s="1"/>
  <c r="K92" i="7"/>
  <c r="L92" i="7" s="1"/>
  <c r="K78" i="7"/>
  <c r="L78" i="7" s="1"/>
  <c r="K64" i="7"/>
  <c r="L64" i="7" s="1"/>
  <c r="K48" i="7"/>
  <c r="L48" i="7" s="1"/>
  <c r="K34" i="7"/>
  <c r="L34" i="7" s="1"/>
  <c r="K14" i="7"/>
  <c r="L14" i="7" s="1"/>
  <c r="K377" i="7"/>
  <c r="L377" i="7" s="1"/>
  <c r="K357" i="7"/>
  <c r="L357" i="7" s="1"/>
  <c r="K341" i="7"/>
  <c r="L341" i="7" s="1"/>
  <c r="K325" i="7"/>
  <c r="L325" i="7" s="1"/>
  <c r="K311" i="7"/>
  <c r="L311" i="7" s="1"/>
  <c r="K296" i="7"/>
  <c r="L296" i="7" s="1"/>
  <c r="K280" i="7"/>
  <c r="L280" i="7" s="1"/>
  <c r="K264" i="7"/>
  <c r="L264" i="7" s="1"/>
  <c r="K249" i="7"/>
  <c r="L249" i="7" s="1"/>
  <c r="K233" i="7"/>
  <c r="L233" i="7" s="1"/>
  <c r="K217" i="7"/>
  <c r="L217" i="7" s="1"/>
  <c r="K201" i="7"/>
  <c r="L201" i="7" s="1"/>
  <c r="K185" i="7"/>
  <c r="L185" i="7" s="1"/>
  <c r="K169" i="7"/>
  <c r="L169" i="7" s="1"/>
  <c r="K375" i="7"/>
  <c r="L375" i="7" s="1"/>
  <c r="K359" i="7"/>
  <c r="L359" i="7" s="1"/>
  <c r="K343" i="7"/>
  <c r="L343" i="7" s="1"/>
  <c r="K327" i="7"/>
  <c r="L327" i="7" s="1"/>
  <c r="K313" i="7"/>
  <c r="L313" i="7" s="1"/>
  <c r="K290" i="7"/>
  <c r="L290" i="7" s="1"/>
  <c r="K270" i="7"/>
  <c r="L270" i="7" s="1"/>
  <c r="K251" i="7"/>
  <c r="L251" i="7" s="1"/>
  <c r="K227" i="7"/>
  <c r="L227" i="7" s="1"/>
  <c r="K207" i="7"/>
  <c r="L207" i="7" s="1"/>
  <c r="K187" i="7"/>
  <c r="L187" i="7" s="1"/>
  <c r="K163" i="7"/>
  <c r="L163" i="7" s="1"/>
  <c r="K149" i="7"/>
  <c r="L149" i="7" s="1"/>
  <c r="K129" i="7"/>
  <c r="L129" i="7" s="1"/>
  <c r="K109" i="7"/>
  <c r="L109" i="7" s="1"/>
  <c r="K89" i="7"/>
  <c r="L89" i="7" s="1"/>
  <c r="K69" i="7"/>
  <c r="L69" i="7" s="1"/>
  <c r="K45" i="7"/>
  <c r="L45" i="7" s="1"/>
  <c r="K25" i="7"/>
  <c r="L25" i="7" s="1"/>
  <c r="K151" i="7"/>
  <c r="L151" i="7" s="1"/>
  <c r="K127" i="7"/>
  <c r="L127" i="7" s="1"/>
  <c r="K107" i="7"/>
  <c r="L107" i="7" s="1"/>
  <c r="K83" i="7"/>
  <c r="L83" i="7" s="1"/>
  <c r="K63" i="7"/>
  <c r="L63" i="7" s="1"/>
  <c r="K43" i="7"/>
  <c r="L43" i="7" s="1"/>
  <c r="K19" i="7"/>
  <c r="L19" i="7" s="1"/>
  <c r="K376" i="7"/>
  <c r="L376" i="7" s="1"/>
  <c r="K366" i="7"/>
  <c r="L366" i="7" s="1"/>
  <c r="K354" i="7"/>
  <c r="L354" i="7" s="1"/>
  <c r="K344" i="7"/>
  <c r="L344" i="7" s="1"/>
  <c r="K334" i="7"/>
  <c r="L334" i="7" s="1"/>
  <c r="K322" i="7"/>
  <c r="L322" i="7" s="1"/>
  <c r="K314" i="7"/>
  <c r="L314" i="7" s="1"/>
  <c r="K304" i="7"/>
  <c r="L304" i="7" s="1"/>
  <c r="K293" i="7"/>
  <c r="L293" i="7" s="1"/>
  <c r="K283" i="7"/>
  <c r="L283" i="7" s="1"/>
  <c r="K273" i="7"/>
  <c r="L273" i="7" s="1"/>
  <c r="K261" i="7"/>
  <c r="L261" i="7" s="1"/>
  <c r="K252" i="7"/>
  <c r="L252" i="7" s="1"/>
  <c r="K242" i="7"/>
  <c r="L242" i="7" s="1"/>
  <c r="K230" i="7"/>
  <c r="L230" i="7" s="1"/>
  <c r="K220" i="7"/>
  <c r="L220" i="7" s="1"/>
  <c r="K210" i="7"/>
  <c r="L210" i="7" s="1"/>
  <c r="K198" i="7"/>
  <c r="L198" i="7" s="1"/>
  <c r="K188" i="7"/>
  <c r="L188" i="7" s="1"/>
  <c r="K178" i="7"/>
  <c r="L178" i="7" s="1"/>
  <c r="K166" i="7"/>
  <c r="L166" i="7" s="1"/>
  <c r="K156" i="7"/>
  <c r="L156" i="7" s="1"/>
  <c r="K146" i="7"/>
  <c r="L146" i="7" s="1"/>
  <c r="K134" i="7"/>
  <c r="L134" i="7" s="1"/>
  <c r="K116" i="7"/>
  <c r="L116" i="7" s="1"/>
  <c r="K104" i="7"/>
  <c r="L104" i="7" s="1"/>
  <c r="K94" i="7"/>
  <c r="L94" i="7" s="1"/>
  <c r="K84" i="7"/>
  <c r="L84" i="7" s="1"/>
  <c r="K72" i="7"/>
  <c r="L72" i="7" s="1"/>
  <c r="K62" i="7"/>
  <c r="L62" i="7" s="1"/>
  <c r="K52" i="7"/>
  <c r="L52" i="7" s="1"/>
  <c r="K38" i="7"/>
  <c r="L38" i="7" s="1"/>
  <c r="K26" i="7"/>
  <c r="L26" i="7" s="1"/>
  <c r="K12" i="7"/>
  <c r="L12" i="7" s="1"/>
  <c r="K309" i="7"/>
  <c r="L309" i="7" s="1"/>
  <c r="K294" i="7"/>
  <c r="L294" i="7" s="1"/>
  <c r="K278" i="7"/>
  <c r="L278" i="7" s="1"/>
  <c r="K262" i="7"/>
  <c r="L262" i="7" s="1"/>
  <c r="K247" i="7"/>
  <c r="L247" i="7" s="1"/>
  <c r="K231" i="7"/>
  <c r="L231" i="7" s="1"/>
  <c r="K215" i="7"/>
  <c r="L215" i="7" s="1"/>
  <c r="K199" i="7"/>
  <c r="L199" i="7" s="1"/>
  <c r="K183" i="7"/>
  <c r="L183" i="7" s="1"/>
  <c r="K167" i="7"/>
  <c r="L167" i="7" s="1"/>
  <c r="K157" i="7"/>
  <c r="L157" i="7" s="1"/>
  <c r="K141" i="7"/>
  <c r="L141" i="7" s="1"/>
  <c r="K125" i="7"/>
  <c r="L125" i="7" s="1"/>
  <c r="K113" i="7"/>
  <c r="L113" i="7" s="1"/>
  <c r="K97" i="7"/>
  <c r="L97" i="7" s="1"/>
  <c r="K81" i="7"/>
  <c r="L81" i="7" s="1"/>
  <c r="K65" i="7"/>
  <c r="L65" i="7" s="1"/>
  <c r="K49" i="7"/>
  <c r="L49" i="7" s="1"/>
  <c r="K33" i="7"/>
  <c r="L33" i="7" s="1"/>
  <c r="K17" i="7"/>
  <c r="L17" i="7" s="1"/>
  <c r="K147" i="7"/>
  <c r="L147" i="7" s="1"/>
  <c r="K131" i="7"/>
  <c r="L131" i="7" s="1"/>
  <c r="K119" i="7"/>
  <c r="L119" i="7" s="1"/>
  <c r="K103" i="7"/>
  <c r="L103" i="7" s="1"/>
  <c r="K87" i="7"/>
  <c r="L87" i="7" s="1"/>
  <c r="K71" i="7"/>
  <c r="L71" i="7" s="1"/>
  <c r="K55" i="7"/>
  <c r="L55" i="7" s="1"/>
  <c r="K39" i="7"/>
  <c r="L39" i="7" s="1"/>
  <c r="K23" i="7"/>
  <c r="L23" i="7" s="1"/>
  <c r="K7" i="7"/>
  <c r="L7" i="7" s="1"/>
  <c r="K372" i="7"/>
  <c r="L372" i="7" s="1"/>
  <c r="K364" i="7"/>
  <c r="L364" i="7" s="1"/>
  <c r="K356" i="7"/>
  <c r="L356" i="7" s="1"/>
  <c r="K348" i="7"/>
  <c r="L348" i="7" s="1"/>
  <c r="K340" i="7"/>
  <c r="L340" i="7" s="1"/>
  <c r="K332" i="7"/>
  <c r="L332" i="7" s="1"/>
  <c r="K324" i="7"/>
  <c r="L324" i="7" s="1"/>
  <c r="K317" i="7"/>
  <c r="L317" i="7" s="1"/>
  <c r="K310" i="7"/>
  <c r="L310" i="7" s="1"/>
  <c r="K302" i="7"/>
  <c r="L302" i="7" s="1"/>
  <c r="K295" i="7"/>
  <c r="L295" i="7" s="1"/>
  <c r="K287" i="7"/>
  <c r="L287" i="7" s="1"/>
  <c r="K279" i="7"/>
  <c r="L279" i="7" s="1"/>
  <c r="K271" i="7"/>
  <c r="L271" i="7" s="1"/>
  <c r="K263" i="7"/>
  <c r="L263" i="7" s="1"/>
  <c r="K256" i="7"/>
  <c r="L256" i="7" s="1"/>
  <c r="K248" i="7"/>
  <c r="L248" i="7" s="1"/>
  <c r="K240" i="7"/>
  <c r="L240" i="7" s="1"/>
  <c r="K232" i="7"/>
  <c r="L232" i="7" s="1"/>
  <c r="K224" i="7"/>
  <c r="L224" i="7" s="1"/>
  <c r="K216" i="7"/>
  <c r="L216" i="7" s="1"/>
  <c r="K208" i="7"/>
  <c r="L208" i="7" s="1"/>
  <c r="K200" i="7"/>
  <c r="L200" i="7" s="1"/>
  <c r="K192" i="7"/>
  <c r="L192" i="7" s="1"/>
  <c r="K184" i="7"/>
  <c r="L184" i="7" s="1"/>
  <c r="K176" i="7"/>
  <c r="L176" i="7" s="1"/>
  <c r="K168" i="7"/>
  <c r="L168" i="7" s="1"/>
  <c r="K160" i="7"/>
  <c r="L160" i="7" s="1"/>
  <c r="K152" i="7"/>
  <c r="L152" i="7" s="1"/>
  <c r="K144" i="7"/>
  <c r="L144" i="7" s="1"/>
  <c r="K136" i="7"/>
  <c r="L136" i="7" s="1"/>
  <c r="K128" i="7"/>
  <c r="L128" i="7" s="1"/>
  <c r="K122" i="7"/>
  <c r="L122" i="7" s="1"/>
  <c r="K114" i="7"/>
  <c r="L114" i="7" s="1"/>
  <c r="K106" i="7"/>
  <c r="L106" i="7" s="1"/>
  <c r="K98" i="7"/>
  <c r="L98" i="7" s="1"/>
  <c r="K90" i="7"/>
  <c r="L90" i="7" s="1"/>
  <c r="K82" i="7"/>
  <c r="L82" i="7" s="1"/>
  <c r="K74" i="7"/>
  <c r="L74" i="7" s="1"/>
  <c r="K66" i="7"/>
  <c r="L66" i="7" s="1"/>
  <c r="K58" i="7"/>
  <c r="L58" i="7" s="1"/>
  <c r="K50" i="7"/>
  <c r="L50" i="7" s="1"/>
  <c r="K42" i="7"/>
  <c r="L42" i="7" s="1"/>
  <c r="K30" i="7"/>
  <c r="L30" i="7" s="1"/>
  <c r="K20" i="7"/>
  <c r="L20" i="7" s="1"/>
  <c r="K10" i="7"/>
  <c r="L10" i="7" s="1"/>
  <c r="K40" i="7"/>
  <c r="L40" i="7" s="1"/>
  <c r="K32" i="7"/>
  <c r="L32" i="7" s="1"/>
  <c r="K24" i="7"/>
  <c r="L24" i="7" s="1"/>
  <c r="K16" i="7"/>
  <c r="L16" i="7" s="1"/>
  <c r="F935" i="8"/>
  <c r="F936" i="8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399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709" i="7"/>
  <c r="J385" i="7"/>
  <c r="K385" i="7" s="1"/>
  <c r="L385" i="7" s="1"/>
  <c r="J386" i="7"/>
  <c r="K386" i="7" s="1"/>
  <c r="L386" i="7" s="1"/>
  <c r="J387" i="7"/>
  <c r="K387" i="7" s="1"/>
  <c r="L387" i="7" s="1"/>
  <c r="J388" i="7"/>
  <c r="K388" i="7" s="1"/>
  <c r="L388" i="7" s="1"/>
  <c r="J389" i="7"/>
  <c r="K389" i="7" s="1"/>
  <c r="L389" i="7" s="1"/>
  <c r="J390" i="7"/>
  <c r="K390" i="7" s="1"/>
  <c r="L390" i="7" s="1"/>
  <c r="J391" i="7"/>
  <c r="K391" i="7" s="1"/>
  <c r="L391" i="7" s="1"/>
  <c r="J392" i="7"/>
  <c r="K392" i="7" s="1"/>
  <c r="L392" i="7" s="1"/>
  <c r="J393" i="7"/>
  <c r="K393" i="7" s="1"/>
  <c r="L393" i="7" s="1"/>
  <c r="J394" i="7"/>
  <c r="K394" i="7" s="1"/>
  <c r="L394" i="7" s="1"/>
  <c r="J395" i="7"/>
  <c r="K395" i="7" s="1"/>
  <c r="L395" i="7" s="1"/>
  <c r="J396" i="7"/>
  <c r="K396" i="7" s="1"/>
  <c r="L396" i="7" s="1"/>
  <c r="J397" i="7"/>
  <c r="K397" i="7" s="1"/>
  <c r="L397" i="7" s="1"/>
  <c r="J398" i="7"/>
  <c r="K398" i="7" s="1"/>
  <c r="L398" i="7" s="1"/>
  <c r="J399" i="7"/>
  <c r="K399" i="7" s="1"/>
  <c r="L399" i="7" s="1"/>
  <c r="J400" i="7"/>
  <c r="K400" i="7" s="1"/>
  <c r="L400" i="7" s="1"/>
  <c r="J401" i="7"/>
  <c r="K401" i="7" s="1"/>
  <c r="L401" i="7" s="1"/>
  <c r="J402" i="7"/>
  <c r="K402" i="7" s="1"/>
  <c r="L402" i="7" s="1"/>
  <c r="J403" i="7"/>
  <c r="K403" i="7" s="1"/>
  <c r="L403" i="7" s="1"/>
  <c r="J404" i="7"/>
  <c r="K404" i="7" s="1"/>
  <c r="L404" i="7" s="1"/>
  <c r="J405" i="7"/>
  <c r="K405" i="7" s="1"/>
  <c r="L405" i="7" s="1"/>
  <c r="J406" i="7"/>
  <c r="K406" i="7" s="1"/>
  <c r="L406" i="7" s="1"/>
  <c r="J407" i="7"/>
  <c r="K407" i="7" s="1"/>
  <c r="L407" i="7" s="1"/>
  <c r="J408" i="7"/>
  <c r="K408" i="7" s="1"/>
  <c r="L408" i="7" s="1"/>
  <c r="J409" i="7"/>
  <c r="K409" i="7" s="1"/>
  <c r="L409" i="7" s="1"/>
  <c r="J410" i="7"/>
  <c r="K410" i="7" s="1"/>
  <c r="L410" i="7" s="1"/>
  <c r="J411" i="7"/>
  <c r="K411" i="7" s="1"/>
  <c r="L411" i="7" s="1"/>
  <c r="J412" i="7"/>
  <c r="K412" i="7" s="1"/>
  <c r="L412" i="7" s="1"/>
  <c r="J413" i="7"/>
  <c r="K413" i="7" s="1"/>
  <c r="L413" i="7" s="1"/>
  <c r="J414" i="7"/>
  <c r="K414" i="7" s="1"/>
  <c r="L414" i="7" s="1"/>
  <c r="J415" i="7"/>
  <c r="K415" i="7" s="1"/>
  <c r="L415" i="7" s="1"/>
  <c r="J416" i="7"/>
  <c r="K416" i="7" s="1"/>
  <c r="L416" i="7" s="1"/>
  <c r="J417" i="7"/>
  <c r="K417" i="7" s="1"/>
  <c r="L417" i="7" s="1"/>
  <c r="J418" i="7"/>
  <c r="K418" i="7" s="1"/>
  <c r="L418" i="7" s="1"/>
  <c r="J419" i="7"/>
  <c r="K419" i="7" s="1"/>
  <c r="L419" i="7" s="1"/>
  <c r="J420" i="7"/>
  <c r="K420" i="7" s="1"/>
  <c r="L420" i="7" s="1"/>
  <c r="J421" i="7"/>
  <c r="K421" i="7" s="1"/>
  <c r="L421" i="7" s="1"/>
  <c r="J422" i="7"/>
  <c r="K422" i="7" s="1"/>
  <c r="L422" i="7" s="1"/>
  <c r="J423" i="7"/>
  <c r="K423" i="7" s="1"/>
  <c r="L423" i="7" s="1"/>
  <c r="J424" i="7"/>
  <c r="K424" i="7" s="1"/>
  <c r="L424" i="7" s="1"/>
  <c r="J425" i="7"/>
  <c r="K425" i="7" s="1"/>
  <c r="L425" i="7" s="1"/>
  <c r="J426" i="7"/>
  <c r="K426" i="7" s="1"/>
  <c r="L426" i="7" s="1"/>
  <c r="J427" i="7"/>
  <c r="K427" i="7" s="1"/>
  <c r="L427" i="7" s="1"/>
  <c r="J428" i="7"/>
  <c r="K428" i="7" s="1"/>
  <c r="L428" i="7" s="1"/>
  <c r="J429" i="7"/>
  <c r="K429" i="7" s="1"/>
  <c r="L429" i="7" s="1"/>
  <c r="J430" i="7"/>
  <c r="K430" i="7" s="1"/>
  <c r="L430" i="7" s="1"/>
  <c r="J431" i="7"/>
  <c r="K431" i="7" s="1"/>
  <c r="L431" i="7" s="1"/>
  <c r="J432" i="7"/>
  <c r="K432" i="7" s="1"/>
  <c r="L432" i="7" s="1"/>
  <c r="J433" i="7"/>
  <c r="K433" i="7" s="1"/>
  <c r="L433" i="7" s="1"/>
  <c r="J434" i="7"/>
  <c r="K434" i="7" s="1"/>
  <c r="L434" i="7" s="1"/>
  <c r="J435" i="7"/>
  <c r="K435" i="7" s="1"/>
  <c r="L435" i="7" s="1"/>
  <c r="J436" i="7"/>
  <c r="K436" i="7" s="1"/>
  <c r="L436" i="7" s="1"/>
  <c r="J437" i="7"/>
  <c r="K437" i="7" s="1"/>
  <c r="L437" i="7" s="1"/>
  <c r="J438" i="7"/>
  <c r="K438" i="7" s="1"/>
  <c r="L438" i="7" s="1"/>
  <c r="J439" i="7"/>
  <c r="K439" i="7" s="1"/>
  <c r="L439" i="7" s="1"/>
  <c r="J440" i="7"/>
  <c r="K440" i="7" s="1"/>
  <c r="L440" i="7" s="1"/>
  <c r="J441" i="7"/>
  <c r="K441" i="7" s="1"/>
  <c r="L441" i="7" s="1"/>
  <c r="J442" i="7"/>
  <c r="K442" i="7" s="1"/>
  <c r="L442" i="7" s="1"/>
  <c r="J443" i="7"/>
  <c r="K443" i="7" s="1"/>
  <c r="L443" i="7" s="1"/>
  <c r="J444" i="7"/>
  <c r="K444" i="7" s="1"/>
  <c r="L444" i="7" s="1"/>
  <c r="J445" i="7"/>
  <c r="K445" i="7" s="1"/>
  <c r="L445" i="7" s="1"/>
  <c r="J446" i="7"/>
  <c r="K446" i="7" s="1"/>
  <c r="L446" i="7" s="1"/>
  <c r="J447" i="7"/>
  <c r="K447" i="7" s="1"/>
  <c r="L447" i="7" s="1"/>
  <c r="J448" i="7"/>
  <c r="K448" i="7" s="1"/>
  <c r="L448" i="7" s="1"/>
  <c r="J449" i="7"/>
  <c r="K449" i="7" s="1"/>
  <c r="L449" i="7" s="1"/>
  <c r="J450" i="7"/>
  <c r="K450" i="7" s="1"/>
  <c r="L450" i="7" s="1"/>
  <c r="J451" i="7"/>
  <c r="K451" i="7" s="1"/>
  <c r="L451" i="7" s="1"/>
  <c r="J452" i="7"/>
  <c r="K452" i="7" s="1"/>
  <c r="L452" i="7" s="1"/>
  <c r="J453" i="7"/>
  <c r="K453" i="7" s="1"/>
  <c r="L453" i="7" s="1"/>
  <c r="J454" i="7"/>
  <c r="K454" i="7" s="1"/>
  <c r="L454" i="7" s="1"/>
  <c r="J455" i="7"/>
  <c r="K455" i="7" s="1"/>
  <c r="L455" i="7" s="1"/>
  <c r="J456" i="7"/>
  <c r="K456" i="7" s="1"/>
  <c r="L456" i="7" s="1"/>
  <c r="J457" i="7"/>
  <c r="K457" i="7" s="1"/>
  <c r="L457" i="7" s="1"/>
  <c r="J458" i="7"/>
  <c r="K458" i="7" s="1"/>
  <c r="L458" i="7" s="1"/>
  <c r="J459" i="7"/>
  <c r="K459" i="7" s="1"/>
  <c r="L459" i="7" s="1"/>
  <c r="J460" i="7"/>
  <c r="K460" i="7" s="1"/>
  <c r="L460" i="7" s="1"/>
  <c r="J461" i="7"/>
  <c r="K461" i="7" s="1"/>
  <c r="L461" i="7" s="1"/>
  <c r="J462" i="7"/>
  <c r="K462" i="7" s="1"/>
  <c r="L462" i="7" s="1"/>
  <c r="J463" i="7"/>
  <c r="K463" i="7" s="1"/>
  <c r="L463" i="7" s="1"/>
  <c r="J464" i="7"/>
  <c r="K464" i="7" s="1"/>
  <c r="L464" i="7" s="1"/>
  <c r="J465" i="7"/>
  <c r="K465" i="7" s="1"/>
  <c r="L465" i="7" s="1"/>
  <c r="J466" i="7"/>
  <c r="K466" i="7" s="1"/>
  <c r="L466" i="7" s="1"/>
  <c r="J467" i="7"/>
  <c r="K467" i="7" s="1"/>
  <c r="L467" i="7" s="1"/>
  <c r="J468" i="7"/>
  <c r="K468" i="7" s="1"/>
  <c r="L468" i="7" s="1"/>
  <c r="J469" i="7"/>
  <c r="K469" i="7" s="1"/>
  <c r="L469" i="7" s="1"/>
  <c r="J470" i="7"/>
  <c r="K470" i="7" s="1"/>
  <c r="L470" i="7" s="1"/>
  <c r="J471" i="7"/>
  <c r="K471" i="7" s="1"/>
  <c r="L471" i="7" s="1"/>
  <c r="J472" i="7"/>
  <c r="K472" i="7" s="1"/>
  <c r="L472" i="7" s="1"/>
  <c r="J473" i="7"/>
  <c r="K473" i="7" s="1"/>
  <c r="L473" i="7" s="1"/>
  <c r="J474" i="7"/>
  <c r="K474" i="7" s="1"/>
  <c r="L474" i="7" s="1"/>
  <c r="J475" i="7"/>
  <c r="K475" i="7" s="1"/>
  <c r="L475" i="7" s="1"/>
  <c r="J476" i="7"/>
  <c r="K476" i="7" s="1"/>
  <c r="L476" i="7" s="1"/>
  <c r="J477" i="7"/>
  <c r="K477" i="7" s="1"/>
  <c r="L477" i="7" s="1"/>
  <c r="J478" i="7"/>
  <c r="K478" i="7" s="1"/>
  <c r="L478" i="7" s="1"/>
  <c r="J479" i="7"/>
  <c r="K479" i="7" s="1"/>
  <c r="L479" i="7" s="1"/>
  <c r="J480" i="7"/>
  <c r="K480" i="7" s="1"/>
  <c r="L480" i="7" s="1"/>
  <c r="J481" i="7"/>
  <c r="K481" i="7" s="1"/>
  <c r="L481" i="7" s="1"/>
  <c r="J482" i="7"/>
  <c r="K482" i="7" s="1"/>
  <c r="L482" i="7" s="1"/>
  <c r="J483" i="7"/>
  <c r="K483" i="7" s="1"/>
  <c r="L483" i="7" s="1"/>
  <c r="J484" i="7"/>
  <c r="K484" i="7" s="1"/>
  <c r="L484" i="7" s="1"/>
  <c r="J485" i="7"/>
  <c r="K485" i="7" s="1"/>
  <c r="L485" i="7" s="1"/>
  <c r="J486" i="7"/>
  <c r="K486" i="7" s="1"/>
  <c r="L486" i="7" s="1"/>
  <c r="J487" i="7"/>
  <c r="K487" i="7" s="1"/>
  <c r="L487" i="7" s="1"/>
  <c r="J488" i="7"/>
  <c r="K488" i="7" s="1"/>
  <c r="L488" i="7" s="1"/>
  <c r="J489" i="7"/>
  <c r="K489" i="7" s="1"/>
  <c r="L489" i="7" s="1"/>
  <c r="J490" i="7"/>
  <c r="K490" i="7" s="1"/>
  <c r="L490" i="7" s="1"/>
  <c r="J491" i="7"/>
  <c r="K491" i="7" s="1"/>
  <c r="L491" i="7" s="1"/>
  <c r="J492" i="7"/>
  <c r="K492" i="7" s="1"/>
  <c r="L492" i="7" s="1"/>
  <c r="J493" i="7"/>
  <c r="K493" i="7" s="1"/>
  <c r="L493" i="7" s="1"/>
  <c r="J494" i="7"/>
  <c r="K494" i="7" s="1"/>
  <c r="L494" i="7" s="1"/>
  <c r="J495" i="7"/>
  <c r="K495" i="7" s="1"/>
  <c r="L495" i="7" s="1"/>
  <c r="J496" i="7"/>
  <c r="K496" i="7" s="1"/>
  <c r="L496" i="7" s="1"/>
  <c r="J497" i="7"/>
  <c r="K497" i="7" s="1"/>
  <c r="L497" i="7" s="1"/>
  <c r="J498" i="7"/>
  <c r="K498" i="7" s="1"/>
  <c r="L498" i="7" s="1"/>
  <c r="J499" i="7"/>
  <c r="K499" i="7" s="1"/>
  <c r="L499" i="7" s="1"/>
  <c r="J500" i="7"/>
  <c r="K500" i="7" s="1"/>
  <c r="L500" i="7" s="1"/>
  <c r="J501" i="7"/>
  <c r="K501" i="7" s="1"/>
  <c r="L501" i="7" s="1"/>
  <c r="J502" i="7"/>
  <c r="K502" i="7" s="1"/>
  <c r="L502" i="7" s="1"/>
  <c r="J503" i="7"/>
  <c r="K503" i="7" s="1"/>
  <c r="L503" i="7" s="1"/>
  <c r="J504" i="7"/>
  <c r="K504" i="7" s="1"/>
  <c r="L504" i="7" s="1"/>
  <c r="J505" i="7"/>
  <c r="K505" i="7" s="1"/>
  <c r="L505" i="7" s="1"/>
  <c r="J506" i="7"/>
  <c r="K506" i="7" s="1"/>
  <c r="L506" i="7" s="1"/>
  <c r="J507" i="7"/>
  <c r="K507" i="7" s="1"/>
  <c r="L507" i="7" s="1"/>
  <c r="J508" i="7"/>
  <c r="K508" i="7" s="1"/>
  <c r="L508" i="7" s="1"/>
  <c r="J509" i="7"/>
  <c r="K509" i="7" s="1"/>
  <c r="L509" i="7" s="1"/>
  <c r="J510" i="7"/>
  <c r="K510" i="7" s="1"/>
  <c r="L510" i="7" s="1"/>
  <c r="J511" i="7"/>
  <c r="K511" i="7" s="1"/>
  <c r="L511" i="7" s="1"/>
  <c r="J512" i="7"/>
  <c r="K512" i="7" s="1"/>
  <c r="L512" i="7" s="1"/>
  <c r="J513" i="7"/>
  <c r="K513" i="7" s="1"/>
  <c r="L513" i="7" s="1"/>
  <c r="J514" i="7"/>
  <c r="K514" i="7" s="1"/>
  <c r="L514" i="7" s="1"/>
  <c r="J515" i="7"/>
  <c r="K515" i="7" s="1"/>
  <c r="L515" i="7" s="1"/>
  <c r="J516" i="7"/>
  <c r="K516" i="7" s="1"/>
  <c r="L516" i="7" s="1"/>
  <c r="J517" i="7"/>
  <c r="K517" i="7" s="1"/>
  <c r="L517" i="7" s="1"/>
  <c r="J518" i="7"/>
  <c r="K518" i="7" s="1"/>
  <c r="L518" i="7" s="1"/>
  <c r="J519" i="7"/>
  <c r="K519" i="7" s="1"/>
  <c r="L519" i="7" s="1"/>
  <c r="J520" i="7"/>
  <c r="K520" i="7" s="1"/>
  <c r="L520" i="7" s="1"/>
  <c r="J521" i="7"/>
  <c r="K521" i="7" s="1"/>
  <c r="L521" i="7" s="1"/>
  <c r="J522" i="7"/>
  <c r="K522" i="7" s="1"/>
  <c r="L522" i="7" s="1"/>
  <c r="J523" i="7"/>
  <c r="K523" i="7" s="1"/>
  <c r="L523" i="7" s="1"/>
  <c r="J524" i="7"/>
  <c r="K524" i="7" s="1"/>
  <c r="L524" i="7" s="1"/>
  <c r="J525" i="7"/>
  <c r="K525" i="7" s="1"/>
  <c r="L525" i="7" s="1"/>
  <c r="J526" i="7"/>
  <c r="K526" i="7" s="1"/>
  <c r="L526" i="7" s="1"/>
  <c r="J527" i="7"/>
  <c r="K527" i="7" s="1"/>
  <c r="L527" i="7" s="1"/>
  <c r="J528" i="7"/>
  <c r="K528" i="7" s="1"/>
  <c r="L528" i="7" s="1"/>
  <c r="J529" i="7"/>
  <c r="K529" i="7" s="1"/>
  <c r="L529" i="7" s="1"/>
  <c r="J530" i="7"/>
  <c r="K530" i="7" s="1"/>
  <c r="L530" i="7" s="1"/>
  <c r="J531" i="7"/>
  <c r="K531" i="7" s="1"/>
  <c r="L531" i="7" s="1"/>
  <c r="J532" i="7"/>
  <c r="K532" i="7" s="1"/>
  <c r="L532" i="7" s="1"/>
  <c r="J533" i="7"/>
  <c r="K533" i="7" s="1"/>
  <c r="L533" i="7" s="1"/>
  <c r="J534" i="7"/>
  <c r="K534" i="7" s="1"/>
  <c r="L534" i="7" s="1"/>
  <c r="J535" i="7"/>
  <c r="K535" i="7" s="1"/>
  <c r="L535" i="7" s="1"/>
  <c r="J536" i="7"/>
  <c r="K536" i="7" s="1"/>
  <c r="L536" i="7" s="1"/>
  <c r="J537" i="7"/>
  <c r="K537" i="7" s="1"/>
  <c r="L537" i="7" s="1"/>
  <c r="J538" i="7"/>
  <c r="K538" i="7" s="1"/>
  <c r="L538" i="7" s="1"/>
  <c r="J539" i="7"/>
  <c r="K539" i="7" s="1"/>
  <c r="L539" i="7" s="1"/>
  <c r="J540" i="7"/>
  <c r="K540" i="7" s="1"/>
  <c r="L540" i="7" s="1"/>
  <c r="J541" i="7"/>
  <c r="K541" i="7" s="1"/>
  <c r="L541" i="7" s="1"/>
  <c r="J542" i="7"/>
  <c r="K542" i="7" s="1"/>
  <c r="L542" i="7" s="1"/>
  <c r="J543" i="7"/>
  <c r="K543" i="7" s="1"/>
  <c r="L543" i="7" s="1"/>
  <c r="J544" i="7"/>
  <c r="K544" i="7" s="1"/>
  <c r="L544" i="7" s="1"/>
  <c r="J545" i="7"/>
  <c r="K545" i="7" s="1"/>
  <c r="L545" i="7" s="1"/>
  <c r="J546" i="7"/>
  <c r="K546" i="7" s="1"/>
  <c r="L546" i="7" s="1"/>
  <c r="J547" i="7"/>
  <c r="K547" i="7" s="1"/>
  <c r="L547" i="7" s="1"/>
  <c r="J548" i="7"/>
  <c r="K548" i="7" s="1"/>
  <c r="L548" i="7" s="1"/>
  <c r="J549" i="7"/>
  <c r="K549" i="7" s="1"/>
  <c r="L549" i="7" s="1"/>
  <c r="J550" i="7"/>
  <c r="K550" i="7" s="1"/>
  <c r="L550" i="7" s="1"/>
  <c r="J551" i="7"/>
  <c r="K551" i="7" s="1"/>
  <c r="L551" i="7" s="1"/>
  <c r="J552" i="7"/>
  <c r="K552" i="7" s="1"/>
  <c r="L552" i="7" s="1"/>
  <c r="J553" i="7"/>
  <c r="K553" i="7" s="1"/>
  <c r="L553" i="7" s="1"/>
  <c r="J554" i="7"/>
  <c r="K554" i="7" s="1"/>
  <c r="L554" i="7" s="1"/>
  <c r="J555" i="7"/>
  <c r="K555" i="7" s="1"/>
  <c r="L555" i="7" s="1"/>
  <c r="J556" i="7"/>
  <c r="K556" i="7" s="1"/>
  <c r="L556" i="7" s="1"/>
  <c r="J557" i="7"/>
  <c r="K557" i="7" s="1"/>
  <c r="L557" i="7" s="1"/>
  <c r="J558" i="7"/>
  <c r="K558" i="7" s="1"/>
  <c r="L558" i="7" s="1"/>
  <c r="J559" i="7"/>
  <c r="K559" i="7" s="1"/>
  <c r="L559" i="7" s="1"/>
  <c r="J560" i="7"/>
  <c r="K560" i="7" s="1"/>
  <c r="L560" i="7" s="1"/>
  <c r="J561" i="7"/>
  <c r="K561" i="7" s="1"/>
  <c r="L561" i="7" s="1"/>
  <c r="J562" i="7"/>
  <c r="K562" i="7" s="1"/>
  <c r="L562" i="7" s="1"/>
  <c r="J563" i="7"/>
  <c r="K563" i="7" s="1"/>
  <c r="L563" i="7" s="1"/>
  <c r="J564" i="7"/>
  <c r="K564" i="7" s="1"/>
  <c r="L564" i="7" s="1"/>
  <c r="J565" i="7"/>
  <c r="K565" i="7" s="1"/>
  <c r="L565" i="7" s="1"/>
  <c r="J566" i="7"/>
  <c r="K566" i="7" s="1"/>
  <c r="L566" i="7" s="1"/>
  <c r="J567" i="7"/>
  <c r="K567" i="7" s="1"/>
  <c r="L567" i="7" s="1"/>
  <c r="J568" i="7"/>
  <c r="K568" i="7" s="1"/>
  <c r="L568" i="7" s="1"/>
  <c r="J569" i="7"/>
  <c r="K569" i="7" s="1"/>
  <c r="L569" i="7" s="1"/>
  <c r="J570" i="7"/>
  <c r="K570" i="7" s="1"/>
  <c r="L570" i="7" s="1"/>
  <c r="J571" i="7"/>
  <c r="K571" i="7" s="1"/>
  <c r="L571" i="7" s="1"/>
  <c r="J572" i="7"/>
  <c r="K572" i="7" s="1"/>
  <c r="L572" i="7" s="1"/>
  <c r="J573" i="7"/>
  <c r="K573" i="7" s="1"/>
  <c r="L573" i="7" s="1"/>
  <c r="J574" i="7"/>
  <c r="K574" i="7" s="1"/>
  <c r="L574" i="7" s="1"/>
  <c r="J575" i="7"/>
  <c r="K575" i="7" s="1"/>
  <c r="L575" i="7" s="1"/>
  <c r="J576" i="7"/>
  <c r="K576" i="7" s="1"/>
  <c r="L576" i="7" s="1"/>
  <c r="J577" i="7"/>
  <c r="K577" i="7" s="1"/>
  <c r="L577" i="7" s="1"/>
  <c r="J578" i="7"/>
  <c r="K578" i="7" s="1"/>
  <c r="L578" i="7" s="1"/>
  <c r="J579" i="7"/>
  <c r="K579" i="7" s="1"/>
  <c r="L579" i="7" s="1"/>
  <c r="J580" i="7"/>
  <c r="K580" i="7" s="1"/>
  <c r="L580" i="7" s="1"/>
  <c r="J581" i="7"/>
  <c r="K581" i="7" s="1"/>
  <c r="L581" i="7" s="1"/>
  <c r="J582" i="7"/>
  <c r="K582" i="7" s="1"/>
  <c r="L582" i="7" s="1"/>
  <c r="J583" i="7"/>
  <c r="K583" i="7" s="1"/>
  <c r="L583" i="7" s="1"/>
  <c r="J584" i="7"/>
  <c r="K584" i="7" s="1"/>
  <c r="L584" i="7" s="1"/>
  <c r="J585" i="7"/>
  <c r="K585" i="7" s="1"/>
  <c r="L585" i="7" s="1"/>
  <c r="J586" i="7"/>
  <c r="K586" i="7" s="1"/>
  <c r="L586" i="7" s="1"/>
  <c r="J587" i="7"/>
  <c r="K587" i="7" s="1"/>
  <c r="L587" i="7" s="1"/>
  <c r="J588" i="7"/>
  <c r="K588" i="7" s="1"/>
  <c r="L588" i="7" s="1"/>
  <c r="J589" i="7"/>
  <c r="K589" i="7" s="1"/>
  <c r="L589" i="7" s="1"/>
  <c r="J590" i="7"/>
  <c r="K590" i="7" s="1"/>
  <c r="L590" i="7" s="1"/>
  <c r="J591" i="7"/>
  <c r="K591" i="7" s="1"/>
  <c r="L591" i="7" s="1"/>
  <c r="J592" i="7"/>
  <c r="K592" i="7" s="1"/>
  <c r="L592" i="7" s="1"/>
  <c r="J593" i="7"/>
  <c r="K593" i="7" s="1"/>
  <c r="L593" i="7" s="1"/>
  <c r="J594" i="7"/>
  <c r="K594" i="7" s="1"/>
  <c r="L594" i="7" s="1"/>
  <c r="J595" i="7"/>
  <c r="K595" i="7" s="1"/>
  <c r="L595" i="7" s="1"/>
  <c r="J596" i="7"/>
  <c r="K596" i="7" s="1"/>
  <c r="L596" i="7" s="1"/>
  <c r="J597" i="7"/>
  <c r="K597" i="7" s="1"/>
  <c r="L597" i="7" s="1"/>
  <c r="J598" i="7"/>
  <c r="K598" i="7" s="1"/>
  <c r="L598" i="7" s="1"/>
  <c r="J599" i="7"/>
  <c r="K599" i="7" s="1"/>
  <c r="L599" i="7" s="1"/>
  <c r="J600" i="7"/>
  <c r="K600" i="7" s="1"/>
  <c r="L600" i="7" s="1"/>
  <c r="J601" i="7"/>
  <c r="K601" i="7" s="1"/>
  <c r="L601" i="7" s="1"/>
  <c r="J602" i="7"/>
  <c r="K602" i="7" s="1"/>
  <c r="L602" i="7" s="1"/>
  <c r="J603" i="7"/>
  <c r="K603" i="7" s="1"/>
  <c r="L603" i="7" s="1"/>
  <c r="J604" i="7"/>
  <c r="K604" i="7" s="1"/>
  <c r="L604" i="7" s="1"/>
  <c r="J605" i="7"/>
  <c r="K605" i="7" s="1"/>
  <c r="L605" i="7" s="1"/>
  <c r="J606" i="7"/>
  <c r="K606" i="7" s="1"/>
  <c r="L606" i="7" s="1"/>
  <c r="J607" i="7"/>
  <c r="K607" i="7" s="1"/>
  <c r="L607" i="7" s="1"/>
  <c r="J608" i="7"/>
  <c r="K608" i="7" s="1"/>
  <c r="L608" i="7" s="1"/>
  <c r="J609" i="7"/>
  <c r="K609" i="7" s="1"/>
  <c r="L609" i="7" s="1"/>
  <c r="J610" i="7"/>
  <c r="K610" i="7" s="1"/>
  <c r="L610" i="7" s="1"/>
  <c r="J611" i="7"/>
  <c r="K611" i="7" s="1"/>
  <c r="L611" i="7" s="1"/>
  <c r="J612" i="7"/>
  <c r="K612" i="7" s="1"/>
  <c r="L612" i="7" s="1"/>
  <c r="J613" i="7"/>
  <c r="K613" i="7" s="1"/>
  <c r="L613" i="7" s="1"/>
  <c r="J614" i="7"/>
  <c r="K614" i="7" s="1"/>
  <c r="L614" i="7" s="1"/>
  <c r="J615" i="7"/>
  <c r="K615" i="7" s="1"/>
  <c r="L615" i="7" s="1"/>
  <c r="J616" i="7"/>
  <c r="K616" i="7" s="1"/>
  <c r="L616" i="7" s="1"/>
  <c r="J617" i="7"/>
  <c r="K617" i="7" s="1"/>
  <c r="L617" i="7" s="1"/>
  <c r="J618" i="7"/>
  <c r="K618" i="7" s="1"/>
  <c r="L618" i="7" s="1"/>
  <c r="J619" i="7"/>
  <c r="K619" i="7" s="1"/>
  <c r="L619" i="7" s="1"/>
  <c r="J620" i="7"/>
  <c r="K620" i="7" s="1"/>
  <c r="L620" i="7" s="1"/>
  <c r="J621" i="7"/>
  <c r="K621" i="7" s="1"/>
  <c r="L621" i="7" s="1"/>
  <c r="J622" i="7"/>
  <c r="K622" i="7" s="1"/>
  <c r="L622" i="7" s="1"/>
  <c r="J623" i="7"/>
  <c r="K623" i="7" s="1"/>
  <c r="L623" i="7" s="1"/>
  <c r="J624" i="7"/>
  <c r="K624" i="7" s="1"/>
  <c r="L624" i="7" s="1"/>
  <c r="J625" i="7"/>
  <c r="K625" i="7" s="1"/>
  <c r="L625" i="7" s="1"/>
  <c r="J626" i="7"/>
  <c r="K626" i="7" s="1"/>
  <c r="L626" i="7" s="1"/>
  <c r="J627" i="7"/>
  <c r="K627" i="7" s="1"/>
  <c r="L627" i="7" s="1"/>
  <c r="J628" i="7"/>
  <c r="K628" i="7" s="1"/>
  <c r="L628" i="7" s="1"/>
  <c r="J629" i="7"/>
  <c r="K629" i="7" s="1"/>
  <c r="L629" i="7" s="1"/>
  <c r="J630" i="7"/>
  <c r="K630" i="7" s="1"/>
  <c r="L630" i="7" s="1"/>
  <c r="J631" i="7"/>
  <c r="K631" i="7" s="1"/>
  <c r="L631" i="7" s="1"/>
  <c r="J632" i="7"/>
  <c r="K632" i="7" s="1"/>
  <c r="L632" i="7" s="1"/>
  <c r="J633" i="7"/>
  <c r="K633" i="7" s="1"/>
  <c r="L633" i="7" s="1"/>
  <c r="J634" i="7"/>
  <c r="K634" i="7" s="1"/>
  <c r="L634" i="7" s="1"/>
  <c r="J635" i="7"/>
  <c r="K635" i="7" s="1"/>
  <c r="L635" i="7" s="1"/>
  <c r="J636" i="7"/>
  <c r="K636" i="7" s="1"/>
  <c r="L636" i="7" s="1"/>
  <c r="J637" i="7"/>
  <c r="K637" i="7" s="1"/>
  <c r="L637" i="7" s="1"/>
  <c r="J638" i="7"/>
  <c r="K638" i="7" s="1"/>
  <c r="L638" i="7" s="1"/>
  <c r="J639" i="7"/>
  <c r="K639" i="7" s="1"/>
  <c r="L639" i="7" s="1"/>
  <c r="J640" i="7"/>
  <c r="K640" i="7" s="1"/>
  <c r="L640" i="7" s="1"/>
  <c r="J641" i="7"/>
  <c r="K641" i="7" s="1"/>
  <c r="L641" i="7" s="1"/>
  <c r="J642" i="7"/>
  <c r="K642" i="7" s="1"/>
  <c r="L642" i="7" s="1"/>
  <c r="J643" i="7"/>
  <c r="K643" i="7" s="1"/>
  <c r="L643" i="7" s="1"/>
  <c r="J644" i="7"/>
  <c r="K644" i="7" s="1"/>
  <c r="L644" i="7" s="1"/>
  <c r="J645" i="7"/>
  <c r="K645" i="7" s="1"/>
  <c r="L645" i="7" s="1"/>
  <c r="J646" i="7"/>
  <c r="K646" i="7" s="1"/>
  <c r="L646" i="7" s="1"/>
  <c r="J647" i="7"/>
  <c r="K647" i="7" s="1"/>
  <c r="L647" i="7" s="1"/>
  <c r="J648" i="7"/>
  <c r="K648" i="7" s="1"/>
  <c r="L648" i="7" s="1"/>
  <c r="J649" i="7"/>
  <c r="K649" i="7" s="1"/>
  <c r="L649" i="7" s="1"/>
  <c r="J650" i="7"/>
  <c r="K650" i="7" s="1"/>
  <c r="L650" i="7" s="1"/>
  <c r="J651" i="7"/>
  <c r="K651" i="7" s="1"/>
  <c r="L651" i="7" s="1"/>
  <c r="J652" i="7"/>
  <c r="K652" i="7" s="1"/>
  <c r="L652" i="7" s="1"/>
  <c r="J653" i="7"/>
  <c r="K653" i="7" s="1"/>
  <c r="L653" i="7" s="1"/>
  <c r="J654" i="7"/>
  <c r="K654" i="7" s="1"/>
  <c r="L654" i="7" s="1"/>
  <c r="J655" i="7"/>
  <c r="K655" i="7" s="1"/>
  <c r="L655" i="7" s="1"/>
  <c r="J656" i="7"/>
  <c r="K656" i="7" s="1"/>
  <c r="L656" i="7" s="1"/>
  <c r="J657" i="7"/>
  <c r="K657" i="7" s="1"/>
  <c r="L657" i="7" s="1"/>
  <c r="J658" i="7"/>
  <c r="K658" i="7" s="1"/>
  <c r="L658" i="7" s="1"/>
  <c r="J659" i="7"/>
  <c r="K659" i="7" s="1"/>
  <c r="L659" i="7" s="1"/>
  <c r="J660" i="7"/>
  <c r="K660" i="7" s="1"/>
  <c r="L660" i="7" s="1"/>
  <c r="J661" i="7"/>
  <c r="K661" i="7" s="1"/>
  <c r="L661" i="7" s="1"/>
  <c r="J662" i="7"/>
  <c r="K662" i="7" s="1"/>
  <c r="L662" i="7" s="1"/>
  <c r="J663" i="7"/>
  <c r="K663" i="7" s="1"/>
  <c r="L663" i="7" s="1"/>
  <c r="J664" i="7"/>
  <c r="K664" i="7" s="1"/>
  <c r="L664" i="7" s="1"/>
  <c r="J665" i="7"/>
  <c r="K665" i="7" s="1"/>
  <c r="L665" i="7" s="1"/>
  <c r="J666" i="7"/>
  <c r="K666" i="7" s="1"/>
  <c r="L666" i="7" s="1"/>
  <c r="J667" i="7"/>
  <c r="K667" i="7" s="1"/>
  <c r="L667" i="7" s="1"/>
  <c r="J668" i="7"/>
  <c r="K668" i="7" s="1"/>
  <c r="L668" i="7" s="1"/>
  <c r="J669" i="7"/>
  <c r="K669" i="7" s="1"/>
  <c r="L669" i="7" s="1"/>
  <c r="J670" i="7"/>
  <c r="K670" i="7" s="1"/>
  <c r="L670" i="7" s="1"/>
  <c r="J671" i="7"/>
  <c r="K671" i="7" s="1"/>
  <c r="L671" i="7" s="1"/>
  <c r="J672" i="7"/>
  <c r="K672" i="7" s="1"/>
  <c r="L672" i="7" s="1"/>
  <c r="J673" i="7"/>
  <c r="K673" i="7" s="1"/>
  <c r="L673" i="7" s="1"/>
  <c r="J674" i="7"/>
  <c r="K674" i="7" s="1"/>
  <c r="L674" i="7" s="1"/>
  <c r="J675" i="7"/>
  <c r="K675" i="7" s="1"/>
  <c r="L675" i="7" s="1"/>
  <c r="J676" i="7"/>
  <c r="K676" i="7" s="1"/>
  <c r="L676" i="7" s="1"/>
  <c r="J677" i="7"/>
  <c r="K677" i="7" s="1"/>
  <c r="L677" i="7" s="1"/>
  <c r="J678" i="7"/>
  <c r="K678" i="7" s="1"/>
  <c r="L678" i="7" s="1"/>
  <c r="J679" i="7"/>
  <c r="K679" i="7" s="1"/>
  <c r="L679" i="7" s="1"/>
  <c r="J680" i="7"/>
  <c r="K680" i="7" s="1"/>
  <c r="L680" i="7" s="1"/>
  <c r="J681" i="7"/>
  <c r="K681" i="7" s="1"/>
  <c r="L681" i="7" s="1"/>
  <c r="J682" i="7"/>
  <c r="K682" i="7" s="1"/>
  <c r="L682" i="7" s="1"/>
  <c r="J683" i="7"/>
  <c r="K683" i="7" s="1"/>
  <c r="L683" i="7" s="1"/>
  <c r="J684" i="7"/>
  <c r="K684" i="7" s="1"/>
  <c r="L684" i="7" s="1"/>
  <c r="J685" i="7"/>
  <c r="K685" i="7" s="1"/>
  <c r="L685" i="7" s="1"/>
  <c r="J686" i="7"/>
  <c r="K686" i="7" s="1"/>
  <c r="L686" i="7" s="1"/>
  <c r="J687" i="7"/>
  <c r="K687" i="7" s="1"/>
  <c r="L687" i="7" s="1"/>
  <c r="J688" i="7"/>
  <c r="K688" i="7" s="1"/>
  <c r="L688" i="7" s="1"/>
  <c r="J689" i="7"/>
  <c r="K689" i="7" s="1"/>
  <c r="L689" i="7" s="1"/>
  <c r="J690" i="7"/>
  <c r="K690" i="7" s="1"/>
  <c r="L690" i="7" s="1"/>
  <c r="J691" i="7"/>
  <c r="K691" i="7" s="1"/>
  <c r="L691" i="7" s="1"/>
  <c r="J692" i="7"/>
  <c r="K692" i="7" s="1"/>
  <c r="L692" i="7" s="1"/>
  <c r="J693" i="7"/>
  <c r="K693" i="7" s="1"/>
  <c r="L693" i="7" s="1"/>
  <c r="J694" i="7"/>
  <c r="K694" i="7" s="1"/>
  <c r="L694" i="7" s="1"/>
  <c r="J695" i="7"/>
  <c r="K695" i="7" s="1"/>
  <c r="L695" i="7" s="1"/>
  <c r="J696" i="7"/>
  <c r="K696" i="7" s="1"/>
  <c r="L696" i="7" s="1"/>
  <c r="J697" i="7"/>
  <c r="K697" i="7" s="1"/>
  <c r="L697" i="7" s="1"/>
  <c r="J698" i="7"/>
  <c r="K698" i="7" s="1"/>
  <c r="L698" i="7" s="1"/>
  <c r="J699" i="7"/>
  <c r="K699" i="7" s="1"/>
  <c r="L699" i="7" s="1"/>
  <c r="J700" i="7"/>
  <c r="K700" i="7" s="1"/>
  <c r="L700" i="7" s="1"/>
  <c r="J701" i="7"/>
  <c r="K701" i="7" s="1"/>
  <c r="L701" i="7" s="1"/>
  <c r="J702" i="7"/>
  <c r="K702" i="7" s="1"/>
  <c r="L702" i="7" s="1"/>
  <c r="J703" i="7"/>
  <c r="K703" i="7" s="1"/>
  <c r="L703" i="7" s="1"/>
  <c r="J704" i="7"/>
  <c r="K704" i="7" s="1"/>
  <c r="L704" i="7" s="1"/>
  <c r="J705" i="7"/>
  <c r="K705" i="7" s="1"/>
  <c r="L705" i="7" s="1"/>
  <c r="J706" i="7"/>
  <c r="K706" i="7" s="1"/>
  <c r="L706" i="7" s="1"/>
  <c r="J382" i="7"/>
  <c r="K382" i="7" s="1"/>
  <c r="L382" i="7" s="1"/>
  <c r="J383" i="7"/>
  <c r="K383" i="7" s="1"/>
  <c r="L383" i="7" s="1"/>
  <c r="J384" i="7"/>
  <c r="K384" i="7" s="1"/>
  <c r="L384" i="7" s="1"/>
  <c r="J381" i="7"/>
  <c r="K381" i="7" s="1"/>
  <c r="L381" i="7" s="1"/>
  <c r="J882" i="7" l="1"/>
  <c r="K713" i="7" s="1"/>
  <c r="L713" i="7" s="1"/>
  <c r="J1463" i="7"/>
  <c r="J707" i="7"/>
  <c r="J6" i="7"/>
  <c r="H387" i="4"/>
  <c r="I387" i="4" s="1"/>
  <c r="F378" i="7"/>
  <c r="K6" i="7" l="1"/>
  <c r="L6" i="7" s="1"/>
  <c r="K1441" i="7"/>
  <c r="L1441" i="7" s="1"/>
  <c r="K1459" i="7"/>
  <c r="L1459" i="7" s="1"/>
  <c r="K1450" i="7"/>
  <c r="L1450" i="7" s="1"/>
  <c r="K1456" i="7"/>
  <c r="L1456" i="7" s="1"/>
  <c r="K1427" i="7"/>
  <c r="L1427" i="7" s="1"/>
  <c r="K1458" i="7"/>
  <c r="L1458" i="7" s="1"/>
  <c r="K1428" i="7"/>
  <c r="L1428" i="7" s="1"/>
  <c r="K1445" i="7"/>
  <c r="L1445" i="7" s="1"/>
  <c r="K1413" i="7"/>
  <c r="L1413" i="7" s="1"/>
  <c r="K1454" i="7"/>
  <c r="L1454" i="7" s="1"/>
  <c r="K1424" i="7"/>
  <c r="L1424" i="7" s="1"/>
  <c r="K1443" i="7"/>
  <c r="L1443" i="7" s="1"/>
  <c r="K1411" i="7"/>
  <c r="L1411" i="7" s="1"/>
  <c r="K1462" i="7"/>
  <c r="L1462" i="7" s="1"/>
  <c r="K1460" i="7"/>
  <c r="L1460" i="7" s="1"/>
  <c r="K1461" i="7"/>
  <c r="L1461" i="7" s="1"/>
  <c r="K1429" i="7"/>
  <c r="L1429" i="7" s="1"/>
  <c r="K752" i="7"/>
  <c r="L752" i="7" s="1"/>
  <c r="K778" i="7"/>
  <c r="L778" i="7" s="1"/>
  <c r="K741" i="7"/>
  <c r="L741" i="7" s="1"/>
  <c r="K835" i="7"/>
  <c r="L835" i="7" s="1"/>
  <c r="K874" i="7"/>
  <c r="L874" i="7" s="1"/>
  <c r="K863" i="7"/>
  <c r="L863" i="7" s="1"/>
  <c r="K836" i="7"/>
  <c r="L836" i="7" s="1"/>
  <c r="K824" i="7"/>
  <c r="L824" i="7" s="1"/>
  <c r="K822" i="7"/>
  <c r="L822" i="7" s="1"/>
  <c r="K832" i="7"/>
  <c r="L832" i="7" s="1"/>
  <c r="K831" i="7"/>
  <c r="L831" i="7" s="1"/>
  <c r="K756" i="7"/>
  <c r="L756" i="7" s="1"/>
  <c r="K774" i="7"/>
  <c r="L774" i="7" s="1"/>
  <c r="K791" i="7"/>
  <c r="L791" i="7" s="1"/>
  <c r="K1426" i="7"/>
  <c r="L1426" i="7" s="1"/>
  <c r="K1444" i="7"/>
  <c r="L1444" i="7" s="1"/>
  <c r="K1412" i="7"/>
  <c r="L1412" i="7" s="1"/>
  <c r="K1453" i="7"/>
  <c r="L1453" i="7" s="1"/>
  <c r="K1437" i="7"/>
  <c r="L1437" i="7" s="1"/>
  <c r="K1406" i="7"/>
  <c r="L1406" i="7" s="1"/>
  <c r="K1418" i="7"/>
  <c r="L1418" i="7" s="1"/>
  <c r="K1422" i="7"/>
  <c r="L1422" i="7" s="1"/>
  <c r="K1440" i="7"/>
  <c r="L1440" i="7" s="1"/>
  <c r="K1405" i="7"/>
  <c r="L1405" i="7" s="1"/>
  <c r="K1451" i="7"/>
  <c r="L1451" i="7" s="1"/>
  <c r="K1435" i="7"/>
  <c r="L1435" i="7" s="1"/>
  <c r="K1419" i="7"/>
  <c r="L1419" i="7" s="1"/>
  <c r="K1404" i="7"/>
  <c r="L1404" i="7" s="1"/>
  <c r="K843" i="7"/>
  <c r="L843" i="7" s="1"/>
  <c r="K857" i="7"/>
  <c r="L857" i="7" s="1"/>
  <c r="K876" i="7"/>
  <c r="L876" i="7" s="1"/>
  <c r="K793" i="7"/>
  <c r="L793" i="7" s="1"/>
  <c r="K1430" i="7"/>
  <c r="L1430" i="7" s="1"/>
  <c r="K1421" i="7"/>
  <c r="L1421" i="7" s="1"/>
  <c r="K739" i="7"/>
  <c r="L739" i="7" s="1"/>
  <c r="K1410" i="7"/>
  <c r="L1410" i="7" s="1"/>
  <c r="K1446" i="7"/>
  <c r="L1446" i="7" s="1"/>
  <c r="K1414" i="7"/>
  <c r="L1414" i="7" s="1"/>
  <c r="K1452" i="7"/>
  <c r="L1452" i="7" s="1"/>
  <c r="K1420" i="7"/>
  <c r="L1420" i="7" s="1"/>
  <c r="K1401" i="7"/>
  <c r="L1401" i="7" s="1"/>
  <c r="K1457" i="7"/>
  <c r="L1457" i="7" s="1"/>
  <c r="K1449" i="7"/>
  <c r="L1449" i="7" s="1"/>
  <c r="K1433" i="7"/>
  <c r="L1433" i="7" s="1"/>
  <c r="K1425" i="7"/>
  <c r="L1425" i="7" s="1"/>
  <c r="K1417" i="7"/>
  <c r="L1417" i="7" s="1"/>
  <c r="K1409" i="7"/>
  <c r="L1409" i="7" s="1"/>
  <c r="K1402" i="7"/>
  <c r="L1402" i="7" s="1"/>
  <c r="K1434" i="7"/>
  <c r="L1434" i="7" s="1"/>
  <c r="K1403" i="7"/>
  <c r="L1403" i="7" s="1"/>
  <c r="K1438" i="7"/>
  <c r="L1438" i="7" s="1"/>
  <c r="K1407" i="7"/>
  <c r="L1407" i="7" s="1"/>
  <c r="K1448" i="7"/>
  <c r="L1448" i="7" s="1"/>
  <c r="K1432" i="7"/>
  <c r="L1432" i="7" s="1"/>
  <c r="K1416" i="7"/>
  <c r="L1416" i="7" s="1"/>
  <c r="K1399" i="7"/>
  <c r="L1399" i="7" s="1"/>
  <c r="K1455" i="7"/>
  <c r="L1455" i="7" s="1"/>
  <c r="K1447" i="7"/>
  <c r="L1447" i="7" s="1"/>
  <c r="K1439" i="7"/>
  <c r="L1439" i="7" s="1"/>
  <c r="K1431" i="7"/>
  <c r="L1431" i="7" s="1"/>
  <c r="K1423" i="7"/>
  <c r="L1423" i="7" s="1"/>
  <c r="K1415" i="7"/>
  <c r="L1415" i="7" s="1"/>
  <c r="K1408" i="7"/>
  <c r="L1408" i="7" s="1"/>
  <c r="K1400" i="7"/>
  <c r="L1400" i="7" s="1"/>
  <c r="K736" i="7"/>
  <c r="L736" i="7" s="1"/>
  <c r="K748" i="7"/>
  <c r="L748" i="7" s="1"/>
  <c r="K818" i="7"/>
  <c r="L818" i="7" s="1"/>
  <c r="K730" i="7"/>
  <c r="L730" i="7" s="1"/>
  <c r="K854" i="7"/>
  <c r="L854" i="7" s="1"/>
  <c r="K813" i="7"/>
  <c r="L813" i="7" s="1"/>
  <c r="K765" i="7"/>
  <c r="L765" i="7" s="1"/>
  <c r="K1442" i="7"/>
  <c r="L1442" i="7" s="1"/>
  <c r="K1436" i="7"/>
  <c r="L1436" i="7" s="1"/>
  <c r="K738" i="7"/>
  <c r="L738" i="7" s="1"/>
  <c r="K856" i="7"/>
  <c r="L856" i="7" s="1"/>
  <c r="K815" i="7"/>
  <c r="L815" i="7" s="1"/>
  <c r="K771" i="7"/>
  <c r="L771" i="7" s="1"/>
  <c r="K711" i="7"/>
  <c r="L711" i="7" s="1"/>
  <c r="K877" i="7"/>
  <c r="L877" i="7" s="1"/>
  <c r="K792" i="7"/>
  <c r="L792" i="7" s="1"/>
  <c r="K881" i="7"/>
  <c r="L881" i="7" s="1"/>
  <c r="K804" i="7"/>
  <c r="L804" i="7" s="1"/>
  <c r="K716" i="7"/>
  <c r="L716" i="7" s="1"/>
  <c r="K841" i="7"/>
  <c r="L841" i="7" s="1"/>
  <c r="K802" i="7"/>
  <c r="L802" i="7" s="1"/>
  <c r="K758" i="7"/>
  <c r="L758" i="7" s="1"/>
  <c r="K714" i="7"/>
  <c r="L714" i="7" s="1"/>
  <c r="K866" i="7"/>
  <c r="L866" i="7" s="1"/>
  <c r="K846" i="7"/>
  <c r="L846" i="7" s="1"/>
  <c r="K805" i="7"/>
  <c r="L805" i="7" s="1"/>
  <c r="K783" i="7"/>
  <c r="L783" i="7" s="1"/>
  <c r="K755" i="7"/>
  <c r="L755" i="7" s="1"/>
  <c r="K727" i="7"/>
  <c r="L727" i="7" s="1"/>
  <c r="K861" i="7"/>
  <c r="L861" i="7" s="1"/>
  <c r="K784" i="7"/>
  <c r="L784" i="7" s="1"/>
  <c r="K873" i="7"/>
  <c r="L873" i="7" s="1"/>
  <c r="K788" i="7"/>
  <c r="L788" i="7" s="1"/>
  <c r="K879" i="7"/>
  <c r="L879" i="7" s="1"/>
  <c r="K837" i="7"/>
  <c r="L837" i="7" s="1"/>
  <c r="K794" i="7"/>
  <c r="L794" i="7" s="1"/>
  <c r="K754" i="7"/>
  <c r="L754" i="7" s="1"/>
  <c r="K710" i="7"/>
  <c r="L710" i="7" s="1"/>
  <c r="K862" i="7"/>
  <c r="L862" i="7" s="1"/>
  <c r="K844" i="7"/>
  <c r="L844" i="7" s="1"/>
  <c r="K823" i="7"/>
  <c r="L823" i="7" s="1"/>
  <c r="K801" i="7"/>
  <c r="L801" i="7" s="1"/>
  <c r="K781" i="7"/>
  <c r="L781" i="7" s="1"/>
  <c r="K751" i="7"/>
  <c r="L751" i="7" s="1"/>
  <c r="K723" i="7"/>
  <c r="L723" i="7" s="1"/>
  <c r="K855" i="7"/>
  <c r="L855" i="7" s="1"/>
  <c r="K816" i="7"/>
  <c r="L816" i="7" s="1"/>
  <c r="K768" i="7"/>
  <c r="L768" i="7" s="1"/>
  <c r="K728" i="7"/>
  <c r="L728" i="7" s="1"/>
  <c r="K865" i="7"/>
  <c r="L865" i="7" s="1"/>
  <c r="K820" i="7"/>
  <c r="L820" i="7" s="1"/>
  <c r="K780" i="7"/>
  <c r="L780" i="7" s="1"/>
  <c r="K740" i="7"/>
  <c r="L740" i="7" s="1"/>
  <c r="K871" i="7"/>
  <c r="L871" i="7" s="1"/>
  <c r="K853" i="7"/>
  <c r="L853" i="7" s="1"/>
  <c r="K833" i="7"/>
  <c r="L833" i="7" s="1"/>
  <c r="K810" i="7"/>
  <c r="L810" i="7" s="1"/>
  <c r="K790" i="7"/>
  <c r="L790" i="7" s="1"/>
  <c r="K770" i="7"/>
  <c r="L770" i="7" s="1"/>
  <c r="K746" i="7"/>
  <c r="L746" i="7" s="1"/>
  <c r="K726" i="7"/>
  <c r="L726" i="7" s="1"/>
  <c r="K709" i="7"/>
  <c r="L709" i="7" s="1"/>
  <c r="K870" i="7"/>
  <c r="L870" i="7" s="1"/>
  <c r="K860" i="7"/>
  <c r="L860" i="7" s="1"/>
  <c r="K852" i="7"/>
  <c r="L852" i="7" s="1"/>
  <c r="K840" i="7"/>
  <c r="L840" i="7" s="1"/>
  <c r="K830" i="7"/>
  <c r="L830" i="7" s="1"/>
  <c r="K821" i="7"/>
  <c r="L821" i="7" s="1"/>
  <c r="K809" i="7"/>
  <c r="L809" i="7" s="1"/>
  <c r="K799" i="7"/>
  <c r="L799" i="7" s="1"/>
  <c r="K789" i="7"/>
  <c r="L789" i="7" s="1"/>
  <c r="K775" i="7"/>
  <c r="L775" i="7" s="1"/>
  <c r="K763" i="7"/>
  <c r="L763" i="7" s="1"/>
  <c r="K749" i="7"/>
  <c r="L749" i="7" s="1"/>
  <c r="K733" i="7"/>
  <c r="L733" i="7" s="1"/>
  <c r="K719" i="7"/>
  <c r="L719" i="7" s="1"/>
  <c r="K847" i="7"/>
  <c r="L847" i="7" s="1"/>
  <c r="K800" i="7"/>
  <c r="L800" i="7" s="1"/>
  <c r="K760" i="7"/>
  <c r="L760" i="7" s="1"/>
  <c r="K720" i="7"/>
  <c r="L720" i="7" s="1"/>
  <c r="K851" i="7"/>
  <c r="L851" i="7" s="1"/>
  <c r="K812" i="7"/>
  <c r="L812" i="7" s="1"/>
  <c r="K772" i="7"/>
  <c r="L772" i="7" s="1"/>
  <c r="K724" i="7"/>
  <c r="L724" i="7" s="1"/>
  <c r="K867" i="7"/>
  <c r="L867" i="7" s="1"/>
  <c r="K849" i="7"/>
  <c r="L849" i="7" s="1"/>
  <c r="K825" i="7"/>
  <c r="L825" i="7" s="1"/>
  <c r="K806" i="7"/>
  <c r="L806" i="7" s="1"/>
  <c r="K786" i="7"/>
  <c r="L786" i="7" s="1"/>
  <c r="K762" i="7"/>
  <c r="L762" i="7" s="1"/>
  <c r="K742" i="7"/>
  <c r="L742" i="7" s="1"/>
  <c r="K722" i="7"/>
  <c r="L722" i="7" s="1"/>
  <c r="K878" i="7"/>
  <c r="L878" i="7" s="1"/>
  <c r="K868" i="7"/>
  <c r="L868" i="7" s="1"/>
  <c r="K848" i="7"/>
  <c r="L848" i="7" s="1"/>
  <c r="K838" i="7"/>
  <c r="L838" i="7" s="1"/>
  <c r="K828" i="7"/>
  <c r="L828" i="7" s="1"/>
  <c r="K817" i="7"/>
  <c r="L817" i="7" s="1"/>
  <c r="K807" i="7"/>
  <c r="L807" i="7" s="1"/>
  <c r="K797" i="7"/>
  <c r="L797" i="7" s="1"/>
  <c r="K785" i="7"/>
  <c r="L785" i="7" s="1"/>
  <c r="K773" i="7"/>
  <c r="L773" i="7" s="1"/>
  <c r="K759" i="7"/>
  <c r="L759" i="7" s="1"/>
  <c r="K743" i="7"/>
  <c r="L743" i="7" s="1"/>
  <c r="K731" i="7"/>
  <c r="L731" i="7" s="1"/>
  <c r="K717" i="7"/>
  <c r="L717" i="7" s="1"/>
  <c r="K869" i="7"/>
  <c r="L869" i="7" s="1"/>
  <c r="K839" i="7"/>
  <c r="L839" i="7" s="1"/>
  <c r="K808" i="7"/>
  <c r="L808" i="7" s="1"/>
  <c r="K776" i="7"/>
  <c r="L776" i="7" s="1"/>
  <c r="K744" i="7"/>
  <c r="L744" i="7" s="1"/>
  <c r="K712" i="7"/>
  <c r="L712" i="7" s="1"/>
  <c r="K859" i="7"/>
  <c r="L859" i="7" s="1"/>
  <c r="K827" i="7"/>
  <c r="L827" i="7" s="1"/>
  <c r="K796" i="7"/>
  <c r="L796" i="7" s="1"/>
  <c r="K764" i="7"/>
  <c r="L764" i="7" s="1"/>
  <c r="K732" i="7"/>
  <c r="L732" i="7" s="1"/>
  <c r="K875" i="7"/>
  <c r="L875" i="7" s="1"/>
  <c r="K845" i="7"/>
  <c r="L845" i="7" s="1"/>
  <c r="K829" i="7"/>
  <c r="L829" i="7" s="1"/>
  <c r="K814" i="7"/>
  <c r="L814" i="7" s="1"/>
  <c r="K798" i="7"/>
  <c r="L798" i="7" s="1"/>
  <c r="K782" i="7"/>
  <c r="L782" i="7" s="1"/>
  <c r="K766" i="7"/>
  <c r="L766" i="7" s="1"/>
  <c r="K750" i="7"/>
  <c r="L750" i="7" s="1"/>
  <c r="K734" i="7"/>
  <c r="L734" i="7" s="1"/>
  <c r="K718" i="7"/>
  <c r="L718" i="7" s="1"/>
  <c r="K880" i="7"/>
  <c r="L880" i="7" s="1"/>
  <c r="K872" i="7"/>
  <c r="L872" i="7" s="1"/>
  <c r="K864" i="7"/>
  <c r="L864" i="7" s="1"/>
  <c r="K858" i="7"/>
  <c r="L858" i="7" s="1"/>
  <c r="K850" i="7"/>
  <c r="L850" i="7" s="1"/>
  <c r="K842" i="7"/>
  <c r="L842" i="7" s="1"/>
  <c r="K834" i="7"/>
  <c r="L834" i="7" s="1"/>
  <c r="K826" i="7"/>
  <c r="L826" i="7" s="1"/>
  <c r="K819" i="7"/>
  <c r="L819" i="7" s="1"/>
  <c r="K811" i="7"/>
  <c r="L811" i="7" s="1"/>
  <c r="K803" i="7"/>
  <c r="L803" i="7" s="1"/>
  <c r="K795" i="7"/>
  <c r="L795" i="7" s="1"/>
  <c r="K787" i="7"/>
  <c r="L787" i="7" s="1"/>
  <c r="K779" i="7"/>
  <c r="L779" i="7" s="1"/>
  <c r="K767" i="7"/>
  <c r="L767" i="7" s="1"/>
  <c r="K757" i="7"/>
  <c r="L757" i="7" s="1"/>
  <c r="K747" i="7"/>
  <c r="L747" i="7" s="1"/>
  <c r="K735" i="7"/>
  <c r="L735" i="7" s="1"/>
  <c r="K725" i="7"/>
  <c r="L725" i="7" s="1"/>
  <c r="K715" i="7"/>
  <c r="L715" i="7" s="1"/>
  <c r="K777" i="7"/>
  <c r="L777" i="7" s="1"/>
  <c r="K769" i="7"/>
  <c r="L769" i="7" s="1"/>
  <c r="K761" i="7"/>
  <c r="L761" i="7" s="1"/>
  <c r="K753" i="7"/>
  <c r="L753" i="7" s="1"/>
  <c r="K745" i="7"/>
  <c r="L745" i="7" s="1"/>
  <c r="K737" i="7"/>
  <c r="L737" i="7" s="1"/>
  <c r="K729" i="7"/>
  <c r="L729" i="7" s="1"/>
  <c r="K721" i="7"/>
  <c r="L721" i="7" s="1"/>
  <c r="D1309" i="13" l="1"/>
  <c r="E1309" i="13"/>
  <c r="K1309" i="13"/>
  <c r="C1309" i="13"/>
  <c r="D949" i="13" l="1"/>
  <c r="E949" i="13"/>
  <c r="K949" i="13"/>
  <c r="D882" i="13"/>
  <c r="E882" i="13"/>
  <c r="K882" i="13"/>
  <c r="C882" i="13"/>
  <c r="D707" i="13"/>
  <c r="E707" i="13"/>
  <c r="C707" i="13"/>
  <c r="C457" i="17" l="1"/>
  <c r="C196" i="17"/>
  <c r="D1046" i="11"/>
  <c r="E1046" i="11"/>
  <c r="G1046" i="11"/>
  <c r="H1046" i="11"/>
  <c r="I1046" i="11"/>
  <c r="O1046" i="11"/>
  <c r="C1046" i="11"/>
  <c r="D980" i="11"/>
  <c r="E980" i="11"/>
  <c r="G980" i="11"/>
  <c r="H980" i="11"/>
  <c r="I980" i="11"/>
  <c r="O980" i="11"/>
  <c r="D940" i="11"/>
  <c r="E940" i="11"/>
  <c r="G940" i="11"/>
  <c r="H940" i="11"/>
  <c r="I940" i="11"/>
  <c r="C940" i="11"/>
  <c r="D891" i="11"/>
  <c r="E891" i="11"/>
  <c r="G891" i="11"/>
  <c r="H891" i="11"/>
  <c r="I891" i="11"/>
  <c r="O891" i="11"/>
  <c r="D531" i="11"/>
  <c r="E531" i="11"/>
  <c r="G531" i="11"/>
  <c r="H531" i="11"/>
  <c r="I531" i="11"/>
  <c r="O531" i="11"/>
  <c r="C531" i="11"/>
  <c r="D464" i="11" l="1"/>
  <c r="E464" i="11"/>
  <c r="G464" i="11"/>
  <c r="H464" i="11"/>
  <c r="I464" i="11"/>
  <c r="O464" i="11"/>
  <c r="D289" i="11"/>
  <c r="E289" i="11"/>
  <c r="G289" i="11"/>
  <c r="H289" i="11"/>
  <c r="I289" i="11"/>
  <c r="O289" i="11"/>
  <c r="C289" i="11"/>
  <c r="D203" i="11"/>
  <c r="E203" i="11"/>
  <c r="G203" i="11"/>
  <c r="H203" i="11"/>
  <c r="I203" i="11"/>
  <c r="O203" i="11"/>
  <c r="C203" i="11"/>
  <c r="D1463" i="16"/>
  <c r="E1463" i="16"/>
  <c r="G1463" i="16"/>
  <c r="H1463" i="16"/>
  <c r="I1463" i="16"/>
  <c r="O1463" i="16"/>
  <c r="D1397" i="16"/>
  <c r="E1397" i="16"/>
  <c r="G1397" i="16"/>
  <c r="H1397" i="16"/>
  <c r="I1397" i="16"/>
  <c r="O1397" i="16"/>
  <c r="D1358" i="16"/>
  <c r="E1358" i="16"/>
  <c r="G1358" i="16"/>
  <c r="H1358" i="16"/>
  <c r="I1358" i="16"/>
  <c r="D1309" i="16"/>
  <c r="E1309" i="16"/>
  <c r="G1309" i="16"/>
  <c r="H1309" i="16"/>
  <c r="I1309" i="16"/>
  <c r="O1309" i="16"/>
  <c r="D949" i="16"/>
  <c r="E949" i="16"/>
  <c r="G949" i="16"/>
  <c r="H949" i="16"/>
  <c r="I949" i="16"/>
  <c r="J949" i="16"/>
  <c r="O949" i="16"/>
  <c r="C949" i="16"/>
  <c r="D882" i="16"/>
  <c r="E882" i="16"/>
  <c r="G882" i="16"/>
  <c r="H882" i="16"/>
  <c r="I882" i="16"/>
  <c r="O882" i="16"/>
  <c r="C882" i="16"/>
  <c r="D707" i="16"/>
  <c r="E707" i="16"/>
  <c r="G707" i="16"/>
  <c r="H707" i="16"/>
  <c r="I707" i="16"/>
  <c r="O707" i="16"/>
  <c r="C707" i="16"/>
  <c r="D379" i="16"/>
  <c r="E379" i="16"/>
  <c r="G379" i="16"/>
  <c r="H379" i="16"/>
  <c r="I379" i="16"/>
  <c r="O379" i="16"/>
  <c r="C379" i="16"/>
  <c r="D1463" i="10"/>
  <c r="E1463" i="10"/>
  <c r="G1463" i="10"/>
  <c r="H1463" i="10"/>
  <c r="I1463" i="10"/>
  <c r="O1463" i="10"/>
  <c r="C1463" i="10"/>
  <c r="D1397" i="10"/>
  <c r="E1397" i="10"/>
  <c r="G1397" i="10"/>
  <c r="H1397" i="10"/>
  <c r="I1397" i="10"/>
  <c r="O1397" i="10"/>
  <c r="C1397" i="10"/>
  <c r="D1358" i="10"/>
  <c r="E1358" i="10"/>
  <c r="G1358" i="10"/>
  <c r="H1358" i="10"/>
  <c r="I1358" i="10"/>
  <c r="D1309" i="10"/>
  <c r="E1309" i="10"/>
  <c r="G1309" i="10"/>
  <c r="H1309" i="10"/>
  <c r="I1309" i="10"/>
  <c r="O1309" i="10"/>
  <c r="C1309" i="10"/>
  <c r="D949" i="10"/>
  <c r="E949" i="10"/>
  <c r="G949" i="10"/>
  <c r="H949" i="10"/>
  <c r="I949" i="10"/>
  <c r="J949" i="10"/>
  <c r="O949" i="10"/>
  <c r="C949" i="10"/>
  <c r="D882" i="10"/>
  <c r="E882" i="10"/>
  <c r="G882" i="10"/>
  <c r="H882" i="10"/>
  <c r="I882" i="10"/>
  <c r="O882" i="10"/>
  <c r="C882" i="10"/>
  <c r="D707" i="10"/>
  <c r="E707" i="10"/>
  <c r="G707" i="10"/>
  <c r="H707" i="10"/>
  <c r="I707" i="10"/>
  <c r="O707" i="10"/>
  <c r="C707" i="10"/>
  <c r="D379" i="10"/>
  <c r="E379" i="10"/>
  <c r="G379" i="10"/>
  <c r="H379" i="10"/>
  <c r="I379" i="10"/>
  <c r="O379" i="10"/>
  <c r="C379" i="10"/>
  <c r="D1463" i="9"/>
  <c r="E1463" i="9"/>
  <c r="G1463" i="9"/>
  <c r="H1463" i="9"/>
  <c r="J1463" i="9"/>
  <c r="C1463" i="9"/>
  <c r="D1397" i="9"/>
  <c r="E1397" i="9"/>
  <c r="G1397" i="9"/>
  <c r="H1397" i="9"/>
  <c r="J1397" i="9"/>
  <c r="C1397" i="9"/>
  <c r="D1358" i="9"/>
  <c r="E1358" i="9"/>
  <c r="G1358" i="9"/>
  <c r="H1358" i="9"/>
  <c r="J1358" i="9"/>
  <c r="K1358" i="9"/>
  <c r="C1358" i="9"/>
  <c r="D1309" i="9"/>
  <c r="E1309" i="9"/>
  <c r="G1309" i="9"/>
  <c r="H1309" i="9"/>
  <c r="J1309" i="9"/>
  <c r="P1309" i="9"/>
  <c r="C1309" i="9"/>
  <c r="D949" i="9"/>
  <c r="E949" i="9"/>
  <c r="G949" i="9"/>
  <c r="H949" i="9"/>
  <c r="J949" i="9"/>
  <c r="C949" i="9"/>
  <c r="D882" i="9"/>
  <c r="E882" i="9"/>
  <c r="G882" i="9"/>
  <c r="H882" i="9"/>
  <c r="J882" i="9"/>
  <c r="P882" i="9"/>
  <c r="C882" i="9"/>
  <c r="D707" i="9"/>
  <c r="E707" i="9"/>
  <c r="G707" i="9"/>
  <c r="H707" i="9"/>
  <c r="J707" i="9"/>
  <c r="C707" i="9"/>
  <c r="D379" i="9"/>
  <c r="E379" i="9"/>
  <c r="G379" i="9"/>
  <c r="H379" i="9"/>
  <c r="J379" i="9"/>
  <c r="P379" i="9"/>
  <c r="C379" i="9"/>
  <c r="D1463" i="8"/>
  <c r="E1463" i="8"/>
  <c r="K1463" i="8"/>
  <c r="C1463" i="8"/>
  <c r="D1397" i="8"/>
  <c r="E1397" i="8"/>
  <c r="K1397" i="8"/>
  <c r="D1358" i="8"/>
  <c r="E1358" i="8"/>
  <c r="C1358" i="8"/>
  <c r="D1309" i="8"/>
  <c r="E1309" i="8"/>
  <c r="K1309" i="8"/>
  <c r="C1309" i="8"/>
  <c r="D949" i="8"/>
  <c r="E949" i="8"/>
  <c r="K949" i="8"/>
  <c r="C949" i="8"/>
  <c r="D882" i="8"/>
  <c r="E882" i="8"/>
  <c r="K882" i="8"/>
  <c r="C882" i="8"/>
  <c r="K707" i="8"/>
  <c r="C379" i="8"/>
  <c r="D882" i="7"/>
  <c r="E882" i="7"/>
  <c r="G882" i="7"/>
  <c r="H882" i="7"/>
  <c r="I882" i="7"/>
  <c r="O882" i="7"/>
  <c r="C882" i="7"/>
  <c r="D707" i="7"/>
  <c r="E707" i="7"/>
  <c r="G707" i="7"/>
  <c r="H707" i="7"/>
  <c r="I707" i="7"/>
  <c r="O707" i="7"/>
  <c r="C707" i="7"/>
  <c r="D1463" i="5"/>
  <c r="E1463" i="5"/>
  <c r="G1463" i="5"/>
  <c r="D1397" i="5"/>
  <c r="E1397" i="5"/>
  <c r="G1397" i="5"/>
  <c r="D1358" i="5"/>
  <c r="E1358" i="5"/>
  <c r="G1358" i="5"/>
  <c r="C1358" i="5"/>
  <c r="D1309" i="5"/>
  <c r="E1309" i="5"/>
  <c r="G1309" i="5"/>
  <c r="D949" i="5"/>
  <c r="E949" i="5"/>
  <c r="G949" i="5"/>
  <c r="D882" i="5"/>
  <c r="E882" i="5"/>
  <c r="G882" i="5"/>
  <c r="D707" i="5"/>
  <c r="E707" i="5"/>
  <c r="G707" i="5"/>
  <c r="C707" i="5"/>
  <c r="D379" i="5"/>
  <c r="E379" i="5"/>
  <c r="D1397" i="6"/>
  <c r="E1397" i="6"/>
  <c r="K1397" i="6"/>
  <c r="C1397" i="6"/>
  <c r="D1358" i="6"/>
  <c r="E1358" i="6"/>
  <c r="G1358" i="6"/>
  <c r="J1358" i="6"/>
  <c r="D1309" i="6"/>
  <c r="E1309" i="6"/>
  <c r="G1309" i="6"/>
  <c r="J1309" i="6"/>
  <c r="C1309" i="6"/>
  <c r="D949" i="6"/>
  <c r="E949" i="6"/>
  <c r="G949" i="6"/>
  <c r="J949" i="6"/>
  <c r="D882" i="6"/>
  <c r="E882" i="6"/>
  <c r="G882" i="6"/>
  <c r="J882" i="6"/>
  <c r="D707" i="6"/>
  <c r="E707" i="6"/>
  <c r="G707" i="6"/>
  <c r="K379" i="6"/>
  <c r="D949" i="4"/>
  <c r="E949" i="4"/>
  <c r="G949" i="4"/>
  <c r="L949" i="4"/>
  <c r="L882" i="4"/>
  <c r="L379" i="4"/>
  <c r="M1463" i="2"/>
  <c r="M1397" i="2"/>
  <c r="C379" i="5"/>
  <c r="D949" i="2"/>
  <c r="D882" i="2"/>
  <c r="E379" i="2"/>
  <c r="F379" i="2"/>
  <c r="D379" i="2"/>
  <c r="G379" i="3"/>
  <c r="H379" i="3"/>
  <c r="M379" i="3"/>
  <c r="L381" i="9" l="1"/>
  <c r="L475" i="9"/>
  <c r="L479" i="9"/>
  <c r="L483" i="9"/>
  <c r="L487" i="9"/>
  <c r="L491" i="9"/>
  <c r="L495" i="9"/>
  <c r="L499" i="9"/>
  <c r="L503" i="9"/>
  <c r="L507" i="9"/>
  <c r="L511" i="9"/>
  <c r="L515" i="9"/>
  <c r="L517" i="9"/>
  <c r="L521" i="9"/>
  <c r="L525" i="9"/>
  <c r="L529" i="9"/>
  <c r="L533" i="9"/>
  <c r="L537" i="9"/>
  <c r="L541" i="9"/>
  <c r="L545" i="9"/>
  <c r="L549" i="9"/>
  <c r="L553" i="9"/>
  <c r="L557" i="9"/>
  <c r="L561" i="9"/>
  <c r="L565" i="9"/>
  <c r="L569" i="9"/>
  <c r="L573" i="9"/>
  <c r="L577" i="9"/>
  <c r="L581" i="9"/>
  <c r="L585" i="9"/>
  <c r="L589" i="9"/>
  <c r="L593" i="9"/>
  <c r="L597" i="9"/>
  <c r="L601" i="9"/>
  <c r="L605" i="9"/>
  <c r="L609" i="9"/>
  <c r="L613" i="9"/>
  <c r="L617" i="9"/>
  <c r="L621" i="9"/>
  <c r="L472" i="9"/>
  <c r="L474" i="9"/>
  <c r="L476" i="9"/>
  <c r="L478" i="9"/>
  <c r="L480" i="9"/>
  <c r="L482" i="9"/>
  <c r="L484" i="9"/>
  <c r="L486" i="9"/>
  <c r="L488" i="9"/>
  <c r="L490" i="9"/>
  <c r="L492" i="9"/>
  <c r="L494" i="9"/>
  <c r="L496" i="9"/>
  <c r="L498" i="9"/>
  <c r="L500" i="9"/>
  <c r="L502" i="9"/>
  <c r="L504" i="9"/>
  <c r="L506" i="9"/>
  <c r="L508" i="9"/>
  <c r="L510" i="9"/>
  <c r="L512" i="9"/>
  <c r="L514" i="9"/>
  <c r="L516" i="9"/>
  <c r="L518" i="9"/>
  <c r="L520" i="9"/>
  <c r="L522" i="9"/>
  <c r="L524" i="9"/>
  <c r="L526" i="9"/>
  <c r="L528" i="9"/>
  <c r="L530" i="9"/>
  <c r="L532" i="9"/>
  <c r="L534" i="9"/>
  <c r="L536" i="9"/>
  <c r="L538" i="9"/>
  <c r="L540" i="9"/>
  <c r="L542" i="9"/>
  <c r="L544" i="9"/>
  <c r="L546" i="9"/>
  <c r="L548" i="9"/>
  <c r="L550" i="9"/>
  <c r="L552" i="9"/>
  <c r="L554" i="9"/>
  <c r="L556" i="9"/>
  <c r="L558" i="9"/>
  <c r="L560" i="9"/>
  <c r="L562" i="9"/>
  <c r="L564" i="9"/>
  <c r="L566" i="9"/>
  <c r="L568" i="9"/>
  <c r="L570" i="9"/>
  <c r="L572" i="9"/>
  <c r="L574" i="9"/>
  <c r="L576" i="9"/>
  <c r="L578" i="9"/>
  <c r="L580" i="9"/>
  <c r="L582" i="9"/>
  <c r="L584" i="9"/>
  <c r="L586" i="9"/>
  <c r="L588" i="9"/>
  <c r="L590" i="9"/>
  <c r="L592" i="9"/>
  <c r="L594" i="9"/>
  <c r="L596" i="9"/>
  <c r="L598" i="9"/>
  <c r="L600" i="9"/>
  <c r="L602" i="9"/>
  <c r="L604" i="9"/>
  <c r="L606" i="9"/>
  <c r="L608" i="9"/>
  <c r="L610" i="9"/>
  <c r="L612" i="9"/>
  <c r="L614" i="9"/>
  <c r="L616" i="9"/>
  <c r="L618" i="9"/>
  <c r="L620" i="9"/>
  <c r="L622" i="9"/>
  <c r="L624" i="9"/>
  <c r="L626" i="9"/>
  <c r="L628" i="9"/>
  <c r="L630" i="9"/>
  <c r="L632" i="9"/>
  <c r="L634" i="9"/>
  <c r="L636" i="9"/>
  <c r="L638" i="9"/>
  <c r="L640" i="9"/>
  <c r="L642" i="9"/>
  <c r="L644" i="9"/>
  <c r="L646" i="9"/>
  <c r="L648" i="9"/>
  <c r="L650" i="9"/>
  <c r="L652" i="9"/>
  <c r="L654" i="9"/>
  <c r="L656" i="9"/>
  <c r="L658" i="9"/>
  <c r="L660" i="9"/>
  <c r="L662" i="9"/>
  <c r="L664" i="9"/>
  <c r="L666" i="9"/>
  <c r="L668" i="9"/>
  <c r="L670" i="9"/>
  <c r="L672" i="9"/>
  <c r="L674" i="9"/>
  <c r="L676" i="9"/>
  <c r="L678" i="9"/>
  <c r="L680" i="9"/>
  <c r="L682" i="9"/>
  <c r="L684" i="9"/>
  <c r="L686" i="9"/>
  <c r="L688" i="9"/>
  <c r="L690" i="9"/>
  <c r="L692" i="9"/>
  <c r="L694" i="9"/>
  <c r="L696" i="9"/>
  <c r="L698" i="9"/>
  <c r="L700" i="9"/>
  <c r="L702" i="9"/>
  <c r="L704" i="9"/>
  <c r="L706" i="9"/>
  <c r="L385" i="9"/>
  <c r="L387" i="9"/>
  <c r="L389" i="9"/>
  <c r="L391" i="9"/>
  <c r="L393" i="9"/>
  <c r="L395" i="9"/>
  <c r="L397" i="9"/>
  <c r="L399" i="9"/>
  <c r="L401" i="9"/>
  <c r="L403" i="9"/>
  <c r="L405" i="9"/>
  <c r="L407" i="9"/>
  <c r="L409" i="9"/>
  <c r="L411" i="9"/>
  <c r="L413" i="9"/>
  <c r="L415" i="9"/>
  <c r="L417" i="9"/>
  <c r="L419" i="9"/>
  <c r="L421" i="9"/>
  <c r="L423" i="9"/>
  <c r="L425" i="9"/>
  <c r="L427" i="9"/>
  <c r="L429" i="9"/>
  <c r="L431" i="9"/>
  <c r="L433" i="9"/>
  <c r="L435" i="9"/>
  <c r="L437" i="9"/>
  <c r="L439" i="9"/>
  <c r="L441" i="9"/>
  <c r="L443" i="9"/>
  <c r="L445" i="9"/>
  <c r="L447" i="9"/>
  <c r="L449" i="9"/>
  <c r="L451" i="9"/>
  <c r="L453" i="9"/>
  <c r="L455" i="9"/>
  <c r="L457" i="9"/>
  <c r="L459" i="9"/>
  <c r="L461" i="9"/>
  <c r="L463" i="9"/>
  <c r="L465" i="9"/>
  <c r="L467" i="9"/>
  <c r="L469" i="9"/>
  <c r="L471" i="9"/>
  <c r="L383" i="9"/>
  <c r="L473" i="9"/>
  <c r="L477" i="9"/>
  <c r="L481" i="9"/>
  <c r="L485" i="9"/>
  <c r="L489" i="9"/>
  <c r="L493" i="9"/>
  <c r="L497" i="9"/>
  <c r="L501" i="9"/>
  <c r="L505" i="9"/>
  <c r="L509" i="9"/>
  <c r="L513" i="9"/>
  <c r="L519" i="9"/>
  <c r="L523" i="9"/>
  <c r="L527" i="9"/>
  <c r="L531" i="9"/>
  <c r="L535" i="9"/>
  <c r="L539" i="9"/>
  <c r="L543" i="9"/>
  <c r="L547" i="9"/>
  <c r="L551" i="9"/>
  <c r="L555" i="9"/>
  <c r="L559" i="9"/>
  <c r="L563" i="9"/>
  <c r="L567" i="9"/>
  <c r="L571" i="9"/>
  <c r="L575" i="9"/>
  <c r="L579" i="9"/>
  <c r="L583" i="9"/>
  <c r="L587" i="9"/>
  <c r="L591" i="9"/>
  <c r="L595" i="9"/>
  <c r="L599" i="9"/>
  <c r="L603" i="9"/>
  <c r="L607" i="9"/>
  <c r="L611" i="9"/>
  <c r="L615" i="9"/>
  <c r="L619" i="9"/>
  <c r="L623" i="9"/>
  <c r="L631" i="9"/>
  <c r="L639" i="9"/>
  <c r="L647" i="9"/>
  <c r="L655" i="9"/>
  <c r="L663" i="9"/>
  <c r="L671" i="9"/>
  <c r="L683" i="9"/>
  <c r="L691" i="9"/>
  <c r="L699" i="9"/>
  <c r="L384" i="9"/>
  <c r="L392" i="9"/>
  <c r="L400" i="9"/>
  <c r="L408" i="9"/>
  <c r="L416" i="9"/>
  <c r="L424" i="9"/>
  <c r="L432" i="9"/>
  <c r="L440" i="9"/>
  <c r="L448" i="9"/>
  <c r="L456" i="9"/>
  <c r="L464" i="9"/>
  <c r="L382" i="9"/>
  <c r="L625" i="9"/>
  <c r="L629" i="9"/>
  <c r="L633" i="9"/>
  <c r="L637" i="9"/>
  <c r="L641" i="9"/>
  <c r="L645" i="9"/>
  <c r="L649" i="9"/>
  <c r="L653" i="9"/>
  <c r="L657" i="9"/>
  <c r="L661" i="9"/>
  <c r="L665" i="9"/>
  <c r="L669" i="9"/>
  <c r="L673" i="9"/>
  <c r="L677" i="9"/>
  <c r="L681" i="9"/>
  <c r="L685" i="9"/>
  <c r="L689" i="9"/>
  <c r="L693" i="9"/>
  <c r="L697" i="9"/>
  <c r="L701" i="9"/>
  <c r="L705" i="9"/>
  <c r="L386" i="9"/>
  <c r="L390" i="9"/>
  <c r="L394" i="9"/>
  <c r="L398" i="9"/>
  <c r="L402" i="9"/>
  <c r="L406" i="9"/>
  <c r="L410" i="9"/>
  <c r="L414" i="9"/>
  <c r="L418" i="9"/>
  <c r="L422" i="9"/>
  <c r="L426" i="9"/>
  <c r="L430" i="9"/>
  <c r="L434" i="9"/>
  <c r="L438" i="9"/>
  <c r="L442" i="9"/>
  <c r="L446" i="9"/>
  <c r="L450" i="9"/>
  <c r="L454" i="9"/>
  <c r="L458" i="9"/>
  <c r="L462" i="9"/>
  <c r="L466" i="9"/>
  <c r="L470" i="9"/>
  <c r="L627" i="9"/>
  <c r="L635" i="9"/>
  <c r="L643" i="9"/>
  <c r="L651" i="9"/>
  <c r="L659" i="9"/>
  <c r="L667" i="9"/>
  <c r="L675" i="9"/>
  <c r="L679" i="9"/>
  <c r="L687" i="9"/>
  <c r="L695" i="9"/>
  <c r="L703" i="9"/>
  <c r="L388" i="9"/>
  <c r="L396" i="9"/>
  <c r="L404" i="9"/>
  <c r="L412" i="9"/>
  <c r="L420" i="9"/>
  <c r="L428" i="9"/>
  <c r="L436" i="9"/>
  <c r="L444" i="9"/>
  <c r="L452" i="9"/>
  <c r="L460" i="9"/>
  <c r="L468" i="9"/>
  <c r="K725" i="9"/>
  <c r="K727" i="9"/>
  <c r="K729" i="9"/>
  <c r="K731" i="9"/>
  <c r="K733" i="9"/>
  <c r="K735" i="9"/>
  <c r="K737" i="9"/>
  <c r="K739" i="9"/>
  <c r="K741" i="9"/>
  <c r="K743" i="9"/>
  <c r="K745" i="9"/>
  <c r="K747" i="9"/>
  <c r="K749" i="9"/>
  <c r="K751" i="9"/>
  <c r="K753" i="9"/>
  <c r="K755" i="9"/>
  <c r="K757" i="9"/>
  <c r="K759" i="9"/>
  <c r="K761" i="9"/>
  <c r="K763" i="9"/>
  <c r="K765" i="9"/>
  <c r="K767" i="9"/>
  <c r="K769" i="9"/>
  <c r="K771" i="9"/>
  <c r="K773" i="9"/>
  <c r="K775" i="9"/>
  <c r="K777" i="9"/>
  <c r="K779" i="9"/>
  <c r="K781" i="9"/>
  <c r="K783" i="9"/>
  <c r="K785" i="9"/>
  <c r="K787" i="9"/>
  <c r="K789" i="9"/>
  <c r="K791" i="9"/>
  <c r="K793" i="9"/>
  <c r="K795" i="9"/>
  <c r="K797" i="9"/>
  <c r="K799" i="9"/>
  <c r="K801" i="9"/>
  <c r="K803" i="9"/>
  <c r="K805" i="9"/>
  <c r="K807" i="9"/>
  <c r="K809" i="9"/>
  <c r="K811" i="9"/>
  <c r="K813" i="9"/>
  <c r="K815" i="9"/>
  <c r="K817" i="9"/>
  <c r="K819" i="9"/>
  <c r="K821" i="9"/>
  <c r="K823" i="9"/>
  <c r="K825" i="9"/>
  <c r="K827" i="9"/>
  <c r="K829" i="9"/>
  <c r="K831" i="9"/>
  <c r="K833" i="9"/>
  <c r="K835" i="9"/>
  <c r="K837" i="9"/>
  <c r="K839" i="9"/>
  <c r="K841" i="9"/>
  <c r="K843" i="9"/>
  <c r="K845" i="9"/>
  <c r="K847" i="9"/>
  <c r="K849" i="9"/>
  <c r="K851" i="9"/>
  <c r="K853" i="9"/>
  <c r="K855" i="9"/>
  <c r="K857" i="9"/>
  <c r="K859" i="9"/>
  <c r="K861" i="9"/>
  <c r="K863" i="9"/>
  <c r="K865" i="9"/>
  <c r="K867" i="9"/>
  <c r="K869" i="9"/>
  <c r="K871" i="9"/>
  <c r="K873" i="9"/>
  <c r="K875" i="9"/>
  <c r="K877" i="9"/>
  <c r="K879" i="9"/>
  <c r="K881" i="9"/>
  <c r="K717" i="9"/>
  <c r="K719" i="9"/>
  <c r="K721" i="9"/>
  <c r="K723" i="9"/>
  <c r="K711" i="9"/>
  <c r="K713" i="9"/>
  <c r="K715" i="9"/>
  <c r="K726" i="9"/>
  <c r="K734" i="9"/>
  <c r="K742" i="9"/>
  <c r="K750" i="9"/>
  <c r="K756" i="9"/>
  <c r="K762" i="9"/>
  <c r="K770" i="9"/>
  <c r="K778" i="9"/>
  <c r="K782" i="9"/>
  <c r="K786" i="9"/>
  <c r="K790" i="9"/>
  <c r="K794" i="9"/>
  <c r="K798" i="9"/>
  <c r="K802" i="9"/>
  <c r="K806" i="9"/>
  <c r="K810" i="9"/>
  <c r="K814" i="9"/>
  <c r="K818" i="9"/>
  <c r="K822" i="9"/>
  <c r="K826" i="9"/>
  <c r="K830" i="9"/>
  <c r="K834" i="9"/>
  <c r="K838" i="9"/>
  <c r="K842" i="9"/>
  <c r="K846" i="9"/>
  <c r="K850" i="9"/>
  <c r="K854" i="9"/>
  <c r="K858" i="9"/>
  <c r="K862" i="9"/>
  <c r="K866" i="9"/>
  <c r="K870" i="9"/>
  <c r="K874" i="9"/>
  <c r="K878" i="9"/>
  <c r="K716" i="9"/>
  <c r="K720" i="9"/>
  <c r="K710" i="9"/>
  <c r="K714" i="9"/>
  <c r="K728" i="9"/>
  <c r="K736" i="9"/>
  <c r="K744" i="9"/>
  <c r="K752" i="9"/>
  <c r="K764" i="9"/>
  <c r="K772" i="9"/>
  <c r="K730" i="9"/>
  <c r="K738" i="9"/>
  <c r="K746" i="9"/>
  <c r="K754" i="9"/>
  <c r="K758" i="9"/>
  <c r="K766" i="9"/>
  <c r="K774" i="9"/>
  <c r="K780" i="9"/>
  <c r="K784" i="9"/>
  <c r="K788" i="9"/>
  <c r="K792" i="9"/>
  <c r="K796" i="9"/>
  <c r="K800" i="9"/>
  <c r="K804" i="9"/>
  <c r="K808" i="9"/>
  <c r="K812" i="9"/>
  <c r="K816" i="9"/>
  <c r="K820" i="9"/>
  <c r="K824" i="9"/>
  <c r="K828" i="9"/>
  <c r="K832" i="9"/>
  <c r="K836" i="9"/>
  <c r="K840" i="9"/>
  <c r="K844" i="9"/>
  <c r="K848" i="9"/>
  <c r="K852" i="9"/>
  <c r="K856" i="9"/>
  <c r="K860" i="9"/>
  <c r="K864" i="9"/>
  <c r="K868" i="9"/>
  <c r="K872" i="9"/>
  <c r="K876" i="9"/>
  <c r="K880" i="9"/>
  <c r="K718" i="9"/>
  <c r="K722" i="9"/>
  <c r="K712" i="9"/>
  <c r="K724" i="9"/>
  <c r="K732" i="9"/>
  <c r="K740" i="9"/>
  <c r="K748" i="9"/>
  <c r="K760" i="9"/>
  <c r="K768" i="9"/>
  <c r="K776" i="9"/>
  <c r="L953" i="9"/>
  <c r="L955" i="9"/>
  <c r="L957" i="9"/>
  <c r="L959" i="9"/>
  <c r="L961" i="9"/>
  <c r="L963" i="9"/>
  <c r="L965" i="9"/>
  <c r="L967" i="9"/>
  <c r="L969" i="9"/>
  <c r="L971" i="9"/>
  <c r="L973" i="9"/>
  <c r="L975" i="9"/>
  <c r="L977" i="9"/>
  <c r="L979" i="9"/>
  <c r="L981" i="9"/>
  <c r="L983" i="9"/>
  <c r="L985" i="9"/>
  <c r="L987" i="9"/>
  <c r="L989" i="9"/>
  <c r="L991" i="9"/>
  <c r="L993" i="9"/>
  <c r="L995" i="9"/>
  <c r="L997" i="9"/>
  <c r="L999" i="9"/>
  <c r="L1001" i="9"/>
  <c r="L1003" i="9"/>
  <c r="L1005" i="9"/>
  <c r="L1007" i="9"/>
  <c r="L1009" i="9"/>
  <c r="L1011" i="9"/>
  <c r="L1013" i="9"/>
  <c r="L1015" i="9"/>
  <c r="L1017" i="9"/>
  <c r="L1019" i="9"/>
  <c r="L1021" i="9"/>
  <c r="L1023" i="9"/>
  <c r="L1025" i="9"/>
  <c r="L1027" i="9"/>
  <c r="L1029" i="9"/>
  <c r="L1031" i="9"/>
  <c r="L1033" i="9"/>
  <c r="L1035" i="9"/>
  <c r="L1037" i="9"/>
  <c r="L1039" i="9"/>
  <c r="L1041" i="9"/>
  <c r="L1043" i="9"/>
  <c r="L1045" i="9"/>
  <c r="L1047" i="9"/>
  <c r="L1049" i="9"/>
  <c r="L1051" i="9"/>
  <c r="L1053" i="9"/>
  <c r="L1055" i="9"/>
  <c r="L1057" i="9"/>
  <c r="L1059" i="9"/>
  <c r="L1061" i="9"/>
  <c r="L1063" i="9"/>
  <c r="L1065" i="9"/>
  <c r="L1067" i="9"/>
  <c r="L1069" i="9"/>
  <c r="L1071" i="9"/>
  <c r="L1073" i="9"/>
  <c r="L1075" i="9"/>
  <c r="L1077" i="9"/>
  <c r="L1079" i="9"/>
  <c r="L1081" i="9"/>
  <c r="L1083" i="9"/>
  <c r="L1085" i="9"/>
  <c r="L1087" i="9"/>
  <c r="L1089" i="9"/>
  <c r="L1091" i="9"/>
  <c r="L1093" i="9"/>
  <c r="L1095" i="9"/>
  <c r="L1097" i="9"/>
  <c r="L1099" i="9"/>
  <c r="L1101" i="9"/>
  <c r="L1103" i="9"/>
  <c r="L1105" i="9"/>
  <c r="L1107" i="9"/>
  <c r="L1109" i="9"/>
  <c r="L1111" i="9"/>
  <c r="L1113" i="9"/>
  <c r="L1115" i="9"/>
  <c r="L1117" i="9"/>
  <c r="L1119" i="9"/>
  <c r="L1121" i="9"/>
  <c r="L1123" i="9"/>
  <c r="L1125" i="9"/>
  <c r="L1127" i="9"/>
  <c r="L1129" i="9"/>
  <c r="L1131" i="9"/>
  <c r="L1133" i="9"/>
  <c r="L1135" i="9"/>
  <c r="L1137" i="9"/>
  <c r="L1139" i="9"/>
  <c r="L1141" i="9"/>
  <c r="L1143" i="9"/>
  <c r="L1145" i="9"/>
  <c r="L1147" i="9"/>
  <c r="L1149" i="9"/>
  <c r="L1151" i="9"/>
  <c r="L1153" i="9"/>
  <c r="L1155" i="9"/>
  <c r="L1157" i="9"/>
  <c r="L1159" i="9"/>
  <c r="L1161" i="9"/>
  <c r="L1163" i="9"/>
  <c r="L1165" i="9"/>
  <c r="L1167" i="9"/>
  <c r="L1169" i="9"/>
  <c r="L1171" i="9"/>
  <c r="L1173" i="9"/>
  <c r="L1175" i="9"/>
  <c r="L1177" i="9"/>
  <c r="L1179" i="9"/>
  <c r="L1181" i="9"/>
  <c r="L1183" i="9"/>
  <c r="L1185" i="9"/>
  <c r="L1187" i="9"/>
  <c r="L1189" i="9"/>
  <c r="L1191" i="9"/>
  <c r="L1193" i="9"/>
  <c r="L1195" i="9"/>
  <c r="L1197" i="9"/>
  <c r="L1199" i="9"/>
  <c r="L1201" i="9"/>
  <c r="L1203" i="9"/>
  <c r="L1205" i="9"/>
  <c r="L1207" i="9"/>
  <c r="L1209" i="9"/>
  <c r="L1211" i="9"/>
  <c r="L1213" i="9"/>
  <c r="L1215" i="9"/>
  <c r="L1217" i="9"/>
  <c r="L1219" i="9"/>
  <c r="L1221" i="9"/>
  <c r="L1223" i="9"/>
  <c r="L1225" i="9"/>
  <c r="L1227" i="9"/>
  <c r="L1229" i="9"/>
  <c r="L1231" i="9"/>
  <c r="L1233" i="9"/>
  <c r="L1235" i="9"/>
  <c r="L1237" i="9"/>
  <c r="L1239" i="9"/>
  <c r="L1241" i="9"/>
  <c r="L1243" i="9"/>
  <c r="L1245" i="9"/>
  <c r="L1247" i="9"/>
  <c r="L1249" i="9"/>
  <c r="L1251" i="9"/>
  <c r="L1253" i="9"/>
  <c r="L1255" i="9"/>
  <c r="L1257" i="9"/>
  <c r="L1259" i="9"/>
  <c r="L1261" i="9"/>
  <c r="L1263" i="9"/>
  <c r="L1265" i="9"/>
  <c r="L1267" i="9"/>
  <c r="L1269" i="9"/>
  <c r="L1271" i="9"/>
  <c r="L1273" i="9"/>
  <c r="L1275" i="9"/>
  <c r="L1277" i="9"/>
  <c r="L1279" i="9"/>
  <c r="L1281" i="9"/>
  <c r="L1283" i="9"/>
  <c r="L1285" i="9"/>
  <c r="L1287" i="9"/>
  <c r="L1289" i="9"/>
  <c r="L1291" i="9"/>
  <c r="L952" i="9"/>
  <c r="L956" i="9"/>
  <c r="L960" i="9"/>
  <c r="L964" i="9"/>
  <c r="L968" i="9"/>
  <c r="L972" i="9"/>
  <c r="L976" i="9"/>
  <c r="L980" i="9"/>
  <c r="L984" i="9"/>
  <c r="L988" i="9"/>
  <c r="L992" i="9"/>
  <c r="L996" i="9"/>
  <c r="L1000" i="9"/>
  <c r="L1004" i="9"/>
  <c r="L1008" i="9"/>
  <c r="L1012" i="9"/>
  <c r="L1016" i="9"/>
  <c r="L1020" i="9"/>
  <c r="L1024" i="9"/>
  <c r="L1028" i="9"/>
  <c r="L1032" i="9"/>
  <c r="L1036" i="9"/>
  <c r="L1040" i="9"/>
  <c r="L1044" i="9"/>
  <c r="L1048" i="9"/>
  <c r="L1052" i="9"/>
  <c r="L1056" i="9"/>
  <c r="L1060" i="9"/>
  <c r="L1064" i="9"/>
  <c r="L1068" i="9"/>
  <c r="L1072" i="9"/>
  <c r="L1076" i="9"/>
  <c r="L1080" i="9"/>
  <c r="L1084" i="9"/>
  <c r="L1088" i="9"/>
  <c r="L1092" i="9"/>
  <c r="L1096" i="9"/>
  <c r="L1100" i="9"/>
  <c r="L1104" i="9"/>
  <c r="L1108" i="9"/>
  <c r="L1112" i="9"/>
  <c r="L1116" i="9"/>
  <c r="L1120" i="9"/>
  <c r="L1124" i="9"/>
  <c r="L1128" i="9"/>
  <c r="L1132" i="9"/>
  <c r="L1136" i="9"/>
  <c r="L1140" i="9"/>
  <c r="L1144" i="9"/>
  <c r="L1148" i="9"/>
  <c r="L1152" i="9"/>
  <c r="L1156" i="9"/>
  <c r="L1160" i="9"/>
  <c r="L1164" i="9"/>
  <c r="L1168" i="9"/>
  <c r="L1172" i="9"/>
  <c r="L1176" i="9"/>
  <c r="L1180" i="9"/>
  <c r="L1184" i="9"/>
  <c r="L1188" i="9"/>
  <c r="L1192" i="9"/>
  <c r="L1196" i="9"/>
  <c r="L1200" i="9"/>
  <c r="L1204" i="9"/>
  <c r="L1208" i="9"/>
  <c r="L1212" i="9"/>
  <c r="L1216" i="9"/>
  <c r="L1220" i="9"/>
  <c r="L1224" i="9"/>
  <c r="L1228" i="9"/>
  <c r="L1232" i="9"/>
  <c r="L1236" i="9"/>
  <c r="L1240" i="9"/>
  <c r="L1244" i="9"/>
  <c r="L1248" i="9"/>
  <c r="L1252" i="9"/>
  <c r="L1256" i="9"/>
  <c r="L1260" i="9"/>
  <c r="L1264" i="9"/>
  <c r="L1268" i="9"/>
  <c r="L1272" i="9"/>
  <c r="L1276" i="9"/>
  <c r="L1280" i="9"/>
  <c r="L1284" i="9"/>
  <c r="L1288" i="9"/>
  <c r="L1292" i="9"/>
  <c r="L951" i="9"/>
  <c r="L1295" i="9"/>
  <c r="L1301" i="9"/>
  <c r="L1305" i="9"/>
  <c r="L1294" i="9"/>
  <c r="L1296" i="9"/>
  <c r="L1298" i="9"/>
  <c r="L1300" i="9"/>
  <c r="L1302" i="9"/>
  <c r="L1304" i="9"/>
  <c r="L1306" i="9"/>
  <c r="L1308" i="9"/>
  <c r="L1297" i="9"/>
  <c r="L1299" i="9"/>
  <c r="L1303" i="9"/>
  <c r="L1307" i="9"/>
  <c r="L954" i="9"/>
  <c r="L970" i="9"/>
  <c r="L986" i="9"/>
  <c r="L1002" i="9"/>
  <c r="L1018" i="9"/>
  <c r="L1034" i="9"/>
  <c r="L1050" i="9"/>
  <c r="L1066" i="9"/>
  <c r="L1082" i="9"/>
  <c r="L1098" i="9"/>
  <c r="L1114" i="9"/>
  <c r="L1130" i="9"/>
  <c r="L1146" i="9"/>
  <c r="L1162" i="9"/>
  <c r="L1178" i="9"/>
  <c r="L1194" i="9"/>
  <c r="L1210" i="9"/>
  <c r="L1226" i="9"/>
  <c r="L1242" i="9"/>
  <c r="L1258" i="9"/>
  <c r="L1274" i="9"/>
  <c r="L1290" i="9"/>
  <c r="L958" i="9"/>
  <c r="L1006" i="9"/>
  <c r="L1038" i="9"/>
  <c r="L1070" i="9"/>
  <c r="L1102" i="9"/>
  <c r="L1118" i="9"/>
  <c r="L1134" i="9"/>
  <c r="L1166" i="9"/>
  <c r="L1198" i="9"/>
  <c r="L1230" i="9"/>
  <c r="L1262" i="9"/>
  <c r="L978" i="9"/>
  <c r="L994" i="9"/>
  <c r="L1026" i="9"/>
  <c r="L1058" i="9"/>
  <c r="L1090" i="9"/>
  <c r="L1122" i="9"/>
  <c r="L1154" i="9"/>
  <c r="L1186" i="9"/>
  <c r="L1202" i="9"/>
  <c r="L1234" i="9"/>
  <c r="L1266" i="9"/>
  <c r="L966" i="9"/>
  <c r="L982" i="9"/>
  <c r="L998" i="9"/>
  <c r="L1014" i="9"/>
  <c r="L1030" i="9"/>
  <c r="L1046" i="9"/>
  <c r="L1062" i="9"/>
  <c r="L1078" i="9"/>
  <c r="L1094" i="9"/>
  <c r="L1110" i="9"/>
  <c r="L1126" i="9"/>
  <c r="L1142" i="9"/>
  <c r="L1158" i="9"/>
  <c r="L1174" i="9"/>
  <c r="L1190" i="9"/>
  <c r="L1206" i="9"/>
  <c r="L1222" i="9"/>
  <c r="L1238" i="9"/>
  <c r="L1254" i="9"/>
  <c r="L1270" i="9"/>
  <c r="L1286" i="9"/>
  <c r="L974" i="9"/>
  <c r="L990" i="9"/>
  <c r="L1022" i="9"/>
  <c r="L1054" i="9"/>
  <c r="L1086" i="9"/>
  <c r="L1150" i="9"/>
  <c r="L1182" i="9"/>
  <c r="L1214" i="9"/>
  <c r="L1246" i="9"/>
  <c r="L1278" i="9"/>
  <c r="L1293" i="9"/>
  <c r="L962" i="9"/>
  <c r="L1010" i="9"/>
  <c r="L1042" i="9"/>
  <c r="L1074" i="9"/>
  <c r="L1106" i="9"/>
  <c r="L1138" i="9"/>
  <c r="L1170" i="9"/>
  <c r="L1218" i="9"/>
  <c r="L1250" i="9"/>
  <c r="L1282" i="9"/>
  <c r="K473" i="9"/>
  <c r="K475" i="9"/>
  <c r="K477" i="9"/>
  <c r="K479" i="9"/>
  <c r="K481" i="9"/>
  <c r="K483" i="9"/>
  <c r="K485" i="9"/>
  <c r="K487" i="9"/>
  <c r="K489" i="9"/>
  <c r="K491" i="9"/>
  <c r="K493" i="9"/>
  <c r="K495" i="9"/>
  <c r="K497" i="9"/>
  <c r="K499" i="9"/>
  <c r="K501" i="9"/>
  <c r="K503" i="9"/>
  <c r="K505" i="9"/>
  <c r="K507" i="9"/>
  <c r="K509" i="9"/>
  <c r="K511" i="9"/>
  <c r="K513" i="9"/>
  <c r="K515" i="9"/>
  <c r="K517" i="9"/>
  <c r="K519" i="9"/>
  <c r="K521" i="9"/>
  <c r="K523" i="9"/>
  <c r="K525" i="9"/>
  <c r="K527" i="9"/>
  <c r="K529" i="9"/>
  <c r="K531" i="9"/>
  <c r="K533" i="9"/>
  <c r="K535" i="9"/>
  <c r="K537" i="9"/>
  <c r="K539" i="9"/>
  <c r="K541" i="9"/>
  <c r="K543" i="9"/>
  <c r="K545" i="9"/>
  <c r="K547" i="9"/>
  <c r="K549" i="9"/>
  <c r="K551" i="9"/>
  <c r="K553" i="9"/>
  <c r="K555" i="9"/>
  <c r="K557" i="9"/>
  <c r="K559" i="9"/>
  <c r="K561" i="9"/>
  <c r="K563" i="9"/>
  <c r="K565" i="9"/>
  <c r="K567" i="9"/>
  <c r="K569" i="9"/>
  <c r="K571" i="9"/>
  <c r="K573" i="9"/>
  <c r="K575" i="9"/>
  <c r="K577" i="9"/>
  <c r="K579" i="9"/>
  <c r="K581" i="9"/>
  <c r="K583" i="9"/>
  <c r="K585" i="9"/>
  <c r="K587" i="9"/>
  <c r="K589" i="9"/>
  <c r="K591" i="9"/>
  <c r="K593" i="9"/>
  <c r="K595" i="9"/>
  <c r="K597" i="9"/>
  <c r="K599" i="9"/>
  <c r="K601" i="9"/>
  <c r="K603" i="9"/>
  <c r="K605" i="9"/>
  <c r="K607" i="9"/>
  <c r="K609" i="9"/>
  <c r="K611" i="9"/>
  <c r="K613" i="9"/>
  <c r="K615" i="9"/>
  <c r="K617" i="9"/>
  <c r="K619" i="9"/>
  <c r="K621" i="9"/>
  <c r="K623" i="9"/>
  <c r="K625" i="9"/>
  <c r="K627" i="9"/>
  <c r="K629" i="9"/>
  <c r="K631" i="9"/>
  <c r="K633" i="9"/>
  <c r="K635" i="9"/>
  <c r="K637" i="9"/>
  <c r="M637" i="9" s="1"/>
  <c r="K639" i="9"/>
  <c r="K641" i="9"/>
  <c r="K643" i="9"/>
  <c r="K645" i="9"/>
  <c r="K647" i="9"/>
  <c r="K649" i="9"/>
  <c r="K651" i="9"/>
  <c r="K653" i="9"/>
  <c r="K655" i="9"/>
  <c r="K657" i="9"/>
  <c r="K659" i="9"/>
  <c r="K661" i="9"/>
  <c r="K663" i="9"/>
  <c r="K665" i="9"/>
  <c r="K667" i="9"/>
  <c r="K669" i="9"/>
  <c r="K671" i="9"/>
  <c r="K673" i="9"/>
  <c r="K675" i="9"/>
  <c r="K677" i="9"/>
  <c r="K679" i="9"/>
  <c r="K681" i="9"/>
  <c r="K683" i="9"/>
  <c r="K685" i="9"/>
  <c r="M685" i="9" s="1"/>
  <c r="K687" i="9"/>
  <c r="K689" i="9"/>
  <c r="K691" i="9"/>
  <c r="K693" i="9"/>
  <c r="K695" i="9"/>
  <c r="K697" i="9"/>
  <c r="K699" i="9"/>
  <c r="K701" i="9"/>
  <c r="M701" i="9" s="1"/>
  <c r="K703" i="9"/>
  <c r="K705" i="9"/>
  <c r="K384" i="9"/>
  <c r="K386" i="9"/>
  <c r="K388" i="9"/>
  <c r="K390" i="9"/>
  <c r="K392" i="9"/>
  <c r="K394" i="9"/>
  <c r="M394" i="9" s="1"/>
  <c r="K396" i="9"/>
  <c r="M396" i="9" s="1"/>
  <c r="K398" i="9"/>
  <c r="K400" i="9"/>
  <c r="K402" i="9"/>
  <c r="K404" i="9"/>
  <c r="M404" i="9" s="1"/>
  <c r="K406" i="9"/>
  <c r="K408" i="9"/>
  <c r="K410" i="9"/>
  <c r="K412" i="9"/>
  <c r="K414" i="9"/>
  <c r="K416" i="9"/>
  <c r="K418" i="9"/>
  <c r="K420" i="9"/>
  <c r="K422" i="9"/>
  <c r="K424" i="9"/>
  <c r="K426" i="9"/>
  <c r="K428" i="9"/>
  <c r="M428" i="9" s="1"/>
  <c r="K430" i="9"/>
  <c r="K432" i="9"/>
  <c r="K434" i="9"/>
  <c r="K436" i="9"/>
  <c r="M436" i="9" s="1"/>
  <c r="K438" i="9"/>
  <c r="K440" i="9"/>
  <c r="K442" i="9"/>
  <c r="M442" i="9" s="1"/>
  <c r="K444" i="9"/>
  <c r="K446" i="9"/>
  <c r="K448" i="9"/>
  <c r="K450" i="9"/>
  <c r="K452" i="9"/>
  <c r="K454" i="9"/>
  <c r="K456" i="9"/>
  <c r="K458" i="9"/>
  <c r="M458" i="9" s="1"/>
  <c r="K460" i="9"/>
  <c r="K462" i="9"/>
  <c r="K464" i="9"/>
  <c r="K466" i="9"/>
  <c r="K468" i="9"/>
  <c r="M468" i="9" s="1"/>
  <c r="K470" i="9"/>
  <c r="K382" i="9"/>
  <c r="K478" i="9"/>
  <c r="K486" i="9"/>
  <c r="K494" i="9"/>
  <c r="K502" i="9"/>
  <c r="K510" i="9"/>
  <c r="K518" i="9"/>
  <c r="K526" i="9"/>
  <c r="K534" i="9"/>
  <c r="K542" i="9"/>
  <c r="K550" i="9"/>
  <c r="K558" i="9"/>
  <c r="K566" i="9"/>
  <c r="K574" i="9"/>
  <c r="K582" i="9"/>
  <c r="K590" i="9"/>
  <c r="K598" i="9"/>
  <c r="K606" i="9"/>
  <c r="K614" i="9"/>
  <c r="K622" i="9"/>
  <c r="K626" i="9"/>
  <c r="K630" i="9"/>
  <c r="K634" i="9"/>
  <c r="M634" i="9" s="1"/>
  <c r="K638" i="9"/>
  <c r="K642" i="9"/>
  <c r="K646" i="9"/>
  <c r="K650" i="9"/>
  <c r="M650" i="9" s="1"/>
  <c r="K654" i="9"/>
  <c r="K658" i="9"/>
  <c r="K662" i="9"/>
  <c r="K666" i="9"/>
  <c r="M666" i="9" s="1"/>
  <c r="K670" i="9"/>
  <c r="K674" i="9"/>
  <c r="K678" i="9"/>
  <c r="K682" i="9"/>
  <c r="M682" i="9" s="1"/>
  <c r="K686" i="9"/>
  <c r="K690" i="9"/>
  <c r="K694" i="9"/>
  <c r="K698" i="9"/>
  <c r="M698" i="9" s="1"/>
  <c r="K702" i="9"/>
  <c r="K706" i="9"/>
  <c r="K387" i="9"/>
  <c r="K391" i="9"/>
  <c r="K395" i="9"/>
  <c r="K399" i="9"/>
  <c r="K403" i="9"/>
  <c r="K407" i="9"/>
  <c r="K411" i="9"/>
  <c r="K415" i="9"/>
  <c r="K419" i="9"/>
  <c r="K423" i="9"/>
  <c r="K427" i="9"/>
  <c r="K431" i="9"/>
  <c r="K435" i="9"/>
  <c r="K439" i="9"/>
  <c r="K443" i="9"/>
  <c r="K447" i="9"/>
  <c r="K451" i="9"/>
  <c r="K455" i="9"/>
  <c r="K459" i="9"/>
  <c r="K463" i="9"/>
  <c r="K467" i="9"/>
  <c r="K471" i="9"/>
  <c r="K480" i="9"/>
  <c r="K496" i="9"/>
  <c r="K512" i="9"/>
  <c r="K528" i="9"/>
  <c r="K544" i="9"/>
  <c r="K560" i="9"/>
  <c r="K576" i="9"/>
  <c r="K592" i="9"/>
  <c r="K608" i="9"/>
  <c r="K474" i="9"/>
  <c r="K490" i="9"/>
  <c r="K506" i="9"/>
  <c r="M506" i="9" s="1"/>
  <c r="K522" i="9"/>
  <c r="K538" i="9"/>
  <c r="K554" i="9"/>
  <c r="K570" i="9"/>
  <c r="M570" i="9" s="1"/>
  <c r="K586" i="9"/>
  <c r="K602" i="9"/>
  <c r="K618" i="9"/>
  <c r="M618" i="9" s="1"/>
  <c r="K628" i="9"/>
  <c r="M628" i="9" s="1"/>
  <c r="K636" i="9"/>
  <c r="K644" i="9"/>
  <c r="K652" i="9"/>
  <c r="M652" i="9" s="1"/>
  <c r="K660" i="9"/>
  <c r="M660" i="9" s="1"/>
  <c r="K668" i="9"/>
  <c r="K676" i="9"/>
  <c r="K684" i="9"/>
  <c r="K692" i="9"/>
  <c r="M692" i="9" s="1"/>
  <c r="K700" i="9"/>
  <c r="K385" i="9"/>
  <c r="K393" i="9"/>
  <c r="K401" i="9"/>
  <c r="K409" i="9"/>
  <c r="K417" i="9"/>
  <c r="K425" i="9"/>
  <c r="K433" i="9"/>
  <c r="K441" i="9"/>
  <c r="K449" i="9"/>
  <c r="K457" i="9"/>
  <c r="K465" i="9"/>
  <c r="K383" i="9"/>
  <c r="K476" i="9"/>
  <c r="K484" i="9"/>
  <c r="K492" i="9"/>
  <c r="M492" i="9" s="1"/>
  <c r="K500" i="9"/>
  <c r="K508" i="9"/>
  <c r="K516" i="9"/>
  <c r="K524" i="9"/>
  <c r="M524" i="9" s="1"/>
  <c r="K532" i="9"/>
  <c r="K540" i="9"/>
  <c r="K548" i="9"/>
  <c r="K556" i="9"/>
  <c r="M556" i="9" s="1"/>
  <c r="K564" i="9"/>
  <c r="K572" i="9"/>
  <c r="K580" i="9"/>
  <c r="K588" i="9"/>
  <c r="M588" i="9" s="1"/>
  <c r="K596" i="9"/>
  <c r="K604" i="9"/>
  <c r="K612" i="9"/>
  <c r="K620" i="9"/>
  <c r="M620" i="9" s="1"/>
  <c r="K381" i="9"/>
  <c r="K472" i="9"/>
  <c r="K488" i="9"/>
  <c r="K504" i="9"/>
  <c r="K520" i="9"/>
  <c r="K536" i="9"/>
  <c r="K552" i="9"/>
  <c r="K568" i="9"/>
  <c r="K584" i="9"/>
  <c r="K600" i="9"/>
  <c r="K616" i="9"/>
  <c r="K482" i="9"/>
  <c r="K498" i="9"/>
  <c r="K514" i="9"/>
  <c r="K530" i="9"/>
  <c r="K546" i="9"/>
  <c r="K562" i="9"/>
  <c r="K578" i="9"/>
  <c r="K594" i="9"/>
  <c r="K610" i="9"/>
  <c r="K624" i="9"/>
  <c r="K632" i="9"/>
  <c r="K640" i="9"/>
  <c r="K648" i="9"/>
  <c r="K656" i="9"/>
  <c r="K664" i="9"/>
  <c r="K672" i="9"/>
  <c r="K680" i="9"/>
  <c r="K688" i="9"/>
  <c r="K696" i="9"/>
  <c r="K704" i="9"/>
  <c r="K389" i="9"/>
  <c r="K397" i="9"/>
  <c r="K405" i="9"/>
  <c r="K413" i="9"/>
  <c r="K421" i="9"/>
  <c r="K429" i="9"/>
  <c r="K437" i="9"/>
  <c r="K445" i="9"/>
  <c r="K453" i="9"/>
  <c r="K461" i="9"/>
  <c r="K469" i="9"/>
  <c r="L884" i="9"/>
  <c r="L896" i="9"/>
  <c r="L898" i="9"/>
  <c r="L900" i="9"/>
  <c r="L902" i="9"/>
  <c r="L904" i="9"/>
  <c r="L906" i="9"/>
  <c r="L908" i="9"/>
  <c r="L910" i="9"/>
  <c r="L912" i="9"/>
  <c r="L914" i="9"/>
  <c r="L916" i="9"/>
  <c r="L918" i="9"/>
  <c r="L920" i="9"/>
  <c r="L922" i="9"/>
  <c r="L924" i="9"/>
  <c r="L926" i="9"/>
  <c r="L928" i="9"/>
  <c r="L930" i="9"/>
  <c r="L932" i="9"/>
  <c r="L934" i="9"/>
  <c r="L936" i="9"/>
  <c r="L938" i="9"/>
  <c r="L940" i="9"/>
  <c r="L942" i="9"/>
  <c r="L944" i="9"/>
  <c r="L946" i="9"/>
  <c r="L948" i="9"/>
  <c r="L886" i="9"/>
  <c r="L888" i="9"/>
  <c r="L890" i="9"/>
  <c r="L892" i="9"/>
  <c r="L894" i="9"/>
  <c r="L897" i="9"/>
  <c r="L899" i="9"/>
  <c r="L901" i="9"/>
  <c r="L903" i="9"/>
  <c r="L905" i="9"/>
  <c r="L907" i="9"/>
  <c r="L909" i="9"/>
  <c r="L911" i="9"/>
  <c r="L913" i="9"/>
  <c r="L915" i="9"/>
  <c r="L917" i="9"/>
  <c r="L919" i="9"/>
  <c r="L921" i="9"/>
  <c r="L923" i="9"/>
  <c r="L925" i="9"/>
  <c r="L927" i="9"/>
  <c r="L929" i="9"/>
  <c r="L931" i="9"/>
  <c r="L933" i="9"/>
  <c r="L935" i="9"/>
  <c r="L937" i="9"/>
  <c r="L939" i="9"/>
  <c r="L941" i="9"/>
  <c r="L943" i="9"/>
  <c r="L945" i="9"/>
  <c r="L947" i="9"/>
  <c r="L885" i="9"/>
  <c r="L887" i="9"/>
  <c r="L889" i="9"/>
  <c r="L891" i="9"/>
  <c r="L893" i="9"/>
  <c r="L895" i="9"/>
  <c r="K952" i="9"/>
  <c r="M952" i="9" s="1"/>
  <c r="K954" i="9"/>
  <c r="K956" i="9"/>
  <c r="K958" i="9"/>
  <c r="K960" i="9"/>
  <c r="K962" i="9"/>
  <c r="K964" i="9"/>
  <c r="K966" i="9"/>
  <c r="K968" i="9"/>
  <c r="K970" i="9"/>
  <c r="K972" i="9"/>
  <c r="K974" i="9"/>
  <c r="K976" i="9"/>
  <c r="M976" i="9" s="1"/>
  <c r="K978" i="9"/>
  <c r="K980" i="9"/>
  <c r="K982" i="9"/>
  <c r="K984" i="9"/>
  <c r="M984" i="9" s="1"/>
  <c r="K986" i="9"/>
  <c r="K988" i="9"/>
  <c r="K990" i="9"/>
  <c r="K992" i="9"/>
  <c r="K994" i="9"/>
  <c r="K996" i="9"/>
  <c r="K998" i="9"/>
  <c r="M998" i="9" s="1"/>
  <c r="K1000" i="9"/>
  <c r="K1002" i="9"/>
  <c r="K1004" i="9"/>
  <c r="K1006" i="9"/>
  <c r="K1008" i="9"/>
  <c r="K1010" i="9"/>
  <c r="K1012" i="9"/>
  <c r="K1014" i="9"/>
  <c r="K1016" i="9"/>
  <c r="M1016" i="9" s="1"/>
  <c r="K1018" i="9"/>
  <c r="K1020" i="9"/>
  <c r="K1022" i="9"/>
  <c r="K1024" i="9"/>
  <c r="K1026" i="9"/>
  <c r="K1028" i="9"/>
  <c r="K1030" i="9"/>
  <c r="K1032" i="9"/>
  <c r="K1034" i="9"/>
  <c r="K1036" i="9"/>
  <c r="K1038" i="9"/>
  <c r="K1040" i="9"/>
  <c r="K1042" i="9"/>
  <c r="K1044" i="9"/>
  <c r="K1046" i="9"/>
  <c r="K1048" i="9"/>
  <c r="M1048" i="9" s="1"/>
  <c r="K1050" i="9"/>
  <c r="K1052" i="9"/>
  <c r="K1054" i="9"/>
  <c r="K1056" i="9"/>
  <c r="K1058" i="9"/>
  <c r="K1060" i="9"/>
  <c r="K1062" i="9"/>
  <c r="M1062" i="9" s="1"/>
  <c r="K1064" i="9"/>
  <c r="K1066" i="9"/>
  <c r="K1068" i="9"/>
  <c r="K1070" i="9"/>
  <c r="K1072" i="9"/>
  <c r="K1074" i="9"/>
  <c r="K1076" i="9"/>
  <c r="K1078" i="9"/>
  <c r="M1078" i="9" s="1"/>
  <c r="K1080" i="9"/>
  <c r="M1080" i="9" s="1"/>
  <c r="K1082" i="9"/>
  <c r="K1084" i="9"/>
  <c r="K1086" i="9"/>
  <c r="K1088" i="9"/>
  <c r="K1090" i="9"/>
  <c r="K1092" i="9"/>
  <c r="K1094" i="9"/>
  <c r="K1096" i="9"/>
  <c r="K1098" i="9"/>
  <c r="K1100" i="9"/>
  <c r="K1102" i="9"/>
  <c r="K1104" i="9"/>
  <c r="K1106" i="9"/>
  <c r="K1108" i="9"/>
  <c r="K1110" i="9"/>
  <c r="K1112" i="9"/>
  <c r="M1112" i="9" s="1"/>
  <c r="K1114" i="9"/>
  <c r="K1116" i="9"/>
  <c r="K1118" i="9"/>
  <c r="K1120" i="9"/>
  <c r="K1122" i="9"/>
  <c r="K1124" i="9"/>
  <c r="K1126" i="9"/>
  <c r="K1128" i="9"/>
  <c r="K1130" i="9"/>
  <c r="K1132" i="9"/>
  <c r="K1134" i="9"/>
  <c r="K1136" i="9"/>
  <c r="K1138" i="9"/>
  <c r="K1140" i="9"/>
  <c r="K1142" i="9"/>
  <c r="M1142" i="9" s="1"/>
  <c r="K1144" i="9"/>
  <c r="M1144" i="9" s="1"/>
  <c r="K1146" i="9"/>
  <c r="K1148" i="9"/>
  <c r="K1150" i="9"/>
  <c r="K1152" i="9"/>
  <c r="K1154" i="9"/>
  <c r="K1156" i="9"/>
  <c r="K1158" i="9"/>
  <c r="K1160" i="9"/>
  <c r="K1162" i="9"/>
  <c r="K1164" i="9"/>
  <c r="K1166" i="9"/>
  <c r="K1168" i="9"/>
  <c r="K1170" i="9"/>
  <c r="K1172" i="9"/>
  <c r="K1174" i="9"/>
  <c r="K1176" i="9"/>
  <c r="M1176" i="9" s="1"/>
  <c r="K1178" i="9"/>
  <c r="K1180" i="9"/>
  <c r="K1182" i="9"/>
  <c r="K1184" i="9"/>
  <c r="K1186" i="9"/>
  <c r="K1188" i="9"/>
  <c r="K1190" i="9"/>
  <c r="K1192" i="9"/>
  <c r="K1194" i="9"/>
  <c r="K1196" i="9"/>
  <c r="K1198" i="9"/>
  <c r="K1200" i="9"/>
  <c r="K1202" i="9"/>
  <c r="K1204" i="9"/>
  <c r="K1206" i="9"/>
  <c r="K1208" i="9"/>
  <c r="K1210" i="9"/>
  <c r="K1212" i="9"/>
  <c r="K1214" i="9"/>
  <c r="K1216" i="9"/>
  <c r="K1218" i="9"/>
  <c r="K1220" i="9"/>
  <c r="K1222" i="9"/>
  <c r="K1224" i="9"/>
  <c r="K1226" i="9"/>
  <c r="K1228" i="9"/>
  <c r="K1230" i="9"/>
  <c r="K1232" i="9"/>
  <c r="K1234" i="9"/>
  <c r="K1236" i="9"/>
  <c r="K1238" i="9"/>
  <c r="K1240" i="9"/>
  <c r="K1242" i="9"/>
  <c r="K1244" i="9"/>
  <c r="K1246" i="9"/>
  <c r="K1248" i="9"/>
  <c r="K1250" i="9"/>
  <c r="K1252" i="9"/>
  <c r="K1254" i="9"/>
  <c r="M1254" i="9" s="1"/>
  <c r="K1256" i="9"/>
  <c r="K1258" i="9"/>
  <c r="K1260" i="9"/>
  <c r="K1262" i="9"/>
  <c r="K1264" i="9"/>
  <c r="K1266" i="9"/>
  <c r="K1268" i="9"/>
  <c r="K1270" i="9"/>
  <c r="K1272" i="9"/>
  <c r="K1274" i="9"/>
  <c r="K1276" i="9"/>
  <c r="K1278" i="9"/>
  <c r="K1280" i="9"/>
  <c r="K1282" i="9"/>
  <c r="K1284" i="9"/>
  <c r="K1286" i="9"/>
  <c r="K1288" i="9"/>
  <c r="K1290" i="9"/>
  <c r="K1292" i="9"/>
  <c r="K1294" i="9"/>
  <c r="K1295" i="9"/>
  <c r="K1297" i="9"/>
  <c r="K1299" i="9"/>
  <c r="K1301" i="9"/>
  <c r="K1303" i="9"/>
  <c r="K1305" i="9"/>
  <c r="K1307" i="9"/>
  <c r="K953" i="9"/>
  <c r="K965" i="9"/>
  <c r="K973" i="9"/>
  <c r="K981" i="9"/>
  <c r="K989" i="9"/>
  <c r="K997" i="9"/>
  <c r="K1005" i="9"/>
  <c r="K1013" i="9"/>
  <c r="K1021" i="9"/>
  <c r="K1029" i="9"/>
  <c r="K1037" i="9"/>
  <c r="K1045" i="9"/>
  <c r="K1053" i="9"/>
  <c r="K1061" i="9"/>
  <c r="K1069" i="9"/>
  <c r="K1077" i="9"/>
  <c r="K1085" i="9"/>
  <c r="K1093" i="9"/>
  <c r="K1101" i="9"/>
  <c r="K1109" i="9"/>
  <c r="K1117" i="9"/>
  <c r="K1125" i="9"/>
  <c r="K1133" i="9"/>
  <c r="K1141" i="9"/>
  <c r="K1149" i="9"/>
  <c r="K1161" i="9"/>
  <c r="K1169" i="9"/>
  <c r="K1177" i="9"/>
  <c r="K1185" i="9"/>
  <c r="K1193" i="9"/>
  <c r="K1201" i="9"/>
  <c r="K1209" i="9"/>
  <c r="K1217" i="9"/>
  <c r="K1225" i="9"/>
  <c r="K1233" i="9"/>
  <c r="K1241" i="9"/>
  <c r="K1249" i="9"/>
  <c r="K1257" i="9"/>
  <c r="K1265" i="9"/>
  <c r="K1273" i="9"/>
  <c r="K1281" i="9"/>
  <c r="K1289" i="9"/>
  <c r="K951" i="9"/>
  <c r="K955" i="9"/>
  <c r="K959" i="9"/>
  <c r="K963" i="9"/>
  <c r="K967" i="9"/>
  <c r="K971" i="9"/>
  <c r="K975" i="9"/>
  <c r="K979" i="9"/>
  <c r="K983" i="9"/>
  <c r="K987" i="9"/>
  <c r="K991" i="9"/>
  <c r="M991" i="9" s="1"/>
  <c r="K995" i="9"/>
  <c r="K999" i="9"/>
  <c r="K1003" i="9"/>
  <c r="K1007" i="9"/>
  <c r="K1011" i="9"/>
  <c r="K1015" i="9"/>
  <c r="K1019" i="9"/>
  <c r="K1023" i="9"/>
  <c r="M1023" i="9" s="1"/>
  <c r="K1027" i="9"/>
  <c r="K1031" i="9"/>
  <c r="K1035" i="9"/>
  <c r="K1039" i="9"/>
  <c r="M1039" i="9" s="1"/>
  <c r="K1043" i="9"/>
  <c r="K1047" i="9"/>
  <c r="K1051" i="9"/>
  <c r="K1055" i="9"/>
  <c r="K1059" i="9"/>
  <c r="K1063" i="9"/>
  <c r="K1067" i="9"/>
  <c r="K1071" i="9"/>
  <c r="M1071" i="9" s="1"/>
  <c r="K1075" i="9"/>
  <c r="K1079" i="9"/>
  <c r="K1083" i="9"/>
  <c r="K1087" i="9"/>
  <c r="K1091" i="9"/>
  <c r="K1095" i="9"/>
  <c r="K1099" i="9"/>
  <c r="K1103" i="9"/>
  <c r="K1107" i="9"/>
  <c r="K1111" i="9"/>
  <c r="K1115" i="9"/>
  <c r="K1119" i="9"/>
  <c r="M1119" i="9" s="1"/>
  <c r="K1123" i="9"/>
  <c r="K1127" i="9"/>
  <c r="K1131" i="9"/>
  <c r="K1135" i="9"/>
  <c r="K1139" i="9"/>
  <c r="K1143" i="9"/>
  <c r="K1147" i="9"/>
  <c r="K1151" i="9"/>
  <c r="M1151" i="9" s="1"/>
  <c r="K1155" i="9"/>
  <c r="K1159" i="9"/>
  <c r="K1163" i="9"/>
  <c r="K1167" i="9"/>
  <c r="M1167" i="9" s="1"/>
  <c r="K1171" i="9"/>
  <c r="K1175" i="9"/>
  <c r="K1179" i="9"/>
  <c r="K1183" i="9"/>
  <c r="K1187" i="9"/>
  <c r="K1191" i="9"/>
  <c r="K1195" i="9"/>
  <c r="K1199" i="9"/>
  <c r="M1199" i="9" s="1"/>
  <c r="K1203" i="9"/>
  <c r="K1207" i="9"/>
  <c r="K1211" i="9"/>
  <c r="K1215" i="9"/>
  <c r="K1219" i="9"/>
  <c r="K1223" i="9"/>
  <c r="K1227" i="9"/>
  <c r="K1231" i="9"/>
  <c r="K1235" i="9"/>
  <c r="K1239" i="9"/>
  <c r="K1243" i="9"/>
  <c r="K1247" i="9"/>
  <c r="K1251" i="9"/>
  <c r="K1255" i="9"/>
  <c r="K1259" i="9"/>
  <c r="K1263" i="9"/>
  <c r="K1267" i="9"/>
  <c r="K1271" i="9"/>
  <c r="K1275" i="9"/>
  <c r="K1279" i="9"/>
  <c r="K1283" i="9"/>
  <c r="K1287" i="9"/>
  <c r="K1291" i="9"/>
  <c r="K957" i="9"/>
  <c r="K961" i="9"/>
  <c r="K969" i="9"/>
  <c r="K977" i="9"/>
  <c r="K985" i="9"/>
  <c r="K993" i="9"/>
  <c r="K1001" i="9"/>
  <c r="K1009" i="9"/>
  <c r="K1017" i="9"/>
  <c r="K1025" i="9"/>
  <c r="K1033" i="9"/>
  <c r="K1041" i="9"/>
  <c r="K1049" i="9"/>
  <c r="K1057" i="9"/>
  <c r="K1065" i="9"/>
  <c r="K1073" i="9"/>
  <c r="K1081" i="9"/>
  <c r="K1089" i="9"/>
  <c r="K1097" i="9"/>
  <c r="K1105" i="9"/>
  <c r="K1113" i="9"/>
  <c r="K1121" i="9"/>
  <c r="K1129" i="9"/>
  <c r="K1137" i="9"/>
  <c r="K1145" i="9"/>
  <c r="K1153" i="9"/>
  <c r="K1157" i="9"/>
  <c r="K1165" i="9"/>
  <c r="K1173" i="9"/>
  <c r="K1181" i="9"/>
  <c r="K1189" i="9"/>
  <c r="K1197" i="9"/>
  <c r="K1205" i="9"/>
  <c r="K1213" i="9"/>
  <c r="K1221" i="9"/>
  <c r="K1229" i="9"/>
  <c r="K1237" i="9"/>
  <c r="K1245" i="9"/>
  <c r="M1245" i="9" s="1"/>
  <c r="K1253" i="9"/>
  <c r="K1261" i="9"/>
  <c r="K1269" i="9"/>
  <c r="K1277" i="9"/>
  <c r="K1285" i="9"/>
  <c r="K1293" i="9"/>
  <c r="K1300" i="9"/>
  <c r="K1308" i="9"/>
  <c r="M1308" i="9" s="1"/>
  <c r="K1302" i="9"/>
  <c r="K1296" i="9"/>
  <c r="K1298" i="9"/>
  <c r="K1306" i="9"/>
  <c r="K1304" i="9"/>
  <c r="L1379" i="9"/>
  <c r="L1381" i="9"/>
  <c r="L1383" i="9"/>
  <c r="L1385" i="9"/>
  <c r="L1387" i="9"/>
  <c r="L1389" i="9"/>
  <c r="L1391" i="9"/>
  <c r="L1393" i="9"/>
  <c r="L1395" i="9"/>
  <c r="L1364" i="9"/>
  <c r="L1366" i="9"/>
  <c r="L1368" i="9"/>
  <c r="L1370" i="9"/>
  <c r="L1372" i="9"/>
  <c r="L1374" i="9"/>
  <c r="L1376" i="9"/>
  <c r="L1361" i="9"/>
  <c r="L1363" i="9"/>
  <c r="L1360" i="9"/>
  <c r="L1380" i="9"/>
  <c r="L1388" i="9"/>
  <c r="L1396" i="9"/>
  <c r="L1371" i="9"/>
  <c r="L1362" i="9"/>
  <c r="L1378" i="9"/>
  <c r="L1386" i="9"/>
  <c r="L1394" i="9"/>
  <c r="L1369" i="9"/>
  <c r="L1377" i="9"/>
  <c r="L1384" i="9"/>
  <c r="L1392" i="9"/>
  <c r="L1367" i="9"/>
  <c r="L1375" i="9"/>
  <c r="L1382" i="9"/>
  <c r="L1390" i="9"/>
  <c r="L1365" i="9"/>
  <c r="L1373" i="9"/>
  <c r="K168" i="9"/>
  <c r="K170" i="9"/>
  <c r="K172" i="9"/>
  <c r="K174" i="9"/>
  <c r="K176" i="9"/>
  <c r="K178" i="9"/>
  <c r="K180" i="9"/>
  <c r="K182" i="9"/>
  <c r="K184" i="9"/>
  <c r="K186" i="9"/>
  <c r="K188" i="9"/>
  <c r="K190" i="9"/>
  <c r="K192" i="9"/>
  <c r="K194" i="9"/>
  <c r="K196" i="9"/>
  <c r="K198" i="9"/>
  <c r="K200" i="9"/>
  <c r="K202" i="9"/>
  <c r="K204" i="9"/>
  <c r="K206" i="9"/>
  <c r="K208" i="9"/>
  <c r="K210" i="9"/>
  <c r="K212" i="9"/>
  <c r="K214" i="9"/>
  <c r="K216" i="9"/>
  <c r="K218" i="9"/>
  <c r="K220" i="9"/>
  <c r="K222" i="9"/>
  <c r="K224" i="9"/>
  <c r="K226" i="9"/>
  <c r="K228" i="9"/>
  <c r="K230" i="9"/>
  <c r="K232" i="9"/>
  <c r="K234" i="9"/>
  <c r="K236" i="9"/>
  <c r="K238" i="9"/>
  <c r="K240" i="9"/>
  <c r="K242" i="9"/>
  <c r="K244" i="9"/>
  <c r="K246" i="9"/>
  <c r="K248" i="9"/>
  <c r="K250" i="9"/>
  <c r="K252" i="9"/>
  <c r="K254" i="9"/>
  <c r="K256" i="9"/>
  <c r="K258" i="9"/>
  <c r="K260" i="9"/>
  <c r="K262" i="9"/>
  <c r="K264" i="9"/>
  <c r="K266" i="9"/>
  <c r="K268" i="9"/>
  <c r="K270" i="9"/>
  <c r="K272" i="9"/>
  <c r="K274" i="9"/>
  <c r="K276" i="9"/>
  <c r="K278" i="9"/>
  <c r="K280" i="9"/>
  <c r="K282" i="9"/>
  <c r="K284" i="9"/>
  <c r="K286" i="9"/>
  <c r="K288" i="9"/>
  <c r="K290" i="9"/>
  <c r="K292" i="9"/>
  <c r="K294" i="9"/>
  <c r="K296" i="9"/>
  <c r="K298" i="9"/>
  <c r="K300" i="9"/>
  <c r="K302" i="9"/>
  <c r="K304" i="9"/>
  <c r="K306" i="9"/>
  <c r="K308" i="9"/>
  <c r="K310" i="9"/>
  <c r="K312" i="9"/>
  <c r="K314" i="9"/>
  <c r="K316" i="9"/>
  <c r="K318" i="9"/>
  <c r="K320" i="9"/>
  <c r="K322" i="9"/>
  <c r="K324" i="9"/>
  <c r="K326" i="9"/>
  <c r="K328" i="9"/>
  <c r="K330" i="9"/>
  <c r="K332" i="9"/>
  <c r="K334" i="9"/>
  <c r="K336" i="9"/>
  <c r="K338" i="9"/>
  <c r="K340" i="9"/>
  <c r="K342" i="9"/>
  <c r="K344" i="9"/>
  <c r="K346" i="9"/>
  <c r="K348" i="9"/>
  <c r="K350" i="9"/>
  <c r="K352" i="9"/>
  <c r="K354" i="9"/>
  <c r="K356" i="9"/>
  <c r="K358" i="9"/>
  <c r="K360" i="9"/>
  <c r="K362" i="9"/>
  <c r="K364" i="9"/>
  <c r="K366" i="9"/>
  <c r="K368" i="9"/>
  <c r="K370" i="9"/>
  <c r="K372" i="9"/>
  <c r="K374" i="9"/>
  <c r="K376" i="9"/>
  <c r="K378" i="9"/>
  <c r="K14" i="9"/>
  <c r="K16" i="9"/>
  <c r="K18" i="9"/>
  <c r="K20" i="9"/>
  <c r="K22" i="9"/>
  <c r="K24" i="9"/>
  <c r="K26" i="9"/>
  <c r="K28" i="9"/>
  <c r="K30" i="9"/>
  <c r="K32" i="9"/>
  <c r="K34" i="9"/>
  <c r="K36" i="9"/>
  <c r="K38" i="9"/>
  <c r="K40" i="9"/>
  <c r="K42" i="9"/>
  <c r="K44" i="9"/>
  <c r="K46" i="9"/>
  <c r="K48" i="9"/>
  <c r="K50" i="9"/>
  <c r="K52" i="9"/>
  <c r="K54" i="9"/>
  <c r="K56" i="9"/>
  <c r="K58" i="9"/>
  <c r="K60" i="9"/>
  <c r="K62" i="9"/>
  <c r="K64" i="9"/>
  <c r="K66" i="9"/>
  <c r="K68" i="9"/>
  <c r="K70" i="9"/>
  <c r="K72" i="9"/>
  <c r="K74" i="9"/>
  <c r="K76" i="9"/>
  <c r="K78" i="9"/>
  <c r="K80" i="9"/>
  <c r="K82" i="9"/>
  <c r="K84" i="9"/>
  <c r="K86" i="9"/>
  <c r="K88" i="9"/>
  <c r="K90" i="9"/>
  <c r="K92" i="9"/>
  <c r="K94" i="9"/>
  <c r="K96" i="9"/>
  <c r="K98" i="9"/>
  <c r="K100" i="9"/>
  <c r="K102" i="9"/>
  <c r="K104" i="9"/>
  <c r="K106" i="9"/>
  <c r="K108" i="9"/>
  <c r="K110" i="9"/>
  <c r="K112" i="9"/>
  <c r="K114" i="9"/>
  <c r="K116" i="9"/>
  <c r="K118" i="9"/>
  <c r="K120" i="9"/>
  <c r="K122" i="9"/>
  <c r="K124" i="9"/>
  <c r="K126" i="9"/>
  <c r="K128" i="9"/>
  <c r="K130" i="9"/>
  <c r="K132" i="9"/>
  <c r="K134" i="9"/>
  <c r="K136" i="9"/>
  <c r="K138" i="9"/>
  <c r="K140" i="9"/>
  <c r="K142" i="9"/>
  <c r="K144" i="9"/>
  <c r="K146" i="9"/>
  <c r="K148" i="9"/>
  <c r="K150" i="9"/>
  <c r="K152" i="9"/>
  <c r="K154" i="9"/>
  <c r="K156" i="9"/>
  <c r="K158" i="9"/>
  <c r="K160" i="9"/>
  <c r="K162" i="9"/>
  <c r="K164" i="9"/>
  <c r="K8" i="9"/>
  <c r="K6" i="9"/>
  <c r="K166" i="9"/>
  <c r="K10" i="9"/>
  <c r="K12" i="9"/>
  <c r="K169" i="9"/>
  <c r="K173" i="9"/>
  <c r="K177" i="9"/>
  <c r="K181" i="9"/>
  <c r="K185" i="9"/>
  <c r="K189" i="9"/>
  <c r="K193" i="9"/>
  <c r="K197" i="9"/>
  <c r="K201" i="9"/>
  <c r="K205" i="9"/>
  <c r="K209" i="9"/>
  <c r="K213" i="9"/>
  <c r="K217" i="9"/>
  <c r="K221" i="9"/>
  <c r="K225" i="9"/>
  <c r="K229" i="9"/>
  <c r="K233" i="9"/>
  <c r="K237" i="9"/>
  <c r="K241" i="9"/>
  <c r="K245" i="9"/>
  <c r="K249" i="9"/>
  <c r="K253" i="9"/>
  <c r="K257" i="9"/>
  <c r="K261" i="9"/>
  <c r="K265" i="9"/>
  <c r="K269" i="9"/>
  <c r="K273" i="9"/>
  <c r="K277" i="9"/>
  <c r="K281" i="9"/>
  <c r="K285" i="9"/>
  <c r="K289" i="9"/>
  <c r="K293" i="9"/>
  <c r="K297" i="9"/>
  <c r="K301" i="9"/>
  <c r="K305" i="9"/>
  <c r="K309" i="9"/>
  <c r="K313" i="9"/>
  <c r="K317" i="9"/>
  <c r="K321" i="9"/>
  <c r="K325" i="9"/>
  <c r="K329" i="9"/>
  <c r="K333" i="9"/>
  <c r="K337" i="9"/>
  <c r="K341" i="9"/>
  <c r="K345" i="9"/>
  <c r="K349" i="9"/>
  <c r="K353" i="9"/>
  <c r="K357" i="9"/>
  <c r="K361" i="9"/>
  <c r="K365" i="9"/>
  <c r="K369" i="9"/>
  <c r="K373" i="9"/>
  <c r="K377" i="9"/>
  <c r="K15" i="9"/>
  <c r="K19" i="9"/>
  <c r="K23" i="9"/>
  <c r="K27" i="9"/>
  <c r="K31" i="9"/>
  <c r="K35" i="9"/>
  <c r="K39" i="9"/>
  <c r="K43" i="9"/>
  <c r="K47" i="9"/>
  <c r="K51" i="9"/>
  <c r="K55" i="9"/>
  <c r="K59" i="9"/>
  <c r="K63" i="9"/>
  <c r="K67" i="9"/>
  <c r="K71" i="9"/>
  <c r="K75" i="9"/>
  <c r="K79" i="9"/>
  <c r="K83" i="9"/>
  <c r="K87" i="9"/>
  <c r="K91" i="9"/>
  <c r="K95" i="9"/>
  <c r="K99" i="9"/>
  <c r="K103" i="9"/>
  <c r="K107" i="9"/>
  <c r="K111" i="9"/>
  <c r="K115" i="9"/>
  <c r="K119" i="9"/>
  <c r="K123" i="9"/>
  <c r="K127" i="9"/>
  <c r="K131" i="9"/>
  <c r="K135" i="9"/>
  <c r="K139" i="9"/>
  <c r="K143" i="9"/>
  <c r="K147" i="9"/>
  <c r="K167" i="9"/>
  <c r="K171" i="9"/>
  <c r="K175" i="9"/>
  <c r="K179" i="9"/>
  <c r="K183" i="9"/>
  <c r="K187" i="9"/>
  <c r="K191" i="9"/>
  <c r="K195" i="9"/>
  <c r="K199" i="9"/>
  <c r="K203" i="9"/>
  <c r="K207" i="9"/>
  <c r="K211" i="9"/>
  <c r="K215" i="9"/>
  <c r="K219" i="9"/>
  <c r="K223" i="9"/>
  <c r="K227" i="9"/>
  <c r="K231" i="9"/>
  <c r="K235" i="9"/>
  <c r="K239" i="9"/>
  <c r="K243" i="9"/>
  <c r="K247" i="9"/>
  <c r="K251" i="9"/>
  <c r="K255" i="9"/>
  <c r="K259" i="9"/>
  <c r="K263" i="9"/>
  <c r="K267" i="9"/>
  <c r="K271" i="9"/>
  <c r="K275" i="9"/>
  <c r="K279" i="9"/>
  <c r="K283" i="9"/>
  <c r="K287" i="9"/>
  <c r="K291" i="9"/>
  <c r="K295" i="9"/>
  <c r="K299" i="9"/>
  <c r="K303" i="9"/>
  <c r="K307" i="9"/>
  <c r="K311" i="9"/>
  <c r="K315" i="9"/>
  <c r="K319" i="9"/>
  <c r="K323" i="9"/>
  <c r="K327" i="9"/>
  <c r="K331" i="9"/>
  <c r="K335" i="9"/>
  <c r="K339" i="9"/>
  <c r="K343" i="9"/>
  <c r="K347" i="9"/>
  <c r="K351" i="9"/>
  <c r="K355" i="9"/>
  <c r="K359" i="9"/>
  <c r="K363" i="9"/>
  <c r="K367" i="9"/>
  <c r="K371" i="9"/>
  <c r="K375" i="9"/>
  <c r="K13" i="9"/>
  <c r="K17" i="9"/>
  <c r="K21" i="9"/>
  <c r="K25" i="9"/>
  <c r="K29" i="9"/>
  <c r="K33" i="9"/>
  <c r="K37" i="9"/>
  <c r="K41" i="9"/>
  <c r="K45" i="9"/>
  <c r="K49" i="9"/>
  <c r="K53" i="9"/>
  <c r="K57" i="9"/>
  <c r="K61" i="9"/>
  <c r="K65" i="9"/>
  <c r="K69" i="9"/>
  <c r="K73" i="9"/>
  <c r="K77" i="9"/>
  <c r="K81" i="9"/>
  <c r="K85" i="9"/>
  <c r="K89" i="9"/>
  <c r="K93" i="9"/>
  <c r="K97" i="9"/>
  <c r="K101" i="9"/>
  <c r="K105" i="9"/>
  <c r="K109" i="9"/>
  <c r="K113" i="9"/>
  <c r="K117" i="9"/>
  <c r="K121" i="9"/>
  <c r="K125" i="9"/>
  <c r="K129" i="9"/>
  <c r="K133" i="9"/>
  <c r="K137" i="9"/>
  <c r="K141" i="9"/>
  <c r="K145" i="9"/>
  <c r="K149" i="9"/>
  <c r="K153" i="9"/>
  <c r="K157" i="9"/>
  <c r="K161" i="9"/>
  <c r="K165" i="9"/>
  <c r="K9" i="9"/>
  <c r="K159" i="9"/>
  <c r="K11" i="9"/>
  <c r="K163" i="9"/>
  <c r="K155" i="9"/>
  <c r="K151" i="9"/>
  <c r="K7" i="9"/>
  <c r="L725" i="9"/>
  <c r="L727" i="9"/>
  <c r="L729" i="9"/>
  <c r="L731" i="9"/>
  <c r="M731" i="9" s="1"/>
  <c r="L733" i="9"/>
  <c r="M733" i="9" s="1"/>
  <c r="L735" i="9"/>
  <c r="L737" i="9"/>
  <c r="L739" i="9"/>
  <c r="L741" i="9"/>
  <c r="L743" i="9"/>
  <c r="L745" i="9"/>
  <c r="L747" i="9"/>
  <c r="M747" i="9" s="1"/>
  <c r="L749" i="9"/>
  <c r="M749" i="9" s="1"/>
  <c r="L751" i="9"/>
  <c r="L753" i="9"/>
  <c r="L759" i="9"/>
  <c r="L761" i="9"/>
  <c r="M761" i="9" s="1"/>
  <c r="L763" i="9"/>
  <c r="L765" i="9"/>
  <c r="L767" i="9"/>
  <c r="L769" i="9"/>
  <c r="M769" i="9" s="1"/>
  <c r="L771" i="9"/>
  <c r="L773" i="9"/>
  <c r="L775" i="9"/>
  <c r="L777" i="9"/>
  <c r="M777" i="9" s="1"/>
  <c r="L724" i="9"/>
  <c r="L726" i="9"/>
  <c r="L728" i="9"/>
  <c r="L730" i="9"/>
  <c r="M730" i="9" s="1"/>
  <c r="L732" i="9"/>
  <c r="L734" i="9"/>
  <c r="L736" i="9"/>
  <c r="L738" i="9"/>
  <c r="M738" i="9" s="1"/>
  <c r="L740" i="9"/>
  <c r="L742" i="9"/>
  <c r="L744" i="9"/>
  <c r="L746" i="9"/>
  <c r="M746" i="9" s="1"/>
  <c r="L748" i="9"/>
  <c r="L750" i="9"/>
  <c r="L752" i="9"/>
  <c r="M752" i="9" s="1"/>
  <c r="L754" i="9"/>
  <c r="L756" i="9"/>
  <c r="L758" i="9"/>
  <c r="L760" i="9"/>
  <c r="L762" i="9"/>
  <c r="M762" i="9" s="1"/>
  <c r="L764" i="9"/>
  <c r="L766" i="9"/>
  <c r="L768" i="9"/>
  <c r="L770" i="9"/>
  <c r="M770" i="9" s="1"/>
  <c r="L772" i="9"/>
  <c r="L774" i="9"/>
  <c r="L776" i="9"/>
  <c r="L778" i="9"/>
  <c r="M778" i="9" s="1"/>
  <c r="L780" i="9"/>
  <c r="L782" i="9"/>
  <c r="L784" i="9"/>
  <c r="L786" i="9"/>
  <c r="L788" i="9"/>
  <c r="L790" i="9"/>
  <c r="L792" i="9"/>
  <c r="M792" i="9" s="1"/>
  <c r="L794" i="9"/>
  <c r="M794" i="9" s="1"/>
  <c r="L796" i="9"/>
  <c r="L798" i="9"/>
  <c r="L800" i="9"/>
  <c r="L802" i="9"/>
  <c r="M802" i="9" s="1"/>
  <c r="L804" i="9"/>
  <c r="L806" i="9"/>
  <c r="L808" i="9"/>
  <c r="M808" i="9" s="1"/>
  <c r="L810" i="9"/>
  <c r="M810" i="9" s="1"/>
  <c r="L812" i="9"/>
  <c r="L814" i="9"/>
  <c r="L816" i="9"/>
  <c r="L818" i="9"/>
  <c r="L820" i="9"/>
  <c r="L822" i="9"/>
  <c r="L824" i="9"/>
  <c r="L826" i="9"/>
  <c r="M826" i="9" s="1"/>
  <c r="L828" i="9"/>
  <c r="L830" i="9"/>
  <c r="L832" i="9"/>
  <c r="L834" i="9"/>
  <c r="M834" i="9" s="1"/>
  <c r="L836" i="9"/>
  <c r="L838" i="9"/>
  <c r="L840" i="9"/>
  <c r="L842" i="9"/>
  <c r="M842" i="9" s="1"/>
  <c r="L844" i="9"/>
  <c r="L846" i="9"/>
  <c r="L848" i="9"/>
  <c r="L850" i="9"/>
  <c r="M850" i="9" s="1"/>
  <c r="L852" i="9"/>
  <c r="L854" i="9"/>
  <c r="L856" i="9"/>
  <c r="M856" i="9" s="1"/>
  <c r="L858" i="9"/>
  <c r="L860" i="9"/>
  <c r="L862" i="9"/>
  <c r="L864" i="9"/>
  <c r="L866" i="9"/>
  <c r="L868" i="9"/>
  <c r="L870" i="9"/>
  <c r="L872" i="9"/>
  <c r="M872" i="9" s="1"/>
  <c r="L874" i="9"/>
  <c r="M874" i="9" s="1"/>
  <c r="L876" i="9"/>
  <c r="L878" i="9"/>
  <c r="L880" i="9"/>
  <c r="L716" i="9"/>
  <c r="M716" i="9" s="1"/>
  <c r="L718" i="9"/>
  <c r="L720" i="9"/>
  <c r="L722" i="9"/>
  <c r="L710" i="9"/>
  <c r="L712" i="9"/>
  <c r="L714" i="9"/>
  <c r="L757" i="9"/>
  <c r="L779" i="9"/>
  <c r="M779" i="9" s="1"/>
  <c r="L783" i="9"/>
  <c r="L787" i="9"/>
  <c r="L791" i="9"/>
  <c r="L795" i="9"/>
  <c r="M795" i="9" s="1"/>
  <c r="L799" i="9"/>
  <c r="L803" i="9"/>
  <c r="L807" i="9"/>
  <c r="L811" i="9"/>
  <c r="M811" i="9" s="1"/>
  <c r="L815" i="9"/>
  <c r="L819" i="9"/>
  <c r="L823" i="9"/>
  <c r="L827" i="9"/>
  <c r="M827" i="9" s="1"/>
  <c r="L831" i="9"/>
  <c r="L835" i="9"/>
  <c r="L839" i="9"/>
  <c r="L843" i="9"/>
  <c r="M843" i="9" s="1"/>
  <c r="L847" i="9"/>
  <c r="L851" i="9"/>
  <c r="L855" i="9"/>
  <c r="L859" i="9"/>
  <c r="L863" i="9"/>
  <c r="L867" i="9"/>
  <c r="L871" i="9"/>
  <c r="L875" i="9"/>
  <c r="M875" i="9" s="1"/>
  <c r="L879" i="9"/>
  <c r="L717" i="9"/>
  <c r="L721" i="9"/>
  <c r="L711" i="9"/>
  <c r="M711" i="9" s="1"/>
  <c r="L715" i="9"/>
  <c r="L755" i="9"/>
  <c r="M755" i="9" s="1"/>
  <c r="L781" i="9"/>
  <c r="L785" i="9"/>
  <c r="M785" i="9" s="1"/>
  <c r="L789" i="9"/>
  <c r="L793" i="9"/>
  <c r="M793" i="9" s="1"/>
  <c r="L797" i="9"/>
  <c r="L801" i="9"/>
  <c r="M801" i="9" s="1"/>
  <c r="L805" i="9"/>
  <c r="L809" i="9"/>
  <c r="L813" i="9"/>
  <c r="M813" i="9" s="1"/>
  <c r="L817" i="9"/>
  <c r="M817" i="9" s="1"/>
  <c r="L833" i="9"/>
  <c r="L849" i="9"/>
  <c r="L865" i="9"/>
  <c r="M865" i="9" s="1"/>
  <c r="L881" i="9"/>
  <c r="M881" i="9" s="1"/>
  <c r="L861" i="9"/>
  <c r="L821" i="9"/>
  <c r="L837" i="9"/>
  <c r="L853" i="9"/>
  <c r="L869" i="9"/>
  <c r="L719" i="9"/>
  <c r="L829" i="9"/>
  <c r="M829" i="9" s="1"/>
  <c r="L713" i="9"/>
  <c r="M713" i="9" s="1"/>
  <c r="L825" i="9"/>
  <c r="L841" i="9"/>
  <c r="L857" i="9"/>
  <c r="M857" i="9" s="1"/>
  <c r="L873" i="9"/>
  <c r="M873" i="9" s="1"/>
  <c r="L723" i="9"/>
  <c r="L845" i="9"/>
  <c r="L877" i="9"/>
  <c r="L1314" i="9"/>
  <c r="M1314" i="9" s="1"/>
  <c r="L1318" i="9"/>
  <c r="L1322" i="9"/>
  <c r="L1326" i="9"/>
  <c r="M1326" i="9" s="1"/>
  <c r="L1330" i="9"/>
  <c r="M1330" i="9" s="1"/>
  <c r="L1334" i="9"/>
  <c r="L1338" i="9"/>
  <c r="L1342" i="9"/>
  <c r="M1342" i="9" s="1"/>
  <c r="L1346" i="9"/>
  <c r="M1346" i="9" s="1"/>
  <c r="L1350" i="9"/>
  <c r="L1354" i="9"/>
  <c r="L1315" i="9"/>
  <c r="L1319" i="9"/>
  <c r="M1319" i="9" s="1"/>
  <c r="L1323" i="9"/>
  <c r="L1327" i="9"/>
  <c r="L1331" i="9"/>
  <c r="L1335" i="9"/>
  <c r="M1335" i="9" s="1"/>
  <c r="L1339" i="9"/>
  <c r="L1343" i="9"/>
  <c r="L1347" i="9"/>
  <c r="L1351" i="9"/>
  <c r="M1351" i="9" s="1"/>
  <c r="L1355" i="9"/>
  <c r="L1313" i="9"/>
  <c r="L1317" i="9"/>
  <c r="L1321" i="9"/>
  <c r="M1321" i="9" s="1"/>
  <c r="L1325" i="9"/>
  <c r="L1329" i="9"/>
  <c r="L1333" i="9"/>
  <c r="M1333" i="9" s="1"/>
  <c r="L1337" i="9"/>
  <c r="M1337" i="9" s="1"/>
  <c r="L1341" i="9"/>
  <c r="L1345" i="9"/>
  <c r="L1349" i="9"/>
  <c r="L1353" i="9"/>
  <c r="M1353" i="9" s="1"/>
  <c r="L1357" i="9"/>
  <c r="L1320" i="9"/>
  <c r="L1336" i="9"/>
  <c r="L1352" i="9"/>
  <c r="M1352" i="9" s="1"/>
  <c r="L1324" i="9"/>
  <c r="L1340" i="9"/>
  <c r="L1356" i="9"/>
  <c r="L1312" i="9"/>
  <c r="M1312" i="9" s="1"/>
  <c r="L1328" i="9"/>
  <c r="L1344" i="9"/>
  <c r="L1316" i="9"/>
  <c r="L1332" i="9"/>
  <c r="M1332" i="9" s="1"/>
  <c r="L1348" i="9"/>
  <c r="L1442" i="9"/>
  <c r="L1446" i="9"/>
  <c r="L1450" i="9"/>
  <c r="L1454" i="9"/>
  <c r="L1458" i="9"/>
  <c r="L1462" i="9"/>
  <c r="L1427" i="9"/>
  <c r="L1431" i="9"/>
  <c r="L1435" i="9"/>
  <c r="L1439" i="9"/>
  <c r="L1410" i="9"/>
  <c r="L1414" i="9"/>
  <c r="L1418" i="9"/>
  <c r="L1422" i="9"/>
  <c r="L1402" i="9"/>
  <c r="L1406" i="9"/>
  <c r="L1443" i="9"/>
  <c r="L1447" i="9"/>
  <c r="L1451" i="9"/>
  <c r="L1455" i="9"/>
  <c r="L1459" i="9"/>
  <c r="L1424" i="9"/>
  <c r="L1428" i="9"/>
  <c r="L1432" i="9"/>
  <c r="L1436" i="9"/>
  <c r="L1407" i="9"/>
  <c r="L1411" i="9"/>
  <c r="L1415" i="9"/>
  <c r="L1419" i="9"/>
  <c r="L1423" i="9"/>
  <c r="L1403" i="9"/>
  <c r="L1441" i="9"/>
  <c r="L1445" i="9"/>
  <c r="L1449" i="9"/>
  <c r="L1453" i="9"/>
  <c r="L1457" i="9"/>
  <c r="L1461" i="9"/>
  <c r="L1426" i="9"/>
  <c r="L1430" i="9"/>
  <c r="L1434" i="9"/>
  <c r="L1438" i="9"/>
  <c r="L1409" i="9"/>
  <c r="L1413" i="9"/>
  <c r="L1417" i="9"/>
  <c r="L1421" i="9"/>
  <c r="L1401" i="9"/>
  <c r="L1405" i="9"/>
  <c r="L1440" i="9"/>
  <c r="L1456" i="9"/>
  <c r="L1433" i="9"/>
  <c r="L1416" i="9"/>
  <c r="L1444" i="9"/>
  <c r="L1460" i="9"/>
  <c r="L1437" i="9"/>
  <c r="L1420" i="9"/>
  <c r="L1448" i="9"/>
  <c r="L1425" i="9"/>
  <c r="L1408" i="9"/>
  <c r="L1400" i="9"/>
  <c r="L1452" i="9"/>
  <c r="L1429" i="9"/>
  <c r="L1412" i="9"/>
  <c r="L1404" i="9"/>
  <c r="L167" i="9"/>
  <c r="L169" i="9"/>
  <c r="M169" i="9" s="1"/>
  <c r="L171" i="9"/>
  <c r="L173" i="9"/>
  <c r="M173" i="9" s="1"/>
  <c r="L175" i="9"/>
  <c r="L177" i="9"/>
  <c r="L179" i="9"/>
  <c r="L181" i="9"/>
  <c r="M181" i="9" s="1"/>
  <c r="L183" i="9"/>
  <c r="L185" i="9"/>
  <c r="L187" i="9"/>
  <c r="L189" i="9"/>
  <c r="M189" i="9" s="1"/>
  <c r="L191" i="9"/>
  <c r="L193" i="9"/>
  <c r="L195" i="9"/>
  <c r="L197" i="9"/>
  <c r="M197" i="9" s="1"/>
  <c r="L199" i="9"/>
  <c r="L201" i="9"/>
  <c r="L203" i="9"/>
  <c r="M203" i="9" s="1"/>
  <c r="L205" i="9"/>
  <c r="M205" i="9" s="1"/>
  <c r="L207" i="9"/>
  <c r="L209" i="9"/>
  <c r="L211" i="9"/>
  <c r="L213" i="9"/>
  <c r="M213" i="9" s="1"/>
  <c r="L215" i="9"/>
  <c r="L217" i="9"/>
  <c r="L219" i="9"/>
  <c r="L221" i="9"/>
  <c r="M221" i="9" s="1"/>
  <c r="L223" i="9"/>
  <c r="L225" i="9"/>
  <c r="L227" i="9"/>
  <c r="L229" i="9"/>
  <c r="M229" i="9" s="1"/>
  <c r="L231" i="9"/>
  <c r="L233" i="9"/>
  <c r="M233" i="9" s="1"/>
  <c r="L235" i="9"/>
  <c r="M235" i="9" s="1"/>
  <c r="L237" i="9"/>
  <c r="M237" i="9" s="1"/>
  <c r="L239" i="9"/>
  <c r="L241" i="9"/>
  <c r="L243" i="9"/>
  <c r="L245" i="9"/>
  <c r="M245" i="9" s="1"/>
  <c r="L247" i="9"/>
  <c r="L249" i="9"/>
  <c r="L251" i="9"/>
  <c r="M251" i="9" s="1"/>
  <c r="L253" i="9"/>
  <c r="M253" i="9" s="1"/>
  <c r="L255" i="9"/>
  <c r="L257" i="9"/>
  <c r="L259" i="9"/>
  <c r="L261" i="9"/>
  <c r="M261" i="9" s="1"/>
  <c r="L263" i="9"/>
  <c r="L265" i="9"/>
  <c r="L267" i="9"/>
  <c r="L269" i="9"/>
  <c r="M269" i="9" s="1"/>
  <c r="L271" i="9"/>
  <c r="L273" i="9"/>
  <c r="L275" i="9"/>
  <c r="L277" i="9"/>
  <c r="M277" i="9" s="1"/>
  <c r="L279" i="9"/>
  <c r="M279" i="9" s="1"/>
  <c r="L281" i="9"/>
  <c r="L283" i="9"/>
  <c r="M283" i="9" s="1"/>
  <c r="L285" i="9"/>
  <c r="M285" i="9" s="1"/>
  <c r="L287" i="9"/>
  <c r="L289" i="9"/>
  <c r="L291" i="9"/>
  <c r="L293" i="9"/>
  <c r="M293" i="9" s="1"/>
  <c r="L295" i="9"/>
  <c r="L297" i="9"/>
  <c r="M297" i="9" s="1"/>
  <c r="L299" i="9"/>
  <c r="M299" i="9" s="1"/>
  <c r="L301" i="9"/>
  <c r="M301" i="9" s="1"/>
  <c r="L303" i="9"/>
  <c r="L305" i="9"/>
  <c r="L307" i="9"/>
  <c r="L309" i="9"/>
  <c r="M309" i="9" s="1"/>
  <c r="L311" i="9"/>
  <c r="L313" i="9"/>
  <c r="L315" i="9"/>
  <c r="M315" i="9" s="1"/>
  <c r="L317" i="9"/>
  <c r="M317" i="9" s="1"/>
  <c r="L319" i="9"/>
  <c r="L321" i="9"/>
  <c r="L323" i="9"/>
  <c r="L325" i="9"/>
  <c r="M325" i="9" s="1"/>
  <c r="L327" i="9"/>
  <c r="L329" i="9"/>
  <c r="L331" i="9"/>
  <c r="L333" i="9"/>
  <c r="M333" i="9" s="1"/>
  <c r="L335" i="9"/>
  <c r="L337" i="9"/>
  <c r="L339" i="9"/>
  <c r="L341" i="9"/>
  <c r="M341" i="9" s="1"/>
  <c r="L343" i="9"/>
  <c r="M343" i="9" s="1"/>
  <c r="L345" i="9"/>
  <c r="L347" i="9"/>
  <c r="M347" i="9" s="1"/>
  <c r="L349" i="9"/>
  <c r="M349" i="9" s="1"/>
  <c r="L351" i="9"/>
  <c r="L353" i="9"/>
  <c r="L355" i="9"/>
  <c r="L357" i="9"/>
  <c r="M357" i="9" s="1"/>
  <c r="L359" i="9"/>
  <c r="L361" i="9"/>
  <c r="M361" i="9" s="1"/>
  <c r="L363" i="9"/>
  <c r="M363" i="9" s="1"/>
  <c r="L365" i="9"/>
  <c r="M365" i="9" s="1"/>
  <c r="L367" i="9"/>
  <c r="L369" i="9"/>
  <c r="L371" i="9"/>
  <c r="L373" i="9"/>
  <c r="M373" i="9" s="1"/>
  <c r="L375" i="9"/>
  <c r="L377" i="9"/>
  <c r="L13" i="9"/>
  <c r="M13" i="9" s="1"/>
  <c r="L15" i="9"/>
  <c r="M15" i="9" s="1"/>
  <c r="L17" i="9"/>
  <c r="L19" i="9"/>
  <c r="L21" i="9"/>
  <c r="L23" i="9"/>
  <c r="M23" i="9" s="1"/>
  <c r="L25" i="9"/>
  <c r="L27" i="9"/>
  <c r="L29" i="9"/>
  <c r="M29" i="9" s="1"/>
  <c r="L31" i="9"/>
  <c r="L33" i="9"/>
  <c r="L35" i="9"/>
  <c r="L37" i="9"/>
  <c r="L39" i="9"/>
  <c r="M39" i="9" s="1"/>
  <c r="L41" i="9"/>
  <c r="M41" i="9" s="1"/>
  <c r="L43" i="9"/>
  <c r="L45" i="9"/>
  <c r="L47" i="9"/>
  <c r="L49" i="9"/>
  <c r="L51" i="9"/>
  <c r="L53" i="9"/>
  <c r="L55" i="9"/>
  <c r="M55" i="9" s="1"/>
  <c r="L57" i="9"/>
  <c r="L59" i="9"/>
  <c r="L61" i="9"/>
  <c r="L63" i="9"/>
  <c r="L65" i="9"/>
  <c r="L67" i="9"/>
  <c r="L69" i="9"/>
  <c r="L71" i="9"/>
  <c r="M71" i="9" s="1"/>
  <c r="L73" i="9"/>
  <c r="L75" i="9"/>
  <c r="L77" i="9"/>
  <c r="M77" i="9" s="1"/>
  <c r="L79" i="9"/>
  <c r="L81" i="9"/>
  <c r="L83" i="9"/>
  <c r="L85" i="9"/>
  <c r="L87" i="9"/>
  <c r="M87" i="9" s="1"/>
  <c r="L89" i="9"/>
  <c r="L91" i="9"/>
  <c r="L93" i="9"/>
  <c r="L95" i="9"/>
  <c r="L97" i="9"/>
  <c r="L99" i="9"/>
  <c r="L101" i="9"/>
  <c r="L103" i="9"/>
  <c r="M103" i="9" s="1"/>
  <c r="L105" i="9"/>
  <c r="L107" i="9"/>
  <c r="L109" i="9"/>
  <c r="M109" i="9" s="1"/>
  <c r="L111" i="9"/>
  <c r="L113" i="9"/>
  <c r="L115" i="9"/>
  <c r="L117" i="9"/>
  <c r="L119" i="9"/>
  <c r="M119" i="9" s="1"/>
  <c r="L121" i="9"/>
  <c r="L123" i="9"/>
  <c r="L125" i="9"/>
  <c r="M125" i="9" s="1"/>
  <c r="L127" i="9"/>
  <c r="L129" i="9"/>
  <c r="L131" i="9"/>
  <c r="L133" i="9"/>
  <c r="L135" i="9"/>
  <c r="M135" i="9" s="1"/>
  <c r="L137" i="9"/>
  <c r="L139" i="9"/>
  <c r="M139" i="9" s="1"/>
  <c r="L141" i="9"/>
  <c r="M141" i="9" s="1"/>
  <c r="L143" i="9"/>
  <c r="L145" i="9"/>
  <c r="L147" i="9"/>
  <c r="L149" i="9"/>
  <c r="L151" i="9"/>
  <c r="M151" i="9" s="1"/>
  <c r="L153" i="9"/>
  <c r="L155" i="9"/>
  <c r="L157" i="9"/>
  <c r="M157" i="9" s="1"/>
  <c r="L159" i="9"/>
  <c r="L161" i="9"/>
  <c r="L163" i="9"/>
  <c r="L165" i="9"/>
  <c r="L7" i="9"/>
  <c r="M7" i="9" s="1"/>
  <c r="L9" i="9"/>
  <c r="L11" i="9"/>
  <c r="L170" i="9"/>
  <c r="L174" i="9"/>
  <c r="L178" i="9"/>
  <c r="L182" i="9"/>
  <c r="L186" i="9"/>
  <c r="L190" i="9"/>
  <c r="M190" i="9" s="1"/>
  <c r="L194" i="9"/>
  <c r="L198" i="9"/>
  <c r="L202" i="9"/>
  <c r="L206" i="9"/>
  <c r="M206" i="9" s="1"/>
  <c r="L210" i="9"/>
  <c r="L214" i="9"/>
  <c r="L218" i="9"/>
  <c r="L222" i="9"/>
  <c r="M222" i="9" s="1"/>
  <c r="L226" i="9"/>
  <c r="L230" i="9"/>
  <c r="L234" i="9"/>
  <c r="L238" i="9"/>
  <c r="M238" i="9" s="1"/>
  <c r="L242" i="9"/>
  <c r="L246" i="9"/>
  <c r="L250" i="9"/>
  <c r="L254" i="9"/>
  <c r="M254" i="9" s="1"/>
  <c r="L258" i="9"/>
  <c r="L262" i="9"/>
  <c r="M262" i="9" s="1"/>
  <c r="L266" i="9"/>
  <c r="L270" i="9"/>
  <c r="M270" i="9" s="1"/>
  <c r="L274" i="9"/>
  <c r="L278" i="9"/>
  <c r="L282" i="9"/>
  <c r="L286" i="9"/>
  <c r="M286" i="9" s="1"/>
  <c r="L290" i="9"/>
  <c r="L294" i="9"/>
  <c r="L298" i="9"/>
  <c r="L302" i="9"/>
  <c r="M302" i="9" s="1"/>
  <c r="L306" i="9"/>
  <c r="L310" i="9"/>
  <c r="L314" i="9"/>
  <c r="L318" i="9"/>
  <c r="M318" i="9" s="1"/>
  <c r="L322" i="9"/>
  <c r="L326" i="9"/>
  <c r="M326" i="9" s="1"/>
  <c r="L330" i="9"/>
  <c r="L334" i="9"/>
  <c r="M334" i="9" s="1"/>
  <c r="L338" i="9"/>
  <c r="L342" i="9"/>
  <c r="L346" i="9"/>
  <c r="L350" i="9"/>
  <c r="M350" i="9" s="1"/>
  <c r="L354" i="9"/>
  <c r="L358" i="9"/>
  <c r="L362" i="9"/>
  <c r="L366" i="9"/>
  <c r="M366" i="9" s="1"/>
  <c r="L370" i="9"/>
  <c r="L374" i="9"/>
  <c r="L378" i="9"/>
  <c r="L16" i="9"/>
  <c r="M16" i="9" s="1"/>
  <c r="L20" i="9"/>
  <c r="L24" i="9"/>
  <c r="L28" i="9"/>
  <c r="L32" i="9"/>
  <c r="M32" i="9" s="1"/>
  <c r="L36" i="9"/>
  <c r="L40" i="9"/>
  <c r="L44" i="9"/>
  <c r="L48" i="9"/>
  <c r="L52" i="9"/>
  <c r="L56" i="9"/>
  <c r="L60" i="9"/>
  <c r="L64" i="9"/>
  <c r="M64" i="9" s="1"/>
  <c r="L68" i="9"/>
  <c r="L72" i="9"/>
  <c r="L76" i="9"/>
  <c r="L80" i="9"/>
  <c r="M80" i="9" s="1"/>
  <c r="L84" i="9"/>
  <c r="L88" i="9"/>
  <c r="L92" i="9"/>
  <c r="L96" i="9"/>
  <c r="M96" i="9" s="1"/>
  <c r="L100" i="9"/>
  <c r="L104" i="9"/>
  <c r="L108" i="9"/>
  <c r="L6" i="9"/>
  <c r="M6" i="9" s="1"/>
  <c r="L168" i="9"/>
  <c r="L184" i="9"/>
  <c r="L200" i="9"/>
  <c r="M200" i="9" s="1"/>
  <c r="L216" i="9"/>
  <c r="M216" i="9" s="1"/>
  <c r="L232" i="9"/>
  <c r="L248" i="9"/>
  <c r="L264" i="9"/>
  <c r="L280" i="9"/>
  <c r="M280" i="9" s="1"/>
  <c r="L296" i="9"/>
  <c r="L312" i="9"/>
  <c r="L328" i="9"/>
  <c r="M328" i="9" s="1"/>
  <c r="L344" i="9"/>
  <c r="M344" i="9" s="1"/>
  <c r="L360" i="9"/>
  <c r="L376" i="9"/>
  <c r="L26" i="9"/>
  <c r="M26" i="9" s="1"/>
  <c r="L42" i="9"/>
  <c r="M42" i="9" s="1"/>
  <c r="L58" i="9"/>
  <c r="L74" i="9"/>
  <c r="L90" i="9"/>
  <c r="L106" i="9"/>
  <c r="M106" i="9" s="1"/>
  <c r="L116" i="9"/>
  <c r="L124" i="9"/>
  <c r="L132" i="9"/>
  <c r="L140" i="9"/>
  <c r="M140" i="9" s="1"/>
  <c r="L148" i="9"/>
  <c r="L154" i="9"/>
  <c r="L164" i="9"/>
  <c r="L10" i="9"/>
  <c r="M10" i="9" s="1"/>
  <c r="L160" i="9"/>
  <c r="L180" i="9"/>
  <c r="L228" i="9"/>
  <c r="M228" i="9" s="1"/>
  <c r="L260" i="9"/>
  <c r="M260" i="9" s="1"/>
  <c r="L308" i="9"/>
  <c r="L356" i="9"/>
  <c r="L22" i="9"/>
  <c r="M22" i="9" s="1"/>
  <c r="L70" i="9"/>
  <c r="M70" i="9" s="1"/>
  <c r="L102" i="9"/>
  <c r="L130" i="9"/>
  <c r="L152" i="9"/>
  <c r="L172" i="9"/>
  <c r="M172" i="9" s="1"/>
  <c r="L188" i="9"/>
  <c r="M188" i="9" s="1"/>
  <c r="L204" i="9"/>
  <c r="L220" i="9"/>
  <c r="M220" i="9" s="1"/>
  <c r="L236" i="9"/>
  <c r="M236" i="9" s="1"/>
  <c r="L252" i="9"/>
  <c r="L268" i="9"/>
  <c r="L284" i="9"/>
  <c r="L300" i="9"/>
  <c r="M300" i="9" s="1"/>
  <c r="L316" i="9"/>
  <c r="L332" i="9"/>
  <c r="L348" i="9"/>
  <c r="M348" i="9" s="1"/>
  <c r="L364" i="9"/>
  <c r="M364" i="9" s="1"/>
  <c r="L14" i="9"/>
  <c r="L30" i="9"/>
  <c r="L46" i="9"/>
  <c r="L62" i="9"/>
  <c r="M62" i="9" s="1"/>
  <c r="L78" i="9"/>
  <c r="M78" i="9" s="1"/>
  <c r="L94" i="9"/>
  <c r="M94" i="9" s="1"/>
  <c r="L110" i="9"/>
  <c r="L118" i="9"/>
  <c r="M118" i="9" s="1"/>
  <c r="L126" i="9"/>
  <c r="L134" i="9"/>
  <c r="M134" i="9" s="1"/>
  <c r="L142" i="9"/>
  <c r="M142" i="9" s="1"/>
  <c r="L150" i="9"/>
  <c r="M150" i="9" s="1"/>
  <c r="L166" i="9"/>
  <c r="L212" i="9"/>
  <c r="L276" i="9"/>
  <c r="M276" i="9" s="1"/>
  <c r="L340" i="9"/>
  <c r="M340" i="9" s="1"/>
  <c r="L38" i="9"/>
  <c r="L114" i="9"/>
  <c r="L138" i="9"/>
  <c r="L8" i="9"/>
  <c r="M8" i="9" s="1"/>
  <c r="L176" i="9"/>
  <c r="L192" i="9"/>
  <c r="L208" i="9"/>
  <c r="L224" i="9"/>
  <c r="M224" i="9" s="1"/>
  <c r="L240" i="9"/>
  <c r="L256" i="9"/>
  <c r="L272" i="9"/>
  <c r="M272" i="9" s="1"/>
  <c r="L288" i="9"/>
  <c r="M288" i="9" s="1"/>
  <c r="L304" i="9"/>
  <c r="L320" i="9"/>
  <c r="L336" i="9"/>
  <c r="L352" i="9"/>
  <c r="M352" i="9" s="1"/>
  <c r="L368" i="9"/>
  <c r="L18" i="9"/>
  <c r="L34" i="9"/>
  <c r="L50" i="9"/>
  <c r="M50" i="9" s="1"/>
  <c r="L66" i="9"/>
  <c r="L82" i="9"/>
  <c r="L98" i="9"/>
  <c r="L112" i="9"/>
  <c r="L120" i="9"/>
  <c r="L128" i="9"/>
  <c r="L136" i="9"/>
  <c r="L144" i="9"/>
  <c r="M144" i="9" s="1"/>
  <c r="L156" i="9"/>
  <c r="L162" i="9"/>
  <c r="L12" i="9"/>
  <c r="L196" i="9"/>
  <c r="L244" i="9"/>
  <c r="L292" i="9"/>
  <c r="L324" i="9"/>
  <c r="M324" i="9" s="1"/>
  <c r="L372" i="9"/>
  <c r="M372" i="9" s="1"/>
  <c r="L54" i="9"/>
  <c r="L86" i="9"/>
  <c r="L122" i="9"/>
  <c r="L146" i="9"/>
  <c r="M146" i="9" s="1"/>
  <c r="L158" i="9"/>
  <c r="M410" i="9"/>
  <c r="M426" i="9"/>
  <c r="M474" i="9"/>
  <c r="M490" i="9"/>
  <c r="M522" i="9"/>
  <c r="M538" i="9"/>
  <c r="M554" i="9"/>
  <c r="M586" i="9"/>
  <c r="M602" i="9"/>
  <c r="M398" i="9"/>
  <c r="M430" i="9"/>
  <c r="M558" i="9"/>
  <c r="M590" i="9"/>
  <c r="M686" i="9"/>
  <c r="M460" i="9"/>
  <c r="M684" i="9"/>
  <c r="M381" i="9"/>
  <c r="M525" i="9"/>
  <c r="M541" i="9"/>
  <c r="M589" i="9"/>
  <c r="M605" i="9"/>
  <c r="M653" i="9"/>
  <c r="M669" i="9"/>
  <c r="M467" i="9"/>
  <c r="M598" i="9"/>
  <c r="M630" i="9"/>
  <c r="M500" i="9"/>
  <c r="M532" i="9"/>
  <c r="M564" i="9"/>
  <c r="M596" i="9"/>
  <c r="K709" i="9"/>
  <c r="M959" i="9"/>
  <c r="M975" i="9"/>
  <c r="M983" i="9"/>
  <c r="M1007" i="9"/>
  <c r="M1015" i="9"/>
  <c r="M1047" i="9"/>
  <c r="M1055" i="9"/>
  <c r="M1079" i="9"/>
  <c r="M1087" i="9"/>
  <c r="M1103" i="9"/>
  <c r="M1111" i="9"/>
  <c r="M1135" i="9"/>
  <c r="M1143" i="9"/>
  <c r="M1175" i="9"/>
  <c r="M1183" i="9"/>
  <c r="M1207" i="9"/>
  <c r="M1229" i="9"/>
  <c r="M1261" i="9"/>
  <c r="M1293" i="9"/>
  <c r="M1271" i="9"/>
  <c r="M1014" i="9"/>
  <c r="M1030" i="9"/>
  <c r="M1094" i="9"/>
  <c r="M1126" i="9"/>
  <c r="M1190" i="9"/>
  <c r="M1206" i="9"/>
  <c r="M1270" i="9"/>
  <c r="M1286" i="9"/>
  <c r="M1263" i="9"/>
  <c r="K885" i="10"/>
  <c r="L885" i="10" s="1"/>
  <c r="K889" i="10"/>
  <c r="L889" i="10" s="1"/>
  <c r="K893" i="10"/>
  <c r="L893" i="10" s="1"/>
  <c r="K897" i="10"/>
  <c r="L897" i="10" s="1"/>
  <c r="K901" i="10"/>
  <c r="L901" i="10" s="1"/>
  <c r="K905" i="10"/>
  <c r="L905" i="10" s="1"/>
  <c r="K910" i="10"/>
  <c r="L910" i="10" s="1"/>
  <c r="K914" i="10"/>
  <c r="L914" i="10" s="1"/>
  <c r="K918" i="10"/>
  <c r="L918" i="10" s="1"/>
  <c r="K922" i="10"/>
  <c r="L922" i="10" s="1"/>
  <c r="K926" i="10"/>
  <c r="L926" i="10" s="1"/>
  <c r="K930" i="10"/>
  <c r="L930" i="10" s="1"/>
  <c r="K934" i="10"/>
  <c r="L934" i="10" s="1"/>
  <c r="K938" i="10"/>
  <c r="L938" i="10" s="1"/>
  <c r="K942" i="10"/>
  <c r="L942" i="10" s="1"/>
  <c r="K946" i="10"/>
  <c r="L946" i="10" s="1"/>
  <c r="K886" i="10"/>
  <c r="L886" i="10" s="1"/>
  <c r="K890" i="10"/>
  <c r="L890" i="10" s="1"/>
  <c r="K894" i="10"/>
  <c r="L894" i="10" s="1"/>
  <c r="K898" i="10"/>
  <c r="L898" i="10" s="1"/>
  <c r="K902" i="10"/>
  <c r="L902" i="10" s="1"/>
  <c r="K907" i="10"/>
  <c r="L907" i="10" s="1"/>
  <c r="K911" i="10"/>
  <c r="L911" i="10" s="1"/>
  <c r="K915" i="10"/>
  <c r="L915" i="10" s="1"/>
  <c r="K919" i="10"/>
  <c r="L919" i="10" s="1"/>
  <c r="K923" i="10"/>
  <c r="L923" i="10" s="1"/>
  <c r="K927" i="10"/>
  <c r="L927" i="10" s="1"/>
  <c r="K931" i="10"/>
  <c r="L931" i="10" s="1"/>
  <c r="K935" i="10"/>
  <c r="L935" i="10" s="1"/>
  <c r="K939" i="10"/>
  <c r="L939" i="10" s="1"/>
  <c r="K943" i="10"/>
  <c r="L943" i="10" s="1"/>
  <c r="K947" i="10"/>
  <c r="L947" i="10" s="1"/>
  <c r="K884" i="10"/>
  <c r="L884" i="10" s="1"/>
  <c r="K892" i="10"/>
  <c r="L892" i="10" s="1"/>
  <c r="K900" i="10"/>
  <c r="L900" i="10" s="1"/>
  <c r="K909" i="10"/>
  <c r="L909" i="10" s="1"/>
  <c r="K917" i="10"/>
  <c r="L917" i="10" s="1"/>
  <c r="K925" i="10"/>
  <c r="L925" i="10" s="1"/>
  <c r="K933" i="10"/>
  <c r="L933" i="10" s="1"/>
  <c r="K941" i="10"/>
  <c r="L941" i="10" s="1"/>
  <c r="K896" i="10"/>
  <c r="L896" i="10" s="1"/>
  <c r="K913" i="10"/>
  <c r="L913" i="10" s="1"/>
  <c r="K929" i="10"/>
  <c r="L929" i="10" s="1"/>
  <c r="K945" i="10"/>
  <c r="L945" i="10" s="1"/>
  <c r="K899" i="10"/>
  <c r="L899" i="10" s="1"/>
  <c r="K908" i="10"/>
  <c r="L908" i="10" s="1"/>
  <c r="K924" i="10"/>
  <c r="L924" i="10" s="1"/>
  <c r="K940" i="10"/>
  <c r="L940" i="10" s="1"/>
  <c r="K887" i="10"/>
  <c r="L887" i="10" s="1"/>
  <c r="K895" i="10"/>
  <c r="L895" i="10" s="1"/>
  <c r="K903" i="10"/>
  <c r="L903" i="10" s="1"/>
  <c r="K912" i="10"/>
  <c r="L912" i="10" s="1"/>
  <c r="K920" i="10"/>
  <c r="L920" i="10" s="1"/>
  <c r="K928" i="10"/>
  <c r="L928" i="10" s="1"/>
  <c r="K936" i="10"/>
  <c r="L936" i="10" s="1"/>
  <c r="K944" i="10"/>
  <c r="L944" i="10" s="1"/>
  <c r="K888" i="10"/>
  <c r="L888" i="10" s="1"/>
  <c r="K904" i="10"/>
  <c r="L904" i="10" s="1"/>
  <c r="K921" i="10"/>
  <c r="L921" i="10" s="1"/>
  <c r="K937" i="10"/>
  <c r="L937" i="10" s="1"/>
  <c r="K891" i="10"/>
  <c r="L891" i="10" s="1"/>
  <c r="K916" i="10"/>
  <c r="L916" i="10" s="1"/>
  <c r="K932" i="10"/>
  <c r="L932" i="10" s="1"/>
  <c r="K948" i="10"/>
  <c r="L948" i="10" s="1"/>
  <c r="L709" i="9"/>
  <c r="M717" i="9"/>
  <c r="M721" i="9"/>
  <c r="M723" i="9"/>
  <c r="M729" i="9"/>
  <c r="M737" i="9"/>
  <c r="M739" i="9"/>
  <c r="M745" i="9"/>
  <c r="M753" i="9"/>
  <c r="M763" i="9"/>
  <c r="M765" i="9"/>
  <c r="M771" i="9"/>
  <c r="M781" i="9"/>
  <c r="M787" i="9"/>
  <c r="M797" i="9"/>
  <c r="M803" i="9"/>
  <c r="M809" i="9"/>
  <c r="M819" i="9"/>
  <c r="M825" i="9"/>
  <c r="M833" i="9"/>
  <c r="M835" i="9"/>
  <c r="M841" i="9"/>
  <c r="M845" i="9"/>
  <c r="M849" i="9"/>
  <c r="M851" i="9"/>
  <c r="M859" i="9"/>
  <c r="M861" i="9"/>
  <c r="M867" i="9"/>
  <c r="M877" i="9"/>
  <c r="M714" i="9"/>
  <c r="M766" i="9"/>
  <c r="M830" i="9"/>
  <c r="M740" i="9"/>
  <c r="M756" i="9"/>
  <c r="M788" i="9"/>
  <c r="M804" i="9"/>
  <c r="M820" i="9"/>
  <c r="M836" i="9"/>
  <c r="M860" i="9"/>
  <c r="M876" i="9"/>
  <c r="M728" i="9"/>
  <c r="M736" i="9"/>
  <c r="M768" i="9"/>
  <c r="M776" i="9"/>
  <c r="M824" i="9"/>
  <c r="M840" i="9"/>
  <c r="M710" i="9"/>
  <c r="M726" i="9"/>
  <c r="M774" i="9"/>
  <c r="M790" i="9"/>
  <c r="M806" i="9"/>
  <c r="M854" i="9"/>
  <c r="M870" i="9"/>
  <c r="M732" i="9"/>
  <c r="M764" i="9"/>
  <c r="M780" i="9"/>
  <c r="M828" i="9"/>
  <c r="M844" i="9"/>
  <c r="M852" i="9"/>
  <c r="M868" i="9"/>
  <c r="L1311" i="9"/>
  <c r="M1311" i="9" s="1"/>
  <c r="M1315" i="9"/>
  <c r="M1323" i="9"/>
  <c r="M1327" i="9"/>
  <c r="M1331" i="9"/>
  <c r="M1339" i="9"/>
  <c r="M1343" i="9"/>
  <c r="M1347" i="9"/>
  <c r="M1355" i="9"/>
  <c r="M1316" i="9"/>
  <c r="M1320" i="9"/>
  <c r="M1324" i="9"/>
  <c r="M1328" i="9"/>
  <c r="M1336" i="9"/>
  <c r="M1340" i="9"/>
  <c r="M1344" i="9"/>
  <c r="M1348" i="9"/>
  <c r="M1356" i="9"/>
  <c r="M1322" i="9"/>
  <c r="M1338" i="9"/>
  <c r="M1354" i="9"/>
  <c r="M1318" i="9"/>
  <c r="M1334" i="9"/>
  <c r="M1350" i="9"/>
  <c r="M1313" i="9"/>
  <c r="M1329" i="9"/>
  <c r="M1345" i="9"/>
  <c r="M1317" i="9"/>
  <c r="M1325" i="9"/>
  <c r="M1341" i="9"/>
  <c r="M1349" i="9"/>
  <c r="M1357" i="9"/>
  <c r="L1399" i="9"/>
  <c r="M25" i="9"/>
  <c r="M30" i="9"/>
  <c r="M54" i="9"/>
  <c r="M57" i="9"/>
  <c r="M73" i="9"/>
  <c r="M81" i="9"/>
  <c r="M86" i="9"/>
  <c r="M89" i="9"/>
  <c r="M105" i="9"/>
  <c r="M113" i="9"/>
  <c r="M121" i="9"/>
  <c r="M126" i="9"/>
  <c r="M129" i="9"/>
  <c r="M137" i="9"/>
  <c r="M153" i="9"/>
  <c r="M158" i="9"/>
  <c r="M182" i="9"/>
  <c r="M185" i="9"/>
  <c r="M198" i="9"/>
  <c r="M201" i="9"/>
  <c r="M214" i="9"/>
  <c r="M217" i="9"/>
  <c r="M225" i="9"/>
  <c r="M231" i="9"/>
  <c r="M247" i="9"/>
  <c r="M249" i="9"/>
  <c r="M255" i="9"/>
  <c r="M263" i="9"/>
  <c r="M265" i="9"/>
  <c r="M267" i="9"/>
  <c r="M271" i="9"/>
  <c r="M281" i="9"/>
  <c r="M289" i="9"/>
  <c r="M295" i="9"/>
  <c r="M311" i="9"/>
  <c r="M313" i="9"/>
  <c r="M319" i="9"/>
  <c r="M327" i="9"/>
  <c r="M329" i="9"/>
  <c r="M331" i="9"/>
  <c r="M335" i="9"/>
  <c r="M345" i="9"/>
  <c r="M353" i="9"/>
  <c r="M359" i="9"/>
  <c r="M375" i="9"/>
  <c r="M61" i="9"/>
  <c r="M66" i="9"/>
  <c r="M93" i="9"/>
  <c r="M138" i="9"/>
  <c r="M230" i="9"/>
  <c r="M246" i="9"/>
  <c r="M278" i="9"/>
  <c r="M294" i="9"/>
  <c r="M310" i="9"/>
  <c r="M342" i="9"/>
  <c r="M358" i="9"/>
  <c r="M374" i="9"/>
  <c r="M377" i="9"/>
  <c r="M24" i="9"/>
  <c r="M40" i="9"/>
  <c r="M56" i="9"/>
  <c r="M72" i="9"/>
  <c r="M88" i="9"/>
  <c r="M104" i="9"/>
  <c r="M120" i="9"/>
  <c r="M136" i="9"/>
  <c r="M92" i="9"/>
  <c r="M167" i="9"/>
  <c r="M180" i="9"/>
  <c r="M183" i="9"/>
  <c r="M199" i="9"/>
  <c r="M204" i="9"/>
  <c r="M212" i="9"/>
  <c r="M215" i="9"/>
  <c r="M12" i="9"/>
  <c r="M34" i="9"/>
  <c r="M45" i="9"/>
  <c r="M90" i="9"/>
  <c r="M98" i="9"/>
  <c r="M122" i="9"/>
  <c r="M162" i="9"/>
  <c r="M244" i="9"/>
  <c r="M248" i="9"/>
  <c r="M252" i="9"/>
  <c r="M264" i="9"/>
  <c r="M268" i="9"/>
  <c r="M284" i="9"/>
  <c r="M292" i="9"/>
  <c r="M308" i="9"/>
  <c r="M312" i="9"/>
  <c r="M316" i="9"/>
  <c r="M332" i="9"/>
  <c r="M336" i="9"/>
  <c r="M356" i="9"/>
  <c r="M360" i="9"/>
  <c r="M27" i="9"/>
  <c r="M43" i="9"/>
  <c r="M59" i="9"/>
  <c r="M75" i="9"/>
  <c r="M91" i="9"/>
  <c r="M107" i="9"/>
  <c r="M123" i="9"/>
  <c r="M128" i="9"/>
  <c r="M155" i="9"/>
  <c r="M160" i="9"/>
  <c r="M171" i="9"/>
  <c r="M187" i="9"/>
  <c r="M219" i="9"/>
  <c r="M9" i="9"/>
  <c r="K882" i="7"/>
  <c r="K379" i="7"/>
  <c r="F1462" i="19"/>
  <c r="F1461" i="19"/>
  <c r="F1460" i="19"/>
  <c r="F1459" i="19"/>
  <c r="F1458" i="19"/>
  <c r="F1457" i="19"/>
  <c r="F1456" i="19"/>
  <c r="F1455" i="19"/>
  <c r="F1454" i="19"/>
  <c r="F1453" i="19"/>
  <c r="F1452" i="19"/>
  <c r="F1451" i="19"/>
  <c r="F1450" i="19"/>
  <c r="F1449" i="19"/>
  <c r="F1448" i="19"/>
  <c r="F1447" i="19"/>
  <c r="F1446" i="19"/>
  <c r="F1445" i="19"/>
  <c r="F1444" i="19"/>
  <c r="F1443" i="19"/>
  <c r="F1442" i="19"/>
  <c r="F1441" i="19"/>
  <c r="F1440" i="19"/>
  <c r="F1439" i="19"/>
  <c r="F1438" i="19"/>
  <c r="F1437" i="19"/>
  <c r="F1436" i="19"/>
  <c r="F1435" i="19"/>
  <c r="F1434" i="19"/>
  <c r="F1433" i="19"/>
  <c r="F1432" i="19"/>
  <c r="F1431" i="19"/>
  <c r="F1430" i="19"/>
  <c r="F1429" i="19"/>
  <c r="F1428" i="19"/>
  <c r="F1427" i="19"/>
  <c r="F1426" i="19"/>
  <c r="F1425" i="19"/>
  <c r="F1424" i="19"/>
  <c r="F1423" i="19"/>
  <c r="F1422" i="19"/>
  <c r="F1421" i="19"/>
  <c r="F1420" i="19"/>
  <c r="F1419" i="19"/>
  <c r="F1418" i="19"/>
  <c r="F1417" i="19"/>
  <c r="F1416" i="19"/>
  <c r="F1415" i="19"/>
  <c r="F1414" i="19"/>
  <c r="F1413" i="19"/>
  <c r="F1412" i="19"/>
  <c r="F1411" i="19"/>
  <c r="F1410" i="19"/>
  <c r="F1409" i="19"/>
  <c r="F1408" i="19"/>
  <c r="F1407" i="19"/>
  <c r="F1406" i="19"/>
  <c r="F1405" i="19"/>
  <c r="F1404" i="19"/>
  <c r="F1403" i="19"/>
  <c r="F1402" i="19"/>
  <c r="F1401" i="19"/>
  <c r="F1400" i="19"/>
  <c r="F1399" i="19"/>
  <c r="F1462" i="8"/>
  <c r="F1461" i="8"/>
  <c r="F1460" i="8"/>
  <c r="F1459" i="8"/>
  <c r="F1458" i="8"/>
  <c r="F1457" i="8"/>
  <c r="F1456" i="8"/>
  <c r="F1455" i="8"/>
  <c r="F1454" i="8"/>
  <c r="F1453" i="8"/>
  <c r="F1452" i="8"/>
  <c r="F1451" i="8"/>
  <c r="F1450" i="8"/>
  <c r="F1449" i="8"/>
  <c r="F1448" i="8"/>
  <c r="F1447" i="8"/>
  <c r="F1446" i="8"/>
  <c r="F1445" i="8"/>
  <c r="F1444" i="8"/>
  <c r="F1443" i="8"/>
  <c r="F1442" i="8"/>
  <c r="F1441" i="8"/>
  <c r="F1440" i="8"/>
  <c r="F1439" i="8"/>
  <c r="F1438" i="8"/>
  <c r="F1437" i="8"/>
  <c r="F1436" i="8"/>
  <c r="F1435" i="8"/>
  <c r="F1434" i="8"/>
  <c r="F1433" i="8"/>
  <c r="F1432" i="8"/>
  <c r="F1431" i="8"/>
  <c r="F1430" i="8"/>
  <c r="F1429" i="8"/>
  <c r="F1428" i="8"/>
  <c r="F1427" i="8"/>
  <c r="F1426" i="8"/>
  <c r="F1425" i="8"/>
  <c r="F1424" i="8"/>
  <c r="F1423" i="8"/>
  <c r="F1422" i="8"/>
  <c r="F1421" i="8"/>
  <c r="F1420" i="8"/>
  <c r="F1419" i="8"/>
  <c r="F1418" i="8"/>
  <c r="F1417" i="8"/>
  <c r="F1416" i="8"/>
  <c r="F1415" i="8"/>
  <c r="F1414" i="8"/>
  <c r="F1413" i="8"/>
  <c r="F1412" i="8"/>
  <c r="F1411" i="8"/>
  <c r="F1410" i="8"/>
  <c r="F1409" i="8"/>
  <c r="F1408" i="8"/>
  <c r="F1407" i="8"/>
  <c r="F1406" i="8"/>
  <c r="F1405" i="8"/>
  <c r="F1404" i="8"/>
  <c r="F1403" i="8"/>
  <c r="F1402" i="8"/>
  <c r="F1401" i="8"/>
  <c r="F1400" i="8"/>
  <c r="F1399" i="8"/>
  <c r="F1462" i="6"/>
  <c r="G1462" i="6" s="1"/>
  <c r="H1462" i="6" s="1"/>
  <c r="F1461" i="6"/>
  <c r="G1461" i="6" s="1"/>
  <c r="H1461" i="6" s="1"/>
  <c r="F1460" i="6"/>
  <c r="G1460" i="6" s="1"/>
  <c r="H1460" i="6" s="1"/>
  <c r="F1459" i="6"/>
  <c r="G1459" i="6" s="1"/>
  <c r="H1459" i="6" s="1"/>
  <c r="F1458" i="6"/>
  <c r="G1458" i="6" s="1"/>
  <c r="H1458" i="6" s="1"/>
  <c r="F1457" i="6"/>
  <c r="G1457" i="6" s="1"/>
  <c r="H1457" i="6" s="1"/>
  <c r="F1456" i="6"/>
  <c r="G1456" i="6" s="1"/>
  <c r="H1456" i="6" s="1"/>
  <c r="F1455" i="6"/>
  <c r="G1455" i="6" s="1"/>
  <c r="H1455" i="6" s="1"/>
  <c r="F1454" i="6"/>
  <c r="G1454" i="6" s="1"/>
  <c r="H1454" i="6" s="1"/>
  <c r="F1453" i="6"/>
  <c r="G1453" i="6" s="1"/>
  <c r="H1453" i="6" s="1"/>
  <c r="F1452" i="6"/>
  <c r="G1452" i="6" s="1"/>
  <c r="H1452" i="6" s="1"/>
  <c r="F1451" i="6"/>
  <c r="G1451" i="6" s="1"/>
  <c r="H1451" i="6" s="1"/>
  <c r="F1450" i="6"/>
  <c r="G1450" i="6" s="1"/>
  <c r="H1450" i="6" s="1"/>
  <c r="F1449" i="6"/>
  <c r="G1449" i="6" s="1"/>
  <c r="H1449" i="6" s="1"/>
  <c r="F1448" i="6"/>
  <c r="G1448" i="6" s="1"/>
  <c r="H1448" i="6" s="1"/>
  <c r="F1447" i="6"/>
  <c r="G1447" i="6" s="1"/>
  <c r="H1447" i="6" s="1"/>
  <c r="F1446" i="6"/>
  <c r="G1446" i="6" s="1"/>
  <c r="H1446" i="6" s="1"/>
  <c r="F1445" i="6"/>
  <c r="G1445" i="6" s="1"/>
  <c r="H1445" i="6" s="1"/>
  <c r="F1444" i="6"/>
  <c r="G1444" i="6" s="1"/>
  <c r="H1444" i="6" s="1"/>
  <c r="F1443" i="6"/>
  <c r="G1443" i="6" s="1"/>
  <c r="H1443" i="6" s="1"/>
  <c r="F1442" i="6"/>
  <c r="G1442" i="6" s="1"/>
  <c r="H1442" i="6" s="1"/>
  <c r="F1441" i="6"/>
  <c r="G1441" i="6" s="1"/>
  <c r="H1441" i="6" s="1"/>
  <c r="F1440" i="6"/>
  <c r="G1440" i="6" s="1"/>
  <c r="H1440" i="6" s="1"/>
  <c r="F1439" i="6"/>
  <c r="G1439" i="6" s="1"/>
  <c r="H1439" i="6" s="1"/>
  <c r="F1438" i="6"/>
  <c r="G1438" i="6" s="1"/>
  <c r="H1438" i="6" s="1"/>
  <c r="F1437" i="6"/>
  <c r="G1437" i="6" s="1"/>
  <c r="H1437" i="6" s="1"/>
  <c r="F1436" i="6"/>
  <c r="G1436" i="6" s="1"/>
  <c r="H1436" i="6" s="1"/>
  <c r="F1435" i="6"/>
  <c r="G1435" i="6" s="1"/>
  <c r="H1435" i="6" s="1"/>
  <c r="F1434" i="6"/>
  <c r="G1434" i="6" s="1"/>
  <c r="H1434" i="6" s="1"/>
  <c r="F1433" i="6"/>
  <c r="G1433" i="6" s="1"/>
  <c r="H1433" i="6" s="1"/>
  <c r="F1432" i="6"/>
  <c r="G1432" i="6" s="1"/>
  <c r="H1432" i="6" s="1"/>
  <c r="F1431" i="6"/>
  <c r="G1431" i="6" s="1"/>
  <c r="H1431" i="6" s="1"/>
  <c r="F1430" i="6"/>
  <c r="G1430" i="6" s="1"/>
  <c r="H1430" i="6" s="1"/>
  <c r="F1429" i="6"/>
  <c r="G1429" i="6" s="1"/>
  <c r="H1429" i="6" s="1"/>
  <c r="F1428" i="6"/>
  <c r="G1428" i="6" s="1"/>
  <c r="H1428" i="6" s="1"/>
  <c r="F1427" i="6"/>
  <c r="G1427" i="6" s="1"/>
  <c r="H1427" i="6" s="1"/>
  <c r="F1426" i="6"/>
  <c r="G1426" i="6" s="1"/>
  <c r="H1426" i="6" s="1"/>
  <c r="F1425" i="6"/>
  <c r="G1425" i="6" s="1"/>
  <c r="H1425" i="6" s="1"/>
  <c r="F1424" i="6"/>
  <c r="G1424" i="6" s="1"/>
  <c r="H1424" i="6" s="1"/>
  <c r="F1423" i="6"/>
  <c r="G1423" i="6" s="1"/>
  <c r="H1423" i="6" s="1"/>
  <c r="F1422" i="6"/>
  <c r="G1422" i="6" s="1"/>
  <c r="H1422" i="6" s="1"/>
  <c r="F1421" i="6"/>
  <c r="G1421" i="6" s="1"/>
  <c r="H1421" i="6" s="1"/>
  <c r="F1420" i="6"/>
  <c r="G1420" i="6" s="1"/>
  <c r="H1420" i="6" s="1"/>
  <c r="F1419" i="6"/>
  <c r="G1419" i="6" s="1"/>
  <c r="H1419" i="6" s="1"/>
  <c r="F1418" i="6"/>
  <c r="G1418" i="6" s="1"/>
  <c r="H1418" i="6" s="1"/>
  <c r="F1417" i="6"/>
  <c r="G1417" i="6" s="1"/>
  <c r="H1417" i="6" s="1"/>
  <c r="F1416" i="6"/>
  <c r="G1416" i="6" s="1"/>
  <c r="H1416" i="6" s="1"/>
  <c r="F1415" i="6"/>
  <c r="G1415" i="6" s="1"/>
  <c r="H1415" i="6" s="1"/>
  <c r="F1414" i="6"/>
  <c r="G1414" i="6" s="1"/>
  <c r="H1414" i="6" s="1"/>
  <c r="F1413" i="6"/>
  <c r="G1413" i="6" s="1"/>
  <c r="H1413" i="6" s="1"/>
  <c r="F1412" i="6"/>
  <c r="G1412" i="6" s="1"/>
  <c r="H1412" i="6" s="1"/>
  <c r="F1411" i="6"/>
  <c r="G1411" i="6" s="1"/>
  <c r="H1411" i="6" s="1"/>
  <c r="F1410" i="6"/>
  <c r="G1410" i="6" s="1"/>
  <c r="H1410" i="6" s="1"/>
  <c r="F1409" i="6"/>
  <c r="G1409" i="6" s="1"/>
  <c r="H1409" i="6" s="1"/>
  <c r="F1408" i="6"/>
  <c r="G1408" i="6" s="1"/>
  <c r="H1408" i="6" s="1"/>
  <c r="F1407" i="6"/>
  <c r="G1407" i="6" s="1"/>
  <c r="H1407" i="6" s="1"/>
  <c r="F1406" i="6"/>
  <c r="G1406" i="6" s="1"/>
  <c r="H1406" i="6" s="1"/>
  <c r="F1405" i="6"/>
  <c r="G1405" i="6" s="1"/>
  <c r="H1405" i="6" s="1"/>
  <c r="F1404" i="6"/>
  <c r="G1404" i="6" s="1"/>
  <c r="H1404" i="6" s="1"/>
  <c r="F1403" i="6"/>
  <c r="G1403" i="6" s="1"/>
  <c r="H1403" i="6" s="1"/>
  <c r="F1402" i="6"/>
  <c r="G1402" i="6" s="1"/>
  <c r="H1402" i="6" s="1"/>
  <c r="F1401" i="6"/>
  <c r="G1401" i="6" s="1"/>
  <c r="H1401" i="6" s="1"/>
  <c r="F1400" i="6"/>
  <c r="G1400" i="6" s="1"/>
  <c r="H1400" i="6" s="1"/>
  <c r="F1399" i="6"/>
  <c r="G1399" i="6" s="1"/>
  <c r="H1399" i="6" s="1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M163" i="9" l="1"/>
  <c r="M165" i="9"/>
  <c r="M149" i="9"/>
  <c r="M133" i="9"/>
  <c r="M117" i="9"/>
  <c r="M101" i="9"/>
  <c r="M85" i="9"/>
  <c r="M53" i="9"/>
  <c r="M21" i="9"/>
  <c r="M161" i="9"/>
  <c r="M145" i="9"/>
  <c r="M97" i="9"/>
  <c r="M65" i="9"/>
  <c r="M49" i="9"/>
  <c r="M33" i="9"/>
  <c r="M17" i="9"/>
  <c r="M367" i="9"/>
  <c r="M303" i="9"/>
  <c r="M239" i="9"/>
  <c r="M211" i="9"/>
  <c r="M195" i="9"/>
  <c r="M179" i="9"/>
  <c r="M147" i="9"/>
  <c r="M115" i="9"/>
  <c r="M83" i="9"/>
  <c r="M51" i="9"/>
  <c r="M19" i="9"/>
  <c r="M337" i="9"/>
  <c r="M321" i="9"/>
  <c r="M273" i="9"/>
  <c r="M257" i="9"/>
  <c r="M209" i="9"/>
  <c r="M193" i="9"/>
  <c r="M177" i="9"/>
  <c r="M156" i="9"/>
  <c r="M148" i="9"/>
  <c r="M124" i="9"/>
  <c r="M108" i="9"/>
  <c r="M84" i="9"/>
  <c r="M76" i="9"/>
  <c r="M60" i="9"/>
  <c r="M52" i="9"/>
  <c r="M28" i="9"/>
  <c r="M20" i="9"/>
  <c r="M354" i="9"/>
  <c r="M338" i="9"/>
  <c r="M322" i="9"/>
  <c r="M290" i="9"/>
  <c r="M274" i="9"/>
  <c r="M258" i="9"/>
  <c r="M226" i="9"/>
  <c r="M218" i="9"/>
  <c r="M210" i="9"/>
  <c r="M202" i="9"/>
  <c r="M194" i="9"/>
  <c r="M186" i="9"/>
  <c r="M178" i="9"/>
  <c r="M170" i="9"/>
  <c r="M1238" i="9"/>
  <c r="M1174" i="9"/>
  <c r="M1110" i="9"/>
  <c r="M1046" i="9"/>
  <c r="M982" i="9"/>
  <c r="M724" i="9"/>
  <c r="M880" i="9"/>
  <c r="M864" i="9"/>
  <c r="M848" i="9"/>
  <c r="M832" i="9"/>
  <c r="M816" i="9"/>
  <c r="M800" i="9"/>
  <c r="M784" i="9"/>
  <c r="M758" i="9"/>
  <c r="M744" i="9"/>
  <c r="M715" i="9"/>
  <c r="M879" i="9"/>
  <c r="M871" i="9"/>
  <c r="M863" i="9"/>
  <c r="M855" i="9"/>
  <c r="M847" i="9"/>
  <c r="M839" i="9"/>
  <c r="M831" i="9"/>
  <c r="M823" i="9"/>
  <c r="M815" i="9"/>
  <c r="M807" i="9"/>
  <c r="M799" i="9"/>
  <c r="M791" i="9"/>
  <c r="M783" i="9"/>
  <c r="M775" i="9"/>
  <c r="M767" i="9"/>
  <c r="M751" i="9"/>
  <c r="M743" i="9"/>
  <c r="M735" i="9"/>
  <c r="M727" i="9"/>
  <c r="M438" i="9"/>
  <c r="M406" i="9"/>
  <c r="M509" i="9"/>
  <c r="M493" i="9"/>
  <c r="M477" i="9"/>
  <c r="M461" i="9"/>
  <c r="M445" i="9"/>
  <c r="M429" i="9"/>
  <c r="M413" i="9"/>
  <c r="M397" i="9"/>
  <c r="M499" i="9"/>
  <c r="M130" i="9"/>
  <c r="M114" i="9"/>
  <c r="M82" i="9"/>
  <c r="M74" i="9"/>
  <c r="M18" i="9"/>
  <c r="M376" i="9"/>
  <c r="M296" i="9"/>
  <c r="M232" i="9"/>
  <c r="M192" i="9"/>
  <c r="M184" i="9"/>
  <c r="M1222" i="9"/>
  <c r="M1158" i="9"/>
  <c r="M966" i="9"/>
  <c r="M1302" i="9"/>
  <c r="M951" i="9"/>
  <c r="M748" i="9"/>
  <c r="M712" i="9"/>
  <c r="M812" i="9"/>
  <c r="M796" i="9"/>
  <c r="M772" i="9"/>
  <c r="M720" i="9"/>
  <c r="M838" i="9"/>
  <c r="M822" i="9"/>
  <c r="M742" i="9"/>
  <c r="M694" i="9"/>
  <c r="M662" i="9"/>
  <c r="M654" i="9"/>
  <c r="M622" i="9"/>
  <c r="M566" i="9"/>
  <c r="M534" i="9"/>
  <c r="M526" i="9"/>
  <c r="M621" i="9"/>
  <c r="M573" i="9"/>
  <c r="M557" i="9"/>
  <c r="M44" i="9"/>
  <c r="M69" i="9"/>
  <c r="M37" i="9"/>
  <c r="M760" i="9"/>
  <c r="M759" i="9"/>
  <c r="M1200" i="9"/>
  <c r="M320" i="9"/>
  <c r="M256" i="9"/>
  <c r="M154" i="9"/>
  <c r="M131" i="9"/>
  <c r="M99" i="9"/>
  <c r="M67" i="9"/>
  <c r="M35" i="9"/>
  <c r="M369" i="9"/>
  <c r="M305" i="9"/>
  <c r="M241" i="9"/>
  <c r="M719" i="9"/>
  <c r="M368" i="9"/>
  <c r="M304" i="9"/>
  <c r="M240" i="9"/>
  <c r="M116" i="9"/>
  <c r="M58" i="9"/>
  <c r="M168" i="9"/>
  <c r="M370" i="9"/>
  <c r="M306" i="9"/>
  <c r="M242" i="9"/>
  <c r="M351" i="9"/>
  <c r="M287" i="9"/>
  <c r="M14" i="9"/>
  <c r="M378" i="9"/>
  <c r="M196" i="9"/>
  <c r="M164" i="9"/>
  <c r="M132" i="9"/>
  <c r="M100" i="9"/>
  <c r="M68" i="9"/>
  <c r="M36" i="9"/>
  <c r="M152" i="9"/>
  <c r="M371" i="9"/>
  <c r="M355" i="9"/>
  <c r="M339" i="9"/>
  <c r="M323" i="9"/>
  <c r="M307" i="9"/>
  <c r="M291" i="9"/>
  <c r="M275" i="9"/>
  <c r="M259" i="9"/>
  <c r="M243" i="9"/>
  <c r="M227" i="9"/>
  <c r="M166" i="9"/>
  <c r="M102" i="9"/>
  <c r="M38" i="9"/>
  <c r="M878" i="9"/>
  <c r="M814" i="9"/>
  <c r="M750" i="9"/>
  <c r="M866" i="9"/>
  <c r="M1290" i="9"/>
  <c r="M1258" i="9"/>
  <c r="M1226" i="9"/>
  <c r="M1196" i="9"/>
  <c r="M1164" i="9"/>
  <c r="M1132" i="9"/>
  <c r="M1100" i="9"/>
  <c r="M1068" i="9"/>
  <c r="M1036" i="9"/>
  <c r="M1004" i="9"/>
  <c r="M968" i="9"/>
  <c r="M1292" i="9"/>
  <c r="M1260" i="9"/>
  <c r="M1228" i="9"/>
  <c r="M1299" i="9"/>
  <c r="M1283" i="9"/>
  <c r="M1267" i="9"/>
  <c r="M1251" i="9"/>
  <c r="M1235" i="9"/>
  <c r="M1219" i="9"/>
  <c r="M1202" i="9"/>
  <c r="M1186" i="9"/>
  <c r="M1170" i="9"/>
  <c r="M1154" i="9"/>
  <c r="M1138" i="9"/>
  <c r="M1122" i="9"/>
  <c r="M1106" i="9"/>
  <c r="M1090" i="9"/>
  <c r="M1074" i="9"/>
  <c r="M1058" i="9"/>
  <c r="M1042" i="9"/>
  <c r="M1026" i="9"/>
  <c r="M1010" i="9"/>
  <c r="M994" i="9"/>
  <c r="M978" i="9"/>
  <c r="M962" i="9"/>
  <c r="M1298" i="9"/>
  <c r="M1266" i="9"/>
  <c r="M1234" i="9"/>
  <c r="M1204" i="9"/>
  <c r="M1168" i="9"/>
  <c r="M1136" i="9"/>
  <c r="M1104" i="9"/>
  <c r="M1072" i="9"/>
  <c r="M1040" i="9"/>
  <c r="M1008" i="9"/>
  <c r="M980" i="9"/>
  <c r="M1305" i="9"/>
  <c r="M1273" i="9"/>
  <c r="M1241" i="9"/>
  <c r="M1304" i="9"/>
  <c r="M1288" i="9"/>
  <c r="M1272" i="9"/>
  <c r="M1256" i="9"/>
  <c r="M1240" i="9"/>
  <c r="M1224" i="9"/>
  <c r="M1213" i="9"/>
  <c r="M1205" i="9"/>
  <c r="M1197" i="9"/>
  <c r="M1189" i="9"/>
  <c r="M1181" i="9"/>
  <c r="M1173" i="9"/>
  <c r="M1165" i="9"/>
  <c r="M1157" i="9"/>
  <c r="M1149" i="9"/>
  <c r="M1141" i="9"/>
  <c r="M1133" i="9"/>
  <c r="M1125" i="9"/>
  <c r="M1117" i="9"/>
  <c r="M1109" i="9"/>
  <c r="M1101" i="9"/>
  <c r="M1093" i="9"/>
  <c r="M1085" i="9"/>
  <c r="M1077" i="9"/>
  <c r="M1069" i="9"/>
  <c r="M1061" i="9"/>
  <c r="M1053" i="9"/>
  <c r="M1045" i="9"/>
  <c r="M1037" i="9"/>
  <c r="M1029" i="9"/>
  <c r="M1021" i="9"/>
  <c r="M1013" i="9"/>
  <c r="M1005" i="9"/>
  <c r="M997" i="9"/>
  <c r="M989" i="9"/>
  <c r="M981" i="9"/>
  <c r="M973" i="9"/>
  <c r="M965" i="9"/>
  <c r="M957" i="9"/>
  <c r="M681" i="9"/>
  <c r="M649" i="9"/>
  <c r="M617" i="9"/>
  <c r="M585" i="9"/>
  <c r="M553" i="9"/>
  <c r="M521" i="9"/>
  <c r="M489" i="9"/>
  <c r="M457" i="9"/>
  <c r="M425" i="9"/>
  <c r="M393" i="9"/>
  <c r="M683" i="9"/>
  <c r="M651" i="9"/>
  <c r="M619" i="9"/>
  <c r="M587" i="9"/>
  <c r="M555" i="9"/>
  <c r="M523" i="9"/>
  <c r="M494" i="9"/>
  <c r="M462" i="9"/>
  <c r="M427" i="9"/>
  <c r="M395" i="9"/>
  <c r="M696" i="9"/>
  <c r="M680" i="9"/>
  <c r="M664" i="9"/>
  <c r="M648" i="9"/>
  <c r="M632" i="9"/>
  <c r="M616" i="9"/>
  <c r="M600" i="9"/>
  <c r="M584" i="9"/>
  <c r="M568" i="9"/>
  <c r="M552" i="9"/>
  <c r="M536" i="9"/>
  <c r="M520" i="9"/>
  <c r="M504" i="9"/>
  <c r="M488" i="9"/>
  <c r="M472" i="9"/>
  <c r="M456" i="9"/>
  <c r="M440" i="9"/>
  <c r="M424" i="9"/>
  <c r="M408" i="9"/>
  <c r="M392" i="9"/>
  <c r="M705" i="9"/>
  <c r="M673" i="9"/>
  <c r="M641" i="9"/>
  <c r="M609" i="9"/>
  <c r="M577" i="9"/>
  <c r="M545" i="9"/>
  <c r="M513" i="9"/>
  <c r="M481" i="9"/>
  <c r="M449" i="9"/>
  <c r="M417" i="9"/>
  <c r="M385" i="9"/>
  <c r="M675" i="9"/>
  <c r="M643" i="9"/>
  <c r="M611" i="9"/>
  <c r="M579" i="9"/>
  <c r="M547" i="9"/>
  <c r="M515" i="9"/>
  <c r="M486" i="9"/>
  <c r="M454" i="9"/>
  <c r="M419" i="9"/>
  <c r="M387" i="9"/>
  <c r="M695" i="9"/>
  <c r="M679" i="9"/>
  <c r="M663" i="9"/>
  <c r="M647" i="9"/>
  <c r="M631" i="9"/>
  <c r="M615" i="9"/>
  <c r="M599" i="9"/>
  <c r="M583" i="9"/>
  <c r="M567" i="9"/>
  <c r="M551" i="9"/>
  <c r="M535" i="9"/>
  <c r="M519" i="9"/>
  <c r="M503" i="9"/>
  <c r="M487" i="9"/>
  <c r="M471" i="9"/>
  <c r="M455" i="9"/>
  <c r="M439" i="9"/>
  <c r="M423" i="9"/>
  <c r="M407" i="9"/>
  <c r="M391" i="9"/>
  <c r="M1295" i="9"/>
  <c r="M1108" i="9"/>
  <c r="M1044" i="9"/>
  <c r="M1297" i="9"/>
  <c r="M1284" i="9"/>
  <c r="M1191" i="9"/>
  <c r="M1159" i="9"/>
  <c r="M967" i="9"/>
  <c r="M491" i="9"/>
  <c r="M459" i="9"/>
  <c r="M208" i="9"/>
  <c r="M112" i="9"/>
  <c r="M223" i="9"/>
  <c r="M191" i="9"/>
  <c r="M159" i="9"/>
  <c r="M143" i="9"/>
  <c r="M127" i="9"/>
  <c r="M111" i="9"/>
  <c r="M95" i="9"/>
  <c r="M79" i="9"/>
  <c r="M47" i="9"/>
  <c r="M31" i="9"/>
  <c r="M362" i="9"/>
  <c r="M346" i="9"/>
  <c r="M330" i="9"/>
  <c r="M314" i="9"/>
  <c r="M298" i="9"/>
  <c r="M282" i="9"/>
  <c r="M266" i="9"/>
  <c r="M250" i="9"/>
  <c r="M234" i="9"/>
  <c r="M862" i="9"/>
  <c r="M798" i="9"/>
  <c r="M734" i="9"/>
  <c r="M858" i="9"/>
  <c r="M869" i="9"/>
  <c r="M853" i="9"/>
  <c r="M837" i="9"/>
  <c r="M821" i="9"/>
  <c r="M805" i="9"/>
  <c r="M789" i="9"/>
  <c r="M773" i="9"/>
  <c r="M757" i="9"/>
  <c r="M741" i="9"/>
  <c r="M725" i="9"/>
  <c r="M709" i="9"/>
  <c r="M1279" i="9"/>
  <c r="M1247" i="9"/>
  <c r="M1215" i="9"/>
  <c r="M1188" i="9"/>
  <c r="M1156" i="9"/>
  <c r="M1124" i="9"/>
  <c r="M1092" i="9"/>
  <c r="M1060" i="9"/>
  <c r="M1028" i="9"/>
  <c r="M996" i="9"/>
  <c r="M960" i="9"/>
  <c r="M1281" i="9"/>
  <c r="M1249" i="9"/>
  <c r="M1217" i="9"/>
  <c r="M1294" i="9"/>
  <c r="M1278" i="9"/>
  <c r="M1262" i="9"/>
  <c r="M1246" i="9"/>
  <c r="M1230" i="9"/>
  <c r="M1214" i="9"/>
  <c r="M1198" i="9"/>
  <c r="M1182" i="9"/>
  <c r="M1166" i="9"/>
  <c r="M1150" i="9"/>
  <c r="M1134" i="9"/>
  <c r="M1118" i="9"/>
  <c r="M1102" i="9"/>
  <c r="M1086" i="9"/>
  <c r="M1070" i="9"/>
  <c r="M1054" i="9"/>
  <c r="M1038" i="9"/>
  <c r="M1022" i="9"/>
  <c r="M1006" i="9"/>
  <c r="M990" i="9"/>
  <c r="M974" i="9"/>
  <c r="M958" i="9"/>
  <c r="M1287" i="9"/>
  <c r="M1255" i="9"/>
  <c r="M1223" i="9"/>
  <c r="M1192" i="9"/>
  <c r="M1160" i="9"/>
  <c r="M1128" i="9"/>
  <c r="M1096" i="9"/>
  <c r="M1064" i="9"/>
  <c r="M1032" i="9"/>
  <c r="M1000" i="9"/>
  <c r="M972" i="9"/>
  <c r="M1300" i="9"/>
  <c r="M1268" i="9"/>
  <c r="M1236" i="9"/>
  <c r="M1301" i="9"/>
  <c r="M1285" i="9"/>
  <c r="M1269" i="9"/>
  <c r="M1253" i="9"/>
  <c r="M1237" i="9"/>
  <c r="M1221" i="9"/>
  <c r="M1211" i="9"/>
  <c r="M1203" i="9"/>
  <c r="M1195" i="9"/>
  <c r="M1187" i="9"/>
  <c r="M1179" i="9"/>
  <c r="M1171" i="9"/>
  <c r="M1163" i="9"/>
  <c r="M1155" i="9"/>
  <c r="M1147" i="9"/>
  <c r="M1139" i="9"/>
  <c r="M1131" i="9"/>
  <c r="M1123" i="9"/>
  <c r="M1115" i="9"/>
  <c r="M1107" i="9"/>
  <c r="M1099" i="9"/>
  <c r="M1091" i="9"/>
  <c r="M1083" i="9"/>
  <c r="M1075" i="9"/>
  <c r="M1067" i="9"/>
  <c r="M1059" i="9"/>
  <c r="M1051" i="9"/>
  <c r="M1043" i="9"/>
  <c r="M1035" i="9"/>
  <c r="M1027" i="9"/>
  <c r="M1019" i="9"/>
  <c r="M1011" i="9"/>
  <c r="M1003" i="9"/>
  <c r="M995" i="9"/>
  <c r="M987" i="9"/>
  <c r="M979" i="9"/>
  <c r="M971" i="9"/>
  <c r="M963" i="9"/>
  <c r="M955" i="9"/>
  <c r="M706" i="9"/>
  <c r="M676" i="9"/>
  <c r="M644" i="9"/>
  <c r="M612" i="9"/>
  <c r="M580" i="9"/>
  <c r="M548" i="9"/>
  <c r="M516" i="9"/>
  <c r="M484" i="9"/>
  <c r="M452" i="9"/>
  <c r="M420" i="9"/>
  <c r="M388" i="9"/>
  <c r="M678" i="9"/>
  <c r="M646" i="9"/>
  <c r="M614" i="9"/>
  <c r="M582" i="9"/>
  <c r="M550" i="9"/>
  <c r="M518" i="9"/>
  <c r="M483" i="9"/>
  <c r="M451" i="9"/>
  <c r="M422" i="9"/>
  <c r="M390" i="9"/>
  <c r="M693" i="9"/>
  <c r="M677" i="9"/>
  <c r="M661" i="9"/>
  <c r="M645" i="9"/>
  <c r="M629" i="9"/>
  <c r="M613" i="9"/>
  <c r="M597" i="9"/>
  <c r="M581" i="9"/>
  <c r="M565" i="9"/>
  <c r="M549" i="9"/>
  <c r="M533" i="9"/>
  <c r="M517" i="9"/>
  <c r="M501" i="9"/>
  <c r="M485" i="9"/>
  <c r="M469" i="9"/>
  <c r="M453" i="9"/>
  <c r="M437" i="9"/>
  <c r="M421" i="9"/>
  <c r="M405" i="9"/>
  <c r="M389" i="9"/>
  <c r="M700" i="9"/>
  <c r="M668" i="9"/>
  <c r="M636" i="9"/>
  <c r="M604" i="9"/>
  <c r="M572" i="9"/>
  <c r="M540" i="9"/>
  <c r="M508" i="9"/>
  <c r="M476" i="9"/>
  <c r="M444" i="9"/>
  <c r="M412" i="9"/>
  <c r="M699" i="9"/>
  <c r="M670" i="9"/>
  <c r="M638" i="9"/>
  <c r="M606" i="9"/>
  <c r="M574" i="9"/>
  <c r="M542" i="9"/>
  <c r="M507" i="9"/>
  <c r="M475" i="9"/>
  <c r="M446" i="9"/>
  <c r="M414" i="9"/>
  <c r="M382" i="9"/>
  <c r="M690" i="9"/>
  <c r="M674" i="9"/>
  <c r="M658" i="9"/>
  <c r="M642" i="9"/>
  <c r="M626" i="9"/>
  <c r="M610" i="9"/>
  <c r="M594" i="9"/>
  <c r="M578" i="9"/>
  <c r="M562" i="9"/>
  <c r="M546" i="9"/>
  <c r="M530" i="9"/>
  <c r="M514" i="9"/>
  <c r="M498" i="9"/>
  <c r="M482" i="9"/>
  <c r="M466" i="9"/>
  <c r="M450" i="9"/>
  <c r="M434" i="9"/>
  <c r="M418" i="9"/>
  <c r="M402" i="9"/>
  <c r="M386" i="9"/>
  <c r="M1231" i="9"/>
  <c r="M1172" i="9"/>
  <c r="M1140" i="9"/>
  <c r="M1076" i="9"/>
  <c r="M1012" i="9"/>
  <c r="M1265" i="9"/>
  <c r="M1233" i="9"/>
  <c r="M1303" i="9"/>
  <c r="M1239" i="9"/>
  <c r="M1212" i="9"/>
  <c r="M1252" i="9"/>
  <c r="M1220" i="9"/>
  <c r="M1277" i="9"/>
  <c r="M1127" i="9"/>
  <c r="M1095" i="9"/>
  <c r="M1063" i="9"/>
  <c r="M1031" i="9"/>
  <c r="M999" i="9"/>
  <c r="M176" i="9"/>
  <c r="M48" i="9"/>
  <c r="M207" i="9"/>
  <c r="M175" i="9"/>
  <c r="M63" i="9"/>
  <c r="M11" i="9"/>
  <c r="M174" i="9"/>
  <c r="M110" i="9"/>
  <c r="M46" i="9"/>
  <c r="M846" i="9"/>
  <c r="M782" i="9"/>
  <c r="M718" i="9"/>
  <c r="M818" i="9"/>
  <c r="M786" i="9"/>
  <c r="M754" i="9"/>
  <c r="M722" i="9"/>
  <c r="M1306" i="9"/>
  <c r="M1274" i="9"/>
  <c r="M1242" i="9"/>
  <c r="M1208" i="9"/>
  <c r="M1180" i="9"/>
  <c r="M1148" i="9"/>
  <c r="M1116" i="9"/>
  <c r="M1084" i="9"/>
  <c r="M1052" i="9"/>
  <c r="M1020" i="9"/>
  <c r="M988" i="9"/>
  <c r="M956" i="9"/>
  <c r="M1276" i="9"/>
  <c r="M1244" i="9"/>
  <c r="M1307" i="9"/>
  <c r="M1291" i="9"/>
  <c r="M1275" i="9"/>
  <c r="M1259" i="9"/>
  <c r="M1243" i="9"/>
  <c r="M1227" i="9"/>
  <c r="M1210" i="9"/>
  <c r="M1194" i="9"/>
  <c r="M1178" i="9"/>
  <c r="M1162" i="9"/>
  <c r="M1146" i="9"/>
  <c r="M1130" i="9"/>
  <c r="M1114" i="9"/>
  <c r="M1098" i="9"/>
  <c r="M1082" i="9"/>
  <c r="M1066" i="9"/>
  <c r="M1050" i="9"/>
  <c r="M1034" i="9"/>
  <c r="M1018" i="9"/>
  <c r="M1002" i="9"/>
  <c r="M986" i="9"/>
  <c r="M970" i="9"/>
  <c r="M954" i="9"/>
  <c r="M1282" i="9"/>
  <c r="M1250" i="9"/>
  <c r="M1218" i="9"/>
  <c r="M1184" i="9"/>
  <c r="M1152" i="9"/>
  <c r="M1120" i="9"/>
  <c r="M1088" i="9"/>
  <c r="M1056" i="9"/>
  <c r="M1024" i="9"/>
  <c r="M992" i="9"/>
  <c r="M964" i="9"/>
  <c r="M1289" i="9"/>
  <c r="M1257" i="9"/>
  <c r="M1225" i="9"/>
  <c r="M1296" i="9"/>
  <c r="M1280" i="9"/>
  <c r="M1264" i="9"/>
  <c r="M1248" i="9"/>
  <c r="M1232" i="9"/>
  <c r="M1216" i="9"/>
  <c r="M1209" i="9"/>
  <c r="M1201" i="9"/>
  <c r="M1193" i="9"/>
  <c r="M1185" i="9"/>
  <c r="M1177" i="9"/>
  <c r="M1169" i="9"/>
  <c r="M1161" i="9"/>
  <c r="M1153" i="9"/>
  <c r="M1145" i="9"/>
  <c r="M1137" i="9"/>
  <c r="M1129" i="9"/>
  <c r="M1121" i="9"/>
  <c r="M1113" i="9"/>
  <c r="M1105" i="9"/>
  <c r="M1097" i="9"/>
  <c r="M1089" i="9"/>
  <c r="M1081" i="9"/>
  <c r="M1073" i="9"/>
  <c r="M1065" i="9"/>
  <c r="M1057" i="9"/>
  <c r="M1049" i="9"/>
  <c r="M1041" i="9"/>
  <c r="M1033" i="9"/>
  <c r="M1025" i="9"/>
  <c r="M1017" i="9"/>
  <c r="M1009" i="9"/>
  <c r="M1001" i="9"/>
  <c r="M993" i="9"/>
  <c r="M985" i="9"/>
  <c r="M977" i="9"/>
  <c r="M969" i="9"/>
  <c r="M961" i="9"/>
  <c r="M953" i="9"/>
  <c r="M697" i="9"/>
  <c r="M665" i="9"/>
  <c r="M633" i="9"/>
  <c r="M601" i="9"/>
  <c r="M569" i="9"/>
  <c r="M537" i="9"/>
  <c r="M505" i="9"/>
  <c r="M473" i="9"/>
  <c r="M441" i="9"/>
  <c r="M409" i="9"/>
  <c r="M702" i="9"/>
  <c r="M667" i="9"/>
  <c r="M635" i="9"/>
  <c r="M603" i="9"/>
  <c r="M571" i="9"/>
  <c r="M539" i="9"/>
  <c r="M510" i="9"/>
  <c r="M478" i="9"/>
  <c r="M443" i="9"/>
  <c r="M411" i="9"/>
  <c r="M704" i="9"/>
  <c r="M688" i="9"/>
  <c r="M672" i="9"/>
  <c r="M656" i="9"/>
  <c r="M640" i="9"/>
  <c r="M624" i="9"/>
  <c r="M608" i="9"/>
  <c r="M592" i="9"/>
  <c r="M576" i="9"/>
  <c r="M560" i="9"/>
  <c r="M544" i="9"/>
  <c r="M528" i="9"/>
  <c r="M512" i="9"/>
  <c r="M496" i="9"/>
  <c r="M480" i="9"/>
  <c r="M464" i="9"/>
  <c r="M448" i="9"/>
  <c r="M432" i="9"/>
  <c r="M416" i="9"/>
  <c r="M400" i="9"/>
  <c r="M384" i="9"/>
  <c r="M689" i="9"/>
  <c r="M657" i="9"/>
  <c r="M625" i="9"/>
  <c r="M593" i="9"/>
  <c r="M561" i="9"/>
  <c r="M529" i="9"/>
  <c r="M497" i="9"/>
  <c r="M465" i="9"/>
  <c r="M433" i="9"/>
  <c r="M401" i="9"/>
  <c r="M691" i="9"/>
  <c r="M659" i="9"/>
  <c r="M627" i="9"/>
  <c r="M595" i="9"/>
  <c r="M563" i="9"/>
  <c r="M531" i="9"/>
  <c r="M502" i="9"/>
  <c r="M470" i="9"/>
  <c r="M435" i="9"/>
  <c r="M403" i="9"/>
  <c r="M703" i="9"/>
  <c r="M687" i="9"/>
  <c r="M671" i="9"/>
  <c r="M655" i="9"/>
  <c r="M639" i="9"/>
  <c r="M623" i="9"/>
  <c r="M607" i="9"/>
  <c r="M591" i="9"/>
  <c r="M575" i="9"/>
  <c r="M559" i="9"/>
  <c r="M543" i="9"/>
  <c r="M527" i="9"/>
  <c r="M511" i="9"/>
  <c r="M495" i="9"/>
  <c r="M479" i="9"/>
  <c r="M463" i="9"/>
  <c r="M447" i="9"/>
  <c r="M431" i="9"/>
  <c r="M415" i="9"/>
  <c r="M399" i="9"/>
  <c r="M383" i="9"/>
  <c r="F1463" i="8"/>
  <c r="G1403" i="8" s="1"/>
  <c r="H1403" i="8" s="1"/>
  <c r="F1463" i="6"/>
  <c r="K1463" i="7"/>
  <c r="K707" i="7"/>
  <c r="D1463" i="19"/>
  <c r="E1463" i="19"/>
  <c r="F1463" i="19"/>
  <c r="D1397" i="19"/>
  <c r="E1397" i="19"/>
  <c r="D1358" i="19"/>
  <c r="E1358" i="19"/>
  <c r="C1358" i="19"/>
  <c r="D1309" i="19"/>
  <c r="E1309" i="19"/>
  <c r="D949" i="19"/>
  <c r="E949" i="19"/>
  <c r="D882" i="19"/>
  <c r="E882" i="19"/>
  <c r="E707" i="19"/>
  <c r="D379" i="19"/>
  <c r="E379" i="19"/>
  <c r="D1038" i="17"/>
  <c r="E1038" i="17"/>
  <c r="G1038" i="17"/>
  <c r="H1038" i="17"/>
  <c r="I1038" i="17"/>
  <c r="D972" i="17"/>
  <c r="E972" i="17"/>
  <c r="G972" i="17"/>
  <c r="H972" i="17"/>
  <c r="I972" i="17"/>
  <c r="D933" i="17"/>
  <c r="E933" i="17"/>
  <c r="G933" i="17"/>
  <c r="H933" i="17"/>
  <c r="I933" i="17"/>
  <c r="E524" i="17"/>
  <c r="G524" i="17"/>
  <c r="H524" i="17"/>
  <c r="I524" i="17"/>
  <c r="D524" i="17"/>
  <c r="D457" i="17"/>
  <c r="E457" i="17"/>
  <c r="G457" i="17"/>
  <c r="H457" i="17"/>
  <c r="I457" i="17"/>
  <c r="D196" i="17"/>
  <c r="E196" i="17"/>
  <c r="G196" i="17"/>
  <c r="H196" i="17"/>
  <c r="I196" i="17"/>
  <c r="E949" i="7"/>
  <c r="E1464" i="7" s="1"/>
  <c r="G949" i="7"/>
  <c r="G1464" i="7" s="1"/>
  <c r="H949" i="7"/>
  <c r="H1464" i="7" s="1"/>
  <c r="I949" i="7"/>
  <c r="I1464" i="7" s="1"/>
  <c r="C1463" i="6"/>
  <c r="C949" i="6"/>
  <c r="D379" i="6"/>
  <c r="D1464" i="6" s="1"/>
  <c r="E379" i="6"/>
  <c r="E1464" i="6" s="1"/>
  <c r="D1397" i="3"/>
  <c r="E1397" i="3"/>
  <c r="G1397" i="3"/>
  <c r="H1397" i="3"/>
  <c r="D1358" i="3"/>
  <c r="E1358" i="3"/>
  <c r="G1358" i="3"/>
  <c r="H1358" i="3"/>
  <c r="G1309" i="3"/>
  <c r="H1309" i="3"/>
  <c r="D949" i="3"/>
  <c r="E949" i="3"/>
  <c r="G949" i="3"/>
  <c r="H949" i="3"/>
  <c r="G882" i="3"/>
  <c r="H882" i="3"/>
  <c r="G707" i="3"/>
  <c r="H707" i="3"/>
  <c r="D1463" i="4"/>
  <c r="E1463" i="4"/>
  <c r="G1463" i="4"/>
  <c r="D1397" i="4"/>
  <c r="E1397" i="4"/>
  <c r="G1397" i="4"/>
  <c r="D1358" i="4"/>
  <c r="E1358" i="4"/>
  <c r="G1358" i="4"/>
  <c r="E1309" i="4"/>
  <c r="G1309" i="4"/>
  <c r="D882" i="4"/>
  <c r="E882" i="4"/>
  <c r="G882" i="4"/>
  <c r="D379" i="4"/>
  <c r="E379" i="4"/>
  <c r="G379" i="4"/>
  <c r="E1463" i="2"/>
  <c r="F1463" i="2"/>
  <c r="H1463" i="2"/>
  <c r="F1397" i="2"/>
  <c r="H1397" i="2"/>
  <c r="F1358" i="2"/>
  <c r="H1358" i="2"/>
  <c r="E1464" i="19" l="1"/>
  <c r="G1400" i="19"/>
  <c r="H1400" i="19" s="1"/>
  <c r="G1404" i="19"/>
  <c r="H1404" i="19" s="1"/>
  <c r="G1408" i="19"/>
  <c r="H1408" i="19" s="1"/>
  <c r="G1412" i="19"/>
  <c r="H1412" i="19" s="1"/>
  <c r="G1416" i="19"/>
  <c r="H1416" i="19" s="1"/>
  <c r="G1420" i="19"/>
  <c r="H1420" i="19" s="1"/>
  <c r="G1424" i="19"/>
  <c r="H1424" i="19" s="1"/>
  <c r="G1428" i="19"/>
  <c r="H1428" i="19" s="1"/>
  <c r="G1432" i="19"/>
  <c r="H1432" i="19" s="1"/>
  <c r="G1436" i="19"/>
  <c r="H1436" i="19" s="1"/>
  <c r="G1440" i="19"/>
  <c r="H1440" i="19" s="1"/>
  <c r="G1444" i="19"/>
  <c r="H1444" i="19" s="1"/>
  <c r="G1448" i="19"/>
  <c r="H1448" i="19" s="1"/>
  <c r="G1452" i="19"/>
  <c r="H1452" i="19" s="1"/>
  <c r="G1456" i="19"/>
  <c r="H1456" i="19" s="1"/>
  <c r="G1460" i="19"/>
  <c r="H1460" i="19" s="1"/>
  <c r="G1401" i="19"/>
  <c r="H1401" i="19" s="1"/>
  <c r="G1405" i="19"/>
  <c r="H1405" i="19" s="1"/>
  <c r="G1409" i="19"/>
  <c r="H1409" i="19" s="1"/>
  <c r="G1413" i="19"/>
  <c r="H1413" i="19" s="1"/>
  <c r="G1417" i="19"/>
  <c r="H1417" i="19" s="1"/>
  <c r="G1421" i="19"/>
  <c r="H1421" i="19" s="1"/>
  <c r="G1425" i="19"/>
  <c r="H1425" i="19" s="1"/>
  <c r="G1429" i="19"/>
  <c r="H1429" i="19" s="1"/>
  <c r="G1433" i="19"/>
  <c r="H1433" i="19" s="1"/>
  <c r="G1437" i="19"/>
  <c r="H1437" i="19" s="1"/>
  <c r="G1441" i="19"/>
  <c r="H1441" i="19" s="1"/>
  <c r="G1445" i="19"/>
  <c r="H1445" i="19" s="1"/>
  <c r="G1449" i="19"/>
  <c r="H1449" i="19" s="1"/>
  <c r="G1453" i="19"/>
  <c r="H1453" i="19" s="1"/>
  <c r="G1457" i="19"/>
  <c r="H1457" i="19" s="1"/>
  <c r="G1461" i="19"/>
  <c r="H1461" i="19" s="1"/>
  <c r="G1406" i="19"/>
  <c r="H1406" i="19" s="1"/>
  <c r="G1414" i="19"/>
  <c r="H1414" i="19" s="1"/>
  <c r="G1422" i="19"/>
  <c r="H1422" i="19" s="1"/>
  <c r="G1430" i="19"/>
  <c r="H1430" i="19" s="1"/>
  <c r="G1438" i="19"/>
  <c r="H1438" i="19" s="1"/>
  <c r="G1446" i="19"/>
  <c r="H1446" i="19" s="1"/>
  <c r="G1454" i="19"/>
  <c r="H1454" i="19" s="1"/>
  <c r="G1462" i="19"/>
  <c r="H1462" i="19" s="1"/>
  <c r="G1410" i="19"/>
  <c r="H1410" i="19" s="1"/>
  <c r="G1426" i="19"/>
  <c r="H1426" i="19" s="1"/>
  <c r="G1442" i="19"/>
  <c r="H1442" i="19" s="1"/>
  <c r="G1458" i="19"/>
  <c r="H1458" i="19" s="1"/>
  <c r="G1403" i="19"/>
  <c r="H1403" i="19" s="1"/>
  <c r="G1419" i="19"/>
  <c r="H1419" i="19" s="1"/>
  <c r="G1435" i="19"/>
  <c r="H1435" i="19" s="1"/>
  <c r="G1451" i="19"/>
  <c r="H1451" i="19" s="1"/>
  <c r="G1399" i="19"/>
  <c r="G1407" i="19"/>
  <c r="H1407" i="19" s="1"/>
  <c r="G1415" i="19"/>
  <c r="H1415" i="19" s="1"/>
  <c r="G1423" i="19"/>
  <c r="H1423" i="19" s="1"/>
  <c r="G1431" i="19"/>
  <c r="H1431" i="19" s="1"/>
  <c r="G1439" i="19"/>
  <c r="H1439" i="19" s="1"/>
  <c r="G1447" i="19"/>
  <c r="H1447" i="19" s="1"/>
  <c r="G1455" i="19"/>
  <c r="H1455" i="19" s="1"/>
  <c r="G1402" i="19"/>
  <c r="H1402" i="19" s="1"/>
  <c r="G1418" i="19"/>
  <c r="H1418" i="19" s="1"/>
  <c r="G1434" i="19"/>
  <c r="H1434" i="19" s="1"/>
  <c r="G1450" i="19"/>
  <c r="H1450" i="19" s="1"/>
  <c r="G1411" i="19"/>
  <c r="H1411" i="19" s="1"/>
  <c r="G1427" i="19"/>
  <c r="H1427" i="19" s="1"/>
  <c r="G1443" i="19"/>
  <c r="H1443" i="19" s="1"/>
  <c r="G1459" i="19"/>
  <c r="H1459" i="19" s="1"/>
  <c r="G1439" i="8"/>
  <c r="H1439" i="8" s="1"/>
  <c r="G1407" i="8"/>
  <c r="H1407" i="8" s="1"/>
  <c r="G1461" i="8"/>
  <c r="H1461" i="8" s="1"/>
  <c r="G1406" i="8"/>
  <c r="H1406" i="8" s="1"/>
  <c r="G1450" i="8"/>
  <c r="H1450" i="8" s="1"/>
  <c r="G1459" i="8"/>
  <c r="H1459" i="8" s="1"/>
  <c r="G1438" i="8"/>
  <c r="H1438" i="8" s="1"/>
  <c r="G1433" i="8"/>
  <c r="H1433" i="8" s="1"/>
  <c r="G1424" i="8"/>
  <c r="H1424" i="8" s="1"/>
  <c r="G1431" i="8"/>
  <c r="H1431" i="8" s="1"/>
  <c r="G1435" i="8"/>
  <c r="H1435" i="8" s="1"/>
  <c r="G1453" i="8"/>
  <c r="H1453" i="8" s="1"/>
  <c r="G1429" i="8"/>
  <c r="H1429" i="8" s="1"/>
  <c r="G1462" i="8"/>
  <c r="H1462" i="8" s="1"/>
  <c r="G1448" i="8"/>
  <c r="H1448" i="8" s="1"/>
  <c r="G1434" i="8"/>
  <c r="H1434" i="8" s="1"/>
  <c r="G1418" i="8"/>
  <c r="H1418" i="8" s="1"/>
  <c r="G1405" i="8"/>
  <c r="H1405" i="8" s="1"/>
  <c r="G1408" i="8"/>
  <c r="H1408" i="8" s="1"/>
  <c r="G1427" i="8"/>
  <c r="H1427" i="8" s="1"/>
  <c r="G1449" i="8"/>
  <c r="H1449" i="8" s="1"/>
  <c r="G1417" i="8"/>
  <c r="H1417" i="8" s="1"/>
  <c r="G1458" i="8"/>
  <c r="H1458" i="8" s="1"/>
  <c r="G1446" i="8"/>
  <c r="H1446" i="8" s="1"/>
  <c r="G1430" i="8"/>
  <c r="H1430" i="8" s="1"/>
  <c r="G1416" i="8"/>
  <c r="H1416" i="8" s="1"/>
  <c r="G1401" i="8"/>
  <c r="H1401" i="8" s="1"/>
  <c r="G1455" i="8"/>
  <c r="H1455" i="8" s="1"/>
  <c r="G1400" i="8"/>
  <c r="H1400" i="8" s="1"/>
  <c r="G1411" i="8"/>
  <c r="H1411" i="8" s="1"/>
  <c r="G1437" i="8"/>
  <c r="H1437" i="8" s="1"/>
  <c r="G1413" i="8"/>
  <c r="H1413" i="8" s="1"/>
  <c r="G1456" i="8"/>
  <c r="H1456" i="8" s="1"/>
  <c r="G1440" i="8"/>
  <c r="H1440" i="8" s="1"/>
  <c r="G1426" i="8"/>
  <c r="H1426" i="8" s="1"/>
  <c r="G1414" i="8"/>
  <c r="H1414" i="8" s="1"/>
  <c r="G1399" i="8"/>
  <c r="H1399" i="8" s="1"/>
  <c r="G1423" i="8"/>
  <c r="H1423" i="8" s="1"/>
  <c r="G1443" i="8"/>
  <c r="H1443" i="8" s="1"/>
  <c r="G1404" i="8"/>
  <c r="H1404" i="8" s="1"/>
  <c r="G1445" i="8"/>
  <c r="H1445" i="8" s="1"/>
  <c r="G1421" i="8"/>
  <c r="H1421" i="8" s="1"/>
  <c r="G1402" i="8"/>
  <c r="H1402" i="8" s="1"/>
  <c r="G1454" i="8"/>
  <c r="H1454" i="8" s="1"/>
  <c r="G1442" i="8"/>
  <c r="H1442" i="8" s="1"/>
  <c r="G1432" i="8"/>
  <c r="H1432" i="8" s="1"/>
  <c r="G1422" i="8"/>
  <c r="H1422" i="8" s="1"/>
  <c r="G1410" i="8"/>
  <c r="H1410" i="8" s="1"/>
  <c r="G1447" i="8"/>
  <c r="H1447" i="8" s="1"/>
  <c r="G1415" i="8"/>
  <c r="H1415" i="8" s="1"/>
  <c r="G1451" i="8"/>
  <c r="H1451" i="8" s="1"/>
  <c r="G1419" i="8"/>
  <c r="H1419" i="8" s="1"/>
  <c r="G1457" i="8"/>
  <c r="H1457" i="8" s="1"/>
  <c r="G1441" i="8"/>
  <c r="H1441" i="8" s="1"/>
  <c r="G1425" i="8"/>
  <c r="H1425" i="8" s="1"/>
  <c r="G1409" i="8"/>
  <c r="H1409" i="8" s="1"/>
  <c r="G1460" i="8"/>
  <c r="H1460" i="8" s="1"/>
  <c r="G1452" i="8"/>
  <c r="H1452" i="8" s="1"/>
  <c r="G1444" i="8"/>
  <c r="H1444" i="8" s="1"/>
  <c r="G1436" i="8"/>
  <c r="H1436" i="8" s="1"/>
  <c r="G1428" i="8"/>
  <c r="H1428" i="8" s="1"/>
  <c r="G1420" i="8"/>
  <c r="H1420" i="8" s="1"/>
  <c r="G1412" i="8"/>
  <c r="H1412" i="8" s="1"/>
  <c r="G1463" i="6"/>
  <c r="G1464" i="3"/>
  <c r="H1464" i="3"/>
  <c r="I1464" i="10"/>
  <c r="G1464" i="10"/>
  <c r="H1464" i="10"/>
  <c r="K906" i="16"/>
  <c r="L906" i="16" s="1"/>
  <c r="I390" i="2"/>
  <c r="J390" i="2" s="1"/>
  <c r="H1399" i="19" l="1"/>
  <c r="G1463" i="19"/>
  <c r="G1463" i="8"/>
  <c r="I243" i="2"/>
  <c r="J243" i="2" s="1"/>
  <c r="H243" i="4" l="1"/>
  <c r="I243" i="4" s="1"/>
  <c r="I705" i="2" l="1"/>
  <c r="J705" i="2" s="1"/>
  <c r="L884" i="17" l="1"/>
  <c r="N884" i="17" s="1"/>
  <c r="N883" i="17"/>
  <c r="N882" i="17"/>
  <c r="N881" i="17"/>
  <c r="N880" i="17"/>
  <c r="N879" i="17"/>
  <c r="N878" i="17"/>
  <c r="N877" i="17"/>
  <c r="N876" i="17"/>
  <c r="N875" i="17"/>
  <c r="N874" i="17"/>
  <c r="N873" i="17"/>
  <c r="N872" i="17"/>
  <c r="N871" i="17"/>
  <c r="N870" i="17"/>
  <c r="N869" i="17"/>
  <c r="N868" i="17"/>
  <c r="N867" i="17"/>
  <c r="N866" i="17"/>
  <c r="N865" i="17"/>
  <c r="N864" i="17"/>
  <c r="N863" i="17"/>
  <c r="N862" i="17"/>
  <c r="N861" i="17"/>
  <c r="N860" i="17"/>
  <c r="N859" i="17"/>
  <c r="N858" i="17"/>
  <c r="N857" i="17"/>
  <c r="N856" i="17"/>
  <c r="N855" i="17"/>
  <c r="N854" i="17"/>
  <c r="N853" i="17"/>
  <c r="N852" i="17"/>
  <c r="N851" i="17"/>
  <c r="N850" i="17"/>
  <c r="N849" i="17"/>
  <c r="N848" i="17"/>
  <c r="N847" i="17"/>
  <c r="N846" i="17"/>
  <c r="N845" i="17"/>
  <c r="N844" i="17"/>
  <c r="N843" i="17"/>
  <c r="N842" i="17"/>
  <c r="N841" i="17"/>
  <c r="N840" i="17"/>
  <c r="N839" i="17"/>
  <c r="N838" i="17"/>
  <c r="N837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F588" i="13" l="1"/>
  <c r="K438" i="17" l="1"/>
  <c r="L438" i="17" s="1"/>
  <c r="L1309" i="9" l="1"/>
  <c r="I1463" i="3"/>
  <c r="J1463" i="3"/>
  <c r="J1309" i="3"/>
  <c r="L882" i="9"/>
  <c r="K1309" i="9"/>
  <c r="L1463" i="9"/>
  <c r="I1309" i="3"/>
  <c r="L1463" i="7"/>
  <c r="I882" i="3"/>
  <c r="F906" i="19"/>
  <c r="G906" i="19" s="1"/>
  <c r="H906" i="19" s="1"/>
  <c r="M1309" i="9" l="1"/>
  <c r="H1463" i="8"/>
  <c r="N882" i="7"/>
  <c r="L882" i="7"/>
  <c r="O1309" i="9"/>
  <c r="L882" i="3"/>
  <c r="J882" i="3"/>
  <c r="N1463" i="7"/>
  <c r="L1463" i="3"/>
  <c r="L1309" i="3"/>
  <c r="J1463" i="8"/>
  <c r="F935" i="19" l="1"/>
  <c r="F936" i="19"/>
  <c r="G936" i="19" l="1"/>
  <c r="H936" i="19" s="1"/>
  <c r="G935" i="19"/>
  <c r="H935" i="19" s="1"/>
  <c r="C1463" i="19" l="1"/>
  <c r="B1434" i="19"/>
  <c r="B1433" i="19"/>
  <c r="B1432" i="19"/>
  <c r="B1431" i="19"/>
  <c r="B1430" i="19"/>
  <c r="B1429" i="19"/>
  <c r="B1428" i="19"/>
  <c r="B1427" i="19"/>
  <c r="B1426" i="19"/>
  <c r="B1425" i="19"/>
  <c r="B1424" i="19"/>
  <c r="B1423" i="19"/>
  <c r="B1422" i="19"/>
  <c r="B1421" i="19"/>
  <c r="B1420" i="19"/>
  <c r="B1419" i="19"/>
  <c r="B1418" i="19"/>
  <c r="B1417" i="19"/>
  <c r="B1416" i="19"/>
  <c r="B1415" i="19"/>
  <c r="B1414" i="19"/>
  <c r="B1413" i="19"/>
  <c r="B1412" i="19"/>
  <c r="B1411" i="19"/>
  <c r="B1410" i="19"/>
  <c r="B1409" i="19"/>
  <c r="B1408" i="19"/>
  <c r="B1407" i="19"/>
  <c r="B1406" i="19"/>
  <c r="B1405" i="19"/>
  <c r="B1404" i="19"/>
  <c r="B1403" i="19"/>
  <c r="B1402" i="19"/>
  <c r="B1401" i="19"/>
  <c r="A1400" i="19"/>
  <c r="A1401" i="19" s="1"/>
  <c r="A1402" i="19" s="1"/>
  <c r="A1403" i="19" s="1"/>
  <c r="A1404" i="19" s="1"/>
  <c r="A1405" i="19" s="1"/>
  <c r="A1406" i="19" s="1"/>
  <c r="A1407" i="19" s="1"/>
  <c r="A1408" i="19" s="1"/>
  <c r="C1397" i="19"/>
  <c r="F1396" i="19"/>
  <c r="G1396" i="19" s="1"/>
  <c r="H1396" i="19" s="1"/>
  <c r="F1395" i="19"/>
  <c r="G1395" i="19" s="1"/>
  <c r="H1395" i="19" s="1"/>
  <c r="F1394" i="19"/>
  <c r="G1394" i="19" s="1"/>
  <c r="H1394" i="19" s="1"/>
  <c r="F1393" i="19"/>
  <c r="G1393" i="19" s="1"/>
  <c r="H1393" i="19" s="1"/>
  <c r="F1392" i="19"/>
  <c r="G1392" i="19" s="1"/>
  <c r="H1392" i="19" s="1"/>
  <c r="F1391" i="19"/>
  <c r="G1391" i="19" s="1"/>
  <c r="H1391" i="19" s="1"/>
  <c r="F1390" i="19"/>
  <c r="G1390" i="19" s="1"/>
  <c r="H1390" i="19" s="1"/>
  <c r="F1389" i="19"/>
  <c r="G1389" i="19" s="1"/>
  <c r="H1389" i="19" s="1"/>
  <c r="F1388" i="19"/>
  <c r="G1388" i="19" s="1"/>
  <c r="H1388" i="19" s="1"/>
  <c r="F1387" i="19"/>
  <c r="G1387" i="19" s="1"/>
  <c r="H1387" i="19" s="1"/>
  <c r="F1386" i="19"/>
  <c r="G1386" i="19" s="1"/>
  <c r="H1386" i="19" s="1"/>
  <c r="F1385" i="19"/>
  <c r="G1385" i="19" s="1"/>
  <c r="H1385" i="19" s="1"/>
  <c r="F1384" i="19"/>
  <c r="G1384" i="19" s="1"/>
  <c r="H1384" i="19" s="1"/>
  <c r="F1383" i="19"/>
  <c r="G1383" i="19" s="1"/>
  <c r="H1383" i="19" s="1"/>
  <c r="F1382" i="19"/>
  <c r="G1382" i="19" s="1"/>
  <c r="H1382" i="19" s="1"/>
  <c r="F1381" i="19"/>
  <c r="G1381" i="19" s="1"/>
  <c r="H1381" i="19" s="1"/>
  <c r="F1380" i="19"/>
  <c r="G1380" i="19" s="1"/>
  <c r="H1380" i="19" s="1"/>
  <c r="F1379" i="19"/>
  <c r="G1379" i="19" s="1"/>
  <c r="H1379" i="19" s="1"/>
  <c r="F1378" i="19"/>
  <c r="G1378" i="19" s="1"/>
  <c r="H1378" i="19" s="1"/>
  <c r="F1377" i="19"/>
  <c r="G1377" i="19" s="1"/>
  <c r="H1377" i="19" s="1"/>
  <c r="F1376" i="19"/>
  <c r="G1376" i="19" s="1"/>
  <c r="H1376" i="19" s="1"/>
  <c r="F1375" i="19"/>
  <c r="G1375" i="19" s="1"/>
  <c r="H1375" i="19" s="1"/>
  <c r="F1374" i="19"/>
  <c r="G1374" i="19" s="1"/>
  <c r="H1374" i="19" s="1"/>
  <c r="F1373" i="19"/>
  <c r="G1373" i="19" s="1"/>
  <c r="H1373" i="19" s="1"/>
  <c r="F1372" i="19"/>
  <c r="G1372" i="19" s="1"/>
  <c r="H1372" i="19" s="1"/>
  <c r="F1371" i="19"/>
  <c r="G1371" i="19" s="1"/>
  <c r="H1371" i="19" s="1"/>
  <c r="F1370" i="19"/>
  <c r="G1370" i="19" s="1"/>
  <c r="H1370" i="19" s="1"/>
  <c r="F1369" i="19"/>
  <c r="G1369" i="19" s="1"/>
  <c r="H1369" i="19" s="1"/>
  <c r="F1368" i="19"/>
  <c r="G1368" i="19" s="1"/>
  <c r="H1368" i="19" s="1"/>
  <c r="F1367" i="19"/>
  <c r="G1367" i="19" s="1"/>
  <c r="H1367" i="19" s="1"/>
  <c r="F1366" i="19"/>
  <c r="G1366" i="19" s="1"/>
  <c r="H1366" i="19" s="1"/>
  <c r="F1365" i="19"/>
  <c r="G1365" i="19" s="1"/>
  <c r="H1365" i="19" s="1"/>
  <c r="F1364" i="19"/>
  <c r="G1364" i="19" s="1"/>
  <c r="H1364" i="19" s="1"/>
  <c r="F1363" i="19"/>
  <c r="G1363" i="19" s="1"/>
  <c r="H1363" i="19" s="1"/>
  <c r="F1362" i="19"/>
  <c r="G1362" i="19" s="1"/>
  <c r="H1362" i="19" s="1"/>
  <c r="F1361" i="19"/>
  <c r="G1361" i="19" s="1"/>
  <c r="H1361" i="19" s="1"/>
  <c r="A1361" i="19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F1360" i="19"/>
  <c r="F1357" i="19"/>
  <c r="F1356" i="19"/>
  <c r="F1355" i="19"/>
  <c r="F1354" i="19"/>
  <c r="F1353" i="19"/>
  <c r="F1352" i="19"/>
  <c r="F1351" i="19"/>
  <c r="F1350" i="19"/>
  <c r="F1349" i="19"/>
  <c r="F1348" i="19"/>
  <c r="F1347" i="19"/>
  <c r="F1346" i="19"/>
  <c r="F1345" i="19"/>
  <c r="F1344" i="19"/>
  <c r="F1343" i="19"/>
  <c r="F1342" i="19"/>
  <c r="F1341" i="19"/>
  <c r="F1340" i="19"/>
  <c r="F1339" i="19"/>
  <c r="F1338" i="19"/>
  <c r="F1337" i="19"/>
  <c r="F1336" i="19"/>
  <c r="F1335" i="19"/>
  <c r="F1334" i="19"/>
  <c r="F1333" i="19"/>
  <c r="F1332" i="19"/>
  <c r="F1331" i="19"/>
  <c r="F1330" i="19"/>
  <c r="F1329" i="19"/>
  <c r="F1328" i="19"/>
  <c r="F1327" i="19"/>
  <c r="F1326" i="19"/>
  <c r="F1325" i="19"/>
  <c r="F1324" i="19"/>
  <c r="F1323" i="19"/>
  <c r="F1322" i="19"/>
  <c r="F1321" i="19"/>
  <c r="F1320" i="19"/>
  <c r="F1319" i="19"/>
  <c r="F1318" i="19"/>
  <c r="F1317" i="19"/>
  <c r="F1316" i="19"/>
  <c r="F1315" i="19"/>
  <c r="F1314" i="19"/>
  <c r="F1313" i="19"/>
  <c r="F1312" i="19"/>
  <c r="A1312" i="19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F1311" i="19"/>
  <c r="C1309" i="19"/>
  <c r="F1308" i="19"/>
  <c r="F1307" i="19"/>
  <c r="F1306" i="19"/>
  <c r="F1305" i="19"/>
  <c r="F1304" i="19"/>
  <c r="F1303" i="19"/>
  <c r="F1302" i="19"/>
  <c r="F1301" i="19"/>
  <c r="F1300" i="19"/>
  <c r="F1299" i="19"/>
  <c r="F1298" i="19"/>
  <c r="F1297" i="19"/>
  <c r="F1296" i="19"/>
  <c r="F1295" i="19"/>
  <c r="F1293" i="19"/>
  <c r="F1292" i="19"/>
  <c r="F1291" i="19"/>
  <c r="F1290" i="19"/>
  <c r="F1289" i="19"/>
  <c r="F1288" i="19"/>
  <c r="F1287" i="19"/>
  <c r="F1286" i="19"/>
  <c r="F1285" i="19"/>
  <c r="F1284" i="19"/>
  <c r="F1283" i="19"/>
  <c r="F1282" i="19"/>
  <c r="F1281" i="19"/>
  <c r="F1280" i="19"/>
  <c r="F1279" i="19"/>
  <c r="F1278" i="19"/>
  <c r="F1277" i="19"/>
  <c r="F1276" i="19"/>
  <c r="F1275" i="19"/>
  <c r="F1274" i="19"/>
  <c r="F1273" i="19"/>
  <c r="F1272" i="19"/>
  <c r="F1271" i="19"/>
  <c r="F1270" i="19"/>
  <c r="F1269" i="19"/>
  <c r="F1268" i="19"/>
  <c r="F1267" i="19"/>
  <c r="F1266" i="19"/>
  <c r="F1265" i="19"/>
  <c r="F1264" i="19"/>
  <c r="F1263" i="19"/>
  <c r="F1262" i="19"/>
  <c r="F1261" i="19"/>
  <c r="F1260" i="19"/>
  <c r="F1259" i="19"/>
  <c r="F1258" i="19"/>
  <c r="F1257" i="19"/>
  <c r="F1256" i="19"/>
  <c r="F1255" i="19"/>
  <c r="F1254" i="19"/>
  <c r="F1253" i="19"/>
  <c r="F1252" i="19"/>
  <c r="F1251" i="19"/>
  <c r="F1250" i="19"/>
  <c r="F1249" i="19"/>
  <c r="F1248" i="19"/>
  <c r="F1247" i="19"/>
  <c r="F1246" i="19"/>
  <c r="F1245" i="19"/>
  <c r="F1244" i="19"/>
  <c r="F1243" i="19"/>
  <c r="F1242" i="19"/>
  <c r="F1241" i="19"/>
  <c r="F1240" i="19"/>
  <c r="F1239" i="19"/>
  <c r="F1238" i="19"/>
  <c r="F1237" i="19"/>
  <c r="F1236" i="19"/>
  <c r="F1235" i="19"/>
  <c r="F1234" i="19"/>
  <c r="F1233" i="19"/>
  <c r="F1232" i="19"/>
  <c r="F1231" i="19"/>
  <c r="F1230" i="19"/>
  <c r="F1229" i="19"/>
  <c r="F1228" i="19"/>
  <c r="F1227" i="19"/>
  <c r="F1226" i="19"/>
  <c r="F1225" i="19"/>
  <c r="F1224" i="19"/>
  <c r="F1223" i="19"/>
  <c r="F1222" i="19"/>
  <c r="F1221" i="19"/>
  <c r="F1220" i="19"/>
  <c r="F1219" i="19"/>
  <c r="F1218" i="19"/>
  <c r="F1217" i="19"/>
  <c r="F1216" i="19"/>
  <c r="F1215" i="19"/>
  <c r="F1214" i="19"/>
  <c r="F1213" i="19"/>
  <c r="F1212" i="19"/>
  <c r="F1211" i="19"/>
  <c r="F1210" i="19"/>
  <c r="F1209" i="19"/>
  <c r="F1208" i="19"/>
  <c r="F1207" i="19"/>
  <c r="F1206" i="19"/>
  <c r="F1205" i="19"/>
  <c r="F1204" i="19"/>
  <c r="F1203" i="19"/>
  <c r="F1202" i="19"/>
  <c r="F1201" i="19"/>
  <c r="F1200" i="19"/>
  <c r="F1199" i="19"/>
  <c r="F1198" i="19"/>
  <c r="F1197" i="19"/>
  <c r="F1196" i="19"/>
  <c r="F1195" i="19"/>
  <c r="F1194" i="19"/>
  <c r="F1193" i="19"/>
  <c r="F1192" i="19"/>
  <c r="F1191" i="19"/>
  <c r="F1190" i="19"/>
  <c r="F1189" i="19"/>
  <c r="F1188" i="19"/>
  <c r="F1187" i="19"/>
  <c r="F1186" i="19"/>
  <c r="F1185" i="19"/>
  <c r="F1184" i="19"/>
  <c r="F1183" i="19"/>
  <c r="F1182" i="19"/>
  <c r="F1181" i="19"/>
  <c r="F1180" i="19"/>
  <c r="F1179" i="19"/>
  <c r="F1178" i="19"/>
  <c r="F1177" i="19"/>
  <c r="F1175" i="19"/>
  <c r="F1174" i="19"/>
  <c r="F1173" i="19"/>
  <c r="F1172" i="19"/>
  <c r="F1171" i="19"/>
  <c r="F1170" i="19"/>
  <c r="F1169" i="19"/>
  <c r="F1168" i="19"/>
  <c r="F1167" i="19"/>
  <c r="F1166" i="19"/>
  <c r="F1165" i="19"/>
  <c r="F1164" i="19"/>
  <c r="F1163" i="19"/>
  <c r="F1162" i="19"/>
  <c r="F1161" i="19"/>
  <c r="F1160" i="19"/>
  <c r="F1159" i="19"/>
  <c r="F1158" i="19"/>
  <c r="F1157" i="19"/>
  <c r="F1156" i="19"/>
  <c r="F1155" i="19"/>
  <c r="F1154" i="19"/>
  <c r="F1153" i="19"/>
  <c r="F1152" i="19"/>
  <c r="F1151" i="19"/>
  <c r="F1150" i="19"/>
  <c r="F1149" i="19"/>
  <c r="F1148" i="19"/>
  <c r="F1147" i="19"/>
  <c r="F1146" i="19"/>
  <c r="F1145" i="19"/>
  <c r="F1144" i="19"/>
  <c r="F1143" i="19"/>
  <c r="F1142" i="19"/>
  <c r="F1141" i="19"/>
  <c r="F1140" i="19"/>
  <c r="F1139" i="19"/>
  <c r="F1138" i="19"/>
  <c r="F1137" i="19"/>
  <c r="F1136" i="19"/>
  <c r="F1135" i="19"/>
  <c r="F1134" i="19"/>
  <c r="F1133" i="19"/>
  <c r="F1132" i="19"/>
  <c r="F1131" i="19"/>
  <c r="F1130" i="19"/>
  <c r="F1129" i="19"/>
  <c r="F1128" i="19"/>
  <c r="F1127" i="19"/>
  <c r="F1126" i="19"/>
  <c r="F1125" i="19"/>
  <c r="F1124" i="19"/>
  <c r="F1123" i="19"/>
  <c r="F1122" i="19"/>
  <c r="F1121" i="19"/>
  <c r="F1120" i="19"/>
  <c r="F1119" i="19"/>
  <c r="F1118" i="19"/>
  <c r="F1117" i="19"/>
  <c r="F1116" i="19"/>
  <c r="F1115" i="19"/>
  <c r="F1114" i="19"/>
  <c r="F1113" i="19"/>
  <c r="F1112" i="19"/>
  <c r="F1111" i="19"/>
  <c r="F1110" i="19"/>
  <c r="F1109" i="19"/>
  <c r="F1108" i="19"/>
  <c r="F1107" i="19"/>
  <c r="F1106" i="19"/>
  <c r="F1105" i="19"/>
  <c r="F1104" i="19"/>
  <c r="F1103" i="19"/>
  <c r="F1102" i="19"/>
  <c r="F1101" i="19"/>
  <c r="F1100" i="19"/>
  <c r="F1099" i="19"/>
  <c r="F1098" i="19"/>
  <c r="F1097" i="19"/>
  <c r="F1096" i="19"/>
  <c r="F1095" i="19"/>
  <c r="F1094" i="19"/>
  <c r="F1093" i="19"/>
  <c r="F1092" i="19"/>
  <c r="F1091" i="19"/>
  <c r="F1090" i="19"/>
  <c r="F1089" i="19"/>
  <c r="F1088" i="19"/>
  <c r="F1087" i="19"/>
  <c r="F1086" i="19"/>
  <c r="F1085" i="19"/>
  <c r="F1084" i="19"/>
  <c r="F1083" i="19"/>
  <c r="F1082" i="19"/>
  <c r="F1081" i="19"/>
  <c r="F1080" i="19"/>
  <c r="F1079" i="19"/>
  <c r="F1078" i="19"/>
  <c r="F1077" i="19"/>
  <c r="F1076" i="19"/>
  <c r="F1075" i="19"/>
  <c r="F1074" i="19"/>
  <c r="F1073" i="19"/>
  <c r="F1072" i="19"/>
  <c r="F1071" i="19"/>
  <c r="F1070" i="19"/>
  <c r="F1069" i="19"/>
  <c r="F1068" i="19"/>
  <c r="F1067" i="19"/>
  <c r="F1066" i="19"/>
  <c r="F1065" i="19"/>
  <c r="F1064" i="19"/>
  <c r="F1063" i="19"/>
  <c r="F1062" i="19"/>
  <c r="F1061" i="19"/>
  <c r="F1060" i="19"/>
  <c r="F1059" i="19"/>
  <c r="F1058" i="19"/>
  <c r="F1057" i="19"/>
  <c r="F1056" i="19"/>
  <c r="F1055" i="19"/>
  <c r="F1054" i="19"/>
  <c r="F1053" i="19"/>
  <c r="F1052" i="19"/>
  <c r="F1051" i="19"/>
  <c r="F1050" i="19"/>
  <c r="F1049" i="19"/>
  <c r="F1048" i="19"/>
  <c r="F1047" i="19"/>
  <c r="F1046" i="19"/>
  <c r="F1045" i="19"/>
  <c r="F1044" i="19"/>
  <c r="F1043" i="19"/>
  <c r="F1042" i="19"/>
  <c r="F1041" i="19"/>
  <c r="F1040" i="19"/>
  <c r="F1039" i="19"/>
  <c r="F1038" i="19"/>
  <c r="F1037" i="19"/>
  <c r="F1036" i="19"/>
  <c r="F1035" i="19"/>
  <c r="F1034" i="19"/>
  <c r="F1033" i="19"/>
  <c r="F1032" i="19"/>
  <c r="F1031" i="19"/>
  <c r="F1030" i="19"/>
  <c r="F1029" i="19"/>
  <c r="F1028" i="19"/>
  <c r="F1027" i="19"/>
  <c r="F1026" i="19"/>
  <c r="F1025" i="19"/>
  <c r="F1024" i="19"/>
  <c r="F1023" i="19"/>
  <c r="F1022" i="19"/>
  <c r="F1021" i="19"/>
  <c r="F1020" i="19"/>
  <c r="F1019" i="19"/>
  <c r="F1018" i="19"/>
  <c r="F1017" i="19"/>
  <c r="F1016" i="19"/>
  <c r="F1015" i="19"/>
  <c r="F1014" i="19"/>
  <c r="F1013" i="19"/>
  <c r="F1012" i="19"/>
  <c r="F1011" i="19"/>
  <c r="F1010" i="19"/>
  <c r="F1009" i="19"/>
  <c r="F1008" i="19"/>
  <c r="F1007" i="19"/>
  <c r="F1006" i="19"/>
  <c r="F1005" i="19"/>
  <c r="F1004" i="19"/>
  <c r="F1003" i="19"/>
  <c r="F1002" i="19"/>
  <c r="F1001" i="19"/>
  <c r="F1000" i="19"/>
  <c r="F999" i="19"/>
  <c r="F998" i="19"/>
  <c r="F997" i="19"/>
  <c r="F996" i="19"/>
  <c r="F995" i="19"/>
  <c r="F994" i="19"/>
  <c r="F993" i="19"/>
  <c r="F992" i="19"/>
  <c r="F991" i="19"/>
  <c r="F990" i="19"/>
  <c r="F989" i="19"/>
  <c r="F988" i="19"/>
  <c r="F987" i="19"/>
  <c r="F986" i="19"/>
  <c r="F985" i="19"/>
  <c r="F984" i="19"/>
  <c r="F983" i="19"/>
  <c r="F982" i="19"/>
  <c r="F981" i="19"/>
  <c r="F980" i="19"/>
  <c r="F979" i="19"/>
  <c r="F978" i="19"/>
  <c r="F977" i="19"/>
  <c r="F976" i="19"/>
  <c r="F975" i="19"/>
  <c r="F974" i="19"/>
  <c r="F973" i="19"/>
  <c r="F972" i="19"/>
  <c r="F971" i="19"/>
  <c r="F970" i="19"/>
  <c r="F969" i="19"/>
  <c r="F968" i="19"/>
  <c r="F967" i="19"/>
  <c r="F966" i="19"/>
  <c r="F965" i="19"/>
  <c r="F964" i="19"/>
  <c r="F963" i="19"/>
  <c r="F962" i="19"/>
  <c r="F961" i="19"/>
  <c r="F960" i="19"/>
  <c r="F959" i="19"/>
  <c r="F958" i="19"/>
  <c r="F957" i="19"/>
  <c r="F956" i="19"/>
  <c r="F955" i="19"/>
  <c r="F954" i="19"/>
  <c r="F953" i="19"/>
  <c r="F952" i="19"/>
  <c r="A952" i="19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F951" i="19"/>
  <c r="C949" i="19"/>
  <c r="F948" i="19"/>
  <c r="G948" i="19" s="1"/>
  <c r="H948" i="19" s="1"/>
  <c r="F947" i="19"/>
  <c r="G947" i="19" s="1"/>
  <c r="H947" i="19" s="1"/>
  <c r="F946" i="19"/>
  <c r="G946" i="19" s="1"/>
  <c r="H946" i="19" s="1"/>
  <c r="F945" i="19"/>
  <c r="G945" i="19" s="1"/>
  <c r="H945" i="19" s="1"/>
  <c r="F944" i="19"/>
  <c r="G944" i="19" s="1"/>
  <c r="H944" i="19" s="1"/>
  <c r="F943" i="19"/>
  <c r="G943" i="19" s="1"/>
  <c r="H943" i="19" s="1"/>
  <c r="F942" i="19"/>
  <c r="G942" i="19" s="1"/>
  <c r="H942" i="19" s="1"/>
  <c r="F941" i="19"/>
  <c r="G941" i="19" s="1"/>
  <c r="H941" i="19" s="1"/>
  <c r="F940" i="19"/>
  <c r="G940" i="19" s="1"/>
  <c r="H940" i="19" s="1"/>
  <c r="F939" i="19"/>
  <c r="G939" i="19" s="1"/>
  <c r="H939" i="19" s="1"/>
  <c r="F938" i="19"/>
  <c r="G938" i="19" s="1"/>
  <c r="H938" i="19" s="1"/>
  <c r="F937" i="19"/>
  <c r="G937" i="19" s="1"/>
  <c r="H937" i="19" s="1"/>
  <c r="I935" i="19"/>
  <c r="F934" i="19"/>
  <c r="G934" i="19" s="1"/>
  <c r="H934" i="19" s="1"/>
  <c r="F933" i="19"/>
  <c r="G933" i="19" s="1"/>
  <c r="H933" i="19" s="1"/>
  <c r="F932" i="19"/>
  <c r="G932" i="19" s="1"/>
  <c r="H932" i="19" s="1"/>
  <c r="F931" i="19"/>
  <c r="G931" i="19" s="1"/>
  <c r="H931" i="19" s="1"/>
  <c r="F930" i="19"/>
  <c r="G930" i="19" s="1"/>
  <c r="H930" i="19" s="1"/>
  <c r="F929" i="19"/>
  <c r="G929" i="19" s="1"/>
  <c r="H929" i="19" s="1"/>
  <c r="F928" i="19"/>
  <c r="G928" i="19" s="1"/>
  <c r="H928" i="19" s="1"/>
  <c r="F927" i="19"/>
  <c r="G927" i="19" s="1"/>
  <c r="H927" i="19" s="1"/>
  <c r="F926" i="19"/>
  <c r="G926" i="19" s="1"/>
  <c r="H926" i="19" s="1"/>
  <c r="F925" i="19"/>
  <c r="G925" i="19" s="1"/>
  <c r="H925" i="19" s="1"/>
  <c r="F924" i="19"/>
  <c r="G924" i="19" s="1"/>
  <c r="H924" i="19" s="1"/>
  <c r="F923" i="19"/>
  <c r="G923" i="19" s="1"/>
  <c r="H923" i="19" s="1"/>
  <c r="F922" i="19"/>
  <c r="G922" i="19" s="1"/>
  <c r="H922" i="19" s="1"/>
  <c r="F921" i="19"/>
  <c r="G921" i="19" s="1"/>
  <c r="H921" i="19" s="1"/>
  <c r="F920" i="19"/>
  <c r="G920" i="19" s="1"/>
  <c r="H920" i="19" s="1"/>
  <c r="F919" i="19"/>
  <c r="G919" i="19" s="1"/>
  <c r="H919" i="19" s="1"/>
  <c r="F918" i="19"/>
  <c r="G918" i="19" s="1"/>
  <c r="H918" i="19" s="1"/>
  <c r="F917" i="19"/>
  <c r="G917" i="19" s="1"/>
  <c r="H917" i="19" s="1"/>
  <c r="F916" i="19"/>
  <c r="G916" i="19" s="1"/>
  <c r="H916" i="19" s="1"/>
  <c r="F915" i="19"/>
  <c r="G915" i="19" s="1"/>
  <c r="H915" i="19" s="1"/>
  <c r="F914" i="19"/>
  <c r="G914" i="19" s="1"/>
  <c r="H914" i="19" s="1"/>
  <c r="F913" i="19"/>
  <c r="G913" i="19" s="1"/>
  <c r="H913" i="19" s="1"/>
  <c r="F912" i="19"/>
  <c r="G912" i="19" s="1"/>
  <c r="H912" i="19" s="1"/>
  <c r="F911" i="19"/>
  <c r="G911" i="19" s="1"/>
  <c r="H911" i="19" s="1"/>
  <c r="F910" i="19"/>
  <c r="G910" i="19" s="1"/>
  <c r="H910" i="19" s="1"/>
  <c r="F909" i="19"/>
  <c r="G909" i="19" s="1"/>
  <c r="H909" i="19" s="1"/>
  <c r="F908" i="19"/>
  <c r="G908" i="19" s="1"/>
  <c r="H908" i="19" s="1"/>
  <c r="F907" i="19"/>
  <c r="G907" i="19" s="1"/>
  <c r="H907" i="19" s="1"/>
  <c r="F905" i="19"/>
  <c r="G905" i="19" s="1"/>
  <c r="H905" i="19" s="1"/>
  <c r="F904" i="19"/>
  <c r="G904" i="19" s="1"/>
  <c r="H904" i="19" s="1"/>
  <c r="F903" i="19"/>
  <c r="G903" i="19" s="1"/>
  <c r="H903" i="19" s="1"/>
  <c r="F902" i="19"/>
  <c r="G902" i="19" s="1"/>
  <c r="H902" i="19" s="1"/>
  <c r="F901" i="19"/>
  <c r="G901" i="19" s="1"/>
  <c r="H901" i="19" s="1"/>
  <c r="F900" i="19"/>
  <c r="G900" i="19" s="1"/>
  <c r="H900" i="19" s="1"/>
  <c r="F899" i="19"/>
  <c r="G899" i="19" s="1"/>
  <c r="H899" i="19" s="1"/>
  <c r="F898" i="19"/>
  <c r="G898" i="19" s="1"/>
  <c r="H898" i="19" s="1"/>
  <c r="F897" i="19"/>
  <c r="G897" i="19" s="1"/>
  <c r="H897" i="19" s="1"/>
  <c r="F896" i="19"/>
  <c r="G896" i="19" s="1"/>
  <c r="H896" i="19" s="1"/>
  <c r="F895" i="19"/>
  <c r="G895" i="19" s="1"/>
  <c r="H895" i="19" s="1"/>
  <c r="F894" i="19"/>
  <c r="G894" i="19" s="1"/>
  <c r="H894" i="19" s="1"/>
  <c r="F893" i="19"/>
  <c r="G893" i="19" s="1"/>
  <c r="H893" i="19" s="1"/>
  <c r="F892" i="19"/>
  <c r="G892" i="19" s="1"/>
  <c r="H892" i="19" s="1"/>
  <c r="F891" i="19"/>
  <c r="G891" i="19" s="1"/>
  <c r="H891" i="19" s="1"/>
  <c r="F890" i="19"/>
  <c r="G890" i="19" s="1"/>
  <c r="H890" i="19" s="1"/>
  <c r="F889" i="19"/>
  <c r="G889" i="19" s="1"/>
  <c r="H889" i="19" s="1"/>
  <c r="F888" i="19"/>
  <c r="G888" i="19" s="1"/>
  <c r="H888" i="19" s="1"/>
  <c r="F887" i="19"/>
  <c r="G887" i="19" s="1"/>
  <c r="H887" i="19" s="1"/>
  <c r="F886" i="19"/>
  <c r="G886" i="19" s="1"/>
  <c r="H886" i="19" s="1"/>
  <c r="A886" i="19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F885" i="19"/>
  <c r="G885" i="19" s="1"/>
  <c r="H885" i="19" s="1"/>
  <c r="F884" i="19"/>
  <c r="C882" i="19"/>
  <c r="F881" i="19"/>
  <c r="F880" i="19"/>
  <c r="F879" i="19"/>
  <c r="F878" i="19"/>
  <c r="F877" i="19"/>
  <c r="F876" i="19"/>
  <c r="F875" i="19"/>
  <c r="F874" i="19"/>
  <c r="F873" i="19"/>
  <c r="F872" i="19"/>
  <c r="F871" i="19"/>
  <c r="F870" i="19"/>
  <c r="F869" i="19"/>
  <c r="F868" i="19"/>
  <c r="F867" i="19"/>
  <c r="F866" i="19"/>
  <c r="F865" i="19"/>
  <c r="F864" i="19"/>
  <c r="F863" i="19"/>
  <c r="F862" i="19"/>
  <c r="F861" i="19"/>
  <c r="F860" i="19"/>
  <c r="F859" i="19"/>
  <c r="F858" i="19"/>
  <c r="F857" i="19"/>
  <c r="F856" i="19"/>
  <c r="F855" i="19"/>
  <c r="F854" i="19"/>
  <c r="F853" i="19"/>
  <c r="F852" i="19"/>
  <c r="F851" i="19"/>
  <c r="F850" i="19"/>
  <c r="F849" i="19"/>
  <c r="F848" i="19"/>
  <c r="F847" i="19"/>
  <c r="F846" i="19"/>
  <c r="F845" i="19"/>
  <c r="F844" i="19"/>
  <c r="F843" i="19"/>
  <c r="F842" i="19"/>
  <c r="F841" i="19"/>
  <c r="F840" i="19"/>
  <c r="F839" i="19"/>
  <c r="F838" i="19"/>
  <c r="F837" i="19"/>
  <c r="F836" i="19"/>
  <c r="F835" i="19"/>
  <c r="F834" i="19"/>
  <c r="F833" i="19"/>
  <c r="F832" i="19"/>
  <c r="F831" i="19"/>
  <c r="F830" i="19"/>
  <c r="F829" i="19"/>
  <c r="F828" i="19"/>
  <c r="F827" i="19"/>
  <c r="F826" i="19"/>
  <c r="F825" i="19"/>
  <c r="F824" i="19"/>
  <c r="F823" i="19"/>
  <c r="F822" i="19"/>
  <c r="F821" i="19"/>
  <c r="F820" i="19"/>
  <c r="F819" i="19"/>
  <c r="F818" i="19"/>
  <c r="F817" i="19"/>
  <c r="F816" i="19"/>
  <c r="F815" i="19"/>
  <c r="F814" i="19"/>
  <c r="F813" i="19"/>
  <c r="F812" i="19"/>
  <c r="F811" i="19"/>
  <c r="F810" i="19"/>
  <c r="F809" i="19"/>
  <c r="F808" i="19"/>
  <c r="F807" i="19"/>
  <c r="F806" i="19"/>
  <c r="F805" i="19"/>
  <c r="F804" i="19"/>
  <c r="F803" i="19"/>
  <c r="F802" i="19"/>
  <c r="F801" i="19"/>
  <c r="F800" i="19"/>
  <c r="F799" i="19"/>
  <c r="F798" i="19"/>
  <c r="F797" i="19"/>
  <c r="F796" i="19"/>
  <c r="F795" i="19"/>
  <c r="F794" i="19"/>
  <c r="F793" i="19"/>
  <c r="F792" i="19"/>
  <c r="F791" i="19"/>
  <c r="F790" i="19"/>
  <c r="F789" i="19"/>
  <c r="F788" i="19"/>
  <c r="F787" i="19"/>
  <c r="F786" i="19"/>
  <c r="F785" i="19"/>
  <c r="F784" i="19"/>
  <c r="F783" i="19"/>
  <c r="F782" i="19"/>
  <c r="F781" i="19"/>
  <c r="F780" i="19"/>
  <c r="F779" i="19"/>
  <c r="F778" i="19"/>
  <c r="F777" i="19"/>
  <c r="F776" i="19"/>
  <c r="F775" i="19"/>
  <c r="F774" i="19"/>
  <c r="F773" i="19"/>
  <c r="F772" i="19"/>
  <c r="F771" i="19"/>
  <c r="F770" i="19"/>
  <c r="F769" i="19"/>
  <c r="F768" i="19"/>
  <c r="F767" i="19"/>
  <c r="F766" i="19"/>
  <c r="F765" i="19"/>
  <c r="F764" i="19"/>
  <c r="F763" i="19"/>
  <c r="F762" i="19"/>
  <c r="F761" i="19"/>
  <c r="F760" i="19"/>
  <c r="F759" i="19"/>
  <c r="F758" i="19"/>
  <c r="F757" i="19"/>
  <c r="F756" i="19"/>
  <c r="F755" i="19"/>
  <c r="F754" i="19"/>
  <c r="F753" i="19"/>
  <c r="F752" i="19"/>
  <c r="F751" i="19"/>
  <c r="F750" i="19"/>
  <c r="F749" i="19"/>
  <c r="F748" i="19"/>
  <c r="F747" i="19"/>
  <c r="F746" i="19"/>
  <c r="F745" i="19"/>
  <c r="F744" i="19"/>
  <c r="F743" i="19"/>
  <c r="F742" i="19"/>
  <c r="F741" i="19"/>
  <c r="F740" i="19"/>
  <c r="F739" i="19"/>
  <c r="F738" i="19"/>
  <c r="F737" i="19"/>
  <c r="F736" i="19"/>
  <c r="F735" i="19"/>
  <c r="F734" i="19"/>
  <c r="F733" i="19"/>
  <c r="F732" i="19"/>
  <c r="F731" i="19"/>
  <c r="F730" i="19"/>
  <c r="F729" i="19"/>
  <c r="F728" i="19"/>
  <c r="F727" i="19"/>
  <c r="F726" i="19"/>
  <c r="F725" i="19"/>
  <c r="F724" i="19"/>
  <c r="F723" i="19"/>
  <c r="F722" i="19"/>
  <c r="F721" i="19"/>
  <c r="F720" i="19"/>
  <c r="F719" i="19"/>
  <c r="F718" i="19"/>
  <c r="F717" i="19"/>
  <c r="F716" i="19"/>
  <c r="F715" i="19"/>
  <c r="F714" i="19"/>
  <c r="F713" i="19"/>
  <c r="F712" i="19"/>
  <c r="F711" i="19"/>
  <c r="F710" i="19"/>
  <c r="A710" i="19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F709" i="19"/>
  <c r="D707" i="19"/>
  <c r="D1464" i="19" s="1"/>
  <c r="C707" i="19"/>
  <c r="F706" i="19"/>
  <c r="F705" i="19"/>
  <c r="F704" i="19"/>
  <c r="F703" i="19"/>
  <c r="F702" i="19"/>
  <c r="F701" i="19"/>
  <c r="F700" i="19"/>
  <c r="F699" i="19"/>
  <c r="F698" i="19"/>
  <c r="F697" i="19"/>
  <c r="F696" i="19"/>
  <c r="F695" i="19"/>
  <c r="F694" i="19"/>
  <c r="F693" i="19"/>
  <c r="F692" i="19"/>
  <c r="F691" i="19"/>
  <c r="F690" i="19"/>
  <c r="F689" i="19"/>
  <c r="F688" i="19"/>
  <c r="F687" i="19"/>
  <c r="F686" i="19"/>
  <c r="F685" i="19"/>
  <c r="F684" i="19"/>
  <c r="F683" i="19"/>
  <c r="F682" i="19"/>
  <c r="F680" i="19"/>
  <c r="F679" i="19"/>
  <c r="F678" i="19"/>
  <c r="F677" i="19"/>
  <c r="F676" i="19"/>
  <c r="F675" i="19"/>
  <c r="F674" i="19"/>
  <c r="F673" i="19"/>
  <c r="F672" i="19"/>
  <c r="F671" i="19"/>
  <c r="F670" i="19"/>
  <c r="F669" i="19"/>
  <c r="F668" i="19"/>
  <c r="F667" i="19"/>
  <c r="F666" i="19"/>
  <c r="F665" i="19"/>
  <c r="F664" i="19"/>
  <c r="F663" i="19"/>
  <c r="F662" i="19"/>
  <c r="F661" i="19"/>
  <c r="F660" i="19"/>
  <c r="F659" i="19"/>
  <c r="F658" i="19"/>
  <c r="F657" i="19"/>
  <c r="F656" i="19"/>
  <c r="F655" i="19"/>
  <c r="F654" i="19"/>
  <c r="F653" i="19"/>
  <c r="F652" i="19"/>
  <c r="F651" i="19"/>
  <c r="F650" i="19"/>
  <c r="F649" i="19"/>
  <c r="F648" i="19"/>
  <c r="F647" i="19"/>
  <c r="F646" i="19"/>
  <c r="F645" i="19"/>
  <c r="F644" i="19"/>
  <c r="F643" i="19"/>
  <c r="F642" i="19"/>
  <c r="F641" i="19"/>
  <c r="F640" i="19"/>
  <c r="F639" i="19"/>
  <c r="F638" i="19"/>
  <c r="F637" i="19"/>
  <c r="F636" i="19"/>
  <c r="F635" i="19"/>
  <c r="F634" i="19"/>
  <c r="F633" i="19"/>
  <c r="F632" i="19"/>
  <c r="F631" i="19"/>
  <c r="F630" i="19"/>
  <c r="F629" i="19"/>
  <c r="F628" i="19"/>
  <c r="F627" i="19"/>
  <c r="F626" i="19"/>
  <c r="F625" i="19"/>
  <c r="F624" i="19"/>
  <c r="F623" i="19"/>
  <c r="F622" i="19"/>
  <c r="F621" i="19"/>
  <c r="F620" i="19"/>
  <c r="F619" i="19"/>
  <c r="F618" i="19"/>
  <c r="F617" i="19"/>
  <c r="F616" i="19"/>
  <c r="F615" i="19"/>
  <c r="F614" i="19"/>
  <c r="F613" i="19"/>
  <c r="F612" i="19"/>
  <c r="F611" i="19"/>
  <c r="F610" i="19"/>
  <c r="F609" i="19"/>
  <c r="F608" i="19"/>
  <c r="F607" i="19"/>
  <c r="F606" i="19"/>
  <c r="F605" i="19"/>
  <c r="F604" i="19"/>
  <c r="F603" i="19"/>
  <c r="F602" i="19"/>
  <c r="F601" i="19"/>
  <c r="F600" i="19"/>
  <c r="F599" i="19"/>
  <c r="F598" i="19"/>
  <c r="F597" i="19"/>
  <c r="F596" i="19"/>
  <c r="F595" i="19"/>
  <c r="F594" i="19"/>
  <c r="F593" i="19"/>
  <c r="F592" i="19"/>
  <c r="F591" i="19"/>
  <c r="F590" i="19"/>
  <c r="F589" i="19"/>
  <c r="F588" i="19"/>
  <c r="F587" i="19"/>
  <c r="F586" i="19"/>
  <c r="F585" i="19"/>
  <c r="F584" i="19"/>
  <c r="F583" i="19"/>
  <c r="F582" i="19"/>
  <c r="F581" i="19"/>
  <c r="F580" i="19"/>
  <c r="F579" i="19"/>
  <c r="F578" i="19"/>
  <c r="F577" i="19"/>
  <c r="F576" i="19"/>
  <c r="F575" i="19"/>
  <c r="F574" i="19"/>
  <c r="F573" i="19"/>
  <c r="F572" i="19"/>
  <c r="F571" i="19"/>
  <c r="F570" i="19"/>
  <c r="F569" i="19"/>
  <c r="F568" i="19"/>
  <c r="F567" i="19"/>
  <c r="F566" i="19"/>
  <c r="F565" i="19"/>
  <c r="F564" i="19"/>
  <c r="F563" i="19"/>
  <c r="F562" i="19"/>
  <c r="F561" i="19"/>
  <c r="F560" i="19"/>
  <c r="F559" i="19"/>
  <c r="F558" i="19"/>
  <c r="F557" i="19"/>
  <c r="F556" i="19"/>
  <c r="F555" i="19"/>
  <c r="F554" i="19"/>
  <c r="F553" i="19"/>
  <c r="F552" i="19"/>
  <c r="F551" i="19"/>
  <c r="F550" i="19"/>
  <c r="F549" i="19"/>
  <c r="F548" i="19"/>
  <c r="F547" i="19"/>
  <c r="F546" i="19"/>
  <c r="F545" i="19"/>
  <c r="F544" i="19"/>
  <c r="F543" i="19"/>
  <c r="F542" i="19"/>
  <c r="F541" i="19"/>
  <c r="F540" i="19"/>
  <c r="F539" i="19"/>
  <c r="F538" i="19"/>
  <c r="F537" i="19"/>
  <c r="F536" i="19"/>
  <c r="F535" i="19"/>
  <c r="F534" i="19"/>
  <c r="F533" i="19"/>
  <c r="F532" i="19"/>
  <c r="F531" i="19"/>
  <c r="F530" i="19"/>
  <c r="F529" i="19"/>
  <c r="F528" i="19"/>
  <c r="F527" i="19"/>
  <c r="F526" i="19"/>
  <c r="F525" i="19"/>
  <c r="F524" i="19"/>
  <c r="F523" i="19"/>
  <c r="F522" i="19"/>
  <c r="F521" i="19"/>
  <c r="F520" i="19"/>
  <c r="F519" i="19"/>
  <c r="F518" i="19"/>
  <c r="F517" i="19"/>
  <c r="F516" i="19"/>
  <c r="F515" i="19"/>
  <c r="F514" i="19"/>
  <c r="F513" i="19"/>
  <c r="F512" i="19"/>
  <c r="F511" i="19"/>
  <c r="F510" i="19"/>
  <c r="F509" i="19"/>
  <c r="F508" i="19"/>
  <c r="F507" i="19"/>
  <c r="F506" i="19"/>
  <c r="F505" i="19"/>
  <c r="F504" i="19"/>
  <c r="F503" i="19"/>
  <c r="F502" i="19"/>
  <c r="F501" i="19"/>
  <c r="F500" i="19"/>
  <c r="F499" i="19"/>
  <c r="F498" i="19"/>
  <c r="F497" i="19"/>
  <c r="F496" i="19"/>
  <c r="F495" i="19"/>
  <c r="F494" i="19"/>
  <c r="F493" i="19"/>
  <c r="F492" i="19"/>
  <c r="F491" i="19"/>
  <c r="F490" i="19"/>
  <c r="F489" i="19"/>
  <c r="F488" i="19"/>
  <c r="F487" i="19"/>
  <c r="F486" i="19"/>
  <c r="F485" i="19"/>
  <c r="F484" i="19"/>
  <c r="F483" i="19"/>
  <c r="F482" i="19"/>
  <c r="F481" i="19"/>
  <c r="F480" i="19"/>
  <c r="F479" i="19"/>
  <c r="F478" i="19"/>
  <c r="F477" i="19"/>
  <c r="F476" i="19"/>
  <c r="F475" i="19"/>
  <c r="F474" i="19"/>
  <c r="F473" i="19"/>
  <c r="F472" i="19"/>
  <c r="F471" i="19"/>
  <c r="F470" i="19"/>
  <c r="F469" i="19"/>
  <c r="F468" i="19"/>
  <c r="F467" i="19"/>
  <c r="F466" i="19"/>
  <c r="F465" i="19"/>
  <c r="F464" i="19"/>
  <c r="F463" i="19"/>
  <c r="F462" i="19"/>
  <c r="F461" i="19"/>
  <c r="F460" i="19"/>
  <c r="F459" i="19"/>
  <c r="F458" i="19"/>
  <c r="F457" i="19"/>
  <c r="F456" i="19"/>
  <c r="F455" i="19"/>
  <c r="F454" i="19"/>
  <c r="F453" i="19"/>
  <c r="F452" i="19"/>
  <c r="F451" i="19"/>
  <c r="F450" i="19"/>
  <c r="F449" i="19"/>
  <c r="F448" i="19"/>
  <c r="F447" i="19"/>
  <c r="F446" i="19"/>
  <c r="F445" i="19"/>
  <c r="F444" i="19"/>
  <c r="F443" i="19"/>
  <c r="F442" i="19"/>
  <c r="F441" i="19"/>
  <c r="F440" i="19"/>
  <c r="F439" i="19"/>
  <c r="F438" i="19"/>
  <c r="F437" i="19"/>
  <c r="F436" i="19"/>
  <c r="F435" i="19"/>
  <c r="F434" i="19"/>
  <c r="F433" i="19"/>
  <c r="F432" i="19"/>
  <c r="F431" i="19"/>
  <c r="F430" i="19"/>
  <c r="F429" i="19"/>
  <c r="F428" i="19"/>
  <c r="F427" i="19"/>
  <c r="F426" i="19"/>
  <c r="F425" i="19"/>
  <c r="F424" i="19"/>
  <c r="F423" i="19"/>
  <c r="F422" i="19"/>
  <c r="F421" i="19"/>
  <c r="F420" i="19"/>
  <c r="F419" i="19"/>
  <c r="F418" i="19"/>
  <c r="F417" i="19"/>
  <c r="F416" i="19"/>
  <c r="F415" i="19"/>
  <c r="F414" i="19"/>
  <c r="F413" i="19"/>
  <c r="F412" i="19"/>
  <c r="F411" i="19"/>
  <c r="F410" i="19"/>
  <c r="F409" i="19"/>
  <c r="F408" i="19"/>
  <c r="F407" i="19"/>
  <c r="F406" i="19"/>
  <c r="F405" i="19"/>
  <c r="F404" i="19"/>
  <c r="F403" i="19"/>
  <c r="F402" i="19"/>
  <c r="F401" i="19"/>
  <c r="F400" i="19"/>
  <c r="F399" i="19"/>
  <c r="F398" i="19"/>
  <c r="F397" i="19"/>
  <c r="F396" i="19"/>
  <c r="F395" i="19"/>
  <c r="F394" i="19"/>
  <c r="F393" i="19"/>
  <c r="F392" i="19"/>
  <c r="F391" i="19"/>
  <c r="F390" i="19"/>
  <c r="F389" i="19"/>
  <c r="F388" i="19"/>
  <c r="F387" i="19"/>
  <c r="F386" i="19"/>
  <c r="F385" i="19"/>
  <c r="F384" i="19"/>
  <c r="F383" i="19"/>
  <c r="F382" i="19"/>
  <c r="A382" i="19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F381" i="19"/>
  <c r="C379" i="19"/>
  <c r="F378" i="19"/>
  <c r="F377" i="19"/>
  <c r="F376" i="19"/>
  <c r="F375" i="19"/>
  <c r="F374" i="19"/>
  <c r="F373" i="19"/>
  <c r="F372" i="19"/>
  <c r="F371" i="19"/>
  <c r="F370" i="19"/>
  <c r="F369" i="19"/>
  <c r="F368" i="19"/>
  <c r="F367" i="19"/>
  <c r="F366" i="19"/>
  <c r="F365" i="19"/>
  <c r="F364" i="19"/>
  <c r="F363" i="19"/>
  <c r="F362" i="19"/>
  <c r="F361" i="19"/>
  <c r="F360" i="19"/>
  <c r="F359" i="19"/>
  <c r="F358" i="19"/>
  <c r="F357" i="19"/>
  <c r="F356" i="19"/>
  <c r="F355" i="19"/>
  <c r="F354" i="19"/>
  <c r="F353" i="19"/>
  <c r="F352" i="19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F337" i="19"/>
  <c r="F336" i="19"/>
  <c r="F335" i="19"/>
  <c r="F334" i="19"/>
  <c r="F333" i="19"/>
  <c r="F332" i="19"/>
  <c r="F331" i="19"/>
  <c r="F330" i="19"/>
  <c r="F329" i="19"/>
  <c r="F328" i="19"/>
  <c r="F327" i="19"/>
  <c r="F326" i="19"/>
  <c r="F325" i="19"/>
  <c r="F324" i="19"/>
  <c r="F323" i="19"/>
  <c r="F322" i="19"/>
  <c r="F321" i="19"/>
  <c r="F320" i="19"/>
  <c r="F319" i="19"/>
  <c r="F318" i="19"/>
  <c r="F317" i="19"/>
  <c r="F316" i="19"/>
  <c r="F315" i="19"/>
  <c r="F314" i="19"/>
  <c r="F313" i="19"/>
  <c r="F312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8" i="19"/>
  <c r="F247" i="19"/>
  <c r="F246" i="19"/>
  <c r="F245" i="19"/>
  <c r="F244" i="19"/>
  <c r="F243" i="19"/>
  <c r="F242" i="19"/>
  <c r="F241" i="19"/>
  <c r="F240" i="19"/>
  <c r="F239" i="19"/>
  <c r="F238" i="19"/>
  <c r="F237" i="19"/>
  <c r="F236" i="19"/>
  <c r="F235" i="19"/>
  <c r="F234" i="19"/>
  <c r="F233" i="19"/>
  <c r="F232" i="19"/>
  <c r="F231" i="19"/>
  <c r="F230" i="19"/>
  <c r="F229" i="19"/>
  <c r="F228" i="19"/>
  <c r="F227" i="19"/>
  <c r="F226" i="19"/>
  <c r="F225" i="19"/>
  <c r="F224" i="19"/>
  <c r="F223" i="19"/>
  <c r="F222" i="19"/>
  <c r="F221" i="19"/>
  <c r="F220" i="19"/>
  <c r="F219" i="19"/>
  <c r="F218" i="19"/>
  <c r="F217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202" i="19"/>
  <c r="F201" i="19"/>
  <c r="F200" i="19"/>
  <c r="F199" i="19"/>
  <c r="F198" i="19"/>
  <c r="F197" i="19"/>
  <c r="F196" i="19"/>
  <c r="F195" i="19"/>
  <c r="F194" i="19"/>
  <c r="F193" i="19"/>
  <c r="F192" i="19"/>
  <c r="F191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A7" i="19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F6" i="19"/>
  <c r="A1330" i="19" l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086" i="19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825" i="19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478" i="19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120" i="19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1409" i="19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F1397" i="19"/>
  <c r="L935" i="19"/>
  <c r="F707" i="19"/>
  <c r="F882" i="19"/>
  <c r="G884" i="19"/>
  <c r="H884" i="19" s="1"/>
  <c r="F949" i="19"/>
  <c r="F1358" i="19"/>
  <c r="F379" i="19"/>
  <c r="F1309" i="19"/>
  <c r="J1463" i="19"/>
  <c r="H1463" i="19"/>
  <c r="I905" i="19"/>
  <c r="I944" i="19"/>
  <c r="I1378" i="19"/>
  <c r="L1378" i="19" s="1"/>
  <c r="I1387" i="19"/>
  <c r="I1417" i="19"/>
  <c r="L1417" i="19" s="1"/>
  <c r="I1420" i="19"/>
  <c r="I1425" i="19"/>
  <c r="L1425" i="19" s="1"/>
  <c r="I1430" i="19"/>
  <c r="I1433" i="19"/>
  <c r="L1433" i="19" s="1"/>
  <c r="I1440" i="19"/>
  <c r="L1440" i="19" s="1"/>
  <c r="I1442" i="19"/>
  <c r="L1442" i="19" s="1"/>
  <c r="I1447" i="19"/>
  <c r="I1449" i="19"/>
  <c r="L1449" i="19" s="1"/>
  <c r="I1456" i="19"/>
  <c r="L1456" i="19" s="1"/>
  <c r="I1458" i="19"/>
  <c r="L1458" i="19" s="1"/>
  <c r="I902" i="19"/>
  <c r="I917" i="19"/>
  <c r="I941" i="19"/>
  <c r="I945" i="19"/>
  <c r="G1360" i="19"/>
  <c r="H1360" i="19" s="1"/>
  <c r="I1382" i="19"/>
  <c r="I1385" i="19"/>
  <c r="L1385" i="19" s="1"/>
  <c r="I1393" i="19"/>
  <c r="L1393" i="19" s="1"/>
  <c r="I1402" i="19"/>
  <c r="L1402" i="19" s="1"/>
  <c r="I1405" i="19"/>
  <c r="L1405" i="19" s="1"/>
  <c r="I1414" i="19"/>
  <c r="I1422" i="19"/>
  <c r="I1436" i="19"/>
  <c r="L1436" i="19" s="1"/>
  <c r="I1443" i="19"/>
  <c r="L1443" i="19" s="1"/>
  <c r="I1445" i="19"/>
  <c r="I1452" i="19"/>
  <c r="L1452" i="19" s="1"/>
  <c r="I1459" i="19"/>
  <c r="I1461" i="19"/>
  <c r="L1461" i="19" s="1"/>
  <c r="I903" i="19"/>
  <c r="I938" i="19"/>
  <c r="I946" i="19"/>
  <c r="I1376" i="19"/>
  <c r="L1376" i="19" s="1"/>
  <c r="I1380" i="19"/>
  <c r="I1383" i="19"/>
  <c r="I1388" i="19"/>
  <c r="I1391" i="19"/>
  <c r="L1391" i="19" s="1"/>
  <c r="I1396" i="19"/>
  <c r="I1407" i="19"/>
  <c r="L1407" i="19" s="1"/>
  <c r="I1419" i="19"/>
  <c r="L1419" i="19" s="1"/>
  <c r="I1421" i="19"/>
  <c r="L1421" i="19" s="1"/>
  <c r="I1424" i="19"/>
  <c r="I1432" i="19"/>
  <c r="L1432" i="19" s="1"/>
  <c r="I1439" i="19"/>
  <c r="I1441" i="19"/>
  <c r="L1441" i="19" s="1"/>
  <c r="I1448" i="19"/>
  <c r="L1448" i="19" s="1"/>
  <c r="I1450" i="19"/>
  <c r="L1450" i="19" s="1"/>
  <c r="I1455" i="19"/>
  <c r="I1457" i="19"/>
  <c r="L1457" i="19" s="1"/>
  <c r="I904" i="19"/>
  <c r="I939" i="19"/>
  <c r="I943" i="19"/>
  <c r="I947" i="19"/>
  <c r="I1361" i="19"/>
  <c r="L1361" i="19" s="1"/>
  <c r="I1365" i="19"/>
  <c r="L1365" i="19" s="1"/>
  <c r="I1369" i="19"/>
  <c r="L1369" i="19" s="1"/>
  <c r="I1373" i="19"/>
  <c r="I1386" i="19"/>
  <c r="L1386" i="19" s="1"/>
  <c r="I1394" i="19"/>
  <c r="L1394" i="19" s="1"/>
  <c r="I1401" i="19"/>
  <c r="I1404" i="19"/>
  <c r="L1404" i="19" s="1"/>
  <c r="I1406" i="19"/>
  <c r="I1409" i="19"/>
  <c r="L1409" i="19" s="1"/>
  <c r="I1418" i="19"/>
  <c r="L1418" i="19" s="1"/>
  <c r="I1427" i="19"/>
  <c r="L1427" i="19" s="1"/>
  <c r="I1431" i="19"/>
  <c r="L1431" i="19" s="1"/>
  <c r="I1435" i="19"/>
  <c r="I1437" i="19"/>
  <c r="L1437" i="19" s="1"/>
  <c r="I1444" i="19"/>
  <c r="L1444" i="19" s="1"/>
  <c r="I1446" i="19"/>
  <c r="L1446" i="19" s="1"/>
  <c r="I1451" i="19"/>
  <c r="I1453" i="19"/>
  <c r="L1453" i="19" s="1"/>
  <c r="I1460" i="19"/>
  <c r="L1460" i="19" s="1"/>
  <c r="I1462" i="19"/>
  <c r="L1462" i="19" s="1"/>
  <c r="I937" i="19"/>
  <c r="I936" i="19"/>
  <c r="L936" i="19" s="1"/>
  <c r="I940" i="19"/>
  <c r="I948" i="19"/>
  <c r="I1384" i="19"/>
  <c r="L1384" i="19" s="1"/>
  <c r="I1392" i="19"/>
  <c r="I1434" i="19"/>
  <c r="L1434" i="19" s="1"/>
  <c r="I942" i="19"/>
  <c r="I1390" i="19"/>
  <c r="I1395" i="19"/>
  <c r="I1403" i="19"/>
  <c r="L1403" i="19" s="1"/>
  <c r="I1362" i="19"/>
  <c r="L1362" i="19" s="1"/>
  <c r="I1363" i="19"/>
  <c r="I1364" i="19"/>
  <c r="L1364" i="19" s="1"/>
  <c r="I1366" i="19"/>
  <c r="I1367" i="19"/>
  <c r="I1368" i="19"/>
  <c r="I1370" i="19"/>
  <c r="L1370" i="19" s="1"/>
  <c r="I1371" i="19"/>
  <c r="I1372" i="19"/>
  <c r="L1372" i="19" s="1"/>
  <c r="I1374" i="19"/>
  <c r="L1374" i="19" s="1"/>
  <c r="I1375" i="19"/>
  <c r="L1375" i="19" s="1"/>
  <c r="I1377" i="19"/>
  <c r="L1377" i="19" s="1"/>
  <c r="I1379" i="19"/>
  <c r="L1379" i="19" s="1"/>
  <c r="I1438" i="19"/>
  <c r="I1454" i="19"/>
  <c r="L1454" i="19" s="1"/>
  <c r="I1399" i="19"/>
  <c r="L1399" i="19" s="1"/>
  <c r="I1400" i="19"/>
  <c r="L1400" i="19" s="1"/>
  <c r="I1408" i="19"/>
  <c r="L1408" i="19" s="1"/>
  <c r="I1416" i="19"/>
  <c r="L1416" i="19" s="1"/>
  <c r="I1428" i="19"/>
  <c r="L1428" i="19" s="1"/>
  <c r="I1429" i="19"/>
  <c r="L1429" i="19" s="1"/>
  <c r="C1464" i="19"/>
  <c r="F1464" i="19" l="1"/>
  <c r="G953" i="19"/>
  <c r="H953" i="19" s="1"/>
  <c r="G957" i="19"/>
  <c r="H957" i="19" s="1"/>
  <c r="G961" i="19"/>
  <c r="H961" i="19" s="1"/>
  <c r="I961" i="19" s="1"/>
  <c r="L961" i="19" s="1"/>
  <c r="G965" i="19"/>
  <c r="H965" i="19" s="1"/>
  <c r="I965" i="19" s="1"/>
  <c r="L965" i="19" s="1"/>
  <c r="G969" i="19"/>
  <c r="H969" i="19" s="1"/>
  <c r="G973" i="19"/>
  <c r="H973" i="19" s="1"/>
  <c r="I973" i="19" s="1"/>
  <c r="L973" i="19" s="1"/>
  <c r="G977" i="19"/>
  <c r="H977" i="19" s="1"/>
  <c r="I977" i="19" s="1"/>
  <c r="L977" i="19" s="1"/>
  <c r="G981" i="19"/>
  <c r="H981" i="19" s="1"/>
  <c r="I981" i="19" s="1"/>
  <c r="L981" i="19" s="1"/>
  <c r="G985" i="19"/>
  <c r="H985" i="19" s="1"/>
  <c r="G989" i="19"/>
  <c r="H989" i="19" s="1"/>
  <c r="G993" i="19"/>
  <c r="H993" i="19" s="1"/>
  <c r="I993" i="19" s="1"/>
  <c r="L993" i="19" s="1"/>
  <c r="G997" i="19"/>
  <c r="H997" i="19" s="1"/>
  <c r="I997" i="19" s="1"/>
  <c r="L997" i="19" s="1"/>
  <c r="G1001" i="19"/>
  <c r="H1001" i="19" s="1"/>
  <c r="G1005" i="19"/>
  <c r="H1005" i="19" s="1"/>
  <c r="G1009" i="19"/>
  <c r="H1009" i="19" s="1"/>
  <c r="I1009" i="19" s="1"/>
  <c r="L1009" i="19" s="1"/>
  <c r="G1013" i="19"/>
  <c r="H1013" i="19" s="1"/>
  <c r="I1013" i="19" s="1"/>
  <c r="L1013" i="19" s="1"/>
  <c r="G1017" i="19"/>
  <c r="H1017" i="19" s="1"/>
  <c r="I1017" i="19" s="1"/>
  <c r="G1021" i="19"/>
  <c r="H1021" i="19" s="1"/>
  <c r="I1021" i="19" s="1"/>
  <c r="G1025" i="19"/>
  <c r="H1025" i="19" s="1"/>
  <c r="G1029" i="19"/>
  <c r="H1029" i="19" s="1"/>
  <c r="I1029" i="19" s="1"/>
  <c r="G1033" i="19"/>
  <c r="H1033" i="19" s="1"/>
  <c r="I1033" i="19" s="1"/>
  <c r="G1037" i="19"/>
  <c r="H1037" i="19" s="1"/>
  <c r="I1037" i="19" s="1"/>
  <c r="G1041" i="19"/>
  <c r="H1041" i="19" s="1"/>
  <c r="I1041" i="19" s="1"/>
  <c r="G1045" i="19"/>
  <c r="H1045" i="19" s="1"/>
  <c r="I1045" i="19" s="1"/>
  <c r="G1049" i="19"/>
  <c r="H1049" i="19" s="1"/>
  <c r="I1049" i="19" s="1"/>
  <c r="G1053" i="19"/>
  <c r="H1053" i="19" s="1"/>
  <c r="I1053" i="19" s="1"/>
  <c r="G1057" i="19"/>
  <c r="H1057" i="19" s="1"/>
  <c r="I1057" i="19" s="1"/>
  <c r="G1061" i="19"/>
  <c r="H1061" i="19" s="1"/>
  <c r="I1061" i="19" s="1"/>
  <c r="G1065" i="19"/>
  <c r="H1065" i="19" s="1"/>
  <c r="I1065" i="19" s="1"/>
  <c r="G1069" i="19"/>
  <c r="H1069" i="19" s="1"/>
  <c r="I1069" i="19" s="1"/>
  <c r="G1073" i="19"/>
  <c r="H1073" i="19" s="1"/>
  <c r="G1077" i="19"/>
  <c r="H1077" i="19" s="1"/>
  <c r="I1077" i="19" s="1"/>
  <c r="G1081" i="19"/>
  <c r="H1081" i="19" s="1"/>
  <c r="I1081" i="19" s="1"/>
  <c r="G1085" i="19"/>
  <c r="H1085" i="19" s="1"/>
  <c r="I1085" i="19" s="1"/>
  <c r="G1089" i="19"/>
  <c r="H1089" i="19" s="1"/>
  <c r="I1089" i="19" s="1"/>
  <c r="G1093" i="19"/>
  <c r="H1093" i="19" s="1"/>
  <c r="I1093" i="19" s="1"/>
  <c r="G1097" i="19"/>
  <c r="H1097" i="19" s="1"/>
  <c r="I1097" i="19" s="1"/>
  <c r="G1101" i="19"/>
  <c r="H1101" i="19" s="1"/>
  <c r="I1101" i="19" s="1"/>
  <c r="G1105" i="19"/>
  <c r="H1105" i="19" s="1"/>
  <c r="I1105" i="19" s="1"/>
  <c r="G1109" i="19"/>
  <c r="H1109" i="19" s="1"/>
  <c r="I1109" i="19" s="1"/>
  <c r="G1113" i="19"/>
  <c r="H1113" i="19" s="1"/>
  <c r="I1113" i="19" s="1"/>
  <c r="G1117" i="19"/>
  <c r="H1117" i="19" s="1"/>
  <c r="I1117" i="19" s="1"/>
  <c r="G1121" i="19"/>
  <c r="H1121" i="19" s="1"/>
  <c r="I1121" i="19" s="1"/>
  <c r="G1125" i="19"/>
  <c r="H1125" i="19" s="1"/>
  <c r="I1125" i="19" s="1"/>
  <c r="G1129" i="19"/>
  <c r="H1129" i="19" s="1"/>
  <c r="I1129" i="19" s="1"/>
  <c r="G1133" i="19"/>
  <c r="H1133" i="19" s="1"/>
  <c r="I1133" i="19" s="1"/>
  <c r="G1137" i="19"/>
  <c r="H1137" i="19" s="1"/>
  <c r="I1137" i="19" s="1"/>
  <c r="L1137" i="19" s="1"/>
  <c r="G1141" i="19"/>
  <c r="H1141" i="19" s="1"/>
  <c r="I1141" i="19" s="1"/>
  <c r="L1141" i="19" s="1"/>
  <c r="G1145" i="19"/>
  <c r="H1145" i="19" s="1"/>
  <c r="G1149" i="19"/>
  <c r="H1149" i="19" s="1"/>
  <c r="G1153" i="19"/>
  <c r="H1153" i="19" s="1"/>
  <c r="I1153" i="19" s="1"/>
  <c r="L1153" i="19" s="1"/>
  <c r="G1157" i="19"/>
  <c r="H1157" i="19" s="1"/>
  <c r="I1157" i="19" s="1"/>
  <c r="L1157" i="19" s="1"/>
  <c r="G1161" i="19"/>
  <c r="H1161" i="19" s="1"/>
  <c r="G1165" i="19"/>
  <c r="H1165" i="19" s="1"/>
  <c r="I1165" i="19" s="1"/>
  <c r="L1165" i="19" s="1"/>
  <c r="G1169" i="19"/>
  <c r="H1169" i="19" s="1"/>
  <c r="I1169" i="19" s="1"/>
  <c r="L1169" i="19" s="1"/>
  <c r="G1173" i="19"/>
  <c r="H1173" i="19" s="1"/>
  <c r="I1173" i="19" s="1"/>
  <c r="L1173" i="19" s="1"/>
  <c r="G1177" i="19"/>
  <c r="H1177" i="19" s="1"/>
  <c r="G1181" i="19"/>
  <c r="H1181" i="19" s="1"/>
  <c r="I1181" i="19" s="1"/>
  <c r="L1181" i="19" s="1"/>
  <c r="G1185" i="19"/>
  <c r="H1185" i="19" s="1"/>
  <c r="I1185" i="19" s="1"/>
  <c r="L1185" i="19" s="1"/>
  <c r="G1189" i="19"/>
  <c r="H1189" i="19" s="1"/>
  <c r="G1193" i="19"/>
  <c r="H1193" i="19" s="1"/>
  <c r="G1197" i="19"/>
  <c r="H1197" i="19" s="1"/>
  <c r="G1201" i="19"/>
  <c r="H1201" i="19" s="1"/>
  <c r="I1201" i="19" s="1"/>
  <c r="L1201" i="19" s="1"/>
  <c r="G1205" i="19"/>
  <c r="H1205" i="19" s="1"/>
  <c r="I1205" i="19" s="1"/>
  <c r="L1205" i="19" s="1"/>
  <c r="G1209" i="19"/>
  <c r="H1209" i="19" s="1"/>
  <c r="G1213" i="19"/>
  <c r="H1213" i="19" s="1"/>
  <c r="G1217" i="19"/>
  <c r="H1217" i="19" s="1"/>
  <c r="I1217" i="19" s="1"/>
  <c r="L1217" i="19" s="1"/>
  <c r="G1221" i="19"/>
  <c r="H1221" i="19" s="1"/>
  <c r="I1221" i="19" s="1"/>
  <c r="L1221" i="19" s="1"/>
  <c r="G1225" i="19"/>
  <c r="H1225" i="19" s="1"/>
  <c r="G1229" i="19"/>
  <c r="H1229" i="19" s="1"/>
  <c r="G1233" i="19"/>
  <c r="H1233" i="19" s="1"/>
  <c r="I1233" i="19" s="1"/>
  <c r="G1237" i="19"/>
  <c r="H1237" i="19" s="1"/>
  <c r="I1237" i="19" s="1"/>
  <c r="G1241" i="19"/>
  <c r="H1241" i="19" s="1"/>
  <c r="I1241" i="19" s="1"/>
  <c r="G1245" i="19"/>
  <c r="H1245" i="19" s="1"/>
  <c r="I1245" i="19" s="1"/>
  <c r="G1249" i="19"/>
  <c r="H1249" i="19" s="1"/>
  <c r="I1249" i="19" s="1"/>
  <c r="G1253" i="19"/>
  <c r="H1253" i="19" s="1"/>
  <c r="I1253" i="19" s="1"/>
  <c r="L1253" i="19" s="1"/>
  <c r="G1257" i="19"/>
  <c r="H1257" i="19" s="1"/>
  <c r="G1261" i="19"/>
  <c r="H1261" i="19" s="1"/>
  <c r="I1261" i="19" s="1"/>
  <c r="L1261" i="19" s="1"/>
  <c r="G1265" i="19"/>
  <c r="H1265" i="19" s="1"/>
  <c r="I1265" i="19" s="1"/>
  <c r="L1265" i="19" s="1"/>
  <c r="G1269" i="19"/>
  <c r="H1269" i="19" s="1"/>
  <c r="I1269" i="19" s="1"/>
  <c r="L1269" i="19" s="1"/>
  <c r="G1273" i="19"/>
  <c r="H1273" i="19" s="1"/>
  <c r="G1277" i="19"/>
  <c r="H1277" i="19" s="1"/>
  <c r="G1281" i="19"/>
  <c r="H1281" i="19" s="1"/>
  <c r="I1281" i="19" s="1"/>
  <c r="L1281" i="19" s="1"/>
  <c r="G1285" i="19"/>
  <c r="H1285" i="19" s="1"/>
  <c r="I1285" i="19" s="1"/>
  <c r="L1285" i="19" s="1"/>
  <c r="G1289" i="19"/>
  <c r="H1289" i="19" s="1"/>
  <c r="G1293" i="19"/>
  <c r="H1293" i="19" s="1"/>
  <c r="G1297" i="19"/>
  <c r="H1297" i="19" s="1"/>
  <c r="I1297" i="19" s="1"/>
  <c r="L1297" i="19" s="1"/>
  <c r="G1301" i="19"/>
  <c r="H1301" i="19" s="1"/>
  <c r="G1305" i="19"/>
  <c r="H1305" i="19" s="1"/>
  <c r="G954" i="19"/>
  <c r="H954" i="19" s="1"/>
  <c r="G958" i="19"/>
  <c r="H958" i="19" s="1"/>
  <c r="I958" i="19" s="1"/>
  <c r="L958" i="19" s="1"/>
  <c r="G962" i="19"/>
  <c r="H962" i="19" s="1"/>
  <c r="I962" i="19" s="1"/>
  <c r="L962" i="19" s="1"/>
  <c r="G966" i="19"/>
  <c r="H966" i="19" s="1"/>
  <c r="G970" i="19"/>
  <c r="H970" i="19" s="1"/>
  <c r="G974" i="19"/>
  <c r="H974" i="19" s="1"/>
  <c r="G978" i="19"/>
  <c r="H978" i="19" s="1"/>
  <c r="I978" i="19" s="1"/>
  <c r="L978" i="19" s="1"/>
  <c r="G982" i="19"/>
  <c r="H982" i="19" s="1"/>
  <c r="G986" i="19"/>
  <c r="H986" i="19" s="1"/>
  <c r="G990" i="19"/>
  <c r="H990" i="19" s="1"/>
  <c r="I990" i="19" s="1"/>
  <c r="L990" i="19" s="1"/>
  <c r="G994" i="19"/>
  <c r="H994" i="19" s="1"/>
  <c r="I994" i="19" s="1"/>
  <c r="L994" i="19" s="1"/>
  <c r="G998" i="19"/>
  <c r="H998" i="19" s="1"/>
  <c r="G1002" i="19"/>
  <c r="H1002" i="19" s="1"/>
  <c r="G1006" i="19"/>
  <c r="H1006" i="19" s="1"/>
  <c r="I1006" i="19" s="1"/>
  <c r="L1006" i="19" s="1"/>
  <c r="G1010" i="19"/>
  <c r="H1010" i="19" s="1"/>
  <c r="I1010" i="19" s="1"/>
  <c r="L1010" i="19" s="1"/>
  <c r="G1014" i="19"/>
  <c r="H1014" i="19" s="1"/>
  <c r="G1018" i="19"/>
  <c r="H1018" i="19" s="1"/>
  <c r="I1018" i="19" s="1"/>
  <c r="G1022" i="19"/>
  <c r="H1022" i="19" s="1"/>
  <c r="I1022" i="19" s="1"/>
  <c r="G1026" i="19"/>
  <c r="H1026" i="19" s="1"/>
  <c r="I1026" i="19" s="1"/>
  <c r="G1030" i="19"/>
  <c r="H1030" i="19" s="1"/>
  <c r="I1030" i="19" s="1"/>
  <c r="G1034" i="19"/>
  <c r="H1034" i="19" s="1"/>
  <c r="I1034" i="19" s="1"/>
  <c r="G1038" i="19"/>
  <c r="H1038" i="19" s="1"/>
  <c r="I1038" i="19" s="1"/>
  <c r="G1042" i="19"/>
  <c r="H1042" i="19" s="1"/>
  <c r="I1042" i="19" s="1"/>
  <c r="G1046" i="19"/>
  <c r="H1046" i="19" s="1"/>
  <c r="I1046" i="19" s="1"/>
  <c r="G1050" i="19"/>
  <c r="H1050" i="19" s="1"/>
  <c r="I1050" i="19" s="1"/>
  <c r="G1054" i="19"/>
  <c r="H1054" i="19" s="1"/>
  <c r="I1054" i="19" s="1"/>
  <c r="G1058" i="19"/>
  <c r="H1058" i="19" s="1"/>
  <c r="I1058" i="19" s="1"/>
  <c r="G1062" i="19"/>
  <c r="H1062" i="19" s="1"/>
  <c r="I1062" i="19" s="1"/>
  <c r="G1066" i="19"/>
  <c r="H1066" i="19" s="1"/>
  <c r="I1066" i="19" s="1"/>
  <c r="G1070" i="19"/>
  <c r="H1070" i="19" s="1"/>
  <c r="G1074" i="19"/>
  <c r="H1074" i="19" s="1"/>
  <c r="I1074" i="19" s="1"/>
  <c r="G1078" i="19"/>
  <c r="H1078" i="19" s="1"/>
  <c r="I1078" i="19" s="1"/>
  <c r="G1082" i="19"/>
  <c r="H1082" i="19" s="1"/>
  <c r="I1082" i="19" s="1"/>
  <c r="G1086" i="19"/>
  <c r="H1086" i="19" s="1"/>
  <c r="I1086" i="19" s="1"/>
  <c r="G1090" i="19"/>
  <c r="H1090" i="19" s="1"/>
  <c r="I1090" i="19" s="1"/>
  <c r="G1094" i="19"/>
  <c r="H1094" i="19" s="1"/>
  <c r="I1094" i="19" s="1"/>
  <c r="G1098" i="19"/>
  <c r="H1098" i="19" s="1"/>
  <c r="I1098" i="19" s="1"/>
  <c r="G1102" i="19"/>
  <c r="H1102" i="19" s="1"/>
  <c r="I1102" i="19" s="1"/>
  <c r="G1106" i="19"/>
  <c r="H1106" i="19" s="1"/>
  <c r="I1106" i="19" s="1"/>
  <c r="G1110" i="19"/>
  <c r="H1110" i="19" s="1"/>
  <c r="I1110" i="19" s="1"/>
  <c r="G1114" i="19"/>
  <c r="H1114" i="19" s="1"/>
  <c r="I1114" i="19" s="1"/>
  <c r="G1118" i="19"/>
  <c r="H1118" i="19" s="1"/>
  <c r="I1118" i="19" s="1"/>
  <c r="G1122" i="19"/>
  <c r="H1122" i="19" s="1"/>
  <c r="I1122" i="19" s="1"/>
  <c r="G1126" i="19"/>
  <c r="H1126" i="19" s="1"/>
  <c r="I1126" i="19" s="1"/>
  <c r="G1130" i="19"/>
  <c r="H1130" i="19" s="1"/>
  <c r="I1130" i="19" s="1"/>
  <c r="G1134" i="19"/>
  <c r="H1134" i="19" s="1"/>
  <c r="I1134" i="19" s="1"/>
  <c r="G1138" i="19"/>
  <c r="H1138" i="19" s="1"/>
  <c r="I1138" i="19" s="1"/>
  <c r="G1142" i="19"/>
  <c r="H1142" i="19" s="1"/>
  <c r="G1146" i="19"/>
  <c r="H1146" i="19" s="1"/>
  <c r="G1150" i="19"/>
  <c r="H1150" i="19" s="1"/>
  <c r="I1150" i="19" s="1"/>
  <c r="L1150" i="19" s="1"/>
  <c r="G1154" i="19"/>
  <c r="H1154" i="19" s="1"/>
  <c r="G1158" i="19"/>
  <c r="H1158" i="19" s="1"/>
  <c r="G1162" i="19"/>
  <c r="H1162" i="19" s="1"/>
  <c r="G1166" i="19"/>
  <c r="H1166" i="19" s="1"/>
  <c r="I1166" i="19" s="1"/>
  <c r="L1166" i="19" s="1"/>
  <c r="G1170" i="19"/>
  <c r="H1170" i="19" s="1"/>
  <c r="I1170" i="19" s="1"/>
  <c r="L1170" i="19" s="1"/>
  <c r="G1174" i="19"/>
  <c r="H1174" i="19" s="1"/>
  <c r="G1178" i="19"/>
  <c r="H1178" i="19" s="1"/>
  <c r="G1182" i="19"/>
  <c r="H1182" i="19" s="1"/>
  <c r="I1182" i="19" s="1"/>
  <c r="L1182" i="19" s="1"/>
  <c r="G1186" i="19"/>
  <c r="H1186" i="19" s="1"/>
  <c r="G1190" i="19"/>
  <c r="H1190" i="19" s="1"/>
  <c r="G1194" i="19"/>
  <c r="H1194" i="19" s="1"/>
  <c r="I1194" i="19" s="1"/>
  <c r="L1194" i="19" s="1"/>
  <c r="G1198" i="19"/>
  <c r="H1198" i="19" s="1"/>
  <c r="I1198" i="19" s="1"/>
  <c r="L1198" i="19" s="1"/>
  <c r="G1202" i="19"/>
  <c r="H1202" i="19" s="1"/>
  <c r="I1202" i="19" s="1"/>
  <c r="L1202" i="19" s="1"/>
  <c r="G1206" i="19"/>
  <c r="H1206" i="19" s="1"/>
  <c r="G1210" i="19"/>
  <c r="H1210" i="19" s="1"/>
  <c r="G1214" i="19"/>
  <c r="H1214" i="19" s="1"/>
  <c r="G1218" i="19"/>
  <c r="H1218" i="19" s="1"/>
  <c r="I1218" i="19" s="1"/>
  <c r="L1218" i="19" s="1"/>
  <c r="G1222" i="19"/>
  <c r="H1222" i="19" s="1"/>
  <c r="G1226" i="19"/>
  <c r="H1226" i="19" s="1"/>
  <c r="I1226" i="19" s="1"/>
  <c r="L1226" i="19" s="1"/>
  <c r="G1230" i="19"/>
  <c r="H1230" i="19" s="1"/>
  <c r="I1230" i="19" s="1"/>
  <c r="L1230" i="19" s="1"/>
  <c r="G1234" i="19"/>
  <c r="H1234" i="19" s="1"/>
  <c r="I1234" i="19" s="1"/>
  <c r="G1238" i="19"/>
  <c r="H1238" i="19" s="1"/>
  <c r="I1238" i="19" s="1"/>
  <c r="G1242" i="19"/>
  <c r="H1242" i="19" s="1"/>
  <c r="I1242" i="19" s="1"/>
  <c r="G1246" i="19"/>
  <c r="H1246" i="19" s="1"/>
  <c r="I1246" i="19" s="1"/>
  <c r="G1250" i="19"/>
  <c r="H1250" i="19" s="1"/>
  <c r="I1250" i="19" s="1"/>
  <c r="G1254" i="19"/>
  <c r="H1254" i="19" s="1"/>
  <c r="G1258" i="19"/>
  <c r="H1258" i="19" s="1"/>
  <c r="G1262" i="19"/>
  <c r="H1262" i="19" s="1"/>
  <c r="I1262" i="19" s="1"/>
  <c r="L1262" i="19" s="1"/>
  <c r="G1266" i="19"/>
  <c r="H1266" i="19" s="1"/>
  <c r="I1266" i="19" s="1"/>
  <c r="L1266" i="19" s="1"/>
  <c r="G1270" i="19"/>
  <c r="H1270" i="19" s="1"/>
  <c r="G1274" i="19"/>
  <c r="H1274" i="19" s="1"/>
  <c r="I1274" i="19" s="1"/>
  <c r="L1274" i="19" s="1"/>
  <c r="G1278" i="19"/>
  <c r="H1278" i="19" s="1"/>
  <c r="I1278" i="19" s="1"/>
  <c r="L1278" i="19" s="1"/>
  <c r="G1282" i="19"/>
  <c r="H1282" i="19" s="1"/>
  <c r="I1282" i="19" s="1"/>
  <c r="L1282" i="19" s="1"/>
  <c r="G1286" i="19"/>
  <c r="H1286" i="19" s="1"/>
  <c r="G1290" i="19"/>
  <c r="H1290" i="19" s="1"/>
  <c r="G1294" i="19"/>
  <c r="H1294" i="19" s="1"/>
  <c r="I1294" i="19" s="1"/>
  <c r="L1294" i="19" s="1"/>
  <c r="G1298" i="19"/>
  <c r="H1298" i="19" s="1"/>
  <c r="I1298" i="19" s="1"/>
  <c r="G1302" i="19"/>
  <c r="H1302" i="19" s="1"/>
  <c r="I1302" i="19" s="1"/>
  <c r="G1306" i="19"/>
  <c r="H1306" i="19" s="1"/>
  <c r="I1306" i="19" s="1"/>
  <c r="G955" i="19"/>
  <c r="H955" i="19" s="1"/>
  <c r="I955" i="19" s="1"/>
  <c r="L955" i="19" s="1"/>
  <c r="G963" i="19"/>
  <c r="H963" i="19" s="1"/>
  <c r="I963" i="19" s="1"/>
  <c r="L963" i="19" s="1"/>
  <c r="G971" i="19"/>
  <c r="H971" i="19" s="1"/>
  <c r="G979" i="19"/>
  <c r="H979" i="19" s="1"/>
  <c r="G987" i="19"/>
  <c r="H987" i="19" s="1"/>
  <c r="I987" i="19" s="1"/>
  <c r="L987" i="19" s="1"/>
  <c r="G995" i="19"/>
  <c r="H995" i="19" s="1"/>
  <c r="I995" i="19" s="1"/>
  <c r="L995" i="19" s="1"/>
  <c r="G1003" i="19"/>
  <c r="H1003" i="19" s="1"/>
  <c r="G1011" i="19"/>
  <c r="H1011" i="19" s="1"/>
  <c r="G1019" i="19"/>
  <c r="H1019" i="19" s="1"/>
  <c r="I1019" i="19" s="1"/>
  <c r="G1027" i="19"/>
  <c r="H1027" i="19" s="1"/>
  <c r="I1027" i="19" s="1"/>
  <c r="G1035" i="19"/>
  <c r="H1035" i="19" s="1"/>
  <c r="I1035" i="19" s="1"/>
  <c r="G1043" i="19"/>
  <c r="H1043" i="19" s="1"/>
  <c r="I1043" i="19" s="1"/>
  <c r="G1051" i="19"/>
  <c r="H1051" i="19" s="1"/>
  <c r="I1051" i="19" s="1"/>
  <c r="G1059" i="19"/>
  <c r="H1059" i="19" s="1"/>
  <c r="I1059" i="19" s="1"/>
  <c r="G1067" i="19"/>
  <c r="H1067" i="19" s="1"/>
  <c r="I1067" i="19" s="1"/>
  <c r="G1075" i="19"/>
  <c r="H1075" i="19" s="1"/>
  <c r="I1075" i="19" s="1"/>
  <c r="G1083" i="19"/>
  <c r="H1083" i="19" s="1"/>
  <c r="I1083" i="19" s="1"/>
  <c r="G1091" i="19"/>
  <c r="H1091" i="19" s="1"/>
  <c r="I1091" i="19" s="1"/>
  <c r="G1099" i="19"/>
  <c r="H1099" i="19" s="1"/>
  <c r="I1099" i="19" s="1"/>
  <c r="G1107" i="19"/>
  <c r="H1107" i="19" s="1"/>
  <c r="I1107" i="19" s="1"/>
  <c r="G1115" i="19"/>
  <c r="H1115" i="19" s="1"/>
  <c r="I1115" i="19" s="1"/>
  <c r="G1123" i="19"/>
  <c r="H1123" i="19" s="1"/>
  <c r="I1123" i="19" s="1"/>
  <c r="G1131" i="19"/>
  <c r="H1131" i="19" s="1"/>
  <c r="I1131" i="19" s="1"/>
  <c r="G1139" i="19"/>
  <c r="H1139" i="19" s="1"/>
  <c r="I1139" i="19" s="1"/>
  <c r="L1139" i="19" s="1"/>
  <c r="G1147" i="19"/>
  <c r="H1147" i="19" s="1"/>
  <c r="I1147" i="19" s="1"/>
  <c r="G1155" i="19"/>
  <c r="H1155" i="19" s="1"/>
  <c r="I1155" i="19" s="1"/>
  <c r="G1163" i="19"/>
  <c r="H1163" i="19" s="1"/>
  <c r="I1163" i="19" s="1"/>
  <c r="G1171" i="19"/>
  <c r="H1171" i="19" s="1"/>
  <c r="I1171" i="19" s="1"/>
  <c r="G1179" i="19"/>
  <c r="H1179" i="19" s="1"/>
  <c r="I1179" i="19" s="1"/>
  <c r="L1179" i="19" s="1"/>
  <c r="G1187" i="19"/>
  <c r="H1187" i="19" s="1"/>
  <c r="I1187" i="19" s="1"/>
  <c r="L1187" i="19" s="1"/>
  <c r="G1195" i="19"/>
  <c r="H1195" i="19" s="1"/>
  <c r="G1203" i="19"/>
  <c r="H1203" i="19" s="1"/>
  <c r="G1211" i="19"/>
  <c r="H1211" i="19" s="1"/>
  <c r="I1211" i="19" s="1"/>
  <c r="L1211" i="19" s="1"/>
  <c r="G1219" i="19"/>
  <c r="H1219" i="19" s="1"/>
  <c r="G1227" i="19"/>
  <c r="H1227" i="19" s="1"/>
  <c r="G1235" i="19"/>
  <c r="H1235" i="19" s="1"/>
  <c r="I1235" i="19" s="1"/>
  <c r="G1243" i="19"/>
  <c r="H1243" i="19" s="1"/>
  <c r="I1243" i="19" s="1"/>
  <c r="G1251" i="19"/>
  <c r="H1251" i="19" s="1"/>
  <c r="I1251" i="19" s="1"/>
  <c r="L1251" i="19" s="1"/>
  <c r="G1259" i="19"/>
  <c r="H1259" i="19" s="1"/>
  <c r="G1267" i="19"/>
  <c r="H1267" i="19" s="1"/>
  <c r="I1267" i="19" s="1"/>
  <c r="L1267" i="19" s="1"/>
  <c r="G1275" i="19"/>
  <c r="H1275" i="19" s="1"/>
  <c r="I1275" i="19" s="1"/>
  <c r="L1275" i="19" s="1"/>
  <c r="G1283" i="19"/>
  <c r="H1283" i="19" s="1"/>
  <c r="I1283" i="19" s="1"/>
  <c r="L1283" i="19" s="1"/>
  <c r="G1291" i="19"/>
  <c r="H1291" i="19" s="1"/>
  <c r="G1299" i="19"/>
  <c r="H1299" i="19" s="1"/>
  <c r="I1299" i="19" s="1"/>
  <c r="L1299" i="19" s="1"/>
  <c r="G1307" i="19"/>
  <c r="H1307" i="19" s="1"/>
  <c r="I1307" i="19" s="1"/>
  <c r="G951" i="19"/>
  <c r="H951" i="19" s="1"/>
  <c r="I951" i="19" s="1"/>
  <c r="G975" i="19"/>
  <c r="H975" i="19" s="1"/>
  <c r="G991" i="19"/>
  <c r="H991" i="19" s="1"/>
  <c r="G1007" i="19"/>
  <c r="H1007" i="19" s="1"/>
  <c r="I1007" i="19" s="1"/>
  <c r="L1007" i="19" s="1"/>
  <c r="G1023" i="19"/>
  <c r="H1023" i="19" s="1"/>
  <c r="I1023" i="19" s="1"/>
  <c r="G1039" i="19"/>
  <c r="H1039" i="19" s="1"/>
  <c r="I1039" i="19" s="1"/>
  <c r="G1055" i="19"/>
  <c r="H1055" i="19" s="1"/>
  <c r="I1055" i="19" s="1"/>
  <c r="G1071" i="19"/>
  <c r="H1071" i="19" s="1"/>
  <c r="I1071" i="19" s="1"/>
  <c r="G1087" i="19"/>
  <c r="H1087" i="19" s="1"/>
  <c r="I1087" i="19" s="1"/>
  <c r="G1103" i="19"/>
  <c r="H1103" i="19" s="1"/>
  <c r="I1103" i="19" s="1"/>
  <c r="G1119" i="19"/>
  <c r="H1119" i="19" s="1"/>
  <c r="I1119" i="19" s="1"/>
  <c r="G1135" i="19"/>
  <c r="H1135" i="19" s="1"/>
  <c r="I1135" i="19" s="1"/>
  <c r="G1151" i="19"/>
  <c r="H1151" i="19" s="1"/>
  <c r="I1151" i="19" s="1"/>
  <c r="G1167" i="19"/>
  <c r="H1167" i="19" s="1"/>
  <c r="I1167" i="19" s="1"/>
  <c r="G1183" i="19"/>
  <c r="H1183" i="19" s="1"/>
  <c r="I1183" i="19" s="1"/>
  <c r="L1183" i="19" s="1"/>
  <c r="G1199" i="19"/>
  <c r="H1199" i="19" s="1"/>
  <c r="I1199" i="19" s="1"/>
  <c r="L1199" i="19" s="1"/>
  <c r="G1215" i="19"/>
  <c r="H1215" i="19" s="1"/>
  <c r="G1231" i="19"/>
  <c r="H1231" i="19" s="1"/>
  <c r="G1247" i="19"/>
  <c r="H1247" i="19" s="1"/>
  <c r="I1247" i="19" s="1"/>
  <c r="G1263" i="19"/>
  <c r="H1263" i="19" s="1"/>
  <c r="I1263" i="19" s="1"/>
  <c r="L1263" i="19" s="1"/>
  <c r="G1279" i="19"/>
  <c r="H1279" i="19" s="1"/>
  <c r="G1295" i="19"/>
  <c r="H1295" i="19" s="1"/>
  <c r="G1303" i="19"/>
  <c r="H1303" i="19" s="1"/>
  <c r="G952" i="19"/>
  <c r="H952" i="19" s="1"/>
  <c r="I952" i="19" s="1"/>
  <c r="L952" i="19" s="1"/>
  <c r="G968" i="19"/>
  <c r="H968" i="19" s="1"/>
  <c r="I968" i="19" s="1"/>
  <c r="L968" i="19" s="1"/>
  <c r="G984" i="19"/>
  <c r="H984" i="19" s="1"/>
  <c r="G1000" i="19"/>
  <c r="H1000" i="19" s="1"/>
  <c r="G1016" i="19"/>
  <c r="H1016" i="19" s="1"/>
  <c r="I1016" i="19" s="1"/>
  <c r="G1032" i="19"/>
  <c r="H1032" i="19" s="1"/>
  <c r="I1032" i="19" s="1"/>
  <c r="G1048" i="19"/>
  <c r="H1048" i="19" s="1"/>
  <c r="I1048" i="19" s="1"/>
  <c r="G1064" i="19"/>
  <c r="H1064" i="19" s="1"/>
  <c r="I1064" i="19" s="1"/>
  <c r="G1080" i="19"/>
  <c r="H1080" i="19" s="1"/>
  <c r="I1080" i="19" s="1"/>
  <c r="G1096" i="19"/>
  <c r="H1096" i="19" s="1"/>
  <c r="I1096" i="19" s="1"/>
  <c r="G1112" i="19"/>
  <c r="H1112" i="19" s="1"/>
  <c r="I1112" i="19" s="1"/>
  <c r="G1128" i="19"/>
  <c r="H1128" i="19" s="1"/>
  <c r="I1128" i="19" s="1"/>
  <c r="G1144" i="19"/>
  <c r="H1144" i="19" s="1"/>
  <c r="I1144" i="19" s="1"/>
  <c r="G1160" i="19"/>
  <c r="H1160" i="19" s="1"/>
  <c r="I1160" i="19" s="1"/>
  <c r="G1176" i="19"/>
  <c r="H1176" i="19" s="1"/>
  <c r="G1192" i="19"/>
  <c r="H1192" i="19" s="1"/>
  <c r="G1208" i="19"/>
  <c r="H1208" i="19" s="1"/>
  <c r="I1208" i="19" s="1"/>
  <c r="L1208" i="19" s="1"/>
  <c r="G1224" i="19"/>
  <c r="H1224" i="19" s="1"/>
  <c r="I1224" i="19" s="1"/>
  <c r="L1224" i="19" s="1"/>
  <c r="G1240" i="19"/>
  <c r="H1240" i="19" s="1"/>
  <c r="I1240" i="19" s="1"/>
  <c r="G1256" i="19"/>
  <c r="H1256" i="19" s="1"/>
  <c r="G1272" i="19"/>
  <c r="H1272" i="19" s="1"/>
  <c r="I1272" i="19" s="1"/>
  <c r="L1272" i="19" s="1"/>
  <c r="G1288" i="19"/>
  <c r="H1288" i="19" s="1"/>
  <c r="I1288" i="19" s="1"/>
  <c r="L1288" i="19" s="1"/>
  <c r="G956" i="19"/>
  <c r="H956" i="19" s="1"/>
  <c r="G964" i="19"/>
  <c r="H964" i="19" s="1"/>
  <c r="I964" i="19" s="1"/>
  <c r="L964" i="19" s="1"/>
  <c r="G972" i="19"/>
  <c r="H972" i="19" s="1"/>
  <c r="I972" i="19" s="1"/>
  <c r="L972" i="19" s="1"/>
  <c r="G980" i="19"/>
  <c r="H980" i="19" s="1"/>
  <c r="I980" i="19" s="1"/>
  <c r="L980" i="19" s="1"/>
  <c r="G988" i="19"/>
  <c r="H988" i="19" s="1"/>
  <c r="G996" i="19"/>
  <c r="H996" i="19" s="1"/>
  <c r="G1004" i="19"/>
  <c r="H1004" i="19" s="1"/>
  <c r="I1004" i="19" s="1"/>
  <c r="L1004" i="19" s="1"/>
  <c r="G1012" i="19"/>
  <c r="H1012" i="19" s="1"/>
  <c r="I1012" i="19" s="1"/>
  <c r="L1012" i="19" s="1"/>
  <c r="G1020" i="19"/>
  <c r="H1020" i="19" s="1"/>
  <c r="I1020" i="19" s="1"/>
  <c r="G1028" i="19"/>
  <c r="H1028" i="19" s="1"/>
  <c r="I1028" i="19" s="1"/>
  <c r="G1036" i="19"/>
  <c r="H1036" i="19" s="1"/>
  <c r="G1044" i="19"/>
  <c r="H1044" i="19" s="1"/>
  <c r="I1044" i="19" s="1"/>
  <c r="G1052" i="19"/>
  <c r="H1052" i="19" s="1"/>
  <c r="I1052" i="19" s="1"/>
  <c r="G1060" i="19"/>
  <c r="H1060" i="19" s="1"/>
  <c r="I1060" i="19" s="1"/>
  <c r="G1068" i="19"/>
  <c r="H1068" i="19" s="1"/>
  <c r="G1076" i="19"/>
  <c r="H1076" i="19" s="1"/>
  <c r="I1076" i="19" s="1"/>
  <c r="G1084" i="19"/>
  <c r="H1084" i="19" s="1"/>
  <c r="I1084" i="19" s="1"/>
  <c r="G1092" i="19"/>
  <c r="H1092" i="19" s="1"/>
  <c r="I1092" i="19" s="1"/>
  <c r="G1100" i="19"/>
  <c r="H1100" i="19" s="1"/>
  <c r="I1100" i="19" s="1"/>
  <c r="G1108" i="19"/>
  <c r="H1108" i="19" s="1"/>
  <c r="I1108" i="19" s="1"/>
  <c r="G1116" i="19"/>
  <c r="H1116" i="19" s="1"/>
  <c r="I1116" i="19" s="1"/>
  <c r="G1124" i="19"/>
  <c r="H1124" i="19" s="1"/>
  <c r="I1124" i="19" s="1"/>
  <c r="G1132" i="19"/>
  <c r="H1132" i="19" s="1"/>
  <c r="I1132" i="19" s="1"/>
  <c r="G1140" i="19"/>
  <c r="H1140" i="19" s="1"/>
  <c r="G1148" i="19"/>
  <c r="H1148" i="19" s="1"/>
  <c r="I1148" i="19" s="1"/>
  <c r="G1156" i="19"/>
  <c r="H1156" i="19" s="1"/>
  <c r="I1156" i="19" s="1"/>
  <c r="G1164" i="19"/>
  <c r="H1164" i="19" s="1"/>
  <c r="I1164" i="19" s="1"/>
  <c r="G1172" i="19"/>
  <c r="H1172" i="19" s="1"/>
  <c r="I1172" i="19" s="1"/>
  <c r="G1180" i="19"/>
  <c r="H1180" i="19" s="1"/>
  <c r="G1188" i="19"/>
  <c r="H1188" i="19" s="1"/>
  <c r="G1196" i="19"/>
  <c r="H1196" i="19" s="1"/>
  <c r="I1196" i="19" s="1"/>
  <c r="L1196" i="19" s="1"/>
  <c r="G1204" i="19"/>
  <c r="H1204" i="19" s="1"/>
  <c r="I1204" i="19" s="1"/>
  <c r="L1204" i="19" s="1"/>
  <c r="G1212" i="19"/>
  <c r="H1212" i="19" s="1"/>
  <c r="G1220" i="19"/>
  <c r="H1220" i="19" s="1"/>
  <c r="G1228" i="19"/>
  <c r="H1228" i="19" s="1"/>
  <c r="I1228" i="19" s="1"/>
  <c r="L1228" i="19" s="1"/>
  <c r="G1236" i="19"/>
  <c r="H1236" i="19" s="1"/>
  <c r="I1236" i="19" s="1"/>
  <c r="G1244" i="19"/>
  <c r="H1244" i="19" s="1"/>
  <c r="I1244" i="19" s="1"/>
  <c r="G1252" i="19"/>
  <c r="H1252" i="19" s="1"/>
  <c r="G1260" i="19"/>
  <c r="H1260" i="19" s="1"/>
  <c r="I1260" i="19" s="1"/>
  <c r="L1260" i="19" s="1"/>
  <c r="G1268" i="19"/>
  <c r="H1268" i="19" s="1"/>
  <c r="G1276" i="19"/>
  <c r="H1276" i="19" s="1"/>
  <c r="G1284" i="19"/>
  <c r="H1284" i="19" s="1"/>
  <c r="G1292" i="19"/>
  <c r="H1292" i="19" s="1"/>
  <c r="I1292" i="19" s="1"/>
  <c r="L1292" i="19" s="1"/>
  <c r="G1300" i="19"/>
  <c r="H1300" i="19" s="1"/>
  <c r="I1300" i="19" s="1"/>
  <c r="L1300" i="19" s="1"/>
  <c r="G1308" i="19"/>
  <c r="H1308" i="19" s="1"/>
  <c r="I1308" i="19" s="1"/>
  <c r="G959" i="19"/>
  <c r="H959" i="19" s="1"/>
  <c r="G967" i="19"/>
  <c r="H967" i="19" s="1"/>
  <c r="I967" i="19" s="1"/>
  <c r="L967" i="19" s="1"/>
  <c r="G983" i="19"/>
  <c r="H983" i="19" s="1"/>
  <c r="I983" i="19" s="1"/>
  <c r="L983" i="19" s="1"/>
  <c r="G999" i="19"/>
  <c r="H999" i="19" s="1"/>
  <c r="G1015" i="19"/>
  <c r="H1015" i="19" s="1"/>
  <c r="G1031" i="19"/>
  <c r="H1031" i="19" s="1"/>
  <c r="G1047" i="19"/>
  <c r="H1047" i="19" s="1"/>
  <c r="I1047" i="19" s="1"/>
  <c r="G1063" i="19"/>
  <c r="H1063" i="19" s="1"/>
  <c r="I1063" i="19" s="1"/>
  <c r="G1079" i="19"/>
  <c r="H1079" i="19" s="1"/>
  <c r="I1079" i="19" s="1"/>
  <c r="G1095" i="19"/>
  <c r="H1095" i="19" s="1"/>
  <c r="I1095" i="19" s="1"/>
  <c r="G1111" i="19"/>
  <c r="H1111" i="19" s="1"/>
  <c r="I1111" i="19" s="1"/>
  <c r="G1127" i="19"/>
  <c r="H1127" i="19" s="1"/>
  <c r="I1127" i="19" s="1"/>
  <c r="G1143" i="19"/>
  <c r="H1143" i="19" s="1"/>
  <c r="I1143" i="19" s="1"/>
  <c r="G1159" i="19"/>
  <c r="H1159" i="19" s="1"/>
  <c r="G1175" i="19"/>
  <c r="H1175" i="19" s="1"/>
  <c r="I1175" i="19" s="1"/>
  <c r="G1191" i="19"/>
  <c r="H1191" i="19" s="1"/>
  <c r="G1207" i="19"/>
  <c r="H1207" i="19" s="1"/>
  <c r="I1207" i="19" s="1"/>
  <c r="L1207" i="19" s="1"/>
  <c r="G1223" i="19"/>
  <c r="H1223" i="19" s="1"/>
  <c r="I1223" i="19" s="1"/>
  <c r="L1223" i="19" s="1"/>
  <c r="G1239" i="19"/>
  <c r="H1239" i="19" s="1"/>
  <c r="I1239" i="19" s="1"/>
  <c r="G1255" i="19"/>
  <c r="H1255" i="19" s="1"/>
  <c r="G1271" i="19"/>
  <c r="H1271" i="19" s="1"/>
  <c r="I1271" i="19" s="1"/>
  <c r="L1271" i="19" s="1"/>
  <c r="G1287" i="19"/>
  <c r="H1287" i="19" s="1"/>
  <c r="I1287" i="19" s="1"/>
  <c r="L1287" i="19" s="1"/>
  <c r="G960" i="19"/>
  <c r="H960" i="19" s="1"/>
  <c r="I960" i="19" s="1"/>
  <c r="L960" i="19" s="1"/>
  <c r="G976" i="19"/>
  <c r="H976" i="19" s="1"/>
  <c r="G992" i="19"/>
  <c r="H992" i="19" s="1"/>
  <c r="I992" i="19" s="1"/>
  <c r="L992" i="19" s="1"/>
  <c r="G1008" i="19"/>
  <c r="H1008" i="19" s="1"/>
  <c r="I1008" i="19" s="1"/>
  <c r="L1008" i="19" s="1"/>
  <c r="G1024" i="19"/>
  <c r="H1024" i="19" s="1"/>
  <c r="I1024" i="19" s="1"/>
  <c r="G1040" i="19"/>
  <c r="H1040" i="19" s="1"/>
  <c r="I1040" i="19" s="1"/>
  <c r="G1056" i="19"/>
  <c r="H1056" i="19" s="1"/>
  <c r="I1056" i="19" s="1"/>
  <c r="G1072" i="19"/>
  <c r="H1072" i="19" s="1"/>
  <c r="I1072" i="19" s="1"/>
  <c r="G1088" i="19"/>
  <c r="H1088" i="19" s="1"/>
  <c r="I1088" i="19" s="1"/>
  <c r="G1104" i="19"/>
  <c r="H1104" i="19" s="1"/>
  <c r="I1104" i="19" s="1"/>
  <c r="G1120" i="19"/>
  <c r="H1120" i="19" s="1"/>
  <c r="I1120" i="19" s="1"/>
  <c r="G1136" i="19"/>
  <c r="H1136" i="19" s="1"/>
  <c r="I1136" i="19" s="1"/>
  <c r="G1152" i="19"/>
  <c r="H1152" i="19" s="1"/>
  <c r="I1152" i="19" s="1"/>
  <c r="G1168" i="19"/>
  <c r="H1168" i="19" s="1"/>
  <c r="I1168" i="19" s="1"/>
  <c r="G1184" i="19"/>
  <c r="H1184" i="19" s="1"/>
  <c r="G1200" i="19"/>
  <c r="H1200" i="19" s="1"/>
  <c r="I1200" i="19" s="1"/>
  <c r="L1200" i="19" s="1"/>
  <c r="G1216" i="19"/>
  <c r="H1216" i="19" s="1"/>
  <c r="G1232" i="19"/>
  <c r="H1232" i="19" s="1"/>
  <c r="I1232" i="19" s="1"/>
  <c r="G1248" i="19"/>
  <c r="H1248" i="19" s="1"/>
  <c r="I1248" i="19" s="1"/>
  <c r="G1264" i="19"/>
  <c r="H1264" i="19" s="1"/>
  <c r="I1264" i="19" s="1"/>
  <c r="L1264" i="19" s="1"/>
  <c r="G1280" i="19"/>
  <c r="H1280" i="19" s="1"/>
  <c r="G1296" i="19"/>
  <c r="H1296" i="19" s="1"/>
  <c r="G1304" i="19"/>
  <c r="H1304" i="19" s="1"/>
  <c r="G6" i="19"/>
  <c r="H6" i="19" s="1"/>
  <c r="I6" i="19" s="1"/>
  <c r="G8" i="19"/>
  <c r="H8" i="19" s="1"/>
  <c r="I8" i="19" s="1"/>
  <c r="L8" i="19" s="1"/>
  <c r="G12" i="19"/>
  <c r="H12" i="19" s="1"/>
  <c r="I12" i="19" s="1"/>
  <c r="G16" i="19"/>
  <c r="H16" i="19" s="1"/>
  <c r="I16" i="19" s="1"/>
  <c r="G20" i="19"/>
  <c r="H20" i="19" s="1"/>
  <c r="G24" i="19"/>
  <c r="H24" i="19" s="1"/>
  <c r="I24" i="19" s="1"/>
  <c r="G28" i="19"/>
  <c r="H28" i="19" s="1"/>
  <c r="I28" i="19" s="1"/>
  <c r="G32" i="19"/>
  <c r="H32" i="19" s="1"/>
  <c r="G36" i="19"/>
  <c r="H36" i="19" s="1"/>
  <c r="I36" i="19" s="1"/>
  <c r="L36" i="19" s="1"/>
  <c r="G40" i="19"/>
  <c r="H40" i="19" s="1"/>
  <c r="I40" i="19" s="1"/>
  <c r="L40" i="19" s="1"/>
  <c r="G44" i="19"/>
  <c r="H44" i="19" s="1"/>
  <c r="G48" i="19"/>
  <c r="H48" i="19" s="1"/>
  <c r="I48" i="19" s="1"/>
  <c r="L48" i="19" s="1"/>
  <c r="G52" i="19"/>
  <c r="H52" i="19" s="1"/>
  <c r="I52" i="19" s="1"/>
  <c r="L52" i="19" s="1"/>
  <c r="G56" i="19"/>
  <c r="H56" i="19" s="1"/>
  <c r="I56" i="19" s="1"/>
  <c r="L56" i="19" s="1"/>
  <c r="G60" i="19"/>
  <c r="H60" i="19" s="1"/>
  <c r="G64" i="19"/>
  <c r="H64" i="19" s="1"/>
  <c r="G68" i="19"/>
  <c r="H68" i="19" s="1"/>
  <c r="I68" i="19" s="1"/>
  <c r="L68" i="19" s="1"/>
  <c r="G72" i="19"/>
  <c r="H72" i="19" s="1"/>
  <c r="I72" i="19" s="1"/>
  <c r="L72" i="19" s="1"/>
  <c r="G76" i="19"/>
  <c r="H76" i="19" s="1"/>
  <c r="G80" i="19"/>
  <c r="H80" i="19" s="1"/>
  <c r="G84" i="19"/>
  <c r="H84" i="19" s="1"/>
  <c r="I84" i="19" s="1"/>
  <c r="L84" i="19" s="1"/>
  <c r="G88" i="19"/>
  <c r="H88" i="19" s="1"/>
  <c r="G92" i="19"/>
  <c r="H92" i="19" s="1"/>
  <c r="G96" i="19"/>
  <c r="H96" i="19" s="1"/>
  <c r="G100" i="19"/>
  <c r="H100" i="19" s="1"/>
  <c r="I100" i="19" s="1"/>
  <c r="L100" i="19" s="1"/>
  <c r="G104" i="19"/>
  <c r="H104" i="19" s="1"/>
  <c r="G108" i="19"/>
  <c r="H108" i="19" s="1"/>
  <c r="G112" i="19"/>
  <c r="H112" i="19" s="1"/>
  <c r="G116" i="19"/>
  <c r="H116" i="19" s="1"/>
  <c r="I116" i="19" s="1"/>
  <c r="L116" i="19" s="1"/>
  <c r="G120" i="19"/>
  <c r="H120" i="19" s="1"/>
  <c r="I120" i="19" s="1"/>
  <c r="L120" i="19" s="1"/>
  <c r="G124" i="19"/>
  <c r="H124" i="19" s="1"/>
  <c r="G128" i="19"/>
  <c r="H128" i="19" s="1"/>
  <c r="I128" i="19" s="1"/>
  <c r="L128" i="19" s="1"/>
  <c r="G132" i="19"/>
  <c r="H132" i="19" s="1"/>
  <c r="I132" i="19" s="1"/>
  <c r="L132" i="19" s="1"/>
  <c r="G136" i="19"/>
  <c r="H136" i="19" s="1"/>
  <c r="G140" i="19"/>
  <c r="H140" i="19" s="1"/>
  <c r="G144" i="19"/>
  <c r="H144" i="19" s="1"/>
  <c r="G148" i="19"/>
  <c r="H148" i="19" s="1"/>
  <c r="I148" i="19" s="1"/>
  <c r="L148" i="19" s="1"/>
  <c r="G152" i="19"/>
  <c r="H152" i="19" s="1"/>
  <c r="I152" i="19" s="1"/>
  <c r="L152" i="19" s="1"/>
  <c r="G156" i="19"/>
  <c r="H156" i="19" s="1"/>
  <c r="G160" i="19"/>
  <c r="H160" i="19" s="1"/>
  <c r="I160" i="19" s="1"/>
  <c r="L160" i="19" s="1"/>
  <c r="G164" i="19"/>
  <c r="H164" i="19" s="1"/>
  <c r="I164" i="19" s="1"/>
  <c r="L164" i="19" s="1"/>
  <c r="G168" i="19"/>
  <c r="H168" i="19" s="1"/>
  <c r="G172" i="19"/>
  <c r="H172" i="19" s="1"/>
  <c r="G176" i="19"/>
  <c r="H176" i="19" s="1"/>
  <c r="G180" i="19"/>
  <c r="H180" i="19" s="1"/>
  <c r="I180" i="19" s="1"/>
  <c r="L180" i="19" s="1"/>
  <c r="G184" i="19"/>
  <c r="H184" i="19" s="1"/>
  <c r="I184" i="19" s="1"/>
  <c r="G188" i="19"/>
  <c r="H188" i="19" s="1"/>
  <c r="G192" i="19"/>
  <c r="H192" i="19" s="1"/>
  <c r="G196" i="19"/>
  <c r="H196" i="19" s="1"/>
  <c r="I196" i="19" s="1"/>
  <c r="L196" i="19" s="1"/>
  <c r="G200" i="19"/>
  <c r="H200" i="19" s="1"/>
  <c r="I200" i="19" s="1"/>
  <c r="L200" i="19" s="1"/>
  <c r="G204" i="19"/>
  <c r="H204" i="19" s="1"/>
  <c r="G208" i="19"/>
  <c r="H208" i="19" s="1"/>
  <c r="I208" i="19" s="1"/>
  <c r="L208" i="19" s="1"/>
  <c r="G212" i="19"/>
  <c r="H212" i="19" s="1"/>
  <c r="I212" i="19" s="1"/>
  <c r="L212" i="19" s="1"/>
  <c r="G216" i="19"/>
  <c r="H216" i="19" s="1"/>
  <c r="I216" i="19" s="1"/>
  <c r="L216" i="19" s="1"/>
  <c r="G220" i="19"/>
  <c r="H220" i="19" s="1"/>
  <c r="G224" i="19"/>
  <c r="H224" i="19" s="1"/>
  <c r="G228" i="19"/>
  <c r="H228" i="19" s="1"/>
  <c r="I228" i="19" s="1"/>
  <c r="L228" i="19" s="1"/>
  <c r="G232" i="19"/>
  <c r="H232" i="19" s="1"/>
  <c r="I232" i="19" s="1"/>
  <c r="L232" i="19" s="1"/>
  <c r="G236" i="19"/>
  <c r="H236" i="19" s="1"/>
  <c r="G240" i="19"/>
  <c r="H240" i="19" s="1"/>
  <c r="G244" i="19"/>
  <c r="H244" i="19" s="1"/>
  <c r="I244" i="19" s="1"/>
  <c r="G248" i="19"/>
  <c r="H248" i="19" s="1"/>
  <c r="G252" i="19"/>
  <c r="H252" i="19" s="1"/>
  <c r="I252" i="19" s="1"/>
  <c r="G256" i="19"/>
  <c r="H256" i="19" s="1"/>
  <c r="I256" i="19" s="1"/>
  <c r="G260" i="19"/>
  <c r="H260" i="19" s="1"/>
  <c r="I260" i="19" s="1"/>
  <c r="L260" i="19" s="1"/>
  <c r="G264" i="19"/>
  <c r="H264" i="19" s="1"/>
  <c r="I264" i="19" s="1"/>
  <c r="G268" i="19"/>
  <c r="H268" i="19" s="1"/>
  <c r="I268" i="19" s="1"/>
  <c r="G272" i="19"/>
  <c r="H272" i="19" s="1"/>
  <c r="I272" i="19" s="1"/>
  <c r="G276" i="19"/>
  <c r="H276" i="19" s="1"/>
  <c r="I276" i="19" s="1"/>
  <c r="L276" i="19" s="1"/>
  <c r="G280" i="19"/>
  <c r="H280" i="19" s="1"/>
  <c r="I280" i="19" s="1"/>
  <c r="G284" i="19"/>
  <c r="H284" i="19" s="1"/>
  <c r="I284" i="19" s="1"/>
  <c r="G288" i="19"/>
  <c r="H288" i="19" s="1"/>
  <c r="I288" i="19" s="1"/>
  <c r="G292" i="19"/>
  <c r="H292" i="19" s="1"/>
  <c r="I292" i="19" s="1"/>
  <c r="G296" i="19"/>
  <c r="H296" i="19" s="1"/>
  <c r="I296" i="19" s="1"/>
  <c r="G300" i="19"/>
  <c r="H300" i="19" s="1"/>
  <c r="I300" i="19" s="1"/>
  <c r="G304" i="19"/>
  <c r="H304" i="19" s="1"/>
  <c r="I304" i="19" s="1"/>
  <c r="G308" i="19"/>
  <c r="H308" i="19" s="1"/>
  <c r="G312" i="19"/>
  <c r="H312" i="19" s="1"/>
  <c r="I312" i="19" s="1"/>
  <c r="G316" i="19"/>
  <c r="H316" i="19" s="1"/>
  <c r="I316" i="19" s="1"/>
  <c r="G320" i="19"/>
  <c r="H320" i="19" s="1"/>
  <c r="I320" i="19" s="1"/>
  <c r="G324" i="19"/>
  <c r="H324" i="19" s="1"/>
  <c r="I324" i="19" s="1"/>
  <c r="L324" i="19" s="1"/>
  <c r="G328" i="19"/>
  <c r="H328" i="19" s="1"/>
  <c r="I328" i="19" s="1"/>
  <c r="G332" i="19"/>
  <c r="H332" i="19" s="1"/>
  <c r="I332" i="19" s="1"/>
  <c r="G336" i="19"/>
  <c r="H336" i="19" s="1"/>
  <c r="I336" i="19" s="1"/>
  <c r="G340" i="19"/>
  <c r="H340" i="19" s="1"/>
  <c r="I340" i="19" s="1"/>
  <c r="L340" i="19" s="1"/>
  <c r="G344" i="19"/>
  <c r="H344" i="19" s="1"/>
  <c r="I344" i="19" s="1"/>
  <c r="G348" i="19"/>
  <c r="H348" i="19" s="1"/>
  <c r="I348" i="19" s="1"/>
  <c r="G352" i="19"/>
  <c r="H352" i="19" s="1"/>
  <c r="I352" i="19" s="1"/>
  <c r="G356" i="19"/>
  <c r="H356" i="19" s="1"/>
  <c r="I356" i="19" s="1"/>
  <c r="L356" i="19" s="1"/>
  <c r="G360" i="19"/>
  <c r="H360" i="19" s="1"/>
  <c r="I360" i="19" s="1"/>
  <c r="G364" i="19"/>
  <c r="H364" i="19" s="1"/>
  <c r="I364" i="19" s="1"/>
  <c r="G368" i="19"/>
  <c r="H368" i="19" s="1"/>
  <c r="I368" i="19" s="1"/>
  <c r="G372" i="19"/>
  <c r="H372" i="19" s="1"/>
  <c r="I372" i="19" s="1"/>
  <c r="L372" i="19" s="1"/>
  <c r="G376" i="19"/>
  <c r="H376" i="19" s="1"/>
  <c r="I376" i="19" s="1"/>
  <c r="G9" i="19"/>
  <c r="H9" i="19" s="1"/>
  <c r="G13" i="19"/>
  <c r="H13" i="19" s="1"/>
  <c r="I13" i="19" s="1"/>
  <c r="L13" i="19" s="1"/>
  <c r="G17" i="19"/>
  <c r="H17" i="19" s="1"/>
  <c r="I17" i="19" s="1"/>
  <c r="G21" i="19"/>
  <c r="H21" i="19" s="1"/>
  <c r="I21" i="19" s="1"/>
  <c r="G25" i="19"/>
  <c r="H25" i="19" s="1"/>
  <c r="G29" i="19"/>
  <c r="H29" i="19" s="1"/>
  <c r="I29" i="19" s="1"/>
  <c r="G33" i="19"/>
  <c r="H33" i="19" s="1"/>
  <c r="I33" i="19" s="1"/>
  <c r="L33" i="19" s="1"/>
  <c r="G37" i="19"/>
  <c r="H37" i="19" s="1"/>
  <c r="I37" i="19" s="1"/>
  <c r="L37" i="19" s="1"/>
  <c r="G41" i="19"/>
  <c r="H41" i="19" s="1"/>
  <c r="G45" i="19"/>
  <c r="H45" i="19" s="1"/>
  <c r="I45" i="19" s="1"/>
  <c r="L45" i="19" s="1"/>
  <c r="G49" i="19"/>
  <c r="H49" i="19" s="1"/>
  <c r="I49" i="19" s="1"/>
  <c r="L49" i="19" s="1"/>
  <c r="G53" i="19"/>
  <c r="H53" i="19" s="1"/>
  <c r="G57" i="19"/>
  <c r="H57" i="19" s="1"/>
  <c r="G61" i="19"/>
  <c r="H61" i="19" s="1"/>
  <c r="G65" i="19"/>
  <c r="H65" i="19" s="1"/>
  <c r="I65" i="19" s="1"/>
  <c r="L65" i="19" s="1"/>
  <c r="G69" i="19"/>
  <c r="H69" i="19" s="1"/>
  <c r="G73" i="19"/>
  <c r="H73" i="19" s="1"/>
  <c r="G77" i="19"/>
  <c r="H77" i="19" s="1"/>
  <c r="I77" i="19" s="1"/>
  <c r="L77" i="19" s="1"/>
  <c r="G81" i="19"/>
  <c r="H81" i="19" s="1"/>
  <c r="I81" i="19" s="1"/>
  <c r="L81" i="19" s="1"/>
  <c r="G85" i="19"/>
  <c r="H85" i="19" s="1"/>
  <c r="I85" i="19" s="1"/>
  <c r="L85" i="19" s="1"/>
  <c r="G89" i="19"/>
  <c r="H89" i="19" s="1"/>
  <c r="G93" i="19"/>
  <c r="H93" i="19" s="1"/>
  <c r="I93" i="19" s="1"/>
  <c r="L93" i="19" s="1"/>
  <c r="G97" i="19"/>
  <c r="H97" i="19" s="1"/>
  <c r="I97" i="19" s="1"/>
  <c r="L97" i="19" s="1"/>
  <c r="G101" i="19"/>
  <c r="H101" i="19" s="1"/>
  <c r="I101" i="19" s="1"/>
  <c r="L101" i="19" s="1"/>
  <c r="G105" i="19"/>
  <c r="H105" i="19" s="1"/>
  <c r="G109" i="19"/>
  <c r="H109" i="19" s="1"/>
  <c r="G113" i="19"/>
  <c r="H113" i="19" s="1"/>
  <c r="I113" i="19" s="1"/>
  <c r="L113" i="19" s="1"/>
  <c r="G117" i="19"/>
  <c r="H117" i="19" s="1"/>
  <c r="I117" i="19" s="1"/>
  <c r="L117" i="19" s="1"/>
  <c r="G121" i="19"/>
  <c r="H121" i="19" s="1"/>
  <c r="G125" i="19"/>
  <c r="H125" i="19" s="1"/>
  <c r="G129" i="19"/>
  <c r="H129" i="19" s="1"/>
  <c r="I129" i="19" s="1"/>
  <c r="L129" i="19" s="1"/>
  <c r="G133" i="19"/>
  <c r="H133" i="19" s="1"/>
  <c r="G137" i="19"/>
  <c r="H137" i="19" s="1"/>
  <c r="G141" i="19"/>
  <c r="H141" i="19" s="1"/>
  <c r="I141" i="19" s="1"/>
  <c r="L141" i="19" s="1"/>
  <c r="G145" i="19"/>
  <c r="H145" i="19" s="1"/>
  <c r="I145" i="19" s="1"/>
  <c r="L145" i="19" s="1"/>
  <c r="G149" i="19"/>
  <c r="H149" i="19" s="1"/>
  <c r="I149" i="19" s="1"/>
  <c r="L149" i="19" s="1"/>
  <c r="G153" i="19"/>
  <c r="H153" i="19" s="1"/>
  <c r="G157" i="19"/>
  <c r="H157" i="19" s="1"/>
  <c r="I157" i="19" s="1"/>
  <c r="L157" i="19" s="1"/>
  <c r="G161" i="19"/>
  <c r="H161" i="19" s="1"/>
  <c r="I161" i="19" s="1"/>
  <c r="L161" i="19" s="1"/>
  <c r="G165" i="19"/>
  <c r="H165" i="19" s="1"/>
  <c r="I165" i="19" s="1"/>
  <c r="L165" i="19" s="1"/>
  <c r="G169" i="19"/>
  <c r="H169" i="19" s="1"/>
  <c r="G173" i="19"/>
  <c r="H173" i="19" s="1"/>
  <c r="G177" i="19"/>
  <c r="H177" i="19" s="1"/>
  <c r="I177" i="19" s="1"/>
  <c r="L177" i="19" s="1"/>
  <c r="G181" i="19"/>
  <c r="H181" i="19" s="1"/>
  <c r="I181" i="19" s="1"/>
  <c r="L181" i="19" s="1"/>
  <c r="G185" i="19"/>
  <c r="H185" i="19" s="1"/>
  <c r="G189" i="19"/>
  <c r="H189" i="19" s="1"/>
  <c r="I189" i="19" s="1"/>
  <c r="L189" i="19" s="1"/>
  <c r="G193" i="19"/>
  <c r="H193" i="19" s="1"/>
  <c r="I193" i="19" s="1"/>
  <c r="L193" i="19" s="1"/>
  <c r="G197" i="19"/>
  <c r="H197" i="19" s="1"/>
  <c r="I197" i="19" s="1"/>
  <c r="G201" i="19"/>
  <c r="H201" i="19" s="1"/>
  <c r="G205" i="19"/>
  <c r="H205" i="19" s="1"/>
  <c r="I205" i="19" s="1"/>
  <c r="L205" i="19" s="1"/>
  <c r="G209" i="19"/>
  <c r="H209" i="19" s="1"/>
  <c r="I209" i="19" s="1"/>
  <c r="L209" i="19" s="1"/>
  <c r="G213" i="19"/>
  <c r="H213" i="19" s="1"/>
  <c r="G217" i="19"/>
  <c r="H217" i="19" s="1"/>
  <c r="G221" i="19"/>
  <c r="H221" i="19" s="1"/>
  <c r="I221" i="19" s="1"/>
  <c r="L221" i="19" s="1"/>
  <c r="G225" i="19"/>
  <c r="H225" i="19" s="1"/>
  <c r="I225" i="19" s="1"/>
  <c r="L225" i="19" s="1"/>
  <c r="G229" i="19"/>
  <c r="H229" i="19" s="1"/>
  <c r="G233" i="19"/>
  <c r="H233" i="19" s="1"/>
  <c r="G237" i="19"/>
  <c r="H237" i="19" s="1"/>
  <c r="G241" i="19"/>
  <c r="H241" i="19" s="1"/>
  <c r="I241" i="19" s="1"/>
  <c r="L241" i="19" s="1"/>
  <c r="G245" i="19"/>
  <c r="H245" i="19" s="1"/>
  <c r="I245" i="19" s="1"/>
  <c r="L245" i="19" s="1"/>
  <c r="G249" i="19"/>
  <c r="H249" i="19" s="1"/>
  <c r="I249" i="19" s="1"/>
  <c r="G253" i="19"/>
  <c r="H253" i="19" s="1"/>
  <c r="I253" i="19" s="1"/>
  <c r="G257" i="19"/>
  <c r="H257" i="19" s="1"/>
  <c r="G261" i="19"/>
  <c r="H261" i="19" s="1"/>
  <c r="I261" i="19" s="1"/>
  <c r="G265" i="19"/>
  <c r="H265" i="19" s="1"/>
  <c r="I265" i="19" s="1"/>
  <c r="G269" i="19"/>
  <c r="H269" i="19" s="1"/>
  <c r="G273" i="19"/>
  <c r="H273" i="19" s="1"/>
  <c r="G277" i="19"/>
  <c r="H277" i="19" s="1"/>
  <c r="G281" i="19"/>
  <c r="H281" i="19" s="1"/>
  <c r="I281" i="19" s="1"/>
  <c r="G285" i="19"/>
  <c r="H285" i="19" s="1"/>
  <c r="I285" i="19" s="1"/>
  <c r="G289" i="19"/>
  <c r="H289" i="19" s="1"/>
  <c r="I289" i="19" s="1"/>
  <c r="G293" i="19"/>
  <c r="H293" i="19" s="1"/>
  <c r="I293" i="19" s="1"/>
  <c r="G297" i="19"/>
  <c r="H297" i="19" s="1"/>
  <c r="I297" i="19" s="1"/>
  <c r="G301" i="19"/>
  <c r="H301" i="19" s="1"/>
  <c r="I301" i="19" s="1"/>
  <c r="L301" i="19" s="1"/>
  <c r="G305" i="19"/>
  <c r="H305" i="19" s="1"/>
  <c r="I305" i="19" s="1"/>
  <c r="G309" i="19"/>
  <c r="H309" i="19" s="1"/>
  <c r="I309" i="19" s="1"/>
  <c r="G313" i="19"/>
  <c r="H313" i="19" s="1"/>
  <c r="G317" i="19"/>
  <c r="H317" i="19" s="1"/>
  <c r="I317" i="19" s="1"/>
  <c r="G321" i="19"/>
  <c r="H321" i="19" s="1"/>
  <c r="I321" i="19" s="1"/>
  <c r="L321" i="19" s="1"/>
  <c r="G325" i="19"/>
  <c r="H325" i="19" s="1"/>
  <c r="I325" i="19" s="1"/>
  <c r="G329" i="19"/>
  <c r="H329" i="19" s="1"/>
  <c r="I329" i="19" s="1"/>
  <c r="G333" i="19"/>
  <c r="H333" i="19" s="1"/>
  <c r="G337" i="19"/>
  <c r="H337" i="19" s="1"/>
  <c r="I337" i="19" s="1"/>
  <c r="G341" i="19"/>
  <c r="H341" i="19" s="1"/>
  <c r="I341" i="19" s="1"/>
  <c r="G345" i="19"/>
  <c r="H345" i="19" s="1"/>
  <c r="G349" i="19"/>
  <c r="H349" i="19" s="1"/>
  <c r="I349" i="19" s="1"/>
  <c r="G353" i="19"/>
  <c r="H353" i="19" s="1"/>
  <c r="I353" i="19" s="1"/>
  <c r="L353" i="19" s="1"/>
  <c r="G357" i="19"/>
  <c r="H357" i="19" s="1"/>
  <c r="I357" i="19" s="1"/>
  <c r="G361" i="19"/>
  <c r="H361" i="19" s="1"/>
  <c r="G365" i="19"/>
  <c r="H365" i="19" s="1"/>
  <c r="I365" i="19" s="1"/>
  <c r="G369" i="19"/>
  <c r="H369" i="19" s="1"/>
  <c r="I369" i="19" s="1"/>
  <c r="G373" i="19"/>
  <c r="H373" i="19" s="1"/>
  <c r="I373" i="19" s="1"/>
  <c r="G377" i="19"/>
  <c r="H377" i="19" s="1"/>
  <c r="G10" i="19"/>
  <c r="H10" i="19" s="1"/>
  <c r="I10" i="19" s="1"/>
  <c r="L10" i="19" s="1"/>
  <c r="G18" i="19"/>
  <c r="H18" i="19" s="1"/>
  <c r="I18" i="19" s="1"/>
  <c r="L18" i="19" s="1"/>
  <c r="G26" i="19"/>
  <c r="H26" i="19" s="1"/>
  <c r="I26" i="19" s="1"/>
  <c r="G34" i="19"/>
  <c r="H34" i="19" s="1"/>
  <c r="G42" i="19"/>
  <c r="H42" i="19" s="1"/>
  <c r="I42" i="19" s="1"/>
  <c r="L42" i="19" s="1"/>
  <c r="G50" i="19"/>
  <c r="H50" i="19" s="1"/>
  <c r="I50" i="19" s="1"/>
  <c r="L50" i="19" s="1"/>
  <c r="G58" i="19"/>
  <c r="H58" i="19" s="1"/>
  <c r="I58" i="19" s="1"/>
  <c r="L58" i="19" s="1"/>
  <c r="G66" i="19"/>
  <c r="H66" i="19" s="1"/>
  <c r="G74" i="19"/>
  <c r="H74" i="19" s="1"/>
  <c r="G82" i="19"/>
  <c r="H82" i="19" s="1"/>
  <c r="I82" i="19" s="1"/>
  <c r="L82" i="19" s="1"/>
  <c r="G90" i="19"/>
  <c r="H90" i="19" s="1"/>
  <c r="I90" i="19" s="1"/>
  <c r="L90" i="19" s="1"/>
  <c r="G98" i="19"/>
  <c r="H98" i="19" s="1"/>
  <c r="G106" i="19"/>
  <c r="H106" i="19" s="1"/>
  <c r="I106" i="19" s="1"/>
  <c r="L106" i="19" s="1"/>
  <c r="G114" i="19"/>
  <c r="H114" i="19" s="1"/>
  <c r="I114" i="19" s="1"/>
  <c r="L114" i="19" s="1"/>
  <c r="G122" i="19"/>
  <c r="H122" i="19" s="1"/>
  <c r="I122" i="19" s="1"/>
  <c r="L122" i="19" s="1"/>
  <c r="G130" i="19"/>
  <c r="H130" i="19" s="1"/>
  <c r="G138" i="19"/>
  <c r="H138" i="19" s="1"/>
  <c r="I138" i="19" s="1"/>
  <c r="L138" i="19" s="1"/>
  <c r="G146" i="19"/>
  <c r="H146" i="19" s="1"/>
  <c r="I146" i="19" s="1"/>
  <c r="L146" i="19" s="1"/>
  <c r="G154" i="19"/>
  <c r="H154" i="19" s="1"/>
  <c r="G162" i="19"/>
  <c r="H162" i="19" s="1"/>
  <c r="G170" i="19"/>
  <c r="H170" i="19" s="1"/>
  <c r="G178" i="19"/>
  <c r="H178" i="19" s="1"/>
  <c r="I178" i="19" s="1"/>
  <c r="L178" i="19" s="1"/>
  <c r="G186" i="19"/>
  <c r="H186" i="19" s="1"/>
  <c r="I186" i="19" s="1"/>
  <c r="L186" i="19" s="1"/>
  <c r="G194" i="19"/>
  <c r="H194" i="19" s="1"/>
  <c r="G202" i="19"/>
  <c r="H202" i="19" s="1"/>
  <c r="G210" i="19"/>
  <c r="H210" i="19" s="1"/>
  <c r="I210" i="19" s="1"/>
  <c r="L210" i="19" s="1"/>
  <c r="G218" i="19"/>
  <c r="H218" i="19" s="1"/>
  <c r="I218" i="19" s="1"/>
  <c r="L218" i="19" s="1"/>
  <c r="G226" i="19"/>
  <c r="H226" i="19" s="1"/>
  <c r="G234" i="19"/>
  <c r="H234" i="19" s="1"/>
  <c r="G242" i="19"/>
  <c r="H242" i="19" s="1"/>
  <c r="I242" i="19" s="1"/>
  <c r="L242" i="19" s="1"/>
  <c r="G250" i="19"/>
  <c r="H250" i="19" s="1"/>
  <c r="I250" i="19" s="1"/>
  <c r="G258" i="19"/>
  <c r="H258" i="19" s="1"/>
  <c r="I258" i="19" s="1"/>
  <c r="G266" i="19"/>
  <c r="H266" i="19" s="1"/>
  <c r="I266" i="19" s="1"/>
  <c r="G274" i="19"/>
  <c r="H274" i="19" s="1"/>
  <c r="I274" i="19" s="1"/>
  <c r="G282" i="19"/>
  <c r="H282" i="19" s="1"/>
  <c r="I282" i="19" s="1"/>
  <c r="L282" i="19" s="1"/>
  <c r="G290" i="19"/>
  <c r="H290" i="19" s="1"/>
  <c r="G298" i="19"/>
  <c r="H298" i="19" s="1"/>
  <c r="G306" i="19"/>
  <c r="H306" i="19" s="1"/>
  <c r="I306" i="19" s="1"/>
  <c r="G314" i="19"/>
  <c r="H314" i="19" s="1"/>
  <c r="I314" i="19" s="1"/>
  <c r="G322" i="19"/>
  <c r="H322" i="19" s="1"/>
  <c r="G330" i="19"/>
  <c r="H330" i="19" s="1"/>
  <c r="I330" i="19" s="1"/>
  <c r="L330" i="19" s="1"/>
  <c r="G338" i="19"/>
  <c r="H338" i="19" s="1"/>
  <c r="I338" i="19" s="1"/>
  <c r="G346" i="19"/>
  <c r="H346" i="19" s="1"/>
  <c r="G354" i="19"/>
  <c r="H354" i="19" s="1"/>
  <c r="G362" i="19"/>
  <c r="H362" i="19" s="1"/>
  <c r="G370" i="19"/>
  <c r="H370" i="19" s="1"/>
  <c r="I370" i="19" s="1"/>
  <c r="G378" i="19"/>
  <c r="H378" i="19" s="1"/>
  <c r="I378" i="19" s="1"/>
  <c r="G14" i="19"/>
  <c r="H14" i="19" s="1"/>
  <c r="G22" i="19"/>
  <c r="H22" i="19" s="1"/>
  <c r="I22" i="19" s="1"/>
  <c r="G30" i="19"/>
  <c r="H30" i="19" s="1"/>
  <c r="I30" i="19" s="1"/>
  <c r="L30" i="19" s="1"/>
  <c r="G38" i="19"/>
  <c r="H38" i="19" s="1"/>
  <c r="G46" i="19"/>
  <c r="H46" i="19" s="1"/>
  <c r="G54" i="19"/>
  <c r="H54" i="19" s="1"/>
  <c r="G62" i="19"/>
  <c r="H62" i="19" s="1"/>
  <c r="I62" i="19" s="1"/>
  <c r="L62" i="19" s="1"/>
  <c r="G70" i="19"/>
  <c r="H70" i="19" s="1"/>
  <c r="I70" i="19" s="1"/>
  <c r="L70" i="19" s="1"/>
  <c r="G78" i="19"/>
  <c r="H78" i="19" s="1"/>
  <c r="G86" i="19"/>
  <c r="H86" i="19" s="1"/>
  <c r="G94" i="19"/>
  <c r="H94" i="19" s="1"/>
  <c r="I94" i="19" s="1"/>
  <c r="L94" i="19" s="1"/>
  <c r="G102" i="19"/>
  <c r="H102" i="19" s="1"/>
  <c r="G118" i="19"/>
  <c r="H118" i="19" s="1"/>
  <c r="G126" i="19"/>
  <c r="H126" i="19" s="1"/>
  <c r="G142" i="19"/>
  <c r="H142" i="19" s="1"/>
  <c r="I142" i="19" s="1"/>
  <c r="L142" i="19" s="1"/>
  <c r="G150" i="19"/>
  <c r="H150" i="19" s="1"/>
  <c r="I150" i="19" s="1"/>
  <c r="L150" i="19" s="1"/>
  <c r="G166" i="19"/>
  <c r="H166" i="19" s="1"/>
  <c r="G190" i="19"/>
  <c r="H190" i="19" s="1"/>
  <c r="I190" i="19" s="1"/>
  <c r="L190" i="19" s="1"/>
  <c r="G206" i="19"/>
  <c r="H206" i="19" s="1"/>
  <c r="I206" i="19" s="1"/>
  <c r="L206" i="19" s="1"/>
  <c r="G222" i="19"/>
  <c r="H222" i="19" s="1"/>
  <c r="I222" i="19" s="1"/>
  <c r="L222" i="19" s="1"/>
  <c r="G238" i="19"/>
  <c r="H238" i="19" s="1"/>
  <c r="G254" i="19"/>
  <c r="H254" i="19" s="1"/>
  <c r="I254" i="19" s="1"/>
  <c r="G270" i="19"/>
  <c r="H270" i="19" s="1"/>
  <c r="G286" i="19"/>
  <c r="H286" i="19" s="1"/>
  <c r="I286" i="19" s="1"/>
  <c r="G302" i="19"/>
  <c r="H302" i="19" s="1"/>
  <c r="I302" i="19" s="1"/>
  <c r="G318" i="19"/>
  <c r="H318" i="19" s="1"/>
  <c r="I318" i="19" s="1"/>
  <c r="G334" i="19"/>
  <c r="H334" i="19" s="1"/>
  <c r="I334" i="19" s="1"/>
  <c r="G350" i="19"/>
  <c r="H350" i="19" s="1"/>
  <c r="I350" i="19" s="1"/>
  <c r="G358" i="19"/>
  <c r="H358" i="19" s="1"/>
  <c r="I358" i="19" s="1"/>
  <c r="G374" i="19"/>
  <c r="H374" i="19" s="1"/>
  <c r="I374" i="19" s="1"/>
  <c r="G15" i="19"/>
  <c r="H15" i="19" s="1"/>
  <c r="I15" i="19" s="1"/>
  <c r="G23" i="19"/>
  <c r="H23" i="19" s="1"/>
  <c r="I23" i="19" s="1"/>
  <c r="G39" i="19"/>
  <c r="H39" i="19" s="1"/>
  <c r="I39" i="19" s="1"/>
  <c r="G55" i="19"/>
  <c r="H55" i="19" s="1"/>
  <c r="I55" i="19" s="1"/>
  <c r="L55" i="19" s="1"/>
  <c r="G71" i="19"/>
  <c r="H71" i="19" s="1"/>
  <c r="I71" i="19" s="1"/>
  <c r="L71" i="19" s="1"/>
  <c r="G87" i="19"/>
  <c r="H87" i="19" s="1"/>
  <c r="G103" i="19"/>
  <c r="H103" i="19" s="1"/>
  <c r="G119" i="19"/>
  <c r="H119" i="19" s="1"/>
  <c r="G135" i="19"/>
  <c r="H135" i="19" s="1"/>
  <c r="I135" i="19" s="1"/>
  <c r="L135" i="19" s="1"/>
  <c r="G151" i="19"/>
  <c r="H151" i="19" s="1"/>
  <c r="I151" i="19" s="1"/>
  <c r="L151" i="19" s="1"/>
  <c r="G159" i="19"/>
  <c r="H159" i="19" s="1"/>
  <c r="G183" i="19"/>
  <c r="H183" i="19" s="1"/>
  <c r="G199" i="19"/>
  <c r="H199" i="19" s="1"/>
  <c r="I199" i="19" s="1"/>
  <c r="G215" i="19"/>
  <c r="H215" i="19" s="1"/>
  <c r="I215" i="19" s="1"/>
  <c r="L215" i="19" s="1"/>
  <c r="G231" i="19"/>
  <c r="H231" i="19" s="1"/>
  <c r="G247" i="19"/>
  <c r="H247" i="19" s="1"/>
  <c r="I247" i="19" s="1"/>
  <c r="G263" i="19"/>
  <c r="H263" i="19" s="1"/>
  <c r="I263" i="19" s="1"/>
  <c r="L263" i="19" s="1"/>
  <c r="G279" i="19"/>
  <c r="H279" i="19" s="1"/>
  <c r="I279" i="19" s="1"/>
  <c r="L279" i="19" s="1"/>
  <c r="G295" i="19"/>
  <c r="H295" i="19" s="1"/>
  <c r="G311" i="19"/>
  <c r="H311" i="19" s="1"/>
  <c r="I311" i="19" s="1"/>
  <c r="G327" i="19"/>
  <c r="H327" i="19" s="1"/>
  <c r="I327" i="19" s="1"/>
  <c r="G343" i="19"/>
  <c r="H343" i="19" s="1"/>
  <c r="I343" i="19" s="1"/>
  <c r="L343" i="19" s="1"/>
  <c r="G367" i="19"/>
  <c r="H367" i="19" s="1"/>
  <c r="G11" i="19"/>
  <c r="H11" i="19" s="1"/>
  <c r="I11" i="19" s="1"/>
  <c r="L11" i="19" s="1"/>
  <c r="G19" i="19"/>
  <c r="H19" i="19" s="1"/>
  <c r="I19" i="19" s="1"/>
  <c r="L19" i="19" s="1"/>
  <c r="G27" i="19"/>
  <c r="H27" i="19" s="1"/>
  <c r="I27" i="19" s="1"/>
  <c r="G35" i="19"/>
  <c r="H35" i="19" s="1"/>
  <c r="G43" i="19"/>
  <c r="H43" i="19" s="1"/>
  <c r="I43" i="19" s="1"/>
  <c r="L43" i="19" s="1"/>
  <c r="G51" i="19"/>
  <c r="H51" i="19" s="1"/>
  <c r="I51" i="19" s="1"/>
  <c r="L51" i="19" s="1"/>
  <c r="G59" i="19"/>
  <c r="H59" i="19" s="1"/>
  <c r="I59" i="19" s="1"/>
  <c r="L59" i="19" s="1"/>
  <c r="G67" i="19"/>
  <c r="H67" i="19" s="1"/>
  <c r="G75" i="19"/>
  <c r="H75" i="19" s="1"/>
  <c r="I75" i="19" s="1"/>
  <c r="L75" i="19" s="1"/>
  <c r="G83" i="19"/>
  <c r="H83" i="19" s="1"/>
  <c r="I83" i="19" s="1"/>
  <c r="L83" i="19" s="1"/>
  <c r="G91" i="19"/>
  <c r="H91" i="19" s="1"/>
  <c r="I91" i="19" s="1"/>
  <c r="L91" i="19" s="1"/>
  <c r="G99" i="19"/>
  <c r="H99" i="19" s="1"/>
  <c r="G107" i="19"/>
  <c r="H107" i="19" s="1"/>
  <c r="G115" i="19"/>
  <c r="H115" i="19" s="1"/>
  <c r="I115" i="19" s="1"/>
  <c r="L115" i="19" s="1"/>
  <c r="G123" i="19"/>
  <c r="H123" i="19" s="1"/>
  <c r="I123" i="19" s="1"/>
  <c r="L123" i="19" s="1"/>
  <c r="G131" i="19"/>
  <c r="H131" i="19" s="1"/>
  <c r="G139" i="19"/>
  <c r="H139" i="19" s="1"/>
  <c r="I139" i="19" s="1"/>
  <c r="L139" i="19" s="1"/>
  <c r="G147" i="19"/>
  <c r="H147" i="19" s="1"/>
  <c r="I147" i="19" s="1"/>
  <c r="L147" i="19" s="1"/>
  <c r="G155" i="19"/>
  <c r="H155" i="19" s="1"/>
  <c r="I155" i="19" s="1"/>
  <c r="L155" i="19" s="1"/>
  <c r="G163" i="19"/>
  <c r="H163" i="19" s="1"/>
  <c r="G171" i="19"/>
  <c r="H171" i="19" s="1"/>
  <c r="G179" i="19"/>
  <c r="H179" i="19" s="1"/>
  <c r="I179" i="19" s="1"/>
  <c r="L179" i="19" s="1"/>
  <c r="G187" i="19"/>
  <c r="H187" i="19" s="1"/>
  <c r="I187" i="19" s="1"/>
  <c r="L187" i="19" s="1"/>
  <c r="G195" i="19"/>
  <c r="H195" i="19" s="1"/>
  <c r="G203" i="19"/>
  <c r="H203" i="19" s="1"/>
  <c r="I203" i="19" s="1"/>
  <c r="L203" i="19" s="1"/>
  <c r="G211" i="19"/>
  <c r="H211" i="19" s="1"/>
  <c r="I211" i="19" s="1"/>
  <c r="L211" i="19" s="1"/>
  <c r="G219" i="19"/>
  <c r="H219" i="19" s="1"/>
  <c r="G227" i="19"/>
  <c r="H227" i="19" s="1"/>
  <c r="G235" i="19"/>
  <c r="H235" i="19" s="1"/>
  <c r="G243" i="19"/>
  <c r="H243" i="19" s="1"/>
  <c r="I243" i="19" s="1"/>
  <c r="L243" i="19" s="1"/>
  <c r="G251" i="19"/>
  <c r="H251" i="19" s="1"/>
  <c r="G259" i="19"/>
  <c r="H259" i="19" s="1"/>
  <c r="I259" i="19" s="1"/>
  <c r="G267" i="19"/>
  <c r="H267" i="19" s="1"/>
  <c r="I267" i="19" s="1"/>
  <c r="G275" i="19"/>
  <c r="H275" i="19" s="1"/>
  <c r="I275" i="19" s="1"/>
  <c r="G283" i="19"/>
  <c r="H283" i="19" s="1"/>
  <c r="I283" i="19" s="1"/>
  <c r="G291" i="19"/>
  <c r="H291" i="19" s="1"/>
  <c r="I291" i="19" s="1"/>
  <c r="G299" i="19"/>
  <c r="H299" i="19" s="1"/>
  <c r="I299" i="19" s="1"/>
  <c r="G307" i="19"/>
  <c r="H307" i="19" s="1"/>
  <c r="I307" i="19" s="1"/>
  <c r="L307" i="19" s="1"/>
  <c r="G315" i="19"/>
  <c r="H315" i="19" s="1"/>
  <c r="I315" i="19" s="1"/>
  <c r="G323" i="19"/>
  <c r="H323" i="19" s="1"/>
  <c r="I323" i="19" s="1"/>
  <c r="G331" i="19"/>
  <c r="H331" i="19" s="1"/>
  <c r="I331" i="19" s="1"/>
  <c r="G339" i="19"/>
  <c r="H339" i="19" s="1"/>
  <c r="I339" i="19" s="1"/>
  <c r="G347" i="19"/>
  <c r="H347" i="19" s="1"/>
  <c r="I347" i="19" s="1"/>
  <c r="G355" i="19"/>
  <c r="H355" i="19" s="1"/>
  <c r="I355" i="19" s="1"/>
  <c r="G363" i="19"/>
  <c r="H363" i="19" s="1"/>
  <c r="I363" i="19" s="1"/>
  <c r="G371" i="19"/>
  <c r="H371" i="19" s="1"/>
  <c r="I371" i="19" s="1"/>
  <c r="G110" i="19"/>
  <c r="H110" i="19" s="1"/>
  <c r="I110" i="19" s="1"/>
  <c r="L110" i="19" s="1"/>
  <c r="G134" i="19"/>
  <c r="H134" i="19" s="1"/>
  <c r="G158" i="19"/>
  <c r="H158" i="19" s="1"/>
  <c r="I158" i="19" s="1"/>
  <c r="L158" i="19" s="1"/>
  <c r="G174" i="19"/>
  <c r="H174" i="19" s="1"/>
  <c r="I174" i="19" s="1"/>
  <c r="L174" i="19" s="1"/>
  <c r="G182" i="19"/>
  <c r="H182" i="19" s="1"/>
  <c r="I182" i="19" s="1"/>
  <c r="L182" i="19" s="1"/>
  <c r="G198" i="19"/>
  <c r="H198" i="19" s="1"/>
  <c r="G214" i="19"/>
  <c r="H214" i="19" s="1"/>
  <c r="I214" i="19" s="1"/>
  <c r="L214" i="19" s="1"/>
  <c r="G230" i="19"/>
  <c r="H230" i="19" s="1"/>
  <c r="I230" i="19" s="1"/>
  <c r="L230" i="19" s="1"/>
  <c r="G246" i="19"/>
  <c r="H246" i="19" s="1"/>
  <c r="G262" i="19"/>
  <c r="H262" i="19" s="1"/>
  <c r="I262" i="19" s="1"/>
  <c r="G278" i="19"/>
  <c r="H278" i="19" s="1"/>
  <c r="I278" i="19" s="1"/>
  <c r="G294" i="19"/>
  <c r="H294" i="19" s="1"/>
  <c r="I294" i="19" s="1"/>
  <c r="G310" i="19"/>
  <c r="H310" i="19" s="1"/>
  <c r="G326" i="19"/>
  <c r="H326" i="19" s="1"/>
  <c r="I326" i="19" s="1"/>
  <c r="G342" i="19"/>
  <c r="H342" i="19" s="1"/>
  <c r="I342" i="19" s="1"/>
  <c r="G366" i="19"/>
  <c r="H366" i="19" s="1"/>
  <c r="I366" i="19" s="1"/>
  <c r="G7" i="19"/>
  <c r="H7" i="19" s="1"/>
  <c r="G31" i="19"/>
  <c r="H31" i="19" s="1"/>
  <c r="I31" i="19" s="1"/>
  <c r="G47" i="19"/>
  <c r="H47" i="19" s="1"/>
  <c r="G63" i="19"/>
  <c r="H63" i="19" s="1"/>
  <c r="I63" i="19" s="1"/>
  <c r="L63" i="19" s="1"/>
  <c r="G79" i="19"/>
  <c r="H79" i="19" s="1"/>
  <c r="G95" i="19"/>
  <c r="H95" i="19" s="1"/>
  <c r="G111" i="19"/>
  <c r="H111" i="19" s="1"/>
  <c r="I111" i="19" s="1"/>
  <c r="L111" i="19" s="1"/>
  <c r="G127" i="19"/>
  <c r="H127" i="19" s="1"/>
  <c r="I127" i="19" s="1"/>
  <c r="L127" i="19" s="1"/>
  <c r="G143" i="19"/>
  <c r="H143" i="19" s="1"/>
  <c r="G167" i="19"/>
  <c r="H167" i="19" s="1"/>
  <c r="G175" i="19"/>
  <c r="H175" i="19" s="1"/>
  <c r="G191" i="19"/>
  <c r="H191" i="19" s="1"/>
  <c r="I191" i="19" s="1"/>
  <c r="L191" i="19" s="1"/>
  <c r="G207" i="19"/>
  <c r="H207" i="19" s="1"/>
  <c r="I207" i="19" s="1"/>
  <c r="L207" i="19" s="1"/>
  <c r="G223" i="19"/>
  <c r="H223" i="19" s="1"/>
  <c r="G239" i="19"/>
  <c r="H239" i="19" s="1"/>
  <c r="G255" i="19"/>
  <c r="H255" i="19" s="1"/>
  <c r="I255" i="19" s="1"/>
  <c r="G271" i="19"/>
  <c r="H271" i="19" s="1"/>
  <c r="I271" i="19" s="1"/>
  <c r="G287" i="19"/>
  <c r="H287" i="19" s="1"/>
  <c r="I287" i="19" s="1"/>
  <c r="G303" i="19"/>
  <c r="H303" i="19" s="1"/>
  <c r="I303" i="19" s="1"/>
  <c r="G319" i="19"/>
  <c r="H319" i="19" s="1"/>
  <c r="I319" i="19" s="1"/>
  <c r="G335" i="19"/>
  <c r="H335" i="19" s="1"/>
  <c r="I335" i="19" s="1"/>
  <c r="G351" i="19"/>
  <c r="H351" i="19" s="1"/>
  <c r="G359" i="19"/>
  <c r="H359" i="19" s="1"/>
  <c r="G375" i="19"/>
  <c r="H375" i="19" s="1"/>
  <c r="I375" i="19" s="1"/>
  <c r="L375" i="19" s="1"/>
  <c r="G712" i="19"/>
  <c r="H712" i="19" s="1"/>
  <c r="I712" i="19" s="1"/>
  <c r="L712" i="19" s="1"/>
  <c r="G716" i="19"/>
  <c r="H716" i="19" s="1"/>
  <c r="G720" i="19"/>
  <c r="H720" i="19" s="1"/>
  <c r="G724" i="19"/>
  <c r="H724" i="19" s="1"/>
  <c r="I724" i="19" s="1"/>
  <c r="L724" i="19" s="1"/>
  <c r="G728" i="19"/>
  <c r="H728" i="19" s="1"/>
  <c r="I728" i="19" s="1"/>
  <c r="L728" i="19" s="1"/>
  <c r="G732" i="19"/>
  <c r="H732" i="19" s="1"/>
  <c r="G736" i="19"/>
  <c r="H736" i="19" s="1"/>
  <c r="I736" i="19" s="1"/>
  <c r="L736" i="19" s="1"/>
  <c r="G740" i="19"/>
  <c r="H740" i="19" s="1"/>
  <c r="I740" i="19" s="1"/>
  <c r="L740" i="19" s="1"/>
  <c r="G744" i="19"/>
  <c r="H744" i="19" s="1"/>
  <c r="I744" i="19" s="1"/>
  <c r="L744" i="19" s="1"/>
  <c r="G748" i="19"/>
  <c r="H748" i="19" s="1"/>
  <c r="G752" i="19"/>
  <c r="H752" i="19" s="1"/>
  <c r="G756" i="19"/>
  <c r="H756" i="19" s="1"/>
  <c r="I756" i="19" s="1"/>
  <c r="L756" i="19" s="1"/>
  <c r="G760" i="19"/>
  <c r="H760" i="19" s="1"/>
  <c r="I760" i="19" s="1"/>
  <c r="L760" i="19" s="1"/>
  <c r="G764" i="19"/>
  <c r="H764" i="19" s="1"/>
  <c r="G768" i="19"/>
  <c r="H768" i="19" s="1"/>
  <c r="I768" i="19" s="1"/>
  <c r="L768" i="19" s="1"/>
  <c r="G772" i="19"/>
  <c r="H772" i="19" s="1"/>
  <c r="I772" i="19" s="1"/>
  <c r="L772" i="19" s="1"/>
  <c r="G776" i="19"/>
  <c r="H776" i="19" s="1"/>
  <c r="I776" i="19" s="1"/>
  <c r="L776" i="19" s="1"/>
  <c r="G780" i="19"/>
  <c r="H780" i="19" s="1"/>
  <c r="G784" i="19"/>
  <c r="H784" i="19" s="1"/>
  <c r="G788" i="19"/>
  <c r="H788" i="19" s="1"/>
  <c r="I788" i="19" s="1"/>
  <c r="L788" i="19" s="1"/>
  <c r="G792" i="19"/>
  <c r="H792" i="19" s="1"/>
  <c r="I792" i="19" s="1"/>
  <c r="L792" i="19" s="1"/>
  <c r="G796" i="19"/>
  <c r="H796" i="19" s="1"/>
  <c r="G800" i="19"/>
  <c r="H800" i="19" s="1"/>
  <c r="I800" i="19" s="1"/>
  <c r="L800" i="19" s="1"/>
  <c r="G804" i="19"/>
  <c r="H804" i="19" s="1"/>
  <c r="I804" i="19" s="1"/>
  <c r="L804" i="19" s="1"/>
  <c r="G808" i="19"/>
  <c r="H808" i="19" s="1"/>
  <c r="I808" i="19" s="1"/>
  <c r="L808" i="19" s="1"/>
  <c r="G812" i="19"/>
  <c r="H812" i="19" s="1"/>
  <c r="I812" i="19" s="1"/>
  <c r="G816" i="19"/>
  <c r="H816" i="19" s="1"/>
  <c r="I816" i="19" s="1"/>
  <c r="G820" i="19"/>
  <c r="H820" i="19" s="1"/>
  <c r="I820" i="19" s="1"/>
  <c r="G824" i="19"/>
  <c r="H824" i="19" s="1"/>
  <c r="I824" i="19" s="1"/>
  <c r="G828" i="19"/>
  <c r="H828" i="19" s="1"/>
  <c r="G832" i="19"/>
  <c r="H832" i="19" s="1"/>
  <c r="G836" i="19"/>
  <c r="H836" i="19" s="1"/>
  <c r="I836" i="19" s="1"/>
  <c r="L836" i="19" s="1"/>
  <c r="G840" i="19"/>
  <c r="H840" i="19" s="1"/>
  <c r="G844" i="19"/>
  <c r="H844" i="19" s="1"/>
  <c r="G848" i="19"/>
  <c r="H848" i="19" s="1"/>
  <c r="I848" i="19" s="1"/>
  <c r="L848" i="19" s="1"/>
  <c r="G852" i="19"/>
  <c r="H852" i="19" s="1"/>
  <c r="I852" i="19" s="1"/>
  <c r="L852" i="19" s="1"/>
  <c r="G856" i="19"/>
  <c r="H856" i="19" s="1"/>
  <c r="I856" i="19" s="1"/>
  <c r="L856" i="19" s="1"/>
  <c r="G860" i="19"/>
  <c r="H860" i="19" s="1"/>
  <c r="G864" i="19"/>
  <c r="H864" i="19" s="1"/>
  <c r="I864" i="19" s="1"/>
  <c r="L864" i="19" s="1"/>
  <c r="G868" i="19"/>
  <c r="H868" i="19" s="1"/>
  <c r="I868" i="19" s="1"/>
  <c r="L868" i="19" s="1"/>
  <c r="G872" i="19"/>
  <c r="H872" i="19" s="1"/>
  <c r="G876" i="19"/>
  <c r="H876" i="19" s="1"/>
  <c r="G880" i="19"/>
  <c r="H880" i="19" s="1"/>
  <c r="I880" i="19" s="1"/>
  <c r="L880" i="19" s="1"/>
  <c r="G709" i="19"/>
  <c r="H709" i="19" s="1"/>
  <c r="I709" i="19" s="1"/>
  <c r="G713" i="19"/>
  <c r="H713" i="19" s="1"/>
  <c r="I713" i="19" s="1"/>
  <c r="L713" i="19" s="1"/>
  <c r="G717" i="19"/>
  <c r="H717" i="19" s="1"/>
  <c r="G721" i="19"/>
  <c r="H721" i="19" s="1"/>
  <c r="G725" i="19"/>
  <c r="H725" i="19" s="1"/>
  <c r="I725" i="19" s="1"/>
  <c r="L725" i="19" s="1"/>
  <c r="G729" i="19"/>
  <c r="H729" i="19" s="1"/>
  <c r="I729" i="19" s="1"/>
  <c r="L729" i="19" s="1"/>
  <c r="G733" i="19"/>
  <c r="H733" i="19" s="1"/>
  <c r="G737" i="19"/>
  <c r="H737" i="19" s="1"/>
  <c r="I737" i="19" s="1"/>
  <c r="L737" i="19" s="1"/>
  <c r="G741" i="19"/>
  <c r="H741" i="19" s="1"/>
  <c r="I741" i="19" s="1"/>
  <c r="L741" i="19" s="1"/>
  <c r="G745" i="19"/>
  <c r="H745" i="19" s="1"/>
  <c r="I745" i="19" s="1"/>
  <c r="L745" i="19" s="1"/>
  <c r="G749" i="19"/>
  <c r="H749" i="19" s="1"/>
  <c r="G753" i="19"/>
  <c r="H753" i="19" s="1"/>
  <c r="G757" i="19"/>
  <c r="H757" i="19" s="1"/>
  <c r="I757" i="19" s="1"/>
  <c r="L757" i="19" s="1"/>
  <c r="G761" i="19"/>
  <c r="H761" i="19" s="1"/>
  <c r="I761" i="19" s="1"/>
  <c r="L761" i="19" s="1"/>
  <c r="G765" i="19"/>
  <c r="H765" i="19" s="1"/>
  <c r="G769" i="19"/>
  <c r="H769" i="19" s="1"/>
  <c r="I769" i="19" s="1"/>
  <c r="L769" i="19" s="1"/>
  <c r="G773" i="19"/>
  <c r="H773" i="19" s="1"/>
  <c r="I773" i="19" s="1"/>
  <c r="L773" i="19" s="1"/>
  <c r="G777" i="19"/>
  <c r="H777" i="19" s="1"/>
  <c r="I777" i="19" s="1"/>
  <c r="L777" i="19" s="1"/>
  <c r="G781" i="19"/>
  <c r="H781" i="19" s="1"/>
  <c r="G785" i="19"/>
  <c r="H785" i="19" s="1"/>
  <c r="G789" i="19"/>
  <c r="H789" i="19" s="1"/>
  <c r="I789" i="19" s="1"/>
  <c r="L789" i="19" s="1"/>
  <c r="G793" i="19"/>
  <c r="H793" i="19" s="1"/>
  <c r="I793" i="19" s="1"/>
  <c r="L793" i="19" s="1"/>
  <c r="G797" i="19"/>
  <c r="H797" i="19" s="1"/>
  <c r="G801" i="19"/>
  <c r="H801" i="19" s="1"/>
  <c r="I801" i="19" s="1"/>
  <c r="L801" i="19" s="1"/>
  <c r="G805" i="19"/>
  <c r="H805" i="19" s="1"/>
  <c r="I805" i="19" s="1"/>
  <c r="L805" i="19" s="1"/>
  <c r="G809" i="19"/>
  <c r="H809" i="19" s="1"/>
  <c r="I809" i="19" s="1"/>
  <c r="L809" i="19" s="1"/>
  <c r="G813" i="19"/>
  <c r="H813" i="19" s="1"/>
  <c r="I813" i="19" s="1"/>
  <c r="G817" i="19"/>
  <c r="H817" i="19" s="1"/>
  <c r="I817" i="19" s="1"/>
  <c r="G821" i="19"/>
  <c r="H821" i="19" s="1"/>
  <c r="I821" i="19" s="1"/>
  <c r="L821" i="19" s="1"/>
  <c r="G825" i="19"/>
  <c r="H825" i="19" s="1"/>
  <c r="I825" i="19" s="1"/>
  <c r="G829" i="19"/>
  <c r="H829" i="19" s="1"/>
  <c r="I829" i="19" s="1"/>
  <c r="G833" i="19"/>
  <c r="H833" i="19" s="1"/>
  <c r="I833" i="19" s="1"/>
  <c r="G837" i="19"/>
  <c r="H837" i="19" s="1"/>
  <c r="I837" i="19" s="1"/>
  <c r="G841" i="19"/>
  <c r="H841" i="19" s="1"/>
  <c r="I841" i="19" s="1"/>
  <c r="G845" i="19"/>
  <c r="H845" i="19" s="1"/>
  <c r="I845" i="19" s="1"/>
  <c r="G849" i="19"/>
  <c r="H849" i="19" s="1"/>
  <c r="I849" i="19" s="1"/>
  <c r="G853" i="19"/>
  <c r="H853" i="19" s="1"/>
  <c r="I853" i="19" s="1"/>
  <c r="G857" i="19"/>
  <c r="H857" i="19" s="1"/>
  <c r="I857" i="19" s="1"/>
  <c r="G861" i="19"/>
  <c r="H861" i="19" s="1"/>
  <c r="I861" i="19" s="1"/>
  <c r="G865" i="19"/>
  <c r="H865" i="19" s="1"/>
  <c r="I865" i="19" s="1"/>
  <c r="G869" i="19"/>
  <c r="H869" i="19" s="1"/>
  <c r="I869" i="19" s="1"/>
  <c r="G873" i="19"/>
  <c r="H873" i="19" s="1"/>
  <c r="I873" i="19" s="1"/>
  <c r="G877" i="19"/>
  <c r="H877" i="19" s="1"/>
  <c r="I877" i="19" s="1"/>
  <c r="G881" i="19"/>
  <c r="H881" i="19" s="1"/>
  <c r="I881" i="19" s="1"/>
  <c r="L881" i="19" s="1"/>
  <c r="G710" i="19"/>
  <c r="H710" i="19" s="1"/>
  <c r="I710" i="19" s="1"/>
  <c r="L710" i="19" s="1"/>
  <c r="G718" i="19"/>
  <c r="H718" i="19" s="1"/>
  <c r="I718" i="19" s="1"/>
  <c r="L718" i="19" s="1"/>
  <c r="G726" i="19"/>
  <c r="H726" i="19" s="1"/>
  <c r="G734" i="19"/>
  <c r="H734" i="19" s="1"/>
  <c r="I734" i="19" s="1"/>
  <c r="L734" i="19" s="1"/>
  <c r="G742" i="19"/>
  <c r="H742" i="19" s="1"/>
  <c r="I742" i="19" s="1"/>
  <c r="L742" i="19" s="1"/>
  <c r="G750" i="19"/>
  <c r="H750" i="19" s="1"/>
  <c r="I750" i="19" s="1"/>
  <c r="L750" i="19" s="1"/>
  <c r="G758" i="19"/>
  <c r="H758" i="19" s="1"/>
  <c r="G766" i="19"/>
  <c r="H766" i="19" s="1"/>
  <c r="G774" i="19"/>
  <c r="H774" i="19" s="1"/>
  <c r="I774" i="19" s="1"/>
  <c r="L774" i="19" s="1"/>
  <c r="G782" i="19"/>
  <c r="H782" i="19" s="1"/>
  <c r="I782" i="19" s="1"/>
  <c r="L782" i="19" s="1"/>
  <c r="G790" i="19"/>
  <c r="H790" i="19" s="1"/>
  <c r="G798" i="19"/>
  <c r="H798" i="19" s="1"/>
  <c r="G806" i="19"/>
  <c r="H806" i="19" s="1"/>
  <c r="I806" i="19" s="1"/>
  <c r="L806" i="19" s="1"/>
  <c r="G814" i="19"/>
  <c r="H814" i="19" s="1"/>
  <c r="I814" i="19" s="1"/>
  <c r="G822" i="19"/>
  <c r="H822" i="19" s="1"/>
  <c r="I822" i="19" s="1"/>
  <c r="G830" i="19"/>
  <c r="H830" i="19" s="1"/>
  <c r="G838" i="19"/>
  <c r="H838" i="19" s="1"/>
  <c r="I838" i="19" s="1"/>
  <c r="L838" i="19" s="1"/>
  <c r="G846" i="19"/>
  <c r="H846" i="19" s="1"/>
  <c r="G854" i="19"/>
  <c r="H854" i="19" s="1"/>
  <c r="G862" i="19"/>
  <c r="H862" i="19" s="1"/>
  <c r="I862" i="19" s="1"/>
  <c r="L862" i="19" s="1"/>
  <c r="G870" i="19"/>
  <c r="H870" i="19" s="1"/>
  <c r="I870" i="19" s="1"/>
  <c r="L870" i="19" s="1"/>
  <c r="G878" i="19"/>
  <c r="H878" i="19" s="1"/>
  <c r="I878" i="19" s="1"/>
  <c r="L878" i="19" s="1"/>
  <c r="G722" i="19"/>
  <c r="H722" i="19" s="1"/>
  <c r="G738" i="19"/>
  <c r="H738" i="19" s="1"/>
  <c r="G754" i="19"/>
  <c r="H754" i="19" s="1"/>
  <c r="I754" i="19" s="1"/>
  <c r="L754" i="19" s="1"/>
  <c r="G770" i="19"/>
  <c r="H770" i="19" s="1"/>
  <c r="I770" i="19" s="1"/>
  <c r="L770" i="19" s="1"/>
  <c r="G786" i="19"/>
  <c r="H786" i="19" s="1"/>
  <c r="G802" i="19"/>
  <c r="H802" i="19" s="1"/>
  <c r="G818" i="19"/>
  <c r="H818" i="19" s="1"/>
  <c r="I818" i="19" s="1"/>
  <c r="G834" i="19"/>
  <c r="H834" i="19" s="1"/>
  <c r="G850" i="19"/>
  <c r="H850" i="19" s="1"/>
  <c r="G866" i="19"/>
  <c r="H866" i="19" s="1"/>
  <c r="G723" i="19"/>
  <c r="H723" i="19" s="1"/>
  <c r="I723" i="19" s="1"/>
  <c r="L723" i="19" s="1"/>
  <c r="G739" i="19"/>
  <c r="H739" i="19" s="1"/>
  <c r="I739" i="19" s="1"/>
  <c r="L739" i="19" s="1"/>
  <c r="G755" i="19"/>
  <c r="H755" i="19" s="1"/>
  <c r="G771" i="19"/>
  <c r="H771" i="19" s="1"/>
  <c r="G787" i="19"/>
  <c r="H787" i="19" s="1"/>
  <c r="I787" i="19" s="1"/>
  <c r="L787" i="19" s="1"/>
  <c r="G803" i="19"/>
  <c r="H803" i="19" s="1"/>
  <c r="I803" i="19" s="1"/>
  <c r="L803" i="19" s="1"/>
  <c r="G819" i="19"/>
  <c r="H819" i="19" s="1"/>
  <c r="I819" i="19" s="1"/>
  <c r="G835" i="19"/>
  <c r="H835" i="19" s="1"/>
  <c r="I835" i="19" s="1"/>
  <c r="G851" i="19"/>
  <c r="H851" i="19" s="1"/>
  <c r="I851" i="19" s="1"/>
  <c r="G867" i="19"/>
  <c r="H867" i="19" s="1"/>
  <c r="I867" i="19" s="1"/>
  <c r="G711" i="19"/>
  <c r="H711" i="19" s="1"/>
  <c r="G719" i="19"/>
  <c r="H719" i="19" s="1"/>
  <c r="G727" i="19"/>
  <c r="H727" i="19" s="1"/>
  <c r="I727" i="19" s="1"/>
  <c r="L727" i="19" s="1"/>
  <c r="G735" i="19"/>
  <c r="H735" i="19" s="1"/>
  <c r="G743" i="19"/>
  <c r="H743" i="19" s="1"/>
  <c r="G751" i="19"/>
  <c r="H751" i="19" s="1"/>
  <c r="G759" i="19"/>
  <c r="H759" i="19" s="1"/>
  <c r="I759" i="19" s="1"/>
  <c r="L759" i="19" s="1"/>
  <c r="G767" i="19"/>
  <c r="H767" i="19" s="1"/>
  <c r="G775" i="19"/>
  <c r="H775" i="19" s="1"/>
  <c r="G783" i="19"/>
  <c r="H783" i="19" s="1"/>
  <c r="I783" i="19" s="1"/>
  <c r="L783" i="19" s="1"/>
  <c r="G791" i="19"/>
  <c r="H791" i="19" s="1"/>
  <c r="I791" i="19" s="1"/>
  <c r="L791" i="19" s="1"/>
  <c r="G799" i="19"/>
  <c r="H799" i="19" s="1"/>
  <c r="G807" i="19"/>
  <c r="H807" i="19" s="1"/>
  <c r="G815" i="19"/>
  <c r="H815" i="19" s="1"/>
  <c r="I815" i="19" s="1"/>
  <c r="G823" i="19"/>
  <c r="H823" i="19" s="1"/>
  <c r="I823" i="19" s="1"/>
  <c r="L823" i="19" s="1"/>
  <c r="G831" i="19"/>
  <c r="H831" i="19" s="1"/>
  <c r="I831" i="19" s="1"/>
  <c r="G839" i="19"/>
  <c r="H839" i="19" s="1"/>
  <c r="I839" i="19" s="1"/>
  <c r="G847" i="19"/>
  <c r="H847" i="19" s="1"/>
  <c r="I847" i="19" s="1"/>
  <c r="G855" i="19"/>
  <c r="H855" i="19" s="1"/>
  <c r="I855" i="19" s="1"/>
  <c r="G863" i="19"/>
  <c r="H863" i="19" s="1"/>
  <c r="I863" i="19" s="1"/>
  <c r="G871" i="19"/>
  <c r="H871" i="19" s="1"/>
  <c r="I871" i="19" s="1"/>
  <c r="G879" i="19"/>
  <c r="H879" i="19" s="1"/>
  <c r="I879" i="19" s="1"/>
  <c r="G714" i="19"/>
  <c r="H714" i="19" s="1"/>
  <c r="I714" i="19" s="1"/>
  <c r="L714" i="19" s="1"/>
  <c r="G730" i="19"/>
  <c r="H730" i="19" s="1"/>
  <c r="I730" i="19" s="1"/>
  <c r="L730" i="19" s="1"/>
  <c r="G746" i="19"/>
  <c r="H746" i="19" s="1"/>
  <c r="G762" i="19"/>
  <c r="H762" i="19" s="1"/>
  <c r="G778" i="19"/>
  <c r="H778" i="19" s="1"/>
  <c r="I778" i="19" s="1"/>
  <c r="L778" i="19" s="1"/>
  <c r="G794" i="19"/>
  <c r="H794" i="19" s="1"/>
  <c r="I794" i="19" s="1"/>
  <c r="L794" i="19" s="1"/>
  <c r="G810" i="19"/>
  <c r="H810" i="19" s="1"/>
  <c r="I810" i="19" s="1"/>
  <c r="G826" i="19"/>
  <c r="H826" i="19" s="1"/>
  <c r="G842" i="19"/>
  <c r="H842" i="19" s="1"/>
  <c r="I842" i="19" s="1"/>
  <c r="L842" i="19" s="1"/>
  <c r="G858" i="19"/>
  <c r="H858" i="19" s="1"/>
  <c r="I858" i="19" s="1"/>
  <c r="L858" i="19" s="1"/>
  <c r="G874" i="19"/>
  <c r="H874" i="19" s="1"/>
  <c r="G715" i="19"/>
  <c r="H715" i="19" s="1"/>
  <c r="G731" i="19"/>
  <c r="H731" i="19" s="1"/>
  <c r="I731" i="19" s="1"/>
  <c r="L731" i="19" s="1"/>
  <c r="G747" i="19"/>
  <c r="H747" i="19" s="1"/>
  <c r="I747" i="19" s="1"/>
  <c r="L747" i="19" s="1"/>
  <c r="G763" i="19"/>
  <c r="H763" i="19" s="1"/>
  <c r="G779" i="19"/>
  <c r="H779" i="19" s="1"/>
  <c r="I779" i="19" s="1"/>
  <c r="L779" i="19" s="1"/>
  <c r="G795" i="19"/>
  <c r="H795" i="19" s="1"/>
  <c r="I795" i="19" s="1"/>
  <c r="L795" i="19" s="1"/>
  <c r="G811" i="19"/>
  <c r="H811" i="19" s="1"/>
  <c r="I811" i="19" s="1"/>
  <c r="G827" i="19"/>
  <c r="H827" i="19" s="1"/>
  <c r="I827" i="19" s="1"/>
  <c r="G843" i="19"/>
  <c r="H843" i="19" s="1"/>
  <c r="I843" i="19" s="1"/>
  <c r="G859" i="19"/>
  <c r="H859" i="19" s="1"/>
  <c r="I859" i="19" s="1"/>
  <c r="G875" i="19"/>
  <c r="H875" i="19" s="1"/>
  <c r="I875" i="19" s="1"/>
  <c r="G1311" i="19"/>
  <c r="H1311" i="19" s="1"/>
  <c r="G1315" i="19"/>
  <c r="H1315" i="19" s="1"/>
  <c r="I1315" i="19" s="1"/>
  <c r="G1319" i="19"/>
  <c r="H1319" i="19" s="1"/>
  <c r="I1319" i="19" s="1"/>
  <c r="G1323" i="19"/>
  <c r="H1323" i="19" s="1"/>
  <c r="I1323" i="19" s="1"/>
  <c r="G1327" i="19"/>
  <c r="H1327" i="19" s="1"/>
  <c r="I1327" i="19" s="1"/>
  <c r="L1327" i="19" s="1"/>
  <c r="G1331" i="19"/>
  <c r="H1331" i="19" s="1"/>
  <c r="I1331" i="19" s="1"/>
  <c r="G1335" i="19"/>
  <c r="H1335" i="19" s="1"/>
  <c r="I1335" i="19" s="1"/>
  <c r="G1339" i="19"/>
  <c r="H1339" i="19" s="1"/>
  <c r="I1339" i="19" s="1"/>
  <c r="L1339" i="19" s="1"/>
  <c r="G1343" i="19"/>
  <c r="H1343" i="19" s="1"/>
  <c r="I1343" i="19" s="1"/>
  <c r="G1347" i="19"/>
  <c r="H1347" i="19" s="1"/>
  <c r="I1347" i="19" s="1"/>
  <c r="G1351" i="19"/>
  <c r="H1351" i="19" s="1"/>
  <c r="I1351" i="19" s="1"/>
  <c r="L1351" i="19" s="1"/>
  <c r="G1355" i="19"/>
  <c r="H1355" i="19" s="1"/>
  <c r="I1355" i="19" s="1"/>
  <c r="G1312" i="19"/>
  <c r="H1312" i="19" s="1"/>
  <c r="I1312" i="19" s="1"/>
  <c r="L1312" i="19" s="1"/>
  <c r="G1316" i="19"/>
  <c r="H1316" i="19" s="1"/>
  <c r="I1316" i="19" s="1"/>
  <c r="L1316" i="19" s="1"/>
  <c r="G1320" i="19"/>
  <c r="H1320" i="19" s="1"/>
  <c r="I1320" i="19" s="1"/>
  <c r="L1320" i="19" s="1"/>
  <c r="G1324" i="19"/>
  <c r="H1324" i="19" s="1"/>
  <c r="I1324" i="19" s="1"/>
  <c r="L1324" i="19" s="1"/>
  <c r="G1328" i="19"/>
  <c r="H1328" i="19" s="1"/>
  <c r="I1328" i="19" s="1"/>
  <c r="L1328" i="19" s="1"/>
  <c r="G1332" i="19"/>
  <c r="H1332" i="19" s="1"/>
  <c r="I1332" i="19" s="1"/>
  <c r="L1332" i="19" s="1"/>
  <c r="G1336" i="19"/>
  <c r="H1336" i="19" s="1"/>
  <c r="I1336" i="19" s="1"/>
  <c r="L1336" i="19" s="1"/>
  <c r="G1340" i="19"/>
  <c r="H1340" i="19" s="1"/>
  <c r="I1340" i="19" s="1"/>
  <c r="L1340" i="19" s="1"/>
  <c r="G1344" i="19"/>
  <c r="H1344" i="19" s="1"/>
  <c r="I1344" i="19" s="1"/>
  <c r="L1344" i="19" s="1"/>
  <c r="G1348" i="19"/>
  <c r="H1348" i="19" s="1"/>
  <c r="I1348" i="19" s="1"/>
  <c r="L1348" i="19" s="1"/>
  <c r="G1352" i="19"/>
  <c r="H1352" i="19" s="1"/>
  <c r="I1352" i="19" s="1"/>
  <c r="L1352" i="19" s="1"/>
  <c r="G1356" i="19"/>
  <c r="H1356" i="19" s="1"/>
  <c r="I1356" i="19" s="1"/>
  <c r="L1356" i="19" s="1"/>
  <c r="G1317" i="19"/>
  <c r="H1317" i="19" s="1"/>
  <c r="I1317" i="19" s="1"/>
  <c r="L1317" i="19" s="1"/>
  <c r="G1325" i="19"/>
  <c r="H1325" i="19" s="1"/>
  <c r="I1325" i="19" s="1"/>
  <c r="L1325" i="19" s="1"/>
  <c r="G1333" i="19"/>
  <c r="H1333" i="19" s="1"/>
  <c r="I1333" i="19" s="1"/>
  <c r="L1333" i="19" s="1"/>
  <c r="G1341" i="19"/>
  <c r="H1341" i="19" s="1"/>
  <c r="I1341" i="19" s="1"/>
  <c r="L1341" i="19" s="1"/>
  <c r="G1349" i="19"/>
  <c r="H1349" i="19" s="1"/>
  <c r="I1349" i="19" s="1"/>
  <c r="L1349" i="19" s="1"/>
  <c r="G1357" i="19"/>
  <c r="H1357" i="19" s="1"/>
  <c r="G1321" i="19"/>
  <c r="H1321" i="19" s="1"/>
  <c r="I1321" i="19" s="1"/>
  <c r="L1321" i="19" s="1"/>
  <c r="G1337" i="19"/>
  <c r="H1337" i="19" s="1"/>
  <c r="I1337" i="19" s="1"/>
  <c r="L1337" i="19" s="1"/>
  <c r="G1353" i="19"/>
  <c r="H1353" i="19" s="1"/>
  <c r="I1353" i="19" s="1"/>
  <c r="L1353" i="19" s="1"/>
  <c r="G1314" i="19"/>
  <c r="H1314" i="19" s="1"/>
  <c r="I1314" i="19" s="1"/>
  <c r="G1322" i="19"/>
  <c r="H1322" i="19" s="1"/>
  <c r="I1322" i="19" s="1"/>
  <c r="G1330" i="19"/>
  <c r="H1330" i="19" s="1"/>
  <c r="I1330" i="19" s="1"/>
  <c r="L1330" i="19" s="1"/>
  <c r="G1346" i="19"/>
  <c r="H1346" i="19" s="1"/>
  <c r="I1346" i="19" s="1"/>
  <c r="G1318" i="19"/>
  <c r="H1318" i="19" s="1"/>
  <c r="I1318" i="19" s="1"/>
  <c r="G1326" i="19"/>
  <c r="H1326" i="19" s="1"/>
  <c r="I1326" i="19" s="1"/>
  <c r="L1326" i="19" s="1"/>
  <c r="G1334" i="19"/>
  <c r="H1334" i="19" s="1"/>
  <c r="I1334" i="19" s="1"/>
  <c r="L1334" i="19" s="1"/>
  <c r="G1342" i="19"/>
  <c r="H1342" i="19" s="1"/>
  <c r="I1342" i="19" s="1"/>
  <c r="G1350" i="19"/>
  <c r="H1350" i="19" s="1"/>
  <c r="I1350" i="19" s="1"/>
  <c r="L1350" i="19" s="1"/>
  <c r="G1313" i="19"/>
  <c r="H1313" i="19" s="1"/>
  <c r="I1313" i="19" s="1"/>
  <c r="L1313" i="19" s="1"/>
  <c r="G1329" i="19"/>
  <c r="H1329" i="19" s="1"/>
  <c r="I1329" i="19" s="1"/>
  <c r="L1329" i="19" s="1"/>
  <c r="G1345" i="19"/>
  <c r="H1345" i="19" s="1"/>
  <c r="I1345" i="19" s="1"/>
  <c r="L1345" i="19" s="1"/>
  <c r="G1338" i="19"/>
  <c r="H1338" i="19" s="1"/>
  <c r="I1338" i="19" s="1"/>
  <c r="G1354" i="19"/>
  <c r="H1354" i="19" s="1"/>
  <c r="I1354" i="19" s="1"/>
  <c r="G382" i="19"/>
  <c r="H382" i="19" s="1"/>
  <c r="I382" i="19" s="1"/>
  <c r="G386" i="19"/>
  <c r="H386" i="19" s="1"/>
  <c r="G390" i="19"/>
  <c r="H390" i="19" s="1"/>
  <c r="I390" i="19" s="1"/>
  <c r="L390" i="19" s="1"/>
  <c r="G394" i="19"/>
  <c r="H394" i="19" s="1"/>
  <c r="I394" i="19" s="1"/>
  <c r="L394" i="19" s="1"/>
  <c r="G398" i="19"/>
  <c r="H398" i="19" s="1"/>
  <c r="G402" i="19"/>
  <c r="H402" i="19" s="1"/>
  <c r="G406" i="19"/>
  <c r="H406" i="19" s="1"/>
  <c r="G410" i="19"/>
  <c r="H410" i="19" s="1"/>
  <c r="I410" i="19" s="1"/>
  <c r="L410" i="19" s="1"/>
  <c r="G414" i="19"/>
  <c r="H414" i="19" s="1"/>
  <c r="I414" i="19" s="1"/>
  <c r="L414" i="19" s="1"/>
  <c r="G418" i="19"/>
  <c r="H418" i="19" s="1"/>
  <c r="G422" i="19"/>
  <c r="H422" i="19" s="1"/>
  <c r="G426" i="19"/>
  <c r="H426" i="19" s="1"/>
  <c r="I426" i="19" s="1"/>
  <c r="L426" i="19" s="1"/>
  <c r="G430" i="19"/>
  <c r="H430" i="19" s="1"/>
  <c r="G434" i="19"/>
  <c r="H434" i="19" s="1"/>
  <c r="G438" i="19"/>
  <c r="H438" i="19" s="1"/>
  <c r="G442" i="19"/>
  <c r="H442" i="19" s="1"/>
  <c r="I442" i="19" s="1"/>
  <c r="L442" i="19" s="1"/>
  <c r="G446" i="19"/>
  <c r="H446" i="19" s="1"/>
  <c r="I446" i="19" s="1"/>
  <c r="L446" i="19" s="1"/>
  <c r="G450" i="19"/>
  <c r="H450" i="19" s="1"/>
  <c r="G454" i="19"/>
  <c r="H454" i="19" s="1"/>
  <c r="G458" i="19"/>
  <c r="H458" i="19" s="1"/>
  <c r="I458" i="19" s="1"/>
  <c r="L458" i="19" s="1"/>
  <c r="G462" i="19"/>
  <c r="H462" i="19" s="1"/>
  <c r="I462" i="19" s="1"/>
  <c r="L462" i="19" s="1"/>
  <c r="G466" i="19"/>
  <c r="H466" i="19" s="1"/>
  <c r="G470" i="19"/>
  <c r="H470" i="19" s="1"/>
  <c r="I470" i="19" s="1"/>
  <c r="L470" i="19" s="1"/>
  <c r="G474" i="19"/>
  <c r="H474" i="19" s="1"/>
  <c r="I474" i="19" s="1"/>
  <c r="L474" i="19" s="1"/>
  <c r="G478" i="19"/>
  <c r="H478" i="19" s="1"/>
  <c r="I478" i="19" s="1"/>
  <c r="L478" i="19" s="1"/>
  <c r="G482" i="19"/>
  <c r="H482" i="19" s="1"/>
  <c r="G486" i="19"/>
  <c r="H486" i="19" s="1"/>
  <c r="G490" i="19"/>
  <c r="H490" i="19" s="1"/>
  <c r="I490" i="19" s="1"/>
  <c r="L490" i="19" s="1"/>
  <c r="G494" i="19"/>
  <c r="H494" i="19" s="1"/>
  <c r="I494" i="19" s="1"/>
  <c r="L494" i="19" s="1"/>
  <c r="G498" i="19"/>
  <c r="H498" i="19" s="1"/>
  <c r="G502" i="19"/>
  <c r="H502" i="19" s="1"/>
  <c r="I502" i="19" s="1"/>
  <c r="L502" i="19" s="1"/>
  <c r="G506" i="19"/>
  <c r="H506" i="19" s="1"/>
  <c r="I506" i="19" s="1"/>
  <c r="G510" i="19"/>
  <c r="H510" i="19" s="1"/>
  <c r="I510" i="19" s="1"/>
  <c r="G514" i="19"/>
  <c r="H514" i="19" s="1"/>
  <c r="I514" i="19" s="1"/>
  <c r="G518" i="19"/>
  <c r="H518" i="19" s="1"/>
  <c r="I518" i="19" s="1"/>
  <c r="G522" i="19"/>
  <c r="H522" i="19" s="1"/>
  <c r="I522" i="19" s="1"/>
  <c r="G526" i="19"/>
  <c r="H526" i="19" s="1"/>
  <c r="I526" i="19" s="1"/>
  <c r="G530" i="19"/>
  <c r="H530" i="19" s="1"/>
  <c r="I530" i="19" s="1"/>
  <c r="G534" i="19"/>
  <c r="H534" i="19" s="1"/>
  <c r="I534" i="19" s="1"/>
  <c r="G538" i="19"/>
  <c r="H538" i="19" s="1"/>
  <c r="I538" i="19" s="1"/>
  <c r="G542" i="19"/>
  <c r="H542" i="19" s="1"/>
  <c r="I542" i="19" s="1"/>
  <c r="G546" i="19"/>
  <c r="H546" i="19" s="1"/>
  <c r="I546" i="19" s="1"/>
  <c r="G550" i="19"/>
  <c r="H550" i="19" s="1"/>
  <c r="I550" i="19" s="1"/>
  <c r="G554" i="19"/>
  <c r="H554" i="19" s="1"/>
  <c r="I554" i="19" s="1"/>
  <c r="G558" i="19"/>
  <c r="H558" i="19" s="1"/>
  <c r="I558" i="19" s="1"/>
  <c r="G562" i="19"/>
  <c r="H562" i="19" s="1"/>
  <c r="I562" i="19" s="1"/>
  <c r="G566" i="19"/>
  <c r="H566" i="19" s="1"/>
  <c r="I566" i="19" s="1"/>
  <c r="G570" i="19"/>
  <c r="H570" i="19" s="1"/>
  <c r="I570" i="19" s="1"/>
  <c r="G574" i="19"/>
  <c r="H574" i="19" s="1"/>
  <c r="I574" i="19" s="1"/>
  <c r="G578" i="19"/>
  <c r="H578" i="19" s="1"/>
  <c r="I578" i="19" s="1"/>
  <c r="G582" i="19"/>
  <c r="H582" i="19" s="1"/>
  <c r="I582" i="19" s="1"/>
  <c r="G586" i="19"/>
  <c r="H586" i="19" s="1"/>
  <c r="I586" i="19" s="1"/>
  <c r="G590" i="19"/>
  <c r="H590" i="19" s="1"/>
  <c r="I590" i="19" s="1"/>
  <c r="G594" i="19"/>
  <c r="H594" i="19" s="1"/>
  <c r="I594" i="19" s="1"/>
  <c r="G598" i="19"/>
  <c r="H598" i="19" s="1"/>
  <c r="I598" i="19" s="1"/>
  <c r="G602" i="19"/>
  <c r="H602" i="19" s="1"/>
  <c r="I602" i="19" s="1"/>
  <c r="G606" i="19"/>
  <c r="H606" i="19" s="1"/>
  <c r="I606" i="19" s="1"/>
  <c r="G610" i="19"/>
  <c r="H610" i="19" s="1"/>
  <c r="I610" i="19" s="1"/>
  <c r="G614" i="19"/>
  <c r="H614" i="19" s="1"/>
  <c r="I614" i="19" s="1"/>
  <c r="G618" i="19"/>
  <c r="H618" i="19" s="1"/>
  <c r="I618" i="19" s="1"/>
  <c r="G622" i="19"/>
  <c r="H622" i="19" s="1"/>
  <c r="I622" i="19" s="1"/>
  <c r="G626" i="19"/>
  <c r="H626" i="19" s="1"/>
  <c r="I626" i="19" s="1"/>
  <c r="G630" i="19"/>
  <c r="H630" i="19" s="1"/>
  <c r="I630" i="19" s="1"/>
  <c r="G634" i="19"/>
  <c r="H634" i="19" s="1"/>
  <c r="I634" i="19" s="1"/>
  <c r="G638" i="19"/>
  <c r="H638" i="19" s="1"/>
  <c r="I638" i="19" s="1"/>
  <c r="G642" i="19"/>
  <c r="H642" i="19" s="1"/>
  <c r="G646" i="19"/>
  <c r="H646" i="19" s="1"/>
  <c r="G650" i="19"/>
  <c r="H650" i="19" s="1"/>
  <c r="I650" i="19" s="1"/>
  <c r="L650" i="19" s="1"/>
  <c r="G654" i="19"/>
  <c r="H654" i="19" s="1"/>
  <c r="I654" i="19" s="1"/>
  <c r="L654" i="19" s="1"/>
  <c r="G658" i="19"/>
  <c r="H658" i="19" s="1"/>
  <c r="G662" i="19"/>
  <c r="H662" i="19" s="1"/>
  <c r="I662" i="19" s="1"/>
  <c r="L662" i="19" s="1"/>
  <c r="G666" i="19"/>
  <c r="H666" i="19" s="1"/>
  <c r="I666" i="19" s="1"/>
  <c r="L666" i="19" s="1"/>
  <c r="G670" i="19"/>
  <c r="H670" i="19" s="1"/>
  <c r="I670" i="19" s="1"/>
  <c r="L670" i="19" s="1"/>
  <c r="G674" i="19"/>
  <c r="H674" i="19" s="1"/>
  <c r="G678" i="19"/>
  <c r="H678" i="19" s="1"/>
  <c r="G682" i="19"/>
  <c r="H682" i="19" s="1"/>
  <c r="I682" i="19" s="1"/>
  <c r="L682" i="19" s="1"/>
  <c r="G686" i="19"/>
  <c r="H686" i="19" s="1"/>
  <c r="I686" i="19" s="1"/>
  <c r="L686" i="19" s="1"/>
  <c r="G690" i="19"/>
  <c r="H690" i="19" s="1"/>
  <c r="G694" i="19"/>
  <c r="H694" i="19" s="1"/>
  <c r="I694" i="19" s="1"/>
  <c r="L694" i="19" s="1"/>
  <c r="G698" i="19"/>
  <c r="H698" i="19" s="1"/>
  <c r="I698" i="19" s="1"/>
  <c r="L698" i="19" s="1"/>
  <c r="G702" i="19"/>
  <c r="H702" i="19" s="1"/>
  <c r="I702" i="19" s="1"/>
  <c r="L702" i="19" s="1"/>
  <c r="G706" i="19"/>
  <c r="H706" i="19" s="1"/>
  <c r="G383" i="19"/>
  <c r="H383" i="19" s="1"/>
  <c r="I383" i="19" s="1"/>
  <c r="G387" i="19"/>
  <c r="H387" i="19" s="1"/>
  <c r="I387" i="19" s="1"/>
  <c r="L387" i="19" s="1"/>
  <c r="G391" i="19"/>
  <c r="H391" i="19" s="1"/>
  <c r="G395" i="19"/>
  <c r="H395" i="19" s="1"/>
  <c r="G399" i="19"/>
  <c r="H399" i="19" s="1"/>
  <c r="I399" i="19" s="1"/>
  <c r="L399" i="19" s="1"/>
  <c r="G403" i="19"/>
  <c r="H403" i="19" s="1"/>
  <c r="I403" i="19" s="1"/>
  <c r="L403" i="19" s="1"/>
  <c r="G407" i="19"/>
  <c r="H407" i="19" s="1"/>
  <c r="I407" i="19" s="1"/>
  <c r="L407" i="19" s="1"/>
  <c r="G411" i="19"/>
  <c r="H411" i="19" s="1"/>
  <c r="G415" i="19"/>
  <c r="H415" i="19" s="1"/>
  <c r="G419" i="19"/>
  <c r="H419" i="19" s="1"/>
  <c r="I419" i="19" s="1"/>
  <c r="L419" i="19" s="1"/>
  <c r="G423" i="19"/>
  <c r="H423" i="19" s="1"/>
  <c r="I423" i="19" s="1"/>
  <c r="L423" i="19" s="1"/>
  <c r="G427" i="19"/>
  <c r="H427" i="19" s="1"/>
  <c r="I427" i="19" s="1"/>
  <c r="L427" i="19" s="1"/>
  <c r="G431" i="19"/>
  <c r="H431" i="19" s="1"/>
  <c r="I431" i="19" s="1"/>
  <c r="L431" i="19" s="1"/>
  <c r="G435" i="19"/>
  <c r="H435" i="19" s="1"/>
  <c r="I435" i="19" s="1"/>
  <c r="L435" i="19" s="1"/>
  <c r="G439" i="19"/>
  <c r="H439" i="19" s="1"/>
  <c r="G443" i="19"/>
  <c r="H443" i="19" s="1"/>
  <c r="G447" i="19"/>
  <c r="H447" i="19" s="1"/>
  <c r="I447" i="19" s="1"/>
  <c r="L447" i="19" s="1"/>
  <c r="G451" i="19"/>
  <c r="H451" i="19" s="1"/>
  <c r="I451" i="19" s="1"/>
  <c r="L451" i="19" s="1"/>
  <c r="G455" i="19"/>
  <c r="H455" i="19" s="1"/>
  <c r="I455" i="19" s="1"/>
  <c r="L455" i="19" s="1"/>
  <c r="G459" i="19"/>
  <c r="H459" i="19" s="1"/>
  <c r="G463" i="19"/>
  <c r="H463" i="19" s="1"/>
  <c r="G467" i="19"/>
  <c r="H467" i="19" s="1"/>
  <c r="I467" i="19" s="1"/>
  <c r="L467" i="19" s="1"/>
  <c r="G471" i="19"/>
  <c r="H471" i="19" s="1"/>
  <c r="I471" i="19" s="1"/>
  <c r="L471" i="19" s="1"/>
  <c r="G475" i="19"/>
  <c r="H475" i="19" s="1"/>
  <c r="G479" i="19"/>
  <c r="H479" i="19" s="1"/>
  <c r="G483" i="19"/>
  <c r="H483" i="19" s="1"/>
  <c r="I483" i="19" s="1"/>
  <c r="L483" i="19" s="1"/>
  <c r="G487" i="19"/>
  <c r="H487" i="19" s="1"/>
  <c r="G491" i="19"/>
  <c r="H491" i="19" s="1"/>
  <c r="G495" i="19"/>
  <c r="H495" i="19" s="1"/>
  <c r="I495" i="19" s="1"/>
  <c r="L495" i="19" s="1"/>
  <c r="G499" i="19"/>
  <c r="H499" i="19" s="1"/>
  <c r="I499" i="19" s="1"/>
  <c r="L499" i="19" s="1"/>
  <c r="G503" i="19"/>
  <c r="H503" i="19" s="1"/>
  <c r="I503" i="19" s="1"/>
  <c r="G507" i="19"/>
  <c r="H507" i="19" s="1"/>
  <c r="I507" i="19" s="1"/>
  <c r="G511" i="19"/>
  <c r="H511" i="19" s="1"/>
  <c r="I511" i="19" s="1"/>
  <c r="G515" i="19"/>
  <c r="H515" i="19" s="1"/>
  <c r="I515" i="19" s="1"/>
  <c r="G519" i="19"/>
  <c r="H519" i="19" s="1"/>
  <c r="I519" i="19" s="1"/>
  <c r="G523" i="19"/>
  <c r="H523" i="19" s="1"/>
  <c r="I523" i="19" s="1"/>
  <c r="G527" i="19"/>
  <c r="H527" i="19" s="1"/>
  <c r="I527" i="19" s="1"/>
  <c r="G531" i="19"/>
  <c r="H531" i="19" s="1"/>
  <c r="I531" i="19" s="1"/>
  <c r="G535" i="19"/>
  <c r="H535" i="19" s="1"/>
  <c r="I535" i="19" s="1"/>
  <c r="G539" i="19"/>
  <c r="H539" i="19" s="1"/>
  <c r="I539" i="19" s="1"/>
  <c r="G543" i="19"/>
  <c r="H543" i="19" s="1"/>
  <c r="I543" i="19" s="1"/>
  <c r="G547" i="19"/>
  <c r="H547" i="19" s="1"/>
  <c r="G551" i="19"/>
  <c r="H551" i="19" s="1"/>
  <c r="I551" i="19" s="1"/>
  <c r="G555" i="19"/>
  <c r="H555" i="19" s="1"/>
  <c r="I555" i="19" s="1"/>
  <c r="G559" i="19"/>
  <c r="H559" i="19" s="1"/>
  <c r="I559" i="19" s="1"/>
  <c r="G563" i="19"/>
  <c r="H563" i="19" s="1"/>
  <c r="I563" i="19" s="1"/>
  <c r="G567" i="19"/>
  <c r="H567" i="19" s="1"/>
  <c r="I567" i="19" s="1"/>
  <c r="G571" i="19"/>
  <c r="H571" i="19" s="1"/>
  <c r="I571" i="19" s="1"/>
  <c r="G575" i="19"/>
  <c r="H575" i="19" s="1"/>
  <c r="I575" i="19" s="1"/>
  <c r="G579" i="19"/>
  <c r="H579" i="19" s="1"/>
  <c r="I579" i="19" s="1"/>
  <c r="G583" i="19"/>
  <c r="H583" i="19" s="1"/>
  <c r="I583" i="19" s="1"/>
  <c r="G587" i="19"/>
  <c r="H587" i="19" s="1"/>
  <c r="I587" i="19" s="1"/>
  <c r="G591" i="19"/>
  <c r="H591" i="19" s="1"/>
  <c r="I591" i="19" s="1"/>
  <c r="G595" i="19"/>
  <c r="H595" i="19" s="1"/>
  <c r="I595" i="19" s="1"/>
  <c r="G599" i="19"/>
  <c r="H599" i="19" s="1"/>
  <c r="I599" i="19" s="1"/>
  <c r="G603" i="19"/>
  <c r="H603" i="19" s="1"/>
  <c r="I603" i="19" s="1"/>
  <c r="G607" i="19"/>
  <c r="H607" i="19" s="1"/>
  <c r="I607" i="19" s="1"/>
  <c r="G611" i="19"/>
  <c r="H611" i="19" s="1"/>
  <c r="I611" i="19" s="1"/>
  <c r="G615" i="19"/>
  <c r="H615" i="19" s="1"/>
  <c r="I615" i="19" s="1"/>
  <c r="G619" i="19"/>
  <c r="H619" i="19" s="1"/>
  <c r="I619" i="19" s="1"/>
  <c r="G623" i="19"/>
  <c r="H623" i="19" s="1"/>
  <c r="I623" i="19" s="1"/>
  <c r="G627" i="19"/>
  <c r="H627" i="19" s="1"/>
  <c r="I627" i="19" s="1"/>
  <c r="G631" i="19"/>
  <c r="H631" i="19" s="1"/>
  <c r="I631" i="19" s="1"/>
  <c r="G635" i="19"/>
  <c r="H635" i="19" s="1"/>
  <c r="I635" i="19" s="1"/>
  <c r="G639" i="19"/>
  <c r="H639" i="19" s="1"/>
  <c r="I639" i="19" s="1"/>
  <c r="G643" i="19"/>
  <c r="H643" i="19" s="1"/>
  <c r="I643" i="19" s="1"/>
  <c r="L643" i="19" s="1"/>
  <c r="G647" i="19"/>
  <c r="H647" i="19" s="1"/>
  <c r="I647" i="19" s="1"/>
  <c r="L647" i="19" s="1"/>
  <c r="G651" i="19"/>
  <c r="H651" i="19" s="1"/>
  <c r="I651" i="19" s="1"/>
  <c r="L651" i="19" s="1"/>
  <c r="G655" i="19"/>
  <c r="H655" i="19" s="1"/>
  <c r="I655" i="19" s="1"/>
  <c r="L655" i="19" s="1"/>
  <c r="G659" i="19"/>
  <c r="H659" i="19" s="1"/>
  <c r="I659" i="19" s="1"/>
  <c r="L659" i="19" s="1"/>
  <c r="G663" i="19"/>
  <c r="H663" i="19" s="1"/>
  <c r="I663" i="19" s="1"/>
  <c r="L663" i="19" s="1"/>
  <c r="G667" i="19"/>
  <c r="H667" i="19" s="1"/>
  <c r="G671" i="19"/>
  <c r="H671" i="19" s="1"/>
  <c r="G675" i="19"/>
  <c r="H675" i="19" s="1"/>
  <c r="I675" i="19" s="1"/>
  <c r="L675" i="19" s="1"/>
  <c r="G679" i="19"/>
  <c r="H679" i="19" s="1"/>
  <c r="I679" i="19" s="1"/>
  <c r="G683" i="19"/>
  <c r="H683" i="19" s="1"/>
  <c r="G687" i="19"/>
  <c r="H687" i="19" s="1"/>
  <c r="I687" i="19" s="1"/>
  <c r="L687" i="19" s="1"/>
  <c r="G691" i="19"/>
  <c r="H691" i="19" s="1"/>
  <c r="I691" i="19" s="1"/>
  <c r="L691" i="19" s="1"/>
  <c r="G695" i="19"/>
  <c r="H695" i="19" s="1"/>
  <c r="I695" i="19" s="1"/>
  <c r="L695" i="19" s="1"/>
  <c r="G699" i="19"/>
  <c r="H699" i="19" s="1"/>
  <c r="I699" i="19" s="1"/>
  <c r="L699" i="19" s="1"/>
  <c r="G703" i="19"/>
  <c r="H703" i="19" s="1"/>
  <c r="I703" i="19" s="1"/>
  <c r="G388" i="19"/>
  <c r="H388" i="19" s="1"/>
  <c r="I388" i="19" s="1"/>
  <c r="L388" i="19" s="1"/>
  <c r="G396" i="19"/>
  <c r="H396" i="19" s="1"/>
  <c r="G404" i="19"/>
  <c r="H404" i="19" s="1"/>
  <c r="G412" i="19"/>
  <c r="H412" i="19" s="1"/>
  <c r="I412" i="19" s="1"/>
  <c r="L412" i="19" s="1"/>
  <c r="G420" i="19"/>
  <c r="H420" i="19" s="1"/>
  <c r="I420" i="19" s="1"/>
  <c r="L420" i="19" s="1"/>
  <c r="G428" i="19"/>
  <c r="H428" i="19" s="1"/>
  <c r="G436" i="19"/>
  <c r="H436" i="19" s="1"/>
  <c r="G444" i="19"/>
  <c r="H444" i="19" s="1"/>
  <c r="G452" i="19"/>
  <c r="H452" i="19" s="1"/>
  <c r="I452" i="19" s="1"/>
  <c r="L452" i="19" s="1"/>
  <c r="G460" i="19"/>
  <c r="H460" i="19" s="1"/>
  <c r="I460" i="19" s="1"/>
  <c r="L460" i="19" s="1"/>
  <c r="G468" i="19"/>
  <c r="H468" i="19" s="1"/>
  <c r="G476" i="19"/>
  <c r="H476" i="19" s="1"/>
  <c r="I476" i="19" s="1"/>
  <c r="L476" i="19" s="1"/>
  <c r="G484" i="19"/>
  <c r="H484" i="19" s="1"/>
  <c r="I484" i="19" s="1"/>
  <c r="L484" i="19" s="1"/>
  <c r="G492" i="19"/>
  <c r="H492" i="19" s="1"/>
  <c r="G500" i="19"/>
  <c r="H500" i="19" s="1"/>
  <c r="I500" i="19" s="1"/>
  <c r="L500" i="19" s="1"/>
  <c r="G508" i="19"/>
  <c r="H508" i="19" s="1"/>
  <c r="I508" i="19" s="1"/>
  <c r="G516" i="19"/>
  <c r="H516" i="19" s="1"/>
  <c r="I516" i="19" s="1"/>
  <c r="G524" i="19"/>
  <c r="H524" i="19" s="1"/>
  <c r="I524" i="19" s="1"/>
  <c r="G532" i="19"/>
  <c r="H532" i="19" s="1"/>
  <c r="I532" i="19" s="1"/>
  <c r="G540" i="19"/>
  <c r="H540" i="19" s="1"/>
  <c r="I540" i="19" s="1"/>
  <c r="G548" i="19"/>
  <c r="H548" i="19" s="1"/>
  <c r="I548" i="19" s="1"/>
  <c r="G556" i="19"/>
  <c r="H556" i="19" s="1"/>
  <c r="I556" i="19" s="1"/>
  <c r="G564" i="19"/>
  <c r="H564" i="19" s="1"/>
  <c r="I564" i="19" s="1"/>
  <c r="G572" i="19"/>
  <c r="H572" i="19" s="1"/>
  <c r="I572" i="19" s="1"/>
  <c r="G580" i="19"/>
  <c r="H580" i="19" s="1"/>
  <c r="I580" i="19" s="1"/>
  <c r="G588" i="19"/>
  <c r="H588" i="19" s="1"/>
  <c r="I588" i="19" s="1"/>
  <c r="G596" i="19"/>
  <c r="H596" i="19" s="1"/>
  <c r="I596" i="19" s="1"/>
  <c r="G604" i="19"/>
  <c r="H604" i="19" s="1"/>
  <c r="I604" i="19" s="1"/>
  <c r="G612" i="19"/>
  <c r="H612" i="19" s="1"/>
  <c r="I612" i="19" s="1"/>
  <c r="G620" i="19"/>
  <c r="H620" i="19" s="1"/>
  <c r="I620" i="19" s="1"/>
  <c r="G628" i="19"/>
  <c r="H628" i="19" s="1"/>
  <c r="I628" i="19" s="1"/>
  <c r="G636" i="19"/>
  <c r="H636" i="19" s="1"/>
  <c r="I636" i="19" s="1"/>
  <c r="G644" i="19"/>
  <c r="H644" i="19" s="1"/>
  <c r="I644" i="19" s="1"/>
  <c r="L644" i="19" s="1"/>
  <c r="G652" i="19"/>
  <c r="H652" i="19" s="1"/>
  <c r="I652" i="19" s="1"/>
  <c r="L652" i="19" s="1"/>
  <c r="G660" i="19"/>
  <c r="H660" i="19" s="1"/>
  <c r="G668" i="19"/>
  <c r="H668" i="19" s="1"/>
  <c r="I668" i="19" s="1"/>
  <c r="L668" i="19" s="1"/>
  <c r="G676" i="19"/>
  <c r="H676" i="19" s="1"/>
  <c r="I676" i="19" s="1"/>
  <c r="L676" i="19" s="1"/>
  <c r="G684" i="19"/>
  <c r="H684" i="19" s="1"/>
  <c r="I684" i="19" s="1"/>
  <c r="L684" i="19" s="1"/>
  <c r="G692" i="19"/>
  <c r="H692" i="19" s="1"/>
  <c r="G700" i="19"/>
  <c r="H700" i="19" s="1"/>
  <c r="G392" i="19"/>
  <c r="H392" i="19" s="1"/>
  <c r="I392" i="19" s="1"/>
  <c r="L392" i="19" s="1"/>
  <c r="G408" i="19"/>
  <c r="H408" i="19" s="1"/>
  <c r="I408" i="19" s="1"/>
  <c r="L408" i="19" s="1"/>
  <c r="G416" i="19"/>
  <c r="H416" i="19" s="1"/>
  <c r="G432" i="19"/>
  <c r="H432" i="19" s="1"/>
  <c r="I432" i="19" s="1"/>
  <c r="L432" i="19" s="1"/>
  <c r="G448" i="19"/>
  <c r="H448" i="19" s="1"/>
  <c r="I448" i="19" s="1"/>
  <c r="L448" i="19" s="1"/>
  <c r="G464" i="19"/>
  <c r="H464" i="19" s="1"/>
  <c r="I464" i="19" s="1"/>
  <c r="L464" i="19" s="1"/>
  <c r="G480" i="19"/>
  <c r="H480" i="19" s="1"/>
  <c r="G496" i="19"/>
  <c r="H496" i="19" s="1"/>
  <c r="G512" i="19"/>
  <c r="H512" i="19" s="1"/>
  <c r="I512" i="19" s="1"/>
  <c r="G528" i="19"/>
  <c r="H528" i="19" s="1"/>
  <c r="I528" i="19" s="1"/>
  <c r="G544" i="19"/>
  <c r="H544" i="19" s="1"/>
  <c r="I544" i="19" s="1"/>
  <c r="G560" i="19"/>
  <c r="H560" i="19" s="1"/>
  <c r="I560" i="19" s="1"/>
  <c r="G576" i="19"/>
  <c r="H576" i="19" s="1"/>
  <c r="I576" i="19" s="1"/>
  <c r="G592" i="19"/>
  <c r="H592" i="19" s="1"/>
  <c r="I592" i="19" s="1"/>
  <c r="G608" i="19"/>
  <c r="H608" i="19" s="1"/>
  <c r="I608" i="19" s="1"/>
  <c r="G624" i="19"/>
  <c r="H624" i="19" s="1"/>
  <c r="I624" i="19" s="1"/>
  <c r="G640" i="19"/>
  <c r="H640" i="19" s="1"/>
  <c r="I640" i="19" s="1"/>
  <c r="G656" i="19"/>
  <c r="H656" i="19" s="1"/>
  <c r="I656" i="19" s="1"/>
  <c r="L656" i="19" s="1"/>
  <c r="G672" i="19"/>
  <c r="H672" i="19" s="1"/>
  <c r="G688" i="19"/>
  <c r="H688" i="19" s="1"/>
  <c r="I688" i="19" s="1"/>
  <c r="L688" i="19" s="1"/>
  <c r="G704" i="19"/>
  <c r="H704" i="19" s="1"/>
  <c r="I704" i="19" s="1"/>
  <c r="L704" i="19" s="1"/>
  <c r="G385" i="19"/>
  <c r="H385" i="19" s="1"/>
  <c r="I385" i="19" s="1"/>
  <c r="L385" i="19" s="1"/>
  <c r="G401" i="19"/>
  <c r="H401" i="19" s="1"/>
  <c r="I401" i="19" s="1"/>
  <c r="L401" i="19" s="1"/>
  <c r="G417" i="19"/>
  <c r="H417" i="19" s="1"/>
  <c r="G433" i="19"/>
  <c r="H433" i="19" s="1"/>
  <c r="I433" i="19" s="1"/>
  <c r="L433" i="19" s="1"/>
  <c r="G449" i="19"/>
  <c r="H449" i="19" s="1"/>
  <c r="I449" i="19" s="1"/>
  <c r="L449" i="19" s="1"/>
  <c r="G473" i="19"/>
  <c r="H473" i="19" s="1"/>
  <c r="G489" i="19"/>
  <c r="H489" i="19" s="1"/>
  <c r="I489" i="19" s="1"/>
  <c r="L489" i="19" s="1"/>
  <c r="G505" i="19"/>
  <c r="H505" i="19" s="1"/>
  <c r="I505" i="19" s="1"/>
  <c r="G521" i="19"/>
  <c r="H521" i="19" s="1"/>
  <c r="I521" i="19" s="1"/>
  <c r="G529" i="19"/>
  <c r="H529" i="19" s="1"/>
  <c r="I529" i="19" s="1"/>
  <c r="G553" i="19"/>
  <c r="H553" i="19" s="1"/>
  <c r="I553" i="19" s="1"/>
  <c r="G569" i="19"/>
  <c r="H569" i="19" s="1"/>
  <c r="I569" i="19" s="1"/>
  <c r="G585" i="19"/>
  <c r="H585" i="19" s="1"/>
  <c r="I585" i="19" s="1"/>
  <c r="G601" i="19"/>
  <c r="H601" i="19" s="1"/>
  <c r="I601" i="19" s="1"/>
  <c r="G617" i="19"/>
  <c r="H617" i="19" s="1"/>
  <c r="I617" i="19" s="1"/>
  <c r="G633" i="19"/>
  <c r="H633" i="19" s="1"/>
  <c r="I633" i="19" s="1"/>
  <c r="G649" i="19"/>
  <c r="H649" i="19" s="1"/>
  <c r="I649" i="19" s="1"/>
  <c r="L649" i="19" s="1"/>
  <c r="G665" i="19"/>
  <c r="H665" i="19" s="1"/>
  <c r="G681" i="19"/>
  <c r="H681" i="19" s="1"/>
  <c r="I681" i="19" s="1"/>
  <c r="L681" i="19" s="1"/>
  <c r="G689" i="19"/>
  <c r="H689" i="19" s="1"/>
  <c r="I689" i="19" s="1"/>
  <c r="L689" i="19" s="1"/>
  <c r="G705" i="19"/>
  <c r="H705" i="19" s="1"/>
  <c r="I705" i="19" s="1"/>
  <c r="G381" i="19"/>
  <c r="H381" i="19" s="1"/>
  <c r="G389" i="19"/>
  <c r="H389" i="19" s="1"/>
  <c r="I389" i="19" s="1"/>
  <c r="L389" i="19" s="1"/>
  <c r="G397" i="19"/>
  <c r="H397" i="19" s="1"/>
  <c r="I397" i="19" s="1"/>
  <c r="L397" i="19" s="1"/>
  <c r="G405" i="19"/>
  <c r="H405" i="19" s="1"/>
  <c r="I405" i="19" s="1"/>
  <c r="L405" i="19" s="1"/>
  <c r="G413" i="19"/>
  <c r="H413" i="19" s="1"/>
  <c r="G421" i="19"/>
  <c r="H421" i="19" s="1"/>
  <c r="I421" i="19" s="1"/>
  <c r="L421" i="19" s="1"/>
  <c r="G429" i="19"/>
  <c r="H429" i="19" s="1"/>
  <c r="I429" i="19" s="1"/>
  <c r="L429" i="19" s="1"/>
  <c r="G437" i="19"/>
  <c r="H437" i="19" s="1"/>
  <c r="I437" i="19" s="1"/>
  <c r="L437" i="19" s="1"/>
  <c r="G445" i="19"/>
  <c r="H445" i="19" s="1"/>
  <c r="G453" i="19"/>
  <c r="H453" i="19" s="1"/>
  <c r="G461" i="19"/>
  <c r="H461" i="19" s="1"/>
  <c r="I461" i="19" s="1"/>
  <c r="L461" i="19" s="1"/>
  <c r="G469" i="19"/>
  <c r="H469" i="19" s="1"/>
  <c r="I469" i="19" s="1"/>
  <c r="L469" i="19" s="1"/>
  <c r="G477" i="19"/>
  <c r="H477" i="19" s="1"/>
  <c r="I477" i="19" s="1"/>
  <c r="L477" i="19" s="1"/>
  <c r="G485" i="19"/>
  <c r="H485" i="19" s="1"/>
  <c r="I485" i="19" s="1"/>
  <c r="L485" i="19" s="1"/>
  <c r="G493" i="19"/>
  <c r="H493" i="19" s="1"/>
  <c r="I493" i="19" s="1"/>
  <c r="L493" i="19" s="1"/>
  <c r="G501" i="19"/>
  <c r="H501" i="19" s="1"/>
  <c r="I501" i="19" s="1"/>
  <c r="L501" i="19" s="1"/>
  <c r="G509" i="19"/>
  <c r="H509" i="19" s="1"/>
  <c r="I509" i="19" s="1"/>
  <c r="G517" i="19"/>
  <c r="H517" i="19" s="1"/>
  <c r="I517" i="19" s="1"/>
  <c r="G525" i="19"/>
  <c r="H525" i="19" s="1"/>
  <c r="I525" i="19" s="1"/>
  <c r="G533" i="19"/>
  <c r="H533" i="19" s="1"/>
  <c r="I533" i="19" s="1"/>
  <c r="G541" i="19"/>
  <c r="H541" i="19" s="1"/>
  <c r="I541" i="19" s="1"/>
  <c r="G549" i="19"/>
  <c r="H549" i="19" s="1"/>
  <c r="I549" i="19" s="1"/>
  <c r="G557" i="19"/>
  <c r="H557" i="19" s="1"/>
  <c r="I557" i="19" s="1"/>
  <c r="G565" i="19"/>
  <c r="H565" i="19" s="1"/>
  <c r="I565" i="19" s="1"/>
  <c r="G573" i="19"/>
  <c r="H573" i="19" s="1"/>
  <c r="I573" i="19" s="1"/>
  <c r="G581" i="19"/>
  <c r="H581" i="19" s="1"/>
  <c r="I581" i="19" s="1"/>
  <c r="G589" i="19"/>
  <c r="H589" i="19" s="1"/>
  <c r="I589" i="19" s="1"/>
  <c r="G597" i="19"/>
  <c r="H597" i="19" s="1"/>
  <c r="I597" i="19" s="1"/>
  <c r="G605" i="19"/>
  <c r="H605" i="19" s="1"/>
  <c r="I605" i="19" s="1"/>
  <c r="G613" i="19"/>
  <c r="H613" i="19" s="1"/>
  <c r="I613" i="19" s="1"/>
  <c r="G621" i="19"/>
  <c r="H621" i="19" s="1"/>
  <c r="I621" i="19" s="1"/>
  <c r="G629" i="19"/>
  <c r="H629" i="19" s="1"/>
  <c r="I629" i="19" s="1"/>
  <c r="G637" i="19"/>
  <c r="H637" i="19" s="1"/>
  <c r="I637" i="19" s="1"/>
  <c r="G645" i="19"/>
  <c r="H645" i="19" s="1"/>
  <c r="G653" i="19"/>
  <c r="H653" i="19" s="1"/>
  <c r="I653" i="19" s="1"/>
  <c r="L653" i="19" s="1"/>
  <c r="G661" i="19"/>
  <c r="H661" i="19" s="1"/>
  <c r="I661" i="19" s="1"/>
  <c r="L661" i="19" s="1"/>
  <c r="G669" i="19"/>
  <c r="H669" i="19" s="1"/>
  <c r="G677" i="19"/>
  <c r="H677" i="19" s="1"/>
  <c r="I677" i="19" s="1"/>
  <c r="L677" i="19" s="1"/>
  <c r="G685" i="19"/>
  <c r="H685" i="19" s="1"/>
  <c r="I685" i="19" s="1"/>
  <c r="L685" i="19" s="1"/>
  <c r="G693" i="19"/>
  <c r="H693" i="19" s="1"/>
  <c r="I693" i="19" s="1"/>
  <c r="L693" i="19" s="1"/>
  <c r="G701" i="19"/>
  <c r="H701" i="19" s="1"/>
  <c r="G384" i="19"/>
  <c r="H384" i="19" s="1"/>
  <c r="I384" i="19" s="1"/>
  <c r="G400" i="19"/>
  <c r="H400" i="19" s="1"/>
  <c r="I400" i="19" s="1"/>
  <c r="L400" i="19" s="1"/>
  <c r="G424" i="19"/>
  <c r="H424" i="19" s="1"/>
  <c r="I424" i="19" s="1"/>
  <c r="L424" i="19" s="1"/>
  <c r="G440" i="19"/>
  <c r="H440" i="19" s="1"/>
  <c r="G456" i="19"/>
  <c r="H456" i="19" s="1"/>
  <c r="G472" i="19"/>
  <c r="H472" i="19" s="1"/>
  <c r="I472" i="19" s="1"/>
  <c r="L472" i="19" s="1"/>
  <c r="G488" i="19"/>
  <c r="H488" i="19" s="1"/>
  <c r="I488" i="19" s="1"/>
  <c r="L488" i="19" s="1"/>
  <c r="G504" i="19"/>
  <c r="H504" i="19" s="1"/>
  <c r="I504" i="19" s="1"/>
  <c r="G520" i="19"/>
  <c r="H520" i="19" s="1"/>
  <c r="I520" i="19" s="1"/>
  <c r="G536" i="19"/>
  <c r="H536" i="19" s="1"/>
  <c r="I536" i="19" s="1"/>
  <c r="G552" i="19"/>
  <c r="H552" i="19" s="1"/>
  <c r="I552" i="19" s="1"/>
  <c r="G568" i="19"/>
  <c r="H568" i="19" s="1"/>
  <c r="I568" i="19" s="1"/>
  <c r="G584" i="19"/>
  <c r="H584" i="19" s="1"/>
  <c r="I584" i="19" s="1"/>
  <c r="G600" i="19"/>
  <c r="H600" i="19" s="1"/>
  <c r="I600" i="19" s="1"/>
  <c r="G616" i="19"/>
  <c r="H616" i="19" s="1"/>
  <c r="I616" i="19" s="1"/>
  <c r="G632" i="19"/>
  <c r="H632" i="19" s="1"/>
  <c r="I632" i="19" s="1"/>
  <c r="G648" i="19"/>
  <c r="H648" i="19" s="1"/>
  <c r="I648" i="19" s="1"/>
  <c r="L648" i="19" s="1"/>
  <c r="G664" i="19"/>
  <c r="H664" i="19" s="1"/>
  <c r="I664" i="19" s="1"/>
  <c r="L664" i="19" s="1"/>
  <c r="G680" i="19"/>
  <c r="H680" i="19" s="1"/>
  <c r="I680" i="19" s="1"/>
  <c r="G696" i="19"/>
  <c r="H696" i="19" s="1"/>
  <c r="G393" i="19"/>
  <c r="H393" i="19" s="1"/>
  <c r="I393" i="19" s="1"/>
  <c r="L393" i="19" s="1"/>
  <c r="G409" i="19"/>
  <c r="H409" i="19" s="1"/>
  <c r="I409" i="19" s="1"/>
  <c r="L409" i="19" s="1"/>
  <c r="G425" i="19"/>
  <c r="H425" i="19" s="1"/>
  <c r="I425" i="19" s="1"/>
  <c r="L425" i="19" s="1"/>
  <c r="G441" i="19"/>
  <c r="H441" i="19" s="1"/>
  <c r="G457" i="19"/>
  <c r="H457" i="19" s="1"/>
  <c r="I457" i="19" s="1"/>
  <c r="L457" i="19" s="1"/>
  <c r="G465" i="19"/>
  <c r="H465" i="19" s="1"/>
  <c r="I465" i="19" s="1"/>
  <c r="L465" i="19" s="1"/>
  <c r="G481" i="19"/>
  <c r="H481" i="19" s="1"/>
  <c r="I481" i="19" s="1"/>
  <c r="L481" i="19" s="1"/>
  <c r="G497" i="19"/>
  <c r="H497" i="19" s="1"/>
  <c r="G513" i="19"/>
  <c r="H513" i="19" s="1"/>
  <c r="I513" i="19" s="1"/>
  <c r="G537" i="19"/>
  <c r="H537" i="19" s="1"/>
  <c r="I537" i="19" s="1"/>
  <c r="G545" i="19"/>
  <c r="H545" i="19" s="1"/>
  <c r="I545" i="19" s="1"/>
  <c r="G561" i="19"/>
  <c r="H561" i="19" s="1"/>
  <c r="I561" i="19" s="1"/>
  <c r="G577" i="19"/>
  <c r="H577" i="19" s="1"/>
  <c r="I577" i="19" s="1"/>
  <c r="G593" i="19"/>
  <c r="H593" i="19" s="1"/>
  <c r="I593" i="19" s="1"/>
  <c r="G609" i="19"/>
  <c r="H609" i="19" s="1"/>
  <c r="I609" i="19" s="1"/>
  <c r="G625" i="19"/>
  <c r="H625" i="19" s="1"/>
  <c r="I625" i="19" s="1"/>
  <c r="G641" i="19"/>
  <c r="H641" i="19" s="1"/>
  <c r="I641" i="19" s="1"/>
  <c r="L641" i="19" s="1"/>
  <c r="G657" i="19"/>
  <c r="H657" i="19" s="1"/>
  <c r="I657" i="19" s="1"/>
  <c r="L657" i="19" s="1"/>
  <c r="G673" i="19"/>
  <c r="H673" i="19" s="1"/>
  <c r="I673" i="19" s="1"/>
  <c r="L673" i="19" s="1"/>
  <c r="G697" i="19"/>
  <c r="H697" i="19" s="1"/>
  <c r="I697" i="19" s="1"/>
  <c r="L697" i="19" s="1"/>
  <c r="A1181" i="19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860" i="19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259" i="19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L1422" i="19"/>
  <c r="L1406" i="19"/>
  <c r="L1445" i="19"/>
  <c r="L1367" i="19"/>
  <c r="L1390" i="19"/>
  <c r="L1373" i="19"/>
  <c r="L1383" i="19"/>
  <c r="L1382" i="19"/>
  <c r="L1366" i="19"/>
  <c r="L1438" i="19"/>
  <c r="L1371" i="19"/>
  <c r="L1368" i="19"/>
  <c r="L1363" i="19"/>
  <c r="L1342" i="19"/>
  <c r="L1395" i="19"/>
  <c r="L1392" i="19"/>
  <c r="L1346" i="19"/>
  <c r="L1338" i="19"/>
  <c r="L1343" i="19"/>
  <c r="L1347" i="19"/>
  <c r="L1314" i="19"/>
  <c r="L1451" i="19"/>
  <c r="L1435" i="19"/>
  <c r="L1401" i="19"/>
  <c r="L1455" i="19"/>
  <c r="L1439" i="19"/>
  <c r="L1424" i="19"/>
  <c r="L1396" i="19"/>
  <c r="L1388" i="19"/>
  <c r="L1380" i="19"/>
  <c r="L1459" i="19"/>
  <c r="L1414" i="19"/>
  <c r="L1447" i="19"/>
  <c r="L1430" i="19"/>
  <c r="L1420" i="19"/>
  <c r="L1387" i="19"/>
  <c r="G1397" i="19"/>
  <c r="K1358" i="19"/>
  <c r="G949" i="19"/>
  <c r="I333" i="19"/>
  <c r="I310" i="19"/>
  <c r="L310" i="19" s="1"/>
  <c r="I295" i="19"/>
  <c r="L295" i="19" s="1"/>
  <c r="I248" i="19"/>
  <c r="L248" i="19" s="1"/>
  <c r="I25" i="19"/>
  <c r="I9" i="19"/>
  <c r="I367" i="19"/>
  <c r="I359" i="19"/>
  <c r="I351" i="19"/>
  <c r="I313" i="19"/>
  <c r="L313" i="19" s="1"/>
  <c r="I298" i="19"/>
  <c r="I290" i="19"/>
  <c r="I251" i="19"/>
  <c r="L251" i="19" s="1"/>
  <c r="I183" i="19"/>
  <c r="I377" i="19"/>
  <c r="I361" i="19"/>
  <c r="I345" i="19"/>
  <c r="I32" i="19"/>
  <c r="I362" i="19"/>
  <c r="L362" i="19" s="1"/>
  <c r="I354" i="19"/>
  <c r="I346" i="19"/>
  <c r="I322" i="19"/>
  <c r="I308" i="19"/>
  <c r="I277" i="19"/>
  <c r="I269" i="19"/>
  <c r="L269" i="19" s="1"/>
  <c r="I246" i="19"/>
  <c r="I47" i="19"/>
  <c r="L47" i="19" s="1"/>
  <c r="I7" i="19"/>
  <c r="I1389" i="19"/>
  <c r="L1389" i="19" s="1"/>
  <c r="I1381" i="19"/>
  <c r="L1381" i="19" s="1"/>
  <c r="I1426" i="19"/>
  <c r="L1426" i="19" s="1"/>
  <c r="L1241" i="19"/>
  <c r="I1174" i="19"/>
  <c r="L1174" i="19" s="1"/>
  <c r="L1163" i="19"/>
  <c r="I1158" i="19"/>
  <c r="L1158" i="19" s="1"/>
  <c r="I1142" i="19"/>
  <c r="L1142" i="19" s="1"/>
  <c r="L1117" i="19"/>
  <c r="L1101" i="19"/>
  <c r="L1078" i="19"/>
  <c r="L1063" i="19"/>
  <c r="L1055" i="19"/>
  <c r="L1039" i="19"/>
  <c r="L947" i="19"/>
  <c r="L939" i="19"/>
  <c r="I914" i="19"/>
  <c r="L914" i="19" s="1"/>
  <c r="I910" i="19"/>
  <c r="L910" i="19" s="1"/>
  <c r="L904" i="19"/>
  <c r="L819" i="19"/>
  <c r="I692" i="19"/>
  <c r="L692" i="19" s="1"/>
  <c r="I645" i="19"/>
  <c r="L645" i="19" s="1"/>
  <c r="L625" i="19"/>
  <c r="L617" i="19"/>
  <c r="L601" i="19"/>
  <c r="L561" i="19"/>
  <c r="L553" i="19"/>
  <c r="L545" i="19"/>
  <c r="L529" i="19"/>
  <c r="I496" i="19"/>
  <c r="L496" i="19" s="1"/>
  <c r="I492" i="19"/>
  <c r="L492" i="19" s="1"/>
  <c r="I480" i="19"/>
  <c r="L480" i="19" s="1"/>
  <c r="I473" i="19"/>
  <c r="L473" i="19" s="1"/>
  <c r="I453" i="19"/>
  <c r="L453" i="19" s="1"/>
  <c r="I445" i="19"/>
  <c r="L445" i="19" s="1"/>
  <c r="I441" i="19"/>
  <c r="L441" i="19" s="1"/>
  <c r="I417" i="19"/>
  <c r="L417" i="19" s="1"/>
  <c r="I413" i="19"/>
  <c r="L413" i="19" s="1"/>
  <c r="I1304" i="19"/>
  <c r="L1304" i="19" s="1"/>
  <c r="I1295" i="19"/>
  <c r="L1295" i="19" s="1"/>
  <c r="L1240" i="19"/>
  <c r="L1232" i="19"/>
  <c r="L1168" i="19"/>
  <c r="L1116" i="19"/>
  <c r="L1100" i="19"/>
  <c r="L1069" i="19"/>
  <c r="L1062" i="19"/>
  <c r="L1046" i="19"/>
  <c r="L1030" i="19"/>
  <c r="I1015" i="19"/>
  <c r="L1015" i="19" s="1"/>
  <c r="I1011" i="19"/>
  <c r="L1011" i="19" s="1"/>
  <c r="I1003" i="19"/>
  <c r="L1003" i="19" s="1"/>
  <c r="I999" i="19"/>
  <c r="L999" i="19" s="1"/>
  <c r="I991" i="19"/>
  <c r="L991" i="19" s="1"/>
  <c r="I979" i="19"/>
  <c r="L979" i="19" s="1"/>
  <c r="I975" i="19"/>
  <c r="L975" i="19" s="1"/>
  <c r="I971" i="19"/>
  <c r="L971" i="19" s="1"/>
  <c r="I959" i="19"/>
  <c r="L959" i="19" s="1"/>
  <c r="L946" i="19"/>
  <c r="L938" i="19"/>
  <c r="I932" i="19"/>
  <c r="L932" i="19" s="1"/>
  <c r="I928" i="19"/>
  <c r="L928" i="19" s="1"/>
  <c r="I924" i="19"/>
  <c r="L924" i="19" s="1"/>
  <c r="I920" i="19"/>
  <c r="L920" i="19" s="1"/>
  <c r="L1302" i="19"/>
  <c r="L1245" i="19"/>
  <c r="L1171" i="19"/>
  <c r="I1161" i="19"/>
  <c r="L1161" i="19" s="1"/>
  <c r="I1145" i="19"/>
  <c r="L1145" i="19" s="1"/>
  <c r="L1129" i="19"/>
  <c r="L1113" i="19"/>
  <c r="L1097" i="19"/>
  <c r="L1082" i="19"/>
  <c r="L1066" i="19"/>
  <c r="L1035" i="19"/>
  <c r="L943" i="19"/>
  <c r="I916" i="19"/>
  <c r="L916" i="19" s="1"/>
  <c r="I912" i="19"/>
  <c r="L912" i="19" s="1"/>
  <c r="I908" i="19"/>
  <c r="L908" i="19" s="1"/>
  <c r="L815" i="19"/>
  <c r="I690" i="19"/>
  <c r="L690" i="19" s="1"/>
  <c r="L637" i="19"/>
  <c r="L629" i="19"/>
  <c r="L581" i="19"/>
  <c r="L573" i="19"/>
  <c r="L541" i="19"/>
  <c r="L533" i="19"/>
  <c r="L517" i="19"/>
  <c r="L509" i="19"/>
  <c r="I498" i="19"/>
  <c r="L498" i="19" s="1"/>
  <c r="I486" i="19"/>
  <c r="L486" i="19" s="1"/>
  <c r="I482" i="19"/>
  <c r="L482" i="19" s="1"/>
  <c r="I475" i="19"/>
  <c r="L475" i="19" s="1"/>
  <c r="I463" i="19"/>
  <c r="L463" i="19" s="1"/>
  <c r="I459" i="19"/>
  <c r="L459" i="19" s="1"/>
  <c r="I443" i="19"/>
  <c r="L443" i="19" s="1"/>
  <c r="I439" i="19"/>
  <c r="L439" i="19" s="1"/>
  <c r="I415" i="19"/>
  <c r="L415" i="19" s="1"/>
  <c r="I411" i="19"/>
  <c r="L411" i="19" s="1"/>
  <c r="I395" i="19"/>
  <c r="L395" i="19" s="1"/>
  <c r="I391" i="19"/>
  <c r="L391" i="19" s="1"/>
  <c r="I173" i="19"/>
  <c r="L173" i="19" s="1"/>
  <c r="I143" i="19"/>
  <c r="L143" i="19" s="1"/>
  <c r="I105" i="19"/>
  <c r="L105" i="19" s="1"/>
  <c r="I89" i="19"/>
  <c r="L89" i="19" s="1"/>
  <c r="I79" i="19"/>
  <c r="L79" i="19" s="1"/>
  <c r="I104" i="19"/>
  <c r="L104" i="19" s="1"/>
  <c r="L1306" i="19"/>
  <c r="L1244" i="19"/>
  <c r="L1120" i="19"/>
  <c r="L1112" i="19"/>
  <c r="L1104" i="19"/>
  <c r="L1081" i="19"/>
  <c r="L1050" i="19"/>
  <c r="I1005" i="19"/>
  <c r="L1005" i="19" s="1"/>
  <c r="I1001" i="19"/>
  <c r="L1001" i="19" s="1"/>
  <c r="I989" i="19"/>
  <c r="L989" i="19" s="1"/>
  <c r="I985" i="19"/>
  <c r="L985" i="19" s="1"/>
  <c r="I969" i="19"/>
  <c r="L969" i="19" s="1"/>
  <c r="I957" i="19"/>
  <c r="L957" i="19" s="1"/>
  <c r="I953" i="19"/>
  <c r="L953" i="19" s="1"/>
  <c r="L942" i="19"/>
  <c r="I934" i="19"/>
  <c r="L934" i="19" s="1"/>
  <c r="I930" i="19"/>
  <c r="L930" i="19" s="1"/>
  <c r="I926" i="19"/>
  <c r="L926" i="19" s="1"/>
  <c r="I922" i="19"/>
  <c r="L922" i="19" s="1"/>
  <c r="I918" i="19"/>
  <c r="L918" i="19" s="1"/>
  <c r="I885" i="19"/>
  <c r="L885" i="19" s="1"/>
  <c r="L845" i="19"/>
  <c r="L829" i="19"/>
  <c r="L822" i="19"/>
  <c r="I796" i="19"/>
  <c r="L796" i="19" s="1"/>
  <c r="I784" i="19"/>
  <c r="L784" i="19" s="1"/>
  <c r="I780" i="19"/>
  <c r="L780" i="19" s="1"/>
  <c r="I764" i="19"/>
  <c r="L764" i="19" s="1"/>
  <c r="I752" i="19"/>
  <c r="L752" i="19" s="1"/>
  <c r="I748" i="19"/>
  <c r="L748" i="19" s="1"/>
  <c r="I732" i="19"/>
  <c r="L732" i="19" s="1"/>
  <c r="I720" i="19"/>
  <c r="L720" i="19" s="1"/>
  <c r="I716" i="19"/>
  <c r="L716" i="19" s="1"/>
  <c r="L624" i="19"/>
  <c r="L616" i="19"/>
  <c r="L608" i="19"/>
  <c r="L568" i="19"/>
  <c r="L560" i="19"/>
  <c r="L552" i="19"/>
  <c r="L504" i="19"/>
  <c r="L374" i="19"/>
  <c r="I131" i="19"/>
  <c r="L131" i="19" s="1"/>
  <c r="I109" i="19"/>
  <c r="L109" i="19" s="1"/>
  <c r="I67" i="19"/>
  <c r="L67" i="19" s="1"/>
  <c r="I64" i="19"/>
  <c r="L64" i="19" s="1"/>
  <c r="I34" i="19"/>
  <c r="L34" i="19" s="1"/>
  <c r="I1360" i="19"/>
  <c r="L903" i="19"/>
  <c r="I888" i="19"/>
  <c r="L888" i="19" s="1"/>
  <c r="L871" i="19"/>
  <c r="L863" i="19"/>
  <c r="L849" i="19"/>
  <c r="L810" i="19"/>
  <c r="I802" i="19"/>
  <c r="L802" i="19" s="1"/>
  <c r="I798" i="19"/>
  <c r="L798" i="19" s="1"/>
  <c r="I790" i="19"/>
  <c r="L790" i="19" s="1"/>
  <c r="I786" i="19"/>
  <c r="L786" i="19" s="1"/>
  <c r="I766" i="19"/>
  <c r="L766" i="19" s="1"/>
  <c r="I762" i="19"/>
  <c r="L762" i="19" s="1"/>
  <c r="I758" i="19"/>
  <c r="L758" i="19" s="1"/>
  <c r="I746" i="19"/>
  <c r="L746" i="19" s="1"/>
  <c r="I738" i="19"/>
  <c r="L738" i="19" s="1"/>
  <c r="I726" i="19"/>
  <c r="L726" i="19" s="1"/>
  <c r="I722" i="19"/>
  <c r="L722" i="19" s="1"/>
  <c r="L636" i="19"/>
  <c r="L628" i="19"/>
  <c r="L572" i="19"/>
  <c r="L564" i="19"/>
  <c r="L384" i="19"/>
  <c r="I192" i="19"/>
  <c r="L192" i="19" s="1"/>
  <c r="I188" i="19"/>
  <c r="L188" i="19" s="1"/>
  <c r="L31" i="19"/>
  <c r="I491" i="19"/>
  <c r="L491" i="19" s="1"/>
  <c r="I466" i="19"/>
  <c r="L466" i="19" s="1"/>
  <c r="I444" i="19"/>
  <c r="L444" i="19" s="1"/>
  <c r="I438" i="19"/>
  <c r="L438" i="19" s="1"/>
  <c r="I416" i="19"/>
  <c r="L416" i="19" s="1"/>
  <c r="I402" i="19"/>
  <c r="L402" i="19" s="1"/>
  <c r="I386" i="19"/>
  <c r="L386" i="19" s="1"/>
  <c r="L325" i="19"/>
  <c r="L264" i="19"/>
  <c r="L249" i="19"/>
  <c r="I166" i="19"/>
  <c r="L166" i="19" s="1"/>
  <c r="I144" i="19"/>
  <c r="L144" i="19" s="1"/>
  <c r="I136" i="19"/>
  <c r="L136" i="19" s="1"/>
  <c r="I96" i="19"/>
  <c r="L96" i="19" s="1"/>
  <c r="I78" i="19"/>
  <c r="L78" i="19" s="1"/>
  <c r="I38" i="19"/>
  <c r="L38" i="19" s="1"/>
  <c r="L1235" i="19"/>
  <c r="L1175" i="19"/>
  <c r="I1154" i="19"/>
  <c r="L1154" i="19" s="1"/>
  <c r="I1149" i="19"/>
  <c r="L1149" i="19" s="1"/>
  <c r="L1131" i="19"/>
  <c r="L1107" i="19"/>
  <c r="L1099" i="19"/>
  <c r="L1084" i="19"/>
  <c r="L1053" i="19"/>
  <c r="L1037" i="19"/>
  <c r="L941" i="19"/>
  <c r="L917" i="19"/>
  <c r="I913" i="19"/>
  <c r="L913" i="19" s="1"/>
  <c r="I909" i="19"/>
  <c r="L909" i="19" s="1"/>
  <c r="L902" i="19"/>
  <c r="I886" i="19"/>
  <c r="L886" i="19" s="1"/>
  <c r="L813" i="19"/>
  <c r="I683" i="19"/>
  <c r="L683" i="19" s="1"/>
  <c r="I646" i="19"/>
  <c r="L646" i="19" s="1"/>
  <c r="I642" i="19"/>
  <c r="L642" i="19" s="1"/>
  <c r="L635" i="19"/>
  <c r="L619" i="19"/>
  <c r="L603" i="19"/>
  <c r="L587" i="19"/>
  <c r="L571" i="19"/>
  <c r="L543" i="19"/>
  <c r="I497" i="19"/>
  <c r="L497" i="19" s="1"/>
  <c r="I468" i="19"/>
  <c r="L468" i="19" s="1"/>
  <c r="I450" i="19"/>
  <c r="L450" i="19" s="1"/>
  <c r="I440" i="19"/>
  <c r="L440" i="19" s="1"/>
  <c r="I430" i="19"/>
  <c r="L430" i="19" s="1"/>
  <c r="I422" i="19"/>
  <c r="L422" i="19" s="1"/>
  <c r="I404" i="19"/>
  <c r="L404" i="19" s="1"/>
  <c r="I396" i="19"/>
  <c r="L396" i="19" s="1"/>
  <c r="I176" i="19"/>
  <c r="L176" i="19" s="1"/>
  <c r="I168" i="19"/>
  <c r="L168" i="19" s="1"/>
  <c r="I134" i="19"/>
  <c r="L134" i="19" s="1"/>
  <c r="I126" i="19"/>
  <c r="L126" i="19" s="1"/>
  <c r="I121" i="19"/>
  <c r="L121" i="19" s="1"/>
  <c r="I102" i="19"/>
  <c r="L102" i="19" s="1"/>
  <c r="I66" i="19"/>
  <c r="L66" i="19" s="1"/>
  <c r="I1305" i="19"/>
  <c r="L1305" i="19" s="1"/>
  <c r="L1238" i="19"/>
  <c r="L1148" i="19"/>
  <c r="L1126" i="19"/>
  <c r="L1110" i="19"/>
  <c r="L1094" i="19"/>
  <c r="L1079" i="19"/>
  <c r="L1048" i="19"/>
  <c r="L1040" i="19"/>
  <c r="L1024" i="19"/>
  <c r="I1000" i="19"/>
  <c r="L1000" i="19" s="1"/>
  <c r="I996" i="19"/>
  <c r="L996" i="19" s="1"/>
  <c r="I988" i="19"/>
  <c r="L988" i="19" s="1"/>
  <c r="I984" i="19"/>
  <c r="L984" i="19" s="1"/>
  <c r="I976" i="19"/>
  <c r="L976" i="19" s="1"/>
  <c r="I956" i="19"/>
  <c r="L956" i="19" s="1"/>
  <c r="L944" i="19"/>
  <c r="I933" i="19"/>
  <c r="L933" i="19" s="1"/>
  <c r="I929" i="19"/>
  <c r="L929" i="19" s="1"/>
  <c r="I925" i="19"/>
  <c r="L925" i="19" s="1"/>
  <c r="I921" i="19"/>
  <c r="L921" i="19" s="1"/>
  <c r="L905" i="19"/>
  <c r="I884" i="19"/>
  <c r="L877" i="19"/>
  <c r="L861" i="19"/>
  <c r="L847" i="19"/>
  <c r="L839" i="19"/>
  <c r="L824" i="19"/>
  <c r="L816" i="19"/>
  <c r="I797" i="19"/>
  <c r="L797" i="19" s="1"/>
  <c r="I785" i="19"/>
  <c r="L785" i="19" s="1"/>
  <c r="I781" i="19"/>
  <c r="L781" i="19" s="1"/>
  <c r="I765" i="19"/>
  <c r="L765" i="19" s="1"/>
  <c r="I753" i="19"/>
  <c r="L753" i="19" s="1"/>
  <c r="I749" i="19"/>
  <c r="L749" i="19" s="1"/>
  <c r="I733" i="19"/>
  <c r="L733" i="19" s="1"/>
  <c r="I721" i="19"/>
  <c r="L721" i="19" s="1"/>
  <c r="I717" i="19"/>
  <c r="L717" i="19" s="1"/>
  <c r="I700" i="19"/>
  <c r="L700" i="19" s="1"/>
  <c r="L630" i="19"/>
  <c r="L582" i="19"/>
  <c r="L566" i="19"/>
  <c r="L518" i="19"/>
  <c r="L364" i="19"/>
  <c r="L348" i="19"/>
  <c r="L332" i="19"/>
  <c r="L317" i="19"/>
  <c r="L302" i="19"/>
  <c r="L287" i="19"/>
  <c r="I195" i="19"/>
  <c r="L195" i="19" s="1"/>
  <c r="I46" i="19"/>
  <c r="L46" i="19" s="1"/>
  <c r="I175" i="19"/>
  <c r="L175" i="19" s="1"/>
  <c r="I169" i="19"/>
  <c r="L169" i="19" s="1"/>
  <c r="I133" i="19"/>
  <c r="L133" i="19" s="1"/>
  <c r="I125" i="19"/>
  <c r="L125" i="19" s="1"/>
  <c r="I107" i="19"/>
  <c r="L107" i="19" s="1"/>
  <c r="I99" i="19"/>
  <c r="L99" i="19" s="1"/>
  <c r="I69" i="19"/>
  <c r="L69" i="19" s="1"/>
  <c r="I61" i="19"/>
  <c r="L61" i="19" s="1"/>
  <c r="I35" i="19"/>
  <c r="L35" i="19" s="1"/>
  <c r="I108" i="19"/>
  <c r="L108" i="19" s="1"/>
  <c r="I86" i="19"/>
  <c r="L86" i="19" s="1"/>
  <c r="I74" i="19"/>
  <c r="L74" i="19" s="1"/>
  <c r="I60" i="19"/>
  <c r="L60" i="19" s="1"/>
  <c r="L358" i="19"/>
  <c r="L342" i="19"/>
  <c r="L326" i="19"/>
  <c r="L297" i="19"/>
  <c r="L281" i="19"/>
  <c r="L265" i="19"/>
  <c r="L258" i="19"/>
  <c r="I194" i="19"/>
  <c r="L194" i="19" s="1"/>
  <c r="I41" i="19"/>
  <c r="L41" i="19" s="1"/>
  <c r="L555" i="19"/>
  <c r="I487" i="19"/>
  <c r="L487" i="19" s="1"/>
  <c r="I479" i="19"/>
  <c r="L479" i="19" s="1"/>
  <c r="I456" i="19"/>
  <c r="L456" i="19" s="1"/>
  <c r="I434" i="19"/>
  <c r="L434" i="19" s="1"/>
  <c r="I428" i="19"/>
  <c r="L428" i="19" s="1"/>
  <c r="I406" i="19"/>
  <c r="L406" i="19" s="1"/>
  <c r="I398" i="19"/>
  <c r="L398" i="19" s="1"/>
  <c r="L303" i="19"/>
  <c r="L288" i="19"/>
  <c r="I198" i="19"/>
  <c r="L198" i="19" s="1"/>
  <c r="I170" i="19"/>
  <c r="L170" i="19" s="1"/>
  <c r="I162" i="19"/>
  <c r="L162" i="19" s="1"/>
  <c r="I154" i="19"/>
  <c r="L154" i="19" s="1"/>
  <c r="I140" i="19"/>
  <c r="L140" i="19" s="1"/>
  <c r="I112" i="19"/>
  <c r="L112" i="19" s="1"/>
  <c r="I53" i="19"/>
  <c r="L53" i="19" s="1"/>
  <c r="I1413" i="19"/>
  <c r="L1413" i="19" s="1"/>
  <c r="I1410" i="19"/>
  <c r="L1410" i="19" s="1"/>
  <c r="I1301" i="19"/>
  <c r="L1301" i="19" s="1"/>
  <c r="L1167" i="19"/>
  <c r="I1162" i="19"/>
  <c r="L1162" i="19" s="1"/>
  <c r="I1146" i="19"/>
  <c r="L1146" i="19" s="1"/>
  <c r="L1127" i="19"/>
  <c r="L1103" i="19"/>
  <c r="L1095" i="19"/>
  <c r="L1087" i="19"/>
  <c r="L1065" i="19"/>
  <c r="L1049" i="19"/>
  <c r="L1033" i="19"/>
  <c r="L1017" i="19"/>
  <c r="L945" i="19"/>
  <c r="L937" i="19"/>
  <c r="I915" i="19"/>
  <c r="L915" i="19" s="1"/>
  <c r="I911" i="19"/>
  <c r="L911" i="19" s="1"/>
  <c r="I907" i="19"/>
  <c r="L907" i="19" s="1"/>
  <c r="L817" i="19"/>
  <c r="I696" i="19"/>
  <c r="L696" i="19" s="1"/>
  <c r="L639" i="19"/>
  <c r="L623" i="19"/>
  <c r="L575" i="19"/>
  <c r="L559" i="19"/>
  <c r="L539" i="19"/>
  <c r="L523" i="19"/>
  <c r="L507" i="19"/>
  <c r="I454" i="19"/>
  <c r="L454" i="19" s="1"/>
  <c r="I436" i="19"/>
  <c r="L436" i="19" s="1"/>
  <c r="I418" i="19"/>
  <c r="L418" i="19" s="1"/>
  <c r="L365" i="19"/>
  <c r="L349" i="19"/>
  <c r="L329" i="19"/>
  <c r="L300" i="19"/>
  <c r="L284" i="19"/>
  <c r="L268" i="19"/>
  <c r="I172" i="19"/>
  <c r="L172" i="19" s="1"/>
  <c r="I156" i="19"/>
  <c r="L156" i="19" s="1"/>
  <c r="I130" i="19"/>
  <c r="L130" i="19" s="1"/>
  <c r="I118" i="19"/>
  <c r="L118" i="19" s="1"/>
  <c r="I98" i="19"/>
  <c r="L98" i="19" s="1"/>
  <c r="I88" i="19"/>
  <c r="L88" i="19" s="1"/>
  <c r="I76" i="19"/>
  <c r="L76" i="19" s="1"/>
  <c r="L1308" i="19"/>
  <c r="I1303" i="19"/>
  <c r="L1303" i="19" s="1"/>
  <c r="I1296" i="19"/>
  <c r="L1296" i="19" s="1"/>
  <c r="L1234" i="19"/>
  <c r="L1156" i="19"/>
  <c r="L1122" i="19"/>
  <c r="L1114" i="19"/>
  <c r="L1098" i="19"/>
  <c r="L1090" i="19"/>
  <c r="L1067" i="19"/>
  <c r="L1060" i="19"/>
  <c r="L1052" i="19"/>
  <c r="L1028" i="19"/>
  <c r="L1020" i="19"/>
  <c r="I1014" i="19"/>
  <c r="L1014" i="19" s="1"/>
  <c r="I1002" i="19"/>
  <c r="L1002" i="19" s="1"/>
  <c r="I998" i="19"/>
  <c r="L998" i="19" s="1"/>
  <c r="I986" i="19"/>
  <c r="L986" i="19" s="1"/>
  <c r="I982" i="19"/>
  <c r="L982" i="19" s="1"/>
  <c r="I974" i="19"/>
  <c r="L974" i="19" s="1"/>
  <c r="I970" i="19"/>
  <c r="L970" i="19" s="1"/>
  <c r="I966" i="19"/>
  <c r="L966" i="19" s="1"/>
  <c r="I954" i="19"/>
  <c r="L954" i="19" s="1"/>
  <c r="L948" i="19"/>
  <c r="L940" i="19"/>
  <c r="I931" i="19"/>
  <c r="L931" i="19" s="1"/>
  <c r="I927" i="19"/>
  <c r="L927" i="19" s="1"/>
  <c r="I923" i="19"/>
  <c r="L923" i="19" s="1"/>
  <c r="I919" i="19"/>
  <c r="L919" i="19" s="1"/>
  <c r="I887" i="19"/>
  <c r="L887" i="19" s="1"/>
  <c r="L865" i="19"/>
  <c r="L851" i="19"/>
  <c r="L827" i="19"/>
  <c r="L812" i="19"/>
  <c r="I807" i="19"/>
  <c r="L807" i="19" s="1"/>
  <c r="I799" i="19"/>
  <c r="L799" i="19" s="1"/>
  <c r="I775" i="19"/>
  <c r="L775" i="19" s="1"/>
  <c r="I771" i="19"/>
  <c r="L771" i="19" s="1"/>
  <c r="I767" i="19"/>
  <c r="L767" i="19" s="1"/>
  <c r="I763" i="19"/>
  <c r="L763" i="19" s="1"/>
  <c r="I755" i="19"/>
  <c r="L755" i="19" s="1"/>
  <c r="I751" i="19"/>
  <c r="L751" i="19" s="1"/>
  <c r="I743" i="19"/>
  <c r="L743" i="19" s="1"/>
  <c r="I735" i="19"/>
  <c r="L735" i="19" s="1"/>
  <c r="I719" i="19"/>
  <c r="L719" i="19" s="1"/>
  <c r="I715" i="19"/>
  <c r="L715" i="19" s="1"/>
  <c r="I711" i="19"/>
  <c r="L711" i="19" s="1"/>
  <c r="I701" i="19"/>
  <c r="L701" i="19" s="1"/>
  <c r="L626" i="19"/>
  <c r="L610" i="19"/>
  <c r="L594" i="19"/>
  <c r="L578" i="19"/>
  <c r="L562" i="19"/>
  <c r="L546" i="19"/>
  <c r="L530" i="19"/>
  <c r="L514" i="19"/>
  <c r="L506" i="19"/>
  <c r="L336" i="19"/>
  <c r="L320" i="19"/>
  <c r="L291" i="19"/>
  <c r="L267" i="19"/>
  <c r="L259" i="19"/>
  <c r="L252" i="19"/>
  <c r="I57" i="19"/>
  <c r="L57" i="19" s="1"/>
  <c r="I44" i="19"/>
  <c r="L44" i="19" s="1"/>
  <c r="L355" i="19"/>
  <c r="L331" i="19"/>
  <c r="L323" i="19"/>
  <c r="L316" i="19"/>
  <c r="L309" i="19"/>
  <c r="L278" i="19"/>
  <c r="L262" i="19"/>
  <c r="L247" i="19"/>
  <c r="I171" i="19"/>
  <c r="L171" i="19" s="1"/>
  <c r="I167" i="19"/>
  <c r="L167" i="19" s="1"/>
  <c r="I163" i="19"/>
  <c r="L163" i="19" s="1"/>
  <c r="I159" i="19"/>
  <c r="L159" i="19" s="1"/>
  <c r="I153" i="19"/>
  <c r="L153" i="19" s="1"/>
  <c r="I137" i="19"/>
  <c r="L137" i="19" s="1"/>
  <c r="I124" i="19"/>
  <c r="L124" i="19" s="1"/>
  <c r="I119" i="19"/>
  <c r="L119" i="19" s="1"/>
  <c r="I103" i="19"/>
  <c r="L103" i="19" s="1"/>
  <c r="I95" i="19"/>
  <c r="L95" i="19" s="1"/>
  <c r="I87" i="19"/>
  <c r="L87" i="19" s="1"/>
  <c r="I73" i="19"/>
  <c r="L73" i="19" s="1"/>
  <c r="I54" i="19"/>
  <c r="L54" i="19" s="1"/>
  <c r="L39" i="19"/>
  <c r="L28" i="19"/>
  <c r="L12" i="19"/>
  <c r="I92" i="19"/>
  <c r="L92" i="19" s="1"/>
  <c r="I80" i="19"/>
  <c r="L80" i="19" s="1"/>
  <c r="I1357" i="19"/>
  <c r="L1357" i="19" s="1"/>
  <c r="I1412" i="19"/>
  <c r="L1412" i="19" s="1"/>
  <c r="I1415" i="19"/>
  <c r="L1415" i="19" s="1"/>
  <c r="I1291" i="19"/>
  <c r="L1291" i="19" s="1"/>
  <c r="I1268" i="19"/>
  <c r="L1268" i="19" s="1"/>
  <c r="I1280" i="19"/>
  <c r="L1280" i="19" s="1"/>
  <c r="I1273" i="19"/>
  <c r="L1273" i="19" s="1"/>
  <c r="I1257" i="19"/>
  <c r="L1257" i="19" s="1"/>
  <c r="I1140" i="19"/>
  <c r="L1140" i="19" s="1"/>
  <c r="I854" i="19"/>
  <c r="L854" i="19" s="1"/>
  <c r="I832" i="19"/>
  <c r="L832" i="19" s="1"/>
  <c r="I672" i="19"/>
  <c r="L672" i="19" s="1"/>
  <c r="I660" i="19"/>
  <c r="L660" i="19" s="1"/>
  <c r="I239" i="19"/>
  <c r="L239" i="19" s="1"/>
  <c r="I235" i="19"/>
  <c r="L235" i="19" s="1"/>
  <c r="I231" i="19"/>
  <c r="L231" i="19" s="1"/>
  <c r="I227" i="19"/>
  <c r="L227" i="19" s="1"/>
  <c r="I223" i="19"/>
  <c r="L223" i="19" s="1"/>
  <c r="I219" i="19"/>
  <c r="L219" i="19" s="1"/>
  <c r="I1411" i="19"/>
  <c r="L1411" i="19" s="1"/>
  <c r="I1423" i="19"/>
  <c r="L1423" i="19" s="1"/>
  <c r="I1290" i="19"/>
  <c r="L1290" i="19" s="1"/>
  <c r="I1259" i="19"/>
  <c r="L1259" i="19" s="1"/>
  <c r="I1252" i="19"/>
  <c r="L1252" i="19" s="1"/>
  <c r="I1225" i="19"/>
  <c r="L1225" i="19" s="1"/>
  <c r="I1210" i="19"/>
  <c r="L1210" i="19" s="1"/>
  <c r="I1195" i="19"/>
  <c r="L1195" i="19" s="1"/>
  <c r="I1189" i="19"/>
  <c r="L1189" i="19" s="1"/>
  <c r="I1222" i="19"/>
  <c r="L1222" i="19" s="1"/>
  <c r="I1214" i="19"/>
  <c r="L1214" i="19" s="1"/>
  <c r="I1193" i="19"/>
  <c r="L1193" i="19" s="1"/>
  <c r="I1186" i="19"/>
  <c r="L1186" i="19" s="1"/>
  <c r="I1231" i="19"/>
  <c r="L1231" i="19" s="1"/>
  <c r="I1215" i="19"/>
  <c r="L1215" i="19" s="1"/>
  <c r="I1180" i="19"/>
  <c r="L1180" i="19" s="1"/>
  <c r="I1293" i="19"/>
  <c r="L1293" i="19" s="1"/>
  <c r="I1277" i="19"/>
  <c r="L1277" i="19" s="1"/>
  <c r="I1270" i="19"/>
  <c r="L1270" i="19" s="1"/>
  <c r="I1255" i="19"/>
  <c r="L1255" i="19" s="1"/>
  <c r="I1216" i="19"/>
  <c r="L1216" i="19" s="1"/>
  <c r="I1209" i="19"/>
  <c r="L1209" i="19" s="1"/>
  <c r="I1188" i="19"/>
  <c r="L1188" i="19" s="1"/>
  <c r="I900" i="19"/>
  <c r="L900" i="19" s="1"/>
  <c r="I898" i="19"/>
  <c r="L898" i="19" s="1"/>
  <c r="I896" i="19"/>
  <c r="L896" i="19" s="1"/>
  <c r="I894" i="19"/>
  <c r="L894" i="19" s="1"/>
  <c r="I892" i="19"/>
  <c r="L892" i="19" s="1"/>
  <c r="I890" i="19"/>
  <c r="L890" i="19" s="1"/>
  <c r="I874" i="19"/>
  <c r="L874" i="19" s="1"/>
  <c r="I844" i="19"/>
  <c r="L844" i="19" s="1"/>
  <c r="I828" i="19"/>
  <c r="L828" i="19" s="1"/>
  <c r="I872" i="19"/>
  <c r="L872" i="19" s="1"/>
  <c r="I826" i="19"/>
  <c r="L826" i="19" s="1"/>
  <c r="I671" i="19"/>
  <c r="L671" i="19" s="1"/>
  <c r="I667" i="19"/>
  <c r="L667" i="19" s="1"/>
  <c r="I238" i="19"/>
  <c r="L238" i="19" s="1"/>
  <c r="I234" i="19"/>
  <c r="L234" i="19" s="1"/>
  <c r="I226" i="19"/>
  <c r="L226" i="19" s="1"/>
  <c r="I202" i="19"/>
  <c r="L202" i="19" s="1"/>
  <c r="I185" i="19"/>
  <c r="L185" i="19" s="1"/>
  <c r="I1279" i="19"/>
  <c r="L1279" i="19" s="1"/>
  <c r="I1284" i="19"/>
  <c r="L1284" i="19" s="1"/>
  <c r="I1276" i="19"/>
  <c r="L1276" i="19" s="1"/>
  <c r="I1254" i="19"/>
  <c r="L1254" i="19" s="1"/>
  <c r="I906" i="19"/>
  <c r="L906" i="19" s="1"/>
  <c r="I876" i="19"/>
  <c r="L876" i="19" s="1"/>
  <c r="I860" i="19"/>
  <c r="L860" i="19" s="1"/>
  <c r="I846" i="19"/>
  <c r="L846" i="19" s="1"/>
  <c r="I830" i="19"/>
  <c r="L830" i="19" s="1"/>
  <c r="I840" i="19"/>
  <c r="L840" i="19" s="1"/>
  <c r="I706" i="19"/>
  <c r="L706" i="19" s="1"/>
  <c r="I678" i="19"/>
  <c r="L678" i="19" s="1"/>
  <c r="I674" i="19"/>
  <c r="L674" i="19" s="1"/>
  <c r="I658" i="19"/>
  <c r="L658" i="19" s="1"/>
  <c r="I237" i="19"/>
  <c r="L237" i="19" s="1"/>
  <c r="I233" i="19"/>
  <c r="L233" i="19" s="1"/>
  <c r="I229" i="19"/>
  <c r="L229" i="19" s="1"/>
  <c r="I217" i="19"/>
  <c r="L217" i="19" s="1"/>
  <c r="I213" i="19"/>
  <c r="L213" i="19" s="1"/>
  <c r="I201" i="19"/>
  <c r="L201" i="19" s="1"/>
  <c r="I14" i="19"/>
  <c r="L14" i="19" s="1"/>
  <c r="I1286" i="19"/>
  <c r="L1286" i="19" s="1"/>
  <c r="I1256" i="19"/>
  <c r="L1256" i="19" s="1"/>
  <c r="I1229" i="19"/>
  <c r="L1229" i="19" s="1"/>
  <c r="I1213" i="19"/>
  <c r="L1213" i="19" s="1"/>
  <c r="I1206" i="19"/>
  <c r="L1206" i="19" s="1"/>
  <c r="I1192" i="19"/>
  <c r="L1192" i="19" s="1"/>
  <c r="I1178" i="19"/>
  <c r="L1178" i="19" s="1"/>
  <c r="I1203" i="19"/>
  <c r="L1203" i="19" s="1"/>
  <c r="I1190" i="19"/>
  <c r="L1190" i="19" s="1"/>
  <c r="I1227" i="19"/>
  <c r="L1227" i="19" s="1"/>
  <c r="I1219" i="19"/>
  <c r="L1219" i="19" s="1"/>
  <c r="I1212" i="19"/>
  <c r="L1212" i="19" s="1"/>
  <c r="I1197" i="19"/>
  <c r="L1197" i="19" s="1"/>
  <c r="I1176" i="19"/>
  <c r="L1176" i="19" s="1"/>
  <c r="I1289" i="19"/>
  <c r="L1289" i="19" s="1"/>
  <c r="I1258" i="19"/>
  <c r="L1258" i="19" s="1"/>
  <c r="I1220" i="19"/>
  <c r="L1220" i="19" s="1"/>
  <c r="I1191" i="19"/>
  <c r="L1191" i="19" s="1"/>
  <c r="I1184" i="19"/>
  <c r="L1184" i="19" s="1"/>
  <c r="I1177" i="19"/>
  <c r="L1177" i="19" s="1"/>
  <c r="I901" i="19"/>
  <c r="L901" i="19" s="1"/>
  <c r="I899" i="19"/>
  <c r="L899" i="19" s="1"/>
  <c r="I897" i="19"/>
  <c r="L897" i="19" s="1"/>
  <c r="I895" i="19"/>
  <c r="L895" i="19" s="1"/>
  <c r="I893" i="19"/>
  <c r="L893" i="19" s="1"/>
  <c r="I891" i="19"/>
  <c r="L891" i="19" s="1"/>
  <c r="I889" i="19"/>
  <c r="L889" i="19" s="1"/>
  <c r="I866" i="19"/>
  <c r="L866" i="19" s="1"/>
  <c r="I850" i="19"/>
  <c r="L850" i="19" s="1"/>
  <c r="I834" i="19"/>
  <c r="L834" i="19" s="1"/>
  <c r="I669" i="19"/>
  <c r="L669" i="19" s="1"/>
  <c r="I665" i="19"/>
  <c r="L665" i="19" s="1"/>
  <c r="I240" i="19"/>
  <c r="L240" i="19" s="1"/>
  <c r="I236" i="19"/>
  <c r="L236" i="19" s="1"/>
  <c r="I224" i="19"/>
  <c r="L224" i="19" s="1"/>
  <c r="I220" i="19"/>
  <c r="L220" i="19" s="1"/>
  <c r="I204" i="19"/>
  <c r="L204" i="19" s="1"/>
  <c r="I20" i="19"/>
  <c r="L20" i="19" s="1"/>
  <c r="I270" i="19" l="1"/>
  <c r="L270" i="19" s="1"/>
  <c r="I273" i="19"/>
  <c r="L273" i="19"/>
  <c r="I1031" i="19"/>
  <c r="L1031" i="19" s="1"/>
  <c r="I1068" i="19"/>
  <c r="L1068" i="19" s="1"/>
  <c r="I1073" i="19"/>
  <c r="L1073" i="19" s="1"/>
  <c r="L820" i="19"/>
  <c r="L1118" i="19"/>
  <c r="L1121" i="19"/>
  <c r="I547" i="19"/>
  <c r="L547" i="19"/>
  <c r="I257" i="19"/>
  <c r="L257" i="19" s="1"/>
  <c r="I1159" i="19"/>
  <c r="L1159" i="19"/>
  <c r="I1036" i="19"/>
  <c r="L1036" i="19" s="1"/>
  <c r="I1070" i="19"/>
  <c r="L1070" i="19" s="1"/>
  <c r="I1025" i="19"/>
  <c r="L1025" i="19" s="1"/>
  <c r="L634" i="19"/>
  <c r="L1086" i="19"/>
  <c r="L563" i="19"/>
  <c r="L853" i="19"/>
  <c r="L22" i="19"/>
  <c r="L363" i="19"/>
  <c r="L352" i="19"/>
  <c r="L835" i="19"/>
  <c r="L1075" i="19"/>
  <c r="L1242" i="19"/>
  <c r="L383" i="19"/>
  <c r="L591" i="19"/>
  <c r="L1119" i="19"/>
  <c r="L318" i="19"/>
  <c r="L304" i="19"/>
  <c r="L256" i="19"/>
  <c r="L534" i="19"/>
  <c r="L598" i="19"/>
  <c r="L703" i="19"/>
  <c r="L1056" i="19"/>
  <c r="L511" i="19"/>
  <c r="L508" i="19"/>
  <c r="L604" i="19"/>
  <c r="L520" i="19"/>
  <c r="L584" i="19"/>
  <c r="L680" i="19"/>
  <c r="L1018" i="19"/>
  <c r="L1128" i="19"/>
  <c r="L597" i="19"/>
  <c r="L1085" i="19"/>
  <c r="L1124" i="19"/>
  <c r="L513" i="19"/>
  <c r="L1133" i="19"/>
  <c r="L1315" i="19"/>
  <c r="L29" i="19"/>
  <c r="L299" i="19"/>
  <c r="L368" i="19"/>
  <c r="L843" i="19"/>
  <c r="L1130" i="19"/>
  <c r="L253" i="19"/>
  <c r="L607" i="19"/>
  <c r="L1247" i="19"/>
  <c r="L272" i="19"/>
  <c r="L550" i="19"/>
  <c r="L614" i="19"/>
  <c r="L1064" i="19"/>
  <c r="L527" i="19"/>
  <c r="L1021" i="19"/>
  <c r="L1143" i="19"/>
  <c r="L311" i="19"/>
  <c r="L540" i="19"/>
  <c r="L833" i="19"/>
  <c r="L879" i="19"/>
  <c r="L1034" i="19"/>
  <c r="L549" i="19"/>
  <c r="L613" i="19"/>
  <c r="L1043" i="19"/>
  <c r="L1092" i="19"/>
  <c r="L1248" i="19"/>
  <c r="L577" i="19"/>
  <c r="L1318" i="19"/>
  <c r="L199" i="19"/>
  <c r="L371" i="19"/>
  <c r="L602" i="19"/>
  <c r="L859" i="19"/>
  <c r="L515" i="19"/>
  <c r="L1057" i="19"/>
  <c r="L334" i="19"/>
  <c r="L855" i="19"/>
  <c r="L532" i="19"/>
  <c r="L596" i="19"/>
  <c r="L366" i="19"/>
  <c r="L544" i="19"/>
  <c r="L632" i="19"/>
  <c r="L1136" i="19"/>
  <c r="L565" i="19"/>
  <c r="L605" i="19"/>
  <c r="L1089" i="19"/>
  <c r="L609" i="19"/>
  <c r="L811" i="19"/>
  <c r="L1233" i="19"/>
  <c r="L1354" i="19"/>
  <c r="L339" i="19"/>
  <c r="L570" i="19"/>
  <c r="L337" i="19"/>
  <c r="L1164" i="19"/>
  <c r="L627" i="19"/>
  <c r="L1144" i="19"/>
  <c r="L1051" i="19"/>
  <c r="L1038" i="19"/>
  <c r="L538" i="19"/>
  <c r="L595" i="19"/>
  <c r="L1019" i="19"/>
  <c r="L1132" i="19"/>
  <c r="L1307" i="19"/>
  <c r="L1322" i="19"/>
  <c r="L328" i="19"/>
  <c r="L360" i="19"/>
  <c r="L583" i="19"/>
  <c r="L615" i="19"/>
  <c r="L679" i="19"/>
  <c r="L1151" i="19"/>
  <c r="L526" i="19"/>
  <c r="L590" i="19"/>
  <c r="L622" i="19"/>
  <c r="L1032" i="19"/>
  <c r="L535" i="19"/>
  <c r="L1045" i="19"/>
  <c r="L1076" i="19"/>
  <c r="L1138" i="19"/>
  <c r="L528" i="19"/>
  <c r="L705" i="19"/>
  <c r="L1042" i="19"/>
  <c r="L1027" i="19"/>
  <c r="L1059" i="19"/>
  <c r="L585" i="19"/>
  <c r="L1109" i="19"/>
  <c r="L184" i="19"/>
  <c r="L275" i="19"/>
  <c r="L522" i="19"/>
  <c r="L586" i="19"/>
  <c r="L618" i="19"/>
  <c r="L1044" i="19"/>
  <c r="L1239" i="19"/>
  <c r="L250" i="19"/>
  <c r="L1102" i="19"/>
  <c r="L292" i="19"/>
  <c r="L579" i="19"/>
  <c r="L296" i="19"/>
  <c r="L516" i="19"/>
  <c r="L580" i="19"/>
  <c r="L536" i="19"/>
  <c r="L600" i="19"/>
  <c r="L837" i="19"/>
  <c r="L875" i="19"/>
  <c r="L1088" i="19"/>
  <c r="L1160" i="19"/>
  <c r="L1155" i="19"/>
  <c r="L1237" i="19"/>
  <c r="L1077" i="19"/>
  <c r="L1108" i="19"/>
  <c r="L593" i="19"/>
  <c r="L1047" i="19"/>
  <c r="L1147" i="19"/>
  <c r="L1249" i="19"/>
  <c r="G707" i="19"/>
  <c r="G379" i="19"/>
  <c r="L1335" i="19"/>
  <c r="L1319" i="19"/>
  <c r="L347" i="19"/>
  <c r="L21" i="19"/>
  <c r="L197" i="19"/>
  <c r="L373" i="19"/>
  <c r="L558" i="19"/>
  <c r="L831" i="19"/>
  <c r="L503" i="19"/>
  <c r="L280" i="19"/>
  <c r="L841" i="19"/>
  <c r="L592" i="19"/>
  <c r="L867" i="19"/>
  <c r="L521" i="19"/>
  <c r="G1358" i="19"/>
  <c r="L1323" i="19"/>
  <c r="L255" i="19"/>
  <c r="L286" i="19"/>
  <c r="L244" i="19"/>
  <c r="L306" i="19"/>
  <c r="L554" i="19"/>
  <c r="L1106" i="19"/>
  <c r="L1250" i="19"/>
  <c r="L1041" i="19"/>
  <c r="L1072" i="19"/>
  <c r="L1135" i="19"/>
  <c r="L341" i="19"/>
  <c r="L312" i="19"/>
  <c r="L350" i="19"/>
  <c r="L382" i="19"/>
  <c r="L869" i="19"/>
  <c r="L1071" i="19"/>
  <c r="L1134" i="19"/>
  <c r="L1246" i="19"/>
  <c r="L611" i="19"/>
  <c r="L1115" i="19"/>
  <c r="L1243" i="19"/>
  <c r="L548" i="19"/>
  <c r="L612" i="19"/>
  <c r="L818" i="19"/>
  <c r="L294" i="19"/>
  <c r="L283" i="19"/>
  <c r="L314" i="19"/>
  <c r="L344" i="19"/>
  <c r="L376" i="19"/>
  <c r="L873" i="19"/>
  <c r="L1083" i="19"/>
  <c r="L1172" i="19"/>
  <c r="L315" i="19"/>
  <c r="L357" i="19"/>
  <c r="L531" i="19"/>
  <c r="L567" i="19"/>
  <c r="L599" i="19"/>
  <c r="L631" i="19"/>
  <c r="L1080" i="19"/>
  <c r="L1111" i="19"/>
  <c r="L26" i="19"/>
  <c r="L27" i="19"/>
  <c r="L289" i="19"/>
  <c r="L271" i="19"/>
  <c r="L510" i="19"/>
  <c r="L542" i="19"/>
  <c r="L574" i="19"/>
  <c r="L606" i="19"/>
  <c r="L638" i="19"/>
  <c r="L1016" i="19"/>
  <c r="L1298" i="19"/>
  <c r="L519" i="19"/>
  <c r="L551" i="19"/>
  <c r="L1029" i="19"/>
  <c r="L1061" i="19"/>
  <c r="L1091" i="19"/>
  <c r="L1123" i="19"/>
  <c r="L378" i="19"/>
  <c r="L524" i="19"/>
  <c r="L556" i="19"/>
  <c r="L588" i="19"/>
  <c r="L620" i="19"/>
  <c r="L825" i="19"/>
  <c r="L857" i="19"/>
  <c r="L512" i="19"/>
  <c r="L576" i="19"/>
  <c r="L640" i="19"/>
  <c r="L814" i="19"/>
  <c r="L1026" i="19"/>
  <c r="L1058" i="19"/>
  <c r="L1096" i="19"/>
  <c r="L1236" i="19"/>
  <c r="L525" i="19"/>
  <c r="L557" i="19"/>
  <c r="L589" i="19"/>
  <c r="L621" i="19"/>
  <c r="L1074" i="19"/>
  <c r="L1105" i="19"/>
  <c r="L1022" i="19"/>
  <c r="L1054" i="19"/>
  <c r="L1152" i="19"/>
  <c r="L505" i="19"/>
  <c r="L537" i="19"/>
  <c r="L569" i="19"/>
  <c r="L633" i="19"/>
  <c r="L1023" i="19"/>
  <c r="L1093" i="19"/>
  <c r="L1125" i="19"/>
  <c r="G882" i="19"/>
  <c r="G1309" i="19"/>
  <c r="L1355" i="19"/>
  <c r="L1331" i="19"/>
  <c r="H1358" i="19"/>
  <c r="A1213" i="19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302" i="19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I1397" i="19"/>
  <c r="L15" i="19"/>
  <c r="L254" i="19"/>
  <c r="L285" i="19"/>
  <c r="L346" i="19"/>
  <c r="L32" i="19"/>
  <c r="L266" i="19"/>
  <c r="L298" i="19"/>
  <c r="L327" i="19"/>
  <c r="L359" i="19"/>
  <c r="L17" i="19"/>
  <c r="L333" i="19"/>
  <c r="L369" i="19"/>
  <c r="I949" i="19"/>
  <c r="J707" i="19"/>
  <c r="H707" i="19"/>
  <c r="I381" i="19"/>
  <c r="J882" i="19"/>
  <c r="H882" i="19"/>
  <c r="J949" i="19"/>
  <c r="H949" i="19"/>
  <c r="J1358" i="19"/>
  <c r="I1311" i="19"/>
  <c r="L1311" i="19" s="1"/>
  <c r="J379" i="19"/>
  <c r="H379" i="19"/>
  <c r="J1309" i="19"/>
  <c r="H1309" i="19"/>
  <c r="I882" i="19"/>
  <c r="J1397" i="19"/>
  <c r="H1397" i="19"/>
  <c r="I1463" i="19"/>
  <c r="L1463" i="19" s="1"/>
  <c r="L7" i="19"/>
  <c r="L23" i="19"/>
  <c r="L246" i="19"/>
  <c r="L261" i="19"/>
  <c r="L277" i="19"/>
  <c r="L293" i="19"/>
  <c r="L308" i="19"/>
  <c r="L322" i="19"/>
  <c r="L338" i="19"/>
  <c r="L354" i="19"/>
  <c r="L370" i="19"/>
  <c r="L16" i="19"/>
  <c r="L345" i="19"/>
  <c r="L361" i="19"/>
  <c r="L377" i="19"/>
  <c r="L183" i="19"/>
  <c r="L274" i="19"/>
  <c r="L290" i="19"/>
  <c r="L305" i="19"/>
  <c r="L319" i="19"/>
  <c r="L335" i="19"/>
  <c r="L351" i="19"/>
  <c r="L367" i="19"/>
  <c r="L9" i="19"/>
  <c r="L25" i="19"/>
  <c r="L24" i="19"/>
  <c r="I1309" i="19" l="1"/>
  <c r="I379" i="19"/>
  <c r="G1464" i="19"/>
  <c r="A1257" i="19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316" i="19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J1464" i="19"/>
  <c r="L882" i="19"/>
  <c r="H1464" i="19"/>
  <c r="L1309" i="19"/>
  <c r="L379" i="19"/>
  <c r="L1397" i="19"/>
  <c r="L1360" i="19"/>
  <c r="I1358" i="19"/>
  <c r="L1358" i="19" s="1"/>
  <c r="L709" i="19"/>
  <c r="I707" i="19"/>
  <c r="L707" i="19" s="1"/>
  <c r="L381" i="19"/>
  <c r="L951" i="19"/>
  <c r="L884" i="19"/>
  <c r="L6" i="19"/>
  <c r="L949" i="19"/>
  <c r="K199" i="17"/>
  <c r="L199" i="17" s="1"/>
  <c r="K200" i="17"/>
  <c r="L200" i="17" s="1"/>
  <c r="K201" i="17"/>
  <c r="L201" i="17" s="1"/>
  <c r="K202" i="17"/>
  <c r="L202" i="17" s="1"/>
  <c r="K203" i="17"/>
  <c r="L203" i="17" s="1"/>
  <c r="K198" i="17"/>
  <c r="L198" i="17" s="1"/>
  <c r="K885" i="16"/>
  <c r="L885" i="16" s="1"/>
  <c r="K886" i="16"/>
  <c r="L886" i="16" s="1"/>
  <c r="K887" i="16"/>
  <c r="L887" i="16" s="1"/>
  <c r="K888" i="16"/>
  <c r="L888" i="16" s="1"/>
  <c r="K889" i="16"/>
  <c r="L889" i="16" s="1"/>
  <c r="K890" i="16"/>
  <c r="L890" i="16" s="1"/>
  <c r="K891" i="16"/>
  <c r="L891" i="16" s="1"/>
  <c r="K892" i="16"/>
  <c r="L892" i="16" s="1"/>
  <c r="K893" i="16"/>
  <c r="L893" i="16" s="1"/>
  <c r="K894" i="16"/>
  <c r="L894" i="16" s="1"/>
  <c r="K895" i="16"/>
  <c r="L895" i="16" s="1"/>
  <c r="K896" i="16"/>
  <c r="L896" i="16" s="1"/>
  <c r="K897" i="16"/>
  <c r="L897" i="16" s="1"/>
  <c r="K898" i="16"/>
  <c r="L898" i="16" s="1"/>
  <c r="K899" i="16"/>
  <c r="L899" i="16" s="1"/>
  <c r="K900" i="16"/>
  <c r="L900" i="16" s="1"/>
  <c r="K901" i="16"/>
  <c r="L901" i="16" s="1"/>
  <c r="K902" i="16"/>
  <c r="L902" i="16" s="1"/>
  <c r="K903" i="16"/>
  <c r="L903" i="16" s="1"/>
  <c r="K904" i="16"/>
  <c r="L904" i="16" s="1"/>
  <c r="K905" i="16"/>
  <c r="L905" i="16" s="1"/>
  <c r="K907" i="16"/>
  <c r="L907" i="16" s="1"/>
  <c r="K908" i="16"/>
  <c r="L908" i="16" s="1"/>
  <c r="K909" i="16"/>
  <c r="L909" i="16" s="1"/>
  <c r="K910" i="16"/>
  <c r="L910" i="16" s="1"/>
  <c r="K911" i="16"/>
  <c r="L911" i="16" s="1"/>
  <c r="K912" i="16"/>
  <c r="L912" i="16" s="1"/>
  <c r="K913" i="16"/>
  <c r="L913" i="16" s="1"/>
  <c r="K914" i="16"/>
  <c r="L914" i="16" s="1"/>
  <c r="K915" i="16"/>
  <c r="L915" i="16" s="1"/>
  <c r="K916" i="16"/>
  <c r="L916" i="16" s="1"/>
  <c r="K917" i="16"/>
  <c r="L917" i="16" s="1"/>
  <c r="K918" i="16"/>
  <c r="L918" i="16" s="1"/>
  <c r="K919" i="16"/>
  <c r="L919" i="16" s="1"/>
  <c r="K920" i="16"/>
  <c r="L920" i="16" s="1"/>
  <c r="K921" i="16"/>
  <c r="L921" i="16" s="1"/>
  <c r="K922" i="16"/>
  <c r="L922" i="16" s="1"/>
  <c r="K923" i="16"/>
  <c r="L923" i="16" s="1"/>
  <c r="K924" i="16"/>
  <c r="L924" i="16" s="1"/>
  <c r="K925" i="16"/>
  <c r="L925" i="16" s="1"/>
  <c r="K926" i="16"/>
  <c r="L926" i="16" s="1"/>
  <c r="K927" i="16"/>
  <c r="L927" i="16" s="1"/>
  <c r="K928" i="16"/>
  <c r="L928" i="16" s="1"/>
  <c r="K929" i="16"/>
  <c r="L929" i="16" s="1"/>
  <c r="K930" i="16"/>
  <c r="L930" i="16" s="1"/>
  <c r="K931" i="16"/>
  <c r="L931" i="16" s="1"/>
  <c r="K932" i="16"/>
  <c r="L932" i="16" s="1"/>
  <c r="K933" i="16"/>
  <c r="L933" i="16" s="1"/>
  <c r="K934" i="16"/>
  <c r="L934" i="16" s="1"/>
  <c r="K935" i="16"/>
  <c r="L935" i="16" s="1"/>
  <c r="K936" i="16"/>
  <c r="L936" i="16" s="1"/>
  <c r="K937" i="16"/>
  <c r="L937" i="16" s="1"/>
  <c r="K938" i="16"/>
  <c r="L938" i="16" s="1"/>
  <c r="K939" i="16"/>
  <c r="L939" i="16" s="1"/>
  <c r="K940" i="16"/>
  <c r="L940" i="16" s="1"/>
  <c r="K941" i="16"/>
  <c r="L941" i="16" s="1"/>
  <c r="K942" i="16"/>
  <c r="L942" i="16" s="1"/>
  <c r="K943" i="16"/>
  <c r="L943" i="16" s="1"/>
  <c r="K944" i="16"/>
  <c r="L944" i="16" s="1"/>
  <c r="K945" i="16"/>
  <c r="L945" i="16" s="1"/>
  <c r="K946" i="16"/>
  <c r="L946" i="16" s="1"/>
  <c r="K947" i="16"/>
  <c r="L947" i="16" s="1"/>
  <c r="K948" i="16"/>
  <c r="L948" i="16" s="1"/>
  <c r="K884" i="16"/>
  <c r="L884" i="16" s="1"/>
  <c r="I885" i="3"/>
  <c r="J885" i="3" s="1"/>
  <c r="I886" i="3"/>
  <c r="J886" i="3" s="1"/>
  <c r="I887" i="3"/>
  <c r="J887" i="3" s="1"/>
  <c r="I888" i="3"/>
  <c r="J888" i="3" s="1"/>
  <c r="I889" i="3"/>
  <c r="J889" i="3" s="1"/>
  <c r="I890" i="3"/>
  <c r="J890" i="3" s="1"/>
  <c r="I891" i="3"/>
  <c r="J891" i="3" s="1"/>
  <c r="I892" i="3"/>
  <c r="J892" i="3" s="1"/>
  <c r="I893" i="3"/>
  <c r="J893" i="3" s="1"/>
  <c r="I894" i="3"/>
  <c r="J894" i="3" s="1"/>
  <c r="I895" i="3"/>
  <c r="J895" i="3" s="1"/>
  <c r="I896" i="3"/>
  <c r="J896" i="3" s="1"/>
  <c r="I897" i="3"/>
  <c r="J897" i="3" s="1"/>
  <c r="I898" i="3"/>
  <c r="J898" i="3" s="1"/>
  <c r="I899" i="3"/>
  <c r="J899" i="3" s="1"/>
  <c r="I900" i="3"/>
  <c r="J900" i="3" s="1"/>
  <c r="I901" i="3"/>
  <c r="J901" i="3" s="1"/>
  <c r="I902" i="3"/>
  <c r="J902" i="3" s="1"/>
  <c r="I903" i="3"/>
  <c r="J903" i="3" s="1"/>
  <c r="I904" i="3"/>
  <c r="J904" i="3" s="1"/>
  <c r="I905" i="3"/>
  <c r="J905" i="3" s="1"/>
  <c r="I906" i="3"/>
  <c r="J906" i="3" s="1"/>
  <c r="I907" i="3"/>
  <c r="J907" i="3" s="1"/>
  <c r="I908" i="3"/>
  <c r="J908" i="3" s="1"/>
  <c r="I909" i="3"/>
  <c r="J909" i="3" s="1"/>
  <c r="I910" i="3"/>
  <c r="J910" i="3" s="1"/>
  <c r="I911" i="3"/>
  <c r="J911" i="3" s="1"/>
  <c r="I912" i="3"/>
  <c r="J912" i="3" s="1"/>
  <c r="I913" i="3"/>
  <c r="J913" i="3" s="1"/>
  <c r="I914" i="3"/>
  <c r="J914" i="3" s="1"/>
  <c r="I915" i="3"/>
  <c r="J915" i="3" s="1"/>
  <c r="I916" i="3"/>
  <c r="J916" i="3" s="1"/>
  <c r="I917" i="3"/>
  <c r="J917" i="3" s="1"/>
  <c r="I918" i="3"/>
  <c r="J918" i="3" s="1"/>
  <c r="I919" i="3"/>
  <c r="J919" i="3" s="1"/>
  <c r="I920" i="3"/>
  <c r="J920" i="3" s="1"/>
  <c r="I921" i="3"/>
  <c r="J921" i="3" s="1"/>
  <c r="I922" i="3"/>
  <c r="J922" i="3" s="1"/>
  <c r="I923" i="3"/>
  <c r="J923" i="3" s="1"/>
  <c r="I924" i="3"/>
  <c r="J924" i="3" s="1"/>
  <c r="I925" i="3"/>
  <c r="J925" i="3" s="1"/>
  <c r="I926" i="3"/>
  <c r="J926" i="3" s="1"/>
  <c r="I927" i="3"/>
  <c r="J927" i="3" s="1"/>
  <c r="I928" i="3"/>
  <c r="J928" i="3" s="1"/>
  <c r="I929" i="3"/>
  <c r="J929" i="3" s="1"/>
  <c r="I930" i="3"/>
  <c r="J930" i="3" s="1"/>
  <c r="I931" i="3"/>
  <c r="J931" i="3" s="1"/>
  <c r="I932" i="3"/>
  <c r="J932" i="3" s="1"/>
  <c r="I933" i="3"/>
  <c r="J933" i="3" s="1"/>
  <c r="I934" i="3"/>
  <c r="J934" i="3" s="1"/>
  <c r="I935" i="3"/>
  <c r="J935" i="3" s="1"/>
  <c r="I936" i="3"/>
  <c r="J936" i="3" s="1"/>
  <c r="I937" i="3"/>
  <c r="J937" i="3" s="1"/>
  <c r="I938" i="3"/>
  <c r="J938" i="3" s="1"/>
  <c r="I939" i="3"/>
  <c r="J939" i="3" s="1"/>
  <c r="I940" i="3"/>
  <c r="J940" i="3" s="1"/>
  <c r="I941" i="3"/>
  <c r="J941" i="3" s="1"/>
  <c r="I942" i="3"/>
  <c r="J942" i="3" s="1"/>
  <c r="I943" i="3"/>
  <c r="J943" i="3" s="1"/>
  <c r="I944" i="3"/>
  <c r="J944" i="3" s="1"/>
  <c r="I945" i="3"/>
  <c r="J945" i="3" s="1"/>
  <c r="I946" i="3"/>
  <c r="J946" i="3" s="1"/>
  <c r="I947" i="3"/>
  <c r="J947" i="3" s="1"/>
  <c r="I948" i="3"/>
  <c r="J948" i="3" s="1"/>
  <c r="I884" i="3"/>
  <c r="J884" i="3" s="1"/>
  <c r="J1356" i="10"/>
  <c r="F1356" i="10"/>
  <c r="J1356" i="16"/>
  <c r="F1356" i="16"/>
  <c r="J931" i="17"/>
  <c r="F931" i="17"/>
  <c r="B1312" i="15"/>
  <c r="B1313" i="15" s="1"/>
  <c r="B1314" i="15" s="1"/>
  <c r="B1315" i="15" s="1"/>
  <c r="B1316" i="15" s="1"/>
  <c r="B1317" i="15" s="1"/>
  <c r="B1318" i="15" s="1"/>
  <c r="B1319" i="15" s="1"/>
  <c r="B1320" i="15" s="1"/>
  <c r="B1321" i="15" s="1"/>
  <c r="B1322" i="15" s="1"/>
  <c r="B1323" i="15" s="1"/>
  <c r="B1324" i="15" s="1"/>
  <c r="B1325" i="15" s="1"/>
  <c r="B1326" i="15" s="1"/>
  <c r="B1327" i="15" s="1"/>
  <c r="B1328" i="15" s="1"/>
  <c r="B1329" i="15" s="1"/>
  <c r="E1358" i="15"/>
  <c r="F1358" i="15"/>
  <c r="D1358" i="15"/>
  <c r="A1312" i="13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D1358" i="13"/>
  <c r="E1358" i="13"/>
  <c r="C1358" i="13"/>
  <c r="F1356" i="13"/>
  <c r="B1330" i="15" l="1"/>
  <c r="B1331" i="15" s="1"/>
  <c r="B1332" i="15" s="1"/>
  <c r="B1333" i="15" s="1"/>
  <c r="B1334" i="15" s="1"/>
  <c r="B1335" i="15" s="1"/>
  <c r="B1336" i="15" s="1"/>
  <c r="B1337" i="15" s="1"/>
  <c r="B1338" i="15" s="1"/>
  <c r="B1339" i="15" s="1"/>
  <c r="B1340" i="15" s="1"/>
  <c r="B1341" i="15" s="1"/>
  <c r="B1342" i="15" s="1"/>
  <c r="B1343" i="15" s="1"/>
  <c r="B1344" i="15" s="1"/>
  <c r="B1345" i="15" s="1"/>
  <c r="B1346" i="15" s="1"/>
  <c r="B1347" i="15" s="1"/>
  <c r="B1348" i="15" s="1"/>
  <c r="B1349" i="15" s="1"/>
  <c r="B1350" i="15" s="1"/>
  <c r="B1351" i="15" s="1"/>
  <c r="B1352" i="15" s="1"/>
  <c r="B1353" i="15" s="1"/>
  <c r="B1354" i="15" s="1"/>
  <c r="B1355" i="15" s="1"/>
  <c r="B1356" i="15" s="1"/>
  <c r="B1357" i="15" s="1"/>
  <c r="A1330" i="13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K707" i="9"/>
  <c r="K949" i="10"/>
  <c r="K882" i="9"/>
  <c r="M882" i="9"/>
  <c r="L949" i="9"/>
  <c r="K379" i="9"/>
  <c r="I379" i="3"/>
  <c r="L379" i="9"/>
  <c r="L707" i="9"/>
  <c r="K949" i="16"/>
  <c r="L1358" i="9"/>
  <c r="L1464" i="19"/>
  <c r="I707" i="3"/>
  <c r="I1358" i="3"/>
  <c r="M1358" i="9"/>
  <c r="I949" i="3"/>
  <c r="I1464" i="19"/>
  <c r="O379" i="9"/>
  <c r="A887" i="17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C933" i="17"/>
  <c r="J932" i="17"/>
  <c r="J939" i="11"/>
  <c r="A894" i="1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1312" i="16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C1358" i="16"/>
  <c r="A1312" i="10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C1358" i="10"/>
  <c r="A1312" i="9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12" i="8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12" i="7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12" i="5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12" i="6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C1358" i="6"/>
  <c r="A1312" i="3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C1358" i="4"/>
  <c r="C1358" i="3"/>
  <c r="A1312" i="4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E1358" i="2"/>
  <c r="D1358" i="2"/>
  <c r="A1330" i="3" l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30" i="6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30" i="5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30" i="4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905" i="17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12" i="1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1330" i="16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30" i="10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30" i="9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M379" i="9"/>
  <c r="A1330" i="8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M1358" i="3"/>
  <c r="M1464" i="3" s="1"/>
  <c r="L379" i="7"/>
  <c r="M707" i="9"/>
  <c r="N949" i="10"/>
  <c r="L949" i="10"/>
  <c r="N949" i="16"/>
  <c r="L949" i="16"/>
  <c r="N707" i="7"/>
  <c r="L707" i="7"/>
  <c r="P1358" i="9"/>
  <c r="J379" i="3"/>
  <c r="L949" i="3"/>
  <c r="J949" i="3"/>
  <c r="O1358" i="9"/>
  <c r="O882" i="9"/>
  <c r="L1358" i="3"/>
  <c r="J1358" i="3"/>
  <c r="L707" i="3"/>
  <c r="J707" i="3"/>
  <c r="L1358" i="4"/>
  <c r="O1358" i="10" l="1"/>
  <c r="O940" i="11"/>
  <c r="L379" i="3"/>
  <c r="N379" i="7"/>
  <c r="M1358" i="2"/>
  <c r="M1464" i="2" s="1"/>
  <c r="O1358" i="16"/>
  <c r="O933" i="17" l="1"/>
  <c r="K1049" i="3" l="1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951" i="3"/>
  <c r="F589" i="13"/>
  <c r="J706" i="16"/>
  <c r="K706" i="16" s="1"/>
  <c r="L706" i="16" s="1"/>
  <c r="F706" i="16"/>
  <c r="J705" i="16"/>
  <c r="K705" i="16" s="1"/>
  <c r="L705" i="16" s="1"/>
  <c r="F705" i="16"/>
  <c r="J704" i="16"/>
  <c r="K704" i="16" s="1"/>
  <c r="L704" i="16" s="1"/>
  <c r="F704" i="16"/>
  <c r="J703" i="16"/>
  <c r="K703" i="16" s="1"/>
  <c r="L703" i="16" s="1"/>
  <c r="F703" i="16"/>
  <c r="J702" i="16"/>
  <c r="K702" i="16" s="1"/>
  <c r="L702" i="16" s="1"/>
  <c r="F702" i="16"/>
  <c r="J701" i="16"/>
  <c r="K701" i="16" s="1"/>
  <c r="L701" i="16" s="1"/>
  <c r="F701" i="16"/>
  <c r="J700" i="16"/>
  <c r="K700" i="16" s="1"/>
  <c r="L700" i="16" s="1"/>
  <c r="F700" i="16"/>
  <c r="J699" i="16"/>
  <c r="K699" i="16" s="1"/>
  <c r="L699" i="16" s="1"/>
  <c r="F699" i="16"/>
  <c r="J698" i="16"/>
  <c r="K698" i="16" s="1"/>
  <c r="L698" i="16" s="1"/>
  <c r="F698" i="16"/>
  <c r="J697" i="16"/>
  <c r="K697" i="16" s="1"/>
  <c r="L697" i="16" s="1"/>
  <c r="F697" i="16"/>
  <c r="J696" i="16"/>
  <c r="K696" i="16" s="1"/>
  <c r="L696" i="16" s="1"/>
  <c r="F696" i="16"/>
  <c r="J695" i="16"/>
  <c r="K695" i="16" s="1"/>
  <c r="L695" i="16" s="1"/>
  <c r="F695" i="16"/>
  <c r="J694" i="16"/>
  <c r="K694" i="16" s="1"/>
  <c r="L694" i="16" s="1"/>
  <c r="F694" i="16"/>
  <c r="J693" i="16"/>
  <c r="K693" i="16" s="1"/>
  <c r="L693" i="16" s="1"/>
  <c r="F693" i="16"/>
  <c r="J692" i="16"/>
  <c r="K692" i="16" s="1"/>
  <c r="L692" i="16" s="1"/>
  <c r="F692" i="16"/>
  <c r="J691" i="16"/>
  <c r="K691" i="16" s="1"/>
  <c r="L691" i="16" s="1"/>
  <c r="F691" i="16"/>
  <c r="J690" i="16"/>
  <c r="K690" i="16" s="1"/>
  <c r="L690" i="16" s="1"/>
  <c r="F690" i="16"/>
  <c r="J689" i="16"/>
  <c r="K689" i="16" s="1"/>
  <c r="L689" i="16" s="1"/>
  <c r="F689" i="16"/>
  <c r="J688" i="16"/>
  <c r="K688" i="16" s="1"/>
  <c r="L688" i="16" s="1"/>
  <c r="F688" i="16"/>
  <c r="J687" i="16"/>
  <c r="K687" i="16" s="1"/>
  <c r="L687" i="16" s="1"/>
  <c r="F687" i="16"/>
  <c r="J686" i="16"/>
  <c r="K686" i="16" s="1"/>
  <c r="L686" i="16" s="1"/>
  <c r="F686" i="16"/>
  <c r="J685" i="16"/>
  <c r="K685" i="16" s="1"/>
  <c r="L685" i="16" s="1"/>
  <c r="F685" i="16"/>
  <c r="J684" i="16"/>
  <c r="K684" i="16" s="1"/>
  <c r="L684" i="16" s="1"/>
  <c r="F684" i="16"/>
  <c r="J683" i="16"/>
  <c r="K683" i="16" s="1"/>
  <c r="L683" i="16" s="1"/>
  <c r="F683" i="16"/>
  <c r="J682" i="16"/>
  <c r="K682" i="16" s="1"/>
  <c r="L682" i="16" s="1"/>
  <c r="F682" i="16"/>
  <c r="J681" i="16"/>
  <c r="K681" i="16" s="1"/>
  <c r="L681" i="16" s="1"/>
  <c r="J680" i="16"/>
  <c r="K680" i="16" s="1"/>
  <c r="L680" i="16" s="1"/>
  <c r="F680" i="16"/>
  <c r="J679" i="16"/>
  <c r="K679" i="16" s="1"/>
  <c r="L679" i="16" s="1"/>
  <c r="F679" i="16"/>
  <c r="J678" i="16"/>
  <c r="K678" i="16" s="1"/>
  <c r="L678" i="16" s="1"/>
  <c r="F678" i="16"/>
  <c r="J677" i="16"/>
  <c r="K677" i="16" s="1"/>
  <c r="L677" i="16" s="1"/>
  <c r="F677" i="16"/>
  <c r="J676" i="16"/>
  <c r="K676" i="16" s="1"/>
  <c r="L676" i="16" s="1"/>
  <c r="F676" i="16"/>
  <c r="J675" i="16"/>
  <c r="K675" i="16" s="1"/>
  <c r="L675" i="16" s="1"/>
  <c r="F675" i="16"/>
  <c r="J674" i="16"/>
  <c r="K674" i="16" s="1"/>
  <c r="L674" i="16" s="1"/>
  <c r="F674" i="16"/>
  <c r="J673" i="16"/>
  <c r="K673" i="16" s="1"/>
  <c r="L673" i="16" s="1"/>
  <c r="F673" i="16"/>
  <c r="J672" i="16"/>
  <c r="K672" i="16" s="1"/>
  <c r="L672" i="16" s="1"/>
  <c r="F672" i="16"/>
  <c r="J671" i="16"/>
  <c r="K671" i="16" s="1"/>
  <c r="L671" i="16" s="1"/>
  <c r="F671" i="16"/>
  <c r="J670" i="16"/>
  <c r="K670" i="16" s="1"/>
  <c r="L670" i="16" s="1"/>
  <c r="F670" i="16"/>
  <c r="J669" i="16"/>
  <c r="K669" i="16" s="1"/>
  <c r="L669" i="16" s="1"/>
  <c r="F669" i="16"/>
  <c r="J668" i="16"/>
  <c r="K668" i="16" s="1"/>
  <c r="L668" i="16" s="1"/>
  <c r="F668" i="16"/>
  <c r="J667" i="16"/>
  <c r="K667" i="16" s="1"/>
  <c r="L667" i="16" s="1"/>
  <c r="F667" i="16"/>
  <c r="J666" i="16"/>
  <c r="K666" i="16" s="1"/>
  <c r="L666" i="16" s="1"/>
  <c r="F666" i="16"/>
  <c r="J665" i="16"/>
  <c r="K665" i="16" s="1"/>
  <c r="L665" i="16" s="1"/>
  <c r="F665" i="16"/>
  <c r="J664" i="16"/>
  <c r="K664" i="16" s="1"/>
  <c r="L664" i="16" s="1"/>
  <c r="F664" i="16"/>
  <c r="J663" i="16"/>
  <c r="K663" i="16" s="1"/>
  <c r="L663" i="16" s="1"/>
  <c r="F663" i="16"/>
  <c r="J662" i="16"/>
  <c r="K662" i="16" s="1"/>
  <c r="L662" i="16" s="1"/>
  <c r="F662" i="16"/>
  <c r="J661" i="16"/>
  <c r="K661" i="16" s="1"/>
  <c r="L661" i="16" s="1"/>
  <c r="F661" i="16"/>
  <c r="J660" i="16"/>
  <c r="K660" i="16" s="1"/>
  <c r="L660" i="16" s="1"/>
  <c r="F660" i="16"/>
  <c r="J659" i="16"/>
  <c r="K659" i="16" s="1"/>
  <c r="L659" i="16" s="1"/>
  <c r="F659" i="16"/>
  <c r="J658" i="16"/>
  <c r="K658" i="16" s="1"/>
  <c r="L658" i="16" s="1"/>
  <c r="F658" i="16"/>
  <c r="J657" i="16"/>
  <c r="K657" i="16" s="1"/>
  <c r="L657" i="16" s="1"/>
  <c r="F657" i="16"/>
  <c r="J656" i="16"/>
  <c r="K656" i="16" s="1"/>
  <c r="L656" i="16" s="1"/>
  <c r="F656" i="16"/>
  <c r="J655" i="16"/>
  <c r="K655" i="16" s="1"/>
  <c r="L655" i="16" s="1"/>
  <c r="F655" i="16"/>
  <c r="J654" i="16"/>
  <c r="K654" i="16" s="1"/>
  <c r="L654" i="16" s="1"/>
  <c r="F654" i="16"/>
  <c r="J653" i="16"/>
  <c r="K653" i="16" s="1"/>
  <c r="L653" i="16" s="1"/>
  <c r="F653" i="16"/>
  <c r="J652" i="16"/>
  <c r="K652" i="16" s="1"/>
  <c r="L652" i="16" s="1"/>
  <c r="F652" i="16"/>
  <c r="J651" i="16"/>
  <c r="K651" i="16" s="1"/>
  <c r="L651" i="16" s="1"/>
  <c r="F651" i="16"/>
  <c r="J650" i="16"/>
  <c r="K650" i="16" s="1"/>
  <c r="L650" i="16" s="1"/>
  <c r="F650" i="16"/>
  <c r="J649" i="16"/>
  <c r="K649" i="16" s="1"/>
  <c r="L649" i="16" s="1"/>
  <c r="F649" i="16"/>
  <c r="J648" i="16"/>
  <c r="K648" i="16" s="1"/>
  <c r="L648" i="16" s="1"/>
  <c r="F648" i="16"/>
  <c r="J647" i="16"/>
  <c r="K647" i="16" s="1"/>
  <c r="L647" i="16" s="1"/>
  <c r="F647" i="16"/>
  <c r="J646" i="16"/>
  <c r="K646" i="16" s="1"/>
  <c r="L646" i="16" s="1"/>
  <c r="F646" i="16"/>
  <c r="J645" i="16"/>
  <c r="K645" i="16" s="1"/>
  <c r="L645" i="16" s="1"/>
  <c r="F645" i="16"/>
  <c r="J644" i="16"/>
  <c r="K644" i="16" s="1"/>
  <c r="L644" i="16" s="1"/>
  <c r="F644" i="16"/>
  <c r="J643" i="16"/>
  <c r="K643" i="16" s="1"/>
  <c r="L643" i="16" s="1"/>
  <c r="F643" i="16"/>
  <c r="J642" i="16"/>
  <c r="K642" i="16" s="1"/>
  <c r="L642" i="16" s="1"/>
  <c r="F642" i="16"/>
  <c r="J641" i="16"/>
  <c r="K641" i="16" s="1"/>
  <c r="L641" i="16" s="1"/>
  <c r="F641" i="16"/>
  <c r="J640" i="16"/>
  <c r="K640" i="16" s="1"/>
  <c r="L640" i="16" s="1"/>
  <c r="F640" i="16"/>
  <c r="J639" i="16"/>
  <c r="K639" i="16" s="1"/>
  <c r="L639" i="16" s="1"/>
  <c r="F639" i="16"/>
  <c r="J638" i="16"/>
  <c r="K638" i="16" s="1"/>
  <c r="L638" i="16" s="1"/>
  <c r="F638" i="16"/>
  <c r="J637" i="16"/>
  <c r="K637" i="16" s="1"/>
  <c r="L637" i="16" s="1"/>
  <c r="F637" i="16"/>
  <c r="J636" i="16"/>
  <c r="K636" i="16" s="1"/>
  <c r="L636" i="16" s="1"/>
  <c r="F636" i="16"/>
  <c r="J635" i="16"/>
  <c r="K635" i="16" s="1"/>
  <c r="L635" i="16" s="1"/>
  <c r="F635" i="16"/>
  <c r="J634" i="16"/>
  <c r="K634" i="16" s="1"/>
  <c r="L634" i="16" s="1"/>
  <c r="F634" i="16"/>
  <c r="J633" i="16"/>
  <c r="K633" i="16" s="1"/>
  <c r="L633" i="16" s="1"/>
  <c r="F633" i="16"/>
  <c r="J632" i="16"/>
  <c r="K632" i="16" s="1"/>
  <c r="L632" i="16" s="1"/>
  <c r="F632" i="16"/>
  <c r="J631" i="16"/>
  <c r="K631" i="16" s="1"/>
  <c r="L631" i="16" s="1"/>
  <c r="F631" i="16"/>
  <c r="J630" i="16"/>
  <c r="K630" i="16" s="1"/>
  <c r="L630" i="16" s="1"/>
  <c r="F630" i="16"/>
  <c r="J629" i="16"/>
  <c r="K629" i="16" s="1"/>
  <c r="L629" i="16" s="1"/>
  <c r="F629" i="16"/>
  <c r="J628" i="16"/>
  <c r="K628" i="16" s="1"/>
  <c r="L628" i="16" s="1"/>
  <c r="F628" i="16"/>
  <c r="J627" i="16"/>
  <c r="K627" i="16" s="1"/>
  <c r="L627" i="16" s="1"/>
  <c r="F627" i="16"/>
  <c r="J626" i="16"/>
  <c r="K626" i="16" s="1"/>
  <c r="L626" i="16" s="1"/>
  <c r="F626" i="16"/>
  <c r="J625" i="16"/>
  <c r="K625" i="16" s="1"/>
  <c r="L625" i="16" s="1"/>
  <c r="F625" i="16"/>
  <c r="J624" i="16"/>
  <c r="K624" i="16" s="1"/>
  <c r="L624" i="16" s="1"/>
  <c r="F624" i="16"/>
  <c r="J623" i="16"/>
  <c r="K623" i="16" s="1"/>
  <c r="L623" i="16" s="1"/>
  <c r="F623" i="16"/>
  <c r="J622" i="16"/>
  <c r="K622" i="16" s="1"/>
  <c r="L622" i="16" s="1"/>
  <c r="F622" i="16"/>
  <c r="J621" i="16"/>
  <c r="K621" i="16" s="1"/>
  <c r="L621" i="16" s="1"/>
  <c r="F621" i="16"/>
  <c r="J620" i="16"/>
  <c r="K620" i="16" s="1"/>
  <c r="L620" i="16" s="1"/>
  <c r="F620" i="16"/>
  <c r="J619" i="16"/>
  <c r="K619" i="16" s="1"/>
  <c r="L619" i="16" s="1"/>
  <c r="F619" i="16"/>
  <c r="J618" i="16"/>
  <c r="K618" i="16" s="1"/>
  <c r="L618" i="16" s="1"/>
  <c r="F618" i="16"/>
  <c r="J617" i="16"/>
  <c r="K617" i="16" s="1"/>
  <c r="L617" i="16" s="1"/>
  <c r="F617" i="16"/>
  <c r="J616" i="16"/>
  <c r="K616" i="16" s="1"/>
  <c r="L616" i="16" s="1"/>
  <c r="F616" i="16"/>
  <c r="J615" i="16"/>
  <c r="K615" i="16" s="1"/>
  <c r="L615" i="16" s="1"/>
  <c r="F615" i="16"/>
  <c r="J614" i="16"/>
  <c r="K614" i="16" s="1"/>
  <c r="L614" i="16" s="1"/>
  <c r="F614" i="16"/>
  <c r="J613" i="16"/>
  <c r="K613" i="16" s="1"/>
  <c r="L613" i="16" s="1"/>
  <c r="F613" i="16"/>
  <c r="J612" i="16"/>
  <c r="K612" i="16" s="1"/>
  <c r="L612" i="16" s="1"/>
  <c r="F612" i="16"/>
  <c r="J611" i="16"/>
  <c r="K611" i="16" s="1"/>
  <c r="L611" i="16" s="1"/>
  <c r="F611" i="16"/>
  <c r="J610" i="16"/>
  <c r="K610" i="16" s="1"/>
  <c r="L610" i="16" s="1"/>
  <c r="F610" i="16"/>
  <c r="J609" i="16"/>
  <c r="K609" i="16" s="1"/>
  <c r="L609" i="16" s="1"/>
  <c r="F609" i="16"/>
  <c r="J608" i="16"/>
  <c r="K608" i="16" s="1"/>
  <c r="L608" i="16" s="1"/>
  <c r="F608" i="16"/>
  <c r="J607" i="16"/>
  <c r="K607" i="16" s="1"/>
  <c r="L607" i="16" s="1"/>
  <c r="F607" i="16"/>
  <c r="J606" i="16"/>
  <c r="K606" i="16" s="1"/>
  <c r="L606" i="16" s="1"/>
  <c r="F606" i="16"/>
  <c r="J605" i="16"/>
  <c r="K605" i="16" s="1"/>
  <c r="L605" i="16" s="1"/>
  <c r="F605" i="16"/>
  <c r="J604" i="16"/>
  <c r="K604" i="16" s="1"/>
  <c r="L604" i="16" s="1"/>
  <c r="F604" i="16"/>
  <c r="J603" i="16"/>
  <c r="K603" i="16" s="1"/>
  <c r="L603" i="16" s="1"/>
  <c r="F603" i="16"/>
  <c r="J602" i="16"/>
  <c r="K602" i="16" s="1"/>
  <c r="L602" i="16" s="1"/>
  <c r="F602" i="16"/>
  <c r="J601" i="16"/>
  <c r="K601" i="16" s="1"/>
  <c r="L601" i="16" s="1"/>
  <c r="F601" i="16"/>
  <c r="J600" i="16"/>
  <c r="K600" i="16" s="1"/>
  <c r="L600" i="16" s="1"/>
  <c r="F600" i="16"/>
  <c r="J599" i="16"/>
  <c r="K599" i="16" s="1"/>
  <c r="L599" i="16" s="1"/>
  <c r="F599" i="16"/>
  <c r="J598" i="16"/>
  <c r="K598" i="16" s="1"/>
  <c r="L598" i="16" s="1"/>
  <c r="F598" i="16"/>
  <c r="J597" i="16"/>
  <c r="K597" i="16" s="1"/>
  <c r="L597" i="16" s="1"/>
  <c r="F597" i="16"/>
  <c r="J596" i="16"/>
  <c r="K596" i="16" s="1"/>
  <c r="L596" i="16" s="1"/>
  <c r="F596" i="16"/>
  <c r="J595" i="16"/>
  <c r="K595" i="16" s="1"/>
  <c r="L595" i="16" s="1"/>
  <c r="F595" i="16"/>
  <c r="J594" i="16"/>
  <c r="K594" i="16" s="1"/>
  <c r="L594" i="16" s="1"/>
  <c r="F594" i="16"/>
  <c r="J593" i="16"/>
  <c r="K593" i="16" s="1"/>
  <c r="L593" i="16" s="1"/>
  <c r="F593" i="16"/>
  <c r="J592" i="16"/>
  <c r="K592" i="16" s="1"/>
  <c r="L592" i="16" s="1"/>
  <c r="F592" i="16"/>
  <c r="J591" i="16"/>
  <c r="K591" i="16" s="1"/>
  <c r="L591" i="16" s="1"/>
  <c r="F591" i="16"/>
  <c r="J590" i="16"/>
  <c r="K590" i="16" s="1"/>
  <c r="L590" i="16" s="1"/>
  <c r="F590" i="16"/>
  <c r="J589" i="16"/>
  <c r="K589" i="16" s="1"/>
  <c r="L589" i="16" s="1"/>
  <c r="F589" i="16"/>
  <c r="J588" i="16"/>
  <c r="K588" i="16" s="1"/>
  <c r="L588" i="16" s="1"/>
  <c r="F588" i="16"/>
  <c r="J587" i="16"/>
  <c r="K587" i="16" s="1"/>
  <c r="L587" i="16" s="1"/>
  <c r="F587" i="16"/>
  <c r="J586" i="16"/>
  <c r="K586" i="16" s="1"/>
  <c r="L586" i="16" s="1"/>
  <c r="F586" i="16"/>
  <c r="J585" i="16"/>
  <c r="K585" i="16" s="1"/>
  <c r="L585" i="16" s="1"/>
  <c r="F585" i="16"/>
  <c r="J584" i="16"/>
  <c r="K584" i="16" s="1"/>
  <c r="L584" i="16" s="1"/>
  <c r="F584" i="16"/>
  <c r="J583" i="16"/>
  <c r="K583" i="16" s="1"/>
  <c r="L583" i="16" s="1"/>
  <c r="F583" i="16"/>
  <c r="J582" i="16"/>
  <c r="K582" i="16" s="1"/>
  <c r="L582" i="16" s="1"/>
  <c r="F582" i="16"/>
  <c r="J581" i="16"/>
  <c r="K581" i="16" s="1"/>
  <c r="L581" i="16" s="1"/>
  <c r="F581" i="16"/>
  <c r="J580" i="16"/>
  <c r="K580" i="16" s="1"/>
  <c r="L580" i="16" s="1"/>
  <c r="F580" i="16"/>
  <c r="J579" i="16"/>
  <c r="K579" i="16" s="1"/>
  <c r="L579" i="16" s="1"/>
  <c r="F579" i="16"/>
  <c r="J578" i="16"/>
  <c r="K578" i="16" s="1"/>
  <c r="L578" i="16" s="1"/>
  <c r="F578" i="16"/>
  <c r="J577" i="16"/>
  <c r="K577" i="16" s="1"/>
  <c r="L577" i="16" s="1"/>
  <c r="F577" i="16"/>
  <c r="J576" i="16"/>
  <c r="K576" i="16" s="1"/>
  <c r="L576" i="16" s="1"/>
  <c r="F576" i="16"/>
  <c r="J575" i="16"/>
  <c r="K575" i="16" s="1"/>
  <c r="L575" i="16" s="1"/>
  <c r="F575" i="16"/>
  <c r="J574" i="16"/>
  <c r="K574" i="16" s="1"/>
  <c r="L574" i="16" s="1"/>
  <c r="F574" i="16"/>
  <c r="J573" i="16"/>
  <c r="K573" i="16" s="1"/>
  <c r="L573" i="16" s="1"/>
  <c r="F573" i="16"/>
  <c r="J572" i="16"/>
  <c r="K572" i="16" s="1"/>
  <c r="L572" i="16" s="1"/>
  <c r="F572" i="16"/>
  <c r="J571" i="16"/>
  <c r="K571" i="16" s="1"/>
  <c r="L571" i="16" s="1"/>
  <c r="F571" i="16"/>
  <c r="J570" i="16"/>
  <c r="K570" i="16" s="1"/>
  <c r="L570" i="16" s="1"/>
  <c r="F570" i="16"/>
  <c r="J569" i="16"/>
  <c r="K569" i="16" s="1"/>
  <c r="L569" i="16" s="1"/>
  <c r="F569" i="16"/>
  <c r="J568" i="16"/>
  <c r="K568" i="16" s="1"/>
  <c r="L568" i="16" s="1"/>
  <c r="F568" i="16"/>
  <c r="J567" i="16"/>
  <c r="K567" i="16" s="1"/>
  <c r="L567" i="16" s="1"/>
  <c r="F567" i="16"/>
  <c r="J566" i="16"/>
  <c r="K566" i="16" s="1"/>
  <c r="L566" i="16" s="1"/>
  <c r="F566" i="16"/>
  <c r="J565" i="16"/>
  <c r="K565" i="16" s="1"/>
  <c r="L565" i="16" s="1"/>
  <c r="F565" i="16"/>
  <c r="J564" i="16"/>
  <c r="K564" i="16" s="1"/>
  <c r="L564" i="16" s="1"/>
  <c r="F564" i="16"/>
  <c r="J563" i="16"/>
  <c r="K563" i="16" s="1"/>
  <c r="L563" i="16" s="1"/>
  <c r="F563" i="16"/>
  <c r="J562" i="16"/>
  <c r="K562" i="16" s="1"/>
  <c r="L562" i="16" s="1"/>
  <c r="F562" i="16"/>
  <c r="J561" i="16"/>
  <c r="K561" i="16" s="1"/>
  <c r="L561" i="16" s="1"/>
  <c r="F561" i="16"/>
  <c r="J560" i="16"/>
  <c r="K560" i="16" s="1"/>
  <c r="L560" i="16" s="1"/>
  <c r="F560" i="16"/>
  <c r="J559" i="16"/>
  <c r="K559" i="16" s="1"/>
  <c r="L559" i="16" s="1"/>
  <c r="F559" i="16"/>
  <c r="J558" i="16"/>
  <c r="K558" i="16" s="1"/>
  <c r="L558" i="16" s="1"/>
  <c r="F558" i="16"/>
  <c r="J557" i="16"/>
  <c r="K557" i="16" s="1"/>
  <c r="L557" i="16" s="1"/>
  <c r="F557" i="16"/>
  <c r="J556" i="16"/>
  <c r="K556" i="16" s="1"/>
  <c r="L556" i="16" s="1"/>
  <c r="F556" i="16"/>
  <c r="J555" i="16"/>
  <c r="K555" i="16" s="1"/>
  <c r="L555" i="16" s="1"/>
  <c r="F555" i="16"/>
  <c r="J554" i="16"/>
  <c r="K554" i="16" s="1"/>
  <c r="L554" i="16" s="1"/>
  <c r="F554" i="16"/>
  <c r="J553" i="16"/>
  <c r="K553" i="16" s="1"/>
  <c r="L553" i="16" s="1"/>
  <c r="F553" i="16"/>
  <c r="J552" i="16"/>
  <c r="K552" i="16" s="1"/>
  <c r="L552" i="16" s="1"/>
  <c r="F552" i="16"/>
  <c r="J551" i="16"/>
  <c r="K551" i="16" s="1"/>
  <c r="L551" i="16" s="1"/>
  <c r="F551" i="16"/>
  <c r="J550" i="16"/>
  <c r="K550" i="16" s="1"/>
  <c r="L550" i="16" s="1"/>
  <c r="F550" i="16"/>
  <c r="J549" i="16"/>
  <c r="K549" i="16" s="1"/>
  <c r="L549" i="16" s="1"/>
  <c r="F549" i="16"/>
  <c r="J548" i="16"/>
  <c r="K548" i="16" s="1"/>
  <c r="L548" i="16" s="1"/>
  <c r="F548" i="16"/>
  <c r="J547" i="16"/>
  <c r="K547" i="16" s="1"/>
  <c r="L547" i="16" s="1"/>
  <c r="F547" i="16"/>
  <c r="J546" i="16"/>
  <c r="K546" i="16" s="1"/>
  <c r="L546" i="16" s="1"/>
  <c r="F546" i="16"/>
  <c r="J545" i="16"/>
  <c r="K545" i="16" s="1"/>
  <c r="L545" i="16" s="1"/>
  <c r="F545" i="16"/>
  <c r="J544" i="16"/>
  <c r="K544" i="16" s="1"/>
  <c r="L544" i="16" s="1"/>
  <c r="F544" i="16"/>
  <c r="J543" i="16"/>
  <c r="K543" i="16" s="1"/>
  <c r="L543" i="16" s="1"/>
  <c r="F543" i="16"/>
  <c r="J542" i="16"/>
  <c r="K542" i="16" s="1"/>
  <c r="L542" i="16" s="1"/>
  <c r="F542" i="16"/>
  <c r="J541" i="16"/>
  <c r="K541" i="16" s="1"/>
  <c r="L541" i="16" s="1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1309" i="3" l="1"/>
  <c r="N1049" i="3"/>
  <c r="M408" i="16" l="1"/>
  <c r="P408" i="16" s="1"/>
  <c r="A952" i="3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G1357" i="15" l="1"/>
  <c r="H1357" i="15" s="1"/>
  <c r="J1357" i="15" s="1"/>
  <c r="F1357" i="13"/>
  <c r="F932" i="17"/>
  <c r="F939" i="11"/>
  <c r="J1357" i="16"/>
  <c r="F1357" i="16"/>
  <c r="J1357" i="10"/>
  <c r="F1357" i="10"/>
  <c r="N1357" i="9"/>
  <c r="F1357" i="9"/>
  <c r="F1357" i="8"/>
  <c r="F1357" i="7"/>
  <c r="F1357" i="5"/>
  <c r="I1357" i="5" s="1"/>
  <c r="G1354" i="1" s="1"/>
  <c r="K1357" i="6"/>
  <c r="H1357" i="6"/>
  <c r="F1357" i="6"/>
  <c r="F1357" i="3"/>
  <c r="H1357" i="4"/>
  <c r="I1357" i="4" s="1"/>
  <c r="F1357" i="4"/>
  <c r="I1357" i="2"/>
  <c r="J1357" i="2" s="1"/>
  <c r="G1357" i="2"/>
  <c r="H1428" i="4"/>
  <c r="I1428" i="4" s="1"/>
  <c r="H217" i="4"/>
  <c r="I217" i="4" s="1"/>
  <c r="I145" i="2"/>
  <c r="J145" i="2" s="1"/>
  <c r="I146" i="2"/>
  <c r="J146" i="2" s="1"/>
  <c r="I147" i="2"/>
  <c r="J147" i="2" s="1"/>
  <c r="I148" i="2"/>
  <c r="J148" i="2" s="1"/>
  <c r="I149" i="2"/>
  <c r="J149" i="2" s="1"/>
  <c r="I150" i="2"/>
  <c r="J150" i="2" s="1"/>
  <c r="I151" i="2"/>
  <c r="J151" i="2" s="1"/>
  <c r="I152" i="2"/>
  <c r="J152" i="2" s="1"/>
  <c r="I153" i="2"/>
  <c r="J153" i="2" s="1"/>
  <c r="I154" i="2"/>
  <c r="J154" i="2" s="1"/>
  <c r="I155" i="2"/>
  <c r="J155" i="2" s="1"/>
  <c r="I156" i="2"/>
  <c r="J156" i="2" s="1"/>
  <c r="I157" i="2"/>
  <c r="J157" i="2" s="1"/>
  <c r="I158" i="2"/>
  <c r="J158" i="2" s="1"/>
  <c r="I159" i="2"/>
  <c r="J159" i="2" s="1"/>
  <c r="I160" i="2"/>
  <c r="J160" i="2" s="1"/>
  <c r="I161" i="2"/>
  <c r="J161" i="2" s="1"/>
  <c r="I162" i="2"/>
  <c r="J162" i="2" s="1"/>
  <c r="I163" i="2"/>
  <c r="J163" i="2" s="1"/>
  <c r="I164" i="2"/>
  <c r="J164" i="2" s="1"/>
  <c r="I165" i="2"/>
  <c r="J165" i="2" s="1"/>
  <c r="I166" i="2"/>
  <c r="J166" i="2" s="1"/>
  <c r="I167" i="2"/>
  <c r="J167" i="2" s="1"/>
  <c r="I168" i="2"/>
  <c r="J168" i="2" s="1"/>
  <c r="I169" i="2"/>
  <c r="J169" i="2" s="1"/>
  <c r="I170" i="2"/>
  <c r="J170" i="2" s="1"/>
  <c r="I171" i="2"/>
  <c r="J171" i="2" s="1"/>
  <c r="I172" i="2"/>
  <c r="J172" i="2" s="1"/>
  <c r="I173" i="2"/>
  <c r="J173" i="2" s="1"/>
  <c r="I174" i="2"/>
  <c r="J174" i="2" s="1"/>
  <c r="I175" i="2"/>
  <c r="J175" i="2" s="1"/>
  <c r="I176" i="2"/>
  <c r="J176" i="2" s="1"/>
  <c r="I177" i="2"/>
  <c r="J177" i="2" s="1"/>
  <c r="I178" i="2"/>
  <c r="J178" i="2" s="1"/>
  <c r="I179" i="2"/>
  <c r="J179" i="2" s="1"/>
  <c r="I180" i="2"/>
  <c r="J180" i="2" s="1"/>
  <c r="I181" i="2"/>
  <c r="J181" i="2" s="1"/>
  <c r="I182" i="2"/>
  <c r="J182" i="2" s="1"/>
  <c r="I183" i="2"/>
  <c r="J183" i="2" s="1"/>
  <c r="I184" i="2"/>
  <c r="J184" i="2" s="1"/>
  <c r="I185" i="2"/>
  <c r="J185" i="2" s="1"/>
  <c r="I186" i="2"/>
  <c r="J186" i="2" s="1"/>
  <c r="I188" i="2"/>
  <c r="J188" i="2" s="1"/>
  <c r="I189" i="2"/>
  <c r="J189" i="2" s="1"/>
  <c r="I190" i="2"/>
  <c r="J190" i="2" s="1"/>
  <c r="I191" i="2"/>
  <c r="J191" i="2" s="1"/>
  <c r="I192" i="2"/>
  <c r="J192" i="2" s="1"/>
  <c r="I193" i="2"/>
  <c r="J193" i="2" s="1"/>
  <c r="I194" i="2"/>
  <c r="J194" i="2" s="1"/>
  <c r="I195" i="2"/>
  <c r="J195" i="2" s="1"/>
  <c r="I196" i="2"/>
  <c r="J196" i="2" s="1"/>
  <c r="I197" i="2"/>
  <c r="J197" i="2" s="1"/>
  <c r="I198" i="2"/>
  <c r="J198" i="2" s="1"/>
  <c r="I199" i="2"/>
  <c r="J199" i="2" s="1"/>
  <c r="I200" i="2"/>
  <c r="J200" i="2" s="1"/>
  <c r="I201" i="2"/>
  <c r="J201" i="2" s="1"/>
  <c r="I202" i="2"/>
  <c r="J202" i="2" s="1"/>
  <c r="I203" i="2"/>
  <c r="J203" i="2" s="1"/>
  <c r="I204" i="2"/>
  <c r="J204" i="2" s="1"/>
  <c r="I205" i="2"/>
  <c r="J205" i="2" s="1"/>
  <c r="I206" i="2"/>
  <c r="J206" i="2" s="1"/>
  <c r="I207" i="2"/>
  <c r="J207" i="2" s="1"/>
  <c r="I208" i="2"/>
  <c r="J208" i="2" s="1"/>
  <c r="I209" i="2"/>
  <c r="J209" i="2" s="1"/>
  <c r="I210" i="2"/>
  <c r="J210" i="2" s="1"/>
  <c r="I211" i="2"/>
  <c r="J211" i="2" s="1"/>
  <c r="I212" i="2"/>
  <c r="J212" i="2" s="1"/>
  <c r="I213" i="2"/>
  <c r="J213" i="2" s="1"/>
  <c r="I214" i="2"/>
  <c r="J214" i="2" s="1"/>
  <c r="I215" i="2"/>
  <c r="J215" i="2" s="1"/>
  <c r="I216" i="2"/>
  <c r="J216" i="2" s="1"/>
  <c r="I217" i="2"/>
  <c r="J217" i="2" s="1"/>
  <c r="I218" i="2"/>
  <c r="J218" i="2" s="1"/>
  <c r="I219" i="2"/>
  <c r="J219" i="2" s="1"/>
  <c r="I220" i="2"/>
  <c r="J220" i="2" s="1"/>
  <c r="I221" i="2"/>
  <c r="J221" i="2" s="1"/>
  <c r="I222" i="2"/>
  <c r="J222" i="2" s="1"/>
  <c r="I223" i="2"/>
  <c r="J223" i="2" s="1"/>
  <c r="I224" i="2"/>
  <c r="J224" i="2" s="1"/>
  <c r="I225" i="2"/>
  <c r="J225" i="2" s="1"/>
  <c r="I226" i="2"/>
  <c r="J226" i="2" s="1"/>
  <c r="I227" i="2"/>
  <c r="J227" i="2" s="1"/>
  <c r="I228" i="2"/>
  <c r="J228" i="2" s="1"/>
  <c r="I229" i="2"/>
  <c r="J229" i="2" s="1"/>
  <c r="I230" i="2"/>
  <c r="J230" i="2" s="1"/>
  <c r="I231" i="2"/>
  <c r="J231" i="2" s="1"/>
  <c r="I232" i="2"/>
  <c r="J232" i="2" s="1"/>
  <c r="I233" i="2"/>
  <c r="J233" i="2" s="1"/>
  <c r="I234" i="2"/>
  <c r="J234" i="2" s="1"/>
  <c r="I235" i="2"/>
  <c r="J235" i="2" s="1"/>
  <c r="I236" i="2"/>
  <c r="J236" i="2" s="1"/>
  <c r="I237" i="2"/>
  <c r="J237" i="2" s="1"/>
  <c r="I238" i="2"/>
  <c r="J238" i="2" s="1"/>
  <c r="I239" i="2"/>
  <c r="J239" i="2" s="1"/>
  <c r="I240" i="2"/>
  <c r="J240" i="2" s="1"/>
  <c r="I241" i="2"/>
  <c r="J241" i="2" s="1"/>
  <c r="I242" i="2"/>
  <c r="J242" i="2" s="1"/>
  <c r="I244" i="2"/>
  <c r="J244" i="2" s="1"/>
  <c r="I245" i="2"/>
  <c r="J245" i="2" s="1"/>
  <c r="I246" i="2"/>
  <c r="J246" i="2" s="1"/>
  <c r="I247" i="2"/>
  <c r="J247" i="2" s="1"/>
  <c r="I248" i="2"/>
  <c r="J248" i="2" s="1"/>
  <c r="I249" i="2"/>
  <c r="J249" i="2" s="1"/>
  <c r="I250" i="2"/>
  <c r="J250" i="2" s="1"/>
  <c r="I251" i="2"/>
  <c r="J251" i="2" s="1"/>
  <c r="I252" i="2"/>
  <c r="J252" i="2" s="1"/>
  <c r="I253" i="2"/>
  <c r="J253" i="2" s="1"/>
  <c r="I254" i="2"/>
  <c r="J254" i="2" s="1"/>
  <c r="I255" i="2"/>
  <c r="J255" i="2" s="1"/>
  <c r="I256" i="2"/>
  <c r="J256" i="2" s="1"/>
  <c r="I257" i="2"/>
  <c r="J257" i="2" s="1"/>
  <c r="I258" i="2"/>
  <c r="J258" i="2" s="1"/>
  <c r="I259" i="2"/>
  <c r="J259" i="2" s="1"/>
  <c r="I260" i="2"/>
  <c r="J260" i="2" s="1"/>
  <c r="I261" i="2"/>
  <c r="J261" i="2" s="1"/>
  <c r="I262" i="2"/>
  <c r="J262" i="2" s="1"/>
  <c r="I263" i="2"/>
  <c r="J263" i="2" s="1"/>
  <c r="I264" i="2"/>
  <c r="J264" i="2" s="1"/>
  <c r="I265" i="2"/>
  <c r="J265" i="2" s="1"/>
  <c r="I266" i="2"/>
  <c r="J266" i="2" s="1"/>
  <c r="I267" i="2"/>
  <c r="J267" i="2" s="1"/>
  <c r="I268" i="2"/>
  <c r="J268" i="2" s="1"/>
  <c r="I269" i="2"/>
  <c r="J269" i="2" s="1"/>
  <c r="I270" i="2"/>
  <c r="J270" i="2" s="1"/>
  <c r="I271" i="2"/>
  <c r="J271" i="2" s="1"/>
  <c r="I272" i="2"/>
  <c r="J272" i="2" s="1"/>
  <c r="I273" i="2"/>
  <c r="J273" i="2" s="1"/>
  <c r="I274" i="2"/>
  <c r="J274" i="2" s="1"/>
  <c r="I275" i="2"/>
  <c r="J275" i="2" s="1"/>
  <c r="I276" i="2"/>
  <c r="J276" i="2" s="1"/>
  <c r="I277" i="2"/>
  <c r="J277" i="2" s="1"/>
  <c r="I278" i="2"/>
  <c r="J278" i="2" s="1"/>
  <c r="I279" i="2"/>
  <c r="J279" i="2" s="1"/>
  <c r="I280" i="2"/>
  <c r="J280" i="2" s="1"/>
  <c r="I281" i="2"/>
  <c r="J281" i="2" s="1"/>
  <c r="I282" i="2"/>
  <c r="J282" i="2" s="1"/>
  <c r="I283" i="2"/>
  <c r="J283" i="2" s="1"/>
  <c r="I284" i="2"/>
  <c r="J284" i="2" s="1"/>
  <c r="I285" i="2"/>
  <c r="J285" i="2" s="1"/>
  <c r="I286" i="2"/>
  <c r="J286" i="2" s="1"/>
  <c r="I287" i="2"/>
  <c r="J287" i="2" s="1"/>
  <c r="I288" i="2"/>
  <c r="J288" i="2" s="1"/>
  <c r="I289" i="2"/>
  <c r="J289" i="2" s="1"/>
  <c r="I290" i="2"/>
  <c r="J290" i="2" s="1"/>
  <c r="I291" i="2"/>
  <c r="J291" i="2" s="1"/>
  <c r="I292" i="2"/>
  <c r="J292" i="2" s="1"/>
  <c r="I293" i="2"/>
  <c r="J293" i="2" s="1"/>
  <c r="I294" i="2"/>
  <c r="J294" i="2" s="1"/>
  <c r="I295" i="2"/>
  <c r="J295" i="2" s="1"/>
  <c r="I296" i="2"/>
  <c r="J296" i="2" s="1"/>
  <c r="I297" i="2"/>
  <c r="J297" i="2" s="1"/>
  <c r="I298" i="2"/>
  <c r="J298" i="2" s="1"/>
  <c r="I299" i="2"/>
  <c r="J299" i="2" s="1"/>
  <c r="I300" i="2"/>
  <c r="J300" i="2" s="1"/>
  <c r="I301" i="2"/>
  <c r="J301" i="2" s="1"/>
  <c r="I302" i="2"/>
  <c r="J302" i="2" s="1"/>
  <c r="I303" i="2"/>
  <c r="J303" i="2" s="1"/>
  <c r="I304" i="2"/>
  <c r="J304" i="2" s="1"/>
  <c r="I305" i="2"/>
  <c r="J305" i="2" s="1"/>
  <c r="I306" i="2"/>
  <c r="J306" i="2" s="1"/>
  <c r="I307" i="2"/>
  <c r="J307" i="2" s="1"/>
  <c r="I308" i="2"/>
  <c r="J308" i="2" s="1"/>
  <c r="I309" i="2"/>
  <c r="J309" i="2" s="1"/>
  <c r="I310" i="2"/>
  <c r="J310" i="2" s="1"/>
  <c r="I311" i="2"/>
  <c r="J311" i="2" s="1"/>
  <c r="I312" i="2"/>
  <c r="J312" i="2" s="1"/>
  <c r="I313" i="2"/>
  <c r="J313" i="2" s="1"/>
  <c r="I314" i="2"/>
  <c r="J314" i="2" s="1"/>
  <c r="I315" i="2"/>
  <c r="J315" i="2" s="1"/>
  <c r="I316" i="2"/>
  <c r="J316" i="2" s="1"/>
  <c r="I317" i="2"/>
  <c r="J317" i="2" s="1"/>
  <c r="I318" i="2"/>
  <c r="J318" i="2" s="1"/>
  <c r="I319" i="2"/>
  <c r="J319" i="2" s="1"/>
  <c r="I320" i="2"/>
  <c r="J320" i="2" s="1"/>
  <c r="I321" i="2"/>
  <c r="J321" i="2" s="1"/>
  <c r="I322" i="2"/>
  <c r="J322" i="2" s="1"/>
  <c r="I323" i="2"/>
  <c r="J323" i="2" s="1"/>
  <c r="I324" i="2"/>
  <c r="J324" i="2" s="1"/>
  <c r="I325" i="2"/>
  <c r="J325" i="2" s="1"/>
  <c r="I326" i="2"/>
  <c r="J326" i="2" s="1"/>
  <c r="I327" i="2"/>
  <c r="J327" i="2" s="1"/>
  <c r="I328" i="2"/>
  <c r="J328" i="2" s="1"/>
  <c r="I329" i="2"/>
  <c r="J329" i="2" s="1"/>
  <c r="I330" i="2"/>
  <c r="J330" i="2" s="1"/>
  <c r="I331" i="2"/>
  <c r="J331" i="2" s="1"/>
  <c r="I332" i="2"/>
  <c r="J332" i="2" s="1"/>
  <c r="I333" i="2"/>
  <c r="J333" i="2" s="1"/>
  <c r="I334" i="2"/>
  <c r="J334" i="2" s="1"/>
  <c r="I335" i="2"/>
  <c r="J335" i="2" s="1"/>
  <c r="I336" i="2"/>
  <c r="J336" i="2" s="1"/>
  <c r="I337" i="2"/>
  <c r="J337" i="2" s="1"/>
  <c r="I338" i="2"/>
  <c r="J338" i="2" s="1"/>
  <c r="I339" i="2"/>
  <c r="J339" i="2" s="1"/>
  <c r="I340" i="2"/>
  <c r="J340" i="2" s="1"/>
  <c r="I341" i="2"/>
  <c r="J341" i="2" s="1"/>
  <c r="I342" i="2"/>
  <c r="J342" i="2" s="1"/>
  <c r="I343" i="2"/>
  <c r="J343" i="2" s="1"/>
  <c r="I344" i="2"/>
  <c r="J344" i="2" s="1"/>
  <c r="I345" i="2"/>
  <c r="J345" i="2" s="1"/>
  <c r="I346" i="2"/>
  <c r="J346" i="2" s="1"/>
  <c r="I347" i="2"/>
  <c r="J347" i="2" s="1"/>
  <c r="I348" i="2"/>
  <c r="J348" i="2" s="1"/>
  <c r="I349" i="2"/>
  <c r="J349" i="2" s="1"/>
  <c r="I350" i="2"/>
  <c r="J350" i="2" s="1"/>
  <c r="I351" i="2"/>
  <c r="J351" i="2" s="1"/>
  <c r="I352" i="2"/>
  <c r="J352" i="2" s="1"/>
  <c r="I353" i="2"/>
  <c r="J353" i="2" s="1"/>
  <c r="I354" i="2"/>
  <c r="J354" i="2" s="1"/>
  <c r="I355" i="2"/>
  <c r="J355" i="2" s="1"/>
  <c r="I356" i="2"/>
  <c r="J356" i="2" s="1"/>
  <c r="I357" i="2"/>
  <c r="J357" i="2" s="1"/>
  <c r="I358" i="2"/>
  <c r="J358" i="2" s="1"/>
  <c r="I359" i="2"/>
  <c r="J359" i="2" s="1"/>
  <c r="I360" i="2"/>
  <c r="J360" i="2" s="1"/>
  <c r="I361" i="2"/>
  <c r="J361" i="2" s="1"/>
  <c r="I362" i="2"/>
  <c r="J362" i="2" s="1"/>
  <c r="I363" i="2"/>
  <c r="J363" i="2" s="1"/>
  <c r="I364" i="2"/>
  <c r="J364" i="2" s="1"/>
  <c r="I365" i="2"/>
  <c r="J365" i="2" s="1"/>
  <c r="I366" i="2"/>
  <c r="J366" i="2" s="1"/>
  <c r="I367" i="2"/>
  <c r="J367" i="2" s="1"/>
  <c r="I368" i="2"/>
  <c r="J368" i="2" s="1"/>
  <c r="I369" i="2"/>
  <c r="J369" i="2" s="1"/>
  <c r="I370" i="2"/>
  <c r="J370" i="2" s="1"/>
  <c r="I371" i="2"/>
  <c r="J371" i="2" s="1"/>
  <c r="I372" i="2"/>
  <c r="J372" i="2" s="1"/>
  <c r="I373" i="2"/>
  <c r="J373" i="2" s="1"/>
  <c r="I374" i="2"/>
  <c r="J374" i="2" s="1"/>
  <c r="I375" i="2"/>
  <c r="J375" i="2" s="1"/>
  <c r="I376" i="2"/>
  <c r="J376" i="2" s="1"/>
  <c r="I377" i="2"/>
  <c r="J377" i="2" s="1"/>
  <c r="I378" i="2"/>
  <c r="J378" i="2" s="1"/>
  <c r="I7" i="2"/>
  <c r="J7" i="2" s="1"/>
  <c r="I8" i="2"/>
  <c r="J8" i="2" s="1"/>
  <c r="I9" i="2"/>
  <c r="J9" i="2" s="1"/>
  <c r="I10" i="2"/>
  <c r="J10" i="2" s="1"/>
  <c r="I11" i="2"/>
  <c r="J11" i="2" s="1"/>
  <c r="I12" i="2"/>
  <c r="J12" i="2" s="1"/>
  <c r="I13" i="2"/>
  <c r="J13" i="2" s="1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26" i="2"/>
  <c r="J26" i="2" s="1"/>
  <c r="I27" i="2"/>
  <c r="J27" i="2" s="1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35" i="2"/>
  <c r="J35" i="2" s="1"/>
  <c r="I36" i="2"/>
  <c r="J36" i="2" s="1"/>
  <c r="I37" i="2"/>
  <c r="J37" i="2" s="1"/>
  <c r="I38" i="2"/>
  <c r="J38" i="2" s="1"/>
  <c r="I39" i="2"/>
  <c r="J39" i="2" s="1"/>
  <c r="I40" i="2"/>
  <c r="J40" i="2" s="1"/>
  <c r="I41" i="2"/>
  <c r="J41" i="2" s="1"/>
  <c r="I42" i="2"/>
  <c r="J42" i="2" s="1"/>
  <c r="I43" i="2"/>
  <c r="J43" i="2" s="1"/>
  <c r="I44" i="2"/>
  <c r="J44" i="2" s="1"/>
  <c r="I45" i="2"/>
  <c r="J45" i="2" s="1"/>
  <c r="I46" i="2"/>
  <c r="J46" i="2" s="1"/>
  <c r="I47" i="2"/>
  <c r="J47" i="2" s="1"/>
  <c r="I48" i="2"/>
  <c r="J48" i="2" s="1"/>
  <c r="I49" i="2"/>
  <c r="J49" i="2" s="1"/>
  <c r="I50" i="2"/>
  <c r="J50" i="2" s="1"/>
  <c r="I51" i="2"/>
  <c r="J51" i="2" s="1"/>
  <c r="I52" i="2"/>
  <c r="J52" i="2" s="1"/>
  <c r="I53" i="2"/>
  <c r="J53" i="2" s="1"/>
  <c r="I54" i="2"/>
  <c r="J54" i="2" s="1"/>
  <c r="I55" i="2"/>
  <c r="J55" i="2" s="1"/>
  <c r="I56" i="2"/>
  <c r="J56" i="2" s="1"/>
  <c r="I57" i="2"/>
  <c r="J57" i="2" s="1"/>
  <c r="I58" i="2"/>
  <c r="J58" i="2" s="1"/>
  <c r="I59" i="2"/>
  <c r="J59" i="2" s="1"/>
  <c r="I60" i="2"/>
  <c r="J60" i="2" s="1"/>
  <c r="I61" i="2"/>
  <c r="J61" i="2" s="1"/>
  <c r="I62" i="2"/>
  <c r="J62" i="2" s="1"/>
  <c r="I63" i="2"/>
  <c r="J63" i="2" s="1"/>
  <c r="I64" i="2"/>
  <c r="J64" i="2" s="1"/>
  <c r="I65" i="2"/>
  <c r="J65" i="2" s="1"/>
  <c r="I66" i="2"/>
  <c r="J66" i="2" s="1"/>
  <c r="I67" i="2"/>
  <c r="J67" i="2" s="1"/>
  <c r="I68" i="2"/>
  <c r="J68" i="2" s="1"/>
  <c r="I69" i="2"/>
  <c r="J69" i="2" s="1"/>
  <c r="I70" i="2"/>
  <c r="J70" i="2" s="1"/>
  <c r="I71" i="2"/>
  <c r="J71" i="2" s="1"/>
  <c r="I72" i="2"/>
  <c r="J72" i="2" s="1"/>
  <c r="I73" i="2"/>
  <c r="J73" i="2" s="1"/>
  <c r="I74" i="2"/>
  <c r="J74" i="2" s="1"/>
  <c r="I75" i="2"/>
  <c r="J75" i="2" s="1"/>
  <c r="I76" i="2"/>
  <c r="J76" i="2" s="1"/>
  <c r="I77" i="2"/>
  <c r="J77" i="2" s="1"/>
  <c r="I78" i="2"/>
  <c r="J78" i="2" s="1"/>
  <c r="I79" i="2"/>
  <c r="J79" i="2" s="1"/>
  <c r="I80" i="2"/>
  <c r="J80" i="2" s="1"/>
  <c r="I81" i="2"/>
  <c r="J81" i="2" s="1"/>
  <c r="I82" i="2"/>
  <c r="J82" i="2" s="1"/>
  <c r="I83" i="2"/>
  <c r="J83" i="2" s="1"/>
  <c r="I84" i="2"/>
  <c r="J84" i="2" s="1"/>
  <c r="I85" i="2"/>
  <c r="J85" i="2" s="1"/>
  <c r="I86" i="2"/>
  <c r="J86" i="2" s="1"/>
  <c r="I87" i="2"/>
  <c r="J87" i="2" s="1"/>
  <c r="I88" i="2"/>
  <c r="J88" i="2" s="1"/>
  <c r="I89" i="2"/>
  <c r="J89" i="2" s="1"/>
  <c r="I90" i="2"/>
  <c r="J90" i="2" s="1"/>
  <c r="I91" i="2"/>
  <c r="J91" i="2" s="1"/>
  <c r="I92" i="2"/>
  <c r="J92" i="2" s="1"/>
  <c r="I93" i="2"/>
  <c r="J93" i="2" s="1"/>
  <c r="I94" i="2"/>
  <c r="J94" i="2" s="1"/>
  <c r="I95" i="2"/>
  <c r="J95" i="2" s="1"/>
  <c r="I96" i="2"/>
  <c r="J96" i="2" s="1"/>
  <c r="I97" i="2"/>
  <c r="J97" i="2" s="1"/>
  <c r="I98" i="2"/>
  <c r="J98" i="2" s="1"/>
  <c r="I99" i="2"/>
  <c r="J99" i="2" s="1"/>
  <c r="I100" i="2"/>
  <c r="J100" i="2" s="1"/>
  <c r="I101" i="2"/>
  <c r="J101" i="2" s="1"/>
  <c r="I102" i="2"/>
  <c r="J102" i="2" s="1"/>
  <c r="I103" i="2"/>
  <c r="J103" i="2" s="1"/>
  <c r="I104" i="2"/>
  <c r="J104" i="2" s="1"/>
  <c r="I105" i="2"/>
  <c r="J105" i="2" s="1"/>
  <c r="I106" i="2"/>
  <c r="J106" i="2" s="1"/>
  <c r="I107" i="2"/>
  <c r="J107" i="2" s="1"/>
  <c r="I108" i="2"/>
  <c r="J108" i="2" s="1"/>
  <c r="I109" i="2"/>
  <c r="J109" i="2" s="1"/>
  <c r="I110" i="2"/>
  <c r="J110" i="2" s="1"/>
  <c r="I111" i="2"/>
  <c r="J111" i="2" s="1"/>
  <c r="I112" i="2"/>
  <c r="J112" i="2" s="1"/>
  <c r="I113" i="2"/>
  <c r="J113" i="2" s="1"/>
  <c r="I114" i="2"/>
  <c r="J114" i="2" s="1"/>
  <c r="I115" i="2"/>
  <c r="J115" i="2" s="1"/>
  <c r="I116" i="2"/>
  <c r="J116" i="2" s="1"/>
  <c r="I117" i="2"/>
  <c r="J117" i="2" s="1"/>
  <c r="I118" i="2"/>
  <c r="J118" i="2" s="1"/>
  <c r="I119" i="2"/>
  <c r="J119" i="2" s="1"/>
  <c r="I120" i="2"/>
  <c r="J120" i="2" s="1"/>
  <c r="I121" i="2"/>
  <c r="J121" i="2" s="1"/>
  <c r="I122" i="2"/>
  <c r="J122" i="2" s="1"/>
  <c r="I123" i="2"/>
  <c r="J123" i="2" s="1"/>
  <c r="I124" i="2"/>
  <c r="J124" i="2" s="1"/>
  <c r="I125" i="2"/>
  <c r="J125" i="2" s="1"/>
  <c r="I126" i="2"/>
  <c r="J126" i="2" s="1"/>
  <c r="I127" i="2"/>
  <c r="J127" i="2" s="1"/>
  <c r="I128" i="2"/>
  <c r="J128" i="2" s="1"/>
  <c r="I129" i="2"/>
  <c r="J129" i="2" s="1"/>
  <c r="I130" i="2"/>
  <c r="J130" i="2" s="1"/>
  <c r="I131" i="2"/>
  <c r="J131" i="2" s="1"/>
  <c r="I132" i="2"/>
  <c r="J132" i="2" s="1"/>
  <c r="I133" i="2"/>
  <c r="J133" i="2" s="1"/>
  <c r="I134" i="2"/>
  <c r="J134" i="2" s="1"/>
  <c r="I135" i="2"/>
  <c r="J135" i="2" s="1"/>
  <c r="I136" i="2"/>
  <c r="J136" i="2" s="1"/>
  <c r="I137" i="2"/>
  <c r="J137" i="2" s="1"/>
  <c r="I138" i="2"/>
  <c r="J138" i="2" s="1"/>
  <c r="I139" i="2"/>
  <c r="J139" i="2" s="1"/>
  <c r="I140" i="2"/>
  <c r="J140" i="2" s="1"/>
  <c r="I141" i="2"/>
  <c r="J141" i="2" s="1"/>
  <c r="I142" i="2"/>
  <c r="J142" i="2" s="1"/>
  <c r="I143" i="2"/>
  <c r="J143" i="2" s="1"/>
  <c r="I144" i="2"/>
  <c r="J144" i="2" s="1"/>
  <c r="I1439" i="2"/>
  <c r="J1439" i="2" s="1"/>
  <c r="I864" i="2"/>
  <c r="J864" i="2" s="1"/>
  <c r="H864" i="4"/>
  <c r="I864" i="4" s="1"/>
  <c r="I865" i="2"/>
  <c r="J865" i="2" s="1"/>
  <c r="H865" i="4"/>
  <c r="I865" i="4" s="1"/>
  <c r="H866" i="4"/>
  <c r="I866" i="4" s="1"/>
  <c r="H867" i="4"/>
  <c r="I867" i="4" s="1"/>
  <c r="H868" i="4"/>
  <c r="I868" i="4" s="1"/>
  <c r="H870" i="4"/>
  <c r="I870" i="4" s="1"/>
  <c r="H872" i="4"/>
  <c r="I872" i="4" s="1"/>
  <c r="H873" i="4"/>
  <c r="I873" i="4" s="1"/>
  <c r="H874" i="4"/>
  <c r="I874" i="4" s="1"/>
  <c r="H875" i="4"/>
  <c r="I875" i="4" s="1"/>
  <c r="H876" i="4"/>
  <c r="I876" i="4" s="1"/>
  <c r="H877" i="4"/>
  <c r="I877" i="4" s="1"/>
  <c r="H878" i="4"/>
  <c r="I878" i="4" s="1"/>
  <c r="H879" i="4"/>
  <c r="I879" i="4" s="1"/>
  <c r="I880" i="2"/>
  <c r="J880" i="2" s="1"/>
  <c r="H880" i="4"/>
  <c r="I880" i="4" s="1"/>
  <c r="E1309" i="15"/>
  <c r="F1309" i="15"/>
  <c r="D1309" i="15"/>
  <c r="G1308" i="15"/>
  <c r="H1308" i="15" s="1"/>
  <c r="J1308" i="15" s="1"/>
  <c r="G1307" i="15"/>
  <c r="H1307" i="15" s="1"/>
  <c r="J1307" i="15" s="1"/>
  <c r="G1306" i="15"/>
  <c r="H1306" i="15" s="1"/>
  <c r="J1306" i="15" s="1"/>
  <c r="G1305" i="15"/>
  <c r="H1305" i="15" s="1"/>
  <c r="J1305" i="15" s="1"/>
  <c r="G1304" i="15"/>
  <c r="H1304" i="15" s="1"/>
  <c r="J1304" i="15" s="1"/>
  <c r="G1303" i="15"/>
  <c r="H1303" i="15" s="1"/>
  <c r="J1303" i="15" s="1"/>
  <c r="G1302" i="15"/>
  <c r="H1302" i="15" s="1"/>
  <c r="J1302" i="15" s="1"/>
  <c r="G1301" i="15"/>
  <c r="H1301" i="15" s="1"/>
  <c r="J1301" i="15" s="1"/>
  <c r="G1300" i="15"/>
  <c r="H1300" i="15" s="1"/>
  <c r="J1300" i="15" s="1"/>
  <c r="G1299" i="15"/>
  <c r="H1299" i="15" s="1"/>
  <c r="J1299" i="15" s="1"/>
  <c r="G1298" i="15"/>
  <c r="H1298" i="15" s="1"/>
  <c r="J1298" i="15" s="1"/>
  <c r="G1297" i="15"/>
  <c r="H1297" i="15" s="1"/>
  <c r="J1297" i="15" s="1"/>
  <c r="G1296" i="15"/>
  <c r="H1296" i="15" s="1"/>
  <c r="J1296" i="15" s="1"/>
  <c r="G1295" i="15"/>
  <c r="H1295" i="15" s="1"/>
  <c r="J1295" i="15" s="1"/>
  <c r="E1463" i="15"/>
  <c r="F1463" i="15"/>
  <c r="D1463" i="15"/>
  <c r="G1462" i="15"/>
  <c r="H1462" i="15" s="1"/>
  <c r="J1462" i="15" s="1"/>
  <c r="E882" i="15"/>
  <c r="F882" i="15"/>
  <c r="D882" i="15"/>
  <c r="G881" i="15"/>
  <c r="H881" i="15" s="1"/>
  <c r="J881" i="15" s="1"/>
  <c r="G880" i="15"/>
  <c r="H880" i="15" s="1"/>
  <c r="J880" i="15" s="1"/>
  <c r="G879" i="15"/>
  <c r="H879" i="15" s="1"/>
  <c r="J879" i="15" s="1"/>
  <c r="G878" i="15"/>
  <c r="H878" i="15" s="1"/>
  <c r="J878" i="15" s="1"/>
  <c r="G877" i="15"/>
  <c r="H877" i="15" s="1"/>
  <c r="J877" i="15" s="1"/>
  <c r="G876" i="15"/>
  <c r="H876" i="15" s="1"/>
  <c r="J876" i="15" s="1"/>
  <c r="G875" i="15"/>
  <c r="H875" i="15" s="1"/>
  <c r="J875" i="15" s="1"/>
  <c r="G874" i="15"/>
  <c r="H874" i="15" s="1"/>
  <c r="J874" i="15" s="1"/>
  <c r="G873" i="15"/>
  <c r="H873" i="15" s="1"/>
  <c r="J873" i="15" s="1"/>
  <c r="G872" i="15"/>
  <c r="H872" i="15" s="1"/>
  <c r="J872" i="15" s="1"/>
  <c r="G871" i="15"/>
  <c r="H871" i="15" s="1"/>
  <c r="J871" i="15" s="1"/>
  <c r="G870" i="15"/>
  <c r="H870" i="15" s="1"/>
  <c r="J870" i="15" s="1"/>
  <c r="G869" i="15"/>
  <c r="H869" i="15" s="1"/>
  <c r="J869" i="15" s="1"/>
  <c r="G868" i="15"/>
  <c r="H868" i="15" s="1"/>
  <c r="J868" i="15" s="1"/>
  <c r="G867" i="15"/>
  <c r="H867" i="15" s="1"/>
  <c r="J867" i="15" s="1"/>
  <c r="G866" i="15"/>
  <c r="H866" i="15" s="1"/>
  <c r="J866" i="15" s="1"/>
  <c r="G865" i="15"/>
  <c r="H865" i="15" s="1"/>
  <c r="J865" i="15" s="1"/>
  <c r="G864" i="15"/>
  <c r="H864" i="15" s="1"/>
  <c r="J864" i="15" s="1"/>
  <c r="G863" i="15"/>
  <c r="H863" i="15" s="1"/>
  <c r="J863" i="15" s="1"/>
  <c r="E707" i="15"/>
  <c r="F707" i="15"/>
  <c r="D707" i="15"/>
  <c r="G706" i="15"/>
  <c r="H706" i="15" s="1"/>
  <c r="J706" i="15" s="1"/>
  <c r="G705" i="15"/>
  <c r="H705" i="15" s="1"/>
  <c r="J705" i="15" s="1"/>
  <c r="G704" i="15"/>
  <c r="H704" i="15" s="1"/>
  <c r="J704" i="15" s="1"/>
  <c r="G703" i="15"/>
  <c r="H703" i="15" s="1"/>
  <c r="J703" i="15" s="1"/>
  <c r="E379" i="15"/>
  <c r="F379" i="15"/>
  <c r="D379" i="15"/>
  <c r="G378" i="15"/>
  <c r="H378" i="15" s="1"/>
  <c r="J378" i="15" s="1"/>
  <c r="G377" i="15"/>
  <c r="H377" i="15" s="1"/>
  <c r="J377" i="15" s="1"/>
  <c r="G376" i="15"/>
  <c r="H376" i="15" s="1"/>
  <c r="J376" i="15" s="1"/>
  <c r="G375" i="15"/>
  <c r="H375" i="15" s="1"/>
  <c r="J375" i="15" s="1"/>
  <c r="G374" i="15"/>
  <c r="H374" i="15" s="1"/>
  <c r="J374" i="15" s="1"/>
  <c r="G373" i="15"/>
  <c r="H373" i="15" s="1"/>
  <c r="J373" i="15" s="1"/>
  <c r="G372" i="15"/>
  <c r="H372" i="15" s="1"/>
  <c r="J372" i="15" s="1"/>
  <c r="G371" i="15"/>
  <c r="H371" i="15" s="1"/>
  <c r="J371" i="15" s="1"/>
  <c r="G370" i="15"/>
  <c r="H370" i="15" s="1"/>
  <c r="J370" i="15" s="1"/>
  <c r="G369" i="15"/>
  <c r="H369" i="15" s="1"/>
  <c r="J369" i="15" s="1"/>
  <c r="G368" i="15"/>
  <c r="H368" i="15" s="1"/>
  <c r="J368" i="15" s="1"/>
  <c r="G367" i="15"/>
  <c r="H367" i="15" s="1"/>
  <c r="J367" i="15" s="1"/>
  <c r="G366" i="15"/>
  <c r="H366" i="15" s="1"/>
  <c r="J366" i="15" s="1"/>
  <c r="G365" i="15"/>
  <c r="H365" i="15" s="1"/>
  <c r="J365" i="15" s="1"/>
  <c r="G364" i="15"/>
  <c r="H364" i="15" s="1"/>
  <c r="J364" i="15" s="1"/>
  <c r="G363" i="15"/>
  <c r="H363" i="15" s="1"/>
  <c r="J363" i="15" s="1"/>
  <c r="D1463" i="13"/>
  <c r="E1463" i="13"/>
  <c r="C1463" i="13"/>
  <c r="F1462" i="13"/>
  <c r="F1308" i="13"/>
  <c r="F1307" i="13"/>
  <c r="F1306" i="13"/>
  <c r="F1305" i="13"/>
  <c r="F1304" i="13"/>
  <c r="F1303" i="13"/>
  <c r="F1302" i="13"/>
  <c r="F1301" i="13"/>
  <c r="F1300" i="13"/>
  <c r="F1299" i="13"/>
  <c r="F1298" i="13"/>
  <c r="F1297" i="13"/>
  <c r="F1296" i="13"/>
  <c r="F1295" i="13"/>
  <c r="F881" i="13"/>
  <c r="F880" i="13"/>
  <c r="F879" i="13"/>
  <c r="F878" i="13"/>
  <c r="F877" i="13"/>
  <c r="F876" i="13"/>
  <c r="F875" i="13"/>
  <c r="F874" i="13"/>
  <c r="F873" i="13"/>
  <c r="F872" i="13"/>
  <c r="F871" i="13"/>
  <c r="F870" i="13"/>
  <c r="F869" i="13"/>
  <c r="F868" i="13"/>
  <c r="F867" i="13"/>
  <c r="F866" i="13"/>
  <c r="F865" i="13"/>
  <c r="F864" i="13"/>
  <c r="F863" i="13"/>
  <c r="F706" i="13"/>
  <c r="F705" i="13"/>
  <c r="F704" i="13"/>
  <c r="F703" i="13"/>
  <c r="D379" i="13"/>
  <c r="E379" i="13"/>
  <c r="C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C1038" i="17"/>
  <c r="J1037" i="17"/>
  <c r="F1037" i="17"/>
  <c r="H884" i="17"/>
  <c r="I884" i="17"/>
  <c r="G884" i="17"/>
  <c r="D884" i="17"/>
  <c r="E884" i="17"/>
  <c r="C884" i="17"/>
  <c r="P883" i="17"/>
  <c r="F882" i="17"/>
  <c r="P882" i="17" s="1"/>
  <c r="F881" i="17"/>
  <c r="P881" i="17" s="1"/>
  <c r="F880" i="17"/>
  <c r="P880" i="17" s="1"/>
  <c r="F879" i="17"/>
  <c r="P879" i="17" s="1"/>
  <c r="F878" i="17"/>
  <c r="P878" i="17" s="1"/>
  <c r="F877" i="17"/>
  <c r="P877" i="17" s="1"/>
  <c r="F876" i="17"/>
  <c r="P876" i="17" s="1"/>
  <c r="F875" i="17"/>
  <c r="P875" i="17" s="1"/>
  <c r="F874" i="17"/>
  <c r="P874" i="17" s="1"/>
  <c r="F873" i="17"/>
  <c r="P873" i="17" s="1"/>
  <c r="F872" i="17"/>
  <c r="P872" i="17" s="1"/>
  <c r="F871" i="17"/>
  <c r="P871" i="17" s="1"/>
  <c r="F870" i="17"/>
  <c r="P870" i="17" s="1"/>
  <c r="J456" i="17"/>
  <c r="F456" i="17"/>
  <c r="K456" i="17" s="1"/>
  <c r="L456" i="17" s="1"/>
  <c r="J455" i="17"/>
  <c r="F455" i="17"/>
  <c r="J454" i="17"/>
  <c r="F454" i="17"/>
  <c r="K454" i="17" s="1"/>
  <c r="L454" i="17" s="1"/>
  <c r="J453" i="17"/>
  <c r="F453" i="17"/>
  <c r="K453" i="17" s="1"/>
  <c r="L453" i="17" s="1"/>
  <c r="J452" i="17"/>
  <c r="F452" i="17"/>
  <c r="K452" i="17" s="1"/>
  <c r="L452" i="17" s="1"/>
  <c r="J451" i="17"/>
  <c r="F451" i="17"/>
  <c r="J450" i="17"/>
  <c r="F450" i="17"/>
  <c r="J449" i="17"/>
  <c r="F449" i="17"/>
  <c r="J448" i="17"/>
  <c r="F448" i="17"/>
  <c r="K448" i="17" s="1"/>
  <c r="L448" i="17" s="1"/>
  <c r="J447" i="17"/>
  <c r="F447" i="17"/>
  <c r="K447" i="17" s="1"/>
  <c r="L447" i="17" s="1"/>
  <c r="J446" i="17"/>
  <c r="F446" i="17"/>
  <c r="J445" i="17"/>
  <c r="F445" i="17"/>
  <c r="J444" i="17"/>
  <c r="F444" i="17"/>
  <c r="J443" i="17"/>
  <c r="F443" i="17"/>
  <c r="K443" i="17" s="1"/>
  <c r="L443" i="17" s="1"/>
  <c r="J442" i="17"/>
  <c r="F442" i="17"/>
  <c r="J441" i="17"/>
  <c r="F441" i="17"/>
  <c r="J440" i="17"/>
  <c r="F440" i="17"/>
  <c r="J439" i="17"/>
  <c r="F439" i="17"/>
  <c r="H282" i="17"/>
  <c r="I282" i="17"/>
  <c r="G282" i="17"/>
  <c r="D282" i="17"/>
  <c r="E282" i="17"/>
  <c r="C282" i="17"/>
  <c r="J281" i="17"/>
  <c r="F281" i="17"/>
  <c r="J280" i="17"/>
  <c r="F280" i="17"/>
  <c r="K280" i="17" s="1"/>
  <c r="L280" i="17" s="1"/>
  <c r="J279" i="17"/>
  <c r="F279" i="17"/>
  <c r="J278" i="17"/>
  <c r="F278" i="17"/>
  <c r="K278" i="17" s="1"/>
  <c r="L278" i="17" s="1"/>
  <c r="J195" i="17"/>
  <c r="F195" i="17"/>
  <c r="J194" i="17"/>
  <c r="F194" i="17"/>
  <c r="K194" i="17" s="1"/>
  <c r="L194" i="17" s="1"/>
  <c r="J193" i="17"/>
  <c r="F193" i="17"/>
  <c r="K193" i="17" s="1"/>
  <c r="L193" i="17" s="1"/>
  <c r="J192" i="17"/>
  <c r="F192" i="17"/>
  <c r="K192" i="17" s="1"/>
  <c r="L192" i="17" s="1"/>
  <c r="J191" i="17"/>
  <c r="F191" i="17"/>
  <c r="J190" i="17"/>
  <c r="F190" i="17"/>
  <c r="J189" i="17"/>
  <c r="F189" i="17"/>
  <c r="J188" i="17"/>
  <c r="F188" i="17"/>
  <c r="J187" i="17"/>
  <c r="F187" i="17"/>
  <c r="J186" i="17"/>
  <c r="F186" i="17"/>
  <c r="J185" i="17"/>
  <c r="F185" i="17"/>
  <c r="J184" i="17"/>
  <c r="F184" i="17"/>
  <c r="J183" i="17"/>
  <c r="F183" i="17"/>
  <c r="K183" i="17" s="1"/>
  <c r="L183" i="17" s="1"/>
  <c r="J182" i="17"/>
  <c r="F182" i="17"/>
  <c r="K182" i="17" s="1"/>
  <c r="L182" i="17" s="1"/>
  <c r="J181" i="17"/>
  <c r="F181" i="17"/>
  <c r="J180" i="17"/>
  <c r="F180" i="17"/>
  <c r="J1045" i="11"/>
  <c r="F1045" i="11"/>
  <c r="C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C464" i="11"/>
  <c r="J463" i="11"/>
  <c r="F463" i="11"/>
  <c r="J462" i="11"/>
  <c r="F462" i="11"/>
  <c r="J461" i="11"/>
  <c r="F461" i="11"/>
  <c r="J460" i="11"/>
  <c r="F460" i="11"/>
  <c r="J459" i="11"/>
  <c r="F459" i="11"/>
  <c r="J458" i="11"/>
  <c r="F458" i="11"/>
  <c r="J457" i="11"/>
  <c r="F457" i="11"/>
  <c r="J456" i="11"/>
  <c r="F456" i="11"/>
  <c r="J455" i="11"/>
  <c r="F455" i="11"/>
  <c r="J454" i="11"/>
  <c r="F454" i="11"/>
  <c r="J453" i="11"/>
  <c r="F453" i="11"/>
  <c r="J452" i="11"/>
  <c r="F452" i="11"/>
  <c r="J451" i="11"/>
  <c r="F451" i="11"/>
  <c r="J450" i="11"/>
  <c r="F450" i="11"/>
  <c r="J449" i="11"/>
  <c r="F449" i="11"/>
  <c r="J448" i="11"/>
  <c r="F448" i="11"/>
  <c r="J447" i="11"/>
  <c r="F447" i="11"/>
  <c r="J446" i="11"/>
  <c r="F446" i="11"/>
  <c r="J445" i="11"/>
  <c r="F445" i="11"/>
  <c r="J288" i="11"/>
  <c r="F288" i="11"/>
  <c r="J287" i="11"/>
  <c r="F287" i="11"/>
  <c r="K287" i="11" s="1"/>
  <c r="L287" i="11" s="1"/>
  <c r="J286" i="11"/>
  <c r="F286" i="11"/>
  <c r="J285" i="11"/>
  <c r="F285" i="11"/>
  <c r="K285" i="11" s="1"/>
  <c r="L285" i="11" s="1"/>
  <c r="J202" i="11"/>
  <c r="F202" i="11"/>
  <c r="J201" i="11"/>
  <c r="F201" i="11"/>
  <c r="J200" i="11"/>
  <c r="F200" i="11"/>
  <c r="J199" i="11"/>
  <c r="F199" i="11"/>
  <c r="J198" i="11"/>
  <c r="F198" i="11"/>
  <c r="J197" i="11"/>
  <c r="F197" i="11"/>
  <c r="J196" i="11"/>
  <c r="F196" i="11"/>
  <c r="J195" i="11"/>
  <c r="F195" i="11"/>
  <c r="J194" i="11"/>
  <c r="F194" i="11"/>
  <c r="J193" i="11"/>
  <c r="F193" i="11"/>
  <c r="J192" i="11"/>
  <c r="F192" i="11"/>
  <c r="J191" i="11"/>
  <c r="F191" i="11"/>
  <c r="J190" i="11"/>
  <c r="F190" i="11"/>
  <c r="J189" i="11"/>
  <c r="F189" i="11"/>
  <c r="J188" i="11"/>
  <c r="F188" i="11"/>
  <c r="J187" i="11"/>
  <c r="F187" i="11"/>
  <c r="C1463" i="16"/>
  <c r="J1462" i="16"/>
  <c r="F1462" i="16"/>
  <c r="C1309" i="16"/>
  <c r="F1308" i="16"/>
  <c r="F1307" i="16"/>
  <c r="F1306" i="16"/>
  <c r="F1305" i="16"/>
  <c r="F1304" i="16"/>
  <c r="F1303" i="16"/>
  <c r="F1302" i="16"/>
  <c r="F1301" i="16"/>
  <c r="F1300" i="16"/>
  <c r="F1299" i="16"/>
  <c r="F1298" i="16"/>
  <c r="F1297" i="16"/>
  <c r="F1296" i="16"/>
  <c r="F1295" i="16"/>
  <c r="J881" i="16"/>
  <c r="F881" i="16"/>
  <c r="J880" i="16"/>
  <c r="F880" i="16"/>
  <c r="J879" i="16"/>
  <c r="F879" i="16"/>
  <c r="J878" i="16"/>
  <c r="F878" i="16"/>
  <c r="J877" i="16"/>
  <c r="F877" i="16"/>
  <c r="J876" i="16"/>
  <c r="F876" i="16"/>
  <c r="J875" i="16"/>
  <c r="F875" i="16"/>
  <c r="J874" i="16"/>
  <c r="F874" i="16"/>
  <c r="J873" i="16"/>
  <c r="F873" i="16"/>
  <c r="J872" i="16"/>
  <c r="F872" i="16"/>
  <c r="J871" i="16"/>
  <c r="F871" i="16"/>
  <c r="J870" i="16"/>
  <c r="F870" i="16"/>
  <c r="J869" i="16"/>
  <c r="F869" i="16"/>
  <c r="J868" i="16"/>
  <c r="F868" i="16"/>
  <c r="J867" i="16"/>
  <c r="F867" i="16"/>
  <c r="J866" i="16"/>
  <c r="F866" i="16"/>
  <c r="J865" i="16"/>
  <c r="F865" i="16"/>
  <c r="J864" i="16"/>
  <c r="F864" i="16"/>
  <c r="J863" i="16"/>
  <c r="F863" i="16"/>
  <c r="M705" i="16"/>
  <c r="M704" i="16"/>
  <c r="J378" i="16"/>
  <c r="F378" i="16"/>
  <c r="J377" i="16"/>
  <c r="F377" i="16"/>
  <c r="J376" i="16"/>
  <c r="F376" i="16"/>
  <c r="J375" i="16"/>
  <c r="F375" i="16"/>
  <c r="J374" i="16"/>
  <c r="F374" i="16"/>
  <c r="J373" i="16"/>
  <c r="F373" i="16"/>
  <c r="J372" i="16"/>
  <c r="F372" i="16"/>
  <c r="J371" i="16"/>
  <c r="F371" i="16"/>
  <c r="J370" i="16"/>
  <c r="F370" i="16"/>
  <c r="J369" i="16"/>
  <c r="F369" i="16"/>
  <c r="J368" i="16"/>
  <c r="F368" i="16"/>
  <c r="J367" i="16"/>
  <c r="F367" i="16"/>
  <c r="J366" i="16"/>
  <c r="F366" i="16"/>
  <c r="J365" i="16"/>
  <c r="F365" i="16"/>
  <c r="J364" i="16"/>
  <c r="F364" i="16"/>
  <c r="J363" i="16"/>
  <c r="F363" i="16"/>
  <c r="F1462" i="10"/>
  <c r="E1464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M1295" i="10"/>
  <c r="F1295" i="10"/>
  <c r="J881" i="10"/>
  <c r="F881" i="10"/>
  <c r="J880" i="10"/>
  <c r="F880" i="10"/>
  <c r="J879" i="10"/>
  <c r="F879" i="10"/>
  <c r="J878" i="10"/>
  <c r="F878" i="10"/>
  <c r="J877" i="10"/>
  <c r="F877" i="10"/>
  <c r="J876" i="10"/>
  <c r="F876" i="10"/>
  <c r="J875" i="10"/>
  <c r="F875" i="10"/>
  <c r="J874" i="10"/>
  <c r="F874" i="10"/>
  <c r="J873" i="10"/>
  <c r="F873" i="10"/>
  <c r="J872" i="10"/>
  <c r="F872" i="10"/>
  <c r="J871" i="10"/>
  <c r="F871" i="10"/>
  <c r="J870" i="10"/>
  <c r="F870" i="10"/>
  <c r="J869" i="10"/>
  <c r="F869" i="10"/>
  <c r="J868" i="10"/>
  <c r="F868" i="10"/>
  <c r="J867" i="10"/>
  <c r="F867" i="10"/>
  <c r="J866" i="10"/>
  <c r="F866" i="10"/>
  <c r="J865" i="10"/>
  <c r="F865" i="10"/>
  <c r="J864" i="10"/>
  <c r="F864" i="10"/>
  <c r="J863" i="10"/>
  <c r="F863" i="10"/>
  <c r="J706" i="10"/>
  <c r="F706" i="10"/>
  <c r="J705" i="10"/>
  <c r="F705" i="10"/>
  <c r="J704" i="10"/>
  <c r="F704" i="10"/>
  <c r="J703" i="10"/>
  <c r="F703" i="10"/>
  <c r="J378" i="10"/>
  <c r="F378" i="10"/>
  <c r="J377" i="10"/>
  <c r="F377" i="10"/>
  <c r="J376" i="10"/>
  <c r="F376" i="10"/>
  <c r="J375" i="10"/>
  <c r="F375" i="10"/>
  <c r="J374" i="10"/>
  <c r="F374" i="10"/>
  <c r="J373" i="10"/>
  <c r="F373" i="10"/>
  <c r="J372" i="10"/>
  <c r="F372" i="10"/>
  <c r="J371" i="10"/>
  <c r="F371" i="10"/>
  <c r="J370" i="10"/>
  <c r="F370" i="10"/>
  <c r="J369" i="10"/>
  <c r="F369" i="10"/>
  <c r="J368" i="10"/>
  <c r="F368" i="10"/>
  <c r="J367" i="10"/>
  <c r="F367" i="10"/>
  <c r="J366" i="10"/>
  <c r="F366" i="10"/>
  <c r="J365" i="10"/>
  <c r="F365" i="10"/>
  <c r="J364" i="10"/>
  <c r="F364" i="10"/>
  <c r="J363" i="10"/>
  <c r="F363" i="10"/>
  <c r="K1462" i="9"/>
  <c r="M1462" i="9" s="1"/>
  <c r="F1462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706" i="9"/>
  <c r="F705" i="9"/>
  <c r="F704" i="9"/>
  <c r="F703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1308" i="8"/>
  <c r="F1307" i="8"/>
  <c r="F1306" i="8"/>
  <c r="F1305" i="8"/>
  <c r="F1304" i="8"/>
  <c r="F1303" i="8"/>
  <c r="F1302" i="8"/>
  <c r="F1301" i="8"/>
  <c r="F1300" i="8"/>
  <c r="F1299" i="8"/>
  <c r="F1298" i="8"/>
  <c r="F1297" i="8"/>
  <c r="F1296" i="8"/>
  <c r="F1295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C707" i="8"/>
  <c r="F706" i="8"/>
  <c r="F705" i="8"/>
  <c r="F704" i="8"/>
  <c r="F703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1462" i="7"/>
  <c r="F1308" i="7"/>
  <c r="F1307" i="7"/>
  <c r="F1306" i="7"/>
  <c r="F1305" i="7"/>
  <c r="F1304" i="7"/>
  <c r="F1303" i="7"/>
  <c r="F1302" i="7"/>
  <c r="F1301" i="7"/>
  <c r="F1300" i="7"/>
  <c r="F1299" i="7"/>
  <c r="F1298" i="7"/>
  <c r="F1297" i="7"/>
  <c r="F1296" i="7"/>
  <c r="F1295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M864" i="7"/>
  <c r="F864" i="7"/>
  <c r="M863" i="7"/>
  <c r="F863" i="7"/>
  <c r="F706" i="7"/>
  <c r="F705" i="7"/>
  <c r="F704" i="7"/>
  <c r="F703" i="7"/>
  <c r="C379" i="7"/>
  <c r="M378" i="7"/>
  <c r="P378" i="7" s="1"/>
  <c r="F377" i="7"/>
  <c r="F376" i="7"/>
  <c r="F375" i="7"/>
  <c r="F374" i="7"/>
  <c r="F373" i="7"/>
  <c r="M372" i="7"/>
  <c r="F372" i="7"/>
  <c r="F371" i="7"/>
  <c r="F370" i="7"/>
  <c r="F369" i="7"/>
  <c r="F368" i="7"/>
  <c r="F367" i="7"/>
  <c r="F366" i="7"/>
  <c r="F365" i="7"/>
  <c r="F364" i="7"/>
  <c r="F363" i="7"/>
  <c r="C1463" i="5"/>
  <c r="F1462" i="5"/>
  <c r="I1462" i="5" s="1"/>
  <c r="G1457" i="1" s="1"/>
  <c r="C1309" i="5"/>
  <c r="F1308" i="5"/>
  <c r="I1308" i="5" s="1"/>
  <c r="G1306" i="1" s="1"/>
  <c r="F1307" i="5"/>
  <c r="I1307" i="5" s="1"/>
  <c r="G1305" i="1" s="1"/>
  <c r="F1306" i="5"/>
  <c r="I1306" i="5" s="1"/>
  <c r="G1304" i="1" s="1"/>
  <c r="F1305" i="5"/>
  <c r="I1305" i="5" s="1"/>
  <c r="G1303" i="1" s="1"/>
  <c r="F1304" i="5"/>
  <c r="I1304" i="5" s="1"/>
  <c r="G1302" i="1" s="1"/>
  <c r="F1303" i="5"/>
  <c r="I1303" i="5" s="1"/>
  <c r="G1301" i="1" s="1"/>
  <c r="F1302" i="5"/>
  <c r="I1302" i="5" s="1"/>
  <c r="G1300" i="1" s="1"/>
  <c r="F1301" i="5"/>
  <c r="I1301" i="5" s="1"/>
  <c r="G1299" i="1" s="1"/>
  <c r="F1300" i="5"/>
  <c r="I1300" i="5" s="1"/>
  <c r="G1298" i="1" s="1"/>
  <c r="F1299" i="5"/>
  <c r="I1299" i="5" s="1"/>
  <c r="G1297" i="1" s="1"/>
  <c r="F1298" i="5"/>
  <c r="I1298" i="5" s="1"/>
  <c r="G1296" i="1" s="1"/>
  <c r="F1297" i="5"/>
  <c r="I1297" i="5" s="1"/>
  <c r="G1295" i="1" s="1"/>
  <c r="F1296" i="5"/>
  <c r="I1296" i="5" s="1"/>
  <c r="G1294" i="1" s="1"/>
  <c r="F1295" i="5"/>
  <c r="I1295" i="5" s="1"/>
  <c r="G1293" i="1" s="1"/>
  <c r="C882" i="5"/>
  <c r="F881" i="5"/>
  <c r="I881" i="5" s="1"/>
  <c r="G881" i="1" s="1"/>
  <c r="F880" i="5"/>
  <c r="I880" i="5" s="1"/>
  <c r="G880" i="1" s="1"/>
  <c r="F879" i="5"/>
  <c r="I879" i="5" s="1"/>
  <c r="G879" i="1" s="1"/>
  <c r="F878" i="5"/>
  <c r="I878" i="5" s="1"/>
  <c r="G878" i="1" s="1"/>
  <c r="F877" i="5"/>
  <c r="I877" i="5" s="1"/>
  <c r="G877" i="1" s="1"/>
  <c r="F876" i="5"/>
  <c r="I876" i="5" s="1"/>
  <c r="G876" i="1" s="1"/>
  <c r="F875" i="5"/>
  <c r="I875" i="5" s="1"/>
  <c r="G875" i="1" s="1"/>
  <c r="F874" i="5"/>
  <c r="I874" i="5" s="1"/>
  <c r="G874" i="1" s="1"/>
  <c r="F873" i="5"/>
  <c r="I873" i="5" s="1"/>
  <c r="G873" i="1" s="1"/>
  <c r="F872" i="5"/>
  <c r="I872" i="5" s="1"/>
  <c r="G872" i="1" s="1"/>
  <c r="F871" i="5"/>
  <c r="I871" i="5" s="1"/>
  <c r="G871" i="1" s="1"/>
  <c r="F870" i="5"/>
  <c r="I870" i="5" s="1"/>
  <c r="G870" i="1" s="1"/>
  <c r="F869" i="5"/>
  <c r="I869" i="5" s="1"/>
  <c r="G869" i="1" s="1"/>
  <c r="F868" i="5"/>
  <c r="I868" i="5" s="1"/>
  <c r="G868" i="1" s="1"/>
  <c r="F867" i="5"/>
  <c r="I867" i="5" s="1"/>
  <c r="G867" i="1" s="1"/>
  <c r="F866" i="5"/>
  <c r="I866" i="5" s="1"/>
  <c r="G866" i="1" s="1"/>
  <c r="F865" i="5"/>
  <c r="I865" i="5" s="1"/>
  <c r="G865" i="1" s="1"/>
  <c r="F864" i="5"/>
  <c r="I864" i="5" s="1"/>
  <c r="G864" i="1" s="1"/>
  <c r="F863" i="5"/>
  <c r="I863" i="5" s="1"/>
  <c r="G863" i="1" s="1"/>
  <c r="F706" i="5"/>
  <c r="I706" i="5" s="1"/>
  <c r="G707" i="1" s="1"/>
  <c r="F705" i="5"/>
  <c r="I705" i="5" s="1"/>
  <c r="G706" i="1" s="1"/>
  <c r="F704" i="5"/>
  <c r="I704" i="5" s="1"/>
  <c r="G705" i="1" s="1"/>
  <c r="F703" i="5"/>
  <c r="I703" i="5" s="1"/>
  <c r="G704" i="1" s="1"/>
  <c r="F378" i="5"/>
  <c r="I378" i="5" s="1"/>
  <c r="G379" i="1" s="1"/>
  <c r="F377" i="5"/>
  <c r="I377" i="5" s="1"/>
  <c r="G378" i="1" s="1"/>
  <c r="F376" i="5"/>
  <c r="I376" i="5" s="1"/>
  <c r="G377" i="1" s="1"/>
  <c r="F375" i="5"/>
  <c r="I375" i="5" s="1"/>
  <c r="G376" i="1" s="1"/>
  <c r="F374" i="5"/>
  <c r="I374" i="5" s="1"/>
  <c r="G375" i="1" s="1"/>
  <c r="F373" i="5"/>
  <c r="I373" i="5" s="1"/>
  <c r="G374" i="1" s="1"/>
  <c r="F372" i="5"/>
  <c r="I372" i="5" s="1"/>
  <c r="G373" i="1" s="1"/>
  <c r="F371" i="5"/>
  <c r="I371" i="5" s="1"/>
  <c r="G372" i="1" s="1"/>
  <c r="F370" i="5"/>
  <c r="I370" i="5" s="1"/>
  <c r="G371" i="1" s="1"/>
  <c r="F369" i="5"/>
  <c r="I369" i="5" s="1"/>
  <c r="G370" i="1" s="1"/>
  <c r="F368" i="5"/>
  <c r="I368" i="5" s="1"/>
  <c r="G369" i="1" s="1"/>
  <c r="F367" i="5"/>
  <c r="I367" i="5" s="1"/>
  <c r="G368" i="1" s="1"/>
  <c r="F366" i="5"/>
  <c r="I366" i="5" s="1"/>
  <c r="G367" i="1" s="1"/>
  <c r="F365" i="5"/>
  <c r="I365" i="5" s="1"/>
  <c r="G366" i="1" s="1"/>
  <c r="F364" i="5"/>
  <c r="I364" i="5" s="1"/>
  <c r="G365" i="1" s="1"/>
  <c r="F363" i="5"/>
  <c r="I363" i="5" s="1"/>
  <c r="G364" i="1" s="1"/>
  <c r="I1462" i="6"/>
  <c r="K1308" i="6"/>
  <c r="H1308" i="6"/>
  <c r="F1308" i="6"/>
  <c r="K1307" i="6"/>
  <c r="H1307" i="6"/>
  <c r="F1307" i="6"/>
  <c r="K1306" i="6"/>
  <c r="H1306" i="6"/>
  <c r="F1306" i="6"/>
  <c r="K1305" i="6"/>
  <c r="H1305" i="6"/>
  <c r="F1305" i="6"/>
  <c r="K1304" i="6"/>
  <c r="H1304" i="6"/>
  <c r="F1304" i="6"/>
  <c r="K1303" i="6"/>
  <c r="H1303" i="6"/>
  <c r="F1303" i="6"/>
  <c r="K1302" i="6"/>
  <c r="H1302" i="6"/>
  <c r="F1302" i="6"/>
  <c r="K1301" i="6"/>
  <c r="H1301" i="6"/>
  <c r="F1301" i="6"/>
  <c r="K1300" i="6"/>
  <c r="H1300" i="6"/>
  <c r="F1300" i="6"/>
  <c r="K1299" i="6"/>
  <c r="H1299" i="6"/>
  <c r="F1299" i="6"/>
  <c r="K1298" i="6"/>
  <c r="H1298" i="6"/>
  <c r="F1298" i="6"/>
  <c r="K1297" i="6"/>
  <c r="H1297" i="6"/>
  <c r="F1297" i="6"/>
  <c r="K1296" i="6"/>
  <c r="H1296" i="6"/>
  <c r="F1296" i="6"/>
  <c r="K1295" i="6"/>
  <c r="H1295" i="6"/>
  <c r="F1295" i="6"/>
  <c r="C882" i="6"/>
  <c r="F378" i="6"/>
  <c r="G378" i="6" s="1"/>
  <c r="H378" i="6" s="1"/>
  <c r="F377" i="6"/>
  <c r="G377" i="6" s="1"/>
  <c r="H377" i="6" s="1"/>
  <c r="F376" i="6"/>
  <c r="G376" i="6" s="1"/>
  <c r="H376" i="6" s="1"/>
  <c r="F375" i="6"/>
  <c r="G375" i="6" s="1"/>
  <c r="H375" i="6" s="1"/>
  <c r="F374" i="6"/>
  <c r="G374" i="6" s="1"/>
  <c r="H374" i="6" s="1"/>
  <c r="F373" i="6"/>
  <c r="G373" i="6" s="1"/>
  <c r="H373" i="6" s="1"/>
  <c r="F372" i="6"/>
  <c r="G372" i="6" s="1"/>
  <c r="H372" i="6" s="1"/>
  <c r="F371" i="6"/>
  <c r="G371" i="6" s="1"/>
  <c r="H371" i="6" s="1"/>
  <c r="F370" i="6"/>
  <c r="G370" i="6" s="1"/>
  <c r="H370" i="6" s="1"/>
  <c r="F369" i="6"/>
  <c r="G369" i="6" s="1"/>
  <c r="H369" i="6" s="1"/>
  <c r="F368" i="6"/>
  <c r="G368" i="6" s="1"/>
  <c r="H368" i="6" s="1"/>
  <c r="F367" i="6"/>
  <c r="G367" i="6" s="1"/>
  <c r="H367" i="6" s="1"/>
  <c r="F366" i="6"/>
  <c r="G366" i="6" s="1"/>
  <c r="H366" i="6" s="1"/>
  <c r="F365" i="6"/>
  <c r="G365" i="6" s="1"/>
  <c r="H365" i="6" s="1"/>
  <c r="F364" i="6"/>
  <c r="G364" i="6" s="1"/>
  <c r="H364" i="6" s="1"/>
  <c r="F363" i="6"/>
  <c r="G363" i="6" s="1"/>
  <c r="H363" i="6" s="1"/>
  <c r="K881" i="6"/>
  <c r="H881" i="6"/>
  <c r="I881" i="6" s="1"/>
  <c r="F881" i="6"/>
  <c r="K880" i="6"/>
  <c r="H880" i="6"/>
  <c r="F880" i="6"/>
  <c r="K879" i="6"/>
  <c r="H879" i="6"/>
  <c r="I879" i="6" s="1"/>
  <c r="F879" i="6"/>
  <c r="K878" i="6"/>
  <c r="H878" i="6"/>
  <c r="I878" i="6" s="1"/>
  <c r="F878" i="6"/>
  <c r="K877" i="6"/>
  <c r="H877" i="6"/>
  <c r="I877" i="6" s="1"/>
  <c r="F877" i="6"/>
  <c r="K876" i="6"/>
  <c r="H876" i="6"/>
  <c r="I876" i="6" s="1"/>
  <c r="F876" i="6"/>
  <c r="K875" i="6"/>
  <c r="H875" i="6"/>
  <c r="I875" i="6" s="1"/>
  <c r="F875" i="6"/>
  <c r="K874" i="6"/>
  <c r="H874" i="6"/>
  <c r="I874" i="6" s="1"/>
  <c r="F874" i="6"/>
  <c r="K873" i="6"/>
  <c r="H873" i="6"/>
  <c r="I873" i="6" s="1"/>
  <c r="F873" i="6"/>
  <c r="K872" i="6"/>
  <c r="H872" i="6"/>
  <c r="I872" i="6" s="1"/>
  <c r="F872" i="6"/>
  <c r="K871" i="6"/>
  <c r="H871" i="6"/>
  <c r="I871" i="6" s="1"/>
  <c r="F871" i="6"/>
  <c r="K870" i="6"/>
  <c r="H870" i="6"/>
  <c r="I870" i="6" s="1"/>
  <c r="F870" i="6"/>
  <c r="K869" i="6"/>
  <c r="H869" i="6"/>
  <c r="I869" i="6" s="1"/>
  <c r="F869" i="6"/>
  <c r="K868" i="6"/>
  <c r="H868" i="6"/>
  <c r="I868" i="6" s="1"/>
  <c r="F868" i="6"/>
  <c r="K867" i="6"/>
  <c r="H867" i="6"/>
  <c r="F867" i="6"/>
  <c r="K866" i="6"/>
  <c r="H866" i="6"/>
  <c r="I866" i="6" s="1"/>
  <c r="F866" i="6"/>
  <c r="K865" i="6"/>
  <c r="H865" i="6"/>
  <c r="I865" i="6" s="1"/>
  <c r="F865" i="6"/>
  <c r="K864" i="6"/>
  <c r="H864" i="6"/>
  <c r="F864" i="6"/>
  <c r="K863" i="6"/>
  <c r="H863" i="6"/>
  <c r="I863" i="6" s="1"/>
  <c r="F863" i="6"/>
  <c r="C707" i="6"/>
  <c r="K706" i="6"/>
  <c r="H706" i="6"/>
  <c r="I706" i="6" s="1"/>
  <c r="F706" i="6"/>
  <c r="K705" i="6"/>
  <c r="H705" i="6"/>
  <c r="I705" i="6" s="1"/>
  <c r="F705" i="6"/>
  <c r="K704" i="6"/>
  <c r="H704" i="6"/>
  <c r="F704" i="6"/>
  <c r="K703" i="6"/>
  <c r="H703" i="6"/>
  <c r="I703" i="6" s="1"/>
  <c r="F703" i="6"/>
  <c r="C379" i="6"/>
  <c r="C1463" i="3"/>
  <c r="D1309" i="3"/>
  <c r="E1309" i="3"/>
  <c r="C1309" i="3"/>
  <c r="K1295" i="3"/>
  <c r="D882" i="3"/>
  <c r="E882" i="3"/>
  <c r="C882" i="3"/>
  <c r="F881" i="3"/>
  <c r="F880" i="3"/>
  <c r="F879" i="3"/>
  <c r="F878" i="3"/>
  <c r="F877" i="3"/>
  <c r="F876" i="3"/>
  <c r="F875" i="3"/>
  <c r="K874" i="3"/>
  <c r="F874" i="3"/>
  <c r="F873" i="3"/>
  <c r="K872" i="3"/>
  <c r="F872" i="3"/>
  <c r="F871" i="3"/>
  <c r="F870" i="3"/>
  <c r="F869" i="3"/>
  <c r="F868" i="3"/>
  <c r="F867" i="3"/>
  <c r="K866" i="3"/>
  <c r="F866" i="3"/>
  <c r="F865" i="3"/>
  <c r="F864" i="3"/>
  <c r="K863" i="3"/>
  <c r="F863" i="3"/>
  <c r="C707" i="3"/>
  <c r="F706" i="3"/>
  <c r="F705" i="3"/>
  <c r="F704" i="3"/>
  <c r="F703" i="3"/>
  <c r="C379" i="3"/>
  <c r="F378" i="3"/>
  <c r="K377" i="3"/>
  <c r="F377" i="3"/>
  <c r="F376" i="3"/>
  <c r="F375" i="3"/>
  <c r="K374" i="3"/>
  <c r="F374" i="3"/>
  <c r="F373" i="3"/>
  <c r="F372" i="3"/>
  <c r="F371" i="3"/>
  <c r="F370" i="3"/>
  <c r="F369" i="3"/>
  <c r="F368" i="3"/>
  <c r="F367" i="3"/>
  <c r="F366" i="3"/>
  <c r="F365" i="3"/>
  <c r="K364" i="3"/>
  <c r="F364" i="3"/>
  <c r="F363" i="3"/>
  <c r="D1309" i="4"/>
  <c r="D1464" i="4" s="1"/>
  <c r="C1309" i="4"/>
  <c r="H1308" i="4"/>
  <c r="I1308" i="4" s="1"/>
  <c r="F1308" i="4"/>
  <c r="H1307" i="4"/>
  <c r="I1307" i="4" s="1"/>
  <c r="F1307" i="4"/>
  <c r="H1306" i="4"/>
  <c r="I1306" i="4" s="1"/>
  <c r="F1306" i="4"/>
  <c r="H1305" i="4"/>
  <c r="I1305" i="4" s="1"/>
  <c r="F1305" i="4"/>
  <c r="H1304" i="4"/>
  <c r="I1304" i="4" s="1"/>
  <c r="F1304" i="4"/>
  <c r="H1303" i="4"/>
  <c r="I1303" i="4" s="1"/>
  <c r="F1303" i="4"/>
  <c r="H1302" i="4"/>
  <c r="I1302" i="4" s="1"/>
  <c r="F1302" i="4"/>
  <c r="H1301" i="4"/>
  <c r="I1301" i="4" s="1"/>
  <c r="F1301" i="4"/>
  <c r="H1300" i="4"/>
  <c r="I1300" i="4" s="1"/>
  <c r="F1300" i="4"/>
  <c r="H1299" i="4"/>
  <c r="I1299" i="4" s="1"/>
  <c r="F1299" i="4"/>
  <c r="H1298" i="4"/>
  <c r="I1298" i="4" s="1"/>
  <c r="F1298" i="4"/>
  <c r="H1297" i="4"/>
  <c r="I1297" i="4" s="1"/>
  <c r="F1297" i="4"/>
  <c r="H1296" i="4"/>
  <c r="I1296" i="4" s="1"/>
  <c r="F1296" i="4"/>
  <c r="H1295" i="4"/>
  <c r="I1295" i="4" s="1"/>
  <c r="F1295" i="4"/>
  <c r="C1463" i="4"/>
  <c r="H1462" i="4"/>
  <c r="I1462" i="4" s="1"/>
  <c r="F1462" i="4"/>
  <c r="C882" i="4"/>
  <c r="H881" i="4"/>
  <c r="I881" i="4" s="1"/>
  <c r="F881" i="4"/>
  <c r="F880" i="4"/>
  <c r="F879" i="4"/>
  <c r="F878" i="4"/>
  <c r="F877" i="4"/>
  <c r="F876" i="4"/>
  <c r="F875" i="4"/>
  <c r="F874" i="4"/>
  <c r="F873" i="4"/>
  <c r="F872" i="4"/>
  <c r="H871" i="4"/>
  <c r="I871" i="4" s="1"/>
  <c r="F871" i="4"/>
  <c r="F870" i="4"/>
  <c r="H869" i="4"/>
  <c r="I869" i="4" s="1"/>
  <c r="F869" i="4"/>
  <c r="F868" i="4"/>
  <c r="F867" i="4"/>
  <c r="F866" i="4"/>
  <c r="F865" i="4"/>
  <c r="F864" i="4"/>
  <c r="H863" i="4"/>
  <c r="I863" i="4" s="1"/>
  <c r="F863" i="4"/>
  <c r="C707" i="4"/>
  <c r="H706" i="4"/>
  <c r="I706" i="4" s="1"/>
  <c r="F706" i="4"/>
  <c r="H705" i="4"/>
  <c r="I705" i="4" s="1"/>
  <c r="F705" i="4"/>
  <c r="H704" i="4"/>
  <c r="I704" i="4" s="1"/>
  <c r="F704" i="4"/>
  <c r="H703" i="4"/>
  <c r="I703" i="4" s="1"/>
  <c r="F703" i="4"/>
  <c r="C379" i="4"/>
  <c r="H378" i="4"/>
  <c r="I378" i="4" s="1"/>
  <c r="F378" i="4"/>
  <c r="H377" i="4"/>
  <c r="I377" i="4" s="1"/>
  <c r="F377" i="4"/>
  <c r="H376" i="4"/>
  <c r="I376" i="4" s="1"/>
  <c r="F376" i="4"/>
  <c r="H375" i="4"/>
  <c r="I375" i="4" s="1"/>
  <c r="F375" i="4"/>
  <c r="H374" i="4"/>
  <c r="I374" i="4" s="1"/>
  <c r="F374" i="4"/>
  <c r="H373" i="4"/>
  <c r="I373" i="4" s="1"/>
  <c r="F373" i="4"/>
  <c r="H372" i="4"/>
  <c r="I372" i="4" s="1"/>
  <c r="F372" i="4"/>
  <c r="H371" i="4"/>
  <c r="I371" i="4" s="1"/>
  <c r="F371" i="4"/>
  <c r="H370" i="4"/>
  <c r="I370" i="4" s="1"/>
  <c r="F370" i="4"/>
  <c r="H369" i="4"/>
  <c r="I369" i="4" s="1"/>
  <c r="F369" i="4"/>
  <c r="H368" i="4"/>
  <c r="I368" i="4" s="1"/>
  <c r="F368" i="4"/>
  <c r="H367" i="4"/>
  <c r="I367" i="4" s="1"/>
  <c r="F367" i="4"/>
  <c r="H366" i="4"/>
  <c r="I366" i="4" s="1"/>
  <c r="F366" i="4"/>
  <c r="H365" i="4"/>
  <c r="I365" i="4" s="1"/>
  <c r="F365" i="4"/>
  <c r="H364" i="4"/>
  <c r="I364" i="4" s="1"/>
  <c r="F364" i="4"/>
  <c r="H363" i="4"/>
  <c r="I363" i="4" s="1"/>
  <c r="F363" i="4"/>
  <c r="I1462" i="2"/>
  <c r="J1462" i="2" s="1"/>
  <c r="G1462" i="2"/>
  <c r="H1309" i="2"/>
  <c r="H1464" i="2" s="1"/>
  <c r="E1309" i="2"/>
  <c r="F1309" i="2"/>
  <c r="F1464" i="2" s="1"/>
  <c r="D1309" i="2"/>
  <c r="I1308" i="2"/>
  <c r="J1308" i="2" s="1"/>
  <c r="G1308" i="2"/>
  <c r="I1307" i="2"/>
  <c r="J1307" i="2" s="1"/>
  <c r="G1307" i="2"/>
  <c r="I1306" i="2"/>
  <c r="J1306" i="2" s="1"/>
  <c r="G1306" i="2"/>
  <c r="I1305" i="2"/>
  <c r="J1305" i="2" s="1"/>
  <c r="G1305" i="2"/>
  <c r="I1304" i="2"/>
  <c r="J1304" i="2" s="1"/>
  <c r="G1304" i="2"/>
  <c r="I1303" i="2"/>
  <c r="J1303" i="2" s="1"/>
  <c r="G1303" i="2"/>
  <c r="I1302" i="2"/>
  <c r="J1302" i="2" s="1"/>
  <c r="G1302" i="2"/>
  <c r="I1301" i="2"/>
  <c r="J1301" i="2" s="1"/>
  <c r="G1301" i="2"/>
  <c r="I1300" i="2"/>
  <c r="J1300" i="2" s="1"/>
  <c r="G1300" i="2"/>
  <c r="I1299" i="2"/>
  <c r="J1299" i="2" s="1"/>
  <c r="G1299" i="2"/>
  <c r="I1298" i="2"/>
  <c r="J1298" i="2" s="1"/>
  <c r="G1298" i="2"/>
  <c r="I1297" i="2"/>
  <c r="J1297" i="2" s="1"/>
  <c r="G1297" i="2"/>
  <c r="B1297" i="2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I1296" i="2"/>
  <c r="J1296" i="2" s="1"/>
  <c r="G1296" i="2"/>
  <c r="I1295" i="2"/>
  <c r="J1295" i="2" s="1"/>
  <c r="G1295" i="2"/>
  <c r="I881" i="2"/>
  <c r="J881" i="2" s="1"/>
  <c r="G881" i="2"/>
  <c r="G880" i="2"/>
  <c r="I879" i="2"/>
  <c r="J879" i="2" s="1"/>
  <c r="G879" i="2"/>
  <c r="I878" i="2"/>
  <c r="J878" i="2" s="1"/>
  <c r="G878" i="2"/>
  <c r="I877" i="2"/>
  <c r="J877" i="2" s="1"/>
  <c r="G877" i="2"/>
  <c r="I876" i="2"/>
  <c r="J876" i="2" s="1"/>
  <c r="G876" i="2"/>
  <c r="I875" i="2"/>
  <c r="J875" i="2" s="1"/>
  <c r="G875" i="2"/>
  <c r="I874" i="2"/>
  <c r="J874" i="2" s="1"/>
  <c r="G874" i="2"/>
  <c r="I873" i="2"/>
  <c r="J873" i="2" s="1"/>
  <c r="G873" i="2"/>
  <c r="I872" i="2"/>
  <c r="J872" i="2" s="1"/>
  <c r="G872" i="2"/>
  <c r="I871" i="2"/>
  <c r="J871" i="2" s="1"/>
  <c r="G871" i="2"/>
  <c r="I870" i="2"/>
  <c r="J870" i="2" s="1"/>
  <c r="G870" i="2"/>
  <c r="I869" i="2"/>
  <c r="J869" i="2" s="1"/>
  <c r="G869" i="2"/>
  <c r="I868" i="2"/>
  <c r="J868" i="2" s="1"/>
  <c r="G868" i="2"/>
  <c r="I867" i="2"/>
  <c r="J867" i="2" s="1"/>
  <c r="G867" i="2"/>
  <c r="I866" i="2"/>
  <c r="J866" i="2" s="1"/>
  <c r="G866" i="2"/>
  <c r="G865" i="2"/>
  <c r="G864" i="2"/>
  <c r="K863" i="2"/>
  <c r="G863" i="2"/>
  <c r="I706" i="2"/>
  <c r="J706" i="2" s="1"/>
  <c r="G706" i="2"/>
  <c r="G705" i="2"/>
  <c r="I704" i="2"/>
  <c r="J704" i="2" s="1"/>
  <c r="G704" i="2"/>
  <c r="I703" i="2"/>
  <c r="J703" i="2" s="1"/>
  <c r="G703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B1294" i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M906" i="10"/>
  <c r="J1415" i="4"/>
  <c r="J922" i="4"/>
  <c r="J923" i="4"/>
  <c r="J457" i="4"/>
  <c r="J460" i="4"/>
  <c r="K1022" i="2"/>
  <c r="K858" i="2"/>
  <c r="K859" i="2"/>
  <c r="K860" i="2"/>
  <c r="K861" i="2"/>
  <c r="K456" i="2"/>
  <c r="K457" i="2"/>
  <c r="K460" i="2"/>
  <c r="K187" i="2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J32" i="11"/>
  <c r="F32" i="11"/>
  <c r="J31" i="11"/>
  <c r="F31" i="11"/>
  <c r="J30" i="11"/>
  <c r="F30" i="11"/>
  <c r="J20" i="11"/>
  <c r="F20" i="11"/>
  <c r="J34" i="11"/>
  <c r="J33" i="11"/>
  <c r="J29" i="11"/>
  <c r="J28" i="11"/>
  <c r="J27" i="11"/>
  <c r="J26" i="11"/>
  <c r="J25" i="11"/>
  <c r="J24" i="11"/>
  <c r="J23" i="11"/>
  <c r="J22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362" i="16"/>
  <c r="J361" i="16"/>
  <c r="J360" i="16"/>
  <c r="J359" i="16"/>
  <c r="J358" i="16"/>
  <c r="J357" i="16"/>
  <c r="J356" i="16"/>
  <c r="J355" i="16"/>
  <c r="J354" i="16"/>
  <c r="J353" i="16"/>
  <c r="J352" i="16"/>
  <c r="J351" i="16"/>
  <c r="J350" i="16"/>
  <c r="J349" i="16"/>
  <c r="J348" i="16"/>
  <c r="J347" i="16"/>
  <c r="J346" i="16"/>
  <c r="J345" i="16"/>
  <c r="J344" i="16"/>
  <c r="J343" i="16"/>
  <c r="J342" i="16"/>
  <c r="J341" i="16"/>
  <c r="J340" i="16"/>
  <c r="J339" i="16"/>
  <c r="J338" i="16"/>
  <c r="J337" i="16"/>
  <c r="J336" i="16"/>
  <c r="J335" i="16"/>
  <c r="J334" i="16"/>
  <c r="J333" i="16"/>
  <c r="J332" i="16"/>
  <c r="J331" i="16"/>
  <c r="J330" i="16"/>
  <c r="J329" i="16"/>
  <c r="J328" i="16"/>
  <c r="J327" i="16"/>
  <c r="J326" i="16"/>
  <c r="J325" i="16"/>
  <c r="J324" i="16"/>
  <c r="J323" i="16"/>
  <c r="J322" i="16"/>
  <c r="J321" i="16"/>
  <c r="J320" i="16"/>
  <c r="J319" i="16"/>
  <c r="J318" i="16"/>
  <c r="J317" i="16"/>
  <c r="J316" i="16"/>
  <c r="J315" i="16"/>
  <c r="J314" i="16"/>
  <c r="J313" i="16"/>
  <c r="J312" i="16"/>
  <c r="J311" i="16"/>
  <c r="J310" i="16"/>
  <c r="J309" i="16"/>
  <c r="J308" i="16"/>
  <c r="J307" i="16"/>
  <c r="J306" i="16"/>
  <c r="J305" i="16"/>
  <c r="J304" i="16"/>
  <c r="J303" i="16"/>
  <c r="J302" i="16"/>
  <c r="J301" i="16"/>
  <c r="J300" i="16"/>
  <c r="J299" i="16"/>
  <c r="J298" i="16"/>
  <c r="J297" i="16"/>
  <c r="J296" i="16"/>
  <c r="J295" i="16"/>
  <c r="J294" i="16"/>
  <c r="J293" i="16"/>
  <c r="J292" i="16"/>
  <c r="J291" i="16"/>
  <c r="J290" i="16"/>
  <c r="J289" i="16"/>
  <c r="J288" i="16"/>
  <c r="J287" i="16"/>
  <c r="J286" i="16"/>
  <c r="J285" i="16"/>
  <c r="J284" i="16"/>
  <c r="J283" i="16"/>
  <c r="J282" i="16"/>
  <c r="J281" i="16"/>
  <c r="J280" i="16"/>
  <c r="J279" i="16"/>
  <c r="J278" i="16"/>
  <c r="J277" i="16"/>
  <c r="J276" i="16"/>
  <c r="J275" i="16"/>
  <c r="J274" i="16"/>
  <c r="J273" i="16"/>
  <c r="J272" i="16"/>
  <c r="J271" i="16"/>
  <c r="J270" i="16"/>
  <c r="J269" i="16"/>
  <c r="J268" i="16"/>
  <c r="J267" i="16"/>
  <c r="J266" i="16"/>
  <c r="J265" i="16"/>
  <c r="J264" i="16"/>
  <c r="J263" i="16"/>
  <c r="J262" i="16"/>
  <c r="J261" i="16"/>
  <c r="J260" i="16"/>
  <c r="J259" i="16"/>
  <c r="J258" i="16"/>
  <c r="J257" i="16"/>
  <c r="J256" i="16"/>
  <c r="J255" i="16"/>
  <c r="J254" i="16"/>
  <c r="J253" i="16"/>
  <c r="J252" i="16"/>
  <c r="J251" i="16"/>
  <c r="J250" i="16"/>
  <c r="J249" i="16"/>
  <c r="J248" i="16"/>
  <c r="J247" i="16"/>
  <c r="J246" i="16"/>
  <c r="J245" i="16"/>
  <c r="J244" i="16"/>
  <c r="J243" i="16"/>
  <c r="J242" i="16"/>
  <c r="J241" i="16"/>
  <c r="J240" i="16"/>
  <c r="J239" i="16"/>
  <c r="J238" i="16"/>
  <c r="J237" i="16"/>
  <c r="J236" i="16"/>
  <c r="J235" i="16"/>
  <c r="J234" i="16"/>
  <c r="J233" i="16"/>
  <c r="J232" i="16"/>
  <c r="J231" i="16"/>
  <c r="J230" i="16"/>
  <c r="J229" i="16"/>
  <c r="J228" i="16"/>
  <c r="J227" i="16"/>
  <c r="J226" i="16"/>
  <c r="J225" i="16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M6" i="7"/>
  <c r="M9" i="7"/>
  <c r="M17" i="7"/>
  <c r="M19" i="7"/>
  <c r="M20" i="7"/>
  <c r="M21" i="7"/>
  <c r="M22" i="7"/>
  <c r="M25" i="7"/>
  <c r="M28" i="7"/>
  <c r="M29" i="7"/>
  <c r="M33" i="7"/>
  <c r="M35" i="7"/>
  <c r="M36" i="7"/>
  <c r="M37" i="7"/>
  <c r="M41" i="7"/>
  <c r="M45" i="7"/>
  <c r="M49" i="7"/>
  <c r="M50" i="7"/>
  <c r="M52" i="7"/>
  <c r="M53" i="7"/>
  <c r="M57" i="7"/>
  <c r="M59" i="7"/>
  <c r="M60" i="7"/>
  <c r="M61" i="7"/>
  <c r="M64" i="7"/>
  <c r="M65" i="7"/>
  <c r="M66" i="7"/>
  <c r="M69" i="7"/>
  <c r="M73" i="7"/>
  <c r="M78" i="7"/>
  <c r="M79" i="7"/>
  <c r="M81" i="7"/>
  <c r="M84" i="7"/>
  <c r="M85" i="7"/>
  <c r="M89" i="7"/>
  <c r="M92" i="7"/>
  <c r="M93" i="7"/>
  <c r="M94" i="7"/>
  <c r="M95" i="7"/>
  <c r="M96" i="7"/>
  <c r="M97" i="7"/>
  <c r="M100" i="7"/>
  <c r="M105" i="7"/>
  <c r="M106" i="7"/>
  <c r="M109" i="7"/>
  <c r="M113" i="7"/>
  <c r="M115" i="7"/>
  <c r="M116" i="7"/>
  <c r="M120" i="7"/>
  <c r="M121" i="7"/>
  <c r="M122" i="7"/>
  <c r="M123" i="7"/>
  <c r="M125" i="7"/>
  <c r="M128" i="7"/>
  <c r="M129" i="7"/>
  <c r="M130" i="7"/>
  <c r="M133" i="7"/>
  <c r="M137" i="7"/>
  <c r="M139" i="7"/>
  <c r="M141" i="7"/>
  <c r="M144" i="7"/>
  <c r="M145" i="7"/>
  <c r="M146" i="7"/>
  <c r="M149" i="7"/>
  <c r="M151" i="7"/>
  <c r="M152" i="7"/>
  <c r="M156" i="7"/>
  <c r="M157" i="7"/>
  <c r="M160" i="7"/>
  <c r="M161" i="7"/>
  <c r="M163" i="7"/>
  <c r="M165" i="7"/>
  <c r="M169" i="7"/>
  <c r="M173" i="7"/>
  <c r="M174" i="7"/>
  <c r="M177" i="7"/>
  <c r="M178" i="7"/>
  <c r="M181" i="7"/>
  <c r="M184" i="7"/>
  <c r="M188" i="7"/>
  <c r="M190" i="7"/>
  <c r="M191" i="7"/>
  <c r="M193" i="7"/>
  <c r="M197" i="7"/>
  <c r="M201" i="7"/>
  <c r="M202" i="7"/>
  <c r="M203" i="7"/>
  <c r="M205" i="7"/>
  <c r="M208" i="7"/>
  <c r="M209" i="7"/>
  <c r="M211" i="7"/>
  <c r="M213" i="7"/>
  <c r="M216" i="7"/>
  <c r="M218" i="7"/>
  <c r="M222" i="7"/>
  <c r="M228" i="7"/>
  <c r="M236" i="7"/>
  <c r="M246" i="7"/>
  <c r="M250" i="7"/>
  <c r="M256" i="7"/>
  <c r="M263" i="7"/>
  <c r="M269" i="7"/>
  <c r="M273" i="7"/>
  <c r="M288" i="7"/>
  <c r="M294" i="7"/>
  <c r="M296" i="7"/>
  <c r="M297" i="7"/>
  <c r="M301" i="7"/>
  <c r="M305" i="7"/>
  <c r="M310" i="7"/>
  <c r="M314" i="7"/>
  <c r="M320" i="7"/>
  <c r="M323" i="7"/>
  <c r="M340" i="7"/>
  <c r="M342" i="7"/>
  <c r="M343" i="7"/>
  <c r="M350" i="7"/>
  <c r="M354" i="7"/>
  <c r="M361" i="7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G1400" i="15"/>
  <c r="J1400" i="15" s="1"/>
  <c r="G1399" i="15"/>
  <c r="J1399" i="15" s="1"/>
  <c r="F1400" i="13"/>
  <c r="F1399" i="13"/>
  <c r="J975" i="17"/>
  <c r="F975" i="17"/>
  <c r="J974" i="17"/>
  <c r="F974" i="17"/>
  <c r="J983" i="11"/>
  <c r="F983" i="11"/>
  <c r="J982" i="11"/>
  <c r="F982" i="11"/>
  <c r="J1400" i="16"/>
  <c r="F1400" i="16"/>
  <c r="J1399" i="16"/>
  <c r="F1399" i="16"/>
  <c r="J1400" i="10"/>
  <c r="F1400" i="10"/>
  <c r="J1399" i="10"/>
  <c r="F1399" i="10"/>
  <c r="K1400" i="9"/>
  <c r="M1400" i="9" s="1"/>
  <c r="F1400" i="9"/>
  <c r="F1399" i="9"/>
  <c r="F1400" i="7"/>
  <c r="F1399" i="7"/>
  <c r="F1400" i="5"/>
  <c r="I1400" i="5" s="1"/>
  <c r="G1395" i="1" s="1"/>
  <c r="F1399" i="5"/>
  <c r="F1399" i="3"/>
  <c r="F1463" i="3" s="1"/>
  <c r="F1400" i="4"/>
  <c r="F1399" i="4"/>
  <c r="H1400" i="4"/>
  <c r="I1400" i="4" s="1"/>
  <c r="I1400" i="2"/>
  <c r="J1400" i="2" s="1"/>
  <c r="G1400" i="2"/>
  <c r="B1400" i="15"/>
  <c r="B1401" i="15" s="1"/>
  <c r="B1402" i="15" s="1"/>
  <c r="B1403" i="15" s="1"/>
  <c r="B1404" i="15" s="1"/>
  <c r="B1405" i="15" s="1"/>
  <c r="B1406" i="15" s="1"/>
  <c r="B1407" i="15" s="1"/>
  <c r="B1408" i="15" s="1"/>
  <c r="A1400" i="13"/>
  <c r="A1401" i="13" s="1"/>
  <c r="A1402" i="13" s="1"/>
  <c r="A1403" i="13" s="1"/>
  <c r="A1404" i="13" s="1"/>
  <c r="A1405" i="13" s="1"/>
  <c r="A1406" i="13" s="1"/>
  <c r="A1407" i="13" s="1"/>
  <c r="A1408" i="13" s="1"/>
  <c r="A975" i="17"/>
  <c r="A976" i="17" s="1"/>
  <c r="A977" i="17" s="1"/>
  <c r="A978" i="17" s="1"/>
  <c r="A979" i="17" s="1"/>
  <c r="A980" i="17" s="1"/>
  <c r="A981" i="17" s="1"/>
  <c r="A982" i="17" s="1"/>
  <c r="A983" i="17" s="1"/>
  <c r="A983" i="11"/>
  <c r="A984" i="11" s="1"/>
  <c r="A985" i="11" s="1"/>
  <c r="A986" i="11" s="1"/>
  <c r="A987" i="11" s="1"/>
  <c r="A988" i="11" s="1"/>
  <c r="A989" i="11" s="1"/>
  <c r="A990" i="11" s="1"/>
  <c r="A991" i="11" s="1"/>
  <c r="A1400" i="16"/>
  <c r="A1401" i="16" s="1"/>
  <c r="A1402" i="16" s="1"/>
  <c r="A1403" i="16" s="1"/>
  <c r="A1404" i="16" s="1"/>
  <c r="A1405" i="16" s="1"/>
  <c r="A1406" i="16" s="1"/>
  <c r="A1407" i="16" s="1"/>
  <c r="A1408" i="16" s="1"/>
  <c r="A1400" i="10"/>
  <c r="A1401" i="10" s="1"/>
  <c r="A1402" i="10" s="1"/>
  <c r="A1403" i="10" s="1"/>
  <c r="A1404" i="10" s="1"/>
  <c r="A1405" i="10" s="1"/>
  <c r="A1406" i="10" s="1"/>
  <c r="A1407" i="10" s="1"/>
  <c r="A1408" i="10" s="1"/>
  <c r="A1400" i="9"/>
  <c r="A1401" i="9" s="1"/>
  <c r="A1402" i="9" s="1"/>
  <c r="A1403" i="9" s="1"/>
  <c r="A1404" i="9" s="1"/>
  <c r="A1405" i="9" s="1"/>
  <c r="A1406" i="9" s="1"/>
  <c r="A1407" i="9" s="1"/>
  <c r="A1408" i="9" s="1"/>
  <c r="A1400" i="8"/>
  <c r="A1401" i="8" s="1"/>
  <c r="A1402" i="8" s="1"/>
  <c r="A1403" i="8" s="1"/>
  <c r="A1404" i="8" s="1"/>
  <c r="A1405" i="8" s="1"/>
  <c r="A1406" i="8" s="1"/>
  <c r="A1407" i="8" s="1"/>
  <c r="A1408" i="8" s="1"/>
  <c r="A1400" i="7"/>
  <c r="A1401" i="7" s="1"/>
  <c r="A1402" i="7" s="1"/>
  <c r="A1403" i="7" s="1"/>
  <c r="A1404" i="7" s="1"/>
  <c r="A1405" i="7" s="1"/>
  <c r="A1406" i="7" s="1"/>
  <c r="A1407" i="7" s="1"/>
  <c r="A1408" i="7" s="1"/>
  <c r="A1400" i="5"/>
  <c r="A1401" i="5" s="1"/>
  <c r="A1402" i="5" s="1"/>
  <c r="A1403" i="5" s="1"/>
  <c r="A1404" i="5" s="1"/>
  <c r="A1405" i="5" s="1"/>
  <c r="A1406" i="5" s="1"/>
  <c r="A1407" i="5" s="1"/>
  <c r="A1408" i="5" s="1"/>
  <c r="A1400" i="6"/>
  <c r="A1401" i="6" s="1"/>
  <c r="A1402" i="6" s="1"/>
  <c r="A1403" i="6" s="1"/>
  <c r="A1404" i="6" s="1"/>
  <c r="A1405" i="6" s="1"/>
  <c r="A1406" i="6" s="1"/>
  <c r="A1407" i="6" s="1"/>
  <c r="A1408" i="6" s="1"/>
  <c r="A1400" i="3"/>
  <c r="A1401" i="3" s="1"/>
  <c r="A1402" i="3" s="1"/>
  <c r="A1403" i="3" s="1"/>
  <c r="A1404" i="3" s="1"/>
  <c r="A1405" i="3" s="1"/>
  <c r="A1406" i="3" s="1"/>
  <c r="A1407" i="3" s="1"/>
  <c r="A1408" i="3" s="1"/>
  <c r="A1400" i="4"/>
  <c r="A1401" i="4" s="1"/>
  <c r="A1402" i="4" s="1"/>
  <c r="A1403" i="4" s="1"/>
  <c r="A1404" i="4" s="1"/>
  <c r="A1405" i="4" s="1"/>
  <c r="A1406" i="4" s="1"/>
  <c r="A1407" i="4" s="1"/>
  <c r="A1408" i="4" s="1"/>
  <c r="C1401" i="2"/>
  <c r="A1400" i="2"/>
  <c r="A1401" i="2" s="1"/>
  <c r="A1402" i="2" s="1"/>
  <c r="A1403" i="2" s="1"/>
  <c r="A1404" i="2" s="1"/>
  <c r="A1405" i="2" s="1"/>
  <c r="A1406" i="2" s="1"/>
  <c r="A1407" i="2" s="1"/>
  <c r="A1408" i="2" s="1"/>
  <c r="A1395" i="1"/>
  <c r="A1396" i="1" s="1"/>
  <c r="A1397" i="1" s="1"/>
  <c r="A1398" i="1" s="1"/>
  <c r="A1399" i="1" s="1"/>
  <c r="A1400" i="1" s="1"/>
  <c r="A1401" i="1" s="1"/>
  <c r="A1402" i="1" s="1"/>
  <c r="A1403" i="1" s="1"/>
  <c r="J179" i="17"/>
  <c r="F179" i="17"/>
  <c r="J178" i="17"/>
  <c r="F178" i="17"/>
  <c r="J177" i="17"/>
  <c r="F177" i="17"/>
  <c r="J176" i="17"/>
  <c r="F176" i="17"/>
  <c r="K176" i="17" s="1"/>
  <c r="L176" i="17" s="1"/>
  <c r="J175" i="17"/>
  <c r="F175" i="17"/>
  <c r="J174" i="17"/>
  <c r="F174" i="17"/>
  <c r="J173" i="17"/>
  <c r="F173" i="17"/>
  <c r="J172" i="17"/>
  <c r="F172" i="17"/>
  <c r="K172" i="17" s="1"/>
  <c r="L172" i="17" s="1"/>
  <c r="J171" i="17"/>
  <c r="F171" i="17"/>
  <c r="J170" i="17"/>
  <c r="F170" i="17"/>
  <c r="J169" i="17"/>
  <c r="F169" i="17"/>
  <c r="J168" i="17"/>
  <c r="F168" i="17"/>
  <c r="K168" i="17" s="1"/>
  <c r="L168" i="17" s="1"/>
  <c r="J167" i="17"/>
  <c r="F167" i="17"/>
  <c r="J166" i="17"/>
  <c r="F166" i="17"/>
  <c r="J165" i="17"/>
  <c r="F165" i="17"/>
  <c r="J164" i="17"/>
  <c r="F164" i="17"/>
  <c r="K164" i="17" s="1"/>
  <c r="L164" i="17" s="1"/>
  <c r="J163" i="17"/>
  <c r="F163" i="17"/>
  <c r="J162" i="17"/>
  <c r="F162" i="17"/>
  <c r="J161" i="17"/>
  <c r="F161" i="17"/>
  <c r="J160" i="17"/>
  <c r="F160" i="17"/>
  <c r="K160" i="17" s="1"/>
  <c r="L160" i="17" s="1"/>
  <c r="J159" i="17"/>
  <c r="F159" i="17"/>
  <c r="J158" i="17"/>
  <c r="F158" i="17"/>
  <c r="J157" i="17"/>
  <c r="F157" i="17"/>
  <c r="J156" i="17"/>
  <c r="F156" i="17"/>
  <c r="K156" i="17" s="1"/>
  <c r="L156" i="17" s="1"/>
  <c r="J155" i="17"/>
  <c r="F155" i="17"/>
  <c r="K155" i="17" s="1"/>
  <c r="L155" i="17" s="1"/>
  <c r="J154" i="17"/>
  <c r="F154" i="17"/>
  <c r="J153" i="17"/>
  <c r="F153" i="17"/>
  <c r="K153" i="17" s="1"/>
  <c r="L153" i="17" s="1"/>
  <c r="J152" i="17"/>
  <c r="F152" i="17"/>
  <c r="J151" i="17"/>
  <c r="F151" i="17"/>
  <c r="K151" i="17" s="1"/>
  <c r="L151" i="17" s="1"/>
  <c r="J150" i="17"/>
  <c r="F150" i="17"/>
  <c r="J149" i="17"/>
  <c r="F149" i="17"/>
  <c r="J148" i="17"/>
  <c r="F148" i="17"/>
  <c r="J147" i="17"/>
  <c r="F147" i="17"/>
  <c r="J146" i="17"/>
  <c r="F146" i="17"/>
  <c r="J145" i="17"/>
  <c r="F145" i="17"/>
  <c r="J144" i="17"/>
  <c r="F144" i="17"/>
  <c r="J143" i="17"/>
  <c r="F143" i="17"/>
  <c r="K143" i="17" s="1"/>
  <c r="L143" i="17" s="1"/>
  <c r="J142" i="17"/>
  <c r="F142" i="17"/>
  <c r="J141" i="17"/>
  <c r="F141" i="17"/>
  <c r="J140" i="17"/>
  <c r="F140" i="17"/>
  <c r="J139" i="17"/>
  <c r="F139" i="17"/>
  <c r="J138" i="17"/>
  <c r="F138" i="17"/>
  <c r="J137" i="17"/>
  <c r="F137" i="17"/>
  <c r="J136" i="17"/>
  <c r="F136" i="17"/>
  <c r="K136" i="17" s="1"/>
  <c r="L136" i="17" s="1"/>
  <c r="J135" i="17"/>
  <c r="F135" i="17"/>
  <c r="K135" i="17" s="1"/>
  <c r="L135" i="17" s="1"/>
  <c r="J134" i="17"/>
  <c r="F134" i="17"/>
  <c r="J133" i="17"/>
  <c r="F133" i="17"/>
  <c r="K133" i="17" s="1"/>
  <c r="L133" i="17" s="1"/>
  <c r="J132" i="17"/>
  <c r="F132" i="17"/>
  <c r="J131" i="17"/>
  <c r="F131" i="17"/>
  <c r="K131" i="17" s="1"/>
  <c r="L131" i="17" s="1"/>
  <c r="J130" i="17"/>
  <c r="F130" i="17"/>
  <c r="J129" i="17"/>
  <c r="F129" i="17"/>
  <c r="K129" i="17" s="1"/>
  <c r="L129" i="17" s="1"/>
  <c r="J128" i="17"/>
  <c r="F128" i="17"/>
  <c r="J127" i="17"/>
  <c r="F127" i="17"/>
  <c r="K127" i="17" s="1"/>
  <c r="L127" i="17" s="1"/>
  <c r="J126" i="17"/>
  <c r="F126" i="17"/>
  <c r="J125" i="17"/>
  <c r="F125" i="17"/>
  <c r="K125" i="17" s="1"/>
  <c r="L125" i="17" s="1"/>
  <c r="J124" i="17"/>
  <c r="F124" i="17"/>
  <c r="K124" i="17" s="1"/>
  <c r="L124" i="17" s="1"/>
  <c r="J123" i="17"/>
  <c r="F123" i="17"/>
  <c r="K123" i="17" s="1"/>
  <c r="L123" i="17" s="1"/>
  <c r="J122" i="17"/>
  <c r="F122" i="17"/>
  <c r="J121" i="17"/>
  <c r="F121" i="17"/>
  <c r="K121" i="17" s="1"/>
  <c r="L121" i="17" s="1"/>
  <c r="J120" i="17"/>
  <c r="F120" i="17"/>
  <c r="J119" i="17"/>
  <c r="F119" i="17"/>
  <c r="K119" i="17" s="1"/>
  <c r="L119" i="17" s="1"/>
  <c r="J118" i="17"/>
  <c r="F118" i="17"/>
  <c r="K118" i="17" s="1"/>
  <c r="L118" i="17" s="1"/>
  <c r="J117" i="17"/>
  <c r="F117" i="17"/>
  <c r="J116" i="17"/>
  <c r="F116" i="17"/>
  <c r="K116" i="17" s="1"/>
  <c r="L116" i="17" s="1"/>
  <c r="J115" i="17"/>
  <c r="F115" i="17"/>
  <c r="K115" i="17" s="1"/>
  <c r="L115" i="17" s="1"/>
  <c r="J114" i="17"/>
  <c r="F114" i="17"/>
  <c r="J113" i="17"/>
  <c r="F113" i="17"/>
  <c r="J112" i="17"/>
  <c r="F112" i="17"/>
  <c r="K112" i="17" s="1"/>
  <c r="L112" i="17" s="1"/>
  <c r="J111" i="17"/>
  <c r="F111" i="17"/>
  <c r="K111" i="17" s="1"/>
  <c r="L111" i="17" s="1"/>
  <c r="J110" i="17"/>
  <c r="F110" i="17"/>
  <c r="J109" i="17"/>
  <c r="F109" i="17"/>
  <c r="K109" i="17" s="1"/>
  <c r="L109" i="17" s="1"/>
  <c r="J108" i="17"/>
  <c r="F108" i="17"/>
  <c r="J107" i="17"/>
  <c r="F107" i="17"/>
  <c r="J106" i="17"/>
  <c r="F106" i="17"/>
  <c r="J105" i="17"/>
  <c r="F105" i="17"/>
  <c r="K105" i="17" s="1"/>
  <c r="L105" i="17" s="1"/>
  <c r="J104" i="17"/>
  <c r="F104" i="17"/>
  <c r="J103" i="17"/>
  <c r="F103" i="17"/>
  <c r="K103" i="17" s="1"/>
  <c r="L103" i="17" s="1"/>
  <c r="J102" i="17"/>
  <c r="F102" i="17"/>
  <c r="J101" i="17"/>
  <c r="F101" i="17"/>
  <c r="K101" i="17" s="1"/>
  <c r="L101" i="17" s="1"/>
  <c r="J100" i="17"/>
  <c r="F100" i="17"/>
  <c r="J99" i="17"/>
  <c r="F99" i="17"/>
  <c r="J98" i="17"/>
  <c r="F98" i="17"/>
  <c r="J97" i="17"/>
  <c r="F97" i="17"/>
  <c r="K97" i="17" s="1"/>
  <c r="L97" i="17" s="1"/>
  <c r="J96" i="17"/>
  <c r="F96" i="17"/>
  <c r="K96" i="17" s="1"/>
  <c r="L96" i="17" s="1"/>
  <c r="J95" i="17"/>
  <c r="F95" i="17"/>
  <c r="J94" i="17"/>
  <c r="F94" i="17"/>
  <c r="K94" i="17" s="1"/>
  <c r="L94" i="17" s="1"/>
  <c r="J93" i="17"/>
  <c r="F93" i="17"/>
  <c r="J92" i="17"/>
  <c r="F92" i="17"/>
  <c r="J91" i="17"/>
  <c r="F91" i="17"/>
  <c r="K91" i="17" s="1"/>
  <c r="L91" i="17" s="1"/>
  <c r="J90" i="17"/>
  <c r="F90" i="17"/>
  <c r="J89" i="17"/>
  <c r="F89" i="17"/>
  <c r="K89" i="17" s="1"/>
  <c r="L89" i="17" s="1"/>
  <c r="J88" i="17"/>
  <c r="F88" i="17"/>
  <c r="J87" i="17"/>
  <c r="F87" i="17"/>
  <c r="K87" i="17" s="1"/>
  <c r="L87" i="17" s="1"/>
  <c r="J86" i="17"/>
  <c r="F86" i="17"/>
  <c r="K86" i="17" s="1"/>
  <c r="L86" i="17" s="1"/>
  <c r="J85" i="17"/>
  <c r="F85" i="17"/>
  <c r="J84" i="17"/>
  <c r="F84" i="17"/>
  <c r="J83" i="17"/>
  <c r="F83" i="17"/>
  <c r="K83" i="17" s="1"/>
  <c r="L83" i="17" s="1"/>
  <c r="J82" i="17"/>
  <c r="F82" i="17"/>
  <c r="J81" i="17"/>
  <c r="F81" i="17"/>
  <c r="K81" i="17" s="1"/>
  <c r="L81" i="17" s="1"/>
  <c r="J80" i="17"/>
  <c r="F80" i="17"/>
  <c r="J79" i="17"/>
  <c r="F79" i="17"/>
  <c r="K79" i="17" s="1"/>
  <c r="L79" i="17" s="1"/>
  <c r="J78" i="17"/>
  <c r="F78" i="17"/>
  <c r="K78" i="17" s="1"/>
  <c r="L78" i="17" s="1"/>
  <c r="J77" i="17"/>
  <c r="F77" i="17"/>
  <c r="J76" i="17"/>
  <c r="F76" i="17"/>
  <c r="J75" i="17"/>
  <c r="F75" i="17"/>
  <c r="K75" i="17" s="1"/>
  <c r="L75" i="17" s="1"/>
  <c r="J74" i="17"/>
  <c r="F74" i="17"/>
  <c r="J73" i="17"/>
  <c r="F73" i="17"/>
  <c r="J72" i="17"/>
  <c r="F72" i="17"/>
  <c r="J71" i="17"/>
  <c r="F71" i="17"/>
  <c r="K71" i="17" s="1"/>
  <c r="L71" i="17" s="1"/>
  <c r="J70" i="17"/>
  <c r="F70" i="17"/>
  <c r="J69" i="17"/>
  <c r="F69" i="17"/>
  <c r="J68" i="17"/>
  <c r="F68" i="17"/>
  <c r="K68" i="17" s="1"/>
  <c r="L68" i="17" s="1"/>
  <c r="J67" i="17"/>
  <c r="F67" i="17"/>
  <c r="K67" i="17" s="1"/>
  <c r="L67" i="17" s="1"/>
  <c r="J66" i="17"/>
  <c r="F66" i="17"/>
  <c r="J65" i="17"/>
  <c r="F65" i="17"/>
  <c r="J64" i="17"/>
  <c r="F64" i="17"/>
  <c r="J63" i="17"/>
  <c r="F63" i="17"/>
  <c r="K63" i="17" s="1"/>
  <c r="L63" i="17" s="1"/>
  <c r="J62" i="17"/>
  <c r="F62" i="17"/>
  <c r="K62" i="17" s="1"/>
  <c r="L62" i="17" s="1"/>
  <c r="J61" i="17"/>
  <c r="F61" i="17"/>
  <c r="J60" i="17"/>
  <c r="F60" i="17"/>
  <c r="J59" i="17"/>
  <c r="F59" i="17"/>
  <c r="J58" i="17"/>
  <c r="F58" i="17"/>
  <c r="K58" i="17" s="1"/>
  <c r="L58" i="17" s="1"/>
  <c r="J57" i="17"/>
  <c r="F57" i="17"/>
  <c r="J56" i="17"/>
  <c r="F56" i="17"/>
  <c r="J55" i="17"/>
  <c r="F55" i="17"/>
  <c r="J54" i="17"/>
  <c r="F54" i="17"/>
  <c r="J53" i="17"/>
  <c r="F53" i="17"/>
  <c r="J52" i="17"/>
  <c r="F52" i="17"/>
  <c r="J51" i="17"/>
  <c r="F51" i="17"/>
  <c r="J50" i="17"/>
  <c r="F50" i="17"/>
  <c r="K50" i="17" s="1"/>
  <c r="L50" i="17" s="1"/>
  <c r="J49" i="17"/>
  <c r="F49" i="17"/>
  <c r="J48" i="17"/>
  <c r="F48" i="17"/>
  <c r="J47" i="17"/>
  <c r="F47" i="17"/>
  <c r="J46" i="17"/>
  <c r="F46" i="17"/>
  <c r="J45" i="17"/>
  <c r="F45" i="17"/>
  <c r="J44" i="17"/>
  <c r="F44" i="17"/>
  <c r="J43" i="17"/>
  <c r="F43" i="17"/>
  <c r="J42" i="17"/>
  <c r="F42" i="17"/>
  <c r="K42" i="17" s="1"/>
  <c r="L42" i="17" s="1"/>
  <c r="J41" i="17"/>
  <c r="F41" i="17"/>
  <c r="J40" i="17"/>
  <c r="F40" i="17"/>
  <c r="J39" i="17"/>
  <c r="F39" i="17"/>
  <c r="J38" i="17"/>
  <c r="F38" i="17"/>
  <c r="J37" i="17"/>
  <c r="F37" i="17"/>
  <c r="J36" i="17"/>
  <c r="F36" i="17"/>
  <c r="K36" i="17" s="1"/>
  <c r="L36" i="17" s="1"/>
  <c r="J35" i="17"/>
  <c r="F35" i="17"/>
  <c r="J34" i="17"/>
  <c r="F34" i="17"/>
  <c r="K34" i="17" s="1"/>
  <c r="L34" i="17" s="1"/>
  <c r="J33" i="17"/>
  <c r="F33" i="17"/>
  <c r="J32" i="17"/>
  <c r="F32" i="17"/>
  <c r="J31" i="17"/>
  <c r="F31" i="17"/>
  <c r="J30" i="17"/>
  <c r="F30" i="17"/>
  <c r="K30" i="17" s="1"/>
  <c r="L30" i="17" s="1"/>
  <c r="J29" i="17"/>
  <c r="F29" i="17"/>
  <c r="J28" i="17"/>
  <c r="F28" i="17"/>
  <c r="K28" i="17" s="1"/>
  <c r="L28" i="17" s="1"/>
  <c r="J27" i="17"/>
  <c r="F27" i="17"/>
  <c r="J26" i="17"/>
  <c r="F26" i="17"/>
  <c r="J25" i="17"/>
  <c r="F25" i="17"/>
  <c r="J24" i="17"/>
  <c r="F24" i="17"/>
  <c r="J23" i="17"/>
  <c r="F23" i="17"/>
  <c r="J22" i="17"/>
  <c r="F22" i="17"/>
  <c r="J21" i="17"/>
  <c r="F21" i="17"/>
  <c r="J20" i="17"/>
  <c r="F20" i="17"/>
  <c r="K20" i="17" s="1"/>
  <c r="L20" i="17" s="1"/>
  <c r="J19" i="17"/>
  <c r="F19" i="17"/>
  <c r="J18" i="17"/>
  <c r="F18" i="17"/>
  <c r="J17" i="17"/>
  <c r="F17" i="17"/>
  <c r="J16" i="17"/>
  <c r="F16" i="17"/>
  <c r="J15" i="17"/>
  <c r="F15" i="17"/>
  <c r="J14" i="17"/>
  <c r="F14" i="17"/>
  <c r="J13" i="17"/>
  <c r="F13" i="17"/>
  <c r="J12" i="17"/>
  <c r="F12" i="17"/>
  <c r="K12" i="17" s="1"/>
  <c r="L12" i="17" s="1"/>
  <c r="J11" i="17"/>
  <c r="F11" i="17"/>
  <c r="J10" i="17"/>
  <c r="F10" i="17"/>
  <c r="J9" i="17"/>
  <c r="F9" i="17"/>
  <c r="J8" i="17"/>
  <c r="F8" i="17"/>
  <c r="J7" i="17"/>
  <c r="F7" i="17"/>
  <c r="J6" i="17"/>
  <c r="F6" i="17"/>
  <c r="F50" i="11"/>
  <c r="F49" i="11"/>
  <c r="F35" i="11"/>
  <c r="F34" i="11"/>
  <c r="F33" i="11"/>
  <c r="F29" i="11"/>
  <c r="F28" i="11"/>
  <c r="F27" i="11"/>
  <c r="F26" i="11"/>
  <c r="F25" i="11"/>
  <c r="F24" i="11"/>
  <c r="F23" i="11"/>
  <c r="F22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G362" i="15"/>
  <c r="H362" i="15" s="1"/>
  <c r="J362" i="15" s="1"/>
  <c r="G361" i="15"/>
  <c r="H361" i="15" s="1"/>
  <c r="J361" i="15" s="1"/>
  <c r="G360" i="15"/>
  <c r="H360" i="15" s="1"/>
  <c r="J360" i="15" s="1"/>
  <c r="G359" i="15"/>
  <c r="H359" i="15" s="1"/>
  <c r="J359" i="15" s="1"/>
  <c r="G358" i="15"/>
  <c r="H358" i="15" s="1"/>
  <c r="J358" i="15" s="1"/>
  <c r="G357" i="15"/>
  <c r="H357" i="15" s="1"/>
  <c r="J357" i="15" s="1"/>
  <c r="G356" i="15"/>
  <c r="H356" i="15" s="1"/>
  <c r="J356" i="15" s="1"/>
  <c r="G355" i="15"/>
  <c r="H355" i="15" s="1"/>
  <c r="J355" i="15" s="1"/>
  <c r="G354" i="15"/>
  <c r="H354" i="15" s="1"/>
  <c r="J354" i="15" s="1"/>
  <c r="G353" i="15"/>
  <c r="H353" i="15" s="1"/>
  <c r="J353" i="15" s="1"/>
  <c r="G352" i="15"/>
  <c r="H352" i="15" s="1"/>
  <c r="J352" i="15" s="1"/>
  <c r="G351" i="15"/>
  <c r="H351" i="15" s="1"/>
  <c r="J351" i="15" s="1"/>
  <c r="G350" i="15"/>
  <c r="H350" i="15" s="1"/>
  <c r="J350" i="15" s="1"/>
  <c r="G349" i="15"/>
  <c r="H349" i="15" s="1"/>
  <c r="J349" i="15" s="1"/>
  <c r="G348" i="15"/>
  <c r="H348" i="15" s="1"/>
  <c r="J348" i="15" s="1"/>
  <c r="G347" i="15"/>
  <c r="H347" i="15" s="1"/>
  <c r="J347" i="15" s="1"/>
  <c r="G346" i="15"/>
  <c r="H346" i="15" s="1"/>
  <c r="J346" i="15" s="1"/>
  <c r="G345" i="15"/>
  <c r="H345" i="15" s="1"/>
  <c r="J345" i="15" s="1"/>
  <c r="G344" i="15"/>
  <c r="H344" i="15" s="1"/>
  <c r="J344" i="15" s="1"/>
  <c r="G343" i="15"/>
  <c r="H343" i="15" s="1"/>
  <c r="J343" i="15" s="1"/>
  <c r="G342" i="15"/>
  <c r="H342" i="15" s="1"/>
  <c r="J342" i="15" s="1"/>
  <c r="G341" i="15"/>
  <c r="H341" i="15" s="1"/>
  <c r="J341" i="15" s="1"/>
  <c r="G340" i="15"/>
  <c r="H340" i="15" s="1"/>
  <c r="J340" i="15" s="1"/>
  <c r="G339" i="15"/>
  <c r="H339" i="15" s="1"/>
  <c r="J339" i="15" s="1"/>
  <c r="G338" i="15"/>
  <c r="H338" i="15" s="1"/>
  <c r="J338" i="15" s="1"/>
  <c r="G337" i="15"/>
  <c r="H337" i="15" s="1"/>
  <c r="J337" i="15" s="1"/>
  <c r="G336" i="15"/>
  <c r="H336" i="15" s="1"/>
  <c r="J336" i="15" s="1"/>
  <c r="G335" i="15"/>
  <c r="H335" i="15" s="1"/>
  <c r="J335" i="15" s="1"/>
  <c r="G334" i="15"/>
  <c r="H334" i="15" s="1"/>
  <c r="J334" i="15" s="1"/>
  <c r="G333" i="15"/>
  <c r="H333" i="15" s="1"/>
  <c r="J333" i="15" s="1"/>
  <c r="G332" i="15"/>
  <c r="H332" i="15" s="1"/>
  <c r="J332" i="15" s="1"/>
  <c r="G331" i="15"/>
  <c r="H331" i="15" s="1"/>
  <c r="J331" i="15" s="1"/>
  <c r="G330" i="15"/>
  <c r="H330" i="15" s="1"/>
  <c r="J330" i="15" s="1"/>
  <c r="G329" i="15"/>
  <c r="H329" i="15" s="1"/>
  <c r="J329" i="15" s="1"/>
  <c r="G328" i="15"/>
  <c r="H328" i="15" s="1"/>
  <c r="J328" i="15" s="1"/>
  <c r="G327" i="15"/>
  <c r="H327" i="15" s="1"/>
  <c r="J327" i="15" s="1"/>
  <c r="G326" i="15"/>
  <c r="H326" i="15" s="1"/>
  <c r="J326" i="15" s="1"/>
  <c r="G325" i="15"/>
  <c r="H325" i="15" s="1"/>
  <c r="J325" i="15" s="1"/>
  <c r="G324" i="15"/>
  <c r="H324" i="15" s="1"/>
  <c r="J324" i="15" s="1"/>
  <c r="G323" i="15"/>
  <c r="H323" i="15" s="1"/>
  <c r="J323" i="15" s="1"/>
  <c r="G322" i="15"/>
  <c r="H322" i="15" s="1"/>
  <c r="J322" i="15" s="1"/>
  <c r="G321" i="15"/>
  <c r="H321" i="15" s="1"/>
  <c r="J321" i="15" s="1"/>
  <c r="G320" i="15"/>
  <c r="H320" i="15" s="1"/>
  <c r="J320" i="15" s="1"/>
  <c r="G319" i="15"/>
  <c r="H319" i="15" s="1"/>
  <c r="J319" i="15" s="1"/>
  <c r="G318" i="15"/>
  <c r="H318" i="15" s="1"/>
  <c r="J318" i="15" s="1"/>
  <c r="G317" i="15"/>
  <c r="H317" i="15" s="1"/>
  <c r="J317" i="15" s="1"/>
  <c r="G316" i="15"/>
  <c r="H316" i="15" s="1"/>
  <c r="J316" i="15" s="1"/>
  <c r="G315" i="15"/>
  <c r="H315" i="15" s="1"/>
  <c r="J315" i="15" s="1"/>
  <c r="G314" i="15"/>
  <c r="H314" i="15" s="1"/>
  <c r="J314" i="15" s="1"/>
  <c r="G313" i="15"/>
  <c r="H313" i="15" s="1"/>
  <c r="J313" i="15" s="1"/>
  <c r="G312" i="15"/>
  <c r="H312" i="15" s="1"/>
  <c r="J312" i="15" s="1"/>
  <c r="G311" i="15"/>
  <c r="H311" i="15" s="1"/>
  <c r="J311" i="15" s="1"/>
  <c r="G310" i="15"/>
  <c r="H310" i="15" s="1"/>
  <c r="J310" i="15" s="1"/>
  <c r="G309" i="15"/>
  <c r="H309" i="15" s="1"/>
  <c r="J309" i="15" s="1"/>
  <c r="G308" i="15"/>
  <c r="H308" i="15" s="1"/>
  <c r="J308" i="15" s="1"/>
  <c r="G307" i="15"/>
  <c r="G306" i="15"/>
  <c r="H306" i="15" s="1"/>
  <c r="J306" i="15" s="1"/>
  <c r="G305" i="15"/>
  <c r="H305" i="15" s="1"/>
  <c r="J305" i="15" s="1"/>
  <c r="G304" i="15"/>
  <c r="H304" i="15" s="1"/>
  <c r="J304" i="15" s="1"/>
  <c r="G303" i="15"/>
  <c r="H303" i="15" s="1"/>
  <c r="J303" i="15" s="1"/>
  <c r="G302" i="15"/>
  <c r="H302" i="15" s="1"/>
  <c r="J302" i="15" s="1"/>
  <c r="G301" i="15"/>
  <c r="H301" i="15" s="1"/>
  <c r="J301" i="15" s="1"/>
  <c r="G300" i="15"/>
  <c r="H300" i="15" s="1"/>
  <c r="J300" i="15" s="1"/>
  <c r="G299" i="15"/>
  <c r="H299" i="15" s="1"/>
  <c r="J299" i="15" s="1"/>
  <c r="G298" i="15"/>
  <c r="H298" i="15" s="1"/>
  <c r="J298" i="15" s="1"/>
  <c r="G297" i="15"/>
  <c r="H297" i="15" s="1"/>
  <c r="J297" i="15" s="1"/>
  <c r="G296" i="15"/>
  <c r="H296" i="15" s="1"/>
  <c r="J296" i="15" s="1"/>
  <c r="G295" i="15"/>
  <c r="H295" i="15" s="1"/>
  <c r="J295" i="15" s="1"/>
  <c r="G294" i="15"/>
  <c r="H294" i="15" s="1"/>
  <c r="J294" i="15" s="1"/>
  <c r="G293" i="15"/>
  <c r="H293" i="15" s="1"/>
  <c r="J293" i="15" s="1"/>
  <c r="G292" i="15"/>
  <c r="H292" i="15" s="1"/>
  <c r="J292" i="15" s="1"/>
  <c r="G291" i="15"/>
  <c r="H291" i="15" s="1"/>
  <c r="J291" i="15" s="1"/>
  <c r="G290" i="15"/>
  <c r="H290" i="15" s="1"/>
  <c r="J290" i="15" s="1"/>
  <c r="G289" i="15"/>
  <c r="H289" i="15" s="1"/>
  <c r="J289" i="15" s="1"/>
  <c r="G288" i="15"/>
  <c r="H288" i="15" s="1"/>
  <c r="J288" i="15" s="1"/>
  <c r="G287" i="15"/>
  <c r="H287" i="15" s="1"/>
  <c r="J287" i="15" s="1"/>
  <c r="G286" i="15"/>
  <c r="H286" i="15" s="1"/>
  <c r="J286" i="15" s="1"/>
  <c r="G285" i="15"/>
  <c r="H285" i="15" s="1"/>
  <c r="J285" i="15" s="1"/>
  <c r="G284" i="15"/>
  <c r="H284" i="15" s="1"/>
  <c r="J284" i="15" s="1"/>
  <c r="G283" i="15"/>
  <c r="H283" i="15" s="1"/>
  <c r="J283" i="15" s="1"/>
  <c r="G282" i="15"/>
  <c r="H282" i="15" s="1"/>
  <c r="J282" i="15" s="1"/>
  <c r="G281" i="15"/>
  <c r="H281" i="15" s="1"/>
  <c r="J281" i="15" s="1"/>
  <c r="G280" i="15"/>
  <c r="H280" i="15" s="1"/>
  <c r="J280" i="15" s="1"/>
  <c r="G279" i="15"/>
  <c r="H279" i="15" s="1"/>
  <c r="J279" i="15" s="1"/>
  <c r="G278" i="15"/>
  <c r="H278" i="15" s="1"/>
  <c r="J278" i="15" s="1"/>
  <c r="G277" i="15"/>
  <c r="H277" i="15" s="1"/>
  <c r="J277" i="15" s="1"/>
  <c r="G276" i="15"/>
  <c r="H276" i="15" s="1"/>
  <c r="J276" i="15" s="1"/>
  <c r="G275" i="15"/>
  <c r="H275" i="15" s="1"/>
  <c r="J275" i="15" s="1"/>
  <c r="G274" i="15"/>
  <c r="H274" i="15" s="1"/>
  <c r="J274" i="15" s="1"/>
  <c r="G273" i="15"/>
  <c r="H273" i="15" s="1"/>
  <c r="J273" i="15" s="1"/>
  <c r="G272" i="15"/>
  <c r="H272" i="15" s="1"/>
  <c r="J272" i="15" s="1"/>
  <c r="G271" i="15"/>
  <c r="H271" i="15" s="1"/>
  <c r="J271" i="15" s="1"/>
  <c r="G270" i="15"/>
  <c r="H270" i="15" s="1"/>
  <c r="J270" i="15" s="1"/>
  <c r="G269" i="15"/>
  <c r="H269" i="15" s="1"/>
  <c r="J269" i="15" s="1"/>
  <c r="G268" i="15"/>
  <c r="H268" i="15" s="1"/>
  <c r="J268" i="15" s="1"/>
  <c r="G267" i="15"/>
  <c r="H267" i="15" s="1"/>
  <c r="J267" i="15" s="1"/>
  <c r="G266" i="15"/>
  <c r="H266" i="15" s="1"/>
  <c r="J266" i="15" s="1"/>
  <c r="G265" i="15"/>
  <c r="H265" i="15" s="1"/>
  <c r="J265" i="15" s="1"/>
  <c r="G264" i="15"/>
  <c r="H264" i="15" s="1"/>
  <c r="J264" i="15" s="1"/>
  <c r="G263" i="15"/>
  <c r="H263" i="15" s="1"/>
  <c r="J263" i="15" s="1"/>
  <c r="G262" i="15"/>
  <c r="H262" i="15" s="1"/>
  <c r="J262" i="15" s="1"/>
  <c r="G261" i="15"/>
  <c r="H261" i="15" s="1"/>
  <c r="J261" i="15" s="1"/>
  <c r="G260" i="15"/>
  <c r="H260" i="15" s="1"/>
  <c r="J260" i="15" s="1"/>
  <c r="G259" i="15"/>
  <c r="H259" i="15" s="1"/>
  <c r="J259" i="15" s="1"/>
  <c r="G258" i="15"/>
  <c r="H258" i="15" s="1"/>
  <c r="J258" i="15" s="1"/>
  <c r="G257" i="15"/>
  <c r="H257" i="15" s="1"/>
  <c r="J257" i="15" s="1"/>
  <c r="G256" i="15"/>
  <c r="H256" i="15" s="1"/>
  <c r="J256" i="15" s="1"/>
  <c r="G255" i="15"/>
  <c r="H255" i="15" s="1"/>
  <c r="J255" i="15" s="1"/>
  <c r="G254" i="15"/>
  <c r="H254" i="15" s="1"/>
  <c r="J254" i="15" s="1"/>
  <c r="G253" i="15"/>
  <c r="H253" i="15" s="1"/>
  <c r="J253" i="15" s="1"/>
  <c r="G252" i="15"/>
  <c r="H252" i="15" s="1"/>
  <c r="J252" i="15" s="1"/>
  <c r="G251" i="15"/>
  <c r="H251" i="15" s="1"/>
  <c r="J251" i="15" s="1"/>
  <c r="G250" i="15"/>
  <c r="H250" i="15" s="1"/>
  <c r="J250" i="15" s="1"/>
  <c r="G249" i="15"/>
  <c r="H249" i="15" s="1"/>
  <c r="J249" i="15" s="1"/>
  <c r="G248" i="15"/>
  <c r="H248" i="15" s="1"/>
  <c r="J248" i="15" s="1"/>
  <c r="G247" i="15"/>
  <c r="H247" i="15" s="1"/>
  <c r="J247" i="15" s="1"/>
  <c r="G246" i="15"/>
  <c r="H246" i="15" s="1"/>
  <c r="J246" i="15" s="1"/>
  <c r="G245" i="15"/>
  <c r="H245" i="15" s="1"/>
  <c r="J245" i="15" s="1"/>
  <c r="G244" i="15"/>
  <c r="H244" i="15" s="1"/>
  <c r="J244" i="15" s="1"/>
  <c r="G243" i="15"/>
  <c r="H243" i="15" s="1"/>
  <c r="J243" i="15" s="1"/>
  <c r="G242" i="15"/>
  <c r="H242" i="15" s="1"/>
  <c r="J242" i="15" s="1"/>
  <c r="G241" i="15"/>
  <c r="H241" i="15" s="1"/>
  <c r="J241" i="15" s="1"/>
  <c r="G240" i="15"/>
  <c r="H240" i="15" s="1"/>
  <c r="J240" i="15" s="1"/>
  <c r="G239" i="15"/>
  <c r="H239" i="15" s="1"/>
  <c r="J239" i="15" s="1"/>
  <c r="G238" i="15"/>
  <c r="H238" i="15" s="1"/>
  <c r="J238" i="15" s="1"/>
  <c r="G237" i="15"/>
  <c r="H237" i="15" s="1"/>
  <c r="J237" i="15" s="1"/>
  <c r="G236" i="15"/>
  <c r="H236" i="15" s="1"/>
  <c r="J236" i="15" s="1"/>
  <c r="G235" i="15"/>
  <c r="H235" i="15" s="1"/>
  <c r="J235" i="15" s="1"/>
  <c r="G234" i="15"/>
  <c r="H234" i="15" s="1"/>
  <c r="J234" i="15" s="1"/>
  <c r="G233" i="15"/>
  <c r="H233" i="15" s="1"/>
  <c r="J233" i="15" s="1"/>
  <c r="G232" i="15"/>
  <c r="H232" i="15" s="1"/>
  <c r="J232" i="15" s="1"/>
  <c r="G231" i="15"/>
  <c r="H231" i="15" s="1"/>
  <c r="J231" i="15" s="1"/>
  <c r="G230" i="15"/>
  <c r="H230" i="15" s="1"/>
  <c r="J230" i="15" s="1"/>
  <c r="G229" i="15"/>
  <c r="H229" i="15" s="1"/>
  <c r="J229" i="15" s="1"/>
  <c r="G228" i="15"/>
  <c r="H228" i="15" s="1"/>
  <c r="J228" i="15" s="1"/>
  <c r="G227" i="15"/>
  <c r="H227" i="15" s="1"/>
  <c r="J227" i="15" s="1"/>
  <c r="G226" i="15"/>
  <c r="H226" i="15" s="1"/>
  <c r="J226" i="15" s="1"/>
  <c r="G225" i="15"/>
  <c r="H225" i="15" s="1"/>
  <c r="J225" i="15" s="1"/>
  <c r="G224" i="15"/>
  <c r="H224" i="15" s="1"/>
  <c r="J224" i="15" s="1"/>
  <c r="G223" i="15"/>
  <c r="H223" i="15" s="1"/>
  <c r="J223" i="15" s="1"/>
  <c r="G222" i="15"/>
  <c r="H222" i="15" s="1"/>
  <c r="J222" i="15" s="1"/>
  <c r="G221" i="15"/>
  <c r="H221" i="15" s="1"/>
  <c r="J221" i="15" s="1"/>
  <c r="G220" i="15"/>
  <c r="H220" i="15" s="1"/>
  <c r="J220" i="15" s="1"/>
  <c r="G219" i="15"/>
  <c r="H219" i="15" s="1"/>
  <c r="J219" i="15" s="1"/>
  <c r="G218" i="15"/>
  <c r="H218" i="15" s="1"/>
  <c r="J218" i="15" s="1"/>
  <c r="G217" i="15"/>
  <c r="H217" i="15" s="1"/>
  <c r="J217" i="15" s="1"/>
  <c r="G216" i="15"/>
  <c r="H216" i="15" s="1"/>
  <c r="J216" i="15" s="1"/>
  <c r="G215" i="15"/>
  <c r="H215" i="15" s="1"/>
  <c r="J215" i="15" s="1"/>
  <c r="G214" i="15"/>
  <c r="H214" i="15" s="1"/>
  <c r="J214" i="15" s="1"/>
  <c r="G213" i="15"/>
  <c r="H213" i="15" s="1"/>
  <c r="J213" i="15" s="1"/>
  <c r="G212" i="15"/>
  <c r="H212" i="15" s="1"/>
  <c r="J212" i="15" s="1"/>
  <c r="G211" i="15"/>
  <c r="H211" i="15" s="1"/>
  <c r="J211" i="15" s="1"/>
  <c r="G210" i="15"/>
  <c r="H210" i="15" s="1"/>
  <c r="J210" i="15" s="1"/>
  <c r="G209" i="15"/>
  <c r="H209" i="15" s="1"/>
  <c r="J209" i="15" s="1"/>
  <c r="G208" i="15"/>
  <c r="H208" i="15" s="1"/>
  <c r="J208" i="15" s="1"/>
  <c r="G207" i="15"/>
  <c r="H207" i="15" s="1"/>
  <c r="J207" i="15" s="1"/>
  <c r="G206" i="15"/>
  <c r="H206" i="15" s="1"/>
  <c r="J206" i="15" s="1"/>
  <c r="G205" i="15"/>
  <c r="H205" i="15" s="1"/>
  <c r="J205" i="15" s="1"/>
  <c r="G204" i="15"/>
  <c r="H204" i="15" s="1"/>
  <c r="J204" i="15" s="1"/>
  <c r="G203" i="15"/>
  <c r="H203" i="15" s="1"/>
  <c r="J203" i="15" s="1"/>
  <c r="G202" i="15"/>
  <c r="H202" i="15" s="1"/>
  <c r="J202" i="15" s="1"/>
  <c r="G201" i="15"/>
  <c r="H201" i="15" s="1"/>
  <c r="J201" i="15" s="1"/>
  <c r="G200" i="15"/>
  <c r="H200" i="15" s="1"/>
  <c r="J200" i="15" s="1"/>
  <c r="G199" i="15"/>
  <c r="H199" i="15" s="1"/>
  <c r="J199" i="15" s="1"/>
  <c r="G198" i="15"/>
  <c r="H198" i="15" s="1"/>
  <c r="J198" i="15" s="1"/>
  <c r="G197" i="15"/>
  <c r="H197" i="15" s="1"/>
  <c r="J197" i="15" s="1"/>
  <c r="G196" i="15"/>
  <c r="H196" i="15" s="1"/>
  <c r="J196" i="15" s="1"/>
  <c r="G195" i="15"/>
  <c r="H195" i="15" s="1"/>
  <c r="J195" i="15" s="1"/>
  <c r="G194" i="15"/>
  <c r="H194" i="15" s="1"/>
  <c r="J194" i="15" s="1"/>
  <c r="G193" i="15"/>
  <c r="H193" i="15" s="1"/>
  <c r="J193" i="15" s="1"/>
  <c r="G192" i="15"/>
  <c r="H192" i="15" s="1"/>
  <c r="J192" i="15" s="1"/>
  <c r="G191" i="15"/>
  <c r="H191" i="15" s="1"/>
  <c r="J191" i="15" s="1"/>
  <c r="G190" i="15"/>
  <c r="H190" i="15" s="1"/>
  <c r="J190" i="15" s="1"/>
  <c r="G189" i="15"/>
  <c r="H189" i="15" s="1"/>
  <c r="J189" i="15" s="1"/>
  <c r="G188" i="15"/>
  <c r="H188" i="15" s="1"/>
  <c r="J188" i="15" s="1"/>
  <c r="G187" i="15"/>
  <c r="H187" i="15" s="1"/>
  <c r="J187" i="15" s="1"/>
  <c r="G186" i="15"/>
  <c r="H186" i="15" s="1"/>
  <c r="J186" i="15" s="1"/>
  <c r="G185" i="15"/>
  <c r="H185" i="15" s="1"/>
  <c r="J185" i="15" s="1"/>
  <c r="G184" i="15"/>
  <c r="H184" i="15" s="1"/>
  <c r="J184" i="15" s="1"/>
  <c r="G183" i="15"/>
  <c r="H183" i="15" s="1"/>
  <c r="J183" i="15" s="1"/>
  <c r="G182" i="15"/>
  <c r="H182" i="15" s="1"/>
  <c r="J182" i="15" s="1"/>
  <c r="G181" i="15"/>
  <c r="H181" i="15" s="1"/>
  <c r="J181" i="15" s="1"/>
  <c r="G180" i="15"/>
  <c r="H180" i="15" s="1"/>
  <c r="J180" i="15" s="1"/>
  <c r="G179" i="15"/>
  <c r="H179" i="15" s="1"/>
  <c r="J179" i="15" s="1"/>
  <c r="G178" i="15"/>
  <c r="H178" i="15" s="1"/>
  <c r="J178" i="15" s="1"/>
  <c r="G177" i="15"/>
  <c r="H177" i="15" s="1"/>
  <c r="J177" i="15" s="1"/>
  <c r="G176" i="15"/>
  <c r="H176" i="15" s="1"/>
  <c r="J176" i="15" s="1"/>
  <c r="G175" i="15"/>
  <c r="H175" i="15" s="1"/>
  <c r="J175" i="15" s="1"/>
  <c r="G174" i="15"/>
  <c r="H174" i="15" s="1"/>
  <c r="J174" i="15" s="1"/>
  <c r="G173" i="15"/>
  <c r="H173" i="15" s="1"/>
  <c r="J173" i="15" s="1"/>
  <c r="G172" i="15"/>
  <c r="H172" i="15" s="1"/>
  <c r="J172" i="15" s="1"/>
  <c r="G171" i="15"/>
  <c r="H171" i="15" s="1"/>
  <c r="J171" i="15" s="1"/>
  <c r="G170" i="15"/>
  <c r="H170" i="15" s="1"/>
  <c r="J170" i="15" s="1"/>
  <c r="G169" i="15"/>
  <c r="H169" i="15" s="1"/>
  <c r="J169" i="15" s="1"/>
  <c r="G168" i="15"/>
  <c r="H168" i="15" s="1"/>
  <c r="J168" i="15" s="1"/>
  <c r="G167" i="15"/>
  <c r="H167" i="15" s="1"/>
  <c r="J167" i="15" s="1"/>
  <c r="G166" i="15"/>
  <c r="H166" i="15" s="1"/>
  <c r="J166" i="15" s="1"/>
  <c r="G165" i="15"/>
  <c r="H165" i="15" s="1"/>
  <c r="J165" i="15" s="1"/>
  <c r="G164" i="15"/>
  <c r="H164" i="15" s="1"/>
  <c r="J164" i="15" s="1"/>
  <c r="G163" i="15"/>
  <c r="H163" i="15" s="1"/>
  <c r="J163" i="15" s="1"/>
  <c r="G162" i="15"/>
  <c r="H162" i="15" s="1"/>
  <c r="J162" i="15" s="1"/>
  <c r="G161" i="15"/>
  <c r="H161" i="15" s="1"/>
  <c r="J161" i="15" s="1"/>
  <c r="G160" i="15"/>
  <c r="H160" i="15" s="1"/>
  <c r="J160" i="15" s="1"/>
  <c r="G159" i="15"/>
  <c r="H159" i="15" s="1"/>
  <c r="J159" i="15" s="1"/>
  <c r="G158" i="15"/>
  <c r="H158" i="15" s="1"/>
  <c r="J158" i="15" s="1"/>
  <c r="G157" i="15"/>
  <c r="H157" i="15" s="1"/>
  <c r="J157" i="15" s="1"/>
  <c r="G156" i="15"/>
  <c r="H156" i="15" s="1"/>
  <c r="J156" i="15" s="1"/>
  <c r="G155" i="15"/>
  <c r="H155" i="15" s="1"/>
  <c r="J155" i="15" s="1"/>
  <c r="G154" i="15"/>
  <c r="H154" i="15" s="1"/>
  <c r="J154" i="15" s="1"/>
  <c r="G153" i="15"/>
  <c r="H153" i="15" s="1"/>
  <c r="J153" i="15" s="1"/>
  <c r="G152" i="15"/>
  <c r="H152" i="15" s="1"/>
  <c r="J152" i="15" s="1"/>
  <c r="G151" i="15"/>
  <c r="H151" i="15" s="1"/>
  <c r="J151" i="15" s="1"/>
  <c r="G150" i="15"/>
  <c r="H150" i="15" s="1"/>
  <c r="J150" i="15" s="1"/>
  <c r="G149" i="15"/>
  <c r="H149" i="15" s="1"/>
  <c r="J149" i="15" s="1"/>
  <c r="G148" i="15"/>
  <c r="H148" i="15" s="1"/>
  <c r="J148" i="15" s="1"/>
  <c r="G147" i="15"/>
  <c r="H147" i="15" s="1"/>
  <c r="J147" i="15" s="1"/>
  <c r="G146" i="15"/>
  <c r="H146" i="15" s="1"/>
  <c r="J146" i="15" s="1"/>
  <c r="G145" i="15"/>
  <c r="H145" i="15" s="1"/>
  <c r="J145" i="15" s="1"/>
  <c r="G144" i="15"/>
  <c r="H144" i="15" s="1"/>
  <c r="J144" i="15" s="1"/>
  <c r="G143" i="15"/>
  <c r="H143" i="15" s="1"/>
  <c r="J143" i="15" s="1"/>
  <c r="G142" i="15"/>
  <c r="H142" i="15" s="1"/>
  <c r="J142" i="15" s="1"/>
  <c r="G141" i="15"/>
  <c r="H141" i="15" s="1"/>
  <c r="J141" i="15" s="1"/>
  <c r="G140" i="15"/>
  <c r="H140" i="15" s="1"/>
  <c r="J140" i="15" s="1"/>
  <c r="G139" i="15"/>
  <c r="H139" i="15" s="1"/>
  <c r="J139" i="15" s="1"/>
  <c r="G138" i="15"/>
  <c r="H138" i="15" s="1"/>
  <c r="J138" i="15" s="1"/>
  <c r="G137" i="15"/>
  <c r="H137" i="15" s="1"/>
  <c r="J137" i="15" s="1"/>
  <c r="G136" i="15"/>
  <c r="H136" i="15" s="1"/>
  <c r="J136" i="15" s="1"/>
  <c r="G135" i="15"/>
  <c r="H135" i="15" s="1"/>
  <c r="J135" i="15" s="1"/>
  <c r="G134" i="15"/>
  <c r="H134" i="15" s="1"/>
  <c r="J134" i="15" s="1"/>
  <c r="G133" i="15"/>
  <c r="H133" i="15" s="1"/>
  <c r="J133" i="15" s="1"/>
  <c r="G132" i="15"/>
  <c r="H132" i="15" s="1"/>
  <c r="J132" i="15" s="1"/>
  <c r="G131" i="15"/>
  <c r="H131" i="15" s="1"/>
  <c r="J131" i="15" s="1"/>
  <c r="G130" i="15"/>
  <c r="H130" i="15" s="1"/>
  <c r="J130" i="15" s="1"/>
  <c r="G129" i="15"/>
  <c r="H129" i="15" s="1"/>
  <c r="J129" i="15" s="1"/>
  <c r="G128" i="15"/>
  <c r="H128" i="15" s="1"/>
  <c r="J128" i="15" s="1"/>
  <c r="G127" i="15"/>
  <c r="H127" i="15" s="1"/>
  <c r="J127" i="15" s="1"/>
  <c r="G126" i="15"/>
  <c r="H126" i="15" s="1"/>
  <c r="J126" i="15" s="1"/>
  <c r="G125" i="15"/>
  <c r="H125" i="15" s="1"/>
  <c r="J125" i="15" s="1"/>
  <c r="G124" i="15"/>
  <c r="H124" i="15" s="1"/>
  <c r="J124" i="15" s="1"/>
  <c r="G123" i="15"/>
  <c r="H123" i="15" s="1"/>
  <c r="J123" i="15" s="1"/>
  <c r="G122" i="15"/>
  <c r="H122" i="15" s="1"/>
  <c r="J122" i="15" s="1"/>
  <c r="G121" i="15"/>
  <c r="H121" i="15" s="1"/>
  <c r="J121" i="15" s="1"/>
  <c r="G120" i="15"/>
  <c r="H120" i="15" s="1"/>
  <c r="J120" i="15" s="1"/>
  <c r="G119" i="15"/>
  <c r="H119" i="15" s="1"/>
  <c r="J119" i="15" s="1"/>
  <c r="G118" i="15"/>
  <c r="H118" i="15" s="1"/>
  <c r="J118" i="15" s="1"/>
  <c r="G117" i="15"/>
  <c r="H117" i="15" s="1"/>
  <c r="J117" i="15" s="1"/>
  <c r="G116" i="15"/>
  <c r="H116" i="15" s="1"/>
  <c r="J116" i="15" s="1"/>
  <c r="G115" i="15"/>
  <c r="H115" i="15" s="1"/>
  <c r="J115" i="15" s="1"/>
  <c r="G114" i="15"/>
  <c r="H114" i="15" s="1"/>
  <c r="J114" i="15" s="1"/>
  <c r="G113" i="15"/>
  <c r="H113" i="15" s="1"/>
  <c r="J113" i="15" s="1"/>
  <c r="G112" i="15"/>
  <c r="H112" i="15" s="1"/>
  <c r="J112" i="15" s="1"/>
  <c r="G111" i="15"/>
  <c r="H111" i="15" s="1"/>
  <c r="J111" i="15" s="1"/>
  <c r="G110" i="15"/>
  <c r="H110" i="15" s="1"/>
  <c r="J110" i="15" s="1"/>
  <c r="G109" i="15"/>
  <c r="H109" i="15" s="1"/>
  <c r="J109" i="15" s="1"/>
  <c r="G108" i="15"/>
  <c r="H108" i="15" s="1"/>
  <c r="J108" i="15" s="1"/>
  <c r="G107" i="15"/>
  <c r="H107" i="15" s="1"/>
  <c r="J107" i="15" s="1"/>
  <c r="G106" i="15"/>
  <c r="H106" i="15" s="1"/>
  <c r="J106" i="15" s="1"/>
  <c r="G105" i="15"/>
  <c r="H105" i="15" s="1"/>
  <c r="J105" i="15" s="1"/>
  <c r="G104" i="15"/>
  <c r="H104" i="15" s="1"/>
  <c r="J104" i="15" s="1"/>
  <c r="G103" i="15"/>
  <c r="H103" i="15" s="1"/>
  <c r="J103" i="15" s="1"/>
  <c r="G102" i="15"/>
  <c r="H102" i="15" s="1"/>
  <c r="J102" i="15" s="1"/>
  <c r="G101" i="15"/>
  <c r="H101" i="15" s="1"/>
  <c r="J101" i="15" s="1"/>
  <c r="G100" i="15"/>
  <c r="H100" i="15" s="1"/>
  <c r="J100" i="15" s="1"/>
  <c r="G99" i="15"/>
  <c r="H99" i="15" s="1"/>
  <c r="J99" i="15" s="1"/>
  <c r="G98" i="15"/>
  <c r="H98" i="15" s="1"/>
  <c r="J98" i="15" s="1"/>
  <c r="G97" i="15"/>
  <c r="H97" i="15" s="1"/>
  <c r="J97" i="15" s="1"/>
  <c r="G96" i="15"/>
  <c r="H96" i="15" s="1"/>
  <c r="J96" i="15" s="1"/>
  <c r="G95" i="15"/>
  <c r="H95" i="15" s="1"/>
  <c r="J95" i="15" s="1"/>
  <c r="G94" i="15"/>
  <c r="H94" i="15" s="1"/>
  <c r="J94" i="15" s="1"/>
  <c r="G93" i="15"/>
  <c r="H93" i="15" s="1"/>
  <c r="J93" i="15" s="1"/>
  <c r="G92" i="15"/>
  <c r="H92" i="15" s="1"/>
  <c r="J92" i="15" s="1"/>
  <c r="G91" i="15"/>
  <c r="H91" i="15" s="1"/>
  <c r="J91" i="15" s="1"/>
  <c r="G90" i="15"/>
  <c r="H90" i="15" s="1"/>
  <c r="J90" i="15" s="1"/>
  <c r="G89" i="15"/>
  <c r="H89" i="15" s="1"/>
  <c r="J89" i="15" s="1"/>
  <c r="G88" i="15"/>
  <c r="H88" i="15" s="1"/>
  <c r="J88" i="15" s="1"/>
  <c r="G87" i="15"/>
  <c r="H87" i="15" s="1"/>
  <c r="J87" i="15" s="1"/>
  <c r="G86" i="15"/>
  <c r="H86" i="15" s="1"/>
  <c r="J86" i="15" s="1"/>
  <c r="G85" i="15"/>
  <c r="H85" i="15" s="1"/>
  <c r="J85" i="15" s="1"/>
  <c r="G84" i="15"/>
  <c r="H84" i="15" s="1"/>
  <c r="J84" i="15" s="1"/>
  <c r="G83" i="15"/>
  <c r="H83" i="15" s="1"/>
  <c r="J83" i="15" s="1"/>
  <c r="G82" i="15"/>
  <c r="H82" i="15" s="1"/>
  <c r="J82" i="15" s="1"/>
  <c r="G81" i="15"/>
  <c r="H81" i="15" s="1"/>
  <c r="J81" i="15" s="1"/>
  <c r="G80" i="15"/>
  <c r="H80" i="15" s="1"/>
  <c r="J80" i="15" s="1"/>
  <c r="G79" i="15"/>
  <c r="H79" i="15" s="1"/>
  <c r="J79" i="15" s="1"/>
  <c r="G78" i="15"/>
  <c r="H78" i="15" s="1"/>
  <c r="J78" i="15" s="1"/>
  <c r="G77" i="15"/>
  <c r="H77" i="15" s="1"/>
  <c r="J77" i="15" s="1"/>
  <c r="G76" i="15"/>
  <c r="H76" i="15" s="1"/>
  <c r="J76" i="15" s="1"/>
  <c r="G75" i="15"/>
  <c r="H75" i="15" s="1"/>
  <c r="J75" i="15" s="1"/>
  <c r="G74" i="15"/>
  <c r="H74" i="15" s="1"/>
  <c r="J74" i="15" s="1"/>
  <c r="G73" i="15"/>
  <c r="H73" i="15" s="1"/>
  <c r="J73" i="15" s="1"/>
  <c r="G72" i="15"/>
  <c r="H72" i="15" s="1"/>
  <c r="J72" i="15" s="1"/>
  <c r="G71" i="15"/>
  <c r="H71" i="15" s="1"/>
  <c r="J71" i="15" s="1"/>
  <c r="G70" i="15"/>
  <c r="H70" i="15" s="1"/>
  <c r="J70" i="15" s="1"/>
  <c r="G69" i="15"/>
  <c r="H69" i="15" s="1"/>
  <c r="J69" i="15" s="1"/>
  <c r="G68" i="15"/>
  <c r="H68" i="15" s="1"/>
  <c r="J68" i="15" s="1"/>
  <c r="G67" i="15"/>
  <c r="H67" i="15" s="1"/>
  <c r="J67" i="15" s="1"/>
  <c r="G66" i="15"/>
  <c r="H66" i="15" s="1"/>
  <c r="J66" i="15" s="1"/>
  <c r="G65" i="15"/>
  <c r="H65" i="15" s="1"/>
  <c r="J65" i="15" s="1"/>
  <c r="G64" i="15"/>
  <c r="H64" i="15" s="1"/>
  <c r="J64" i="15" s="1"/>
  <c r="G63" i="15"/>
  <c r="H63" i="15" s="1"/>
  <c r="J63" i="15" s="1"/>
  <c r="G62" i="15"/>
  <c r="H62" i="15" s="1"/>
  <c r="J62" i="15" s="1"/>
  <c r="G61" i="15"/>
  <c r="H61" i="15" s="1"/>
  <c r="J61" i="15" s="1"/>
  <c r="G60" i="15"/>
  <c r="H60" i="15" s="1"/>
  <c r="J60" i="15" s="1"/>
  <c r="G59" i="15"/>
  <c r="H59" i="15" s="1"/>
  <c r="J59" i="15" s="1"/>
  <c r="G58" i="15"/>
  <c r="H58" i="15" s="1"/>
  <c r="J58" i="15" s="1"/>
  <c r="G57" i="15"/>
  <c r="H57" i="15" s="1"/>
  <c r="J57" i="15" s="1"/>
  <c r="G56" i="15"/>
  <c r="H56" i="15" s="1"/>
  <c r="J56" i="15" s="1"/>
  <c r="G55" i="15"/>
  <c r="H55" i="15" s="1"/>
  <c r="J55" i="15" s="1"/>
  <c r="G54" i="15"/>
  <c r="H54" i="15" s="1"/>
  <c r="J54" i="15" s="1"/>
  <c r="G53" i="15"/>
  <c r="H53" i="15" s="1"/>
  <c r="J53" i="15" s="1"/>
  <c r="G52" i="15"/>
  <c r="H52" i="15" s="1"/>
  <c r="J52" i="15" s="1"/>
  <c r="G51" i="15"/>
  <c r="H51" i="15" s="1"/>
  <c r="J51" i="15" s="1"/>
  <c r="G50" i="15"/>
  <c r="H50" i="15" s="1"/>
  <c r="J50" i="15" s="1"/>
  <c r="G49" i="15"/>
  <c r="H49" i="15" s="1"/>
  <c r="J49" i="15" s="1"/>
  <c r="G48" i="15"/>
  <c r="H48" i="15" s="1"/>
  <c r="J48" i="15" s="1"/>
  <c r="G47" i="15"/>
  <c r="H47" i="15" s="1"/>
  <c r="J47" i="15" s="1"/>
  <c r="G46" i="15"/>
  <c r="H46" i="15" s="1"/>
  <c r="J46" i="15" s="1"/>
  <c r="G45" i="15"/>
  <c r="H45" i="15" s="1"/>
  <c r="J45" i="15" s="1"/>
  <c r="G44" i="15"/>
  <c r="H44" i="15" s="1"/>
  <c r="J44" i="15" s="1"/>
  <c r="G43" i="15"/>
  <c r="H43" i="15" s="1"/>
  <c r="J43" i="15" s="1"/>
  <c r="G42" i="15"/>
  <c r="H42" i="15" s="1"/>
  <c r="J42" i="15" s="1"/>
  <c r="G41" i="15"/>
  <c r="H41" i="15" s="1"/>
  <c r="J41" i="15" s="1"/>
  <c r="G40" i="15"/>
  <c r="H40" i="15" s="1"/>
  <c r="J40" i="15" s="1"/>
  <c r="G39" i="15"/>
  <c r="H39" i="15" s="1"/>
  <c r="J39" i="15" s="1"/>
  <c r="G38" i="15"/>
  <c r="H38" i="15" s="1"/>
  <c r="J38" i="15" s="1"/>
  <c r="G37" i="15"/>
  <c r="H37" i="15" s="1"/>
  <c r="J37" i="15" s="1"/>
  <c r="G36" i="15"/>
  <c r="H36" i="15" s="1"/>
  <c r="J36" i="15" s="1"/>
  <c r="G35" i="15"/>
  <c r="H35" i="15" s="1"/>
  <c r="J35" i="15" s="1"/>
  <c r="G34" i="15"/>
  <c r="H34" i="15" s="1"/>
  <c r="J34" i="15" s="1"/>
  <c r="G33" i="15"/>
  <c r="H33" i="15" s="1"/>
  <c r="J33" i="15" s="1"/>
  <c r="G32" i="15"/>
  <c r="H32" i="15" s="1"/>
  <c r="J32" i="15" s="1"/>
  <c r="G31" i="15"/>
  <c r="H31" i="15" s="1"/>
  <c r="J31" i="15" s="1"/>
  <c r="G30" i="15"/>
  <c r="H30" i="15" s="1"/>
  <c r="J30" i="15" s="1"/>
  <c r="G29" i="15"/>
  <c r="H29" i="15" s="1"/>
  <c r="J29" i="15" s="1"/>
  <c r="G28" i="15"/>
  <c r="H28" i="15" s="1"/>
  <c r="J28" i="15" s="1"/>
  <c r="G27" i="15"/>
  <c r="H27" i="15" s="1"/>
  <c r="J27" i="15" s="1"/>
  <c r="G26" i="15"/>
  <c r="H26" i="15" s="1"/>
  <c r="J26" i="15" s="1"/>
  <c r="G25" i="15"/>
  <c r="H25" i="15" s="1"/>
  <c r="J25" i="15" s="1"/>
  <c r="G24" i="15"/>
  <c r="H24" i="15" s="1"/>
  <c r="J24" i="15" s="1"/>
  <c r="G23" i="15"/>
  <c r="H23" i="15" s="1"/>
  <c r="J23" i="15" s="1"/>
  <c r="G22" i="15"/>
  <c r="H22" i="15" s="1"/>
  <c r="J22" i="15" s="1"/>
  <c r="G21" i="15"/>
  <c r="H21" i="15" s="1"/>
  <c r="J21" i="15" s="1"/>
  <c r="G20" i="15"/>
  <c r="H20" i="15" s="1"/>
  <c r="J20" i="15" s="1"/>
  <c r="G19" i="15"/>
  <c r="H19" i="15" s="1"/>
  <c r="J19" i="15" s="1"/>
  <c r="G18" i="15"/>
  <c r="H18" i="15" s="1"/>
  <c r="J18" i="15" s="1"/>
  <c r="G17" i="15"/>
  <c r="H17" i="15" s="1"/>
  <c r="J17" i="15" s="1"/>
  <c r="G16" i="15"/>
  <c r="H16" i="15" s="1"/>
  <c r="J16" i="15" s="1"/>
  <c r="G15" i="15"/>
  <c r="H15" i="15" s="1"/>
  <c r="J15" i="15" s="1"/>
  <c r="G14" i="15"/>
  <c r="H14" i="15" s="1"/>
  <c r="J14" i="15" s="1"/>
  <c r="G13" i="15"/>
  <c r="H13" i="15" s="1"/>
  <c r="J13" i="15" s="1"/>
  <c r="G12" i="15"/>
  <c r="H12" i="15" s="1"/>
  <c r="J12" i="15" s="1"/>
  <c r="G11" i="15"/>
  <c r="H11" i="15" s="1"/>
  <c r="J11" i="15" s="1"/>
  <c r="G10" i="15"/>
  <c r="H10" i="15" s="1"/>
  <c r="J10" i="15" s="1"/>
  <c r="G9" i="15"/>
  <c r="H9" i="15" s="1"/>
  <c r="J9" i="15" s="1"/>
  <c r="G8" i="15"/>
  <c r="H8" i="15" s="1"/>
  <c r="J8" i="15" s="1"/>
  <c r="G7" i="15"/>
  <c r="H7" i="15" s="1"/>
  <c r="J7" i="15" s="1"/>
  <c r="G6" i="15"/>
  <c r="H6" i="15" s="1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362" i="5"/>
  <c r="I362" i="5" s="1"/>
  <c r="G363" i="1" s="1"/>
  <c r="F361" i="5"/>
  <c r="I361" i="5" s="1"/>
  <c r="G362" i="1" s="1"/>
  <c r="F360" i="5"/>
  <c r="I360" i="5" s="1"/>
  <c r="G361" i="1" s="1"/>
  <c r="F359" i="5"/>
  <c r="I359" i="5" s="1"/>
  <c r="G360" i="1" s="1"/>
  <c r="F358" i="5"/>
  <c r="I358" i="5" s="1"/>
  <c r="G359" i="1" s="1"/>
  <c r="F357" i="5"/>
  <c r="I357" i="5" s="1"/>
  <c r="G358" i="1" s="1"/>
  <c r="F356" i="5"/>
  <c r="I356" i="5" s="1"/>
  <c r="G357" i="1" s="1"/>
  <c r="F355" i="5"/>
  <c r="I355" i="5" s="1"/>
  <c r="G356" i="1" s="1"/>
  <c r="F354" i="5"/>
  <c r="I354" i="5" s="1"/>
  <c r="G355" i="1" s="1"/>
  <c r="F353" i="5"/>
  <c r="I353" i="5" s="1"/>
  <c r="G354" i="1" s="1"/>
  <c r="F352" i="5"/>
  <c r="I352" i="5" s="1"/>
  <c r="G353" i="1" s="1"/>
  <c r="F351" i="5"/>
  <c r="I351" i="5" s="1"/>
  <c r="G352" i="1" s="1"/>
  <c r="F350" i="5"/>
  <c r="I350" i="5" s="1"/>
  <c r="G351" i="1" s="1"/>
  <c r="F349" i="5"/>
  <c r="I349" i="5" s="1"/>
  <c r="G350" i="1" s="1"/>
  <c r="F348" i="5"/>
  <c r="I348" i="5" s="1"/>
  <c r="G349" i="1" s="1"/>
  <c r="F347" i="5"/>
  <c r="I347" i="5" s="1"/>
  <c r="G348" i="1" s="1"/>
  <c r="F346" i="5"/>
  <c r="I346" i="5" s="1"/>
  <c r="G347" i="1" s="1"/>
  <c r="F345" i="5"/>
  <c r="I345" i="5" s="1"/>
  <c r="G346" i="1" s="1"/>
  <c r="F344" i="5"/>
  <c r="I344" i="5" s="1"/>
  <c r="G345" i="1" s="1"/>
  <c r="F343" i="5"/>
  <c r="I343" i="5" s="1"/>
  <c r="G344" i="1" s="1"/>
  <c r="F342" i="5"/>
  <c r="I342" i="5" s="1"/>
  <c r="G343" i="1" s="1"/>
  <c r="F341" i="5"/>
  <c r="I341" i="5" s="1"/>
  <c r="G342" i="1" s="1"/>
  <c r="F340" i="5"/>
  <c r="I340" i="5" s="1"/>
  <c r="G341" i="1" s="1"/>
  <c r="F339" i="5"/>
  <c r="I339" i="5" s="1"/>
  <c r="G340" i="1" s="1"/>
  <c r="F338" i="5"/>
  <c r="I338" i="5" s="1"/>
  <c r="G339" i="1" s="1"/>
  <c r="F337" i="5"/>
  <c r="I337" i="5" s="1"/>
  <c r="G338" i="1" s="1"/>
  <c r="F336" i="5"/>
  <c r="I336" i="5" s="1"/>
  <c r="G337" i="1" s="1"/>
  <c r="F335" i="5"/>
  <c r="I335" i="5" s="1"/>
  <c r="G336" i="1" s="1"/>
  <c r="F334" i="5"/>
  <c r="I334" i="5" s="1"/>
  <c r="G335" i="1" s="1"/>
  <c r="F333" i="5"/>
  <c r="I333" i="5" s="1"/>
  <c r="G334" i="1" s="1"/>
  <c r="F332" i="5"/>
  <c r="I332" i="5" s="1"/>
  <c r="G333" i="1" s="1"/>
  <c r="F331" i="5"/>
  <c r="I331" i="5" s="1"/>
  <c r="G332" i="1" s="1"/>
  <c r="F330" i="5"/>
  <c r="I330" i="5" s="1"/>
  <c r="G331" i="1" s="1"/>
  <c r="F329" i="5"/>
  <c r="I329" i="5" s="1"/>
  <c r="G330" i="1" s="1"/>
  <c r="F328" i="5"/>
  <c r="I328" i="5" s="1"/>
  <c r="G329" i="1" s="1"/>
  <c r="F327" i="5"/>
  <c r="I327" i="5" s="1"/>
  <c r="G328" i="1" s="1"/>
  <c r="F326" i="5"/>
  <c r="I326" i="5" s="1"/>
  <c r="G327" i="1" s="1"/>
  <c r="F325" i="5"/>
  <c r="I325" i="5" s="1"/>
  <c r="G326" i="1" s="1"/>
  <c r="F324" i="5"/>
  <c r="I324" i="5" s="1"/>
  <c r="G325" i="1" s="1"/>
  <c r="F323" i="5"/>
  <c r="I323" i="5" s="1"/>
  <c r="G324" i="1" s="1"/>
  <c r="F322" i="5"/>
  <c r="I322" i="5" s="1"/>
  <c r="G323" i="1" s="1"/>
  <c r="F321" i="5"/>
  <c r="I321" i="5" s="1"/>
  <c r="G322" i="1" s="1"/>
  <c r="F320" i="5"/>
  <c r="I320" i="5" s="1"/>
  <c r="G321" i="1" s="1"/>
  <c r="F319" i="5"/>
  <c r="I319" i="5" s="1"/>
  <c r="G320" i="1" s="1"/>
  <c r="F318" i="5"/>
  <c r="I318" i="5" s="1"/>
  <c r="G319" i="1" s="1"/>
  <c r="F317" i="5"/>
  <c r="I317" i="5" s="1"/>
  <c r="G318" i="1" s="1"/>
  <c r="F316" i="5"/>
  <c r="I316" i="5" s="1"/>
  <c r="G317" i="1" s="1"/>
  <c r="F315" i="5"/>
  <c r="I315" i="5" s="1"/>
  <c r="G316" i="1" s="1"/>
  <c r="F314" i="5"/>
  <c r="I314" i="5" s="1"/>
  <c r="G315" i="1" s="1"/>
  <c r="F313" i="5"/>
  <c r="I313" i="5" s="1"/>
  <c r="G314" i="1" s="1"/>
  <c r="F312" i="5"/>
  <c r="I312" i="5" s="1"/>
  <c r="G313" i="1" s="1"/>
  <c r="F311" i="5"/>
  <c r="I311" i="5" s="1"/>
  <c r="G312" i="1" s="1"/>
  <c r="F310" i="5"/>
  <c r="I310" i="5" s="1"/>
  <c r="G311" i="1" s="1"/>
  <c r="F309" i="5"/>
  <c r="I309" i="5" s="1"/>
  <c r="G310" i="1" s="1"/>
  <c r="F308" i="5"/>
  <c r="I308" i="5" s="1"/>
  <c r="G309" i="1" s="1"/>
  <c r="F307" i="5"/>
  <c r="I307" i="5" s="1"/>
  <c r="G308" i="1" s="1"/>
  <c r="F306" i="5"/>
  <c r="I306" i="5" s="1"/>
  <c r="G307" i="1" s="1"/>
  <c r="F305" i="5"/>
  <c r="I305" i="5" s="1"/>
  <c r="G306" i="1" s="1"/>
  <c r="F304" i="5"/>
  <c r="I304" i="5" s="1"/>
  <c r="G305" i="1" s="1"/>
  <c r="F303" i="5"/>
  <c r="I303" i="5" s="1"/>
  <c r="G304" i="1" s="1"/>
  <c r="F302" i="5"/>
  <c r="I302" i="5" s="1"/>
  <c r="G303" i="1" s="1"/>
  <c r="F301" i="5"/>
  <c r="I301" i="5" s="1"/>
  <c r="G302" i="1" s="1"/>
  <c r="F300" i="5"/>
  <c r="I300" i="5" s="1"/>
  <c r="G301" i="1" s="1"/>
  <c r="F299" i="5"/>
  <c r="I299" i="5" s="1"/>
  <c r="G300" i="1" s="1"/>
  <c r="F298" i="5"/>
  <c r="I298" i="5" s="1"/>
  <c r="G299" i="1" s="1"/>
  <c r="F297" i="5"/>
  <c r="I297" i="5" s="1"/>
  <c r="G298" i="1" s="1"/>
  <c r="F296" i="5"/>
  <c r="I296" i="5" s="1"/>
  <c r="G297" i="1" s="1"/>
  <c r="F295" i="5"/>
  <c r="I295" i="5" s="1"/>
  <c r="G296" i="1" s="1"/>
  <c r="F294" i="5"/>
  <c r="I294" i="5" s="1"/>
  <c r="G295" i="1" s="1"/>
  <c r="F293" i="5"/>
  <c r="I293" i="5" s="1"/>
  <c r="G294" i="1" s="1"/>
  <c r="F292" i="5"/>
  <c r="I292" i="5" s="1"/>
  <c r="G293" i="1" s="1"/>
  <c r="F291" i="5"/>
  <c r="I291" i="5" s="1"/>
  <c r="G292" i="1" s="1"/>
  <c r="F290" i="5"/>
  <c r="I290" i="5" s="1"/>
  <c r="G291" i="1" s="1"/>
  <c r="F289" i="5"/>
  <c r="I289" i="5" s="1"/>
  <c r="G290" i="1" s="1"/>
  <c r="F288" i="5"/>
  <c r="I288" i="5" s="1"/>
  <c r="G289" i="1" s="1"/>
  <c r="F287" i="5"/>
  <c r="I287" i="5" s="1"/>
  <c r="G288" i="1" s="1"/>
  <c r="F286" i="5"/>
  <c r="I286" i="5" s="1"/>
  <c r="G287" i="1" s="1"/>
  <c r="F285" i="5"/>
  <c r="I285" i="5" s="1"/>
  <c r="G286" i="1" s="1"/>
  <c r="F284" i="5"/>
  <c r="I284" i="5" s="1"/>
  <c r="G285" i="1" s="1"/>
  <c r="F283" i="5"/>
  <c r="I283" i="5" s="1"/>
  <c r="G284" i="1" s="1"/>
  <c r="F282" i="5"/>
  <c r="I282" i="5" s="1"/>
  <c r="G283" i="1" s="1"/>
  <c r="F281" i="5"/>
  <c r="I281" i="5" s="1"/>
  <c r="G282" i="1" s="1"/>
  <c r="F280" i="5"/>
  <c r="I280" i="5" s="1"/>
  <c r="G281" i="1" s="1"/>
  <c r="F279" i="5"/>
  <c r="I279" i="5" s="1"/>
  <c r="G280" i="1" s="1"/>
  <c r="F278" i="5"/>
  <c r="I278" i="5" s="1"/>
  <c r="G279" i="1" s="1"/>
  <c r="F277" i="5"/>
  <c r="I277" i="5" s="1"/>
  <c r="G278" i="1" s="1"/>
  <c r="F276" i="5"/>
  <c r="I276" i="5" s="1"/>
  <c r="G277" i="1" s="1"/>
  <c r="F275" i="5"/>
  <c r="I275" i="5" s="1"/>
  <c r="G276" i="1" s="1"/>
  <c r="F274" i="5"/>
  <c r="I274" i="5" s="1"/>
  <c r="G275" i="1" s="1"/>
  <c r="F273" i="5"/>
  <c r="I273" i="5" s="1"/>
  <c r="G274" i="1" s="1"/>
  <c r="F272" i="5"/>
  <c r="I272" i="5" s="1"/>
  <c r="G273" i="1" s="1"/>
  <c r="F271" i="5"/>
  <c r="I271" i="5" s="1"/>
  <c r="G272" i="1" s="1"/>
  <c r="F270" i="5"/>
  <c r="I270" i="5" s="1"/>
  <c r="G271" i="1" s="1"/>
  <c r="F269" i="5"/>
  <c r="I269" i="5" s="1"/>
  <c r="G270" i="1" s="1"/>
  <c r="F268" i="5"/>
  <c r="I268" i="5" s="1"/>
  <c r="G269" i="1" s="1"/>
  <c r="F267" i="5"/>
  <c r="I267" i="5" s="1"/>
  <c r="G268" i="1" s="1"/>
  <c r="F266" i="5"/>
  <c r="I266" i="5" s="1"/>
  <c r="G267" i="1" s="1"/>
  <c r="F265" i="5"/>
  <c r="I265" i="5" s="1"/>
  <c r="G266" i="1" s="1"/>
  <c r="F264" i="5"/>
  <c r="I264" i="5" s="1"/>
  <c r="G265" i="1" s="1"/>
  <c r="F263" i="5"/>
  <c r="I263" i="5" s="1"/>
  <c r="G264" i="1" s="1"/>
  <c r="F262" i="5"/>
  <c r="I262" i="5" s="1"/>
  <c r="G263" i="1" s="1"/>
  <c r="F261" i="5"/>
  <c r="I261" i="5" s="1"/>
  <c r="G262" i="1" s="1"/>
  <c r="F260" i="5"/>
  <c r="I260" i="5" s="1"/>
  <c r="G261" i="1" s="1"/>
  <c r="F259" i="5"/>
  <c r="I259" i="5" s="1"/>
  <c r="G260" i="1" s="1"/>
  <c r="F258" i="5"/>
  <c r="I258" i="5" s="1"/>
  <c r="G259" i="1" s="1"/>
  <c r="F257" i="5"/>
  <c r="I257" i="5" s="1"/>
  <c r="G258" i="1" s="1"/>
  <c r="F256" i="5"/>
  <c r="I256" i="5" s="1"/>
  <c r="G257" i="1" s="1"/>
  <c r="F255" i="5"/>
  <c r="I255" i="5" s="1"/>
  <c r="G256" i="1" s="1"/>
  <c r="F254" i="5"/>
  <c r="I254" i="5" s="1"/>
  <c r="G255" i="1" s="1"/>
  <c r="F253" i="5"/>
  <c r="I253" i="5" s="1"/>
  <c r="G254" i="1" s="1"/>
  <c r="F252" i="5"/>
  <c r="I252" i="5" s="1"/>
  <c r="G253" i="1" s="1"/>
  <c r="F251" i="5"/>
  <c r="I251" i="5" s="1"/>
  <c r="G252" i="1" s="1"/>
  <c r="F250" i="5"/>
  <c r="I250" i="5" s="1"/>
  <c r="G251" i="1" s="1"/>
  <c r="F249" i="5"/>
  <c r="I249" i="5" s="1"/>
  <c r="G250" i="1" s="1"/>
  <c r="F248" i="5"/>
  <c r="I248" i="5" s="1"/>
  <c r="G249" i="1" s="1"/>
  <c r="F247" i="5"/>
  <c r="I247" i="5" s="1"/>
  <c r="G248" i="1" s="1"/>
  <c r="F246" i="5"/>
  <c r="I246" i="5" s="1"/>
  <c r="G247" i="1" s="1"/>
  <c r="F245" i="5"/>
  <c r="I245" i="5" s="1"/>
  <c r="G246" i="1" s="1"/>
  <c r="F244" i="5"/>
  <c r="I244" i="5" s="1"/>
  <c r="G245" i="1" s="1"/>
  <c r="F243" i="5"/>
  <c r="I243" i="5" s="1"/>
  <c r="G244" i="1" s="1"/>
  <c r="F242" i="5"/>
  <c r="I242" i="5" s="1"/>
  <c r="G243" i="1" s="1"/>
  <c r="F241" i="5"/>
  <c r="I241" i="5" s="1"/>
  <c r="G242" i="1" s="1"/>
  <c r="F240" i="5"/>
  <c r="I240" i="5" s="1"/>
  <c r="G241" i="1" s="1"/>
  <c r="F239" i="5"/>
  <c r="I239" i="5" s="1"/>
  <c r="G240" i="1" s="1"/>
  <c r="F238" i="5"/>
  <c r="I238" i="5" s="1"/>
  <c r="G239" i="1" s="1"/>
  <c r="F237" i="5"/>
  <c r="I237" i="5" s="1"/>
  <c r="G238" i="1" s="1"/>
  <c r="F236" i="5"/>
  <c r="I236" i="5" s="1"/>
  <c r="G237" i="1" s="1"/>
  <c r="F235" i="5"/>
  <c r="I235" i="5" s="1"/>
  <c r="G236" i="1" s="1"/>
  <c r="F234" i="5"/>
  <c r="I234" i="5" s="1"/>
  <c r="G235" i="1" s="1"/>
  <c r="F233" i="5"/>
  <c r="I233" i="5" s="1"/>
  <c r="G234" i="1" s="1"/>
  <c r="F232" i="5"/>
  <c r="I232" i="5" s="1"/>
  <c r="G233" i="1" s="1"/>
  <c r="F231" i="5"/>
  <c r="I231" i="5" s="1"/>
  <c r="G232" i="1" s="1"/>
  <c r="F230" i="5"/>
  <c r="I230" i="5" s="1"/>
  <c r="G231" i="1" s="1"/>
  <c r="F229" i="5"/>
  <c r="I229" i="5" s="1"/>
  <c r="G230" i="1" s="1"/>
  <c r="F228" i="5"/>
  <c r="I228" i="5" s="1"/>
  <c r="G229" i="1" s="1"/>
  <c r="F227" i="5"/>
  <c r="I227" i="5" s="1"/>
  <c r="G228" i="1" s="1"/>
  <c r="F226" i="5"/>
  <c r="I226" i="5" s="1"/>
  <c r="G227" i="1" s="1"/>
  <c r="F225" i="5"/>
  <c r="I225" i="5" s="1"/>
  <c r="G226" i="1" s="1"/>
  <c r="F224" i="5"/>
  <c r="I224" i="5" s="1"/>
  <c r="G225" i="1" s="1"/>
  <c r="F223" i="5"/>
  <c r="I223" i="5" s="1"/>
  <c r="G224" i="1" s="1"/>
  <c r="F222" i="5"/>
  <c r="I222" i="5" s="1"/>
  <c r="G223" i="1" s="1"/>
  <c r="F221" i="5"/>
  <c r="I221" i="5" s="1"/>
  <c r="G222" i="1" s="1"/>
  <c r="F220" i="5"/>
  <c r="I220" i="5" s="1"/>
  <c r="G221" i="1" s="1"/>
  <c r="F219" i="5"/>
  <c r="I219" i="5" s="1"/>
  <c r="G220" i="1" s="1"/>
  <c r="F218" i="5"/>
  <c r="I218" i="5" s="1"/>
  <c r="G219" i="1" s="1"/>
  <c r="F217" i="5"/>
  <c r="I217" i="5" s="1"/>
  <c r="G218" i="1" s="1"/>
  <c r="F216" i="5"/>
  <c r="I216" i="5" s="1"/>
  <c r="G217" i="1" s="1"/>
  <c r="F215" i="5"/>
  <c r="I215" i="5" s="1"/>
  <c r="G216" i="1" s="1"/>
  <c r="F214" i="5"/>
  <c r="I214" i="5" s="1"/>
  <c r="G215" i="1" s="1"/>
  <c r="F213" i="5"/>
  <c r="I213" i="5" s="1"/>
  <c r="G214" i="1" s="1"/>
  <c r="F212" i="5"/>
  <c r="I212" i="5" s="1"/>
  <c r="G213" i="1" s="1"/>
  <c r="F211" i="5"/>
  <c r="I211" i="5" s="1"/>
  <c r="G212" i="1" s="1"/>
  <c r="F210" i="5"/>
  <c r="I210" i="5" s="1"/>
  <c r="G211" i="1" s="1"/>
  <c r="F209" i="5"/>
  <c r="I209" i="5" s="1"/>
  <c r="G210" i="1" s="1"/>
  <c r="F208" i="5"/>
  <c r="I208" i="5" s="1"/>
  <c r="G209" i="1" s="1"/>
  <c r="F207" i="5"/>
  <c r="I207" i="5" s="1"/>
  <c r="G208" i="1" s="1"/>
  <c r="F206" i="5"/>
  <c r="I206" i="5" s="1"/>
  <c r="G207" i="1" s="1"/>
  <c r="F205" i="5"/>
  <c r="I205" i="5" s="1"/>
  <c r="G206" i="1" s="1"/>
  <c r="F204" i="5"/>
  <c r="I204" i="5" s="1"/>
  <c r="G205" i="1" s="1"/>
  <c r="F203" i="5"/>
  <c r="I203" i="5" s="1"/>
  <c r="G204" i="1" s="1"/>
  <c r="F202" i="5"/>
  <c r="I202" i="5" s="1"/>
  <c r="G203" i="1" s="1"/>
  <c r="F201" i="5"/>
  <c r="I201" i="5" s="1"/>
  <c r="G202" i="1" s="1"/>
  <c r="F200" i="5"/>
  <c r="I200" i="5" s="1"/>
  <c r="G201" i="1" s="1"/>
  <c r="F199" i="5"/>
  <c r="I199" i="5" s="1"/>
  <c r="G200" i="1" s="1"/>
  <c r="F198" i="5"/>
  <c r="I198" i="5" s="1"/>
  <c r="G199" i="1" s="1"/>
  <c r="F197" i="5"/>
  <c r="I197" i="5" s="1"/>
  <c r="G198" i="1" s="1"/>
  <c r="F196" i="5"/>
  <c r="I196" i="5" s="1"/>
  <c r="G197" i="1" s="1"/>
  <c r="F195" i="5"/>
  <c r="I195" i="5" s="1"/>
  <c r="G196" i="1" s="1"/>
  <c r="F194" i="5"/>
  <c r="I194" i="5" s="1"/>
  <c r="G195" i="1" s="1"/>
  <c r="F193" i="5"/>
  <c r="I193" i="5" s="1"/>
  <c r="G194" i="1" s="1"/>
  <c r="F192" i="5"/>
  <c r="I192" i="5" s="1"/>
  <c r="G193" i="1" s="1"/>
  <c r="F191" i="5"/>
  <c r="I191" i="5" s="1"/>
  <c r="G192" i="1" s="1"/>
  <c r="F190" i="5"/>
  <c r="I190" i="5" s="1"/>
  <c r="G191" i="1" s="1"/>
  <c r="F189" i="5"/>
  <c r="I189" i="5" s="1"/>
  <c r="G190" i="1" s="1"/>
  <c r="F188" i="5"/>
  <c r="I188" i="5" s="1"/>
  <c r="G189" i="1" s="1"/>
  <c r="F187" i="5"/>
  <c r="I187" i="5" s="1"/>
  <c r="G188" i="1" s="1"/>
  <c r="F186" i="5"/>
  <c r="I186" i="5" s="1"/>
  <c r="G187" i="1" s="1"/>
  <c r="F185" i="5"/>
  <c r="I185" i="5" s="1"/>
  <c r="G186" i="1" s="1"/>
  <c r="F184" i="5"/>
  <c r="I184" i="5" s="1"/>
  <c r="G185" i="1" s="1"/>
  <c r="F183" i="5"/>
  <c r="I183" i="5" s="1"/>
  <c r="G184" i="1" s="1"/>
  <c r="F182" i="5"/>
  <c r="I182" i="5" s="1"/>
  <c r="G183" i="1" s="1"/>
  <c r="F181" i="5"/>
  <c r="I181" i="5" s="1"/>
  <c r="G182" i="1" s="1"/>
  <c r="F180" i="5"/>
  <c r="I180" i="5" s="1"/>
  <c r="G181" i="1" s="1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I115" i="5" s="1"/>
  <c r="G116" i="1" s="1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362" i="6"/>
  <c r="G362" i="6" s="1"/>
  <c r="H362" i="6" s="1"/>
  <c r="F361" i="6"/>
  <c r="G361" i="6" s="1"/>
  <c r="H361" i="6" s="1"/>
  <c r="F360" i="6"/>
  <c r="G360" i="6" s="1"/>
  <c r="H360" i="6" s="1"/>
  <c r="F359" i="6"/>
  <c r="G359" i="6" s="1"/>
  <c r="H359" i="6" s="1"/>
  <c r="F358" i="6"/>
  <c r="G358" i="6" s="1"/>
  <c r="H358" i="6" s="1"/>
  <c r="F357" i="6"/>
  <c r="G357" i="6" s="1"/>
  <c r="H357" i="6" s="1"/>
  <c r="F356" i="6"/>
  <c r="G356" i="6" s="1"/>
  <c r="H356" i="6" s="1"/>
  <c r="F355" i="6"/>
  <c r="G355" i="6" s="1"/>
  <c r="H355" i="6" s="1"/>
  <c r="F354" i="6"/>
  <c r="G354" i="6" s="1"/>
  <c r="H354" i="6" s="1"/>
  <c r="F353" i="6"/>
  <c r="G353" i="6" s="1"/>
  <c r="H353" i="6" s="1"/>
  <c r="F352" i="6"/>
  <c r="G352" i="6" s="1"/>
  <c r="H352" i="6" s="1"/>
  <c r="F351" i="6"/>
  <c r="G351" i="6" s="1"/>
  <c r="H351" i="6" s="1"/>
  <c r="F350" i="6"/>
  <c r="G350" i="6" s="1"/>
  <c r="H350" i="6" s="1"/>
  <c r="F349" i="6"/>
  <c r="G349" i="6" s="1"/>
  <c r="H349" i="6" s="1"/>
  <c r="F348" i="6"/>
  <c r="G348" i="6" s="1"/>
  <c r="H348" i="6" s="1"/>
  <c r="F347" i="6"/>
  <c r="G347" i="6" s="1"/>
  <c r="H347" i="6" s="1"/>
  <c r="F346" i="6"/>
  <c r="G346" i="6" s="1"/>
  <c r="H346" i="6" s="1"/>
  <c r="F345" i="6"/>
  <c r="G345" i="6" s="1"/>
  <c r="H345" i="6" s="1"/>
  <c r="F344" i="6"/>
  <c r="G344" i="6" s="1"/>
  <c r="H344" i="6" s="1"/>
  <c r="F343" i="6"/>
  <c r="G343" i="6" s="1"/>
  <c r="H343" i="6" s="1"/>
  <c r="F342" i="6"/>
  <c r="G342" i="6" s="1"/>
  <c r="H342" i="6" s="1"/>
  <c r="F341" i="6"/>
  <c r="G341" i="6" s="1"/>
  <c r="H341" i="6" s="1"/>
  <c r="F340" i="6"/>
  <c r="G340" i="6" s="1"/>
  <c r="H340" i="6" s="1"/>
  <c r="F339" i="6"/>
  <c r="G339" i="6" s="1"/>
  <c r="H339" i="6" s="1"/>
  <c r="F338" i="6"/>
  <c r="G338" i="6" s="1"/>
  <c r="H338" i="6" s="1"/>
  <c r="F337" i="6"/>
  <c r="G337" i="6" s="1"/>
  <c r="H337" i="6" s="1"/>
  <c r="F336" i="6"/>
  <c r="G336" i="6" s="1"/>
  <c r="H336" i="6" s="1"/>
  <c r="F335" i="6"/>
  <c r="G335" i="6" s="1"/>
  <c r="H335" i="6" s="1"/>
  <c r="F334" i="6"/>
  <c r="G334" i="6" s="1"/>
  <c r="H334" i="6" s="1"/>
  <c r="F333" i="6"/>
  <c r="G333" i="6" s="1"/>
  <c r="H333" i="6" s="1"/>
  <c r="F332" i="6"/>
  <c r="G332" i="6" s="1"/>
  <c r="H332" i="6" s="1"/>
  <c r="F331" i="6"/>
  <c r="G331" i="6" s="1"/>
  <c r="H331" i="6" s="1"/>
  <c r="F330" i="6"/>
  <c r="G330" i="6" s="1"/>
  <c r="H330" i="6" s="1"/>
  <c r="F329" i="6"/>
  <c r="G329" i="6" s="1"/>
  <c r="H329" i="6" s="1"/>
  <c r="F328" i="6"/>
  <c r="G328" i="6" s="1"/>
  <c r="H328" i="6" s="1"/>
  <c r="F327" i="6"/>
  <c r="G327" i="6" s="1"/>
  <c r="H327" i="6" s="1"/>
  <c r="F326" i="6"/>
  <c r="G326" i="6" s="1"/>
  <c r="H326" i="6" s="1"/>
  <c r="F325" i="6"/>
  <c r="G325" i="6" s="1"/>
  <c r="H325" i="6" s="1"/>
  <c r="F324" i="6"/>
  <c r="G324" i="6" s="1"/>
  <c r="H324" i="6" s="1"/>
  <c r="F323" i="6"/>
  <c r="G323" i="6" s="1"/>
  <c r="H323" i="6" s="1"/>
  <c r="F322" i="6"/>
  <c r="G322" i="6" s="1"/>
  <c r="H322" i="6" s="1"/>
  <c r="F321" i="6"/>
  <c r="G321" i="6" s="1"/>
  <c r="H321" i="6" s="1"/>
  <c r="F320" i="6"/>
  <c r="G320" i="6" s="1"/>
  <c r="H320" i="6" s="1"/>
  <c r="F319" i="6"/>
  <c r="G319" i="6" s="1"/>
  <c r="H319" i="6" s="1"/>
  <c r="F318" i="6"/>
  <c r="G318" i="6" s="1"/>
  <c r="H318" i="6" s="1"/>
  <c r="F317" i="6"/>
  <c r="G317" i="6" s="1"/>
  <c r="H317" i="6" s="1"/>
  <c r="F316" i="6"/>
  <c r="G316" i="6" s="1"/>
  <c r="H316" i="6" s="1"/>
  <c r="F315" i="6"/>
  <c r="G315" i="6" s="1"/>
  <c r="H315" i="6" s="1"/>
  <c r="F314" i="6"/>
  <c r="G314" i="6" s="1"/>
  <c r="H314" i="6" s="1"/>
  <c r="F313" i="6"/>
  <c r="G313" i="6" s="1"/>
  <c r="H313" i="6" s="1"/>
  <c r="F312" i="6"/>
  <c r="G312" i="6" s="1"/>
  <c r="H312" i="6" s="1"/>
  <c r="F311" i="6"/>
  <c r="G311" i="6" s="1"/>
  <c r="H311" i="6" s="1"/>
  <c r="F310" i="6"/>
  <c r="G310" i="6" s="1"/>
  <c r="H310" i="6" s="1"/>
  <c r="F309" i="6"/>
  <c r="G309" i="6" s="1"/>
  <c r="H309" i="6" s="1"/>
  <c r="F308" i="6"/>
  <c r="G308" i="6" s="1"/>
  <c r="H308" i="6" s="1"/>
  <c r="F307" i="6"/>
  <c r="G307" i="6" s="1"/>
  <c r="H307" i="6" s="1"/>
  <c r="F306" i="6"/>
  <c r="G306" i="6" s="1"/>
  <c r="H306" i="6" s="1"/>
  <c r="F305" i="6"/>
  <c r="G305" i="6" s="1"/>
  <c r="H305" i="6" s="1"/>
  <c r="F304" i="6"/>
  <c r="G304" i="6" s="1"/>
  <c r="H304" i="6" s="1"/>
  <c r="F303" i="6"/>
  <c r="G303" i="6" s="1"/>
  <c r="H303" i="6" s="1"/>
  <c r="F302" i="6"/>
  <c r="G302" i="6" s="1"/>
  <c r="H302" i="6" s="1"/>
  <c r="F301" i="6"/>
  <c r="G301" i="6" s="1"/>
  <c r="H301" i="6" s="1"/>
  <c r="F300" i="6"/>
  <c r="G300" i="6" s="1"/>
  <c r="H300" i="6" s="1"/>
  <c r="F299" i="6"/>
  <c r="G299" i="6" s="1"/>
  <c r="H299" i="6" s="1"/>
  <c r="F298" i="6"/>
  <c r="G298" i="6" s="1"/>
  <c r="H298" i="6" s="1"/>
  <c r="F297" i="6"/>
  <c r="G297" i="6" s="1"/>
  <c r="H297" i="6" s="1"/>
  <c r="F296" i="6"/>
  <c r="G296" i="6" s="1"/>
  <c r="H296" i="6" s="1"/>
  <c r="F295" i="6"/>
  <c r="G295" i="6" s="1"/>
  <c r="H295" i="6" s="1"/>
  <c r="F294" i="6"/>
  <c r="G294" i="6" s="1"/>
  <c r="H294" i="6" s="1"/>
  <c r="F293" i="6"/>
  <c r="G293" i="6" s="1"/>
  <c r="H293" i="6" s="1"/>
  <c r="F292" i="6"/>
  <c r="G292" i="6" s="1"/>
  <c r="H292" i="6" s="1"/>
  <c r="F291" i="6"/>
  <c r="G291" i="6" s="1"/>
  <c r="H291" i="6" s="1"/>
  <c r="F290" i="6"/>
  <c r="G290" i="6" s="1"/>
  <c r="H290" i="6" s="1"/>
  <c r="F289" i="6"/>
  <c r="G289" i="6" s="1"/>
  <c r="H289" i="6" s="1"/>
  <c r="F288" i="6"/>
  <c r="G288" i="6" s="1"/>
  <c r="H288" i="6" s="1"/>
  <c r="F287" i="6"/>
  <c r="G287" i="6" s="1"/>
  <c r="H287" i="6" s="1"/>
  <c r="F286" i="6"/>
  <c r="G286" i="6" s="1"/>
  <c r="H286" i="6" s="1"/>
  <c r="F285" i="6"/>
  <c r="G285" i="6" s="1"/>
  <c r="H285" i="6" s="1"/>
  <c r="F284" i="6"/>
  <c r="G284" i="6" s="1"/>
  <c r="H284" i="6" s="1"/>
  <c r="F283" i="6"/>
  <c r="G283" i="6" s="1"/>
  <c r="H283" i="6" s="1"/>
  <c r="F282" i="6"/>
  <c r="G282" i="6" s="1"/>
  <c r="H282" i="6" s="1"/>
  <c r="F281" i="6"/>
  <c r="G281" i="6" s="1"/>
  <c r="H281" i="6" s="1"/>
  <c r="F280" i="6"/>
  <c r="G280" i="6" s="1"/>
  <c r="H280" i="6" s="1"/>
  <c r="F279" i="6"/>
  <c r="G279" i="6" s="1"/>
  <c r="H279" i="6" s="1"/>
  <c r="F278" i="6"/>
  <c r="G278" i="6" s="1"/>
  <c r="H278" i="6" s="1"/>
  <c r="F277" i="6"/>
  <c r="G277" i="6" s="1"/>
  <c r="H277" i="6" s="1"/>
  <c r="F276" i="6"/>
  <c r="G276" i="6" s="1"/>
  <c r="H276" i="6" s="1"/>
  <c r="F275" i="6"/>
  <c r="G275" i="6" s="1"/>
  <c r="H275" i="6" s="1"/>
  <c r="F274" i="6"/>
  <c r="G274" i="6" s="1"/>
  <c r="H274" i="6" s="1"/>
  <c r="F273" i="6"/>
  <c r="G273" i="6" s="1"/>
  <c r="H273" i="6" s="1"/>
  <c r="F272" i="6"/>
  <c r="G272" i="6" s="1"/>
  <c r="H272" i="6" s="1"/>
  <c r="F271" i="6"/>
  <c r="G271" i="6" s="1"/>
  <c r="H271" i="6" s="1"/>
  <c r="F270" i="6"/>
  <c r="G270" i="6" s="1"/>
  <c r="H270" i="6" s="1"/>
  <c r="F269" i="6"/>
  <c r="G269" i="6" s="1"/>
  <c r="H269" i="6" s="1"/>
  <c r="F268" i="6"/>
  <c r="G268" i="6" s="1"/>
  <c r="H268" i="6" s="1"/>
  <c r="F267" i="6"/>
  <c r="G267" i="6" s="1"/>
  <c r="H267" i="6" s="1"/>
  <c r="F266" i="6"/>
  <c r="G266" i="6" s="1"/>
  <c r="H266" i="6" s="1"/>
  <c r="F265" i="6"/>
  <c r="G265" i="6" s="1"/>
  <c r="H265" i="6" s="1"/>
  <c r="F264" i="6"/>
  <c r="G264" i="6" s="1"/>
  <c r="H264" i="6" s="1"/>
  <c r="F263" i="6"/>
  <c r="G263" i="6" s="1"/>
  <c r="H263" i="6" s="1"/>
  <c r="F262" i="6"/>
  <c r="G262" i="6" s="1"/>
  <c r="H262" i="6" s="1"/>
  <c r="F261" i="6"/>
  <c r="G261" i="6" s="1"/>
  <c r="H261" i="6" s="1"/>
  <c r="F260" i="6"/>
  <c r="G260" i="6" s="1"/>
  <c r="H260" i="6" s="1"/>
  <c r="F259" i="6"/>
  <c r="G259" i="6" s="1"/>
  <c r="H259" i="6" s="1"/>
  <c r="F258" i="6"/>
  <c r="G258" i="6" s="1"/>
  <c r="H258" i="6" s="1"/>
  <c r="F257" i="6"/>
  <c r="G257" i="6" s="1"/>
  <c r="H257" i="6" s="1"/>
  <c r="F256" i="6"/>
  <c r="G256" i="6" s="1"/>
  <c r="H256" i="6" s="1"/>
  <c r="F255" i="6"/>
  <c r="G255" i="6" s="1"/>
  <c r="H255" i="6" s="1"/>
  <c r="F254" i="6"/>
  <c r="G254" i="6" s="1"/>
  <c r="H254" i="6" s="1"/>
  <c r="F253" i="6"/>
  <c r="G253" i="6" s="1"/>
  <c r="H253" i="6" s="1"/>
  <c r="F252" i="6"/>
  <c r="G252" i="6" s="1"/>
  <c r="H252" i="6" s="1"/>
  <c r="F251" i="6"/>
  <c r="G251" i="6" s="1"/>
  <c r="H251" i="6" s="1"/>
  <c r="F250" i="6"/>
  <c r="G250" i="6" s="1"/>
  <c r="H250" i="6" s="1"/>
  <c r="F249" i="6"/>
  <c r="G249" i="6" s="1"/>
  <c r="H249" i="6" s="1"/>
  <c r="F248" i="6"/>
  <c r="G248" i="6" s="1"/>
  <c r="H248" i="6" s="1"/>
  <c r="F247" i="6"/>
  <c r="G247" i="6" s="1"/>
  <c r="H247" i="6" s="1"/>
  <c r="F246" i="6"/>
  <c r="G246" i="6" s="1"/>
  <c r="H246" i="6" s="1"/>
  <c r="F245" i="6"/>
  <c r="G245" i="6" s="1"/>
  <c r="H245" i="6" s="1"/>
  <c r="F244" i="6"/>
  <c r="G244" i="6" s="1"/>
  <c r="H244" i="6" s="1"/>
  <c r="F243" i="6"/>
  <c r="G243" i="6" s="1"/>
  <c r="H243" i="6" s="1"/>
  <c r="F242" i="6"/>
  <c r="G242" i="6" s="1"/>
  <c r="H242" i="6" s="1"/>
  <c r="F241" i="6"/>
  <c r="G241" i="6" s="1"/>
  <c r="H241" i="6" s="1"/>
  <c r="F240" i="6"/>
  <c r="G240" i="6" s="1"/>
  <c r="H240" i="6" s="1"/>
  <c r="F239" i="6"/>
  <c r="G239" i="6" s="1"/>
  <c r="H239" i="6" s="1"/>
  <c r="F238" i="6"/>
  <c r="G238" i="6" s="1"/>
  <c r="H238" i="6" s="1"/>
  <c r="F237" i="6"/>
  <c r="G237" i="6" s="1"/>
  <c r="H237" i="6" s="1"/>
  <c r="F236" i="6"/>
  <c r="G236" i="6" s="1"/>
  <c r="H236" i="6" s="1"/>
  <c r="F235" i="6"/>
  <c r="G235" i="6" s="1"/>
  <c r="H235" i="6" s="1"/>
  <c r="F234" i="6"/>
  <c r="G234" i="6" s="1"/>
  <c r="H234" i="6" s="1"/>
  <c r="F233" i="6"/>
  <c r="G233" i="6" s="1"/>
  <c r="H233" i="6" s="1"/>
  <c r="F232" i="6"/>
  <c r="G232" i="6" s="1"/>
  <c r="H232" i="6" s="1"/>
  <c r="F231" i="6"/>
  <c r="G231" i="6" s="1"/>
  <c r="H231" i="6" s="1"/>
  <c r="F230" i="6"/>
  <c r="G230" i="6" s="1"/>
  <c r="H230" i="6" s="1"/>
  <c r="F229" i="6"/>
  <c r="G229" i="6" s="1"/>
  <c r="H229" i="6" s="1"/>
  <c r="F228" i="6"/>
  <c r="G228" i="6" s="1"/>
  <c r="H228" i="6" s="1"/>
  <c r="F227" i="6"/>
  <c r="G227" i="6" s="1"/>
  <c r="H227" i="6" s="1"/>
  <c r="F226" i="6"/>
  <c r="G226" i="6" s="1"/>
  <c r="H226" i="6" s="1"/>
  <c r="F225" i="6"/>
  <c r="G225" i="6" s="1"/>
  <c r="H225" i="6" s="1"/>
  <c r="F224" i="6"/>
  <c r="G224" i="6" s="1"/>
  <c r="H224" i="6" s="1"/>
  <c r="F223" i="6"/>
  <c r="G223" i="6" s="1"/>
  <c r="H223" i="6" s="1"/>
  <c r="F222" i="6"/>
  <c r="G222" i="6" s="1"/>
  <c r="H222" i="6" s="1"/>
  <c r="F221" i="6"/>
  <c r="G221" i="6" s="1"/>
  <c r="H221" i="6" s="1"/>
  <c r="F220" i="6"/>
  <c r="G220" i="6" s="1"/>
  <c r="H220" i="6" s="1"/>
  <c r="F219" i="6"/>
  <c r="G219" i="6" s="1"/>
  <c r="H219" i="6" s="1"/>
  <c r="F218" i="6"/>
  <c r="G218" i="6" s="1"/>
  <c r="H218" i="6" s="1"/>
  <c r="F217" i="6"/>
  <c r="G217" i="6" s="1"/>
  <c r="H217" i="6" s="1"/>
  <c r="F216" i="6"/>
  <c r="G216" i="6" s="1"/>
  <c r="H216" i="6" s="1"/>
  <c r="F215" i="6"/>
  <c r="G215" i="6" s="1"/>
  <c r="H215" i="6" s="1"/>
  <c r="F214" i="6"/>
  <c r="G214" i="6" s="1"/>
  <c r="H214" i="6" s="1"/>
  <c r="F213" i="6"/>
  <c r="G213" i="6" s="1"/>
  <c r="H213" i="6" s="1"/>
  <c r="F212" i="6"/>
  <c r="G212" i="6" s="1"/>
  <c r="H212" i="6" s="1"/>
  <c r="F211" i="6"/>
  <c r="G211" i="6" s="1"/>
  <c r="H211" i="6" s="1"/>
  <c r="F210" i="6"/>
  <c r="G210" i="6" s="1"/>
  <c r="H210" i="6" s="1"/>
  <c r="F209" i="6"/>
  <c r="G209" i="6" s="1"/>
  <c r="H209" i="6" s="1"/>
  <c r="F208" i="6"/>
  <c r="G208" i="6" s="1"/>
  <c r="H208" i="6" s="1"/>
  <c r="F207" i="6"/>
  <c r="G207" i="6" s="1"/>
  <c r="H207" i="6" s="1"/>
  <c r="F206" i="6"/>
  <c r="G206" i="6" s="1"/>
  <c r="H206" i="6" s="1"/>
  <c r="F205" i="6"/>
  <c r="G205" i="6" s="1"/>
  <c r="H205" i="6" s="1"/>
  <c r="F204" i="6"/>
  <c r="G204" i="6" s="1"/>
  <c r="H204" i="6" s="1"/>
  <c r="F203" i="6"/>
  <c r="G203" i="6" s="1"/>
  <c r="H203" i="6" s="1"/>
  <c r="F202" i="6"/>
  <c r="G202" i="6" s="1"/>
  <c r="H202" i="6" s="1"/>
  <c r="F201" i="6"/>
  <c r="G201" i="6" s="1"/>
  <c r="H201" i="6" s="1"/>
  <c r="F200" i="6"/>
  <c r="G200" i="6" s="1"/>
  <c r="H200" i="6" s="1"/>
  <c r="F199" i="6"/>
  <c r="G199" i="6" s="1"/>
  <c r="H199" i="6" s="1"/>
  <c r="F198" i="6"/>
  <c r="G198" i="6" s="1"/>
  <c r="H198" i="6" s="1"/>
  <c r="F197" i="6"/>
  <c r="G197" i="6" s="1"/>
  <c r="H197" i="6" s="1"/>
  <c r="F196" i="6"/>
  <c r="G196" i="6" s="1"/>
  <c r="H196" i="6" s="1"/>
  <c r="F195" i="6"/>
  <c r="G195" i="6" s="1"/>
  <c r="H195" i="6" s="1"/>
  <c r="F194" i="6"/>
  <c r="G194" i="6" s="1"/>
  <c r="H194" i="6" s="1"/>
  <c r="F193" i="6"/>
  <c r="G193" i="6" s="1"/>
  <c r="H193" i="6" s="1"/>
  <c r="F192" i="6"/>
  <c r="G192" i="6" s="1"/>
  <c r="H192" i="6" s="1"/>
  <c r="F191" i="6"/>
  <c r="G191" i="6" s="1"/>
  <c r="H191" i="6" s="1"/>
  <c r="F190" i="6"/>
  <c r="G190" i="6" s="1"/>
  <c r="H190" i="6" s="1"/>
  <c r="F189" i="6"/>
  <c r="G189" i="6" s="1"/>
  <c r="H189" i="6" s="1"/>
  <c r="F188" i="6"/>
  <c r="G188" i="6" s="1"/>
  <c r="H188" i="6" s="1"/>
  <c r="F187" i="6"/>
  <c r="G187" i="6" s="1"/>
  <c r="H187" i="6" s="1"/>
  <c r="F186" i="6"/>
  <c r="G186" i="6" s="1"/>
  <c r="H186" i="6" s="1"/>
  <c r="F185" i="6"/>
  <c r="G185" i="6" s="1"/>
  <c r="H185" i="6" s="1"/>
  <c r="F184" i="6"/>
  <c r="G184" i="6" s="1"/>
  <c r="H184" i="6" s="1"/>
  <c r="F183" i="6"/>
  <c r="G183" i="6" s="1"/>
  <c r="H183" i="6" s="1"/>
  <c r="F182" i="6"/>
  <c r="G182" i="6" s="1"/>
  <c r="H182" i="6" s="1"/>
  <c r="F181" i="6"/>
  <c r="G181" i="6" s="1"/>
  <c r="H181" i="6" s="1"/>
  <c r="F180" i="6"/>
  <c r="G180" i="6" s="1"/>
  <c r="H180" i="6" s="1"/>
  <c r="F179" i="6"/>
  <c r="G179" i="6" s="1"/>
  <c r="H179" i="6" s="1"/>
  <c r="F178" i="6"/>
  <c r="G178" i="6" s="1"/>
  <c r="H178" i="6" s="1"/>
  <c r="F177" i="6"/>
  <c r="G177" i="6" s="1"/>
  <c r="H177" i="6" s="1"/>
  <c r="F176" i="6"/>
  <c r="G176" i="6" s="1"/>
  <c r="H176" i="6" s="1"/>
  <c r="F175" i="6"/>
  <c r="G175" i="6" s="1"/>
  <c r="H175" i="6" s="1"/>
  <c r="F174" i="6"/>
  <c r="G174" i="6" s="1"/>
  <c r="H174" i="6" s="1"/>
  <c r="F173" i="6"/>
  <c r="G173" i="6" s="1"/>
  <c r="H173" i="6" s="1"/>
  <c r="F172" i="6"/>
  <c r="G172" i="6" s="1"/>
  <c r="H172" i="6" s="1"/>
  <c r="F171" i="6"/>
  <c r="G171" i="6" s="1"/>
  <c r="H171" i="6" s="1"/>
  <c r="F170" i="6"/>
  <c r="G170" i="6" s="1"/>
  <c r="H170" i="6" s="1"/>
  <c r="F169" i="6"/>
  <c r="G169" i="6" s="1"/>
  <c r="H169" i="6" s="1"/>
  <c r="F168" i="6"/>
  <c r="G168" i="6" s="1"/>
  <c r="H168" i="6" s="1"/>
  <c r="F167" i="6"/>
  <c r="G167" i="6" s="1"/>
  <c r="H167" i="6" s="1"/>
  <c r="F166" i="6"/>
  <c r="G166" i="6" s="1"/>
  <c r="H166" i="6" s="1"/>
  <c r="F165" i="6"/>
  <c r="G165" i="6" s="1"/>
  <c r="H165" i="6" s="1"/>
  <c r="F164" i="6"/>
  <c r="G164" i="6" s="1"/>
  <c r="H164" i="6" s="1"/>
  <c r="F163" i="6"/>
  <c r="G163" i="6" s="1"/>
  <c r="H163" i="6" s="1"/>
  <c r="F162" i="6"/>
  <c r="G162" i="6" s="1"/>
  <c r="H162" i="6" s="1"/>
  <c r="F161" i="6"/>
  <c r="G161" i="6" s="1"/>
  <c r="H161" i="6" s="1"/>
  <c r="F160" i="6"/>
  <c r="G160" i="6" s="1"/>
  <c r="H160" i="6" s="1"/>
  <c r="F159" i="6"/>
  <c r="G159" i="6" s="1"/>
  <c r="H159" i="6" s="1"/>
  <c r="F158" i="6"/>
  <c r="G158" i="6" s="1"/>
  <c r="H158" i="6" s="1"/>
  <c r="F157" i="6"/>
  <c r="G157" i="6" s="1"/>
  <c r="H157" i="6" s="1"/>
  <c r="F156" i="6"/>
  <c r="G156" i="6" s="1"/>
  <c r="H156" i="6" s="1"/>
  <c r="F155" i="6"/>
  <c r="G155" i="6" s="1"/>
  <c r="H155" i="6" s="1"/>
  <c r="F154" i="6"/>
  <c r="G154" i="6" s="1"/>
  <c r="H154" i="6" s="1"/>
  <c r="F153" i="6"/>
  <c r="G153" i="6" s="1"/>
  <c r="H153" i="6" s="1"/>
  <c r="F152" i="6"/>
  <c r="G152" i="6" s="1"/>
  <c r="H152" i="6" s="1"/>
  <c r="F151" i="6"/>
  <c r="G151" i="6" s="1"/>
  <c r="H151" i="6" s="1"/>
  <c r="F150" i="6"/>
  <c r="G150" i="6" s="1"/>
  <c r="H150" i="6" s="1"/>
  <c r="F149" i="6"/>
  <c r="G149" i="6" s="1"/>
  <c r="H149" i="6" s="1"/>
  <c r="F148" i="6"/>
  <c r="G148" i="6" s="1"/>
  <c r="H148" i="6" s="1"/>
  <c r="F147" i="6"/>
  <c r="G147" i="6" s="1"/>
  <c r="H147" i="6" s="1"/>
  <c r="F146" i="6"/>
  <c r="G146" i="6" s="1"/>
  <c r="H146" i="6" s="1"/>
  <c r="F145" i="6"/>
  <c r="G145" i="6" s="1"/>
  <c r="H145" i="6" s="1"/>
  <c r="F144" i="6"/>
  <c r="G144" i="6" s="1"/>
  <c r="H144" i="6" s="1"/>
  <c r="F143" i="6"/>
  <c r="G143" i="6" s="1"/>
  <c r="H143" i="6" s="1"/>
  <c r="F142" i="6"/>
  <c r="G142" i="6" s="1"/>
  <c r="H142" i="6" s="1"/>
  <c r="F141" i="6"/>
  <c r="G141" i="6" s="1"/>
  <c r="H141" i="6" s="1"/>
  <c r="F140" i="6"/>
  <c r="G140" i="6" s="1"/>
  <c r="H140" i="6" s="1"/>
  <c r="F139" i="6"/>
  <c r="G139" i="6" s="1"/>
  <c r="H139" i="6" s="1"/>
  <c r="F138" i="6"/>
  <c r="G138" i="6" s="1"/>
  <c r="H138" i="6" s="1"/>
  <c r="F137" i="6"/>
  <c r="G137" i="6" s="1"/>
  <c r="H137" i="6" s="1"/>
  <c r="F136" i="6"/>
  <c r="G136" i="6" s="1"/>
  <c r="H136" i="6" s="1"/>
  <c r="F135" i="6"/>
  <c r="G135" i="6" s="1"/>
  <c r="H135" i="6" s="1"/>
  <c r="F134" i="6"/>
  <c r="G134" i="6" s="1"/>
  <c r="H134" i="6" s="1"/>
  <c r="F133" i="6"/>
  <c r="G133" i="6" s="1"/>
  <c r="H133" i="6" s="1"/>
  <c r="F132" i="6"/>
  <c r="G132" i="6" s="1"/>
  <c r="H132" i="6" s="1"/>
  <c r="F131" i="6"/>
  <c r="G131" i="6" s="1"/>
  <c r="H131" i="6" s="1"/>
  <c r="F130" i="6"/>
  <c r="G130" i="6" s="1"/>
  <c r="H130" i="6" s="1"/>
  <c r="F129" i="6"/>
  <c r="G129" i="6" s="1"/>
  <c r="H129" i="6" s="1"/>
  <c r="F128" i="6"/>
  <c r="G128" i="6" s="1"/>
  <c r="H128" i="6" s="1"/>
  <c r="F127" i="6"/>
  <c r="G127" i="6" s="1"/>
  <c r="H127" i="6" s="1"/>
  <c r="F126" i="6"/>
  <c r="G126" i="6" s="1"/>
  <c r="H126" i="6" s="1"/>
  <c r="F125" i="6"/>
  <c r="G125" i="6" s="1"/>
  <c r="H125" i="6" s="1"/>
  <c r="F124" i="6"/>
  <c r="G124" i="6" s="1"/>
  <c r="H124" i="6" s="1"/>
  <c r="F123" i="6"/>
  <c r="G123" i="6" s="1"/>
  <c r="H123" i="6" s="1"/>
  <c r="F122" i="6"/>
  <c r="G122" i="6" s="1"/>
  <c r="H122" i="6" s="1"/>
  <c r="F121" i="6"/>
  <c r="G121" i="6" s="1"/>
  <c r="H121" i="6" s="1"/>
  <c r="F120" i="6"/>
  <c r="G120" i="6" s="1"/>
  <c r="H120" i="6" s="1"/>
  <c r="F119" i="6"/>
  <c r="G119" i="6" s="1"/>
  <c r="H119" i="6" s="1"/>
  <c r="F118" i="6"/>
  <c r="G118" i="6" s="1"/>
  <c r="H118" i="6" s="1"/>
  <c r="F117" i="6"/>
  <c r="G117" i="6" s="1"/>
  <c r="H117" i="6" s="1"/>
  <c r="F116" i="6"/>
  <c r="G116" i="6" s="1"/>
  <c r="H116" i="6" s="1"/>
  <c r="F115" i="6"/>
  <c r="G115" i="6" s="1"/>
  <c r="H115" i="6" s="1"/>
  <c r="F114" i="6"/>
  <c r="G114" i="6" s="1"/>
  <c r="H114" i="6" s="1"/>
  <c r="F113" i="6"/>
  <c r="G113" i="6" s="1"/>
  <c r="H113" i="6" s="1"/>
  <c r="F112" i="6"/>
  <c r="G112" i="6" s="1"/>
  <c r="H112" i="6" s="1"/>
  <c r="F111" i="6"/>
  <c r="G111" i="6" s="1"/>
  <c r="H111" i="6" s="1"/>
  <c r="F110" i="6"/>
  <c r="G110" i="6" s="1"/>
  <c r="H110" i="6" s="1"/>
  <c r="F109" i="6"/>
  <c r="G109" i="6" s="1"/>
  <c r="H109" i="6" s="1"/>
  <c r="F108" i="6"/>
  <c r="G108" i="6" s="1"/>
  <c r="H108" i="6" s="1"/>
  <c r="F107" i="6"/>
  <c r="G107" i="6" s="1"/>
  <c r="H107" i="6" s="1"/>
  <c r="F106" i="6"/>
  <c r="G106" i="6" s="1"/>
  <c r="H106" i="6" s="1"/>
  <c r="F105" i="6"/>
  <c r="G105" i="6" s="1"/>
  <c r="H105" i="6" s="1"/>
  <c r="F104" i="6"/>
  <c r="G104" i="6" s="1"/>
  <c r="H104" i="6" s="1"/>
  <c r="F103" i="6"/>
  <c r="G103" i="6" s="1"/>
  <c r="H103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7" i="6"/>
  <c r="G97" i="6" s="1"/>
  <c r="H97" i="6" s="1"/>
  <c r="F96" i="6"/>
  <c r="G96" i="6" s="1"/>
  <c r="H96" i="6" s="1"/>
  <c r="F95" i="6"/>
  <c r="G95" i="6" s="1"/>
  <c r="H95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2" i="6"/>
  <c r="G82" i="6" s="1"/>
  <c r="H82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3" i="6"/>
  <c r="G73" i="6" s="1"/>
  <c r="H73" i="6" s="1"/>
  <c r="F72" i="6"/>
  <c r="G72" i="6" s="1"/>
  <c r="H72" i="6" s="1"/>
  <c r="F71" i="6"/>
  <c r="G71" i="6" s="1"/>
  <c r="H71" i="6" s="1"/>
  <c r="F70" i="6"/>
  <c r="G70" i="6" s="1"/>
  <c r="H70" i="6" s="1"/>
  <c r="F69" i="6"/>
  <c r="G69" i="6" s="1"/>
  <c r="H69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4" i="6"/>
  <c r="G54" i="6" s="1"/>
  <c r="H54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9" i="6"/>
  <c r="G49" i="6" s="1"/>
  <c r="H49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2" i="6"/>
  <c r="G42" i="6" s="1"/>
  <c r="H42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7" i="6"/>
  <c r="G37" i="6" s="1"/>
  <c r="H37" i="6" s="1"/>
  <c r="F36" i="6"/>
  <c r="G36" i="6" s="1"/>
  <c r="H36" i="6" s="1"/>
  <c r="F35" i="6"/>
  <c r="G35" i="6" s="1"/>
  <c r="H35" i="6" s="1"/>
  <c r="F34" i="6"/>
  <c r="G34" i="6" s="1"/>
  <c r="H34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2" i="6"/>
  <c r="G22" i="6" s="1"/>
  <c r="H22" i="6" s="1"/>
  <c r="F21" i="6"/>
  <c r="G21" i="6" s="1"/>
  <c r="H21" i="6" s="1"/>
  <c r="F20" i="6"/>
  <c r="G20" i="6" s="1"/>
  <c r="H20" i="6" s="1"/>
  <c r="F19" i="6"/>
  <c r="G19" i="6" s="1"/>
  <c r="H19" i="6" s="1"/>
  <c r="F18" i="6"/>
  <c r="G18" i="6" s="1"/>
  <c r="H18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7" i="6"/>
  <c r="G7" i="6" s="1"/>
  <c r="H7" i="6" s="1"/>
  <c r="F6" i="6"/>
  <c r="G6" i="6" s="1"/>
  <c r="H6" i="6" s="1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M381" i="7"/>
  <c r="M382" i="7"/>
  <c r="M385" i="7"/>
  <c r="M386" i="7"/>
  <c r="M390" i="7"/>
  <c r="M392" i="7"/>
  <c r="M393" i="7"/>
  <c r="M394" i="7"/>
  <c r="M395" i="7"/>
  <c r="M396" i="7"/>
  <c r="M397" i="7"/>
  <c r="M398" i="7"/>
  <c r="M401" i="7"/>
  <c r="M402" i="7"/>
  <c r="M408" i="7"/>
  <c r="M409" i="7"/>
  <c r="M410" i="7"/>
  <c r="M411" i="7"/>
  <c r="M412" i="7"/>
  <c r="M417" i="7"/>
  <c r="M418" i="7"/>
  <c r="M421" i="7"/>
  <c r="M425" i="7"/>
  <c r="M426" i="7"/>
  <c r="M429" i="7"/>
  <c r="M435" i="7"/>
  <c r="M436" i="7"/>
  <c r="M440" i="7"/>
  <c r="M441" i="7"/>
  <c r="M445" i="7"/>
  <c r="M448" i="7"/>
  <c r="M449" i="7"/>
  <c r="M453" i="7"/>
  <c r="M458" i="7"/>
  <c r="M459" i="7"/>
  <c r="M469" i="7"/>
  <c r="M473" i="7"/>
  <c r="M477" i="7"/>
  <c r="M480" i="7"/>
  <c r="M483" i="7"/>
  <c r="M488" i="7"/>
  <c r="M492" i="7"/>
  <c r="M498" i="7"/>
  <c r="M499" i="7"/>
  <c r="M504" i="7"/>
  <c r="M508" i="7"/>
  <c r="M511" i="7"/>
  <c r="M515" i="7"/>
  <c r="M520" i="7"/>
  <c r="M521" i="7"/>
  <c r="M522" i="7"/>
  <c r="M530" i="7"/>
  <c r="M531" i="7"/>
  <c r="M534" i="7"/>
  <c r="M535" i="7"/>
  <c r="M538" i="7"/>
  <c r="M541" i="7"/>
  <c r="M542" i="7"/>
  <c r="M545" i="7"/>
  <c r="M550" i="7"/>
  <c r="M551" i="7"/>
  <c r="M553" i="7"/>
  <c r="M554" i="7"/>
  <c r="M561" i="7"/>
  <c r="M566" i="7"/>
  <c r="M573" i="7"/>
  <c r="M574" i="7"/>
  <c r="M577" i="7"/>
  <c r="M578" i="7"/>
  <c r="M583" i="7"/>
  <c r="M584" i="7"/>
  <c r="M586" i="7"/>
  <c r="M598" i="7"/>
  <c r="M602" i="7"/>
  <c r="M609" i="7"/>
  <c r="M622" i="7"/>
  <c r="M624" i="7"/>
  <c r="M625" i="7"/>
  <c r="M626" i="7"/>
  <c r="M630" i="7"/>
  <c r="M635" i="7"/>
  <c r="M636" i="7"/>
  <c r="M640" i="7"/>
  <c r="M644" i="7"/>
  <c r="M646" i="7"/>
  <c r="M656" i="7"/>
  <c r="M659" i="7"/>
  <c r="M664" i="7"/>
  <c r="M667" i="7"/>
  <c r="M672" i="7"/>
  <c r="M679" i="7"/>
  <c r="M680" i="7"/>
  <c r="M683" i="7"/>
  <c r="M685" i="7"/>
  <c r="M691" i="7"/>
  <c r="M696" i="7"/>
  <c r="M697" i="7"/>
  <c r="M700" i="7"/>
  <c r="K954" i="3"/>
  <c r="K968" i="3"/>
  <c r="K970" i="3"/>
  <c r="K973" i="3"/>
  <c r="K985" i="3"/>
  <c r="K993" i="3"/>
  <c r="K997" i="3"/>
  <c r="K999" i="3"/>
  <c r="K1000" i="3"/>
  <c r="K1001" i="3"/>
  <c r="K1003" i="3"/>
  <c r="K1005" i="3"/>
  <c r="K1007" i="3"/>
  <c r="K1008" i="3"/>
  <c r="K1009" i="3"/>
  <c r="K1011" i="3"/>
  <c r="K1012" i="3"/>
  <c r="K1016" i="3"/>
  <c r="K1017" i="3"/>
  <c r="K1021" i="3"/>
  <c r="K1024" i="3"/>
  <c r="K1025" i="3"/>
  <c r="K1027" i="3"/>
  <c r="K1029" i="3"/>
  <c r="K1030" i="3"/>
  <c r="K1031" i="3"/>
  <c r="K1033" i="3"/>
  <c r="K1035" i="3"/>
  <c r="K1037" i="3"/>
  <c r="K1039" i="3"/>
  <c r="K1041" i="3"/>
  <c r="K1044" i="3"/>
  <c r="K1047" i="3"/>
  <c r="K1050" i="3"/>
  <c r="K1054" i="3"/>
  <c r="K1058" i="3"/>
  <c r="K1059" i="3"/>
  <c r="K1060" i="3"/>
  <c r="K1062" i="3"/>
  <c r="K1063" i="3"/>
  <c r="K1066" i="3"/>
  <c r="K1068" i="3"/>
  <c r="K1070" i="3"/>
  <c r="K1079" i="3"/>
  <c r="K1082" i="3"/>
  <c r="K1083" i="3"/>
  <c r="K1089" i="3"/>
  <c r="K1092" i="3"/>
  <c r="K1094" i="3"/>
  <c r="K1095" i="3"/>
  <c r="K1096" i="3"/>
  <c r="K1098" i="3"/>
  <c r="K1103" i="3"/>
  <c r="K1104" i="3"/>
  <c r="K1107" i="3"/>
  <c r="K1108" i="3"/>
  <c r="K1111" i="3"/>
  <c r="K1116" i="3"/>
  <c r="K1119" i="3"/>
  <c r="K1120" i="3"/>
  <c r="K1122" i="3"/>
  <c r="K1124" i="3"/>
  <c r="K1126" i="3"/>
  <c r="K1127" i="3"/>
  <c r="K1136" i="3"/>
  <c r="K1137" i="3"/>
  <c r="K1139" i="3"/>
  <c r="K1143" i="3"/>
  <c r="K1144" i="3"/>
  <c r="K1173" i="3"/>
  <c r="K1210" i="3"/>
  <c r="K1229" i="3"/>
  <c r="K1232" i="3"/>
  <c r="K1241" i="3"/>
  <c r="K1242" i="3"/>
  <c r="K1249" i="3"/>
  <c r="K1255" i="3"/>
  <c r="K1256" i="3"/>
  <c r="K1260" i="3"/>
  <c r="K1266" i="3"/>
  <c r="K1274" i="3"/>
  <c r="K1279" i="3"/>
  <c r="K1280" i="3"/>
  <c r="K1293" i="3"/>
  <c r="K1294" i="3"/>
  <c r="K888" i="3"/>
  <c r="K895" i="3"/>
  <c r="K896" i="3"/>
  <c r="K904" i="3"/>
  <c r="K912" i="3"/>
  <c r="K919" i="3"/>
  <c r="K935" i="3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G702" i="15"/>
  <c r="H702" i="15" s="1"/>
  <c r="J702" i="15" s="1"/>
  <c r="G701" i="15"/>
  <c r="H701" i="15" s="1"/>
  <c r="J701" i="15" s="1"/>
  <c r="G700" i="15"/>
  <c r="H700" i="15" s="1"/>
  <c r="J700" i="15" s="1"/>
  <c r="G699" i="15"/>
  <c r="H699" i="15" s="1"/>
  <c r="J699" i="15" s="1"/>
  <c r="G698" i="15"/>
  <c r="H698" i="15" s="1"/>
  <c r="J698" i="15" s="1"/>
  <c r="G697" i="15"/>
  <c r="H697" i="15" s="1"/>
  <c r="J697" i="15" s="1"/>
  <c r="G696" i="15"/>
  <c r="H696" i="15" s="1"/>
  <c r="J696" i="15" s="1"/>
  <c r="G695" i="15"/>
  <c r="H695" i="15" s="1"/>
  <c r="J695" i="15" s="1"/>
  <c r="G694" i="15"/>
  <c r="H694" i="15" s="1"/>
  <c r="J694" i="15" s="1"/>
  <c r="G693" i="15"/>
  <c r="H693" i="15" s="1"/>
  <c r="J693" i="15" s="1"/>
  <c r="G692" i="15"/>
  <c r="H692" i="15" s="1"/>
  <c r="J692" i="15" s="1"/>
  <c r="G691" i="15"/>
  <c r="H691" i="15" s="1"/>
  <c r="J691" i="15" s="1"/>
  <c r="G690" i="15"/>
  <c r="H690" i="15" s="1"/>
  <c r="J690" i="15" s="1"/>
  <c r="G689" i="15"/>
  <c r="H689" i="15" s="1"/>
  <c r="J689" i="15" s="1"/>
  <c r="G688" i="15"/>
  <c r="H688" i="15" s="1"/>
  <c r="J688" i="15" s="1"/>
  <c r="G687" i="15"/>
  <c r="H687" i="15" s="1"/>
  <c r="J687" i="15" s="1"/>
  <c r="G686" i="15"/>
  <c r="H686" i="15" s="1"/>
  <c r="J686" i="15" s="1"/>
  <c r="G685" i="15"/>
  <c r="H685" i="15" s="1"/>
  <c r="J685" i="15" s="1"/>
  <c r="G684" i="15"/>
  <c r="H684" i="15" s="1"/>
  <c r="J684" i="15" s="1"/>
  <c r="G683" i="15"/>
  <c r="H683" i="15" s="1"/>
  <c r="J683" i="15" s="1"/>
  <c r="G682" i="15"/>
  <c r="H682" i="15" s="1"/>
  <c r="J682" i="15" s="1"/>
  <c r="G680" i="15"/>
  <c r="H680" i="15" s="1"/>
  <c r="J680" i="15" s="1"/>
  <c r="G679" i="15"/>
  <c r="H679" i="15" s="1"/>
  <c r="J679" i="15" s="1"/>
  <c r="G678" i="15"/>
  <c r="H678" i="15" s="1"/>
  <c r="J678" i="15" s="1"/>
  <c r="G677" i="15"/>
  <c r="H677" i="15" s="1"/>
  <c r="J677" i="15" s="1"/>
  <c r="G676" i="15"/>
  <c r="H676" i="15" s="1"/>
  <c r="J676" i="15" s="1"/>
  <c r="G675" i="15"/>
  <c r="H675" i="15" s="1"/>
  <c r="J675" i="15" s="1"/>
  <c r="G674" i="15"/>
  <c r="H674" i="15" s="1"/>
  <c r="J674" i="15" s="1"/>
  <c r="G673" i="15"/>
  <c r="H673" i="15" s="1"/>
  <c r="J673" i="15" s="1"/>
  <c r="G672" i="15"/>
  <c r="H672" i="15" s="1"/>
  <c r="J672" i="15" s="1"/>
  <c r="G671" i="15"/>
  <c r="H671" i="15" s="1"/>
  <c r="J671" i="15" s="1"/>
  <c r="G670" i="15"/>
  <c r="H670" i="15" s="1"/>
  <c r="J670" i="15" s="1"/>
  <c r="G669" i="15"/>
  <c r="H669" i="15" s="1"/>
  <c r="J669" i="15" s="1"/>
  <c r="G668" i="15"/>
  <c r="H668" i="15" s="1"/>
  <c r="J668" i="15" s="1"/>
  <c r="G667" i="15"/>
  <c r="H667" i="15" s="1"/>
  <c r="J667" i="15" s="1"/>
  <c r="G666" i="15"/>
  <c r="H666" i="15" s="1"/>
  <c r="J666" i="15" s="1"/>
  <c r="G665" i="15"/>
  <c r="H665" i="15" s="1"/>
  <c r="J665" i="15" s="1"/>
  <c r="G664" i="15"/>
  <c r="H664" i="15" s="1"/>
  <c r="J664" i="15" s="1"/>
  <c r="G663" i="15"/>
  <c r="H663" i="15" s="1"/>
  <c r="J663" i="15" s="1"/>
  <c r="G662" i="15"/>
  <c r="H662" i="15" s="1"/>
  <c r="J662" i="15" s="1"/>
  <c r="G661" i="15"/>
  <c r="H661" i="15" s="1"/>
  <c r="J661" i="15" s="1"/>
  <c r="G660" i="15"/>
  <c r="H660" i="15" s="1"/>
  <c r="J660" i="15" s="1"/>
  <c r="G659" i="15"/>
  <c r="H659" i="15" s="1"/>
  <c r="J659" i="15" s="1"/>
  <c r="G658" i="15"/>
  <c r="H658" i="15" s="1"/>
  <c r="J658" i="15" s="1"/>
  <c r="G657" i="15"/>
  <c r="H657" i="15" s="1"/>
  <c r="J657" i="15" s="1"/>
  <c r="G656" i="15"/>
  <c r="H656" i="15" s="1"/>
  <c r="J656" i="15" s="1"/>
  <c r="G655" i="15"/>
  <c r="H655" i="15" s="1"/>
  <c r="J655" i="15" s="1"/>
  <c r="G654" i="15"/>
  <c r="H654" i="15" s="1"/>
  <c r="J654" i="15" s="1"/>
  <c r="G653" i="15"/>
  <c r="H653" i="15" s="1"/>
  <c r="J653" i="15" s="1"/>
  <c r="G652" i="15"/>
  <c r="H652" i="15" s="1"/>
  <c r="J652" i="15" s="1"/>
  <c r="G651" i="15"/>
  <c r="H651" i="15" s="1"/>
  <c r="J651" i="15" s="1"/>
  <c r="G650" i="15"/>
  <c r="H650" i="15" s="1"/>
  <c r="J650" i="15" s="1"/>
  <c r="G649" i="15"/>
  <c r="H649" i="15" s="1"/>
  <c r="J649" i="15" s="1"/>
  <c r="G648" i="15"/>
  <c r="H648" i="15" s="1"/>
  <c r="J648" i="15" s="1"/>
  <c r="G647" i="15"/>
  <c r="H647" i="15" s="1"/>
  <c r="J647" i="15" s="1"/>
  <c r="G646" i="15"/>
  <c r="H646" i="15" s="1"/>
  <c r="J646" i="15" s="1"/>
  <c r="G645" i="15"/>
  <c r="H645" i="15" s="1"/>
  <c r="J645" i="15" s="1"/>
  <c r="G644" i="15"/>
  <c r="H644" i="15" s="1"/>
  <c r="J644" i="15" s="1"/>
  <c r="G643" i="15"/>
  <c r="H643" i="15" s="1"/>
  <c r="J643" i="15" s="1"/>
  <c r="G642" i="15"/>
  <c r="H642" i="15" s="1"/>
  <c r="J642" i="15" s="1"/>
  <c r="G641" i="15"/>
  <c r="H641" i="15" s="1"/>
  <c r="J641" i="15" s="1"/>
  <c r="G640" i="15"/>
  <c r="H640" i="15" s="1"/>
  <c r="J640" i="15" s="1"/>
  <c r="G639" i="15"/>
  <c r="H639" i="15" s="1"/>
  <c r="J639" i="15" s="1"/>
  <c r="G638" i="15"/>
  <c r="H638" i="15" s="1"/>
  <c r="J638" i="15" s="1"/>
  <c r="G637" i="15"/>
  <c r="H637" i="15" s="1"/>
  <c r="J637" i="15" s="1"/>
  <c r="G636" i="15"/>
  <c r="H636" i="15" s="1"/>
  <c r="J636" i="15" s="1"/>
  <c r="G635" i="15"/>
  <c r="H635" i="15" s="1"/>
  <c r="J635" i="15" s="1"/>
  <c r="G634" i="15"/>
  <c r="H634" i="15" s="1"/>
  <c r="J634" i="15" s="1"/>
  <c r="G633" i="15"/>
  <c r="H633" i="15" s="1"/>
  <c r="J633" i="15" s="1"/>
  <c r="G632" i="15"/>
  <c r="H632" i="15" s="1"/>
  <c r="J632" i="15" s="1"/>
  <c r="G631" i="15"/>
  <c r="H631" i="15" s="1"/>
  <c r="J631" i="15" s="1"/>
  <c r="G630" i="15"/>
  <c r="H630" i="15" s="1"/>
  <c r="J630" i="15" s="1"/>
  <c r="G629" i="15"/>
  <c r="H629" i="15" s="1"/>
  <c r="J629" i="15" s="1"/>
  <c r="G628" i="15"/>
  <c r="H628" i="15" s="1"/>
  <c r="J628" i="15" s="1"/>
  <c r="G627" i="15"/>
  <c r="H627" i="15" s="1"/>
  <c r="J627" i="15" s="1"/>
  <c r="G626" i="15"/>
  <c r="H626" i="15" s="1"/>
  <c r="J626" i="15" s="1"/>
  <c r="G625" i="15"/>
  <c r="H625" i="15" s="1"/>
  <c r="J625" i="15" s="1"/>
  <c r="G624" i="15"/>
  <c r="H624" i="15" s="1"/>
  <c r="J624" i="15" s="1"/>
  <c r="G623" i="15"/>
  <c r="H623" i="15" s="1"/>
  <c r="J623" i="15" s="1"/>
  <c r="G622" i="15"/>
  <c r="H622" i="15" s="1"/>
  <c r="J622" i="15" s="1"/>
  <c r="G621" i="15"/>
  <c r="H621" i="15" s="1"/>
  <c r="J621" i="15" s="1"/>
  <c r="G620" i="15"/>
  <c r="H620" i="15" s="1"/>
  <c r="J620" i="15" s="1"/>
  <c r="G619" i="15"/>
  <c r="H619" i="15" s="1"/>
  <c r="J619" i="15" s="1"/>
  <c r="G618" i="15"/>
  <c r="H618" i="15" s="1"/>
  <c r="J618" i="15" s="1"/>
  <c r="G617" i="15"/>
  <c r="H617" i="15" s="1"/>
  <c r="J617" i="15" s="1"/>
  <c r="G616" i="15"/>
  <c r="H616" i="15" s="1"/>
  <c r="J616" i="15" s="1"/>
  <c r="G615" i="15"/>
  <c r="H615" i="15" s="1"/>
  <c r="J615" i="15" s="1"/>
  <c r="G614" i="15"/>
  <c r="H614" i="15" s="1"/>
  <c r="J614" i="15" s="1"/>
  <c r="G613" i="15"/>
  <c r="H613" i="15" s="1"/>
  <c r="J613" i="15" s="1"/>
  <c r="G612" i="15"/>
  <c r="H612" i="15" s="1"/>
  <c r="J612" i="15" s="1"/>
  <c r="G611" i="15"/>
  <c r="H611" i="15" s="1"/>
  <c r="J611" i="15" s="1"/>
  <c r="G610" i="15"/>
  <c r="H610" i="15" s="1"/>
  <c r="J610" i="15" s="1"/>
  <c r="G609" i="15"/>
  <c r="H609" i="15" s="1"/>
  <c r="J609" i="15" s="1"/>
  <c r="G608" i="15"/>
  <c r="H608" i="15" s="1"/>
  <c r="J608" i="15" s="1"/>
  <c r="G607" i="15"/>
  <c r="H607" i="15" s="1"/>
  <c r="J607" i="15" s="1"/>
  <c r="G606" i="15"/>
  <c r="H606" i="15" s="1"/>
  <c r="J606" i="15" s="1"/>
  <c r="G605" i="15"/>
  <c r="H605" i="15" s="1"/>
  <c r="J605" i="15" s="1"/>
  <c r="G604" i="15"/>
  <c r="H604" i="15" s="1"/>
  <c r="J604" i="15" s="1"/>
  <c r="G603" i="15"/>
  <c r="H603" i="15" s="1"/>
  <c r="J603" i="15" s="1"/>
  <c r="G602" i="15"/>
  <c r="H602" i="15" s="1"/>
  <c r="J602" i="15" s="1"/>
  <c r="G601" i="15"/>
  <c r="H601" i="15" s="1"/>
  <c r="J601" i="15" s="1"/>
  <c r="G600" i="15"/>
  <c r="H600" i="15" s="1"/>
  <c r="J600" i="15" s="1"/>
  <c r="G599" i="15"/>
  <c r="H599" i="15" s="1"/>
  <c r="J599" i="15" s="1"/>
  <c r="G598" i="15"/>
  <c r="H598" i="15" s="1"/>
  <c r="J598" i="15" s="1"/>
  <c r="G597" i="15"/>
  <c r="H597" i="15" s="1"/>
  <c r="J597" i="15" s="1"/>
  <c r="G596" i="15"/>
  <c r="H596" i="15" s="1"/>
  <c r="J596" i="15" s="1"/>
  <c r="G595" i="15"/>
  <c r="H595" i="15" s="1"/>
  <c r="J595" i="15" s="1"/>
  <c r="G594" i="15"/>
  <c r="H594" i="15" s="1"/>
  <c r="J594" i="15" s="1"/>
  <c r="G593" i="15"/>
  <c r="H593" i="15" s="1"/>
  <c r="J593" i="15" s="1"/>
  <c r="G592" i="15"/>
  <c r="H592" i="15" s="1"/>
  <c r="J592" i="15" s="1"/>
  <c r="G591" i="15"/>
  <c r="H591" i="15" s="1"/>
  <c r="J591" i="15" s="1"/>
  <c r="G590" i="15"/>
  <c r="H590" i="15" s="1"/>
  <c r="J590" i="15" s="1"/>
  <c r="G589" i="15"/>
  <c r="H589" i="15" s="1"/>
  <c r="J589" i="15" s="1"/>
  <c r="G588" i="15"/>
  <c r="H588" i="15" s="1"/>
  <c r="J588" i="15" s="1"/>
  <c r="G587" i="15"/>
  <c r="H587" i="15" s="1"/>
  <c r="J587" i="15" s="1"/>
  <c r="G586" i="15"/>
  <c r="H586" i="15" s="1"/>
  <c r="J586" i="15" s="1"/>
  <c r="G585" i="15"/>
  <c r="H585" i="15" s="1"/>
  <c r="J585" i="15" s="1"/>
  <c r="G584" i="15"/>
  <c r="H584" i="15" s="1"/>
  <c r="J584" i="15" s="1"/>
  <c r="G583" i="15"/>
  <c r="H583" i="15" s="1"/>
  <c r="J583" i="15" s="1"/>
  <c r="G582" i="15"/>
  <c r="H582" i="15" s="1"/>
  <c r="J582" i="15" s="1"/>
  <c r="G581" i="15"/>
  <c r="H581" i="15" s="1"/>
  <c r="J581" i="15" s="1"/>
  <c r="G580" i="15"/>
  <c r="H580" i="15" s="1"/>
  <c r="J580" i="15" s="1"/>
  <c r="G579" i="15"/>
  <c r="H579" i="15" s="1"/>
  <c r="J579" i="15" s="1"/>
  <c r="G578" i="15"/>
  <c r="H578" i="15" s="1"/>
  <c r="J578" i="15" s="1"/>
  <c r="G577" i="15"/>
  <c r="H577" i="15" s="1"/>
  <c r="J577" i="15" s="1"/>
  <c r="G576" i="15"/>
  <c r="H576" i="15" s="1"/>
  <c r="J576" i="15" s="1"/>
  <c r="G575" i="15"/>
  <c r="H575" i="15" s="1"/>
  <c r="J575" i="15" s="1"/>
  <c r="G574" i="15"/>
  <c r="H574" i="15" s="1"/>
  <c r="J574" i="15" s="1"/>
  <c r="G573" i="15"/>
  <c r="H573" i="15" s="1"/>
  <c r="J573" i="15" s="1"/>
  <c r="G572" i="15"/>
  <c r="H572" i="15" s="1"/>
  <c r="J572" i="15" s="1"/>
  <c r="G571" i="15"/>
  <c r="H571" i="15" s="1"/>
  <c r="J571" i="15" s="1"/>
  <c r="G570" i="15"/>
  <c r="H570" i="15" s="1"/>
  <c r="J570" i="15" s="1"/>
  <c r="G569" i="15"/>
  <c r="H569" i="15" s="1"/>
  <c r="J569" i="15" s="1"/>
  <c r="G568" i="15"/>
  <c r="H568" i="15" s="1"/>
  <c r="J568" i="15" s="1"/>
  <c r="G567" i="15"/>
  <c r="H567" i="15" s="1"/>
  <c r="J567" i="15" s="1"/>
  <c r="G566" i="15"/>
  <c r="H566" i="15" s="1"/>
  <c r="J566" i="15" s="1"/>
  <c r="G565" i="15"/>
  <c r="H565" i="15" s="1"/>
  <c r="J565" i="15" s="1"/>
  <c r="G564" i="15"/>
  <c r="H564" i="15" s="1"/>
  <c r="J564" i="15" s="1"/>
  <c r="G563" i="15"/>
  <c r="H563" i="15" s="1"/>
  <c r="J563" i="15" s="1"/>
  <c r="G562" i="15"/>
  <c r="H562" i="15" s="1"/>
  <c r="J562" i="15" s="1"/>
  <c r="G561" i="15"/>
  <c r="H561" i="15" s="1"/>
  <c r="J561" i="15" s="1"/>
  <c r="G560" i="15"/>
  <c r="H560" i="15" s="1"/>
  <c r="J560" i="15" s="1"/>
  <c r="G559" i="15"/>
  <c r="H559" i="15" s="1"/>
  <c r="J559" i="15" s="1"/>
  <c r="G558" i="15"/>
  <c r="H558" i="15" s="1"/>
  <c r="J558" i="15" s="1"/>
  <c r="G557" i="15"/>
  <c r="H557" i="15" s="1"/>
  <c r="J557" i="15" s="1"/>
  <c r="G556" i="15"/>
  <c r="H556" i="15" s="1"/>
  <c r="J556" i="15" s="1"/>
  <c r="G555" i="15"/>
  <c r="H555" i="15" s="1"/>
  <c r="J555" i="15" s="1"/>
  <c r="G554" i="15"/>
  <c r="H554" i="15" s="1"/>
  <c r="J554" i="15" s="1"/>
  <c r="G553" i="15"/>
  <c r="H553" i="15" s="1"/>
  <c r="J553" i="15" s="1"/>
  <c r="G552" i="15"/>
  <c r="H552" i="15" s="1"/>
  <c r="J552" i="15" s="1"/>
  <c r="G551" i="15"/>
  <c r="H551" i="15" s="1"/>
  <c r="J551" i="15" s="1"/>
  <c r="G550" i="15"/>
  <c r="H550" i="15" s="1"/>
  <c r="J550" i="15" s="1"/>
  <c r="G549" i="15"/>
  <c r="H549" i="15" s="1"/>
  <c r="J549" i="15" s="1"/>
  <c r="G548" i="15"/>
  <c r="H548" i="15" s="1"/>
  <c r="J548" i="15" s="1"/>
  <c r="G547" i="15"/>
  <c r="H547" i="15" s="1"/>
  <c r="J547" i="15" s="1"/>
  <c r="G546" i="15"/>
  <c r="H546" i="15" s="1"/>
  <c r="J546" i="15" s="1"/>
  <c r="G545" i="15"/>
  <c r="H545" i="15" s="1"/>
  <c r="J545" i="15" s="1"/>
  <c r="G544" i="15"/>
  <c r="H544" i="15" s="1"/>
  <c r="J544" i="15" s="1"/>
  <c r="G543" i="15"/>
  <c r="H543" i="15" s="1"/>
  <c r="J543" i="15" s="1"/>
  <c r="G542" i="15"/>
  <c r="H542" i="15" s="1"/>
  <c r="J542" i="15" s="1"/>
  <c r="G541" i="15"/>
  <c r="H541" i="15" s="1"/>
  <c r="J541" i="15" s="1"/>
  <c r="G540" i="15"/>
  <c r="H540" i="15" s="1"/>
  <c r="J540" i="15" s="1"/>
  <c r="G539" i="15"/>
  <c r="H539" i="15" s="1"/>
  <c r="J539" i="15" s="1"/>
  <c r="G538" i="15"/>
  <c r="H538" i="15" s="1"/>
  <c r="J538" i="15" s="1"/>
  <c r="G537" i="15"/>
  <c r="H537" i="15" s="1"/>
  <c r="J537" i="15" s="1"/>
  <c r="G536" i="15"/>
  <c r="H536" i="15" s="1"/>
  <c r="J536" i="15" s="1"/>
  <c r="G535" i="15"/>
  <c r="H535" i="15" s="1"/>
  <c r="J535" i="15" s="1"/>
  <c r="G534" i="15"/>
  <c r="H534" i="15" s="1"/>
  <c r="J534" i="15" s="1"/>
  <c r="G533" i="15"/>
  <c r="H533" i="15" s="1"/>
  <c r="J533" i="15" s="1"/>
  <c r="G532" i="15"/>
  <c r="H532" i="15" s="1"/>
  <c r="J532" i="15" s="1"/>
  <c r="G531" i="15"/>
  <c r="H531" i="15" s="1"/>
  <c r="J531" i="15" s="1"/>
  <c r="G530" i="15"/>
  <c r="H530" i="15" s="1"/>
  <c r="J530" i="15" s="1"/>
  <c r="G529" i="15"/>
  <c r="H529" i="15" s="1"/>
  <c r="J529" i="15" s="1"/>
  <c r="G528" i="15"/>
  <c r="H528" i="15" s="1"/>
  <c r="J528" i="15" s="1"/>
  <c r="G527" i="15"/>
  <c r="H527" i="15" s="1"/>
  <c r="J527" i="15" s="1"/>
  <c r="G526" i="15"/>
  <c r="H526" i="15" s="1"/>
  <c r="J526" i="15" s="1"/>
  <c r="G525" i="15"/>
  <c r="H525" i="15" s="1"/>
  <c r="J525" i="15" s="1"/>
  <c r="G524" i="15"/>
  <c r="H524" i="15" s="1"/>
  <c r="J524" i="15" s="1"/>
  <c r="G523" i="15"/>
  <c r="H523" i="15" s="1"/>
  <c r="J523" i="15" s="1"/>
  <c r="G522" i="15"/>
  <c r="H522" i="15" s="1"/>
  <c r="J522" i="15" s="1"/>
  <c r="G521" i="15"/>
  <c r="H521" i="15" s="1"/>
  <c r="J521" i="15" s="1"/>
  <c r="G520" i="15"/>
  <c r="H520" i="15" s="1"/>
  <c r="J520" i="15" s="1"/>
  <c r="G519" i="15"/>
  <c r="H519" i="15" s="1"/>
  <c r="J519" i="15" s="1"/>
  <c r="G518" i="15"/>
  <c r="H518" i="15" s="1"/>
  <c r="J518" i="15" s="1"/>
  <c r="G517" i="15"/>
  <c r="H517" i="15" s="1"/>
  <c r="J517" i="15" s="1"/>
  <c r="G516" i="15"/>
  <c r="H516" i="15" s="1"/>
  <c r="J516" i="15" s="1"/>
  <c r="G515" i="15"/>
  <c r="H515" i="15" s="1"/>
  <c r="J515" i="15" s="1"/>
  <c r="G514" i="15"/>
  <c r="H514" i="15" s="1"/>
  <c r="J514" i="15" s="1"/>
  <c r="G513" i="15"/>
  <c r="H513" i="15" s="1"/>
  <c r="J513" i="15" s="1"/>
  <c r="G512" i="15"/>
  <c r="H512" i="15" s="1"/>
  <c r="J512" i="15" s="1"/>
  <c r="G511" i="15"/>
  <c r="H511" i="15" s="1"/>
  <c r="J511" i="15" s="1"/>
  <c r="G510" i="15"/>
  <c r="H510" i="15" s="1"/>
  <c r="J510" i="15" s="1"/>
  <c r="G509" i="15"/>
  <c r="H509" i="15" s="1"/>
  <c r="J509" i="15" s="1"/>
  <c r="G508" i="15"/>
  <c r="H508" i="15" s="1"/>
  <c r="J508" i="15" s="1"/>
  <c r="G507" i="15"/>
  <c r="H507" i="15" s="1"/>
  <c r="J507" i="15" s="1"/>
  <c r="G506" i="15"/>
  <c r="H506" i="15" s="1"/>
  <c r="J506" i="15" s="1"/>
  <c r="G505" i="15"/>
  <c r="H505" i="15" s="1"/>
  <c r="J505" i="15" s="1"/>
  <c r="G504" i="15"/>
  <c r="H504" i="15" s="1"/>
  <c r="J504" i="15" s="1"/>
  <c r="G503" i="15"/>
  <c r="H503" i="15" s="1"/>
  <c r="J503" i="15" s="1"/>
  <c r="G502" i="15"/>
  <c r="H502" i="15" s="1"/>
  <c r="J502" i="15" s="1"/>
  <c r="G501" i="15"/>
  <c r="H501" i="15" s="1"/>
  <c r="J501" i="15" s="1"/>
  <c r="G500" i="15"/>
  <c r="H500" i="15" s="1"/>
  <c r="J500" i="15" s="1"/>
  <c r="G499" i="15"/>
  <c r="H499" i="15" s="1"/>
  <c r="J499" i="15" s="1"/>
  <c r="G498" i="15"/>
  <c r="H498" i="15" s="1"/>
  <c r="J498" i="15" s="1"/>
  <c r="G497" i="15"/>
  <c r="H497" i="15" s="1"/>
  <c r="J497" i="15" s="1"/>
  <c r="G496" i="15"/>
  <c r="H496" i="15" s="1"/>
  <c r="J496" i="15" s="1"/>
  <c r="G495" i="15"/>
  <c r="H495" i="15" s="1"/>
  <c r="J495" i="15" s="1"/>
  <c r="G494" i="15"/>
  <c r="H494" i="15" s="1"/>
  <c r="J494" i="15" s="1"/>
  <c r="G493" i="15"/>
  <c r="H493" i="15" s="1"/>
  <c r="J493" i="15" s="1"/>
  <c r="G492" i="15"/>
  <c r="H492" i="15" s="1"/>
  <c r="J492" i="15" s="1"/>
  <c r="G491" i="15"/>
  <c r="H491" i="15" s="1"/>
  <c r="J491" i="15" s="1"/>
  <c r="G490" i="15"/>
  <c r="H490" i="15" s="1"/>
  <c r="J490" i="15" s="1"/>
  <c r="G489" i="15"/>
  <c r="H489" i="15" s="1"/>
  <c r="J489" i="15" s="1"/>
  <c r="G488" i="15"/>
  <c r="H488" i="15" s="1"/>
  <c r="J488" i="15" s="1"/>
  <c r="G487" i="15"/>
  <c r="H487" i="15" s="1"/>
  <c r="J487" i="15" s="1"/>
  <c r="G486" i="15"/>
  <c r="H486" i="15" s="1"/>
  <c r="J486" i="15" s="1"/>
  <c r="G485" i="15"/>
  <c r="H485" i="15" s="1"/>
  <c r="J485" i="15" s="1"/>
  <c r="G484" i="15"/>
  <c r="H484" i="15" s="1"/>
  <c r="J484" i="15" s="1"/>
  <c r="G483" i="15"/>
  <c r="H483" i="15" s="1"/>
  <c r="J483" i="15" s="1"/>
  <c r="G482" i="15"/>
  <c r="H482" i="15" s="1"/>
  <c r="J482" i="15" s="1"/>
  <c r="G481" i="15"/>
  <c r="H481" i="15" s="1"/>
  <c r="J481" i="15" s="1"/>
  <c r="G480" i="15"/>
  <c r="H480" i="15" s="1"/>
  <c r="J480" i="15" s="1"/>
  <c r="G479" i="15"/>
  <c r="H479" i="15" s="1"/>
  <c r="J479" i="15" s="1"/>
  <c r="G478" i="15"/>
  <c r="H478" i="15" s="1"/>
  <c r="J478" i="15" s="1"/>
  <c r="G477" i="15"/>
  <c r="H477" i="15" s="1"/>
  <c r="J477" i="15" s="1"/>
  <c r="G476" i="15"/>
  <c r="H476" i="15" s="1"/>
  <c r="J476" i="15" s="1"/>
  <c r="G475" i="15"/>
  <c r="H475" i="15" s="1"/>
  <c r="J475" i="15" s="1"/>
  <c r="G474" i="15"/>
  <c r="H474" i="15" s="1"/>
  <c r="J474" i="15" s="1"/>
  <c r="G473" i="15"/>
  <c r="H473" i="15" s="1"/>
  <c r="J473" i="15" s="1"/>
  <c r="G472" i="15"/>
  <c r="H472" i="15" s="1"/>
  <c r="J472" i="15" s="1"/>
  <c r="G471" i="15"/>
  <c r="H471" i="15" s="1"/>
  <c r="J471" i="15" s="1"/>
  <c r="G470" i="15"/>
  <c r="H470" i="15" s="1"/>
  <c r="J470" i="15" s="1"/>
  <c r="G469" i="15"/>
  <c r="H469" i="15" s="1"/>
  <c r="J469" i="15" s="1"/>
  <c r="G468" i="15"/>
  <c r="H468" i="15" s="1"/>
  <c r="J468" i="15" s="1"/>
  <c r="G467" i="15"/>
  <c r="H467" i="15" s="1"/>
  <c r="J467" i="15" s="1"/>
  <c r="G466" i="15"/>
  <c r="H466" i="15" s="1"/>
  <c r="J466" i="15" s="1"/>
  <c r="G465" i="15"/>
  <c r="H465" i="15" s="1"/>
  <c r="J465" i="15" s="1"/>
  <c r="G464" i="15"/>
  <c r="H464" i="15" s="1"/>
  <c r="J464" i="15" s="1"/>
  <c r="G463" i="15"/>
  <c r="H463" i="15" s="1"/>
  <c r="J463" i="15" s="1"/>
  <c r="G462" i="15"/>
  <c r="H462" i="15" s="1"/>
  <c r="J462" i="15" s="1"/>
  <c r="G461" i="15"/>
  <c r="H461" i="15" s="1"/>
  <c r="J461" i="15" s="1"/>
  <c r="G460" i="15"/>
  <c r="H460" i="15" s="1"/>
  <c r="J460" i="15" s="1"/>
  <c r="G459" i="15"/>
  <c r="H459" i="15" s="1"/>
  <c r="J459" i="15" s="1"/>
  <c r="G458" i="15"/>
  <c r="H458" i="15" s="1"/>
  <c r="J458" i="15" s="1"/>
  <c r="G457" i="15"/>
  <c r="H457" i="15" s="1"/>
  <c r="J457" i="15" s="1"/>
  <c r="G456" i="15"/>
  <c r="H456" i="15" s="1"/>
  <c r="J456" i="15" s="1"/>
  <c r="G455" i="15"/>
  <c r="H455" i="15" s="1"/>
  <c r="J455" i="15" s="1"/>
  <c r="G454" i="15"/>
  <c r="H454" i="15" s="1"/>
  <c r="J454" i="15" s="1"/>
  <c r="G453" i="15"/>
  <c r="H453" i="15" s="1"/>
  <c r="J453" i="15" s="1"/>
  <c r="G452" i="15"/>
  <c r="H452" i="15" s="1"/>
  <c r="J452" i="15" s="1"/>
  <c r="G451" i="15"/>
  <c r="H451" i="15" s="1"/>
  <c r="J451" i="15" s="1"/>
  <c r="G450" i="15"/>
  <c r="H450" i="15" s="1"/>
  <c r="J450" i="15" s="1"/>
  <c r="G449" i="15"/>
  <c r="H449" i="15" s="1"/>
  <c r="J449" i="15" s="1"/>
  <c r="G448" i="15"/>
  <c r="H448" i="15" s="1"/>
  <c r="J448" i="15" s="1"/>
  <c r="G447" i="15"/>
  <c r="H447" i="15" s="1"/>
  <c r="J447" i="15" s="1"/>
  <c r="G446" i="15"/>
  <c r="H446" i="15" s="1"/>
  <c r="J446" i="15" s="1"/>
  <c r="G445" i="15"/>
  <c r="H445" i="15" s="1"/>
  <c r="J445" i="15" s="1"/>
  <c r="G444" i="15"/>
  <c r="H444" i="15" s="1"/>
  <c r="J444" i="15" s="1"/>
  <c r="G443" i="15"/>
  <c r="H443" i="15" s="1"/>
  <c r="J443" i="15" s="1"/>
  <c r="G442" i="15"/>
  <c r="H442" i="15" s="1"/>
  <c r="J442" i="15" s="1"/>
  <c r="G441" i="15"/>
  <c r="H441" i="15" s="1"/>
  <c r="J441" i="15" s="1"/>
  <c r="G440" i="15"/>
  <c r="H440" i="15" s="1"/>
  <c r="J440" i="15" s="1"/>
  <c r="G439" i="15"/>
  <c r="H439" i="15" s="1"/>
  <c r="J439" i="15" s="1"/>
  <c r="G438" i="15"/>
  <c r="H438" i="15" s="1"/>
  <c r="J438" i="15" s="1"/>
  <c r="G437" i="15"/>
  <c r="H437" i="15" s="1"/>
  <c r="J437" i="15" s="1"/>
  <c r="G436" i="15"/>
  <c r="H436" i="15" s="1"/>
  <c r="J436" i="15" s="1"/>
  <c r="G435" i="15"/>
  <c r="H435" i="15" s="1"/>
  <c r="J435" i="15" s="1"/>
  <c r="G434" i="15"/>
  <c r="H434" i="15" s="1"/>
  <c r="J434" i="15" s="1"/>
  <c r="G433" i="15"/>
  <c r="H433" i="15" s="1"/>
  <c r="J433" i="15" s="1"/>
  <c r="G432" i="15"/>
  <c r="H432" i="15" s="1"/>
  <c r="J432" i="15" s="1"/>
  <c r="G431" i="15"/>
  <c r="H431" i="15" s="1"/>
  <c r="J431" i="15" s="1"/>
  <c r="G430" i="15"/>
  <c r="H430" i="15" s="1"/>
  <c r="J430" i="15" s="1"/>
  <c r="G429" i="15"/>
  <c r="H429" i="15" s="1"/>
  <c r="J429" i="15" s="1"/>
  <c r="G428" i="15"/>
  <c r="H428" i="15" s="1"/>
  <c r="J428" i="15" s="1"/>
  <c r="G427" i="15"/>
  <c r="H427" i="15" s="1"/>
  <c r="J427" i="15" s="1"/>
  <c r="G426" i="15"/>
  <c r="H426" i="15" s="1"/>
  <c r="J426" i="15" s="1"/>
  <c r="G425" i="15"/>
  <c r="H425" i="15" s="1"/>
  <c r="J425" i="15" s="1"/>
  <c r="G424" i="15"/>
  <c r="H424" i="15" s="1"/>
  <c r="J424" i="15" s="1"/>
  <c r="G423" i="15"/>
  <c r="H423" i="15" s="1"/>
  <c r="J423" i="15" s="1"/>
  <c r="G422" i="15"/>
  <c r="H422" i="15" s="1"/>
  <c r="J422" i="15" s="1"/>
  <c r="G421" i="15"/>
  <c r="H421" i="15" s="1"/>
  <c r="J421" i="15" s="1"/>
  <c r="G420" i="15"/>
  <c r="H420" i="15" s="1"/>
  <c r="J420" i="15" s="1"/>
  <c r="G419" i="15"/>
  <c r="H419" i="15" s="1"/>
  <c r="J419" i="15" s="1"/>
  <c r="G418" i="15"/>
  <c r="H418" i="15" s="1"/>
  <c r="J418" i="15" s="1"/>
  <c r="G417" i="15"/>
  <c r="H417" i="15" s="1"/>
  <c r="J417" i="15" s="1"/>
  <c r="G416" i="15"/>
  <c r="H416" i="15" s="1"/>
  <c r="J416" i="15" s="1"/>
  <c r="G415" i="15"/>
  <c r="H415" i="15" s="1"/>
  <c r="J415" i="15" s="1"/>
  <c r="G414" i="15"/>
  <c r="H414" i="15" s="1"/>
  <c r="J414" i="15" s="1"/>
  <c r="G413" i="15"/>
  <c r="H413" i="15" s="1"/>
  <c r="J413" i="15" s="1"/>
  <c r="G412" i="15"/>
  <c r="H412" i="15" s="1"/>
  <c r="J412" i="15" s="1"/>
  <c r="G411" i="15"/>
  <c r="H411" i="15" s="1"/>
  <c r="J411" i="15" s="1"/>
  <c r="G410" i="15"/>
  <c r="H410" i="15" s="1"/>
  <c r="J410" i="15" s="1"/>
  <c r="G409" i="15"/>
  <c r="H409" i="15" s="1"/>
  <c r="J409" i="15" s="1"/>
  <c r="G408" i="15"/>
  <c r="H408" i="15" s="1"/>
  <c r="J408" i="15" s="1"/>
  <c r="G407" i="15"/>
  <c r="H407" i="15" s="1"/>
  <c r="J407" i="15" s="1"/>
  <c r="G406" i="15"/>
  <c r="H406" i="15" s="1"/>
  <c r="J406" i="15" s="1"/>
  <c r="G405" i="15"/>
  <c r="H405" i="15" s="1"/>
  <c r="J405" i="15" s="1"/>
  <c r="G404" i="15"/>
  <c r="H404" i="15" s="1"/>
  <c r="J404" i="15" s="1"/>
  <c r="G403" i="15"/>
  <c r="H403" i="15" s="1"/>
  <c r="J403" i="15" s="1"/>
  <c r="G402" i="15"/>
  <c r="H402" i="15" s="1"/>
  <c r="J402" i="15" s="1"/>
  <c r="G401" i="15"/>
  <c r="H401" i="15" s="1"/>
  <c r="J401" i="15" s="1"/>
  <c r="G400" i="15"/>
  <c r="H400" i="15" s="1"/>
  <c r="J400" i="15" s="1"/>
  <c r="G399" i="15"/>
  <c r="H399" i="15" s="1"/>
  <c r="J399" i="15" s="1"/>
  <c r="G398" i="15"/>
  <c r="H398" i="15" s="1"/>
  <c r="J398" i="15" s="1"/>
  <c r="G397" i="15"/>
  <c r="H397" i="15" s="1"/>
  <c r="J397" i="15" s="1"/>
  <c r="G396" i="15"/>
  <c r="H396" i="15" s="1"/>
  <c r="J396" i="15" s="1"/>
  <c r="G395" i="15"/>
  <c r="H395" i="15" s="1"/>
  <c r="J395" i="15" s="1"/>
  <c r="G394" i="15"/>
  <c r="H394" i="15" s="1"/>
  <c r="J394" i="15" s="1"/>
  <c r="G393" i="15"/>
  <c r="H393" i="15" s="1"/>
  <c r="J393" i="15" s="1"/>
  <c r="G392" i="15"/>
  <c r="H392" i="15" s="1"/>
  <c r="J392" i="15" s="1"/>
  <c r="G391" i="15"/>
  <c r="H391" i="15" s="1"/>
  <c r="J391" i="15" s="1"/>
  <c r="G390" i="15"/>
  <c r="H390" i="15" s="1"/>
  <c r="J390" i="15" s="1"/>
  <c r="G389" i="15"/>
  <c r="H389" i="15" s="1"/>
  <c r="J389" i="15" s="1"/>
  <c r="G388" i="15"/>
  <c r="H388" i="15" s="1"/>
  <c r="J388" i="15" s="1"/>
  <c r="G387" i="15"/>
  <c r="H387" i="15" s="1"/>
  <c r="J387" i="15" s="1"/>
  <c r="G386" i="15"/>
  <c r="H386" i="15" s="1"/>
  <c r="J386" i="15" s="1"/>
  <c r="G385" i="15"/>
  <c r="H385" i="15" s="1"/>
  <c r="J385" i="15" s="1"/>
  <c r="G384" i="15"/>
  <c r="H384" i="15" s="1"/>
  <c r="J384" i="15" s="1"/>
  <c r="G383" i="15"/>
  <c r="H383" i="15" s="1"/>
  <c r="J383" i="15" s="1"/>
  <c r="G382" i="15"/>
  <c r="H382" i="15" s="1"/>
  <c r="J382" i="15" s="1"/>
  <c r="G381" i="15"/>
  <c r="H381" i="15" s="1"/>
  <c r="J381" i="15" s="1"/>
  <c r="F702" i="5"/>
  <c r="I702" i="5" s="1"/>
  <c r="G703" i="1" s="1"/>
  <c r="F701" i="5"/>
  <c r="I701" i="5" s="1"/>
  <c r="G702" i="1" s="1"/>
  <c r="F700" i="5"/>
  <c r="I700" i="5" s="1"/>
  <c r="G701" i="1" s="1"/>
  <c r="F699" i="5"/>
  <c r="I699" i="5" s="1"/>
  <c r="G700" i="1" s="1"/>
  <c r="F698" i="5"/>
  <c r="I698" i="5" s="1"/>
  <c r="G699" i="1" s="1"/>
  <c r="F697" i="5"/>
  <c r="I697" i="5" s="1"/>
  <c r="G698" i="1" s="1"/>
  <c r="F696" i="5"/>
  <c r="I696" i="5" s="1"/>
  <c r="G697" i="1" s="1"/>
  <c r="F695" i="5"/>
  <c r="I695" i="5" s="1"/>
  <c r="G696" i="1" s="1"/>
  <c r="F694" i="5"/>
  <c r="I694" i="5" s="1"/>
  <c r="G695" i="1" s="1"/>
  <c r="F693" i="5"/>
  <c r="I693" i="5" s="1"/>
  <c r="G694" i="1" s="1"/>
  <c r="F692" i="5"/>
  <c r="I692" i="5" s="1"/>
  <c r="G693" i="1" s="1"/>
  <c r="F691" i="5"/>
  <c r="I691" i="5" s="1"/>
  <c r="G692" i="1" s="1"/>
  <c r="F690" i="5"/>
  <c r="I690" i="5" s="1"/>
  <c r="G691" i="1" s="1"/>
  <c r="F689" i="5"/>
  <c r="I689" i="5" s="1"/>
  <c r="G690" i="1" s="1"/>
  <c r="F688" i="5"/>
  <c r="I688" i="5" s="1"/>
  <c r="G689" i="1" s="1"/>
  <c r="F687" i="5"/>
  <c r="I687" i="5" s="1"/>
  <c r="G688" i="1" s="1"/>
  <c r="F686" i="5"/>
  <c r="I686" i="5" s="1"/>
  <c r="G687" i="1" s="1"/>
  <c r="F685" i="5"/>
  <c r="I685" i="5" s="1"/>
  <c r="G686" i="1" s="1"/>
  <c r="F684" i="5"/>
  <c r="I684" i="5" s="1"/>
  <c r="G685" i="1" s="1"/>
  <c r="F683" i="5"/>
  <c r="I683" i="5" s="1"/>
  <c r="G684" i="1" s="1"/>
  <c r="F682" i="5"/>
  <c r="I682" i="5" s="1"/>
  <c r="G683" i="1" s="1"/>
  <c r="F680" i="5"/>
  <c r="I680" i="5" s="1"/>
  <c r="G681" i="1" s="1"/>
  <c r="F679" i="5"/>
  <c r="I679" i="5" s="1"/>
  <c r="G680" i="1" s="1"/>
  <c r="F678" i="5"/>
  <c r="I678" i="5" s="1"/>
  <c r="G679" i="1" s="1"/>
  <c r="F677" i="5"/>
  <c r="I677" i="5" s="1"/>
  <c r="G678" i="1" s="1"/>
  <c r="F676" i="5"/>
  <c r="I676" i="5" s="1"/>
  <c r="G677" i="1" s="1"/>
  <c r="F675" i="5"/>
  <c r="I675" i="5" s="1"/>
  <c r="G676" i="1" s="1"/>
  <c r="F674" i="5"/>
  <c r="I674" i="5" s="1"/>
  <c r="G675" i="1" s="1"/>
  <c r="F673" i="5"/>
  <c r="I673" i="5" s="1"/>
  <c r="G674" i="1" s="1"/>
  <c r="F672" i="5"/>
  <c r="I672" i="5" s="1"/>
  <c r="G673" i="1" s="1"/>
  <c r="F671" i="5"/>
  <c r="I671" i="5" s="1"/>
  <c r="G672" i="1" s="1"/>
  <c r="F670" i="5"/>
  <c r="I670" i="5" s="1"/>
  <c r="G671" i="1" s="1"/>
  <c r="F669" i="5"/>
  <c r="I669" i="5" s="1"/>
  <c r="G670" i="1" s="1"/>
  <c r="F668" i="5"/>
  <c r="I668" i="5" s="1"/>
  <c r="G669" i="1" s="1"/>
  <c r="F667" i="5"/>
  <c r="I667" i="5" s="1"/>
  <c r="G668" i="1" s="1"/>
  <c r="F666" i="5"/>
  <c r="I666" i="5" s="1"/>
  <c r="G667" i="1" s="1"/>
  <c r="F665" i="5"/>
  <c r="I665" i="5" s="1"/>
  <c r="G666" i="1" s="1"/>
  <c r="F664" i="5"/>
  <c r="I664" i="5" s="1"/>
  <c r="G665" i="1" s="1"/>
  <c r="F663" i="5"/>
  <c r="I663" i="5" s="1"/>
  <c r="G664" i="1" s="1"/>
  <c r="F662" i="5"/>
  <c r="I662" i="5" s="1"/>
  <c r="G663" i="1" s="1"/>
  <c r="F661" i="5"/>
  <c r="I661" i="5" s="1"/>
  <c r="G662" i="1" s="1"/>
  <c r="F660" i="5"/>
  <c r="I660" i="5" s="1"/>
  <c r="G661" i="1" s="1"/>
  <c r="F659" i="5"/>
  <c r="I659" i="5" s="1"/>
  <c r="G660" i="1" s="1"/>
  <c r="F658" i="5"/>
  <c r="I658" i="5" s="1"/>
  <c r="G659" i="1" s="1"/>
  <c r="F657" i="5"/>
  <c r="I657" i="5" s="1"/>
  <c r="G658" i="1" s="1"/>
  <c r="F656" i="5"/>
  <c r="I656" i="5" s="1"/>
  <c r="G657" i="1" s="1"/>
  <c r="F655" i="5"/>
  <c r="I655" i="5" s="1"/>
  <c r="G656" i="1" s="1"/>
  <c r="F654" i="5"/>
  <c r="I654" i="5" s="1"/>
  <c r="G655" i="1" s="1"/>
  <c r="F653" i="5"/>
  <c r="I653" i="5" s="1"/>
  <c r="G654" i="1" s="1"/>
  <c r="F652" i="5"/>
  <c r="I652" i="5" s="1"/>
  <c r="G653" i="1" s="1"/>
  <c r="F651" i="5"/>
  <c r="I651" i="5" s="1"/>
  <c r="G652" i="1" s="1"/>
  <c r="F650" i="5"/>
  <c r="I650" i="5" s="1"/>
  <c r="G651" i="1" s="1"/>
  <c r="F649" i="5"/>
  <c r="I649" i="5" s="1"/>
  <c r="G650" i="1" s="1"/>
  <c r="F648" i="5"/>
  <c r="I648" i="5" s="1"/>
  <c r="G649" i="1" s="1"/>
  <c r="F647" i="5"/>
  <c r="I647" i="5" s="1"/>
  <c r="G648" i="1" s="1"/>
  <c r="F646" i="5"/>
  <c r="I646" i="5" s="1"/>
  <c r="G647" i="1" s="1"/>
  <c r="F645" i="5"/>
  <c r="I645" i="5" s="1"/>
  <c r="G646" i="1" s="1"/>
  <c r="F644" i="5"/>
  <c r="I644" i="5" s="1"/>
  <c r="G645" i="1" s="1"/>
  <c r="F643" i="5"/>
  <c r="I643" i="5" s="1"/>
  <c r="G644" i="1" s="1"/>
  <c r="F642" i="5"/>
  <c r="I642" i="5" s="1"/>
  <c r="G643" i="1" s="1"/>
  <c r="F641" i="5"/>
  <c r="I641" i="5" s="1"/>
  <c r="G642" i="1" s="1"/>
  <c r="F640" i="5"/>
  <c r="I640" i="5" s="1"/>
  <c r="G641" i="1" s="1"/>
  <c r="F639" i="5"/>
  <c r="I639" i="5" s="1"/>
  <c r="G640" i="1" s="1"/>
  <c r="F638" i="5"/>
  <c r="I638" i="5" s="1"/>
  <c r="G639" i="1" s="1"/>
  <c r="F637" i="5"/>
  <c r="I637" i="5" s="1"/>
  <c r="G638" i="1" s="1"/>
  <c r="F636" i="5"/>
  <c r="I636" i="5" s="1"/>
  <c r="G637" i="1" s="1"/>
  <c r="F635" i="5"/>
  <c r="I635" i="5" s="1"/>
  <c r="G636" i="1" s="1"/>
  <c r="F634" i="5"/>
  <c r="I634" i="5" s="1"/>
  <c r="G635" i="1" s="1"/>
  <c r="F633" i="5"/>
  <c r="I633" i="5" s="1"/>
  <c r="G634" i="1" s="1"/>
  <c r="F632" i="5"/>
  <c r="I632" i="5" s="1"/>
  <c r="G633" i="1" s="1"/>
  <c r="F631" i="5"/>
  <c r="I631" i="5" s="1"/>
  <c r="G632" i="1" s="1"/>
  <c r="F630" i="5"/>
  <c r="I630" i="5" s="1"/>
  <c r="G631" i="1" s="1"/>
  <c r="F629" i="5"/>
  <c r="I629" i="5" s="1"/>
  <c r="G630" i="1" s="1"/>
  <c r="F628" i="5"/>
  <c r="I628" i="5" s="1"/>
  <c r="G629" i="1" s="1"/>
  <c r="F627" i="5"/>
  <c r="I627" i="5" s="1"/>
  <c r="G628" i="1" s="1"/>
  <c r="F626" i="5"/>
  <c r="I626" i="5" s="1"/>
  <c r="G627" i="1" s="1"/>
  <c r="F625" i="5"/>
  <c r="I625" i="5" s="1"/>
  <c r="G626" i="1" s="1"/>
  <c r="F624" i="5"/>
  <c r="I624" i="5" s="1"/>
  <c r="G625" i="1" s="1"/>
  <c r="F623" i="5"/>
  <c r="I623" i="5" s="1"/>
  <c r="G624" i="1" s="1"/>
  <c r="F622" i="5"/>
  <c r="I622" i="5" s="1"/>
  <c r="G623" i="1" s="1"/>
  <c r="F621" i="5"/>
  <c r="I621" i="5" s="1"/>
  <c r="G622" i="1" s="1"/>
  <c r="F620" i="5"/>
  <c r="I620" i="5" s="1"/>
  <c r="G621" i="1" s="1"/>
  <c r="F619" i="5"/>
  <c r="I619" i="5" s="1"/>
  <c r="G620" i="1" s="1"/>
  <c r="F618" i="5"/>
  <c r="I618" i="5" s="1"/>
  <c r="G619" i="1" s="1"/>
  <c r="F617" i="5"/>
  <c r="I617" i="5" s="1"/>
  <c r="G618" i="1" s="1"/>
  <c r="F616" i="5"/>
  <c r="I616" i="5" s="1"/>
  <c r="G617" i="1" s="1"/>
  <c r="F615" i="5"/>
  <c r="I615" i="5" s="1"/>
  <c r="G616" i="1" s="1"/>
  <c r="F614" i="5"/>
  <c r="I614" i="5" s="1"/>
  <c r="G615" i="1" s="1"/>
  <c r="F613" i="5"/>
  <c r="I613" i="5" s="1"/>
  <c r="G614" i="1" s="1"/>
  <c r="F612" i="5"/>
  <c r="I612" i="5" s="1"/>
  <c r="G613" i="1" s="1"/>
  <c r="F611" i="5"/>
  <c r="I611" i="5" s="1"/>
  <c r="G612" i="1" s="1"/>
  <c r="F610" i="5"/>
  <c r="I610" i="5" s="1"/>
  <c r="G611" i="1" s="1"/>
  <c r="F609" i="5"/>
  <c r="I609" i="5" s="1"/>
  <c r="G610" i="1" s="1"/>
  <c r="F608" i="5"/>
  <c r="I608" i="5" s="1"/>
  <c r="G609" i="1" s="1"/>
  <c r="F607" i="5"/>
  <c r="I607" i="5" s="1"/>
  <c r="G608" i="1" s="1"/>
  <c r="F606" i="5"/>
  <c r="I606" i="5" s="1"/>
  <c r="G607" i="1" s="1"/>
  <c r="F605" i="5"/>
  <c r="I605" i="5" s="1"/>
  <c r="G606" i="1" s="1"/>
  <c r="F604" i="5"/>
  <c r="I604" i="5" s="1"/>
  <c r="G605" i="1" s="1"/>
  <c r="F603" i="5"/>
  <c r="I603" i="5" s="1"/>
  <c r="G604" i="1" s="1"/>
  <c r="F602" i="5"/>
  <c r="I602" i="5" s="1"/>
  <c r="G603" i="1" s="1"/>
  <c r="F601" i="5"/>
  <c r="I601" i="5" s="1"/>
  <c r="G602" i="1" s="1"/>
  <c r="F600" i="5"/>
  <c r="I600" i="5" s="1"/>
  <c r="G601" i="1" s="1"/>
  <c r="F599" i="5"/>
  <c r="I599" i="5" s="1"/>
  <c r="G600" i="1" s="1"/>
  <c r="F598" i="5"/>
  <c r="I598" i="5" s="1"/>
  <c r="G599" i="1" s="1"/>
  <c r="F597" i="5"/>
  <c r="I597" i="5" s="1"/>
  <c r="G598" i="1" s="1"/>
  <c r="F596" i="5"/>
  <c r="I596" i="5" s="1"/>
  <c r="G597" i="1" s="1"/>
  <c r="F595" i="5"/>
  <c r="I595" i="5" s="1"/>
  <c r="G596" i="1" s="1"/>
  <c r="F594" i="5"/>
  <c r="I594" i="5" s="1"/>
  <c r="G595" i="1" s="1"/>
  <c r="F593" i="5"/>
  <c r="I593" i="5" s="1"/>
  <c r="G594" i="1" s="1"/>
  <c r="F592" i="5"/>
  <c r="I592" i="5" s="1"/>
  <c r="G593" i="1" s="1"/>
  <c r="F591" i="5"/>
  <c r="I591" i="5" s="1"/>
  <c r="G592" i="1" s="1"/>
  <c r="F590" i="5"/>
  <c r="I590" i="5" s="1"/>
  <c r="G591" i="1" s="1"/>
  <c r="F589" i="5"/>
  <c r="I589" i="5" s="1"/>
  <c r="G590" i="1" s="1"/>
  <c r="F588" i="5"/>
  <c r="I588" i="5" s="1"/>
  <c r="G589" i="1" s="1"/>
  <c r="F587" i="5"/>
  <c r="I587" i="5" s="1"/>
  <c r="G588" i="1" s="1"/>
  <c r="F586" i="5"/>
  <c r="I586" i="5" s="1"/>
  <c r="G587" i="1" s="1"/>
  <c r="F585" i="5"/>
  <c r="I585" i="5" s="1"/>
  <c r="G586" i="1" s="1"/>
  <c r="F584" i="5"/>
  <c r="I584" i="5" s="1"/>
  <c r="G585" i="1" s="1"/>
  <c r="F583" i="5"/>
  <c r="I583" i="5" s="1"/>
  <c r="G584" i="1" s="1"/>
  <c r="F582" i="5"/>
  <c r="I582" i="5" s="1"/>
  <c r="G583" i="1" s="1"/>
  <c r="F581" i="5"/>
  <c r="I581" i="5" s="1"/>
  <c r="G582" i="1" s="1"/>
  <c r="F580" i="5"/>
  <c r="I580" i="5" s="1"/>
  <c r="G581" i="1" s="1"/>
  <c r="F579" i="5"/>
  <c r="I579" i="5" s="1"/>
  <c r="G580" i="1" s="1"/>
  <c r="F578" i="5"/>
  <c r="I578" i="5" s="1"/>
  <c r="G579" i="1" s="1"/>
  <c r="F577" i="5"/>
  <c r="I577" i="5" s="1"/>
  <c r="G578" i="1" s="1"/>
  <c r="F576" i="5"/>
  <c r="I576" i="5" s="1"/>
  <c r="G577" i="1" s="1"/>
  <c r="F575" i="5"/>
  <c r="I575" i="5" s="1"/>
  <c r="G576" i="1" s="1"/>
  <c r="F574" i="5"/>
  <c r="I574" i="5" s="1"/>
  <c r="G575" i="1" s="1"/>
  <c r="F573" i="5"/>
  <c r="I573" i="5" s="1"/>
  <c r="G574" i="1" s="1"/>
  <c r="F572" i="5"/>
  <c r="I572" i="5" s="1"/>
  <c r="G573" i="1" s="1"/>
  <c r="F571" i="5"/>
  <c r="I571" i="5" s="1"/>
  <c r="G572" i="1" s="1"/>
  <c r="F570" i="5"/>
  <c r="I570" i="5" s="1"/>
  <c r="G571" i="1" s="1"/>
  <c r="F569" i="5"/>
  <c r="I569" i="5" s="1"/>
  <c r="G570" i="1" s="1"/>
  <c r="F568" i="5"/>
  <c r="I568" i="5" s="1"/>
  <c r="G569" i="1" s="1"/>
  <c r="F567" i="5"/>
  <c r="I567" i="5" s="1"/>
  <c r="G568" i="1" s="1"/>
  <c r="F566" i="5"/>
  <c r="I566" i="5" s="1"/>
  <c r="G567" i="1" s="1"/>
  <c r="F565" i="5"/>
  <c r="I565" i="5" s="1"/>
  <c r="G566" i="1" s="1"/>
  <c r="F564" i="5"/>
  <c r="I564" i="5" s="1"/>
  <c r="G565" i="1" s="1"/>
  <c r="F563" i="5"/>
  <c r="I563" i="5" s="1"/>
  <c r="G564" i="1" s="1"/>
  <c r="F562" i="5"/>
  <c r="I562" i="5" s="1"/>
  <c r="G563" i="1" s="1"/>
  <c r="F561" i="5"/>
  <c r="I561" i="5" s="1"/>
  <c r="G562" i="1" s="1"/>
  <c r="F560" i="5"/>
  <c r="I560" i="5" s="1"/>
  <c r="G561" i="1" s="1"/>
  <c r="F559" i="5"/>
  <c r="I559" i="5" s="1"/>
  <c r="G560" i="1" s="1"/>
  <c r="F558" i="5"/>
  <c r="I558" i="5" s="1"/>
  <c r="G559" i="1" s="1"/>
  <c r="F557" i="5"/>
  <c r="I557" i="5" s="1"/>
  <c r="G558" i="1" s="1"/>
  <c r="F556" i="5"/>
  <c r="I556" i="5" s="1"/>
  <c r="G557" i="1" s="1"/>
  <c r="F555" i="5"/>
  <c r="I555" i="5" s="1"/>
  <c r="G556" i="1" s="1"/>
  <c r="F554" i="5"/>
  <c r="I554" i="5" s="1"/>
  <c r="G555" i="1" s="1"/>
  <c r="F553" i="5"/>
  <c r="I553" i="5" s="1"/>
  <c r="G554" i="1" s="1"/>
  <c r="F552" i="5"/>
  <c r="I552" i="5" s="1"/>
  <c r="G553" i="1" s="1"/>
  <c r="F551" i="5"/>
  <c r="I551" i="5" s="1"/>
  <c r="G552" i="1" s="1"/>
  <c r="F550" i="5"/>
  <c r="I550" i="5" s="1"/>
  <c r="G551" i="1" s="1"/>
  <c r="F549" i="5"/>
  <c r="I549" i="5" s="1"/>
  <c r="G550" i="1" s="1"/>
  <c r="F548" i="5"/>
  <c r="I548" i="5" s="1"/>
  <c r="G549" i="1" s="1"/>
  <c r="F547" i="5"/>
  <c r="I547" i="5" s="1"/>
  <c r="G548" i="1" s="1"/>
  <c r="F546" i="5"/>
  <c r="I546" i="5" s="1"/>
  <c r="G547" i="1" s="1"/>
  <c r="F545" i="5"/>
  <c r="I545" i="5" s="1"/>
  <c r="G546" i="1" s="1"/>
  <c r="F544" i="5"/>
  <c r="I544" i="5" s="1"/>
  <c r="G545" i="1" s="1"/>
  <c r="F543" i="5"/>
  <c r="I543" i="5" s="1"/>
  <c r="G544" i="1" s="1"/>
  <c r="F542" i="5"/>
  <c r="I542" i="5" s="1"/>
  <c r="G543" i="1" s="1"/>
  <c r="F541" i="5"/>
  <c r="I541" i="5" s="1"/>
  <c r="G542" i="1" s="1"/>
  <c r="F540" i="5"/>
  <c r="I540" i="5" s="1"/>
  <c r="G541" i="1" s="1"/>
  <c r="F539" i="5"/>
  <c r="I539" i="5" s="1"/>
  <c r="G540" i="1" s="1"/>
  <c r="F538" i="5"/>
  <c r="I538" i="5" s="1"/>
  <c r="G539" i="1" s="1"/>
  <c r="F537" i="5"/>
  <c r="I537" i="5" s="1"/>
  <c r="G538" i="1" s="1"/>
  <c r="F536" i="5"/>
  <c r="I536" i="5" s="1"/>
  <c r="G537" i="1" s="1"/>
  <c r="F535" i="5"/>
  <c r="I535" i="5" s="1"/>
  <c r="G536" i="1" s="1"/>
  <c r="F534" i="5"/>
  <c r="I534" i="5" s="1"/>
  <c r="G535" i="1" s="1"/>
  <c r="F533" i="5"/>
  <c r="I533" i="5" s="1"/>
  <c r="G534" i="1" s="1"/>
  <c r="F532" i="5"/>
  <c r="I532" i="5" s="1"/>
  <c r="G533" i="1" s="1"/>
  <c r="F531" i="5"/>
  <c r="I531" i="5" s="1"/>
  <c r="G532" i="1" s="1"/>
  <c r="F530" i="5"/>
  <c r="I530" i="5" s="1"/>
  <c r="G531" i="1" s="1"/>
  <c r="F529" i="5"/>
  <c r="I529" i="5" s="1"/>
  <c r="G530" i="1" s="1"/>
  <c r="F528" i="5"/>
  <c r="I528" i="5" s="1"/>
  <c r="G529" i="1" s="1"/>
  <c r="F527" i="5"/>
  <c r="I527" i="5" s="1"/>
  <c r="G528" i="1" s="1"/>
  <c r="F526" i="5"/>
  <c r="I526" i="5" s="1"/>
  <c r="G527" i="1" s="1"/>
  <c r="F525" i="5"/>
  <c r="I525" i="5" s="1"/>
  <c r="G526" i="1" s="1"/>
  <c r="F524" i="5"/>
  <c r="I524" i="5" s="1"/>
  <c r="G525" i="1" s="1"/>
  <c r="F523" i="5"/>
  <c r="I523" i="5" s="1"/>
  <c r="G524" i="1" s="1"/>
  <c r="F522" i="5"/>
  <c r="I522" i="5" s="1"/>
  <c r="G523" i="1" s="1"/>
  <c r="F521" i="5"/>
  <c r="I521" i="5" s="1"/>
  <c r="G522" i="1" s="1"/>
  <c r="F520" i="5"/>
  <c r="I520" i="5" s="1"/>
  <c r="G521" i="1" s="1"/>
  <c r="F519" i="5"/>
  <c r="I519" i="5" s="1"/>
  <c r="G520" i="1" s="1"/>
  <c r="F518" i="5"/>
  <c r="I518" i="5" s="1"/>
  <c r="G519" i="1" s="1"/>
  <c r="F517" i="5"/>
  <c r="I517" i="5" s="1"/>
  <c r="G518" i="1" s="1"/>
  <c r="F516" i="5"/>
  <c r="I516" i="5" s="1"/>
  <c r="G517" i="1" s="1"/>
  <c r="F515" i="5"/>
  <c r="I515" i="5" s="1"/>
  <c r="G516" i="1" s="1"/>
  <c r="F514" i="5"/>
  <c r="I514" i="5" s="1"/>
  <c r="G515" i="1" s="1"/>
  <c r="F513" i="5"/>
  <c r="I513" i="5" s="1"/>
  <c r="G514" i="1" s="1"/>
  <c r="F512" i="5"/>
  <c r="I512" i="5" s="1"/>
  <c r="G513" i="1" s="1"/>
  <c r="F511" i="5"/>
  <c r="I511" i="5" s="1"/>
  <c r="G512" i="1" s="1"/>
  <c r="F510" i="5"/>
  <c r="I510" i="5" s="1"/>
  <c r="G511" i="1" s="1"/>
  <c r="F509" i="5"/>
  <c r="I509" i="5" s="1"/>
  <c r="G510" i="1" s="1"/>
  <c r="F508" i="5"/>
  <c r="I508" i="5" s="1"/>
  <c r="G509" i="1" s="1"/>
  <c r="F507" i="5"/>
  <c r="I507" i="5" s="1"/>
  <c r="G508" i="1" s="1"/>
  <c r="F506" i="5"/>
  <c r="I506" i="5" s="1"/>
  <c r="G507" i="1" s="1"/>
  <c r="F505" i="5"/>
  <c r="I505" i="5" s="1"/>
  <c r="G506" i="1" s="1"/>
  <c r="F504" i="5"/>
  <c r="I504" i="5" s="1"/>
  <c r="G505" i="1" s="1"/>
  <c r="F503" i="5"/>
  <c r="I503" i="5" s="1"/>
  <c r="G504" i="1" s="1"/>
  <c r="F502" i="5"/>
  <c r="I502" i="5" s="1"/>
  <c r="G503" i="1" s="1"/>
  <c r="F501" i="5"/>
  <c r="I501" i="5" s="1"/>
  <c r="G502" i="1" s="1"/>
  <c r="F500" i="5"/>
  <c r="I500" i="5" s="1"/>
  <c r="G501" i="1" s="1"/>
  <c r="F499" i="5"/>
  <c r="I499" i="5" s="1"/>
  <c r="G500" i="1" s="1"/>
  <c r="F498" i="5"/>
  <c r="I498" i="5" s="1"/>
  <c r="G499" i="1" s="1"/>
  <c r="F497" i="5"/>
  <c r="I497" i="5" s="1"/>
  <c r="G498" i="1" s="1"/>
  <c r="F496" i="5"/>
  <c r="I496" i="5" s="1"/>
  <c r="G497" i="1" s="1"/>
  <c r="F495" i="5"/>
  <c r="I495" i="5" s="1"/>
  <c r="G496" i="1" s="1"/>
  <c r="F494" i="5"/>
  <c r="I494" i="5" s="1"/>
  <c r="G495" i="1" s="1"/>
  <c r="F493" i="5"/>
  <c r="I493" i="5" s="1"/>
  <c r="G494" i="1" s="1"/>
  <c r="F492" i="5"/>
  <c r="I492" i="5" s="1"/>
  <c r="G493" i="1" s="1"/>
  <c r="F491" i="5"/>
  <c r="I491" i="5" s="1"/>
  <c r="G492" i="1" s="1"/>
  <c r="F490" i="5"/>
  <c r="I490" i="5" s="1"/>
  <c r="G491" i="1" s="1"/>
  <c r="F489" i="5"/>
  <c r="I489" i="5" s="1"/>
  <c r="G490" i="1" s="1"/>
  <c r="F488" i="5"/>
  <c r="I488" i="5" s="1"/>
  <c r="G489" i="1" s="1"/>
  <c r="F487" i="5"/>
  <c r="I487" i="5" s="1"/>
  <c r="G488" i="1" s="1"/>
  <c r="F486" i="5"/>
  <c r="I486" i="5" s="1"/>
  <c r="G487" i="1" s="1"/>
  <c r="F485" i="5"/>
  <c r="I485" i="5" s="1"/>
  <c r="G486" i="1" s="1"/>
  <c r="F484" i="5"/>
  <c r="I484" i="5" s="1"/>
  <c r="G485" i="1" s="1"/>
  <c r="F483" i="5"/>
  <c r="I483" i="5" s="1"/>
  <c r="G484" i="1" s="1"/>
  <c r="F482" i="5"/>
  <c r="I482" i="5" s="1"/>
  <c r="G483" i="1" s="1"/>
  <c r="F481" i="5"/>
  <c r="I481" i="5" s="1"/>
  <c r="G482" i="1" s="1"/>
  <c r="F480" i="5"/>
  <c r="I480" i="5" s="1"/>
  <c r="G481" i="1" s="1"/>
  <c r="F479" i="5"/>
  <c r="I479" i="5" s="1"/>
  <c r="G480" i="1" s="1"/>
  <c r="F478" i="5"/>
  <c r="I478" i="5" s="1"/>
  <c r="G479" i="1" s="1"/>
  <c r="F477" i="5"/>
  <c r="I477" i="5" s="1"/>
  <c r="G478" i="1" s="1"/>
  <c r="F476" i="5"/>
  <c r="I476" i="5" s="1"/>
  <c r="G477" i="1" s="1"/>
  <c r="F475" i="5"/>
  <c r="I475" i="5" s="1"/>
  <c r="G476" i="1" s="1"/>
  <c r="F474" i="5"/>
  <c r="I474" i="5" s="1"/>
  <c r="G475" i="1" s="1"/>
  <c r="F473" i="5"/>
  <c r="I473" i="5" s="1"/>
  <c r="G474" i="1" s="1"/>
  <c r="F472" i="5"/>
  <c r="I472" i="5" s="1"/>
  <c r="G473" i="1" s="1"/>
  <c r="F471" i="5"/>
  <c r="I471" i="5" s="1"/>
  <c r="G472" i="1" s="1"/>
  <c r="F470" i="5"/>
  <c r="I470" i="5" s="1"/>
  <c r="G471" i="1" s="1"/>
  <c r="F469" i="5"/>
  <c r="I469" i="5" s="1"/>
  <c r="G470" i="1" s="1"/>
  <c r="F468" i="5"/>
  <c r="I468" i="5" s="1"/>
  <c r="G469" i="1" s="1"/>
  <c r="F467" i="5"/>
  <c r="I467" i="5" s="1"/>
  <c r="G468" i="1" s="1"/>
  <c r="F466" i="5"/>
  <c r="I466" i="5" s="1"/>
  <c r="G467" i="1" s="1"/>
  <c r="F465" i="5"/>
  <c r="I465" i="5" s="1"/>
  <c r="G466" i="1" s="1"/>
  <c r="F464" i="5"/>
  <c r="I464" i="5" s="1"/>
  <c r="G465" i="1" s="1"/>
  <c r="F463" i="5"/>
  <c r="I463" i="5" s="1"/>
  <c r="G464" i="1" s="1"/>
  <c r="F462" i="5"/>
  <c r="I462" i="5" s="1"/>
  <c r="G463" i="1" s="1"/>
  <c r="F461" i="5"/>
  <c r="I461" i="5" s="1"/>
  <c r="G462" i="1" s="1"/>
  <c r="F460" i="5"/>
  <c r="I460" i="5" s="1"/>
  <c r="G461" i="1" s="1"/>
  <c r="F459" i="5"/>
  <c r="I459" i="5" s="1"/>
  <c r="G460" i="1" s="1"/>
  <c r="F458" i="5"/>
  <c r="I458" i="5" s="1"/>
  <c r="G459" i="1" s="1"/>
  <c r="F457" i="5"/>
  <c r="I457" i="5" s="1"/>
  <c r="G458" i="1" s="1"/>
  <c r="F456" i="5"/>
  <c r="I456" i="5" s="1"/>
  <c r="G457" i="1" s="1"/>
  <c r="F455" i="5"/>
  <c r="I455" i="5" s="1"/>
  <c r="G456" i="1" s="1"/>
  <c r="F454" i="5"/>
  <c r="I454" i="5" s="1"/>
  <c r="G455" i="1" s="1"/>
  <c r="F453" i="5"/>
  <c r="I453" i="5" s="1"/>
  <c r="G454" i="1" s="1"/>
  <c r="F452" i="5"/>
  <c r="I452" i="5" s="1"/>
  <c r="G453" i="1" s="1"/>
  <c r="F451" i="5"/>
  <c r="I451" i="5" s="1"/>
  <c r="G452" i="1" s="1"/>
  <c r="F450" i="5"/>
  <c r="I450" i="5" s="1"/>
  <c r="G451" i="1" s="1"/>
  <c r="F449" i="5"/>
  <c r="I449" i="5" s="1"/>
  <c r="G450" i="1" s="1"/>
  <c r="F448" i="5"/>
  <c r="I448" i="5" s="1"/>
  <c r="G449" i="1" s="1"/>
  <c r="F447" i="5"/>
  <c r="I447" i="5" s="1"/>
  <c r="G448" i="1" s="1"/>
  <c r="F446" i="5"/>
  <c r="I446" i="5" s="1"/>
  <c r="G447" i="1" s="1"/>
  <c r="F445" i="5"/>
  <c r="I445" i="5" s="1"/>
  <c r="G446" i="1" s="1"/>
  <c r="F444" i="5"/>
  <c r="I444" i="5" s="1"/>
  <c r="G445" i="1" s="1"/>
  <c r="F443" i="5"/>
  <c r="I443" i="5" s="1"/>
  <c r="G444" i="1" s="1"/>
  <c r="F442" i="5"/>
  <c r="I442" i="5" s="1"/>
  <c r="G443" i="1" s="1"/>
  <c r="F441" i="5"/>
  <c r="I441" i="5" s="1"/>
  <c r="G442" i="1" s="1"/>
  <c r="F440" i="5"/>
  <c r="I440" i="5" s="1"/>
  <c r="G441" i="1" s="1"/>
  <c r="F439" i="5"/>
  <c r="I439" i="5" s="1"/>
  <c r="G440" i="1" s="1"/>
  <c r="F438" i="5"/>
  <c r="I438" i="5" s="1"/>
  <c r="G439" i="1" s="1"/>
  <c r="F437" i="5"/>
  <c r="I437" i="5" s="1"/>
  <c r="G438" i="1" s="1"/>
  <c r="F436" i="5"/>
  <c r="I436" i="5" s="1"/>
  <c r="G437" i="1" s="1"/>
  <c r="F435" i="5"/>
  <c r="I435" i="5" s="1"/>
  <c r="G436" i="1" s="1"/>
  <c r="F434" i="5"/>
  <c r="I434" i="5" s="1"/>
  <c r="G435" i="1" s="1"/>
  <c r="F433" i="5"/>
  <c r="I433" i="5" s="1"/>
  <c r="G434" i="1" s="1"/>
  <c r="F432" i="5"/>
  <c r="I432" i="5" s="1"/>
  <c r="G433" i="1" s="1"/>
  <c r="F431" i="5"/>
  <c r="I431" i="5" s="1"/>
  <c r="G432" i="1" s="1"/>
  <c r="F430" i="5"/>
  <c r="I430" i="5" s="1"/>
  <c r="G431" i="1" s="1"/>
  <c r="F429" i="5"/>
  <c r="I429" i="5" s="1"/>
  <c r="G430" i="1" s="1"/>
  <c r="F428" i="5"/>
  <c r="I428" i="5" s="1"/>
  <c r="G429" i="1" s="1"/>
  <c r="F427" i="5"/>
  <c r="I427" i="5" s="1"/>
  <c r="G428" i="1" s="1"/>
  <c r="F426" i="5"/>
  <c r="I426" i="5" s="1"/>
  <c r="G427" i="1" s="1"/>
  <c r="F425" i="5"/>
  <c r="I425" i="5" s="1"/>
  <c r="G426" i="1" s="1"/>
  <c r="F424" i="5"/>
  <c r="I424" i="5" s="1"/>
  <c r="G425" i="1" s="1"/>
  <c r="F423" i="5"/>
  <c r="I423" i="5" s="1"/>
  <c r="G424" i="1" s="1"/>
  <c r="F422" i="5"/>
  <c r="I422" i="5" s="1"/>
  <c r="G423" i="1" s="1"/>
  <c r="F421" i="5"/>
  <c r="I421" i="5" s="1"/>
  <c r="G422" i="1" s="1"/>
  <c r="F420" i="5"/>
  <c r="I420" i="5" s="1"/>
  <c r="G421" i="1" s="1"/>
  <c r="F419" i="5"/>
  <c r="I419" i="5" s="1"/>
  <c r="G420" i="1" s="1"/>
  <c r="F418" i="5"/>
  <c r="I418" i="5" s="1"/>
  <c r="G419" i="1" s="1"/>
  <c r="F417" i="5"/>
  <c r="I417" i="5" s="1"/>
  <c r="G418" i="1" s="1"/>
  <c r="F416" i="5"/>
  <c r="I416" i="5" s="1"/>
  <c r="G417" i="1" s="1"/>
  <c r="F415" i="5"/>
  <c r="I415" i="5" s="1"/>
  <c r="G416" i="1" s="1"/>
  <c r="F414" i="5"/>
  <c r="I414" i="5" s="1"/>
  <c r="G415" i="1" s="1"/>
  <c r="F413" i="5"/>
  <c r="I413" i="5" s="1"/>
  <c r="G414" i="1" s="1"/>
  <c r="F412" i="5"/>
  <c r="I412" i="5" s="1"/>
  <c r="G413" i="1" s="1"/>
  <c r="F411" i="5"/>
  <c r="I411" i="5" s="1"/>
  <c r="G412" i="1" s="1"/>
  <c r="F410" i="5"/>
  <c r="I410" i="5" s="1"/>
  <c r="G411" i="1" s="1"/>
  <c r="F409" i="5"/>
  <c r="I409" i="5" s="1"/>
  <c r="G410" i="1" s="1"/>
  <c r="F408" i="5"/>
  <c r="I408" i="5" s="1"/>
  <c r="G409" i="1" s="1"/>
  <c r="F407" i="5"/>
  <c r="I407" i="5" s="1"/>
  <c r="G408" i="1" s="1"/>
  <c r="F406" i="5"/>
  <c r="I406" i="5" s="1"/>
  <c r="G407" i="1" s="1"/>
  <c r="F405" i="5"/>
  <c r="I405" i="5" s="1"/>
  <c r="G406" i="1" s="1"/>
  <c r="F404" i="5"/>
  <c r="I404" i="5" s="1"/>
  <c r="G405" i="1" s="1"/>
  <c r="F403" i="5"/>
  <c r="I403" i="5" s="1"/>
  <c r="G404" i="1" s="1"/>
  <c r="F402" i="5"/>
  <c r="I402" i="5" s="1"/>
  <c r="G403" i="1" s="1"/>
  <c r="F401" i="5"/>
  <c r="I401" i="5" s="1"/>
  <c r="G402" i="1" s="1"/>
  <c r="F400" i="5"/>
  <c r="I400" i="5" s="1"/>
  <c r="G401" i="1" s="1"/>
  <c r="F399" i="5"/>
  <c r="I399" i="5" s="1"/>
  <c r="G400" i="1" s="1"/>
  <c r="F398" i="5"/>
  <c r="I398" i="5" s="1"/>
  <c r="G399" i="1" s="1"/>
  <c r="F397" i="5"/>
  <c r="I397" i="5" s="1"/>
  <c r="G398" i="1" s="1"/>
  <c r="F396" i="5"/>
  <c r="I396" i="5" s="1"/>
  <c r="G397" i="1" s="1"/>
  <c r="F395" i="5"/>
  <c r="I395" i="5" s="1"/>
  <c r="G396" i="1" s="1"/>
  <c r="F394" i="5"/>
  <c r="I394" i="5" s="1"/>
  <c r="G395" i="1" s="1"/>
  <c r="F393" i="5"/>
  <c r="I393" i="5" s="1"/>
  <c r="G394" i="1" s="1"/>
  <c r="F392" i="5"/>
  <c r="I392" i="5" s="1"/>
  <c r="G393" i="1" s="1"/>
  <c r="F391" i="5"/>
  <c r="I391" i="5" s="1"/>
  <c r="G392" i="1" s="1"/>
  <c r="F390" i="5"/>
  <c r="I390" i="5" s="1"/>
  <c r="G391" i="1" s="1"/>
  <c r="F389" i="5"/>
  <c r="I389" i="5" s="1"/>
  <c r="G390" i="1" s="1"/>
  <c r="F388" i="5"/>
  <c r="I388" i="5" s="1"/>
  <c r="G389" i="1" s="1"/>
  <c r="F387" i="5"/>
  <c r="I387" i="5" s="1"/>
  <c r="G388" i="1" s="1"/>
  <c r="F386" i="5"/>
  <c r="I386" i="5" s="1"/>
  <c r="G387" i="1" s="1"/>
  <c r="F385" i="5"/>
  <c r="I385" i="5" s="1"/>
  <c r="G386" i="1" s="1"/>
  <c r="F384" i="5"/>
  <c r="I384" i="5" s="1"/>
  <c r="G385" i="1" s="1"/>
  <c r="F383" i="5"/>
  <c r="I383" i="5" s="1"/>
  <c r="G384" i="1" s="1"/>
  <c r="F382" i="5"/>
  <c r="I382" i="5" s="1"/>
  <c r="G383" i="1" s="1"/>
  <c r="F381" i="5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F869" i="17"/>
  <c r="J868" i="17"/>
  <c r="F868" i="17"/>
  <c r="J867" i="17"/>
  <c r="F867" i="17"/>
  <c r="J866" i="17"/>
  <c r="F866" i="17"/>
  <c r="J865" i="17"/>
  <c r="F865" i="17"/>
  <c r="J864" i="17"/>
  <c r="F864" i="17"/>
  <c r="J863" i="17"/>
  <c r="F863" i="17"/>
  <c r="J862" i="17"/>
  <c r="F862" i="17"/>
  <c r="J861" i="17"/>
  <c r="F861" i="17"/>
  <c r="J860" i="17"/>
  <c r="F860" i="17"/>
  <c r="J859" i="17"/>
  <c r="F859" i="17"/>
  <c r="J858" i="17"/>
  <c r="F858" i="17"/>
  <c r="J857" i="17"/>
  <c r="F857" i="17"/>
  <c r="J856" i="17"/>
  <c r="F856" i="17"/>
  <c r="J855" i="17"/>
  <c r="F855" i="17"/>
  <c r="J854" i="17"/>
  <c r="F854" i="17"/>
  <c r="J853" i="17"/>
  <c r="F853" i="17"/>
  <c r="J852" i="17"/>
  <c r="F852" i="17"/>
  <c r="J851" i="17"/>
  <c r="F851" i="17"/>
  <c r="J850" i="17"/>
  <c r="F850" i="17"/>
  <c r="J849" i="17"/>
  <c r="F849" i="17"/>
  <c r="J848" i="17"/>
  <c r="F848" i="17"/>
  <c r="J847" i="17"/>
  <c r="F847" i="17"/>
  <c r="J846" i="17"/>
  <c r="F846" i="17"/>
  <c r="J845" i="17"/>
  <c r="F845" i="17"/>
  <c r="J844" i="17"/>
  <c r="F844" i="17"/>
  <c r="J843" i="17"/>
  <c r="F843" i="17"/>
  <c r="J842" i="17"/>
  <c r="F842" i="17"/>
  <c r="J841" i="17"/>
  <c r="F841" i="17"/>
  <c r="J840" i="17"/>
  <c r="F840" i="17"/>
  <c r="J839" i="17"/>
  <c r="F839" i="17"/>
  <c r="J838" i="17"/>
  <c r="F838" i="17"/>
  <c r="J837" i="17"/>
  <c r="F837" i="17"/>
  <c r="J836" i="17"/>
  <c r="F836" i="17"/>
  <c r="J835" i="17"/>
  <c r="F835" i="17"/>
  <c r="J834" i="17"/>
  <c r="F834" i="17"/>
  <c r="J833" i="17"/>
  <c r="F833" i="17"/>
  <c r="J832" i="17"/>
  <c r="F832" i="17"/>
  <c r="J831" i="17"/>
  <c r="F831" i="17"/>
  <c r="J830" i="17"/>
  <c r="F830" i="17"/>
  <c r="J829" i="17"/>
  <c r="F829" i="17"/>
  <c r="J828" i="17"/>
  <c r="F828" i="17"/>
  <c r="J827" i="17"/>
  <c r="F827" i="17"/>
  <c r="J826" i="17"/>
  <c r="F826" i="17"/>
  <c r="J825" i="17"/>
  <c r="F825" i="17"/>
  <c r="J824" i="17"/>
  <c r="F824" i="17"/>
  <c r="J823" i="17"/>
  <c r="F823" i="17"/>
  <c r="J822" i="17"/>
  <c r="F822" i="17"/>
  <c r="J821" i="17"/>
  <c r="F821" i="17"/>
  <c r="J820" i="17"/>
  <c r="F820" i="17"/>
  <c r="J819" i="17"/>
  <c r="F819" i="17"/>
  <c r="J818" i="17"/>
  <c r="F818" i="17"/>
  <c r="J817" i="17"/>
  <c r="F817" i="17"/>
  <c r="J816" i="17"/>
  <c r="F816" i="17"/>
  <c r="J815" i="17"/>
  <c r="F815" i="17"/>
  <c r="J814" i="17"/>
  <c r="F814" i="17"/>
  <c r="J813" i="17"/>
  <c r="F813" i="17"/>
  <c r="J812" i="17"/>
  <c r="F812" i="17"/>
  <c r="J811" i="17"/>
  <c r="F811" i="17"/>
  <c r="J810" i="17"/>
  <c r="F810" i="17"/>
  <c r="J809" i="17"/>
  <c r="F809" i="17"/>
  <c r="J808" i="17"/>
  <c r="F808" i="17"/>
  <c r="J807" i="17"/>
  <c r="F807" i="17"/>
  <c r="J806" i="17"/>
  <c r="F806" i="17"/>
  <c r="J805" i="17"/>
  <c r="F805" i="17"/>
  <c r="J804" i="17"/>
  <c r="F804" i="17"/>
  <c r="J803" i="17"/>
  <c r="F803" i="17"/>
  <c r="J802" i="17"/>
  <c r="F802" i="17"/>
  <c r="J801" i="17"/>
  <c r="F801" i="17"/>
  <c r="J800" i="17"/>
  <c r="F800" i="17"/>
  <c r="J799" i="17"/>
  <c r="F799" i="17"/>
  <c r="J798" i="17"/>
  <c r="F798" i="17"/>
  <c r="J797" i="17"/>
  <c r="F797" i="17"/>
  <c r="J796" i="17"/>
  <c r="F796" i="17"/>
  <c r="J795" i="17"/>
  <c r="F795" i="17"/>
  <c r="J794" i="17"/>
  <c r="F794" i="17"/>
  <c r="J793" i="17"/>
  <c r="F793" i="17"/>
  <c r="J792" i="17"/>
  <c r="F792" i="17"/>
  <c r="J791" i="17"/>
  <c r="F791" i="17"/>
  <c r="J790" i="17"/>
  <c r="F790" i="17"/>
  <c r="J789" i="17"/>
  <c r="F789" i="17"/>
  <c r="J788" i="17"/>
  <c r="F788" i="17"/>
  <c r="J787" i="17"/>
  <c r="F787" i="17"/>
  <c r="J786" i="17"/>
  <c r="F786" i="17"/>
  <c r="J785" i="17"/>
  <c r="F785" i="17"/>
  <c r="J784" i="17"/>
  <c r="F784" i="17"/>
  <c r="J783" i="17"/>
  <c r="F783" i="17"/>
  <c r="J782" i="17"/>
  <c r="F782" i="17"/>
  <c r="J781" i="17"/>
  <c r="F781" i="17"/>
  <c r="J780" i="17"/>
  <c r="F780" i="17"/>
  <c r="J779" i="17"/>
  <c r="F779" i="17"/>
  <c r="J778" i="17"/>
  <c r="F778" i="17"/>
  <c r="J777" i="17"/>
  <c r="F777" i="17"/>
  <c r="J776" i="17"/>
  <c r="F776" i="17"/>
  <c r="J775" i="17"/>
  <c r="F775" i="17"/>
  <c r="J774" i="17"/>
  <c r="F774" i="17"/>
  <c r="J773" i="17"/>
  <c r="F773" i="17"/>
  <c r="J772" i="17"/>
  <c r="F772" i="17"/>
  <c r="J771" i="17"/>
  <c r="F771" i="17"/>
  <c r="J770" i="17"/>
  <c r="F770" i="17"/>
  <c r="J769" i="17"/>
  <c r="F769" i="17"/>
  <c r="J768" i="17"/>
  <c r="F768" i="17"/>
  <c r="J767" i="17"/>
  <c r="F767" i="17"/>
  <c r="J766" i="17"/>
  <c r="F766" i="17"/>
  <c r="J765" i="17"/>
  <c r="F765" i="17"/>
  <c r="J764" i="17"/>
  <c r="F764" i="17"/>
  <c r="J763" i="17"/>
  <c r="F763" i="17"/>
  <c r="J762" i="17"/>
  <c r="F762" i="17"/>
  <c r="J761" i="17"/>
  <c r="F761" i="17"/>
  <c r="J760" i="17"/>
  <c r="F760" i="17"/>
  <c r="J759" i="17"/>
  <c r="F759" i="17"/>
  <c r="J758" i="17"/>
  <c r="F758" i="17"/>
  <c r="J757" i="17"/>
  <c r="F757" i="17"/>
  <c r="J756" i="17"/>
  <c r="F756" i="17"/>
  <c r="J755" i="17"/>
  <c r="F755" i="17"/>
  <c r="J754" i="17"/>
  <c r="F754" i="17"/>
  <c r="J753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J875" i="11"/>
  <c r="F875" i="11"/>
  <c r="J874" i="11"/>
  <c r="F874" i="11"/>
  <c r="J873" i="11"/>
  <c r="F873" i="11"/>
  <c r="J872" i="11"/>
  <c r="F872" i="11"/>
  <c r="J871" i="11"/>
  <c r="F871" i="11"/>
  <c r="J870" i="11"/>
  <c r="F870" i="11"/>
  <c r="J869" i="11"/>
  <c r="F869" i="11"/>
  <c r="J868" i="11"/>
  <c r="F868" i="11"/>
  <c r="J867" i="11"/>
  <c r="F867" i="11"/>
  <c r="J866" i="11"/>
  <c r="F866" i="11"/>
  <c r="J865" i="11"/>
  <c r="F865" i="11"/>
  <c r="J864" i="11"/>
  <c r="F864" i="11"/>
  <c r="J863" i="11"/>
  <c r="F863" i="11"/>
  <c r="J862" i="11"/>
  <c r="F862" i="11"/>
  <c r="J861" i="11"/>
  <c r="F861" i="11"/>
  <c r="J860" i="11"/>
  <c r="F860" i="11"/>
  <c r="J859" i="11"/>
  <c r="F859" i="11"/>
  <c r="J858" i="11"/>
  <c r="F858" i="11"/>
  <c r="J857" i="11"/>
  <c r="F857" i="11"/>
  <c r="J856" i="11"/>
  <c r="F856" i="11"/>
  <c r="J855" i="11"/>
  <c r="F855" i="11"/>
  <c r="J854" i="11"/>
  <c r="F854" i="11"/>
  <c r="J853" i="11"/>
  <c r="F853" i="11"/>
  <c r="J852" i="11"/>
  <c r="F852" i="11"/>
  <c r="J851" i="11"/>
  <c r="F851" i="11"/>
  <c r="J850" i="11"/>
  <c r="F850" i="11"/>
  <c r="J849" i="11"/>
  <c r="F849" i="11"/>
  <c r="J848" i="11"/>
  <c r="F848" i="11"/>
  <c r="J847" i="11"/>
  <c r="F847" i="11"/>
  <c r="J846" i="11"/>
  <c r="F846" i="11"/>
  <c r="J845" i="11"/>
  <c r="F845" i="11"/>
  <c r="J844" i="11"/>
  <c r="F844" i="11"/>
  <c r="J843" i="11"/>
  <c r="F843" i="11"/>
  <c r="J842" i="11"/>
  <c r="F842" i="11"/>
  <c r="J841" i="11"/>
  <c r="F841" i="11"/>
  <c r="J840" i="11"/>
  <c r="F840" i="11"/>
  <c r="J839" i="11"/>
  <c r="F839" i="11"/>
  <c r="J838" i="11"/>
  <c r="F838" i="11"/>
  <c r="J837" i="11"/>
  <c r="F837" i="11"/>
  <c r="J836" i="11"/>
  <c r="F836" i="11"/>
  <c r="J835" i="11"/>
  <c r="F835" i="11"/>
  <c r="J834" i="11"/>
  <c r="F834" i="11"/>
  <c r="J833" i="11"/>
  <c r="F833" i="11"/>
  <c r="J832" i="11"/>
  <c r="F832" i="11"/>
  <c r="J831" i="11"/>
  <c r="F831" i="11"/>
  <c r="J830" i="11"/>
  <c r="F830" i="11"/>
  <c r="J829" i="11"/>
  <c r="F829" i="11"/>
  <c r="J828" i="11"/>
  <c r="F828" i="11"/>
  <c r="J827" i="11"/>
  <c r="F827" i="11"/>
  <c r="J826" i="11"/>
  <c r="F826" i="11"/>
  <c r="J825" i="11"/>
  <c r="F825" i="11"/>
  <c r="J824" i="11"/>
  <c r="F824" i="11"/>
  <c r="J823" i="11"/>
  <c r="F823" i="11"/>
  <c r="J822" i="11"/>
  <c r="F822" i="11"/>
  <c r="J821" i="11"/>
  <c r="F821" i="11"/>
  <c r="J820" i="11"/>
  <c r="F820" i="11"/>
  <c r="J819" i="11"/>
  <c r="F819" i="11"/>
  <c r="J818" i="11"/>
  <c r="F818" i="11"/>
  <c r="J817" i="11"/>
  <c r="F817" i="11"/>
  <c r="J816" i="11"/>
  <c r="F816" i="11"/>
  <c r="J815" i="11"/>
  <c r="F815" i="11"/>
  <c r="J814" i="11"/>
  <c r="F814" i="11"/>
  <c r="J813" i="11"/>
  <c r="F813" i="11"/>
  <c r="J812" i="11"/>
  <c r="F812" i="11"/>
  <c r="J811" i="11"/>
  <c r="F811" i="11"/>
  <c r="J810" i="11"/>
  <c r="F810" i="11"/>
  <c r="J809" i="11"/>
  <c r="F809" i="11"/>
  <c r="J808" i="11"/>
  <c r="F808" i="11"/>
  <c r="J807" i="11"/>
  <c r="F807" i="11"/>
  <c r="J806" i="11"/>
  <c r="F806" i="11"/>
  <c r="J805" i="11"/>
  <c r="F805" i="11"/>
  <c r="J804" i="11"/>
  <c r="F804" i="11"/>
  <c r="J803" i="11"/>
  <c r="F803" i="11"/>
  <c r="J802" i="11"/>
  <c r="F802" i="11"/>
  <c r="J801" i="11"/>
  <c r="F801" i="11"/>
  <c r="J800" i="11"/>
  <c r="F800" i="11"/>
  <c r="J799" i="11"/>
  <c r="F799" i="11"/>
  <c r="J798" i="11"/>
  <c r="F798" i="11"/>
  <c r="J797" i="11"/>
  <c r="F797" i="11"/>
  <c r="J796" i="11"/>
  <c r="F796" i="11"/>
  <c r="J795" i="11"/>
  <c r="F795" i="11"/>
  <c r="J794" i="11"/>
  <c r="F794" i="11"/>
  <c r="J793" i="11"/>
  <c r="F793" i="11"/>
  <c r="J792" i="11"/>
  <c r="F792" i="11"/>
  <c r="J791" i="11"/>
  <c r="F791" i="11"/>
  <c r="J790" i="11"/>
  <c r="F790" i="11"/>
  <c r="J789" i="11"/>
  <c r="F789" i="11"/>
  <c r="J788" i="11"/>
  <c r="F788" i="11"/>
  <c r="J787" i="11"/>
  <c r="F787" i="11"/>
  <c r="J786" i="11"/>
  <c r="F786" i="11"/>
  <c r="J785" i="11"/>
  <c r="F785" i="11"/>
  <c r="J784" i="11"/>
  <c r="F784" i="11"/>
  <c r="J783" i="11"/>
  <c r="F783" i="11"/>
  <c r="J782" i="11"/>
  <c r="F782" i="11"/>
  <c r="J781" i="11"/>
  <c r="F781" i="11"/>
  <c r="J780" i="11"/>
  <c r="F780" i="11"/>
  <c r="J779" i="11"/>
  <c r="F779" i="11"/>
  <c r="J778" i="11"/>
  <c r="F778" i="11"/>
  <c r="J777" i="11"/>
  <c r="F777" i="11"/>
  <c r="J776" i="11"/>
  <c r="F776" i="11"/>
  <c r="J775" i="11"/>
  <c r="F775" i="11"/>
  <c r="J774" i="11"/>
  <c r="F774" i="11"/>
  <c r="J773" i="11"/>
  <c r="F773" i="11"/>
  <c r="J772" i="11"/>
  <c r="F772" i="11"/>
  <c r="J771" i="11"/>
  <c r="F771" i="11"/>
  <c r="J770" i="11"/>
  <c r="F770" i="11"/>
  <c r="J769" i="11"/>
  <c r="F769" i="11"/>
  <c r="J768" i="11"/>
  <c r="F768" i="11"/>
  <c r="J767" i="11"/>
  <c r="F767" i="11"/>
  <c r="J766" i="11"/>
  <c r="F766" i="11"/>
  <c r="J765" i="11"/>
  <c r="F765" i="11"/>
  <c r="J764" i="11"/>
  <c r="F764" i="11"/>
  <c r="J763" i="11"/>
  <c r="F763" i="11"/>
  <c r="J762" i="11"/>
  <c r="F762" i="11"/>
  <c r="J761" i="11"/>
  <c r="F761" i="11"/>
  <c r="J760" i="11"/>
  <c r="F760" i="11"/>
  <c r="J759" i="11"/>
  <c r="F759" i="11"/>
  <c r="J758" i="11"/>
  <c r="F758" i="11"/>
  <c r="J757" i="11"/>
  <c r="F757" i="11"/>
  <c r="J756" i="11"/>
  <c r="F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F726" i="11"/>
  <c r="J725" i="11"/>
  <c r="F725" i="11"/>
  <c r="J724" i="11"/>
  <c r="F724" i="11"/>
  <c r="J723" i="11"/>
  <c r="F723" i="11"/>
  <c r="J722" i="11"/>
  <c r="F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F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F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F567" i="11"/>
  <c r="J566" i="11"/>
  <c r="F566" i="11"/>
  <c r="J565" i="11"/>
  <c r="F565" i="11"/>
  <c r="J564" i="11"/>
  <c r="F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F543" i="11"/>
  <c r="J542" i="11"/>
  <c r="F542" i="11"/>
  <c r="J541" i="11"/>
  <c r="J540" i="11"/>
  <c r="J539" i="11"/>
  <c r="J538" i="11"/>
  <c r="J537" i="11"/>
  <c r="J536" i="11"/>
  <c r="J535" i="11"/>
  <c r="J534" i="11"/>
  <c r="J533" i="11"/>
  <c r="J1293" i="16"/>
  <c r="F1293" i="16"/>
  <c r="J1292" i="16"/>
  <c r="F1292" i="16"/>
  <c r="J1291" i="16"/>
  <c r="F1291" i="16"/>
  <c r="J1290" i="16"/>
  <c r="F1290" i="16"/>
  <c r="J1289" i="16"/>
  <c r="F1289" i="16"/>
  <c r="J1288" i="16"/>
  <c r="F1288" i="16"/>
  <c r="J1287" i="16"/>
  <c r="F1287" i="16"/>
  <c r="J1286" i="16"/>
  <c r="F1286" i="16"/>
  <c r="J1285" i="16"/>
  <c r="F1285" i="16"/>
  <c r="J1284" i="16"/>
  <c r="F1284" i="16"/>
  <c r="J1283" i="16"/>
  <c r="F1283" i="16"/>
  <c r="J1282" i="16"/>
  <c r="F1282" i="16"/>
  <c r="J1281" i="16"/>
  <c r="F1281" i="16"/>
  <c r="J1280" i="16"/>
  <c r="F1280" i="16"/>
  <c r="J1279" i="16"/>
  <c r="F1279" i="16"/>
  <c r="J1278" i="16"/>
  <c r="F1278" i="16"/>
  <c r="J1277" i="16"/>
  <c r="F1277" i="16"/>
  <c r="J1276" i="16"/>
  <c r="F1276" i="16"/>
  <c r="J1275" i="16"/>
  <c r="F1275" i="16"/>
  <c r="J1274" i="16"/>
  <c r="F1274" i="16"/>
  <c r="J1273" i="16"/>
  <c r="F1273" i="16"/>
  <c r="J1272" i="16"/>
  <c r="F1272" i="16"/>
  <c r="J1271" i="16"/>
  <c r="F1271" i="16"/>
  <c r="J1270" i="16"/>
  <c r="F1270" i="16"/>
  <c r="J1269" i="16"/>
  <c r="F1269" i="16"/>
  <c r="J1268" i="16"/>
  <c r="F1268" i="16"/>
  <c r="J1267" i="16"/>
  <c r="F1267" i="16"/>
  <c r="J1266" i="16"/>
  <c r="F1266" i="16"/>
  <c r="J1265" i="16"/>
  <c r="F1265" i="16"/>
  <c r="J1264" i="16"/>
  <c r="F1264" i="16"/>
  <c r="J1263" i="16"/>
  <c r="F1263" i="16"/>
  <c r="J1262" i="16"/>
  <c r="F1262" i="16"/>
  <c r="J1261" i="16"/>
  <c r="F1261" i="16"/>
  <c r="J1260" i="16"/>
  <c r="F1260" i="16"/>
  <c r="J1259" i="16"/>
  <c r="F1259" i="16"/>
  <c r="J1258" i="16"/>
  <c r="F1258" i="16"/>
  <c r="J1257" i="16"/>
  <c r="F1257" i="16"/>
  <c r="J1256" i="16"/>
  <c r="F1256" i="16"/>
  <c r="J1255" i="16"/>
  <c r="F1255" i="16"/>
  <c r="J1254" i="16"/>
  <c r="F1254" i="16"/>
  <c r="J1253" i="16"/>
  <c r="F1253" i="16"/>
  <c r="J1252" i="16"/>
  <c r="F1252" i="16"/>
  <c r="J1251" i="16"/>
  <c r="F1251" i="16"/>
  <c r="J1250" i="16"/>
  <c r="F1250" i="16"/>
  <c r="J1249" i="16"/>
  <c r="F1249" i="16"/>
  <c r="J1248" i="16"/>
  <c r="F1248" i="16"/>
  <c r="J1247" i="16"/>
  <c r="F1247" i="16"/>
  <c r="J1246" i="16"/>
  <c r="F1246" i="16"/>
  <c r="J1245" i="16"/>
  <c r="F1245" i="16"/>
  <c r="J1244" i="16"/>
  <c r="F1244" i="16"/>
  <c r="J1243" i="16"/>
  <c r="F1243" i="16"/>
  <c r="J1242" i="16"/>
  <c r="F1242" i="16"/>
  <c r="J1241" i="16"/>
  <c r="F1241" i="16"/>
  <c r="J1240" i="16"/>
  <c r="F1240" i="16"/>
  <c r="J1239" i="16"/>
  <c r="F1239" i="16"/>
  <c r="J1238" i="16"/>
  <c r="F1238" i="16"/>
  <c r="J1237" i="16"/>
  <c r="F1237" i="16"/>
  <c r="J1236" i="16"/>
  <c r="F1236" i="16"/>
  <c r="J1235" i="16"/>
  <c r="F1235" i="16"/>
  <c r="J1234" i="16"/>
  <c r="F1234" i="16"/>
  <c r="J1233" i="16"/>
  <c r="F1233" i="16"/>
  <c r="J1232" i="16"/>
  <c r="F1232" i="16"/>
  <c r="J1231" i="16"/>
  <c r="F1231" i="16"/>
  <c r="J1230" i="16"/>
  <c r="F1230" i="16"/>
  <c r="J1229" i="16"/>
  <c r="F1229" i="16"/>
  <c r="J1228" i="16"/>
  <c r="F1228" i="16"/>
  <c r="J1227" i="16"/>
  <c r="F1227" i="16"/>
  <c r="J1226" i="16"/>
  <c r="F1226" i="16"/>
  <c r="J1225" i="16"/>
  <c r="F1225" i="16"/>
  <c r="J1224" i="16"/>
  <c r="F1224" i="16"/>
  <c r="J1223" i="16"/>
  <c r="F1223" i="16"/>
  <c r="J1222" i="16"/>
  <c r="F1222" i="16"/>
  <c r="J1221" i="16"/>
  <c r="F1221" i="16"/>
  <c r="J1220" i="16"/>
  <c r="F1220" i="16"/>
  <c r="J1219" i="16"/>
  <c r="F1219" i="16"/>
  <c r="J1218" i="16"/>
  <c r="F1218" i="16"/>
  <c r="J1217" i="16"/>
  <c r="F1217" i="16"/>
  <c r="J1216" i="16"/>
  <c r="F1216" i="16"/>
  <c r="J1215" i="16"/>
  <c r="F1215" i="16"/>
  <c r="J1214" i="16"/>
  <c r="F1214" i="16"/>
  <c r="J1213" i="16"/>
  <c r="F1213" i="16"/>
  <c r="J1212" i="16"/>
  <c r="F1212" i="16"/>
  <c r="J1211" i="16"/>
  <c r="F1211" i="16"/>
  <c r="J1210" i="16"/>
  <c r="F1210" i="16"/>
  <c r="J1209" i="16"/>
  <c r="F1209" i="16"/>
  <c r="J1208" i="16"/>
  <c r="F1208" i="16"/>
  <c r="J1207" i="16"/>
  <c r="F1207" i="16"/>
  <c r="J1206" i="16"/>
  <c r="F1206" i="16"/>
  <c r="J1205" i="16"/>
  <c r="F1205" i="16"/>
  <c r="J1204" i="16"/>
  <c r="F1204" i="16"/>
  <c r="J1203" i="16"/>
  <c r="F1203" i="16"/>
  <c r="J1202" i="16"/>
  <c r="F1202" i="16"/>
  <c r="J1201" i="16"/>
  <c r="F1201" i="16"/>
  <c r="J1200" i="16"/>
  <c r="F1200" i="16"/>
  <c r="J1199" i="16"/>
  <c r="F1199" i="16"/>
  <c r="J1198" i="16"/>
  <c r="F1198" i="16"/>
  <c r="J1197" i="16"/>
  <c r="F1197" i="16"/>
  <c r="J1196" i="16"/>
  <c r="F1196" i="16"/>
  <c r="J1195" i="16"/>
  <c r="F1195" i="16"/>
  <c r="J1194" i="16"/>
  <c r="F1194" i="16"/>
  <c r="J1193" i="16"/>
  <c r="F1193" i="16"/>
  <c r="J1192" i="16"/>
  <c r="F1192" i="16"/>
  <c r="J1191" i="16"/>
  <c r="F1191" i="16"/>
  <c r="J1190" i="16"/>
  <c r="F1190" i="16"/>
  <c r="J1189" i="16"/>
  <c r="F1189" i="16"/>
  <c r="J1188" i="16"/>
  <c r="F1188" i="16"/>
  <c r="J1187" i="16"/>
  <c r="F1187" i="16"/>
  <c r="J1186" i="16"/>
  <c r="F1186" i="16"/>
  <c r="J1185" i="16"/>
  <c r="F1185" i="16"/>
  <c r="J1184" i="16"/>
  <c r="F1184" i="16"/>
  <c r="J1183" i="16"/>
  <c r="F1183" i="16"/>
  <c r="J1182" i="16"/>
  <c r="F1182" i="16"/>
  <c r="J1181" i="16"/>
  <c r="F1181" i="16"/>
  <c r="J1180" i="16"/>
  <c r="F1180" i="16"/>
  <c r="J1179" i="16"/>
  <c r="F1179" i="16"/>
  <c r="J1178" i="16"/>
  <c r="F1178" i="16"/>
  <c r="J1177" i="16"/>
  <c r="F1177" i="16"/>
  <c r="J1176" i="16"/>
  <c r="F1176" i="16"/>
  <c r="J1175" i="16"/>
  <c r="F1175" i="16"/>
  <c r="J1174" i="16"/>
  <c r="F1174" i="16"/>
  <c r="J1173" i="16"/>
  <c r="F1173" i="16"/>
  <c r="J1172" i="16"/>
  <c r="F1172" i="16"/>
  <c r="J1171" i="16"/>
  <c r="F1171" i="16"/>
  <c r="J1170" i="16"/>
  <c r="F1170" i="16"/>
  <c r="J1169" i="16"/>
  <c r="F1169" i="16"/>
  <c r="J1168" i="16"/>
  <c r="F1168" i="16"/>
  <c r="J1167" i="16"/>
  <c r="F1167" i="16"/>
  <c r="J1166" i="16"/>
  <c r="F1166" i="16"/>
  <c r="J1165" i="16"/>
  <c r="F1165" i="16"/>
  <c r="J1164" i="16"/>
  <c r="F1164" i="16"/>
  <c r="J1163" i="16"/>
  <c r="F1163" i="16"/>
  <c r="J1162" i="16"/>
  <c r="F1162" i="16"/>
  <c r="J1161" i="16"/>
  <c r="F1161" i="16"/>
  <c r="J1160" i="16"/>
  <c r="F1160" i="16"/>
  <c r="J1159" i="16"/>
  <c r="F1159" i="16"/>
  <c r="J1158" i="16"/>
  <c r="F1158" i="16"/>
  <c r="J1157" i="16"/>
  <c r="F1157" i="16"/>
  <c r="J1156" i="16"/>
  <c r="F1156" i="16"/>
  <c r="J1155" i="16"/>
  <c r="F1155" i="16"/>
  <c r="J1154" i="16"/>
  <c r="F1154" i="16"/>
  <c r="J1153" i="16"/>
  <c r="F1153" i="16"/>
  <c r="J1152" i="16"/>
  <c r="F1152" i="16"/>
  <c r="J1151" i="16"/>
  <c r="F1151" i="16"/>
  <c r="J1150" i="16"/>
  <c r="F1150" i="16"/>
  <c r="J1149" i="16"/>
  <c r="F1149" i="16"/>
  <c r="J1148" i="16"/>
  <c r="F1148" i="16"/>
  <c r="J1147" i="16"/>
  <c r="F1147" i="16"/>
  <c r="J1146" i="16"/>
  <c r="F1146" i="16"/>
  <c r="J1145" i="16"/>
  <c r="F1145" i="16"/>
  <c r="J1144" i="16"/>
  <c r="F1144" i="16"/>
  <c r="J1143" i="16"/>
  <c r="F1143" i="16"/>
  <c r="J1142" i="16"/>
  <c r="F1142" i="16"/>
  <c r="J1141" i="16"/>
  <c r="F1141" i="16"/>
  <c r="J1140" i="16"/>
  <c r="F1140" i="16"/>
  <c r="J1139" i="16"/>
  <c r="F1139" i="16"/>
  <c r="J1138" i="16"/>
  <c r="F1138" i="16"/>
  <c r="J1137" i="16"/>
  <c r="F1137" i="16"/>
  <c r="J1136" i="16"/>
  <c r="F1136" i="16"/>
  <c r="J1135" i="16"/>
  <c r="F1135" i="16"/>
  <c r="J1134" i="16"/>
  <c r="F1134" i="16"/>
  <c r="J1133" i="16"/>
  <c r="F1133" i="16"/>
  <c r="J1132" i="16"/>
  <c r="F1132" i="16"/>
  <c r="J1131" i="16"/>
  <c r="F1131" i="16"/>
  <c r="J1130" i="16"/>
  <c r="F1130" i="16"/>
  <c r="J1129" i="16"/>
  <c r="F1129" i="16"/>
  <c r="J1128" i="16"/>
  <c r="F1128" i="16"/>
  <c r="J1127" i="16"/>
  <c r="F1127" i="16"/>
  <c r="J1126" i="16"/>
  <c r="F1126" i="16"/>
  <c r="J1125" i="16"/>
  <c r="F1125" i="16"/>
  <c r="J1124" i="16"/>
  <c r="F1124" i="16"/>
  <c r="J1123" i="16"/>
  <c r="F1123" i="16"/>
  <c r="J1122" i="16"/>
  <c r="F1122" i="16"/>
  <c r="J1121" i="16"/>
  <c r="F1121" i="16"/>
  <c r="J1120" i="16"/>
  <c r="F1120" i="16"/>
  <c r="J1119" i="16"/>
  <c r="F1119" i="16"/>
  <c r="J1118" i="16"/>
  <c r="F1118" i="16"/>
  <c r="J1117" i="16"/>
  <c r="F1117" i="16"/>
  <c r="J1116" i="16"/>
  <c r="F1116" i="16"/>
  <c r="J1115" i="16"/>
  <c r="F1115" i="16"/>
  <c r="J1114" i="16"/>
  <c r="F1114" i="16"/>
  <c r="J1113" i="16"/>
  <c r="F1113" i="16"/>
  <c r="J1112" i="16"/>
  <c r="F1112" i="16"/>
  <c r="J1111" i="16"/>
  <c r="F1111" i="16"/>
  <c r="J1110" i="16"/>
  <c r="F1110" i="16"/>
  <c r="J1109" i="16"/>
  <c r="F1109" i="16"/>
  <c r="J1108" i="16"/>
  <c r="F1108" i="16"/>
  <c r="J1107" i="16"/>
  <c r="F1107" i="16"/>
  <c r="J1106" i="16"/>
  <c r="F1106" i="16"/>
  <c r="J1105" i="16"/>
  <c r="F1105" i="16"/>
  <c r="J1104" i="16"/>
  <c r="F1104" i="16"/>
  <c r="J1103" i="16"/>
  <c r="F1103" i="16"/>
  <c r="J1102" i="16"/>
  <c r="F1102" i="16"/>
  <c r="J1101" i="16"/>
  <c r="F1101" i="16"/>
  <c r="J1100" i="16"/>
  <c r="F1100" i="16"/>
  <c r="J1099" i="16"/>
  <c r="F1099" i="16"/>
  <c r="J1098" i="16"/>
  <c r="F1098" i="16"/>
  <c r="J1097" i="16"/>
  <c r="F1097" i="16"/>
  <c r="J1096" i="16"/>
  <c r="F1096" i="16"/>
  <c r="J1095" i="16"/>
  <c r="F1095" i="16"/>
  <c r="J1094" i="16"/>
  <c r="F1094" i="16"/>
  <c r="J1093" i="16"/>
  <c r="F1093" i="16"/>
  <c r="J1092" i="16"/>
  <c r="F1092" i="16"/>
  <c r="J1091" i="16"/>
  <c r="F1091" i="16"/>
  <c r="J1090" i="16"/>
  <c r="F1090" i="16"/>
  <c r="J1089" i="16"/>
  <c r="F1089" i="16"/>
  <c r="J1088" i="16"/>
  <c r="F1088" i="16"/>
  <c r="J1087" i="16"/>
  <c r="F1087" i="16"/>
  <c r="J1086" i="16"/>
  <c r="F1086" i="16"/>
  <c r="J1085" i="16"/>
  <c r="F1085" i="16"/>
  <c r="J1084" i="16"/>
  <c r="F1084" i="16"/>
  <c r="J1083" i="16"/>
  <c r="F1083" i="16"/>
  <c r="J1082" i="16"/>
  <c r="F1082" i="16"/>
  <c r="J1081" i="16"/>
  <c r="F1081" i="16"/>
  <c r="J1080" i="16"/>
  <c r="F1080" i="16"/>
  <c r="J1079" i="16"/>
  <c r="F1079" i="16"/>
  <c r="J1078" i="16"/>
  <c r="F1078" i="16"/>
  <c r="J1077" i="16"/>
  <c r="F1077" i="16"/>
  <c r="J1076" i="16"/>
  <c r="F1076" i="16"/>
  <c r="J1075" i="16"/>
  <c r="F1075" i="16"/>
  <c r="J1074" i="16"/>
  <c r="F1074" i="16"/>
  <c r="J1073" i="16"/>
  <c r="F1073" i="16"/>
  <c r="J1072" i="16"/>
  <c r="F1072" i="16"/>
  <c r="J1071" i="16"/>
  <c r="F1071" i="16"/>
  <c r="J1070" i="16"/>
  <c r="F1070" i="16"/>
  <c r="J1069" i="16"/>
  <c r="F1069" i="16"/>
  <c r="J1068" i="16"/>
  <c r="F1068" i="16"/>
  <c r="J1067" i="16"/>
  <c r="F1067" i="16"/>
  <c r="J1066" i="16"/>
  <c r="F1066" i="16"/>
  <c r="J1065" i="16"/>
  <c r="F1065" i="16"/>
  <c r="J1064" i="16"/>
  <c r="F1064" i="16"/>
  <c r="J1063" i="16"/>
  <c r="F1063" i="16"/>
  <c r="J1062" i="16"/>
  <c r="F1062" i="16"/>
  <c r="J1061" i="16"/>
  <c r="F1061" i="16"/>
  <c r="J1060" i="16"/>
  <c r="F1060" i="16"/>
  <c r="J1059" i="16"/>
  <c r="F1059" i="16"/>
  <c r="J1058" i="16"/>
  <c r="F1058" i="16"/>
  <c r="J1057" i="16"/>
  <c r="F1057" i="16"/>
  <c r="J1056" i="16"/>
  <c r="F1056" i="16"/>
  <c r="J1055" i="16"/>
  <c r="F1055" i="16"/>
  <c r="J1054" i="16"/>
  <c r="F1054" i="16"/>
  <c r="J1053" i="16"/>
  <c r="F1053" i="16"/>
  <c r="J1052" i="16"/>
  <c r="F1052" i="16"/>
  <c r="J1051" i="16"/>
  <c r="F1051" i="16"/>
  <c r="J1050" i="16"/>
  <c r="F1050" i="16"/>
  <c r="J1049" i="16"/>
  <c r="F1049" i="16"/>
  <c r="J1048" i="16"/>
  <c r="F1048" i="16"/>
  <c r="J1047" i="16"/>
  <c r="F1047" i="16"/>
  <c r="J1046" i="16"/>
  <c r="F1046" i="16"/>
  <c r="J1045" i="16"/>
  <c r="F1045" i="16"/>
  <c r="J1044" i="16"/>
  <c r="F1044" i="16"/>
  <c r="J1043" i="16"/>
  <c r="F1043" i="16"/>
  <c r="J1042" i="16"/>
  <c r="F1042" i="16"/>
  <c r="J1041" i="16"/>
  <c r="F1041" i="16"/>
  <c r="J1040" i="16"/>
  <c r="F1040" i="16"/>
  <c r="J1039" i="16"/>
  <c r="F1039" i="16"/>
  <c r="J1038" i="16"/>
  <c r="F1038" i="16"/>
  <c r="J1037" i="16"/>
  <c r="F1037" i="16"/>
  <c r="J1036" i="16"/>
  <c r="F1036" i="16"/>
  <c r="J1035" i="16"/>
  <c r="F1035" i="16"/>
  <c r="J1034" i="16"/>
  <c r="F1034" i="16"/>
  <c r="J1033" i="16"/>
  <c r="F1033" i="16"/>
  <c r="J1032" i="16"/>
  <c r="F1032" i="16"/>
  <c r="J1031" i="16"/>
  <c r="F1031" i="16"/>
  <c r="J1030" i="16"/>
  <c r="F1030" i="16"/>
  <c r="J1029" i="16"/>
  <c r="F1029" i="16"/>
  <c r="J1028" i="16"/>
  <c r="F1028" i="16"/>
  <c r="J1027" i="16"/>
  <c r="F1027" i="16"/>
  <c r="J1026" i="16"/>
  <c r="F1026" i="16"/>
  <c r="J1025" i="16"/>
  <c r="F1025" i="16"/>
  <c r="J1024" i="16"/>
  <c r="F1024" i="16"/>
  <c r="J1023" i="16"/>
  <c r="F1023" i="16"/>
  <c r="J1022" i="16"/>
  <c r="F1022" i="16"/>
  <c r="J1021" i="16"/>
  <c r="F1021" i="16"/>
  <c r="J1020" i="16"/>
  <c r="F1020" i="16"/>
  <c r="J1019" i="16"/>
  <c r="F1019" i="16"/>
  <c r="J1018" i="16"/>
  <c r="F1018" i="16"/>
  <c r="J1017" i="16"/>
  <c r="F1017" i="16"/>
  <c r="J1016" i="16"/>
  <c r="F1016" i="16"/>
  <c r="J1015" i="16"/>
  <c r="F1015" i="16"/>
  <c r="J1014" i="16"/>
  <c r="F1014" i="16"/>
  <c r="J1013" i="16"/>
  <c r="F1013" i="16"/>
  <c r="J1012" i="16"/>
  <c r="F1012" i="16"/>
  <c r="J1011" i="16"/>
  <c r="F1011" i="16"/>
  <c r="J1010" i="16"/>
  <c r="F1010" i="16"/>
  <c r="J1009" i="16"/>
  <c r="F1009" i="16"/>
  <c r="J1008" i="16"/>
  <c r="F1008" i="16"/>
  <c r="J1007" i="16"/>
  <c r="F1007" i="16"/>
  <c r="J1006" i="16"/>
  <c r="F1006" i="16"/>
  <c r="J1005" i="16"/>
  <c r="F1005" i="16"/>
  <c r="J1004" i="16"/>
  <c r="F1004" i="16"/>
  <c r="J1003" i="16"/>
  <c r="F1003" i="16"/>
  <c r="J1002" i="16"/>
  <c r="F1002" i="16"/>
  <c r="J1001" i="16"/>
  <c r="F1001" i="16"/>
  <c r="J1000" i="16"/>
  <c r="F1000" i="16"/>
  <c r="J999" i="16"/>
  <c r="F999" i="16"/>
  <c r="J998" i="16"/>
  <c r="F998" i="16"/>
  <c r="J997" i="16"/>
  <c r="F997" i="16"/>
  <c r="J996" i="16"/>
  <c r="F996" i="16"/>
  <c r="J995" i="16"/>
  <c r="F995" i="16"/>
  <c r="J994" i="16"/>
  <c r="F994" i="16"/>
  <c r="J993" i="16"/>
  <c r="F993" i="16"/>
  <c r="J992" i="16"/>
  <c r="F992" i="16"/>
  <c r="J991" i="16"/>
  <c r="F991" i="16"/>
  <c r="J990" i="16"/>
  <c r="F990" i="16"/>
  <c r="J989" i="16"/>
  <c r="F989" i="16"/>
  <c r="J988" i="16"/>
  <c r="F988" i="16"/>
  <c r="J987" i="16"/>
  <c r="F987" i="16"/>
  <c r="J986" i="16"/>
  <c r="F986" i="16"/>
  <c r="J985" i="16"/>
  <c r="F985" i="16"/>
  <c r="J984" i="16"/>
  <c r="F984" i="16"/>
  <c r="J983" i="16"/>
  <c r="F983" i="16"/>
  <c r="J982" i="16"/>
  <c r="F982" i="16"/>
  <c r="J981" i="16"/>
  <c r="F981" i="16"/>
  <c r="J980" i="16"/>
  <c r="F980" i="16"/>
  <c r="J979" i="16"/>
  <c r="F979" i="16"/>
  <c r="J978" i="16"/>
  <c r="F978" i="16"/>
  <c r="J977" i="16"/>
  <c r="F977" i="16"/>
  <c r="J976" i="16"/>
  <c r="F976" i="16"/>
  <c r="J975" i="16"/>
  <c r="F975" i="16"/>
  <c r="J974" i="16"/>
  <c r="F974" i="16"/>
  <c r="J973" i="16"/>
  <c r="F973" i="16"/>
  <c r="J972" i="16"/>
  <c r="F972" i="16"/>
  <c r="J971" i="16"/>
  <c r="F971" i="16"/>
  <c r="J970" i="16"/>
  <c r="F970" i="16"/>
  <c r="J969" i="16"/>
  <c r="F969" i="16"/>
  <c r="J968" i="16"/>
  <c r="F968" i="16"/>
  <c r="J967" i="16"/>
  <c r="F967" i="16"/>
  <c r="J966" i="16"/>
  <c r="F966" i="16"/>
  <c r="J965" i="16"/>
  <c r="F965" i="16"/>
  <c r="J964" i="16"/>
  <c r="F964" i="16"/>
  <c r="J963" i="16"/>
  <c r="F963" i="16"/>
  <c r="J962" i="16"/>
  <c r="F962" i="16"/>
  <c r="J961" i="16"/>
  <c r="F961" i="16"/>
  <c r="J960" i="16"/>
  <c r="F960" i="16"/>
  <c r="J959" i="16"/>
  <c r="F959" i="16"/>
  <c r="J958" i="16"/>
  <c r="F958" i="16"/>
  <c r="J957" i="16"/>
  <c r="F957" i="16"/>
  <c r="J956" i="16"/>
  <c r="F956" i="16"/>
  <c r="J955" i="16"/>
  <c r="F955" i="16"/>
  <c r="J954" i="16"/>
  <c r="F954" i="16"/>
  <c r="J953" i="16"/>
  <c r="F953" i="16"/>
  <c r="J952" i="16"/>
  <c r="F952" i="16"/>
  <c r="J951" i="16"/>
  <c r="F951" i="16"/>
  <c r="J1293" i="10"/>
  <c r="K1293" i="10" s="1"/>
  <c r="L1293" i="10" s="1"/>
  <c r="F1293" i="10"/>
  <c r="J1292" i="10"/>
  <c r="K1292" i="10" s="1"/>
  <c r="L1292" i="10" s="1"/>
  <c r="F1292" i="10"/>
  <c r="J1291" i="10"/>
  <c r="K1291" i="10" s="1"/>
  <c r="L1291" i="10" s="1"/>
  <c r="F1291" i="10"/>
  <c r="J1290" i="10"/>
  <c r="K1290" i="10" s="1"/>
  <c r="L1290" i="10" s="1"/>
  <c r="F1290" i="10"/>
  <c r="J1289" i="10"/>
  <c r="K1289" i="10" s="1"/>
  <c r="L1289" i="10" s="1"/>
  <c r="F1289" i="10"/>
  <c r="J1288" i="10"/>
  <c r="K1288" i="10" s="1"/>
  <c r="L1288" i="10" s="1"/>
  <c r="F1288" i="10"/>
  <c r="J1287" i="10"/>
  <c r="K1287" i="10" s="1"/>
  <c r="L1287" i="10" s="1"/>
  <c r="F1287" i="10"/>
  <c r="J1286" i="10"/>
  <c r="K1286" i="10" s="1"/>
  <c r="L1286" i="10" s="1"/>
  <c r="F1286" i="10"/>
  <c r="J1285" i="10"/>
  <c r="K1285" i="10" s="1"/>
  <c r="L1285" i="10" s="1"/>
  <c r="F1285" i="10"/>
  <c r="J1284" i="10"/>
  <c r="K1284" i="10" s="1"/>
  <c r="L1284" i="10" s="1"/>
  <c r="F1284" i="10"/>
  <c r="J1283" i="10"/>
  <c r="K1283" i="10" s="1"/>
  <c r="L1283" i="10" s="1"/>
  <c r="F1283" i="10"/>
  <c r="J1282" i="10"/>
  <c r="K1282" i="10" s="1"/>
  <c r="L1282" i="10" s="1"/>
  <c r="F1282" i="10"/>
  <c r="J1281" i="10"/>
  <c r="K1281" i="10" s="1"/>
  <c r="L1281" i="10" s="1"/>
  <c r="F1281" i="10"/>
  <c r="J1280" i="10"/>
  <c r="K1280" i="10" s="1"/>
  <c r="L1280" i="10" s="1"/>
  <c r="F1280" i="10"/>
  <c r="J1279" i="10"/>
  <c r="K1279" i="10" s="1"/>
  <c r="L1279" i="10" s="1"/>
  <c r="F1279" i="10"/>
  <c r="J1278" i="10"/>
  <c r="K1278" i="10" s="1"/>
  <c r="L1278" i="10" s="1"/>
  <c r="F1278" i="10"/>
  <c r="J1277" i="10"/>
  <c r="K1277" i="10" s="1"/>
  <c r="L1277" i="10" s="1"/>
  <c r="F1277" i="10"/>
  <c r="J1276" i="10"/>
  <c r="K1276" i="10" s="1"/>
  <c r="L1276" i="10" s="1"/>
  <c r="F1276" i="10"/>
  <c r="J1275" i="10"/>
  <c r="K1275" i="10" s="1"/>
  <c r="L1275" i="10" s="1"/>
  <c r="F1275" i="10"/>
  <c r="J1274" i="10"/>
  <c r="K1274" i="10" s="1"/>
  <c r="L1274" i="10" s="1"/>
  <c r="F1274" i="10"/>
  <c r="J1273" i="10"/>
  <c r="K1273" i="10" s="1"/>
  <c r="L1273" i="10" s="1"/>
  <c r="F1273" i="10"/>
  <c r="J1272" i="10"/>
  <c r="K1272" i="10" s="1"/>
  <c r="L1272" i="10" s="1"/>
  <c r="F1272" i="10"/>
  <c r="J1271" i="10"/>
  <c r="K1271" i="10" s="1"/>
  <c r="L1271" i="10" s="1"/>
  <c r="F1271" i="10"/>
  <c r="J1270" i="10"/>
  <c r="K1270" i="10" s="1"/>
  <c r="L1270" i="10" s="1"/>
  <c r="F1270" i="10"/>
  <c r="J1269" i="10"/>
  <c r="K1269" i="10" s="1"/>
  <c r="L1269" i="10" s="1"/>
  <c r="F1269" i="10"/>
  <c r="J1268" i="10"/>
  <c r="K1268" i="10" s="1"/>
  <c r="L1268" i="10" s="1"/>
  <c r="F1268" i="10"/>
  <c r="J1267" i="10"/>
  <c r="K1267" i="10" s="1"/>
  <c r="L1267" i="10" s="1"/>
  <c r="F1267" i="10"/>
  <c r="J1266" i="10"/>
  <c r="K1266" i="10" s="1"/>
  <c r="L1266" i="10" s="1"/>
  <c r="F1266" i="10"/>
  <c r="J1265" i="10"/>
  <c r="K1265" i="10" s="1"/>
  <c r="L1265" i="10" s="1"/>
  <c r="F1265" i="10"/>
  <c r="J1264" i="10"/>
  <c r="K1264" i="10" s="1"/>
  <c r="L1264" i="10" s="1"/>
  <c r="F1264" i="10"/>
  <c r="J1263" i="10"/>
  <c r="K1263" i="10" s="1"/>
  <c r="L1263" i="10" s="1"/>
  <c r="F1263" i="10"/>
  <c r="J1262" i="10"/>
  <c r="K1262" i="10" s="1"/>
  <c r="L1262" i="10" s="1"/>
  <c r="F1262" i="10"/>
  <c r="J1261" i="10"/>
  <c r="K1261" i="10" s="1"/>
  <c r="L1261" i="10" s="1"/>
  <c r="F1261" i="10"/>
  <c r="J1260" i="10"/>
  <c r="K1260" i="10" s="1"/>
  <c r="L1260" i="10" s="1"/>
  <c r="F1260" i="10"/>
  <c r="J1259" i="10"/>
  <c r="K1259" i="10" s="1"/>
  <c r="L1259" i="10" s="1"/>
  <c r="F1259" i="10"/>
  <c r="J1258" i="10"/>
  <c r="K1258" i="10" s="1"/>
  <c r="L1258" i="10" s="1"/>
  <c r="F1258" i="10"/>
  <c r="J1257" i="10"/>
  <c r="K1257" i="10" s="1"/>
  <c r="L1257" i="10" s="1"/>
  <c r="F1257" i="10"/>
  <c r="J1256" i="10"/>
  <c r="K1256" i="10" s="1"/>
  <c r="L1256" i="10" s="1"/>
  <c r="F1256" i="10"/>
  <c r="J1255" i="10"/>
  <c r="K1255" i="10" s="1"/>
  <c r="L1255" i="10" s="1"/>
  <c r="F1255" i="10"/>
  <c r="J1254" i="10"/>
  <c r="K1254" i="10" s="1"/>
  <c r="L1254" i="10" s="1"/>
  <c r="F1254" i="10"/>
  <c r="J1253" i="10"/>
  <c r="K1253" i="10" s="1"/>
  <c r="L1253" i="10" s="1"/>
  <c r="F1253" i="10"/>
  <c r="J1252" i="10"/>
  <c r="K1252" i="10" s="1"/>
  <c r="L1252" i="10" s="1"/>
  <c r="F1252" i="10"/>
  <c r="J1251" i="10"/>
  <c r="K1251" i="10" s="1"/>
  <c r="L1251" i="10" s="1"/>
  <c r="F1251" i="10"/>
  <c r="J1250" i="10"/>
  <c r="K1250" i="10" s="1"/>
  <c r="L1250" i="10" s="1"/>
  <c r="F1250" i="10"/>
  <c r="J1249" i="10"/>
  <c r="K1249" i="10" s="1"/>
  <c r="L1249" i="10" s="1"/>
  <c r="F1249" i="10"/>
  <c r="J1248" i="10"/>
  <c r="K1248" i="10" s="1"/>
  <c r="L1248" i="10" s="1"/>
  <c r="F1248" i="10"/>
  <c r="J1247" i="10"/>
  <c r="K1247" i="10" s="1"/>
  <c r="L1247" i="10" s="1"/>
  <c r="F1247" i="10"/>
  <c r="J1246" i="10"/>
  <c r="K1246" i="10" s="1"/>
  <c r="L1246" i="10" s="1"/>
  <c r="F1246" i="10"/>
  <c r="J1245" i="10"/>
  <c r="K1245" i="10" s="1"/>
  <c r="L1245" i="10" s="1"/>
  <c r="F1245" i="10"/>
  <c r="J1244" i="10"/>
  <c r="K1244" i="10" s="1"/>
  <c r="L1244" i="10" s="1"/>
  <c r="F1244" i="10"/>
  <c r="J1243" i="10"/>
  <c r="K1243" i="10" s="1"/>
  <c r="L1243" i="10" s="1"/>
  <c r="F1243" i="10"/>
  <c r="J1242" i="10"/>
  <c r="K1242" i="10" s="1"/>
  <c r="L1242" i="10" s="1"/>
  <c r="F1242" i="10"/>
  <c r="J1241" i="10"/>
  <c r="K1241" i="10" s="1"/>
  <c r="L1241" i="10" s="1"/>
  <c r="F1241" i="10"/>
  <c r="J1240" i="10"/>
  <c r="K1240" i="10" s="1"/>
  <c r="L1240" i="10" s="1"/>
  <c r="F1240" i="10"/>
  <c r="J1239" i="10"/>
  <c r="K1239" i="10" s="1"/>
  <c r="L1239" i="10" s="1"/>
  <c r="F1239" i="10"/>
  <c r="J1238" i="10"/>
  <c r="K1238" i="10" s="1"/>
  <c r="L1238" i="10" s="1"/>
  <c r="F1238" i="10"/>
  <c r="J1237" i="10"/>
  <c r="K1237" i="10" s="1"/>
  <c r="L1237" i="10" s="1"/>
  <c r="F1237" i="10"/>
  <c r="J1236" i="10"/>
  <c r="K1236" i="10" s="1"/>
  <c r="L1236" i="10" s="1"/>
  <c r="F1236" i="10"/>
  <c r="J1235" i="10"/>
  <c r="K1235" i="10" s="1"/>
  <c r="L1235" i="10" s="1"/>
  <c r="F1235" i="10"/>
  <c r="J1234" i="10"/>
  <c r="K1234" i="10" s="1"/>
  <c r="L1234" i="10" s="1"/>
  <c r="F1234" i="10"/>
  <c r="J1233" i="10"/>
  <c r="K1233" i="10" s="1"/>
  <c r="L1233" i="10" s="1"/>
  <c r="F1233" i="10"/>
  <c r="J1232" i="10"/>
  <c r="K1232" i="10" s="1"/>
  <c r="L1232" i="10" s="1"/>
  <c r="F1232" i="10"/>
  <c r="J1231" i="10"/>
  <c r="K1231" i="10" s="1"/>
  <c r="L1231" i="10" s="1"/>
  <c r="F1231" i="10"/>
  <c r="J1230" i="10"/>
  <c r="K1230" i="10" s="1"/>
  <c r="L1230" i="10" s="1"/>
  <c r="F1230" i="10"/>
  <c r="J1229" i="10"/>
  <c r="K1229" i="10" s="1"/>
  <c r="L1229" i="10" s="1"/>
  <c r="F1229" i="10"/>
  <c r="J1228" i="10"/>
  <c r="K1228" i="10" s="1"/>
  <c r="L1228" i="10" s="1"/>
  <c r="F1228" i="10"/>
  <c r="J1227" i="10"/>
  <c r="K1227" i="10" s="1"/>
  <c r="L1227" i="10" s="1"/>
  <c r="F1227" i="10"/>
  <c r="J1226" i="10"/>
  <c r="K1226" i="10" s="1"/>
  <c r="L1226" i="10" s="1"/>
  <c r="F1226" i="10"/>
  <c r="J1225" i="10"/>
  <c r="K1225" i="10" s="1"/>
  <c r="L1225" i="10" s="1"/>
  <c r="F1225" i="10"/>
  <c r="J1224" i="10"/>
  <c r="K1224" i="10" s="1"/>
  <c r="L1224" i="10" s="1"/>
  <c r="F1224" i="10"/>
  <c r="J1223" i="10"/>
  <c r="K1223" i="10" s="1"/>
  <c r="L1223" i="10" s="1"/>
  <c r="F1223" i="10"/>
  <c r="J1222" i="10"/>
  <c r="K1222" i="10" s="1"/>
  <c r="L1222" i="10" s="1"/>
  <c r="F1222" i="10"/>
  <c r="J1221" i="10"/>
  <c r="K1221" i="10" s="1"/>
  <c r="L1221" i="10" s="1"/>
  <c r="F1221" i="10"/>
  <c r="J1220" i="10"/>
  <c r="K1220" i="10" s="1"/>
  <c r="L1220" i="10" s="1"/>
  <c r="F1220" i="10"/>
  <c r="J1219" i="10"/>
  <c r="K1219" i="10" s="1"/>
  <c r="L1219" i="10" s="1"/>
  <c r="F1219" i="10"/>
  <c r="J1218" i="10"/>
  <c r="K1218" i="10" s="1"/>
  <c r="L1218" i="10" s="1"/>
  <c r="F1218" i="10"/>
  <c r="J1217" i="10"/>
  <c r="K1217" i="10" s="1"/>
  <c r="L1217" i="10" s="1"/>
  <c r="F1217" i="10"/>
  <c r="J1216" i="10"/>
  <c r="K1216" i="10" s="1"/>
  <c r="L1216" i="10" s="1"/>
  <c r="F1216" i="10"/>
  <c r="J1215" i="10"/>
  <c r="K1215" i="10" s="1"/>
  <c r="L1215" i="10" s="1"/>
  <c r="F1215" i="10"/>
  <c r="J1214" i="10"/>
  <c r="K1214" i="10" s="1"/>
  <c r="L1214" i="10" s="1"/>
  <c r="F1214" i="10"/>
  <c r="J1213" i="10"/>
  <c r="K1213" i="10" s="1"/>
  <c r="L1213" i="10" s="1"/>
  <c r="F1213" i="10"/>
  <c r="J1212" i="10"/>
  <c r="K1212" i="10" s="1"/>
  <c r="L1212" i="10" s="1"/>
  <c r="F1212" i="10"/>
  <c r="J1211" i="10"/>
  <c r="K1211" i="10" s="1"/>
  <c r="L1211" i="10" s="1"/>
  <c r="F1211" i="10"/>
  <c r="J1210" i="10"/>
  <c r="K1210" i="10" s="1"/>
  <c r="L1210" i="10" s="1"/>
  <c r="F1210" i="10"/>
  <c r="J1209" i="10"/>
  <c r="K1209" i="10" s="1"/>
  <c r="L1209" i="10" s="1"/>
  <c r="F1209" i="10"/>
  <c r="J1208" i="10"/>
  <c r="K1208" i="10" s="1"/>
  <c r="L1208" i="10" s="1"/>
  <c r="F1208" i="10"/>
  <c r="J1207" i="10"/>
  <c r="K1207" i="10" s="1"/>
  <c r="L1207" i="10" s="1"/>
  <c r="F1207" i="10"/>
  <c r="J1206" i="10"/>
  <c r="K1206" i="10" s="1"/>
  <c r="L1206" i="10" s="1"/>
  <c r="F1206" i="10"/>
  <c r="J1205" i="10"/>
  <c r="K1205" i="10" s="1"/>
  <c r="L1205" i="10" s="1"/>
  <c r="F1205" i="10"/>
  <c r="J1204" i="10"/>
  <c r="K1204" i="10" s="1"/>
  <c r="L1204" i="10" s="1"/>
  <c r="F1204" i="10"/>
  <c r="J1203" i="10"/>
  <c r="K1203" i="10" s="1"/>
  <c r="L1203" i="10" s="1"/>
  <c r="F1203" i="10"/>
  <c r="J1202" i="10"/>
  <c r="K1202" i="10" s="1"/>
  <c r="L1202" i="10" s="1"/>
  <c r="F1202" i="10"/>
  <c r="J1201" i="10"/>
  <c r="K1201" i="10" s="1"/>
  <c r="L1201" i="10" s="1"/>
  <c r="F1201" i="10"/>
  <c r="J1200" i="10"/>
  <c r="K1200" i="10" s="1"/>
  <c r="L1200" i="10" s="1"/>
  <c r="F1200" i="10"/>
  <c r="J1199" i="10"/>
  <c r="K1199" i="10" s="1"/>
  <c r="L1199" i="10" s="1"/>
  <c r="F1199" i="10"/>
  <c r="J1198" i="10"/>
  <c r="K1198" i="10" s="1"/>
  <c r="L1198" i="10" s="1"/>
  <c r="F1198" i="10"/>
  <c r="J1197" i="10"/>
  <c r="K1197" i="10" s="1"/>
  <c r="L1197" i="10" s="1"/>
  <c r="F1197" i="10"/>
  <c r="J1196" i="10"/>
  <c r="K1196" i="10" s="1"/>
  <c r="L1196" i="10" s="1"/>
  <c r="F1196" i="10"/>
  <c r="J1195" i="10"/>
  <c r="K1195" i="10" s="1"/>
  <c r="L1195" i="10" s="1"/>
  <c r="F1195" i="10"/>
  <c r="J1194" i="10"/>
  <c r="K1194" i="10" s="1"/>
  <c r="L1194" i="10" s="1"/>
  <c r="F1194" i="10"/>
  <c r="J1193" i="10"/>
  <c r="K1193" i="10" s="1"/>
  <c r="L1193" i="10" s="1"/>
  <c r="F1193" i="10"/>
  <c r="J1192" i="10"/>
  <c r="K1192" i="10" s="1"/>
  <c r="L1192" i="10" s="1"/>
  <c r="F1192" i="10"/>
  <c r="J1191" i="10"/>
  <c r="K1191" i="10" s="1"/>
  <c r="L1191" i="10" s="1"/>
  <c r="F1191" i="10"/>
  <c r="J1190" i="10"/>
  <c r="K1190" i="10" s="1"/>
  <c r="L1190" i="10" s="1"/>
  <c r="F1190" i="10"/>
  <c r="J1189" i="10"/>
  <c r="K1189" i="10" s="1"/>
  <c r="L1189" i="10" s="1"/>
  <c r="F1189" i="10"/>
  <c r="J1188" i="10"/>
  <c r="K1188" i="10" s="1"/>
  <c r="L1188" i="10" s="1"/>
  <c r="F1188" i="10"/>
  <c r="J1187" i="10"/>
  <c r="K1187" i="10" s="1"/>
  <c r="L1187" i="10" s="1"/>
  <c r="F1187" i="10"/>
  <c r="J1186" i="10"/>
  <c r="K1186" i="10" s="1"/>
  <c r="L1186" i="10" s="1"/>
  <c r="F1186" i="10"/>
  <c r="J1185" i="10"/>
  <c r="K1185" i="10" s="1"/>
  <c r="L1185" i="10" s="1"/>
  <c r="F1185" i="10"/>
  <c r="J1184" i="10"/>
  <c r="K1184" i="10" s="1"/>
  <c r="L1184" i="10" s="1"/>
  <c r="F1184" i="10"/>
  <c r="J1183" i="10"/>
  <c r="K1183" i="10" s="1"/>
  <c r="L1183" i="10" s="1"/>
  <c r="F1183" i="10"/>
  <c r="J1182" i="10"/>
  <c r="K1182" i="10" s="1"/>
  <c r="L1182" i="10" s="1"/>
  <c r="F1182" i="10"/>
  <c r="J1181" i="10"/>
  <c r="K1181" i="10" s="1"/>
  <c r="L1181" i="10" s="1"/>
  <c r="F1181" i="10"/>
  <c r="J1180" i="10"/>
  <c r="K1180" i="10" s="1"/>
  <c r="L1180" i="10" s="1"/>
  <c r="F1180" i="10"/>
  <c r="J1179" i="10"/>
  <c r="K1179" i="10" s="1"/>
  <c r="L1179" i="10" s="1"/>
  <c r="F1179" i="10"/>
  <c r="J1178" i="10"/>
  <c r="K1178" i="10" s="1"/>
  <c r="L1178" i="10" s="1"/>
  <c r="F1178" i="10"/>
  <c r="J1177" i="10"/>
  <c r="K1177" i="10" s="1"/>
  <c r="L1177" i="10" s="1"/>
  <c r="F1177" i="10"/>
  <c r="J1176" i="10"/>
  <c r="K1176" i="10" s="1"/>
  <c r="L1176" i="10" s="1"/>
  <c r="F1176" i="10"/>
  <c r="J1175" i="10"/>
  <c r="K1175" i="10" s="1"/>
  <c r="L1175" i="10" s="1"/>
  <c r="F1175" i="10"/>
  <c r="J1174" i="10"/>
  <c r="K1174" i="10" s="1"/>
  <c r="L1174" i="10" s="1"/>
  <c r="F1174" i="10"/>
  <c r="J1173" i="10"/>
  <c r="K1173" i="10" s="1"/>
  <c r="L1173" i="10" s="1"/>
  <c r="F1173" i="10"/>
  <c r="J1172" i="10"/>
  <c r="K1172" i="10" s="1"/>
  <c r="L1172" i="10" s="1"/>
  <c r="F1172" i="10"/>
  <c r="J1171" i="10"/>
  <c r="K1171" i="10" s="1"/>
  <c r="L1171" i="10" s="1"/>
  <c r="F1171" i="10"/>
  <c r="J1170" i="10"/>
  <c r="K1170" i="10" s="1"/>
  <c r="L1170" i="10" s="1"/>
  <c r="F1170" i="10"/>
  <c r="J1169" i="10"/>
  <c r="K1169" i="10" s="1"/>
  <c r="L1169" i="10" s="1"/>
  <c r="F1169" i="10"/>
  <c r="J1168" i="10"/>
  <c r="K1168" i="10" s="1"/>
  <c r="L1168" i="10" s="1"/>
  <c r="F1168" i="10"/>
  <c r="J1167" i="10"/>
  <c r="K1167" i="10" s="1"/>
  <c r="L1167" i="10" s="1"/>
  <c r="F1167" i="10"/>
  <c r="J1166" i="10"/>
  <c r="K1166" i="10" s="1"/>
  <c r="L1166" i="10" s="1"/>
  <c r="F1166" i="10"/>
  <c r="J1165" i="10"/>
  <c r="K1165" i="10" s="1"/>
  <c r="L1165" i="10" s="1"/>
  <c r="F1165" i="10"/>
  <c r="J1164" i="10"/>
  <c r="K1164" i="10" s="1"/>
  <c r="L1164" i="10" s="1"/>
  <c r="F1164" i="10"/>
  <c r="J1163" i="10"/>
  <c r="K1163" i="10" s="1"/>
  <c r="L1163" i="10" s="1"/>
  <c r="F1163" i="10"/>
  <c r="J1162" i="10"/>
  <c r="K1162" i="10" s="1"/>
  <c r="L1162" i="10" s="1"/>
  <c r="F1162" i="10"/>
  <c r="J1161" i="10"/>
  <c r="K1161" i="10" s="1"/>
  <c r="L1161" i="10" s="1"/>
  <c r="F1161" i="10"/>
  <c r="J1160" i="10"/>
  <c r="K1160" i="10" s="1"/>
  <c r="L1160" i="10" s="1"/>
  <c r="F1160" i="10"/>
  <c r="J1159" i="10"/>
  <c r="K1159" i="10" s="1"/>
  <c r="L1159" i="10" s="1"/>
  <c r="F1159" i="10"/>
  <c r="J1158" i="10"/>
  <c r="K1158" i="10" s="1"/>
  <c r="L1158" i="10" s="1"/>
  <c r="F1158" i="10"/>
  <c r="J1157" i="10"/>
  <c r="K1157" i="10" s="1"/>
  <c r="L1157" i="10" s="1"/>
  <c r="F1157" i="10"/>
  <c r="J1156" i="10"/>
  <c r="K1156" i="10" s="1"/>
  <c r="L1156" i="10" s="1"/>
  <c r="F1156" i="10"/>
  <c r="J1155" i="10"/>
  <c r="K1155" i="10" s="1"/>
  <c r="L1155" i="10" s="1"/>
  <c r="F1155" i="10"/>
  <c r="J1154" i="10"/>
  <c r="K1154" i="10" s="1"/>
  <c r="L1154" i="10" s="1"/>
  <c r="F1154" i="10"/>
  <c r="J1153" i="10"/>
  <c r="K1153" i="10" s="1"/>
  <c r="L1153" i="10" s="1"/>
  <c r="F1153" i="10"/>
  <c r="J1152" i="10"/>
  <c r="K1152" i="10" s="1"/>
  <c r="L1152" i="10" s="1"/>
  <c r="F1152" i="10"/>
  <c r="J1151" i="10"/>
  <c r="K1151" i="10" s="1"/>
  <c r="L1151" i="10" s="1"/>
  <c r="F1151" i="10"/>
  <c r="J1150" i="10"/>
  <c r="K1150" i="10" s="1"/>
  <c r="L1150" i="10" s="1"/>
  <c r="F1150" i="10"/>
  <c r="J1149" i="10"/>
  <c r="K1149" i="10" s="1"/>
  <c r="L1149" i="10" s="1"/>
  <c r="F1149" i="10"/>
  <c r="J1148" i="10"/>
  <c r="K1148" i="10" s="1"/>
  <c r="L1148" i="10" s="1"/>
  <c r="F1148" i="10"/>
  <c r="J1147" i="10"/>
  <c r="K1147" i="10" s="1"/>
  <c r="L1147" i="10" s="1"/>
  <c r="F1147" i="10"/>
  <c r="J1146" i="10"/>
  <c r="K1146" i="10" s="1"/>
  <c r="L1146" i="10" s="1"/>
  <c r="F1146" i="10"/>
  <c r="J1145" i="10"/>
  <c r="K1145" i="10" s="1"/>
  <c r="L1145" i="10" s="1"/>
  <c r="F1145" i="10"/>
  <c r="J1144" i="10"/>
  <c r="K1144" i="10" s="1"/>
  <c r="L1144" i="10" s="1"/>
  <c r="F1144" i="10"/>
  <c r="J1143" i="10"/>
  <c r="K1143" i="10" s="1"/>
  <c r="L1143" i="10" s="1"/>
  <c r="F1143" i="10"/>
  <c r="J1142" i="10"/>
  <c r="K1142" i="10" s="1"/>
  <c r="L1142" i="10" s="1"/>
  <c r="F1142" i="10"/>
  <c r="J1141" i="10"/>
  <c r="K1141" i="10" s="1"/>
  <c r="L1141" i="10" s="1"/>
  <c r="F1141" i="10"/>
  <c r="J1140" i="10"/>
  <c r="K1140" i="10" s="1"/>
  <c r="L1140" i="10" s="1"/>
  <c r="F1140" i="10"/>
  <c r="J1139" i="10"/>
  <c r="K1139" i="10" s="1"/>
  <c r="L1139" i="10" s="1"/>
  <c r="F1139" i="10"/>
  <c r="J1138" i="10"/>
  <c r="K1138" i="10" s="1"/>
  <c r="L1138" i="10" s="1"/>
  <c r="F1138" i="10"/>
  <c r="J1137" i="10"/>
  <c r="K1137" i="10" s="1"/>
  <c r="L1137" i="10" s="1"/>
  <c r="F1137" i="10"/>
  <c r="J1136" i="10"/>
  <c r="K1136" i="10" s="1"/>
  <c r="L1136" i="10" s="1"/>
  <c r="F1136" i="10"/>
  <c r="J1135" i="10"/>
  <c r="K1135" i="10" s="1"/>
  <c r="L1135" i="10" s="1"/>
  <c r="F1135" i="10"/>
  <c r="J1134" i="10"/>
  <c r="K1134" i="10" s="1"/>
  <c r="L1134" i="10" s="1"/>
  <c r="F1134" i="10"/>
  <c r="J1133" i="10"/>
  <c r="K1133" i="10" s="1"/>
  <c r="L1133" i="10" s="1"/>
  <c r="F1133" i="10"/>
  <c r="J1132" i="10"/>
  <c r="K1132" i="10" s="1"/>
  <c r="L1132" i="10" s="1"/>
  <c r="F1132" i="10"/>
  <c r="J1131" i="10"/>
  <c r="K1131" i="10" s="1"/>
  <c r="L1131" i="10" s="1"/>
  <c r="F1131" i="10"/>
  <c r="J1130" i="10"/>
  <c r="K1130" i="10" s="1"/>
  <c r="L1130" i="10" s="1"/>
  <c r="F1130" i="10"/>
  <c r="J1129" i="10"/>
  <c r="K1129" i="10" s="1"/>
  <c r="L1129" i="10" s="1"/>
  <c r="F1129" i="10"/>
  <c r="J1128" i="10"/>
  <c r="K1128" i="10" s="1"/>
  <c r="L1128" i="10" s="1"/>
  <c r="F1128" i="10"/>
  <c r="J1127" i="10"/>
  <c r="K1127" i="10" s="1"/>
  <c r="L1127" i="10" s="1"/>
  <c r="F1127" i="10"/>
  <c r="J1126" i="10"/>
  <c r="K1126" i="10" s="1"/>
  <c r="L1126" i="10" s="1"/>
  <c r="F1126" i="10"/>
  <c r="J1125" i="10"/>
  <c r="K1125" i="10" s="1"/>
  <c r="L1125" i="10" s="1"/>
  <c r="F1125" i="10"/>
  <c r="J1124" i="10"/>
  <c r="K1124" i="10" s="1"/>
  <c r="L1124" i="10" s="1"/>
  <c r="F1124" i="10"/>
  <c r="J1123" i="10"/>
  <c r="K1123" i="10" s="1"/>
  <c r="L1123" i="10" s="1"/>
  <c r="F1123" i="10"/>
  <c r="J1122" i="10"/>
  <c r="K1122" i="10" s="1"/>
  <c r="L1122" i="10" s="1"/>
  <c r="F1122" i="10"/>
  <c r="J1121" i="10"/>
  <c r="K1121" i="10" s="1"/>
  <c r="L1121" i="10" s="1"/>
  <c r="F1121" i="10"/>
  <c r="J1120" i="10"/>
  <c r="K1120" i="10" s="1"/>
  <c r="L1120" i="10" s="1"/>
  <c r="F1120" i="10"/>
  <c r="J1119" i="10"/>
  <c r="K1119" i="10" s="1"/>
  <c r="L1119" i="10" s="1"/>
  <c r="F1119" i="10"/>
  <c r="J1118" i="10"/>
  <c r="K1118" i="10" s="1"/>
  <c r="L1118" i="10" s="1"/>
  <c r="F1118" i="10"/>
  <c r="J1117" i="10"/>
  <c r="K1117" i="10" s="1"/>
  <c r="L1117" i="10" s="1"/>
  <c r="F1117" i="10"/>
  <c r="J1116" i="10"/>
  <c r="K1116" i="10" s="1"/>
  <c r="L1116" i="10" s="1"/>
  <c r="F1116" i="10"/>
  <c r="J1115" i="10"/>
  <c r="K1115" i="10" s="1"/>
  <c r="L1115" i="10" s="1"/>
  <c r="F1115" i="10"/>
  <c r="J1114" i="10"/>
  <c r="K1114" i="10" s="1"/>
  <c r="L1114" i="10" s="1"/>
  <c r="F1114" i="10"/>
  <c r="J1113" i="10"/>
  <c r="K1113" i="10" s="1"/>
  <c r="L1113" i="10" s="1"/>
  <c r="F1113" i="10"/>
  <c r="J1112" i="10"/>
  <c r="K1112" i="10" s="1"/>
  <c r="L1112" i="10" s="1"/>
  <c r="F1112" i="10"/>
  <c r="J1111" i="10"/>
  <c r="K1111" i="10" s="1"/>
  <c r="L1111" i="10" s="1"/>
  <c r="F1111" i="10"/>
  <c r="J1110" i="10"/>
  <c r="K1110" i="10" s="1"/>
  <c r="L1110" i="10" s="1"/>
  <c r="F1110" i="10"/>
  <c r="J1109" i="10"/>
  <c r="K1109" i="10" s="1"/>
  <c r="L1109" i="10" s="1"/>
  <c r="F1109" i="10"/>
  <c r="J1108" i="10"/>
  <c r="K1108" i="10" s="1"/>
  <c r="L1108" i="10" s="1"/>
  <c r="F1108" i="10"/>
  <c r="J1107" i="10"/>
  <c r="K1107" i="10" s="1"/>
  <c r="L1107" i="10" s="1"/>
  <c r="F1107" i="10"/>
  <c r="J1106" i="10"/>
  <c r="K1106" i="10" s="1"/>
  <c r="L1106" i="10" s="1"/>
  <c r="F1106" i="10"/>
  <c r="J1105" i="10"/>
  <c r="K1105" i="10" s="1"/>
  <c r="L1105" i="10" s="1"/>
  <c r="F1105" i="10"/>
  <c r="J1104" i="10"/>
  <c r="K1104" i="10" s="1"/>
  <c r="L1104" i="10" s="1"/>
  <c r="F1104" i="10"/>
  <c r="J1103" i="10"/>
  <c r="K1103" i="10" s="1"/>
  <c r="L1103" i="10" s="1"/>
  <c r="F1103" i="10"/>
  <c r="J1102" i="10"/>
  <c r="K1102" i="10" s="1"/>
  <c r="L1102" i="10" s="1"/>
  <c r="F1102" i="10"/>
  <c r="J1101" i="10"/>
  <c r="K1101" i="10" s="1"/>
  <c r="L1101" i="10" s="1"/>
  <c r="F1101" i="10"/>
  <c r="J1100" i="10"/>
  <c r="K1100" i="10" s="1"/>
  <c r="L1100" i="10" s="1"/>
  <c r="F1100" i="10"/>
  <c r="J1099" i="10"/>
  <c r="K1099" i="10" s="1"/>
  <c r="L1099" i="10" s="1"/>
  <c r="F1099" i="10"/>
  <c r="J1098" i="10"/>
  <c r="K1098" i="10" s="1"/>
  <c r="L1098" i="10" s="1"/>
  <c r="F1098" i="10"/>
  <c r="J1097" i="10"/>
  <c r="K1097" i="10" s="1"/>
  <c r="L1097" i="10" s="1"/>
  <c r="F1097" i="10"/>
  <c r="J1096" i="10"/>
  <c r="K1096" i="10" s="1"/>
  <c r="L1096" i="10" s="1"/>
  <c r="F1096" i="10"/>
  <c r="J1095" i="10"/>
  <c r="K1095" i="10" s="1"/>
  <c r="L1095" i="10" s="1"/>
  <c r="F1095" i="10"/>
  <c r="J1094" i="10"/>
  <c r="K1094" i="10" s="1"/>
  <c r="L1094" i="10" s="1"/>
  <c r="F1094" i="10"/>
  <c r="J1093" i="10"/>
  <c r="K1093" i="10" s="1"/>
  <c r="L1093" i="10" s="1"/>
  <c r="F1093" i="10"/>
  <c r="J1092" i="10"/>
  <c r="K1092" i="10" s="1"/>
  <c r="L1092" i="10" s="1"/>
  <c r="F1092" i="10"/>
  <c r="J1091" i="10"/>
  <c r="K1091" i="10" s="1"/>
  <c r="L1091" i="10" s="1"/>
  <c r="F1091" i="10"/>
  <c r="J1090" i="10"/>
  <c r="K1090" i="10" s="1"/>
  <c r="L1090" i="10" s="1"/>
  <c r="F1090" i="10"/>
  <c r="J1089" i="10"/>
  <c r="K1089" i="10" s="1"/>
  <c r="L1089" i="10" s="1"/>
  <c r="F1089" i="10"/>
  <c r="J1088" i="10"/>
  <c r="K1088" i="10" s="1"/>
  <c r="L1088" i="10" s="1"/>
  <c r="F1088" i="10"/>
  <c r="J1087" i="10"/>
  <c r="K1087" i="10" s="1"/>
  <c r="L1087" i="10" s="1"/>
  <c r="F1087" i="10"/>
  <c r="J1086" i="10"/>
  <c r="K1086" i="10" s="1"/>
  <c r="L1086" i="10" s="1"/>
  <c r="F1086" i="10"/>
  <c r="J1085" i="10"/>
  <c r="K1085" i="10" s="1"/>
  <c r="L1085" i="10" s="1"/>
  <c r="F1085" i="10"/>
  <c r="J1084" i="10"/>
  <c r="K1084" i="10" s="1"/>
  <c r="L1084" i="10" s="1"/>
  <c r="F1084" i="10"/>
  <c r="J1083" i="10"/>
  <c r="K1083" i="10" s="1"/>
  <c r="L1083" i="10" s="1"/>
  <c r="F1083" i="10"/>
  <c r="J1082" i="10"/>
  <c r="K1082" i="10" s="1"/>
  <c r="L1082" i="10" s="1"/>
  <c r="F1082" i="10"/>
  <c r="J1081" i="10"/>
  <c r="K1081" i="10" s="1"/>
  <c r="L1081" i="10" s="1"/>
  <c r="F1081" i="10"/>
  <c r="J1080" i="10"/>
  <c r="K1080" i="10" s="1"/>
  <c r="L1080" i="10" s="1"/>
  <c r="F1080" i="10"/>
  <c r="J1079" i="10"/>
  <c r="K1079" i="10" s="1"/>
  <c r="L1079" i="10" s="1"/>
  <c r="F1079" i="10"/>
  <c r="J1078" i="10"/>
  <c r="K1078" i="10" s="1"/>
  <c r="L1078" i="10" s="1"/>
  <c r="F1078" i="10"/>
  <c r="J1077" i="10"/>
  <c r="K1077" i="10" s="1"/>
  <c r="L1077" i="10" s="1"/>
  <c r="F1077" i="10"/>
  <c r="J1076" i="10"/>
  <c r="K1076" i="10" s="1"/>
  <c r="L1076" i="10" s="1"/>
  <c r="F1076" i="10"/>
  <c r="J1075" i="10"/>
  <c r="K1075" i="10" s="1"/>
  <c r="L1075" i="10" s="1"/>
  <c r="F1075" i="10"/>
  <c r="J1074" i="10"/>
  <c r="K1074" i="10" s="1"/>
  <c r="L1074" i="10" s="1"/>
  <c r="F1074" i="10"/>
  <c r="J1073" i="10"/>
  <c r="K1073" i="10" s="1"/>
  <c r="L1073" i="10" s="1"/>
  <c r="F1073" i="10"/>
  <c r="J1072" i="10"/>
  <c r="K1072" i="10" s="1"/>
  <c r="L1072" i="10" s="1"/>
  <c r="F1072" i="10"/>
  <c r="J1071" i="10"/>
  <c r="K1071" i="10" s="1"/>
  <c r="L1071" i="10" s="1"/>
  <c r="F1071" i="10"/>
  <c r="J1070" i="10"/>
  <c r="K1070" i="10" s="1"/>
  <c r="L1070" i="10" s="1"/>
  <c r="F1070" i="10"/>
  <c r="J1069" i="10"/>
  <c r="K1069" i="10" s="1"/>
  <c r="L1069" i="10" s="1"/>
  <c r="F1069" i="10"/>
  <c r="J1068" i="10"/>
  <c r="K1068" i="10" s="1"/>
  <c r="L1068" i="10" s="1"/>
  <c r="F1068" i="10"/>
  <c r="J1067" i="10"/>
  <c r="K1067" i="10" s="1"/>
  <c r="L1067" i="10" s="1"/>
  <c r="F1067" i="10"/>
  <c r="J1066" i="10"/>
  <c r="K1066" i="10" s="1"/>
  <c r="L1066" i="10" s="1"/>
  <c r="F1066" i="10"/>
  <c r="J1065" i="10"/>
  <c r="K1065" i="10" s="1"/>
  <c r="L1065" i="10" s="1"/>
  <c r="F1065" i="10"/>
  <c r="J1064" i="10"/>
  <c r="K1064" i="10" s="1"/>
  <c r="L1064" i="10" s="1"/>
  <c r="F1064" i="10"/>
  <c r="J1063" i="10"/>
  <c r="K1063" i="10" s="1"/>
  <c r="L1063" i="10" s="1"/>
  <c r="F1063" i="10"/>
  <c r="J1062" i="10"/>
  <c r="K1062" i="10" s="1"/>
  <c r="L1062" i="10" s="1"/>
  <c r="F1062" i="10"/>
  <c r="J1061" i="10"/>
  <c r="K1061" i="10" s="1"/>
  <c r="L1061" i="10" s="1"/>
  <c r="F1061" i="10"/>
  <c r="J1060" i="10"/>
  <c r="K1060" i="10" s="1"/>
  <c r="L1060" i="10" s="1"/>
  <c r="F1060" i="10"/>
  <c r="J1059" i="10"/>
  <c r="K1059" i="10" s="1"/>
  <c r="L1059" i="10" s="1"/>
  <c r="F1059" i="10"/>
  <c r="J1058" i="10"/>
  <c r="K1058" i="10" s="1"/>
  <c r="L1058" i="10" s="1"/>
  <c r="F1058" i="10"/>
  <c r="J1057" i="10"/>
  <c r="K1057" i="10" s="1"/>
  <c r="L1057" i="10" s="1"/>
  <c r="F1057" i="10"/>
  <c r="J1056" i="10"/>
  <c r="K1056" i="10" s="1"/>
  <c r="L1056" i="10" s="1"/>
  <c r="F1056" i="10"/>
  <c r="J1055" i="10"/>
  <c r="K1055" i="10" s="1"/>
  <c r="L1055" i="10" s="1"/>
  <c r="F1055" i="10"/>
  <c r="J1054" i="10"/>
  <c r="K1054" i="10" s="1"/>
  <c r="L1054" i="10" s="1"/>
  <c r="F1054" i="10"/>
  <c r="J1053" i="10"/>
  <c r="K1053" i="10" s="1"/>
  <c r="L1053" i="10" s="1"/>
  <c r="F1053" i="10"/>
  <c r="J1052" i="10"/>
  <c r="K1052" i="10" s="1"/>
  <c r="L1052" i="10" s="1"/>
  <c r="F1052" i="10"/>
  <c r="J1051" i="10"/>
  <c r="K1051" i="10" s="1"/>
  <c r="L1051" i="10" s="1"/>
  <c r="F1051" i="10"/>
  <c r="J1050" i="10"/>
  <c r="K1050" i="10" s="1"/>
  <c r="L1050" i="10" s="1"/>
  <c r="F1050" i="10"/>
  <c r="J1049" i="10"/>
  <c r="K1049" i="10" s="1"/>
  <c r="L1049" i="10" s="1"/>
  <c r="F1049" i="10"/>
  <c r="J1048" i="10"/>
  <c r="K1048" i="10" s="1"/>
  <c r="L1048" i="10" s="1"/>
  <c r="F1048" i="10"/>
  <c r="J1047" i="10"/>
  <c r="K1047" i="10" s="1"/>
  <c r="L1047" i="10" s="1"/>
  <c r="F1047" i="10"/>
  <c r="J1046" i="10"/>
  <c r="K1046" i="10" s="1"/>
  <c r="L1046" i="10" s="1"/>
  <c r="F1046" i="10"/>
  <c r="J1045" i="10"/>
  <c r="K1045" i="10" s="1"/>
  <c r="L1045" i="10" s="1"/>
  <c r="F1045" i="10"/>
  <c r="J1044" i="10"/>
  <c r="K1044" i="10" s="1"/>
  <c r="L1044" i="10" s="1"/>
  <c r="F1044" i="10"/>
  <c r="J1043" i="10"/>
  <c r="K1043" i="10" s="1"/>
  <c r="L1043" i="10" s="1"/>
  <c r="F1043" i="10"/>
  <c r="J1042" i="10"/>
  <c r="K1042" i="10" s="1"/>
  <c r="L1042" i="10" s="1"/>
  <c r="F1042" i="10"/>
  <c r="J1041" i="10"/>
  <c r="K1041" i="10" s="1"/>
  <c r="L1041" i="10" s="1"/>
  <c r="F1041" i="10"/>
  <c r="J1040" i="10"/>
  <c r="K1040" i="10" s="1"/>
  <c r="L1040" i="10" s="1"/>
  <c r="F1040" i="10"/>
  <c r="J1039" i="10"/>
  <c r="K1039" i="10" s="1"/>
  <c r="L1039" i="10" s="1"/>
  <c r="F1039" i="10"/>
  <c r="J1038" i="10"/>
  <c r="K1038" i="10" s="1"/>
  <c r="L1038" i="10" s="1"/>
  <c r="F1038" i="10"/>
  <c r="J1037" i="10"/>
  <c r="K1037" i="10" s="1"/>
  <c r="L1037" i="10" s="1"/>
  <c r="F1037" i="10"/>
  <c r="J1036" i="10"/>
  <c r="K1036" i="10" s="1"/>
  <c r="L1036" i="10" s="1"/>
  <c r="F1036" i="10"/>
  <c r="J1035" i="10"/>
  <c r="K1035" i="10" s="1"/>
  <c r="L1035" i="10" s="1"/>
  <c r="F1035" i="10"/>
  <c r="J1034" i="10"/>
  <c r="K1034" i="10" s="1"/>
  <c r="L1034" i="10" s="1"/>
  <c r="F1034" i="10"/>
  <c r="J1033" i="10"/>
  <c r="K1033" i="10" s="1"/>
  <c r="L1033" i="10" s="1"/>
  <c r="F1033" i="10"/>
  <c r="J1032" i="10"/>
  <c r="K1032" i="10" s="1"/>
  <c r="L1032" i="10" s="1"/>
  <c r="F1032" i="10"/>
  <c r="J1031" i="10"/>
  <c r="K1031" i="10" s="1"/>
  <c r="L1031" i="10" s="1"/>
  <c r="F1031" i="10"/>
  <c r="J1030" i="10"/>
  <c r="K1030" i="10" s="1"/>
  <c r="L1030" i="10" s="1"/>
  <c r="F1030" i="10"/>
  <c r="J1029" i="10"/>
  <c r="K1029" i="10" s="1"/>
  <c r="L1029" i="10" s="1"/>
  <c r="F1029" i="10"/>
  <c r="J1028" i="10"/>
  <c r="K1028" i="10" s="1"/>
  <c r="L1028" i="10" s="1"/>
  <c r="F1028" i="10"/>
  <c r="J1027" i="10"/>
  <c r="K1027" i="10" s="1"/>
  <c r="L1027" i="10" s="1"/>
  <c r="F1027" i="10"/>
  <c r="J1026" i="10"/>
  <c r="K1026" i="10" s="1"/>
  <c r="L1026" i="10" s="1"/>
  <c r="F1026" i="10"/>
  <c r="J1025" i="10"/>
  <c r="K1025" i="10" s="1"/>
  <c r="L1025" i="10" s="1"/>
  <c r="F1025" i="10"/>
  <c r="J1024" i="10"/>
  <c r="K1024" i="10" s="1"/>
  <c r="L1024" i="10" s="1"/>
  <c r="F1024" i="10"/>
  <c r="J1023" i="10"/>
  <c r="K1023" i="10" s="1"/>
  <c r="L1023" i="10" s="1"/>
  <c r="F1023" i="10"/>
  <c r="J1022" i="10"/>
  <c r="K1022" i="10" s="1"/>
  <c r="L1022" i="10" s="1"/>
  <c r="F1022" i="10"/>
  <c r="J1021" i="10"/>
  <c r="K1021" i="10" s="1"/>
  <c r="L1021" i="10" s="1"/>
  <c r="F1021" i="10"/>
  <c r="J1020" i="10"/>
  <c r="K1020" i="10" s="1"/>
  <c r="L1020" i="10" s="1"/>
  <c r="F1020" i="10"/>
  <c r="J1019" i="10"/>
  <c r="K1019" i="10" s="1"/>
  <c r="L1019" i="10" s="1"/>
  <c r="F1019" i="10"/>
  <c r="J1018" i="10"/>
  <c r="K1018" i="10" s="1"/>
  <c r="L1018" i="10" s="1"/>
  <c r="F1018" i="10"/>
  <c r="J1017" i="10"/>
  <c r="K1017" i="10" s="1"/>
  <c r="L1017" i="10" s="1"/>
  <c r="F1017" i="10"/>
  <c r="J1016" i="10"/>
  <c r="K1016" i="10" s="1"/>
  <c r="L1016" i="10" s="1"/>
  <c r="F1016" i="10"/>
  <c r="J1015" i="10"/>
  <c r="K1015" i="10" s="1"/>
  <c r="L1015" i="10" s="1"/>
  <c r="F1015" i="10"/>
  <c r="J1014" i="10"/>
  <c r="K1014" i="10" s="1"/>
  <c r="L1014" i="10" s="1"/>
  <c r="F1014" i="10"/>
  <c r="J1013" i="10"/>
  <c r="K1013" i="10" s="1"/>
  <c r="L1013" i="10" s="1"/>
  <c r="F1013" i="10"/>
  <c r="J1012" i="10"/>
  <c r="K1012" i="10" s="1"/>
  <c r="L1012" i="10" s="1"/>
  <c r="F1012" i="10"/>
  <c r="J1011" i="10"/>
  <c r="K1011" i="10" s="1"/>
  <c r="L1011" i="10" s="1"/>
  <c r="F1011" i="10"/>
  <c r="J1010" i="10"/>
  <c r="K1010" i="10" s="1"/>
  <c r="L1010" i="10" s="1"/>
  <c r="F1010" i="10"/>
  <c r="J1009" i="10"/>
  <c r="K1009" i="10" s="1"/>
  <c r="L1009" i="10" s="1"/>
  <c r="F1009" i="10"/>
  <c r="J1008" i="10"/>
  <c r="K1008" i="10" s="1"/>
  <c r="L1008" i="10" s="1"/>
  <c r="F1008" i="10"/>
  <c r="J1007" i="10"/>
  <c r="K1007" i="10" s="1"/>
  <c r="L1007" i="10" s="1"/>
  <c r="F1007" i="10"/>
  <c r="J1006" i="10"/>
  <c r="K1006" i="10" s="1"/>
  <c r="L1006" i="10" s="1"/>
  <c r="F1006" i="10"/>
  <c r="J1005" i="10"/>
  <c r="K1005" i="10" s="1"/>
  <c r="L1005" i="10" s="1"/>
  <c r="F1005" i="10"/>
  <c r="J1004" i="10"/>
  <c r="K1004" i="10" s="1"/>
  <c r="L1004" i="10" s="1"/>
  <c r="F1004" i="10"/>
  <c r="J1003" i="10"/>
  <c r="K1003" i="10" s="1"/>
  <c r="L1003" i="10" s="1"/>
  <c r="F1003" i="10"/>
  <c r="J1002" i="10"/>
  <c r="K1002" i="10" s="1"/>
  <c r="L1002" i="10" s="1"/>
  <c r="F1002" i="10"/>
  <c r="J1001" i="10"/>
  <c r="K1001" i="10" s="1"/>
  <c r="L1001" i="10" s="1"/>
  <c r="F1001" i="10"/>
  <c r="J1000" i="10"/>
  <c r="K1000" i="10" s="1"/>
  <c r="L1000" i="10" s="1"/>
  <c r="F1000" i="10"/>
  <c r="J999" i="10"/>
  <c r="K999" i="10" s="1"/>
  <c r="L999" i="10" s="1"/>
  <c r="F999" i="10"/>
  <c r="J998" i="10"/>
  <c r="K998" i="10" s="1"/>
  <c r="L998" i="10" s="1"/>
  <c r="F998" i="10"/>
  <c r="J997" i="10"/>
  <c r="K997" i="10" s="1"/>
  <c r="L997" i="10" s="1"/>
  <c r="F997" i="10"/>
  <c r="J996" i="10"/>
  <c r="K996" i="10" s="1"/>
  <c r="L996" i="10" s="1"/>
  <c r="F996" i="10"/>
  <c r="J995" i="10"/>
  <c r="K995" i="10" s="1"/>
  <c r="L995" i="10" s="1"/>
  <c r="F995" i="10"/>
  <c r="J994" i="10"/>
  <c r="K994" i="10" s="1"/>
  <c r="L994" i="10" s="1"/>
  <c r="F994" i="10"/>
  <c r="J993" i="10"/>
  <c r="K993" i="10" s="1"/>
  <c r="L993" i="10" s="1"/>
  <c r="F993" i="10"/>
  <c r="J992" i="10"/>
  <c r="K992" i="10" s="1"/>
  <c r="L992" i="10" s="1"/>
  <c r="F992" i="10"/>
  <c r="J991" i="10"/>
  <c r="K991" i="10" s="1"/>
  <c r="L991" i="10" s="1"/>
  <c r="F991" i="10"/>
  <c r="J990" i="10"/>
  <c r="K990" i="10" s="1"/>
  <c r="L990" i="10" s="1"/>
  <c r="F990" i="10"/>
  <c r="J989" i="10"/>
  <c r="K989" i="10" s="1"/>
  <c r="L989" i="10" s="1"/>
  <c r="F989" i="10"/>
  <c r="J988" i="10"/>
  <c r="K988" i="10" s="1"/>
  <c r="L988" i="10" s="1"/>
  <c r="F988" i="10"/>
  <c r="J987" i="10"/>
  <c r="K987" i="10" s="1"/>
  <c r="L987" i="10" s="1"/>
  <c r="F987" i="10"/>
  <c r="J986" i="10"/>
  <c r="K986" i="10" s="1"/>
  <c r="L986" i="10" s="1"/>
  <c r="F986" i="10"/>
  <c r="J985" i="10"/>
  <c r="K985" i="10" s="1"/>
  <c r="L985" i="10" s="1"/>
  <c r="F985" i="10"/>
  <c r="J984" i="10"/>
  <c r="K984" i="10" s="1"/>
  <c r="L984" i="10" s="1"/>
  <c r="F984" i="10"/>
  <c r="J983" i="10"/>
  <c r="K983" i="10" s="1"/>
  <c r="L983" i="10" s="1"/>
  <c r="F983" i="10"/>
  <c r="J982" i="10"/>
  <c r="K982" i="10" s="1"/>
  <c r="L982" i="10" s="1"/>
  <c r="F982" i="10"/>
  <c r="J981" i="10"/>
  <c r="K981" i="10" s="1"/>
  <c r="L981" i="10" s="1"/>
  <c r="F981" i="10"/>
  <c r="J980" i="10"/>
  <c r="K980" i="10" s="1"/>
  <c r="L980" i="10" s="1"/>
  <c r="F980" i="10"/>
  <c r="J979" i="10"/>
  <c r="K979" i="10" s="1"/>
  <c r="L979" i="10" s="1"/>
  <c r="F979" i="10"/>
  <c r="J978" i="10"/>
  <c r="K978" i="10" s="1"/>
  <c r="L978" i="10" s="1"/>
  <c r="F978" i="10"/>
  <c r="J977" i="10"/>
  <c r="K977" i="10" s="1"/>
  <c r="L977" i="10" s="1"/>
  <c r="F977" i="10"/>
  <c r="J976" i="10"/>
  <c r="K976" i="10" s="1"/>
  <c r="L976" i="10" s="1"/>
  <c r="F976" i="10"/>
  <c r="J975" i="10"/>
  <c r="K975" i="10" s="1"/>
  <c r="L975" i="10" s="1"/>
  <c r="F975" i="10"/>
  <c r="J974" i="10"/>
  <c r="K974" i="10" s="1"/>
  <c r="L974" i="10" s="1"/>
  <c r="F974" i="10"/>
  <c r="J973" i="10"/>
  <c r="K973" i="10" s="1"/>
  <c r="L973" i="10" s="1"/>
  <c r="F973" i="10"/>
  <c r="J972" i="10"/>
  <c r="K972" i="10" s="1"/>
  <c r="L972" i="10" s="1"/>
  <c r="F972" i="10"/>
  <c r="J971" i="10"/>
  <c r="K971" i="10" s="1"/>
  <c r="L971" i="10" s="1"/>
  <c r="F971" i="10"/>
  <c r="J970" i="10"/>
  <c r="K970" i="10" s="1"/>
  <c r="L970" i="10" s="1"/>
  <c r="F970" i="10"/>
  <c r="J969" i="10"/>
  <c r="K969" i="10" s="1"/>
  <c r="L969" i="10" s="1"/>
  <c r="F969" i="10"/>
  <c r="J968" i="10"/>
  <c r="K968" i="10" s="1"/>
  <c r="L968" i="10" s="1"/>
  <c r="F968" i="10"/>
  <c r="J967" i="10"/>
  <c r="K967" i="10" s="1"/>
  <c r="L967" i="10" s="1"/>
  <c r="F967" i="10"/>
  <c r="J966" i="10"/>
  <c r="K966" i="10" s="1"/>
  <c r="L966" i="10" s="1"/>
  <c r="F966" i="10"/>
  <c r="J965" i="10"/>
  <c r="K965" i="10" s="1"/>
  <c r="L965" i="10" s="1"/>
  <c r="F965" i="10"/>
  <c r="J964" i="10"/>
  <c r="K964" i="10" s="1"/>
  <c r="L964" i="10" s="1"/>
  <c r="F964" i="10"/>
  <c r="J963" i="10"/>
  <c r="K963" i="10" s="1"/>
  <c r="L963" i="10" s="1"/>
  <c r="F963" i="10"/>
  <c r="J962" i="10"/>
  <c r="K962" i="10" s="1"/>
  <c r="L962" i="10" s="1"/>
  <c r="F962" i="10"/>
  <c r="J961" i="10"/>
  <c r="K961" i="10" s="1"/>
  <c r="L961" i="10" s="1"/>
  <c r="F961" i="10"/>
  <c r="J960" i="10"/>
  <c r="K960" i="10" s="1"/>
  <c r="L960" i="10" s="1"/>
  <c r="F960" i="10"/>
  <c r="J959" i="10"/>
  <c r="K959" i="10" s="1"/>
  <c r="L959" i="10" s="1"/>
  <c r="F959" i="10"/>
  <c r="J958" i="10"/>
  <c r="K958" i="10" s="1"/>
  <c r="L958" i="10" s="1"/>
  <c r="F958" i="10"/>
  <c r="J957" i="10"/>
  <c r="K957" i="10" s="1"/>
  <c r="L957" i="10" s="1"/>
  <c r="F957" i="10"/>
  <c r="J956" i="10"/>
  <c r="K956" i="10" s="1"/>
  <c r="L956" i="10" s="1"/>
  <c r="F956" i="10"/>
  <c r="J955" i="10"/>
  <c r="K955" i="10" s="1"/>
  <c r="L955" i="10" s="1"/>
  <c r="F955" i="10"/>
  <c r="J954" i="10"/>
  <c r="K954" i="10" s="1"/>
  <c r="L954" i="10" s="1"/>
  <c r="F954" i="10"/>
  <c r="J953" i="10"/>
  <c r="K953" i="10" s="1"/>
  <c r="L953" i="10" s="1"/>
  <c r="F953" i="10"/>
  <c r="J952" i="10"/>
  <c r="K952" i="10" s="1"/>
  <c r="L952" i="10" s="1"/>
  <c r="F952" i="10"/>
  <c r="J951" i="10"/>
  <c r="K951" i="10" s="1"/>
  <c r="L951" i="10" s="1"/>
  <c r="F951" i="10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06" i="3"/>
  <c r="F935" i="7"/>
  <c r="F936" i="7"/>
  <c r="H924" i="4"/>
  <c r="I924" i="4" s="1"/>
  <c r="M887" i="10"/>
  <c r="M891" i="10"/>
  <c r="M905" i="10"/>
  <c r="M927" i="10"/>
  <c r="M930" i="10"/>
  <c r="M941" i="10"/>
  <c r="M757" i="17"/>
  <c r="M758" i="17"/>
  <c r="M766" i="17"/>
  <c r="M779" i="17"/>
  <c r="M794" i="17"/>
  <c r="M799" i="17"/>
  <c r="M800" i="17"/>
  <c r="M818" i="17"/>
  <c r="M819" i="17"/>
  <c r="M824" i="17"/>
  <c r="M832" i="17"/>
  <c r="M833" i="17"/>
  <c r="M839" i="17"/>
  <c r="M846" i="17"/>
  <c r="M867" i="17"/>
  <c r="M712" i="7"/>
  <c r="M719" i="7"/>
  <c r="M722" i="7"/>
  <c r="M728" i="7"/>
  <c r="M729" i="7"/>
  <c r="M738" i="7"/>
  <c r="M754" i="7"/>
  <c r="M761" i="7"/>
  <c r="M767" i="7"/>
  <c r="M771" i="7"/>
  <c r="M779" i="7"/>
  <c r="M782" i="7"/>
  <c r="M784" i="7"/>
  <c r="M787" i="7"/>
  <c r="M788" i="7"/>
  <c r="M789" i="7"/>
  <c r="M791" i="7"/>
  <c r="M793" i="7"/>
  <c r="M795" i="7"/>
  <c r="M796" i="7"/>
  <c r="M801" i="7"/>
  <c r="M802" i="7"/>
  <c r="M803" i="7"/>
  <c r="M807" i="7"/>
  <c r="M811" i="7"/>
  <c r="M813" i="7"/>
  <c r="M817" i="7"/>
  <c r="M821" i="7"/>
  <c r="M823" i="7"/>
  <c r="M834" i="7"/>
  <c r="M837" i="7"/>
  <c r="M842" i="7"/>
  <c r="M849" i="7"/>
  <c r="M859" i="7"/>
  <c r="M862" i="7"/>
  <c r="M1402" i="7"/>
  <c r="M1411" i="7"/>
  <c r="M1412" i="7"/>
  <c r="M1416" i="7"/>
  <c r="M1417" i="7"/>
  <c r="M1419" i="7"/>
  <c r="M1420" i="7"/>
  <c r="M1421" i="7"/>
  <c r="M1423" i="7"/>
  <c r="M1425" i="7"/>
  <c r="M1427" i="7"/>
  <c r="M1428" i="7"/>
  <c r="P1428" i="7" s="1"/>
  <c r="M1433" i="7"/>
  <c r="M1439" i="7"/>
  <c r="M1440" i="7"/>
  <c r="M1443" i="7"/>
  <c r="M1449" i="7"/>
  <c r="M1451" i="7"/>
  <c r="M1460" i="7"/>
  <c r="K397" i="3"/>
  <c r="K403" i="3"/>
  <c r="K405" i="3"/>
  <c r="K415" i="3"/>
  <c r="K417" i="3"/>
  <c r="K431" i="3"/>
  <c r="K435" i="3"/>
  <c r="K447" i="3"/>
  <c r="K453" i="3"/>
  <c r="K461" i="3"/>
  <c r="K463" i="3"/>
  <c r="K467" i="3"/>
  <c r="K469" i="3"/>
  <c r="K477" i="3"/>
  <c r="K478" i="3"/>
  <c r="K491" i="3"/>
  <c r="K494" i="3"/>
  <c r="K498" i="3"/>
  <c r="K510" i="3"/>
  <c r="K513" i="3"/>
  <c r="K520" i="3"/>
  <c r="K523" i="3"/>
  <c r="K526" i="3"/>
  <c r="K528" i="3"/>
  <c r="K530" i="3"/>
  <c r="K536" i="3"/>
  <c r="K541" i="3"/>
  <c r="K542" i="3"/>
  <c r="K543" i="3"/>
  <c r="K557" i="3"/>
  <c r="K562" i="3"/>
  <c r="K602" i="3"/>
  <c r="K611" i="3"/>
  <c r="K618" i="3"/>
  <c r="K619" i="3"/>
  <c r="K627" i="3"/>
  <c r="K662" i="3"/>
  <c r="K670" i="3"/>
  <c r="K678" i="3"/>
  <c r="K690" i="3"/>
  <c r="H382" i="4"/>
  <c r="I382" i="4" s="1"/>
  <c r="H383" i="4"/>
  <c r="I383" i="4" s="1"/>
  <c r="H384" i="4"/>
  <c r="I384" i="4" s="1"/>
  <c r="H385" i="4"/>
  <c r="I385" i="4" s="1"/>
  <c r="H386" i="4"/>
  <c r="I386" i="4" s="1"/>
  <c r="H388" i="4"/>
  <c r="I388" i="4" s="1"/>
  <c r="H389" i="4"/>
  <c r="I389" i="4" s="1"/>
  <c r="H390" i="4"/>
  <c r="I390" i="4" s="1"/>
  <c r="H391" i="4"/>
  <c r="I391" i="4" s="1"/>
  <c r="H392" i="4"/>
  <c r="I392" i="4" s="1"/>
  <c r="H393" i="4"/>
  <c r="I393" i="4" s="1"/>
  <c r="H394" i="4"/>
  <c r="I394" i="4" s="1"/>
  <c r="H395" i="4"/>
  <c r="I395" i="4" s="1"/>
  <c r="H396" i="4"/>
  <c r="I396" i="4" s="1"/>
  <c r="H397" i="4"/>
  <c r="I397" i="4" s="1"/>
  <c r="H398" i="4"/>
  <c r="I398" i="4" s="1"/>
  <c r="H399" i="4"/>
  <c r="I399" i="4" s="1"/>
  <c r="H400" i="4"/>
  <c r="I400" i="4" s="1"/>
  <c r="H401" i="4"/>
  <c r="I401" i="4" s="1"/>
  <c r="H402" i="4"/>
  <c r="I402" i="4" s="1"/>
  <c r="H403" i="4"/>
  <c r="I403" i="4" s="1"/>
  <c r="H404" i="4"/>
  <c r="I404" i="4" s="1"/>
  <c r="H405" i="4"/>
  <c r="I405" i="4" s="1"/>
  <c r="H406" i="4"/>
  <c r="I406" i="4" s="1"/>
  <c r="H407" i="4"/>
  <c r="I407" i="4" s="1"/>
  <c r="H408" i="4"/>
  <c r="I408" i="4" s="1"/>
  <c r="H409" i="4"/>
  <c r="I409" i="4" s="1"/>
  <c r="H410" i="4"/>
  <c r="I410" i="4" s="1"/>
  <c r="H411" i="4"/>
  <c r="I411" i="4" s="1"/>
  <c r="H412" i="4"/>
  <c r="I412" i="4" s="1"/>
  <c r="H413" i="4"/>
  <c r="I413" i="4" s="1"/>
  <c r="H414" i="4"/>
  <c r="I414" i="4" s="1"/>
  <c r="H415" i="4"/>
  <c r="I415" i="4" s="1"/>
  <c r="H416" i="4"/>
  <c r="I416" i="4" s="1"/>
  <c r="H417" i="4"/>
  <c r="I417" i="4" s="1"/>
  <c r="H418" i="4"/>
  <c r="I418" i="4" s="1"/>
  <c r="H419" i="4"/>
  <c r="I419" i="4" s="1"/>
  <c r="H420" i="4"/>
  <c r="I420" i="4" s="1"/>
  <c r="H421" i="4"/>
  <c r="I421" i="4" s="1"/>
  <c r="H422" i="4"/>
  <c r="I422" i="4" s="1"/>
  <c r="H423" i="4"/>
  <c r="I423" i="4" s="1"/>
  <c r="H424" i="4"/>
  <c r="I424" i="4" s="1"/>
  <c r="H425" i="4"/>
  <c r="I425" i="4" s="1"/>
  <c r="H426" i="4"/>
  <c r="I426" i="4" s="1"/>
  <c r="H427" i="4"/>
  <c r="I427" i="4" s="1"/>
  <c r="H428" i="4"/>
  <c r="I428" i="4" s="1"/>
  <c r="H429" i="4"/>
  <c r="I429" i="4" s="1"/>
  <c r="H430" i="4"/>
  <c r="I430" i="4" s="1"/>
  <c r="H431" i="4"/>
  <c r="I431" i="4" s="1"/>
  <c r="H432" i="4"/>
  <c r="I432" i="4" s="1"/>
  <c r="H433" i="4"/>
  <c r="I433" i="4" s="1"/>
  <c r="H434" i="4"/>
  <c r="I434" i="4" s="1"/>
  <c r="H435" i="4"/>
  <c r="I435" i="4" s="1"/>
  <c r="H436" i="4"/>
  <c r="I436" i="4" s="1"/>
  <c r="H437" i="4"/>
  <c r="I437" i="4" s="1"/>
  <c r="H438" i="4"/>
  <c r="I438" i="4" s="1"/>
  <c r="H439" i="4"/>
  <c r="I439" i="4" s="1"/>
  <c r="H440" i="4"/>
  <c r="I440" i="4" s="1"/>
  <c r="H441" i="4"/>
  <c r="I441" i="4" s="1"/>
  <c r="H442" i="4"/>
  <c r="I442" i="4" s="1"/>
  <c r="H443" i="4"/>
  <c r="I443" i="4" s="1"/>
  <c r="H444" i="4"/>
  <c r="I444" i="4" s="1"/>
  <c r="H445" i="4"/>
  <c r="I445" i="4" s="1"/>
  <c r="H446" i="4"/>
  <c r="I446" i="4" s="1"/>
  <c r="H447" i="4"/>
  <c r="I447" i="4" s="1"/>
  <c r="H448" i="4"/>
  <c r="I448" i="4" s="1"/>
  <c r="H449" i="4"/>
  <c r="I449" i="4" s="1"/>
  <c r="H450" i="4"/>
  <c r="I450" i="4" s="1"/>
  <c r="H451" i="4"/>
  <c r="I451" i="4" s="1"/>
  <c r="H452" i="4"/>
  <c r="I452" i="4" s="1"/>
  <c r="H453" i="4"/>
  <c r="I453" i="4" s="1"/>
  <c r="H454" i="4"/>
  <c r="I454" i="4" s="1"/>
  <c r="H455" i="4"/>
  <c r="I455" i="4" s="1"/>
  <c r="H456" i="4"/>
  <c r="I456" i="4" s="1"/>
  <c r="H458" i="4"/>
  <c r="I458" i="4" s="1"/>
  <c r="H459" i="4"/>
  <c r="I459" i="4" s="1"/>
  <c r="H461" i="4"/>
  <c r="I461" i="4" s="1"/>
  <c r="H462" i="4"/>
  <c r="I462" i="4" s="1"/>
  <c r="H463" i="4"/>
  <c r="I463" i="4" s="1"/>
  <c r="H464" i="4"/>
  <c r="I464" i="4" s="1"/>
  <c r="H465" i="4"/>
  <c r="I465" i="4" s="1"/>
  <c r="H466" i="4"/>
  <c r="I466" i="4" s="1"/>
  <c r="H467" i="4"/>
  <c r="I467" i="4" s="1"/>
  <c r="H468" i="4"/>
  <c r="I468" i="4" s="1"/>
  <c r="H469" i="4"/>
  <c r="I469" i="4" s="1"/>
  <c r="H470" i="4"/>
  <c r="I470" i="4" s="1"/>
  <c r="H471" i="4"/>
  <c r="I471" i="4" s="1"/>
  <c r="H472" i="4"/>
  <c r="I472" i="4" s="1"/>
  <c r="H473" i="4"/>
  <c r="I473" i="4" s="1"/>
  <c r="H474" i="4"/>
  <c r="I474" i="4" s="1"/>
  <c r="H475" i="4"/>
  <c r="I475" i="4" s="1"/>
  <c r="H476" i="4"/>
  <c r="I476" i="4" s="1"/>
  <c r="H477" i="4"/>
  <c r="I477" i="4" s="1"/>
  <c r="H478" i="4"/>
  <c r="I478" i="4" s="1"/>
  <c r="H479" i="4"/>
  <c r="I479" i="4" s="1"/>
  <c r="H480" i="4"/>
  <c r="I480" i="4" s="1"/>
  <c r="H481" i="4"/>
  <c r="I481" i="4" s="1"/>
  <c r="H482" i="4"/>
  <c r="I482" i="4" s="1"/>
  <c r="H483" i="4"/>
  <c r="I483" i="4" s="1"/>
  <c r="H484" i="4"/>
  <c r="I484" i="4" s="1"/>
  <c r="H485" i="4"/>
  <c r="I485" i="4" s="1"/>
  <c r="H486" i="4"/>
  <c r="I486" i="4" s="1"/>
  <c r="H487" i="4"/>
  <c r="I487" i="4" s="1"/>
  <c r="H488" i="4"/>
  <c r="I488" i="4" s="1"/>
  <c r="H489" i="4"/>
  <c r="I489" i="4" s="1"/>
  <c r="H490" i="4"/>
  <c r="I490" i="4" s="1"/>
  <c r="H491" i="4"/>
  <c r="I491" i="4" s="1"/>
  <c r="H492" i="4"/>
  <c r="I492" i="4" s="1"/>
  <c r="H493" i="4"/>
  <c r="I493" i="4" s="1"/>
  <c r="H494" i="4"/>
  <c r="I494" i="4" s="1"/>
  <c r="H495" i="4"/>
  <c r="I495" i="4" s="1"/>
  <c r="H496" i="4"/>
  <c r="I496" i="4" s="1"/>
  <c r="H497" i="4"/>
  <c r="I497" i="4" s="1"/>
  <c r="H498" i="4"/>
  <c r="I498" i="4" s="1"/>
  <c r="H499" i="4"/>
  <c r="I499" i="4" s="1"/>
  <c r="H500" i="4"/>
  <c r="I500" i="4" s="1"/>
  <c r="H501" i="4"/>
  <c r="I501" i="4" s="1"/>
  <c r="H502" i="4"/>
  <c r="I502" i="4" s="1"/>
  <c r="H503" i="4"/>
  <c r="I503" i="4" s="1"/>
  <c r="H504" i="4"/>
  <c r="I504" i="4" s="1"/>
  <c r="H505" i="4"/>
  <c r="I505" i="4" s="1"/>
  <c r="H506" i="4"/>
  <c r="I506" i="4" s="1"/>
  <c r="H507" i="4"/>
  <c r="I507" i="4" s="1"/>
  <c r="H508" i="4"/>
  <c r="I508" i="4" s="1"/>
  <c r="H509" i="4"/>
  <c r="I509" i="4" s="1"/>
  <c r="H510" i="4"/>
  <c r="I510" i="4" s="1"/>
  <c r="H511" i="4"/>
  <c r="I511" i="4" s="1"/>
  <c r="H512" i="4"/>
  <c r="I512" i="4" s="1"/>
  <c r="H513" i="4"/>
  <c r="I513" i="4" s="1"/>
  <c r="H514" i="4"/>
  <c r="I514" i="4" s="1"/>
  <c r="H515" i="4"/>
  <c r="I515" i="4" s="1"/>
  <c r="H516" i="4"/>
  <c r="I516" i="4" s="1"/>
  <c r="H517" i="4"/>
  <c r="I517" i="4" s="1"/>
  <c r="H518" i="4"/>
  <c r="I518" i="4" s="1"/>
  <c r="H519" i="4"/>
  <c r="I519" i="4" s="1"/>
  <c r="H520" i="4"/>
  <c r="I520" i="4" s="1"/>
  <c r="H521" i="4"/>
  <c r="I521" i="4" s="1"/>
  <c r="H522" i="4"/>
  <c r="I522" i="4" s="1"/>
  <c r="H523" i="4"/>
  <c r="I523" i="4" s="1"/>
  <c r="H524" i="4"/>
  <c r="I524" i="4" s="1"/>
  <c r="H525" i="4"/>
  <c r="I525" i="4" s="1"/>
  <c r="H526" i="4"/>
  <c r="I526" i="4" s="1"/>
  <c r="H527" i="4"/>
  <c r="I527" i="4" s="1"/>
  <c r="H528" i="4"/>
  <c r="I528" i="4" s="1"/>
  <c r="H529" i="4"/>
  <c r="I529" i="4" s="1"/>
  <c r="H530" i="4"/>
  <c r="I530" i="4" s="1"/>
  <c r="H531" i="4"/>
  <c r="I531" i="4" s="1"/>
  <c r="H532" i="4"/>
  <c r="I532" i="4" s="1"/>
  <c r="H533" i="4"/>
  <c r="I533" i="4" s="1"/>
  <c r="H534" i="4"/>
  <c r="I534" i="4" s="1"/>
  <c r="H535" i="4"/>
  <c r="I535" i="4" s="1"/>
  <c r="H536" i="4"/>
  <c r="I536" i="4" s="1"/>
  <c r="H537" i="4"/>
  <c r="I537" i="4" s="1"/>
  <c r="H538" i="4"/>
  <c r="I538" i="4" s="1"/>
  <c r="H539" i="4"/>
  <c r="I539" i="4" s="1"/>
  <c r="H540" i="4"/>
  <c r="I540" i="4" s="1"/>
  <c r="H541" i="4"/>
  <c r="I541" i="4" s="1"/>
  <c r="H542" i="4"/>
  <c r="I542" i="4" s="1"/>
  <c r="H543" i="4"/>
  <c r="I543" i="4" s="1"/>
  <c r="H544" i="4"/>
  <c r="I544" i="4" s="1"/>
  <c r="H545" i="4"/>
  <c r="I545" i="4" s="1"/>
  <c r="H546" i="4"/>
  <c r="I546" i="4" s="1"/>
  <c r="H547" i="4"/>
  <c r="I547" i="4" s="1"/>
  <c r="H548" i="4"/>
  <c r="I548" i="4" s="1"/>
  <c r="H549" i="4"/>
  <c r="I549" i="4" s="1"/>
  <c r="H550" i="4"/>
  <c r="I550" i="4" s="1"/>
  <c r="H551" i="4"/>
  <c r="I551" i="4" s="1"/>
  <c r="H552" i="4"/>
  <c r="I552" i="4" s="1"/>
  <c r="H553" i="4"/>
  <c r="I553" i="4" s="1"/>
  <c r="H554" i="4"/>
  <c r="I554" i="4" s="1"/>
  <c r="H555" i="4"/>
  <c r="I555" i="4" s="1"/>
  <c r="H556" i="4"/>
  <c r="I556" i="4" s="1"/>
  <c r="H557" i="4"/>
  <c r="I557" i="4" s="1"/>
  <c r="H558" i="4"/>
  <c r="I558" i="4" s="1"/>
  <c r="H559" i="4"/>
  <c r="I559" i="4" s="1"/>
  <c r="H560" i="4"/>
  <c r="I560" i="4" s="1"/>
  <c r="H561" i="4"/>
  <c r="I561" i="4" s="1"/>
  <c r="H562" i="4"/>
  <c r="I562" i="4" s="1"/>
  <c r="H563" i="4"/>
  <c r="I563" i="4" s="1"/>
  <c r="H564" i="4"/>
  <c r="I564" i="4" s="1"/>
  <c r="H565" i="4"/>
  <c r="I565" i="4" s="1"/>
  <c r="H566" i="4"/>
  <c r="I566" i="4" s="1"/>
  <c r="H567" i="4"/>
  <c r="I567" i="4" s="1"/>
  <c r="H568" i="4"/>
  <c r="I568" i="4" s="1"/>
  <c r="H569" i="4"/>
  <c r="I569" i="4" s="1"/>
  <c r="H570" i="4"/>
  <c r="I570" i="4" s="1"/>
  <c r="H571" i="4"/>
  <c r="I571" i="4" s="1"/>
  <c r="H572" i="4"/>
  <c r="I572" i="4" s="1"/>
  <c r="H573" i="4"/>
  <c r="I573" i="4" s="1"/>
  <c r="H574" i="4"/>
  <c r="I574" i="4" s="1"/>
  <c r="H575" i="4"/>
  <c r="I575" i="4" s="1"/>
  <c r="H576" i="4"/>
  <c r="I576" i="4" s="1"/>
  <c r="H577" i="4"/>
  <c r="I577" i="4" s="1"/>
  <c r="H578" i="4"/>
  <c r="I578" i="4" s="1"/>
  <c r="H579" i="4"/>
  <c r="I579" i="4" s="1"/>
  <c r="H580" i="4"/>
  <c r="I580" i="4" s="1"/>
  <c r="H581" i="4"/>
  <c r="I581" i="4" s="1"/>
  <c r="H582" i="4"/>
  <c r="I582" i="4" s="1"/>
  <c r="H583" i="4"/>
  <c r="I583" i="4" s="1"/>
  <c r="H584" i="4"/>
  <c r="I584" i="4" s="1"/>
  <c r="H585" i="4"/>
  <c r="I585" i="4" s="1"/>
  <c r="H586" i="4"/>
  <c r="I586" i="4" s="1"/>
  <c r="H587" i="4"/>
  <c r="I587" i="4" s="1"/>
  <c r="H588" i="4"/>
  <c r="I588" i="4" s="1"/>
  <c r="H589" i="4"/>
  <c r="I589" i="4" s="1"/>
  <c r="H590" i="4"/>
  <c r="I590" i="4" s="1"/>
  <c r="H591" i="4"/>
  <c r="I591" i="4" s="1"/>
  <c r="H592" i="4"/>
  <c r="I592" i="4" s="1"/>
  <c r="H593" i="4"/>
  <c r="I593" i="4" s="1"/>
  <c r="H594" i="4"/>
  <c r="I594" i="4" s="1"/>
  <c r="H595" i="4"/>
  <c r="I595" i="4" s="1"/>
  <c r="H596" i="4"/>
  <c r="I596" i="4" s="1"/>
  <c r="H597" i="4"/>
  <c r="I597" i="4" s="1"/>
  <c r="H598" i="4"/>
  <c r="I598" i="4" s="1"/>
  <c r="H599" i="4"/>
  <c r="I599" i="4" s="1"/>
  <c r="H600" i="4"/>
  <c r="I600" i="4" s="1"/>
  <c r="H601" i="4"/>
  <c r="I601" i="4" s="1"/>
  <c r="H602" i="4"/>
  <c r="I602" i="4" s="1"/>
  <c r="H603" i="4"/>
  <c r="I603" i="4" s="1"/>
  <c r="H604" i="4"/>
  <c r="I604" i="4" s="1"/>
  <c r="H605" i="4"/>
  <c r="I605" i="4" s="1"/>
  <c r="H606" i="4"/>
  <c r="I606" i="4" s="1"/>
  <c r="H607" i="4"/>
  <c r="I607" i="4" s="1"/>
  <c r="H608" i="4"/>
  <c r="I608" i="4" s="1"/>
  <c r="H609" i="4"/>
  <c r="I609" i="4" s="1"/>
  <c r="H610" i="4"/>
  <c r="I610" i="4" s="1"/>
  <c r="H611" i="4"/>
  <c r="I611" i="4" s="1"/>
  <c r="H612" i="4"/>
  <c r="I612" i="4" s="1"/>
  <c r="H613" i="4"/>
  <c r="I613" i="4" s="1"/>
  <c r="H614" i="4"/>
  <c r="I614" i="4" s="1"/>
  <c r="H615" i="4"/>
  <c r="I615" i="4" s="1"/>
  <c r="H616" i="4"/>
  <c r="I616" i="4" s="1"/>
  <c r="H617" i="4"/>
  <c r="I617" i="4" s="1"/>
  <c r="H618" i="4"/>
  <c r="I618" i="4" s="1"/>
  <c r="H619" i="4"/>
  <c r="I619" i="4" s="1"/>
  <c r="H620" i="4"/>
  <c r="I620" i="4" s="1"/>
  <c r="H621" i="4"/>
  <c r="I621" i="4" s="1"/>
  <c r="H622" i="4"/>
  <c r="I622" i="4" s="1"/>
  <c r="H623" i="4"/>
  <c r="I623" i="4" s="1"/>
  <c r="H624" i="4"/>
  <c r="I624" i="4" s="1"/>
  <c r="H625" i="4"/>
  <c r="I625" i="4" s="1"/>
  <c r="H626" i="4"/>
  <c r="I626" i="4" s="1"/>
  <c r="H627" i="4"/>
  <c r="I627" i="4" s="1"/>
  <c r="H628" i="4"/>
  <c r="I628" i="4" s="1"/>
  <c r="H629" i="4"/>
  <c r="I629" i="4" s="1"/>
  <c r="H630" i="4"/>
  <c r="I630" i="4" s="1"/>
  <c r="H631" i="4"/>
  <c r="I631" i="4" s="1"/>
  <c r="H632" i="4"/>
  <c r="I632" i="4" s="1"/>
  <c r="H633" i="4"/>
  <c r="I633" i="4" s="1"/>
  <c r="H634" i="4"/>
  <c r="I634" i="4" s="1"/>
  <c r="H635" i="4"/>
  <c r="I635" i="4" s="1"/>
  <c r="H636" i="4"/>
  <c r="I636" i="4" s="1"/>
  <c r="H637" i="4"/>
  <c r="I637" i="4" s="1"/>
  <c r="H638" i="4"/>
  <c r="I638" i="4" s="1"/>
  <c r="H639" i="4"/>
  <c r="I639" i="4" s="1"/>
  <c r="H640" i="4"/>
  <c r="I640" i="4" s="1"/>
  <c r="H641" i="4"/>
  <c r="I641" i="4" s="1"/>
  <c r="H642" i="4"/>
  <c r="I642" i="4" s="1"/>
  <c r="H643" i="4"/>
  <c r="I643" i="4" s="1"/>
  <c r="H644" i="4"/>
  <c r="I644" i="4" s="1"/>
  <c r="H645" i="4"/>
  <c r="I645" i="4" s="1"/>
  <c r="H646" i="4"/>
  <c r="I646" i="4" s="1"/>
  <c r="H647" i="4"/>
  <c r="I647" i="4" s="1"/>
  <c r="H648" i="4"/>
  <c r="I648" i="4" s="1"/>
  <c r="H649" i="4"/>
  <c r="I649" i="4" s="1"/>
  <c r="H650" i="4"/>
  <c r="I650" i="4" s="1"/>
  <c r="H651" i="4"/>
  <c r="I651" i="4" s="1"/>
  <c r="H652" i="4"/>
  <c r="I652" i="4" s="1"/>
  <c r="H653" i="4"/>
  <c r="I653" i="4" s="1"/>
  <c r="H654" i="4"/>
  <c r="I654" i="4" s="1"/>
  <c r="H655" i="4"/>
  <c r="I655" i="4" s="1"/>
  <c r="H656" i="4"/>
  <c r="I656" i="4" s="1"/>
  <c r="H657" i="4"/>
  <c r="I657" i="4" s="1"/>
  <c r="H658" i="4"/>
  <c r="I658" i="4" s="1"/>
  <c r="H659" i="4"/>
  <c r="I659" i="4" s="1"/>
  <c r="H660" i="4"/>
  <c r="I660" i="4" s="1"/>
  <c r="H661" i="4"/>
  <c r="I661" i="4" s="1"/>
  <c r="H662" i="4"/>
  <c r="I662" i="4" s="1"/>
  <c r="H663" i="4"/>
  <c r="I663" i="4" s="1"/>
  <c r="H664" i="4"/>
  <c r="I664" i="4" s="1"/>
  <c r="H665" i="4"/>
  <c r="I665" i="4" s="1"/>
  <c r="H666" i="4"/>
  <c r="I666" i="4" s="1"/>
  <c r="H667" i="4"/>
  <c r="I667" i="4" s="1"/>
  <c r="H668" i="4"/>
  <c r="I668" i="4" s="1"/>
  <c r="H669" i="4"/>
  <c r="I669" i="4" s="1"/>
  <c r="H670" i="4"/>
  <c r="I670" i="4" s="1"/>
  <c r="H671" i="4"/>
  <c r="I671" i="4" s="1"/>
  <c r="H672" i="4"/>
  <c r="I672" i="4" s="1"/>
  <c r="H673" i="4"/>
  <c r="I673" i="4" s="1"/>
  <c r="H674" i="4"/>
  <c r="I674" i="4" s="1"/>
  <c r="H675" i="4"/>
  <c r="I675" i="4" s="1"/>
  <c r="H676" i="4"/>
  <c r="I676" i="4" s="1"/>
  <c r="H677" i="4"/>
  <c r="I677" i="4" s="1"/>
  <c r="H678" i="4"/>
  <c r="I678" i="4" s="1"/>
  <c r="H679" i="4"/>
  <c r="I679" i="4" s="1"/>
  <c r="H680" i="4"/>
  <c r="I680" i="4" s="1"/>
  <c r="H681" i="4"/>
  <c r="I681" i="4" s="1"/>
  <c r="H682" i="4"/>
  <c r="I682" i="4" s="1"/>
  <c r="H683" i="4"/>
  <c r="I683" i="4" s="1"/>
  <c r="H684" i="4"/>
  <c r="I684" i="4" s="1"/>
  <c r="H685" i="4"/>
  <c r="I685" i="4" s="1"/>
  <c r="H686" i="4"/>
  <c r="I686" i="4" s="1"/>
  <c r="H687" i="4"/>
  <c r="I687" i="4" s="1"/>
  <c r="H688" i="4"/>
  <c r="I688" i="4" s="1"/>
  <c r="H689" i="4"/>
  <c r="I689" i="4" s="1"/>
  <c r="H690" i="4"/>
  <c r="I690" i="4" s="1"/>
  <c r="H691" i="4"/>
  <c r="I691" i="4" s="1"/>
  <c r="H692" i="4"/>
  <c r="I692" i="4" s="1"/>
  <c r="H693" i="4"/>
  <c r="I693" i="4" s="1"/>
  <c r="H694" i="4"/>
  <c r="I694" i="4" s="1"/>
  <c r="H695" i="4"/>
  <c r="I695" i="4" s="1"/>
  <c r="H696" i="4"/>
  <c r="I696" i="4" s="1"/>
  <c r="H697" i="4"/>
  <c r="I697" i="4" s="1"/>
  <c r="H698" i="4"/>
  <c r="I698" i="4" s="1"/>
  <c r="H699" i="4"/>
  <c r="I699" i="4" s="1"/>
  <c r="H700" i="4"/>
  <c r="I700" i="4" s="1"/>
  <c r="H701" i="4"/>
  <c r="I701" i="4" s="1"/>
  <c r="H702" i="4"/>
  <c r="I702" i="4" s="1"/>
  <c r="H381" i="4"/>
  <c r="I381" i="4" s="1"/>
  <c r="I542" i="2"/>
  <c r="J542" i="2" s="1"/>
  <c r="I543" i="2"/>
  <c r="J543" i="2" s="1"/>
  <c r="I544" i="2"/>
  <c r="J544" i="2" s="1"/>
  <c r="I545" i="2"/>
  <c r="J545" i="2" s="1"/>
  <c r="I546" i="2"/>
  <c r="J546" i="2" s="1"/>
  <c r="I547" i="2"/>
  <c r="J547" i="2" s="1"/>
  <c r="I548" i="2"/>
  <c r="J548" i="2" s="1"/>
  <c r="I549" i="2"/>
  <c r="J549" i="2" s="1"/>
  <c r="I550" i="2"/>
  <c r="J550" i="2" s="1"/>
  <c r="I551" i="2"/>
  <c r="J551" i="2" s="1"/>
  <c r="I552" i="2"/>
  <c r="J552" i="2" s="1"/>
  <c r="I553" i="2"/>
  <c r="J553" i="2" s="1"/>
  <c r="I554" i="2"/>
  <c r="J554" i="2" s="1"/>
  <c r="I555" i="2"/>
  <c r="J555" i="2" s="1"/>
  <c r="I556" i="2"/>
  <c r="J556" i="2" s="1"/>
  <c r="I557" i="2"/>
  <c r="J557" i="2" s="1"/>
  <c r="I558" i="2"/>
  <c r="J558" i="2" s="1"/>
  <c r="I559" i="2"/>
  <c r="J559" i="2" s="1"/>
  <c r="I560" i="2"/>
  <c r="J560" i="2" s="1"/>
  <c r="I561" i="2"/>
  <c r="J561" i="2" s="1"/>
  <c r="I562" i="2"/>
  <c r="J562" i="2" s="1"/>
  <c r="I563" i="2"/>
  <c r="J563" i="2" s="1"/>
  <c r="I564" i="2"/>
  <c r="J564" i="2" s="1"/>
  <c r="I565" i="2"/>
  <c r="J565" i="2" s="1"/>
  <c r="I566" i="2"/>
  <c r="J566" i="2" s="1"/>
  <c r="I567" i="2"/>
  <c r="J567" i="2" s="1"/>
  <c r="I568" i="2"/>
  <c r="J568" i="2" s="1"/>
  <c r="I569" i="2"/>
  <c r="J569" i="2" s="1"/>
  <c r="I570" i="2"/>
  <c r="J570" i="2" s="1"/>
  <c r="I571" i="2"/>
  <c r="J571" i="2" s="1"/>
  <c r="I572" i="2"/>
  <c r="J572" i="2" s="1"/>
  <c r="I573" i="2"/>
  <c r="J573" i="2" s="1"/>
  <c r="I574" i="2"/>
  <c r="J574" i="2" s="1"/>
  <c r="I575" i="2"/>
  <c r="J575" i="2" s="1"/>
  <c r="I576" i="2"/>
  <c r="J576" i="2" s="1"/>
  <c r="I577" i="2"/>
  <c r="J577" i="2" s="1"/>
  <c r="I578" i="2"/>
  <c r="J578" i="2" s="1"/>
  <c r="I579" i="2"/>
  <c r="J579" i="2" s="1"/>
  <c r="I580" i="2"/>
  <c r="J580" i="2" s="1"/>
  <c r="I581" i="2"/>
  <c r="J581" i="2" s="1"/>
  <c r="I582" i="2"/>
  <c r="J582" i="2" s="1"/>
  <c r="I583" i="2"/>
  <c r="J583" i="2" s="1"/>
  <c r="I584" i="2"/>
  <c r="J584" i="2" s="1"/>
  <c r="I585" i="2"/>
  <c r="J585" i="2" s="1"/>
  <c r="I586" i="2"/>
  <c r="J586" i="2" s="1"/>
  <c r="I587" i="2"/>
  <c r="J587" i="2" s="1"/>
  <c r="I588" i="2"/>
  <c r="J588" i="2" s="1"/>
  <c r="I589" i="2"/>
  <c r="J589" i="2" s="1"/>
  <c r="I590" i="2"/>
  <c r="J590" i="2" s="1"/>
  <c r="I591" i="2"/>
  <c r="J591" i="2" s="1"/>
  <c r="I592" i="2"/>
  <c r="J592" i="2" s="1"/>
  <c r="I593" i="2"/>
  <c r="J593" i="2" s="1"/>
  <c r="I594" i="2"/>
  <c r="J594" i="2" s="1"/>
  <c r="I595" i="2"/>
  <c r="J595" i="2" s="1"/>
  <c r="I596" i="2"/>
  <c r="J596" i="2" s="1"/>
  <c r="I597" i="2"/>
  <c r="J597" i="2" s="1"/>
  <c r="I598" i="2"/>
  <c r="J598" i="2" s="1"/>
  <c r="I599" i="2"/>
  <c r="J599" i="2" s="1"/>
  <c r="I600" i="2"/>
  <c r="J600" i="2" s="1"/>
  <c r="I601" i="2"/>
  <c r="J601" i="2" s="1"/>
  <c r="I602" i="2"/>
  <c r="J602" i="2" s="1"/>
  <c r="I603" i="2"/>
  <c r="J603" i="2" s="1"/>
  <c r="I604" i="2"/>
  <c r="J604" i="2" s="1"/>
  <c r="I605" i="2"/>
  <c r="J605" i="2" s="1"/>
  <c r="I606" i="2"/>
  <c r="J606" i="2" s="1"/>
  <c r="I607" i="2"/>
  <c r="J607" i="2" s="1"/>
  <c r="I608" i="2"/>
  <c r="J608" i="2" s="1"/>
  <c r="I609" i="2"/>
  <c r="J609" i="2" s="1"/>
  <c r="I610" i="2"/>
  <c r="J610" i="2" s="1"/>
  <c r="I611" i="2"/>
  <c r="J611" i="2" s="1"/>
  <c r="I612" i="2"/>
  <c r="J612" i="2" s="1"/>
  <c r="I613" i="2"/>
  <c r="J613" i="2" s="1"/>
  <c r="I614" i="2"/>
  <c r="J614" i="2" s="1"/>
  <c r="I615" i="2"/>
  <c r="J615" i="2" s="1"/>
  <c r="I616" i="2"/>
  <c r="J616" i="2" s="1"/>
  <c r="I617" i="2"/>
  <c r="J617" i="2" s="1"/>
  <c r="I618" i="2"/>
  <c r="J618" i="2" s="1"/>
  <c r="I619" i="2"/>
  <c r="J619" i="2" s="1"/>
  <c r="I620" i="2"/>
  <c r="J620" i="2" s="1"/>
  <c r="I621" i="2"/>
  <c r="J621" i="2" s="1"/>
  <c r="I622" i="2"/>
  <c r="J622" i="2" s="1"/>
  <c r="I623" i="2"/>
  <c r="J623" i="2" s="1"/>
  <c r="I624" i="2"/>
  <c r="J624" i="2" s="1"/>
  <c r="I625" i="2"/>
  <c r="J625" i="2" s="1"/>
  <c r="I626" i="2"/>
  <c r="J626" i="2" s="1"/>
  <c r="I627" i="2"/>
  <c r="J627" i="2" s="1"/>
  <c r="I628" i="2"/>
  <c r="J628" i="2" s="1"/>
  <c r="I629" i="2"/>
  <c r="J629" i="2" s="1"/>
  <c r="I630" i="2"/>
  <c r="J630" i="2" s="1"/>
  <c r="I631" i="2"/>
  <c r="J631" i="2" s="1"/>
  <c r="I632" i="2"/>
  <c r="J632" i="2" s="1"/>
  <c r="I633" i="2"/>
  <c r="J633" i="2" s="1"/>
  <c r="I634" i="2"/>
  <c r="J634" i="2" s="1"/>
  <c r="I635" i="2"/>
  <c r="J635" i="2" s="1"/>
  <c r="I636" i="2"/>
  <c r="J636" i="2" s="1"/>
  <c r="I637" i="2"/>
  <c r="J637" i="2" s="1"/>
  <c r="I638" i="2"/>
  <c r="J638" i="2" s="1"/>
  <c r="I640" i="2"/>
  <c r="J640" i="2" s="1"/>
  <c r="I641" i="2"/>
  <c r="J641" i="2" s="1"/>
  <c r="I642" i="2"/>
  <c r="J642" i="2" s="1"/>
  <c r="I643" i="2"/>
  <c r="J643" i="2" s="1"/>
  <c r="I644" i="2"/>
  <c r="J644" i="2" s="1"/>
  <c r="I645" i="2"/>
  <c r="J645" i="2" s="1"/>
  <c r="I646" i="2"/>
  <c r="J646" i="2" s="1"/>
  <c r="I647" i="2"/>
  <c r="J647" i="2" s="1"/>
  <c r="I648" i="2"/>
  <c r="J648" i="2" s="1"/>
  <c r="I649" i="2"/>
  <c r="J649" i="2" s="1"/>
  <c r="I650" i="2"/>
  <c r="J650" i="2" s="1"/>
  <c r="I651" i="2"/>
  <c r="J651" i="2" s="1"/>
  <c r="I652" i="2"/>
  <c r="J652" i="2" s="1"/>
  <c r="I653" i="2"/>
  <c r="J653" i="2" s="1"/>
  <c r="I654" i="2"/>
  <c r="J654" i="2" s="1"/>
  <c r="I655" i="2"/>
  <c r="J655" i="2" s="1"/>
  <c r="I656" i="2"/>
  <c r="J656" i="2" s="1"/>
  <c r="I657" i="2"/>
  <c r="J657" i="2" s="1"/>
  <c r="I658" i="2"/>
  <c r="J658" i="2" s="1"/>
  <c r="I659" i="2"/>
  <c r="J659" i="2" s="1"/>
  <c r="I660" i="2"/>
  <c r="J660" i="2" s="1"/>
  <c r="I661" i="2"/>
  <c r="J661" i="2" s="1"/>
  <c r="I662" i="2"/>
  <c r="J662" i="2" s="1"/>
  <c r="I663" i="2"/>
  <c r="J663" i="2" s="1"/>
  <c r="I664" i="2"/>
  <c r="J664" i="2" s="1"/>
  <c r="I665" i="2"/>
  <c r="J665" i="2" s="1"/>
  <c r="I666" i="2"/>
  <c r="J666" i="2" s="1"/>
  <c r="I667" i="2"/>
  <c r="J667" i="2" s="1"/>
  <c r="I668" i="2"/>
  <c r="J668" i="2" s="1"/>
  <c r="I669" i="2"/>
  <c r="J669" i="2" s="1"/>
  <c r="I670" i="2"/>
  <c r="J670" i="2" s="1"/>
  <c r="I671" i="2"/>
  <c r="J671" i="2" s="1"/>
  <c r="I672" i="2"/>
  <c r="J672" i="2" s="1"/>
  <c r="I673" i="2"/>
  <c r="J673" i="2" s="1"/>
  <c r="I674" i="2"/>
  <c r="J674" i="2" s="1"/>
  <c r="I675" i="2"/>
  <c r="J675" i="2" s="1"/>
  <c r="I676" i="2"/>
  <c r="J676" i="2" s="1"/>
  <c r="I677" i="2"/>
  <c r="J677" i="2" s="1"/>
  <c r="I678" i="2"/>
  <c r="J678" i="2" s="1"/>
  <c r="I679" i="2"/>
  <c r="J679" i="2" s="1"/>
  <c r="I680" i="2"/>
  <c r="J680" i="2" s="1"/>
  <c r="I681" i="2"/>
  <c r="J681" i="2" s="1"/>
  <c r="I682" i="2"/>
  <c r="J682" i="2" s="1"/>
  <c r="I683" i="2"/>
  <c r="J683" i="2" s="1"/>
  <c r="I684" i="2"/>
  <c r="J684" i="2" s="1"/>
  <c r="I685" i="2"/>
  <c r="J685" i="2" s="1"/>
  <c r="I686" i="2"/>
  <c r="J686" i="2" s="1"/>
  <c r="I687" i="2"/>
  <c r="J687" i="2" s="1"/>
  <c r="I688" i="2"/>
  <c r="J688" i="2" s="1"/>
  <c r="I689" i="2"/>
  <c r="J689" i="2" s="1"/>
  <c r="I690" i="2"/>
  <c r="J690" i="2" s="1"/>
  <c r="I691" i="2"/>
  <c r="J691" i="2" s="1"/>
  <c r="I692" i="2"/>
  <c r="J692" i="2" s="1"/>
  <c r="I693" i="2"/>
  <c r="J693" i="2" s="1"/>
  <c r="I694" i="2"/>
  <c r="J694" i="2" s="1"/>
  <c r="I695" i="2"/>
  <c r="J695" i="2" s="1"/>
  <c r="I696" i="2"/>
  <c r="J696" i="2" s="1"/>
  <c r="I697" i="2"/>
  <c r="J697" i="2" s="1"/>
  <c r="I698" i="2"/>
  <c r="J698" i="2" s="1"/>
  <c r="I699" i="2"/>
  <c r="J699" i="2" s="1"/>
  <c r="I700" i="2"/>
  <c r="J700" i="2" s="1"/>
  <c r="I701" i="2"/>
  <c r="J701" i="2" s="1"/>
  <c r="I702" i="2"/>
  <c r="J702" i="2" s="1"/>
  <c r="I391" i="2"/>
  <c r="J391" i="2" s="1"/>
  <c r="I392" i="2"/>
  <c r="J392" i="2" s="1"/>
  <c r="I393" i="2"/>
  <c r="J393" i="2" s="1"/>
  <c r="I394" i="2"/>
  <c r="J394" i="2" s="1"/>
  <c r="I395" i="2"/>
  <c r="J395" i="2" s="1"/>
  <c r="I396" i="2"/>
  <c r="J396" i="2" s="1"/>
  <c r="I397" i="2"/>
  <c r="J397" i="2" s="1"/>
  <c r="I398" i="2"/>
  <c r="J398" i="2" s="1"/>
  <c r="I399" i="2"/>
  <c r="J399" i="2" s="1"/>
  <c r="I400" i="2"/>
  <c r="J400" i="2" s="1"/>
  <c r="I401" i="2"/>
  <c r="J401" i="2" s="1"/>
  <c r="I402" i="2"/>
  <c r="J402" i="2" s="1"/>
  <c r="I403" i="2"/>
  <c r="J403" i="2" s="1"/>
  <c r="I404" i="2"/>
  <c r="J404" i="2" s="1"/>
  <c r="I405" i="2"/>
  <c r="J405" i="2" s="1"/>
  <c r="I406" i="2"/>
  <c r="J406" i="2" s="1"/>
  <c r="I407" i="2"/>
  <c r="J407" i="2" s="1"/>
  <c r="I408" i="2"/>
  <c r="J408" i="2" s="1"/>
  <c r="I409" i="2"/>
  <c r="J409" i="2" s="1"/>
  <c r="I410" i="2"/>
  <c r="J410" i="2" s="1"/>
  <c r="I411" i="2"/>
  <c r="J411" i="2" s="1"/>
  <c r="I412" i="2"/>
  <c r="J412" i="2" s="1"/>
  <c r="I413" i="2"/>
  <c r="J413" i="2" s="1"/>
  <c r="I414" i="2"/>
  <c r="J414" i="2" s="1"/>
  <c r="I415" i="2"/>
  <c r="J415" i="2" s="1"/>
  <c r="I416" i="2"/>
  <c r="J416" i="2" s="1"/>
  <c r="I417" i="2"/>
  <c r="J417" i="2" s="1"/>
  <c r="I418" i="2"/>
  <c r="J418" i="2" s="1"/>
  <c r="I419" i="2"/>
  <c r="J419" i="2" s="1"/>
  <c r="I420" i="2"/>
  <c r="J420" i="2" s="1"/>
  <c r="I421" i="2"/>
  <c r="J421" i="2" s="1"/>
  <c r="I422" i="2"/>
  <c r="J422" i="2" s="1"/>
  <c r="I423" i="2"/>
  <c r="J423" i="2" s="1"/>
  <c r="I424" i="2"/>
  <c r="J424" i="2" s="1"/>
  <c r="I425" i="2"/>
  <c r="J425" i="2" s="1"/>
  <c r="I426" i="2"/>
  <c r="J426" i="2" s="1"/>
  <c r="I427" i="2"/>
  <c r="J427" i="2" s="1"/>
  <c r="I428" i="2"/>
  <c r="J428" i="2" s="1"/>
  <c r="I429" i="2"/>
  <c r="J429" i="2" s="1"/>
  <c r="I430" i="2"/>
  <c r="J430" i="2" s="1"/>
  <c r="I431" i="2"/>
  <c r="J431" i="2" s="1"/>
  <c r="I432" i="2"/>
  <c r="J432" i="2" s="1"/>
  <c r="I433" i="2"/>
  <c r="J433" i="2" s="1"/>
  <c r="I434" i="2"/>
  <c r="J434" i="2" s="1"/>
  <c r="I435" i="2"/>
  <c r="J435" i="2" s="1"/>
  <c r="I436" i="2"/>
  <c r="J436" i="2" s="1"/>
  <c r="I437" i="2"/>
  <c r="J437" i="2" s="1"/>
  <c r="I438" i="2"/>
  <c r="J438" i="2" s="1"/>
  <c r="I439" i="2"/>
  <c r="J439" i="2" s="1"/>
  <c r="I440" i="2"/>
  <c r="J440" i="2" s="1"/>
  <c r="I441" i="2"/>
  <c r="J441" i="2" s="1"/>
  <c r="I442" i="2"/>
  <c r="J442" i="2" s="1"/>
  <c r="I443" i="2"/>
  <c r="J443" i="2" s="1"/>
  <c r="I444" i="2"/>
  <c r="J444" i="2" s="1"/>
  <c r="I445" i="2"/>
  <c r="J445" i="2" s="1"/>
  <c r="I446" i="2"/>
  <c r="J446" i="2" s="1"/>
  <c r="I447" i="2"/>
  <c r="J447" i="2" s="1"/>
  <c r="I448" i="2"/>
  <c r="J448" i="2" s="1"/>
  <c r="I449" i="2"/>
  <c r="J449" i="2" s="1"/>
  <c r="I450" i="2"/>
  <c r="J450" i="2" s="1"/>
  <c r="I451" i="2"/>
  <c r="J451" i="2" s="1"/>
  <c r="I452" i="2"/>
  <c r="J452" i="2" s="1"/>
  <c r="I453" i="2"/>
  <c r="J453" i="2" s="1"/>
  <c r="I454" i="2"/>
  <c r="J454" i="2" s="1"/>
  <c r="I458" i="2"/>
  <c r="J458" i="2" s="1"/>
  <c r="I459" i="2"/>
  <c r="J459" i="2" s="1"/>
  <c r="I461" i="2"/>
  <c r="J461" i="2" s="1"/>
  <c r="I462" i="2"/>
  <c r="J462" i="2" s="1"/>
  <c r="I463" i="2"/>
  <c r="J463" i="2" s="1"/>
  <c r="I464" i="2"/>
  <c r="J464" i="2" s="1"/>
  <c r="I465" i="2"/>
  <c r="J465" i="2" s="1"/>
  <c r="I466" i="2"/>
  <c r="J466" i="2" s="1"/>
  <c r="I467" i="2"/>
  <c r="J467" i="2" s="1"/>
  <c r="I468" i="2"/>
  <c r="J468" i="2" s="1"/>
  <c r="I469" i="2"/>
  <c r="J469" i="2" s="1"/>
  <c r="I470" i="2"/>
  <c r="J470" i="2" s="1"/>
  <c r="I471" i="2"/>
  <c r="J471" i="2" s="1"/>
  <c r="I472" i="2"/>
  <c r="J472" i="2" s="1"/>
  <c r="I473" i="2"/>
  <c r="J473" i="2" s="1"/>
  <c r="I474" i="2"/>
  <c r="J474" i="2" s="1"/>
  <c r="I475" i="2"/>
  <c r="J475" i="2" s="1"/>
  <c r="I476" i="2"/>
  <c r="J476" i="2" s="1"/>
  <c r="I477" i="2"/>
  <c r="J477" i="2" s="1"/>
  <c r="I478" i="2"/>
  <c r="J478" i="2" s="1"/>
  <c r="I479" i="2"/>
  <c r="J479" i="2" s="1"/>
  <c r="I480" i="2"/>
  <c r="J480" i="2" s="1"/>
  <c r="I481" i="2"/>
  <c r="J481" i="2" s="1"/>
  <c r="I482" i="2"/>
  <c r="J482" i="2" s="1"/>
  <c r="I483" i="2"/>
  <c r="J483" i="2" s="1"/>
  <c r="I484" i="2"/>
  <c r="J484" i="2" s="1"/>
  <c r="I485" i="2"/>
  <c r="J485" i="2" s="1"/>
  <c r="I486" i="2"/>
  <c r="J486" i="2" s="1"/>
  <c r="I487" i="2"/>
  <c r="J487" i="2" s="1"/>
  <c r="I488" i="2"/>
  <c r="J488" i="2" s="1"/>
  <c r="I489" i="2"/>
  <c r="J489" i="2" s="1"/>
  <c r="I490" i="2"/>
  <c r="J490" i="2" s="1"/>
  <c r="I491" i="2"/>
  <c r="J491" i="2" s="1"/>
  <c r="I492" i="2"/>
  <c r="J492" i="2" s="1"/>
  <c r="I493" i="2"/>
  <c r="J493" i="2" s="1"/>
  <c r="I494" i="2"/>
  <c r="J494" i="2" s="1"/>
  <c r="I495" i="2"/>
  <c r="J495" i="2" s="1"/>
  <c r="I496" i="2"/>
  <c r="J496" i="2" s="1"/>
  <c r="I497" i="2"/>
  <c r="J497" i="2" s="1"/>
  <c r="I498" i="2"/>
  <c r="J498" i="2" s="1"/>
  <c r="I499" i="2"/>
  <c r="J499" i="2" s="1"/>
  <c r="I500" i="2"/>
  <c r="J500" i="2" s="1"/>
  <c r="I501" i="2"/>
  <c r="J501" i="2" s="1"/>
  <c r="I502" i="2"/>
  <c r="J502" i="2" s="1"/>
  <c r="I503" i="2"/>
  <c r="J503" i="2" s="1"/>
  <c r="I504" i="2"/>
  <c r="J504" i="2" s="1"/>
  <c r="I505" i="2"/>
  <c r="J505" i="2" s="1"/>
  <c r="I506" i="2"/>
  <c r="J506" i="2" s="1"/>
  <c r="I507" i="2"/>
  <c r="J507" i="2" s="1"/>
  <c r="I508" i="2"/>
  <c r="J508" i="2" s="1"/>
  <c r="I509" i="2"/>
  <c r="J509" i="2" s="1"/>
  <c r="I510" i="2"/>
  <c r="J510" i="2" s="1"/>
  <c r="I511" i="2"/>
  <c r="J511" i="2" s="1"/>
  <c r="I512" i="2"/>
  <c r="J512" i="2" s="1"/>
  <c r="I513" i="2"/>
  <c r="J513" i="2" s="1"/>
  <c r="I514" i="2"/>
  <c r="J514" i="2" s="1"/>
  <c r="I515" i="2"/>
  <c r="J515" i="2" s="1"/>
  <c r="I516" i="2"/>
  <c r="J516" i="2" s="1"/>
  <c r="I517" i="2"/>
  <c r="J517" i="2" s="1"/>
  <c r="I518" i="2"/>
  <c r="J518" i="2" s="1"/>
  <c r="I519" i="2"/>
  <c r="J519" i="2" s="1"/>
  <c r="I520" i="2"/>
  <c r="J520" i="2" s="1"/>
  <c r="I521" i="2"/>
  <c r="J521" i="2" s="1"/>
  <c r="I522" i="2"/>
  <c r="J522" i="2" s="1"/>
  <c r="I523" i="2"/>
  <c r="J523" i="2" s="1"/>
  <c r="I524" i="2"/>
  <c r="J524" i="2" s="1"/>
  <c r="I525" i="2"/>
  <c r="J525" i="2" s="1"/>
  <c r="I526" i="2"/>
  <c r="J526" i="2" s="1"/>
  <c r="I527" i="2"/>
  <c r="J527" i="2" s="1"/>
  <c r="I528" i="2"/>
  <c r="J528" i="2" s="1"/>
  <c r="I529" i="2"/>
  <c r="J529" i="2" s="1"/>
  <c r="I530" i="2"/>
  <c r="J530" i="2" s="1"/>
  <c r="I531" i="2"/>
  <c r="J531" i="2" s="1"/>
  <c r="I532" i="2"/>
  <c r="J532" i="2" s="1"/>
  <c r="I533" i="2"/>
  <c r="J533" i="2" s="1"/>
  <c r="I534" i="2"/>
  <c r="J534" i="2" s="1"/>
  <c r="I535" i="2"/>
  <c r="J535" i="2" s="1"/>
  <c r="I536" i="2"/>
  <c r="J536" i="2" s="1"/>
  <c r="I537" i="2"/>
  <c r="J537" i="2" s="1"/>
  <c r="I538" i="2"/>
  <c r="J538" i="2" s="1"/>
  <c r="I539" i="2"/>
  <c r="J539" i="2" s="1"/>
  <c r="I540" i="2"/>
  <c r="J540" i="2" s="1"/>
  <c r="I541" i="2"/>
  <c r="J541" i="2" s="1"/>
  <c r="I382" i="2"/>
  <c r="J382" i="2" s="1"/>
  <c r="I383" i="2"/>
  <c r="J383" i="2" s="1"/>
  <c r="I384" i="2"/>
  <c r="J384" i="2" s="1"/>
  <c r="I385" i="2"/>
  <c r="J385" i="2" s="1"/>
  <c r="I386" i="2"/>
  <c r="J386" i="2" s="1"/>
  <c r="I387" i="2"/>
  <c r="J387" i="2" s="1"/>
  <c r="I388" i="2"/>
  <c r="J388" i="2" s="1"/>
  <c r="I389" i="2"/>
  <c r="J389" i="2" s="1"/>
  <c r="I381" i="2"/>
  <c r="J381" i="2" s="1"/>
  <c r="M885" i="16"/>
  <c r="M896" i="16"/>
  <c r="M900" i="16"/>
  <c r="M904" i="16"/>
  <c r="M906" i="16"/>
  <c r="M910" i="16"/>
  <c r="M919" i="16"/>
  <c r="M939" i="16"/>
  <c r="M940" i="16"/>
  <c r="M947" i="1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381" i="6"/>
  <c r="I1360" i="3"/>
  <c r="J1360" i="3" s="1"/>
  <c r="I1361" i="3"/>
  <c r="J1361" i="3" s="1"/>
  <c r="I1362" i="3"/>
  <c r="J1362" i="3" s="1"/>
  <c r="I1363" i="3"/>
  <c r="J1363" i="3" s="1"/>
  <c r="I1364" i="3"/>
  <c r="J1364" i="3" s="1"/>
  <c r="I1365" i="3"/>
  <c r="J1365" i="3" s="1"/>
  <c r="I1366" i="3"/>
  <c r="J1366" i="3" s="1"/>
  <c r="I1367" i="3"/>
  <c r="J1367" i="3" s="1"/>
  <c r="I1368" i="3"/>
  <c r="J1368" i="3" s="1"/>
  <c r="I1369" i="3"/>
  <c r="J1369" i="3" s="1"/>
  <c r="I1370" i="3"/>
  <c r="J1370" i="3" s="1"/>
  <c r="I1371" i="3"/>
  <c r="J1371" i="3" s="1"/>
  <c r="I1372" i="3"/>
  <c r="J1372" i="3" s="1"/>
  <c r="I1373" i="3"/>
  <c r="J1373" i="3" s="1"/>
  <c r="I1374" i="3"/>
  <c r="J1374" i="3" s="1"/>
  <c r="I1375" i="3"/>
  <c r="J1375" i="3" s="1"/>
  <c r="I1376" i="3"/>
  <c r="J1376" i="3" s="1"/>
  <c r="I1377" i="3"/>
  <c r="J1377" i="3" s="1"/>
  <c r="I1378" i="3"/>
  <c r="J1378" i="3" s="1"/>
  <c r="I1379" i="3"/>
  <c r="J1379" i="3" s="1"/>
  <c r="I1380" i="3"/>
  <c r="J1380" i="3" s="1"/>
  <c r="I1381" i="3"/>
  <c r="J1381" i="3" s="1"/>
  <c r="I1382" i="3"/>
  <c r="J1382" i="3" s="1"/>
  <c r="I1383" i="3"/>
  <c r="J1383" i="3" s="1"/>
  <c r="I1384" i="3"/>
  <c r="J1384" i="3" s="1"/>
  <c r="I1385" i="3"/>
  <c r="J1385" i="3" s="1"/>
  <c r="I1386" i="3"/>
  <c r="J1386" i="3" s="1"/>
  <c r="I1387" i="3"/>
  <c r="J1387" i="3" s="1"/>
  <c r="I1388" i="3"/>
  <c r="J1388" i="3" s="1"/>
  <c r="I1389" i="3"/>
  <c r="J1389" i="3" s="1"/>
  <c r="I1390" i="3"/>
  <c r="J1390" i="3" s="1"/>
  <c r="I1391" i="3"/>
  <c r="J1391" i="3" s="1"/>
  <c r="I1392" i="3"/>
  <c r="J1392" i="3" s="1"/>
  <c r="I1393" i="3"/>
  <c r="J1393" i="3" s="1"/>
  <c r="I1394" i="3"/>
  <c r="J1394" i="3" s="1"/>
  <c r="I1395" i="3"/>
  <c r="J1395" i="3" s="1"/>
  <c r="I1396" i="3"/>
  <c r="J1396" i="3" s="1"/>
  <c r="K723" i="3"/>
  <c r="K732" i="3"/>
  <c r="K752" i="3"/>
  <c r="K754" i="3"/>
  <c r="K763" i="3"/>
  <c r="K794" i="3"/>
  <c r="K808" i="3"/>
  <c r="K820" i="3"/>
  <c r="K825" i="3"/>
  <c r="K831" i="3"/>
  <c r="K833" i="3"/>
  <c r="K837" i="3"/>
  <c r="K843" i="3"/>
  <c r="K7" i="3"/>
  <c r="K39" i="3"/>
  <c r="K103" i="3"/>
  <c r="K123" i="3"/>
  <c r="K124" i="3"/>
  <c r="K125" i="3"/>
  <c r="K129" i="3"/>
  <c r="K131" i="3"/>
  <c r="K135" i="3"/>
  <c r="K137" i="3"/>
  <c r="K139" i="3"/>
  <c r="K156" i="3"/>
  <c r="K164" i="3"/>
  <c r="K171" i="3"/>
  <c r="K173" i="3"/>
  <c r="K177" i="3"/>
  <c r="K178" i="3"/>
  <c r="K179" i="3"/>
  <c r="K181" i="3"/>
  <c r="K183" i="3"/>
  <c r="K184" i="3"/>
  <c r="K185" i="3"/>
  <c r="K187" i="3"/>
  <c r="K189" i="3"/>
  <c r="K193" i="3"/>
  <c r="K194" i="3"/>
  <c r="K195" i="3"/>
  <c r="K197" i="3"/>
  <c r="K199" i="3"/>
  <c r="K201" i="3"/>
  <c r="K205" i="3"/>
  <c r="K209" i="3"/>
  <c r="K211" i="3"/>
  <c r="K213" i="3"/>
  <c r="K214" i="3"/>
  <c r="K215" i="3"/>
  <c r="K217" i="3"/>
  <c r="K221" i="3"/>
  <c r="K225" i="3"/>
  <c r="K227" i="3"/>
  <c r="K229" i="3"/>
  <c r="K230" i="3"/>
  <c r="K231" i="3"/>
  <c r="K233" i="3"/>
  <c r="K235" i="3"/>
  <c r="K237" i="3"/>
  <c r="K243" i="3"/>
  <c r="K245" i="3"/>
  <c r="K246" i="3"/>
  <c r="K249" i="3"/>
  <c r="K251" i="3"/>
  <c r="K253" i="3"/>
  <c r="K256" i="3"/>
  <c r="K259" i="3"/>
  <c r="K262" i="3"/>
  <c r="K265" i="3"/>
  <c r="K266" i="3"/>
  <c r="K269" i="3"/>
  <c r="K272" i="3"/>
  <c r="K273" i="3"/>
  <c r="K274" i="3"/>
  <c r="K277" i="3"/>
  <c r="K281" i="3"/>
  <c r="K282" i="3"/>
  <c r="K285" i="3"/>
  <c r="K288" i="3"/>
  <c r="K289" i="3"/>
  <c r="K290" i="3"/>
  <c r="K293" i="3"/>
  <c r="K298" i="3"/>
  <c r="K303" i="3"/>
  <c r="K305" i="3"/>
  <c r="K311" i="3"/>
  <c r="K317" i="3"/>
  <c r="K336" i="3"/>
  <c r="K338" i="3"/>
  <c r="K340" i="3"/>
  <c r="K351" i="3"/>
  <c r="K355" i="3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D1397" i="13"/>
  <c r="E1397" i="13"/>
  <c r="C1397" i="13"/>
  <c r="F1396" i="13"/>
  <c r="A1361" i="13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C972" i="17"/>
  <c r="J971" i="17"/>
  <c r="F971" i="17"/>
  <c r="A936" i="17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C980" i="11"/>
  <c r="J979" i="11"/>
  <c r="F979" i="11"/>
  <c r="K979" i="11" s="1"/>
  <c r="L979" i="11" s="1"/>
  <c r="A944" i="1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C1397" i="16"/>
  <c r="J1396" i="16"/>
  <c r="K1396" i="16" s="1"/>
  <c r="F1396" i="16"/>
  <c r="A1361" i="16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J1396" i="10"/>
  <c r="K1396" i="10" s="1"/>
  <c r="F1396" i="10"/>
  <c r="A1361" i="10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F1396" i="9"/>
  <c r="A1361" i="9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C1397" i="8"/>
  <c r="F1396" i="8"/>
  <c r="A1361" i="8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F1396" i="7"/>
  <c r="A1361" i="7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C1397" i="5"/>
  <c r="F1396" i="5"/>
  <c r="I1396" i="5" s="1"/>
  <c r="G1392" i="1" s="1"/>
  <c r="A1361" i="5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F1396" i="6"/>
  <c r="G1396" i="6" s="1"/>
  <c r="H1396" i="6" s="1"/>
  <c r="A1361" i="6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C1397" i="3"/>
  <c r="F1396" i="3"/>
  <c r="A1361" i="3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C1397" i="4"/>
  <c r="H1396" i="4"/>
  <c r="I1396" i="4" s="1"/>
  <c r="F1396" i="4"/>
  <c r="A1361" i="4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E1397" i="15"/>
  <c r="F1397" i="15"/>
  <c r="D1397" i="15"/>
  <c r="G1396" i="15"/>
  <c r="H1396" i="15" s="1"/>
  <c r="J1396" i="15" s="1"/>
  <c r="E1397" i="2"/>
  <c r="D1397" i="2"/>
  <c r="D1464" i="2" s="1"/>
  <c r="I1396" i="2"/>
  <c r="J1396" i="2" s="1"/>
  <c r="G1396" i="2"/>
  <c r="A1312" i="2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C949" i="3"/>
  <c r="C949" i="4"/>
  <c r="B7" i="15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382" i="15"/>
  <c r="B383" i="15" s="1"/>
  <c r="B384" i="15" s="1"/>
  <c r="B385" i="15" s="1"/>
  <c r="B386" i="15" s="1"/>
  <c r="B387" i="15" s="1"/>
  <c r="B388" i="15" s="1"/>
  <c r="B389" i="15" s="1"/>
  <c r="B390" i="15" s="1"/>
  <c r="B391" i="15" s="1"/>
  <c r="B392" i="15" s="1"/>
  <c r="B393" i="15" s="1"/>
  <c r="B394" i="15" s="1"/>
  <c r="B395" i="15" s="1"/>
  <c r="B396" i="15" s="1"/>
  <c r="B397" i="15" s="1"/>
  <c r="B398" i="15" s="1"/>
  <c r="B399" i="15" s="1"/>
  <c r="B400" i="15" s="1"/>
  <c r="B401" i="15" s="1"/>
  <c r="B402" i="15" s="1"/>
  <c r="B403" i="15" s="1"/>
  <c r="B404" i="15" s="1"/>
  <c r="B405" i="15" s="1"/>
  <c r="B406" i="15" s="1"/>
  <c r="B407" i="15" s="1"/>
  <c r="B408" i="15" s="1"/>
  <c r="B409" i="15" s="1"/>
  <c r="B410" i="15" s="1"/>
  <c r="B411" i="15" s="1"/>
  <c r="B412" i="15" s="1"/>
  <c r="B413" i="15" s="1"/>
  <c r="B414" i="15" s="1"/>
  <c r="B415" i="15" s="1"/>
  <c r="B416" i="15" s="1"/>
  <c r="B417" i="15" s="1"/>
  <c r="B418" i="15" s="1"/>
  <c r="B419" i="15" s="1"/>
  <c r="B420" i="15" s="1"/>
  <c r="B421" i="15" s="1"/>
  <c r="B422" i="15" s="1"/>
  <c r="B423" i="15" s="1"/>
  <c r="B424" i="15" s="1"/>
  <c r="B425" i="15" s="1"/>
  <c r="B426" i="15" s="1"/>
  <c r="B427" i="15" s="1"/>
  <c r="B428" i="15" s="1"/>
  <c r="B429" i="15" s="1"/>
  <c r="B430" i="15" s="1"/>
  <c r="B431" i="15" s="1"/>
  <c r="B432" i="15" s="1"/>
  <c r="B433" i="15" s="1"/>
  <c r="B434" i="15" s="1"/>
  <c r="B435" i="15" s="1"/>
  <c r="B436" i="15" s="1"/>
  <c r="B437" i="15" s="1"/>
  <c r="B438" i="15" s="1"/>
  <c r="B439" i="15" s="1"/>
  <c r="B440" i="15" s="1"/>
  <c r="B441" i="15" s="1"/>
  <c r="B442" i="15" s="1"/>
  <c r="B443" i="15" s="1"/>
  <c r="B444" i="15" s="1"/>
  <c r="B445" i="15" s="1"/>
  <c r="B446" i="15" s="1"/>
  <c r="B447" i="15" s="1"/>
  <c r="B448" i="15" s="1"/>
  <c r="B449" i="15" s="1"/>
  <c r="B450" i="15" s="1"/>
  <c r="B451" i="15" s="1"/>
  <c r="B452" i="15" s="1"/>
  <c r="B453" i="15" s="1"/>
  <c r="B454" i="15" s="1"/>
  <c r="B455" i="15" s="1"/>
  <c r="B456" i="15" s="1"/>
  <c r="B457" i="15" s="1"/>
  <c r="B458" i="15" s="1"/>
  <c r="B459" i="15" s="1"/>
  <c r="B460" i="15" s="1"/>
  <c r="B461" i="15" s="1"/>
  <c r="B462" i="15" s="1"/>
  <c r="B463" i="15" s="1"/>
  <c r="B464" i="15" s="1"/>
  <c r="B465" i="15" s="1"/>
  <c r="B466" i="15" s="1"/>
  <c r="B467" i="15" s="1"/>
  <c r="B468" i="15" s="1"/>
  <c r="B469" i="15" s="1"/>
  <c r="B470" i="15" s="1"/>
  <c r="B471" i="15" s="1"/>
  <c r="B472" i="15" s="1"/>
  <c r="B473" i="15" s="1"/>
  <c r="B474" i="15" s="1"/>
  <c r="B475" i="15" s="1"/>
  <c r="B476" i="15" s="1"/>
  <c r="B477" i="15" s="1"/>
  <c r="H681" i="15"/>
  <c r="J681" i="15" s="1"/>
  <c r="G709" i="15"/>
  <c r="H709" i="15" s="1"/>
  <c r="J709" i="15" s="1"/>
  <c r="B710" i="15"/>
  <c r="B711" i="15" s="1"/>
  <c r="B712" i="15" s="1"/>
  <c r="B713" i="15" s="1"/>
  <c r="B714" i="15" s="1"/>
  <c r="B715" i="15" s="1"/>
  <c r="B716" i="15" s="1"/>
  <c r="B717" i="15" s="1"/>
  <c r="B718" i="15" s="1"/>
  <c r="B719" i="15" s="1"/>
  <c r="B720" i="15" s="1"/>
  <c r="B721" i="15" s="1"/>
  <c r="B722" i="15" s="1"/>
  <c r="B723" i="15" s="1"/>
  <c r="B724" i="15" s="1"/>
  <c r="B725" i="15" s="1"/>
  <c r="B726" i="15" s="1"/>
  <c r="B727" i="15" s="1"/>
  <c r="B728" i="15" s="1"/>
  <c r="B729" i="15" s="1"/>
  <c r="B730" i="15" s="1"/>
  <c r="B731" i="15" s="1"/>
  <c r="B732" i="15" s="1"/>
  <c r="B733" i="15" s="1"/>
  <c r="B734" i="15" s="1"/>
  <c r="B735" i="15" s="1"/>
  <c r="B736" i="15" s="1"/>
  <c r="B737" i="15" s="1"/>
  <c r="B738" i="15" s="1"/>
  <c r="B739" i="15" s="1"/>
  <c r="B740" i="15" s="1"/>
  <c r="B741" i="15" s="1"/>
  <c r="B742" i="15" s="1"/>
  <c r="B743" i="15" s="1"/>
  <c r="B744" i="15" s="1"/>
  <c r="B745" i="15" s="1"/>
  <c r="B746" i="15" s="1"/>
  <c r="B747" i="15" s="1"/>
  <c r="B748" i="15" s="1"/>
  <c r="B749" i="15" s="1"/>
  <c r="B750" i="15" s="1"/>
  <c r="B751" i="15" s="1"/>
  <c r="B752" i="15" s="1"/>
  <c r="B753" i="15" s="1"/>
  <c r="B754" i="15" s="1"/>
  <c r="B755" i="15" s="1"/>
  <c r="B756" i="15" s="1"/>
  <c r="B757" i="15" s="1"/>
  <c r="B758" i="15" s="1"/>
  <c r="B759" i="15" s="1"/>
  <c r="B760" i="15" s="1"/>
  <c r="B761" i="15" s="1"/>
  <c r="B762" i="15" s="1"/>
  <c r="B763" i="15" s="1"/>
  <c r="B764" i="15" s="1"/>
  <c r="B765" i="15" s="1"/>
  <c r="B766" i="15" s="1"/>
  <c r="B767" i="15" s="1"/>
  <c r="B768" i="15" s="1"/>
  <c r="B769" i="15" s="1"/>
  <c r="B770" i="15" s="1"/>
  <c r="B771" i="15" s="1"/>
  <c r="B772" i="15" s="1"/>
  <c r="B773" i="15" s="1"/>
  <c r="B774" i="15" s="1"/>
  <c r="B775" i="15" s="1"/>
  <c r="B776" i="15" s="1"/>
  <c r="B777" i="15" s="1"/>
  <c r="B778" i="15" s="1"/>
  <c r="B779" i="15" s="1"/>
  <c r="B780" i="15" s="1"/>
  <c r="B781" i="15" s="1"/>
  <c r="B782" i="15" s="1"/>
  <c r="B783" i="15" s="1"/>
  <c r="B784" i="15" s="1"/>
  <c r="B785" i="15" s="1"/>
  <c r="B786" i="15" s="1"/>
  <c r="B787" i="15" s="1"/>
  <c r="B788" i="15" s="1"/>
  <c r="B789" i="15" s="1"/>
  <c r="B790" i="15" s="1"/>
  <c r="B791" i="15" s="1"/>
  <c r="B792" i="15" s="1"/>
  <c r="B793" i="15" s="1"/>
  <c r="B794" i="15" s="1"/>
  <c r="B795" i="15" s="1"/>
  <c r="B796" i="15" s="1"/>
  <c r="B797" i="15" s="1"/>
  <c r="B798" i="15" s="1"/>
  <c r="B799" i="15" s="1"/>
  <c r="B800" i="15" s="1"/>
  <c r="B801" i="15" s="1"/>
  <c r="B802" i="15" s="1"/>
  <c r="B803" i="15" s="1"/>
  <c r="B804" i="15" s="1"/>
  <c r="B805" i="15" s="1"/>
  <c r="B806" i="15" s="1"/>
  <c r="B807" i="15" s="1"/>
  <c r="B808" i="15" s="1"/>
  <c r="B809" i="15" s="1"/>
  <c r="B810" i="15" s="1"/>
  <c r="B811" i="15" s="1"/>
  <c r="B812" i="15" s="1"/>
  <c r="B813" i="15" s="1"/>
  <c r="B814" i="15" s="1"/>
  <c r="B815" i="15" s="1"/>
  <c r="B816" i="15" s="1"/>
  <c r="B817" i="15" s="1"/>
  <c r="B818" i="15" s="1"/>
  <c r="B819" i="15" s="1"/>
  <c r="B820" i="15" s="1"/>
  <c r="B821" i="15" s="1"/>
  <c r="B822" i="15" s="1"/>
  <c r="B823" i="15" s="1"/>
  <c r="B824" i="15" s="1"/>
  <c r="G710" i="15"/>
  <c r="H710" i="15" s="1"/>
  <c r="J710" i="15" s="1"/>
  <c r="G711" i="15"/>
  <c r="H711" i="15" s="1"/>
  <c r="J711" i="15" s="1"/>
  <c r="G712" i="15"/>
  <c r="H712" i="15" s="1"/>
  <c r="J712" i="15" s="1"/>
  <c r="G713" i="15"/>
  <c r="H713" i="15" s="1"/>
  <c r="J713" i="15" s="1"/>
  <c r="G714" i="15"/>
  <c r="H714" i="15" s="1"/>
  <c r="J714" i="15" s="1"/>
  <c r="G715" i="15"/>
  <c r="H715" i="15" s="1"/>
  <c r="J715" i="15" s="1"/>
  <c r="G716" i="15"/>
  <c r="H716" i="15" s="1"/>
  <c r="J716" i="15" s="1"/>
  <c r="G717" i="15"/>
  <c r="H717" i="15" s="1"/>
  <c r="J717" i="15" s="1"/>
  <c r="G718" i="15"/>
  <c r="H718" i="15" s="1"/>
  <c r="J718" i="15" s="1"/>
  <c r="G719" i="15"/>
  <c r="H719" i="15" s="1"/>
  <c r="J719" i="15" s="1"/>
  <c r="G720" i="15"/>
  <c r="H720" i="15" s="1"/>
  <c r="J720" i="15" s="1"/>
  <c r="G721" i="15"/>
  <c r="H721" i="15" s="1"/>
  <c r="J721" i="15" s="1"/>
  <c r="G722" i="15"/>
  <c r="H722" i="15" s="1"/>
  <c r="J722" i="15" s="1"/>
  <c r="G723" i="15"/>
  <c r="H723" i="15" s="1"/>
  <c r="J723" i="15" s="1"/>
  <c r="G724" i="15"/>
  <c r="H724" i="15" s="1"/>
  <c r="J724" i="15" s="1"/>
  <c r="G725" i="15"/>
  <c r="H725" i="15" s="1"/>
  <c r="J725" i="15" s="1"/>
  <c r="G726" i="15"/>
  <c r="H726" i="15" s="1"/>
  <c r="J726" i="15" s="1"/>
  <c r="G727" i="15"/>
  <c r="H727" i="15" s="1"/>
  <c r="J727" i="15" s="1"/>
  <c r="G728" i="15"/>
  <c r="H728" i="15" s="1"/>
  <c r="J728" i="15" s="1"/>
  <c r="G729" i="15"/>
  <c r="H729" i="15" s="1"/>
  <c r="J729" i="15" s="1"/>
  <c r="G730" i="15"/>
  <c r="H730" i="15" s="1"/>
  <c r="J730" i="15" s="1"/>
  <c r="G731" i="15"/>
  <c r="H731" i="15" s="1"/>
  <c r="J731" i="15" s="1"/>
  <c r="G732" i="15"/>
  <c r="H732" i="15" s="1"/>
  <c r="J732" i="15" s="1"/>
  <c r="G733" i="15"/>
  <c r="H733" i="15" s="1"/>
  <c r="J733" i="15" s="1"/>
  <c r="G734" i="15"/>
  <c r="H734" i="15" s="1"/>
  <c r="J734" i="15" s="1"/>
  <c r="G735" i="15"/>
  <c r="H735" i="15" s="1"/>
  <c r="J735" i="15" s="1"/>
  <c r="G736" i="15"/>
  <c r="H736" i="15" s="1"/>
  <c r="J736" i="15" s="1"/>
  <c r="G737" i="15"/>
  <c r="H737" i="15" s="1"/>
  <c r="J737" i="15" s="1"/>
  <c r="G738" i="15"/>
  <c r="H738" i="15" s="1"/>
  <c r="J738" i="15" s="1"/>
  <c r="G739" i="15"/>
  <c r="H739" i="15" s="1"/>
  <c r="J739" i="15" s="1"/>
  <c r="G740" i="15"/>
  <c r="H740" i="15" s="1"/>
  <c r="J740" i="15" s="1"/>
  <c r="G741" i="15"/>
  <c r="H741" i="15" s="1"/>
  <c r="J741" i="15" s="1"/>
  <c r="G742" i="15"/>
  <c r="H742" i="15" s="1"/>
  <c r="J742" i="15" s="1"/>
  <c r="G743" i="15"/>
  <c r="H743" i="15" s="1"/>
  <c r="J743" i="15" s="1"/>
  <c r="G744" i="15"/>
  <c r="H744" i="15" s="1"/>
  <c r="J744" i="15" s="1"/>
  <c r="G745" i="15"/>
  <c r="H745" i="15" s="1"/>
  <c r="J745" i="15" s="1"/>
  <c r="G746" i="15"/>
  <c r="H746" i="15" s="1"/>
  <c r="J746" i="15" s="1"/>
  <c r="G747" i="15"/>
  <c r="H747" i="15" s="1"/>
  <c r="J747" i="15" s="1"/>
  <c r="G748" i="15"/>
  <c r="H748" i="15" s="1"/>
  <c r="J748" i="15" s="1"/>
  <c r="G749" i="15"/>
  <c r="H749" i="15" s="1"/>
  <c r="J749" i="15" s="1"/>
  <c r="G750" i="15"/>
  <c r="H750" i="15" s="1"/>
  <c r="J750" i="15" s="1"/>
  <c r="G751" i="15"/>
  <c r="H751" i="15" s="1"/>
  <c r="J751" i="15" s="1"/>
  <c r="G752" i="15"/>
  <c r="H752" i="15" s="1"/>
  <c r="J752" i="15" s="1"/>
  <c r="G753" i="15"/>
  <c r="H753" i="15" s="1"/>
  <c r="J753" i="15" s="1"/>
  <c r="G754" i="15"/>
  <c r="H754" i="15" s="1"/>
  <c r="J754" i="15" s="1"/>
  <c r="G755" i="15"/>
  <c r="H755" i="15" s="1"/>
  <c r="J755" i="15" s="1"/>
  <c r="G756" i="15"/>
  <c r="H756" i="15" s="1"/>
  <c r="J756" i="15" s="1"/>
  <c r="G757" i="15"/>
  <c r="H757" i="15" s="1"/>
  <c r="J757" i="15" s="1"/>
  <c r="G758" i="15"/>
  <c r="H758" i="15" s="1"/>
  <c r="J758" i="15" s="1"/>
  <c r="G759" i="15"/>
  <c r="H759" i="15" s="1"/>
  <c r="J759" i="15" s="1"/>
  <c r="G760" i="15"/>
  <c r="H760" i="15" s="1"/>
  <c r="J760" i="15" s="1"/>
  <c r="G761" i="15"/>
  <c r="H761" i="15" s="1"/>
  <c r="J761" i="15" s="1"/>
  <c r="G762" i="15"/>
  <c r="H762" i="15" s="1"/>
  <c r="J762" i="15" s="1"/>
  <c r="G763" i="15"/>
  <c r="H763" i="15" s="1"/>
  <c r="J763" i="15" s="1"/>
  <c r="G764" i="15"/>
  <c r="H764" i="15" s="1"/>
  <c r="J764" i="15" s="1"/>
  <c r="G765" i="15"/>
  <c r="H765" i="15" s="1"/>
  <c r="J765" i="15" s="1"/>
  <c r="G766" i="15"/>
  <c r="H766" i="15" s="1"/>
  <c r="J766" i="15" s="1"/>
  <c r="G767" i="15"/>
  <c r="H767" i="15" s="1"/>
  <c r="J767" i="15" s="1"/>
  <c r="G768" i="15"/>
  <c r="H768" i="15" s="1"/>
  <c r="J768" i="15" s="1"/>
  <c r="G769" i="15"/>
  <c r="H769" i="15" s="1"/>
  <c r="J769" i="15" s="1"/>
  <c r="G770" i="15"/>
  <c r="H770" i="15" s="1"/>
  <c r="J770" i="15" s="1"/>
  <c r="G771" i="15"/>
  <c r="H771" i="15" s="1"/>
  <c r="J771" i="15" s="1"/>
  <c r="G772" i="15"/>
  <c r="H772" i="15" s="1"/>
  <c r="J772" i="15" s="1"/>
  <c r="G773" i="15"/>
  <c r="H773" i="15" s="1"/>
  <c r="J773" i="15" s="1"/>
  <c r="G774" i="15"/>
  <c r="H774" i="15" s="1"/>
  <c r="J774" i="15" s="1"/>
  <c r="G775" i="15"/>
  <c r="H775" i="15" s="1"/>
  <c r="J775" i="15" s="1"/>
  <c r="G776" i="15"/>
  <c r="H776" i="15" s="1"/>
  <c r="J776" i="15" s="1"/>
  <c r="G777" i="15"/>
  <c r="H777" i="15" s="1"/>
  <c r="J777" i="15" s="1"/>
  <c r="G778" i="15"/>
  <c r="H778" i="15" s="1"/>
  <c r="J778" i="15" s="1"/>
  <c r="G779" i="15"/>
  <c r="H779" i="15" s="1"/>
  <c r="J779" i="15" s="1"/>
  <c r="G780" i="15"/>
  <c r="H780" i="15" s="1"/>
  <c r="J780" i="15" s="1"/>
  <c r="G781" i="15"/>
  <c r="H781" i="15" s="1"/>
  <c r="J781" i="15" s="1"/>
  <c r="G782" i="15"/>
  <c r="H782" i="15" s="1"/>
  <c r="J782" i="15" s="1"/>
  <c r="G783" i="15"/>
  <c r="H783" i="15" s="1"/>
  <c r="J783" i="15" s="1"/>
  <c r="G784" i="15"/>
  <c r="H784" i="15" s="1"/>
  <c r="J784" i="15" s="1"/>
  <c r="G785" i="15"/>
  <c r="H785" i="15" s="1"/>
  <c r="J785" i="15" s="1"/>
  <c r="G786" i="15"/>
  <c r="H786" i="15" s="1"/>
  <c r="J786" i="15" s="1"/>
  <c r="G787" i="15"/>
  <c r="H787" i="15" s="1"/>
  <c r="J787" i="15" s="1"/>
  <c r="G788" i="15"/>
  <c r="H788" i="15" s="1"/>
  <c r="J788" i="15" s="1"/>
  <c r="G789" i="15"/>
  <c r="H789" i="15" s="1"/>
  <c r="J789" i="15" s="1"/>
  <c r="G790" i="15"/>
  <c r="H790" i="15" s="1"/>
  <c r="J790" i="15" s="1"/>
  <c r="G791" i="15"/>
  <c r="H791" i="15" s="1"/>
  <c r="J791" i="15" s="1"/>
  <c r="G792" i="15"/>
  <c r="H792" i="15" s="1"/>
  <c r="J792" i="15" s="1"/>
  <c r="G793" i="15"/>
  <c r="H793" i="15" s="1"/>
  <c r="J793" i="15" s="1"/>
  <c r="G794" i="15"/>
  <c r="H794" i="15" s="1"/>
  <c r="J794" i="15" s="1"/>
  <c r="G795" i="15"/>
  <c r="H795" i="15" s="1"/>
  <c r="J795" i="15" s="1"/>
  <c r="G796" i="15"/>
  <c r="H796" i="15" s="1"/>
  <c r="J796" i="15" s="1"/>
  <c r="G797" i="15"/>
  <c r="H797" i="15" s="1"/>
  <c r="J797" i="15" s="1"/>
  <c r="G798" i="15"/>
  <c r="H798" i="15" s="1"/>
  <c r="J798" i="15" s="1"/>
  <c r="G799" i="15"/>
  <c r="H799" i="15" s="1"/>
  <c r="J799" i="15" s="1"/>
  <c r="G800" i="15"/>
  <c r="H800" i="15" s="1"/>
  <c r="J800" i="15" s="1"/>
  <c r="G801" i="15"/>
  <c r="H801" i="15" s="1"/>
  <c r="J801" i="15" s="1"/>
  <c r="G802" i="15"/>
  <c r="H802" i="15" s="1"/>
  <c r="J802" i="15" s="1"/>
  <c r="G803" i="15"/>
  <c r="H803" i="15" s="1"/>
  <c r="J803" i="15" s="1"/>
  <c r="G804" i="15"/>
  <c r="H804" i="15" s="1"/>
  <c r="J804" i="15" s="1"/>
  <c r="G805" i="15"/>
  <c r="H805" i="15" s="1"/>
  <c r="J805" i="15" s="1"/>
  <c r="G806" i="15"/>
  <c r="H806" i="15" s="1"/>
  <c r="J806" i="15" s="1"/>
  <c r="G807" i="15"/>
  <c r="H807" i="15" s="1"/>
  <c r="J807" i="15" s="1"/>
  <c r="G808" i="15"/>
  <c r="H808" i="15" s="1"/>
  <c r="J808" i="15" s="1"/>
  <c r="G809" i="15"/>
  <c r="H809" i="15" s="1"/>
  <c r="J809" i="15" s="1"/>
  <c r="G810" i="15"/>
  <c r="H810" i="15" s="1"/>
  <c r="J810" i="15" s="1"/>
  <c r="G811" i="15"/>
  <c r="H811" i="15" s="1"/>
  <c r="J811" i="15" s="1"/>
  <c r="G812" i="15"/>
  <c r="H812" i="15" s="1"/>
  <c r="J812" i="15" s="1"/>
  <c r="G813" i="15"/>
  <c r="H813" i="15" s="1"/>
  <c r="J813" i="15" s="1"/>
  <c r="G814" i="15"/>
  <c r="H814" i="15" s="1"/>
  <c r="J814" i="15" s="1"/>
  <c r="G815" i="15"/>
  <c r="H815" i="15" s="1"/>
  <c r="J815" i="15" s="1"/>
  <c r="G816" i="15"/>
  <c r="H816" i="15" s="1"/>
  <c r="J816" i="15" s="1"/>
  <c r="G817" i="15"/>
  <c r="H817" i="15" s="1"/>
  <c r="J817" i="15" s="1"/>
  <c r="G818" i="15"/>
  <c r="H818" i="15" s="1"/>
  <c r="J818" i="15" s="1"/>
  <c r="G819" i="15"/>
  <c r="H819" i="15" s="1"/>
  <c r="J819" i="15" s="1"/>
  <c r="G820" i="15"/>
  <c r="H820" i="15" s="1"/>
  <c r="J820" i="15" s="1"/>
  <c r="G821" i="15"/>
  <c r="H821" i="15" s="1"/>
  <c r="J821" i="15" s="1"/>
  <c r="G822" i="15"/>
  <c r="H822" i="15" s="1"/>
  <c r="J822" i="15" s="1"/>
  <c r="G823" i="15"/>
  <c r="H823" i="15" s="1"/>
  <c r="J823" i="15" s="1"/>
  <c r="G824" i="15"/>
  <c r="H824" i="15" s="1"/>
  <c r="J824" i="15" s="1"/>
  <c r="G825" i="15"/>
  <c r="H825" i="15" s="1"/>
  <c r="J825" i="15" s="1"/>
  <c r="G826" i="15"/>
  <c r="H826" i="15" s="1"/>
  <c r="J826" i="15" s="1"/>
  <c r="G827" i="15"/>
  <c r="H827" i="15" s="1"/>
  <c r="J827" i="15" s="1"/>
  <c r="G828" i="15"/>
  <c r="H828" i="15" s="1"/>
  <c r="J828" i="15" s="1"/>
  <c r="G829" i="15"/>
  <c r="H829" i="15" s="1"/>
  <c r="J829" i="15" s="1"/>
  <c r="G830" i="15"/>
  <c r="H830" i="15" s="1"/>
  <c r="J830" i="15" s="1"/>
  <c r="G831" i="15"/>
  <c r="H831" i="15" s="1"/>
  <c r="J831" i="15" s="1"/>
  <c r="G832" i="15"/>
  <c r="H832" i="15" s="1"/>
  <c r="J832" i="15" s="1"/>
  <c r="G833" i="15"/>
  <c r="H833" i="15" s="1"/>
  <c r="J833" i="15" s="1"/>
  <c r="G834" i="15"/>
  <c r="H834" i="15" s="1"/>
  <c r="J834" i="15" s="1"/>
  <c r="G835" i="15"/>
  <c r="H835" i="15" s="1"/>
  <c r="J835" i="15" s="1"/>
  <c r="G836" i="15"/>
  <c r="H836" i="15" s="1"/>
  <c r="J836" i="15" s="1"/>
  <c r="G837" i="15"/>
  <c r="H837" i="15" s="1"/>
  <c r="J837" i="15" s="1"/>
  <c r="G838" i="15"/>
  <c r="H838" i="15" s="1"/>
  <c r="J838" i="15" s="1"/>
  <c r="G839" i="15"/>
  <c r="H839" i="15" s="1"/>
  <c r="J839" i="15" s="1"/>
  <c r="G840" i="15"/>
  <c r="H840" i="15" s="1"/>
  <c r="J840" i="15" s="1"/>
  <c r="G841" i="15"/>
  <c r="H841" i="15" s="1"/>
  <c r="J841" i="15" s="1"/>
  <c r="G842" i="15"/>
  <c r="H842" i="15" s="1"/>
  <c r="J842" i="15" s="1"/>
  <c r="G843" i="15"/>
  <c r="H843" i="15" s="1"/>
  <c r="J843" i="15" s="1"/>
  <c r="G844" i="15"/>
  <c r="H844" i="15" s="1"/>
  <c r="J844" i="15" s="1"/>
  <c r="G845" i="15"/>
  <c r="H845" i="15" s="1"/>
  <c r="J845" i="15" s="1"/>
  <c r="G846" i="15"/>
  <c r="H846" i="15" s="1"/>
  <c r="J846" i="15" s="1"/>
  <c r="G847" i="15"/>
  <c r="H847" i="15" s="1"/>
  <c r="J847" i="15" s="1"/>
  <c r="G848" i="15"/>
  <c r="H848" i="15" s="1"/>
  <c r="J848" i="15" s="1"/>
  <c r="G849" i="15"/>
  <c r="H849" i="15" s="1"/>
  <c r="J849" i="15" s="1"/>
  <c r="G850" i="15"/>
  <c r="H850" i="15" s="1"/>
  <c r="J850" i="15" s="1"/>
  <c r="G851" i="15"/>
  <c r="H851" i="15" s="1"/>
  <c r="J851" i="15" s="1"/>
  <c r="G852" i="15"/>
  <c r="H852" i="15" s="1"/>
  <c r="J852" i="15" s="1"/>
  <c r="G853" i="15"/>
  <c r="H853" i="15" s="1"/>
  <c r="J853" i="15" s="1"/>
  <c r="G854" i="15"/>
  <c r="H854" i="15" s="1"/>
  <c r="J854" i="15" s="1"/>
  <c r="G855" i="15"/>
  <c r="H855" i="15" s="1"/>
  <c r="J855" i="15" s="1"/>
  <c r="G856" i="15"/>
  <c r="H856" i="15" s="1"/>
  <c r="J856" i="15" s="1"/>
  <c r="G857" i="15"/>
  <c r="G858" i="15"/>
  <c r="G859" i="15"/>
  <c r="G860" i="15"/>
  <c r="G861" i="15"/>
  <c r="G862" i="15"/>
  <c r="H862" i="15" s="1"/>
  <c r="J862" i="15" s="1"/>
  <c r="B886" i="15"/>
  <c r="B887" i="15" s="1"/>
  <c r="B888" i="15" s="1"/>
  <c r="B889" i="15" s="1"/>
  <c r="B890" i="15" s="1"/>
  <c r="B891" i="15" s="1"/>
  <c r="B892" i="15" s="1"/>
  <c r="B893" i="15" s="1"/>
  <c r="B894" i="15" s="1"/>
  <c r="B895" i="15" s="1"/>
  <c r="B896" i="15" s="1"/>
  <c r="B897" i="15" s="1"/>
  <c r="B898" i="15" s="1"/>
  <c r="B899" i="15" s="1"/>
  <c r="B900" i="15" s="1"/>
  <c r="B901" i="15" s="1"/>
  <c r="B902" i="15" s="1"/>
  <c r="B903" i="15" s="1"/>
  <c r="B904" i="15" s="1"/>
  <c r="B905" i="15" s="1"/>
  <c r="B906" i="15" s="1"/>
  <c r="B907" i="15" s="1"/>
  <c r="B908" i="15" s="1"/>
  <c r="B909" i="15" s="1"/>
  <c r="B910" i="15" s="1"/>
  <c r="B911" i="15" s="1"/>
  <c r="B912" i="15" s="1"/>
  <c r="B913" i="15" s="1"/>
  <c r="B914" i="15" s="1"/>
  <c r="B915" i="15" s="1"/>
  <c r="B916" i="15" s="1"/>
  <c r="B917" i="15" s="1"/>
  <c r="B918" i="15" s="1"/>
  <c r="B919" i="15" s="1"/>
  <c r="B920" i="15" s="1"/>
  <c r="B921" i="15" s="1"/>
  <c r="B922" i="15" s="1"/>
  <c r="B923" i="15" s="1"/>
  <c r="B924" i="15" s="1"/>
  <c r="B925" i="15" s="1"/>
  <c r="B926" i="15" s="1"/>
  <c r="B927" i="15" s="1"/>
  <c r="B928" i="15" s="1"/>
  <c r="B929" i="15" s="1"/>
  <c r="B930" i="15" s="1"/>
  <c r="B931" i="15" s="1"/>
  <c r="B932" i="15" s="1"/>
  <c r="B933" i="15" s="1"/>
  <c r="B934" i="15" s="1"/>
  <c r="B935" i="15" s="1"/>
  <c r="B936" i="15" s="1"/>
  <c r="B937" i="15" s="1"/>
  <c r="B938" i="15" s="1"/>
  <c r="B939" i="15" s="1"/>
  <c r="B940" i="15" s="1"/>
  <c r="B941" i="15" s="1"/>
  <c r="B942" i="15" s="1"/>
  <c r="B943" i="15" s="1"/>
  <c r="B944" i="15" s="1"/>
  <c r="B945" i="15" s="1"/>
  <c r="B946" i="15" s="1"/>
  <c r="B947" i="15" s="1"/>
  <c r="B948" i="15" s="1"/>
  <c r="G884" i="15"/>
  <c r="H884" i="15" s="1"/>
  <c r="J884" i="15" s="1"/>
  <c r="G885" i="15"/>
  <c r="H885" i="15" s="1"/>
  <c r="J885" i="15" s="1"/>
  <c r="G886" i="15"/>
  <c r="H886" i="15" s="1"/>
  <c r="J886" i="15" s="1"/>
  <c r="G887" i="15"/>
  <c r="H887" i="15" s="1"/>
  <c r="J887" i="15" s="1"/>
  <c r="G888" i="15"/>
  <c r="H888" i="15" s="1"/>
  <c r="J888" i="15" s="1"/>
  <c r="G889" i="15"/>
  <c r="H889" i="15" s="1"/>
  <c r="J889" i="15" s="1"/>
  <c r="G890" i="15"/>
  <c r="H890" i="15" s="1"/>
  <c r="J890" i="15" s="1"/>
  <c r="G891" i="15"/>
  <c r="H891" i="15" s="1"/>
  <c r="J891" i="15" s="1"/>
  <c r="G892" i="15"/>
  <c r="H892" i="15" s="1"/>
  <c r="J892" i="15" s="1"/>
  <c r="G893" i="15"/>
  <c r="H893" i="15" s="1"/>
  <c r="J893" i="15" s="1"/>
  <c r="G894" i="15"/>
  <c r="H894" i="15" s="1"/>
  <c r="J894" i="15" s="1"/>
  <c r="G895" i="15"/>
  <c r="H895" i="15" s="1"/>
  <c r="J895" i="15" s="1"/>
  <c r="G896" i="15"/>
  <c r="H896" i="15" s="1"/>
  <c r="J896" i="15" s="1"/>
  <c r="G897" i="15"/>
  <c r="H897" i="15" s="1"/>
  <c r="J897" i="15" s="1"/>
  <c r="G898" i="15"/>
  <c r="H898" i="15" s="1"/>
  <c r="J898" i="15" s="1"/>
  <c r="G899" i="15"/>
  <c r="H899" i="15" s="1"/>
  <c r="J899" i="15" s="1"/>
  <c r="G900" i="15"/>
  <c r="H900" i="15" s="1"/>
  <c r="J900" i="15" s="1"/>
  <c r="G901" i="15"/>
  <c r="H901" i="15" s="1"/>
  <c r="J901" i="15" s="1"/>
  <c r="G902" i="15"/>
  <c r="H902" i="15" s="1"/>
  <c r="J902" i="15" s="1"/>
  <c r="G903" i="15"/>
  <c r="H903" i="15" s="1"/>
  <c r="J903" i="15" s="1"/>
  <c r="G904" i="15"/>
  <c r="H904" i="15" s="1"/>
  <c r="J904" i="15" s="1"/>
  <c r="G905" i="15"/>
  <c r="H905" i="15" s="1"/>
  <c r="J905" i="15" s="1"/>
  <c r="G906" i="15"/>
  <c r="H906" i="15" s="1"/>
  <c r="G907" i="15"/>
  <c r="H907" i="15" s="1"/>
  <c r="J907" i="15" s="1"/>
  <c r="G908" i="15"/>
  <c r="H908" i="15" s="1"/>
  <c r="J908" i="15" s="1"/>
  <c r="G909" i="15"/>
  <c r="H909" i="15" s="1"/>
  <c r="J909" i="15" s="1"/>
  <c r="G910" i="15"/>
  <c r="H910" i="15" s="1"/>
  <c r="J910" i="15" s="1"/>
  <c r="G911" i="15"/>
  <c r="H911" i="15" s="1"/>
  <c r="J911" i="15" s="1"/>
  <c r="G912" i="15"/>
  <c r="H912" i="15" s="1"/>
  <c r="J912" i="15" s="1"/>
  <c r="G913" i="15"/>
  <c r="H913" i="15" s="1"/>
  <c r="J913" i="15" s="1"/>
  <c r="G914" i="15"/>
  <c r="H914" i="15" s="1"/>
  <c r="J914" i="15" s="1"/>
  <c r="G915" i="15"/>
  <c r="H915" i="15" s="1"/>
  <c r="J915" i="15" s="1"/>
  <c r="G916" i="15"/>
  <c r="H916" i="15" s="1"/>
  <c r="J916" i="15" s="1"/>
  <c r="G917" i="15"/>
  <c r="H917" i="15" s="1"/>
  <c r="J917" i="15" s="1"/>
  <c r="G918" i="15"/>
  <c r="H918" i="15" s="1"/>
  <c r="J918" i="15" s="1"/>
  <c r="G919" i="15"/>
  <c r="H919" i="15" s="1"/>
  <c r="J919" i="15" s="1"/>
  <c r="G920" i="15"/>
  <c r="H920" i="15" s="1"/>
  <c r="J920" i="15" s="1"/>
  <c r="G921" i="15"/>
  <c r="H921" i="15" s="1"/>
  <c r="J921" i="15" s="1"/>
  <c r="G922" i="15"/>
  <c r="H922" i="15" s="1"/>
  <c r="J922" i="15" s="1"/>
  <c r="G923" i="15"/>
  <c r="H923" i="15" s="1"/>
  <c r="J923" i="15" s="1"/>
  <c r="G924" i="15"/>
  <c r="H924" i="15" s="1"/>
  <c r="J924" i="15" s="1"/>
  <c r="G925" i="15"/>
  <c r="H925" i="15" s="1"/>
  <c r="J925" i="15" s="1"/>
  <c r="G926" i="15"/>
  <c r="H926" i="15" s="1"/>
  <c r="J926" i="15" s="1"/>
  <c r="G927" i="15"/>
  <c r="H927" i="15" s="1"/>
  <c r="J927" i="15" s="1"/>
  <c r="G928" i="15"/>
  <c r="H928" i="15" s="1"/>
  <c r="J928" i="15" s="1"/>
  <c r="G929" i="15"/>
  <c r="H929" i="15" s="1"/>
  <c r="J929" i="15" s="1"/>
  <c r="G930" i="15"/>
  <c r="H930" i="15" s="1"/>
  <c r="J930" i="15" s="1"/>
  <c r="G931" i="15"/>
  <c r="H931" i="15" s="1"/>
  <c r="J931" i="15" s="1"/>
  <c r="G932" i="15"/>
  <c r="H932" i="15" s="1"/>
  <c r="J932" i="15" s="1"/>
  <c r="G933" i="15"/>
  <c r="H933" i="15" s="1"/>
  <c r="J933" i="15" s="1"/>
  <c r="G934" i="15"/>
  <c r="H934" i="15" s="1"/>
  <c r="J934" i="15" s="1"/>
  <c r="G935" i="15"/>
  <c r="H935" i="15" s="1"/>
  <c r="J935" i="15" s="1"/>
  <c r="G936" i="15"/>
  <c r="H936" i="15" s="1"/>
  <c r="J936" i="15" s="1"/>
  <c r="G937" i="15"/>
  <c r="H937" i="15" s="1"/>
  <c r="J937" i="15" s="1"/>
  <c r="G938" i="15"/>
  <c r="H938" i="15" s="1"/>
  <c r="J938" i="15" s="1"/>
  <c r="G939" i="15"/>
  <c r="H939" i="15" s="1"/>
  <c r="J939" i="15" s="1"/>
  <c r="G940" i="15"/>
  <c r="H940" i="15" s="1"/>
  <c r="J940" i="15" s="1"/>
  <c r="G941" i="15"/>
  <c r="H941" i="15" s="1"/>
  <c r="J941" i="15" s="1"/>
  <c r="G942" i="15"/>
  <c r="H942" i="15" s="1"/>
  <c r="J942" i="15" s="1"/>
  <c r="G943" i="15"/>
  <c r="H943" i="15" s="1"/>
  <c r="J943" i="15" s="1"/>
  <c r="G944" i="15"/>
  <c r="H944" i="15" s="1"/>
  <c r="J944" i="15" s="1"/>
  <c r="G945" i="15"/>
  <c r="H945" i="15" s="1"/>
  <c r="J945" i="15" s="1"/>
  <c r="G946" i="15"/>
  <c r="H946" i="15" s="1"/>
  <c r="J946" i="15" s="1"/>
  <c r="G947" i="15"/>
  <c r="H947" i="15" s="1"/>
  <c r="J947" i="15" s="1"/>
  <c r="G948" i="15"/>
  <c r="H948" i="15" s="1"/>
  <c r="J948" i="15" s="1"/>
  <c r="D949" i="15"/>
  <c r="E949" i="15"/>
  <c r="F949" i="15"/>
  <c r="G951" i="15"/>
  <c r="H951" i="15" s="1"/>
  <c r="J951" i="15" s="1"/>
  <c r="B952" i="15"/>
  <c r="B953" i="15" s="1"/>
  <c r="B954" i="15" s="1"/>
  <c r="B955" i="15" s="1"/>
  <c r="B956" i="15" s="1"/>
  <c r="B957" i="15" s="1"/>
  <c r="B958" i="15" s="1"/>
  <c r="B959" i="15" s="1"/>
  <c r="B960" i="15" s="1"/>
  <c r="B961" i="15" s="1"/>
  <c r="B962" i="15" s="1"/>
  <c r="B963" i="15" s="1"/>
  <c r="B964" i="15" s="1"/>
  <c r="B965" i="15" s="1"/>
  <c r="B966" i="15" s="1"/>
  <c r="B967" i="15" s="1"/>
  <c r="B968" i="15" s="1"/>
  <c r="B969" i="15" s="1"/>
  <c r="B970" i="15" s="1"/>
  <c r="B971" i="15" s="1"/>
  <c r="B972" i="15" s="1"/>
  <c r="B973" i="15" s="1"/>
  <c r="B974" i="15" s="1"/>
  <c r="B975" i="15" s="1"/>
  <c r="B976" i="15" s="1"/>
  <c r="B977" i="15" s="1"/>
  <c r="B978" i="15" s="1"/>
  <c r="B979" i="15" s="1"/>
  <c r="B980" i="15" s="1"/>
  <c r="B981" i="15" s="1"/>
  <c r="B982" i="15" s="1"/>
  <c r="B983" i="15" s="1"/>
  <c r="B984" i="15" s="1"/>
  <c r="B985" i="15" s="1"/>
  <c r="B986" i="15" s="1"/>
  <c r="B987" i="15" s="1"/>
  <c r="B988" i="15" s="1"/>
  <c r="B989" i="15" s="1"/>
  <c r="B990" i="15" s="1"/>
  <c r="B991" i="15" s="1"/>
  <c r="B992" i="15" s="1"/>
  <c r="B993" i="15" s="1"/>
  <c r="B994" i="15" s="1"/>
  <c r="B995" i="15" s="1"/>
  <c r="B996" i="15" s="1"/>
  <c r="B997" i="15" s="1"/>
  <c r="B998" i="15" s="1"/>
  <c r="B999" i="15" s="1"/>
  <c r="B1000" i="15" s="1"/>
  <c r="B1001" i="15" s="1"/>
  <c r="B1002" i="15" s="1"/>
  <c r="B1003" i="15" s="1"/>
  <c r="B1004" i="15" s="1"/>
  <c r="B1005" i="15" s="1"/>
  <c r="B1006" i="15" s="1"/>
  <c r="B1007" i="15" s="1"/>
  <c r="B1008" i="15" s="1"/>
  <c r="B1009" i="15" s="1"/>
  <c r="B1010" i="15" s="1"/>
  <c r="B1011" i="15" s="1"/>
  <c r="B1012" i="15" s="1"/>
  <c r="B1013" i="15" s="1"/>
  <c r="B1014" i="15" s="1"/>
  <c r="B1015" i="15" s="1"/>
  <c r="B1016" i="15" s="1"/>
  <c r="B1017" i="15" s="1"/>
  <c r="B1018" i="15" s="1"/>
  <c r="B1019" i="15" s="1"/>
  <c r="B1020" i="15" s="1"/>
  <c r="B1021" i="15" s="1"/>
  <c r="B1022" i="15" s="1"/>
  <c r="B1023" i="15" s="1"/>
  <c r="B1024" i="15" s="1"/>
  <c r="B1025" i="15" s="1"/>
  <c r="B1026" i="15" s="1"/>
  <c r="B1027" i="15" s="1"/>
  <c r="B1028" i="15" s="1"/>
  <c r="B1029" i="15" s="1"/>
  <c r="B1030" i="15" s="1"/>
  <c r="B1031" i="15" s="1"/>
  <c r="B1032" i="15" s="1"/>
  <c r="B1033" i="15" s="1"/>
  <c r="B1034" i="15" s="1"/>
  <c r="B1035" i="15" s="1"/>
  <c r="B1036" i="15" s="1"/>
  <c r="B1037" i="15" s="1"/>
  <c r="B1038" i="15" s="1"/>
  <c r="B1039" i="15" s="1"/>
  <c r="B1040" i="15" s="1"/>
  <c r="B1041" i="15" s="1"/>
  <c r="B1042" i="15" s="1"/>
  <c r="B1043" i="15" s="1"/>
  <c r="B1044" i="15" s="1"/>
  <c r="B1045" i="15" s="1"/>
  <c r="B1046" i="15" s="1"/>
  <c r="B1047" i="15" s="1"/>
  <c r="B1048" i="15" s="1"/>
  <c r="B1049" i="15" s="1"/>
  <c r="B1050" i="15" s="1"/>
  <c r="B1051" i="15" s="1"/>
  <c r="B1052" i="15" s="1"/>
  <c r="B1053" i="15" s="1"/>
  <c r="B1054" i="15" s="1"/>
  <c r="B1055" i="15" s="1"/>
  <c r="B1056" i="15" s="1"/>
  <c r="B1057" i="15" s="1"/>
  <c r="B1058" i="15" s="1"/>
  <c r="B1059" i="15" s="1"/>
  <c r="B1060" i="15" s="1"/>
  <c r="B1061" i="15" s="1"/>
  <c r="B1062" i="15" s="1"/>
  <c r="B1063" i="15" s="1"/>
  <c r="B1064" i="15" s="1"/>
  <c r="B1065" i="15" s="1"/>
  <c r="B1066" i="15" s="1"/>
  <c r="B1067" i="15" s="1"/>
  <c r="B1068" i="15" s="1"/>
  <c r="B1069" i="15" s="1"/>
  <c r="B1070" i="15" s="1"/>
  <c r="B1071" i="15" s="1"/>
  <c r="B1072" i="15" s="1"/>
  <c r="B1073" i="15" s="1"/>
  <c r="B1074" i="15" s="1"/>
  <c r="B1075" i="15" s="1"/>
  <c r="B1076" i="15" s="1"/>
  <c r="B1077" i="15" s="1"/>
  <c r="B1078" i="15" s="1"/>
  <c r="B1079" i="15" s="1"/>
  <c r="B1080" i="15" s="1"/>
  <c r="B1081" i="15" s="1"/>
  <c r="B1082" i="15" s="1"/>
  <c r="B1083" i="15" s="1"/>
  <c r="B1084" i="15" s="1"/>
  <c r="B1085" i="15" s="1"/>
  <c r="G952" i="15"/>
  <c r="H952" i="15" s="1"/>
  <c r="J952" i="15" s="1"/>
  <c r="G953" i="15"/>
  <c r="H953" i="15" s="1"/>
  <c r="J953" i="15" s="1"/>
  <c r="G954" i="15"/>
  <c r="H954" i="15" s="1"/>
  <c r="J954" i="15" s="1"/>
  <c r="G955" i="15"/>
  <c r="H955" i="15" s="1"/>
  <c r="J955" i="15" s="1"/>
  <c r="G956" i="15"/>
  <c r="H956" i="15" s="1"/>
  <c r="J956" i="15" s="1"/>
  <c r="G957" i="15"/>
  <c r="H957" i="15" s="1"/>
  <c r="J957" i="15" s="1"/>
  <c r="G958" i="15"/>
  <c r="H958" i="15" s="1"/>
  <c r="J958" i="15" s="1"/>
  <c r="G959" i="15"/>
  <c r="H959" i="15" s="1"/>
  <c r="J959" i="15" s="1"/>
  <c r="G960" i="15"/>
  <c r="H960" i="15" s="1"/>
  <c r="J960" i="15" s="1"/>
  <c r="G961" i="15"/>
  <c r="H961" i="15" s="1"/>
  <c r="J961" i="15" s="1"/>
  <c r="G962" i="15"/>
  <c r="H962" i="15" s="1"/>
  <c r="J962" i="15" s="1"/>
  <c r="G963" i="15"/>
  <c r="H963" i="15" s="1"/>
  <c r="J963" i="15" s="1"/>
  <c r="G964" i="15"/>
  <c r="H964" i="15" s="1"/>
  <c r="J964" i="15" s="1"/>
  <c r="G965" i="15"/>
  <c r="H965" i="15" s="1"/>
  <c r="J965" i="15" s="1"/>
  <c r="G966" i="15"/>
  <c r="H966" i="15" s="1"/>
  <c r="J966" i="15" s="1"/>
  <c r="G967" i="15"/>
  <c r="H967" i="15" s="1"/>
  <c r="J967" i="15" s="1"/>
  <c r="G968" i="15"/>
  <c r="H968" i="15" s="1"/>
  <c r="J968" i="15" s="1"/>
  <c r="G969" i="15"/>
  <c r="H969" i="15" s="1"/>
  <c r="J969" i="15" s="1"/>
  <c r="G970" i="15"/>
  <c r="H970" i="15" s="1"/>
  <c r="J970" i="15" s="1"/>
  <c r="G971" i="15"/>
  <c r="H971" i="15" s="1"/>
  <c r="J971" i="15" s="1"/>
  <c r="G972" i="15"/>
  <c r="H972" i="15" s="1"/>
  <c r="J972" i="15" s="1"/>
  <c r="G973" i="15"/>
  <c r="H973" i="15" s="1"/>
  <c r="J973" i="15" s="1"/>
  <c r="G974" i="15"/>
  <c r="H974" i="15" s="1"/>
  <c r="J974" i="15" s="1"/>
  <c r="G975" i="15"/>
  <c r="H975" i="15" s="1"/>
  <c r="J975" i="15" s="1"/>
  <c r="G976" i="15"/>
  <c r="H976" i="15" s="1"/>
  <c r="J976" i="15" s="1"/>
  <c r="G977" i="15"/>
  <c r="H977" i="15" s="1"/>
  <c r="J977" i="15" s="1"/>
  <c r="G978" i="15"/>
  <c r="H978" i="15" s="1"/>
  <c r="J978" i="15" s="1"/>
  <c r="G979" i="15"/>
  <c r="H979" i="15" s="1"/>
  <c r="J979" i="15" s="1"/>
  <c r="G980" i="15"/>
  <c r="H980" i="15" s="1"/>
  <c r="J980" i="15" s="1"/>
  <c r="G981" i="15"/>
  <c r="H981" i="15" s="1"/>
  <c r="J981" i="15" s="1"/>
  <c r="G982" i="15"/>
  <c r="H982" i="15" s="1"/>
  <c r="J982" i="15" s="1"/>
  <c r="G983" i="15"/>
  <c r="H983" i="15" s="1"/>
  <c r="J983" i="15" s="1"/>
  <c r="G984" i="15"/>
  <c r="H984" i="15" s="1"/>
  <c r="J984" i="15" s="1"/>
  <c r="G985" i="15"/>
  <c r="H985" i="15" s="1"/>
  <c r="J985" i="15" s="1"/>
  <c r="G986" i="15"/>
  <c r="H986" i="15" s="1"/>
  <c r="J986" i="15" s="1"/>
  <c r="G987" i="15"/>
  <c r="H987" i="15" s="1"/>
  <c r="J987" i="15" s="1"/>
  <c r="G988" i="15"/>
  <c r="H988" i="15" s="1"/>
  <c r="J988" i="15" s="1"/>
  <c r="G989" i="15"/>
  <c r="H989" i="15" s="1"/>
  <c r="J989" i="15" s="1"/>
  <c r="G990" i="15"/>
  <c r="H990" i="15" s="1"/>
  <c r="J990" i="15" s="1"/>
  <c r="G991" i="15"/>
  <c r="H991" i="15" s="1"/>
  <c r="J991" i="15" s="1"/>
  <c r="G992" i="15"/>
  <c r="H992" i="15" s="1"/>
  <c r="J992" i="15" s="1"/>
  <c r="G993" i="15"/>
  <c r="H993" i="15" s="1"/>
  <c r="J993" i="15" s="1"/>
  <c r="G994" i="15"/>
  <c r="H994" i="15" s="1"/>
  <c r="J994" i="15" s="1"/>
  <c r="G995" i="15"/>
  <c r="H995" i="15" s="1"/>
  <c r="J995" i="15" s="1"/>
  <c r="G996" i="15"/>
  <c r="H996" i="15" s="1"/>
  <c r="J996" i="15" s="1"/>
  <c r="G997" i="15"/>
  <c r="H997" i="15" s="1"/>
  <c r="J997" i="15" s="1"/>
  <c r="G998" i="15"/>
  <c r="H998" i="15" s="1"/>
  <c r="J998" i="15" s="1"/>
  <c r="G999" i="15"/>
  <c r="H999" i="15" s="1"/>
  <c r="J999" i="15" s="1"/>
  <c r="G1000" i="15"/>
  <c r="H1000" i="15" s="1"/>
  <c r="J1000" i="15" s="1"/>
  <c r="G1001" i="15"/>
  <c r="H1001" i="15" s="1"/>
  <c r="J1001" i="15" s="1"/>
  <c r="G1002" i="15"/>
  <c r="H1002" i="15" s="1"/>
  <c r="J1002" i="15" s="1"/>
  <c r="G1003" i="15"/>
  <c r="H1003" i="15" s="1"/>
  <c r="J1003" i="15" s="1"/>
  <c r="G1004" i="15"/>
  <c r="H1004" i="15" s="1"/>
  <c r="J1004" i="15" s="1"/>
  <c r="G1005" i="15"/>
  <c r="H1005" i="15" s="1"/>
  <c r="J1005" i="15" s="1"/>
  <c r="G1006" i="15"/>
  <c r="H1006" i="15" s="1"/>
  <c r="J1006" i="15" s="1"/>
  <c r="G1007" i="15"/>
  <c r="H1007" i="15" s="1"/>
  <c r="J1007" i="15" s="1"/>
  <c r="G1008" i="15"/>
  <c r="H1008" i="15" s="1"/>
  <c r="J1008" i="15" s="1"/>
  <c r="G1009" i="15"/>
  <c r="H1009" i="15" s="1"/>
  <c r="J1009" i="15" s="1"/>
  <c r="G1010" i="15"/>
  <c r="H1010" i="15" s="1"/>
  <c r="J1010" i="15" s="1"/>
  <c r="G1011" i="15"/>
  <c r="H1011" i="15" s="1"/>
  <c r="J1011" i="15" s="1"/>
  <c r="G1012" i="15"/>
  <c r="H1012" i="15" s="1"/>
  <c r="J1012" i="15" s="1"/>
  <c r="G1013" i="15"/>
  <c r="H1013" i="15" s="1"/>
  <c r="J1013" i="15" s="1"/>
  <c r="G1014" i="15"/>
  <c r="H1014" i="15" s="1"/>
  <c r="J1014" i="15" s="1"/>
  <c r="G1015" i="15"/>
  <c r="H1015" i="15" s="1"/>
  <c r="J1015" i="15" s="1"/>
  <c r="G1016" i="15"/>
  <c r="H1016" i="15" s="1"/>
  <c r="J1016" i="15" s="1"/>
  <c r="G1017" i="15"/>
  <c r="H1017" i="15" s="1"/>
  <c r="J1017" i="15" s="1"/>
  <c r="G1018" i="15"/>
  <c r="H1018" i="15" s="1"/>
  <c r="J1018" i="15" s="1"/>
  <c r="G1019" i="15"/>
  <c r="H1019" i="15" s="1"/>
  <c r="J1019" i="15" s="1"/>
  <c r="G1020" i="15"/>
  <c r="H1020" i="15" s="1"/>
  <c r="J1020" i="15" s="1"/>
  <c r="G1021" i="15"/>
  <c r="H1021" i="15" s="1"/>
  <c r="J1021" i="15" s="1"/>
  <c r="G1022" i="15"/>
  <c r="H1022" i="15" s="1"/>
  <c r="J1022" i="15" s="1"/>
  <c r="G1023" i="15"/>
  <c r="H1023" i="15" s="1"/>
  <c r="J1023" i="15" s="1"/>
  <c r="G1024" i="15"/>
  <c r="H1024" i="15" s="1"/>
  <c r="J1024" i="15" s="1"/>
  <c r="G1025" i="15"/>
  <c r="H1025" i="15" s="1"/>
  <c r="J1025" i="15" s="1"/>
  <c r="G1026" i="15"/>
  <c r="H1026" i="15" s="1"/>
  <c r="J1026" i="15" s="1"/>
  <c r="G1027" i="15"/>
  <c r="H1027" i="15" s="1"/>
  <c r="J1027" i="15" s="1"/>
  <c r="G1028" i="15"/>
  <c r="H1028" i="15" s="1"/>
  <c r="J1028" i="15" s="1"/>
  <c r="G1029" i="15"/>
  <c r="H1029" i="15" s="1"/>
  <c r="J1029" i="15" s="1"/>
  <c r="G1030" i="15"/>
  <c r="H1030" i="15" s="1"/>
  <c r="J1030" i="15" s="1"/>
  <c r="G1031" i="15"/>
  <c r="H1031" i="15" s="1"/>
  <c r="J1031" i="15" s="1"/>
  <c r="G1032" i="15"/>
  <c r="H1032" i="15" s="1"/>
  <c r="J1032" i="15" s="1"/>
  <c r="G1033" i="15"/>
  <c r="H1033" i="15" s="1"/>
  <c r="J1033" i="15" s="1"/>
  <c r="G1034" i="15"/>
  <c r="H1034" i="15" s="1"/>
  <c r="J1034" i="15" s="1"/>
  <c r="G1035" i="15"/>
  <c r="H1035" i="15" s="1"/>
  <c r="J1035" i="15" s="1"/>
  <c r="G1036" i="15"/>
  <c r="H1036" i="15" s="1"/>
  <c r="J1036" i="15" s="1"/>
  <c r="G1037" i="15"/>
  <c r="H1037" i="15" s="1"/>
  <c r="J1037" i="15" s="1"/>
  <c r="G1038" i="15"/>
  <c r="H1038" i="15" s="1"/>
  <c r="J1038" i="15" s="1"/>
  <c r="G1039" i="15"/>
  <c r="H1039" i="15" s="1"/>
  <c r="J1039" i="15" s="1"/>
  <c r="G1040" i="15"/>
  <c r="H1040" i="15" s="1"/>
  <c r="J1040" i="15" s="1"/>
  <c r="G1041" i="15"/>
  <c r="H1041" i="15" s="1"/>
  <c r="J1041" i="15" s="1"/>
  <c r="G1042" i="15"/>
  <c r="H1042" i="15" s="1"/>
  <c r="J1042" i="15" s="1"/>
  <c r="G1043" i="15"/>
  <c r="H1043" i="15" s="1"/>
  <c r="J1043" i="15" s="1"/>
  <c r="G1044" i="15"/>
  <c r="H1044" i="15" s="1"/>
  <c r="J1044" i="15" s="1"/>
  <c r="G1045" i="15"/>
  <c r="H1045" i="15" s="1"/>
  <c r="J1045" i="15" s="1"/>
  <c r="G1046" i="15"/>
  <c r="H1046" i="15" s="1"/>
  <c r="J1046" i="15" s="1"/>
  <c r="G1047" i="15"/>
  <c r="H1047" i="15" s="1"/>
  <c r="J1047" i="15" s="1"/>
  <c r="G1048" i="15"/>
  <c r="H1048" i="15" s="1"/>
  <c r="J1048" i="15" s="1"/>
  <c r="G1049" i="15"/>
  <c r="H1049" i="15" s="1"/>
  <c r="J1049" i="15" s="1"/>
  <c r="G1050" i="15"/>
  <c r="H1050" i="15" s="1"/>
  <c r="J1050" i="15" s="1"/>
  <c r="G1051" i="15"/>
  <c r="H1051" i="15" s="1"/>
  <c r="J1051" i="15" s="1"/>
  <c r="G1052" i="15"/>
  <c r="H1052" i="15" s="1"/>
  <c r="J1052" i="15" s="1"/>
  <c r="G1053" i="15"/>
  <c r="H1053" i="15" s="1"/>
  <c r="J1053" i="15" s="1"/>
  <c r="G1054" i="15"/>
  <c r="H1054" i="15" s="1"/>
  <c r="J1054" i="15" s="1"/>
  <c r="G1055" i="15"/>
  <c r="H1055" i="15" s="1"/>
  <c r="J1055" i="15" s="1"/>
  <c r="G1056" i="15"/>
  <c r="H1056" i="15" s="1"/>
  <c r="J1056" i="15" s="1"/>
  <c r="G1057" i="15"/>
  <c r="H1057" i="15" s="1"/>
  <c r="J1057" i="15" s="1"/>
  <c r="G1058" i="15"/>
  <c r="H1058" i="15" s="1"/>
  <c r="J1058" i="15" s="1"/>
  <c r="G1059" i="15"/>
  <c r="H1059" i="15" s="1"/>
  <c r="J1059" i="15" s="1"/>
  <c r="G1060" i="15"/>
  <c r="H1060" i="15" s="1"/>
  <c r="J1060" i="15" s="1"/>
  <c r="G1061" i="15"/>
  <c r="H1061" i="15" s="1"/>
  <c r="J1061" i="15" s="1"/>
  <c r="G1062" i="15"/>
  <c r="H1062" i="15" s="1"/>
  <c r="J1062" i="15" s="1"/>
  <c r="G1063" i="15"/>
  <c r="H1063" i="15" s="1"/>
  <c r="J1063" i="15" s="1"/>
  <c r="G1064" i="15"/>
  <c r="H1064" i="15" s="1"/>
  <c r="J1064" i="15" s="1"/>
  <c r="G1065" i="15"/>
  <c r="H1065" i="15" s="1"/>
  <c r="J1065" i="15" s="1"/>
  <c r="G1066" i="15"/>
  <c r="H1066" i="15" s="1"/>
  <c r="J1066" i="15" s="1"/>
  <c r="G1067" i="15"/>
  <c r="H1067" i="15" s="1"/>
  <c r="J1067" i="15" s="1"/>
  <c r="G1068" i="15"/>
  <c r="H1068" i="15" s="1"/>
  <c r="J1068" i="15" s="1"/>
  <c r="G1069" i="15"/>
  <c r="H1069" i="15" s="1"/>
  <c r="J1069" i="15" s="1"/>
  <c r="G1070" i="15"/>
  <c r="H1070" i="15" s="1"/>
  <c r="J1070" i="15" s="1"/>
  <c r="G1071" i="15"/>
  <c r="H1071" i="15" s="1"/>
  <c r="J1071" i="15" s="1"/>
  <c r="G1072" i="15"/>
  <c r="H1072" i="15" s="1"/>
  <c r="J1072" i="15" s="1"/>
  <c r="G1073" i="15"/>
  <c r="H1073" i="15" s="1"/>
  <c r="J1073" i="15" s="1"/>
  <c r="G1074" i="15"/>
  <c r="H1074" i="15" s="1"/>
  <c r="J1074" i="15" s="1"/>
  <c r="G1075" i="15"/>
  <c r="H1075" i="15" s="1"/>
  <c r="J1075" i="15" s="1"/>
  <c r="G1076" i="15"/>
  <c r="H1076" i="15" s="1"/>
  <c r="J1076" i="15" s="1"/>
  <c r="G1077" i="15"/>
  <c r="H1077" i="15" s="1"/>
  <c r="J1077" i="15" s="1"/>
  <c r="G1078" i="15"/>
  <c r="H1078" i="15" s="1"/>
  <c r="J1078" i="15" s="1"/>
  <c r="G1079" i="15"/>
  <c r="H1079" i="15" s="1"/>
  <c r="J1079" i="15" s="1"/>
  <c r="G1080" i="15"/>
  <c r="H1080" i="15" s="1"/>
  <c r="J1080" i="15" s="1"/>
  <c r="G1081" i="15"/>
  <c r="H1081" i="15" s="1"/>
  <c r="J1081" i="15" s="1"/>
  <c r="G1082" i="15"/>
  <c r="H1082" i="15" s="1"/>
  <c r="J1082" i="15" s="1"/>
  <c r="G1083" i="15"/>
  <c r="H1083" i="15" s="1"/>
  <c r="J1083" i="15" s="1"/>
  <c r="G1084" i="15"/>
  <c r="H1084" i="15" s="1"/>
  <c r="J1084" i="15" s="1"/>
  <c r="G1085" i="15"/>
  <c r="H1085" i="15" s="1"/>
  <c r="J1085" i="15" s="1"/>
  <c r="G1086" i="15"/>
  <c r="H1086" i="15" s="1"/>
  <c r="J1086" i="15" s="1"/>
  <c r="G1087" i="15"/>
  <c r="H1087" i="15" s="1"/>
  <c r="J1087" i="15" s="1"/>
  <c r="G1088" i="15"/>
  <c r="H1088" i="15" s="1"/>
  <c r="J1088" i="15" s="1"/>
  <c r="G1089" i="15"/>
  <c r="H1089" i="15" s="1"/>
  <c r="J1089" i="15" s="1"/>
  <c r="G1090" i="15"/>
  <c r="H1090" i="15" s="1"/>
  <c r="J1090" i="15" s="1"/>
  <c r="G1091" i="15"/>
  <c r="H1091" i="15" s="1"/>
  <c r="J1091" i="15" s="1"/>
  <c r="G1092" i="15"/>
  <c r="H1092" i="15" s="1"/>
  <c r="J1092" i="15" s="1"/>
  <c r="G1093" i="15"/>
  <c r="H1093" i="15" s="1"/>
  <c r="J1093" i="15" s="1"/>
  <c r="G1094" i="15"/>
  <c r="H1094" i="15" s="1"/>
  <c r="J1094" i="15" s="1"/>
  <c r="G1095" i="15"/>
  <c r="H1095" i="15" s="1"/>
  <c r="J1095" i="15" s="1"/>
  <c r="G1096" i="15"/>
  <c r="H1096" i="15" s="1"/>
  <c r="J1096" i="15" s="1"/>
  <c r="G1097" i="15"/>
  <c r="H1097" i="15" s="1"/>
  <c r="J1097" i="15" s="1"/>
  <c r="G1098" i="15"/>
  <c r="H1098" i="15" s="1"/>
  <c r="J1098" i="15" s="1"/>
  <c r="G1099" i="15"/>
  <c r="H1099" i="15" s="1"/>
  <c r="J1099" i="15" s="1"/>
  <c r="G1100" i="15"/>
  <c r="H1100" i="15" s="1"/>
  <c r="J1100" i="15" s="1"/>
  <c r="G1101" i="15"/>
  <c r="H1101" i="15" s="1"/>
  <c r="J1101" i="15" s="1"/>
  <c r="G1102" i="15"/>
  <c r="H1102" i="15" s="1"/>
  <c r="J1102" i="15" s="1"/>
  <c r="G1103" i="15"/>
  <c r="H1103" i="15" s="1"/>
  <c r="J1103" i="15" s="1"/>
  <c r="G1104" i="15"/>
  <c r="H1104" i="15" s="1"/>
  <c r="J1104" i="15" s="1"/>
  <c r="G1105" i="15"/>
  <c r="H1105" i="15" s="1"/>
  <c r="J1105" i="15" s="1"/>
  <c r="G1106" i="15"/>
  <c r="H1106" i="15" s="1"/>
  <c r="J1106" i="15" s="1"/>
  <c r="G1107" i="15"/>
  <c r="H1107" i="15" s="1"/>
  <c r="J1107" i="15" s="1"/>
  <c r="G1108" i="15"/>
  <c r="H1108" i="15" s="1"/>
  <c r="J1108" i="15" s="1"/>
  <c r="G1109" i="15"/>
  <c r="H1109" i="15" s="1"/>
  <c r="J1109" i="15" s="1"/>
  <c r="G1110" i="15"/>
  <c r="H1110" i="15" s="1"/>
  <c r="J1110" i="15" s="1"/>
  <c r="G1111" i="15"/>
  <c r="H1111" i="15" s="1"/>
  <c r="J1111" i="15" s="1"/>
  <c r="G1112" i="15"/>
  <c r="H1112" i="15" s="1"/>
  <c r="J1112" i="15" s="1"/>
  <c r="G1113" i="15"/>
  <c r="H1113" i="15" s="1"/>
  <c r="J1113" i="15" s="1"/>
  <c r="G1114" i="15"/>
  <c r="H1114" i="15" s="1"/>
  <c r="J1114" i="15" s="1"/>
  <c r="G1115" i="15"/>
  <c r="H1115" i="15" s="1"/>
  <c r="J1115" i="15" s="1"/>
  <c r="G1116" i="15"/>
  <c r="H1116" i="15" s="1"/>
  <c r="J1116" i="15" s="1"/>
  <c r="G1117" i="15"/>
  <c r="H1117" i="15" s="1"/>
  <c r="J1117" i="15" s="1"/>
  <c r="G1118" i="15"/>
  <c r="H1118" i="15" s="1"/>
  <c r="J1118" i="15" s="1"/>
  <c r="G1119" i="15"/>
  <c r="H1119" i="15" s="1"/>
  <c r="J1119" i="15" s="1"/>
  <c r="G1120" i="15"/>
  <c r="H1120" i="15" s="1"/>
  <c r="J1120" i="15" s="1"/>
  <c r="G1121" i="15"/>
  <c r="H1121" i="15" s="1"/>
  <c r="J1121" i="15" s="1"/>
  <c r="G1122" i="15"/>
  <c r="H1122" i="15" s="1"/>
  <c r="J1122" i="15" s="1"/>
  <c r="G1123" i="15"/>
  <c r="H1123" i="15" s="1"/>
  <c r="J1123" i="15" s="1"/>
  <c r="G1124" i="15"/>
  <c r="H1124" i="15" s="1"/>
  <c r="J1124" i="15" s="1"/>
  <c r="G1125" i="15"/>
  <c r="H1125" i="15" s="1"/>
  <c r="J1125" i="15" s="1"/>
  <c r="G1126" i="15"/>
  <c r="H1126" i="15" s="1"/>
  <c r="J1126" i="15" s="1"/>
  <c r="G1127" i="15"/>
  <c r="H1127" i="15" s="1"/>
  <c r="J1127" i="15" s="1"/>
  <c r="G1128" i="15"/>
  <c r="H1128" i="15" s="1"/>
  <c r="J1128" i="15" s="1"/>
  <c r="G1129" i="15"/>
  <c r="H1129" i="15" s="1"/>
  <c r="J1129" i="15" s="1"/>
  <c r="G1130" i="15"/>
  <c r="H1130" i="15" s="1"/>
  <c r="J1130" i="15" s="1"/>
  <c r="G1131" i="15"/>
  <c r="H1131" i="15" s="1"/>
  <c r="J1131" i="15" s="1"/>
  <c r="G1132" i="15"/>
  <c r="H1132" i="15" s="1"/>
  <c r="J1132" i="15" s="1"/>
  <c r="G1133" i="15"/>
  <c r="H1133" i="15" s="1"/>
  <c r="J1133" i="15" s="1"/>
  <c r="G1134" i="15"/>
  <c r="H1134" i="15" s="1"/>
  <c r="J1134" i="15" s="1"/>
  <c r="G1135" i="15"/>
  <c r="H1135" i="15" s="1"/>
  <c r="J1135" i="15" s="1"/>
  <c r="G1136" i="15"/>
  <c r="H1136" i="15" s="1"/>
  <c r="J1136" i="15" s="1"/>
  <c r="G1137" i="15"/>
  <c r="H1137" i="15" s="1"/>
  <c r="J1137" i="15" s="1"/>
  <c r="G1138" i="15"/>
  <c r="H1138" i="15" s="1"/>
  <c r="J1138" i="15" s="1"/>
  <c r="G1139" i="15"/>
  <c r="H1139" i="15" s="1"/>
  <c r="J1139" i="15" s="1"/>
  <c r="G1140" i="15"/>
  <c r="H1140" i="15" s="1"/>
  <c r="J1140" i="15" s="1"/>
  <c r="G1141" i="15"/>
  <c r="H1141" i="15" s="1"/>
  <c r="J1141" i="15" s="1"/>
  <c r="G1142" i="15"/>
  <c r="H1142" i="15" s="1"/>
  <c r="J1142" i="15" s="1"/>
  <c r="G1143" i="15"/>
  <c r="H1143" i="15" s="1"/>
  <c r="J1143" i="15" s="1"/>
  <c r="G1144" i="15"/>
  <c r="H1144" i="15" s="1"/>
  <c r="J1144" i="15" s="1"/>
  <c r="G1145" i="15"/>
  <c r="H1145" i="15" s="1"/>
  <c r="J1145" i="15" s="1"/>
  <c r="G1146" i="15"/>
  <c r="H1146" i="15" s="1"/>
  <c r="J1146" i="15" s="1"/>
  <c r="G1147" i="15"/>
  <c r="H1147" i="15" s="1"/>
  <c r="J1147" i="15" s="1"/>
  <c r="G1148" i="15"/>
  <c r="H1148" i="15" s="1"/>
  <c r="J1148" i="15" s="1"/>
  <c r="G1149" i="15"/>
  <c r="H1149" i="15" s="1"/>
  <c r="J1149" i="15" s="1"/>
  <c r="G1150" i="15"/>
  <c r="H1150" i="15" s="1"/>
  <c r="J1150" i="15" s="1"/>
  <c r="G1151" i="15"/>
  <c r="H1151" i="15" s="1"/>
  <c r="J1151" i="15" s="1"/>
  <c r="G1152" i="15"/>
  <c r="H1152" i="15" s="1"/>
  <c r="J1152" i="15" s="1"/>
  <c r="G1153" i="15"/>
  <c r="H1153" i="15" s="1"/>
  <c r="J1153" i="15" s="1"/>
  <c r="G1154" i="15"/>
  <c r="H1154" i="15" s="1"/>
  <c r="J1154" i="15" s="1"/>
  <c r="G1155" i="15"/>
  <c r="H1155" i="15" s="1"/>
  <c r="J1155" i="15" s="1"/>
  <c r="G1156" i="15"/>
  <c r="H1156" i="15" s="1"/>
  <c r="J1156" i="15" s="1"/>
  <c r="G1157" i="15"/>
  <c r="H1157" i="15" s="1"/>
  <c r="J1157" i="15" s="1"/>
  <c r="G1158" i="15"/>
  <c r="H1158" i="15" s="1"/>
  <c r="J1158" i="15" s="1"/>
  <c r="G1159" i="15"/>
  <c r="H1159" i="15" s="1"/>
  <c r="J1159" i="15" s="1"/>
  <c r="G1160" i="15"/>
  <c r="H1160" i="15" s="1"/>
  <c r="J1160" i="15" s="1"/>
  <c r="G1161" i="15"/>
  <c r="H1161" i="15" s="1"/>
  <c r="J1161" i="15" s="1"/>
  <c r="G1162" i="15"/>
  <c r="H1162" i="15" s="1"/>
  <c r="J1162" i="15" s="1"/>
  <c r="G1163" i="15"/>
  <c r="H1163" i="15" s="1"/>
  <c r="J1163" i="15" s="1"/>
  <c r="G1164" i="15"/>
  <c r="H1164" i="15" s="1"/>
  <c r="J1164" i="15" s="1"/>
  <c r="G1165" i="15"/>
  <c r="H1165" i="15" s="1"/>
  <c r="J1165" i="15" s="1"/>
  <c r="G1166" i="15"/>
  <c r="H1166" i="15" s="1"/>
  <c r="J1166" i="15" s="1"/>
  <c r="G1167" i="15"/>
  <c r="H1167" i="15" s="1"/>
  <c r="J1167" i="15" s="1"/>
  <c r="G1168" i="15"/>
  <c r="H1168" i="15" s="1"/>
  <c r="J1168" i="15" s="1"/>
  <c r="G1169" i="15"/>
  <c r="H1169" i="15" s="1"/>
  <c r="J1169" i="15" s="1"/>
  <c r="G1170" i="15"/>
  <c r="H1170" i="15" s="1"/>
  <c r="J1170" i="15" s="1"/>
  <c r="G1171" i="15"/>
  <c r="H1171" i="15" s="1"/>
  <c r="J1171" i="15" s="1"/>
  <c r="G1172" i="15"/>
  <c r="H1172" i="15" s="1"/>
  <c r="J1172" i="15" s="1"/>
  <c r="G1173" i="15"/>
  <c r="H1173" i="15" s="1"/>
  <c r="J1173" i="15" s="1"/>
  <c r="G1174" i="15"/>
  <c r="H1174" i="15" s="1"/>
  <c r="J1174" i="15" s="1"/>
  <c r="G1175" i="15"/>
  <c r="H1175" i="15" s="1"/>
  <c r="J1175" i="15" s="1"/>
  <c r="G1176" i="15"/>
  <c r="H1176" i="15" s="1"/>
  <c r="J1176" i="15" s="1"/>
  <c r="G1177" i="15"/>
  <c r="H1177" i="15" s="1"/>
  <c r="J1177" i="15" s="1"/>
  <c r="G1178" i="15"/>
  <c r="H1178" i="15" s="1"/>
  <c r="J1178" i="15" s="1"/>
  <c r="G1179" i="15"/>
  <c r="H1179" i="15" s="1"/>
  <c r="J1179" i="15" s="1"/>
  <c r="G1180" i="15"/>
  <c r="H1180" i="15" s="1"/>
  <c r="J1180" i="15" s="1"/>
  <c r="G1181" i="15"/>
  <c r="H1181" i="15" s="1"/>
  <c r="J1181" i="15" s="1"/>
  <c r="G1182" i="15"/>
  <c r="H1182" i="15" s="1"/>
  <c r="J1182" i="15" s="1"/>
  <c r="G1183" i="15"/>
  <c r="H1183" i="15" s="1"/>
  <c r="J1183" i="15" s="1"/>
  <c r="G1184" i="15"/>
  <c r="H1184" i="15" s="1"/>
  <c r="J1184" i="15" s="1"/>
  <c r="G1185" i="15"/>
  <c r="H1185" i="15" s="1"/>
  <c r="J1185" i="15" s="1"/>
  <c r="G1186" i="15"/>
  <c r="H1186" i="15" s="1"/>
  <c r="J1186" i="15" s="1"/>
  <c r="G1187" i="15"/>
  <c r="H1187" i="15" s="1"/>
  <c r="J1187" i="15" s="1"/>
  <c r="G1188" i="15"/>
  <c r="H1188" i="15" s="1"/>
  <c r="J1188" i="15" s="1"/>
  <c r="G1189" i="15"/>
  <c r="H1189" i="15" s="1"/>
  <c r="J1189" i="15" s="1"/>
  <c r="G1190" i="15"/>
  <c r="H1190" i="15" s="1"/>
  <c r="J1190" i="15" s="1"/>
  <c r="G1191" i="15"/>
  <c r="H1191" i="15" s="1"/>
  <c r="J1191" i="15" s="1"/>
  <c r="G1192" i="15"/>
  <c r="H1192" i="15" s="1"/>
  <c r="J1192" i="15" s="1"/>
  <c r="G1193" i="15"/>
  <c r="H1193" i="15" s="1"/>
  <c r="J1193" i="15" s="1"/>
  <c r="G1194" i="15"/>
  <c r="H1194" i="15" s="1"/>
  <c r="J1194" i="15" s="1"/>
  <c r="G1195" i="15"/>
  <c r="H1195" i="15" s="1"/>
  <c r="J1195" i="15" s="1"/>
  <c r="G1196" i="15"/>
  <c r="H1196" i="15" s="1"/>
  <c r="J1196" i="15" s="1"/>
  <c r="G1197" i="15"/>
  <c r="H1197" i="15" s="1"/>
  <c r="J1197" i="15" s="1"/>
  <c r="G1198" i="15"/>
  <c r="H1198" i="15" s="1"/>
  <c r="J1198" i="15" s="1"/>
  <c r="G1199" i="15"/>
  <c r="H1199" i="15" s="1"/>
  <c r="J1199" i="15" s="1"/>
  <c r="G1200" i="15"/>
  <c r="H1200" i="15" s="1"/>
  <c r="J1200" i="15" s="1"/>
  <c r="G1201" i="15"/>
  <c r="H1201" i="15" s="1"/>
  <c r="J1201" i="15" s="1"/>
  <c r="G1202" i="15"/>
  <c r="H1202" i="15" s="1"/>
  <c r="J1202" i="15" s="1"/>
  <c r="G1203" i="15"/>
  <c r="H1203" i="15" s="1"/>
  <c r="J1203" i="15" s="1"/>
  <c r="G1204" i="15"/>
  <c r="H1204" i="15" s="1"/>
  <c r="J1204" i="15" s="1"/>
  <c r="G1205" i="15"/>
  <c r="H1205" i="15" s="1"/>
  <c r="J1205" i="15" s="1"/>
  <c r="G1206" i="15"/>
  <c r="H1206" i="15" s="1"/>
  <c r="J1206" i="15" s="1"/>
  <c r="G1207" i="15"/>
  <c r="H1207" i="15" s="1"/>
  <c r="J1207" i="15" s="1"/>
  <c r="G1208" i="15"/>
  <c r="H1208" i="15" s="1"/>
  <c r="J1208" i="15" s="1"/>
  <c r="G1209" i="15"/>
  <c r="H1209" i="15" s="1"/>
  <c r="J1209" i="15" s="1"/>
  <c r="G1210" i="15"/>
  <c r="H1210" i="15" s="1"/>
  <c r="J1210" i="15" s="1"/>
  <c r="G1211" i="15"/>
  <c r="H1211" i="15" s="1"/>
  <c r="J1211" i="15" s="1"/>
  <c r="G1212" i="15"/>
  <c r="H1212" i="15" s="1"/>
  <c r="J1212" i="15" s="1"/>
  <c r="G1213" i="15"/>
  <c r="H1213" i="15" s="1"/>
  <c r="J1213" i="15" s="1"/>
  <c r="G1214" i="15"/>
  <c r="H1214" i="15" s="1"/>
  <c r="J1214" i="15" s="1"/>
  <c r="G1215" i="15"/>
  <c r="H1215" i="15" s="1"/>
  <c r="J1215" i="15" s="1"/>
  <c r="G1216" i="15"/>
  <c r="H1216" i="15" s="1"/>
  <c r="J1216" i="15" s="1"/>
  <c r="G1217" i="15"/>
  <c r="H1217" i="15" s="1"/>
  <c r="J1217" i="15" s="1"/>
  <c r="G1218" i="15"/>
  <c r="H1218" i="15" s="1"/>
  <c r="J1218" i="15" s="1"/>
  <c r="G1219" i="15"/>
  <c r="H1219" i="15" s="1"/>
  <c r="J1219" i="15" s="1"/>
  <c r="G1220" i="15"/>
  <c r="H1220" i="15" s="1"/>
  <c r="J1220" i="15" s="1"/>
  <c r="G1221" i="15"/>
  <c r="H1221" i="15" s="1"/>
  <c r="J1221" i="15" s="1"/>
  <c r="G1222" i="15"/>
  <c r="H1222" i="15" s="1"/>
  <c r="J1222" i="15" s="1"/>
  <c r="G1223" i="15"/>
  <c r="H1223" i="15" s="1"/>
  <c r="J1223" i="15" s="1"/>
  <c r="G1224" i="15"/>
  <c r="H1224" i="15" s="1"/>
  <c r="J1224" i="15" s="1"/>
  <c r="G1225" i="15"/>
  <c r="H1225" i="15" s="1"/>
  <c r="J1225" i="15" s="1"/>
  <c r="G1226" i="15"/>
  <c r="H1226" i="15" s="1"/>
  <c r="J1226" i="15" s="1"/>
  <c r="G1227" i="15"/>
  <c r="H1227" i="15" s="1"/>
  <c r="J1227" i="15" s="1"/>
  <c r="G1228" i="15"/>
  <c r="H1228" i="15" s="1"/>
  <c r="J1228" i="15" s="1"/>
  <c r="G1229" i="15"/>
  <c r="H1229" i="15" s="1"/>
  <c r="J1229" i="15" s="1"/>
  <c r="G1230" i="15"/>
  <c r="H1230" i="15" s="1"/>
  <c r="J1230" i="15" s="1"/>
  <c r="G1231" i="15"/>
  <c r="H1231" i="15" s="1"/>
  <c r="J1231" i="15" s="1"/>
  <c r="G1232" i="15"/>
  <c r="H1232" i="15" s="1"/>
  <c r="J1232" i="15" s="1"/>
  <c r="G1233" i="15"/>
  <c r="H1233" i="15" s="1"/>
  <c r="J1233" i="15" s="1"/>
  <c r="G1234" i="15"/>
  <c r="H1234" i="15" s="1"/>
  <c r="J1234" i="15" s="1"/>
  <c r="G1235" i="15"/>
  <c r="H1235" i="15" s="1"/>
  <c r="J1235" i="15" s="1"/>
  <c r="G1236" i="15"/>
  <c r="H1236" i="15" s="1"/>
  <c r="J1236" i="15" s="1"/>
  <c r="G1237" i="15"/>
  <c r="H1237" i="15" s="1"/>
  <c r="J1237" i="15" s="1"/>
  <c r="G1238" i="15"/>
  <c r="H1238" i="15" s="1"/>
  <c r="J1238" i="15" s="1"/>
  <c r="G1239" i="15"/>
  <c r="H1239" i="15" s="1"/>
  <c r="J1239" i="15" s="1"/>
  <c r="G1240" i="15"/>
  <c r="H1240" i="15" s="1"/>
  <c r="J1240" i="15" s="1"/>
  <c r="G1241" i="15"/>
  <c r="H1241" i="15" s="1"/>
  <c r="J1241" i="15" s="1"/>
  <c r="G1242" i="15"/>
  <c r="H1242" i="15" s="1"/>
  <c r="J1242" i="15" s="1"/>
  <c r="G1243" i="15"/>
  <c r="H1243" i="15" s="1"/>
  <c r="J1243" i="15" s="1"/>
  <c r="G1244" i="15"/>
  <c r="H1244" i="15" s="1"/>
  <c r="J1244" i="15" s="1"/>
  <c r="G1245" i="15"/>
  <c r="H1245" i="15" s="1"/>
  <c r="J1245" i="15" s="1"/>
  <c r="G1246" i="15"/>
  <c r="H1246" i="15" s="1"/>
  <c r="J1246" i="15" s="1"/>
  <c r="G1247" i="15"/>
  <c r="H1247" i="15" s="1"/>
  <c r="J1247" i="15" s="1"/>
  <c r="G1248" i="15"/>
  <c r="H1248" i="15" s="1"/>
  <c r="J1248" i="15" s="1"/>
  <c r="G1249" i="15"/>
  <c r="H1249" i="15" s="1"/>
  <c r="J1249" i="15" s="1"/>
  <c r="G1250" i="15"/>
  <c r="H1250" i="15" s="1"/>
  <c r="J1250" i="15" s="1"/>
  <c r="G1251" i="15"/>
  <c r="H1251" i="15" s="1"/>
  <c r="J1251" i="15" s="1"/>
  <c r="G1252" i="15"/>
  <c r="H1252" i="15" s="1"/>
  <c r="J1252" i="15" s="1"/>
  <c r="G1253" i="15"/>
  <c r="H1253" i="15" s="1"/>
  <c r="J1253" i="15" s="1"/>
  <c r="G1254" i="15"/>
  <c r="H1254" i="15" s="1"/>
  <c r="J1254" i="15" s="1"/>
  <c r="G1255" i="15"/>
  <c r="H1255" i="15" s="1"/>
  <c r="J1255" i="15" s="1"/>
  <c r="G1256" i="15"/>
  <c r="H1256" i="15" s="1"/>
  <c r="J1256" i="15" s="1"/>
  <c r="G1257" i="15"/>
  <c r="H1257" i="15" s="1"/>
  <c r="J1257" i="15" s="1"/>
  <c r="G1258" i="15"/>
  <c r="H1258" i="15" s="1"/>
  <c r="J1258" i="15" s="1"/>
  <c r="G1259" i="15"/>
  <c r="H1259" i="15" s="1"/>
  <c r="J1259" i="15" s="1"/>
  <c r="G1260" i="15"/>
  <c r="H1260" i="15" s="1"/>
  <c r="J1260" i="15" s="1"/>
  <c r="G1261" i="15"/>
  <c r="H1261" i="15" s="1"/>
  <c r="J1261" i="15" s="1"/>
  <c r="G1262" i="15"/>
  <c r="H1262" i="15" s="1"/>
  <c r="J1262" i="15" s="1"/>
  <c r="G1263" i="15"/>
  <c r="H1263" i="15" s="1"/>
  <c r="J1263" i="15" s="1"/>
  <c r="G1264" i="15"/>
  <c r="H1264" i="15" s="1"/>
  <c r="J1264" i="15" s="1"/>
  <c r="G1265" i="15"/>
  <c r="H1265" i="15" s="1"/>
  <c r="J1265" i="15" s="1"/>
  <c r="G1266" i="15"/>
  <c r="H1266" i="15" s="1"/>
  <c r="J1266" i="15" s="1"/>
  <c r="G1267" i="15"/>
  <c r="H1267" i="15" s="1"/>
  <c r="J1267" i="15" s="1"/>
  <c r="G1268" i="15"/>
  <c r="H1268" i="15" s="1"/>
  <c r="J1268" i="15" s="1"/>
  <c r="G1269" i="15"/>
  <c r="H1269" i="15" s="1"/>
  <c r="J1269" i="15" s="1"/>
  <c r="G1270" i="15"/>
  <c r="H1270" i="15" s="1"/>
  <c r="J1270" i="15" s="1"/>
  <c r="G1271" i="15"/>
  <c r="H1271" i="15" s="1"/>
  <c r="J1271" i="15" s="1"/>
  <c r="G1272" i="15"/>
  <c r="H1272" i="15" s="1"/>
  <c r="J1272" i="15" s="1"/>
  <c r="G1273" i="15"/>
  <c r="H1273" i="15" s="1"/>
  <c r="J1273" i="15" s="1"/>
  <c r="G1274" i="15"/>
  <c r="H1274" i="15" s="1"/>
  <c r="J1274" i="15" s="1"/>
  <c r="G1275" i="15"/>
  <c r="H1275" i="15" s="1"/>
  <c r="J1275" i="15" s="1"/>
  <c r="G1276" i="15"/>
  <c r="H1276" i="15" s="1"/>
  <c r="J1276" i="15" s="1"/>
  <c r="G1277" i="15"/>
  <c r="H1277" i="15" s="1"/>
  <c r="J1277" i="15" s="1"/>
  <c r="G1278" i="15"/>
  <c r="H1278" i="15" s="1"/>
  <c r="J1278" i="15" s="1"/>
  <c r="G1279" i="15"/>
  <c r="H1279" i="15" s="1"/>
  <c r="J1279" i="15" s="1"/>
  <c r="G1280" i="15"/>
  <c r="H1280" i="15" s="1"/>
  <c r="J1280" i="15" s="1"/>
  <c r="G1281" i="15"/>
  <c r="H1281" i="15" s="1"/>
  <c r="J1281" i="15" s="1"/>
  <c r="G1282" i="15"/>
  <c r="H1282" i="15" s="1"/>
  <c r="J1282" i="15" s="1"/>
  <c r="G1283" i="15"/>
  <c r="H1283" i="15" s="1"/>
  <c r="J1283" i="15" s="1"/>
  <c r="G1284" i="15"/>
  <c r="H1284" i="15" s="1"/>
  <c r="J1284" i="15" s="1"/>
  <c r="G1285" i="15"/>
  <c r="H1285" i="15" s="1"/>
  <c r="J1285" i="15" s="1"/>
  <c r="G1286" i="15"/>
  <c r="H1286" i="15" s="1"/>
  <c r="J1286" i="15" s="1"/>
  <c r="G1287" i="15"/>
  <c r="H1287" i="15" s="1"/>
  <c r="J1287" i="15" s="1"/>
  <c r="G1288" i="15"/>
  <c r="H1288" i="15" s="1"/>
  <c r="J1288" i="15" s="1"/>
  <c r="G1289" i="15"/>
  <c r="H1289" i="15" s="1"/>
  <c r="J1289" i="15" s="1"/>
  <c r="G1290" i="15"/>
  <c r="H1290" i="15" s="1"/>
  <c r="J1290" i="15" s="1"/>
  <c r="G1291" i="15"/>
  <c r="H1291" i="15" s="1"/>
  <c r="J1291" i="15" s="1"/>
  <c r="G1292" i="15"/>
  <c r="H1292" i="15" s="1"/>
  <c r="J1292" i="15" s="1"/>
  <c r="G1293" i="15"/>
  <c r="H1293" i="15" s="1"/>
  <c r="J1293" i="15" s="1"/>
  <c r="H1294" i="15"/>
  <c r="J1294" i="15" s="1"/>
  <c r="G1311" i="15"/>
  <c r="G1312" i="15"/>
  <c r="H1312" i="15" s="1"/>
  <c r="J1312" i="15" s="1"/>
  <c r="G1313" i="15"/>
  <c r="H1313" i="15" s="1"/>
  <c r="J1313" i="15" s="1"/>
  <c r="G1314" i="15"/>
  <c r="H1314" i="15" s="1"/>
  <c r="J1314" i="15" s="1"/>
  <c r="G1315" i="15"/>
  <c r="H1315" i="15" s="1"/>
  <c r="J1315" i="15" s="1"/>
  <c r="G1316" i="15"/>
  <c r="H1316" i="15" s="1"/>
  <c r="J1316" i="15" s="1"/>
  <c r="G1317" i="15"/>
  <c r="H1317" i="15" s="1"/>
  <c r="J1317" i="15" s="1"/>
  <c r="G1318" i="15"/>
  <c r="H1318" i="15" s="1"/>
  <c r="J1318" i="15" s="1"/>
  <c r="G1319" i="15"/>
  <c r="H1319" i="15" s="1"/>
  <c r="J1319" i="15" s="1"/>
  <c r="G1320" i="15"/>
  <c r="H1320" i="15" s="1"/>
  <c r="J1320" i="15" s="1"/>
  <c r="G1321" i="15"/>
  <c r="H1321" i="15" s="1"/>
  <c r="J1321" i="15" s="1"/>
  <c r="G1322" i="15"/>
  <c r="H1322" i="15" s="1"/>
  <c r="J1322" i="15" s="1"/>
  <c r="G1323" i="15"/>
  <c r="H1323" i="15" s="1"/>
  <c r="J1323" i="15" s="1"/>
  <c r="G1324" i="15"/>
  <c r="H1324" i="15" s="1"/>
  <c r="J1324" i="15" s="1"/>
  <c r="G1325" i="15"/>
  <c r="H1325" i="15" s="1"/>
  <c r="J1325" i="15" s="1"/>
  <c r="G1326" i="15"/>
  <c r="H1326" i="15" s="1"/>
  <c r="J1326" i="15" s="1"/>
  <c r="G1327" i="15"/>
  <c r="H1327" i="15" s="1"/>
  <c r="J1327" i="15" s="1"/>
  <c r="G1328" i="15"/>
  <c r="H1328" i="15" s="1"/>
  <c r="J1328" i="15" s="1"/>
  <c r="G1329" i="15"/>
  <c r="H1329" i="15" s="1"/>
  <c r="J1329" i="15" s="1"/>
  <c r="G1330" i="15"/>
  <c r="H1330" i="15" s="1"/>
  <c r="J1330" i="15" s="1"/>
  <c r="G1331" i="15"/>
  <c r="H1331" i="15" s="1"/>
  <c r="J1331" i="15" s="1"/>
  <c r="G1332" i="15"/>
  <c r="H1332" i="15" s="1"/>
  <c r="J1332" i="15" s="1"/>
  <c r="G1333" i="15"/>
  <c r="H1333" i="15" s="1"/>
  <c r="J1333" i="15" s="1"/>
  <c r="G1334" i="15"/>
  <c r="H1334" i="15" s="1"/>
  <c r="J1334" i="15" s="1"/>
  <c r="G1335" i="15"/>
  <c r="H1335" i="15" s="1"/>
  <c r="J1335" i="15" s="1"/>
  <c r="G1336" i="15"/>
  <c r="H1336" i="15" s="1"/>
  <c r="J1336" i="15" s="1"/>
  <c r="G1337" i="15"/>
  <c r="H1337" i="15" s="1"/>
  <c r="J1337" i="15" s="1"/>
  <c r="G1338" i="15"/>
  <c r="H1338" i="15" s="1"/>
  <c r="J1338" i="15" s="1"/>
  <c r="G1339" i="15"/>
  <c r="H1339" i="15" s="1"/>
  <c r="J1339" i="15" s="1"/>
  <c r="G1340" i="15"/>
  <c r="H1340" i="15" s="1"/>
  <c r="J1340" i="15" s="1"/>
  <c r="G1341" i="15"/>
  <c r="H1341" i="15" s="1"/>
  <c r="J1341" i="15" s="1"/>
  <c r="G1342" i="15"/>
  <c r="H1342" i="15" s="1"/>
  <c r="J1342" i="15" s="1"/>
  <c r="G1343" i="15"/>
  <c r="H1343" i="15" s="1"/>
  <c r="J1343" i="15" s="1"/>
  <c r="G1344" i="15"/>
  <c r="H1344" i="15" s="1"/>
  <c r="J1344" i="15" s="1"/>
  <c r="G1345" i="15"/>
  <c r="H1345" i="15" s="1"/>
  <c r="J1345" i="15" s="1"/>
  <c r="G1346" i="15"/>
  <c r="H1346" i="15" s="1"/>
  <c r="J1346" i="15" s="1"/>
  <c r="G1347" i="15"/>
  <c r="H1347" i="15" s="1"/>
  <c r="J1347" i="15" s="1"/>
  <c r="G1348" i="15"/>
  <c r="H1348" i="15" s="1"/>
  <c r="J1348" i="15" s="1"/>
  <c r="G1349" i="15"/>
  <c r="H1349" i="15" s="1"/>
  <c r="J1349" i="15" s="1"/>
  <c r="G1350" i="15"/>
  <c r="H1350" i="15" s="1"/>
  <c r="J1350" i="15" s="1"/>
  <c r="G1351" i="15"/>
  <c r="H1351" i="15" s="1"/>
  <c r="J1351" i="15" s="1"/>
  <c r="G1352" i="15"/>
  <c r="H1352" i="15" s="1"/>
  <c r="J1352" i="15" s="1"/>
  <c r="G1353" i="15"/>
  <c r="H1353" i="15" s="1"/>
  <c r="J1353" i="15" s="1"/>
  <c r="G1354" i="15"/>
  <c r="H1354" i="15" s="1"/>
  <c r="J1354" i="15" s="1"/>
  <c r="G1355" i="15"/>
  <c r="H1355" i="15" s="1"/>
  <c r="J1355" i="15" s="1"/>
  <c r="G1356" i="15"/>
  <c r="H1356" i="15" s="1"/>
  <c r="J1356" i="15" s="1"/>
  <c r="G1360" i="15"/>
  <c r="H1360" i="15" s="1"/>
  <c r="J1360" i="15" s="1"/>
  <c r="G1361" i="15"/>
  <c r="H1361" i="15" s="1"/>
  <c r="J1361" i="15" s="1"/>
  <c r="G1362" i="15"/>
  <c r="H1362" i="15" s="1"/>
  <c r="J1362" i="15" s="1"/>
  <c r="G1363" i="15"/>
  <c r="H1363" i="15" s="1"/>
  <c r="J1363" i="15" s="1"/>
  <c r="G1364" i="15"/>
  <c r="H1364" i="15" s="1"/>
  <c r="J1364" i="15" s="1"/>
  <c r="G1365" i="15"/>
  <c r="H1365" i="15" s="1"/>
  <c r="J1365" i="15" s="1"/>
  <c r="G1366" i="15"/>
  <c r="H1366" i="15" s="1"/>
  <c r="J1366" i="15" s="1"/>
  <c r="G1367" i="15"/>
  <c r="H1367" i="15" s="1"/>
  <c r="J1367" i="15" s="1"/>
  <c r="G1368" i="15"/>
  <c r="H1368" i="15" s="1"/>
  <c r="J1368" i="15" s="1"/>
  <c r="G1369" i="15"/>
  <c r="H1369" i="15" s="1"/>
  <c r="J1369" i="15" s="1"/>
  <c r="G1370" i="15"/>
  <c r="H1370" i="15" s="1"/>
  <c r="J1370" i="15" s="1"/>
  <c r="G1371" i="15"/>
  <c r="H1371" i="15" s="1"/>
  <c r="J1371" i="15" s="1"/>
  <c r="G1372" i="15"/>
  <c r="H1372" i="15" s="1"/>
  <c r="J1372" i="15" s="1"/>
  <c r="G1373" i="15"/>
  <c r="H1373" i="15" s="1"/>
  <c r="J1373" i="15" s="1"/>
  <c r="G1374" i="15"/>
  <c r="H1374" i="15" s="1"/>
  <c r="J1374" i="15" s="1"/>
  <c r="G1375" i="15"/>
  <c r="H1375" i="15" s="1"/>
  <c r="J1375" i="15" s="1"/>
  <c r="G1376" i="15"/>
  <c r="H1376" i="15" s="1"/>
  <c r="J1376" i="15" s="1"/>
  <c r="G1377" i="15"/>
  <c r="H1377" i="15" s="1"/>
  <c r="J1377" i="15" s="1"/>
  <c r="G1378" i="15"/>
  <c r="H1378" i="15" s="1"/>
  <c r="J1378" i="15" s="1"/>
  <c r="G1379" i="15"/>
  <c r="H1379" i="15" s="1"/>
  <c r="J1379" i="15" s="1"/>
  <c r="G1380" i="15"/>
  <c r="H1380" i="15" s="1"/>
  <c r="J1380" i="15" s="1"/>
  <c r="G1381" i="15"/>
  <c r="H1381" i="15" s="1"/>
  <c r="J1381" i="15" s="1"/>
  <c r="G1382" i="15"/>
  <c r="H1382" i="15" s="1"/>
  <c r="J1382" i="15" s="1"/>
  <c r="G1383" i="15"/>
  <c r="H1383" i="15" s="1"/>
  <c r="J1383" i="15" s="1"/>
  <c r="G1384" i="15"/>
  <c r="H1384" i="15" s="1"/>
  <c r="J1384" i="15" s="1"/>
  <c r="G1385" i="15"/>
  <c r="H1385" i="15" s="1"/>
  <c r="J1385" i="15" s="1"/>
  <c r="G1386" i="15"/>
  <c r="H1386" i="15" s="1"/>
  <c r="J1386" i="15" s="1"/>
  <c r="G1387" i="15"/>
  <c r="H1387" i="15" s="1"/>
  <c r="J1387" i="15" s="1"/>
  <c r="G1388" i="15"/>
  <c r="H1388" i="15" s="1"/>
  <c r="J1388" i="15" s="1"/>
  <c r="G1389" i="15"/>
  <c r="H1389" i="15" s="1"/>
  <c r="J1389" i="15" s="1"/>
  <c r="G1390" i="15"/>
  <c r="H1390" i="15" s="1"/>
  <c r="J1390" i="15" s="1"/>
  <c r="G1391" i="15"/>
  <c r="H1391" i="15" s="1"/>
  <c r="J1391" i="15" s="1"/>
  <c r="G1392" i="15"/>
  <c r="H1392" i="15" s="1"/>
  <c r="J1392" i="15" s="1"/>
  <c r="G1393" i="15"/>
  <c r="H1393" i="15" s="1"/>
  <c r="J1393" i="15" s="1"/>
  <c r="G1394" i="15"/>
  <c r="H1394" i="15" s="1"/>
  <c r="J1394" i="15" s="1"/>
  <c r="G1395" i="15"/>
  <c r="C1401" i="15"/>
  <c r="G1401" i="15"/>
  <c r="H1401" i="15" s="1"/>
  <c r="J1401" i="15" s="1"/>
  <c r="C1402" i="15"/>
  <c r="G1402" i="15"/>
  <c r="H1402" i="15" s="1"/>
  <c r="J1402" i="15" s="1"/>
  <c r="C1403" i="15"/>
  <c r="G1403" i="15"/>
  <c r="H1403" i="15" s="1"/>
  <c r="J1403" i="15" s="1"/>
  <c r="C1404" i="15"/>
  <c r="G1404" i="15"/>
  <c r="H1404" i="15" s="1"/>
  <c r="J1404" i="15" s="1"/>
  <c r="C1405" i="15"/>
  <c r="G1405" i="15"/>
  <c r="H1405" i="15" s="1"/>
  <c r="J1405" i="15" s="1"/>
  <c r="C1406" i="15"/>
  <c r="G1406" i="15"/>
  <c r="H1406" i="15" s="1"/>
  <c r="J1406" i="15" s="1"/>
  <c r="C1407" i="15"/>
  <c r="G1407" i="15"/>
  <c r="H1407" i="15" s="1"/>
  <c r="J1407" i="15" s="1"/>
  <c r="C1408" i="15"/>
  <c r="G1408" i="15"/>
  <c r="H1408" i="15" s="1"/>
  <c r="J1408" i="15" s="1"/>
  <c r="C1409" i="15"/>
  <c r="G1409" i="15"/>
  <c r="H1409" i="15" s="1"/>
  <c r="J1409" i="15" s="1"/>
  <c r="C1410" i="15"/>
  <c r="G1410" i="15"/>
  <c r="H1410" i="15" s="1"/>
  <c r="J1410" i="15" s="1"/>
  <c r="C1411" i="15"/>
  <c r="G1411" i="15"/>
  <c r="H1411" i="15" s="1"/>
  <c r="J1411" i="15" s="1"/>
  <c r="C1412" i="15"/>
  <c r="G1412" i="15"/>
  <c r="H1412" i="15" s="1"/>
  <c r="J1412" i="15" s="1"/>
  <c r="C1413" i="15"/>
  <c r="G1413" i="15"/>
  <c r="H1413" i="15" s="1"/>
  <c r="J1413" i="15" s="1"/>
  <c r="C1414" i="15"/>
  <c r="G1414" i="15"/>
  <c r="H1414" i="15" s="1"/>
  <c r="J1414" i="15" s="1"/>
  <c r="C1415" i="15"/>
  <c r="G1415" i="15"/>
  <c r="H1415" i="15" s="1"/>
  <c r="J1415" i="15" s="1"/>
  <c r="C1416" i="15"/>
  <c r="G1416" i="15"/>
  <c r="H1416" i="15" s="1"/>
  <c r="J1416" i="15" s="1"/>
  <c r="C1417" i="15"/>
  <c r="G1417" i="15"/>
  <c r="H1417" i="15" s="1"/>
  <c r="J1417" i="15" s="1"/>
  <c r="C1418" i="15"/>
  <c r="G1418" i="15"/>
  <c r="H1418" i="15" s="1"/>
  <c r="J1418" i="15" s="1"/>
  <c r="C1419" i="15"/>
  <c r="G1419" i="15"/>
  <c r="H1419" i="15" s="1"/>
  <c r="J1419" i="15" s="1"/>
  <c r="C1420" i="15"/>
  <c r="G1420" i="15"/>
  <c r="H1420" i="15" s="1"/>
  <c r="J1420" i="15" s="1"/>
  <c r="C1421" i="15"/>
  <c r="G1421" i="15"/>
  <c r="H1421" i="15" s="1"/>
  <c r="J1421" i="15" s="1"/>
  <c r="C1422" i="15"/>
  <c r="G1422" i="15"/>
  <c r="H1422" i="15" s="1"/>
  <c r="J1422" i="15" s="1"/>
  <c r="C1423" i="15"/>
  <c r="G1423" i="15"/>
  <c r="H1423" i="15" s="1"/>
  <c r="J1423" i="15" s="1"/>
  <c r="C1424" i="15"/>
  <c r="G1424" i="15"/>
  <c r="H1424" i="15" s="1"/>
  <c r="J1424" i="15" s="1"/>
  <c r="C1425" i="15"/>
  <c r="G1425" i="15"/>
  <c r="H1425" i="15" s="1"/>
  <c r="J1425" i="15" s="1"/>
  <c r="C1426" i="15"/>
  <c r="G1426" i="15"/>
  <c r="H1426" i="15" s="1"/>
  <c r="J1426" i="15" s="1"/>
  <c r="C1427" i="15"/>
  <c r="G1427" i="15"/>
  <c r="H1427" i="15" s="1"/>
  <c r="J1427" i="15" s="1"/>
  <c r="C1428" i="15"/>
  <c r="G1428" i="15"/>
  <c r="H1428" i="15" s="1"/>
  <c r="J1428" i="15" s="1"/>
  <c r="C1429" i="15"/>
  <c r="G1429" i="15"/>
  <c r="H1429" i="15" s="1"/>
  <c r="J1429" i="15" s="1"/>
  <c r="C1430" i="15"/>
  <c r="G1430" i="15"/>
  <c r="H1430" i="15" s="1"/>
  <c r="J1430" i="15" s="1"/>
  <c r="C1431" i="15"/>
  <c r="G1431" i="15"/>
  <c r="H1431" i="15" s="1"/>
  <c r="J1431" i="15" s="1"/>
  <c r="C1432" i="15"/>
  <c r="G1432" i="15"/>
  <c r="H1432" i="15" s="1"/>
  <c r="J1432" i="15" s="1"/>
  <c r="C1433" i="15"/>
  <c r="G1433" i="15"/>
  <c r="H1433" i="15" s="1"/>
  <c r="J1433" i="15" s="1"/>
  <c r="C1434" i="15"/>
  <c r="G1434" i="15"/>
  <c r="H1434" i="15" s="1"/>
  <c r="J1434" i="15" s="1"/>
  <c r="G1435" i="15"/>
  <c r="H1435" i="15" s="1"/>
  <c r="J1435" i="15" s="1"/>
  <c r="G1436" i="15"/>
  <c r="H1436" i="15" s="1"/>
  <c r="J1436" i="15" s="1"/>
  <c r="G1437" i="15"/>
  <c r="H1437" i="15" s="1"/>
  <c r="J1437" i="15" s="1"/>
  <c r="G1438" i="15"/>
  <c r="H1438" i="15" s="1"/>
  <c r="J1438" i="15" s="1"/>
  <c r="G1439" i="15"/>
  <c r="H1439" i="15" s="1"/>
  <c r="J1439" i="15" s="1"/>
  <c r="G1440" i="15"/>
  <c r="H1440" i="15" s="1"/>
  <c r="J1440" i="15" s="1"/>
  <c r="G1441" i="15"/>
  <c r="H1441" i="15" s="1"/>
  <c r="J1441" i="15" s="1"/>
  <c r="G1442" i="15"/>
  <c r="H1442" i="15" s="1"/>
  <c r="J1442" i="15" s="1"/>
  <c r="G1443" i="15"/>
  <c r="H1443" i="15" s="1"/>
  <c r="J1443" i="15" s="1"/>
  <c r="G1444" i="15"/>
  <c r="H1444" i="15" s="1"/>
  <c r="J1444" i="15" s="1"/>
  <c r="G1445" i="15"/>
  <c r="H1445" i="15" s="1"/>
  <c r="J1445" i="15" s="1"/>
  <c r="G1446" i="15"/>
  <c r="H1446" i="15" s="1"/>
  <c r="J1446" i="15" s="1"/>
  <c r="G1447" i="15"/>
  <c r="H1447" i="15" s="1"/>
  <c r="J1447" i="15" s="1"/>
  <c r="G1448" i="15"/>
  <c r="H1448" i="15" s="1"/>
  <c r="J1448" i="15" s="1"/>
  <c r="G1449" i="15"/>
  <c r="H1449" i="15" s="1"/>
  <c r="J1449" i="15" s="1"/>
  <c r="G1450" i="15"/>
  <c r="H1450" i="15" s="1"/>
  <c r="J1450" i="15" s="1"/>
  <c r="G1451" i="15"/>
  <c r="H1451" i="15" s="1"/>
  <c r="J1451" i="15" s="1"/>
  <c r="G1452" i="15"/>
  <c r="H1452" i="15" s="1"/>
  <c r="J1452" i="15" s="1"/>
  <c r="G1453" i="15"/>
  <c r="H1453" i="15" s="1"/>
  <c r="J1453" i="15" s="1"/>
  <c r="G1454" i="15"/>
  <c r="H1454" i="15" s="1"/>
  <c r="J1454" i="15" s="1"/>
  <c r="G1455" i="15"/>
  <c r="H1455" i="15" s="1"/>
  <c r="J1455" i="15" s="1"/>
  <c r="G1456" i="15"/>
  <c r="H1456" i="15" s="1"/>
  <c r="J1456" i="15" s="1"/>
  <c r="G1457" i="15"/>
  <c r="H1457" i="15" s="1"/>
  <c r="J1457" i="15" s="1"/>
  <c r="G1458" i="15"/>
  <c r="H1458" i="15" s="1"/>
  <c r="J1458" i="15" s="1"/>
  <c r="G1459" i="15"/>
  <c r="H1459" i="15" s="1"/>
  <c r="J1459" i="15" s="1"/>
  <c r="G1460" i="15"/>
  <c r="H1460" i="15" s="1"/>
  <c r="J1460" i="15" s="1"/>
  <c r="G1461" i="15"/>
  <c r="H1461" i="15" s="1"/>
  <c r="J1461" i="15" s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382" i="13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F709" i="13"/>
  <c r="A710" i="13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A886" i="13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C949" i="13"/>
  <c r="F951" i="13"/>
  <c r="A952" i="13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B1401" i="13"/>
  <c r="F1401" i="13"/>
  <c r="B1402" i="13"/>
  <c r="F1402" i="13"/>
  <c r="B1403" i="13"/>
  <c r="F1403" i="13"/>
  <c r="B1404" i="13"/>
  <c r="F1404" i="13"/>
  <c r="B1405" i="13"/>
  <c r="F1405" i="13"/>
  <c r="B1406" i="13"/>
  <c r="F1406" i="13"/>
  <c r="B1407" i="13"/>
  <c r="F1407" i="13"/>
  <c r="B1408" i="13"/>
  <c r="F1408" i="13"/>
  <c r="B1409" i="13"/>
  <c r="F1409" i="13"/>
  <c r="B1410" i="13"/>
  <c r="F1410" i="13"/>
  <c r="B1411" i="13"/>
  <c r="F1411" i="13"/>
  <c r="B1412" i="13"/>
  <c r="F1412" i="13"/>
  <c r="B1413" i="13"/>
  <c r="F1413" i="13"/>
  <c r="B1414" i="13"/>
  <c r="F1414" i="13"/>
  <c r="B1415" i="13"/>
  <c r="F1415" i="13"/>
  <c r="B1416" i="13"/>
  <c r="F1416" i="13"/>
  <c r="B1417" i="13"/>
  <c r="F1417" i="13"/>
  <c r="B1418" i="13"/>
  <c r="F1418" i="13"/>
  <c r="B1419" i="13"/>
  <c r="F1419" i="13"/>
  <c r="B1420" i="13"/>
  <c r="F1420" i="13"/>
  <c r="B1421" i="13"/>
  <c r="F1421" i="13"/>
  <c r="B1422" i="13"/>
  <c r="F1422" i="13"/>
  <c r="B1423" i="13"/>
  <c r="F1423" i="13"/>
  <c r="B1424" i="13"/>
  <c r="F1424" i="13"/>
  <c r="B1425" i="13"/>
  <c r="F1425" i="13"/>
  <c r="B1426" i="13"/>
  <c r="F1426" i="13"/>
  <c r="B1427" i="13"/>
  <c r="F1427" i="13"/>
  <c r="B1428" i="13"/>
  <c r="F1428" i="13"/>
  <c r="B1429" i="13"/>
  <c r="F1429" i="13"/>
  <c r="B1430" i="13"/>
  <c r="F1430" i="13"/>
  <c r="B1431" i="13"/>
  <c r="F1431" i="13"/>
  <c r="B1432" i="13"/>
  <c r="F1432" i="13"/>
  <c r="B1433" i="13"/>
  <c r="F1433" i="13"/>
  <c r="B1434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A7" i="17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99" i="17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F204" i="17"/>
  <c r="J204" i="17"/>
  <c r="F205" i="17"/>
  <c r="K205" i="17" s="1"/>
  <c r="L205" i="17" s="1"/>
  <c r="J205" i="17"/>
  <c r="F206" i="17"/>
  <c r="J206" i="17"/>
  <c r="F207" i="17"/>
  <c r="K207" i="17" s="1"/>
  <c r="L207" i="17" s="1"/>
  <c r="J207" i="17"/>
  <c r="F208" i="17"/>
  <c r="J208" i="17"/>
  <c r="F209" i="17"/>
  <c r="K209" i="17" s="1"/>
  <c r="L209" i="17" s="1"/>
  <c r="J209" i="17"/>
  <c r="F210" i="17"/>
  <c r="J210" i="17"/>
  <c r="F211" i="17"/>
  <c r="K211" i="17" s="1"/>
  <c r="L211" i="17" s="1"/>
  <c r="J211" i="17"/>
  <c r="F212" i="17"/>
  <c r="J212" i="17"/>
  <c r="F213" i="17"/>
  <c r="K213" i="17" s="1"/>
  <c r="L213" i="17" s="1"/>
  <c r="J213" i="17"/>
  <c r="F214" i="17"/>
  <c r="J214" i="17"/>
  <c r="F215" i="17"/>
  <c r="J215" i="17"/>
  <c r="F216" i="17"/>
  <c r="J216" i="17"/>
  <c r="F217" i="17"/>
  <c r="J217" i="17"/>
  <c r="F218" i="17"/>
  <c r="J218" i="17"/>
  <c r="F219" i="17"/>
  <c r="K219" i="17" s="1"/>
  <c r="L219" i="17" s="1"/>
  <c r="J219" i="17"/>
  <c r="F220" i="17"/>
  <c r="K220" i="17" s="1"/>
  <c r="L220" i="17" s="1"/>
  <c r="J220" i="17"/>
  <c r="F221" i="17"/>
  <c r="K221" i="17" s="1"/>
  <c r="L221" i="17" s="1"/>
  <c r="J221" i="17"/>
  <c r="F222" i="17"/>
  <c r="K222" i="17" s="1"/>
  <c r="L222" i="17" s="1"/>
  <c r="J222" i="17"/>
  <c r="F223" i="17"/>
  <c r="K223" i="17" s="1"/>
  <c r="L223" i="17" s="1"/>
  <c r="J223" i="17"/>
  <c r="F224" i="17"/>
  <c r="K224" i="17" s="1"/>
  <c r="L224" i="17" s="1"/>
  <c r="J224" i="17"/>
  <c r="F225" i="17"/>
  <c r="K225" i="17" s="1"/>
  <c r="L225" i="17" s="1"/>
  <c r="J225" i="17"/>
  <c r="F226" i="17"/>
  <c r="K226" i="17" s="1"/>
  <c r="L226" i="17" s="1"/>
  <c r="J226" i="17"/>
  <c r="F227" i="17"/>
  <c r="J227" i="17"/>
  <c r="F228" i="17"/>
  <c r="K228" i="17" s="1"/>
  <c r="L228" i="17" s="1"/>
  <c r="J228" i="17"/>
  <c r="F229" i="17"/>
  <c r="K229" i="17" s="1"/>
  <c r="L229" i="17" s="1"/>
  <c r="J229" i="17"/>
  <c r="F230" i="17"/>
  <c r="K230" i="17" s="1"/>
  <c r="L230" i="17" s="1"/>
  <c r="J230" i="17"/>
  <c r="F231" i="17"/>
  <c r="J231" i="17"/>
  <c r="F232" i="17"/>
  <c r="K232" i="17" s="1"/>
  <c r="L232" i="17" s="1"/>
  <c r="J232" i="17"/>
  <c r="F233" i="17"/>
  <c r="K233" i="17" s="1"/>
  <c r="L233" i="17" s="1"/>
  <c r="J233" i="17"/>
  <c r="F234" i="17"/>
  <c r="K234" i="17" s="1"/>
  <c r="L234" i="17" s="1"/>
  <c r="J234" i="17"/>
  <c r="F235" i="17"/>
  <c r="K235" i="17" s="1"/>
  <c r="L235" i="17" s="1"/>
  <c r="J235" i="17"/>
  <c r="F236" i="17"/>
  <c r="J236" i="17"/>
  <c r="F237" i="17"/>
  <c r="K237" i="17" s="1"/>
  <c r="L237" i="17" s="1"/>
  <c r="J237" i="17"/>
  <c r="F238" i="17"/>
  <c r="J238" i="17"/>
  <c r="F239" i="17"/>
  <c r="K239" i="17" s="1"/>
  <c r="L239" i="17" s="1"/>
  <c r="J239" i="17"/>
  <c r="F240" i="17"/>
  <c r="K240" i="17" s="1"/>
  <c r="L240" i="17" s="1"/>
  <c r="J240" i="17"/>
  <c r="F241" i="17"/>
  <c r="K241" i="17" s="1"/>
  <c r="L241" i="17" s="1"/>
  <c r="J241" i="17"/>
  <c r="F242" i="17"/>
  <c r="K242" i="17" s="1"/>
  <c r="L242" i="17" s="1"/>
  <c r="J242" i="17"/>
  <c r="F243" i="17"/>
  <c r="K243" i="17" s="1"/>
  <c r="L243" i="17" s="1"/>
  <c r="J243" i="17"/>
  <c r="F244" i="17"/>
  <c r="K244" i="17" s="1"/>
  <c r="L244" i="17" s="1"/>
  <c r="J244" i="17"/>
  <c r="F245" i="17"/>
  <c r="K245" i="17" s="1"/>
  <c r="L245" i="17" s="1"/>
  <c r="J245" i="17"/>
  <c r="F246" i="17"/>
  <c r="J246" i="17"/>
  <c r="F247" i="17"/>
  <c r="K247" i="17" s="1"/>
  <c r="L247" i="17" s="1"/>
  <c r="J247" i="17"/>
  <c r="F248" i="17"/>
  <c r="K248" i="17" s="1"/>
  <c r="L248" i="17" s="1"/>
  <c r="J248" i="17"/>
  <c r="F249" i="17"/>
  <c r="K249" i="17" s="1"/>
  <c r="L249" i="17" s="1"/>
  <c r="J249" i="17"/>
  <c r="F250" i="17"/>
  <c r="K250" i="17" s="1"/>
  <c r="L250" i="17" s="1"/>
  <c r="J250" i="17"/>
  <c r="F251" i="17"/>
  <c r="K251" i="17" s="1"/>
  <c r="L251" i="17" s="1"/>
  <c r="J251" i="17"/>
  <c r="F252" i="17"/>
  <c r="K252" i="17" s="1"/>
  <c r="L252" i="17" s="1"/>
  <c r="J252" i="17"/>
  <c r="F253" i="17"/>
  <c r="J253" i="17"/>
  <c r="F254" i="17"/>
  <c r="K254" i="17" s="1"/>
  <c r="L254" i="17" s="1"/>
  <c r="J254" i="17"/>
  <c r="F255" i="17"/>
  <c r="K255" i="17" s="1"/>
  <c r="L255" i="17" s="1"/>
  <c r="J255" i="17"/>
  <c r="F256" i="17"/>
  <c r="J256" i="17"/>
  <c r="F257" i="17"/>
  <c r="J257" i="17"/>
  <c r="F258" i="17"/>
  <c r="K258" i="17" s="1"/>
  <c r="L258" i="17" s="1"/>
  <c r="J258" i="17"/>
  <c r="F259" i="17"/>
  <c r="J259" i="17"/>
  <c r="F260" i="17"/>
  <c r="K260" i="17" s="1"/>
  <c r="L260" i="17" s="1"/>
  <c r="J260" i="17"/>
  <c r="F261" i="17"/>
  <c r="K261" i="17" s="1"/>
  <c r="L261" i="17" s="1"/>
  <c r="J261" i="17"/>
  <c r="F262" i="17"/>
  <c r="J262" i="17"/>
  <c r="F263" i="17"/>
  <c r="J263" i="17"/>
  <c r="F264" i="17"/>
  <c r="K264" i="17" s="1"/>
  <c r="L264" i="17" s="1"/>
  <c r="J264" i="17"/>
  <c r="F265" i="17"/>
  <c r="J265" i="17"/>
  <c r="F266" i="17"/>
  <c r="K266" i="17" s="1"/>
  <c r="L266" i="17" s="1"/>
  <c r="J266" i="17"/>
  <c r="F267" i="17"/>
  <c r="J267" i="17"/>
  <c r="F268" i="17"/>
  <c r="K268" i="17" s="1"/>
  <c r="L268" i="17" s="1"/>
  <c r="J268" i="17"/>
  <c r="F269" i="17"/>
  <c r="K269" i="17" s="1"/>
  <c r="L269" i="17" s="1"/>
  <c r="J269" i="17"/>
  <c r="F270" i="17"/>
  <c r="J270" i="17"/>
  <c r="F271" i="17"/>
  <c r="J271" i="17"/>
  <c r="F272" i="17"/>
  <c r="K272" i="17" s="1"/>
  <c r="L272" i="17" s="1"/>
  <c r="J272" i="17"/>
  <c r="F273" i="17"/>
  <c r="J273" i="17"/>
  <c r="F274" i="17"/>
  <c r="K274" i="17" s="1"/>
  <c r="L274" i="17" s="1"/>
  <c r="J274" i="17"/>
  <c r="F275" i="17"/>
  <c r="K275" i="17" s="1"/>
  <c r="L275" i="17" s="1"/>
  <c r="J275" i="17"/>
  <c r="F276" i="17"/>
  <c r="J276" i="17"/>
  <c r="F277" i="17"/>
  <c r="K277" i="17" s="1"/>
  <c r="L277" i="17" s="1"/>
  <c r="J277" i="17"/>
  <c r="F284" i="17"/>
  <c r="J284" i="17"/>
  <c r="A285" i="17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F285" i="17"/>
  <c r="J285" i="17"/>
  <c r="F286" i="17"/>
  <c r="K286" i="17" s="1"/>
  <c r="L286" i="17" s="1"/>
  <c r="J286" i="17"/>
  <c r="F287" i="17"/>
  <c r="K287" i="17" s="1"/>
  <c r="L287" i="17" s="1"/>
  <c r="J287" i="17"/>
  <c r="F288" i="17"/>
  <c r="J288" i="17"/>
  <c r="F289" i="17"/>
  <c r="K289" i="17" s="1"/>
  <c r="L289" i="17" s="1"/>
  <c r="J289" i="17"/>
  <c r="F290" i="17"/>
  <c r="K290" i="17" s="1"/>
  <c r="L290" i="17" s="1"/>
  <c r="J290" i="17"/>
  <c r="F291" i="17"/>
  <c r="K291" i="17" s="1"/>
  <c r="L291" i="17" s="1"/>
  <c r="J291" i="17"/>
  <c r="F292" i="17"/>
  <c r="K292" i="17" s="1"/>
  <c r="L292" i="17" s="1"/>
  <c r="J292" i="17"/>
  <c r="F293" i="17"/>
  <c r="K293" i="17" s="1"/>
  <c r="L293" i="17" s="1"/>
  <c r="J293" i="17"/>
  <c r="F294" i="17"/>
  <c r="K294" i="17" s="1"/>
  <c r="L294" i="17" s="1"/>
  <c r="J294" i="17"/>
  <c r="F295" i="17"/>
  <c r="K295" i="17" s="1"/>
  <c r="L295" i="17" s="1"/>
  <c r="J295" i="17"/>
  <c r="F296" i="17"/>
  <c r="K296" i="17" s="1"/>
  <c r="L296" i="17" s="1"/>
  <c r="J296" i="17"/>
  <c r="F297" i="17"/>
  <c r="K297" i="17" s="1"/>
  <c r="L297" i="17" s="1"/>
  <c r="J297" i="17"/>
  <c r="F298" i="17"/>
  <c r="J298" i="17"/>
  <c r="F299" i="17"/>
  <c r="K299" i="17" s="1"/>
  <c r="L299" i="17" s="1"/>
  <c r="J299" i="17"/>
  <c r="F300" i="17"/>
  <c r="K300" i="17" s="1"/>
  <c r="L300" i="17" s="1"/>
  <c r="J300" i="17"/>
  <c r="F301" i="17"/>
  <c r="J301" i="17"/>
  <c r="F302" i="17"/>
  <c r="J302" i="17"/>
  <c r="F303" i="17"/>
  <c r="K303" i="17" s="1"/>
  <c r="L303" i="17" s="1"/>
  <c r="J303" i="17"/>
  <c r="F304" i="17"/>
  <c r="K304" i="17" s="1"/>
  <c r="L304" i="17" s="1"/>
  <c r="J304" i="17"/>
  <c r="F305" i="17"/>
  <c r="K305" i="17" s="1"/>
  <c r="L305" i="17" s="1"/>
  <c r="J305" i="17"/>
  <c r="F306" i="17"/>
  <c r="K306" i="17" s="1"/>
  <c r="L306" i="17" s="1"/>
  <c r="J306" i="17"/>
  <c r="F307" i="17"/>
  <c r="K307" i="17" s="1"/>
  <c r="L307" i="17" s="1"/>
  <c r="J307" i="17"/>
  <c r="F308" i="17"/>
  <c r="K308" i="17" s="1"/>
  <c r="L308" i="17" s="1"/>
  <c r="J308" i="17"/>
  <c r="F309" i="17"/>
  <c r="K309" i="17" s="1"/>
  <c r="L309" i="17" s="1"/>
  <c r="J309" i="17"/>
  <c r="F310" i="17"/>
  <c r="K310" i="17" s="1"/>
  <c r="L310" i="17" s="1"/>
  <c r="J310" i="17"/>
  <c r="F311" i="17"/>
  <c r="K311" i="17" s="1"/>
  <c r="L311" i="17" s="1"/>
  <c r="J311" i="17"/>
  <c r="F312" i="17"/>
  <c r="J312" i="17"/>
  <c r="F313" i="17"/>
  <c r="K313" i="17" s="1"/>
  <c r="L313" i="17" s="1"/>
  <c r="J313" i="17"/>
  <c r="F314" i="17"/>
  <c r="J314" i="17"/>
  <c r="F315" i="17"/>
  <c r="K315" i="17" s="1"/>
  <c r="L315" i="17" s="1"/>
  <c r="J315" i="17"/>
  <c r="F316" i="17"/>
  <c r="J316" i="17"/>
  <c r="F317" i="17"/>
  <c r="J317" i="17"/>
  <c r="F318" i="17"/>
  <c r="K318" i="17" s="1"/>
  <c r="L318" i="17" s="1"/>
  <c r="J318" i="17"/>
  <c r="F319" i="17"/>
  <c r="K319" i="17" s="1"/>
  <c r="L319" i="17" s="1"/>
  <c r="J319" i="17"/>
  <c r="F320" i="17"/>
  <c r="J320" i="17"/>
  <c r="F321" i="17"/>
  <c r="J321" i="17"/>
  <c r="F322" i="17"/>
  <c r="J322" i="17"/>
  <c r="F323" i="17"/>
  <c r="K323" i="17" s="1"/>
  <c r="L323" i="17" s="1"/>
  <c r="J323" i="17"/>
  <c r="F324" i="17"/>
  <c r="J324" i="17"/>
  <c r="F325" i="17"/>
  <c r="K325" i="17" s="1"/>
  <c r="L325" i="17" s="1"/>
  <c r="J325" i="17"/>
  <c r="F326" i="17"/>
  <c r="J326" i="17"/>
  <c r="F327" i="17"/>
  <c r="K327" i="17" s="1"/>
  <c r="L327" i="17" s="1"/>
  <c r="J327" i="17"/>
  <c r="F328" i="17"/>
  <c r="J328" i="17"/>
  <c r="F329" i="17"/>
  <c r="K329" i="17" s="1"/>
  <c r="L329" i="17" s="1"/>
  <c r="J329" i="17"/>
  <c r="F330" i="17"/>
  <c r="K330" i="17" s="1"/>
  <c r="L330" i="17" s="1"/>
  <c r="J330" i="17"/>
  <c r="F331" i="17"/>
  <c r="K331" i="17" s="1"/>
  <c r="L331" i="17" s="1"/>
  <c r="J331" i="17"/>
  <c r="F332" i="17"/>
  <c r="K332" i="17" s="1"/>
  <c r="L332" i="17" s="1"/>
  <c r="J332" i="17"/>
  <c r="F333" i="17"/>
  <c r="J333" i="17"/>
  <c r="F334" i="17"/>
  <c r="K334" i="17" s="1"/>
  <c r="L334" i="17" s="1"/>
  <c r="J334" i="17"/>
  <c r="F335" i="17"/>
  <c r="K335" i="17" s="1"/>
  <c r="L335" i="17" s="1"/>
  <c r="J335" i="17"/>
  <c r="F336" i="17"/>
  <c r="K336" i="17" s="1"/>
  <c r="L336" i="17" s="1"/>
  <c r="J336" i="17"/>
  <c r="F337" i="17"/>
  <c r="K337" i="17" s="1"/>
  <c r="L337" i="17" s="1"/>
  <c r="J337" i="17"/>
  <c r="F338" i="17"/>
  <c r="K338" i="17" s="1"/>
  <c r="L338" i="17" s="1"/>
  <c r="J338" i="17"/>
  <c r="F339" i="17"/>
  <c r="K339" i="17" s="1"/>
  <c r="L339" i="17" s="1"/>
  <c r="J339" i="17"/>
  <c r="F340" i="17"/>
  <c r="K340" i="17" s="1"/>
  <c r="L340" i="17" s="1"/>
  <c r="J340" i="17"/>
  <c r="F341" i="17"/>
  <c r="K341" i="17" s="1"/>
  <c r="L341" i="17" s="1"/>
  <c r="J341" i="17"/>
  <c r="F342" i="17"/>
  <c r="K342" i="17" s="1"/>
  <c r="L342" i="17" s="1"/>
  <c r="J342" i="17"/>
  <c r="F343" i="17"/>
  <c r="K343" i="17" s="1"/>
  <c r="L343" i="17" s="1"/>
  <c r="J343" i="17"/>
  <c r="F344" i="17"/>
  <c r="K344" i="17" s="1"/>
  <c r="L344" i="17" s="1"/>
  <c r="J344" i="17"/>
  <c r="F345" i="17"/>
  <c r="K345" i="17" s="1"/>
  <c r="L345" i="17" s="1"/>
  <c r="J345" i="17"/>
  <c r="F346" i="17"/>
  <c r="K346" i="17" s="1"/>
  <c r="L346" i="17" s="1"/>
  <c r="J346" i="17"/>
  <c r="F347" i="17"/>
  <c r="K347" i="17" s="1"/>
  <c r="L347" i="17" s="1"/>
  <c r="J347" i="17"/>
  <c r="F348" i="17"/>
  <c r="K348" i="17" s="1"/>
  <c r="L348" i="17" s="1"/>
  <c r="J348" i="17"/>
  <c r="F349" i="17"/>
  <c r="K349" i="17" s="1"/>
  <c r="L349" i="17" s="1"/>
  <c r="J349" i="17"/>
  <c r="F350" i="17"/>
  <c r="K350" i="17" s="1"/>
  <c r="L350" i="17" s="1"/>
  <c r="J350" i="17"/>
  <c r="F351" i="17"/>
  <c r="J351" i="17"/>
  <c r="F352" i="17"/>
  <c r="K352" i="17" s="1"/>
  <c r="L352" i="17" s="1"/>
  <c r="J352" i="17"/>
  <c r="F353" i="17"/>
  <c r="J353" i="17"/>
  <c r="F354" i="17"/>
  <c r="K354" i="17" s="1"/>
  <c r="L354" i="17" s="1"/>
  <c r="J354" i="17"/>
  <c r="F355" i="17"/>
  <c r="K355" i="17" s="1"/>
  <c r="L355" i="17" s="1"/>
  <c r="J355" i="17"/>
  <c r="F356" i="17"/>
  <c r="K356" i="17" s="1"/>
  <c r="L356" i="17" s="1"/>
  <c r="J356" i="17"/>
  <c r="F357" i="17"/>
  <c r="K357" i="17" s="1"/>
  <c r="L357" i="17" s="1"/>
  <c r="J357" i="17"/>
  <c r="F358" i="17"/>
  <c r="K358" i="17" s="1"/>
  <c r="L358" i="17" s="1"/>
  <c r="J358" i="17"/>
  <c r="F359" i="17"/>
  <c r="K359" i="17" s="1"/>
  <c r="L359" i="17" s="1"/>
  <c r="J359" i="17"/>
  <c r="F360" i="17"/>
  <c r="K360" i="17" s="1"/>
  <c r="L360" i="17" s="1"/>
  <c r="J360" i="17"/>
  <c r="F361" i="17"/>
  <c r="K361" i="17" s="1"/>
  <c r="L361" i="17" s="1"/>
  <c r="J361" i="17"/>
  <c r="F362" i="17"/>
  <c r="K362" i="17" s="1"/>
  <c r="L362" i="17" s="1"/>
  <c r="J362" i="17"/>
  <c r="F363" i="17"/>
  <c r="J363" i="17"/>
  <c r="F364" i="17"/>
  <c r="K364" i="17" s="1"/>
  <c r="L364" i="17" s="1"/>
  <c r="J364" i="17"/>
  <c r="F365" i="17"/>
  <c r="K365" i="17" s="1"/>
  <c r="L365" i="17" s="1"/>
  <c r="J365" i="17"/>
  <c r="F366" i="17"/>
  <c r="K366" i="17" s="1"/>
  <c r="L366" i="17" s="1"/>
  <c r="J366" i="17"/>
  <c r="F367" i="17"/>
  <c r="K367" i="17" s="1"/>
  <c r="L367" i="17" s="1"/>
  <c r="J367" i="17"/>
  <c r="F368" i="17"/>
  <c r="K368" i="17" s="1"/>
  <c r="L368" i="17" s="1"/>
  <c r="J368" i="17"/>
  <c r="F369" i="17"/>
  <c r="K369" i="17" s="1"/>
  <c r="L369" i="17" s="1"/>
  <c r="J369" i="17"/>
  <c r="F370" i="17"/>
  <c r="J370" i="17"/>
  <c r="F371" i="17"/>
  <c r="J371" i="17"/>
  <c r="F372" i="17"/>
  <c r="K372" i="17" s="1"/>
  <c r="L372" i="17" s="1"/>
  <c r="J372" i="17"/>
  <c r="F373" i="17"/>
  <c r="K373" i="17" s="1"/>
  <c r="L373" i="17" s="1"/>
  <c r="J373" i="17"/>
  <c r="F374" i="17"/>
  <c r="K374" i="17" s="1"/>
  <c r="L374" i="17" s="1"/>
  <c r="J374" i="17"/>
  <c r="F375" i="17"/>
  <c r="J375" i="17"/>
  <c r="F376" i="17"/>
  <c r="J376" i="17"/>
  <c r="F377" i="17"/>
  <c r="K377" i="17" s="1"/>
  <c r="L377" i="17" s="1"/>
  <c r="J377" i="17"/>
  <c r="F378" i="17"/>
  <c r="K378" i="17" s="1"/>
  <c r="L378" i="17" s="1"/>
  <c r="J378" i="17"/>
  <c r="F379" i="17"/>
  <c r="K379" i="17" s="1"/>
  <c r="L379" i="17" s="1"/>
  <c r="J379" i="17"/>
  <c r="F380" i="17"/>
  <c r="K380" i="17" s="1"/>
  <c r="L380" i="17" s="1"/>
  <c r="J380" i="17"/>
  <c r="F381" i="17"/>
  <c r="K381" i="17" s="1"/>
  <c r="L381" i="17" s="1"/>
  <c r="J381" i="17"/>
  <c r="F382" i="17"/>
  <c r="J382" i="17"/>
  <c r="F383" i="17"/>
  <c r="K383" i="17" s="1"/>
  <c r="L383" i="17" s="1"/>
  <c r="J383" i="17"/>
  <c r="F384" i="17"/>
  <c r="K384" i="17" s="1"/>
  <c r="L384" i="17" s="1"/>
  <c r="J384" i="17"/>
  <c r="F385" i="17"/>
  <c r="J385" i="17"/>
  <c r="F386" i="17"/>
  <c r="K386" i="17" s="1"/>
  <c r="L386" i="17" s="1"/>
  <c r="J386" i="17"/>
  <c r="F387" i="17"/>
  <c r="K387" i="17" s="1"/>
  <c r="L387" i="17" s="1"/>
  <c r="J387" i="17"/>
  <c r="F388" i="17"/>
  <c r="K388" i="17" s="1"/>
  <c r="L388" i="17" s="1"/>
  <c r="J388" i="17"/>
  <c r="F389" i="17"/>
  <c r="K389" i="17" s="1"/>
  <c r="L389" i="17" s="1"/>
  <c r="J389" i="17"/>
  <c r="F390" i="17"/>
  <c r="K390" i="17" s="1"/>
  <c r="L390" i="17" s="1"/>
  <c r="J390" i="17"/>
  <c r="F391" i="17"/>
  <c r="J391" i="17"/>
  <c r="F392" i="17"/>
  <c r="J392" i="17"/>
  <c r="F393" i="17"/>
  <c r="K393" i="17" s="1"/>
  <c r="L393" i="17" s="1"/>
  <c r="J393" i="17"/>
  <c r="F394" i="17"/>
  <c r="K394" i="17" s="1"/>
  <c r="L394" i="17" s="1"/>
  <c r="J394" i="17"/>
  <c r="F395" i="17"/>
  <c r="J395" i="17"/>
  <c r="F396" i="17"/>
  <c r="K396" i="17" s="1"/>
  <c r="L396" i="17" s="1"/>
  <c r="J396" i="17"/>
  <c r="F397" i="17"/>
  <c r="J397" i="17"/>
  <c r="F398" i="17"/>
  <c r="K398" i="17" s="1"/>
  <c r="L398" i="17" s="1"/>
  <c r="J398" i="17"/>
  <c r="F399" i="17"/>
  <c r="K399" i="17" s="1"/>
  <c r="L399" i="17" s="1"/>
  <c r="J399" i="17"/>
  <c r="F400" i="17"/>
  <c r="K400" i="17" s="1"/>
  <c r="L400" i="17" s="1"/>
  <c r="J400" i="17"/>
  <c r="F401" i="17"/>
  <c r="K401" i="17" s="1"/>
  <c r="L401" i="17" s="1"/>
  <c r="J401" i="17"/>
  <c r="F402" i="17"/>
  <c r="K402" i="17" s="1"/>
  <c r="L402" i="17" s="1"/>
  <c r="J402" i="17"/>
  <c r="F403" i="17"/>
  <c r="K403" i="17" s="1"/>
  <c r="L403" i="17" s="1"/>
  <c r="J403" i="17"/>
  <c r="F404" i="17"/>
  <c r="K404" i="17" s="1"/>
  <c r="L404" i="17" s="1"/>
  <c r="J404" i="17"/>
  <c r="F405" i="17"/>
  <c r="J405" i="17"/>
  <c r="F406" i="17"/>
  <c r="K406" i="17" s="1"/>
  <c r="L406" i="17" s="1"/>
  <c r="J406" i="17"/>
  <c r="F407" i="17"/>
  <c r="K407" i="17" s="1"/>
  <c r="L407" i="17" s="1"/>
  <c r="J407" i="17"/>
  <c r="F408" i="17"/>
  <c r="K408" i="17" s="1"/>
  <c r="L408" i="17" s="1"/>
  <c r="J408" i="17"/>
  <c r="F409" i="17"/>
  <c r="K409" i="17" s="1"/>
  <c r="L409" i="17" s="1"/>
  <c r="J409" i="17"/>
  <c r="F410" i="17"/>
  <c r="K410" i="17" s="1"/>
  <c r="L410" i="17" s="1"/>
  <c r="J410" i="17"/>
  <c r="F411" i="17"/>
  <c r="K411" i="17" s="1"/>
  <c r="L411" i="17" s="1"/>
  <c r="J411" i="17"/>
  <c r="F412" i="17"/>
  <c r="K412" i="17" s="1"/>
  <c r="L412" i="17" s="1"/>
  <c r="J412" i="17"/>
  <c r="F413" i="17"/>
  <c r="K413" i="17" s="1"/>
  <c r="L413" i="17" s="1"/>
  <c r="J413" i="17"/>
  <c r="F414" i="17"/>
  <c r="K414" i="17" s="1"/>
  <c r="L414" i="17" s="1"/>
  <c r="J414" i="17"/>
  <c r="F415" i="17"/>
  <c r="K415" i="17" s="1"/>
  <c r="L415" i="17" s="1"/>
  <c r="J415" i="17"/>
  <c r="F416" i="17"/>
  <c r="K416" i="17" s="1"/>
  <c r="L416" i="17" s="1"/>
  <c r="J416" i="17"/>
  <c r="F417" i="17"/>
  <c r="K417" i="17" s="1"/>
  <c r="L417" i="17" s="1"/>
  <c r="J417" i="17"/>
  <c r="F418" i="17"/>
  <c r="K418" i="17" s="1"/>
  <c r="L418" i="17" s="1"/>
  <c r="J418" i="17"/>
  <c r="F419" i="17"/>
  <c r="K419" i="17" s="1"/>
  <c r="L419" i="17" s="1"/>
  <c r="J419" i="17"/>
  <c r="F420" i="17"/>
  <c r="K420" i="17" s="1"/>
  <c r="L420" i="17" s="1"/>
  <c r="J420" i="17"/>
  <c r="F421" i="17"/>
  <c r="J421" i="17"/>
  <c r="F422" i="17"/>
  <c r="K422" i="17" s="1"/>
  <c r="L422" i="17" s="1"/>
  <c r="J422" i="17"/>
  <c r="F423" i="17"/>
  <c r="J423" i="17"/>
  <c r="F424" i="17"/>
  <c r="K424" i="17" s="1"/>
  <c r="L424" i="17" s="1"/>
  <c r="J424" i="17"/>
  <c r="F425" i="17"/>
  <c r="J425" i="17"/>
  <c r="F426" i="17"/>
  <c r="K426" i="17" s="1"/>
  <c r="L426" i="17" s="1"/>
  <c r="J426" i="17"/>
  <c r="F427" i="17"/>
  <c r="J427" i="17"/>
  <c r="F428" i="17"/>
  <c r="K428" i="17" s="1"/>
  <c r="L428" i="17" s="1"/>
  <c r="J428" i="17"/>
  <c r="F429" i="17"/>
  <c r="K429" i="17" s="1"/>
  <c r="L429" i="17" s="1"/>
  <c r="J429" i="17"/>
  <c r="F430" i="17"/>
  <c r="K430" i="17" s="1"/>
  <c r="L430" i="17" s="1"/>
  <c r="J430" i="17"/>
  <c r="F431" i="17"/>
  <c r="J431" i="17"/>
  <c r="F432" i="17"/>
  <c r="K432" i="17" s="1"/>
  <c r="L432" i="17" s="1"/>
  <c r="J432" i="17"/>
  <c r="F433" i="17"/>
  <c r="K433" i="17" s="1"/>
  <c r="L433" i="17" s="1"/>
  <c r="J433" i="17"/>
  <c r="F434" i="17"/>
  <c r="K434" i="17" s="1"/>
  <c r="L434" i="17" s="1"/>
  <c r="J434" i="17"/>
  <c r="F435" i="17"/>
  <c r="K435" i="17" s="1"/>
  <c r="L435" i="17" s="1"/>
  <c r="J435" i="17"/>
  <c r="F436" i="17"/>
  <c r="J436" i="17"/>
  <c r="F437" i="17"/>
  <c r="J437" i="17"/>
  <c r="A461" i="17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F459" i="17"/>
  <c r="J459" i="17"/>
  <c r="F460" i="17"/>
  <c r="K460" i="17" s="1"/>
  <c r="L460" i="17" s="1"/>
  <c r="J460" i="17"/>
  <c r="F461" i="17"/>
  <c r="K461" i="17" s="1"/>
  <c r="L461" i="17" s="1"/>
  <c r="J461" i="17"/>
  <c r="F462" i="17"/>
  <c r="K462" i="17" s="1"/>
  <c r="L462" i="17" s="1"/>
  <c r="J462" i="17"/>
  <c r="F463" i="17"/>
  <c r="K463" i="17" s="1"/>
  <c r="L463" i="17" s="1"/>
  <c r="J463" i="17"/>
  <c r="F464" i="17"/>
  <c r="K464" i="17" s="1"/>
  <c r="L464" i="17" s="1"/>
  <c r="J464" i="17"/>
  <c r="F465" i="17"/>
  <c r="K465" i="17" s="1"/>
  <c r="L465" i="17" s="1"/>
  <c r="J465" i="17"/>
  <c r="F466" i="17"/>
  <c r="K466" i="17" s="1"/>
  <c r="L466" i="17" s="1"/>
  <c r="J466" i="17"/>
  <c r="F467" i="17"/>
  <c r="K467" i="17" s="1"/>
  <c r="L467" i="17" s="1"/>
  <c r="J467" i="17"/>
  <c r="F468" i="17"/>
  <c r="K468" i="17" s="1"/>
  <c r="L468" i="17" s="1"/>
  <c r="J468" i="17"/>
  <c r="F469" i="17"/>
  <c r="K469" i="17" s="1"/>
  <c r="L469" i="17" s="1"/>
  <c r="J469" i="17"/>
  <c r="F470" i="17"/>
  <c r="K470" i="17" s="1"/>
  <c r="L470" i="17" s="1"/>
  <c r="J470" i="17"/>
  <c r="F471" i="17"/>
  <c r="K471" i="17" s="1"/>
  <c r="L471" i="17" s="1"/>
  <c r="J471" i="17"/>
  <c r="F472" i="17"/>
  <c r="K472" i="17" s="1"/>
  <c r="L472" i="17" s="1"/>
  <c r="J472" i="17"/>
  <c r="F473" i="17"/>
  <c r="K473" i="17" s="1"/>
  <c r="L473" i="17" s="1"/>
  <c r="J473" i="17"/>
  <c r="F474" i="17"/>
  <c r="K474" i="17" s="1"/>
  <c r="L474" i="17" s="1"/>
  <c r="J474" i="17"/>
  <c r="F475" i="17"/>
  <c r="K475" i="17" s="1"/>
  <c r="L475" i="17" s="1"/>
  <c r="J475" i="17"/>
  <c r="F476" i="17"/>
  <c r="K476" i="17" s="1"/>
  <c r="L476" i="17" s="1"/>
  <c r="J476" i="17"/>
  <c r="F477" i="17"/>
  <c r="K477" i="17" s="1"/>
  <c r="L477" i="17" s="1"/>
  <c r="J477" i="17"/>
  <c r="F478" i="17"/>
  <c r="K478" i="17" s="1"/>
  <c r="L478" i="17" s="1"/>
  <c r="J478" i="17"/>
  <c r="F479" i="17"/>
  <c r="K479" i="17" s="1"/>
  <c r="L479" i="17" s="1"/>
  <c r="J479" i="17"/>
  <c r="F480" i="17"/>
  <c r="K480" i="17" s="1"/>
  <c r="L480" i="17" s="1"/>
  <c r="J480" i="17"/>
  <c r="F481" i="17"/>
  <c r="K481" i="17" s="1"/>
  <c r="L481" i="17" s="1"/>
  <c r="J481" i="17"/>
  <c r="F482" i="17"/>
  <c r="K482" i="17" s="1"/>
  <c r="L482" i="17" s="1"/>
  <c r="J482" i="17"/>
  <c r="F483" i="17"/>
  <c r="K483" i="17" s="1"/>
  <c r="L483" i="17" s="1"/>
  <c r="J483" i="17"/>
  <c r="F484" i="17"/>
  <c r="K484" i="17" s="1"/>
  <c r="L484" i="17" s="1"/>
  <c r="J484" i="17"/>
  <c r="F485" i="17"/>
  <c r="K485" i="17" s="1"/>
  <c r="L485" i="17" s="1"/>
  <c r="J485" i="17"/>
  <c r="F486" i="17"/>
  <c r="K486" i="17" s="1"/>
  <c r="L486" i="17" s="1"/>
  <c r="J486" i="17"/>
  <c r="F487" i="17"/>
  <c r="K487" i="17" s="1"/>
  <c r="L487" i="17" s="1"/>
  <c r="J487" i="17"/>
  <c r="F488" i="17"/>
  <c r="K488" i="17" s="1"/>
  <c r="L488" i="17" s="1"/>
  <c r="J488" i="17"/>
  <c r="F489" i="17"/>
  <c r="K489" i="17" s="1"/>
  <c r="L489" i="17" s="1"/>
  <c r="J489" i="17"/>
  <c r="F490" i="17"/>
  <c r="K490" i="17" s="1"/>
  <c r="L490" i="17" s="1"/>
  <c r="J490" i="17"/>
  <c r="F491" i="17"/>
  <c r="K491" i="17" s="1"/>
  <c r="L491" i="17" s="1"/>
  <c r="J491" i="17"/>
  <c r="F492" i="17"/>
  <c r="K492" i="17" s="1"/>
  <c r="L492" i="17" s="1"/>
  <c r="J492" i="17"/>
  <c r="F493" i="17"/>
  <c r="K493" i="17" s="1"/>
  <c r="L493" i="17" s="1"/>
  <c r="J493" i="17"/>
  <c r="F494" i="17"/>
  <c r="K494" i="17" s="1"/>
  <c r="L494" i="17" s="1"/>
  <c r="J494" i="17"/>
  <c r="F495" i="17"/>
  <c r="K495" i="17" s="1"/>
  <c r="L495" i="17" s="1"/>
  <c r="J495" i="17"/>
  <c r="F496" i="17"/>
  <c r="K496" i="17" s="1"/>
  <c r="L496" i="17" s="1"/>
  <c r="J496" i="17"/>
  <c r="F497" i="17"/>
  <c r="K497" i="17" s="1"/>
  <c r="L497" i="17" s="1"/>
  <c r="J497" i="17"/>
  <c r="F498" i="17"/>
  <c r="K498" i="17" s="1"/>
  <c r="L498" i="17" s="1"/>
  <c r="J498" i="17"/>
  <c r="F499" i="17"/>
  <c r="K499" i="17" s="1"/>
  <c r="L499" i="17" s="1"/>
  <c r="J499" i="17"/>
  <c r="F500" i="17"/>
  <c r="K500" i="17" s="1"/>
  <c r="L500" i="17" s="1"/>
  <c r="J500" i="17"/>
  <c r="F501" i="17"/>
  <c r="K501" i="17" s="1"/>
  <c r="L501" i="17" s="1"/>
  <c r="J501" i="17"/>
  <c r="F502" i="17"/>
  <c r="K502" i="17" s="1"/>
  <c r="L502" i="17" s="1"/>
  <c r="J502" i="17"/>
  <c r="F503" i="17"/>
  <c r="K503" i="17" s="1"/>
  <c r="L503" i="17" s="1"/>
  <c r="J503" i="17"/>
  <c r="F504" i="17"/>
  <c r="K504" i="17" s="1"/>
  <c r="L504" i="17" s="1"/>
  <c r="J504" i="17"/>
  <c r="F505" i="17"/>
  <c r="K505" i="17" s="1"/>
  <c r="L505" i="17" s="1"/>
  <c r="J505" i="17"/>
  <c r="F506" i="17"/>
  <c r="K506" i="17" s="1"/>
  <c r="L506" i="17" s="1"/>
  <c r="J506" i="17"/>
  <c r="F507" i="17"/>
  <c r="K507" i="17" s="1"/>
  <c r="L507" i="17" s="1"/>
  <c r="J507" i="17"/>
  <c r="F508" i="17"/>
  <c r="K508" i="17" s="1"/>
  <c r="L508" i="17" s="1"/>
  <c r="J508" i="17"/>
  <c r="F509" i="17"/>
  <c r="K509" i="17" s="1"/>
  <c r="L509" i="17" s="1"/>
  <c r="J509" i="17"/>
  <c r="F510" i="17"/>
  <c r="K510" i="17" s="1"/>
  <c r="L510" i="17" s="1"/>
  <c r="J510" i="17"/>
  <c r="F511" i="17"/>
  <c r="K511" i="17" s="1"/>
  <c r="L511" i="17" s="1"/>
  <c r="J511" i="17"/>
  <c r="F512" i="17"/>
  <c r="K512" i="17" s="1"/>
  <c r="L512" i="17" s="1"/>
  <c r="J512" i="17"/>
  <c r="F513" i="17"/>
  <c r="K513" i="17" s="1"/>
  <c r="L513" i="17" s="1"/>
  <c r="J513" i="17"/>
  <c r="F514" i="17"/>
  <c r="K514" i="17" s="1"/>
  <c r="L514" i="17" s="1"/>
  <c r="J514" i="17"/>
  <c r="F515" i="17"/>
  <c r="K515" i="17" s="1"/>
  <c r="L515" i="17" s="1"/>
  <c r="J515" i="17"/>
  <c r="F516" i="17"/>
  <c r="K516" i="17" s="1"/>
  <c r="L516" i="17" s="1"/>
  <c r="J516" i="17"/>
  <c r="F517" i="17"/>
  <c r="K517" i="17" s="1"/>
  <c r="L517" i="17" s="1"/>
  <c r="J517" i="17"/>
  <c r="F518" i="17"/>
  <c r="K518" i="17" s="1"/>
  <c r="L518" i="17" s="1"/>
  <c r="J518" i="17"/>
  <c r="F519" i="17"/>
  <c r="K519" i="17" s="1"/>
  <c r="L519" i="17" s="1"/>
  <c r="J519" i="17"/>
  <c r="F520" i="17"/>
  <c r="K520" i="17" s="1"/>
  <c r="L520" i="17" s="1"/>
  <c r="J520" i="17"/>
  <c r="F521" i="17"/>
  <c r="K521" i="17" s="1"/>
  <c r="L521" i="17" s="1"/>
  <c r="J521" i="17"/>
  <c r="F522" i="17"/>
  <c r="K522" i="17" s="1"/>
  <c r="L522" i="17" s="1"/>
  <c r="J522" i="17"/>
  <c r="F523" i="17"/>
  <c r="K523" i="17" s="1"/>
  <c r="L523" i="17" s="1"/>
  <c r="J523" i="17"/>
  <c r="C524" i="17"/>
  <c r="A527" i="17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F886" i="17"/>
  <c r="J886" i="17"/>
  <c r="F887" i="17"/>
  <c r="J887" i="17"/>
  <c r="F888" i="17"/>
  <c r="J888" i="17"/>
  <c r="F889" i="17"/>
  <c r="J889" i="17"/>
  <c r="F890" i="17"/>
  <c r="J890" i="17"/>
  <c r="F891" i="17"/>
  <c r="J891" i="17"/>
  <c r="F892" i="17"/>
  <c r="J892" i="17"/>
  <c r="F893" i="17"/>
  <c r="J893" i="17"/>
  <c r="F894" i="17"/>
  <c r="J894" i="17"/>
  <c r="F895" i="17"/>
  <c r="J895" i="17"/>
  <c r="F896" i="17"/>
  <c r="J896" i="17"/>
  <c r="F897" i="17"/>
  <c r="J897" i="17"/>
  <c r="F898" i="17"/>
  <c r="J898" i="17"/>
  <c r="F899" i="17"/>
  <c r="J899" i="17"/>
  <c r="F900" i="17"/>
  <c r="J900" i="17"/>
  <c r="F901" i="17"/>
  <c r="J901" i="17"/>
  <c r="F902" i="17"/>
  <c r="J902" i="17"/>
  <c r="F903" i="17"/>
  <c r="J903" i="17"/>
  <c r="F904" i="17"/>
  <c r="J904" i="17"/>
  <c r="F905" i="17"/>
  <c r="J905" i="17"/>
  <c r="F906" i="17"/>
  <c r="J906" i="17"/>
  <c r="F907" i="17"/>
  <c r="J907" i="17"/>
  <c r="F908" i="17"/>
  <c r="J908" i="17"/>
  <c r="F909" i="17"/>
  <c r="J909" i="17"/>
  <c r="F910" i="17"/>
  <c r="J910" i="17"/>
  <c r="F911" i="17"/>
  <c r="J911" i="17"/>
  <c r="F912" i="17"/>
  <c r="J912" i="17"/>
  <c r="F913" i="17"/>
  <c r="J913" i="17"/>
  <c r="F914" i="17"/>
  <c r="J914" i="17"/>
  <c r="F915" i="17"/>
  <c r="J915" i="17"/>
  <c r="F916" i="17"/>
  <c r="J916" i="17"/>
  <c r="F917" i="17"/>
  <c r="J917" i="17"/>
  <c r="F918" i="17"/>
  <c r="J918" i="17"/>
  <c r="F919" i="17"/>
  <c r="J919" i="17"/>
  <c r="F920" i="17"/>
  <c r="J920" i="17"/>
  <c r="F921" i="17"/>
  <c r="J921" i="17"/>
  <c r="F922" i="17"/>
  <c r="J922" i="17"/>
  <c r="J923" i="17"/>
  <c r="J924" i="17"/>
  <c r="F925" i="17"/>
  <c r="J925" i="17"/>
  <c r="F926" i="17"/>
  <c r="J926" i="17"/>
  <c r="F927" i="17"/>
  <c r="J927" i="17"/>
  <c r="F928" i="17"/>
  <c r="J928" i="17"/>
  <c r="F929" i="17"/>
  <c r="J929" i="17"/>
  <c r="F930" i="17"/>
  <c r="J930" i="17"/>
  <c r="F935" i="17"/>
  <c r="J935" i="17"/>
  <c r="F936" i="17"/>
  <c r="K936" i="17" s="1"/>
  <c r="L936" i="17" s="1"/>
  <c r="J936" i="17"/>
  <c r="F937" i="17"/>
  <c r="K937" i="17" s="1"/>
  <c r="L937" i="17" s="1"/>
  <c r="J937" i="17"/>
  <c r="F938" i="17"/>
  <c r="J938" i="17"/>
  <c r="F939" i="17"/>
  <c r="K939" i="17" s="1"/>
  <c r="L939" i="17" s="1"/>
  <c r="J939" i="17"/>
  <c r="F940" i="17"/>
  <c r="J940" i="17"/>
  <c r="F941" i="17"/>
  <c r="K941" i="17" s="1"/>
  <c r="L941" i="17" s="1"/>
  <c r="J941" i="17"/>
  <c r="F942" i="17"/>
  <c r="K942" i="17" s="1"/>
  <c r="L942" i="17" s="1"/>
  <c r="J942" i="17"/>
  <c r="F943" i="17"/>
  <c r="J943" i="17"/>
  <c r="F944" i="17"/>
  <c r="J944" i="17"/>
  <c r="F945" i="17"/>
  <c r="K945" i="17" s="1"/>
  <c r="L945" i="17" s="1"/>
  <c r="J945" i="17"/>
  <c r="F946" i="17"/>
  <c r="K946" i="17" s="1"/>
  <c r="L946" i="17" s="1"/>
  <c r="J946" i="17"/>
  <c r="F947" i="17"/>
  <c r="J947" i="17"/>
  <c r="F948" i="17"/>
  <c r="K948" i="17" s="1"/>
  <c r="L948" i="17" s="1"/>
  <c r="J948" i="17"/>
  <c r="F949" i="17"/>
  <c r="J949" i="17"/>
  <c r="F950" i="17"/>
  <c r="K950" i="17" s="1"/>
  <c r="L950" i="17" s="1"/>
  <c r="J950" i="17"/>
  <c r="F951" i="17"/>
  <c r="J951" i="17"/>
  <c r="F952" i="17"/>
  <c r="K952" i="17" s="1"/>
  <c r="L952" i="17" s="1"/>
  <c r="J952" i="17"/>
  <c r="F953" i="17"/>
  <c r="J953" i="17"/>
  <c r="F954" i="17"/>
  <c r="J954" i="17"/>
  <c r="F955" i="17"/>
  <c r="J955" i="17"/>
  <c r="F956" i="17"/>
  <c r="K956" i="17" s="1"/>
  <c r="L956" i="17" s="1"/>
  <c r="J956" i="17"/>
  <c r="F957" i="17"/>
  <c r="J957" i="17"/>
  <c r="F958" i="17"/>
  <c r="J958" i="17"/>
  <c r="F959" i="17"/>
  <c r="J959" i="17"/>
  <c r="F960" i="17"/>
  <c r="K960" i="17" s="1"/>
  <c r="L960" i="17" s="1"/>
  <c r="J960" i="17"/>
  <c r="F961" i="17"/>
  <c r="J961" i="17"/>
  <c r="F962" i="17"/>
  <c r="K962" i="17" s="1"/>
  <c r="L962" i="17" s="1"/>
  <c r="J962" i="17"/>
  <c r="F963" i="17"/>
  <c r="J963" i="17"/>
  <c r="F964" i="17"/>
  <c r="J964" i="17"/>
  <c r="F965" i="17"/>
  <c r="K965" i="17" s="1"/>
  <c r="L965" i="17" s="1"/>
  <c r="J965" i="17"/>
  <c r="F966" i="17"/>
  <c r="J966" i="17"/>
  <c r="F967" i="17"/>
  <c r="J967" i="17"/>
  <c r="F968" i="17"/>
  <c r="K968" i="17" s="1"/>
  <c r="L968" i="17" s="1"/>
  <c r="J968" i="17"/>
  <c r="F969" i="17"/>
  <c r="J969" i="17"/>
  <c r="F970" i="17"/>
  <c r="J970" i="17"/>
  <c r="B976" i="17"/>
  <c r="F976" i="17"/>
  <c r="J976" i="17"/>
  <c r="B977" i="17"/>
  <c r="F977" i="17"/>
  <c r="J977" i="17"/>
  <c r="B978" i="17"/>
  <c r="F978" i="17"/>
  <c r="J978" i="17"/>
  <c r="B979" i="17"/>
  <c r="F979" i="17"/>
  <c r="J979" i="17"/>
  <c r="B980" i="17"/>
  <c r="F980" i="17"/>
  <c r="J980" i="17"/>
  <c r="B981" i="17"/>
  <c r="F981" i="17"/>
  <c r="J981" i="17"/>
  <c r="B982" i="17"/>
  <c r="F982" i="17"/>
  <c r="J982" i="17"/>
  <c r="B983" i="17"/>
  <c r="F983" i="17"/>
  <c r="J983" i="17"/>
  <c r="B984" i="17"/>
  <c r="F984" i="17"/>
  <c r="J984" i="17"/>
  <c r="B985" i="17"/>
  <c r="F985" i="17"/>
  <c r="J985" i="17"/>
  <c r="B986" i="17"/>
  <c r="F986" i="17"/>
  <c r="J986" i="17"/>
  <c r="B987" i="17"/>
  <c r="F987" i="17"/>
  <c r="J987" i="17"/>
  <c r="B988" i="17"/>
  <c r="F988" i="17"/>
  <c r="J988" i="17"/>
  <c r="B989" i="17"/>
  <c r="F989" i="17"/>
  <c r="J989" i="17"/>
  <c r="B990" i="17"/>
  <c r="F990" i="17"/>
  <c r="J990" i="17"/>
  <c r="B991" i="17"/>
  <c r="F991" i="17"/>
  <c r="J991" i="17"/>
  <c r="B992" i="17"/>
  <c r="F992" i="17"/>
  <c r="J992" i="17"/>
  <c r="B993" i="17"/>
  <c r="F993" i="17"/>
  <c r="J993" i="17"/>
  <c r="B994" i="17"/>
  <c r="F994" i="17"/>
  <c r="J994" i="17"/>
  <c r="B995" i="17"/>
  <c r="F995" i="17"/>
  <c r="J995" i="17"/>
  <c r="B996" i="17"/>
  <c r="F996" i="17"/>
  <c r="J996" i="17"/>
  <c r="B997" i="17"/>
  <c r="F997" i="17"/>
  <c r="J997" i="17"/>
  <c r="B998" i="17"/>
  <c r="F998" i="17"/>
  <c r="J998" i="17"/>
  <c r="B999" i="17"/>
  <c r="F999" i="17"/>
  <c r="J999" i="17"/>
  <c r="B1000" i="17"/>
  <c r="F1000" i="17"/>
  <c r="J1000" i="17"/>
  <c r="B1001" i="17"/>
  <c r="F1001" i="17"/>
  <c r="J1001" i="17"/>
  <c r="B1002" i="17"/>
  <c r="F1002" i="17"/>
  <c r="J1002" i="17"/>
  <c r="B1003" i="17"/>
  <c r="F1003" i="17"/>
  <c r="J1003" i="17"/>
  <c r="B1004" i="17"/>
  <c r="F1004" i="17"/>
  <c r="J1004" i="17"/>
  <c r="B1005" i="17"/>
  <c r="F1005" i="17"/>
  <c r="J1005" i="17"/>
  <c r="B1006" i="17"/>
  <c r="F1006" i="17"/>
  <c r="J1006" i="17"/>
  <c r="B1007" i="17"/>
  <c r="F1007" i="17"/>
  <c r="J1007" i="17"/>
  <c r="B1008" i="17"/>
  <c r="F1008" i="17"/>
  <c r="J1008" i="17"/>
  <c r="B1009" i="17"/>
  <c r="F1009" i="17"/>
  <c r="J1009" i="17"/>
  <c r="F1010" i="17"/>
  <c r="J1010" i="17"/>
  <c r="F1011" i="17"/>
  <c r="J1011" i="17"/>
  <c r="F1012" i="17"/>
  <c r="J1012" i="17"/>
  <c r="F1013" i="17"/>
  <c r="J1013" i="17"/>
  <c r="F1014" i="17"/>
  <c r="J1014" i="17"/>
  <c r="F1015" i="17"/>
  <c r="J1015" i="17"/>
  <c r="F1016" i="17"/>
  <c r="J1016" i="17"/>
  <c r="F1017" i="17"/>
  <c r="J1017" i="17"/>
  <c r="F1018" i="17"/>
  <c r="J1018" i="17"/>
  <c r="F1019" i="17"/>
  <c r="J1019" i="17"/>
  <c r="F1020" i="17"/>
  <c r="J1020" i="17"/>
  <c r="F1021" i="17"/>
  <c r="J1021" i="17"/>
  <c r="F1022" i="17"/>
  <c r="J1022" i="17"/>
  <c r="F1023" i="17"/>
  <c r="J1023" i="17"/>
  <c r="F1024" i="17"/>
  <c r="J1024" i="17"/>
  <c r="F1025" i="17"/>
  <c r="J1025" i="17"/>
  <c r="F1026" i="17"/>
  <c r="J1026" i="17"/>
  <c r="F1027" i="17"/>
  <c r="J1027" i="17"/>
  <c r="F1028" i="17"/>
  <c r="J1028" i="17"/>
  <c r="F1029" i="17"/>
  <c r="J1029" i="17"/>
  <c r="F1030" i="17"/>
  <c r="J1030" i="17"/>
  <c r="F1031" i="17"/>
  <c r="J1031" i="17"/>
  <c r="F1032" i="17"/>
  <c r="J1032" i="17"/>
  <c r="F1033" i="17"/>
  <c r="J1033" i="17"/>
  <c r="F1034" i="17"/>
  <c r="J1034" i="17"/>
  <c r="F1035" i="17"/>
  <c r="J1035" i="17"/>
  <c r="F1036" i="17"/>
  <c r="J1036" i="17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F205" i="11"/>
  <c r="J205" i="11"/>
  <c r="A206" i="1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F206" i="11"/>
  <c r="K206" i="11" s="1"/>
  <c r="L206" i="11" s="1"/>
  <c r="J206" i="11"/>
  <c r="F207" i="11"/>
  <c r="J207" i="11"/>
  <c r="F208" i="11"/>
  <c r="J208" i="11"/>
  <c r="F209" i="11"/>
  <c r="K209" i="11" s="1"/>
  <c r="L209" i="11" s="1"/>
  <c r="J209" i="11"/>
  <c r="F210" i="11"/>
  <c r="J210" i="11"/>
  <c r="F211" i="11"/>
  <c r="J211" i="11"/>
  <c r="F212" i="11"/>
  <c r="K212" i="11" s="1"/>
  <c r="L212" i="11" s="1"/>
  <c r="J212" i="11"/>
  <c r="F213" i="11"/>
  <c r="K213" i="11" s="1"/>
  <c r="L213" i="11" s="1"/>
  <c r="J213" i="11"/>
  <c r="F214" i="11"/>
  <c r="K214" i="11" s="1"/>
  <c r="L214" i="11" s="1"/>
  <c r="J214" i="11"/>
  <c r="F215" i="11"/>
  <c r="K215" i="11" s="1"/>
  <c r="L215" i="11" s="1"/>
  <c r="J215" i="11"/>
  <c r="F216" i="11"/>
  <c r="J216" i="11"/>
  <c r="F217" i="11"/>
  <c r="J217" i="11"/>
  <c r="F218" i="11"/>
  <c r="K218" i="11" s="1"/>
  <c r="L218" i="11" s="1"/>
  <c r="J218" i="11"/>
  <c r="F219" i="11"/>
  <c r="J219" i="11"/>
  <c r="F220" i="11"/>
  <c r="K220" i="11" s="1"/>
  <c r="L220" i="11" s="1"/>
  <c r="J220" i="11"/>
  <c r="F221" i="11"/>
  <c r="J221" i="11"/>
  <c r="F222" i="11"/>
  <c r="J222" i="11"/>
  <c r="F223" i="11"/>
  <c r="J223" i="11"/>
  <c r="F224" i="11"/>
  <c r="K224" i="11" s="1"/>
  <c r="L224" i="11" s="1"/>
  <c r="J224" i="11"/>
  <c r="F225" i="11"/>
  <c r="K225" i="11" s="1"/>
  <c r="L225" i="11" s="1"/>
  <c r="J225" i="11"/>
  <c r="F226" i="11"/>
  <c r="J226" i="11"/>
  <c r="F227" i="11"/>
  <c r="K227" i="11" s="1"/>
  <c r="L227" i="11" s="1"/>
  <c r="J227" i="11"/>
  <c r="F228" i="11"/>
  <c r="J228" i="11"/>
  <c r="F229" i="11"/>
  <c r="J229" i="11"/>
  <c r="F230" i="11"/>
  <c r="J230" i="11"/>
  <c r="F231" i="11"/>
  <c r="K231" i="11" s="1"/>
  <c r="L231" i="11" s="1"/>
  <c r="J231" i="11"/>
  <c r="F232" i="11"/>
  <c r="J232" i="11"/>
  <c r="F233" i="11"/>
  <c r="K233" i="11" s="1"/>
  <c r="L233" i="11" s="1"/>
  <c r="J233" i="11"/>
  <c r="F234" i="11"/>
  <c r="K234" i="11" s="1"/>
  <c r="L234" i="11" s="1"/>
  <c r="J234" i="11"/>
  <c r="F235" i="11"/>
  <c r="J235" i="11"/>
  <c r="F236" i="11"/>
  <c r="J236" i="11"/>
  <c r="F237" i="11"/>
  <c r="J237" i="11"/>
  <c r="F238" i="11"/>
  <c r="K238" i="11" s="1"/>
  <c r="L238" i="11" s="1"/>
  <c r="J238" i="11"/>
  <c r="F239" i="11"/>
  <c r="J239" i="11"/>
  <c r="F240" i="11"/>
  <c r="J240" i="11"/>
  <c r="F241" i="11"/>
  <c r="J241" i="11"/>
  <c r="F242" i="11"/>
  <c r="K242" i="11" s="1"/>
  <c r="L242" i="11" s="1"/>
  <c r="J242" i="11"/>
  <c r="F243" i="11"/>
  <c r="J243" i="11"/>
  <c r="F244" i="11"/>
  <c r="J244" i="11"/>
  <c r="F245" i="11"/>
  <c r="J245" i="11"/>
  <c r="F246" i="11"/>
  <c r="J246" i="11"/>
  <c r="F247" i="11"/>
  <c r="K247" i="11" s="1"/>
  <c r="L247" i="11" s="1"/>
  <c r="J247" i="11"/>
  <c r="F248" i="11"/>
  <c r="J248" i="11"/>
  <c r="F249" i="11"/>
  <c r="J249" i="11"/>
  <c r="F250" i="11"/>
  <c r="J250" i="11"/>
  <c r="F251" i="11"/>
  <c r="J251" i="11"/>
  <c r="F252" i="11"/>
  <c r="K252" i="11" s="1"/>
  <c r="L252" i="11" s="1"/>
  <c r="J252" i="11"/>
  <c r="F253" i="11"/>
  <c r="J253" i="11"/>
  <c r="F254" i="11"/>
  <c r="J254" i="11"/>
  <c r="F255" i="11"/>
  <c r="J255" i="11"/>
  <c r="F256" i="11"/>
  <c r="K256" i="11" s="1"/>
  <c r="L256" i="11" s="1"/>
  <c r="J256" i="11"/>
  <c r="F257" i="11"/>
  <c r="J257" i="11"/>
  <c r="F258" i="11"/>
  <c r="K258" i="11" s="1"/>
  <c r="L258" i="11" s="1"/>
  <c r="J258" i="11"/>
  <c r="F259" i="11"/>
  <c r="J259" i="11"/>
  <c r="F260" i="11"/>
  <c r="K260" i="11" s="1"/>
  <c r="L260" i="11" s="1"/>
  <c r="J260" i="11"/>
  <c r="F261" i="11"/>
  <c r="J261" i="11"/>
  <c r="F262" i="11"/>
  <c r="J262" i="11"/>
  <c r="F263" i="11"/>
  <c r="J263" i="11"/>
  <c r="F264" i="11"/>
  <c r="J264" i="11"/>
  <c r="F265" i="11"/>
  <c r="J265" i="11"/>
  <c r="F266" i="11"/>
  <c r="K266" i="11" s="1"/>
  <c r="L266" i="11" s="1"/>
  <c r="J266" i="11"/>
  <c r="F267" i="11"/>
  <c r="J267" i="11"/>
  <c r="F268" i="11"/>
  <c r="K268" i="11" s="1"/>
  <c r="L268" i="11" s="1"/>
  <c r="J268" i="11"/>
  <c r="F269" i="11"/>
  <c r="K269" i="11" s="1"/>
  <c r="L269" i="11" s="1"/>
  <c r="J269" i="11"/>
  <c r="F270" i="11"/>
  <c r="J270" i="11"/>
  <c r="F271" i="11"/>
  <c r="J271" i="11"/>
  <c r="F272" i="11"/>
  <c r="J272" i="11"/>
  <c r="F273" i="11"/>
  <c r="K273" i="11" s="1"/>
  <c r="L273" i="11" s="1"/>
  <c r="J273" i="11"/>
  <c r="F274" i="11"/>
  <c r="J274" i="11"/>
  <c r="F275" i="11"/>
  <c r="J275" i="11"/>
  <c r="F276" i="11"/>
  <c r="K276" i="11" s="1"/>
  <c r="L276" i="11" s="1"/>
  <c r="J276" i="11"/>
  <c r="F277" i="11"/>
  <c r="J277" i="11"/>
  <c r="F278" i="11"/>
  <c r="J278" i="11"/>
  <c r="F279" i="11"/>
  <c r="J279" i="11"/>
  <c r="F280" i="11"/>
  <c r="K280" i="11" s="1"/>
  <c r="L280" i="11" s="1"/>
  <c r="J280" i="11"/>
  <c r="F281" i="11"/>
  <c r="J281" i="11"/>
  <c r="F282" i="11"/>
  <c r="J282" i="11"/>
  <c r="F283" i="11"/>
  <c r="J283" i="11"/>
  <c r="F284" i="11"/>
  <c r="K284" i="11" s="1"/>
  <c r="L284" i="11" s="1"/>
  <c r="J284" i="11"/>
  <c r="F291" i="11"/>
  <c r="J291" i="11"/>
  <c r="A292" i="1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F292" i="11"/>
  <c r="J292" i="11"/>
  <c r="F293" i="11"/>
  <c r="J293" i="11"/>
  <c r="F294" i="11"/>
  <c r="J294" i="11"/>
  <c r="F295" i="11"/>
  <c r="J295" i="11"/>
  <c r="F296" i="11"/>
  <c r="J296" i="11"/>
  <c r="F297" i="11"/>
  <c r="J297" i="11"/>
  <c r="F298" i="11"/>
  <c r="J298" i="11"/>
  <c r="F299" i="11"/>
  <c r="J299" i="11"/>
  <c r="F300" i="11"/>
  <c r="J300" i="11"/>
  <c r="F301" i="11"/>
  <c r="J301" i="11"/>
  <c r="F302" i="11"/>
  <c r="J302" i="11"/>
  <c r="F303" i="11"/>
  <c r="J303" i="11"/>
  <c r="F304" i="11"/>
  <c r="J304" i="11"/>
  <c r="F305" i="11"/>
  <c r="J305" i="11"/>
  <c r="F306" i="11"/>
  <c r="J306" i="11"/>
  <c r="F307" i="11"/>
  <c r="J307" i="11"/>
  <c r="F308" i="11"/>
  <c r="J308" i="11"/>
  <c r="F309" i="11"/>
  <c r="J309" i="11"/>
  <c r="F310" i="11"/>
  <c r="J310" i="11"/>
  <c r="F311" i="11"/>
  <c r="J311" i="11"/>
  <c r="F312" i="11"/>
  <c r="J312" i="11"/>
  <c r="F313" i="11"/>
  <c r="J313" i="11"/>
  <c r="F314" i="11"/>
  <c r="J314" i="11"/>
  <c r="F315" i="11"/>
  <c r="J315" i="11"/>
  <c r="F316" i="11"/>
  <c r="J316" i="11"/>
  <c r="F317" i="11"/>
  <c r="J317" i="11"/>
  <c r="F318" i="11"/>
  <c r="J318" i="11"/>
  <c r="F319" i="11"/>
  <c r="J319" i="11"/>
  <c r="F320" i="11"/>
  <c r="J320" i="11"/>
  <c r="F321" i="11"/>
  <c r="J321" i="11"/>
  <c r="F322" i="11"/>
  <c r="J322" i="11"/>
  <c r="F323" i="11"/>
  <c r="J323" i="11"/>
  <c r="F324" i="11"/>
  <c r="J324" i="11"/>
  <c r="F325" i="11"/>
  <c r="J325" i="11"/>
  <c r="F326" i="11"/>
  <c r="J326" i="11"/>
  <c r="F327" i="11"/>
  <c r="J327" i="11"/>
  <c r="F328" i="11"/>
  <c r="J328" i="11"/>
  <c r="F329" i="11"/>
  <c r="J329" i="11"/>
  <c r="F330" i="11"/>
  <c r="J330" i="11"/>
  <c r="F331" i="11"/>
  <c r="J331" i="11"/>
  <c r="F332" i="11"/>
  <c r="J332" i="11"/>
  <c r="F333" i="11"/>
  <c r="J333" i="11"/>
  <c r="F334" i="11"/>
  <c r="J334" i="11"/>
  <c r="F335" i="11"/>
  <c r="J335" i="11"/>
  <c r="F336" i="11"/>
  <c r="J336" i="11"/>
  <c r="F337" i="11"/>
  <c r="J337" i="11"/>
  <c r="F338" i="11"/>
  <c r="J338" i="11"/>
  <c r="F339" i="11"/>
  <c r="J339" i="11"/>
  <c r="F340" i="11"/>
  <c r="J340" i="11"/>
  <c r="F341" i="11"/>
  <c r="J341" i="11"/>
  <c r="F342" i="11"/>
  <c r="J342" i="11"/>
  <c r="F343" i="11"/>
  <c r="J343" i="11"/>
  <c r="F344" i="11"/>
  <c r="J344" i="11"/>
  <c r="F345" i="11"/>
  <c r="J345" i="11"/>
  <c r="F346" i="11"/>
  <c r="J346" i="11"/>
  <c r="F347" i="11"/>
  <c r="J347" i="11"/>
  <c r="F348" i="11"/>
  <c r="J348" i="11"/>
  <c r="F349" i="11"/>
  <c r="J349" i="11"/>
  <c r="F350" i="11"/>
  <c r="J350" i="11"/>
  <c r="F351" i="11"/>
  <c r="J351" i="11"/>
  <c r="F352" i="11"/>
  <c r="J352" i="11"/>
  <c r="F353" i="11"/>
  <c r="J353" i="11"/>
  <c r="F354" i="11"/>
  <c r="J354" i="11"/>
  <c r="F355" i="11"/>
  <c r="J355" i="11"/>
  <c r="F356" i="11"/>
  <c r="J356" i="11"/>
  <c r="F357" i="11"/>
  <c r="J357" i="11"/>
  <c r="F358" i="11"/>
  <c r="J358" i="11"/>
  <c r="F359" i="11"/>
  <c r="J359" i="11"/>
  <c r="F360" i="11"/>
  <c r="J360" i="11"/>
  <c r="F361" i="11"/>
  <c r="J361" i="11"/>
  <c r="F362" i="11"/>
  <c r="J362" i="11"/>
  <c r="F363" i="11"/>
  <c r="J363" i="11"/>
  <c r="F364" i="11"/>
  <c r="J364" i="11"/>
  <c r="F365" i="11"/>
  <c r="J365" i="11"/>
  <c r="F366" i="11"/>
  <c r="J366" i="11"/>
  <c r="F367" i="11"/>
  <c r="J367" i="11"/>
  <c r="F368" i="11"/>
  <c r="J368" i="11"/>
  <c r="F369" i="11"/>
  <c r="J369" i="11"/>
  <c r="F370" i="11"/>
  <c r="J370" i="11"/>
  <c r="F371" i="11"/>
  <c r="J371" i="11"/>
  <c r="F372" i="11"/>
  <c r="J372" i="11"/>
  <c r="F373" i="11"/>
  <c r="J373" i="11"/>
  <c r="F374" i="11"/>
  <c r="J374" i="11"/>
  <c r="F375" i="11"/>
  <c r="J375" i="11"/>
  <c r="F376" i="11"/>
  <c r="J376" i="11"/>
  <c r="F377" i="11"/>
  <c r="J377" i="11"/>
  <c r="F378" i="11"/>
  <c r="J378" i="11"/>
  <c r="F379" i="11"/>
  <c r="J379" i="11"/>
  <c r="F380" i="11"/>
  <c r="J380" i="11"/>
  <c r="F381" i="11"/>
  <c r="J381" i="11"/>
  <c r="F382" i="11"/>
  <c r="J382" i="11"/>
  <c r="F383" i="11"/>
  <c r="J383" i="11"/>
  <c r="F384" i="11"/>
  <c r="J384" i="11"/>
  <c r="F385" i="11"/>
  <c r="J385" i="11"/>
  <c r="F386" i="11"/>
  <c r="J386" i="11"/>
  <c r="F387" i="11"/>
  <c r="J387" i="11"/>
  <c r="F388" i="11"/>
  <c r="J388" i="11"/>
  <c r="F389" i="11"/>
  <c r="J389" i="11"/>
  <c r="F390" i="11"/>
  <c r="J390" i="11"/>
  <c r="F391" i="11"/>
  <c r="J391" i="11"/>
  <c r="F392" i="11"/>
  <c r="J392" i="11"/>
  <c r="F393" i="11"/>
  <c r="J393" i="11"/>
  <c r="F394" i="11"/>
  <c r="J394" i="11"/>
  <c r="F395" i="11"/>
  <c r="J395" i="11"/>
  <c r="F396" i="11"/>
  <c r="J396" i="11"/>
  <c r="F397" i="11"/>
  <c r="J397" i="11"/>
  <c r="F398" i="11"/>
  <c r="J398" i="11"/>
  <c r="F399" i="11"/>
  <c r="J399" i="11"/>
  <c r="F400" i="11"/>
  <c r="J400" i="11"/>
  <c r="F401" i="11"/>
  <c r="J401" i="11"/>
  <c r="F402" i="11"/>
  <c r="J402" i="11"/>
  <c r="F403" i="11"/>
  <c r="J403" i="11"/>
  <c r="F404" i="11"/>
  <c r="J404" i="11"/>
  <c r="F405" i="11"/>
  <c r="J405" i="11"/>
  <c r="F406" i="11"/>
  <c r="J406" i="11"/>
  <c r="F407" i="11"/>
  <c r="J407" i="11"/>
  <c r="F408" i="11"/>
  <c r="J408" i="11"/>
  <c r="F409" i="11"/>
  <c r="J409" i="11"/>
  <c r="F410" i="11"/>
  <c r="J410" i="11"/>
  <c r="F411" i="11"/>
  <c r="J411" i="11"/>
  <c r="F412" i="11"/>
  <c r="J412" i="11"/>
  <c r="F413" i="11"/>
  <c r="J413" i="11"/>
  <c r="F414" i="11"/>
  <c r="J414" i="11"/>
  <c r="F415" i="11"/>
  <c r="J415" i="11"/>
  <c r="F416" i="11"/>
  <c r="J416" i="11"/>
  <c r="F417" i="11"/>
  <c r="J417" i="11"/>
  <c r="F418" i="11"/>
  <c r="J418" i="11"/>
  <c r="F419" i="11"/>
  <c r="J419" i="11"/>
  <c r="F420" i="11"/>
  <c r="J420" i="11"/>
  <c r="F421" i="11"/>
  <c r="J421" i="11"/>
  <c r="F422" i="11"/>
  <c r="J422" i="11"/>
  <c r="F423" i="11"/>
  <c r="J423" i="11"/>
  <c r="F424" i="11"/>
  <c r="J424" i="11"/>
  <c r="F425" i="11"/>
  <c r="J425" i="11"/>
  <c r="F426" i="11"/>
  <c r="J426" i="11"/>
  <c r="F427" i="11"/>
  <c r="J427" i="11"/>
  <c r="F428" i="11"/>
  <c r="J428" i="11"/>
  <c r="F429" i="11"/>
  <c r="J429" i="11"/>
  <c r="F430" i="11"/>
  <c r="J430" i="11"/>
  <c r="F431" i="11"/>
  <c r="J431" i="11"/>
  <c r="F432" i="11"/>
  <c r="J432" i="11"/>
  <c r="F433" i="11"/>
  <c r="J433" i="11"/>
  <c r="F434" i="11"/>
  <c r="J434" i="11"/>
  <c r="F435" i="11"/>
  <c r="J435" i="11"/>
  <c r="F436" i="11"/>
  <c r="J436" i="11"/>
  <c r="F437" i="11"/>
  <c r="J437" i="11"/>
  <c r="F438" i="11"/>
  <c r="J438" i="11"/>
  <c r="F444" i="11"/>
  <c r="J444" i="11"/>
  <c r="A468" i="1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F466" i="11"/>
  <c r="J466" i="11"/>
  <c r="F467" i="11"/>
  <c r="K467" i="11" s="1"/>
  <c r="L467" i="11" s="1"/>
  <c r="J467" i="11"/>
  <c r="F468" i="11"/>
  <c r="K468" i="11" s="1"/>
  <c r="L468" i="11" s="1"/>
  <c r="J468" i="11"/>
  <c r="F469" i="11"/>
  <c r="K469" i="11" s="1"/>
  <c r="L469" i="11" s="1"/>
  <c r="J469" i="11"/>
  <c r="F470" i="11"/>
  <c r="K470" i="11" s="1"/>
  <c r="L470" i="11" s="1"/>
  <c r="J470" i="11"/>
  <c r="F471" i="11"/>
  <c r="K471" i="11" s="1"/>
  <c r="L471" i="11" s="1"/>
  <c r="J471" i="11"/>
  <c r="F472" i="11"/>
  <c r="K472" i="11" s="1"/>
  <c r="L472" i="11" s="1"/>
  <c r="J472" i="11"/>
  <c r="F473" i="11"/>
  <c r="K473" i="11" s="1"/>
  <c r="L473" i="11" s="1"/>
  <c r="J473" i="11"/>
  <c r="F474" i="11"/>
  <c r="K474" i="11" s="1"/>
  <c r="L474" i="11" s="1"/>
  <c r="J474" i="11"/>
  <c r="F475" i="11"/>
  <c r="K475" i="11" s="1"/>
  <c r="L475" i="11" s="1"/>
  <c r="J475" i="11"/>
  <c r="F476" i="11"/>
  <c r="K476" i="11" s="1"/>
  <c r="L476" i="11" s="1"/>
  <c r="J476" i="11"/>
  <c r="F477" i="11"/>
  <c r="K477" i="11" s="1"/>
  <c r="L477" i="11" s="1"/>
  <c r="J477" i="11"/>
  <c r="F478" i="11"/>
  <c r="K478" i="11" s="1"/>
  <c r="L478" i="11" s="1"/>
  <c r="J478" i="11"/>
  <c r="F479" i="11"/>
  <c r="K479" i="11" s="1"/>
  <c r="L479" i="11" s="1"/>
  <c r="J479" i="11"/>
  <c r="F480" i="11"/>
  <c r="K480" i="11" s="1"/>
  <c r="L480" i="11" s="1"/>
  <c r="J480" i="11"/>
  <c r="F481" i="11"/>
  <c r="K481" i="11" s="1"/>
  <c r="L481" i="11" s="1"/>
  <c r="J481" i="11"/>
  <c r="F482" i="11"/>
  <c r="K482" i="11" s="1"/>
  <c r="L482" i="11" s="1"/>
  <c r="J482" i="11"/>
  <c r="F483" i="11"/>
  <c r="K483" i="11" s="1"/>
  <c r="L483" i="11" s="1"/>
  <c r="J483" i="11"/>
  <c r="F484" i="11"/>
  <c r="K484" i="11" s="1"/>
  <c r="L484" i="11" s="1"/>
  <c r="J484" i="11"/>
  <c r="F485" i="11"/>
  <c r="K485" i="11" s="1"/>
  <c r="L485" i="11" s="1"/>
  <c r="J485" i="11"/>
  <c r="F486" i="11"/>
  <c r="K486" i="11" s="1"/>
  <c r="L486" i="11" s="1"/>
  <c r="J486" i="11"/>
  <c r="F487" i="11"/>
  <c r="K487" i="11" s="1"/>
  <c r="L487" i="11" s="1"/>
  <c r="J487" i="11"/>
  <c r="F488" i="11"/>
  <c r="K488" i="11" s="1"/>
  <c r="L488" i="11" s="1"/>
  <c r="J488" i="11"/>
  <c r="F489" i="11"/>
  <c r="K489" i="11" s="1"/>
  <c r="L489" i="11" s="1"/>
  <c r="J489" i="11"/>
  <c r="F490" i="11"/>
  <c r="K490" i="11" s="1"/>
  <c r="L490" i="11" s="1"/>
  <c r="J490" i="11"/>
  <c r="F491" i="11"/>
  <c r="K491" i="11" s="1"/>
  <c r="L491" i="11" s="1"/>
  <c r="J491" i="11"/>
  <c r="F492" i="11"/>
  <c r="K492" i="11" s="1"/>
  <c r="L492" i="11" s="1"/>
  <c r="J492" i="11"/>
  <c r="F493" i="11"/>
  <c r="K493" i="11" s="1"/>
  <c r="L493" i="11" s="1"/>
  <c r="J493" i="11"/>
  <c r="F494" i="11"/>
  <c r="K494" i="11" s="1"/>
  <c r="L494" i="11" s="1"/>
  <c r="J494" i="11"/>
  <c r="F495" i="11"/>
  <c r="K495" i="11" s="1"/>
  <c r="L495" i="11" s="1"/>
  <c r="J495" i="11"/>
  <c r="F496" i="11"/>
  <c r="K496" i="11" s="1"/>
  <c r="L496" i="11" s="1"/>
  <c r="J496" i="11"/>
  <c r="F497" i="11"/>
  <c r="K497" i="11" s="1"/>
  <c r="L497" i="11" s="1"/>
  <c r="J497" i="11"/>
  <c r="F498" i="11"/>
  <c r="K498" i="11" s="1"/>
  <c r="L498" i="11" s="1"/>
  <c r="J498" i="11"/>
  <c r="F499" i="11"/>
  <c r="K499" i="11" s="1"/>
  <c r="L499" i="11" s="1"/>
  <c r="J499" i="11"/>
  <c r="F500" i="11"/>
  <c r="K500" i="11" s="1"/>
  <c r="L500" i="11" s="1"/>
  <c r="J500" i="11"/>
  <c r="F501" i="11"/>
  <c r="K501" i="11" s="1"/>
  <c r="L501" i="11" s="1"/>
  <c r="J501" i="11"/>
  <c r="F502" i="11"/>
  <c r="K502" i="11" s="1"/>
  <c r="L502" i="11" s="1"/>
  <c r="J502" i="11"/>
  <c r="F503" i="11"/>
  <c r="K503" i="11" s="1"/>
  <c r="L503" i="11" s="1"/>
  <c r="J503" i="11"/>
  <c r="F504" i="11"/>
  <c r="K504" i="11" s="1"/>
  <c r="L504" i="11" s="1"/>
  <c r="J504" i="11"/>
  <c r="F505" i="11"/>
  <c r="K505" i="11" s="1"/>
  <c r="L505" i="11" s="1"/>
  <c r="J505" i="11"/>
  <c r="F506" i="11"/>
  <c r="K506" i="11" s="1"/>
  <c r="L506" i="11" s="1"/>
  <c r="J506" i="11"/>
  <c r="F507" i="11"/>
  <c r="K507" i="11" s="1"/>
  <c r="L507" i="11" s="1"/>
  <c r="J507" i="11"/>
  <c r="F508" i="11"/>
  <c r="K508" i="11" s="1"/>
  <c r="L508" i="11" s="1"/>
  <c r="J508" i="11"/>
  <c r="F509" i="11"/>
  <c r="K509" i="11" s="1"/>
  <c r="L509" i="11" s="1"/>
  <c r="J509" i="11"/>
  <c r="F510" i="11"/>
  <c r="K510" i="11" s="1"/>
  <c r="L510" i="11" s="1"/>
  <c r="J510" i="11"/>
  <c r="F511" i="11"/>
  <c r="K511" i="11" s="1"/>
  <c r="L511" i="11" s="1"/>
  <c r="J511" i="11"/>
  <c r="F512" i="11"/>
  <c r="K512" i="11" s="1"/>
  <c r="L512" i="11" s="1"/>
  <c r="J512" i="11"/>
  <c r="F513" i="11"/>
  <c r="K513" i="11" s="1"/>
  <c r="L513" i="11" s="1"/>
  <c r="J513" i="11"/>
  <c r="F514" i="11"/>
  <c r="K514" i="11" s="1"/>
  <c r="L514" i="11" s="1"/>
  <c r="J514" i="11"/>
  <c r="F515" i="11"/>
  <c r="K515" i="11" s="1"/>
  <c r="L515" i="11" s="1"/>
  <c r="J515" i="11"/>
  <c r="F516" i="11"/>
  <c r="K516" i="11" s="1"/>
  <c r="L516" i="11" s="1"/>
  <c r="J516" i="11"/>
  <c r="F517" i="11"/>
  <c r="K517" i="11" s="1"/>
  <c r="L517" i="11" s="1"/>
  <c r="J517" i="11"/>
  <c r="F518" i="11"/>
  <c r="K518" i="11" s="1"/>
  <c r="L518" i="11" s="1"/>
  <c r="J518" i="11"/>
  <c r="F519" i="11"/>
  <c r="K519" i="11" s="1"/>
  <c r="L519" i="11" s="1"/>
  <c r="J519" i="11"/>
  <c r="F520" i="11"/>
  <c r="K520" i="11" s="1"/>
  <c r="L520" i="11" s="1"/>
  <c r="J520" i="11"/>
  <c r="F521" i="11"/>
  <c r="K521" i="11" s="1"/>
  <c r="L521" i="11" s="1"/>
  <c r="J521" i="11"/>
  <c r="F522" i="11"/>
  <c r="K522" i="11" s="1"/>
  <c r="L522" i="11" s="1"/>
  <c r="J522" i="11"/>
  <c r="F523" i="11"/>
  <c r="K523" i="11" s="1"/>
  <c r="L523" i="11" s="1"/>
  <c r="J523" i="11"/>
  <c r="F524" i="11"/>
  <c r="K524" i="11" s="1"/>
  <c r="L524" i="11" s="1"/>
  <c r="J524" i="11"/>
  <c r="F525" i="11"/>
  <c r="K525" i="11" s="1"/>
  <c r="L525" i="11" s="1"/>
  <c r="J525" i="11"/>
  <c r="F526" i="11"/>
  <c r="K526" i="11" s="1"/>
  <c r="L526" i="11" s="1"/>
  <c r="J526" i="11"/>
  <c r="F527" i="11"/>
  <c r="K527" i="11" s="1"/>
  <c r="L527" i="11" s="1"/>
  <c r="J527" i="11"/>
  <c r="F528" i="11"/>
  <c r="K528" i="11" s="1"/>
  <c r="L528" i="11" s="1"/>
  <c r="J528" i="11"/>
  <c r="F529" i="11"/>
  <c r="K529" i="11" s="1"/>
  <c r="L529" i="11" s="1"/>
  <c r="J529" i="11"/>
  <c r="F530" i="11"/>
  <c r="K530" i="11" s="1"/>
  <c r="L530" i="11" s="1"/>
  <c r="J530" i="11"/>
  <c r="A534" i="1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F893" i="11"/>
  <c r="J893" i="11"/>
  <c r="F894" i="11"/>
  <c r="J894" i="11"/>
  <c r="F895" i="11"/>
  <c r="J895" i="11"/>
  <c r="F896" i="11"/>
  <c r="J896" i="11"/>
  <c r="F897" i="11"/>
  <c r="J897" i="11"/>
  <c r="F898" i="11"/>
  <c r="J898" i="11"/>
  <c r="F899" i="11"/>
  <c r="J899" i="11"/>
  <c r="F900" i="11"/>
  <c r="J900" i="11"/>
  <c r="F901" i="11"/>
  <c r="J901" i="11"/>
  <c r="F902" i="11"/>
  <c r="J902" i="11"/>
  <c r="F903" i="11"/>
  <c r="J903" i="11"/>
  <c r="F904" i="11"/>
  <c r="J904" i="11"/>
  <c r="F905" i="11"/>
  <c r="J905" i="11"/>
  <c r="F906" i="11"/>
  <c r="J906" i="11"/>
  <c r="F907" i="11"/>
  <c r="J907" i="11"/>
  <c r="F908" i="11"/>
  <c r="J908" i="11"/>
  <c r="F909" i="11"/>
  <c r="J909" i="11"/>
  <c r="F910" i="11"/>
  <c r="J910" i="11"/>
  <c r="F911" i="11"/>
  <c r="J911" i="11"/>
  <c r="F912" i="11"/>
  <c r="J912" i="11"/>
  <c r="F913" i="11"/>
  <c r="J913" i="11"/>
  <c r="F914" i="11"/>
  <c r="J914" i="11"/>
  <c r="F915" i="11"/>
  <c r="J915" i="11"/>
  <c r="F916" i="11"/>
  <c r="J916" i="11"/>
  <c r="F917" i="11"/>
  <c r="J917" i="11"/>
  <c r="F918" i="11"/>
  <c r="J918" i="11"/>
  <c r="F919" i="11"/>
  <c r="J919" i="11"/>
  <c r="F920" i="11"/>
  <c r="J920" i="11"/>
  <c r="F921" i="11"/>
  <c r="J921" i="11"/>
  <c r="F922" i="11"/>
  <c r="J922" i="11"/>
  <c r="F923" i="11"/>
  <c r="J923" i="11"/>
  <c r="F924" i="11"/>
  <c r="J924" i="11"/>
  <c r="F925" i="11"/>
  <c r="J925" i="11"/>
  <c r="F926" i="11"/>
  <c r="J926" i="11"/>
  <c r="F927" i="11"/>
  <c r="J927" i="11"/>
  <c r="F928" i="11"/>
  <c r="J928" i="11"/>
  <c r="F929" i="11"/>
  <c r="J929" i="11"/>
  <c r="F930" i="11"/>
  <c r="J930" i="11"/>
  <c r="F931" i="11"/>
  <c r="J931" i="11"/>
  <c r="F932" i="11"/>
  <c r="J932" i="11"/>
  <c r="F933" i="11"/>
  <c r="J933" i="11"/>
  <c r="F934" i="11"/>
  <c r="J934" i="11"/>
  <c r="F935" i="11"/>
  <c r="J935" i="11"/>
  <c r="F936" i="11"/>
  <c r="J936" i="11"/>
  <c r="F937" i="11"/>
  <c r="J937" i="11"/>
  <c r="F938" i="11"/>
  <c r="J938" i="11"/>
  <c r="F943" i="11"/>
  <c r="J943" i="11"/>
  <c r="F944" i="11"/>
  <c r="K944" i="11" s="1"/>
  <c r="L944" i="11" s="1"/>
  <c r="J944" i="11"/>
  <c r="F945" i="11"/>
  <c r="K945" i="11" s="1"/>
  <c r="L945" i="11" s="1"/>
  <c r="J945" i="11"/>
  <c r="F946" i="11"/>
  <c r="K946" i="11" s="1"/>
  <c r="L946" i="11" s="1"/>
  <c r="J946" i="11"/>
  <c r="F947" i="11"/>
  <c r="K947" i="11" s="1"/>
  <c r="L947" i="11" s="1"/>
  <c r="J947" i="11"/>
  <c r="F948" i="11"/>
  <c r="K948" i="11" s="1"/>
  <c r="L948" i="11" s="1"/>
  <c r="J948" i="11"/>
  <c r="F949" i="11"/>
  <c r="K949" i="11" s="1"/>
  <c r="L949" i="11" s="1"/>
  <c r="J949" i="11"/>
  <c r="F950" i="11"/>
  <c r="K950" i="11" s="1"/>
  <c r="L950" i="11" s="1"/>
  <c r="J950" i="11"/>
  <c r="F951" i="11"/>
  <c r="K951" i="11" s="1"/>
  <c r="L951" i="11" s="1"/>
  <c r="J951" i="11"/>
  <c r="F952" i="11"/>
  <c r="K952" i="11" s="1"/>
  <c r="L952" i="11" s="1"/>
  <c r="J952" i="11"/>
  <c r="F953" i="11"/>
  <c r="K953" i="11" s="1"/>
  <c r="L953" i="11" s="1"/>
  <c r="J953" i="11"/>
  <c r="F954" i="11"/>
  <c r="K954" i="11" s="1"/>
  <c r="L954" i="11" s="1"/>
  <c r="J954" i="11"/>
  <c r="F955" i="11"/>
  <c r="K955" i="11" s="1"/>
  <c r="L955" i="11" s="1"/>
  <c r="J955" i="11"/>
  <c r="F956" i="11"/>
  <c r="K956" i="11" s="1"/>
  <c r="L956" i="11" s="1"/>
  <c r="J956" i="11"/>
  <c r="F957" i="11"/>
  <c r="K957" i="11" s="1"/>
  <c r="L957" i="11" s="1"/>
  <c r="J957" i="11"/>
  <c r="F958" i="11"/>
  <c r="K958" i="11" s="1"/>
  <c r="L958" i="11" s="1"/>
  <c r="J958" i="11"/>
  <c r="F959" i="11"/>
  <c r="K959" i="11" s="1"/>
  <c r="L959" i="11" s="1"/>
  <c r="J959" i="11"/>
  <c r="F960" i="11"/>
  <c r="K960" i="11" s="1"/>
  <c r="L960" i="11" s="1"/>
  <c r="J960" i="11"/>
  <c r="F961" i="11"/>
  <c r="K961" i="11" s="1"/>
  <c r="L961" i="11" s="1"/>
  <c r="J961" i="11"/>
  <c r="F962" i="11"/>
  <c r="K962" i="11" s="1"/>
  <c r="L962" i="11" s="1"/>
  <c r="J962" i="11"/>
  <c r="F963" i="11"/>
  <c r="K963" i="11" s="1"/>
  <c r="L963" i="11" s="1"/>
  <c r="J963" i="11"/>
  <c r="F964" i="11"/>
  <c r="K964" i="11" s="1"/>
  <c r="L964" i="11" s="1"/>
  <c r="J964" i="11"/>
  <c r="F965" i="11"/>
  <c r="K965" i="11" s="1"/>
  <c r="L965" i="11" s="1"/>
  <c r="J965" i="11"/>
  <c r="F966" i="11"/>
  <c r="K966" i="11" s="1"/>
  <c r="L966" i="11" s="1"/>
  <c r="J966" i="11"/>
  <c r="F967" i="11"/>
  <c r="K967" i="11" s="1"/>
  <c r="L967" i="11" s="1"/>
  <c r="J967" i="11"/>
  <c r="F968" i="11"/>
  <c r="K968" i="11" s="1"/>
  <c r="L968" i="11" s="1"/>
  <c r="J968" i="11"/>
  <c r="F969" i="11"/>
  <c r="K969" i="11" s="1"/>
  <c r="L969" i="11" s="1"/>
  <c r="J969" i="11"/>
  <c r="F970" i="11"/>
  <c r="K970" i="11" s="1"/>
  <c r="L970" i="11" s="1"/>
  <c r="J970" i="11"/>
  <c r="F971" i="11"/>
  <c r="K971" i="11" s="1"/>
  <c r="L971" i="11" s="1"/>
  <c r="J971" i="11"/>
  <c r="F972" i="11"/>
  <c r="K972" i="11" s="1"/>
  <c r="L972" i="11" s="1"/>
  <c r="J972" i="11"/>
  <c r="F973" i="11"/>
  <c r="K973" i="11" s="1"/>
  <c r="L973" i="11" s="1"/>
  <c r="J973" i="11"/>
  <c r="F974" i="11"/>
  <c r="K974" i="11" s="1"/>
  <c r="L974" i="11" s="1"/>
  <c r="J974" i="11"/>
  <c r="F975" i="11"/>
  <c r="K975" i="11" s="1"/>
  <c r="L975" i="11" s="1"/>
  <c r="J975" i="11"/>
  <c r="F976" i="11"/>
  <c r="K976" i="11" s="1"/>
  <c r="L976" i="11" s="1"/>
  <c r="J976" i="11"/>
  <c r="F977" i="11"/>
  <c r="K977" i="11" s="1"/>
  <c r="L977" i="11" s="1"/>
  <c r="J977" i="11"/>
  <c r="F978" i="11"/>
  <c r="K978" i="11" s="1"/>
  <c r="L978" i="11" s="1"/>
  <c r="J978" i="11"/>
  <c r="B984" i="11"/>
  <c r="F984" i="11"/>
  <c r="J984" i="11"/>
  <c r="B985" i="11"/>
  <c r="F985" i="11"/>
  <c r="J985" i="11"/>
  <c r="B986" i="11"/>
  <c r="F986" i="11"/>
  <c r="J986" i="11"/>
  <c r="B987" i="11"/>
  <c r="F987" i="11"/>
  <c r="J987" i="11"/>
  <c r="B988" i="11"/>
  <c r="F988" i="11"/>
  <c r="J988" i="11"/>
  <c r="B989" i="11"/>
  <c r="F989" i="11"/>
  <c r="J989" i="11"/>
  <c r="B990" i="11"/>
  <c r="F990" i="11"/>
  <c r="J990" i="11"/>
  <c r="B991" i="11"/>
  <c r="F991" i="11"/>
  <c r="J991" i="11"/>
  <c r="B992" i="11"/>
  <c r="F992" i="11"/>
  <c r="J992" i="11"/>
  <c r="B993" i="11"/>
  <c r="F993" i="11"/>
  <c r="J993" i="11"/>
  <c r="B994" i="11"/>
  <c r="F994" i="11"/>
  <c r="J994" i="11"/>
  <c r="B995" i="11"/>
  <c r="F995" i="11"/>
  <c r="J995" i="11"/>
  <c r="B996" i="11"/>
  <c r="F996" i="11"/>
  <c r="J996" i="11"/>
  <c r="B997" i="11"/>
  <c r="F997" i="11"/>
  <c r="J997" i="11"/>
  <c r="B998" i="11"/>
  <c r="F998" i="11"/>
  <c r="J998" i="11"/>
  <c r="B999" i="11"/>
  <c r="F999" i="11"/>
  <c r="J999" i="11"/>
  <c r="B1000" i="11"/>
  <c r="F1000" i="11"/>
  <c r="J1000" i="11"/>
  <c r="B1001" i="11"/>
  <c r="F1001" i="11"/>
  <c r="J1001" i="11"/>
  <c r="B1002" i="11"/>
  <c r="F1002" i="11"/>
  <c r="J1002" i="11"/>
  <c r="B1003" i="11"/>
  <c r="F1003" i="11"/>
  <c r="J1003" i="11"/>
  <c r="B1004" i="11"/>
  <c r="F1004" i="11"/>
  <c r="J1004" i="11"/>
  <c r="B1005" i="11"/>
  <c r="F1005" i="11"/>
  <c r="J1005" i="11"/>
  <c r="B1006" i="11"/>
  <c r="F1006" i="11"/>
  <c r="J1006" i="11"/>
  <c r="B1007" i="11"/>
  <c r="F1007" i="11"/>
  <c r="J1007" i="11"/>
  <c r="B1008" i="11"/>
  <c r="F1008" i="11"/>
  <c r="J1008" i="11"/>
  <c r="B1009" i="11"/>
  <c r="F1009" i="11"/>
  <c r="J1009" i="11"/>
  <c r="B1010" i="11"/>
  <c r="F1010" i="11"/>
  <c r="J1010" i="11"/>
  <c r="B1011" i="11"/>
  <c r="F1011" i="11"/>
  <c r="J1011" i="11"/>
  <c r="B1012" i="11"/>
  <c r="F1012" i="11"/>
  <c r="J1012" i="11"/>
  <c r="B1013" i="11"/>
  <c r="F1013" i="11"/>
  <c r="J1013" i="11"/>
  <c r="B1014" i="11"/>
  <c r="F1014" i="11"/>
  <c r="J1014" i="11"/>
  <c r="B1015" i="11"/>
  <c r="F1015" i="11"/>
  <c r="J1015" i="11"/>
  <c r="B1016" i="11"/>
  <c r="F1016" i="11"/>
  <c r="J1016" i="11"/>
  <c r="B1017" i="11"/>
  <c r="F1017" i="11"/>
  <c r="J1017" i="11"/>
  <c r="F1018" i="11"/>
  <c r="J1018" i="11"/>
  <c r="F1019" i="11"/>
  <c r="J1019" i="11"/>
  <c r="F1020" i="11"/>
  <c r="J1020" i="11"/>
  <c r="F1021" i="11"/>
  <c r="J1021" i="11"/>
  <c r="F1022" i="11"/>
  <c r="J1022" i="11"/>
  <c r="F1023" i="11"/>
  <c r="J1023" i="11"/>
  <c r="F1024" i="11"/>
  <c r="J1024" i="11"/>
  <c r="F1025" i="11"/>
  <c r="J1025" i="11"/>
  <c r="F1026" i="11"/>
  <c r="J1026" i="11"/>
  <c r="F1027" i="11"/>
  <c r="J1027" i="11"/>
  <c r="F1028" i="11"/>
  <c r="J1028" i="11"/>
  <c r="F1029" i="11"/>
  <c r="J1029" i="11"/>
  <c r="F1030" i="11"/>
  <c r="J1030" i="11"/>
  <c r="F1031" i="11"/>
  <c r="J1031" i="11"/>
  <c r="F1032" i="11"/>
  <c r="J1032" i="11"/>
  <c r="F1033" i="11"/>
  <c r="J1033" i="11"/>
  <c r="F1034" i="11"/>
  <c r="J1034" i="11"/>
  <c r="F1035" i="11"/>
  <c r="J1035" i="11"/>
  <c r="F1036" i="11"/>
  <c r="J1036" i="11"/>
  <c r="F1037" i="11"/>
  <c r="J1037" i="11"/>
  <c r="F1038" i="11"/>
  <c r="J1038" i="11"/>
  <c r="F1039" i="11"/>
  <c r="J1039" i="11"/>
  <c r="F1040" i="11"/>
  <c r="J1040" i="11"/>
  <c r="F1041" i="11"/>
  <c r="J1041" i="11"/>
  <c r="F1042" i="11"/>
  <c r="J1042" i="11"/>
  <c r="F1043" i="11"/>
  <c r="J1043" i="11"/>
  <c r="F1044" i="11"/>
  <c r="J1044" i="11"/>
  <c r="A7" i="16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J381" i="16"/>
  <c r="K381" i="16" s="1"/>
  <c r="L381" i="16" s="1"/>
  <c r="A382" i="16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J382" i="16"/>
  <c r="K382" i="16" s="1"/>
  <c r="L382" i="16" s="1"/>
  <c r="J383" i="16"/>
  <c r="K383" i="16" s="1"/>
  <c r="L383" i="16" s="1"/>
  <c r="J384" i="16"/>
  <c r="K384" i="16" s="1"/>
  <c r="L384" i="16" s="1"/>
  <c r="J385" i="16"/>
  <c r="K385" i="16" s="1"/>
  <c r="L385" i="16" s="1"/>
  <c r="J386" i="16"/>
  <c r="K386" i="16" s="1"/>
  <c r="L386" i="16" s="1"/>
  <c r="J387" i="16"/>
  <c r="K387" i="16" s="1"/>
  <c r="L387" i="16" s="1"/>
  <c r="J388" i="16"/>
  <c r="K388" i="16" s="1"/>
  <c r="L388" i="16" s="1"/>
  <c r="J389" i="16"/>
  <c r="K389" i="16" s="1"/>
  <c r="L389" i="16" s="1"/>
  <c r="J390" i="16"/>
  <c r="K390" i="16" s="1"/>
  <c r="L390" i="16" s="1"/>
  <c r="J391" i="16"/>
  <c r="K391" i="16" s="1"/>
  <c r="L391" i="16" s="1"/>
  <c r="J392" i="16"/>
  <c r="K392" i="16" s="1"/>
  <c r="L392" i="16" s="1"/>
  <c r="J393" i="16"/>
  <c r="K393" i="16" s="1"/>
  <c r="L393" i="16" s="1"/>
  <c r="J394" i="16"/>
  <c r="K394" i="16" s="1"/>
  <c r="L394" i="16" s="1"/>
  <c r="J395" i="16"/>
  <c r="K395" i="16" s="1"/>
  <c r="L395" i="16" s="1"/>
  <c r="J396" i="16"/>
  <c r="K396" i="16" s="1"/>
  <c r="L396" i="16" s="1"/>
  <c r="J397" i="16"/>
  <c r="K397" i="16" s="1"/>
  <c r="L397" i="16" s="1"/>
  <c r="J398" i="16"/>
  <c r="K398" i="16" s="1"/>
  <c r="L398" i="16" s="1"/>
  <c r="J399" i="16"/>
  <c r="K399" i="16" s="1"/>
  <c r="L399" i="16" s="1"/>
  <c r="J400" i="16"/>
  <c r="K400" i="16" s="1"/>
  <c r="L400" i="16" s="1"/>
  <c r="J401" i="16"/>
  <c r="K401" i="16" s="1"/>
  <c r="L401" i="16" s="1"/>
  <c r="J402" i="16"/>
  <c r="K402" i="16" s="1"/>
  <c r="L402" i="16" s="1"/>
  <c r="J403" i="16"/>
  <c r="K403" i="16" s="1"/>
  <c r="L403" i="16" s="1"/>
  <c r="J404" i="16"/>
  <c r="K404" i="16" s="1"/>
  <c r="L404" i="16" s="1"/>
  <c r="J405" i="16"/>
  <c r="K405" i="16" s="1"/>
  <c r="L405" i="16" s="1"/>
  <c r="J406" i="16"/>
  <c r="K406" i="16" s="1"/>
  <c r="L406" i="16" s="1"/>
  <c r="J407" i="16"/>
  <c r="K407" i="16" s="1"/>
  <c r="L407" i="16" s="1"/>
  <c r="M420" i="16"/>
  <c r="M425" i="16"/>
  <c r="M429" i="16"/>
  <c r="M452" i="16"/>
  <c r="M465" i="16"/>
  <c r="M479" i="16"/>
  <c r="M483" i="16"/>
  <c r="M486" i="16"/>
  <c r="M503" i="16"/>
  <c r="M508" i="16"/>
  <c r="M523" i="16"/>
  <c r="M534" i="16"/>
  <c r="M560" i="16"/>
  <c r="M591" i="16"/>
  <c r="M595" i="16"/>
  <c r="M652" i="16"/>
  <c r="M661" i="16"/>
  <c r="M683" i="16"/>
  <c r="F709" i="16"/>
  <c r="J709" i="16"/>
  <c r="A710" i="16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F710" i="16"/>
  <c r="J710" i="16"/>
  <c r="F711" i="16"/>
  <c r="J711" i="16"/>
  <c r="F712" i="16"/>
  <c r="J712" i="16"/>
  <c r="F713" i="16"/>
  <c r="J713" i="16"/>
  <c r="F714" i="16"/>
  <c r="J714" i="16"/>
  <c r="F715" i="16"/>
  <c r="J715" i="16"/>
  <c r="F716" i="16"/>
  <c r="J716" i="16"/>
  <c r="F717" i="16"/>
  <c r="J717" i="16"/>
  <c r="F718" i="16"/>
  <c r="J718" i="16"/>
  <c r="F719" i="16"/>
  <c r="J719" i="16"/>
  <c r="F720" i="16"/>
  <c r="J720" i="16"/>
  <c r="F721" i="16"/>
  <c r="J721" i="16"/>
  <c r="F722" i="16"/>
  <c r="J722" i="16"/>
  <c r="F723" i="16"/>
  <c r="J723" i="16"/>
  <c r="F724" i="16"/>
  <c r="J724" i="16"/>
  <c r="F725" i="16"/>
  <c r="J725" i="16"/>
  <c r="F726" i="16"/>
  <c r="J726" i="16"/>
  <c r="F727" i="16"/>
  <c r="J727" i="16"/>
  <c r="F728" i="16"/>
  <c r="J728" i="16"/>
  <c r="F729" i="16"/>
  <c r="J729" i="16"/>
  <c r="F730" i="16"/>
  <c r="J730" i="16"/>
  <c r="F731" i="16"/>
  <c r="J731" i="16"/>
  <c r="F732" i="16"/>
  <c r="J732" i="16"/>
  <c r="F733" i="16"/>
  <c r="J733" i="16"/>
  <c r="F734" i="16"/>
  <c r="J734" i="16"/>
  <c r="F735" i="16"/>
  <c r="J735" i="16"/>
  <c r="F736" i="16"/>
  <c r="J736" i="16"/>
  <c r="F737" i="16"/>
  <c r="J737" i="16"/>
  <c r="F738" i="16"/>
  <c r="J738" i="16"/>
  <c r="F739" i="16"/>
  <c r="J739" i="16"/>
  <c r="F740" i="16"/>
  <c r="J740" i="16"/>
  <c r="F741" i="16"/>
  <c r="J741" i="16"/>
  <c r="F742" i="16"/>
  <c r="J742" i="16"/>
  <c r="F743" i="16"/>
  <c r="J743" i="16"/>
  <c r="F744" i="16"/>
  <c r="J744" i="16"/>
  <c r="F745" i="16"/>
  <c r="J745" i="16"/>
  <c r="F746" i="16"/>
  <c r="J746" i="16"/>
  <c r="F747" i="16"/>
  <c r="J747" i="16"/>
  <c r="F748" i="16"/>
  <c r="J748" i="16"/>
  <c r="F749" i="16"/>
  <c r="J749" i="16"/>
  <c r="F750" i="16"/>
  <c r="J750" i="16"/>
  <c r="F751" i="16"/>
  <c r="J751" i="16"/>
  <c r="F752" i="16"/>
  <c r="J752" i="16"/>
  <c r="F753" i="16"/>
  <c r="J753" i="16"/>
  <c r="F754" i="16"/>
  <c r="J754" i="16"/>
  <c r="F755" i="16"/>
  <c r="J755" i="16"/>
  <c r="F756" i="16"/>
  <c r="J756" i="16"/>
  <c r="F757" i="16"/>
  <c r="J757" i="16"/>
  <c r="F758" i="16"/>
  <c r="J758" i="16"/>
  <c r="F759" i="16"/>
  <c r="J759" i="16"/>
  <c r="F760" i="16"/>
  <c r="J760" i="16"/>
  <c r="F761" i="16"/>
  <c r="J761" i="16"/>
  <c r="F762" i="16"/>
  <c r="J762" i="16"/>
  <c r="F763" i="16"/>
  <c r="J763" i="16"/>
  <c r="F764" i="16"/>
  <c r="J764" i="16"/>
  <c r="F765" i="16"/>
  <c r="J765" i="16"/>
  <c r="F766" i="16"/>
  <c r="J766" i="16"/>
  <c r="F767" i="16"/>
  <c r="J767" i="16"/>
  <c r="F768" i="16"/>
  <c r="J768" i="16"/>
  <c r="F769" i="16"/>
  <c r="J769" i="16"/>
  <c r="F770" i="16"/>
  <c r="J770" i="16"/>
  <c r="F771" i="16"/>
  <c r="J771" i="16"/>
  <c r="F772" i="16"/>
  <c r="J772" i="16"/>
  <c r="F773" i="16"/>
  <c r="J773" i="16"/>
  <c r="F774" i="16"/>
  <c r="J774" i="16"/>
  <c r="F775" i="16"/>
  <c r="J775" i="16"/>
  <c r="F776" i="16"/>
  <c r="J776" i="16"/>
  <c r="F777" i="16"/>
  <c r="J777" i="16"/>
  <c r="F778" i="16"/>
  <c r="J778" i="16"/>
  <c r="F779" i="16"/>
  <c r="J779" i="16"/>
  <c r="F780" i="16"/>
  <c r="J780" i="16"/>
  <c r="F781" i="16"/>
  <c r="J781" i="16"/>
  <c r="F782" i="16"/>
  <c r="J782" i="16"/>
  <c r="F783" i="16"/>
  <c r="J783" i="16"/>
  <c r="F784" i="16"/>
  <c r="J784" i="16"/>
  <c r="F785" i="16"/>
  <c r="J785" i="16"/>
  <c r="F786" i="16"/>
  <c r="J786" i="16"/>
  <c r="F787" i="16"/>
  <c r="J787" i="16"/>
  <c r="F788" i="16"/>
  <c r="J788" i="16"/>
  <c r="F789" i="16"/>
  <c r="J789" i="16"/>
  <c r="F790" i="16"/>
  <c r="J790" i="16"/>
  <c r="F791" i="16"/>
  <c r="J791" i="16"/>
  <c r="F792" i="16"/>
  <c r="J792" i="16"/>
  <c r="F793" i="16"/>
  <c r="J793" i="16"/>
  <c r="F794" i="16"/>
  <c r="J794" i="16"/>
  <c r="F795" i="16"/>
  <c r="J795" i="16"/>
  <c r="F796" i="16"/>
  <c r="J796" i="16"/>
  <c r="F797" i="16"/>
  <c r="J797" i="16"/>
  <c r="F798" i="16"/>
  <c r="J798" i="16"/>
  <c r="F799" i="16"/>
  <c r="J799" i="16"/>
  <c r="F800" i="16"/>
  <c r="J800" i="16"/>
  <c r="F801" i="16"/>
  <c r="J801" i="16"/>
  <c r="F802" i="16"/>
  <c r="J802" i="16"/>
  <c r="F803" i="16"/>
  <c r="J803" i="16"/>
  <c r="F804" i="16"/>
  <c r="J804" i="16"/>
  <c r="F805" i="16"/>
  <c r="J805" i="16"/>
  <c r="F806" i="16"/>
  <c r="J806" i="16"/>
  <c r="F807" i="16"/>
  <c r="J807" i="16"/>
  <c r="F808" i="16"/>
  <c r="J808" i="16"/>
  <c r="F809" i="16"/>
  <c r="J809" i="16"/>
  <c r="F810" i="16"/>
  <c r="J810" i="16"/>
  <c r="F811" i="16"/>
  <c r="J811" i="16"/>
  <c r="F812" i="16"/>
  <c r="J812" i="16"/>
  <c r="F813" i="16"/>
  <c r="J813" i="16"/>
  <c r="F814" i="16"/>
  <c r="J814" i="16"/>
  <c r="F815" i="16"/>
  <c r="J815" i="16"/>
  <c r="F816" i="16"/>
  <c r="J816" i="16"/>
  <c r="F817" i="16"/>
  <c r="J817" i="16"/>
  <c r="F818" i="16"/>
  <c r="J818" i="16"/>
  <c r="F819" i="16"/>
  <c r="J819" i="16"/>
  <c r="F820" i="16"/>
  <c r="J820" i="16"/>
  <c r="F821" i="16"/>
  <c r="J821" i="16"/>
  <c r="F822" i="16"/>
  <c r="J822" i="16"/>
  <c r="F823" i="16"/>
  <c r="J823" i="16"/>
  <c r="F824" i="16"/>
  <c r="J824" i="16"/>
  <c r="F825" i="16"/>
  <c r="J825" i="16"/>
  <c r="F826" i="16"/>
  <c r="J826" i="16"/>
  <c r="F827" i="16"/>
  <c r="J827" i="16"/>
  <c r="F828" i="16"/>
  <c r="J828" i="16"/>
  <c r="F829" i="16"/>
  <c r="J829" i="16"/>
  <c r="F830" i="16"/>
  <c r="J830" i="16"/>
  <c r="F831" i="16"/>
  <c r="J831" i="16"/>
  <c r="F832" i="16"/>
  <c r="J832" i="16"/>
  <c r="F833" i="16"/>
  <c r="J833" i="16"/>
  <c r="F834" i="16"/>
  <c r="J834" i="16"/>
  <c r="F835" i="16"/>
  <c r="J835" i="16"/>
  <c r="F836" i="16"/>
  <c r="J836" i="16"/>
  <c r="F837" i="16"/>
  <c r="J837" i="16"/>
  <c r="F838" i="16"/>
  <c r="J838" i="16"/>
  <c r="F839" i="16"/>
  <c r="J839" i="16"/>
  <c r="F840" i="16"/>
  <c r="J840" i="16"/>
  <c r="F841" i="16"/>
  <c r="J841" i="16"/>
  <c r="F842" i="16"/>
  <c r="J842" i="16"/>
  <c r="F843" i="16"/>
  <c r="J843" i="16"/>
  <c r="F844" i="16"/>
  <c r="J844" i="16"/>
  <c r="F845" i="16"/>
  <c r="J845" i="16"/>
  <c r="F846" i="16"/>
  <c r="J846" i="16"/>
  <c r="F847" i="16"/>
  <c r="J847" i="16"/>
  <c r="F848" i="16"/>
  <c r="J848" i="16"/>
  <c r="F849" i="16"/>
  <c r="J849" i="16"/>
  <c r="F850" i="16"/>
  <c r="J850" i="16"/>
  <c r="F851" i="16"/>
  <c r="J851" i="16"/>
  <c r="F852" i="16"/>
  <c r="J852" i="16"/>
  <c r="F853" i="16"/>
  <c r="J853" i="16"/>
  <c r="F854" i="16"/>
  <c r="J854" i="16"/>
  <c r="F855" i="16"/>
  <c r="J855" i="16"/>
  <c r="F856" i="16"/>
  <c r="J856" i="16"/>
  <c r="F857" i="16"/>
  <c r="J857" i="16"/>
  <c r="F858" i="16"/>
  <c r="J858" i="16"/>
  <c r="F859" i="16"/>
  <c r="J859" i="16"/>
  <c r="F860" i="16"/>
  <c r="J860" i="16"/>
  <c r="F861" i="16"/>
  <c r="J861" i="16"/>
  <c r="F862" i="16"/>
  <c r="J862" i="16"/>
  <c r="A886" i="16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A952" i="16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J1294" i="16"/>
  <c r="F1311" i="16"/>
  <c r="J1311" i="16"/>
  <c r="F1312" i="16"/>
  <c r="J1312" i="16"/>
  <c r="F1313" i="16"/>
  <c r="J1313" i="16"/>
  <c r="F1314" i="16"/>
  <c r="J1314" i="16"/>
  <c r="F1315" i="16"/>
  <c r="J1315" i="16"/>
  <c r="F1316" i="16"/>
  <c r="J1316" i="16"/>
  <c r="F1317" i="16"/>
  <c r="J1317" i="16"/>
  <c r="F1318" i="16"/>
  <c r="J1318" i="16"/>
  <c r="F1319" i="16"/>
  <c r="J1319" i="16"/>
  <c r="F1320" i="16"/>
  <c r="J1320" i="16"/>
  <c r="F1321" i="16"/>
  <c r="J1321" i="16"/>
  <c r="F1322" i="16"/>
  <c r="J1322" i="16"/>
  <c r="F1323" i="16"/>
  <c r="J1323" i="16"/>
  <c r="F1324" i="16"/>
  <c r="J1324" i="16"/>
  <c r="F1325" i="16"/>
  <c r="J1325" i="16"/>
  <c r="F1326" i="16"/>
  <c r="J1326" i="16"/>
  <c r="F1327" i="16"/>
  <c r="J1327" i="16"/>
  <c r="F1328" i="16"/>
  <c r="J1328" i="16"/>
  <c r="F1329" i="16"/>
  <c r="J1329" i="16"/>
  <c r="F1330" i="16"/>
  <c r="J1330" i="16"/>
  <c r="F1331" i="16"/>
  <c r="J1331" i="16"/>
  <c r="F1332" i="16"/>
  <c r="J1332" i="16"/>
  <c r="F1333" i="16"/>
  <c r="J1333" i="16"/>
  <c r="F1334" i="16"/>
  <c r="J1334" i="16"/>
  <c r="F1335" i="16"/>
  <c r="J1335" i="16"/>
  <c r="F1336" i="16"/>
  <c r="J1336" i="16"/>
  <c r="F1337" i="16"/>
  <c r="J1337" i="16"/>
  <c r="F1338" i="16"/>
  <c r="J1338" i="16"/>
  <c r="F1339" i="16"/>
  <c r="J1339" i="16"/>
  <c r="F1340" i="16"/>
  <c r="J1340" i="16"/>
  <c r="F1341" i="16"/>
  <c r="J1341" i="16"/>
  <c r="F1342" i="16"/>
  <c r="J1342" i="16"/>
  <c r="F1343" i="16"/>
  <c r="J1343" i="16"/>
  <c r="F1344" i="16"/>
  <c r="J1344" i="16"/>
  <c r="F1345" i="16"/>
  <c r="J1345" i="16"/>
  <c r="F1346" i="16"/>
  <c r="J1346" i="16"/>
  <c r="F1347" i="16"/>
  <c r="J1347" i="16"/>
  <c r="F1348" i="16"/>
  <c r="J1348" i="16"/>
  <c r="F1349" i="16"/>
  <c r="J1349" i="16"/>
  <c r="F1350" i="16"/>
  <c r="J1350" i="16"/>
  <c r="F1351" i="16"/>
  <c r="J1351" i="16"/>
  <c r="F1352" i="16"/>
  <c r="J1352" i="16"/>
  <c r="F1353" i="16"/>
  <c r="J1353" i="16"/>
  <c r="F1354" i="16"/>
  <c r="J1354" i="16"/>
  <c r="F1355" i="16"/>
  <c r="J1355" i="16"/>
  <c r="F1360" i="16"/>
  <c r="J1360" i="16"/>
  <c r="K1360" i="16" s="1"/>
  <c r="F1361" i="16"/>
  <c r="J1361" i="16"/>
  <c r="K1361" i="16" s="1"/>
  <c r="F1362" i="16"/>
  <c r="J1362" i="16"/>
  <c r="K1362" i="16" s="1"/>
  <c r="F1363" i="16"/>
  <c r="J1363" i="16"/>
  <c r="K1363" i="16" s="1"/>
  <c r="F1364" i="16"/>
  <c r="J1364" i="16"/>
  <c r="K1364" i="16" s="1"/>
  <c r="F1365" i="16"/>
  <c r="J1365" i="16"/>
  <c r="K1365" i="16" s="1"/>
  <c r="F1366" i="16"/>
  <c r="J1366" i="16"/>
  <c r="K1366" i="16" s="1"/>
  <c r="F1367" i="16"/>
  <c r="J1367" i="16"/>
  <c r="K1367" i="16" s="1"/>
  <c r="F1368" i="16"/>
  <c r="J1368" i="16"/>
  <c r="K1368" i="16" s="1"/>
  <c r="F1369" i="16"/>
  <c r="J1369" i="16"/>
  <c r="K1369" i="16" s="1"/>
  <c r="F1370" i="16"/>
  <c r="J1370" i="16"/>
  <c r="K1370" i="16" s="1"/>
  <c r="F1371" i="16"/>
  <c r="J1371" i="16"/>
  <c r="K1371" i="16" s="1"/>
  <c r="F1372" i="16"/>
  <c r="J1372" i="16"/>
  <c r="K1372" i="16" s="1"/>
  <c r="F1373" i="16"/>
  <c r="J1373" i="16"/>
  <c r="K1373" i="16" s="1"/>
  <c r="F1374" i="16"/>
  <c r="J1374" i="16"/>
  <c r="K1374" i="16" s="1"/>
  <c r="F1375" i="16"/>
  <c r="J1375" i="16"/>
  <c r="K1375" i="16" s="1"/>
  <c r="F1376" i="16"/>
  <c r="J1376" i="16"/>
  <c r="K1376" i="16" s="1"/>
  <c r="F1377" i="16"/>
  <c r="J1377" i="16"/>
  <c r="K1377" i="16" s="1"/>
  <c r="F1378" i="16"/>
  <c r="J1378" i="16"/>
  <c r="K1378" i="16" s="1"/>
  <c r="F1379" i="16"/>
  <c r="J1379" i="16"/>
  <c r="K1379" i="16" s="1"/>
  <c r="F1380" i="16"/>
  <c r="J1380" i="16"/>
  <c r="K1380" i="16" s="1"/>
  <c r="F1381" i="16"/>
  <c r="J1381" i="16"/>
  <c r="K1381" i="16" s="1"/>
  <c r="F1382" i="16"/>
  <c r="J1382" i="16"/>
  <c r="K1382" i="16" s="1"/>
  <c r="F1383" i="16"/>
  <c r="J1383" i="16"/>
  <c r="K1383" i="16" s="1"/>
  <c r="F1384" i="16"/>
  <c r="J1384" i="16"/>
  <c r="K1384" i="16" s="1"/>
  <c r="F1385" i="16"/>
  <c r="J1385" i="16"/>
  <c r="K1385" i="16" s="1"/>
  <c r="F1386" i="16"/>
  <c r="J1386" i="16"/>
  <c r="K1386" i="16" s="1"/>
  <c r="F1387" i="16"/>
  <c r="J1387" i="16"/>
  <c r="K1387" i="16" s="1"/>
  <c r="F1388" i="16"/>
  <c r="J1388" i="16"/>
  <c r="K1388" i="16" s="1"/>
  <c r="F1389" i="16"/>
  <c r="J1389" i="16"/>
  <c r="K1389" i="16" s="1"/>
  <c r="F1390" i="16"/>
  <c r="J1390" i="16"/>
  <c r="K1390" i="16" s="1"/>
  <c r="F1391" i="16"/>
  <c r="J1391" i="16"/>
  <c r="K1391" i="16" s="1"/>
  <c r="F1392" i="16"/>
  <c r="J1392" i="16"/>
  <c r="K1392" i="16" s="1"/>
  <c r="F1393" i="16"/>
  <c r="J1393" i="16"/>
  <c r="K1393" i="16" s="1"/>
  <c r="F1394" i="16"/>
  <c r="J1394" i="16"/>
  <c r="K1394" i="16" s="1"/>
  <c r="F1395" i="16"/>
  <c r="J1395" i="16"/>
  <c r="K1395" i="16" s="1"/>
  <c r="B1401" i="16"/>
  <c r="F1401" i="16"/>
  <c r="J1401" i="16"/>
  <c r="B1402" i="16"/>
  <c r="F1402" i="16"/>
  <c r="J1402" i="16"/>
  <c r="B1403" i="16"/>
  <c r="F1403" i="16"/>
  <c r="J1403" i="16"/>
  <c r="B1404" i="16"/>
  <c r="F1404" i="16"/>
  <c r="J1404" i="16"/>
  <c r="B1405" i="16"/>
  <c r="F1405" i="16"/>
  <c r="J1405" i="16"/>
  <c r="B1406" i="16"/>
  <c r="F1406" i="16"/>
  <c r="J1406" i="16"/>
  <c r="B1407" i="16"/>
  <c r="F1407" i="16"/>
  <c r="J1407" i="16"/>
  <c r="B1408" i="16"/>
  <c r="F1408" i="16"/>
  <c r="J1408" i="16"/>
  <c r="B1409" i="16"/>
  <c r="F1409" i="16"/>
  <c r="J1409" i="16"/>
  <c r="B1410" i="16"/>
  <c r="F1410" i="16"/>
  <c r="J1410" i="16"/>
  <c r="B1411" i="16"/>
  <c r="F1411" i="16"/>
  <c r="J1411" i="16"/>
  <c r="B1412" i="16"/>
  <c r="F1412" i="16"/>
  <c r="J1412" i="16"/>
  <c r="B1413" i="16"/>
  <c r="F1413" i="16"/>
  <c r="J1413" i="16"/>
  <c r="B1414" i="16"/>
  <c r="F1414" i="16"/>
  <c r="J1414" i="16"/>
  <c r="B1415" i="16"/>
  <c r="F1415" i="16"/>
  <c r="J1415" i="16"/>
  <c r="B1416" i="16"/>
  <c r="F1416" i="16"/>
  <c r="J1416" i="16"/>
  <c r="B1417" i="16"/>
  <c r="F1417" i="16"/>
  <c r="J1417" i="16"/>
  <c r="B1418" i="16"/>
  <c r="F1418" i="16"/>
  <c r="J1418" i="16"/>
  <c r="B1419" i="16"/>
  <c r="F1419" i="16"/>
  <c r="J1419" i="16"/>
  <c r="B1420" i="16"/>
  <c r="F1420" i="16"/>
  <c r="J1420" i="16"/>
  <c r="B1421" i="16"/>
  <c r="F1421" i="16"/>
  <c r="J1421" i="16"/>
  <c r="B1422" i="16"/>
  <c r="F1422" i="16"/>
  <c r="J1422" i="16"/>
  <c r="B1423" i="16"/>
  <c r="F1423" i="16"/>
  <c r="J1423" i="16"/>
  <c r="B1424" i="16"/>
  <c r="F1424" i="16"/>
  <c r="J1424" i="16"/>
  <c r="B1425" i="16"/>
  <c r="F1425" i="16"/>
  <c r="J1425" i="16"/>
  <c r="B1426" i="16"/>
  <c r="F1426" i="16"/>
  <c r="J1426" i="16"/>
  <c r="B1427" i="16"/>
  <c r="F1427" i="16"/>
  <c r="J1427" i="16"/>
  <c r="B1428" i="16"/>
  <c r="F1428" i="16"/>
  <c r="J1428" i="16"/>
  <c r="B1429" i="16"/>
  <c r="F1429" i="16"/>
  <c r="J1429" i="16"/>
  <c r="B1430" i="16"/>
  <c r="F1430" i="16"/>
  <c r="J1430" i="16"/>
  <c r="B1431" i="16"/>
  <c r="F1431" i="16"/>
  <c r="J1431" i="16"/>
  <c r="B1432" i="16"/>
  <c r="F1432" i="16"/>
  <c r="J1432" i="16"/>
  <c r="B1433" i="16"/>
  <c r="F1433" i="16"/>
  <c r="J1433" i="16"/>
  <c r="B1434" i="16"/>
  <c r="F1434" i="16"/>
  <c r="J1434" i="16"/>
  <c r="F1435" i="16"/>
  <c r="J1435" i="16"/>
  <c r="F1436" i="16"/>
  <c r="J1436" i="16"/>
  <c r="F1437" i="16"/>
  <c r="J1437" i="16"/>
  <c r="F1438" i="16"/>
  <c r="J1438" i="16"/>
  <c r="F1439" i="16"/>
  <c r="J1439" i="16"/>
  <c r="F1440" i="16"/>
  <c r="J1440" i="16"/>
  <c r="F1441" i="16"/>
  <c r="J1441" i="16"/>
  <c r="F1442" i="16"/>
  <c r="J1442" i="16"/>
  <c r="F1443" i="16"/>
  <c r="J1443" i="16"/>
  <c r="F1444" i="16"/>
  <c r="J1444" i="16"/>
  <c r="F1445" i="16"/>
  <c r="J1445" i="16"/>
  <c r="F1446" i="16"/>
  <c r="J1446" i="16"/>
  <c r="F1447" i="16"/>
  <c r="J1447" i="16"/>
  <c r="F1448" i="16"/>
  <c r="J1448" i="16"/>
  <c r="F1449" i="16"/>
  <c r="J1449" i="16"/>
  <c r="F1450" i="16"/>
  <c r="J1450" i="16"/>
  <c r="F1451" i="16"/>
  <c r="J1451" i="16"/>
  <c r="F1452" i="16"/>
  <c r="J1452" i="16"/>
  <c r="F1453" i="16"/>
  <c r="J1453" i="16"/>
  <c r="F1454" i="16"/>
  <c r="J1454" i="16"/>
  <c r="F1455" i="16"/>
  <c r="J1455" i="16"/>
  <c r="F1456" i="16"/>
  <c r="J1456" i="16"/>
  <c r="F1457" i="16"/>
  <c r="J1457" i="16"/>
  <c r="F1458" i="16"/>
  <c r="J1458" i="16"/>
  <c r="F1459" i="16"/>
  <c r="J1459" i="16"/>
  <c r="F1460" i="16"/>
  <c r="J1460" i="16"/>
  <c r="F1461" i="16"/>
  <c r="J1461" i="16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382" i="10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F709" i="10"/>
  <c r="J709" i="10"/>
  <c r="A710" i="10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F710" i="10"/>
  <c r="J710" i="10"/>
  <c r="F711" i="10"/>
  <c r="J711" i="10"/>
  <c r="F712" i="10"/>
  <c r="J712" i="10"/>
  <c r="F713" i="10"/>
  <c r="J713" i="10"/>
  <c r="F714" i="10"/>
  <c r="J714" i="10"/>
  <c r="F715" i="10"/>
  <c r="J715" i="10"/>
  <c r="F716" i="10"/>
  <c r="J716" i="10"/>
  <c r="F717" i="10"/>
  <c r="J717" i="10"/>
  <c r="F718" i="10"/>
  <c r="J718" i="10"/>
  <c r="F719" i="10"/>
  <c r="J719" i="10"/>
  <c r="F720" i="10"/>
  <c r="J720" i="10"/>
  <c r="F721" i="10"/>
  <c r="J721" i="10"/>
  <c r="F722" i="10"/>
  <c r="J722" i="10"/>
  <c r="F723" i="10"/>
  <c r="J723" i="10"/>
  <c r="F724" i="10"/>
  <c r="J724" i="10"/>
  <c r="F725" i="10"/>
  <c r="J725" i="10"/>
  <c r="F726" i="10"/>
  <c r="J726" i="10"/>
  <c r="F727" i="10"/>
  <c r="J727" i="10"/>
  <c r="F728" i="10"/>
  <c r="J728" i="10"/>
  <c r="F729" i="10"/>
  <c r="J729" i="10"/>
  <c r="F730" i="10"/>
  <c r="J730" i="10"/>
  <c r="F731" i="10"/>
  <c r="J731" i="10"/>
  <c r="F732" i="10"/>
  <c r="J732" i="10"/>
  <c r="F733" i="10"/>
  <c r="J733" i="10"/>
  <c r="F734" i="10"/>
  <c r="J734" i="10"/>
  <c r="F735" i="10"/>
  <c r="J735" i="10"/>
  <c r="F736" i="10"/>
  <c r="J736" i="10"/>
  <c r="F737" i="10"/>
  <c r="J737" i="10"/>
  <c r="F738" i="10"/>
  <c r="J738" i="10"/>
  <c r="F739" i="10"/>
  <c r="J739" i="10"/>
  <c r="F740" i="10"/>
  <c r="J740" i="10"/>
  <c r="F741" i="10"/>
  <c r="J741" i="10"/>
  <c r="F742" i="10"/>
  <c r="J742" i="10"/>
  <c r="F743" i="10"/>
  <c r="J743" i="10"/>
  <c r="F744" i="10"/>
  <c r="J744" i="10"/>
  <c r="F745" i="10"/>
  <c r="J745" i="10"/>
  <c r="F746" i="10"/>
  <c r="J746" i="10"/>
  <c r="F747" i="10"/>
  <c r="J747" i="10"/>
  <c r="F748" i="10"/>
  <c r="J748" i="10"/>
  <c r="F749" i="10"/>
  <c r="J749" i="10"/>
  <c r="F750" i="10"/>
  <c r="J750" i="10"/>
  <c r="F751" i="10"/>
  <c r="J751" i="10"/>
  <c r="F752" i="10"/>
  <c r="J752" i="10"/>
  <c r="F753" i="10"/>
  <c r="J753" i="10"/>
  <c r="F754" i="10"/>
  <c r="J754" i="10"/>
  <c r="F755" i="10"/>
  <c r="J755" i="10"/>
  <c r="F756" i="10"/>
  <c r="J756" i="10"/>
  <c r="F757" i="10"/>
  <c r="J757" i="10"/>
  <c r="F758" i="10"/>
  <c r="J758" i="10"/>
  <c r="F759" i="10"/>
  <c r="J759" i="10"/>
  <c r="F760" i="10"/>
  <c r="J760" i="10"/>
  <c r="F761" i="10"/>
  <c r="J761" i="10"/>
  <c r="F762" i="10"/>
  <c r="J762" i="10"/>
  <c r="F763" i="10"/>
  <c r="J763" i="10"/>
  <c r="F764" i="10"/>
  <c r="J764" i="10"/>
  <c r="F765" i="10"/>
  <c r="J765" i="10"/>
  <c r="F766" i="10"/>
  <c r="J766" i="10"/>
  <c r="F767" i="10"/>
  <c r="J767" i="10"/>
  <c r="F768" i="10"/>
  <c r="J768" i="10"/>
  <c r="F769" i="10"/>
  <c r="J769" i="10"/>
  <c r="F770" i="10"/>
  <c r="J770" i="10"/>
  <c r="F771" i="10"/>
  <c r="J771" i="10"/>
  <c r="F772" i="10"/>
  <c r="J772" i="10"/>
  <c r="F773" i="10"/>
  <c r="J773" i="10"/>
  <c r="F774" i="10"/>
  <c r="J774" i="10"/>
  <c r="F775" i="10"/>
  <c r="J775" i="10"/>
  <c r="F776" i="10"/>
  <c r="J776" i="10"/>
  <c r="F777" i="10"/>
  <c r="J777" i="10"/>
  <c r="F778" i="10"/>
  <c r="J778" i="10"/>
  <c r="F779" i="10"/>
  <c r="J779" i="10"/>
  <c r="F780" i="10"/>
  <c r="J780" i="10"/>
  <c r="F781" i="10"/>
  <c r="J781" i="10"/>
  <c r="F782" i="10"/>
  <c r="J782" i="10"/>
  <c r="F783" i="10"/>
  <c r="J783" i="10"/>
  <c r="F784" i="10"/>
  <c r="J784" i="10"/>
  <c r="F785" i="10"/>
  <c r="J785" i="10"/>
  <c r="F786" i="10"/>
  <c r="J786" i="10"/>
  <c r="F787" i="10"/>
  <c r="J787" i="10"/>
  <c r="F788" i="10"/>
  <c r="J788" i="10"/>
  <c r="F789" i="10"/>
  <c r="J789" i="10"/>
  <c r="F790" i="10"/>
  <c r="J790" i="10"/>
  <c r="F791" i="10"/>
  <c r="J791" i="10"/>
  <c r="F792" i="10"/>
  <c r="J792" i="10"/>
  <c r="F793" i="10"/>
  <c r="J793" i="10"/>
  <c r="F794" i="10"/>
  <c r="J794" i="10"/>
  <c r="F795" i="10"/>
  <c r="J795" i="10"/>
  <c r="F796" i="10"/>
  <c r="J796" i="10"/>
  <c r="F797" i="10"/>
  <c r="J797" i="10"/>
  <c r="F798" i="10"/>
  <c r="J798" i="10"/>
  <c r="F799" i="10"/>
  <c r="J799" i="10"/>
  <c r="F800" i="10"/>
  <c r="J800" i="10"/>
  <c r="F801" i="10"/>
  <c r="J801" i="10"/>
  <c r="F802" i="10"/>
  <c r="J802" i="10"/>
  <c r="F803" i="10"/>
  <c r="J803" i="10"/>
  <c r="F804" i="10"/>
  <c r="J804" i="10"/>
  <c r="F805" i="10"/>
  <c r="J805" i="10"/>
  <c r="F806" i="10"/>
  <c r="J806" i="10"/>
  <c r="F807" i="10"/>
  <c r="J807" i="10"/>
  <c r="F808" i="10"/>
  <c r="J808" i="10"/>
  <c r="F809" i="10"/>
  <c r="J809" i="10"/>
  <c r="F810" i="10"/>
  <c r="J810" i="10"/>
  <c r="F811" i="10"/>
  <c r="J811" i="10"/>
  <c r="F812" i="10"/>
  <c r="J812" i="10"/>
  <c r="F813" i="10"/>
  <c r="J813" i="10"/>
  <c r="F814" i="10"/>
  <c r="J814" i="10"/>
  <c r="F815" i="10"/>
  <c r="J815" i="10"/>
  <c r="F816" i="10"/>
  <c r="J816" i="10"/>
  <c r="F817" i="10"/>
  <c r="J817" i="10"/>
  <c r="F818" i="10"/>
  <c r="J818" i="10"/>
  <c r="F819" i="10"/>
  <c r="J819" i="10"/>
  <c r="F820" i="10"/>
  <c r="J820" i="10"/>
  <c r="F821" i="10"/>
  <c r="J821" i="10"/>
  <c r="F822" i="10"/>
  <c r="J822" i="10"/>
  <c r="F823" i="10"/>
  <c r="J823" i="10"/>
  <c r="F824" i="10"/>
  <c r="J824" i="10"/>
  <c r="F825" i="10"/>
  <c r="J825" i="10"/>
  <c r="F826" i="10"/>
  <c r="J826" i="10"/>
  <c r="F827" i="10"/>
  <c r="J827" i="10"/>
  <c r="F828" i="10"/>
  <c r="J828" i="10"/>
  <c r="F829" i="10"/>
  <c r="J829" i="10"/>
  <c r="F830" i="10"/>
  <c r="J830" i="10"/>
  <c r="F831" i="10"/>
  <c r="J831" i="10"/>
  <c r="F832" i="10"/>
  <c r="J832" i="10"/>
  <c r="F833" i="10"/>
  <c r="J833" i="10"/>
  <c r="F834" i="10"/>
  <c r="J834" i="10"/>
  <c r="F835" i="10"/>
  <c r="J835" i="10"/>
  <c r="F836" i="10"/>
  <c r="J836" i="10"/>
  <c r="F837" i="10"/>
  <c r="J837" i="10"/>
  <c r="F838" i="10"/>
  <c r="J838" i="10"/>
  <c r="F839" i="10"/>
  <c r="J839" i="10"/>
  <c r="F840" i="10"/>
  <c r="J840" i="10"/>
  <c r="F841" i="10"/>
  <c r="J841" i="10"/>
  <c r="F842" i="10"/>
  <c r="J842" i="10"/>
  <c r="F843" i="10"/>
  <c r="J843" i="10"/>
  <c r="F844" i="10"/>
  <c r="J844" i="10"/>
  <c r="F845" i="10"/>
  <c r="J845" i="10"/>
  <c r="F846" i="10"/>
  <c r="J846" i="10"/>
  <c r="F847" i="10"/>
  <c r="J847" i="10"/>
  <c r="F848" i="10"/>
  <c r="J848" i="10"/>
  <c r="F849" i="10"/>
  <c r="J849" i="10"/>
  <c r="F850" i="10"/>
  <c r="J850" i="10"/>
  <c r="F851" i="10"/>
  <c r="J851" i="10"/>
  <c r="F852" i="10"/>
  <c r="J852" i="10"/>
  <c r="F853" i="10"/>
  <c r="J853" i="10"/>
  <c r="F854" i="10"/>
  <c r="J854" i="10"/>
  <c r="F855" i="10"/>
  <c r="J855" i="10"/>
  <c r="F856" i="10"/>
  <c r="J856" i="10"/>
  <c r="F857" i="10"/>
  <c r="J857" i="10"/>
  <c r="F858" i="10"/>
  <c r="J858" i="10"/>
  <c r="F859" i="10"/>
  <c r="J859" i="10"/>
  <c r="F860" i="10"/>
  <c r="J860" i="10"/>
  <c r="F861" i="10"/>
  <c r="J861" i="10"/>
  <c r="F862" i="10"/>
  <c r="J862" i="10"/>
  <c r="A886" i="10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A952" i="10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J1294" i="10"/>
  <c r="K1294" i="10" s="1"/>
  <c r="L1294" i="10" s="1"/>
  <c r="F1311" i="10"/>
  <c r="J1311" i="10"/>
  <c r="F1312" i="10"/>
  <c r="J1312" i="10"/>
  <c r="F1313" i="10"/>
  <c r="J1313" i="10"/>
  <c r="F1314" i="10"/>
  <c r="J1314" i="10"/>
  <c r="F1315" i="10"/>
  <c r="J1315" i="10"/>
  <c r="F1316" i="10"/>
  <c r="J1316" i="10"/>
  <c r="F1317" i="10"/>
  <c r="J1317" i="10"/>
  <c r="F1318" i="10"/>
  <c r="J1318" i="10"/>
  <c r="F1319" i="10"/>
  <c r="J1319" i="10"/>
  <c r="F1320" i="10"/>
  <c r="J1320" i="10"/>
  <c r="F1321" i="10"/>
  <c r="J1321" i="10"/>
  <c r="F1322" i="10"/>
  <c r="J1322" i="10"/>
  <c r="F1323" i="10"/>
  <c r="J1323" i="10"/>
  <c r="F1324" i="10"/>
  <c r="J1324" i="10"/>
  <c r="F1325" i="10"/>
  <c r="J1325" i="10"/>
  <c r="F1326" i="10"/>
  <c r="J1326" i="10"/>
  <c r="F1327" i="10"/>
  <c r="J1327" i="10"/>
  <c r="F1328" i="10"/>
  <c r="J1328" i="10"/>
  <c r="F1329" i="10"/>
  <c r="J1329" i="10"/>
  <c r="F1330" i="10"/>
  <c r="J1330" i="10"/>
  <c r="F1331" i="10"/>
  <c r="J1331" i="10"/>
  <c r="F1332" i="10"/>
  <c r="J1332" i="10"/>
  <c r="F1333" i="10"/>
  <c r="J1333" i="10"/>
  <c r="F1334" i="10"/>
  <c r="J1334" i="10"/>
  <c r="F1335" i="10"/>
  <c r="J1335" i="10"/>
  <c r="F1336" i="10"/>
  <c r="J1336" i="10"/>
  <c r="F1337" i="10"/>
  <c r="J1337" i="10"/>
  <c r="F1338" i="10"/>
  <c r="J1338" i="10"/>
  <c r="F1339" i="10"/>
  <c r="J1339" i="10"/>
  <c r="F1340" i="10"/>
  <c r="J1340" i="10"/>
  <c r="F1341" i="10"/>
  <c r="J1341" i="10"/>
  <c r="F1342" i="10"/>
  <c r="J1342" i="10"/>
  <c r="F1343" i="10"/>
  <c r="J1343" i="10"/>
  <c r="F1344" i="10"/>
  <c r="J1344" i="10"/>
  <c r="F1345" i="10"/>
  <c r="J1345" i="10"/>
  <c r="F1346" i="10"/>
  <c r="J1346" i="10"/>
  <c r="F1347" i="10"/>
  <c r="J1347" i="10"/>
  <c r="F1348" i="10"/>
  <c r="J1348" i="10"/>
  <c r="F1349" i="10"/>
  <c r="J1349" i="10"/>
  <c r="F1350" i="10"/>
  <c r="J1350" i="10"/>
  <c r="F1351" i="10"/>
  <c r="J1351" i="10"/>
  <c r="F1352" i="10"/>
  <c r="J1352" i="10"/>
  <c r="F1353" i="10"/>
  <c r="J1353" i="10"/>
  <c r="F1354" i="10"/>
  <c r="J1354" i="10"/>
  <c r="F1355" i="10"/>
  <c r="J1355" i="10"/>
  <c r="F1360" i="10"/>
  <c r="J1360" i="10"/>
  <c r="K1360" i="10" s="1"/>
  <c r="F1361" i="10"/>
  <c r="J1361" i="10"/>
  <c r="K1361" i="10" s="1"/>
  <c r="F1362" i="10"/>
  <c r="J1362" i="10"/>
  <c r="K1362" i="10" s="1"/>
  <c r="F1363" i="10"/>
  <c r="J1363" i="10"/>
  <c r="K1363" i="10" s="1"/>
  <c r="F1364" i="10"/>
  <c r="J1364" i="10"/>
  <c r="K1364" i="10" s="1"/>
  <c r="F1365" i="10"/>
  <c r="J1365" i="10"/>
  <c r="K1365" i="10" s="1"/>
  <c r="F1366" i="10"/>
  <c r="J1366" i="10"/>
  <c r="K1366" i="10" s="1"/>
  <c r="F1367" i="10"/>
  <c r="J1367" i="10"/>
  <c r="K1367" i="10" s="1"/>
  <c r="F1368" i="10"/>
  <c r="J1368" i="10"/>
  <c r="K1368" i="10" s="1"/>
  <c r="F1369" i="10"/>
  <c r="J1369" i="10"/>
  <c r="K1369" i="10" s="1"/>
  <c r="F1370" i="10"/>
  <c r="J1370" i="10"/>
  <c r="K1370" i="10" s="1"/>
  <c r="F1371" i="10"/>
  <c r="J1371" i="10"/>
  <c r="K1371" i="10" s="1"/>
  <c r="F1372" i="10"/>
  <c r="J1372" i="10"/>
  <c r="K1372" i="10" s="1"/>
  <c r="F1373" i="10"/>
  <c r="J1373" i="10"/>
  <c r="K1373" i="10" s="1"/>
  <c r="F1374" i="10"/>
  <c r="J1374" i="10"/>
  <c r="K1374" i="10" s="1"/>
  <c r="F1375" i="10"/>
  <c r="J1375" i="10"/>
  <c r="K1375" i="10" s="1"/>
  <c r="F1376" i="10"/>
  <c r="J1376" i="10"/>
  <c r="K1376" i="10" s="1"/>
  <c r="F1377" i="10"/>
  <c r="J1377" i="10"/>
  <c r="K1377" i="10" s="1"/>
  <c r="F1378" i="10"/>
  <c r="J1378" i="10"/>
  <c r="K1378" i="10" s="1"/>
  <c r="F1379" i="10"/>
  <c r="J1379" i="10"/>
  <c r="K1379" i="10" s="1"/>
  <c r="F1380" i="10"/>
  <c r="J1380" i="10"/>
  <c r="K1380" i="10" s="1"/>
  <c r="F1381" i="10"/>
  <c r="J1381" i="10"/>
  <c r="K1381" i="10" s="1"/>
  <c r="F1382" i="10"/>
  <c r="J1382" i="10"/>
  <c r="K1382" i="10" s="1"/>
  <c r="F1383" i="10"/>
  <c r="J1383" i="10"/>
  <c r="K1383" i="10" s="1"/>
  <c r="F1384" i="10"/>
  <c r="J1384" i="10"/>
  <c r="K1384" i="10" s="1"/>
  <c r="F1385" i="10"/>
  <c r="J1385" i="10"/>
  <c r="K1385" i="10" s="1"/>
  <c r="F1386" i="10"/>
  <c r="J1386" i="10"/>
  <c r="K1386" i="10" s="1"/>
  <c r="F1387" i="10"/>
  <c r="J1387" i="10"/>
  <c r="K1387" i="10" s="1"/>
  <c r="F1388" i="10"/>
  <c r="J1388" i="10"/>
  <c r="K1388" i="10" s="1"/>
  <c r="F1389" i="10"/>
  <c r="J1389" i="10"/>
  <c r="K1389" i="10" s="1"/>
  <c r="F1390" i="10"/>
  <c r="J1390" i="10"/>
  <c r="K1390" i="10" s="1"/>
  <c r="F1391" i="10"/>
  <c r="J1391" i="10"/>
  <c r="K1391" i="10" s="1"/>
  <c r="F1392" i="10"/>
  <c r="J1392" i="10"/>
  <c r="K1392" i="10" s="1"/>
  <c r="F1393" i="10"/>
  <c r="J1393" i="10"/>
  <c r="K1393" i="10" s="1"/>
  <c r="F1394" i="10"/>
  <c r="J1394" i="10"/>
  <c r="K1394" i="10" s="1"/>
  <c r="F1395" i="10"/>
  <c r="J1395" i="10"/>
  <c r="K1395" i="10" s="1"/>
  <c r="B1401" i="10"/>
  <c r="F1401" i="10"/>
  <c r="J1401" i="10"/>
  <c r="B1402" i="10"/>
  <c r="F1402" i="10"/>
  <c r="J1402" i="10"/>
  <c r="B1403" i="10"/>
  <c r="F1403" i="10"/>
  <c r="J1403" i="10"/>
  <c r="B1404" i="10"/>
  <c r="F1404" i="10"/>
  <c r="J1404" i="10"/>
  <c r="B1405" i="10"/>
  <c r="F1405" i="10"/>
  <c r="J1405" i="10"/>
  <c r="B1406" i="10"/>
  <c r="F1406" i="10"/>
  <c r="J1406" i="10"/>
  <c r="B1407" i="10"/>
  <c r="F1407" i="10"/>
  <c r="J1407" i="10"/>
  <c r="B1408" i="10"/>
  <c r="F1408" i="10"/>
  <c r="J1408" i="10"/>
  <c r="B1409" i="10"/>
  <c r="F1409" i="10"/>
  <c r="J1409" i="10"/>
  <c r="B1410" i="10"/>
  <c r="F1410" i="10"/>
  <c r="J1410" i="10"/>
  <c r="B1411" i="10"/>
  <c r="F1411" i="10"/>
  <c r="J1411" i="10"/>
  <c r="B1412" i="10"/>
  <c r="F1412" i="10"/>
  <c r="J1412" i="10"/>
  <c r="B1413" i="10"/>
  <c r="F1413" i="10"/>
  <c r="J1413" i="10"/>
  <c r="B1414" i="10"/>
  <c r="F1414" i="10"/>
  <c r="J1414" i="10"/>
  <c r="B1415" i="10"/>
  <c r="F1415" i="10"/>
  <c r="J1415" i="10"/>
  <c r="B1416" i="10"/>
  <c r="F1416" i="10"/>
  <c r="J1416" i="10"/>
  <c r="B1417" i="10"/>
  <c r="F1417" i="10"/>
  <c r="J1417" i="10"/>
  <c r="B1418" i="10"/>
  <c r="F1418" i="10"/>
  <c r="J1418" i="10"/>
  <c r="B1419" i="10"/>
  <c r="F1419" i="10"/>
  <c r="J1419" i="10"/>
  <c r="B1420" i="10"/>
  <c r="F1420" i="10"/>
  <c r="J1420" i="10"/>
  <c r="B1421" i="10"/>
  <c r="F1421" i="10"/>
  <c r="J1421" i="10"/>
  <c r="B1422" i="10"/>
  <c r="F1422" i="10"/>
  <c r="J1422" i="10"/>
  <c r="B1423" i="10"/>
  <c r="F1423" i="10"/>
  <c r="J1423" i="10"/>
  <c r="B1424" i="10"/>
  <c r="F1424" i="10"/>
  <c r="J1424" i="10"/>
  <c r="B1425" i="10"/>
  <c r="F1425" i="10"/>
  <c r="J1425" i="10"/>
  <c r="B1426" i="10"/>
  <c r="F1426" i="10"/>
  <c r="J1426" i="10"/>
  <c r="B1427" i="10"/>
  <c r="F1427" i="10"/>
  <c r="J1427" i="10"/>
  <c r="B1428" i="10"/>
  <c r="J1428" i="10"/>
  <c r="B1429" i="10"/>
  <c r="F1429" i="10"/>
  <c r="J1429" i="10"/>
  <c r="B1430" i="10"/>
  <c r="F1430" i="10"/>
  <c r="J1430" i="10"/>
  <c r="B1431" i="10"/>
  <c r="F1431" i="10"/>
  <c r="J1431" i="10"/>
  <c r="B1432" i="10"/>
  <c r="F1432" i="10"/>
  <c r="J1432" i="10"/>
  <c r="B1433" i="10"/>
  <c r="F1433" i="10"/>
  <c r="J1433" i="10"/>
  <c r="B1434" i="10"/>
  <c r="F1434" i="10"/>
  <c r="J1434" i="10"/>
  <c r="F1435" i="10"/>
  <c r="J1435" i="10"/>
  <c r="F1436" i="10"/>
  <c r="J1436" i="10"/>
  <c r="F1437" i="10"/>
  <c r="J1437" i="10"/>
  <c r="F1438" i="10"/>
  <c r="J1438" i="10"/>
  <c r="F1439" i="10"/>
  <c r="J1439" i="10"/>
  <c r="F1440" i="10"/>
  <c r="J1440" i="10"/>
  <c r="F1441" i="10"/>
  <c r="J1441" i="10"/>
  <c r="F1442" i="10"/>
  <c r="J1442" i="10"/>
  <c r="F1443" i="10"/>
  <c r="J1443" i="10"/>
  <c r="F1444" i="10"/>
  <c r="J1444" i="10"/>
  <c r="F1445" i="10"/>
  <c r="J1445" i="10"/>
  <c r="F1446" i="10"/>
  <c r="J1446" i="10"/>
  <c r="F1447" i="10"/>
  <c r="J1447" i="10"/>
  <c r="F1448" i="10"/>
  <c r="J1448" i="10"/>
  <c r="F1449" i="10"/>
  <c r="J1449" i="10"/>
  <c r="F1450" i="10"/>
  <c r="J1450" i="10"/>
  <c r="F1451" i="10"/>
  <c r="J1451" i="10"/>
  <c r="F1452" i="10"/>
  <c r="J1452" i="10"/>
  <c r="F1453" i="10"/>
  <c r="J1453" i="10"/>
  <c r="F1454" i="10"/>
  <c r="J1454" i="10"/>
  <c r="F1455" i="10"/>
  <c r="J1455" i="10"/>
  <c r="F1456" i="10"/>
  <c r="J1456" i="10"/>
  <c r="F1457" i="10"/>
  <c r="J1457" i="10"/>
  <c r="F1458" i="10"/>
  <c r="J1458" i="10"/>
  <c r="F1459" i="10"/>
  <c r="J1459" i="10"/>
  <c r="F1460" i="10"/>
  <c r="J1460" i="10"/>
  <c r="F1461" i="10"/>
  <c r="J1461" i="10"/>
  <c r="A7" i="9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82" i="9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F709" i="9"/>
  <c r="A710" i="9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A886" i="9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F884" i="9"/>
  <c r="M884" i="9"/>
  <c r="F885" i="9"/>
  <c r="M885" i="9"/>
  <c r="F886" i="9"/>
  <c r="M886" i="9"/>
  <c r="F887" i="9"/>
  <c r="M887" i="9"/>
  <c r="F888" i="9"/>
  <c r="M888" i="9"/>
  <c r="F889" i="9"/>
  <c r="M889" i="9"/>
  <c r="F890" i="9"/>
  <c r="M890" i="9"/>
  <c r="F891" i="9"/>
  <c r="M891" i="9"/>
  <c r="F892" i="9"/>
  <c r="M892" i="9"/>
  <c r="F893" i="9"/>
  <c r="M893" i="9"/>
  <c r="F894" i="9"/>
  <c r="M894" i="9"/>
  <c r="F895" i="9"/>
  <c r="M895" i="9"/>
  <c r="F896" i="9"/>
  <c r="M896" i="9"/>
  <c r="F897" i="9"/>
  <c r="M897" i="9"/>
  <c r="F898" i="9"/>
  <c r="M898" i="9"/>
  <c r="F899" i="9"/>
  <c r="M899" i="9"/>
  <c r="F900" i="9"/>
  <c r="M900" i="9"/>
  <c r="F901" i="9"/>
  <c r="M901" i="9"/>
  <c r="F902" i="9"/>
  <c r="M902" i="9"/>
  <c r="F903" i="9"/>
  <c r="M903" i="9"/>
  <c r="F904" i="9"/>
  <c r="M904" i="9"/>
  <c r="F905" i="9"/>
  <c r="M905" i="9"/>
  <c r="F906" i="9"/>
  <c r="M906" i="9"/>
  <c r="F907" i="9"/>
  <c r="M907" i="9"/>
  <c r="F908" i="9"/>
  <c r="M908" i="9"/>
  <c r="F909" i="9"/>
  <c r="M909" i="9"/>
  <c r="F910" i="9"/>
  <c r="M910" i="9"/>
  <c r="F911" i="9"/>
  <c r="M911" i="9"/>
  <c r="F912" i="9"/>
  <c r="M912" i="9"/>
  <c r="F913" i="9"/>
  <c r="M913" i="9"/>
  <c r="F914" i="9"/>
  <c r="M914" i="9"/>
  <c r="F915" i="9"/>
  <c r="M915" i="9"/>
  <c r="F916" i="9"/>
  <c r="M916" i="9"/>
  <c r="F917" i="9"/>
  <c r="M917" i="9"/>
  <c r="F918" i="9"/>
  <c r="M918" i="9"/>
  <c r="F919" i="9"/>
  <c r="M919" i="9"/>
  <c r="F920" i="9"/>
  <c r="M920" i="9"/>
  <c r="F921" i="9"/>
  <c r="M921" i="9"/>
  <c r="F922" i="9"/>
  <c r="M922" i="9"/>
  <c r="F923" i="9"/>
  <c r="M923" i="9"/>
  <c r="F924" i="9"/>
  <c r="M924" i="9"/>
  <c r="F925" i="9"/>
  <c r="M925" i="9"/>
  <c r="F926" i="9"/>
  <c r="M926" i="9"/>
  <c r="F927" i="9"/>
  <c r="M927" i="9"/>
  <c r="F928" i="9"/>
  <c r="M928" i="9"/>
  <c r="F929" i="9"/>
  <c r="M929" i="9"/>
  <c r="F930" i="9"/>
  <c r="M930" i="9"/>
  <c r="F931" i="9"/>
  <c r="M931" i="9"/>
  <c r="F932" i="9"/>
  <c r="M932" i="9"/>
  <c r="F933" i="9"/>
  <c r="M933" i="9"/>
  <c r="F934" i="9"/>
  <c r="M934" i="9"/>
  <c r="F935" i="9"/>
  <c r="M935" i="9"/>
  <c r="F936" i="9"/>
  <c r="M936" i="9"/>
  <c r="F937" i="9"/>
  <c r="M937" i="9"/>
  <c r="F938" i="9"/>
  <c r="M938" i="9"/>
  <c r="F939" i="9"/>
  <c r="M939" i="9"/>
  <c r="F940" i="9"/>
  <c r="M940" i="9"/>
  <c r="F941" i="9"/>
  <c r="M941" i="9"/>
  <c r="F942" i="9"/>
  <c r="M942" i="9"/>
  <c r="F943" i="9"/>
  <c r="M943" i="9"/>
  <c r="F944" i="9"/>
  <c r="M944" i="9"/>
  <c r="F945" i="9"/>
  <c r="M945" i="9"/>
  <c r="F946" i="9"/>
  <c r="M946" i="9"/>
  <c r="F947" i="9"/>
  <c r="M947" i="9"/>
  <c r="F948" i="9"/>
  <c r="M948" i="9"/>
  <c r="A952" i="9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F1311" i="9"/>
  <c r="N1311" i="9"/>
  <c r="F1312" i="9"/>
  <c r="N1312" i="9"/>
  <c r="F1313" i="9"/>
  <c r="F1314" i="9"/>
  <c r="F1315" i="9"/>
  <c r="N1315" i="9"/>
  <c r="F1316" i="9"/>
  <c r="N1316" i="9"/>
  <c r="F1317" i="9"/>
  <c r="N1317" i="9"/>
  <c r="F1318" i="9"/>
  <c r="F1319" i="9"/>
  <c r="N1319" i="9"/>
  <c r="F1320" i="9"/>
  <c r="F1321" i="9"/>
  <c r="N1321" i="9"/>
  <c r="F1322" i="9"/>
  <c r="N1322" i="9"/>
  <c r="F1323" i="9"/>
  <c r="N1323" i="9"/>
  <c r="F1324" i="9"/>
  <c r="N1324" i="9"/>
  <c r="F1325" i="9"/>
  <c r="N1325" i="9"/>
  <c r="F1326" i="9"/>
  <c r="N1326" i="9"/>
  <c r="F1327" i="9"/>
  <c r="F1328" i="9"/>
  <c r="F1329" i="9"/>
  <c r="F1330" i="9"/>
  <c r="N1330" i="9"/>
  <c r="F1331" i="9"/>
  <c r="F1332" i="9"/>
  <c r="N1332" i="9"/>
  <c r="F1333" i="9"/>
  <c r="N1333" i="9"/>
  <c r="F1334" i="9"/>
  <c r="N1334" i="9"/>
  <c r="F1335" i="9"/>
  <c r="F1336" i="9"/>
  <c r="N1336" i="9"/>
  <c r="F1337" i="9"/>
  <c r="F1338" i="9"/>
  <c r="N1338" i="9"/>
  <c r="F1339" i="9"/>
  <c r="N1339" i="9"/>
  <c r="F1340" i="9"/>
  <c r="N1340" i="9"/>
  <c r="F1341" i="9"/>
  <c r="N1341" i="9"/>
  <c r="F1342" i="9"/>
  <c r="N1342" i="9"/>
  <c r="F1343" i="9"/>
  <c r="N1343" i="9"/>
  <c r="F1344" i="9"/>
  <c r="F1345" i="9"/>
  <c r="N1345" i="9"/>
  <c r="F1346" i="9"/>
  <c r="N1346" i="9"/>
  <c r="F1347" i="9"/>
  <c r="N1347" i="9"/>
  <c r="F1348" i="9"/>
  <c r="N1348" i="9"/>
  <c r="F1349" i="9"/>
  <c r="F1350" i="9"/>
  <c r="N1350" i="9"/>
  <c r="F1351" i="9"/>
  <c r="N1351" i="9"/>
  <c r="F1352" i="9"/>
  <c r="F1353" i="9"/>
  <c r="F1354" i="9"/>
  <c r="N1354" i="9"/>
  <c r="F1355" i="9"/>
  <c r="N1355" i="9"/>
  <c r="F1360" i="9"/>
  <c r="K1360" i="9"/>
  <c r="M1360" i="9" s="1"/>
  <c r="F1361" i="9"/>
  <c r="F1362" i="9"/>
  <c r="M1362" i="9"/>
  <c r="F1363" i="9"/>
  <c r="M1363" i="9"/>
  <c r="F1364" i="9"/>
  <c r="M1364" i="9"/>
  <c r="F1365" i="9"/>
  <c r="M1365" i="9"/>
  <c r="F1366" i="9"/>
  <c r="M1366" i="9"/>
  <c r="F1367" i="9"/>
  <c r="M1367" i="9"/>
  <c r="F1368" i="9"/>
  <c r="F1369" i="9"/>
  <c r="M1369" i="9"/>
  <c r="F1370" i="9"/>
  <c r="M1370" i="9"/>
  <c r="F1371" i="9"/>
  <c r="M1371" i="9"/>
  <c r="F1372" i="9"/>
  <c r="M1372" i="9"/>
  <c r="F1373" i="9"/>
  <c r="M1373" i="9"/>
  <c r="F1374" i="9"/>
  <c r="F1375" i="9"/>
  <c r="M1375" i="9"/>
  <c r="F1376" i="9"/>
  <c r="M1376" i="9"/>
  <c r="F1377" i="9"/>
  <c r="M1377" i="9"/>
  <c r="F1378" i="9"/>
  <c r="F1379" i="9"/>
  <c r="F1380" i="9"/>
  <c r="F1381" i="9"/>
  <c r="M1381" i="9"/>
  <c r="F1382" i="9"/>
  <c r="F1383" i="9"/>
  <c r="M1383" i="9"/>
  <c r="F1384" i="9"/>
  <c r="F1385" i="9"/>
  <c r="M1385" i="9"/>
  <c r="F1386" i="9"/>
  <c r="F1387" i="9"/>
  <c r="M1387" i="9"/>
  <c r="F1388" i="9"/>
  <c r="F1389" i="9"/>
  <c r="M1389" i="9"/>
  <c r="F1390" i="9"/>
  <c r="F1391" i="9"/>
  <c r="M1391" i="9"/>
  <c r="F1392" i="9"/>
  <c r="F1393" i="9"/>
  <c r="F1394" i="9"/>
  <c r="F1395" i="9"/>
  <c r="K1399" i="9"/>
  <c r="M1399" i="9" s="1"/>
  <c r="B1401" i="9"/>
  <c r="F1401" i="9"/>
  <c r="K1401" i="9"/>
  <c r="M1401" i="9" s="1"/>
  <c r="B1402" i="9"/>
  <c r="F1402" i="9"/>
  <c r="K1402" i="9"/>
  <c r="M1402" i="9" s="1"/>
  <c r="B1403" i="9"/>
  <c r="F1403" i="9"/>
  <c r="K1403" i="9"/>
  <c r="M1403" i="9" s="1"/>
  <c r="B1404" i="9"/>
  <c r="F1404" i="9"/>
  <c r="K1404" i="9"/>
  <c r="M1404" i="9" s="1"/>
  <c r="B1405" i="9"/>
  <c r="F1405" i="9"/>
  <c r="K1405" i="9"/>
  <c r="M1405" i="9" s="1"/>
  <c r="B1406" i="9"/>
  <c r="F1406" i="9"/>
  <c r="K1406" i="9"/>
  <c r="M1406" i="9" s="1"/>
  <c r="B1407" i="9"/>
  <c r="F1407" i="9"/>
  <c r="K1407" i="9"/>
  <c r="M1407" i="9" s="1"/>
  <c r="B1408" i="9"/>
  <c r="F1408" i="9"/>
  <c r="K1408" i="9"/>
  <c r="M1408" i="9" s="1"/>
  <c r="B1409" i="9"/>
  <c r="F1409" i="9"/>
  <c r="K1409" i="9"/>
  <c r="M1409" i="9" s="1"/>
  <c r="B1410" i="9"/>
  <c r="F1410" i="9"/>
  <c r="K1410" i="9"/>
  <c r="M1410" i="9" s="1"/>
  <c r="B1411" i="9"/>
  <c r="F1411" i="9"/>
  <c r="K1411" i="9"/>
  <c r="M1411" i="9" s="1"/>
  <c r="B1412" i="9"/>
  <c r="F1412" i="9"/>
  <c r="K1412" i="9"/>
  <c r="M1412" i="9" s="1"/>
  <c r="B1413" i="9"/>
  <c r="F1413" i="9"/>
  <c r="K1413" i="9"/>
  <c r="M1413" i="9" s="1"/>
  <c r="B1414" i="9"/>
  <c r="F1414" i="9"/>
  <c r="K1414" i="9"/>
  <c r="M1414" i="9" s="1"/>
  <c r="B1415" i="9"/>
  <c r="F1415" i="9"/>
  <c r="K1415" i="9"/>
  <c r="M1415" i="9" s="1"/>
  <c r="B1416" i="9"/>
  <c r="F1416" i="9"/>
  <c r="K1416" i="9"/>
  <c r="M1416" i="9" s="1"/>
  <c r="B1417" i="9"/>
  <c r="F1417" i="9"/>
  <c r="K1417" i="9"/>
  <c r="M1417" i="9" s="1"/>
  <c r="B1418" i="9"/>
  <c r="F1418" i="9"/>
  <c r="K1418" i="9"/>
  <c r="M1418" i="9" s="1"/>
  <c r="B1419" i="9"/>
  <c r="F1419" i="9"/>
  <c r="K1419" i="9"/>
  <c r="M1419" i="9" s="1"/>
  <c r="B1420" i="9"/>
  <c r="F1420" i="9"/>
  <c r="K1420" i="9"/>
  <c r="M1420" i="9" s="1"/>
  <c r="B1421" i="9"/>
  <c r="F1421" i="9"/>
  <c r="K1421" i="9"/>
  <c r="M1421" i="9" s="1"/>
  <c r="B1422" i="9"/>
  <c r="F1422" i="9"/>
  <c r="K1422" i="9"/>
  <c r="M1422" i="9" s="1"/>
  <c r="B1423" i="9"/>
  <c r="F1423" i="9"/>
  <c r="K1423" i="9"/>
  <c r="M1423" i="9" s="1"/>
  <c r="B1424" i="9"/>
  <c r="F1424" i="9"/>
  <c r="K1424" i="9"/>
  <c r="M1424" i="9" s="1"/>
  <c r="B1425" i="9"/>
  <c r="F1425" i="9"/>
  <c r="K1425" i="9"/>
  <c r="M1425" i="9" s="1"/>
  <c r="B1426" i="9"/>
  <c r="F1426" i="9"/>
  <c r="K1426" i="9"/>
  <c r="M1426" i="9" s="1"/>
  <c r="B1427" i="9"/>
  <c r="F1427" i="9"/>
  <c r="K1427" i="9"/>
  <c r="M1427" i="9" s="1"/>
  <c r="B1428" i="9"/>
  <c r="K1428" i="9"/>
  <c r="M1428" i="9" s="1"/>
  <c r="B1429" i="9"/>
  <c r="F1429" i="9"/>
  <c r="K1429" i="9"/>
  <c r="M1429" i="9" s="1"/>
  <c r="B1430" i="9"/>
  <c r="F1430" i="9"/>
  <c r="K1430" i="9"/>
  <c r="M1430" i="9" s="1"/>
  <c r="B1431" i="9"/>
  <c r="F1431" i="9"/>
  <c r="K1431" i="9"/>
  <c r="M1431" i="9" s="1"/>
  <c r="B1432" i="9"/>
  <c r="F1432" i="9"/>
  <c r="K1432" i="9"/>
  <c r="M1432" i="9" s="1"/>
  <c r="B1433" i="9"/>
  <c r="F1433" i="9"/>
  <c r="K1433" i="9"/>
  <c r="M1433" i="9" s="1"/>
  <c r="B1434" i="9"/>
  <c r="F1434" i="9"/>
  <c r="K1434" i="9"/>
  <c r="M1434" i="9" s="1"/>
  <c r="F1435" i="9"/>
  <c r="K1435" i="9"/>
  <c r="M1435" i="9" s="1"/>
  <c r="F1436" i="9"/>
  <c r="K1436" i="9"/>
  <c r="M1436" i="9" s="1"/>
  <c r="F1437" i="9"/>
  <c r="K1437" i="9"/>
  <c r="M1437" i="9" s="1"/>
  <c r="F1438" i="9"/>
  <c r="K1438" i="9"/>
  <c r="M1438" i="9" s="1"/>
  <c r="F1439" i="9"/>
  <c r="K1439" i="9"/>
  <c r="M1439" i="9" s="1"/>
  <c r="F1440" i="9"/>
  <c r="K1440" i="9"/>
  <c r="M1440" i="9" s="1"/>
  <c r="F1441" i="9"/>
  <c r="K1441" i="9"/>
  <c r="M1441" i="9" s="1"/>
  <c r="F1442" i="9"/>
  <c r="K1442" i="9"/>
  <c r="M1442" i="9" s="1"/>
  <c r="F1443" i="9"/>
  <c r="K1443" i="9"/>
  <c r="M1443" i="9" s="1"/>
  <c r="F1444" i="9"/>
  <c r="K1444" i="9"/>
  <c r="M1444" i="9" s="1"/>
  <c r="F1445" i="9"/>
  <c r="K1445" i="9"/>
  <c r="M1445" i="9" s="1"/>
  <c r="F1446" i="9"/>
  <c r="K1446" i="9"/>
  <c r="M1446" i="9" s="1"/>
  <c r="F1447" i="9"/>
  <c r="K1447" i="9"/>
  <c r="M1447" i="9" s="1"/>
  <c r="F1448" i="9"/>
  <c r="K1448" i="9"/>
  <c r="M1448" i="9" s="1"/>
  <c r="F1449" i="9"/>
  <c r="K1449" i="9"/>
  <c r="M1449" i="9" s="1"/>
  <c r="F1450" i="9"/>
  <c r="K1450" i="9"/>
  <c r="M1450" i="9" s="1"/>
  <c r="F1451" i="9"/>
  <c r="K1451" i="9"/>
  <c r="M1451" i="9" s="1"/>
  <c r="F1452" i="9"/>
  <c r="K1452" i="9"/>
  <c r="M1452" i="9" s="1"/>
  <c r="F1453" i="9"/>
  <c r="K1453" i="9"/>
  <c r="M1453" i="9" s="1"/>
  <c r="F1454" i="9"/>
  <c r="K1454" i="9"/>
  <c r="M1454" i="9" s="1"/>
  <c r="F1455" i="9"/>
  <c r="K1455" i="9"/>
  <c r="M1455" i="9" s="1"/>
  <c r="F1456" i="9"/>
  <c r="K1456" i="9"/>
  <c r="M1456" i="9" s="1"/>
  <c r="F1457" i="9"/>
  <c r="K1457" i="9"/>
  <c r="M1457" i="9" s="1"/>
  <c r="F1458" i="9"/>
  <c r="K1458" i="9"/>
  <c r="M1458" i="9" s="1"/>
  <c r="F1459" i="9"/>
  <c r="K1459" i="9"/>
  <c r="M1459" i="9" s="1"/>
  <c r="F1460" i="9"/>
  <c r="K1460" i="9"/>
  <c r="M1460" i="9" s="1"/>
  <c r="F1461" i="9"/>
  <c r="K1461" i="9"/>
  <c r="M1461" i="9" s="1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82" i="8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F709" i="8"/>
  <c r="A710" i="8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A886" i="8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51" i="8"/>
  <c r="A952" i="8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82" i="7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F709" i="7"/>
  <c r="A710" i="7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A886" i="7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F884" i="7"/>
  <c r="J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C949" i="7"/>
  <c r="D949" i="7"/>
  <c r="D1464" i="7" s="1"/>
  <c r="F951" i="7"/>
  <c r="J951" i="7"/>
  <c r="J1309" i="7" s="1"/>
  <c r="A952" i="7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311" i="7"/>
  <c r="J1311" i="7"/>
  <c r="J1358" i="7" s="1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60" i="7"/>
  <c r="J1360" i="7"/>
  <c r="J1397" i="7" s="1"/>
  <c r="K1392" i="7" s="1"/>
  <c r="L1392" i="7" s="1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B1401" i="7"/>
  <c r="F1401" i="7"/>
  <c r="B1402" i="7"/>
  <c r="F1402" i="7"/>
  <c r="B1403" i="7"/>
  <c r="F1403" i="7"/>
  <c r="B1404" i="7"/>
  <c r="F1404" i="7"/>
  <c r="B1405" i="7"/>
  <c r="F1405" i="7"/>
  <c r="B1406" i="7"/>
  <c r="F1406" i="7"/>
  <c r="B1407" i="7"/>
  <c r="F1407" i="7"/>
  <c r="B1408" i="7"/>
  <c r="F1408" i="7"/>
  <c r="B1409" i="7"/>
  <c r="F1409" i="7"/>
  <c r="B1410" i="7"/>
  <c r="F1410" i="7"/>
  <c r="B1411" i="7"/>
  <c r="F1411" i="7"/>
  <c r="B1412" i="7"/>
  <c r="F1412" i="7"/>
  <c r="B1413" i="7"/>
  <c r="F1413" i="7"/>
  <c r="B1414" i="7"/>
  <c r="F1414" i="7"/>
  <c r="B1415" i="7"/>
  <c r="F1415" i="7"/>
  <c r="B1416" i="7"/>
  <c r="F1416" i="7"/>
  <c r="B1417" i="7"/>
  <c r="F1417" i="7"/>
  <c r="B1418" i="7"/>
  <c r="F1418" i="7"/>
  <c r="B1419" i="7"/>
  <c r="F1419" i="7"/>
  <c r="B1420" i="7"/>
  <c r="F1420" i="7"/>
  <c r="B1421" i="7"/>
  <c r="F1421" i="7"/>
  <c r="B1422" i="7"/>
  <c r="F1422" i="7"/>
  <c r="B1423" i="7"/>
  <c r="F1423" i="7"/>
  <c r="B1424" i="7"/>
  <c r="F1424" i="7"/>
  <c r="B1425" i="7"/>
  <c r="F1425" i="7"/>
  <c r="B1426" i="7"/>
  <c r="F1426" i="7"/>
  <c r="B1427" i="7"/>
  <c r="F1427" i="7"/>
  <c r="B1428" i="7"/>
  <c r="B1429" i="7"/>
  <c r="F1429" i="7"/>
  <c r="B1430" i="7"/>
  <c r="F1430" i="7"/>
  <c r="B1431" i="7"/>
  <c r="F1431" i="7"/>
  <c r="B1432" i="7"/>
  <c r="F1432" i="7"/>
  <c r="B1433" i="7"/>
  <c r="F1433" i="7"/>
  <c r="B1434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G6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A382" i="5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I681" i="5"/>
  <c r="G682" i="1" s="1"/>
  <c r="F709" i="5"/>
  <c r="A710" i="5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F710" i="5"/>
  <c r="I710" i="5" s="1"/>
  <c r="G710" i="1" s="1"/>
  <c r="F711" i="5"/>
  <c r="I711" i="5" s="1"/>
  <c r="G711" i="1" s="1"/>
  <c r="F712" i="5"/>
  <c r="I712" i="5" s="1"/>
  <c r="G712" i="1" s="1"/>
  <c r="F713" i="5"/>
  <c r="I713" i="5" s="1"/>
  <c r="G713" i="1" s="1"/>
  <c r="F714" i="5"/>
  <c r="I714" i="5" s="1"/>
  <c r="G714" i="1" s="1"/>
  <c r="F715" i="5"/>
  <c r="I715" i="5" s="1"/>
  <c r="G715" i="1" s="1"/>
  <c r="F716" i="5"/>
  <c r="I716" i="5" s="1"/>
  <c r="G716" i="1" s="1"/>
  <c r="F717" i="5"/>
  <c r="I717" i="5" s="1"/>
  <c r="G717" i="1" s="1"/>
  <c r="F718" i="5"/>
  <c r="I718" i="5" s="1"/>
  <c r="G718" i="1" s="1"/>
  <c r="F719" i="5"/>
  <c r="I719" i="5" s="1"/>
  <c r="G719" i="1" s="1"/>
  <c r="F720" i="5"/>
  <c r="I720" i="5" s="1"/>
  <c r="G720" i="1" s="1"/>
  <c r="F721" i="5"/>
  <c r="I721" i="5" s="1"/>
  <c r="G721" i="1" s="1"/>
  <c r="F722" i="5"/>
  <c r="I722" i="5" s="1"/>
  <c r="G722" i="1" s="1"/>
  <c r="F723" i="5"/>
  <c r="I723" i="5" s="1"/>
  <c r="G723" i="1" s="1"/>
  <c r="F724" i="5"/>
  <c r="I724" i="5" s="1"/>
  <c r="G724" i="1" s="1"/>
  <c r="F725" i="5"/>
  <c r="I725" i="5" s="1"/>
  <c r="G725" i="1" s="1"/>
  <c r="F726" i="5"/>
  <c r="I726" i="5" s="1"/>
  <c r="G726" i="1" s="1"/>
  <c r="F727" i="5"/>
  <c r="I727" i="5" s="1"/>
  <c r="G727" i="1" s="1"/>
  <c r="F728" i="5"/>
  <c r="I728" i="5" s="1"/>
  <c r="G728" i="1" s="1"/>
  <c r="F729" i="5"/>
  <c r="I729" i="5" s="1"/>
  <c r="G729" i="1" s="1"/>
  <c r="F730" i="5"/>
  <c r="I730" i="5" s="1"/>
  <c r="G730" i="1" s="1"/>
  <c r="F731" i="5"/>
  <c r="I731" i="5" s="1"/>
  <c r="G731" i="1" s="1"/>
  <c r="F732" i="5"/>
  <c r="I732" i="5" s="1"/>
  <c r="G732" i="1" s="1"/>
  <c r="F733" i="5"/>
  <c r="I733" i="5" s="1"/>
  <c r="G733" i="1" s="1"/>
  <c r="F734" i="5"/>
  <c r="I734" i="5" s="1"/>
  <c r="G734" i="1" s="1"/>
  <c r="F735" i="5"/>
  <c r="I735" i="5" s="1"/>
  <c r="G735" i="1" s="1"/>
  <c r="F736" i="5"/>
  <c r="I736" i="5" s="1"/>
  <c r="G736" i="1" s="1"/>
  <c r="F737" i="5"/>
  <c r="I737" i="5" s="1"/>
  <c r="G737" i="1" s="1"/>
  <c r="F738" i="5"/>
  <c r="I738" i="5" s="1"/>
  <c r="G738" i="1" s="1"/>
  <c r="F739" i="5"/>
  <c r="I739" i="5" s="1"/>
  <c r="G739" i="1" s="1"/>
  <c r="F740" i="5"/>
  <c r="I740" i="5" s="1"/>
  <c r="G740" i="1" s="1"/>
  <c r="F741" i="5"/>
  <c r="I741" i="5" s="1"/>
  <c r="G741" i="1" s="1"/>
  <c r="F742" i="5"/>
  <c r="I742" i="5" s="1"/>
  <c r="G742" i="1" s="1"/>
  <c r="F743" i="5"/>
  <c r="I743" i="5" s="1"/>
  <c r="G743" i="1" s="1"/>
  <c r="F744" i="5"/>
  <c r="I744" i="5" s="1"/>
  <c r="G744" i="1" s="1"/>
  <c r="F745" i="5"/>
  <c r="I745" i="5" s="1"/>
  <c r="G745" i="1" s="1"/>
  <c r="F746" i="5"/>
  <c r="I746" i="5" s="1"/>
  <c r="G746" i="1" s="1"/>
  <c r="F747" i="5"/>
  <c r="I747" i="5" s="1"/>
  <c r="G747" i="1" s="1"/>
  <c r="F748" i="5"/>
  <c r="I748" i="5" s="1"/>
  <c r="G748" i="1" s="1"/>
  <c r="F749" i="5"/>
  <c r="I749" i="5" s="1"/>
  <c r="G749" i="1" s="1"/>
  <c r="F750" i="5"/>
  <c r="I750" i="5" s="1"/>
  <c r="G750" i="1" s="1"/>
  <c r="F751" i="5"/>
  <c r="I751" i="5" s="1"/>
  <c r="G751" i="1" s="1"/>
  <c r="F752" i="5"/>
  <c r="I752" i="5" s="1"/>
  <c r="G752" i="1" s="1"/>
  <c r="F753" i="5"/>
  <c r="I753" i="5" s="1"/>
  <c r="G753" i="1" s="1"/>
  <c r="F754" i="5"/>
  <c r="I754" i="5" s="1"/>
  <c r="G754" i="1" s="1"/>
  <c r="F755" i="5"/>
  <c r="I755" i="5" s="1"/>
  <c r="G755" i="1" s="1"/>
  <c r="F756" i="5"/>
  <c r="I756" i="5" s="1"/>
  <c r="G756" i="1" s="1"/>
  <c r="F757" i="5"/>
  <c r="I757" i="5" s="1"/>
  <c r="G757" i="1" s="1"/>
  <c r="F758" i="5"/>
  <c r="I758" i="5" s="1"/>
  <c r="G758" i="1" s="1"/>
  <c r="F759" i="5"/>
  <c r="I759" i="5" s="1"/>
  <c r="G759" i="1" s="1"/>
  <c r="F760" i="5"/>
  <c r="I760" i="5" s="1"/>
  <c r="G760" i="1" s="1"/>
  <c r="F761" i="5"/>
  <c r="I761" i="5" s="1"/>
  <c r="G761" i="1" s="1"/>
  <c r="F762" i="5"/>
  <c r="I762" i="5" s="1"/>
  <c r="G762" i="1" s="1"/>
  <c r="F763" i="5"/>
  <c r="I763" i="5" s="1"/>
  <c r="G763" i="1" s="1"/>
  <c r="F764" i="5"/>
  <c r="I764" i="5" s="1"/>
  <c r="G764" i="1" s="1"/>
  <c r="F765" i="5"/>
  <c r="I765" i="5" s="1"/>
  <c r="G765" i="1" s="1"/>
  <c r="F766" i="5"/>
  <c r="I766" i="5" s="1"/>
  <c r="G766" i="1" s="1"/>
  <c r="F767" i="5"/>
  <c r="I767" i="5" s="1"/>
  <c r="G767" i="1" s="1"/>
  <c r="F768" i="5"/>
  <c r="I768" i="5" s="1"/>
  <c r="G768" i="1" s="1"/>
  <c r="F769" i="5"/>
  <c r="I769" i="5" s="1"/>
  <c r="G769" i="1" s="1"/>
  <c r="F770" i="5"/>
  <c r="I770" i="5" s="1"/>
  <c r="G770" i="1" s="1"/>
  <c r="F771" i="5"/>
  <c r="I771" i="5" s="1"/>
  <c r="G771" i="1" s="1"/>
  <c r="F772" i="5"/>
  <c r="I772" i="5" s="1"/>
  <c r="G772" i="1" s="1"/>
  <c r="F773" i="5"/>
  <c r="I773" i="5" s="1"/>
  <c r="G773" i="1" s="1"/>
  <c r="F774" i="5"/>
  <c r="I774" i="5" s="1"/>
  <c r="G774" i="1" s="1"/>
  <c r="F775" i="5"/>
  <c r="I775" i="5" s="1"/>
  <c r="G775" i="1" s="1"/>
  <c r="F776" i="5"/>
  <c r="I776" i="5" s="1"/>
  <c r="G776" i="1" s="1"/>
  <c r="F777" i="5"/>
  <c r="I777" i="5" s="1"/>
  <c r="G777" i="1" s="1"/>
  <c r="F778" i="5"/>
  <c r="I778" i="5" s="1"/>
  <c r="G778" i="1" s="1"/>
  <c r="F779" i="5"/>
  <c r="I779" i="5" s="1"/>
  <c r="G779" i="1" s="1"/>
  <c r="F780" i="5"/>
  <c r="I780" i="5" s="1"/>
  <c r="G780" i="1" s="1"/>
  <c r="F781" i="5"/>
  <c r="I781" i="5" s="1"/>
  <c r="G781" i="1" s="1"/>
  <c r="F782" i="5"/>
  <c r="I782" i="5" s="1"/>
  <c r="G782" i="1" s="1"/>
  <c r="F783" i="5"/>
  <c r="I783" i="5" s="1"/>
  <c r="G783" i="1" s="1"/>
  <c r="F784" i="5"/>
  <c r="I784" i="5" s="1"/>
  <c r="G784" i="1" s="1"/>
  <c r="F785" i="5"/>
  <c r="I785" i="5" s="1"/>
  <c r="G785" i="1" s="1"/>
  <c r="F786" i="5"/>
  <c r="I786" i="5" s="1"/>
  <c r="G786" i="1" s="1"/>
  <c r="F787" i="5"/>
  <c r="I787" i="5" s="1"/>
  <c r="G787" i="1" s="1"/>
  <c r="F788" i="5"/>
  <c r="I788" i="5" s="1"/>
  <c r="G788" i="1" s="1"/>
  <c r="F789" i="5"/>
  <c r="I789" i="5" s="1"/>
  <c r="G789" i="1" s="1"/>
  <c r="F790" i="5"/>
  <c r="I790" i="5" s="1"/>
  <c r="G790" i="1" s="1"/>
  <c r="F791" i="5"/>
  <c r="I791" i="5" s="1"/>
  <c r="G791" i="1" s="1"/>
  <c r="F792" i="5"/>
  <c r="I792" i="5" s="1"/>
  <c r="G792" i="1" s="1"/>
  <c r="F793" i="5"/>
  <c r="I793" i="5" s="1"/>
  <c r="G793" i="1" s="1"/>
  <c r="F794" i="5"/>
  <c r="I794" i="5" s="1"/>
  <c r="G794" i="1" s="1"/>
  <c r="F795" i="5"/>
  <c r="I795" i="5" s="1"/>
  <c r="G795" i="1" s="1"/>
  <c r="F796" i="5"/>
  <c r="I796" i="5" s="1"/>
  <c r="G796" i="1" s="1"/>
  <c r="F797" i="5"/>
  <c r="I797" i="5" s="1"/>
  <c r="G797" i="1" s="1"/>
  <c r="F798" i="5"/>
  <c r="I798" i="5" s="1"/>
  <c r="G798" i="1" s="1"/>
  <c r="F799" i="5"/>
  <c r="I799" i="5" s="1"/>
  <c r="G799" i="1" s="1"/>
  <c r="F800" i="5"/>
  <c r="I800" i="5" s="1"/>
  <c r="G800" i="1" s="1"/>
  <c r="F801" i="5"/>
  <c r="I801" i="5" s="1"/>
  <c r="G801" i="1" s="1"/>
  <c r="F802" i="5"/>
  <c r="I802" i="5" s="1"/>
  <c r="G802" i="1" s="1"/>
  <c r="F803" i="5"/>
  <c r="I803" i="5" s="1"/>
  <c r="G803" i="1" s="1"/>
  <c r="F804" i="5"/>
  <c r="I804" i="5" s="1"/>
  <c r="G804" i="1" s="1"/>
  <c r="F805" i="5"/>
  <c r="I805" i="5" s="1"/>
  <c r="G805" i="1" s="1"/>
  <c r="F806" i="5"/>
  <c r="I806" i="5" s="1"/>
  <c r="G806" i="1" s="1"/>
  <c r="F807" i="5"/>
  <c r="I807" i="5" s="1"/>
  <c r="G807" i="1" s="1"/>
  <c r="F808" i="5"/>
  <c r="I808" i="5" s="1"/>
  <c r="G808" i="1" s="1"/>
  <c r="F809" i="5"/>
  <c r="I809" i="5" s="1"/>
  <c r="G809" i="1" s="1"/>
  <c r="F810" i="5"/>
  <c r="I810" i="5" s="1"/>
  <c r="G810" i="1" s="1"/>
  <c r="F811" i="5"/>
  <c r="I811" i="5" s="1"/>
  <c r="G811" i="1" s="1"/>
  <c r="F812" i="5"/>
  <c r="I812" i="5" s="1"/>
  <c r="G812" i="1" s="1"/>
  <c r="F813" i="5"/>
  <c r="I813" i="5" s="1"/>
  <c r="G813" i="1" s="1"/>
  <c r="F814" i="5"/>
  <c r="I814" i="5" s="1"/>
  <c r="G814" i="1" s="1"/>
  <c r="F815" i="5"/>
  <c r="I815" i="5" s="1"/>
  <c r="G815" i="1" s="1"/>
  <c r="F816" i="5"/>
  <c r="I816" i="5" s="1"/>
  <c r="G816" i="1" s="1"/>
  <c r="F817" i="5"/>
  <c r="I817" i="5" s="1"/>
  <c r="G817" i="1" s="1"/>
  <c r="F818" i="5"/>
  <c r="I818" i="5" s="1"/>
  <c r="G818" i="1" s="1"/>
  <c r="F819" i="5"/>
  <c r="I819" i="5" s="1"/>
  <c r="G819" i="1" s="1"/>
  <c r="F820" i="5"/>
  <c r="I820" i="5" s="1"/>
  <c r="G820" i="1" s="1"/>
  <c r="F821" i="5"/>
  <c r="I821" i="5" s="1"/>
  <c r="G821" i="1" s="1"/>
  <c r="F822" i="5"/>
  <c r="I822" i="5" s="1"/>
  <c r="G822" i="1" s="1"/>
  <c r="F823" i="5"/>
  <c r="I823" i="5" s="1"/>
  <c r="G823" i="1" s="1"/>
  <c r="F824" i="5"/>
  <c r="I824" i="5" s="1"/>
  <c r="G824" i="1" s="1"/>
  <c r="F825" i="5"/>
  <c r="I825" i="5" s="1"/>
  <c r="G825" i="1" s="1"/>
  <c r="F826" i="5"/>
  <c r="I826" i="5" s="1"/>
  <c r="G826" i="1" s="1"/>
  <c r="F827" i="5"/>
  <c r="I827" i="5" s="1"/>
  <c r="G827" i="1" s="1"/>
  <c r="F828" i="5"/>
  <c r="I828" i="5" s="1"/>
  <c r="G828" i="1" s="1"/>
  <c r="F829" i="5"/>
  <c r="I829" i="5" s="1"/>
  <c r="G829" i="1" s="1"/>
  <c r="F830" i="5"/>
  <c r="I830" i="5" s="1"/>
  <c r="G830" i="1" s="1"/>
  <c r="F831" i="5"/>
  <c r="I831" i="5" s="1"/>
  <c r="G831" i="1" s="1"/>
  <c r="F832" i="5"/>
  <c r="I832" i="5" s="1"/>
  <c r="G832" i="1" s="1"/>
  <c r="F833" i="5"/>
  <c r="I833" i="5" s="1"/>
  <c r="G833" i="1" s="1"/>
  <c r="F834" i="5"/>
  <c r="I834" i="5" s="1"/>
  <c r="G834" i="1" s="1"/>
  <c r="F835" i="5"/>
  <c r="I835" i="5" s="1"/>
  <c r="G835" i="1" s="1"/>
  <c r="F836" i="5"/>
  <c r="I836" i="5" s="1"/>
  <c r="G836" i="1" s="1"/>
  <c r="F837" i="5"/>
  <c r="I837" i="5" s="1"/>
  <c r="G837" i="1" s="1"/>
  <c r="F838" i="5"/>
  <c r="I838" i="5" s="1"/>
  <c r="G838" i="1" s="1"/>
  <c r="F839" i="5"/>
  <c r="I839" i="5" s="1"/>
  <c r="G839" i="1" s="1"/>
  <c r="F840" i="5"/>
  <c r="I840" i="5" s="1"/>
  <c r="G840" i="1" s="1"/>
  <c r="F841" i="5"/>
  <c r="I841" i="5" s="1"/>
  <c r="G841" i="1" s="1"/>
  <c r="F842" i="5"/>
  <c r="I842" i="5" s="1"/>
  <c r="G842" i="1" s="1"/>
  <c r="F843" i="5"/>
  <c r="I843" i="5" s="1"/>
  <c r="G843" i="1" s="1"/>
  <c r="F844" i="5"/>
  <c r="I844" i="5" s="1"/>
  <c r="G844" i="1" s="1"/>
  <c r="F845" i="5"/>
  <c r="I845" i="5" s="1"/>
  <c r="G845" i="1" s="1"/>
  <c r="F846" i="5"/>
  <c r="I846" i="5" s="1"/>
  <c r="G846" i="1" s="1"/>
  <c r="F847" i="5"/>
  <c r="I847" i="5" s="1"/>
  <c r="G847" i="1" s="1"/>
  <c r="F848" i="5"/>
  <c r="I848" i="5" s="1"/>
  <c r="G848" i="1" s="1"/>
  <c r="F849" i="5"/>
  <c r="I849" i="5" s="1"/>
  <c r="G849" i="1" s="1"/>
  <c r="F850" i="5"/>
  <c r="I850" i="5" s="1"/>
  <c r="G850" i="1" s="1"/>
  <c r="F851" i="5"/>
  <c r="I851" i="5" s="1"/>
  <c r="G851" i="1" s="1"/>
  <c r="F852" i="5"/>
  <c r="I852" i="5" s="1"/>
  <c r="G852" i="1" s="1"/>
  <c r="F853" i="5"/>
  <c r="I853" i="5" s="1"/>
  <c r="G853" i="1" s="1"/>
  <c r="F854" i="5"/>
  <c r="I854" i="5" s="1"/>
  <c r="G854" i="1" s="1"/>
  <c r="F855" i="5"/>
  <c r="I855" i="5" s="1"/>
  <c r="G855" i="1" s="1"/>
  <c r="F856" i="5"/>
  <c r="I856" i="5" s="1"/>
  <c r="G856" i="1" s="1"/>
  <c r="F857" i="5"/>
  <c r="I857" i="5" s="1"/>
  <c r="G857" i="1" s="1"/>
  <c r="F858" i="5"/>
  <c r="I858" i="5" s="1"/>
  <c r="G858" i="1" s="1"/>
  <c r="F859" i="5"/>
  <c r="I859" i="5" s="1"/>
  <c r="G859" i="1" s="1"/>
  <c r="F860" i="5"/>
  <c r="I860" i="5" s="1"/>
  <c r="G860" i="1" s="1"/>
  <c r="F861" i="5"/>
  <c r="I861" i="5" s="1"/>
  <c r="G861" i="1" s="1"/>
  <c r="F862" i="5"/>
  <c r="I862" i="5" s="1"/>
  <c r="G862" i="1" s="1"/>
  <c r="A886" i="5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F884" i="5"/>
  <c r="F885" i="5"/>
  <c r="I885" i="5" s="1"/>
  <c r="G884" i="1" s="1"/>
  <c r="F886" i="5"/>
  <c r="I886" i="5" s="1"/>
  <c r="G885" i="1" s="1"/>
  <c r="F887" i="5"/>
  <c r="I887" i="5" s="1"/>
  <c r="G886" i="1" s="1"/>
  <c r="F888" i="5"/>
  <c r="I888" i="5" s="1"/>
  <c r="G887" i="1" s="1"/>
  <c r="F889" i="5"/>
  <c r="I889" i="5" s="1"/>
  <c r="G888" i="1" s="1"/>
  <c r="F890" i="5"/>
  <c r="I890" i="5" s="1"/>
  <c r="G889" i="1" s="1"/>
  <c r="F891" i="5"/>
  <c r="I891" i="5" s="1"/>
  <c r="G890" i="1" s="1"/>
  <c r="F892" i="5"/>
  <c r="I892" i="5" s="1"/>
  <c r="G891" i="1" s="1"/>
  <c r="F893" i="5"/>
  <c r="I893" i="5" s="1"/>
  <c r="G892" i="1" s="1"/>
  <c r="F894" i="5"/>
  <c r="I894" i="5" s="1"/>
  <c r="G893" i="1" s="1"/>
  <c r="F895" i="5"/>
  <c r="I895" i="5" s="1"/>
  <c r="G894" i="1" s="1"/>
  <c r="F896" i="5"/>
  <c r="I896" i="5" s="1"/>
  <c r="G895" i="1" s="1"/>
  <c r="F897" i="5"/>
  <c r="I897" i="5" s="1"/>
  <c r="G896" i="1" s="1"/>
  <c r="F898" i="5"/>
  <c r="I898" i="5" s="1"/>
  <c r="G897" i="1" s="1"/>
  <c r="F899" i="5"/>
  <c r="I899" i="5" s="1"/>
  <c r="G898" i="1" s="1"/>
  <c r="F900" i="5"/>
  <c r="I900" i="5" s="1"/>
  <c r="G899" i="1" s="1"/>
  <c r="F901" i="5"/>
  <c r="I901" i="5" s="1"/>
  <c r="G900" i="1" s="1"/>
  <c r="F902" i="5"/>
  <c r="I902" i="5" s="1"/>
  <c r="G901" i="1" s="1"/>
  <c r="F903" i="5"/>
  <c r="I903" i="5" s="1"/>
  <c r="G902" i="1" s="1"/>
  <c r="F904" i="5"/>
  <c r="I904" i="5" s="1"/>
  <c r="G903" i="1" s="1"/>
  <c r="F905" i="5"/>
  <c r="I905" i="5" s="1"/>
  <c r="G904" i="1" s="1"/>
  <c r="F906" i="5"/>
  <c r="I906" i="5" s="1"/>
  <c r="G905" i="1" s="1"/>
  <c r="F907" i="5"/>
  <c r="I907" i="5" s="1"/>
  <c r="G906" i="1" s="1"/>
  <c r="F908" i="5"/>
  <c r="I908" i="5" s="1"/>
  <c r="G907" i="1" s="1"/>
  <c r="F909" i="5"/>
  <c r="I909" i="5" s="1"/>
  <c r="G908" i="1" s="1"/>
  <c r="F910" i="5"/>
  <c r="I910" i="5" s="1"/>
  <c r="G909" i="1" s="1"/>
  <c r="F911" i="5"/>
  <c r="I911" i="5" s="1"/>
  <c r="G910" i="1" s="1"/>
  <c r="F912" i="5"/>
  <c r="I912" i="5" s="1"/>
  <c r="G911" i="1" s="1"/>
  <c r="F913" i="5"/>
  <c r="I913" i="5" s="1"/>
  <c r="G912" i="1" s="1"/>
  <c r="F914" i="5"/>
  <c r="I914" i="5" s="1"/>
  <c r="G913" i="1" s="1"/>
  <c r="F915" i="5"/>
  <c r="I915" i="5" s="1"/>
  <c r="G914" i="1" s="1"/>
  <c r="F916" i="5"/>
  <c r="I916" i="5" s="1"/>
  <c r="G915" i="1" s="1"/>
  <c r="F917" i="5"/>
  <c r="I917" i="5" s="1"/>
  <c r="G916" i="1" s="1"/>
  <c r="F918" i="5"/>
  <c r="I918" i="5" s="1"/>
  <c r="G917" i="1" s="1"/>
  <c r="F919" i="5"/>
  <c r="I919" i="5" s="1"/>
  <c r="G918" i="1" s="1"/>
  <c r="F920" i="5"/>
  <c r="I920" i="5" s="1"/>
  <c r="G919" i="1" s="1"/>
  <c r="F921" i="5"/>
  <c r="I921" i="5" s="1"/>
  <c r="G920" i="1" s="1"/>
  <c r="F922" i="5"/>
  <c r="I922" i="5" s="1"/>
  <c r="G921" i="1" s="1"/>
  <c r="F923" i="5"/>
  <c r="I923" i="5" s="1"/>
  <c r="G922" i="1" s="1"/>
  <c r="F924" i="5"/>
  <c r="I924" i="5" s="1"/>
  <c r="G923" i="1" s="1"/>
  <c r="F925" i="5"/>
  <c r="I925" i="5" s="1"/>
  <c r="G924" i="1" s="1"/>
  <c r="F926" i="5"/>
  <c r="I926" i="5" s="1"/>
  <c r="G925" i="1" s="1"/>
  <c r="F927" i="5"/>
  <c r="I927" i="5" s="1"/>
  <c r="G926" i="1" s="1"/>
  <c r="F928" i="5"/>
  <c r="I928" i="5" s="1"/>
  <c r="G927" i="1" s="1"/>
  <c r="F929" i="5"/>
  <c r="I929" i="5" s="1"/>
  <c r="G928" i="1" s="1"/>
  <c r="F930" i="5"/>
  <c r="I930" i="5" s="1"/>
  <c r="G929" i="1" s="1"/>
  <c r="F931" i="5"/>
  <c r="I931" i="5" s="1"/>
  <c r="G930" i="1" s="1"/>
  <c r="F932" i="5"/>
  <c r="I932" i="5" s="1"/>
  <c r="G931" i="1" s="1"/>
  <c r="F933" i="5"/>
  <c r="I933" i="5" s="1"/>
  <c r="G932" i="1" s="1"/>
  <c r="F934" i="5"/>
  <c r="I934" i="5" s="1"/>
  <c r="G933" i="1" s="1"/>
  <c r="F935" i="5"/>
  <c r="I935" i="5" s="1"/>
  <c r="G934" i="1" s="1"/>
  <c r="F936" i="5"/>
  <c r="I936" i="5" s="1"/>
  <c r="G935" i="1" s="1"/>
  <c r="F937" i="5"/>
  <c r="I937" i="5" s="1"/>
  <c r="G936" i="1" s="1"/>
  <c r="F938" i="5"/>
  <c r="I938" i="5" s="1"/>
  <c r="G937" i="1" s="1"/>
  <c r="F939" i="5"/>
  <c r="I939" i="5" s="1"/>
  <c r="G938" i="1" s="1"/>
  <c r="F940" i="5"/>
  <c r="I940" i="5" s="1"/>
  <c r="G939" i="1" s="1"/>
  <c r="F941" i="5"/>
  <c r="I941" i="5" s="1"/>
  <c r="G940" i="1" s="1"/>
  <c r="F942" i="5"/>
  <c r="I942" i="5" s="1"/>
  <c r="G941" i="1" s="1"/>
  <c r="F943" i="5"/>
  <c r="I943" i="5" s="1"/>
  <c r="G942" i="1" s="1"/>
  <c r="F944" i="5"/>
  <c r="I944" i="5" s="1"/>
  <c r="G943" i="1" s="1"/>
  <c r="F945" i="5"/>
  <c r="I945" i="5" s="1"/>
  <c r="G944" i="1" s="1"/>
  <c r="F946" i="5"/>
  <c r="I946" i="5" s="1"/>
  <c r="G945" i="1" s="1"/>
  <c r="F947" i="5"/>
  <c r="I947" i="5" s="1"/>
  <c r="G946" i="1" s="1"/>
  <c r="F948" i="5"/>
  <c r="I948" i="5" s="1"/>
  <c r="G947" i="1" s="1"/>
  <c r="C949" i="5"/>
  <c r="F951" i="5"/>
  <c r="A952" i="5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F952" i="5"/>
  <c r="I952" i="5" s="1"/>
  <c r="G950" i="1" s="1"/>
  <c r="F953" i="5"/>
  <c r="I953" i="5" s="1"/>
  <c r="G951" i="1" s="1"/>
  <c r="F954" i="5"/>
  <c r="I954" i="5" s="1"/>
  <c r="G952" i="1" s="1"/>
  <c r="F955" i="5"/>
  <c r="I955" i="5" s="1"/>
  <c r="G953" i="1" s="1"/>
  <c r="F956" i="5"/>
  <c r="I956" i="5" s="1"/>
  <c r="G954" i="1" s="1"/>
  <c r="F957" i="5"/>
  <c r="I957" i="5" s="1"/>
  <c r="G955" i="1" s="1"/>
  <c r="F958" i="5"/>
  <c r="I958" i="5" s="1"/>
  <c r="G956" i="1" s="1"/>
  <c r="F959" i="5"/>
  <c r="I959" i="5" s="1"/>
  <c r="G957" i="1" s="1"/>
  <c r="F960" i="5"/>
  <c r="I960" i="5" s="1"/>
  <c r="G958" i="1" s="1"/>
  <c r="F961" i="5"/>
  <c r="F962" i="5"/>
  <c r="I962" i="5" s="1"/>
  <c r="G960" i="1" s="1"/>
  <c r="F963" i="5"/>
  <c r="I963" i="5" s="1"/>
  <c r="G961" i="1" s="1"/>
  <c r="F964" i="5"/>
  <c r="I964" i="5" s="1"/>
  <c r="G962" i="1" s="1"/>
  <c r="F965" i="5"/>
  <c r="I965" i="5" s="1"/>
  <c r="G963" i="1" s="1"/>
  <c r="F966" i="5"/>
  <c r="I966" i="5" s="1"/>
  <c r="G964" i="1" s="1"/>
  <c r="F967" i="5"/>
  <c r="I967" i="5" s="1"/>
  <c r="G965" i="1" s="1"/>
  <c r="F968" i="5"/>
  <c r="I968" i="5" s="1"/>
  <c r="G966" i="1" s="1"/>
  <c r="F969" i="5"/>
  <c r="I969" i="5" s="1"/>
  <c r="G967" i="1" s="1"/>
  <c r="F970" i="5"/>
  <c r="I970" i="5" s="1"/>
  <c r="G968" i="1" s="1"/>
  <c r="F971" i="5"/>
  <c r="I971" i="5" s="1"/>
  <c r="G969" i="1" s="1"/>
  <c r="F972" i="5"/>
  <c r="I972" i="5" s="1"/>
  <c r="G970" i="1" s="1"/>
  <c r="F973" i="5"/>
  <c r="I973" i="5" s="1"/>
  <c r="G971" i="1" s="1"/>
  <c r="F974" i="5"/>
  <c r="I974" i="5" s="1"/>
  <c r="G972" i="1" s="1"/>
  <c r="F975" i="5"/>
  <c r="I975" i="5" s="1"/>
  <c r="G973" i="1" s="1"/>
  <c r="F976" i="5"/>
  <c r="I976" i="5" s="1"/>
  <c r="G974" i="1" s="1"/>
  <c r="F977" i="5"/>
  <c r="I977" i="5" s="1"/>
  <c r="G975" i="1" s="1"/>
  <c r="F978" i="5"/>
  <c r="I978" i="5" s="1"/>
  <c r="G976" i="1" s="1"/>
  <c r="F979" i="5"/>
  <c r="I979" i="5" s="1"/>
  <c r="G977" i="1" s="1"/>
  <c r="F980" i="5"/>
  <c r="I980" i="5" s="1"/>
  <c r="G978" i="1" s="1"/>
  <c r="F981" i="5"/>
  <c r="I981" i="5" s="1"/>
  <c r="G979" i="1" s="1"/>
  <c r="F982" i="5"/>
  <c r="I982" i="5" s="1"/>
  <c r="G980" i="1" s="1"/>
  <c r="F983" i="5"/>
  <c r="I983" i="5" s="1"/>
  <c r="G981" i="1" s="1"/>
  <c r="F984" i="5"/>
  <c r="I984" i="5" s="1"/>
  <c r="G982" i="1" s="1"/>
  <c r="F985" i="5"/>
  <c r="I985" i="5" s="1"/>
  <c r="G983" i="1" s="1"/>
  <c r="F986" i="5"/>
  <c r="I986" i="5" s="1"/>
  <c r="G984" i="1" s="1"/>
  <c r="F987" i="5"/>
  <c r="I987" i="5" s="1"/>
  <c r="G985" i="1" s="1"/>
  <c r="F988" i="5"/>
  <c r="I988" i="5" s="1"/>
  <c r="G986" i="1" s="1"/>
  <c r="F989" i="5"/>
  <c r="I989" i="5" s="1"/>
  <c r="G987" i="1" s="1"/>
  <c r="F990" i="5"/>
  <c r="I990" i="5" s="1"/>
  <c r="G988" i="1" s="1"/>
  <c r="F991" i="5"/>
  <c r="I991" i="5" s="1"/>
  <c r="G989" i="1" s="1"/>
  <c r="F992" i="5"/>
  <c r="I992" i="5" s="1"/>
  <c r="G990" i="1" s="1"/>
  <c r="F993" i="5"/>
  <c r="I993" i="5" s="1"/>
  <c r="G991" i="1" s="1"/>
  <c r="F994" i="5"/>
  <c r="I994" i="5" s="1"/>
  <c r="G992" i="1" s="1"/>
  <c r="F995" i="5"/>
  <c r="I995" i="5" s="1"/>
  <c r="G993" i="1" s="1"/>
  <c r="F996" i="5"/>
  <c r="I996" i="5" s="1"/>
  <c r="G994" i="1" s="1"/>
  <c r="F997" i="5"/>
  <c r="I997" i="5" s="1"/>
  <c r="G995" i="1" s="1"/>
  <c r="F998" i="5"/>
  <c r="I998" i="5" s="1"/>
  <c r="G996" i="1" s="1"/>
  <c r="F999" i="5"/>
  <c r="I999" i="5" s="1"/>
  <c r="G997" i="1" s="1"/>
  <c r="F1000" i="5"/>
  <c r="I1000" i="5" s="1"/>
  <c r="G998" i="1" s="1"/>
  <c r="F1001" i="5"/>
  <c r="I1001" i="5" s="1"/>
  <c r="G999" i="1" s="1"/>
  <c r="F1002" i="5"/>
  <c r="I1002" i="5" s="1"/>
  <c r="G1000" i="1" s="1"/>
  <c r="F1003" i="5"/>
  <c r="I1003" i="5" s="1"/>
  <c r="G1001" i="1" s="1"/>
  <c r="F1004" i="5"/>
  <c r="I1004" i="5" s="1"/>
  <c r="G1002" i="1" s="1"/>
  <c r="F1005" i="5"/>
  <c r="I1005" i="5" s="1"/>
  <c r="G1003" i="1" s="1"/>
  <c r="F1006" i="5"/>
  <c r="I1006" i="5" s="1"/>
  <c r="G1004" i="1" s="1"/>
  <c r="F1007" i="5"/>
  <c r="I1007" i="5" s="1"/>
  <c r="G1005" i="1" s="1"/>
  <c r="F1008" i="5"/>
  <c r="I1008" i="5" s="1"/>
  <c r="G1006" i="1" s="1"/>
  <c r="F1009" i="5"/>
  <c r="I1009" i="5" s="1"/>
  <c r="G1007" i="1" s="1"/>
  <c r="F1010" i="5"/>
  <c r="I1010" i="5" s="1"/>
  <c r="G1008" i="1" s="1"/>
  <c r="F1011" i="5"/>
  <c r="I1011" i="5" s="1"/>
  <c r="G1009" i="1" s="1"/>
  <c r="F1012" i="5"/>
  <c r="I1012" i="5" s="1"/>
  <c r="G1010" i="1" s="1"/>
  <c r="F1013" i="5"/>
  <c r="I1013" i="5" s="1"/>
  <c r="G1011" i="1" s="1"/>
  <c r="F1014" i="5"/>
  <c r="I1014" i="5" s="1"/>
  <c r="G1012" i="1" s="1"/>
  <c r="F1015" i="5"/>
  <c r="I1015" i="5" s="1"/>
  <c r="G1013" i="1" s="1"/>
  <c r="F1016" i="5"/>
  <c r="I1016" i="5" s="1"/>
  <c r="G1014" i="1" s="1"/>
  <c r="F1017" i="5"/>
  <c r="I1017" i="5" s="1"/>
  <c r="G1015" i="1" s="1"/>
  <c r="F1018" i="5"/>
  <c r="I1018" i="5" s="1"/>
  <c r="G1016" i="1" s="1"/>
  <c r="F1019" i="5"/>
  <c r="I1019" i="5" s="1"/>
  <c r="G1017" i="1" s="1"/>
  <c r="F1020" i="5"/>
  <c r="I1020" i="5" s="1"/>
  <c r="G1018" i="1" s="1"/>
  <c r="F1021" i="5"/>
  <c r="I1021" i="5" s="1"/>
  <c r="G1019" i="1" s="1"/>
  <c r="F1022" i="5"/>
  <c r="I1022" i="5" s="1"/>
  <c r="G1020" i="1" s="1"/>
  <c r="F1023" i="5"/>
  <c r="I1023" i="5" s="1"/>
  <c r="G1021" i="1" s="1"/>
  <c r="F1024" i="5"/>
  <c r="I1024" i="5" s="1"/>
  <c r="G1022" i="1" s="1"/>
  <c r="F1025" i="5"/>
  <c r="I1025" i="5" s="1"/>
  <c r="G1023" i="1" s="1"/>
  <c r="F1026" i="5"/>
  <c r="I1026" i="5" s="1"/>
  <c r="G1024" i="1" s="1"/>
  <c r="F1027" i="5"/>
  <c r="I1027" i="5" s="1"/>
  <c r="G1025" i="1" s="1"/>
  <c r="F1028" i="5"/>
  <c r="I1028" i="5" s="1"/>
  <c r="G1026" i="1" s="1"/>
  <c r="F1029" i="5"/>
  <c r="I1029" i="5" s="1"/>
  <c r="G1027" i="1" s="1"/>
  <c r="F1030" i="5"/>
  <c r="I1030" i="5" s="1"/>
  <c r="G1028" i="1" s="1"/>
  <c r="F1031" i="5"/>
  <c r="I1031" i="5" s="1"/>
  <c r="G1029" i="1" s="1"/>
  <c r="F1032" i="5"/>
  <c r="I1032" i="5" s="1"/>
  <c r="G1030" i="1" s="1"/>
  <c r="F1033" i="5"/>
  <c r="I1033" i="5" s="1"/>
  <c r="G1031" i="1" s="1"/>
  <c r="F1034" i="5"/>
  <c r="I1034" i="5" s="1"/>
  <c r="G1032" i="1" s="1"/>
  <c r="F1035" i="5"/>
  <c r="I1035" i="5" s="1"/>
  <c r="G1033" i="1" s="1"/>
  <c r="F1036" i="5"/>
  <c r="I1036" i="5" s="1"/>
  <c r="G1034" i="1" s="1"/>
  <c r="F1037" i="5"/>
  <c r="I1037" i="5" s="1"/>
  <c r="G1035" i="1" s="1"/>
  <c r="F1038" i="5"/>
  <c r="I1038" i="5" s="1"/>
  <c r="G1036" i="1" s="1"/>
  <c r="F1039" i="5"/>
  <c r="I1039" i="5" s="1"/>
  <c r="G1037" i="1" s="1"/>
  <c r="F1040" i="5"/>
  <c r="I1040" i="5" s="1"/>
  <c r="G1038" i="1" s="1"/>
  <c r="F1041" i="5"/>
  <c r="I1041" i="5" s="1"/>
  <c r="G1039" i="1" s="1"/>
  <c r="F1042" i="5"/>
  <c r="I1042" i="5" s="1"/>
  <c r="G1040" i="1" s="1"/>
  <c r="F1043" i="5"/>
  <c r="I1043" i="5" s="1"/>
  <c r="G1041" i="1" s="1"/>
  <c r="F1044" i="5"/>
  <c r="I1044" i="5" s="1"/>
  <c r="G1042" i="1" s="1"/>
  <c r="F1045" i="5"/>
  <c r="I1045" i="5" s="1"/>
  <c r="G1043" i="1" s="1"/>
  <c r="F1046" i="5"/>
  <c r="I1046" i="5" s="1"/>
  <c r="G1044" i="1" s="1"/>
  <c r="F1047" i="5"/>
  <c r="I1047" i="5" s="1"/>
  <c r="G1045" i="1" s="1"/>
  <c r="F1048" i="5"/>
  <c r="I1048" i="5" s="1"/>
  <c r="G1046" i="1" s="1"/>
  <c r="F1049" i="5"/>
  <c r="I1049" i="5" s="1"/>
  <c r="G1047" i="1" s="1"/>
  <c r="F1050" i="5"/>
  <c r="I1050" i="5" s="1"/>
  <c r="G1048" i="1" s="1"/>
  <c r="F1051" i="5"/>
  <c r="I1051" i="5" s="1"/>
  <c r="G1049" i="1" s="1"/>
  <c r="F1052" i="5"/>
  <c r="I1052" i="5" s="1"/>
  <c r="G1050" i="1" s="1"/>
  <c r="F1053" i="5"/>
  <c r="I1053" i="5" s="1"/>
  <c r="G1051" i="1" s="1"/>
  <c r="F1054" i="5"/>
  <c r="I1054" i="5" s="1"/>
  <c r="G1052" i="1" s="1"/>
  <c r="F1055" i="5"/>
  <c r="I1055" i="5" s="1"/>
  <c r="G1053" i="1" s="1"/>
  <c r="F1056" i="5"/>
  <c r="I1056" i="5" s="1"/>
  <c r="G1054" i="1" s="1"/>
  <c r="F1057" i="5"/>
  <c r="I1057" i="5" s="1"/>
  <c r="G1055" i="1" s="1"/>
  <c r="F1058" i="5"/>
  <c r="I1058" i="5" s="1"/>
  <c r="G1056" i="1" s="1"/>
  <c r="F1059" i="5"/>
  <c r="I1059" i="5" s="1"/>
  <c r="G1057" i="1" s="1"/>
  <c r="F1060" i="5"/>
  <c r="I1060" i="5" s="1"/>
  <c r="G1058" i="1" s="1"/>
  <c r="F1061" i="5"/>
  <c r="I1061" i="5" s="1"/>
  <c r="G1059" i="1" s="1"/>
  <c r="F1062" i="5"/>
  <c r="I1062" i="5" s="1"/>
  <c r="G1060" i="1" s="1"/>
  <c r="F1063" i="5"/>
  <c r="I1063" i="5" s="1"/>
  <c r="G1061" i="1" s="1"/>
  <c r="F1064" i="5"/>
  <c r="I1064" i="5" s="1"/>
  <c r="G1062" i="1" s="1"/>
  <c r="F1065" i="5"/>
  <c r="I1065" i="5" s="1"/>
  <c r="G1063" i="1" s="1"/>
  <c r="F1066" i="5"/>
  <c r="I1066" i="5" s="1"/>
  <c r="G1064" i="1" s="1"/>
  <c r="F1067" i="5"/>
  <c r="I1067" i="5" s="1"/>
  <c r="G1065" i="1" s="1"/>
  <c r="F1068" i="5"/>
  <c r="I1068" i="5" s="1"/>
  <c r="G1066" i="1" s="1"/>
  <c r="F1069" i="5"/>
  <c r="I1069" i="5" s="1"/>
  <c r="G1067" i="1" s="1"/>
  <c r="F1070" i="5"/>
  <c r="I1070" i="5" s="1"/>
  <c r="G1068" i="1" s="1"/>
  <c r="F1071" i="5"/>
  <c r="I1071" i="5" s="1"/>
  <c r="G1069" i="1" s="1"/>
  <c r="F1072" i="5"/>
  <c r="I1072" i="5" s="1"/>
  <c r="G1070" i="1" s="1"/>
  <c r="F1073" i="5"/>
  <c r="I1073" i="5" s="1"/>
  <c r="G1071" i="1" s="1"/>
  <c r="F1074" i="5"/>
  <c r="I1074" i="5" s="1"/>
  <c r="G1072" i="1" s="1"/>
  <c r="F1075" i="5"/>
  <c r="I1075" i="5" s="1"/>
  <c r="G1073" i="1" s="1"/>
  <c r="F1076" i="5"/>
  <c r="I1076" i="5" s="1"/>
  <c r="G1074" i="1" s="1"/>
  <c r="F1077" i="5"/>
  <c r="I1077" i="5" s="1"/>
  <c r="G1075" i="1" s="1"/>
  <c r="F1078" i="5"/>
  <c r="I1078" i="5" s="1"/>
  <c r="G1076" i="1" s="1"/>
  <c r="F1079" i="5"/>
  <c r="I1079" i="5" s="1"/>
  <c r="G1077" i="1" s="1"/>
  <c r="F1080" i="5"/>
  <c r="I1080" i="5" s="1"/>
  <c r="G1078" i="1" s="1"/>
  <c r="F1081" i="5"/>
  <c r="I1081" i="5" s="1"/>
  <c r="G1079" i="1" s="1"/>
  <c r="F1082" i="5"/>
  <c r="I1082" i="5" s="1"/>
  <c r="G1080" i="1" s="1"/>
  <c r="F1083" i="5"/>
  <c r="I1083" i="5" s="1"/>
  <c r="G1081" i="1" s="1"/>
  <c r="F1084" i="5"/>
  <c r="I1084" i="5" s="1"/>
  <c r="G1082" i="1" s="1"/>
  <c r="F1085" i="5"/>
  <c r="I1085" i="5" s="1"/>
  <c r="G1083" i="1" s="1"/>
  <c r="F1086" i="5"/>
  <c r="I1086" i="5" s="1"/>
  <c r="G1084" i="1" s="1"/>
  <c r="F1087" i="5"/>
  <c r="I1087" i="5" s="1"/>
  <c r="G1085" i="1" s="1"/>
  <c r="F1088" i="5"/>
  <c r="I1088" i="5" s="1"/>
  <c r="G1086" i="1" s="1"/>
  <c r="F1089" i="5"/>
  <c r="I1089" i="5" s="1"/>
  <c r="G1087" i="1" s="1"/>
  <c r="F1090" i="5"/>
  <c r="I1090" i="5" s="1"/>
  <c r="G1088" i="1" s="1"/>
  <c r="F1091" i="5"/>
  <c r="I1091" i="5" s="1"/>
  <c r="G1089" i="1" s="1"/>
  <c r="F1092" i="5"/>
  <c r="I1092" i="5" s="1"/>
  <c r="G1090" i="1" s="1"/>
  <c r="F1093" i="5"/>
  <c r="I1093" i="5" s="1"/>
  <c r="G1091" i="1" s="1"/>
  <c r="F1094" i="5"/>
  <c r="I1094" i="5" s="1"/>
  <c r="G1092" i="1" s="1"/>
  <c r="F1095" i="5"/>
  <c r="I1095" i="5" s="1"/>
  <c r="G1093" i="1" s="1"/>
  <c r="F1096" i="5"/>
  <c r="I1096" i="5" s="1"/>
  <c r="G1094" i="1" s="1"/>
  <c r="F1097" i="5"/>
  <c r="I1097" i="5" s="1"/>
  <c r="G1095" i="1" s="1"/>
  <c r="F1098" i="5"/>
  <c r="I1098" i="5" s="1"/>
  <c r="G1096" i="1" s="1"/>
  <c r="F1099" i="5"/>
  <c r="I1099" i="5" s="1"/>
  <c r="G1097" i="1" s="1"/>
  <c r="F1100" i="5"/>
  <c r="I1100" i="5" s="1"/>
  <c r="G1098" i="1" s="1"/>
  <c r="F1101" i="5"/>
  <c r="I1101" i="5" s="1"/>
  <c r="G1099" i="1" s="1"/>
  <c r="F1102" i="5"/>
  <c r="I1102" i="5" s="1"/>
  <c r="G1100" i="1" s="1"/>
  <c r="F1103" i="5"/>
  <c r="I1103" i="5" s="1"/>
  <c r="G1101" i="1" s="1"/>
  <c r="F1104" i="5"/>
  <c r="I1104" i="5" s="1"/>
  <c r="G1102" i="1" s="1"/>
  <c r="F1105" i="5"/>
  <c r="I1105" i="5" s="1"/>
  <c r="G1103" i="1" s="1"/>
  <c r="F1106" i="5"/>
  <c r="I1106" i="5" s="1"/>
  <c r="G1104" i="1" s="1"/>
  <c r="F1107" i="5"/>
  <c r="I1107" i="5" s="1"/>
  <c r="G1105" i="1" s="1"/>
  <c r="F1108" i="5"/>
  <c r="I1108" i="5" s="1"/>
  <c r="G1106" i="1" s="1"/>
  <c r="F1109" i="5"/>
  <c r="I1109" i="5" s="1"/>
  <c r="G1107" i="1" s="1"/>
  <c r="F1110" i="5"/>
  <c r="I1110" i="5" s="1"/>
  <c r="G1108" i="1" s="1"/>
  <c r="F1111" i="5"/>
  <c r="I1111" i="5" s="1"/>
  <c r="G1109" i="1" s="1"/>
  <c r="F1112" i="5"/>
  <c r="I1112" i="5" s="1"/>
  <c r="G1110" i="1" s="1"/>
  <c r="F1113" i="5"/>
  <c r="I1113" i="5" s="1"/>
  <c r="G1111" i="1" s="1"/>
  <c r="F1114" i="5"/>
  <c r="I1114" i="5" s="1"/>
  <c r="G1112" i="1" s="1"/>
  <c r="F1115" i="5"/>
  <c r="I1115" i="5" s="1"/>
  <c r="G1113" i="1" s="1"/>
  <c r="F1116" i="5"/>
  <c r="I1116" i="5" s="1"/>
  <c r="G1114" i="1" s="1"/>
  <c r="F1117" i="5"/>
  <c r="I1117" i="5" s="1"/>
  <c r="G1115" i="1" s="1"/>
  <c r="F1118" i="5"/>
  <c r="I1118" i="5" s="1"/>
  <c r="G1116" i="1" s="1"/>
  <c r="F1119" i="5"/>
  <c r="I1119" i="5" s="1"/>
  <c r="G1117" i="1" s="1"/>
  <c r="F1120" i="5"/>
  <c r="I1120" i="5" s="1"/>
  <c r="G1118" i="1" s="1"/>
  <c r="F1121" i="5"/>
  <c r="I1121" i="5" s="1"/>
  <c r="G1119" i="1" s="1"/>
  <c r="F1122" i="5"/>
  <c r="I1122" i="5" s="1"/>
  <c r="G1120" i="1" s="1"/>
  <c r="F1123" i="5"/>
  <c r="I1123" i="5" s="1"/>
  <c r="G1121" i="1" s="1"/>
  <c r="F1124" i="5"/>
  <c r="I1124" i="5" s="1"/>
  <c r="G1122" i="1" s="1"/>
  <c r="F1125" i="5"/>
  <c r="I1125" i="5" s="1"/>
  <c r="G1123" i="1" s="1"/>
  <c r="F1126" i="5"/>
  <c r="I1126" i="5" s="1"/>
  <c r="G1124" i="1" s="1"/>
  <c r="F1127" i="5"/>
  <c r="I1127" i="5" s="1"/>
  <c r="G1125" i="1" s="1"/>
  <c r="F1128" i="5"/>
  <c r="I1128" i="5" s="1"/>
  <c r="G1126" i="1" s="1"/>
  <c r="F1129" i="5"/>
  <c r="I1129" i="5" s="1"/>
  <c r="G1127" i="1" s="1"/>
  <c r="F1130" i="5"/>
  <c r="I1130" i="5" s="1"/>
  <c r="G1128" i="1" s="1"/>
  <c r="F1131" i="5"/>
  <c r="I1131" i="5" s="1"/>
  <c r="G1129" i="1" s="1"/>
  <c r="F1132" i="5"/>
  <c r="I1132" i="5" s="1"/>
  <c r="G1130" i="1" s="1"/>
  <c r="F1133" i="5"/>
  <c r="I1133" i="5" s="1"/>
  <c r="G1131" i="1" s="1"/>
  <c r="F1134" i="5"/>
  <c r="I1134" i="5" s="1"/>
  <c r="G1132" i="1" s="1"/>
  <c r="F1135" i="5"/>
  <c r="I1135" i="5" s="1"/>
  <c r="G1133" i="1" s="1"/>
  <c r="F1136" i="5"/>
  <c r="I1136" i="5" s="1"/>
  <c r="G1134" i="1" s="1"/>
  <c r="F1137" i="5"/>
  <c r="I1137" i="5" s="1"/>
  <c r="G1135" i="1" s="1"/>
  <c r="F1138" i="5"/>
  <c r="I1138" i="5" s="1"/>
  <c r="G1136" i="1" s="1"/>
  <c r="F1139" i="5"/>
  <c r="I1139" i="5" s="1"/>
  <c r="G1137" i="1" s="1"/>
  <c r="F1140" i="5"/>
  <c r="I1140" i="5" s="1"/>
  <c r="G1138" i="1" s="1"/>
  <c r="F1141" i="5"/>
  <c r="I1141" i="5" s="1"/>
  <c r="G1139" i="1" s="1"/>
  <c r="F1142" i="5"/>
  <c r="I1142" i="5" s="1"/>
  <c r="G1140" i="1" s="1"/>
  <c r="F1143" i="5"/>
  <c r="I1143" i="5" s="1"/>
  <c r="G1141" i="1" s="1"/>
  <c r="F1144" i="5"/>
  <c r="I1144" i="5" s="1"/>
  <c r="G1142" i="1" s="1"/>
  <c r="F1145" i="5"/>
  <c r="I1145" i="5" s="1"/>
  <c r="G1143" i="1" s="1"/>
  <c r="F1146" i="5"/>
  <c r="I1146" i="5" s="1"/>
  <c r="G1144" i="1" s="1"/>
  <c r="F1147" i="5"/>
  <c r="I1147" i="5" s="1"/>
  <c r="G1145" i="1" s="1"/>
  <c r="F1148" i="5"/>
  <c r="I1148" i="5" s="1"/>
  <c r="G1146" i="1" s="1"/>
  <c r="F1149" i="5"/>
  <c r="I1149" i="5" s="1"/>
  <c r="G1147" i="1" s="1"/>
  <c r="F1150" i="5"/>
  <c r="I1150" i="5" s="1"/>
  <c r="G1148" i="1" s="1"/>
  <c r="F1151" i="5"/>
  <c r="I1151" i="5" s="1"/>
  <c r="G1149" i="1" s="1"/>
  <c r="F1152" i="5"/>
  <c r="I1152" i="5" s="1"/>
  <c r="G1150" i="1" s="1"/>
  <c r="F1153" i="5"/>
  <c r="I1153" i="5" s="1"/>
  <c r="G1151" i="1" s="1"/>
  <c r="F1154" i="5"/>
  <c r="I1154" i="5" s="1"/>
  <c r="G1152" i="1" s="1"/>
  <c r="F1155" i="5"/>
  <c r="I1155" i="5" s="1"/>
  <c r="G1153" i="1" s="1"/>
  <c r="F1156" i="5"/>
  <c r="I1156" i="5" s="1"/>
  <c r="G1154" i="1" s="1"/>
  <c r="F1157" i="5"/>
  <c r="I1157" i="5" s="1"/>
  <c r="G1155" i="1" s="1"/>
  <c r="F1158" i="5"/>
  <c r="I1158" i="5" s="1"/>
  <c r="G1156" i="1" s="1"/>
  <c r="F1159" i="5"/>
  <c r="I1159" i="5" s="1"/>
  <c r="G1157" i="1" s="1"/>
  <c r="F1160" i="5"/>
  <c r="I1160" i="5" s="1"/>
  <c r="G1158" i="1" s="1"/>
  <c r="F1161" i="5"/>
  <c r="I1161" i="5" s="1"/>
  <c r="G1159" i="1" s="1"/>
  <c r="F1162" i="5"/>
  <c r="I1162" i="5" s="1"/>
  <c r="G1160" i="1" s="1"/>
  <c r="F1163" i="5"/>
  <c r="I1163" i="5" s="1"/>
  <c r="G1161" i="1" s="1"/>
  <c r="F1164" i="5"/>
  <c r="I1164" i="5" s="1"/>
  <c r="G1162" i="1" s="1"/>
  <c r="F1165" i="5"/>
  <c r="I1165" i="5" s="1"/>
  <c r="G1163" i="1" s="1"/>
  <c r="F1166" i="5"/>
  <c r="I1166" i="5" s="1"/>
  <c r="G1164" i="1" s="1"/>
  <c r="F1167" i="5"/>
  <c r="I1167" i="5" s="1"/>
  <c r="G1165" i="1" s="1"/>
  <c r="F1168" i="5"/>
  <c r="I1168" i="5" s="1"/>
  <c r="G1166" i="1" s="1"/>
  <c r="F1169" i="5"/>
  <c r="I1169" i="5" s="1"/>
  <c r="G1167" i="1" s="1"/>
  <c r="F1170" i="5"/>
  <c r="I1170" i="5" s="1"/>
  <c r="G1168" i="1" s="1"/>
  <c r="F1171" i="5"/>
  <c r="I1171" i="5" s="1"/>
  <c r="G1169" i="1" s="1"/>
  <c r="F1172" i="5"/>
  <c r="I1172" i="5" s="1"/>
  <c r="G1170" i="1" s="1"/>
  <c r="F1173" i="5"/>
  <c r="I1173" i="5" s="1"/>
  <c r="G1171" i="1" s="1"/>
  <c r="F1174" i="5"/>
  <c r="I1174" i="5" s="1"/>
  <c r="G1172" i="1" s="1"/>
  <c r="F1175" i="5"/>
  <c r="I1175" i="5" s="1"/>
  <c r="G1173" i="1" s="1"/>
  <c r="F1176" i="5"/>
  <c r="I1176" i="5" s="1"/>
  <c r="G1174" i="1" s="1"/>
  <c r="F1177" i="5"/>
  <c r="I1177" i="5" s="1"/>
  <c r="G1175" i="1" s="1"/>
  <c r="F1178" i="5"/>
  <c r="I1178" i="5" s="1"/>
  <c r="G1176" i="1" s="1"/>
  <c r="F1179" i="5"/>
  <c r="I1179" i="5" s="1"/>
  <c r="G1177" i="1" s="1"/>
  <c r="F1180" i="5"/>
  <c r="I1180" i="5" s="1"/>
  <c r="G1178" i="1" s="1"/>
  <c r="F1181" i="5"/>
  <c r="I1181" i="5" s="1"/>
  <c r="G1179" i="1" s="1"/>
  <c r="F1182" i="5"/>
  <c r="I1182" i="5" s="1"/>
  <c r="G1180" i="1" s="1"/>
  <c r="F1183" i="5"/>
  <c r="I1183" i="5" s="1"/>
  <c r="G1181" i="1" s="1"/>
  <c r="F1184" i="5"/>
  <c r="I1184" i="5" s="1"/>
  <c r="G1182" i="1" s="1"/>
  <c r="F1185" i="5"/>
  <c r="I1185" i="5" s="1"/>
  <c r="G1183" i="1" s="1"/>
  <c r="F1186" i="5"/>
  <c r="I1186" i="5" s="1"/>
  <c r="G1184" i="1" s="1"/>
  <c r="F1187" i="5"/>
  <c r="I1187" i="5" s="1"/>
  <c r="G1185" i="1" s="1"/>
  <c r="F1188" i="5"/>
  <c r="I1188" i="5" s="1"/>
  <c r="G1186" i="1" s="1"/>
  <c r="F1189" i="5"/>
  <c r="I1189" i="5" s="1"/>
  <c r="G1187" i="1" s="1"/>
  <c r="F1190" i="5"/>
  <c r="I1190" i="5" s="1"/>
  <c r="G1188" i="1" s="1"/>
  <c r="F1191" i="5"/>
  <c r="I1191" i="5" s="1"/>
  <c r="G1189" i="1" s="1"/>
  <c r="F1192" i="5"/>
  <c r="I1192" i="5" s="1"/>
  <c r="G1190" i="1" s="1"/>
  <c r="F1193" i="5"/>
  <c r="I1193" i="5" s="1"/>
  <c r="G1191" i="1" s="1"/>
  <c r="F1194" i="5"/>
  <c r="I1194" i="5" s="1"/>
  <c r="G1192" i="1" s="1"/>
  <c r="F1195" i="5"/>
  <c r="I1195" i="5" s="1"/>
  <c r="G1193" i="1" s="1"/>
  <c r="F1196" i="5"/>
  <c r="I1196" i="5" s="1"/>
  <c r="G1194" i="1" s="1"/>
  <c r="F1197" i="5"/>
  <c r="I1197" i="5" s="1"/>
  <c r="G1195" i="1" s="1"/>
  <c r="F1198" i="5"/>
  <c r="I1198" i="5" s="1"/>
  <c r="G1196" i="1" s="1"/>
  <c r="F1199" i="5"/>
  <c r="I1199" i="5" s="1"/>
  <c r="G1197" i="1" s="1"/>
  <c r="F1200" i="5"/>
  <c r="I1200" i="5" s="1"/>
  <c r="G1198" i="1" s="1"/>
  <c r="F1201" i="5"/>
  <c r="I1201" i="5" s="1"/>
  <c r="G1199" i="1" s="1"/>
  <c r="F1202" i="5"/>
  <c r="I1202" i="5" s="1"/>
  <c r="G1200" i="1" s="1"/>
  <c r="F1203" i="5"/>
  <c r="I1203" i="5" s="1"/>
  <c r="G1201" i="1" s="1"/>
  <c r="F1204" i="5"/>
  <c r="I1204" i="5" s="1"/>
  <c r="G1202" i="1" s="1"/>
  <c r="F1205" i="5"/>
  <c r="I1205" i="5" s="1"/>
  <c r="G1203" i="1" s="1"/>
  <c r="F1206" i="5"/>
  <c r="I1206" i="5" s="1"/>
  <c r="G1204" i="1" s="1"/>
  <c r="F1207" i="5"/>
  <c r="I1207" i="5" s="1"/>
  <c r="G1205" i="1" s="1"/>
  <c r="F1208" i="5"/>
  <c r="I1208" i="5" s="1"/>
  <c r="G1206" i="1" s="1"/>
  <c r="F1209" i="5"/>
  <c r="I1209" i="5" s="1"/>
  <c r="G1207" i="1" s="1"/>
  <c r="F1210" i="5"/>
  <c r="I1210" i="5" s="1"/>
  <c r="G1208" i="1" s="1"/>
  <c r="F1211" i="5"/>
  <c r="I1211" i="5" s="1"/>
  <c r="G1209" i="1" s="1"/>
  <c r="F1212" i="5"/>
  <c r="I1212" i="5" s="1"/>
  <c r="G1210" i="1" s="1"/>
  <c r="F1213" i="5"/>
  <c r="I1213" i="5" s="1"/>
  <c r="G1211" i="1" s="1"/>
  <c r="F1214" i="5"/>
  <c r="I1214" i="5" s="1"/>
  <c r="G1212" i="1" s="1"/>
  <c r="F1215" i="5"/>
  <c r="I1215" i="5" s="1"/>
  <c r="G1213" i="1" s="1"/>
  <c r="F1216" i="5"/>
  <c r="I1216" i="5" s="1"/>
  <c r="G1214" i="1" s="1"/>
  <c r="F1217" i="5"/>
  <c r="I1217" i="5" s="1"/>
  <c r="G1215" i="1" s="1"/>
  <c r="F1218" i="5"/>
  <c r="I1218" i="5" s="1"/>
  <c r="G1216" i="1" s="1"/>
  <c r="F1219" i="5"/>
  <c r="I1219" i="5" s="1"/>
  <c r="G1217" i="1" s="1"/>
  <c r="F1220" i="5"/>
  <c r="I1220" i="5" s="1"/>
  <c r="G1218" i="1" s="1"/>
  <c r="F1221" i="5"/>
  <c r="I1221" i="5" s="1"/>
  <c r="G1219" i="1" s="1"/>
  <c r="F1222" i="5"/>
  <c r="I1222" i="5" s="1"/>
  <c r="G1220" i="1" s="1"/>
  <c r="F1223" i="5"/>
  <c r="I1223" i="5" s="1"/>
  <c r="G1221" i="1" s="1"/>
  <c r="F1224" i="5"/>
  <c r="I1224" i="5" s="1"/>
  <c r="G1222" i="1" s="1"/>
  <c r="F1225" i="5"/>
  <c r="I1225" i="5" s="1"/>
  <c r="G1223" i="1" s="1"/>
  <c r="F1226" i="5"/>
  <c r="I1226" i="5" s="1"/>
  <c r="G1224" i="1" s="1"/>
  <c r="F1227" i="5"/>
  <c r="I1227" i="5" s="1"/>
  <c r="G1225" i="1" s="1"/>
  <c r="F1228" i="5"/>
  <c r="I1228" i="5" s="1"/>
  <c r="G1226" i="1" s="1"/>
  <c r="F1229" i="5"/>
  <c r="I1229" i="5" s="1"/>
  <c r="G1227" i="1" s="1"/>
  <c r="F1230" i="5"/>
  <c r="I1230" i="5" s="1"/>
  <c r="G1228" i="1" s="1"/>
  <c r="F1231" i="5"/>
  <c r="I1231" i="5" s="1"/>
  <c r="G1229" i="1" s="1"/>
  <c r="F1232" i="5"/>
  <c r="I1232" i="5" s="1"/>
  <c r="G1230" i="1" s="1"/>
  <c r="F1233" i="5"/>
  <c r="I1233" i="5" s="1"/>
  <c r="G1231" i="1" s="1"/>
  <c r="F1234" i="5"/>
  <c r="I1234" i="5" s="1"/>
  <c r="G1232" i="1" s="1"/>
  <c r="F1235" i="5"/>
  <c r="I1235" i="5" s="1"/>
  <c r="G1233" i="1" s="1"/>
  <c r="F1236" i="5"/>
  <c r="I1236" i="5" s="1"/>
  <c r="G1234" i="1" s="1"/>
  <c r="F1237" i="5"/>
  <c r="I1237" i="5" s="1"/>
  <c r="G1235" i="1" s="1"/>
  <c r="F1238" i="5"/>
  <c r="I1238" i="5" s="1"/>
  <c r="G1236" i="1" s="1"/>
  <c r="F1239" i="5"/>
  <c r="I1239" i="5" s="1"/>
  <c r="G1237" i="1" s="1"/>
  <c r="F1240" i="5"/>
  <c r="I1240" i="5" s="1"/>
  <c r="G1238" i="1" s="1"/>
  <c r="F1241" i="5"/>
  <c r="I1241" i="5" s="1"/>
  <c r="G1239" i="1" s="1"/>
  <c r="F1242" i="5"/>
  <c r="I1242" i="5" s="1"/>
  <c r="G1240" i="1" s="1"/>
  <c r="F1243" i="5"/>
  <c r="I1243" i="5" s="1"/>
  <c r="G1241" i="1" s="1"/>
  <c r="F1244" i="5"/>
  <c r="I1244" i="5" s="1"/>
  <c r="G1242" i="1" s="1"/>
  <c r="F1245" i="5"/>
  <c r="I1245" i="5" s="1"/>
  <c r="G1243" i="1" s="1"/>
  <c r="F1246" i="5"/>
  <c r="I1246" i="5" s="1"/>
  <c r="G1244" i="1" s="1"/>
  <c r="F1247" i="5"/>
  <c r="I1247" i="5" s="1"/>
  <c r="G1245" i="1" s="1"/>
  <c r="F1248" i="5"/>
  <c r="I1248" i="5" s="1"/>
  <c r="G1246" i="1" s="1"/>
  <c r="F1249" i="5"/>
  <c r="I1249" i="5" s="1"/>
  <c r="G1247" i="1" s="1"/>
  <c r="F1250" i="5"/>
  <c r="I1250" i="5" s="1"/>
  <c r="G1248" i="1" s="1"/>
  <c r="F1251" i="5"/>
  <c r="I1251" i="5" s="1"/>
  <c r="G1249" i="1" s="1"/>
  <c r="F1252" i="5"/>
  <c r="I1252" i="5" s="1"/>
  <c r="G1250" i="1" s="1"/>
  <c r="F1253" i="5"/>
  <c r="I1253" i="5" s="1"/>
  <c r="G1251" i="1" s="1"/>
  <c r="F1254" i="5"/>
  <c r="I1254" i="5" s="1"/>
  <c r="G1252" i="1" s="1"/>
  <c r="F1255" i="5"/>
  <c r="I1255" i="5" s="1"/>
  <c r="G1253" i="1" s="1"/>
  <c r="F1256" i="5"/>
  <c r="I1256" i="5" s="1"/>
  <c r="G1254" i="1" s="1"/>
  <c r="F1257" i="5"/>
  <c r="I1257" i="5" s="1"/>
  <c r="G1255" i="1" s="1"/>
  <c r="F1258" i="5"/>
  <c r="I1258" i="5" s="1"/>
  <c r="G1256" i="1" s="1"/>
  <c r="F1259" i="5"/>
  <c r="I1259" i="5" s="1"/>
  <c r="G1257" i="1" s="1"/>
  <c r="F1260" i="5"/>
  <c r="I1260" i="5" s="1"/>
  <c r="G1258" i="1" s="1"/>
  <c r="F1261" i="5"/>
  <c r="I1261" i="5" s="1"/>
  <c r="G1259" i="1" s="1"/>
  <c r="F1262" i="5"/>
  <c r="I1262" i="5" s="1"/>
  <c r="G1260" i="1" s="1"/>
  <c r="F1263" i="5"/>
  <c r="I1263" i="5" s="1"/>
  <c r="G1261" i="1" s="1"/>
  <c r="F1264" i="5"/>
  <c r="I1264" i="5" s="1"/>
  <c r="G1262" i="1" s="1"/>
  <c r="F1265" i="5"/>
  <c r="I1265" i="5" s="1"/>
  <c r="G1263" i="1" s="1"/>
  <c r="F1266" i="5"/>
  <c r="I1266" i="5" s="1"/>
  <c r="G1264" i="1" s="1"/>
  <c r="F1267" i="5"/>
  <c r="I1267" i="5" s="1"/>
  <c r="G1265" i="1" s="1"/>
  <c r="F1268" i="5"/>
  <c r="I1268" i="5" s="1"/>
  <c r="G1266" i="1" s="1"/>
  <c r="F1269" i="5"/>
  <c r="I1269" i="5" s="1"/>
  <c r="G1267" i="1" s="1"/>
  <c r="F1270" i="5"/>
  <c r="I1270" i="5" s="1"/>
  <c r="G1268" i="1" s="1"/>
  <c r="F1271" i="5"/>
  <c r="I1271" i="5" s="1"/>
  <c r="G1269" i="1" s="1"/>
  <c r="F1272" i="5"/>
  <c r="I1272" i="5" s="1"/>
  <c r="G1270" i="1" s="1"/>
  <c r="F1273" i="5"/>
  <c r="I1273" i="5" s="1"/>
  <c r="G1271" i="1" s="1"/>
  <c r="F1274" i="5"/>
  <c r="I1274" i="5" s="1"/>
  <c r="G1272" i="1" s="1"/>
  <c r="F1275" i="5"/>
  <c r="I1275" i="5" s="1"/>
  <c r="G1273" i="1" s="1"/>
  <c r="F1276" i="5"/>
  <c r="I1276" i="5" s="1"/>
  <c r="G1274" i="1" s="1"/>
  <c r="F1277" i="5"/>
  <c r="I1277" i="5" s="1"/>
  <c r="G1275" i="1" s="1"/>
  <c r="F1278" i="5"/>
  <c r="I1278" i="5" s="1"/>
  <c r="G1276" i="1" s="1"/>
  <c r="F1279" i="5"/>
  <c r="I1279" i="5" s="1"/>
  <c r="G1277" i="1" s="1"/>
  <c r="F1280" i="5"/>
  <c r="I1280" i="5" s="1"/>
  <c r="G1278" i="1" s="1"/>
  <c r="F1281" i="5"/>
  <c r="I1281" i="5" s="1"/>
  <c r="G1279" i="1" s="1"/>
  <c r="F1282" i="5"/>
  <c r="I1282" i="5" s="1"/>
  <c r="G1280" i="1" s="1"/>
  <c r="F1283" i="5"/>
  <c r="I1283" i="5" s="1"/>
  <c r="G1281" i="1" s="1"/>
  <c r="F1284" i="5"/>
  <c r="I1284" i="5" s="1"/>
  <c r="G1282" i="1" s="1"/>
  <c r="F1285" i="5"/>
  <c r="I1285" i="5" s="1"/>
  <c r="G1283" i="1" s="1"/>
  <c r="F1286" i="5"/>
  <c r="I1286" i="5" s="1"/>
  <c r="G1284" i="1" s="1"/>
  <c r="F1287" i="5"/>
  <c r="I1287" i="5" s="1"/>
  <c r="G1285" i="1" s="1"/>
  <c r="F1288" i="5"/>
  <c r="I1288" i="5" s="1"/>
  <c r="G1286" i="1" s="1"/>
  <c r="F1289" i="5"/>
  <c r="I1289" i="5" s="1"/>
  <c r="G1287" i="1" s="1"/>
  <c r="F1290" i="5"/>
  <c r="I1290" i="5" s="1"/>
  <c r="G1288" i="1" s="1"/>
  <c r="F1291" i="5"/>
  <c r="I1291" i="5" s="1"/>
  <c r="G1289" i="1" s="1"/>
  <c r="F1292" i="5"/>
  <c r="I1292" i="5" s="1"/>
  <c r="G1290" i="1" s="1"/>
  <c r="F1293" i="5"/>
  <c r="I1293" i="5" s="1"/>
  <c r="G1291" i="1" s="1"/>
  <c r="I1294" i="5"/>
  <c r="G1292" i="1" s="1"/>
  <c r="F1311" i="5"/>
  <c r="F1312" i="5"/>
  <c r="I1312" i="5" s="1"/>
  <c r="G1309" i="1" s="1"/>
  <c r="F1313" i="5"/>
  <c r="I1313" i="5" s="1"/>
  <c r="G1310" i="1" s="1"/>
  <c r="F1314" i="5"/>
  <c r="I1314" i="5" s="1"/>
  <c r="G1311" i="1" s="1"/>
  <c r="F1315" i="5"/>
  <c r="I1315" i="5" s="1"/>
  <c r="G1312" i="1" s="1"/>
  <c r="F1316" i="5"/>
  <c r="I1316" i="5" s="1"/>
  <c r="G1313" i="1" s="1"/>
  <c r="F1317" i="5"/>
  <c r="I1317" i="5" s="1"/>
  <c r="G1314" i="1" s="1"/>
  <c r="F1318" i="5"/>
  <c r="I1318" i="5" s="1"/>
  <c r="G1315" i="1" s="1"/>
  <c r="F1319" i="5"/>
  <c r="I1319" i="5" s="1"/>
  <c r="G1316" i="1" s="1"/>
  <c r="F1320" i="5"/>
  <c r="I1320" i="5" s="1"/>
  <c r="G1317" i="1" s="1"/>
  <c r="F1321" i="5"/>
  <c r="I1321" i="5" s="1"/>
  <c r="G1318" i="1" s="1"/>
  <c r="F1322" i="5"/>
  <c r="I1322" i="5" s="1"/>
  <c r="G1319" i="1" s="1"/>
  <c r="F1323" i="5"/>
  <c r="I1323" i="5" s="1"/>
  <c r="G1320" i="1" s="1"/>
  <c r="F1324" i="5"/>
  <c r="I1324" i="5" s="1"/>
  <c r="G1321" i="1" s="1"/>
  <c r="F1325" i="5"/>
  <c r="I1325" i="5" s="1"/>
  <c r="G1322" i="1" s="1"/>
  <c r="F1326" i="5"/>
  <c r="I1326" i="5" s="1"/>
  <c r="G1323" i="1" s="1"/>
  <c r="F1327" i="5"/>
  <c r="I1327" i="5" s="1"/>
  <c r="G1324" i="1" s="1"/>
  <c r="F1328" i="5"/>
  <c r="I1328" i="5" s="1"/>
  <c r="G1325" i="1" s="1"/>
  <c r="F1329" i="5"/>
  <c r="I1329" i="5" s="1"/>
  <c r="G1326" i="1" s="1"/>
  <c r="F1330" i="5"/>
  <c r="I1330" i="5" s="1"/>
  <c r="G1327" i="1" s="1"/>
  <c r="F1331" i="5"/>
  <c r="I1331" i="5" s="1"/>
  <c r="G1328" i="1" s="1"/>
  <c r="F1332" i="5"/>
  <c r="I1332" i="5" s="1"/>
  <c r="G1329" i="1" s="1"/>
  <c r="F1333" i="5"/>
  <c r="I1333" i="5" s="1"/>
  <c r="G1330" i="1" s="1"/>
  <c r="F1334" i="5"/>
  <c r="I1334" i="5" s="1"/>
  <c r="G1331" i="1" s="1"/>
  <c r="F1335" i="5"/>
  <c r="I1335" i="5" s="1"/>
  <c r="G1332" i="1" s="1"/>
  <c r="F1336" i="5"/>
  <c r="I1336" i="5" s="1"/>
  <c r="G1333" i="1" s="1"/>
  <c r="F1337" i="5"/>
  <c r="I1337" i="5" s="1"/>
  <c r="G1334" i="1" s="1"/>
  <c r="F1338" i="5"/>
  <c r="I1338" i="5" s="1"/>
  <c r="G1335" i="1" s="1"/>
  <c r="F1339" i="5"/>
  <c r="I1339" i="5" s="1"/>
  <c r="G1336" i="1" s="1"/>
  <c r="F1340" i="5"/>
  <c r="I1340" i="5" s="1"/>
  <c r="G1337" i="1" s="1"/>
  <c r="F1341" i="5"/>
  <c r="I1341" i="5" s="1"/>
  <c r="G1338" i="1" s="1"/>
  <c r="F1342" i="5"/>
  <c r="I1342" i="5" s="1"/>
  <c r="G1339" i="1" s="1"/>
  <c r="F1343" i="5"/>
  <c r="I1343" i="5" s="1"/>
  <c r="G1340" i="1" s="1"/>
  <c r="F1344" i="5"/>
  <c r="I1344" i="5" s="1"/>
  <c r="G1341" i="1" s="1"/>
  <c r="F1345" i="5"/>
  <c r="I1345" i="5" s="1"/>
  <c r="G1342" i="1" s="1"/>
  <c r="F1346" i="5"/>
  <c r="I1346" i="5" s="1"/>
  <c r="G1343" i="1" s="1"/>
  <c r="F1347" i="5"/>
  <c r="I1347" i="5" s="1"/>
  <c r="G1344" i="1" s="1"/>
  <c r="F1348" i="5"/>
  <c r="I1348" i="5" s="1"/>
  <c r="G1345" i="1" s="1"/>
  <c r="F1349" i="5"/>
  <c r="I1349" i="5" s="1"/>
  <c r="G1346" i="1" s="1"/>
  <c r="F1350" i="5"/>
  <c r="I1350" i="5" s="1"/>
  <c r="G1347" i="1" s="1"/>
  <c r="F1351" i="5"/>
  <c r="I1351" i="5" s="1"/>
  <c r="G1348" i="1" s="1"/>
  <c r="F1352" i="5"/>
  <c r="I1352" i="5" s="1"/>
  <c r="G1349" i="1" s="1"/>
  <c r="F1353" i="5"/>
  <c r="I1353" i="5" s="1"/>
  <c r="G1350" i="1" s="1"/>
  <c r="F1354" i="5"/>
  <c r="I1354" i="5" s="1"/>
  <c r="G1351" i="1" s="1"/>
  <c r="F1355" i="5"/>
  <c r="I1355" i="5" s="1"/>
  <c r="G1352" i="1" s="1"/>
  <c r="I1356" i="5"/>
  <c r="G1353" i="1" s="1"/>
  <c r="F1360" i="5"/>
  <c r="F1361" i="5"/>
  <c r="I1361" i="5" s="1"/>
  <c r="G1357" i="1" s="1"/>
  <c r="F1362" i="5"/>
  <c r="I1362" i="5" s="1"/>
  <c r="G1358" i="1" s="1"/>
  <c r="F1363" i="5"/>
  <c r="I1363" i="5" s="1"/>
  <c r="G1359" i="1" s="1"/>
  <c r="F1364" i="5"/>
  <c r="I1364" i="5" s="1"/>
  <c r="G1360" i="1" s="1"/>
  <c r="F1365" i="5"/>
  <c r="I1365" i="5" s="1"/>
  <c r="G1361" i="1" s="1"/>
  <c r="F1366" i="5"/>
  <c r="I1366" i="5" s="1"/>
  <c r="G1362" i="1" s="1"/>
  <c r="F1367" i="5"/>
  <c r="I1367" i="5" s="1"/>
  <c r="G1363" i="1" s="1"/>
  <c r="F1368" i="5"/>
  <c r="I1368" i="5" s="1"/>
  <c r="G1364" i="1" s="1"/>
  <c r="F1369" i="5"/>
  <c r="I1369" i="5" s="1"/>
  <c r="G1365" i="1" s="1"/>
  <c r="F1370" i="5"/>
  <c r="I1370" i="5" s="1"/>
  <c r="G1366" i="1" s="1"/>
  <c r="F1371" i="5"/>
  <c r="I1371" i="5" s="1"/>
  <c r="G1367" i="1" s="1"/>
  <c r="F1372" i="5"/>
  <c r="I1372" i="5" s="1"/>
  <c r="G1368" i="1" s="1"/>
  <c r="F1373" i="5"/>
  <c r="I1373" i="5" s="1"/>
  <c r="G1369" i="1" s="1"/>
  <c r="F1374" i="5"/>
  <c r="I1374" i="5" s="1"/>
  <c r="G1370" i="1" s="1"/>
  <c r="F1375" i="5"/>
  <c r="I1375" i="5" s="1"/>
  <c r="G1371" i="1" s="1"/>
  <c r="F1376" i="5"/>
  <c r="I1376" i="5" s="1"/>
  <c r="G1372" i="1" s="1"/>
  <c r="F1377" i="5"/>
  <c r="I1377" i="5" s="1"/>
  <c r="G1373" i="1" s="1"/>
  <c r="F1378" i="5"/>
  <c r="I1378" i="5" s="1"/>
  <c r="G1374" i="1" s="1"/>
  <c r="F1379" i="5"/>
  <c r="I1379" i="5" s="1"/>
  <c r="G1375" i="1" s="1"/>
  <c r="F1380" i="5"/>
  <c r="I1380" i="5" s="1"/>
  <c r="G1376" i="1" s="1"/>
  <c r="F1381" i="5"/>
  <c r="I1381" i="5" s="1"/>
  <c r="G1377" i="1" s="1"/>
  <c r="F1382" i="5"/>
  <c r="I1382" i="5" s="1"/>
  <c r="G1378" i="1" s="1"/>
  <c r="F1383" i="5"/>
  <c r="I1383" i="5" s="1"/>
  <c r="G1379" i="1" s="1"/>
  <c r="F1384" i="5"/>
  <c r="I1384" i="5" s="1"/>
  <c r="G1380" i="1" s="1"/>
  <c r="F1385" i="5"/>
  <c r="I1385" i="5" s="1"/>
  <c r="G1381" i="1" s="1"/>
  <c r="F1386" i="5"/>
  <c r="I1386" i="5" s="1"/>
  <c r="G1382" i="1" s="1"/>
  <c r="F1387" i="5"/>
  <c r="I1387" i="5" s="1"/>
  <c r="G1383" i="1" s="1"/>
  <c r="F1388" i="5"/>
  <c r="I1388" i="5" s="1"/>
  <c r="G1384" i="1" s="1"/>
  <c r="F1389" i="5"/>
  <c r="I1389" i="5" s="1"/>
  <c r="G1385" i="1" s="1"/>
  <c r="F1390" i="5"/>
  <c r="I1390" i="5" s="1"/>
  <c r="G1386" i="1" s="1"/>
  <c r="F1391" i="5"/>
  <c r="I1391" i="5" s="1"/>
  <c r="G1387" i="1" s="1"/>
  <c r="F1392" i="5"/>
  <c r="I1392" i="5" s="1"/>
  <c r="G1388" i="1" s="1"/>
  <c r="F1393" i="5"/>
  <c r="I1393" i="5" s="1"/>
  <c r="G1389" i="1" s="1"/>
  <c r="F1394" i="5"/>
  <c r="I1394" i="5" s="1"/>
  <c r="G1390" i="1" s="1"/>
  <c r="F1395" i="5"/>
  <c r="I1395" i="5" s="1"/>
  <c r="G1391" i="1" s="1"/>
  <c r="B1401" i="5"/>
  <c r="F1401" i="5"/>
  <c r="I1401" i="5" s="1"/>
  <c r="G1396" i="1" s="1"/>
  <c r="B1402" i="5"/>
  <c r="F1402" i="5"/>
  <c r="I1402" i="5" s="1"/>
  <c r="G1397" i="1" s="1"/>
  <c r="B1403" i="5"/>
  <c r="F1403" i="5"/>
  <c r="I1403" i="5" s="1"/>
  <c r="G1398" i="1" s="1"/>
  <c r="B1404" i="5"/>
  <c r="F1404" i="5"/>
  <c r="I1404" i="5" s="1"/>
  <c r="G1399" i="1" s="1"/>
  <c r="B1405" i="5"/>
  <c r="F1405" i="5"/>
  <c r="I1405" i="5" s="1"/>
  <c r="G1400" i="1" s="1"/>
  <c r="B1406" i="5"/>
  <c r="F1406" i="5"/>
  <c r="I1406" i="5" s="1"/>
  <c r="G1401" i="1" s="1"/>
  <c r="B1407" i="5"/>
  <c r="F1407" i="5"/>
  <c r="I1407" i="5" s="1"/>
  <c r="G1402" i="1" s="1"/>
  <c r="B1408" i="5"/>
  <c r="F1408" i="5"/>
  <c r="I1408" i="5" s="1"/>
  <c r="G1403" i="1" s="1"/>
  <c r="B1409" i="5"/>
  <c r="F1409" i="5"/>
  <c r="I1409" i="5" s="1"/>
  <c r="G1404" i="1" s="1"/>
  <c r="B1410" i="5"/>
  <c r="F1410" i="5"/>
  <c r="I1410" i="5" s="1"/>
  <c r="G1405" i="1" s="1"/>
  <c r="B1411" i="5"/>
  <c r="F1411" i="5"/>
  <c r="I1411" i="5" s="1"/>
  <c r="G1406" i="1" s="1"/>
  <c r="B1412" i="5"/>
  <c r="F1412" i="5"/>
  <c r="I1412" i="5" s="1"/>
  <c r="G1407" i="1" s="1"/>
  <c r="B1413" i="5"/>
  <c r="F1413" i="5"/>
  <c r="I1413" i="5" s="1"/>
  <c r="G1408" i="1" s="1"/>
  <c r="B1414" i="5"/>
  <c r="F1414" i="5"/>
  <c r="I1414" i="5" s="1"/>
  <c r="G1409" i="1" s="1"/>
  <c r="B1415" i="5"/>
  <c r="F1415" i="5"/>
  <c r="I1415" i="5" s="1"/>
  <c r="G1410" i="1" s="1"/>
  <c r="B1416" i="5"/>
  <c r="F1416" i="5"/>
  <c r="I1416" i="5" s="1"/>
  <c r="G1411" i="1" s="1"/>
  <c r="B1417" i="5"/>
  <c r="F1417" i="5"/>
  <c r="I1417" i="5" s="1"/>
  <c r="G1412" i="1" s="1"/>
  <c r="B1418" i="5"/>
  <c r="F1418" i="5"/>
  <c r="I1418" i="5" s="1"/>
  <c r="G1413" i="1" s="1"/>
  <c r="B1419" i="5"/>
  <c r="F1419" i="5"/>
  <c r="I1419" i="5" s="1"/>
  <c r="G1414" i="1" s="1"/>
  <c r="B1420" i="5"/>
  <c r="F1420" i="5"/>
  <c r="I1420" i="5" s="1"/>
  <c r="G1415" i="1" s="1"/>
  <c r="B1421" i="5"/>
  <c r="F1421" i="5"/>
  <c r="I1421" i="5" s="1"/>
  <c r="G1416" i="1" s="1"/>
  <c r="B1422" i="5"/>
  <c r="F1422" i="5"/>
  <c r="I1422" i="5" s="1"/>
  <c r="G1417" i="1" s="1"/>
  <c r="B1423" i="5"/>
  <c r="F1423" i="5"/>
  <c r="I1423" i="5" s="1"/>
  <c r="G1418" i="1" s="1"/>
  <c r="B1424" i="5"/>
  <c r="F1424" i="5"/>
  <c r="I1424" i="5" s="1"/>
  <c r="G1419" i="1" s="1"/>
  <c r="B1425" i="5"/>
  <c r="F1425" i="5"/>
  <c r="I1425" i="5" s="1"/>
  <c r="G1420" i="1" s="1"/>
  <c r="B1426" i="5"/>
  <c r="F1426" i="5"/>
  <c r="I1426" i="5" s="1"/>
  <c r="G1421" i="1" s="1"/>
  <c r="B1427" i="5"/>
  <c r="F1427" i="5"/>
  <c r="I1427" i="5" s="1"/>
  <c r="G1422" i="1" s="1"/>
  <c r="B1428" i="5"/>
  <c r="I1428" i="5"/>
  <c r="G1423" i="1" s="1"/>
  <c r="B1429" i="5"/>
  <c r="F1429" i="5"/>
  <c r="I1429" i="5" s="1"/>
  <c r="G1424" i="1" s="1"/>
  <c r="B1430" i="5"/>
  <c r="F1430" i="5"/>
  <c r="I1430" i="5" s="1"/>
  <c r="G1425" i="1" s="1"/>
  <c r="B1431" i="5"/>
  <c r="F1431" i="5"/>
  <c r="I1431" i="5" s="1"/>
  <c r="G1426" i="1" s="1"/>
  <c r="B1432" i="5"/>
  <c r="F1432" i="5"/>
  <c r="I1432" i="5" s="1"/>
  <c r="G1427" i="1" s="1"/>
  <c r="B1433" i="5"/>
  <c r="F1433" i="5"/>
  <c r="I1433" i="5" s="1"/>
  <c r="G1428" i="1" s="1"/>
  <c r="B1434" i="5"/>
  <c r="F1434" i="5"/>
  <c r="I1434" i="5" s="1"/>
  <c r="G1429" i="1" s="1"/>
  <c r="F1435" i="5"/>
  <c r="I1435" i="5" s="1"/>
  <c r="G1430" i="1" s="1"/>
  <c r="F1436" i="5"/>
  <c r="I1436" i="5" s="1"/>
  <c r="G1431" i="1" s="1"/>
  <c r="F1437" i="5"/>
  <c r="I1437" i="5" s="1"/>
  <c r="G1432" i="1" s="1"/>
  <c r="F1438" i="5"/>
  <c r="I1438" i="5" s="1"/>
  <c r="G1433" i="1" s="1"/>
  <c r="F1439" i="5"/>
  <c r="I1439" i="5" s="1"/>
  <c r="G1434" i="1" s="1"/>
  <c r="F1440" i="5"/>
  <c r="I1440" i="5" s="1"/>
  <c r="G1435" i="1" s="1"/>
  <c r="F1441" i="5"/>
  <c r="I1441" i="5" s="1"/>
  <c r="G1436" i="1" s="1"/>
  <c r="F1442" i="5"/>
  <c r="I1442" i="5" s="1"/>
  <c r="G1437" i="1" s="1"/>
  <c r="F1443" i="5"/>
  <c r="I1443" i="5" s="1"/>
  <c r="G1438" i="1" s="1"/>
  <c r="F1444" i="5"/>
  <c r="I1444" i="5" s="1"/>
  <c r="G1439" i="1" s="1"/>
  <c r="F1445" i="5"/>
  <c r="I1445" i="5" s="1"/>
  <c r="G1440" i="1" s="1"/>
  <c r="F1446" i="5"/>
  <c r="I1446" i="5" s="1"/>
  <c r="G1441" i="1" s="1"/>
  <c r="F1447" i="5"/>
  <c r="I1447" i="5" s="1"/>
  <c r="G1442" i="1" s="1"/>
  <c r="F1448" i="5"/>
  <c r="I1448" i="5" s="1"/>
  <c r="G1443" i="1" s="1"/>
  <c r="F1449" i="5"/>
  <c r="I1449" i="5" s="1"/>
  <c r="G1444" i="1" s="1"/>
  <c r="F1450" i="5"/>
  <c r="I1450" i="5" s="1"/>
  <c r="G1445" i="1" s="1"/>
  <c r="F1451" i="5"/>
  <c r="I1451" i="5" s="1"/>
  <c r="G1446" i="1" s="1"/>
  <c r="F1452" i="5"/>
  <c r="I1452" i="5" s="1"/>
  <c r="G1447" i="1" s="1"/>
  <c r="F1453" i="5"/>
  <c r="I1453" i="5" s="1"/>
  <c r="G1448" i="1" s="1"/>
  <c r="F1454" i="5"/>
  <c r="I1454" i="5" s="1"/>
  <c r="G1449" i="1" s="1"/>
  <c r="F1455" i="5"/>
  <c r="I1455" i="5" s="1"/>
  <c r="G1450" i="1" s="1"/>
  <c r="F1456" i="5"/>
  <c r="I1456" i="5" s="1"/>
  <c r="G1451" i="1" s="1"/>
  <c r="F1457" i="5"/>
  <c r="I1457" i="5" s="1"/>
  <c r="G1452" i="1" s="1"/>
  <c r="F1458" i="5"/>
  <c r="I1458" i="5" s="1"/>
  <c r="G1453" i="1" s="1"/>
  <c r="F1459" i="5"/>
  <c r="I1459" i="5" s="1"/>
  <c r="G1454" i="1" s="1"/>
  <c r="F1460" i="5"/>
  <c r="I1460" i="5" s="1"/>
  <c r="G1455" i="1" s="1"/>
  <c r="F1461" i="5"/>
  <c r="I1461" i="5" s="1"/>
  <c r="G1456" i="1" s="1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K381" i="6"/>
  <c r="A382" i="6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H541" i="6"/>
  <c r="K541" i="6"/>
  <c r="H542" i="6"/>
  <c r="I542" i="6" s="1"/>
  <c r="K542" i="6"/>
  <c r="H543" i="6"/>
  <c r="K543" i="6"/>
  <c r="H544" i="6"/>
  <c r="J544" i="6" s="1"/>
  <c r="K544" i="6"/>
  <c r="H545" i="6"/>
  <c r="I545" i="6" s="1"/>
  <c r="K545" i="6"/>
  <c r="H546" i="6"/>
  <c r="K546" i="6"/>
  <c r="H547" i="6"/>
  <c r="K547" i="6"/>
  <c r="H548" i="6"/>
  <c r="J548" i="6" s="1"/>
  <c r="K548" i="6"/>
  <c r="H549" i="6"/>
  <c r="I549" i="6" s="1"/>
  <c r="K549" i="6"/>
  <c r="H550" i="6"/>
  <c r="J550" i="6" s="1"/>
  <c r="K550" i="6"/>
  <c r="H551" i="6"/>
  <c r="K551" i="6"/>
  <c r="H552" i="6"/>
  <c r="I552" i="6" s="1"/>
  <c r="K552" i="6"/>
  <c r="H553" i="6"/>
  <c r="J553" i="6" s="1"/>
  <c r="K553" i="6"/>
  <c r="H554" i="6"/>
  <c r="K554" i="6"/>
  <c r="H555" i="6"/>
  <c r="K555" i="6"/>
  <c r="H556" i="6"/>
  <c r="K556" i="6"/>
  <c r="H557" i="6"/>
  <c r="I557" i="6" s="1"/>
  <c r="K557" i="6"/>
  <c r="H558" i="6"/>
  <c r="I558" i="6" s="1"/>
  <c r="K558" i="6"/>
  <c r="H559" i="6"/>
  <c r="I559" i="6" s="1"/>
  <c r="K559" i="6"/>
  <c r="H560" i="6"/>
  <c r="K560" i="6"/>
  <c r="H561" i="6"/>
  <c r="K561" i="6"/>
  <c r="H562" i="6"/>
  <c r="K562" i="6"/>
  <c r="H563" i="6"/>
  <c r="J563" i="6" s="1"/>
  <c r="K563" i="6"/>
  <c r="H564" i="6"/>
  <c r="K564" i="6"/>
  <c r="H565" i="6"/>
  <c r="J565" i="6" s="1"/>
  <c r="K565" i="6"/>
  <c r="H566" i="6"/>
  <c r="I566" i="6" s="1"/>
  <c r="K566" i="6"/>
  <c r="H567" i="6"/>
  <c r="J567" i="6" s="1"/>
  <c r="K567" i="6"/>
  <c r="H568" i="6"/>
  <c r="I568" i="6" s="1"/>
  <c r="K568" i="6"/>
  <c r="H569" i="6"/>
  <c r="K569" i="6"/>
  <c r="H570" i="6"/>
  <c r="K570" i="6"/>
  <c r="H571" i="6"/>
  <c r="J571" i="6" s="1"/>
  <c r="K571" i="6"/>
  <c r="H572" i="6"/>
  <c r="I572" i="6" s="1"/>
  <c r="K572" i="6"/>
  <c r="H573" i="6"/>
  <c r="I573" i="6" s="1"/>
  <c r="K573" i="6"/>
  <c r="H574" i="6"/>
  <c r="I574" i="6" s="1"/>
  <c r="K574" i="6"/>
  <c r="H575" i="6"/>
  <c r="K575" i="6"/>
  <c r="H576" i="6"/>
  <c r="K576" i="6"/>
  <c r="H577" i="6"/>
  <c r="I577" i="6" s="1"/>
  <c r="K577" i="6"/>
  <c r="H578" i="6"/>
  <c r="K578" i="6"/>
  <c r="H579" i="6"/>
  <c r="K579" i="6"/>
  <c r="H580" i="6"/>
  <c r="K580" i="6"/>
  <c r="H581" i="6"/>
  <c r="K581" i="6"/>
  <c r="H582" i="6"/>
  <c r="I582" i="6" s="1"/>
  <c r="K582" i="6"/>
  <c r="H583" i="6"/>
  <c r="K583" i="6"/>
  <c r="H584" i="6"/>
  <c r="J584" i="6" s="1"/>
  <c r="K584" i="6"/>
  <c r="H585" i="6"/>
  <c r="I585" i="6" s="1"/>
  <c r="K585" i="6"/>
  <c r="H586" i="6"/>
  <c r="K586" i="6"/>
  <c r="H587" i="6"/>
  <c r="K587" i="6"/>
  <c r="H588" i="6"/>
  <c r="J588" i="6" s="1"/>
  <c r="K588" i="6"/>
  <c r="H589" i="6"/>
  <c r="I589" i="6" s="1"/>
  <c r="K589" i="6"/>
  <c r="H590" i="6"/>
  <c r="K590" i="6"/>
  <c r="H591" i="6"/>
  <c r="J591" i="6" s="1"/>
  <c r="K591" i="6"/>
  <c r="H592" i="6"/>
  <c r="K592" i="6"/>
  <c r="H593" i="6"/>
  <c r="J593" i="6" s="1"/>
  <c r="K593" i="6"/>
  <c r="H594" i="6"/>
  <c r="K594" i="6"/>
  <c r="H595" i="6"/>
  <c r="J595" i="6" s="1"/>
  <c r="K595" i="6"/>
  <c r="H596" i="6"/>
  <c r="K596" i="6"/>
  <c r="H597" i="6"/>
  <c r="K597" i="6"/>
  <c r="H598" i="6"/>
  <c r="I598" i="6" s="1"/>
  <c r="K598" i="6"/>
  <c r="H599" i="6"/>
  <c r="K599" i="6"/>
  <c r="H600" i="6"/>
  <c r="K600" i="6"/>
  <c r="H601" i="6"/>
  <c r="K601" i="6"/>
  <c r="H602" i="6"/>
  <c r="J602" i="6" s="1"/>
  <c r="K602" i="6"/>
  <c r="H603" i="6"/>
  <c r="I603" i="6" s="1"/>
  <c r="K603" i="6"/>
  <c r="H604" i="6"/>
  <c r="K604" i="6"/>
  <c r="H605" i="6"/>
  <c r="K605" i="6"/>
  <c r="H606" i="6"/>
  <c r="J606" i="6" s="1"/>
  <c r="K606" i="6"/>
  <c r="H607" i="6"/>
  <c r="K607" i="6"/>
  <c r="H608" i="6"/>
  <c r="K608" i="6"/>
  <c r="H609" i="6"/>
  <c r="J609" i="6" s="1"/>
  <c r="K609" i="6"/>
  <c r="H610" i="6"/>
  <c r="K610" i="6"/>
  <c r="H611" i="6"/>
  <c r="K611" i="6"/>
  <c r="H612" i="6"/>
  <c r="J612" i="6" s="1"/>
  <c r="K612" i="6"/>
  <c r="H613" i="6"/>
  <c r="K613" i="6"/>
  <c r="H614" i="6"/>
  <c r="I614" i="6" s="1"/>
  <c r="K614" i="6"/>
  <c r="H615" i="6"/>
  <c r="I615" i="6" s="1"/>
  <c r="K615" i="6"/>
  <c r="H616" i="6"/>
  <c r="I616" i="6" s="1"/>
  <c r="K616" i="6"/>
  <c r="H617" i="6"/>
  <c r="I617" i="6" s="1"/>
  <c r="K617" i="6"/>
  <c r="H618" i="6"/>
  <c r="I618" i="6" s="1"/>
  <c r="K618" i="6"/>
  <c r="H619" i="6"/>
  <c r="K619" i="6"/>
  <c r="H620" i="6"/>
  <c r="K620" i="6"/>
  <c r="H621" i="6"/>
  <c r="K621" i="6"/>
  <c r="H622" i="6"/>
  <c r="I622" i="6" s="1"/>
  <c r="K622" i="6"/>
  <c r="H623" i="6"/>
  <c r="K623" i="6"/>
  <c r="H624" i="6"/>
  <c r="K624" i="6"/>
  <c r="H625" i="6"/>
  <c r="K625" i="6"/>
  <c r="H626" i="6"/>
  <c r="I626" i="6" s="1"/>
  <c r="K626" i="6"/>
  <c r="H627" i="6"/>
  <c r="K627" i="6"/>
  <c r="H628" i="6"/>
  <c r="K628" i="6"/>
  <c r="H629" i="6"/>
  <c r="J629" i="6" s="1"/>
  <c r="K629" i="6"/>
  <c r="H630" i="6"/>
  <c r="K630" i="6"/>
  <c r="H631" i="6"/>
  <c r="K631" i="6"/>
  <c r="H632" i="6"/>
  <c r="K632" i="6"/>
  <c r="H633" i="6"/>
  <c r="K633" i="6"/>
  <c r="H634" i="6"/>
  <c r="K634" i="6"/>
  <c r="H635" i="6"/>
  <c r="K635" i="6"/>
  <c r="H636" i="6"/>
  <c r="K636" i="6"/>
  <c r="H637" i="6"/>
  <c r="I637" i="6" s="1"/>
  <c r="K637" i="6"/>
  <c r="H638" i="6"/>
  <c r="K638" i="6"/>
  <c r="H639" i="6"/>
  <c r="K639" i="6"/>
  <c r="H640" i="6"/>
  <c r="J640" i="6" s="1"/>
  <c r="K640" i="6"/>
  <c r="H641" i="6"/>
  <c r="J641" i="6" s="1"/>
  <c r="K641" i="6"/>
  <c r="H642" i="6"/>
  <c r="K642" i="6"/>
  <c r="H643" i="6"/>
  <c r="K643" i="6"/>
  <c r="H644" i="6"/>
  <c r="K644" i="6"/>
  <c r="H645" i="6"/>
  <c r="K645" i="6"/>
  <c r="H646" i="6"/>
  <c r="K646" i="6"/>
  <c r="H647" i="6"/>
  <c r="K647" i="6"/>
  <c r="H648" i="6"/>
  <c r="K648" i="6"/>
  <c r="H649" i="6"/>
  <c r="I649" i="6" s="1"/>
  <c r="K649" i="6"/>
  <c r="H650" i="6"/>
  <c r="K650" i="6"/>
  <c r="H651" i="6"/>
  <c r="K651" i="6"/>
  <c r="H652" i="6"/>
  <c r="J652" i="6" s="1"/>
  <c r="K652" i="6"/>
  <c r="H653" i="6"/>
  <c r="I653" i="6" s="1"/>
  <c r="K653" i="6"/>
  <c r="H654" i="6"/>
  <c r="K654" i="6"/>
  <c r="H655" i="6"/>
  <c r="I655" i="6" s="1"/>
  <c r="K655" i="6"/>
  <c r="H656" i="6"/>
  <c r="K656" i="6"/>
  <c r="H657" i="6"/>
  <c r="K657" i="6"/>
  <c r="H658" i="6"/>
  <c r="K658" i="6"/>
  <c r="H659" i="6"/>
  <c r="J659" i="6" s="1"/>
  <c r="K659" i="6"/>
  <c r="H660" i="6"/>
  <c r="J660" i="6" s="1"/>
  <c r="K660" i="6"/>
  <c r="H661" i="6"/>
  <c r="I661" i="6" s="1"/>
  <c r="K661" i="6"/>
  <c r="H662" i="6"/>
  <c r="I662" i="6" s="1"/>
  <c r="K662" i="6"/>
  <c r="H663" i="6"/>
  <c r="K663" i="6"/>
  <c r="H664" i="6"/>
  <c r="J664" i="6" s="1"/>
  <c r="K664" i="6"/>
  <c r="H665" i="6"/>
  <c r="J665" i="6" s="1"/>
  <c r="K665" i="6"/>
  <c r="H666" i="6"/>
  <c r="J666" i="6" s="1"/>
  <c r="K666" i="6"/>
  <c r="H667" i="6"/>
  <c r="I667" i="6" s="1"/>
  <c r="K667" i="6"/>
  <c r="H668" i="6"/>
  <c r="I668" i="6" s="1"/>
  <c r="K668" i="6"/>
  <c r="H669" i="6"/>
  <c r="K669" i="6"/>
  <c r="H670" i="6"/>
  <c r="K670" i="6"/>
  <c r="H671" i="6"/>
  <c r="J671" i="6" s="1"/>
  <c r="K671" i="6"/>
  <c r="H672" i="6"/>
  <c r="J672" i="6" s="1"/>
  <c r="K672" i="6"/>
  <c r="H673" i="6"/>
  <c r="I673" i="6" s="1"/>
  <c r="K673" i="6"/>
  <c r="H674" i="6"/>
  <c r="J674" i="6" s="1"/>
  <c r="K674" i="6"/>
  <c r="H675" i="6"/>
  <c r="I675" i="6" s="1"/>
  <c r="K675" i="6"/>
  <c r="H676" i="6"/>
  <c r="J676" i="6" s="1"/>
  <c r="K676" i="6"/>
  <c r="H677" i="6"/>
  <c r="K677" i="6"/>
  <c r="H678" i="6"/>
  <c r="K678" i="6"/>
  <c r="H679" i="6"/>
  <c r="K679" i="6"/>
  <c r="H680" i="6"/>
  <c r="I680" i="6" s="1"/>
  <c r="K680" i="6"/>
  <c r="H681" i="6"/>
  <c r="K681" i="6"/>
  <c r="H682" i="6"/>
  <c r="I682" i="6" s="1"/>
  <c r="K682" i="6"/>
  <c r="H683" i="6"/>
  <c r="J683" i="6" s="1"/>
  <c r="K683" i="6"/>
  <c r="H684" i="6"/>
  <c r="I684" i="6" s="1"/>
  <c r="K684" i="6"/>
  <c r="H685" i="6"/>
  <c r="I685" i="6" s="1"/>
  <c r="K685" i="6"/>
  <c r="H686" i="6"/>
  <c r="K686" i="6"/>
  <c r="H687" i="6"/>
  <c r="I687" i="6" s="1"/>
  <c r="K687" i="6"/>
  <c r="H688" i="6"/>
  <c r="I688" i="6" s="1"/>
  <c r="K688" i="6"/>
  <c r="H689" i="6"/>
  <c r="K689" i="6"/>
  <c r="H690" i="6"/>
  <c r="K690" i="6"/>
  <c r="H691" i="6"/>
  <c r="J691" i="6" s="1"/>
  <c r="K691" i="6"/>
  <c r="H692" i="6"/>
  <c r="J692" i="6" s="1"/>
  <c r="K692" i="6"/>
  <c r="H693" i="6"/>
  <c r="J693" i="6" s="1"/>
  <c r="K693" i="6"/>
  <c r="H694" i="6"/>
  <c r="K694" i="6"/>
  <c r="H695" i="6"/>
  <c r="I695" i="6" s="1"/>
  <c r="K695" i="6"/>
  <c r="H696" i="6"/>
  <c r="K696" i="6"/>
  <c r="H697" i="6"/>
  <c r="I697" i="6" s="1"/>
  <c r="K697" i="6"/>
  <c r="H698" i="6"/>
  <c r="K698" i="6"/>
  <c r="H699" i="6"/>
  <c r="K699" i="6"/>
  <c r="H700" i="6"/>
  <c r="J700" i="6" s="1"/>
  <c r="K700" i="6"/>
  <c r="H701" i="6"/>
  <c r="K701" i="6"/>
  <c r="H702" i="6"/>
  <c r="I702" i="6" s="1"/>
  <c r="K702" i="6"/>
  <c r="F709" i="6"/>
  <c r="H709" i="6"/>
  <c r="K709" i="6"/>
  <c r="A710" i="6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F710" i="6"/>
  <c r="H710" i="6"/>
  <c r="I710" i="6" s="1"/>
  <c r="K710" i="6"/>
  <c r="F711" i="6"/>
  <c r="H711" i="6"/>
  <c r="I711" i="6" s="1"/>
  <c r="K711" i="6"/>
  <c r="F712" i="6"/>
  <c r="H712" i="6"/>
  <c r="I712" i="6" s="1"/>
  <c r="K712" i="6"/>
  <c r="F713" i="6"/>
  <c r="H713" i="6"/>
  <c r="I713" i="6" s="1"/>
  <c r="K713" i="6"/>
  <c r="F714" i="6"/>
  <c r="H714" i="6"/>
  <c r="I714" i="6" s="1"/>
  <c r="K714" i="6"/>
  <c r="F715" i="6"/>
  <c r="H715" i="6"/>
  <c r="K715" i="6"/>
  <c r="F716" i="6"/>
  <c r="H716" i="6"/>
  <c r="I716" i="6" s="1"/>
  <c r="K716" i="6"/>
  <c r="F717" i="6"/>
  <c r="H717" i="6"/>
  <c r="I717" i="6" s="1"/>
  <c r="K717" i="6"/>
  <c r="F718" i="6"/>
  <c r="H718" i="6"/>
  <c r="I718" i="6" s="1"/>
  <c r="K718" i="6"/>
  <c r="F719" i="6"/>
  <c r="H719" i="6"/>
  <c r="I719" i="6" s="1"/>
  <c r="K719" i="6"/>
  <c r="F720" i="6"/>
  <c r="H720" i="6"/>
  <c r="K720" i="6"/>
  <c r="F721" i="6"/>
  <c r="H721" i="6"/>
  <c r="I721" i="6" s="1"/>
  <c r="K721" i="6"/>
  <c r="F722" i="6"/>
  <c r="H722" i="6"/>
  <c r="I722" i="6" s="1"/>
  <c r="K722" i="6"/>
  <c r="F723" i="6"/>
  <c r="H723" i="6"/>
  <c r="I723" i="6" s="1"/>
  <c r="K723" i="6"/>
  <c r="F724" i="6"/>
  <c r="H724" i="6"/>
  <c r="I724" i="6" s="1"/>
  <c r="K724" i="6"/>
  <c r="F725" i="6"/>
  <c r="H725" i="6"/>
  <c r="I725" i="6" s="1"/>
  <c r="K725" i="6"/>
  <c r="F726" i="6"/>
  <c r="H726" i="6"/>
  <c r="I726" i="6" s="1"/>
  <c r="K726" i="6"/>
  <c r="F727" i="6"/>
  <c r="H727" i="6"/>
  <c r="I727" i="6" s="1"/>
  <c r="K727" i="6"/>
  <c r="F728" i="6"/>
  <c r="H728" i="6"/>
  <c r="I728" i="6" s="1"/>
  <c r="K728" i="6"/>
  <c r="F729" i="6"/>
  <c r="H729" i="6"/>
  <c r="K729" i="6"/>
  <c r="F730" i="6"/>
  <c r="H730" i="6"/>
  <c r="I730" i="6" s="1"/>
  <c r="K730" i="6"/>
  <c r="F731" i="6"/>
  <c r="H731" i="6"/>
  <c r="I731" i="6" s="1"/>
  <c r="K731" i="6"/>
  <c r="F732" i="6"/>
  <c r="H732" i="6"/>
  <c r="I732" i="6" s="1"/>
  <c r="K732" i="6"/>
  <c r="F733" i="6"/>
  <c r="H733" i="6"/>
  <c r="I733" i="6" s="1"/>
  <c r="K733" i="6"/>
  <c r="F734" i="6"/>
  <c r="H734" i="6"/>
  <c r="K734" i="6"/>
  <c r="F735" i="6"/>
  <c r="H735" i="6"/>
  <c r="I735" i="6" s="1"/>
  <c r="K735" i="6"/>
  <c r="F736" i="6"/>
  <c r="H736" i="6"/>
  <c r="I736" i="6" s="1"/>
  <c r="K736" i="6"/>
  <c r="F737" i="6"/>
  <c r="H737" i="6"/>
  <c r="I737" i="6" s="1"/>
  <c r="K737" i="6"/>
  <c r="F738" i="6"/>
  <c r="H738" i="6"/>
  <c r="I738" i="6" s="1"/>
  <c r="K738" i="6"/>
  <c r="F739" i="6"/>
  <c r="H739" i="6"/>
  <c r="I739" i="6" s="1"/>
  <c r="K739" i="6"/>
  <c r="F740" i="6"/>
  <c r="H740" i="6"/>
  <c r="I740" i="6" s="1"/>
  <c r="K740" i="6"/>
  <c r="F741" i="6"/>
  <c r="H741" i="6"/>
  <c r="K741" i="6"/>
  <c r="F742" i="6"/>
  <c r="H742" i="6"/>
  <c r="I742" i="6" s="1"/>
  <c r="K742" i="6"/>
  <c r="F743" i="6"/>
  <c r="H743" i="6"/>
  <c r="I743" i="6" s="1"/>
  <c r="K743" i="6"/>
  <c r="F744" i="6"/>
  <c r="H744" i="6"/>
  <c r="I744" i="6" s="1"/>
  <c r="K744" i="6"/>
  <c r="F745" i="6"/>
  <c r="H745" i="6"/>
  <c r="I745" i="6" s="1"/>
  <c r="K745" i="6"/>
  <c r="F746" i="6"/>
  <c r="H746" i="6"/>
  <c r="K746" i="6"/>
  <c r="F747" i="6"/>
  <c r="H747" i="6"/>
  <c r="I747" i="6" s="1"/>
  <c r="K747" i="6"/>
  <c r="F748" i="6"/>
  <c r="H748" i="6"/>
  <c r="I748" i="6" s="1"/>
  <c r="K748" i="6"/>
  <c r="F749" i="6"/>
  <c r="H749" i="6"/>
  <c r="I749" i="6" s="1"/>
  <c r="K749" i="6"/>
  <c r="F750" i="6"/>
  <c r="H750" i="6"/>
  <c r="I750" i="6" s="1"/>
  <c r="K750" i="6"/>
  <c r="F751" i="6"/>
  <c r="H751" i="6"/>
  <c r="I751" i="6" s="1"/>
  <c r="K751" i="6"/>
  <c r="F752" i="6"/>
  <c r="H752" i="6"/>
  <c r="I752" i="6" s="1"/>
  <c r="K752" i="6"/>
  <c r="F753" i="6"/>
  <c r="H753" i="6"/>
  <c r="I753" i="6" s="1"/>
  <c r="K753" i="6"/>
  <c r="F754" i="6"/>
  <c r="H754" i="6"/>
  <c r="I754" i="6" s="1"/>
  <c r="K754" i="6"/>
  <c r="F755" i="6"/>
  <c r="H755" i="6"/>
  <c r="I755" i="6" s="1"/>
  <c r="K755" i="6"/>
  <c r="F756" i="6"/>
  <c r="H756" i="6"/>
  <c r="I756" i="6" s="1"/>
  <c r="K756" i="6"/>
  <c r="F757" i="6"/>
  <c r="H757" i="6"/>
  <c r="I757" i="6" s="1"/>
  <c r="K757" i="6"/>
  <c r="F758" i="6"/>
  <c r="H758" i="6"/>
  <c r="I758" i="6" s="1"/>
  <c r="K758" i="6"/>
  <c r="F759" i="6"/>
  <c r="H759" i="6"/>
  <c r="I759" i="6" s="1"/>
  <c r="K759" i="6"/>
  <c r="F760" i="6"/>
  <c r="H760" i="6"/>
  <c r="I760" i="6" s="1"/>
  <c r="K760" i="6"/>
  <c r="F761" i="6"/>
  <c r="H761" i="6"/>
  <c r="I761" i="6" s="1"/>
  <c r="K761" i="6"/>
  <c r="F762" i="6"/>
  <c r="H762" i="6"/>
  <c r="I762" i="6" s="1"/>
  <c r="K762" i="6"/>
  <c r="F763" i="6"/>
  <c r="H763" i="6"/>
  <c r="I763" i="6" s="1"/>
  <c r="K763" i="6"/>
  <c r="F764" i="6"/>
  <c r="H764" i="6"/>
  <c r="I764" i="6" s="1"/>
  <c r="K764" i="6"/>
  <c r="F765" i="6"/>
  <c r="H765" i="6"/>
  <c r="I765" i="6" s="1"/>
  <c r="K765" i="6"/>
  <c r="F766" i="6"/>
  <c r="H766" i="6"/>
  <c r="I766" i="6" s="1"/>
  <c r="K766" i="6"/>
  <c r="F767" i="6"/>
  <c r="H767" i="6"/>
  <c r="I767" i="6" s="1"/>
  <c r="K767" i="6"/>
  <c r="F768" i="6"/>
  <c r="H768" i="6"/>
  <c r="I768" i="6" s="1"/>
  <c r="K768" i="6"/>
  <c r="F769" i="6"/>
  <c r="H769" i="6"/>
  <c r="I769" i="6" s="1"/>
  <c r="K769" i="6"/>
  <c r="F770" i="6"/>
  <c r="H770" i="6"/>
  <c r="I770" i="6" s="1"/>
  <c r="K770" i="6"/>
  <c r="F771" i="6"/>
  <c r="H771" i="6"/>
  <c r="I771" i="6" s="1"/>
  <c r="K771" i="6"/>
  <c r="F772" i="6"/>
  <c r="H772" i="6"/>
  <c r="K772" i="6"/>
  <c r="F773" i="6"/>
  <c r="H773" i="6"/>
  <c r="I773" i="6" s="1"/>
  <c r="K773" i="6"/>
  <c r="F774" i="6"/>
  <c r="H774" i="6"/>
  <c r="I774" i="6" s="1"/>
  <c r="K774" i="6"/>
  <c r="F775" i="6"/>
  <c r="H775" i="6"/>
  <c r="I775" i="6" s="1"/>
  <c r="K775" i="6"/>
  <c r="F776" i="6"/>
  <c r="H776" i="6"/>
  <c r="I776" i="6" s="1"/>
  <c r="K776" i="6"/>
  <c r="F777" i="6"/>
  <c r="H777" i="6"/>
  <c r="I777" i="6" s="1"/>
  <c r="K777" i="6"/>
  <c r="F778" i="6"/>
  <c r="H778" i="6"/>
  <c r="I778" i="6" s="1"/>
  <c r="K778" i="6"/>
  <c r="F779" i="6"/>
  <c r="H779" i="6"/>
  <c r="I779" i="6" s="1"/>
  <c r="K779" i="6"/>
  <c r="F780" i="6"/>
  <c r="H780" i="6"/>
  <c r="I780" i="6" s="1"/>
  <c r="K780" i="6"/>
  <c r="F781" i="6"/>
  <c r="H781" i="6"/>
  <c r="I781" i="6" s="1"/>
  <c r="K781" i="6"/>
  <c r="F782" i="6"/>
  <c r="H782" i="6"/>
  <c r="K782" i="6"/>
  <c r="F783" i="6"/>
  <c r="H783" i="6"/>
  <c r="I783" i="6" s="1"/>
  <c r="K783" i="6"/>
  <c r="F784" i="6"/>
  <c r="H784" i="6"/>
  <c r="I784" i="6" s="1"/>
  <c r="K784" i="6"/>
  <c r="F785" i="6"/>
  <c r="H785" i="6"/>
  <c r="I785" i="6" s="1"/>
  <c r="K785" i="6"/>
  <c r="F786" i="6"/>
  <c r="H786" i="6"/>
  <c r="I786" i="6" s="1"/>
  <c r="K786" i="6"/>
  <c r="F787" i="6"/>
  <c r="H787" i="6"/>
  <c r="I787" i="6" s="1"/>
  <c r="K787" i="6"/>
  <c r="F788" i="6"/>
  <c r="H788" i="6"/>
  <c r="I788" i="6" s="1"/>
  <c r="K788" i="6"/>
  <c r="F789" i="6"/>
  <c r="H789" i="6"/>
  <c r="I789" i="6" s="1"/>
  <c r="K789" i="6"/>
  <c r="F790" i="6"/>
  <c r="H790" i="6"/>
  <c r="I790" i="6" s="1"/>
  <c r="K790" i="6"/>
  <c r="F791" i="6"/>
  <c r="H791" i="6"/>
  <c r="I791" i="6" s="1"/>
  <c r="K791" i="6"/>
  <c r="F792" i="6"/>
  <c r="H792" i="6"/>
  <c r="I792" i="6" s="1"/>
  <c r="K792" i="6"/>
  <c r="F793" i="6"/>
  <c r="H793" i="6"/>
  <c r="I793" i="6" s="1"/>
  <c r="K793" i="6"/>
  <c r="F794" i="6"/>
  <c r="H794" i="6"/>
  <c r="I794" i="6" s="1"/>
  <c r="K794" i="6"/>
  <c r="F795" i="6"/>
  <c r="H795" i="6"/>
  <c r="I795" i="6" s="1"/>
  <c r="K795" i="6"/>
  <c r="F796" i="6"/>
  <c r="H796" i="6"/>
  <c r="I796" i="6" s="1"/>
  <c r="K796" i="6"/>
  <c r="F797" i="6"/>
  <c r="H797" i="6"/>
  <c r="I797" i="6" s="1"/>
  <c r="K797" i="6"/>
  <c r="F798" i="6"/>
  <c r="H798" i="6"/>
  <c r="I798" i="6" s="1"/>
  <c r="K798" i="6"/>
  <c r="F799" i="6"/>
  <c r="H799" i="6"/>
  <c r="I799" i="6" s="1"/>
  <c r="K799" i="6"/>
  <c r="F800" i="6"/>
  <c r="H800" i="6"/>
  <c r="I800" i="6" s="1"/>
  <c r="K800" i="6"/>
  <c r="F801" i="6"/>
  <c r="H801" i="6"/>
  <c r="I801" i="6" s="1"/>
  <c r="K801" i="6"/>
  <c r="F802" i="6"/>
  <c r="H802" i="6"/>
  <c r="I802" i="6" s="1"/>
  <c r="K802" i="6"/>
  <c r="F803" i="6"/>
  <c r="H803" i="6"/>
  <c r="I803" i="6" s="1"/>
  <c r="K803" i="6"/>
  <c r="F804" i="6"/>
  <c r="H804" i="6"/>
  <c r="I804" i="6" s="1"/>
  <c r="K804" i="6"/>
  <c r="F805" i="6"/>
  <c r="H805" i="6"/>
  <c r="I805" i="6" s="1"/>
  <c r="K805" i="6"/>
  <c r="F806" i="6"/>
  <c r="H806" i="6"/>
  <c r="I806" i="6" s="1"/>
  <c r="K806" i="6"/>
  <c r="F807" i="6"/>
  <c r="H807" i="6"/>
  <c r="I807" i="6" s="1"/>
  <c r="K807" i="6"/>
  <c r="F808" i="6"/>
  <c r="H808" i="6"/>
  <c r="I808" i="6" s="1"/>
  <c r="K808" i="6"/>
  <c r="F809" i="6"/>
  <c r="H809" i="6"/>
  <c r="I809" i="6" s="1"/>
  <c r="K809" i="6"/>
  <c r="F810" i="6"/>
  <c r="H810" i="6"/>
  <c r="I810" i="6" s="1"/>
  <c r="K810" i="6"/>
  <c r="F811" i="6"/>
  <c r="H811" i="6"/>
  <c r="I811" i="6" s="1"/>
  <c r="K811" i="6"/>
  <c r="F812" i="6"/>
  <c r="H812" i="6"/>
  <c r="K812" i="6"/>
  <c r="F813" i="6"/>
  <c r="H813" i="6"/>
  <c r="I813" i="6" s="1"/>
  <c r="K813" i="6"/>
  <c r="F814" i="6"/>
  <c r="H814" i="6"/>
  <c r="I814" i="6" s="1"/>
  <c r="K814" i="6"/>
  <c r="F815" i="6"/>
  <c r="H815" i="6"/>
  <c r="I815" i="6" s="1"/>
  <c r="K815" i="6"/>
  <c r="F816" i="6"/>
  <c r="H816" i="6"/>
  <c r="I816" i="6" s="1"/>
  <c r="K816" i="6"/>
  <c r="F817" i="6"/>
  <c r="H817" i="6"/>
  <c r="I817" i="6" s="1"/>
  <c r="K817" i="6"/>
  <c r="F818" i="6"/>
  <c r="H818" i="6"/>
  <c r="I818" i="6" s="1"/>
  <c r="K818" i="6"/>
  <c r="F819" i="6"/>
  <c r="H819" i="6"/>
  <c r="I819" i="6" s="1"/>
  <c r="K819" i="6"/>
  <c r="F820" i="6"/>
  <c r="H820" i="6"/>
  <c r="I820" i="6" s="1"/>
  <c r="K820" i="6"/>
  <c r="F821" i="6"/>
  <c r="H821" i="6"/>
  <c r="I821" i="6" s="1"/>
  <c r="K821" i="6"/>
  <c r="F822" i="6"/>
  <c r="H822" i="6"/>
  <c r="I822" i="6" s="1"/>
  <c r="K822" i="6"/>
  <c r="F823" i="6"/>
  <c r="H823" i="6"/>
  <c r="I823" i="6" s="1"/>
  <c r="K823" i="6"/>
  <c r="F824" i="6"/>
  <c r="H824" i="6"/>
  <c r="I824" i="6" s="1"/>
  <c r="K824" i="6"/>
  <c r="F825" i="6"/>
  <c r="H825" i="6"/>
  <c r="I825" i="6" s="1"/>
  <c r="K825" i="6"/>
  <c r="F826" i="6"/>
  <c r="H826" i="6"/>
  <c r="K826" i="6"/>
  <c r="F827" i="6"/>
  <c r="H827" i="6"/>
  <c r="I827" i="6" s="1"/>
  <c r="K827" i="6"/>
  <c r="F828" i="6"/>
  <c r="H828" i="6"/>
  <c r="I828" i="6" s="1"/>
  <c r="K828" i="6"/>
  <c r="F829" i="6"/>
  <c r="H829" i="6"/>
  <c r="I829" i="6" s="1"/>
  <c r="K829" i="6"/>
  <c r="F830" i="6"/>
  <c r="H830" i="6"/>
  <c r="I830" i="6" s="1"/>
  <c r="K830" i="6"/>
  <c r="F831" i="6"/>
  <c r="H831" i="6"/>
  <c r="I831" i="6" s="1"/>
  <c r="K831" i="6"/>
  <c r="F832" i="6"/>
  <c r="H832" i="6"/>
  <c r="I832" i="6" s="1"/>
  <c r="K832" i="6"/>
  <c r="F833" i="6"/>
  <c r="H833" i="6"/>
  <c r="K833" i="6"/>
  <c r="F834" i="6"/>
  <c r="H834" i="6"/>
  <c r="I834" i="6" s="1"/>
  <c r="K834" i="6"/>
  <c r="F835" i="6"/>
  <c r="H835" i="6"/>
  <c r="I835" i="6" s="1"/>
  <c r="K835" i="6"/>
  <c r="F836" i="6"/>
  <c r="H836" i="6"/>
  <c r="I836" i="6" s="1"/>
  <c r="K836" i="6"/>
  <c r="F837" i="6"/>
  <c r="H837" i="6"/>
  <c r="I837" i="6" s="1"/>
  <c r="K837" i="6"/>
  <c r="F838" i="6"/>
  <c r="H838" i="6"/>
  <c r="I838" i="6" s="1"/>
  <c r="K838" i="6"/>
  <c r="F839" i="6"/>
  <c r="H839" i="6"/>
  <c r="I839" i="6" s="1"/>
  <c r="K839" i="6"/>
  <c r="F840" i="6"/>
  <c r="H840" i="6"/>
  <c r="I840" i="6" s="1"/>
  <c r="K840" i="6"/>
  <c r="F841" i="6"/>
  <c r="H841" i="6"/>
  <c r="I841" i="6" s="1"/>
  <c r="K841" i="6"/>
  <c r="F842" i="6"/>
  <c r="H842" i="6"/>
  <c r="I842" i="6" s="1"/>
  <c r="K842" i="6"/>
  <c r="F843" i="6"/>
  <c r="H843" i="6"/>
  <c r="I843" i="6" s="1"/>
  <c r="K843" i="6"/>
  <c r="F844" i="6"/>
  <c r="H844" i="6"/>
  <c r="K844" i="6"/>
  <c r="F845" i="6"/>
  <c r="H845" i="6"/>
  <c r="I845" i="6" s="1"/>
  <c r="K845" i="6"/>
  <c r="F846" i="6"/>
  <c r="H846" i="6"/>
  <c r="I846" i="6" s="1"/>
  <c r="K846" i="6"/>
  <c r="F847" i="6"/>
  <c r="H847" i="6"/>
  <c r="K847" i="6"/>
  <c r="F848" i="6"/>
  <c r="H848" i="6"/>
  <c r="I848" i="6" s="1"/>
  <c r="K848" i="6"/>
  <c r="F849" i="6"/>
  <c r="H849" i="6"/>
  <c r="I849" i="6" s="1"/>
  <c r="K849" i="6"/>
  <c r="F850" i="6"/>
  <c r="H850" i="6"/>
  <c r="I850" i="6" s="1"/>
  <c r="K850" i="6"/>
  <c r="F851" i="6"/>
  <c r="H851" i="6"/>
  <c r="I851" i="6" s="1"/>
  <c r="K851" i="6"/>
  <c r="F852" i="6"/>
  <c r="H852" i="6"/>
  <c r="I852" i="6" s="1"/>
  <c r="K852" i="6"/>
  <c r="F853" i="6"/>
  <c r="H853" i="6"/>
  <c r="I853" i="6" s="1"/>
  <c r="K853" i="6"/>
  <c r="F854" i="6"/>
  <c r="H854" i="6"/>
  <c r="I854" i="6" s="1"/>
  <c r="K854" i="6"/>
  <c r="F855" i="6"/>
  <c r="H855" i="6"/>
  <c r="I855" i="6" s="1"/>
  <c r="K855" i="6"/>
  <c r="F856" i="6"/>
  <c r="H856" i="6"/>
  <c r="I856" i="6" s="1"/>
  <c r="K856" i="6"/>
  <c r="F857" i="6"/>
  <c r="H857" i="6"/>
  <c r="I857" i="6" s="1"/>
  <c r="K857" i="6"/>
  <c r="F858" i="6"/>
  <c r="H858" i="6"/>
  <c r="K858" i="6"/>
  <c r="F859" i="6"/>
  <c r="H859" i="6"/>
  <c r="I859" i="6" s="1"/>
  <c r="K859" i="6"/>
  <c r="F860" i="6"/>
  <c r="H860" i="6"/>
  <c r="I860" i="6" s="1"/>
  <c r="K860" i="6"/>
  <c r="F861" i="6"/>
  <c r="H861" i="6"/>
  <c r="I861" i="6" s="1"/>
  <c r="K861" i="6"/>
  <c r="F862" i="6"/>
  <c r="H862" i="6"/>
  <c r="I862" i="6" s="1"/>
  <c r="K862" i="6"/>
  <c r="F884" i="6"/>
  <c r="H884" i="6"/>
  <c r="K884" i="6"/>
  <c r="A886" i="6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F885" i="6"/>
  <c r="H885" i="6"/>
  <c r="I885" i="6" s="1"/>
  <c r="K885" i="6"/>
  <c r="F886" i="6"/>
  <c r="H886" i="6"/>
  <c r="I886" i="6" s="1"/>
  <c r="K886" i="6"/>
  <c r="F887" i="6"/>
  <c r="H887" i="6"/>
  <c r="I887" i="6" s="1"/>
  <c r="K887" i="6"/>
  <c r="F888" i="6"/>
  <c r="H888" i="6"/>
  <c r="I888" i="6" s="1"/>
  <c r="K888" i="6"/>
  <c r="F889" i="6"/>
  <c r="H889" i="6"/>
  <c r="I889" i="6" s="1"/>
  <c r="K889" i="6"/>
  <c r="F890" i="6"/>
  <c r="H890" i="6"/>
  <c r="I890" i="6" s="1"/>
  <c r="K890" i="6"/>
  <c r="F891" i="6"/>
  <c r="H891" i="6"/>
  <c r="I891" i="6" s="1"/>
  <c r="K891" i="6"/>
  <c r="F892" i="6"/>
  <c r="H892" i="6"/>
  <c r="I892" i="6" s="1"/>
  <c r="K892" i="6"/>
  <c r="F893" i="6"/>
  <c r="H893" i="6"/>
  <c r="K893" i="6"/>
  <c r="F894" i="6"/>
  <c r="H894" i="6"/>
  <c r="K894" i="6"/>
  <c r="F895" i="6"/>
  <c r="H895" i="6"/>
  <c r="I895" i="6" s="1"/>
  <c r="K895" i="6"/>
  <c r="F896" i="6"/>
  <c r="H896" i="6"/>
  <c r="K896" i="6"/>
  <c r="F897" i="6"/>
  <c r="H897" i="6"/>
  <c r="I897" i="6" s="1"/>
  <c r="K897" i="6"/>
  <c r="F898" i="6"/>
  <c r="H898" i="6"/>
  <c r="I898" i="6" s="1"/>
  <c r="K898" i="6"/>
  <c r="F899" i="6"/>
  <c r="H899" i="6"/>
  <c r="K899" i="6"/>
  <c r="F900" i="6"/>
  <c r="H900" i="6"/>
  <c r="I900" i="6" s="1"/>
  <c r="K900" i="6"/>
  <c r="F901" i="6"/>
  <c r="H901" i="6"/>
  <c r="I901" i="6" s="1"/>
  <c r="K901" i="6"/>
  <c r="F902" i="6"/>
  <c r="H902" i="6"/>
  <c r="I902" i="6" s="1"/>
  <c r="K902" i="6"/>
  <c r="F903" i="6"/>
  <c r="H903" i="6"/>
  <c r="I903" i="6" s="1"/>
  <c r="K903" i="6"/>
  <c r="F904" i="6"/>
  <c r="H904" i="6"/>
  <c r="I904" i="6" s="1"/>
  <c r="K904" i="6"/>
  <c r="F905" i="6"/>
  <c r="H905" i="6"/>
  <c r="I905" i="6" s="1"/>
  <c r="K905" i="6"/>
  <c r="F906" i="6"/>
  <c r="H906" i="6"/>
  <c r="I906" i="6" s="1"/>
  <c r="K906" i="6"/>
  <c r="F907" i="6"/>
  <c r="H907" i="6"/>
  <c r="I907" i="6" s="1"/>
  <c r="K907" i="6"/>
  <c r="F908" i="6"/>
  <c r="H908" i="6"/>
  <c r="I908" i="6" s="1"/>
  <c r="K908" i="6"/>
  <c r="F909" i="6"/>
  <c r="H909" i="6"/>
  <c r="K909" i="6"/>
  <c r="F910" i="6"/>
  <c r="H910" i="6"/>
  <c r="I910" i="6" s="1"/>
  <c r="K910" i="6"/>
  <c r="F911" i="6"/>
  <c r="H911" i="6"/>
  <c r="I911" i="6" s="1"/>
  <c r="K911" i="6"/>
  <c r="F912" i="6"/>
  <c r="H912" i="6"/>
  <c r="I912" i="6" s="1"/>
  <c r="K912" i="6"/>
  <c r="F913" i="6"/>
  <c r="H913" i="6"/>
  <c r="I913" i="6" s="1"/>
  <c r="K913" i="6"/>
  <c r="F914" i="6"/>
  <c r="H914" i="6"/>
  <c r="I914" i="6" s="1"/>
  <c r="K914" i="6"/>
  <c r="F915" i="6"/>
  <c r="H915" i="6"/>
  <c r="K915" i="6"/>
  <c r="F916" i="6"/>
  <c r="H916" i="6"/>
  <c r="K916" i="6"/>
  <c r="F917" i="6"/>
  <c r="H917" i="6"/>
  <c r="I917" i="6" s="1"/>
  <c r="K917" i="6"/>
  <c r="F918" i="6"/>
  <c r="H918" i="6"/>
  <c r="I918" i="6" s="1"/>
  <c r="K918" i="6"/>
  <c r="F919" i="6"/>
  <c r="H919" i="6"/>
  <c r="I919" i="6" s="1"/>
  <c r="K919" i="6"/>
  <c r="F920" i="6"/>
  <c r="H920" i="6"/>
  <c r="I920" i="6" s="1"/>
  <c r="K920" i="6"/>
  <c r="F921" i="6"/>
  <c r="H921" i="6"/>
  <c r="I921" i="6" s="1"/>
  <c r="K921" i="6"/>
  <c r="F922" i="6"/>
  <c r="H922" i="6"/>
  <c r="I922" i="6" s="1"/>
  <c r="K922" i="6"/>
  <c r="F923" i="6"/>
  <c r="H923" i="6"/>
  <c r="I923" i="6" s="1"/>
  <c r="K923" i="6"/>
  <c r="F924" i="6"/>
  <c r="H924" i="6"/>
  <c r="K924" i="6"/>
  <c r="F925" i="6"/>
  <c r="H925" i="6"/>
  <c r="K925" i="6"/>
  <c r="F926" i="6"/>
  <c r="H926" i="6"/>
  <c r="I926" i="6" s="1"/>
  <c r="K926" i="6"/>
  <c r="F927" i="6"/>
  <c r="H927" i="6"/>
  <c r="I927" i="6" s="1"/>
  <c r="K927" i="6"/>
  <c r="F928" i="6"/>
  <c r="H928" i="6"/>
  <c r="I928" i="6" s="1"/>
  <c r="K928" i="6"/>
  <c r="F929" i="6"/>
  <c r="H929" i="6"/>
  <c r="I929" i="6" s="1"/>
  <c r="K929" i="6"/>
  <c r="F930" i="6"/>
  <c r="H930" i="6"/>
  <c r="K930" i="6"/>
  <c r="F931" i="6"/>
  <c r="H931" i="6"/>
  <c r="I931" i="6" s="1"/>
  <c r="K931" i="6"/>
  <c r="F932" i="6"/>
  <c r="H932" i="6"/>
  <c r="I932" i="6" s="1"/>
  <c r="K932" i="6"/>
  <c r="F933" i="6"/>
  <c r="H933" i="6"/>
  <c r="I933" i="6" s="1"/>
  <c r="K933" i="6"/>
  <c r="F934" i="6"/>
  <c r="H934" i="6"/>
  <c r="K934" i="6"/>
  <c r="F935" i="6"/>
  <c r="H935" i="6"/>
  <c r="I935" i="6" s="1"/>
  <c r="K935" i="6"/>
  <c r="F936" i="6"/>
  <c r="H936" i="6"/>
  <c r="I936" i="6" s="1"/>
  <c r="K936" i="6"/>
  <c r="F937" i="6"/>
  <c r="H937" i="6"/>
  <c r="I937" i="6" s="1"/>
  <c r="K937" i="6"/>
  <c r="F938" i="6"/>
  <c r="H938" i="6"/>
  <c r="I938" i="6" s="1"/>
  <c r="K938" i="6"/>
  <c r="F939" i="6"/>
  <c r="H939" i="6"/>
  <c r="I939" i="6" s="1"/>
  <c r="K939" i="6"/>
  <c r="F940" i="6"/>
  <c r="H940" i="6"/>
  <c r="I940" i="6" s="1"/>
  <c r="K940" i="6"/>
  <c r="F941" i="6"/>
  <c r="H941" i="6"/>
  <c r="I941" i="6" s="1"/>
  <c r="K941" i="6"/>
  <c r="F942" i="6"/>
  <c r="H942" i="6"/>
  <c r="K942" i="6"/>
  <c r="F943" i="6"/>
  <c r="H943" i="6"/>
  <c r="K943" i="6"/>
  <c r="F944" i="6"/>
  <c r="H944" i="6"/>
  <c r="I944" i="6" s="1"/>
  <c r="K944" i="6"/>
  <c r="F945" i="6"/>
  <c r="H945" i="6"/>
  <c r="K945" i="6"/>
  <c r="F946" i="6"/>
  <c r="H946" i="6"/>
  <c r="I946" i="6" s="1"/>
  <c r="K946" i="6"/>
  <c r="F947" i="6"/>
  <c r="H947" i="6"/>
  <c r="I947" i="6" s="1"/>
  <c r="K947" i="6"/>
  <c r="F948" i="6"/>
  <c r="H948" i="6"/>
  <c r="I948" i="6" s="1"/>
  <c r="K948" i="6"/>
  <c r="F951" i="6"/>
  <c r="H951" i="6"/>
  <c r="K951" i="6"/>
  <c r="A952" i="6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F952" i="6"/>
  <c r="H952" i="6"/>
  <c r="I952" i="6" s="1"/>
  <c r="K952" i="6"/>
  <c r="F953" i="6"/>
  <c r="H953" i="6"/>
  <c r="I953" i="6" s="1"/>
  <c r="K953" i="6"/>
  <c r="F954" i="6"/>
  <c r="H954" i="6"/>
  <c r="K954" i="6"/>
  <c r="F955" i="6"/>
  <c r="H955" i="6"/>
  <c r="I955" i="6" s="1"/>
  <c r="K955" i="6"/>
  <c r="F956" i="6"/>
  <c r="H956" i="6"/>
  <c r="I956" i="6" s="1"/>
  <c r="K956" i="6"/>
  <c r="F957" i="6"/>
  <c r="H957" i="6"/>
  <c r="I957" i="6" s="1"/>
  <c r="K957" i="6"/>
  <c r="F958" i="6"/>
  <c r="H958" i="6"/>
  <c r="I958" i="6" s="1"/>
  <c r="K958" i="6"/>
  <c r="F959" i="6"/>
  <c r="H959" i="6"/>
  <c r="I959" i="6" s="1"/>
  <c r="K959" i="6"/>
  <c r="F960" i="6"/>
  <c r="H960" i="6"/>
  <c r="I960" i="6" s="1"/>
  <c r="K960" i="6"/>
  <c r="F961" i="6"/>
  <c r="H961" i="6"/>
  <c r="I961" i="6" s="1"/>
  <c r="K961" i="6"/>
  <c r="F962" i="6"/>
  <c r="H962" i="6"/>
  <c r="I962" i="6" s="1"/>
  <c r="K962" i="6"/>
  <c r="F963" i="6"/>
  <c r="H963" i="6"/>
  <c r="I963" i="6" s="1"/>
  <c r="K963" i="6"/>
  <c r="F964" i="6"/>
  <c r="H964" i="6"/>
  <c r="K964" i="6"/>
  <c r="F965" i="6"/>
  <c r="H965" i="6"/>
  <c r="I965" i="6" s="1"/>
  <c r="K965" i="6"/>
  <c r="F966" i="6"/>
  <c r="H966" i="6"/>
  <c r="I966" i="6" s="1"/>
  <c r="K966" i="6"/>
  <c r="F967" i="6"/>
  <c r="H967" i="6"/>
  <c r="K967" i="6"/>
  <c r="F968" i="6"/>
  <c r="H968" i="6"/>
  <c r="I968" i="6" s="1"/>
  <c r="K968" i="6"/>
  <c r="F969" i="6"/>
  <c r="H969" i="6"/>
  <c r="I969" i="6" s="1"/>
  <c r="K969" i="6"/>
  <c r="F970" i="6"/>
  <c r="H970" i="6"/>
  <c r="I970" i="6" s="1"/>
  <c r="K970" i="6"/>
  <c r="F971" i="6"/>
  <c r="H971" i="6"/>
  <c r="K971" i="6"/>
  <c r="F972" i="6"/>
  <c r="H972" i="6"/>
  <c r="I972" i="6" s="1"/>
  <c r="K972" i="6"/>
  <c r="F973" i="6"/>
  <c r="H973" i="6"/>
  <c r="I973" i="6" s="1"/>
  <c r="K973" i="6"/>
  <c r="F974" i="6"/>
  <c r="H974" i="6"/>
  <c r="I974" i="6" s="1"/>
  <c r="K974" i="6"/>
  <c r="F975" i="6"/>
  <c r="H975" i="6"/>
  <c r="I975" i="6" s="1"/>
  <c r="K975" i="6"/>
  <c r="F976" i="6"/>
  <c r="H976" i="6"/>
  <c r="I976" i="6" s="1"/>
  <c r="K976" i="6"/>
  <c r="F977" i="6"/>
  <c r="H977" i="6"/>
  <c r="I977" i="6" s="1"/>
  <c r="K977" i="6"/>
  <c r="F978" i="6"/>
  <c r="H978" i="6"/>
  <c r="I978" i="6" s="1"/>
  <c r="K978" i="6"/>
  <c r="F979" i="6"/>
  <c r="H979" i="6"/>
  <c r="I979" i="6" s="1"/>
  <c r="K979" i="6"/>
  <c r="F980" i="6"/>
  <c r="H980" i="6"/>
  <c r="K980" i="6"/>
  <c r="F981" i="6"/>
  <c r="H981" i="6"/>
  <c r="I981" i="6" s="1"/>
  <c r="K981" i="6"/>
  <c r="F982" i="6"/>
  <c r="H982" i="6"/>
  <c r="K982" i="6"/>
  <c r="F983" i="6"/>
  <c r="H983" i="6"/>
  <c r="I983" i="6" s="1"/>
  <c r="K983" i="6"/>
  <c r="F984" i="6"/>
  <c r="H984" i="6"/>
  <c r="I984" i="6" s="1"/>
  <c r="K984" i="6"/>
  <c r="F985" i="6"/>
  <c r="H985" i="6"/>
  <c r="I985" i="6" s="1"/>
  <c r="K985" i="6"/>
  <c r="F986" i="6"/>
  <c r="H986" i="6"/>
  <c r="I986" i="6" s="1"/>
  <c r="K986" i="6"/>
  <c r="F987" i="6"/>
  <c r="H987" i="6"/>
  <c r="I987" i="6" s="1"/>
  <c r="K987" i="6"/>
  <c r="F988" i="6"/>
  <c r="H988" i="6"/>
  <c r="K988" i="6"/>
  <c r="F989" i="6"/>
  <c r="H989" i="6"/>
  <c r="I989" i="6" s="1"/>
  <c r="K989" i="6"/>
  <c r="F990" i="6"/>
  <c r="H990" i="6"/>
  <c r="I990" i="6" s="1"/>
  <c r="K990" i="6"/>
  <c r="F991" i="6"/>
  <c r="H991" i="6"/>
  <c r="I991" i="6" s="1"/>
  <c r="K991" i="6"/>
  <c r="F992" i="6"/>
  <c r="H992" i="6"/>
  <c r="K992" i="6"/>
  <c r="F993" i="6"/>
  <c r="H993" i="6"/>
  <c r="I993" i="6" s="1"/>
  <c r="K993" i="6"/>
  <c r="F994" i="6"/>
  <c r="H994" i="6"/>
  <c r="K994" i="6"/>
  <c r="F995" i="6"/>
  <c r="H995" i="6"/>
  <c r="I995" i="6" s="1"/>
  <c r="K995" i="6"/>
  <c r="F996" i="6"/>
  <c r="H996" i="6"/>
  <c r="K996" i="6"/>
  <c r="F997" i="6"/>
  <c r="H997" i="6"/>
  <c r="I997" i="6" s="1"/>
  <c r="K997" i="6"/>
  <c r="F998" i="6"/>
  <c r="H998" i="6"/>
  <c r="I998" i="6" s="1"/>
  <c r="K998" i="6"/>
  <c r="F999" i="6"/>
  <c r="H999" i="6"/>
  <c r="I999" i="6" s="1"/>
  <c r="K999" i="6"/>
  <c r="F1000" i="6"/>
  <c r="H1000" i="6"/>
  <c r="K1000" i="6"/>
  <c r="F1001" i="6"/>
  <c r="H1001" i="6"/>
  <c r="I1001" i="6" s="1"/>
  <c r="K1001" i="6"/>
  <c r="F1002" i="6"/>
  <c r="H1002" i="6"/>
  <c r="I1002" i="6" s="1"/>
  <c r="K1002" i="6"/>
  <c r="F1003" i="6"/>
  <c r="H1003" i="6"/>
  <c r="I1003" i="6" s="1"/>
  <c r="K1003" i="6"/>
  <c r="F1004" i="6"/>
  <c r="H1004" i="6"/>
  <c r="I1004" i="6" s="1"/>
  <c r="K1004" i="6"/>
  <c r="F1005" i="6"/>
  <c r="H1005" i="6"/>
  <c r="K1005" i="6"/>
  <c r="F1006" i="6"/>
  <c r="H1006" i="6"/>
  <c r="I1006" i="6" s="1"/>
  <c r="K1006" i="6"/>
  <c r="F1007" i="6"/>
  <c r="H1007" i="6"/>
  <c r="I1007" i="6" s="1"/>
  <c r="K1007" i="6"/>
  <c r="F1008" i="6"/>
  <c r="H1008" i="6"/>
  <c r="I1008" i="6" s="1"/>
  <c r="K1008" i="6"/>
  <c r="F1009" i="6"/>
  <c r="H1009" i="6"/>
  <c r="I1009" i="6" s="1"/>
  <c r="K1009" i="6"/>
  <c r="F1010" i="6"/>
  <c r="H1010" i="6"/>
  <c r="I1010" i="6" s="1"/>
  <c r="K1010" i="6"/>
  <c r="F1011" i="6"/>
  <c r="H1011" i="6"/>
  <c r="I1011" i="6" s="1"/>
  <c r="K1011" i="6"/>
  <c r="F1012" i="6"/>
  <c r="H1012" i="6"/>
  <c r="I1012" i="6" s="1"/>
  <c r="K1012" i="6"/>
  <c r="F1013" i="6"/>
  <c r="H1013" i="6"/>
  <c r="I1013" i="6" s="1"/>
  <c r="K1013" i="6"/>
  <c r="F1014" i="6"/>
  <c r="H1014" i="6"/>
  <c r="I1014" i="6" s="1"/>
  <c r="K1014" i="6"/>
  <c r="F1015" i="6"/>
  <c r="H1015" i="6"/>
  <c r="I1015" i="6" s="1"/>
  <c r="K1015" i="6"/>
  <c r="F1016" i="6"/>
  <c r="H1016" i="6"/>
  <c r="I1016" i="6" s="1"/>
  <c r="K1016" i="6"/>
  <c r="F1017" i="6"/>
  <c r="H1017" i="6"/>
  <c r="I1017" i="6" s="1"/>
  <c r="K1017" i="6"/>
  <c r="F1018" i="6"/>
  <c r="H1018" i="6"/>
  <c r="K1018" i="6"/>
  <c r="F1019" i="6"/>
  <c r="H1019" i="6"/>
  <c r="I1019" i="6" s="1"/>
  <c r="K1019" i="6"/>
  <c r="F1020" i="6"/>
  <c r="H1020" i="6"/>
  <c r="K1020" i="6"/>
  <c r="F1021" i="6"/>
  <c r="H1021" i="6"/>
  <c r="I1021" i="6" s="1"/>
  <c r="K1021" i="6"/>
  <c r="F1022" i="6"/>
  <c r="H1022" i="6"/>
  <c r="K1022" i="6"/>
  <c r="F1023" i="6"/>
  <c r="H1023" i="6"/>
  <c r="I1023" i="6" s="1"/>
  <c r="K1023" i="6"/>
  <c r="F1024" i="6"/>
  <c r="H1024" i="6"/>
  <c r="I1024" i="6" s="1"/>
  <c r="K1024" i="6"/>
  <c r="F1025" i="6"/>
  <c r="H1025" i="6"/>
  <c r="K1025" i="6"/>
  <c r="F1026" i="6"/>
  <c r="H1026" i="6"/>
  <c r="I1026" i="6" s="1"/>
  <c r="K1026" i="6"/>
  <c r="F1027" i="6"/>
  <c r="H1027" i="6"/>
  <c r="I1027" i="6" s="1"/>
  <c r="K1027" i="6"/>
  <c r="F1028" i="6"/>
  <c r="H1028" i="6"/>
  <c r="I1028" i="6" s="1"/>
  <c r="K1028" i="6"/>
  <c r="F1029" i="6"/>
  <c r="H1029" i="6"/>
  <c r="K1029" i="6"/>
  <c r="F1030" i="6"/>
  <c r="H1030" i="6"/>
  <c r="K1030" i="6"/>
  <c r="F1031" i="6"/>
  <c r="H1031" i="6"/>
  <c r="I1031" i="6" s="1"/>
  <c r="K1031" i="6"/>
  <c r="F1032" i="6"/>
  <c r="H1032" i="6"/>
  <c r="I1032" i="6" s="1"/>
  <c r="K1032" i="6"/>
  <c r="F1033" i="6"/>
  <c r="H1033" i="6"/>
  <c r="K1033" i="6"/>
  <c r="F1034" i="6"/>
  <c r="H1034" i="6"/>
  <c r="I1034" i="6" s="1"/>
  <c r="K1034" i="6"/>
  <c r="F1035" i="6"/>
  <c r="H1035" i="6"/>
  <c r="I1035" i="6" s="1"/>
  <c r="K1035" i="6"/>
  <c r="F1036" i="6"/>
  <c r="H1036" i="6"/>
  <c r="I1036" i="6" s="1"/>
  <c r="K1036" i="6"/>
  <c r="F1037" i="6"/>
  <c r="H1037" i="6"/>
  <c r="K1037" i="6"/>
  <c r="F1038" i="6"/>
  <c r="H1038" i="6"/>
  <c r="K1038" i="6"/>
  <c r="F1039" i="6"/>
  <c r="H1039" i="6"/>
  <c r="I1039" i="6" s="1"/>
  <c r="K1039" i="6"/>
  <c r="F1040" i="6"/>
  <c r="H1040" i="6"/>
  <c r="K1040" i="6"/>
  <c r="F1041" i="6"/>
  <c r="H1041" i="6"/>
  <c r="I1041" i="6" s="1"/>
  <c r="K1041" i="6"/>
  <c r="F1042" i="6"/>
  <c r="H1042" i="6"/>
  <c r="I1042" i="6" s="1"/>
  <c r="K1042" i="6"/>
  <c r="F1043" i="6"/>
  <c r="H1043" i="6"/>
  <c r="I1043" i="6" s="1"/>
  <c r="K1043" i="6"/>
  <c r="F1044" i="6"/>
  <c r="H1044" i="6"/>
  <c r="I1044" i="6" s="1"/>
  <c r="K1044" i="6"/>
  <c r="F1045" i="6"/>
  <c r="H1045" i="6"/>
  <c r="I1045" i="6" s="1"/>
  <c r="K1045" i="6"/>
  <c r="F1046" i="6"/>
  <c r="H1046" i="6"/>
  <c r="I1046" i="6" s="1"/>
  <c r="K1046" i="6"/>
  <c r="F1047" i="6"/>
  <c r="H1047" i="6"/>
  <c r="I1047" i="6" s="1"/>
  <c r="K1047" i="6"/>
  <c r="F1048" i="6"/>
  <c r="H1048" i="6"/>
  <c r="I1048" i="6" s="1"/>
  <c r="K1048" i="6"/>
  <c r="F1049" i="6"/>
  <c r="H1049" i="6"/>
  <c r="I1049" i="6" s="1"/>
  <c r="K1049" i="6"/>
  <c r="F1050" i="6"/>
  <c r="H1050" i="6"/>
  <c r="I1050" i="6" s="1"/>
  <c r="K1050" i="6"/>
  <c r="F1051" i="6"/>
  <c r="H1051" i="6"/>
  <c r="I1051" i="6" s="1"/>
  <c r="K1051" i="6"/>
  <c r="F1052" i="6"/>
  <c r="H1052" i="6"/>
  <c r="I1052" i="6" s="1"/>
  <c r="K1052" i="6"/>
  <c r="F1053" i="6"/>
  <c r="H1053" i="6"/>
  <c r="I1053" i="6" s="1"/>
  <c r="K1053" i="6"/>
  <c r="F1054" i="6"/>
  <c r="H1054" i="6"/>
  <c r="I1054" i="6" s="1"/>
  <c r="K1054" i="6"/>
  <c r="F1055" i="6"/>
  <c r="H1055" i="6"/>
  <c r="K1055" i="6"/>
  <c r="F1056" i="6"/>
  <c r="H1056" i="6"/>
  <c r="I1056" i="6" s="1"/>
  <c r="K1056" i="6"/>
  <c r="F1057" i="6"/>
  <c r="H1057" i="6"/>
  <c r="I1057" i="6" s="1"/>
  <c r="K1057" i="6"/>
  <c r="F1058" i="6"/>
  <c r="H1058" i="6"/>
  <c r="K1058" i="6"/>
  <c r="F1059" i="6"/>
  <c r="H1059" i="6"/>
  <c r="I1059" i="6" s="1"/>
  <c r="K1059" i="6"/>
  <c r="F1060" i="6"/>
  <c r="H1060" i="6"/>
  <c r="I1060" i="6" s="1"/>
  <c r="K1060" i="6"/>
  <c r="F1061" i="6"/>
  <c r="H1061" i="6"/>
  <c r="I1061" i="6" s="1"/>
  <c r="K1061" i="6"/>
  <c r="F1062" i="6"/>
  <c r="H1062" i="6"/>
  <c r="I1062" i="6" s="1"/>
  <c r="K1062" i="6"/>
  <c r="F1063" i="6"/>
  <c r="H1063" i="6"/>
  <c r="I1063" i="6" s="1"/>
  <c r="K1063" i="6"/>
  <c r="F1064" i="6"/>
  <c r="H1064" i="6"/>
  <c r="K1064" i="6"/>
  <c r="F1065" i="6"/>
  <c r="H1065" i="6"/>
  <c r="I1065" i="6" s="1"/>
  <c r="K1065" i="6"/>
  <c r="F1066" i="6"/>
  <c r="H1066" i="6"/>
  <c r="I1066" i="6" s="1"/>
  <c r="K1066" i="6"/>
  <c r="F1067" i="6"/>
  <c r="H1067" i="6"/>
  <c r="I1067" i="6" s="1"/>
  <c r="K1067" i="6"/>
  <c r="F1068" i="6"/>
  <c r="H1068" i="6"/>
  <c r="I1068" i="6" s="1"/>
  <c r="K1068" i="6"/>
  <c r="F1069" i="6"/>
  <c r="H1069" i="6"/>
  <c r="I1069" i="6" s="1"/>
  <c r="K1069" i="6"/>
  <c r="F1070" i="6"/>
  <c r="H1070" i="6"/>
  <c r="I1070" i="6" s="1"/>
  <c r="K1070" i="6"/>
  <c r="F1071" i="6"/>
  <c r="H1071" i="6"/>
  <c r="I1071" i="6" s="1"/>
  <c r="K1071" i="6"/>
  <c r="F1072" i="6"/>
  <c r="H1072" i="6"/>
  <c r="I1072" i="6" s="1"/>
  <c r="K1072" i="6"/>
  <c r="F1073" i="6"/>
  <c r="H1073" i="6"/>
  <c r="I1073" i="6" s="1"/>
  <c r="K1073" i="6"/>
  <c r="F1074" i="6"/>
  <c r="H1074" i="6"/>
  <c r="I1074" i="6" s="1"/>
  <c r="K1074" i="6"/>
  <c r="F1075" i="6"/>
  <c r="H1075" i="6"/>
  <c r="I1075" i="6" s="1"/>
  <c r="K1075" i="6"/>
  <c r="F1076" i="6"/>
  <c r="H1076" i="6"/>
  <c r="I1076" i="6" s="1"/>
  <c r="K1076" i="6"/>
  <c r="F1077" i="6"/>
  <c r="H1077" i="6"/>
  <c r="I1077" i="6" s="1"/>
  <c r="K1077" i="6"/>
  <c r="F1078" i="6"/>
  <c r="H1078" i="6"/>
  <c r="I1078" i="6" s="1"/>
  <c r="K1078" i="6"/>
  <c r="F1079" i="6"/>
  <c r="H1079" i="6"/>
  <c r="I1079" i="6" s="1"/>
  <c r="K1079" i="6"/>
  <c r="F1080" i="6"/>
  <c r="H1080" i="6"/>
  <c r="K1080" i="6"/>
  <c r="F1081" i="6"/>
  <c r="H1081" i="6"/>
  <c r="I1081" i="6" s="1"/>
  <c r="K1081" i="6"/>
  <c r="F1082" i="6"/>
  <c r="H1082" i="6"/>
  <c r="I1082" i="6" s="1"/>
  <c r="K1082" i="6"/>
  <c r="F1083" i="6"/>
  <c r="H1083" i="6"/>
  <c r="I1083" i="6" s="1"/>
  <c r="K1083" i="6"/>
  <c r="F1084" i="6"/>
  <c r="H1084" i="6"/>
  <c r="K1084" i="6"/>
  <c r="F1085" i="6"/>
  <c r="H1085" i="6"/>
  <c r="I1085" i="6" s="1"/>
  <c r="K1085" i="6"/>
  <c r="F1086" i="6"/>
  <c r="H1086" i="6"/>
  <c r="I1086" i="6" s="1"/>
  <c r="K1086" i="6"/>
  <c r="F1087" i="6"/>
  <c r="H1087" i="6"/>
  <c r="I1087" i="6" s="1"/>
  <c r="K1087" i="6"/>
  <c r="F1088" i="6"/>
  <c r="H1088" i="6"/>
  <c r="K1088" i="6"/>
  <c r="F1089" i="6"/>
  <c r="H1089" i="6"/>
  <c r="I1089" i="6" s="1"/>
  <c r="K1089" i="6"/>
  <c r="F1090" i="6"/>
  <c r="H1090" i="6"/>
  <c r="I1090" i="6" s="1"/>
  <c r="K1090" i="6"/>
  <c r="F1091" i="6"/>
  <c r="H1091" i="6"/>
  <c r="I1091" i="6" s="1"/>
  <c r="K1091" i="6"/>
  <c r="F1092" i="6"/>
  <c r="H1092" i="6"/>
  <c r="I1092" i="6" s="1"/>
  <c r="K1092" i="6"/>
  <c r="F1093" i="6"/>
  <c r="H1093" i="6"/>
  <c r="I1093" i="6" s="1"/>
  <c r="K1093" i="6"/>
  <c r="F1094" i="6"/>
  <c r="H1094" i="6"/>
  <c r="K1094" i="6"/>
  <c r="F1095" i="6"/>
  <c r="H1095" i="6"/>
  <c r="I1095" i="6" s="1"/>
  <c r="K1095" i="6"/>
  <c r="F1096" i="6"/>
  <c r="H1096" i="6"/>
  <c r="I1096" i="6" s="1"/>
  <c r="K1096" i="6"/>
  <c r="F1097" i="6"/>
  <c r="H1097" i="6"/>
  <c r="I1097" i="6" s="1"/>
  <c r="K1097" i="6"/>
  <c r="F1098" i="6"/>
  <c r="H1098" i="6"/>
  <c r="I1098" i="6" s="1"/>
  <c r="K1098" i="6"/>
  <c r="F1099" i="6"/>
  <c r="H1099" i="6"/>
  <c r="I1099" i="6" s="1"/>
  <c r="K1099" i="6"/>
  <c r="F1100" i="6"/>
  <c r="H1100" i="6"/>
  <c r="I1100" i="6" s="1"/>
  <c r="K1100" i="6"/>
  <c r="F1101" i="6"/>
  <c r="H1101" i="6"/>
  <c r="I1101" i="6" s="1"/>
  <c r="K1101" i="6"/>
  <c r="F1102" i="6"/>
  <c r="H1102" i="6"/>
  <c r="I1102" i="6" s="1"/>
  <c r="K1102" i="6"/>
  <c r="F1103" i="6"/>
  <c r="H1103" i="6"/>
  <c r="K1103" i="6"/>
  <c r="F1104" i="6"/>
  <c r="H1104" i="6"/>
  <c r="I1104" i="6" s="1"/>
  <c r="K1104" i="6"/>
  <c r="F1105" i="6"/>
  <c r="H1105" i="6"/>
  <c r="I1105" i="6" s="1"/>
  <c r="K1105" i="6"/>
  <c r="F1106" i="6"/>
  <c r="H1106" i="6"/>
  <c r="I1106" i="6" s="1"/>
  <c r="K1106" i="6"/>
  <c r="F1107" i="6"/>
  <c r="H1107" i="6"/>
  <c r="I1107" i="6" s="1"/>
  <c r="K1107" i="6"/>
  <c r="F1108" i="6"/>
  <c r="H1108" i="6"/>
  <c r="I1108" i="6" s="1"/>
  <c r="K1108" i="6"/>
  <c r="F1109" i="6"/>
  <c r="H1109" i="6"/>
  <c r="I1109" i="6" s="1"/>
  <c r="K1109" i="6"/>
  <c r="F1110" i="6"/>
  <c r="H1110" i="6"/>
  <c r="K1110" i="6"/>
  <c r="F1111" i="6"/>
  <c r="H1111" i="6"/>
  <c r="I1111" i="6" s="1"/>
  <c r="K1111" i="6"/>
  <c r="F1112" i="6"/>
  <c r="H1112" i="6"/>
  <c r="I1112" i="6" s="1"/>
  <c r="K1112" i="6"/>
  <c r="F1113" i="6"/>
  <c r="H1113" i="6"/>
  <c r="I1113" i="6" s="1"/>
  <c r="K1113" i="6"/>
  <c r="F1114" i="6"/>
  <c r="H1114" i="6"/>
  <c r="I1114" i="6" s="1"/>
  <c r="K1114" i="6"/>
  <c r="F1115" i="6"/>
  <c r="H1115" i="6"/>
  <c r="I1115" i="6" s="1"/>
  <c r="K1115" i="6"/>
  <c r="F1116" i="6"/>
  <c r="H1116" i="6"/>
  <c r="I1116" i="6" s="1"/>
  <c r="K1116" i="6"/>
  <c r="F1117" i="6"/>
  <c r="H1117" i="6"/>
  <c r="I1117" i="6" s="1"/>
  <c r="K1117" i="6"/>
  <c r="F1118" i="6"/>
  <c r="H1118" i="6"/>
  <c r="I1118" i="6" s="1"/>
  <c r="K1118" i="6"/>
  <c r="F1119" i="6"/>
  <c r="H1119" i="6"/>
  <c r="I1119" i="6" s="1"/>
  <c r="K1119" i="6"/>
  <c r="F1120" i="6"/>
  <c r="H1120" i="6"/>
  <c r="I1120" i="6" s="1"/>
  <c r="K1120" i="6"/>
  <c r="F1121" i="6"/>
  <c r="H1121" i="6"/>
  <c r="I1121" i="6" s="1"/>
  <c r="K1121" i="6"/>
  <c r="F1122" i="6"/>
  <c r="H1122" i="6"/>
  <c r="I1122" i="6" s="1"/>
  <c r="K1122" i="6"/>
  <c r="F1123" i="6"/>
  <c r="H1123" i="6"/>
  <c r="I1123" i="6" s="1"/>
  <c r="K1123" i="6"/>
  <c r="F1124" i="6"/>
  <c r="H1124" i="6"/>
  <c r="I1124" i="6" s="1"/>
  <c r="K1124" i="6"/>
  <c r="F1125" i="6"/>
  <c r="H1125" i="6"/>
  <c r="I1125" i="6" s="1"/>
  <c r="K1125" i="6"/>
  <c r="F1126" i="6"/>
  <c r="H1126" i="6"/>
  <c r="I1126" i="6" s="1"/>
  <c r="K1126" i="6"/>
  <c r="F1127" i="6"/>
  <c r="H1127" i="6"/>
  <c r="I1127" i="6" s="1"/>
  <c r="K1127" i="6"/>
  <c r="F1128" i="6"/>
  <c r="H1128" i="6"/>
  <c r="I1128" i="6" s="1"/>
  <c r="K1128" i="6"/>
  <c r="F1129" i="6"/>
  <c r="H1129" i="6"/>
  <c r="I1129" i="6" s="1"/>
  <c r="K1129" i="6"/>
  <c r="F1130" i="6"/>
  <c r="H1130" i="6"/>
  <c r="I1130" i="6" s="1"/>
  <c r="K1130" i="6"/>
  <c r="F1131" i="6"/>
  <c r="H1131" i="6"/>
  <c r="I1131" i="6" s="1"/>
  <c r="K1131" i="6"/>
  <c r="F1132" i="6"/>
  <c r="H1132" i="6"/>
  <c r="K1132" i="6"/>
  <c r="F1133" i="6"/>
  <c r="H1133" i="6"/>
  <c r="K1133" i="6"/>
  <c r="F1134" i="6"/>
  <c r="H1134" i="6"/>
  <c r="I1134" i="6" s="1"/>
  <c r="K1134" i="6"/>
  <c r="F1135" i="6"/>
  <c r="H1135" i="6"/>
  <c r="I1135" i="6" s="1"/>
  <c r="K1135" i="6"/>
  <c r="F1136" i="6"/>
  <c r="H1136" i="6"/>
  <c r="I1136" i="6" s="1"/>
  <c r="K1136" i="6"/>
  <c r="F1137" i="6"/>
  <c r="H1137" i="6"/>
  <c r="I1137" i="6" s="1"/>
  <c r="K1137" i="6"/>
  <c r="F1138" i="6"/>
  <c r="H1138" i="6"/>
  <c r="I1138" i="6" s="1"/>
  <c r="K1138" i="6"/>
  <c r="F1139" i="6"/>
  <c r="H1139" i="6"/>
  <c r="I1139" i="6" s="1"/>
  <c r="K1139" i="6"/>
  <c r="F1140" i="6"/>
  <c r="H1140" i="6"/>
  <c r="I1140" i="6" s="1"/>
  <c r="K1140" i="6"/>
  <c r="F1141" i="6"/>
  <c r="H1141" i="6"/>
  <c r="I1141" i="6" s="1"/>
  <c r="K1141" i="6"/>
  <c r="F1142" i="6"/>
  <c r="H1142" i="6"/>
  <c r="K1142" i="6"/>
  <c r="F1143" i="6"/>
  <c r="H1143" i="6"/>
  <c r="I1143" i="6" s="1"/>
  <c r="K1143" i="6"/>
  <c r="F1144" i="6"/>
  <c r="H1144" i="6"/>
  <c r="K1144" i="6"/>
  <c r="F1145" i="6"/>
  <c r="H1145" i="6"/>
  <c r="I1145" i="6" s="1"/>
  <c r="K1145" i="6"/>
  <c r="F1146" i="6"/>
  <c r="H1146" i="6"/>
  <c r="I1146" i="6" s="1"/>
  <c r="K1146" i="6"/>
  <c r="F1147" i="6"/>
  <c r="H1147" i="6"/>
  <c r="I1147" i="6" s="1"/>
  <c r="K1147" i="6"/>
  <c r="F1148" i="6"/>
  <c r="H1148" i="6"/>
  <c r="K1148" i="6"/>
  <c r="F1149" i="6"/>
  <c r="H1149" i="6"/>
  <c r="I1149" i="6" s="1"/>
  <c r="K1149" i="6"/>
  <c r="F1150" i="6"/>
  <c r="H1150" i="6"/>
  <c r="I1150" i="6" s="1"/>
  <c r="K1150" i="6"/>
  <c r="F1151" i="6"/>
  <c r="H1151" i="6"/>
  <c r="I1151" i="6" s="1"/>
  <c r="K1151" i="6"/>
  <c r="F1152" i="6"/>
  <c r="H1152" i="6"/>
  <c r="I1152" i="6" s="1"/>
  <c r="K1152" i="6"/>
  <c r="F1153" i="6"/>
  <c r="H1153" i="6"/>
  <c r="I1153" i="6" s="1"/>
  <c r="K1153" i="6"/>
  <c r="F1154" i="6"/>
  <c r="H1154" i="6"/>
  <c r="I1154" i="6" s="1"/>
  <c r="K1154" i="6"/>
  <c r="F1155" i="6"/>
  <c r="H1155" i="6"/>
  <c r="I1155" i="6" s="1"/>
  <c r="K1155" i="6"/>
  <c r="F1156" i="6"/>
  <c r="H1156" i="6"/>
  <c r="I1156" i="6" s="1"/>
  <c r="K1156" i="6"/>
  <c r="F1157" i="6"/>
  <c r="H1157" i="6"/>
  <c r="I1157" i="6" s="1"/>
  <c r="K1157" i="6"/>
  <c r="F1158" i="6"/>
  <c r="H1158" i="6"/>
  <c r="I1158" i="6" s="1"/>
  <c r="K1158" i="6"/>
  <c r="F1159" i="6"/>
  <c r="H1159" i="6"/>
  <c r="I1159" i="6" s="1"/>
  <c r="K1159" i="6"/>
  <c r="F1160" i="6"/>
  <c r="H1160" i="6"/>
  <c r="I1160" i="6" s="1"/>
  <c r="K1160" i="6"/>
  <c r="F1161" i="6"/>
  <c r="H1161" i="6"/>
  <c r="I1161" i="6" s="1"/>
  <c r="K1161" i="6"/>
  <c r="F1162" i="6"/>
  <c r="H1162" i="6"/>
  <c r="I1162" i="6" s="1"/>
  <c r="K1162" i="6"/>
  <c r="F1163" i="6"/>
  <c r="H1163" i="6"/>
  <c r="I1163" i="6" s="1"/>
  <c r="K1163" i="6"/>
  <c r="F1164" i="6"/>
  <c r="H1164" i="6"/>
  <c r="K1164" i="6"/>
  <c r="F1165" i="6"/>
  <c r="H1165" i="6"/>
  <c r="I1165" i="6" s="1"/>
  <c r="K1165" i="6"/>
  <c r="F1166" i="6"/>
  <c r="H1166" i="6"/>
  <c r="I1166" i="6" s="1"/>
  <c r="K1166" i="6"/>
  <c r="F1167" i="6"/>
  <c r="H1167" i="6"/>
  <c r="I1167" i="6" s="1"/>
  <c r="K1167" i="6"/>
  <c r="F1168" i="6"/>
  <c r="H1168" i="6"/>
  <c r="K1168" i="6"/>
  <c r="F1169" i="6"/>
  <c r="H1169" i="6"/>
  <c r="I1169" i="6" s="1"/>
  <c r="K1169" i="6"/>
  <c r="F1170" i="6"/>
  <c r="H1170" i="6"/>
  <c r="I1170" i="6" s="1"/>
  <c r="K1170" i="6"/>
  <c r="F1171" i="6"/>
  <c r="H1171" i="6"/>
  <c r="I1171" i="6" s="1"/>
  <c r="K1171" i="6"/>
  <c r="F1172" i="6"/>
  <c r="H1172" i="6"/>
  <c r="I1172" i="6" s="1"/>
  <c r="K1172" i="6"/>
  <c r="F1173" i="6"/>
  <c r="H1173" i="6"/>
  <c r="I1173" i="6" s="1"/>
  <c r="K1173" i="6"/>
  <c r="F1174" i="6"/>
  <c r="H1174" i="6"/>
  <c r="I1174" i="6" s="1"/>
  <c r="K1174" i="6"/>
  <c r="F1175" i="6"/>
  <c r="H1175" i="6"/>
  <c r="K1175" i="6"/>
  <c r="F1176" i="6"/>
  <c r="H1176" i="6"/>
  <c r="I1176" i="6" s="1"/>
  <c r="K1176" i="6"/>
  <c r="F1177" i="6"/>
  <c r="H1177" i="6"/>
  <c r="K1177" i="6"/>
  <c r="F1178" i="6"/>
  <c r="H1178" i="6"/>
  <c r="I1178" i="6" s="1"/>
  <c r="K1178" i="6"/>
  <c r="F1179" i="6"/>
  <c r="H1179" i="6"/>
  <c r="K1179" i="6"/>
  <c r="F1180" i="6"/>
  <c r="H1180" i="6"/>
  <c r="I1180" i="6" s="1"/>
  <c r="K1180" i="6"/>
  <c r="F1181" i="6"/>
  <c r="H1181" i="6"/>
  <c r="I1181" i="6" s="1"/>
  <c r="K1181" i="6"/>
  <c r="F1182" i="6"/>
  <c r="H1182" i="6"/>
  <c r="I1182" i="6" s="1"/>
  <c r="K1182" i="6"/>
  <c r="F1183" i="6"/>
  <c r="H1183" i="6"/>
  <c r="I1183" i="6" s="1"/>
  <c r="K1183" i="6"/>
  <c r="F1184" i="6"/>
  <c r="H1184" i="6"/>
  <c r="I1184" i="6" s="1"/>
  <c r="K1184" i="6"/>
  <c r="F1185" i="6"/>
  <c r="H1185" i="6"/>
  <c r="K1185" i="6"/>
  <c r="F1186" i="6"/>
  <c r="H1186" i="6"/>
  <c r="I1186" i="6" s="1"/>
  <c r="K1186" i="6"/>
  <c r="F1187" i="6"/>
  <c r="H1187" i="6"/>
  <c r="I1187" i="6" s="1"/>
  <c r="K1187" i="6"/>
  <c r="F1188" i="6"/>
  <c r="H1188" i="6"/>
  <c r="I1188" i="6" s="1"/>
  <c r="K1188" i="6"/>
  <c r="F1189" i="6"/>
  <c r="H1189" i="6"/>
  <c r="I1189" i="6" s="1"/>
  <c r="K1189" i="6"/>
  <c r="F1190" i="6"/>
  <c r="H1190" i="6"/>
  <c r="I1190" i="6" s="1"/>
  <c r="K1190" i="6"/>
  <c r="F1191" i="6"/>
  <c r="H1191" i="6"/>
  <c r="I1191" i="6" s="1"/>
  <c r="K1191" i="6"/>
  <c r="F1192" i="6"/>
  <c r="H1192" i="6"/>
  <c r="I1192" i="6" s="1"/>
  <c r="K1192" i="6"/>
  <c r="F1193" i="6"/>
  <c r="H1193" i="6"/>
  <c r="I1193" i="6" s="1"/>
  <c r="K1193" i="6"/>
  <c r="F1194" i="6"/>
  <c r="H1194" i="6"/>
  <c r="I1194" i="6" s="1"/>
  <c r="K1194" i="6"/>
  <c r="F1195" i="6"/>
  <c r="H1195" i="6"/>
  <c r="I1195" i="6" s="1"/>
  <c r="K1195" i="6"/>
  <c r="F1196" i="6"/>
  <c r="H1196" i="6"/>
  <c r="I1196" i="6" s="1"/>
  <c r="K1196" i="6"/>
  <c r="F1197" i="6"/>
  <c r="H1197" i="6"/>
  <c r="I1197" i="6" s="1"/>
  <c r="K1197" i="6"/>
  <c r="F1198" i="6"/>
  <c r="H1198" i="6"/>
  <c r="I1198" i="6" s="1"/>
  <c r="K1198" i="6"/>
  <c r="F1199" i="6"/>
  <c r="H1199" i="6"/>
  <c r="I1199" i="6" s="1"/>
  <c r="K1199" i="6"/>
  <c r="F1200" i="6"/>
  <c r="H1200" i="6"/>
  <c r="K1200" i="6"/>
  <c r="F1201" i="6"/>
  <c r="H1201" i="6"/>
  <c r="I1201" i="6" s="1"/>
  <c r="K1201" i="6"/>
  <c r="F1202" i="6"/>
  <c r="H1202" i="6"/>
  <c r="I1202" i="6" s="1"/>
  <c r="K1202" i="6"/>
  <c r="F1203" i="6"/>
  <c r="H1203" i="6"/>
  <c r="I1203" i="6" s="1"/>
  <c r="K1203" i="6"/>
  <c r="F1204" i="6"/>
  <c r="H1204" i="6"/>
  <c r="I1204" i="6" s="1"/>
  <c r="K1204" i="6"/>
  <c r="F1205" i="6"/>
  <c r="H1205" i="6"/>
  <c r="I1205" i="6" s="1"/>
  <c r="K1205" i="6"/>
  <c r="F1206" i="6"/>
  <c r="H1206" i="6"/>
  <c r="K1206" i="6"/>
  <c r="F1207" i="6"/>
  <c r="H1207" i="6"/>
  <c r="I1207" i="6" s="1"/>
  <c r="K1207" i="6"/>
  <c r="F1208" i="6"/>
  <c r="H1208" i="6"/>
  <c r="I1208" i="6" s="1"/>
  <c r="K1208" i="6"/>
  <c r="F1209" i="6"/>
  <c r="H1209" i="6"/>
  <c r="I1209" i="6" s="1"/>
  <c r="K1209" i="6"/>
  <c r="F1210" i="6"/>
  <c r="H1210" i="6"/>
  <c r="I1210" i="6" s="1"/>
  <c r="K1210" i="6"/>
  <c r="F1211" i="6"/>
  <c r="H1211" i="6"/>
  <c r="I1211" i="6" s="1"/>
  <c r="K1211" i="6"/>
  <c r="F1212" i="6"/>
  <c r="H1212" i="6"/>
  <c r="I1212" i="6" s="1"/>
  <c r="K1212" i="6"/>
  <c r="F1213" i="6"/>
  <c r="H1213" i="6"/>
  <c r="I1213" i="6" s="1"/>
  <c r="K1213" i="6"/>
  <c r="F1214" i="6"/>
  <c r="H1214" i="6"/>
  <c r="I1214" i="6" s="1"/>
  <c r="K1214" i="6"/>
  <c r="F1215" i="6"/>
  <c r="H1215" i="6"/>
  <c r="I1215" i="6" s="1"/>
  <c r="K1215" i="6"/>
  <c r="F1216" i="6"/>
  <c r="H1216" i="6"/>
  <c r="I1216" i="6" s="1"/>
  <c r="K1216" i="6"/>
  <c r="F1217" i="6"/>
  <c r="H1217" i="6"/>
  <c r="I1217" i="6" s="1"/>
  <c r="K1217" i="6"/>
  <c r="F1218" i="6"/>
  <c r="H1218" i="6"/>
  <c r="I1218" i="6" s="1"/>
  <c r="K1218" i="6"/>
  <c r="F1219" i="6"/>
  <c r="H1219" i="6"/>
  <c r="K1219" i="6"/>
  <c r="F1220" i="6"/>
  <c r="H1220" i="6"/>
  <c r="I1220" i="6" s="1"/>
  <c r="K1220" i="6"/>
  <c r="F1221" i="6"/>
  <c r="H1221" i="6"/>
  <c r="I1221" i="6" s="1"/>
  <c r="K1221" i="6"/>
  <c r="F1222" i="6"/>
  <c r="H1222" i="6"/>
  <c r="I1222" i="6" s="1"/>
  <c r="K1222" i="6"/>
  <c r="F1223" i="6"/>
  <c r="H1223" i="6"/>
  <c r="I1223" i="6" s="1"/>
  <c r="K1223" i="6"/>
  <c r="F1224" i="6"/>
  <c r="H1224" i="6"/>
  <c r="I1224" i="6" s="1"/>
  <c r="K1224" i="6"/>
  <c r="F1225" i="6"/>
  <c r="H1225" i="6"/>
  <c r="I1225" i="6" s="1"/>
  <c r="K1225" i="6"/>
  <c r="F1226" i="6"/>
  <c r="H1226" i="6"/>
  <c r="K1226" i="6"/>
  <c r="F1227" i="6"/>
  <c r="H1227" i="6"/>
  <c r="I1227" i="6" s="1"/>
  <c r="K1227" i="6"/>
  <c r="F1228" i="6"/>
  <c r="H1228" i="6"/>
  <c r="I1228" i="6" s="1"/>
  <c r="K1228" i="6"/>
  <c r="F1229" i="6"/>
  <c r="H1229" i="6"/>
  <c r="K1229" i="6"/>
  <c r="F1230" i="6"/>
  <c r="H1230" i="6"/>
  <c r="I1230" i="6" s="1"/>
  <c r="K1230" i="6"/>
  <c r="F1231" i="6"/>
  <c r="H1231" i="6"/>
  <c r="I1231" i="6" s="1"/>
  <c r="K1231" i="6"/>
  <c r="F1232" i="6"/>
  <c r="H1232" i="6"/>
  <c r="I1232" i="6" s="1"/>
  <c r="K1232" i="6"/>
  <c r="F1233" i="6"/>
  <c r="H1233" i="6"/>
  <c r="I1233" i="6" s="1"/>
  <c r="K1233" i="6"/>
  <c r="F1234" i="6"/>
  <c r="H1234" i="6"/>
  <c r="I1234" i="6" s="1"/>
  <c r="K1234" i="6"/>
  <c r="F1235" i="6"/>
  <c r="H1235" i="6"/>
  <c r="I1235" i="6" s="1"/>
  <c r="K1235" i="6"/>
  <c r="F1236" i="6"/>
  <c r="H1236" i="6"/>
  <c r="I1236" i="6" s="1"/>
  <c r="K1236" i="6"/>
  <c r="F1237" i="6"/>
  <c r="H1237" i="6"/>
  <c r="I1237" i="6" s="1"/>
  <c r="K1237" i="6"/>
  <c r="F1238" i="6"/>
  <c r="H1238" i="6"/>
  <c r="I1238" i="6" s="1"/>
  <c r="K1238" i="6"/>
  <c r="F1239" i="6"/>
  <c r="H1239" i="6"/>
  <c r="K1239" i="6"/>
  <c r="F1240" i="6"/>
  <c r="H1240" i="6"/>
  <c r="I1240" i="6" s="1"/>
  <c r="K1240" i="6"/>
  <c r="F1241" i="6"/>
  <c r="H1241" i="6"/>
  <c r="I1241" i="6" s="1"/>
  <c r="K1241" i="6"/>
  <c r="F1242" i="6"/>
  <c r="H1242" i="6"/>
  <c r="I1242" i="6" s="1"/>
  <c r="K1242" i="6"/>
  <c r="F1243" i="6"/>
  <c r="H1243" i="6"/>
  <c r="I1243" i="6" s="1"/>
  <c r="K1243" i="6"/>
  <c r="F1244" i="6"/>
  <c r="H1244" i="6"/>
  <c r="I1244" i="6" s="1"/>
  <c r="K1244" i="6"/>
  <c r="F1245" i="6"/>
  <c r="H1245" i="6"/>
  <c r="I1245" i="6" s="1"/>
  <c r="K1245" i="6"/>
  <c r="F1246" i="6"/>
  <c r="H1246" i="6"/>
  <c r="I1246" i="6" s="1"/>
  <c r="K1246" i="6"/>
  <c r="F1247" i="6"/>
  <c r="H1247" i="6"/>
  <c r="I1247" i="6" s="1"/>
  <c r="K1247" i="6"/>
  <c r="F1248" i="6"/>
  <c r="H1248" i="6"/>
  <c r="I1248" i="6" s="1"/>
  <c r="K1248" i="6"/>
  <c r="F1249" i="6"/>
  <c r="H1249" i="6"/>
  <c r="I1249" i="6" s="1"/>
  <c r="K1249" i="6"/>
  <c r="F1250" i="6"/>
  <c r="H1250" i="6"/>
  <c r="I1250" i="6" s="1"/>
  <c r="K1250" i="6"/>
  <c r="F1251" i="6"/>
  <c r="H1251" i="6"/>
  <c r="K1251" i="6"/>
  <c r="F1252" i="6"/>
  <c r="H1252" i="6"/>
  <c r="I1252" i="6" s="1"/>
  <c r="K1252" i="6"/>
  <c r="F1253" i="6"/>
  <c r="H1253" i="6"/>
  <c r="I1253" i="6" s="1"/>
  <c r="K1253" i="6"/>
  <c r="F1254" i="6"/>
  <c r="H1254" i="6"/>
  <c r="I1254" i="6" s="1"/>
  <c r="K1254" i="6"/>
  <c r="F1255" i="6"/>
  <c r="H1255" i="6"/>
  <c r="I1255" i="6" s="1"/>
  <c r="K1255" i="6"/>
  <c r="F1256" i="6"/>
  <c r="H1256" i="6"/>
  <c r="I1256" i="6" s="1"/>
  <c r="K1256" i="6"/>
  <c r="F1257" i="6"/>
  <c r="H1257" i="6"/>
  <c r="I1257" i="6" s="1"/>
  <c r="K1257" i="6"/>
  <c r="F1258" i="6"/>
  <c r="H1258" i="6"/>
  <c r="I1258" i="6" s="1"/>
  <c r="K1258" i="6"/>
  <c r="F1259" i="6"/>
  <c r="H1259" i="6"/>
  <c r="I1259" i="6" s="1"/>
  <c r="K1259" i="6"/>
  <c r="F1260" i="6"/>
  <c r="H1260" i="6"/>
  <c r="I1260" i="6" s="1"/>
  <c r="K1260" i="6"/>
  <c r="F1261" i="6"/>
  <c r="H1261" i="6"/>
  <c r="I1261" i="6" s="1"/>
  <c r="K1261" i="6"/>
  <c r="F1262" i="6"/>
  <c r="H1262" i="6"/>
  <c r="I1262" i="6" s="1"/>
  <c r="K1262" i="6"/>
  <c r="F1263" i="6"/>
  <c r="H1263" i="6"/>
  <c r="I1263" i="6" s="1"/>
  <c r="K1263" i="6"/>
  <c r="F1264" i="6"/>
  <c r="H1264" i="6"/>
  <c r="I1264" i="6" s="1"/>
  <c r="K1264" i="6"/>
  <c r="F1265" i="6"/>
  <c r="H1265" i="6"/>
  <c r="I1265" i="6" s="1"/>
  <c r="K1265" i="6"/>
  <c r="F1266" i="6"/>
  <c r="H1266" i="6"/>
  <c r="I1266" i="6" s="1"/>
  <c r="K1266" i="6"/>
  <c r="F1267" i="6"/>
  <c r="H1267" i="6"/>
  <c r="I1267" i="6" s="1"/>
  <c r="K1267" i="6"/>
  <c r="F1268" i="6"/>
  <c r="H1268" i="6"/>
  <c r="I1268" i="6" s="1"/>
  <c r="K1268" i="6"/>
  <c r="F1269" i="6"/>
  <c r="H1269" i="6"/>
  <c r="I1269" i="6" s="1"/>
  <c r="K1269" i="6"/>
  <c r="F1270" i="6"/>
  <c r="H1270" i="6"/>
  <c r="I1270" i="6" s="1"/>
  <c r="K1270" i="6"/>
  <c r="F1271" i="6"/>
  <c r="H1271" i="6"/>
  <c r="K1271" i="6"/>
  <c r="F1272" i="6"/>
  <c r="H1272" i="6"/>
  <c r="I1272" i="6" s="1"/>
  <c r="K1272" i="6"/>
  <c r="F1273" i="6"/>
  <c r="H1273" i="6"/>
  <c r="I1273" i="6" s="1"/>
  <c r="K1273" i="6"/>
  <c r="F1274" i="6"/>
  <c r="H1274" i="6"/>
  <c r="I1274" i="6" s="1"/>
  <c r="K1274" i="6"/>
  <c r="F1275" i="6"/>
  <c r="H1275" i="6"/>
  <c r="I1275" i="6" s="1"/>
  <c r="K1275" i="6"/>
  <c r="F1276" i="6"/>
  <c r="H1276" i="6"/>
  <c r="I1276" i="6" s="1"/>
  <c r="K1276" i="6"/>
  <c r="F1277" i="6"/>
  <c r="H1277" i="6"/>
  <c r="I1277" i="6" s="1"/>
  <c r="K1277" i="6"/>
  <c r="F1278" i="6"/>
  <c r="H1278" i="6"/>
  <c r="I1278" i="6" s="1"/>
  <c r="K1278" i="6"/>
  <c r="F1279" i="6"/>
  <c r="H1279" i="6"/>
  <c r="K1279" i="6"/>
  <c r="F1280" i="6"/>
  <c r="H1280" i="6"/>
  <c r="I1280" i="6" s="1"/>
  <c r="K1280" i="6"/>
  <c r="F1281" i="6"/>
  <c r="H1281" i="6"/>
  <c r="I1281" i="6" s="1"/>
  <c r="K1281" i="6"/>
  <c r="F1282" i="6"/>
  <c r="H1282" i="6"/>
  <c r="I1282" i="6" s="1"/>
  <c r="K1282" i="6"/>
  <c r="F1283" i="6"/>
  <c r="H1283" i="6"/>
  <c r="I1283" i="6" s="1"/>
  <c r="K1283" i="6"/>
  <c r="F1284" i="6"/>
  <c r="H1284" i="6"/>
  <c r="I1284" i="6" s="1"/>
  <c r="K1284" i="6"/>
  <c r="F1285" i="6"/>
  <c r="H1285" i="6"/>
  <c r="I1285" i="6" s="1"/>
  <c r="K1285" i="6"/>
  <c r="F1286" i="6"/>
  <c r="H1286" i="6"/>
  <c r="I1286" i="6" s="1"/>
  <c r="K1286" i="6"/>
  <c r="F1287" i="6"/>
  <c r="H1287" i="6"/>
  <c r="I1287" i="6" s="1"/>
  <c r="K1287" i="6"/>
  <c r="F1288" i="6"/>
  <c r="H1288" i="6"/>
  <c r="I1288" i="6" s="1"/>
  <c r="K1288" i="6"/>
  <c r="F1289" i="6"/>
  <c r="H1289" i="6"/>
  <c r="I1289" i="6" s="1"/>
  <c r="K1289" i="6"/>
  <c r="F1290" i="6"/>
  <c r="H1290" i="6"/>
  <c r="I1290" i="6" s="1"/>
  <c r="K1290" i="6"/>
  <c r="F1291" i="6"/>
  <c r="H1291" i="6"/>
  <c r="K1291" i="6"/>
  <c r="F1292" i="6"/>
  <c r="H1292" i="6"/>
  <c r="I1292" i="6" s="1"/>
  <c r="K1292" i="6"/>
  <c r="F1293" i="6"/>
  <c r="H1293" i="6"/>
  <c r="K1293" i="6"/>
  <c r="H1294" i="6"/>
  <c r="K1294" i="6"/>
  <c r="F1311" i="6"/>
  <c r="H1311" i="6"/>
  <c r="K1311" i="6"/>
  <c r="F1312" i="6"/>
  <c r="H1312" i="6"/>
  <c r="I1312" i="6" s="1"/>
  <c r="K1312" i="6"/>
  <c r="F1313" i="6"/>
  <c r="H1313" i="6"/>
  <c r="I1313" i="6" s="1"/>
  <c r="K1313" i="6"/>
  <c r="F1314" i="6"/>
  <c r="H1314" i="6"/>
  <c r="K1314" i="6"/>
  <c r="F1315" i="6"/>
  <c r="H1315" i="6"/>
  <c r="I1315" i="6" s="1"/>
  <c r="K1315" i="6"/>
  <c r="F1316" i="6"/>
  <c r="H1316" i="6"/>
  <c r="I1316" i="6" s="1"/>
  <c r="K1316" i="6"/>
  <c r="F1317" i="6"/>
  <c r="H1317" i="6"/>
  <c r="K1317" i="6"/>
  <c r="F1318" i="6"/>
  <c r="H1318" i="6"/>
  <c r="I1318" i="6" s="1"/>
  <c r="K1318" i="6"/>
  <c r="F1319" i="6"/>
  <c r="H1319" i="6"/>
  <c r="I1319" i="6" s="1"/>
  <c r="K1319" i="6"/>
  <c r="F1320" i="6"/>
  <c r="H1320" i="6"/>
  <c r="K1320" i="6"/>
  <c r="F1321" i="6"/>
  <c r="H1321" i="6"/>
  <c r="I1321" i="6" s="1"/>
  <c r="K1321" i="6"/>
  <c r="F1322" i="6"/>
  <c r="H1322" i="6"/>
  <c r="I1322" i="6" s="1"/>
  <c r="K1322" i="6"/>
  <c r="F1323" i="6"/>
  <c r="H1323" i="6"/>
  <c r="I1323" i="6" s="1"/>
  <c r="K1323" i="6"/>
  <c r="F1324" i="6"/>
  <c r="H1324" i="6"/>
  <c r="I1324" i="6" s="1"/>
  <c r="K1324" i="6"/>
  <c r="F1325" i="6"/>
  <c r="H1325" i="6"/>
  <c r="I1325" i="6" s="1"/>
  <c r="K1325" i="6"/>
  <c r="F1326" i="6"/>
  <c r="H1326" i="6"/>
  <c r="I1326" i="6" s="1"/>
  <c r="K1326" i="6"/>
  <c r="F1327" i="6"/>
  <c r="H1327" i="6"/>
  <c r="I1327" i="6" s="1"/>
  <c r="K1327" i="6"/>
  <c r="F1328" i="6"/>
  <c r="H1328" i="6"/>
  <c r="I1328" i="6" s="1"/>
  <c r="K1328" i="6"/>
  <c r="F1329" i="6"/>
  <c r="H1329" i="6"/>
  <c r="K1329" i="6"/>
  <c r="F1330" i="6"/>
  <c r="H1330" i="6"/>
  <c r="I1330" i="6" s="1"/>
  <c r="K1330" i="6"/>
  <c r="F1331" i="6"/>
  <c r="H1331" i="6"/>
  <c r="I1331" i="6" s="1"/>
  <c r="K1331" i="6"/>
  <c r="F1332" i="6"/>
  <c r="H1332" i="6"/>
  <c r="I1332" i="6" s="1"/>
  <c r="K1332" i="6"/>
  <c r="F1333" i="6"/>
  <c r="H1333" i="6"/>
  <c r="I1333" i="6" s="1"/>
  <c r="K1333" i="6"/>
  <c r="F1334" i="6"/>
  <c r="H1334" i="6"/>
  <c r="I1334" i="6" s="1"/>
  <c r="K1334" i="6"/>
  <c r="F1335" i="6"/>
  <c r="H1335" i="6"/>
  <c r="I1335" i="6" s="1"/>
  <c r="K1335" i="6"/>
  <c r="F1336" i="6"/>
  <c r="H1336" i="6"/>
  <c r="I1336" i="6" s="1"/>
  <c r="K1336" i="6"/>
  <c r="F1337" i="6"/>
  <c r="H1337" i="6"/>
  <c r="K1337" i="6"/>
  <c r="F1338" i="6"/>
  <c r="H1338" i="6"/>
  <c r="I1338" i="6" s="1"/>
  <c r="K1338" i="6"/>
  <c r="F1339" i="6"/>
  <c r="H1339" i="6"/>
  <c r="I1339" i="6" s="1"/>
  <c r="K1339" i="6"/>
  <c r="F1340" i="6"/>
  <c r="H1340" i="6"/>
  <c r="I1340" i="6" s="1"/>
  <c r="K1340" i="6"/>
  <c r="F1341" i="6"/>
  <c r="H1341" i="6"/>
  <c r="I1341" i="6" s="1"/>
  <c r="K1341" i="6"/>
  <c r="F1342" i="6"/>
  <c r="H1342" i="6"/>
  <c r="I1342" i="6" s="1"/>
  <c r="K1342" i="6"/>
  <c r="F1343" i="6"/>
  <c r="H1343" i="6"/>
  <c r="I1343" i="6" s="1"/>
  <c r="K1343" i="6"/>
  <c r="F1344" i="6"/>
  <c r="H1344" i="6"/>
  <c r="I1344" i="6" s="1"/>
  <c r="K1344" i="6"/>
  <c r="F1345" i="6"/>
  <c r="H1345" i="6"/>
  <c r="I1345" i="6" s="1"/>
  <c r="K1345" i="6"/>
  <c r="F1346" i="6"/>
  <c r="H1346" i="6"/>
  <c r="I1346" i="6" s="1"/>
  <c r="K1346" i="6"/>
  <c r="F1347" i="6"/>
  <c r="H1347" i="6"/>
  <c r="I1347" i="6" s="1"/>
  <c r="K1347" i="6"/>
  <c r="F1348" i="6"/>
  <c r="H1348" i="6"/>
  <c r="I1348" i="6" s="1"/>
  <c r="K1348" i="6"/>
  <c r="F1349" i="6"/>
  <c r="H1349" i="6"/>
  <c r="I1349" i="6" s="1"/>
  <c r="K1349" i="6"/>
  <c r="F1350" i="6"/>
  <c r="H1350" i="6"/>
  <c r="I1350" i="6" s="1"/>
  <c r="K1350" i="6"/>
  <c r="F1351" i="6"/>
  <c r="H1351" i="6"/>
  <c r="I1351" i="6" s="1"/>
  <c r="K1351" i="6"/>
  <c r="F1352" i="6"/>
  <c r="H1352" i="6"/>
  <c r="I1352" i="6" s="1"/>
  <c r="K1352" i="6"/>
  <c r="F1353" i="6"/>
  <c r="H1353" i="6"/>
  <c r="I1353" i="6" s="1"/>
  <c r="K1353" i="6"/>
  <c r="F1354" i="6"/>
  <c r="H1354" i="6"/>
  <c r="K1354" i="6"/>
  <c r="F1355" i="6"/>
  <c r="H1355" i="6"/>
  <c r="I1355" i="6" s="1"/>
  <c r="K1355" i="6"/>
  <c r="H1356" i="6"/>
  <c r="K1356" i="6"/>
  <c r="F1360" i="6"/>
  <c r="F1361" i="6"/>
  <c r="G1361" i="6" s="1"/>
  <c r="H1361" i="6" s="1"/>
  <c r="F1362" i="6"/>
  <c r="G1362" i="6" s="1"/>
  <c r="H1362" i="6" s="1"/>
  <c r="F1363" i="6"/>
  <c r="G1363" i="6" s="1"/>
  <c r="H1363" i="6" s="1"/>
  <c r="F1364" i="6"/>
  <c r="G1364" i="6" s="1"/>
  <c r="H1364" i="6" s="1"/>
  <c r="F1365" i="6"/>
  <c r="G1365" i="6" s="1"/>
  <c r="H1365" i="6" s="1"/>
  <c r="F1366" i="6"/>
  <c r="G1366" i="6" s="1"/>
  <c r="H1366" i="6" s="1"/>
  <c r="F1367" i="6"/>
  <c r="G1367" i="6" s="1"/>
  <c r="H1367" i="6" s="1"/>
  <c r="F1368" i="6"/>
  <c r="G1368" i="6" s="1"/>
  <c r="H1368" i="6" s="1"/>
  <c r="F1369" i="6"/>
  <c r="G1369" i="6" s="1"/>
  <c r="H1369" i="6" s="1"/>
  <c r="F1370" i="6"/>
  <c r="G1370" i="6" s="1"/>
  <c r="H1370" i="6" s="1"/>
  <c r="F1371" i="6"/>
  <c r="G1371" i="6" s="1"/>
  <c r="H1371" i="6" s="1"/>
  <c r="F1372" i="6"/>
  <c r="G1372" i="6" s="1"/>
  <c r="H1372" i="6" s="1"/>
  <c r="F1373" i="6"/>
  <c r="G1373" i="6" s="1"/>
  <c r="H1373" i="6" s="1"/>
  <c r="F1374" i="6"/>
  <c r="G1374" i="6" s="1"/>
  <c r="H1374" i="6" s="1"/>
  <c r="F1375" i="6"/>
  <c r="G1375" i="6" s="1"/>
  <c r="H1375" i="6" s="1"/>
  <c r="F1376" i="6"/>
  <c r="G1376" i="6" s="1"/>
  <c r="H1376" i="6" s="1"/>
  <c r="F1377" i="6"/>
  <c r="G1377" i="6" s="1"/>
  <c r="H1377" i="6" s="1"/>
  <c r="F1378" i="6"/>
  <c r="G1378" i="6" s="1"/>
  <c r="H1378" i="6" s="1"/>
  <c r="F1379" i="6"/>
  <c r="G1379" i="6" s="1"/>
  <c r="H1379" i="6" s="1"/>
  <c r="F1380" i="6"/>
  <c r="G1380" i="6" s="1"/>
  <c r="H1380" i="6" s="1"/>
  <c r="F1381" i="6"/>
  <c r="G1381" i="6" s="1"/>
  <c r="H1381" i="6" s="1"/>
  <c r="F1382" i="6"/>
  <c r="G1382" i="6" s="1"/>
  <c r="H1382" i="6" s="1"/>
  <c r="F1383" i="6"/>
  <c r="G1383" i="6" s="1"/>
  <c r="H1383" i="6" s="1"/>
  <c r="F1384" i="6"/>
  <c r="G1384" i="6" s="1"/>
  <c r="H1384" i="6" s="1"/>
  <c r="F1385" i="6"/>
  <c r="G1385" i="6" s="1"/>
  <c r="H1385" i="6" s="1"/>
  <c r="F1386" i="6"/>
  <c r="G1386" i="6" s="1"/>
  <c r="H1386" i="6" s="1"/>
  <c r="F1387" i="6"/>
  <c r="G1387" i="6" s="1"/>
  <c r="H1387" i="6" s="1"/>
  <c r="F1388" i="6"/>
  <c r="G1388" i="6" s="1"/>
  <c r="H1388" i="6" s="1"/>
  <c r="F1389" i="6"/>
  <c r="G1389" i="6" s="1"/>
  <c r="H1389" i="6" s="1"/>
  <c r="F1390" i="6"/>
  <c r="G1390" i="6" s="1"/>
  <c r="H1390" i="6" s="1"/>
  <c r="F1391" i="6"/>
  <c r="G1391" i="6" s="1"/>
  <c r="H1391" i="6" s="1"/>
  <c r="F1392" i="6"/>
  <c r="G1392" i="6" s="1"/>
  <c r="H1392" i="6" s="1"/>
  <c r="F1393" i="6"/>
  <c r="G1393" i="6" s="1"/>
  <c r="H1393" i="6" s="1"/>
  <c r="F1394" i="6"/>
  <c r="G1394" i="6" s="1"/>
  <c r="H1394" i="6" s="1"/>
  <c r="F1395" i="6"/>
  <c r="G1395" i="6" s="1"/>
  <c r="H1395" i="6" s="1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I1428" i="6"/>
  <c r="B1429" i="6"/>
  <c r="B1430" i="6"/>
  <c r="B1431" i="6"/>
  <c r="B1432" i="6"/>
  <c r="B1433" i="6"/>
  <c r="B1434" i="6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382" i="3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F709" i="3"/>
  <c r="A710" i="3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A886" i="3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1311" i="3"/>
  <c r="K1311" i="3"/>
  <c r="F1312" i="3"/>
  <c r="F1313" i="3"/>
  <c r="F1314" i="3"/>
  <c r="F1315" i="3"/>
  <c r="F1316" i="3"/>
  <c r="F1317" i="3"/>
  <c r="F1318" i="3"/>
  <c r="K1318" i="3"/>
  <c r="F1319" i="3"/>
  <c r="F1320" i="3"/>
  <c r="K1320" i="3"/>
  <c r="F1321" i="3"/>
  <c r="F1322" i="3"/>
  <c r="K1322" i="3"/>
  <c r="F1323" i="3"/>
  <c r="F1324" i="3"/>
  <c r="F1325" i="3"/>
  <c r="F1326" i="3"/>
  <c r="F1327" i="3"/>
  <c r="F1328" i="3"/>
  <c r="F1329" i="3"/>
  <c r="F1330" i="3"/>
  <c r="K1330" i="3"/>
  <c r="F1331" i="3"/>
  <c r="F1332" i="3"/>
  <c r="F1333" i="3"/>
  <c r="F1334" i="3"/>
  <c r="K1334" i="3"/>
  <c r="F1335" i="3"/>
  <c r="F1336" i="3"/>
  <c r="F1337" i="3"/>
  <c r="F1338" i="3"/>
  <c r="F1339" i="3"/>
  <c r="F1340" i="3"/>
  <c r="F1341" i="3"/>
  <c r="K1341" i="3"/>
  <c r="F1342" i="3"/>
  <c r="F1343" i="3"/>
  <c r="F1344" i="3"/>
  <c r="F1345" i="3"/>
  <c r="F1346" i="3"/>
  <c r="F1347" i="3"/>
  <c r="K1347" i="3"/>
  <c r="F1348" i="3"/>
  <c r="F1349" i="3"/>
  <c r="F1350" i="3"/>
  <c r="F1351" i="3"/>
  <c r="F1352" i="3"/>
  <c r="F1353" i="3"/>
  <c r="F1354" i="3"/>
  <c r="K1354" i="3"/>
  <c r="F1355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B1401" i="3"/>
  <c r="B1402" i="3"/>
  <c r="B1403" i="3"/>
  <c r="B1404" i="3"/>
  <c r="K1404" i="3"/>
  <c r="B1405" i="3"/>
  <c r="B1406" i="3"/>
  <c r="B1407" i="3"/>
  <c r="B1408" i="3"/>
  <c r="B1409" i="3"/>
  <c r="B1410" i="3"/>
  <c r="B1411" i="3"/>
  <c r="B1412" i="3"/>
  <c r="B1413" i="3"/>
  <c r="B1414" i="3"/>
  <c r="K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K1431" i="3"/>
  <c r="B1432" i="3"/>
  <c r="B1433" i="3"/>
  <c r="B1434" i="3"/>
  <c r="K1435" i="3"/>
  <c r="K1437" i="3"/>
  <c r="K1441" i="3"/>
  <c r="K1443" i="3"/>
  <c r="K1447" i="3"/>
  <c r="H6" i="4"/>
  <c r="I6" i="4" s="1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H7" i="4"/>
  <c r="I7" i="4" s="1"/>
  <c r="H8" i="4"/>
  <c r="I8" i="4" s="1"/>
  <c r="H9" i="4"/>
  <c r="I9" i="4" s="1"/>
  <c r="H10" i="4"/>
  <c r="I10" i="4" s="1"/>
  <c r="H11" i="4"/>
  <c r="I11" i="4" s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H22" i="4"/>
  <c r="I22" i="4" s="1"/>
  <c r="H23" i="4"/>
  <c r="I23" i="4" s="1"/>
  <c r="H24" i="4"/>
  <c r="I24" i="4" s="1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 s="1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 s="1"/>
  <c r="H37" i="4"/>
  <c r="I37" i="4" s="1"/>
  <c r="H38" i="4"/>
  <c r="I38" i="4" s="1"/>
  <c r="H39" i="4"/>
  <c r="I39" i="4" s="1"/>
  <c r="H40" i="4"/>
  <c r="I40" i="4" s="1"/>
  <c r="H41" i="4"/>
  <c r="I41" i="4" s="1"/>
  <c r="H42" i="4"/>
  <c r="I42" i="4" s="1"/>
  <c r="H43" i="4"/>
  <c r="I43" i="4" s="1"/>
  <c r="H44" i="4"/>
  <c r="I44" i="4" s="1"/>
  <c r="H45" i="4"/>
  <c r="I45" i="4" s="1"/>
  <c r="H46" i="4"/>
  <c r="I46" i="4" s="1"/>
  <c r="H47" i="4"/>
  <c r="I47" i="4" s="1"/>
  <c r="H48" i="4"/>
  <c r="I48" i="4" s="1"/>
  <c r="H49" i="4"/>
  <c r="I49" i="4" s="1"/>
  <c r="H50" i="4"/>
  <c r="I50" i="4" s="1"/>
  <c r="H51" i="4"/>
  <c r="I51" i="4" s="1"/>
  <c r="H52" i="4"/>
  <c r="I52" i="4" s="1"/>
  <c r="H53" i="4"/>
  <c r="I53" i="4" s="1"/>
  <c r="H54" i="4"/>
  <c r="I54" i="4" s="1"/>
  <c r="H55" i="4"/>
  <c r="I55" i="4" s="1"/>
  <c r="H56" i="4"/>
  <c r="I56" i="4" s="1"/>
  <c r="H57" i="4"/>
  <c r="I57" i="4" s="1"/>
  <c r="H58" i="4"/>
  <c r="I58" i="4" s="1"/>
  <c r="H59" i="4"/>
  <c r="I59" i="4" s="1"/>
  <c r="H60" i="4"/>
  <c r="I60" i="4" s="1"/>
  <c r="H61" i="4"/>
  <c r="I61" i="4" s="1"/>
  <c r="H62" i="4"/>
  <c r="I62" i="4" s="1"/>
  <c r="H63" i="4"/>
  <c r="I63" i="4" s="1"/>
  <c r="H64" i="4"/>
  <c r="I64" i="4" s="1"/>
  <c r="H65" i="4"/>
  <c r="I65" i="4" s="1"/>
  <c r="H66" i="4"/>
  <c r="I66" i="4" s="1"/>
  <c r="H67" i="4"/>
  <c r="I67" i="4" s="1"/>
  <c r="H68" i="4"/>
  <c r="I68" i="4" s="1"/>
  <c r="H69" i="4"/>
  <c r="I69" i="4" s="1"/>
  <c r="H70" i="4"/>
  <c r="I70" i="4" s="1"/>
  <c r="H71" i="4"/>
  <c r="I71" i="4" s="1"/>
  <c r="H72" i="4"/>
  <c r="I72" i="4" s="1"/>
  <c r="H73" i="4"/>
  <c r="I73" i="4" s="1"/>
  <c r="H74" i="4"/>
  <c r="I74" i="4" s="1"/>
  <c r="H75" i="4"/>
  <c r="I75" i="4" s="1"/>
  <c r="H76" i="4"/>
  <c r="I76" i="4" s="1"/>
  <c r="H77" i="4"/>
  <c r="I77" i="4" s="1"/>
  <c r="H78" i="4"/>
  <c r="I78" i="4" s="1"/>
  <c r="H79" i="4"/>
  <c r="I79" i="4" s="1"/>
  <c r="H80" i="4"/>
  <c r="I80" i="4" s="1"/>
  <c r="H81" i="4"/>
  <c r="I81" i="4" s="1"/>
  <c r="H82" i="4"/>
  <c r="I82" i="4" s="1"/>
  <c r="H83" i="4"/>
  <c r="I83" i="4" s="1"/>
  <c r="H84" i="4"/>
  <c r="I84" i="4" s="1"/>
  <c r="H85" i="4"/>
  <c r="I85" i="4" s="1"/>
  <c r="H86" i="4"/>
  <c r="I86" i="4" s="1"/>
  <c r="H87" i="4"/>
  <c r="I87" i="4" s="1"/>
  <c r="H88" i="4"/>
  <c r="I88" i="4" s="1"/>
  <c r="H89" i="4"/>
  <c r="I89" i="4" s="1"/>
  <c r="H90" i="4"/>
  <c r="I90" i="4" s="1"/>
  <c r="H91" i="4"/>
  <c r="I91" i="4" s="1"/>
  <c r="H92" i="4"/>
  <c r="I92" i="4" s="1"/>
  <c r="H93" i="4"/>
  <c r="I93" i="4" s="1"/>
  <c r="H94" i="4"/>
  <c r="I94" i="4" s="1"/>
  <c r="H95" i="4"/>
  <c r="I95" i="4" s="1"/>
  <c r="H96" i="4"/>
  <c r="I96" i="4" s="1"/>
  <c r="H97" i="4"/>
  <c r="I97" i="4" s="1"/>
  <c r="H98" i="4"/>
  <c r="I98" i="4" s="1"/>
  <c r="H99" i="4"/>
  <c r="I99" i="4" s="1"/>
  <c r="H100" i="4"/>
  <c r="I100" i="4" s="1"/>
  <c r="H101" i="4"/>
  <c r="I101" i="4" s="1"/>
  <c r="H102" i="4"/>
  <c r="I102" i="4" s="1"/>
  <c r="H103" i="4"/>
  <c r="I103" i="4" s="1"/>
  <c r="H104" i="4"/>
  <c r="I104" i="4" s="1"/>
  <c r="H105" i="4"/>
  <c r="I105" i="4" s="1"/>
  <c r="H106" i="4"/>
  <c r="I106" i="4" s="1"/>
  <c r="H107" i="4"/>
  <c r="I107" i="4" s="1"/>
  <c r="H108" i="4"/>
  <c r="I108" i="4" s="1"/>
  <c r="H109" i="4"/>
  <c r="I109" i="4" s="1"/>
  <c r="H110" i="4"/>
  <c r="I110" i="4" s="1"/>
  <c r="H111" i="4"/>
  <c r="I111" i="4" s="1"/>
  <c r="H112" i="4"/>
  <c r="I112" i="4" s="1"/>
  <c r="H113" i="4"/>
  <c r="I113" i="4" s="1"/>
  <c r="H114" i="4"/>
  <c r="I114" i="4" s="1"/>
  <c r="H115" i="4"/>
  <c r="I115" i="4" s="1"/>
  <c r="H116" i="4"/>
  <c r="I116" i="4" s="1"/>
  <c r="H117" i="4"/>
  <c r="I117" i="4" s="1"/>
  <c r="H118" i="4"/>
  <c r="I118" i="4" s="1"/>
  <c r="H119" i="4"/>
  <c r="I119" i="4" s="1"/>
  <c r="H120" i="4"/>
  <c r="I120" i="4" s="1"/>
  <c r="H121" i="4"/>
  <c r="I121" i="4" s="1"/>
  <c r="H122" i="4"/>
  <c r="I122" i="4" s="1"/>
  <c r="H123" i="4"/>
  <c r="I123" i="4" s="1"/>
  <c r="H124" i="4"/>
  <c r="I124" i="4" s="1"/>
  <c r="H125" i="4"/>
  <c r="I125" i="4" s="1"/>
  <c r="H126" i="4"/>
  <c r="I126" i="4" s="1"/>
  <c r="H127" i="4"/>
  <c r="I127" i="4" s="1"/>
  <c r="H128" i="4"/>
  <c r="I128" i="4" s="1"/>
  <c r="H129" i="4"/>
  <c r="I129" i="4" s="1"/>
  <c r="H130" i="4"/>
  <c r="I130" i="4" s="1"/>
  <c r="H131" i="4"/>
  <c r="I131" i="4" s="1"/>
  <c r="H132" i="4"/>
  <c r="I132" i="4" s="1"/>
  <c r="H133" i="4"/>
  <c r="I133" i="4" s="1"/>
  <c r="H134" i="4"/>
  <c r="I134" i="4" s="1"/>
  <c r="H135" i="4"/>
  <c r="I135" i="4" s="1"/>
  <c r="H136" i="4"/>
  <c r="I136" i="4" s="1"/>
  <c r="H137" i="4"/>
  <c r="I137" i="4" s="1"/>
  <c r="H138" i="4"/>
  <c r="I138" i="4" s="1"/>
  <c r="H139" i="4"/>
  <c r="I139" i="4" s="1"/>
  <c r="H140" i="4"/>
  <c r="I140" i="4" s="1"/>
  <c r="H141" i="4"/>
  <c r="I141" i="4" s="1"/>
  <c r="H142" i="4"/>
  <c r="I142" i="4" s="1"/>
  <c r="H143" i="4"/>
  <c r="I143" i="4" s="1"/>
  <c r="H144" i="4"/>
  <c r="I144" i="4" s="1"/>
  <c r="H145" i="4"/>
  <c r="I145" i="4" s="1"/>
  <c r="H146" i="4"/>
  <c r="I146" i="4" s="1"/>
  <c r="H147" i="4"/>
  <c r="I147" i="4" s="1"/>
  <c r="H148" i="4"/>
  <c r="I148" i="4" s="1"/>
  <c r="H149" i="4"/>
  <c r="I149" i="4" s="1"/>
  <c r="H150" i="4"/>
  <c r="I150" i="4" s="1"/>
  <c r="H151" i="4"/>
  <c r="I151" i="4" s="1"/>
  <c r="H152" i="4"/>
  <c r="I152" i="4" s="1"/>
  <c r="H153" i="4"/>
  <c r="I153" i="4" s="1"/>
  <c r="H154" i="4"/>
  <c r="I154" i="4" s="1"/>
  <c r="H155" i="4"/>
  <c r="I155" i="4" s="1"/>
  <c r="H156" i="4"/>
  <c r="I156" i="4" s="1"/>
  <c r="H157" i="4"/>
  <c r="I157" i="4" s="1"/>
  <c r="H158" i="4"/>
  <c r="I158" i="4" s="1"/>
  <c r="H159" i="4"/>
  <c r="I159" i="4" s="1"/>
  <c r="H160" i="4"/>
  <c r="I160" i="4" s="1"/>
  <c r="H161" i="4"/>
  <c r="I161" i="4" s="1"/>
  <c r="H162" i="4"/>
  <c r="I162" i="4" s="1"/>
  <c r="H163" i="4"/>
  <c r="I163" i="4" s="1"/>
  <c r="H164" i="4"/>
  <c r="I164" i="4" s="1"/>
  <c r="H165" i="4"/>
  <c r="I165" i="4" s="1"/>
  <c r="H166" i="4"/>
  <c r="I166" i="4" s="1"/>
  <c r="H167" i="4"/>
  <c r="I167" i="4" s="1"/>
  <c r="H168" i="4"/>
  <c r="I168" i="4" s="1"/>
  <c r="H169" i="4"/>
  <c r="I169" i="4" s="1"/>
  <c r="H170" i="4"/>
  <c r="I170" i="4" s="1"/>
  <c r="H171" i="4"/>
  <c r="I171" i="4" s="1"/>
  <c r="H172" i="4"/>
  <c r="I172" i="4" s="1"/>
  <c r="H173" i="4"/>
  <c r="I173" i="4" s="1"/>
  <c r="H174" i="4"/>
  <c r="I174" i="4" s="1"/>
  <c r="H175" i="4"/>
  <c r="I175" i="4" s="1"/>
  <c r="H176" i="4"/>
  <c r="I176" i="4" s="1"/>
  <c r="H177" i="4"/>
  <c r="I177" i="4" s="1"/>
  <c r="H178" i="4"/>
  <c r="I178" i="4" s="1"/>
  <c r="H179" i="4"/>
  <c r="I179" i="4" s="1"/>
  <c r="H180" i="4"/>
  <c r="I180" i="4" s="1"/>
  <c r="H181" i="4"/>
  <c r="I181" i="4" s="1"/>
  <c r="H182" i="4"/>
  <c r="I182" i="4" s="1"/>
  <c r="H183" i="4"/>
  <c r="I183" i="4" s="1"/>
  <c r="H184" i="4"/>
  <c r="I184" i="4" s="1"/>
  <c r="H185" i="4"/>
  <c r="I185" i="4" s="1"/>
  <c r="H186" i="4"/>
  <c r="I186" i="4" s="1"/>
  <c r="H187" i="4"/>
  <c r="I187" i="4" s="1"/>
  <c r="H188" i="4"/>
  <c r="I188" i="4" s="1"/>
  <c r="H189" i="4"/>
  <c r="I189" i="4" s="1"/>
  <c r="H190" i="4"/>
  <c r="I190" i="4" s="1"/>
  <c r="H191" i="4"/>
  <c r="I191" i="4" s="1"/>
  <c r="H192" i="4"/>
  <c r="I192" i="4" s="1"/>
  <c r="H193" i="4"/>
  <c r="I193" i="4" s="1"/>
  <c r="H194" i="4"/>
  <c r="I194" i="4" s="1"/>
  <c r="H195" i="4"/>
  <c r="I195" i="4" s="1"/>
  <c r="H196" i="4"/>
  <c r="I196" i="4" s="1"/>
  <c r="H197" i="4"/>
  <c r="I197" i="4" s="1"/>
  <c r="H198" i="4"/>
  <c r="I198" i="4" s="1"/>
  <c r="H199" i="4"/>
  <c r="I199" i="4" s="1"/>
  <c r="H200" i="4"/>
  <c r="I200" i="4" s="1"/>
  <c r="H201" i="4"/>
  <c r="I201" i="4" s="1"/>
  <c r="H202" i="4"/>
  <c r="I202" i="4" s="1"/>
  <c r="H203" i="4"/>
  <c r="I203" i="4" s="1"/>
  <c r="H204" i="4"/>
  <c r="I204" i="4" s="1"/>
  <c r="H205" i="4"/>
  <c r="I205" i="4" s="1"/>
  <c r="H206" i="4"/>
  <c r="I206" i="4" s="1"/>
  <c r="H207" i="4"/>
  <c r="I207" i="4" s="1"/>
  <c r="H208" i="4"/>
  <c r="I208" i="4" s="1"/>
  <c r="H209" i="4"/>
  <c r="I209" i="4" s="1"/>
  <c r="H210" i="4"/>
  <c r="I210" i="4" s="1"/>
  <c r="H211" i="4"/>
  <c r="I211" i="4" s="1"/>
  <c r="H212" i="4"/>
  <c r="I212" i="4" s="1"/>
  <c r="H213" i="4"/>
  <c r="I213" i="4" s="1"/>
  <c r="H214" i="4"/>
  <c r="I214" i="4" s="1"/>
  <c r="H215" i="4"/>
  <c r="I215" i="4" s="1"/>
  <c r="H216" i="4"/>
  <c r="I216" i="4" s="1"/>
  <c r="H218" i="4"/>
  <c r="I218" i="4" s="1"/>
  <c r="H219" i="4"/>
  <c r="I219" i="4" s="1"/>
  <c r="H220" i="4"/>
  <c r="I220" i="4" s="1"/>
  <c r="H221" i="4"/>
  <c r="I221" i="4" s="1"/>
  <c r="H222" i="4"/>
  <c r="I222" i="4" s="1"/>
  <c r="H223" i="4"/>
  <c r="I223" i="4" s="1"/>
  <c r="H224" i="4"/>
  <c r="I224" i="4" s="1"/>
  <c r="H225" i="4"/>
  <c r="I225" i="4" s="1"/>
  <c r="H226" i="4"/>
  <c r="I226" i="4" s="1"/>
  <c r="H227" i="4"/>
  <c r="I227" i="4" s="1"/>
  <c r="H228" i="4"/>
  <c r="I228" i="4" s="1"/>
  <c r="H229" i="4"/>
  <c r="I229" i="4" s="1"/>
  <c r="H230" i="4"/>
  <c r="I230" i="4" s="1"/>
  <c r="H231" i="4"/>
  <c r="I231" i="4" s="1"/>
  <c r="H232" i="4"/>
  <c r="I232" i="4" s="1"/>
  <c r="H233" i="4"/>
  <c r="I233" i="4" s="1"/>
  <c r="H234" i="4"/>
  <c r="I234" i="4" s="1"/>
  <c r="H235" i="4"/>
  <c r="I235" i="4" s="1"/>
  <c r="H236" i="4"/>
  <c r="I236" i="4" s="1"/>
  <c r="H237" i="4"/>
  <c r="I237" i="4" s="1"/>
  <c r="H238" i="4"/>
  <c r="I238" i="4" s="1"/>
  <c r="H239" i="4"/>
  <c r="I239" i="4" s="1"/>
  <c r="H240" i="4"/>
  <c r="I240" i="4" s="1"/>
  <c r="H241" i="4"/>
  <c r="I241" i="4" s="1"/>
  <c r="H242" i="4"/>
  <c r="I242" i="4" s="1"/>
  <c r="H244" i="4"/>
  <c r="I244" i="4" s="1"/>
  <c r="H245" i="4"/>
  <c r="I245" i="4" s="1"/>
  <c r="H246" i="4"/>
  <c r="I246" i="4" s="1"/>
  <c r="H247" i="4"/>
  <c r="I247" i="4" s="1"/>
  <c r="H248" i="4"/>
  <c r="I248" i="4" s="1"/>
  <c r="H249" i="4"/>
  <c r="I249" i="4" s="1"/>
  <c r="H250" i="4"/>
  <c r="I250" i="4" s="1"/>
  <c r="H251" i="4"/>
  <c r="I251" i="4" s="1"/>
  <c r="H252" i="4"/>
  <c r="I252" i="4" s="1"/>
  <c r="H253" i="4"/>
  <c r="I253" i="4" s="1"/>
  <c r="H254" i="4"/>
  <c r="I254" i="4" s="1"/>
  <c r="H255" i="4"/>
  <c r="I255" i="4" s="1"/>
  <c r="H256" i="4"/>
  <c r="I256" i="4" s="1"/>
  <c r="H257" i="4"/>
  <c r="I257" i="4" s="1"/>
  <c r="H258" i="4"/>
  <c r="I258" i="4" s="1"/>
  <c r="H259" i="4"/>
  <c r="I259" i="4" s="1"/>
  <c r="H260" i="4"/>
  <c r="I260" i="4" s="1"/>
  <c r="H261" i="4"/>
  <c r="I261" i="4" s="1"/>
  <c r="H262" i="4"/>
  <c r="I262" i="4" s="1"/>
  <c r="H263" i="4"/>
  <c r="I263" i="4" s="1"/>
  <c r="H264" i="4"/>
  <c r="I264" i="4" s="1"/>
  <c r="H265" i="4"/>
  <c r="I265" i="4" s="1"/>
  <c r="H266" i="4"/>
  <c r="I266" i="4" s="1"/>
  <c r="H267" i="4"/>
  <c r="I267" i="4" s="1"/>
  <c r="H268" i="4"/>
  <c r="I268" i="4" s="1"/>
  <c r="H269" i="4"/>
  <c r="I269" i="4" s="1"/>
  <c r="H270" i="4"/>
  <c r="I270" i="4" s="1"/>
  <c r="H271" i="4"/>
  <c r="I271" i="4" s="1"/>
  <c r="H272" i="4"/>
  <c r="I272" i="4" s="1"/>
  <c r="H273" i="4"/>
  <c r="I273" i="4" s="1"/>
  <c r="H274" i="4"/>
  <c r="I274" i="4" s="1"/>
  <c r="H275" i="4"/>
  <c r="I275" i="4" s="1"/>
  <c r="H276" i="4"/>
  <c r="I276" i="4" s="1"/>
  <c r="H277" i="4"/>
  <c r="I277" i="4" s="1"/>
  <c r="H278" i="4"/>
  <c r="I278" i="4" s="1"/>
  <c r="H279" i="4"/>
  <c r="I279" i="4" s="1"/>
  <c r="H280" i="4"/>
  <c r="I280" i="4" s="1"/>
  <c r="H281" i="4"/>
  <c r="I281" i="4" s="1"/>
  <c r="H282" i="4"/>
  <c r="I282" i="4" s="1"/>
  <c r="H283" i="4"/>
  <c r="I283" i="4" s="1"/>
  <c r="H284" i="4"/>
  <c r="I284" i="4" s="1"/>
  <c r="H285" i="4"/>
  <c r="I285" i="4" s="1"/>
  <c r="H286" i="4"/>
  <c r="I286" i="4" s="1"/>
  <c r="H287" i="4"/>
  <c r="I287" i="4" s="1"/>
  <c r="H288" i="4"/>
  <c r="I288" i="4" s="1"/>
  <c r="H289" i="4"/>
  <c r="I289" i="4" s="1"/>
  <c r="H290" i="4"/>
  <c r="I290" i="4" s="1"/>
  <c r="H291" i="4"/>
  <c r="I291" i="4" s="1"/>
  <c r="H292" i="4"/>
  <c r="I292" i="4" s="1"/>
  <c r="H293" i="4"/>
  <c r="I293" i="4" s="1"/>
  <c r="H294" i="4"/>
  <c r="I294" i="4" s="1"/>
  <c r="H295" i="4"/>
  <c r="I295" i="4" s="1"/>
  <c r="H296" i="4"/>
  <c r="I296" i="4" s="1"/>
  <c r="H297" i="4"/>
  <c r="I297" i="4" s="1"/>
  <c r="H298" i="4"/>
  <c r="I298" i="4" s="1"/>
  <c r="H299" i="4"/>
  <c r="I299" i="4" s="1"/>
  <c r="H300" i="4"/>
  <c r="I300" i="4" s="1"/>
  <c r="H301" i="4"/>
  <c r="I301" i="4" s="1"/>
  <c r="H302" i="4"/>
  <c r="I302" i="4" s="1"/>
  <c r="H303" i="4"/>
  <c r="I303" i="4" s="1"/>
  <c r="H304" i="4"/>
  <c r="I304" i="4" s="1"/>
  <c r="H305" i="4"/>
  <c r="I305" i="4" s="1"/>
  <c r="H306" i="4"/>
  <c r="I306" i="4" s="1"/>
  <c r="H307" i="4"/>
  <c r="I307" i="4" s="1"/>
  <c r="H308" i="4"/>
  <c r="I308" i="4" s="1"/>
  <c r="H309" i="4"/>
  <c r="I309" i="4" s="1"/>
  <c r="H310" i="4"/>
  <c r="I310" i="4" s="1"/>
  <c r="H311" i="4"/>
  <c r="I311" i="4" s="1"/>
  <c r="H312" i="4"/>
  <c r="I312" i="4" s="1"/>
  <c r="H313" i="4"/>
  <c r="I313" i="4" s="1"/>
  <c r="H314" i="4"/>
  <c r="I314" i="4" s="1"/>
  <c r="H315" i="4"/>
  <c r="I315" i="4" s="1"/>
  <c r="H316" i="4"/>
  <c r="I316" i="4" s="1"/>
  <c r="H317" i="4"/>
  <c r="I317" i="4" s="1"/>
  <c r="H318" i="4"/>
  <c r="I318" i="4" s="1"/>
  <c r="H319" i="4"/>
  <c r="I319" i="4" s="1"/>
  <c r="H320" i="4"/>
  <c r="I320" i="4" s="1"/>
  <c r="H321" i="4"/>
  <c r="I321" i="4" s="1"/>
  <c r="H322" i="4"/>
  <c r="I322" i="4" s="1"/>
  <c r="H323" i="4"/>
  <c r="I323" i="4" s="1"/>
  <c r="H324" i="4"/>
  <c r="I324" i="4" s="1"/>
  <c r="H325" i="4"/>
  <c r="I325" i="4" s="1"/>
  <c r="H326" i="4"/>
  <c r="I326" i="4" s="1"/>
  <c r="H327" i="4"/>
  <c r="I327" i="4" s="1"/>
  <c r="H328" i="4"/>
  <c r="I328" i="4" s="1"/>
  <c r="H329" i="4"/>
  <c r="I329" i="4" s="1"/>
  <c r="H330" i="4"/>
  <c r="I330" i="4" s="1"/>
  <c r="H331" i="4"/>
  <c r="I331" i="4" s="1"/>
  <c r="H332" i="4"/>
  <c r="I332" i="4" s="1"/>
  <c r="H333" i="4"/>
  <c r="I333" i="4" s="1"/>
  <c r="H334" i="4"/>
  <c r="I334" i="4" s="1"/>
  <c r="H335" i="4"/>
  <c r="I335" i="4" s="1"/>
  <c r="H336" i="4"/>
  <c r="I336" i="4" s="1"/>
  <c r="H337" i="4"/>
  <c r="I337" i="4" s="1"/>
  <c r="H338" i="4"/>
  <c r="I338" i="4" s="1"/>
  <c r="H339" i="4"/>
  <c r="I339" i="4" s="1"/>
  <c r="H340" i="4"/>
  <c r="I340" i="4" s="1"/>
  <c r="H341" i="4"/>
  <c r="I341" i="4" s="1"/>
  <c r="H342" i="4"/>
  <c r="I342" i="4" s="1"/>
  <c r="H343" i="4"/>
  <c r="I343" i="4" s="1"/>
  <c r="H344" i="4"/>
  <c r="I344" i="4" s="1"/>
  <c r="H345" i="4"/>
  <c r="I345" i="4" s="1"/>
  <c r="H346" i="4"/>
  <c r="I346" i="4" s="1"/>
  <c r="H347" i="4"/>
  <c r="I347" i="4" s="1"/>
  <c r="H348" i="4"/>
  <c r="I348" i="4" s="1"/>
  <c r="H349" i="4"/>
  <c r="I349" i="4" s="1"/>
  <c r="H350" i="4"/>
  <c r="I350" i="4" s="1"/>
  <c r="H351" i="4"/>
  <c r="I351" i="4" s="1"/>
  <c r="H352" i="4"/>
  <c r="I352" i="4" s="1"/>
  <c r="H353" i="4"/>
  <c r="I353" i="4" s="1"/>
  <c r="H354" i="4"/>
  <c r="I354" i="4" s="1"/>
  <c r="H355" i="4"/>
  <c r="I355" i="4" s="1"/>
  <c r="H356" i="4"/>
  <c r="I356" i="4" s="1"/>
  <c r="H357" i="4"/>
  <c r="I357" i="4" s="1"/>
  <c r="H358" i="4"/>
  <c r="I358" i="4" s="1"/>
  <c r="H359" i="4"/>
  <c r="I359" i="4" s="1"/>
  <c r="H360" i="4"/>
  <c r="I360" i="4" s="1"/>
  <c r="H361" i="4"/>
  <c r="I361" i="4" s="1"/>
  <c r="H362" i="4"/>
  <c r="I362" i="4" s="1"/>
  <c r="A382" i="4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F709" i="4"/>
  <c r="H709" i="4"/>
  <c r="I709" i="4" s="1"/>
  <c r="A710" i="4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F710" i="4"/>
  <c r="H710" i="4"/>
  <c r="I710" i="4" s="1"/>
  <c r="F711" i="4"/>
  <c r="H711" i="4"/>
  <c r="I711" i="4" s="1"/>
  <c r="F712" i="4"/>
  <c r="H712" i="4"/>
  <c r="I712" i="4" s="1"/>
  <c r="F713" i="4"/>
  <c r="H713" i="4"/>
  <c r="I713" i="4" s="1"/>
  <c r="F714" i="4"/>
  <c r="H714" i="4"/>
  <c r="I714" i="4" s="1"/>
  <c r="F715" i="4"/>
  <c r="H715" i="4"/>
  <c r="I715" i="4" s="1"/>
  <c r="F716" i="4"/>
  <c r="H716" i="4"/>
  <c r="I716" i="4" s="1"/>
  <c r="F717" i="4"/>
  <c r="H717" i="4"/>
  <c r="I717" i="4" s="1"/>
  <c r="F718" i="4"/>
  <c r="H718" i="4"/>
  <c r="I718" i="4" s="1"/>
  <c r="F719" i="4"/>
  <c r="H719" i="4"/>
  <c r="I719" i="4" s="1"/>
  <c r="F720" i="4"/>
  <c r="H720" i="4"/>
  <c r="I720" i="4" s="1"/>
  <c r="F721" i="4"/>
  <c r="H721" i="4"/>
  <c r="I721" i="4" s="1"/>
  <c r="F722" i="4"/>
  <c r="H722" i="4"/>
  <c r="I722" i="4" s="1"/>
  <c r="F723" i="4"/>
  <c r="H723" i="4"/>
  <c r="I723" i="4" s="1"/>
  <c r="F724" i="4"/>
  <c r="H724" i="4"/>
  <c r="I724" i="4" s="1"/>
  <c r="F725" i="4"/>
  <c r="H725" i="4"/>
  <c r="I725" i="4" s="1"/>
  <c r="F726" i="4"/>
  <c r="H726" i="4"/>
  <c r="I726" i="4" s="1"/>
  <c r="F727" i="4"/>
  <c r="H727" i="4"/>
  <c r="I727" i="4" s="1"/>
  <c r="F728" i="4"/>
  <c r="H728" i="4"/>
  <c r="I728" i="4" s="1"/>
  <c r="F729" i="4"/>
  <c r="H729" i="4"/>
  <c r="I729" i="4" s="1"/>
  <c r="F730" i="4"/>
  <c r="H730" i="4"/>
  <c r="I730" i="4" s="1"/>
  <c r="F731" i="4"/>
  <c r="H731" i="4"/>
  <c r="I731" i="4" s="1"/>
  <c r="F732" i="4"/>
  <c r="H732" i="4"/>
  <c r="I732" i="4" s="1"/>
  <c r="F733" i="4"/>
  <c r="H733" i="4"/>
  <c r="I733" i="4" s="1"/>
  <c r="F734" i="4"/>
  <c r="H734" i="4"/>
  <c r="I734" i="4" s="1"/>
  <c r="F735" i="4"/>
  <c r="H735" i="4"/>
  <c r="I735" i="4" s="1"/>
  <c r="F736" i="4"/>
  <c r="H736" i="4"/>
  <c r="I736" i="4" s="1"/>
  <c r="F737" i="4"/>
  <c r="H737" i="4"/>
  <c r="I737" i="4" s="1"/>
  <c r="F738" i="4"/>
  <c r="H738" i="4"/>
  <c r="I738" i="4" s="1"/>
  <c r="F739" i="4"/>
  <c r="H739" i="4"/>
  <c r="I739" i="4" s="1"/>
  <c r="F740" i="4"/>
  <c r="H740" i="4"/>
  <c r="I740" i="4" s="1"/>
  <c r="F741" i="4"/>
  <c r="H741" i="4"/>
  <c r="I741" i="4" s="1"/>
  <c r="F742" i="4"/>
  <c r="H742" i="4"/>
  <c r="I742" i="4" s="1"/>
  <c r="F743" i="4"/>
  <c r="H743" i="4"/>
  <c r="I743" i="4" s="1"/>
  <c r="F744" i="4"/>
  <c r="H744" i="4"/>
  <c r="I744" i="4" s="1"/>
  <c r="F745" i="4"/>
  <c r="H745" i="4"/>
  <c r="I745" i="4" s="1"/>
  <c r="F746" i="4"/>
  <c r="H746" i="4"/>
  <c r="I746" i="4" s="1"/>
  <c r="F747" i="4"/>
  <c r="H747" i="4"/>
  <c r="I747" i="4" s="1"/>
  <c r="F748" i="4"/>
  <c r="H748" i="4"/>
  <c r="I748" i="4" s="1"/>
  <c r="F749" i="4"/>
  <c r="H749" i="4"/>
  <c r="I749" i="4" s="1"/>
  <c r="F750" i="4"/>
  <c r="H750" i="4"/>
  <c r="I750" i="4" s="1"/>
  <c r="F751" i="4"/>
  <c r="H751" i="4"/>
  <c r="I751" i="4" s="1"/>
  <c r="F752" i="4"/>
  <c r="H752" i="4"/>
  <c r="I752" i="4" s="1"/>
  <c r="F753" i="4"/>
  <c r="H753" i="4"/>
  <c r="I753" i="4" s="1"/>
  <c r="F754" i="4"/>
  <c r="H754" i="4"/>
  <c r="I754" i="4" s="1"/>
  <c r="F755" i="4"/>
  <c r="H755" i="4"/>
  <c r="I755" i="4" s="1"/>
  <c r="F756" i="4"/>
  <c r="H756" i="4"/>
  <c r="I756" i="4" s="1"/>
  <c r="F757" i="4"/>
  <c r="H757" i="4"/>
  <c r="I757" i="4" s="1"/>
  <c r="F758" i="4"/>
  <c r="H758" i="4"/>
  <c r="I758" i="4" s="1"/>
  <c r="F759" i="4"/>
  <c r="H759" i="4"/>
  <c r="I759" i="4" s="1"/>
  <c r="F760" i="4"/>
  <c r="H760" i="4"/>
  <c r="I760" i="4" s="1"/>
  <c r="F761" i="4"/>
  <c r="H761" i="4"/>
  <c r="I761" i="4" s="1"/>
  <c r="F762" i="4"/>
  <c r="H762" i="4"/>
  <c r="I762" i="4" s="1"/>
  <c r="F763" i="4"/>
  <c r="H763" i="4"/>
  <c r="I763" i="4" s="1"/>
  <c r="F764" i="4"/>
  <c r="H764" i="4"/>
  <c r="I764" i="4" s="1"/>
  <c r="F765" i="4"/>
  <c r="H765" i="4"/>
  <c r="I765" i="4" s="1"/>
  <c r="F766" i="4"/>
  <c r="H766" i="4"/>
  <c r="I766" i="4" s="1"/>
  <c r="F767" i="4"/>
  <c r="H767" i="4"/>
  <c r="I767" i="4" s="1"/>
  <c r="F768" i="4"/>
  <c r="H768" i="4"/>
  <c r="I768" i="4" s="1"/>
  <c r="F769" i="4"/>
  <c r="H769" i="4"/>
  <c r="I769" i="4" s="1"/>
  <c r="F770" i="4"/>
  <c r="H770" i="4"/>
  <c r="I770" i="4" s="1"/>
  <c r="F771" i="4"/>
  <c r="H771" i="4"/>
  <c r="I771" i="4" s="1"/>
  <c r="F772" i="4"/>
  <c r="H772" i="4"/>
  <c r="I772" i="4" s="1"/>
  <c r="F773" i="4"/>
  <c r="H773" i="4"/>
  <c r="I773" i="4" s="1"/>
  <c r="F774" i="4"/>
  <c r="H774" i="4"/>
  <c r="I774" i="4" s="1"/>
  <c r="F775" i="4"/>
  <c r="H775" i="4"/>
  <c r="I775" i="4" s="1"/>
  <c r="F776" i="4"/>
  <c r="H776" i="4"/>
  <c r="I776" i="4" s="1"/>
  <c r="F777" i="4"/>
  <c r="H777" i="4"/>
  <c r="I777" i="4" s="1"/>
  <c r="F778" i="4"/>
  <c r="H778" i="4"/>
  <c r="I778" i="4" s="1"/>
  <c r="F779" i="4"/>
  <c r="H779" i="4"/>
  <c r="I779" i="4" s="1"/>
  <c r="F780" i="4"/>
  <c r="H780" i="4"/>
  <c r="I780" i="4" s="1"/>
  <c r="F781" i="4"/>
  <c r="H781" i="4"/>
  <c r="I781" i="4" s="1"/>
  <c r="F782" i="4"/>
  <c r="H782" i="4"/>
  <c r="I782" i="4" s="1"/>
  <c r="F783" i="4"/>
  <c r="H783" i="4"/>
  <c r="I783" i="4" s="1"/>
  <c r="F784" i="4"/>
  <c r="H784" i="4"/>
  <c r="I784" i="4" s="1"/>
  <c r="F785" i="4"/>
  <c r="H785" i="4"/>
  <c r="I785" i="4" s="1"/>
  <c r="F786" i="4"/>
  <c r="H786" i="4"/>
  <c r="I786" i="4" s="1"/>
  <c r="F787" i="4"/>
  <c r="H787" i="4"/>
  <c r="I787" i="4" s="1"/>
  <c r="F788" i="4"/>
  <c r="H788" i="4"/>
  <c r="I788" i="4" s="1"/>
  <c r="F789" i="4"/>
  <c r="H789" i="4"/>
  <c r="I789" i="4" s="1"/>
  <c r="F790" i="4"/>
  <c r="H790" i="4"/>
  <c r="I790" i="4" s="1"/>
  <c r="F791" i="4"/>
  <c r="H791" i="4"/>
  <c r="I791" i="4" s="1"/>
  <c r="F792" i="4"/>
  <c r="H792" i="4"/>
  <c r="I792" i="4" s="1"/>
  <c r="F793" i="4"/>
  <c r="H793" i="4"/>
  <c r="I793" i="4" s="1"/>
  <c r="F794" i="4"/>
  <c r="H794" i="4"/>
  <c r="I794" i="4" s="1"/>
  <c r="F795" i="4"/>
  <c r="H795" i="4"/>
  <c r="I795" i="4" s="1"/>
  <c r="F796" i="4"/>
  <c r="H796" i="4"/>
  <c r="I796" i="4" s="1"/>
  <c r="F797" i="4"/>
  <c r="H797" i="4"/>
  <c r="I797" i="4" s="1"/>
  <c r="F798" i="4"/>
  <c r="H798" i="4"/>
  <c r="I798" i="4" s="1"/>
  <c r="F799" i="4"/>
  <c r="H799" i="4"/>
  <c r="I799" i="4" s="1"/>
  <c r="F800" i="4"/>
  <c r="H800" i="4"/>
  <c r="I800" i="4" s="1"/>
  <c r="F801" i="4"/>
  <c r="H801" i="4"/>
  <c r="I801" i="4" s="1"/>
  <c r="F802" i="4"/>
  <c r="H802" i="4"/>
  <c r="I802" i="4" s="1"/>
  <c r="F803" i="4"/>
  <c r="H803" i="4"/>
  <c r="I803" i="4" s="1"/>
  <c r="F804" i="4"/>
  <c r="H804" i="4"/>
  <c r="I804" i="4" s="1"/>
  <c r="F805" i="4"/>
  <c r="H805" i="4"/>
  <c r="I805" i="4" s="1"/>
  <c r="F806" i="4"/>
  <c r="H806" i="4"/>
  <c r="I806" i="4" s="1"/>
  <c r="F807" i="4"/>
  <c r="H807" i="4"/>
  <c r="I807" i="4" s="1"/>
  <c r="F808" i="4"/>
  <c r="H808" i="4"/>
  <c r="I808" i="4" s="1"/>
  <c r="F809" i="4"/>
  <c r="H809" i="4"/>
  <c r="I809" i="4" s="1"/>
  <c r="F810" i="4"/>
  <c r="H810" i="4"/>
  <c r="I810" i="4" s="1"/>
  <c r="F811" i="4"/>
  <c r="H811" i="4"/>
  <c r="I811" i="4" s="1"/>
  <c r="F812" i="4"/>
  <c r="H812" i="4"/>
  <c r="I812" i="4" s="1"/>
  <c r="F813" i="4"/>
  <c r="H813" i="4"/>
  <c r="I813" i="4" s="1"/>
  <c r="F814" i="4"/>
  <c r="H814" i="4"/>
  <c r="I814" i="4" s="1"/>
  <c r="F815" i="4"/>
  <c r="H815" i="4"/>
  <c r="I815" i="4" s="1"/>
  <c r="F816" i="4"/>
  <c r="H816" i="4"/>
  <c r="I816" i="4" s="1"/>
  <c r="F817" i="4"/>
  <c r="H817" i="4"/>
  <c r="I817" i="4" s="1"/>
  <c r="F818" i="4"/>
  <c r="H818" i="4"/>
  <c r="I818" i="4" s="1"/>
  <c r="F819" i="4"/>
  <c r="H819" i="4"/>
  <c r="I819" i="4" s="1"/>
  <c r="F820" i="4"/>
  <c r="H820" i="4"/>
  <c r="I820" i="4" s="1"/>
  <c r="F821" i="4"/>
  <c r="H821" i="4"/>
  <c r="I821" i="4" s="1"/>
  <c r="F822" i="4"/>
  <c r="H822" i="4"/>
  <c r="I822" i="4" s="1"/>
  <c r="F823" i="4"/>
  <c r="H823" i="4"/>
  <c r="I823" i="4" s="1"/>
  <c r="F824" i="4"/>
  <c r="H824" i="4"/>
  <c r="I824" i="4" s="1"/>
  <c r="F825" i="4"/>
  <c r="H825" i="4"/>
  <c r="I825" i="4" s="1"/>
  <c r="F826" i="4"/>
  <c r="H826" i="4"/>
  <c r="I826" i="4" s="1"/>
  <c r="F827" i="4"/>
  <c r="H827" i="4"/>
  <c r="I827" i="4" s="1"/>
  <c r="F828" i="4"/>
  <c r="H828" i="4"/>
  <c r="I828" i="4" s="1"/>
  <c r="F829" i="4"/>
  <c r="H829" i="4"/>
  <c r="I829" i="4" s="1"/>
  <c r="F830" i="4"/>
  <c r="H830" i="4"/>
  <c r="I830" i="4" s="1"/>
  <c r="F831" i="4"/>
  <c r="H831" i="4"/>
  <c r="I831" i="4" s="1"/>
  <c r="F832" i="4"/>
  <c r="H832" i="4"/>
  <c r="I832" i="4" s="1"/>
  <c r="F833" i="4"/>
  <c r="H833" i="4"/>
  <c r="I833" i="4" s="1"/>
  <c r="F834" i="4"/>
  <c r="H834" i="4"/>
  <c r="I834" i="4" s="1"/>
  <c r="F835" i="4"/>
  <c r="H835" i="4"/>
  <c r="I835" i="4" s="1"/>
  <c r="F836" i="4"/>
  <c r="H836" i="4"/>
  <c r="I836" i="4" s="1"/>
  <c r="F837" i="4"/>
  <c r="H837" i="4"/>
  <c r="I837" i="4" s="1"/>
  <c r="F838" i="4"/>
  <c r="H838" i="4"/>
  <c r="I838" i="4" s="1"/>
  <c r="F839" i="4"/>
  <c r="H839" i="4"/>
  <c r="I839" i="4" s="1"/>
  <c r="F840" i="4"/>
  <c r="H840" i="4"/>
  <c r="I840" i="4" s="1"/>
  <c r="F841" i="4"/>
  <c r="H841" i="4"/>
  <c r="I841" i="4" s="1"/>
  <c r="F842" i="4"/>
  <c r="H842" i="4"/>
  <c r="I842" i="4" s="1"/>
  <c r="F843" i="4"/>
  <c r="H843" i="4"/>
  <c r="I843" i="4" s="1"/>
  <c r="F844" i="4"/>
  <c r="H844" i="4"/>
  <c r="I844" i="4" s="1"/>
  <c r="F845" i="4"/>
  <c r="H845" i="4"/>
  <c r="I845" i="4" s="1"/>
  <c r="F846" i="4"/>
  <c r="H846" i="4"/>
  <c r="I846" i="4" s="1"/>
  <c r="F847" i="4"/>
  <c r="H847" i="4"/>
  <c r="I847" i="4" s="1"/>
  <c r="F848" i="4"/>
  <c r="H848" i="4"/>
  <c r="I848" i="4" s="1"/>
  <c r="F849" i="4"/>
  <c r="H849" i="4"/>
  <c r="I849" i="4" s="1"/>
  <c r="F850" i="4"/>
  <c r="H850" i="4"/>
  <c r="I850" i="4" s="1"/>
  <c r="F851" i="4"/>
  <c r="H851" i="4"/>
  <c r="I851" i="4" s="1"/>
  <c r="F852" i="4"/>
  <c r="H852" i="4"/>
  <c r="I852" i="4" s="1"/>
  <c r="F853" i="4"/>
  <c r="H853" i="4"/>
  <c r="I853" i="4" s="1"/>
  <c r="F854" i="4"/>
  <c r="H854" i="4"/>
  <c r="I854" i="4" s="1"/>
  <c r="F855" i="4"/>
  <c r="H855" i="4"/>
  <c r="I855" i="4" s="1"/>
  <c r="F856" i="4"/>
  <c r="H856" i="4"/>
  <c r="I856" i="4" s="1"/>
  <c r="F857" i="4"/>
  <c r="H857" i="4"/>
  <c r="I857" i="4" s="1"/>
  <c r="F858" i="4"/>
  <c r="H858" i="4"/>
  <c r="I858" i="4" s="1"/>
  <c r="F859" i="4"/>
  <c r="H859" i="4"/>
  <c r="I859" i="4" s="1"/>
  <c r="F860" i="4"/>
  <c r="H860" i="4"/>
  <c r="I860" i="4" s="1"/>
  <c r="F861" i="4"/>
  <c r="H861" i="4"/>
  <c r="I861" i="4" s="1"/>
  <c r="F862" i="4"/>
  <c r="H862" i="4"/>
  <c r="I862" i="4" s="1"/>
  <c r="A886" i="4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F905" i="4"/>
  <c r="F884" i="4"/>
  <c r="H884" i="4"/>
  <c r="I884" i="4" s="1"/>
  <c r="F885" i="4"/>
  <c r="H885" i="4"/>
  <c r="I885" i="4" s="1"/>
  <c r="F886" i="4"/>
  <c r="H886" i="4"/>
  <c r="I886" i="4" s="1"/>
  <c r="F887" i="4"/>
  <c r="H887" i="4"/>
  <c r="I887" i="4" s="1"/>
  <c r="F888" i="4"/>
  <c r="H888" i="4"/>
  <c r="I888" i="4" s="1"/>
  <c r="F889" i="4"/>
  <c r="H889" i="4"/>
  <c r="I889" i="4" s="1"/>
  <c r="F890" i="4"/>
  <c r="H890" i="4"/>
  <c r="I890" i="4" s="1"/>
  <c r="F891" i="4"/>
  <c r="H891" i="4"/>
  <c r="I891" i="4" s="1"/>
  <c r="F892" i="4"/>
  <c r="H892" i="4"/>
  <c r="I892" i="4" s="1"/>
  <c r="F893" i="4"/>
  <c r="H893" i="4"/>
  <c r="I893" i="4" s="1"/>
  <c r="F894" i="4"/>
  <c r="H894" i="4"/>
  <c r="I894" i="4" s="1"/>
  <c r="F895" i="4"/>
  <c r="H895" i="4"/>
  <c r="I895" i="4" s="1"/>
  <c r="F896" i="4"/>
  <c r="H896" i="4"/>
  <c r="I896" i="4" s="1"/>
  <c r="F897" i="4"/>
  <c r="H897" i="4"/>
  <c r="I897" i="4" s="1"/>
  <c r="F898" i="4"/>
  <c r="H898" i="4"/>
  <c r="I898" i="4" s="1"/>
  <c r="F899" i="4"/>
  <c r="H899" i="4"/>
  <c r="I899" i="4" s="1"/>
  <c r="F900" i="4"/>
  <c r="H900" i="4"/>
  <c r="I900" i="4" s="1"/>
  <c r="F901" i="4"/>
  <c r="H901" i="4"/>
  <c r="I901" i="4" s="1"/>
  <c r="F902" i="4"/>
  <c r="H902" i="4"/>
  <c r="I902" i="4" s="1"/>
  <c r="F903" i="4"/>
  <c r="H903" i="4"/>
  <c r="I903" i="4" s="1"/>
  <c r="F904" i="4"/>
  <c r="H904" i="4"/>
  <c r="I904" i="4" s="1"/>
  <c r="H905" i="4"/>
  <c r="I905" i="4" s="1"/>
  <c r="F906" i="4"/>
  <c r="H906" i="4"/>
  <c r="I906" i="4" s="1"/>
  <c r="F907" i="4"/>
  <c r="H907" i="4"/>
  <c r="I907" i="4" s="1"/>
  <c r="F908" i="4"/>
  <c r="H908" i="4"/>
  <c r="I908" i="4" s="1"/>
  <c r="F909" i="4"/>
  <c r="H909" i="4"/>
  <c r="I909" i="4" s="1"/>
  <c r="F910" i="4"/>
  <c r="H910" i="4"/>
  <c r="I910" i="4" s="1"/>
  <c r="F911" i="4"/>
  <c r="H911" i="4"/>
  <c r="I911" i="4" s="1"/>
  <c r="F912" i="4"/>
  <c r="H912" i="4"/>
  <c r="I912" i="4" s="1"/>
  <c r="F913" i="4"/>
  <c r="H913" i="4"/>
  <c r="I913" i="4" s="1"/>
  <c r="F914" i="4"/>
  <c r="H914" i="4"/>
  <c r="I914" i="4" s="1"/>
  <c r="F915" i="4"/>
  <c r="H915" i="4"/>
  <c r="I915" i="4" s="1"/>
  <c r="F916" i="4"/>
  <c r="H916" i="4"/>
  <c r="I916" i="4" s="1"/>
  <c r="F917" i="4"/>
  <c r="H917" i="4"/>
  <c r="I917" i="4" s="1"/>
  <c r="F918" i="4"/>
  <c r="H918" i="4"/>
  <c r="I918" i="4" s="1"/>
  <c r="F919" i="4"/>
  <c r="H919" i="4"/>
  <c r="I919" i="4" s="1"/>
  <c r="F920" i="4"/>
  <c r="H920" i="4"/>
  <c r="I920" i="4" s="1"/>
  <c r="F921" i="4"/>
  <c r="H921" i="4"/>
  <c r="I921" i="4" s="1"/>
  <c r="F922" i="4"/>
  <c r="F923" i="4"/>
  <c r="F924" i="4"/>
  <c r="F925" i="4"/>
  <c r="H925" i="4"/>
  <c r="I925" i="4" s="1"/>
  <c r="F926" i="4"/>
  <c r="H926" i="4"/>
  <c r="I926" i="4" s="1"/>
  <c r="F927" i="4"/>
  <c r="H927" i="4"/>
  <c r="I927" i="4" s="1"/>
  <c r="F928" i="4"/>
  <c r="H928" i="4"/>
  <c r="I928" i="4" s="1"/>
  <c r="F929" i="4"/>
  <c r="H929" i="4"/>
  <c r="I929" i="4" s="1"/>
  <c r="F930" i="4"/>
  <c r="H930" i="4"/>
  <c r="I930" i="4" s="1"/>
  <c r="F931" i="4"/>
  <c r="H931" i="4"/>
  <c r="I931" i="4" s="1"/>
  <c r="F932" i="4"/>
  <c r="H932" i="4"/>
  <c r="I932" i="4" s="1"/>
  <c r="F933" i="4"/>
  <c r="H933" i="4"/>
  <c r="I933" i="4" s="1"/>
  <c r="F934" i="4"/>
  <c r="H934" i="4"/>
  <c r="I934" i="4" s="1"/>
  <c r="F935" i="4"/>
  <c r="H935" i="4"/>
  <c r="I935" i="4" s="1"/>
  <c r="F936" i="4"/>
  <c r="H936" i="4"/>
  <c r="I936" i="4" s="1"/>
  <c r="F937" i="4"/>
  <c r="H937" i="4"/>
  <c r="I937" i="4" s="1"/>
  <c r="F938" i="4"/>
  <c r="H938" i="4"/>
  <c r="I938" i="4" s="1"/>
  <c r="F939" i="4"/>
  <c r="H939" i="4"/>
  <c r="I939" i="4" s="1"/>
  <c r="F940" i="4"/>
  <c r="H940" i="4"/>
  <c r="I940" i="4" s="1"/>
  <c r="F941" i="4"/>
  <c r="H941" i="4"/>
  <c r="I941" i="4" s="1"/>
  <c r="F942" i="4"/>
  <c r="H942" i="4"/>
  <c r="I942" i="4" s="1"/>
  <c r="F943" i="4"/>
  <c r="H943" i="4"/>
  <c r="I943" i="4" s="1"/>
  <c r="F944" i="4"/>
  <c r="H944" i="4"/>
  <c r="I944" i="4" s="1"/>
  <c r="F945" i="4"/>
  <c r="H945" i="4"/>
  <c r="I945" i="4" s="1"/>
  <c r="F946" i="4"/>
  <c r="H946" i="4"/>
  <c r="I946" i="4" s="1"/>
  <c r="F947" i="4"/>
  <c r="H947" i="4"/>
  <c r="I947" i="4" s="1"/>
  <c r="F948" i="4"/>
  <c r="H948" i="4"/>
  <c r="I948" i="4" s="1"/>
  <c r="H951" i="4"/>
  <c r="I951" i="4" s="1"/>
  <c r="A952" i="4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H952" i="4"/>
  <c r="I952" i="4" s="1"/>
  <c r="H953" i="4"/>
  <c r="I953" i="4" s="1"/>
  <c r="H954" i="4"/>
  <c r="I954" i="4" s="1"/>
  <c r="H955" i="4"/>
  <c r="I955" i="4" s="1"/>
  <c r="H956" i="4"/>
  <c r="I956" i="4" s="1"/>
  <c r="H957" i="4"/>
  <c r="I957" i="4" s="1"/>
  <c r="H958" i="4"/>
  <c r="I958" i="4" s="1"/>
  <c r="H959" i="4"/>
  <c r="I959" i="4" s="1"/>
  <c r="H960" i="4"/>
  <c r="I960" i="4" s="1"/>
  <c r="H961" i="4"/>
  <c r="I961" i="4" s="1"/>
  <c r="H962" i="4"/>
  <c r="I962" i="4" s="1"/>
  <c r="H963" i="4"/>
  <c r="I963" i="4" s="1"/>
  <c r="H964" i="4"/>
  <c r="I964" i="4" s="1"/>
  <c r="H965" i="4"/>
  <c r="I965" i="4" s="1"/>
  <c r="H966" i="4"/>
  <c r="I966" i="4" s="1"/>
  <c r="H967" i="4"/>
  <c r="I967" i="4" s="1"/>
  <c r="H968" i="4"/>
  <c r="I968" i="4" s="1"/>
  <c r="H969" i="4"/>
  <c r="I969" i="4" s="1"/>
  <c r="H970" i="4"/>
  <c r="I970" i="4" s="1"/>
  <c r="H971" i="4"/>
  <c r="I971" i="4" s="1"/>
  <c r="H972" i="4"/>
  <c r="I972" i="4" s="1"/>
  <c r="H973" i="4"/>
  <c r="I973" i="4" s="1"/>
  <c r="H974" i="4"/>
  <c r="I974" i="4" s="1"/>
  <c r="H975" i="4"/>
  <c r="I975" i="4" s="1"/>
  <c r="H976" i="4"/>
  <c r="I976" i="4" s="1"/>
  <c r="H977" i="4"/>
  <c r="I977" i="4" s="1"/>
  <c r="H978" i="4"/>
  <c r="I978" i="4" s="1"/>
  <c r="H979" i="4"/>
  <c r="I979" i="4" s="1"/>
  <c r="H980" i="4"/>
  <c r="I980" i="4" s="1"/>
  <c r="H981" i="4"/>
  <c r="I981" i="4" s="1"/>
  <c r="H982" i="4"/>
  <c r="I982" i="4" s="1"/>
  <c r="H983" i="4"/>
  <c r="I983" i="4" s="1"/>
  <c r="H984" i="4"/>
  <c r="I984" i="4" s="1"/>
  <c r="H985" i="4"/>
  <c r="I985" i="4" s="1"/>
  <c r="H986" i="4"/>
  <c r="I986" i="4" s="1"/>
  <c r="H987" i="4"/>
  <c r="I987" i="4" s="1"/>
  <c r="H988" i="4"/>
  <c r="I988" i="4" s="1"/>
  <c r="H989" i="4"/>
  <c r="I989" i="4" s="1"/>
  <c r="H990" i="4"/>
  <c r="I990" i="4" s="1"/>
  <c r="H991" i="4"/>
  <c r="I991" i="4" s="1"/>
  <c r="H992" i="4"/>
  <c r="I992" i="4" s="1"/>
  <c r="H993" i="4"/>
  <c r="I993" i="4" s="1"/>
  <c r="H994" i="4"/>
  <c r="I994" i="4" s="1"/>
  <c r="H995" i="4"/>
  <c r="I995" i="4" s="1"/>
  <c r="H996" i="4"/>
  <c r="I996" i="4" s="1"/>
  <c r="H997" i="4"/>
  <c r="I997" i="4" s="1"/>
  <c r="H998" i="4"/>
  <c r="I998" i="4" s="1"/>
  <c r="H999" i="4"/>
  <c r="I999" i="4" s="1"/>
  <c r="H1000" i="4"/>
  <c r="I1000" i="4" s="1"/>
  <c r="H1001" i="4"/>
  <c r="I1001" i="4" s="1"/>
  <c r="H1002" i="4"/>
  <c r="I1002" i="4" s="1"/>
  <c r="H1003" i="4"/>
  <c r="I1003" i="4" s="1"/>
  <c r="H1004" i="4"/>
  <c r="I1004" i="4" s="1"/>
  <c r="H1005" i="4"/>
  <c r="I1005" i="4" s="1"/>
  <c r="H1006" i="4"/>
  <c r="I1006" i="4" s="1"/>
  <c r="H1007" i="4"/>
  <c r="I1007" i="4" s="1"/>
  <c r="H1008" i="4"/>
  <c r="I1008" i="4" s="1"/>
  <c r="H1009" i="4"/>
  <c r="I1009" i="4" s="1"/>
  <c r="H1010" i="4"/>
  <c r="I1010" i="4" s="1"/>
  <c r="H1011" i="4"/>
  <c r="I1011" i="4" s="1"/>
  <c r="H1012" i="4"/>
  <c r="I1012" i="4" s="1"/>
  <c r="H1013" i="4"/>
  <c r="I1013" i="4" s="1"/>
  <c r="H1014" i="4"/>
  <c r="I1014" i="4" s="1"/>
  <c r="H1015" i="4"/>
  <c r="I1015" i="4" s="1"/>
  <c r="H1016" i="4"/>
  <c r="I1016" i="4" s="1"/>
  <c r="H1017" i="4"/>
  <c r="I1017" i="4" s="1"/>
  <c r="H1018" i="4"/>
  <c r="I1018" i="4" s="1"/>
  <c r="H1019" i="4"/>
  <c r="I1019" i="4" s="1"/>
  <c r="H1020" i="4"/>
  <c r="I1020" i="4" s="1"/>
  <c r="H1021" i="4"/>
  <c r="I1021" i="4" s="1"/>
  <c r="H1022" i="4"/>
  <c r="I1022" i="4" s="1"/>
  <c r="H1023" i="4"/>
  <c r="I1023" i="4" s="1"/>
  <c r="H1024" i="4"/>
  <c r="I1024" i="4" s="1"/>
  <c r="H1025" i="4"/>
  <c r="I1025" i="4" s="1"/>
  <c r="H1026" i="4"/>
  <c r="I1026" i="4" s="1"/>
  <c r="H1027" i="4"/>
  <c r="I1027" i="4" s="1"/>
  <c r="H1028" i="4"/>
  <c r="I1028" i="4" s="1"/>
  <c r="H1029" i="4"/>
  <c r="I1029" i="4" s="1"/>
  <c r="H1030" i="4"/>
  <c r="I1030" i="4" s="1"/>
  <c r="H1031" i="4"/>
  <c r="I1031" i="4" s="1"/>
  <c r="H1032" i="4"/>
  <c r="I1032" i="4" s="1"/>
  <c r="H1033" i="4"/>
  <c r="I1033" i="4" s="1"/>
  <c r="H1034" i="4"/>
  <c r="I1034" i="4" s="1"/>
  <c r="H1035" i="4"/>
  <c r="I1035" i="4" s="1"/>
  <c r="H1036" i="4"/>
  <c r="I1036" i="4" s="1"/>
  <c r="H1037" i="4"/>
  <c r="I1037" i="4" s="1"/>
  <c r="H1038" i="4"/>
  <c r="I1038" i="4" s="1"/>
  <c r="H1039" i="4"/>
  <c r="I1039" i="4" s="1"/>
  <c r="H1040" i="4"/>
  <c r="I1040" i="4" s="1"/>
  <c r="H1041" i="4"/>
  <c r="I1041" i="4" s="1"/>
  <c r="H1042" i="4"/>
  <c r="I1042" i="4" s="1"/>
  <c r="H1043" i="4"/>
  <c r="I1043" i="4" s="1"/>
  <c r="H1044" i="4"/>
  <c r="I1044" i="4" s="1"/>
  <c r="H1045" i="4"/>
  <c r="I1045" i="4" s="1"/>
  <c r="H1046" i="4"/>
  <c r="I1046" i="4" s="1"/>
  <c r="H1047" i="4"/>
  <c r="I1047" i="4" s="1"/>
  <c r="H1048" i="4"/>
  <c r="I1048" i="4" s="1"/>
  <c r="H1049" i="4"/>
  <c r="I1049" i="4" s="1"/>
  <c r="H1050" i="4"/>
  <c r="I1050" i="4" s="1"/>
  <c r="H1051" i="4"/>
  <c r="I1051" i="4" s="1"/>
  <c r="H1052" i="4"/>
  <c r="I1052" i="4" s="1"/>
  <c r="H1053" i="4"/>
  <c r="I1053" i="4" s="1"/>
  <c r="H1054" i="4"/>
  <c r="I1054" i="4" s="1"/>
  <c r="H1055" i="4"/>
  <c r="I1055" i="4" s="1"/>
  <c r="H1056" i="4"/>
  <c r="I1056" i="4" s="1"/>
  <c r="H1057" i="4"/>
  <c r="I1057" i="4" s="1"/>
  <c r="H1058" i="4"/>
  <c r="I1058" i="4" s="1"/>
  <c r="H1059" i="4"/>
  <c r="I1059" i="4" s="1"/>
  <c r="H1060" i="4"/>
  <c r="I1060" i="4" s="1"/>
  <c r="H1061" i="4"/>
  <c r="I1061" i="4" s="1"/>
  <c r="H1062" i="4"/>
  <c r="I1062" i="4" s="1"/>
  <c r="H1063" i="4"/>
  <c r="I1063" i="4" s="1"/>
  <c r="H1064" i="4"/>
  <c r="I1064" i="4" s="1"/>
  <c r="H1065" i="4"/>
  <c r="I1065" i="4" s="1"/>
  <c r="H1066" i="4"/>
  <c r="I1066" i="4" s="1"/>
  <c r="H1067" i="4"/>
  <c r="I1067" i="4" s="1"/>
  <c r="H1068" i="4"/>
  <c r="I1068" i="4" s="1"/>
  <c r="H1069" i="4"/>
  <c r="I1069" i="4" s="1"/>
  <c r="H1070" i="4"/>
  <c r="I1070" i="4" s="1"/>
  <c r="H1071" i="4"/>
  <c r="I1071" i="4" s="1"/>
  <c r="H1072" i="4"/>
  <c r="I1072" i="4" s="1"/>
  <c r="H1073" i="4"/>
  <c r="I1073" i="4" s="1"/>
  <c r="H1074" i="4"/>
  <c r="I1074" i="4" s="1"/>
  <c r="H1075" i="4"/>
  <c r="I1075" i="4" s="1"/>
  <c r="H1076" i="4"/>
  <c r="I1076" i="4" s="1"/>
  <c r="H1077" i="4"/>
  <c r="I1077" i="4" s="1"/>
  <c r="H1078" i="4"/>
  <c r="I1078" i="4" s="1"/>
  <c r="H1079" i="4"/>
  <c r="I1079" i="4" s="1"/>
  <c r="H1080" i="4"/>
  <c r="I1080" i="4" s="1"/>
  <c r="H1081" i="4"/>
  <c r="I1081" i="4" s="1"/>
  <c r="H1082" i="4"/>
  <c r="I1082" i="4" s="1"/>
  <c r="H1083" i="4"/>
  <c r="I1083" i="4" s="1"/>
  <c r="H1084" i="4"/>
  <c r="I1084" i="4" s="1"/>
  <c r="H1085" i="4"/>
  <c r="I1085" i="4" s="1"/>
  <c r="H1086" i="4"/>
  <c r="I1086" i="4" s="1"/>
  <c r="H1087" i="4"/>
  <c r="I1087" i="4" s="1"/>
  <c r="H1088" i="4"/>
  <c r="I1088" i="4" s="1"/>
  <c r="H1089" i="4"/>
  <c r="I1089" i="4" s="1"/>
  <c r="H1090" i="4"/>
  <c r="I1090" i="4" s="1"/>
  <c r="H1091" i="4"/>
  <c r="I1091" i="4" s="1"/>
  <c r="H1092" i="4"/>
  <c r="I1092" i="4" s="1"/>
  <c r="H1093" i="4"/>
  <c r="I1093" i="4" s="1"/>
  <c r="H1094" i="4"/>
  <c r="I1094" i="4" s="1"/>
  <c r="H1095" i="4"/>
  <c r="I1095" i="4" s="1"/>
  <c r="H1096" i="4"/>
  <c r="I1096" i="4" s="1"/>
  <c r="H1097" i="4"/>
  <c r="I1097" i="4" s="1"/>
  <c r="H1098" i="4"/>
  <c r="I1098" i="4" s="1"/>
  <c r="H1099" i="4"/>
  <c r="I1099" i="4" s="1"/>
  <c r="H1100" i="4"/>
  <c r="I1100" i="4" s="1"/>
  <c r="H1101" i="4"/>
  <c r="I1101" i="4" s="1"/>
  <c r="H1102" i="4"/>
  <c r="I1102" i="4" s="1"/>
  <c r="H1103" i="4"/>
  <c r="I1103" i="4" s="1"/>
  <c r="H1104" i="4"/>
  <c r="I1104" i="4" s="1"/>
  <c r="H1105" i="4"/>
  <c r="I1105" i="4" s="1"/>
  <c r="H1106" i="4"/>
  <c r="I1106" i="4" s="1"/>
  <c r="H1107" i="4"/>
  <c r="I1107" i="4" s="1"/>
  <c r="H1108" i="4"/>
  <c r="I1108" i="4" s="1"/>
  <c r="H1109" i="4"/>
  <c r="I1109" i="4" s="1"/>
  <c r="H1110" i="4"/>
  <c r="I1110" i="4" s="1"/>
  <c r="H1111" i="4"/>
  <c r="I1111" i="4" s="1"/>
  <c r="H1112" i="4"/>
  <c r="I1112" i="4" s="1"/>
  <c r="H1113" i="4"/>
  <c r="I1113" i="4" s="1"/>
  <c r="H1114" i="4"/>
  <c r="I1114" i="4" s="1"/>
  <c r="H1115" i="4"/>
  <c r="I1115" i="4" s="1"/>
  <c r="H1116" i="4"/>
  <c r="I1116" i="4" s="1"/>
  <c r="H1117" i="4"/>
  <c r="I1117" i="4" s="1"/>
  <c r="H1118" i="4"/>
  <c r="I1118" i="4" s="1"/>
  <c r="H1119" i="4"/>
  <c r="I1119" i="4" s="1"/>
  <c r="H1120" i="4"/>
  <c r="I1120" i="4" s="1"/>
  <c r="H1121" i="4"/>
  <c r="I1121" i="4" s="1"/>
  <c r="H1122" i="4"/>
  <c r="I1122" i="4" s="1"/>
  <c r="H1123" i="4"/>
  <c r="I1123" i="4" s="1"/>
  <c r="H1124" i="4"/>
  <c r="I1124" i="4" s="1"/>
  <c r="H1125" i="4"/>
  <c r="I1125" i="4" s="1"/>
  <c r="H1126" i="4"/>
  <c r="I1126" i="4" s="1"/>
  <c r="H1127" i="4"/>
  <c r="I1127" i="4" s="1"/>
  <c r="H1128" i="4"/>
  <c r="I1128" i="4" s="1"/>
  <c r="H1129" i="4"/>
  <c r="I1129" i="4" s="1"/>
  <c r="H1130" i="4"/>
  <c r="I1130" i="4" s="1"/>
  <c r="H1131" i="4"/>
  <c r="I1131" i="4" s="1"/>
  <c r="H1132" i="4"/>
  <c r="I1132" i="4" s="1"/>
  <c r="H1133" i="4"/>
  <c r="I1133" i="4" s="1"/>
  <c r="H1134" i="4"/>
  <c r="I1134" i="4" s="1"/>
  <c r="H1135" i="4"/>
  <c r="I1135" i="4" s="1"/>
  <c r="H1136" i="4"/>
  <c r="I1136" i="4" s="1"/>
  <c r="H1137" i="4"/>
  <c r="I1137" i="4" s="1"/>
  <c r="H1138" i="4"/>
  <c r="I1138" i="4" s="1"/>
  <c r="H1139" i="4"/>
  <c r="I1139" i="4" s="1"/>
  <c r="H1140" i="4"/>
  <c r="I1140" i="4" s="1"/>
  <c r="H1141" i="4"/>
  <c r="I1141" i="4" s="1"/>
  <c r="H1142" i="4"/>
  <c r="I1142" i="4" s="1"/>
  <c r="H1143" i="4"/>
  <c r="I1143" i="4" s="1"/>
  <c r="H1144" i="4"/>
  <c r="I1144" i="4" s="1"/>
  <c r="H1145" i="4"/>
  <c r="I1145" i="4" s="1"/>
  <c r="H1146" i="4"/>
  <c r="I1146" i="4" s="1"/>
  <c r="H1147" i="4"/>
  <c r="I1147" i="4" s="1"/>
  <c r="H1148" i="4"/>
  <c r="I1148" i="4" s="1"/>
  <c r="H1149" i="4"/>
  <c r="I1149" i="4" s="1"/>
  <c r="H1150" i="4"/>
  <c r="I1150" i="4" s="1"/>
  <c r="H1151" i="4"/>
  <c r="I1151" i="4" s="1"/>
  <c r="H1152" i="4"/>
  <c r="I1152" i="4" s="1"/>
  <c r="H1153" i="4"/>
  <c r="I1153" i="4" s="1"/>
  <c r="H1154" i="4"/>
  <c r="I1154" i="4" s="1"/>
  <c r="H1155" i="4"/>
  <c r="I1155" i="4" s="1"/>
  <c r="H1156" i="4"/>
  <c r="I1156" i="4" s="1"/>
  <c r="H1157" i="4"/>
  <c r="I1157" i="4" s="1"/>
  <c r="H1158" i="4"/>
  <c r="I1158" i="4" s="1"/>
  <c r="H1159" i="4"/>
  <c r="I1159" i="4" s="1"/>
  <c r="H1160" i="4"/>
  <c r="I1160" i="4" s="1"/>
  <c r="H1161" i="4"/>
  <c r="I1161" i="4" s="1"/>
  <c r="H1162" i="4"/>
  <c r="I1162" i="4" s="1"/>
  <c r="H1163" i="4"/>
  <c r="I1163" i="4" s="1"/>
  <c r="H1164" i="4"/>
  <c r="I1164" i="4" s="1"/>
  <c r="H1165" i="4"/>
  <c r="I1165" i="4" s="1"/>
  <c r="H1166" i="4"/>
  <c r="I1166" i="4" s="1"/>
  <c r="H1167" i="4"/>
  <c r="I1167" i="4" s="1"/>
  <c r="H1168" i="4"/>
  <c r="I1168" i="4" s="1"/>
  <c r="H1169" i="4"/>
  <c r="I1169" i="4" s="1"/>
  <c r="H1170" i="4"/>
  <c r="I1170" i="4" s="1"/>
  <c r="H1171" i="4"/>
  <c r="I1171" i="4" s="1"/>
  <c r="H1172" i="4"/>
  <c r="I1172" i="4" s="1"/>
  <c r="H1173" i="4"/>
  <c r="I1173" i="4" s="1"/>
  <c r="H1174" i="4"/>
  <c r="I1174" i="4" s="1"/>
  <c r="H1175" i="4"/>
  <c r="I1175" i="4" s="1"/>
  <c r="H1176" i="4"/>
  <c r="I1176" i="4" s="1"/>
  <c r="H1177" i="4"/>
  <c r="I1177" i="4" s="1"/>
  <c r="H1178" i="4"/>
  <c r="I1178" i="4" s="1"/>
  <c r="H1179" i="4"/>
  <c r="I1179" i="4" s="1"/>
  <c r="H1180" i="4"/>
  <c r="I1180" i="4" s="1"/>
  <c r="H1181" i="4"/>
  <c r="I1181" i="4" s="1"/>
  <c r="H1182" i="4"/>
  <c r="I1182" i="4" s="1"/>
  <c r="H1183" i="4"/>
  <c r="I1183" i="4" s="1"/>
  <c r="H1184" i="4"/>
  <c r="I1184" i="4" s="1"/>
  <c r="H1185" i="4"/>
  <c r="I1185" i="4" s="1"/>
  <c r="H1186" i="4"/>
  <c r="I1186" i="4" s="1"/>
  <c r="H1187" i="4"/>
  <c r="I1187" i="4" s="1"/>
  <c r="H1188" i="4"/>
  <c r="I1188" i="4" s="1"/>
  <c r="H1189" i="4"/>
  <c r="I1189" i="4" s="1"/>
  <c r="H1190" i="4"/>
  <c r="I1190" i="4" s="1"/>
  <c r="H1191" i="4"/>
  <c r="I1191" i="4" s="1"/>
  <c r="H1192" i="4"/>
  <c r="I1192" i="4" s="1"/>
  <c r="H1193" i="4"/>
  <c r="I1193" i="4" s="1"/>
  <c r="H1194" i="4"/>
  <c r="I1194" i="4" s="1"/>
  <c r="H1195" i="4"/>
  <c r="I1195" i="4" s="1"/>
  <c r="H1196" i="4"/>
  <c r="I1196" i="4" s="1"/>
  <c r="H1197" i="4"/>
  <c r="I1197" i="4" s="1"/>
  <c r="H1198" i="4"/>
  <c r="I1198" i="4" s="1"/>
  <c r="H1199" i="4"/>
  <c r="I1199" i="4" s="1"/>
  <c r="H1200" i="4"/>
  <c r="I1200" i="4" s="1"/>
  <c r="H1201" i="4"/>
  <c r="I1201" i="4" s="1"/>
  <c r="H1202" i="4"/>
  <c r="I1202" i="4" s="1"/>
  <c r="H1203" i="4"/>
  <c r="I1203" i="4" s="1"/>
  <c r="H1204" i="4"/>
  <c r="I1204" i="4" s="1"/>
  <c r="H1205" i="4"/>
  <c r="I1205" i="4" s="1"/>
  <c r="H1206" i="4"/>
  <c r="I1206" i="4" s="1"/>
  <c r="H1207" i="4"/>
  <c r="I1207" i="4" s="1"/>
  <c r="H1208" i="4"/>
  <c r="I1208" i="4" s="1"/>
  <c r="H1209" i="4"/>
  <c r="I1209" i="4" s="1"/>
  <c r="H1210" i="4"/>
  <c r="I1210" i="4" s="1"/>
  <c r="H1211" i="4"/>
  <c r="I1211" i="4" s="1"/>
  <c r="H1212" i="4"/>
  <c r="I1212" i="4" s="1"/>
  <c r="H1213" i="4"/>
  <c r="I1213" i="4" s="1"/>
  <c r="H1214" i="4"/>
  <c r="I1214" i="4" s="1"/>
  <c r="H1215" i="4"/>
  <c r="I1215" i="4" s="1"/>
  <c r="H1216" i="4"/>
  <c r="I1216" i="4" s="1"/>
  <c r="H1217" i="4"/>
  <c r="I1217" i="4" s="1"/>
  <c r="H1218" i="4"/>
  <c r="I1218" i="4" s="1"/>
  <c r="H1219" i="4"/>
  <c r="I1219" i="4" s="1"/>
  <c r="H1220" i="4"/>
  <c r="I1220" i="4" s="1"/>
  <c r="H1221" i="4"/>
  <c r="I1221" i="4" s="1"/>
  <c r="H1222" i="4"/>
  <c r="I1222" i="4" s="1"/>
  <c r="H1223" i="4"/>
  <c r="I1223" i="4" s="1"/>
  <c r="H1224" i="4"/>
  <c r="I1224" i="4" s="1"/>
  <c r="H1225" i="4"/>
  <c r="I1225" i="4" s="1"/>
  <c r="H1226" i="4"/>
  <c r="I1226" i="4" s="1"/>
  <c r="H1227" i="4"/>
  <c r="I1227" i="4" s="1"/>
  <c r="H1228" i="4"/>
  <c r="I1228" i="4" s="1"/>
  <c r="H1229" i="4"/>
  <c r="I1229" i="4" s="1"/>
  <c r="H1230" i="4"/>
  <c r="I1230" i="4" s="1"/>
  <c r="H1231" i="4"/>
  <c r="I1231" i="4" s="1"/>
  <c r="H1232" i="4"/>
  <c r="I1232" i="4" s="1"/>
  <c r="H1233" i="4"/>
  <c r="I1233" i="4" s="1"/>
  <c r="H1234" i="4"/>
  <c r="I1234" i="4" s="1"/>
  <c r="H1235" i="4"/>
  <c r="I1235" i="4" s="1"/>
  <c r="H1236" i="4"/>
  <c r="I1236" i="4" s="1"/>
  <c r="H1237" i="4"/>
  <c r="I1237" i="4" s="1"/>
  <c r="H1238" i="4"/>
  <c r="I1238" i="4" s="1"/>
  <c r="H1239" i="4"/>
  <c r="I1239" i="4" s="1"/>
  <c r="H1240" i="4"/>
  <c r="I1240" i="4" s="1"/>
  <c r="H1241" i="4"/>
  <c r="I1241" i="4" s="1"/>
  <c r="H1242" i="4"/>
  <c r="I1242" i="4" s="1"/>
  <c r="H1243" i="4"/>
  <c r="I1243" i="4" s="1"/>
  <c r="H1244" i="4"/>
  <c r="I1244" i="4" s="1"/>
  <c r="H1245" i="4"/>
  <c r="I1245" i="4" s="1"/>
  <c r="H1246" i="4"/>
  <c r="I1246" i="4" s="1"/>
  <c r="H1247" i="4"/>
  <c r="I1247" i="4" s="1"/>
  <c r="H1248" i="4"/>
  <c r="I1248" i="4" s="1"/>
  <c r="H1249" i="4"/>
  <c r="I1249" i="4" s="1"/>
  <c r="H1250" i="4"/>
  <c r="I1250" i="4" s="1"/>
  <c r="H1251" i="4"/>
  <c r="I1251" i="4" s="1"/>
  <c r="H1252" i="4"/>
  <c r="I1252" i="4" s="1"/>
  <c r="H1253" i="4"/>
  <c r="I1253" i="4" s="1"/>
  <c r="H1254" i="4"/>
  <c r="I1254" i="4" s="1"/>
  <c r="H1255" i="4"/>
  <c r="I1255" i="4" s="1"/>
  <c r="H1256" i="4"/>
  <c r="I1256" i="4" s="1"/>
  <c r="H1257" i="4"/>
  <c r="I1257" i="4" s="1"/>
  <c r="H1258" i="4"/>
  <c r="I1258" i="4" s="1"/>
  <c r="H1259" i="4"/>
  <c r="I1259" i="4" s="1"/>
  <c r="H1260" i="4"/>
  <c r="I1260" i="4" s="1"/>
  <c r="H1261" i="4"/>
  <c r="I1261" i="4" s="1"/>
  <c r="H1262" i="4"/>
  <c r="I1262" i="4" s="1"/>
  <c r="H1263" i="4"/>
  <c r="I1263" i="4" s="1"/>
  <c r="H1264" i="4"/>
  <c r="I1264" i="4" s="1"/>
  <c r="H1265" i="4"/>
  <c r="I1265" i="4" s="1"/>
  <c r="H1266" i="4"/>
  <c r="I1266" i="4" s="1"/>
  <c r="H1267" i="4"/>
  <c r="I1267" i="4" s="1"/>
  <c r="H1268" i="4"/>
  <c r="I1268" i="4" s="1"/>
  <c r="H1269" i="4"/>
  <c r="I1269" i="4" s="1"/>
  <c r="H1270" i="4"/>
  <c r="I1270" i="4" s="1"/>
  <c r="H1271" i="4"/>
  <c r="I1271" i="4" s="1"/>
  <c r="H1272" i="4"/>
  <c r="I1272" i="4" s="1"/>
  <c r="H1273" i="4"/>
  <c r="I1273" i="4" s="1"/>
  <c r="H1274" i="4"/>
  <c r="I1274" i="4" s="1"/>
  <c r="H1275" i="4"/>
  <c r="I1275" i="4" s="1"/>
  <c r="H1276" i="4"/>
  <c r="I1276" i="4" s="1"/>
  <c r="H1277" i="4"/>
  <c r="I1277" i="4" s="1"/>
  <c r="H1278" i="4"/>
  <c r="I1278" i="4" s="1"/>
  <c r="H1279" i="4"/>
  <c r="I1279" i="4" s="1"/>
  <c r="H1280" i="4"/>
  <c r="I1280" i="4" s="1"/>
  <c r="H1281" i="4"/>
  <c r="I1281" i="4" s="1"/>
  <c r="H1282" i="4"/>
  <c r="I1282" i="4" s="1"/>
  <c r="H1283" i="4"/>
  <c r="I1283" i="4" s="1"/>
  <c r="H1284" i="4"/>
  <c r="I1284" i="4" s="1"/>
  <c r="H1285" i="4"/>
  <c r="I1285" i="4" s="1"/>
  <c r="H1286" i="4"/>
  <c r="I1286" i="4" s="1"/>
  <c r="H1287" i="4"/>
  <c r="I1287" i="4" s="1"/>
  <c r="H1288" i="4"/>
  <c r="I1288" i="4" s="1"/>
  <c r="H1289" i="4"/>
  <c r="I1289" i="4" s="1"/>
  <c r="H1290" i="4"/>
  <c r="I1290" i="4" s="1"/>
  <c r="H1291" i="4"/>
  <c r="I1291" i="4" s="1"/>
  <c r="H1292" i="4"/>
  <c r="I1292" i="4" s="1"/>
  <c r="H1293" i="4"/>
  <c r="I1293" i="4" s="1"/>
  <c r="H1294" i="4"/>
  <c r="I1294" i="4" s="1"/>
  <c r="F1311" i="4"/>
  <c r="H1311" i="4"/>
  <c r="I1311" i="4" s="1"/>
  <c r="F1312" i="4"/>
  <c r="H1312" i="4"/>
  <c r="I1312" i="4" s="1"/>
  <c r="F1313" i="4"/>
  <c r="H1313" i="4"/>
  <c r="I1313" i="4" s="1"/>
  <c r="F1314" i="4"/>
  <c r="H1314" i="4"/>
  <c r="I1314" i="4" s="1"/>
  <c r="H1315" i="4"/>
  <c r="I1315" i="4" s="1"/>
  <c r="F1316" i="4"/>
  <c r="F1326" i="4"/>
  <c r="H1316" i="4"/>
  <c r="I1316" i="4" s="1"/>
  <c r="F1317" i="4"/>
  <c r="H1317" i="4"/>
  <c r="I1317" i="4" s="1"/>
  <c r="F1318" i="4"/>
  <c r="H1318" i="4"/>
  <c r="I1318" i="4" s="1"/>
  <c r="F1319" i="4"/>
  <c r="H1319" i="4"/>
  <c r="I1319" i="4" s="1"/>
  <c r="F1320" i="4"/>
  <c r="H1320" i="4"/>
  <c r="I1320" i="4" s="1"/>
  <c r="F1321" i="4"/>
  <c r="H1321" i="4"/>
  <c r="I1321" i="4" s="1"/>
  <c r="F1322" i="4"/>
  <c r="H1322" i="4"/>
  <c r="I1322" i="4" s="1"/>
  <c r="F1323" i="4"/>
  <c r="H1323" i="4"/>
  <c r="I1323" i="4" s="1"/>
  <c r="F1324" i="4"/>
  <c r="H1324" i="4"/>
  <c r="I1324" i="4" s="1"/>
  <c r="F1325" i="4"/>
  <c r="H1325" i="4"/>
  <c r="I1325" i="4" s="1"/>
  <c r="H1326" i="4"/>
  <c r="I1326" i="4" s="1"/>
  <c r="F1327" i="4"/>
  <c r="H1327" i="4"/>
  <c r="I1327" i="4" s="1"/>
  <c r="F1328" i="4"/>
  <c r="H1328" i="4"/>
  <c r="I1328" i="4" s="1"/>
  <c r="F1329" i="4"/>
  <c r="H1329" i="4"/>
  <c r="I1329" i="4" s="1"/>
  <c r="F1330" i="4"/>
  <c r="H1330" i="4"/>
  <c r="I1330" i="4" s="1"/>
  <c r="F1331" i="4"/>
  <c r="H1331" i="4"/>
  <c r="I1331" i="4" s="1"/>
  <c r="F1332" i="4"/>
  <c r="H1332" i="4"/>
  <c r="I1332" i="4" s="1"/>
  <c r="F1333" i="4"/>
  <c r="H1333" i="4"/>
  <c r="I1333" i="4" s="1"/>
  <c r="F1334" i="4"/>
  <c r="H1334" i="4"/>
  <c r="I1334" i="4" s="1"/>
  <c r="F1335" i="4"/>
  <c r="H1335" i="4"/>
  <c r="I1335" i="4" s="1"/>
  <c r="F1336" i="4"/>
  <c r="H1336" i="4"/>
  <c r="I1336" i="4" s="1"/>
  <c r="F1337" i="4"/>
  <c r="H1337" i="4"/>
  <c r="I1337" i="4" s="1"/>
  <c r="F1338" i="4"/>
  <c r="H1338" i="4"/>
  <c r="I1338" i="4" s="1"/>
  <c r="F1339" i="4"/>
  <c r="H1339" i="4"/>
  <c r="I1339" i="4" s="1"/>
  <c r="F1340" i="4"/>
  <c r="H1340" i="4"/>
  <c r="I1340" i="4" s="1"/>
  <c r="F1341" i="4"/>
  <c r="H1341" i="4"/>
  <c r="I1341" i="4" s="1"/>
  <c r="F1342" i="4"/>
  <c r="H1342" i="4"/>
  <c r="I1342" i="4" s="1"/>
  <c r="F1343" i="4"/>
  <c r="H1343" i="4"/>
  <c r="I1343" i="4" s="1"/>
  <c r="F1344" i="4"/>
  <c r="H1344" i="4"/>
  <c r="I1344" i="4" s="1"/>
  <c r="F1345" i="4"/>
  <c r="H1345" i="4"/>
  <c r="I1345" i="4" s="1"/>
  <c r="F1346" i="4"/>
  <c r="H1346" i="4"/>
  <c r="I1346" i="4" s="1"/>
  <c r="F1347" i="4"/>
  <c r="H1347" i="4"/>
  <c r="I1347" i="4" s="1"/>
  <c r="F1348" i="4"/>
  <c r="H1348" i="4"/>
  <c r="I1348" i="4" s="1"/>
  <c r="F1349" i="4"/>
  <c r="H1349" i="4"/>
  <c r="I1349" i="4" s="1"/>
  <c r="F1350" i="4"/>
  <c r="H1350" i="4"/>
  <c r="I1350" i="4" s="1"/>
  <c r="F1351" i="4"/>
  <c r="H1351" i="4"/>
  <c r="I1351" i="4" s="1"/>
  <c r="F1352" i="4"/>
  <c r="H1352" i="4"/>
  <c r="I1352" i="4" s="1"/>
  <c r="F1353" i="4"/>
  <c r="H1353" i="4"/>
  <c r="I1353" i="4" s="1"/>
  <c r="F1354" i="4"/>
  <c r="H1354" i="4"/>
  <c r="I1354" i="4" s="1"/>
  <c r="F1355" i="4"/>
  <c r="H1355" i="4"/>
  <c r="I1355" i="4" s="1"/>
  <c r="H1356" i="4"/>
  <c r="I1356" i="4" s="1"/>
  <c r="F1360" i="4"/>
  <c r="H1360" i="4"/>
  <c r="I1360" i="4" s="1"/>
  <c r="F1361" i="4"/>
  <c r="H1361" i="4"/>
  <c r="I1361" i="4" s="1"/>
  <c r="F1362" i="4"/>
  <c r="H1362" i="4"/>
  <c r="I1362" i="4" s="1"/>
  <c r="F1363" i="4"/>
  <c r="H1363" i="4"/>
  <c r="I1363" i="4" s="1"/>
  <c r="F1364" i="4"/>
  <c r="H1364" i="4"/>
  <c r="I1364" i="4" s="1"/>
  <c r="F1365" i="4"/>
  <c r="H1365" i="4"/>
  <c r="I1365" i="4" s="1"/>
  <c r="F1366" i="4"/>
  <c r="H1366" i="4"/>
  <c r="I1366" i="4" s="1"/>
  <c r="F1367" i="4"/>
  <c r="H1367" i="4"/>
  <c r="I1367" i="4" s="1"/>
  <c r="F1368" i="4"/>
  <c r="H1368" i="4"/>
  <c r="I1368" i="4" s="1"/>
  <c r="F1369" i="4"/>
  <c r="H1369" i="4"/>
  <c r="I1369" i="4" s="1"/>
  <c r="F1370" i="4"/>
  <c r="H1370" i="4"/>
  <c r="I1370" i="4" s="1"/>
  <c r="F1371" i="4"/>
  <c r="H1371" i="4"/>
  <c r="I1371" i="4" s="1"/>
  <c r="F1372" i="4"/>
  <c r="H1372" i="4"/>
  <c r="I1372" i="4" s="1"/>
  <c r="F1373" i="4"/>
  <c r="H1373" i="4"/>
  <c r="I1373" i="4" s="1"/>
  <c r="F1374" i="4"/>
  <c r="H1374" i="4"/>
  <c r="I1374" i="4" s="1"/>
  <c r="F1375" i="4"/>
  <c r="H1375" i="4"/>
  <c r="I1375" i="4" s="1"/>
  <c r="F1376" i="4"/>
  <c r="H1376" i="4"/>
  <c r="I1376" i="4" s="1"/>
  <c r="F1377" i="4"/>
  <c r="H1377" i="4"/>
  <c r="I1377" i="4" s="1"/>
  <c r="F1378" i="4"/>
  <c r="H1378" i="4"/>
  <c r="I1378" i="4" s="1"/>
  <c r="F1379" i="4"/>
  <c r="H1379" i="4"/>
  <c r="I1379" i="4" s="1"/>
  <c r="F1380" i="4"/>
  <c r="H1380" i="4"/>
  <c r="I1380" i="4" s="1"/>
  <c r="F1381" i="4"/>
  <c r="H1381" i="4"/>
  <c r="I1381" i="4" s="1"/>
  <c r="F1382" i="4"/>
  <c r="H1382" i="4"/>
  <c r="I1382" i="4" s="1"/>
  <c r="F1383" i="4"/>
  <c r="H1383" i="4"/>
  <c r="I1383" i="4" s="1"/>
  <c r="F1384" i="4"/>
  <c r="H1384" i="4"/>
  <c r="I1384" i="4" s="1"/>
  <c r="F1385" i="4"/>
  <c r="H1385" i="4"/>
  <c r="I1385" i="4" s="1"/>
  <c r="F1386" i="4"/>
  <c r="H1386" i="4"/>
  <c r="I1386" i="4" s="1"/>
  <c r="F1387" i="4"/>
  <c r="H1387" i="4"/>
  <c r="I1387" i="4" s="1"/>
  <c r="F1388" i="4"/>
  <c r="H1388" i="4"/>
  <c r="I1388" i="4" s="1"/>
  <c r="F1389" i="4"/>
  <c r="H1389" i="4"/>
  <c r="I1389" i="4" s="1"/>
  <c r="F1390" i="4"/>
  <c r="H1390" i="4"/>
  <c r="I1390" i="4" s="1"/>
  <c r="F1391" i="4"/>
  <c r="H1391" i="4"/>
  <c r="I1391" i="4" s="1"/>
  <c r="F1392" i="4"/>
  <c r="H1392" i="4"/>
  <c r="I1392" i="4" s="1"/>
  <c r="F1393" i="4"/>
  <c r="H1393" i="4"/>
  <c r="I1393" i="4" s="1"/>
  <c r="F1394" i="4"/>
  <c r="H1394" i="4"/>
  <c r="I1394" i="4" s="1"/>
  <c r="F1395" i="4"/>
  <c r="H1395" i="4"/>
  <c r="I1395" i="4" s="1"/>
  <c r="H1399" i="4"/>
  <c r="I1399" i="4" s="1"/>
  <c r="B1401" i="4"/>
  <c r="F1401" i="4"/>
  <c r="H1401" i="4"/>
  <c r="I1401" i="4" s="1"/>
  <c r="B1402" i="4"/>
  <c r="F1402" i="4"/>
  <c r="H1402" i="4"/>
  <c r="I1402" i="4" s="1"/>
  <c r="B1403" i="4"/>
  <c r="F1403" i="4"/>
  <c r="H1403" i="4"/>
  <c r="I1403" i="4" s="1"/>
  <c r="B1404" i="4"/>
  <c r="F1404" i="4"/>
  <c r="H1404" i="4"/>
  <c r="I1404" i="4" s="1"/>
  <c r="B1405" i="4"/>
  <c r="F1405" i="4"/>
  <c r="H1405" i="4"/>
  <c r="I1405" i="4" s="1"/>
  <c r="B1406" i="4"/>
  <c r="F1406" i="4"/>
  <c r="H1406" i="4"/>
  <c r="I1406" i="4" s="1"/>
  <c r="B1407" i="4"/>
  <c r="F1407" i="4"/>
  <c r="H1407" i="4"/>
  <c r="I1407" i="4" s="1"/>
  <c r="B1408" i="4"/>
  <c r="F1408" i="4"/>
  <c r="H1408" i="4"/>
  <c r="I1408" i="4" s="1"/>
  <c r="B1409" i="4"/>
  <c r="F1409" i="4"/>
  <c r="H1409" i="4"/>
  <c r="I1409" i="4" s="1"/>
  <c r="B1410" i="4"/>
  <c r="F1410" i="4"/>
  <c r="H1410" i="4"/>
  <c r="I1410" i="4" s="1"/>
  <c r="B1411" i="4"/>
  <c r="F1411" i="4"/>
  <c r="H1411" i="4"/>
  <c r="I1411" i="4" s="1"/>
  <c r="B1412" i="4"/>
  <c r="F1412" i="4"/>
  <c r="H1412" i="4"/>
  <c r="I1412" i="4" s="1"/>
  <c r="B1413" i="4"/>
  <c r="F1413" i="4"/>
  <c r="H1413" i="4"/>
  <c r="I1413" i="4" s="1"/>
  <c r="B1414" i="4"/>
  <c r="F1414" i="4"/>
  <c r="H1414" i="4"/>
  <c r="I1414" i="4" s="1"/>
  <c r="B1415" i="4"/>
  <c r="F1415" i="4"/>
  <c r="B1416" i="4"/>
  <c r="F1416" i="4"/>
  <c r="H1416" i="4"/>
  <c r="I1416" i="4" s="1"/>
  <c r="B1417" i="4"/>
  <c r="F1417" i="4"/>
  <c r="H1417" i="4"/>
  <c r="I1417" i="4" s="1"/>
  <c r="B1418" i="4"/>
  <c r="F1418" i="4"/>
  <c r="H1418" i="4"/>
  <c r="I1418" i="4" s="1"/>
  <c r="B1419" i="4"/>
  <c r="F1419" i="4"/>
  <c r="H1419" i="4"/>
  <c r="I1419" i="4" s="1"/>
  <c r="B1420" i="4"/>
  <c r="F1420" i="4"/>
  <c r="H1420" i="4"/>
  <c r="I1420" i="4" s="1"/>
  <c r="B1421" i="4"/>
  <c r="F1421" i="4"/>
  <c r="H1421" i="4"/>
  <c r="I1421" i="4" s="1"/>
  <c r="B1422" i="4"/>
  <c r="F1422" i="4"/>
  <c r="H1422" i="4"/>
  <c r="I1422" i="4" s="1"/>
  <c r="B1423" i="4"/>
  <c r="F1423" i="4"/>
  <c r="H1423" i="4"/>
  <c r="I1423" i="4" s="1"/>
  <c r="B1424" i="4"/>
  <c r="F1424" i="4"/>
  <c r="H1424" i="4"/>
  <c r="I1424" i="4" s="1"/>
  <c r="B1425" i="4"/>
  <c r="F1425" i="4"/>
  <c r="H1425" i="4"/>
  <c r="I1425" i="4" s="1"/>
  <c r="B1426" i="4"/>
  <c r="F1426" i="4"/>
  <c r="H1426" i="4"/>
  <c r="I1426" i="4" s="1"/>
  <c r="B1427" i="4"/>
  <c r="F1427" i="4"/>
  <c r="H1427" i="4"/>
  <c r="I1427" i="4" s="1"/>
  <c r="B1428" i="4"/>
  <c r="F1428" i="4"/>
  <c r="B1429" i="4"/>
  <c r="F1429" i="4"/>
  <c r="H1429" i="4"/>
  <c r="I1429" i="4" s="1"/>
  <c r="B1430" i="4"/>
  <c r="F1430" i="4"/>
  <c r="H1430" i="4"/>
  <c r="I1430" i="4" s="1"/>
  <c r="B1431" i="4"/>
  <c r="F1431" i="4"/>
  <c r="H1431" i="4"/>
  <c r="I1431" i="4" s="1"/>
  <c r="B1432" i="4"/>
  <c r="F1432" i="4"/>
  <c r="H1432" i="4"/>
  <c r="I1432" i="4" s="1"/>
  <c r="B1433" i="4"/>
  <c r="F1433" i="4"/>
  <c r="H1433" i="4"/>
  <c r="I1433" i="4" s="1"/>
  <c r="B1434" i="4"/>
  <c r="F1434" i="4"/>
  <c r="H1434" i="4"/>
  <c r="I1434" i="4" s="1"/>
  <c r="F1435" i="4"/>
  <c r="H1435" i="4"/>
  <c r="I1435" i="4" s="1"/>
  <c r="F1436" i="4"/>
  <c r="H1436" i="4"/>
  <c r="I1436" i="4" s="1"/>
  <c r="F1437" i="4"/>
  <c r="H1437" i="4"/>
  <c r="I1437" i="4" s="1"/>
  <c r="F1438" i="4"/>
  <c r="H1438" i="4"/>
  <c r="I1438" i="4" s="1"/>
  <c r="F1439" i="4"/>
  <c r="H1439" i="4"/>
  <c r="I1439" i="4" s="1"/>
  <c r="F1440" i="4"/>
  <c r="H1440" i="4"/>
  <c r="I1440" i="4" s="1"/>
  <c r="F1441" i="4"/>
  <c r="H1441" i="4"/>
  <c r="I1441" i="4" s="1"/>
  <c r="F1442" i="4"/>
  <c r="H1442" i="4"/>
  <c r="I1442" i="4" s="1"/>
  <c r="F1443" i="4"/>
  <c r="H1443" i="4"/>
  <c r="I1443" i="4" s="1"/>
  <c r="F1444" i="4"/>
  <c r="H1444" i="4"/>
  <c r="I1444" i="4" s="1"/>
  <c r="F1445" i="4"/>
  <c r="H1445" i="4"/>
  <c r="I1445" i="4" s="1"/>
  <c r="F1446" i="4"/>
  <c r="H1446" i="4"/>
  <c r="I1446" i="4" s="1"/>
  <c r="F1447" i="4"/>
  <c r="H1447" i="4"/>
  <c r="I1447" i="4" s="1"/>
  <c r="F1448" i="4"/>
  <c r="H1448" i="4"/>
  <c r="I1448" i="4" s="1"/>
  <c r="F1449" i="4"/>
  <c r="H1449" i="4"/>
  <c r="I1449" i="4" s="1"/>
  <c r="F1450" i="4"/>
  <c r="H1450" i="4"/>
  <c r="I1450" i="4" s="1"/>
  <c r="F1451" i="4"/>
  <c r="H1451" i="4"/>
  <c r="I1451" i="4" s="1"/>
  <c r="F1452" i="4"/>
  <c r="H1452" i="4"/>
  <c r="I1452" i="4" s="1"/>
  <c r="F1453" i="4"/>
  <c r="H1453" i="4"/>
  <c r="I1453" i="4" s="1"/>
  <c r="F1454" i="4"/>
  <c r="H1454" i="4"/>
  <c r="I1454" i="4" s="1"/>
  <c r="F1455" i="4"/>
  <c r="H1455" i="4"/>
  <c r="I1455" i="4" s="1"/>
  <c r="F1456" i="4"/>
  <c r="H1456" i="4"/>
  <c r="I1456" i="4" s="1"/>
  <c r="F1457" i="4"/>
  <c r="H1457" i="4"/>
  <c r="I1457" i="4" s="1"/>
  <c r="F1458" i="4"/>
  <c r="H1458" i="4"/>
  <c r="I1458" i="4" s="1"/>
  <c r="F1459" i="4"/>
  <c r="H1459" i="4"/>
  <c r="I1459" i="4" s="1"/>
  <c r="F1460" i="4"/>
  <c r="H1460" i="4"/>
  <c r="I1460" i="4" s="1"/>
  <c r="F1461" i="4"/>
  <c r="H1461" i="4"/>
  <c r="I1461" i="4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382" i="2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G709" i="2"/>
  <c r="I709" i="2"/>
  <c r="J709" i="2" s="1"/>
  <c r="A710" i="2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G710" i="2"/>
  <c r="I710" i="2"/>
  <c r="J710" i="2" s="1"/>
  <c r="G711" i="2"/>
  <c r="I711" i="2"/>
  <c r="J711" i="2" s="1"/>
  <c r="G712" i="2"/>
  <c r="I712" i="2"/>
  <c r="J712" i="2" s="1"/>
  <c r="G713" i="2"/>
  <c r="I713" i="2"/>
  <c r="J713" i="2" s="1"/>
  <c r="G714" i="2"/>
  <c r="I714" i="2"/>
  <c r="J714" i="2" s="1"/>
  <c r="G715" i="2"/>
  <c r="I715" i="2"/>
  <c r="J715" i="2" s="1"/>
  <c r="G716" i="2"/>
  <c r="I716" i="2"/>
  <c r="J716" i="2" s="1"/>
  <c r="G717" i="2"/>
  <c r="I717" i="2"/>
  <c r="J717" i="2" s="1"/>
  <c r="G718" i="2"/>
  <c r="I718" i="2"/>
  <c r="J718" i="2" s="1"/>
  <c r="G719" i="2"/>
  <c r="I719" i="2"/>
  <c r="J719" i="2" s="1"/>
  <c r="G720" i="2"/>
  <c r="I720" i="2"/>
  <c r="J720" i="2" s="1"/>
  <c r="G721" i="2"/>
  <c r="I721" i="2"/>
  <c r="J721" i="2" s="1"/>
  <c r="G722" i="2"/>
  <c r="I722" i="2"/>
  <c r="J722" i="2" s="1"/>
  <c r="G723" i="2"/>
  <c r="I723" i="2"/>
  <c r="J723" i="2" s="1"/>
  <c r="G724" i="2"/>
  <c r="I724" i="2"/>
  <c r="J724" i="2" s="1"/>
  <c r="G725" i="2"/>
  <c r="I725" i="2"/>
  <c r="J725" i="2" s="1"/>
  <c r="G726" i="2"/>
  <c r="I726" i="2"/>
  <c r="J726" i="2" s="1"/>
  <c r="G727" i="2"/>
  <c r="I727" i="2"/>
  <c r="J727" i="2" s="1"/>
  <c r="G728" i="2"/>
  <c r="I728" i="2"/>
  <c r="J728" i="2" s="1"/>
  <c r="G729" i="2"/>
  <c r="I729" i="2"/>
  <c r="J729" i="2" s="1"/>
  <c r="G730" i="2"/>
  <c r="I730" i="2"/>
  <c r="J730" i="2" s="1"/>
  <c r="G731" i="2"/>
  <c r="I731" i="2"/>
  <c r="J731" i="2" s="1"/>
  <c r="G732" i="2"/>
  <c r="I732" i="2"/>
  <c r="J732" i="2" s="1"/>
  <c r="G733" i="2"/>
  <c r="I733" i="2"/>
  <c r="J733" i="2" s="1"/>
  <c r="G734" i="2"/>
  <c r="I734" i="2"/>
  <c r="J734" i="2" s="1"/>
  <c r="G735" i="2"/>
  <c r="I735" i="2"/>
  <c r="J735" i="2" s="1"/>
  <c r="G736" i="2"/>
  <c r="I736" i="2"/>
  <c r="J736" i="2" s="1"/>
  <c r="G737" i="2"/>
  <c r="I737" i="2"/>
  <c r="J737" i="2" s="1"/>
  <c r="G738" i="2"/>
  <c r="I738" i="2"/>
  <c r="J738" i="2" s="1"/>
  <c r="G739" i="2"/>
  <c r="I739" i="2"/>
  <c r="J739" i="2" s="1"/>
  <c r="G740" i="2"/>
  <c r="I740" i="2"/>
  <c r="J740" i="2" s="1"/>
  <c r="G741" i="2"/>
  <c r="I741" i="2"/>
  <c r="J741" i="2" s="1"/>
  <c r="G742" i="2"/>
  <c r="I742" i="2"/>
  <c r="J742" i="2" s="1"/>
  <c r="G743" i="2"/>
  <c r="I743" i="2"/>
  <c r="J743" i="2" s="1"/>
  <c r="G744" i="2"/>
  <c r="I744" i="2"/>
  <c r="J744" i="2" s="1"/>
  <c r="G745" i="2"/>
  <c r="I745" i="2"/>
  <c r="J745" i="2" s="1"/>
  <c r="G746" i="2"/>
  <c r="I746" i="2"/>
  <c r="J746" i="2" s="1"/>
  <c r="G747" i="2"/>
  <c r="I747" i="2"/>
  <c r="J747" i="2" s="1"/>
  <c r="G748" i="2"/>
  <c r="I748" i="2"/>
  <c r="J748" i="2" s="1"/>
  <c r="G749" i="2"/>
  <c r="I749" i="2"/>
  <c r="J749" i="2" s="1"/>
  <c r="G750" i="2"/>
  <c r="I750" i="2"/>
  <c r="J750" i="2" s="1"/>
  <c r="G751" i="2"/>
  <c r="I751" i="2"/>
  <c r="J751" i="2" s="1"/>
  <c r="G752" i="2"/>
  <c r="I752" i="2"/>
  <c r="J752" i="2" s="1"/>
  <c r="G753" i="2"/>
  <c r="I753" i="2"/>
  <c r="J753" i="2" s="1"/>
  <c r="G754" i="2"/>
  <c r="I754" i="2"/>
  <c r="J754" i="2" s="1"/>
  <c r="G755" i="2"/>
  <c r="I755" i="2"/>
  <c r="J755" i="2" s="1"/>
  <c r="G756" i="2"/>
  <c r="I756" i="2"/>
  <c r="J756" i="2" s="1"/>
  <c r="G757" i="2"/>
  <c r="I757" i="2"/>
  <c r="J757" i="2" s="1"/>
  <c r="G758" i="2"/>
  <c r="I758" i="2"/>
  <c r="J758" i="2" s="1"/>
  <c r="G759" i="2"/>
  <c r="I759" i="2"/>
  <c r="J759" i="2" s="1"/>
  <c r="G760" i="2"/>
  <c r="I760" i="2"/>
  <c r="J760" i="2" s="1"/>
  <c r="G761" i="2"/>
  <c r="I761" i="2"/>
  <c r="J761" i="2" s="1"/>
  <c r="G762" i="2"/>
  <c r="I762" i="2"/>
  <c r="J762" i="2" s="1"/>
  <c r="G763" i="2"/>
  <c r="I763" i="2"/>
  <c r="J763" i="2" s="1"/>
  <c r="G764" i="2"/>
  <c r="I764" i="2"/>
  <c r="J764" i="2" s="1"/>
  <c r="G765" i="2"/>
  <c r="I765" i="2"/>
  <c r="J765" i="2" s="1"/>
  <c r="G766" i="2"/>
  <c r="I766" i="2"/>
  <c r="J766" i="2" s="1"/>
  <c r="G767" i="2"/>
  <c r="I767" i="2"/>
  <c r="J767" i="2" s="1"/>
  <c r="G768" i="2"/>
  <c r="I768" i="2"/>
  <c r="J768" i="2" s="1"/>
  <c r="G769" i="2"/>
  <c r="I769" i="2"/>
  <c r="J769" i="2" s="1"/>
  <c r="G770" i="2"/>
  <c r="I770" i="2"/>
  <c r="J770" i="2" s="1"/>
  <c r="G771" i="2"/>
  <c r="I771" i="2"/>
  <c r="J771" i="2" s="1"/>
  <c r="G772" i="2"/>
  <c r="I772" i="2"/>
  <c r="J772" i="2" s="1"/>
  <c r="G773" i="2"/>
  <c r="I773" i="2"/>
  <c r="J773" i="2" s="1"/>
  <c r="G774" i="2"/>
  <c r="I774" i="2"/>
  <c r="J774" i="2" s="1"/>
  <c r="G775" i="2"/>
  <c r="I775" i="2"/>
  <c r="J775" i="2" s="1"/>
  <c r="G776" i="2"/>
  <c r="I776" i="2"/>
  <c r="J776" i="2" s="1"/>
  <c r="G777" i="2"/>
  <c r="I777" i="2"/>
  <c r="J777" i="2" s="1"/>
  <c r="G778" i="2"/>
  <c r="I778" i="2"/>
  <c r="J778" i="2" s="1"/>
  <c r="G779" i="2"/>
  <c r="I779" i="2"/>
  <c r="J779" i="2" s="1"/>
  <c r="G780" i="2"/>
  <c r="I780" i="2"/>
  <c r="J780" i="2" s="1"/>
  <c r="G781" i="2"/>
  <c r="I781" i="2"/>
  <c r="J781" i="2" s="1"/>
  <c r="G782" i="2"/>
  <c r="I782" i="2"/>
  <c r="J782" i="2" s="1"/>
  <c r="G783" i="2"/>
  <c r="I783" i="2"/>
  <c r="J783" i="2" s="1"/>
  <c r="G784" i="2"/>
  <c r="I784" i="2"/>
  <c r="J784" i="2" s="1"/>
  <c r="G785" i="2"/>
  <c r="I785" i="2"/>
  <c r="J785" i="2" s="1"/>
  <c r="G786" i="2"/>
  <c r="I786" i="2"/>
  <c r="J786" i="2" s="1"/>
  <c r="G787" i="2"/>
  <c r="I787" i="2"/>
  <c r="J787" i="2" s="1"/>
  <c r="G788" i="2"/>
  <c r="I788" i="2"/>
  <c r="J788" i="2" s="1"/>
  <c r="G789" i="2"/>
  <c r="I789" i="2"/>
  <c r="J789" i="2" s="1"/>
  <c r="G790" i="2"/>
  <c r="I790" i="2"/>
  <c r="J790" i="2" s="1"/>
  <c r="G791" i="2"/>
  <c r="I791" i="2"/>
  <c r="J791" i="2" s="1"/>
  <c r="G792" i="2"/>
  <c r="I792" i="2"/>
  <c r="J792" i="2" s="1"/>
  <c r="G793" i="2"/>
  <c r="I793" i="2"/>
  <c r="J793" i="2" s="1"/>
  <c r="G794" i="2"/>
  <c r="I794" i="2"/>
  <c r="J794" i="2" s="1"/>
  <c r="G795" i="2"/>
  <c r="I795" i="2"/>
  <c r="J795" i="2" s="1"/>
  <c r="G796" i="2"/>
  <c r="I796" i="2"/>
  <c r="J796" i="2" s="1"/>
  <c r="G797" i="2"/>
  <c r="I797" i="2"/>
  <c r="J797" i="2" s="1"/>
  <c r="G798" i="2"/>
  <c r="I798" i="2"/>
  <c r="J798" i="2" s="1"/>
  <c r="G799" i="2"/>
  <c r="I799" i="2"/>
  <c r="J799" i="2" s="1"/>
  <c r="G800" i="2"/>
  <c r="I800" i="2"/>
  <c r="J800" i="2" s="1"/>
  <c r="G801" i="2"/>
  <c r="I801" i="2"/>
  <c r="J801" i="2" s="1"/>
  <c r="G802" i="2"/>
  <c r="I802" i="2"/>
  <c r="J802" i="2" s="1"/>
  <c r="G803" i="2"/>
  <c r="I803" i="2"/>
  <c r="J803" i="2" s="1"/>
  <c r="G804" i="2"/>
  <c r="I804" i="2"/>
  <c r="J804" i="2" s="1"/>
  <c r="G805" i="2"/>
  <c r="I805" i="2"/>
  <c r="J805" i="2" s="1"/>
  <c r="G806" i="2"/>
  <c r="I806" i="2"/>
  <c r="J806" i="2" s="1"/>
  <c r="G807" i="2"/>
  <c r="I807" i="2"/>
  <c r="J807" i="2" s="1"/>
  <c r="G808" i="2"/>
  <c r="I808" i="2"/>
  <c r="J808" i="2" s="1"/>
  <c r="G809" i="2"/>
  <c r="I809" i="2"/>
  <c r="J809" i="2" s="1"/>
  <c r="G810" i="2"/>
  <c r="I810" i="2"/>
  <c r="J810" i="2" s="1"/>
  <c r="G811" i="2"/>
  <c r="I811" i="2"/>
  <c r="J811" i="2" s="1"/>
  <c r="G812" i="2"/>
  <c r="I812" i="2"/>
  <c r="J812" i="2" s="1"/>
  <c r="G813" i="2"/>
  <c r="I813" i="2"/>
  <c r="J813" i="2" s="1"/>
  <c r="G814" i="2"/>
  <c r="I814" i="2"/>
  <c r="J814" i="2" s="1"/>
  <c r="G815" i="2"/>
  <c r="I815" i="2"/>
  <c r="J815" i="2" s="1"/>
  <c r="G816" i="2"/>
  <c r="I816" i="2"/>
  <c r="J816" i="2" s="1"/>
  <c r="G817" i="2"/>
  <c r="I817" i="2"/>
  <c r="J817" i="2" s="1"/>
  <c r="G818" i="2"/>
  <c r="I818" i="2"/>
  <c r="J818" i="2" s="1"/>
  <c r="G819" i="2"/>
  <c r="I819" i="2"/>
  <c r="J819" i="2" s="1"/>
  <c r="G820" i="2"/>
  <c r="I820" i="2"/>
  <c r="J820" i="2" s="1"/>
  <c r="G821" i="2"/>
  <c r="I821" i="2"/>
  <c r="J821" i="2" s="1"/>
  <c r="G822" i="2"/>
  <c r="I822" i="2"/>
  <c r="J822" i="2" s="1"/>
  <c r="G823" i="2"/>
  <c r="I823" i="2"/>
  <c r="J823" i="2" s="1"/>
  <c r="G824" i="2"/>
  <c r="I824" i="2"/>
  <c r="J824" i="2" s="1"/>
  <c r="G825" i="2"/>
  <c r="I825" i="2"/>
  <c r="J825" i="2" s="1"/>
  <c r="G826" i="2"/>
  <c r="I826" i="2"/>
  <c r="J826" i="2" s="1"/>
  <c r="G827" i="2"/>
  <c r="I827" i="2"/>
  <c r="J827" i="2" s="1"/>
  <c r="G828" i="2"/>
  <c r="I828" i="2"/>
  <c r="J828" i="2" s="1"/>
  <c r="G829" i="2"/>
  <c r="I829" i="2"/>
  <c r="J829" i="2" s="1"/>
  <c r="G830" i="2"/>
  <c r="I830" i="2"/>
  <c r="J830" i="2" s="1"/>
  <c r="G831" i="2"/>
  <c r="I831" i="2"/>
  <c r="J831" i="2" s="1"/>
  <c r="G832" i="2"/>
  <c r="I832" i="2"/>
  <c r="J832" i="2" s="1"/>
  <c r="G833" i="2"/>
  <c r="I833" i="2"/>
  <c r="J833" i="2" s="1"/>
  <c r="G834" i="2"/>
  <c r="I834" i="2"/>
  <c r="J834" i="2" s="1"/>
  <c r="G835" i="2"/>
  <c r="I835" i="2"/>
  <c r="J835" i="2" s="1"/>
  <c r="G836" i="2"/>
  <c r="I836" i="2"/>
  <c r="J836" i="2" s="1"/>
  <c r="G837" i="2"/>
  <c r="I837" i="2"/>
  <c r="J837" i="2" s="1"/>
  <c r="G838" i="2"/>
  <c r="I838" i="2"/>
  <c r="J838" i="2" s="1"/>
  <c r="G839" i="2"/>
  <c r="I839" i="2"/>
  <c r="J839" i="2" s="1"/>
  <c r="G840" i="2"/>
  <c r="I840" i="2"/>
  <c r="J840" i="2" s="1"/>
  <c r="G841" i="2"/>
  <c r="I841" i="2"/>
  <c r="J841" i="2" s="1"/>
  <c r="G842" i="2"/>
  <c r="I842" i="2"/>
  <c r="J842" i="2" s="1"/>
  <c r="G843" i="2"/>
  <c r="I843" i="2"/>
  <c r="J843" i="2" s="1"/>
  <c r="G844" i="2"/>
  <c r="I844" i="2"/>
  <c r="J844" i="2" s="1"/>
  <c r="G845" i="2"/>
  <c r="I845" i="2"/>
  <c r="J845" i="2" s="1"/>
  <c r="G846" i="2"/>
  <c r="I846" i="2"/>
  <c r="J846" i="2" s="1"/>
  <c r="G847" i="2"/>
  <c r="I847" i="2"/>
  <c r="J847" i="2" s="1"/>
  <c r="G848" i="2"/>
  <c r="I848" i="2"/>
  <c r="J848" i="2" s="1"/>
  <c r="G849" i="2"/>
  <c r="I849" i="2"/>
  <c r="J849" i="2" s="1"/>
  <c r="G850" i="2"/>
  <c r="I850" i="2"/>
  <c r="J850" i="2" s="1"/>
  <c r="G851" i="2"/>
  <c r="I851" i="2"/>
  <c r="J851" i="2" s="1"/>
  <c r="G852" i="2"/>
  <c r="I852" i="2"/>
  <c r="J852" i="2" s="1"/>
  <c r="G853" i="2"/>
  <c r="I853" i="2"/>
  <c r="J853" i="2" s="1"/>
  <c r="G854" i="2"/>
  <c r="I854" i="2"/>
  <c r="J854" i="2" s="1"/>
  <c r="G855" i="2"/>
  <c r="I855" i="2"/>
  <c r="J855" i="2" s="1"/>
  <c r="G856" i="2"/>
  <c r="I856" i="2"/>
  <c r="J856" i="2" s="1"/>
  <c r="G857" i="2"/>
  <c r="G858" i="2"/>
  <c r="G859" i="2"/>
  <c r="G860" i="2"/>
  <c r="G861" i="2"/>
  <c r="G862" i="2"/>
  <c r="I862" i="2"/>
  <c r="J862" i="2" s="1"/>
  <c r="A886" i="2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G884" i="2"/>
  <c r="I884" i="2"/>
  <c r="J884" i="2" s="1"/>
  <c r="G885" i="2"/>
  <c r="I885" i="2"/>
  <c r="J885" i="2" s="1"/>
  <c r="G886" i="2"/>
  <c r="I886" i="2"/>
  <c r="J886" i="2" s="1"/>
  <c r="G887" i="2"/>
  <c r="I887" i="2"/>
  <c r="J887" i="2" s="1"/>
  <c r="G888" i="2"/>
  <c r="I888" i="2"/>
  <c r="J888" i="2" s="1"/>
  <c r="G889" i="2"/>
  <c r="I889" i="2"/>
  <c r="J889" i="2" s="1"/>
  <c r="G890" i="2"/>
  <c r="I890" i="2"/>
  <c r="J890" i="2" s="1"/>
  <c r="G891" i="2"/>
  <c r="I891" i="2"/>
  <c r="J891" i="2" s="1"/>
  <c r="G892" i="2"/>
  <c r="I892" i="2"/>
  <c r="J892" i="2" s="1"/>
  <c r="G893" i="2"/>
  <c r="I893" i="2"/>
  <c r="J893" i="2" s="1"/>
  <c r="G894" i="2"/>
  <c r="I894" i="2"/>
  <c r="J894" i="2" s="1"/>
  <c r="G895" i="2"/>
  <c r="I895" i="2"/>
  <c r="J895" i="2" s="1"/>
  <c r="G896" i="2"/>
  <c r="I896" i="2"/>
  <c r="J896" i="2" s="1"/>
  <c r="G897" i="2"/>
  <c r="I897" i="2"/>
  <c r="J897" i="2" s="1"/>
  <c r="G898" i="2"/>
  <c r="I898" i="2"/>
  <c r="J898" i="2" s="1"/>
  <c r="G899" i="2"/>
  <c r="I899" i="2"/>
  <c r="J899" i="2" s="1"/>
  <c r="G900" i="2"/>
  <c r="I900" i="2"/>
  <c r="J900" i="2" s="1"/>
  <c r="G901" i="2"/>
  <c r="I901" i="2"/>
  <c r="J901" i="2" s="1"/>
  <c r="G902" i="2"/>
  <c r="I902" i="2"/>
  <c r="J902" i="2" s="1"/>
  <c r="G903" i="2"/>
  <c r="I903" i="2"/>
  <c r="J903" i="2" s="1"/>
  <c r="G904" i="2"/>
  <c r="I904" i="2"/>
  <c r="J904" i="2" s="1"/>
  <c r="G905" i="2"/>
  <c r="I905" i="2"/>
  <c r="J905" i="2" s="1"/>
  <c r="G906" i="2"/>
  <c r="I906" i="2"/>
  <c r="J906" i="2" s="1"/>
  <c r="G907" i="2"/>
  <c r="I907" i="2"/>
  <c r="J907" i="2" s="1"/>
  <c r="G908" i="2"/>
  <c r="I908" i="2"/>
  <c r="J908" i="2" s="1"/>
  <c r="G909" i="2"/>
  <c r="I909" i="2"/>
  <c r="J909" i="2" s="1"/>
  <c r="G910" i="2"/>
  <c r="I910" i="2"/>
  <c r="J910" i="2" s="1"/>
  <c r="G911" i="2"/>
  <c r="I911" i="2"/>
  <c r="J911" i="2" s="1"/>
  <c r="G912" i="2"/>
  <c r="I912" i="2"/>
  <c r="J912" i="2" s="1"/>
  <c r="G913" i="2"/>
  <c r="I913" i="2"/>
  <c r="J913" i="2" s="1"/>
  <c r="G914" i="2"/>
  <c r="I914" i="2"/>
  <c r="J914" i="2" s="1"/>
  <c r="G915" i="2"/>
  <c r="I915" i="2"/>
  <c r="J915" i="2" s="1"/>
  <c r="G916" i="2"/>
  <c r="I916" i="2"/>
  <c r="J916" i="2" s="1"/>
  <c r="G917" i="2"/>
  <c r="I917" i="2"/>
  <c r="J917" i="2" s="1"/>
  <c r="G918" i="2"/>
  <c r="I918" i="2"/>
  <c r="J918" i="2" s="1"/>
  <c r="G919" i="2"/>
  <c r="I919" i="2"/>
  <c r="J919" i="2" s="1"/>
  <c r="G920" i="2"/>
  <c r="I920" i="2"/>
  <c r="J920" i="2" s="1"/>
  <c r="G921" i="2"/>
  <c r="I921" i="2"/>
  <c r="J921" i="2" s="1"/>
  <c r="G922" i="2"/>
  <c r="I922" i="2"/>
  <c r="J922" i="2" s="1"/>
  <c r="G923" i="2"/>
  <c r="I923" i="2"/>
  <c r="J923" i="2" s="1"/>
  <c r="G924" i="2"/>
  <c r="I924" i="2"/>
  <c r="J924" i="2" s="1"/>
  <c r="G925" i="2"/>
  <c r="I925" i="2"/>
  <c r="J925" i="2" s="1"/>
  <c r="G926" i="2"/>
  <c r="I926" i="2"/>
  <c r="J926" i="2" s="1"/>
  <c r="G927" i="2"/>
  <c r="I927" i="2"/>
  <c r="J927" i="2" s="1"/>
  <c r="G928" i="2"/>
  <c r="I928" i="2"/>
  <c r="J928" i="2" s="1"/>
  <c r="G929" i="2"/>
  <c r="I929" i="2"/>
  <c r="J929" i="2" s="1"/>
  <c r="G930" i="2"/>
  <c r="I930" i="2"/>
  <c r="J930" i="2" s="1"/>
  <c r="G931" i="2"/>
  <c r="I931" i="2"/>
  <c r="J931" i="2" s="1"/>
  <c r="G932" i="2"/>
  <c r="I932" i="2"/>
  <c r="J932" i="2" s="1"/>
  <c r="G933" i="2"/>
  <c r="I933" i="2"/>
  <c r="J933" i="2" s="1"/>
  <c r="G934" i="2"/>
  <c r="I934" i="2"/>
  <c r="J934" i="2" s="1"/>
  <c r="G935" i="2"/>
  <c r="I935" i="2"/>
  <c r="J935" i="2" s="1"/>
  <c r="G936" i="2"/>
  <c r="I936" i="2"/>
  <c r="J936" i="2" s="1"/>
  <c r="G937" i="2"/>
  <c r="I937" i="2"/>
  <c r="J937" i="2" s="1"/>
  <c r="G938" i="2"/>
  <c r="I938" i="2"/>
  <c r="J938" i="2" s="1"/>
  <c r="G939" i="2"/>
  <c r="I939" i="2"/>
  <c r="J939" i="2" s="1"/>
  <c r="G940" i="2"/>
  <c r="I940" i="2"/>
  <c r="J940" i="2" s="1"/>
  <c r="G941" i="2"/>
  <c r="I941" i="2"/>
  <c r="J941" i="2" s="1"/>
  <c r="G942" i="2"/>
  <c r="I942" i="2"/>
  <c r="J942" i="2" s="1"/>
  <c r="G943" i="2"/>
  <c r="I943" i="2"/>
  <c r="J943" i="2" s="1"/>
  <c r="G944" i="2"/>
  <c r="I944" i="2"/>
  <c r="J944" i="2" s="1"/>
  <c r="G945" i="2"/>
  <c r="I945" i="2"/>
  <c r="J945" i="2" s="1"/>
  <c r="G946" i="2"/>
  <c r="I946" i="2"/>
  <c r="J946" i="2" s="1"/>
  <c r="G947" i="2"/>
  <c r="I947" i="2"/>
  <c r="J947" i="2" s="1"/>
  <c r="G948" i="2"/>
  <c r="I948" i="2"/>
  <c r="J948" i="2" s="1"/>
  <c r="G951" i="2"/>
  <c r="I951" i="2"/>
  <c r="J951" i="2" s="1"/>
  <c r="A952" i="2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G952" i="2"/>
  <c r="I952" i="2"/>
  <c r="J952" i="2" s="1"/>
  <c r="G953" i="2"/>
  <c r="I953" i="2"/>
  <c r="J953" i="2" s="1"/>
  <c r="G954" i="2"/>
  <c r="I954" i="2"/>
  <c r="J954" i="2" s="1"/>
  <c r="G955" i="2"/>
  <c r="I955" i="2"/>
  <c r="J955" i="2" s="1"/>
  <c r="G956" i="2"/>
  <c r="I956" i="2"/>
  <c r="J956" i="2" s="1"/>
  <c r="G957" i="2"/>
  <c r="I957" i="2"/>
  <c r="J957" i="2" s="1"/>
  <c r="G958" i="2"/>
  <c r="I958" i="2"/>
  <c r="J958" i="2" s="1"/>
  <c r="G959" i="2"/>
  <c r="I959" i="2"/>
  <c r="J959" i="2" s="1"/>
  <c r="G960" i="2"/>
  <c r="I960" i="2"/>
  <c r="J960" i="2" s="1"/>
  <c r="G961" i="2"/>
  <c r="I961" i="2"/>
  <c r="J961" i="2" s="1"/>
  <c r="G962" i="2"/>
  <c r="I962" i="2"/>
  <c r="J962" i="2" s="1"/>
  <c r="G963" i="2"/>
  <c r="I963" i="2"/>
  <c r="J963" i="2" s="1"/>
  <c r="G964" i="2"/>
  <c r="I964" i="2"/>
  <c r="J964" i="2" s="1"/>
  <c r="G965" i="2"/>
  <c r="I965" i="2"/>
  <c r="J965" i="2" s="1"/>
  <c r="G966" i="2"/>
  <c r="I966" i="2"/>
  <c r="J966" i="2" s="1"/>
  <c r="G967" i="2"/>
  <c r="I967" i="2"/>
  <c r="J967" i="2" s="1"/>
  <c r="G968" i="2"/>
  <c r="I968" i="2"/>
  <c r="J968" i="2" s="1"/>
  <c r="G969" i="2"/>
  <c r="I969" i="2"/>
  <c r="J969" i="2" s="1"/>
  <c r="G970" i="2"/>
  <c r="I970" i="2"/>
  <c r="J970" i="2" s="1"/>
  <c r="G971" i="2"/>
  <c r="I971" i="2"/>
  <c r="J971" i="2" s="1"/>
  <c r="G972" i="2"/>
  <c r="I972" i="2"/>
  <c r="J972" i="2" s="1"/>
  <c r="G973" i="2"/>
  <c r="I973" i="2"/>
  <c r="J973" i="2" s="1"/>
  <c r="G974" i="2"/>
  <c r="I974" i="2"/>
  <c r="J974" i="2" s="1"/>
  <c r="G975" i="2"/>
  <c r="I975" i="2"/>
  <c r="J975" i="2" s="1"/>
  <c r="G976" i="2"/>
  <c r="I976" i="2"/>
  <c r="J976" i="2" s="1"/>
  <c r="G977" i="2"/>
  <c r="I977" i="2"/>
  <c r="J977" i="2" s="1"/>
  <c r="G978" i="2"/>
  <c r="I978" i="2"/>
  <c r="J978" i="2" s="1"/>
  <c r="G979" i="2"/>
  <c r="I979" i="2"/>
  <c r="J979" i="2" s="1"/>
  <c r="G980" i="2"/>
  <c r="I980" i="2"/>
  <c r="J980" i="2" s="1"/>
  <c r="G981" i="2"/>
  <c r="I981" i="2"/>
  <c r="J981" i="2" s="1"/>
  <c r="G982" i="2"/>
  <c r="I982" i="2"/>
  <c r="J982" i="2" s="1"/>
  <c r="G983" i="2"/>
  <c r="I983" i="2"/>
  <c r="J983" i="2" s="1"/>
  <c r="G984" i="2"/>
  <c r="I984" i="2"/>
  <c r="J984" i="2" s="1"/>
  <c r="G985" i="2"/>
  <c r="I985" i="2"/>
  <c r="J985" i="2" s="1"/>
  <c r="G986" i="2"/>
  <c r="I986" i="2"/>
  <c r="J986" i="2" s="1"/>
  <c r="G987" i="2"/>
  <c r="I987" i="2"/>
  <c r="J987" i="2" s="1"/>
  <c r="G988" i="2"/>
  <c r="I988" i="2"/>
  <c r="J988" i="2" s="1"/>
  <c r="G989" i="2"/>
  <c r="I989" i="2"/>
  <c r="J989" i="2" s="1"/>
  <c r="G990" i="2"/>
  <c r="I990" i="2"/>
  <c r="J990" i="2" s="1"/>
  <c r="G991" i="2"/>
  <c r="I991" i="2"/>
  <c r="J991" i="2" s="1"/>
  <c r="G992" i="2"/>
  <c r="I992" i="2"/>
  <c r="J992" i="2" s="1"/>
  <c r="G993" i="2"/>
  <c r="I993" i="2"/>
  <c r="J993" i="2" s="1"/>
  <c r="G994" i="2"/>
  <c r="I994" i="2"/>
  <c r="J994" i="2" s="1"/>
  <c r="G995" i="2"/>
  <c r="I995" i="2"/>
  <c r="J995" i="2" s="1"/>
  <c r="G996" i="2"/>
  <c r="I996" i="2"/>
  <c r="J996" i="2" s="1"/>
  <c r="G997" i="2"/>
  <c r="I997" i="2"/>
  <c r="J997" i="2" s="1"/>
  <c r="G998" i="2"/>
  <c r="I998" i="2"/>
  <c r="J998" i="2" s="1"/>
  <c r="G999" i="2"/>
  <c r="I999" i="2"/>
  <c r="J999" i="2" s="1"/>
  <c r="G1000" i="2"/>
  <c r="I1000" i="2"/>
  <c r="J1000" i="2" s="1"/>
  <c r="G1001" i="2"/>
  <c r="I1001" i="2"/>
  <c r="J1001" i="2" s="1"/>
  <c r="G1002" i="2"/>
  <c r="I1002" i="2"/>
  <c r="J1002" i="2" s="1"/>
  <c r="G1003" i="2"/>
  <c r="I1003" i="2"/>
  <c r="J1003" i="2" s="1"/>
  <c r="G1004" i="2"/>
  <c r="I1004" i="2"/>
  <c r="J1004" i="2" s="1"/>
  <c r="G1005" i="2"/>
  <c r="I1005" i="2"/>
  <c r="J1005" i="2" s="1"/>
  <c r="G1006" i="2"/>
  <c r="I1006" i="2"/>
  <c r="J1006" i="2" s="1"/>
  <c r="G1007" i="2"/>
  <c r="I1007" i="2"/>
  <c r="J1007" i="2" s="1"/>
  <c r="G1008" i="2"/>
  <c r="I1008" i="2"/>
  <c r="J1008" i="2" s="1"/>
  <c r="G1009" i="2"/>
  <c r="I1009" i="2"/>
  <c r="J1009" i="2" s="1"/>
  <c r="G1010" i="2"/>
  <c r="I1010" i="2"/>
  <c r="J1010" i="2" s="1"/>
  <c r="G1011" i="2"/>
  <c r="I1011" i="2"/>
  <c r="J1011" i="2" s="1"/>
  <c r="G1012" i="2"/>
  <c r="I1012" i="2"/>
  <c r="J1012" i="2" s="1"/>
  <c r="G1013" i="2"/>
  <c r="I1013" i="2"/>
  <c r="J1013" i="2" s="1"/>
  <c r="G1014" i="2"/>
  <c r="I1014" i="2"/>
  <c r="J1014" i="2" s="1"/>
  <c r="G1015" i="2"/>
  <c r="I1015" i="2"/>
  <c r="J1015" i="2" s="1"/>
  <c r="G1016" i="2"/>
  <c r="I1016" i="2"/>
  <c r="J1016" i="2" s="1"/>
  <c r="G1017" i="2"/>
  <c r="I1017" i="2"/>
  <c r="J1017" i="2" s="1"/>
  <c r="G1018" i="2"/>
  <c r="I1018" i="2"/>
  <c r="J1018" i="2" s="1"/>
  <c r="G1019" i="2"/>
  <c r="I1019" i="2"/>
  <c r="J1019" i="2" s="1"/>
  <c r="G1020" i="2"/>
  <c r="I1020" i="2"/>
  <c r="J1020" i="2" s="1"/>
  <c r="G1021" i="2"/>
  <c r="I1021" i="2"/>
  <c r="J1021" i="2" s="1"/>
  <c r="G1022" i="2"/>
  <c r="G1023" i="2"/>
  <c r="I1023" i="2"/>
  <c r="J1023" i="2" s="1"/>
  <c r="G1024" i="2"/>
  <c r="I1024" i="2"/>
  <c r="J1024" i="2" s="1"/>
  <c r="G1025" i="2"/>
  <c r="I1025" i="2"/>
  <c r="J1025" i="2" s="1"/>
  <c r="G1026" i="2"/>
  <c r="I1026" i="2"/>
  <c r="J1026" i="2" s="1"/>
  <c r="G1027" i="2"/>
  <c r="I1027" i="2"/>
  <c r="J1027" i="2" s="1"/>
  <c r="G1028" i="2"/>
  <c r="I1028" i="2"/>
  <c r="J1028" i="2" s="1"/>
  <c r="G1029" i="2"/>
  <c r="I1029" i="2"/>
  <c r="J1029" i="2" s="1"/>
  <c r="G1030" i="2"/>
  <c r="I1030" i="2"/>
  <c r="J1030" i="2" s="1"/>
  <c r="G1031" i="2"/>
  <c r="I1031" i="2"/>
  <c r="J1031" i="2" s="1"/>
  <c r="G1032" i="2"/>
  <c r="I1032" i="2"/>
  <c r="J1032" i="2" s="1"/>
  <c r="G1033" i="2"/>
  <c r="I1033" i="2"/>
  <c r="J1033" i="2" s="1"/>
  <c r="G1034" i="2"/>
  <c r="I1034" i="2"/>
  <c r="J1034" i="2" s="1"/>
  <c r="G1035" i="2"/>
  <c r="I1035" i="2"/>
  <c r="J1035" i="2" s="1"/>
  <c r="G1036" i="2"/>
  <c r="I1036" i="2"/>
  <c r="J1036" i="2" s="1"/>
  <c r="G1037" i="2"/>
  <c r="I1037" i="2"/>
  <c r="J1037" i="2" s="1"/>
  <c r="G1038" i="2"/>
  <c r="I1038" i="2"/>
  <c r="J1038" i="2" s="1"/>
  <c r="G1039" i="2"/>
  <c r="I1039" i="2"/>
  <c r="J1039" i="2" s="1"/>
  <c r="G1040" i="2"/>
  <c r="I1040" i="2"/>
  <c r="J1040" i="2" s="1"/>
  <c r="G1041" i="2"/>
  <c r="I1041" i="2"/>
  <c r="J1041" i="2" s="1"/>
  <c r="G1042" i="2"/>
  <c r="I1042" i="2"/>
  <c r="J1042" i="2" s="1"/>
  <c r="G1043" i="2"/>
  <c r="I1043" i="2"/>
  <c r="J1043" i="2" s="1"/>
  <c r="G1044" i="2"/>
  <c r="I1044" i="2"/>
  <c r="J1044" i="2" s="1"/>
  <c r="G1045" i="2"/>
  <c r="I1045" i="2"/>
  <c r="J1045" i="2" s="1"/>
  <c r="G1046" i="2"/>
  <c r="I1046" i="2"/>
  <c r="J1046" i="2" s="1"/>
  <c r="G1047" i="2"/>
  <c r="I1047" i="2"/>
  <c r="J1047" i="2" s="1"/>
  <c r="G1048" i="2"/>
  <c r="I1048" i="2"/>
  <c r="J1048" i="2" s="1"/>
  <c r="G1049" i="2"/>
  <c r="I1049" i="2"/>
  <c r="J1049" i="2" s="1"/>
  <c r="G1050" i="2"/>
  <c r="I1050" i="2"/>
  <c r="J1050" i="2" s="1"/>
  <c r="G1051" i="2"/>
  <c r="I1051" i="2"/>
  <c r="J1051" i="2" s="1"/>
  <c r="G1052" i="2"/>
  <c r="I1052" i="2"/>
  <c r="J1052" i="2" s="1"/>
  <c r="G1053" i="2"/>
  <c r="I1053" i="2"/>
  <c r="J1053" i="2" s="1"/>
  <c r="G1054" i="2"/>
  <c r="I1054" i="2"/>
  <c r="J1054" i="2" s="1"/>
  <c r="G1055" i="2"/>
  <c r="I1055" i="2"/>
  <c r="J1055" i="2" s="1"/>
  <c r="G1056" i="2"/>
  <c r="I1056" i="2"/>
  <c r="J1056" i="2" s="1"/>
  <c r="G1057" i="2"/>
  <c r="I1057" i="2"/>
  <c r="J1057" i="2" s="1"/>
  <c r="G1058" i="2"/>
  <c r="I1058" i="2"/>
  <c r="J1058" i="2" s="1"/>
  <c r="G1059" i="2"/>
  <c r="I1059" i="2"/>
  <c r="J1059" i="2" s="1"/>
  <c r="G1060" i="2"/>
  <c r="I1060" i="2"/>
  <c r="J1060" i="2" s="1"/>
  <c r="G1061" i="2"/>
  <c r="I1061" i="2"/>
  <c r="J1061" i="2" s="1"/>
  <c r="G1062" i="2"/>
  <c r="I1062" i="2"/>
  <c r="J1062" i="2" s="1"/>
  <c r="G1063" i="2"/>
  <c r="I1063" i="2"/>
  <c r="J1063" i="2" s="1"/>
  <c r="G1064" i="2"/>
  <c r="I1064" i="2"/>
  <c r="J1064" i="2" s="1"/>
  <c r="G1065" i="2"/>
  <c r="I1065" i="2"/>
  <c r="J1065" i="2" s="1"/>
  <c r="G1066" i="2"/>
  <c r="I1066" i="2"/>
  <c r="J1066" i="2" s="1"/>
  <c r="G1067" i="2"/>
  <c r="I1067" i="2"/>
  <c r="J1067" i="2" s="1"/>
  <c r="G1068" i="2"/>
  <c r="I1068" i="2"/>
  <c r="J1068" i="2" s="1"/>
  <c r="G1069" i="2"/>
  <c r="I1069" i="2"/>
  <c r="J1069" i="2" s="1"/>
  <c r="G1070" i="2"/>
  <c r="I1070" i="2"/>
  <c r="J1070" i="2" s="1"/>
  <c r="G1071" i="2"/>
  <c r="I1071" i="2"/>
  <c r="J1071" i="2" s="1"/>
  <c r="G1072" i="2"/>
  <c r="I1072" i="2"/>
  <c r="J1072" i="2" s="1"/>
  <c r="G1073" i="2"/>
  <c r="I1073" i="2"/>
  <c r="J1073" i="2" s="1"/>
  <c r="G1074" i="2"/>
  <c r="I1074" i="2"/>
  <c r="J1074" i="2" s="1"/>
  <c r="G1075" i="2"/>
  <c r="I1075" i="2"/>
  <c r="J1075" i="2" s="1"/>
  <c r="G1076" i="2"/>
  <c r="I1076" i="2"/>
  <c r="J1076" i="2" s="1"/>
  <c r="G1077" i="2"/>
  <c r="I1077" i="2"/>
  <c r="J1077" i="2" s="1"/>
  <c r="G1078" i="2"/>
  <c r="I1078" i="2"/>
  <c r="J1078" i="2" s="1"/>
  <c r="G1079" i="2"/>
  <c r="I1079" i="2"/>
  <c r="J1079" i="2" s="1"/>
  <c r="G1080" i="2"/>
  <c r="I1080" i="2"/>
  <c r="J1080" i="2" s="1"/>
  <c r="G1081" i="2"/>
  <c r="I1081" i="2"/>
  <c r="J1081" i="2" s="1"/>
  <c r="G1082" i="2"/>
  <c r="I1082" i="2"/>
  <c r="J1082" i="2" s="1"/>
  <c r="G1083" i="2"/>
  <c r="I1083" i="2"/>
  <c r="J1083" i="2" s="1"/>
  <c r="G1084" i="2"/>
  <c r="I1084" i="2"/>
  <c r="J1084" i="2" s="1"/>
  <c r="G1085" i="2"/>
  <c r="I1085" i="2"/>
  <c r="J1085" i="2" s="1"/>
  <c r="G1086" i="2"/>
  <c r="I1086" i="2"/>
  <c r="J1086" i="2" s="1"/>
  <c r="G1087" i="2"/>
  <c r="I1087" i="2"/>
  <c r="J1087" i="2" s="1"/>
  <c r="G1088" i="2"/>
  <c r="I1088" i="2"/>
  <c r="J1088" i="2" s="1"/>
  <c r="G1089" i="2"/>
  <c r="I1089" i="2"/>
  <c r="J1089" i="2" s="1"/>
  <c r="G1090" i="2"/>
  <c r="I1090" i="2"/>
  <c r="J1090" i="2" s="1"/>
  <c r="G1091" i="2"/>
  <c r="I1091" i="2"/>
  <c r="J1091" i="2" s="1"/>
  <c r="G1092" i="2"/>
  <c r="I1092" i="2"/>
  <c r="J1092" i="2" s="1"/>
  <c r="G1093" i="2"/>
  <c r="I1093" i="2"/>
  <c r="J1093" i="2" s="1"/>
  <c r="G1094" i="2"/>
  <c r="I1094" i="2"/>
  <c r="J1094" i="2" s="1"/>
  <c r="G1095" i="2"/>
  <c r="I1095" i="2"/>
  <c r="J1095" i="2" s="1"/>
  <c r="G1096" i="2"/>
  <c r="I1096" i="2"/>
  <c r="J1096" i="2" s="1"/>
  <c r="G1097" i="2"/>
  <c r="I1097" i="2"/>
  <c r="J1097" i="2" s="1"/>
  <c r="G1098" i="2"/>
  <c r="I1098" i="2"/>
  <c r="J1098" i="2" s="1"/>
  <c r="G1099" i="2"/>
  <c r="I1099" i="2"/>
  <c r="J1099" i="2" s="1"/>
  <c r="G1100" i="2"/>
  <c r="I1100" i="2"/>
  <c r="J1100" i="2" s="1"/>
  <c r="G1101" i="2"/>
  <c r="I1101" i="2"/>
  <c r="J1101" i="2" s="1"/>
  <c r="G1102" i="2"/>
  <c r="I1102" i="2"/>
  <c r="J1102" i="2" s="1"/>
  <c r="G1103" i="2"/>
  <c r="I1103" i="2"/>
  <c r="J1103" i="2" s="1"/>
  <c r="G1104" i="2"/>
  <c r="I1104" i="2"/>
  <c r="J1104" i="2" s="1"/>
  <c r="G1105" i="2"/>
  <c r="I1105" i="2"/>
  <c r="J1105" i="2" s="1"/>
  <c r="G1106" i="2"/>
  <c r="I1106" i="2"/>
  <c r="J1106" i="2" s="1"/>
  <c r="G1107" i="2"/>
  <c r="I1107" i="2"/>
  <c r="J1107" i="2" s="1"/>
  <c r="G1108" i="2"/>
  <c r="I1108" i="2"/>
  <c r="J1108" i="2" s="1"/>
  <c r="G1109" i="2"/>
  <c r="I1109" i="2"/>
  <c r="J1109" i="2" s="1"/>
  <c r="G1110" i="2"/>
  <c r="I1110" i="2"/>
  <c r="J1110" i="2" s="1"/>
  <c r="G1111" i="2"/>
  <c r="I1111" i="2"/>
  <c r="J1111" i="2" s="1"/>
  <c r="G1112" i="2"/>
  <c r="I1112" i="2"/>
  <c r="J1112" i="2" s="1"/>
  <c r="G1113" i="2"/>
  <c r="I1113" i="2"/>
  <c r="J1113" i="2" s="1"/>
  <c r="G1114" i="2"/>
  <c r="I1114" i="2"/>
  <c r="J1114" i="2" s="1"/>
  <c r="G1115" i="2"/>
  <c r="I1115" i="2"/>
  <c r="J1115" i="2" s="1"/>
  <c r="G1116" i="2"/>
  <c r="I1116" i="2"/>
  <c r="J1116" i="2" s="1"/>
  <c r="G1117" i="2"/>
  <c r="I1117" i="2"/>
  <c r="J1117" i="2" s="1"/>
  <c r="G1118" i="2"/>
  <c r="I1118" i="2"/>
  <c r="J1118" i="2" s="1"/>
  <c r="G1119" i="2"/>
  <c r="I1119" i="2"/>
  <c r="J1119" i="2" s="1"/>
  <c r="G1120" i="2"/>
  <c r="I1120" i="2"/>
  <c r="J1120" i="2" s="1"/>
  <c r="G1121" i="2"/>
  <c r="I1121" i="2"/>
  <c r="J1121" i="2" s="1"/>
  <c r="G1122" i="2"/>
  <c r="I1122" i="2"/>
  <c r="J1122" i="2" s="1"/>
  <c r="G1123" i="2"/>
  <c r="I1123" i="2"/>
  <c r="J1123" i="2" s="1"/>
  <c r="G1124" i="2"/>
  <c r="I1124" i="2"/>
  <c r="J1124" i="2" s="1"/>
  <c r="G1125" i="2"/>
  <c r="I1125" i="2"/>
  <c r="J1125" i="2" s="1"/>
  <c r="G1126" i="2"/>
  <c r="I1126" i="2"/>
  <c r="J1126" i="2" s="1"/>
  <c r="G1127" i="2"/>
  <c r="I1127" i="2"/>
  <c r="J1127" i="2" s="1"/>
  <c r="G1128" i="2"/>
  <c r="I1128" i="2"/>
  <c r="J1128" i="2" s="1"/>
  <c r="G1129" i="2"/>
  <c r="I1129" i="2"/>
  <c r="J1129" i="2" s="1"/>
  <c r="G1130" i="2"/>
  <c r="I1130" i="2"/>
  <c r="J1130" i="2" s="1"/>
  <c r="G1131" i="2"/>
  <c r="I1131" i="2"/>
  <c r="J1131" i="2" s="1"/>
  <c r="G1132" i="2"/>
  <c r="I1132" i="2"/>
  <c r="J1132" i="2" s="1"/>
  <c r="G1133" i="2"/>
  <c r="I1133" i="2"/>
  <c r="J1133" i="2" s="1"/>
  <c r="G1134" i="2"/>
  <c r="I1134" i="2"/>
  <c r="J1134" i="2" s="1"/>
  <c r="G1135" i="2"/>
  <c r="I1135" i="2"/>
  <c r="J1135" i="2" s="1"/>
  <c r="G1136" i="2"/>
  <c r="I1136" i="2"/>
  <c r="J1136" i="2" s="1"/>
  <c r="G1137" i="2"/>
  <c r="I1137" i="2"/>
  <c r="J1137" i="2" s="1"/>
  <c r="G1138" i="2"/>
  <c r="I1138" i="2"/>
  <c r="J1138" i="2" s="1"/>
  <c r="G1139" i="2"/>
  <c r="I1139" i="2"/>
  <c r="J1139" i="2" s="1"/>
  <c r="G1140" i="2"/>
  <c r="I1140" i="2"/>
  <c r="J1140" i="2" s="1"/>
  <c r="G1141" i="2"/>
  <c r="I1141" i="2"/>
  <c r="J1141" i="2" s="1"/>
  <c r="G1142" i="2"/>
  <c r="I1142" i="2"/>
  <c r="J1142" i="2" s="1"/>
  <c r="G1143" i="2"/>
  <c r="I1143" i="2"/>
  <c r="J1143" i="2" s="1"/>
  <c r="G1144" i="2"/>
  <c r="I1144" i="2"/>
  <c r="J1144" i="2" s="1"/>
  <c r="G1145" i="2"/>
  <c r="I1145" i="2"/>
  <c r="J1145" i="2" s="1"/>
  <c r="G1146" i="2"/>
  <c r="I1146" i="2"/>
  <c r="J1146" i="2" s="1"/>
  <c r="G1147" i="2"/>
  <c r="I1147" i="2"/>
  <c r="J1147" i="2" s="1"/>
  <c r="G1148" i="2"/>
  <c r="I1148" i="2"/>
  <c r="J1148" i="2" s="1"/>
  <c r="G1149" i="2"/>
  <c r="I1149" i="2"/>
  <c r="J1149" i="2" s="1"/>
  <c r="G1150" i="2"/>
  <c r="I1150" i="2"/>
  <c r="J1150" i="2" s="1"/>
  <c r="G1151" i="2"/>
  <c r="I1151" i="2"/>
  <c r="J1151" i="2" s="1"/>
  <c r="G1152" i="2"/>
  <c r="I1152" i="2"/>
  <c r="J1152" i="2" s="1"/>
  <c r="G1153" i="2"/>
  <c r="I1153" i="2"/>
  <c r="J1153" i="2" s="1"/>
  <c r="G1154" i="2"/>
  <c r="I1154" i="2"/>
  <c r="J1154" i="2" s="1"/>
  <c r="G1155" i="2"/>
  <c r="I1155" i="2"/>
  <c r="J1155" i="2" s="1"/>
  <c r="G1156" i="2"/>
  <c r="I1156" i="2"/>
  <c r="J1156" i="2" s="1"/>
  <c r="G1157" i="2"/>
  <c r="I1157" i="2"/>
  <c r="J1157" i="2" s="1"/>
  <c r="G1158" i="2"/>
  <c r="I1158" i="2"/>
  <c r="J1158" i="2" s="1"/>
  <c r="G1159" i="2"/>
  <c r="I1159" i="2"/>
  <c r="J1159" i="2" s="1"/>
  <c r="G1160" i="2"/>
  <c r="I1160" i="2"/>
  <c r="J1160" i="2" s="1"/>
  <c r="G1161" i="2"/>
  <c r="I1161" i="2"/>
  <c r="J1161" i="2" s="1"/>
  <c r="G1162" i="2"/>
  <c r="I1162" i="2"/>
  <c r="J1162" i="2" s="1"/>
  <c r="G1163" i="2"/>
  <c r="I1163" i="2"/>
  <c r="J1163" i="2" s="1"/>
  <c r="G1164" i="2"/>
  <c r="I1164" i="2"/>
  <c r="J1164" i="2" s="1"/>
  <c r="G1165" i="2"/>
  <c r="I1165" i="2"/>
  <c r="J1165" i="2" s="1"/>
  <c r="G1166" i="2"/>
  <c r="I1166" i="2"/>
  <c r="J1166" i="2" s="1"/>
  <c r="G1167" i="2"/>
  <c r="I1167" i="2"/>
  <c r="J1167" i="2" s="1"/>
  <c r="G1168" i="2"/>
  <c r="I1168" i="2"/>
  <c r="J1168" i="2" s="1"/>
  <c r="G1169" i="2"/>
  <c r="I1169" i="2"/>
  <c r="J1169" i="2" s="1"/>
  <c r="G1170" i="2"/>
  <c r="I1170" i="2"/>
  <c r="J1170" i="2" s="1"/>
  <c r="G1171" i="2"/>
  <c r="I1171" i="2"/>
  <c r="J1171" i="2" s="1"/>
  <c r="G1172" i="2"/>
  <c r="I1172" i="2"/>
  <c r="J1172" i="2" s="1"/>
  <c r="G1173" i="2"/>
  <c r="I1173" i="2"/>
  <c r="J1173" i="2" s="1"/>
  <c r="G1174" i="2"/>
  <c r="I1174" i="2"/>
  <c r="J1174" i="2" s="1"/>
  <c r="G1175" i="2"/>
  <c r="I1175" i="2"/>
  <c r="J1175" i="2" s="1"/>
  <c r="G1176" i="2"/>
  <c r="I1176" i="2"/>
  <c r="J1176" i="2" s="1"/>
  <c r="G1177" i="2"/>
  <c r="I1177" i="2"/>
  <c r="J1177" i="2" s="1"/>
  <c r="G1178" i="2"/>
  <c r="I1178" i="2"/>
  <c r="J1178" i="2" s="1"/>
  <c r="G1179" i="2"/>
  <c r="I1179" i="2"/>
  <c r="J1179" i="2" s="1"/>
  <c r="G1180" i="2"/>
  <c r="I1180" i="2"/>
  <c r="J1180" i="2" s="1"/>
  <c r="G1181" i="2"/>
  <c r="I1181" i="2"/>
  <c r="J1181" i="2" s="1"/>
  <c r="G1182" i="2"/>
  <c r="I1182" i="2"/>
  <c r="J1182" i="2" s="1"/>
  <c r="G1183" i="2"/>
  <c r="G1184" i="2"/>
  <c r="I1184" i="2"/>
  <c r="J1184" i="2" s="1"/>
  <c r="G1185" i="2"/>
  <c r="I1185" i="2"/>
  <c r="J1185" i="2" s="1"/>
  <c r="G1186" i="2"/>
  <c r="I1186" i="2"/>
  <c r="J1186" i="2" s="1"/>
  <c r="G1187" i="2"/>
  <c r="I1187" i="2"/>
  <c r="J1187" i="2" s="1"/>
  <c r="G1188" i="2"/>
  <c r="I1188" i="2"/>
  <c r="J1188" i="2" s="1"/>
  <c r="G1189" i="2"/>
  <c r="I1189" i="2"/>
  <c r="J1189" i="2" s="1"/>
  <c r="G1190" i="2"/>
  <c r="I1190" i="2"/>
  <c r="J1190" i="2" s="1"/>
  <c r="G1191" i="2"/>
  <c r="I1191" i="2"/>
  <c r="J1191" i="2" s="1"/>
  <c r="G1192" i="2"/>
  <c r="I1192" i="2"/>
  <c r="J1192" i="2" s="1"/>
  <c r="G1193" i="2"/>
  <c r="I1193" i="2"/>
  <c r="J1193" i="2" s="1"/>
  <c r="G1194" i="2"/>
  <c r="I1194" i="2"/>
  <c r="J1194" i="2" s="1"/>
  <c r="G1195" i="2"/>
  <c r="I1195" i="2"/>
  <c r="J1195" i="2" s="1"/>
  <c r="G1196" i="2"/>
  <c r="I1196" i="2"/>
  <c r="J1196" i="2" s="1"/>
  <c r="G1197" i="2"/>
  <c r="I1197" i="2"/>
  <c r="J1197" i="2" s="1"/>
  <c r="G1198" i="2"/>
  <c r="I1198" i="2"/>
  <c r="J1198" i="2" s="1"/>
  <c r="G1199" i="2"/>
  <c r="I1199" i="2"/>
  <c r="J1199" i="2" s="1"/>
  <c r="G1200" i="2"/>
  <c r="I1200" i="2"/>
  <c r="J1200" i="2" s="1"/>
  <c r="G1201" i="2"/>
  <c r="I1201" i="2"/>
  <c r="J1201" i="2" s="1"/>
  <c r="G1202" i="2"/>
  <c r="I1202" i="2"/>
  <c r="J1202" i="2" s="1"/>
  <c r="G1203" i="2"/>
  <c r="I1203" i="2"/>
  <c r="J1203" i="2" s="1"/>
  <c r="G1204" i="2"/>
  <c r="I1204" i="2"/>
  <c r="J1204" i="2" s="1"/>
  <c r="G1205" i="2"/>
  <c r="I1205" i="2"/>
  <c r="J1205" i="2" s="1"/>
  <c r="G1206" i="2"/>
  <c r="I1206" i="2"/>
  <c r="J1206" i="2" s="1"/>
  <c r="G1207" i="2"/>
  <c r="I1207" i="2"/>
  <c r="J1207" i="2" s="1"/>
  <c r="G1208" i="2"/>
  <c r="I1208" i="2"/>
  <c r="J1208" i="2" s="1"/>
  <c r="G1209" i="2"/>
  <c r="I1209" i="2"/>
  <c r="J1209" i="2" s="1"/>
  <c r="G1210" i="2"/>
  <c r="I1210" i="2"/>
  <c r="J1210" i="2" s="1"/>
  <c r="G1211" i="2"/>
  <c r="I1211" i="2"/>
  <c r="J1211" i="2" s="1"/>
  <c r="G1212" i="2"/>
  <c r="I1212" i="2"/>
  <c r="J1212" i="2" s="1"/>
  <c r="G1213" i="2"/>
  <c r="I1213" i="2"/>
  <c r="J1213" i="2" s="1"/>
  <c r="G1214" i="2"/>
  <c r="I1214" i="2"/>
  <c r="J1214" i="2" s="1"/>
  <c r="G1215" i="2"/>
  <c r="I1215" i="2"/>
  <c r="J1215" i="2" s="1"/>
  <c r="G1216" i="2"/>
  <c r="I1216" i="2"/>
  <c r="J1216" i="2" s="1"/>
  <c r="G1217" i="2"/>
  <c r="I1217" i="2"/>
  <c r="J1217" i="2" s="1"/>
  <c r="G1218" i="2"/>
  <c r="I1218" i="2"/>
  <c r="J1218" i="2" s="1"/>
  <c r="G1219" i="2"/>
  <c r="I1219" i="2"/>
  <c r="J1219" i="2" s="1"/>
  <c r="G1220" i="2"/>
  <c r="I1220" i="2"/>
  <c r="J1220" i="2" s="1"/>
  <c r="G1221" i="2"/>
  <c r="I1221" i="2"/>
  <c r="J1221" i="2" s="1"/>
  <c r="G1222" i="2"/>
  <c r="I1222" i="2"/>
  <c r="J1222" i="2" s="1"/>
  <c r="G1223" i="2"/>
  <c r="I1223" i="2"/>
  <c r="J1223" i="2" s="1"/>
  <c r="G1224" i="2"/>
  <c r="I1224" i="2"/>
  <c r="J1224" i="2" s="1"/>
  <c r="G1225" i="2"/>
  <c r="I1225" i="2"/>
  <c r="J1225" i="2" s="1"/>
  <c r="G1226" i="2"/>
  <c r="I1226" i="2"/>
  <c r="J1226" i="2" s="1"/>
  <c r="G1227" i="2"/>
  <c r="I1227" i="2"/>
  <c r="J1227" i="2" s="1"/>
  <c r="G1228" i="2"/>
  <c r="I1228" i="2"/>
  <c r="J1228" i="2" s="1"/>
  <c r="G1229" i="2"/>
  <c r="I1229" i="2"/>
  <c r="J1229" i="2" s="1"/>
  <c r="G1230" i="2"/>
  <c r="I1230" i="2"/>
  <c r="J1230" i="2" s="1"/>
  <c r="G1231" i="2"/>
  <c r="I1231" i="2"/>
  <c r="J1231" i="2" s="1"/>
  <c r="G1232" i="2"/>
  <c r="I1232" i="2"/>
  <c r="J1232" i="2" s="1"/>
  <c r="G1233" i="2"/>
  <c r="I1233" i="2"/>
  <c r="J1233" i="2" s="1"/>
  <c r="G1234" i="2"/>
  <c r="I1234" i="2"/>
  <c r="J1234" i="2" s="1"/>
  <c r="G1235" i="2"/>
  <c r="I1235" i="2"/>
  <c r="J1235" i="2" s="1"/>
  <c r="G1236" i="2"/>
  <c r="I1236" i="2"/>
  <c r="J1236" i="2" s="1"/>
  <c r="G1237" i="2"/>
  <c r="I1237" i="2"/>
  <c r="J1237" i="2" s="1"/>
  <c r="G1238" i="2"/>
  <c r="I1238" i="2"/>
  <c r="J1238" i="2" s="1"/>
  <c r="G1239" i="2"/>
  <c r="I1239" i="2"/>
  <c r="J1239" i="2" s="1"/>
  <c r="G1240" i="2"/>
  <c r="I1240" i="2"/>
  <c r="J1240" i="2" s="1"/>
  <c r="G1241" i="2"/>
  <c r="I1241" i="2"/>
  <c r="J1241" i="2" s="1"/>
  <c r="G1242" i="2"/>
  <c r="I1242" i="2"/>
  <c r="J1242" i="2" s="1"/>
  <c r="G1243" i="2"/>
  <c r="I1243" i="2"/>
  <c r="J1243" i="2" s="1"/>
  <c r="G1244" i="2"/>
  <c r="I1244" i="2"/>
  <c r="J1244" i="2" s="1"/>
  <c r="G1245" i="2"/>
  <c r="I1245" i="2"/>
  <c r="J1245" i="2" s="1"/>
  <c r="G1246" i="2"/>
  <c r="I1246" i="2"/>
  <c r="J1246" i="2" s="1"/>
  <c r="G1247" i="2"/>
  <c r="I1247" i="2"/>
  <c r="J1247" i="2" s="1"/>
  <c r="G1248" i="2"/>
  <c r="I1248" i="2"/>
  <c r="J1248" i="2" s="1"/>
  <c r="G1249" i="2"/>
  <c r="I1249" i="2"/>
  <c r="J1249" i="2" s="1"/>
  <c r="G1250" i="2"/>
  <c r="I1250" i="2"/>
  <c r="J1250" i="2" s="1"/>
  <c r="G1251" i="2"/>
  <c r="I1251" i="2"/>
  <c r="J1251" i="2" s="1"/>
  <c r="G1252" i="2"/>
  <c r="I1252" i="2"/>
  <c r="J1252" i="2" s="1"/>
  <c r="G1253" i="2"/>
  <c r="I1253" i="2"/>
  <c r="J1253" i="2" s="1"/>
  <c r="G1254" i="2"/>
  <c r="I1254" i="2"/>
  <c r="J1254" i="2" s="1"/>
  <c r="G1255" i="2"/>
  <c r="I1255" i="2"/>
  <c r="J1255" i="2" s="1"/>
  <c r="G1256" i="2"/>
  <c r="I1256" i="2"/>
  <c r="J1256" i="2" s="1"/>
  <c r="G1257" i="2"/>
  <c r="I1257" i="2"/>
  <c r="J1257" i="2" s="1"/>
  <c r="G1258" i="2"/>
  <c r="I1258" i="2"/>
  <c r="J1258" i="2" s="1"/>
  <c r="G1259" i="2"/>
  <c r="I1259" i="2"/>
  <c r="J1259" i="2" s="1"/>
  <c r="G1260" i="2"/>
  <c r="I1260" i="2"/>
  <c r="J1260" i="2" s="1"/>
  <c r="G1261" i="2"/>
  <c r="I1261" i="2"/>
  <c r="J1261" i="2" s="1"/>
  <c r="G1262" i="2"/>
  <c r="I1262" i="2"/>
  <c r="J1262" i="2" s="1"/>
  <c r="G1263" i="2"/>
  <c r="I1263" i="2"/>
  <c r="J1263" i="2" s="1"/>
  <c r="G1264" i="2"/>
  <c r="I1264" i="2"/>
  <c r="J1264" i="2" s="1"/>
  <c r="G1265" i="2"/>
  <c r="I1265" i="2"/>
  <c r="J1265" i="2" s="1"/>
  <c r="G1266" i="2"/>
  <c r="I1266" i="2"/>
  <c r="J1266" i="2" s="1"/>
  <c r="G1267" i="2"/>
  <c r="I1267" i="2"/>
  <c r="J1267" i="2" s="1"/>
  <c r="G1268" i="2"/>
  <c r="I1268" i="2"/>
  <c r="J1268" i="2" s="1"/>
  <c r="G1269" i="2"/>
  <c r="I1269" i="2"/>
  <c r="J1269" i="2" s="1"/>
  <c r="G1270" i="2"/>
  <c r="I1270" i="2"/>
  <c r="J1270" i="2" s="1"/>
  <c r="G1271" i="2"/>
  <c r="I1271" i="2"/>
  <c r="J1271" i="2" s="1"/>
  <c r="G1272" i="2"/>
  <c r="I1272" i="2"/>
  <c r="J1272" i="2" s="1"/>
  <c r="G1273" i="2"/>
  <c r="I1273" i="2"/>
  <c r="J1273" i="2" s="1"/>
  <c r="G1274" i="2"/>
  <c r="I1274" i="2"/>
  <c r="J1274" i="2" s="1"/>
  <c r="G1275" i="2"/>
  <c r="I1275" i="2"/>
  <c r="J1275" i="2" s="1"/>
  <c r="G1276" i="2"/>
  <c r="I1276" i="2"/>
  <c r="J1276" i="2" s="1"/>
  <c r="G1277" i="2"/>
  <c r="I1277" i="2"/>
  <c r="J1277" i="2" s="1"/>
  <c r="G1278" i="2"/>
  <c r="I1278" i="2"/>
  <c r="J1278" i="2" s="1"/>
  <c r="G1279" i="2"/>
  <c r="I1279" i="2"/>
  <c r="J1279" i="2" s="1"/>
  <c r="G1280" i="2"/>
  <c r="I1280" i="2"/>
  <c r="J1280" i="2" s="1"/>
  <c r="G1281" i="2"/>
  <c r="I1281" i="2"/>
  <c r="J1281" i="2" s="1"/>
  <c r="G1282" i="2"/>
  <c r="I1282" i="2"/>
  <c r="J1282" i="2" s="1"/>
  <c r="G1283" i="2"/>
  <c r="I1283" i="2"/>
  <c r="J1283" i="2" s="1"/>
  <c r="G1284" i="2"/>
  <c r="I1284" i="2"/>
  <c r="J1284" i="2" s="1"/>
  <c r="G1285" i="2"/>
  <c r="I1285" i="2"/>
  <c r="J1285" i="2" s="1"/>
  <c r="G1286" i="2"/>
  <c r="I1286" i="2"/>
  <c r="J1286" i="2" s="1"/>
  <c r="G1287" i="2"/>
  <c r="I1287" i="2"/>
  <c r="J1287" i="2" s="1"/>
  <c r="G1288" i="2"/>
  <c r="I1288" i="2"/>
  <c r="J1288" i="2" s="1"/>
  <c r="G1289" i="2"/>
  <c r="I1289" i="2"/>
  <c r="J1289" i="2" s="1"/>
  <c r="G1290" i="2"/>
  <c r="I1290" i="2"/>
  <c r="J1290" i="2" s="1"/>
  <c r="G1291" i="2"/>
  <c r="I1291" i="2"/>
  <c r="J1291" i="2" s="1"/>
  <c r="G1292" i="2"/>
  <c r="I1292" i="2"/>
  <c r="J1292" i="2" s="1"/>
  <c r="G1293" i="2"/>
  <c r="I1293" i="2"/>
  <c r="J1293" i="2" s="1"/>
  <c r="G1294" i="2"/>
  <c r="I1294" i="2"/>
  <c r="J1294" i="2" s="1"/>
  <c r="I1311" i="2"/>
  <c r="J1311" i="2" s="1"/>
  <c r="I1312" i="2"/>
  <c r="J1312" i="2" s="1"/>
  <c r="I1313" i="2"/>
  <c r="J1313" i="2" s="1"/>
  <c r="I1314" i="2"/>
  <c r="J1314" i="2" s="1"/>
  <c r="I1315" i="2"/>
  <c r="J1315" i="2" s="1"/>
  <c r="I1316" i="2"/>
  <c r="J1316" i="2" s="1"/>
  <c r="I1317" i="2"/>
  <c r="J1317" i="2" s="1"/>
  <c r="I1318" i="2"/>
  <c r="J1318" i="2" s="1"/>
  <c r="I1319" i="2"/>
  <c r="J1319" i="2" s="1"/>
  <c r="I1320" i="2"/>
  <c r="J1320" i="2" s="1"/>
  <c r="I1321" i="2"/>
  <c r="J1321" i="2" s="1"/>
  <c r="I1322" i="2"/>
  <c r="J1322" i="2" s="1"/>
  <c r="I1323" i="2"/>
  <c r="J1323" i="2" s="1"/>
  <c r="I1324" i="2"/>
  <c r="J1324" i="2" s="1"/>
  <c r="I1325" i="2"/>
  <c r="J1325" i="2" s="1"/>
  <c r="I1326" i="2"/>
  <c r="J1326" i="2" s="1"/>
  <c r="I1327" i="2"/>
  <c r="J1327" i="2" s="1"/>
  <c r="I1328" i="2"/>
  <c r="J1328" i="2" s="1"/>
  <c r="I1329" i="2"/>
  <c r="J1329" i="2" s="1"/>
  <c r="I1330" i="2"/>
  <c r="J1330" i="2" s="1"/>
  <c r="I1331" i="2"/>
  <c r="J1331" i="2" s="1"/>
  <c r="I1332" i="2"/>
  <c r="J1332" i="2" s="1"/>
  <c r="I1333" i="2"/>
  <c r="J1333" i="2" s="1"/>
  <c r="I1334" i="2"/>
  <c r="J1334" i="2" s="1"/>
  <c r="I1335" i="2"/>
  <c r="J1335" i="2" s="1"/>
  <c r="I1336" i="2"/>
  <c r="J1336" i="2" s="1"/>
  <c r="I1337" i="2"/>
  <c r="J1337" i="2" s="1"/>
  <c r="I1338" i="2"/>
  <c r="J1338" i="2" s="1"/>
  <c r="I1339" i="2"/>
  <c r="J1339" i="2" s="1"/>
  <c r="I1340" i="2"/>
  <c r="J1340" i="2" s="1"/>
  <c r="I1341" i="2"/>
  <c r="J1341" i="2" s="1"/>
  <c r="I1342" i="2"/>
  <c r="J1342" i="2" s="1"/>
  <c r="I1343" i="2"/>
  <c r="J1343" i="2" s="1"/>
  <c r="I1344" i="2"/>
  <c r="J1344" i="2" s="1"/>
  <c r="I1345" i="2"/>
  <c r="J1345" i="2" s="1"/>
  <c r="I1346" i="2"/>
  <c r="J1346" i="2" s="1"/>
  <c r="I1347" i="2"/>
  <c r="J1347" i="2" s="1"/>
  <c r="I1348" i="2"/>
  <c r="J1348" i="2" s="1"/>
  <c r="I1349" i="2"/>
  <c r="J1349" i="2" s="1"/>
  <c r="I1350" i="2"/>
  <c r="J1350" i="2" s="1"/>
  <c r="I1351" i="2"/>
  <c r="J1351" i="2" s="1"/>
  <c r="I1352" i="2"/>
  <c r="J1352" i="2" s="1"/>
  <c r="I1353" i="2"/>
  <c r="J1353" i="2" s="1"/>
  <c r="I1354" i="2"/>
  <c r="J1354" i="2" s="1"/>
  <c r="I1355" i="2"/>
  <c r="J1355" i="2" s="1"/>
  <c r="I1356" i="2"/>
  <c r="J1356" i="2" s="1"/>
  <c r="G1360" i="2"/>
  <c r="I1360" i="2"/>
  <c r="J1360" i="2" s="1"/>
  <c r="A1361" i="2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G1361" i="2"/>
  <c r="I1361" i="2"/>
  <c r="J1361" i="2" s="1"/>
  <c r="G1362" i="2"/>
  <c r="I1362" i="2"/>
  <c r="J1362" i="2" s="1"/>
  <c r="G1363" i="2"/>
  <c r="I1363" i="2"/>
  <c r="J1363" i="2" s="1"/>
  <c r="G1364" i="2"/>
  <c r="I1364" i="2"/>
  <c r="J1364" i="2" s="1"/>
  <c r="G1365" i="2"/>
  <c r="I1365" i="2"/>
  <c r="J1365" i="2" s="1"/>
  <c r="G1366" i="2"/>
  <c r="I1366" i="2"/>
  <c r="J1366" i="2" s="1"/>
  <c r="G1367" i="2"/>
  <c r="I1367" i="2"/>
  <c r="J1367" i="2" s="1"/>
  <c r="G1368" i="2"/>
  <c r="I1368" i="2"/>
  <c r="J1368" i="2" s="1"/>
  <c r="G1369" i="2"/>
  <c r="I1369" i="2"/>
  <c r="J1369" i="2" s="1"/>
  <c r="G1370" i="2"/>
  <c r="I1370" i="2"/>
  <c r="J1370" i="2" s="1"/>
  <c r="G1371" i="2"/>
  <c r="I1371" i="2"/>
  <c r="J1371" i="2" s="1"/>
  <c r="G1372" i="2"/>
  <c r="I1372" i="2"/>
  <c r="J1372" i="2" s="1"/>
  <c r="G1373" i="2"/>
  <c r="I1373" i="2"/>
  <c r="J1373" i="2" s="1"/>
  <c r="G1374" i="2"/>
  <c r="I1374" i="2"/>
  <c r="J1374" i="2" s="1"/>
  <c r="G1375" i="2"/>
  <c r="I1375" i="2"/>
  <c r="J1375" i="2" s="1"/>
  <c r="G1376" i="2"/>
  <c r="I1376" i="2"/>
  <c r="J1376" i="2" s="1"/>
  <c r="G1377" i="2"/>
  <c r="I1377" i="2"/>
  <c r="J1377" i="2" s="1"/>
  <c r="G1378" i="2"/>
  <c r="I1378" i="2"/>
  <c r="J1378" i="2" s="1"/>
  <c r="G1379" i="2"/>
  <c r="I1379" i="2"/>
  <c r="J1379" i="2" s="1"/>
  <c r="G1380" i="2"/>
  <c r="I1380" i="2"/>
  <c r="J1380" i="2" s="1"/>
  <c r="G1381" i="2"/>
  <c r="I1381" i="2"/>
  <c r="J1381" i="2" s="1"/>
  <c r="G1382" i="2"/>
  <c r="I1382" i="2"/>
  <c r="J1382" i="2" s="1"/>
  <c r="G1383" i="2"/>
  <c r="I1383" i="2"/>
  <c r="J1383" i="2" s="1"/>
  <c r="G1384" i="2"/>
  <c r="I1384" i="2"/>
  <c r="J1384" i="2" s="1"/>
  <c r="G1385" i="2"/>
  <c r="I1385" i="2"/>
  <c r="J1385" i="2" s="1"/>
  <c r="G1386" i="2"/>
  <c r="I1386" i="2"/>
  <c r="J1386" i="2" s="1"/>
  <c r="G1387" i="2"/>
  <c r="I1387" i="2"/>
  <c r="J1387" i="2" s="1"/>
  <c r="G1388" i="2"/>
  <c r="I1388" i="2"/>
  <c r="J1388" i="2" s="1"/>
  <c r="G1389" i="2"/>
  <c r="I1389" i="2"/>
  <c r="J1389" i="2" s="1"/>
  <c r="G1390" i="2"/>
  <c r="I1390" i="2"/>
  <c r="J1390" i="2" s="1"/>
  <c r="G1391" i="2"/>
  <c r="I1391" i="2"/>
  <c r="J1391" i="2" s="1"/>
  <c r="G1392" i="2"/>
  <c r="I1392" i="2"/>
  <c r="J1392" i="2" s="1"/>
  <c r="G1393" i="2"/>
  <c r="I1393" i="2"/>
  <c r="J1393" i="2" s="1"/>
  <c r="G1394" i="2"/>
  <c r="I1394" i="2"/>
  <c r="J1394" i="2" s="1"/>
  <c r="G1395" i="2"/>
  <c r="I1395" i="2"/>
  <c r="J1395" i="2" s="1"/>
  <c r="G1399" i="2"/>
  <c r="I1399" i="2"/>
  <c r="J1399" i="2" s="1"/>
  <c r="G1401" i="2"/>
  <c r="I1401" i="2"/>
  <c r="J1401" i="2" s="1"/>
  <c r="C1402" i="2"/>
  <c r="G1402" i="2"/>
  <c r="I1402" i="2"/>
  <c r="J1402" i="2" s="1"/>
  <c r="C1403" i="2"/>
  <c r="G1403" i="2"/>
  <c r="I1403" i="2"/>
  <c r="J1403" i="2" s="1"/>
  <c r="C1404" i="2"/>
  <c r="G1404" i="2"/>
  <c r="I1404" i="2"/>
  <c r="J1404" i="2" s="1"/>
  <c r="C1405" i="2"/>
  <c r="G1405" i="2"/>
  <c r="I1405" i="2"/>
  <c r="J1405" i="2" s="1"/>
  <c r="C1406" i="2"/>
  <c r="G1406" i="2"/>
  <c r="I1406" i="2"/>
  <c r="J1406" i="2" s="1"/>
  <c r="C1407" i="2"/>
  <c r="G1407" i="2"/>
  <c r="I1407" i="2"/>
  <c r="J1407" i="2" s="1"/>
  <c r="C1408" i="2"/>
  <c r="G1408" i="2"/>
  <c r="I1408" i="2"/>
  <c r="J1408" i="2" s="1"/>
  <c r="C1409" i="2"/>
  <c r="G1409" i="2"/>
  <c r="I1409" i="2"/>
  <c r="J1409" i="2" s="1"/>
  <c r="C1410" i="2"/>
  <c r="G1410" i="2"/>
  <c r="I1410" i="2"/>
  <c r="J1410" i="2" s="1"/>
  <c r="C1411" i="2"/>
  <c r="G1411" i="2"/>
  <c r="I1411" i="2"/>
  <c r="J1411" i="2" s="1"/>
  <c r="C1412" i="2"/>
  <c r="G1412" i="2"/>
  <c r="I1412" i="2"/>
  <c r="J1412" i="2" s="1"/>
  <c r="C1413" i="2"/>
  <c r="G1413" i="2"/>
  <c r="I1413" i="2"/>
  <c r="J1413" i="2" s="1"/>
  <c r="C1414" i="2"/>
  <c r="G1414" i="2"/>
  <c r="I1414" i="2"/>
  <c r="J1414" i="2" s="1"/>
  <c r="C1415" i="2"/>
  <c r="G1415" i="2"/>
  <c r="C1416" i="2"/>
  <c r="G1416" i="2"/>
  <c r="I1416" i="2"/>
  <c r="J1416" i="2" s="1"/>
  <c r="C1417" i="2"/>
  <c r="G1417" i="2"/>
  <c r="I1417" i="2"/>
  <c r="J1417" i="2" s="1"/>
  <c r="C1418" i="2"/>
  <c r="G1418" i="2"/>
  <c r="I1418" i="2"/>
  <c r="J1418" i="2" s="1"/>
  <c r="C1419" i="2"/>
  <c r="G1419" i="2"/>
  <c r="I1419" i="2"/>
  <c r="J1419" i="2" s="1"/>
  <c r="C1420" i="2"/>
  <c r="G1420" i="2"/>
  <c r="I1420" i="2"/>
  <c r="J1420" i="2" s="1"/>
  <c r="C1421" i="2"/>
  <c r="G1421" i="2"/>
  <c r="I1421" i="2"/>
  <c r="J1421" i="2" s="1"/>
  <c r="C1422" i="2"/>
  <c r="G1422" i="2"/>
  <c r="I1422" i="2"/>
  <c r="J1422" i="2" s="1"/>
  <c r="C1423" i="2"/>
  <c r="G1423" i="2"/>
  <c r="I1423" i="2"/>
  <c r="J1423" i="2" s="1"/>
  <c r="C1424" i="2"/>
  <c r="G1424" i="2"/>
  <c r="I1424" i="2"/>
  <c r="J1424" i="2" s="1"/>
  <c r="C1425" i="2"/>
  <c r="G1425" i="2"/>
  <c r="I1425" i="2"/>
  <c r="J1425" i="2" s="1"/>
  <c r="C1426" i="2"/>
  <c r="G1426" i="2"/>
  <c r="I1426" i="2"/>
  <c r="J1426" i="2" s="1"/>
  <c r="C1427" i="2"/>
  <c r="G1427" i="2"/>
  <c r="I1427" i="2"/>
  <c r="J1427" i="2" s="1"/>
  <c r="C1428" i="2"/>
  <c r="I1428" i="2"/>
  <c r="J1428" i="2" s="1"/>
  <c r="C1429" i="2"/>
  <c r="G1429" i="2"/>
  <c r="I1429" i="2"/>
  <c r="J1429" i="2" s="1"/>
  <c r="C1430" i="2"/>
  <c r="G1430" i="2"/>
  <c r="I1430" i="2"/>
  <c r="J1430" i="2" s="1"/>
  <c r="C1431" i="2"/>
  <c r="G1431" i="2"/>
  <c r="I1431" i="2"/>
  <c r="J1431" i="2" s="1"/>
  <c r="C1432" i="2"/>
  <c r="G1432" i="2"/>
  <c r="I1432" i="2"/>
  <c r="J1432" i="2" s="1"/>
  <c r="C1433" i="2"/>
  <c r="G1433" i="2"/>
  <c r="I1433" i="2"/>
  <c r="J1433" i="2" s="1"/>
  <c r="C1434" i="2"/>
  <c r="G1434" i="2"/>
  <c r="I1434" i="2"/>
  <c r="J1434" i="2" s="1"/>
  <c r="G1435" i="2"/>
  <c r="I1435" i="2"/>
  <c r="J1435" i="2" s="1"/>
  <c r="G1436" i="2"/>
  <c r="I1436" i="2"/>
  <c r="J1436" i="2" s="1"/>
  <c r="G1437" i="2"/>
  <c r="I1437" i="2"/>
  <c r="J1437" i="2" s="1"/>
  <c r="G1438" i="2"/>
  <c r="I1438" i="2"/>
  <c r="J1438" i="2" s="1"/>
  <c r="G1439" i="2"/>
  <c r="G1440" i="2"/>
  <c r="I1440" i="2"/>
  <c r="J1440" i="2" s="1"/>
  <c r="G1441" i="2"/>
  <c r="I1441" i="2"/>
  <c r="J1441" i="2" s="1"/>
  <c r="G1442" i="2"/>
  <c r="I1442" i="2"/>
  <c r="J1442" i="2" s="1"/>
  <c r="G1443" i="2"/>
  <c r="I1443" i="2"/>
  <c r="J1443" i="2" s="1"/>
  <c r="G1444" i="2"/>
  <c r="I1444" i="2"/>
  <c r="J1444" i="2" s="1"/>
  <c r="G1445" i="2"/>
  <c r="I1445" i="2"/>
  <c r="J1445" i="2" s="1"/>
  <c r="G1446" i="2"/>
  <c r="I1446" i="2"/>
  <c r="J1446" i="2" s="1"/>
  <c r="G1447" i="2"/>
  <c r="I1447" i="2"/>
  <c r="J1447" i="2" s="1"/>
  <c r="G1448" i="2"/>
  <c r="I1448" i="2"/>
  <c r="J1448" i="2" s="1"/>
  <c r="G1449" i="2"/>
  <c r="I1449" i="2"/>
  <c r="J1449" i="2" s="1"/>
  <c r="G1450" i="2"/>
  <c r="I1450" i="2"/>
  <c r="J1450" i="2" s="1"/>
  <c r="G1451" i="2"/>
  <c r="I1451" i="2"/>
  <c r="J1451" i="2" s="1"/>
  <c r="G1452" i="2"/>
  <c r="I1452" i="2"/>
  <c r="J1452" i="2" s="1"/>
  <c r="G1453" i="2"/>
  <c r="I1453" i="2"/>
  <c r="J1453" i="2" s="1"/>
  <c r="G1454" i="2"/>
  <c r="I1454" i="2"/>
  <c r="J1454" i="2" s="1"/>
  <c r="G1455" i="2"/>
  <c r="I1455" i="2"/>
  <c r="J1455" i="2" s="1"/>
  <c r="G1456" i="2"/>
  <c r="I1456" i="2"/>
  <c r="J1456" i="2" s="1"/>
  <c r="G1457" i="2"/>
  <c r="I1457" i="2"/>
  <c r="J1457" i="2" s="1"/>
  <c r="G1458" i="2"/>
  <c r="I1458" i="2"/>
  <c r="J1458" i="2" s="1"/>
  <c r="G1459" i="2"/>
  <c r="I1459" i="2"/>
  <c r="J1459" i="2" s="1"/>
  <c r="G1460" i="2"/>
  <c r="I1460" i="2"/>
  <c r="J1460" i="2" s="1"/>
  <c r="G1461" i="2"/>
  <c r="I1461" i="2"/>
  <c r="J1461" i="2" s="1"/>
  <c r="B478" i="1"/>
  <c r="B529" i="1"/>
  <c r="B620" i="1"/>
  <c r="B683" i="1"/>
  <c r="B698" i="1"/>
  <c r="A885" i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1309" i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383" i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710" i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1357" i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950" i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E1464" i="2" l="1"/>
  <c r="P939" i="16"/>
  <c r="F707" i="3"/>
  <c r="F379" i="3"/>
  <c r="P1392" i="9"/>
  <c r="M1392" i="9"/>
  <c r="N1392" i="9" s="1"/>
  <c r="P1388" i="9"/>
  <c r="M1388" i="9"/>
  <c r="N1388" i="9" s="1"/>
  <c r="P1384" i="9"/>
  <c r="M1384" i="9"/>
  <c r="P1380" i="9"/>
  <c r="M1380" i="9"/>
  <c r="N1380" i="9" s="1"/>
  <c r="P1368" i="9"/>
  <c r="M1368" i="9"/>
  <c r="N1368" i="9" s="1"/>
  <c r="P1396" i="9"/>
  <c r="M1396" i="9"/>
  <c r="N1396" i="9" s="1"/>
  <c r="A1327" i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P1394" i="9"/>
  <c r="M1394" i="9"/>
  <c r="P1390" i="9"/>
  <c r="M1390" i="9"/>
  <c r="N1390" i="9" s="1"/>
  <c r="P1386" i="9"/>
  <c r="M1386" i="9"/>
  <c r="P1382" i="9"/>
  <c r="M1382" i="9"/>
  <c r="N1382" i="9" s="1"/>
  <c r="P1378" i="9"/>
  <c r="M1378" i="9"/>
  <c r="P1374" i="9"/>
  <c r="M1374" i="9"/>
  <c r="N1374" i="9" s="1"/>
  <c r="A1330" i="2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P1395" i="9"/>
  <c r="M1395" i="9"/>
  <c r="P1393" i="9"/>
  <c r="M1393" i="9"/>
  <c r="N1393" i="9" s="1"/>
  <c r="P1379" i="9"/>
  <c r="M1379" i="9"/>
  <c r="N1379" i="9" s="1"/>
  <c r="P1361" i="9"/>
  <c r="M1361" i="9"/>
  <c r="B1086" i="15"/>
  <c r="B1087" i="15" s="1"/>
  <c r="B1088" i="15" s="1"/>
  <c r="B1089" i="15" s="1"/>
  <c r="B1090" i="15" s="1"/>
  <c r="B1091" i="15" s="1"/>
  <c r="B1092" i="15" s="1"/>
  <c r="B1093" i="15" s="1"/>
  <c r="B1094" i="15" s="1"/>
  <c r="B1095" i="15" s="1"/>
  <c r="B1096" i="15" s="1"/>
  <c r="B1097" i="15" s="1"/>
  <c r="B1098" i="15" s="1"/>
  <c r="B1099" i="15" s="1"/>
  <c r="B1100" i="15" s="1"/>
  <c r="B1101" i="15" s="1"/>
  <c r="B1102" i="15" s="1"/>
  <c r="B1103" i="15" s="1"/>
  <c r="B1104" i="15" s="1"/>
  <c r="B1105" i="15" s="1"/>
  <c r="B1106" i="15" s="1"/>
  <c r="B1107" i="15" s="1"/>
  <c r="B1108" i="15" s="1"/>
  <c r="B1109" i="15" s="1"/>
  <c r="B1110" i="15" s="1"/>
  <c r="B1111" i="15" s="1"/>
  <c r="B1112" i="15" s="1"/>
  <c r="B1113" i="15" s="1"/>
  <c r="B1114" i="15" s="1"/>
  <c r="B1115" i="15" s="1"/>
  <c r="B1116" i="15" s="1"/>
  <c r="B1117" i="15" s="1"/>
  <c r="B1118" i="15" s="1"/>
  <c r="B1119" i="15" s="1"/>
  <c r="B1120" i="15" s="1"/>
  <c r="B1121" i="15" s="1"/>
  <c r="B1122" i="15" s="1"/>
  <c r="B1123" i="15" s="1"/>
  <c r="B1124" i="15" s="1"/>
  <c r="B1125" i="15" s="1"/>
  <c r="B1126" i="15" s="1"/>
  <c r="B1127" i="15" s="1"/>
  <c r="B1128" i="15" s="1"/>
  <c r="B1129" i="15" s="1"/>
  <c r="B1130" i="15" s="1"/>
  <c r="B1131" i="15" s="1"/>
  <c r="B1132" i="15" s="1"/>
  <c r="B1133" i="15" s="1"/>
  <c r="B1134" i="15" s="1"/>
  <c r="B1135" i="15" s="1"/>
  <c r="B1136" i="15" s="1"/>
  <c r="B1137" i="15" s="1"/>
  <c r="B1138" i="15" s="1"/>
  <c r="B1139" i="15" s="1"/>
  <c r="B1140" i="15" s="1"/>
  <c r="B1141" i="15" s="1"/>
  <c r="B1142" i="15" s="1"/>
  <c r="B1143" i="15" s="1"/>
  <c r="B1144" i="15" s="1"/>
  <c r="B1145" i="15" s="1"/>
  <c r="B1146" i="15" s="1"/>
  <c r="B1147" i="15" s="1"/>
  <c r="B1148" i="15" s="1"/>
  <c r="B1149" i="15" s="1"/>
  <c r="B1150" i="15" s="1"/>
  <c r="B1151" i="15" s="1"/>
  <c r="B1152" i="15" s="1"/>
  <c r="B1153" i="15" s="1"/>
  <c r="B1154" i="15" s="1"/>
  <c r="B1155" i="15" s="1"/>
  <c r="B1156" i="15" s="1"/>
  <c r="B1157" i="15" s="1"/>
  <c r="B1158" i="15" s="1"/>
  <c r="B1159" i="15" s="1"/>
  <c r="B1160" i="15" s="1"/>
  <c r="B1161" i="15" s="1"/>
  <c r="B1162" i="15" s="1"/>
  <c r="B1163" i="15" s="1"/>
  <c r="B1164" i="15" s="1"/>
  <c r="B1165" i="15" s="1"/>
  <c r="B1166" i="15" s="1"/>
  <c r="B1167" i="15" s="1"/>
  <c r="B1168" i="15" s="1"/>
  <c r="B1169" i="15" s="1"/>
  <c r="B1170" i="15" s="1"/>
  <c r="B1171" i="15" s="1"/>
  <c r="B1172" i="15" s="1"/>
  <c r="B1173" i="15" s="1"/>
  <c r="B1174" i="15" s="1"/>
  <c r="B1175" i="15" s="1"/>
  <c r="B1176" i="15" s="1"/>
  <c r="B1177" i="15" s="1"/>
  <c r="B1178" i="15" s="1"/>
  <c r="B1179" i="15" s="1"/>
  <c r="B1180" i="15" s="1"/>
  <c r="B825" i="15"/>
  <c r="B826" i="15" s="1"/>
  <c r="B827" i="15" s="1"/>
  <c r="B828" i="15" s="1"/>
  <c r="B829" i="15" s="1"/>
  <c r="B830" i="15" s="1"/>
  <c r="B831" i="15" s="1"/>
  <c r="B832" i="15" s="1"/>
  <c r="B833" i="15" s="1"/>
  <c r="B834" i="15" s="1"/>
  <c r="B835" i="15" s="1"/>
  <c r="B836" i="15" s="1"/>
  <c r="B837" i="15" s="1"/>
  <c r="B838" i="15" s="1"/>
  <c r="B839" i="15" s="1"/>
  <c r="B840" i="15" s="1"/>
  <c r="B841" i="15" s="1"/>
  <c r="B842" i="15" s="1"/>
  <c r="B843" i="15" s="1"/>
  <c r="B844" i="15" s="1"/>
  <c r="B845" i="15" s="1"/>
  <c r="B846" i="15" s="1"/>
  <c r="B847" i="15" s="1"/>
  <c r="B848" i="15" s="1"/>
  <c r="B849" i="15" s="1"/>
  <c r="B850" i="15" s="1"/>
  <c r="B851" i="15" s="1"/>
  <c r="B852" i="15" s="1"/>
  <c r="B853" i="15" s="1"/>
  <c r="B854" i="15" s="1"/>
  <c r="B855" i="15" s="1"/>
  <c r="B856" i="15" s="1"/>
  <c r="B857" i="15" s="1"/>
  <c r="B858" i="15" s="1"/>
  <c r="B859" i="15" s="1"/>
  <c r="B478" i="15"/>
  <c r="B479" i="15" s="1"/>
  <c r="B480" i="15" s="1"/>
  <c r="B481" i="15" s="1"/>
  <c r="B482" i="15" s="1"/>
  <c r="B483" i="15" s="1"/>
  <c r="B484" i="15" s="1"/>
  <c r="B485" i="15" s="1"/>
  <c r="B486" i="15" s="1"/>
  <c r="B487" i="15" s="1"/>
  <c r="B488" i="15" s="1"/>
  <c r="B489" i="15" s="1"/>
  <c r="B490" i="15" s="1"/>
  <c r="B491" i="15" s="1"/>
  <c r="B492" i="15" s="1"/>
  <c r="B493" i="15" s="1"/>
  <c r="B494" i="15" s="1"/>
  <c r="B495" i="15" s="1"/>
  <c r="B496" i="15" s="1"/>
  <c r="B497" i="15" s="1"/>
  <c r="B498" i="15" s="1"/>
  <c r="B499" i="15" s="1"/>
  <c r="B500" i="15" s="1"/>
  <c r="B501" i="15" s="1"/>
  <c r="B502" i="15" s="1"/>
  <c r="B503" i="15" s="1"/>
  <c r="B504" i="15" s="1"/>
  <c r="B505" i="15" s="1"/>
  <c r="B506" i="15" s="1"/>
  <c r="B507" i="15" s="1"/>
  <c r="B508" i="15" s="1"/>
  <c r="B509" i="15" s="1"/>
  <c r="B510" i="15" s="1"/>
  <c r="B511" i="15" s="1"/>
  <c r="B512" i="15" s="1"/>
  <c r="B513" i="15" s="1"/>
  <c r="B514" i="15" s="1"/>
  <c r="B515" i="15" s="1"/>
  <c r="B516" i="15" s="1"/>
  <c r="B517" i="15" s="1"/>
  <c r="B518" i="15" s="1"/>
  <c r="B519" i="15" s="1"/>
  <c r="B520" i="15" s="1"/>
  <c r="B521" i="15" s="1"/>
  <c r="B522" i="15" s="1"/>
  <c r="B523" i="15" s="1"/>
  <c r="B524" i="15" s="1"/>
  <c r="B525" i="15" s="1"/>
  <c r="B526" i="15" s="1"/>
  <c r="B527" i="15" s="1"/>
  <c r="B528" i="15" s="1"/>
  <c r="B529" i="15" s="1"/>
  <c r="B530" i="15" s="1"/>
  <c r="B531" i="15" s="1"/>
  <c r="B532" i="15" s="1"/>
  <c r="B533" i="15" s="1"/>
  <c r="B534" i="15" s="1"/>
  <c r="B535" i="15" s="1"/>
  <c r="B536" i="15" s="1"/>
  <c r="B537" i="15" s="1"/>
  <c r="B538" i="15" s="1"/>
  <c r="B539" i="15" s="1"/>
  <c r="B540" i="15" s="1"/>
  <c r="B541" i="15" s="1"/>
  <c r="B542" i="15" s="1"/>
  <c r="B543" i="15" s="1"/>
  <c r="B544" i="15" s="1"/>
  <c r="B545" i="15" s="1"/>
  <c r="B546" i="15" s="1"/>
  <c r="B547" i="15" s="1"/>
  <c r="B548" i="15" s="1"/>
  <c r="B549" i="15" s="1"/>
  <c r="B550" i="15" s="1"/>
  <c r="B551" i="15" s="1"/>
  <c r="B552" i="15" s="1"/>
  <c r="B553" i="15" s="1"/>
  <c r="B554" i="15" s="1"/>
  <c r="B555" i="15" s="1"/>
  <c r="B556" i="15" s="1"/>
  <c r="B557" i="15" s="1"/>
  <c r="B558" i="15" s="1"/>
  <c r="B559" i="15" s="1"/>
  <c r="B560" i="15" s="1"/>
  <c r="B561" i="15" s="1"/>
  <c r="B562" i="15" s="1"/>
  <c r="B563" i="15" s="1"/>
  <c r="B564" i="15" s="1"/>
  <c r="B565" i="15" s="1"/>
  <c r="B566" i="15" s="1"/>
  <c r="B567" i="15" s="1"/>
  <c r="B568" i="15" s="1"/>
  <c r="B569" i="15" s="1"/>
  <c r="B570" i="15" s="1"/>
  <c r="B571" i="15" s="1"/>
  <c r="B572" i="15" s="1"/>
  <c r="B573" i="15" s="1"/>
  <c r="B574" i="15" s="1"/>
  <c r="B575" i="15" s="1"/>
  <c r="B576" i="15" s="1"/>
  <c r="B577" i="15" s="1"/>
  <c r="B578" i="15" s="1"/>
  <c r="B579" i="15" s="1"/>
  <c r="B580" i="15" s="1"/>
  <c r="B581" i="15" s="1"/>
  <c r="B582" i="15" s="1"/>
  <c r="B583" i="15" s="1"/>
  <c r="B584" i="15" s="1"/>
  <c r="B585" i="15" s="1"/>
  <c r="B586" i="15" s="1"/>
  <c r="B587" i="15" s="1"/>
  <c r="B588" i="15" s="1"/>
  <c r="B589" i="15" s="1"/>
  <c r="B590" i="15" s="1"/>
  <c r="B591" i="15" s="1"/>
  <c r="B592" i="15" s="1"/>
  <c r="B593" i="15" s="1"/>
  <c r="B594" i="15" s="1"/>
  <c r="B595" i="15" s="1"/>
  <c r="B596" i="15" s="1"/>
  <c r="B597" i="15" s="1"/>
  <c r="B598" i="15" s="1"/>
  <c r="B599" i="15" s="1"/>
  <c r="B600" i="15" s="1"/>
  <c r="B601" i="15" s="1"/>
  <c r="B602" i="15" s="1"/>
  <c r="B603" i="15" s="1"/>
  <c r="B604" i="15" s="1"/>
  <c r="B605" i="15" s="1"/>
  <c r="B606" i="15" s="1"/>
  <c r="B607" i="15" s="1"/>
  <c r="B608" i="15" s="1"/>
  <c r="B609" i="15" s="1"/>
  <c r="B610" i="15" s="1"/>
  <c r="B611" i="15" s="1"/>
  <c r="B612" i="15" s="1"/>
  <c r="B613" i="15" s="1"/>
  <c r="B614" i="15" s="1"/>
  <c r="B615" i="15" s="1"/>
  <c r="B616" i="15" s="1"/>
  <c r="B617" i="15" s="1"/>
  <c r="B618" i="15" s="1"/>
  <c r="B619" i="15" s="1"/>
  <c r="B620" i="15" s="1"/>
  <c r="B621" i="15" s="1"/>
  <c r="B622" i="15" s="1"/>
  <c r="B623" i="15" s="1"/>
  <c r="B624" i="15" s="1"/>
  <c r="B625" i="15" s="1"/>
  <c r="B626" i="15" s="1"/>
  <c r="B627" i="15" s="1"/>
  <c r="B628" i="15" s="1"/>
  <c r="B629" i="15" s="1"/>
  <c r="B630" i="15" s="1"/>
  <c r="B631" i="15" s="1"/>
  <c r="B632" i="15" s="1"/>
  <c r="B633" i="15" s="1"/>
  <c r="B634" i="15" s="1"/>
  <c r="B635" i="15" s="1"/>
  <c r="B636" i="15" s="1"/>
  <c r="B637" i="15" s="1"/>
  <c r="B638" i="15" s="1"/>
  <c r="B639" i="15" s="1"/>
  <c r="B640" i="15" s="1"/>
  <c r="B641" i="15" s="1"/>
  <c r="B642" i="15" s="1"/>
  <c r="B643" i="15" s="1"/>
  <c r="B644" i="15" s="1"/>
  <c r="B645" i="15" s="1"/>
  <c r="B646" i="15" s="1"/>
  <c r="B647" i="15" s="1"/>
  <c r="B648" i="15" s="1"/>
  <c r="B649" i="15" s="1"/>
  <c r="B650" i="15" s="1"/>
  <c r="B651" i="15" s="1"/>
  <c r="B652" i="15" s="1"/>
  <c r="B653" i="15" s="1"/>
  <c r="B654" i="15" s="1"/>
  <c r="B655" i="15" s="1"/>
  <c r="B656" i="15" s="1"/>
  <c r="B657" i="15" s="1"/>
  <c r="B658" i="15" s="1"/>
  <c r="B659" i="15" s="1"/>
  <c r="B660" i="15" s="1"/>
  <c r="B661" i="15" s="1"/>
  <c r="B662" i="15" s="1"/>
  <c r="B663" i="15" s="1"/>
  <c r="B664" i="15" s="1"/>
  <c r="B665" i="15" s="1"/>
  <c r="B666" i="15" s="1"/>
  <c r="B667" i="15" s="1"/>
  <c r="B668" i="15" s="1"/>
  <c r="B669" i="15" s="1"/>
  <c r="B670" i="15" s="1"/>
  <c r="B671" i="15" s="1"/>
  <c r="B672" i="15" s="1"/>
  <c r="B673" i="15" s="1"/>
  <c r="B674" i="15" s="1"/>
  <c r="B675" i="15" s="1"/>
  <c r="B676" i="15" s="1"/>
  <c r="B677" i="15" s="1"/>
  <c r="B678" i="15" s="1"/>
  <c r="B679" i="15" s="1"/>
  <c r="B680" i="15" s="1"/>
  <c r="B681" i="15" s="1"/>
  <c r="B682" i="15" s="1"/>
  <c r="B683" i="15" s="1"/>
  <c r="B684" i="15" s="1"/>
  <c r="B685" i="15" s="1"/>
  <c r="B686" i="15" s="1"/>
  <c r="B687" i="15" s="1"/>
  <c r="B688" i="15" s="1"/>
  <c r="B689" i="15" s="1"/>
  <c r="B690" i="15" s="1"/>
  <c r="B691" i="15" s="1"/>
  <c r="B692" i="15" s="1"/>
  <c r="B120" i="15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  <c r="B203" i="15" s="1"/>
  <c r="B204" i="15" s="1"/>
  <c r="B205" i="15" s="1"/>
  <c r="B206" i="15" s="1"/>
  <c r="B207" i="15" s="1"/>
  <c r="B208" i="15" s="1"/>
  <c r="B209" i="15" s="1"/>
  <c r="B210" i="15" s="1"/>
  <c r="B211" i="15" s="1"/>
  <c r="B212" i="15" s="1"/>
  <c r="B213" i="15" s="1"/>
  <c r="B214" i="15" s="1"/>
  <c r="B215" i="15" s="1"/>
  <c r="B216" i="15" s="1"/>
  <c r="B217" i="15" s="1"/>
  <c r="B218" i="15" s="1"/>
  <c r="B219" i="15" s="1"/>
  <c r="B220" i="15" s="1"/>
  <c r="B221" i="15" s="1"/>
  <c r="B222" i="15" s="1"/>
  <c r="B223" i="15" s="1"/>
  <c r="B224" i="15" s="1"/>
  <c r="B225" i="15" s="1"/>
  <c r="B226" i="15" s="1"/>
  <c r="B227" i="15" s="1"/>
  <c r="B228" i="15" s="1"/>
  <c r="B229" i="15" s="1"/>
  <c r="B230" i="15" s="1"/>
  <c r="B231" i="15" s="1"/>
  <c r="B232" i="15" s="1"/>
  <c r="B233" i="15" s="1"/>
  <c r="B234" i="15" s="1"/>
  <c r="B235" i="15" s="1"/>
  <c r="B236" i="15" s="1"/>
  <c r="B237" i="15" s="1"/>
  <c r="B238" i="15" s="1"/>
  <c r="B239" i="15" s="1"/>
  <c r="B240" i="15" s="1"/>
  <c r="B241" i="15" s="1"/>
  <c r="B242" i="15" s="1"/>
  <c r="B243" i="15" s="1"/>
  <c r="B244" i="15" s="1"/>
  <c r="B245" i="15" s="1"/>
  <c r="B246" i="15" s="1"/>
  <c r="B247" i="15" s="1"/>
  <c r="B248" i="15" s="1"/>
  <c r="B249" i="15" s="1"/>
  <c r="B250" i="15" s="1"/>
  <c r="B251" i="15" s="1"/>
  <c r="B252" i="15" s="1"/>
  <c r="B253" i="15" s="1"/>
  <c r="B254" i="15" s="1"/>
  <c r="B255" i="15" s="1"/>
  <c r="B256" i="15" s="1"/>
  <c r="B257" i="15" s="1"/>
  <c r="B258" i="15" s="1"/>
  <c r="B1409" i="15"/>
  <c r="B1410" i="15" s="1"/>
  <c r="B1411" i="15" s="1"/>
  <c r="B1412" i="15" s="1"/>
  <c r="B1413" i="15" s="1"/>
  <c r="B1414" i="15" s="1"/>
  <c r="B1415" i="15" s="1"/>
  <c r="B1416" i="15" s="1"/>
  <c r="B1417" i="15" s="1"/>
  <c r="B1418" i="15" s="1"/>
  <c r="B1419" i="15" s="1"/>
  <c r="B1420" i="15" s="1"/>
  <c r="B1421" i="15" s="1"/>
  <c r="B1422" i="15" s="1"/>
  <c r="B1423" i="15" s="1"/>
  <c r="B1424" i="15" s="1"/>
  <c r="B1425" i="15" s="1"/>
  <c r="B1426" i="15" s="1"/>
  <c r="B1427" i="15" s="1"/>
  <c r="B1428" i="15" s="1"/>
  <c r="B1429" i="15" s="1"/>
  <c r="B1430" i="15" s="1"/>
  <c r="B1431" i="15" s="1"/>
  <c r="B1432" i="15" s="1"/>
  <c r="B1433" i="15" s="1"/>
  <c r="B1434" i="15" s="1"/>
  <c r="B1435" i="15" s="1"/>
  <c r="B1436" i="15" s="1"/>
  <c r="B1437" i="15" s="1"/>
  <c r="B1438" i="15" s="1"/>
  <c r="B1439" i="15" s="1"/>
  <c r="B1440" i="15" s="1"/>
  <c r="B1441" i="15" s="1"/>
  <c r="B1442" i="15" s="1"/>
  <c r="B1443" i="15" s="1"/>
  <c r="B1444" i="15" s="1"/>
  <c r="B1445" i="15" s="1"/>
  <c r="B1446" i="15" s="1"/>
  <c r="B1447" i="15" s="1"/>
  <c r="B1448" i="15" s="1"/>
  <c r="B1449" i="15" s="1"/>
  <c r="B1450" i="15" s="1"/>
  <c r="B1451" i="15" s="1"/>
  <c r="B1452" i="15" s="1"/>
  <c r="B1453" i="15" s="1"/>
  <c r="B1454" i="15" s="1"/>
  <c r="B1455" i="15" s="1"/>
  <c r="B1456" i="15" s="1"/>
  <c r="B1457" i="15" s="1"/>
  <c r="B1458" i="15" s="1"/>
  <c r="B1459" i="15" s="1"/>
  <c r="B1460" i="15" s="1"/>
  <c r="B1461" i="15" s="1"/>
  <c r="B1462" i="15" s="1"/>
  <c r="A1086" i="13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825" i="13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478" i="13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120" i="13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1409" i="13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400" i="17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120" i="17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984" i="17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668" i="1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407" i="1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120" i="1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992" i="1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86" i="16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825" i="16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478" i="16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120" i="16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1409" i="16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086" i="10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825" i="10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478" i="10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120" i="10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1409" i="10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825" i="9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478" i="9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N1395" i="9"/>
  <c r="N1371" i="9"/>
  <c r="N1367" i="9"/>
  <c r="A1409" i="9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086" i="8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478" i="8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F379" i="8"/>
  <c r="G28" i="8" s="1"/>
  <c r="H28" i="8" s="1"/>
  <c r="A1409" i="8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086" i="7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825" i="7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478" i="7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1409" i="7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825" i="5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478" i="5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1409" i="5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825" i="6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478" i="6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1409" i="6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825" i="3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478" i="3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120" i="3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1409" i="3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086" i="4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825" i="4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478" i="4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120" i="4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F707" i="4"/>
  <c r="A1409" i="4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086" i="2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825" i="2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478" i="2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1409" i="2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G707" i="2"/>
  <c r="A1084" i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479" i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1404" i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F707" i="13"/>
  <c r="G399" i="13" s="1"/>
  <c r="J196" i="17"/>
  <c r="F203" i="11"/>
  <c r="J379" i="16"/>
  <c r="F1309" i="16"/>
  <c r="J379" i="10"/>
  <c r="F1309" i="10"/>
  <c r="F379" i="10"/>
  <c r="N1384" i="9"/>
  <c r="N1376" i="9"/>
  <c r="N1364" i="9"/>
  <c r="N1360" i="9"/>
  <c r="N1366" i="9"/>
  <c r="N1385" i="9"/>
  <c r="N1369" i="9"/>
  <c r="F707" i="8"/>
  <c r="G404" i="8" s="1"/>
  <c r="F707" i="7"/>
  <c r="F379" i="5"/>
  <c r="F707" i="6"/>
  <c r="F1309" i="4"/>
  <c r="I707" i="2"/>
  <c r="I379" i="2"/>
  <c r="K1322" i="7"/>
  <c r="K1324" i="7"/>
  <c r="K1326" i="7"/>
  <c r="K1328" i="7"/>
  <c r="K1330" i="7"/>
  <c r="L1330" i="7" s="1"/>
  <c r="K1332" i="7"/>
  <c r="K1334" i="7"/>
  <c r="L1334" i="7" s="1"/>
  <c r="K1336" i="7"/>
  <c r="K1338" i="7"/>
  <c r="K1340" i="7"/>
  <c r="K1342" i="7"/>
  <c r="K1344" i="7"/>
  <c r="K1346" i="7"/>
  <c r="K1348" i="7"/>
  <c r="K1350" i="7"/>
  <c r="L1350" i="7" s="1"/>
  <c r="K1352" i="7"/>
  <c r="L1352" i="7" s="1"/>
  <c r="K1354" i="7"/>
  <c r="K1356" i="7"/>
  <c r="K1313" i="7"/>
  <c r="L1313" i="7" s="1"/>
  <c r="K1315" i="7"/>
  <c r="L1315" i="7" s="1"/>
  <c r="K1317" i="7"/>
  <c r="K1319" i="7"/>
  <c r="K1311" i="7"/>
  <c r="L1311" i="7" s="1"/>
  <c r="K1321" i="7"/>
  <c r="L1321" i="7" s="1"/>
  <c r="K1323" i="7"/>
  <c r="K1325" i="7"/>
  <c r="K1327" i="7"/>
  <c r="K1329" i="7"/>
  <c r="L1329" i="7" s="1"/>
  <c r="K1331" i="7"/>
  <c r="K1333" i="7"/>
  <c r="L1333" i="7" s="1"/>
  <c r="K1335" i="7"/>
  <c r="K1337" i="7"/>
  <c r="L1337" i="7" s="1"/>
  <c r="K1339" i="7"/>
  <c r="L1339" i="7" s="1"/>
  <c r="K1341" i="7"/>
  <c r="K1343" i="7"/>
  <c r="K1345" i="7"/>
  <c r="L1345" i="7" s="1"/>
  <c r="K1347" i="7"/>
  <c r="K1349" i="7"/>
  <c r="L1349" i="7" s="1"/>
  <c r="K1351" i="7"/>
  <c r="L1351" i="7" s="1"/>
  <c r="K1353" i="7"/>
  <c r="K1355" i="7"/>
  <c r="L1355" i="7" s="1"/>
  <c r="K1357" i="7"/>
  <c r="K1312" i="7"/>
  <c r="L1312" i="7" s="1"/>
  <c r="K1314" i="7"/>
  <c r="K1316" i="7"/>
  <c r="K1318" i="7"/>
  <c r="K1320" i="7"/>
  <c r="H1395" i="15"/>
  <c r="J1395" i="15" s="1"/>
  <c r="F707" i="9"/>
  <c r="F707" i="10"/>
  <c r="F707" i="16"/>
  <c r="I1397" i="2"/>
  <c r="G949" i="2"/>
  <c r="I882" i="2"/>
  <c r="I1463" i="2"/>
  <c r="I1358" i="2"/>
  <c r="I1309" i="2"/>
  <c r="I949" i="2"/>
  <c r="G882" i="2"/>
  <c r="K1362" i="7"/>
  <c r="K1364" i="7"/>
  <c r="K1366" i="7"/>
  <c r="K1368" i="7"/>
  <c r="K1370" i="7"/>
  <c r="K1372" i="7"/>
  <c r="K1374" i="7"/>
  <c r="K1376" i="7"/>
  <c r="K1378" i="7"/>
  <c r="K1380" i="7"/>
  <c r="K1382" i="7"/>
  <c r="K1384" i="7"/>
  <c r="L1384" i="7" s="1"/>
  <c r="K1386" i="7"/>
  <c r="K1388" i="7"/>
  <c r="K1390" i="7"/>
  <c r="L1390" i="7" s="1"/>
  <c r="M1392" i="7"/>
  <c r="K1394" i="7"/>
  <c r="K1396" i="7"/>
  <c r="K1361" i="7"/>
  <c r="K1365" i="7"/>
  <c r="K1369" i="7"/>
  <c r="L1369" i="7" s="1"/>
  <c r="K1373" i="7"/>
  <c r="K1377" i="7"/>
  <c r="K1381" i="7"/>
  <c r="K1385" i="7"/>
  <c r="K1389" i="7"/>
  <c r="K1393" i="7"/>
  <c r="L1393" i="7" s="1"/>
  <c r="K1360" i="7"/>
  <c r="K1363" i="7"/>
  <c r="L1363" i="7" s="1"/>
  <c r="M1363" i="7" s="1"/>
  <c r="K1371" i="7"/>
  <c r="K1367" i="7"/>
  <c r="K1375" i="7"/>
  <c r="K1383" i="7"/>
  <c r="K1391" i="7"/>
  <c r="K1379" i="7"/>
  <c r="K1387" i="7"/>
  <c r="K1395" i="7"/>
  <c r="F1309" i="7"/>
  <c r="H707" i="4"/>
  <c r="F1309" i="9"/>
  <c r="J891" i="11"/>
  <c r="P625" i="7"/>
  <c r="J626" i="1" s="1"/>
  <c r="P583" i="7"/>
  <c r="J584" i="1" s="1"/>
  <c r="P577" i="7"/>
  <c r="J578" i="1" s="1"/>
  <c r="P573" i="7"/>
  <c r="J574" i="1" s="1"/>
  <c r="P561" i="7"/>
  <c r="J562" i="1" s="1"/>
  <c r="P553" i="7"/>
  <c r="J554" i="1" s="1"/>
  <c r="P521" i="7"/>
  <c r="J522" i="1" s="1"/>
  <c r="P515" i="7"/>
  <c r="J516" i="1" s="1"/>
  <c r="P499" i="7"/>
  <c r="J500" i="1" s="1"/>
  <c r="P483" i="7"/>
  <c r="J484" i="1" s="1"/>
  <c r="P458" i="7"/>
  <c r="J459" i="1" s="1"/>
  <c r="P440" i="7"/>
  <c r="J441" i="1" s="1"/>
  <c r="P426" i="7"/>
  <c r="J427" i="1" s="1"/>
  <c r="P402" i="7"/>
  <c r="J403" i="1" s="1"/>
  <c r="P398" i="7"/>
  <c r="J399" i="1" s="1"/>
  <c r="P396" i="7"/>
  <c r="J397" i="1" s="1"/>
  <c r="P394" i="7"/>
  <c r="J395" i="1" s="1"/>
  <c r="P392" i="7"/>
  <c r="J393" i="1" s="1"/>
  <c r="P386" i="7"/>
  <c r="J387" i="1" s="1"/>
  <c r="P382" i="7"/>
  <c r="J383" i="1" s="1"/>
  <c r="D1464" i="3"/>
  <c r="F1397" i="7"/>
  <c r="F1358" i="7"/>
  <c r="K953" i="7"/>
  <c r="L953" i="7" s="1"/>
  <c r="K955" i="7"/>
  <c r="L955" i="7" s="1"/>
  <c r="K957" i="7"/>
  <c r="L957" i="7" s="1"/>
  <c r="K959" i="7"/>
  <c r="L959" i="7" s="1"/>
  <c r="K961" i="7"/>
  <c r="L961" i="7" s="1"/>
  <c r="K963" i="7"/>
  <c r="L963" i="7" s="1"/>
  <c r="K965" i="7"/>
  <c r="L965" i="7" s="1"/>
  <c r="K967" i="7"/>
  <c r="L967" i="7" s="1"/>
  <c r="K969" i="7"/>
  <c r="L969" i="7" s="1"/>
  <c r="K971" i="7"/>
  <c r="L971" i="7" s="1"/>
  <c r="K973" i="7"/>
  <c r="L973" i="7" s="1"/>
  <c r="K975" i="7"/>
  <c r="L975" i="7" s="1"/>
  <c r="K977" i="7"/>
  <c r="L977" i="7" s="1"/>
  <c r="K979" i="7"/>
  <c r="L979" i="7" s="1"/>
  <c r="K981" i="7"/>
  <c r="L981" i="7" s="1"/>
  <c r="K983" i="7"/>
  <c r="L983" i="7" s="1"/>
  <c r="K985" i="7"/>
  <c r="L985" i="7" s="1"/>
  <c r="K987" i="7"/>
  <c r="L987" i="7" s="1"/>
  <c r="K989" i="7"/>
  <c r="L989" i="7" s="1"/>
  <c r="K991" i="7"/>
  <c r="L991" i="7" s="1"/>
  <c r="K993" i="7"/>
  <c r="L993" i="7" s="1"/>
  <c r="K995" i="7"/>
  <c r="L995" i="7" s="1"/>
  <c r="K997" i="7"/>
  <c r="L997" i="7" s="1"/>
  <c r="K999" i="7"/>
  <c r="L999" i="7" s="1"/>
  <c r="K1001" i="7"/>
  <c r="L1001" i="7" s="1"/>
  <c r="K1003" i="7"/>
  <c r="L1003" i="7" s="1"/>
  <c r="K1005" i="7"/>
  <c r="L1005" i="7" s="1"/>
  <c r="K1007" i="7"/>
  <c r="L1007" i="7" s="1"/>
  <c r="K1009" i="7"/>
  <c r="L1009" i="7" s="1"/>
  <c r="K1011" i="7"/>
  <c r="L1011" i="7" s="1"/>
  <c r="K1013" i="7"/>
  <c r="L1013" i="7" s="1"/>
  <c r="K1015" i="7"/>
  <c r="L1015" i="7" s="1"/>
  <c r="K1017" i="7"/>
  <c r="L1017" i="7" s="1"/>
  <c r="K1019" i="7"/>
  <c r="L1019" i="7" s="1"/>
  <c r="K1021" i="7"/>
  <c r="L1021" i="7" s="1"/>
  <c r="K1023" i="7"/>
  <c r="L1023" i="7" s="1"/>
  <c r="K1025" i="7"/>
  <c r="L1025" i="7" s="1"/>
  <c r="K1027" i="7"/>
  <c r="L1027" i="7" s="1"/>
  <c r="K1029" i="7"/>
  <c r="L1029" i="7" s="1"/>
  <c r="K1031" i="7"/>
  <c r="L1031" i="7" s="1"/>
  <c r="K1033" i="7"/>
  <c r="L1033" i="7" s="1"/>
  <c r="K1035" i="7"/>
  <c r="L1035" i="7" s="1"/>
  <c r="K1037" i="7"/>
  <c r="L1037" i="7" s="1"/>
  <c r="K1039" i="7"/>
  <c r="L1039" i="7" s="1"/>
  <c r="K1041" i="7"/>
  <c r="L1041" i="7" s="1"/>
  <c r="K1043" i="7"/>
  <c r="L1043" i="7" s="1"/>
  <c r="K1045" i="7"/>
  <c r="L1045" i="7" s="1"/>
  <c r="K1047" i="7"/>
  <c r="L1047" i="7" s="1"/>
  <c r="K1049" i="7"/>
  <c r="L1049" i="7" s="1"/>
  <c r="K1051" i="7"/>
  <c r="L1051" i="7" s="1"/>
  <c r="K1053" i="7"/>
  <c r="L1053" i="7" s="1"/>
  <c r="K1055" i="7"/>
  <c r="L1055" i="7" s="1"/>
  <c r="K1057" i="7"/>
  <c r="L1057" i="7" s="1"/>
  <c r="K1059" i="7"/>
  <c r="L1059" i="7" s="1"/>
  <c r="K1061" i="7"/>
  <c r="L1061" i="7" s="1"/>
  <c r="K1063" i="7"/>
  <c r="L1063" i="7" s="1"/>
  <c r="K1065" i="7"/>
  <c r="L1065" i="7" s="1"/>
  <c r="K1067" i="7"/>
  <c r="L1067" i="7" s="1"/>
  <c r="K1069" i="7"/>
  <c r="L1069" i="7" s="1"/>
  <c r="K1071" i="7"/>
  <c r="L1071" i="7" s="1"/>
  <c r="K1073" i="7"/>
  <c r="L1073" i="7" s="1"/>
  <c r="K1075" i="7"/>
  <c r="L1075" i="7" s="1"/>
  <c r="K1077" i="7"/>
  <c r="L1077" i="7" s="1"/>
  <c r="K1079" i="7"/>
  <c r="L1079" i="7" s="1"/>
  <c r="K1081" i="7"/>
  <c r="L1081" i="7" s="1"/>
  <c r="K1083" i="7"/>
  <c r="L1083" i="7" s="1"/>
  <c r="K1085" i="7"/>
  <c r="L1085" i="7" s="1"/>
  <c r="K1086" i="7"/>
  <c r="L1086" i="7" s="1"/>
  <c r="K1088" i="7"/>
  <c r="L1088" i="7" s="1"/>
  <c r="K1090" i="7"/>
  <c r="L1090" i="7" s="1"/>
  <c r="K1092" i="7"/>
  <c r="L1092" i="7" s="1"/>
  <c r="K1094" i="7"/>
  <c r="L1094" i="7" s="1"/>
  <c r="K1096" i="7"/>
  <c r="L1096" i="7" s="1"/>
  <c r="K1098" i="7"/>
  <c r="L1098" i="7" s="1"/>
  <c r="K1100" i="7"/>
  <c r="L1100" i="7" s="1"/>
  <c r="K1102" i="7"/>
  <c r="L1102" i="7" s="1"/>
  <c r="K1104" i="7"/>
  <c r="L1104" i="7" s="1"/>
  <c r="K1106" i="7"/>
  <c r="L1106" i="7" s="1"/>
  <c r="K1108" i="7"/>
  <c r="L1108" i="7" s="1"/>
  <c r="K1110" i="7"/>
  <c r="L1110" i="7" s="1"/>
  <c r="K1112" i="7"/>
  <c r="L1112" i="7" s="1"/>
  <c r="K1114" i="7"/>
  <c r="L1114" i="7" s="1"/>
  <c r="K1116" i="7"/>
  <c r="L1116" i="7" s="1"/>
  <c r="K1118" i="7"/>
  <c r="L1118" i="7" s="1"/>
  <c r="K1120" i="7"/>
  <c r="L1120" i="7" s="1"/>
  <c r="K1122" i="7"/>
  <c r="L1122" i="7" s="1"/>
  <c r="K1124" i="7"/>
  <c r="L1124" i="7" s="1"/>
  <c r="K1126" i="7"/>
  <c r="L1126" i="7" s="1"/>
  <c r="K1128" i="7"/>
  <c r="L1128" i="7" s="1"/>
  <c r="K1130" i="7"/>
  <c r="L1130" i="7" s="1"/>
  <c r="K1132" i="7"/>
  <c r="L1132" i="7" s="1"/>
  <c r="K1134" i="7"/>
  <c r="L1134" i="7" s="1"/>
  <c r="K1136" i="7"/>
  <c r="L1136" i="7" s="1"/>
  <c r="K1138" i="7"/>
  <c r="L1138" i="7" s="1"/>
  <c r="K1140" i="7"/>
  <c r="L1140" i="7" s="1"/>
  <c r="K1142" i="7"/>
  <c r="L1142" i="7" s="1"/>
  <c r="K1144" i="7"/>
  <c r="L1144" i="7" s="1"/>
  <c r="K1146" i="7"/>
  <c r="L1146" i="7" s="1"/>
  <c r="K1148" i="7"/>
  <c r="L1148" i="7" s="1"/>
  <c r="K1150" i="7"/>
  <c r="L1150" i="7" s="1"/>
  <c r="K1152" i="7"/>
  <c r="L1152" i="7" s="1"/>
  <c r="K1154" i="7"/>
  <c r="L1154" i="7" s="1"/>
  <c r="K1156" i="7"/>
  <c r="L1156" i="7" s="1"/>
  <c r="K1158" i="7"/>
  <c r="L1158" i="7" s="1"/>
  <c r="K1160" i="7"/>
  <c r="L1160" i="7" s="1"/>
  <c r="K1162" i="7"/>
  <c r="L1162" i="7" s="1"/>
  <c r="K1164" i="7"/>
  <c r="L1164" i="7" s="1"/>
  <c r="K1166" i="7"/>
  <c r="L1166" i="7" s="1"/>
  <c r="K1168" i="7"/>
  <c r="L1168" i="7" s="1"/>
  <c r="K1170" i="7"/>
  <c r="L1170" i="7" s="1"/>
  <c r="K1172" i="7"/>
  <c r="L1172" i="7" s="1"/>
  <c r="K1174" i="7"/>
  <c r="L1174" i="7" s="1"/>
  <c r="K1176" i="7"/>
  <c r="L1176" i="7" s="1"/>
  <c r="K1178" i="7"/>
  <c r="L1178" i="7" s="1"/>
  <c r="K1180" i="7"/>
  <c r="L1180" i="7" s="1"/>
  <c r="K1181" i="7"/>
  <c r="L1181" i="7" s="1"/>
  <c r="K1183" i="7"/>
  <c r="L1183" i="7" s="1"/>
  <c r="K1185" i="7"/>
  <c r="L1185" i="7" s="1"/>
  <c r="K1187" i="7"/>
  <c r="L1187" i="7" s="1"/>
  <c r="K1189" i="7"/>
  <c r="L1189" i="7" s="1"/>
  <c r="K1191" i="7"/>
  <c r="L1191" i="7" s="1"/>
  <c r="K1193" i="7"/>
  <c r="L1193" i="7" s="1"/>
  <c r="K1194" i="7"/>
  <c r="L1194" i="7" s="1"/>
  <c r="K1196" i="7"/>
  <c r="L1196" i="7" s="1"/>
  <c r="K1199" i="7"/>
  <c r="L1199" i="7" s="1"/>
  <c r="K1201" i="7"/>
  <c r="L1201" i="7" s="1"/>
  <c r="K1203" i="7"/>
  <c r="L1203" i="7" s="1"/>
  <c r="K1205" i="7"/>
  <c r="L1205" i="7" s="1"/>
  <c r="K1207" i="7"/>
  <c r="L1207" i="7" s="1"/>
  <c r="K1209" i="7"/>
  <c r="L1209" i="7" s="1"/>
  <c r="K1211" i="7"/>
  <c r="L1211" i="7" s="1"/>
  <c r="K1214" i="7"/>
  <c r="L1214" i="7" s="1"/>
  <c r="K1216" i="7"/>
  <c r="L1216" i="7" s="1"/>
  <c r="K1218" i="7"/>
  <c r="L1218" i="7" s="1"/>
  <c r="K1220" i="7"/>
  <c r="L1220" i="7" s="1"/>
  <c r="K1222" i="7"/>
  <c r="L1222" i="7" s="1"/>
  <c r="K1224" i="7"/>
  <c r="L1224" i="7" s="1"/>
  <c r="K1226" i="7"/>
  <c r="L1226" i="7" s="1"/>
  <c r="K1228" i="7"/>
  <c r="L1228" i="7" s="1"/>
  <c r="K1230" i="7"/>
  <c r="L1230" i="7" s="1"/>
  <c r="K1232" i="7"/>
  <c r="L1232" i="7" s="1"/>
  <c r="K1234" i="7"/>
  <c r="L1234" i="7" s="1"/>
  <c r="K1236" i="7"/>
  <c r="L1236" i="7" s="1"/>
  <c r="K1238" i="7"/>
  <c r="L1238" i="7" s="1"/>
  <c r="K1240" i="7"/>
  <c r="L1240" i="7" s="1"/>
  <c r="K1242" i="7"/>
  <c r="L1242" i="7" s="1"/>
  <c r="K1244" i="7"/>
  <c r="L1244" i="7" s="1"/>
  <c r="K1246" i="7"/>
  <c r="L1246" i="7" s="1"/>
  <c r="K1248" i="7"/>
  <c r="L1248" i="7" s="1"/>
  <c r="K1250" i="7"/>
  <c r="L1250" i="7" s="1"/>
  <c r="K1252" i="7"/>
  <c r="L1252" i="7" s="1"/>
  <c r="K1254" i="7"/>
  <c r="L1254" i="7" s="1"/>
  <c r="K1256" i="7"/>
  <c r="L1256" i="7" s="1"/>
  <c r="K1257" i="7"/>
  <c r="L1257" i="7" s="1"/>
  <c r="K1259" i="7"/>
  <c r="L1259" i="7" s="1"/>
  <c r="K1261" i="7"/>
  <c r="L1261" i="7" s="1"/>
  <c r="K1263" i="7"/>
  <c r="L1263" i="7" s="1"/>
  <c r="K1265" i="7"/>
  <c r="L1265" i="7" s="1"/>
  <c r="K1267" i="7"/>
  <c r="L1267" i="7" s="1"/>
  <c r="K1269" i="7"/>
  <c r="L1269" i="7" s="1"/>
  <c r="K1271" i="7"/>
  <c r="L1271" i="7" s="1"/>
  <c r="K1273" i="7"/>
  <c r="L1273" i="7" s="1"/>
  <c r="K1276" i="7"/>
  <c r="L1276" i="7" s="1"/>
  <c r="K1278" i="7"/>
  <c r="L1278" i="7" s="1"/>
  <c r="K1280" i="7"/>
  <c r="L1280" i="7" s="1"/>
  <c r="K1282" i="7"/>
  <c r="L1282" i="7" s="1"/>
  <c r="K1284" i="7"/>
  <c r="L1284" i="7" s="1"/>
  <c r="K1286" i="7"/>
  <c r="L1286" i="7" s="1"/>
  <c r="K1288" i="7"/>
  <c r="L1288" i="7" s="1"/>
  <c r="K1290" i="7"/>
  <c r="L1290" i="7" s="1"/>
  <c r="K1292" i="7"/>
  <c r="L1292" i="7" s="1"/>
  <c r="K1294" i="7"/>
  <c r="L1294" i="7" s="1"/>
  <c r="K1296" i="7"/>
  <c r="L1296" i="7" s="1"/>
  <c r="K1298" i="7"/>
  <c r="L1298" i="7" s="1"/>
  <c r="K1300" i="7"/>
  <c r="L1300" i="7" s="1"/>
  <c r="K1302" i="7"/>
  <c r="L1302" i="7" s="1"/>
  <c r="K1304" i="7"/>
  <c r="L1304" i="7" s="1"/>
  <c r="K1306" i="7"/>
  <c r="L1306" i="7" s="1"/>
  <c r="K1308" i="7"/>
  <c r="L1308" i="7" s="1"/>
  <c r="K954" i="7"/>
  <c r="L954" i="7" s="1"/>
  <c r="K958" i="7"/>
  <c r="L958" i="7" s="1"/>
  <c r="K962" i="7"/>
  <c r="L962" i="7" s="1"/>
  <c r="K966" i="7"/>
  <c r="L966" i="7" s="1"/>
  <c r="K970" i="7"/>
  <c r="L970" i="7" s="1"/>
  <c r="K974" i="7"/>
  <c r="L974" i="7" s="1"/>
  <c r="K978" i="7"/>
  <c r="L978" i="7" s="1"/>
  <c r="K982" i="7"/>
  <c r="L982" i="7" s="1"/>
  <c r="K986" i="7"/>
  <c r="L986" i="7" s="1"/>
  <c r="K990" i="7"/>
  <c r="L990" i="7" s="1"/>
  <c r="K994" i="7"/>
  <c r="L994" i="7" s="1"/>
  <c r="K998" i="7"/>
  <c r="L998" i="7" s="1"/>
  <c r="K1002" i="7"/>
  <c r="L1002" i="7" s="1"/>
  <c r="K1006" i="7"/>
  <c r="L1006" i="7" s="1"/>
  <c r="K1010" i="7"/>
  <c r="L1010" i="7" s="1"/>
  <c r="K1014" i="7"/>
  <c r="L1014" i="7" s="1"/>
  <c r="K1018" i="7"/>
  <c r="L1018" i="7" s="1"/>
  <c r="K1022" i="7"/>
  <c r="L1022" i="7" s="1"/>
  <c r="K1026" i="7"/>
  <c r="L1026" i="7" s="1"/>
  <c r="K1030" i="7"/>
  <c r="L1030" i="7" s="1"/>
  <c r="K1034" i="7"/>
  <c r="L1034" i="7" s="1"/>
  <c r="K1038" i="7"/>
  <c r="L1038" i="7" s="1"/>
  <c r="K1042" i="7"/>
  <c r="L1042" i="7" s="1"/>
  <c r="K1046" i="7"/>
  <c r="L1046" i="7" s="1"/>
  <c r="K1050" i="7"/>
  <c r="L1050" i="7" s="1"/>
  <c r="K1054" i="7"/>
  <c r="L1054" i="7" s="1"/>
  <c r="K1058" i="7"/>
  <c r="L1058" i="7" s="1"/>
  <c r="K1062" i="7"/>
  <c r="L1062" i="7" s="1"/>
  <c r="K1066" i="7"/>
  <c r="L1066" i="7" s="1"/>
  <c r="K1070" i="7"/>
  <c r="L1070" i="7" s="1"/>
  <c r="K1074" i="7"/>
  <c r="L1074" i="7" s="1"/>
  <c r="K1078" i="7"/>
  <c r="L1078" i="7" s="1"/>
  <c r="K1082" i="7"/>
  <c r="L1082" i="7" s="1"/>
  <c r="K1089" i="7"/>
  <c r="L1089" i="7" s="1"/>
  <c r="K1093" i="7"/>
  <c r="L1093" i="7" s="1"/>
  <c r="K1097" i="7"/>
  <c r="L1097" i="7" s="1"/>
  <c r="K1101" i="7"/>
  <c r="L1101" i="7" s="1"/>
  <c r="K1105" i="7"/>
  <c r="L1105" i="7" s="1"/>
  <c r="K1109" i="7"/>
  <c r="L1109" i="7" s="1"/>
  <c r="K1113" i="7"/>
  <c r="L1113" i="7" s="1"/>
  <c r="K1117" i="7"/>
  <c r="L1117" i="7" s="1"/>
  <c r="K1121" i="7"/>
  <c r="L1121" i="7" s="1"/>
  <c r="K1125" i="7"/>
  <c r="L1125" i="7" s="1"/>
  <c r="K1129" i="7"/>
  <c r="L1129" i="7" s="1"/>
  <c r="K1133" i="7"/>
  <c r="L1133" i="7" s="1"/>
  <c r="K1137" i="7"/>
  <c r="L1137" i="7" s="1"/>
  <c r="K1141" i="7"/>
  <c r="L1141" i="7" s="1"/>
  <c r="K1145" i="7"/>
  <c r="L1145" i="7" s="1"/>
  <c r="K1149" i="7"/>
  <c r="L1149" i="7" s="1"/>
  <c r="K1153" i="7"/>
  <c r="L1153" i="7" s="1"/>
  <c r="K1157" i="7"/>
  <c r="L1157" i="7" s="1"/>
  <c r="K1161" i="7"/>
  <c r="L1161" i="7" s="1"/>
  <c r="K1165" i="7"/>
  <c r="L1165" i="7" s="1"/>
  <c r="K1169" i="7"/>
  <c r="L1169" i="7" s="1"/>
  <c r="K1173" i="7"/>
  <c r="L1173" i="7" s="1"/>
  <c r="K1177" i="7"/>
  <c r="L1177" i="7" s="1"/>
  <c r="K1184" i="7"/>
  <c r="L1184" i="7" s="1"/>
  <c r="K1188" i="7"/>
  <c r="L1188" i="7" s="1"/>
  <c r="K1192" i="7"/>
  <c r="L1192" i="7" s="1"/>
  <c r="K1195" i="7"/>
  <c r="L1195" i="7" s="1"/>
  <c r="K1198" i="7"/>
  <c r="L1198" i="7" s="1"/>
  <c r="K1202" i="7"/>
  <c r="L1202" i="7" s="1"/>
  <c r="K1206" i="7"/>
  <c r="L1206" i="7" s="1"/>
  <c r="K1210" i="7"/>
  <c r="L1210" i="7" s="1"/>
  <c r="K1213" i="7"/>
  <c r="L1213" i="7" s="1"/>
  <c r="K1217" i="7"/>
  <c r="L1217" i="7" s="1"/>
  <c r="K1221" i="7"/>
  <c r="L1221" i="7" s="1"/>
  <c r="K1225" i="7"/>
  <c r="L1225" i="7" s="1"/>
  <c r="K1229" i="7"/>
  <c r="L1229" i="7" s="1"/>
  <c r="K1233" i="7"/>
  <c r="L1233" i="7" s="1"/>
  <c r="K1237" i="7"/>
  <c r="L1237" i="7" s="1"/>
  <c r="K1241" i="7"/>
  <c r="L1241" i="7" s="1"/>
  <c r="K1245" i="7"/>
  <c r="L1245" i="7" s="1"/>
  <c r="K1249" i="7"/>
  <c r="L1249" i="7" s="1"/>
  <c r="K1253" i="7"/>
  <c r="L1253" i="7" s="1"/>
  <c r="K1260" i="7"/>
  <c r="L1260" i="7" s="1"/>
  <c r="K1264" i="7"/>
  <c r="L1264" i="7" s="1"/>
  <c r="K1268" i="7"/>
  <c r="L1268" i="7" s="1"/>
  <c r="K1272" i="7"/>
  <c r="L1272" i="7" s="1"/>
  <c r="K1275" i="7"/>
  <c r="L1275" i="7" s="1"/>
  <c r="K1279" i="7"/>
  <c r="L1279" i="7" s="1"/>
  <c r="K1283" i="7"/>
  <c r="L1283" i="7" s="1"/>
  <c r="K1287" i="7"/>
  <c r="L1287" i="7" s="1"/>
  <c r="K1291" i="7"/>
  <c r="L1291" i="7" s="1"/>
  <c r="K1295" i="7"/>
  <c r="L1295" i="7" s="1"/>
  <c r="K1299" i="7"/>
  <c r="L1299" i="7" s="1"/>
  <c r="K1303" i="7"/>
  <c r="L1303" i="7" s="1"/>
  <c r="K1307" i="7"/>
  <c r="L1307" i="7" s="1"/>
  <c r="K956" i="7"/>
  <c r="L956" i="7" s="1"/>
  <c r="K964" i="7"/>
  <c r="L964" i="7" s="1"/>
  <c r="K972" i="7"/>
  <c r="L972" i="7" s="1"/>
  <c r="K980" i="7"/>
  <c r="L980" i="7" s="1"/>
  <c r="K988" i="7"/>
  <c r="L988" i="7" s="1"/>
  <c r="K996" i="7"/>
  <c r="L996" i="7" s="1"/>
  <c r="K1004" i="7"/>
  <c r="L1004" i="7" s="1"/>
  <c r="K1012" i="7"/>
  <c r="L1012" i="7" s="1"/>
  <c r="K1020" i="7"/>
  <c r="L1020" i="7" s="1"/>
  <c r="K1028" i="7"/>
  <c r="L1028" i="7" s="1"/>
  <c r="K1036" i="7"/>
  <c r="L1036" i="7" s="1"/>
  <c r="K1044" i="7"/>
  <c r="L1044" i="7" s="1"/>
  <c r="K1052" i="7"/>
  <c r="L1052" i="7" s="1"/>
  <c r="K1060" i="7"/>
  <c r="L1060" i="7" s="1"/>
  <c r="K1068" i="7"/>
  <c r="L1068" i="7" s="1"/>
  <c r="K1076" i="7"/>
  <c r="L1076" i="7" s="1"/>
  <c r="K1084" i="7"/>
  <c r="L1084" i="7" s="1"/>
  <c r="K1091" i="7"/>
  <c r="L1091" i="7" s="1"/>
  <c r="K1099" i="7"/>
  <c r="L1099" i="7" s="1"/>
  <c r="K1107" i="7"/>
  <c r="L1107" i="7" s="1"/>
  <c r="K1115" i="7"/>
  <c r="L1115" i="7" s="1"/>
  <c r="K1123" i="7"/>
  <c r="L1123" i="7" s="1"/>
  <c r="K1131" i="7"/>
  <c r="L1131" i="7" s="1"/>
  <c r="K1139" i="7"/>
  <c r="L1139" i="7" s="1"/>
  <c r="K1147" i="7"/>
  <c r="L1147" i="7" s="1"/>
  <c r="K1155" i="7"/>
  <c r="L1155" i="7" s="1"/>
  <c r="K1163" i="7"/>
  <c r="L1163" i="7" s="1"/>
  <c r="K1171" i="7"/>
  <c r="L1171" i="7" s="1"/>
  <c r="K1179" i="7"/>
  <c r="L1179" i="7" s="1"/>
  <c r="K1186" i="7"/>
  <c r="L1186" i="7" s="1"/>
  <c r="K1200" i="7"/>
  <c r="L1200" i="7" s="1"/>
  <c r="K1208" i="7"/>
  <c r="L1208" i="7" s="1"/>
  <c r="K1215" i="7"/>
  <c r="L1215" i="7" s="1"/>
  <c r="K1223" i="7"/>
  <c r="L1223" i="7" s="1"/>
  <c r="K1231" i="7"/>
  <c r="L1231" i="7" s="1"/>
  <c r="K1239" i="7"/>
  <c r="L1239" i="7" s="1"/>
  <c r="K1247" i="7"/>
  <c r="L1247" i="7" s="1"/>
  <c r="K1255" i="7"/>
  <c r="L1255" i="7" s="1"/>
  <c r="K1262" i="7"/>
  <c r="L1262" i="7" s="1"/>
  <c r="K1270" i="7"/>
  <c r="L1270" i="7" s="1"/>
  <c r="K1277" i="7"/>
  <c r="L1277" i="7" s="1"/>
  <c r="K1285" i="7"/>
  <c r="L1285" i="7" s="1"/>
  <c r="K1293" i="7"/>
  <c r="L1293" i="7" s="1"/>
  <c r="K1301" i="7"/>
  <c r="L1301" i="7" s="1"/>
  <c r="K951" i="7"/>
  <c r="L951" i="7" s="1"/>
  <c r="K952" i="7"/>
  <c r="L952" i="7" s="1"/>
  <c r="K960" i="7"/>
  <c r="L960" i="7" s="1"/>
  <c r="K968" i="7"/>
  <c r="L968" i="7" s="1"/>
  <c r="K976" i="7"/>
  <c r="L976" i="7" s="1"/>
  <c r="K984" i="7"/>
  <c r="L984" i="7" s="1"/>
  <c r="K992" i="7"/>
  <c r="L992" i="7" s="1"/>
  <c r="K1000" i="7"/>
  <c r="L1000" i="7" s="1"/>
  <c r="K1008" i="7"/>
  <c r="L1008" i="7" s="1"/>
  <c r="K1016" i="7"/>
  <c r="L1016" i="7" s="1"/>
  <c r="K1024" i="7"/>
  <c r="L1024" i="7" s="1"/>
  <c r="K1032" i="7"/>
  <c r="L1032" i="7" s="1"/>
  <c r="K1040" i="7"/>
  <c r="L1040" i="7" s="1"/>
  <c r="K1048" i="7"/>
  <c r="L1048" i="7" s="1"/>
  <c r="K1056" i="7"/>
  <c r="L1056" i="7" s="1"/>
  <c r="K1064" i="7"/>
  <c r="L1064" i="7" s="1"/>
  <c r="K1072" i="7"/>
  <c r="L1072" i="7" s="1"/>
  <c r="K1080" i="7"/>
  <c r="L1080" i="7" s="1"/>
  <c r="K1087" i="7"/>
  <c r="L1087" i="7" s="1"/>
  <c r="K1095" i="7"/>
  <c r="L1095" i="7" s="1"/>
  <c r="K1103" i="7"/>
  <c r="L1103" i="7" s="1"/>
  <c r="K1111" i="7"/>
  <c r="L1111" i="7" s="1"/>
  <c r="K1119" i="7"/>
  <c r="L1119" i="7" s="1"/>
  <c r="K1127" i="7"/>
  <c r="L1127" i="7" s="1"/>
  <c r="K1135" i="7"/>
  <c r="L1135" i="7" s="1"/>
  <c r="K1143" i="7"/>
  <c r="L1143" i="7" s="1"/>
  <c r="K1151" i="7"/>
  <c r="L1151" i="7" s="1"/>
  <c r="K1159" i="7"/>
  <c r="L1159" i="7" s="1"/>
  <c r="K1167" i="7"/>
  <c r="L1167" i="7" s="1"/>
  <c r="K1175" i="7"/>
  <c r="L1175" i="7" s="1"/>
  <c r="K1182" i="7"/>
  <c r="L1182" i="7" s="1"/>
  <c r="K1190" i="7"/>
  <c r="L1190" i="7" s="1"/>
  <c r="K1197" i="7"/>
  <c r="L1197" i="7" s="1"/>
  <c r="K1204" i="7"/>
  <c r="L1204" i="7" s="1"/>
  <c r="K1212" i="7"/>
  <c r="L1212" i="7" s="1"/>
  <c r="K1219" i="7"/>
  <c r="L1219" i="7" s="1"/>
  <c r="K1227" i="7"/>
  <c r="L1227" i="7" s="1"/>
  <c r="K1235" i="7"/>
  <c r="L1235" i="7" s="1"/>
  <c r="K1243" i="7"/>
  <c r="L1243" i="7" s="1"/>
  <c r="K1251" i="7"/>
  <c r="L1251" i="7" s="1"/>
  <c r="K1258" i="7"/>
  <c r="L1258" i="7" s="1"/>
  <c r="K1266" i="7"/>
  <c r="L1266" i="7" s="1"/>
  <c r="K1274" i="7"/>
  <c r="L1274" i="7" s="1"/>
  <c r="K1281" i="7"/>
  <c r="L1281" i="7" s="1"/>
  <c r="K1289" i="7"/>
  <c r="L1289" i="7" s="1"/>
  <c r="K1297" i="7"/>
  <c r="L1297" i="7" s="1"/>
  <c r="K1305" i="7"/>
  <c r="L1305" i="7" s="1"/>
  <c r="J882" i="10"/>
  <c r="J882" i="16"/>
  <c r="J464" i="11"/>
  <c r="F289" i="11"/>
  <c r="G379" i="2"/>
  <c r="F379" i="7"/>
  <c r="F379" i="9"/>
  <c r="F379" i="16"/>
  <c r="H1463" i="6"/>
  <c r="F1463" i="7"/>
  <c r="E1464" i="3"/>
  <c r="H949" i="4"/>
  <c r="K1358" i="6"/>
  <c r="F1358" i="6"/>
  <c r="H1309" i="6"/>
  <c r="I884" i="6"/>
  <c r="H949" i="6"/>
  <c r="I709" i="6"/>
  <c r="L709" i="6" s="1"/>
  <c r="H882" i="6"/>
  <c r="K707" i="6"/>
  <c r="I1360" i="5"/>
  <c r="G1356" i="1" s="1"/>
  <c r="F1397" i="5"/>
  <c r="I1397" i="5" s="1"/>
  <c r="F1358" i="5"/>
  <c r="I1358" i="5" s="1"/>
  <c r="I951" i="5"/>
  <c r="G949" i="1" s="1"/>
  <c r="F1309" i="5"/>
  <c r="I1309" i="5" s="1"/>
  <c r="I884" i="5"/>
  <c r="G883" i="1" s="1"/>
  <c r="F949" i="5"/>
  <c r="I949" i="5" s="1"/>
  <c r="F882" i="7"/>
  <c r="F882" i="8"/>
  <c r="K1397" i="9"/>
  <c r="F1358" i="9"/>
  <c r="K949" i="9"/>
  <c r="F882" i="9"/>
  <c r="F1397" i="10"/>
  <c r="F1358" i="10"/>
  <c r="F1397" i="16"/>
  <c r="F1358" i="16"/>
  <c r="J707" i="16"/>
  <c r="F980" i="11"/>
  <c r="F940" i="11"/>
  <c r="J531" i="11"/>
  <c r="F1309" i="13"/>
  <c r="F949" i="13"/>
  <c r="L1396" i="10"/>
  <c r="L1397" i="9"/>
  <c r="P1451" i="7"/>
  <c r="J1446" i="1" s="1"/>
  <c r="P1443" i="7"/>
  <c r="J1438" i="1" s="1"/>
  <c r="P1439" i="7"/>
  <c r="J1434" i="1" s="1"/>
  <c r="P1425" i="7"/>
  <c r="J1420" i="1" s="1"/>
  <c r="P1421" i="7"/>
  <c r="J1416" i="1" s="1"/>
  <c r="P1419" i="7"/>
  <c r="J1414" i="1" s="1"/>
  <c r="P1416" i="7"/>
  <c r="J1411" i="1" s="1"/>
  <c r="P1411" i="7"/>
  <c r="J1406" i="1" s="1"/>
  <c r="P1402" i="7"/>
  <c r="J1397" i="1" s="1"/>
  <c r="P859" i="7"/>
  <c r="J859" i="1" s="1"/>
  <c r="P842" i="7"/>
  <c r="J842" i="1" s="1"/>
  <c r="P834" i="7"/>
  <c r="J834" i="1" s="1"/>
  <c r="P821" i="7"/>
  <c r="J821" i="1" s="1"/>
  <c r="P813" i="7"/>
  <c r="J813" i="1" s="1"/>
  <c r="P807" i="7"/>
  <c r="J807" i="1" s="1"/>
  <c r="P802" i="7"/>
  <c r="J802" i="1" s="1"/>
  <c r="P796" i="7"/>
  <c r="J796" i="1" s="1"/>
  <c r="P793" i="7"/>
  <c r="J793" i="1" s="1"/>
  <c r="P789" i="7"/>
  <c r="J789" i="1" s="1"/>
  <c r="P787" i="7"/>
  <c r="J787" i="1" s="1"/>
  <c r="P782" i="7"/>
  <c r="J782" i="1" s="1"/>
  <c r="P771" i="7"/>
  <c r="J771" i="1" s="1"/>
  <c r="P761" i="7"/>
  <c r="J761" i="1" s="1"/>
  <c r="P738" i="7"/>
  <c r="J738" i="1" s="1"/>
  <c r="P728" i="7"/>
  <c r="J728" i="1" s="1"/>
  <c r="P719" i="7"/>
  <c r="J719" i="1" s="1"/>
  <c r="I381" i="5"/>
  <c r="G382" i="1" s="1"/>
  <c r="F707" i="5"/>
  <c r="I707" i="5" s="1"/>
  <c r="P700" i="7"/>
  <c r="J701" i="1" s="1"/>
  <c r="P696" i="7"/>
  <c r="J697" i="1" s="1"/>
  <c r="P685" i="7"/>
  <c r="J686" i="1" s="1"/>
  <c r="P680" i="7"/>
  <c r="J681" i="1" s="1"/>
  <c r="P672" i="7"/>
  <c r="J673" i="1" s="1"/>
  <c r="P664" i="7"/>
  <c r="J665" i="1" s="1"/>
  <c r="P656" i="7"/>
  <c r="J657" i="1" s="1"/>
  <c r="P644" i="7"/>
  <c r="J645" i="1" s="1"/>
  <c r="P636" i="7"/>
  <c r="J637" i="1" s="1"/>
  <c r="P630" i="7"/>
  <c r="J631" i="1" s="1"/>
  <c r="P622" i="7"/>
  <c r="J623" i="1" s="1"/>
  <c r="P602" i="7"/>
  <c r="J603" i="1" s="1"/>
  <c r="P586" i="7"/>
  <c r="J587" i="1" s="1"/>
  <c r="P550" i="7"/>
  <c r="J551" i="1" s="1"/>
  <c r="P542" i="7"/>
  <c r="J543" i="1" s="1"/>
  <c r="P538" i="7"/>
  <c r="J539" i="1" s="1"/>
  <c r="P534" i="7"/>
  <c r="J535" i="1" s="1"/>
  <c r="P530" i="7"/>
  <c r="J531" i="1" s="1"/>
  <c r="P508" i="7"/>
  <c r="J509" i="1" s="1"/>
  <c r="P492" i="7"/>
  <c r="J493" i="1" s="1"/>
  <c r="P477" i="7"/>
  <c r="J478" i="1" s="1"/>
  <c r="P469" i="7"/>
  <c r="J470" i="1" s="1"/>
  <c r="P449" i="7"/>
  <c r="J450" i="1" s="1"/>
  <c r="P445" i="7"/>
  <c r="J446" i="1" s="1"/>
  <c r="P435" i="7"/>
  <c r="J436" i="1" s="1"/>
  <c r="P421" i="7"/>
  <c r="J422" i="1" s="1"/>
  <c r="P417" i="7"/>
  <c r="J418" i="1" s="1"/>
  <c r="P411" i="7"/>
  <c r="J412" i="1" s="1"/>
  <c r="P409" i="7"/>
  <c r="J410" i="1" s="1"/>
  <c r="F379" i="6"/>
  <c r="F1463" i="10"/>
  <c r="F1463" i="16"/>
  <c r="F1046" i="11"/>
  <c r="P354" i="7"/>
  <c r="J355" i="1" s="1"/>
  <c r="P343" i="7"/>
  <c r="J344" i="1" s="1"/>
  <c r="P340" i="7"/>
  <c r="J341" i="1" s="1"/>
  <c r="P320" i="7"/>
  <c r="J321" i="1" s="1"/>
  <c r="P310" i="7"/>
  <c r="J311" i="1" s="1"/>
  <c r="P301" i="7"/>
  <c r="J302" i="1" s="1"/>
  <c r="P296" i="7"/>
  <c r="J297" i="1" s="1"/>
  <c r="P288" i="7"/>
  <c r="J289" i="1" s="1"/>
  <c r="P269" i="7"/>
  <c r="J270" i="1" s="1"/>
  <c r="P256" i="7"/>
  <c r="J257" i="1" s="1"/>
  <c r="P246" i="7"/>
  <c r="J247" i="1" s="1"/>
  <c r="P228" i="7"/>
  <c r="J229" i="1" s="1"/>
  <c r="P218" i="7"/>
  <c r="J219" i="1" s="1"/>
  <c r="P213" i="7"/>
  <c r="J214" i="1" s="1"/>
  <c r="P209" i="7"/>
  <c r="J210" i="1" s="1"/>
  <c r="P205" i="7"/>
  <c r="J206" i="1" s="1"/>
  <c r="P202" i="7"/>
  <c r="J203" i="1" s="1"/>
  <c r="P197" i="7"/>
  <c r="J198" i="1" s="1"/>
  <c r="P191" i="7"/>
  <c r="J192" i="1" s="1"/>
  <c r="P188" i="7"/>
  <c r="J189" i="1" s="1"/>
  <c r="P181" i="7"/>
  <c r="J182" i="1" s="1"/>
  <c r="P177" i="7"/>
  <c r="J178" i="1" s="1"/>
  <c r="P173" i="7"/>
  <c r="J174" i="1" s="1"/>
  <c r="P165" i="7"/>
  <c r="J166" i="1" s="1"/>
  <c r="P161" i="7"/>
  <c r="J162" i="1" s="1"/>
  <c r="P157" i="7"/>
  <c r="J158" i="1" s="1"/>
  <c r="P152" i="7"/>
  <c r="J153" i="1" s="1"/>
  <c r="P149" i="7"/>
  <c r="J150" i="1" s="1"/>
  <c r="P145" i="7"/>
  <c r="J146" i="1" s="1"/>
  <c r="P141" i="7"/>
  <c r="J142" i="1" s="1"/>
  <c r="P137" i="7"/>
  <c r="J138" i="1" s="1"/>
  <c r="P130" i="7"/>
  <c r="J131" i="1" s="1"/>
  <c r="P128" i="7"/>
  <c r="J129" i="1" s="1"/>
  <c r="P123" i="7"/>
  <c r="J124" i="1" s="1"/>
  <c r="P121" i="7"/>
  <c r="J122" i="1" s="1"/>
  <c r="P116" i="7"/>
  <c r="J117" i="1" s="1"/>
  <c r="P113" i="7"/>
  <c r="J114" i="1" s="1"/>
  <c r="P106" i="7"/>
  <c r="J107" i="1" s="1"/>
  <c r="P100" i="7"/>
  <c r="J101" i="1" s="1"/>
  <c r="P96" i="7"/>
  <c r="J97" i="1" s="1"/>
  <c r="P94" i="7"/>
  <c r="J95" i="1" s="1"/>
  <c r="P92" i="7"/>
  <c r="J93" i="1" s="1"/>
  <c r="P85" i="7"/>
  <c r="J86" i="1" s="1"/>
  <c r="P81" i="7"/>
  <c r="J82" i="1" s="1"/>
  <c r="P78" i="7"/>
  <c r="J79" i="1" s="1"/>
  <c r="P69" i="7"/>
  <c r="J70" i="1" s="1"/>
  <c r="P65" i="7"/>
  <c r="J66" i="1" s="1"/>
  <c r="P61" i="7"/>
  <c r="J62" i="1" s="1"/>
  <c r="P59" i="7"/>
  <c r="J60" i="1" s="1"/>
  <c r="P53" i="7"/>
  <c r="J54" i="1" s="1"/>
  <c r="P50" i="7"/>
  <c r="J51" i="1" s="1"/>
  <c r="P45" i="7"/>
  <c r="J46" i="1" s="1"/>
  <c r="P37" i="7"/>
  <c r="J38" i="1" s="1"/>
  <c r="P35" i="7"/>
  <c r="J36" i="1" s="1"/>
  <c r="P29" i="7"/>
  <c r="J30" i="1" s="1"/>
  <c r="P25" i="7"/>
  <c r="J26" i="1" s="1"/>
  <c r="P21" i="7"/>
  <c r="J22" i="1" s="1"/>
  <c r="P19" i="7"/>
  <c r="J20" i="1" s="1"/>
  <c r="P9" i="7"/>
  <c r="J10" i="1" s="1"/>
  <c r="J203" i="11"/>
  <c r="P372" i="7"/>
  <c r="J373" i="1" s="1"/>
  <c r="F949" i="4"/>
  <c r="H882" i="4"/>
  <c r="F1397" i="6"/>
  <c r="I1311" i="6"/>
  <c r="L1311" i="6" s="1"/>
  <c r="H1358" i="6"/>
  <c r="K1309" i="6"/>
  <c r="F1309" i="6"/>
  <c r="K949" i="6"/>
  <c r="F949" i="6"/>
  <c r="K882" i="6"/>
  <c r="F882" i="6"/>
  <c r="H707" i="6"/>
  <c r="I709" i="5"/>
  <c r="G709" i="1" s="1"/>
  <c r="F882" i="5"/>
  <c r="I882" i="5" s="1"/>
  <c r="G379" i="5"/>
  <c r="F1397" i="8"/>
  <c r="F1358" i="8"/>
  <c r="F1309" i="8"/>
  <c r="F949" i="8"/>
  <c r="K1463" i="9"/>
  <c r="F1397" i="9"/>
  <c r="F949" i="9"/>
  <c r="L1395" i="10"/>
  <c r="L1394" i="10"/>
  <c r="L1393" i="10"/>
  <c r="L1392" i="10"/>
  <c r="L1391" i="10"/>
  <c r="L1390" i="10"/>
  <c r="L1389" i="10"/>
  <c r="L1388" i="10"/>
  <c r="L1387" i="10"/>
  <c r="L1386" i="10"/>
  <c r="L1385" i="10"/>
  <c r="L1384" i="10"/>
  <c r="L1383" i="10"/>
  <c r="L1382" i="10"/>
  <c r="L1381" i="10"/>
  <c r="L1380" i="10"/>
  <c r="L1379" i="10"/>
  <c r="L1378" i="10"/>
  <c r="L1377" i="10"/>
  <c r="L1376" i="10"/>
  <c r="L1375" i="10"/>
  <c r="L1374" i="10"/>
  <c r="L1373" i="10"/>
  <c r="L1372" i="10"/>
  <c r="L1371" i="10"/>
  <c r="L1370" i="10"/>
  <c r="L1369" i="10"/>
  <c r="L1368" i="10"/>
  <c r="L1367" i="10"/>
  <c r="L1366" i="10"/>
  <c r="L1365" i="10"/>
  <c r="L1364" i="10"/>
  <c r="L1363" i="10"/>
  <c r="L1362" i="10"/>
  <c r="L1361" i="10"/>
  <c r="L1360" i="10"/>
  <c r="J1397" i="10"/>
  <c r="J1358" i="10"/>
  <c r="F949" i="10"/>
  <c r="F882" i="10"/>
  <c r="J707" i="10"/>
  <c r="L1395" i="16"/>
  <c r="L1394" i="16"/>
  <c r="L1393" i="16"/>
  <c r="L1392" i="16"/>
  <c r="L1391" i="16"/>
  <c r="L1390" i="16"/>
  <c r="L1389" i="16"/>
  <c r="L1388" i="16"/>
  <c r="L1387" i="16"/>
  <c r="L1386" i="16"/>
  <c r="L1385" i="16"/>
  <c r="L1384" i="16"/>
  <c r="L1383" i="16"/>
  <c r="L1382" i="16"/>
  <c r="L1381" i="16"/>
  <c r="L1380" i="16"/>
  <c r="L1379" i="16"/>
  <c r="L1378" i="16"/>
  <c r="L1377" i="16"/>
  <c r="L1376" i="16"/>
  <c r="L1375" i="16"/>
  <c r="L1374" i="16"/>
  <c r="L1373" i="16"/>
  <c r="L1372" i="16"/>
  <c r="L1371" i="16"/>
  <c r="L1370" i="16"/>
  <c r="L1369" i="16"/>
  <c r="L1368" i="16"/>
  <c r="L1367" i="16"/>
  <c r="L1366" i="16"/>
  <c r="L1365" i="16"/>
  <c r="L1364" i="16"/>
  <c r="L1363" i="16"/>
  <c r="L1362" i="16"/>
  <c r="L1361" i="16"/>
  <c r="L1360" i="16"/>
  <c r="J1397" i="16"/>
  <c r="J1358" i="16"/>
  <c r="F949" i="16"/>
  <c r="F882" i="16"/>
  <c r="J980" i="11"/>
  <c r="J940" i="11"/>
  <c r="F531" i="11"/>
  <c r="F464" i="11"/>
  <c r="J289" i="11"/>
  <c r="F882" i="13"/>
  <c r="L1396" i="16"/>
  <c r="P1460" i="7"/>
  <c r="J1455" i="1" s="1"/>
  <c r="P1449" i="7"/>
  <c r="J1444" i="1" s="1"/>
  <c r="P1440" i="7"/>
  <c r="J1435" i="1" s="1"/>
  <c r="P1433" i="7"/>
  <c r="J1428" i="1" s="1"/>
  <c r="P1427" i="7"/>
  <c r="J1422" i="1" s="1"/>
  <c r="P1423" i="7"/>
  <c r="J1418" i="1" s="1"/>
  <c r="P1420" i="7"/>
  <c r="J1415" i="1" s="1"/>
  <c r="P1417" i="7"/>
  <c r="J1412" i="1" s="1"/>
  <c r="P1412" i="7"/>
  <c r="J1407" i="1" s="1"/>
  <c r="P862" i="7"/>
  <c r="J862" i="1" s="1"/>
  <c r="P849" i="7"/>
  <c r="J849" i="1" s="1"/>
  <c r="P837" i="7"/>
  <c r="J837" i="1" s="1"/>
  <c r="P823" i="7"/>
  <c r="J823" i="1" s="1"/>
  <c r="P817" i="7"/>
  <c r="J817" i="1" s="1"/>
  <c r="P811" i="7"/>
  <c r="J811" i="1" s="1"/>
  <c r="P803" i="7"/>
  <c r="J803" i="1" s="1"/>
  <c r="P801" i="7"/>
  <c r="J801" i="1" s="1"/>
  <c r="P795" i="7"/>
  <c r="J795" i="1" s="1"/>
  <c r="P791" i="7"/>
  <c r="J791" i="1" s="1"/>
  <c r="P788" i="7"/>
  <c r="J788" i="1" s="1"/>
  <c r="P784" i="7"/>
  <c r="J784" i="1" s="1"/>
  <c r="P779" i="7"/>
  <c r="J779" i="1" s="1"/>
  <c r="P767" i="7"/>
  <c r="J767" i="1" s="1"/>
  <c r="P754" i="7"/>
  <c r="J754" i="1" s="1"/>
  <c r="P729" i="7"/>
  <c r="J729" i="1" s="1"/>
  <c r="P722" i="7"/>
  <c r="J722" i="1" s="1"/>
  <c r="P712" i="7"/>
  <c r="J712" i="1" s="1"/>
  <c r="J1309" i="10"/>
  <c r="J1309" i="16"/>
  <c r="F891" i="11"/>
  <c r="P697" i="7"/>
  <c r="J698" i="1" s="1"/>
  <c r="P691" i="7"/>
  <c r="J692" i="1" s="1"/>
  <c r="P683" i="7"/>
  <c r="J684" i="1" s="1"/>
  <c r="P679" i="7"/>
  <c r="J680" i="1" s="1"/>
  <c r="P667" i="7"/>
  <c r="J668" i="1" s="1"/>
  <c r="P659" i="7"/>
  <c r="J660" i="1" s="1"/>
  <c r="P646" i="7"/>
  <c r="J647" i="1" s="1"/>
  <c r="P640" i="7"/>
  <c r="J641" i="1" s="1"/>
  <c r="P635" i="7"/>
  <c r="J636" i="1" s="1"/>
  <c r="P626" i="7"/>
  <c r="J627" i="1" s="1"/>
  <c r="P624" i="7"/>
  <c r="J625" i="1" s="1"/>
  <c r="P609" i="7"/>
  <c r="J610" i="1" s="1"/>
  <c r="P598" i="7"/>
  <c r="J599" i="1" s="1"/>
  <c r="P584" i="7"/>
  <c r="J585" i="1" s="1"/>
  <c r="P578" i="7"/>
  <c r="J579" i="1" s="1"/>
  <c r="P574" i="7"/>
  <c r="J575" i="1" s="1"/>
  <c r="P566" i="7"/>
  <c r="J567" i="1" s="1"/>
  <c r="P554" i="7"/>
  <c r="J555" i="1" s="1"/>
  <c r="P551" i="7"/>
  <c r="J552" i="1" s="1"/>
  <c r="P545" i="7"/>
  <c r="J546" i="1" s="1"/>
  <c r="P541" i="7"/>
  <c r="J542" i="1" s="1"/>
  <c r="P535" i="7"/>
  <c r="J536" i="1" s="1"/>
  <c r="P531" i="7"/>
  <c r="J532" i="1" s="1"/>
  <c r="P522" i="7"/>
  <c r="J523" i="1" s="1"/>
  <c r="P520" i="7"/>
  <c r="J521" i="1" s="1"/>
  <c r="P511" i="7"/>
  <c r="J512" i="1" s="1"/>
  <c r="P504" i="7"/>
  <c r="J505" i="1" s="1"/>
  <c r="P498" i="7"/>
  <c r="J499" i="1" s="1"/>
  <c r="P488" i="7"/>
  <c r="J489" i="1" s="1"/>
  <c r="P480" i="7"/>
  <c r="J481" i="1" s="1"/>
  <c r="P473" i="7"/>
  <c r="J474" i="1" s="1"/>
  <c r="P459" i="7"/>
  <c r="J460" i="1" s="1"/>
  <c r="P453" i="7"/>
  <c r="J454" i="1" s="1"/>
  <c r="P448" i="7"/>
  <c r="J449" i="1" s="1"/>
  <c r="P441" i="7"/>
  <c r="J442" i="1" s="1"/>
  <c r="P436" i="7"/>
  <c r="J437" i="1" s="1"/>
  <c r="P429" i="7"/>
  <c r="J430" i="1" s="1"/>
  <c r="P425" i="7"/>
  <c r="J426" i="1" s="1"/>
  <c r="P418" i="7"/>
  <c r="J419" i="1" s="1"/>
  <c r="P412" i="7"/>
  <c r="J413" i="1" s="1"/>
  <c r="P410" i="7"/>
  <c r="J411" i="1" s="1"/>
  <c r="P408" i="7"/>
  <c r="J409" i="1" s="1"/>
  <c r="P401" i="7"/>
  <c r="J402" i="1" s="1"/>
  <c r="P397" i="7"/>
  <c r="J398" i="1" s="1"/>
  <c r="P395" i="7"/>
  <c r="J396" i="1" s="1"/>
  <c r="P393" i="7"/>
  <c r="J394" i="1" s="1"/>
  <c r="P390" i="7"/>
  <c r="J391" i="1" s="1"/>
  <c r="P385" i="7"/>
  <c r="J386" i="1" s="1"/>
  <c r="I1399" i="5"/>
  <c r="G1394" i="1" s="1"/>
  <c r="F1463" i="5"/>
  <c r="F1463" i="9"/>
  <c r="J1463" i="10"/>
  <c r="J1463" i="16"/>
  <c r="J1046" i="11"/>
  <c r="P361" i="7"/>
  <c r="J362" i="1" s="1"/>
  <c r="P350" i="7"/>
  <c r="J351" i="1" s="1"/>
  <c r="P342" i="7"/>
  <c r="J343" i="1" s="1"/>
  <c r="P323" i="7"/>
  <c r="J324" i="1" s="1"/>
  <c r="P314" i="7"/>
  <c r="J315" i="1" s="1"/>
  <c r="P305" i="7"/>
  <c r="J306" i="1" s="1"/>
  <c r="P297" i="7"/>
  <c r="J298" i="1" s="1"/>
  <c r="P294" i="7"/>
  <c r="J295" i="1" s="1"/>
  <c r="P273" i="7"/>
  <c r="J274" i="1" s="1"/>
  <c r="P263" i="7"/>
  <c r="J264" i="1" s="1"/>
  <c r="P250" i="7"/>
  <c r="J251" i="1" s="1"/>
  <c r="P236" i="7"/>
  <c r="J237" i="1" s="1"/>
  <c r="P222" i="7"/>
  <c r="J223" i="1" s="1"/>
  <c r="P216" i="7"/>
  <c r="J217" i="1" s="1"/>
  <c r="P211" i="7"/>
  <c r="J212" i="1" s="1"/>
  <c r="P208" i="7"/>
  <c r="J209" i="1" s="1"/>
  <c r="P203" i="7"/>
  <c r="J204" i="1" s="1"/>
  <c r="P201" i="7"/>
  <c r="J202" i="1" s="1"/>
  <c r="P193" i="7"/>
  <c r="J194" i="1" s="1"/>
  <c r="P190" i="7"/>
  <c r="J191" i="1" s="1"/>
  <c r="P184" i="7"/>
  <c r="J185" i="1" s="1"/>
  <c r="P178" i="7"/>
  <c r="J179" i="1" s="1"/>
  <c r="P174" i="7"/>
  <c r="J175" i="1" s="1"/>
  <c r="P169" i="7"/>
  <c r="J170" i="1" s="1"/>
  <c r="P163" i="7"/>
  <c r="J164" i="1" s="1"/>
  <c r="P160" i="7"/>
  <c r="J161" i="1" s="1"/>
  <c r="P156" i="7"/>
  <c r="J157" i="1" s="1"/>
  <c r="P151" i="7"/>
  <c r="J152" i="1" s="1"/>
  <c r="P146" i="7"/>
  <c r="J147" i="1" s="1"/>
  <c r="P144" i="7"/>
  <c r="J145" i="1" s="1"/>
  <c r="P139" i="7"/>
  <c r="J140" i="1" s="1"/>
  <c r="P133" i="7"/>
  <c r="J134" i="1" s="1"/>
  <c r="P129" i="7"/>
  <c r="J130" i="1" s="1"/>
  <c r="P125" i="7"/>
  <c r="J126" i="1" s="1"/>
  <c r="P122" i="7"/>
  <c r="J123" i="1" s="1"/>
  <c r="P120" i="7"/>
  <c r="J121" i="1" s="1"/>
  <c r="P115" i="7"/>
  <c r="J116" i="1" s="1"/>
  <c r="P109" i="7"/>
  <c r="J110" i="1" s="1"/>
  <c r="P105" i="7"/>
  <c r="J106" i="1" s="1"/>
  <c r="P97" i="7"/>
  <c r="J98" i="1" s="1"/>
  <c r="P95" i="7"/>
  <c r="J96" i="1" s="1"/>
  <c r="P93" i="7"/>
  <c r="J94" i="1" s="1"/>
  <c r="P89" i="7"/>
  <c r="J90" i="1" s="1"/>
  <c r="P84" i="7"/>
  <c r="J85" i="1" s="1"/>
  <c r="P79" i="7"/>
  <c r="J80" i="1" s="1"/>
  <c r="P73" i="7"/>
  <c r="J74" i="1" s="1"/>
  <c r="P66" i="7"/>
  <c r="J67" i="1" s="1"/>
  <c r="P64" i="7"/>
  <c r="J65" i="1" s="1"/>
  <c r="P60" i="7"/>
  <c r="J61" i="1" s="1"/>
  <c r="P57" i="7"/>
  <c r="J58" i="1" s="1"/>
  <c r="P52" i="7"/>
  <c r="J53" i="1" s="1"/>
  <c r="P49" i="7"/>
  <c r="J50" i="1" s="1"/>
  <c r="P41" i="7"/>
  <c r="J42" i="1" s="1"/>
  <c r="P36" i="7"/>
  <c r="J37" i="1" s="1"/>
  <c r="P33" i="7"/>
  <c r="J34" i="1" s="1"/>
  <c r="P28" i="7"/>
  <c r="J29" i="1" s="1"/>
  <c r="P22" i="7"/>
  <c r="J23" i="1" s="1"/>
  <c r="P20" i="7"/>
  <c r="J21" i="1" s="1"/>
  <c r="P17" i="7"/>
  <c r="J18" i="1" s="1"/>
  <c r="P6" i="7"/>
  <c r="J7" i="1" s="1"/>
  <c r="P863" i="7"/>
  <c r="J863" i="1" s="1"/>
  <c r="P864" i="7"/>
  <c r="J864" i="1" s="1"/>
  <c r="P381" i="7"/>
  <c r="J382" i="1" s="1"/>
  <c r="J457" i="17"/>
  <c r="G1397" i="2"/>
  <c r="J949" i="2"/>
  <c r="F949" i="3"/>
  <c r="G1360" i="6"/>
  <c r="H1360" i="6" s="1"/>
  <c r="J949" i="7"/>
  <c r="K466" i="11"/>
  <c r="L466" i="11" s="1"/>
  <c r="J972" i="17"/>
  <c r="J933" i="17"/>
  <c r="J524" i="17"/>
  <c r="K6" i="17"/>
  <c r="L6" i="17" s="1"/>
  <c r="F196" i="17"/>
  <c r="J1038" i="17"/>
  <c r="F1358" i="3"/>
  <c r="G1463" i="2"/>
  <c r="J1397" i="2"/>
  <c r="J882" i="2"/>
  <c r="F1397" i="3"/>
  <c r="F882" i="3"/>
  <c r="F949" i="7"/>
  <c r="K943" i="11"/>
  <c r="L943" i="11" s="1"/>
  <c r="K205" i="11"/>
  <c r="L205" i="11" s="1"/>
  <c r="K935" i="17"/>
  <c r="L935" i="17" s="1"/>
  <c r="F972" i="17"/>
  <c r="F933" i="17"/>
  <c r="K459" i="17"/>
  <c r="L459" i="17" s="1"/>
  <c r="F524" i="17"/>
  <c r="K284" i="17"/>
  <c r="L284" i="17" s="1"/>
  <c r="F457" i="17"/>
  <c r="G1358" i="2"/>
  <c r="I1397" i="3"/>
  <c r="I1464" i="3" s="1"/>
  <c r="F1038" i="17"/>
  <c r="J1463" i="6"/>
  <c r="H379" i="4"/>
  <c r="F1463" i="4"/>
  <c r="H1463" i="4"/>
  <c r="F1397" i="4"/>
  <c r="F1358" i="4"/>
  <c r="H1309" i="4"/>
  <c r="I882" i="4"/>
  <c r="H1397" i="4"/>
  <c r="H1358" i="4"/>
  <c r="F882" i="4"/>
  <c r="I707" i="4"/>
  <c r="F379" i="4"/>
  <c r="H307" i="15"/>
  <c r="J307" i="15" s="1"/>
  <c r="O21" i="2"/>
  <c r="O11" i="2"/>
  <c r="J6" i="15"/>
  <c r="O30" i="2"/>
  <c r="O12" i="2"/>
  <c r="O8" i="2"/>
  <c r="H1311" i="15"/>
  <c r="J1311" i="15" s="1"/>
  <c r="G1358" i="15"/>
  <c r="H1358" i="15" s="1"/>
  <c r="J1358" i="15" s="1"/>
  <c r="F1358" i="13"/>
  <c r="K437" i="17"/>
  <c r="L437" i="17" s="1"/>
  <c r="K431" i="17"/>
  <c r="L431" i="17" s="1"/>
  <c r="K427" i="17"/>
  <c r="L427" i="17" s="1"/>
  <c r="K425" i="17"/>
  <c r="L425" i="17" s="1"/>
  <c r="K423" i="17"/>
  <c r="L423" i="17" s="1"/>
  <c r="K421" i="17"/>
  <c r="L421" i="17" s="1"/>
  <c r="K405" i="17"/>
  <c r="L405" i="17" s="1"/>
  <c r="K392" i="17"/>
  <c r="L392" i="17" s="1"/>
  <c r="K382" i="17"/>
  <c r="L382" i="17" s="1"/>
  <c r="K376" i="17"/>
  <c r="L376" i="17" s="1"/>
  <c r="K370" i="17"/>
  <c r="L370" i="17" s="1"/>
  <c r="K328" i="17"/>
  <c r="L328" i="17" s="1"/>
  <c r="K326" i="17"/>
  <c r="L326" i="17" s="1"/>
  <c r="K324" i="17"/>
  <c r="L324" i="17" s="1"/>
  <c r="K322" i="17"/>
  <c r="L322" i="17" s="1"/>
  <c r="K320" i="17"/>
  <c r="L320" i="17" s="1"/>
  <c r="K316" i="17"/>
  <c r="L316" i="17" s="1"/>
  <c r="K314" i="17"/>
  <c r="L314" i="17" s="1"/>
  <c r="K312" i="17"/>
  <c r="L312" i="17" s="1"/>
  <c r="K302" i="17"/>
  <c r="L302" i="17" s="1"/>
  <c r="K298" i="17"/>
  <c r="L298" i="17" s="1"/>
  <c r="K288" i="17"/>
  <c r="L288" i="17" s="1"/>
  <c r="K439" i="17"/>
  <c r="L439" i="17" s="1"/>
  <c r="K441" i="17"/>
  <c r="L441" i="17" s="1"/>
  <c r="K445" i="17"/>
  <c r="L445" i="17" s="1"/>
  <c r="K449" i="17"/>
  <c r="L449" i="17" s="1"/>
  <c r="K451" i="17"/>
  <c r="L451" i="17" s="1"/>
  <c r="K455" i="17"/>
  <c r="L455" i="17" s="1"/>
  <c r="K436" i="17"/>
  <c r="L436" i="17" s="1"/>
  <c r="K397" i="17"/>
  <c r="L397" i="17" s="1"/>
  <c r="K395" i="17"/>
  <c r="L395" i="17" s="1"/>
  <c r="K391" i="17"/>
  <c r="L391" i="17" s="1"/>
  <c r="K385" i="17"/>
  <c r="L385" i="17" s="1"/>
  <c r="K375" i="17"/>
  <c r="L375" i="17" s="1"/>
  <c r="K371" i="17"/>
  <c r="L371" i="17" s="1"/>
  <c r="K363" i="17"/>
  <c r="L363" i="17" s="1"/>
  <c r="K353" i="17"/>
  <c r="L353" i="17" s="1"/>
  <c r="K351" i="17"/>
  <c r="L351" i="17" s="1"/>
  <c r="K333" i="17"/>
  <c r="L333" i="17" s="1"/>
  <c r="K321" i="17"/>
  <c r="L321" i="17" s="1"/>
  <c r="K317" i="17"/>
  <c r="L317" i="17" s="1"/>
  <c r="K301" i="17"/>
  <c r="L301" i="17" s="1"/>
  <c r="K285" i="17"/>
  <c r="L285" i="17" s="1"/>
  <c r="K440" i="17"/>
  <c r="L440" i="17" s="1"/>
  <c r="K442" i="17"/>
  <c r="L442" i="17" s="1"/>
  <c r="K444" i="17"/>
  <c r="L444" i="17" s="1"/>
  <c r="K446" i="17"/>
  <c r="L446" i="17" s="1"/>
  <c r="K450" i="17"/>
  <c r="L450" i="17" s="1"/>
  <c r="K970" i="17"/>
  <c r="K966" i="17"/>
  <c r="L966" i="17" s="1"/>
  <c r="K964" i="17"/>
  <c r="K958" i="17"/>
  <c r="L958" i="17" s="1"/>
  <c r="K954" i="17"/>
  <c r="L954" i="17" s="1"/>
  <c r="K944" i="17"/>
  <c r="K940" i="17"/>
  <c r="L940" i="17" s="1"/>
  <c r="K938" i="17"/>
  <c r="L938" i="17" s="1"/>
  <c r="M432" i="17"/>
  <c r="M426" i="17"/>
  <c r="M424" i="17"/>
  <c r="M422" i="17"/>
  <c r="M414" i="17"/>
  <c r="P414" i="17" s="1"/>
  <c r="M410" i="17"/>
  <c r="M406" i="17"/>
  <c r="M404" i="17"/>
  <c r="M402" i="17"/>
  <c r="M400" i="17"/>
  <c r="M399" i="17"/>
  <c r="M389" i="17"/>
  <c r="M383" i="17"/>
  <c r="M379" i="17"/>
  <c r="M365" i="17"/>
  <c r="M357" i="17"/>
  <c r="M345" i="17"/>
  <c r="M337" i="17"/>
  <c r="M331" i="17"/>
  <c r="M315" i="17"/>
  <c r="M311" i="17"/>
  <c r="M309" i="17"/>
  <c r="M307" i="17"/>
  <c r="M303" i="17"/>
  <c r="M297" i="17"/>
  <c r="M295" i="17"/>
  <c r="M293" i="17"/>
  <c r="M289" i="17"/>
  <c r="K971" i="17"/>
  <c r="L971" i="17" s="1"/>
  <c r="K7" i="17"/>
  <c r="L7" i="17" s="1"/>
  <c r="K9" i="17"/>
  <c r="L9" i="17" s="1"/>
  <c r="K11" i="17"/>
  <c r="L11" i="17" s="1"/>
  <c r="K13" i="17"/>
  <c r="L13" i="17" s="1"/>
  <c r="K15" i="17"/>
  <c r="L15" i="17" s="1"/>
  <c r="K17" i="17"/>
  <c r="L17" i="17" s="1"/>
  <c r="K19" i="17"/>
  <c r="L19" i="17" s="1"/>
  <c r="K21" i="17"/>
  <c r="L21" i="17" s="1"/>
  <c r="K23" i="17"/>
  <c r="L23" i="17" s="1"/>
  <c r="K25" i="17"/>
  <c r="L25" i="17" s="1"/>
  <c r="K27" i="17"/>
  <c r="L27" i="17" s="1"/>
  <c r="K29" i="17"/>
  <c r="L29" i="17" s="1"/>
  <c r="K31" i="17"/>
  <c r="L31" i="17" s="1"/>
  <c r="K33" i="17"/>
  <c r="L33" i="17" s="1"/>
  <c r="K35" i="17"/>
  <c r="L35" i="17" s="1"/>
  <c r="K37" i="17"/>
  <c r="L37" i="17" s="1"/>
  <c r="K39" i="17"/>
  <c r="L39" i="17" s="1"/>
  <c r="K41" i="17"/>
  <c r="L41" i="17" s="1"/>
  <c r="K43" i="17"/>
  <c r="L43" i="17" s="1"/>
  <c r="K45" i="17"/>
  <c r="L45" i="17" s="1"/>
  <c r="K47" i="17"/>
  <c r="L47" i="17" s="1"/>
  <c r="K49" i="17"/>
  <c r="L49" i="17" s="1"/>
  <c r="K51" i="17"/>
  <c r="L51" i="17" s="1"/>
  <c r="K53" i="17"/>
  <c r="L53" i="17" s="1"/>
  <c r="K55" i="17"/>
  <c r="L55" i="17" s="1"/>
  <c r="K57" i="17"/>
  <c r="L57" i="17" s="1"/>
  <c r="K59" i="17"/>
  <c r="L59" i="17" s="1"/>
  <c r="K61" i="17"/>
  <c r="L61" i="17" s="1"/>
  <c r="K65" i="17"/>
  <c r="L65" i="17" s="1"/>
  <c r="K69" i="17"/>
  <c r="L69" i="17" s="1"/>
  <c r="K73" i="17"/>
  <c r="L73" i="17" s="1"/>
  <c r="K77" i="17"/>
  <c r="L77" i="17" s="1"/>
  <c r="K85" i="17"/>
  <c r="L85" i="17" s="1"/>
  <c r="K93" i="17"/>
  <c r="L93" i="17" s="1"/>
  <c r="K95" i="17"/>
  <c r="L95" i="17" s="1"/>
  <c r="K99" i="17"/>
  <c r="L99" i="17" s="1"/>
  <c r="K107" i="17"/>
  <c r="L107" i="17" s="1"/>
  <c r="K113" i="17"/>
  <c r="L113" i="17" s="1"/>
  <c r="K117" i="17"/>
  <c r="L117" i="17" s="1"/>
  <c r="K120" i="17"/>
  <c r="L120" i="17" s="1"/>
  <c r="K137" i="17"/>
  <c r="L137" i="17" s="1"/>
  <c r="K139" i="17"/>
  <c r="L139" i="17" s="1"/>
  <c r="K141" i="17"/>
  <c r="L141" i="17" s="1"/>
  <c r="K145" i="17"/>
  <c r="L145" i="17" s="1"/>
  <c r="K147" i="17"/>
  <c r="L147" i="17" s="1"/>
  <c r="K149" i="17"/>
  <c r="L149" i="17" s="1"/>
  <c r="K157" i="17"/>
  <c r="L157" i="17" s="1"/>
  <c r="K159" i="17"/>
  <c r="L159" i="17" s="1"/>
  <c r="K161" i="17"/>
  <c r="L161" i="17" s="1"/>
  <c r="K163" i="17"/>
  <c r="L163" i="17" s="1"/>
  <c r="K165" i="17"/>
  <c r="L165" i="17" s="1"/>
  <c r="K167" i="17"/>
  <c r="L167" i="17" s="1"/>
  <c r="K169" i="17"/>
  <c r="L169" i="17" s="1"/>
  <c r="K171" i="17"/>
  <c r="L171" i="17" s="1"/>
  <c r="K173" i="17"/>
  <c r="L173" i="17" s="1"/>
  <c r="K175" i="17"/>
  <c r="L175" i="17" s="1"/>
  <c r="K177" i="17"/>
  <c r="L177" i="17" s="1"/>
  <c r="K179" i="17"/>
  <c r="L179" i="17" s="1"/>
  <c r="M508" i="17"/>
  <c r="M506" i="17"/>
  <c r="M502" i="17"/>
  <c r="M498" i="17"/>
  <c r="M494" i="17"/>
  <c r="M462" i="17"/>
  <c r="K270" i="17"/>
  <c r="K267" i="17"/>
  <c r="L267" i="17" s="1"/>
  <c r="K265" i="17"/>
  <c r="K263" i="17"/>
  <c r="K259" i="17"/>
  <c r="L259" i="17" s="1"/>
  <c r="K257" i="17"/>
  <c r="K253" i="17"/>
  <c r="L253" i="17" s="1"/>
  <c r="K231" i="17"/>
  <c r="L231" i="17" s="1"/>
  <c r="K227" i="17"/>
  <c r="L227" i="17" s="1"/>
  <c r="K217" i="17"/>
  <c r="L217" i="17" s="1"/>
  <c r="K215" i="17"/>
  <c r="L215" i="17" s="1"/>
  <c r="K180" i="17"/>
  <c r="L180" i="17" s="1"/>
  <c r="K184" i="17"/>
  <c r="L184" i="17" s="1"/>
  <c r="K186" i="17"/>
  <c r="L186" i="17" s="1"/>
  <c r="K188" i="17"/>
  <c r="L188" i="17" s="1"/>
  <c r="K190" i="17"/>
  <c r="L190" i="17" s="1"/>
  <c r="K279" i="17"/>
  <c r="L279" i="17" s="1"/>
  <c r="K281" i="17"/>
  <c r="L281" i="17" s="1"/>
  <c r="M453" i="17"/>
  <c r="K969" i="17"/>
  <c r="L969" i="17" s="1"/>
  <c r="K967" i="17"/>
  <c r="K963" i="17"/>
  <c r="L963" i="17" s="1"/>
  <c r="K961" i="17"/>
  <c r="L961" i="17" s="1"/>
  <c r="K959" i="17"/>
  <c r="L959" i="17" s="1"/>
  <c r="K957" i="17"/>
  <c r="K955" i="17"/>
  <c r="L955" i="17" s="1"/>
  <c r="K953" i="17"/>
  <c r="L953" i="17" s="1"/>
  <c r="K951" i="17"/>
  <c r="L951" i="17" s="1"/>
  <c r="K949" i="17"/>
  <c r="K947" i="17"/>
  <c r="L947" i="17" s="1"/>
  <c r="K943" i="17"/>
  <c r="L943" i="17" s="1"/>
  <c r="M435" i="17"/>
  <c r="M419" i="17"/>
  <c r="M417" i="17"/>
  <c r="M415" i="17"/>
  <c r="M413" i="17"/>
  <c r="M411" i="17"/>
  <c r="M398" i="17"/>
  <c r="M396" i="17"/>
  <c r="M394" i="17"/>
  <c r="M380" i="17"/>
  <c r="M374" i="17"/>
  <c r="M372" i="17"/>
  <c r="M364" i="17"/>
  <c r="M360" i="17"/>
  <c r="M358" i="17"/>
  <c r="M356" i="17"/>
  <c r="M352" i="17"/>
  <c r="M350" i="17"/>
  <c r="M336" i="17"/>
  <c r="M304" i="17"/>
  <c r="M300" i="17"/>
  <c r="M296" i="17"/>
  <c r="M286" i="17"/>
  <c r="K8" i="17"/>
  <c r="L8" i="17" s="1"/>
  <c r="K10" i="17"/>
  <c r="L10" i="17" s="1"/>
  <c r="K14" i="17"/>
  <c r="L14" i="17" s="1"/>
  <c r="K16" i="17"/>
  <c r="L16" i="17" s="1"/>
  <c r="K18" i="17"/>
  <c r="L18" i="17" s="1"/>
  <c r="K22" i="17"/>
  <c r="L22" i="17" s="1"/>
  <c r="K24" i="17"/>
  <c r="L24" i="17" s="1"/>
  <c r="K26" i="17"/>
  <c r="L26" i="17" s="1"/>
  <c r="K32" i="17"/>
  <c r="L32" i="17" s="1"/>
  <c r="K38" i="17"/>
  <c r="L38" i="17" s="1"/>
  <c r="K40" i="17"/>
  <c r="L40" i="17" s="1"/>
  <c r="K44" i="17"/>
  <c r="L44" i="17" s="1"/>
  <c r="K46" i="17"/>
  <c r="L46" i="17" s="1"/>
  <c r="K48" i="17"/>
  <c r="L48" i="17" s="1"/>
  <c r="K52" i="17"/>
  <c r="L52" i="17" s="1"/>
  <c r="K54" i="17"/>
  <c r="L54" i="17" s="1"/>
  <c r="K56" i="17"/>
  <c r="L56" i="17" s="1"/>
  <c r="K60" i="17"/>
  <c r="L60" i="17" s="1"/>
  <c r="K64" i="17"/>
  <c r="L64" i="17" s="1"/>
  <c r="K66" i="17"/>
  <c r="L66" i="17" s="1"/>
  <c r="K70" i="17"/>
  <c r="L70" i="17" s="1"/>
  <c r="K72" i="17"/>
  <c r="L72" i="17" s="1"/>
  <c r="K74" i="17"/>
  <c r="L74" i="17" s="1"/>
  <c r="K76" i="17"/>
  <c r="L76" i="17" s="1"/>
  <c r="K80" i="17"/>
  <c r="L80" i="17" s="1"/>
  <c r="K82" i="17"/>
  <c r="L82" i="17" s="1"/>
  <c r="K84" i="17"/>
  <c r="L84" i="17" s="1"/>
  <c r="K88" i="17"/>
  <c r="L88" i="17" s="1"/>
  <c r="K90" i="17"/>
  <c r="L90" i="17" s="1"/>
  <c r="K92" i="17"/>
  <c r="L92" i="17" s="1"/>
  <c r="K98" i="17"/>
  <c r="L98" i="17" s="1"/>
  <c r="K100" i="17"/>
  <c r="L100" i="17" s="1"/>
  <c r="K102" i="17"/>
  <c r="L102" i="17" s="1"/>
  <c r="K104" i="17"/>
  <c r="L104" i="17" s="1"/>
  <c r="K106" i="17"/>
  <c r="L106" i="17" s="1"/>
  <c r="K108" i="17"/>
  <c r="L108" i="17" s="1"/>
  <c r="K110" i="17"/>
  <c r="L110" i="17" s="1"/>
  <c r="K114" i="17"/>
  <c r="L114" i="17" s="1"/>
  <c r="K122" i="17"/>
  <c r="L122" i="17" s="1"/>
  <c r="K126" i="17"/>
  <c r="L126" i="17" s="1"/>
  <c r="K128" i="17"/>
  <c r="L128" i="17" s="1"/>
  <c r="K130" i="17"/>
  <c r="L130" i="17" s="1"/>
  <c r="K132" i="17"/>
  <c r="L132" i="17" s="1"/>
  <c r="K134" i="17"/>
  <c r="L134" i="17" s="1"/>
  <c r="K138" i="17"/>
  <c r="L138" i="17" s="1"/>
  <c r="K140" i="17"/>
  <c r="L140" i="17" s="1"/>
  <c r="K142" i="17"/>
  <c r="L142" i="17" s="1"/>
  <c r="K144" i="17"/>
  <c r="L144" i="17" s="1"/>
  <c r="K146" i="17"/>
  <c r="L146" i="17" s="1"/>
  <c r="K148" i="17"/>
  <c r="L148" i="17" s="1"/>
  <c r="K150" i="17"/>
  <c r="L150" i="17" s="1"/>
  <c r="K152" i="17"/>
  <c r="L152" i="17" s="1"/>
  <c r="K154" i="17"/>
  <c r="L154" i="17" s="1"/>
  <c r="K158" i="17"/>
  <c r="L158" i="17" s="1"/>
  <c r="K162" i="17"/>
  <c r="L162" i="17" s="1"/>
  <c r="K166" i="17"/>
  <c r="L166" i="17" s="1"/>
  <c r="K170" i="17"/>
  <c r="L170" i="17" s="1"/>
  <c r="K174" i="17"/>
  <c r="L174" i="17" s="1"/>
  <c r="K178" i="17"/>
  <c r="L178" i="17" s="1"/>
  <c r="M521" i="17"/>
  <c r="M515" i="17"/>
  <c r="M509" i="17"/>
  <c r="M489" i="17"/>
  <c r="M487" i="17"/>
  <c r="M485" i="17"/>
  <c r="M479" i="17"/>
  <c r="M469" i="17"/>
  <c r="M465" i="17"/>
  <c r="M463" i="17"/>
  <c r="K276" i="17"/>
  <c r="L276" i="17" s="1"/>
  <c r="K273" i="17"/>
  <c r="L273" i="17" s="1"/>
  <c r="K271" i="17"/>
  <c r="K262" i="17"/>
  <c r="K256" i="17"/>
  <c r="L256" i="17" s="1"/>
  <c r="K246" i="17"/>
  <c r="L246" i="17" s="1"/>
  <c r="K238" i="17"/>
  <c r="L238" i="17" s="1"/>
  <c r="K236" i="17"/>
  <c r="L236" i="17" s="1"/>
  <c r="K218" i="17"/>
  <c r="L218" i="17" s="1"/>
  <c r="K216" i="17"/>
  <c r="L216" i="17" s="1"/>
  <c r="K214" i="17"/>
  <c r="L214" i="17" s="1"/>
  <c r="K212" i="17"/>
  <c r="L212" i="17" s="1"/>
  <c r="K210" i="17"/>
  <c r="L210" i="17" s="1"/>
  <c r="K208" i="17"/>
  <c r="L208" i="17" s="1"/>
  <c r="K206" i="17"/>
  <c r="L206" i="17" s="1"/>
  <c r="K204" i="17"/>
  <c r="L204" i="17" s="1"/>
  <c r="K181" i="17"/>
  <c r="L181" i="17" s="1"/>
  <c r="K185" i="17"/>
  <c r="L185" i="17" s="1"/>
  <c r="K187" i="17"/>
  <c r="L187" i="17" s="1"/>
  <c r="K189" i="17"/>
  <c r="L189" i="17" s="1"/>
  <c r="K191" i="17"/>
  <c r="L191" i="17" s="1"/>
  <c r="K195" i="17"/>
  <c r="L195" i="17" s="1"/>
  <c r="M452" i="17"/>
  <c r="M454" i="17"/>
  <c r="K283" i="11"/>
  <c r="K282" i="11"/>
  <c r="L282" i="11" s="1"/>
  <c r="K278" i="11"/>
  <c r="K271" i="11"/>
  <c r="L271" i="11" s="1"/>
  <c r="K267" i="11"/>
  <c r="L267" i="11" s="1"/>
  <c r="K265" i="11"/>
  <c r="L265" i="11" s="1"/>
  <c r="K263" i="11"/>
  <c r="L263" i="11" s="1"/>
  <c r="K261" i="11"/>
  <c r="L261" i="11" s="1"/>
  <c r="K259" i="11"/>
  <c r="K257" i="11"/>
  <c r="L257" i="11" s="1"/>
  <c r="K255" i="11"/>
  <c r="L255" i="11" s="1"/>
  <c r="K253" i="11"/>
  <c r="L253" i="11" s="1"/>
  <c r="K251" i="11"/>
  <c r="K249" i="11"/>
  <c r="L249" i="11" s="1"/>
  <c r="K245" i="11"/>
  <c r="L245" i="11" s="1"/>
  <c r="K243" i="11"/>
  <c r="L243" i="11" s="1"/>
  <c r="K241" i="11"/>
  <c r="L241" i="11" s="1"/>
  <c r="K239" i="11"/>
  <c r="L239" i="11" s="1"/>
  <c r="K237" i="11"/>
  <c r="L237" i="11" s="1"/>
  <c r="K235" i="11"/>
  <c r="L235" i="11" s="1"/>
  <c r="K229" i="11"/>
  <c r="K223" i="11"/>
  <c r="L223" i="11" s="1"/>
  <c r="K221" i="11"/>
  <c r="K219" i="11"/>
  <c r="L219" i="11" s="1"/>
  <c r="K217" i="11"/>
  <c r="K211" i="11"/>
  <c r="L211" i="11" s="1"/>
  <c r="K207" i="11"/>
  <c r="L207" i="11" s="1"/>
  <c r="M524" i="11"/>
  <c r="M512" i="11"/>
  <c r="P512" i="11" s="1"/>
  <c r="M492" i="11"/>
  <c r="P492" i="11" s="1"/>
  <c r="M484" i="11"/>
  <c r="M480" i="11"/>
  <c r="K281" i="11"/>
  <c r="L281" i="11" s="1"/>
  <c r="K279" i="11"/>
  <c r="L279" i="11" s="1"/>
  <c r="K277" i="11"/>
  <c r="K275" i="11"/>
  <c r="L275" i="11" s="1"/>
  <c r="K274" i="11"/>
  <c r="L274" i="11" s="1"/>
  <c r="K272" i="11"/>
  <c r="L272" i="11" s="1"/>
  <c r="K270" i="11"/>
  <c r="K264" i="11"/>
  <c r="L264" i="11" s="1"/>
  <c r="K262" i="11"/>
  <c r="L262" i="11" s="1"/>
  <c r="K254" i="11"/>
  <c r="L254" i="11" s="1"/>
  <c r="K250" i="11"/>
  <c r="K248" i="11"/>
  <c r="L248" i="11" s="1"/>
  <c r="K246" i="11"/>
  <c r="L246" i="11" s="1"/>
  <c r="K244" i="11"/>
  <c r="L244" i="11" s="1"/>
  <c r="K240" i="11"/>
  <c r="L240" i="11" s="1"/>
  <c r="K236" i="11"/>
  <c r="L236" i="11" s="1"/>
  <c r="K232" i="11"/>
  <c r="K230" i="11"/>
  <c r="L230" i="11" s="1"/>
  <c r="K228" i="11"/>
  <c r="L228" i="11" s="1"/>
  <c r="K226" i="11"/>
  <c r="L226" i="11" s="1"/>
  <c r="K222" i="11"/>
  <c r="L222" i="11" s="1"/>
  <c r="K216" i="11"/>
  <c r="L216" i="11" s="1"/>
  <c r="K210" i="11"/>
  <c r="L210" i="11" s="1"/>
  <c r="K208" i="11"/>
  <c r="L208" i="11" s="1"/>
  <c r="K286" i="11"/>
  <c r="L286" i="11" s="1"/>
  <c r="K288" i="11"/>
  <c r="M511" i="11"/>
  <c r="P511" i="11" s="1"/>
  <c r="M505" i="11"/>
  <c r="M485" i="11"/>
  <c r="M963" i="11"/>
  <c r="M979" i="11"/>
  <c r="M405" i="16"/>
  <c r="M397" i="16"/>
  <c r="M954" i="10"/>
  <c r="M956" i="10"/>
  <c r="M960" i="10"/>
  <c r="M970" i="10"/>
  <c r="M972" i="10"/>
  <c r="M984" i="10"/>
  <c r="M986" i="10"/>
  <c r="M996" i="10"/>
  <c r="M998" i="10"/>
  <c r="M1012" i="10"/>
  <c r="M1016" i="10"/>
  <c r="M1022" i="10"/>
  <c r="M1024" i="10"/>
  <c r="M1026" i="10"/>
  <c r="M1028" i="10"/>
  <c r="M1030" i="10"/>
  <c r="M1032" i="10"/>
  <c r="M1036" i="10"/>
  <c r="M1038" i="10"/>
  <c r="M1042" i="10"/>
  <c r="M1050" i="10"/>
  <c r="M1052" i="10"/>
  <c r="M1054" i="10"/>
  <c r="M1056" i="10"/>
  <c r="M1066" i="10"/>
  <c r="M1068" i="10"/>
  <c r="M1070" i="10"/>
  <c r="M1072" i="10"/>
  <c r="M1074" i="10"/>
  <c r="M1076" i="10"/>
  <c r="M1101" i="10"/>
  <c r="M1103" i="10"/>
  <c r="M1105" i="10"/>
  <c r="M1113" i="10"/>
  <c r="M1121" i="10"/>
  <c r="M1125" i="10"/>
  <c r="M1131" i="10"/>
  <c r="M1135" i="10"/>
  <c r="M1137" i="10"/>
  <c r="M1145" i="10"/>
  <c r="M1151" i="10"/>
  <c r="M1157" i="10"/>
  <c r="M1169" i="10"/>
  <c r="M1171" i="10"/>
  <c r="M1177" i="10"/>
  <c r="M1190" i="10"/>
  <c r="M1192" i="10"/>
  <c r="M1197" i="10"/>
  <c r="M1198" i="10"/>
  <c r="M1231" i="10"/>
  <c r="M1233" i="10"/>
  <c r="M1237" i="10"/>
  <c r="M1239" i="10"/>
  <c r="M1241" i="10"/>
  <c r="M1251" i="10"/>
  <c r="M1266" i="10"/>
  <c r="M1272" i="10"/>
  <c r="M1277" i="10"/>
  <c r="M1281" i="10"/>
  <c r="M1285" i="10"/>
  <c r="M1289" i="10"/>
  <c r="M1291" i="10"/>
  <c r="M957" i="10"/>
  <c r="M963" i="10"/>
  <c r="M965" i="10"/>
  <c r="M967" i="10"/>
  <c r="M971" i="10"/>
  <c r="M973" i="10"/>
  <c r="M975" i="10"/>
  <c r="M979" i="10"/>
  <c r="M989" i="10"/>
  <c r="M991" i="10"/>
  <c r="M999" i="10"/>
  <c r="M1003" i="10"/>
  <c r="M1005" i="10"/>
  <c r="M1007" i="10"/>
  <c r="M1009" i="10"/>
  <c r="M1013" i="10"/>
  <c r="M1029" i="10"/>
  <c r="M1035" i="10"/>
  <c r="M1037" i="10"/>
  <c r="M1045" i="10"/>
  <c r="M1069" i="10"/>
  <c r="M1077" i="10"/>
  <c r="M1088" i="10"/>
  <c r="M1094" i="10"/>
  <c r="M1114" i="10"/>
  <c r="M1116" i="10"/>
  <c r="M1118" i="10"/>
  <c r="M1120" i="10"/>
  <c r="M1122" i="10"/>
  <c r="M1140" i="10"/>
  <c r="M1146" i="10"/>
  <c r="M1148" i="10"/>
  <c r="M1150" i="10"/>
  <c r="M1164" i="10"/>
  <c r="M1172" i="10"/>
  <c r="M1174" i="10"/>
  <c r="M1176" i="10"/>
  <c r="M1183" i="10"/>
  <c r="M1191" i="10"/>
  <c r="M1205" i="10"/>
  <c r="M1207" i="10"/>
  <c r="M1214" i="10"/>
  <c r="M1220" i="10"/>
  <c r="M1234" i="10"/>
  <c r="M1236" i="10"/>
  <c r="M1242" i="10"/>
  <c r="M1265" i="10"/>
  <c r="M1269" i="10"/>
  <c r="M1282" i="10"/>
  <c r="M1284" i="10"/>
  <c r="M1292" i="10"/>
  <c r="P923" i="9"/>
  <c r="P948" i="9"/>
  <c r="P946" i="9"/>
  <c r="P944" i="9"/>
  <c r="P942" i="9"/>
  <c r="P940" i="9"/>
  <c r="P938" i="9"/>
  <c r="P936" i="9"/>
  <c r="P934" i="9"/>
  <c r="P932" i="9"/>
  <c r="P930" i="9"/>
  <c r="P928" i="9"/>
  <c r="P926" i="9"/>
  <c r="P924" i="9"/>
  <c r="P922" i="9"/>
  <c r="P920" i="9"/>
  <c r="P918" i="9"/>
  <c r="P916" i="9"/>
  <c r="P912" i="9"/>
  <c r="P906" i="9"/>
  <c r="P900" i="9"/>
  <c r="P898" i="9"/>
  <c r="P896" i="9"/>
  <c r="P894" i="9"/>
  <c r="P892" i="9"/>
  <c r="P890" i="9"/>
  <c r="P886" i="9"/>
  <c r="P884" i="9"/>
  <c r="N1419" i="9"/>
  <c r="P947" i="9"/>
  <c r="P945" i="9"/>
  <c r="P937" i="9"/>
  <c r="P935" i="9"/>
  <c r="P933" i="9"/>
  <c r="P927" i="9"/>
  <c r="P925" i="9"/>
  <c r="P921" i="9"/>
  <c r="P915" i="9"/>
  <c r="P913" i="9"/>
  <c r="P911" i="9"/>
  <c r="P909" i="9"/>
  <c r="P907" i="9"/>
  <c r="P905" i="9"/>
  <c r="P903" i="9"/>
  <c r="I1411" i="8"/>
  <c r="L1411" i="8" s="1"/>
  <c r="I1430" i="8"/>
  <c r="L1430" i="8" s="1"/>
  <c r="I1311" i="5"/>
  <c r="G1308" i="1" s="1"/>
  <c r="I1453" i="6"/>
  <c r="I1449" i="6"/>
  <c r="I1437" i="6"/>
  <c r="I1422" i="6"/>
  <c r="I1408" i="6"/>
  <c r="I1460" i="6"/>
  <c r="I1433" i="6"/>
  <c r="I1425" i="6"/>
  <c r="I1413" i="6"/>
  <c r="I1409" i="6"/>
  <c r="I1401" i="6"/>
  <c r="I1389" i="6"/>
  <c r="I1385" i="6"/>
  <c r="L1385" i="6" s="1"/>
  <c r="I1400" i="6"/>
  <c r="I1438" i="6"/>
  <c r="I1430" i="6"/>
  <c r="I1420" i="6"/>
  <c r="I1412" i="6"/>
  <c r="I1402" i="6"/>
  <c r="I1383" i="6"/>
  <c r="I1447" i="6"/>
  <c r="I1435" i="6"/>
  <c r="I1392" i="6"/>
  <c r="I1388" i="6"/>
  <c r="I1376" i="6"/>
  <c r="K1393" i="3"/>
  <c r="K1381" i="3"/>
  <c r="K1361" i="3"/>
  <c r="K1387" i="3"/>
  <c r="J230" i="4"/>
  <c r="J367" i="4"/>
  <c r="J877" i="4"/>
  <c r="J1424" i="4"/>
  <c r="J1416" i="4"/>
  <c r="K942" i="2"/>
  <c r="K940" i="2"/>
  <c r="K938" i="2"/>
  <c r="K932" i="2"/>
  <c r="K705" i="2"/>
  <c r="K937" i="2"/>
  <c r="K935" i="2"/>
  <c r="K913" i="2"/>
  <c r="N913" i="2" s="1"/>
  <c r="D912" i="1" s="1"/>
  <c r="K704" i="2"/>
  <c r="K706" i="2"/>
  <c r="N706" i="2" s="1"/>
  <c r="K875" i="2"/>
  <c r="K877" i="2"/>
  <c r="K864" i="2"/>
  <c r="M952" i="10"/>
  <c r="M958" i="10"/>
  <c r="M966" i="10"/>
  <c r="M974" i="10"/>
  <c r="M976" i="10"/>
  <c r="M978" i="10"/>
  <c r="M988" i="10"/>
  <c r="M994" i="10"/>
  <c r="M1000" i="10"/>
  <c r="M1008" i="10"/>
  <c r="M1010" i="10"/>
  <c r="M1014" i="10"/>
  <c r="M1034" i="10"/>
  <c r="M1044" i="10"/>
  <c r="M1048" i="10"/>
  <c r="M1058" i="10"/>
  <c r="M1062" i="10"/>
  <c r="M1067" i="10"/>
  <c r="M1071" i="10"/>
  <c r="M1083" i="10"/>
  <c r="M1086" i="10"/>
  <c r="M1090" i="10"/>
  <c r="M1092" i="10"/>
  <c r="M1100" i="10"/>
  <c r="M1102" i="10"/>
  <c r="M1104" i="10"/>
  <c r="M1106" i="10"/>
  <c r="M1124" i="10"/>
  <c r="M1130" i="10"/>
  <c r="M1138" i="10"/>
  <c r="M1156" i="10"/>
  <c r="M1158" i="10"/>
  <c r="M1160" i="10"/>
  <c r="M1170" i="10"/>
  <c r="M1178" i="10"/>
  <c r="M1208" i="10"/>
  <c r="M1213" i="10"/>
  <c r="M1215" i="10"/>
  <c r="M1217" i="10"/>
  <c r="M1221" i="10"/>
  <c r="M1225" i="10"/>
  <c r="M1227" i="10"/>
  <c r="M1243" i="10"/>
  <c r="M1245" i="10"/>
  <c r="M1249" i="10"/>
  <c r="M1253" i="10"/>
  <c r="M1255" i="10"/>
  <c r="M1268" i="10"/>
  <c r="M1274" i="10"/>
  <c r="M1279" i="10"/>
  <c r="M1283" i="10"/>
  <c r="M981" i="10"/>
  <c r="M985" i="10"/>
  <c r="M997" i="10"/>
  <c r="M1015" i="10"/>
  <c r="M1019" i="10"/>
  <c r="M1021" i="10"/>
  <c r="M1023" i="10"/>
  <c r="M1025" i="10"/>
  <c r="M1027" i="10"/>
  <c r="M1031" i="10"/>
  <c r="M1039" i="10"/>
  <c r="M1051" i="10"/>
  <c r="M1055" i="10"/>
  <c r="M1063" i="10"/>
  <c r="M1078" i="10"/>
  <c r="M1084" i="10"/>
  <c r="M1089" i="10"/>
  <c r="M1091" i="10"/>
  <c r="M1095" i="10"/>
  <c r="M1097" i="10"/>
  <c r="M1107" i="10"/>
  <c r="M1109" i="10"/>
  <c r="M1133" i="10"/>
  <c r="M1141" i="10"/>
  <c r="M1149" i="10"/>
  <c r="M1159" i="10"/>
  <c r="M1161" i="10"/>
  <c r="M1163" i="10"/>
  <c r="M1167" i="10"/>
  <c r="M1175" i="10"/>
  <c r="M1179" i="10"/>
  <c r="M1184" i="10"/>
  <c r="M1186" i="10"/>
  <c r="M1193" i="10"/>
  <c r="M1209" i="10"/>
  <c r="M1211" i="10"/>
  <c r="M1216" i="10"/>
  <c r="M1218" i="10"/>
  <c r="M1222" i="10"/>
  <c r="M1228" i="10"/>
  <c r="M1230" i="10"/>
  <c r="M1232" i="10"/>
  <c r="M1244" i="10"/>
  <c r="M1246" i="10"/>
  <c r="M1248" i="10"/>
  <c r="M1250" i="10"/>
  <c r="M1252" i="10"/>
  <c r="M1267" i="10"/>
  <c r="M1276" i="10"/>
  <c r="M1278" i="10"/>
  <c r="M1280" i="10"/>
  <c r="M1286" i="10"/>
  <c r="M1288" i="10"/>
  <c r="M1290" i="10"/>
  <c r="J1169" i="4"/>
  <c r="J1288" i="4"/>
  <c r="K1071" i="2"/>
  <c r="K1023" i="2"/>
  <c r="A723" i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548" i="17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498" i="1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N1447" i="3"/>
  <c r="M343" i="17"/>
  <c r="M765" i="17"/>
  <c r="P765" i="17" s="1"/>
  <c r="M475" i="17"/>
  <c r="M447" i="17"/>
  <c r="P846" i="17"/>
  <c r="M420" i="17"/>
  <c r="M483" i="17"/>
  <c r="P824" i="17"/>
  <c r="M319" i="17"/>
  <c r="M412" i="17"/>
  <c r="M522" i="17"/>
  <c r="M807" i="17"/>
  <c r="P807" i="17" s="1"/>
  <c r="P839" i="17"/>
  <c r="M511" i="17"/>
  <c r="M845" i="17"/>
  <c r="P845" i="17" s="1"/>
  <c r="P779" i="17"/>
  <c r="M816" i="17"/>
  <c r="P816" i="17" s="1"/>
  <c r="M844" i="17"/>
  <c r="P844" i="17" s="1"/>
  <c r="M359" i="17"/>
  <c r="M369" i="17"/>
  <c r="M325" i="17"/>
  <c r="M387" i="17"/>
  <c r="M418" i="17"/>
  <c r="M428" i="17"/>
  <c r="M430" i="17"/>
  <c r="M416" i="17"/>
  <c r="M759" i="17"/>
  <c r="P759" i="17" s="1"/>
  <c r="M853" i="17"/>
  <c r="P853" i="17" s="1"/>
  <c r="P818" i="17"/>
  <c r="M802" i="17"/>
  <c r="P802" i="17" s="1"/>
  <c r="P799" i="17"/>
  <c r="M408" i="17"/>
  <c r="M847" i="17"/>
  <c r="P847" i="17" s="1"/>
  <c r="M313" i="17"/>
  <c r="M367" i="17"/>
  <c r="M464" i="17"/>
  <c r="M843" i="17"/>
  <c r="P843" i="17" s="1"/>
  <c r="J884" i="17"/>
  <c r="M1110" i="10"/>
  <c r="M1188" i="10"/>
  <c r="M1079" i="10"/>
  <c r="M1261" i="10"/>
  <c r="M1258" i="10"/>
  <c r="N969" i="9"/>
  <c r="N963" i="9"/>
  <c r="Q963" i="9" s="1"/>
  <c r="H961" i="1" s="1"/>
  <c r="N959" i="9"/>
  <c r="N957" i="9"/>
  <c r="Q957" i="9" s="1"/>
  <c r="H955" i="1" s="1"/>
  <c r="N953" i="9"/>
  <c r="M75" i="7"/>
  <c r="P75" i="7" s="1"/>
  <c r="M362" i="7"/>
  <c r="P362" i="7" s="1"/>
  <c r="M399" i="7"/>
  <c r="M227" i="7"/>
  <c r="P227" i="7" s="1"/>
  <c r="K987" i="3"/>
  <c r="N987" i="3" s="1"/>
  <c r="K658" i="3"/>
  <c r="K63" i="3"/>
  <c r="N63" i="3" s="1"/>
  <c r="J792" i="4"/>
  <c r="J635" i="4"/>
  <c r="J459" i="4"/>
  <c r="J501" i="4"/>
  <c r="J239" i="4"/>
  <c r="J442" i="4"/>
  <c r="J603" i="4"/>
  <c r="J79" i="4"/>
  <c r="J479" i="4"/>
  <c r="K237" i="2"/>
  <c r="N237" i="2" s="1"/>
  <c r="D238" i="1" s="1"/>
  <c r="K634" i="2"/>
  <c r="K294" i="2"/>
  <c r="K179" i="2"/>
  <c r="K1115" i="2"/>
  <c r="K544" i="2"/>
  <c r="K211" i="2"/>
  <c r="K151" i="2"/>
  <c r="K600" i="2"/>
  <c r="K171" i="2"/>
  <c r="K163" i="2"/>
  <c r="K195" i="2"/>
  <c r="K251" i="2"/>
  <c r="K1408" i="2"/>
  <c r="K116" i="2"/>
  <c r="K175" i="2"/>
  <c r="K286" i="2"/>
  <c r="K159" i="2"/>
  <c r="K173" i="2"/>
  <c r="K183" i="2"/>
  <c r="K213" i="2"/>
  <c r="N213" i="2" s="1"/>
  <c r="D214" i="1" s="1"/>
  <c r="K260" i="2"/>
  <c r="K305" i="2"/>
  <c r="K608" i="2"/>
  <c r="K1185" i="2"/>
  <c r="K145" i="2"/>
  <c r="K167" i="2"/>
  <c r="K177" i="2"/>
  <c r="K233" i="2"/>
  <c r="K255" i="2"/>
  <c r="K290" i="2"/>
  <c r="K564" i="2"/>
  <c r="M942" i="17"/>
  <c r="M936" i="17"/>
  <c r="M268" i="17"/>
  <c r="M884" i="17"/>
  <c r="M12" i="17"/>
  <c r="M20" i="17"/>
  <c r="M28" i="17"/>
  <c r="M42" i="17"/>
  <c r="M50" i="17"/>
  <c r="M58" i="17"/>
  <c r="M94" i="17"/>
  <c r="M96" i="17"/>
  <c r="M112" i="17"/>
  <c r="M116" i="17"/>
  <c r="M118" i="17"/>
  <c r="M121" i="17"/>
  <c r="M136" i="17"/>
  <c r="M156" i="17"/>
  <c r="M160" i="17"/>
  <c r="M164" i="17"/>
  <c r="M168" i="17"/>
  <c r="M172" i="17"/>
  <c r="M176" i="17"/>
  <c r="M327" i="17"/>
  <c r="M812" i="17"/>
  <c r="P812" i="17" s="1"/>
  <c r="M503" i="17"/>
  <c r="M497" i="17"/>
  <c r="M939" i="17"/>
  <c r="M264" i="17"/>
  <c r="M865" i="17"/>
  <c r="M848" i="17"/>
  <c r="M63" i="17"/>
  <c r="M67" i="17"/>
  <c r="M71" i="17"/>
  <c r="M75" i="17"/>
  <c r="M79" i="17"/>
  <c r="M81" i="17"/>
  <c r="M83" i="17"/>
  <c r="M87" i="17"/>
  <c r="M89" i="17"/>
  <c r="M91" i="17"/>
  <c r="M101" i="17"/>
  <c r="M105" i="17"/>
  <c r="M109" i="17"/>
  <c r="M123" i="17"/>
  <c r="M143" i="17"/>
  <c r="M151" i="17"/>
  <c r="M153" i="17"/>
  <c r="M448" i="17"/>
  <c r="M305" i="17"/>
  <c r="M323" i="17"/>
  <c r="P833" i="17"/>
  <c r="M519" i="17"/>
  <c r="M512" i="17"/>
  <c r="M510" i="17"/>
  <c r="M492" i="17"/>
  <c r="M481" i="17"/>
  <c r="M477" i="17"/>
  <c r="M471" i="17"/>
  <c r="M467" i="17"/>
  <c r="F282" i="17"/>
  <c r="M287" i="17"/>
  <c r="M349" i="17"/>
  <c r="M461" i="17"/>
  <c r="M792" i="17"/>
  <c r="P792" i="17" s="1"/>
  <c r="M775" i="17"/>
  <c r="P775" i="17" s="1"/>
  <c r="P832" i="17"/>
  <c r="P766" i="17"/>
  <c r="M852" i="17"/>
  <c r="P852" i="17" s="1"/>
  <c r="M299" i="17"/>
  <c r="M339" i="17"/>
  <c r="M341" i="17"/>
  <c r="M355" i="17"/>
  <c r="M361" i="17"/>
  <c r="M291" i="17"/>
  <c r="M329" i="17"/>
  <c r="M335" i="17"/>
  <c r="M347" i="17"/>
  <c r="M466" i="17"/>
  <c r="P800" i="17"/>
  <c r="P794" i="17"/>
  <c r="P757" i="17"/>
  <c r="M869" i="17"/>
  <c r="M820" i="17"/>
  <c r="P820" i="17" s="1"/>
  <c r="M962" i="17"/>
  <c r="M960" i="17"/>
  <c r="M956" i="17"/>
  <c r="M952" i="17"/>
  <c r="M97" i="17"/>
  <c r="M103" i="17"/>
  <c r="M111" i="17"/>
  <c r="M115" i="17"/>
  <c r="M119" i="17"/>
  <c r="M124" i="17"/>
  <c r="M125" i="17"/>
  <c r="M127" i="17"/>
  <c r="M129" i="17"/>
  <c r="M131" i="17"/>
  <c r="M133" i="17"/>
  <c r="M135" i="17"/>
  <c r="M155" i="17"/>
  <c r="M443" i="17"/>
  <c r="M490" i="17"/>
  <c r="M518" i="17"/>
  <c r="M863" i="17"/>
  <c r="P863" i="17" s="1"/>
  <c r="M856" i="17"/>
  <c r="M814" i="17"/>
  <c r="M811" i="17"/>
  <c r="M808" i="17"/>
  <c r="M805" i="17"/>
  <c r="M789" i="17"/>
  <c r="M786" i="17"/>
  <c r="M753" i="17"/>
  <c r="M193" i="17"/>
  <c r="M516" i="17"/>
  <c r="M501" i="17"/>
  <c r="M499" i="17"/>
  <c r="M495" i="17"/>
  <c r="M493" i="17"/>
  <c r="M491" i="17"/>
  <c r="M488" i="17"/>
  <c r="M486" i="17"/>
  <c r="M484" i="17"/>
  <c r="M480" i="17"/>
  <c r="Q437" i="17"/>
  <c r="M274" i="17"/>
  <c r="M272" i="17"/>
  <c r="M266" i="17"/>
  <c r="M260" i="17"/>
  <c r="M258" i="17"/>
  <c r="M859" i="17"/>
  <c r="M797" i="17"/>
  <c r="M785" i="17"/>
  <c r="M755" i="17"/>
  <c r="M34" i="17"/>
  <c r="M36" i="17"/>
  <c r="M62" i="17"/>
  <c r="M68" i="17"/>
  <c r="M78" i="17"/>
  <c r="M86" i="17"/>
  <c r="M393" i="17"/>
  <c r="M468" i="17"/>
  <c r="P758" i="17"/>
  <c r="M937" i="17"/>
  <c r="M500" i="17"/>
  <c r="M473" i="17"/>
  <c r="M776" i="17"/>
  <c r="M955" i="11"/>
  <c r="M473" i="11"/>
  <c r="M258" i="11"/>
  <c r="M214" i="11"/>
  <c r="M474" i="11"/>
  <c r="M447" i="16"/>
  <c r="P704" i="16"/>
  <c r="P486" i="16"/>
  <c r="M1129" i="10"/>
  <c r="M1154" i="10"/>
  <c r="M1204" i="10"/>
  <c r="M1108" i="10"/>
  <c r="M1098" i="10"/>
  <c r="M1200" i="10"/>
  <c r="M1085" i="10"/>
  <c r="M1065" i="10"/>
  <c r="P927" i="10"/>
  <c r="M1181" i="10"/>
  <c r="P906" i="10"/>
  <c r="P891" i="10"/>
  <c r="N966" i="9"/>
  <c r="N905" i="9"/>
  <c r="N1177" i="9"/>
  <c r="N1006" i="9"/>
  <c r="N818" i="9"/>
  <c r="N1289" i="9"/>
  <c r="N810" i="9"/>
  <c r="Q810" i="9" s="1"/>
  <c r="H810" i="1" s="1"/>
  <c r="N763" i="9"/>
  <c r="M639" i="7"/>
  <c r="P639" i="7" s="1"/>
  <c r="M12" i="7"/>
  <c r="P12" i="7" s="1"/>
  <c r="M44" i="7"/>
  <c r="P44" i="7" s="1"/>
  <c r="M232" i="7"/>
  <c r="P232" i="7" s="1"/>
  <c r="M860" i="7"/>
  <c r="P860" i="7" s="1"/>
  <c r="M88" i="7"/>
  <c r="P88" i="7" s="1"/>
  <c r="M132" i="7"/>
  <c r="P132" i="7" s="1"/>
  <c r="M16" i="7"/>
  <c r="P16" i="7" s="1"/>
  <c r="M48" i="7"/>
  <c r="P48" i="7" s="1"/>
  <c r="M76" i="7"/>
  <c r="P76" i="7" s="1"/>
  <c r="M104" i="7"/>
  <c r="P104" i="7" s="1"/>
  <c r="M200" i="7"/>
  <c r="P200" i="7" s="1"/>
  <c r="M244" i="7"/>
  <c r="P244" i="7" s="1"/>
  <c r="M356" i="7"/>
  <c r="P356" i="7" s="1"/>
  <c r="M507" i="7"/>
  <c r="M80" i="7"/>
  <c r="P80" i="7" s="1"/>
  <c r="M108" i="7"/>
  <c r="P108" i="7" s="1"/>
  <c r="M140" i="7"/>
  <c r="P140" i="7" s="1"/>
  <c r="M212" i="7"/>
  <c r="P212" i="7" s="1"/>
  <c r="M168" i="7"/>
  <c r="M259" i="7"/>
  <c r="P259" i="7" s="1"/>
  <c r="M8" i="7"/>
  <c r="P8" i="7" s="1"/>
  <c r="M24" i="7"/>
  <c r="P24" i="7" s="1"/>
  <c r="M40" i="7"/>
  <c r="P40" i="7" s="1"/>
  <c r="M56" i="7"/>
  <c r="P56" i="7" s="1"/>
  <c r="M72" i="7"/>
  <c r="P72" i="7" s="1"/>
  <c r="M112" i="7"/>
  <c r="P112" i="7" s="1"/>
  <c r="M148" i="7"/>
  <c r="P148" i="7" s="1"/>
  <c r="M460" i="7"/>
  <c r="P460" i="7" s="1"/>
  <c r="M617" i="7"/>
  <c r="P617" i="7" s="1"/>
  <c r="M647" i="7"/>
  <c r="P647" i="7" s="1"/>
  <c r="M768" i="7"/>
  <c r="P768" i="7" s="1"/>
  <c r="M31" i="7"/>
  <c r="P31" i="7" s="1"/>
  <c r="M55" i="7"/>
  <c r="P55" i="7" s="1"/>
  <c r="M266" i="7"/>
  <c r="P266" i="7" s="1"/>
  <c r="M339" i="7"/>
  <c r="P339" i="7" s="1"/>
  <c r="M407" i="7"/>
  <c r="M844" i="7"/>
  <c r="M91" i="7"/>
  <c r="P91" i="7" s="1"/>
  <c r="M179" i="7"/>
  <c r="P179" i="7" s="1"/>
  <c r="M319" i="7"/>
  <c r="P319" i="7" s="1"/>
  <c r="M15" i="7"/>
  <c r="P15" i="7" s="1"/>
  <c r="M253" i="7"/>
  <c r="P253" i="7" s="1"/>
  <c r="M466" i="7"/>
  <c r="P466" i="7" s="1"/>
  <c r="M565" i="7"/>
  <c r="P565" i="7" s="1"/>
  <c r="M686" i="7"/>
  <c r="P686" i="7" s="1"/>
  <c r="M491" i="7"/>
  <c r="M597" i="7"/>
  <c r="P597" i="7" s="1"/>
  <c r="M428" i="7"/>
  <c r="M472" i="7"/>
  <c r="P472" i="7" s="1"/>
  <c r="M549" i="7"/>
  <c r="P549" i="7" s="1"/>
  <c r="M601" i="7"/>
  <c r="P601" i="7" s="1"/>
  <c r="M643" i="7"/>
  <c r="P643" i="7" s="1"/>
  <c r="M760" i="7"/>
  <c r="M277" i="7"/>
  <c r="P277" i="7" s="1"/>
  <c r="M514" i="7"/>
  <c r="P514" i="7" s="1"/>
  <c r="M621" i="7"/>
  <c r="M54" i="7"/>
  <c r="P54" i="7" s="1"/>
  <c r="M358" i="7"/>
  <c r="P358" i="7" s="1"/>
  <c r="M495" i="7"/>
  <c r="M690" i="7"/>
  <c r="P690" i="7" s="1"/>
  <c r="M456" i="7"/>
  <c r="P456" i="7" s="1"/>
  <c r="M476" i="7"/>
  <c r="P476" i="7" s="1"/>
  <c r="M518" i="7"/>
  <c r="P518" i="7" s="1"/>
  <c r="M585" i="7"/>
  <c r="P585" i="7" s="1"/>
  <c r="M341" i="7"/>
  <c r="P341" i="7" s="1"/>
  <c r="M303" i="7"/>
  <c r="P303" i="7" s="1"/>
  <c r="M124" i="7"/>
  <c r="P124" i="7" s="1"/>
  <c r="M276" i="7"/>
  <c r="P276" i="7" s="1"/>
  <c r="M383" i="7"/>
  <c r="P383" i="7" s="1"/>
  <c r="M405" i="7"/>
  <c r="P405" i="7" s="1"/>
  <c r="M468" i="7"/>
  <c r="P468" i="7" s="1"/>
  <c r="M503" i="7"/>
  <c r="P503" i="7" s="1"/>
  <c r="M526" i="7"/>
  <c r="M557" i="7"/>
  <c r="M589" i="7"/>
  <c r="M613" i="7"/>
  <c r="P613" i="7" s="1"/>
  <c r="M671" i="7"/>
  <c r="P671" i="7" s="1"/>
  <c r="M684" i="7"/>
  <c r="P684" i="7" s="1"/>
  <c r="M677" i="7"/>
  <c r="P677" i="7" s="1"/>
  <c r="M528" i="7"/>
  <c r="P528" i="7" s="1"/>
  <c r="M497" i="7"/>
  <c r="P497" i="7" s="1"/>
  <c r="M489" i="7"/>
  <c r="P489" i="7" s="1"/>
  <c r="M559" i="7"/>
  <c r="P559" i="7" s="1"/>
  <c r="M51" i="7"/>
  <c r="P51" i="7" s="1"/>
  <c r="M39" i="7"/>
  <c r="P39" i="7" s="1"/>
  <c r="M645" i="7"/>
  <c r="P645" i="7" s="1"/>
  <c r="M623" i="7"/>
  <c r="P623" i="7" s="1"/>
  <c r="M615" i="7"/>
  <c r="P615" i="7" s="1"/>
  <c r="M413" i="7"/>
  <c r="P413" i="7" s="1"/>
  <c r="M434" i="7"/>
  <c r="P434" i="7" s="1"/>
  <c r="M591" i="7"/>
  <c r="M653" i="7"/>
  <c r="P653" i="7" s="1"/>
  <c r="M1405" i="7"/>
  <c r="P1405" i="7" s="1"/>
  <c r="M832" i="7"/>
  <c r="P832" i="7" s="1"/>
  <c r="M799" i="7"/>
  <c r="P799" i="7" s="1"/>
  <c r="M753" i="7"/>
  <c r="P753" i="7" s="1"/>
  <c r="M710" i="7"/>
  <c r="P710" i="7" s="1"/>
  <c r="M682" i="7"/>
  <c r="P682" i="7" s="1"/>
  <c r="M663" i="7"/>
  <c r="P663" i="7" s="1"/>
  <c r="M651" i="7"/>
  <c r="P651" i="7" s="1"/>
  <c r="M605" i="7"/>
  <c r="P605" i="7" s="1"/>
  <c r="M581" i="7"/>
  <c r="P581" i="7" s="1"/>
  <c r="M569" i="7"/>
  <c r="P569" i="7" s="1"/>
  <c r="M479" i="7"/>
  <c r="P479" i="7" s="1"/>
  <c r="M432" i="7"/>
  <c r="P432" i="7" s="1"/>
  <c r="M424" i="7"/>
  <c r="P424" i="7" s="1"/>
  <c r="M282" i="7"/>
  <c r="P282" i="7" s="1"/>
  <c r="M270" i="7"/>
  <c r="P270" i="7" s="1"/>
  <c r="M239" i="7"/>
  <c r="P239" i="7" s="1"/>
  <c r="M199" i="7"/>
  <c r="P199" i="7" s="1"/>
  <c r="M171" i="7"/>
  <c r="P171" i="7" s="1"/>
  <c r="M159" i="7"/>
  <c r="P159" i="7" s="1"/>
  <c r="M147" i="7"/>
  <c r="P147" i="7" s="1"/>
  <c r="M111" i="7"/>
  <c r="P111" i="7" s="1"/>
  <c r="M219" i="7"/>
  <c r="P219" i="7" s="1"/>
  <c r="M247" i="7"/>
  <c r="P247" i="7" s="1"/>
  <c r="M268" i="7"/>
  <c r="P268" i="7" s="1"/>
  <c r="M331" i="7"/>
  <c r="P331" i="7" s="1"/>
  <c r="M444" i="7"/>
  <c r="P444" i="7" s="1"/>
  <c r="M452" i="7"/>
  <c r="P452" i="7" s="1"/>
  <c r="M464" i="7"/>
  <c r="M487" i="7"/>
  <c r="P487" i="7" s="1"/>
  <c r="M537" i="7"/>
  <c r="P537" i="7" s="1"/>
  <c r="M593" i="7"/>
  <c r="P593" i="7" s="1"/>
  <c r="M629" i="7"/>
  <c r="P629" i="7" s="1"/>
  <c r="M655" i="7"/>
  <c r="P655" i="7" s="1"/>
  <c r="M675" i="7"/>
  <c r="M737" i="7"/>
  <c r="M852" i="7"/>
  <c r="I7" i="5"/>
  <c r="G8" i="1" s="1"/>
  <c r="I93" i="5"/>
  <c r="G94" i="1" s="1"/>
  <c r="I1461" i="6"/>
  <c r="I1386" i="6"/>
  <c r="I1382" i="6"/>
  <c r="L1382" i="6" s="1"/>
  <c r="J680" i="6"/>
  <c r="L680" i="6" s="1"/>
  <c r="J598" i="6"/>
  <c r="L598" i="6" s="1"/>
  <c r="L727" i="6"/>
  <c r="I1441" i="6"/>
  <c r="L1276" i="6"/>
  <c r="L1242" i="6"/>
  <c r="L1213" i="6"/>
  <c r="L1170" i="6"/>
  <c r="L1158" i="6"/>
  <c r="L1150" i="6"/>
  <c r="L1146" i="6"/>
  <c r="L1107" i="6"/>
  <c r="L1082" i="6"/>
  <c r="L856" i="6"/>
  <c r="L852" i="6"/>
  <c r="L836" i="6"/>
  <c r="L821" i="6"/>
  <c r="L771" i="6"/>
  <c r="I1362" i="6"/>
  <c r="I1457" i="6"/>
  <c r="K1048" i="3"/>
  <c r="N1294" i="3"/>
  <c r="K1106" i="3"/>
  <c r="N1106" i="3" s="1"/>
  <c r="N536" i="3"/>
  <c r="K1165" i="3"/>
  <c r="N103" i="3"/>
  <c r="K704" i="3"/>
  <c r="N417" i="3"/>
  <c r="N999" i="3"/>
  <c r="N1060" i="3"/>
  <c r="K1225" i="3"/>
  <c r="N912" i="3"/>
  <c r="K960" i="3"/>
  <c r="N960" i="3" s="1"/>
  <c r="K1015" i="3"/>
  <c r="K1074" i="3"/>
  <c r="K1134" i="3"/>
  <c r="K1191" i="3"/>
  <c r="N1241" i="3"/>
  <c r="K942" i="3"/>
  <c r="N942" i="3" s="1"/>
  <c r="K1402" i="3"/>
  <c r="N187" i="3"/>
  <c r="K19" i="3"/>
  <c r="N19" i="3" s="1"/>
  <c r="N1033" i="3"/>
  <c r="K1149" i="3"/>
  <c r="K1202" i="3"/>
  <c r="N1202" i="3" s="1"/>
  <c r="N1266" i="3"/>
  <c r="K1316" i="3"/>
  <c r="K1445" i="3"/>
  <c r="K1324" i="3"/>
  <c r="K1461" i="3"/>
  <c r="N874" i="3"/>
  <c r="N123" i="3"/>
  <c r="N39" i="3"/>
  <c r="K119" i="3"/>
  <c r="N231" i="3"/>
  <c r="K597" i="3"/>
  <c r="N843" i="3"/>
  <c r="K83" i="3"/>
  <c r="N135" i="3"/>
  <c r="N477" i="3"/>
  <c r="K67" i="3"/>
  <c r="K111" i="3"/>
  <c r="N111" i="3" s="1"/>
  <c r="N139" i="3"/>
  <c r="N243" i="3"/>
  <c r="K433" i="3"/>
  <c r="K551" i="3"/>
  <c r="N670" i="3"/>
  <c r="N7" i="3"/>
  <c r="K31" i="3"/>
  <c r="K51" i="3"/>
  <c r="K95" i="3"/>
  <c r="K115" i="3"/>
  <c r="K143" i="3"/>
  <c r="N211" i="3"/>
  <c r="N251" i="3"/>
  <c r="K449" i="3"/>
  <c r="N449" i="3" s="1"/>
  <c r="K508" i="3"/>
  <c r="K567" i="3"/>
  <c r="N627" i="3"/>
  <c r="N690" i="3"/>
  <c r="N732" i="3"/>
  <c r="K802" i="3"/>
  <c r="K865" i="3"/>
  <c r="K47" i="3"/>
  <c r="N47" i="3" s="1"/>
  <c r="N199" i="3"/>
  <c r="K492" i="3"/>
  <c r="N611" i="3"/>
  <c r="K717" i="3"/>
  <c r="K861" i="3"/>
  <c r="K1297" i="3"/>
  <c r="K15" i="3"/>
  <c r="K35" i="3"/>
  <c r="K79" i="3"/>
  <c r="K99" i="3"/>
  <c r="K118" i="3"/>
  <c r="N118" i="3" s="1"/>
  <c r="N131" i="3"/>
  <c r="N179" i="3"/>
  <c r="K294" i="3"/>
  <c r="N461" i="3"/>
  <c r="N520" i="3"/>
  <c r="K583" i="3"/>
  <c r="K642" i="3"/>
  <c r="N642" i="3" s="1"/>
  <c r="N752" i="3"/>
  <c r="N820" i="3"/>
  <c r="K1451" i="3"/>
  <c r="K342" i="3"/>
  <c r="K952" i="3"/>
  <c r="N952" i="3" s="1"/>
  <c r="N1007" i="3"/>
  <c r="N1041" i="3"/>
  <c r="N1066" i="3"/>
  <c r="N1098" i="3"/>
  <c r="N1126" i="3"/>
  <c r="K1157" i="3"/>
  <c r="K1186" i="3"/>
  <c r="K1207" i="3"/>
  <c r="N1232" i="3"/>
  <c r="N1279" i="3"/>
  <c r="K1406" i="3"/>
  <c r="K995" i="3"/>
  <c r="K1023" i="3"/>
  <c r="K1056" i="3"/>
  <c r="K1081" i="3"/>
  <c r="K1114" i="3"/>
  <c r="K1141" i="3"/>
  <c r="K1172" i="3"/>
  <c r="K1196" i="3"/>
  <c r="K1219" i="3"/>
  <c r="N1256" i="3"/>
  <c r="N896" i="3"/>
  <c r="N405" i="3"/>
  <c r="K1350" i="3"/>
  <c r="J228" i="4"/>
  <c r="J217" i="4"/>
  <c r="J274" i="4"/>
  <c r="J669" i="4"/>
  <c r="M669" i="4" s="1"/>
  <c r="E670" i="1" s="1"/>
  <c r="J143" i="4"/>
  <c r="J187" i="4"/>
  <c r="J95" i="4"/>
  <c r="J73" i="4"/>
  <c r="J51" i="4"/>
  <c r="J163" i="4"/>
  <c r="J305" i="4"/>
  <c r="J383" i="4"/>
  <c r="J653" i="4"/>
  <c r="J149" i="4"/>
  <c r="J621" i="4"/>
  <c r="J33" i="4"/>
  <c r="J213" i="4"/>
  <c r="J27" i="4"/>
  <c r="J87" i="4"/>
  <c r="J125" i="4"/>
  <c r="J179" i="4"/>
  <c r="J124" i="4"/>
  <c r="J71" i="4"/>
  <c r="J117" i="4"/>
  <c r="J155" i="4"/>
  <c r="J251" i="4"/>
  <c r="J450" i="4"/>
  <c r="J491" i="4"/>
  <c r="M491" i="4" s="1"/>
  <c r="E492" i="1" s="1"/>
  <c r="J613" i="4"/>
  <c r="J643" i="4"/>
  <c r="J690" i="4"/>
  <c r="J946" i="4"/>
  <c r="J1265" i="4"/>
  <c r="J294" i="4"/>
  <c r="J235" i="4"/>
  <c r="J419" i="4"/>
  <c r="J472" i="4"/>
  <c r="J547" i="4"/>
  <c r="J629" i="4"/>
  <c r="J659" i="4"/>
  <c r="J698" i="4"/>
  <c r="M698" i="4" s="1"/>
  <c r="E699" i="1" s="1"/>
  <c r="J85" i="4"/>
  <c r="J165" i="4"/>
  <c r="J282" i="4"/>
  <c r="J315" i="4"/>
  <c r="J39" i="4"/>
  <c r="J75" i="4"/>
  <c r="J91" i="4"/>
  <c r="J119" i="4"/>
  <c r="J147" i="4"/>
  <c r="J159" i="4"/>
  <c r="J183" i="4"/>
  <c r="J224" i="4"/>
  <c r="J237" i="4"/>
  <c r="J253" i="4"/>
  <c r="J732" i="4"/>
  <c r="J1099" i="4"/>
  <c r="M1099" i="4" s="1"/>
  <c r="E1097" i="1" s="1"/>
  <c r="J49" i="4"/>
  <c r="J135" i="4"/>
  <c r="J266" i="4"/>
  <c r="J59" i="4"/>
  <c r="J83" i="4"/>
  <c r="J99" i="4"/>
  <c r="J123" i="4"/>
  <c r="J151" i="4"/>
  <c r="J175" i="4"/>
  <c r="J215" i="4"/>
  <c r="J231" i="4"/>
  <c r="J247" i="4"/>
  <c r="J399" i="4"/>
  <c r="J843" i="4"/>
  <c r="J391" i="4"/>
  <c r="J438" i="4"/>
  <c r="M438" i="4" s="1"/>
  <c r="E439" i="1" s="1"/>
  <c r="J454" i="4"/>
  <c r="J476" i="4"/>
  <c r="J495" i="4"/>
  <c r="M495" i="4" s="1"/>
  <c r="E496" i="1" s="1"/>
  <c r="J563" i="4"/>
  <c r="J617" i="4"/>
  <c r="J633" i="4"/>
  <c r="J651" i="4"/>
  <c r="J667" i="4"/>
  <c r="J1435" i="4"/>
  <c r="J413" i="4"/>
  <c r="J446" i="4"/>
  <c r="J464" i="4"/>
  <c r="J487" i="4"/>
  <c r="J509" i="4"/>
  <c r="J609" i="4"/>
  <c r="J625" i="4"/>
  <c r="J639" i="4"/>
  <c r="J655" i="4"/>
  <c r="J686" i="4"/>
  <c r="J696" i="4"/>
  <c r="J1253" i="4"/>
  <c r="J1357" i="4"/>
  <c r="K688" i="2"/>
  <c r="K59" i="2"/>
  <c r="K324" i="2"/>
  <c r="K667" i="2"/>
  <c r="K915" i="2"/>
  <c r="K865" i="2"/>
  <c r="K208" i="2"/>
  <c r="K723" i="2"/>
  <c r="K433" i="2"/>
  <c r="N433" i="2" s="1"/>
  <c r="D434" i="1" s="1"/>
  <c r="K465" i="2"/>
  <c r="N465" i="2" s="1"/>
  <c r="D466" i="1" s="1"/>
  <c r="K572" i="2"/>
  <c r="K612" i="2"/>
  <c r="N612" i="2" s="1"/>
  <c r="D613" i="1" s="1"/>
  <c r="K511" i="2"/>
  <c r="N511" i="2" s="1"/>
  <c r="D512" i="1" s="1"/>
  <c r="K153" i="2"/>
  <c r="K221" i="2"/>
  <c r="N221" i="2" s="1"/>
  <c r="D222" i="1" s="1"/>
  <c r="K264" i="2"/>
  <c r="K576" i="2"/>
  <c r="K632" i="2"/>
  <c r="K539" i="2"/>
  <c r="K646" i="2"/>
  <c r="K619" i="2"/>
  <c r="K695" i="2"/>
  <c r="N695" i="2" s="1"/>
  <c r="D696" i="1" s="1"/>
  <c r="K880" i="2"/>
  <c r="N880" i="2" s="1"/>
  <c r="D880" i="1" s="1"/>
  <c r="K623" i="2"/>
  <c r="K662" i="2"/>
  <c r="K419" i="2"/>
  <c r="K501" i="2"/>
  <c r="K383" i="2"/>
  <c r="K149" i="2"/>
  <c r="K209" i="2"/>
  <c r="K217" i="2"/>
  <c r="K241" i="2"/>
  <c r="N241" i="2" s="1"/>
  <c r="D242" i="1" s="1"/>
  <c r="K509" i="2"/>
  <c r="K387" i="2"/>
  <c r="K888" i="2"/>
  <c r="K479" i="2"/>
  <c r="K926" i="2"/>
  <c r="K568" i="2"/>
  <c r="K604" i="2"/>
  <c r="K620" i="2"/>
  <c r="K638" i="2"/>
  <c r="N638" i="2" s="1"/>
  <c r="D639" i="1" s="1"/>
  <c r="K1052" i="2"/>
  <c r="K1369" i="2"/>
  <c r="A112" i="2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F1464" i="15"/>
  <c r="D1464" i="15"/>
  <c r="K179" i="15"/>
  <c r="G1397" i="15"/>
  <c r="H1397" i="15" s="1"/>
  <c r="J1397" i="15" s="1"/>
  <c r="G707" i="15"/>
  <c r="H707" i="15" s="1"/>
  <c r="J707" i="15" s="1"/>
  <c r="G379" i="15"/>
  <c r="H379" i="15" s="1"/>
  <c r="J379" i="15" s="1"/>
  <c r="E1464" i="15"/>
  <c r="G882" i="15"/>
  <c r="H882" i="15" s="1"/>
  <c r="J882" i="15" s="1"/>
  <c r="G1463" i="15"/>
  <c r="G1309" i="15"/>
  <c r="H1309" i="15" s="1"/>
  <c r="J1309" i="15" s="1"/>
  <c r="G949" i="15"/>
  <c r="H949" i="15" s="1"/>
  <c r="J949" i="15" s="1"/>
  <c r="F1397" i="13"/>
  <c r="F1463" i="13"/>
  <c r="D1464" i="13"/>
  <c r="F379" i="13"/>
  <c r="E1464" i="13"/>
  <c r="C1464" i="13"/>
  <c r="M478" i="17"/>
  <c r="M470" i="17"/>
  <c r="M373" i="17"/>
  <c r="M381" i="17"/>
  <c r="M474" i="17"/>
  <c r="M950" i="17"/>
  <c r="M520" i="17"/>
  <c r="M850" i="17"/>
  <c r="M835" i="17"/>
  <c r="M831" i="17"/>
  <c r="M796" i="17"/>
  <c r="M782" i="17"/>
  <c r="M773" i="17"/>
  <c r="M771" i="17"/>
  <c r="M761" i="17"/>
  <c r="M456" i="17"/>
  <c r="M377" i="17"/>
  <c r="M434" i="17"/>
  <c r="M472" i="17"/>
  <c r="M476" i="17"/>
  <c r="M482" i="17"/>
  <c r="M945" i="17"/>
  <c r="M864" i="17"/>
  <c r="M829" i="17"/>
  <c r="M826" i="17"/>
  <c r="M822" i="17"/>
  <c r="M798" i="17"/>
  <c r="M795" i="17"/>
  <c r="M783" i="17"/>
  <c r="M763" i="17"/>
  <c r="M438" i="17"/>
  <c r="M948" i="17"/>
  <c r="M946" i="17"/>
  <c r="M514" i="17"/>
  <c r="M275" i="17"/>
  <c r="M857" i="17"/>
  <c r="M840" i="17"/>
  <c r="M827" i="17"/>
  <c r="M815" i="17"/>
  <c r="M806" i="17"/>
  <c r="M764" i="17"/>
  <c r="M496" i="17"/>
  <c r="M261" i="17"/>
  <c r="M254" i="17"/>
  <c r="M855" i="17"/>
  <c r="M842" i="17"/>
  <c r="M813" i="17"/>
  <c r="M810" i="17"/>
  <c r="M781" i="17"/>
  <c r="G1039" i="17"/>
  <c r="F884" i="17"/>
  <c r="I1039" i="17"/>
  <c r="M30" i="17"/>
  <c r="Q524" i="17"/>
  <c r="M269" i="17"/>
  <c r="D1039" i="17"/>
  <c r="M862" i="17"/>
  <c r="M858" i="17"/>
  <c r="M517" i="17"/>
  <c r="P867" i="17"/>
  <c r="M837" i="17"/>
  <c r="M830" i="17"/>
  <c r="M793" i="17"/>
  <c r="M790" i="17"/>
  <c r="M770" i="17"/>
  <c r="M754" i="17"/>
  <c r="M866" i="17"/>
  <c r="P866" i="17" s="1"/>
  <c r="M860" i="17"/>
  <c r="E1039" i="17"/>
  <c r="M851" i="17"/>
  <c r="M836" i="17"/>
  <c r="M825" i="17"/>
  <c r="M821" i="17"/>
  <c r="M817" i="17"/>
  <c r="M804" i="17"/>
  <c r="M801" i="17"/>
  <c r="M791" i="17"/>
  <c r="M788" i="17"/>
  <c r="M778" i="17"/>
  <c r="M774" i="17"/>
  <c r="M772" i="17"/>
  <c r="M769" i="17"/>
  <c r="M767" i="17"/>
  <c r="M762" i="17"/>
  <c r="Q276" i="17"/>
  <c r="H1039" i="17"/>
  <c r="M854" i="17"/>
  <c r="M803" i="17"/>
  <c r="M780" i="17"/>
  <c r="M777" i="17"/>
  <c r="M183" i="17"/>
  <c r="M182" i="17"/>
  <c r="M280" i="17"/>
  <c r="C1039" i="17"/>
  <c r="J282" i="17"/>
  <c r="M868" i="17"/>
  <c r="M861" i="17"/>
  <c r="P861" i="17" s="1"/>
  <c r="M849" i="17"/>
  <c r="M841" i="17"/>
  <c r="M838" i="17"/>
  <c r="P838" i="17" s="1"/>
  <c r="M834" i="17"/>
  <c r="M828" i="17"/>
  <c r="M277" i="17"/>
  <c r="M823" i="17"/>
  <c r="P819" i="17"/>
  <c r="M809" i="17"/>
  <c r="M787" i="17"/>
  <c r="M784" i="17"/>
  <c r="M768" i="17"/>
  <c r="M760" i="17"/>
  <c r="M756" i="17"/>
  <c r="M525" i="11"/>
  <c r="M514" i="11"/>
  <c r="M500" i="11"/>
  <c r="M487" i="11"/>
  <c r="M957" i="11"/>
  <c r="P957" i="11" s="1"/>
  <c r="M284" i="11"/>
  <c r="M273" i="11"/>
  <c r="M260" i="11"/>
  <c r="M256" i="11"/>
  <c r="M252" i="11"/>
  <c r="M238" i="11"/>
  <c r="M220" i="11"/>
  <c r="M218" i="11"/>
  <c r="M212" i="11"/>
  <c r="M965" i="11"/>
  <c r="M959" i="11"/>
  <c r="M950" i="11"/>
  <c r="M490" i="11"/>
  <c r="M953" i="11"/>
  <c r="P953" i="11" s="1"/>
  <c r="M280" i="11"/>
  <c r="M276" i="11"/>
  <c r="M268" i="11"/>
  <c r="M231" i="11"/>
  <c r="M215" i="11"/>
  <c r="M213" i="11"/>
  <c r="M488" i="11"/>
  <c r="M507" i="11"/>
  <c r="M970" i="11"/>
  <c r="M209" i="11"/>
  <c r="M522" i="11"/>
  <c r="M515" i="11"/>
  <c r="M946" i="11"/>
  <c r="M475" i="11"/>
  <c r="M233" i="11"/>
  <c r="M234" i="11"/>
  <c r="M947" i="11"/>
  <c r="M945" i="11"/>
  <c r="M528" i="11"/>
  <c r="M242" i="11"/>
  <c r="M972" i="11"/>
  <c r="M266" i="11"/>
  <c r="M486" i="11"/>
  <c r="M476" i="11"/>
  <c r="M481" i="11"/>
  <c r="M479" i="11"/>
  <c r="M477" i="11"/>
  <c r="M975" i="11"/>
  <c r="M948" i="11"/>
  <c r="M498" i="11"/>
  <c r="M497" i="11"/>
  <c r="M493" i="11"/>
  <c r="M489" i="11"/>
  <c r="M472" i="11"/>
  <c r="M504" i="11"/>
  <c r="M951" i="11"/>
  <c r="M517" i="11"/>
  <c r="M513" i="11"/>
  <c r="M509" i="11"/>
  <c r="M499" i="11"/>
  <c r="M494" i="11"/>
  <c r="M469" i="11"/>
  <c r="M976" i="11"/>
  <c r="M974" i="11"/>
  <c r="M968" i="11"/>
  <c r="M530" i="11"/>
  <c r="M224" i="11"/>
  <c r="E1047" i="11"/>
  <c r="M508" i="11"/>
  <c r="M478" i="11"/>
  <c r="M471" i="11"/>
  <c r="Q531" i="11"/>
  <c r="M944" i="11"/>
  <c r="M227" i="11"/>
  <c r="M225" i="11"/>
  <c r="M287" i="11"/>
  <c r="H1047" i="11"/>
  <c r="M247" i="11"/>
  <c r="I1047" i="11"/>
  <c r="M960" i="11"/>
  <c r="M958" i="11"/>
  <c r="M954" i="11"/>
  <c r="M269" i="11"/>
  <c r="D1047" i="11"/>
  <c r="M956" i="11"/>
  <c r="P956" i="11" s="1"/>
  <c r="M969" i="11"/>
  <c r="M967" i="11"/>
  <c r="M529" i="11"/>
  <c r="M521" i="11"/>
  <c r="M503" i="11"/>
  <c r="M496" i="11"/>
  <c r="M468" i="11"/>
  <c r="M483" i="11"/>
  <c r="Q444" i="11"/>
  <c r="M973" i="11"/>
  <c r="M506" i="11"/>
  <c r="G1047" i="11"/>
  <c r="C1047" i="11"/>
  <c r="M527" i="11"/>
  <c r="M526" i="11"/>
  <c r="M523" i="11"/>
  <c r="M519" i="11"/>
  <c r="M516" i="11"/>
  <c r="M632" i="16"/>
  <c r="M584" i="16"/>
  <c r="M421" i="16"/>
  <c r="M916" i="16"/>
  <c r="P896" i="16"/>
  <c r="M622" i="16"/>
  <c r="M590" i="16"/>
  <c r="M433" i="16"/>
  <c r="M924" i="16"/>
  <c r="M920" i="16"/>
  <c r="M889" i="16"/>
  <c r="P885" i="16"/>
  <c r="M930" i="16"/>
  <c r="P429" i="16"/>
  <c r="P560" i="16"/>
  <c r="M678" i="16"/>
  <c r="P678" i="16" s="1"/>
  <c r="M692" i="16"/>
  <c r="M662" i="16"/>
  <c r="M646" i="16"/>
  <c r="M616" i="16"/>
  <c r="M576" i="16"/>
  <c r="M568" i="16"/>
  <c r="M548" i="16"/>
  <c r="M471" i="16"/>
  <c r="M455" i="16"/>
  <c r="M451" i="16"/>
  <c r="M443" i="16"/>
  <c r="M423" i="16"/>
  <c r="M417" i="16"/>
  <c r="M392" i="16"/>
  <c r="M388" i="16"/>
  <c r="M948" i="16"/>
  <c r="M911" i="16"/>
  <c r="M899" i="16"/>
  <c r="M903" i="16"/>
  <c r="P465" i="16"/>
  <c r="M908" i="16"/>
  <c r="M424" i="16"/>
  <c r="M942" i="16"/>
  <c r="M927" i="16"/>
  <c r="M912" i="16"/>
  <c r="P904" i="16"/>
  <c r="M393" i="16"/>
  <c r="M935" i="16"/>
  <c r="M419" i="16"/>
  <c r="M415" i="16"/>
  <c r="M413" i="16"/>
  <c r="M402" i="16"/>
  <c r="M390" i="16"/>
  <c r="M386" i="16"/>
  <c r="M382" i="16"/>
  <c r="M946" i="16"/>
  <c r="M943" i="16"/>
  <c r="M936" i="16"/>
  <c r="M932" i="16"/>
  <c r="M928" i="16"/>
  <c r="M913" i="16"/>
  <c r="M909" i="16"/>
  <c r="M905" i="16"/>
  <c r="M901" i="16"/>
  <c r="M897" i="16"/>
  <c r="M697" i="16"/>
  <c r="M687" i="16"/>
  <c r="M672" i="16"/>
  <c r="M668" i="16"/>
  <c r="M656" i="16"/>
  <c r="M636" i="16"/>
  <c r="M626" i="16"/>
  <c r="M610" i="16"/>
  <c r="M606" i="16"/>
  <c r="M594" i="16"/>
  <c r="M538" i="16"/>
  <c r="M531" i="16"/>
  <c r="M515" i="16"/>
  <c r="M500" i="16"/>
  <c r="M492" i="16"/>
  <c r="M488" i="16"/>
  <c r="M484" i="16"/>
  <c r="M473" i="16"/>
  <c r="M469" i="16"/>
  <c r="M457" i="16"/>
  <c r="M453" i="16"/>
  <c r="M449" i="16"/>
  <c r="M445" i="16"/>
  <c r="M441" i="16"/>
  <c r="M437" i="16"/>
  <c r="M477" i="16"/>
  <c r="P477" i="16" s="1"/>
  <c r="P508" i="16"/>
  <c r="P683" i="16"/>
  <c r="P425" i="16"/>
  <c r="M461" i="16"/>
  <c r="P523" i="16"/>
  <c r="P652" i="16"/>
  <c r="M695" i="16"/>
  <c r="M666" i="16"/>
  <c r="M634" i="16"/>
  <c r="M604" i="16"/>
  <c r="M588" i="16"/>
  <c r="M580" i="16"/>
  <c r="M572" i="16"/>
  <c r="M564" i="16"/>
  <c r="M556" i="16"/>
  <c r="M540" i="16"/>
  <c r="M494" i="16"/>
  <c r="M478" i="16"/>
  <c r="M463" i="16"/>
  <c r="M439" i="16"/>
  <c r="M435" i="16"/>
  <c r="M431" i="16"/>
  <c r="M427" i="16"/>
  <c r="M411" i="16"/>
  <c r="M406" i="16"/>
  <c r="M404" i="16"/>
  <c r="M400" i="16"/>
  <c r="M941" i="16"/>
  <c r="M926" i="16"/>
  <c r="M922" i="16"/>
  <c r="M918" i="16"/>
  <c r="M915" i="16"/>
  <c r="M907" i="16"/>
  <c r="M891" i="16"/>
  <c r="M887" i="16"/>
  <c r="M884" i="16"/>
  <c r="C1464" i="16"/>
  <c r="M539" i="16"/>
  <c r="M442" i="16"/>
  <c r="M944" i="16"/>
  <c r="M937" i="16"/>
  <c r="M925" i="16"/>
  <c r="M921" i="16"/>
  <c r="M902" i="16"/>
  <c r="M890" i="16"/>
  <c r="M886" i="16"/>
  <c r="M703" i="16"/>
  <c r="P703" i="16" s="1"/>
  <c r="P947" i="16"/>
  <c r="M432" i="16"/>
  <c r="P452" i="16"/>
  <c r="M468" i="16"/>
  <c r="P483" i="16"/>
  <c r="M499" i="16"/>
  <c r="M530" i="16"/>
  <c r="P530" i="16" s="1"/>
  <c r="M675" i="16"/>
  <c r="M700" i="16"/>
  <c r="M696" i="16"/>
  <c r="M690" i="16"/>
  <c r="M686" i="16"/>
  <c r="M682" i="16"/>
  <c r="M679" i="16"/>
  <c r="M671" i="16"/>
  <c r="M667" i="16"/>
  <c r="M663" i="16"/>
  <c r="M659" i="16"/>
  <c r="M655" i="16"/>
  <c r="M651" i="16"/>
  <c r="M643" i="16"/>
  <c r="M629" i="16"/>
  <c r="M621" i="16"/>
  <c r="M617" i="16"/>
  <c r="M613" i="16"/>
  <c r="M609" i="16"/>
  <c r="M605" i="16"/>
  <c r="M601" i="16"/>
  <c r="M597" i="16"/>
  <c r="M593" i="16"/>
  <c r="M589" i="16"/>
  <c r="M581" i="16"/>
  <c r="M577" i="16"/>
  <c r="M573" i="16"/>
  <c r="M569" i="16"/>
  <c r="M565" i="16"/>
  <c r="M561" i="16"/>
  <c r="M557" i="16"/>
  <c r="M553" i="16"/>
  <c r="M549" i="16"/>
  <c r="M545" i="16"/>
  <c r="M541" i="16"/>
  <c r="M537" i="16"/>
  <c r="M526" i="16"/>
  <c r="M518" i="16"/>
  <c r="M514" i="16"/>
  <c r="M507" i="16"/>
  <c r="M491" i="16"/>
  <c r="M487" i="16"/>
  <c r="M476" i="16"/>
  <c r="M472" i="16"/>
  <c r="M460" i="16"/>
  <c r="M456" i="16"/>
  <c r="M444" i="16"/>
  <c r="M436" i="16"/>
  <c r="M428" i="16"/>
  <c r="M407" i="16"/>
  <c r="M401" i="16"/>
  <c r="M385" i="16"/>
  <c r="P906" i="16"/>
  <c r="P910" i="16"/>
  <c r="P940" i="16"/>
  <c r="M464" i="16"/>
  <c r="P464" i="16" s="1"/>
  <c r="P479" i="16"/>
  <c r="M495" i="16"/>
  <c r="P503" i="16"/>
  <c r="M522" i="16"/>
  <c r="P522" i="16" s="1"/>
  <c r="P534" i="16"/>
  <c r="P900" i="16"/>
  <c r="P919" i="16"/>
  <c r="M923" i="16"/>
  <c r="M945" i="16"/>
  <c r="M938" i="16"/>
  <c r="M888" i="16"/>
  <c r="M931" i="16"/>
  <c r="P931" i="16" s="1"/>
  <c r="M389" i="16"/>
  <c r="M702" i="16"/>
  <c r="M699" i="16"/>
  <c r="M689" i="16"/>
  <c r="M658" i="16"/>
  <c r="M654" i="16"/>
  <c r="M642" i="16"/>
  <c r="M628" i="16"/>
  <c r="M624" i="16"/>
  <c r="M612" i="16"/>
  <c r="M608" i="16"/>
  <c r="M592" i="16"/>
  <c r="M552" i="16"/>
  <c r="M544" i="16"/>
  <c r="M533" i="16"/>
  <c r="M529" i="16"/>
  <c r="M525" i="16"/>
  <c r="M521" i="16"/>
  <c r="M517" i="16"/>
  <c r="M510" i="16"/>
  <c r="M506" i="16"/>
  <c r="M502" i="16"/>
  <c r="M498" i="16"/>
  <c r="M490" i="16"/>
  <c r="M482" i="16"/>
  <c r="M475" i="16"/>
  <c r="M467" i="16"/>
  <c r="M459" i="16"/>
  <c r="M693" i="16"/>
  <c r="M691" i="16"/>
  <c r="M680" i="16"/>
  <c r="M676" i="16"/>
  <c r="M664" i="16"/>
  <c r="M660" i="16"/>
  <c r="M648" i="16"/>
  <c r="M644" i="16"/>
  <c r="M630" i="16"/>
  <c r="M618" i="16"/>
  <c r="M614" i="16"/>
  <c r="M602" i="16"/>
  <c r="M598" i="16"/>
  <c r="M586" i="16"/>
  <c r="M582" i="16"/>
  <c r="M578" i="16"/>
  <c r="M574" i="16"/>
  <c r="M570" i="16"/>
  <c r="M562" i="16"/>
  <c r="M558" i="16"/>
  <c r="M554" i="16"/>
  <c r="M550" i="16"/>
  <c r="M546" i="16"/>
  <c r="M542" i="16"/>
  <c r="M535" i="16"/>
  <c r="M511" i="16"/>
  <c r="M504" i="16"/>
  <c r="I1464" i="16"/>
  <c r="M383" i="16"/>
  <c r="M701" i="16"/>
  <c r="M673" i="16"/>
  <c r="M607" i="16"/>
  <c r="M892" i="16"/>
  <c r="E1464" i="16"/>
  <c r="H1464" i="16"/>
  <c r="M698" i="16"/>
  <c r="M694" i="16"/>
  <c r="M688" i="16"/>
  <c r="M684" i="16"/>
  <c r="M669" i="16"/>
  <c r="M665" i="16"/>
  <c r="M657" i="16"/>
  <c r="M649" i="16"/>
  <c r="M641" i="16"/>
  <c r="M637" i="16"/>
  <c r="M633" i="16"/>
  <c r="M623" i="16"/>
  <c r="M619" i="16"/>
  <c r="M611" i="16"/>
  <c r="M603" i="16"/>
  <c r="M587" i="16"/>
  <c r="M583" i="16"/>
  <c r="M579" i="16"/>
  <c r="M575" i="16"/>
  <c r="M571" i="16"/>
  <c r="M567" i="16"/>
  <c r="M536" i="16"/>
  <c r="M532" i="16"/>
  <c r="M528" i="16"/>
  <c r="M524" i="16"/>
  <c r="M520" i="16"/>
  <c r="M516" i="16"/>
  <c r="M512" i="16"/>
  <c r="M509" i="16"/>
  <c r="M501" i="16"/>
  <c r="M497" i="16"/>
  <c r="M493" i="16"/>
  <c r="M489" i="16"/>
  <c r="M485" i="16"/>
  <c r="M481" i="16"/>
  <c r="M474" i="16"/>
  <c r="M466" i="16"/>
  <c r="M462" i="16"/>
  <c r="M458" i="16"/>
  <c r="M454" i="16"/>
  <c r="M434" i="16"/>
  <c r="M430" i="16"/>
  <c r="M426" i="16"/>
  <c r="M416" i="16"/>
  <c r="M414" i="16"/>
  <c r="M410" i="16"/>
  <c r="M403" i="16"/>
  <c r="M399" i="16"/>
  <c r="M395" i="16"/>
  <c r="M387" i="16"/>
  <c r="D1464" i="16"/>
  <c r="M438" i="16"/>
  <c r="P438" i="16" s="1"/>
  <c r="P595" i="16"/>
  <c r="M615" i="16"/>
  <c r="P615" i="16" s="1"/>
  <c r="P661" i="16"/>
  <c r="P420" i="16"/>
  <c r="P591" i="16"/>
  <c r="M677" i="16"/>
  <c r="P677" i="16" s="1"/>
  <c r="G1464" i="16"/>
  <c r="M917" i="16"/>
  <c r="M894" i="16"/>
  <c r="M480" i="16"/>
  <c r="M706" i="16"/>
  <c r="P705" i="16"/>
  <c r="M1202" i="10"/>
  <c r="M1147" i="10"/>
  <c r="M1064" i="10"/>
  <c r="M1262" i="10"/>
  <c r="M1182" i="10"/>
  <c r="M1126" i="10"/>
  <c r="M992" i="10"/>
  <c r="M962" i="10"/>
  <c r="M1002" i="10"/>
  <c r="M947" i="10"/>
  <c r="M1049" i="10"/>
  <c r="M990" i="10"/>
  <c r="M983" i="10"/>
  <c r="M923" i="10"/>
  <c r="M914" i="10"/>
  <c r="M893" i="10"/>
  <c r="M885" i="10"/>
  <c r="P905" i="10"/>
  <c r="M938" i="10"/>
  <c r="M931" i="10"/>
  <c r="M908" i="10"/>
  <c r="M895" i="10"/>
  <c r="M917" i="10"/>
  <c r="M942" i="10"/>
  <c r="M919" i="10"/>
  <c r="M903" i="10"/>
  <c r="M987" i="10"/>
  <c r="P887" i="10"/>
  <c r="M912" i="10"/>
  <c r="P912" i="10" s="1"/>
  <c r="M1264" i="10"/>
  <c r="M1223" i="10"/>
  <c r="M1201" i="10"/>
  <c r="M1293" i="10"/>
  <c r="M1263" i="10"/>
  <c r="M1260" i="10"/>
  <c r="M1259" i="10"/>
  <c r="M1206" i="10"/>
  <c r="M1203" i="10"/>
  <c r="M1199" i="10"/>
  <c r="M944" i="10"/>
  <c r="M889" i="10"/>
  <c r="P1295" i="10"/>
  <c r="M1153" i="10"/>
  <c r="M934" i="10"/>
  <c r="P930" i="10"/>
  <c r="M1155" i="10"/>
  <c r="P941" i="10"/>
  <c r="M937" i="10"/>
  <c r="M933" i="10"/>
  <c r="M929" i="10"/>
  <c r="M925" i="10"/>
  <c r="M921" i="10"/>
  <c r="M910" i="10"/>
  <c r="M897" i="10"/>
  <c r="M1308" i="10"/>
  <c r="M948" i="10"/>
  <c r="M918" i="10"/>
  <c r="M907" i="10"/>
  <c r="M1297" i="10"/>
  <c r="M1304" i="10"/>
  <c r="M1306" i="10"/>
  <c r="M1302" i="10"/>
  <c r="P1302" i="10" s="1"/>
  <c r="M926" i="10"/>
  <c r="M922" i="10"/>
  <c r="M911" i="10"/>
  <c r="M902" i="10"/>
  <c r="M894" i="10"/>
  <c r="M886" i="10"/>
  <c r="M1300" i="10"/>
  <c r="M1240" i="10"/>
  <c r="M1194" i="10"/>
  <c r="M1119" i="10"/>
  <c r="M1117" i="10"/>
  <c r="M1053" i="10"/>
  <c r="M1195" i="10"/>
  <c r="M1303" i="10"/>
  <c r="D1464" i="10"/>
  <c r="M1305" i="10"/>
  <c r="P1305" i="10" s="1"/>
  <c r="C1464" i="10"/>
  <c r="M943" i="10"/>
  <c r="M939" i="10"/>
  <c r="M936" i="10"/>
  <c r="M932" i="10"/>
  <c r="M928" i="10"/>
  <c r="M924" i="10"/>
  <c r="M920" i="10"/>
  <c r="M916" i="10"/>
  <c r="M913" i="10"/>
  <c r="M1301" i="10"/>
  <c r="M1041" i="10"/>
  <c r="M940" i="10"/>
  <c r="N1142" i="9"/>
  <c r="N780" i="9"/>
  <c r="Q780" i="9" s="1"/>
  <c r="H780" i="1" s="1"/>
  <c r="N777" i="9"/>
  <c r="Q777" i="9" s="1"/>
  <c r="H777" i="1" s="1"/>
  <c r="N936" i="9"/>
  <c r="N924" i="9"/>
  <c r="N913" i="9"/>
  <c r="N618" i="9"/>
  <c r="N884" i="9"/>
  <c r="N1106" i="9"/>
  <c r="Q1106" i="9" s="1"/>
  <c r="H1104" i="1" s="1"/>
  <c r="N1077" i="9"/>
  <c r="N958" i="9"/>
  <c r="Q958" i="9" s="1"/>
  <c r="H956" i="1" s="1"/>
  <c r="N1460" i="9"/>
  <c r="N1447" i="9"/>
  <c r="N1439" i="9"/>
  <c r="N648" i="9"/>
  <c r="N642" i="9"/>
  <c r="N628" i="9"/>
  <c r="N614" i="9"/>
  <c r="N612" i="9"/>
  <c r="N602" i="9"/>
  <c r="N598" i="9"/>
  <c r="N596" i="9"/>
  <c r="N586" i="9"/>
  <c r="N582" i="9"/>
  <c r="N580" i="9"/>
  <c r="N564" i="9"/>
  <c r="N548" i="9"/>
  <c r="N533" i="9"/>
  <c r="N796" i="9"/>
  <c r="N760" i="9"/>
  <c r="Q760" i="9" s="1"/>
  <c r="H760" i="1" s="1"/>
  <c r="N756" i="9"/>
  <c r="Q756" i="9" s="1"/>
  <c r="H756" i="1" s="1"/>
  <c r="N753" i="9"/>
  <c r="Q753" i="9" s="1"/>
  <c r="H753" i="1" s="1"/>
  <c r="N749" i="9"/>
  <c r="Q749" i="9" s="1"/>
  <c r="H749" i="1" s="1"/>
  <c r="N741" i="9"/>
  <c r="Q741" i="9" s="1"/>
  <c r="H741" i="1" s="1"/>
  <c r="N733" i="9"/>
  <c r="Q733" i="9" s="1"/>
  <c r="H733" i="1" s="1"/>
  <c r="N710" i="9"/>
  <c r="N342" i="9"/>
  <c r="N334" i="9"/>
  <c r="N1048" i="9"/>
  <c r="N729" i="9"/>
  <c r="Q729" i="9" s="1"/>
  <c r="H729" i="1" s="1"/>
  <c r="N240" i="9"/>
  <c r="N236" i="9"/>
  <c r="N212" i="9"/>
  <c r="N194" i="9"/>
  <c r="N174" i="9"/>
  <c r="N160" i="9"/>
  <c r="N74" i="9"/>
  <c r="Q74" i="9" s="1"/>
  <c r="H75" i="1" s="1"/>
  <c r="N70" i="9"/>
  <c r="Q70" i="9" s="1"/>
  <c r="H71" i="1" s="1"/>
  <c r="N68" i="9"/>
  <c r="N58" i="9"/>
  <c r="N54" i="9"/>
  <c r="Q54" i="9" s="1"/>
  <c r="H55" i="1" s="1"/>
  <c r="N52" i="9"/>
  <c r="N42" i="9"/>
  <c r="Q42" i="9" s="1"/>
  <c r="H43" i="1" s="1"/>
  <c r="N36" i="9"/>
  <c r="Q36" i="9" s="1"/>
  <c r="H37" i="1" s="1"/>
  <c r="N880" i="9"/>
  <c r="N1019" i="9"/>
  <c r="N827" i="9"/>
  <c r="N1087" i="9"/>
  <c r="N1266" i="9"/>
  <c r="N1094" i="9"/>
  <c r="N759" i="9"/>
  <c r="N790" i="9"/>
  <c r="Q790" i="9" s="1"/>
  <c r="H790" i="1" s="1"/>
  <c r="N920" i="9"/>
  <c r="Q920" i="9" s="1"/>
  <c r="H919" i="1" s="1"/>
  <c r="N843" i="9"/>
  <c r="Q843" i="9" s="1"/>
  <c r="H843" i="1" s="1"/>
  <c r="N225" i="9"/>
  <c r="N173" i="9"/>
  <c r="N163" i="9"/>
  <c r="N153" i="9"/>
  <c r="N9" i="9"/>
  <c r="Q9" i="9" s="1"/>
  <c r="H10" i="1" s="1"/>
  <c r="N1283" i="9"/>
  <c r="N1228" i="9"/>
  <c r="N1227" i="9"/>
  <c r="N1211" i="9"/>
  <c r="N1207" i="9"/>
  <c r="N1205" i="9"/>
  <c r="Q1205" i="9" s="1"/>
  <c r="H1203" i="1" s="1"/>
  <c r="N1202" i="9"/>
  <c r="N1082" i="9"/>
  <c r="N1080" i="9"/>
  <c r="N1064" i="9"/>
  <c r="N1057" i="9"/>
  <c r="N1028" i="9"/>
  <c r="N984" i="9"/>
  <c r="N1022" i="9"/>
  <c r="N1405" i="9"/>
  <c r="N773" i="9"/>
  <c r="N227" i="9"/>
  <c r="N1024" i="9"/>
  <c r="N345" i="9"/>
  <c r="N637" i="9"/>
  <c r="Q637" i="9" s="1"/>
  <c r="H638" i="1" s="1"/>
  <c r="N1075" i="9"/>
  <c r="N978" i="9"/>
  <c r="N257" i="9"/>
  <c r="N217" i="9"/>
  <c r="N295" i="9"/>
  <c r="N1120" i="9"/>
  <c r="N886" i="9"/>
  <c r="N1194" i="9"/>
  <c r="N1065" i="9"/>
  <c r="N1445" i="9"/>
  <c r="N1408" i="9"/>
  <c r="N605" i="9"/>
  <c r="N505" i="9"/>
  <c r="N497" i="9"/>
  <c r="N472" i="9"/>
  <c r="N758" i="9"/>
  <c r="N747" i="9"/>
  <c r="N735" i="9"/>
  <c r="N331" i="9"/>
  <c r="Q331" i="9" s="1"/>
  <c r="H332" i="1" s="1"/>
  <c r="N1278" i="9"/>
  <c r="N1271" i="9"/>
  <c r="N1255" i="9"/>
  <c r="N1248" i="9"/>
  <c r="N1244" i="9"/>
  <c r="N1242" i="9"/>
  <c r="N1229" i="9"/>
  <c r="N1222" i="9"/>
  <c r="N1218" i="9"/>
  <c r="N1215" i="9"/>
  <c r="N1193" i="9"/>
  <c r="Q1193" i="9" s="1"/>
  <c r="H1191" i="1" s="1"/>
  <c r="N1192" i="9"/>
  <c r="N1185" i="9"/>
  <c r="N1183" i="9"/>
  <c r="N1168" i="9"/>
  <c r="N1144" i="9"/>
  <c r="N1135" i="9"/>
  <c r="N1123" i="9"/>
  <c r="N1115" i="9"/>
  <c r="N868" i="9"/>
  <c r="N804" i="9"/>
  <c r="N833" i="9"/>
  <c r="Q833" i="9" s="1"/>
  <c r="H833" i="1" s="1"/>
  <c r="N1109" i="9"/>
  <c r="N1016" i="9"/>
  <c r="N1010" i="9"/>
  <c r="P1385" i="9"/>
  <c r="N238" i="9"/>
  <c r="Q238" i="9" s="1"/>
  <c r="H239" i="1" s="1"/>
  <c r="N785" i="9"/>
  <c r="N1353" i="9"/>
  <c r="Q1353" i="9" s="1"/>
  <c r="H1350" i="1" s="1"/>
  <c r="Q1322" i="9"/>
  <c r="H1319" i="1" s="1"/>
  <c r="N847" i="9"/>
  <c r="N839" i="9"/>
  <c r="N831" i="9"/>
  <c r="N820" i="9"/>
  <c r="N816" i="9"/>
  <c r="N806" i="9"/>
  <c r="N781" i="9"/>
  <c r="N774" i="9"/>
  <c r="N736" i="9"/>
  <c r="N726" i="9"/>
  <c r="N723" i="9"/>
  <c r="N938" i="9"/>
  <c r="N1292" i="9"/>
  <c r="N1230" i="9"/>
  <c r="N269" i="9"/>
  <c r="N1100" i="9"/>
  <c r="N1062" i="9"/>
  <c r="N1108" i="9"/>
  <c r="N1063" i="9"/>
  <c r="N930" i="9"/>
  <c r="N922" i="9"/>
  <c r="N915" i="9"/>
  <c r="N907" i="9"/>
  <c r="N232" i="9"/>
  <c r="N226" i="9"/>
  <c r="N220" i="9"/>
  <c r="N216" i="9"/>
  <c r="Q216" i="9" s="1"/>
  <c r="H217" i="1" s="1"/>
  <c r="N143" i="9"/>
  <c r="N55" i="9"/>
  <c r="N1291" i="9"/>
  <c r="N1287" i="9"/>
  <c r="N1274" i="9"/>
  <c r="Q1274" i="9" s="1"/>
  <c r="H1272" i="1" s="1"/>
  <c r="N1254" i="9"/>
  <c r="Q1254" i="9" s="1"/>
  <c r="H1252" i="1" s="1"/>
  <c r="N1253" i="9"/>
  <c r="N1249" i="9"/>
  <c r="N1243" i="9"/>
  <c r="N1239" i="9"/>
  <c r="N1220" i="9"/>
  <c r="N1111" i="9"/>
  <c r="N1070" i="9"/>
  <c r="N997" i="9"/>
  <c r="Q997" i="9" s="1"/>
  <c r="H995" i="1" s="1"/>
  <c r="N492" i="9"/>
  <c r="N486" i="9"/>
  <c r="N386" i="9"/>
  <c r="N932" i="9"/>
  <c r="N909" i="9"/>
  <c r="N1190" i="9"/>
  <c r="N1182" i="9"/>
  <c r="N1163" i="9"/>
  <c r="N1157" i="9"/>
  <c r="N1130" i="9"/>
  <c r="P1373" i="9"/>
  <c r="N1013" i="9"/>
  <c r="N1091" i="9"/>
  <c r="N413" i="9"/>
  <c r="N740" i="9"/>
  <c r="N748" i="9"/>
  <c r="Q748" i="9" s="1"/>
  <c r="H748" i="1" s="1"/>
  <c r="N745" i="9"/>
  <c r="N737" i="9"/>
  <c r="N727" i="9"/>
  <c r="N721" i="9"/>
  <c r="N835" i="9"/>
  <c r="N824" i="9"/>
  <c r="N812" i="9"/>
  <c r="Q812" i="9" s="1"/>
  <c r="H812" i="1" s="1"/>
  <c r="N802" i="9"/>
  <c r="Q802" i="9" s="1"/>
  <c r="H802" i="1" s="1"/>
  <c r="N752" i="9"/>
  <c r="N732" i="9"/>
  <c r="N137" i="9"/>
  <c r="N133" i="9"/>
  <c r="N129" i="9"/>
  <c r="N127" i="9"/>
  <c r="N101" i="9"/>
  <c r="Q101" i="9" s="1"/>
  <c r="H102" i="1" s="1"/>
  <c r="N87" i="9"/>
  <c r="Q87" i="9" s="1"/>
  <c r="H88" i="1" s="1"/>
  <c r="N71" i="9"/>
  <c r="N47" i="9"/>
  <c r="N35" i="9"/>
  <c r="N23" i="9"/>
  <c r="N1197" i="9"/>
  <c r="N1112" i="9"/>
  <c r="N1005" i="9"/>
  <c r="Q1312" i="9"/>
  <c r="H1309" i="1" s="1"/>
  <c r="Q1311" i="9"/>
  <c r="H1308" i="1" s="1"/>
  <c r="Q1316" i="9"/>
  <c r="H1313" i="1" s="1"/>
  <c r="N185" i="9"/>
  <c r="Q185" i="9" s="1"/>
  <c r="H186" i="1" s="1"/>
  <c r="N1092" i="9"/>
  <c r="Q1092" i="9" s="1"/>
  <c r="H1090" i="1" s="1"/>
  <c r="N1083" i="9"/>
  <c r="Q1083" i="9" s="1"/>
  <c r="H1081" i="1" s="1"/>
  <c r="N432" i="9"/>
  <c r="N720" i="9"/>
  <c r="N744" i="9"/>
  <c r="N508" i="9"/>
  <c r="N506" i="9"/>
  <c r="Q506" i="9" s="1"/>
  <c r="H507" i="1" s="1"/>
  <c r="N504" i="9"/>
  <c r="N502" i="9"/>
  <c r="N488" i="9"/>
  <c r="N484" i="9"/>
  <c r="Q484" i="9" s="1"/>
  <c r="H485" i="1" s="1"/>
  <c r="N482" i="9"/>
  <c r="Q482" i="9" s="1"/>
  <c r="H483" i="1" s="1"/>
  <c r="N478" i="9"/>
  <c r="N477" i="9"/>
  <c r="N471" i="9"/>
  <c r="N841" i="9"/>
  <c r="Q841" i="9" s="1"/>
  <c r="H841" i="1" s="1"/>
  <c r="N825" i="9"/>
  <c r="Q825" i="9" s="1"/>
  <c r="H825" i="1" s="1"/>
  <c r="N811" i="9"/>
  <c r="N797" i="9"/>
  <c r="N795" i="9"/>
  <c r="Q795" i="9" s="1"/>
  <c r="H795" i="1" s="1"/>
  <c r="N792" i="9"/>
  <c r="N776" i="9"/>
  <c r="N267" i="9"/>
  <c r="N916" i="9"/>
  <c r="N702" i="9"/>
  <c r="N697" i="9"/>
  <c r="N693" i="9"/>
  <c r="N691" i="9"/>
  <c r="N689" i="9"/>
  <c r="N680" i="9"/>
  <c r="N676" i="9"/>
  <c r="N674" i="9"/>
  <c r="N664" i="9"/>
  <c r="N660" i="9"/>
  <c r="N658" i="9"/>
  <c r="N644" i="9"/>
  <c r="N630" i="9"/>
  <c r="N458" i="9"/>
  <c r="Q458" i="9" s="1"/>
  <c r="H459" i="1" s="1"/>
  <c r="N456" i="9"/>
  <c r="N452" i="9"/>
  <c r="N448" i="9"/>
  <c r="N446" i="9"/>
  <c r="N440" i="9"/>
  <c r="N434" i="9"/>
  <c r="Q434" i="9" s="1"/>
  <c r="H435" i="1" s="1"/>
  <c r="N426" i="9"/>
  <c r="Q426" i="9" s="1"/>
  <c r="H427" i="1" s="1"/>
  <c r="N424" i="9"/>
  <c r="N419" i="9"/>
  <c r="Q419" i="9" s="1"/>
  <c r="H420" i="1" s="1"/>
  <c r="N417" i="9"/>
  <c r="N411" i="9"/>
  <c r="N405" i="9"/>
  <c r="N399" i="9"/>
  <c r="N397" i="9"/>
  <c r="Q397" i="9" s="1"/>
  <c r="H398" i="1" s="1"/>
  <c r="N391" i="9"/>
  <c r="Q391" i="9" s="1"/>
  <c r="H392" i="1" s="1"/>
  <c r="N389" i="9"/>
  <c r="N383" i="9"/>
  <c r="N381" i="9"/>
  <c r="N947" i="9"/>
  <c r="N944" i="9"/>
  <c r="N940" i="9"/>
  <c r="N937" i="9"/>
  <c r="N933" i="9"/>
  <c r="N925" i="9"/>
  <c r="N921" i="9"/>
  <c r="N898" i="9"/>
  <c r="N894" i="9"/>
  <c r="N890" i="9"/>
  <c r="N718" i="9"/>
  <c r="Q718" i="9" s="1"/>
  <c r="H718" i="1" s="1"/>
  <c r="N714" i="9"/>
  <c r="N361" i="9"/>
  <c r="N359" i="9"/>
  <c r="N357" i="9"/>
  <c r="N348" i="9"/>
  <c r="N1105" i="9"/>
  <c r="N1004" i="9"/>
  <c r="N994" i="9"/>
  <c r="N990" i="9"/>
  <c r="N988" i="9"/>
  <c r="Q1325" i="9"/>
  <c r="H1322" i="1" s="1"/>
  <c r="N1276" i="9"/>
  <c r="Q1276" i="9" s="1"/>
  <c r="H1274" i="1" s="1"/>
  <c r="Q1333" i="9"/>
  <c r="H1330" i="1" s="1"/>
  <c r="N989" i="9"/>
  <c r="N1231" i="9"/>
  <c r="N1290" i="9"/>
  <c r="Q1290" i="9" s="1"/>
  <c r="H1288" i="1" s="1"/>
  <c r="N731" i="9"/>
  <c r="N743" i="9"/>
  <c r="Q1341" i="9"/>
  <c r="H1338" i="1" s="1"/>
  <c r="Q1346" i="9"/>
  <c r="H1343" i="1" s="1"/>
  <c r="Q1326" i="9"/>
  <c r="H1323" i="1" s="1"/>
  <c r="Q1319" i="9"/>
  <c r="H1316" i="1" s="1"/>
  <c r="N667" i="9"/>
  <c r="N755" i="9"/>
  <c r="N739" i="9"/>
  <c r="N725" i="9"/>
  <c r="N845" i="9"/>
  <c r="N837" i="9"/>
  <c r="N829" i="9"/>
  <c r="N822" i="9"/>
  <c r="N814" i="9"/>
  <c r="N808" i="9"/>
  <c r="N800" i="9"/>
  <c r="N788" i="9"/>
  <c r="N783" i="9"/>
  <c r="N362" i="9"/>
  <c r="N1188" i="9"/>
  <c r="N1184" i="9"/>
  <c r="N1128" i="9"/>
  <c r="Q1321" i="9"/>
  <c r="H1318" i="1" s="1"/>
  <c r="Q1345" i="9"/>
  <c r="H1342" i="1" s="1"/>
  <c r="N1446" i="9"/>
  <c r="N1124" i="9"/>
  <c r="N1143" i="9"/>
  <c r="N1240" i="9"/>
  <c r="Q1240" i="9" s="1"/>
  <c r="H1238" i="1" s="1"/>
  <c r="N352" i="9"/>
  <c r="N643" i="9"/>
  <c r="Q643" i="9" s="1"/>
  <c r="H644" i="1" s="1"/>
  <c r="N625" i="9"/>
  <c r="N1448" i="9"/>
  <c r="N751" i="9"/>
  <c r="N147" i="9"/>
  <c r="N145" i="9"/>
  <c r="N911" i="9"/>
  <c r="N856" i="9"/>
  <c r="Q856" i="9" s="1"/>
  <c r="H856" i="1" s="1"/>
  <c r="N852" i="9"/>
  <c r="Q852" i="9" s="1"/>
  <c r="H852" i="1" s="1"/>
  <c r="N848" i="9"/>
  <c r="N223" i="9"/>
  <c r="N1400" i="9"/>
  <c r="N364" i="9"/>
  <c r="N372" i="9"/>
  <c r="N872" i="9"/>
  <c r="N876" i="9"/>
  <c r="N570" i="9"/>
  <c r="N566" i="9"/>
  <c r="N554" i="9"/>
  <c r="N550" i="9"/>
  <c r="N538" i="9"/>
  <c r="N523" i="9"/>
  <c r="N517" i="9"/>
  <c r="N156" i="9"/>
  <c r="N148" i="9"/>
  <c r="N142" i="9"/>
  <c r="N134" i="9"/>
  <c r="N132" i="9"/>
  <c r="Q132" i="9" s="1"/>
  <c r="H133" i="1" s="1"/>
  <c r="N128" i="9"/>
  <c r="Q128" i="9" s="1"/>
  <c r="H129" i="1" s="1"/>
  <c r="N126" i="9"/>
  <c r="N102" i="9"/>
  <c r="N1043" i="9"/>
  <c r="N928" i="9"/>
  <c r="N700" i="9"/>
  <c r="N698" i="9"/>
  <c r="Q698" i="9" s="1"/>
  <c r="H699" i="1" s="1"/>
  <c r="N696" i="9"/>
  <c r="N690" i="9"/>
  <c r="N686" i="9"/>
  <c r="N684" i="9"/>
  <c r="N682" i="9"/>
  <c r="N671" i="9"/>
  <c r="Q671" i="9" s="1"/>
  <c r="H672" i="1" s="1"/>
  <c r="N659" i="9"/>
  <c r="Q659" i="9" s="1"/>
  <c r="H660" i="1" s="1"/>
  <c r="N655" i="9"/>
  <c r="Q655" i="9" s="1"/>
  <c r="H656" i="1" s="1"/>
  <c r="N653" i="9"/>
  <c r="Q653" i="9" s="1"/>
  <c r="H654" i="1" s="1"/>
  <c r="N651" i="9"/>
  <c r="Q651" i="9" s="1"/>
  <c r="H652" i="1" s="1"/>
  <c r="N639" i="9"/>
  <c r="N635" i="9"/>
  <c r="N1238" i="9"/>
  <c r="N1155" i="9"/>
  <c r="N1018" i="9"/>
  <c r="N1029" i="9"/>
  <c r="N832" i="9"/>
  <c r="N817" i="9"/>
  <c r="Q817" i="9" s="1"/>
  <c r="H817" i="1" s="1"/>
  <c r="N803" i="9"/>
  <c r="N791" i="9"/>
  <c r="Q791" i="9" s="1"/>
  <c r="H791" i="1" s="1"/>
  <c r="N787" i="9"/>
  <c r="Q787" i="9" s="1"/>
  <c r="H787" i="1" s="1"/>
  <c r="N779" i="9"/>
  <c r="Q779" i="9" s="1"/>
  <c r="H779" i="1" s="1"/>
  <c r="N775" i="9"/>
  <c r="Q775" i="9" s="1"/>
  <c r="H775" i="1" s="1"/>
  <c r="N771" i="9"/>
  <c r="Q771" i="9" s="1"/>
  <c r="H771" i="1" s="1"/>
  <c r="N767" i="9"/>
  <c r="N764" i="9"/>
  <c r="Q764" i="9" s="1"/>
  <c r="H764" i="1" s="1"/>
  <c r="N347" i="9"/>
  <c r="N339" i="9"/>
  <c r="N974" i="9"/>
  <c r="N1025" i="9"/>
  <c r="N162" i="9"/>
  <c r="Q162" i="9" s="1"/>
  <c r="H163" i="1" s="1"/>
  <c r="N573" i="9"/>
  <c r="N561" i="9"/>
  <c r="N946" i="9"/>
  <c r="P1365" i="9"/>
  <c r="N593" i="9"/>
  <c r="N144" i="9"/>
  <c r="Q1355" i="9"/>
  <c r="H1352" i="1" s="1"/>
  <c r="Q1347" i="9"/>
  <c r="H1344" i="1" s="1"/>
  <c r="Q1343" i="9"/>
  <c r="H1340" i="1" s="1"/>
  <c r="Q1339" i="9"/>
  <c r="H1336" i="1" s="1"/>
  <c r="Q1323" i="9"/>
  <c r="H1320" i="1" s="1"/>
  <c r="Q1317" i="9"/>
  <c r="H1314" i="1" s="1"/>
  <c r="N1037" i="9"/>
  <c r="N1021" i="9"/>
  <c r="Q1021" i="9" s="1"/>
  <c r="H1019" i="1" s="1"/>
  <c r="N591" i="9"/>
  <c r="Q591" i="9" s="1"/>
  <c r="H592" i="1" s="1"/>
  <c r="N589" i="9"/>
  <c r="N575" i="9"/>
  <c r="N715" i="9"/>
  <c r="N722" i="9"/>
  <c r="Q722" i="9" s="1"/>
  <c r="H722" i="1" s="1"/>
  <c r="N724" i="9"/>
  <c r="Q724" i="9" s="1"/>
  <c r="H724" i="1" s="1"/>
  <c r="N728" i="9"/>
  <c r="N730" i="9"/>
  <c r="Q730" i="9" s="1"/>
  <c r="H730" i="1" s="1"/>
  <c r="N734" i="9"/>
  <c r="N738" i="9"/>
  <c r="N742" i="9"/>
  <c r="N746" i="9"/>
  <c r="Q746" i="9" s="1"/>
  <c r="H746" i="1" s="1"/>
  <c r="N750" i="9"/>
  <c r="N754" i="9"/>
  <c r="Q754" i="9" s="1"/>
  <c r="H754" i="1" s="1"/>
  <c r="N757" i="9"/>
  <c r="N948" i="9"/>
  <c r="N256" i="9"/>
  <c r="N231" i="9"/>
  <c r="N903" i="9"/>
  <c r="N918" i="9"/>
  <c r="N926" i="9"/>
  <c r="N934" i="9"/>
  <c r="N1455" i="9"/>
  <c r="Q1455" i="9" s="1"/>
  <c r="H1450" i="1" s="1"/>
  <c r="N616" i="9"/>
  <c r="Q616" i="9" s="1"/>
  <c r="H617" i="1" s="1"/>
  <c r="N610" i="9"/>
  <c r="Q610" i="9" s="1"/>
  <c r="H611" i="1" s="1"/>
  <c r="N608" i="9"/>
  <c r="Q608" i="9" s="1"/>
  <c r="H609" i="1" s="1"/>
  <c r="N266" i="9"/>
  <c r="Q266" i="9" s="1"/>
  <c r="H267" i="1" s="1"/>
  <c r="N263" i="9"/>
  <c r="N259" i="9"/>
  <c r="N255" i="9"/>
  <c r="N252" i="9"/>
  <c r="N246" i="9"/>
  <c r="Q246" i="9" s="1"/>
  <c r="H247" i="1" s="1"/>
  <c r="N242" i="9"/>
  <c r="N204" i="9"/>
  <c r="N202" i="9"/>
  <c r="N190" i="9"/>
  <c r="N188" i="9"/>
  <c r="N186" i="9"/>
  <c r="N182" i="9"/>
  <c r="Q182" i="9" s="1"/>
  <c r="H183" i="1" s="1"/>
  <c r="N180" i="9"/>
  <c r="N178" i="9"/>
  <c r="Q178" i="9" s="1"/>
  <c r="H179" i="1" s="1"/>
  <c r="N176" i="9"/>
  <c r="N172" i="9"/>
  <c r="N170" i="9"/>
  <c r="Q170" i="9" s="1"/>
  <c r="H171" i="1" s="1"/>
  <c r="N168" i="9"/>
  <c r="Q168" i="9" s="1"/>
  <c r="H169" i="1" s="1"/>
  <c r="N166" i="9"/>
  <c r="Q166" i="9" s="1"/>
  <c r="H167" i="1" s="1"/>
  <c r="N1110" i="9"/>
  <c r="Q1110" i="9" s="1"/>
  <c r="H1108" i="1" s="1"/>
  <c r="N623" i="9"/>
  <c r="N621" i="9"/>
  <c r="N617" i="9"/>
  <c r="N613" i="9"/>
  <c r="N611" i="9"/>
  <c r="Q611" i="9" s="1"/>
  <c r="H612" i="1" s="1"/>
  <c r="N609" i="9"/>
  <c r="N607" i="9"/>
  <c r="N597" i="9"/>
  <c r="N581" i="9"/>
  <c r="N577" i="9"/>
  <c r="N20" i="9"/>
  <c r="N16" i="9"/>
  <c r="Q16" i="9" s="1"/>
  <c r="H17" i="1" s="1"/>
  <c r="N1256" i="9"/>
  <c r="N1153" i="9"/>
  <c r="N1149" i="9"/>
  <c r="N1139" i="9"/>
  <c r="N375" i="9"/>
  <c r="N503" i="9"/>
  <c r="N501" i="9"/>
  <c r="Q501" i="9" s="1"/>
  <c r="H502" i="1" s="1"/>
  <c r="N499" i="9"/>
  <c r="N495" i="9"/>
  <c r="N487" i="9"/>
  <c r="N483" i="9"/>
  <c r="N481" i="9"/>
  <c r="N479" i="9"/>
  <c r="N476" i="9"/>
  <c r="N461" i="9"/>
  <c r="N453" i="9"/>
  <c r="N445" i="9"/>
  <c r="N437" i="9"/>
  <c r="N429" i="9"/>
  <c r="N408" i="9"/>
  <c r="N402" i="9"/>
  <c r="Q402" i="9" s="1"/>
  <c r="H403" i="1" s="1"/>
  <c r="N394" i="9"/>
  <c r="N945" i="9"/>
  <c r="N942" i="9"/>
  <c r="N935" i="9"/>
  <c r="N927" i="9"/>
  <c r="N923" i="9"/>
  <c r="N900" i="9"/>
  <c r="N896" i="9"/>
  <c r="N892" i="9"/>
  <c r="N860" i="9"/>
  <c r="N858" i="9"/>
  <c r="N854" i="9"/>
  <c r="N850" i="9"/>
  <c r="N793" i="9"/>
  <c r="N789" i="9"/>
  <c r="N786" i="9"/>
  <c r="Q786" i="9" s="1"/>
  <c r="H786" i="1" s="1"/>
  <c r="N784" i="9"/>
  <c r="N769" i="9"/>
  <c r="Q769" i="9" s="1"/>
  <c r="H769" i="1" s="1"/>
  <c r="N766" i="9"/>
  <c r="N762" i="9"/>
  <c r="N716" i="9"/>
  <c r="N712" i="9"/>
  <c r="N360" i="9"/>
  <c r="Q360" i="9" s="1"/>
  <c r="H361" i="1" s="1"/>
  <c r="N354" i="9"/>
  <c r="N300" i="9"/>
  <c r="N284" i="9"/>
  <c r="N278" i="9"/>
  <c r="N274" i="9"/>
  <c r="N270" i="9"/>
  <c r="N268" i="9"/>
  <c r="N265" i="9"/>
  <c r="Q265" i="9" s="1"/>
  <c r="H266" i="1" s="1"/>
  <c r="N262" i="9"/>
  <c r="Q262" i="9" s="1"/>
  <c r="H263" i="1" s="1"/>
  <c r="N260" i="9"/>
  <c r="N254" i="9"/>
  <c r="Q254" i="9" s="1"/>
  <c r="H255" i="1" s="1"/>
  <c r="N253" i="9"/>
  <c r="Q253" i="9" s="1"/>
  <c r="H254" i="1" s="1"/>
  <c r="N251" i="9"/>
  <c r="Q251" i="9" s="1"/>
  <c r="H252" i="1" s="1"/>
  <c r="N207" i="9"/>
  <c r="N205" i="9"/>
  <c r="N197" i="9"/>
  <c r="N193" i="9"/>
  <c r="Q193" i="9" s="1"/>
  <c r="H194" i="1" s="1"/>
  <c r="N191" i="9"/>
  <c r="Q191" i="9" s="1"/>
  <c r="H192" i="1" s="1"/>
  <c r="N175" i="9"/>
  <c r="N171" i="9"/>
  <c r="N165" i="9"/>
  <c r="N100" i="9"/>
  <c r="Q100" i="9" s="1"/>
  <c r="H101" i="1" s="1"/>
  <c r="N86" i="9"/>
  <c r="Q86" i="9" s="1"/>
  <c r="H87" i="1" s="1"/>
  <c r="N84" i="9"/>
  <c r="N15" i="9"/>
  <c r="N1204" i="9"/>
  <c r="Q1204" i="9" s="1"/>
  <c r="H1202" i="1" s="1"/>
  <c r="N1179" i="9"/>
  <c r="Q1179" i="9" s="1"/>
  <c r="H1177" i="1" s="1"/>
  <c r="N1140" i="9"/>
  <c r="Q1140" i="9" s="1"/>
  <c r="H1138" i="1" s="1"/>
  <c r="N1084" i="9"/>
  <c r="N1003" i="9"/>
  <c r="Q1003" i="9" s="1"/>
  <c r="H1001" i="1" s="1"/>
  <c r="N557" i="9"/>
  <c r="N530" i="9"/>
  <c r="N528" i="9"/>
  <c r="N526" i="9"/>
  <c r="N473" i="9"/>
  <c r="N711" i="9"/>
  <c r="N799" i="9"/>
  <c r="N321" i="9"/>
  <c r="N304" i="9"/>
  <c r="N302" i="9"/>
  <c r="N287" i="9"/>
  <c r="N281" i="9"/>
  <c r="N210" i="9"/>
  <c r="N116" i="9"/>
  <c r="N10" i="9"/>
  <c r="N6" i="9"/>
  <c r="N973" i="9"/>
  <c r="N24" i="9"/>
  <c r="N1000" i="9"/>
  <c r="N122" i="9"/>
  <c r="N519" i="9"/>
  <c r="N26" i="9"/>
  <c r="Q26" i="9" s="1"/>
  <c r="H27" i="1" s="1"/>
  <c r="N106" i="9"/>
  <c r="Q106" i="9" s="1"/>
  <c r="H107" i="1" s="1"/>
  <c r="N861" i="9"/>
  <c r="Q861" i="9" s="1"/>
  <c r="H861" i="1" s="1"/>
  <c r="N475" i="9"/>
  <c r="Q475" i="9" s="1"/>
  <c r="H476" i="1" s="1"/>
  <c r="N470" i="9"/>
  <c r="Q470" i="9" s="1"/>
  <c r="H471" i="1" s="1"/>
  <c r="N535" i="9"/>
  <c r="N862" i="9"/>
  <c r="N717" i="9"/>
  <c r="N713" i="9"/>
  <c r="N709" i="9"/>
  <c r="N830" i="9"/>
  <c r="N826" i="9"/>
  <c r="N823" i="9"/>
  <c r="N819" i="9"/>
  <c r="N815" i="9"/>
  <c r="N809" i="9"/>
  <c r="N805" i="9"/>
  <c r="N801" i="9"/>
  <c r="N798" i="9"/>
  <c r="N326" i="9"/>
  <c r="N313" i="9"/>
  <c r="N292" i="9"/>
  <c r="N199" i="9"/>
  <c r="N120" i="9"/>
  <c r="N117" i="9"/>
  <c r="N115" i="9"/>
  <c r="N30" i="9"/>
  <c r="N22" i="9"/>
  <c r="N18" i="9"/>
  <c r="N7" i="9"/>
  <c r="Q7" i="9" s="1"/>
  <c r="N103" i="9"/>
  <c r="N118" i="9"/>
  <c r="Q118" i="9" s="1"/>
  <c r="H119" i="1" s="1"/>
  <c r="N289" i="9"/>
  <c r="Q289" i="9" s="1"/>
  <c r="H290" i="1" s="1"/>
  <c r="N310" i="9"/>
  <c r="Q310" i="9" s="1"/>
  <c r="H311" i="1" s="1"/>
  <c r="N1320" i="9"/>
  <c r="Q1320" i="9" s="1"/>
  <c r="H1317" i="1" s="1"/>
  <c r="Q1315" i="9"/>
  <c r="H1312" i="1" s="1"/>
  <c r="N1257" i="9"/>
  <c r="N1159" i="9"/>
  <c r="N330" i="9"/>
  <c r="N124" i="9"/>
  <c r="N1433" i="9"/>
  <c r="N912" i="9"/>
  <c r="N906" i="9"/>
  <c r="N510" i="9"/>
  <c r="N329" i="9"/>
  <c r="Q329" i="9" s="1"/>
  <c r="H330" i="1" s="1"/>
  <c r="N323" i="9"/>
  <c r="Q323" i="9" s="1"/>
  <c r="H324" i="1" s="1"/>
  <c r="N239" i="9"/>
  <c r="N235" i="9"/>
  <c r="Q235" i="9" s="1"/>
  <c r="H236" i="1" s="1"/>
  <c r="N158" i="9"/>
  <c r="Q158" i="9" s="1"/>
  <c r="H159" i="1" s="1"/>
  <c r="N1270" i="9"/>
  <c r="N1263" i="9"/>
  <c r="N1226" i="9"/>
  <c r="N1224" i="9"/>
  <c r="Q1224" i="9" s="1"/>
  <c r="H1222" i="1" s="1"/>
  <c r="N1053" i="9"/>
  <c r="N1051" i="9"/>
  <c r="Q1051" i="9" s="1"/>
  <c r="H1049" i="1" s="1"/>
  <c r="N1049" i="9"/>
  <c r="N1033" i="9"/>
  <c r="N972" i="9"/>
  <c r="N365" i="9"/>
  <c r="N366" i="9"/>
  <c r="N370" i="9"/>
  <c r="N374" i="9"/>
  <c r="N377" i="9"/>
  <c r="N378" i="9"/>
  <c r="N705" i="9"/>
  <c r="N865" i="9"/>
  <c r="N870" i="9"/>
  <c r="N874" i="9"/>
  <c r="N877" i="9"/>
  <c r="N878" i="9"/>
  <c r="N1425" i="9"/>
  <c r="Q1425" i="9" s="1"/>
  <c r="H1420" i="1" s="1"/>
  <c r="N1424" i="9"/>
  <c r="Q1424" i="9" s="1"/>
  <c r="H1419" i="1" s="1"/>
  <c r="N1421" i="9"/>
  <c r="N1416" i="9"/>
  <c r="Q1416" i="9" s="1"/>
  <c r="H1411" i="1" s="1"/>
  <c r="N1415" i="9"/>
  <c r="Q1415" i="9" s="1"/>
  <c r="H1410" i="1" s="1"/>
  <c r="N1414" i="9"/>
  <c r="Q1342" i="9"/>
  <c r="H1339" i="1" s="1"/>
  <c r="Q1340" i="9"/>
  <c r="H1337" i="1" s="1"/>
  <c r="Q1338" i="9"/>
  <c r="H1335" i="1" s="1"/>
  <c r="Q1324" i="9"/>
  <c r="H1321" i="1" s="1"/>
  <c r="N565" i="9"/>
  <c r="N563" i="9"/>
  <c r="Q563" i="9" s="1"/>
  <c r="H564" i="1" s="1"/>
  <c r="N559" i="9"/>
  <c r="Q559" i="9" s="1"/>
  <c r="H560" i="1" s="1"/>
  <c r="N234" i="9"/>
  <c r="Q234" i="9" s="1"/>
  <c r="H235" i="1" s="1"/>
  <c r="N200" i="9"/>
  <c r="N159" i="9"/>
  <c r="N39" i="9"/>
  <c r="N1273" i="9"/>
  <c r="N1217" i="9"/>
  <c r="N1122" i="9"/>
  <c r="N1068" i="9"/>
  <c r="Q1068" i="9" s="1"/>
  <c r="H1066" i="1" s="1"/>
  <c r="N1054" i="9"/>
  <c r="N1050" i="9"/>
  <c r="Q1050" i="9" s="1"/>
  <c r="H1048" i="1" s="1"/>
  <c r="N981" i="9"/>
  <c r="Q981" i="9" s="1"/>
  <c r="H979" i="1" s="1"/>
  <c r="N367" i="9"/>
  <c r="N706" i="9"/>
  <c r="N863" i="9"/>
  <c r="N867" i="9"/>
  <c r="N875" i="9"/>
  <c r="P1377" i="9"/>
  <c r="P1375" i="9"/>
  <c r="P1371" i="9"/>
  <c r="P1369" i="9"/>
  <c r="P1367" i="9"/>
  <c r="P1363" i="9"/>
  <c r="N1314" i="9"/>
  <c r="Q1314" i="9" s="1"/>
  <c r="H1311" i="1" s="1"/>
  <c r="P941" i="9"/>
  <c r="N941" i="9"/>
  <c r="N857" i="9"/>
  <c r="N853" i="9"/>
  <c r="N849" i="9"/>
  <c r="N1156" i="9"/>
  <c r="N1096" i="9"/>
  <c r="N1036" i="9"/>
  <c r="N871" i="9"/>
  <c r="D1464" i="9"/>
  <c r="P1376" i="9"/>
  <c r="P1364" i="9"/>
  <c r="P1362" i="9"/>
  <c r="P1360" i="9"/>
  <c r="I1464" i="9"/>
  <c r="Q1354" i="9"/>
  <c r="H1351" i="1" s="1"/>
  <c r="Q1350" i="9"/>
  <c r="H1347" i="1" s="1"/>
  <c r="Q1348" i="9"/>
  <c r="H1345" i="1" s="1"/>
  <c r="J1464" i="9"/>
  <c r="N549" i="9"/>
  <c r="N545" i="9"/>
  <c r="N543" i="9"/>
  <c r="N541" i="9"/>
  <c r="N518" i="9"/>
  <c r="N514" i="9"/>
  <c r="N512" i="9"/>
  <c r="N468" i="9"/>
  <c r="N464" i="9"/>
  <c r="N851" i="9"/>
  <c r="N844" i="9"/>
  <c r="N772" i="9"/>
  <c r="N768" i="9"/>
  <c r="N1195" i="9"/>
  <c r="N1171" i="9"/>
  <c r="N1169" i="9"/>
  <c r="N1125" i="9"/>
  <c r="N1039" i="9"/>
  <c r="N1035" i="9"/>
  <c r="N1453" i="9"/>
  <c r="Q1453" i="9" s="1"/>
  <c r="N1337" i="9"/>
  <c r="Q1337" i="9" s="1"/>
  <c r="H1334" i="1" s="1"/>
  <c r="P914" i="9"/>
  <c r="P910" i="9"/>
  <c r="N910" i="9"/>
  <c r="P908" i="9"/>
  <c r="N908" i="9"/>
  <c r="P904" i="9"/>
  <c r="N904" i="9"/>
  <c r="N222" i="9"/>
  <c r="N1264" i="9"/>
  <c r="N1410" i="9"/>
  <c r="Q1410" i="9" s="1"/>
  <c r="H1405" i="1" s="1"/>
  <c r="P901" i="9"/>
  <c r="N901" i="9"/>
  <c r="N899" i="9"/>
  <c r="P899" i="9"/>
  <c r="P897" i="9"/>
  <c r="N897" i="9"/>
  <c r="P895" i="9"/>
  <c r="N895" i="9"/>
  <c r="P893" i="9"/>
  <c r="N893" i="9"/>
  <c r="P891" i="9"/>
  <c r="N891" i="9"/>
  <c r="P889" i="9"/>
  <c r="N889" i="9"/>
  <c r="N31" i="9"/>
  <c r="N1233" i="9"/>
  <c r="N1438" i="9"/>
  <c r="N1429" i="9"/>
  <c r="N1409" i="9"/>
  <c r="Q1409" i="9" s="1"/>
  <c r="H1404" i="1" s="1"/>
  <c r="N338" i="9"/>
  <c r="N987" i="9"/>
  <c r="Q987" i="9" s="1"/>
  <c r="H985" i="1" s="1"/>
  <c r="Q1336" i="9"/>
  <c r="H1333" i="1" s="1"/>
  <c r="N1457" i="9"/>
  <c r="N51" i="9"/>
  <c r="N1099" i="9"/>
  <c r="N665" i="9"/>
  <c r="N663" i="9"/>
  <c r="Q663" i="9" s="1"/>
  <c r="H664" i="1" s="1"/>
  <c r="N661" i="9"/>
  <c r="N657" i="9"/>
  <c r="N306" i="9"/>
  <c r="Q306" i="9" s="1"/>
  <c r="H307" i="1" s="1"/>
  <c r="N245" i="9"/>
  <c r="Q245" i="9" s="1"/>
  <c r="H246" i="1" s="1"/>
  <c r="N203" i="9"/>
  <c r="N201" i="9"/>
  <c r="Q201" i="9" s="1"/>
  <c r="H202" i="1" s="1"/>
  <c r="N183" i="9"/>
  <c r="N1277" i="9"/>
  <c r="Q1277" i="9" s="1"/>
  <c r="H1275" i="1" s="1"/>
  <c r="N1247" i="9"/>
  <c r="N703" i="9"/>
  <c r="N864" i="9"/>
  <c r="N629" i="9"/>
  <c r="N627" i="9"/>
  <c r="Q627" i="9" s="1"/>
  <c r="H628" i="1" s="1"/>
  <c r="N537" i="9"/>
  <c r="N534" i="9"/>
  <c r="N532" i="9"/>
  <c r="Q532" i="9" s="1"/>
  <c r="H533" i="1" s="1"/>
  <c r="N522" i="9"/>
  <c r="Q522" i="9" s="1"/>
  <c r="H523" i="1" s="1"/>
  <c r="N436" i="9"/>
  <c r="N428" i="9"/>
  <c r="N421" i="9"/>
  <c r="N407" i="9"/>
  <c r="N401" i="9"/>
  <c r="N393" i="9"/>
  <c r="N332" i="9"/>
  <c r="N316" i="9"/>
  <c r="N309" i="9"/>
  <c r="N244" i="9"/>
  <c r="Q244" i="9" s="1"/>
  <c r="H245" i="1" s="1"/>
  <c r="N154" i="9"/>
  <c r="N63" i="9"/>
  <c r="N50" i="9"/>
  <c r="N27" i="9"/>
  <c r="N1280" i="9"/>
  <c r="N1212" i="9"/>
  <c r="N1133" i="9"/>
  <c r="Q1133" i="9" s="1"/>
  <c r="H1131" i="1" s="1"/>
  <c r="N1313" i="9"/>
  <c r="N869" i="9"/>
  <c r="C1464" i="9"/>
  <c r="H1464" i="9"/>
  <c r="P1372" i="9"/>
  <c r="P1370" i="9"/>
  <c r="Q1330" i="9"/>
  <c r="H1327" i="1" s="1"/>
  <c r="P1391" i="9"/>
  <c r="P1389" i="9"/>
  <c r="P1387" i="9"/>
  <c r="P1383" i="9"/>
  <c r="P1381" i="9"/>
  <c r="P943" i="9"/>
  <c r="N943" i="9"/>
  <c r="P939" i="9"/>
  <c r="N939" i="9"/>
  <c r="N1328" i="9"/>
  <c r="Q1328" i="9" s="1"/>
  <c r="H1325" i="1" s="1"/>
  <c r="G1464" i="9"/>
  <c r="N1349" i="9"/>
  <c r="Q1349" i="9" s="1"/>
  <c r="H1346" i="1" s="1"/>
  <c r="N1344" i="9"/>
  <c r="Q1344" i="9" s="1"/>
  <c r="H1341" i="1" s="1"/>
  <c r="N1335" i="9"/>
  <c r="Q1335" i="9" s="1"/>
  <c r="H1332" i="1" s="1"/>
  <c r="N1331" i="9"/>
  <c r="Q1331" i="9" s="1"/>
  <c r="H1328" i="1" s="1"/>
  <c r="N1329" i="9"/>
  <c r="Q1329" i="9" s="1"/>
  <c r="H1326" i="1" s="1"/>
  <c r="P931" i="9"/>
  <c r="N931" i="9"/>
  <c r="P919" i="9"/>
  <c r="P887" i="9"/>
  <c r="N887" i="9"/>
  <c r="P885" i="9"/>
  <c r="Q1332" i="9"/>
  <c r="H1329" i="1" s="1"/>
  <c r="P1366" i="9"/>
  <c r="N1327" i="9"/>
  <c r="Q1327" i="9" s="1"/>
  <c r="H1324" i="1" s="1"/>
  <c r="Q1334" i="9"/>
  <c r="H1331" i="1" s="1"/>
  <c r="N669" i="9"/>
  <c r="N846" i="9"/>
  <c r="N838" i="9"/>
  <c r="N834" i="9"/>
  <c r="N794" i="9"/>
  <c r="N765" i="9"/>
  <c r="N308" i="9"/>
  <c r="N297" i="9"/>
  <c r="N1431" i="9"/>
  <c r="N1356" i="9"/>
  <c r="Q1356" i="9" s="1"/>
  <c r="H1353" i="1" s="1"/>
  <c r="N1352" i="9"/>
  <c r="Q1352" i="9" s="1"/>
  <c r="H1349" i="1" s="1"/>
  <c r="N1318" i="9"/>
  <c r="Q1318" i="9" s="1"/>
  <c r="H1315" i="1" s="1"/>
  <c r="N647" i="9"/>
  <c r="N1454" i="9"/>
  <c r="N1412" i="9"/>
  <c r="N1434" i="9"/>
  <c r="Q1434" i="9" s="1"/>
  <c r="H1429" i="1" s="1"/>
  <c r="N460" i="9"/>
  <c r="N1437" i="9"/>
  <c r="N601" i="9"/>
  <c r="Q601" i="9" s="1"/>
  <c r="H602" i="1" s="1"/>
  <c r="N1418" i="9"/>
  <c r="Q1418" i="9" s="1"/>
  <c r="H1413" i="1" s="1"/>
  <c r="N1404" i="9"/>
  <c r="Q1404" i="9" s="1"/>
  <c r="H1399" i="1" s="1"/>
  <c r="N688" i="9"/>
  <c r="Q688" i="9" s="1"/>
  <c r="H689" i="1" s="1"/>
  <c r="N491" i="9"/>
  <c r="Q491" i="9" s="1"/>
  <c r="H492" i="1" s="1"/>
  <c r="N485" i="9"/>
  <c r="Q485" i="9" s="1"/>
  <c r="H486" i="1" s="1"/>
  <c r="N333" i="9"/>
  <c r="Q333" i="9" s="1"/>
  <c r="H334" i="1" s="1"/>
  <c r="N325" i="9"/>
  <c r="Q325" i="9" s="1"/>
  <c r="H326" i="1" s="1"/>
  <c r="N318" i="9"/>
  <c r="Q318" i="9" s="1"/>
  <c r="H319" i="1" s="1"/>
  <c r="N312" i="9"/>
  <c r="Q312" i="9" s="1"/>
  <c r="H313" i="1" s="1"/>
  <c r="N196" i="9"/>
  <c r="Q196" i="9" s="1"/>
  <c r="H197" i="1" s="1"/>
  <c r="N189" i="9"/>
  <c r="Q189" i="9" s="1"/>
  <c r="H190" i="1" s="1"/>
  <c r="N181" i="9"/>
  <c r="Q181" i="9" s="1"/>
  <c r="H182" i="1" s="1"/>
  <c r="N1041" i="9"/>
  <c r="N1032" i="9"/>
  <c r="N369" i="9"/>
  <c r="N373" i="9"/>
  <c r="N881" i="9"/>
  <c r="N547" i="9"/>
  <c r="Q547" i="9" s="1"/>
  <c r="H548" i="1" s="1"/>
  <c r="N250" i="9"/>
  <c r="Q250" i="9" s="1"/>
  <c r="H251" i="1" s="1"/>
  <c r="N167" i="9"/>
  <c r="N88" i="9"/>
  <c r="N81" i="9"/>
  <c r="Q81" i="9" s="1"/>
  <c r="H82" i="1" s="1"/>
  <c r="N49" i="9"/>
  <c r="N14" i="9"/>
  <c r="N1073" i="9"/>
  <c r="Q1073" i="9" s="1"/>
  <c r="H1071" i="1" s="1"/>
  <c r="N1059" i="9"/>
  <c r="Q1059" i="9" s="1"/>
  <c r="H1057" i="1" s="1"/>
  <c r="Q1357" i="9"/>
  <c r="H1354" i="1" s="1"/>
  <c r="I1449" i="8"/>
  <c r="L1449" i="8" s="1"/>
  <c r="I1447" i="8"/>
  <c r="L1447" i="8" s="1"/>
  <c r="I1439" i="8"/>
  <c r="L1439" i="8" s="1"/>
  <c r="I1457" i="8"/>
  <c r="L1457" i="8" s="1"/>
  <c r="I1455" i="8"/>
  <c r="L1455" i="8" s="1"/>
  <c r="I1441" i="8"/>
  <c r="L1441" i="8" s="1"/>
  <c r="I1420" i="8"/>
  <c r="L1420" i="8" s="1"/>
  <c r="E1464" i="8"/>
  <c r="I1410" i="8"/>
  <c r="L1410" i="8" s="1"/>
  <c r="I1462" i="8"/>
  <c r="L1462" i="8" s="1"/>
  <c r="I1429" i="8"/>
  <c r="L1429" i="8" s="1"/>
  <c r="I1426" i="8"/>
  <c r="L1426" i="8" s="1"/>
  <c r="I1422" i="8"/>
  <c r="L1422" i="8" s="1"/>
  <c r="I1418" i="8"/>
  <c r="L1418" i="8" s="1"/>
  <c r="I1414" i="8"/>
  <c r="L1414" i="8" s="1"/>
  <c r="I1408" i="8"/>
  <c r="L1408" i="8" s="1"/>
  <c r="I1404" i="8"/>
  <c r="L1404" i="8" s="1"/>
  <c r="I1452" i="8"/>
  <c r="L1452" i="8" s="1"/>
  <c r="I1458" i="8"/>
  <c r="L1458" i="8" s="1"/>
  <c r="I1456" i="8"/>
  <c r="L1456" i="8" s="1"/>
  <c r="I1454" i="8"/>
  <c r="L1454" i="8" s="1"/>
  <c r="I1448" i="8"/>
  <c r="L1448" i="8" s="1"/>
  <c r="I1446" i="8"/>
  <c r="L1446" i="8" s="1"/>
  <c r="I1440" i="8"/>
  <c r="L1440" i="8" s="1"/>
  <c r="I1438" i="8"/>
  <c r="L1438" i="8" s="1"/>
  <c r="I1427" i="8"/>
  <c r="L1427" i="8" s="1"/>
  <c r="I1423" i="8"/>
  <c r="L1423" i="8" s="1"/>
  <c r="I1415" i="8"/>
  <c r="L1415" i="8" s="1"/>
  <c r="I1401" i="8"/>
  <c r="L1401" i="8" s="1"/>
  <c r="I1444" i="8"/>
  <c r="L1444" i="8" s="1"/>
  <c r="I1461" i="8"/>
  <c r="L1461" i="8" s="1"/>
  <c r="I1459" i="8"/>
  <c r="L1459" i="8" s="1"/>
  <c r="I1453" i="8"/>
  <c r="L1453" i="8" s="1"/>
  <c r="I1451" i="8"/>
  <c r="L1451" i="8" s="1"/>
  <c r="I1443" i="8"/>
  <c r="L1443" i="8" s="1"/>
  <c r="I1435" i="8"/>
  <c r="L1435" i="8" s="1"/>
  <c r="I1417" i="8"/>
  <c r="L1417" i="8" s="1"/>
  <c r="I1403" i="8"/>
  <c r="L1403" i="8" s="1"/>
  <c r="I1431" i="8"/>
  <c r="L1431" i="8" s="1"/>
  <c r="I1416" i="8"/>
  <c r="L1416" i="8" s="1"/>
  <c r="I1412" i="8"/>
  <c r="L1412" i="8" s="1"/>
  <c r="D1464" i="8"/>
  <c r="C1464" i="8"/>
  <c r="M11" i="7"/>
  <c r="P11" i="7" s="1"/>
  <c r="M27" i="7"/>
  <c r="P27" i="7" s="1"/>
  <c r="M47" i="7"/>
  <c r="P47" i="7" s="1"/>
  <c r="M67" i="7"/>
  <c r="P67" i="7" s="1"/>
  <c r="M71" i="7"/>
  <c r="P71" i="7" s="1"/>
  <c r="M87" i="7"/>
  <c r="P87" i="7" s="1"/>
  <c r="M107" i="7"/>
  <c r="M135" i="7"/>
  <c r="P135" i="7" s="1"/>
  <c r="M155" i="7"/>
  <c r="P155" i="7" s="1"/>
  <c r="M167" i="7"/>
  <c r="P167" i="7" s="1"/>
  <c r="M187" i="7"/>
  <c r="P187" i="7" s="1"/>
  <c r="M207" i="7"/>
  <c r="P207" i="7" s="1"/>
  <c r="M235" i="7"/>
  <c r="P235" i="7" s="1"/>
  <c r="M243" i="7"/>
  <c r="P243" i="7" s="1"/>
  <c r="M255" i="7"/>
  <c r="P255" i="7" s="1"/>
  <c r="M290" i="7"/>
  <c r="P290" i="7" s="1"/>
  <c r="M325" i="7"/>
  <c r="M347" i="7"/>
  <c r="P347" i="7" s="1"/>
  <c r="M742" i="7"/>
  <c r="P742" i="7" s="1"/>
  <c r="M841" i="7"/>
  <c r="M23" i="7"/>
  <c r="P23" i="7" s="1"/>
  <c r="M43" i="7"/>
  <c r="P43" i="7" s="1"/>
  <c r="M63" i="7"/>
  <c r="P63" i="7" s="1"/>
  <c r="M83" i="7"/>
  <c r="P83" i="7" s="1"/>
  <c r="M103" i="7"/>
  <c r="M119" i="7"/>
  <c r="P119" i="7" s="1"/>
  <c r="M127" i="7"/>
  <c r="P127" i="7" s="1"/>
  <c r="M143" i="7"/>
  <c r="P143" i="7" s="1"/>
  <c r="M183" i="7"/>
  <c r="P183" i="7" s="1"/>
  <c r="M195" i="7"/>
  <c r="P195" i="7" s="1"/>
  <c r="M223" i="7"/>
  <c r="P223" i="7" s="1"/>
  <c r="M251" i="7"/>
  <c r="P251" i="7" s="1"/>
  <c r="M262" i="7"/>
  <c r="P262" i="7" s="1"/>
  <c r="M274" i="7"/>
  <c r="M327" i="7"/>
  <c r="P327" i="7" s="1"/>
  <c r="M7" i="7"/>
  <c r="P7" i="7" s="1"/>
  <c r="M99" i="7"/>
  <c r="P99" i="7" s="1"/>
  <c r="M131" i="7"/>
  <c r="P131" i="7" s="1"/>
  <c r="M175" i="7"/>
  <c r="P175" i="7" s="1"/>
  <c r="M215" i="7"/>
  <c r="P215" i="7" s="1"/>
  <c r="M231" i="7"/>
  <c r="M278" i="7"/>
  <c r="P278" i="7" s="1"/>
  <c r="M286" i="7"/>
  <c r="P286" i="7" s="1"/>
  <c r="M298" i="7"/>
  <c r="P298" i="7" s="1"/>
  <c r="M316" i="7"/>
  <c r="P316" i="7" s="1"/>
  <c r="M335" i="7"/>
  <c r="P335" i="7" s="1"/>
  <c r="M845" i="7"/>
  <c r="P845" i="7" s="1"/>
  <c r="M136" i="7"/>
  <c r="P136" i="7" s="1"/>
  <c r="M172" i="7"/>
  <c r="M283" i="7"/>
  <c r="P283" i="7" s="1"/>
  <c r="M344" i="7"/>
  <c r="P344" i="7" s="1"/>
  <c r="M734" i="7"/>
  <c r="M857" i="7"/>
  <c r="P857" i="7" s="1"/>
  <c r="M164" i="7"/>
  <c r="P164" i="7" s="1"/>
  <c r="M180" i="7"/>
  <c r="P180" i="7" s="1"/>
  <c r="M196" i="7"/>
  <c r="P196" i="7" s="1"/>
  <c r="M324" i="7"/>
  <c r="P324" i="7" s="1"/>
  <c r="M10" i="7"/>
  <c r="P10" i="7" s="1"/>
  <c r="M82" i="7"/>
  <c r="P82" i="7" s="1"/>
  <c r="M134" i="7"/>
  <c r="M304" i="7"/>
  <c r="P304" i="7" s="1"/>
  <c r="M38" i="7"/>
  <c r="P38" i="7" s="1"/>
  <c r="M162" i="7"/>
  <c r="P162" i="7" s="1"/>
  <c r="M1434" i="7"/>
  <c r="P1434" i="7" s="1"/>
  <c r="M26" i="7"/>
  <c r="P26" i="7" s="1"/>
  <c r="M98" i="7"/>
  <c r="P98" i="7" s="1"/>
  <c r="M110" i="7"/>
  <c r="P110" i="7" s="1"/>
  <c r="M150" i="7"/>
  <c r="P150" i="7" s="1"/>
  <c r="M182" i="7"/>
  <c r="P182" i="7" s="1"/>
  <c r="M281" i="7"/>
  <c r="P281" i="7" s="1"/>
  <c r="M634" i="7"/>
  <c r="P634" i="7" s="1"/>
  <c r="M14" i="7"/>
  <c r="P14" i="7" s="1"/>
  <c r="M30" i="7"/>
  <c r="P30" i="7" s="1"/>
  <c r="M42" i="7"/>
  <c r="P42" i="7" s="1"/>
  <c r="M58" i="7"/>
  <c r="P58" i="7" s="1"/>
  <c r="M70" i="7"/>
  <c r="P70" i="7" s="1"/>
  <c r="M86" i="7"/>
  <c r="P86" i="7" s="1"/>
  <c r="M114" i="7"/>
  <c r="P114" i="7" s="1"/>
  <c r="M126" i="7"/>
  <c r="P126" i="7" s="1"/>
  <c r="M138" i="7"/>
  <c r="P138" i="7" s="1"/>
  <c r="M154" i="7"/>
  <c r="P154" i="7" s="1"/>
  <c r="M166" i="7"/>
  <c r="P166" i="7" s="1"/>
  <c r="M186" i="7"/>
  <c r="P186" i="7" s="1"/>
  <c r="M194" i="7"/>
  <c r="P194" i="7" s="1"/>
  <c r="M206" i="7"/>
  <c r="M226" i="7"/>
  <c r="P226" i="7" s="1"/>
  <c r="M230" i="7"/>
  <c r="P230" i="7" s="1"/>
  <c r="M254" i="7"/>
  <c r="P254" i="7" s="1"/>
  <c r="M258" i="7"/>
  <c r="P258" i="7" s="1"/>
  <c r="M265" i="7"/>
  <c r="P265" i="7" s="1"/>
  <c r="M285" i="7"/>
  <c r="P285" i="7" s="1"/>
  <c r="M293" i="7"/>
  <c r="P293" i="7" s="1"/>
  <c r="M588" i="7"/>
  <c r="M805" i="7"/>
  <c r="P805" i="7" s="1"/>
  <c r="M853" i="7"/>
  <c r="P853" i="7" s="1"/>
  <c r="M829" i="7"/>
  <c r="P829" i="7" s="1"/>
  <c r="M785" i="7"/>
  <c r="P785" i="7" s="1"/>
  <c r="M750" i="7"/>
  <c r="P750" i="7" s="1"/>
  <c r="M715" i="7"/>
  <c r="P715" i="7" s="1"/>
  <c r="M693" i="7"/>
  <c r="P693" i="7" s="1"/>
  <c r="M668" i="7"/>
  <c r="P668" i="7" s="1"/>
  <c r="M660" i="7"/>
  <c r="P660" i="7" s="1"/>
  <c r="M618" i="7"/>
  <c r="P618" i="7" s="1"/>
  <c r="M614" i="7"/>
  <c r="P614" i="7" s="1"/>
  <c r="M594" i="7"/>
  <c r="P594" i="7" s="1"/>
  <c r="M590" i="7"/>
  <c r="P590" i="7" s="1"/>
  <c r="M582" i="7"/>
  <c r="P582" i="7" s="1"/>
  <c r="M562" i="7"/>
  <c r="P562" i="7" s="1"/>
  <c r="M558" i="7"/>
  <c r="P558" i="7" s="1"/>
  <c r="M546" i="7"/>
  <c r="P546" i="7" s="1"/>
  <c r="M523" i="7"/>
  <c r="P523" i="7" s="1"/>
  <c r="M519" i="7"/>
  <c r="P519" i="7" s="1"/>
  <c r="M500" i="7"/>
  <c r="P500" i="7" s="1"/>
  <c r="M496" i="7"/>
  <c r="P496" i="7" s="1"/>
  <c r="M484" i="7"/>
  <c r="P484" i="7" s="1"/>
  <c r="M461" i="7"/>
  <c r="P461" i="7" s="1"/>
  <c r="M457" i="7"/>
  <c r="P457" i="7" s="1"/>
  <c r="M437" i="7"/>
  <c r="P437" i="7" s="1"/>
  <c r="M433" i="7"/>
  <c r="P433" i="7" s="1"/>
  <c r="M317" i="7"/>
  <c r="P317" i="7" s="1"/>
  <c r="M252" i="7"/>
  <c r="P252" i="7" s="1"/>
  <c r="M224" i="7"/>
  <c r="P224" i="7" s="1"/>
  <c r="M204" i="7"/>
  <c r="P204" i="7" s="1"/>
  <c r="M192" i="7"/>
  <c r="P192" i="7" s="1"/>
  <c r="M176" i="7"/>
  <c r="P176" i="7" s="1"/>
  <c r="M770" i="7"/>
  <c r="P770" i="7" s="1"/>
  <c r="M763" i="7"/>
  <c r="P763" i="7" s="1"/>
  <c r="M346" i="7"/>
  <c r="P346" i="7" s="1"/>
  <c r="M338" i="7"/>
  <c r="P338" i="7" s="1"/>
  <c r="M322" i="7"/>
  <c r="P322" i="7" s="1"/>
  <c r="M18" i="7"/>
  <c r="P18" i="7" s="1"/>
  <c r="M34" i="7"/>
  <c r="P34" i="7" s="1"/>
  <c r="M46" i="7"/>
  <c r="P46" i="7" s="1"/>
  <c r="M62" i="7"/>
  <c r="P62" i="7" s="1"/>
  <c r="M74" i="7"/>
  <c r="M90" i="7"/>
  <c r="P90" i="7" s="1"/>
  <c r="M102" i="7"/>
  <c r="P102" i="7" s="1"/>
  <c r="M118" i="7"/>
  <c r="P118" i="7" s="1"/>
  <c r="M142" i="7"/>
  <c r="P142" i="7" s="1"/>
  <c r="M158" i="7"/>
  <c r="P158" i="7" s="1"/>
  <c r="M170" i="7"/>
  <c r="P170" i="7" s="1"/>
  <c r="M198" i="7"/>
  <c r="P198" i="7" s="1"/>
  <c r="M210" i="7"/>
  <c r="P210" i="7" s="1"/>
  <c r="M234" i="7"/>
  <c r="P234" i="7" s="1"/>
  <c r="M242" i="7"/>
  <c r="P242" i="7" s="1"/>
  <c r="M261" i="7"/>
  <c r="P261" i="7" s="1"/>
  <c r="M289" i="7"/>
  <c r="P289" i="7" s="1"/>
  <c r="M312" i="7"/>
  <c r="P312" i="7" s="1"/>
  <c r="M214" i="7"/>
  <c r="P214" i="7" s="1"/>
  <c r="M238" i="7"/>
  <c r="P238" i="7" s="1"/>
  <c r="M330" i="7"/>
  <c r="P330" i="7" s="1"/>
  <c r="M221" i="7"/>
  <c r="P221" i="7" s="1"/>
  <c r="M237" i="7"/>
  <c r="P237" i="7" s="1"/>
  <c r="M292" i="7"/>
  <c r="P292" i="7" s="1"/>
  <c r="M307" i="7"/>
  <c r="P307" i="7" s="1"/>
  <c r="M311" i="7"/>
  <c r="P311" i="7" s="1"/>
  <c r="M328" i="7"/>
  <c r="P328" i="7" s="1"/>
  <c r="M351" i="7"/>
  <c r="P351" i="7" s="1"/>
  <c r="M355" i="7"/>
  <c r="P355" i="7" s="1"/>
  <c r="M264" i="7"/>
  <c r="P264" i="7" s="1"/>
  <c r="M280" i="7"/>
  <c r="P280" i="7" s="1"/>
  <c r="M332" i="7"/>
  <c r="P332" i="7" s="1"/>
  <c r="M336" i="7"/>
  <c r="P336" i="7" s="1"/>
  <c r="M359" i="7"/>
  <c r="P359" i="7" s="1"/>
  <c r="M628" i="7"/>
  <c r="M1446" i="7"/>
  <c r="P1446" i="7" s="1"/>
  <c r="M463" i="7"/>
  <c r="M510" i="7"/>
  <c r="P510" i="7" s="1"/>
  <c r="M1454" i="7"/>
  <c r="P1454" i="7" s="1"/>
  <c r="M1450" i="7"/>
  <c r="P1450" i="7" s="1"/>
  <c r="M1438" i="7"/>
  <c r="P1438" i="7" s="1"/>
  <c r="M1430" i="7"/>
  <c r="P1430" i="7" s="1"/>
  <c r="M1426" i="7"/>
  <c r="P1426" i="7" s="1"/>
  <c r="M1422" i="7"/>
  <c r="P1422" i="7" s="1"/>
  <c r="M1418" i="7"/>
  <c r="P1418" i="7" s="1"/>
  <c r="M1410" i="7"/>
  <c r="P1410" i="7" s="1"/>
  <c r="M1408" i="7"/>
  <c r="P1408" i="7" s="1"/>
  <c r="M1399" i="7"/>
  <c r="M861" i="7"/>
  <c r="P861" i="7" s="1"/>
  <c r="M855" i="7"/>
  <c r="P855" i="7" s="1"/>
  <c r="M843" i="7"/>
  <c r="P843" i="7" s="1"/>
  <c r="M839" i="7"/>
  <c r="P839" i="7" s="1"/>
  <c r="M835" i="7"/>
  <c r="P835" i="7" s="1"/>
  <c r="M831" i="7"/>
  <c r="P831" i="7" s="1"/>
  <c r="M820" i="7"/>
  <c r="P820" i="7" s="1"/>
  <c r="M816" i="7"/>
  <c r="P816" i="7" s="1"/>
  <c r="M810" i="7"/>
  <c r="P810" i="7" s="1"/>
  <c r="M806" i="7"/>
  <c r="P806" i="7" s="1"/>
  <c r="M794" i="7"/>
  <c r="P794" i="7" s="1"/>
  <c r="M790" i="7"/>
  <c r="P790" i="7" s="1"/>
  <c r="M781" i="7"/>
  <c r="P781" i="7" s="1"/>
  <c r="M778" i="7"/>
  <c r="P778" i="7" s="1"/>
  <c r="M774" i="7"/>
  <c r="P774" i="7" s="1"/>
  <c r="M759" i="7"/>
  <c r="P759" i="7" s="1"/>
  <c r="M752" i="7"/>
  <c r="P752" i="7" s="1"/>
  <c r="M748" i="7"/>
  <c r="P748" i="7" s="1"/>
  <c r="M744" i="7"/>
  <c r="P744" i="7" s="1"/>
  <c r="M740" i="7"/>
  <c r="P740" i="7" s="1"/>
  <c r="M736" i="7"/>
  <c r="P736" i="7" s="1"/>
  <c r="M732" i="7"/>
  <c r="P732" i="7" s="1"/>
  <c r="M726" i="7"/>
  <c r="P726" i="7" s="1"/>
  <c r="M720" i="7"/>
  <c r="P720" i="7" s="1"/>
  <c r="M713" i="7"/>
  <c r="P713" i="7" s="1"/>
  <c r="M702" i="7"/>
  <c r="P702" i="7" s="1"/>
  <c r="M699" i="7"/>
  <c r="P699" i="7" s="1"/>
  <c r="M692" i="7"/>
  <c r="P692" i="7" s="1"/>
  <c r="M678" i="7"/>
  <c r="P678" i="7" s="1"/>
  <c r="M674" i="7"/>
  <c r="P674" i="7" s="1"/>
  <c r="M670" i="7"/>
  <c r="P670" i="7" s="1"/>
  <c r="M666" i="7"/>
  <c r="P666" i="7" s="1"/>
  <c r="M662" i="7"/>
  <c r="P662" i="7" s="1"/>
  <c r="M658" i="7"/>
  <c r="P658" i="7" s="1"/>
  <c r="M654" i="7"/>
  <c r="P654" i="7" s="1"/>
  <c r="M642" i="7"/>
  <c r="P642" i="7" s="1"/>
  <c r="M638" i="7"/>
  <c r="P638" i="7" s="1"/>
  <c r="M620" i="7"/>
  <c r="P620" i="7" s="1"/>
  <c r="M616" i="7"/>
  <c r="P616" i="7" s="1"/>
  <c r="M612" i="7"/>
  <c r="P612" i="7" s="1"/>
  <c r="M608" i="7"/>
  <c r="P608" i="7" s="1"/>
  <c r="M604" i="7"/>
  <c r="P604" i="7" s="1"/>
  <c r="M600" i="7"/>
  <c r="P600" i="7" s="1"/>
  <c r="M596" i="7"/>
  <c r="P596" i="7" s="1"/>
  <c r="M592" i="7"/>
  <c r="P592" i="7" s="1"/>
  <c r="M580" i="7"/>
  <c r="P580" i="7" s="1"/>
  <c r="M568" i="7"/>
  <c r="P568" i="7" s="1"/>
  <c r="M556" i="7"/>
  <c r="P556" i="7" s="1"/>
  <c r="M552" i="7"/>
  <c r="P552" i="7" s="1"/>
  <c r="M548" i="7"/>
  <c r="P548" i="7" s="1"/>
  <c r="M544" i="7"/>
  <c r="P544" i="7" s="1"/>
  <c r="M540" i="7"/>
  <c r="P540" i="7" s="1"/>
  <c r="M533" i="7"/>
  <c r="P533" i="7" s="1"/>
  <c r="M529" i="7"/>
  <c r="P529" i="7" s="1"/>
  <c r="M517" i="7"/>
  <c r="P517" i="7" s="1"/>
  <c r="M513" i="7"/>
  <c r="P513" i="7" s="1"/>
  <c r="M506" i="7"/>
  <c r="P506" i="7" s="1"/>
  <c r="M494" i="7"/>
  <c r="P494" i="7" s="1"/>
  <c r="M490" i="7"/>
  <c r="P490" i="7" s="1"/>
  <c r="M486" i="7"/>
  <c r="P486" i="7" s="1"/>
  <c r="M482" i="7"/>
  <c r="P482" i="7" s="1"/>
  <c r="M478" i="7"/>
  <c r="P478" i="7" s="1"/>
  <c r="M475" i="7"/>
  <c r="P475" i="7" s="1"/>
  <c r="M471" i="7"/>
  <c r="P471" i="7" s="1"/>
  <c r="M467" i="7"/>
  <c r="P467" i="7" s="1"/>
  <c r="M455" i="7"/>
  <c r="P455" i="7" s="1"/>
  <c r="M451" i="7"/>
  <c r="P451" i="7" s="1"/>
  <c r="M443" i="7"/>
  <c r="P443" i="7" s="1"/>
  <c r="M431" i="7"/>
  <c r="P431" i="7" s="1"/>
  <c r="M427" i="7"/>
  <c r="P427" i="7" s="1"/>
  <c r="M423" i="7"/>
  <c r="P423" i="7" s="1"/>
  <c r="M420" i="7"/>
  <c r="P420" i="7" s="1"/>
  <c r="M414" i="7"/>
  <c r="P414" i="7" s="1"/>
  <c r="M406" i="7"/>
  <c r="P406" i="7" s="1"/>
  <c r="M439" i="7"/>
  <c r="P439" i="7" s="1"/>
  <c r="M525" i="7"/>
  <c r="P525" i="7" s="1"/>
  <c r="M572" i="7"/>
  <c r="P572" i="7" s="1"/>
  <c r="M689" i="7"/>
  <c r="P689" i="7" s="1"/>
  <c r="M447" i="7"/>
  <c r="P447" i="7" s="1"/>
  <c r="M564" i="7"/>
  <c r="P564" i="7" s="1"/>
  <c r="M650" i="7"/>
  <c r="P650" i="7" s="1"/>
  <c r="M695" i="7"/>
  <c r="M404" i="7"/>
  <c r="P404" i="7" s="1"/>
  <c r="M388" i="7"/>
  <c r="P388" i="7" s="1"/>
  <c r="M384" i="7"/>
  <c r="P384" i="7" s="1"/>
  <c r="M357" i="7"/>
  <c r="P357" i="7" s="1"/>
  <c r="M334" i="7"/>
  <c r="P334" i="7" s="1"/>
  <c r="M326" i="7"/>
  <c r="P326" i="7" s="1"/>
  <c r="M309" i="7"/>
  <c r="P309" i="7" s="1"/>
  <c r="M267" i="7"/>
  <c r="P267" i="7" s="1"/>
  <c r="M248" i="7"/>
  <c r="P248" i="7" s="1"/>
  <c r="M240" i="7"/>
  <c r="P240" i="7" s="1"/>
  <c r="M313" i="7"/>
  <c r="P313" i="7" s="1"/>
  <c r="M353" i="7"/>
  <c r="M220" i="7"/>
  <c r="P220" i="7" s="1"/>
  <c r="M299" i="7"/>
  <c r="P299" i="7" s="1"/>
  <c r="M1461" i="7"/>
  <c r="P1461" i="7" s="1"/>
  <c r="M758" i="7"/>
  <c r="P758" i="7" s="1"/>
  <c r="M1429" i="7"/>
  <c r="P1429" i="7" s="1"/>
  <c r="M701" i="7"/>
  <c r="P701" i="7" s="1"/>
  <c r="M681" i="7"/>
  <c r="P681" i="7" s="1"/>
  <c r="M673" i="7"/>
  <c r="P673" i="7" s="1"/>
  <c r="M649" i="7"/>
  <c r="P649" i="7" s="1"/>
  <c r="M641" i="7"/>
  <c r="P641" i="7" s="1"/>
  <c r="M619" i="7"/>
  <c r="P619" i="7" s="1"/>
  <c r="M611" i="7"/>
  <c r="P611" i="7" s="1"/>
  <c r="M587" i="7"/>
  <c r="P587" i="7" s="1"/>
  <c r="M579" i="7"/>
  <c r="P579" i="7" s="1"/>
  <c r="M555" i="7"/>
  <c r="P555" i="7" s="1"/>
  <c r="M547" i="7"/>
  <c r="P547" i="7" s="1"/>
  <c r="M524" i="7"/>
  <c r="P524" i="7" s="1"/>
  <c r="M516" i="7"/>
  <c r="P516" i="7" s="1"/>
  <c r="M493" i="7"/>
  <c r="P493" i="7" s="1"/>
  <c r="M485" i="7"/>
  <c r="P485" i="7" s="1"/>
  <c r="M462" i="7"/>
  <c r="P462" i="7" s="1"/>
  <c r="M454" i="7"/>
  <c r="P454" i="7" s="1"/>
  <c r="M430" i="7"/>
  <c r="P430" i="7" s="1"/>
  <c r="M422" i="7"/>
  <c r="P422" i="7" s="1"/>
  <c r="M798" i="7"/>
  <c r="P798" i="7" s="1"/>
  <c r="M846" i="7"/>
  <c r="P846" i="7" s="1"/>
  <c r="M1407" i="7"/>
  <c r="P1407" i="7" s="1"/>
  <c r="M1435" i="7"/>
  <c r="P1435" i="7" s="1"/>
  <c r="M775" i="7"/>
  <c r="P775" i="7" s="1"/>
  <c r="M745" i="7"/>
  <c r="P745" i="7" s="1"/>
  <c r="M718" i="7"/>
  <c r="P718" i="7" s="1"/>
  <c r="M446" i="7"/>
  <c r="P446" i="7" s="1"/>
  <c r="M1457" i="7"/>
  <c r="P1457" i="7" s="1"/>
  <c r="M1453" i="7"/>
  <c r="P1453" i="7" s="1"/>
  <c r="M1437" i="7"/>
  <c r="P1437" i="7" s="1"/>
  <c r="M1413" i="7"/>
  <c r="P1413" i="7" s="1"/>
  <c r="M1403" i="7"/>
  <c r="P1403" i="7" s="1"/>
  <c r="M838" i="7"/>
  <c r="P838" i="7" s="1"/>
  <c r="M830" i="7"/>
  <c r="P830" i="7" s="1"/>
  <c r="M826" i="7"/>
  <c r="P826" i="7" s="1"/>
  <c r="M819" i="7"/>
  <c r="P819" i="7" s="1"/>
  <c r="M815" i="7"/>
  <c r="P815" i="7" s="1"/>
  <c r="M809" i="7"/>
  <c r="P809" i="7" s="1"/>
  <c r="M786" i="7"/>
  <c r="P786" i="7" s="1"/>
  <c r="M780" i="7"/>
  <c r="P780" i="7" s="1"/>
  <c r="M777" i="7"/>
  <c r="P777" i="7" s="1"/>
  <c r="M773" i="7"/>
  <c r="P773" i="7" s="1"/>
  <c r="M762" i="7"/>
  <c r="P762" i="7" s="1"/>
  <c r="M755" i="7"/>
  <c r="P755" i="7" s="1"/>
  <c r="M751" i="7"/>
  <c r="P751" i="7" s="1"/>
  <c r="M747" i="7"/>
  <c r="P747" i="7" s="1"/>
  <c r="M743" i="7"/>
  <c r="P743" i="7" s="1"/>
  <c r="M739" i="7"/>
  <c r="P739" i="7" s="1"/>
  <c r="M731" i="7"/>
  <c r="P731" i="7" s="1"/>
  <c r="M698" i="7"/>
  <c r="P698" i="7" s="1"/>
  <c r="M694" i="7"/>
  <c r="P694" i="7" s="1"/>
  <c r="M688" i="7"/>
  <c r="P688" i="7" s="1"/>
  <c r="M669" i="7"/>
  <c r="P669" i="7" s="1"/>
  <c r="M665" i="7"/>
  <c r="P665" i="7" s="1"/>
  <c r="M661" i="7"/>
  <c r="P661" i="7" s="1"/>
  <c r="M657" i="7"/>
  <c r="P657" i="7" s="1"/>
  <c r="M637" i="7"/>
  <c r="P637" i="7" s="1"/>
  <c r="M633" i="7"/>
  <c r="P633" i="7" s="1"/>
  <c r="M631" i="7"/>
  <c r="P631" i="7" s="1"/>
  <c r="M627" i="7"/>
  <c r="P627" i="7" s="1"/>
  <c r="M607" i="7"/>
  <c r="P607" i="7" s="1"/>
  <c r="M603" i="7"/>
  <c r="P603" i="7" s="1"/>
  <c r="M599" i="7"/>
  <c r="P599" i="7" s="1"/>
  <c r="M595" i="7"/>
  <c r="P595" i="7" s="1"/>
  <c r="M575" i="7"/>
  <c r="P575" i="7" s="1"/>
  <c r="M571" i="7"/>
  <c r="P571" i="7" s="1"/>
  <c r="M567" i="7"/>
  <c r="P567" i="7" s="1"/>
  <c r="M563" i="7"/>
  <c r="P563" i="7" s="1"/>
  <c r="M543" i="7"/>
  <c r="P543" i="7" s="1"/>
  <c r="M539" i="7"/>
  <c r="P539" i="7" s="1"/>
  <c r="M536" i="7"/>
  <c r="P536" i="7" s="1"/>
  <c r="M532" i="7"/>
  <c r="P532" i="7" s="1"/>
  <c r="M512" i="7"/>
  <c r="P512" i="7" s="1"/>
  <c r="M509" i="7"/>
  <c r="P509" i="7" s="1"/>
  <c r="M505" i="7"/>
  <c r="P505" i="7" s="1"/>
  <c r="M501" i="7"/>
  <c r="P501" i="7" s="1"/>
  <c r="M481" i="7"/>
  <c r="P481" i="7" s="1"/>
  <c r="M474" i="7"/>
  <c r="P474" i="7" s="1"/>
  <c r="M470" i="7"/>
  <c r="P470" i="7" s="1"/>
  <c r="M450" i="7"/>
  <c r="P450" i="7" s="1"/>
  <c r="M442" i="7"/>
  <c r="P442" i="7" s="1"/>
  <c r="M438" i="7"/>
  <c r="P438" i="7" s="1"/>
  <c r="M419" i="7"/>
  <c r="P419" i="7" s="1"/>
  <c r="M415" i="7"/>
  <c r="P415" i="7" s="1"/>
  <c r="M403" i="7"/>
  <c r="P403" i="7" s="1"/>
  <c r="M391" i="7"/>
  <c r="P391" i="7" s="1"/>
  <c r="M387" i="7"/>
  <c r="P387" i="7" s="1"/>
  <c r="M360" i="7"/>
  <c r="P360" i="7" s="1"/>
  <c r="M352" i="7"/>
  <c r="P352" i="7" s="1"/>
  <c r="M345" i="7"/>
  <c r="P345" i="7" s="1"/>
  <c r="M337" i="7"/>
  <c r="P337" i="7" s="1"/>
  <c r="M329" i="7"/>
  <c r="P329" i="7" s="1"/>
  <c r="M321" i="7"/>
  <c r="P321" i="7" s="1"/>
  <c r="M308" i="7"/>
  <c r="P308" i="7" s="1"/>
  <c r="M302" i="7"/>
  <c r="P302" i="7" s="1"/>
  <c r="M295" i="7"/>
  <c r="P295" i="7" s="1"/>
  <c r="M287" i="7"/>
  <c r="P287" i="7" s="1"/>
  <c r="M279" i="7"/>
  <c r="P279" i="7" s="1"/>
  <c r="M271" i="7"/>
  <c r="P271" i="7" s="1"/>
  <c r="M257" i="7"/>
  <c r="P257" i="7" s="1"/>
  <c r="M249" i="7"/>
  <c r="P249" i="7" s="1"/>
  <c r="M241" i="7"/>
  <c r="P241" i="7" s="1"/>
  <c r="M225" i="7"/>
  <c r="P225" i="7" s="1"/>
  <c r="M77" i="7"/>
  <c r="P77" i="7" s="1"/>
  <c r="M229" i="7"/>
  <c r="P229" i="7" s="1"/>
  <c r="M260" i="7"/>
  <c r="P260" i="7" s="1"/>
  <c r="M291" i="7"/>
  <c r="P291" i="7" s="1"/>
  <c r="M318" i="7"/>
  <c r="M349" i="7"/>
  <c r="M1400" i="7"/>
  <c r="P1400" i="7" s="1"/>
  <c r="M850" i="7"/>
  <c r="P850" i="7" s="1"/>
  <c r="M1409" i="7"/>
  <c r="M1445" i="7"/>
  <c r="P1445" i="7" s="1"/>
  <c r="M245" i="7"/>
  <c r="P245" i="7" s="1"/>
  <c r="M275" i="7"/>
  <c r="P275" i="7" s="1"/>
  <c r="M306" i="7"/>
  <c r="P306" i="7" s="1"/>
  <c r="M333" i="7"/>
  <c r="M716" i="7"/>
  <c r="P716" i="7" s="1"/>
  <c r="M725" i="7"/>
  <c r="P725" i="7" s="1"/>
  <c r="M735" i="7"/>
  <c r="P735" i="7" s="1"/>
  <c r="M766" i="7"/>
  <c r="P766" i="7" s="1"/>
  <c r="M858" i="7"/>
  <c r="P858" i="7" s="1"/>
  <c r="M776" i="7"/>
  <c r="P776" i="7" s="1"/>
  <c r="M377" i="7"/>
  <c r="P377" i="7" s="1"/>
  <c r="M1452" i="7"/>
  <c r="P1452" i="7" s="1"/>
  <c r="M1424" i="7"/>
  <c r="P1424" i="7" s="1"/>
  <c r="M800" i="7"/>
  <c r="P800" i="7" s="1"/>
  <c r="M757" i="7"/>
  <c r="M765" i="7"/>
  <c r="M808" i="7"/>
  <c r="P808" i="7" s="1"/>
  <c r="M818" i="7"/>
  <c r="P818" i="7" s="1"/>
  <c r="J1423" i="1"/>
  <c r="M1432" i="7"/>
  <c r="P1432" i="7" s="1"/>
  <c r="M1456" i="7"/>
  <c r="P1456" i="7" s="1"/>
  <c r="M822" i="7"/>
  <c r="P822" i="7" s="1"/>
  <c r="M804" i="7"/>
  <c r="P804" i="7" s="1"/>
  <c r="M783" i="7"/>
  <c r="P783" i="7" s="1"/>
  <c r="M724" i="7"/>
  <c r="M792" i="7"/>
  <c r="P792" i="7" s="1"/>
  <c r="M825" i="7"/>
  <c r="P825" i="7" s="1"/>
  <c r="M1406" i="7"/>
  <c r="P1406" i="7" s="1"/>
  <c r="M1436" i="7"/>
  <c r="P1436" i="7" s="1"/>
  <c r="M1444" i="7"/>
  <c r="M1448" i="7"/>
  <c r="M1442" i="7"/>
  <c r="P1442" i="7" s="1"/>
  <c r="M1414" i="7"/>
  <c r="P1414" i="7" s="1"/>
  <c r="M1404" i="7"/>
  <c r="P1404" i="7" s="1"/>
  <c r="M851" i="7"/>
  <c r="P851" i="7" s="1"/>
  <c r="M824" i="7"/>
  <c r="P824" i="7" s="1"/>
  <c r="M812" i="7"/>
  <c r="P812" i="7" s="1"/>
  <c r="M374" i="7"/>
  <c r="P374" i="7" s="1"/>
  <c r="M370" i="7"/>
  <c r="P370" i="7" s="1"/>
  <c r="M873" i="7"/>
  <c r="M797" i="7"/>
  <c r="P797" i="7" s="1"/>
  <c r="M101" i="7"/>
  <c r="P101" i="7" s="1"/>
  <c r="M389" i="7"/>
  <c r="P389" i="7" s="1"/>
  <c r="M721" i="7"/>
  <c r="M749" i="7"/>
  <c r="M764" i="7"/>
  <c r="M828" i="7"/>
  <c r="P828" i="7" s="1"/>
  <c r="M1459" i="7"/>
  <c r="M1447" i="7"/>
  <c r="P1447" i="7" s="1"/>
  <c r="M1431" i="7"/>
  <c r="P1431" i="7" s="1"/>
  <c r="M1415" i="7"/>
  <c r="P1415" i="7" s="1"/>
  <c r="M1401" i="7"/>
  <c r="P1401" i="7" s="1"/>
  <c r="M856" i="7"/>
  <c r="P856" i="7" s="1"/>
  <c r="M840" i="7"/>
  <c r="P840" i="7" s="1"/>
  <c r="M714" i="7"/>
  <c r="M727" i="7"/>
  <c r="P727" i="7" s="1"/>
  <c r="M741" i="7"/>
  <c r="M756" i="7"/>
  <c r="M836" i="7"/>
  <c r="M848" i="7"/>
  <c r="P848" i="7" s="1"/>
  <c r="M1455" i="7"/>
  <c r="M363" i="7"/>
  <c r="P363" i="7" s="1"/>
  <c r="M865" i="7"/>
  <c r="P865" i="7" s="1"/>
  <c r="M869" i="7"/>
  <c r="P869" i="7" s="1"/>
  <c r="M877" i="7"/>
  <c r="P877" i="7" s="1"/>
  <c r="M881" i="7"/>
  <c r="P881" i="7" s="1"/>
  <c r="M560" i="7"/>
  <c r="P560" i="7" s="1"/>
  <c r="M570" i="7"/>
  <c r="P570" i="7" s="1"/>
  <c r="M606" i="7"/>
  <c r="P606" i="7" s="1"/>
  <c r="M652" i="7"/>
  <c r="P652" i="7" s="1"/>
  <c r="M371" i="7"/>
  <c r="P371" i="7" s="1"/>
  <c r="M711" i="7"/>
  <c r="P711" i="7" s="1"/>
  <c r="M717" i="7"/>
  <c r="P717" i="7" s="1"/>
  <c r="M730" i="7"/>
  <c r="P730" i="7" s="1"/>
  <c r="M185" i="7"/>
  <c r="P185" i="7" s="1"/>
  <c r="M189" i="7"/>
  <c r="P189" i="7" s="1"/>
  <c r="M365" i="7"/>
  <c r="C1464" i="7"/>
  <c r="J379" i="1"/>
  <c r="M705" i="7"/>
  <c r="P705" i="7" s="1"/>
  <c r="M676" i="7"/>
  <c r="P676" i="7" s="1"/>
  <c r="M704" i="7"/>
  <c r="P704" i="7" s="1"/>
  <c r="M373" i="7"/>
  <c r="P373" i="7" s="1"/>
  <c r="M375" i="7"/>
  <c r="P375" i="7" s="1"/>
  <c r="M868" i="7"/>
  <c r="P868" i="7" s="1"/>
  <c r="M876" i="7"/>
  <c r="P876" i="7" s="1"/>
  <c r="M880" i="7"/>
  <c r="P880" i="7" s="1"/>
  <c r="I118" i="5"/>
  <c r="G119" i="1" s="1"/>
  <c r="I178" i="5"/>
  <c r="G179" i="1" s="1"/>
  <c r="I174" i="5"/>
  <c r="G175" i="1" s="1"/>
  <c r="I170" i="5"/>
  <c r="G171" i="1" s="1"/>
  <c r="I166" i="5"/>
  <c r="G167" i="1" s="1"/>
  <c r="I162" i="5"/>
  <c r="G163" i="1" s="1"/>
  <c r="I158" i="5"/>
  <c r="G159" i="1" s="1"/>
  <c r="I12" i="5"/>
  <c r="G13" i="1" s="1"/>
  <c r="I136" i="5"/>
  <c r="G137" i="1" s="1"/>
  <c r="I132" i="5"/>
  <c r="G133" i="1" s="1"/>
  <c r="I128" i="5"/>
  <c r="G129" i="1" s="1"/>
  <c r="I112" i="5"/>
  <c r="G113" i="1" s="1"/>
  <c r="I108" i="5"/>
  <c r="G109" i="1" s="1"/>
  <c r="I104" i="5"/>
  <c r="G105" i="1" s="1"/>
  <c r="I100" i="5"/>
  <c r="G101" i="1" s="1"/>
  <c r="I96" i="5"/>
  <c r="G97" i="1" s="1"/>
  <c r="I92" i="5"/>
  <c r="G93" i="1" s="1"/>
  <c r="I88" i="5"/>
  <c r="G89" i="1" s="1"/>
  <c r="I84" i="5"/>
  <c r="G85" i="1" s="1"/>
  <c r="I80" i="5"/>
  <c r="G81" i="1" s="1"/>
  <c r="I76" i="5"/>
  <c r="G77" i="1" s="1"/>
  <c r="I72" i="5"/>
  <c r="G73" i="1" s="1"/>
  <c r="I68" i="5"/>
  <c r="G69" i="1" s="1"/>
  <c r="I64" i="5"/>
  <c r="G65" i="1" s="1"/>
  <c r="I60" i="5"/>
  <c r="G61" i="1" s="1"/>
  <c r="I40" i="5"/>
  <c r="G41" i="1" s="1"/>
  <c r="I36" i="5"/>
  <c r="G37" i="1" s="1"/>
  <c r="I32" i="5"/>
  <c r="G33" i="1" s="1"/>
  <c r="I28" i="5"/>
  <c r="G29" i="1" s="1"/>
  <c r="I24" i="5"/>
  <c r="G25" i="1" s="1"/>
  <c r="I16" i="5"/>
  <c r="G17" i="1" s="1"/>
  <c r="I6" i="5"/>
  <c r="G7" i="1" s="1"/>
  <c r="I169" i="5"/>
  <c r="G170" i="1" s="1"/>
  <c r="I146" i="5"/>
  <c r="G147" i="1" s="1"/>
  <c r="I91" i="5"/>
  <c r="G92" i="1" s="1"/>
  <c r="I135" i="5"/>
  <c r="G136" i="1" s="1"/>
  <c r="I139" i="5"/>
  <c r="G140" i="1" s="1"/>
  <c r="I167" i="5"/>
  <c r="G168" i="1" s="1"/>
  <c r="I151" i="5"/>
  <c r="G152" i="1" s="1"/>
  <c r="I147" i="5"/>
  <c r="G148" i="1" s="1"/>
  <c r="I141" i="5"/>
  <c r="G142" i="1" s="1"/>
  <c r="I145" i="5"/>
  <c r="G146" i="1" s="1"/>
  <c r="I177" i="5"/>
  <c r="G178" i="1" s="1"/>
  <c r="I173" i="5"/>
  <c r="G174" i="1" s="1"/>
  <c r="I124" i="5"/>
  <c r="G125" i="1" s="1"/>
  <c r="I79" i="5"/>
  <c r="G80" i="1" s="1"/>
  <c r="I63" i="5"/>
  <c r="G64" i="1" s="1"/>
  <c r="I31" i="5"/>
  <c r="G32" i="1" s="1"/>
  <c r="I122" i="5"/>
  <c r="G123" i="1" s="1"/>
  <c r="I22" i="5"/>
  <c r="G23" i="1" s="1"/>
  <c r="I54" i="5"/>
  <c r="G55" i="1" s="1"/>
  <c r="I74" i="5"/>
  <c r="G75" i="1" s="1"/>
  <c r="I106" i="5"/>
  <c r="G107" i="1" s="1"/>
  <c r="I116" i="5"/>
  <c r="G117" i="1" s="1"/>
  <c r="I117" i="5"/>
  <c r="G118" i="1" s="1"/>
  <c r="I144" i="5"/>
  <c r="G145" i="1" s="1"/>
  <c r="I140" i="5"/>
  <c r="G141" i="1" s="1"/>
  <c r="I113" i="5"/>
  <c r="G114" i="1" s="1"/>
  <c r="I109" i="5"/>
  <c r="G110" i="1" s="1"/>
  <c r="I97" i="5"/>
  <c r="G98" i="1" s="1"/>
  <c r="I85" i="5"/>
  <c r="G86" i="1" s="1"/>
  <c r="I81" i="5"/>
  <c r="G82" i="1" s="1"/>
  <c r="I77" i="5"/>
  <c r="G78" i="1" s="1"/>
  <c r="I73" i="5"/>
  <c r="G74" i="1" s="1"/>
  <c r="I69" i="5"/>
  <c r="G70" i="1" s="1"/>
  <c r="I65" i="5"/>
  <c r="G66" i="1" s="1"/>
  <c r="I61" i="5"/>
  <c r="G62" i="1" s="1"/>
  <c r="I57" i="5"/>
  <c r="G58" i="1" s="1"/>
  <c r="I53" i="5"/>
  <c r="G54" i="1" s="1"/>
  <c r="I37" i="5"/>
  <c r="G38" i="1" s="1"/>
  <c r="I33" i="5"/>
  <c r="G34" i="1" s="1"/>
  <c r="I29" i="5"/>
  <c r="G30" i="1" s="1"/>
  <c r="I21" i="5"/>
  <c r="G22" i="1" s="1"/>
  <c r="I17" i="5"/>
  <c r="G18" i="1" s="1"/>
  <c r="I137" i="5"/>
  <c r="G138" i="1" s="1"/>
  <c r="I123" i="5"/>
  <c r="G124" i="1" s="1"/>
  <c r="I120" i="5"/>
  <c r="G121" i="1" s="1"/>
  <c r="I9" i="5"/>
  <c r="G10" i="1" s="1"/>
  <c r="I10" i="5"/>
  <c r="G11" i="1" s="1"/>
  <c r="I150" i="5"/>
  <c r="G151" i="1" s="1"/>
  <c r="I176" i="5"/>
  <c r="G177" i="1" s="1"/>
  <c r="I172" i="5"/>
  <c r="G173" i="1" s="1"/>
  <c r="I168" i="5"/>
  <c r="G169" i="1" s="1"/>
  <c r="I164" i="5"/>
  <c r="G165" i="1" s="1"/>
  <c r="I160" i="5"/>
  <c r="G161" i="1" s="1"/>
  <c r="I156" i="5"/>
  <c r="G157" i="1" s="1"/>
  <c r="I153" i="5"/>
  <c r="G154" i="1" s="1"/>
  <c r="I149" i="5"/>
  <c r="G150" i="1" s="1"/>
  <c r="I142" i="5"/>
  <c r="G143" i="1" s="1"/>
  <c r="I961" i="5"/>
  <c r="G959" i="1" s="1"/>
  <c r="I138" i="5"/>
  <c r="G139" i="1" s="1"/>
  <c r="I134" i="5"/>
  <c r="G135" i="1" s="1"/>
  <c r="I130" i="5"/>
  <c r="G131" i="1" s="1"/>
  <c r="I126" i="5"/>
  <c r="G127" i="1" s="1"/>
  <c r="I119" i="5"/>
  <c r="G120" i="1" s="1"/>
  <c r="I11" i="5"/>
  <c r="G12" i="1" s="1"/>
  <c r="I114" i="5"/>
  <c r="G115" i="1" s="1"/>
  <c r="I38" i="5"/>
  <c r="G39" i="1" s="1"/>
  <c r="I34" i="5"/>
  <c r="G35" i="1" s="1"/>
  <c r="I30" i="5"/>
  <c r="G31" i="1" s="1"/>
  <c r="I26" i="5"/>
  <c r="G27" i="1" s="1"/>
  <c r="I18" i="5"/>
  <c r="G19" i="1" s="1"/>
  <c r="I163" i="5"/>
  <c r="G164" i="1" s="1"/>
  <c r="I131" i="5"/>
  <c r="G132" i="1" s="1"/>
  <c r="I127" i="5"/>
  <c r="G128" i="1" s="1"/>
  <c r="I56" i="5"/>
  <c r="G57" i="1" s="1"/>
  <c r="I52" i="5"/>
  <c r="G53" i="1" s="1"/>
  <c r="I48" i="5"/>
  <c r="G49" i="1" s="1"/>
  <c r="I44" i="5"/>
  <c r="G45" i="1" s="1"/>
  <c r="I8" i="5"/>
  <c r="G9" i="1" s="1"/>
  <c r="I23" i="5"/>
  <c r="G24" i="1" s="1"/>
  <c r="I43" i="5"/>
  <c r="G44" i="1" s="1"/>
  <c r="I47" i="5"/>
  <c r="G48" i="1" s="1"/>
  <c r="I55" i="5"/>
  <c r="G56" i="1" s="1"/>
  <c r="I110" i="5"/>
  <c r="G111" i="1" s="1"/>
  <c r="I102" i="5"/>
  <c r="G103" i="1" s="1"/>
  <c r="I98" i="5"/>
  <c r="G99" i="1" s="1"/>
  <c r="I94" i="5"/>
  <c r="G95" i="1" s="1"/>
  <c r="I90" i="5"/>
  <c r="G91" i="1" s="1"/>
  <c r="I86" i="5"/>
  <c r="G87" i="1" s="1"/>
  <c r="I82" i="5"/>
  <c r="G83" i="1" s="1"/>
  <c r="I78" i="5"/>
  <c r="G79" i="1" s="1"/>
  <c r="I70" i="5"/>
  <c r="G71" i="1" s="1"/>
  <c r="I66" i="5"/>
  <c r="G67" i="1" s="1"/>
  <c r="I62" i="5"/>
  <c r="G63" i="1" s="1"/>
  <c r="I58" i="5"/>
  <c r="G59" i="1" s="1"/>
  <c r="I14" i="5"/>
  <c r="G15" i="1" s="1"/>
  <c r="D1464" i="5"/>
  <c r="I165" i="5"/>
  <c r="G166" i="1" s="1"/>
  <c r="I161" i="5"/>
  <c r="G162" i="1" s="1"/>
  <c r="I154" i="5"/>
  <c r="G155" i="1" s="1"/>
  <c r="I50" i="5"/>
  <c r="G51" i="1" s="1"/>
  <c r="I46" i="5"/>
  <c r="G47" i="1" s="1"/>
  <c r="I42" i="5"/>
  <c r="G43" i="1" s="1"/>
  <c r="I20" i="5"/>
  <c r="G21" i="1" s="1"/>
  <c r="C1464" i="5"/>
  <c r="I152" i="5"/>
  <c r="G153" i="1" s="1"/>
  <c r="I148" i="5"/>
  <c r="G149" i="1" s="1"/>
  <c r="I111" i="5"/>
  <c r="G112" i="1" s="1"/>
  <c r="I99" i="5"/>
  <c r="G100" i="1" s="1"/>
  <c r="I87" i="5"/>
  <c r="G88" i="1" s="1"/>
  <c r="I83" i="5"/>
  <c r="G84" i="1" s="1"/>
  <c r="I75" i="5"/>
  <c r="G76" i="1" s="1"/>
  <c r="I71" i="5"/>
  <c r="G72" i="1" s="1"/>
  <c r="I67" i="5"/>
  <c r="G68" i="1" s="1"/>
  <c r="I59" i="5"/>
  <c r="G60" i="1" s="1"/>
  <c r="I179" i="5"/>
  <c r="G180" i="1" s="1"/>
  <c r="I175" i="5"/>
  <c r="G176" i="1" s="1"/>
  <c r="I51" i="5"/>
  <c r="G52" i="1" s="1"/>
  <c r="I15" i="5"/>
  <c r="G16" i="1" s="1"/>
  <c r="I129" i="5"/>
  <c r="G130" i="1" s="1"/>
  <c r="I125" i="5"/>
  <c r="G126" i="1" s="1"/>
  <c r="I121" i="5"/>
  <c r="G122" i="1" s="1"/>
  <c r="I39" i="5"/>
  <c r="G40" i="1" s="1"/>
  <c r="I35" i="5"/>
  <c r="G36" i="1" s="1"/>
  <c r="I171" i="5"/>
  <c r="G172" i="1" s="1"/>
  <c r="I157" i="5"/>
  <c r="G158" i="1" s="1"/>
  <c r="I107" i="5"/>
  <c r="G108" i="1" s="1"/>
  <c r="I103" i="5"/>
  <c r="G104" i="1" s="1"/>
  <c r="I89" i="5"/>
  <c r="G90" i="1" s="1"/>
  <c r="I25" i="5"/>
  <c r="G26" i="1" s="1"/>
  <c r="I19" i="5"/>
  <c r="G20" i="1" s="1"/>
  <c r="I13" i="5"/>
  <c r="G14" i="1" s="1"/>
  <c r="I159" i="5"/>
  <c r="G160" i="1" s="1"/>
  <c r="I155" i="5"/>
  <c r="G156" i="1" s="1"/>
  <c r="I143" i="5"/>
  <c r="G144" i="1" s="1"/>
  <c r="I133" i="5"/>
  <c r="G134" i="1" s="1"/>
  <c r="I105" i="5"/>
  <c r="G106" i="1" s="1"/>
  <c r="I101" i="5"/>
  <c r="G102" i="1" s="1"/>
  <c r="I95" i="5"/>
  <c r="G96" i="1" s="1"/>
  <c r="I49" i="5"/>
  <c r="G50" i="1" s="1"/>
  <c r="I45" i="5"/>
  <c r="G46" i="1" s="1"/>
  <c r="I41" i="5"/>
  <c r="G42" i="1" s="1"/>
  <c r="I27" i="5"/>
  <c r="G28" i="1" s="1"/>
  <c r="J702" i="6"/>
  <c r="L702" i="6" s="1"/>
  <c r="I660" i="6"/>
  <c r="L660" i="6" s="1"/>
  <c r="L1350" i="6"/>
  <c r="L1282" i="6"/>
  <c r="L1258" i="6"/>
  <c r="L1248" i="6"/>
  <c r="L1195" i="6"/>
  <c r="L1160" i="6"/>
  <c r="L1152" i="6"/>
  <c r="L854" i="6"/>
  <c r="L845" i="6"/>
  <c r="L786" i="6"/>
  <c r="L773" i="6"/>
  <c r="L762" i="6"/>
  <c r="L755" i="6"/>
  <c r="L822" i="6"/>
  <c r="L1117" i="6"/>
  <c r="L1090" i="6"/>
  <c r="L1076" i="6"/>
  <c r="L1051" i="6"/>
  <c r="L1014" i="6"/>
  <c r="L1010" i="6"/>
  <c r="L939" i="6"/>
  <c r="L936" i="6"/>
  <c r="I683" i="6"/>
  <c r="L683" i="6" s="1"/>
  <c r="I691" i="6"/>
  <c r="L691" i="6" s="1"/>
  <c r="J655" i="6"/>
  <c r="L655" i="6" s="1"/>
  <c r="I606" i="6"/>
  <c r="L606" i="6" s="1"/>
  <c r="I693" i="6"/>
  <c r="L693" i="6" s="1"/>
  <c r="I674" i="6"/>
  <c r="L674" i="6" s="1"/>
  <c r="J687" i="6"/>
  <c r="L687" i="6" s="1"/>
  <c r="L962" i="6"/>
  <c r="J697" i="6"/>
  <c r="L697" i="6" s="1"/>
  <c r="L1155" i="6"/>
  <c r="L765" i="6"/>
  <c r="L730" i="6"/>
  <c r="I563" i="6"/>
  <c r="L563" i="6" s="1"/>
  <c r="J626" i="6"/>
  <c r="L626" i="6" s="1"/>
  <c r="J577" i="6"/>
  <c r="L577" i="6" s="1"/>
  <c r="I664" i="6"/>
  <c r="L664" i="6" s="1"/>
  <c r="I692" i="6"/>
  <c r="L692" i="6" s="1"/>
  <c r="J684" i="6"/>
  <c r="L684" i="6" s="1"/>
  <c r="I593" i="6"/>
  <c r="L593" i="6" s="1"/>
  <c r="I666" i="6"/>
  <c r="L666" i="6" s="1"/>
  <c r="I672" i="6"/>
  <c r="L672" i="6" s="1"/>
  <c r="J668" i="6"/>
  <c r="L668" i="6" s="1"/>
  <c r="I609" i="6"/>
  <c r="L609" i="6" s="1"/>
  <c r="J615" i="6"/>
  <c r="L615" i="6" s="1"/>
  <c r="J617" i="6"/>
  <c r="L617" i="6" s="1"/>
  <c r="L1256" i="6"/>
  <c r="L1253" i="6"/>
  <c r="L1241" i="6"/>
  <c r="L1225" i="6"/>
  <c r="L1157" i="6"/>
  <c r="L1081" i="6"/>
  <c r="L835" i="6"/>
  <c r="L794" i="6"/>
  <c r="L799" i="6"/>
  <c r="L1047" i="6"/>
  <c r="J557" i="6"/>
  <c r="L557" i="6" s="1"/>
  <c r="L1131" i="6"/>
  <c r="J603" i="6"/>
  <c r="L603" i="6" s="1"/>
  <c r="L714" i="6"/>
  <c r="L1028" i="6"/>
  <c r="I676" i="6"/>
  <c r="L676" i="6" s="1"/>
  <c r="I1456" i="6"/>
  <c r="L1196" i="6"/>
  <c r="J662" i="6"/>
  <c r="L662" i="6" s="1"/>
  <c r="J695" i="6"/>
  <c r="L695" i="6" s="1"/>
  <c r="I1434" i="6"/>
  <c r="I1426" i="6"/>
  <c r="I1375" i="6"/>
  <c r="I1367" i="6"/>
  <c r="I1179" i="6"/>
  <c r="L1179" i="6" s="1"/>
  <c r="I1084" i="6"/>
  <c r="L1084" i="6" s="1"/>
  <c r="L1069" i="6"/>
  <c r="L1428" i="6"/>
  <c r="I1452" i="6"/>
  <c r="I1444" i="6"/>
  <c r="I1440" i="6"/>
  <c r="I1431" i="6"/>
  <c r="I1419" i="6"/>
  <c r="I1415" i="6"/>
  <c r="I1411" i="6"/>
  <c r="I1405" i="6"/>
  <c r="L1281" i="6"/>
  <c r="L1272" i="6"/>
  <c r="L1260" i="6"/>
  <c r="L1236" i="6"/>
  <c r="L1233" i="6"/>
  <c r="I1229" i="6"/>
  <c r="L1229" i="6" s="1"/>
  <c r="L1223" i="6"/>
  <c r="L1188" i="6"/>
  <c r="L1184" i="6"/>
  <c r="L1178" i="6"/>
  <c r="I1450" i="6"/>
  <c r="L1199" i="6"/>
  <c r="L891" i="6"/>
  <c r="J667" i="6"/>
  <c r="L667" i="6" s="1"/>
  <c r="L1217" i="6"/>
  <c r="J616" i="6"/>
  <c r="L616" i="6" s="1"/>
  <c r="L793" i="6"/>
  <c r="I553" i="6"/>
  <c r="L553" i="6" s="1"/>
  <c r="J682" i="6"/>
  <c r="L682" i="6" s="1"/>
  <c r="I548" i="6"/>
  <c r="L548" i="6" s="1"/>
  <c r="L869" i="6"/>
  <c r="L1171" i="6"/>
  <c r="L1159" i="6"/>
  <c r="L1147" i="6"/>
  <c r="L1124" i="6"/>
  <c r="L1092" i="6"/>
  <c r="L1089" i="6"/>
  <c r="L1085" i="6"/>
  <c r="L1062" i="6"/>
  <c r="L884" i="6"/>
  <c r="L857" i="6"/>
  <c r="L848" i="6"/>
  <c r="L825" i="6"/>
  <c r="L814" i="6"/>
  <c r="L808" i="6"/>
  <c r="L800" i="6"/>
  <c r="L797" i="6"/>
  <c r="L761" i="6"/>
  <c r="L725" i="6"/>
  <c r="L721" i="6"/>
  <c r="I591" i="6"/>
  <c r="L591" i="6" s="1"/>
  <c r="L749" i="6"/>
  <c r="J685" i="6"/>
  <c r="L685" i="6" s="1"/>
  <c r="J558" i="6"/>
  <c r="L558" i="6" s="1"/>
  <c r="L849" i="6"/>
  <c r="J688" i="6"/>
  <c r="L688" i="6" s="1"/>
  <c r="J545" i="6"/>
  <c r="L545" i="6" s="1"/>
  <c r="J574" i="6"/>
  <c r="L574" i="6" s="1"/>
  <c r="L783" i="6"/>
  <c r="J589" i="6"/>
  <c r="L589" i="6" s="1"/>
  <c r="I101" i="6"/>
  <c r="I1020" i="6"/>
  <c r="L1020" i="6" s="1"/>
  <c r="I996" i="6"/>
  <c r="L996" i="6" s="1"/>
  <c r="I844" i="6"/>
  <c r="L844" i="6" s="1"/>
  <c r="I782" i="6"/>
  <c r="L782" i="6" s="1"/>
  <c r="J698" i="6"/>
  <c r="I698" i="6"/>
  <c r="J696" i="6"/>
  <c r="J694" i="6"/>
  <c r="I694" i="6"/>
  <c r="J681" i="6"/>
  <c r="I681" i="6"/>
  <c r="I669" i="6"/>
  <c r="J669" i="6"/>
  <c r="J657" i="6"/>
  <c r="I657" i="6"/>
  <c r="J623" i="6"/>
  <c r="I623" i="6"/>
  <c r="J613" i="6"/>
  <c r="I613" i="6"/>
  <c r="J611" i="6"/>
  <c r="I611" i="6"/>
  <c r="J601" i="6"/>
  <c r="I601" i="6"/>
  <c r="J599" i="6"/>
  <c r="I599" i="6"/>
  <c r="J597" i="6"/>
  <c r="I597" i="6"/>
  <c r="I9" i="6"/>
  <c r="I13" i="6"/>
  <c r="I17" i="6"/>
  <c r="I25" i="6"/>
  <c r="I45" i="6"/>
  <c r="I49" i="6"/>
  <c r="I57" i="6"/>
  <c r="I65" i="6"/>
  <c r="I69" i="6"/>
  <c r="I77" i="6"/>
  <c r="I89" i="6"/>
  <c r="I93" i="6"/>
  <c r="I97" i="6"/>
  <c r="I109" i="6"/>
  <c r="I113" i="6"/>
  <c r="I120" i="6"/>
  <c r="I145" i="6"/>
  <c r="I165" i="6"/>
  <c r="I177" i="6"/>
  <c r="I189" i="6"/>
  <c r="I193" i="6"/>
  <c r="I205" i="6"/>
  <c r="I217" i="6"/>
  <c r="I221" i="6"/>
  <c r="I241" i="6"/>
  <c r="I257" i="6"/>
  <c r="I259" i="6"/>
  <c r="I266" i="6"/>
  <c r="I274" i="6"/>
  <c r="I286" i="6"/>
  <c r="I298" i="6"/>
  <c r="I317" i="6"/>
  <c r="I320" i="6"/>
  <c r="I324" i="6"/>
  <c r="I328" i="6"/>
  <c r="I332" i="6"/>
  <c r="I340" i="6"/>
  <c r="I348" i="6"/>
  <c r="I355" i="6"/>
  <c r="L713" i="6"/>
  <c r="L928" i="6"/>
  <c r="L1267" i="6"/>
  <c r="L1121" i="6"/>
  <c r="I567" i="6"/>
  <c r="L567" i="6" s="1"/>
  <c r="I700" i="6"/>
  <c r="L700" i="6" s="1"/>
  <c r="L1083" i="6"/>
  <c r="L1153" i="6"/>
  <c r="I1364" i="6"/>
  <c r="L1049" i="6"/>
  <c r="L1187" i="6"/>
  <c r="J573" i="6"/>
  <c r="L573" i="6" s="1"/>
  <c r="I720" i="6"/>
  <c r="L720" i="6" s="1"/>
  <c r="I659" i="6"/>
  <c r="L659" i="6" s="1"/>
  <c r="J585" i="6"/>
  <c r="L585" i="6" s="1"/>
  <c r="I565" i="6"/>
  <c r="L565" i="6" s="1"/>
  <c r="I571" i="6"/>
  <c r="L571" i="6" s="1"/>
  <c r="J559" i="6"/>
  <c r="L559" i="6" s="1"/>
  <c r="I696" i="6"/>
  <c r="I1459" i="6"/>
  <c r="I1443" i="6"/>
  <c r="I1439" i="6"/>
  <c r="I1356" i="6"/>
  <c r="L1356" i="6" s="1"/>
  <c r="I1226" i="6"/>
  <c r="L1226" i="6" s="1"/>
  <c r="I1206" i="6"/>
  <c r="L1206" i="6" s="1"/>
  <c r="I1177" i="6"/>
  <c r="L1177" i="6" s="1"/>
  <c r="I1103" i="6"/>
  <c r="L1103" i="6" s="1"/>
  <c r="L1232" i="6"/>
  <c r="I1377" i="6"/>
  <c r="I1271" i="6"/>
  <c r="L1271" i="6" s="1"/>
  <c r="I1064" i="6"/>
  <c r="L1064" i="6" s="1"/>
  <c r="L1119" i="6"/>
  <c r="L1270" i="6"/>
  <c r="L1222" i="6"/>
  <c r="L1096" i="6"/>
  <c r="I1381" i="6"/>
  <c r="I1369" i="6"/>
  <c r="L1369" i="6" s="1"/>
  <c r="L1065" i="6"/>
  <c r="L1183" i="6"/>
  <c r="I665" i="6"/>
  <c r="L665" i="6" s="1"/>
  <c r="I1354" i="6"/>
  <c r="L1354" i="6" s="1"/>
  <c r="L1335" i="6"/>
  <c r="L1266" i="6"/>
  <c r="L1245" i="6"/>
  <c r="L1228" i="6"/>
  <c r="I1175" i="6"/>
  <c r="L1175" i="6" s="1"/>
  <c r="I1144" i="6"/>
  <c r="L1144" i="6" s="1"/>
  <c r="I1133" i="6"/>
  <c r="L1133" i="6" s="1"/>
  <c r="L1091" i="6"/>
  <c r="I1040" i="6"/>
  <c r="L1040" i="6" s="1"/>
  <c r="I1022" i="6"/>
  <c r="L1022" i="6" s="1"/>
  <c r="I909" i="6"/>
  <c r="L909" i="6" s="1"/>
  <c r="L902" i="6"/>
  <c r="L861" i="6"/>
  <c r="L831" i="6"/>
  <c r="L748" i="6"/>
  <c r="L1212" i="6"/>
  <c r="I595" i="6"/>
  <c r="L595" i="6" s="1"/>
  <c r="L744" i="6"/>
  <c r="L1032" i="6"/>
  <c r="L1115" i="6"/>
  <c r="L1214" i="6"/>
  <c r="L813" i="6"/>
  <c r="L1169" i="6"/>
  <c r="L965" i="6"/>
  <c r="L712" i="6"/>
  <c r="L911" i="6"/>
  <c r="J661" i="6"/>
  <c r="L661" i="6" s="1"/>
  <c r="L1095" i="6"/>
  <c r="L1254" i="6"/>
  <c r="I1445" i="6"/>
  <c r="I1394" i="6"/>
  <c r="L790" i="6"/>
  <c r="L1072" i="6"/>
  <c r="L1151" i="6"/>
  <c r="I1370" i="6"/>
  <c r="L1315" i="6"/>
  <c r="L1247" i="6"/>
  <c r="L1220" i="6"/>
  <c r="L1211" i="6"/>
  <c r="L1204" i="6"/>
  <c r="J699" i="6"/>
  <c r="I699" i="6"/>
  <c r="L1007" i="6"/>
  <c r="L1176" i="6"/>
  <c r="L1227" i="6"/>
  <c r="I1378" i="6"/>
  <c r="L750" i="6"/>
  <c r="L757" i="6"/>
  <c r="L1264" i="6"/>
  <c r="L1257" i="6"/>
  <c r="L1182" i="6"/>
  <c r="L1268" i="6"/>
  <c r="I1366" i="6"/>
  <c r="L1366" i="6" s="1"/>
  <c r="L795" i="6"/>
  <c r="L1172" i="6"/>
  <c r="L1274" i="6"/>
  <c r="L1269" i="6"/>
  <c r="L1265" i="6"/>
  <c r="L1244" i="6"/>
  <c r="L1235" i="6"/>
  <c r="L1221" i="6"/>
  <c r="L1215" i="6"/>
  <c r="L1207" i="6"/>
  <c r="L1197" i="6"/>
  <c r="L1194" i="6"/>
  <c r="L1193" i="6"/>
  <c r="L1189" i="6"/>
  <c r="L1145" i="6"/>
  <c r="L1138" i="6"/>
  <c r="L1135" i="6"/>
  <c r="L1125" i="6"/>
  <c r="L1123" i="6"/>
  <c r="L1105" i="6"/>
  <c r="L1097" i="6"/>
  <c r="L1086" i="6"/>
  <c r="L1077" i="6"/>
  <c r="L1046" i="6"/>
  <c r="L907" i="6"/>
  <c r="L828" i="6"/>
  <c r="L815" i="6"/>
  <c r="L807" i="6"/>
  <c r="L796" i="6"/>
  <c r="L775" i="6"/>
  <c r="L763" i="6"/>
  <c r="L759" i="6"/>
  <c r="L758" i="6"/>
  <c r="L752" i="6"/>
  <c r="L743" i="6"/>
  <c r="L723" i="6"/>
  <c r="L719" i="6"/>
  <c r="I87" i="6"/>
  <c r="I608" i="6"/>
  <c r="J608" i="6"/>
  <c r="I604" i="6"/>
  <c r="J604" i="6"/>
  <c r="J600" i="6"/>
  <c r="I600" i="6"/>
  <c r="J596" i="6"/>
  <c r="I596" i="6"/>
  <c r="J592" i="6"/>
  <c r="I592" i="6"/>
  <c r="J586" i="6"/>
  <c r="I586" i="6"/>
  <c r="J570" i="6"/>
  <c r="I570" i="6"/>
  <c r="J564" i="6"/>
  <c r="I564" i="6"/>
  <c r="J560" i="6"/>
  <c r="I560" i="6"/>
  <c r="J556" i="6"/>
  <c r="I556" i="6"/>
  <c r="I27" i="6"/>
  <c r="I67" i="6"/>
  <c r="I199" i="6"/>
  <c r="I215" i="6"/>
  <c r="I231" i="6"/>
  <c r="I275" i="6"/>
  <c r="I291" i="6"/>
  <c r="I333" i="6"/>
  <c r="J542" i="6"/>
  <c r="L542" i="6" s="1"/>
  <c r="I612" i="6"/>
  <c r="L612" i="6" s="1"/>
  <c r="I584" i="6"/>
  <c r="L584" i="6" s="1"/>
  <c r="J566" i="6"/>
  <c r="L566" i="6" s="1"/>
  <c r="L1327" i="6"/>
  <c r="J572" i="6"/>
  <c r="L572" i="6" s="1"/>
  <c r="J582" i="6"/>
  <c r="L582" i="6" s="1"/>
  <c r="I550" i="6"/>
  <c r="L550" i="6" s="1"/>
  <c r="J568" i="6"/>
  <c r="L568" i="6" s="1"/>
  <c r="J552" i="6"/>
  <c r="L552" i="6" s="1"/>
  <c r="I594" i="6"/>
  <c r="J594" i="6"/>
  <c r="I590" i="6"/>
  <c r="J590" i="6"/>
  <c r="J580" i="6"/>
  <c r="I580" i="6"/>
  <c r="I578" i="6"/>
  <c r="J578" i="6"/>
  <c r="I576" i="6"/>
  <c r="J576" i="6"/>
  <c r="I562" i="6"/>
  <c r="J562" i="6"/>
  <c r="I554" i="6"/>
  <c r="J554" i="6"/>
  <c r="J546" i="6"/>
  <c r="I546" i="6"/>
  <c r="I155" i="6"/>
  <c r="I167" i="6"/>
  <c r="I175" i="6"/>
  <c r="I195" i="6"/>
  <c r="I227" i="6"/>
  <c r="I243" i="6"/>
  <c r="I258" i="6"/>
  <c r="I287" i="6"/>
  <c r="I306" i="6"/>
  <c r="I588" i="6"/>
  <c r="L588" i="6" s="1"/>
  <c r="I544" i="6"/>
  <c r="L544" i="6" s="1"/>
  <c r="J614" i="6"/>
  <c r="L614" i="6" s="1"/>
  <c r="I1454" i="6"/>
  <c r="I1414" i="6"/>
  <c r="I1410" i="6"/>
  <c r="I1406" i="6"/>
  <c r="I1368" i="6"/>
  <c r="I1416" i="6"/>
  <c r="L753" i="6"/>
  <c r="I812" i="6"/>
  <c r="L812" i="6" s="1"/>
  <c r="L969" i="6"/>
  <c r="J607" i="6"/>
  <c r="I607" i="6"/>
  <c r="I587" i="6"/>
  <c r="J587" i="6"/>
  <c r="J579" i="6"/>
  <c r="I579" i="6"/>
  <c r="I555" i="6"/>
  <c r="J555" i="6"/>
  <c r="J547" i="6"/>
  <c r="I547" i="6"/>
  <c r="L1161" i="6"/>
  <c r="L726" i="6"/>
  <c r="L1224" i="6"/>
  <c r="L731" i="6"/>
  <c r="L1140" i="6"/>
  <c r="L1273" i="6"/>
  <c r="L774" i="6"/>
  <c r="L827" i="6"/>
  <c r="L1165" i="6"/>
  <c r="L1045" i="6"/>
  <c r="L1275" i="6"/>
  <c r="L1246" i="6"/>
  <c r="L842" i="6"/>
  <c r="L1162" i="6"/>
  <c r="L801" i="6"/>
  <c r="L1186" i="6"/>
  <c r="L851" i="6"/>
  <c r="L806" i="6"/>
  <c r="L766" i="6"/>
  <c r="L1231" i="6"/>
  <c r="L780" i="6"/>
  <c r="L1255" i="6"/>
  <c r="L1192" i="6"/>
  <c r="L778" i="6"/>
  <c r="L1087" i="6"/>
  <c r="L1190" i="6"/>
  <c r="L1198" i="6"/>
  <c r="L1173" i="6"/>
  <c r="I1418" i="6"/>
  <c r="I1424" i="6"/>
  <c r="I1448" i="6"/>
  <c r="I1436" i="6"/>
  <c r="I1429" i="6"/>
  <c r="I1427" i="6"/>
  <c r="I1423" i="6"/>
  <c r="I1421" i="6"/>
  <c r="I1417" i="6"/>
  <c r="L1262" i="6"/>
  <c r="L1252" i="6"/>
  <c r="I734" i="6"/>
  <c r="L734" i="6" s="1"/>
  <c r="L737" i="6"/>
  <c r="L1002" i="6"/>
  <c r="L986" i="6"/>
  <c r="L958" i="6"/>
  <c r="L926" i="6"/>
  <c r="L903" i="6"/>
  <c r="L706" i="6"/>
  <c r="L863" i="6"/>
  <c r="L865" i="6"/>
  <c r="L873" i="6"/>
  <c r="L874" i="6"/>
  <c r="L877" i="6"/>
  <c r="L881" i="6"/>
  <c r="L1312" i="6"/>
  <c r="L838" i="6"/>
  <c r="L1071" i="6"/>
  <c r="L1063" i="6"/>
  <c r="L1054" i="6"/>
  <c r="L1053" i="6"/>
  <c r="L1052" i="6"/>
  <c r="L1048" i="6"/>
  <c r="L1041" i="6"/>
  <c r="L1027" i="6"/>
  <c r="L1013" i="6"/>
  <c r="L1012" i="6"/>
  <c r="L1008" i="6"/>
  <c r="L968" i="6"/>
  <c r="L957" i="6"/>
  <c r="L952" i="6"/>
  <c r="L948" i="6"/>
  <c r="L947" i="6"/>
  <c r="L932" i="6"/>
  <c r="L931" i="6"/>
  <c r="L889" i="6"/>
  <c r="L860" i="6"/>
  <c r="L859" i="6"/>
  <c r="L855" i="6"/>
  <c r="L853" i="6"/>
  <c r="L841" i="6"/>
  <c r="L839" i="6"/>
  <c r="L830" i="6"/>
  <c r="L829" i="6"/>
  <c r="L820" i="6"/>
  <c r="L818" i="6"/>
  <c r="L816" i="6"/>
  <c r="L811" i="6"/>
  <c r="L810" i="6"/>
  <c r="L781" i="6"/>
  <c r="L777" i="6"/>
  <c r="L770" i="6"/>
  <c r="L742" i="6"/>
  <c r="L739" i="6"/>
  <c r="L736" i="6"/>
  <c r="L735" i="6"/>
  <c r="L728" i="6"/>
  <c r="I1373" i="6"/>
  <c r="L703" i="6"/>
  <c r="I715" i="6"/>
  <c r="L715" i="6" s="1"/>
  <c r="I670" i="6"/>
  <c r="J670" i="6"/>
  <c r="J658" i="6"/>
  <c r="I658" i="6"/>
  <c r="J656" i="6"/>
  <c r="I656" i="6"/>
  <c r="J648" i="6"/>
  <c r="I648" i="6"/>
  <c r="J636" i="6"/>
  <c r="I636" i="6"/>
  <c r="I150" i="6"/>
  <c r="I826" i="6"/>
  <c r="L826" i="6" s="1"/>
  <c r="L1042" i="6"/>
  <c r="L892" i="6"/>
  <c r="L846" i="6"/>
  <c r="L1011" i="6"/>
  <c r="L1024" i="6"/>
  <c r="L805" i="6"/>
  <c r="L905" i="6"/>
  <c r="L1075" i="6"/>
  <c r="I964" i="6"/>
  <c r="L964" i="6" s="1"/>
  <c r="L976" i="6"/>
  <c r="L1061" i="6"/>
  <c r="L933" i="6"/>
  <c r="L1023" i="6"/>
  <c r="L1026" i="6"/>
  <c r="L1039" i="6"/>
  <c r="L824" i="6"/>
  <c r="L850" i="6"/>
  <c r="L913" i="6"/>
  <c r="L912" i="6"/>
  <c r="L769" i="6"/>
  <c r="L784" i="6"/>
  <c r="L823" i="6"/>
  <c r="L768" i="6"/>
  <c r="L1019" i="6"/>
  <c r="L1015" i="6"/>
  <c r="L1009" i="6"/>
  <c r="L985" i="6"/>
  <c r="L979" i="6"/>
  <c r="L972" i="6"/>
  <c r="L963" i="6"/>
  <c r="L959" i="6"/>
  <c r="L923" i="6"/>
  <c r="L921" i="6"/>
  <c r="L919" i="6"/>
  <c r="L904" i="6"/>
  <c r="I741" i="6"/>
  <c r="L741" i="6" s="1"/>
  <c r="J679" i="6"/>
  <c r="I679" i="6"/>
  <c r="J677" i="6"/>
  <c r="I677" i="6"/>
  <c r="I663" i="6"/>
  <c r="J663" i="6"/>
  <c r="J647" i="6"/>
  <c r="I647" i="6"/>
  <c r="I1396" i="6"/>
  <c r="I40" i="6"/>
  <c r="I48" i="6"/>
  <c r="I88" i="6"/>
  <c r="I159" i="6"/>
  <c r="I1251" i="6"/>
  <c r="L1251" i="6" s="1"/>
  <c r="L738" i="6"/>
  <c r="L1050" i="6"/>
  <c r="L1137" i="6"/>
  <c r="L1074" i="6"/>
  <c r="L1353" i="6"/>
  <c r="L1341" i="6"/>
  <c r="L1332" i="6"/>
  <c r="L1324" i="6"/>
  <c r="L1261" i="6"/>
  <c r="L1238" i="6"/>
  <c r="L843" i="6"/>
  <c r="L1066" i="6"/>
  <c r="L791" i="6"/>
  <c r="L1349" i="6"/>
  <c r="L1156" i="6"/>
  <c r="L1113" i="6"/>
  <c r="L1093" i="6"/>
  <c r="L1068" i="6"/>
  <c r="L787" i="6"/>
  <c r="L764" i="6"/>
  <c r="L760" i="6"/>
  <c r="L732" i="6"/>
  <c r="L1234" i="6"/>
  <c r="L1129" i="6"/>
  <c r="L1154" i="6"/>
  <c r="L1130" i="6"/>
  <c r="L1116" i="6"/>
  <c r="L1112" i="6"/>
  <c r="L1108" i="6"/>
  <c r="L1070" i="6"/>
  <c r="L1057" i="6"/>
  <c r="L718" i="6"/>
  <c r="J632" i="6"/>
  <c r="I632" i="6"/>
  <c r="L922" i="6"/>
  <c r="L1322" i="6"/>
  <c r="L1263" i="6"/>
  <c r="L940" i="6"/>
  <c r="L1240" i="6"/>
  <c r="L908" i="6"/>
  <c r="L966" i="6"/>
  <c r="I629" i="6"/>
  <c r="L629" i="6" s="1"/>
  <c r="J637" i="6"/>
  <c r="L637" i="6" s="1"/>
  <c r="I1317" i="6"/>
  <c r="L1317" i="6" s="1"/>
  <c r="I1293" i="6"/>
  <c r="L1293" i="6" s="1"/>
  <c r="I1291" i="6"/>
  <c r="L1291" i="6" s="1"/>
  <c r="I1219" i="6"/>
  <c r="L1219" i="6" s="1"/>
  <c r="I1018" i="6"/>
  <c r="L1018" i="6" s="1"/>
  <c r="I994" i="6"/>
  <c r="L994" i="6" s="1"/>
  <c r="I982" i="6"/>
  <c r="L982" i="6" s="1"/>
  <c r="I971" i="6"/>
  <c r="L971" i="6" s="1"/>
  <c r="I38" i="6"/>
  <c r="I118" i="6"/>
  <c r="I138" i="6"/>
  <c r="I142" i="6"/>
  <c r="I156" i="6"/>
  <c r="L1323" i="6"/>
  <c r="J622" i="6"/>
  <c r="L622" i="6" s="1"/>
  <c r="L887" i="6"/>
  <c r="L997" i="6"/>
  <c r="L970" i="6"/>
  <c r="I12" i="6"/>
  <c r="I20" i="6"/>
  <c r="I36" i="6"/>
  <c r="I52" i="6"/>
  <c r="I60" i="6"/>
  <c r="I84" i="6"/>
  <c r="I108" i="6"/>
  <c r="I116" i="6"/>
  <c r="I132" i="6"/>
  <c r="I136" i="6"/>
  <c r="I144" i="6"/>
  <c r="I158" i="6"/>
  <c r="I162" i="6"/>
  <c r="I166" i="6"/>
  <c r="I186" i="6"/>
  <c r="I246" i="6"/>
  <c r="I942" i="6"/>
  <c r="L942" i="6" s="1"/>
  <c r="I930" i="6"/>
  <c r="L930" i="6" s="1"/>
  <c r="I915" i="6"/>
  <c r="L915" i="6" s="1"/>
  <c r="I899" i="6"/>
  <c r="L899" i="6" s="1"/>
  <c r="I654" i="6"/>
  <c r="J654" i="6"/>
  <c r="J650" i="6"/>
  <c r="I650" i="6"/>
  <c r="J646" i="6"/>
  <c r="I646" i="6"/>
  <c r="J644" i="6"/>
  <c r="I644" i="6"/>
  <c r="J642" i="6"/>
  <c r="I642" i="6"/>
  <c r="J638" i="6"/>
  <c r="I638" i="6"/>
  <c r="J634" i="6"/>
  <c r="I634" i="6"/>
  <c r="I630" i="6"/>
  <c r="J630" i="6"/>
  <c r="J628" i="6"/>
  <c r="I628" i="6"/>
  <c r="I624" i="6"/>
  <c r="J624" i="6"/>
  <c r="J620" i="6"/>
  <c r="I620" i="6"/>
  <c r="I22" i="6"/>
  <c r="I70" i="6"/>
  <c r="I86" i="6"/>
  <c r="I94" i="6"/>
  <c r="I126" i="6"/>
  <c r="I168" i="6"/>
  <c r="I172" i="6"/>
  <c r="I188" i="6"/>
  <c r="I204" i="6"/>
  <c r="I1399" i="6"/>
  <c r="L917" i="6"/>
  <c r="L1330" i="6"/>
  <c r="L946" i="6"/>
  <c r="L978" i="6"/>
  <c r="I1365" i="6"/>
  <c r="L886" i="6"/>
  <c r="J618" i="6"/>
  <c r="L618" i="6" s="1"/>
  <c r="I1380" i="6"/>
  <c r="L1343" i="6"/>
  <c r="L1338" i="6"/>
  <c r="L1326" i="6"/>
  <c r="L1318" i="6"/>
  <c r="L1292" i="6"/>
  <c r="I1239" i="6"/>
  <c r="L1239" i="6" s="1"/>
  <c r="L1017" i="6"/>
  <c r="I1000" i="6"/>
  <c r="L1000" i="6" s="1"/>
  <c r="I980" i="6"/>
  <c r="L980" i="6" s="1"/>
  <c r="L953" i="6"/>
  <c r="I951" i="6"/>
  <c r="I916" i="6"/>
  <c r="L916" i="6" s="1"/>
  <c r="I893" i="6"/>
  <c r="L893" i="6" s="1"/>
  <c r="L890" i="6"/>
  <c r="I651" i="6"/>
  <c r="J651" i="6"/>
  <c r="I645" i="6"/>
  <c r="J643" i="6"/>
  <c r="I643" i="6"/>
  <c r="I639" i="6"/>
  <c r="J639" i="6"/>
  <c r="J635" i="6"/>
  <c r="I635" i="6"/>
  <c r="J633" i="6"/>
  <c r="I633" i="6"/>
  <c r="I631" i="6"/>
  <c r="J631" i="6"/>
  <c r="J627" i="6"/>
  <c r="I627" i="6"/>
  <c r="I625" i="6"/>
  <c r="J625" i="6"/>
  <c r="I621" i="6"/>
  <c r="J621" i="6"/>
  <c r="L938" i="6"/>
  <c r="L990" i="6"/>
  <c r="L1289" i="6"/>
  <c r="I1404" i="6"/>
  <c r="L1340" i="6"/>
  <c r="J649" i="6"/>
  <c r="L649" i="6" s="1"/>
  <c r="L991" i="6"/>
  <c r="L1218" i="6"/>
  <c r="I264" i="6"/>
  <c r="L1331" i="6"/>
  <c r="L974" i="6"/>
  <c r="I954" i="6"/>
  <c r="L954" i="6" s="1"/>
  <c r="L920" i="6"/>
  <c r="L918" i="6"/>
  <c r="L984" i="6"/>
  <c r="L956" i="6"/>
  <c r="J653" i="6"/>
  <c r="L653" i="6" s="1"/>
  <c r="I652" i="6"/>
  <c r="L652" i="6" s="1"/>
  <c r="I641" i="6"/>
  <c r="L641" i="6" s="1"/>
  <c r="J645" i="6"/>
  <c r="L941" i="6"/>
  <c r="L973" i="6"/>
  <c r="L1021" i="6"/>
  <c r="L906" i="6"/>
  <c r="L999" i="6"/>
  <c r="L975" i="6"/>
  <c r="L1284" i="6"/>
  <c r="L1216" i="6"/>
  <c r="I690" i="6"/>
  <c r="J690" i="6"/>
  <c r="I366" i="6"/>
  <c r="L1319" i="6"/>
  <c r="L1003" i="6"/>
  <c r="L1345" i="6"/>
  <c r="L1167" i="6"/>
  <c r="L788" i="6"/>
  <c r="L785" i="6"/>
  <c r="L767" i="6"/>
  <c r="L733" i="6"/>
  <c r="L722" i="6"/>
  <c r="L711" i="6"/>
  <c r="L819" i="6"/>
  <c r="L1073" i="6"/>
  <c r="L995" i="6"/>
  <c r="L1149" i="6"/>
  <c r="L983" i="6"/>
  <c r="L1143" i="6"/>
  <c r="L1034" i="6"/>
  <c r="L987" i="6"/>
  <c r="L898" i="6"/>
  <c r="L809" i="6"/>
  <c r="L870" i="6"/>
  <c r="L872" i="6"/>
  <c r="L792" i="6"/>
  <c r="L1174" i="6"/>
  <c r="L834" i="6"/>
  <c r="L977" i="6"/>
  <c r="L747" i="6"/>
  <c r="L754" i="6"/>
  <c r="L717" i="6"/>
  <c r="L1285" i="6"/>
  <c r="L1259" i="6"/>
  <c r="L1250" i="6"/>
  <c r="L1249" i="6"/>
  <c r="L1237" i="6"/>
  <c r="L1230" i="6"/>
  <c r="L1202" i="6"/>
  <c r="L1191" i="6"/>
  <c r="L1059" i="6"/>
  <c r="L1036" i="6"/>
  <c r="L1031" i="6"/>
  <c r="L1001" i="6"/>
  <c r="L989" i="6"/>
  <c r="L961" i="6"/>
  <c r="L955" i="6"/>
  <c r="L901" i="6"/>
  <c r="L840" i="6"/>
  <c r="L832" i="6"/>
  <c r="L803" i="6"/>
  <c r="I704" i="6"/>
  <c r="L704" i="6" s="1"/>
  <c r="L871" i="6"/>
  <c r="I1363" i="6"/>
  <c r="I1329" i="6"/>
  <c r="L1329" i="6" s="1"/>
  <c r="I867" i="6"/>
  <c r="L867" i="6" s="1"/>
  <c r="L1139" i="6"/>
  <c r="L875" i="6"/>
  <c r="L1348" i="6"/>
  <c r="L1136" i="6"/>
  <c r="L1127" i="6"/>
  <c r="L1128" i="6"/>
  <c r="I1455" i="6"/>
  <c r="I1451" i="6"/>
  <c r="I1384" i="6"/>
  <c r="L1325" i="6"/>
  <c r="L1321" i="6"/>
  <c r="L1342" i="6"/>
  <c r="L879" i="6"/>
  <c r="L878" i="6"/>
  <c r="L866" i="6"/>
  <c r="L1352" i="6"/>
  <c r="L1290" i="6"/>
  <c r="L1316" i="6"/>
  <c r="L1328" i="6"/>
  <c r="L1347" i="6"/>
  <c r="L1114" i="6"/>
  <c r="L993" i="6"/>
  <c r="L1044" i="6"/>
  <c r="L1102" i="6"/>
  <c r="L804" i="6"/>
  <c r="L1056" i="6"/>
  <c r="L837" i="6"/>
  <c r="I1458" i="6"/>
  <c r="I1403" i="6"/>
  <c r="I1168" i="6"/>
  <c r="L1168" i="6" s="1"/>
  <c r="I1058" i="6"/>
  <c r="L1058" i="6" s="1"/>
  <c r="I945" i="6"/>
  <c r="L945" i="6" s="1"/>
  <c r="L756" i="6"/>
  <c r="I729" i="6"/>
  <c r="L729" i="6" s="1"/>
  <c r="J689" i="6"/>
  <c r="I689" i="6"/>
  <c r="I619" i="6"/>
  <c r="J619" i="6"/>
  <c r="L1355" i="6"/>
  <c r="L1344" i="6"/>
  <c r="L1351" i="6"/>
  <c r="I1320" i="6"/>
  <c r="L1320" i="6" s="1"/>
  <c r="L1288" i="6"/>
  <c r="L1205" i="6"/>
  <c r="L1141" i="6"/>
  <c r="I1055" i="6"/>
  <c r="L1055" i="6" s="1"/>
  <c r="I943" i="6"/>
  <c r="L943" i="6" s="1"/>
  <c r="I925" i="6"/>
  <c r="L925" i="6" s="1"/>
  <c r="L900" i="6"/>
  <c r="I896" i="6"/>
  <c r="L896" i="6" s="1"/>
  <c r="J583" i="6"/>
  <c r="I583" i="6"/>
  <c r="I581" i="6"/>
  <c r="J581" i="6"/>
  <c r="J575" i="6"/>
  <c r="I575" i="6"/>
  <c r="I569" i="6"/>
  <c r="J569" i="6"/>
  <c r="J561" i="6"/>
  <c r="I561" i="6"/>
  <c r="J551" i="6"/>
  <c r="I551" i="6"/>
  <c r="J543" i="6"/>
  <c r="I543" i="6"/>
  <c r="J541" i="6"/>
  <c r="I541" i="6"/>
  <c r="L1163" i="6"/>
  <c r="L798" i="6"/>
  <c r="L1287" i="6"/>
  <c r="L745" i="6"/>
  <c r="L1280" i="6"/>
  <c r="L895" i="6"/>
  <c r="L1099" i="6"/>
  <c r="L1166" i="6"/>
  <c r="L1109" i="6"/>
  <c r="L1100" i="6"/>
  <c r="L1078" i="6"/>
  <c r="L789" i="6"/>
  <c r="L776" i="6"/>
  <c r="I686" i="6"/>
  <c r="J686" i="6"/>
  <c r="L1004" i="6"/>
  <c r="L885" i="6"/>
  <c r="L802" i="6"/>
  <c r="L1079" i="6"/>
  <c r="L944" i="6"/>
  <c r="L1106" i="6"/>
  <c r="L724" i="6"/>
  <c r="L1180" i="6"/>
  <c r="L1120" i="6"/>
  <c r="L1278" i="6"/>
  <c r="L1181" i="6"/>
  <c r="L1134" i="6"/>
  <c r="I967" i="6"/>
  <c r="L967" i="6" s="1"/>
  <c r="L929" i="6"/>
  <c r="L868" i="6"/>
  <c r="L897" i="6"/>
  <c r="L1346" i="6"/>
  <c r="L1006" i="6"/>
  <c r="L981" i="6"/>
  <c r="L1060" i="6"/>
  <c r="L910" i="6"/>
  <c r="L862" i="6"/>
  <c r="L705" i="6"/>
  <c r="N1311" i="3"/>
  <c r="N125" i="3"/>
  <c r="N1027" i="3"/>
  <c r="N129" i="3"/>
  <c r="K391" i="3"/>
  <c r="K313" i="3"/>
  <c r="K255" i="3"/>
  <c r="K239" i="3"/>
  <c r="K223" i="3"/>
  <c r="K207" i="3"/>
  <c r="K191" i="3"/>
  <c r="K175" i="3"/>
  <c r="K859" i="3"/>
  <c r="K847" i="3"/>
  <c r="K839" i="3"/>
  <c r="K835" i="3"/>
  <c r="K824" i="3"/>
  <c r="K816" i="3"/>
  <c r="K810" i="3"/>
  <c r="K806" i="3"/>
  <c r="K790" i="3"/>
  <c r="K781" i="3"/>
  <c r="K770" i="3"/>
  <c r="K759" i="3"/>
  <c r="K748" i="3"/>
  <c r="K736" i="3"/>
  <c r="K729" i="3"/>
  <c r="K726" i="3"/>
  <c r="K720" i="3"/>
  <c r="K713" i="3"/>
  <c r="K709" i="3"/>
  <c r="K1389" i="3"/>
  <c r="K1377" i="3"/>
  <c r="K1369" i="3"/>
  <c r="K1365" i="3"/>
  <c r="K696" i="3"/>
  <c r="K685" i="3"/>
  <c r="K674" i="3"/>
  <c r="K666" i="3"/>
  <c r="K654" i="3"/>
  <c r="K646" i="3"/>
  <c r="K638" i="3"/>
  <c r="K631" i="3"/>
  <c r="K623" i="3"/>
  <c r="K615" i="3"/>
  <c r="K607" i="3"/>
  <c r="K599" i="3"/>
  <c r="K595" i="3"/>
  <c r="K587" i="3"/>
  <c r="K579" i="3"/>
  <c r="K563" i="3"/>
  <c r="K547" i="3"/>
  <c r="K539" i="3"/>
  <c r="K532" i="3"/>
  <c r="K524" i="3"/>
  <c r="K515" i="3"/>
  <c r="K511" i="3"/>
  <c r="K504" i="3"/>
  <c r="K496" i="3"/>
  <c r="K488" i="3"/>
  <c r="K480" i="3"/>
  <c r="K473" i="3"/>
  <c r="K465" i="3"/>
  <c r="K457" i="3"/>
  <c r="K445" i="3"/>
  <c r="K437" i="3"/>
  <c r="K429" i="3"/>
  <c r="K421" i="3"/>
  <c r="K407" i="3"/>
  <c r="K401" i="3"/>
  <c r="K393" i="3"/>
  <c r="K389" i="3"/>
  <c r="K945" i="3"/>
  <c r="K938" i="3"/>
  <c r="K931" i="3"/>
  <c r="K923" i="3"/>
  <c r="K908" i="3"/>
  <c r="K900" i="3"/>
  <c r="K892" i="3"/>
  <c r="K1291" i="3"/>
  <c r="K1283" i="3"/>
  <c r="K1275" i="3"/>
  <c r="K1270" i="3"/>
  <c r="K1263" i="3"/>
  <c r="K1259" i="3"/>
  <c r="K1253" i="3"/>
  <c r="K1245" i="3"/>
  <c r="K11" i="3"/>
  <c r="K43" i="3"/>
  <c r="K75" i="3"/>
  <c r="K107" i="3"/>
  <c r="N107" i="3" s="1"/>
  <c r="N171" i="3"/>
  <c r="N195" i="3"/>
  <c r="N215" i="3"/>
  <c r="N235" i="3"/>
  <c r="K956" i="3"/>
  <c r="N956" i="3" s="1"/>
  <c r="N968" i="3"/>
  <c r="K983" i="3"/>
  <c r="N983" i="3" s="1"/>
  <c r="N997" i="3"/>
  <c r="N1011" i="3"/>
  <c r="N1037" i="3"/>
  <c r="K1052" i="3"/>
  <c r="N1063" i="3"/>
  <c r="K1102" i="3"/>
  <c r="N1116" i="3"/>
  <c r="K1145" i="3"/>
  <c r="K1161" i="3"/>
  <c r="K1176" i="3"/>
  <c r="N1176" i="3" s="1"/>
  <c r="K1190" i="3"/>
  <c r="N1190" i="3" s="1"/>
  <c r="K1221" i="3"/>
  <c r="N1221" i="3" s="1"/>
  <c r="N1260" i="3"/>
  <c r="N904" i="3"/>
  <c r="N935" i="3"/>
  <c r="N397" i="3"/>
  <c r="K424" i="3"/>
  <c r="N453" i="3"/>
  <c r="K484" i="3"/>
  <c r="N513" i="3"/>
  <c r="N543" i="3"/>
  <c r="K575" i="3"/>
  <c r="K634" i="3"/>
  <c r="N634" i="3" s="1"/>
  <c r="N662" i="3"/>
  <c r="K700" i="3"/>
  <c r="K744" i="3"/>
  <c r="K778" i="3"/>
  <c r="K812" i="3"/>
  <c r="K851" i="3"/>
  <c r="K349" i="3"/>
  <c r="K133" i="3"/>
  <c r="K845" i="3"/>
  <c r="K1395" i="3"/>
  <c r="K660" i="3"/>
  <c r="K629" i="3"/>
  <c r="K545" i="3"/>
  <c r="K482" i="3"/>
  <c r="K451" i="3"/>
  <c r="K419" i="3"/>
  <c r="K937" i="3"/>
  <c r="K1132" i="3"/>
  <c r="K1100" i="3"/>
  <c r="K1072" i="3"/>
  <c r="K1043" i="3"/>
  <c r="K1013" i="3"/>
  <c r="K981" i="3"/>
  <c r="K869" i="3"/>
  <c r="K1299" i="3"/>
  <c r="K371" i="3"/>
  <c r="K27" i="3"/>
  <c r="K59" i="3"/>
  <c r="N59" i="3" s="1"/>
  <c r="K91" i="3"/>
  <c r="N124" i="3"/>
  <c r="N137" i="3"/>
  <c r="N183" i="3"/>
  <c r="N227" i="3"/>
  <c r="K964" i="3"/>
  <c r="K991" i="3"/>
  <c r="N991" i="3" s="1"/>
  <c r="N1003" i="3"/>
  <c r="K1019" i="3"/>
  <c r="N1029" i="3"/>
  <c r="N1058" i="3"/>
  <c r="N1070" i="3"/>
  <c r="K1085" i="3"/>
  <c r="N1085" i="3" s="1"/>
  <c r="N1094" i="3"/>
  <c r="K1110" i="3"/>
  <c r="N1122" i="3"/>
  <c r="K1153" i="3"/>
  <c r="K1169" i="3"/>
  <c r="N1169" i="3" s="1"/>
  <c r="K1182" i="3"/>
  <c r="K1205" i="3"/>
  <c r="N1205" i="3" s="1"/>
  <c r="K1228" i="3"/>
  <c r="N1249" i="3"/>
  <c r="N1274" i="3"/>
  <c r="N888" i="3"/>
  <c r="N919" i="3"/>
  <c r="K385" i="3"/>
  <c r="N385" i="3" s="1"/>
  <c r="K441" i="3"/>
  <c r="N469" i="3"/>
  <c r="N528" i="3"/>
  <c r="K559" i="3"/>
  <c r="K591" i="3"/>
  <c r="N619" i="3"/>
  <c r="K650" i="3"/>
  <c r="N650" i="3" s="1"/>
  <c r="N678" i="3"/>
  <c r="K1373" i="3"/>
  <c r="N723" i="3"/>
  <c r="N763" i="3"/>
  <c r="N794" i="3"/>
  <c r="N831" i="3"/>
  <c r="K1428" i="3"/>
  <c r="K1326" i="3"/>
  <c r="K841" i="3"/>
  <c r="K829" i="3"/>
  <c r="K822" i="3"/>
  <c r="K814" i="3"/>
  <c r="K811" i="3"/>
  <c r="K804" i="3"/>
  <c r="K765" i="3"/>
  <c r="K1391" i="3"/>
  <c r="K1383" i="3"/>
  <c r="K1375" i="3"/>
  <c r="K1367" i="3"/>
  <c r="K688" i="3"/>
  <c r="K680" i="3"/>
  <c r="K668" i="3"/>
  <c r="K652" i="3"/>
  <c r="K636" i="3"/>
  <c r="K621" i="3"/>
  <c r="K605" i="3"/>
  <c r="K601" i="3"/>
  <c r="K593" i="3"/>
  <c r="K577" i="3"/>
  <c r="K549" i="3"/>
  <c r="K534" i="3"/>
  <c r="K517" i="3"/>
  <c r="K502" i="3"/>
  <c r="K490" i="3"/>
  <c r="K486" i="3"/>
  <c r="K471" i="3"/>
  <c r="K443" i="3"/>
  <c r="K422" i="3"/>
  <c r="K409" i="3"/>
  <c r="K944" i="3"/>
  <c r="K929" i="3"/>
  <c r="K914" i="3"/>
  <c r="K898" i="3"/>
  <c r="K890" i="3"/>
  <c r="K1289" i="3"/>
  <c r="K1281" i="3"/>
  <c r="K1268" i="3"/>
  <c r="K1257" i="3"/>
  <c r="K1251" i="3"/>
  <c r="K1243" i="3"/>
  <c r="K1239" i="3"/>
  <c r="K1236" i="3"/>
  <c r="K1230" i="3"/>
  <c r="K1223" i="3"/>
  <c r="K1217" i="3"/>
  <c r="K1211" i="3"/>
  <c r="K1200" i="3"/>
  <c r="K1184" i="3"/>
  <c r="K1178" i="3"/>
  <c r="K1171" i="3"/>
  <c r="K1163" i="3"/>
  <c r="K149" i="3"/>
  <c r="K165" i="3"/>
  <c r="K320" i="3"/>
  <c r="N993" i="3"/>
  <c r="N1009" i="3"/>
  <c r="N1025" i="3"/>
  <c r="N1039" i="3"/>
  <c r="N1054" i="3"/>
  <c r="N1068" i="3"/>
  <c r="N1083" i="3"/>
  <c r="N1096" i="3"/>
  <c r="N1143" i="3"/>
  <c r="K925" i="3"/>
  <c r="N415" i="3"/>
  <c r="N447" i="3"/>
  <c r="N478" i="3"/>
  <c r="N510" i="3"/>
  <c r="N541" i="3"/>
  <c r="K573" i="3"/>
  <c r="K585" i="3"/>
  <c r="K625" i="3"/>
  <c r="N625" i="3" s="1"/>
  <c r="K656" i="3"/>
  <c r="N837" i="3"/>
  <c r="K870" i="3"/>
  <c r="N870" i="3" s="1"/>
  <c r="K9" i="3"/>
  <c r="K17" i="3"/>
  <c r="K21" i="3"/>
  <c r="K25" i="3"/>
  <c r="K29" i="3"/>
  <c r="K33" i="3"/>
  <c r="K37" i="3"/>
  <c r="K41" i="3"/>
  <c r="K49" i="3"/>
  <c r="K53" i="3"/>
  <c r="K57" i="3"/>
  <c r="K61" i="3"/>
  <c r="N61" i="3" s="1"/>
  <c r="K65" i="3"/>
  <c r="K69" i="3"/>
  <c r="K73" i="3"/>
  <c r="K81" i="3"/>
  <c r="K85" i="3"/>
  <c r="K89" i="3"/>
  <c r="K97" i="3"/>
  <c r="K101" i="3"/>
  <c r="K105" i="3"/>
  <c r="K109" i="3"/>
  <c r="K117" i="3"/>
  <c r="N117" i="3" s="1"/>
  <c r="K153" i="3"/>
  <c r="K169" i="3"/>
  <c r="K263" i="3"/>
  <c r="N336" i="3"/>
  <c r="N973" i="3"/>
  <c r="N1005" i="3"/>
  <c r="N1021" i="3"/>
  <c r="N1035" i="3"/>
  <c r="N1050" i="3"/>
  <c r="N1079" i="3"/>
  <c r="N1092" i="3"/>
  <c r="N1108" i="3"/>
  <c r="N1124" i="3"/>
  <c r="N1139" i="3"/>
  <c r="K921" i="3"/>
  <c r="N435" i="3"/>
  <c r="N467" i="3"/>
  <c r="N498" i="3"/>
  <c r="N530" i="3"/>
  <c r="K569" i="3"/>
  <c r="K581" i="3"/>
  <c r="K644" i="3"/>
  <c r="K676" i="3"/>
  <c r="N676" i="3" s="1"/>
  <c r="K719" i="3"/>
  <c r="N808" i="3"/>
  <c r="N825" i="3"/>
  <c r="N833" i="3"/>
  <c r="K818" i="3"/>
  <c r="K800" i="3"/>
  <c r="K761" i="3"/>
  <c r="K757" i="3"/>
  <c r="K722" i="3"/>
  <c r="K1379" i="3"/>
  <c r="K1371" i="3"/>
  <c r="K1363" i="3"/>
  <c r="K701" i="3"/>
  <c r="K683" i="3"/>
  <c r="K664" i="3"/>
  <c r="K648" i="3"/>
  <c r="K617" i="3"/>
  <c r="K589" i="3"/>
  <c r="K565" i="3"/>
  <c r="K561" i="3"/>
  <c r="K553" i="3"/>
  <c r="K537" i="3"/>
  <c r="K522" i="3"/>
  <c r="K506" i="3"/>
  <c r="K475" i="3"/>
  <c r="K459" i="3"/>
  <c r="K455" i="3"/>
  <c r="K427" i="3"/>
  <c r="K413" i="3"/>
  <c r="K399" i="3"/>
  <c r="K395" i="3"/>
  <c r="K383" i="3"/>
  <c r="K947" i="3"/>
  <c r="K933" i="3"/>
  <c r="K917" i="3"/>
  <c r="K910" i="3"/>
  <c r="K902" i="3"/>
  <c r="K886" i="3"/>
  <c r="K1292" i="3"/>
  <c r="K1285" i="3"/>
  <c r="K1277" i="3"/>
  <c r="K1272" i="3"/>
  <c r="K1264" i="3"/>
  <c r="K1254" i="3"/>
  <c r="K1247" i="3"/>
  <c r="K1233" i="3"/>
  <c r="K1227" i="3"/>
  <c r="K1220" i="3"/>
  <c r="K1214" i="3"/>
  <c r="K1208" i="3"/>
  <c r="K1204" i="3"/>
  <c r="K1188" i="3"/>
  <c r="K1174" i="3"/>
  <c r="K1167" i="3"/>
  <c r="K1159" i="3"/>
  <c r="K1155" i="3"/>
  <c r="K1147" i="3"/>
  <c r="K300" i="3"/>
  <c r="N954" i="3"/>
  <c r="N970" i="3"/>
  <c r="N985" i="3"/>
  <c r="N1001" i="3"/>
  <c r="N1017" i="3"/>
  <c r="N1031" i="3"/>
  <c r="N1047" i="3"/>
  <c r="N1062" i="3"/>
  <c r="N1089" i="3"/>
  <c r="N1104" i="3"/>
  <c r="N1120" i="3"/>
  <c r="N1136" i="3"/>
  <c r="K940" i="3"/>
  <c r="N940" i="3" s="1"/>
  <c r="N403" i="3"/>
  <c r="N431" i="3"/>
  <c r="N463" i="3"/>
  <c r="N494" i="3"/>
  <c r="N526" i="3"/>
  <c r="N557" i="3"/>
  <c r="K609" i="3"/>
  <c r="N609" i="3" s="1"/>
  <c r="K715" i="3"/>
  <c r="N754" i="3"/>
  <c r="K1332" i="3"/>
  <c r="K1439" i="3"/>
  <c r="K1459" i="3"/>
  <c r="K1400" i="3"/>
  <c r="N1400" i="3" s="1"/>
  <c r="N1320" i="3"/>
  <c r="K1340" i="3"/>
  <c r="N1354" i="3"/>
  <c r="N1437" i="3"/>
  <c r="K1457" i="3"/>
  <c r="N1322" i="3"/>
  <c r="N1330" i="3"/>
  <c r="K1344" i="3"/>
  <c r="N1414" i="3"/>
  <c r="N1441" i="3"/>
  <c r="K370" i="3"/>
  <c r="N377" i="3"/>
  <c r="K1424" i="3"/>
  <c r="K1455" i="3"/>
  <c r="K22" i="3"/>
  <c r="K326" i="3"/>
  <c r="N355" i="3"/>
  <c r="K1319" i="3"/>
  <c r="K1328" i="3"/>
  <c r="K1336" i="3"/>
  <c r="K1352" i="3"/>
  <c r="N1352" i="3" s="1"/>
  <c r="N1435" i="3"/>
  <c r="K1449" i="3"/>
  <c r="N326" i="3"/>
  <c r="K885" i="3"/>
  <c r="K64" i="3"/>
  <c r="N64" i="3" s="1"/>
  <c r="N1431" i="3"/>
  <c r="K1287" i="3"/>
  <c r="K1317" i="3"/>
  <c r="N1341" i="3"/>
  <c r="K1422" i="3"/>
  <c r="N1422" i="3" s="1"/>
  <c r="K1448" i="3"/>
  <c r="K1446" i="3"/>
  <c r="K1444" i="3"/>
  <c r="K1440" i="3"/>
  <c r="K1436" i="3"/>
  <c r="K1434" i="3"/>
  <c r="K1430" i="3"/>
  <c r="K1426" i="3"/>
  <c r="K1418" i="3"/>
  <c r="K1410" i="3"/>
  <c r="K1408" i="3"/>
  <c r="K1399" i="3"/>
  <c r="K1355" i="3"/>
  <c r="K1351" i="3"/>
  <c r="K1349" i="3"/>
  <c r="K1327" i="3"/>
  <c r="K1325" i="3"/>
  <c r="K1313" i="3"/>
  <c r="K1337" i="3"/>
  <c r="N1347" i="3"/>
  <c r="N1404" i="3"/>
  <c r="N872" i="3"/>
  <c r="K875" i="3"/>
  <c r="K367" i="3"/>
  <c r="N156" i="3"/>
  <c r="N164" i="3"/>
  <c r="N266" i="3"/>
  <c r="N282" i="3"/>
  <c r="N298" i="3"/>
  <c r="N311" i="3"/>
  <c r="N340" i="3"/>
  <c r="N1443" i="3"/>
  <c r="K376" i="3"/>
  <c r="K1300" i="3"/>
  <c r="N1300" i="3" s="1"/>
  <c r="K44" i="3"/>
  <c r="K86" i="3"/>
  <c r="K150" i="3"/>
  <c r="K158" i="3"/>
  <c r="K166" i="3"/>
  <c r="N272" i="3"/>
  <c r="N288" i="3"/>
  <c r="N303" i="3"/>
  <c r="K332" i="3"/>
  <c r="N332" i="3" s="1"/>
  <c r="K346" i="3"/>
  <c r="K357" i="3"/>
  <c r="N1318" i="3"/>
  <c r="N1334" i="3"/>
  <c r="K1338" i="3"/>
  <c r="N1338" i="3" s="1"/>
  <c r="K1342" i="3"/>
  <c r="N1342" i="3" s="1"/>
  <c r="K1420" i="3"/>
  <c r="K881" i="3"/>
  <c r="K356" i="3"/>
  <c r="K325" i="3"/>
  <c r="K318" i="3"/>
  <c r="K312" i="3"/>
  <c r="K306" i="3"/>
  <c r="K299" i="3"/>
  <c r="K291" i="3"/>
  <c r="K287" i="3"/>
  <c r="K279" i="3"/>
  <c r="K275" i="3"/>
  <c r="K271" i="3"/>
  <c r="K258" i="3"/>
  <c r="K250" i="3"/>
  <c r="K234" i="3"/>
  <c r="K222" i="3"/>
  <c r="K218" i="3"/>
  <c r="K202" i="3"/>
  <c r="K198" i="3"/>
  <c r="K186" i="3"/>
  <c r="K182" i="3"/>
  <c r="K154" i="3"/>
  <c r="K146" i="3"/>
  <c r="K106" i="3"/>
  <c r="K70" i="3"/>
  <c r="K38" i="3"/>
  <c r="K669" i="3"/>
  <c r="K479" i="3"/>
  <c r="K12" i="3"/>
  <c r="K96" i="3"/>
  <c r="N96" i="3" s="1"/>
  <c r="K134" i="3"/>
  <c r="N134" i="3" s="1"/>
  <c r="K244" i="3"/>
  <c r="K240" i="3"/>
  <c r="K228" i="3"/>
  <c r="K212" i="3"/>
  <c r="K208" i="3"/>
  <c r="K192" i="3"/>
  <c r="K176" i="3"/>
  <c r="K160" i="3"/>
  <c r="K152" i="3"/>
  <c r="K92" i="3"/>
  <c r="K80" i="3"/>
  <c r="K60" i="3"/>
  <c r="K48" i="3"/>
  <c r="K28" i="3"/>
  <c r="K16" i="3"/>
  <c r="K1123" i="3"/>
  <c r="K1026" i="3"/>
  <c r="K32" i="3"/>
  <c r="K54" i="3"/>
  <c r="K76" i="3"/>
  <c r="N76" i="3" s="1"/>
  <c r="N1173" i="3"/>
  <c r="K353" i="3"/>
  <c r="K334" i="3"/>
  <c r="K322" i="3"/>
  <c r="K309" i="3"/>
  <c r="K296" i="3"/>
  <c r="K264" i="3"/>
  <c r="K252" i="3"/>
  <c r="K236" i="3"/>
  <c r="K220" i="3"/>
  <c r="K204" i="3"/>
  <c r="K817" i="3"/>
  <c r="K813" i="3"/>
  <c r="K1099" i="3"/>
  <c r="K1078" i="3"/>
  <c r="K1020" i="3"/>
  <c r="K1004" i="3"/>
  <c r="K996" i="3"/>
  <c r="K1303" i="3"/>
  <c r="K1307" i="3"/>
  <c r="K24" i="3"/>
  <c r="K30" i="3"/>
  <c r="K62" i="3"/>
  <c r="N62" i="3" s="1"/>
  <c r="K68" i="3"/>
  <c r="K88" i="3"/>
  <c r="K110" i="3"/>
  <c r="N110" i="3" s="1"/>
  <c r="K130" i="3"/>
  <c r="N130" i="3" s="1"/>
  <c r="K174" i="3"/>
  <c r="N178" i="3"/>
  <c r="K190" i="3"/>
  <c r="N194" i="3"/>
  <c r="K216" i="3"/>
  <c r="N230" i="3"/>
  <c r="K248" i="3"/>
  <c r="N259" i="3"/>
  <c r="K276" i="3"/>
  <c r="N290" i="3"/>
  <c r="N317" i="3"/>
  <c r="N338" i="3"/>
  <c r="K344" i="3"/>
  <c r="N351" i="3"/>
  <c r="N542" i="3"/>
  <c r="N602" i="3"/>
  <c r="K359" i="3"/>
  <c r="K348" i="3"/>
  <c r="K328" i="3"/>
  <c r="K315" i="3"/>
  <c r="K270" i="3"/>
  <c r="K257" i="3"/>
  <c r="K242" i="3"/>
  <c r="K210" i="3"/>
  <c r="K142" i="3"/>
  <c r="K126" i="3"/>
  <c r="K114" i="3"/>
  <c r="K98" i="3"/>
  <c r="K90" i="3"/>
  <c r="K82" i="3"/>
  <c r="K74" i="3"/>
  <c r="K66" i="3"/>
  <c r="K50" i="3"/>
  <c r="K42" i="3"/>
  <c r="K34" i="3"/>
  <c r="K26" i="3"/>
  <c r="K18" i="3"/>
  <c r="K10" i="3"/>
  <c r="K819" i="3"/>
  <c r="K432" i="3"/>
  <c r="K414" i="3"/>
  <c r="K907" i="3"/>
  <c r="K1286" i="3"/>
  <c r="K1237" i="3"/>
  <c r="K1218" i="3"/>
  <c r="K1160" i="3"/>
  <c r="K1036" i="3"/>
  <c r="K990" i="3"/>
  <c r="K974" i="3"/>
  <c r="K967" i="3"/>
  <c r="K8" i="3"/>
  <c r="K20" i="3"/>
  <c r="K46" i="3"/>
  <c r="K72" i="3"/>
  <c r="K78" i="3"/>
  <c r="K84" i="3"/>
  <c r="K121" i="3"/>
  <c r="N121" i="3" s="1"/>
  <c r="K138" i="3"/>
  <c r="N138" i="3" s="1"/>
  <c r="N184" i="3"/>
  <c r="K196" i="3"/>
  <c r="N214" i="3"/>
  <c r="K232" i="3"/>
  <c r="N246" i="3"/>
  <c r="K261" i="3"/>
  <c r="N274" i="3"/>
  <c r="K292" i="3"/>
  <c r="N292" i="3" s="1"/>
  <c r="N305" i="3"/>
  <c r="K951" i="3"/>
  <c r="N1012" i="3"/>
  <c r="N1107" i="3"/>
  <c r="N1144" i="3"/>
  <c r="N1229" i="3"/>
  <c r="K1423" i="3"/>
  <c r="K1415" i="3"/>
  <c r="K1411" i="3"/>
  <c r="K1401" i="3"/>
  <c r="K378" i="3"/>
  <c r="N378" i="3" s="1"/>
  <c r="K23" i="3"/>
  <c r="K87" i="3"/>
  <c r="K852" i="3"/>
  <c r="K848" i="3"/>
  <c r="K840" i="3"/>
  <c r="K836" i="3"/>
  <c r="K828" i="3"/>
  <c r="K821" i="3"/>
  <c r="K807" i="3"/>
  <c r="K796" i="3"/>
  <c r="K775" i="3"/>
  <c r="K771" i="3"/>
  <c r="K767" i="3"/>
  <c r="K764" i="3"/>
  <c r="K756" i="3"/>
  <c r="K749" i="3"/>
  <c r="K741" i="3"/>
  <c r="K733" i="3"/>
  <c r="K721" i="3"/>
  <c r="K710" i="3"/>
  <c r="K1370" i="3"/>
  <c r="K682" i="3"/>
  <c r="K671" i="3"/>
  <c r="K659" i="3"/>
  <c r="K643" i="3"/>
  <c r="K628" i="3"/>
  <c r="K620" i="3"/>
  <c r="K612" i="3"/>
  <c r="K604" i="3"/>
  <c r="K592" i="3"/>
  <c r="K564" i="3"/>
  <c r="K552" i="3"/>
  <c r="K521" i="3"/>
  <c r="K512" i="3"/>
  <c r="K505" i="3"/>
  <c r="K497" i="3"/>
  <c r="K489" i="3"/>
  <c r="K466" i="3"/>
  <c r="K450" i="3"/>
  <c r="K442" i="3"/>
  <c r="K438" i="3"/>
  <c r="K426" i="3"/>
  <c r="K418" i="3"/>
  <c r="K408" i="3"/>
  <c r="K398" i="3"/>
  <c r="K390" i="3"/>
  <c r="K386" i="3"/>
  <c r="K382" i="3"/>
  <c r="K425" i="3"/>
  <c r="K943" i="3"/>
  <c r="K939" i="3"/>
  <c r="K936" i="3"/>
  <c r="K928" i="3"/>
  <c r="K924" i="3"/>
  <c r="K920" i="3"/>
  <c r="K916" i="3"/>
  <c r="K913" i="3"/>
  <c r="K905" i="3"/>
  <c r="K901" i="3"/>
  <c r="K897" i="3"/>
  <c r="K893" i="3"/>
  <c r="K889" i="3"/>
  <c r="K1288" i="3"/>
  <c r="K1284" i="3"/>
  <c r="K1271" i="3"/>
  <c r="K1267" i="3"/>
  <c r="K1250" i="3"/>
  <c r="K1246" i="3"/>
  <c r="K1238" i="3"/>
  <c r="K1226" i="3"/>
  <c r="K1222" i="3"/>
  <c r="K1216" i="3"/>
  <c r="K1213" i="3"/>
  <c r="K1206" i="3"/>
  <c r="K1203" i="3"/>
  <c r="K1199" i="3"/>
  <c r="K1194" i="3"/>
  <c r="K1192" i="3"/>
  <c r="K1187" i="3"/>
  <c r="K1183" i="3"/>
  <c r="K1180" i="3"/>
  <c r="K1177" i="3"/>
  <c r="K1170" i="3"/>
  <c r="K1166" i="3"/>
  <c r="K1162" i="3"/>
  <c r="K1158" i="3"/>
  <c r="K1154" i="3"/>
  <c r="K1146" i="3"/>
  <c r="K1142" i="3"/>
  <c r="K1138" i="3"/>
  <c r="K1135" i="3"/>
  <c r="K1071" i="3"/>
  <c r="K1067" i="3"/>
  <c r="K1061" i="3"/>
  <c r="K1053" i="3"/>
  <c r="K1046" i="3"/>
  <c r="K1042" i="3"/>
  <c r="K1038" i="3"/>
  <c r="K1034" i="3"/>
  <c r="K992" i="3"/>
  <c r="K988" i="3"/>
  <c r="K984" i="3"/>
  <c r="K980" i="3"/>
  <c r="K976" i="3"/>
  <c r="K969" i="3"/>
  <c r="K961" i="3"/>
  <c r="K957" i="3"/>
  <c r="K953" i="3"/>
  <c r="K1301" i="3"/>
  <c r="K1462" i="3"/>
  <c r="K100" i="3"/>
  <c r="N100" i="3" s="1"/>
  <c r="K108" i="3"/>
  <c r="N108" i="3" s="1"/>
  <c r="K116" i="3"/>
  <c r="N116" i="3" s="1"/>
  <c r="K122" i="3"/>
  <c r="N122" i="3" s="1"/>
  <c r="K136" i="3"/>
  <c r="N136" i="3" s="1"/>
  <c r="K144" i="3"/>
  <c r="K151" i="3"/>
  <c r="K167" i="3"/>
  <c r="N167" i="3" s="1"/>
  <c r="N177" i="3"/>
  <c r="N185" i="3"/>
  <c r="N193" i="3"/>
  <c r="N201" i="3"/>
  <c r="N209" i="3"/>
  <c r="N217" i="3"/>
  <c r="N225" i="3"/>
  <c r="N233" i="3"/>
  <c r="N249" i="3"/>
  <c r="N256" i="3"/>
  <c r="N262" i="3"/>
  <c r="N269" i="3"/>
  <c r="N277" i="3"/>
  <c r="N285" i="3"/>
  <c r="N293" i="3"/>
  <c r="K301" i="3"/>
  <c r="K307" i="3"/>
  <c r="N307" i="3" s="1"/>
  <c r="K314" i="3"/>
  <c r="N314" i="3" s="1"/>
  <c r="K337" i="3"/>
  <c r="N337" i="3" s="1"/>
  <c r="K352" i="3"/>
  <c r="N352" i="3" s="1"/>
  <c r="K971" i="3"/>
  <c r="N971" i="3" s="1"/>
  <c r="N1008" i="3"/>
  <c r="N1024" i="3"/>
  <c r="N1059" i="3"/>
  <c r="N1103" i="3"/>
  <c r="N1119" i="3"/>
  <c r="K1197" i="3"/>
  <c r="N1197" i="3" s="1"/>
  <c r="K1234" i="3"/>
  <c r="N1242" i="3"/>
  <c r="N1255" i="3"/>
  <c r="N895" i="3"/>
  <c r="K948" i="3"/>
  <c r="N491" i="3"/>
  <c r="K558" i="3"/>
  <c r="N562" i="3"/>
  <c r="K570" i="3"/>
  <c r="N618" i="3"/>
  <c r="K702" i="3"/>
  <c r="K362" i="3"/>
  <c r="K358" i="3"/>
  <c r="K354" i="3"/>
  <c r="K350" i="3"/>
  <c r="K347" i="3"/>
  <c r="K343" i="3"/>
  <c r="K860" i="3"/>
  <c r="K854" i="3"/>
  <c r="K850" i="3"/>
  <c r="K805" i="3"/>
  <c r="K801" i="3"/>
  <c r="K789" i="3"/>
  <c r="K780" i="3"/>
  <c r="K739" i="3"/>
  <c r="K731" i="3"/>
  <c r="K712" i="3"/>
  <c r="K1396" i="3"/>
  <c r="K1392" i="3"/>
  <c r="K1380" i="3"/>
  <c r="K1368" i="3"/>
  <c r="K699" i="3"/>
  <c r="K695" i="3"/>
  <c r="K692" i="3"/>
  <c r="K689" i="3"/>
  <c r="K677" i="3"/>
  <c r="K673" i="3"/>
  <c r="K665" i="3"/>
  <c r="K657" i="3"/>
  <c r="K637" i="3"/>
  <c r="K633" i="3"/>
  <c r="K630" i="3"/>
  <c r="K626" i="3"/>
  <c r="K622" i="3"/>
  <c r="K614" i="3"/>
  <c r="K606" i="3"/>
  <c r="K598" i="3"/>
  <c r="K594" i="3"/>
  <c r="K582" i="3"/>
  <c r="K574" i="3"/>
  <c r="K566" i="3"/>
  <c r="K554" i="3"/>
  <c r="K550" i="3"/>
  <c r="K546" i="3"/>
  <c r="K538" i="3"/>
  <c r="K535" i="3"/>
  <c r="K531" i="3"/>
  <c r="K527" i="3"/>
  <c r="K519" i="3"/>
  <c r="K514" i="3"/>
  <c r="K507" i="3"/>
  <c r="K503" i="3"/>
  <c r="K499" i="3"/>
  <c r="K495" i="3"/>
  <c r="K487" i="3"/>
  <c r="K483" i="3"/>
  <c r="K476" i="3"/>
  <c r="K472" i="3"/>
  <c r="K464" i="3"/>
  <c r="K460" i="3"/>
  <c r="K448" i="3"/>
  <c r="K440" i="3"/>
  <c r="K436" i="3"/>
  <c r="K428" i="3"/>
  <c r="K423" i="3"/>
  <c r="K420" i="3"/>
  <c r="K416" i="3"/>
  <c r="K410" i="3"/>
  <c r="K406" i="3"/>
  <c r="K404" i="3"/>
  <c r="K396" i="3"/>
  <c r="K392" i="3"/>
  <c r="K388" i="3"/>
  <c r="K384" i="3"/>
  <c r="K687" i="3"/>
  <c r="K941" i="3"/>
  <c r="K930" i="3"/>
  <c r="K918" i="3"/>
  <c r="K915" i="3"/>
  <c r="K891" i="3"/>
  <c r="K1290" i="3"/>
  <c r="K1278" i="3"/>
  <c r="K1273" i="3"/>
  <c r="K1269" i="3"/>
  <c r="K1262" i="3"/>
  <c r="K1258" i="3"/>
  <c r="K1240" i="3"/>
  <c r="K1231" i="3"/>
  <c r="K1215" i="3"/>
  <c r="K1212" i="3"/>
  <c r="K1209" i="3"/>
  <c r="K1201" i="3"/>
  <c r="K1195" i="3"/>
  <c r="K1193" i="3"/>
  <c r="K1185" i="3"/>
  <c r="K1175" i="3"/>
  <c r="K1168" i="3"/>
  <c r="K1156" i="3"/>
  <c r="K1152" i="3"/>
  <c r="K1148" i="3"/>
  <c r="K1140" i="3"/>
  <c r="K1133" i="3"/>
  <c r="K1129" i="3"/>
  <c r="K1121" i="3"/>
  <c r="K1113" i="3"/>
  <c r="K1109" i="3"/>
  <c r="K1105" i="3"/>
  <c r="K1101" i="3"/>
  <c r="K1097" i="3"/>
  <c r="K1093" i="3"/>
  <c r="K1090" i="3"/>
  <c r="K1084" i="3"/>
  <c r="K1080" i="3"/>
  <c r="K1076" i="3"/>
  <c r="K1073" i="3"/>
  <c r="K1069" i="3"/>
  <c r="K1055" i="3"/>
  <c r="K1028" i="3"/>
  <c r="K1022" i="3"/>
  <c r="K1014" i="3"/>
  <c r="K1010" i="3"/>
  <c r="K1006" i="3"/>
  <c r="K1002" i="3"/>
  <c r="K998" i="3"/>
  <c r="K994" i="3"/>
  <c r="K104" i="3"/>
  <c r="N104" i="3" s="1"/>
  <c r="K112" i="3"/>
  <c r="K132" i="3"/>
  <c r="K140" i="3"/>
  <c r="N140" i="3" s="1"/>
  <c r="K147" i="3"/>
  <c r="K155" i="3"/>
  <c r="N155" i="3" s="1"/>
  <c r="K163" i="3"/>
  <c r="N163" i="3" s="1"/>
  <c r="N173" i="3"/>
  <c r="N181" i="3"/>
  <c r="N189" i="3"/>
  <c r="N197" i="3"/>
  <c r="N205" i="3"/>
  <c r="N213" i="3"/>
  <c r="N221" i="3"/>
  <c r="N229" i="3"/>
  <c r="N237" i="3"/>
  <c r="N245" i="3"/>
  <c r="N253" i="3"/>
  <c r="N265" i="3"/>
  <c r="N273" i="3"/>
  <c r="N281" i="3"/>
  <c r="N289" i="3"/>
  <c r="K304" i="3"/>
  <c r="K316" i="3"/>
  <c r="K323" i="3"/>
  <c r="N323" i="3" s="1"/>
  <c r="K329" i="3"/>
  <c r="K345" i="3"/>
  <c r="N345" i="3" s="1"/>
  <c r="K963" i="3"/>
  <c r="N963" i="3" s="1"/>
  <c r="N1000" i="3"/>
  <c r="N1016" i="3"/>
  <c r="N1030" i="3"/>
  <c r="N1044" i="3"/>
  <c r="N1082" i="3"/>
  <c r="N1095" i="3"/>
  <c r="N1111" i="3"/>
  <c r="N1127" i="3"/>
  <c r="N1137" i="3"/>
  <c r="K1150" i="3"/>
  <c r="N1150" i="3" s="1"/>
  <c r="N1210" i="3"/>
  <c r="K1265" i="3"/>
  <c r="N1280" i="3"/>
  <c r="N1293" i="3"/>
  <c r="K922" i="3"/>
  <c r="K468" i="3"/>
  <c r="N468" i="3" s="1"/>
  <c r="N523" i="3"/>
  <c r="K1427" i="3"/>
  <c r="K1453" i="3"/>
  <c r="K1315" i="3"/>
  <c r="K1087" i="3"/>
  <c r="K1091" i="3"/>
  <c r="K1112" i="3"/>
  <c r="K1118" i="3"/>
  <c r="K1128" i="3"/>
  <c r="K1130" i="3"/>
  <c r="K864" i="3"/>
  <c r="K1296" i="3"/>
  <c r="K1304" i="3"/>
  <c r="K1306" i="3"/>
  <c r="N863" i="3"/>
  <c r="K703" i="3"/>
  <c r="N703" i="3" s="1"/>
  <c r="K71" i="3"/>
  <c r="K55" i="3"/>
  <c r="K141" i="3"/>
  <c r="K145" i="3"/>
  <c r="K148" i="3"/>
  <c r="K958" i="3"/>
  <c r="K962" i="3"/>
  <c r="K979" i="3"/>
  <c r="K1088" i="3"/>
  <c r="K363" i="3"/>
  <c r="K375" i="3"/>
  <c r="N1295" i="3"/>
  <c r="K878" i="3"/>
  <c r="N878" i="3" s="1"/>
  <c r="N866" i="3"/>
  <c r="K1429" i="3"/>
  <c r="K1312" i="3"/>
  <c r="K803" i="3"/>
  <c r="K791" i="3"/>
  <c r="K782" i="3"/>
  <c r="K779" i="3"/>
  <c r="K760" i="3"/>
  <c r="K753" i="3"/>
  <c r="K745" i="3"/>
  <c r="K737" i="3"/>
  <c r="K718" i="3"/>
  <c r="K1394" i="3"/>
  <c r="K1390" i="3"/>
  <c r="K1378" i="3"/>
  <c r="K1374" i="3"/>
  <c r="K1366" i="3"/>
  <c r="K1362" i="3"/>
  <c r="K691" i="3"/>
  <c r="K686" i="3"/>
  <c r="K675" i="3"/>
  <c r="K667" i="3"/>
  <c r="K655" i="3"/>
  <c r="K651" i="3"/>
  <c r="K647" i="3"/>
  <c r="K639" i="3"/>
  <c r="K632" i="3"/>
  <c r="K624" i="3"/>
  <c r="K616" i="3"/>
  <c r="K608" i="3"/>
  <c r="K600" i="3"/>
  <c r="K533" i="3"/>
  <c r="K516" i="3"/>
  <c r="K501" i="3"/>
  <c r="K493" i="3"/>
  <c r="K470" i="3"/>
  <c r="K462" i="3"/>
  <c r="K454" i="3"/>
  <c r="C1464" i="3"/>
  <c r="K1353" i="3"/>
  <c r="K603" i="3"/>
  <c r="K1302" i="3"/>
  <c r="K966" i="3"/>
  <c r="K972" i="3"/>
  <c r="K975" i="3"/>
  <c r="K977" i="3"/>
  <c r="K989" i="3"/>
  <c r="K1164" i="3"/>
  <c r="K706" i="3"/>
  <c r="N706" i="3" s="1"/>
  <c r="K200" i="3"/>
  <c r="K1321" i="3"/>
  <c r="K203" i="3"/>
  <c r="K219" i="3"/>
  <c r="K241" i="3"/>
  <c r="K247" i="3"/>
  <c r="K1065" i="3"/>
  <c r="K411" i="3"/>
  <c r="K366" i="3"/>
  <c r="K1450" i="3"/>
  <c r="K1425" i="3"/>
  <c r="K1417" i="3"/>
  <c r="K1409" i="3"/>
  <c r="K1407" i="3"/>
  <c r="K862" i="3"/>
  <c r="K795" i="3"/>
  <c r="K746" i="3"/>
  <c r="K877" i="3"/>
  <c r="K1442" i="3"/>
  <c r="K1329" i="3"/>
  <c r="K838" i="3"/>
  <c r="K823" i="3"/>
  <c r="K716" i="3"/>
  <c r="K879" i="3"/>
  <c r="N879" i="3" s="1"/>
  <c r="K373" i="3"/>
  <c r="J871" i="4"/>
  <c r="J346" i="4"/>
  <c r="J960" i="4"/>
  <c r="M960" i="4" s="1"/>
  <c r="E958" i="1" s="1"/>
  <c r="J1450" i="4"/>
  <c r="J1019" i="4"/>
  <c r="J1412" i="4"/>
  <c r="J328" i="4"/>
  <c r="J1427" i="4"/>
  <c r="M1427" i="4" s="1"/>
  <c r="E1422" i="1" s="1"/>
  <c r="J340" i="4"/>
  <c r="J1303" i="4"/>
  <c r="J34" i="4"/>
  <c r="J746" i="4"/>
  <c r="M746" i="4" s="1"/>
  <c r="E746" i="1" s="1"/>
  <c r="J795" i="4"/>
  <c r="J853" i="4"/>
  <c r="J953" i="4"/>
  <c r="M953" i="4" s="1"/>
  <c r="E951" i="1" s="1"/>
  <c r="J1131" i="4"/>
  <c r="M1131" i="4" s="1"/>
  <c r="E1129" i="1" s="1"/>
  <c r="J1342" i="4"/>
  <c r="J348" i="4"/>
  <c r="M348" i="4" s="1"/>
  <c r="E349" i="1" s="1"/>
  <c r="J302" i="4"/>
  <c r="J480" i="4"/>
  <c r="M480" i="4" s="1"/>
  <c r="E481" i="1" s="1"/>
  <c r="J574" i="4"/>
  <c r="J664" i="4"/>
  <c r="J757" i="4"/>
  <c r="M757" i="4" s="1"/>
  <c r="E757" i="1" s="1"/>
  <c r="J887" i="4"/>
  <c r="J1194" i="4"/>
  <c r="M1194" i="4" s="1"/>
  <c r="E1192" i="1" s="1"/>
  <c r="J320" i="4"/>
  <c r="J873" i="4"/>
  <c r="J48" i="4"/>
  <c r="J451" i="4"/>
  <c r="J785" i="4"/>
  <c r="J814" i="4"/>
  <c r="J895" i="4"/>
  <c r="J1422" i="4"/>
  <c r="J259" i="4"/>
  <c r="J970" i="4"/>
  <c r="J279" i="4"/>
  <c r="M279" i="4" s="1"/>
  <c r="E280" i="1" s="1"/>
  <c r="J492" i="4"/>
  <c r="J519" i="4"/>
  <c r="J602" i="4"/>
  <c r="J644" i="4"/>
  <c r="J1029" i="4"/>
  <c r="J1145" i="4"/>
  <c r="M1145" i="4" s="1"/>
  <c r="E1143" i="1" s="1"/>
  <c r="J1448" i="4"/>
  <c r="J1072" i="4"/>
  <c r="J356" i="4"/>
  <c r="J308" i="4"/>
  <c r="J983" i="4"/>
  <c r="J1122" i="4"/>
  <c r="J1402" i="4"/>
  <c r="J1434" i="4"/>
  <c r="J1452" i="4"/>
  <c r="J116" i="4"/>
  <c r="J263" i="4"/>
  <c r="J311" i="4"/>
  <c r="J324" i="4"/>
  <c r="J344" i="4"/>
  <c r="M344" i="4" s="1"/>
  <c r="E345" i="1" s="1"/>
  <c r="J989" i="4"/>
  <c r="J1092" i="4"/>
  <c r="M1092" i="4" s="1"/>
  <c r="E1090" i="1" s="1"/>
  <c r="J1223" i="4"/>
  <c r="M1223" i="4" s="1"/>
  <c r="E1221" i="1" s="1"/>
  <c r="J20" i="4"/>
  <c r="M20" i="4" s="1"/>
  <c r="E21" i="1" s="1"/>
  <c r="J192" i="4"/>
  <c r="J291" i="4"/>
  <c r="J306" i="4"/>
  <c r="J418" i="4"/>
  <c r="J443" i="4"/>
  <c r="J469" i="4"/>
  <c r="J484" i="4"/>
  <c r="J504" i="4"/>
  <c r="J523" i="4"/>
  <c r="M523" i="4" s="1"/>
  <c r="E524" i="1" s="1"/>
  <c r="J554" i="4"/>
  <c r="M554" i="4" s="1"/>
  <c r="E555" i="1" s="1"/>
  <c r="J578" i="4"/>
  <c r="J614" i="4"/>
  <c r="J622" i="4"/>
  <c r="J630" i="4"/>
  <c r="J648" i="4"/>
  <c r="M648" i="4" s="1"/>
  <c r="E649" i="1" s="1"/>
  <c r="J656" i="4"/>
  <c r="M656" i="4" s="1"/>
  <c r="E657" i="1" s="1"/>
  <c r="J750" i="4"/>
  <c r="J760" i="4"/>
  <c r="J788" i="4"/>
  <c r="J818" i="4"/>
  <c r="J847" i="4"/>
  <c r="J891" i="4"/>
  <c r="J948" i="4"/>
  <c r="J964" i="4"/>
  <c r="J1023" i="4"/>
  <c r="M1023" i="4" s="1"/>
  <c r="E1021" i="1" s="1"/>
  <c r="J1366" i="4"/>
  <c r="M1366" i="4" s="1"/>
  <c r="E1362" i="1" s="1"/>
  <c r="J1031" i="4"/>
  <c r="M1031" i="4" s="1"/>
  <c r="E1029" i="1" s="1"/>
  <c r="J371" i="4"/>
  <c r="J40" i="4"/>
  <c r="J267" i="4"/>
  <c r="J508" i="4"/>
  <c r="M508" i="4" s="1"/>
  <c r="E509" i="1" s="1"/>
  <c r="J535" i="4"/>
  <c r="J590" i="4"/>
  <c r="J751" i="4"/>
  <c r="M751" i="4" s="1"/>
  <c r="E751" i="1" s="1"/>
  <c r="J832" i="4"/>
  <c r="J875" i="4"/>
  <c r="J1143" i="4"/>
  <c r="J24" i="4"/>
  <c r="M24" i="4" s="1"/>
  <c r="E25" i="1" s="1"/>
  <c r="J56" i="4"/>
  <c r="J295" i="4"/>
  <c r="J477" i="4"/>
  <c r="M477" i="4" s="1"/>
  <c r="E478" i="1" s="1"/>
  <c r="J496" i="4"/>
  <c r="J558" i="4"/>
  <c r="J640" i="4"/>
  <c r="J771" i="4"/>
  <c r="M771" i="4" s="1"/>
  <c r="E771" i="1" s="1"/>
  <c r="J317" i="4"/>
  <c r="J332" i="4"/>
  <c r="J351" i="4"/>
  <c r="J1043" i="4"/>
  <c r="M1043" i="4" s="1"/>
  <c r="E1041" i="1" s="1"/>
  <c r="J1188" i="4"/>
  <c r="M1188" i="4" s="1"/>
  <c r="E1186" i="1" s="1"/>
  <c r="J1257" i="4"/>
  <c r="J44" i="4"/>
  <c r="J80" i="4"/>
  <c r="J271" i="4"/>
  <c r="J299" i="4"/>
  <c r="M299" i="4" s="1"/>
  <c r="E300" i="1" s="1"/>
  <c r="J390" i="4"/>
  <c r="J461" i="4"/>
  <c r="J473" i="4"/>
  <c r="J500" i="4"/>
  <c r="J542" i="4"/>
  <c r="J594" i="4"/>
  <c r="J612" i="4"/>
  <c r="J618" i="4"/>
  <c r="J626" i="4"/>
  <c r="M626" i="4" s="1"/>
  <c r="E627" i="1" s="1"/>
  <c r="J660" i="4"/>
  <c r="J738" i="4"/>
  <c r="J776" i="4"/>
  <c r="J794" i="4"/>
  <c r="J809" i="4"/>
  <c r="J837" i="4"/>
  <c r="J859" i="4"/>
  <c r="J945" i="4"/>
  <c r="J956" i="4"/>
  <c r="J999" i="4"/>
  <c r="J1249" i="4"/>
  <c r="J1318" i="4"/>
  <c r="M923" i="4"/>
  <c r="E922" i="1" s="1"/>
  <c r="J1185" i="4"/>
  <c r="J711" i="4"/>
  <c r="J250" i="4"/>
  <c r="J210" i="4"/>
  <c r="J170" i="4"/>
  <c r="J150" i="4"/>
  <c r="J146" i="4"/>
  <c r="J130" i="4"/>
  <c r="J114" i="4"/>
  <c r="J106" i="4"/>
  <c r="J62" i="4"/>
  <c r="J38" i="4"/>
  <c r="J678" i="4"/>
  <c r="J458" i="4"/>
  <c r="J449" i="4"/>
  <c r="J433" i="4"/>
  <c r="J408" i="4"/>
  <c r="J386" i="4"/>
  <c r="J1032" i="4"/>
  <c r="M1032" i="4" s="1"/>
  <c r="E1030" i="1" s="1"/>
  <c r="J1433" i="4"/>
  <c r="J1332" i="4"/>
  <c r="J1261" i="4"/>
  <c r="J1247" i="4"/>
  <c r="J1233" i="4"/>
  <c r="J1230" i="4"/>
  <c r="J1220" i="4"/>
  <c r="J1217" i="4"/>
  <c r="J1147" i="4"/>
  <c r="J1120" i="4"/>
  <c r="J1116" i="4"/>
  <c r="J1083" i="4"/>
  <c r="J1065" i="4"/>
  <c r="J1062" i="4"/>
  <c r="J1035" i="4"/>
  <c r="J1001" i="4"/>
  <c r="J997" i="4"/>
  <c r="J973" i="4"/>
  <c r="J958" i="4"/>
  <c r="J838" i="4"/>
  <c r="J791" i="4"/>
  <c r="J749" i="4"/>
  <c r="J268" i="4"/>
  <c r="J153" i="4"/>
  <c r="J137" i="4"/>
  <c r="J120" i="4"/>
  <c r="J97" i="4"/>
  <c r="J81" i="4"/>
  <c r="J69" i="4"/>
  <c r="J61" i="4"/>
  <c r="J45" i="4"/>
  <c r="J41" i="4"/>
  <c r="J13" i="4"/>
  <c r="J694" i="4"/>
  <c r="J688" i="4"/>
  <c r="J673" i="4"/>
  <c r="J665" i="4"/>
  <c r="J649" i="4"/>
  <c r="J637" i="4"/>
  <c r="J631" i="4"/>
  <c r="J607" i="4"/>
  <c r="J599" i="4"/>
  <c r="J583" i="4"/>
  <c r="J571" i="4"/>
  <c r="J555" i="4"/>
  <c r="J539" i="4"/>
  <c r="J528" i="4"/>
  <c r="J512" i="4"/>
  <c r="J497" i="4"/>
  <c r="J489" i="4"/>
  <c r="J481" i="4"/>
  <c r="J440" i="4"/>
  <c r="J417" i="4"/>
  <c r="J411" i="4"/>
  <c r="J405" i="4"/>
  <c r="J397" i="4"/>
  <c r="J389" i="4"/>
  <c r="J53" i="4"/>
  <c r="J89" i="4"/>
  <c r="J242" i="4"/>
  <c r="J954" i="4"/>
  <c r="J993" i="4"/>
  <c r="J1050" i="4"/>
  <c r="J1108" i="4"/>
  <c r="J1227" i="4"/>
  <c r="J1282" i="4"/>
  <c r="M1282" i="4" s="1"/>
  <c r="E1280" i="1" s="1"/>
  <c r="J142" i="4"/>
  <c r="N382" i="4"/>
  <c r="J398" i="4"/>
  <c r="J412" i="4"/>
  <c r="M412" i="4" s="1"/>
  <c r="E413" i="1" s="1"/>
  <c r="J436" i="4"/>
  <c r="M436" i="4" s="1"/>
  <c r="E437" i="1" s="1"/>
  <c r="J485" i="4"/>
  <c r="M485" i="4" s="1"/>
  <c r="E486" i="1" s="1"/>
  <c r="J536" i="4"/>
  <c r="M536" i="4" s="1"/>
  <c r="E537" i="1" s="1"/>
  <c r="J591" i="4"/>
  <c r="M591" i="4" s="1"/>
  <c r="E592" i="1" s="1"/>
  <c r="J604" i="4"/>
  <c r="J661" i="4"/>
  <c r="M661" i="4" s="1"/>
  <c r="E662" i="1" s="1"/>
  <c r="J753" i="4"/>
  <c r="M753" i="4" s="1"/>
  <c r="E753" i="1" s="1"/>
  <c r="J764" i="4"/>
  <c r="M764" i="4" s="1"/>
  <c r="E764" i="1" s="1"/>
  <c r="J793" i="4"/>
  <c r="J842" i="4"/>
  <c r="J234" i="4"/>
  <c r="J510" i="4"/>
  <c r="J568" i="4"/>
  <c r="M568" i="4" s="1"/>
  <c r="E569" i="1" s="1"/>
  <c r="J702" i="4"/>
  <c r="J1006" i="4"/>
  <c r="M1006" i="4" s="1"/>
  <c r="E1004" i="1" s="1"/>
  <c r="J944" i="4"/>
  <c r="J858" i="4"/>
  <c r="J846" i="4"/>
  <c r="J844" i="4"/>
  <c r="J799" i="4"/>
  <c r="J796" i="4"/>
  <c r="J767" i="4"/>
  <c r="J743" i="4"/>
  <c r="J233" i="4"/>
  <c r="J226" i="4"/>
  <c r="J205" i="4"/>
  <c r="J189" i="4"/>
  <c r="J93" i="4"/>
  <c r="J77" i="4"/>
  <c r="J57" i="4"/>
  <c r="J21" i="4"/>
  <c r="J65" i="4"/>
  <c r="J101" i="4"/>
  <c r="J209" i="4"/>
  <c r="J257" i="4"/>
  <c r="J966" i="4"/>
  <c r="M966" i="4" s="1"/>
  <c r="E964" i="1" s="1"/>
  <c r="J1027" i="4"/>
  <c r="M1027" i="4" s="1"/>
  <c r="E1025" i="1" s="1"/>
  <c r="J1068" i="4"/>
  <c r="M1068" i="4" s="1"/>
  <c r="E1066" i="1" s="1"/>
  <c r="J1132" i="4"/>
  <c r="J1200" i="4"/>
  <c r="M1200" i="4" s="1"/>
  <c r="E1198" i="1" s="1"/>
  <c r="J1236" i="4"/>
  <c r="M1236" i="4" s="1"/>
  <c r="E1234" i="1" s="1"/>
  <c r="J145" i="4"/>
  <c r="J173" i="4"/>
  <c r="J218" i="4"/>
  <c r="J520" i="4"/>
  <c r="M520" i="4" s="1"/>
  <c r="E521" i="1" s="1"/>
  <c r="J575" i="4"/>
  <c r="M575" i="4" s="1"/>
  <c r="E576" i="1" s="1"/>
  <c r="J727" i="4"/>
  <c r="J769" i="4"/>
  <c r="J805" i="4"/>
  <c r="J937" i="4"/>
  <c r="J1404" i="4"/>
  <c r="J374" i="4"/>
  <c r="M922" i="4"/>
  <c r="E921" i="1" s="1"/>
  <c r="J880" i="4"/>
  <c r="M880" i="4" s="1"/>
  <c r="E880" i="1" s="1"/>
  <c r="J9" i="4"/>
  <c r="J869" i="4"/>
  <c r="M869" i="4" s="1"/>
  <c r="E869" i="1" s="1"/>
  <c r="J321" i="4"/>
  <c r="J362" i="4"/>
  <c r="J422" i="4"/>
  <c r="M422" i="4" s="1"/>
  <c r="E423" i="1" s="1"/>
  <c r="J716" i="4"/>
  <c r="J906" i="4"/>
  <c r="M906" i="4" s="1"/>
  <c r="E905" i="1" s="1"/>
  <c r="J1055" i="4"/>
  <c r="M1055" i="4" s="1"/>
  <c r="E1053" i="1" s="1"/>
  <c r="J1117" i="4"/>
  <c r="J1154" i="4"/>
  <c r="M1154" i="4" s="1"/>
  <c r="E1152" i="1" s="1"/>
  <c r="J1274" i="4"/>
  <c r="J309" i="4"/>
  <c r="J303" i="4"/>
  <c r="J300" i="4"/>
  <c r="J296" i="4"/>
  <c r="J261" i="4"/>
  <c r="J238" i="4"/>
  <c r="J227" i="4"/>
  <c r="J223" i="4"/>
  <c r="J219" i="4"/>
  <c r="J214" i="4"/>
  <c r="J194" i="4"/>
  <c r="J158" i="4"/>
  <c r="J134" i="4"/>
  <c r="J126" i="4"/>
  <c r="J86" i="4"/>
  <c r="J82" i="4"/>
  <c r="J74" i="4"/>
  <c r="J70" i="4"/>
  <c r="J66" i="4"/>
  <c r="J50" i="4"/>
  <c r="J46" i="4"/>
  <c r="J42" i="4"/>
  <c r="J26" i="4"/>
  <c r="J699" i="4"/>
  <c r="J695" i="4"/>
  <c r="J692" i="4"/>
  <c r="J689" i="4"/>
  <c r="J685" i="4"/>
  <c r="J608" i="4"/>
  <c r="J600" i="4"/>
  <c r="J572" i="4"/>
  <c r="J540" i="4"/>
  <c r="J506" i="4"/>
  <c r="J463" i="4"/>
  <c r="J453" i="4"/>
  <c r="J445" i="4"/>
  <c r="J437" i="4"/>
  <c r="J1209" i="4"/>
  <c r="J1193" i="4"/>
  <c r="J994" i="4"/>
  <c r="J415" i="4"/>
  <c r="J409" i="4"/>
  <c r="J387" i="4"/>
  <c r="J1307" i="4"/>
  <c r="J310" i="4"/>
  <c r="M310" i="4" s="1"/>
  <c r="E311" i="1" s="1"/>
  <c r="J990" i="4"/>
  <c r="M990" i="4" s="1"/>
  <c r="E988" i="1" s="1"/>
  <c r="J1175" i="4"/>
  <c r="M1175" i="4" s="1"/>
  <c r="E1173" i="1" s="1"/>
  <c r="J1173" i="4"/>
  <c r="J1150" i="4"/>
  <c r="J1075" i="4"/>
  <c r="J1061" i="4"/>
  <c r="J1053" i="4"/>
  <c r="J710" i="4"/>
  <c r="J6" i="4"/>
  <c r="J1396" i="4"/>
  <c r="J421" i="4"/>
  <c r="J1400" i="4"/>
  <c r="J1189" i="4"/>
  <c r="J1113" i="4"/>
  <c r="J952" i="4"/>
  <c r="J719" i="4"/>
  <c r="J715" i="4"/>
  <c r="J358" i="4"/>
  <c r="J354" i="4"/>
  <c r="J316" i="4"/>
  <c r="J19" i="4"/>
  <c r="J11" i="4"/>
  <c r="J381" i="4"/>
  <c r="J403" i="4"/>
  <c r="J395" i="4"/>
  <c r="J1264" i="4"/>
  <c r="M1264" i="4" s="1"/>
  <c r="E1262" i="1" s="1"/>
  <c r="J7" i="4"/>
  <c r="J426" i="4"/>
  <c r="J700" i="4"/>
  <c r="M700" i="4" s="1"/>
  <c r="E701" i="1" s="1"/>
  <c r="J720" i="4"/>
  <c r="J959" i="4"/>
  <c r="J1259" i="4"/>
  <c r="J1250" i="4"/>
  <c r="J1000" i="4"/>
  <c r="J349" i="4"/>
  <c r="J329" i="4"/>
  <c r="J312" i="4"/>
  <c r="J701" i="4"/>
  <c r="J424" i="4"/>
  <c r="J407" i="4"/>
  <c r="J401" i="4"/>
  <c r="J393" i="4"/>
  <c r="J385" i="4"/>
  <c r="M457" i="4"/>
  <c r="E458" i="1" s="1"/>
  <c r="J17" i="4"/>
  <c r="J15" i="4"/>
  <c r="J350" i="4"/>
  <c r="M350" i="4" s="1"/>
  <c r="E351" i="1" s="1"/>
  <c r="J314" i="4"/>
  <c r="J724" i="4"/>
  <c r="J1090" i="4"/>
  <c r="M1090" i="4" s="1"/>
  <c r="E1088" i="1" s="1"/>
  <c r="J1263" i="4"/>
  <c r="J1118" i="4"/>
  <c r="J140" i="4"/>
  <c r="J112" i="4"/>
  <c r="J104" i="4"/>
  <c r="J88" i="4"/>
  <c r="J76" i="4"/>
  <c r="J36" i="4"/>
  <c r="J32" i="4"/>
  <c r="J28" i="4"/>
  <c r="J697" i="4"/>
  <c r="J693" i="4"/>
  <c r="J691" i="4"/>
  <c r="J687" i="4"/>
  <c r="J680" i="4"/>
  <c r="J676" i="4"/>
  <c r="J672" i="4"/>
  <c r="J668" i="4"/>
  <c r="J652" i="4"/>
  <c r="J636" i="4"/>
  <c r="J610" i="4"/>
  <c r="J606" i="4"/>
  <c r="J598" i="4"/>
  <c r="J586" i="4"/>
  <c r="J582" i="4"/>
  <c r="J570" i="4"/>
  <c r="J562" i="4"/>
  <c r="J546" i="4"/>
  <c r="J538" i="4"/>
  <c r="J531" i="4"/>
  <c r="J527" i="4"/>
  <c r="J515" i="4"/>
  <c r="J511" i="4"/>
  <c r="J488" i="4"/>
  <c r="J455" i="4"/>
  <c r="J447" i="4"/>
  <c r="J439" i="4"/>
  <c r="J435" i="4"/>
  <c r="J427" i="4"/>
  <c r="J1297" i="4"/>
  <c r="M1297" i="4" s="1"/>
  <c r="E1295" i="1" s="1"/>
  <c r="J1012" i="4"/>
  <c r="J912" i="4"/>
  <c r="J1112" i="4"/>
  <c r="M1112" i="4" s="1"/>
  <c r="E1110" i="1" s="1"/>
  <c r="J1178" i="4"/>
  <c r="M1178" i="4" s="1"/>
  <c r="E1176" i="1" s="1"/>
  <c r="J863" i="4"/>
  <c r="J136" i="4"/>
  <c r="J152" i="4"/>
  <c r="J212" i="4"/>
  <c r="J232" i="4"/>
  <c r="J281" i="4"/>
  <c r="J322" i="4"/>
  <c r="J745" i="4"/>
  <c r="M745" i="4" s="1"/>
  <c r="E745" i="1" s="1"/>
  <c r="J781" i="4"/>
  <c r="M781" i="4" s="1"/>
  <c r="E781" i="1" s="1"/>
  <c r="J908" i="4"/>
  <c r="J951" i="4"/>
  <c r="J957" i="4"/>
  <c r="M957" i="4" s="1"/>
  <c r="E955" i="1" s="1"/>
  <c r="J971" i="4"/>
  <c r="M971" i="4" s="1"/>
  <c r="E969" i="1" s="1"/>
  <c r="J992" i="4"/>
  <c r="J1077" i="4"/>
  <c r="J1219" i="4"/>
  <c r="J1258" i="4"/>
  <c r="J1245" i="4"/>
  <c r="J1105" i="4"/>
  <c r="J1086" i="4"/>
  <c r="J1059" i="4"/>
  <c r="J845" i="4"/>
  <c r="J841" i="4"/>
  <c r="J833" i="4"/>
  <c r="J657" i="4"/>
  <c r="J641" i="4"/>
  <c r="J627" i="4"/>
  <c r="J595" i="4"/>
  <c r="J587" i="4"/>
  <c r="J579" i="4"/>
  <c r="J567" i="4"/>
  <c r="J559" i="4"/>
  <c r="J551" i="4"/>
  <c r="J543" i="4"/>
  <c r="J532" i="4"/>
  <c r="J524" i="4"/>
  <c r="J516" i="4"/>
  <c r="J505" i="4"/>
  <c r="J493" i="4"/>
  <c r="J462" i="4"/>
  <c r="J452" i="4"/>
  <c r="J444" i="4"/>
  <c r="J703" i="4"/>
  <c r="J1184" i="4"/>
  <c r="J108" i="4"/>
  <c r="M108" i="4" s="1"/>
  <c r="E109" i="1" s="1"/>
  <c r="J144" i="4"/>
  <c r="J148" i="4"/>
  <c r="M148" i="4" s="1"/>
  <c r="E149" i="1" s="1"/>
  <c r="J204" i="4"/>
  <c r="J252" i="4"/>
  <c r="J741" i="4"/>
  <c r="M741" i="4" s="1"/>
  <c r="E741" i="1" s="1"/>
  <c r="J1034" i="4"/>
  <c r="M1034" i="4" s="1"/>
  <c r="E1032" i="1" s="1"/>
  <c r="J1081" i="4"/>
  <c r="M1081" i="4" s="1"/>
  <c r="E1079" i="1" s="1"/>
  <c r="J1401" i="4"/>
  <c r="J1224" i="4"/>
  <c r="J1165" i="4"/>
  <c r="J1149" i="4"/>
  <c r="J998" i="4"/>
  <c r="J744" i="4"/>
  <c r="J740" i="4"/>
  <c r="J734" i="4"/>
  <c r="J872" i="4"/>
  <c r="J1079" i="4"/>
  <c r="M1079" i="4" s="1"/>
  <c r="E1077" i="1" s="1"/>
  <c r="J1104" i="4"/>
  <c r="M1104" i="4" s="1"/>
  <c r="E1102" i="1" s="1"/>
  <c r="J1155" i="4"/>
  <c r="M1155" i="4" s="1"/>
  <c r="E1153" i="1" s="1"/>
  <c r="J1268" i="4"/>
  <c r="M1268" i="4" s="1"/>
  <c r="E1266" i="1" s="1"/>
  <c r="J1290" i="4"/>
  <c r="M1290" i="4" s="1"/>
  <c r="E1288" i="1" s="1"/>
  <c r="J110" i="4"/>
  <c r="J132" i="4"/>
  <c r="J138" i="4"/>
  <c r="J190" i="4"/>
  <c r="J206" i="4"/>
  <c r="M206" i="4" s="1"/>
  <c r="E207" i="1" s="1"/>
  <c r="J244" i="4"/>
  <c r="J265" i="4"/>
  <c r="M265" i="4" s="1"/>
  <c r="E266" i="1" s="1"/>
  <c r="J275" i="4"/>
  <c r="J293" i="4"/>
  <c r="J336" i="4"/>
  <c r="J742" i="4"/>
  <c r="M742" i="4" s="1"/>
  <c r="E742" i="1" s="1"/>
  <c r="J1138" i="4"/>
  <c r="M1138" i="4" s="1"/>
  <c r="E1136" i="1" s="1"/>
  <c r="J1161" i="4"/>
  <c r="J1182" i="4"/>
  <c r="J1442" i="4"/>
  <c r="J1430" i="4"/>
  <c r="J1352" i="4"/>
  <c r="J1289" i="4"/>
  <c r="J1215" i="4"/>
  <c r="J1071" i="4"/>
  <c r="J947" i="4"/>
  <c r="J942" i="4"/>
  <c r="J892" i="4"/>
  <c r="J854" i="4"/>
  <c r="J817" i="4"/>
  <c r="J803" i="4"/>
  <c r="J663" i="4"/>
  <c r="J647" i="4"/>
  <c r="J499" i="4"/>
  <c r="J468" i="4"/>
  <c r="J416" i="4"/>
  <c r="J414" i="4"/>
  <c r="J410" i="4"/>
  <c r="J406" i="4"/>
  <c r="J404" i="4"/>
  <c r="J400" i="4"/>
  <c r="J396" i="4"/>
  <c r="J392" i="4"/>
  <c r="J388" i="4"/>
  <c r="J384" i="4"/>
  <c r="J373" i="4"/>
  <c r="J375" i="4"/>
  <c r="J1301" i="4"/>
  <c r="J1314" i="4"/>
  <c r="J1312" i="4"/>
  <c r="J1275" i="4"/>
  <c r="J1210" i="4"/>
  <c r="J1206" i="4"/>
  <c r="J1203" i="4"/>
  <c r="J1144" i="4"/>
  <c r="J1121" i="4"/>
  <c r="J1106" i="4"/>
  <c r="J1098" i="4"/>
  <c r="J1049" i="4"/>
  <c r="J1042" i="4"/>
  <c r="J1038" i="4"/>
  <c r="J963" i="4"/>
  <c r="J915" i="4"/>
  <c r="J913" i="4"/>
  <c r="J812" i="4"/>
  <c r="J804" i="4"/>
  <c r="J797" i="4"/>
  <c r="J342" i="4"/>
  <c r="J301" i="4"/>
  <c r="J297" i="4"/>
  <c r="J289" i="4"/>
  <c r="J277" i="4"/>
  <c r="J269" i="4"/>
  <c r="J177" i="4"/>
  <c r="J72" i="4"/>
  <c r="J64" i="4"/>
  <c r="J670" i="4"/>
  <c r="J666" i="4"/>
  <c r="J662" i="4"/>
  <c r="J658" i="4"/>
  <c r="J654" i="4"/>
  <c r="J650" i="4"/>
  <c r="J646" i="4"/>
  <c r="J642" i="4"/>
  <c r="J638" i="4"/>
  <c r="J634" i="4"/>
  <c r="J632" i="4"/>
  <c r="J628" i="4"/>
  <c r="J620" i="4"/>
  <c r="J616" i="4"/>
  <c r="J596" i="4"/>
  <c r="J592" i="4"/>
  <c r="J580" i="4"/>
  <c r="J576" i="4"/>
  <c r="J564" i="4"/>
  <c r="J560" i="4"/>
  <c r="J548" i="4"/>
  <c r="J544" i="4"/>
  <c r="J533" i="4"/>
  <c r="J529" i="4"/>
  <c r="J517" i="4"/>
  <c r="J513" i="4"/>
  <c r="J502" i="4"/>
  <c r="J498" i="4"/>
  <c r="J494" i="4"/>
  <c r="J490" i="4"/>
  <c r="J486" i="4"/>
  <c r="J482" i="4"/>
  <c r="J478" i="4"/>
  <c r="J471" i="4"/>
  <c r="J467" i="4"/>
  <c r="J865" i="4"/>
  <c r="M865" i="4" s="1"/>
  <c r="E865" i="1" s="1"/>
  <c r="J870" i="4"/>
  <c r="J157" i="4"/>
  <c r="J181" i="4"/>
  <c r="J1017" i="4"/>
  <c r="M1017" i="4" s="1"/>
  <c r="E1015" i="1" s="1"/>
  <c r="J1163" i="4"/>
  <c r="M1163" i="4" s="1"/>
  <c r="E1161" i="1" s="1"/>
  <c r="J68" i="4"/>
  <c r="M68" i="4" s="1"/>
  <c r="E69" i="1" s="1"/>
  <c r="J285" i="4"/>
  <c r="J307" i="4"/>
  <c r="J525" i="4"/>
  <c r="J556" i="4"/>
  <c r="J588" i="4"/>
  <c r="M588" i="4" s="1"/>
  <c r="E589" i="1" s="1"/>
  <c r="J800" i="4"/>
  <c r="J916" i="4"/>
  <c r="M916" i="4" s="1"/>
  <c r="E915" i="1" s="1"/>
  <c r="J1429" i="4"/>
  <c r="J1418" i="4"/>
  <c r="J1405" i="4"/>
  <c r="J1255" i="4"/>
  <c r="J1248" i="4"/>
  <c r="J1240" i="4"/>
  <c r="J1177" i="4"/>
  <c r="J1084" i="4"/>
  <c r="J1074" i="4"/>
  <c r="J1060" i="4"/>
  <c r="J1016" i="4"/>
  <c r="J1008" i="4"/>
  <c r="J925" i="4"/>
  <c r="J890" i="4"/>
  <c r="J886" i="4"/>
  <c r="J860" i="4"/>
  <c r="J856" i="4"/>
  <c r="J850" i="4"/>
  <c r="J848" i="4"/>
  <c r="J772" i="4"/>
  <c r="J770" i="4"/>
  <c r="J768" i="4"/>
  <c r="J761" i="4"/>
  <c r="J759" i="4"/>
  <c r="J754" i="4"/>
  <c r="J752" i="4"/>
  <c r="J725" i="4"/>
  <c r="J721" i="4"/>
  <c r="J718" i="4"/>
  <c r="J714" i="4"/>
  <c r="J712" i="4"/>
  <c r="J352" i="4"/>
  <c r="J264" i="4"/>
  <c r="J255" i="4"/>
  <c r="J248" i="4"/>
  <c r="J240" i="4"/>
  <c r="J236" i="4"/>
  <c r="J229" i="4"/>
  <c r="J225" i="4"/>
  <c r="J221" i="4"/>
  <c r="J208" i="4"/>
  <c r="J200" i="4"/>
  <c r="J196" i="4"/>
  <c r="J188" i="4"/>
  <c r="J55" i="4"/>
  <c r="J47" i="4"/>
  <c r="J681" i="4"/>
  <c r="J677" i="4"/>
  <c r="J924" i="4"/>
  <c r="J879" i="4"/>
  <c r="J185" i="4"/>
  <c r="J1021" i="4"/>
  <c r="J1151" i="4"/>
  <c r="M1151" i="4" s="1"/>
  <c r="E1149" i="1" s="1"/>
  <c r="J881" i="4"/>
  <c r="M881" i="4" s="1"/>
  <c r="E881" i="1" s="1"/>
  <c r="J521" i="4"/>
  <c r="J552" i="4"/>
  <c r="J584" i="4"/>
  <c r="J624" i="4"/>
  <c r="J674" i="4"/>
  <c r="M674" i="4" s="1"/>
  <c r="E675" i="1" s="1"/>
  <c r="J313" i="4"/>
  <c r="J911" i="4"/>
  <c r="M911" i="4" s="1"/>
  <c r="E910" i="1" s="1"/>
  <c r="J1279" i="4"/>
  <c r="J1281" i="4"/>
  <c r="J1218" i="4"/>
  <c r="J1212" i="4"/>
  <c r="J1153" i="4"/>
  <c r="J1123" i="4"/>
  <c r="J969" i="4"/>
  <c r="J917" i="4"/>
  <c r="J914" i="4"/>
  <c r="J910" i="4"/>
  <c r="J807" i="4"/>
  <c r="J1270" i="4"/>
  <c r="J1088" i="4"/>
  <c r="J1078" i="4"/>
  <c r="J1002" i="4"/>
  <c r="J987" i="4"/>
  <c r="J893" i="4"/>
  <c r="J889" i="4"/>
  <c r="J885" i="4"/>
  <c r="J756" i="4"/>
  <c r="J726" i="4"/>
  <c r="E1464" i="4"/>
  <c r="J682" i="4"/>
  <c r="J671" i="4"/>
  <c r="M460" i="4"/>
  <c r="E461" i="1" s="1"/>
  <c r="J1305" i="4"/>
  <c r="M1415" i="4"/>
  <c r="E1410" i="1" s="1"/>
  <c r="J728" i="4"/>
  <c r="J359" i="4"/>
  <c r="J355" i="4"/>
  <c r="J341" i="4"/>
  <c r="J337" i="4"/>
  <c r="J288" i="4"/>
  <c r="J284" i="4"/>
  <c r="J280" i="4"/>
  <c r="J272" i="4"/>
  <c r="J262" i="4"/>
  <c r="J178" i="4"/>
  <c r="J174" i="4"/>
  <c r="J90" i="4"/>
  <c r="J31" i="4"/>
  <c r="J23" i="4"/>
  <c r="J12" i="4"/>
  <c r="J434" i="4"/>
  <c r="J430" i="4"/>
  <c r="J423" i="4"/>
  <c r="J420" i="4"/>
  <c r="G1464" i="4"/>
  <c r="J201" i="4"/>
  <c r="J278" i="4"/>
  <c r="J1005" i="4"/>
  <c r="M1005" i="4" s="1"/>
  <c r="E1003" i="1" s="1"/>
  <c r="J1058" i="4"/>
  <c r="M1058" i="4" s="1"/>
  <c r="E1056" i="1" s="1"/>
  <c r="J1124" i="4"/>
  <c r="M1124" i="4" s="1"/>
  <c r="E1122" i="1" s="1"/>
  <c r="J1208" i="4"/>
  <c r="M1208" i="4" s="1"/>
  <c r="E1206" i="1" s="1"/>
  <c r="J1286" i="4"/>
  <c r="M1286" i="4" s="1"/>
  <c r="E1284" i="1" s="1"/>
  <c r="J35" i="4"/>
  <c r="J182" i="4"/>
  <c r="M182" i="4" s="1"/>
  <c r="E183" i="1" s="1"/>
  <c r="J333" i="4"/>
  <c r="J345" i="4"/>
  <c r="J783" i="4"/>
  <c r="J898" i="4"/>
  <c r="M898" i="4" s="1"/>
  <c r="E897" i="1" s="1"/>
  <c r="J927" i="4"/>
  <c r="M927" i="4" s="1"/>
  <c r="E926" i="1" s="1"/>
  <c r="J976" i="4"/>
  <c r="J1022" i="4"/>
  <c r="M1022" i="4" s="1"/>
  <c r="E1020" i="1" s="1"/>
  <c r="J1048" i="4"/>
  <c r="J1170" i="4"/>
  <c r="M1170" i="4" s="1"/>
  <c r="E1168" i="1" s="1"/>
  <c r="J1202" i="4"/>
  <c r="M1202" i="4" s="1"/>
  <c r="E1200" i="1" s="1"/>
  <c r="J1229" i="4"/>
  <c r="M1229" i="4" s="1"/>
  <c r="E1227" i="1" s="1"/>
  <c r="J1269" i="4"/>
  <c r="M1269" i="4" s="1"/>
  <c r="E1267" i="1" s="1"/>
  <c r="J1348" i="4"/>
  <c r="J1368" i="4"/>
  <c r="M1368" i="4" s="1"/>
  <c r="E1364" i="1" s="1"/>
  <c r="J1387" i="4"/>
  <c r="J1378" i="4"/>
  <c r="J1370" i="4"/>
  <c r="J1364" i="4"/>
  <c r="J1355" i="4"/>
  <c r="J1337" i="4"/>
  <c r="J1325" i="4"/>
  <c r="J1271" i="4"/>
  <c r="J1267" i="4"/>
  <c r="J1231" i="4"/>
  <c r="J1199" i="4"/>
  <c r="J1197" i="4"/>
  <c r="J1168" i="4"/>
  <c r="J1160" i="4"/>
  <c r="J1103" i="4"/>
  <c r="J1056" i="4"/>
  <c r="J1020" i="4"/>
  <c r="J974" i="4"/>
  <c r="J972" i="4"/>
  <c r="J968" i="4"/>
  <c r="J934" i="4"/>
  <c r="J904" i="4"/>
  <c r="J896" i="4"/>
  <c r="J894" i="4"/>
  <c r="J831" i="4"/>
  <c r="J825" i="4"/>
  <c r="J784" i="4"/>
  <c r="J782" i="4"/>
  <c r="J780" i="4"/>
  <c r="J777" i="4"/>
  <c r="J775" i="4"/>
  <c r="J773" i="4"/>
  <c r="J729" i="4"/>
  <c r="J1009" i="4"/>
  <c r="M1009" i="4" s="1"/>
  <c r="E1007" i="1" s="1"/>
  <c r="J1089" i="4"/>
  <c r="M1089" i="4" s="1"/>
  <c r="E1087" i="1" s="1"/>
  <c r="J1243" i="4"/>
  <c r="M1243" i="4" s="1"/>
  <c r="E1241" i="1" s="1"/>
  <c r="J829" i="4"/>
  <c r="J900" i="4"/>
  <c r="M900" i="4" s="1"/>
  <c r="E899" i="1" s="1"/>
  <c r="J932" i="4"/>
  <c r="M932" i="4" s="1"/>
  <c r="E931" i="1" s="1"/>
  <c r="J1374" i="4"/>
  <c r="J730" i="4"/>
  <c r="J1134" i="4"/>
  <c r="M1134" i="4" s="1"/>
  <c r="E1132" i="1" s="1"/>
  <c r="J1372" i="4"/>
  <c r="J1391" i="4"/>
  <c r="J1389" i="4"/>
  <c r="J1383" i="4"/>
  <c r="J1375" i="4"/>
  <c r="J1371" i="4"/>
  <c r="J1367" i="4"/>
  <c r="J1363" i="4"/>
  <c r="J1354" i="4"/>
  <c r="J1350" i="4"/>
  <c r="J1344" i="4"/>
  <c r="J1338" i="4"/>
  <c r="J1319" i="4"/>
  <c r="J1195" i="4"/>
  <c r="J1172" i="4"/>
  <c r="J1166" i="4"/>
  <c r="J1101" i="4"/>
  <c r="J1093" i="4"/>
  <c r="J1064" i="4"/>
  <c r="J1018" i="4"/>
  <c r="J1015" i="4"/>
  <c r="J1011" i="4"/>
  <c r="J984" i="4"/>
  <c r="J980" i="4"/>
  <c r="J938" i="4"/>
  <c r="J931" i="4"/>
  <c r="J920" i="4"/>
  <c r="J918" i="4"/>
  <c r="J901" i="4"/>
  <c r="J899" i="4"/>
  <c r="J897" i="4"/>
  <c r="J828" i="4"/>
  <c r="J823" i="4"/>
  <c r="J821" i="4"/>
  <c r="J819" i="4"/>
  <c r="J778" i="4"/>
  <c r="J361" i="4"/>
  <c r="J357" i="4"/>
  <c r="J353" i="4"/>
  <c r="J343" i="4"/>
  <c r="J335" i="4"/>
  <c r="J331" i="4"/>
  <c r="J290" i="4"/>
  <c r="J260" i="4"/>
  <c r="J258" i="4"/>
  <c r="J254" i="4"/>
  <c r="J203" i="4"/>
  <c r="J199" i="4"/>
  <c r="J184" i="4"/>
  <c r="J180" i="4"/>
  <c r="J176" i="4"/>
  <c r="J172" i="4"/>
  <c r="J141" i="4"/>
  <c r="J121" i="4"/>
  <c r="J115" i="4"/>
  <c r="J107" i="4"/>
  <c r="J100" i="4"/>
  <c r="J96" i="4"/>
  <c r="J84" i="4"/>
  <c r="J432" i="4"/>
  <c r="J428" i="4"/>
  <c r="J29" i="4"/>
  <c r="J131" i="4"/>
  <c r="J270" i="4"/>
  <c r="J286" i="4"/>
  <c r="J1013" i="4"/>
  <c r="M1013" i="4" s="1"/>
  <c r="E1011" i="1" s="1"/>
  <c r="J1047" i="4"/>
  <c r="M1047" i="4" s="1"/>
  <c r="E1045" i="1" s="1"/>
  <c r="J1204" i="4"/>
  <c r="M1204" i="4" s="1"/>
  <c r="E1202" i="1" s="1"/>
  <c r="J874" i="4"/>
  <c r="M874" i="4" s="1"/>
  <c r="E874" i="1" s="1"/>
  <c r="J111" i="4"/>
  <c r="J129" i="4"/>
  <c r="J166" i="4"/>
  <c r="J186" i="4"/>
  <c r="J191" i="4"/>
  <c r="J256" i="4"/>
  <c r="M256" i="4" s="1"/>
  <c r="E257" i="1" s="1"/>
  <c r="J276" i="4"/>
  <c r="J325" i="4"/>
  <c r="J339" i="4"/>
  <c r="J347" i="4"/>
  <c r="J822" i="4"/>
  <c r="M822" i="4" s="1"/>
  <c r="E822" i="1" s="1"/>
  <c r="J921" i="4"/>
  <c r="M921" i="4" s="1"/>
  <c r="E920" i="1" s="1"/>
  <c r="J935" i="4"/>
  <c r="J1028" i="4"/>
  <c r="J1052" i="4"/>
  <c r="M1052" i="4" s="1"/>
  <c r="E1050" i="1" s="1"/>
  <c r="J1205" i="4"/>
  <c r="J1377" i="4"/>
  <c r="J1426" i="4"/>
  <c r="J1411" i="4"/>
  <c r="J1291" i="4"/>
  <c r="J1266" i="4"/>
  <c r="J1260" i="4"/>
  <c r="J1191" i="4"/>
  <c r="J1110" i="4"/>
  <c r="J1082" i="4"/>
  <c r="J1033" i="4"/>
  <c r="J852" i="4"/>
  <c r="J758" i="4"/>
  <c r="J755" i="4"/>
  <c r="J1431" i="4"/>
  <c r="J1225" i="4"/>
  <c r="J1142" i="4"/>
  <c r="J1119" i="4"/>
  <c r="J1046" i="4"/>
  <c r="J991" i="4"/>
  <c r="J961" i="4"/>
  <c r="J857" i="4"/>
  <c r="J1461" i="4"/>
  <c r="J1455" i="4"/>
  <c r="J1449" i="4"/>
  <c r="J1441" i="4"/>
  <c r="J1437" i="4"/>
  <c r="J1432" i="4"/>
  <c r="J1417" i="4"/>
  <c r="J1410" i="4"/>
  <c r="J1326" i="4"/>
  <c r="J1226" i="4"/>
  <c r="J1198" i="4"/>
  <c r="J1133" i="4"/>
  <c r="J1107" i="4"/>
  <c r="J1045" i="4"/>
  <c r="J1025" i="4"/>
  <c r="J941" i="4"/>
  <c r="J907" i="4"/>
  <c r="J737" i="4"/>
  <c r="J735" i="4"/>
  <c r="J731" i="4"/>
  <c r="J722" i="4"/>
  <c r="J334" i="4"/>
  <c r="J323" i="4"/>
  <c r="J287" i="4"/>
  <c r="J198" i="4"/>
  <c r="J171" i="4"/>
  <c r="J167" i="4"/>
  <c r="J160" i="4"/>
  <c r="J127" i="4"/>
  <c r="J113" i="4"/>
  <c r="J98" i="4"/>
  <c r="J67" i="4"/>
  <c r="J63" i="4"/>
  <c r="J60" i="4"/>
  <c r="J25" i="4"/>
  <c r="J18" i="4"/>
  <c r="J14" i="4"/>
  <c r="J105" i="4"/>
  <c r="J122" i="4"/>
  <c r="J981" i="4"/>
  <c r="M981" i="4" s="1"/>
  <c r="E979" i="1" s="1"/>
  <c r="J1211" i="4"/>
  <c r="M1211" i="4" s="1"/>
  <c r="E1209" i="1" s="1"/>
  <c r="J52" i="4"/>
  <c r="M52" i="4" s="1"/>
  <c r="E53" i="1" s="1"/>
  <c r="J156" i="4"/>
  <c r="J862" i="4"/>
  <c r="M862" i="4" s="1"/>
  <c r="E862" i="1" s="1"/>
  <c r="J943" i="4"/>
  <c r="M943" i="4" s="1"/>
  <c r="E942" i="1" s="1"/>
  <c r="J988" i="4"/>
  <c r="M988" i="4" s="1"/>
  <c r="E986" i="1" s="1"/>
  <c r="J1414" i="4"/>
  <c r="M1414" i="4" s="1"/>
  <c r="E1409" i="1" s="1"/>
  <c r="J1457" i="4"/>
  <c r="J867" i="4"/>
  <c r="J864" i="4"/>
  <c r="M864" i="4" s="1"/>
  <c r="E864" i="1" s="1"/>
  <c r="J1394" i="4"/>
  <c r="J1287" i="4"/>
  <c r="J1228" i="4"/>
  <c r="J1222" i="4"/>
  <c r="J1196" i="4"/>
  <c r="J1157" i="4"/>
  <c r="J1137" i="4"/>
  <c r="J1096" i="4"/>
  <c r="J1085" i="4"/>
  <c r="J1067" i="4"/>
  <c r="J1051" i="4"/>
  <c r="J1003" i="4"/>
  <c r="J909" i="4"/>
  <c r="J905" i="4"/>
  <c r="J884" i="4"/>
  <c r="J861" i="4"/>
  <c r="J836" i="4"/>
  <c r="J834" i="4"/>
  <c r="J810" i="4"/>
  <c r="J330" i="4"/>
  <c r="J319" i="4"/>
  <c r="J283" i="4"/>
  <c r="J109" i="4"/>
  <c r="J1100" i="4"/>
  <c r="M1100" i="4" s="1"/>
  <c r="E1098" i="1" s="1"/>
  <c r="J1214" i="4"/>
  <c r="M1214" i="4" s="1"/>
  <c r="E1212" i="1" s="1"/>
  <c r="J10" i="4"/>
  <c r="M10" i="4" s="1"/>
  <c r="E11" i="1" s="1"/>
  <c r="J94" i="4"/>
  <c r="M94" i="4" s="1"/>
  <c r="E95" i="1" s="1"/>
  <c r="J164" i="4"/>
  <c r="J241" i="4"/>
  <c r="M241" i="4" s="1"/>
  <c r="E242" i="1" s="1"/>
  <c r="J249" i="4"/>
  <c r="J326" i="4"/>
  <c r="M326" i="4" s="1"/>
  <c r="E327" i="1" s="1"/>
  <c r="J733" i="4"/>
  <c r="M733" i="4" s="1"/>
  <c r="E733" i="1" s="1"/>
  <c r="J786" i="4"/>
  <c r="M786" i="4" s="1"/>
  <c r="E786" i="1" s="1"/>
  <c r="J1041" i="4"/>
  <c r="M1041" i="4" s="1"/>
  <c r="E1039" i="1" s="1"/>
  <c r="J1111" i="4"/>
  <c r="M1111" i="4" s="1"/>
  <c r="E1109" i="1" s="1"/>
  <c r="J1317" i="4"/>
  <c r="J683" i="4"/>
  <c r="J623" i="4"/>
  <c r="J619" i="4"/>
  <c r="J615" i="4"/>
  <c r="J611" i="4"/>
  <c r="J474" i="4"/>
  <c r="J470" i="4"/>
  <c r="J466" i="4"/>
  <c r="J1351" i="4"/>
  <c r="J1343" i="4"/>
  <c r="J1339" i="4"/>
  <c r="J1335" i="4"/>
  <c r="J1273" i="4"/>
  <c r="J1190" i="4"/>
  <c r="J1164" i="4"/>
  <c r="J1146" i="4"/>
  <c r="J1095" i="4"/>
  <c r="J1080" i="4"/>
  <c r="J955" i="4"/>
  <c r="J930" i="4"/>
  <c r="J926" i="4"/>
  <c r="J851" i="4"/>
  <c r="J1054" i="4"/>
  <c r="M1054" i="4" s="1"/>
  <c r="E1052" i="1" s="1"/>
  <c r="J1128" i="4"/>
  <c r="M1128" i="4" s="1"/>
  <c r="E1126" i="1" s="1"/>
  <c r="J1239" i="4"/>
  <c r="M1239" i="4" s="1"/>
  <c r="E1237" i="1" s="1"/>
  <c r="J1278" i="4"/>
  <c r="M1278" i="4" s="1"/>
  <c r="E1276" i="1" s="1"/>
  <c r="J849" i="4"/>
  <c r="M849" i="4" s="1"/>
  <c r="E849" i="1" s="1"/>
  <c r="J928" i="4"/>
  <c r="M928" i="4" s="1"/>
  <c r="E927" i="1" s="1"/>
  <c r="J1036" i="4"/>
  <c r="M1036" i="4" s="1"/>
  <c r="E1034" i="1" s="1"/>
  <c r="J1070" i="4"/>
  <c r="M1070" i="4" s="1"/>
  <c r="E1068" i="1" s="1"/>
  <c r="J1076" i="4"/>
  <c r="M1076" i="4" s="1"/>
  <c r="E1074" i="1" s="1"/>
  <c r="J1454" i="4"/>
  <c r="J1446" i="4"/>
  <c r="J1440" i="4"/>
  <c r="J1438" i="4"/>
  <c r="J1423" i="4"/>
  <c r="J1406" i="4"/>
  <c r="J1316" i="4"/>
  <c r="J1152" i="4"/>
  <c r="J1141" i="4"/>
  <c r="J1135" i="4"/>
  <c r="J1127" i="4"/>
  <c r="J1102" i="4"/>
  <c r="J986" i="4"/>
  <c r="J835" i="4"/>
  <c r="J790" i="4"/>
  <c r="J766" i="4"/>
  <c r="J762" i="4"/>
  <c r="J318" i="4"/>
  <c r="J292" i="4"/>
  <c r="J243" i="4"/>
  <c r="M243" i="4" s="1"/>
  <c r="J220" i="4"/>
  <c r="J207" i="4"/>
  <c r="J103" i="4"/>
  <c r="J8" i="4"/>
  <c r="J1304" i="4"/>
  <c r="J1306" i="4"/>
  <c r="J503" i="4"/>
  <c r="M503" i="4" s="1"/>
  <c r="E504" i="1" s="1"/>
  <c r="J514" i="4"/>
  <c r="M514" i="4" s="1"/>
  <c r="E515" i="1" s="1"/>
  <c r="J522" i="4"/>
  <c r="J526" i="4"/>
  <c r="M526" i="4" s="1"/>
  <c r="E527" i="1" s="1"/>
  <c r="J530" i="4"/>
  <c r="M530" i="4" s="1"/>
  <c r="E531" i="1" s="1"/>
  <c r="J534" i="4"/>
  <c r="J537" i="4"/>
  <c r="M537" i="4" s="1"/>
  <c r="E538" i="1" s="1"/>
  <c r="J541" i="4"/>
  <c r="M541" i="4" s="1"/>
  <c r="E542" i="1" s="1"/>
  <c r="J545" i="4"/>
  <c r="M545" i="4" s="1"/>
  <c r="E546" i="1" s="1"/>
  <c r="J553" i="4"/>
  <c r="M553" i="4" s="1"/>
  <c r="E554" i="1" s="1"/>
  <c r="J557" i="4"/>
  <c r="M557" i="4" s="1"/>
  <c r="E558" i="1" s="1"/>
  <c r="J561" i="4"/>
  <c r="M561" i="4" s="1"/>
  <c r="E562" i="1" s="1"/>
  <c r="J565" i="4"/>
  <c r="J569" i="4"/>
  <c r="M569" i="4" s="1"/>
  <c r="E570" i="1" s="1"/>
  <c r="J573" i="4"/>
  <c r="M573" i="4" s="1"/>
  <c r="E574" i="1" s="1"/>
  <c r="J577" i="4"/>
  <c r="M577" i="4" s="1"/>
  <c r="E578" i="1" s="1"/>
  <c r="J581" i="4"/>
  <c r="M581" i="4" s="1"/>
  <c r="E582" i="1" s="1"/>
  <c r="J585" i="4"/>
  <c r="M585" i="4" s="1"/>
  <c r="E586" i="1" s="1"/>
  <c r="J601" i="4"/>
  <c r="M601" i="4" s="1"/>
  <c r="E602" i="1" s="1"/>
  <c r="J605" i="4"/>
  <c r="M605" i="4" s="1"/>
  <c r="E606" i="1" s="1"/>
  <c r="J1356" i="4"/>
  <c r="J1346" i="4"/>
  <c r="J1334" i="4"/>
  <c r="J1241" i="4"/>
  <c r="J1181" i="4"/>
  <c r="J1176" i="4"/>
  <c r="J368" i="4"/>
  <c r="J704" i="4"/>
  <c r="J878" i="4"/>
  <c r="J1369" i="4"/>
  <c r="M1369" i="4" s="1"/>
  <c r="E1365" i="1" s="1"/>
  <c r="J1373" i="4"/>
  <c r="M1373" i="4" s="1"/>
  <c r="E1369" i="1" s="1"/>
  <c r="J1385" i="4"/>
  <c r="M1385" i="4" s="1"/>
  <c r="E1381" i="1" s="1"/>
  <c r="J1407" i="4"/>
  <c r="M1407" i="4" s="1"/>
  <c r="E1402" i="1" s="1"/>
  <c r="J1409" i="4"/>
  <c r="M1409" i="4" s="1"/>
  <c r="E1404" i="1" s="1"/>
  <c r="J1456" i="4"/>
  <c r="J1376" i="4"/>
  <c r="J1244" i="4"/>
  <c r="J1238" i="4"/>
  <c r="J1207" i="4"/>
  <c r="J1115" i="4"/>
  <c r="J1097" i="4"/>
  <c r="J1044" i="4"/>
  <c r="J1040" i="4"/>
  <c r="J1037" i="4"/>
  <c r="J978" i="4"/>
  <c r="J1302" i="4"/>
  <c r="J1365" i="4"/>
  <c r="J1323" i="4"/>
  <c r="J1315" i="4"/>
  <c r="J1313" i="4"/>
  <c r="J1292" i="4"/>
  <c r="J1256" i="4"/>
  <c r="J1126" i="4"/>
  <c r="J1069" i="4"/>
  <c r="J1010" i="4"/>
  <c r="J1007" i="4"/>
  <c r="J1300" i="4"/>
  <c r="M1300" i="4" s="1"/>
  <c r="E1298" i="1" s="1"/>
  <c r="J363" i="4"/>
  <c r="M363" i="4" s="1"/>
  <c r="E364" i="1" s="1"/>
  <c r="J965" i="4"/>
  <c r="M965" i="4" s="1"/>
  <c r="E963" i="1" s="1"/>
  <c r="J975" i="4"/>
  <c r="M975" i="4" s="1"/>
  <c r="E973" i="1" s="1"/>
  <c r="J1057" i="4"/>
  <c r="M1057" i="4" s="1"/>
  <c r="E1055" i="1" s="1"/>
  <c r="J1216" i="4"/>
  <c r="J1232" i="4"/>
  <c r="J1130" i="4"/>
  <c r="J1453" i="4"/>
  <c r="J1447" i="4"/>
  <c r="J1443" i="4"/>
  <c r="J1327" i="4"/>
  <c r="J1109" i="4"/>
  <c r="J1436" i="4"/>
  <c r="J1393" i="4"/>
  <c r="J1246" i="4"/>
  <c r="J1237" i="4"/>
  <c r="J1235" i="4"/>
  <c r="C1464" i="4"/>
  <c r="J1353" i="4"/>
  <c r="J1201" i="4"/>
  <c r="J1187" i="4"/>
  <c r="J1158" i="4"/>
  <c r="J372" i="4"/>
  <c r="J706" i="4"/>
  <c r="K566" i="2"/>
  <c r="K487" i="2"/>
  <c r="N487" i="2" s="1"/>
  <c r="D488" i="1" s="1"/>
  <c r="K514" i="2"/>
  <c r="K900" i="2"/>
  <c r="K1059" i="2"/>
  <c r="N1059" i="2" s="1"/>
  <c r="D1057" i="1" s="1"/>
  <c r="K1086" i="2"/>
  <c r="N1086" i="2" s="1"/>
  <c r="D1084" i="1" s="1"/>
  <c r="K1119" i="2"/>
  <c r="K1131" i="2"/>
  <c r="K137" i="2"/>
  <c r="K546" i="2"/>
  <c r="K405" i="2"/>
  <c r="K518" i="2"/>
  <c r="K908" i="2"/>
  <c r="K1064" i="2"/>
  <c r="K1125" i="2"/>
  <c r="K1156" i="2"/>
  <c r="N1156" i="2" s="1"/>
  <c r="D1154" i="1" s="1"/>
  <c r="K1317" i="2"/>
  <c r="K1434" i="2"/>
  <c r="K125" i="2"/>
  <c r="K590" i="2"/>
  <c r="K61" i="2"/>
  <c r="K557" i="2"/>
  <c r="K635" i="2"/>
  <c r="N635" i="2" s="1"/>
  <c r="D636" i="1" s="1"/>
  <c r="K530" i="2"/>
  <c r="K914" i="2"/>
  <c r="K1026" i="2"/>
  <c r="N1026" i="2" s="1"/>
  <c r="D1024" i="1" s="1"/>
  <c r="K1067" i="2"/>
  <c r="K1103" i="2"/>
  <c r="K1129" i="2"/>
  <c r="K1160" i="2"/>
  <c r="K1343" i="2"/>
  <c r="N1343" i="2" s="1"/>
  <c r="N860" i="2"/>
  <c r="D860" i="1" s="1"/>
  <c r="K867" i="2"/>
  <c r="N867" i="2" s="1"/>
  <c r="D867" i="1" s="1"/>
  <c r="K16" i="2"/>
  <c r="K60" i="2"/>
  <c r="K200" i="2"/>
  <c r="K355" i="2"/>
  <c r="K650" i="2"/>
  <c r="N650" i="2" s="1"/>
  <c r="D651" i="1" s="1"/>
  <c r="K408" i="2"/>
  <c r="K425" i="2"/>
  <c r="N425" i="2" s="1"/>
  <c r="D426" i="1" s="1"/>
  <c r="K477" i="2"/>
  <c r="N477" i="2" s="1"/>
  <c r="D478" i="1" s="1"/>
  <c r="K390" i="2"/>
  <c r="N390" i="2" s="1"/>
  <c r="K817" i="2"/>
  <c r="K1203" i="2"/>
  <c r="K38" i="2"/>
  <c r="K80" i="2"/>
  <c r="K275" i="2"/>
  <c r="N275" i="2" s="1"/>
  <c r="D276" i="1" s="1"/>
  <c r="K330" i="2"/>
  <c r="K625" i="2"/>
  <c r="K666" i="2"/>
  <c r="K699" i="2"/>
  <c r="K451" i="2"/>
  <c r="N451" i="2" s="1"/>
  <c r="D452" i="1" s="1"/>
  <c r="K578" i="2"/>
  <c r="K594" i="2"/>
  <c r="N594" i="2" s="1"/>
  <c r="D595" i="1" s="1"/>
  <c r="K614" i="2"/>
  <c r="K652" i="2"/>
  <c r="N652" i="2" s="1"/>
  <c r="D653" i="1" s="1"/>
  <c r="K1189" i="2"/>
  <c r="K1206" i="2"/>
  <c r="K934" i="2"/>
  <c r="K909" i="2"/>
  <c r="K297" i="2"/>
  <c r="K562" i="2"/>
  <c r="K582" i="2"/>
  <c r="K598" i="2"/>
  <c r="K621" i="2"/>
  <c r="K656" i="2"/>
  <c r="N656" i="2" s="1"/>
  <c r="D657" i="1" s="1"/>
  <c r="K683" i="2"/>
  <c r="K396" i="2"/>
  <c r="K471" i="2"/>
  <c r="K312" i="2"/>
  <c r="K946" i="2"/>
  <c r="K1193" i="2"/>
  <c r="K872" i="2"/>
  <c r="N872" i="2" s="1"/>
  <c r="D872" i="1" s="1"/>
  <c r="K111" i="2"/>
  <c r="K349" i="2"/>
  <c r="K606" i="2"/>
  <c r="K941" i="2"/>
  <c r="K51" i="2"/>
  <c r="K67" i="2"/>
  <c r="K574" i="2"/>
  <c r="N574" i="2" s="1"/>
  <c r="D575" i="1" s="1"/>
  <c r="K586" i="2"/>
  <c r="K610" i="2"/>
  <c r="N610" i="2" s="1"/>
  <c r="D611" i="1" s="1"/>
  <c r="K617" i="2"/>
  <c r="K648" i="2"/>
  <c r="K404" i="2"/>
  <c r="K416" i="2"/>
  <c r="K717" i="2"/>
  <c r="N717" i="2" s="1"/>
  <c r="D717" i="1" s="1"/>
  <c r="K843" i="2"/>
  <c r="N843" i="2" s="1"/>
  <c r="D843" i="1" s="1"/>
  <c r="K962" i="2"/>
  <c r="N962" i="2" s="1"/>
  <c r="D960" i="1" s="1"/>
  <c r="K1035" i="2"/>
  <c r="K1257" i="2"/>
  <c r="N1257" i="2" s="1"/>
  <c r="D1255" i="1" s="1"/>
  <c r="K1392" i="2"/>
  <c r="K1304" i="2"/>
  <c r="K320" i="2"/>
  <c r="K359" i="2"/>
  <c r="K393" i="2"/>
  <c r="K499" i="2"/>
  <c r="K534" i="2"/>
  <c r="K385" i="2"/>
  <c r="N385" i="2" s="1"/>
  <c r="D386" i="1" s="1"/>
  <c r="K1396" i="2"/>
  <c r="N1396" i="2" s="1"/>
  <c r="D1392" i="1" s="1"/>
  <c r="K711" i="2"/>
  <c r="K719" i="2"/>
  <c r="K724" i="2"/>
  <c r="N724" i="2" s="1"/>
  <c r="D724" i="1" s="1"/>
  <c r="K896" i="2"/>
  <c r="K912" i="2"/>
  <c r="K936" i="2"/>
  <c r="N936" i="2" s="1"/>
  <c r="D935" i="1" s="1"/>
  <c r="K948" i="2"/>
  <c r="K1042" i="2"/>
  <c r="N1042" i="2" s="1"/>
  <c r="D1040" i="1" s="1"/>
  <c r="K1056" i="2"/>
  <c r="N1056" i="2" s="1"/>
  <c r="D1054" i="1" s="1"/>
  <c r="K1101" i="2"/>
  <c r="K1117" i="2"/>
  <c r="K1127" i="2"/>
  <c r="K1137" i="2"/>
  <c r="K1162" i="2"/>
  <c r="N1162" i="2" s="1"/>
  <c r="D1160" i="1" s="1"/>
  <c r="K1201" i="2"/>
  <c r="K1327" i="2"/>
  <c r="K1355" i="2"/>
  <c r="N1355" i="2" s="1"/>
  <c r="K1388" i="2"/>
  <c r="K1436" i="2"/>
  <c r="K713" i="2"/>
  <c r="K720" i="2"/>
  <c r="K726" i="2"/>
  <c r="K1043" i="2"/>
  <c r="N1043" i="2" s="1"/>
  <c r="D1041" i="1" s="1"/>
  <c r="K1363" i="2"/>
  <c r="K1423" i="2"/>
  <c r="N1423" i="2" s="1"/>
  <c r="D1418" i="1" s="1"/>
  <c r="K1438" i="2"/>
  <c r="N1438" i="2" s="1"/>
  <c r="D1433" i="1" s="1"/>
  <c r="K924" i="2"/>
  <c r="N924" i="2" s="1"/>
  <c r="D923" i="1" s="1"/>
  <c r="K351" i="2"/>
  <c r="K426" i="2"/>
  <c r="N426" i="2" s="1"/>
  <c r="D427" i="1" s="1"/>
  <c r="K466" i="2"/>
  <c r="N466" i="2" s="1"/>
  <c r="D467" i="1" s="1"/>
  <c r="K483" i="2"/>
  <c r="K503" i="2"/>
  <c r="K526" i="2"/>
  <c r="K541" i="2"/>
  <c r="K389" i="2"/>
  <c r="K715" i="2"/>
  <c r="K722" i="2"/>
  <c r="K887" i="2"/>
  <c r="N887" i="2" s="1"/>
  <c r="D886" i="1" s="1"/>
  <c r="K902" i="2"/>
  <c r="K917" i="2"/>
  <c r="K1034" i="2"/>
  <c r="N1034" i="2" s="1"/>
  <c r="D1032" i="1" s="1"/>
  <c r="K1050" i="2"/>
  <c r="K1060" i="2"/>
  <c r="K1069" i="2"/>
  <c r="K1090" i="2"/>
  <c r="K1107" i="2"/>
  <c r="K1123" i="2"/>
  <c r="K1158" i="2"/>
  <c r="K1187" i="2"/>
  <c r="K1195" i="2"/>
  <c r="K1313" i="2"/>
  <c r="K1339" i="2"/>
  <c r="K1365" i="2"/>
  <c r="N1365" i="2" s="1"/>
  <c r="D1361" i="1" s="1"/>
  <c r="K1395" i="2"/>
  <c r="K1430" i="2"/>
  <c r="N861" i="2"/>
  <c r="D861" i="1" s="1"/>
  <c r="K1306" i="2"/>
  <c r="K9" i="2"/>
  <c r="K40" i="2"/>
  <c r="K52" i="2"/>
  <c r="K204" i="2"/>
  <c r="K291" i="2"/>
  <c r="K318" i="2"/>
  <c r="K335" i="2"/>
  <c r="K347" i="2"/>
  <c r="K358" i="2"/>
  <c r="K545" i="2"/>
  <c r="K589" i="2"/>
  <c r="K605" i="2"/>
  <c r="K700" i="2"/>
  <c r="K407" i="2"/>
  <c r="K415" i="2"/>
  <c r="K421" i="2"/>
  <c r="K439" i="2"/>
  <c r="K473" i="2"/>
  <c r="K504" i="2"/>
  <c r="N504" i="2" s="1"/>
  <c r="D505" i="1" s="1"/>
  <c r="K1266" i="2"/>
  <c r="N1266" i="2" s="1"/>
  <c r="D1264" i="1" s="1"/>
  <c r="K1300" i="2"/>
  <c r="N457" i="2"/>
  <c r="D458" i="1" s="1"/>
  <c r="N1022" i="2"/>
  <c r="D1020" i="1" s="1"/>
  <c r="K32" i="2"/>
  <c r="K44" i="2"/>
  <c r="K56" i="2"/>
  <c r="K64" i="2"/>
  <c r="K104" i="2"/>
  <c r="K571" i="2"/>
  <c r="K401" i="2"/>
  <c r="K427" i="2"/>
  <c r="K443" i="2"/>
  <c r="N443" i="2" s="1"/>
  <c r="D444" i="1" s="1"/>
  <c r="K458" i="2"/>
  <c r="K769" i="2"/>
  <c r="N769" i="2" s="1"/>
  <c r="D769" i="1" s="1"/>
  <c r="K881" i="2"/>
  <c r="N881" i="2" s="1"/>
  <c r="D881" i="1" s="1"/>
  <c r="K1297" i="2"/>
  <c r="N859" i="2"/>
  <c r="D859" i="1" s="1"/>
  <c r="K1299" i="2"/>
  <c r="K25" i="2"/>
  <c r="K48" i="2"/>
  <c r="K271" i="2"/>
  <c r="K308" i="2"/>
  <c r="N308" i="2" s="1"/>
  <c r="D309" i="1" s="1"/>
  <c r="K341" i="2"/>
  <c r="K362" i="2"/>
  <c r="K553" i="2"/>
  <c r="K593" i="2"/>
  <c r="K601" i="2"/>
  <c r="K698" i="2"/>
  <c r="K413" i="2"/>
  <c r="K423" i="2"/>
  <c r="K429" i="2"/>
  <c r="N429" i="2" s="1"/>
  <c r="D430" i="1" s="1"/>
  <c r="K447" i="2"/>
  <c r="K469" i="2"/>
  <c r="N469" i="2" s="1"/>
  <c r="D470" i="1" s="1"/>
  <c r="K798" i="2"/>
  <c r="N798" i="2" s="1"/>
  <c r="D798" i="1" s="1"/>
  <c r="K853" i="2"/>
  <c r="N853" i="2" s="1"/>
  <c r="D853" i="1" s="1"/>
  <c r="K166" i="2"/>
  <c r="K174" i="2"/>
  <c r="K218" i="2"/>
  <c r="K258" i="2"/>
  <c r="K673" i="2"/>
  <c r="K803" i="2"/>
  <c r="N803" i="2" s="1"/>
  <c r="D803" i="1" s="1"/>
  <c r="K826" i="2"/>
  <c r="N826" i="2" s="1"/>
  <c r="D826" i="1" s="1"/>
  <c r="K1431" i="2"/>
  <c r="K1444" i="2"/>
  <c r="N1444" i="2" s="1"/>
  <c r="D1439" i="1" s="1"/>
  <c r="K485" i="2"/>
  <c r="K481" i="2"/>
  <c r="K470" i="2"/>
  <c r="K446" i="2"/>
  <c r="K442" i="2"/>
  <c r="K420" i="2"/>
  <c r="K410" i="2"/>
  <c r="K542" i="2"/>
  <c r="K142" i="2"/>
  <c r="K126" i="2"/>
  <c r="K118" i="2"/>
  <c r="K102" i="2"/>
  <c r="K1454" i="2"/>
  <c r="K856" i="2"/>
  <c r="K813" i="2"/>
  <c r="K799" i="2"/>
  <c r="K796" i="2"/>
  <c r="K739" i="2"/>
  <c r="K533" i="2"/>
  <c r="K529" i="2"/>
  <c r="K525" i="2"/>
  <c r="K587" i="2"/>
  <c r="K575" i="2"/>
  <c r="K559" i="2"/>
  <c r="K551" i="2"/>
  <c r="K79" i="2"/>
  <c r="K353" i="2"/>
  <c r="K322" i="2"/>
  <c r="K288" i="2"/>
  <c r="K261" i="2"/>
  <c r="K206" i="2"/>
  <c r="K202" i="2"/>
  <c r="K515" i="2"/>
  <c r="K508" i="2"/>
  <c r="K500" i="2"/>
  <c r="K496" i="2"/>
  <c r="K492" i="2"/>
  <c r="K675" i="2"/>
  <c r="K671" i="2"/>
  <c r="K659" i="2"/>
  <c r="K651" i="2"/>
  <c r="K628" i="2"/>
  <c r="K624" i="2"/>
  <c r="K85" i="2"/>
  <c r="K18" i="2"/>
  <c r="K336" i="2"/>
  <c r="K328" i="2"/>
  <c r="K298" i="2"/>
  <c r="K278" i="2"/>
  <c r="K248" i="2"/>
  <c r="K148" i="2"/>
  <c r="K1229" i="2"/>
  <c r="K984" i="2"/>
  <c r="K819" i="2"/>
  <c r="K793" i="2"/>
  <c r="K47" i="2"/>
  <c r="K55" i="2"/>
  <c r="K91" i="2"/>
  <c r="K567" i="2"/>
  <c r="N567" i="2" s="1"/>
  <c r="D568" i="1" s="1"/>
  <c r="K677" i="2"/>
  <c r="K490" i="2"/>
  <c r="K384" i="2"/>
  <c r="K791" i="2"/>
  <c r="K807" i="2"/>
  <c r="N807" i="2" s="1"/>
  <c r="D807" i="1" s="1"/>
  <c r="K992" i="2"/>
  <c r="N992" i="2" s="1"/>
  <c r="D990" i="1" s="1"/>
  <c r="K1326" i="2"/>
  <c r="N1326" i="2" s="1"/>
  <c r="K1285" i="2"/>
  <c r="K1268" i="2"/>
  <c r="K1260" i="2"/>
  <c r="K1174" i="2"/>
  <c r="K966" i="2"/>
  <c r="K958" i="2"/>
  <c r="K851" i="2"/>
  <c r="K847" i="2"/>
  <c r="K841" i="2"/>
  <c r="K24" i="2"/>
  <c r="K39" i="2"/>
  <c r="K95" i="2"/>
  <c r="K226" i="2"/>
  <c r="K242" i="2"/>
  <c r="K550" i="2"/>
  <c r="K400" i="2"/>
  <c r="N400" i="2" s="1"/>
  <c r="D401" i="1" s="1"/>
  <c r="K406" i="2"/>
  <c r="N406" i="2" s="1"/>
  <c r="D407" i="1" s="1"/>
  <c r="K450" i="2"/>
  <c r="N450" i="2" s="1"/>
  <c r="D451" i="1" s="1"/>
  <c r="K494" i="2"/>
  <c r="K521" i="2"/>
  <c r="N521" i="2" s="1"/>
  <c r="D522" i="1" s="1"/>
  <c r="K839" i="2"/>
  <c r="N839" i="2" s="1"/>
  <c r="D839" i="1" s="1"/>
  <c r="K862" i="2"/>
  <c r="N862" i="2" s="1"/>
  <c r="D862" i="1" s="1"/>
  <c r="K1009" i="2"/>
  <c r="K1270" i="2"/>
  <c r="N1270" i="2" s="1"/>
  <c r="D1268" i="1" s="1"/>
  <c r="K1350" i="2"/>
  <c r="K1403" i="2"/>
  <c r="K1424" i="2"/>
  <c r="N1424" i="2" s="1"/>
  <c r="D1419" i="1" s="1"/>
  <c r="K448" i="2"/>
  <c r="K398" i="2"/>
  <c r="K702" i="2"/>
  <c r="K692" i="2"/>
  <c r="K689" i="2"/>
  <c r="K685" i="2"/>
  <c r="K678" i="2"/>
  <c r="K548" i="2"/>
  <c r="K108" i="2"/>
  <c r="K1460" i="2"/>
  <c r="K1448" i="2"/>
  <c r="K1018" i="2"/>
  <c r="K996" i="2"/>
  <c r="K986" i="2"/>
  <c r="K963" i="2"/>
  <c r="K775" i="2"/>
  <c r="K767" i="2"/>
  <c r="K452" i="2"/>
  <c r="K394" i="2"/>
  <c r="K129" i="2"/>
  <c r="K109" i="2"/>
  <c r="K74" i="2"/>
  <c r="K194" i="2"/>
  <c r="K182" i="2"/>
  <c r="K170" i="2"/>
  <c r="K162" i="2"/>
  <c r="K198" i="2"/>
  <c r="K641" i="2"/>
  <c r="K761" i="2"/>
  <c r="N761" i="2" s="1"/>
  <c r="D761" i="1" s="1"/>
  <c r="K771" i="2"/>
  <c r="K960" i="2"/>
  <c r="N960" i="2" s="1"/>
  <c r="D958" i="1" s="1"/>
  <c r="K969" i="2"/>
  <c r="N969" i="2" s="1"/>
  <c r="D967" i="1" s="1"/>
  <c r="K988" i="2"/>
  <c r="K892" i="2"/>
  <c r="K463" i="2"/>
  <c r="K580" i="2"/>
  <c r="K282" i="2"/>
  <c r="K1227" i="2"/>
  <c r="K1167" i="2"/>
  <c r="K956" i="2"/>
  <c r="K759" i="2"/>
  <c r="K527" i="2"/>
  <c r="K645" i="2"/>
  <c r="K636" i="2"/>
  <c r="K591" i="2"/>
  <c r="K339" i="2"/>
  <c r="K323" i="2"/>
  <c r="K178" i="2"/>
  <c r="K186" i="2"/>
  <c r="K343" i="2"/>
  <c r="K583" i="2"/>
  <c r="N583" i="2" s="1"/>
  <c r="D584" i="1" s="1"/>
  <c r="K630" i="2"/>
  <c r="N630" i="2" s="1"/>
  <c r="D631" i="1" s="1"/>
  <c r="K402" i="2"/>
  <c r="N402" i="2" s="1"/>
  <c r="D403" i="1" s="1"/>
  <c r="K523" i="2"/>
  <c r="N523" i="2" s="1"/>
  <c r="D524" i="1" s="1"/>
  <c r="K780" i="2"/>
  <c r="N780" i="2" s="1"/>
  <c r="D780" i="1" s="1"/>
  <c r="K954" i="2"/>
  <c r="K964" i="2"/>
  <c r="N964" i="2" s="1"/>
  <c r="D962" i="1" s="1"/>
  <c r="K978" i="2"/>
  <c r="K994" i="2"/>
  <c r="K1176" i="2"/>
  <c r="N1176" i="2" s="1"/>
  <c r="D1174" i="1" s="1"/>
  <c r="K1213" i="2"/>
  <c r="N1213" i="2" s="1"/>
  <c r="D1211" i="1" s="1"/>
  <c r="K1224" i="2"/>
  <c r="N1224" i="2" s="1"/>
  <c r="D1222" i="1" s="1"/>
  <c r="K1351" i="2"/>
  <c r="N1351" i="2" s="1"/>
  <c r="K1323" i="2"/>
  <c r="N1323" i="2" s="1"/>
  <c r="K907" i="2"/>
  <c r="K696" i="2"/>
  <c r="K690" i="2"/>
  <c r="K668" i="2"/>
  <c r="K63" i="2"/>
  <c r="K28" i="2"/>
  <c r="K20" i="2"/>
  <c r="K367" i="2"/>
  <c r="K1276" i="2"/>
  <c r="K1205" i="2"/>
  <c r="K1202" i="2"/>
  <c r="K1151" i="2"/>
  <c r="K1147" i="2"/>
  <c r="K1141" i="2"/>
  <c r="K1124" i="2"/>
  <c r="K1120" i="2"/>
  <c r="K1116" i="2"/>
  <c r="K1112" i="2"/>
  <c r="K1108" i="2"/>
  <c r="K1100" i="2"/>
  <c r="K1089" i="2"/>
  <c r="K1079" i="2"/>
  <c r="K818" i="2"/>
  <c r="K814" i="2"/>
  <c r="K811" i="2"/>
  <c r="K804" i="2"/>
  <c r="K800" i="2"/>
  <c r="K794" i="2"/>
  <c r="K790" i="2"/>
  <c r="K785" i="2"/>
  <c r="K718" i="2"/>
  <c r="K513" i="2"/>
  <c r="K510" i="2"/>
  <c r="K472" i="2"/>
  <c r="K464" i="2"/>
  <c r="K392" i="2"/>
  <c r="K697" i="2"/>
  <c r="K653" i="2"/>
  <c r="K596" i="2"/>
  <c r="K50" i="2"/>
  <c r="K15" i="2"/>
  <c r="K342" i="2"/>
  <c r="K326" i="2"/>
  <c r="K303" i="2"/>
  <c r="K281" i="2"/>
  <c r="K269" i="2"/>
  <c r="K158" i="2"/>
  <c r="K150" i="2"/>
  <c r="K870" i="2"/>
  <c r="N870" i="2" s="1"/>
  <c r="D870" i="1" s="1"/>
  <c r="K1461" i="2"/>
  <c r="N1461" i="2" s="1"/>
  <c r="K1459" i="2"/>
  <c r="K1457" i="2"/>
  <c r="K1422" i="2"/>
  <c r="K1405" i="2"/>
  <c r="K1364" i="2"/>
  <c r="K866" i="2"/>
  <c r="K253" i="2"/>
  <c r="K721" i="2"/>
  <c r="N721" i="2" s="1"/>
  <c r="D721" i="1" s="1"/>
  <c r="K810" i="2"/>
  <c r="N810" i="2" s="1"/>
  <c r="D810" i="1" s="1"/>
  <c r="K1269" i="2"/>
  <c r="K1261" i="2"/>
  <c r="K1255" i="2"/>
  <c r="K1198" i="2"/>
  <c r="K1196" i="2"/>
  <c r="K1191" i="2"/>
  <c r="K1190" i="2"/>
  <c r="K1130" i="2"/>
  <c r="K1126" i="2"/>
  <c r="K1114" i="2"/>
  <c r="K1110" i="2"/>
  <c r="K1106" i="2"/>
  <c r="K1102" i="2"/>
  <c r="K1094" i="2"/>
  <c r="K1085" i="2"/>
  <c r="K816" i="2"/>
  <c r="K812" i="2"/>
  <c r="K806" i="2"/>
  <c r="K802" i="2"/>
  <c r="K797" i="2"/>
  <c r="K792" i="2"/>
  <c r="K788" i="2"/>
  <c r="K712" i="2"/>
  <c r="K710" i="2"/>
  <c r="K506" i="2"/>
  <c r="K468" i="2"/>
  <c r="K445" i="2"/>
  <c r="K437" i="2"/>
  <c r="K693" i="2"/>
  <c r="K657" i="2"/>
  <c r="K592" i="2"/>
  <c r="K573" i="2"/>
  <c r="K874" i="2"/>
  <c r="K878" i="2"/>
  <c r="K144" i="2"/>
  <c r="K69" i="2"/>
  <c r="K352" i="2"/>
  <c r="K338" i="2"/>
  <c r="K334" i="2"/>
  <c r="K313" i="2"/>
  <c r="K300" i="2"/>
  <c r="K273" i="2"/>
  <c r="K154" i="2"/>
  <c r="K58" i="2"/>
  <c r="K569" i="2"/>
  <c r="N569" i="2" s="1"/>
  <c r="D570" i="1" s="1"/>
  <c r="K661" i="2"/>
  <c r="K493" i="2"/>
  <c r="K482" i="2"/>
  <c r="K478" i="2"/>
  <c r="K436" i="2"/>
  <c r="K412" i="2"/>
  <c r="K682" i="2"/>
  <c r="K664" i="2"/>
  <c r="K599" i="2"/>
  <c r="K560" i="2"/>
  <c r="K556" i="2"/>
  <c r="K965" i="2"/>
  <c r="K770" i="2"/>
  <c r="K768" i="2"/>
  <c r="K763" i="2"/>
  <c r="K757" i="2"/>
  <c r="K754" i="2"/>
  <c r="K135" i="2"/>
  <c r="K115" i="2"/>
  <c r="K103" i="2"/>
  <c r="K244" i="2"/>
  <c r="K216" i="2"/>
  <c r="K205" i="2"/>
  <c r="K201" i="2"/>
  <c r="K197" i="2"/>
  <c r="K189" i="2"/>
  <c r="K92" i="2"/>
  <c r="K686" i="2"/>
  <c r="N686" i="2" s="1"/>
  <c r="D687" i="1" s="1"/>
  <c r="K432" i="2"/>
  <c r="N432" i="2" s="1"/>
  <c r="D433" i="1" s="1"/>
  <c r="K486" i="2"/>
  <c r="N486" i="2" s="1"/>
  <c r="D487" i="1" s="1"/>
  <c r="K776" i="2"/>
  <c r="N776" i="2" s="1"/>
  <c r="D776" i="1" s="1"/>
  <c r="K1061" i="2"/>
  <c r="K1057" i="2"/>
  <c r="K1040" i="2"/>
  <c r="K1038" i="2"/>
  <c r="K1032" i="2"/>
  <c r="K1030" i="2"/>
  <c r="K1024" i="2"/>
  <c r="K944" i="2"/>
  <c r="K844" i="2"/>
  <c r="K834" i="2"/>
  <c r="K821" i="2"/>
  <c r="K891" i="2"/>
  <c r="N891" i="2" s="1"/>
  <c r="D890" i="1" s="1"/>
  <c r="K26" i="2"/>
  <c r="K88" i="2"/>
  <c r="K99" i="2"/>
  <c r="K131" i="2"/>
  <c r="K220" i="2"/>
  <c r="K746" i="2"/>
  <c r="N746" i="2" s="1"/>
  <c r="D746" i="1" s="1"/>
  <c r="K778" i="2"/>
  <c r="N778" i="2" s="1"/>
  <c r="D778" i="1" s="1"/>
  <c r="K885" i="2"/>
  <c r="N885" i="2" s="1"/>
  <c r="D884" i="1" s="1"/>
  <c r="K895" i="2"/>
  <c r="K905" i="2"/>
  <c r="N905" i="2" s="1"/>
  <c r="D904" i="1" s="1"/>
  <c r="K967" i="2"/>
  <c r="K1437" i="2"/>
  <c r="K1435" i="2"/>
  <c r="K1404" i="2"/>
  <c r="K1390" i="2"/>
  <c r="K1386" i="2"/>
  <c r="K1382" i="2"/>
  <c r="K1372" i="2"/>
  <c r="K1346" i="2"/>
  <c r="N1346" i="2" s="1"/>
  <c r="K1221" i="2"/>
  <c r="K1220" i="2"/>
  <c r="K1217" i="2"/>
  <c r="K1182" i="2"/>
  <c r="K1172" i="2"/>
  <c r="K1169" i="2"/>
  <c r="K1165" i="2"/>
  <c r="K1163" i="2"/>
  <c r="K1017" i="2"/>
  <c r="K1015" i="2"/>
  <c r="K1011" i="2"/>
  <c r="K1231" i="2"/>
  <c r="K1181" i="2"/>
  <c r="K1080" i="2"/>
  <c r="K1020" i="2"/>
  <c r="K990" i="2"/>
  <c r="K982" i="2"/>
  <c r="K971" i="2"/>
  <c r="K855" i="2"/>
  <c r="K837" i="2"/>
  <c r="K824" i="2"/>
  <c r="K762" i="2"/>
  <c r="K756" i="2"/>
  <c r="K737" i="2"/>
  <c r="N187" i="2"/>
  <c r="D188" i="1" s="1"/>
  <c r="K871" i="2"/>
  <c r="K136" i="2"/>
  <c r="K83" i="2"/>
  <c r="K76" i="2"/>
  <c r="K72" i="2"/>
  <c r="K310" i="2"/>
  <c r="K257" i="2"/>
  <c r="K243" i="2"/>
  <c r="K184" i="2"/>
  <c r="K146" i="2"/>
  <c r="K87" i="2"/>
  <c r="K263" i="2"/>
  <c r="N263" i="2" s="1"/>
  <c r="D264" i="1" s="1"/>
  <c r="K842" i="2"/>
  <c r="N842" i="2" s="1"/>
  <c r="D842" i="1" s="1"/>
  <c r="K1179" i="2"/>
  <c r="N1179" i="2" s="1"/>
  <c r="D1177" i="1" s="1"/>
  <c r="K1393" i="2"/>
  <c r="K1391" i="2"/>
  <c r="K1387" i="2"/>
  <c r="K495" i="2"/>
  <c r="K484" i="2"/>
  <c r="K480" i="2"/>
  <c r="K428" i="2"/>
  <c r="K418" i="2"/>
  <c r="K684" i="2"/>
  <c r="K681" i="2"/>
  <c r="K670" i="2"/>
  <c r="K622" i="2"/>
  <c r="K588" i="2"/>
  <c r="K577" i="2"/>
  <c r="K558" i="2"/>
  <c r="K554" i="2"/>
  <c r="K543" i="2"/>
  <c r="K1356" i="2"/>
  <c r="N1356" i="2" s="1"/>
  <c r="K1348" i="2"/>
  <c r="N1348" i="2" s="1"/>
  <c r="K1344" i="2"/>
  <c r="N1344" i="2" s="1"/>
  <c r="K1340" i="2"/>
  <c r="N1340" i="2" s="1"/>
  <c r="K1336" i="2"/>
  <c r="N1336" i="2" s="1"/>
  <c r="K1332" i="2"/>
  <c r="K1324" i="2"/>
  <c r="N1324" i="2" s="1"/>
  <c r="K1320" i="2"/>
  <c r="N1320" i="2" s="1"/>
  <c r="K1318" i="2"/>
  <c r="N1318" i="2" s="1"/>
  <c r="K1314" i="2"/>
  <c r="K1294" i="2"/>
  <c r="K1292" i="2"/>
  <c r="K1287" i="2"/>
  <c r="K1279" i="2"/>
  <c r="K1216" i="2"/>
  <c r="K1210" i="2"/>
  <c r="K1180" i="2"/>
  <c r="K1168" i="2"/>
  <c r="K1091" i="2"/>
  <c r="K1087" i="2"/>
  <c r="K1081" i="2"/>
  <c r="K1077" i="2"/>
  <c r="K1070" i="2"/>
  <c r="K1066" i="2"/>
  <c r="K1065" i="2"/>
  <c r="K987" i="2"/>
  <c r="K979" i="2"/>
  <c r="K977" i="2"/>
  <c r="K975" i="2"/>
  <c r="K973" i="2"/>
  <c r="K972" i="2"/>
  <c r="K970" i="2"/>
  <c r="K931" i="2"/>
  <c r="K921" i="2"/>
  <c r="K919" i="2"/>
  <c r="K836" i="2"/>
  <c r="K752" i="2"/>
  <c r="K742" i="2"/>
  <c r="K732" i="2"/>
  <c r="K730" i="2"/>
  <c r="K869" i="2"/>
  <c r="N869" i="2" s="1"/>
  <c r="D869" i="1" s="1"/>
  <c r="K132" i="2"/>
  <c r="K160" i="2"/>
  <c r="K172" i="2"/>
  <c r="K239" i="2"/>
  <c r="N239" i="2" s="1"/>
  <c r="D240" i="1" s="1"/>
  <c r="K750" i="2"/>
  <c r="K1074" i="2"/>
  <c r="K1305" i="2"/>
  <c r="K1439" i="2"/>
  <c r="K101" i="2"/>
  <c r="K71" i="2"/>
  <c r="K346" i="2"/>
  <c r="K230" i="2"/>
  <c r="K1452" i="2"/>
  <c r="K1416" i="2"/>
  <c r="K1409" i="2"/>
  <c r="K1407" i="2"/>
  <c r="K1399" i="2"/>
  <c r="K1111" i="2"/>
  <c r="K1027" i="2"/>
  <c r="K898" i="2"/>
  <c r="K886" i="2"/>
  <c r="K502" i="2"/>
  <c r="K498" i="2"/>
  <c r="K435" i="2"/>
  <c r="K431" i="2"/>
  <c r="K691" i="2"/>
  <c r="K669" i="2"/>
  <c r="K654" i="2"/>
  <c r="K1384" i="2"/>
  <c r="K1378" i="2"/>
  <c r="K1370" i="2"/>
  <c r="K1338" i="2"/>
  <c r="N1338" i="2" s="1"/>
  <c r="N858" i="2"/>
  <c r="D858" i="1" s="1"/>
  <c r="K1453" i="2"/>
  <c r="K1426" i="2"/>
  <c r="K1418" i="2"/>
  <c r="K1258" i="2"/>
  <c r="K911" i="2"/>
  <c r="O1399" i="2"/>
  <c r="N863" i="2"/>
  <c r="D863" i="1" s="1"/>
  <c r="N460" i="2"/>
  <c r="D461" i="1" s="1"/>
  <c r="N456" i="2"/>
  <c r="D457" i="1" s="1"/>
  <c r="K43" i="2"/>
  <c r="K75" i="2"/>
  <c r="K89" i="2"/>
  <c r="K122" i="2"/>
  <c r="K147" i="2"/>
  <c r="N147" i="2" s="1"/>
  <c r="D148" i="1" s="1"/>
  <c r="K1149" i="2"/>
  <c r="N1149" i="2" s="1"/>
  <c r="D1147" i="1" s="1"/>
  <c r="K1446" i="2"/>
  <c r="K1442" i="2"/>
  <c r="K1440" i="2"/>
  <c r="K1377" i="2"/>
  <c r="K1375" i="2"/>
  <c r="K1371" i="2"/>
  <c r="K1252" i="2"/>
  <c r="K1250" i="2"/>
  <c r="K1246" i="2"/>
  <c r="K1244" i="2"/>
  <c r="K1242" i="2"/>
  <c r="K1240" i="2"/>
  <c r="K1207" i="2"/>
  <c r="K783" i="2"/>
  <c r="K731" i="2"/>
  <c r="K727" i="2"/>
  <c r="K388" i="2"/>
  <c r="K507" i="2"/>
  <c r="K476" i="2"/>
  <c r="K454" i="2"/>
  <c r="K440" i="2"/>
  <c r="K411" i="2"/>
  <c r="K679" i="2"/>
  <c r="K676" i="2"/>
  <c r="K647" i="2"/>
  <c r="K644" i="2"/>
  <c r="K616" i="2"/>
  <c r="K613" i="2"/>
  <c r="K602" i="2"/>
  <c r="K595" i="2"/>
  <c r="K584" i="2"/>
  <c r="K581" i="2"/>
  <c r="K552" i="2"/>
  <c r="K549" i="2"/>
  <c r="K1145" i="2"/>
  <c r="K1134" i="2"/>
  <c r="K1095" i="2"/>
  <c r="K1093" i="2"/>
  <c r="K1048" i="2"/>
  <c r="K1007" i="2"/>
  <c r="K1003" i="2"/>
  <c r="K1001" i="2"/>
  <c r="K961" i="2"/>
  <c r="K957" i="2"/>
  <c r="K86" i="2"/>
  <c r="K365" i="2"/>
  <c r="K327" i="2"/>
  <c r="K319" i="2"/>
  <c r="K302" i="2"/>
  <c r="K272" i="2"/>
  <c r="K238" i="2"/>
  <c r="K234" i="2"/>
  <c r="K223" i="2"/>
  <c r="K181" i="2"/>
  <c r="K54" i="2"/>
  <c r="K128" i="2"/>
  <c r="K1143" i="2"/>
  <c r="N1143" i="2" s="1"/>
  <c r="D1141" i="1" s="1"/>
  <c r="K1376" i="2"/>
  <c r="K1374" i="2"/>
  <c r="K1284" i="2"/>
  <c r="K1280" i="2"/>
  <c r="K1247" i="2"/>
  <c r="K1245" i="2"/>
  <c r="K1241" i="2"/>
  <c r="K1236" i="2"/>
  <c r="K835" i="2"/>
  <c r="K833" i="2"/>
  <c r="K829" i="2"/>
  <c r="K825" i="2"/>
  <c r="K822" i="2"/>
  <c r="K786" i="2"/>
  <c r="K536" i="2"/>
  <c r="K522" i="2"/>
  <c r="K491" i="2"/>
  <c r="K459" i="2"/>
  <c r="K424" i="2"/>
  <c r="K397" i="2"/>
  <c r="K674" i="2"/>
  <c r="K663" i="2"/>
  <c r="K660" i="2"/>
  <c r="K642" i="2"/>
  <c r="K629" i="2"/>
  <c r="K565" i="2"/>
  <c r="K1400" i="2"/>
  <c r="K639" i="2"/>
  <c r="N639" i="2" s="1"/>
  <c r="D640" i="1" s="1"/>
  <c r="K455" i="2"/>
  <c r="N455" i="2" s="1"/>
  <c r="D456" i="1" s="1"/>
  <c r="K857" i="2"/>
  <c r="N857" i="2" s="1"/>
  <c r="D857" i="1" s="1"/>
  <c r="K1307" i="2"/>
  <c r="K1462" i="2"/>
  <c r="K133" i="2"/>
  <c r="K119" i="2"/>
  <c r="K70" i="2"/>
  <c r="K371" i="2"/>
  <c r="K333" i="2"/>
  <c r="K274" i="2"/>
  <c r="K270" i="2"/>
  <c r="K236" i="2"/>
  <c r="K229" i="2"/>
  <c r="K225" i="2"/>
  <c r="K190" i="2"/>
  <c r="K1152" i="2"/>
  <c r="K1148" i="2"/>
  <c r="K1142" i="2"/>
  <c r="K1140" i="2"/>
  <c r="K1049" i="2"/>
  <c r="K1004" i="2"/>
  <c r="K952" i="2"/>
  <c r="K1458" i="2"/>
  <c r="K1419" i="2"/>
  <c r="K1406" i="2"/>
  <c r="K1402" i="2"/>
  <c r="K1170" i="2"/>
  <c r="K1432" i="2"/>
  <c r="K1361" i="2"/>
  <c r="K1347" i="2"/>
  <c r="N1347" i="2" s="1"/>
  <c r="K1331" i="2"/>
  <c r="N1331" i="2" s="1"/>
  <c r="K1222" i="2"/>
  <c r="K1183" i="2"/>
  <c r="N1183" i="2" s="1"/>
  <c r="D1181" i="1" s="1"/>
  <c r="G1309" i="2"/>
  <c r="K1385" i="2"/>
  <c r="K1288" i="2"/>
  <c r="K1272" i="2"/>
  <c r="K1177" i="2"/>
  <c r="K1173" i="2"/>
  <c r="K1161" i="2"/>
  <c r="K1157" i="2"/>
  <c r="K1078" i="2"/>
  <c r="K1075" i="2"/>
  <c r="K999" i="2"/>
  <c r="K901" i="2"/>
  <c r="K897" i="2"/>
  <c r="K745" i="2"/>
  <c r="K1379" i="2"/>
  <c r="K903" i="2"/>
  <c r="N903" i="2" s="1"/>
  <c r="D902" i="1" s="1"/>
  <c r="K1275" i="2"/>
  <c r="N1275" i="2" s="1"/>
  <c r="D1273" i="1" s="1"/>
  <c r="K1383" i="2"/>
  <c r="K1381" i="2"/>
  <c r="K1274" i="2"/>
  <c r="K993" i="2"/>
  <c r="K930" i="2"/>
  <c r="K765" i="2"/>
  <c r="K747" i="2"/>
  <c r="K928" i="2"/>
  <c r="N928" i="2" s="1"/>
  <c r="D927" i="1" s="1"/>
  <c r="K1063" i="2"/>
  <c r="N1063" i="2" s="1"/>
  <c r="D1061" i="1" s="1"/>
  <c r="K868" i="2"/>
  <c r="K1303" i="2"/>
  <c r="K140" i="2"/>
  <c r="K110" i="2"/>
  <c r="K62" i="2"/>
  <c r="K344" i="2"/>
  <c r="K287" i="2"/>
  <c r="K265" i="2"/>
  <c r="K250" i="2"/>
  <c r="K203" i="2"/>
  <c r="K377" i="2"/>
  <c r="K904" i="2"/>
  <c r="K923" i="2"/>
  <c r="N923" i="2" s="1"/>
  <c r="D922" i="1" s="1"/>
  <c r="K1445" i="2"/>
  <c r="K1425" i="2"/>
  <c r="K1417" i="2"/>
  <c r="K1394" i="2"/>
  <c r="K1373" i="2"/>
  <c r="K1329" i="2"/>
  <c r="K1315" i="2"/>
  <c r="N1315" i="2" s="1"/>
  <c r="K1238" i="2"/>
  <c r="K1271" i="2"/>
  <c r="K1267" i="2"/>
  <c r="K1194" i="2"/>
  <c r="K1041" i="2"/>
  <c r="K1019" i="2"/>
  <c r="K925" i="2"/>
  <c r="K740" i="2"/>
  <c r="K738" i="2"/>
  <c r="K725" i="2"/>
  <c r="K709" i="2"/>
  <c r="K155" i="2"/>
  <c r="N155" i="2" s="1"/>
  <c r="D156" i="1" s="1"/>
  <c r="K321" i="2"/>
  <c r="K734" i="2"/>
  <c r="N734" i="2" s="1"/>
  <c r="D734" i="1" s="1"/>
  <c r="K927" i="2"/>
  <c r="N927" i="2" s="1"/>
  <c r="D926" i="1" s="1"/>
  <c r="K1039" i="2"/>
  <c r="N1039" i="2" s="1"/>
  <c r="D1037" i="1" s="1"/>
  <c r="K1228" i="2"/>
  <c r="K1109" i="2"/>
  <c r="K1098" i="2"/>
  <c r="K845" i="2"/>
  <c r="K795" i="2"/>
  <c r="K1138" i="2"/>
  <c r="K1122" i="2"/>
  <c r="K968" i="2"/>
  <c r="N968" i="2" s="1"/>
  <c r="D966" i="1" s="1"/>
  <c r="K980" i="2"/>
  <c r="N980" i="2" s="1"/>
  <c r="D978" i="1" s="1"/>
  <c r="K1084" i="2"/>
  <c r="N1084" i="2" s="1"/>
  <c r="D1082" i="1" s="1"/>
  <c r="K1197" i="2"/>
  <c r="N1197" i="2" s="1"/>
  <c r="D1195" i="1" s="1"/>
  <c r="K1199" i="2"/>
  <c r="N1199" i="2" s="1"/>
  <c r="D1197" i="1" s="1"/>
  <c r="K1433" i="2"/>
  <c r="K1401" i="2"/>
  <c r="K1146" i="2"/>
  <c r="K1128" i="2"/>
  <c r="K991" i="2"/>
  <c r="K1415" i="2"/>
  <c r="N1415" i="2" s="1"/>
  <c r="D1410" i="1" s="1"/>
  <c r="K1253" i="2"/>
  <c r="K1249" i="2"/>
  <c r="K1184" i="2"/>
  <c r="K1082" i="2"/>
  <c r="K1046" i="2"/>
  <c r="K1029" i="2"/>
  <c r="K916" i="2"/>
  <c r="K1357" i="2"/>
  <c r="N1357" i="2" s="1"/>
  <c r="K879" i="2"/>
  <c r="K1296" i="2"/>
  <c r="K324" i="3"/>
  <c r="M32" i="7"/>
  <c r="P32" i="7" s="1"/>
  <c r="L1243" i="6"/>
  <c r="L1209" i="6"/>
  <c r="L1098" i="6"/>
  <c r="I1094" i="6"/>
  <c r="L1094" i="6" s="1"/>
  <c r="I1033" i="6"/>
  <c r="L1033" i="6" s="1"/>
  <c r="I1030" i="6"/>
  <c r="L1030" i="6" s="1"/>
  <c r="L740" i="6"/>
  <c r="L710" i="6"/>
  <c r="I640" i="6"/>
  <c r="L640" i="6" s="1"/>
  <c r="L1334" i="6"/>
  <c r="L1313" i="6"/>
  <c r="L1286" i="6"/>
  <c r="L1210" i="6"/>
  <c r="L1122" i="6"/>
  <c r="L1118" i="6"/>
  <c r="L1111" i="6"/>
  <c r="L1101" i="6"/>
  <c r="L1067" i="6"/>
  <c r="L1035" i="6"/>
  <c r="L1016" i="6"/>
  <c r="L998" i="6"/>
  <c r="L935" i="6"/>
  <c r="L817" i="6"/>
  <c r="L779" i="6"/>
  <c r="L751" i="6"/>
  <c r="L716" i="6"/>
  <c r="C1464" i="6"/>
  <c r="L1208" i="6"/>
  <c r="L1203" i="6"/>
  <c r="L1126" i="6"/>
  <c r="L937" i="6"/>
  <c r="L914" i="6"/>
  <c r="N1426" i="9"/>
  <c r="N1452" i="9"/>
  <c r="Q1452" i="9" s="1"/>
  <c r="H1447" i="1" s="1"/>
  <c r="N1399" i="9"/>
  <c r="E1464" i="9"/>
  <c r="N553" i="9"/>
  <c r="Q553" i="9" s="1"/>
  <c r="H554" i="1" s="1"/>
  <c r="N385" i="9"/>
  <c r="Q385" i="9" s="1"/>
  <c r="H386" i="1" s="1"/>
  <c r="N356" i="9"/>
  <c r="Q356" i="9" s="1"/>
  <c r="H357" i="1" s="1"/>
  <c r="N341" i="9"/>
  <c r="Q341" i="9" s="1"/>
  <c r="H342" i="1" s="1"/>
  <c r="N111" i="9"/>
  <c r="N374" i="3"/>
  <c r="L876" i="6"/>
  <c r="N364" i="3"/>
  <c r="M194" i="17"/>
  <c r="N866" i="9"/>
  <c r="N368" i="9"/>
  <c r="N376" i="9"/>
  <c r="N704" i="9"/>
  <c r="I252" i="6"/>
  <c r="I1372" i="6"/>
  <c r="I1390" i="6"/>
  <c r="M13" i="7"/>
  <c r="P13" i="7" s="1"/>
  <c r="M610" i="7"/>
  <c r="P610" i="7" s="1"/>
  <c r="M482" i="11"/>
  <c r="M465" i="7"/>
  <c r="P465" i="7" s="1"/>
  <c r="I130" i="6"/>
  <c r="M153" i="7"/>
  <c r="P153" i="7" s="1"/>
  <c r="K1314" i="3"/>
  <c r="I1337" i="6"/>
  <c r="L1337" i="6" s="1"/>
  <c r="L1336" i="6"/>
  <c r="M68" i="7"/>
  <c r="P68" i="7" s="1"/>
  <c r="M527" i="7"/>
  <c r="K927" i="3"/>
  <c r="M505" i="17"/>
  <c r="I1110" i="6"/>
  <c r="L1110" i="6" s="1"/>
  <c r="L1333" i="6"/>
  <c r="J1420" i="4"/>
  <c r="M117" i="7"/>
  <c r="P117" i="7" s="1"/>
  <c r="M648" i="7"/>
  <c r="P648" i="7" s="1"/>
  <c r="M687" i="7"/>
  <c r="P687" i="7" s="1"/>
  <c r="I1400" i="8"/>
  <c r="L1400" i="8" s="1"/>
  <c r="K1051" i="3"/>
  <c r="I35" i="6"/>
  <c r="L1339" i="6"/>
  <c r="I1200" i="6"/>
  <c r="L1200" i="6" s="1"/>
  <c r="I1148" i="6"/>
  <c r="L1148" i="6" s="1"/>
  <c r="I1132" i="6"/>
  <c r="L1132" i="6" s="1"/>
  <c r="I1037" i="6"/>
  <c r="L1037" i="6" s="1"/>
  <c r="I988" i="6"/>
  <c r="L988" i="6" s="1"/>
  <c r="L960" i="6"/>
  <c r="L927" i="6"/>
  <c r="I894" i="6"/>
  <c r="L894" i="6" s="1"/>
  <c r="I746" i="6"/>
  <c r="L746" i="6" s="1"/>
  <c r="I701" i="6"/>
  <c r="J701" i="6"/>
  <c r="I678" i="6"/>
  <c r="J678" i="6"/>
  <c r="J610" i="6"/>
  <c r="I610" i="6"/>
  <c r="I602" i="6"/>
  <c r="L602" i="6" s="1"/>
  <c r="L1201" i="6"/>
  <c r="L1277" i="6"/>
  <c r="I1185" i="6"/>
  <c r="L1185" i="6" s="1"/>
  <c r="I1142" i="6"/>
  <c r="L1142" i="6" s="1"/>
  <c r="L1043" i="6"/>
  <c r="I1029" i="6"/>
  <c r="L1029" i="6" s="1"/>
  <c r="I1025" i="6"/>
  <c r="L1025" i="6" s="1"/>
  <c r="L888" i="6"/>
  <c r="I847" i="6"/>
  <c r="L847" i="6" s="1"/>
  <c r="I833" i="6"/>
  <c r="L833" i="6" s="1"/>
  <c r="J675" i="6"/>
  <c r="L675" i="6" s="1"/>
  <c r="J673" i="6"/>
  <c r="L673" i="6" s="1"/>
  <c r="I671" i="6"/>
  <c r="L671" i="6" s="1"/>
  <c r="I605" i="6"/>
  <c r="J605" i="6"/>
  <c r="P929" i="9"/>
  <c r="P917" i="9"/>
  <c r="P902" i="9"/>
  <c r="P888" i="9"/>
  <c r="I880" i="6"/>
  <c r="L880" i="6" s="1"/>
  <c r="L1283" i="6"/>
  <c r="I1279" i="6"/>
  <c r="L1279" i="6" s="1"/>
  <c r="I924" i="6"/>
  <c r="L924" i="6" s="1"/>
  <c r="I858" i="6"/>
  <c r="L858" i="6" s="1"/>
  <c r="I772" i="6"/>
  <c r="L772" i="6" s="1"/>
  <c r="E1464" i="5"/>
  <c r="Q1351" i="9"/>
  <c r="H1348" i="1" s="1"/>
  <c r="I1314" i="6"/>
  <c r="L1314" i="6" s="1"/>
  <c r="I1164" i="6"/>
  <c r="L1164" i="6" s="1"/>
  <c r="L1104" i="6"/>
  <c r="I1038" i="6"/>
  <c r="L1038" i="6" s="1"/>
  <c r="I1088" i="6"/>
  <c r="L1088" i="6" s="1"/>
  <c r="I1080" i="6"/>
  <c r="L1080" i="6" s="1"/>
  <c r="I1005" i="6"/>
  <c r="L1005" i="6" s="1"/>
  <c r="I992" i="6"/>
  <c r="L992" i="6" s="1"/>
  <c r="I934" i="6"/>
  <c r="L934" i="6" s="1"/>
  <c r="J549" i="6"/>
  <c r="L549" i="6" s="1"/>
  <c r="I864" i="6"/>
  <c r="L864" i="6" s="1"/>
  <c r="M192" i="17"/>
  <c r="I1357" i="6"/>
  <c r="L1357" i="6" s="1"/>
  <c r="K1357" i="3"/>
  <c r="G113" i="8" l="1"/>
  <c r="H113" i="8" s="1"/>
  <c r="G888" i="13"/>
  <c r="G892" i="13"/>
  <c r="H892" i="13" s="1"/>
  <c r="G896" i="13"/>
  <c r="H896" i="13" s="1"/>
  <c r="G900" i="13"/>
  <c r="H900" i="13" s="1"/>
  <c r="G904" i="13"/>
  <c r="G908" i="13"/>
  <c r="H908" i="13" s="1"/>
  <c r="G912" i="13"/>
  <c r="H912" i="13" s="1"/>
  <c r="G916" i="13"/>
  <c r="H916" i="13" s="1"/>
  <c r="G920" i="13"/>
  <c r="G924" i="13"/>
  <c r="H924" i="13" s="1"/>
  <c r="G928" i="13"/>
  <c r="H928" i="13" s="1"/>
  <c r="G932" i="13"/>
  <c r="H932" i="13" s="1"/>
  <c r="G936" i="13"/>
  <c r="G940" i="13"/>
  <c r="G944" i="13"/>
  <c r="H944" i="13" s="1"/>
  <c r="G948" i="13"/>
  <c r="H948" i="13" s="1"/>
  <c r="G887" i="13"/>
  <c r="G891" i="13"/>
  <c r="H891" i="13" s="1"/>
  <c r="G895" i="13"/>
  <c r="H895" i="13" s="1"/>
  <c r="G899" i="13"/>
  <c r="H899" i="13" s="1"/>
  <c r="G903" i="13"/>
  <c r="G907" i="13"/>
  <c r="G911" i="13"/>
  <c r="H911" i="13" s="1"/>
  <c r="G915" i="13"/>
  <c r="G919" i="13"/>
  <c r="G923" i="13"/>
  <c r="H923" i="13" s="1"/>
  <c r="G927" i="13"/>
  <c r="H927" i="13" s="1"/>
  <c r="G931" i="13"/>
  <c r="H931" i="13" s="1"/>
  <c r="G935" i="13"/>
  <c r="G939" i="13"/>
  <c r="H939" i="13" s="1"/>
  <c r="G943" i="13"/>
  <c r="H943" i="13" s="1"/>
  <c r="G947" i="13"/>
  <c r="H947" i="13" s="1"/>
  <c r="G886" i="13"/>
  <c r="G894" i="13"/>
  <c r="H894" i="13" s="1"/>
  <c r="G902" i="13"/>
  <c r="H902" i="13" s="1"/>
  <c r="G910" i="13"/>
  <c r="H910" i="13" s="1"/>
  <c r="G918" i="13"/>
  <c r="G926" i="13"/>
  <c r="H926" i="13" s="1"/>
  <c r="G934" i="13"/>
  <c r="H934" i="13" s="1"/>
  <c r="G942" i="13"/>
  <c r="H942" i="13" s="1"/>
  <c r="G889" i="13"/>
  <c r="G897" i="13"/>
  <c r="H897" i="13" s="1"/>
  <c r="G905" i="13"/>
  <c r="G913" i="13"/>
  <c r="G890" i="13"/>
  <c r="G898" i="13"/>
  <c r="G906" i="13"/>
  <c r="G914" i="13"/>
  <c r="H914" i="13" s="1"/>
  <c r="G922" i="13"/>
  <c r="G930" i="13"/>
  <c r="H930" i="13" s="1"/>
  <c r="G938" i="13"/>
  <c r="H938" i="13" s="1"/>
  <c r="G946" i="13"/>
  <c r="H946" i="13" s="1"/>
  <c r="G885" i="13"/>
  <c r="G893" i="13"/>
  <c r="H893" i="13" s="1"/>
  <c r="G901" i="13"/>
  <c r="G909" i="13"/>
  <c r="H909" i="13" s="1"/>
  <c r="G917" i="13"/>
  <c r="G921" i="13"/>
  <c r="H921" i="13" s="1"/>
  <c r="G937" i="13"/>
  <c r="H937" i="13" s="1"/>
  <c r="G925" i="13"/>
  <c r="H925" i="13" s="1"/>
  <c r="G941" i="13"/>
  <c r="G929" i="13"/>
  <c r="H929" i="13" s="1"/>
  <c r="G945" i="13"/>
  <c r="H945" i="13" s="1"/>
  <c r="G933" i="13"/>
  <c r="G884" i="13"/>
  <c r="K711" i="16"/>
  <c r="L711" i="16" s="1"/>
  <c r="K715" i="16"/>
  <c r="L715" i="16" s="1"/>
  <c r="M715" i="16" s="1"/>
  <c r="P715" i="16" s="1"/>
  <c r="K719" i="16"/>
  <c r="L719" i="16" s="1"/>
  <c r="K723" i="16"/>
  <c r="K727" i="16"/>
  <c r="L727" i="16" s="1"/>
  <c r="M727" i="16" s="1"/>
  <c r="P727" i="16" s="1"/>
  <c r="K731" i="16"/>
  <c r="L731" i="16" s="1"/>
  <c r="M731" i="16" s="1"/>
  <c r="P731" i="16" s="1"/>
  <c r="K735" i="16"/>
  <c r="L735" i="16" s="1"/>
  <c r="M735" i="16" s="1"/>
  <c r="P735" i="16" s="1"/>
  <c r="K739" i="16"/>
  <c r="K743" i="16"/>
  <c r="L743" i="16" s="1"/>
  <c r="M743" i="16" s="1"/>
  <c r="P743" i="16" s="1"/>
  <c r="K747" i="16"/>
  <c r="L747" i="16" s="1"/>
  <c r="M747" i="16" s="1"/>
  <c r="P747" i="16" s="1"/>
  <c r="K751" i="16"/>
  <c r="L751" i="16" s="1"/>
  <c r="K755" i="16"/>
  <c r="K759" i="16"/>
  <c r="L759" i="16" s="1"/>
  <c r="K763" i="16"/>
  <c r="L763" i="16" s="1"/>
  <c r="M763" i="16" s="1"/>
  <c r="P763" i="16" s="1"/>
  <c r="K767" i="16"/>
  <c r="L767" i="16" s="1"/>
  <c r="M767" i="16" s="1"/>
  <c r="P767" i="16" s="1"/>
  <c r="K771" i="16"/>
  <c r="K775" i="16"/>
  <c r="L775" i="16" s="1"/>
  <c r="K779" i="16"/>
  <c r="L779" i="16" s="1"/>
  <c r="M779" i="16" s="1"/>
  <c r="P779" i="16" s="1"/>
  <c r="K783" i="16"/>
  <c r="L783" i="16" s="1"/>
  <c r="K787" i="16"/>
  <c r="K791" i="16"/>
  <c r="L791" i="16" s="1"/>
  <c r="M791" i="16" s="1"/>
  <c r="K795" i="16"/>
  <c r="L795" i="16" s="1"/>
  <c r="M795" i="16" s="1"/>
  <c r="K799" i="16"/>
  <c r="L799" i="16" s="1"/>
  <c r="K803" i="16"/>
  <c r="K807" i="16"/>
  <c r="L807" i="16" s="1"/>
  <c r="M807" i="16" s="1"/>
  <c r="K811" i="16"/>
  <c r="L811" i="16" s="1"/>
  <c r="M811" i="16" s="1"/>
  <c r="K815" i="16"/>
  <c r="L815" i="16" s="1"/>
  <c r="M815" i="16" s="1"/>
  <c r="P815" i="16" s="1"/>
  <c r="K819" i="16"/>
  <c r="K823" i="16"/>
  <c r="L823" i="16" s="1"/>
  <c r="M823" i="16" s="1"/>
  <c r="P823" i="16" s="1"/>
  <c r="K827" i="16"/>
  <c r="L827" i="16" s="1"/>
  <c r="K831" i="16"/>
  <c r="L831" i="16" s="1"/>
  <c r="M831" i="16" s="1"/>
  <c r="P831" i="16" s="1"/>
  <c r="K835" i="16"/>
  <c r="K839" i="16"/>
  <c r="L839" i="16" s="1"/>
  <c r="K843" i="16"/>
  <c r="L843" i="16" s="1"/>
  <c r="M843" i="16" s="1"/>
  <c r="P843" i="16" s="1"/>
  <c r="K847" i="16"/>
  <c r="L847" i="16" s="1"/>
  <c r="K851" i="16"/>
  <c r="K855" i="16"/>
  <c r="L855" i="16" s="1"/>
  <c r="M855" i="16" s="1"/>
  <c r="P855" i="16" s="1"/>
  <c r="K859" i="16"/>
  <c r="K863" i="16"/>
  <c r="L863" i="16" s="1"/>
  <c r="K867" i="16"/>
  <c r="K871" i="16"/>
  <c r="L871" i="16" s="1"/>
  <c r="M871" i="16" s="1"/>
  <c r="K875" i="16"/>
  <c r="L875" i="16" s="1"/>
  <c r="M875" i="16" s="1"/>
  <c r="P875" i="16" s="1"/>
  <c r="K879" i="16"/>
  <c r="L879" i="16" s="1"/>
  <c r="K713" i="16"/>
  <c r="K717" i="16"/>
  <c r="L717" i="16" s="1"/>
  <c r="M717" i="16" s="1"/>
  <c r="P717" i="16" s="1"/>
  <c r="K721" i="16"/>
  <c r="L721" i="16" s="1"/>
  <c r="M721" i="16" s="1"/>
  <c r="P721" i="16" s="1"/>
  <c r="K725" i="16"/>
  <c r="L725" i="16" s="1"/>
  <c r="M725" i="16" s="1"/>
  <c r="K729" i="16"/>
  <c r="K733" i="16"/>
  <c r="L733" i="16" s="1"/>
  <c r="M733" i="16" s="1"/>
  <c r="K737" i="16"/>
  <c r="L737" i="16" s="1"/>
  <c r="M737" i="16" s="1"/>
  <c r="K741" i="16"/>
  <c r="K745" i="16"/>
  <c r="K749" i="16"/>
  <c r="K753" i="16"/>
  <c r="L753" i="16" s="1"/>
  <c r="M753" i="16" s="1"/>
  <c r="P753" i="16" s="1"/>
  <c r="K757" i="16"/>
  <c r="L757" i="16" s="1"/>
  <c r="M757" i="16" s="1"/>
  <c r="P757" i="16" s="1"/>
  <c r="K761" i="16"/>
  <c r="K765" i="16"/>
  <c r="L765" i="16" s="1"/>
  <c r="M765" i="16" s="1"/>
  <c r="P765" i="16" s="1"/>
  <c r="K769" i="16"/>
  <c r="L769" i="16" s="1"/>
  <c r="M769" i="16" s="1"/>
  <c r="K773" i="16"/>
  <c r="L773" i="16" s="1"/>
  <c r="M773" i="16" s="1"/>
  <c r="P773" i="16" s="1"/>
  <c r="K777" i="16"/>
  <c r="K781" i="16"/>
  <c r="L781" i="16" s="1"/>
  <c r="M781" i="16" s="1"/>
  <c r="P781" i="16" s="1"/>
  <c r="K785" i="16"/>
  <c r="L785" i="16" s="1"/>
  <c r="M785" i="16" s="1"/>
  <c r="P785" i="16" s="1"/>
  <c r="K789" i="16"/>
  <c r="L789" i="16" s="1"/>
  <c r="M789" i="16" s="1"/>
  <c r="P789" i="16" s="1"/>
  <c r="K793" i="16"/>
  <c r="K797" i="16"/>
  <c r="L797" i="16" s="1"/>
  <c r="M797" i="16" s="1"/>
  <c r="P797" i="16" s="1"/>
  <c r="K801" i="16"/>
  <c r="L801" i="16" s="1"/>
  <c r="M801" i="16" s="1"/>
  <c r="P801" i="16" s="1"/>
  <c r="K805" i="16"/>
  <c r="L805" i="16" s="1"/>
  <c r="M805" i="16" s="1"/>
  <c r="P805" i="16" s="1"/>
  <c r="K809" i="16"/>
  <c r="K813" i="16"/>
  <c r="L813" i="16" s="1"/>
  <c r="M813" i="16" s="1"/>
  <c r="P813" i="16" s="1"/>
  <c r="K817" i="16"/>
  <c r="L817" i="16" s="1"/>
  <c r="M817" i="16" s="1"/>
  <c r="P817" i="16" s="1"/>
  <c r="K821" i="16"/>
  <c r="L821" i="16" s="1"/>
  <c r="M821" i="16" s="1"/>
  <c r="P821" i="16" s="1"/>
  <c r="K825" i="16"/>
  <c r="K829" i="16"/>
  <c r="L829" i="16" s="1"/>
  <c r="M829" i="16" s="1"/>
  <c r="K833" i="16"/>
  <c r="L833" i="16" s="1"/>
  <c r="M833" i="16" s="1"/>
  <c r="P833" i="16" s="1"/>
  <c r="K837" i="16"/>
  <c r="L837" i="16" s="1"/>
  <c r="M837" i="16" s="1"/>
  <c r="K841" i="16"/>
  <c r="K845" i="16"/>
  <c r="L845" i="16" s="1"/>
  <c r="M845" i="16" s="1"/>
  <c r="P845" i="16" s="1"/>
  <c r="K849" i="16"/>
  <c r="L849" i="16" s="1"/>
  <c r="K853" i="16"/>
  <c r="L853" i="16" s="1"/>
  <c r="M853" i="16" s="1"/>
  <c r="P853" i="16" s="1"/>
  <c r="K857" i="16"/>
  <c r="K861" i="16"/>
  <c r="L861" i="16" s="1"/>
  <c r="M861" i="16" s="1"/>
  <c r="P861" i="16" s="1"/>
  <c r="K865" i="16"/>
  <c r="L865" i="16" s="1"/>
  <c r="M865" i="16" s="1"/>
  <c r="K869" i="16"/>
  <c r="K873" i="16"/>
  <c r="K877" i="16"/>
  <c r="L877" i="16" s="1"/>
  <c r="M877" i="16" s="1"/>
  <c r="K881" i="16"/>
  <c r="L881" i="16" s="1"/>
  <c r="K716" i="16"/>
  <c r="L716" i="16" s="1"/>
  <c r="K724" i="16"/>
  <c r="K732" i="16"/>
  <c r="L732" i="16" s="1"/>
  <c r="K740" i="16"/>
  <c r="L740" i="16" s="1"/>
  <c r="M740" i="16" s="1"/>
  <c r="P740" i="16" s="1"/>
  <c r="K748" i="16"/>
  <c r="L748" i="16" s="1"/>
  <c r="M748" i="16" s="1"/>
  <c r="P748" i="16" s="1"/>
  <c r="K756" i="16"/>
  <c r="K764" i="16"/>
  <c r="L764" i="16" s="1"/>
  <c r="M764" i="16" s="1"/>
  <c r="P764" i="16" s="1"/>
  <c r="K772" i="16"/>
  <c r="L772" i="16" s="1"/>
  <c r="K780" i="16"/>
  <c r="L780" i="16" s="1"/>
  <c r="M780" i="16" s="1"/>
  <c r="P780" i="16" s="1"/>
  <c r="K788" i="16"/>
  <c r="K796" i="16"/>
  <c r="K804" i="16"/>
  <c r="L804" i="16" s="1"/>
  <c r="K812" i="16"/>
  <c r="L812" i="16" s="1"/>
  <c r="M812" i="16" s="1"/>
  <c r="K820" i="16"/>
  <c r="K828" i="16"/>
  <c r="L828" i="16" s="1"/>
  <c r="M828" i="16" s="1"/>
  <c r="P828" i="16" s="1"/>
  <c r="K836" i="16"/>
  <c r="L836" i="16" s="1"/>
  <c r="M836" i="16" s="1"/>
  <c r="P836" i="16" s="1"/>
  <c r="K844" i="16"/>
  <c r="L844" i="16" s="1"/>
  <c r="M844" i="16" s="1"/>
  <c r="P844" i="16" s="1"/>
  <c r="K852" i="16"/>
  <c r="K860" i="16"/>
  <c r="L860" i="16" s="1"/>
  <c r="M860" i="16" s="1"/>
  <c r="K868" i="16"/>
  <c r="L868" i="16" s="1"/>
  <c r="M868" i="16" s="1"/>
  <c r="P868" i="16" s="1"/>
  <c r="K876" i="16"/>
  <c r="L876" i="16" s="1"/>
  <c r="M876" i="16" s="1"/>
  <c r="P876" i="16" s="1"/>
  <c r="K714" i="16"/>
  <c r="K722" i="16"/>
  <c r="L722" i="16" s="1"/>
  <c r="K730" i="16"/>
  <c r="L730" i="16" s="1"/>
  <c r="M730" i="16" s="1"/>
  <c r="K738" i="16"/>
  <c r="L738" i="16" s="1"/>
  <c r="M738" i="16" s="1"/>
  <c r="P738" i="16" s="1"/>
  <c r="K746" i="16"/>
  <c r="K754" i="16"/>
  <c r="L754" i="16" s="1"/>
  <c r="M754" i="16" s="1"/>
  <c r="K762" i="16"/>
  <c r="L762" i="16" s="1"/>
  <c r="M762" i="16" s="1"/>
  <c r="P762" i="16" s="1"/>
  <c r="K770" i="16"/>
  <c r="L770" i="16" s="1"/>
  <c r="M770" i="16" s="1"/>
  <c r="P770" i="16" s="1"/>
  <c r="K778" i="16"/>
  <c r="K786" i="16"/>
  <c r="K794" i="16"/>
  <c r="L794" i="16" s="1"/>
  <c r="M794" i="16" s="1"/>
  <c r="P794" i="16" s="1"/>
  <c r="K802" i="16"/>
  <c r="L802" i="16" s="1"/>
  <c r="M802" i="16" s="1"/>
  <c r="P802" i="16" s="1"/>
  <c r="K810" i="16"/>
  <c r="K818" i="16"/>
  <c r="L818" i="16" s="1"/>
  <c r="M818" i="16" s="1"/>
  <c r="P818" i="16" s="1"/>
  <c r="K826" i="16"/>
  <c r="L826" i="16" s="1"/>
  <c r="M826" i="16" s="1"/>
  <c r="P826" i="16" s="1"/>
  <c r="K834" i="16"/>
  <c r="L834" i="16" s="1"/>
  <c r="K842" i="16"/>
  <c r="K850" i="16"/>
  <c r="L850" i="16" s="1"/>
  <c r="M850" i="16" s="1"/>
  <c r="P850" i="16" s="1"/>
  <c r="K858" i="16"/>
  <c r="L858" i="16" s="1"/>
  <c r="M858" i="16" s="1"/>
  <c r="P858" i="16" s="1"/>
  <c r="K866" i="16"/>
  <c r="L866" i="16" s="1"/>
  <c r="M866" i="16" s="1"/>
  <c r="K874" i="16"/>
  <c r="K709" i="16"/>
  <c r="L709" i="16" s="1"/>
  <c r="K710" i="16"/>
  <c r="L710" i="16" s="1"/>
  <c r="M710" i="16" s="1"/>
  <c r="P710" i="16" s="1"/>
  <c r="K726" i="16"/>
  <c r="L726" i="16" s="1"/>
  <c r="K742" i="16"/>
  <c r="K758" i="16"/>
  <c r="L758" i="16" s="1"/>
  <c r="M758" i="16" s="1"/>
  <c r="P758" i="16" s="1"/>
  <c r="K774" i="16"/>
  <c r="L774" i="16" s="1"/>
  <c r="M774" i="16" s="1"/>
  <c r="P774" i="16" s="1"/>
  <c r="K790" i="16"/>
  <c r="L790" i="16" s="1"/>
  <c r="M790" i="16" s="1"/>
  <c r="K806" i="16"/>
  <c r="K822" i="16"/>
  <c r="L822" i="16" s="1"/>
  <c r="M822" i="16" s="1"/>
  <c r="P822" i="16" s="1"/>
  <c r="K838" i="16"/>
  <c r="L838" i="16" s="1"/>
  <c r="K854" i="16"/>
  <c r="L854" i="16" s="1"/>
  <c r="M854" i="16" s="1"/>
  <c r="P854" i="16" s="1"/>
  <c r="K870" i="16"/>
  <c r="K712" i="16"/>
  <c r="L712" i="16" s="1"/>
  <c r="M712" i="16" s="1"/>
  <c r="K760" i="16"/>
  <c r="L760" i="16" s="1"/>
  <c r="M760" i="16" s="1"/>
  <c r="K792" i="16"/>
  <c r="L792" i="16" s="1"/>
  <c r="M792" i="16" s="1"/>
  <c r="K824" i="16"/>
  <c r="K856" i="16"/>
  <c r="K720" i="16"/>
  <c r="L720" i="16" s="1"/>
  <c r="M720" i="16" s="1"/>
  <c r="K736" i="16"/>
  <c r="L736" i="16" s="1"/>
  <c r="M736" i="16" s="1"/>
  <c r="P736" i="16" s="1"/>
  <c r="K752" i="16"/>
  <c r="K768" i="16"/>
  <c r="L768" i="16" s="1"/>
  <c r="M768" i="16" s="1"/>
  <c r="P768" i="16" s="1"/>
  <c r="K784" i="16"/>
  <c r="L784" i="16" s="1"/>
  <c r="M784" i="16" s="1"/>
  <c r="P784" i="16" s="1"/>
  <c r="K800" i="16"/>
  <c r="L800" i="16" s="1"/>
  <c r="K816" i="16"/>
  <c r="K832" i="16"/>
  <c r="L832" i="16" s="1"/>
  <c r="M832" i="16" s="1"/>
  <c r="K848" i="16"/>
  <c r="L848" i="16" s="1"/>
  <c r="M848" i="16" s="1"/>
  <c r="K864" i="16"/>
  <c r="L864" i="16" s="1"/>
  <c r="K880" i="16"/>
  <c r="K728" i="16"/>
  <c r="L728" i="16" s="1"/>
  <c r="M728" i="16" s="1"/>
  <c r="P728" i="16" s="1"/>
  <c r="K744" i="16"/>
  <c r="L744" i="16" s="1"/>
  <c r="M744" i="16" s="1"/>
  <c r="P744" i="16" s="1"/>
  <c r="K776" i="16"/>
  <c r="L776" i="16" s="1"/>
  <c r="M776" i="16" s="1"/>
  <c r="P776" i="16" s="1"/>
  <c r="K808" i="16"/>
  <c r="K840" i="16"/>
  <c r="L840" i="16" s="1"/>
  <c r="M840" i="16" s="1"/>
  <c r="P840" i="16" s="1"/>
  <c r="K872" i="16"/>
  <c r="L872" i="16" s="1"/>
  <c r="M872" i="16" s="1"/>
  <c r="P872" i="16" s="1"/>
  <c r="K718" i="16"/>
  <c r="L718" i="16" s="1"/>
  <c r="M718" i="16" s="1"/>
  <c r="P718" i="16" s="1"/>
  <c r="K782" i="16"/>
  <c r="K846" i="16"/>
  <c r="L846" i="16" s="1"/>
  <c r="M846" i="16" s="1"/>
  <c r="P846" i="16" s="1"/>
  <c r="K734" i="16"/>
  <c r="L734" i="16" s="1"/>
  <c r="M734" i="16" s="1"/>
  <c r="P734" i="16" s="1"/>
  <c r="K798" i="16"/>
  <c r="L798" i="16" s="1"/>
  <c r="M798" i="16" s="1"/>
  <c r="P798" i="16" s="1"/>
  <c r="K862" i="16"/>
  <c r="K750" i="16"/>
  <c r="L750" i="16" s="1"/>
  <c r="M750" i="16" s="1"/>
  <c r="P750" i="16" s="1"/>
  <c r="K814" i="16"/>
  <c r="L814" i="16" s="1"/>
  <c r="M814" i="16" s="1"/>
  <c r="K878" i="16"/>
  <c r="L878" i="16" s="1"/>
  <c r="M878" i="16" s="1"/>
  <c r="P878" i="16" s="1"/>
  <c r="K766" i="16"/>
  <c r="K830" i="16"/>
  <c r="L830" i="16" s="1"/>
  <c r="M830" i="16" s="1"/>
  <c r="G305" i="8"/>
  <c r="H305" i="8" s="1"/>
  <c r="I305" i="8" s="1"/>
  <c r="L305" i="8" s="1"/>
  <c r="K887" i="17"/>
  <c r="L887" i="17" s="1"/>
  <c r="M887" i="17" s="1"/>
  <c r="K891" i="17"/>
  <c r="K895" i="17"/>
  <c r="L895" i="17" s="1"/>
  <c r="M895" i="17" s="1"/>
  <c r="P895" i="17" s="1"/>
  <c r="K899" i="17"/>
  <c r="L899" i="17" s="1"/>
  <c r="M899" i="17" s="1"/>
  <c r="P899" i="17" s="1"/>
  <c r="K903" i="17"/>
  <c r="L903" i="17" s="1"/>
  <c r="M903" i="17" s="1"/>
  <c r="K907" i="17"/>
  <c r="K911" i="17"/>
  <c r="K915" i="17"/>
  <c r="L915" i="17" s="1"/>
  <c r="M915" i="17" s="1"/>
  <c r="K919" i="17"/>
  <c r="L919" i="17" s="1"/>
  <c r="M919" i="17" s="1"/>
  <c r="P919" i="17" s="1"/>
  <c r="K923" i="17"/>
  <c r="K927" i="17"/>
  <c r="L927" i="17" s="1"/>
  <c r="M927" i="17" s="1"/>
  <c r="P927" i="17" s="1"/>
  <c r="K931" i="17"/>
  <c r="L931" i="17" s="1"/>
  <c r="K889" i="17"/>
  <c r="L889" i="17" s="1"/>
  <c r="M889" i="17" s="1"/>
  <c r="K893" i="17"/>
  <c r="K897" i="17"/>
  <c r="K901" i="17"/>
  <c r="L901" i="17" s="1"/>
  <c r="M901" i="17" s="1"/>
  <c r="K905" i="17"/>
  <c r="L905" i="17" s="1"/>
  <c r="M905" i="17" s="1"/>
  <c r="P905" i="17" s="1"/>
  <c r="K909" i="17"/>
  <c r="K913" i="17"/>
  <c r="L913" i="17" s="1"/>
  <c r="M913" i="17" s="1"/>
  <c r="P913" i="17" s="1"/>
  <c r="K917" i="17"/>
  <c r="K921" i="17"/>
  <c r="L921" i="17" s="1"/>
  <c r="M921" i="17" s="1"/>
  <c r="P921" i="17" s="1"/>
  <c r="K925" i="17"/>
  <c r="K929" i="17"/>
  <c r="L929" i="17" s="1"/>
  <c r="M929" i="17" s="1"/>
  <c r="K886" i="17"/>
  <c r="L886" i="17" s="1"/>
  <c r="K888" i="17"/>
  <c r="L888" i="17" s="1"/>
  <c r="M888" i="17" s="1"/>
  <c r="K896" i="17"/>
  <c r="K904" i="17"/>
  <c r="L904" i="17" s="1"/>
  <c r="M904" i="17" s="1"/>
  <c r="K912" i="17"/>
  <c r="L912" i="17" s="1"/>
  <c r="M912" i="17" s="1"/>
  <c r="P912" i="17" s="1"/>
  <c r="K920" i="17"/>
  <c r="L920" i="17" s="1"/>
  <c r="M920" i="17" s="1"/>
  <c r="P920" i="17" s="1"/>
  <c r="K928" i="17"/>
  <c r="K894" i="17"/>
  <c r="L894" i="17" s="1"/>
  <c r="M894" i="17" s="1"/>
  <c r="P894" i="17" s="1"/>
  <c r="K902" i="17"/>
  <c r="L902" i="17" s="1"/>
  <c r="M902" i="17" s="1"/>
  <c r="P902" i="17" s="1"/>
  <c r="K910" i="17"/>
  <c r="K918" i="17"/>
  <c r="K926" i="17"/>
  <c r="L926" i="17" s="1"/>
  <c r="M926" i="17" s="1"/>
  <c r="P926" i="17" s="1"/>
  <c r="K890" i="17"/>
  <c r="L890" i="17" s="1"/>
  <c r="M890" i="17" s="1"/>
  <c r="P890" i="17" s="1"/>
  <c r="K906" i="17"/>
  <c r="L906" i="17" s="1"/>
  <c r="M906" i="17" s="1"/>
  <c r="P906" i="17" s="1"/>
  <c r="K922" i="17"/>
  <c r="K908" i="17"/>
  <c r="L908" i="17" s="1"/>
  <c r="M908" i="17" s="1"/>
  <c r="P908" i="17" s="1"/>
  <c r="K924" i="17"/>
  <c r="L924" i="17" s="1"/>
  <c r="M924" i="17" s="1"/>
  <c r="K900" i="17"/>
  <c r="L900" i="17" s="1"/>
  <c r="M900" i="17" s="1"/>
  <c r="P900" i="17" s="1"/>
  <c r="K916" i="17"/>
  <c r="K932" i="17"/>
  <c r="L932" i="17" s="1"/>
  <c r="M932" i="17" s="1"/>
  <c r="K892" i="17"/>
  <c r="L892" i="17" s="1"/>
  <c r="M892" i="17" s="1"/>
  <c r="P892" i="17" s="1"/>
  <c r="K898" i="17"/>
  <c r="L898" i="17" s="1"/>
  <c r="M898" i="17" s="1"/>
  <c r="P898" i="17" s="1"/>
  <c r="K914" i="17"/>
  <c r="K930" i="17"/>
  <c r="L930" i="17" s="1"/>
  <c r="M930" i="17" s="1"/>
  <c r="K711" i="10"/>
  <c r="L711" i="10" s="1"/>
  <c r="K715" i="10"/>
  <c r="L715" i="10" s="1"/>
  <c r="K719" i="10"/>
  <c r="K723" i="10"/>
  <c r="L723" i="10" s="1"/>
  <c r="M723" i="10" s="1"/>
  <c r="P723" i="10" s="1"/>
  <c r="K727" i="10"/>
  <c r="L727" i="10" s="1"/>
  <c r="M727" i="10" s="1"/>
  <c r="K731" i="10"/>
  <c r="L731" i="10" s="1"/>
  <c r="M731" i="10" s="1"/>
  <c r="P731" i="10" s="1"/>
  <c r="K735" i="10"/>
  <c r="K739" i="10"/>
  <c r="K743" i="10"/>
  <c r="L743" i="10" s="1"/>
  <c r="K747" i="10"/>
  <c r="L747" i="10" s="1"/>
  <c r="M747" i="10" s="1"/>
  <c r="P747" i="10" s="1"/>
  <c r="K751" i="10"/>
  <c r="K755" i="10"/>
  <c r="L755" i="10" s="1"/>
  <c r="M755" i="10" s="1"/>
  <c r="K759" i="10"/>
  <c r="L759" i="10" s="1"/>
  <c r="K763" i="10"/>
  <c r="L763" i="10" s="1"/>
  <c r="M763" i="10" s="1"/>
  <c r="P763" i="10" s="1"/>
  <c r="K767" i="10"/>
  <c r="K771" i="10"/>
  <c r="L771" i="10" s="1"/>
  <c r="M771" i="10" s="1"/>
  <c r="K775" i="10"/>
  <c r="L775" i="10" s="1"/>
  <c r="K779" i="10"/>
  <c r="L779" i="10" s="1"/>
  <c r="K783" i="10"/>
  <c r="K787" i="10"/>
  <c r="L787" i="10" s="1"/>
  <c r="M787" i="10" s="1"/>
  <c r="P787" i="10" s="1"/>
  <c r="K791" i="10"/>
  <c r="L791" i="10" s="1"/>
  <c r="M791" i="10" s="1"/>
  <c r="K795" i="10"/>
  <c r="L795" i="10" s="1"/>
  <c r="K799" i="10"/>
  <c r="K803" i="10"/>
  <c r="K807" i="10"/>
  <c r="L807" i="10" s="1"/>
  <c r="K811" i="10"/>
  <c r="L811" i="10" s="1"/>
  <c r="K815" i="10"/>
  <c r="K819" i="10"/>
  <c r="L819" i="10" s="1"/>
  <c r="M819" i="10" s="1"/>
  <c r="K823" i="10"/>
  <c r="L823" i="10" s="1"/>
  <c r="K827" i="10"/>
  <c r="L827" i="10" s="1"/>
  <c r="M827" i="10" s="1"/>
  <c r="P827" i="10" s="1"/>
  <c r="K831" i="10"/>
  <c r="K835" i="10"/>
  <c r="L835" i="10" s="1"/>
  <c r="M835" i="10" s="1"/>
  <c r="K839" i="10"/>
  <c r="L839" i="10" s="1"/>
  <c r="M839" i="10" s="1"/>
  <c r="P839" i="10" s="1"/>
  <c r="K843" i="10"/>
  <c r="L843" i="10" s="1"/>
  <c r="K847" i="10"/>
  <c r="K851" i="10"/>
  <c r="L851" i="10" s="1"/>
  <c r="M851" i="10" s="1"/>
  <c r="K855" i="10"/>
  <c r="L855" i="10" s="1"/>
  <c r="M855" i="10" s="1"/>
  <c r="K859" i="10"/>
  <c r="L859" i="10" s="1"/>
  <c r="M859" i="10" s="1"/>
  <c r="P859" i="10" s="1"/>
  <c r="K863" i="10"/>
  <c r="K867" i="10"/>
  <c r="K871" i="10"/>
  <c r="L871" i="10" s="1"/>
  <c r="M871" i="10" s="1"/>
  <c r="K875" i="10"/>
  <c r="L875" i="10" s="1"/>
  <c r="K879" i="10"/>
  <c r="K710" i="10"/>
  <c r="L710" i="10" s="1"/>
  <c r="M710" i="10" s="1"/>
  <c r="K714" i="10"/>
  <c r="L714" i="10" s="1"/>
  <c r="M714" i="10" s="1"/>
  <c r="K718" i="10"/>
  <c r="L718" i="10" s="1"/>
  <c r="M718" i="10" s="1"/>
  <c r="K722" i="10"/>
  <c r="K726" i="10"/>
  <c r="L726" i="10" s="1"/>
  <c r="M726" i="10" s="1"/>
  <c r="P726" i="10" s="1"/>
  <c r="K730" i="10"/>
  <c r="L730" i="10" s="1"/>
  <c r="M730" i="10" s="1"/>
  <c r="K734" i="10"/>
  <c r="L734" i="10" s="1"/>
  <c r="M734" i="10" s="1"/>
  <c r="K738" i="10"/>
  <c r="K742" i="10"/>
  <c r="L742" i="10" s="1"/>
  <c r="M742" i="10" s="1"/>
  <c r="P742" i="10" s="1"/>
  <c r="K746" i="10"/>
  <c r="L746" i="10" s="1"/>
  <c r="M746" i="10" s="1"/>
  <c r="K750" i="10"/>
  <c r="L750" i="10" s="1"/>
  <c r="M750" i="10" s="1"/>
  <c r="K754" i="10"/>
  <c r="K758" i="10"/>
  <c r="L758" i="10" s="1"/>
  <c r="M758" i="10" s="1"/>
  <c r="P758" i="10" s="1"/>
  <c r="K762" i="10"/>
  <c r="L762" i="10" s="1"/>
  <c r="M762" i="10" s="1"/>
  <c r="P762" i="10" s="1"/>
  <c r="K766" i="10"/>
  <c r="L766" i="10" s="1"/>
  <c r="M766" i="10" s="1"/>
  <c r="K770" i="10"/>
  <c r="K774" i="10"/>
  <c r="L774" i="10" s="1"/>
  <c r="K778" i="10"/>
  <c r="L778" i="10" s="1"/>
  <c r="K782" i="10"/>
  <c r="L782" i="10" s="1"/>
  <c r="M782" i="10" s="1"/>
  <c r="K786" i="10"/>
  <c r="K790" i="10"/>
  <c r="L790" i="10" s="1"/>
  <c r="K794" i="10"/>
  <c r="L794" i="10" s="1"/>
  <c r="M794" i="10" s="1"/>
  <c r="P794" i="10" s="1"/>
  <c r="K798" i="10"/>
  <c r="L798" i="10" s="1"/>
  <c r="M798" i="10" s="1"/>
  <c r="K802" i="10"/>
  <c r="K806" i="10"/>
  <c r="L806" i="10" s="1"/>
  <c r="M806" i="10" s="1"/>
  <c r="K810" i="10"/>
  <c r="L810" i="10" s="1"/>
  <c r="M810" i="10" s="1"/>
  <c r="P810" i="10" s="1"/>
  <c r="K814" i="10"/>
  <c r="L814" i="10" s="1"/>
  <c r="M814" i="10" s="1"/>
  <c r="P814" i="10" s="1"/>
  <c r="K818" i="10"/>
  <c r="K822" i="10"/>
  <c r="K826" i="10"/>
  <c r="L826" i="10" s="1"/>
  <c r="M826" i="10" s="1"/>
  <c r="K830" i="10"/>
  <c r="L830" i="10" s="1"/>
  <c r="M830" i="10" s="1"/>
  <c r="K834" i="10"/>
  <c r="K838" i="10"/>
  <c r="L838" i="10" s="1"/>
  <c r="M838" i="10" s="1"/>
  <c r="P838" i="10" s="1"/>
  <c r="K842" i="10"/>
  <c r="L842" i="10" s="1"/>
  <c r="M842" i="10" s="1"/>
  <c r="P842" i="10" s="1"/>
  <c r="K846" i="10"/>
  <c r="L846" i="10" s="1"/>
  <c r="M846" i="10" s="1"/>
  <c r="K850" i="10"/>
  <c r="K854" i="10"/>
  <c r="L854" i="10" s="1"/>
  <c r="M854" i="10" s="1"/>
  <c r="P854" i="10" s="1"/>
  <c r="K858" i="10"/>
  <c r="L858" i="10" s="1"/>
  <c r="M858" i="10" s="1"/>
  <c r="P858" i="10" s="1"/>
  <c r="K862" i="10"/>
  <c r="L862" i="10" s="1"/>
  <c r="M862" i="10" s="1"/>
  <c r="K866" i="10"/>
  <c r="K870" i="10"/>
  <c r="L870" i="10" s="1"/>
  <c r="K874" i="10"/>
  <c r="L874" i="10" s="1"/>
  <c r="M874" i="10" s="1"/>
  <c r="K878" i="10"/>
  <c r="L878" i="10" s="1"/>
  <c r="M878" i="10" s="1"/>
  <c r="P878" i="10" s="1"/>
  <c r="K716" i="10"/>
  <c r="K724" i="10"/>
  <c r="L724" i="10" s="1"/>
  <c r="M724" i="10" s="1"/>
  <c r="K732" i="10"/>
  <c r="L732" i="10" s="1"/>
  <c r="M732" i="10" s="1"/>
  <c r="P732" i="10" s="1"/>
  <c r="K740" i="10"/>
  <c r="L740" i="10" s="1"/>
  <c r="M740" i="10" s="1"/>
  <c r="K748" i="10"/>
  <c r="K756" i="10"/>
  <c r="L756" i="10" s="1"/>
  <c r="M756" i="10" s="1"/>
  <c r="K764" i="10"/>
  <c r="L764" i="10" s="1"/>
  <c r="M764" i="10" s="1"/>
  <c r="P764" i="10" s="1"/>
  <c r="K772" i="10"/>
  <c r="L772" i="10" s="1"/>
  <c r="M772" i="10" s="1"/>
  <c r="P772" i="10" s="1"/>
  <c r="K780" i="10"/>
  <c r="K788" i="10"/>
  <c r="L788" i="10" s="1"/>
  <c r="M788" i="10" s="1"/>
  <c r="K796" i="10"/>
  <c r="L796" i="10" s="1"/>
  <c r="K804" i="10"/>
  <c r="L804" i="10" s="1"/>
  <c r="K812" i="10"/>
  <c r="K820" i="10"/>
  <c r="L820" i="10" s="1"/>
  <c r="M820" i="10" s="1"/>
  <c r="K828" i="10"/>
  <c r="L828" i="10" s="1"/>
  <c r="M828" i="10" s="1"/>
  <c r="K836" i="10"/>
  <c r="L836" i="10" s="1"/>
  <c r="M836" i="10" s="1"/>
  <c r="K844" i="10"/>
  <c r="K852" i="10"/>
  <c r="L852" i="10" s="1"/>
  <c r="M852" i="10" s="1"/>
  <c r="K860" i="10"/>
  <c r="L860" i="10" s="1"/>
  <c r="M860" i="10" s="1"/>
  <c r="P860" i="10" s="1"/>
  <c r="K868" i="10"/>
  <c r="L868" i="10" s="1"/>
  <c r="K876" i="10"/>
  <c r="K709" i="10"/>
  <c r="L709" i="10" s="1"/>
  <c r="K717" i="10"/>
  <c r="L717" i="10" s="1"/>
  <c r="M717" i="10" s="1"/>
  <c r="P717" i="10" s="1"/>
  <c r="K725" i="10"/>
  <c r="L725" i="10" s="1"/>
  <c r="K741" i="10"/>
  <c r="K749" i="10"/>
  <c r="L749" i="10" s="1"/>
  <c r="M749" i="10" s="1"/>
  <c r="K765" i="10"/>
  <c r="L765" i="10" s="1"/>
  <c r="M765" i="10" s="1"/>
  <c r="P765" i="10" s="1"/>
  <c r="K781" i="10"/>
  <c r="L781" i="10" s="1"/>
  <c r="K797" i="10"/>
  <c r="K713" i="10"/>
  <c r="L713" i="10" s="1"/>
  <c r="M713" i="10" s="1"/>
  <c r="P713" i="10" s="1"/>
  <c r="K721" i="10"/>
  <c r="K729" i="10"/>
  <c r="L729" i="10" s="1"/>
  <c r="M729" i="10" s="1"/>
  <c r="P729" i="10" s="1"/>
  <c r="K737" i="10"/>
  <c r="K745" i="10"/>
  <c r="L745" i="10" s="1"/>
  <c r="M745" i="10" s="1"/>
  <c r="K753" i="10"/>
  <c r="L753" i="10" s="1"/>
  <c r="M753" i="10" s="1"/>
  <c r="P753" i="10" s="1"/>
  <c r="K761" i="10"/>
  <c r="L761" i="10" s="1"/>
  <c r="M761" i="10" s="1"/>
  <c r="P761" i="10" s="1"/>
  <c r="K769" i="10"/>
  <c r="K777" i="10"/>
  <c r="L777" i="10" s="1"/>
  <c r="M777" i="10" s="1"/>
  <c r="K785" i="10"/>
  <c r="L785" i="10" s="1"/>
  <c r="M785" i="10" s="1"/>
  <c r="P785" i="10" s="1"/>
  <c r="K793" i="10"/>
  <c r="L793" i="10" s="1"/>
  <c r="M793" i="10" s="1"/>
  <c r="K801" i="10"/>
  <c r="K809" i="10"/>
  <c r="L809" i="10" s="1"/>
  <c r="M809" i="10" s="1"/>
  <c r="P809" i="10" s="1"/>
  <c r="K817" i="10"/>
  <c r="L817" i="10" s="1"/>
  <c r="M817" i="10" s="1"/>
  <c r="K825" i="10"/>
  <c r="L825" i="10" s="1"/>
  <c r="M825" i="10" s="1"/>
  <c r="P825" i="10" s="1"/>
  <c r="K833" i="10"/>
  <c r="K841" i="10"/>
  <c r="L841" i="10" s="1"/>
  <c r="M841" i="10" s="1"/>
  <c r="P841" i="10" s="1"/>
  <c r="K849" i="10"/>
  <c r="L849" i="10" s="1"/>
  <c r="M849" i="10" s="1"/>
  <c r="K857" i="10"/>
  <c r="L857" i="10" s="1"/>
  <c r="M857" i="10" s="1"/>
  <c r="K865" i="10"/>
  <c r="K873" i="10"/>
  <c r="K881" i="10"/>
  <c r="L881" i="10" s="1"/>
  <c r="M881" i="10" s="1"/>
  <c r="K733" i="10"/>
  <c r="L733" i="10" s="1"/>
  <c r="M733" i="10" s="1"/>
  <c r="K757" i="10"/>
  <c r="K773" i="10"/>
  <c r="L773" i="10" s="1"/>
  <c r="M773" i="10" s="1"/>
  <c r="K789" i="10"/>
  <c r="L789" i="10" s="1"/>
  <c r="M789" i="10" s="1"/>
  <c r="P789" i="10" s="1"/>
  <c r="K805" i="10"/>
  <c r="L805" i="10" s="1"/>
  <c r="M805" i="10" s="1"/>
  <c r="K813" i="10"/>
  <c r="K736" i="10"/>
  <c r="L736" i="10" s="1"/>
  <c r="M736" i="10" s="1"/>
  <c r="K768" i="10"/>
  <c r="L768" i="10" s="1"/>
  <c r="K800" i="10"/>
  <c r="L800" i="10" s="1"/>
  <c r="M800" i="10" s="1"/>
  <c r="P800" i="10" s="1"/>
  <c r="K824" i="10"/>
  <c r="K840" i="10"/>
  <c r="L840" i="10" s="1"/>
  <c r="M840" i="10" s="1"/>
  <c r="P840" i="10" s="1"/>
  <c r="K856" i="10"/>
  <c r="L856" i="10" s="1"/>
  <c r="M856" i="10" s="1"/>
  <c r="P856" i="10" s="1"/>
  <c r="K872" i="10"/>
  <c r="L872" i="10" s="1"/>
  <c r="M872" i="10" s="1"/>
  <c r="K712" i="10"/>
  <c r="K744" i="10"/>
  <c r="L744" i="10" s="1"/>
  <c r="M744" i="10" s="1"/>
  <c r="P744" i="10" s="1"/>
  <c r="K776" i="10"/>
  <c r="L776" i="10" s="1"/>
  <c r="M776" i="10" s="1"/>
  <c r="P776" i="10" s="1"/>
  <c r="K808" i="10"/>
  <c r="L808" i="10" s="1"/>
  <c r="M808" i="10" s="1"/>
  <c r="P808" i="10" s="1"/>
  <c r="K829" i="10"/>
  <c r="K845" i="10"/>
  <c r="L845" i="10" s="1"/>
  <c r="M845" i="10" s="1"/>
  <c r="K861" i="10"/>
  <c r="L861" i="10" s="1"/>
  <c r="M861" i="10" s="1"/>
  <c r="K877" i="10"/>
  <c r="L877" i="10" s="1"/>
  <c r="M877" i="10" s="1"/>
  <c r="K720" i="10"/>
  <c r="K752" i="10"/>
  <c r="L752" i="10" s="1"/>
  <c r="M752" i="10" s="1"/>
  <c r="P752" i="10" s="1"/>
  <c r="K784" i="10"/>
  <c r="L784" i="10" s="1"/>
  <c r="M784" i="10" s="1"/>
  <c r="P784" i="10" s="1"/>
  <c r="K816" i="10"/>
  <c r="L816" i="10" s="1"/>
  <c r="M816" i="10" s="1"/>
  <c r="K832" i="10"/>
  <c r="K848" i="10"/>
  <c r="L848" i="10" s="1"/>
  <c r="M848" i="10" s="1"/>
  <c r="P848" i="10" s="1"/>
  <c r="K864" i="10"/>
  <c r="L864" i="10" s="1"/>
  <c r="M864" i="10" s="1"/>
  <c r="K880" i="10"/>
  <c r="L880" i="10" s="1"/>
  <c r="M880" i="10" s="1"/>
  <c r="P880" i="10" s="1"/>
  <c r="K728" i="10"/>
  <c r="K760" i="10"/>
  <c r="L760" i="10" s="1"/>
  <c r="M760" i="10" s="1"/>
  <c r="K792" i="10"/>
  <c r="L792" i="10" s="1"/>
  <c r="K821" i="10"/>
  <c r="L821" i="10" s="1"/>
  <c r="K837" i="10"/>
  <c r="K853" i="10"/>
  <c r="L853" i="10" s="1"/>
  <c r="K869" i="10"/>
  <c r="L869" i="10" s="1"/>
  <c r="M869" i="10" s="1"/>
  <c r="P869" i="10" s="1"/>
  <c r="G9" i="13"/>
  <c r="H9" i="13" s="1"/>
  <c r="G13" i="13"/>
  <c r="G17" i="13"/>
  <c r="H17" i="13" s="1"/>
  <c r="G21" i="13"/>
  <c r="H21" i="13" s="1"/>
  <c r="G25" i="13"/>
  <c r="G29" i="13"/>
  <c r="G33" i="13"/>
  <c r="G37" i="13"/>
  <c r="H37" i="13" s="1"/>
  <c r="G41" i="13"/>
  <c r="H41" i="13" s="1"/>
  <c r="G45" i="13"/>
  <c r="G49" i="13"/>
  <c r="H49" i="13" s="1"/>
  <c r="G53" i="13"/>
  <c r="H53" i="13" s="1"/>
  <c r="G57" i="13"/>
  <c r="H57" i="13" s="1"/>
  <c r="G61" i="13"/>
  <c r="G65" i="13"/>
  <c r="H65" i="13" s="1"/>
  <c r="G69" i="13"/>
  <c r="H69" i="13" s="1"/>
  <c r="G73" i="13"/>
  <c r="H73" i="13" s="1"/>
  <c r="G77" i="13"/>
  <c r="G81" i="13"/>
  <c r="H81" i="13" s="1"/>
  <c r="G85" i="13"/>
  <c r="H85" i="13" s="1"/>
  <c r="G89" i="13"/>
  <c r="G93" i="13"/>
  <c r="G97" i="13"/>
  <c r="H97" i="13" s="1"/>
  <c r="G101" i="13"/>
  <c r="H101" i="13" s="1"/>
  <c r="G105" i="13"/>
  <c r="H105" i="13" s="1"/>
  <c r="G109" i="13"/>
  <c r="G113" i="13"/>
  <c r="H113" i="13" s="1"/>
  <c r="G117" i="13"/>
  <c r="H117" i="13" s="1"/>
  <c r="G121" i="13"/>
  <c r="H121" i="13" s="1"/>
  <c r="G125" i="13"/>
  <c r="G129" i="13"/>
  <c r="H129" i="13" s="1"/>
  <c r="G133" i="13"/>
  <c r="H133" i="13" s="1"/>
  <c r="G137" i="13"/>
  <c r="H137" i="13" s="1"/>
  <c r="G141" i="13"/>
  <c r="G145" i="13"/>
  <c r="G149" i="13"/>
  <c r="H149" i="13" s="1"/>
  <c r="G153" i="13"/>
  <c r="H153" i="13" s="1"/>
  <c r="G157" i="13"/>
  <c r="G161" i="13"/>
  <c r="H161" i="13" s="1"/>
  <c r="G165" i="13"/>
  <c r="H165" i="13" s="1"/>
  <c r="G169" i="13"/>
  <c r="H169" i="13" s="1"/>
  <c r="G173" i="13"/>
  <c r="G177" i="13"/>
  <c r="H177" i="13" s="1"/>
  <c r="G181" i="13"/>
  <c r="H181" i="13" s="1"/>
  <c r="G185" i="13"/>
  <c r="H185" i="13" s="1"/>
  <c r="G189" i="13"/>
  <c r="G193" i="13"/>
  <c r="H193" i="13" s="1"/>
  <c r="G197" i="13"/>
  <c r="H197" i="13" s="1"/>
  <c r="G201" i="13"/>
  <c r="H201" i="13" s="1"/>
  <c r="G205" i="13"/>
  <c r="G209" i="13"/>
  <c r="H209" i="13" s="1"/>
  <c r="G213" i="13"/>
  <c r="H213" i="13" s="1"/>
  <c r="G217" i="13"/>
  <c r="H217" i="13" s="1"/>
  <c r="G221" i="13"/>
  <c r="G225" i="13"/>
  <c r="H225" i="13" s="1"/>
  <c r="G229" i="13"/>
  <c r="H229" i="13" s="1"/>
  <c r="G233" i="13"/>
  <c r="H233" i="13" s="1"/>
  <c r="G237" i="13"/>
  <c r="G241" i="13"/>
  <c r="H241" i="13" s="1"/>
  <c r="G245" i="13"/>
  <c r="G249" i="13"/>
  <c r="H249" i="13" s="1"/>
  <c r="G253" i="13"/>
  <c r="G257" i="13"/>
  <c r="G261" i="13"/>
  <c r="H261" i="13" s="1"/>
  <c r="G265" i="13"/>
  <c r="H265" i="13" s="1"/>
  <c r="G269" i="13"/>
  <c r="G273" i="13"/>
  <c r="H273" i="13" s="1"/>
  <c r="G277" i="13"/>
  <c r="H277" i="13" s="1"/>
  <c r="G281" i="13"/>
  <c r="H281" i="13" s="1"/>
  <c r="G285" i="13"/>
  <c r="G289" i="13"/>
  <c r="G293" i="13"/>
  <c r="H293" i="13" s="1"/>
  <c r="G297" i="13"/>
  <c r="H297" i="13" s="1"/>
  <c r="G301" i="13"/>
  <c r="G305" i="13"/>
  <c r="H305" i="13" s="1"/>
  <c r="G309" i="13"/>
  <c r="H309" i="13" s="1"/>
  <c r="G313" i="13"/>
  <c r="H313" i="13" s="1"/>
  <c r="G317" i="13"/>
  <c r="G321" i="13"/>
  <c r="H321" i="13" s="1"/>
  <c r="G325" i="13"/>
  <c r="H325" i="13" s="1"/>
  <c r="G329" i="13"/>
  <c r="H329" i="13" s="1"/>
  <c r="G333" i="13"/>
  <c r="G337" i="13"/>
  <c r="H337" i="13" s="1"/>
  <c r="G341" i="13"/>
  <c r="H341" i="13" s="1"/>
  <c r="G345" i="13"/>
  <c r="H345" i="13" s="1"/>
  <c r="G349" i="13"/>
  <c r="G353" i="13"/>
  <c r="H353" i="13" s="1"/>
  <c r="G357" i="13"/>
  <c r="H357" i="13" s="1"/>
  <c r="G361" i="13"/>
  <c r="H361" i="13" s="1"/>
  <c r="G365" i="13"/>
  <c r="G369" i="13"/>
  <c r="H369" i="13" s="1"/>
  <c r="G373" i="13"/>
  <c r="H373" i="13" s="1"/>
  <c r="G377" i="13"/>
  <c r="G8" i="13"/>
  <c r="G12" i="13"/>
  <c r="H12" i="13" s="1"/>
  <c r="G16" i="13"/>
  <c r="H16" i="13" s="1"/>
  <c r="G20" i="13"/>
  <c r="H20" i="13" s="1"/>
  <c r="G24" i="13"/>
  <c r="G28" i="13"/>
  <c r="H28" i="13" s="1"/>
  <c r="G32" i="13"/>
  <c r="H32" i="13" s="1"/>
  <c r="G36" i="13"/>
  <c r="H36" i="13" s="1"/>
  <c r="G40" i="13"/>
  <c r="G44" i="13"/>
  <c r="G48" i="13"/>
  <c r="H48" i="13" s="1"/>
  <c r="G52" i="13"/>
  <c r="H52" i="13" s="1"/>
  <c r="G56" i="13"/>
  <c r="G60" i="13"/>
  <c r="H60" i="13" s="1"/>
  <c r="G64" i="13"/>
  <c r="H64" i="13" s="1"/>
  <c r="G68" i="13"/>
  <c r="H68" i="13" s="1"/>
  <c r="G72" i="13"/>
  <c r="G76" i="13"/>
  <c r="H76" i="13" s="1"/>
  <c r="G80" i="13"/>
  <c r="H80" i="13" s="1"/>
  <c r="G84" i="13"/>
  <c r="H84" i="13" s="1"/>
  <c r="G88" i="13"/>
  <c r="G92" i="13"/>
  <c r="H92" i="13" s="1"/>
  <c r="G96" i="13"/>
  <c r="H96" i="13" s="1"/>
  <c r="G100" i="13"/>
  <c r="H100" i="13" s="1"/>
  <c r="G104" i="13"/>
  <c r="G108" i="13"/>
  <c r="G112" i="13"/>
  <c r="H112" i="13" s="1"/>
  <c r="G116" i="13"/>
  <c r="H116" i="13" s="1"/>
  <c r="G120" i="13"/>
  <c r="G124" i="13"/>
  <c r="G128" i="13"/>
  <c r="H128" i="13" s="1"/>
  <c r="G132" i="13"/>
  <c r="H132" i="13" s="1"/>
  <c r="G136" i="13"/>
  <c r="G140" i="13"/>
  <c r="H140" i="13" s="1"/>
  <c r="G144" i="13"/>
  <c r="H144" i="13" s="1"/>
  <c r="G148" i="13"/>
  <c r="H148" i="13" s="1"/>
  <c r="G152" i="13"/>
  <c r="G156" i="13"/>
  <c r="H156" i="13" s="1"/>
  <c r="G160" i="13"/>
  <c r="H160" i="13" s="1"/>
  <c r="G164" i="13"/>
  <c r="H164" i="13" s="1"/>
  <c r="G168" i="13"/>
  <c r="G172" i="13"/>
  <c r="H172" i="13" s="1"/>
  <c r="G176" i="13"/>
  <c r="H176" i="13" s="1"/>
  <c r="G180" i="13"/>
  <c r="H180" i="13" s="1"/>
  <c r="G184" i="13"/>
  <c r="G188" i="13"/>
  <c r="H188" i="13" s="1"/>
  <c r="G192" i="13"/>
  <c r="H192" i="13" s="1"/>
  <c r="G196" i="13"/>
  <c r="H196" i="13" s="1"/>
  <c r="G200" i="13"/>
  <c r="G204" i="13"/>
  <c r="H204" i="13" s="1"/>
  <c r="G208" i="13"/>
  <c r="H208" i="13" s="1"/>
  <c r="G212" i="13"/>
  <c r="H212" i="13" s="1"/>
  <c r="G216" i="13"/>
  <c r="G220" i="13"/>
  <c r="H220" i="13" s="1"/>
  <c r="G224" i="13"/>
  <c r="H224" i="13" s="1"/>
  <c r="G228" i="13"/>
  <c r="H228" i="13" s="1"/>
  <c r="G232" i="13"/>
  <c r="G236" i="13"/>
  <c r="H236" i="13" s="1"/>
  <c r="G240" i="13"/>
  <c r="G244" i="13"/>
  <c r="H244" i="13" s="1"/>
  <c r="G248" i="13"/>
  <c r="G252" i="13"/>
  <c r="H252" i="13" s="1"/>
  <c r="G256" i="13"/>
  <c r="H256" i="13" s="1"/>
  <c r="G260" i="13"/>
  <c r="H260" i="13" s="1"/>
  <c r="G264" i="13"/>
  <c r="G268" i="13"/>
  <c r="H268" i="13" s="1"/>
  <c r="G272" i="13"/>
  <c r="H272" i="13" s="1"/>
  <c r="G276" i="13"/>
  <c r="H276" i="13" s="1"/>
  <c r="G280" i="13"/>
  <c r="G284" i="13"/>
  <c r="H284" i="13" s="1"/>
  <c r="G288" i="13"/>
  <c r="H288" i="13" s="1"/>
  <c r="G292" i="13"/>
  <c r="H292" i="13" s="1"/>
  <c r="G296" i="13"/>
  <c r="G300" i="13"/>
  <c r="H300" i="13" s="1"/>
  <c r="G304" i="13"/>
  <c r="H304" i="13" s="1"/>
  <c r="G308" i="13"/>
  <c r="H308" i="13" s="1"/>
  <c r="G312" i="13"/>
  <c r="G316" i="13"/>
  <c r="H316" i="13" s="1"/>
  <c r="G320" i="13"/>
  <c r="H320" i="13" s="1"/>
  <c r="G324" i="13"/>
  <c r="G328" i="13"/>
  <c r="G332" i="13"/>
  <c r="H332" i="13" s="1"/>
  <c r="G336" i="13"/>
  <c r="H336" i="13" s="1"/>
  <c r="G340" i="13"/>
  <c r="G344" i="13"/>
  <c r="G348" i="13"/>
  <c r="H348" i="13" s="1"/>
  <c r="G352" i="13"/>
  <c r="H352" i="13" s="1"/>
  <c r="G356" i="13"/>
  <c r="G360" i="13"/>
  <c r="G364" i="13"/>
  <c r="G368" i="13"/>
  <c r="H368" i="13" s="1"/>
  <c r="G372" i="13"/>
  <c r="G376" i="13"/>
  <c r="G7" i="13"/>
  <c r="H7" i="13" s="1"/>
  <c r="G15" i="13"/>
  <c r="H15" i="13" s="1"/>
  <c r="G23" i="13"/>
  <c r="H23" i="13" s="1"/>
  <c r="G31" i="13"/>
  <c r="G39" i="13"/>
  <c r="H39" i="13" s="1"/>
  <c r="G47" i="13"/>
  <c r="G55" i="13"/>
  <c r="H55" i="13" s="1"/>
  <c r="G63" i="13"/>
  <c r="G71" i="13"/>
  <c r="H71" i="13" s="1"/>
  <c r="G79" i="13"/>
  <c r="H79" i="13" s="1"/>
  <c r="G87" i="13"/>
  <c r="H87" i="13" s="1"/>
  <c r="G95" i="13"/>
  <c r="G103" i="13"/>
  <c r="H103" i="13" s="1"/>
  <c r="G111" i="13"/>
  <c r="H111" i="13" s="1"/>
  <c r="G119" i="13"/>
  <c r="H119" i="13" s="1"/>
  <c r="G127" i="13"/>
  <c r="G135" i="13"/>
  <c r="G143" i="13"/>
  <c r="H143" i="13" s="1"/>
  <c r="G151" i="13"/>
  <c r="G159" i="13"/>
  <c r="G167" i="13"/>
  <c r="H167" i="13" s="1"/>
  <c r="G175" i="13"/>
  <c r="H175" i="13" s="1"/>
  <c r="G183" i="13"/>
  <c r="H183" i="13" s="1"/>
  <c r="G191" i="13"/>
  <c r="G199" i="13"/>
  <c r="H199" i="13" s="1"/>
  <c r="G207" i="13"/>
  <c r="H207" i="13" s="1"/>
  <c r="G215" i="13"/>
  <c r="H215" i="13" s="1"/>
  <c r="G223" i="13"/>
  <c r="G231" i="13"/>
  <c r="H231" i="13" s="1"/>
  <c r="G239" i="13"/>
  <c r="H239" i="13" s="1"/>
  <c r="G247" i="13"/>
  <c r="H247" i="13" s="1"/>
  <c r="G255" i="13"/>
  <c r="G263" i="13"/>
  <c r="H263" i="13" s="1"/>
  <c r="G271" i="13"/>
  <c r="H271" i="13" s="1"/>
  <c r="G279" i="13"/>
  <c r="G287" i="13"/>
  <c r="G295" i="13"/>
  <c r="H295" i="13" s="1"/>
  <c r="G303" i="13"/>
  <c r="H303" i="13" s="1"/>
  <c r="G311" i="13"/>
  <c r="H311" i="13" s="1"/>
  <c r="G319" i="13"/>
  <c r="G327" i="13"/>
  <c r="H327" i="13" s="1"/>
  <c r="G335" i="13"/>
  <c r="H335" i="13" s="1"/>
  <c r="G343" i="13"/>
  <c r="H343" i="13" s="1"/>
  <c r="G351" i="13"/>
  <c r="G359" i="13"/>
  <c r="H359" i="13" s="1"/>
  <c r="G367" i="13"/>
  <c r="H367" i="13" s="1"/>
  <c r="G375" i="13"/>
  <c r="G11" i="13"/>
  <c r="G19" i="13"/>
  <c r="H19" i="13" s="1"/>
  <c r="G27" i="13"/>
  <c r="H27" i="13" s="1"/>
  <c r="G35" i="13"/>
  <c r="H35" i="13" s="1"/>
  <c r="G43" i="13"/>
  <c r="G51" i="13"/>
  <c r="H51" i="13" s="1"/>
  <c r="G59" i="13"/>
  <c r="H59" i="13" s="1"/>
  <c r="G67" i="13"/>
  <c r="H67" i="13" s="1"/>
  <c r="G75" i="13"/>
  <c r="G83" i="13"/>
  <c r="H83" i="13" s="1"/>
  <c r="G91" i="13"/>
  <c r="H91" i="13" s="1"/>
  <c r="G99" i="13"/>
  <c r="H99" i="13" s="1"/>
  <c r="G107" i="13"/>
  <c r="G115" i="13"/>
  <c r="H115" i="13" s="1"/>
  <c r="G123" i="13"/>
  <c r="H123" i="13" s="1"/>
  <c r="G131" i="13"/>
  <c r="H131" i="13" s="1"/>
  <c r="G139" i="13"/>
  <c r="G147" i="13"/>
  <c r="H147" i="13" s="1"/>
  <c r="G155" i="13"/>
  <c r="H155" i="13" s="1"/>
  <c r="G163" i="13"/>
  <c r="H163" i="13" s="1"/>
  <c r="G171" i="13"/>
  <c r="G179" i="13"/>
  <c r="H179" i="13" s="1"/>
  <c r="G187" i="13"/>
  <c r="H187" i="13" s="1"/>
  <c r="G195" i="13"/>
  <c r="H195" i="13" s="1"/>
  <c r="G203" i="13"/>
  <c r="G211" i="13"/>
  <c r="H211" i="13" s="1"/>
  <c r="G219" i="13"/>
  <c r="H219" i="13" s="1"/>
  <c r="G227" i="13"/>
  <c r="H227" i="13" s="1"/>
  <c r="G235" i="13"/>
  <c r="G243" i="13"/>
  <c r="H243" i="13" s="1"/>
  <c r="G251" i="13"/>
  <c r="H251" i="13" s="1"/>
  <c r="G259" i="13"/>
  <c r="H259" i="13" s="1"/>
  <c r="G267" i="13"/>
  <c r="G275" i="13"/>
  <c r="H275" i="13" s="1"/>
  <c r="G283" i="13"/>
  <c r="H283" i="13" s="1"/>
  <c r="G291" i="13"/>
  <c r="H291" i="13" s="1"/>
  <c r="G299" i="13"/>
  <c r="G307" i="13"/>
  <c r="G315" i="13"/>
  <c r="H315" i="13" s="1"/>
  <c r="G323" i="13"/>
  <c r="G331" i="13"/>
  <c r="G339" i="13"/>
  <c r="H339" i="13" s="1"/>
  <c r="G347" i="13"/>
  <c r="H347" i="13" s="1"/>
  <c r="G355" i="13"/>
  <c r="H355" i="13" s="1"/>
  <c r="G363" i="13"/>
  <c r="G371" i="13"/>
  <c r="G6" i="13"/>
  <c r="H6" i="13" s="1"/>
  <c r="G10" i="13"/>
  <c r="H10" i="13" s="1"/>
  <c r="G26" i="13"/>
  <c r="G42" i="13"/>
  <c r="H42" i="13" s="1"/>
  <c r="G58" i="13"/>
  <c r="H58" i="13" s="1"/>
  <c r="G74" i="13"/>
  <c r="H74" i="13" s="1"/>
  <c r="G90" i="13"/>
  <c r="G106" i="13"/>
  <c r="H106" i="13" s="1"/>
  <c r="G122" i="13"/>
  <c r="H122" i="13" s="1"/>
  <c r="G138" i="13"/>
  <c r="H138" i="13" s="1"/>
  <c r="G154" i="13"/>
  <c r="G170" i="13"/>
  <c r="H170" i="13" s="1"/>
  <c r="G186" i="13"/>
  <c r="H186" i="13" s="1"/>
  <c r="G202" i="13"/>
  <c r="H202" i="13" s="1"/>
  <c r="G218" i="13"/>
  <c r="G234" i="13"/>
  <c r="H234" i="13" s="1"/>
  <c r="G250" i="13"/>
  <c r="H250" i="13" s="1"/>
  <c r="G266" i="13"/>
  <c r="H266" i="13" s="1"/>
  <c r="G282" i="13"/>
  <c r="G298" i="13"/>
  <c r="H298" i="13" s="1"/>
  <c r="G314" i="13"/>
  <c r="H314" i="13" s="1"/>
  <c r="G330" i="13"/>
  <c r="H330" i="13" s="1"/>
  <c r="G346" i="13"/>
  <c r="G362" i="13"/>
  <c r="H362" i="13" s="1"/>
  <c r="G378" i="13"/>
  <c r="H378" i="13" s="1"/>
  <c r="G14" i="13"/>
  <c r="H14" i="13" s="1"/>
  <c r="G30" i="13"/>
  <c r="G46" i="13"/>
  <c r="H46" i="13" s="1"/>
  <c r="G62" i="13"/>
  <c r="H62" i="13" s="1"/>
  <c r="G78" i="13"/>
  <c r="H78" i="13" s="1"/>
  <c r="G94" i="13"/>
  <c r="G110" i="13"/>
  <c r="H110" i="13" s="1"/>
  <c r="G126" i="13"/>
  <c r="H126" i="13" s="1"/>
  <c r="G142" i="13"/>
  <c r="H142" i="13" s="1"/>
  <c r="G158" i="13"/>
  <c r="G174" i="13"/>
  <c r="H174" i="13" s="1"/>
  <c r="G190" i="13"/>
  <c r="H190" i="13" s="1"/>
  <c r="G206" i="13"/>
  <c r="H206" i="13" s="1"/>
  <c r="G222" i="13"/>
  <c r="G238" i="13"/>
  <c r="H238" i="13" s="1"/>
  <c r="G254" i="13"/>
  <c r="H254" i="13" s="1"/>
  <c r="G270" i="13"/>
  <c r="G286" i="13"/>
  <c r="G302" i="13"/>
  <c r="H302" i="13" s="1"/>
  <c r="G318" i="13"/>
  <c r="H318" i="13" s="1"/>
  <c r="G334" i="13"/>
  <c r="H334" i="13" s="1"/>
  <c r="G350" i="13"/>
  <c r="G366" i="13"/>
  <c r="H366" i="13" s="1"/>
  <c r="G278" i="13"/>
  <c r="H278" i="13" s="1"/>
  <c r="G310" i="13"/>
  <c r="G342" i="13"/>
  <c r="G374" i="13"/>
  <c r="H374" i="13" s="1"/>
  <c r="G18" i="13"/>
  <c r="H18" i="13" s="1"/>
  <c r="G34" i="13"/>
  <c r="H34" i="13" s="1"/>
  <c r="G50" i="13"/>
  <c r="G66" i="13"/>
  <c r="H66" i="13" s="1"/>
  <c r="G82" i="13"/>
  <c r="H82" i="13" s="1"/>
  <c r="G98" i="13"/>
  <c r="H98" i="13" s="1"/>
  <c r="G114" i="13"/>
  <c r="G130" i="13"/>
  <c r="H130" i="13" s="1"/>
  <c r="G146" i="13"/>
  <c r="H146" i="13" s="1"/>
  <c r="G162" i="13"/>
  <c r="H162" i="13" s="1"/>
  <c r="G178" i="13"/>
  <c r="G194" i="13"/>
  <c r="H194" i="13" s="1"/>
  <c r="G210" i="13"/>
  <c r="H210" i="13" s="1"/>
  <c r="G226" i="13"/>
  <c r="H226" i="13" s="1"/>
  <c r="G242" i="13"/>
  <c r="G258" i="13"/>
  <c r="H258" i="13" s="1"/>
  <c r="G274" i="13"/>
  <c r="H274" i="13" s="1"/>
  <c r="G290" i="13"/>
  <c r="H290" i="13" s="1"/>
  <c r="G306" i="13"/>
  <c r="G322" i="13"/>
  <c r="G338" i="13"/>
  <c r="H338" i="13" s="1"/>
  <c r="G354" i="13"/>
  <c r="H354" i="13" s="1"/>
  <c r="G370" i="13"/>
  <c r="G22" i="13"/>
  <c r="H22" i="13" s="1"/>
  <c r="G38" i="13"/>
  <c r="H38" i="13" s="1"/>
  <c r="G54" i="13"/>
  <c r="H54" i="13" s="1"/>
  <c r="G70" i="13"/>
  <c r="G86" i="13"/>
  <c r="G102" i="13"/>
  <c r="H102" i="13" s="1"/>
  <c r="G118" i="13"/>
  <c r="H118" i="13" s="1"/>
  <c r="G134" i="13"/>
  <c r="G150" i="13"/>
  <c r="H150" i="13" s="1"/>
  <c r="G166" i="13"/>
  <c r="H166" i="13" s="1"/>
  <c r="G182" i="13"/>
  <c r="H182" i="13" s="1"/>
  <c r="G198" i="13"/>
  <c r="G214" i="13"/>
  <c r="G230" i="13"/>
  <c r="H230" i="13" s="1"/>
  <c r="G246" i="13"/>
  <c r="H246" i="13" s="1"/>
  <c r="G262" i="13"/>
  <c r="G294" i="13"/>
  <c r="G326" i="13"/>
  <c r="H326" i="13" s="1"/>
  <c r="G358" i="13"/>
  <c r="H358" i="13" s="1"/>
  <c r="K1312" i="16"/>
  <c r="K1316" i="16"/>
  <c r="K1320" i="16"/>
  <c r="K1324" i="16"/>
  <c r="K1328" i="16"/>
  <c r="K1332" i="16"/>
  <c r="K1336" i="16"/>
  <c r="K1340" i="16"/>
  <c r="K1344" i="16"/>
  <c r="K1348" i="16"/>
  <c r="K1352" i="16"/>
  <c r="K1356" i="16"/>
  <c r="K1314" i="16"/>
  <c r="K1318" i="16"/>
  <c r="L1318" i="16" s="1"/>
  <c r="M1318" i="16" s="1"/>
  <c r="K1322" i="16"/>
  <c r="L1322" i="16" s="1"/>
  <c r="M1322" i="16" s="1"/>
  <c r="K1326" i="16"/>
  <c r="L1326" i="16" s="1"/>
  <c r="M1326" i="16" s="1"/>
  <c r="P1326" i="16" s="1"/>
  <c r="K1330" i="16"/>
  <c r="K1334" i="16"/>
  <c r="L1334" i="16" s="1"/>
  <c r="M1334" i="16" s="1"/>
  <c r="K1338" i="16"/>
  <c r="L1338" i="16" s="1"/>
  <c r="M1338" i="16" s="1"/>
  <c r="K1342" i="16"/>
  <c r="L1342" i="16" s="1"/>
  <c r="K1346" i="16"/>
  <c r="K1350" i="16"/>
  <c r="L1350" i="16" s="1"/>
  <c r="K1354" i="16"/>
  <c r="L1354" i="16" s="1"/>
  <c r="M1354" i="16" s="1"/>
  <c r="K1311" i="16"/>
  <c r="L1311" i="16" s="1"/>
  <c r="K1317" i="16"/>
  <c r="K1325" i="16"/>
  <c r="K1333" i="16"/>
  <c r="L1333" i="16" s="1"/>
  <c r="M1333" i="16" s="1"/>
  <c r="P1333" i="16" s="1"/>
  <c r="K1341" i="16"/>
  <c r="K1349" i="16"/>
  <c r="K1357" i="16"/>
  <c r="L1357" i="16" s="1"/>
  <c r="K1315" i="16"/>
  <c r="L1315" i="16" s="1"/>
  <c r="M1315" i="16" s="1"/>
  <c r="K1323" i="16"/>
  <c r="L1323" i="16" s="1"/>
  <c r="M1323" i="16" s="1"/>
  <c r="K1331" i="16"/>
  <c r="K1339" i="16"/>
  <c r="L1339" i="16" s="1"/>
  <c r="M1339" i="16" s="1"/>
  <c r="P1339" i="16" s="1"/>
  <c r="K1347" i="16"/>
  <c r="L1347" i="16" s="1"/>
  <c r="K1355" i="16"/>
  <c r="L1355" i="16" s="1"/>
  <c r="M1355" i="16" s="1"/>
  <c r="K1327" i="16"/>
  <c r="K1343" i="16"/>
  <c r="K1329" i="16"/>
  <c r="L1329" i="16" s="1"/>
  <c r="K1321" i="16"/>
  <c r="L1321" i="16" s="1"/>
  <c r="M1321" i="16" s="1"/>
  <c r="P1321" i="16" s="1"/>
  <c r="K1337" i="16"/>
  <c r="K1353" i="16"/>
  <c r="K1313" i="16"/>
  <c r="L1313" i="16" s="1"/>
  <c r="M1313" i="16" s="1"/>
  <c r="K1345" i="16"/>
  <c r="L1345" i="16" s="1"/>
  <c r="M1345" i="16" s="1"/>
  <c r="K1319" i="16"/>
  <c r="K1335" i="16"/>
  <c r="K1351" i="16"/>
  <c r="L1351" i="16" s="1"/>
  <c r="M1351" i="16" s="1"/>
  <c r="Q1395" i="9"/>
  <c r="H1391" i="1" s="1"/>
  <c r="Q1382" i="9"/>
  <c r="H1378" i="1" s="1"/>
  <c r="L221" i="11"/>
  <c r="M221" i="11" s="1"/>
  <c r="L263" i="17"/>
  <c r="M263" i="17" s="1"/>
  <c r="L964" i="17"/>
  <c r="M964" i="17" s="1"/>
  <c r="P964" i="17" s="1"/>
  <c r="K1399" i="16"/>
  <c r="L1399" i="16" s="1"/>
  <c r="K1403" i="16"/>
  <c r="L1403" i="16" s="1"/>
  <c r="M1403" i="16" s="1"/>
  <c r="P1403" i="16" s="1"/>
  <c r="K1407" i="16"/>
  <c r="L1407" i="16" s="1"/>
  <c r="K1411" i="16"/>
  <c r="L1411" i="16" s="1"/>
  <c r="K1415" i="16"/>
  <c r="L1415" i="16" s="1"/>
  <c r="K1419" i="16"/>
  <c r="L1419" i="16" s="1"/>
  <c r="M1419" i="16" s="1"/>
  <c r="P1419" i="16" s="1"/>
  <c r="K1423" i="16"/>
  <c r="L1423" i="16" s="1"/>
  <c r="M1423" i="16" s="1"/>
  <c r="P1423" i="16" s="1"/>
  <c r="K1427" i="16"/>
  <c r="L1427" i="16" s="1"/>
  <c r="M1427" i="16" s="1"/>
  <c r="P1427" i="16" s="1"/>
  <c r="K1431" i="16"/>
  <c r="L1431" i="16" s="1"/>
  <c r="K1435" i="16"/>
  <c r="L1435" i="16" s="1"/>
  <c r="M1435" i="16" s="1"/>
  <c r="P1435" i="16" s="1"/>
  <c r="K1439" i="16"/>
  <c r="L1439" i="16" s="1"/>
  <c r="M1439" i="16" s="1"/>
  <c r="P1439" i="16" s="1"/>
  <c r="K1443" i="16"/>
  <c r="L1443" i="16" s="1"/>
  <c r="M1443" i="16" s="1"/>
  <c r="P1443" i="16" s="1"/>
  <c r="K1447" i="16"/>
  <c r="L1447" i="16" s="1"/>
  <c r="K1451" i="16"/>
  <c r="L1451" i="16" s="1"/>
  <c r="M1451" i="16" s="1"/>
  <c r="P1451" i="16" s="1"/>
  <c r="K1455" i="16"/>
  <c r="L1455" i="16" s="1"/>
  <c r="M1455" i="16" s="1"/>
  <c r="P1455" i="16" s="1"/>
  <c r="K1459" i="16"/>
  <c r="L1459" i="16" s="1"/>
  <c r="M1459" i="16" s="1"/>
  <c r="P1459" i="16" s="1"/>
  <c r="K1400" i="16"/>
  <c r="L1400" i="16" s="1"/>
  <c r="K1404" i="16"/>
  <c r="L1404" i="16" s="1"/>
  <c r="M1404" i="16" s="1"/>
  <c r="P1404" i="16" s="1"/>
  <c r="K1408" i="16"/>
  <c r="L1408" i="16" s="1"/>
  <c r="M1408" i="16" s="1"/>
  <c r="P1408" i="16" s="1"/>
  <c r="K1412" i="16"/>
  <c r="L1412" i="16" s="1"/>
  <c r="M1412" i="16" s="1"/>
  <c r="P1412" i="16" s="1"/>
  <c r="K1416" i="16"/>
  <c r="L1416" i="16" s="1"/>
  <c r="K1420" i="16"/>
  <c r="L1420" i="16" s="1"/>
  <c r="M1420" i="16" s="1"/>
  <c r="P1420" i="16" s="1"/>
  <c r="K1424" i="16"/>
  <c r="L1424" i="16" s="1"/>
  <c r="M1424" i="16" s="1"/>
  <c r="P1424" i="16" s="1"/>
  <c r="K1428" i="16"/>
  <c r="L1428" i="16" s="1"/>
  <c r="M1428" i="16" s="1"/>
  <c r="P1428" i="16" s="1"/>
  <c r="K1432" i="16"/>
  <c r="L1432" i="16" s="1"/>
  <c r="K1436" i="16"/>
  <c r="L1436" i="16" s="1"/>
  <c r="M1436" i="16" s="1"/>
  <c r="P1436" i="16" s="1"/>
  <c r="K1440" i="16"/>
  <c r="L1440" i="16" s="1"/>
  <c r="K1444" i="16"/>
  <c r="L1444" i="16" s="1"/>
  <c r="M1444" i="16" s="1"/>
  <c r="P1444" i="16" s="1"/>
  <c r="K1448" i="16"/>
  <c r="L1448" i="16" s="1"/>
  <c r="K1452" i="16"/>
  <c r="L1452" i="16" s="1"/>
  <c r="M1452" i="16" s="1"/>
  <c r="P1452" i="16" s="1"/>
  <c r="K1456" i="16"/>
  <c r="L1456" i="16" s="1"/>
  <c r="M1456" i="16" s="1"/>
  <c r="P1456" i="16" s="1"/>
  <c r="K1460" i="16"/>
  <c r="L1460" i="16" s="1"/>
  <c r="M1460" i="16" s="1"/>
  <c r="P1460" i="16" s="1"/>
  <c r="K1405" i="16"/>
  <c r="L1405" i="16" s="1"/>
  <c r="K1413" i="16"/>
  <c r="L1413" i="16" s="1"/>
  <c r="M1413" i="16" s="1"/>
  <c r="P1413" i="16" s="1"/>
  <c r="K1421" i="16"/>
  <c r="L1421" i="16" s="1"/>
  <c r="M1421" i="16" s="1"/>
  <c r="P1421" i="16" s="1"/>
  <c r="K1429" i="16"/>
  <c r="L1429" i="16" s="1"/>
  <c r="M1429" i="16" s="1"/>
  <c r="P1429" i="16" s="1"/>
  <c r="K1437" i="16"/>
  <c r="L1437" i="16" s="1"/>
  <c r="K1445" i="16"/>
  <c r="L1445" i="16" s="1"/>
  <c r="M1445" i="16" s="1"/>
  <c r="P1445" i="16" s="1"/>
  <c r="K1453" i="16"/>
  <c r="L1453" i="16" s="1"/>
  <c r="M1453" i="16" s="1"/>
  <c r="P1453" i="16" s="1"/>
  <c r="K1461" i="16"/>
  <c r="L1461" i="16" s="1"/>
  <c r="K1409" i="16"/>
  <c r="L1409" i="16" s="1"/>
  <c r="K1417" i="16"/>
  <c r="L1417" i="16" s="1"/>
  <c r="M1417" i="16" s="1"/>
  <c r="P1417" i="16" s="1"/>
  <c r="K1433" i="16"/>
  <c r="L1433" i="16" s="1"/>
  <c r="M1433" i="16" s="1"/>
  <c r="P1433" i="16" s="1"/>
  <c r="K1449" i="16"/>
  <c r="L1449" i="16" s="1"/>
  <c r="M1449" i="16" s="1"/>
  <c r="P1449" i="16" s="1"/>
  <c r="K1402" i="16"/>
  <c r="L1402" i="16" s="1"/>
  <c r="K1418" i="16"/>
  <c r="L1418" i="16" s="1"/>
  <c r="M1418" i="16" s="1"/>
  <c r="P1418" i="16" s="1"/>
  <c r="K1434" i="16"/>
  <c r="L1434" i="16" s="1"/>
  <c r="M1434" i="16" s="1"/>
  <c r="P1434" i="16" s="1"/>
  <c r="K1450" i="16"/>
  <c r="L1450" i="16" s="1"/>
  <c r="M1450" i="16" s="1"/>
  <c r="P1450" i="16" s="1"/>
  <c r="K1406" i="16"/>
  <c r="L1406" i="16" s="1"/>
  <c r="K1414" i="16"/>
  <c r="L1414" i="16" s="1"/>
  <c r="M1414" i="16" s="1"/>
  <c r="P1414" i="16" s="1"/>
  <c r="K1422" i="16"/>
  <c r="L1422" i="16" s="1"/>
  <c r="M1422" i="16" s="1"/>
  <c r="P1422" i="16" s="1"/>
  <c r="K1430" i="16"/>
  <c r="L1430" i="16" s="1"/>
  <c r="M1430" i="16" s="1"/>
  <c r="P1430" i="16" s="1"/>
  <c r="K1438" i="16"/>
  <c r="L1438" i="16" s="1"/>
  <c r="K1446" i="16"/>
  <c r="L1446" i="16" s="1"/>
  <c r="M1446" i="16" s="1"/>
  <c r="P1446" i="16" s="1"/>
  <c r="K1454" i="16"/>
  <c r="L1454" i="16" s="1"/>
  <c r="M1454" i="16" s="1"/>
  <c r="P1454" i="16" s="1"/>
  <c r="K1462" i="16"/>
  <c r="L1462" i="16" s="1"/>
  <c r="M1462" i="16" s="1"/>
  <c r="P1462" i="16" s="1"/>
  <c r="K1401" i="16"/>
  <c r="L1401" i="16" s="1"/>
  <c r="K1425" i="16"/>
  <c r="L1425" i="16" s="1"/>
  <c r="M1425" i="16" s="1"/>
  <c r="P1425" i="16" s="1"/>
  <c r="K1441" i="16"/>
  <c r="L1441" i="16" s="1"/>
  <c r="M1441" i="16" s="1"/>
  <c r="P1441" i="16" s="1"/>
  <c r="K1457" i="16"/>
  <c r="L1457" i="16" s="1"/>
  <c r="M1457" i="16" s="1"/>
  <c r="P1457" i="16" s="1"/>
  <c r="K1410" i="16"/>
  <c r="L1410" i="16" s="1"/>
  <c r="K1426" i="16"/>
  <c r="L1426" i="16" s="1"/>
  <c r="M1426" i="16" s="1"/>
  <c r="P1426" i="16" s="1"/>
  <c r="K1442" i="16"/>
  <c r="L1442" i="16" s="1"/>
  <c r="M1442" i="16" s="1"/>
  <c r="P1442" i="16" s="1"/>
  <c r="K1458" i="16"/>
  <c r="L1458" i="16" s="1"/>
  <c r="M1458" i="16" s="1"/>
  <c r="P1458" i="16" s="1"/>
  <c r="L1312" i="16"/>
  <c r="M1312" i="16" s="1"/>
  <c r="L1316" i="16"/>
  <c r="M1316" i="16" s="1"/>
  <c r="L1320" i="16"/>
  <c r="M1320" i="16" s="1"/>
  <c r="L1324" i="16"/>
  <c r="M1324" i="16" s="1"/>
  <c r="P1324" i="16" s="1"/>
  <c r="L1328" i="16"/>
  <c r="L1332" i="16"/>
  <c r="M1332" i="16" s="1"/>
  <c r="L1336" i="16"/>
  <c r="M1336" i="16" s="1"/>
  <c r="L1340" i="16"/>
  <c r="L1344" i="16"/>
  <c r="M1344" i="16" s="1"/>
  <c r="L1348" i="16"/>
  <c r="M1348" i="16" s="1"/>
  <c r="P1348" i="16" s="1"/>
  <c r="L1352" i="16"/>
  <c r="M1352" i="16" s="1"/>
  <c r="L1356" i="16"/>
  <c r="M1356" i="16" s="1"/>
  <c r="P1356" i="16" s="1"/>
  <c r="L1317" i="16"/>
  <c r="M1317" i="16" s="1"/>
  <c r="L1325" i="16"/>
  <c r="M1325" i="16" s="1"/>
  <c r="P1325" i="16" s="1"/>
  <c r="L1337" i="16"/>
  <c r="M1337" i="16" s="1"/>
  <c r="L1341" i="16"/>
  <c r="M1341" i="16" s="1"/>
  <c r="L1349" i="16"/>
  <c r="M1349" i="16" s="1"/>
  <c r="L1353" i="16"/>
  <c r="M1353" i="16" s="1"/>
  <c r="L1314" i="16"/>
  <c r="M1314" i="16" s="1"/>
  <c r="L1330" i="16"/>
  <c r="M1330" i="16" s="1"/>
  <c r="P1330" i="16" s="1"/>
  <c r="L1346" i="16"/>
  <c r="M1346" i="16" s="1"/>
  <c r="P1346" i="16" s="1"/>
  <c r="L1327" i="16"/>
  <c r="L1343" i="16"/>
  <c r="M1343" i="16" s="1"/>
  <c r="P1343" i="16" s="1"/>
  <c r="L1331" i="16"/>
  <c r="M1331" i="16" s="1"/>
  <c r="L1319" i="16"/>
  <c r="L1335" i="16"/>
  <c r="M1335" i="16" s="1"/>
  <c r="L722" i="10"/>
  <c r="L738" i="10"/>
  <c r="M738" i="10" s="1"/>
  <c r="L754" i="10"/>
  <c r="M754" i="10" s="1"/>
  <c r="L770" i="10"/>
  <c r="L786" i="10"/>
  <c r="M786" i="10" s="1"/>
  <c r="P786" i="10" s="1"/>
  <c r="L802" i="10"/>
  <c r="M802" i="10" s="1"/>
  <c r="L818" i="10"/>
  <c r="L822" i="10"/>
  <c r="M822" i="10" s="1"/>
  <c r="P822" i="10" s="1"/>
  <c r="L834" i="10"/>
  <c r="M834" i="10" s="1"/>
  <c r="L850" i="10"/>
  <c r="L866" i="10"/>
  <c r="L719" i="10"/>
  <c r="M719" i="10" s="1"/>
  <c r="L735" i="10"/>
  <c r="M735" i="10" s="1"/>
  <c r="L739" i="10"/>
  <c r="M739" i="10" s="1"/>
  <c r="P739" i="10" s="1"/>
  <c r="L751" i="10"/>
  <c r="M751" i="10" s="1"/>
  <c r="L767" i="10"/>
  <c r="L783" i="10"/>
  <c r="M783" i="10" s="1"/>
  <c r="P783" i="10" s="1"/>
  <c r="L799" i="10"/>
  <c r="L803" i="10"/>
  <c r="M803" i="10" s="1"/>
  <c r="P803" i="10" s="1"/>
  <c r="L815" i="10"/>
  <c r="M815" i="10" s="1"/>
  <c r="L831" i="10"/>
  <c r="M831" i="10" s="1"/>
  <c r="L847" i="10"/>
  <c r="L863" i="10"/>
  <c r="M863" i="10" s="1"/>
  <c r="L867" i="10"/>
  <c r="M867" i="10" s="1"/>
  <c r="L879" i="10"/>
  <c r="M879" i="10" s="1"/>
  <c r="L741" i="10"/>
  <c r="M741" i="10" s="1"/>
  <c r="L757" i="10"/>
  <c r="M757" i="10" s="1"/>
  <c r="P757" i="10" s="1"/>
  <c r="L797" i="10"/>
  <c r="M797" i="10" s="1"/>
  <c r="L813" i="10"/>
  <c r="M813" i="10" s="1"/>
  <c r="L829" i="10"/>
  <c r="M829" i="10" s="1"/>
  <c r="L837" i="10"/>
  <c r="M837" i="10" s="1"/>
  <c r="P837" i="10" s="1"/>
  <c r="L721" i="10"/>
  <c r="M721" i="10" s="1"/>
  <c r="L737" i="10"/>
  <c r="M737" i="10" s="1"/>
  <c r="L865" i="10"/>
  <c r="M865" i="10" s="1"/>
  <c r="L716" i="10"/>
  <c r="L844" i="10"/>
  <c r="M844" i="10" s="1"/>
  <c r="L876" i="10"/>
  <c r="M876" i="10" s="1"/>
  <c r="L712" i="10"/>
  <c r="M712" i="10" s="1"/>
  <c r="L720" i="10"/>
  <c r="M720" i="10" s="1"/>
  <c r="P720" i="10" s="1"/>
  <c r="L728" i="10"/>
  <c r="M728" i="10" s="1"/>
  <c r="P728" i="10" s="1"/>
  <c r="L824" i="10"/>
  <c r="L832" i="10"/>
  <c r="M832" i="10" s="1"/>
  <c r="L769" i="10"/>
  <c r="M769" i="10" s="1"/>
  <c r="L801" i="10"/>
  <c r="M801" i="10" s="1"/>
  <c r="P801" i="10" s="1"/>
  <c r="L833" i="10"/>
  <c r="M833" i="10" s="1"/>
  <c r="L873" i="10"/>
  <c r="M873" i="10" s="1"/>
  <c r="L748" i="10"/>
  <c r="M748" i="10" s="1"/>
  <c r="P748" i="10" s="1"/>
  <c r="L780" i="10"/>
  <c r="L812" i="10"/>
  <c r="M812" i="10" s="1"/>
  <c r="P812" i="10" s="1"/>
  <c r="L1395" i="7"/>
  <c r="M1395" i="7" s="1"/>
  <c r="L1383" i="7"/>
  <c r="M1383" i="7" s="1"/>
  <c r="L1385" i="7"/>
  <c r="M1385" i="7" s="1"/>
  <c r="L1394" i="7"/>
  <c r="M1394" i="7" s="1"/>
  <c r="L1386" i="7"/>
  <c r="L1378" i="7"/>
  <c r="M1378" i="7" s="1"/>
  <c r="P1378" i="7" s="1"/>
  <c r="J1374" i="1" s="1"/>
  <c r="L1370" i="7"/>
  <c r="M1370" i="7" s="1"/>
  <c r="L1362" i="7"/>
  <c r="M1362" i="7" s="1"/>
  <c r="L1316" i="7"/>
  <c r="M1316" i="7" s="1"/>
  <c r="L1347" i="7"/>
  <c r="M1347" i="7" s="1"/>
  <c r="L1331" i="7"/>
  <c r="M1331" i="7" s="1"/>
  <c r="P1331" i="7" s="1"/>
  <c r="J1328" i="1" s="1"/>
  <c r="L1323" i="7"/>
  <c r="M1323" i="7" s="1"/>
  <c r="P1323" i="7" s="1"/>
  <c r="L1317" i="7"/>
  <c r="L1354" i="7"/>
  <c r="M1354" i="7" s="1"/>
  <c r="P1354" i="7" s="1"/>
  <c r="L1346" i="7"/>
  <c r="M1346" i="7" s="1"/>
  <c r="P1346" i="7" s="1"/>
  <c r="J1343" i="1" s="1"/>
  <c r="L1338" i="7"/>
  <c r="M1338" i="7" s="1"/>
  <c r="P1338" i="7" s="1"/>
  <c r="J1335" i="1" s="1"/>
  <c r="L1322" i="7"/>
  <c r="M1322" i="7" s="1"/>
  <c r="P1322" i="7" s="1"/>
  <c r="J1319" i="1" s="1"/>
  <c r="K9" i="16"/>
  <c r="L9" i="16" s="1"/>
  <c r="M9" i="16" s="1"/>
  <c r="K13" i="16"/>
  <c r="L13" i="16" s="1"/>
  <c r="M13" i="16" s="1"/>
  <c r="K17" i="16"/>
  <c r="L17" i="16" s="1"/>
  <c r="M17" i="16" s="1"/>
  <c r="K21" i="16"/>
  <c r="L21" i="16" s="1"/>
  <c r="M21" i="16" s="1"/>
  <c r="K25" i="16"/>
  <c r="L25" i="16" s="1"/>
  <c r="M25" i="16" s="1"/>
  <c r="P25" i="16" s="1"/>
  <c r="K29" i="16"/>
  <c r="L29" i="16" s="1"/>
  <c r="K33" i="16"/>
  <c r="L33" i="16" s="1"/>
  <c r="M33" i="16" s="1"/>
  <c r="K37" i="16"/>
  <c r="L37" i="16" s="1"/>
  <c r="M37" i="16" s="1"/>
  <c r="K41" i="16"/>
  <c r="L41" i="16" s="1"/>
  <c r="K45" i="16"/>
  <c r="L45" i="16" s="1"/>
  <c r="M45" i="16" s="1"/>
  <c r="K49" i="16"/>
  <c r="L49" i="16" s="1"/>
  <c r="K53" i="16"/>
  <c r="L53" i="16" s="1"/>
  <c r="K57" i="16"/>
  <c r="L57" i="16" s="1"/>
  <c r="M57" i="16" s="1"/>
  <c r="K61" i="16"/>
  <c r="L61" i="16" s="1"/>
  <c r="M61" i="16" s="1"/>
  <c r="K65" i="16"/>
  <c r="L65" i="16" s="1"/>
  <c r="M65" i="16" s="1"/>
  <c r="K69" i="16"/>
  <c r="L69" i="16" s="1"/>
  <c r="K73" i="16"/>
  <c r="L73" i="16" s="1"/>
  <c r="K77" i="16"/>
  <c r="L77" i="16" s="1"/>
  <c r="K81" i="16"/>
  <c r="L81" i="16" s="1"/>
  <c r="M81" i="16" s="1"/>
  <c r="K85" i="16"/>
  <c r="L85" i="16" s="1"/>
  <c r="K89" i="16"/>
  <c r="L89" i="16" s="1"/>
  <c r="M89" i="16" s="1"/>
  <c r="K93" i="16"/>
  <c r="L93" i="16" s="1"/>
  <c r="M93" i="16" s="1"/>
  <c r="K97" i="16"/>
  <c r="L97" i="16" s="1"/>
  <c r="M97" i="16" s="1"/>
  <c r="K101" i="16"/>
  <c r="L101" i="16" s="1"/>
  <c r="M101" i="16" s="1"/>
  <c r="K105" i="16"/>
  <c r="L105" i="16" s="1"/>
  <c r="K109" i="16"/>
  <c r="L109" i="16" s="1"/>
  <c r="M109" i="16" s="1"/>
  <c r="K113" i="16"/>
  <c r="L113" i="16" s="1"/>
  <c r="M113" i="16" s="1"/>
  <c r="K117" i="16"/>
  <c r="L117" i="16" s="1"/>
  <c r="M117" i="16" s="1"/>
  <c r="K121" i="16"/>
  <c r="L121" i="16" s="1"/>
  <c r="M121" i="16" s="1"/>
  <c r="K125" i="16"/>
  <c r="L125" i="16" s="1"/>
  <c r="M125" i="16" s="1"/>
  <c r="K129" i="16"/>
  <c r="L129" i="16" s="1"/>
  <c r="M129" i="16" s="1"/>
  <c r="K133" i="16"/>
  <c r="L133" i="16" s="1"/>
  <c r="K137" i="16"/>
  <c r="L137" i="16" s="1"/>
  <c r="M137" i="16" s="1"/>
  <c r="K141" i="16"/>
  <c r="L141" i="16" s="1"/>
  <c r="M141" i="16" s="1"/>
  <c r="K145" i="16"/>
  <c r="L145" i="16" s="1"/>
  <c r="K149" i="16"/>
  <c r="L149" i="16" s="1"/>
  <c r="K153" i="16"/>
  <c r="L153" i="16" s="1"/>
  <c r="M153" i="16" s="1"/>
  <c r="K157" i="16"/>
  <c r="L157" i="16" s="1"/>
  <c r="M157" i="16" s="1"/>
  <c r="K161" i="16"/>
  <c r="L161" i="16" s="1"/>
  <c r="K165" i="16"/>
  <c r="L165" i="16" s="1"/>
  <c r="K169" i="16"/>
  <c r="L169" i="16" s="1"/>
  <c r="M169" i="16" s="1"/>
  <c r="K173" i="16"/>
  <c r="L173" i="16" s="1"/>
  <c r="M173" i="16" s="1"/>
  <c r="K177" i="16"/>
  <c r="L177" i="16" s="1"/>
  <c r="M177" i="16" s="1"/>
  <c r="K181" i="16"/>
  <c r="L181" i="16" s="1"/>
  <c r="K185" i="16"/>
  <c r="L185" i="16" s="1"/>
  <c r="M185" i="16" s="1"/>
  <c r="K189" i="16"/>
  <c r="L189" i="16" s="1"/>
  <c r="M189" i="16" s="1"/>
  <c r="K193" i="16"/>
  <c r="L193" i="16" s="1"/>
  <c r="K197" i="16"/>
  <c r="L197" i="16" s="1"/>
  <c r="M197" i="16" s="1"/>
  <c r="K201" i="16"/>
  <c r="L201" i="16" s="1"/>
  <c r="K205" i="16"/>
  <c r="L205" i="16" s="1"/>
  <c r="M205" i="16" s="1"/>
  <c r="K209" i="16"/>
  <c r="L209" i="16" s="1"/>
  <c r="M209" i="16" s="1"/>
  <c r="K213" i="16"/>
  <c r="L213" i="16" s="1"/>
  <c r="M213" i="16" s="1"/>
  <c r="K217" i="16"/>
  <c r="L217" i="16" s="1"/>
  <c r="K221" i="16"/>
  <c r="L221" i="16" s="1"/>
  <c r="M221" i="16" s="1"/>
  <c r="K225" i="16"/>
  <c r="L225" i="16" s="1"/>
  <c r="K229" i="16"/>
  <c r="L229" i="16" s="1"/>
  <c r="M229" i="16" s="1"/>
  <c r="K233" i="16"/>
  <c r="L233" i="16" s="1"/>
  <c r="M233" i="16" s="1"/>
  <c r="K237" i="16"/>
  <c r="L237" i="16" s="1"/>
  <c r="M237" i="16" s="1"/>
  <c r="K241" i="16"/>
  <c r="L241" i="16" s="1"/>
  <c r="K245" i="16"/>
  <c r="L245" i="16" s="1"/>
  <c r="K249" i="16"/>
  <c r="L249" i="16" s="1"/>
  <c r="K253" i="16"/>
  <c r="L253" i="16" s="1"/>
  <c r="M253" i="16" s="1"/>
  <c r="K257" i="16"/>
  <c r="L257" i="16" s="1"/>
  <c r="M257" i="16" s="1"/>
  <c r="K261" i="16"/>
  <c r="L261" i="16" s="1"/>
  <c r="M261" i="16" s="1"/>
  <c r="K265" i="16"/>
  <c r="L265" i="16" s="1"/>
  <c r="K269" i="16"/>
  <c r="L269" i="16" s="1"/>
  <c r="M269" i="16" s="1"/>
  <c r="K273" i="16"/>
  <c r="L273" i="16" s="1"/>
  <c r="K277" i="16"/>
  <c r="L277" i="16" s="1"/>
  <c r="M277" i="16" s="1"/>
  <c r="K281" i="16"/>
  <c r="L281" i="16" s="1"/>
  <c r="K285" i="16"/>
  <c r="L285" i="16" s="1"/>
  <c r="M285" i="16" s="1"/>
  <c r="K289" i="16"/>
  <c r="L289" i="16" s="1"/>
  <c r="K293" i="16"/>
  <c r="L293" i="16" s="1"/>
  <c r="K297" i="16"/>
  <c r="L297" i="16" s="1"/>
  <c r="M297" i="16" s="1"/>
  <c r="K301" i="16"/>
  <c r="L301" i="16" s="1"/>
  <c r="M301" i="16" s="1"/>
  <c r="K305" i="16"/>
  <c r="L305" i="16" s="1"/>
  <c r="M305" i="16" s="1"/>
  <c r="K309" i="16"/>
  <c r="L309" i="16" s="1"/>
  <c r="M309" i="16" s="1"/>
  <c r="K313" i="16"/>
  <c r="L313" i="16" s="1"/>
  <c r="M313" i="16" s="1"/>
  <c r="K317" i="16"/>
  <c r="L317" i="16" s="1"/>
  <c r="M317" i="16" s="1"/>
  <c r="K321" i="16"/>
  <c r="L321" i="16" s="1"/>
  <c r="K325" i="16"/>
  <c r="L325" i="16" s="1"/>
  <c r="M325" i="16" s="1"/>
  <c r="K329" i="16"/>
  <c r="L329" i="16" s="1"/>
  <c r="K333" i="16"/>
  <c r="L333" i="16" s="1"/>
  <c r="K337" i="16"/>
  <c r="L337" i="16" s="1"/>
  <c r="M337" i="16" s="1"/>
  <c r="K341" i="16"/>
  <c r="L341" i="16" s="1"/>
  <c r="M341" i="16" s="1"/>
  <c r="K345" i="16"/>
  <c r="L345" i="16" s="1"/>
  <c r="K349" i="16"/>
  <c r="L349" i="16" s="1"/>
  <c r="K353" i="16"/>
  <c r="L353" i="16" s="1"/>
  <c r="M353" i="16" s="1"/>
  <c r="K357" i="16"/>
  <c r="L357" i="16" s="1"/>
  <c r="M357" i="16" s="1"/>
  <c r="K361" i="16"/>
  <c r="L361" i="16" s="1"/>
  <c r="M361" i="16" s="1"/>
  <c r="K365" i="16"/>
  <c r="L365" i="16" s="1"/>
  <c r="M365" i="16" s="1"/>
  <c r="K369" i="16"/>
  <c r="L369" i="16" s="1"/>
  <c r="M369" i="16" s="1"/>
  <c r="K373" i="16"/>
  <c r="L373" i="16" s="1"/>
  <c r="M373" i="16" s="1"/>
  <c r="K377" i="16"/>
  <c r="L377" i="16" s="1"/>
  <c r="M377" i="16" s="1"/>
  <c r="K6" i="16"/>
  <c r="L6" i="16" s="1"/>
  <c r="K10" i="16"/>
  <c r="L10" i="16" s="1"/>
  <c r="K14" i="16"/>
  <c r="L14" i="16" s="1"/>
  <c r="K18" i="16"/>
  <c r="L18" i="16" s="1"/>
  <c r="K22" i="16"/>
  <c r="L22" i="16" s="1"/>
  <c r="K26" i="16"/>
  <c r="L26" i="16" s="1"/>
  <c r="K30" i="16"/>
  <c r="L30" i="16" s="1"/>
  <c r="K34" i="16"/>
  <c r="L34" i="16" s="1"/>
  <c r="M34" i="16" s="1"/>
  <c r="K38" i="16"/>
  <c r="L38" i="16" s="1"/>
  <c r="K42" i="16"/>
  <c r="L42" i="16" s="1"/>
  <c r="K46" i="16"/>
  <c r="L46" i="16" s="1"/>
  <c r="M46" i="16" s="1"/>
  <c r="K50" i="16"/>
  <c r="L50" i="16" s="1"/>
  <c r="M50" i="16" s="1"/>
  <c r="K54" i="16"/>
  <c r="L54" i="16" s="1"/>
  <c r="M54" i="16" s="1"/>
  <c r="K58" i="16"/>
  <c r="L58" i="16" s="1"/>
  <c r="K62" i="16"/>
  <c r="L62" i="16" s="1"/>
  <c r="K66" i="16"/>
  <c r="L66" i="16" s="1"/>
  <c r="K70" i="16"/>
  <c r="L70" i="16" s="1"/>
  <c r="K74" i="16"/>
  <c r="L74" i="16" s="1"/>
  <c r="K78" i="16"/>
  <c r="L78" i="16" s="1"/>
  <c r="K82" i="16"/>
  <c r="L82" i="16" s="1"/>
  <c r="K86" i="16"/>
  <c r="L86" i="16" s="1"/>
  <c r="M86" i="16" s="1"/>
  <c r="K90" i="16"/>
  <c r="L90" i="16" s="1"/>
  <c r="K94" i="16"/>
  <c r="L94" i="16" s="1"/>
  <c r="M94" i="16" s="1"/>
  <c r="P94" i="16" s="1"/>
  <c r="K98" i="16"/>
  <c r="L98" i="16" s="1"/>
  <c r="K102" i="16"/>
  <c r="L102" i="16" s="1"/>
  <c r="M102" i="16" s="1"/>
  <c r="P102" i="16" s="1"/>
  <c r="K106" i="16"/>
  <c r="L106" i="16" s="1"/>
  <c r="M106" i="16" s="1"/>
  <c r="K110" i="16"/>
  <c r="L110" i="16" s="1"/>
  <c r="M110" i="16" s="1"/>
  <c r="P110" i="16" s="1"/>
  <c r="K114" i="16"/>
  <c r="L114" i="16" s="1"/>
  <c r="M114" i="16" s="1"/>
  <c r="P114" i="16" s="1"/>
  <c r="K118" i="16"/>
  <c r="L118" i="16" s="1"/>
  <c r="M118" i="16" s="1"/>
  <c r="K122" i="16"/>
  <c r="L122" i="16" s="1"/>
  <c r="K126" i="16"/>
  <c r="L126" i="16" s="1"/>
  <c r="M126" i="16" s="1"/>
  <c r="K130" i="16"/>
  <c r="L130" i="16" s="1"/>
  <c r="K134" i="16"/>
  <c r="L134" i="16" s="1"/>
  <c r="M134" i="16" s="1"/>
  <c r="K138" i="16"/>
  <c r="L138" i="16" s="1"/>
  <c r="K142" i="16"/>
  <c r="L142" i="16" s="1"/>
  <c r="M142" i="16" s="1"/>
  <c r="K146" i="16"/>
  <c r="L146" i="16" s="1"/>
  <c r="K150" i="16"/>
  <c r="L150" i="16" s="1"/>
  <c r="M150" i="16" s="1"/>
  <c r="K154" i="16"/>
  <c r="L154" i="16" s="1"/>
  <c r="M154" i="16" s="1"/>
  <c r="K158" i="16"/>
  <c r="L158" i="16" s="1"/>
  <c r="M158" i="16" s="1"/>
  <c r="P158" i="16" s="1"/>
  <c r="K162" i="16"/>
  <c r="L162" i="16" s="1"/>
  <c r="M162" i="16" s="1"/>
  <c r="P162" i="16" s="1"/>
  <c r="K166" i="16"/>
  <c r="L166" i="16" s="1"/>
  <c r="M166" i="16" s="1"/>
  <c r="K170" i="16"/>
  <c r="L170" i="16" s="1"/>
  <c r="K174" i="16"/>
  <c r="L174" i="16" s="1"/>
  <c r="M174" i="16" s="1"/>
  <c r="P174" i="16" s="1"/>
  <c r="K178" i="16"/>
  <c r="L178" i="16" s="1"/>
  <c r="M178" i="16" s="1"/>
  <c r="K182" i="16"/>
  <c r="L182" i="16" s="1"/>
  <c r="M182" i="16" s="1"/>
  <c r="K186" i="16"/>
  <c r="L186" i="16" s="1"/>
  <c r="M186" i="16" s="1"/>
  <c r="K190" i="16"/>
  <c r="L190" i="16" s="1"/>
  <c r="M190" i="16" s="1"/>
  <c r="K194" i="16"/>
  <c r="L194" i="16" s="1"/>
  <c r="M194" i="16" s="1"/>
  <c r="K198" i="16"/>
  <c r="L198" i="16" s="1"/>
  <c r="M198" i="16" s="1"/>
  <c r="P198" i="16" s="1"/>
  <c r="K202" i="16"/>
  <c r="L202" i="16" s="1"/>
  <c r="M202" i="16" s="1"/>
  <c r="K206" i="16"/>
  <c r="L206" i="16" s="1"/>
  <c r="M206" i="16" s="1"/>
  <c r="K210" i="16"/>
  <c r="L210" i="16" s="1"/>
  <c r="K214" i="16"/>
  <c r="L214" i="16" s="1"/>
  <c r="M214" i="16" s="1"/>
  <c r="K218" i="16"/>
  <c r="L218" i="16" s="1"/>
  <c r="M218" i="16" s="1"/>
  <c r="K222" i="16"/>
  <c r="L222" i="16" s="1"/>
  <c r="M222" i="16" s="1"/>
  <c r="K226" i="16"/>
  <c r="L226" i="16" s="1"/>
  <c r="K230" i="16"/>
  <c r="L230" i="16" s="1"/>
  <c r="M230" i="16" s="1"/>
  <c r="K234" i="16"/>
  <c r="L234" i="16" s="1"/>
  <c r="M234" i="16" s="1"/>
  <c r="K238" i="16"/>
  <c r="L238" i="16" s="1"/>
  <c r="M238" i="16" s="1"/>
  <c r="K242" i="16"/>
  <c r="L242" i="16" s="1"/>
  <c r="M242" i="16" s="1"/>
  <c r="K246" i="16"/>
  <c r="L246" i="16" s="1"/>
  <c r="M246" i="16" s="1"/>
  <c r="K250" i="16"/>
  <c r="L250" i="16" s="1"/>
  <c r="M250" i="16" s="1"/>
  <c r="K254" i="16"/>
  <c r="L254" i="16" s="1"/>
  <c r="K258" i="16"/>
  <c r="L258" i="16" s="1"/>
  <c r="M258" i="16" s="1"/>
  <c r="K262" i="16"/>
  <c r="L262" i="16" s="1"/>
  <c r="K266" i="16"/>
  <c r="L266" i="16" s="1"/>
  <c r="M266" i="16" s="1"/>
  <c r="K270" i="16"/>
  <c r="L270" i="16" s="1"/>
  <c r="M270" i="16" s="1"/>
  <c r="K274" i="16"/>
  <c r="L274" i="16" s="1"/>
  <c r="M274" i="16" s="1"/>
  <c r="K278" i="16"/>
  <c r="L278" i="16" s="1"/>
  <c r="M278" i="16" s="1"/>
  <c r="K282" i="16"/>
  <c r="L282" i="16" s="1"/>
  <c r="K286" i="16"/>
  <c r="L286" i="16" s="1"/>
  <c r="M286" i="16" s="1"/>
  <c r="K290" i="16"/>
  <c r="L290" i="16" s="1"/>
  <c r="K294" i="16"/>
  <c r="L294" i="16" s="1"/>
  <c r="M294" i="16" s="1"/>
  <c r="K298" i="16"/>
  <c r="L298" i="16" s="1"/>
  <c r="M298" i="16" s="1"/>
  <c r="K302" i="16"/>
  <c r="L302" i="16" s="1"/>
  <c r="M302" i="16" s="1"/>
  <c r="K306" i="16"/>
  <c r="L306" i="16" s="1"/>
  <c r="M306" i="16" s="1"/>
  <c r="K310" i="16"/>
  <c r="L310" i="16" s="1"/>
  <c r="K314" i="16"/>
  <c r="L314" i="16" s="1"/>
  <c r="K318" i="16"/>
  <c r="L318" i="16" s="1"/>
  <c r="K322" i="16"/>
  <c r="L322" i="16" s="1"/>
  <c r="K326" i="16"/>
  <c r="L326" i="16" s="1"/>
  <c r="M326" i="16" s="1"/>
  <c r="K330" i="16"/>
  <c r="L330" i="16" s="1"/>
  <c r="K334" i="16"/>
  <c r="L334" i="16" s="1"/>
  <c r="M334" i="16" s="1"/>
  <c r="K338" i="16"/>
  <c r="L338" i="16" s="1"/>
  <c r="M338" i="16" s="1"/>
  <c r="K342" i="16"/>
  <c r="L342" i="16" s="1"/>
  <c r="M342" i="16" s="1"/>
  <c r="K346" i="16"/>
  <c r="L346" i="16" s="1"/>
  <c r="M346" i="16" s="1"/>
  <c r="K350" i="16"/>
  <c r="L350" i="16" s="1"/>
  <c r="M350" i="16" s="1"/>
  <c r="K354" i="16"/>
  <c r="L354" i="16" s="1"/>
  <c r="K358" i="16"/>
  <c r="L358" i="16" s="1"/>
  <c r="K362" i="16"/>
  <c r="L362" i="16" s="1"/>
  <c r="M362" i="16" s="1"/>
  <c r="K366" i="16"/>
  <c r="L366" i="16" s="1"/>
  <c r="M366" i="16" s="1"/>
  <c r="K370" i="16"/>
  <c r="L370" i="16" s="1"/>
  <c r="K374" i="16"/>
  <c r="L374" i="16" s="1"/>
  <c r="M374" i="16" s="1"/>
  <c r="K378" i="16"/>
  <c r="L378" i="16" s="1"/>
  <c r="K7" i="16"/>
  <c r="L7" i="16" s="1"/>
  <c r="K15" i="16"/>
  <c r="L15" i="16" s="1"/>
  <c r="K23" i="16"/>
  <c r="L23" i="16" s="1"/>
  <c r="M23" i="16" s="1"/>
  <c r="K31" i="16"/>
  <c r="L31" i="16" s="1"/>
  <c r="K39" i="16"/>
  <c r="L39" i="16" s="1"/>
  <c r="M39" i="16" s="1"/>
  <c r="K47" i="16"/>
  <c r="L47" i="16" s="1"/>
  <c r="M47" i="16" s="1"/>
  <c r="K55" i="16"/>
  <c r="L55" i="16" s="1"/>
  <c r="M55" i="16" s="1"/>
  <c r="K63" i="16"/>
  <c r="L63" i="16" s="1"/>
  <c r="M63" i="16" s="1"/>
  <c r="P63" i="16" s="1"/>
  <c r="K71" i="16"/>
  <c r="L71" i="16" s="1"/>
  <c r="M71" i="16" s="1"/>
  <c r="K79" i="16"/>
  <c r="L79" i="16" s="1"/>
  <c r="K87" i="16"/>
  <c r="L87" i="16" s="1"/>
  <c r="M87" i="16" s="1"/>
  <c r="P87" i="16" s="1"/>
  <c r="K95" i="16"/>
  <c r="L95" i="16" s="1"/>
  <c r="K103" i="16"/>
  <c r="L103" i="16" s="1"/>
  <c r="M103" i="16" s="1"/>
  <c r="K111" i="16"/>
  <c r="L111" i="16" s="1"/>
  <c r="K119" i="16"/>
  <c r="L119" i="16" s="1"/>
  <c r="M119" i="16" s="1"/>
  <c r="K127" i="16"/>
  <c r="L127" i="16" s="1"/>
  <c r="M127" i="16" s="1"/>
  <c r="K135" i="16"/>
  <c r="L135" i="16" s="1"/>
  <c r="K143" i="16"/>
  <c r="L143" i="16" s="1"/>
  <c r="K151" i="16"/>
  <c r="L151" i="16" s="1"/>
  <c r="M151" i="16" s="1"/>
  <c r="K159" i="16"/>
  <c r="L159" i="16" s="1"/>
  <c r="K167" i="16"/>
  <c r="L167" i="16" s="1"/>
  <c r="K175" i="16"/>
  <c r="L175" i="16" s="1"/>
  <c r="K183" i="16"/>
  <c r="L183" i="16" s="1"/>
  <c r="M183" i="16" s="1"/>
  <c r="K191" i="16"/>
  <c r="L191" i="16" s="1"/>
  <c r="M191" i="16" s="1"/>
  <c r="K199" i="16"/>
  <c r="L199" i="16" s="1"/>
  <c r="K207" i="16"/>
  <c r="L207" i="16" s="1"/>
  <c r="K215" i="16"/>
  <c r="L215" i="16" s="1"/>
  <c r="M215" i="16" s="1"/>
  <c r="K223" i="16"/>
  <c r="L223" i="16" s="1"/>
  <c r="M223" i="16" s="1"/>
  <c r="P223" i="16" s="1"/>
  <c r="K231" i="16"/>
  <c r="L231" i="16" s="1"/>
  <c r="M231" i="16" s="1"/>
  <c r="K239" i="16"/>
  <c r="L239" i="16" s="1"/>
  <c r="K247" i="16"/>
  <c r="L247" i="16" s="1"/>
  <c r="M247" i="16" s="1"/>
  <c r="K255" i="16"/>
  <c r="L255" i="16" s="1"/>
  <c r="M255" i="16" s="1"/>
  <c r="K263" i="16"/>
  <c r="L263" i="16" s="1"/>
  <c r="M263" i="16" s="1"/>
  <c r="K271" i="16"/>
  <c r="L271" i="16" s="1"/>
  <c r="K279" i="16"/>
  <c r="L279" i="16" s="1"/>
  <c r="M279" i="16" s="1"/>
  <c r="K287" i="16"/>
  <c r="L287" i="16" s="1"/>
  <c r="M287" i="16" s="1"/>
  <c r="K295" i="16"/>
  <c r="L295" i="16" s="1"/>
  <c r="M295" i="16" s="1"/>
  <c r="K303" i="16"/>
  <c r="L303" i="16" s="1"/>
  <c r="M303" i="16" s="1"/>
  <c r="K311" i="16"/>
  <c r="L311" i="16" s="1"/>
  <c r="K319" i="16"/>
  <c r="L319" i="16" s="1"/>
  <c r="M319" i="16" s="1"/>
  <c r="K327" i="16"/>
  <c r="L327" i="16" s="1"/>
  <c r="M327" i="16" s="1"/>
  <c r="K335" i="16"/>
  <c r="L335" i="16" s="1"/>
  <c r="K343" i="16"/>
  <c r="L343" i="16" s="1"/>
  <c r="M343" i="16" s="1"/>
  <c r="K351" i="16"/>
  <c r="L351" i="16" s="1"/>
  <c r="M351" i="16" s="1"/>
  <c r="K359" i="16"/>
  <c r="L359" i="16" s="1"/>
  <c r="K367" i="16"/>
  <c r="L367" i="16" s="1"/>
  <c r="M367" i="16" s="1"/>
  <c r="K375" i="16"/>
  <c r="L375" i="16" s="1"/>
  <c r="K19" i="16"/>
  <c r="L19" i="16" s="1"/>
  <c r="M19" i="16" s="1"/>
  <c r="K35" i="16"/>
  <c r="L35" i="16" s="1"/>
  <c r="M35" i="16" s="1"/>
  <c r="K51" i="16"/>
  <c r="L51" i="16" s="1"/>
  <c r="K67" i="16"/>
  <c r="L67" i="16" s="1"/>
  <c r="K83" i="16"/>
  <c r="L83" i="16" s="1"/>
  <c r="M83" i="16" s="1"/>
  <c r="P83" i="16" s="1"/>
  <c r="K99" i="16"/>
  <c r="L99" i="16" s="1"/>
  <c r="K107" i="16"/>
  <c r="L107" i="16" s="1"/>
  <c r="K115" i="16"/>
  <c r="L115" i="16" s="1"/>
  <c r="K131" i="16"/>
  <c r="L131" i="16" s="1"/>
  <c r="K147" i="16"/>
  <c r="L147" i="16" s="1"/>
  <c r="M147" i="16" s="1"/>
  <c r="P147" i="16" s="1"/>
  <c r="K163" i="16"/>
  <c r="L163" i="16" s="1"/>
  <c r="K179" i="16"/>
  <c r="L179" i="16" s="1"/>
  <c r="M179" i="16" s="1"/>
  <c r="K195" i="16"/>
  <c r="L195" i="16" s="1"/>
  <c r="K211" i="16"/>
  <c r="L211" i="16" s="1"/>
  <c r="M211" i="16" s="1"/>
  <c r="K219" i="16"/>
  <c r="L219" i="16" s="1"/>
  <c r="M219" i="16" s="1"/>
  <c r="K227" i="16"/>
  <c r="L227" i="16" s="1"/>
  <c r="K243" i="16"/>
  <c r="L243" i="16" s="1"/>
  <c r="M243" i="16" s="1"/>
  <c r="K259" i="16"/>
  <c r="L259" i="16" s="1"/>
  <c r="K275" i="16"/>
  <c r="L275" i="16" s="1"/>
  <c r="K291" i="16"/>
  <c r="L291" i="16" s="1"/>
  <c r="M291" i="16" s="1"/>
  <c r="K307" i="16"/>
  <c r="L307" i="16" s="1"/>
  <c r="M307" i="16" s="1"/>
  <c r="K315" i="16"/>
  <c r="L315" i="16" s="1"/>
  <c r="M315" i="16" s="1"/>
  <c r="K331" i="16"/>
  <c r="L331" i="16" s="1"/>
  <c r="M331" i="16" s="1"/>
  <c r="K347" i="16"/>
  <c r="L347" i="16" s="1"/>
  <c r="M347" i="16" s="1"/>
  <c r="K363" i="16"/>
  <c r="L363" i="16" s="1"/>
  <c r="K12" i="16"/>
  <c r="L12" i="16" s="1"/>
  <c r="K20" i="16"/>
  <c r="L20" i="16" s="1"/>
  <c r="M20" i="16" s="1"/>
  <c r="K36" i="16"/>
  <c r="L36" i="16" s="1"/>
  <c r="K52" i="16"/>
  <c r="L52" i="16" s="1"/>
  <c r="K68" i="16"/>
  <c r="L68" i="16" s="1"/>
  <c r="M68" i="16" s="1"/>
  <c r="K84" i="16"/>
  <c r="L84" i="16" s="1"/>
  <c r="M84" i="16" s="1"/>
  <c r="K100" i="16"/>
  <c r="L100" i="16" s="1"/>
  <c r="K116" i="16"/>
  <c r="L116" i="16" s="1"/>
  <c r="K132" i="16"/>
  <c r="L132" i="16" s="1"/>
  <c r="K148" i="16"/>
  <c r="L148" i="16" s="1"/>
  <c r="M148" i="16" s="1"/>
  <c r="K164" i="16"/>
  <c r="L164" i="16" s="1"/>
  <c r="K180" i="16"/>
  <c r="L180" i="16" s="1"/>
  <c r="K196" i="16"/>
  <c r="L196" i="16" s="1"/>
  <c r="K212" i="16"/>
  <c r="L212" i="16" s="1"/>
  <c r="K228" i="16"/>
  <c r="L228" i="16" s="1"/>
  <c r="K244" i="16"/>
  <c r="L244" i="16" s="1"/>
  <c r="M244" i="16" s="1"/>
  <c r="K252" i="16"/>
  <c r="L252" i="16" s="1"/>
  <c r="M252" i="16" s="1"/>
  <c r="K268" i="16"/>
  <c r="L268" i="16" s="1"/>
  <c r="K292" i="16"/>
  <c r="L292" i="16" s="1"/>
  <c r="M292" i="16" s="1"/>
  <c r="K308" i="16"/>
  <c r="L308" i="16" s="1"/>
  <c r="M308" i="16" s="1"/>
  <c r="K324" i="16"/>
  <c r="L324" i="16" s="1"/>
  <c r="M324" i="16" s="1"/>
  <c r="K340" i="16"/>
  <c r="L340" i="16" s="1"/>
  <c r="M340" i="16" s="1"/>
  <c r="K364" i="16"/>
  <c r="L364" i="16" s="1"/>
  <c r="K8" i="16"/>
  <c r="K16" i="16"/>
  <c r="L16" i="16" s="1"/>
  <c r="M16" i="16" s="1"/>
  <c r="P16" i="16" s="1"/>
  <c r="K24" i="16"/>
  <c r="L24" i="16" s="1"/>
  <c r="K32" i="16"/>
  <c r="L32" i="16" s="1"/>
  <c r="K40" i="16"/>
  <c r="L40" i="16" s="1"/>
  <c r="K48" i="16"/>
  <c r="L48" i="16" s="1"/>
  <c r="M48" i="16" s="1"/>
  <c r="K56" i="16"/>
  <c r="L56" i="16" s="1"/>
  <c r="M56" i="16" s="1"/>
  <c r="K64" i="16"/>
  <c r="L64" i="16" s="1"/>
  <c r="K72" i="16"/>
  <c r="L72" i="16" s="1"/>
  <c r="K80" i="16"/>
  <c r="L80" i="16" s="1"/>
  <c r="M80" i="16" s="1"/>
  <c r="K88" i="16"/>
  <c r="L88" i="16" s="1"/>
  <c r="K96" i="16"/>
  <c r="L96" i="16" s="1"/>
  <c r="K104" i="16"/>
  <c r="L104" i="16" s="1"/>
  <c r="K112" i="16"/>
  <c r="L112" i="16" s="1"/>
  <c r="M112" i="16" s="1"/>
  <c r="K120" i="16"/>
  <c r="L120" i="16" s="1"/>
  <c r="M120" i="16" s="1"/>
  <c r="K128" i="16"/>
  <c r="L128" i="16" s="1"/>
  <c r="M128" i="16" s="1"/>
  <c r="K136" i="16"/>
  <c r="L136" i="16" s="1"/>
  <c r="M136" i="16" s="1"/>
  <c r="K144" i="16"/>
  <c r="L144" i="16" s="1"/>
  <c r="K152" i="16"/>
  <c r="L152" i="16" s="1"/>
  <c r="K160" i="16"/>
  <c r="L160" i="16" s="1"/>
  <c r="M160" i="16" s="1"/>
  <c r="K168" i="16"/>
  <c r="L168" i="16" s="1"/>
  <c r="M168" i="16" s="1"/>
  <c r="P168" i="16" s="1"/>
  <c r="K176" i="16"/>
  <c r="L176" i="16" s="1"/>
  <c r="M176" i="16" s="1"/>
  <c r="K184" i="16"/>
  <c r="L184" i="16" s="1"/>
  <c r="K192" i="16"/>
  <c r="L192" i="16" s="1"/>
  <c r="M192" i="16" s="1"/>
  <c r="K200" i="16"/>
  <c r="L200" i="16" s="1"/>
  <c r="K208" i="16"/>
  <c r="L208" i="16" s="1"/>
  <c r="K216" i="16"/>
  <c r="L216" i="16" s="1"/>
  <c r="K224" i="16"/>
  <c r="L224" i="16" s="1"/>
  <c r="M224" i="16" s="1"/>
  <c r="K232" i="16"/>
  <c r="L232" i="16" s="1"/>
  <c r="M232" i="16" s="1"/>
  <c r="K240" i="16"/>
  <c r="L240" i="16" s="1"/>
  <c r="M240" i="16" s="1"/>
  <c r="K248" i="16"/>
  <c r="L248" i="16" s="1"/>
  <c r="M248" i="16" s="1"/>
  <c r="K256" i="16"/>
  <c r="L256" i="16" s="1"/>
  <c r="K264" i="16"/>
  <c r="L264" i="16" s="1"/>
  <c r="M264" i="16" s="1"/>
  <c r="K272" i="16"/>
  <c r="L272" i="16" s="1"/>
  <c r="M272" i="16" s="1"/>
  <c r="K280" i="16"/>
  <c r="L280" i="16" s="1"/>
  <c r="K288" i="16"/>
  <c r="L288" i="16" s="1"/>
  <c r="M288" i="16" s="1"/>
  <c r="K296" i="16"/>
  <c r="L296" i="16" s="1"/>
  <c r="M296" i="16" s="1"/>
  <c r="K304" i="16"/>
  <c r="L304" i="16" s="1"/>
  <c r="M304" i="16" s="1"/>
  <c r="K312" i="16"/>
  <c r="L312" i="16" s="1"/>
  <c r="M312" i="16" s="1"/>
  <c r="K320" i="16"/>
  <c r="L320" i="16" s="1"/>
  <c r="M320" i="16" s="1"/>
  <c r="K328" i="16"/>
  <c r="L328" i="16" s="1"/>
  <c r="M328" i="16" s="1"/>
  <c r="K336" i="16"/>
  <c r="L336" i="16" s="1"/>
  <c r="K344" i="16"/>
  <c r="L344" i="16" s="1"/>
  <c r="K352" i="16"/>
  <c r="L352" i="16" s="1"/>
  <c r="M352" i="16" s="1"/>
  <c r="K360" i="16"/>
  <c r="L360" i="16" s="1"/>
  <c r="K368" i="16"/>
  <c r="L368" i="16" s="1"/>
  <c r="M368" i="16" s="1"/>
  <c r="K376" i="16"/>
  <c r="L376" i="16" s="1"/>
  <c r="M376" i="16" s="1"/>
  <c r="K11" i="16"/>
  <c r="L11" i="16" s="1"/>
  <c r="M11" i="16" s="1"/>
  <c r="K27" i="16"/>
  <c r="L27" i="16" s="1"/>
  <c r="K43" i="16"/>
  <c r="L43" i="16" s="1"/>
  <c r="M43" i="16" s="1"/>
  <c r="K59" i="16"/>
  <c r="L59" i="16" s="1"/>
  <c r="K75" i="16"/>
  <c r="L75" i="16" s="1"/>
  <c r="K91" i="16"/>
  <c r="L91" i="16" s="1"/>
  <c r="K123" i="16"/>
  <c r="L123" i="16" s="1"/>
  <c r="K139" i="16"/>
  <c r="L139" i="16" s="1"/>
  <c r="M139" i="16" s="1"/>
  <c r="K155" i="16"/>
  <c r="L155" i="16" s="1"/>
  <c r="M155" i="16" s="1"/>
  <c r="K171" i="16"/>
  <c r="L171" i="16" s="1"/>
  <c r="M171" i="16" s="1"/>
  <c r="P171" i="16" s="1"/>
  <c r="K187" i="16"/>
  <c r="L187" i="16" s="1"/>
  <c r="M187" i="16" s="1"/>
  <c r="K203" i="16"/>
  <c r="L203" i="16" s="1"/>
  <c r="K235" i="16"/>
  <c r="L235" i="16" s="1"/>
  <c r="K251" i="16"/>
  <c r="L251" i="16" s="1"/>
  <c r="M251" i="16" s="1"/>
  <c r="K267" i="16"/>
  <c r="L267" i="16" s="1"/>
  <c r="M267" i="16" s="1"/>
  <c r="K283" i="16"/>
  <c r="L283" i="16" s="1"/>
  <c r="K299" i="16"/>
  <c r="L299" i="16" s="1"/>
  <c r="M299" i="16" s="1"/>
  <c r="K323" i="16"/>
  <c r="L323" i="16" s="1"/>
  <c r="K339" i="16"/>
  <c r="L339" i="16" s="1"/>
  <c r="M339" i="16" s="1"/>
  <c r="K355" i="16"/>
  <c r="L355" i="16" s="1"/>
  <c r="M355" i="16" s="1"/>
  <c r="K371" i="16"/>
  <c r="L371" i="16" s="1"/>
  <c r="M371" i="16" s="1"/>
  <c r="K28" i="16"/>
  <c r="L28" i="16" s="1"/>
  <c r="K44" i="16"/>
  <c r="L44" i="16" s="1"/>
  <c r="K60" i="16"/>
  <c r="L60" i="16" s="1"/>
  <c r="M60" i="16" s="1"/>
  <c r="K76" i="16"/>
  <c r="L76" i="16" s="1"/>
  <c r="M76" i="16" s="1"/>
  <c r="K92" i="16"/>
  <c r="L92" i="16" s="1"/>
  <c r="K108" i="16"/>
  <c r="L108" i="16" s="1"/>
  <c r="M108" i="16" s="1"/>
  <c r="K124" i="16"/>
  <c r="L124" i="16" s="1"/>
  <c r="M124" i="16" s="1"/>
  <c r="K140" i="16"/>
  <c r="L140" i="16" s="1"/>
  <c r="M140" i="16" s="1"/>
  <c r="K156" i="16"/>
  <c r="L156" i="16" s="1"/>
  <c r="K172" i="16"/>
  <c r="L172" i="16" s="1"/>
  <c r="M172" i="16" s="1"/>
  <c r="K188" i="16"/>
  <c r="L188" i="16" s="1"/>
  <c r="M188" i="16" s="1"/>
  <c r="K204" i="16"/>
  <c r="L204" i="16" s="1"/>
  <c r="M204" i="16" s="1"/>
  <c r="K220" i="16"/>
  <c r="L220" i="16" s="1"/>
  <c r="M220" i="16" s="1"/>
  <c r="P220" i="16" s="1"/>
  <c r="K236" i="16"/>
  <c r="L236" i="16" s="1"/>
  <c r="M236" i="16" s="1"/>
  <c r="K260" i="16"/>
  <c r="L260" i="16" s="1"/>
  <c r="K276" i="16"/>
  <c r="L276" i="16" s="1"/>
  <c r="M276" i="16" s="1"/>
  <c r="K284" i="16"/>
  <c r="L284" i="16" s="1"/>
  <c r="M284" i="16" s="1"/>
  <c r="K300" i="16"/>
  <c r="L300" i="16" s="1"/>
  <c r="M300" i="16" s="1"/>
  <c r="K316" i="16"/>
  <c r="L316" i="16" s="1"/>
  <c r="K332" i="16"/>
  <c r="L332" i="16" s="1"/>
  <c r="M332" i="16" s="1"/>
  <c r="K348" i="16"/>
  <c r="L348" i="16" s="1"/>
  <c r="K356" i="16"/>
  <c r="L356" i="16" s="1"/>
  <c r="M356" i="16" s="1"/>
  <c r="K372" i="16"/>
  <c r="L372" i="16" s="1"/>
  <c r="K975" i="17"/>
  <c r="L975" i="17" s="1"/>
  <c r="M975" i="17" s="1"/>
  <c r="K979" i="17"/>
  <c r="L979" i="17" s="1"/>
  <c r="K983" i="17"/>
  <c r="L983" i="17" s="1"/>
  <c r="M983" i="17" s="1"/>
  <c r="K987" i="17"/>
  <c r="L987" i="17" s="1"/>
  <c r="M987" i="17" s="1"/>
  <c r="K991" i="17"/>
  <c r="L991" i="17" s="1"/>
  <c r="M991" i="17" s="1"/>
  <c r="K995" i="17"/>
  <c r="L995" i="17" s="1"/>
  <c r="M995" i="17" s="1"/>
  <c r="P995" i="17" s="1"/>
  <c r="K999" i="17"/>
  <c r="L999" i="17" s="1"/>
  <c r="M999" i="17" s="1"/>
  <c r="K1003" i="17"/>
  <c r="L1003" i="17" s="1"/>
  <c r="M1003" i="17" s="1"/>
  <c r="K1007" i="17"/>
  <c r="L1007" i="17" s="1"/>
  <c r="M1007" i="17" s="1"/>
  <c r="K1011" i="17"/>
  <c r="L1011" i="17" s="1"/>
  <c r="M1011" i="17" s="1"/>
  <c r="P1011" i="17" s="1"/>
  <c r="K1015" i="17"/>
  <c r="L1015" i="17" s="1"/>
  <c r="M1015" i="17" s="1"/>
  <c r="P1015" i="17" s="1"/>
  <c r="K1019" i="17"/>
  <c r="L1019" i="17" s="1"/>
  <c r="M1019" i="17" s="1"/>
  <c r="K1023" i="17"/>
  <c r="L1023" i="17" s="1"/>
  <c r="K1027" i="17"/>
  <c r="L1027" i="17" s="1"/>
  <c r="M1027" i="17" s="1"/>
  <c r="K1031" i="17"/>
  <c r="L1031" i="17" s="1"/>
  <c r="M1031" i="17" s="1"/>
  <c r="K1035" i="17"/>
  <c r="L1035" i="17" s="1"/>
  <c r="M1035" i="17" s="1"/>
  <c r="K976" i="17"/>
  <c r="L976" i="17" s="1"/>
  <c r="M976" i="17" s="1"/>
  <c r="K980" i="17"/>
  <c r="L980" i="17" s="1"/>
  <c r="K984" i="17"/>
  <c r="L984" i="17" s="1"/>
  <c r="M984" i="17" s="1"/>
  <c r="K988" i="17"/>
  <c r="L988" i="17" s="1"/>
  <c r="M988" i="17" s="1"/>
  <c r="K992" i="17"/>
  <c r="L992" i="17" s="1"/>
  <c r="M992" i="17" s="1"/>
  <c r="K996" i="17"/>
  <c r="L996" i="17" s="1"/>
  <c r="K1000" i="17"/>
  <c r="L1000" i="17" s="1"/>
  <c r="M1000" i="17" s="1"/>
  <c r="K1004" i="17"/>
  <c r="L1004" i="17" s="1"/>
  <c r="M1004" i="17" s="1"/>
  <c r="K1008" i="17"/>
  <c r="L1008" i="17" s="1"/>
  <c r="M1008" i="17" s="1"/>
  <c r="K1012" i="17"/>
  <c r="L1012" i="17" s="1"/>
  <c r="M1012" i="17" s="1"/>
  <c r="K1016" i="17"/>
  <c r="L1016" i="17" s="1"/>
  <c r="M1016" i="17" s="1"/>
  <c r="P1016" i="17" s="1"/>
  <c r="K1020" i="17"/>
  <c r="L1020" i="17" s="1"/>
  <c r="M1020" i="17" s="1"/>
  <c r="K1024" i="17"/>
  <c r="L1024" i="17" s="1"/>
  <c r="K1028" i="17"/>
  <c r="L1028" i="17" s="1"/>
  <c r="M1028" i="17" s="1"/>
  <c r="K1032" i="17"/>
  <c r="L1032" i="17" s="1"/>
  <c r="M1032" i="17" s="1"/>
  <c r="K1036" i="17"/>
  <c r="L1036" i="17" s="1"/>
  <c r="K981" i="17"/>
  <c r="L981" i="17" s="1"/>
  <c r="M981" i="17" s="1"/>
  <c r="P981" i="17" s="1"/>
  <c r="K989" i="17"/>
  <c r="L989" i="17" s="1"/>
  <c r="K997" i="17"/>
  <c r="L997" i="17" s="1"/>
  <c r="M997" i="17" s="1"/>
  <c r="K1005" i="17"/>
  <c r="L1005" i="17" s="1"/>
  <c r="M1005" i="17" s="1"/>
  <c r="K1013" i="17"/>
  <c r="L1013" i="17" s="1"/>
  <c r="M1013" i="17" s="1"/>
  <c r="K1021" i="17"/>
  <c r="L1021" i="17" s="1"/>
  <c r="M1021" i="17" s="1"/>
  <c r="K1029" i="17"/>
  <c r="L1029" i="17" s="1"/>
  <c r="M1029" i="17" s="1"/>
  <c r="K1037" i="17"/>
  <c r="L1037" i="17" s="1"/>
  <c r="M1037" i="17" s="1"/>
  <c r="K985" i="17"/>
  <c r="L985" i="17" s="1"/>
  <c r="M985" i="17" s="1"/>
  <c r="K993" i="17"/>
  <c r="L993" i="17" s="1"/>
  <c r="M993" i="17" s="1"/>
  <c r="K1009" i="17"/>
  <c r="L1009" i="17" s="1"/>
  <c r="M1009" i="17" s="1"/>
  <c r="K1025" i="17"/>
  <c r="L1025" i="17" s="1"/>
  <c r="M1025" i="17" s="1"/>
  <c r="K978" i="17"/>
  <c r="L978" i="17" s="1"/>
  <c r="M978" i="17" s="1"/>
  <c r="K994" i="17"/>
  <c r="L994" i="17" s="1"/>
  <c r="M994" i="17" s="1"/>
  <c r="K1010" i="17"/>
  <c r="L1010" i="17" s="1"/>
  <c r="M1010" i="17" s="1"/>
  <c r="K1026" i="17"/>
  <c r="L1026" i="17" s="1"/>
  <c r="M1026" i="17" s="1"/>
  <c r="K974" i="17"/>
  <c r="L974" i="17" s="1"/>
  <c r="K982" i="17"/>
  <c r="L982" i="17" s="1"/>
  <c r="K990" i="17"/>
  <c r="L990" i="17" s="1"/>
  <c r="M990" i="17" s="1"/>
  <c r="K998" i="17"/>
  <c r="L998" i="17" s="1"/>
  <c r="M998" i="17" s="1"/>
  <c r="K1006" i="17"/>
  <c r="L1006" i="17" s="1"/>
  <c r="M1006" i="17" s="1"/>
  <c r="K1014" i="17"/>
  <c r="L1014" i="17" s="1"/>
  <c r="K1022" i="17"/>
  <c r="L1022" i="17" s="1"/>
  <c r="M1022" i="17" s="1"/>
  <c r="K1030" i="17"/>
  <c r="L1030" i="17" s="1"/>
  <c r="M1030" i="17" s="1"/>
  <c r="K977" i="17"/>
  <c r="L977" i="17" s="1"/>
  <c r="M977" i="17" s="1"/>
  <c r="K1001" i="17"/>
  <c r="L1001" i="17" s="1"/>
  <c r="M1001" i="17" s="1"/>
  <c r="K1017" i="17"/>
  <c r="L1017" i="17" s="1"/>
  <c r="M1017" i="17" s="1"/>
  <c r="K1033" i="17"/>
  <c r="L1033" i="17" s="1"/>
  <c r="M1033" i="17" s="1"/>
  <c r="K986" i="17"/>
  <c r="L986" i="17" s="1"/>
  <c r="M986" i="17" s="1"/>
  <c r="P986" i="17" s="1"/>
  <c r="K1002" i="17"/>
  <c r="L1002" i="17" s="1"/>
  <c r="M1002" i="17" s="1"/>
  <c r="K1018" i="17"/>
  <c r="L1018" i="17" s="1"/>
  <c r="K1034" i="17"/>
  <c r="L1034" i="17" s="1"/>
  <c r="L910" i="17"/>
  <c r="M910" i="17" s="1"/>
  <c r="P910" i="17" s="1"/>
  <c r="L914" i="17"/>
  <c r="L918" i="17"/>
  <c r="L922" i="17"/>
  <c r="M922" i="17" s="1"/>
  <c r="L891" i="17"/>
  <c r="M891" i="17" s="1"/>
  <c r="P891" i="17" s="1"/>
  <c r="L907" i="17"/>
  <c r="L911" i="17"/>
  <c r="L923" i="17"/>
  <c r="M923" i="17" s="1"/>
  <c r="L896" i="17"/>
  <c r="M896" i="17" s="1"/>
  <c r="P896" i="17" s="1"/>
  <c r="L916" i="17"/>
  <c r="M916" i="17" s="1"/>
  <c r="P916" i="17" s="1"/>
  <c r="L928" i="17"/>
  <c r="M928" i="17" s="1"/>
  <c r="L917" i="17"/>
  <c r="M917" i="17" s="1"/>
  <c r="P917" i="17" s="1"/>
  <c r="L893" i="17"/>
  <c r="M893" i="17" s="1"/>
  <c r="P893" i="17" s="1"/>
  <c r="L909" i="17"/>
  <c r="M909" i="17" s="1"/>
  <c r="P909" i="17" s="1"/>
  <c r="L925" i="17"/>
  <c r="L897" i="17"/>
  <c r="M897" i="17" s="1"/>
  <c r="P897" i="17" s="1"/>
  <c r="L723" i="16"/>
  <c r="M723" i="16" s="1"/>
  <c r="L739" i="16"/>
  <c r="M739" i="16" s="1"/>
  <c r="P739" i="16" s="1"/>
  <c r="L755" i="16"/>
  <c r="M755" i="16" s="1"/>
  <c r="P755" i="16" s="1"/>
  <c r="L771" i="16"/>
  <c r="M771" i="16" s="1"/>
  <c r="P771" i="16" s="1"/>
  <c r="L787" i="16"/>
  <c r="M787" i="16" s="1"/>
  <c r="P787" i="16" s="1"/>
  <c r="L803" i="16"/>
  <c r="M803" i="16" s="1"/>
  <c r="L819" i="16"/>
  <c r="M819" i="16" s="1"/>
  <c r="L835" i="16"/>
  <c r="M835" i="16" s="1"/>
  <c r="P835" i="16" s="1"/>
  <c r="L851" i="16"/>
  <c r="M851" i="16" s="1"/>
  <c r="P851" i="16" s="1"/>
  <c r="L859" i="16"/>
  <c r="M859" i="16" s="1"/>
  <c r="P859" i="16" s="1"/>
  <c r="L867" i="16"/>
  <c r="L724" i="16"/>
  <c r="M724" i="16" s="1"/>
  <c r="L752" i="16"/>
  <c r="M752" i="16" s="1"/>
  <c r="L756" i="16"/>
  <c r="L788" i="16"/>
  <c r="M788" i="16" s="1"/>
  <c r="P788" i="16" s="1"/>
  <c r="L796" i="16"/>
  <c r="M796" i="16" s="1"/>
  <c r="P796" i="16" s="1"/>
  <c r="L808" i="16"/>
  <c r="M808" i="16" s="1"/>
  <c r="L816" i="16"/>
  <c r="M816" i="16" s="1"/>
  <c r="P816" i="16" s="1"/>
  <c r="L820" i="16"/>
  <c r="L824" i="16"/>
  <c r="M824" i="16" s="1"/>
  <c r="P824" i="16" s="1"/>
  <c r="L852" i="16"/>
  <c r="L856" i="16"/>
  <c r="M856" i="16" s="1"/>
  <c r="P856" i="16" s="1"/>
  <c r="L880" i="16"/>
  <c r="M880" i="16" s="1"/>
  <c r="L741" i="16"/>
  <c r="L749" i="16"/>
  <c r="M749" i="16" s="1"/>
  <c r="L869" i="16"/>
  <c r="M869" i="16" s="1"/>
  <c r="L713" i="16"/>
  <c r="L729" i="16"/>
  <c r="L745" i="16"/>
  <c r="M745" i="16" s="1"/>
  <c r="L761" i="16"/>
  <c r="M761" i="16" s="1"/>
  <c r="P761" i="16" s="1"/>
  <c r="L777" i="16"/>
  <c r="L793" i="16"/>
  <c r="M793" i="16" s="1"/>
  <c r="P793" i="16" s="1"/>
  <c r="L809" i="16"/>
  <c r="M809" i="16" s="1"/>
  <c r="P809" i="16" s="1"/>
  <c r="L825" i="16"/>
  <c r="L841" i="16"/>
  <c r="L857" i="16"/>
  <c r="M857" i="16" s="1"/>
  <c r="L786" i="16"/>
  <c r="M786" i="16" s="1"/>
  <c r="L874" i="16"/>
  <c r="M874" i="16" s="1"/>
  <c r="L742" i="16"/>
  <c r="M742" i="16" s="1"/>
  <c r="P742" i="16" s="1"/>
  <c r="L766" i="16"/>
  <c r="M766" i="16" s="1"/>
  <c r="P766" i="16" s="1"/>
  <c r="L782" i="16"/>
  <c r="M782" i="16" s="1"/>
  <c r="L806" i="16"/>
  <c r="M806" i="16" s="1"/>
  <c r="P806" i="16" s="1"/>
  <c r="L862" i="16"/>
  <c r="M862" i="16" s="1"/>
  <c r="P862" i="16" s="1"/>
  <c r="L870" i="16"/>
  <c r="L873" i="16"/>
  <c r="M873" i="16" s="1"/>
  <c r="P873" i="16" s="1"/>
  <c r="L714" i="16"/>
  <c r="M714" i="16" s="1"/>
  <c r="L746" i="16"/>
  <c r="M746" i="16" s="1"/>
  <c r="L778" i="16"/>
  <c r="L810" i="16"/>
  <c r="M810" i="16" s="1"/>
  <c r="P810" i="16" s="1"/>
  <c r="L842" i="16"/>
  <c r="M842" i="16" s="1"/>
  <c r="P842" i="16" s="1"/>
  <c r="L1325" i="7"/>
  <c r="M1325" i="7" s="1"/>
  <c r="P1325" i="7" s="1"/>
  <c r="L1340" i="7"/>
  <c r="M1340" i="7" s="1"/>
  <c r="P1340" i="7" s="1"/>
  <c r="J1337" i="1" s="1"/>
  <c r="L250" i="11"/>
  <c r="M250" i="11" s="1"/>
  <c r="L270" i="11"/>
  <c r="M270" i="11" s="1"/>
  <c r="L277" i="11"/>
  <c r="M277" i="11" s="1"/>
  <c r="L217" i="11"/>
  <c r="M217" i="11" s="1"/>
  <c r="L229" i="11"/>
  <c r="M229" i="11" s="1"/>
  <c r="L251" i="11"/>
  <c r="M251" i="11" s="1"/>
  <c r="L259" i="11"/>
  <c r="M259" i="11" s="1"/>
  <c r="M283" i="11"/>
  <c r="L283" i="11"/>
  <c r="L949" i="17"/>
  <c r="L957" i="17"/>
  <c r="M957" i="17" s="1"/>
  <c r="P957" i="17" s="1"/>
  <c r="L967" i="17"/>
  <c r="M967" i="17" s="1"/>
  <c r="L265" i="17"/>
  <c r="M265" i="17" s="1"/>
  <c r="L944" i="17"/>
  <c r="G1464" i="2"/>
  <c r="K1401" i="10"/>
  <c r="L1401" i="10" s="1"/>
  <c r="K1405" i="10"/>
  <c r="L1405" i="10" s="1"/>
  <c r="K1409" i="10"/>
  <c r="L1409" i="10" s="1"/>
  <c r="M1409" i="10" s="1"/>
  <c r="P1409" i="10" s="1"/>
  <c r="K1413" i="10"/>
  <c r="L1413" i="10" s="1"/>
  <c r="M1413" i="10" s="1"/>
  <c r="P1413" i="10" s="1"/>
  <c r="K1417" i="10"/>
  <c r="L1417" i="10" s="1"/>
  <c r="K1421" i="10"/>
  <c r="L1421" i="10" s="1"/>
  <c r="M1421" i="10" s="1"/>
  <c r="P1421" i="10" s="1"/>
  <c r="K1425" i="10"/>
  <c r="L1425" i="10" s="1"/>
  <c r="K1429" i="10"/>
  <c r="L1429" i="10" s="1"/>
  <c r="M1429" i="10" s="1"/>
  <c r="P1429" i="10" s="1"/>
  <c r="K1433" i="10"/>
  <c r="L1433" i="10" s="1"/>
  <c r="K1437" i="10"/>
  <c r="L1437" i="10" s="1"/>
  <c r="K1441" i="10"/>
  <c r="L1441" i="10" s="1"/>
  <c r="M1441" i="10" s="1"/>
  <c r="P1441" i="10" s="1"/>
  <c r="K1445" i="10"/>
  <c r="L1445" i="10" s="1"/>
  <c r="M1445" i="10" s="1"/>
  <c r="P1445" i="10" s="1"/>
  <c r="K1449" i="10"/>
  <c r="L1449" i="10" s="1"/>
  <c r="K1453" i="10"/>
  <c r="L1453" i="10" s="1"/>
  <c r="K1457" i="10"/>
  <c r="L1457" i="10" s="1"/>
  <c r="M1457" i="10" s="1"/>
  <c r="P1457" i="10" s="1"/>
  <c r="K1461" i="10"/>
  <c r="L1461" i="10" s="1"/>
  <c r="M1461" i="10" s="1"/>
  <c r="P1461" i="10" s="1"/>
  <c r="K1402" i="10"/>
  <c r="L1402" i="10" s="1"/>
  <c r="K1406" i="10"/>
  <c r="L1406" i="10" s="1"/>
  <c r="K1410" i="10"/>
  <c r="L1410" i="10" s="1"/>
  <c r="M1410" i="10" s="1"/>
  <c r="P1410" i="10" s="1"/>
  <c r="K1414" i="10"/>
  <c r="L1414" i="10" s="1"/>
  <c r="M1414" i="10" s="1"/>
  <c r="P1414" i="10" s="1"/>
  <c r="K1418" i="10"/>
  <c r="L1418" i="10" s="1"/>
  <c r="K1422" i="10"/>
  <c r="L1422" i="10" s="1"/>
  <c r="K1426" i="10"/>
  <c r="L1426" i="10" s="1"/>
  <c r="M1426" i="10" s="1"/>
  <c r="P1426" i="10" s="1"/>
  <c r="K1430" i="10"/>
  <c r="L1430" i="10" s="1"/>
  <c r="M1430" i="10" s="1"/>
  <c r="P1430" i="10" s="1"/>
  <c r="K1434" i="10"/>
  <c r="L1434" i="10" s="1"/>
  <c r="K1438" i="10"/>
  <c r="L1438" i="10" s="1"/>
  <c r="K1442" i="10"/>
  <c r="L1442" i="10" s="1"/>
  <c r="M1442" i="10" s="1"/>
  <c r="P1442" i="10" s="1"/>
  <c r="K1446" i="10"/>
  <c r="L1446" i="10" s="1"/>
  <c r="M1446" i="10" s="1"/>
  <c r="P1446" i="10" s="1"/>
  <c r="K1450" i="10"/>
  <c r="L1450" i="10" s="1"/>
  <c r="K1454" i="10"/>
  <c r="L1454" i="10" s="1"/>
  <c r="K1458" i="10"/>
  <c r="L1458" i="10" s="1"/>
  <c r="K1462" i="10"/>
  <c r="L1462" i="10" s="1"/>
  <c r="M1462" i="10" s="1"/>
  <c r="P1462" i="10" s="1"/>
  <c r="K1403" i="10"/>
  <c r="L1403" i="10" s="1"/>
  <c r="K1411" i="10"/>
  <c r="L1411" i="10" s="1"/>
  <c r="M1411" i="10" s="1"/>
  <c r="P1411" i="10" s="1"/>
  <c r="K1419" i="10"/>
  <c r="L1419" i="10" s="1"/>
  <c r="M1419" i="10" s="1"/>
  <c r="P1419" i="10" s="1"/>
  <c r="K1427" i="10"/>
  <c r="L1427" i="10" s="1"/>
  <c r="M1427" i="10" s="1"/>
  <c r="P1427" i="10" s="1"/>
  <c r="K1435" i="10"/>
  <c r="L1435" i="10" s="1"/>
  <c r="K1443" i="10"/>
  <c r="L1443" i="10" s="1"/>
  <c r="M1443" i="10" s="1"/>
  <c r="P1443" i="10" s="1"/>
  <c r="K1451" i="10"/>
  <c r="L1451" i="10" s="1"/>
  <c r="M1451" i="10" s="1"/>
  <c r="P1451" i="10" s="1"/>
  <c r="K1459" i="10"/>
  <c r="L1459" i="10" s="1"/>
  <c r="M1459" i="10" s="1"/>
  <c r="P1459" i="10" s="1"/>
  <c r="K1399" i="10"/>
  <c r="L1399" i="10" s="1"/>
  <c r="K1415" i="10"/>
  <c r="L1415" i="10" s="1"/>
  <c r="M1415" i="10" s="1"/>
  <c r="P1415" i="10" s="1"/>
  <c r="K1431" i="10"/>
  <c r="L1431" i="10" s="1"/>
  <c r="M1431" i="10" s="1"/>
  <c r="P1431" i="10" s="1"/>
  <c r="K1447" i="10"/>
  <c r="L1447" i="10" s="1"/>
  <c r="M1447" i="10" s="1"/>
  <c r="P1447" i="10" s="1"/>
  <c r="K1400" i="10"/>
  <c r="L1400" i="10" s="1"/>
  <c r="K1416" i="10"/>
  <c r="L1416" i="10" s="1"/>
  <c r="M1416" i="10" s="1"/>
  <c r="P1416" i="10" s="1"/>
  <c r="K1432" i="10"/>
  <c r="L1432" i="10" s="1"/>
  <c r="M1432" i="10" s="1"/>
  <c r="P1432" i="10" s="1"/>
  <c r="K1448" i="10"/>
  <c r="L1448" i="10" s="1"/>
  <c r="M1448" i="10" s="1"/>
  <c r="P1448" i="10" s="1"/>
  <c r="K1404" i="10"/>
  <c r="L1404" i="10" s="1"/>
  <c r="K1412" i="10"/>
  <c r="L1412" i="10" s="1"/>
  <c r="K1420" i="10"/>
  <c r="L1420" i="10" s="1"/>
  <c r="M1420" i="10" s="1"/>
  <c r="P1420" i="10" s="1"/>
  <c r="K1428" i="10"/>
  <c r="L1428" i="10" s="1"/>
  <c r="M1428" i="10" s="1"/>
  <c r="P1428" i="10" s="1"/>
  <c r="K1436" i="10"/>
  <c r="L1436" i="10" s="1"/>
  <c r="K1444" i="10"/>
  <c r="L1444" i="10" s="1"/>
  <c r="M1444" i="10" s="1"/>
  <c r="P1444" i="10" s="1"/>
  <c r="K1452" i="10"/>
  <c r="L1452" i="10" s="1"/>
  <c r="M1452" i="10" s="1"/>
  <c r="P1452" i="10" s="1"/>
  <c r="K1460" i="10"/>
  <c r="L1460" i="10" s="1"/>
  <c r="K1407" i="10"/>
  <c r="L1407" i="10" s="1"/>
  <c r="K1423" i="10"/>
  <c r="L1423" i="10" s="1"/>
  <c r="K1439" i="10"/>
  <c r="L1439" i="10" s="1"/>
  <c r="M1439" i="10" s="1"/>
  <c r="P1439" i="10" s="1"/>
  <c r="K1455" i="10"/>
  <c r="L1455" i="10" s="1"/>
  <c r="M1455" i="10" s="1"/>
  <c r="P1455" i="10" s="1"/>
  <c r="K1408" i="10"/>
  <c r="L1408" i="10" s="1"/>
  <c r="K1424" i="10"/>
  <c r="L1424" i="10" s="1"/>
  <c r="M1424" i="10" s="1"/>
  <c r="P1424" i="10" s="1"/>
  <c r="K1440" i="10"/>
  <c r="L1440" i="10" s="1"/>
  <c r="M1440" i="10" s="1"/>
  <c r="P1440" i="10" s="1"/>
  <c r="K1456" i="10"/>
  <c r="L1456" i="10" s="1"/>
  <c r="M1456" i="10" s="1"/>
  <c r="P1456" i="10" s="1"/>
  <c r="K536" i="11"/>
  <c r="L536" i="11" s="1"/>
  <c r="M536" i="11" s="1"/>
  <c r="K540" i="11"/>
  <c r="L540" i="11" s="1"/>
  <c r="M540" i="11" s="1"/>
  <c r="K544" i="11"/>
  <c r="L544" i="11" s="1"/>
  <c r="M544" i="11" s="1"/>
  <c r="K548" i="11"/>
  <c r="L548" i="11" s="1"/>
  <c r="M548" i="11" s="1"/>
  <c r="K552" i="11"/>
  <c r="L552" i="11" s="1"/>
  <c r="M552" i="11" s="1"/>
  <c r="K556" i="11"/>
  <c r="L556" i="11" s="1"/>
  <c r="M556" i="11" s="1"/>
  <c r="K560" i="11"/>
  <c r="L560" i="11" s="1"/>
  <c r="M560" i="11" s="1"/>
  <c r="K564" i="11"/>
  <c r="L564" i="11" s="1"/>
  <c r="M564" i="11" s="1"/>
  <c r="P564" i="11" s="1"/>
  <c r="K568" i="11"/>
  <c r="L568" i="11" s="1"/>
  <c r="M568" i="11" s="1"/>
  <c r="K572" i="11"/>
  <c r="L572" i="11" s="1"/>
  <c r="M572" i="11" s="1"/>
  <c r="K576" i="11"/>
  <c r="L576" i="11" s="1"/>
  <c r="M576" i="11" s="1"/>
  <c r="K580" i="11"/>
  <c r="L580" i="11" s="1"/>
  <c r="M580" i="11" s="1"/>
  <c r="K584" i="11"/>
  <c r="L584" i="11" s="1"/>
  <c r="M584" i="11" s="1"/>
  <c r="K588" i="11"/>
  <c r="L588" i="11" s="1"/>
  <c r="M588" i="11" s="1"/>
  <c r="K592" i="11"/>
  <c r="L592" i="11" s="1"/>
  <c r="M592" i="11" s="1"/>
  <c r="K596" i="11"/>
  <c r="L596" i="11" s="1"/>
  <c r="M596" i="11" s="1"/>
  <c r="K600" i="11"/>
  <c r="L600" i="11" s="1"/>
  <c r="M600" i="11" s="1"/>
  <c r="K604" i="11"/>
  <c r="L604" i="11" s="1"/>
  <c r="M604" i="11" s="1"/>
  <c r="K608" i="11"/>
  <c r="L608" i="11" s="1"/>
  <c r="M608" i="11" s="1"/>
  <c r="K612" i="11"/>
  <c r="L612" i="11" s="1"/>
  <c r="M612" i="11" s="1"/>
  <c r="K616" i="11"/>
  <c r="L616" i="11" s="1"/>
  <c r="M616" i="11" s="1"/>
  <c r="K620" i="11"/>
  <c r="L620" i="11" s="1"/>
  <c r="M620" i="11" s="1"/>
  <c r="K624" i="11"/>
  <c r="L624" i="11" s="1"/>
  <c r="M624" i="11" s="1"/>
  <c r="K628" i="11"/>
  <c r="L628" i="11" s="1"/>
  <c r="M628" i="11" s="1"/>
  <c r="K632" i="11"/>
  <c r="L632" i="11" s="1"/>
  <c r="M632" i="11" s="1"/>
  <c r="K636" i="11"/>
  <c r="L636" i="11" s="1"/>
  <c r="M636" i="11" s="1"/>
  <c r="K640" i="11"/>
  <c r="L640" i="11" s="1"/>
  <c r="M640" i="11" s="1"/>
  <c r="K644" i="11"/>
  <c r="L644" i="11" s="1"/>
  <c r="M644" i="11" s="1"/>
  <c r="K648" i="11"/>
  <c r="L648" i="11" s="1"/>
  <c r="M648" i="11" s="1"/>
  <c r="K652" i="11"/>
  <c r="L652" i="11" s="1"/>
  <c r="M652" i="11" s="1"/>
  <c r="K656" i="11"/>
  <c r="L656" i="11" s="1"/>
  <c r="M656" i="11" s="1"/>
  <c r="K660" i="11"/>
  <c r="L660" i="11" s="1"/>
  <c r="M660" i="11" s="1"/>
  <c r="K664" i="11"/>
  <c r="L664" i="11" s="1"/>
  <c r="M664" i="11" s="1"/>
  <c r="K668" i="11"/>
  <c r="L668" i="11" s="1"/>
  <c r="M668" i="11" s="1"/>
  <c r="K672" i="11"/>
  <c r="L672" i="11" s="1"/>
  <c r="M672" i="11" s="1"/>
  <c r="K676" i="11"/>
  <c r="L676" i="11" s="1"/>
  <c r="M676" i="11" s="1"/>
  <c r="K680" i="11"/>
  <c r="L680" i="11" s="1"/>
  <c r="M680" i="11" s="1"/>
  <c r="K684" i="11"/>
  <c r="L684" i="11" s="1"/>
  <c r="M684" i="11" s="1"/>
  <c r="K688" i="11"/>
  <c r="L688" i="11" s="1"/>
  <c r="M688" i="11" s="1"/>
  <c r="K692" i="11"/>
  <c r="L692" i="11" s="1"/>
  <c r="M692" i="11" s="1"/>
  <c r="K696" i="11"/>
  <c r="L696" i="11" s="1"/>
  <c r="M696" i="11" s="1"/>
  <c r="K700" i="11"/>
  <c r="L700" i="11" s="1"/>
  <c r="M700" i="11" s="1"/>
  <c r="K704" i="11"/>
  <c r="L704" i="11" s="1"/>
  <c r="M704" i="11" s="1"/>
  <c r="K708" i="11"/>
  <c r="L708" i="11" s="1"/>
  <c r="M708" i="11" s="1"/>
  <c r="K712" i="11"/>
  <c r="L712" i="11" s="1"/>
  <c r="M712" i="11" s="1"/>
  <c r="K716" i="11"/>
  <c r="L716" i="11" s="1"/>
  <c r="M716" i="11" s="1"/>
  <c r="K720" i="11"/>
  <c r="L720" i="11" s="1"/>
  <c r="M720" i="11" s="1"/>
  <c r="K724" i="11"/>
  <c r="L724" i="11" s="1"/>
  <c r="M724" i="11" s="1"/>
  <c r="K728" i="11"/>
  <c r="L728" i="11" s="1"/>
  <c r="M728" i="11" s="1"/>
  <c r="K732" i="11"/>
  <c r="L732" i="11" s="1"/>
  <c r="M732" i="11" s="1"/>
  <c r="K736" i="11"/>
  <c r="L736" i="11" s="1"/>
  <c r="M736" i="11" s="1"/>
  <c r="K740" i="11"/>
  <c r="L740" i="11" s="1"/>
  <c r="M740" i="11" s="1"/>
  <c r="K744" i="11"/>
  <c r="L744" i="11" s="1"/>
  <c r="M744" i="11" s="1"/>
  <c r="K748" i="11"/>
  <c r="L748" i="11" s="1"/>
  <c r="M748" i="11" s="1"/>
  <c r="K752" i="11"/>
  <c r="L752" i="11" s="1"/>
  <c r="M752" i="11" s="1"/>
  <c r="K756" i="11"/>
  <c r="L756" i="11" s="1"/>
  <c r="M756" i="11" s="1"/>
  <c r="K760" i="11"/>
  <c r="L760" i="11" s="1"/>
  <c r="M760" i="11" s="1"/>
  <c r="K764" i="11"/>
  <c r="L764" i="11" s="1"/>
  <c r="K768" i="11"/>
  <c r="L768" i="11" s="1"/>
  <c r="M768" i="11" s="1"/>
  <c r="P768" i="11" s="1"/>
  <c r="K772" i="11"/>
  <c r="L772" i="11" s="1"/>
  <c r="M772" i="11" s="1"/>
  <c r="P772" i="11" s="1"/>
  <c r="K776" i="11"/>
  <c r="L776" i="11" s="1"/>
  <c r="M776" i="11" s="1"/>
  <c r="K780" i="11"/>
  <c r="L780" i="11" s="1"/>
  <c r="M780" i="11" s="1"/>
  <c r="K784" i="11"/>
  <c r="L784" i="11" s="1"/>
  <c r="M784" i="11" s="1"/>
  <c r="K788" i="11"/>
  <c r="L788" i="11" s="1"/>
  <c r="M788" i="11" s="1"/>
  <c r="K792" i="11"/>
  <c r="L792" i="11" s="1"/>
  <c r="K796" i="11"/>
  <c r="L796" i="11" s="1"/>
  <c r="K800" i="11"/>
  <c r="L800" i="11" s="1"/>
  <c r="M800" i="11" s="1"/>
  <c r="K804" i="11"/>
  <c r="L804" i="11" s="1"/>
  <c r="M804" i="11" s="1"/>
  <c r="K808" i="11"/>
  <c r="L808" i="11" s="1"/>
  <c r="K812" i="11"/>
  <c r="L812" i="11" s="1"/>
  <c r="M812" i="11" s="1"/>
  <c r="K816" i="11"/>
  <c r="L816" i="11" s="1"/>
  <c r="M816" i="11" s="1"/>
  <c r="K820" i="11"/>
  <c r="L820" i="11" s="1"/>
  <c r="M820" i="11" s="1"/>
  <c r="K824" i="11"/>
  <c r="L824" i="11" s="1"/>
  <c r="M824" i="11" s="1"/>
  <c r="K828" i="11"/>
  <c r="L828" i="11" s="1"/>
  <c r="M828" i="11" s="1"/>
  <c r="K832" i="11"/>
  <c r="L832" i="11" s="1"/>
  <c r="M832" i="11" s="1"/>
  <c r="K836" i="11"/>
  <c r="L836" i="11" s="1"/>
  <c r="M836" i="11" s="1"/>
  <c r="K840" i="11"/>
  <c r="L840" i="11" s="1"/>
  <c r="M840" i="11" s="1"/>
  <c r="K844" i="11"/>
  <c r="L844" i="11" s="1"/>
  <c r="M844" i="11" s="1"/>
  <c r="K848" i="11"/>
  <c r="L848" i="11" s="1"/>
  <c r="M848" i="11" s="1"/>
  <c r="K852" i="11"/>
  <c r="L852" i="11" s="1"/>
  <c r="M852" i="11" s="1"/>
  <c r="P852" i="11" s="1"/>
  <c r="K856" i="11"/>
  <c r="L856" i="11" s="1"/>
  <c r="K860" i="11"/>
  <c r="L860" i="11" s="1"/>
  <c r="M860" i="11" s="1"/>
  <c r="K864" i="11"/>
  <c r="L864" i="11" s="1"/>
  <c r="M864" i="11" s="1"/>
  <c r="K868" i="11"/>
  <c r="L868" i="11" s="1"/>
  <c r="M868" i="11" s="1"/>
  <c r="K872" i="11"/>
  <c r="L872" i="11" s="1"/>
  <c r="K876" i="11"/>
  <c r="L876" i="11" s="1"/>
  <c r="M876" i="11" s="1"/>
  <c r="K533" i="11"/>
  <c r="L533" i="11" s="1"/>
  <c r="M533" i="11" s="1"/>
  <c r="K537" i="11"/>
  <c r="L537" i="11" s="1"/>
  <c r="M537" i="11" s="1"/>
  <c r="K541" i="11"/>
  <c r="L541" i="11" s="1"/>
  <c r="M541" i="11" s="1"/>
  <c r="K545" i="11"/>
  <c r="L545" i="11" s="1"/>
  <c r="M545" i="11" s="1"/>
  <c r="K549" i="11"/>
  <c r="L549" i="11" s="1"/>
  <c r="M549" i="11" s="1"/>
  <c r="K553" i="11"/>
  <c r="L553" i="11" s="1"/>
  <c r="M553" i="11" s="1"/>
  <c r="K557" i="11"/>
  <c r="L557" i="11" s="1"/>
  <c r="M557" i="11" s="1"/>
  <c r="K561" i="11"/>
  <c r="L561" i="11" s="1"/>
  <c r="M561" i="11" s="1"/>
  <c r="K565" i="11"/>
  <c r="L565" i="11" s="1"/>
  <c r="M565" i="11" s="1"/>
  <c r="K569" i="11"/>
  <c r="L569" i="11" s="1"/>
  <c r="M569" i="11" s="1"/>
  <c r="K573" i="11"/>
  <c r="L573" i="11" s="1"/>
  <c r="M573" i="11" s="1"/>
  <c r="K577" i="11"/>
  <c r="L577" i="11" s="1"/>
  <c r="M577" i="11" s="1"/>
  <c r="K581" i="11"/>
  <c r="L581" i="11" s="1"/>
  <c r="M581" i="11" s="1"/>
  <c r="K585" i="11"/>
  <c r="L585" i="11" s="1"/>
  <c r="M585" i="11" s="1"/>
  <c r="K589" i="11"/>
  <c r="L589" i="11" s="1"/>
  <c r="M589" i="11" s="1"/>
  <c r="K593" i="11"/>
  <c r="L593" i="11" s="1"/>
  <c r="M593" i="11" s="1"/>
  <c r="K597" i="11"/>
  <c r="L597" i="11" s="1"/>
  <c r="M597" i="11" s="1"/>
  <c r="K601" i="11"/>
  <c r="L601" i="11" s="1"/>
  <c r="M601" i="11" s="1"/>
  <c r="K605" i="11"/>
  <c r="L605" i="11" s="1"/>
  <c r="M605" i="11" s="1"/>
  <c r="K609" i="11"/>
  <c r="L609" i="11" s="1"/>
  <c r="M609" i="11" s="1"/>
  <c r="K613" i="11"/>
  <c r="L613" i="11" s="1"/>
  <c r="M613" i="11" s="1"/>
  <c r="K617" i="11"/>
  <c r="L617" i="11" s="1"/>
  <c r="M617" i="11" s="1"/>
  <c r="K621" i="11"/>
  <c r="L621" i="11" s="1"/>
  <c r="M621" i="11" s="1"/>
  <c r="K625" i="11"/>
  <c r="L625" i="11" s="1"/>
  <c r="M625" i="11" s="1"/>
  <c r="K629" i="11"/>
  <c r="L629" i="11" s="1"/>
  <c r="K633" i="11"/>
  <c r="L633" i="11" s="1"/>
  <c r="M633" i="11" s="1"/>
  <c r="K637" i="11"/>
  <c r="L637" i="11" s="1"/>
  <c r="M637" i="11" s="1"/>
  <c r="K641" i="11"/>
  <c r="L641" i="11" s="1"/>
  <c r="M641" i="11" s="1"/>
  <c r="K645" i="11"/>
  <c r="L645" i="11" s="1"/>
  <c r="M645" i="11" s="1"/>
  <c r="K649" i="11"/>
  <c r="L649" i="11" s="1"/>
  <c r="M649" i="11" s="1"/>
  <c r="K653" i="11"/>
  <c r="L653" i="11" s="1"/>
  <c r="M653" i="11" s="1"/>
  <c r="K657" i="11"/>
  <c r="L657" i="11" s="1"/>
  <c r="M657" i="11" s="1"/>
  <c r="K661" i="11"/>
  <c r="L661" i="11" s="1"/>
  <c r="M661" i="11" s="1"/>
  <c r="K665" i="11"/>
  <c r="L665" i="11" s="1"/>
  <c r="M665" i="11" s="1"/>
  <c r="K669" i="11"/>
  <c r="L669" i="11" s="1"/>
  <c r="M669" i="11" s="1"/>
  <c r="K673" i="11"/>
  <c r="L673" i="11" s="1"/>
  <c r="M673" i="11" s="1"/>
  <c r="K677" i="11"/>
  <c r="L677" i="11" s="1"/>
  <c r="M677" i="11" s="1"/>
  <c r="K681" i="11"/>
  <c r="L681" i="11" s="1"/>
  <c r="M681" i="11" s="1"/>
  <c r="K685" i="11"/>
  <c r="L685" i="11" s="1"/>
  <c r="M685" i="11" s="1"/>
  <c r="K689" i="11"/>
  <c r="L689" i="11" s="1"/>
  <c r="M689" i="11" s="1"/>
  <c r="K693" i="11"/>
  <c r="L693" i="11" s="1"/>
  <c r="M693" i="11" s="1"/>
  <c r="K697" i="11"/>
  <c r="L697" i="11" s="1"/>
  <c r="M697" i="11" s="1"/>
  <c r="K701" i="11"/>
  <c r="L701" i="11" s="1"/>
  <c r="M701" i="11" s="1"/>
  <c r="K705" i="11"/>
  <c r="L705" i="11" s="1"/>
  <c r="M705" i="11" s="1"/>
  <c r="K709" i="11"/>
  <c r="L709" i="11" s="1"/>
  <c r="M709" i="11" s="1"/>
  <c r="K713" i="11"/>
  <c r="L713" i="11" s="1"/>
  <c r="M713" i="11" s="1"/>
  <c r="K717" i="11"/>
  <c r="L717" i="11" s="1"/>
  <c r="M717" i="11" s="1"/>
  <c r="K721" i="11"/>
  <c r="L721" i="11" s="1"/>
  <c r="M721" i="11" s="1"/>
  <c r="K725" i="11"/>
  <c r="L725" i="11" s="1"/>
  <c r="M725" i="11" s="1"/>
  <c r="P725" i="11" s="1"/>
  <c r="K729" i="11"/>
  <c r="L729" i="11" s="1"/>
  <c r="M729" i="11" s="1"/>
  <c r="K733" i="11"/>
  <c r="L733" i="11" s="1"/>
  <c r="M733" i="11" s="1"/>
  <c r="K737" i="11"/>
  <c r="L737" i="11" s="1"/>
  <c r="M737" i="11" s="1"/>
  <c r="K741" i="11"/>
  <c r="L741" i="11" s="1"/>
  <c r="M741" i="11" s="1"/>
  <c r="K745" i="11"/>
  <c r="L745" i="11" s="1"/>
  <c r="M745" i="11" s="1"/>
  <c r="K749" i="11"/>
  <c r="L749" i="11" s="1"/>
  <c r="M749" i="11" s="1"/>
  <c r="K753" i="11"/>
  <c r="L753" i="11" s="1"/>
  <c r="M753" i="11" s="1"/>
  <c r="K757" i="11"/>
  <c r="L757" i="11" s="1"/>
  <c r="M757" i="11" s="1"/>
  <c r="K761" i="11"/>
  <c r="L761" i="11" s="1"/>
  <c r="M761" i="11" s="1"/>
  <c r="K765" i="11"/>
  <c r="L765" i="11" s="1"/>
  <c r="M765" i="11" s="1"/>
  <c r="K769" i="11"/>
  <c r="L769" i="11" s="1"/>
  <c r="M769" i="11" s="1"/>
  <c r="K773" i="11"/>
  <c r="L773" i="11" s="1"/>
  <c r="M773" i="11" s="1"/>
  <c r="K777" i="11"/>
  <c r="L777" i="11" s="1"/>
  <c r="M777" i="11" s="1"/>
  <c r="K781" i="11"/>
  <c r="L781" i="11" s="1"/>
  <c r="M781" i="11" s="1"/>
  <c r="K785" i="11"/>
  <c r="L785" i="11" s="1"/>
  <c r="K789" i="11"/>
  <c r="L789" i="11" s="1"/>
  <c r="M789" i="11" s="1"/>
  <c r="K793" i="11"/>
  <c r="L793" i="11" s="1"/>
  <c r="M793" i="11" s="1"/>
  <c r="K797" i="11"/>
  <c r="L797" i="11" s="1"/>
  <c r="K801" i="11"/>
  <c r="L801" i="11" s="1"/>
  <c r="M801" i="11" s="1"/>
  <c r="K805" i="11"/>
  <c r="L805" i="11" s="1"/>
  <c r="M805" i="11" s="1"/>
  <c r="K809" i="11"/>
  <c r="L809" i="11" s="1"/>
  <c r="M809" i="11" s="1"/>
  <c r="P809" i="11" s="1"/>
  <c r="K813" i="11"/>
  <c r="L813" i="11" s="1"/>
  <c r="K817" i="11"/>
  <c r="L817" i="11" s="1"/>
  <c r="M817" i="11" s="1"/>
  <c r="K821" i="11"/>
  <c r="L821" i="11" s="1"/>
  <c r="M821" i="11" s="1"/>
  <c r="K825" i="11"/>
  <c r="L825" i="11" s="1"/>
  <c r="M825" i="11" s="1"/>
  <c r="K829" i="11"/>
  <c r="L829" i="11" s="1"/>
  <c r="K833" i="11"/>
  <c r="L833" i="11" s="1"/>
  <c r="M833" i="11" s="1"/>
  <c r="K837" i="11"/>
  <c r="L837" i="11" s="1"/>
  <c r="M837" i="11" s="1"/>
  <c r="K841" i="11"/>
  <c r="L841" i="11" s="1"/>
  <c r="M841" i="11" s="1"/>
  <c r="K845" i="11"/>
  <c r="L845" i="11" s="1"/>
  <c r="M845" i="11" s="1"/>
  <c r="K849" i="11"/>
  <c r="L849" i="11" s="1"/>
  <c r="M849" i="11" s="1"/>
  <c r="K853" i="11"/>
  <c r="L853" i="11" s="1"/>
  <c r="M853" i="11" s="1"/>
  <c r="K857" i="11"/>
  <c r="L857" i="11" s="1"/>
  <c r="M857" i="11" s="1"/>
  <c r="K861" i="11"/>
  <c r="L861" i="11" s="1"/>
  <c r="K865" i="11"/>
  <c r="L865" i="11" s="1"/>
  <c r="M865" i="11" s="1"/>
  <c r="K869" i="11"/>
  <c r="L869" i="11" s="1"/>
  <c r="M869" i="11" s="1"/>
  <c r="K873" i="11"/>
  <c r="L873" i="11" s="1"/>
  <c r="M873" i="11" s="1"/>
  <c r="K538" i="11"/>
  <c r="L538" i="11" s="1"/>
  <c r="M538" i="11" s="1"/>
  <c r="K546" i="11"/>
  <c r="L546" i="11" s="1"/>
  <c r="M546" i="11" s="1"/>
  <c r="K554" i="11"/>
  <c r="L554" i="11" s="1"/>
  <c r="M554" i="11" s="1"/>
  <c r="K562" i="11"/>
  <c r="L562" i="11" s="1"/>
  <c r="M562" i="11" s="1"/>
  <c r="K570" i="11"/>
  <c r="L570" i="11" s="1"/>
  <c r="M570" i="11" s="1"/>
  <c r="K578" i="11"/>
  <c r="L578" i="11" s="1"/>
  <c r="M578" i="11" s="1"/>
  <c r="K586" i="11"/>
  <c r="L586" i="11" s="1"/>
  <c r="M586" i="11" s="1"/>
  <c r="K594" i="11"/>
  <c r="L594" i="11" s="1"/>
  <c r="M594" i="11" s="1"/>
  <c r="K602" i="11"/>
  <c r="L602" i="11" s="1"/>
  <c r="M602" i="11" s="1"/>
  <c r="K610" i="11"/>
  <c r="L610" i="11" s="1"/>
  <c r="M610" i="11" s="1"/>
  <c r="K618" i="11"/>
  <c r="L618" i="11" s="1"/>
  <c r="M618" i="11" s="1"/>
  <c r="K626" i="11"/>
  <c r="L626" i="11" s="1"/>
  <c r="M626" i="11" s="1"/>
  <c r="K634" i="11"/>
  <c r="L634" i="11" s="1"/>
  <c r="M634" i="11" s="1"/>
  <c r="K642" i="11"/>
  <c r="L642" i="11" s="1"/>
  <c r="M642" i="11" s="1"/>
  <c r="K650" i="11"/>
  <c r="L650" i="11" s="1"/>
  <c r="M650" i="11" s="1"/>
  <c r="K658" i="11"/>
  <c r="L658" i="11" s="1"/>
  <c r="M658" i="11" s="1"/>
  <c r="K666" i="11"/>
  <c r="L666" i="11" s="1"/>
  <c r="M666" i="11" s="1"/>
  <c r="K674" i="11"/>
  <c r="L674" i="11" s="1"/>
  <c r="M674" i="11" s="1"/>
  <c r="K682" i="11"/>
  <c r="L682" i="11" s="1"/>
  <c r="M682" i="11" s="1"/>
  <c r="K690" i="11"/>
  <c r="L690" i="11" s="1"/>
  <c r="M690" i="11" s="1"/>
  <c r="K698" i="11"/>
  <c r="L698" i="11" s="1"/>
  <c r="M698" i="11" s="1"/>
  <c r="K706" i="11"/>
  <c r="L706" i="11" s="1"/>
  <c r="M706" i="11" s="1"/>
  <c r="K714" i="11"/>
  <c r="L714" i="11" s="1"/>
  <c r="M714" i="11" s="1"/>
  <c r="K722" i="11"/>
  <c r="L722" i="11" s="1"/>
  <c r="M722" i="11" s="1"/>
  <c r="P722" i="11" s="1"/>
  <c r="K730" i="11"/>
  <c r="L730" i="11" s="1"/>
  <c r="M730" i="11" s="1"/>
  <c r="K738" i="11"/>
  <c r="L738" i="11" s="1"/>
  <c r="M738" i="11" s="1"/>
  <c r="K746" i="11"/>
  <c r="L746" i="11" s="1"/>
  <c r="M746" i="11" s="1"/>
  <c r="K754" i="11"/>
  <c r="L754" i="11" s="1"/>
  <c r="M754" i="11" s="1"/>
  <c r="K762" i="11"/>
  <c r="L762" i="11" s="1"/>
  <c r="M762" i="11" s="1"/>
  <c r="K770" i="11"/>
  <c r="L770" i="11" s="1"/>
  <c r="M770" i="11" s="1"/>
  <c r="K778" i="11"/>
  <c r="L778" i="11" s="1"/>
  <c r="M778" i="11" s="1"/>
  <c r="K786" i="11"/>
  <c r="L786" i="11" s="1"/>
  <c r="M786" i="11" s="1"/>
  <c r="K794" i="11"/>
  <c r="L794" i="11" s="1"/>
  <c r="K802" i="11"/>
  <c r="L802" i="11" s="1"/>
  <c r="M802" i="11" s="1"/>
  <c r="K810" i="11"/>
  <c r="L810" i="11" s="1"/>
  <c r="M810" i="11" s="1"/>
  <c r="K818" i="11"/>
  <c r="L818" i="11" s="1"/>
  <c r="M818" i="11" s="1"/>
  <c r="K826" i="11"/>
  <c r="L826" i="11" s="1"/>
  <c r="K834" i="11"/>
  <c r="L834" i="11" s="1"/>
  <c r="M834" i="11" s="1"/>
  <c r="K842" i="11"/>
  <c r="L842" i="11" s="1"/>
  <c r="M842" i="11" s="1"/>
  <c r="K850" i="11"/>
  <c r="L850" i="11" s="1"/>
  <c r="M850" i="11" s="1"/>
  <c r="K858" i="11"/>
  <c r="L858" i="11" s="1"/>
  <c r="K866" i="11"/>
  <c r="L866" i="11" s="1"/>
  <c r="K874" i="11"/>
  <c r="L874" i="11" s="1"/>
  <c r="M874" i="11" s="1"/>
  <c r="K542" i="11"/>
  <c r="L542" i="11" s="1"/>
  <c r="M542" i="11" s="1"/>
  <c r="K550" i="11"/>
  <c r="L550" i="11" s="1"/>
  <c r="M550" i="11" s="1"/>
  <c r="K566" i="11"/>
  <c r="L566" i="11" s="1"/>
  <c r="M566" i="11" s="1"/>
  <c r="K582" i="11"/>
  <c r="L582" i="11" s="1"/>
  <c r="M582" i="11" s="1"/>
  <c r="K598" i="11"/>
  <c r="L598" i="11" s="1"/>
  <c r="M598" i="11" s="1"/>
  <c r="K614" i="11"/>
  <c r="L614" i="11" s="1"/>
  <c r="M614" i="11" s="1"/>
  <c r="K630" i="11"/>
  <c r="L630" i="11" s="1"/>
  <c r="M630" i="11" s="1"/>
  <c r="K646" i="11"/>
  <c r="L646" i="11" s="1"/>
  <c r="M646" i="11" s="1"/>
  <c r="K662" i="11"/>
  <c r="L662" i="11" s="1"/>
  <c r="M662" i="11" s="1"/>
  <c r="K686" i="11"/>
  <c r="L686" i="11" s="1"/>
  <c r="M686" i="11" s="1"/>
  <c r="K702" i="11"/>
  <c r="L702" i="11" s="1"/>
  <c r="M702" i="11" s="1"/>
  <c r="K718" i="11"/>
  <c r="L718" i="11" s="1"/>
  <c r="M718" i="11" s="1"/>
  <c r="K734" i="11"/>
  <c r="L734" i="11" s="1"/>
  <c r="M734" i="11" s="1"/>
  <c r="K742" i="11"/>
  <c r="L742" i="11" s="1"/>
  <c r="M742" i="11" s="1"/>
  <c r="K758" i="11"/>
  <c r="L758" i="11" s="1"/>
  <c r="M758" i="11" s="1"/>
  <c r="K774" i="11"/>
  <c r="L774" i="11" s="1"/>
  <c r="K790" i="11"/>
  <c r="L790" i="11" s="1"/>
  <c r="M790" i="11" s="1"/>
  <c r="K806" i="11"/>
  <c r="L806" i="11" s="1"/>
  <c r="M806" i="11" s="1"/>
  <c r="K822" i="11"/>
  <c r="L822" i="11" s="1"/>
  <c r="K830" i="11"/>
  <c r="L830" i="11" s="1"/>
  <c r="M830" i="11" s="1"/>
  <c r="K846" i="11"/>
  <c r="L846" i="11" s="1"/>
  <c r="M846" i="11" s="1"/>
  <c r="K862" i="11"/>
  <c r="L862" i="11" s="1"/>
  <c r="K551" i="11"/>
  <c r="L551" i="11" s="1"/>
  <c r="M551" i="11" s="1"/>
  <c r="K567" i="11"/>
  <c r="L567" i="11" s="1"/>
  <c r="M567" i="11" s="1"/>
  <c r="P567" i="11" s="1"/>
  <c r="K583" i="11"/>
  <c r="L583" i="11" s="1"/>
  <c r="M583" i="11" s="1"/>
  <c r="K599" i="11"/>
  <c r="L599" i="11" s="1"/>
  <c r="M599" i="11" s="1"/>
  <c r="K615" i="11"/>
  <c r="L615" i="11" s="1"/>
  <c r="M615" i="11" s="1"/>
  <c r="K639" i="11"/>
  <c r="L639" i="11" s="1"/>
  <c r="M639" i="11" s="1"/>
  <c r="K655" i="11"/>
  <c r="L655" i="11" s="1"/>
  <c r="M655" i="11" s="1"/>
  <c r="K679" i="11"/>
  <c r="L679" i="11" s="1"/>
  <c r="M679" i="11" s="1"/>
  <c r="K695" i="11"/>
  <c r="L695" i="11" s="1"/>
  <c r="M695" i="11" s="1"/>
  <c r="K711" i="11"/>
  <c r="L711" i="11" s="1"/>
  <c r="M711" i="11" s="1"/>
  <c r="K727" i="11"/>
  <c r="L727" i="11" s="1"/>
  <c r="M727" i="11" s="1"/>
  <c r="K743" i="11"/>
  <c r="L743" i="11" s="1"/>
  <c r="M743" i="11" s="1"/>
  <c r="K759" i="11"/>
  <c r="L759" i="11" s="1"/>
  <c r="M759" i="11" s="1"/>
  <c r="K775" i="11"/>
  <c r="L775" i="11" s="1"/>
  <c r="M775" i="11" s="1"/>
  <c r="K791" i="11"/>
  <c r="L791" i="11" s="1"/>
  <c r="M791" i="11" s="1"/>
  <c r="K807" i="11"/>
  <c r="L807" i="11" s="1"/>
  <c r="M807" i="11" s="1"/>
  <c r="K823" i="11"/>
  <c r="L823" i="11" s="1"/>
  <c r="M823" i="11" s="1"/>
  <c r="K839" i="11"/>
  <c r="L839" i="11" s="1"/>
  <c r="M839" i="11" s="1"/>
  <c r="K855" i="11"/>
  <c r="L855" i="11" s="1"/>
  <c r="M855" i="11" s="1"/>
  <c r="K871" i="11"/>
  <c r="L871" i="11" s="1"/>
  <c r="K539" i="11"/>
  <c r="L539" i="11" s="1"/>
  <c r="M539" i="11" s="1"/>
  <c r="K547" i="11"/>
  <c r="L547" i="11" s="1"/>
  <c r="M547" i="11" s="1"/>
  <c r="K555" i="11"/>
  <c r="L555" i="11" s="1"/>
  <c r="M555" i="11" s="1"/>
  <c r="K563" i="11"/>
  <c r="L563" i="11" s="1"/>
  <c r="M563" i="11" s="1"/>
  <c r="K571" i="11"/>
  <c r="L571" i="11" s="1"/>
  <c r="M571" i="11" s="1"/>
  <c r="K579" i="11"/>
  <c r="L579" i="11" s="1"/>
  <c r="M579" i="11" s="1"/>
  <c r="K587" i="11"/>
  <c r="L587" i="11" s="1"/>
  <c r="M587" i="11" s="1"/>
  <c r="K595" i="11"/>
  <c r="L595" i="11" s="1"/>
  <c r="M595" i="11" s="1"/>
  <c r="K603" i="11"/>
  <c r="L603" i="11" s="1"/>
  <c r="M603" i="11" s="1"/>
  <c r="K611" i="11"/>
  <c r="L611" i="11" s="1"/>
  <c r="M611" i="11" s="1"/>
  <c r="K619" i="11"/>
  <c r="L619" i="11" s="1"/>
  <c r="M619" i="11" s="1"/>
  <c r="K627" i="11"/>
  <c r="L627" i="11" s="1"/>
  <c r="M627" i="11" s="1"/>
  <c r="K635" i="11"/>
  <c r="L635" i="11" s="1"/>
  <c r="M635" i="11" s="1"/>
  <c r="K643" i="11"/>
  <c r="L643" i="11" s="1"/>
  <c r="M643" i="11" s="1"/>
  <c r="K651" i="11"/>
  <c r="L651" i="11" s="1"/>
  <c r="M651" i="11" s="1"/>
  <c r="K659" i="11"/>
  <c r="L659" i="11" s="1"/>
  <c r="M659" i="11" s="1"/>
  <c r="K667" i="11"/>
  <c r="L667" i="11" s="1"/>
  <c r="M667" i="11" s="1"/>
  <c r="K675" i="11"/>
  <c r="L675" i="11" s="1"/>
  <c r="M675" i="11" s="1"/>
  <c r="K683" i="11"/>
  <c r="L683" i="11" s="1"/>
  <c r="M683" i="11" s="1"/>
  <c r="K691" i="11"/>
  <c r="L691" i="11" s="1"/>
  <c r="M691" i="11" s="1"/>
  <c r="K699" i="11"/>
  <c r="L699" i="11" s="1"/>
  <c r="M699" i="11" s="1"/>
  <c r="K707" i="11"/>
  <c r="L707" i="11" s="1"/>
  <c r="M707" i="11" s="1"/>
  <c r="K715" i="11"/>
  <c r="L715" i="11" s="1"/>
  <c r="M715" i="11" s="1"/>
  <c r="K723" i="11"/>
  <c r="L723" i="11" s="1"/>
  <c r="M723" i="11" s="1"/>
  <c r="K731" i="11"/>
  <c r="L731" i="11" s="1"/>
  <c r="M731" i="11" s="1"/>
  <c r="K739" i="11"/>
  <c r="L739" i="11" s="1"/>
  <c r="M739" i="11" s="1"/>
  <c r="K747" i="11"/>
  <c r="L747" i="11" s="1"/>
  <c r="M747" i="11" s="1"/>
  <c r="K755" i="11"/>
  <c r="L755" i="11" s="1"/>
  <c r="M755" i="11" s="1"/>
  <c r="K763" i="11"/>
  <c r="L763" i="11" s="1"/>
  <c r="M763" i="11" s="1"/>
  <c r="K771" i="11"/>
  <c r="L771" i="11" s="1"/>
  <c r="M771" i="11" s="1"/>
  <c r="P771" i="11" s="1"/>
  <c r="K779" i="11"/>
  <c r="L779" i="11" s="1"/>
  <c r="M779" i="11" s="1"/>
  <c r="K787" i="11"/>
  <c r="L787" i="11" s="1"/>
  <c r="M787" i="11" s="1"/>
  <c r="K795" i="11"/>
  <c r="L795" i="11" s="1"/>
  <c r="M795" i="11" s="1"/>
  <c r="K803" i="11"/>
  <c r="L803" i="11" s="1"/>
  <c r="M803" i="11" s="1"/>
  <c r="K811" i="11"/>
  <c r="L811" i="11" s="1"/>
  <c r="M811" i="11" s="1"/>
  <c r="K819" i="11"/>
  <c r="L819" i="11" s="1"/>
  <c r="M819" i="11" s="1"/>
  <c r="K827" i="11"/>
  <c r="L827" i="11" s="1"/>
  <c r="M827" i="11" s="1"/>
  <c r="K835" i="11"/>
  <c r="L835" i="11" s="1"/>
  <c r="M835" i="11" s="1"/>
  <c r="K843" i="11"/>
  <c r="L843" i="11" s="1"/>
  <c r="M843" i="11" s="1"/>
  <c r="K851" i="11"/>
  <c r="L851" i="11" s="1"/>
  <c r="M851" i="11" s="1"/>
  <c r="K859" i="11"/>
  <c r="L859" i="11" s="1"/>
  <c r="M859" i="11" s="1"/>
  <c r="K867" i="11"/>
  <c r="L867" i="11" s="1"/>
  <c r="M867" i="11" s="1"/>
  <c r="K875" i="11"/>
  <c r="L875" i="11" s="1"/>
  <c r="M875" i="11" s="1"/>
  <c r="K534" i="11"/>
  <c r="L534" i="11" s="1"/>
  <c r="M534" i="11" s="1"/>
  <c r="K558" i="11"/>
  <c r="L558" i="11" s="1"/>
  <c r="M558" i="11" s="1"/>
  <c r="K574" i="11"/>
  <c r="L574" i="11" s="1"/>
  <c r="M574" i="11" s="1"/>
  <c r="K590" i="11"/>
  <c r="L590" i="11" s="1"/>
  <c r="M590" i="11" s="1"/>
  <c r="K606" i="11"/>
  <c r="L606" i="11" s="1"/>
  <c r="M606" i="11" s="1"/>
  <c r="K622" i="11"/>
  <c r="L622" i="11" s="1"/>
  <c r="M622" i="11" s="1"/>
  <c r="K638" i="11"/>
  <c r="L638" i="11" s="1"/>
  <c r="M638" i="11" s="1"/>
  <c r="K654" i="11"/>
  <c r="L654" i="11" s="1"/>
  <c r="M654" i="11" s="1"/>
  <c r="K670" i="11"/>
  <c r="L670" i="11" s="1"/>
  <c r="M670" i="11" s="1"/>
  <c r="K678" i="11"/>
  <c r="L678" i="11" s="1"/>
  <c r="M678" i="11" s="1"/>
  <c r="K694" i="11"/>
  <c r="L694" i="11" s="1"/>
  <c r="M694" i="11" s="1"/>
  <c r="K710" i="11"/>
  <c r="L710" i="11" s="1"/>
  <c r="M710" i="11" s="1"/>
  <c r="K726" i="11"/>
  <c r="L726" i="11" s="1"/>
  <c r="M726" i="11" s="1"/>
  <c r="K750" i="11"/>
  <c r="L750" i="11" s="1"/>
  <c r="M750" i="11" s="1"/>
  <c r="K766" i="11"/>
  <c r="L766" i="11" s="1"/>
  <c r="M766" i="11" s="1"/>
  <c r="K782" i="11"/>
  <c r="L782" i="11" s="1"/>
  <c r="M782" i="11" s="1"/>
  <c r="K798" i="11"/>
  <c r="L798" i="11" s="1"/>
  <c r="M798" i="11" s="1"/>
  <c r="K814" i="11"/>
  <c r="L814" i="11" s="1"/>
  <c r="M814" i="11" s="1"/>
  <c r="K838" i="11"/>
  <c r="L838" i="11" s="1"/>
  <c r="M838" i="11" s="1"/>
  <c r="K854" i="11"/>
  <c r="L854" i="11" s="1"/>
  <c r="M854" i="11" s="1"/>
  <c r="K870" i="11"/>
  <c r="L870" i="11" s="1"/>
  <c r="M870" i="11" s="1"/>
  <c r="K535" i="11"/>
  <c r="L535" i="11" s="1"/>
  <c r="M535" i="11" s="1"/>
  <c r="K543" i="11"/>
  <c r="L543" i="11" s="1"/>
  <c r="K559" i="11"/>
  <c r="L559" i="11" s="1"/>
  <c r="M559" i="11" s="1"/>
  <c r="K575" i="11"/>
  <c r="L575" i="11" s="1"/>
  <c r="M575" i="11" s="1"/>
  <c r="K591" i="11"/>
  <c r="L591" i="11" s="1"/>
  <c r="M591" i="11" s="1"/>
  <c r="K607" i="11"/>
  <c r="L607" i="11" s="1"/>
  <c r="M607" i="11" s="1"/>
  <c r="K623" i="11"/>
  <c r="L623" i="11" s="1"/>
  <c r="M623" i="11" s="1"/>
  <c r="K631" i="11"/>
  <c r="L631" i="11" s="1"/>
  <c r="M631" i="11" s="1"/>
  <c r="K647" i="11"/>
  <c r="L647" i="11" s="1"/>
  <c r="M647" i="11" s="1"/>
  <c r="K663" i="11"/>
  <c r="L663" i="11" s="1"/>
  <c r="M663" i="11" s="1"/>
  <c r="K671" i="11"/>
  <c r="L671" i="11" s="1"/>
  <c r="M671" i="11" s="1"/>
  <c r="K687" i="11"/>
  <c r="L687" i="11" s="1"/>
  <c r="M687" i="11" s="1"/>
  <c r="K703" i="11"/>
  <c r="L703" i="11" s="1"/>
  <c r="M703" i="11" s="1"/>
  <c r="K719" i="11"/>
  <c r="L719" i="11" s="1"/>
  <c r="M719" i="11" s="1"/>
  <c r="K735" i="11"/>
  <c r="L735" i="11" s="1"/>
  <c r="M735" i="11" s="1"/>
  <c r="K751" i="11"/>
  <c r="L751" i="11" s="1"/>
  <c r="M751" i="11" s="1"/>
  <c r="K767" i="11"/>
  <c r="L767" i="11" s="1"/>
  <c r="M767" i="11" s="1"/>
  <c r="K783" i="11"/>
  <c r="L783" i="11" s="1"/>
  <c r="M783" i="11" s="1"/>
  <c r="K799" i="11"/>
  <c r="L799" i="11" s="1"/>
  <c r="M799" i="11" s="1"/>
  <c r="K815" i="11"/>
  <c r="L815" i="11" s="1"/>
  <c r="K831" i="11"/>
  <c r="L831" i="11" s="1"/>
  <c r="M831" i="11" s="1"/>
  <c r="P831" i="11" s="1"/>
  <c r="K847" i="11"/>
  <c r="L847" i="11" s="1"/>
  <c r="M847" i="11" s="1"/>
  <c r="K863" i="11"/>
  <c r="L863" i="11" s="1"/>
  <c r="M863" i="11" s="1"/>
  <c r="K1313" i="10"/>
  <c r="L1313" i="10" s="1"/>
  <c r="K1317" i="10"/>
  <c r="L1317" i="10" s="1"/>
  <c r="M1317" i="10" s="1"/>
  <c r="K1321" i="10"/>
  <c r="L1321" i="10" s="1"/>
  <c r="M1321" i="10" s="1"/>
  <c r="K1325" i="10"/>
  <c r="L1325" i="10" s="1"/>
  <c r="M1325" i="10" s="1"/>
  <c r="K1329" i="10"/>
  <c r="L1329" i="10" s="1"/>
  <c r="M1329" i="10" s="1"/>
  <c r="K1333" i="10"/>
  <c r="L1333" i="10" s="1"/>
  <c r="M1333" i="10" s="1"/>
  <c r="K1337" i="10"/>
  <c r="L1337" i="10" s="1"/>
  <c r="M1337" i="10" s="1"/>
  <c r="K1341" i="10"/>
  <c r="L1341" i="10" s="1"/>
  <c r="M1341" i="10" s="1"/>
  <c r="K1345" i="10"/>
  <c r="L1345" i="10" s="1"/>
  <c r="M1345" i="10" s="1"/>
  <c r="K1349" i="10"/>
  <c r="L1349" i="10" s="1"/>
  <c r="M1349" i="10" s="1"/>
  <c r="K1353" i="10"/>
  <c r="L1353" i="10" s="1"/>
  <c r="M1353" i="10" s="1"/>
  <c r="K1357" i="10"/>
  <c r="L1357" i="10" s="1"/>
  <c r="K1314" i="10"/>
  <c r="L1314" i="10" s="1"/>
  <c r="M1314" i="10" s="1"/>
  <c r="K1318" i="10"/>
  <c r="L1318" i="10" s="1"/>
  <c r="K1322" i="10"/>
  <c r="L1322" i="10" s="1"/>
  <c r="M1322" i="10" s="1"/>
  <c r="K1326" i="10"/>
  <c r="L1326" i="10" s="1"/>
  <c r="M1326" i="10" s="1"/>
  <c r="K1330" i="10"/>
  <c r="L1330" i="10" s="1"/>
  <c r="M1330" i="10" s="1"/>
  <c r="K1334" i="10"/>
  <c r="L1334" i="10" s="1"/>
  <c r="M1334" i="10" s="1"/>
  <c r="K1338" i="10"/>
  <c r="L1338" i="10" s="1"/>
  <c r="M1338" i="10" s="1"/>
  <c r="K1342" i="10"/>
  <c r="L1342" i="10" s="1"/>
  <c r="M1342" i="10" s="1"/>
  <c r="P1342" i="10" s="1"/>
  <c r="K1346" i="10"/>
  <c r="L1346" i="10" s="1"/>
  <c r="K1350" i="10"/>
  <c r="L1350" i="10" s="1"/>
  <c r="M1350" i="10" s="1"/>
  <c r="K1354" i="10"/>
  <c r="L1354" i="10" s="1"/>
  <c r="M1354" i="10" s="1"/>
  <c r="K1315" i="10"/>
  <c r="L1315" i="10" s="1"/>
  <c r="M1315" i="10" s="1"/>
  <c r="K1323" i="10"/>
  <c r="L1323" i="10" s="1"/>
  <c r="K1331" i="10"/>
  <c r="L1331" i="10" s="1"/>
  <c r="M1331" i="10" s="1"/>
  <c r="K1339" i="10"/>
  <c r="L1339" i="10" s="1"/>
  <c r="M1339" i="10" s="1"/>
  <c r="P1339" i="10" s="1"/>
  <c r="K1347" i="10"/>
  <c r="L1347" i="10" s="1"/>
  <c r="K1355" i="10"/>
  <c r="L1355" i="10" s="1"/>
  <c r="M1355" i="10" s="1"/>
  <c r="K1311" i="10"/>
  <c r="L1311" i="10" s="1"/>
  <c r="K1327" i="10"/>
  <c r="L1327" i="10" s="1"/>
  <c r="M1327" i="10" s="1"/>
  <c r="K1343" i="10"/>
  <c r="L1343" i="10" s="1"/>
  <c r="M1343" i="10" s="1"/>
  <c r="P1343" i="10" s="1"/>
  <c r="K1312" i="10"/>
  <c r="L1312" i="10" s="1"/>
  <c r="M1312" i="10" s="1"/>
  <c r="K1328" i="10"/>
  <c r="L1328" i="10" s="1"/>
  <c r="K1344" i="10"/>
  <c r="L1344" i="10" s="1"/>
  <c r="M1344" i="10" s="1"/>
  <c r="P1344" i="10" s="1"/>
  <c r="K1316" i="10"/>
  <c r="L1316" i="10" s="1"/>
  <c r="K1324" i="10"/>
  <c r="L1324" i="10" s="1"/>
  <c r="K1332" i="10"/>
  <c r="L1332" i="10" s="1"/>
  <c r="M1332" i="10" s="1"/>
  <c r="K1340" i="10"/>
  <c r="L1340" i="10" s="1"/>
  <c r="K1348" i="10"/>
  <c r="L1348" i="10" s="1"/>
  <c r="K1356" i="10"/>
  <c r="L1356" i="10" s="1"/>
  <c r="K1319" i="10"/>
  <c r="L1319" i="10" s="1"/>
  <c r="M1319" i="10" s="1"/>
  <c r="K1335" i="10"/>
  <c r="L1335" i="10" s="1"/>
  <c r="M1335" i="10" s="1"/>
  <c r="K1351" i="10"/>
  <c r="L1351" i="10" s="1"/>
  <c r="M1351" i="10" s="1"/>
  <c r="K1320" i="10"/>
  <c r="L1320" i="10" s="1"/>
  <c r="M1320" i="10" s="1"/>
  <c r="K1336" i="10"/>
  <c r="L1336" i="10" s="1"/>
  <c r="M1336" i="10" s="1"/>
  <c r="P1336" i="10" s="1"/>
  <c r="K1352" i="10"/>
  <c r="L1352" i="10" s="1"/>
  <c r="K896" i="11"/>
  <c r="L896" i="11" s="1"/>
  <c r="M896" i="11" s="1"/>
  <c r="K900" i="11"/>
  <c r="L900" i="11" s="1"/>
  <c r="M900" i="11" s="1"/>
  <c r="K904" i="11"/>
  <c r="L904" i="11" s="1"/>
  <c r="M904" i="11" s="1"/>
  <c r="K908" i="11"/>
  <c r="L908" i="11" s="1"/>
  <c r="M908" i="11" s="1"/>
  <c r="P908" i="11" s="1"/>
  <c r="K912" i="11"/>
  <c r="L912" i="11" s="1"/>
  <c r="K916" i="11"/>
  <c r="L916" i="11" s="1"/>
  <c r="K920" i="11"/>
  <c r="L920" i="11" s="1"/>
  <c r="M920" i="11" s="1"/>
  <c r="K924" i="11"/>
  <c r="L924" i="11" s="1"/>
  <c r="M924" i="11" s="1"/>
  <c r="K928" i="11"/>
  <c r="L928" i="11" s="1"/>
  <c r="M928" i="11" s="1"/>
  <c r="K932" i="11"/>
  <c r="L932" i="11" s="1"/>
  <c r="K936" i="11"/>
  <c r="L936" i="11" s="1"/>
  <c r="K893" i="11"/>
  <c r="L893" i="11" s="1"/>
  <c r="K897" i="11"/>
  <c r="L897" i="11" s="1"/>
  <c r="M897" i="11" s="1"/>
  <c r="K901" i="11"/>
  <c r="L901" i="11" s="1"/>
  <c r="K905" i="11"/>
  <c r="L905" i="11" s="1"/>
  <c r="M905" i="11" s="1"/>
  <c r="K909" i="11"/>
  <c r="L909" i="11" s="1"/>
  <c r="K913" i="11"/>
  <c r="L913" i="11" s="1"/>
  <c r="M913" i="11" s="1"/>
  <c r="K917" i="11"/>
  <c r="L917" i="11" s="1"/>
  <c r="M917" i="11" s="1"/>
  <c r="K921" i="11"/>
  <c r="L921" i="11" s="1"/>
  <c r="M921" i="11" s="1"/>
  <c r="K925" i="11"/>
  <c r="L925" i="11" s="1"/>
  <c r="K929" i="11"/>
  <c r="L929" i="11" s="1"/>
  <c r="M929" i="11" s="1"/>
  <c r="K933" i="11"/>
  <c r="L933" i="11" s="1"/>
  <c r="M933" i="11" s="1"/>
  <c r="K937" i="11"/>
  <c r="L937" i="11" s="1"/>
  <c r="M937" i="11" s="1"/>
  <c r="P937" i="11" s="1"/>
  <c r="K898" i="11"/>
  <c r="L898" i="11" s="1"/>
  <c r="M898" i="11" s="1"/>
  <c r="K906" i="11"/>
  <c r="L906" i="11" s="1"/>
  <c r="M906" i="11" s="1"/>
  <c r="K914" i="11"/>
  <c r="L914" i="11" s="1"/>
  <c r="K922" i="11"/>
  <c r="L922" i="11" s="1"/>
  <c r="M922" i="11" s="1"/>
  <c r="K930" i="11"/>
  <c r="L930" i="11" s="1"/>
  <c r="M930" i="11" s="1"/>
  <c r="P930" i="11" s="1"/>
  <c r="K938" i="11"/>
  <c r="L938" i="11" s="1"/>
  <c r="M938" i="11" s="1"/>
  <c r="K894" i="11"/>
  <c r="L894" i="11" s="1"/>
  <c r="K910" i="11"/>
  <c r="L910" i="11" s="1"/>
  <c r="M910" i="11" s="1"/>
  <c r="K918" i="11"/>
  <c r="L918" i="11" s="1"/>
  <c r="M918" i="11" s="1"/>
  <c r="K926" i="11"/>
  <c r="L926" i="11" s="1"/>
  <c r="M926" i="11" s="1"/>
  <c r="P926" i="11" s="1"/>
  <c r="K903" i="11"/>
  <c r="L903" i="11" s="1"/>
  <c r="K919" i="11"/>
  <c r="L919" i="11" s="1"/>
  <c r="M919" i="11" s="1"/>
  <c r="K935" i="11"/>
  <c r="L935" i="11" s="1"/>
  <c r="M935" i="11" s="1"/>
  <c r="P935" i="11" s="1"/>
  <c r="K899" i="11"/>
  <c r="L899" i="11" s="1"/>
  <c r="M899" i="11" s="1"/>
  <c r="K907" i="11"/>
  <c r="L907" i="11" s="1"/>
  <c r="K915" i="11"/>
  <c r="L915" i="11" s="1"/>
  <c r="M915" i="11" s="1"/>
  <c r="P915" i="11" s="1"/>
  <c r="K923" i="11"/>
  <c r="L923" i="11" s="1"/>
  <c r="M923" i="11" s="1"/>
  <c r="K931" i="11"/>
  <c r="L931" i="11" s="1"/>
  <c r="M931" i="11" s="1"/>
  <c r="P931" i="11" s="1"/>
  <c r="K939" i="11"/>
  <c r="L939" i="11" s="1"/>
  <c r="K902" i="11"/>
  <c r="L902" i="11" s="1"/>
  <c r="M902" i="11" s="1"/>
  <c r="P902" i="11" s="1"/>
  <c r="K934" i="11"/>
  <c r="L934" i="11" s="1"/>
  <c r="M934" i="11" s="1"/>
  <c r="K895" i="11"/>
  <c r="L895" i="11" s="1"/>
  <c r="M895" i="11" s="1"/>
  <c r="K911" i="11"/>
  <c r="L911" i="11" s="1"/>
  <c r="K927" i="11"/>
  <c r="L927" i="11" s="1"/>
  <c r="M927" i="11" s="1"/>
  <c r="L1387" i="7"/>
  <c r="M1387" i="7" s="1"/>
  <c r="P1387" i="7" s="1"/>
  <c r="J1383" i="1" s="1"/>
  <c r="L1375" i="7"/>
  <c r="M1375" i="7" s="1"/>
  <c r="L1360" i="7"/>
  <c r="M1360" i="7" s="1"/>
  <c r="L1381" i="7"/>
  <c r="M1381" i="7" s="1"/>
  <c r="P1381" i="7" s="1"/>
  <c r="J1377" i="1" s="1"/>
  <c r="L1365" i="7"/>
  <c r="M1365" i="7" s="1"/>
  <c r="P1365" i="7" s="1"/>
  <c r="J1361" i="1" s="1"/>
  <c r="L1376" i="7"/>
  <c r="M1376" i="7" s="1"/>
  <c r="L1368" i="7"/>
  <c r="I1464" i="2"/>
  <c r="L1314" i="7"/>
  <c r="M1314" i="7" s="1"/>
  <c r="P1314" i="7" s="1"/>
  <c r="J1311" i="1" s="1"/>
  <c r="L1353" i="7"/>
  <c r="M1353" i="7" s="1"/>
  <c r="P1353" i="7" s="1"/>
  <c r="J1350" i="1" s="1"/>
  <c r="L1344" i="7"/>
  <c r="M1344" i="7" s="1"/>
  <c r="P1344" i="7" s="1"/>
  <c r="J1341" i="1" s="1"/>
  <c r="L1336" i="7"/>
  <c r="M1336" i="7" s="1"/>
  <c r="P1336" i="7" s="1"/>
  <c r="J1333" i="1" s="1"/>
  <c r="L1328" i="7"/>
  <c r="M1328" i="7" s="1"/>
  <c r="P1328" i="7" s="1"/>
  <c r="J1325" i="1" s="1"/>
  <c r="K7" i="11"/>
  <c r="L7" i="11" s="1"/>
  <c r="M7" i="11" s="1"/>
  <c r="K11" i="11"/>
  <c r="L11" i="11" s="1"/>
  <c r="M11" i="11" s="1"/>
  <c r="K15" i="11"/>
  <c r="L15" i="11" s="1"/>
  <c r="K19" i="11"/>
  <c r="L19" i="11" s="1"/>
  <c r="K23" i="11"/>
  <c r="L23" i="11" s="1"/>
  <c r="M23" i="11" s="1"/>
  <c r="K27" i="11"/>
  <c r="L27" i="11" s="1"/>
  <c r="K31" i="11"/>
  <c r="L31" i="11" s="1"/>
  <c r="K35" i="11"/>
  <c r="L35" i="11" s="1"/>
  <c r="M35" i="11" s="1"/>
  <c r="K39" i="11"/>
  <c r="L39" i="11" s="1"/>
  <c r="M39" i="11" s="1"/>
  <c r="K43" i="11"/>
  <c r="L43" i="11" s="1"/>
  <c r="M43" i="11" s="1"/>
  <c r="K47" i="11"/>
  <c r="L47" i="11" s="1"/>
  <c r="M47" i="11" s="1"/>
  <c r="K51" i="11"/>
  <c r="L51" i="11" s="1"/>
  <c r="M51" i="11" s="1"/>
  <c r="K55" i="11"/>
  <c r="L55" i="11" s="1"/>
  <c r="M55" i="11" s="1"/>
  <c r="K59" i="11"/>
  <c r="L59" i="11" s="1"/>
  <c r="M59" i="11" s="1"/>
  <c r="K63" i="11"/>
  <c r="L63" i="11" s="1"/>
  <c r="M63" i="11" s="1"/>
  <c r="K67" i="11"/>
  <c r="L67" i="11" s="1"/>
  <c r="K71" i="11"/>
  <c r="L71" i="11" s="1"/>
  <c r="M71" i="11" s="1"/>
  <c r="K75" i="11"/>
  <c r="L75" i="11" s="1"/>
  <c r="M75" i="11" s="1"/>
  <c r="K79" i="11"/>
  <c r="L79" i="11" s="1"/>
  <c r="M79" i="11" s="1"/>
  <c r="K83" i="11"/>
  <c r="L83" i="11" s="1"/>
  <c r="M83" i="11" s="1"/>
  <c r="K87" i="11"/>
  <c r="L87" i="11" s="1"/>
  <c r="M87" i="11" s="1"/>
  <c r="K91" i="11"/>
  <c r="L91" i="11" s="1"/>
  <c r="M91" i="11" s="1"/>
  <c r="K95" i="11"/>
  <c r="L95" i="11" s="1"/>
  <c r="K99" i="11"/>
  <c r="L99" i="11" s="1"/>
  <c r="M99" i="11" s="1"/>
  <c r="K103" i="11"/>
  <c r="L103" i="11" s="1"/>
  <c r="M103" i="11" s="1"/>
  <c r="K107" i="11"/>
  <c r="L107" i="11" s="1"/>
  <c r="M107" i="11" s="1"/>
  <c r="K111" i="11"/>
  <c r="L111" i="11" s="1"/>
  <c r="M111" i="11" s="1"/>
  <c r="K115" i="11"/>
  <c r="L115" i="11" s="1"/>
  <c r="M115" i="11" s="1"/>
  <c r="K119" i="11"/>
  <c r="L119" i="11" s="1"/>
  <c r="K123" i="11"/>
  <c r="L123" i="11" s="1"/>
  <c r="K127" i="11"/>
  <c r="L127" i="11" s="1"/>
  <c r="M127" i="11" s="1"/>
  <c r="K131" i="11"/>
  <c r="L131" i="11" s="1"/>
  <c r="K135" i="11"/>
  <c r="L135" i="11" s="1"/>
  <c r="M135" i="11" s="1"/>
  <c r="K139" i="11"/>
  <c r="L139" i="11" s="1"/>
  <c r="K143" i="11"/>
  <c r="L143" i="11" s="1"/>
  <c r="K147" i="11"/>
  <c r="L147" i="11" s="1"/>
  <c r="K151" i="11"/>
  <c r="L151" i="11" s="1"/>
  <c r="M151" i="11" s="1"/>
  <c r="K155" i="11"/>
  <c r="L155" i="11" s="1"/>
  <c r="M155" i="11" s="1"/>
  <c r="K159" i="11"/>
  <c r="L159" i="11" s="1"/>
  <c r="M159" i="11" s="1"/>
  <c r="P159" i="11" s="1"/>
  <c r="K163" i="11"/>
  <c r="L163" i="11" s="1"/>
  <c r="M163" i="11" s="1"/>
  <c r="K167" i="11"/>
  <c r="L167" i="11" s="1"/>
  <c r="M167" i="11" s="1"/>
  <c r="K171" i="11"/>
  <c r="L171" i="11" s="1"/>
  <c r="M171" i="11" s="1"/>
  <c r="K175" i="11"/>
  <c r="L175" i="11" s="1"/>
  <c r="M175" i="11" s="1"/>
  <c r="K179" i="11"/>
  <c r="L179" i="11" s="1"/>
  <c r="M179" i="11" s="1"/>
  <c r="K183" i="11"/>
  <c r="L183" i="11" s="1"/>
  <c r="M183" i="11" s="1"/>
  <c r="K187" i="11"/>
  <c r="L187" i="11" s="1"/>
  <c r="K191" i="11"/>
  <c r="L191" i="11" s="1"/>
  <c r="K195" i="11"/>
  <c r="L195" i="11" s="1"/>
  <c r="K199" i="11"/>
  <c r="L199" i="11" s="1"/>
  <c r="M199" i="11" s="1"/>
  <c r="P199" i="11" s="1"/>
  <c r="K8" i="11"/>
  <c r="L8" i="11" s="1"/>
  <c r="K12" i="11"/>
  <c r="L12" i="11" s="1"/>
  <c r="K16" i="11"/>
  <c r="L16" i="11" s="1"/>
  <c r="K20" i="11"/>
  <c r="L20" i="11" s="1"/>
  <c r="M20" i="11" s="1"/>
  <c r="K24" i="11"/>
  <c r="L24" i="11" s="1"/>
  <c r="K28" i="11"/>
  <c r="L28" i="11" s="1"/>
  <c r="M28" i="11" s="1"/>
  <c r="K32" i="11"/>
  <c r="L32" i="11" s="1"/>
  <c r="M32" i="11" s="1"/>
  <c r="K36" i="11"/>
  <c r="L36" i="11" s="1"/>
  <c r="K40" i="11"/>
  <c r="L40" i="11" s="1"/>
  <c r="K44" i="11"/>
  <c r="L44" i="11" s="1"/>
  <c r="K48" i="11"/>
  <c r="L48" i="11" s="1"/>
  <c r="K52" i="11"/>
  <c r="L52" i="11" s="1"/>
  <c r="M52" i="11" s="1"/>
  <c r="K56" i="11"/>
  <c r="L56" i="11" s="1"/>
  <c r="K60" i="11"/>
  <c r="L60" i="11" s="1"/>
  <c r="M60" i="11" s="1"/>
  <c r="K64" i="11"/>
  <c r="L64" i="11" s="1"/>
  <c r="K68" i="11"/>
  <c r="L68" i="11" s="1"/>
  <c r="K72" i="11"/>
  <c r="L72" i="11" s="1"/>
  <c r="K76" i="11"/>
  <c r="L76" i="11" s="1"/>
  <c r="M76" i="11" s="1"/>
  <c r="K80" i="11"/>
  <c r="L80" i="11" s="1"/>
  <c r="K84" i="11"/>
  <c r="L84" i="11" s="1"/>
  <c r="K88" i="11"/>
  <c r="L88" i="11" s="1"/>
  <c r="K92" i="11"/>
  <c r="L92" i="11" s="1"/>
  <c r="M92" i="11" s="1"/>
  <c r="K96" i="11"/>
  <c r="L96" i="11" s="1"/>
  <c r="M96" i="11" s="1"/>
  <c r="K100" i="11"/>
  <c r="L100" i="11" s="1"/>
  <c r="K104" i="11"/>
  <c r="L104" i="11" s="1"/>
  <c r="M104" i="11" s="1"/>
  <c r="K108" i="11"/>
  <c r="L108" i="11" s="1"/>
  <c r="M108" i="11" s="1"/>
  <c r="K112" i="11"/>
  <c r="L112" i="11" s="1"/>
  <c r="M112" i="11" s="1"/>
  <c r="K116" i="11"/>
  <c r="L116" i="11" s="1"/>
  <c r="M116" i="11" s="1"/>
  <c r="K120" i="11"/>
  <c r="L120" i="11" s="1"/>
  <c r="M120" i="11" s="1"/>
  <c r="K124" i="11"/>
  <c r="L124" i="11" s="1"/>
  <c r="M124" i="11" s="1"/>
  <c r="K128" i="11"/>
  <c r="L128" i="11" s="1"/>
  <c r="M128" i="11" s="1"/>
  <c r="K132" i="11"/>
  <c r="L132" i="11" s="1"/>
  <c r="K136" i="11"/>
  <c r="L136" i="11" s="1"/>
  <c r="M136" i="11" s="1"/>
  <c r="K140" i="11"/>
  <c r="L140" i="11" s="1"/>
  <c r="K144" i="11"/>
  <c r="L144" i="11" s="1"/>
  <c r="M144" i="11" s="1"/>
  <c r="K148" i="11"/>
  <c r="L148" i="11" s="1"/>
  <c r="K152" i="11"/>
  <c r="L152" i="11" s="1"/>
  <c r="M152" i="11" s="1"/>
  <c r="K156" i="11"/>
  <c r="L156" i="11" s="1"/>
  <c r="M156" i="11" s="1"/>
  <c r="K160" i="11"/>
  <c r="L160" i="11" s="1"/>
  <c r="K164" i="11"/>
  <c r="L164" i="11" s="1"/>
  <c r="M164" i="11" s="1"/>
  <c r="K168" i="11"/>
  <c r="L168" i="11" s="1"/>
  <c r="M168" i="11" s="1"/>
  <c r="K172" i="11"/>
  <c r="L172" i="11" s="1"/>
  <c r="M172" i="11" s="1"/>
  <c r="K176" i="11"/>
  <c r="L176" i="11" s="1"/>
  <c r="K180" i="11"/>
  <c r="L180" i="11" s="1"/>
  <c r="K184" i="11"/>
  <c r="L184" i="11" s="1"/>
  <c r="K188" i="11"/>
  <c r="L188" i="11" s="1"/>
  <c r="K192" i="11"/>
  <c r="L192" i="11" s="1"/>
  <c r="K196" i="11"/>
  <c r="L196" i="11" s="1"/>
  <c r="M196" i="11" s="1"/>
  <c r="K200" i="11"/>
  <c r="L200" i="11" s="1"/>
  <c r="K13" i="11"/>
  <c r="L13" i="11" s="1"/>
  <c r="K21" i="11"/>
  <c r="L21" i="11" s="1"/>
  <c r="M21" i="11" s="1"/>
  <c r="K29" i="11"/>
  <c r="L29" i="11" s="1"/>
  <c r="M29" i="11" s="1"/>
  <c r="K37" i="11"/>
  <c r="L37" i="11" s="1"/>
  <c r="M37" i="11" s="1"/>
  <c r="K45" i="11"/>
  <c r="L45" i="11" s="1"/>
  <c r="M45" i="11" s="1"/>
  <c r="K53" i="11"/>
  <c r="L53" i="11" s="1"/>
  <c r="M53" i="11" s="1"/>
  <c r="K61" i="11"/>
  <c r="L61" i="11" s="1"/>
  <c r="M61" i="11" s="1"/>
  <c r="K69" i="11"/>
  <c r="L69" i="11" s="1"/>
  <c r="M69" i="11" s="1"/>
  <c r="K77" i="11"/>
  <c r="L77" i="11" s="1"/>
  <c r="M77" i="11" s="1"/>
  <c r="K85" i="11"/>
  <c r="L85" i="11" s="1"/>
  <c r="M85" i="11" s="1"/>
  <c r="K93" i="11"/>
  <c r="L93" i="11" s="1"/>
  <c r="K101" i="11"/>
  <c r="L101" i="11" s="1"/>
  <c r="K109" i="11"/>
  <c r="L109" i="11" s="1"/>
  <c r="K117" i="11"/>
  <c r="L117" i="11" s="1"/>
  <c r="K125" i="11"/>
  <c r="L125" i="11" s="1"/>
  <c r="M125" i="11" s="1"/>
  <c r="K133" i="11"/>
  <c r="L133" i="11" s="1"/>
  <c r="K141" i="11"/>
  <c r="L141" i="11" s="1"/>
  <c r="M141" i="11" s="1"/>
  <c r="P141" i="11" s="1"/>
  <c r="K149" i="11"/>
  <c r="L149" i="11" s="1"/>
  <c r="M149" i="11" s="1"/>
  <c r="K157" i="11"/>
  <c r="L157" i="11" s="1"/>
  <c r="K165" i="11"/>
  <c r="L165" i="11" s="1"/>
  <c r="K173" i="11"/>
  <c r="L173" i="11" s="1"/>
  <c r="M173" i="11" s="1"/>
  <c r="K181" i="11"/>
  <c r="L181" i="11" s="1"/>
  <c r="M181" i="11" s="1"/>
  <c r="K189" i="11"/>
  <c r="L189" i="11" s="1"/>
  <c r="M189" i="11" s="1"/>
  <c r="K197" i="11"/>
  <c r="L197" i="11" s="1"/>
  <c r="K9" i="11"/>
  <c r="L9" i="11" s="1"/>
  <c r="K25" i="11"/>
  <c r="L25" i="11" s="1"/>
  <c r="M25" i="11" s="1"/>
  <c r="K41" i="11"/>
  <c r="L41" i="11" s="1"/>
  <c r="K57" i="11"/>
  <c r="L57" i="11" s="1"/>
  <c r="M57" i="11" s="1"/>
  <c r="K81" i="11"/>
  <c r="L81" i="11" s="1"/>
  <c r="M81" i="11" s="1"/>
  <c r="K97" i="11"/>
  <c r="L97" i="11" s="1"/>
  <c r="K113" i="11"/>
  <c r="L113" i="11" s="1"/>
  <c r="K129" i="11"/>
  <c r="L129" i="11" s="1"/>
  <c r="K145" i="11"/>
  <c r="L145" i="11" s="1"/>
  <c r="M145" i="11" s="1"/>
  <c r="K169" i="11"/>
  <c r="L169" i="11" s="1"/>
  <c r="M169" i="11" s="1"/>
  <c r="K185" i="11"/>
  <c r="L185" i="11" s="1"/>
  <c r="M185" i="11" s="1"/>
  <c r="K201" i="11"/>
  <c r="L201" i="11" s="1"/>
  <c r="K10" i="11"/>
  <c r="L10" i="11" s="1"/>
  <c r="K34" i="11"/>
  <c r="L34" i="11" s="1"/>
  <c r="K50" i="11"/>
  <c r="L50" i="11" s="1"/>
  <c r="M50" i="11" s="1"/>
  <c r="K74" i="11"/>
  <c r="L74" i="11" s="1"/>
  <c r="K90" i="11"/>
  <c r="L90" i="11" s="1"/>
  <c r="M90" i="11" s="1"/>
  <c r="K106" i="11"/>
  <c r="L106" i="11" s="1"/>
  <c r="M106" i="11" s="1"/>
  <c r="K122" i="11"/>
  <c r="L122" i="11" s="1"/>
  <c r="M122" i="11" s="1"/>
  <c r="K138" i="11"/>
  <c r="L138" i="11" s="1"/>
  <c r="M138" i="11" s="1"/>
  <c r="K154" i="11"/>
  <c r="L154" i="11" s="1"/>
  <c r="M154" i="11" s="1"/>
  <c r="K170" i="11"/>
  <c r="L170" i="11" s="1"/>
  <c r="M170" i="11" s="1"/>
  <c r="K186" i="11"/>
  <c r="L186" i="11" s="1"/>
  <c r="K202" i="11"/>
  <c r="L202" i="11" s="1"/>
  <c r="K6" i="11"/>
  <c r="L6" i="11" s="1"/>
  <c r="K14" i="11"/>
  <c r="L14" i="11" s="1"/>
  <c r="M14" i="11" s="1"/>
  <c r="K22" i="11"/>
  <c r="L22" i="11" s="1"/>
  <c r="M22" i="11" s="1"/>
  <c r="K30" i="11"/>
  <c r="L30" i="11" s="1"/>
  <c r="M30" i="11" s="1"/>
  <c r="K38" i="11"/>
  <c r="L38" i="11" s="1"/>
  <c r="K46" i="11"/>
  <c r="L46" i="11" s="1"/>
  <c r="M46" i="11" s="1"/>
  <c r="K54" i="11"/>
  <c r="L54" i="11" s="1"/>
  <c r="K62" i="11"/>
  <c r="L62" i="11" s="1"/>
  <c r="K70" i="11"/>
  <c r="L70" i="11" s="1"/>
  <c r="K78" i="11"/>
  <c r="L78" i="11" s="1"/>
  <c r="K86" i="11"/>
  <c r="L86" i="11" s="1"/>
  <c r="M86" i="11" s="1"/>
  <c r="K94" i="11"/>
  <c r="L94" i="11" s="1"/>
  <c r="K102" i="11"/>
  <c r="L102" i="11" s="1"/>
  <c r="M102" i="11" s="1"/>
  <c r="K110" i="11"/>
  <c r="L110" i="11" s="1"/>
  <c r="M110" i="11" s="1"/>
  <c r="K118" i="11"/>
  <c r="L118" i="11" s="1"/>
  <c r="M118" i="11" s="1"/>
  <c r="K126" i="11"/>
  <c r="L126" i="11" s="1"/>
  <c r="K134" i="11"/>
  <c r="L134" i="11" s="1"/>
  <c r="M134" i="11" s="1"/>
  <c r="K142" i="11"/>
  <c r="L142" i="11" s="1"/>
  <c r="K150" i="11"/>
  <c r="L150" i="11" s="1"/>
  <c r="M150" i="11" s="1"/>
  <c r="K158" i="11"/>
  <c r="L158" i="11" s="1"/>
  <c r="K166" i="11"/>
  <c r="L166" i="11" s="1"/>
  <c r="M166" i="11" s="1"/>
  <c r="K174" i="11"/>
  <c r="L174" i="11" s="1"/>
  <c r="K182" i="11"/>
  <c r="L182" i="11" s="1"/>
  <c r="M182" i="11" s="1"/>
  <c r="K190" i="11"/>
  <c r="L190" i="11" s="1"/>
  <c r="K198" i="11"/>
  <c r="L198" i="11" s="1"/>
  <c r="M198" i="11" s="1"/>
  <c r="K17" i="11"/>
  <c r="L17" i="11" s="1"/>
  <c r="M17" i="11" s="1"/>
  <c r="K33" i="11"/>
  <c r="L33" i="11" s="1"/>
  <c r="K49" i="11"/>
  <c r="L49" i="11" s="1"/>
  <c r="K65" i="11"/>
  <c r="L65" i="11" s="1"/>
  <c r="M65" i="11" s="1"/>
  <c r="K73" i="11"/>
  <c r="L73" i="11" s="1"/>
  <c r="M73" i="11" s="1"/>
  <c r="K89" i="11"/>
  <c r="L89" i="11" s="1"/>
  <c r="K105" i="11"/>
  <c r="L105" i="11" s="1"/>
  <c r="K121" i="11"/>
  <c r="L121" i="11" s="1"/>
  <c r="M121" i="11" s="1"/>
  <c r="K137" i="11"/>
  <c r="L137" i="11" s="1"/>
  <c r="M137" i="11" s="1"/>
  <c r="K153" i="11"/>
  <c r="L153" i="11" s="1"/>
  <c r="K161" i="11"/>
  <c r="L161" i="11" s="1"/>
  <c r="K177" i="11"/>
  <c r="L177" i="11" s="1"/>
  <c r="K193" i="11"/>
  <c r="L193" i="11" s="1"/>
  <c r="M193" i="11" s="1"/>
  <c r="K18" i="11"/>
  <c r="L18" i="11" s="1"/>
  <c r="K26" i="11"/>
  <c r="L26" i="11" s="1"/>
  <c r="K42" i="11"/>
  <c r="L42" i="11" s="1"/>
  <c r="K58" i="11"/>
  <c r="L58" i="11" s="1"/>
  <c r="M58" i="11" s="1"/>
  <c r="K66" i="11"/>
  <c r="L66" i="11" s="1"/>
  <c r="M66" i="11" s="1"/>
  <c r="K82" i="11"/>
  <c r="L82" i="11" s="1"/>
  <c r="K98" i="11"/>
  <c r="L98" i="11" s="1"/>
  <c r="K114" i="11"/>
  <c r="L114" i="11" s="1"/>
  <c r="M114" i="11" s="1"/>
  <c r="K130" i="11"/>
  <c r="L130" i="11" s="1"/>
  <c r="M130" i="11" s="1"/>
  <c r="K146" i="11"/>
  <c r="L146" i="11" s="1"/>
  <c r="K162" i="11"/>
  <c r="L162" i="11" s="1"/>
  <c r="M162" i="11" s="1"/>
  <c r="K178" i="11"/>
  <c r="L178" i="11" s="1"/>
  <c r="K194" i="11"/>
  <c r="L194" i="11" s="1"/>
  <c r="L232" i="11"/>
  <c r="M232" i="11" s="1"/>
  <c r="L278" i="11"/>
  <c r="M278" i="11" s="1"/>
  <c r="L271" i="17"/>
  <c r="M271" i="17" s="1"/>
  <c r="L270" i="17"/>
  <c r="M270" i="17" s="1"/>
  <c r="K982" i="11"/>
  <c r="L982" i="11" s="1"/>
  <c r="K986" i="11"/>
  <c r="K990" i="11"/>
  <c r="L990" i="11" s="1"/>
  <c r="M990" i="11" s="1"/>
  <c r="K994" i="11"/>
  <c r="L994" i="11" s="1"/>
  <c r="M994" i="11" s="1"/>
  <c r="P994" i="11" s="1"/>
  <c r="K998" i="11"/>
  <c r="L998" i="11" s="1"/>
  <c r="M998" i="11" s="1"/>
  <c r="K1002" i="11"/>
  <c r="L1002" i="11" s="1"/>
  <c r="K1006" i="11"/>
  <c r="L1006" i="11" s="1"/>
  <c r="M1006" i="11" s="1"/>
  <c r="P1006" i="11" s="1"/>
  <c r="K1010" i="11"/>
  <c r="L1010" i="11" s="1"/>
  <c r="M1010" i="11" s="1"/>
  <c r="P1010" i="11" s="1"/>
  <c r="K1014" i="11"/>
  <c r="L1014" i="11" s="1"/>
  <c r="K1018" i="11"/>
  <c r="L1018" i="11" s="1"/>
  <c r="M1018" i="11" s="1"/>
  <c r="P1018" i="11" s="1"/>
  <c r="K1022" i="11"/>
  <c r="L1022" i="11" s="1"/>
  <c r="M1022" i="11" s="1"/>
  <c r="K1026" i="11"/>
  <c r="L1026" i="11" s="1"/>
  <c r="M1026" i="11" s="1"/>
  <c r="P1026" i="11" s="1"/>
  <c r="K1030" i="11"/>
  <c r="L1030" i="11" s="1"/>
  <c r="K1034" i="11"/>
  <c r="L1034" i="11" s="1"/>
  <c r="M1034" i="11" s="1"/>
  <c r="K1038" i="11"/>
  <c r="L1038" i="11" s="1"/>
  <c r="K1042" i="11"/>
  <c r="L1042" i="11" s="1"/>
  <c r="M1042" i="11" s="1"/>
  <c r="P1042" i="11" s="1"/>
  <c r="K983" i="11"/>
  <c r="L983" i="11" s="1"/>
  <c r="M983" i="11" s="1"/>
  <c r="K987" i="11"/>
  <c r="L987" i="11" s="1"/>
  <c r="M987" i="11" s="1"/>
  <c r="K991" i="11"/>
  <c r="L991" i="11" s="1"/>
  <c r="M991" i="11" s="1"/>
  <c r="K995" i="11"/>
  <c r="L995" i="11" s="1"/>
  <c r="K999" i="11"/>
  <c r="L999" i="11" s="1"/>
  <c r="M999" i="11" s="1"/>
  <c r="K1003" i="11"/>
  <c r="L1003" i="11" s="1"/>
  <c r="M1003" i="11" s="1"/>
  <c r="P1003" i="11" s="1"/>
  <c r="K1007" i="11"/>
  <c r="L1007" i="11" s="1"/>
  <c r="M1007" i="11" s="1"/>
  <c r="P1007" i="11" s="1"/>
  <c r="K1011" i="11"/>
  <c r="L1011" i="11" s="1"/>
  <c r="M1011" i="11" s="1"/>
  <c r="K1015" i="11"/>
  <c r="L1015" i="11" s="1"/>
  <c r="M1015" i="11" s="1"/>
  <c r="K1019" i="11"/>
  <c r="L1019" i="11" s="1"/>
  <c r="M1019" i="11" s="1"/>
  <c r="K1023" i="11"/>
  <c r="L1023" i="11" s="1"/>
  <c r="M1023" i="11" s="1"/>
  <c r="K1027" i="11"/>
  <c r="L1027" i="11" s="1"/>
  <c r="M1027" i="11" s="1"/>
  <c r="K1031" i="11"/>
  <c r="L1031" i="11" s="1"/>
  <c r="M1031" i="11" s="1"/>
  <c r="K1035" i="11"/>
  <c r="L1035" i="11" s="1"/>
  <c r="K1039" i="11"/>
  <c r="L1039" i="11" s="1"/>
  <c r="M1039" i="11" s="1"/>
  <c r="K1043" i="11"/>
  <c r="L1043" i="11" s="1"/>
  <c r="M1043" i="11" s="1"/>
  <c r="K988" i="11"/>
  <c r="L988" i="11" s="1"/>
  <c r="M988" i="11" s="1"/>
  <c r="K996" i="11"/>
  <c r="L996" i="11" s="1"/>
  <c r="M996" i="11" s="1"/>
  <c r="P996" i="11" s="1"/>
  <c r="K1004" i="11"/>
  <c r="L1004" i="11" s="1"/>
  <c r="M1004" i="11" s="1"/>
  <c r="K1012" i="11"/>
  <c r="L1012" i="11" s="1"/>
  <c r="M1012" i="11" s="1"/>
  <c r="K1020" i="11"/>
  <c r="L1020" i="11" s="1"/>
  <c r="M1020" i="11" s="1"/>
  <c r="K1028" i="11"/>
  <c r="L1028" i="11" s="1"/>
  <c r="M1028" i="11" s="1"/>
  <c r="P1028" i="11" s="1"/>
  <c r="K1036" i="11"/>
  <c r="L1036" i="11" s="1"/>
  <c r="M1036" i="11" s="1"/>
  <c r="K1044" i="11"/>
  <c r="L1044" i="11" s="1"/>
  <c r="M1044" i="11" s="1"/>
  <c r="P1044" i="11" s="1"/>
  <c r="K984" i="11"/>
  <c r="L984" i="11" s="1"/>
  <c r="K1000" i="11"/>
  <c r="L1000" i="11" s="1"/>
  <c r="M1000" i="11" s="1"/>
  <c r="P1000" i="11" s="1"/>
  <c r="K1016" i="11"/>
  <c r="L1016" i="11" s="1"/>
  <c r="M1016" i="11" s="1"/>
  <c r="K1032" i="11"/>
  <c r="L1032" i="11" s="1"/>
  <c r="M1032" i="11" s="1"/>
  <c r="K993" i="11"/>
  <c r="L993" i="11" s="1"/>
  <c r="M993" i="11" s="1"/>
  <c r="K1009" i="11"/>
  <c r="L1009" i="11" s="1"/>
  <c r="M1009" i="11" s="1"/>
  <c r="K1025" i="11"/>
  <c r="L1025" i="11" s="1"/>
  <c r="M1025" i="11" s="1"/>
  <c r="P1025" i="11" s="1"/>
  <c r="K1041" i="11"/>
  <c r="L1041" i="11" s="1"/>
  <c r="M1041" i="11" s="1"/>
  <c r="K989" i="11"/>
  <c r="L989" i="11" s="1"/>
  <c r="M989" i="11" s="1"/>
  <c r="K997" i="11"/>
  <c r="L997" i="11" s="1"/>
  <c r="K1005" i="11"/>
  <c r="L1005" i="11" s="1"/>
  <c r="M1005" i="11" s="1"/>
  <c r="K1013" i="11"/>
  <c r="L1013" i="11" s="1"/>
  <c r="M1013" i="11" s="1"/>
  <c r="K1021" i="11"/>
  <c r="L1021" i="11" s="1"/>
  <c r="M1021" i="11" s="1"/>
  <c r="K1029" i="11"/>
  <c r="L1029" i="11" s="1"/>
  <c r="M1029" i="11" s="1"/>
  <c r="K1037" i="11"/>
  <c r="L1037" i="11" s="1"/>
  <c r="M1037" i="11" s="1"/>
  <c r="K1045" i="11"/>
  <c r="L1045" i="11" s="1"/>
  <c r="M1045" i="11" s="1"/>
  <c r="K992" i="11"/>
  <c r="L992" i="11" s="1"/>
  <c r="M992" i="11" s="1"/>
  <c r="K1008" i="11"/>
  <c r="L1008" i="11" s="1"/>
  <c r="M1008" i="11" s="1"/>
  <c r="P1008" i="11" s="1"/>
  <c r="K1024" i="11"/>
  <c r="L1024" i="11" s="1"/>
  <c r="M1024" i="11" s="1"/>
  <c r="K1040" i="11"/>
  <c r="L1040" i="11" s="1"/>
  <c r="M1040" i="11" s="1"/>
  <c r="P1040" i="11" s="1"/>
  <c r="K985" i="11"/>
  <c r="L985" i="11" s="1"/>
  <c r="M985" i="11" s="1"/>
  <c r="K1001" i="11"/>
  <c r="L1001" i="11" s="1"/>
  <c r="M1001" i="11" s="1"/>
  <c r="K1017" i="11"/>
  <c r="L1017" i="11" s="1"/>
  <c r="M1017" i="11" s="1"/>
  <c r="K1033" i="11"/>
  <c r="L1033" i="11" s="1"/>
  <c r="M1033" i="11" s="1"/>
  <c r="P1033" i="11" s="1"/>
  <c r="L1391" i="7"/>
  <c r="L1371" i="7"/>
  <c r="L1389" i="7"/>
  <c r="M1389" i="7" s="1"/>
  <c r="P1389" i="7" s="1"/>
  <c r="J1385" i="1" s="1"/>
  <c r="L1373" i="7"/>
  <c r="M1373" i="7" s="1"/>
  <c r="P1373" i="7" s="1"/>
  <c r="J1369" i="1" s="1"/>
  <c r="L1396" i="7"/>
  <c r="L1388" i="7"/>
  <c r="M1388" i="7" s="1"/>
  <c r="L1380" i="7"/>
  <c r="M1380" i="7" s="1"/>
  <c r="P1380" i="7" s="1"/>
  <c r="J1376" i="1" s="1"/>
  <c r="L1372" i="7"/>
  <c r="M1372" i="7" s="1"/>
  <c r="L1364" i="7"/>
  <c r="L1318" i="7"/>
  <c r="M1318" i="7" s="1"/>
  <c r="P1318" i="7" s="1"/>
  <c r="J1315" i="1" s="1"/>
  <c r="L1357" i="7"/>
  <c r="L1341" i="7"/>
  <c r="M1341" i="7" s="1"/>
  <c r="L1319" i="7"/>
  <c r="M1319" i="7" s="1"/>
  <c r="P1319" i="7" s="1"/>
  <c r="J1316" i="1" s="1"/>
  <c r="L1356" i="7"/>
  <c r="M1356" i="7" s="1"/>
  <c r="P1356" i="7" s="1"/>
  <c r="J1353" i="1" s="1"/>
  <c r="L1348" i="7"/>
  <c r="M1348" i="7" s="1"/>
  <c r="L1332" i="7"/>
  <c r="M1332" i="7" s="1"/>
  <c r="L1324" i="7"/>
  <c r="M1324" i="7" s="1"/>
  <c r="H404" i="8"/>
  <c r="I404" i="8" s="1"/>
  <c r="L404" i="8" s="1"/>
  <c r="H399" i="13"/>
  <c r="L288" i="11"/>
  <c r="M288" i="11" s="1"/>
  <c r="P288" i="11" s="1"/>
  <c r="L262" i="17"/>
  <c r="M262" i="17" s="1"/>
  <c r="L257" i="17"/>
  <c r="M257" i="17" s="1"/>
  <c r="L970" i="17"/>
  <c r="M970" i="17" s="1"/>
  <c r="K951" i="16"/>
  <c r="L951" i="16" s="1"/>
  <c r="K955" i="16"/>
  <c r="L955" i="16" s="1"/>
  <c r="M955" i="16" s="1"/>
  <c r="P955" i="16" s="1"/>
  <c r="K959" i="16"/>
  <c r="L959" i="16" s="1"/>
  <c r="M959" i="16" s="1"/>
  <c r="P959" i="16" s="1"/>
  <c r="K963" i="16"/>
  <c r="L963" i="16" s="1"/>
  <c r="M963" i="16" s="1"/>
  <c r="K967" i="16"/>
  <c r="L967" i="16" s="1"/>
  <c r="K971" i="16"/>
  <c r="L971" i="16" s="1"/>
  <c r="M971" i="16" s="1"/>
  <c r="P971" i="16" s="1"/>
  <c r="K975" i="16"/>
  <c r="L975" i="16" s="1"/>
  <c r="M975" i="16" s="1"/>
  <c r="P975" i="16" s="1"/>
  <c r="K979" i="16"/>
  <c r="L979" i="16" s="1"/>
  <c r="M979" i="16" s="1"/>
  <c r="P979" i="16" s="1"/>
  <c r="K983" i="16"/>
  <c r="L983" i="16" s="1"/>
  <c r="M983" i="16" s="1"/>
  <c r="K987" i="16"/>
  <c r="L987" i="16" s="1"/>
  <c r="K991" i="16"/>
  <c r="L991" i="16" s="1"/>
  <c r="M991" i="16" s="1"/>
  <c r="K995" i="16"/>
  <c r="L995" i="16" s="1"/>
  <c r="M995" i="16" s="1"/>
  <c r="P995" i="16" s="1"/>
  <c r="K999" i="16"/>
  <c r="L999" i="16" s="1"/>
  <c r="K1003" i="16"/>
  <c r="L1003" i="16" s="1"/>
  <c r="M1003" i="16" s="1"/>
  <c r="P1003" i="16" s="1"/>
  <c r="K1007" i="16"/>
  <c r="L1007" i="16" s="1"/>
  <c r="M1007" i="16" s="1"/>
  <c r="K1011" i="16"/>
  <c r="L1011" i="16" s="1"/>
  <c r="K1015" i="16"/>
  <c r="L1015" i="16" s="1"/>
  <c r="K1019" i="16"/>
  <c r="L1019" i="16" s="1"/>
  <c r="K1023" i="16"/>
  <c r="L1023" i="16" s="1"/>
  <c r="M1023" i="16" s="1"/>
  <c r="K1027" i="16"/>
  <c r="L1027" i="16" s="1"/>
  <c r="K1031" i="16"/>
  <c r="L1031" i="16" s="1"/>
  <c r="K1035" i="16"/>
  <c r="L1035" i="16" s="1"/>
  <c r="M1035" i="16" s="1"/>
  <c r="P1035" i="16" s="1"/>
  <c r="K1039" i="16"/>
  <c r="L1039" i="16" s="1"/>
  <c r="M1039" i="16" s="1"/>
  <c r="K1043" i="16"/>
  <c r="L1043" i="16" s="1"/>
  <c r="M1043" i="16" s="1"/>
  <c r="P1043" i="16" s="1"/>
  <c r="K1047" i="16"/>
  <c r="L1047" i="16" s="1"/>
  <c r="K1051" i="16"/>
  <c r="L1051" i="16" s="1"/>
  <c r="K1055" i="16"/>
  <c r="L1055" i="16" s="1"/>
  <c r="M1055" i="16" s="1"/>
  <c r="K1059" i="16"/>
  <c r="L1059" i="16" s="1"/>
  <c r="M1059" i="16" s="1"/>
  <c r="P1059" i="16" s="1"/>
  <c r="K1063" i="16"/>
  <c r="L1063" i="16" s="1"/>
  <c r="M1063" i="16" s="1"/>
  <c r="P1063" i="16" s="1"/>
  <c r="K1067" i="16"/>
  <c r="L1067" i="16" s="1"/>
  <c r="K1071" i="16"/>
  <c r="L1071" i="16" s="1"/>
  <c r="M1071" i="16" s="1"/>
  <c r="P1071" i="16" s="1"/>
  <c r="K1075" i="16"/>
  <c r="L1075" i="16" s="1"/>
  <c r="M1075" i="16" s="1"/>
  <c r="K1079" i="16"/>
  <c r="L1079" i="16" s="1"/>
  <c r="M1079" i="16" s="1"/>
  <c r="P1079" i="16" s="1"/>
  <c r="K1083" i="16"/>
  <c r="L1083" i="16" s="1"/>
  <c r="M1083" i="16" s="1"/>
  <c r="K1087" i="16"/>
  <c r="L1087" i="16" s="1"/>
  <c r="M1087" i="16" s="1"/>
  <c r="P1087" i="16" s="1"/>
  <c r="K1091" i="16"/>
  <c r="L1091" i="16" s="1"/>
  <c r="M1091" i="16" s="1"/>
  <c r="P1091" i="16" s="1"/>
  <c r="K1095" i="16"/>
  <c r="L1095" i="16" s="1"/>
  <c r="M1095" i="16" s="1"/>
  <c r="K1099" i="16"/>
  <c r="L1099" i="16" s="1"/>
  <c r="M1099" i="16" s="1"/>
  <c r="P1099" i="16" s="1"/>
  <c r="K1103" i="16"/>
  <c r="L1103" i="16" s="1"/>
  <c r="M1103" i="16" s="1"/>
  <c r="P1103" i="16" s="1"/>
  <c r="K1107" i="16"/>
  <c r="L1107" i="16" s="1"/>
  <c r="M1107" i="16" s="1"/>
  <c r="P1107" i="16" s="1"/>
  <c r="K1111" i="16"/>
  <c r="L1111" i="16" s="1"/>
  <c r="K1115" i="16"/>
  <c r="L1115" i="16" s="1"/>
  <c r="M1115" i="16" s="1"/>
  <c r="P1115" i="16" s="1"/>
  <c r="K1119" i="16"/>
  <c r="L1119" i="16" s="1"/>
  <c r="K1123" i="16"/>
  <c r="L1123" i="16" s="1"/>
  <c r="M1123" i="16" s="1"/>
  <c r="K1127" i="16"/>
  <c r="L1127" i="16" s="1"/>
  <c r="K1131" i="16"/>
  <c r="L1131" i="16" s="1"/>
  <c r="M1131" i="16" s="1"/>
  <c r="P1131" i="16" s="1"/>
  <c r="K1135" i="16"/>
  <c r="L1135" i="16" s="1"/>
  <c r="M1135" i="16" s="1"/>
  <c r="P1135" i="16" s="1"/>
  <c r="K1139" i="16"/>
  <c r="L1139" i="16" s="1"/>
  <c r="M1139" i="16" s="1"/>
  <c r="K1143" i="16"/>
  <c r="L1143" i="16" s="1"/>
  <c r="M1143" i="16" s="1"/>
  <c r="K1147" i="16"/>
  <c r="L1147" i="16" s="1"/>
  <c r="M1147" i="16" s="1"/>
  <c r="K1151" i="16"/>
  <c r="L1151" i="16" s="1"/>
  <c r="M1151" i="16" s="1"/>
  <c r="K1155" i="16"/>
  <c r="L1155" i="16" s="1"/>
  <c r="M1155" i="16" s="1"/>
  <c r="K1159" i="16"/>
  <c r="L1159" i="16" s="1"/>
  <c r="M1159" i="16" s="1"/>
  <c r="K1163" i="16"/>
  <c r="L1163" i="16" s="1"/>
  <c r="M1163" i="16" s="1"/>
  <c r="P1163" i="16" s="1"/>
  <c r="K1167" i="16"/>
  <c r="L1167" i="16" s="1"/>
  <c r="M1167" i="16" s="1"/>
  <c r="K1171" i="16"/>
  <c r="L1171" i="16" s="1"/>
  <c r="M1171" i="16" s="1"/>
  <c r="P1171" i="16" s="1"/>
  <c r="K1175" i="16"/>
  <c r="L1175" i="16" s="1"/>
  <c r="K1179" i="16"/>
  <c r="L1179" i="16" s="1"/>
  <c r="M1179" i="16" s="1"/>
  <c r="P1179" i="16" s="1"/>
  <c r="K1183" i="16"/>
  <c r="L1183" i="16" s="1"/>
  <c r="M1183" i="16" s="1"/>
  <c r="P1183" i="16" s="1"/>
  <c r="K1187" i="16"/>
  <c r="L1187" i="16" s="1"/>
  <c r="M1187" i="16" s="1"/>
  <c r="P1187" i="16" s="1"/>
  <c r="K1191" i="16"/>
  <c r="L1191" i="16" s="1"/>
  <c r="M1191" i="16" s="1"/>
  <c r="K1195" i="16"/>
  <c r="L1195" i="16" s="1"/>
  <c r="M1195" i="16" s="1"/>
  <c r="P1195" i="16" s="1"/>
  <c r="K1199" i="16"/>
  <c r="L1199" i="16" s="1"/>
  <c r="M1199" i="16" s="1"/>
  <c r="P1199" i="16" s="1"/>
  <c r="K1203" i="16"/>
  <c r="L1203" i="16" s="1"/>
  <c r="M1203" i="16" s="1"/>
  <c r="P1203" i="16" s="1"/>
  <c r="K1207" i="16"/>
  <c r="L1207" i="16" s="1"/>
  <c r="M1207" i="16" s="1"/>
  <c r="P1207" i="16" s="1"/>
  <c r="K1211" i="16"/>
  <c r="L1211" i="16" s="1"/>
  <c r="M1211" i="16" s="1"/>
  <c r="P1211" i="16" s="1"/>
  <c r="K1215" i="16"/>
  <c r="L1215" i="16" s="1"/>
  <c r="M1215" i="16" s="1"/>
  <c r="K1219" i="16"/>
  <c r="L1219" i="16" s="1"/>
  <c r="M1219" i="16" s="1"/>
  <c r="P1219" i="16" s="1"/>
  <c r="K1223" i="16"/>
  <c r="L1223" i="16" s="1"/>
  <c r="M1223" i="16" s="1"/>
  <c r="P1223" i="16" s="1"/>
  <c r="K1227" i="16"/>
  <c r="L1227" i="16" s="1"/>
  <c r="M1227" i="16" s="1"/>
  <c r="K1231" i="16"/>
  <c r="L1231" i="16" s="1"/>
  <c r="M1231" i="16" s="1"/>
  <c r="P1231" i="16" s="1"/>
  <c r="K1235" i="16"/>
  <c r="L1235" i="16" s="1"/>
  <c r="M1235" i="16" s="1"/>
  <c r="P1235" i="16" s="1"/>
  <c r="K1239" i="16"/>
  <c r="L1239" i="16" s="1"/>
  <c r="M1239" i="16" s="1"/>
  <c r="P1239" i="16" s="1"/>
  <c r="K1243" i="16"/>
  <c r="L1243" i="16" s="1"/>
  <c r="M1243" i="16" s="1"/>
  <c r="P1243" i="16" s="1"/>
  <c r="K1247" i="16"/>
  <c r="L1247" i="16" s="1"/>
  <c r="K1251" i="16"/>
  <c r="L1251" i="16" s="1"/>
  <c r="M1251" i="16" s="1"/>
  <c r="P1251" i="16" s="1"/>
  <c r="K1255" i="16"/>
  <c r="L1255" i="16" s="1"/>
  <c r="K1259" i="16"/>
  <c r="L1259" i="16" s="1"/>
  <c r="K1263" i="16"/>
  <c r="L1263" i="16" s="1"/>
  <c r="M1263" i="16" s="1"/>
  <c r="K1267" i="16"/>
  <c r="L1267" i="16" s="1"/>
  <c r="M1267" i="16" s="1"/>
  <c r="K1271" i="16"/>
  <c r="L1271" i="16" s="1"/>
  <c r="M1271" i="16" s="1"/>
  <c r="K1275" i="16"/>
  <c r="L1275" i="16" s="1"/>
  <c r="K1279" i="16"/>
  <c r="L1279" i="16" s="1"/>
  <c r="M1279" i="16" s="1"/>
  <c r="K1283" i="16"/>
  <c r="L1283" i="16" s="1"/>
  <c r="M1283" i="16" s="1"/>
  <c r="P1283" i="16" s="1"/>
  <c r="K1287" i="16"/>
  <c r="L1287" i="16" s="1"/>
  <c r="M1287" i="16" s="1"/>
  <c r="K1291" i="16"/>
  <c r="L1291" i="16" s="1"/>
  <c r="K1295" i="16"/>
  <c r="L1295" i="16" s="1"/>
  <c r="M1295" i="16" s="1"/>
  <c r="K1299" i="16"/>
  <c r="L1299" i="16" s="1"/>
  <c r="K1303" i="16"/>
  <c r="L1303" i="16" s="1"/>
  <c r="K1307" i="16"/>
  <c r="L1307" i="16" s="1"/>
  <c r="M1307" i="16" s="1"/>
  <c r="P1307" i="16" s="1"/>
  <c r="K952" i="16"/>
  <c r="L952" i="16" s="1"/>
  <c r="M952" i="16" s="1"/>
  <c r="K956" i="16"/>
  <c r="L956" i="16" s="1"/>
  <c r="M956" i="16" s="1"/>
  <c r="K960" i="16"/>
  <c r="L960" i="16" s="1"/>
  <c r="K964" i="16"/>
  <c r="L964" i="16" s="1"/>
  <c r="M964" i="16" s="1"/>
  <c r="P964" i="16" s="1"/>
  <c r="K968" i="16"/>
  <c r="L968" i="16" s="1"/>
  <c r="K972" i="16"/>
  <c r="L972" i="16" s="1"/>
  <c r="K976" i="16"/>
  <c r="L976" i="16" s="1"/>
  <c r="M976" i="16" s="1"/>
  <c r="K980" i="16"/>
  <c r="L980" i="16" s="1"/>
  <c r="M980" i="16" s="1"/>
  <c r="K984" i="16"/>
  <c r="L984" i="16" s="1"/>
  <c r="M984" i="16" s="1"/>
  <c r="K988" i="16"/>
  <c r="L988" i="16" s="1"/>
  <c r="M988" i="16" s="1"/>
  <c r="P988" i="16" s="1"/>
  <c r="K992" i="16"/>
  <c r="L992" i="16" s="1"/>
  <c r="M992" i="16" s="1"/>
  <c r="K996" i="16"/>
  <c r="L996" i="16" s="1"/>
  <c r="K1000" i="16"/>
  <c r="L1000" i="16" s="1"/>
  <c r="M1000" i="16" s="1"/>
  <c r="K1004" i="16"/>
  <c r="L1004" i="16" s="1"/>
  <c r="M1004" i="16" s="1"/>
  <c r="K1008" i="16"/>
  <c r="L1008" i="16" s="1"/>
  <c r="M1008" i="16" s="1"/>
  <c r="P1008" i="16" s="1"/>
  <c r="K1012" i="16"/>
  <c r="L1012" i="16" s="1"/>
  <c r="K1016" i="16"/>
  <c r="L1016" i="16" s="1"/>
  <c r="M1016" i="16" s="1"/>
  <c r="P1016" i="16" s="1"/>
  <c r="K1020" i="16"/>
  <c r="L1020" i="16" s="1"/>
  <c r="M1020" i="16" s="1"/>
  <c r="P1020" i="16" s="1"/>
  <c r="K1024" i="16"/>
  <c r="L1024" i="16" s="1"/>
  <c r="M1024" i="16" s="1"/>
  <c r="K1028" i="16"/>
  <c r="L1028" i="16" s="1"/>
  <c r="M1028" i="16" s="1"/>
  <c r="K1032" i="16"/>
  <c r="L1032" i="16" s="1"/>
  <c r="K1036" i="16"/>
  <c r="L1036" i="16" s="1"/>
  <c r="M1036" i="16" s="1"/>
  <c r="P1036" i="16" s="1"/>
  <c r="K1040" i="16"/>
  <c r="L1040" i="16" s="1"/>
  <c r="M1040" i="16" s="1"/>
  <c r="P1040" i="16" s="1"/>
  <c r="K1044" i="16"/>
  <c r="L1044" i="16" s="1"/>
  <c r="M1044" i="16" s="1"/>
  <c r="P1044" i="16" s="1"/>
  <c r="K1048" i="16"/>
  <c r="L1048" i="16" s="1"/>
  <c r="M1048" i="16" s="1"/>
  <c r="K1052" i="16"/>
  <c r="L1052" i="16" s="1"/>
  <c r="M1052" i="16" s="1"/>
  <c r="P1052" i="16" s="1"/>
  <c r="K1056" i="16"/>
  <c r="L1056" i="16" s="1"/>
  <c r="M1056" i="16" s="1"/>
  <c r="P1056" i="16" s="1"/>
  <c r="K1060" i="16"/>
  <c r="L1060" i="16" s="1"/>
  <c r="M1060" i="16" s="1"/>
  <c r="K1064" i="16"/>
  <c r="L1064" i="16" s="1"/>
  <c r="M1064" i="16" s="1"/>
  <c r="K1068" i="16"/>
  <c r="L1068" i="16" s="1"/>
  <c r="M1068" i="16" s="1"/>
  <c r="P1068" i="16" s="1"/>
  <c r="K1072" i="16"/>
  <c r="L1072" i="16" s="1"/>
  <c r="M1072" i="16" s="1"/>
  <c r="P1072" i="16" s="1"/>
  <c r="K1076" i="16"/>
  <c r="L1076" i="16" s="1"/>
  <c r="M1076" i="16" s="1"/>
  <c r="P1076" i="16" s="1"/>
  <c r="K1080" i="16"/>
  <c r="L1080" i="16" s="1"/>
  <c r="M1080" i="16" s="1"/>
  <c r="P1080" i="16" s="1"/>
  <c r="K1084" i="16"/>
  <c r="L1084" i="16" s="1"/>
  <c r="M1084" i="16" s="1"/>
  <c r="K1088" i="16"/>
  <c r="L1088" i="16" s="1"/>
  <c r="M1088" i="16" s="1"/>
  <c r="K1092" i="16"/>
  <c r="L1092" i="16" s="1"/>
  <c r="K1096" i="16"/>
  <c r="L1096" i="16" s="1"/>
  <c r="M1096" i="16" s="1"/>
  <c r="P1096" i="16" s="1"/>
  <c r="K1100" i="16"/>
  <c r="L1100" i="16" s="1"/>
  <c r="M1100" i="16" s="1"/>
  <c r="P1100" i="16" s="1"/>
  <c r="K1104" i="16"/>
  <c r="L1104" i="16" s="1"/>
  <c r="M1104" i="16" s="1"/>
  <c r="K1108" i="16"/>
  <c r="L1108" i="16" s="1"/>
  <c r="K1112" i="16"/>
  <c r="L1112" i="16" s="1"/>
  <c r="M1112" i="16" s="1"/>
  <c r="P1112" i="16" s="1"/>
  <c r="K1116" i="16"/>
  <c r="L1116" i="16" s="1"/>
  <c r="M1116" i="16" s="1"/>
  <c r="K1120" i="16"/>
  <c r="L1120" i="16" s="1"/>
  <c r="M1120" i="16" s="1"/>
  <c r="K1124" i="16"/>
  <c r="L1124" i="16" s="1"/>
  <c r="M1124" i="16" s="1"/>
  <c r="P1124" i="16" s="1"/>
  <c r="K1128" i="16"/>
  <c r="L1128" i="16" s="1"/>
  <c r="M1128" i="16" s="1"/>
  <c r="P1128" i="16" s="1"/>
  <c r="K1132" i="16"/>
  <c r="L1132" i="16" s="1"/>
  <c r="M1132" i="16" s="1"/>
  <c r="K1136" i="16"/>
  <c r="L1136" i="16" s="1"/>
  <c r="M1136" i="16" s="1"/>
  <c r="K1140" i="16"/>
  <c r="L1140" i="16" s="1"/>
  <c r="M1140" i="16" s="1"/>
  <c r="K1144" i="16"/>
  <c r="L1144" i="16" s="1"/>
  <c r="M1144" i="16" s="1"/>
  <c r="K1148" i="16"/>
  <c r="L1148" i="16" s="1"/>
  <c r="M1148" i="16" s="1"/>
  <c r="K1152" i="16"/>
  <c r="L1152" i="16" s="1"/>
  <c r="K1156" i="16"/>
  <c r="L1156" i="16" s="1"/>
  <c r="M1156" i="16" s="1"/>
  <c r="K1160" i="16"/>
  <c r="L1160" i="16" s="1"/>
  <c r="M1160" i="16" s="1"/>
  <c r="K1164" i="16"/>
  <c r="L1164" i="16" s="1"/>
  <c r="M1164" i="16" s="1"/>
  <c r="K1168" i="16"/>
  <c r="L1168" i="16" s="1"/>
  <c r="M1168" i="16" s="1"/>
  <c r="K1172" i="16"/>
  <c r="L1172" i="16" s="1"/>
  <c r="K1176" i="16"/>
  <c r="L1176" i="16" s="1"/>
  <c r="M1176" i="16" s="1"/>
  <c r="K1180" i="16"/>
  <c r="L1180" i="16" s="1"/>
  <c r="M1180" i="16" s="1"/>
  <c r="K1184" i="16"/>
  <c r="L1184" i="16" s="1"/>
  <c r="K1188" i="16"/>
  <c r="L1188" i="16" s="1"/>
  <c r="M1188" i="16" s="1"/>
  <c r="P1188" i="16" s="1"/>
  <c r="K1192" i="16"/>
  <c r="L1192" i="16" s="1"/>
  <c r="K1196" i="16"/>
  <c r="L1196" i="16" s="1"/>
  <c r="M1196" i="16" s="1"/>
  <c r="P1196" i="16" s="1"/>
  <c r="K1200" i="16"/>
  <c r="L1200" i="16" s="1"/>
  <c r="K1204" i="16"/>
  <c r="L1204" i="16" s="1"/>
  <c r="M1204" i="16" s="1"/>
  <c r="P1204" i="16" s="1"/>
  <c r="K1208" i="16"/>
  <c r="L1208" i="16" s="1"/>
  <c r="M1208" i="16" s="1"/>
  <c r="K1212" i="16"/>
  <c r="L1212" i="16" s="1"/>
  <c r="M1212" i="16" s="1"/>
  <c r="K1216" i="16"/>
  <c r="L1216" i="16" s="1"/>
  <c r="K1220" i="16"/>
  <c r="L1220" i="16" s="1"/>
  <c r="K1224" i="16"/>
  <c r="L1224" i="16" s="1"/>
  <c r="M1224" i="16" s="1"/>
  <c r="K1228" i="16"/>
  <c r="L1228" i="16" s="1"/>
  <c r="M1228" i="16" s="1"/>
  <c r="P1228" i="16" s="1"/>
  <c r="K1232" i="16"/>
  <c r="L1232" i="16" s="1"/>
  <c r="M1232" i="16" s="1"/>
  <c r="K1236" i="16"/>
  <c r="L1236" i="16" s="1"/>
  <c r="K1240" i="16"/>
  <c r="L1240" i="16" s="1"/>
  <c r="M1240" i="16" s="1"/>
  <c r="K1244" i="16"/>
  <c r="L1244" i="16" s="1"/>
  <c r="M1244" i="16" s="1"/>
  <c r="K1248" i="16"/>
  <c r="L1248" i="16" s="1"/>
  <c r="K1252" i="16"/>
  <c r="L1252" i="16" s="1"/>
  <c r="M1252" i="16" s="1"/>
  <c r="K1256" i="16"/>
  <c r="L1256" i="16" s="1"/>
  <c r="M1256" i="16" s="1"/>
  <c r="K1260" i="16"/>
  <c r="L1260" i="16" s="1"/>
  <c r="M1260" i="16" s="1"/>
  <c r="P1260" i="16" s="1"/>
  <c r="K1264" i="16"/>
  <c r="L1264" i="16" s="1"/>
  <c r="M1264" i="16" s="1"/>
  <c r="K1268" i="16"/>
  <c r="L1268" i="16" s="1"/>
  <c r="M1268" i="16" s="1"/>
  <c r="K1272" i="16"/>
  <c r="L1272" i="16" s="1"/>
  <c r="M1272" i="16" s="1"/>
  <c r="K1276" i="16"/>
  <c r="L1276" i="16" s="1"/>
  <c r="M1276" i="16" s="1"/>
  <c r="P1276" i="16" s="1"/>
  <c r="K1280" i="16"/>
  <c r="L1280" i="16" s="1"/>
  <c r="K1284" i="16"/>
  <c r="L1284" i="16" s="1"/>
  <c r="M1284" i="16" s="1"/>
  <c r="K1288" i="16"/>
  <c r="L1288" i="16" s="1"/>
  <c r="M1288" i="16" s="1"/>
  <c r="P1288" i="16" s="1"/>
  <c r="K1292" i="16"/>
  <c r="L1292" i="16" s="1"/>
  <c r="M1292" i="16" s="1"/>
  <c r="K1296" i="16"/>
  <c r="L1296" i="16" s="1"/>
  <c r="M1296" i="16" s="1"/>
  <c r="K1300" i="16"/>
  <c r="L1300" i="16" s="1"/>
  <c r="K1304" i="16"/>
  <c r="L1304" i="16" s="1"/>
  <c r="M1304" i="16" s="1"/>
  <c r="K1308" i="16"/>
  <c r="L1308" i="16" s="1"/>
  <c r="M1308" i="16" s="1"/>
  <c r="K957" i="16"/>
  <c r="L957" i="16" s="1"/>
  <c r="M957" i="16" s="1"/>
  <c r="K965" i="16"/>
  <c r="L965" i="16" s="1"/>
  <c r="M965" i="16" s="1"/>
  <c r="P965" i="16" s="1"/>
  <c r="K973" i="16"/>
  <c r="L973" i="16" s="1"/>
  <c r="M973" i="16" s="1"/>
  <c r="P973" i="16" s="1"/>
  <c r="K981" i="16"/>
  <c r="L981" i="16" s="1"/>
  <c r="M981" i="16" s="1"/>
  <c r="P981" i="16" s="1"/>
  <c r="K989" i="16"/>
  <c r="L989" i="16" s="1"/>
  <c r="K997" i="16"/>
  <c r="L997" i="16" s="1"/>
  <c r="M997" i="16" s="1"/>
  <c r="P997" i="16" s="1"/>
  <c r="K1005" i="16"/>
  <c r="L1005" i="16" s="1"/>
  <c r="M1005" i="16" s="1"/>
  <c r="K1013" i="16"/>
  <c r="L1013" i="16" s="1"/>
  <c r="M1013" i="16" s="1"/>
  <c r="K1021" i="16"/>
  <c r="L1021" i="16" s="1"/>
  <c r="K1029" i="16"/>
  <c r="L1029" i="16" s="1"/>
  <c r="M1029" i="16" s="1"/>
  <c r="K1037" i="16"/>
  <c r="L1037" i="16" s="1"/>
  <c r="M1037" i="16" s="1"/>
  <c r="K1045" i="16"/>
  <c r="L1045" i="16" s="1"/>
  <c r="M1045" i="16" s="1"/>
  <c r="K1053" i="16"/>
  <c r="L1053" i="16" s="1"/>
  <c r="M1053" i="16" s="1"/>
  <c r="P1053" i="16" s="1"/>
  <c r="K1061" i="16"/>
  <c r="L1061" i="16" s="1"/>
  <c r="M1061" i="16" s="1"/>
  <c r="K1069" i="16"/>
  <c r="L1069" i="16" s="1"/>
  <c r="K1077" i="16"/>
  <c r="L1077" i="16" s="1"/>
  <c r="M1077" i="16" s="1"/>
  <c r="K1085" i="16"/>
  <c r="L1085" i="16" s="1"/>
  <c r="K1093" i="16"/>
  <c r="L1093" i="16" s="1"/>
  <c r="K1101" i="16"/>
  <c r="L1101" i="16" s="1"/>
  <c r="M1101" i="16" s="1"/>
  <c r="K1109" i="16"/>
  <c r="L1109" i="16" s="1"/>
  <c r="M1109" i="16" s="1"/>
  <c r="K1117" i="16"/>
  <c r="L1117" i="16" s="1"/>
  <c r="M1117" i="16" s="1"/>
  <c r="K1125" i="16"/>
  <c r="L1125" i="16" s="1"/>
  <c r="K1133" i="16"/>
  <c r="L1133" i="16" s="1"/>
  <c r="M1133" i="16" s="1"/>
  <c r="K1141" i="16"/>
  <c r="L1141" i="16" s="1"/>
  <c r="M1141" i="16" s="1"/>
  <c r="K1149" i="16"/>
  <c r="L1149" i="16" s="1"/>
  <c r="M1149" i="16" s="1"/>
  <c r="K1157" i="16"/>
  <c r="L1157" i="16" s="1"/>
  <c r="K1165" i="16"/>
  <c r="L1165" i="16" s="1"/>
  <c r="M1165" i="16" s="1"/>
  <c r="K1173" i="16"/>
  <c r="L1173" i="16" s="1"/>
  <c r="K1181" i="16"/>
  <c r="L1181" i="16" s="1"/>
  <c r="K1189" i="16"/>
  <c r="L1189" i="16" s="1"/>
  <c r="K1197" i="16"/>
  <c r="L1197" i="16" s="1"/>
  <c r="M1197" i="16" s="1"/>
  <c r="P1197" i="16" s="1"/>
  <c r="K1205" i="16"/>
  <c r="L1205" i="16" s="1"/>
  <c r="M1205" i="16" s="1"/>
  <c r="P1205" i="16" s="1"/>
  <c r="K1213" i="16"/>
  <c r="L1213" i="16" s="1"/>
  <c r="M1213" i="16" s="1"/>
  <c r="P1213" i="16" s="1"/>
  <c r="K1221" i="16"/>
  <c r="L1221" i="16" s="1"/>
  <c r="M1221" i="16" s="1"/>
  <c r="P1221" i="16" s="1"/>
  <c r="K1229" i="16"/>
  <c r="L1229" i="16" s="1"/>
  <c r="K1237" i="16"/>
  <c r="L1237" i="16" s="1"/>
  <c r="M1237" i="16" s="1"/>
  <c r="K1245" i="16"/>
  <c r="L1245" i="16" s="1"/>
  <c r="M1245" i="16" s="1"/>
  <c r="P1245" i="16" s="1"/>
  <c r="K1253" i="16"/>
  <c r="L1253" i="16" s="1"/>
  <c r="K1261" i="16"/>
  <c r="L1261" i="16" s="1"/>
  <c r="M1261" i="16" s="1"/>
  <c r="K1269" i="16"/>
  <c r="L1269" i="16" s="1"/>
  <c r="M1269" i="16" s="1"/>
  <c r="K1277" i="16"/>
  <c r="L1277" i="16" s="1"/>
  <c r="K1285" i="16"/>
  <c r="L1285" i="16" s="1"/>
  <c r="M1285" i="16" s="1"/>
  <c r="P1285" i="16" s="1"/>
  <c r="K1293" i="16"/>
  <c r="L1293" i="16" s="1"/>
  <c r="M1293" i="16" s="1"/>
  <c r="P1293" i="16" s="1"/>
  <c r="K1301" i="16"/>
  <c r="L1301" i="16" s="1"/>
  <c r="M1301" i="16" s="1"/>
  <c r="P1301" i="16" s="1"/>
  <c r="K953" i="16"/>
  <c r="L953" i="16" s="1"/>
  <c r="K969" i="16"/>
  <c r="L969" i="16" s="1"/>
  <c r="M969" i="16" s="1"/>
  <c r="P969" i="16" s="1"/>
  <c r="K985" i="16"/>
  <c r="L985" i="16" s="1"/>
  <c r="M985" i="16" s="1"/>
  <c r="P985" i="16" s="1"/>
  <c r="K1001" i="16"/>
  <c r="L1001" i="16" s="1"/>
  <c r="M1001" i="16" s="1"/>
  <c r="K1017" i="16"/>
  <c r="L1017" i="16" s="1"/>
  <c r="M1017" i="16" s="1"/>
  <c r="P1017" i="16" s="1"/>
  <c r="K1033" i="16"/>
  <c r="L1033" i="16" s="1"/>
  <c r="K1041" i="16"/>
  <c r="L1041" i="16" s="1"/>
  <c r="M1041" i="16" s="1"/>
  <c r="K1057" i="16"/>
  <c r="L1057" i="16" s="1"/>
  <c r="M1057" i="16" s="1"/>
  <c r="K1081" i="16"/>
  <c r="L1081" i="16" s="1"/>
  <c r="K1097" i="16"/>
  <c r="L1097" i="16" s="1"/>
  <c r="M1097" i="16" s="1"/>
  <c r="P1097" i="16" s="1"/>
  <c r="K1113" i="16"/>
  <c r="L1113" i="16" s="1"/>
  <c r="M1113" i="16" s="1"/>
  <c r="K1129" i="16"/>
  <c r="L1129" i="16" s="1"/>
  <c r="M1129" i="16" s="1"/>
  <c r="K1249" i="16"/>
  <c r="L1249" i="16" s="1"/>
  <c r="M1249" i="16" s="1"/>
  <c r="K1273" i="16"/>
  <c r="L1273" i="16" s="1"/>
  <c r="K1297" i="16"/>
  <c r="L1297" i="16" s="1"/>
  <c r="M1297" i="16" s="1"/>
  <c r="K962" i="16"/>
  <c r="L962" i="16" s="1"/>
  <c r="M962" i="16" s="1"/>
  <c r="P962" i="16" s="1"/>
  <c r="K970" i="16"/>
  <c r="L970" i="16" s="1"/>
  <c r="M970" i="16" s="1"/>
  <c r="K986" i="16"/>
  <c r="L986" i="16" s="1"/>
  <c r="M986" i="16" s="1"/>
  <c r="K1002" i="16"/>
  <c r="L1002" i="16" s="1"/>
  <c r="M1002" i="16" s="1"/>
  <c r="P1002" i="16" s="1"/>
  <c r="K1018" i="16"/>
  <c r="L1018" i="16" s="1"/>
  <c r="M1018" i="16" s="1"/>
  <c r="P1018" i="16" s="1"/>
  <c r="K1034" i="16"/>
  <c r="L1034" i="16" s="1"/>
  <c r="M1034" i="16" s="1"/>
  <c r="K1050" i="16"/>
  <c r="L1050" i="16" s="1"/>
  <c r="M1050" i="16" s="1"/>
  <c r="P1050" i="16" s="1"/>
  <c r="K1066" i="16"/>
  <c r="L1066" i="16" s="1"/>
  <c r="K1082" i="16"/>
  <c r="L1082" i="16" s="1"/>
  <c r="M1082" i="16" s="1"/>
  <c r="K1098" i="16"/>
  <c r="L1098" i="16" s="1"/>
  <c r="M1098" i="16" s="1"/>
  <c r="K1114" i="16"/>
  <c r="L1114" i="16" s="1"/>
  <c r="M1114" i="16" s="1"/>
  <c r="P1114" i="16" s="1"/>
  <c r="K1130" i="16"/>
  <c r="L1130" i="16" s="1"/>
  <c r="M1130" i="16" s="1"/>
  <c r="K1146" i="16"/>
  <c r="L1146" i="16" s="1"/>
  <c r="M1146" i="16" s="1"/>
  <c r="P1146" i="16" s="1"/>
  <c r="K1162" i="16"/>
  <c r="L1162" i="16" s="1"/>
  <c r="M1162" i="16" s="1"/>
  <c r="P1162" i="16" s="1"/>
  <c r="K1178" i="16"/>
  <c r="L1178" i="16" s="1"/>
  <c r="M1178" i="16" s="1"/>
  <c r="P1178" i="16" s="1"/>
  <c r="K1194" i="16"/>
  <c r="L1194" i="16" s="1"/>
  <c r="K1210" i="16"/>
  <c r="L1210" i="16" s="1"/>
  <c r="M1210" i="16" s="1"/>
  <c r="P1210" i="16" s="1"/>
  <c r="K1226" i="16"/>
  <c r="L1226" i="16" s="1"/>
  <c r="K1242" i="16"/>
  <c r="L1242" i="16" s="1"/>
  <c r="M1242" i="16" s="1"/>
  <c r="K1258" i="16"/>
  <c r="L1258" i="16" s="1"/>
  <c r="K1274" i="16"/>
  <c r="L1274" i="16" s="1"/>
  <c r="M1274" i="16" s="1"/>
  <c r="P1274" i="16" s="1"/>
  <c r="K1298" i="16"/>
  <c r="L1298" i="16" s="1"/>
  <c r="K1306" i="16"/>
  <c r="L1306" i="16" s="1"/>
  <c r="M1306" i="16" s="1"/>
  <c r="K958" i="16"/>
  <c r="L958" i="16" s="1"/>
  <c r="M958" i="16" s="1"/>
  <c r="P958" i="16" s="1"/>
  <c r="K966" i="16"/>
  <c r="L966" i="16" s="1"/>
  <c r="M966" i="16" s="1"/>
  <c r="P966" i="16" s="1"/>
  <c r="K974" i="16"/>
  <c r="L974" i="16" s="1"/>
  <c r="M974" i="16" s="1"/>
  <c r="K982" i="16"/>
  <c r="L982" i="16" s="1"/>
  <c r="K990" i="16"/>
  <c r="L990" i="16" s="1"/>
  <c r="M990" i="16" s="1"/>
  <c r="P990" i="16" s="1"/>
  <c r="K998" i="16"/>
  <c r="L998" i="16" s="1"/>
  <c r="M998" i="16" s="1"/>
  <c r="K1006" i="16"/>
  <c r="L1006" i="16" s="1"/>
  <c r="M1006" i="16" s="1"/>
  <c r="K1014" i="16"/>
  <c r="L1014" i="16" s="1"/>
  <c r="M1014" i="16" s="1"/>
  <c r="P1014" i="16" s="1"/>
  <c r="K1022" i="16"/>
  <c r="L1022" i="16" s="1"/>
  <c r="M1022" i="16" s="1"/>
  <c r="P1022" i="16" s="1"/>
  <c r="K1030" i="16"/>
  <c r="L1030" i="16" s="1"/>
  <c r="M1030" i="16" s="1"/>
  <c r="P1030" i="16" s="1"/>
  <c r="K1038" i="16"/>
  <c r="L1038" i="16" s="1"/>
  <c r="K1046" i="16"/>
  <c r="L1046" i="16" s="1"/>
  <c r="M1046" i="16" s="1"/>
  <c r="P1046" i="16" s="1"/>
  <c r="K1054" i="16"/>
  <c r="L1054" i="16" s="1"/>
  <c r="M1054" i="16" s="1"/>
  <c r="K1062" i="16"/>
  <c r="L1062" i="16" s="1"/>
  <c r="M1062" i="16" s="1"/>
  <c r="P1062" i="16" s="1"/>
  <c r="K1070" i="16"/>
  <c r="L1070" i="16" s="1"/>
  <c r="M1070" i="16" s="1"/>
  <c r="P1070" i="16" s="1"/>
  <c r="K1078" i="16"/>
  <c r="L1078" i="16" s="1"/>
  <c r="M1078" i="16" s="1"/>
  <c r="K1086" i="16"/>
  <c r="L1086" i="16" s="1"/>
  <c r="M1086" i="16" s="1"/>
  <c r="K1094" i="16"/>
  <c r="L1094" i="16" s="1"/>
  <c r="M1094" i="16" s="1"/>
  <c r="P1094" i="16" s="1"/>
  <c r="K1102" i="16"/>
  <c r="L1102" i="16" s="1"/>
  <c r="M1102" i="16" s="1"/>
  <c r="P1102" i="16" s="1"/>
  <c r="K1110" i="16"/>
  <c r="L1110" i="16" s="1"/>
  <c r="M1110" i="16" s="1"/>
  <c r="K1118" i="16"/>
  <c r="L1118" i="16" s="1"/>
  <c r="M1118" i="16" s="1"/>
  <c r="K1126" i="16"/>
  <c r="L1126" i="16" s="1"/>
  <c r="M1126" i="16" s="1"/>
  <c r="K1134" i="16"/>
  <c r="L1134" i="16" s="1"/>
  <c r="M1134" i="16" s="1"/>
  <c r="K1142" i="16"/>
  <c r="L1142" i="16" s="1"/>
  <c r="K1150" i="16"/>
  <c r="L1150" i="16" s="1"/>
  <c r="M1150" i="16" s="1"/>
  <c r="K1158" i="16"/>
  <c r="L1158" i="16" s="1"/>
  <c r="M1158" i="16" s="1"/>
  <c r="P1158" i="16" s="1"/>
  <c r="K1166" i="16"/>
  <c r="L1166" i="16" s="1"/>
  <c r="K1174" i="16"/>
  <c r="L1174" i="16" s="1"/>
  <c r="M1174" i="16" s="1"/>
  <c r="P1174" i="16" s="1"/>
  <c r="K1182" i="16"/>
  <c r="L1182" i="16" s="1"/>
  <c r="M1182" i="16" s="1"/>
  <c r="K1190" i="16"/>
  <c r="L1190" i="16" s="1"/>
  <c r="M1190" i="16" s="1"/>
  <c r="P1190" i="16" s="1"/>
  <c r="K1198" i="16"/>
  <c r="L1198" i="16" s="1"/>
  <c r="K1206" i="16"/>
  <c r="L1206" i="16" s="1"/>
  <c r="M1206" i="16" s="1"/>
  <c r="P1206" i="16" s="1"/>
  <c r="K1214" i="16"/>
  <c r="L1214" i="16" s="1"/>
  <c r="M1214" i="16" s="1"/>
  <c r="K1222" i="16"/>
  <c r="L1222" i="16" s="1"/>
  <c r="M1222" i="16" s="1"/>
  <c r="P1222" i="16" s="1"/>
  <c r="K1230" i="16"/>
  <c r="L1230" i="16" s="1"/>
  <c r="M1230" i="16" s="1"/>
  <c r="K1238" i="16"/>
  <c r="L1238" i="16" s="1"/>
  <c r="M1238" i="16" s="1"/>
  <c r="P1238" i="16" s="1"/>
  <c r="K1246" i="16"/>
  <c r="L1246" i="16" s="1"/>
  <c r="M1246" i="16" s="1"/>
  <c r="K1254" i="16"/>
  <c r="L1254" i="16" s="1"/>
  <c r="M1254" i="16" s="1"/>
  <c r="P1254" i="16" s="1"/>
  <c r="K1262" i="16"/>
  <c r="L1262" i="16" s="1"/>
  <c r="K1270" i="16"/>
  <c r="L1270" i="16" s="1"/>
  <c r="M1270" i="16" s="1"/>
  <c r="K1278" i="16"/>
  <c r="L1278" i="16" s="1"/>
  <c r="M1278" i="16" s="1"/>
  <c r="P1278" i="16" s="1"/>
  <c r="K1286" i="16"/>
  <c r="L1286" i="16" s="1"/>
  <c r="K1294" i="16"/>
  <c r="L1294" i="16" s="1"/>
  <c r="K1302" i="16"/>
  <c r="L1302" i="16" s="1"/>
  <c r="M1302" i="16" s="1"/>
  <c r="K961" i="16"/>
  <c r="L961" i="16" s="1"/>
  <c r="M961" i="16" s="1"/>
  <c r="P961" i="16" s="1"/>
  <c r="K977" i="16"/>
  <c r="L977" i="16" s="1"/>
  <c r="M977" i="16" s="1"/>
  <c r="P977" i="16" s="1"/>
  <c r="K993" i="16"/>
  <c r="L993" i="16" s="1"/>
  <c r="K1009" i="16"/>
  <c r="L1009" i="16" s="1"/>
  <c r="M1009" i="16" s="1"/>
  <c r="K1025" i="16"/>
  <c r="L1025" i="16" s="1"/>
  <c r="M1025" i="16" s="1"/>
  <c r="K1049" i="16"/>
  <c r="L1049" i="16" s="1"/>
  <c r="M1049" i="16" s="1"/>
  <c r="K1065" i="16"/>
  <c r="L1065" i="16" s="1"/>
  <c r="M1065" i="16" s="1"/>
  <c r="K1073" i="16"/>
  <c r="L1073" i="16" s="1"/>
  <c r="M1073" i="16" s="1"/>
  <c r="P1073" i="16" s="1"/>
  <c r="K1089" i="16"/>
  <c r="L1089" i="16" s="1"/>
  <c r="M1089" i="16" s="1"/>
  <c r="K1105" i="16"/>
  <c r="L1105" i="16" s="1"/>
  <c r="M1105" i="16" s="1"/>
  <c r="K1121" i="16"/>
  <c r="L1121" i="16" s="1"/>
  <c r="M1121" i="16" s="1"/>
  <c r="K1137" i="16"/>
  <c r="L1137" i="16" s="1"/>
  <c r="M1137" i="16" s="1"/>
  <c r="P1137" i="16" s="1"/>
  <c r="K1145" i="16"/>
  <c r="L1145" i="16" s="1"/>
  <c r="M1145" i="16" s="1"/>
  <c r="P1145" i="16" s="1"/>
  <c r="K1153" i="16"/>
  <c r="L1153" i="16" s="1"/>
  <c r="K1161" i="16"/>
  <c r="L1161" i="16" s="1"/>
  <c r="M1161" i="16" s="1"/>
  <c r="K1169" i="16"/>
  <c r="L1169" i="16" s="1"/>
  <c r="M1169" i="16" s="1"/>
  <c r="K1177" i="16"/>
  <c r="L1177" i="16" s="1"/>
  <c r="M1177" i="16" s="1"/>
  <c r="K1185" i="16"/>
  <c r="L1185" i="16" s="1"/>
  <c r="M1185" i="16" s="1"/>
  <c r="K1193" i="16"/>
  <c r="L1193" i="16" s="1"/>
  <c r="M1193" i="16" s="1"/>
  <c r="K1201" i="16"/>
  <c r="L1201" i="16" s="1"/>
  <c r="M1201" i="16" s="1"/>
  <c r="P1201" i="16" s="1"/>
  <c r="K1209" i="16"/>
  <c r="L1209" i="16" s="1"/>
  <c r="M1209" i="16" s="1"/>
  <c r="K1217" i="16"/>
  <c r="L1217" i="16" s="1"/>
  <c r="M1217" i="16" s="1"/>
  <c r="K1225" i="16"/>
  <c r="L1225" i="16" s="1"/>
  <c r="K1233" i="16"/>
  <c r="L1233" i="16" s="1"/>
  <c r="M1233" i="16" s="1"/>
  <c r="P1233" i="16" s="1"/>
  <c r="K1241" i="16"/>
  <c r="L1241" i="16" s="1"/>
  <c r="M1241" i="16" s="1"/>
  <c r="K1257" i="16"/>
  <c r="L1257" i="16" s="1"/>
  <c r="M1257" i="16" s="1"/>
  <c r="K1265" i="16"/>
  <c r="L1265" i="16" s="1"/>
  <c r="M1265" i="16" s="1"/>
  <c r="K1281" i="16"/>
  <c r="L1281" i="16" s="1"/>
  <c r="M1281" i="16" s="1"/>
  <c r="P1281" i="16" s="1"/>
  <c r="K1289" i="16"/>
  <c r="L1289" i="16" s="1"/>
  <c r="M1289" i="16" s="1"/>
  <c r="P1289" i="16" s="1"/>
  <c r="K1305" i="16"/>
  <c r="L1305" i="16" s="1"/>
  <c r="M1305" i="16" s="1"/>
  <c r="P1305" i="16" s="1"/>
  <c r="K954" i="16"/>
  <c r="L954" i="16" s="1"/>
  <c r="K978" i="16"/>
  <c r="L978" i="16" s="1"/>
  <c r="M978" i="16" s="1"/>
  <c r="K994" i="16"/>
  <c r="L994" i="16" s="1"/>
  <c r="M994" i="16" s="1"/>
  <c r="K1010" i="16"/>
  <c r="L1010" i="16" s="1"/>
  <c r="M1010" i="16" s="1"/>
  <c r="P1010" i="16" s="1"/>
  <c r="K1026" i="16"/>
  <c r="L1026" i="16" s="1"/>
  <c r="M1026" i="16" s="1"/>
  <c r="K1042" i="16"/>
  <c r="L1042" i="16" s="1"/>
  <c r="M1042" i="16" s="1"/>
  <c r="K1058" i="16"/>
  <c r="L1058" i="16" s="1"/>
  <c r="K1074" i="16"/>
  <c r="L1074" i="16" s="1"/>
  <c r="M1074" i="16" s="1"/>
  <c r="P1074" i="16" s="1"/>
  <c r="K1090" i="16"/>
  <c r="L1090" i="16" s="1"/>
  <c r="M1090" i="16" s="1"/>
  <c r="P1090" i="16" s="1"/>
  <c r="K1106" i="16"/>
  <c r="L1106" i="16" s="1"/>
  <c r="M1106" i="16" s="1"/>
  <c r="P1106" i="16" s="1"/>
  <c r="K1122" i="16"/>
  <c r="L1122" i="16" s="1"/>
  <c r="M1122" i="16" s="1"/>
  <c r="K1138" i="16"/>
  <c r="L1138" i="16" s="1"/>
  <c r="K1154" i="16"/>
  <c r="L1154" i="16" s="1"/>
  <c r="M1154" i="16" s="1"/>
  <c r="K1170" i="16"/>
  <c r="L1170" i="16" s="1"/>
  <c r="M1170" i="16" s="1"/>
  <c r="P1170" i="16" s="1"/>
  <c r="K1186" i="16"/>
  <c r="L1186" i="16" s="1"/>
  <c r="M1186" i="16" s="1"/>
  <c r="K1202" i="16"/>
  <c r="L1202" i="16" s="1"/>
  <c r="K1218" i="16"/>
  <c r="L1218" i="16" s="1"/>
  <c r="M1218" i="16" s="1"/>
  <c r="K1234" i="16"/>
  <c r="L1234" i="16" s="1"/>
  <c r="M1234" i="16" s="1"/>
  <c r="P1234" i="16" s="1"/>
  <c r="K1250" i="16"/>
  <c r="L1250" i="16" s="1"/>
  <c r="M1250" i="16" s="1"/>
  <c r="K1266" i="16"/>
  <c r="L1266" i="16" s="1"/>
  <c r="M1266" i="16" s="1"/>
  <c r="K1282" i="16"/>
  <c r="L1282" i="16" s="1"/>
  <c r="K1290" i="16"/>
  <c r="L1290" i="16" s="1"/>
  <c r="M1290" i="16" s="1"/>
  <c r="P1290" i="16" s="1"/>
  <c r="K291" i="11"/>
  <c r="L291" i="11" s="1"/>
  <c r="K295" i="11"/>
  <c r="L295" i="11" s="1"/>
  <c r="M295" i="11" s="1"/>
  <c r="K299" i="11"/>
  <c r="L299" i="11" s="1"/>
  <c r="K303" i="11"/>
  <c r="L303" i="11" s="1"/>
  <c r="M303" i="11" s="1"/>
  <c r="K307" i="11"/>
  <c r="L307" i="11" s="1"/>
  <c r="K311" i="11"/>
  <c r="L311" i="11" s="1"/>
  <c r="M311" i="11" s="1"/>
  <c r="K315" i="11"/>
  <c r="L315" i="11" s="1"/>
  <c r="M315" i="11" s="1"/>
  <c r="K319" i="11"/>
  <c r="L319" i="11" s="1"/>
  <c r="M319" i="11" s="1"/>
  <c r="K323" i="11"/>
  <c r="L323" i="11" s="1"/>
  <c r="M323" i="11" s="1"/>
  <c r="K327" i="11"/>
  <c r="L327" i="11" s="1"/>
  <c r="M327" i="11" s="1"/>
  <c r="K331" i="11"/>
  <c r="L331" i="11" s="1"/>
  <c r="K335" i="11"/>
  <c r="L335" i="11" s="1"/>
  <c r="M335" i="11" s="1"/>
  <c r="K339" i="11"/>
  <c r="L339" i="11" s="1"/>
  <c r="K343" i="11"/>
  <c r="L343" i="11" s="1"/>
  <c r="M343" i="11" s="1"/>
  <c r="K347" i="11"/>
  <c r="L347" i="11" s="1"/>
  <c r="K351" i="11"/>
  <c r="L351" i="11" s="1"/>
  <c r="M351" i="11" s="1"/>
  <c r="P351" i="11" s="1"/>
  <c r="K355" i="11"/>
  <c r="L355" i="11" s="1"/>
  <c r="M355" i="11" s="1"/>
  <c r="K359" i="11"/>
  <c r="L359" i="11" s="1"/>
  <c r="M359" i="11" s="1"/>
  <c r="K363" i="11"/>
  <c r="L363" i="11" s="1"/>
  <c r="K367" i="11"/>
  <c r="L367" i="11" s="1"/>
  <c r="M367" i="11" s="1"/>
  <c r="K371" i="11"/>
  <c r="L371" i="11" s="1"/>
  <c r="M371" i="11" s="1"/>
  <c r="K375" i="11"/>
  <c r="L375" i="11" s="1"/>
  <c r="M375" i="11" s="1"/>
  <c r="K379" i="11"/>
  <c r="L379" i="11" s="1"/>
  <c r="K383" i="11"/>
  <c r="L383" i="11" s="1"/>
  <c r="M383" i="11" s="1"/>
  <c r="K387" i="11"/>
  <c r="L387" i="11" s="1"/>
  <c r="K391" i="11"/>
  <c r="L391" i="11" s="1"/>
  <c r="M391" i="11" s="1"/>
  <c r="K395" i="11"/>
  <c r="L395" i="11" s="1"/>
  <c r="K399" i="11"/>
  <c r="L399" i="11" s="1"/>
  <c r="M399" i="11" s="1"/>
  <c r="K403" i="11"/>
  <c r="L403" i="11" s="1"/>
  <c r="K407" i="11"/>
  <c r="L407" i="11" s="1"/>
  <c r="M407" i="11" s="1"/>
  <c r="K411" i="11"/>
  <c r="L411" i="11" s="1"/>
  <c r="K415" i="11"/>
  <c r="L415" i="11" s="1"/>
  <c r="M415" i="11" s="1"/>
  <c r="K419" i="11"/>
  <c r="L419" i="11" s="1"/>
  <c r="M419" i="11" s="1"/>
  <c r="K423" i="11"/>
  <c r="L423" i="11" s="1"/>
  <c r="K427" i="11"/>
  <c r="L427" i="11" s="1"/>
  <c r="K431" i="11"/>
  <c r="L431" i="11" s="1"/>
  <c r="M431" i="11" s="1"/>
  <c r="K435" i="11"/>
  <c r="L435" i="11" s="1"/>
  <c r="M435" i="11" s="1"/>
  <c r="K439" i="11"/>
  <c r="L439" i="11" s="1"/>
  <c r="M439" i="11" s="1"/>
  <c r="K443" i="11"/>
  <c r="L443" i="11" s="1"/>
  <c r="M443" i="11" s="1"/>
  <c r="K447" i="11"/>
  <c r="L447" i="11" s="1"/>
  <c r="M447" i="11" s="1"/>
  <c r="P447" i="11" s="1"/>
  <c r="K451" i="11"/>
  <c r="L451" i="11" s="1"/>
  <c r="M451" i="11" s="1"/>
  <c r="P451" i="11" s="1"/>
  <c r="K455" i="11"/>
  <c r="L455" i="11" s="1"/>
  <c r="M455" i="11" s="1"/>
  <c r="K459" i="11"/>
  <c r="L459" i="11" s="1"/>
  <c r="M459" i="11" s="1"/>
  <c r="K463" i="11"/>
  <c r="L463" i="11" s="1"/>
  <c r="M463" i="11" s="1"/>
  <c r="K292" i="11"/>
  <c r="L292" i="11" s="1"/>
  <c r="M292" i="11" s="1"/>
  <c r="K296" i="11"/>
  <c r="L296" i="11" s="1"/>
  <c r="M296" i="11" s="1"/>
  <c r="K300" i="11"/>
  <c r="L300" i="11" s="1"/>
  <c r="K304" i="11"/>
  <c r="L304" i="11" s="1"/>
  <c r="M304" i="11" s="1"/>
  <c r="K308" i="11"/>
  <c r="L308" i="11" s="1"/>
  <c r="K312" i="11"/>
  <c r="L312" i="11" s="1"/>
  <c r="M312" i="11" s="1"/>
  <c r="K316" i="11"/>
  <c r="L316" i="11" s="1"/>
  <c r="K320" i="11"/>
  <c r="L320" i="11" s="1"/>
  <c r="M320" i="11" s="1"/>
  <c r="K324" i="11"/>
  <c r="L324" i="11" s="1"/>
  <c r="M324" i="11" s="1"/>
  <c r="K328" i="11"/>
  <c r="L328" i="11" s="1"/>
  <c r="M328" i="11" s="1"/>
  <c r="K332" i="11"/>
  <c r="L332" i="11" s="1"/>
  <c r="K336" i="11"/>
  <c r="L336" i="11" s="1"/>
  <c r="M336" i="11" s="1"/>
  <c r="K340" i="11"/>
  <c r="L340" i="11" s="1"/>
  <c r="M340" i="11" s="1"/>
  <c r="K344" i="11"/>
  <c r="L344" i="11" s="1"/>
  <c r="M344" i="11" s="1"/>
  <c r="K348" i="11"/>
  <c r="L348" i="11" s="1"/>
  <c r="K352" i="11"/>
  <c r="L352" i="11" s="1"/>
  <c r="M352" i="11" s="1"/>
  <c r="P352" i="11" s="1"/>
  <c r="K356" i="11"/>
  <c r="L356" i="11" s="1"/>
  <c r="K360" i="11"/>
  <c r="L360" i="11" s="1"/>
  <c r="M360" i="11" s="1"/>
  <c r="K364" i="11"/>
  <c r="L364" i="11" s="1"/>
  <c r="K368" i="11"/>
  <c r="L368" i="11" s="1"/>
  <c r="M368" i="11" s="1"/>
  <c r="K372" i="11"/>
  <c r="L372" i="11" s="1"/>
  <c r="M372" i="11" s="1"/>
  <c r="P372" i="11" s="1"/>
  <c r="K376" i="11"/>
  <c r="L376" i="11" s="1"/>
  <c r="M376" i="11" s="1"/>
  <c r="K380" i="11"/>
  <c r="L380" i="11" s="1"/>
  <c r="K384" i="11"/>
  <c r="L384" i="11" s="1"/>
  <c r="M384" i="11" s="1"/>
  <c r="K388" i="11"/>
  <c r="L388" i="11" s="1"/>
  <c r="M388" i="11" s="1"/>
  <c r="K392" i="11"/>
  <c r="L392" i="11" s="1"/>
  <c r="M392" i="11" s="1"/>
  <c r="K396" i="11"/>
  <c r="L396" i="11" s="1"/>
  <c r="K400" i="11"/>
  <c r="L400" i="11" s="1"/>
  <c r="M400" i="11" s="1"/>
  <c r="K404" i="11"/>
  <c r="L404" i="11" s="1"/>
  <c r="M404" i="11" s="1"/>
  <c r="K408" i="11"/>
  <c r="L408" i="11" s="1"/>
  <c r="M408" i="11" s="1"/>
  <c r="P408" i="11" s="1"/>
  <c r="K412" i="11"/>
  <c r="L412" i="11" s="1"/>
  <c r="M412" i="11" s="1"/>
  <c r="K416" i="11"/>
  <c r="L416" i="11" s="1"/>
  <c r="M416" i="11" s="1"/>
  <c r="K420" i="11"/>
  <c r="L420" i="11" s="1"/>
  <c r="M420" i="11" s="1"/>
  <c r="K424" i="11"/>
  <c r="L424" i="11" s="1"/>
  <c r="M424" i="11" s="1"/>
  <c r="K428" i="11"/>
  <c r="L428" i="11" s="1"/>
  <c r="K432" i="11"/>
  <c r="L432" i="11" s="1"/>
  <c r="M432" i="11" s="1"/>
  <c r="K436" i="11"/>
  <c r="L436" i="11" s="1"/>
  <c r="M436" i="11" s="1"/>
  <c r="K440" i="11"/>
  <c r="L440" i="11" s="1"/>
  <c r="M440" i="11" s="1"/>
  <c r="K444" i="11"/>
  <c r="L444" i="11" s="1"/>
  <c r="K448" i="11"/>
  <c r="L448" i="11" s="1"/>
  <c r="M448" i="11" s="1"/>
  <c r="P448" i="11" s="1"/>
  <c r="K452" i="11"/>
  <c r="L452" i="11" s="1"/>
  <c r="K456" i="11"/>
  <c r="L456" i="11" s="1"/>
  <c r="M456" i="11" s="1"/>
  <c r="K460" i="11"/>
  <c r="L460" i="11" s="1"/>
  <c r="K293" i="11"/>
  <c r="L293" i="11" s="1"/>
  <c r="K301" i="11"/>
  <c r="L301" i="11" s="1"/>
  <c r="M301" i="11" s="1"/>
  <c r="K309" i="11"/>
  <c r="L309" i="11" s="1"/>
  <c r="M309" i="11" s="1"/>
  <c r="K317" i="11"/>
  <c r="L317" i="11" s="1"/>
  <c r="K325" i="11"/>
  <c r="L325" i="11" s="1"/>
  <c r="M325" i="11" s="1"/>
  <c r="K333" i="11"/>
  <c r="L333" i="11" s="1"/>
  <c r="K341" i="11"/>
  <c r="L341" i="11" s="1"/>
  <c r="M341" i="11" s="1"/>
  <c r="K349" i="11"/>
  <c r="L349" i="11" s="1"/>
  <c r="K357" i="11"/>
  <c r="L357" i="11" s="1"/>
  <c r="M357" i="11" s="1"/>
  <c r="K365" i="11"/>
  <c r="L365" i="11" s="1"/>
  <c r="M365" i="11" s="1"/>
  <c r="K373" i="11"/>
  <c r="L373" i="11" s="1"/>
  <c r="M373" i="11" s="1"/>
  <c r="P373" i="11" s="1"/>
  <c r="K381" i="11"/>
  <c r="L381" i="11" s="1"/>
  <c r="K389" i="11"/>
  <c r="L389" i="11" s="1"/>
  <c r="M389" i="11" s="1"/>
  <c r="K397" i="11"/>
  <c r="L397" i="11" s="1"/>
  <c r="M397" i="11" s="1"/>
  <c r="K405" i="11"/>
  <c r="L405" i="11" s="1"/>
  <c r="M405" i="11" s="1"/>
  <c r="P405" i="11" s="1"/>
  <c r="K413" i="11"/>
  <c r="L413" i="11" s="1"/>
  <c r="K421" i="11"/>
  <c r="L421" i="11" s="1"/>
  <c r="K429" i="11"/>
  <c r="L429" i="11" s="1"/>
  <c r="M429" i="11" s="1"/>
  <c r="K437" i="11"/>
  <c r="L437" i="11" s="1"/>
  <c r="M437" i="11" s="1"/>
  <c r="K445" i="11"/>
  <c r="L445" i="11" s="1"/>
  <c r="K453" i="11"/>
  <c r="L453" i="11" s="1"/>
  <c r="M453" i="11" s="1"/>
  <c r="P453" i="11" s="1"/>
  <c r="K461" i="11"/>
  <c r="L461" i="11" s="1"/>
  <c r="K305" i="11"/>
  <c r="L305" i="11" s="1"/>
  <c r="M305" i="11" s="1"/>
  <c r="K321" i="11"/>
  <c r="L321" i="11" s="1"/>
  <c r="M321" i="11" s="1"/>
  <c r="P321" i="11" s="1"/>
  <c r="K337" i="11"/>
  <c r="L337" i="11" s="1"/>
  <c r="M337" i="11" s="1"/>
  <c r="K353" i="11"/>
  <c r="L353" i="11" s="1"/>
  <c r="M353" i="11" s="1"/>
  <c r="K369" i="11"/>
  <c r="L369" i="11" s="1"/>
  <c r="M369" i="11" s="1"/>
  <c r="P369" i="11" s="1"/>
  <c r="K377" i="11"/>
  <c r="L377" i="11" s="1"/>
  <c r="K393" i="11"/>
  <c r="L393" i="11" s="1"/>
  <c r="M393" i="11" s="1"/>
  <c r="K409" i="11"/>
  <c r="L409" i="11" s="1"/>
  <c r="K425" i="11"/>
  <c r="L425" i="11" s="1"/>
  <c r="M425" i="11" s="1"/>
  <c r="K441" i="11"/>
  <c r="L441" i="11" s="1"/>
  <c r="M441" i="11" s="1"/>
  <c r="K457" i="11"/>
  <c r="L457" i="11" s="1"/>
  <c r="M457" i="11" s="1"/>
  <c r="P457" i="11" s="1"/>
  <c r="K306" i="11"/>
  <c r="L306" i="11" s="1"/>
  <c r="M306" i="11" s="1"/>
  <c r="K322" i="11"/>
  <c r="L322" i="11" s="1"/>
  <c r="M322" i="11" s="1"/>
  <c r="K330" i="11"/>
  <c r="L330" i="11" s="1"/>
  <c r="M330" i="11" s="1"/>
  <c r="K346" i="11"/>
  <c r="L346" i="11" s="1"/>
  <c r="M346" i="11" s="1"/>
  <c r="K362" i="11"/>
  <c r="L362" i="11" s="1"/>
  <c r="K378" i="11"/>
  <c r="L378" i="11" s="1"/>
  <c r="M378" i="11" s="1"/>
  <c r="K394" i="11"/>
  <c r="L394" i="11" s="1"/>
  <c r="M394" i="11" s="1"/>
  <c r="K402" i="11"/>
  <c r="L402" i="11" s="1"/>
  <c r="M402" i="11" s="1"/>
  <c r="K418" i="11"/>
  <c r="L418" i="11" s="1"/>
  <c r="M418" i="11" s="1"/>
  <c r="K434" i="11"/>
  <c r="L434" i="11" s="1"/>
  <c r="M434" i="11" s="1"/>
  <c r="K450" i="11"/>
  <c r="L450" i="11" s="1"/>
  <c r="M450" i="11" s="1"/>
  <c r="P450" i="11" s="1"/>
  <c r="K294" i="11"/>
  <c r="L294" i="11" s="1"/>
  <c r="M294" i="11" s="1"/>
  <c r="K302" i="11"/>
  <c r="L302" i="11" s="1"/>
  <c r="M302" i="11" s="1"/>
  <c r="K310" i="11"/>
  <c r="L310" i="11" s="1"/>
  <c r="M310" i="11" s="1"/>
  <c r="K318" i="11"/>
  <c r="L318" i="11" s="1"/>
  <c r="K326" i="11"/>
  <c r="L326" i="11" s="1"/>
  <c r="M326" i="11" s="1"/>
  <c r="K334" i="11"/>
  <c r="L334" i="11" s="1"/>
  <c r="M334" i="11" s="1"/>
  <c r="K342" i="11"/>
  <c r="L342" i="11" s="1"/>
  <c r="M342" i="11" s="1"/>
  <c r="K350" i="11"/>
  <c r="L350" i="11" s="1"/>
  <c r="K358" i="11"/>
  <c r="L358" i="11" s="1"/>
  <c r="M358" i="11" s="1"/>
  <c r="K366" i="11"/>
  <c r="L366" i="11" s="1"/>
  <c r="K374" i="11"/>
  <c r="L374" i="11" s="1"/>
  <c r="M374" i="11" s="1"/>
  <c r="K382" i="11"/>
  <c r="L382" i="11" s="1"/>
  <c r="K390" i="11"/>
  <c r="L390" i="11" s="1"/>
  <c r="M390" i="11" s="1"/>
  <c r="P390" i="11" s="1"/>
  <c r="K398" i="11"/>
  <c r="L398" i="11" s="1"/>
  <c r="M398" i="11" s="1"/>
  <c r="K406" i="11"/>
  <c r="L406" i="11" s="1"/>
  <c r="M406" i="11" s="1"/>
  <c r="P406" i="11" s="1"/>
  <c r="K414" i="11"/>
  <c r="L414" i="11" s="1"/>
  <c r="K422" i="11"/>
  <c r="L422" i="11" s="1"/>
  <c r="M422" i="11" s="1"/>
  <c r="K430" i="11"/>
  <c r="L430" i="11" s="1"/>
  <c r="M430" i="11" s="1"/>
  <c r="K438" i="11"/>
  <c r="L438" i="11" s="1"/>
  <c r="M438" i="11" s="1"/>
  <c r="K446" i="11"/>
  <c r="L446" i="11" s="1"/>
  <c r="K454" i="11"/>
  <c r="L454" i="11" s="1"/>
  <c r="M454" i="11" s="1"/>
  <c r="P454" i="11" s="1"/>
  <c r="K462" i="11"/>
  <c r="L462" i="11" s="1"/>
  <c r="M462" i="11" s="1"/>
  <c r="K297" i="11"/>
  <c r="L297" i="11" s="1"/>
  <c r="M297" i="11" s="1"/>
  <c r="K313" i="11"/>
  <c r="L313" i="11" s="1"/>
  <c r="K329" i="11"/>
  <c r="L329" i="11" s="1"/>
  <c r="M329" i="11" s="1"/>
  <c r="K345" i="11"/>
  <c r="L345" i="11" s="1"/>
  <c r="M345" i="11" s="1"/>
  <c r="K361" i="11"/>
  <c r="L361" i="11" s="1"/>
  <c r="M361" i="11" s="1"/>
  <c r="K385" i="11"/>
  <c r="L385" i="11" s="1"/>
  <c r="K401" i="11"/>
  <c r="L401" i="11" s="1"/>
  <c r="M401" i="11" s="1"/>
  <c r="K417" i="11"/>
  <c r="L417" i="11" s="1"/>
  <c r="M417" i="11" s="1"/>
  <c r="P417" i="11" s="1"/>
  <c r="K433" i="11"/>
  <c r="L433" i="11" s="1"/>
  <c r="M433" i="11" s="1"/>
  <c r="K449" i="11"/>
  <c r="L449" i="11" s="1"/>
  <c r="M449" i="11" s="1"/>
  <c r="K298" i="11"/>
  <c r="L298" i="11" s="1"/>
  <c r="M298" i="11" s="1"/>
  <c r="K314" i="11"/>
  <c r="L314" i="11" s="1"/>
  <c r="M314" i="11" s="1"/>
  <c r="K338" i="11"/>
  <c r="L338" i="11" s="1"/>
  <c r="M338" i="11" s="1"/>
  <c r="K354" i="11"/>
  <c r="L354" i="11" s="1"/>
  <c r="K370" i="11"/>
  <c r="L370" i="11" s="1"/>
  <c r="M370" i="11" s="1"/>
  <c r="P370" i="11" s="1"/>
  <c r="K386" i="11"/>
  <c r="L386" i="11" s="1"/>
  <c r="M386" i="11" s="1"/>
  <c r="K410" i="11"/>
  <c r="L410" i="11" s="1"/>
  <c r="M410" i="11" s="1"/>
  <c r="K426" i="11"/>
  <c r="L426" i="11" s="1"/>
  <c r="M426" i="11" s="1"/>
  <c r="K442" i="11"/>
  <c r="L442" i="11" s="1"/>
  <c r="M442" i="11" s="1"/>
  <c r="K458" i="11"/>
  <c r="L458" i="11" s="1"/>
  <c r="K381" i="10"/>
  <c r="L381" i="10" s="1"/>
  <c r="M381" i="10" s="1"/>
  <c r="K385" i="10"/>
  <c r="L385" i="10" s="1"/>
  <c r="K389" i="10"/>
  <c r="L389" i="10" s="1"/>
  <c r="K393" i="10"/>
  <c r="L393" i="10" s="1"/>
  <c r="M393" i="10" s="1"/>
  <c r="K397" i="10"/>
  <c r="L397" i="10" s="1"/>
  <c r="M397" i="10" s="1"/>
  <c r="K401" i="10"/>
  <c r="L401" i="10" s="1"/>
  <c r="M401" i="10" s="1"/>
  <c r="K405" i="10"/>
  <c r="L405" i="10" s="1"/>
  <c r="K409" i="10"/>
  <c r="L409" i="10" s="1"/>
  <c r="K413" i="10"/>
  <c r="L413" i="10" s="1"/>
  <c r="K417" i="10"/>
  <c r="L417" i="10" s="1"/>
  <c r="M417" i="10" s="1"/>
  <c r="K421" i="10"/>
  <c r="L421" i="10" s="1"/>
  <c r="M421" i="10" s="1"/>
  <c r="K425" i="10"/>
  <c r="L425" i="10" s="1"/>
  <c r="M425" i="10" s="1"/>
  <c r="K429" i="10"/>
  <c r="L429" i="10" s="1"/>
  <c r="K433" i="10"/>
  <c r="L433" i="10" s="1"/>
  <c r="M433" i="10" s="1"/>
  <c r="K437" i="10"/>
  <c r="L437" i="10" s="1"/>
  <c r="M437" i="10" s="1"/>
  <c r="K441" i="10"/>
  <c r="L441" i="10" s="1"/>
  <c r="M441" i="10" s="1"/>
  <c r="K445" i="10"/>
  <c r="L445" i="10" s="1"/>
  <c r="M445" i="10" s="1"/>
  <c r="P445" i="10" s="1"/>
  <c r="K449" i="10"/>
  <c r="L449" i="10" s="1"/>
  <c r="K453" i="10"/>
  <c r="L453" i="10" s="1"/>
  <c r="M453" i="10" s="1"/>
  <c r="K457" i="10"/>
  <c r="L457" i="10" s="1"/>
  <c r="M457" i="10" s="1"/>
  <c r="K461" i="10"/>
  <c r="L461" i="10" s="1"/>
  <c r="M461" i="10" s="1"/>
  <c r="K465" i="10"/>
  <c r="L465" i="10" s="1"/>
  <c r="K469" i="10"/>
  <c r="L469" i="10" s="1"/>
  <c r="M469" i="10" s="1"/>
  <c r="K473" i="10"/>
  <c r="L473" i="10" s="1"/>
  <c r="M473" i="10" s="1"/>
  <c r="K477" i="10"/>
  <c r="L477" i="10" s="1"/>
  <c r="M477" i="10" s="1"/>
  <c r="P477" i="10" s="1"/>
  <c r="F478" i="1" s="1"/>
  <c r="K481" i="10"/>
  <c r="L481" i="10" s="1"/>
  <c r="K485" i="10"/>
  <c r="L485" i="10" s="1"/>
  <c r="M485" i="10" s="1"/>
  <c r="K489" i="10"/>
  <c r="L489" i="10" s="1"/>
  <c r="K493" i="10"/>
  <c r="L493" i="10" s="1"/>
  <c r="M493" i="10" s="1"/>
  <c r="K497" i="10"/>
  <c r="L497" i="10" s="1"/>
  <c r="M497" i="10" s="1"/>
  <c r="K501" i="10"/>
  <c r="L501" i="10" s="1"/>
  <c r="K505" i="10"/>
  <c r="L505" i="10" s="1"/>
  <c r="K509" i="10"/>
  <c r="L509" i="10" s="1"/>
  <c r="M509" i="10" s="1"/>
  <c r="K513" i="10"/>
  <c r="L513" i="10" s="1"/>
  <c r="M513" i="10" s="1"/>
  <c r="K517" i="10"/>
  <c r="L517" i="10" s="1"/>
  <c r="M517" i="10" s="1"/>
  <c r="K521" i="10"/>
  <c r="L521" i="10" s="1"/>
  <c r="M521" i="10" s="1"/>
  <c r="K525" i="10"/>
  <c r="L525" i="10" s="1"/>
  <c r="M525" i="10" s="1"/>
  <c r="P525" i="10" s="1"/>
  <c r="K529" i="10"/>
  <c r="L529" i="10" s="1"/>
  <c r="K533" i="10"/>
  <c r="L533" i="10" s="1"/>
  <c r="M533" i="10" s="1"/>
  <c r="K537" i="10"/>
  <c r="L537" i="10" s="1"/>
  <c r="M537" i="10" s="1"/>
  <c r="K541" i="10"/>
  <c r="L541" i="10" s="1"/>
  <c r="K545" i="10"/>
  <c r="L545" i="10" s="1"/>
  <c r="K549" i="10"/>
  <c r="L549" i="10" s="1"/>
  <c r="M549" i="10" s="1"/>
  <c r="K553" i="10"/>
  <c r="L553" i="10" s="1"/>
  <c r="M553" i="10" s="1"/>
  <c r="P553" i="10" s="1"/>
  <c r="K557" i="10"/>
  <c r="L557" i="10" s="1"/>
  <c r="M557" i="10" s="1"/>
  <c r="P557" i="10" s="1"/>
  <c r="K561" i="10"/>
  <c r="L561" i="10" s="1"/>
  <c r="K565" i="10"/>
  <c r="L565" i="10" s="1"/>
  <c r="M565" i="10" s="1"/>
  <c r="P565" i="10" s="1"/>
  <c r="K569" i="10"/>
  <c r="L569" i="10" s="1"/>
  <c r="K573" i="10"/>
  <c r="L573" i="10" s="1"/>
  <c r="M573" i="10" s="1"/>
  <c r="P573" i="10" s="1"/>
  <c r="K577" i="10"/>
  <c r="L577" i="10" s="1"/>
  <c r="K581" i="10"/>
  <c r="L581" i="10" s="1"/>
  <c r="M581" i="10" s="1"/>
  <c r="P581" i="10" s="1"/>
  <c r="K585" i="10"/>
  <c r="L585" i="10" s="1"/>
  <c r="M585" i="10" s="1"/>
  <c r="P585" i="10" s="1"/>
  <c r="K589" i="10"/>
  <c r="L589" i="10" s="1"/>
  <c r="M589" i="10" s="1"/>
  <c r="P589" i="10" s="1"/>
  <c r="K593" i="10"/>
  <c r="L593" i="10" s="1"/>
  <c r="K597" i="10"/>
  <c r="L597" i="10" s="1"/>
  <c r="K601" i="10"/>
  <c r="L601" i="10" s="1"/>
  <c r="K605" i="10"/>
  <c r="L605" i="10" s="1"/>
  <c r="M605" i="10" s="1"/>
  <c r="P605" i="10" s="1"/>
  <c r="K609" i="10"/>
  <c r="L609" i="10" s="1"/>
  <c r="K613" i="10"/>
  <c r="L613" i="10" s="1"/>
  <c r="M613" i="10" s="1"/>
  <c r="P613" i="10" s="1"/>
  <c r="K617" i="10"/>
  <c r="L617" i="10" s="1"/>
  <c r="K621" i="10"/>
  <c r="L621" i="10" s="1"/>
  <c r="M621" i="10" s="1"/>
  <c r="P621" i="10" s="1"/>
  <c r="K625" i="10"/>
  <c r="L625" i="10" s="1"/>
  <c r="K629" i="10"/>
  <c r="L629" i="10" s="1"/>
  <c r="K633" i="10"/>
  <c r="L633" i="10" s="1"/>
  <c r="M633" i="10" s="1"/>
  <c r="P633" i="10" s="1"/>
  <c r="K637" i="10"/>
  <c r="L637" i="10" s="1"/>
  <c r="M637" i="10" s="1"/>
  <c r="P637" i="10" s="1"/>
  <c r="K641" i="10"/>
  <c r="L641" i="10" s="1"/>
  <c r="K645" i="10"/>
  <c r="L645" i="10" s="1"/>
  <c r="K649" i="10"/>
  <c r="L649" i="10" s="1"/>
  <c r="M649" i="10" s="1"/>
  <c r="P649" i="10" s="1"/>
  <c r="K653" i="10"/>
  <c r="L653" i="10" s="1"/>
  <c r="M653" i="10" s="1"/>
  <c r="K657" i="10"/>
  <c r="L657" i="10" s="1"/>
  <c r="K661" i="10"/>
  <c r="L661" i="10" s="1"/>
  <c r="M661" i="10" s="1"/>
  <c r="P661" i="10" s="1"/>
  <c r="F662" i="1" s="1"/>
  <c r="K665" i="10"/>
  <c r="L665" i="10" s="1"/>
  <c r="M665" i="10" s="1"/>
  <c r="P665" i="10" s="1"/>
  <c r="K669" i="10"/>
  <c r="L669" i="10" s="1"/>
  <c r="M669" i="10" s="1"/>
  <c r="P669" i="10" s="1"/>
  <c r="K673" i="10"/>
  <c r="L673" i="10" s="1"/>
  <c r="K677" i="10"/>
  <c r="L677" i="10" s="1"/>
  <c r="M677" i="10" s="1"/>
  <c r="P677" i="10" s="1"/>
  <c r="F678" i="1" s="1"/>
  <c r="K681" i="10"/>
  <c r="L681" i="10" s="1"/>
  <c r="K685" i="10"/>
  <c r="L685" i="10" s="1"/>
  <c r="M685" i="10" s="1"/>
  <c r="P685" i="10" s="1"/>
  <c r="K689" i="10"/>
  <c r="L689" i="10" s="1"/>
  <c r="K693" i="10"/>
  <c r="L693" i="10" s="1"/>
  <c r="M693" i="10" s="1"/>
  <c r="P693" i="10" s="1"/>
  <c r="K697" i="10"/>
  <c r="L697" i="10" s="1"/>
  <c r="K701" i="10"/>
  <c r="L701" i="10" s="1"/>
  <c r="M701" i="10" s="1"/>
  <c r="P701" i="10" s="1"/>
  <c r="K705" i="10"/>
  <c r="L705" i="10" s="1"/>
  <c r="K382" i="10"/>
  <c r="L382" i="10" s="1"/>
  <c r="M382" i="10" s="1"/>
  <c r="K386" i="10"/>
  <c r="L386" i="10" s="1"/>
  <c r="M386" i="10" s="1"/>
  <c r="K390" i="10"/>
  <c r="L390" i="10" s="1"/>
  <c r="M390" i="10" s="1"/>
  <c r="K394" i="10"/>
  <c r="L394" i="10" s="1"/>
  <c r="M394" i="10" s="1"/>
  <c r="K398" i="10"/>
  <c r="L398" i="10" s="1"/>
  <c r="M398" i="10" s="1"/>
  <c r="K402" i="10"/>
  <c r="L402" i="10" s="1"/>
  <c r="M402" i="10" s="1"/>
  <c r="K406" i="10"/>
  <c r="L406" i="10" s="1"/>
  <c r="M406" i="10" s="1"/>
  <c r="K410" i="10"/>
  <c r="L410" i="10" s="1"/>
  <c r="M410" i="10" s="1"/>
  <c r="K414" i="10"/>
  <c r="L414" i="10" s="1"/>
  <c r="M414" i="10" s="1"/>
  <c r="P414" i="10" s="1"/>
  <c r="K418" i="10"/>
  <c r="L418" i="10" s="1"/>
  <c r="K422" i="10"/>
  <c r="L422" i="10" s="1"/>
  <c r="M422" i="10" s="1"/>
  <c r="K426" i="10"/>
  <c r="L426" i="10" s="1"/>
  <c r="M426" i="10" s="1"/>
  <c r="K430" i="10"/>
  <c r="L430" i="10" s="1"/>
  <c r="M430" i="10" s="1"/>
  <c r="K434" i="10"/>
  <c r="L434" i="10" s="1"/>
  <c r="M434" i="10" s="1"/>
  <c r="K438" i="10"/>
  <c r="L438" i="10" s="1"/>
  <c r="M438" i="10" s="1"/>
  <c r="K442" i="10"/>
  <c r="L442" i="10" s="1"/>
  <c r="M442" i="10" s="1"/>
  <c r="K446" i="10"/>
  <c r="L446" i="10" s="1"/>
  <c r="M446" i="10" s="1"/>
  <c r="K450" i="10"/>
  <c r="L450" i="10" s="1"/>
  <c r="K454" i="10"/>
  <c r="L454" i="10" s="1"/>
  <c r="M454" i="10" s="1"/>
  <c r="K458" i="10"/>
  <c r="L458" i="10" s="1"/>
  <c r="K462" i="10"/>
  <c r="L462" i="10" s="1"/>
  <c r="K466" i="10"/>
  <c r="L466" i="10" s="1"/>
  <c r="K470" i="10"/>
  <c r="L470" i="10" s="1"/>
  <c r="K474" i="10"/>
  <c r="L474" i="10" s="1"/>
  <c r="K478" i="10"/>
  <c r="L478" i="10" s="1"/>
  <c r="M478" i="10" s="1"/>
  <c r="P478" i="10" s="1"/>
  <c r="K482" i="10"/>
  <c r="L482" i="10" s="1"/>
  <c r="M482" i="10" s="1"/>
  <c r="K486" i="10"/>
  <c r="L486" i="10" s="1"/>
  <c r="M486" i="10" s="1"/>
  <c r="K490" i="10"/>
  <c r="L490" i="10" s="1"/>
  <c r="K494" i="10"/>
  <c r="L494" i="10" s="1"/>
  <c r="M494" i="10" s="1"/>
  <c r="K498" i="10"/>
  <c r="L498" i="10" s="1"/>
  <c r="M498" i="10" s="1"/>
  <c r="K502" i="10"/>
  <c r="L502" i="10" s="1"/>
  <c r="M502" i="10" s="1"/>
  <c r="P502" i="10" s="1"/>
  <c r="K506" i="10"/>
  <c r="L506" i="10" s="1"/>
  <c r="K510" i="10"/>
  <c r="L510" i="10" s="1"/>
  <c r="M510" i="10" s="1"/>
  <c r="K514" i="10"/>
  <c r="L514" i="10" s="1"/>
  <c r="M514" i="10" s="1"/>
  <c r="K518" i="10"/>
  <c r="L518" i="10" s="1"/>
  <c r="M518" i="10" s="1"/>
  <c r="K522" i="10"/>
  <c r="L522" i="10" s="1"/>
  <c r="K526" i="10"/>
  <c r="L526" i="10" s="1"/>
  <c r="K530" i="10"/>
  <c r="L530" i="10" s="1"/>
  <c r="M530" i="10" s="1"/>
  <c r="K534" i="10"/>
  <c r="L534" i="10" s="1"/>
  <c r="M534" i="10" s="1"/>
  <c r="P534" i="10" s="1"/>
  <c r="F535" i="1" s="1"/>
  <c r="K538" i="10"/>
  <c r="L538" i="10" s="1"/>
  <c r="M538" i="10" s="1"/>
  <c r="K542" i="10"/>
  <c r="L542" i="10" s="1"/>
  <c r="M542" i="10" s="1"/>
  <c r="P542" i="10" s="1"/>
  <c r="K546" i="10"/>
  <c r="L546" i="10" s="1"/>
  <c r="M546" i="10" s="1"/>
  <c r="P546" i="10" s="1"/>
  <c r="K550" i="10"/>
  <c r="L550" i="10" s="1"/>
  <c r="M550" i="10" s="1"/>
  <c r="P550" i="10" s="1"/>
  <c r="K554" i="10"/>
  <c r="L554" i="10" s="1"/>
  <c r="K558" i="10"/>
  <c r="L558" i="10" s="1"/>
  <c r="M558" i="10" s="1"/>
  <c r="K562" i="10"/>
  <c r="L562" i="10" s="1"/>
  <c r="M562" i="10" s="1"/>
  <c r="P562" i="10" s="1"/>
  <c r="K566" i="10"/>
  <c r="L566" i="10" s="1"/>
  <c r="M566" i="10" s="1"/>
  <c r="P566" i="10" s="1"/>
  <c r="K570" i="10"/>
  <c r="L570" i="10" s="1"/>
  <c r="K574" i="10"/>
  <c r="L574" i="10" s="1"/>
  <c r="M574" i="10" s="1"/>
  <c r="P574" i="10" s="1"/>
  <c r="K578" i="10"/>
  <c r="L578" i="10" s="1"/>
  <c r="M578" i="10" s="1"/>
  <c r="P578" i="10" s="1"/>
  <c r="K582" i="10"/>
  <c r="L582" i="10" s="1"/>
  <c r="M582" i="10" s="1"/>
  <c r="P582" i="10" s="1"/>
  <c r="K586" i="10"/>
  <c r="L586" i="10" s="1"/>
  <c r="K590" i="10"/>
  <c r="L590" i="10" s="1"/>
  <c r="M590" i="10" s="1"/>
  <c r="P590" i="10" s="1"/>
  <c r="K594" i="10"/>
  <c r="L594" i="10" s="1"/>
  <c r="M594" i="10" s="1"/>
  <c r="P594" i="10" s="1"/>
  <c r="K598" i="10"/>
  <c r="L598" i="10" s="1"/>
  <c r="M598" i="10" s="1"/>
  <c r="P598" i="10" s="1"/>
  <c r="K602" i="10"/>
  <c r="L602" i="10" s="1"/>
  <c r="K606" i="10"/>
  <c r="L606" i="10" s="1"/>
  <c r="M606" i="10" s="1"/>
  <c r="P606" i="10" s="1"/>
  <c r="K610" i="10"/>
  <c r="L610" i="10" s="1"/>
  <c r="K614" i="10"/>
  <c r="L614" i="10" s="1"/>
  <c r="M614" i="10" s="1"/>
  <c r="P614" i="10" s="1"/>
  <c r="K618" i="10"/>
  <c r="L618" i="10" s="1"/>
  <c r="K622" i="10"/>
  <c r="L622" i="10" s="1"/>
  <c r="M622" i="10" s="1"/>
  <c r="P622" i="10" s="1"/>
  <c r="K626" i="10"/>
  <c r="L626" i="10" s="1"/>
  <c r="M626" i="10" s="1"/>
  <c r="P626" i="10" s="1"/>
  <c r="K630" i="10"/>
  <c r="L630" i="10" s="1"/>
  <c r="M630" i="10" s="1"/>
  <c r="P630" i="10" s="1"/>
  <c r="K634" i="10"/>
  <c r="L634" i="10" s="1"/>
  <c r="K638" i="10"/>
  <c r="L638" i="10" s="1"/>
  <c r="M638" i="10" s="1"/>
  <c r="P638" i="10" s="1"/>
  <c r="K642" i="10"/>
  <c r="L642" i="10" s="1"/>
  <c r="M642" i="10" s="1"/>
  <c r="P642" i="10" s="1"/>
  <c r="K646" i="10"/>
  <c r="L646" i="10" s="1"/>
  <c r="M646" i="10" s="1"/>
  <c r="P646" i="10" s="1"/>
  <c r="K650" i="10"/>
  <c r="L650" i="10" s="1"/>
  <c r="K654" i="10"/>
  <c r="L654" i="10" s="1"/>
  <c r="K658" i="10"/>
  <c r="L658" i="10" s="1"/>
  <c r="M658" i="10" s="1"/>
  <c r="P658" i="10" s="1"/>
  <c r="K662" i="10"/>
  <c r="L662" i="10" s="1"/>
  <c r="M662" i="10" s="1"/>
  <c r="P662" i="10" s="1"/>
  <c r="K666" i="10"/>
  <c r="L666" i="10" s="1"/>
  <c r="K670" i="10"/>
  <c r="L670" i="10" s="1"/>
  <c r="M670" i="10" s="1"/>
  <c r="K674" i="10"/>
  <c r="L674" i="10" s="1"/>
  <c r="M674" i="10" s="1"/>
  <c r="P674" i="10" s="1"/>
  <c r="K678" i="10"/>
  <c r="L678" i="10" s="1"/>
  <c r="M678" i="10" s="1"/>
  <c r="P678" i="10" s="1"/>
  <c r="K682" i="10"/>
  <c r="L682" i="10" s="1"/>
  <c r="K686" i="10"/>
  <c r="L686" i="10" s="1"/>
  <c r="M686" i="10" s="1"/>
  <c r="P686" i="10" s="1"/>
  <c r="K690" i="10"/>
  <c r="L690" i="10" s="1"/>
  <c r="M690" i="10" s="1"/>
  <c r="P690" i="10" s="1"/>
  <c r="K694" i="10"/>
  <c r="L694" i="10" s="1"/>
  <c r="M694" i="10" s="1"/>
  <c r="P694" i="10" s="1"/>
  <c r="K698" i="10"/>
  <c r="L698" i="10" s="1"/>
  <c r="K702" i="10"/>
  <c r="L702" i="10" s="1"/>
  <c r="M702" i="10" s="1"/>
  <c r="P702" i="10" s="1"/>
  <c r="K706" i="10"/>
  <c r="L706" i="10" s="1"/>
  <c r="K384" i="10"/>
  <c r="L384" i="10" s="1"/>
  <c r="M384" i="10" s="1"/>
  <c r="K392" i="10"/>
  <c r="L392" i="10" s="1"/>
  <c r="K400" i="10"/>
  <c r="L400" i="10" s="1"/>
  <c r="K408" i="10"/>
  <c r="L408" i="10" s="1"/>
  <c r="M408" i="10" s="1"/>
  <c r="K416" i="10"/>
  <c r="L416" i="10" s="1"/>
  <c r="M416" i="10" s="1"/>
  <c r="K424" i="10"/>
  <c r="L424" i="10" s="1"/>
  <c r="K432" i="10"/>
  <c r="L432" i="10" s="1"/>
  <c r="M432" i="10" s="1"/>
  <c r="K440" i="10"/>
  <c r="L440" i="10" s="1"/>
  <c r="M440" i="10" s="1"/>
  <c r="K448" i="10"/>
  <c r="L448" i="10" s="1"/>
  <c r="K456" i="10"/>
  <c r="L456" i="10" s="1"/>
  <c r="M456" i="10" s="1"/>
  <c r="K464" i="10"/>
  <c r="L464" i="10" s="1"/>
  <c r="M464" i="10" s="1"/>
  <c r="K472" i="10"/>
  <c r="L472" i="10" s="1"/>
  <c r="M472" i="10" s="1"/>
  <c r="K480" i="10"/>
  <c r="L480" i="10" s="1"/>
  <c r="M480" i="10" s="1"/>
  <c r="P480" i="10" s="1"/>
  <c r="K488" i="10"/>
  <c r="L488" i="10" s="1"/>
  <c r="M488" i="10" s="1"/>
  <c r="K496" i="10"/>
  <c r="L496" i="10" s="1"/>
  <c r="K504" i="10"/>
  <c r="L504" i="10" s="1"/>
  <c r="M504" i="10" s="1"/>
  <c r="K512" i="10"/>
  <c r="L512" i="10" s="1"/>
  <c r="M512" i="10" s="1"/>
  <c r="K520" i="10"/>
  <c r="L520" i="10" s="1"/>
  <c r="K528" i="10"/>
  <c r="L528" i="10" s="1"/>
  <c r="M528" i="10" s="1"/>
  <c r="K536" i="10"/>
  <c r="L536" i="10" s="1"/>
  <c r="M536" i="10" s="1"/>
  <c r="K544" i="10"/>
  <c r="L544" i="10" s="1"/>
  <c r="K552" i="10"/>
  <c r="L552" i="10" s="1"/>
  <c r="K560" i="10"/>
  <c r="L560" i="10" s="1"/>
  <c r="M560" i="10" s="1"/>
  <c r="P560" i="10" s="1"/>
  <c r="F561" i="1" s="1"/>
  <c r="K568" i="10"/>
  <c r="L568" i="10" s="1"/>
  <c r="M568" i="10" s="1"/>
  <c r="P568" i="10" s="1"/>
  <c r="K576" i="10"/>
  <c r="L576" i="10" s="1"/>
  <c r="M576" i="10" s="1"/>
  <c r="P576" i="10" s="1"/>
  <c r="K584" i="10"/>
  <c r="L584" i="10" s="1"/>
  <c r="K592" i="10"/>
  <c r="L592" i="10" s="1"/>
  <c r="M592" i="10" s="1"/>
  <c r="P592" i="10" s="1"/>
  <c r="K600" i="10"/>
  <c r="L600" i="10" s="1"/>
  <c r="M600" i="10" s="1"/>
  <c r="P600" i="10" s="1"/>
  <c r="K608" i="10"/>
  <c r="L608" i="10" s="1"/>
  <c r="M608" i="10" s="1"/>
  <c r="P608" i="10" s="1"/>
  <c r="K616" i="10"/>
  <c r="L616" i="10" s="1"/>
  <c r="K624" i="10"/>
  <c r="L624" i="10" s="1"/>
  <c r="M624" i="10" s="1"/>
  <c r="P624" i="10" s="1"/>
  <c r="K632" i="10"/>
  <c r="L632" i="10" s="1"/>
  <c r="K640" i="10"/>
  <c r="L640" i="10" s="1"/>
  <c r="M640" i="10" s="1"/>
  <c r="P640" i="10" s="1"/>
  <c r="K648" i="10"/>
  <c r="L648" i="10" s="1"/>
  <c r="K656" i="10"/>
  <c r="L656" i="10" s="1"/>
  <c r="M656" i="10" s="1"/>
  <c r="P656" i="10" s="1"/>
  <c r="K664" i="10"/>
  <c r="L664" i="10" s="1"/>
  <c r="M664" i="10" s="1"/>
  <c r="K672" i="10"/>
  <c r="L672" i="10" s="1"/>
  <c r="M672" i="10" s="1"/>
  <c r="P672" i="10" s="1"/>
  <c r="K680" i="10"/>
  <c r="L680" i="10" s="1"/>
  <c r="K688" i="10"/>
  <c r="L688" i="10" s="1"/>
  <c r="M688" i="10" s="1"/>
  <c r="P688" i="10" s="1"/>
  <c r="K696" i="10"/>
  <c r="L696" i="10" s="1"/>
  <c r="K704" i="10"/>
  <c r="L704" i="10" s="1"/>
  <c r="K388" i="10"/>
  <c r="L388" i="10" s="1"/>
  <c r="K404" i="10"/>
  <c r="L404" i="10" s="1"/>
  <c r="M404" i="10" s="1"/>
  <c r="K420" i="10"/>
  <c r="L420" i="10" s="1"/>
  <c r="K436" i="10"/>
  <c r="L436" i="10" s="1"/>
  <c r="M436" i="10" s="1"/>
  <c r="P436" i="10" s="1"/>
  <c r="K452" i="10"/>
  <c r="L452" i="10" s="1"/>
  <c r="M452" i="10" s="1"/>
  <c r="K476" i="10"/>
  <c r="L476" i="10" s="1"/>
  <c r="M476" i="10" s="1"/>
  <c r="K492" i="10"/>
  <c r="L492" i="10" s="1"/>
  <c r="M492" i="10" s="1"/>
  <c r="K508" i="10"/>
  <c r="L508" i="10" s="1"/>
  <c r="M508" i="10" s="1"/>
  <c r="K524" i="10"/>
  <c r="L524" i="10" s="1"/>
  <c r="M524" i="10" s="1"/>
  <c r="K540" i="10"/>
  <c r="L540" i="10" s="1"/>
  <c r="K556" i="10"/>
  <c r="L556" i="10" s="1"/>
  <c r="M556" i="10" s="1"/>
  <c r="P556" i="10" s="1"/>
  <c r="K572" i="10"/>
  <c r="L572" i="10" s="1"/>
  <c r="M572" i="10" s="1"/>
  <c r="P572" i="10" s="1"/>
  <c r="K588" i="10"/>
  <c r="L588" i="10" s="1"/>
  <c r="M588" i="10" s="1"/>
  <c r="K596" i="10"/>
  <c r="L596" i="10" s="1"/>
  <c r="M596" i="10" s="1"/>
  <c r="P596" i="10" s="1"/>
  <c r="K612" i="10"/>
  <c r="L612" i="10" s="1"/>
  <c r="M612" i="10" s="1"/>
  <c r="P612" i="10" s="1"/>
  <c r="K628" i="10"/>
  <c r="L628" i="10" s="1"/>
  <c r="M628" i="10" s="1"/>
  <c r="K644" i="10"/>
  <c r="L644" i="10" s="1"/>
  <c r="K660" i="10"/>
  <c r="L660" i="10" s="1"/>
  <c r="M660" i="10" s="1"/>
  <c r="P660" i="10" s="1"/>
  <c r="K676" i="10"/>
  <c r="L676" i="10" s="1"/>
  <c r="M676" i="10" s="1"/>
  <c r="P676" i="10" s="1"/>
  <c r="K692" i="10"/>
  <c r="L692" i="10" s="1"/>
  <c r="M692" i="10" s="1"/>
  <c r="P692" i="10" s="1"/>
  <c r="K391" i="10"/>
  <c r="L391" i="10" s="1"/>
  <c r="M391" i="10" s="1"/>
  <c r="K407" i="10"/>
  <c r="L407" i="10" s="1"/>
  <c r="M407" i="10" s="1"/>
  <c r="K423" i="10"/>
  <c r="L423" i="10" s="1"/>
  <c r="M423" i="10" s="1"/>
  <c r="K439" i="10"/>
  <c r="L439" i="10" s="1"/>
  <c r="M439" i="10" s="1"/>
  <c r="K455" i="10"/>
  <c r="L455" i="10" s="1"/>
  <c r="M455" i="10" s="1"/>
  <c r="K471" i="10"/>
  <c r="L471" i="10" s="1"/>
  <c r="M471" i="10" s="1"/>
  <c r="K487" i="10"/>
  <c r="L487" i="10" s="1"/>
  <c r="M487" i="10" s="1"/>
  <c r="K503" i="10"/>
  <c r="L503" i="10" s="1"/>
  <c r="M503" i="10" s="1"/>
  <c r="K519" i="10"/>
  <c r="L519" i="10" s="1"/>
  <c r="M519" i="10" s="1"/>
  <c r="K535" i="10"/>
  <c r="L535" i="10" s="1"/>
  <c r="M535" i="10" s="1"/>
  <c r="P535" i="10" s="1"/>
  <c r="K551" i="10"/>
  <c r="L551" i="10" s="1"/>
  <c r="M551" i="10" s="1"/>
  <c r="P551" i="10" s="1"/>
  <c r="K567" i="10"/>
  <c r="L567" i="10" s="1"/>
  <c r="K583" i="10"/>
  <c r="L583" i="10" s="1"/>
  <c r="K599" i="10"/>
  <c r="L599" i="10" s="1"/>
  <c r="M599" i="10" s="1"/>
  <c r="P599" i="10" s="1"/>
  <c r="K615" i="10"/>
  <c r="L615" i="10" s="1"/>
  <c r="K631" i="10"/>
  <c r="L631" i="10" s="1"/>
  <c r="M631" i="10" s="1"/>
  <c r="P631" i="10" s="1"/>
  <c r="K647" i="10"/>
  <c r="L647" i="10" s="1"/>
  <c r="K663" i="10"/>
  <c r="L663" i="10" s="1"/>
  <c r="M663" i="10" s="1"/>
  <c r="P663" i="10" s="1"/>
  <c r="K679" i="10"/>
  <c r="L679" i="10" s="1"/>
  <c r="M679" i="10" s="1"/>
  <c r="P679" i="10" s="1"/>
  <c r="K703" i="10"/>
  <c r="L703" i="10" s="1"/>
  <c r="M703" i="10" s="1"/>
  <c r="K387" i="10"/>
  <c r="L387" i="10" s="1"/>
  <c r="M387" i="10" s="1"/>
  <c r="K395" i="10"/>
  <c r="L395" i="10" s="1"/>
  <c r="M395" i="10" s="1"/>
  <c r="K403" i="10"/>
  <c r="L403" i="10" s="1"/>
  <c r="M403" i="10" s="1"/>
  <c r="K411" i="10"/>
  <c r="L411" i="10" s="1"/>
  <c r="M411" i="10" s="1"/>
  <c r="K419" i="10"/>
  <c r="L419" i="10" s="1"/>
  <c r="K427" i="10"/>
  <c r="L427" i="10" s="1"/>
  <c r="M427" i="10" s="1"/>
  <c r="K435" i="10"/>
  <c r="L435" i="10" s="1"/>
  <c r="M435" i="10" s="1"/>
  <c r="K443" i="10"/>
  <c r="L443" i="10" s="1"/>
  <c r="K451" i="10"/>
  <c r="L451" i="10" s="1"/>
  <c r="M451" i="10" s="1"/>
  <c r="K459" i="10"/>
  <c r="L459" i="10" s="1"/>
  <c r="M459" i="10" s="1"/>
  <c r="K467" i="10"/>
  <c r="L467" i="10" s="1"/>
  <c r="K475" i="10"/>
  <c r="L475" i="10" s="1"/>
  <c r="M475" i="10" s="1"/>
  <c r="K483" i="10"/>
  <c r="L483" i="10" s="1"/>
  <c r="M483" i="10" s="1"/>
  <c r="K491" i="10"/>
  <c r="L491" i="10" s="1"/>
  <c r="M491" i="10" s="1"/>
  <c r="K499" i="10"/>
  <c r="L499" i="10" s="1"/>
  <c r="M499" i="10" s="1"/>
  <c r="K507" i="10"/>
  <c r="L507" i="10" s="1"/>
  <c r="M507" i="10" s="1"/>
  <c r="K515" i="10"/>
  <c r="L515" i="10" s="1"/>
  <c r="M515" i="10" s="1"/>
  <c r="K523" i="10"/>
  <c r="L523" i="10" s="1"/>
  <c r="M523" i="10" s="1"/>
  <c r="K531" i="10"/>
  <c r="L531" i="10" s="1"/>
  <c r="K539" i="10"/>
  <c r="L539" i="10" s="1"/>
  <c r="M539" i="10" s="1"/>
  <c r="K547" i="10"/>
  <c r="L547" i="10" s="1"/>
  <c r="K555" i="10"/>
  <c r="L555" i="10" s="1"/>
  <c r="M555" i="10" s="1"/>
  <c r="P555" i="10" s="1"/>
  <c r="K563" i="10"/>
  <c r="L563" i="10" s="1"/>
  <c r="M563" i="10" s="1"/>
  <c r="P563" i="10" s="1"/>
  <c r="K571" i="10"/>
  <c r="L571" i="10" s="1"/>
  <c r="M571" i="10" s="1"/>
  <c r="P571" i="10" s="1"/>
  <c r="K579" i="10"/>
  <c r="L579" i="10" s="1"/>
  <c r="K587" i="10"/>
  <c r="L587" i="10" s="1"/>
  <c r="M587" i="10" s="1"/>
  <c r="P587" i="10" s="1"/>
  <c r="K595" i="10"/>
  <c r="L595" i="10" s="1"/>
  <c r="K603" i="10"/>
  <c r="L603" i="10" s="1"/>
  <c r="M603" i="10" s="1"/>
  <c r="P603" i="10" s="1"/>
  <c r="K611" i="10"/>
  <c r="L611" i="10" s="1"/>
  <c r="K619" i="10"/>
  <c r="L619" i="10" s="1"/>
  <c r="M619" i="10" s="1"/>
  <c r="P619" i="10" s="1"/>
  <c r="K627" i="10"/>
  <c r="L627" i="10" s="1"/>
  <c r="M627" i="10" s="1"/>
  <c r="P627" i="10" s="1"/>
  <c r="K635" i="10"/>
  <c r="L635" i="10" s="1"/>
  <c r="K643" i="10"/>
  <c r="L643" i="10" s="1"/>
  <c r="K651" i="10"/>
  <c r="L651" i="10" s="1"/>
  <c r="M651" i="10" s="1"/>
  <c r="P651" i="10" s="1"/>
  <c r="K659" i="10"/>
  <c r="L659" i="10" s="1"/>
  <c r="K667" i="10"/>
  <c r="L667" i="10" s="1"/>
  <c r="M667" i="10" s="1"/>
  <c r="P667" i="10" s="1"/>
  <c r="K675" i="10"/>
  <c r="L675" i="10" s="1"/>
  <c r="K683" i="10"/>
  <c r="L683" i="10" s="1"/>
  <c r="K691" i="10"/>
  <c r="L691" i="10" s="1"/>
  <c r="K699" i="10"/>
  <c r="L699" i="10" s="1"/>
  <c r="K396" i="10"/>
  <c r="L396" i="10" s="1"/>
  <c r="K412" i="10"/>
  <c r="L412" i="10" s="1"/>
  <c r="M412" i="10" s="1"/>
  <c r="P412" i="10" s="1"/>
  <c r="K428" i="10"/>
  <c r="L428" i="10" s="1"/>
  <c r="K444" i="10"/>
  <c r="L444" i="10" s="1"/>
  <c r="K460" i="10"/>
  <c r="L460" i="10" s="1"/>
  <c r="M460" i="10" s="1"/>
  <c r="K468" i="10"/>
  <c r="L468" i="10" s="1"/>
  <c r="M468" i="10" s="1"/>
  <c r="K484" i="10"/>
  <c r="L484" i="10" s="1"/>
  <c r="M484" i="10" s="1"/>
  <c r="K500" i="10"/>
  <c r="L500" i="10" s="1"/>
  <c r="M500" i="10" s="1"/>
  <c r="K516" i="10"/>
  <c r="L516" i="10" s="1"/>
  <c r="K532" i="10"/>
  <c r="L532" i="10" s="1"/>
  <c r="M532" i="10" s="1"/>
  <c r="K548" i="10"/>
  <c r="L548" i="10" s="1"/>
  <c r="K564" i="10"/>
  <c r="L564" i="10" s="1"/>
  <c r="M564" i="10" s="1"/>
  <c r="P564" i="10" s="1"/>
  <c r="K580" i="10"/>
  <c r="L580" i="10" s="1"/>
  <c r="K604" i="10"/>
  <c r="L604" i="10" s="1"/>
  <c r="K620" i="10"/>
  <c r="L620" i="10" s="1"/>
  <c r="M620" i="10" s="1"/>
  <c r="K636" i="10"/>
  <c r="L636" i="10" s="1"/>
  <c r="M636" i="10" s="1"/>
  <c r="P636" i="10" s="1"/>
  <c r="K652" i="10"/>
  <c r="L652" i="10" s="1"/>
  <c r="K668" i="10"/>
  <c r="L668" i="10" s="1"/>
  <c r="M668" i="10" s="1"/>
  <c r="P668" i="10" s="1"/>
  <c r="K684" i="10"/>
  <c r="L684" i="10" s="1"/>
  <c r="M684" i="10" s="1"/>
  <c r="P684" i="10" s="1"/>
  <c r="K700" i="10"/>
  <c r="L700" i="10" s="1"/>
  <c r="M700" i="10" s="1"/>
  <c r="P700" i="10" s="1"/>
  <c r="K383" i="10"/>
  <c r="L383" i="10" s="1"/>
  <c r="M383" i="10" s="1"/>
  <c r="K399" i="10"/>
  <c r="L399" i="10" s="1"/>
  <c r="K415" i="10"/>
  <c r="L415" i="10" s="1"/>
  <c r="K431" i="10"/>
  <c r="L431" i="10" s="1"/>
  <c r="M431" i="10" s="1"/>
  <c r="P431" i="10" s="1"/>
  <c r="K447" i="10"/>
  <c r="L447" i="10" s="1"/>
  <c r="K463" i="10"/>
  <c r="L463" i="10" s="1"/>
  <c r="M463" i="10" s="1"/>
  <c r="P463" i="10" s="1"/>
  <c r="K479" i="10"/>
  <c r="L479" i="10" s="1"/>
  <c r="M479" i="10" s="1"/>
  <c r="K495" i="10"/>
  <c r="L495" i="10" s="1"/>
  <c r="M495" i="10" s="1"/>
  <c r="P495" i="10" s="1"/>
  <c r="K511" i="10"/>
  <c r="L511" i="10" s="1"/>
  <c r="M511" i="10" s="1"/>
  <c r="K527" i="10"/>
  <c r="L527" i="10" s="1"/>
  <c r="M527" i="10" s="1"/>
  <c r="K543" i="10"/>
  <c r="L543" i="10" s="1"/>
  <c r="M543" i="10" s="1"/>
  <c r="K559" i="10"/>
  <c r="L559" i="10" s="1"/>
  <c r="M559" i="10" s="1"/>
  <c r="P559" i="10" s="1"/>
  <c r="K575" i="10"/>
  <c r="L575" i="10" s="1"/>
  <c r="K591" i="10"/>
  <c r="L591" i="10" s="1"/>
  <c r="M591" i="10" s="1"/>
  <c r="P591" i="10" s="1"/>
  <c r="F592" i="1" s="1"/>
  <c r="K607" i="10"/>
  <c r="L607" i="10" s="1"/>
  <c r="K623" i="10"/>
  <c r="L623" i="10" s="1"/>
  <c r="M623" i="10" s="1"/>
  <c r="P623" i="10" s="1"/>
  <c r="K639" i="10"/>
  <c r="L639" i="10" s="1"/>
  <c r="K655" i="10"/>
  <c r="L655" i="10" s="1"/>
  <c r="M655" i="10" s="1"/>
  <c r="P655" i="10" s="1"/>
  <c r="K671" i="10"/>
  <c r="L671" i="10" s="1"/>
  <c r="M671" i="10" s="1"/>
  <c r="P671" i="10" s="1"/>
  <c r="K687" i="10"/>
  <c r="L687" i="10" s="1"/>
  <c r="M687" i="10" s="1"/>
  <c r="P687" i="10" s="1"/>
  <c r="K695" i="10"/>
  <c r="L695" i="10" s="1"/>
  <c r="L1379" i="7"/>
  <c r="L1367" i="7"/>
  <c r="M1367" i="7" s="1"/>
  <c r="P1367" i="7" s="1"/>
  <c r="J1363" i="1" s="1"/>
  <c r="L1377" i="7"/>
  <c r="L1361" i="7"/>
  <c r="M1361" i="7" s="1"/>
  <c r="L1382" i="7"/>
  <c r="L1374" i="7"/>
  <c r="L1366" i="7"/>
  <c r="L1320" i="7"/>
  <c r="M1320" i="7" s="1"/>
  <c r="P1320" i="7" s="1"/>
  <c r="L1343" i="7"/>
  <c r="M1343" i="7" s="1"/>
  <c r="P1343" i="7" s="1"/>
  <c r="J1340" i="1" s="1"/>
  <c r="L1335" i="7"/>
  <c r="M1335" i="7" s="1"/>
  <c r="P1335" i="7" s="1"/>
  <c r="J1332" i="1" s="1"/>
  <c r="L1327" i="7"/>
  <c r="M1327" i="7" s="1"/>
  <c r="L1342" i="7"/>
  <c r="M1342" i="7" s="1"/>
  <c r="P1342" i="7" s="1"/>
  <c r="L1326" i="7"/>
  <c r="M1326" i="7" s="1"/>
  <c r="P1326" i="7" s="1"/>
  <c r="J1323" i="1" s="1"/>
  <c r="K8" i="10"/>
  <c r="L8" i="10" s="1"/>
  <c r="K12" i="10"/>
  <c r="L12" i="10" s="1"/>
  <c r="M12" i="10" s="1"/>
  <c r="P12" i="10" s="1"/>
  <c r="K16" i="10"/>
  <c r="L16" i="10" s="1"/>
  <c r="K20" i="10"/>
  <c r="L20" i="10" s="1"/>
  <c r="M20" i="10" s="1"/>
  <c r="K24" i="10"/>
  <c r="L24" i="10" s="1"/>
  <c r="K28" i="10"/>
  <c r="L28" i="10" s="1"/>
  <c r="M28" i="10" s="1"/>
  <c r="K32" i="10"/>
  <c r="L32" i="10" s="1"/>
  <c r="K36" i="10"/>
  <c r="L36" i="10" s="1"/>
  <c r="K40" i="10"/>
  <c r="L40" i="10" s="1"/>
  <c r="K44" i="10"/>
  <c r="L44" i="10" s="1"/>
  <c r="M44" i="10" s="1"/>
  <c r="K48" i="10"/>
  <c r="L48" i="10" s="1"/>
  <c r="K52" i="10"/>
  <c r="L52" i="10" s="1"/>
  <c r="M52" i="10" s="1"/>
  <c r="K56" i="10"/>
  <c r="L56" i="10" s="1"/>
  <c r="M56" i="10" s="1"/>
  <c r="K60" i="10"/>
  <c r="L60" i="10" s="1"/>
  <c r="M60" i="10" s="1"/>
  <c r="K64" i="10"/>
  <c r="L64" i="10" s="1"/>
  <c r="M64" i="10" s="1"/>
  <c r="K68" i="10"/>
  <c r="L68" i="10" s="1"/>
  <c r="M68" i="10" s="1"/>
  <c r="K72" i="10"/>
  <c r="L72" i="10" s="1"/>
  <c r="K76" i="10"/>
  <c r="L76" i="10" s="1"/>
  <c r="M76" i="10" s="1"/>
  <c r="K80" i="10"/>
  <c r="L80" i="10" s="1"/>
  <c r="K84" i="10"/>
  <c r="L84" i="10" s="1"/>
  <c r="M84" i="10" s="1"/>
  <c r="K88" i="10"/>
  <c r="L88" i="10" s="1"/>
  <c r="K92" i="10"/>
  <c r="L92" i="10" s="1"/>
  <c r="K96" i="10"/>
  <c r="L96" i="10" s="1"/>
  <c r="K100" i="10"/>
  <c r="L100" i="10" s="1"/>
  <c r="K104" i="10"/>
  <c r="L104" i="10" s="1"/>
  <c r="K108" i="10"/>
  <c r="L108" i="10" s="1"/>
  <c r="M108" i="10" s="1"/>
  <c r="K112" i="10"/>
  <c r="L112" i="10" s="1"/>
  <c r="K116" i="10"/>
  <c r="L116" i="10" s="1"/>
  <c r="M116" i="10" s="1"/>
  <c r="K120" i="10"/>
  <c r="L120" i="10" s="1"/>
  <c r="M120" i="10" s="1"/>
  <c r="K124" i="10"/>
  <c r="L124" i="10" s="1"/>
  <c r="K128" i="10"/>
  <c r="L128" i="10" s="1"/>
  <c r="M128" i="10" s="1"/>
  <c r="K132" i="10"/>
  <c r="L132" i="10" s="1"/>
  <c r="K136" i="10"/>
  <c r="L136" i="10" s="1"/>
  <c r="M136" i="10" s="1"/>
  <c r="K140" i="10"/>
  <c r="L140" i="10" s="1"/>
  <c r="K144" i="10"/>
  <c r="L144" i="10" s="1"/>
  <c r="M144" i="10" s="1"/>
  <c r="P144" i="10" s="1"/>
  <c r="K148" i="10"/>
  <c r="L148" i="10" s="1"/>
  <c r="K152" i="10"/>
  <c r="L152" i="10" s="1"/>
  <c r="K156" i="10"/>
  <c r="L156" i="10" s="1"/>
  <c r="K160" i="10"/>
  <c r="L160" i="10" s="1"/>
  <c r="K164" i="10"/>
  <c r="L164" i="10" s="1"/>
  <c r="M164" i="10" s="1"/>
  <c r="K168" i="10"/>
  <c r="L168" i="10" s="1"/>
  <c r="M168" i="10" s="1"/>
  <c r="P168" i="10" s="1"/>
  <c r="K172" i="10"/>
  <c r="L172" i="10" s="1"/>
  <c r="K176" i="10"/>
  <c r="L176" i="10" s="1"/>
  <c r="M176" i="10" s="1"/>
  <c r="K180" i="10"/>
  <c r="L180" i="10" s="1"/>
  <c r="M180" i="10" s="1"/>
  <c r="K184" i="10"/>
  <c r="L184" i="10" s="1"/>
  <c r="K188" i="10"/>
  <c r="L188" i="10" s="1"/>
  <c r="M188" i="10" s="1"/>
  <c r="P188" i="10" s="1"/>
  <c r="K192" i="10"/>
  <c r="L192" i="10" s="1"/>
  <c r="M192" i="10" s="1"/>
  <c r="K196" i="10"/>
  <c r="L196" i="10" s="1"/>
  <c r="M196" i="10" s="1"/>
  <c r="P196" i="10" s="1"/>
  <c r="K200" i="10"/>
  <c r="L200" i="10" s="1"/>
  <c r="K204" i="10"/>
  <c r="L204" i="10" s="1"/>
  <c r="M204" i="10" s="1"/>
  <c r="K208" i="10"/>
  <c r="L208" i="10" s="1"/>
  <c r="M208" i="10" s="1"/>
  <c r="P208" i="10" s="1"/>
  <c r="K212" i="10"/>
  <c r="L212" i="10" s="1"/>
  <c r="K216" i="10"/>
  <c r="L216" i="10" s="1"/>
  <c r="K220" i="10"/>
  <c r="L220" i="10" s="1"/>
  <c r="M220" i="10" s="1"/>
  <c r="K224" i="10"/>
  <c r="L224" i="10" s="1"/>
  <c r="M224" i="10" s="1"/>
  <c r="K228" i="10"/>
  <c r="L228" i="10" s="1"/>
  <c r="K232" i="10"/>
  <c r="L232" i="10" s="1"/>
  <c r="K236" i="10"/>
  <c r="L236" i="10" s="1"/>
  <c r="M236" i="10" s="1"/>
  <c r="K240" i="10"/>
  <c r="L240" i="10" s="1"/>
  <c r="K244" i="10"/>
  <c r="L244" i="10" s="1"/>
  <c r="K248" i="10"/>
  <c r="L248" i="10" s="1"/>
  <c r="K252" i="10"/>
  <c r="L252" i="10" s="1"/>
  <c r="M252" i="10" s="1"/>
  <c r="K256" i="10"/>
  <c r="L256" i="10" s="1"/>
  <c r="M256" i="10" s="1"/>
  <c r="K260" i="10"/>
  <c r="L260" i="10" s="1"/>
  <c r="M260" i="10" s="1"/>
  <c r="K264" i="10"/>
  <c r="L264" i="10" s="1"/>
  <c r="M264" i="10" s="1"/>
  <c r="K268" i="10"/>
  <c r="L268" i="10" s="1"/>
  <c r="M268" i="10" s="1"/>
  <c r="K272" i="10"/>
  <c r="L272" i="10" s="1"/>
  <c r="K276" i="10"/>
  <c r="L276" i="10" s="1"/>
  <c r="M276" i="10" s="1"/>
  <c r="K280" i="10"/>
  <c r="L280" i="10" s="1"/>
  <c r="K284" i="10"/>
  <c r="L284" i="10" s="1"/>
  <c r="K288" i="10"/>
  <c r="L288" i="10" s="1"/>
  <c r="K292" i="10"/>
  <c r="L292" i="10" s="1"/>
  <c r="M292" i="10" s="1"/>
  <c r="K296" i="10"/>
  <c r="L296" i="10" s="1"/>
  <c r="M296" i="10" s="1"/>
  <c r="P296" i="10" s="1"/>
  <c r="K300" i="10"/>
  <c r="L300" i="10" s="1"/>
  <c r="M300" i="10" s="1"/>
  <c r="K304" i="10"/>
  <c r="L304" i="10" s="1"/>
  <c r="K308" i="10"/>
  <c r="L308" i="10" s="1"/>
  <c r="K312" i="10"/>
  <c r="L312" i="10" s="1"/>
  <c r="K316" i="10"/>
  <c r="L316" i="10" s="1"/>
  <c r="K320" i="10"/>
  <c r="L320" i="10" s="1"/>
  <c r="K324" i="10"/>
  <c r="L324" i="10" s="1"/>
  <c r="M324" i="10" s="1"/>
  <c r="K328" i="10"/>
  <c r="L328" i="10" s="1"/>
  <c r="K332" i="10"/>
  <c r="L332" i="10" s="1"/>
  <c r="M332" i="10" s="1"/>
  <c r="K336" i="10"/>
  <c r="L336" i="10" s="1"/>
  <c r="K340" i="10"/>
  <c r="L340" i="10" s="1"/>
  <c r="K344" i="10"/>
  <c r="L344" i="10" s="1"/>
  <c r="K348" i="10"/>
  <c r="L348" i="10" s="1"/>
  <c r="M348" i="10" s="1"/>
  <c r="K352" i="10"/>
  <c r="L352" i="10" s="1"/>
  <c r="K356" i="10"/>
  <c r="L356" i="10" s="1"/>
  <c r="M356" i="10" s="1"/>
  <c r="K360" i="10"/>
  <c r="L360" i="10" s="1"/>
  <c r="M360" i="10" s="1"/>
  <c r="K364" i="10"/>
  <c r="L364" i="10" s="1"/>
  <c r="M364" i="10" s="1"/>
  <c r="P364" i="10" s="1"/>
  <c r="K368" i="10"/>
  <c r="L368" i="10" s="1"/>
  <c r="M368" i="10" s="1"/>
  <c r="K372" i="10"/>
  <c r="L372" i="10" s="1"/>
  <c r="M372" i="10" s="1"/>
  <c r="P372" i="10" s="1"/>
  <c r="K376" i="10"/>
  <c r="L376" i="10" s="1"/>
  <c r="K9" i="10"/>
  <c r="L9" i="10" s="1"/>
  <c r="M9" i="10" s="1"/>
  <c r="P9" i="10" s="1"/>
  <c r="K13" i="10"/>
  <c r="L13" i="10" s="1"/>
  <c r="M13" i="10" s="1"/>
  <c r="P13" i="10" s="1"/>
  <c r="K17" i="10"/>
  <c r="L17" i="10" s="1"/>
  <c r="K21" i="10"/>
  <c r="L21" i="10" s="1"/>
  <c r="M21" i="10" s="1"/>
  <c r="K25" i="10"/>
  <c r="L25" i="10" s="1"/>
  <c r="M25" i="10" s="1"/>
  <c r="P25" i="10" s="1"/>
  <c r="F26" i="1" s="1"/>
  <c r="K29" i="10"/>
  <c r="L29" i="10" s="1"/>
  <c r="M29" i="10" s="1"/>
  <c r="P29" i="10" s="1"/>
  <c r="K33" i="10"/>
  <c r="L33" i="10" s="1"/>
  <c r="K37" i="10"/>
  <c r="L37" i="10" s="1"/>
  <c r="K41" i="10"/>
  <c r="L41" i="10" s="1"/>
  <c r="M41" i="10" s="1"/>
  <c r="K45" i="10"/>
  <c r="L45" i="10" s="1"/>
  <c r="M45" i="10" s="1"/>
  <c r="P45" i="10" s="1"/>
  <c r="K49" i="10"/>
  <c r="L49" i="10" s="1"/>
  <c r="K53" i="10"/>
  <c r="L53" i="10" s="1"/>
  <c r="M53" i="10" s="1"/>
  <c r="K57" i="10"/>
  <c r="L57" i="10" s="1"/>
  <c r="M57" i="10" s="1"/>
  <c r="P57" i="10" s="1"/>
  <c r="K61" i="10"/>
  <c r="L61" i="10" s="1"/>
  <c r="M61" i="10" s="1"/>
  <c r="P61" i="10" s="1"/>
  <c r="K65" i="10"/>
  <c r="L65" i="10" s="1"/>
  <c r="K69" i="10"/>
  <c r="L69" i="10" s="1"/>
  <c r="K73" i="10"/>
  <c r="L73" i="10" s="1"/>
  <c r="M73" i="10" s="1"/>
  <c r="K77" i="10"/>
  <c r="L77" i="10" s="1"/>
  <c r="M77" i="10" s="1"/>
  <c r="K81" i="10"/>
  <c r="L81" i="10" s="1"/>
  <c r="M81" i="10" s="1"/>
  <c r="K85" i="10"/>
  <c r="L85" i="10" s="1"/>
  <c r="M85" i="10" s="1"/>
  <c r="K89" i="10"/>
  <c r="L89" i="10" s="1"/>
  <c r="M89" i="10" s="1"/>
  <c r="P89" i="10" s="1"/>
  <c r="K93" i="10"/>
  <c r="L93" i="10" s="1"/>
  <c r="M93" i="10" s="1"/>
  <c r="K97" i="10"/>
  <c r="L97" i="10" s="1"/>
  <c r="K101" i="10"/>
  <c r="L101" i="10" s="1"/>
  <c r="K105" i="10"/>
  <c r="L105" i="10" s="1"/>
  <c r="M105" i="10" s="1"/>
  <c r="K109" i="10"/>
  <c r="L109" i="10" s="1"/>
  <c r="M109" i="10" s="1"/>
  <c r="K113" i="10"/>
  <c r="L113" i="10" s="1"/>
  <c r="K117" i="10"/>
  <c r="L117" i="10" s="1"/>
  <c r="K121" i="10"/>
  <c r="L121" i="10" s="1"/>
  <c r="M121" i="10" s="1"/>
  <c r="K125" i="10"/>
  <c r="L125" i="10" s="1"/>
  <c r="K129" i="10"/>
  <c r="L129" i="10" s="1"/>
  <c r="K133" i="10"/>
  <c r="L133" i="10" s="1"/>
  <c r="M133" i="10" s="1"/>
  <c r="K137" i="10"/>
  <c r="L137" i="10" s="1"/>
  <c r="M137" i="10" s="1"/>
  <c r="K141" i="10"/>
  <c r="L141" i="10" s="1"/>
  <c r="K145" i="10"/>
  <c r="L145" i="10" s="1"/>
  <c r="K149" i="10"/>
  <c r="L149" i="10" s="1"/>
  <c r="M149" i="10" s="1"/>
  <c r="K153" i="10"/>
  <c r="L153" i="10" s="1"/>
  <c r="M153" i="10" s="1"/>
  <c r="K157" i="10"/>
  <c r="L157" i="10" s="1"/>
  <c r="K161" i="10"/>
  <c r="L161" i="10" s="1"/>
  <c r="K165" i="10"/>
  <c r="L165" i="10" s="1"/>
  <c r="M165" i="10" s="1"/>
  <c r="P165" i="10" s="1"/>
  <c r="K169" i="10"/>
  <c r="L169" i="10" s="1"/>
  <c r="M169" i="10" s="1"/>
  <c r="K173" i="10"/>
  <c r="L173" i="10" s="1"/>
  <c r="K177" i="10"/>
  <c r="L177" i="10" s="1"/>
  <c r="K181" i="10"/>
  <c r="L181" i="10" s="1"/>
  <c r="M181" i="10" s="1"/>
  <c r="K185" i="10"/>
  <c r="L185" i="10" s="1"/>
  <c r="M185" i="10" s="1"/>
  <c r="K189" i="10"/>
  <c r="L189" i="10" s="1"/>
  <c r="M189" i="10" s="1"/>
  <c r="K193" i="10"/>
  <c r="L193" i="10" s="1"/>
  <c r="M193" i="10" s="1"/>
  <c r="K197" i="10"/>
  <c r="L197" i="10" s="1"/>
  <c r="M197" i="10" s="1"/>
  <c r="P197" i="10" s="1"/>
  <c r="K201" i="10"/>
  <c r="L201" i="10" s="1"/>
  <c r="M201" i="10" s="1"/>
  <c r="K205" i="10"/>
  <c r="L205" i="10" s="1"/>
  <c r="M205" i="10" s="1"/>
  <c r="K209" i="10"/>
  <c r="L209" i="10" s="1"/>
  <c r="M209" i="10" s="1"/>
  <c r="K213" i="10"/>
  <c r="L213" i="10" s="1"/>
  <c r="M213" i="10" s="1"/>
  <c r="K217" i="10"/>
  <c r="L217" i="10" s="1"/>
  <c r="M217" i="10" s="1"/>
  <c r="K221" i="10"/>
  <c r="L221" i="10" s="1"/>
  <c r="K225" i="10"/>
  <c r="L225" i="10" s="1"/>
  <c r="M225" i="10" s="1"/>
  <c r="P225" i="10" s="1"/>
  <c r="K229" i="10"/>
  <c r="L229" i="10" s="1"/>
  <c r="M229" i="10" s="1"/>
  <c r="K233" i="10"/>
  <c r="L233" i="10" s="1"/>
  <c r="M233" i="10" s="1"/>
  <c r="P233" i="10" s="1"/>
  <c r="K237" i="10"/>
  <c r="L237" i="10" s="1"/>
  <c r="K241" i="10"/>
  <c r="L241" i="10" s="1"/>
  <c r="K245" i="10"/>
  <c r="L245" i="10" s="1"/>
  <c r="M245" i="10" s="1"/>
  <c r="K249" i="10"/>
  <c r="L249" i="10" s="1"/>
  <c r="M249" i="10" s="1"/>
  <c r="K253" i="10"/>
  <c r="L253" i="10" s="1"/>
  <c r="M253" i="10" s="1"/>
  <c r="K257" i="10"/>
  <c r="L257" i="10" s="1"/>
  <c r="M257" i="10" s="1"/>
  <c r="K261" i="10"/>
  <c r="L261" i="10" s="1"/>
  <c r="M261" i="10" s="1"/>
  <c r="K265" i="10"/>
  <c r="L265" i="10" s="1"/>
  <c r="K269" i="10"/>
  <c r="L269" i="10" s="1"/>
  <c r="M269" i="10" s="1"/>
  <c r="K273" i="10"/>
  <c r="L273" i="10" s="1"/>
  <c r="M273" i="10" s="1"/>
  <c r="K277" i="10"/>
  <c r="L277" i="10" s="1"/>
  <c r="K281" i="10"/>
  <c r="L281" i="10" s="1"/>
  <c r="M281" i="10" s="1"/>
  <c r="K285" i="10"/>
  <c r="L285" i="10" s="1"/>
  <c r="M285" i="10" s="1"/>
  <c r="K289" i="10"/>
  <c r="L289" i="10" s="1"/>
  <c r="K293" i="10"/>
  <c r="L293" i="10" s="1"/>
  <c r="K297" i="10"/>
  <c r="L297" i="10" s="1"/>
  <c r="M297" i="10" s="1"/>
  <c r="K301" i="10"/>
  <c r="L301" i="10" s="1"/>
  <c r="M301" i="10" s="1"/>
  <c r="K305" i="10"/>
  <c r="L305" i="10" s="1"/>
  <c r="M305" i="10" s="1"/>
  <c r="K309" i="10"/>
  <c r="L309" i="10" s="1"/>
  <c r="K313" i="10"/>
  <c r="L313" i="10" s="1"/>
  <c r="M313" i="10" s="1"/>
  <c r="K317" i="10"/>
  <c r="L317" i="10" s="1"/>
  <c r="K321" i="10"/>
  <c r="L321" i="10" s="1"/>
  <c r="K325" i="10"/>
  <c r="L325" i="10" s="1"/>
  <c r="M325" i="10" s="1"/>
  <c r="K329" i="10"/>
  <c r="L329" i="10" s="1"/>
  <c r="M329" i="10" s="1"/>
  <c r="K333" i="10"/>
  <c r="L333" i="10" s="1"/>
  <c r="K337" i="10"/>
  <c r="L337" i="10" s="1"/>
  <c r="K341" i="10"/>
  <c r="L341" i="10" s="1"/>
  <c r="M341" i="10" s="1"/>
  <c r="K345" i="10"/>
  <c r="L345" i="10" s="1"/>
  <c r="M345" i="10" s="1"/>
  <c r="K349" i="10"/>
  <c r="L349" i="10" s="1"/>
  <c r="K353" i="10"/>
  <c r="L353" i="10" s="1"/>
  <c r="K357" i="10"/>
  <c r="L357" i="10" s="1"/>
  <c r="K361" i="10"/>
  <c r="L361" i="10" s="1"/>
  <c r="M361" i="10" s="1"/>
  <c r="K365" i="10"/>
  <c r="L365" i="10" s="1"/>
  <c r="M365" i="10" s="1"/>
  <c r="K369" i="10"/>
  <c r="L369" i="10" s="1"/>
  <c r="M369" i="10" s="1"/>
  <c r="P369" i="10" s="1"/>
  <c r="K373" i="10"/>
  <c r="L373" i="10" s="1"/>
  <c r="M373" i="10" s="1"/>
  <c r="K377" i="10"/>
  <c r="L377" i="10" s="1"/>
  <c r="K11" i="10"/>
  <c r="L11" i="10" s="1"/>
  <c r="M11" i="10" s="1"/>
  <c r="K19" i="10"/>
  <c r="L19" i="10" s="1"/>
  <c r="K27" i="10"/>
  <c r="L27" i="10" s="1"/>
  <c r="M27" i="10" s="1"/>
  <c r="K35" i="10"/>
  <c r="L35" i="10" s="1"/>
  <c r="K43" i="10"/>
  <c r="L43" i="10" s="1"/>
  <c r="M43" i="10" s="1"/>
  <c r="P43" i="10" s="1"/>
  <c r="K51" i="10"/>
  <c r="L51" i="10" s="1"/>
  <c r="M51" i="10" s="1"/>
  <c r="K59" i="10"/>
  <c r="L59" i="10" s="1"/>
  <c r="M59" i="10" s="1"/>
  <c r="K67" i="10"/>
  <c r="L67" i="10" s="1"/>
  <c r="K75" i="10"/>
  <c r="L75" i="10" s="1"/>
  <c r="M75" i="10" s="1"/>
  <c r="K83" i="10"/>
  <c r="L83" i="10" s="1"/>
  <c r="K91" i="10"/>
  <c r="L91" i="10" s="1"/>
  <c r="M91" i="10" s="1"/>
  <c r="K99" i="10"/>
  <c r="L99" i="10" s="1"/>
  <c r="K107" i="10"/>
  <c r="L107" i="10" s="1"/>
  <c r="M107" i="10" s="1"/>
  <c r="K115" i="10"/>
  <c r="L115" i="10" s="1"/>
  <c r="K123" i="10"/>
  <c r="L123" i="10" s="1"/>
  <c r="M123" i="10" s="1"/>
  <c r="K131" i="10"/>
  <c r="L131" i="10" s="1"/>
  <c r="M131" i="10" s="1"/>
  <c r="K139" i="10"/>
  <c r="L139" i="10" s="1"/>
  <c r="K147" i="10"/>
  <c r="L147" i="10" s="1"/>
  <c r="M147" i="10" s="1"/>
  <c r="P147" i="10" s="1"/>
  <c r="K155" i="10"/>
  <c r="L155" i="10" s="1"/>
  <c r="K163" i="10"/>
  <c r="L163" i="10" s="1"/>
  <c r="M163" i="10" s="1"/>
  <c r="K171" i="10"/>
  <c r="L171" i="10" s="1"/>
  <c r="K179" i="10"/>
  <c r="L179" i="10" s="1"/>
  <c r="M179" i="10" s="1"/>
  <c r="K187" i="10"/>
  <c r="L187" i="10" s="1"/>
  <c r="K195" i="10"/>
  <c r="L195" i="10" s="1"/>
  <c r="M195" i="10" s="1"/>
  <c r="K203" i="10"/>
  <c r="L203" i="10" s="1"/>
  <c r="K211" i="10"/>
  <c r="L211" i="10" s="1"/>
  <c r="M211" i="10" s="1"/>
  <c r="K219" i="10"/>
  <c r="L219" i="10" s="1"/>
  <c r="K227" i="10"/>
  <c r="L227" i="10" s="1"/>
  <c r="K235" i="10"/>
  <c r="L235" i="10" s="1"/>
  <c r="M235" i="10" s="1"/>
  <c r="K243" i="10"/>
  <c r="L243" i="10" s="1"/>
  <c r="M243" i="10" s="1"/>
  <c r="P243" i="10" s="1"/>
  <c r="K251" i="10"/>
  <c r="L251" i="10" s="1"/>
  <c r="M251" i="10" s="1"/>
  <c r="K259" i="10"/>
  <c r="L259" i="10" s="1"/>
  <c r="M259" i="10" s="1"/>
  <c r="P259" i="10" s="1"/>
  <c r="K267" i="10"/>
  <c r="L267" i="10" s="1"/>
  <c r="M267" i="10" s="1"/>
  <c r="K275" i="10"/>
  <c r="L275" i="10" s="1"/>
  <c r="M275" i="10" s="1"/>
  <c r="K283" i="10"/>
  <c r="L283" i="10" s="1"/>
  <c r="K291" i="10"/>
  <c r="L291" i="10" s="1"/>
  <c r="M291" i="10" s="1"/>
  <c r="K299" i="10"/>
  <c r="L299" i="10" s="1"/>
  <c r="K307" i="10"/>
  <c r="L307" i="10" s="1"/>
  <c r="M307" i="10" s="1"/>
  <c r="K315" i="10"/>
  <c r="L315" i="10" s="1"/>
  <c r="K323" i="10"/>
  <c r="L323" i="10" s="1"/>
  <c r="M323" i="10" s="1"/>
  <c r="K331" i="10"/>
  <c r="L331" i="10" s="1"/>
  <c r="M331" i="10" s="1"/>
  <c r="K339" i="10"/>
  <c r="L339" i="10" s="1"/>
  <c r="M339" i="10" s="1"/>
  <c r="K347" i="10"/>
  <c r="L347" i="10" s="1"/>
  <c r="K355" i="10"/>
  <c r="L355" i="10" s="1"/>
  <c r="K363" i="10"/>
  <c r="L363" i="10" s="1"/>
  <c r="K371" i="10"/>
  <c r="L371" i="10" s="1"/>
  <c r="M371" i="10" s="1"/>
  <c r="P371" i="10" s="1"/>
  <c r="K7" i="10"/>
  <c r="L7" i="10" s="1"/>
  <c r="M7" i="10" s="1"/>
  <c r="K23" i="10"/>
  <c r="L23" i="10" s="1"/>
  <c r="M23" i="10" s="1"/>
  <c r="K39" i="10"/>
  <c r="L39" i="10" s="1"/>
  <c r="M39" i="10" s="1"/>
  <c r="P39" i="10" s="1"/>
  <c r="K55" i="10"/>
  <c r="L55" i="10" s="1"/>
  <c r="M55" i="10" s="1"/>
  <c r="K71" i="10"/>
  <c r="L71" i="10" s="1"/>
  <c r="M71" i="10" s="1"/>
  <c r="K87" i="10"/>
  <c r="L87" i="10" s="1"/>
  <c r="M87" i="10" s="1"/>
  <c r="K103" i="10"/>
  <c r="L103" i="10" s="1"/>
  <c r="M103" i="10" s="1"/>
  <c r="K119" i="10"/>
  <c r="L119" i="10" s="1"/>
  <c r="M119" i="10" s="1"/>
  <c r="K135" i="10"/>
  <c r="L135" i="10" s="1"/>
  <c r="M135" i="10" s="1"/>
  <c r="K151" i="10"/>
  <c r="L151" i="10" s="1"/>
  <c r="M151" i="10" s="1"/>
  <c r="K175" i="10"/>
  <c r="L175" i="10" s="1"/>
  <c r="K183" i="10"/>
  <c r="L183" i="10" s="1"/>
  <c r="M183" i="10" s="1"/>
  <c r="K199" i="10"/>
  <c r="L199" i="10" s="1"/>
  <c r="M199" i="10" s="1"/>
  <c r="P199" i="10" s="1"/>
  <c r="K215" i="10"/>
  <c r="L215" i="10" s="1"/>
  <c r="M215" i="10" s="1"/>
  <c r="K231" i="10"/>
  <c r="L231" i="10" s="1"/>
  <c r="K247" i="10"/>
  <c r="L247" i="10" s="1"/>
  <c r="M247" i="10" s="1"/>
  <c r="K263" i="10"/>
  <c r="L263" i="10" s="1"/>
  <c r="M263" i="10" s="1"/>
  <c r="K279" i="10"/>
  <c r="L279" i="10" s="1"/>
  <c r="M279" i="10" s="1"/>
  <c r="K295" i="10"/>
  <c r="L295" i="10" s="1"/>
  <c r="K311" i="10"/>
  <c r="L311" i="10" s="1"/>
  <c r="M311" i="10" s="1"/>
  <c r="K327" i="10"/>
  <c r="L327" i="10" s="1"/>
  <c r="M327" i="10" s="1"/>
  <c r="K343" i="10"/>
  <c r="L343" i="10" s="1"/>
  <c r="K359" i="10"/>
  <c r="L359" i="10" s="1"/>
  <c r="K375" i="10"/>
  <c r="L375" i="10" s="1"/>
  <c r="M375" i="10" s="1"/>
  <c r="K18" i="10"/>
  <c r="L18" i="10" s="1"/>
  <c r="M18" i="10" s="1"/>
  <c r="K34" i="10"/>
  <c r="L34" i="10" s="1"/>
  <c r="M34" i="10" s="1"/>
  <c r="K50" i="10"/>
  <c r="L50" i="10" s="1"/>
  <c r="K66" i="10"/>
  <c r="L66" i="10" s="1"/>
  <c r="M66" i="10" s="1"/>
  <c r="P66" i="10" s="1"/>
  <c r="K82" i="10"/>
  <c r="L82" i="10" s="1"/>
  <c r="M82" i="10" s="1"/>
  <c r="K186" i="10"/>
  <c r="L186" i="10" s="1"/>
  <c r="K210" i="10"/>
  <c r="L210" i="10" s="1"/>
  <c r="K226" i="10"/>
  <c r="L226" i="10" s="1"/>
  <c r="K242" i="10"/>
  <c r="L242" i="10" s="1"/>
  <c r="K258" i="10"/>
  <c r="L258" i="10" s="1"/>
  <c r="M258" i="10" s="1"/>
  <c r="K274" i="10"/>
  <c r="L274" i="10" s="1"/>
  <c r="M274" i="10" s="1"/>
  <c r="K290" i="10"/>
  <c r="L290" i="10" s="1"/>
  <c r="M290" i="10" s="1"/>
  <c r="K306" i="10"/>
  <c r="L306" i="10" s="1"/>
  <c r="M306" i="10" s="1"/>
  <c r="K322" i="10"/>
  <c r="L322" i="10" s="1"/>
  <c r="K338" i="10"/>
  <c r="L338" i="10" s="1"/>
  <c r="K354" i="10"/>
  <c r="L354" i="10" s="1"/>
  <c r="M354" i="10" s="1"/>
  <c r="K370" i="10"/>
  <c r="L370" i="10" s="1"/>
  <c r="M370" i="10" s="1"/>
  <c r="K6" i="10"/>
  <c r="L6" i="10" s="1"/>
  <c r="M6" i="10" s="1"/>
  <c r="K14" i="10"/>
  <c r="L14" i="10" s="1"/>
  <c r="M14" i="10" s="1"/>
  <c r="K22" i="10"/>
  <c r="L22" i="10" s="1"/>
  <c r="M22" i="10" s="1"/>
  <c r="K30" i="10"/>
  <c r="L30" i="10" s="1"/>
  <c r="M30" i="10" s="1"/>
  <c r="P30" i="10" s="1"/>
  <c r="K38" i="10"/>
  <c r="L38" i="10" s="1"/>
  <c r="M38" i="10" s="1"/>
  <c r="K46" i="10"/>
  <c r="L46" i="10" s="1"/>
  <c r="M46" i="10" s="1"/>
  <c r="K54" i="10"/>
  <c r="L54" i="10" s="1"/>
  <c r="M54" i="10" s="1"/>
  <c r="K62" i="10"/>
  <c r="L62" i="10" s="1"/>
  <c r="M62" i="10" s="1"/>
  <c r="K70" i="10"/>
  <c r="L70" i="10" s="1"/>
  <c r="M70" i="10" s="1"/>
  <c r="K78" i="10"/>
  <c r="L78" i="10" s="1"/>
  <c r="M78" i="10" s="1"/>
  <c r="K86" i="10"/>
  <c r="L86" i="10" s="1"/>
  <c r="K94" i="10"/>
  <c r="L94" i="10" s="1"/>
  <c r="K102" i="10"/>
  <c r="L102" i="10" s="1"/>
  <c r="M102" i="10" s="1"/>
  <c r="K110" i="10"/>
  <c r="L110" i="10" s="1"/>
  <c r="M110" i="10" s="1"/>
  <c r="K118" i="10"/>
  <c r="L118" i="10" s="1"/>
  <c r="M118" i="10" s="1"/>
  <c r="P118" i="10" s="1"/>
  <c r="K126" i="10"/>
  <c r="L126" i="10" s="1"/>
  <c r="K134" i="10"/>
  <c r="L134" i="10" s="1"/>
  <c r="M134" i="10" s="1"/>
  <c r="K142" i="10"/>
  <c r="L142" i="10" s="1"/>
  <c r="M142" i="10" s="1"/>
  <c r="K150" i="10"/>
  <c r="L150" i="10" s="1"/>
  <c r="M150" i="10" s="1"/>
  <c r="K158" i="10"/>
  <c r="L158" i="10" s="1"/>
  <c r="M158" i="10" s="1"/>
  <c r="K166" i="10"/>
  <c r="L166" i="10" s="1"/>
  <c r="M166" i="10" s="1"/>
  <c r="K174" i="10"/>
  <c r="L174" i="10" s="1"/>
  <c r="M174" i="10" s="1"/>
  <c r="K182" i="10"/>
  <c r="L182" i="10" s="1"/>
  <c r="K190" i="10"/>
  <c r="L190" i="10" s="1"/>
  <c r="K198" i="10"/>
  <c r="L198" i="10" s="1"/>
  <c r="K206" i="10"/>
  <c r="L206" i="10" s="1"/>
  <c r="M206" i="10" s="1"/>
  <c r="K214" i="10"/>
  <c r="L214" i="10" s="1"/>
  <c r="K222" i="10"/>
  <c r="L222" i="10" s="1"/>
  <c r="K230" i="10"/>
  <c r="L230" i="10" s="1"/>
  <c r="M230" i="10" s="1"/>
  <c r="K238" i="10"/>
  <c r="L238" i="10" s="1"/>
  <c r="K246" i="10"/>
  <c r="L246" i="10" s="1"/>
  <c r="M246" i="10" s="1"/>
  <c r="K254" i="10"/>
  <c r="L254" i="10" s="1"/>
  <c r="M254" i="10" s="1"/>
  <c r="K262" i="10"/>
  <c r="L262" i="10" s="1"/>
  <c r="M262" i="10" s="1"/>
  <c r="K270" i="10"/>
  <c r="L270" i="10" s="1"/>
  <c r="M270" i="10" s="1"/>
  <c r="K278" i="10"/>
  <c r="L278" i="10" s="1"/>
  <c r="M278" i="10" s="1"/>
  <c r="K286" i="10"/>
  <c r="L286" i="10" s="1"/>
  <c r="M286" i="10" s="1"/>
  <c r="K294" i="10"/>
  <c r="L294" i="10" s="1"/>
  <c r="M294" i="10" s="1"/>
  <c r="K302" i="10"/>
  <c r="L302" i="10" s="1"/>
  <c r="K310" i="10"/>
  <c r="L310" i="10" s="1"/>
  <c r="M310" i="10" s="1"/>
  <c r="K318" i="10"/>
  <c r="L318" i="10" s="1"/>
  <c r="K326" i="10"/>
  <c r="L326" i="10" s="1"/>
  <c r="K334" i="10"/>
  <c r="L334" i="10" s="1"/>
  <c r="K342" i="10"/>
  <c r="L342" i="10" s="1"/>
  <c r="K350" i="10"/>
  <c r="L350" i="10" s="1"/>
  <c r="M350" i="10" s="1"/>
  <c r="K358" i="10"/>
  <c r="L358" i="10" s="1"/>
  <c r="M358" i="10" s="1"/>
  <c r="K366" i="10"/>
  <c r="L366" i="10" s="1"/>
  <c r="K374" i="10"/>
  <c r="L374" i="10" s="1"/>
  <c r="M374" i="10" s="1"/>
  <c r="P374" i="10" s="1"/>
  <c r="K15" i="10"/>
  <c r="L15" i="10" s="1"/>
  <c r="K31" i="10"/>
  <c r="L31" i="10" s="1"/>
  <c r="K47" i="10"/>
  <c r="L47" i="10" s="1"/>
  <c r="K63" i="10"/>
  <c r="L63" i="10" s="1"/>
  <c r="K79" i="10"/>
  <c r="L79" i="10" s="1"/>
  <c r="M79" i="10" s="1"/>
  <c r="K95" i="10"/>
  <c r="L95" i="10" s="1"/>
  <c r="K111" i="10"/>
  <c r="L111" i="10" s="1"/>
  <c r="K127" i="10"/>
  <c r="L127" i="10" s="1"/>
  <c r="K143" i="10"/>
  <c r="L143" i="10" s="1"/>
  <c r="K159" i="10"/>
  <c r="L159" i="10" s="1"/>
  <c r="K167" i="10"/>
  <c r="L167" i="10" s="1"/>
  <c r="M167" i="10" s="1"/>
  <c r="K191" i="10"/>
  <c r="L191" i="10" s="1"/>
  <c r="K207" i="10"/>
  <c r="L207" i="10" s="1"/>
  <c r="M207" i="10" s="1"/>
  <c r="K223" i="10"/>
  <c r="L223" i="10" s="1"/>
  <c r="K239" i="10"/>
  <c r="L239" i="10" s="1"/>
  <c r="K255" i="10"/>
  <c r="L255" i="10" s="1"/>
  <c r="M255" i="10" s="1"/>
  <c r="K271" i="10"/>
  <c r="L271" i="10" s="1"/>
  <c r="M271" i="10" s="1"/>
  <c r="K287" i="10"/>
  <c r="L287" i="10" s="1"/>
  <c r="M287" i="10" s="1"/>
  <c r="K303" i="10"/>
  <c r="L303" i="10" s="1"/>
  <c r="M303" i="10" s="1"/>
  <c r="K319" i="10"/>
  <c r="L319" i="10" s="1"/>
  <c r="M319" i="10" s="1"/>
  <c r="K335" i="10"/>
  <c r="L335" i="10" s="1"/>
  <c r="K351" i="10"/>
  <c r="L351" i="10" s="1"/>
  <c r="K367" i="10"/>
  <c r="L367" i="10" s="1"/>
  <c r="K10" i="10"/>
  <c r="L10" i="10" s="1"/>
  <c r="M10" i="10" s="1"/>
  <c r="P10" i="10" s="1"/>
  <c r="K26" i="10"/>
  <c r="L26" i="10" s="1"/>
  <c r="K42" i="10"/>
  <c r="L42" i="10" s="1"/>
  <c r="M42" i="10" s="1"/>
  <c r="K58" i="10"/>
  <c r="L58" i="10" s="1"/>
  <c r="M58" i="10" s="1"/>
  <c r="K74" i="10"/>
  <c r="L74" i="10" s="1"/>
  <c r="M74" i="10" s="1"/>
  <c r="K90" i="10"/>
  <c r="L90" i="10" s="1"/>
  <c r="M90" i="10" s="1"/>
  <c r="K98" i="10"/>
  <c r="L98" i="10" s="1"/>
  <c r="M98" i="10" s="1"/>
  <c r="P98" i="10" s="1"/>
  <c r="K106" i="10"/>
  <c r="L106" i="10" s="1"/>
  <c r="M106" i="10" s="1"/>
  <c r="K114" i="10"/>
  <c r="L114" i="10" s="1"/>
  <c r="M114" i="10" s="1"/>
  <c r="P114" i="10" s="1"/>
  <c r="K122" i="10"/>
  <c r="L122" i="10" s="1"/>
  <c r="M122" i="10" s="1"/>
  <c r="K130" i="10"/>
  <c r="L130" i="10" s="1"/>
  <c r="M130" i="10" s="1"/>
  <c r="K138" i="10"/>
  <c r="L138" i="10" s="1"/>
  <c r="M138" i="10" s="1"/>
  <c r="K146" i="10"/>
  <c r="L146" i="10" s="1"/>
  <c r="M146" i="10" s="1"/>
  <c r="K154" i="10"/>
  <c r="L154" i="10" s="1"/>
  <c r="M154" i="10" s="1"/>
  <c r="P154" i="10" s="1"/>
  <c r="K162" i="10"/>
  <c r="L162" i="10" s="1"/>
  <c r="K170" i="10"/>
  <c r="L170" i="10" s="1"/>
  <c r="M170" i="10" s="1"/>
  <c r="K178" i="10"/>
  <c r="L178" i="10" s="1"/>
  <c r="K194" i="10"/>
  <c r="L194" i="10" s="1"/>
  <c r="M194" i="10" s="1"/>
  <c r="K202" i="10"/>
  <c r="L202" i="10" s="1"/>
  <c r="K218" i="10"/>
  <c r="L218" i="10" s="1"/>
  <c r="K234" i="10"/>
  <c r="L234" i="10" s="1"/>
  <c r="M234" i="10" s="1"/>
  <c r="K250" i="10"/>
  <c r="L250" i="10" s="1"/>
  <c r="M250" i="10" s="1"/>
  <c r="K266" i="10"/>
  <c r="L266" i="10" s="1"/>
  <c r="M266" i="10" s="1"/>
  <c r="K282" i="10"/>
  <c r="L282" i="10" s="1"/>
  <c r="M282" i="10" s="1"/>
  <c r="K298" i="10"/>
  <c r="L298" i="10" s="1"/>
  <c r="M298" i="10" s="1"/>
  <c r="K314" i="10"/>
  <c r="L314" i="10" s="1"/>
  <c r="M314" i="10" s="1"/>
  <c r="K330" i="10"/>
  <c r="L330" i="10" s="1"/>
  <c r="M330" i="10" s="1"/>
  <c r="K346" i="10"/>
  <c r="L346" i="10" s="1"/>
  <c r="K362" i="10"/>
  <c r="L362" i="10" s="1"/>
  <c r="M362" i="10" s="1"/>
  <c r="P362" i="10" s="1"/>
  <c r="K378" i="10"/>
  <c r="L378" i="10" s="1"/>
  <c r="B1181" i="15"/>
  <c r="B1182" i="15" s="1"/>
  <c r="B1183" i="15" s="1"/>
  <c r="B1184" i="15" s="1"/>
  <c r="B1185" i="15" s="1"/>
  <c r="B1186" i="15" s="1"/>
  <c r="B1187" i="15" s="1"/>
  <c r="B1188" i="15" s="1"/>
  <c r="B1189" i="15" s="1"/>
  <c r="B1190" i="15" s="1"/>
  <c r="B1191" i="15" s="1"/>
  <c r="B1192" i="15" s="1"/>
  <c r="B1193" i="15" s="1"/>
  <c r="B860" i="15"/>
  <c r="B861" i="15" s="1"/>
  <c r="B862" i="15" s="1"/>
  <c r="B863" i="15" s="1"/>
  <c r="B864" i="15" s="1"/>
  <c r="B865" i="15" s="1"/>
  <c r="B866" i="15" s="1"/>
  <c r="B867" i="15" s="1"/>
  <c r="B868" i="15" s="1"/>
  <c r="B869" i="15" s="1"/>
  <c r="B870" i="15" s="1"/>
  <c r="B871" i="15" s="1"/>
  <c r="B872" i="15" s="1"/>
  <c r="B873" i="15" s="1"/>
  <c r="B874" i="15" s="1"/>
  <c r="B875" i="15" s="1"/>
  <c r="B876" i="15" s="1"/>
  <c r="B877" i="15" s="1"/>
  <c r="B878" i="15" s="1"/>
  <c r="B879" i="15" s="1"/>
  <c r="B880" i="15" s="1"/>
  <c r="B881" i="15" s="1"/>
  <c r="B693" i="15"/>
  <c r="B694" i="15" s="1"/>
  <c r="B695" i="15" s="1"/>
  <c r="B696" i="15" s="1"/>
  <c r="B697" i="15" s="1"/>
  <c r="B698" i="15" s="1"/>
  <c r="B699" i="15" s="1"/>
  <c r="B700" i="15" s="1"/>
  <c r="B701" i="15" s="1"/>
  <c r="B702" i="15" s="1"/>
  <c r="B703" i="15" s="1"/>
  <c r="B704" i="15" s="1"/>
  <c r="B705" i="15" s="1"/>
  <c r="B706" i="15" s="1"/>
  <c r="B259" i="15"/>
  <c r="B260" i="15" s="1"/>
  <c r="B261" i="15" s="1"/>
  <c r="B262" i="15" s="1"/>
  <c r="B263" i="15" s="1"/>
  <c r="B264" i="15" s="1"/>
  <c r="B265" i="15" s="1"/>
  <c r="B266" i="15" s="1"/>
  <c r="B267" i="15" s="1"/>
  <c r="B268" i="15" s="1"/>
  <c r="B269" i="15" s="1"/>
  <c r="B270" i="15" s="1"/>
  <c r="B271" i="15" s="1"/>
  <c r="B272" i="15" s="1"/>
  <c r="B273" i="15" s="1"/>
  <c r="B274" i="15" s="1"/>
  <c r="B275" i="15" s="1"/>
  <c r="B276" i="15" s="1"/>
  <c r="B277" i="15" s="1"/>
  <c r="B278" i="15" s="1"/>
  <c r="B279" i="15" s="1"/>
  <c r="B280" i="15" s="1"/>
  <c r="B281" i="15" s="1"/>
  <c r="B282" i="15" s="1"/>
  <c r="B283" i="15" s="1"/>
  <c r="B284" i="15" s="1"/>
  <c r="B285" i="15" s="1"/>
  <c r="B286" i="15" s="1"/>
  <c r="B287" i="15" s="1"/>
  <c r="B288" i="15" s="1"/>
  <c r="B289" i="15" s="1"/>
  <c r="B290" i="15" s="1"/>
  <c r="B291" i="15" s="1"/>
  <c r="B292" i="15" s="1"/>
  <c r="B293" i="15" s="1"/>
  <c r="B294" i="15" s="1"/>
  <c r="B295" i="15" s="1"/>
  <c r="B296" i="15" s="1"/>
  <c r="B297" i="15" s="1"/>
  <c r="B298" i="15" s="1"/>
  <c r="B299" i="15" s="1"/>
  <c r="B300" i="15" s="1"/>
  <c r="B301" i="15" s="1"/>
  <c r="A1181" i="13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860" i="13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693" i="13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259" i="13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G527" i="13"/>
  <c r="G531" i="13"/>
  <c r="G494" i="13"/>
  <c r="G663" i="13"/>
  <c r="G409" i="13"/>
  <c r="G577" i="13"/>
  <c r="G408" i="13"/>
  <c r="G430" i="13"/>
  <c r="G652" i="13"/>
  <c r="G648" i="13"/>
  <c r="G630" i="13"/>
  <c r="G703" i="13"/>
  <c r="G619" i="13"/>
  <c r="G517" i="13"/>
  <c r="G536" i="13"/>
  <c r="G451" i="13"/>
  <c r="G668" i="13"/>
  <c r="G400" i="13"/>
  <c r="G670" i="13"/>
  <c r="G452" i="13"/>
  <c r="G641" i="13"/>
  <c r="G555" i="13"/>
  <c r="G390" i="13"/>
  <c r="G473" i="13"/>
  <c r="G387" i="13"/>
  <c r="G604" i="13"/>
  <c r="G568" i="13"/>
  <c r="G586" i="13"/>
  <c r="G683" i="13"/>
  <c r="G599" i="13"/>
  <c r="G474" i="13"/>
  <c r="G514" i="13"/>
  <c r="G431" i="13"/>
  <c r="G588" i="13"/>
  <c r="G495" i="13"/>
  <c r="G702" i="13"/>
  <c r="G632" i="13"/>
  <c r="G535" i="13"/>
  <c r="G662" i="13"/>
  <c r="G618" i="13"/>
  <c r="G574" i="13"/>
  <c r="G515" i="13"/>
  <c r="G428" i="13"/>
  <c r="G698" i="13"/>
  <c r="G679" i="13"/>
  <c r="G657" i="13"/>
  <c r="G635" i="13"/>
  <c r="G615" i="13"/>
  <c r="G593" i="13"/>
  <c r="G571" i="13"/>
  <c r="G549" i="13"/>
  <c r="G505" i="13"/>
  <c r="G462" i="13"/>
  <c r="G422" i="13"/>
  <c r="G552" i="13"/>
  <c r="G530" i="13"/>
  <c r="G510" i="13"/>
  <c r="G488" i="13"/>
  <c r="G467" i="13"/>
  <c r="G447" i="13"/>
  <c r="G425" i="13"/>
  <c r="G403" i="13"/>
  <c r="G383" i="13"/>
  <c r="G699" i="13"/>
  <c r="G636" i="13"/>
  <c r="G572" i="13"/>
  <c r="G464" i="13"/>
  <c r="G688" i="13"/>
  <c r="G608" i="13"/>
  <c r="G487" i="13"/>
  <c r="G693" i="13"/>
  <c r="G650" i="13"/>
  <c r="G606" i="13"/>
  <c r="G566" i="13"/>
  <c r="G491" i="13"/>
  <c r="G404" i="13"/>
  <c r="G694" i="13"/>
  <c r="G673" i="13"/>
  <c r="G651" i="13"/>
  <c r="G631" i="13"/>
  <c r="G609" i="13"/>
  <c r="G587" i="13"/>
  <c r="G567" i="13"/>
  <c r="G537" i="13"/>
  <c r="G493" i="13"/>
  <c r="G454" i="13"/>
  <c r="G410" i="13"/>
  <c r="G546" i="13"/>
  <c r="G526" i="13"/>
  <c r="G504" i="13"/>
  <c r="G482" i="13"/>
  <c r="G463" i="13"/>
  <c r="G441" i="13"/>
  <c r="G419" i="13"/>
  <c r="G389" i="13"/>
  <c r="G385" i="13"/>
  <c r="G395" i="13"/>
  <c r="G407" i="13"/>
  <c r="G417" i="13"/>
  <c r="G427" i="13"/>
  <c r="G439" i="13"/>
  <c r="G449" i="13"/>
  <c r="G459" i="13"/>
  <c r="G471" i="13"/>
  <c r="G480" i="13"/>
  <c r="G490" i="13"/>
  <c r="G502" i="13"/>
  <c r="G512" i="13"/>
  <c r="G522" i="13"/>
  <c r="G534" i="13"/>
  <c r="G544" i="13"/>
  <c r="G382" i="13"/>
  <c r="G406" i="13"/>
  <c r="G426" i="13"/>
  <c r="G446" i="13"/>
  <c r="G470" i="13"/>
  <c r="G489" i="13"/>
  <c r="G509" i="13"/>
  <c r="G533" i="13"/>
  <c r="G553" i="13"/>
  <c r="G563" i="13"/>
  <c r="G575" i="13"/>
  <c r="G585" i="13"/>
  <c r="G595" i="13"/>
  <c r="G607" i="13"/>
  <c r="G617" i="13"/>
  <c r="G627" i="13"/>
  <c r="G639" i="13"/>
  <c r="G649" i="13"/>
  <c r="G659" i="13"/>
  <c r="G671" i="13"/>
  <c r="G681" i="13"/>
  <c r="G691" i="13"/>
  <c r="G701" i="13"/>
  <c r="G396" i="13"/>
  <c r="G436" i="13"/>
  <c r="G483" i="13"/>
  <c r="G523" i="13"/>
  <c r="G558" i="13"/>
  <c r="G582" i="13"/>
  <c r="G602" i="13"/>
  <c r="G622" i="13"/>
  <c r="G646" i="13"/>
  <c r="G666" i="13"/>
  <c r="G686" i="13"/>
  <c r="G392" i="13"/>
  <c r="G472" i="13"/>
  <c r="G551" i="13"/>
  <c r="G600" i="13"/>
  <c r="G640" i="13"/>
  <c r="G680" i="13"/>
  <c r="G384" i="13"/>
  <c r="G448" i="13"/>
  <c r="G511" i="13"/>
  <c r="G564" i="13"/>
  <c r="G596" i="13"/>
  <c r="G628" i="13"/>
  <c r="G660" i="13"/>
  <c r="G692" i="13"/>
  <c r="G391" i="13"/>
  <c r="G401" i="13"/>
  <c r="G411" i="13"/>
  <c r="G423" i="13"/>
  <c r="G433" i="13"/>
  <c r="G443" i="13"/>
  <c r="G455" i="13"/>
  <c r="G465" i="13"/>
  <c r="G475" i="13"/>
  <c r="G486" i="13"/>
  <c r="G496" i="13"/>
  <c r="G506" i="13"/>
  <c r="G518" i="13"/>
  <c r="G528" i="13"/>
  <c r="G538" i="13"/>
  <c r="G550" i="13"/>
  <c r="G394" i="13"/>
  <c r="G414" i="13"/>
  <c r="G438" i="13"/>
  <c r="G458" i="13"/>
  <c r="G501" i="13"/>
  <c r="G521" i="13"/>
  <c r="G541" i="13"/>
  <c r="G559" i="13"/>
  <c r="G569" i="13"/>
  <c r="G579" i="13"/>
  <c r="G591" i="13"/>
  <c r="G601" i="13"/>
  <c r="G611" i="13"/>
  <c r="G623" i="13"/>
  <c r="G633" i="13"/>
  <c r="G643" i="13"/>
  <c r="G655" i="13"/>
  <c r="G665" i="13"/>
  <c r="G675" i="13"/>
  <c r="G687" i="13"/>
  <c r="G696" i="13"/>
  <c r="G705" i="13"/>
  <c r="G420" i="13"/>
  <c r="G460" i="13"/>
  <c r="G499" i="13"/>
  <c r="G547" i="13"/>
  <c r="G570" i="13"/>
  <c r="G590" i="13"/>
  <c r="G614" i="13"/>
  <c r="G634" i="13"/>
  <c r="G654" i="13"/>
  <c r="G678" i="13"/>
  <c r="G697" i="13"/>
  <c r="G424" i="13"/>
  <c r="G519" i="13"/>
  <c r="G576" i="13"/>
  <c r="G616" i="13"/>
  <c r="G664" i="13"/>
  <c r="G695" i="13"/>
  <c r="G416" i="13"/>
  <c r="G479" i="13"/>
  <c r="G543" i="13"/>
  <c r="G580" i="13"/>
  <c r="G612" i="13"/>
  <c r="G644" i="13"/>
  <c r="G676" i="13"/>
  <c r="G706" i="13"/>
  <c r="G684" i="13"/>
  <c r="G620" i="13"/>
  <c r="G556" i="13"/>
  <c r="G432" i="13"/>
  <c r="G672" i="13"/>
  <c r="G584" i="13"/>
  <c r="G456" i="13"/>
  <c r="G682" i="13"/>
  <c r="G638" i="13"/>
  <c r="G598" i="13"/>
  <c r="G554" i="13"/>
  <c r="G468" i="13"/>
  <c r="G388" i="13"/>
  <c r="G689" i="13"/>
  <c r="G667" i="13"/>
  <c r="G647" i="13"/>
  <c r="G625" i="13"/>
  <c r="G603" i="13"/>
  <c r="G583" i="13"/>
  <c r="G561" i="13"/>
  <c r="G525" i="13"/>
  <c r="G485" i="13"/>
  <c r="G442" i="13"/>
  <c r="G398" i="13"/>
  <c r="G542" i="13"/>
  <c r="G520" i="13"/>
  <c r="G498" i="13"/>
  <c r="G478" i="13"/>
  <c r="G457" i="13"/>
  <c r="G435" i="13"/>
  <c r="G415" i="13"/>
  <c r="G393" i="13"/>
  <c r="A661" i="17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435" i="17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763" i="1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442" i="1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1181" i="16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860" i="16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1181" i="10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860" i="10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693" i="10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259" i="10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860" i="9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Q936" i="9"/>
  <c r="H935" i="1" s="1"/>
  <c r="Q947" i="9"/>
  <c r="H946" i="1" s="1"/>
  <c r="Q928" i="9"/>
  <c r="H927" i="1" s="1"/>
  <c r="G190" i="8"/>
  <c r="H190" i="8" s="1"/>
  <c r="G360" i="8"/>
  <c r="H360" i="8" s="1"/>
  <c r="I360" i="8" s="1"/>
  <c r="G120" i="8"/>
  <c r="G364" i="8"/>
  <c r="G309" i="8"/>
  <c r="G192" i="8"/>
  <c r="G377" i="8"/>
  <c r="G161" i="8"/>
  <c r="G127" i="8"/>
  <c r="G275" i="8"/>
  <c r="G102" i="8"/>
  <c r="G17" i="8"/>
  <c r="G177" i="8"/>
  <c r="G131" i="8"/>
  <c r="G277" i="8"/>
  <c r="G106" i="8"/>
  <c r="G237" i="8"/>
  <c r="G321" i="8"/>
  <c r="G15" i="8"/>
  <c r="G211" i="8"/>
  <c r="G43" i="8"/>
  <c r="G317" i="8"/>
  <c r="G232" i="8"/>
  <c r="G148" i="8"/>
  <c r="G60" i="8"/>
  <c r="G245" i="8"/>
  <c r="G329" i="8"/>
  <c r="G19" i="8"/>
  <c r="G219" i="8"/>
  <c r="G47" i="8"/>
  <c r="G320" i="8"/>
  <c r="G236" i="8"/>
  <c r="G150" i="8"/>
  <c r="G62" i="8"/>
  <c r="G307" i="8"/>
  <c r="G173" i="8"/>
  <c r="G6" i="8"/>
  <c r="H6" i="8" s="1"/>
  <c r="G249" i="8"/>
  <c r="G89" i="8"/>
  <c r="G343" i="8"/>
  <c r="G255" i="8"/>
  <c r="G171" i="8"/>
  <c r="G83" i="8"/>
  <c r="G10" i="8"/>
  <c r="G340" i="8"/>
  <c r="G295" i="8"/>
  <c r="G254" i="8"/>
  <c r="G212" i="8"/>
  <c r="G168" i="8"/>
  <c r="G126" i="8"/>
  <c r="G82" i="8"/>
  <c r="G38" i="8"/>
  <c r="G315" i="8"/>
  <c r="G181" i="8"/>
  <c r="G29" i="8"/>
  <c r="G253" i="8"/>
  <c r="G97" i="8"/>
  <c r="G351" i="8"/>
  <c r="G262" i="8"/>
  <c r="G175" i="8"/>
  <c r="G91" i="8"/>
  <c r="G12" i="8"/>
  <c r="G342" i="8"/>
  <c r="G299" i="8"/>
  <c r="G256" i="8"/>
  <c r="G214" i="8"/>
  <c r="G172" i="8"/>
  <c r="G128" i="8"/>
  <c r="G84" i="8"/>
  <c r="G42" i="8"/>
  <c r="G353" i="8"/>
  <c r="G280" i="8"/>
  <c r="G213" i="8"/>
  <c r="G145" i="8"/>
  <c r="G73" i="8"/>
  <c r="G365" i="8"/>
  <c r="G296" i="8"/>
  <c r="G217" i="8"/>
  <c r="G133" i="8"/>
  <c r="G61" i="8"/>
  <c r="G371" i="8"/>
  <c r="G327" i="8"/>
  <c r="G286" i="8"/>
  <c r="G239" i="8"/>
  <c r="G195" i="8"/>
  <c r="G155" i="8"/>
  <c r="G111" i="8"/>
  <c r="G67" i="8"/>
  <c r="G27" i="8"/>
  <c r="G374" i="8"/>
  <c r="G352" i="8"/>
  <c r="G332" i="8"/>
  <c r="G308" i="8"/>
  <c r="G287" i="8"/>
  <c r="H287" i="8" s="1"/>
  <c r="I287" i="8" s="1"/>
  <c r="L287" i="8" s="1"/>
  <c r="G267" i="8"/>
  <c r="G246" i="8"/>
  <c r="G224" i="8"/>
  <c r="G204" i="8"/>
  <c r="G182" i="8"/>
  <c r="G160" i="8"/>
  <c r="G140" i="8"/>
  <c r="G116" i="8"/>
  <c r="G94" i="8"/>
  <c r="G74" i="8"/>
  <c r="G52" i="8"/>
  <c r="G30" i="8"/>
  <c r="G345" i="8"/>
  <c r="G272" i="8"/>
  <c r="G205" i="8"/>
  <c r="G137" i="8"/>
  <c r="G65" i="8"/>
  <c r="G357" i="8"/>
  <c r="G284" i="8"/>
  <c r="G209" i="8"/>
  <c r="G125" i="8"/>
  <c r="G45" i="8"/>
  <c r="G367" i="8"/>
  <c r="G323" i="8"/>
  <c r="G278" i="8"/>
  <c r="G235" i="8"/>
  <c r="G191" i="8"/>
  <c r="G147" i="8"/>
  <c r="G107" i="8"/>
  <c r="G63" i="8"/>
  <c r="G20" i="8"/>
  <c r="G372" i="8"/>
  <c r="G350" i="8"/>
  <c r="G328" i="8"/>
  <c r="G306" i="8"/>
  <c r="G285" i="8"/>
  <c r="G263" i="8"/>
  <c r="G244" i="8"/>
  <c r="G222" i="8"/>
  <c r="G200" i="8"/>
  <c r="G180" i="8"/>
  <c r="H180" i="8" s="1"/>
  <c r="I180" i="8" s="1"/>
  <c r="G158" i="8"/>
  <c r="G136" i="8"/>
  <c r="G114" i="8"/>
  <c r="G92" i="8"/>
  <c r="G70" i="8"/>
  <c r="G50" i="8"/>
  <c r="G24" i="8"/>
  <c r="G32" i="8"/>
  <c r="G40" i="8"/>
  <c r="G48" i="8"/>
  <c r="G56" i="8"/>
  <c r="G64" i="8"/>
  <c r="G72" i="8"/>
  <c r="G80" i="8"/>
  <c r="G88" i="8"/>
  <c r="G96" i="8"/>
  <c r="G104" i="8"/>
  <c r="G112" i="8"/>
  <c r="G121" i="8"/>
  <c r="G130" i="8"/>
  <c r="G138" i="8"/>
  <c r="G146" i="8"/>
  <c r="G154" i="8"/>
  <c r="G162" i="8"/>
  <c r="G170" i="8"/>
  <c r="G178" i="8"/>
  <c r="G186" i="8"/>
  <c r="G194" i="8"/>
  <c r="G202" i="8"/>
  <c r="G210" i="8"/>
  <c r="G218" i="8"/>
  <c r="G226" i="8"/>
  <c r="G234" i="8"/>
  <c r="G242" i="8"/>
  <c r="G250" i="8"/>
  <c r="G258" i="8"/>
  <c r="G265" i="8"/>
  <c r="G273" i="8"/>
  <c r="G281" i="8"/>
  <c r="G289" i="8"/>
  <c r="G297" i="8"/>
  <c r="G304" i="8"/>
  <c r="G312" i="8"/>
  <c r="G322" i="8"/>
  <c r="G330" i="8"/>
  <c r="G338" i="8"/>
  <c r="G346" i="8"/>
  <c r="G354" i="8"/>
  <c r="G362" i="8"/>
  <c r="G370" i="8"/>
  <c r="G378" i="8"/>
  <c r="G14" i="8"/>
  <c r="G23" i="8"/>
  <c r="G39" i="8"/>
  <c r="G55" i="8"/>
  <c r="G71" i="8"/>
  <c r="G87" i="8"/>
  <c r="G103" i="8"/>
  <c r="G119" i="8"/>
  <c r="G135" i="8"/>
  <c r="G151" i="8"/>
  <c r="G167" i="8"/>
  <c r="G183" i="8"/>
  <c r="G199" i="8"/>
  <c r="G215" i="8"/>
  <c r="G231" i="8"/>
  <c r="G247" i="8"/>
  <c r="G266" i="8"/>
  <c r="G282" i="8"/>
  <c r="G298" i="8"/>
  <c r="G316" i="8"/>
  <c r="G331" i="8"/>
  <c r="G347" i="8"/>
  <c r="G363" i="8"/>
  <c r="G7" i="8"/>
  <c r="G25" i="8"/>
  <c r="G53" i="8"/>
  <c r="G81" i="8"/>
  <c r="G109" i="8"/>
  <c r="G141" i="8"/>
  <c r="G169" i="8"/>
  <c r="G201" i="8"/>
  <c r="G233" i="8"/>
  <c r="G260" i="8"/>
  <c r="G288" i="8"/>
  <c r="G318" i="8"/>
  <c r="G341" i="8"/>
  <c r="G373" i="8"/>
  <c r="G21" i="8"/>
  <c r="G57" i="8"/>
  <c r="G93" i="8"/>
  <c r="G369" i="8"/>
  <c r="G337" i="8"/>
  <c r="G300" i="8"/>
  <c r="G264" i="8"/>
  <c r="G229" i="8"/>
  <c r="G197" i="8"/>
  <c r="G165" i="8"/>
  <c r="G129" i="8"/>
  <c r="G101" i="8"/>
  <c r="G49" i="8"/>
  <c r="G13" i="8"/>
  <c r="G349" i="8"/>
  <c r="G311" i="8"/>
  <c r="G276" i="8"/>
  <c r="G241" i="8"/>
  <c r="G193" i="8"/>
  <c r="G153" i="8"/>
  <c r="G117" i="8"/>
  <c r="G77" i="8"/>
  <c r="G37" i="8"/>
  <c r="G11" i="8"/>
  <c r="G359" i="8"/>
  <c r="G339" i="8"/>
  <c r="G319" i="8"/>
  <c r="G294" i="8"/>
  <c r="G274" i="8"/>
  <c r="G251" i="8"/>
  <c r="G227" i="8"/>
  <c r="G207" i="8"/>
  <c r="G187" i="8"/>
  <c r="G163" i="8"/>
  <c r="G143" i="8"/>
  <c r="G124" i="8"/>
  <c r="G99" i="8"/>
  <c r="G79" i="8"/>
  <c r="G59" i="8"/>
  <c r="G35" i="8"/>
  <c r="G18" i="8"/>
  <c r="G8" i="8"/>
  <c r="G368" i="8"/>
  <c r="G358" i="8"/>
  <c r="G348" i="8"/>
  <c r="G336" i="8"/>
  <c r="G326" i="8"/>
  <c r="G314" i="8"/>
  <c r="G302" i="8"/>
  <c r="G293" i="8"/>
  <c r="G283" i="8"/>
  <c r="G271" i="8"/>
  <c r="G261" i="8"/>
  <c r="G252" i="8"/>
  <c r="G240" i="8"/>
  <c r="G230" i="8"/>
  <c r="G220" i="8"/>
  <c r="G208" i="8"/>
  <c r="G198" i="8"/>
  <c r="G188" i="8"/>
  <c r="G176" i="8"/>
  <c r="G166" i="8"/>
  <c r="G156" i="8"/>
  <c r="G144" i="8"/>
  <c r="G134" i="8"/>
  <c r="G122" i="8"/>
  <c r="G110" i="8"/>
  <c r="G100" i="8"/>
  <c r="G90" i="8"/>
  <c r="G78" i="8"/>
  <c r="G68" i="8"/>
  <c r="G58" i="8"/>
  <c r="G46" i="8"/>
  <c r="G36" i="8"/>
  <c r="G26" i="8"/>
  <c r="G361" i="8"/>
  <c r="G325" i="8"/>
  <c r="G292" i="8"/>
  <c r="G257" i="8"/>
  <c r="G221" i="8"/>
  <c r="G189" i="8"/>
  <c r="G157" i="8"/>
  <c r="G123" i="8"/>
  <c r="G85" i="8"/>
  <c r="G41" i="8"/>
  <c r="G9" i="8"/>
  <c r="G333" i="8"/>
  <c r="G303" i="8"/>
  <c r="G268" i="8"/>
  <c r="G225" i="8"/>
  <c r="G185" i="8"/>
  <c r="G149" i="8"/>
  <c r="G105" i="8"/>
  <c r="G69" i="8"/>
  <c r="G33" i="8"/>
  <c r="G375" i="8"/>
  <c r="G355" i="8"/>
  <c r="G335" i="8"/>
  <c r="G313" i="8"/>
  <c r="G290" i="8"/>
  <c r="G270" i="8"/>
  <c r="G243" i="8"/>
  <c r="G223" i="8"/>
  <c r="G203" i="8"/>
  <c r="G179" i="8"/>
  <c r="G159" i="8"/>
  <c r="G139" i="8"/>
  <c r="G115" i="8"/>
  <c r="G95" i="8"/>
  <c r="G75" i="8"/>
  <c r="G51" i="8"/>
  <c r="G31" i="8"/>
  <c r="G16" i="8"/>
  <c r="G376" i="8"/>
  <c r="G366" i="8"/>
  <c r="G356" i="8"/>
  <c r="G344" i="8"/>
  <c r="G334" i="8"/>
  <c r="G324" i="8"/>
  <c r="G310" i="8"/>
  <c r="G301" i="8"/>
  <c r="G291" i="8"/>
  <c r="G279" i="8"/>
  <c r="G269" i="8"/>
  <c r="G259" i="8"/>
  <c r="G248" i="8"/>
  <c r="G238" i="8"/>
  <c r="G228" i="8"/>
  <c r="G216" i="8"/>
  <c r="G206" i="8"/>
  <c r="G196" i="8"/>
  <c r="G184" i="8"/>
  <c r="G174" i="8"/>
  <c r="G164" i="8"/>
  <c r="G152" i="8"/>
  <c r="G142" i="8"/>
  <c r="G132" i="8"/>
  <c r="G118" i="8"/>
  <c r="G108" i="8"/>
  <c r="G98" i="8"/>
  <c r="G86" i="8"/>
  <c r="G76" i="8"/>
  <c r="G66" i="8"/>
  <c r="G54" i="8"/>
  <c r="G44" i="8"/>
  <c r="G34" i="8"/>
  <c r="G22" i="8"/>
  <c r="G602" i="8"/>
  <c r="G492" i="8"/>
  <c r="G642" i="8"/>
  <c r="G700" i="8"/>
  <c r="G423" i="8"/>
  <c r="G620" i="8"/>
  <c r="G637" i="8"/>
  <c r="G551" i="8"/>
  <c r="G468" i="8"/>
  <c r="G382" i="8"/>
  <c r="G558" i="8"/>
  <c r="G387" i="8"/>
  <c r="G461" i="8"/>
  <c r="G615" i="8"/>
  <c r="G531" i="8"/>
  <c r="G630" i="8"/>
  <c r="G697" i="8"/>
  <c r="G463" i="8"/>
  <c r="G652" i="8"/>
  <c r="G524" i="8"/>
  <c r="G397" i="8"/>
  <c r="G653" i="8"/>
  <c r="G573" i="8"/>
  <c r="G487" i="8"/>
  <c r="G386" i="8"/>
  <c r="G388" i="8"/>
  <c r="G398" i="8"/>
  <c r="G408" i="8"/>
  <c r="G420" i="8"/>
  <c r="G430" i="8"/>
  <c r="G440" i="8"/>
  <c r="G452" i="8"/>
  <c r="G462" i="8"/>
  <c r="G472" i="8"/>
  <c r="G483" i="8"/>
  <c r="G493" i="8"/>
  <c r="G503" i="8"/>
  <c r="G515" i="8"/>
  <c r="G525" i="8"/>
  <c r="G535" i="8"/>
  <c r="G547" i="8"/>
  <c r="G557" i="8"/>
  <c r="G567" i="8"/>
  <c r="G579" i="8"/>
  <c r="G589" i="8"/>
  <c r="G599" i="8"/>
  <c r="G611" i="8"/>
  <c r="G621" i="8"/>
  <c r="G631" i="8"/>
  <c r="G641" i="8"/>
  <c r="G649" i="8"/>
  <c r="G657" i="8"/>
  <c r="G665" i="8"/>
  <c r="G673" i="8"/>
  <c r="G681" i="8"/>
  <c r="G689" i="8"/>
  <c r="G696" i="8"/>
  <c r="G703" i="8"/>
  <c r="G389" i="8"/>
  <c r="G405" i="8"/>
  <c r="G421" i="8"/>
  <c r="G437" i="8"/>
  <c r="G453" i="8"/>
  <c r="G469" i="8"/>
  <c r="G484" i="8"/>
  <c r="G500" i="8"/>
  <c r="G516" i="8"/>
  <c r="G532" i="8"/>
  <c r="G548" i="8"/>
  <c r="G564" i="8"/>
  <c r="G580" i="8"/>
  <c r="G596" i="8"/>
  <c r="G612" i="8"/>
  <c r="G628" i="8"/>
  <c r="G644" i="8"/>
  <c r="G660" i="8"/>
  <c r="G676" i="8"/>
  <c r="G692" i="8"/>
  <c r="G706" i="8"/>
  <c r="G395" i="8"/>
  <c r="G415" i="8"/>
  <c r="G431" i="8"/>
  <c r="G451" i="8"/>
  <c r="G478" i="8"/>
  <c r="G510" i="8"/>
  <c r="G542" i="8"/>
  <c r="G570" i="8"/>
  <c r="G598" i="8"/>
  <c r="G626" i="8"/>
  <c r="G654" i="8"/>
  <c r="G686" i="8"/>
  <c r="G403" i="8"/>
  <c r="G475" i="8"/>
  <c r="G506" i="8"/>
  <c r="G538" i="8"/>
  <c r="G574" i="8"/>
  <c r="G610" i="8"/>
  <c r="G646" i="8"/>
  <c r="G682" i="8"/>
  <c r="G390" i="8"/>
  <c r="G400" i="8"/>
  <c r="G412" i="8"/>
  <c r="G422" i="8"/>
  <c r="G432" i="8"/>
  <c r="G444" i="8"/>
  <c r="G454" i="8"/>
  <c r="G464" i="8"/>
  <c r="G476" i="8"/>
  <c r="G485" i="8"/>
  <c r="G495" i="8"/>
  <c r="G507" i="8"/>
  <c r="G517" i="8"/>
  <c r="G527" i="8"/>
  <c r="G539" i="8"/>
  <c r="G549" i="8"/>
  <c r="G559" i="8"/>
  <c r="G571" i="8"/>
  <c r="G581" i="8"/>
  <c r="G591" i="8"/>
  <c r="G603" i="8"/>
  <c r="G613" i="8"/>
  <c r="G623" i="8"/>
  <c r="G635" i="8"/>
  <c r="G643" i="8"/>
  <c r="G651" i="8"/>
  <c r="G659" i="8"/>
  <c r="G667" i="8"/>
  <c r="G675" i="8"/>
  <c r="G683" i="8"/>
  <c r="G691" i="8"/>
  <c r="G698" i="8"/>
  <c r="G705" i="8"/>
  <c r="G393" i="8"/>
  <c r="G409" i="8"/>
  <c r="G425" i="8"/>
  <c r="G441" i="8"/>
  <c r="G457" i="8"/>
  <c r="G473" i="8"/>
  <c r="G488" i="8"/>
  <c r="G504" i="8"/>
  <c r="G520" i="8"/>
  <c r="G536" i="8"/>
  <c r="G552" i="8"/>
  <c r="G568" i="8"/>
  <c r="G584" i="8"/>
  <c r="G600" i="8"/>
  <c r="G616" i="8"/>
  <c r="G632" i="8"/>
  <c r="G648" i="8"/>
  <c r="G664" i="8"/>
  <c r="G680" i="8"/>
  <c r="G695" i="8"/>
  <c r="G383" i="8"/>
  <c r="G399" i="8"/>
  <c r="G419" i="8"/>
  <c r="G435" i="8"/>
  <c r="G455" i="8"/>
  <c r="G486" i="8"/>
  <c r="G518" i="8"/>
  <c r="G550" i="8"/>
  <c r="G578" i="8"/>
  <c r="G606" i="8"/>
  <c r="G634" i="8"/>
  <c r="G662" i="8"/>
  <c r="G690" i="8"/>
  <c r="G447" i="8"/>
  <c r="G482" i="8"/>
  <c r="G514" i="8"/>
  <c r="G546" i="8"/>
  <c r="G582" i="8"/>
  <c r="G618" i="8"/>
  <c r="G658" i="8"/>
  <c r="G693" i="8"/>
  <c r="G392" i="8"/>
  <c r="G414" i="8"/>
  <c r="G436" i="8"/>
  <c r="G456" i="8"/>
  <c r="G499" i="8"/>
  <c r="G519" i="8"/>
  <c r="G541" i="8"/>
  <c r="G563" i="8"/>
  <c r="G583" i="8"/>
  <c r="G605" i="8"/>
  <c r="G627" i="8"/>
  <c r="G645" i="8"/>
  <c r="G661" i="8"/>
  <c r="G677" i="8"/>
  <c r="G381" i="8"/>
  <c r="H381" i="8" s="1"/>
  <c r="G413" i="8"/>
  <c r="G445" i="8"/>
  <c r="G477" i="8"/>
  <c r="G508" i="8"/>
  <c r="G540" i="8"/>
  <c r="G572" i="8"/>
  <c r="G604" i="8"/>
  <c r="G636" i="8"/>
  <c r="G668" i="8"/>
  <c r="G699" i="8"/>
  <c r="G407" i="8"/>
  <c r="G439" i="8"/>
  <c r="G494" i="8"/>
  <c r="G554" i="8"/>
  <c r="G614" i="8"/>
  <c r="G670" i="8"/>
  <c r="G459" i="8"/>
  <c r="G522" i="8"/>
  <c r="G590" i="8"/>
  <c r="G666" i="8"/>
  <c r="G416" i="8"/>
  <c r="G460" i="8"/>
  <c r="G501" i="8"/>
  <c r="G543" i="8"/>
  <c r="G565" i="8"/>
  <c r="G629" i="8"/>
  <c r="G679" i="8"/>
  <c r="G385" i="8"/>
  <c r="G449" i="8"/>
  <c r="G512" i="8"/>
  <c r="G576" i="8"/>
  <c r="G608" i="8"/>
  <c r="G702" i="8"/>
  <c r="G443" i="8"/>
  <c r="G562" i="8"/>
  <c r="G678" i="8"/>
  <c r="G530" i="8"/>
  <c r="G384" i="8"/>
  <c r="G406" i="8"/>
  <c r="G428" i="8"/>
  <c r="G448" i="8"/>
  <c r="G470" i="8"/>
  <c r="G491" i="8"/>
  <c r="G511" i="8"/>
  <c r="G533" i="8"/>
  <c r="G555" i="8"/>
  <c r="G575" i="8"/>
  <c r="G597" i="8"/>
  <c r="G619" i="8"/>
  <c r="G639" i="8"/>
  <c r="G655" i="8"/>
  <c r="G671" i="8"/>
  <c r="G687" i="8"/>
  <c r="G701" i="8"/>
  <c r="G401" i="8"/>
  <c r="G433" i="8"/>
  <c r="G465" i="8"/>
  <c r="G496" i="8"/>
  <c r="G528" i="8"/>
  <c r="G560" i="8"/>
  <c r="G592" i="8"/>
  <c r="G624" i="8"/>
  <c r="G656" i="8"/>
  <c r="G688" i="8"/>
  <c r="G391" i="8"/>
  <c r="G427" i="8"/>
  <c r="G471" i="8"/>
  <c r="G534" i="8"/>
  <c r="G594" i="8"/>
  <c r="G650" i="8"/>
  <c r="G704" i="8"/>
  <c r="G498" i="8"/>
  <c r="G566" i="8"/>
  <c r="G638" i="8"/>
  <c r="G396" i="8"/>
  <c r="G438" i="8"/>
  <c r="G479" i="8"/>
  <c r="G523" i="8"/>
  <c r="G587" i="8"/>
  <c r="G607" i="8"/>
  <c r="G647" i="8"/>
  <c r="G663" i="8"/>
  <c r="G694" i="8"/>
  <c r="G417" i="8"/>
  <c r="G480" i="8"/>
  <c r="G544" i="8"/>
  <c r="G640" i="8"/>
  <c r="G672" i="8"/>
  <c r="G411" i="8"/>
  <c r="G502" i="8"/>
  <c r="G622" i="8"/>
  <c r="G467" i="8"/>
  <c r="G586" i="8"/>
  <c r="G588" i="8"/>
  <c r="G685" i="8"/>
  <c r="G446" i="8"/>
  <c r="G674" i="8"/>
  <c r="G490" i="8"/>
  <c r="G526" i="8"/>
  <c r="G684" i="8"/>
  <c r="G556" i="8"/>
  <c r="G429" i="8"/>
  <c r="G669" i="8"/>
  <c r="G595" i="8"/>
  <c r="G509" i="8"/>
  <c r="G424" i="8"/>
  <c r="A860" i="5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693" i="5"/>
  <c r="A694" i="5" s="1"/>
  <c r="A695" i="5" s="1"/>
  <c r="A696" i="5" s="1"/>
  <c r="A697" i="5" s="1"/>
  <c r="A698" i="5" s="1"/>
  <c r="A699" i="5" s="1"/>
  <c r="A700" i="5" s="1"/>
  <c r="A860" i="6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693" i="6"/>
  <c r="A694" i="6" s="1"/>
  <c r="A695" i="6" s="1"/>
  <c r="A696" i="6" s="1"/>
  <c r="A697" i="6" s="1"/>
  <c r="A698" i="6" s="1"/>
  <c r="A699" i="6" s="1"/>
  <c r="A700" i="6" s="1"/>
  <c r="A860" i="3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60" i="4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693" i="4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1181" i="2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860" i="2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693" i="2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1179" i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694" i="1"/>
  <c r="A695" i="1" s="1"/>
  <c r="A696" i="1" s="1"/>
  <c r="A697" i="1" s="1"/>
  <c r="A698" i="1" s="1"/>
  <c r="A699" i="1" s="1"/>
  <c r="A700" i="1" s="1"/>
  <c r="A701" i="1" s="1"/>
  <c r="G656" i="13"/>
  <c r="G624" i="13"/>
  <c r="G592" i="13"/>
  <c r="G560" i="13"/>
  <c r="G503" i="13"/>
  <c r="G440" i="13"/>
  <c r="G704" i="13"/>
  <c r="G690" i="13"/>
  <c r="G674" i="13"/>
  <c r="G658" i="13"/>
  <c r="G642" i="13"/>
  <c r="G626" i="13"/>
  <c r="G610" i="13"/>
  <c r="G594" i="13"/>
  <c r="G578" i="13"/>
  <c r="G562" i="13"/>
  <c r="G539" i="13"/>
  <c r="G507" i="13"/>
  <c r="G476" i="13"/>
  <c r="G444" i="13"/>
  <c r="G412" i="13"/>
  <c r="G381" i="13"/>
  <c r="H381" i="13" s="1"/>
  <c r="G700" i="13"/>
  <c r="G685" i="13"/>
  <c r="G677" i="13"/>
  <c r="G669" i="13"/>
  <c r="G661" i="13"/>
  <c r="G653" i="13"/>
  <c r="G645" i="13"/>
  <c r="G637" i="13"/>
  <c r="G629" i="13"/>
  <c r="G621" i="13"/>
  <c r="G613" i="13"/>
  <c r="G605" i="13"/>
  <c r="G597" i="13"/>
  <c r="G589" i="13"/>
  <c r="G581" i="13"/>
  <c r="G573" i="13"/>
  <c r="G565" i="13"/>
  <c r="G557" i="13"/>
  <c r="G545" i="13"/>
  <c r="G529" i="13"/>
  <c r="G513" i="13"/>
  <c r="G497" i="13"/>
  <c r="G481" i="13"/>
  <c r="G466" i="13"/>
  <c r="G450" i="13"/>
  <c r="G434" i="13"/>
  <c r="G418" i="13"/>
  <c r="G402" i="13"/>
  <c r="G386" i="13"/>
  <c r="G548" i="13"/>
  <c r="G540" i="13"/>
  <c r="G532" i="13"/>
  <c r="G524" i="13"/>
  <c r="G516" i="13"/>
  <c r="G508" i="13"/>
  <c r="G500" i="13"/>
  <c r="G492" i="13"/>
  <c r="G484" i="13"/>
  <c r="G477" i="13"/>
  <c r="G469" i="13"/>
  <c r="G461" i="13"/>
  <c r="G453" i="13"/>
  <c r="G445" i="13"/>
  <c r="G437" i="13"/>
  <c r="G429" i="13"/>
  <c r="G421" i="13"/>
  <c r="G413" i="13"/>
  <c r="G405" i="13"/>
  <c r="G397" i="13"/>
  <c r="M6" i="17"/>
  <c r="K980" i="11"/>
  <c r="L980" i="11"/>
  <c r="K531" i="11"/>
  <c r="Q926" i="9"/>
  <c r="H925" i="1" s="1"/>
  <c r="Q921" i="9"/>
  <c r="H920" i="1" s="1"/>
  <c r="Q898" i="9"/>
  <c r="H897" i="1" s="1"/>
  <c r="Q948" i="9"/>
  <c r="H947" i="1" s="1"/>
  <c r="G633" i="8"/>
  <c r="G625" i="8"/>
  <c r="G617" i="8"/>
  <c r="G609" i="8"/>
  <c r="G601" i="8"/>
  <c r="G593" i="8"/>
  <c r="G585" i="8"/>
  <c r="G577" i="8"/>
  <c r="G569" i="8"/>
  <c r="G561" i="8"/>
  <c r="G553" i="8"/>
  <c r="G545" i="8"/>
  <c r="G537" i="8"/>
  <c r="G529" i="8"/>
  <c r="G521" i="8"/>
  <c r="G513" i="8"/>
  <c r="G505" i="8"/>
  <c r="G497" i="8"/>
  <c r="G489" i="8"/>
  <c r="G481" i="8"/>
  <c r="G474" i="8"/>
  <c r="G466" i="8"/>
  <c r="G458" i="8"/>
  <c r="G450" i="8"/>
  <c r="G442" i="8"/>
  <c r="G434" i="8"/>
  <c r="G426" i="8"/>
  <c r="G418" i="8"/>
  <c r="G410" i="8"/>
  <c r="G402" i="8"/>
  <c r="G394" i="8"/>
  <c r="G1397" i="6"/>
  <c r="I1360" i="6"/>
  <c r="G379" i="6"/>
  <c r="I6" i="6"/>
  <c r="Q1374" i="9"/>
  <c r="H1370" i="1" s="1"/>
  <c r="Q1390" i="9"/>
  <c r="H1386" i="1" s="1"/>
  <c r="P1316" i="7"/>
  <c r="J1313" i="1" s="1"/>
  <c r="L1365" i="6"/>
  <c r="M281" i="4"/>
  <c r="E282" i="1" s="1"/>
  <c r="M136" i="4"/>
  <c r="E137" i="1" s="1"/>
  <c r="M362" i="4"/>
  <c r="E363" i="1" s="1"/>
  <c r="M164" i="4"/>
  <c r="E165" i="1" s="1"/>
  <c r="M156" i="4"/>
  <c r="E157" i="1" s="1"/>
  <c r="M144" i="4"/>
  <c r="E145" i="1" s="1"/>
  <c r="M346" i="4"/>
  <c r="E347" i="1" s="1"/>
  <c r="N1314" i="2"/>
  <c r="D1311" i="1" s="1"/>
  <c r="N1332" i="2"/>
  <c r="D1329" i="1" s="1"/>
  <c r="N1350" i="2"/>
  <c r="D1347" i="1" s="1"/>
  <c r="N1329" i="2"/>
  <c r="D1326" i="1" s="1"/>
  <c r="N1313" i="2"/>
  <c r="D1310" i="1" s="1"/>
  <c r="N177" i="2"/>
  <c r="D178" i="1" s="1"/>
  <c r="N217" i="2"/>
  <c r="D218" i="1" s="1"/>
  <c r="N312" i="2"/>
  <c r="D313" i="1" s="1"/>
  <c r="M1396" i="16"/>
  <c r="P1396" i="16" s="1"/>
  <c r="M1400" i="16"/>
  <c r="P1400" i="16" s="1"/>
  <c r="P1383" i="7"/>
  <c r="J1379" i="1" s="1"/>
  <c r="F1464" i="3"/>
  <c r="M1361" i="10"/>
  <c r="P1361" i="10" s="1"/>
  <c r="M1363" i="10"/>
  <c r="P1363" i="10" s="1"/>
  <c r="M1365" i="10"/>
  <c r="P1365" i="10" s="1"/>
  <c r="M1367" i="10"/>
  <c r="P1367" i="10" s="1"/>
  <c r="M1371" i="10"/>
  <c r="P1371" i="10" s="1"/>
  <c r="M1373" i="10"/>
  <c r="P1373" i="10" s="1"/>
  <c r="M1375" i="10"/>
  <c r="P1375" i="10" s="1"/>
  <c r="M1379" i="10"/>
  <c r="P1379" i="10" s="1"/>
  <c r="M1381" i="10"/>
  <c r="P1381" i="10" s="1"/>
  <c r="M1383" i="10"/>
  <c r="P1383" i="10" s="1"/>
  <c r="M1385" i="10"/>
  <c r="P1385" i="10" s="1"/>
  <c r="M1387" i="10"/>
  <c r="P1387" i="10" s="1"/>
  <c r="M1391" i="10"/>
  <c r="P1391" i="10" s="1"/>
  <c r="M1393" i="10"/>
  <c r="P1393" i="10" s="1"/>
  <c r="M1395" i="10"/>
  <c r="P1395" i="10" s="1"/>
  <c r="M1408" i="10"/>
  <c r="P1408" i="10" s="1"/>
  <c r="M1423" i="10"/>
  <c r="P1423" i="10" s="1"/>
  <c r="M1434" i="10"/>
  <c r="P1434" i="10" s="1"/>
  <c r="M1436" i="10"/>
  <c r="P1436" i="10" s="1"/>
  <c r="M1450" i="10"/>
  <c r="P1450" i="10" s="1"/>
  <c r="M1396" i="10"/>
  <c r="P1396" i="10" s="1"/>
  <c r="M1362" i="10"/>
  <c r="P1362" i="10" s="1"/>
  <c r="M1364" i="10"/>
  <c r="P1364" i="10" s="1"/>
  <c r="M1366" i="10"/>
  <c r="P1366" i="10" s="1"/>
  <c r="M1368" i="10"/>
  <c r="P1368" i="10" s="1"/>
  <c r="M1370" i="10"/>
  <c r="P1370" i="10" s="1"/>
  <c r="M1372" i="10"/>
  <c r="P1372" i="10" s="1"/>
  <c r="M1374" i="10"/>
  <c r="P1374" i="10" s="1"/>
  <c r="M1376" i="10"/>
  <c r="P1376" i="10" s="1"/>
  <c r="M1378" i="10"/>
  <c r="P1378" i="10" s="1"/>
  <c r="M1382" i="10"/>
  <c r="P1382" i="10" s="1"/>
  <c r="M1384" i="10"/>
  <c r="P1384" i="10" s="1"/>
  <c r="M1386" i="10"/>
  <c r="P1386" i="10" s="1"/>
  <c r="M1388" i="10"/>
  <c r="P1388" i="10" s="1"/>
  <c r="M1390" i="10"/>
  <c r="P1390" i="10" s="1"/>
  <c r="M1392" i="10"/>
  <c r="P1392" i="10" s="1"/>
  <c r="M1394" i="10"/>
  <c r="P1394" i="10" s="1"/>
  <c r="M1402" i="10"/>
  <c r="P1402" i="10" s="1"/>
  <c r="M1417" i="10"/>
  <c r="P1417" i="10" s="1"/>
  <c r="M1449" i="10"/>
  <c r="P1449" i="10" s="1"/>
  <c r="M1453" i="10"/>
  <c r="P1453" i="10" s="1"/>
  <c r="M918" i="17"/>
  <c r="P918" i="17" s="1"/>
  <c r="N1358" i="9"/>
  <c r="Q1358" i="9" s="1"/>
  <c r="H11" i="13"/>
  <c r="H13" i="13"/>
  <c r="H25" i="13"/>
  <c r="H29" i="13"/>
  <c r="H31" i="13"/>
  <c r="H33" i="13"/>
  <c r="H43" i="13"/>
  <c r="H45" i="13"/>
  <c r="H47" i="13"/>
  <c r="H61" i="13"/>
  <c r="H63" i="13"/>
  <c r="H75" i="13"/>
  <c r="H77" i="13"/>
  <c r="H89" i="13"/>
  <c r="H93" i="13"/>
  <c r="H95" i="13"/>
  <c r="H107" i="13"/>
  <c r="H109" i="13"/>
  <c r="H120" i="13"/>
  <c r="H124" i="13"/>
  <c r="H125" i="13"/>
  <c r="H127" i="13"/>
  <c r="H135" i="13"/>
  <c r="H139" i="13"/>
  <c r="H141" i="13"/>
  <c r="H145" i="13"/>
  <c r="H151" i="13"/>
  <c r="H157" i="13"/>
  <c r="H159" i="13"/>
  <c r="H171" i="13"/>
  <c r="H173" i="13"/>
  <c r="H189" i="13"/>
  <c r="H191" i="13"/>
  <c r="H203" i="13"/>
  <c r="H205" i="13"/>
  <c r="H221" i="13"/>
  <c r="H223" i="13"/>
  <c r="H235" i="13"/>
  <c r="H237" i="13"/>
  <c r="H245" i="13"/>
  <c r="H253" i="13"/>
  <c r="H255" i="13"/>
  <c r="H257" i="13"/>
  <c r="H262" i="13"/>
  <c r="H264" i="13"/>
  <c r="H280" i="13"/>
  <c r="H282" i="13"/>
  <c r="H286" i="13"/>
  <c r="H296" i="13"/>
  <c r="H307" i="13"/>
  <c r="H319" i="13"/>
  <c r="H323" i="13"/>
  <c r="H331" i="13"/>
  <c r="H333" i="13"/>
  <c r="H349" i="13"/>
  <c r="H351" i="13"/>
  <c r="H365" i="13"/>
  <c r="H377" i="13"/>
  <c r="H8" i="13"/>
  <c r="H24" i="13"/>
  <c r="H40" i="13"/>
  <c r="H44" i="13"/>
  <c r="H56" i="13"/>
  <c r="H72" i="13"/>
  <c r="H88" i="13"/>
  <c r="H104" i="13"/>
  <c r="H108" i="13"/>
  <c r="H136" i="13"/>
  <c r="H152" i="13"/>
  <c r="H168" i="13"/>
  <c r="H184" i="13"/>
  <c r="H200" i="13"/>
  <c r="H216" i="13"/>
  <c r="H232" i="13"/>
  <c r="H240" i="13"/>
  <c r="H248" i="13"/>
  <c r="H267" i="13"/>
  <c r="H287" i="13"/>
  <c r="H299" i="13"/>
  <c r="H306" i="13"/>
  <c r="H310" i="13"/>
  <c r="H317" i="13"/>
  <c r="H324" i="13"/>
  <c r="H328" i="13"/>
  <c r="H340" i="13"/>
  <c r="H344" i="13"/>
  <c r="H356" i="13"/>
  <c r="H360" i="13"/>
  <c r="H376" i="13"/>
  <c r="H26" i="13"/>
  <c r="H50" i="13"/>
  <c r="H90" i="13"/>
  <c r="H114" i="13"/>
  <c r="H134" i="13"/>
  <c r="H158" i="13"/>
  <c r="H198" i="13"/>
  <c r="H214" i="13"/>
  <c r="H222" i="13"/>
  <c r="H269" i="13"/>
  <c r="H285" i="13"/>
  <c r="H301" i="13"/>
  <c r="H322" i="13"/>
  <c r="H346" i="13"/>
  <c r="H370" i="13"/>
  <c r="H30" i="13"/>
  <c r="H70" i="13"/>
  <c r="H94" i="13"/>
  <c r="H154" i="13"/>
  <c r="H178" i="13"/>
  <c r="H218" i="13"/>
  <c r="H242" i="13"/>
  <c r="H289" i="13"/>
  <c r="H312" i="13"/>
  <c r="H342" i="13"/>
  <c r="H350" i="13"/>
  <c r="G1313" i="13"/>
  <c r="G1315" i="13"/>
  <c r="G1317" i="13"/>
  <c r="H1317" i="13" s="1"/>
  <c r="G1319" i="13"/>
  <c r="H1319" i="13" s="1"/>
  <c r="G1321" i="13"/>
  <c r="H1321" i="13" s="1"/>
  <c r="G1323" i="13"/>
  <c r="H1323" i="13" s="1"/>
  <c r="G1325" i="13"/>
  <c r="H1325" i="13" s="1"/>
  <c r="G1327" i="13"/>
  <c r="H1327" i="13" s="1"/>
  <c r="G1329" i="13"/>
  <c r="G1331" i="13"/>
  <c r="H1331" i="13" s="1"/>
  <c r="G1333" i="13"/>
  <c r="G1335" i="13"/>
  <c r="H1335" i="13" s="1"/>
  <c r="G1337" i="13"/>
  <c r="H1337" i="13" s="1"/>
  <c r="G1339" i="13"/>
  <c r="H1339" i="13" s="1"/>
  <c r="G1341" i="13"/>
  <c r="H1341" i="13" s="1"/>
  <c r="G1343" i="13"/>
  <c r="H1343" i="13" s="1"/>
  <c r="G1345" i="13"/>
  <c r="H1345" i="13" s="1"/>
  <c r="G1347" i="13"/>
  <c r="H1347" i="13" s="1"/>
  <c r="G1349" i="13"/>
  <c r="H1349" i="13" s="1"/>
  <c r="G1351" i="13"/>
  <c r="H1351" i="13" s="1"/>
  <c r="G1353" i="13"/>
  <c r="G1355" i="13"/>
  <c r="H1355" i="13" s="1"/>
  <c r="G1357" i="13"/>
  <c r="H1357" i="13" s="1"/>
  <c r="G1312" i="13"/>
  <c r="H1312" i="13" s="1"/>
  <c r="G1316" i="13"/>
  <c r="H1316" i="13" s="1"/>
  <c r="G1320" i="13"/>
  <c r="H1320" i="13" s="1"/>
  <c r="G1324" i="13"/>
  <c r="H1324" i="13" s="1"/>
  <c r="G1328" i="13"/>
  <c r="H1328" i="13" s="1"/>
  <c r="G1332" i="13"/>
  <c r="G1336" i="13"/>
  <c r="H1336" i="13" s="1"/>
  <c r="G1340" i="13"/>
  <c r="G1344" i="13"/>
  <c r="H1344" i="13" s="1"/>
  <c r="G1348" i="13"/>
  <c r="H1348" i="13" s="1"/>
  <c r="G1352" i="13"/>
  <c r="H1352" i="13" s="1"/>
  <c r="G1356" i="13"/>
  <c r="G1311" i="13"/>
  <c r="H1311" i="13" s="1"/>
  <c r="G1314" i="13"/>
  <c r="H1314" i="13" s="1"/>
  <c r="G1322" i="13"/>
  <c r="H1322" i="13" s="1"/>
  <c r="G1334" i="13"/>
  <c r="H1334" i="13" s="1"/>
  <c r="G1342" i="13"/>
  <c r="G1350" i="13"/>
  <c r="H1350" i="13" s="1"/>
  <c r="G1326" i="13"/>
  <c r="H1326" i="13" s="1"/>
  <c r="G1338" i="13"/>
  <c r="G1354" i="13"/>
  <c r="H1354" i="13" s="1"/>
  <c r="G1318" i="13"/>
  <c r="H1318" i="13" s="1"/>
  <c r="G1346" i="13"/>
  <c r="H1346" i="13" s="1"/>
  <c r="G1330" i="13"/>
  <c r="H1330" i="13" s="1"/>
  <c r="J379" i="2"/>
  <c r="K885" i="7"/>
  <c r="L885" i="7" s="1"/>
  <c r="K887" i="7"/>
  <c r="L887" i="7" s="1"/>
  <c r="K889" i="7"/>
  <c r="L889" i="7" s="1"/>
  <c r="K891" i="7"/>
  <c r="L891" i="7" s="1"/>
  <c r="K893" i="7"/>
  <c r="L893" i="7" s="1"/>
  <c r="K895" i="7"/>
  <c r="L895" i="7" s="1"/>
  <c r="K897" i="7"/>
  <c r="L897" i="7" s="1"/>
  <c r="K899" i="7"/>
  <c r="L899" i="7" s="1"/>
  <c r="K901" i="7"/>
  <c r="L901" i="7" s="1"/>
  <c r="K903" i="7"/>
  <c r="L903" i="7" s="1"/>
  <c r="K905" i="7"/>
  <c r="L905" i="7" s="1"/>
  <c r="K907" i="7"/>
  <c r="L907" i="7" s="1"/>
  <c r="K909" i="7"/>
  <c r="L909" i="7" s="1"/>
  <c r="K911" i="7"/>
  <c r="K913" i="7"/>
  <c r="L913" i="7" s="1"/>
  <c r="K915" i="7"/>
  <c r="L915" i="7" s="1"/>
  <c r="K917" i="7"/>
  <c r="L917" i="7" s="1"/>
  <c r="K919" i="7"/>
  <c r="L919" i="7" s="1"/>
  <c r="K921" i="7"/>
  <c r="L921" i="7" s="1"/>
  <c r="K923" i="7"/>
  <c r="L923" i="7" s="1"/>
  <c r="K925" i="7"/>
  <c r="L925" i="7" s="1"/>
  <c r="K927" i="7"/>
  <c r="L927" i="7" s="1"/>
  <c r="K929" i="7"/>
  <c r="L929" i="7" s="1"/>
  <c r="K931" i="7"/>
  <c r="L931" i="7" s="1"/>
  <c r="K933" i="7"/>
  <c r="L933" i="7" s="1"/>
  <c r="K935" i="7"/>
  <c r="L935" i="7" s="1"/>
  <c r="K937" i="7"/>
  <c r="L937" i="7" s="1"/>
  <c r="K939" i="7"/>
  <c r="L939" i="7" s="1"/>
  <c r="K941" i="7"/>
  <c r="L941" i="7" s="1"/>
  <c r="K943" i="7"/>
  <c r="L943" i="7" s="1"/>
  <c r="K945" i="7"/>
  <c r="L945" i="7" s="1"/>
  <c r="K947" i="7"/>
  <c r="L947" i="7" s="1"/>
  <c r="K884" i="7"/>
  <c r="L884" i="7" s="1"/>
  <c r="K886" i="7"/>
  <c r="L886" i="7" s="1"/>
  <c r="K890" i="7"/>
  <c r="L890" i="7" s="1"/>
  <c r="K894" i="7"/>
  <c r="L894" i="7" s="1"/>
  <c r="K898" i="7"/>
  <c r="L898" i="7" s="1"/>
  <c r="K902" i="7"/>
  <c r="L902" i="7" s="1"/>
  <c r="K906" i="7"/>
  <c r="L906" i="7" s="1"/>
  <c r="K910" i="7"/>
  <c r="L910" i="7" s="1"/>
  <c r="K914" i="7"/>
  <c r="L914" i="7" s="1"/>
  <c r="K918" i="7"/>
  <c r="L918" i="7" s="1"/>
  <c r="K922" i="7"/>
  <c r="L922" i="7" s="1"/>
  <c r="K926" i="7"/>
  <c r="L926" i="7" s="1"/>
  <c r="K930" i="7"/>
  <c r="L930" i="7" s="1"/>
  <c r="K934" i="7"/>
  <c r="L934" i="7" s="1"/>
  <c r="K938" i="7"/>
  <c r="L938" i="7" s="1"/>
  <c r="K942" i="7"/>
  <c r="L942" i="7" s="1"/>
  <c r="K946" i="7"/>
  <c r="L946" i="7" s="1"/>
  <c r="K892" i="7"/>
  <c r="L892" i="7" s="1"/>
  <c r="K900" i="7"/>
  <c r="L900" i="7" s="1"/>
  <c r="K908" i="7"/>
  <c r="L908" i="7" s="1"/>
  <c r="K916" i="7"/>
  <c r="L916" i="7" s="1"/>
  <c r="K924" i="7"/>
  <c r="L924" i="7" s="1"/>
  <c r="K932" i="7"/>
  <c r="L932" i="7" s="1"/>
  <c r="K940" i="7"/>
  <c r="L940" i="7" s="1"/>
  <c r="K948" i="7"/>
  <c r="L948" i="7" s="1"/>
  <c r="K888" i="7"/>
  <c r="L888" i="7" s="1"/>
  <c r="K896" i="7"/>
  <c r="L896" i="7" s="1"/>
  <c r="K904" i="7"/>
  <c r="L904" i="7" s="1"/>
  <c r="K912" i="7"/>
  <c r="L912" i="7" s="1"/>
  <c r="K920" i="7"/>
  <c r="L920" i="7" s="1"/>
  <c r="K928" i="7"/>
  <c r="L928" i="7" s="1"/>
  <c r="K936" i="7"/>
  <c r="L936" i="7" s="1"/>
  <c r="K944" i="7"/>
  <c r="L944" i="7" s="1"/>
  <c r="G952" i="8"/>
  <c r="H952" i="8" s="1"/>
  <c r="G954" i="8"/>
  <c r="H954" i="8" s="1"/>
  <c r="G956" i="8"/>
  <c r="H956" i="8" s="1"/>
  <c r="G958" i="8"/>
  <c r="H958" i="8" s="1"/>
  <c r="G960" i="8"/>
  <c r="G962" i="8"/>
  <c r="H962" i="8" s="1"/>
  <c r="G964" i="8"/>
  <c r="H964" i="8" s="1"/>
  <c r="G966" i="8"/>
  <c r="H966" i="8" s="1"/>
  <c r="G968" i="8"/>
  <c r="H968" i="8" s="1"/>
  <c r="G970" i="8"/>
  <c r="H970" i="8" s="1"/>
  <c r="G972" i="8"/>
  <c r="H972" i="8" s="1"/>
  <c r="G974" i="8"/>
  <c r="H974" i="8" s="1"/>
  <c r="G976" i="8"/>
  <c r="H976" i="8" s="1"/>
  <c r="G978" i="8"/>
  <c r="H978" i="8" s="1"/>
  <c r="G980" i="8"/>
  <c r="H980" i="8" s="1"/>
  <c r="G982" i="8"/>
  <c r="H982" i="8" s="1"/>
  <c r="G984" i="8"/>
  <c r="H984" i="8" s="1"/>
  <c r="G986" i="8"/>
  <c r="H986" i="8" s="1"/>
  <c r="G988" i="8"/>
  <c r="H988" i="8" s="1"/>
  <c r="G990" i="8"/>
  <c r="H990" i="8" s="1"/>
  <c r="G992" i="8"/>
  <c r="H992" i="8" s="1"/>
  <c r="G994" i="8"/>
  <c r="G996" i="8"/>
  <c r="G998" i="8"/>
  <c r="H998" i="8" s="1"/>
  <c r="G1000" i="8"/>
  <c r="H1000" i="8" s="1"/>
  <c r="G1002" i="8"/>
  <c r="H1002" i="8" s="1"/>
  <c r="G1004" i="8"/>
  <c r="H1004" i="8" s="1"/>
  <c r="G1006" i="8"/>
  <c r="H1006" i="8" s="1"/>
  <c r="G1008" i="8"/>
  <c r="H1008" i="8" s="1"/>
  <c r="G1010" i="8"/>
  <c r="H1010" i="8" s="1"/>
  <c r="G1012" i="8"/>
  <c r="H1012" i="8" s="1"/>
  <c r="G1014" i="8"/>
  <c r="H1014" i="8" s="1"/>
  <c r="G1016" i="8"/>
  <c r="H1016" i="8" s="1"/>
  <c r="G1018" i="8"/>
  <c r="H1018" i="8" s="1"/>
  <c r="G1020" i="8"/>
  <c r="H1020" i="8" s="1"/>
  <c r="G1022" i="8"/>
  <c r="H1022" i="8" s="1"/>
  <c r="G1024" i="8"/>
  <c r="H1024" i="8" s="1"/>
  <c r="G1026" i="8"/>
  <c r="H1026" i="8" s="1"/>
  <c r="G1028" i="8"/>
  <c r="H1028" i="8" s="1"/>
  <c r="G1030" i="8"/>
  <c r="H1030" i="8" s="1"/>
  <c r="G1032" i="8"/>
  <c r="H1032" i="8" s="1"/>
  <c r="G1034" i="8"/>
  <c r="H1034" i="8" s="1"/>
  <c r="G1036" i="8"/>
  <c r="H1036" i="8" s="1"/>
  <c r="G1038" i="8"/>
  <c r="H1038" i="8" s="1"/>
  <c r="G1040" i="8"/>
  <c r="H1040" i="8" s="1"/>
  <c r="G1042" i="8"/>
  <c r="H1042" i="8" s="1"/>
  <c r="G1044" i="8"/>
  <c r="H1044" i="8" s="1"/>
  <c r="G1046" i="8"/>
  <c r="H1046" i="8" s="1"/>
  <c r="G1048" i="8"/>
  <c r="H1048" i="8" s="1"/>
  <c r="G1050" i="8"/>
  <c r="H1050" i="8" s="1"/>
  <c r="G1052" i="8"/>
  <c r="H1052" i="8" s="1"/>
  <c r="G1054" i="8"/>
  <c r="H1054" i="8" s="1"/>
  <c r="G1056" i="8"/>
  <c r="G1058" i="8"/>
  <c r="H1058" i="8" s="1"/>
  <c r="G1060" i="8"/>
  <c r="H1060" i="8" s="1"/>
  <c r="G1062" i="8"/>
  <c r="H1062" i="8" s="1"/>
  <c r="G1064" i="8"/>
  <c r="H1064" i="8" s="1"/>
  <c r="G1066" i="8"/>
  <c r="G1068" i="8"/>
  <c r="H1068" i="8" s="1"/>
  <c r="G1070" i="8"/>
  <c r="H1070" i="8" s="1"/>
  <c r="G1072" i="8"/>
  <c r="H1072" i="8" s="1"/>
  <c r="G1074" i="8"/>
  <c r="H1074" i="8" s="1"/>
  <c r="G1076" i="8"/>
  <c r="H1076" i="8" s="1"/>
  <c r="G1078" i="8"/>
  <c r="H1078" i="8" s="1"/>
  <c r="G1080" i="8"/>
  <c r="H1080" i="8" s="1"/>
  <c r="G1082" i="8"/>
  <c r="H1082" i="8" s="1"/>
  <c r="G1084" i="8"/>
  <c r="H1084" i="8" s="1"/>
  <c r="G1087" i="8"/>
  <c r="H1087" i="8" s="1"/>
  <c r="G1089" i="8"/>
  <c r="H1089" i="8" s="1"/>
  <c r="G1091" i="8"/>
  <c r="H1091" i="8" s="1"/>
  <c r="G1093" i="8"/>
  <c r="H1093" i="8" s="1"/>
  <c r="G1095" i="8"/>
  <c r="H1095" i="8" s="1"/>
  <c r="G1097" i="8"/>
  <c r="H1097" i="8" s="1"/>
  <c r="G1099" i="8"/>
  <c r="H1099" i="8" s="1"/>
  <c r="G1101" i="8"/>
  <c r="H1101" i="8" s="1"/>
  <c r="G1103" i="8"/>
  <c r="H1103" i="8" s="1"/>
  <c r="G1105" i="8"/>
  <c r="G1107" i="8"/>
  <c r="H1107" i="8" s="1"/>
  <c r="G1109" i="8"/>
  <c r="H1109" i="8" s="1"/>
  <c r="G1111" i="8"/>
  <c r="H1111" i="8" s="1"/>
  <c r="G1113" i="8"/>
  <c r="G1115" i="8"/>
  <c r="H1115" i="8" s="1"/>
  <c r="G1117" i="8"/>
  <c r="H1117" i="8" s="1"/>
  <c r="G1119" i="8"/>
  <c r="H1119" i="8" s="1"/>
  <c r="G1121" i="8"/>
  <c r="H1121" i="8" s="1"/>
  <c r="G1123" i="8"/>
  <c r="H1123" i="8" s="1"/>
  <c r="G1125" i="8"/>
  <c r="H1125" i="8" s="1"/>
  <c r="G1127" i="8"/>
  <c r="H1127" i="8" s="1"/>
  <c r="G1129" i="8"/>
  <c r="H1129" i="8" s="1"/>
  <c r="G1131" i="8"/>
  <c r="H1131" i="8" s="1"/>
  <c r="G1133" i="8"/>
  <c r="H1133" i="8" s="1"/>
  <c r="G1135" i="8"/>
  <c r="H1135" i="8" s="1"/>
  <c r="G1137" i="8"/>
  <c r="H1137" i="8" s="1"/>
  <c r="G1139" i="8"/>
  <c r="H1139" i="8" s="1"/>
  <c r="G1141" i="8"/>
  <c r="H1141" i="8" s="1"/>
  <c r="G1143" i="8"/>
  <c r="H1143" i="8" s="1"/>
  <c r="G1145" i="8"/>
  <c r="H1145" i="8" s="1"/>
  <c r="G1147" i="8"/>
  <c r="H1147" i="8" s="1"/>
  <c r="G1149" i="8"/>
  <c r="H1149" i="8" s="1"/>
  <c r="G1151" i="8"/>
  <c r="H1151" i="8" s="1"/>
  <c r="G1153" i="8"/>
  <c r="H1153" i="8" s="1"/>
  <c r="G1155" i="8"/>
  <c r="H1155" i="8" s="1"/>
  <c r="G1157" i="8"/>
  <c r="H1157" i="8" s="1"/>
  <c r="G1159" i="8"/>
  <c r="H1159" i="8" s="1"/>
  <c r="G1161" i="8"/>
  <c r="H1161" i="8" s="1"/>
  <c r="G1163" i="8"/>
  <c r="H1163" i="8" s="1"/>
  <c r="G1165" i="8"/>
  <c r="H1165" i="8" s="1"/>
  <c r="G1167" i="8"/>
  <c r="H1167" i="8" s="1"/>
  <c r="G1169" i="8"/>
  <c r="H1169" i="8" s="1"/>
  <c r="G1171" i="8"/>
  <c r="H1171" i="8" s="1"/>
  <c r="G1173" i="8"/>
  <c r="H1173" i="8" s="1"/>
  <c r="G1175" i="8"/>
  <c r="H1175" i="8" s="1"/>
  <c r="G1177" i="8"/>
  <c r="H1177" i="8" s="1"/>
  <c r="G1179" i="8"/>
  <c r="H1179" i="8" s="1"/>
  <c r="G1182" i="8"/>
  <c r="H1182" i="8" s="1"/>
  <c r="G1184" i="8"/>
  <c r="H1184" i="8" s="1"/>
  <c r="G1186" i="8"/>
  <c r="H1186" i="8" s="1"/>
  <c r="G1188" i="8"/>
  <c r="H1188" i="8" s="1"/>
  <c r="G1190" i="8"/>
  <c r="H1190" i="8" s="1"/>
  <c r="G1192" i="8"/>
  <c r="H1192" i="8" s="1"/>
  <c r="G1195" i="8"/>
  <c r="H1195" i="8" s="1"/>
  <c r="G1197" i="8"/>
  <c r="H1197" i="8" s="1"/>
  <c r="G1198" i="8"/>
  <c r="H1198" i="8" s="1"/>
  <c r="G1200" i="8"/>
  <c r="H1200" i="8" s="1"/>
  <c r="G1202" i="8"/>
  <c r="H1202" i="8" s="1"/>
  <c r="G1204" i="8"/>
  <c r="H1204" i="8" s="1"/>
  <c r="G1206" i="8"/>
  <c r="H1206" i="8" s="1"/>
  <c r="G1208" i="8"/>
  <c r="H1208" i="8" s="1"/>
  <c r="G1210" i="8"/>
  <c r="H1210" i="8" s="1"/>
  <c r="G1212" i="8"/>
  <c r="G1213" i="8"/>
  <c r="H1213" i="8" s="1"/>
  <c r="G1215" i="8"/>
  <c r="G1217" i="8"/>
  <c r="H1217" i="8" s="1"/>
  <c r="G1219" i="8"/>
  <c r="G1221" i="8"/>
  <c r="G1223" i="8"/>
  <c r="H1223" i="8" s="1"/>
  <c r="G1225" i="8"/>
  <c r="H1225" i="8" s="1"/>
  <c r="G1227" i="8"/>
  <c r="H1227" i="8" s="1"/>
  <c r="G1229" i="8"/>
  <c r="H1229" i="8" s="1"/>
  <c r="G1231" i="8"/>
  <c r="H1231" i="8" s="1"/>
  <c r="G1233" i="8"/>
  <c r="H1233" i="8" s="1"/>
  <c r="G1235" i="8"/>
  <c r="H1235" i="8" s="1"/>
  <c r="G1237" i="8"/>
  <c r="H1237" i="8" s="1"/>
  <c r="G1239" i="8"/>
  <c r="H1239" i="8" s="1"/>
  <c r="G1241" i="8"/>
  <c r="H1241" i="8" s="1"/>
  <c r="G1243" i="8"/>
  <c r="H1243" i="8" s="1"/>
  <c r="G1245" i="8"/>
  <c r="H1245" i="8" s="1"/>
  <c r="G1247" i="8"/>
  <c r="H1247" i="8" s="1"/>
  <c r="G1249" i="8"/>
  <c r="H1249" i="8" s="1"/>
  <c r="G1251" i="8"/>
  <c r="H1251" i="8" s="1"/>
  <c r="G1253" i="8"/>
  <c r="G1255" i="8"/>
  <c r="H1255" i="8" s="1"/>
  <c r="G1258" i="8"/>
  <c r="G1260" i="8"/>
  <c r="H1260" i="8" s="1"/>
  <c r="G1262" i="8"/>
  <c r="H1262" i="8" s="1"/>
  <c r="G1264" i="8"/>
  <c r="H1264" i="8" s="1"/>
  <c r="G1266" i="8"/>
  <c r="H1266" i="8" s="1"/>
  <c r="G1268" i="8"/>
  <c r="H1268" i="8" s="1"/>
  <c r="G1270" i="8"/>
  <c r="H1270" i="8" s="1"/>
  <c r="G1272" i="8"/>
  <c r="H1272" i="8" s="1"/>
  <c r="G1274" i="8"/>
  <c r="G955" i="8"/>
  <c r="H955" i="8" s="1"/>
  <c r="G959" i="8"/>
  <c r="H959" i="8" s="1"/>
  <c r="G963" i="8"/>
  <c r="H963" i="8" s="1"/>
  <c r="G967" i="8"/>
  <c r="H967" i="8" s="1"/>
  <c r="G971" i="8"/>
  <c r="H971" i="8" s="1"/>
  <c r="G975" i="8"/>
  <c r="H975" i="8" s="1"/>
  <c r="G979" i="8"/>
  <c r="H979" i="8" s="1"/>
  <c r="G983" i="8"/>
  <c r="H983" i="8" s="1"/>
  <c r="G987" i="8"/>
  <c r="H987" i="8" s="1"/>
  <c r="G991" i="8"/>
  <c r="G995" i="8"/>
  <c r="H995" i="8" s="1"/>
  <c r="G999" i="8"/>
  <c r="G1003" i="8"/>
  <c r="H1003" i="8" s="1"/>
  <c r="G1007" i="8"/>
  <c r="G1011" i="8"/>
  <c r="H1011" i="8" s="1"/>
  <c r="G1015" i="8"/>
  <c r="H1015" i="8" s="1"/>
  <c r="G1019" i="8"/>
  <c r="H1019" i="8" s="1"/>
  <c r="G1023" i="8"/>
  <c r="H1023" i="8" s="1"/>
  <c r="G1027" i="8"/>
  <c r="H1027" i="8" s="1"/>
  <c r="G1031" i="8"/>
  <c r="H1031" i="8" s="1"/>
  <c r="G1035" i="8"/>
  <c r="H1035" i="8" s="1"/>
  <c r="G1039" i="8"/>
  <c r="H1039" i="8" s="1"/>
  <c r="G1043" i="8"/>
  <c r="G1047" i="8"/>
  <c r="H1047" i="8" s="1"/>
  <c r="G1051" i="8"/>
  <c r="H1051" i="8" s="1"/>
  <c r="G1055" i="8"/>
  <c r="H1055" i="8" s="1"/>
  <c r="G1059" i="8"/>
  <c r="H1059" i="8" s="1"/>
  <c r="G1063" i="8"/>
  <c r="H1063" i="8" s="1"/>
  <c r="G1067" i="8"/>
  <c r="H1067" i="8" s="1"/>
  <c r="G1071" i="8"/>
  <c r="H1071" i="8" s="1"/>
  <c r="G1075" i="8"/>
  <c r="H1075" i="8" s="1"/>
  <c r="G1079" i="8"/>
  <c r="H1079" i="8" s="1"/>
  <c r="G1083" i="8"/>
  <c r="H1083" i="8" s="1"/>
  <c r="G1086" i="8"/>
  <c r="H1086" i="8" s="1"/>
  <c r="G1090" i="8"/>
  <c r="H1090" i="8" s="1"/>
  <c r="G1094" i="8"/>
  <c r="G1098" i="8"/>
  <c r="H1098" i="8" s="1"/>
  <c r="G1102" i="8"/>
  <c r="H1102" i="8" s="1"/>
  <c r="G1106" i="8"/>
  <c r="H1106" i="8" s="1"/>
  <c r="G1110" i="8"/>
  <c r="H1110" i="8" s="1"/>
  <c r="G1114" i="8"/>
  <c r="H1114" i="8" s="1"/>
  <c r="G1118" i="8"/>
  <c r="G1122" i="8"/>
  <c r="H1122" i="8" s="1"/>
  <c r="G1126" i="8"/>
  <c r="H1126" i="8" s="1"/>
  <c r="G1130" i="8"/>
  <c r="G1134" i="8"/>
  <c r="H1134" i="8" s="1"/>
  <c r="G1138" i="8"/>
  <c r="G1142" i="8"/>
  <c r="H1142" i="8" s="1"/>
  <c r="G1146" i="8"/>
  <c r="H1146" i="8" s="1"/>
  <c r="G1150" i="8"/>
  <c r="H1150" i="8" s="1"/>
  <c r="G1154" i="8"/>
  <c r="G1158" i="8"/>
  <c r="H1158" i="8" s="1"/>
  <c r="G1162" i="8"/>
  <c r="H1162" i="8" s="1"/>
  <c r="G1166" i="8"/>
  <c r="H1166" i="8" s="1"/>
  <c r="G1170" i="8"/>
  <c r="H1170" i="8" s="1"/>
  <c r="G1174" i="8"/>
  <c r="H1174" i="8" s="1"/>
  <c r="G1178" i="8"/>
  <c r="H1178" i="8" s="1"/>
  <c r="G1181" i="8"/>
  <c r="H1181" i="8" s="1"/>
  <c r="G1185" i="8"/>
  <c r="H1185" i="8" s="1"/>
  <c r="G1189" i="8"/>
  <c r="H1189" i="8" s="1"/>
  <c r="G1193" i="8"/>
  <c r="H1193" i="8" s="1"/>
  <c r="G1196" i="8"/>
  <c r="H1196" i="8" s="1"/>
  <c r="G1199" i="8"/>
  <c r="H1199" i="8" s="1"/>
  <c r="G1203" i="8"/>
  <c r="H1203" i="8" s="1"/>
  <c r="G1207" i="8"/>
  <c r="G1211" i="8"/>
  <c r="H1211" i="8" s="1"/>
  <c r="G1214" i="8"/>
  <c r="H1214" i="8" s="1"/>
  <c r="G1218" i="8"/>
  <c r="H1218" i="8" s="1"/>
  <c r="G1222" i="8"/>
  <c r="H1222" i="8" s="1"/>
  <c r="G1226" i="8"/>
  <c r="H1226" i="8" s="1"/>
  <c r="G1230" i="8"/>
  <c r="H1230" i="8" s="1"/>
  <c r="G1234" i="8"/>
  <c r="H1234" i="8" s="1"/>
  <c r="G1238" i="8"/>
  <c r="H1238" i="8" s="1"/>
  <c r="G1242" i="8"/>
  <c r="H1242" i="8" s="1"/>
  <c r="G1246" i="8"/>
  <c r="H1246" i="8" s="1"/>
  <c r="G1250" i="8"/>
  <c r="H1250" i="8" s="1"/>
  <c r="G1254" i="8"/>
  <c r="H1254" i="8" s="1"/>
  <c r="G1257" i="8"/>
  <c r="H1257" i="8" s="1"/>
  <c r="G1261" i="8"/>
  <c r="H1261" i="8" s="1"/>
  <c r="G1265" i="8"/>
  <c r="G1269" i="8"/>
  <c r="H1269" i="8" s="1"/>
  <c r="G1273" i="8"/>
  <c r="H1273" i="8" s="1"/>
  <c r="G1275" i="8"/>
  <c r="H1275" i="8" s="1"/>
  <c r="G1277" i="8"/>
  <c r="H1277" i="8" s="1"/>
  <c r="G1279" i="8"/>
  <c r="H1279" i="8" s="1"/>
  <c r="G1281" i="8"/>
  <c r="H1281" i="8" s="1"/>
  <c r="G1283" i="8"/>
  <c r="H1283" i="8" s="1"/>
  <c r="G1285" i="8"/>
  <c r="H1285" i="8" s="1"/>
  <c r="G1287" i="8"/>
  <c r="H1287" i="8" s="1"/>
  <c r="G1289" i="8"/>
  <c r="H1289" i="8" s="1"/>
  <c r="G1291" i="8"/>
  <c r="H1291" i="8" s="1"/>
  <c r="G1293" i="8"/>
  <c r="H1293" i="8" s="1"/>
  <c r="G1295" i="8"/>
  <c r="H1295" i="8" s="1"/>
  <c r="G1297" i="8"/>
  <c r="G1299" i="8"/>
  <c r="H1299" i="8" s="1"/>
  <c r="G1301" i="8"/>
  <c r="G1303" i="8"/>
  <c r="H1303" i="8" s="1"/>
  <c r="G1305" i="8"/>
  <c r="H1305" i="8" s="1"/>
  <c r="G1307" i="8"/>
  <c r="H1307" i="8" s="1"/>
  <c r="G951" i="8"/>
  <c r="H951" i="8" s="1"/>
  <c r="G953" i="8"/>
  <c r="H953" i="8" s="1"/>
  <c r="G961" i="8"/>
  <c r="H961" i="8" s="1"/>
  <c r="G969" i="8"/>
  <c r="H969" i="8" s="1"/>
  <c r="G977" i="8"/>
  <c r="H977" i="8" s="1"/>
  <c r="G985" i="8"/>
  <c r="H985" i="8" s="1"/>
  <c r="G993" i="8"/>
  <c r="H993" i="8" s="1"/>
  <c r="G1001" i="8"/>
  <c r="H1001" i="8" s="1"/>
  <c r="G1009" i="8"/>
  <c r="H1009" i="8" s="1"/>
  <c r="G1017" i="8"/>
  <c r="H1017" i="8" s="1"/>
  <c r="G1025" i="8"/>
  <c r="H1025" i="8" s="1"/>
  <c r="G1033" i="8"/>
  <c r="H1033" i="8" s="1"/>
  <c r="G1041" i="8"/>
  <c r="H1041" i="8" s="1"/>
  <c r="G1049" i="8"/>
  <c r="H1049" i="8" s="1"/>
  <c r="G1057" i="8"/>
  <c r="G1065" i="8"/>
  <c r="H1065" i="8" s="1"/>
  <c r="G1073" i="8"/>
  <c r="H1073" i="8" s="1"/>
  <c r="G1081" i="8"/>
  <c r="H1081" i="8" s="1"/>
  <c r="G1088" i="8"/>
  <c r="H1088" i="8" s="1"/>
  <c r="G1096" i="8"/>
  <c r="H1096" i="8" s="1"/>
  <c r="G1104" i="8"/>
  <c r="H1104" i="8" s="1"/>
  <c r="G1112" i="8"/>
  <c r="H1112" i="8" s="1"/>
  <c r="G1120" i="8"/>
  <c r="H1120" i="8" s="1"/>
  <c r="G1128" i="8"/>
  <c r="H1128" i="8" s="1"/>
  <c r="G1136" i="8"/>
  <c r="H1136" i="8" s="1"/>
  <c r="G1144" i="8"/>
  <c r="H1144" i="8" s="1"/>
  <c r="G1152" i="8"/>
  <c r="H1152" i="8" s="1"/>
  <c r="G1160" i="8"/>
  <c r="H1160" i="8" s="1"/>
  <c r="G1168" i="8"/>
  <c r="H1168" i="8" s="1"/>
  <c r="G1176" i="8"/>
  <c r="H1176" i="8" s="1"/>
  <c r="G1183" i="8"/>
  <c r="H1183" i="8" s="1"/>
  <c r="G1191" i="8"/>
  <c r="H1191" i="8" s="1"/>
  <c r="G1205" i="8"/>
  <c r="H1205" i="8" s="1"/>
  <c r="G1220" i="8"/>
  <c r="H1220" i="8" s="1"/>
  <c r="G1228" i="8"/>
  <c r="H1228" i="8" s="1"/>
  <c r="G1236" i="8"/>
  <c r="H1236" i="8" s="1"/>
  <c r="G1244" i="8"/>
  <c r="H1244" i="8" s="1"/>
  <c r="G1252" i="8"/>
  <c r="H1252" i="8" s="1"/>
  <c r="G1259" i="8"/>
  <c r="H1259" i="8" s="1"/>
  <c r="G1267" i="8"/>
  <c r="H1267" i="8" s="1"/>
  <c r="G1278" i="8"/>
  <c r="H1278" i="8" s="1"/>
  <c r="G1282" i="8"/>
  <c r="H1282" i="8" s="1"/>
  <c r="G1286" i="8"/>
  <c r="H1286" i="8" s="1"/>
  <c r="G1290" i="8"/>
  <c r="H1290" i="8" s="1"/>
  <c r="G1294" i="8"/>
  <c r="G1298" i="8"/>
  <c r="H1298" i="8" s="1"/>
  <c r="G1302" i="8"/>
  <c r="H1302" i="8" s="1"/>
  <c r="G1306" i="8"/>
  <c r="H1306" i="8" s="1"/>
  <c r="G957" i="8"/>
  <c r="H957" i="8" s="1"/>
  <c r="G965" i="8"/>
  <c r="H965" i="8" s="1"/>
  <c r="G973" i="8"/>
  <c r="H973" i="8" s="1"/>
  <c r="G981" i="8"/>
  <c r="H981" i="8" s="1"/>
  <c r="G989" i="8"/>
  <c r="H989" i="8" s="1"/>
  <c r="G997" i="8"/>
  <c r="H997" i="8" s="1"/>
  <c r="G1005" i="8"/>
  <c r="H1005" i="8" s="1"/>
  <c r="G1013" i="8"/>
  <c r="H1013" i="8" s="1"/>
  <c r="G1021" i="8"/>
  <c r="H1021" i="8" s="1"/>
  <c r="G1029" i="8"/>
  <c r="H1029" i="8" s="1"/>
  <c r="G1037" i="8"/>
  <c r="H1037" i="8" s="1"/>
  <c r="G1045" i="8"/>
  <c r="H1045" i="8" s="1"/>
  <c r="G1053" i="8"/>
  <c r="H1053" i="8" s="1"/>
  <c r="G1061" i="8"/>
  <c r="H1061" i="8" s="1"/>
  <c r="G1069" i="8"/>
  <c r="H1069" i="8" s="1"/>
  <c r="G1077" i="8"/>
  <c r="G1085" i="8"/>
  <c r="H1085" i="8" s="1"/>
  <c r="G1092" i="8"/>
  <c r="H1092" i="8" s="1"/>
  <c r="G1100" i="8"/>
  <c r="H1100" i="8" s="1"/>
  <c r="G1108" i="8"/>
  <c r="H1108" i="8" s="1"/>
  <c r="G1116" i="8"/>
  <c r="H1116" i="8" s="1"/>
  <c r="G1124" i="8"/>
  <c r="H1124" i="8" s="1"/>
  <c r="G1132" i="8"/>
  <c r="H1132" i="8" s="1"/>
  <c r="G1140" i="8"/>
  <c r="H1140" i="8" s="1"/>
  <c r="G1148" i="8"/>
  <c r="H1148" i="8" s="1"/>
  <c r="G1156" i="8"/>
  <c r="H1156" i="8" s="1"/>
  <c r="G1164" i="8"/>
  <c r="H1164" i="8" s="1"/>
  <c r="G1172" i="8"/>
  <c r="H1172" i="8" s="1"/>
  <c r="G1180" i="8"/>
  <c r="H1180" i="8" s="1"/>
  <c r="G1187" i="8"/>
  <c r="H1187" i="8" s="1"/>
  <c r="G1194" i="8"/>
  <c r="H1194" i="8" s="1"/>
  <c r="G1201" i="8"/>
  <c r="H1201" i="8" s="1"/>
  <c r="G1209" i="8"/>
  <c r="H1209" i="8" s="1"/>
  <c r="G1216" i="8"/>
  <c r="G1224" i="8"/>
  <c r="H1224" i="8" s="1"/>
  <c r="G1232" i="8"/>
  <c r="H1232" i="8" s="1"/>
  <c r="G1240" i="8"/>
  <c r="H1240" i="8" s="1"/>
  <c r="G1248" i="8"/>
  <c r="H1248" i="8" s="1"/>
  <c r="G1256" i="8"/>
  <c r="H1256" i="8" s="1"/>
  <c r="G1263" i="8"/>
  <c r="G1271" i="8"/>
  <c r="H1271" i="8" s="1"/>
  <c r="G1276" i="8"/>
  <c r="H1276" i="8" s="1"/>
  <c r="G1280" i="8"/>
  <c r="H1280" i="8" s="1"/>
  <c r="G1284" i="8"/>
  <c r="H1284" i="8" s="1"/>
  <c r="G1288" i="8"/>
  <c r="H1288" i="8" s="1"/>
  <c r="G1292" i="8"/>
  <c r="H1292" i="8" s="1"/>
  <c r="G1296" i="8"/>
  <c r="H1296" i="8" s="1"/>
  <c r="G1300" i="8"/>
  <c r="H1300" i="8" s="1"/>
  <c r="G1304" i="8"/>
  <c r="G1308" i="8"/>
  <c r="G1361" i="8"/>
  <c r="H1361" i="8" s="1"/>
  <c r="G1363" i="8"/>
  <c r="G1365" i="8"/>
  <c r="H1365" i="8" s="1"/>
  <c r="G1367" i="8"/>
  <c r="H1367" i="8" s="1"/>
  <c r="G1369" i="8"/>
  <c r="H1369" i="8" s="1"/>
  <c r="G1371" i="8"/>
  <c r="H1371" i="8" s="1"/>
  <c r="G1373" i="8"/>
  <c r="H1373" i="8" s="1"/>
  <c r="G1375" i="8"/>
  <c r="H1375" i="8" s="1"/>
  <c r="G1377" i="8"/>
  <c r="H1377" i="8" s="1"/>
  <c r="G1379" i="8"/>
  <c r="H1379" i="8" s="1"/>
  <c r="G1381" i="8"/>
  <c r="H1381" i="8" s="1"/>
  <c r="G1383" i="8"/>
  <c r="H1383" i="8" s="1"/>
  <c r="G1385" i="8"/>
  <c r="H1385" i="8" s="1"/>
  <c r="G1387" i="8"/>
  <c r="H1387" i="8" s="1"/>
  <c r="G1389" i="8"/>
  <c r="H1389" i="8" s="1"/>
  <c r="G1391" i="8"/>
  <c r="H1391" i="8" s="1"/>
  <c r="G1393" i="8"/>
  <c r="H1393" i="8" s="1"/>
  <c r="G1395" i="8"/>
  <c r="H1395" i="8" s="1"/>
  <c r="G1360" i="8"/>
  <c r="H1360" i="8" s="1"/>
  <c r="G1362" i="8"/>
  <c r="H1362" i="8" s="1"/>
  <c r="G1366" i="8"/>
  <c r="H1366" i="8" s="1"/>
  <c r="G1370" i="8"/>
  <c r="H1370" i="8" s="1"/>
  <c r="G1374" i="8"/>
  <c r="H1374" i="8" s="1"/>
  <c r="G1378" i="8"/>
  <c r="H1378" i="8" s="1"/>
  <c r="G1382" i="8"/>
  <c r="H1382" i="8" s="1"/>
  <c r="G1386" i="8"/>
  <c r="H1386" i="8" s="1"/>
  <c r="G1390" i="8"/>
  <c r="H1390" i="8" s="1"/>
  <c r="G1394" i="8"/>
  <c r="H1394" i="8" s="1"/>
  <c r="G1364" i="8"/>
  <c r="H1364" i="8" s="1"/>
  <c r="G1372" i="8"/>
  <c r="H1372" i="8" s="1"/>
  <c r="G1380" i="8"/>
  <c r="H1380" i="8" s="1"/>
  <c r="G1388" i="8"/>
  <c r="G1396" i="8"/>
  <c r="H1396" i="8" s="1"/>
  <c r="G1368" i="8"/>
  <c r="G1376" i="8"/>
  <c r="H1376" i="8" s="1"/>
  <c r="G1384" i="8"/>
  <c r="H1384" i="8" s="1"/>
  <c r="G1392" i="8"/>
  <c r="H1392" i="8" s="1"/>
  <c r="H885" i="13"/>
  <c r="H887" i="13"/>
  <c r="H889" i="13"/>
  <c r="H903" i="13"/>
  <c r="H907" i="13"/>
  <c r="H915" i="13"/>
  <c r="H917" i="13"/>
  <c r="H919" i="13"/>
  <c r="H941" i="13"/>
  <c r="H884" i="13"/>
  <c r="H886" i="13"/>
  <c r="H890" i="13"/>
  <c r="H918" i="13"/>
  <c r="H922" i="13"/>
  <c r="H940" i="13"/>
  <c r="H888" i="13"/>
  <c r="H904" i="13"/>
  <c r="H920" i="13"/>
  <c r="F1464" i="7"/>
  <c r="J707" i="6"/>
  <c r="G1401" i="13"/>
  <c r="H1401" i="13" s="1"/>
  <c r="G1403" i="13"/>
  <c r="H1403" i="13" s="1"/>
  <c r="G1405" i="13"/>
  <c r="H1405" i="13" s="1"/>
  <c r="G1407" i="13"/>
  <c r="G1410" i="13"/>
  <c r="H1410" i="13" s="1"/>
  <c r="G1412" i="13"/>
  <c r="H1412" i="13" s="1"/>
  <c r="G1414" i="13"/>
  <c r="H1414" i="13" s="1"/>
  <c r="G1416" i="13"/>
  <c r="H1416" i="13" s="1"/>
  <c r="G1418" i="13"/>
  <c r="H1418" i="13" s="1"/>
  <c r="G1420" i="13"/>
  <c r="H1420" i="13" s="1"/>
  <c r="G1422" i="13"/>
  <c r="G1424" i="13"/>
  <c r="H1424" i="13" s="1"/>
  <c r="G1426" i="13"/>
  <c r="H1426" i="13" s="1"/>
  <c r="G1428" i="13"/>
  <c r="H1428" i="13" s="1"/>
  <c r="G1430" i="13"/>
  <c r="H1430" i="13" s="1"/>
  <c r="G1432" i="13"/>
  <c r="G1434" i="13"/>
  <c r="G1436" i="13"/>
  <c r="G1438" i="13"/>
  <c r="H1438" i="13" s="1"/>
  <c r="G1440" i="13"/>
  <c r="H1440" i="13" s="1"/>
  <c r="G1442" i="13"/>
  <c r="H1442" i="13" s="1"/>
  <c r="G1444" i="13"/>
  <c r="H1444" i="13" s="1"/>
  <c r="G1446" i="13"/>
  <c r="H1446" i="13" s="1"/>
  <c r="G1448" i="13"/>
  <c r="H1448" i="13" s="1"/>
  <c r="G1450" i="13"/>
  <c r="H1450" i="13" s="1"/>
  <c r="G1452" i="13"/>
  <c r="H1452" i="13" s="1"/>
  <c r="G1454" i="13"/>
  <c r="H1454" i="13" s="1"/>
  <c r="G1456" i="13"/>
  <c r="H1456" i="13" s="1"/>
  <c r="G1458" i="13"/>
  <c r="H1458" i="13" s="1"/>
  <c r="G1460" i="13"/>
  <c r="H1460" i="13" s="1"/>
  <c r="G1462" i="13"/>
  <c r="H1462" i="13" s="1"/>
  <c r="G1400" i="13"/>
  <c r="H1400" i="13" s="1"/>
  <c r="G1404" i="13"/>
  <c r="H1404" i="13" s="1"/>
  <c r="G1408" i="13"/>
  <c r="H1408" i="13" s="1"/>
  <c r="G1411" i="13"/>
  <c r="H1411" i="13" s="1"/>
  <c r="G1415" i="13"/>
  <c r="H1415" i="13" s="1"/>
  <c r="G1419" i="13"/>
  <c r="H1419" i="13" s="1"/>
  <c r="G1423" i="13"/>
  <c r="H1423" i="13" s="1"/>
  <c r="G1427" i="13"/>
  <c r="H1427" i="13" s="1"/>
  <c r="G1431" i="13"/>
  <c r="H1431" i="13" s="1"/>
  <c r="G1435" i="13"/>
  <c r="H1435" i="13" s="1"/>
  <c r="G1439" i="13"/>
  <c r="H1439" i="13" s="1"/>
  <c r="G1443" i="13"/>
  <c r="H1443" i="13" s="1"/>
  <c r="G1447" i="13"/>
  <c r="H1447" i="13" s="1"/>
  <c r="G1451" i="13"/>
  <c r="H1451" i="13" s="1"/>
  <c r="G1455" i="13"/>
  <c r="H1455" i="13" s="1"/>
  <c r="G1459" i="13"/>
  <c r="H1459" i="13" s="1"/>
  <c r="G1399" i="13"/>
  <c r="H1399" i="13" s="1"/>
  <c r="G1402" i="13"/>
  <c r="H1402" i="13" s="1"/>
  <c r="G1409" i="13"/>
  <c r="G1417" i="13"/>
  <c r="H1417" i="13" s="1"/>
  <c r="G1425" i="13"/>
  <c r="H1425" i="13" s="1"/>
  <c r="G1433" i="13"/>
  <c r="H1433" i="13" s="1"/>
  <c r="G1441" i="13"/>
  <c r="H1441" i="13" s="1"/>
  <c r="G1449" i="13"/>
  <c r="H1449" i="13" s="1"/>
  <c r="G1457" i="13"/>
  <c r="H1457" i="13" s="1"/>
  <c r="G1406" i="13"/>
  <c r="H1406" i="13" s="1"/>
  <c r="G1421" i="13"/>
  <c r="H1421" i="13" s="1"/>
  <c r="G1437" i="13"/>
  <c r="H1437" i="13" s="1"/>
  <c r="G1453" i="13"/>
  <c r="H1453" i="13" s="1"/>
  <c r="G1413" i="13"/>
  <c r="H1413" i="13" s="1"/>
  <c r="G1445" i="13"/>
  <c r="H1445" i="13" s="1"/>
  <c r="G1429" i="13"/>
  <c r="H1429" i="13" s="1"/>
  <c r="G1461" i="13"/>
  <c r="H1461" i="13" s="1"/>
  <c r="G1362" i="13"/>
  <c r="H1362" i="13" s="1"/>
  <c r="G1364" i="13"/>
  <c r="H1364" i="13" s="1"/>
  <c r="G1366" i="13"/>
  <c r="H1366" i="13" s="1"/>
  <c r="G1368" i="13"/>
  <c r="H1368" i="13" s="1"/>
  <c r="G1370" i="13"/>
  <c r="H1370" i="13" s="1"/>
  <c r="G1372" i="13"/>
  <c r="H1372" i="13" s="1"/>
  <c r="G1374" i="13"/>
  <c r="G1376" i="13"/>
  <c r="H1376" i="13" s="1"/>
  <c r="G1378" i="13"/>
  <c r="G1380" i="13"/>
  <c r="H1380" i="13" s="1"/>
  <c r="G1382" i="13"/>
  <c r="H1382" i="13" s="1"/>
  <c r="G1384" i="13"/>
  <c r="H1384" i="13" s="1"/>
  <c r="G1386" i="13"/>
  <c r="H1386" i="13" s="1"/>
  <c r="G1388" i="13"/>
  <c r="H1388" i="13" s="1"/>
  <c r="G1390" i="13"/>
  <c r="H1390" i="13" s="1"/>
  <c r="G1392" i="13"/>
  <c r="G1394" i="13"/>
  <c r="G1396" i="13"/>
  <c r="H1396" i="13" s="1"/>
  <c r="G1363" i="13"/>
  <c r="H1363" i="13" s="1"/>
  <c r="G1367" i="13"/>
  <c r="H1367" i="13" s="1"/>
  <c r="G1371" i="13"/>
  <c r="H1371" i="13" s="1"/>
  <c r="G1375" i="13"/>
  <c r="H1375" i="13" s="1"/>
  <c r="G1379" i="13"/>
  <c r="H1379" i="13" s="1"/>
  <c r="G1383" i="13"/>
  <c r="H1383" i="13" s="1"/>
  <c r="G1387" i="13"/>
  <c r="H1387" i="13" s="1"/>
  <c r="G1391" i="13"/>
  <c r="H1391" i="13" s="1"/>
  <c r="G1395" i="13"/>
  <c r="H1395" i="13" s="1"/>
  <c r="G1361" i="13"/>
  <c r="H1361" i="13" s="1"/>
  <c r="G1369" i="13"/>
  <c r="H1369" i="13" s="1"/>
  <c r="G1377" i="13"/>
  <c r="H1377" i="13" s="1"/>
  <c r="G1385" i="13"/>
  <c r="H1385" i="13" s="1"/>
  <c r="G1393" i="13"/>
  <c r="H1393" i="13" s="1"/>
  <c r="G1365" i="13"/>
  <c r="H1365" i="13" s="1"/>
  <c r="G1381" i="13"/>
  <c r="G1360" i="13"/>
  <c r="H1360" i="13" s="1"/>
  <c r="G1373" i="13"/>
  <c r="H1373" i="13" s="1"/>
  <c r="G1389" i="13"/>
  <c r="H1389" i="13" s="1"/>
  <c r="J707" i="2"/>
  <c r="K951" i="2"/>
  <c r="N951" i="2" s="1"/>
  <c r="D949" i="1" s="1"/>
  <c r="J1309" i="2"/>
  <c r="G711" i="13"/>
  <c r="H711" i="13" s="1"/>
  <c r="G713" i="13"/>
  <c r="H713" i="13" s="1"/>
  <c r="G715" i="13"/>
  <c r="H715" i="13" s="1"/>
  <c r="G717" i="13"/>
  <c r="H717" i="13" s="1"/>
  <c r="G719" i="13"/>
  <c r="H719" i="13" s="1"/>
  <c r="G721" i="13"/>
  <c r="H721" i="13" s="1"/>
  <c r="G723" i="13"/>
  <c r="H723" i="13" s="1"/>
  <c r="G725" i="13"/>
  <c r="H725" i="13" s="1"/>
  <c r="G727" i="13"/>
  <c r="H727" i="13" s="1"/>
  <c r="G729" i="13"/>
  <c r="H729" i="13" s="1"/>
  <c r="G731" i="13"/>
  <c r="H731" i="13" s="1"/>
  <c r="G733" i="13"/>
  <c r="H733" i="13" s="1"/>
  <c r="G735" i="13"/>
  <c r="H735" i="13" s="1"/>
  <c r="G737" i="13"/>
  <c r="H737" i="13" s="1"/>
  <c r="G739" i="13"/>
  <c r="G741" i="13"/>
  <c r="H741" i="13" s="1"/>
  <c r="G743" i="13"/>
  <c r="H743" i="13" s="1"/>
  <c r="G745" i="13"/>
  <c r="H745" i="13" s="1"/>
  <c r="G747" i="13"/>
  <c r="H747" i="13" s="1"/>
  <c r="G749" i="13"/>
  <c r="H749" i="13" s="1"/>
  <c r="G751" i="13"/>
  <c r="H751" i="13" s="1"/>
  <c r="G753" i="13"/>
  <c r="H753" i="13" s="1"/>
  <c r="G755" i="13"/>
  <c r="H755" i="13" s="1"/>
  <c r="G757" i="13"/>
  <c r="H757" i="13" s="1"/>
  <c r="G759" i="13"/>
  <c r="H759" i="13" s="1"/>
  <c r="G761" i="13"/>
  <c r="H761" i="13" s="1"/>
  <c r="G763" i="13"/>
  <c r="H763" i="13" s="1"/>
  <c r="G765" i="13"/>
  <c r="H765" i="13" s="1"/>
  <c r="G767" i="13"/>
  <c r="H767" i="13" s="1"/>
  <c r="G769" i="13"/>
  <c r="H769" i="13" s="1"/>
  <c r="G771" i="13"/>
  <c r="H771" i="13" s="1"/>
  <c r="G773" i="13"/>
  <c r="H773" i="13" s="1"/>
  <c r="G775" i="13"/>
  <c r="H775" i="13" s="1"/>
  <c r="G777" i="13"/>
  <c r="H777" i="13" s="1"/>
  <c r="G779" i="13"/>
  <c r="H779" i="13" s="1"/>
  <c r="G781" i="13"/>
  <c r="H781" i="13" s="1"/>
  <c r="G783" i="13"/>
  <c r="H783" i="13" s="1"/>
  <c r="G785" i="13"/>
  <c r="H785" i="13" s="1"/>
  <c r="G787" i="13"/>
  <c r="H787" i="13" s="1"/>
  <c r="G789" i="13"/>
  <c r="H789" i="13" s="1"/>
  <c r="G791" i="13"/>
  <c r="H791" i="13" s="1"/>
  <c r="G793" i="13"/>
  <c r="H793" i="13" s="1"/>
  <c r="G795" i="13"/>
  <c r="H795" i="13" s="1"/>
  <c r="G797" i="13"/>
  <c r="H797" i="13" s="1"/>
  <c r="G799" i="13"/>
  <c r="H799" i="13" s="1"/>
  <c r="G801" i="13"/>
  <c r="H801" i="13" s="1"/>
  <c r="G803" i="13"/>
  <c r="H803" i="13" s="1"/>
  <c r="G805" i="13"/>
  <c r="H805" i="13" s="1"/>
  <c r="G807" i="13"/>
  <c r="H807" i="13" s="1"/>
  <c r="G809" i="13"/>
  <c r="H809" i="13" s="1"/>
  <c r="G811" i="13"/>
  <c r="H811" i="13" s="1"/>
  <c r="G813" i="13"/>
  <c r="H813" i="13" s="1"/>
  <c r="G815" i="13"/>
  <c r="H815" i="13" s="1"/>
  <c r="G817" i="13"/>
  <c r="H817" i="13" s="1"/>
  <c r="G819" i="13"/>
  <c r="H819" i="13" s="1"/>
  <c r="G821" i="13"/>
  <c r="H821" i="13" s="1"/>
  <c r="G823" i="13"/>
  <c r="H823" i="13" s="1"/>
  <c r="G826" i="13"/>
  <c r="H826" i="13" s="1"/>
  <c r="G828" i="13"/>
  <c r="H828" i="13" s="1"/>
  <c r="G830" i="13"/>
  <c r="H830" i="13" s="1"/>
  <c r="G832" i="13"/>
  <c r="H832" i="13" s="1"/>
  <c r="G834" i="13"/>
  <c r="H834" i="13" s="1"/>
  <c r="G836" i="13"/>
  <c r="H836" i="13" s="1"/>
  <c r="G838" i="13"/>
  <c r="H838" i="13" s="1"/>
  <c r="G840" i="13"/>
  <c r="H840" i="13" s="1"/>
  <c r="G842" i="13"/>
  <c r="H842" i="13" s="1"/>
  <c r="G844" i="13"/>
  <c r="H844" i="13" s="1"/>
  <c r="G846" i="13"/>
  <c r="H846" i="13" s="1"/>
  <c r="G848" i="13"/>
  <c r="H848" i="13" s="1"/>
  <c r="G850" i="13"/>
  <c r="H850" i="13" s="1"/>
  <c r="G852" i="13"/>
  <c r="G854" i="13"/>
  <c r="H854" i="13" s="1"/>
  <c r="G856" i="13"/>
  <c r="H856" i="13" s="1"/>
  <c r="G858" i="13"/>
  <c r="H858" i="13" s="1"/>
  <c r="G860" i="13"/>
  <c r="H860" i="13" s="1"/>
  <c r="G862" i="13"/>
  <c r="H862" i="13" s="1"/>
  <c r="G864" i="13"/>
  <c r="H864" i="13" s="1"/>
  <c r="G866" i="13"/>
  <c r="H866" i="13" s="1"/>
  <c r="G868" i="13"/>
  <c r="H868" i="13" s="1"/>
  <c r="G870" i="13"/>
  <c r="G872" i="13"/>
  <c r="H872" i="13" s="1"/>
  <c r="G874" i="13"/>
  <c r="H874" i="13" s="1"/>
  <c r="G876" i="13"/>
  <c r="H876" i="13" s="1"/>
  <c r="G878" i="13"/>
  <c r="H878" i="13" s="1"/>
  <c r="G880" i="13"/>
  <c r="H880" i="13" s="1"/>
  <c r="G709" i="13"/>
  <c r="H709" i="13" s="1"/>
  <c r="G710" i="13"/>
  <c r="H710" i="13" s="1"/>
  <c r="G714" i="13"/>
  <c r="H714" i="13" s="1"/>
  <c r="G718" i="13"/>
  <c r="H718" i="13" s="1"/>
  <c r="G722" i="13"/>
  <c r="H722" i="13" s="1"/>
  <c r="G726" i="13"/>
  <c r="H726" i="13" s="1"/>
  <c r="G730" i="13"/>
  <c r="H730" i="13" s="1"/>
  <c r="G734" i="13"/>
  <c r="H734" i="13" s="1"/>
  <c r="G738" i="13"/>
  <c r="H738" i="13" s="1"/>
  <c r="G742" i="13"/>
  <c r="H742" i="13" s="1"/>
  <c r="G746" i="13"/>
  <c r="H746" i="13" s="1"/>
  <c r="G750" i="13"/>
  <c r="H750" i="13" s="1"/>
  <c r="G754" i="13"/>
  <c r="H754" i="13" s="1"/>
  <c r="G758" i="13"/>
  <c r="H758" i="13" s="1"/>
  <c r="G762" i="13"/>
  <c r="H762" i="13" s="1"/>
  <c r="G766" i="13"/>
  <c r="H766" i="13" s="1"/>
  <c r="G770" i="13"/>
  <c r="H770" i="13" s="1"/>
  <c r="G774" i="13"/>
  <c r="H774" i="13" s="1"/>
  <c r="G778" i="13"/>
  <c r="H778" i="13" s="1"/>
  <c r="G782" i="13"/>
  <c r="H782" i="13" s="1"/>
  <c r="G786" i="13"/>
  <c r="H786" i="13" s="1"/>
  <c r="G790" i="13"/>
  <c r="H790" i="13" s="1"/>
  <c r="G794" i="13"/>
  <c r="H794" i="13" s="1"/>
  <c r="G798" i="13"/>
  <c r="H798" i="13" s="1"/>
  <c r="G802" i="13"/>
  <c r="H802" i="13" s="1"/>
  <c r="G806" i="13"/>
  <c r="H806" i="13" s="1"/>
  <c r="G810" i="13"/>
  <c r="H810" i="13" s="1"/>
  <c r="G814" i="13"/>
  <c r="H814" i="13" s="1"/>
  <c r="G818" i="13"/>
  <c r="H818" i="13" s="1"/>
  <c r="G822" i="13"/>
  <c r="H822" i="13" s="1"/>
  <c r="G825" i="13"/>
  <c r="H825" i="13" s="1"/>
  <c r="G829" i="13"/>
  <c r="H829" i="13" s="1"/>
  <c r="G833" i="13"/>
  <c r="H833" i="13" s="1"/>
  <c r="G837" i="13"/>
  <c r="H837" i="13" s="1"/>
  <c r="G841" i="13"/>
  <c r="G845" i="13"/>
  <c r="H845" i="13" s="1"/>
  <c r="G849" i="13"/>
  <c r="H849" i="13" s="1"/>
  <c r="G853" i="13"/>
  <c r="H853" i="13" s="1"/>
  <c r="G857" i="13"/>
  <c r="H857" i="13" s="1"/>
  <c r="G863" i="13"/>
  <c r="H863" i="13" s="1"/>
  <c r="G867" i="13"/>
  <c r="H867" i="13" s="1"/>
  <c r="G871" i="13"/>
  <c r="H871" i="13" s="1"/>
  <c r="G875" i="13"/>
  <c r="H875" i="13" s="1"/>
  <c r="G879" i="13"/>
  <c r="H879" i="13" s="1"/>
  <c r="G716" i="13"/>
  <c r="H716" i="13" s="1"/>
  <c r="G724" i="13"/>
  <c r="H724" i="13" s="1"/>
  <c r="G732" i="13"/>
  <c r="H732" i="13" s="1"/>
  <c r="G740" i="13"/>
  <c r="H740" i="13" s="1"/>
  <c r="G748" i="13"/>
  <c r="H748" i="13" s="1"/>
  <c r="G756" i="13"/>
  <c r="H756" i="13" s="1"/>
  <c r="G764" i="13"/>
  <c r="H764" i="13" s="1"/>
  <c r="G772" i="13"/>
  <c r="H772" i="13" s="1"/>
  <c r="G780" i="13"/>
  <c r="H780" i="13" s="1"/>
  <c r="G788" i="13"/>
  <c r="H788" i="13" s="1"/>
  <c r="G796" i="13"/>
  <c r="G804" i="13"/>
  <c r="H804" i="13" s="1"/>
  <c r="G812" i="13"/>
  <c r="H812" i="13" s="1"/>
  <c r="G820" i="13"/>
  <c r="H820" i="13" s="1"/>
  <c r="G827" i="13"/>
  <c r="H827" i="13" s="1"/>
  <c r="G835" i="13"/>
  <c r="H835" i="13" s="1"/>
  <c r="G843" i="13"/>
  <c r="H843" i="13" s="1"/>
  <c r="G851" i="13"/>
  <c r="H851" i="13" s="1"/>
  <c r="G859" i="13"/>
  <c r="G865" i="13"/>
  <c r="G873" i="13"/>
  <c r="G881" i="13"/>
  <c r="G720" i="13"/>
  <c r="H720" i="13" s="1"/>
  <c r="G736" i="13"/>
  <c r="H736" i="13" s="1"/>
  <c r="G752" i="13"/>
  <c r="H752" i="13" s="1"/>
  <c r="G768" i="13"/>
  <c r="H768" i="13" s="1"/>
  <c r="G784" i="13"/>
  <c r="H784" i="13" s="1"/>
  <c r="G800" i="13"/>
  <c r="H800" i="13" s="1"/>
  <c r="G816" i="13"/>
  <c r="H816" i="13" s="1"/>
  <c r="G831" i="13"/>
  <c r="H831" i="13" s="1"/>
  <c r="G847" i="13"/>
  <c r="H847" i="13" s="1"/>
  <c r="G861" i="13"/>
  <c r="H861" i="13" s="1"/>
  <c r="G877" i="13"/>
  <c r="G712" i="13"/>
  <c r="H712" i="13" s="1"/>
  <c r="G728" i="13"/>
  <c r="H728" i="13" s="1"/>
  <c r="G744" i="13"/>
  <c r="G760" i="13"/>
  <c r="H760" i="13" s="1"/>
  <c r="G776" i="13"/>
  <c r="H776" i="13" s="1"/>
  <c r="G792" i="13"/>
  <c r="H792" i="13" s="1"/>
  <c r="G808" i="13"/>
  <c r="H808" i="13" s="1"/>
  <c r="G824" i="13"/>
  <c r="G839" i="13"/>
  <c r="H839" i="13" s="1"/>
  <c r="G855" i="13"/>
  <c r="H855" i="13" s="1"/>
  <c r="G869" i="13"/>
  <c r="K1397" i="10"/>
  <c r="G886" i="8"/>
  <c r="H886" i="8" s="1"/>
  <c r="G888" i="8"/>
  <c r="H888" i="8" s="1"/>
  <c r="G890" i="8"/>
  <c r="H890" i="8" s="1"/>
  <c r="G892" i="8"/>
  <c r="G894" i="8"/>
  <c r="H894" i="8" s="1"/>
  <c r="G896" i="8"/>
  <c r="H896" i="8" s="1"/>
  <c r="G898" i="8"/>
  <c r="H898" i="8" s="1"/>
  <c r="G900" i="8"/>
  <c r="H900" i="8" s="1"/>
  <c r="G902" i="8"/>
  <c r="G904" i="8"/>
  <c r="G906" i="8"/>
  <c r="G908" i="8"/>
  <c r="H908" i="8" s="1"/>
  <c r="G910" i="8"/>
  <c r="G912" i="8"/>
  <c r="H912" i="8" s="1"/>
  <c r="G914" i="8"/>
  <c r="H914" i="8" s="1"/>
  <c r="G916" i="8"/>
  <c r="G918" i="8"/>
  <c r="H918" i="8" s="1"/>
  <c r="G920" i="8"/>
  <c r="H920" i="8" s="1"/>
  <c r="G922" i="8"/>
  <c r="H922" i="8" s="1"/>
  <c r="G924" i="8"/>
  <c r="H924" i="8" s="1"/>
  <c r="G926" i="8"/>
  <c r="H926" i="8" s="1"/>
  <c r="G928" i="8"/>
  <c r="H928" i="8" s="1"/>
  <c r="G930" i="8"/>
  <c r="H930" i="8" s="1"/>
  <c r="G932" i="8"/>
  <c r="H932" i="8" s="1"/>
  <c r="G934" i="8"/>
  <c r="H934" i="8" s="1"/>
  <c r="G936" i="8"/>
  <c r="G938" i="8"/>
  <c r="H938" i="8" s="1"/>
  <c r="G940" i="8"/>
  <c r="H940" i="8" s="1"/>
  <c r="G942" i="8"/>
  <c r="H942" i="8" s="1"/>
  <c r="G944" i="8"/>
  <c r="H944" i="8" s="1"/>
  <c r="G946" i="8"/>
  <c r="H946" i="8" s="1"/>
  <c r="G948" i="8"/>
  <c r="H948" i="8" s="1"/>
  <c r="G885" i="8"/>
  <c r="H885" i="8" s="1"/>
  <c r="G889" i="8"/>
  <c r="H889" i="8" s="1"/>
  <c r="G893" i="8"/>
  <c r="H893" i="8" s="1"/>
  <c r="G897" i="8"/>
  <c r="G901" i="8"/>
  <c r="G905" i="8"/>
  <c r="H905" i="8" s="1"/>
  <c r="G909" i="8"/>
  <c r="G913" i="8"/>
  <c r="H913" i="8" s="1"/>
  <c r="G917" i="8"/>
  <c r="H917" i="8" s="1"/>
  <c r="G921" i="8"/>
  <c r="H921" i="8" s="1"/>
  <c r="G925" i="8"/>
  <c r="H925" i="8" s="1"/>
  <c r="G929" i="8"/>
  <c r="H929" i="8" s="1"/>
  <c r="G933" i="8"/>
  <c r="H933" i="8" s="1"/>
  <c r="G937" i="8"/>
  <c r="H937" i="8" s="1"/>
  <c r="G941" i="8"/>
  <c r="H941" i="8" s="1"/>
  <c r="G945" i="8"/>
  <c r="H945" i="8" s="1"/>
  <c r="G884" i="8"/>
  <c r="H884" i="8" s="1"/>
  <c r="G887" i="8"/>
  <c r="H887" i="8" s="1"/>
  <c r="G891" i="8"/>
  <c r="H891" i="8" s="1"/>
  <c r="G895" i="8"/>
  <c r="H895" i="8" s="1"/>
  <c r="G899" i="8"/>
  <c r="H899" i="8" s="1"/>
  <c r="G903" i="8"/>
  <c r="H903" i="8" s="1"/>
  <c r="G907" i="8"/>
  <c r="H907" i="8" s="1"/>
  <c r="G911" i="8"/>
  <c r="H911" i="8" s="1"/>
  <c r="G915" i="8"/>
  <c r="H915" i="8" s="1"/>
  <c r="G919" i="8"/>
  <c r="H919" i="8" s="1"/>
  <c r="G923" i="8"/>
  <c r="H923" i="8" s="1"/>
  <c r="G927" i="8"/>
  <c r="H927" i="8" s="1"/>
  <c r="G931" i="8"/>
  <c r="H931" i="8" s="1"/>
  <c r="G935" i="8"/>
  <c r="G943" i="8"/>
  <c r="H943" i="8" s="1"/>
  <c r="G947" i="8"/>
  <c r="G939" i="8"/>
  <c r="H939" i="8" s="1"/>
  <c r="G1313" i="8"/>
  <c r="H1313" i="8" s="1"/>
  <c r="G1315" i="8"/>
  <c r="H1315" i="8" s="1"/>
  <c r="G1317" i="8"/>
  <c r="H1317" i="8" s="1"/>
  <c r="G1319" i="8"/>
  <c r="H1319" i="8" s="1"/>
  <c r="G1321" i="8"/>
  <c r="H1321" i="8" s="1"/>
  <c r="G1323" i="8"/>
  <c r="H1323" i="8" s="1"/>
  <c r="G1325" i="8"/>
  <c r="H1325" i="8" s="1"/>
  <c r="G1327" i="8"/>
  <c r="H1327" i="8" s="1"/>
  <c r="G1329" i="8"/>
  <c r="H1329" i="8" s="1"/>
  <c r="G1331" i="8"/>
  <c r="H1331" i="8" s="1"/>
  <c r="G1333" i="8"/>
  <c r="H1333" i="8" s="1"/>
  <c r="G1335" i="8"/>
  <c r="H1335" i="8" s="1"/>
  <c r="G1337" i="8"/>
  <c r="G1339" i="8"/>
  <c r="H1339" i="8" s="1"/>
  <c r="G1341" i="8"/>
  <c r="H1341" i="8" s="1"/>
  <c r="G1343" i="8"/>
  <c r="G1345" i="8"/>
  <c r="G1347" i="8"/>
  <c r="H1347" i="8" s="1"/>
  <c r="G1349" i="8"/>
  <c r="G1351" i="8"/>
  <c r="H1351" i="8" s="1"/>
  <c r="G1353" i="8"/>
  <c r="H1353" i="8" s="1"/>
  <c r="G1355" i="8"/>
  <c r="H1355" i="8" s="1"/>
  <c r="G1357" i="8"/>
  <c r="H1357" i="8" s="1"/>
  <c r="G1312" i="8"/>
  <c r="H1312" i="8" s="1"/>
  <c r="G1316" i="8"/>
  <c r="G1320" i="8"/>
  <c r="H1320" i="8" s="1"/>
  <c r="G1324" i="8"/>
  <c r="H1324" i="8" s="1"/>
  <c r="G1328" i="8"/>
  <c r="H1328" i="8" s="1"/>
  <c r="G1332" i="8"/>
  <c r="G1336" i="8"/>
  <c r="H1336" i="8" s="1"/>
  <c r="G1340" i="8"/>
  <c r="H1340" i="8" s="1"/>
  <c r="G1344" i="8"/>
  <c r="G1348" i="8"/>
  <c r="H1348" i="8" s="1"/>
  <c r="G1352" i="8"/>
  <c r="H1352" i="8" s="1"/>
  <c r="G1356" i="8"/>
  <c r="H1356" i="8" s="1"/>
  <c r="G1311" i="8"/>
  <c r="H1311" i="8" s="1"/>
  <c r="G1318" i="8"/>
  <c r="G1326" i="8"/>
  <c r="H1326" i="8" s="1"/>
  <c r="G1330" i="8"/>
  <c r="H1330" i="8" s="1"/>
  <c r="G1338" i="8"/>
  <c r="H1338" i="8" s="1"/>
  <c r="G1346" i="8"/>
  <c r="G1354" i="8"/>
  <c r="H1354" i="8" s="1"/>
  <c r="G1314" i="8"/>
  <c r="H1314" i="8" s="1"/>
  <c r="G1322" i="8"/>
  <c r="G1334" i="8"/>
  <c r="G1342" i="8"/>
  <c r="H1342" i="8" s="1"/>
  <c r="G1350" i="8"/>
  <c r="F1464" i="6"/>
  <c r="G952" i="13"/>
  <c r="H952" i="13" s="1"/>
  <c r="G954" i="13"/>
  <c r="H954" i="13" s="1"/>
  <c r="G956" i="13"/>
  <c r="H956" i="13" s="1"/>
  <c r="G958" i="13"/>
  <c r="H958" i="13" s="1"/>
  <c r="G960" i="13"/>
  <c r="H960" i="13" s="1"/>
  <c r="G962" i="13"/>
  <c r="H962" i="13" s="1"/>
  <c r="G955" i="13"/>
  <c r="H955" i="13" s="1"/>
  <c r="G959" i="13"/>
  <c r="H959" i="13" s="1"/>
  <c r="G963" i="13"/>
  <c r="H963" i="13" s="1"/>
  <c r="G965" i="13"/>
  <c r="H965" i="13" s="1"/>
  <c r="G967" i="13"/>
  <c r="H967" i="13" s="1"/>
  <c r="G969" i="13"/>
  <c r="H969" i="13" s="1"/>
  <c r="G971" i="13"/>
  <c r="H971" i="13" s="1"/>
  <c r="G973" i="13"/>
  <c r="H973" i="13" s="1"/>
  <c r="G975" i="13"/>
  <c r="H975" i="13" s="1"/>
  <c r="G977" i="13"/>
  <c r="H977" i="13" s="1"/>
  <c r="G979" i="13"/>
  <c r="H979" i="13" s="1"/>
  <c r="G981" i="13"/>
  <c r="H981" i="13" s="1"/>
  <c r="G983" i="13"/>
  <c r="H983" i="13" s="1"/>
  <c r="G985" i="13"/>
  <c r="H985" i="13" s="1"/>
  <c r="G987" i="13"/>
  <c r="H987" i="13" s="1"/>
  <c r="G989" i="13"/>
  <c r="H989" i="13" s="1"/>
  <c r="G991" i="13"/>
  <c r="H991" i="13" s="1"/>
  <c r="G993" i="13"/>
  <c r="H993" i="13" s="1"/>
  <c r="G995" i="13"/>
  <c r="H995" i="13" s="1"/>
  <c r="G997" i="13"/>
  <c r="H997" i="13" s="1"/>
  <c r="G999" i="13"/>
  <c r="H999" i="13" s="1"/>
  <c r="G1001" i="13"/>
  <c r="H1001" i="13" s="1"/>
  <c r="G1003" i="13"/>
  <c r="H1003" i="13" s="1"/>
  <c r="G1005" i="13"/>
  <c r="H1005" i="13" s="1"/>
  <c r="G1007" i="13"/>
  <c r="H1007" i="13" s="1"/>
  <c r="G1009" i="13"/>
  <c r="H1009" i="13" s="1"/>
  <c r="G1011" i="13"/>
  <c r="H1011" i="13" s="1"/>
  <c r="G1013" i="13"/>
  <c r="H1013" i="13" s="1"/>
  <c r="G1015" i="13"/>
  <c r="H1015" i="13" s="1"/>
  <c r="G1017" i="13"/>
  <c r="H1017" i="13" s="1"/>
  <c r="G1019" i="13"/>
  <c r="H1019" i="13" s="1"/>
  <c r="G1021" i="13"/>
  <c r="H1021" i="13" s="1"/>
  <c r="G1023" i="13"/>
  <c r="H1023" i="13" s="1"/>
  <c r="G1025" i="13"/>
  <c r="H1025" i="13" s="1"/>
  <c r="G1027" i="13"/>
  <c r="H1027" i="13" s="1"/>
  <c r="G1029" i="13"/>
  <c r="H1029" i="13" s="1"/>
  <c r="G1031" i="13"/>
  <c r="H1031" i="13" s="1"/>
  <c r="G1033" i="13"/>
  <c r="H1033" i="13" s="1"/>
  <c r="G1035" i="13"/>
  <c r="H1035" i="13" s="1"/>
  <c r="G1037" i="13"/>
  <c r="H1037" i="13" s="1"/>
  <c r="G1039" i="13"/>
  <c r="H1039" i="13" s="1"/>
  <c r="G1041" i="13"/>
  <c r="H1041" i="13" s="1"/>
  <c r="G1043" i="13"/>
  <c r="H1043" i="13" s="1"/>
  <c r="G1045" i="13"/>
  <c r="H1045" i="13" s="1"/>
  <c r="G1047" i="13"/>
  <c r="H1047" i="13" s="1"/>
  <c r="G1049" i="13"/>
  <c r="H1049" i="13" s="1"/>
  <c r="G1051" i="13"/>
  <c r="H1051" i="13" s="1"/>
  <c r="G1053" i="13"/>
  <c r="H1053" i="13" s="1"/>
  <c r="G1055" i="13"/>
  <c r="H1055" i="13" s="1"/>
  <c r="G1057" i="13"/>
  <c r="H1057" i="13" s="1"/>
  <c r="G1059" i="13"/>
  <c r="H1059" i="13" s="1"/>
  <c r="G1061" i="13"/>
  <c r="H1061" i="13" s="1"/>
  <c r="G1063" i="13"/>
  <c r="H1063" i="13" s="1"/>
  <c r="G1065" i="13"/>
  <c r="H1065" i="13" s="1"/>
  <c r="G1067" i="13"/>
  <c r="H1067" i="13" s="1"/>
  <c r="G1069" i="13"/>
  <c r="H1069" i="13" s="1"/>
  <c r="G1071" i="13"/>
  <c r="H1071" i="13" s="1"/>
  <c r="G1073" i="13"/>
  <c r="H1073" i="13" s="1"/>
  <c r="G1075" i="13"/>
  <c r="H1075" i="13" s="1"/>
  <c r="G1077" i="13"/>
  <c r="H1077" i="13" s="1"/>
  <c r="G1079" i="13"/>
  <c r="H1079" i="13" s="1"/>
  <c r="G1081" i="13"/>
  <c r="H1081" i="13" s="1"/>
  <c r="G1083" i="13"/>
  <c r="H1083" i="13" s="1"/>
  <c r="G1085" i="13"/>
  <c r="H1085" i="13" s="1"/>
  <c r="G1086" i="13"/>
  <c r="H1086" i="13" s="1"/>
  <c r="G1088" i="13"/>
  <c r="H1088" i="13" s="1"/>
  <c r="G1090" i="13"/>
  <c r="H1090" i="13" s="1"/>
  <c r="G1092" i="13"/>
  <c r="H1092" i="13" s="1"/>
  <c r="G1094" i="13"/>
  <c r="H1094" i="13" s="1"/>
  <c r="G1096" i="13"/>
  <c r="H1096" i="13" s="1"/>
  <c r="G1098" i="13"/>
  <c r="H1098" i="13" s="1"/>
  <c r="G1100" i="13"/>
  <c r="H1100" i="13" s="1"/>
  <c r="G1102" i="13"/>
  <c r="H1102" i="13" s="1"/>
  <c r="G1104" i="13"/>
  <c r="H1104" i="13" s="1"/>
  <c r="G1106" i="13"/>
  <c r="H1106" i="13" s="1"/>
  <c r="G1108" i="13"/>
  <c r="H1108" i="13" s="1"/>
  <c r="G1110" i="13"/>
  <c r="H1110" i="13" s="1"/>
  <c r="G1112" i="13"/>
  <c r="G1114" i="13"/>
  <c r="H1114" i="13" s="1"/>
  <c r="G1116" i="13"/>
  <c r="H1116" i="13" s="1"/>
  <c r="G1118" i="13"/>
  <c r="H1118" i="13" s="1"/>
  <c r="G1120" i="13"/>
  <c r="H1120" i="13" s="1"/>
  <c r="G1122" i="13"/>
  <c r="H1122" i="13" s="1"/>
  <c r="G1124" i="13"/>
  <c r="H1124" i="13" s="1"/>
  <c r="G1126" i="13"/>
  <c r="H1126" i="13" s="1"/>
  <c r="G1128" i="13"/>
  <c r="H1128" i="13" s="1"/>
  <c r="G1130" i="13"/>
  <c r="H1130" i="13" s="1"/>
  <c r="G1132" i="13"/>
  <c r="H1132" i="13" s="1"/>
  <c r="G1134" i="13"/>
  <c r="H1134" i="13" s="1"/>
  <c r="G1136" i="13"/>
  <c r="H1136" i="13" s="1"/>
  <c r="G1138" i="13"/>
  <c r="H1138" i="13" s="1"/>
  <c r="G1140" i="13"/>
  <c r="H1140" i="13" s="1"/>
  <c r="G1142" i="13"/>
  <c r="H1142" i="13" s="1"/>
  <c r="G1144" i="13"/>
  <c r="H1144" i="13" s="1"/>
  <c r="G1146" i="13"/>
  <c r="H1146" i="13" s="1"/>
  <c r="G1148" i="13"/>
  <c r="H1148" i="13" s="1"/>
  <c r="G1150" i="13"/>
  <c r="H1150" i="13" s="1"/>
  <c r="G1152" i="13"/>
  <c r="H1152" i="13" s="1"/>
  <c r="G1154" i="13"/>
  <c r="G1156" i="13"/>
  <c r="H1156" i="13" s="1"/>
  <c r="G1158" i="13"/>
  <c r="H1158" i="13" s="1"/>
  <c r="G1160" i="13"/>
  <c r="H1160" i="13" s="1"/>
  <c r="G1162" i="13"/>
  <c r="H1162" i="13" s="1"/>
  <c r="G1164" i="13"/>
  <c r="H1164" i="13" s="1"/>
  <c r="G1166" i="13"/>
  <c r="H1166" i="13" s="1"/>
  <c r="G1168" i="13"/>
  <c r="H1168" i="13" s="1"/>
  <c r="G1170" i="13"/>
  <c r="H1170" i="13" s="1"/>
  <c r="G1172" i="13"/>
  <c r="H1172" i="13" s="1"/>
  <c r="G1174" i="13"/>
  <c r="H1174" i="13" s="1"/>
  <c r="G1176" i="13"/>
  <c r="H1176" i="13" s="1"/>
  <c r="G1178" i="13"/>
  <c r="H1178" i="13" s="1"/>
  <c r="G1180" i="13"/>
  <c r="H1180" i="13" s="1"/>
  <c r="G1181" i="13"/>
  <c r="H1181" i="13" s="1"/>
  <c r="G1183" i="13"/>
  <c r="H1183" i="13" s="1"/>
  <c r="G1185" i="13"/>
  <c r="H1185" i="13" s="1"/>
  <c r="G1187" i="13"/>
  <c r="H1187" i="13" s="1"/>
  <c r="G1189" i="13"/>
  <c r="H1189" i="13" s="1"/>
  <c r="G1191" i="13"/>
  <c r="H1191" i="13" s="1"/>
  <c r="G1193" i="13"/>
  <c r="H1193" i="13" s="1"/>
  <c r="G1194" i="13"/>
  <c r="H1194" i="13" s="1"/>
  <c r="G1196" i="13"/>
  <c r="H1196" i="13" s="1"/>
  <c r="G1199" i="13"/>
  <c r="G1201" i="13"/>
  <c r="H1201" i="13" s="1"/>
  <c r="G1203" i="13"/>
  <c r="H1203" i="13" s="1"/>
  <c r="G1205" i="13"/>
  <c r="H1205" i="13" s="1"/>
  <c r="G1207" i="13"/>
  <c r="H1207" i="13" s="1"/>
  <c r="G1209" i="13"/>
  <c r="H1209" i="13" s="1"/>
  <c r="G1211" i="13"/>
  <c r="H1211" i="13" s="1"/>
  <c r="G957" i="13"/>
  <c r="H957" i="13" s="1"/>
  <c r="G964" i="13"/>
  <c r="H964" i="13" s="1"/>
  <c r="G968" i="13"/>
  <c r="H968" i="13" s="1"/>
  <c r="G972" i="13"/>
  <c r="H972" i="13" s="1"/>
  <c r="G976" i="13"/>
  <c r="H976" i="13" s="1"/>
  <c r="G980" i="13"/>
  <c r="H980" i="13" s="1"/>
  <c r="G984" i="13"/>
  <c r="G988" i="13"/>
  <c r="G992" i="13"/>
  <c r="H992" i="13" s="1"/>
  <c r="G996" i="13"/>
  <c r="G1000" i="13"/>
  <c r="H1000" i="13" s="1"/>
  <c r="G1004" i="13"/>
  <c r="H1004" i="13" s="1"/>
  <c r="G1008" i="13"/>
  <c r="H1008" i="13" s="1"/>
  <c r="G1012" i="13"/>
  <c r="G1016" i="13"/>
  <c r="H1016" i="13" s="1"/>
  <c r="G1020" i="13"/>
  <c r="G1024" i="13"/>
  <c r="G1028" i="13"/>
  <c r="H1028" i="13" s="1"/>
  <c r="G1032" i="13"/>
  <c r="H1032" i="13" s="1"/>
  <c r="G1036" i="13"/>
  <c r="H1036" i="13" s="1"/>
  <c r="G1040" i="13"/>
  <c r="H1040" i="13" s="1"/>
  <c r="G1044" i="13"/>
  <c r="G1048" i="13"/>
  <c r="H1048" i="13" s="1"/>
  <c r="G1052" i="13"/>
  <c r="H1052" i="13" s="1"/>
  <c r="G1056" i="13"/>
  <c r="H1056" i="13" s="1"/>
  <c r="G1060" i="13"/>
  <c r="H1060" i="13" s="1"/>
  <c r="G1064" i="13"/>
  <c r="H1064" i="13" s="1"/>
  <c r="G1068" i="13"/>
  <c r="G1072" i="13"/>
  <c r="H1072" i="13" s="1"/>
  <c r="G1076" i="13"/>
  <c r="H1076" i="13" s="1"/>
  <c r="G1080" i="13"/>
  <c r="H1080" i="13" s="1"/>
  <c r="G1084" i="13"/>
  <c r="H1084" i="13" s="1"/>
  <c r="G1087" i="13"/>
  <c r="H1087" i="13" s="1"/>
  <c r="G1091" i="13"/>
  <c r="H1091" i="13" s="1"/>
  <c r="G1095" i="13"/>
  <c r="H1095" i="13" s="1"/>
  <c r="G1099" i="13"/>
  <c r="H1099" i="13" s="1"/>
  <c r="G1103" i="13"/>
  <c r="H1103" i="13" s="1"/>
  <c r="G1107" i="13"/>
  <c r="H1107" i="13" s="1"/>
  <c r="G1111" i="13"/>
  <c r="H1111" i="13" s="1"/>
  <c r="G1115" i="13"/>
  <c r="H1115" i="13" s="1"/>
  <c r="G1119" i="13"/>
  <c r="H1119" i="13" s="1"/>
  <c r="G1123" i="13"/>
  <c r="H1123" i="13" s="1"/>
  <c r="G1127" i="13"/>
  <c r="H1127" i="13" s="1"/>
  <c r="G1131" i="13"/>
  <c r="H1131" i="13" s="1"/>
  <c r="G1135" i="13"/>
  <c r="H1135" i="13" s="1"/>
  <c r="G1139" i="13"/>
  <c r="H1139" i="13" s="1"/>
  <c r="G1143" i="13"/>
  <c r="H1143" i="13" s="1"/>
  <c r="G1147" i="13"/>
  <c r="H1147" i="13" s="1"/>
  <c r="G1151" i="13"/>
  <c r="H1151" i="13" s="1"/>
  <c r="G1155" i="13"/>
  <c r="H1155" i="13" s="1"/>
  <c r="G1159" i="13"/>
  <c r="H1159" i="13" s="1"/>
  <c r="G1163" i="13"/>
  <c r="H1163" i="13" s="1"/>
  <c r="G1167" i="13"/>
  <c r="H1167" i="13" s="1"/>
  <c r="G1171" i="13"/>
  <c r="G1175" i="13"/>
  <c r="H1175" i="13" s="1"/>
  <c r="G1179" i="13"/>
  <c r="H1179" i="13" s="1"/>
  <c r="G1182" i="13"/>
  <c r="H1182" i="13" s="1"/>
  <c r="G1186" i="13"/>
  <c r="H1186" i="13" s="1"/>
  <c r="G1190" i="13"/>
  <c r="H1190" i="13" s="1"/>
  <c r="G1197" i="13"/>
  <c r="H1197" i="13" s="1"/>
  <c r="G1200" i="13"/>
  <c r="H1200" i="13" s="1"/>
  <c r="G1204" i="13"/>
  <c r="H1204" i="13" s="1"/>
  <c r="G1208" i="13"/>
  <c r="H1208" i="13" s="1"/>
  <c r="G1212" i="13"/>
  <c r="H1212" i="13" s="1"/>
  <c r="G1214" i="13"/>
  <c r="H1214" i="13" s="1"/>
  <c r="G1216" i="13"/>
  <c r="H1216" i="13" s="1"/>
  <c r="G1218" i="13"/>
  <c r="H1218" i="13" s="1"/>
  <c r="G1220" i="13"/>
  <c r="H1220" i="13" s="1"/>
  <c r="G1222" i="13"/>
  <c r="H1222" i="13" s="1"/>
  <c r="G1224" i="13"/>
  <c r="H1224" i="13" s="1"/>
  <c r="G1226" i="13"/>
  <c r="H1226" i="13" s="1"/>
  <c r="G1228" i="13"/>
  <c r="H1228" i="13" s="1"/>
  <c r="G1230" i="13"/>
  <c r="H1230" i="13" s="1"/>
  <c r="G1232" i="13"/>
  <c r="H1232" i="13" s="1"/>
  <c r="G1234" i="13"/>
  <c r="H1234" i="13" s="1"/>
  <c r="G1236" i="13"/>
  <c r="H1236" i="13" s="1"/>
  <c r="G1238" i="13"/>
  <c r="H1238" i="13" s="1"/>
  <c r="G1240" i="13"/>
  <c r="H1240" i="13" s="1"/>
  <c r="G1242" i="13"/>
  <c r="H1242" i="13" s="1"/>
  <c r="G1244" i="13"/>
  <c r="H1244" i="13" s="1"/>
  <c r="G1246" i="13"/>
  <c r="H1246" i="13" s="1"/>
  <c r="G1248" i="13"/>
  <c r="H1248" i="13" s="1"/>
  <c r="G1250" i="13"/>
  <c r="H1250" i="13" s="1"/>
  <c r="G1252" i="13"/>
  <c r="H1252" i="13" s="1"/>
  <c r="G1254" i="13"/>
  <c r="H1254" i="13" s="1"/>
  <c r="G1256" i="13"/>
  <c r="H1256" i="13" s="1"/>
  <c r="G1257" i="13"/>
  <c r="H1257" i="13" s="1"/>
  <c r="G1259" i="13"/>
  <c r="H1259" i="13" s="1"/>
  <c r="G1261" i="13"/>
  <c r="H1261" i="13" s="1"/>
  <c r="G1263" i="13"/>
  <c r="H1263" i="13" s="1"/>
  <c r="G1265" i="13"/>
  <c r="H1265" i="13" s="1"/>
  <c r="G1267" i="13"/>
  <c r="G1269" i="13"/>
  <c r="H1269" i="13" s="1"/>
  <c r="G1271" i="13"/>
  <c r="G1273" i="13"/>
  <c r="H1273" i="13" s="1"/>
  <c r="G1276" i="13"/>
  <c r="G1278" i="13"/>
  <c r="H1278" i="13" s="1"/>
  <c r="G1280" i="13"/>
  <c r="H1280" i="13" s="1"/>
  <c r="G1282" i="13"/>
  <c r="H1282" i="13" s="1"/>
  <c r="G1284" i="13"/>
  <c r="H1284" i="13" s="1"/>
  <c r="G1286" i="13"/>
  <c r="H1286" i="13" s="1"/>
  <c r="G1288" i="13"/>
  <c r="H1288" i="13" s="1"/>
  <c r="G1290" i="13"/>
  <c r="H1290" i="13" s="1"/>
  <c r="G1292" i="13"/>
  <c r="H1292" i="13" s="1"/>
  <c r="G1294" i="13"/>
  <c r="H1294" i="13" s="1"/>
  <c r="G1296" i="13"/>
  <c r="H1296" i="13" s="1"/>
  <c r="G1298" i="13"/>
  <c r="H1298" i="13" s="1"/>
  <c r="G1300" i="13"/>
  <c r="H1300" i="13" s="1"/>
  <c r="G1302" i="13"/>
  <c r="G1304" i="13"/>
  <c r="H1304" i="13" s="1"/>
  <c r="G1306" i="13"/>
  <c r="H1306" i="13" s="1"/>
  <c r="G1308" i="13"/>
  <c r="H1308" i="13" s="1"/>
  <c r="G961" i="13"/>
  <c r="H961" i="13" s="1"/>
  <c r="G970" i="13"/>
  <c r="H970" i="13" s="1"/>
  <c r="G978" i="13"/>
  <c r="H978" i="13" s="1"/>
  <c r="G986" i="13"/>
  <c r="H986" i="13" s="1"/>
  <c r="G994" i="13"/>
  <c r="H994" i="13" s="1"/>
  <c r="G1002" i="13"/>
  <c r="H1002" i="13" s="1"/>
  <c r="G1010" i="13"/>
  <c r="H1010" i="13" s="1"/>
  <c r="G1018" i="13"/>
  <c r="H1018" i="13" s="1"/>
  <c r="G1026" i="13"/>
  <c r="H1026" i="13" s="1"/>
  <c r="G1034" i="13"/>
  <c r="H1034" i="13" s="1"/>
  <c r="G1042" i="13"/>
  <c r="H1042" i="13" s="1"/>
  <c r="G1050" i="13"/>
  <c r="H1050" i="13" s="1"/>
  <c r="G1058" i="13"/>
  <c r="H1058" i="13" s="1"/>
  <c r="G1066" i="13"/>
  <c r="H1066" i="13" s="1"/>
  <c r="G1074" i="13"/>
  <c r="H1074" i="13" s="1"/>
  <c r="G1082" i="13"/>
  <c r="H1082" i="13" s="1"/>
  <c r="G1089" i="13"/>
  <c r="H1089" i="13" s="1"/>
  <c r="G1097" i="13"/>
  <c r="H1097" i="13" s="1"/>
  <c r="G1105" i="13"/>
  <c r="H1105" i="13" s="1"/>
  <c r="G1113" i="13"/>
  <c r="H1113" i="13" s="1"/>
  <c r="G1121" i="13"/>
  <c r="H1121" i="13" s="1"/>
  <c r="G1129" i="13"/>
  <c r="H1129" i="13" s="1"/>
  <c r="G1137" i="13"/>
  <c r="H1137" i="13" s="1"/>
  <c r="G1145" i="13"/>
  <c r="H1145" i="13" s="1"/>
  <c r="G1153" i="13"/>
  <c r="H1153" i="13" s="1"/>
  <c r="G1161" i="13"/>
  <c r="H1161" i="13" s="1"/>
  <c r="G1169" i="13"/>
  <c r="H1169" i="13" s="1"/>
  <c r="G1177" i="13"/>
  <c r="H1177" i="13" s="1"/>
  <c r="G1184" i="13"/>
  <c r="H1184" i="13" s="1"/>
  <c r="G1192" i="13"/>
  <c r="H1192" i="13" s="1"/>
  <c r="G1198" i="13"/>
  <c r="H1198" i="13" s="1"/>
  <c r="G1206" i="13"/>
  <c r="H1206" i="13" s="1"/>
  <c r="G1213" i="13"/>
  <c r="H1213" i="13" s="1"/>
  <c r="G1217" i="13"/>
  <c r="H1217" i="13" s="1"/>
  <c r="G1221" i="13"/>
  <c r="H1221" i="13" s="1"/>
  <c r="G1225" i="13"/>
  <c r="H1225" i="13" s="1"/>
  <c r="G1229" i="13"/>
  <c r="G1233" i="13"/>
  <c r="H1233" i="13" s="1"/>
  <c r="G1237" i="13"/>
  <c r="H1237" i="13" s="1"/>
  <c r="G1241" i="13"/>
  <c r="H1241" i="13" s="1"/>
  <c r="G1245" i="13"/>
  <c r="H1245" i="13" s="1"/>
  <c r="G1249" i="13"/>
  <c r="H1249" i="13" s="1"/>
  <c r="G1253" i="13"/>
  <c r="H1253" i="13" s="1"/>
  <c r="G1260" i="13"/>
  <c r="H1260" i="13" s="1"/>
  <c r="G1264" i="13"/>
  <c r="H1264" i="13" s="1"/>
  <c r="G1268" i="13"/>
  <c r="H1268" i="13" s="1"/>
  <c r="G1272" i="13"/>
  <c r="H1272" i="13" s="1"/>
  <c r="G1275" i="13"/>
  <c r="H1275" i="13" s="1"/>
  <c r="G1279" i="13"/>
  <c r="H1279" i="13" s="1"/>
  <c r="G1283" i="13"/>
  <c r="H1283" i="13" s="1"/>
  <c r="G1287" i="13"/>
  <c r="H1287" i="13" s="1"/>
  <c r="G1291" i="13"/>
  <c r="H1291" i="13" s="1"/>
  <c r="G1295" i="13"/>
  <c r="H1295" i="13" s="1"/>
  <c r="G1299" i="13"/>
  <c r="H1299" i="13" s="1"/>
  <c r="G1303" i="13"/>
  <c r="H1303" i="13" s="1"/>
  <c r="G1307" i="13"/>
  <c r="G966" i="13"/>
  <c r="H966" i="13" s="1"/>
  <c r="G982" i="13"/>
  <c r="H982" i="13" s="1"/>
  <c r="G998" i="13"/>
  <c r="H998" i="13" s="1"/>
  <c r="G1014" i="13"/>
  <c r="H1014" i="13" s="1"/>
  <c r="G1030" i="13"/>
  <c r="H1030" i="13" s="1"/>
  <c r="G1046" i="13"/>
  <c r="H1046" i="13" s="1"/>
  <c r="G1062" i="13"/>
  <c r="H1062" i="13" s="1"/>
  <c r="G1078" i="13"/>
  <c r="H1078" i="13" s="1"/>
  <c r="G1093" i="13"/>
  <c r="H1093" i="13" s="1"/>
  <c r="G1109" i="13"/>
  <c r="H1109" i="13" s="1"/>
  <c r="G1125" i="13"/>
  <c r="H1125" i="13" s="1"/>
  <c r="G1141" i="13"/>
  <c r="H1141" i="13" s="1"/>
  <c r="G1157" i="13"/>
  <c r="H1157" i="13" s="1"/>
  <c r="G1173" i="13"/>
  <c r="H1173" i="13" s="1"/>
  <c r="G1188" i="13"/>
  <c r="H1188" i="13" s="1"/>
  <c r="G1202" i="13"/>
  <c r="H1202" i="13" s="1"/>
  <c r="G1215" i="13"/>
  <c r="H1215" i="13" s="1"/>
  <c r="G1223" i="13"/>
  <c r="H1223" i="13" s="1"/>
  <c r="G1231" i="13"/>
  <c r="H1231" i="13" s="1"/>
  <c r="G1239" i="13"/>
  <c r="G1247" i="13"/>
  <c r="H1247" i="13" s="1"/>
  <c r="G1255" i="13"/>
  <c r="H1255" i="13" s="1"/>
  <c r="G1262" i="13"/>
  <c r="H1262" i="13" s="1"/>
  <c r="G1270" i="13"/>
  <c r="H1270" i="13" s="1"/>
  <c r="G1277" i="13"/>
  <c r="H1277" i="13" s="1"/>
  <c r="G1285" i="13"/>
  <c r="H1285" i="13" s="1"/>
  <c r="G1293" i="13"/>
  <c r="H1293" i="13" s="1"/>
  <c r="G1301" i="13"/>
  <c r="H1301" i="13" s="1"/>
  <c r="G951" i="13"/>
  <c r="H951" i="13" s="1"/>
  <c r="G953" i="13"/>
  <c r="G990" i="13"/>
  <c r="H990" i="13" s="1"/>
  <c r="G1022" i="13"/>
  <c r="H1022" i="13" s="1"/>
  <c r="G1054" i="13"/>
  <c r="H1054" i="13" s="1"/>
  <c r="G1117" i="13"/>
  <c r="H1117" i="13" s="1"/>
  <c r="G1149" i="13"/>
  <c r="H1149" i="13" s="1"/>
  <c r="G1210" i="13"/>
  <c r="H1210" i="13" s="1"/>
  <c r="G1227" i="13"/>
  <c r="H1227" i="13" s="1"/>
  <c r="G1243" i="13"/>
  <c r="H1243" i="13" s="1"/>
  <c r="G1258" i="13"/>
  <c r="H1258" i="13" s="1"/>
  <c r="G1274" i="13"/>
  <c r="H1274" i="13" s="1"/>
  <c r="G1289" i="13"/>
  <c r="H1289" i="13" s="1"/>
  <c r="G1305" i="13"/>
  <c r="H1305" i="13" s="1"/>
  <c r="G974" i="13"/>
  <c r="H974" i="13" s="1"/>
  <c r="G1006" i="13"/>
  <c r="H1006" i="13" s="1"/>
  <c r="G1038" i="13"/>
  <c r="H1038" i="13" s="1"/>
  <c r="G1070" i="13"/>
  <c r="H1070" i="13" s="1"/>
  <c r="G1101" i="13"/>
  <c r="H1101" i="13" s="1"/>
  <c r="G1133" i="13"/>
  <c r="H1133" i="13" s="1"/>
  <c r="G1165" i="13"/>
  <c r="H1165" i="13" s="1"/>
  <c r="G1195" i="13"/>
  <c r="H1195" i="13" s="1"/>
  <c r="G1219" i="13"/>
  <c r="H1219" i="13" s="1"/>
  <c r="G1235" i="13"/>
  <c r="H1235" i="13" s="1"/>
  <c r="G1251" i="13"/>
  <c r="H1251" i="13" s="1"/>
  <c r="G1266" i="13"/>
  <c r="H1266" i="13" s="1"/>
  <c r="G1281" i="13"/>
  <c r="H1281" i="13" s="1"/>
  <c r="G1297" i="13"/>
  <c r="H1297" i="13" s="1"/>
  <c r="G710" i="8"/>
  <c r="G712" i="8"/>
  <c r="H712" i="8" s="1"/>
  <c r="G714" i="8"/>
  <c r="H714" i="8" s="1"/>
  <c r="G716" i="8"/>
  <c r="H716" i="8" s="1"/>
  <c r="G718" i="8"/>
  <c r="H718" i="8" s="1"/>
  <c r="G720" i="8"/>
  <c r="H720" i="8" s="1"/>
  <c r="G722" i="8"/>
  <c r="H722" i="8" s="1"/>
  <c r="G724" i="8"/>
  <c r="H724" i="8" s="1"/>
  <c r="G726" i="8"/>
  <c r="H726" i="8" s="1"/>
  <c r="G728" i="8"/>
  <c r="H728" i="8" s="1"/>
  <c r="G730" i="8"/>
  <c r="H730" i="8" s="1"/>
  <c r="G732" i="8"/>
  <c r="G734" i="8"/>
  <c r="H734" i="8" s="1"/>
  <c r="G736" i="8"/>
  <c r="H736" i="8" s="1"/>
  <c r="G738" i="8"/>
  <c r="H738" i="8" s="1"/>
  <c r="G740" i="8"/>
  <c r="H740" i="8" s="1"/>
  <c r="G742" i="8"/>
  <c r="H742" i="8" s="1"/>
  <c r="G744" i="8"/>
  <c r="H744" i="8" s="1"/>
  <c r="G746" i="8"/>
  <c r="H746" i="8" s="1"/>
  <c r="G748" i="8"/>
  <c r="H748" i="8" s="1"/>
  <c r="G750" i="8"/>
  <c r="H750" i="8" s="1"/>
  <c r="G752" i="8"/>
  <c r="H752" i="8" s="1"/>
  <c r="G754" i="8"/>
  <c r="H754" i="8" s="1"/>
  <c r="G756" i="8"/>
  <c r="H756" i="8" s="1"/>
  <c r="G758" i="8"/>
  <c r="G760" i="8"/>
  <c r="H760" i="8" s="1"/>
  <c r="G762" i="8"/>
  <c r="H762" i="8" s="1"/>
  <c r="G764" i="8"/>
  <c r="H764" i="8" s="1"/>
  <c r="G766" i="8"/>
  <c r="H766" i="8" s="1"/>
  <c r="G768" i="8"/>
  <c r="H768" i="8" s="1"/>
  <c r="G770" i="8"/>
  <c r="G772" i="8"/>
  <c r="H772" i="8" s="1"/>
  <c r="G774" i="8"/>
  <c r="H774" i="8" s="1"/>
  <c r="G776" i="8"/>
  <c r="H776" i="8" s="1"/>
  <c r="G778" i="8"/>
  <c r="H778" i="8" s="1"/>
  <c r="G780" i="8"/>
  <c r="H780" i="8" s="1"/>
  <c r="G782" i="8"/>
  <c r="H782" i="8" s="1"/>
  <c r="G784" i="8"/>
  <c r="H784" i="8" s="1"/>
  <c r="G786" i="8"/>
  <c r="H786" i="8" s="1"/>
  <c r="G788" i="8"/>
  <c r="G790" i="8"/>
  <c r="H790" i="8" s="1"/>
  <c r="G792" i="8"/>
  <c r="G794" i="8"/>
  <c r="H794" i="8" s="1"/>
  <c r="G796" i="8"/>
  <c r="H796" i="8" s="1"/>
  <c r="G798" i="8"/>
  <c r="H798" i="8" s="1"/>
  <c r="G800" i="8"/>
  <c r="H800" i="8" s="1"/>
  <c r="G802" i="8"/>
  <c r="G804" i="8"/>
  <c r="H804" i="8" s="1"/>
  <c r="G806" i="8"/>
  <c r="H806" i="8" s="1"/>
  <c r="G808" i="8"/>
  <c r="H808" i="8" s="1"/>
  <c r="G810" i="8"/>
  <c r="H810" i="8" s="1"/>
  <c r="G812" i="8"/>
  <c r="H812" i="8" s="1"/>
  <c r="G814" i="8"/>
  <c r="H814" i="8" s="1"/>
  <c r="G816" i="8"/>
  <c r="H816" i="8" s="1"/>
  <c r="G818" i="8"/>
  <c r="H818" i="8" s="1"/>
  <c r="G820" i="8"/>
  <c r="H820" i="8" s="1"/>
  <c r="G822" i="8"/>
  <c r="H822" i="8" s="1"/>
  <c r="G824" i="8"/>
  <c r="H824" i="8" s="1"/>
  <c r="G825" i="8"/>
  <c r="H825" i="8" s="1"/>
  <c r="G827" i="8"/>
  <c r="H827" i="8" s="1"/>
  <c r="G829" i="8"/>
  <c r="G831" i="8"/>
  <c r="G833" i="8"/>
  <c r="H833" i="8" s="1"/>
  <c r="G835" i="8"/>
  <c r="H835" i="8" s="1"/>
  <c r="G837" i="8"/>
  <c r="H837" i="8" s="1"/>
  <c r="G839" i="8"/>
  <c r="G841" i="8"/>
  <c r="H841" i="8" s="1"/>
  <c r="G843" i="8"/>
  <c r="G845" i="8"/>
  <c r="H845" i="8" s="1"/>
  <c r="G847" i="8"/>
  <c r="H847" i="8" s="1"/>
  <c r="G849" i="8"/>
  <c r="H849" i="8" s="1"/>
  <c r="G851" i="8"/>
  <c r="G853" i="8"/>
  <c r="G855" i="8"/>
  <c r="H855" i="8" s="1"/>
  <c r="G857" i="8"/>
  <c r="G859" i="8"/>
  <c r="H859" i="8" s="1"/>
  <c r="G861" i="8"/>
  <c r="H861" i="8" s="1"/>
  <c r="G863" i="8"/>
  <c r="G865" i="8"/>
  <c r="G867" i="8"/>
  <c r="G869" i="8"/>
  <c r="H869" i="8" s="1"/>
  <c r="G871" i="8"/>
  <c r="G873" i="8"/>
  <c r="G875" i="8"/>
  <c r="H875" i="8" s="1"/>
  <c r="G877" i="8"/>
  <c r="H877" i="8" s="1"/>
  <c r="G879" i="8"/>
  <c r="H879" i="8" s="1"/>
  <c r="G881" i="8"/>
  <c r="H881" i="8" s="1"/>
  <c r="G713" i="8"/>
  <c r="H713" i="8" s="1"/>
  <c r="G717" i="8"/>
  <c r="H717" i="8" s="1"/>
  <c r="G721" i="8"/>
  <c r="H721" i="8" s="1"/>
  <c r="G725" i="8"/>
  <c r="H725" i="8" s="1"/>
  <c r="G729" i="8"/>
  <c r="H729" i="8" s="1"/>
  <c r="G733" i="8"/>
  <c r="H733" i="8" s="1"/>
  <c r="G737" i="8"/>
  <c r="H737" i="8" s="1"/>
  <c r="G741" i="8"/>
  <c r="H741" i="8" s="1"/>
  <c r="G745" i="8"/>
  <c r="H745" i="8" s="1"/>
  <c r="G749" i="8"/>
  <c r="H749" i="8" s="1"/>
  <c r="G753" i="8"/>
  <c r="G757" i="8"/>
  <c r="H757" i="8" s="1"/>
  <c r="G761" i="8"/>
  <c r="H761" i="8" s="1"/>
  <c r="G765" i="8"/>
  <c r="G769" i="8"/>
  <c r="G773" i="8"/>
  <c r="H773" i="8" s="1"/>
  <c r="G777" i="8"/>
  <c r="H777" i="8" s="1"/>
  <c r="G781" i="8"/>
  <c r="H781" i="8" s="1"/>
  <c r="G785" i="8"/>
  <c r="H785" i="8" s="1"/>
  <c r="G789" i="8"/>
  <c r="H789" i="8" s="1"/>
  <c r="G793" i="8"/>
  <c r="H793" i="8" s="1"/>
  <c r="G797" i="8"/>
  <c r="H797" i="8" s="1"/>
  <c r="G801" i="8"/>
  <c r="H801" i="8" s="1"/>
  <c r="G805" i="8"/>
  <c r="H805" i="8" s="1"/>
  <c r="G809" i="8"/>
  <c r="H809" i="8" s="1"/>
  <c r="G813" i="8"/>
  <c r="H813" i="8" s="1"/>
  <c r="G817" i="8"/>
  <c r="H817" i="8" s="1"/>
  <c r="G821" i="8"/>
  <c r="H821" i="8" s="1"/>
  <c r="G828" i="8"/>
  <c r="H828" i="8" s="1"/>
  <c r="G832" i="8"/>
  <c r="H832" i="8" s="1"/>
  <c r="G836" i="8"/>
  <c r="G840" i="8"/>
  <c r="H840" i="8" s="1"/>
  <c r="G844" i="8"/>
  <c r="H844" i="8" s="1"/>
  <c r="G848" i="8"/>
  <c r="H848" i="8" s="1"/>
  <c r="G852" i="8"/>
  <c r="H852" i="8" s="1"/>
  <c r="G856" i="8"/>
  <c r="G862" i="8"/>
  <c r="H862" i="8" s="1"/>
  <c r="G866" i="8"/>
  <c r="H866" i="8" s="1"/>
  <c r="G870" i="8"/>
  <c r="H870" i="8" s="1"/>
  <c r="G874" i="8"/>
  <c r="H874" i="8" s="1"/>
  <c r="G878" i="8"/>
  <c r="H878" i="8" s="1"/>
  <c r="G709" i="8"/>
  <c r="H709" i="8" s="1"/>
  <c r="G711" i="8"/>
  <c r="H711" i="8" s="1"/>
  <c r="G715" i="8"/>
  <c r="H715" i="8" s="1"/>
  <c r="G719" i="8"/>
  <c r="H719" i="8" s="1"/>
  <c r="G723" i="8"/>
  <c r="H723" i="8" s="1"/>
  <c r="G727" i="8"/>
  <c r="H727" i="8" s="1"/>
  <c r="G731" i="8"/>
  <c r="H731" i="8" s="1"/>
  <c r="G735" i="8"/>
  <c r="H735" i="8" s="1"/>
  <c r="G739" i="8"/>
  <c r="H739" i="8" s="1"/>
  <c r="G743" i="8"/>
  <c r="H743" i="8" s="1"/>
  <c r="G747" i="8"/>
  <c r="H747" i="8" s="1"/>
  <c r="G751" i="8"/>
  <c r="H751" i="8" s="1"/>
  <c r="G755" i="8"/>
  <c r="H755" i="8" s="1"/>
  <c r="G759" i="8"/>
  <c r="H759" i="8" s="1"/>
  <c r="G763" i="8"/>
  <c r="H763" i="8" s="1"/>
  <c r="G767" i="8"/>
  <c r="H767" i="8" s="1"/>
  <c r="G771" i="8"/>
  <c r="H771" i="8" s="1"/>
  <c r="G775" i="8"/>
  <c r="H775" i="8" s="1"/>
  <c r="G779" i="8"/>
  <c r="H779" i="8" s="1"/>
  <c r="G783" i="8"/>
  <c r="H783" i="8" s="1"/>
  <c r="G787" i="8"/>
  <c r="G791" i="8"/>
  <c r="H791" i="8" s="1"/>
  <c r="G795" i="8"/>
  <c r="H795" i="8" s="1"/>
  <c r="G799" i="8"/>
  <c r="H799" i="8" s="1"/>
  <c r="G803" i="8"/>
  <c r="H803" i="8" s="1"/>
  <c r="G807" i="8"/>
  <c r="H807" i="8" s="1"/>
  <c r="G811" i="8"/>
  <c r="H811" i="8" s="1"/>
  <c r="G815" i="8"/>
  <c r="H815" i="8" s="1"/>
  <c r="G819" i="8"/>
  <c r="G823" i="8"/>
  <c r="H823" i="8" s="1"/>
  <c r="G826" i="8"/>
  <c r="H826" i="8" s="1"/>
  <c r="G830" i="8"/>
  <c r="H830" i="8" s="1"/>
  <c r="G834" i="8"/>
  <c r="H834" i="8" s="1"/>
  <c r="G838" i="8"/>
  <c r="H838" i="8" s="1"/>
  <c r="G842" i="8"/>
  <c r="H842" i="8" s="1"/>
  <c r="G846" i="8"/>
  <c r="H846" i="8" s="1"/>
  <c r="G850" i="8"/>
  <c r="H850" i="8" s="1"/>
  <c r="G854" i="8"/>
  <c r="H854" i="8" s="1"/>
  <c r="G858" i="8"/>
  <c r="H858" i="8" s="1"/>
  <c r="G860" i="8"/>
  <c r="H860" i="8" s="1"/>
  <c r="G864" i="8"/>
  <c r="H864" i="8" s="1"/>
  <c r="G868" i="8"/>
  <c r="H868" i="8" s="1"/>
  <c r="G872" i="8"/>
  <c r="H872" i="8" s="1"/>
  <c r="G876" i="8"/>
  <c r="H876" i="8" s="1"/>
  <c r="G880" i="8"/>
  <c r="H880" i="8" s="1"/>
  <c r="K1464" i="6"/>
  <c r="J1464" i="7"/>
  <c r="P1392" i="7"/>
  <c r="J1388" i="1" s="1"/>
  <c r="M1369" i="7"/>
  <c r="P1369" i="7" s="1"/>
  <c r="J1365" i="1" s="1"/>
  <c r="M1393" i="7"/>
  <c r="P1393" i="7" s="1"/>
  <c r="J1389" i="1" s="1"/>
  <c r="P1363" i="7"/>
  <c r="J1359" i="1" s="1"/>
  <c r="P1372" i="7"/>
  <c r="J1368" i="1" s="1"/>
  <c r="M1390" i="7"/>
  <c r="P1390" i="7" s="1"/>
  <c r="J1386" i="1" s="1"/>
  <c r="M1384" i="7"/>
  <c r="P1384" i="7" s="1"/>
  <c r="J1380" i="1" s="1"/>
  <c r="M1313" i="7"/>
  <c r="M1349" i="7"/>
  <c r="P1349" i="7" s="1"/>
  <c r="J1346" i="1" s="1"/>
  <c r="M1352" i="7"/>
  <c r="P1352" i="7" s="1"/>
  <c r="J1349" i="1" s="1"/>
  <c r="M1334" i="7"/>
  <c r="P1334" i="7" s="1"/>
  <c r="J1331" i="1" s="1"/>
  <c r="M1350" i="7"/>
  <c r="P1350" i="7" s="1"/>
  <c r="J1347" i="1" s="1"/>
  <c r="M1333" i="7"/>
  <c r="P1333" i="7" s="1"/>
  <c r="J1330" i="1" s="1"/>
  <c r="P1399" i="7"/>
  <c r="J1394" i="1" s="1"/>
  <c r="K1397" i="7"/>
  <c r="K1358" i="7"/>
  <c r="M1400" i="10"/>
  <c r="P1400" i="10" s="1"/>
  <c r="M925" i="17"/>
  <c r="P925" i="17" s="1"/>
  <c r="M1361" i="16"/>
  <c r="P1361" i="16" s="1"/>
  <c r="M1363" i="16"/>
  <c r="P1363" i="16" s="1"/>
  <c r="M1365" i="16"/>
  <c r="P1365" i="16" s="1"/>
  <c r="M1367" i="16"/>
  <c r="P1367" i="16" s="1"/>
  <c r="M1371" i="16"/>
  <c r="P1371" i="16" s="1"/>
  <c r="M1373" i="16"/>
  <c r="P1373" i="16" s="1"/>
  <c r="M1375" i="16"/>
  <c r="P1375" i="16" s="1"/>
  <c r="M1377" i="16"/>
  <c r="P1377" i="16" s="1"/>
  <c r="M1379" i="16"/>
  <c r="P1379" i="16" s="1"/>
  <c r="M1381" i="16"/>
  <c r="P1381" i="16" s="1"/>
  <c r="M1383" i="16"/>
  <c r="P1383" i="16" s="1"/>
  <c r="M1385" i="16"/>
  <c r="P1385" i="16" s="1"/>
  <c r="M1387" i="16"/>
  <c r="P1387" i="16" s="1"/>
  <c r="M1389" i="16"/>
  <c r="P1389" i="16" s="1"/>
  <c r="M1391" i="16"/>
  <c r="P1391" i="16" s="1"/>
  <c r="M1393" i="16"/>
  <c r="P1393" i="16" s="1"/>
  <c r="M1395" i="16"/>
  <c r="P1395" i="16" s="1"/>
  <c r="M1415" i="16"/>
  <c r="P1415" i="16" s="1"/>
  <c r="M1431" i="16"/>
  <c r="P1431" i="16" s="1"/>
  <c r="M569" i="10"/>
  <c r="P569" i="10" s="1"/>
  <c r="M575" i="10"/>
  <c r="P575" i="10" s="1"/>
  <c r="M579" i="10"/>
  <c r="P579" i="10" s="1"/>
  <c r="M583" i="10"/>
  <c r="P583" i="10" s="1"/>
  <c r="M595" i="10"/>
  <c r="P595" i="10" s="1"/>
  <c r="F596" i="1" s="1"/>
  <c r="M607" i="10"/>
  <c r="P607" i="10" s="1"/>
  <c r="M643" i="10"/>
  <c r="P643" i="10" s="1"/>
  <c r="M647" i="10"/>
  <c r="P647" i="10" s="1"/>
  <c r="M657" i="10"/>
  <c r="P657" i="10" s="1"/>
  <c r="M673" i="10"/>
  <c r="P673" i="10" s="1"/>
  <c r="M1438" i="16"/>
  <c r="P1438" i="16" s="1"/>
  <c r="M1448" i="16"/>
  <c r="P1448" i="16" s="1"/>
  <c r="M552" i="10"/>
  <c r="P552" i="10" s="1"/>
  <c r="M570" i="10"/>
  <c r="P570" i="10" s="1"/>
  <c r="M580" i="10"/>
  <c r="P580" i="10" s="1"/>
  <c r="M604" i="10"/>
  <c r="P604" i="10" s="1"/>
  <c r="M648" i="10"/>
  <c r="P648" i="10" s="1"/>
  <c r="M652" i="10"/>
  <c r="P652" i="10" s="1"/>
  <c r="F653" i="1" s="1"/>
  <c r="M682" i="10"/>
  <c r="P682" i="10" s="1"/>
  <c r="M1412" i="10"/>
  <c r="P1412" i="10" s="1"/>
  <c r="M1433" i="10"/>
  <c r="P1433" i="10" s="1"/>
  <c r="M1364" i="16"/>
  <c r="P1364" i="16" s="1"/>
  <c r="M1366" i="16"/>
  <c r="P1366" i="16" s="1"/>
  <c r="M1370" i="16"/>
  <c r="P1370" i="16" s="1"/>
  <c r="M1372" i="16"/>
  <c r="P1372" i="16" s="1"/>
  <c r="M1374" i="16"/>
  <c r="P1374" i="16" s="1"/>
  <c r="M1376" i="16"/>
  <c r="P1376" i="16" s="1"/>
  <c r="M1378" i="16"/>
  <c r="P1378" i="16" s="1"/>
  <c r="M1382" i="16"/>
  <c r="P1382" i="16" s="1"/>
  <c r="M1384" i="16"/>
  <c r="P1384" i="16" s="1"/>
  <c r="M1386" i="16"/>
  <c r="P1386" i="16" s="1"/>
  <c r="M1388" i="16"/>
  <c r="P1388" i="16" s="1"/>
  <c r="M1390" i="16"/>
  <c r="P1390" i="16" s="1"/>
  <c r="M1392" i="16"/>
  <c r="P1392" i="16" s="1"/>
  <c r="M1394" i="16"/>
  <c r="P1394" i="16" s="1"/>
  <c r="M1402" i="16"/>
  <c r="P1402" i="16" s="1"/>
  <c r="M1406" i="16"/>
  <c r="P1406" i="16" s="1"/>
  <c r="M1409" i="16"/>
  <c r="P1409" i="16" s="1"/>
  <c r="M593" i="10"/>
  <c r="P593" i="10" s="1"/>
  <c r="M615" i="10"/>
  <c r="P615" i="10" s="1"/>
  <c r="F616" i="1" s="1"/>
  <c r="M641" i="10"/>
  <c r="P641" i="10" s="1"/>
  <c r="M689" i="10"/>
  <c r="P689" i="10" s="1"/>
  <c r="M1401" i="16"/>
  <c r="P1401" i="16" s="1"/>
  <c r="M1405" i="16"/>
  <c r="P1405" i="16" s="1"/>
  <c r="M1416" i="16"/>
  <c r="P1416" i="16" s="1"/>
  <c r="M1432" i="16"/>
  <c r="P1432" i="16" s="1"/>
  <c r="M1437" i="16"/>
  <c r="P1437" i="16" s="1"/>
  <c r="M1447" i="16"/>
  <c r="P1447" i="16" s="1"/>
  <c r="M1461" i="16"/>
  <c r="P1461" i="16" s="1"/>
  <c r="M548" i="10"/>
  <c r="P548" i="10" s="1"/>
  <c r="M584" i="10"/>
  <c r="P584" i="10" s="1"/>
  <c r="M634" i="10"/>
  <c r="P634" i="10" s="1"/>
  <c r="M644" i="10"/>
  <c r="P644" i="10" s="1"/>
  <c r="M650" i="10"/>
  <c r="P650" i="10" s="1"/>
  <c r="M666" i="10"/>
  <c r="P666" i="10" s="1"/>
  <c r="M680" i="10"/>
  <c r="P680" i="10" s="1"/>
  <c r="M699" i="10"/>
  <c r="P699" i="10" s="1"/>
  <c r="M1403" i="10"/>
  <c r="P1403" i="10" s="1"/>
  <c r="M1407" i="10"/>
  <c r="P1407" i="10" s="1"/>
  <c r="M1418" i="10"/>
  <c r="P1418" i="10" s="1"/>
  <c r="M1422" i="10"/>
  <c r="P1422" i="10" s="1"/>
  <c r="I379" i="4"/>
  <c r="L707" i="2"/>
  <c r="O1463" i="9"/>
  <c r="M1463" i="9"/>
  <c r="K884" i="2"/>
  <c r="L949" i="2"/>
  <c r="I28" i="8"/>
  <c r="I113" i="8"/>
  <c r="M1355" i="7"/>
  <c r="M1351" i="7"/>
  <c r="M1339" i="7"/>
  <c r="M1315" i="7"/>
  <c r="I1358" i="6"/>
  <c r="L1358" i="6" s="1"/>
  <c r="K949" i="4"/>
  <c r="I949" i="4"/>
  <c r="I707" i="6"/>
  <c r="L951" i="6"/>
  <c r="I1309" i="6"/>
  <c r="L1309" i="6" s="1"/>
  <c r="P949" i="9"/>
  <c r="K1309" i="10"/>
  <c r="O10" i="2"/>
  <c r="M1397" i="9"/>
  <c r="K707" i="4"/>
  <c r="K289" i="11"/>
  <c r="O949" i="9"/>
  <c r="M949" i="9"/>
  <c r="K1397" i="16"/>
  <c r="O1358" i="7"/>
  <c r="O1464" i="7" s="1"/>
  <c r="M1312" i="7"/>
  <c r="M1345" i="7"/>
  <c r="M1337" i="7"/>
  <c r="N1317" i="2"/>
  <c r="D1314" i="1" s="1"/>
  <c r="N1327" i="2"/>
  <c r="D1324" i="1" s="1"/>
  <c r="N1339" i="2"/>
  <c r="D1336" i="1" s="1"/>
  <c r="K707" i="16"/>
  <c r="I882" i="6"/>
  <c r="L882" i="6" s="1"/>
  <c r="I949" i="6"/>
  <c r="L949" i="6" s="1"/>
  <c r="N1397" i="16"/>
  <c r="L1397" i="16"/>
  <c r="P1455" i="7"/>
  <c r="J1450" i="1" s="1"/>
  <c r="P1444" i="7"/>
  <c r="J1439" i="1" s="1"/>
  <c r="P1459" i="7"/>
  <c r="J1454" i="1" s="1"/>
  <c r="P1448" i="7"/>
  <c r="J1443" i="1" s="1"/>
  <c r="P1409" i="7"/>
  <c r="J1404" i="1" s="1"/>
  <c r="P1313" i="7"/>
  <c r="J1310" i="1" s="1"/>
  <c r="P836" i="7"/>
  <c r="J836" i="1" s="1"/>
  <c r="P741" i="7"/>
  <c r="J741" i="1" s="1"/>
  <c r="P764" i="7"/>
  <c r="J764" i="1" s="1"/>
  <c r="P765" i="7"/>
  <c r="J765" i="1" s="1"/>
  <c r="P841" i="7"/>
  <c r="J841" i="1" s="1"/>
  <c r="P737" i="7"/>
  <c r="J737" i="1" s="1"/>
  <c r="P760" i="7"/>
  <c r="J760" i="1" s="1"/>
  <c r="P844" i="7"/>
  <c r="J844" i="1" s="1"/>
  <c r="P749" i="7"/>
  <c r="J749" i="1" s="1"/>
  <c r="P873" i="7"/>
  <c r="J873" i="1" s="1"/>
  <c r="P757" i="7"/>
  <c r="J757" i="1" s="1"/>
  <c r="P756" i="7"/>
  <c r="J756" i="1" s="1"/>
  <c r="P734" i="7"/>
  <c r="J734" i="1" s="1"/>
  <c r="P852" i="7"/>
  <c r="J852" i="1" s="1"/>
  <c r="P714" i="7"/>
  <c r="J714" i="1" s="1"/>
  <c r="P724" i="7"/>
  <c r="J724" i="1" s="1"/>
  <c r="P721" i="7"/>
  <c r="J721" i="1" s="1"/>
  <c r="P628" i="7"/>
  <c r="J629" i="1" s="1"/>
  <c r="P588" i="7"/>
  <c r="J589" i="1" s="1"/>
  <c r="P557" i="7"/>
  <c r="J558" i="1" s="1"/>
  <c r="P495" i="7"/>
  <c r="J496" i="1" s="1"/>
  <c r="P591" i="7"/>
  <c r="J592" i="1" s="1"/>
  <c r="P621" i="7"/>
  <c r="J622" i="1" s="1"/>
  <c r="P527" i="7"/>
  <c r="J528" i="1" s="1"/>
  <c r="P675" i="7"/>
  <c r="J676" i="1" s="1"/>
  <c r="P589" i="7"/>
  <c r="J590" i="1" s="1"/>
  <c r="P526" i="7"/>
  <c r="J527" i="1" s="1"/>
  <c r="P428" i="7"/>
  <c r="J429" i="1" s="1"/>
  <c r="P407" i="7"/>
  <c r="J408" i="1" s="1"/>
  <c r="P695" i="7"/>
  <c r="J696" i="1" s="1"/>
  <c r="P463" i="7"/>
  <c r="J464" i="1" s="1"/>
  <c r="P464" i="7"/>
  <c r="J465" i="1" s="1"/>
  <c r="P491" i="7"/>
  <c r="J492" i="1" s="1"/>
  <c r="P507" i="7"/>
  <c r="J508" i="1" s="1"/>
  <c r="P399" i="7"/>
  <c r="J400" i="1" s="1"/>
  <c r="P365" i="7"/>
  <c r="J366" i="1" s="1"/>
  <c r="P353" i="7"/>
  <c r="J354" i="1" s="1"/>
  <c r="P206" i="7"/>
  <c r="J207" i="1" s="1"/>
  <c r="P325" i="7"/>
  <c r="J326" i="1" s="1"/>
  <c r="P168" i="7"/>
  <c r="J169" i="1" s="1"/>
  <c r="P274" i="7"/>
  <c r="J275" i="1" s="1"/>
  <c r="P349" i="7"/>
  <c r="J350" i="1" s="1"/>
  <c r="P74" i="7"/>
  <c r="J75" i="1" s="1"/>
  <c r="P231" i="7"/>
  <c r="J232" i="1" s="1"/>
  <c r="P103" i="7"/>
  <c r="J104" i="1" s="1"/>
  <c r="P107" i="7"/>
  <c r="J108" i="1" s="1"/>
  <c r="P333" i="7"/>
  <c r="J334" i="1" s="1"/>
  <c r="P318" i="7"/>
  <c r="J319" i="1" s="1"/>
  <c r="P134" i="7"/>
  <c r="J135" i="1" s="1"/>
  <c r="P172" i="7"/>
  <c r="J173" i="1" s="1"/>
  <c r="I255" i="6"/>
  <c r="L255" i="6" s="1"/>
  <c r="I278" i="6"/>
  <c r="L278" i="6" s="1"/>
  <c r="I196" i="6"/>
  <c r="L196" i="6" s="1"/>
  <c r="I153" i="6"/>
  <c r="L153" i="6" s="1"/>
  <c r="I190" i="6"/>
  <c r="L190" i="6" s="1"/>
  <c r="I100" i="6"/>
  <c r="L100" i="6" s="1"/>
  <c r="I44" i="6"/>
  <c r="L44" i="6" s="1"/>
  <c r="I62" i="6"/>
  <c r="L62" i="6" s="1"/>
  <c r="I112" i="6"/>
  <c r="L112" i="6" s="1"/>
  <c r="I80" i="6"/>
  <c r="L80" i="6" s="1"/>
  <c r="I302" i="6"/>
  <c r="L302" i="6" s="1"/>
  <c r="I271" i="6"/>
  <c r="L271" i="6" s="1"/>
  <c r="I211" i="6"/>
  <c r="L211" i="6" s="1"/>
  <c r="I260" i="6"/>
  <c r="L260" i="6" s="1"/>
  <c r="I111" i="6"/>
  <c r="L111" i="6" s="1"/>
  <c r="I47" i="6"/>
  <c r="L47" i="6" s="1"/>
  <c r="I23" i="6"/>
  <c r="L23" i="6" s="1"/>
  <c r="I359" i="6"/>
  <c r="L359" i="6" s="1"/>
  <c r="I351" i="6"/>
  <c r="L351" i="6" s="1"/>
  <c r="I305" i="6"/>
  <c r="L305" i="6" s="1"/>
  <c r="I294" i="6"/>
  <c r="L294" i="6" s="1"/>
  <c r="I245" i="6"/>
  <c r="L245" i="6" s="1"/>
  <c r="I129" i="6"/>
  <c r="L129" i="6" s="1"/>
  <c r="I105" i="6"/>
  <c r="L105" i="6" s="1"/>
  <c r="I81" i="6"/>
  <c r="L81" i="6" s="1"/>
  <c r="I73" i="6"/>
  <c r="L73" i="6" s="1"/>
  <c r="I37" i="6"/>
  <c r="L37" i="6" s="1"/>
  <c r="M1238" i="10"/>
  <c r="P1238" i="10" s="1"/>
  <c r="N1381" i="9"/>
  <c r="Q1381" i="9" s="1"/>
  <c r="H1377" i="1" s="1"/>
  <c r="N1389" i="9"/>
  <c r="Q1389" i="9" s="1"/>
  <c r="H1385" i="1" s="1"/>
  <c r="N1362" i="9"/>
  <c r="Q1362" i="9" s="1"/>
  <c r="H1358" i="1" s="1"/>
  <c r="N1361" i="9"/>
  <c r="Q1361" i="9" s="1"/>
  <c r="H1357" i="1" s="1"/>
  <c r="N1377" i="9"/>
  <c r="Q1377" i="9" s="1"/>
  <c r="H1373" i="1" s="1"/>
  <c r="Q918" i="9"/>
  <c r="H917" i="1" s="1"/>
  <c r="N1365" i="9"/>
  <c r="Q1365" i="9" s="1"/>
  <c r="H1361" i="1" s="1"/>
  <c r="Q946" i="9"/>
  <c r="H945" i="1" s="1"/>
  <c r="N1378" i="9"/>
  <c r="Q1378" i="9" s="1"/>
  <c r="H1374" i="1" s="1"/>
  <c r="N1386" i="9"/>
  <c r="Q1386" i="9" s="1"/>
  <c r="H1382" i="1" s="1"/>
  <c r="N1394" i="9"/>
  <c r="Q1394" i="9" s="1"/>
  <c r="H1390" i="1" s="1"/>
  <c r="Q909" i="9"/>
  <c r="H908" i="1" s="1"/>
  <c r="N1373" i="9"/>
  <c r="Q1373" i="9" s="1"/>
  <c r="H1369" i="1" s="1"/>
  <c r="K188" i="2"/>
  <c r="N188" i="2" s="1"/>
  <c r="D189" i="1" s="1"/>
  <c r="K207" i="2"/>
  <c r="N207" i="2" s="1"/>
  <c r="D208" i="1" s="1"/>
  <c r="K325" i="2"/>
  <c r="N325" i="2" s="1"/>
  <c r="D326" i="1" s="1"/>
  <c r="K373" i="2"/>
  <c r="N373" i="2" s="1"/>
  <c r="D374" i="1" s="1"/>
  <c r="K94" i="2"/>
  <c r="N94" i="2" s="1"/>
  <c r="D95" i="1" s="1"/>
  <c r="K329" i="2"/>
  <c r="N329" i="2" s="1"/>
  <c r="D330" i="1" s="1"/>
  <c r="K22" i="2"/>
  <c r="N22" i="2" s="1"/>
  <c r="D23" i="1" s="1"/>
  <c r="K219" i="2"/>
  <c r="N219" i="2" s="1"/>
  <c r="D220" i="1" s="1"/>
  <c r="K227" i="2"/>
  <c r="N227" i="2" s="1"/>
  <c r="D228" i="1" s="1"/>
  <c r="K276" i="2"/>
  <c r="N276" i="2" s="1"/>
  <c r="D277" i="1" s="1"/>
  <c r="K306" i="2"/>
  <c r="N306" i="2" s="1"/>
  <c r="D307" i="1" s="1"/>
  <c r="K369" i="2"/>
  <c r="N369" i="2" s="1"/>
  <c r="D370" i="1" s="1"/>
  <c r="K191" i="2"/>
  <c r="N191" i="2" s="1"/>
  <c r="D192" i="1" s="1"/>
  <c r="K231" i="2"/>
  <c r="N231" i="2" s="1"/>
  <c r="D232" i="1" s="1"/>
  <c r="K168" i="2"/>
  <c r="N168" i="2" s="1"/>
  <c r="D169" i="1" s="1"/>
  <c r="K235" i="2"/>
  <c r="N235" i="2" s="1"/>
  <c r="D236" i="1" s="1"/>
  <c r="K42" i="2"/>
  <c r="N42" i="2" s="1"/>
  <c r="D43" i="1" s="1"/>
  <c r="K157" i="2"/>
  <c r="N157" i="2" s="1"/>
  <c r="D158" i="1" s="1"/>
  <c r="K259" i="2"/>
  <c r="N259" i="2" s="1"/>
  <c r="D260" i="1" s="1"/>
  <c r="K46" i="2"/>
  <c r="N46" i="2" s="1"/>
  <c r="D47" i="1" s="1"/>
  <c r="K113" i="2"/>
  <c r="N113" i="2" s="1"/>
  <c r="D114" i="1" s="1"/>
  <c r="K161" i="2"/>
  <c r="N161" i="2" s="1"/>
  <c r="D162" i="1" s="1"/>
  <c r="K37" i="2"/>
  <c r="N37" i="2" s="1"/>
  <c r="D38" i="1" s="1"/>
  <c r="K224" i="2"/>
  <c r="N224" i="2" s="1"/>
  <c r="D225" i="1" s="1"/>
  <c r="K73" i="2"/>
  <c r="N73" i="2" s="1"/>
  <c r="D74" i="1" s="1"/>
  <c r="K292" i="2"/>
  <c r="N292" i="2" s="1"/>
  <c r="D293" i="1" s="1"/>
  <c r="K360" i="2"/>
  <c r="N360" i="2" s="1"/>
  <c r="D361" i="1" s="1"/>
  <c r="K77" i="2"/>
  <c r="N77" i="2" s="1"/>
  <c r="D78" i="1" s="1"/>
  <c r="K296" i="2"/>
  <c r="N296" i="2" s="1"/>
  <c r="D297" i="1" s="1"/>
  <c r="K120" i="2"/>
  <c r="N120" i="2" s="1"/>
  <c r="D121" i="1" s="1"/>
  <c r="K78" i="2"/>
  <c r="N78" i="2" s="1"/>
  <c r="D79" i="1" s="1"/>
  <c r="K82" i="2"/>
  <c r="N82" i="2" s="1"/>
  <c r="D83" i="1" s="1"/>
  <c r="K123" i="2"/>
  <c r="N123" i="2" s="1"/>
  <c r="D124" i="1" s="1"/>
  <c r="K156" i="2"/>
  <c r="N156" i="2" s="1"/>
  <c r="D157" i="1" s="1"/>
  <c r="K252" i="2"/>
  <c r="N252" i="2" s="1"/>
  <c r="D253" i="1" s="1"/>
  <c r="K332" i="2"/>
  <c r="N332" i="2" s="1"/>
  <c r="D333" i="1" s="1"/>
  <c r="K14" i="2"/>
  <c r="N14" i="2" s="1"/>
  <c r="D15" i="1" s="1"/>
  <c r="K45" i="2"/>
  <c r="N45" i="2" s="1"/>
  <c r="D46" i="1" s="1"/>
  <c r="K93" i="2"/>
  <c r="N93" i="2" s="1"/>
  <c r="D94" i="1" s="1"/>
  <c r="K268" i="2"/>
  <c r="N268" i="2" s="1"/>
  <c r="D269" i="1" s="1"/>
  <c r="K280" i="2"/>
  <c r="N280" i="2" s="1"/>
  <c r="D281" i="1" s="1"/>
  <c r="K361" i="2"/>
  <c r="N361" i="2" s="1"/>
  <c r="D362" i="1" s="1"/>
  <c r="K114" i="2"/>
  <c r="N114" i="2" s="1"/>
  <c r="D115" i="1" s="1"/>
  <c r="K134" i="2"/>
  <c r="N134" i="2" s="1"/>
  <c r="D135" i="1" s="1"/>
  <c r="K314" i="2"/>
  <c r="N314" i="2" s="1"/>
  <c r="D315" i="1" s="1"/>
  <c r="K130" i="2"/>
  <c r="N130" i="2" s="1"/>
  <c r="D131" i="1" s="1"/>
  <c r="K34" i="2"/>
  <c r="N34" i="2" s="1"/>
  <c r="D35" i="1" s="1"/>
  <c r="K374" i="2"/>
  <c r="N374" i="2" s="1"/>
  <c r="D375" i="1" s="1"/>
  <c r="K299" i="2"/>
  <c r="N299" i="2" s="1"/>
  <c r="D300" i="1" s="1"/>
  <c r="K279" i="2"/>
  <c r="N279" i="2" s="1"/>
  <c r="D280" i="1" s="1"/>
  <c r="K121" i="2"/>
  <c r="N121" i="2" s="1"/>
  <c r="D122" i="1" s="1"/>
  <c r="K337" i="2"/>
  <c r="N337" i="2" s="1"/>
  <c r="D338" i="1" s="1"/>
  <c r="K141" i="2"/>
  <c r="N141" i="2" s="1"/>
  <c r="D142" i="1" s="1"/>
  <c r="K29" i="2"/>
  <c r="N29" i="2" s="1"/>
  <c r="D30" i="1" s="1"/>
  <c r="K185" i="2"/>
  <c r="N185" i="2" s="1"/>
  <c r="D186" i="1" s="1"/>
  <c r="K345" i="2"/>
  <c r="N345" i="2" s="1"/>
  <c r="D346" i="1" s="1"/>
  <c r="K283" i="2"/>
  <c r="N283" i="2" s="1"/>
  <c r="D284" i="1" s="1"/>
  <c r="K267" i="2"/>
  <c r="N267" i="2" s="1"/>
  <c r="D268" i="1" s="1"/>
  <c r="K199" i="2"/>
  <c r="N199" i="2" s="1"/>
  <c r="D200" i="1" s="1"/>
  <c r="K245" i="2"/>
  <c r="N245" i="2" s="1"/>
  <c r="D246" i="1" s="1"/>
  <c r="K215" i="2"/>
  <c r="N215" i="2" s="1"/>
  <c r="D216" i="1" s="1"/>
  <c r="N321" i="2"/>
  <c r="D322" i="1" s="1"/>
  <c r="N377" i="2"/>
  <c r="D378" i="1" s="1"/>
  <c r="N54" i="2"/>
  <c r="D55" i="1" s="1"/>
  <c r="N132" i="2"/>
  <c r="D133" i="1" s="1"/>
  <c r="N220" i="2"/>
  <c r="D221" i="1" s="1"/>
  <c r="N26" i="2"/>
  <c r="D27" i="1" s="1"/>
  <c r="N92" i="2"/>
  <c r="D93" i="1" s="1"/>
  <c r="N58" i="2"/>
  <c r="D59" i="1" s="1"/>
  <c r="N343" i="2"/>
  <c r="D344" i="1" s="1"/>
  <c r="N178" i="2"/>
  <c r="D179" i="1" s="1"/>
  <c r="N198" i="2"/>
  <c r="D199" i="1" s="1"/>
  <c r="N226" i="2"/>
  <c r="D227" i="1" s="1"/>
  <c r="N174" i="2"/>
  <c r="D175" i="1" s="1"/>
  <c r="N335" i="2"/>
  <c r="D336" i="1" s="1"/>
  <c r="Q1313" i="9"/>
  <c r="H1310" i="1" s="1"/>
  <c r="Q381" i="9"/>
  <c r="H382" i="1" s="1"/>
  <c r="M1323" i="10"/>
  <c r="P1323" i="10" s="1"/>
  <c r="K282" i="17"/>
  <c r="N128" i="2"/>
  <c r="D129" i="1" s="1"/>
  <c r="N172" i="2"/>
  <c r="D173" i="1" s="1"/>
  <c r="N160" i="2"/>
  <c r="D161" i="1" s="1"/>
  <c r="N88" i="2"/>
  <c r="D89" i="1" s="1"/>
  <c r="N218" i="2"/>
  <c r="D219" i="1" s="1"/>
  <c r="N166" i="2"/>
  <c r="D167" i="1" s="1"/>
  <c r="N341" i="2"/>
  <c r="D342" i="1" s="1"/>
  <c r="N52" i="2"/>
  <c r="D53" i="1" s="1"/>
  <c r="N359" i="2"/>
  <c r="D360" i="1" s="1"/>
  <c r="N951" i="3"/>
  <c r="P1397" i="9"/>
  <c r="N260" i="2"/>
  <c r="D261" i="1" s="1"/>
  <c r="N286" i="2"/>
  <c r="D287" i="1" s="1"/>
  <c r="N294" i="2"/>
  <c r="D295" i="1" s="1"/>
  <c r="L1309" i="10"/>
  <c r="O1397" i="9"/>
  <c r="F1464" i="10"/>
  <c r="L1397" i="3"/>
  <c r="L1464" i="3" s="1"/>
  <c r="J1397" i="3"/>
  <c r="J1464" i="3" s="1"/>
  <c r="K972" i="17"/>
  <c r="L882" i="2"/>
  <c r="L1397" i="2"/>
  <c r="J1464" i="10"/>
  <c r="K196" i="17"/>
  <c r="K457" i="17"/>
  <c r="K524" i="17"/>
  <c r="L1309" i="2"/>
  <c r="L1358" i="2"/>
  <c r="J1358" i="2"/>
  <c r="L1463" i="2"/>
  <c r="J1463" i="2"/>
  <c r="F905" i="1"/>
  <c r="K379" i="4"/>
  <c r="H1464" i="4"/>
  <c r="K1358" i="4"/>
  <c r="I1358" i="4"/>
  <c r="K1397" i="4"/>
  <c r="I1397" i="4"/>
  <c r="K882" i="4"/>
  <c r="K1309" i="4"/>
  <c r="I1309" i="4"/>
  <c r="K1463" i="4"/>
  <c r="I1463" i="4"/>
  <c r="N89" i="2"/>
  <c r="D90" i="1" s="1"/>
  <c r="N43" i="2"/>
  <c r="D44" i="1" s="1"/>
  <c r="N87" i="2"/>
  <c r="D88" i="1" s="1"/>
  <c r="N99" i="2"/>
  <c r="D100" i="1" s="1"/>
  <c r="N39" i="2"/>
  <c r="D40" i="1" s="1"/>
  <c r="N55" i="2"/>
  <c r="D56" i="1" s="1"/>
  <c r="N51" i="2"/>
  <c r="D52" i="1" s="1"/>
  <c r="N61" i="2"/>
  <c r="D62" i="1" s="1"/>
  <c r="N125" i="2"/>
  <c r="D126" i="1" s="1"/>
  <c r="M372" i="4"/>
  <c r="E373" i="1" s="1"/>
  <c r="M249" i="4"/>
  <c r="E250" i="1" s="1"/>
  <c r="M339" i="4"/>
  <c r="E340" i="1" s="1"/>
  <c r="M276" i="4"/>
  <c r="E277" i="1" s="1"/>
  <c r="M191" i="4"/>
  <c r="E192" i="1" s="1"/>
  <c r="M286" i="4"/>
  <c r="E287" i="1" s="1"/>
  <c r="M131" i="4"/>
  <c r="E132" i="1" s="1"/>
  <c r="M333" i="4"/>
  <c r="E334" i="1" s="1"/>
  <c r="M35" i="4"/>
  <c r="E36" i="1" s="1"/>
  <c r="M278" i="4"/>
  <c r="E279" i="1" s="1"/>
  <c r="M185" i="4"/>
  <c r="E186" i="1" s="1"/>
  <c r="M232" i="4"/>
  <c r="E233" i="1" s="1"/>
  <c r="M15" i="4"/>
  <c r="E16" i="1" s="1"/>
  <c r="M234" i="4"/>
  <c r="E235" i="1" s="1"/>
  <c r="M175" i="4"/>
  <c r="E176" i="1" s="1"/>
  <c r="M83" i="4"/>
  <c r="E84" i="1" s="1"/>
  <c r="M159" i="4"/>
  <c r="E160" i="1" s="1"/>
  <c r="M119" i="4"/>
  <c r="E120" i="1" s="1"/>
  <c r="M75" i="4"/>
  <c r="E76" i="1" s="1"/>
  <c r="M315" i="4"/>
  <c r="E316" i="1" s="1"/>
  <c r="M165" i="4"/>
  <c r="E166" i="1" s="1"/>
  <c r="M155" i="4"/>
  <c r="E156" i="1" s="1"/>
  <c r="M163" i="4"/>
  <c r="E164" i="1" s="1"/>
  <c r="I376" i="6"/>
  <c r="I368" i="6"/>
  <c r="I361" i="6"/>
  <c r="I353" i="6"/>
  <c r="I345" i="6"/>
  <c r="I337" i="6"/>
  <c r="I318" i="6"/>
  <c r="I229" i="6"/>
  <c r="I201" i="6"/>
  <c r="I185" i="6"/>
  <c r="I161" i="6"/>
  <c r="I149" i="6"/>
  <c r="I344" i="6"/>
  <c r="I299" i="6"/>
  <c r="I283" i="6"/>
  <c r="I267" i="6"/>
  <c r="I256" i="6"/>
  <c r="I236" i="6"/>
  <c r="I228" i="6"/>
  <c r="I212" i="6"/>
  <c r="I176" i="6"/>
  <c r="I339" i="6"/>
  <c r="I331" i="6"/>
  <c r="I323" i="6"/>
  <c r="I239" i="6"/>
  <c r="I223" i="6"/>
  <c r="I207" i="6"/>
  <c r="I191" i="6"/>
  <c r="I183" i="6"/>
  <c r="I171" i="6"/>
  <c r="I103" i="6"/>
  <c r="I95" i="6"/>
  <c r="I83" i="6"/>
  <c r="I63" i="6"/>
  <c r="I55" i="6"/>
  <c r="I43" i="6"/>
  <c r="I15" i="6"/>
  <c r="I365" i="6"/>
  <c r="I350" i="6"/>
  <c r="I342" i="6"/>
  <c r="I334" i="6"/>
  <c r="I326" i="6"/>
  <c r="I304" i="6"/>
  <c r="I273" i="6"/>
  <c r="I254" i="6"/>
  <c r="I242" i="6"/>
  <c r="I234" i="6"/>
  <c r="I226" i="6"/>
  <c r="I218" i="6"/>
  <c r="I210" i="6"/>
  <c r="I202" i="6"/>
  <c r="I194" i="6"/>
  <c r="I154" i="6"/>
  <c r="I134" i="6"/>
  <c r="I114" i="6"/>
  <c r="I98" i="6"/>
  <c r="I82" i="6"/>
  <c r="I66" i="6"/>
  <c r="I18" i="6"/>
  <c r="M312" i="10"/>
  <c r="M304" i="10"/>
  <c r="M318" i="10"/>
  <c r="M320" i="10"/>
  <c r="M335" i="16"/>
  <c r="M354" i="16"/>
  <c r="M345" i="16"/>
  <c r="M318" i="16"/>
  <c r="M280" i="16"/>
  <c r="M249" i="16"/>
  <c r="M89" i="11"/>
  <c r="M181" i="17"/>
  <c r="M190" i="17"/>
  <c r="M173" i="17"/>
  <c r="M165" i="17"/>
  <c r="M161" i="17"/>
  <c r="M157" i="17"/>
  <c r="M107" i="17"/>
  <c r="M95" i="17"/>
  <c r="M85" i="17"/>
  <c r="M73" i="17"/>
  <c r="M65" i="17"/>
  <c r="M55" i="17"/>
  <c r="M47" i="17"/>
  <c r="M39" i="17"/>
  <c r="M27" i="17"/>
  <c r="M19" i="17"/>
  <c r="M11" i="17"/>
  <c r="N75" i="2"/>
  <c r="D76" i="1" s="1"/>
  <c r="N131" i="2"/>
  <c r="D132" i="1" s="1"/>
  <c r="N91" i="2"/>
  <c r="D92" i="1" s="1"/>
  <c r="N47" i="2"/>
  <c r="D48" i="1" s="1"/>
  <c r="N67" i="2"/>
  <c r="D68" i="1" s="1"/>
  <c r="N111" i="2"/>
  <c r="D112" i="1" s="1"/>
  <c r="M105" i="4"/>
  <c r="E106" i="1" s="1"/>
  <c r="M347" i="4"/>
  <c r="E348" i="1" s="1"/>
  <c r="M325" i="4"/>
  <c r="E326" i="1" s="1"/>
  <c r="M129" i="4"/>
  <c r="E130" i="1" s="1"/>
  <c r="M111" i="4"/>
  <c r="E112" i="1" s="1"/>
  <c r="M270" i="4"/>
  <c r="E271" i="1" s="1"/>
  <c r="M29" i="4"/>
  <c r="E30" i="1" s="1"/>
  <c r="M345" i="4"/>
  <c r="E346" i="1" s="1"/>
  <c r="M201" i="4"/>
  <c r="E202" i="1" s="1"/>
  <c r="M313" i="4"/>
  <c r="E314" i="1" s="1"/>
  <c r="M307" i="4"/>
  <c r="E308" i="1" s="1"/>
  <c r="M17" i="4"/>
  <c r="E18" i="1" s="1"/>
  <c r="M7" i="4"/>
  <c r="E8" i="1" s="1"/>
  <c r="M218" i="4"/>
  <c r="E219" i="1" s="1"/>
  <c r="M65" i="4"/>
  <c r="E66" i="1" s="1"/>
  <c r="M99" i="4"/>
  <c r="E100" i="1" s="1"/>
  <c r="M49" i="4"/>
  <c r="E50" i="1" s="1"/>
  <c r="M183" i="4"/>
  <c r="E184" i="1" s="1"/>
  <c r="M147" i="4"/>
  <c r="E148" i="1" s="1"/>
  <c r="M85" i="4"/>
  <c r="E86" i="1" s="1"/>
  <c r="M251" i="4"/>
  <c r="E252" i="1" s="1"/>
  <c r="M117" i="4"/>
  <c r="E118" i="1" s="1"/>
  <c r="M95" i="4"/>
  <c r="E96" i="1" s="1"/>
  <c r="I357" i="6"/>
  <c r="I349" i="6"/>
  <c r="I315" i="6"/>
  <c r="I307" i="6"/>
  <c r="I249" i="6"/>
  <c r="I225" i="6"/>
  <c r="I209" i="6"/>
  <c r="I133" i="6"/>
  <c r="I371" i="6"/>
  <c r="I363" i="6"/>
  <c r="I336" i="6"/>
  <c r="I295" i="6"/>
  <c r="I279" i="6"/>
  <c r="I232" i="6"/>
  <c r="I216" i="6"/>
  <c r="I184" i="6"/>
  <c r="I164" i="6"/>
  <c r="I343" i="6"/>
  <c r="I335" i="6"/>
  <c r="I319" i="6"/>
  <c r="I313" i="6"/>
  <c r="I235" i="6"/>
  <c r="I219" i="6"/>
  <c r="I203" i="6"/>
  <c r="I163" i="6"/>
  <c r="I124" i="6"/>
  <c r="I119" i="6"/>
  <c r="I107" i="6"/>
  <c r="I99" i="6"/>
  <c r="I79" i="6"/>
  <c r="I59" i="6"/>
  <c r="I39" i="6"/>
  <c r="I19" i="6"/>
  <c r="I377" i="6"/>
  <c r="I346" i="6"/>
  <c r="I338" i="6"/>
  <c r="I330" i="6"/>
  <c r="I322" i="6"/>
  <c r="I308" i="6"/>
  <c r="I301" i="6"/>
  <c r="I293" i="6"/>
  <c r="I285" i="6"/>
  <c r="I277" i="6"/>
  <c r="I269" i="6"/>
  <c r="I238" i="6"/>
  <c r="I230" i="6"/>
  <c r="I222" i="6"/>
  <c r="I214" i="6"/>
  <c r="I206" i="6"/>
  <c r="I198" i="6"/>
  <c r="I74" i="6"/>
  <c r="I58" i="6"/>
  <c r="I26" i="6"/>
  <c r="I10" i="6"/>
  <c r="M272" i="10"/>
  <c r="M336" i="10"/>
  <c r="M302" i="10"/>
  <c r="M299" i="10"/>
  <c r="M316" i="16"/>
  <c r="M239" i="16"/>
  <c r="M375" i="16"/>
  <c r="M322" i="16"/>
  <c r="M254" i="16"/>
  <c r="M333" i="16"/>
  <c r="M268" i="16"/>
  <c r="M245" i="16"/>
  <c r="M336" i="16"/>
  <c r="M197" i="11"/>
  <c r="M165" i="11"/>
  <c r="M82" i="11"/>
  <c r="M56" i="11"/>
  <c r="M26" i="11"/>
  <c r="M192" i="11"/>
  <c r="M62" i="11"/>
  <c r="M49" i="11"/>
  <c r="M170" i="17"/>
  <c r="M154" i="17"/>
  <c r="M132" i="17"/>
  <c r="M128" i="17"/>
  <c r="M108" i="17"/>
  <c r="M92" i="17"/>
  <c r="M76" i="17"/>
  <c r="M72" i="17"/>
  <c r="M66" i="17"/>
  <c r="M60" i="17"/>
  <c r="M54" i="17"/>
  <c r="M48" i="17"/>
  <c r="M44" i="17"/>
  <c r="M38" i="17"/>
  <c r="M188" i="17"/>
  <c r="M184" i="17"/>
  <c r="M159" i="17"/>
  <c r="M93" i="17"/>
  <c r="M77" i="17"/>
  <c r="M61" i="17"/>
  <c r="M49" i="17"/>
  <c r="M25" i="17"/>
  <c r="M244" i="4"/>
  <c r="E245" i="1" s="1"/>
  <c r="P494" i="17"/>
  <c r="P365" i="17"/>
  <c r="P1045" i="11"/>
  <c r="I372" i="6"/>
  <c r="I341" i="6"/>
  <c r="I321" i="6"/>
  <c r="I292" i="6"/>
  <c r="I276" i="6"/>
  <c r="I197" i="6"/>
  <c r="I169" i="6"/>
  <c r="I141" i="6"/>
  <c r="I117" i="6"/>
  <c r="I41" i="6"/>
  <c r="I360" i="6"/>
  <c r="I263" i="6"/>
  <c r="L263" i="6" s="1"/>
  <c r="I152" i="6"/>
  <c r="I56" i="6"/>
  <c r="I327" i="6"/>
  <c r="I282" i="6"/>
  <c r="I131" i="6"/>
  <c r="L131" i="6" s="1"/>
  <c r="I11" i="6"/>
  <c r="I373" i="6"/>
  <c r="I358" i="6"/>
  <c r="I312" i="6"/>
  <c r="I297" i="6"/>
  <c r="I281" i="6"/>
  <c r="I265" i="6"/>
  <c r="L265" i="6" s="1"/>
  <c r="M625" i="10"/>
  <c r="P625" i="10" s="1"/>
  <c r="M696" i="10"/>
  <c r="M333" i="10"/>
  <c r="M352" i="10"/>
  <c r="P352" i="10" s="1"/>
  <c r="M240" i="10"/>
  <c r="M639" i="10"/>
  <c r="M359" i="10"/>
  <c r="M722" i="10"/>
  <c r="P722" i="10" s="1"/>
  <c r="M847" i="10"/>
  <c r="P847" i="10" s="1"/>
  <c r="M1226" i="10"/>
  <c r="P1226" i="10" s="1"/>
  <c r="M1189" i="10"/>
  <c r="M1152" i="10"/>
  <c r="M1144" i="10"/>
  <c r="P1144" i="10" s="1"/>
  <c r="M1096" i="10"/>
  <c r="P1096" i="10" s="1"/>
  <c r="M1073" i="10"/>
  <c r="P1073" i="10" s="1"/>
  <c r="F1071" i="1" s="1"/>
  <c r="M1011" i="10"/>
  <c r="M993" i="10"/>
  <c r="P993" i="10" s="1"/>
  <c r="M977" i="10"/>
  <c r="P977" i="10" s="1"/>
  <c r="M953" i="10"/>
  <c r="P953" i="10" s="1"/>
  <c r="M1287" i="10"/>
  <c r="P1287" i="10" s="1"/>
  <c r="M1275" i="10"/>
  <c r="P1275" i="10" s="1"/>
  <c r="M1247" i="10"/>
  <c r="M1235" i="10"/>
  <c r="P1235" i="10" s="1"/>
  <c r="M1165" i="10"/>
  <c r="M1143" i="10"/>
  <c r="P1143" i="10" s="1"/>
  <c r="M1080" i="10"/>
  <c r="M1018" i="10"/>
  <c r="P1018" i="10" s="1"/>
  <c r="M964" i="10"/>
  <c r="P964" i="10" s="1"/>
  <c r="M384" i="16"/>
  <c r="P384" i="16" s="1"/>
  <c r="M1327" i="16"/>
  <c r="P1327" i="16" s="1"/>
  <c r="M1198" i="16"/>
  <c r="P1198" i="16" s="1"/>
  <c r="M1119" i="16"/>
  <c r="P1119" i="16" s="1"/>
  <c r="M208" i="11"/>
  <c r="P208" i="11" s="1"/>
  <c r="M275" i="11"/>
  <c r="M74" i="11"/>
  <c r="M241" i="11"/>
  <c r="M267" i="11"/>
  <c r="M347" i="11"/>
  <c r="M377" i="11"/>
  <c r="M395" i="11"/>
  <c r="M300" i="11"/>
  <c r="M316" i="11"/>
  <c r="M350" i="11"/>
  <c r="P350" i="11" s="1"/>
  <c r="M396" i="11"/>
  <c r="M423" i="11"/>
  <c r="M444" i="11"/>
  <c r="P444" i="11" s="1"/>
  <c r="P879" i="11"/>
  <c r="M862" i="11"/>
  <c r="M785" i="11"/>
  <c r="P886" i="11"/>
  <c r="P889" i="11"/>
  <c r="M871" i="11"/>
  <c r="M861" i="11"/>
  <c r="M813" i="11"/>
  <c r="M792" i="11"/>
  <c r="P880" i="11"/>
  <c r="M189" i="17"/>
  <c r="M256" i="17"/>
  <c r="M276" i="17"/>
  <c r="M138" i="17"/>
  <c r="M100" i="17"/>
  <c r="M26" i="17"/>
  <c r="M907" i="17"/>
  <c r="M947" i="17"/>
  <c r="P947" i="17" s="1"/>
  <c r="M279" i="17"/>
  <c r="M259" i="17"/>
  <c r="M179" i="17"/>
  <c r="M163" i="17"/>
  <c r="M139" i="17"/>
  <c r="M69" i="17"/>
  <c r="M41" i="17"/>
  <c r="M17" i="17"/>
  <c r="M966" i="17"/>
  <c r="P966" i="17" s="1"/>
  <c r="M446" i="17"/>
  <c r="P446" i="17" s="1"/>
  <c r="M285" i="17"/>
  <c r="M333" i="17"/>
  <c r="M371" i="17"/>
  <c r="M395" i="17"/>
  <c r="M455" i="17"/>
  <c r="P455" i="17" s="1"/>
  <c r="M441" i="17"/>
  <c r="M302" i="17"/>
  <c r="M320" i="17"/>
  <c r="M328" i="17"/>
  <c r="M392" i="17"/>
  <c r="M423" i="17"/>
  <c r="M437" i="17"/>
  <c r="P437" i="17" s="1"/>
  <c r="I303" i="6"/>
  <c r="I288" i="6"/>
  <c r="I272" i="6"/>
  <c r="I237" i="6"/>
  <c r="I213" i="6"/>
  <c r="I137" i="6"/>
  <c r="L137" i="6" s="1"/>
  <c r="I85" i="6"/>
  <c r="I33" i="6"/>
  <c r="I356" i="6"/>
  <c r="I314" i="6"/>
  <c r="I148" i="6"/>
  <c r="I104" i="6"/>
  <c r="I32" i="6"/>
  <c r="I309" i="6"/>
  <c r="I270" i="6"/>
  <c r="I143" i="6"/>
  <c r="I127" i="6"/>
  <c r="I115" i="6"/>
  <c r="I75" i="6"/>
  <c r="I31" i="6"/>
  <c r="I7" i="6"/>
  <c r="I354" i="6"/>
  <c r="I261" i="6"/>
  <c r="I170" i="6"/>
  <c r="M561" i="10"/>
  <c r="M629" i="10"/>
  <c r="M288" i="10"/>
  <c r="M695" i="10"/>
  <c r="M716" i="10"/>
  <c r="P716" i="10" s="1"/>
  <c r="M394" i="16"/>
  <c r="P394" i="16" s="1"/>
  <c r="M329" i="16"/>
  <c r="M841" i="16"/>
  <c r="P841" i="16" s="1"/>
  <c r="M778" i="16"/>
  <c r="P778" i="16" s="1"/>
  <c r="M1280" i="16"/>
  <c r="P1280" i="16" s="1"/>
  <c r="M1181" i="16"/>
  <c r="P1181" i="16" s="1"/>
  <c r="M1081" i="16"/>
  <c r="P1081" i="16" s="1"/>
  <c r="M1031" i="16"/>
  <c r="P1031" i="16" s="1"/>
  <c r="M1021" i="16"/>
  <c r="P1021" i="16" s="1"/>
  <c r="M993" i="16"/>
  <c r="P993" i="16" s="1"/>
  <c r="M1229" i="16"/>
  <c r="P1229" i="16" s="1"/>
  <c r="M1038" i="16"/>
  <c r="P1038" i="16" s="1"/>
  <c r="M954" i="16"/>
  <c r="P954" i="16" s="1"/>
  <c r="M148" i="11"/>
  <c r="M105" i="11"/>
  <c r="M72" i="11"/>
  <c r="M210" i="11"/>
  <c r="P210" i="11" s="1"/>
  <c r="M228" i="11"/>
  <c r="M240" i="11"/>
  <c r="M243" i="11"/>
  <c r="M253" i="11"/>
  <c r="M271" i="11"/>
  <c r="M313" i="11"/>
  <c r="M349" i="11"/>
  <c r="M381" i="11"/>
  <c r="M428" i="11"/>
  <c r="M318" i="11"/>
  <c r="M362" i="11"/>
  <c r="M413" i="11"/>
  <c r="M858" i="11"/>
  <c r="P882" i="11"/>
  <c r="P885" i="11"/>
  <c r="M856" i="11"/>
  <c r="M829" i="11"/>
  <c r="P829" i="11" s="1"/>
  <c r="M764" i="11"/>
  <c r="M144" i="17"/>
  <c r="M98" i="17"/>
  <c r="M64" i="17"/>
  <c r="M14" i="17"/>
  <c r="M169" i="17"/>
  <c r="M137" i="17"/>
  <c r="M23" i="17"/>
  <c r="M7" i="17"/>
  <c r="M954" i="17"/>
  <c r="P954" i="17" s="1"/>
  <c r="M444" i="17"/>
  <c r="P444" i="17" s="1"/>
  <c r="M301" i="17"/>
  <c r="M351" i="17"/>
  <c r="M375" i="17"/>
  <c r="M397" i="17"/>
  <c r="M451" i="17"/>
  <c r="M439" i="17"/>
  <c r="P439" i="17" s="1"/>
  <c r="M312" i="17"/>
  <c r="M322" i="17"/>
  <c r="M370" i="17"/>
  <c r="M425" i="17"/>
  <c r="I329" i="6"/>
  <c r="I300" i="6"/>
  <c r="I284" i="6"/>
  <c r="I268" i="6"/>
  <c r="I233" i="6"/>
  <c r="I181" i="6"/>
  <c r="I157" i="6"/>
  <c r="I61" i="6"/>
  <c r="I29" i="6"/>
  <c r="I352" i="6"/>
  <c r="I310" i="6"/>
  <c r="I248" i="6"/>
  <c r="I140" i="6"/>
  <c r="L140" i="6" s="1"/>
  <c r="I96" i="6"/>
  <c r="I24" i="6"/>
  <c r="I262" i="6"/>
  <c r="I179" i="6"/>
  <c r="I139" i="6"/>
  <c r="L139" i="6" s="1"/>
  <c r="I91" i="6"/>
  <c r="I71" i="6"/>
  <c r="L71" i="6" s="1"/>
  <c r="I51" i="6"/>
  <c r="I289" i="6"/>
  <c r="M807" i="10"/>
  <c r="P807" i="10" s="1"/>
  <c r="M398" i="16"/>
  <c r="M729" i="16"/>
  <c r="P729" i="16" s="1"/>
  <c r="M1226" i="16"/>
  <c r="P1226" i="16" s="1"/>
  <c r="M989" i="16"/>
  <c r="P989" i="16" s="1"/>
  <c r="M967" i="16"/>
  <c r="P967" i="16" s="1"/>
  <c r="M953" i="16"/>
  <c r="M1175" i="16"/>
  <c r="P1175" i="16" s="1"/>
  <c r="M1127" i="16"/>
  <c r="P1127" i="16" s="1"/>
  <c r="M972" i="16"/>
  <c r="P972" i="16" s="1"/>
  <c r="M230" i="11"/>
  <c r="M244" i="11"/>
  <c r="M254" i="11"/>
  <c r="M237" i="11"/>
  <c r="M245" i="11"/>
  <c r="M255" i="11"/>
  <c r="M263" i="11"/>
  <c r="M331" i="11"/>
  <c r="M363" i="11"/>
  <c r="M385" i="11"/>
  <c r="M414" i="11"/>
  <c r="M354" i="11"/>
  <c r="M364" i="11"/>
  <c r="M380" i="11"/>
  <c r="M427" i="11"/>
  <c r="P887" i="11"/>
  <c r="M866" i="11"/>
  <c r="P866" i="11" s="1"/>
  <c r="M826" i="11"/>
  <c r="M796" i="11"/>
  <c r="P796" i="11" s="1"/>
  <c r="P878" i="11"/>
  <c r="P881" i="11"/>
  <c r="M797" i="11"/>
  <c r="P888" i="11"/>
  <c r="M969" i="17"/>
  <c r="M971" i="17"/>
  <c r="P971" i="17" s="1"/>
  <c r="M938" i="17"/>
  <c r="M958" i="17"/>
  <c r="M442" i="17"/>
  <c r="P442" i="17" s="1"/>
  <c r="M317" i="17"/>
  <c r="M353" i="17"/>
  <c r="M385" i="17"/>
  <c r="M449" i="17"/>
  <c r="M288" i="17"/>
  <c r="M324" i="17"/>
  <c r="M376" i="17"/>
  <c r="M405" i="17"/>
  <c r="M427" i="17"/>
  <c r="I325" i="6"/>
  <c r="I311" i="6"/>
  <c r="I296" i="6"/>
  <c r="I280" i="6"/>
  <c r="I253" i="6"/>
  <c r="I173" i="6"/>
  <c r="I123" i="6"/>
  <c r="I53" i="6"/>
  <c r="I21" i="6"/>
  <c r="I244" i="6"/>
  <c r="I160" i="6"/>
  <c r="I72" i="6"/>
  <c r="I8" i="6"/>
  <c r="I347" i="6"/>
  <c r="I316" i="6"/>
  <c r="I290" i="6"/>
  <c r="I135" i="6"/>
  <c r="I362" i="6"/>
  <c r="I250" i="6"/>
  <c r="I146" i="6"/>
  <c r="M554" i="10"/>
  <c r="M586" i="10"/>
  <c r="M1346" i="10"/>
  <c r="M850" i="10"/>
  <c r="P850" i="10" s="1"/>
  <c r="M777" i="16"/>
  <c r="P777" i="16" s="1"/>
  <c r="M716" i="16"/>
  <c r="P716" i="16" s="1"/>
  <c r="M804" i="16"/>
  <c r="P804" i="16" s="1"/>
  <c r="M1216" i="16"/>
  <c r="M1166" i="16"/>
  <c r="P1166" i="16" s="1"/>
  <c r="M1152" i="16"/>
  <c r="P1152" i="16" s="1"/>
  <c r="M1085" i="16"/>
  <c r="P1085" i="16" s="1"/>
  <c r="M1047" i="16"/>
  <c r="P1047" i="16" s="1"/>
  <c r="M1027" i="16"/>
  <c r="P1027" i="16" s="1"/>
  <c r="M1015" i="16"/>
  <c r="P1015" i="16" s="1"/>
  <c r="M1225" i="16"/>
  <c r="P1225" i="16" s="1"/>
  <c r="M1200" i="16"/>
  <c r="P1200" i="16" s="1"/>
  <c r="M1058" i="16"/>
  <c r="P1058" i="16" s="1"/>
  <c r="M1032" i="16"/>
  <c r="P1032" i="16" s="1"/>
  <c r="M960" i="16"/>
  <c r="P960" i="16" s="1"/>
  <c r="M911" i="11"/>
  <c r="M246" i="11"/>
  <c r="M262" i="11"/>
  <c r="M274" i="11"/>
  <c r="M281" i="11"/>
  <c r="M211" i="11"/>
  <c r="M223" i="11"/>
  <c r="M239" i="11"/>
  <c r="M265" i="11"/>
  <c r="M282" i="11"/>
  <c r="M403" i="11"/>
  <c r="P403" i="11" s="1"/>
  <c r="M446" i="11"/>
  <c r="P446" i="11" s="1"/>
  <c r="M348" i="11"/>
  <c r="M356" i="11"/>
  <c r="M382" i="11"/>
  <c r="P883" i="11"/>
  <c r="M822" i="11"/>
  <c r="P822" i="11" s="1"/>
  <c r="M808" i="11"/>
  <c r="P890" i="11"/>
  <c r="P877" i="11"/>
  <c r="M815" i="11"/>
  <c r="M794" i="11"/>
  <c r="P884" i="11"/>
  <c r="M273" i="17"/>
  <c r="M943" i="17"/>
  <c r="M953" i="17"/>
  <c r="M281" i="17"/>
  <c r="M267" i="17"/>
  <c r="M450" i="17"/>
  <c r="M321" i="17"/>
  <c r="M391" i="17"/>
  <c r="M436" i="17"/>
  <c r="M445" i="17"/>
  <c r="P445" i="17" s="1"/>
  <c r="M298" i="17"/>
  <c r="M316" i="17"/>
  <c r="M326" i="17"/>
  <c r="M382" i="17"/>
  <c r="M421" i="17"/>
  <c r="M431" i="17"/>
  <c r="P506" i="17"/>
  <c r="P987" i="17"/>
  <c r="P453" i="17"/>
  <c r="P462" i="17"/>
  <c r="P1191" i="16"/>
  <c r="P1055" i="16"/>
  <c r="P1120" i="16"/>
  <c r="P1264" i="16"/>
  <c r="P1249" i="16"/>
  <c r="P1230" i="16"/>
  <c r="P1208" i="16"/>
  <c r="P1134" i="16"/>
  <c r="A795" i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P1022" i="17"/>
  <c r="P454" i="17"/>
  <c r="P465" i="17"/>
  <c r="P448" i="17"/>
  <c r="M174" i="17"/>
  <c r="M148" i="17"/>
  <c r="M70" i="17"/>
  <c r="M46" i="17"/>
  <c r="M308" i="17"/>
  <c r="M332" i="17"/>
  <c r="M340" i="17"/>
  <c r="M348" i="17"/>
  <c r="M386" i="17"/>
  <c r="M407" i="17"/>
  <c r="M433" i="17"/>
  <c r="P988" i="17"/>
  <c r="P1037" i="17"/>
  <c r="P489" i="17"/>
  <c r="P521" i="17"/>
  <c r="P487" i="17"/>
  <c r="M152" i="17"/>
  <c r="M134" i="17"/>
  <c r="M52" i="17"/>
  <c r="M290" i="17"/>
  <c r="M310" i="17"/>
  <c r="M334" i="17"/>
  <c r="M342" i="17"/>
  <c r="M366" i="17"/>
  <c r="M378" i="17"/>
  <c r="M388" i="17"/>
  <c r="M409" i="17"/>
  <c r="M955" i="17"/>
  <c r="M963" i="17"/>
  <c r="P485" i="17"/>
  <c r="P515" i="17"/>
  <c r="M158" i="17"/>
  <c r="M56" i="17"/>
  <c r="M32" i="17"/>
  <c r="M292" i="17"/>
  <c r="M318" i="17"/>
  <c r="M344" i="17"/>
  <c r="M368" i="17"/>
  <c r="M390" i="17"/>
  <c r="M401" i="17"/>
  <c r="M126" i="17"/>
  <c r="M84" i="17"/>
  <c r="M294" i="17"/>
  <c r="M306" i="17"/>
  <c r="M330" i="17"/>
  <c r="M338" i="17"/>
  <c r="M346" i="17"/>
  <c r="M354" i="17"/>
  <c r="M362" i="17"/>
  <c r="M384" i="17"/>
  <c r="M403" i="17"/>
  <c r="M429" i="17"/>
  <c r="M951" i="17"/>
  <c r="M959" i="17"/>
  <c r="P466" i="17"/>
  <c r="P1026" i="17"/>
  <c r="P464" i="17"/>
  <c r="P993" i="17"/>
  <c r="P1025" i="17"/>
  <c r="P1035" i="17"/>
  <c r="M872" i="11"/>
  <c r="M67" i="11"/>
  <c r="M24" i="11"/>
  <c r="M307" i="11"/>
  <c r="M317" i="11"/>
  <c r="M379" i="11"/>
  <c r="M190" i="11"/>
  <c r="M88" i="11"/>
  <c r="M249" i="11"/>
  <c r="M995" i="11"/>
  <c r="P995" i="11" s="1"/>
  <c r="M461" i="11"/>
  <c r="M286" i="11"/>
  <c r="M133" i="11"/>
  <c r="M161" i="11"/>
  <c r="M101" i="11"/>
  <c r="M117" i="11"/>
  <c r="M40" i="11"/>
  <c r="M27" i="11"/>
  <c r="M226" i="11"/>
  <c r="M236" i="11"/>
  <c r="M248" i="11"/>
  <c r="M264" i="11"/>
  <c r="M510" i="11"/>
  <c r="M8" i="11"/>
  <c r="M332" i="11"/>
  <c r="M366" i="11"/>
  <c r="M936" i="11"/>
  <c r="M257" i="11"/>
  <c r="M299" i="11"/>
  <c r="M387" i="11"/>
  <c r="M219" i="11"/>
  <c r="M235" i="11"/>
  <c r="M261" i="11"/>
  <c r="P963" i="11"/>
  <c r="M195" i="11"/>
  <c r="M31" i="11"/>
  <c r="M216" i="11"/>
  <c r="M272" i="11"/>
  <c r="M279" i="11"/>
  <c r="M470" i="11"/>
  <c r="P470" i="11" s="1"/>
  <c r="M518" i="11"/>
  <c r="M174" i="11"/>
  <c r="M308" i="11"/>
  <c r="M411" i="11"/>
  <c r="P979" i="11"/>
  <c r="P459" i="11"/>
  <c r="P919" i="11"/>
  <c r="P1011" i="11"/>
  <c r="P449" i="11"/>
  <c r="P910" i="11"/>
  <c r="P462" i="11"/>
  <c r="P1006" i="16"/>
  <c r="P397" i="16"/>
  <c r="P829" i="16"/>
  <c r="P1317" i="10"/>
  <c r="P852" i="10"/>
  <c r="P871" i="10"/>
  <c r="P802" i="10"/>
  <c r="P588" i="10"/>
  <c r="P864" i="10"/>
  <c r="P1186" i="10"/>
  <c r="P873" i="10"/>
  <c r="L1464" i="9"/>
  <c r="L1447" i="6"/>
  <c r="L1376" i="6"/>
  <c r="L1435" i="6"/>
  <c r="L1392" i="6"/>
  <c r="L1430" i="6"/>
  <c r="L1412" i="6"/>
  <c r="L1402" i="6"/>
  <c r="L1438" i="6"/>
  <c r="L1388" i="6"/>
  <c r="L1424" i="6"/>
  <c r="L1383" i="6"/>
  <c r="L1420" i="6"/>
  <c r="L1433" i="6"/>
  <c r="L1413" i="6"/>
  <c r="L1449" i="6"/>
  <c r="L1422" i="6"/>
  <c r="L1409" i="6"/>
  <c r="L1416" i="6"/>
  <c r="L1441" i="6"/>
  <c r="L1389" i="6"/>
  <c r="L1460" i="6"/>
  <c r="L1437" i="6"/>
  <c r="L1425" i="6"/>
  <c r="L1456" i="6"/>
  <c r="L1418" i="6"/>
  <c r="N1393" i="3"/>
  <c r="N1381" i="3"/>
  <c r="N1387" i="3"/>
  <c r="N1361" i="3"/>
  <c r="M1169" i="4"/>
  <c r="E1167" i="1" s="1"/>
  <c r="M230" i="4"/>
  <c r="E231" i="1" s="1"/>
  <c r="M877" i="4"/>
  <c r="E877" i="1" s="1"/>
  <c r="M1416" i="4"/>
  <c r="E1411" i="1" s="1"/>
  <c r="M367" i="4"/>
  <c r="E368" i="1" s="1"/>
  <c r="M1424" i="4"/>
  <c r="E1419" i="1" s="1"/>
  <c r="N938" i="2"/>
  <c r="D937" i="1" s="1"/>
  <c r="N937" i="2"/>
  <c r="D936" i="1" s="1"/>
  <c r="N704" i="2"/>
  <c r="D705" i="1" s="1"/>
  <c r="N932" i="2"/>
  <c r="D931" i="1" s="1"/>
  <c r="N942" i="2"/>
  <c r="D941" i="1" s="1"/>
  <c r="N877" i="2"/>
  <c r="D877" i="1" s="1"/>
  <c r="N705" i="2"/>
  <c r="D706" i="1" s="1"/>
  <c r="N864" i="2"/>
  <c r="D864" i="1" s="1"/>
  <c r="N875" i="2"/>
  <c r="D875" i="1" s="1"/>
  <c r="N940" i="2"/>
  <c r="D939" i="1" s="1"/>
  <c r="N935" i="2"/>
  <c r="D934" i="1" s="1"/>
  <c r="D707" i="1"/>
  <c r="P726" i="11"/>
  <c r="P723" i="11"/>
  <c r="P565" i="11"/>
  <c r="P566" i="11"/>
  <c r="P828" i="11"/>
  <c r="P776" i="11"/>
  <c r="P765" i="11"/>
  <c r="P823" i="11"/>
  <c r="P770" i="11"/>
  <c r="P827" i="11"/>
  <c r="P705" i="11"/>
  <c r="P1193" i="16"/>
  <c r="P1186" i="16"/>
  <c r="P1214" i="16"/>
  <c r="P1169" i="16"/>
  <c r="P1095" i="16"/>
  <c r="P1263" i="16"/>
  <c r="M1258" i="16"/>
  <c r="P1258" i="16" s="1"/>
  <c r="M999" i="16"/>
  <c r="M1277" i="16"/>
  <c r="M1262" i="16"/>
  <c r="M1255" i="16"/>
  <c r="M1247" i="16"/>
  <c r="P992" i="16"/>
  <c r="P970" i="16"/>
  <c r="P952" i="16"/>
  <c r="P1041" i="16"/>
  <c r="P991" i="16"/>
  <c r="P1287" i="16"/>
  <c r="P1268" i="16"/>
  <c r="P1144" i="16"/>
  <c r="P1136" i="16"/>
  <c r="P1086" i="16"/>
  <c r="P1024" i="16"/>
  <c r="P976" i="16"/>
  <c r="P1218" i="16"/>
  <c r="P1232" i="16"/>
  <c r="P1062" i="10"/>
  <c r="P1008" i="10"/>
  <c r="F1006" i="1" s="1"/>
  <c r="P1097" i="10"/>
  <c r="P1221" i="10"/>
  <c r="P1248" i="10"/>
  <c r="P1211" i="10"/>
  <c r="P1230" i="10"/>
  <c r="P1039" i="10"/>
  <c r="P966" i="10"/>
  <c r="P1023" i="10"/>
  <c r="P1249" i="10"/>
  <c r="P1100" i="10"/>
  <c r="P1156" i="10"/>
  <c r="P1222" i="10"/>
  <c r="P1158" i="10"/>
  <c r="P1208" i="10"/>
  <c r="P1102" i="10"/>
  <c r="F1100" i="1" s="1"/>
  <c r="P1015" i="10"/>
  <c r="P1014" i="10"/>
  <c r="P1161" i="10"/>
  <c r="P1167" i="10"/>
  <c r="P1109" i="10"/>
  <c r="P1274" i="10"/>
  <c r="P1095" i="10"/>
  <c r="P1159" i="10"/>
  <c r="P1209" i="10"/>
  <c r="P1227" i="10"/>
  <c r="P1252" i="10"/>
  <c r="P1215" i="10"/>
  <c r="P1246" i="10"/>
  <c r="P1280" i="10"/>
  <c r="P1193" i="10"/>
  <c r="P994" i="10"/>
  <c r="P1034" i="10"/>
  <c r="P1253" i="10"/>
  <c r="P1175" i="10"/>
  <c r="P1031" i="10"/>
  <c r="P1106" i="10"/>
  <c r="P1217" i="10"/>
  <c r="P1178" i="10"/>
  <c r="P1194" i="10"/>
  <c r="P1119" i="10"/>
  <c r="P1065" i="10"/>
  <c r="P1053" i="10"/>
  <c r="F1051" i="1" s="1"/>
  <c r="P1041" i="10"/>
  <c r="P987" i="10"/>
  <c r="P983" i="10"/>
  <c r="P1293" i="10"/>
  <c r="P1264" i="10"/>
  <c r="P1195" i="10"/>
  <c r="P1138" i="10"/>
  <c r="P1124" i="10"/>
  <c r="P1108" i="10"/>
  <c r="P1104" i="10"/>
  <c r="P1079" i="10"/>
  <c r="F1077" i="1" s="1"/>
  <c r="P1071" i="10"/>
  <c r="P1064" i="10"/>
  <c r="P992" i="10"/>
  <c r="P988" i="10"/>
  <c r="P1019" i="10"/>
  <c r="P1044" i="10"/>
  <c r="P1279" i="10"/>
  <c r="P1107" i="10"/>
  <c r="P1213" i="10"/>
  <c r="P1276" i="10"/>
  <c r="P1218" i="10"/>
  <c r="P1250" i="10"/>
  <c r="P1288" i="10"/>
  <c r="P1049" i="10"/>
  <c r="P952" i="10"/>
  <c r="P1025" i="10"/>
  <c r="P1067" i="10"/>
  <c r="P1130" i="10"/>
  <c r="P1163" i="10"/>
  <c r="P1058" i="10"/>
  <c r="P958" i="10"/>
  <c r="P1245" i="10"/>
  <c r="P1083" i="10"/>
  <c r="P1021" i="10"/>
  <c r="P1048" i="10"/>
  <c r="P1170" i="10"/>
  <c r="P1090" i="10"/>
  <c r="F1088" i="1" s="1"/>
  <c r="P1086" i="10"/>
  <c r="P1084" i="10"/>
  <c r="P1283" i="10"/>
  <c r="P1141" i="10"/>
  <c r="P1216" i="10"/>
  <c r="P1244" i="10"/>
  <c r="P978" i="10"/>
  <c r="P981" i="10"/>
  <c r="P1228" i="10"/>
  <c r="P1278" i="10"/>
  <c r="P1092" i="10"/>
  <c r="P1184" i="10"/>
  <c r="P976" i="10"/>
  <c r="P1286" i="10"/>
  <c r="P1089" i="10"/>
  <c r="P1267" i="10"/>
  <c r="P1261" i="10"/>
  <c r="P1232" i="10"/>
  <c r="P1199" i="10"/>
  <c r="P1182" i="10"/>
  <c r="P1133" i="10"/>
  <c r="P1117" i="10"/>
  <c r="P1078" i="10"/>
  <c r="P1063" i="10"/>
  <c r="F1061" i="1" s="1"/>
  <c r="P1055" i="10"/>
  <c r="P1051" i="10"/>
  <c r="P1027" i="10"/>
  <c r="P985" i="10"/>
  <c r="P1268" i="10"/>
  <c r="P1258" i="10"/>
  <c r="P1225" i="10"/>
  <c r="P1110" i="10"/>
  <c r="P1098" i="10"/>
  <c r="P1010" i="10"/>
  <c r="M1288" i="4"/>
  <c r="E1286" i="1" s="1"/>
  <c r="P77" i="10"/>
  <c r="J233" i="1"/>
  <c r="M859" i="4"/>
  <c r="E859" i="1" s="1"/>
  <c r="M187" i="4"/>
  <c r="E188" i="1" s="1"/>
  <c r="M635" i="4"/>
  <c r="E636" i="1" s="1"/>
  <c r="M442" i="4"/>
  <c r="E443" i="1" s="1"/>
  <c r="N1408" i="2"/>
  <c r="D1403" i="1" s="1"/>
  <c r="N211" i="2"/>
  <c r="D212" i="1" s="1"/>
  <c r="P447" i="17"/>
  <c r="P120" i="11"/>
  <c r="P1143" i="16"/>
  <c r="P1188" i="10"/>
  <c r="Q159" i="9"/>
  <c r="H160" i="1" s="1"/>
  <c r="Q953" i="9"/>
  <c r="H951" i="1" s="1"/>
  <c r="Q969" i="9"/>
  <c r="H967" i="1" s="1"/>
  <c r="M792" i="4"/>
  <c r="E792" i="1" s="1"/>
  <c r="N634" i="2"/>
  <c r="D635" i="1" s="1"/>
  <c r="N544" i="2"/>
  <c r="D545" i="1" s="1"/>
  <c r="M314" i="17"/>
  <c r="P1030" i="17"/>
  <c r="P367" i="17"/>
  <c r="P490" i="17"/>
  <c r="P412" i="17"/>
  <c r="P865" i="17"/>
  <c r="P936" i="17"/>
  <c r="P492" i="17"/>
  <c r="P522" i="17"/>
  <c r="P1019" i="17"/>
  <c r="P777" i="17"/>
  <c r="P763" i="17"/>
  <c r="P798" i="17"/>
  <c r="P864" i="17"/>
  <c r="P922" i="17"/>
  <c r="P967" i="17"/>
  <c r="P884" i="17"/>
  <c r="P831" i="17"/>
  <c r="P484" i="17"/>
  <c r="P956" i="17"/>
  <c r="P962" i="17"/>
  <c r="P939" i="17"/>
  <c r="P851" i="17"/>
  <c r="P835" i="17"/>
  <c r="P848" i="17"/>
  <c r="P78" i="17"/>
  <c r="P755" i="17"/>
  <c r="P797" i="17"/>
  <c r="P859" i="17"/>
  <c r="P486" i="17"/>
  <c r="P753" i="17"/>
  <c r="P789" i="17"/>
  <c r="P808" i="17"/>
  <c r="P467" i="17"/>
  <c r="P937" i="17"/>
  <c r="P842" i="17"/>
  <c r="P471" i="17"/>
  <c r="P104" i="11"/>
  <c r="P353" i="11"/>
  <c r="P946" i="11"/>
  <c r="P11" i="11"/>
  <c r="P75" i="11"/>
  <c r="P965" i="11"/>
  <c r="P37" i="11"/>
  <c r="P196" i="11"/>
  <c r="P85" i="11"/>
  <c r="P59" i="11"/>
  <c r="P1160" i="16"/>
  <c r="P89" i="16"/>
  <c r="P1167" i="16"/>
  <c r="P1060" i="16"/>
  <c r="P1159" i="16"/>
  <c r="P178" i="16"/>
  <c r="P447" i="16"/>
  <c r="P20" i="16"/>
  <c r="P1269" i="16"/>
  <c r="P1104" i="16"/>
  <c r="P188" i="16"/>
  <c r="P60" i="16"/>
  <c r="P172" i="16"/>
  <c r="P191" i="16"/>
  <c r="P137" i="16"/>
  <c r="P192" i="10"/>
  <c r="P1214" i="10"/>
  <c r="P1091" i="10"/>
  <c r="P142" i="10"/>
  <c r="P997" i="10"/>
  <c r="P1129" i="10"/>
  <c r="P1085" i="10"/>
  <c r="P876" i="10"/>
  <c r="P174" i="10"/>
  <c r="P170" i="10"/>
  <c r="P1260" i="10"/>
  <c r="P109" i="10"/>
  <c r="P1103" i="10"/>
  <c r="P947" i="10"/>
  <c r="P110" i="10"/>
  <c r="F111" i="1" s="1"/>
  <c r="P128" i="10"/>
  <c r="Q959" i="9"/>
  <c r="H957" i="1" s="1"/>
  <c r="Q966" i="9"/>
  <c r="H964" i="1" s="1"/>
  <c r="Q240" i="9"/>
  <c r="H241" i="1" s="1"/>
  <c r="J76" i="1"/>
  <c r="J155" i="1"/>
  <c r="J363" i="1"/>
  <c r="J228" i="1"/>
  <c r="J31" i="1"/>
  <c r="J649" i="1"/>
  <c r="J14" i="1"/>
  <c r="J33" i="1"/>
  <c r="J87" i="1"/>
  <c r="J640" i="1"/>
  <c r="J133" i="1"/>
  <c r="J149" i="1"/>
  <c r="J49" i="1"/>
  <c r="J17" i="1"/>
  <c r="J260" i="1"/>
  <c r="J92" i="1"/>
  <c r="J224" i="1"/>
  <c r="J664" i="1"/>
  <c r="J570" i="1"/>
  <c r="J461" i="1"/>
  <c r="J13" i="1"/>
  <c r="J81" i="1"/>
  <c r="J9" i="1"/>
  <c r="J73" i="1"/>
  <c r="J102" i="1"/>
  <c r="J89" i="1"/>
  <c r="J473" i="1"/>
  <c r="J254" i="1"/>
  <c r="J16" i="1"/>
  <c r="J128" i="1"/>
  <c r="J245" i="1"/>
  <c r="J606" i="1"/>
  <c r="J176" i="1"/>
  <c r="J320" i="1"/>
  <c r="J560" i="1"/>
  <c r="J445" i="1"/>
  <c r="J52" i="1"/>
  <c r="J154" i="1"/>
  <c r="J84" i="1"/>
  <c r="J435" i="1"/>
  <c r="J332" i="1"/>
  <c r="J685" i="1"/>
  <c r="J467" i="1"/>
  <c r="J653" i="1"/>
  <c r="J32" i="1"/>
  <c r="J457" i="1"/>
  <c r="J220" i="1"/>
  <c r="J768" i="1"/>
  <c r="L1390" i="6"/>
  <c r="N851" i="3"/>
  <c r="N1023" i="3"/>
  <c r="N1048" i="3"/>
  <c r="N492" i="3"/>
  <c r="N1118" i="3"/>
  <c r="N1141" i="3"/>
  <c r="N1225" i="3"/>
  <c r="N1191" i="3"/>
  <c r="N1165" i="3"/>
  <c r="N704" i="3"/>
  <c r="N658" i="3"/>
  <c r="N37" i="3"/>
  <c r="N1402" i="3"/>
  <c r="M53" i="4"/>
  <c r="E54" i="1" s="1"/>
  <c r="M79" i="4"/>
  <c r="E80" i="1" s="1"/>
  <c r="M228" i="4"/>
  <c r="E229" i="1" s="1"/>
  <c r="M501" i="4"/>
  <c r="E502" i="1" s="1"/>
  <c r="M479" i="4"/>
  <c r="E480" i="1" s="1"/>
  <c r="M459" i="4"/>
  <c r="E460" i="1" s="1"/>
  <c r="M946" i="4"/>
  <c r="E945" i="1" s="1"/>
  <c r="M274" i="4"/>
  <c r="E275" i="1" s="1"/>
  <c r="M149" i="4"/>
  <c r="E150" i="1" s="1"/>
  <c r="M179" i="4"/>
  <c r="E180" i="1" s="1"/>
  <c r="M653" i="4"/>
  <c r="E654" i="1" s="1"/>
  <c r="M213" i="4"/>
  <c r="E214" i="1" s="1"/>
  <c r="M239" i="4"/>
  <c r="E240" i="1" s="1"/>
  <c r="M143" i="4"/>
  <c r="E144" i="1" s="1"/>
  <c r="M603" i="4"/>
  <c r="E604" i="1" s="1"/>
  <c r="M235" i="4"/>
  <c r="E236" i="1" s="1"/>
  <c r="M253" i="4"/>
  <c r="E254" i="1" s="1"/>
  <c r="M33" i="4"/>
  <c r="E34" i="1" s="1"/>
  <c r="M686" i="4"/>
  <c r="E687" i="1" s="1"/>
  <c r="M629" i="4"/>
  <c r="E630" i="1" s="1"/>
  <c r="N255" i="2"/>
  <c r="D256" i="1" s="1"/>
  <c r="N667" i="2"/>
  <c r="D668" i="1" s="1"/>
  <c r="N1115" i="2"/>
  <c r="D1113" i="1" s="1"/>
  <c r="N305" i="2"/>
  <c r="D306" i="1" s="1"/>
  <c r="N564" i="2"/>
  <c r="D565" i="1" s="1"/>
  <c r="N208" i="2"/>
  <c r="D209" i="1" s="1"/>
  <c r="N179" i="2"/>
  <c r="D180" i="1" s="1"/>
  <c r="N251" i="2"/>
  <c r="D252" i="1" s="1"/>
  <c r="K10" i="2"/>
  <c r="N171" i="2"/>
  <c r="D172" i="1" s="1"/>
  <c r="N1185" i="2"/>
  <c r="D1183" i="1" s="1"/>
  <c r="N145" i="2"/>
  <c r="D146" i="1" s="1"/>
  <c r="N175" i="2"/>
  <c r="D176" i="1" s="1"/>
  <c r="N159" i="2"/>
  <c r="D160" i="1" s="1"/>
  <c r="N600" i="2"/>
  <c r="D601" i="1" s="1"/>
  <c r="N151" i="2"/>
  <c r="D152" i="1" s="1"/>
  <c r="N195" i="2"/>
  <c r="D196" i="1" s="1"/>
  <c r="N163" i="2"/>
  <c r="D164" i="1" s="1"/>
  <c r="N173" i="2"/>
  <c r="D174" i="1" s="1"/>
  <c r="N116" i="2"/>
  <c r="D117" i="1" s="1"/>
  <c r="N183" i="2"/>
  <c r="D184" i="1" s="1"/>
  <c r="N167" i="2"/>
  <c r="D168" i="1" s="1"/>
  <c r="N233" i="2"/>
  <c r="D234" i="1" s="1"/>
  <c r="N290" i="2"/>
  <c r="D291" i="1" s="1"/>
  <c r="N608" i="2"/>
  <c r="D609" i="1" s="1"/>
  <c r="P443" i="17"/>
  <c r="P942" i="17"/>
  <c r="P810" i="17"/>
  <c r="P855" i="17"/>
  <c r="P815" i="17"/>
  <c r="P785" i="17"/>
  <c r="P488" i="17"/>
  <c r="P493" i="17"/>
  <c r="P786" i="17"/>
  <c r="P805" i="17"/>
  <c r="P811" i="17"/>
  <c r="P856" i="17"/>
  <c r="P491" i="17"/>
  <c r="P1008" i="17"/>
  <c r="P769" i="17"/>
  <c r="P821" i="17"/>
  <c r="P952" i="17"/>
  <c r="P983" i="17"/>
  <c r="P862" i="17"/>
  <c r="P806" i="17"/>
  <c r="P1033" i="17"/>
  <c r="P776" i="17"/>
  <c r="P505" i="17"/>
  <c r="P836" i="17"/>
  <c r="P456" i="17"/>
  <c r="M255" i="17"/>
  <c r="P255" i="17" s="1"/>
  <c r="P518" i="17"/>
  <c r="P796" i="17"/>
  <c r="P827" i="17"/>
  <c r="P998" i="17"/>
  <c r="P781" i="17"/>
  <c r="P813" i="17"/>
  <c r="P826" i="17"/>
  <c r="P782" i="17"/>
  <c r="P1003" i="17"/>
  <c r="P495" i="17"/>
  <c r="P768" i="17"/>
  <c r="P784" i="17"/>
  <c r="P960" i="17"/>
  <c r="P814" i="17"/>
  <c r="M1023" i="17"/>
  <c r="P1023" i="17" s="1"/>
  <c r="M941" i="17"/>
  <c r="P941" i="17" s="1"/>
  <c r="P760" i="17"/>
  <c r="M523" i="17"/>
  <c r="P523" i="17" s="1"/>
  <c r="P985" i="17"/>
  <c r="P516" i="17"/>
  <c r="P788" i="17"/>
  <c r="P817" i="17"/>
  <c r="P840" i="17"/>
  <c r="P857" i="17"/>
  <c r="P822" i="17"/>
  <c r="P829" i="17"/>
  <c r="P771" i="17"/>
  <c r="P950" i="17"/>
  <c r="P1005" i="17"/>
  <c r="P280" i="11"/>
  <c r="P418" i="11"/>
  <c r="P168" i="11"/>
  <c r="P955" i="11"/>
  <c r="P30" i="11"/>
  <c r="P473" i="11"/>
  <c r="P950" i="11"/>
  <c r="P500" i="11"/>
  <c r="P474" i="11"/>
  <c r="P525" i="11"/>
  <c r="P983" i="11"/>
  <c r="P515" i="11"/>
  <c r="P136" i="11"/>
  <c r="P107" i="11"/>
  <c r="P1022" i="11"/>
  <c r="P917" i="11"/>
  <c r="P238" i="11"/>
  <c r="P340" i="11"/>
  <c r="P1004" i="11"/>
  <c r="P992" i="11"/>
  <c r="P824" i="11"/>
  <c r="P972" i="11"/>
  <c r="P514" i="11"/>
  <c r="P209" i="11"/>
  <c r="P988" i="11"/>
  <c r="P260" i="11"/>
  <c r="P343" i="16"/>
  <c r="P1165" i="16"/>
  <c r="P19" i="16"/>
  <c r="P957" i="16"/>
  <c r="P317" i="16"/>
  <c r="P916" i="16"/>
  <c r="P1304" i="16"/>
  <c r="P1130" i="16"/>
  <c r="P153" i="16"/>
  <c r="P65" i="16"/>
  <c r="P456" i="16"/>
  <c r="P874" i="16"/>
  <c r="P119" i="16"/>
  <c r="P1000" i="16"/>
  <c r="P1026" i="16"/>
  <c r="P1154" i="16"/>
  <c r="P93" i="16"/>
  <c r="P1101" i="16"/>
  <c r="P46" i="16"/>
  <c r="P221" i="16"/>
  <c r="P1161" i="16"/>
  <c r="P56" i="16"/>
  <c r="P121" i="16"/>
  <c r="P120" i="16"/>
  <c r="P1088" i="16"/>
  <c r="P432" i="16"/>
  <c r="P646" i="16"/>
  <c r="P197" i="16"/>
  <c r="P124" i="16"/>
  <c r="P57" i="16"/>
  <c r="P13" i="16"/>
  <c r="F14" i="1" s="1"/>
  <c r="P1117" i="16"/>
  <c r="P173" i="16"/>
  <c r="P388" i="16"/>
  <c r="P117" i="16"/>
  <c r="P1265" i="16"/>
  <c r="P50" i="16"/>
  <c r="P1271" i="16"/>
  <c r="P47" i="16"/>
  <c r="P924" i="16"/>
  <c r="P21" i="16"/>
  <c r="P886" i="16"/>
  <c r="P1083" i="16"/>
  <c r="P338" i="16"/>
  <c r="P948" i="16"/>
  <c r="P423" i="16"/>
  <c r="P451" i="16"/>
  <c r="P471" i="16"/>
  <c r="P568" i="16"/>
  <c r="P616" i="16"/>
  <c r="P662" i="16"/>
  <c r="P908" i="16"/>
  <c r="P468" i="16"/>
  <c r="P33" i="16"/>
  <c r="P892" i="16"/>
  <c r="P1149" i="16"/>
  <c r="P27" i="10"/>
  <c r="P1105" i="10"/>
  <c r="P1223" i="10"/>
  <c r="P1126" i="10"/>
  <c r="P1154" i="10"/>
  <c r="P130" i="10"/>
  <c r="P224" i="10"/>
  <c r="P1234" i="10"/>
  <c r="P1251" i="10"/>
  <c r="P44" i="10"/>
  <c r="P1200" i="10"/>
  <c r="P1204" i="10"/>
  <c r="F1202" i="1" s="1"/>
  <c r="P59" i="10"/>
  <c r="P46" i="10"/>
  <c r="P220" i="10"/>
  <c r="P167" i="10"/>
  <c r="P1174" i="10"/>
  <c r="P1282" i="10"/>
  <c r="P1146" i="10"/>
  <c r="P1171" i="10"/>
  <c r="P78" i="10"/>
  <c r="P176" i="10"/>
  <c r="P925" i="10"/>
  <c r="P93" i="10"/>
  <c r="P64" i="10"/>
  <c r="P18" i="10"/>
  <c r="P1160" i="10"/>
  <c r="P205" i="10"/>
  <c r="P1147" i="10"/>
  <c r="P1262" i="10"/>
  <c r="P1181" i="10"/>
  <c r="P256" i="10"/>
  <c r="P158" i="10"/>
  <c r="F159" i="1" s="1"/>
  <c r="P70" i="10"/>
  <c r="P82" i="10"/>
  <c r="P1125" i="10"/>
  <c r="P1290" i="10"/>
  <c r="P194" i="10"/>
  <c r="P1179" i="10"/>
  <c r="P1201" i="10"/>
  <c r="P1003" i="10"/>
  <c r="P62" i="10"/>
  <c r="P1150" i="10"/>
  <c r="P960" i="10"/>
  <c r="P34" i="10"/>
  <c r="P1038" i="10"/>
  <c r="P954" i="10"/>
  <c r="P1153" i="10"/>
  <c r="P217" i="10"/>
  <c r="P1000" i="10"/>
  <c r="P245" i="10"/>
  <c r="P914" i="10"/>
  <c r="P1203" i="10"/>
  <c r="P206" i="10"/>
  <c r="P1259" i="10"/>
  <c r="P106" i="10"/>
  <c r="P136" i="10"/>
  <c r="P282" i="10"/>
  <c r="P274" i="10"/>
  <c r="P895" i="10"/>
  <c r="Q1192" i="9"/>
  <c r="H1190" i="1" s="1"/>
  <c r="Q1287" i="9"/>
  <c r="H1285" i="1" s="1"/>
  <c r="Q1289" i="9"/>
  <c r="H1287" i="1" s="1"/>
  <c r="Q1155" i="9"/>
  <c r="H1153" i="1" s="1"/>
  <c r="Q905" i="9"/>
  <c r="H904" i="1" s="1"/>
  <c r="Q642" i="9"/>
  <c r="H643" i="1" s="1"/>
  <c r="Q220" i="9"/>
  <c r="H221" i="1" s="1"/>
  <c r="Q686" i="9"/>
  <c r="H687" i="1" s="1"/>
  <c r="Q255" i="9"/>
  <c r="H256" i="1" s="1"/>
  <c r="Q1190" i="9"/>
  <c r="H1188" i="1" s="1"/>
  <c r="Q212" i="9"/>
  <c r="H213" i="1" s="1"/>
  <c r="Q1006" i="9"/>
  <c r="H1004" i="1" s="1"/>
  <c r="Q763" i="9"/>
  <c r="H763" i="1" s="1"/>
  <c r="Q580" i="9"/>
  <c r="H581" i="1" s="1"/>
  <c r="Q598" i="9"/>
  <c r="H599" i="1" s="1"/>
  <c r="Q796" i="9"/>
  <c r="H796" i="1" s="1"/>
  <c r="Q226" i="9"/>
  <c r="H227" i="1" s="1"/>
  <c r="Q1253" i="9"/>
  <c r="H1251" i="1" s="1"/>
  <c r="Q223" i="9"/>
  <c r="H224" i="1" s="1"/>
  <c r="Q1207" i="9"/>
  <c r="H1205" i="1" s="1"/>
  <c r="Q1183" i="9"/>
  <c r="H1181" i="1" s="1"/>
  <c r="Q52" i="9"/>
  <c r="H53" i="1" s="1"/>
  <c r="Q165" i="9"/>
  <c r="H166" i="1" s="1"/>
  <c r="Q1231" i="9"/>
  <c r="H1229" i="1" s="1"/>
  <c r="Q492" i="9"/>
  <c r="H493" i="1" s="1"/>
  <c r="Q1227" i="9"/>
  <c r="H1225" i="1" s="1"/>
  <c r="Q894" i="9"/>
  <c r="H893" i="1" s="1"/>
  <c r="Q752" i="9"/>
  <c r="H752" i="1" s="1"/>
  <c r="Q1123" i="9"/>
  <c r="H1121" i="1" s="1"/>
  <c r="Q354" i="9"/>
  <c r="H355" i="1" s="1"/>
  <c r="Q747" i="9"/>
  <c r="H747" i="1" s="1"/>
  <c r="Q334" i="9"/>
  <c r="H335" i="1" s="1"/>
  <c r="Q1080" i="9"/>
  <c r="H1078" i="1" s="1"/>
  <c r="Q818" i="9"/>
  <c r="H818" i="1" s="1"/>
  <c r="Q1244" i="9"/>
  <c r="H1242" i="1" s="1"/>
  <c r="Q1222" i="9"/>
  <c r="H1220" i="1" s="1"/>
  <c r="Q1142" i="9"/>
  <c r="H1140" i="1" s="1"/>
  <c r="Q538" i="9"/>
  <c r="H539" i="1" s="1"/>
  <c r="Q924" i="9"/>
  <c r="H923" i="1" s="1"/>
  <c r="Q1266" i="9"/>
  <c r="H1264" i="1" s="1"/>
  <c r="Q58" i="9"/>
  <c r="H59" i="1" s="1"/>
  <c r="Q886" i="9"/>
  <c r="H885" i="1" s="1"/>
  <c r="Q55" i="9"/>
  <c r="H56" i="1" s="1"/>
  <c r="Q160" i="9"/>
  <c r="H161" i="1" s="1"/>
  <c r="Q1163" i="9"/>
  <c r="H1161" i="1" s="1"/>
  <c r="Q865" i="9"/>
  <c r="H865" i="1" s="1"/>
  <c r="Q1043" i="9"/>
  <c r="H1041" i="1" s="1"/>
  <c r="Q564" i="9"/>
  <c r="H565" i="1" s="1"/>
  <c r="Q1283" i="9"/>
  <c r="H1281" i="1" s="1"/>
  <c r="Q597" i="9"/>
  <c r="H598" i="1" s="1"/>
  <c r="Q188" i="9"/>
  <c r="H189" i="1" s="1"/>
  <c r="Q35" i="9"/>
  <c r="H36" i="1" s="1"/>
  <c r="Q850" i="9"/>
  <c r="H850" i="1" s="1"/>
  <c r="Q1022" i="9"/>
  <c r="H1020" i="1" s="1"/>
  <c r="Q1177" i="9"/>
  <c r="H1175" i="1" s="1"/>
  <c r="Q533" i="9"/>
  <c r="H534" i="1" s="1"/>
  <c r="Q1291" i="9"/>
  <c r="H1289" i="1" s="1"/>
  <c r="Q994" i="9"/>
  <c r="H992" i="1" s="1"/>
  <c r="Q345" i="9"/>
  <c r="H346" i="1" s="1"/>
  <c r="Q1439" i="9"/>
  <c r="H1434" i="1" s="1"/>
  <c r="Q922" i="9"/>
  <c r="H921" i="1" s="1"/>
  <c r="Q978" i="9"/>
  <c r="H976" i="1" s="1"/>
  <c r="Q1075" i="9"/>
  <c r="H1073" i="1" s="1"/>
  <c r="Q227" i="9"/>
  <c r="H228" i="1" s="1"/>
  <c r="Q1405" i="9"/>
  <c r="H1400" i="1" s="1"/>
  <c r="Q456" i="9"/>
  <c r="H457" i="1" s="1"/>
  <c r="Q1384" i="9"/>
  <c r="H1380" i="1" s="1"/>
  <c r="Q1019" i="9"/>
  <c r="H1017" i="1" s="1"/>
  <c r="Q197" i="9"/>
  <c r="H198" i="1" s="1"/>
  <c r="Q614" i="9"/>
  <c r="H615" i="1" s="1"/>
  <c r="Q505" i="9"/>
  <c r="H506" i="1" s="1"/>
  <c r="Q173" i="9"/>
  <c r="H174" i="1" s="1"/>
  <c r="Q1419" i="9"/>
  <c r="H1414" i="1" s="1"/>
  <c r="Q1448" i="9"/>
  <c r="H1443" i="1" s="1"/>
  <c r="Q784" i="9"/>
  <c r="H784" i="1" s="1"/>
  <c r="Q689" i="9"/>
  <c r="H690" i="1" s="1"/>
  <c r="Q693" i="9"/>
  <c r="H694" i="1" s="1"/>
  <c r="Q925" i="9"/>
  <c r="H924" i="1" s="1"/>
  <c r="Q988" i="9"/>
  <c r="H986" i="1" s="1"/>
  <c r="Q1195" i="9"/>
  <c r="H1193" i="1" s="1"/>
  <c r="Q772" i="9"/>
  <c r="H772" i="1" s="1"/>
  <c r="Q464" i="9"/>
  <c r="H465" i="1" s="1"/>
  <c r="Q1100" i="9"/>
  <c r="H1098" i="1" s="1"/>
  <c r="Q471" i="9"/>
  <c r="H472" i="1" s="1"/>
  <c r="Q194" i="9"/>
  <c r="H195" i="1" s="1"/>
  <c r="Q827" i="9"/>
  <c r="H827" i="1" s="1"/>
  <c r="Q740" i="9"/>
  <c r="H740" i="1" s="1"/>
  <c r="Q725" i="9"/>
  <c r="H725" i="1" s="1"/>
  <c r="Q1278" i="9"/>
  <c r="H1276" i="1" s="1"/>
  <c r="Q820" i="9"/>
  <c r="H820" i="1" s="1"/>
  <c r="Q1010" i="9"/>
  <c r="H1008" i="1" s="1"/>
  <c r="J45" i="1"/>
  <c r="J113" i="1"/>
  <c r="J125" i="1"/>
  <c r="J691" i="1"/>
  <c r="J687" i="1"/>
  <c r="J390" i="1"/>
  <c r="J196" i="1"/>
  <c r="J860" i="1"/>
  <c r="J69" i="1"/>
  <c r="J227" i="1"/>
  <c r="J357" i="1"/>
  <c r="J180" i="1"/>
  <c r="J688" i="1"/>
  <c r="J25" i="1"/>
  <c r="J677" i="1"/>
  <c r="J57" i="1"/>
  <c r="J618" i="1"/>
  <c r="J488" i="1"/>
  <c r="J148" i="1"/>
  <c r="J678" i="1"/>
  <c r="J56" i="1"/>
  <c r="J340" i="1"/>
  <c r="J213" i="1"/>
  <c r="J105" i="1"/>
  <c r="J201" i="1"/>
  <c r="J77" i="1"/>
  <c r="J109" i="1"/>
  <c r="J504" i="1"/>
  <c r="J44" i="1"/>
  <c r="J433" i="1"/>
  <c r="J753" i="1"/>
  <c r="J304" i="1"/>
  <c r="J41" i="1"/>
  <c r="J317" i="1"/>
  <c r="J141" i="1"/>
  <c r="J648" i="1"/>
  <c r="J208" i="1"/>
  <c r="J348" i="1"/>
  <c r="J118" i="1"/>
  <c r="J293" i="1"/>
  <c r="J654" i="1"/>
  <c r="J267" i="1"/>
  <c r="J571" i="1"/>
  <c r="J8" i="1"/>
  <c r="J469" i="1"/>
  <c r="J256" i="1"/>
  <c r="J112" i="1"/>
  <c r="J483" i="1"/>
  <c r="J550" i="1"/>
  <c r="J529" i="1"/>
  <c r="J407" i="1"/>
  <c r="J263" i="1"/>
  <c r="J269" i="1"/>
  <c r="J55" i="1"/>
  <c r="J624" i="1"/>
  <c r="J278" i="1"/>
  <c r="J820" i="1"/>
  <c r="J137" i="1"/>
  <c r="J156" i="1"/>
  <c r="J277" i="1"/>
  <c r="J845" i="1"/>
  <c r="J165" i="1"/>
  <c r="J805" i="1"/>
  <c r="J136" i="1"/>
  <c r="J290" i="1"/>
  <c r="J498" i="1"/>
  <c r="J216" i="1"/>
  <c r="J24" i="1"/>
  <c r="J644" i="1"/>
  <c r="J566" i="1"/>
  <c r="J252" i="1"/>
  <c r="J667" i="1"/>
  <c r="J240" i="1"/>
  <c r="J271" i="1"/>
  <c r="J480" i="1"/>
  <c r="J652" i="1"/>
  <c r="J710" i="1"/>
  <c r="J799" i="1"/>
  <c r="J1400" i="1"/>
  <c r="J235" i="1"/>
  <c r="J359" i="1"/>
  <c r="J832" i="1"/>
  <c r="J602" i="1"/>
  <c r="J594" i="1"/>
  <c r="J299" i="1"/>
  <c r="J598" i="1"/>
  <c r="J119" i="1"/>
  <c r="J248" i="1"/>
  <c r="J490" i="1"/>
  <c r="J519" i="1"/>
  <c r="J200" i="1"/>
  <c r="J453" i="1"/>
  <c r="J88" i="1"/>
  <c r="J28" i="1"/>
  <c r="J656" i="1"/>
  <c r="J1403" i="1"/>
  <c r="J497" i="1"/>
  <c r="J547" i="1"/>
  <c r="J611" i="1"/>
  <c r="J195" i="1"/>
  <c r="J1351" i="1"/>
  <c r="J144" i="1"/>
  <c r="J39" i="1"/>
  <c r="J63" i="1"/>
  <c r="J68" i="1"/>
  <c r="J160" i="1"/>
  <c r="J614" i="1"/>
  <c r="J199" i="1"/>
  <c r="J477" i="1"/>
  <c r="J414" i="1"/>
  <c r="J586" i="1"/>
  <c r="J515" i="1"/>
  <c r="J249" i="1"/>
  <c r="J335" i="1"/>
  <c r="J225" i="1"/>
  <c r="J458" i="1"/>
  <c r="J291" i="1"/>
  <c r="J858" i="1"/>
  <c r="J846" i="1"/>
  <c r="J197" i="1"/>
  <c r="J683" i="1"/>
  <c r="J342" i="1"/>
  <c r="J711" i="1"/>
  <c r="J64" i="1"/>
  <c r="J384" i="1"/>
  <c r="J406" i="1"/>
  <c r="J538" i="1"/>
  <c r="J425" i="1"/>
  <c r="J616" i="1"/>
  <c r="J172" i="1"/>
  <c r="J40" i="1"/>
  <c r="J151" i="1"/>
  <c r="J12" i="1"/>
  <c r="J171" i="1"/>
  <c r="J466" i="1"/>
  <c r="J646" i="1"/>
  <c r="J188" i="1"/>
  <c r="J328" i="1"/>
  <c r="J345" i="1"/>
  <c r="J607" i="1"/>
  <c r="J244" i="1"/>
  <c r="J48" i="1"/>
  <c r="J797" i="1"/>
  <c r="J582" i="1"/>
  <c r="J284" i="1"/>
  <c r="J742" i="1"/>
  <c r="J672" i="1"/>
  <c r="J283" i="1"/>
  <c r="J690" i="1"/>
  <c r="J287" i="1"/>
  <c r="J776" i="1"/>
  <c r="J630" i="1"/>
  <c r="J215" i="1"/>
  <c r="J184" i="1"/>
  <c r="J100" i="1"/>
  <c r="J72" i="1"/>
  <c r="L1461" i="6"/>
  <c r="L1362" i="6"/>
  <c r="L246" i="6"/>
  <c r="L696" i="6"/>
  <c r="L570" i="6"/>
  <c r="L1386" i="6"/>
  <c r="L1375" i="6"/>
  <c r="L1457" i="6"/>
  <c r="L1451" i="6"/>
  <c r="L1404" i="6"/>
  <c r="L1462" i="6"/>
  <c r="L1401" i="6"/>
  <c r="N1406" i="3"/>
  <c r="N1134" i="3"/>
  <c r="N1445" i="3"/>
  <c r="N1149" i="3"/>
  <c r="N67" i="3"/>
  <c r="N1074" i="3"/>
  <c r="N1217" i="3"/>
  <c r="N583" i="3"/>
  <c r="N1324" i="3"/>
  <c r="N1015" i="3"/>
  <c r="N1316" i="3"/>
  <c r="N1013" i="3"/>
  <c r="N972" i="3"/>
  <c r="N1091" i="3"/>
  <c r="N95" i="3"/>
  <c r="N599" i="3"/>
  <c r="N816" i="3"/>
  <c r="N433" i="3"/>
  <c r="N921" i="3"/>
  <c r="N995" i="3"/>
  <c r="N861" i="3"/>
  <c r="N1350" i="3"/>
  <c r="N486" i="3"/>
  <c r="N945" i="3"/>
  <c r="N839" i="3"/>
  <c r="N29" i="3"/>
  <c r="N865" i="3"/>
  <c r="N75" i="3"/>
  <c r="N35" i="3"/>
  <c r="N55" i="3"/>
  <c r="N1114" i="3"/>
  <c r="N169" i="3"/>
  <c r="N1461" i="3"/>
  <c r="N929" i="3"/>
  <c r="N1428" i="3"/>
  <c r="N1369" i="3"/>
  <c r="N79" i="3"/>
  <c r="N71" i="3"/>
  <c r="N441" i="3"/>
  <c r="N115" i="3"/>
  <c r="N294" i="3"/>
  <c r="N717" i="3"/>
  <c r="N1451" i="3"/>
  <c r="N567" i="3"/>
  <c r="N376" i="3"/>
  <c r="N1449" i="3"/>
  <c r="N484" i="3"/>
  <c r="N1383" i="3"/>
  <c r="N597" i="3"/>
  <c r="N83" i="3"/>
  <c r="N424" i="3"/>
  <c r="N1112" i="3"/>
  <c r="N1081" i="3"/>
  <c r="N1344" i="3"/>
  <c r="N23" i="3"/>
  <c r="N1457" i="3"/>
  <c r="N300" i="3"/>
  <c r="N1110" i="3"/>
  <c r="N1281" i="3"/>
  <c r="N534" i="3"/>
  <c r="N1326" i="3"/>
  <c r="N660" i="3"/>
  <c r="N1270" i="3"/>
  <c r="N900" i="3"/>
  <c r="N407" i="3"/>
  <c r="N465" i="3"/>
  <c r="N480" i="3"/>
  <c r="N496" i="3"/>
  <c r="N539" i="3"/>
  <c r="N631" i="3"/>
  <c r="N646" i="3"/>
  <c r="N666" i="3"/>
  <c r="N720" i="3"/>
  <c r="N806" i="3"/>
  <c r="N175" i="3"/>
  <c r="N207" i="3"/>
  <c r="N1439" i="3"/>
  <c r="N656" i="3"/>
  <c r="N471" i="3"/>
  <c r="N1389" i="3"/>
  <c r="N371" i="3"/>
  <c r="N802" i="3"/>
  <c r="N778" i="3"/>
  <c r="N203" i="3"/>
  <c r="N1196" i="3"/>
  <c r="N109" i="3"/>
  <c r="N966" i="3"/>
  <c r="N1186" i="3"/>
  <c r="N11" i="3"/>
  <c r="N119" i="3"/>
  <c r="N149" i="3"/>
  <c r="N524" i="3"/>
  <c r="N31" i="3"/>
  <c r="N1052" i="3"/>
  <c r="N1026" i="3"/>
  <c r="N48" i="3"/>
  <c r="N80" i="3"/>
  <c r="N176" i="3"/>
  <c r="N192" i="3"/>
  <c r="N212" i="3"/>
  <c r="N244" i="3"/>
  <c r="N587" i="3"/>
  <c r="N1275" i="3"/>
  <c r="N1184" i="3"/>
  <c r="N1239" i="3"/>
  <c r="N422" i="3"/>
  <c r="N490" i="3"/>
  <c r="N517" i="3"/>
  <c r="N549" i="3"/>
  <c r="N593" i="3"/>
  <c r="N668" i="3"/>
  <c r="N765" i="3"/>
  <c r="N811" i="3"/>
  <c r="N822" i="3"/>
  <c r="N841" i="3"/>
  <c r="N1253" i="3"/>
  <c r="N1263" i="3"/>
  <c r="N1291" i="3"/>
  <c r="N892" i="3"/>
  <c r="N908" i="3"/>
  <c r="N923" i="3"/>
  <c r="N401" i="3"/>
  <c r="N473" i="3"/>
  <c r="N504" i="3"/>
  <c r="N515" i="3"/>
  <c r="N532" i="3"/>
  <c r="N759" i="3"/>
  <c r="N835" i="3"/>
  <c r="N859" i="3"/>
  <c r="N223" i="3"/>
  <c r="N558" i="3"/>
  <c r="N948" i="3"/>
  <c r="N702" i="3"/>
  <c r="N15" i="3"/>
  <c r="N979" i="3"/>
  <c r="N927" i="3"/>
  <c r="N219" i="3"/>
  <c r="N962" i="3"/>
  <c r="N551" i="3"/>
  <c r="N1373" i="3"/>
  <c r="N143" i="3"/>
  <c r="N87" i="3"/>
  <c r="N1102" i="3"/>
  <c r="N1161" i="3"/>
  <c r="N845" i="3"/>
  <c r="N1287" i="3"/>
  <c r="N629" i="3"/>
  <c r="N349" i="3"/>
  <c r="N239" i="3"/>
  <c r="N508" i="3"/>
  <c r="N391" i="3"/>
  <c r="N964" i="3"/>
  <c r="N1377" i="3"/>
  <c r="N247" i="3"/>
  <c r="N559" i="3"/>
  <c r="N1297" i="3"/>
  <c r="N145" i="3"/>
  <c r="N685" i="3"/>
  <c r="N601" i="3"/>
  <c r="N99" i="3"/>
  <c r="N514" i="3"/>
  <c r="N535" i="3"/>
  <c r="N546" i="3"/>
  <c r="N51" i="3"/>
  <c r="N1245" i="3"/>
  <c r="N1019" i="3"/>
  <c r="N1332" i="3"/>
  <c r="N1147" i="3"/>
  <c r="N1174" i="3"/>
  <c r="N1188" i="3"/>
  <c r="N1233" i="3"/>
  <c r="N1247" i="3"/>
  <c r="N1272" i="3"/>
  <c r="N1285" i="3"/>
  <c r="N886" i="3"/>
  <c r="N917" i="3"/>
  <c r="N664" i="3"/>
  <c r="N1371" i="3"/>
  <c r="N722" i="3"/>
  <c r="N790" i="3"/>
  <c r="N977" i="3"/>
  <c r="N623" i="3"/>
  <c r="N744" i="3"/>
  <c r="N46" i="3"/>
  <c r="N700" i="3"/>
  <c r="N342" i="3"/>
  <c r="N165" i="3"/>
  <c r="N1056" i="3"/>
  <c r="N847" i="3"/>
  <c r="N1391" i="3"/>
  <c r="N488" i="3"/>
  <c r="N563" i="3"/>
  <c r="N652" i="3"/>
  <c r="N1157" i="3"/>
  <c r="N1172" i="3"/>
  <c r="N1219" i="3"/>
  <c r="N575" i="3"/>
  <c r="N1207" i="3"/>
  <c r="N1319" i="3"/>
  <c r="N581" i="3"/>
  <c r="N1367" i="3"/>
  <c r="N255" i="3"/>
  <c r="N757" i="3"/>
  <c r="N451" i="3"/>
  <c r="N545" i="3"/>
  <c r="M305" i="4"/>
  <c r="E306" i="1" s="1"/>
  <c r="M399" i="4"/>
  <c r="E400" i="1" s="1"/>
  <c r="M123" i="4"/>
  <c r="E124" i="1" s="1"/>
  <c r="M621" i="4"/>
  <c r="E622" i="1" s="1"/>
  <c r="M125" i="4"/>
  <c r="E126" i="1" s="1"/>
  <c r="M217" i="4"/>
  <c r="E218" i="1" s="1"/>
  <c r="M294" i="4"/>
  <c r="E295" i="1" s="1"/>
  <c r="M643" i="4"/>
  <c r="E644" i="1" s="1"/>
  <c r="M547" i="4"/>
  <c r="E548" i="1" s="1"/>
  <c r="M639" i="4"/>
  <c r="E640" i="1" s="1"/>
  <c r="M135" i="4"/>
  <c r="E136" i="1" s="1"/>
  <c r="M27" i="4"/>
  <c r="E28" i="1" s="1"/>
  <c r="M696" i="4"/>
  <c r="E697" i="1" s="1"/>
  <c r="M71" i="4"/>
  <c r="E72" i="1" s="1"/>
  <c r="M51" i="4"/>
  <c r="E52" i="1" s="1"/>
  <c r="M231" i="4"/>
  <c r="E232" i="1" s="1"/>
  <c r="J382" i="4"/>
  <c r="M382" i="4" s="1"/>
  <c r="E383" i="1" s="1"/>
  <c r="M690" i="4"/>
  <c r="E691" i="1" s="1"/>
  <c r="M1019" i="4"/>
  <c r="E1017" i="1" s="1"/>
  <c r="M1450" i="4"/>
  <c r="E1445" i="1" s="1"/>
  <c r="M73" i="4"/>
  <c r="E74" i="1" s="1"/>
  <c r="M419" i="4"/>
  <c r="E420" i="1" s="1"/>
  <c r="M151" i="4"/>
  <c r="E152" i="1" s="1"/>
  <c r="M320" i="4"/>
  <c r="E321" i="1" s="1"/>
  <c r="M308" i="4"/>
  <c r="E309" i="1" s="1"/>
  <c r="M1452" i="4"/>
  <c r="E1447" i="1" s="1"/>
  <c r="M282" i="4"/>
  <c r="E283" i="1" s="1"/>
  <c r="M145" i="4"/>
  <c r="E146" i="1" s="1"/>
  <c r="M1422" i="4"/>
  <c r="E1417" i="1" s="1"/>
  <c r="M659" i="4"/>
  <c r="E660" i="1" s="1"/>
  <c r="M383" i="4"/>
  <c r="E384" i="1" s="1"/>
  <c r="M321" i="4"/>
  <c r="E322" i="1" s="1"/>
  <c r="M324" i="4"/>
  <c r="E325" i="1" s="1"/>
  <c r="M34" i="4"/>
  <c r="E35" i="1" s="1"/>
  <c r="M1257" i="4"/>
  <c r="E1255" i="1" s="1"/>
  <c r="M487" i="4"/>
  <c r="E488" i="1" s="1"/>
  <c r="M1083" i="4"/>
  <c r="E1081" i="1" s="1"/>
  <c r="M91" i="4"/>
  <c r="E92" i="1" s="1"/>
  <c r="M124" i="4"/>
  <c r="E125" i="1" s="1"/>
  <c r="M945" i="4"/>
  <c r="E944" i="1" s="1"/>
  <c r="M87" i="4"/>
  <c r="E88" i="1" s="1"/>
  <c r="M651" i="4"/>
  <c r="E652" i="1" s="1"/>
  <c r="M81" i="4"/>
  <c r="E82" i="1" s="1"/>
  <c r="M1253" i="4"/>
  <c r="E1251" i="1" s="1"/>
  <c r="M1122" i="4"/>
  <c r="E1120" i="1" s="1"/>
  <c r="M247" i="4"/>
  <c r="E248" i="1" s="1"/>
  <c r="M391" i="4"/>
  <c r="E392" i="1" s="1"/>
  <c r="M1434" i="4"/>
  <c r="E1429" i="1" s="1"/>
  <c r="M750" i="4"/>
  <c r="E750" i="1" s="1"/>
  <c r="M872" i="4"/>
  <c r="E872" i="1" s="1"/>
  <c r="M964" i="4"/>
  <c r="E962" i="1" s="1"/>
  <c r="M818" i="4"/>
  <c r="E818" i="1" s="1"/>
  <c r="M1342" i="4"/>
  <c r="E1339" i="1" s="1"/>
  <c r="M1435" i="4"/>
  <c r="E1430" i="1" s="1"/>
  <c r="M237" i="4"/>
  <c r="E238" i="1" s="1"/>
  <c r="M267" i="4"/>
  <c r="E268" i="1" s="1"/>
  <c r="M39" i="4"/>
  <c r="E40" i="1" s="1"/>
  <c r="M59" i="4"/>
  <c r="E60" i="1" s="1"/>
  <c r="M1265" i="4"/>
  <c r="E1263" i="1" s="1"/>
  <c r="M600" i="4"/>
  <c r="E601" i="1" s="1"/>
  <c r="M625" i="4"/>
  <c r="E626" i="1" s="1"/>
  <c r="M613" i="4"/>
  <c r="E614" i="1" s="1"/>
  <c r="M509" i="4"/>
  <c r="E510" i="1" s="1"/>
  <c r="M450" i="4"/>
  <c r="E451" i="1" s="1"/>
  <c r="M472" i="4"/>
  <c r="E473" i="1" s="1"/>
  <c r="M1457" i="4"/>
  <c r="E1452" i="1" s="1"/>
  <c r="M853" i="4"/>
  <c r="E853" i="1" s="1"/>
  <c r="M224" i="4"/>
  <c r="E225" i="1" s="1"/>
  <c r="M484" i="4"/>
  <c r="E485" i="1" s="1"/>
  <c r="M306" i="4"/>
  <c r="E307" i="1" s="1"/>
  <c r="M464" i="4"/>
  <c r="E465" i="1" s="1"/>
  <c r="M843" i="4"/>
  <c r="E843" i="1" s="1"/>
  <c r="M732" i="4"/>
  <c r="E732" i="1" s="1"/>
  <c r="M1072" i="4"/>
  <c r="E1070" i="1" s="1"/>
  <c r="M609" i="4"/>
  <c r="E610" i="1" s="1"/>
  <c r="M563" i="4"/>
  <c r="E564" i="1" s="1"/>
  <c r="M446" i="4"/>
  <c r="E447" i="1" s="1"/>
  <c r="M667" i="4"/>
  <c r="E668" i="1" s="1"/>
  <c r="M215" i="4"/>
  <c r="E216" i="1" s="1"/>
  <c r="M1303" i="4"/>
  <c r="E1301" i="1" s="1"/>
  <c r="M644" i="4"/>
  <c r="E645" i="1" s="1"/>
  <c r="M48" i="4"/>
  <c r="E49" i="1" s="1"/>
  <c r="M21" i="4"/>
  <c r="E22" i="1" s="1"/>
  <c r="M525" i="4"/>
  <c r="E526" i="1" s="1"/>
  <c r="M266" i="4"/>
  <c r="E267" i="1" s="1"/>
  <c r="M454" i="4"/>
  <c r="E455" i="1" s="1"/>
  <c r="M617" i="4"/>
  <c r="E618" i="1" s="1"/>
  <c r="M1357" i="4"/>
  <c r="E1354" i="1" s="1"/>
  <c r="M413" i="4"/>
  <c r="E414" i="1" s="1"/>
  <c r="M259" i="4"/>
  <c r="E260" i="1" s="1"/>
  <c r="M655" i="4"/>
  <c r="E656" i="1" s="1"/>
  <c r="M558" i="4"/>
  <c r="E559" i="1" s="1"/>
  <c r="M476" i="4"/>
  <c r="E477" i="1" s="1"/>
  <c r="M873" i="4"/>
  <c r="E873" i="1" s="1"/>
  <c r="M328" i="4"/>
  <c r="E329" i="1" s="1"/>
  <c r="M947" i="4"/>
  <c r="E946" i="1" s="1"/>
  <c r="M871" i="4"/>
  <c r="E871" i="1" s="1"/>
  <c r="M680" i="4"/>
  <c r="E681" i="1" s="1"/>
  <c r="M104" i="4"/>
  <c r="E105" i="1" s="1"/>
  <c r="M453" i="4"/>
  <c r="E454" i="1" s="1"/>
  <c r="M703" i="4"/>
  <c r="E704" i="1" s="1"/>
  <c r="M633" i="4"/>
  <c r="E634" i="1" s="1"/>
  <c r="M800" i="4"/>
  <c r="E800" i="1" s="1"/>
  <c r="M944" i="4"/>
  <c r="E943" i="1" s="1"/>
  <c r="M785" i="4"/>
  <c r="E785" i="1" s="1"/>
  <c r="M1103" i="4"/>
  <c r="E1101" i="1" s="1"/>
  <c r="M390" i="4"/>
  <c r="E391" i="1" s="1"/>
  <c r="M702" i="4"/>
  <c r="E703" i="1" s="1"/>
  <c r="M57" i="4"/>
  <c r="E58" i="1" s="1"/>
  <c r="M743" i="4"/>
  <c r="E743" i="1" s="1"/>
  <c r="M767" i="4"/>
  <c r="E767" i="1" s="1"/>
  <c r="M858" i="4"/>
  <c r="E858" i="1" s="1"/>
  <c r="N264" i="2"/>
  <c r="D265" i="1" s="1"/>
  <c r="N688" i="2"/>
  <c r="D689" i="1" s="1"/>
  <c r="N576" i="2"/>
  <c r="D577" i="1" s="1"/>
  <c r="O15" i="2"/>
  <c r="N149" i="2"/>
  <c r="D150" i="1" s="1"/>
  <c r="N324" i="2"/>
  <c r="D325" i="1" s="1"/>
  <c r="N1125" i="2"/>
  <c r="D1123" i="1" s="1"/>
  <c r="N481" i="2"/>
  <c r="D482" i="1" s="1"/>
  <c r="N59" i="2"/>
  <c r="D60" i="1" s="1"/>
  <c r="N750" i="2"/>
  <c r="D750" i="1" s="1"/>
  <c r="N572" i="2"/>
  <c r="D573" i="1" s="1"/>
  <c r="N604" i="2"/>
  <c r="D605" i="1" s="1"/>
  <c r="N153" i="2"/>
  <c r="D154" i="1" s="1"/>
  <c r="N242" i="2"/>
  <c r="D243" i="1" s="1"/>
  <c r="N509" i="2"/>
  <c r="D510" i="1" s="1"/>
  <c r="K11" i="2"/>
  <c r="N11" i="2" s="1"/>
  <c r="D12" i="1" s="1"/>
  <c r="N723" i="2"/>
  <c r="D723" i="1" s="1"/>
  <c r="N562" i="2"/>
  <c r="D563" i="1" s="1"/>
  <c r="N539" i="2"/>
  <c r="D540" i="1" s="1"/>
  <c r="N625" i="2"/>
  <c r="D626" i="1" s="1"/>
  <c r="N941" i="2"/>
  <c r="D940" i="1" s="1"/>
  <c r="N915" i="2"/>
  <c r="D914" i="1" s="1"/>
  <c r="N401" i="2"/>
  <c r="D402" i="1" s="1"/>
  <c r="N405" i="2"/>
  <c r="D406" i="1" s="1"/>
  <c r="N865" i="2"/>
  <c r="D865" i="1" s="1"/>
  <c r="N503" i="2"/>
  <c r="D504" i="1" s="1"/>
  <c r="N419" i="2"/>
  <c r="D420" i="1" s="1"/>
  <c r="N1071" i="2"/>
  <c r="D1069" i="1" s="1"/>
  <c r="N677" i="2"/>
  <c r="D678" i="1" s="1"/>
  <c r="N423" i="2"/>
  <c r="D424" i="1" s="1"/>
  <c r="N1369" i="2"/>
  <c r="D1365" i="1" s="1"/>
  <c r="K6" i="2"/>
  <c r="N186" i="2"/>
  <c r="D187" i="1" s="1"/>
  <c r="N926" i="2"/>
  <c r="D925" i="1" s="1"/>
  <c r="O29" i="2"/>
  <c r="N648" i="2"/>
  <c r="D649" i="1" s="1"/>
  <c r="N646" i="2"/>
  <c r="D647" i="1" s="1"/>
  <c r="N545" i="2"/>
  <c r="D546" i="1" s="1"/>
  <c r="N1431" i="2"/>
  <c r="D1426" i="1" s="1"/>
  <c r="N1193" i="2"/>
  <c r="D1191" i="1" s="1"/>
  <c r="N471" i="2"/>
  <c r="D472" i="1" s="1"/>
  <c r="N623" i="2"/>
  <c r="D624" i="1" s="1"/>
  <c r="N961" i="2"/>
  <c r="D959" i="1" s="1"/>
  <c r="N586" i="2"/>
  <c r="D587" i="1" s="1"/>
  <c r="N1187" i="2"/>
  <c r="D1185" i="1" s="1"/>
  <c r="O18" i="2"/>
  <c r="N621" i="2"/>
  <c r="D622" i="1" s="1"/>
  <c r="O9" i="2"/>
  <c r="N912" i="2"/>
  <c r="D911" i="1" s="1"/>
  <c r="N632" i="2"/>
  <c r="D633" i="1" s="1"/>
  <c r="N204" i="2"/>
  <c r="D205" i="1" s="1"/>
  <c r="N387" i="2"/>
  <c r="D388" i="1" s="1"/>
  <c r="N209" i="2"/>
  <c r="D210" i="1" s="1"/>
  <c r="N662" i="2"/>
  <c r="D663" i="1" s="1"/>
  <c r="N80" i="2"/>
  <c r="D81" i="1" s="1"/>
  <c r="N318" i="2"/>
  <c r="D319" i="1" s="1"/>
  <c r="N396" i="2"/>
  <c r="D397" i="1" s="1"/>
  <c r="N866" i="2"/>
  <c r="D866" i="1" s="1"/>
  <c r="N917" i="2"/>
  <c r="D916" i="1" s="1"/>
  <c r="N934" i="2"/>
  <c r="D933" i="1" s="1"/>
  <c r="N501" i="2"/>
  <c r="D502" i="1" s="1"/>
  <c r="N383" i="2"/>
  <c r="D384" i="1" s="1"/>
  <c r="N888" i="2"/>
  <c r="D887" i="1" s="1"/>
  <c r="N909" i="2"/>
  <c r="D908" i="1" s="1"/>
  <c r="N619" i="2"/>
  <c r="D620" i="1" s="1"/>
  <c r="N817" i="2"/>
  <c r="D817" i="1" s="1"/>
  <c r="D1340" i="1"/>
  <c r="N620" i="2"/>
  <c r="D621" i="1" s="1"/>
  <c r="N548" i="2"/>
  <c r="D549" i="1" s="1"/>
  <c r="N448" i="2"/>
  <c r="D449" i="1" s="1"/>
  <c r="N719" i="2"/>
  <c r="D719" i="1" s="1"/>
  <c r="N1035" i="2"/>
  <c r="D1033" i="1" s="1"/>
  <c r="N722" i="2"/>
  <c r="D722" i="1" s="1"/>
  <c r="N946" i="2"/>
  <c r="D945" i="1" s="1"/>
  <c r="N900" i="2"/>
  <c r="D899" i="1" s="1"/>
  <c r="N837" i="2"/>
  <c r="D837" i="1" s="1"/>
  <c r="N982" i="2"/>
  <c r="D980" i="1" s="1"/>
  <c r="N60" i="2"/>
  <c r="D61" i="1" s="1"/>
  <c r="N40" i="2"/>
  <c r="D41" i="1" s="1"/>
  <c r="N914" i="2"/>
  <c r="D913" i="1" s="1"/>
  <c r="O24" i="2"/>
  <c r="N1434" i="2"/>
  <c r="D1429" i="1" s="1"/>
  <c r="A137" i="2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N948" i="2"/>
  <c r="D947" i="1" s="1"/>
  <c r="O14" i="2"/>
  <c r="N407" i="2"/>
  <c r="D408" i="1" s="1"/>
  <c r="N1140" i="2"/>
  <c r="D1138" i="1" s="1"/>
  <c r="N258" i="2"/>
  <c r="D259" i="1" s="1"/>
  <c r="N1023" i="2"/>
  <c r="D1021" i="1" s="1"/>
  <c r="N791" i="2"/>
  <c r="D791" i="1" s="1"/>
  <c r="N756" i="2"/>
  <c r="D756" i="1" s="1"/>
  <c r="N568" i="2"/>
  <c r="D569" i="1" s="1"/>
  <c r="N32" i="2"/>
  <c r="D33" i="1" s="1"/>
  <c r="N16" i="2"/>
  <c r="D17" i="1" s="1"/>
  <c r="N1129" i="2"/>
  <c r="D1127" i="1" s="1"/>
  <c r="N479" i="2"/>
  <c r="D480" i="1" s="1"/>
  <c r="N673" i="2"/>
  <c r="D674" i="1" s="1"/>
  <c r="N566" i="2"/>
  <c r="D567" i="1" s="1"/>
  <c r="N408" i="2"/>
  <c r="D409" i="1" s="1"/>
  <c r="N518" i="2"/>
  <c r="D519" i="1" s="1"/>
  <c r="N1052" i="2"/>
  <c r="D1050" i="1" s="1"/>
  <c r="N104" i="2"/>
  <c r="D105" i="1" s="1"/>
  <c r="N1158" i="2"/>
  <c r="D1156" i="1" s="1"/>
  <c r="N1160" i="2"/>
  <c r="D1158" i="1" s="1"/>
  <c r="N248" i="2"/>
  <c r="D249" i="1" s="1"/>
  <c r="H1463" i="15"/>
  <c r="G1464" i="15"/>
  <c r="F1464" i="13"/>
  <c r="M1036" i="17"/>
  <c r="P1036" i="17" s="1"/>
  <c r="P849" i="17"/>
  <c r="P754" i="17"/>
  <c r="P790" i="17"/>
  <c r="P783" i="17"/>
  <c r="P945" i="17"/>
  <c r="P850" i="17"/>
  <c r="P1020" i="17"/>
  <c r="P860" i="17"/>
  <c r="P770" i="17"/>
  <c r="P793" i="17"/>
  <c r="P830" i="17"/>
  <c r="P837" i="17"/>
  <c r="P520" i="17"/>
  <c r="P795" i="17"/>
  <c r="P761" i="17"/>
  <c r="P773" i="17"/>
  <c r="M1018" i="17"/>
  <c r="P1018" i="17" s="1"/>
  <c r="M513" i="17"/>
  <c r="P513" i="17" s="1"/>
  <c r="P767" i="17"/>
  <c r="P772" i="17"/>
  <c r="P778" i="17"/>
  <c r="P801" i="17"/>
  <c r="M911" i="17"/>
  <c r="P911" i="17" s="1"/>
  <c r="P764" i="17"/>
  <c r="P948" i="17"/>
  <c r="M968" i="17"/>
  <c r="P968" i="17" s="1"/>
  <c r="P1004" i="17"/>
  <c r="P780" i="17"/>
  <c r="P854" i="17"/>
  <c r="P774" i="17"/>
  <c r="P791" i="17"/>
  <c r="P496" i="17"/>
  <c r="P946" i="17"/>
  <c r="M965" i="17"/>
  <c r="P965" i="17" s="1"/>
  <c r="M1034" i="17"/>
  <c r="P1034" i="17" s="1"/>
  <c r="P787" i="17"/>
  <c r="P280" i="17"/>
  <c r="P762" i="17"/>
  <c r="P804" i="17"/>
  <c r="M507" i="17"/>
  <c r="P507" i="17" s="1"/>
  <c r="P809" i="17"/>
  <c r="P823" i="17"/>
  <c r="P841" i="17"/>
  <c r="J1039" i="17"/>
  <c r="P803" i="17"/>
  <c r="P825" i="17"/>
  <c r="P999" i="17"/>
  <c r="P858" i="17"/>
  <c r="M504" i="17"/>
  <c r="P834" i="17"/>
  <c r="P868" i="17"/>
  <c r="F1039" i="17"/>
  <c r="M935" i="17"/>
  <c r="P756" i="17"/>
  <c r="P828" i="17"/>
  <c r="P494" i="11"/>
  <c r="P503" i="11"/>
  <c r="P171" i="11"/>
  <c r="P968" i="11"/>
  <c r="P993" i="11"/>
  <c r="M907" i="11"/>
  <c r="P907" i="11" s="1"/>
  <c r="P973" i="11"/>
  <c r="P1031" i="11"/>
  <c r="P496" i="11"/>
  <c r="P976" i="11"/>
  <c r="P970" i="11"/>
  <c r="P922" i="11"/>
  <c r="P959" i="11"/>
  <c r="P516" i="11"/>
  <c r="P927" i="11"/>
  <c r="P137" i="11"/>
  <c r="P944" i="11"/>
  <c r="P471" i="11"/>
  <c r="P933" i="11"/>
  <c r="P905" i="11"/>
  <c r="P945" i="11"/>
  <c r="M774" i="11"/>
  <c r="P774" i="11" s="1"/>
  <c r="P43" i="11"/>
  <c r="P767" i="11"/>
  <c r="P948" i="11"/>
  <c r="P897" i="11"/>
  <c r="P522" i="11"/>
  <c r="P921" i="11"/>
  <c r="P947" i="11"/>
  <c r="P991" i="11"/>
  <c r="P529" i="11"/>
  <c r="P527" i="11"/>
  <c r="P498" i="11"/>
  <c r="P530" i="11"/>
  <c r="P989" i="11"/>
  <c r="P493" i="11"/>
  <c r="P1032" i="11"/>
  <c r="P896" i="11"/>
  <c r="P528" i="11"/>
  <c r="P1021" i="11"/>
  <c r="P499" i="11"/>
  <c r="P985" i="11"/>
  <c r="P1020" i="11"/>
  <c r="P497" i="11"/>
  <c r="P975" i="11"/>
  <c r="P999" i="11"/>
  <c r="P57" i="11"/>
  <c r="M1014" i="11"/>
  <c r="P1014" i="11" s="1"/>
  <c r="M502" i="11"/>
  <c r="P502" i="11" s="1"/>
  <c r="P1017" i="11"/>
  <c r="P478" i="11"/>
  <c r="P513" i="11"/>
  <c r="P998" i="11"/>
  <c r="M949" i="11"/>
  <c r="P949" i="11" s="1"/>
  <c r="M495" i="11"/>
  <c r="P495" i="11" s="1"/>
  <c r="P920" i="11"/>
  <c r="P1015" i="11"/>
  <c r="P193" i="11"/>
  <c r="P898" i="11"/>
  <c r="P472" i="11"/>
  <c r="P287" i="11"/>
  <c r="P469" i="11"/>
  <c r="P974" i="11"/>
  <c r="P951" i="11"/>
  <c r="P904" i="11"/>
  <c r="M1030" i="11"/>
  <c r="P1030" i="11" s="1"/>
  <c r="P900" i="11"/>
  <c r="P69" i="11"/>
  <c r="P876" i="11"/>
  <c r="M903" i="11"/>
  <c r="P903" i="11" s="1"/>
  <c r="P1039" i="11"/>
  <c r="M978" i="11"/>
  <c r="P978" i="11" s="1"/>
  <c r="M409" i="11"/>
  <c r="P409" i="11" s="1"/>
  <c r="P969" i="11"/>
  <c r="M952" i="11"/>
  <c r="P952" i="11" s="1"/>
  <c r="P958" i="11"/>
  <c r="M977" i="11"/>
  <c r="P977" i="11" s="1"/>
  <c r="M491" i="11"/>
  <c r="P491" i="11" s="1"/>
  <c r="M1038" i="11"/>
  <c r="P1038" i="11" s="1"/>
  <c r="J1047" i="11"/>
  <c r="M501" i="11"/>
  <c r="P501" i="11" s="1"/>
  <c r="P967" i="11"/>
  <c r="P954" i="11"/>
  <c r="P960" i="11"/>
  <c r="M914" i="11"/>
  <c r="P914" i="11" s="1"/>
  <c r="M964" i="11"/>
  <c r="P964" i="11" s="1"/>
  <c r="M520" i="11"/>
  <c r="P520" i="11" s="1"/>
  <c r="M916" i="11"/>
  <c r="P916" i="11" s="1"/>
  <c r="M962" i="11"/>
  <c r="P962" i="11" s="1"/>
  <c r="M901" i="11"/>
  <c r="P901" i="11" s="1"/>
  <c r="M912" i="11"/>
  <c r="P912" i="11" s="1"/>
  <c r="M966" i="11"/>
  <c r="P966" i="11" s="1"/>
  <c r="M34" i="11"/>
  <c r="M458" i="11"/>
  <c r="P458" i="11" s="1"/>
  <c r="M961" i="11"/>
  <c r="P961" i="11" s="1"/>
  <c r="M222" i="11"/>
  <c r="P222" i="11" s="1"/>
  <c r="P523" i="11"/>
  <c r="M971" i="11"/>
  <c r="P971" i="11" s="1"/>
  <c r="M9" i="11"/>
  <c r="M460" i="11"/>
  <c r="P460" i="11" s="1"/>
  <c r="P129" i="16"/>
  <c r="P48" i="16"/>
  <c r="P911" i="16"/>
  <c r="P219" i="16"/>
  <c r="P421" i="16"/>
  <c r="P9" i="16"/>
  <c r="P190" i="16"/>
  <c r="P546" i="16"/>
  <c r="P602" i="16"/>
  <c r="P618" i="16"/>
  <c r="P136" i="16"/>
  <c r="P179" i="16"/>
  <c r="P169" i="16"/>
  <c r="P234" i="16"/>
  <c r="P81" i="16"/>
  <c r="P632" i="16"/>
  <c r="P449" i="16"/>
  <c r="P656" i="16"/>
  <c r="P697" i="16"/>
  <c r="P1182" i="16"/>
  <c r="P622" i="16"/>
  <c r="P258" i="16"/>
  <c r="P923" i="16"/>
  <c r="P213" i="16"/>
  <c r="P584" i="16"/>
  <c r="P17" i="16"/>
  <c r="P97" i="16"/>
  <c r="P362" i="16"/>
  <c r="P550" i="16"/>
  <c r="P660" i="16"/>
  <c r="P126" i="16"/>
  <c r="P185" i="16"/>
  <c r="P887" i="16"/>
  <c r="P437" i="16"/>
  <c r="P515" i="16"/>
  <c r="P626" i="16"/>
  <c r="P687" i="16"/>
  <c r="P909" i="16"/>
  <c r="P889" i="16"/>
  <c r="P920" i="16"/>
  <c r="M95" i="16"/>
  <c r="P95" i="16" s="1"/>
  <c r="M98" i="16"/>
  <c r="P98" i="16" s="1"/>
  <c r="M895" i="16"/>
  <c r="P895" i="16" s="1"/>
  <c r="M440" i="16"/>
  <c r="P440" i="16" s="1"/>
  <c r="M293" i="16"/>
  <c r="M1248" i="16"/>
  <c r="P1248" i="16" s="1"/>
  <c r="M203" i="16"/>
  <c r="P203" i="16" s="1"/>
  <c r="M111" i="16"/>
  <c r="P111" i="16" s="1"/>
  <c r="M934" i="16"/>
  <c r="P934" i="16" s="1"/>
  <c r="M281" i="16"/>
  <c r="P281" i="16" s="1"/>
  <c r="M1282" i="16"/>
  <c r="P1282" i="16" s="1"/>
  <c r="M1194" i="16"/>
  <c r="P1194" i="16" s="1"/>
  <c r="M893" i="16"/>
  <c r="P893" i="16" s="1"/>
  <c r="M409" i="16"/>
  <c r="P409" i="16" s="1"/>
  <c r="M496" i="16"/>
  <c r="P496" i="16" s="1"/>
  <c r="M210" i="16"/>
  <c r="P210" i="16" s="1"/>
  <c r="M156" i="16"/>
  <c r="P156" i="16" s="1"/>
  <c r="M88" i="16"/>
  <c r="P88" i="16" s="1"/>
  <c r="M1069" i="16"/>
  <c r="M330" i="16"/>
  <c r="M130" i="16"/>
  <c r="P130" i="16" s="1"/>
  <c r="P930" i="16"/>
  <c r="P194" i="16"/>
  <c r="P139" i="16"/>
  <c r="P942" i="16"/>
  <c r="M38" i="16"/>
  <c r="P38" i="16" s="1"/>
  <c r="M600" i="16"/>
  <c r="P600" i="16" s="1"/>
  <c r="M412" i="16"/>
  <c r="P412" i="16" s="1"/>
  <c r="F413" i="1" s="1"/>
  <c r="M146" i="16"/>
  <c r="P146" i="16" s="1"/>
  <c r="P328" i="16"/>
  <c r="M968" i="16"/>
  <c r="P968" i="16" s="1"/>
  <c r="P502" i="16"/>
  <c r="P907" i="16"/>
  <c r="P941" i="16"/>
  <c r="P411" i="16"/>
  <c r="P564" i="16"/>
  <c r="P604" i="16"/>
  <c r="P634" i="16"/>
  <c r="P994" i="16"/>
  <c r="P548" i="16"/>
  <c r="P692" i="16"/>
  <c r="P812" i="16"/>
  <c r="P297" i="16"/>
  <c r="P1168" i="16"/>
  <c r="P480" i="16"/>
  <c r="P248" i="16"/>
  <c r="P299" i="16"/>
  <c r="P905" i="16"/>
  <c r="F904" i="1" s="1"/>
  <c r="P84" i="16"/>
  <c r="P541" i="16"/>
  <c r="P581" i="16"/>
  <c r="P605" i="16"/>
  <c r="P659" i="16"/>
  <c r="P890" i="16"/>
  <c r="P1034" i="16"/>
  <c r="P922" i="16"/>
  <c r="P406" i="16"/>
  <c r="P494" i="16"/>
  <c r="P572" i="16"/>
  <c r="P202" i="16"/>
  <c r="P308" i="16"/>
  <c r="P455" i="16"/>
  <c r="P903" i="16"/>
  <c r="P576" i="16"/>
  <c r="P392" i="16"/>
  <c r="P943" i="16"/>
  <c r="P590" i="16"/>
  <c r="P1065" i="16"/>
  <c r="P912" i="16"/>
  <c r="P899" i="16"/>
  <c r="P1064" i="16"/>
  <c r="P433" i="16"/>
  <c r="P395" i="16"/>
  <c r="P791" i="16"/>
  <c r="P250" i="16"/>
  <c r="P417" i="16"/>
  <c r="P427" i="16"/>
  <c r="P55" i="16"/>
  <c r="P1121" i="16"/>
  <c r="P443" i="16"/>
  <c r="P218" i="16"/>
  <c r="P655" i="16"/>
  <c r="P540" i="16"/>
  <c r="P461" i="16"/>
  <c r="P986" i="16"/>
  <c r="P673" i="16"/>
  <c r="P974" i="16"/>
  <c r="P424" i="16"/>
  <c r="P888" i="16"/>
  <c r="P945" i="16"/>
  <c r="P1009" i="16"/>
  <c r="P668" i="16"/>
  <c r="P1039" i="16"/>
  <c r="P148" i="16"/>
  <c r="P901" i="16"/>
  <c r="P610" i="16"/>
  <c r="P927" i="16"/>
  <c r="F926" i="1" s="1"/>
  <c r="P983" i="16"/>
  <c r="M620" i="16"/>
  <c r="P620" i="16" s="1"/>
  <c r="P401" i="16"/>
  <c r="P538" i="16"/>
  <c r="P938" i="16"/>
  <c r="P473" i="16"/>
  <c r="P531" i="16"/>
  <c r="P1054" i="16"/>
  <c r="P457" i="16"/>
  <c r="P413" i="16"/>
  <c r="P386" i="16"/>
  <c r="P34" i="16"/>
  <c r="P444" i="16"/>
  <c r="P415" i="16"/>
  <c r="P206" i="16"/>
  <c r="P419" i="16"/>
  <c r="P690" i="16"/>
  <c r="P510" i="16"/>
  <c r="P525" i="16"/>
  <c r="P935" i="16"/>
  <c r="P1025" i="16"/>
  <c r="P1355" i="16"/>
  <c r="P453" i="16"/>
  <c r="P469" i="16"/>
  <c r="P492" i="16"/>
  <c r="P606" i="16"/>
  <c r="P251" i="16"/>
  <c r="P946" i="16"/>
  <c r="P402" i="16"/>
  <c r="P393" i="16"/>
  <c r="P579" i="16"/>
  <c r="P695" i="16"/>
  <c r="P666" i="16"/>
  <c r="P926" i="16"/>
  <c r="P484" i="16"/>
  <c r="P642" i="16"/>
  <c r="P918" i="16"/>
  <c r="P439" i="16"/>
  <c r="P1098" i="16"/>
  <c r="P913" i="16"/>
  <c r="P382" i="16"/>
  <c r="P390" i="16"/>
  <c r="M1011" i="16"/>
  <c r="P1011" i="16" s="1"/>
  <c r="P663" i="16"/>
  <c r="P500" i="16"/>
  <c r="P891" i="16"/>
  <c r="P894" i="16"/>
  <c r="P925" i="16"/>
  <c r="P830" i="16"/>
  <c r="P671" i="16"/>
  <c r="P597" i="16"/>
  <c r="P472" i="16"/>
  <c r="P936" i="16"/>
  <c r="P672" i="16"/>
  <c r="P921" i="16"/>
  <c r="P463" i="16"/>
  <c r="P441" i="16"/>
  <c r="P404" i="16"/>
  <c r="P651" i="16"/>
  <c r="P488" i="16"/>
  <c r="P405" i="16"/>
  <c r="P561" i="16"/>
  <c r="P435" i="16"/>
  <c r="P928" i="16"/>
  <c r="P1344" i="16"/>
  <c r="P385" i="16"/>
  <c r="P407" i="16"/>
  <c r="P436" i="16"/>
  <c r="P460" i="16"/>
  <c r="P491" i="16"/>
  <c r="P549" i="16"/>
  <c r="P557" i="16"/>
  <c r="P573" i="16"/>
  <c r="P589" i="16"/>
  <c r="P629" i="16"/>
  <c r="P667" i="16"/>
  <c r="P679" i="16"/>
  <c r="P700" i="16"/>
  <c r="P442" i="16"/>
  <c r="P915" i="16"/>
  <c r="P556" i="16"/>
  <c r="P588" i="16"/>
  <c r="P445" i="16"/>
  <c r="M650" i="16"/>
  <c r="P650" i="16" s="1"/>
  <c r="M640" i="16"/>
  <c r="P640" i="16" s="1"/>
  <c r="P897" i="16"/>
  <c r="P577" i="16"/>
  <c r="P569" i="16"/>
  <c r="P932" i="16"/>
  <c r="P636" i="16"/>
  <c r="P884" i="16"/>
  <c r="P621" i="16"/>
  <c r="P400" i="16"/>
  <c r="P518" i="16"/>
  <c r="P580" i="16"/>
  <c r="P428" i="16"/>
  <c r="P487" i="16"/>
  <c r="P593" i="16"/>
  <c r="P609" i="16"/>
  <c r="P902" i="16"/>
  <c r="P944" i="16"/>
  <c r="P539" i="16"/>
  <c r="P723" i="16"/>
  <c r="P431" i="16"/>
  <c r="P478" i="16"/>
  <c r="P594" i="16"/>
  <c r="M448" i="16"/>
  <c r="P448" i="16" s="1"/>
  <c r="P696" i="16"/>
  <c r="P686" i="16"/>
  <c r="P644" i="16"/>
  <c r="P499" i="16"/>
  <c r="P498" i="16"/>
  <c r="P937" i="16"/>
  <c r="P495" i="16"/>
  <c r="P106" i="16"/>
  <c r="P649" i="16"/>
  <c r="P698" i="16"/>
  <c r="P675" i="16"/>
  <c r="P607" i="16"/>
  <c r="P383" i="16"/>
  <c r="P562" i="16"/>
  <c r="P592" i="16"/>
  <c r="P1296" i="16"/>
  <c r="P565" i="16"/>
  <c r="P504" i="16"/>
  <c r="P554" i="16"/>
  <c r="P570" i="16"/>
  <c r="P578" i="16"/>
  <c r="P586" i="16"/>
  <c r="P648" i="16"/>
  <c r="P664" i="16"/>
  <c r="P680" i="16"/>
  <c r="P693" i="16"/>
  <c r="P467" i="16"/>
  <c r="P506" i="16"/>
  <c r="P552" i="16"/>
  <c r="P612" i="16"/>
  <c r="P628" i="16"/>
  <c r="P689" i="16"/>
  <c r="P702" i="16"/>
  <c r="P745" i="16"/>
  <c r="M418" i="16"/>
  <c r="P418" i="16" s="1"/>
  <c r="P507" i="16"/>
  <c r="P537" i="16"/>
  <c r="P553" i="16"/>
  <c r="M585" i="16"/>
  <c r="P585" i="16" s="1"/>
  <c r="P601" i="16"/>
  <c r="M625" i="16"/>
  <c r="P625" i="16" s="1"/>
  <c r="M639" i="16"/>
  <c r="P639" i="16" s="1"/>
  <c r="M647" i="16"/>
  <c r="P647" i="16" s="1"/>
  <c r="P682" i="16"/>
  <c r="M1399" i="16"/>
  <c r="M722" i="16"/>
  <c r="P722" i="16" s="1"/>
  <c r="P389" i="16"/>
  <c r="P535" i="16"/>
  <c r="P482" i="16"/>
  <c r="P454" i="16"/>
  <c r="P462" i="16"/>
  <c r="P528" i="16"/>
  <c r="P583" i="16"/>
  <c r="P782" i="16"/>
  <c r="P613" i="16"/>
  <c r="P476" i="16"/>
  <c r="P617" i="16"/>
  <c r="P643" i="16"/>
  <c r="P1295" i="16"/>
  <c r="P514" i="16"/>
  <c r="P511" i="16"/>
  <c r="P542" i="16"/>
  <c r="P558" i="16"/>
  <c r="P574" i="16"/>
  <c r="P582" i="16"/>
  <c r="P614" i="16"/>
  <c r="P676" i="16"/>
  <c r="P691" i="16"/>
  <c r="P134" i="16"/>
  <c r="P459" i="16"/>
  <c r="P475" i="16"/>
  <c r="P490" i="16"/>
  <c r="P544" i="16"/>
  <c r="P624" i="16"/>
  <c r="P545" i="16"/>
  <c r="P526" i="16"/>
  <c r="M635" i="16"/>
  <c r="P635" i="16" s="1"/>
  <c r="M713" i="16"/>
  <c r="P713" i="16" s="1"/>
  <c r="P493" i="16"/>
  <c r="M513" i="16"/>
  <c r="P513" i="16" s="1"/>
  <c r="P654" i="16"/>
  <c r="P694" i="16"/>
  <c r="P517" i="16"/>
  <c r="M519" i="16"/>
  <c r="P519" i="16" s="1"/>
  <c r="P533" i="16"/>
  <c r="P608" i="16"/>
  <c r="P699" i="16"/>
  <c r="P724" i="16"/>
  <c r="P376" i="16"/>
  <c r="M1410" i="16"/>
  <c r="P1410" i="16" s="1"/>
  <c r="M638" i="16"/>
  <c r="P638" i="16" s="1"/>
  <c r="M670" i="16"/>
  <c r="P670" i="16" s="1"/>
  <c r="M685" i="16"/>
  <c r="P685" i="16" s="1"/>
  <c r="M1299" i="16"/>
  <c r="P1299" i="16" s="1"/>
  <c r="P630" i="16"/>
  <c r="P374" i="16"/>
  <c r="P598" i="16"/>
  <c r="P658" i="16"/>
  <c r="M1184" i="16"/>
  <c r="P1184" i="16" s="1"/>
  <c r="M527" i="16"/>
  <c r="P527" i="16" s="1"/>
  <c r="M566" i="16"/>
  <c r="P566" i="16" s="1"/>
  <c r="P521" i="16"/>
  <c r="P529" i="16"/>
  <c r="M596" i="16"/>
  <c r="P596" i="16" s="1"/>
  <c r="M674" i="16"/>
  <c r="P674" i="16" s="1"/>
  <c r="P706" i="16"/>
  <c r="P410" i="16"/>
  <c r="P416" i="16"/>
  <c r="P434" i="16"/>
  <c r="M1347" i="16"/>
  <c r="P1347" i="16" s="1"/>
  <c r="P587" i="16"/>
  <c r="P1323" i="16"/>
  <c r="P1312" i="16"/>
  <c r="P701" i="16"/>
  <c r="M820" i="16"/>
  <c r="P820" i="16" s="1"/>
  <c r="M396" i="16"/>
  <c r="P396" i="16" s="1"/>
  <c r="P369" i="16"/>
  <c r="P1331" i="16"/>
  <c r="P512" i="16"/>
  <c r="P403" i="16"/>
  <c r="P414" i="16"/>
  <c r="M1368" i="16"/>
  <c r="P1368" i="16" s="1"/>
  <c r="M372" i="16"/>
  <c r="P372" i="16" s="1"/>
  <c r="M370" i="16"/>
  <c r="P370" i="16" s="1"/>
  <c r="P516" i="16"/>
  <c r="P458" i="16"/>
  <c r="P466" i="16"/>
  <c r="P623" i="16"/>
  <c r="F1464" i="16"/>
  <c r="P819" i="16"/>
  <c r="M1440" i="16"/>
  <c r="P1440" i="16" s="1"/>
  <c r="M1407" i="16"/>
  <c r="P1407" i="16" s="1"/>
  <c r="M898" i="16"/>
  <c r="P898" i="16" s="1"/>
  <c r="M929" i="16"/>
  <c r="P929" i="16" s="1"/>
  <c r="M1369" i="16"/>
  <c r="P1369" i="16" s="1"/>
  <c r="M391" i="16"/>
  <c r="M450" i="16"/>
  <c r="P450" i="16" s="1"/>
  <c r="M551" i="16"/>
  <c r="P551" i="16" s="1"/>
  <c r="M559" i="16"/>
  <c r="P559" i="16" s="1"/>
  <c r="M1319" i="16"/>
  <c r="P1319" i="16" s="1"/>
  <c r="M1360" i="16"/>
  <c r="M1380" i="16"/>
  <c r="P1380" i="16" s="1"/>
  <c r="P669" i="16"/>
  <c r="P399" i="16"/>
  <c r="P688" i="16"/>
  <c r="P917" i="16"/>
  <c r="P387" i="16"/>
  <c r="P426" i="16"/>
  <c r="P474" i="16"/>
  <c r="P485" i="16"/>
  <c r="P501" i="16"/>
  <c r="P509" i="16"/>
  <c r="P524" i="16"/>
  <c r="P532" i="16"/>
  <c r="M543" i="16"/>
  <c r="P543" i="16" s="1"/>
  <c r="P567" i="16"/>
  <c r="P575" i="16"/>
  <c r="M599" i="16"/>
  <c r="P599" i="16" s="1"/>
  <c r="P611" i="16"/>
  <c r="M631" i="16"/>
  <c r="P631" i="16" s="1"/>
  <c r="P637" i="16"/>
  <c r="M645" i="16"/>
  <c r="P645" i="16" s="1"/>
  <c r="M653" i="16"/>
  <c r="P653" i="16" s="1"/>
  <c r="P1352" i="16"/>
  <c r="M726" i="16"/>
  <c r="P726" i="16" s="1"/>
  <c r="M1298" i="16"/>
  <c r="P1298" i="16" s="1"/>
  <c r="M364" i="16"/>
  <c r="P364" i="16" s="1"/>
  <c r="M1303" i="16"/>
  <c r="P1303" i="16" s="1"/>
  <c r="M933" i="16"/>
  <c r="P933" i="16" s="1"/>
  <c r="M378" i="16"/>
  <c r="P378" i="16" s="1"/>
  <c r="M446" i="16"/>
  <c r="P446" i="16" s="1"/>
  <c r="M555" i="16"/>
  <c r="P555" i="16" s="1"/>
  <c r="M1362" i="16"/>
  <c r="P1362" i="16" s="1"/>
  <c r="P752" i="16"/>
  <c r="P684" i="16"/>
  <c r="M838" i="16"/>
  <c r="P838" i="16" s="1"/>
  <c r="M914" i="16"/>
  <c r="P914" i="16" s="1"/>
  <c r="M1294" i="16"/>
  <c r="P1294" i="16" s="1"/>
  <c r="M1411" i="16"/>
  <c r="P1411" i="16" s="1"/>
  <c r="M422" i="16"/>
  <c r="P422" i="16" s="1"/>
  <c r="P430" i="16"/>
  <c r="M470" i="16"/>
  <c r="P470" i="16" s="1"/>
  <c r="P481" i="16"/>
  <c r="P489" i="16"/>
  <c r="P497" i="16"/>
  <c r="M505" i="16"/>
  <c r="P505" i="16" s="1"/>
  <c r="P520" i="16"/>
  <c r="P536" i="16"/>
  <c r="M547" i="16"/>
  <c r="P547" i="16" s="1"/>
  <c r="M563" i="16"/>
  <c r="P563" i="16" s="1"/>
  <c r="P571" i="16"/>
  <c r="P603" i="16"/>
  <c r="P619" i="16"/>
  <c r="M627" i="16"/>
  <c r="P627" i="16" s="1"/>
  <c r="P633" i="16"/>
  <c r="P641" i="16"/>
  <c r="P657" i="16"/>
  <c r="P665" i="16"/>
  <c r="M681" i="16"/>
  <c r="P681" i="16" s="1"/>
  <c r="M772" i="16"/>
  <c r="P772" i="16" s="1"/>
  <c r="M825" i="16"/>
  <c r="P825" i="16" s="1"/>
  <c r="M852" i="16"/>
  <c r="P852" i="16" s="1"/>
  <c r="P1029" i="10"/>
  <c r="P14" i="10"/>
  <c r="P986" i="10"/>
  <c r="P974" i="10"/>
  <c r="P434" i="10"/>
  <c r="P919" i="10"/>
  <c r="P121" i="10"/>
  <c r="P71" i="10"/>
  <c r="P931" i="10"/>
  <c r="P1009" i="10"/>
  <c r="P979" i="10"/>
  <c r="P1255" i="10"/>
  <c r="P442" i="10"/>
  <c r="P1265" i="10"/>
  <c r="P1239" i="10"/>
  <c r="P1198" i="10"/>
  <c r="P138" i="10"/>
  <c r="P1002" i="10"/>
  <c r="P107" i="10"/>
  <c r="P58" i="10"/>
  <c r="P1069" i="10"/>
  <c r="P1231" i="10"/>
  <c r="P149" i="10"/>
  <c r="P120" i="10"/>
  <c r="P417" i="10"/>
  <c r="P403" i="10"/>
  <c r="P387" i="10"/>
  <c r="P908" i="10"/>
  <c r="P411" i="10"/>
  <c r="P962" i="10"/>
  <c r="P1220" i="10"/>
  <c r="P301" i="10"/>
  <c r="P1202" i="10"/>
  <c r="M1311" i="10"/>
  <c r="M1425" i="10"/>
  <c r="P1425" i="10" s="1"/>
  <c r="M945" i="10"/>
  <c r="P945" i="10" s="1"/>
  <c r="M961" i="10"/>
  <c r="M899" i="10"/>
  <c r="P899" i="10" s="1"/>
  <c r="M458" i="10"/>
  <c r="P458" i="10" s="1"/>
  <c r="M884" i="10"/>
  <c r="M1081" i="10"/>
  <c r="P1081" i="10" s="1"/>
  <c r="M50" i="10"/>
  <c r="P50" i="10" s="1"/>
  <c r="M94" i="10"/>
  <c r="P94" i="10" s="1"/>
  <c r="M126" i="10"/>
  <c r="P126" i="10" s="1"/>
  <c r="M1180" i="10"/>
  <c r="P1180" i="10" s="1"/>
  <c r="P1334" i="10"/>
  <c r="P1205" i="10"/>
  <c r="M1196" i="10"/>
  <c r="P1196" i="10" s="1"/>
  <c r="M1057" i="10"/>
  <c r="P1057" i="10" s="1"/>
  <c r="M1132" i="10"/>
  <c r="P1132" i="10" s="1"/>
  <c r="M1060" i="10"/>
  <c r="P1060" i="10" s="1"/>
  <c r="M1087" i="10"/>
  <c r="M1273" i="10"/>
  <c r="P1273" i="10" s="1"/>
  <c r="M283" i="10"/>
  <c r="M26" i="10"/>
  <c r="P26" i="10" s="1"/>
  <c r="M1185" i="10"/>
  <c r="P1185" i="10" s="1"/>
  <c r="M162" i="10"/>
  <c r="P162" i="10" s="1"/>
  <c r="F163" i="1" s="1"/>
  <c r="M1112" i="10"/>
  <c r="P1112" i="10" s="1"/>
  <c r="F1110" i="1" s="1"/>
  <c r="P236" i="10"/>
  <c r="P893" i="10"/>
  <c r="P207" i="10"/>
  <c r="P303" i="10"/>
  <c r="P84" i="10"/>
  <c r="M1458" i="10"/>
  <c r="P1458" i="10" s="1"/>
  <c r="M1254" i="10"/>
  <c r="M616" i="10"/>
  <c r="P616" i="10" s="1"/>
  <c r="M1033" i="10"/>
  <c r="P1033" i="10" s="1"/>
  <c r="M1001" i="10"/>
  <c r="P1001" i="10" s="1"/>
  <c r="M1460" i="10"/>
  <c r="P1460" i="10" s="1"/>
  <c r="M935" i="10"/>
  <c r="P935" i="10" s="1"/>
  <c r="M516" i="10"/>
  <c r="P516" i="10" s="1"/>
  <c r="M683" i="10"/>
  <c r="P683" i="10" s="1"/>
  <c r="F684" i="1" s="1"/>
  <c r="P189" i="10"/>
  <c r="P1135" i="10"/>
  <c r="P1177" i="10"/>
  <c r="P269" i="10"/>
  <c r="P738" i="10"/>
  <c r="P425" i="10"/>
  <c r="F426" i="1" s="1"/>
  <c r="P484" i="10"/>
  <c r="P1137" i="10"/>
  <c r="P1022" i="10"/>
  <c r="P499" i="10"/>
  <c r="P1013" i="10"/>
  <c r="P956" i="10"/>
  <c r="P1012" i="10"/>
  <c r="P270" i="10"/>
  <c r="P902" i="10"/>
  <c r="P922" i="10"/>
  <c r="P1277" i="10"/>
  <c r="P1284" i="10"/>
  <c r="P1032" i="10"/>
  <c r="P1024" i="10"/>
  <c r="P965" i="10"/>
  <c r="P401" i="10"/>
  <c r="P456" i="10"/>
  <c r="P472" i="10"/>
  <c r="P885" i="10"/>
  <c r="P408" i="10"/>
  <c r="F409" i="1" s="1"/>
  <c r="P1320" i="10"/>
  <c r="P1326" i="10"/>
  <c r="P1042" i="10"/>
  <c r="P440" i="10"/>
  <c r="P73" i="10"/>
  <c r="P1149" i="10"/>
  <c r="P213" i="10"/>
  <c r="P264" i="10"/>
  <c r="P422" i="10"/>
  <c r="P75" i="10"/>
  <c r="P1148" i="10"/>
  <c r="P903" i="10"/>
  <c r="P984" i="10"/>
  <c r="P421" i="10"/>
  <c r="P460" i="10"/>
  <c r="P917" i="10"/>
  <c r="P991" i="10"/>
  <c r="P497" i="10"/>
  <c r="P11" i="10"/>
  <c r="P53" i="10"/>
  <c r="P464" i="10"/>
  <c r="F465" i="1" s="1"/>
  <c r="P921" i="10"/>
  <c r="P1207" i="10"/>
  <c r="P1030" i="10"/>
  <c r="M316" i="10"/>
  <c r="P316" i="10" s="1"/>
  <c r="P944" i="10"/>
  <c r="P1035" i="10"/>
  <c r="P454" i="10"/>
  <c r="P331" i="10"/>
  <c r="P1037" i="10"/>
  <c r="P459" i="10"/>
  <c r="P999" i="10"/>
  <c r="P998" i="10"/>
  <c r="P391" i="10"/>
  <c r="P1036" i="10"/>
  <c r="P487" i="10"/>
  <c r="P1131" i="10"/>
  <c r="P483" i="10"/>
  <c r="F484" i="1" s="1"/>
  <c r="P996" i="10"/>
  <c r="P1183" i="10"/>
  <c r="P1088" i="10"/>
  <c r="P940" i="10"/>
  <c r="P1005" i="10"/>
  <c r="P524" i="10"/>
  <c r="P923" i="10"/>
  <c r="P229" i="10"/>
  <c r="P1308" i="10"/>
  <c r="P990" i="10"/>
  <c r="P383" i="10"/>
  <c r="P452" i="10"/>
  <c r="F453" i="1" s="1"/>
  <c r="P938" i="10"/>
  <c r="P989" i="10"/>
  <c r="P942" i="10"/>
  <c r="P426" i="10"/>
  <c r="P1122" i="10"/>
  <c r="P970" i="10"/>
  <c r="P103" i="10"/>
  <c r="P1007" i="10"/>
  <c r="P735" i="10"/>
  <c r="P492" i="10"/>
  <c r="P519" i="10"/>
  <c r="P918" i="10"/>
  <c r="P1281" i="10"/>
  <c r="P1121" i="10"/>
  <c r="P253" i="10"/>
  <c r="P1233" i="10"/>
  <c r="P1314" i="10"/>
  <c r="P457" i="10"/>
  <c r="P1291" i="10"/>
  <c r="P1140" i="10"/>
  <c r="P834" i="10"/>
  <c r="P833" i="10"/>
  <c r="P1292" i="10"/>
  <c r="P1272" i="10"/>
  <c r="P1312" i="10"/>
  <c r="P479" i="10"/>
  <c r="F480" i="1" s="1"/>
  <c r="P934" i="10"/>
  <c r="P1263" i="10"/>
  <c r="P865" i="10"/>
  <c r="P1155" i="10"/>
  <c r="P1319" i="10"/>
  <c r="P721" i="10"/>
  <c r="P1266" i="10"/>
  <c r="P267" i="10"/>
  <c r="M691" i="10"/>
  <c r="P691" i="10" s="1"/>
  <c r="P1206" i="10"/>
  <c r="P1050" i="10"/>
  <c r="P926" i="10"/>
  <c r="P889" i="10"/>
  <c r="P1016" i="10"/>
  <c r="P368" i="10"/>
  <c r="P1151" i="10"/>
  <c r="M1270" i="10"/>
  <c r="P1270" i="10" s="1"/>
  <c r="M767" i="10"/>
  <c r="P767" i="10" s="1"/>
  <c r="M1093" i="10"/>
  <c r="P1093" i="10" s="1"/>
  <c r="M1316" i="10"/>
  <c r="P1316" i="10" s="1"/>
  <c r="M901" i="10"/>
  <c r="P901" i="10" s="1"/>
  <c r="M231" i="10"/>
  <c r="P1172" i="10"/>
  <c r="P1337" i="10"/>
  <c r="P453" i="10"/>
  <c r="M898" i="10"/>
  <c r="P898" i="10" s="1"/>
  <c r="M1347" i="10"/>
  <c r="P1347" i="10" s="1"/>
  <c r="M609" i="10"/>
  <c r="P609" i="10" s="1"/>
  <c r="M915" i="10"/>
  <c r="P915" i="10" s="1"/>
  <c r="P394" i="10"/>
  <c r="M706" i="10"/>
  <c r="M602" i="10"/>
  <c r="P602" i="10" s="1"/>
  <c r="P235" i="10"/>
  <c r="M522" i="10"/>
  <c r="P522" i="10" s="1"/>
  <c r="F523" i="1" s="1"/>
  <c r="M1294" i="10"/>
  <c r="P1294" i="10" s="1"/>
  <c r="M544" i="10"/>
  <c r="P544" i="10" s="1"/>
  <c r="M632" i="10"/>
  <c r="P632" i="10" s="1"/>
  <c r="M1401" i="10"/>
  <c r="P1401" i="10" s="1"/>
  <c r="M1435" i="10"/>
  <c r="P1435" i="10" s="1"/>
  <c r="M547" i="10"/>
  <c r="P547" i="10" s="1"/>
  <c r="M1369" i="10"/>
  <c r="P1369" i="10" s="1"/>
  <c r="M780" i="10"/>
  <c r="P780" i="10" s="1"/>
  <c r="M1139" i="10"/>
  <c r="M1128" i="10"/>
  <c r="P1128" i="10" s="1"/>
  <c r="P1329" i="10"/>
  <c r="P251" i="10"/>
  <c r="P1077" i="10"/>
  <c r="P1074" i="10"/>
  <c r="M617" i="10"/>
  <c r="P617" i="10" s="1"/>
  <c r="P365" i="10"/>
  <c r="P398" i="10"/>
  <c r="P511" i="10"/>
  <c r="P910" i="10"/>
  <c r="P933" i="10"/>
  <c r="M601" i="10"/>
  <c r="P601" i="10" s="1"/>
  <c r="M697" i="10"/>
  <c r="P697" i="10" s="1"/>
  <c r="M1318" i="10"/>
  <c r="P1318" i="10" s="1"/>
  <c r="P433" i="10"/>
  <c r="P1056" i="10"/>
  <c r="F1054" i="1" s="1"/>
  <c r="P737" i="10"/>
  <c r="P488" i="10"/>
  <c r="P473" i="10"/>
  <c r="P1332" i="10"/>
  <c r="P911" i="10"/>
  <c r="P897" i="10"/>
  <c r="P1349" i="10"/>
  <c r="P515" i="10"/>
  <c r="P1120" i="10"/>
  <c r="P1116" i="10"/>
  <c r="P1054" i="10"/>
  <c r="P281" i="10"/>
  <c r="M577" i="10"/>
  <c r="P577" i="10" s="1"/>
  <c r="P1243" i="10"/>
  <c r="P730" i="10"/>
  <c r="P937" i="10"/>
  <c r="P538" i="10"/>
  <c r="P1333" i="10"/>
  <c r="P1289" i="10"/>
  <c r="P1285" i="10"/>
  <c r="P894" i="10"/>
  <c r="P907" i="10"/>
  <c r="P948" i="10"/>
  <c r="P1345" i="10"/>
  <c r="P1300" i="10"/>
  <c r="P287" i="10"/>
  <c r="P271" i="10"/>
  <c r="P258" i="10"/>
  <c r="P1192" i="10"/>
  <c r="P886" i="10"/>
  <c r="M890" i="10"/>
  <c r="P890" i="10" s="1"/>
  <c r="P929" i="10"/>
  <c r="P1240" i="10"/>
  <c r="M743" i="10"/>
  <c r="P743" i="10" s="1"/>
  <c r="P1241" i="10"/>
  <c r="P291" i="10"/>
  <c r="P386" i="10"/>
  <c r="P826" i="10"/>
  <c r="P285" i="10"/>
  <c r="P1331" i="10"/>
  <c r="P1190" i="10"/>
  <c r="M610" i="10"/>
  <c r="P610" i="10" s="1"/>
  <c r="P1076" i="10"/>
  <c r="M545" i="10"/>
  <c r="P545" i="10" s="1"/>
  <c r="M675" i="10"/>
  <c r="P675" i="10" s="1"/>
  <c r="M1299" i="10"/>
  <c r="P1299" i="10" s="1"/>
  <c r="P1304" i="10"/>
  <c r="P1306" i="10"/>
  <c r="P1297" i="10"/>
  <c r="P879" i="10"/>
  <c r="P1118" i="10"/>
  <c r="P1330" i="10"/>
  <c r="P975" i="10"/>
  <c r="F973" i="1" s="1"/>
  <c r="M659" i="10"/>
  <c r="P659" i="10" s="1"/>
  <c r="P1237" i="10"/>
  <c r="M465" i="10"/>
  <c r="P465" i="10" s="1"/>
  <c r="F466" i="1" s="1"/>
  <c r="M1142" i="10"/>
  <c r="P1142" i="10" s="1"/>
  <c r="M1356" i="10"/>
  <c r="P1356" i="10" s="1"/>
  <c r="P1052" i="10"/>
  <c r="P963" i="10"/>
  <c r="M1438" i="10"/>
  <c r="P1438" i="10" s="1"/>
  <c r="M968" i="10"/>
  <c r="P968" i="10" s="1"/>
  <c r="P1169" i="10"/>
  <c r="M1173" i="10"/>
  <c r="P1173" i="10" s="1"/>
  <c r="M1162" i="10"/>
  <c r="P1162" i="10" s="1"/>
  <c r="F1160" i="1" s="1"/>
  <c r="P1113" i="10"/>
  <c r="P971" i="10"/>
  <c r="P967" i="10"/>
  <c r="M1115" i="10"/>
  <c r="P1115" i="10" s="1"/>
  <c r="M1404" i="10"/>
  <c r="P1404" i="10" s="1"/>
  <c r="M1046" i="10"/>
  <c r="P1046" i="10" s="1"/>
  <c r="M818" i="10"/>
  <c r="P818" i="10" s="1"/>
  <c r="P973" i="10"/>
  <c r="P370" i="10"/>
  <c r="M1123" i="10"/>
  <c r="P1123" i="10" s="1"/>
  <c r="M1020" i="10"/>
  <c r="P1020" i="10" s="1"/>
  <c r="M770" i="10"/>
  <c r="P770" i="10" s="1"/>
  <c r="M1075" i="10"/>
  <c r="P1145" i="10"/>
  <c r="M1111" i="10"/>
  <c r="P1111" i="10" s="1"/>
  <c r="M1040" i="10"/>
  <c r="P1040" i="10" s="1"/>
  <c r="F1038" i="1" s="1"/>
  <c r="M969" i="10"/>
  <c r="P969" i="10" s="1"/>
  <c r="P1355" i="10"/>
  <c r="P510" i="10"/>
  <c r="P939" i="10"/>
  <c r="F938" i="1" s="1"/>
  <c r="M1313" i="10"/>
  <c r="P1313" i="10" s="1"/>
  <c r="M1405" i="10"/>
  <c r="P1405" i="10" s="1"/>
  <c r="M618" i="10"/>
  <c r="P618" i="10" s="1"/>
  <c r="M1307" i="10"/>
  <c r="P1307" i="10" s="1"/>
  <c r="M1340" i="10"/>
  <c r="P1340" i="10" s="1"/>
  <c r="M635" i="10"/>
  <c r="P635" i="10" s="1"/>
  <c r="P874" i="10"/>
  <c r="P1164" i="10"/>
  <c r="P513" i="10"/>
  <c r="P936" i="10"/>
  <c r="M1454" i="10"/>
  <c r="P1454" i="10" s="1"/>
  <c r="P754" i="10"/>
  <c r="M1389" i="10"/>
  <c r="P1389" i="10" s="1"/>
  <c r="M611" i="10"/>
  <c r="P611" i="10" s="1"/>
  <c r="M1377" i="10"/>
  <c r="P1377" i="10" s="1"/>
  <c r="P1303" i="10"/>
  <c r="M363" i="10"/>
  <c r="P363" i="10" s="1"/>
  <c r="M982" i="10"/>
  <c r="M1043" i="10"/>
  <c r="P1043" i="10" s="1"/>
  <c r="M1210" i="10"/>
  <c r="P1210" i="10" s="1"/>
  <c r="M1166" i="10"/>
  <c r="P1166" i="10" s="1"/>
  <c r="M1134" i="10"/>
  <c r="P1134" i="10" s="1"/>
  <c r="M1059" i="10"/>
  <c r="P1059" i="10" s="1"/>
  <c r="M1047" i="10"/>
  <c r="P1047" i="10" s="1"/>
  <c r="M995" i="10"/>
  <c r="P995" i="10" s="1"/>
  <c r="M540" i="10"/>
  <c r="P540" i="10" s="1"/>
  <c r="M681" i="10"/>
  <c r="P681" i="10" s="1"/>
  <c r="M1437" i="10"/>
  <c r="P1437" i="10" s="1"/>
  <c r="M1380" i="10"/>
  <c r="P1380" i="10" s="1"/>
  <c r="M1406" i="10"/>
  <c r="P1406" i="10" s="1"/>
  <c r="P1269" i="10"/>
  <c r="P1242" i="10"/>
  <c r="P1197" i="10"/>
  <c r="M1187" i="10"/>
  <c r="P1187" i="10" s="1"/>
  <c r="P1072" i="10"/>
  <c r="F1070" i="1" s="1"/>
  <c r="P1068" i="10"/>
  <c r="P1045" i="10"/>
  <c r="P1026" i="10"/>
  <c r="M1006" i="10"/>
  <c r="P1006" i="10" s="1"/>
  <c r="P972" i="10"/>
  <c r="M959" i="10"/>
  <c r="P959" i="10" s="1"/>
  <c r="M955" i="10"/>
  <c r="P410" i="10"/>
  <c r="P423" i="10"/>
  <c r="M447" i="10"/>
  <c r="P447" i="10" s="1"/>
  <c r="P455" i="10"/>
  <c r="M892" i="10"/>
  <c r="P892" i="10" s="1"/>
  <c r="M900" i="10"/>
  <c r="P900" i="10" s="1"/>
  <c r="F899" i="1" s="1"/>
  <c r="M909" i="10"/>
  <c r="P909" i="10" s="1"/>
  <c r="P916" i="10"/>
  <c r="P924" i="10"/>
  <c r="P932" i="10"/>
  <c r="M946" i="10"/>
  <c r="P946" i="10" s="1"/>
  <c r="M366" i="10"/>
  <c r="P366" i="10" s="1"/>
  <c r="M1324" i="10"/>
  <c r="P1324" i="10" s="1"/>
  <c r="M1257" i="10"/>
  <c r="P1257" i="10" s="1"/>
  <c r="M1224" i="10"/>
  <c r="P1224" i="10" s="1"/>
  <c r="M1212" i="10"/>
  <c r="P1212" i="10" s="1"/>
  <c r="M1168" i="10"/>
  <c r="P1168" i="10" s="1"/>
  <c r="M1136" i="10"/>
  <c r="P1136" i="10" s="1"/>
  <c r="M1127" i="10"/>
  <c r="P1127" i="10" s="1"/>
  <c r="M1099" i="10"/>
  <c r="P1099" i="10" s="1"/>
  <c r="M1061" i="10"/>
  <c r="P1061" i="10" s="1"/>
  <c r="M1017" i="10"/>
  <c r="P1017" i="10" s="1"/>
  <c r="F1015" i="1" s="1"/>
  <c r="M980" i="10"/>
  <c r="P980" i="10" s="1"/>
  <c r="M698" i="10"/>
  <c r="P698" i="10" s="1"/>
  <c r="P1101" i="10"/>
  <c r="M792" i="10"/>
  <c r="P792" i="10" s="1"/>
  <c r="P1301" i="10"/>
  <c r="M1271" i="10"/>
  <c r="P1271" i="10" s="1"/>
  <c r="M1256" i="10"/>
  <c r="P1256" i="10" s="1"/>
  <c r="P1236" i="10"/>
  <c r="M1229" i="10"/>
  <c r="P1229" i="10" s="1"/>
  <c r="M1219" i="10"/>
  <c r="P1219" i="10" s="1"/>
  <c r="P1191" i="10"/>
  <c r="P1176" i="10"/>
  <c r="P1157" i="10"/>
  <c r="P1114" i="10"/>
  <c r="P1094" i="10"/>
  <c r="M1082" i="10"/>
  <c r="P1082" i="10" s="1"/>
  <c r="P1070" i="10"/>
  <c r="F1068" i="1" s="1"/>
  <c r="P1066" i="10"/>
  <c r="P1028" i="10"/>
  <c r="M1004" i="10"/>
  <c r="P1004" i="10" s="1"/>
  <c r="P957" i="10"/>
  <c r="M396" i="10"/>
  <c r="P396" i="10" s="1"/>
  <c r="M420" i="10"/>
  <c r="P420" i="10" s="1"/>
  <c r="F421" i="1" s="1"/>
  <c r="P451" i="10"/>
  <c r="P482" i="10"/>
  <c r="M888" i="10"/>
  <c r="P888" i="10" s="1"/>
  <c r="M896" i="10"/>
  <c r="P896" i="10" s="1"/>
  <c r="M904" i="10"/>
  <c r="P904" i="10" s="1"/>
  <c r="F903" i="1" s="1"/>
  <c r="P913" i="10"/>
  <c r="P920" i="10"/>
  <c r="P928" i="10"/>
  <c r="P943" i="10"/>
  <c r="Q628" i="9"/>
  <c r="H629" i="1" s="1"/>
  <c r="H8" i="1"/>
  <c r="Q618" i="9"/>
  <c r="H619" i="1" s="1"/>
  <c r="Q913" i="9"/>
  <c r="H912" i="1" s="1"/>
  <c r="Q930" i="9"/>
  <c r="H929" i="1" s="1"/>
  <c r="Q232" i="9"/>
  <c r="H233" i="1" s="1"/>
  <c r="Q612" i="9"/>
  <c r="H613" i="1" s="1"/>
  <c r="Q586" i="9"/>
  <c r="H587" i="1" s="1"/>
  <c r="Q365" i="9"/>
  <c r="H366" i="1" s="1"/>
  <c r="Q1094" i="9"/>
  <c r="H1092" i="1" s="1"/>
  <c r="Q342" i="9"/>
  <c r="H343" i="1" s="1"/>
  <c r="Q735" i="9"/>
  <c r="H735" i="1" s="1"/>
  <c r="Q134" i="9"/>
  <c r="H135" i="1" s="1"/>
  <c r="Q1447" i="9"/>
  <c r="H1442" i="1" s="1"/>
  <c r="Q548" i="9"/>
  <c r="H549" i="1" s="1"/>
  <c r="Q47" i="9"/>
  <c r="H48" i="1" s="1"/>
  <c r="Q488" i="9"/>
  <c r="H489" i="1" s="1"/>
  <c r="Q1157" i="9"/>
  <c r="H1155" i="1" s="1"/>
  <c r="Q1004" i="9"/>
  <c r="H1002" i="1" s="1"/>
  <c r="Q1028" i="9"/>
  <c r="H1026" i="1" s="1"/>
  <c r="Q1218" i="9"/>
  <c r="H1216" i="1" s="1"/>
  <c r="Q163" i="9"/>
  <c r="H164" i="1" s="1"/>
  <c r="Q1168" i="9"/>
  <c r="H1166" i="1" s="1"/>
  <c r="Q808" i="9"/>
  <c r="H808" i="1" s="1"/>
  <c r="Q1064" i="9"/>
  <c r="H1062" i="1" s="1"/>
  <c r="Q1220" i="9"/>
  <c r="H1218" i="1" s="1"/>
  <c r="Q512" i="9"/>
  <c r="H513" i="1" s="1"/>
  <c r="Q518" i="9"/>
  <c r="H519" i="1" s="1"/>
  <c r="Q1360" i="9"/>
  <c r="H1356" i="1" s="1"/>
  <c r="Q1364" i="9"/>
  <c r="H1360" i="1" s="1"/>
  <c r="Q596" i="9"/>
  <c r="H597" i="1" s="1"/>
  <c r="Q602" i="9"/>
  <c r="H603" i="1" s="1"/>
  <c r="Q1211" i="9"/>
  <c r="H1209" i="1" s="1"/>
  <c r="Q1228" i="9"/>
  <c r="H1226" i="1" s="1"/>
  <c r="Q1091" i="9"/>
  <c r="H1089" i="1" s="1"/>
  <c r="Q269" i="9"/>
  <c r="H270" i="1" s="1"/>
  <c r="Q281" i="9"/>
  <c r="H282" i="1" s="1"/>
  <c r="Q302" i="9"/>
  <c r="H303" i="1" s="1"/>
  <c r="Q321" i="9"/>
  <c r="H322" i="1" s="1"/>
  <c r="Q700" i="9"/>
  <c r="H701" i="1" s="1"/>
  <c r="Q267" i="9"/>
  <c r="H268" i="1" s="1"/>
  <c r="Q667" i="9"/>
  <c r="H668" i="1" s="1"/>
  <c r="Q1077" i="9"/>
  <c r="H1075" i="1" s="1"/>
  <c r="Q1229" i="9"/>
  <c r="H1227" i="1" s="1"/>
  <c r="Q1115" i="9"/>
  <c r="H1113" i="1" s="1"/>
  <c r="Q497" i="9"/>
  <c r="H498" i="1" s="1"/>
  <c r="Q1242" i="9"/>
  <c r="H1240" i="1" s="1"/>
  <c r="Q815" i="9"/>
  <c r="H815" i="1" s="1"/>
  <c r="Q871" i="9"/>
  <c r="H871" i="1" s="1"/>
  <c r="Q68" i="9"/>
  <c r="H69" i="1" s="1"/>
  <c r="Q1082" i="9"/>
  <c r="H1080" i="1" s="1"/>
  <c r="Q508" i="9"/>
  <c r="H509" i="1" s="1"/>
  <c r="Q1460" i="9"/>
  <c r="H1455" i="1" s="1"/>
  <c r="Q582" i="9"/>
  <c r="H583" i="1" s="1"/>
  <c r="Q880" i="9"/>
  <c r="H880" i="1" s="1"/>
  <c r="Q1048" i="9"/>
  <c r="H1046" i="1" s="1"/>
  <c r="Q648" i="9"/>
  <c r="H649" i="1" s="1"/>
  <c r="Q710" i="9"/>
  <c r="H710" i="1" s="1"/>
  <c r="Q732" i="9"/>
  <c r="H732" i="1" s="1"/>
  <c r="Q1087" i="9"/>
  <c r="H1085" i="1" s="1"/>
  <c r="Q477" i="9"/>
  <c r="H478" i="1" s="1"/>
  <c r="Q816" i="9"/>
  <c r="H816" i="1" s="1"/>
  <c r="Q1385" i="9"/>
  <c r="H1381" i="1" s="1"/>
  <c r="Q225" i="9"/>
  <c r="H226" i="1" s="1"/>
  <c r="Q88" i="9"/>
  <c r="H89" i="1" s="1"/>
  <c r="Q934" i="9"/>
  <c r="H933" i="1" s="1"/>
  <c r="Q623" i="9"/>
  <c r="H624" i="1" s="1"/>
  <c r="Q153" i="9"/>
  <c r="H154" i="1" s="1"/>
  <c r="Q860" i="9"/>
  <c r="H860" i="1" s="1"/>
  <c r="Q1202" i="9"/>
  <c r="H1200" i="1" s="1"/>
  <c r="Q1065" i="9"/>
  <c r="H1063" i="1" s="1"/>
  <c r="Q204" i="9"/>
  <c r="H205" i="1" s="1"/>
  <c r="Q759" i="9"/>
  <c r="H759" i="1" s="1"/>
  <c r="Q171" i="9"/>
  <c r="H172" i="1" s="1"/>
  <c r="Q1024" i="9"/>
  <c r="H1022" i="1" s="1"/>
  <c r="Q566" i="9"/>
  <c r="H567" i="1" s="1"/>
  <c r="Q137" i="9"/>
  <c r="H138" i="1" s="1"/>
  <c r="Q593" i="9"/>
  <c r="H594" i="1" s="1"/>
  <c r="Q446" i="9"/>
  <c r="H447" i="1" s="1"/>
  <c r="Q1194" i="9"/>
  <c r="H1192" i="1" s="1"/>
  <c r="Q383" i="9"/>
  <c r="H384" i="1" s="1"/>
  <c r="Q915" i="9"/>
  <c r="H914" i="1" s="1"/>
  <c r="Q1408" i="9"/>
  <c r="H1403" i="1" s="1"/>
  <c r="Q644" i="9"/>
  <c r="H645" i="1" s="1"/>
  <c r="Q625" i="9"/>
  <c r="H626" i="1" s="1"/>
  <c r="Q148" i="9"/>
  <c r="H149" i="1" s="1"/>
  <c r="Q186" i="9"/>
  <c r="H187" i="1" s="1"/>
  <c r="Q881" i="9"/>
  <c r="H881" i="1" s="1"/>
  <c r="Q481" i="9"/>
  <c r="H482" i="1" s="1"/>
  <c r="Q176" i="9"/>
  <c r="H177" i="1" s="1"/>
  <c r="Q801" i="9"/>
  <c r="H801" i="1" s="1"/>
  <c r="Q236" i="9"/>
  <c r="H237" i="1" s="1"/>
  <c r="Q23" i="9"/>
  <c r="H24" i="1" s="1"/>
  <c r="Q257" i="9"/>
  <c r="H258" i="1" s="1"/>
  <c r="Q1271" i="9"/>
  <c r="H1269" i="1" s="1"/>
  <c r="Q1005" i="9"/>
  <c r="H1003" i="1" s="1"/>
  <c r="Q1062" i="9"/>
  <c r="H1060" i="1" s="1"/>
  <c r="Q935" i="9"/>
  <c r="H934" i="1" s="1"/>
  <c r="Q348" i="9"/>
  <c r="H349" i="1" s="1"/>
  <c r="Q295" i="9"/>
  <c r="H296" i="1" s="1"/>
  <c r="Q156" i="9"/>
  <c r="H157" i="1" s="1"/>
  <c r="Q174" i="9"/>
  <c r="H175" i="1" s="1"/>
  <c r="Q839" i="9"/>
  <c r="H839" i="1" s="1"/>
  <c r="Q1016" i="9"/>
  <c r="H1014" i="1" s="1"/>
  <c r="Q502" i="9"/>
  <c r="H503" i="1" s="1"/>
  <c r="Q526" i="9"/>
  <c r="H527" i="1" s="1"/>
  <c r="Q357" i="9"/>
  <c r="H358" i="1" s="1"/>
  <c r="Q417" i="9"/>
  <c r="H418" i="1" s="1"/>
  <c r="Q660" i="9"/>
  <c r="H661" i="1" s="1"/>
  <c r="Q1270" i="9"/>
  <c r="H1268" i="1" s="1"/>
  <c r="Q1249" i="9"/>
  <c r="H1247" i="1" s="1"/>
  <c r="Q702" i="9"/>
  <c r="H703" i="1" s="1"/>
  <c r="Q1120" i="9"/>
  <c r="H1118" i="1" s="1"/>
  <c r="Q804" i="9"/>
  <c r="H804" i="1" s="1"/>
  <c r="Q472" i="9"/>
  <c r="H473" i="1" s="1"/>
  <c r="Q1185" i="9"/>
  <c r="H1183" i="1" s="1"/>
  <c r="Q1144" i="9"/>
  <c r="H1142" i="1" s="1"/>
  <c r="Q561" i="9"/>
  <c r="H562" i="1" s="1"/>
  <c r="Q448" i="9"/>
  <c r="H449" i="1" s="1"/>
  <c r="Q785" i="9"/>
  <c r="H785" i="1" s="1"/>
  <c r="Q217" i="9"/>
  <c r="H218" i="1" s="1"/>
  <c r="Q1445" i="9"/>
  <c r="H1440" i="1" s="1"/>
  <c r="Q1135" i="9"/>
  <c r="H1133" i="1" s="1"/>
  <c r="Q1124" i="9"/>
  <c r="H1122" i="1" s="1"/>
  <c r="Q984" i="9"/>
  <c r="H982" i="1" s="1"/>
  <c r="Q1063" i="9"/>
  <c r="H1061" i="1" s="1"/>
  <c r="Q523" i="9"/>
  <c r="H524" i="1" s="1"/>
  <c r="Q127" i="9"/>
  <c r="H128" i="1" s="1"/>
  <c r="Q835" i="9"/>
  <c r="H835" i="1" s="1"/>
  <c r="Q797" i="9"/>
  <c r="H797" i="1" s="1"/>
  <c r="Q1215" i="9"/>
  <c r="H1213" i="1" s="1"/>
  <c r="Q868" i="9"/>
  <c r="H868" i="1" s="1"/>
  <c r="Q737" i="9"/>
  <c r="H737" i="1" s="1"/>
  <c r="Q781" i="9"/>
  <c r="H781" i="1" s="1"/>
  <c r="Q806" i="9"/>
  <c r="H806" i="1" s="1"/>
  <c r="Q1109" i="9"/>
  <c r="H1107" i="1" s="1"/>
  <c r="Q940" i="9"/>
  <c r="H939" i="1" s="1"/>
  <c r="Q478" i="9"/>
  <c r="H479" i="1" s="1"/>
  <c r="Q1112" i="9"/>
  <c r="H1110" i="1" s="1"/>
  <c r="Q776" i="9"/>
  <c r="H776" i="1" s="1"/>
  <c r="Q386" i="9"/>
  <c r="H387" i="1" s="1"/>
  <c r="Q1029" i="9"/>
  <c r="H1027" i="1" s="1"/>
  <c r="Q440" i="9"/>
  <c r="H441" i="1" s="1"/>
  <c r="Q723" i="9"/>
  <c r="H723" i="1" s="1"/>
  <c r="Q565" i="9"/>
  <c r="H566" i="1" s="1"/>
  <c r="Q755" i="9"/>
  <c r="H755" i="1" s="1"/>
  <c r="Q399" i="9"/>
  <c r="H400" i="1" s="1"/>
  <c r="Q773" i="9"/>
  <c r="H773" i="1" s="1"/>
  <c r="Q758" i="9"/>
  <c r="H758" i="1" s="1"/>
  <c r="Q613" i="9"/>
  <c r="H614" i="1" s="1"/>
  <c r="Q1057" i="9"/>
  <c r="H1055" i="1" s="1"/>
  <c r="Q413" i="9"/>
  <c r="H414" i="1" s="1"/>
  <c r="Q486" i="9"/>
  <c r="H487" i="1" s="1"/>
  <c r="Q605" i="9"/>
  <c r="H606" i="1" s="1"/>
  <c r="Q680" i="9"/>
  <c r="H681" i="1" s="1"/>
  <c r="Q1292" i="9"/>
  <c r="H1290" i="1" s="1"/>
  <c r="Q1255" i="9"/>
  <c r="H1253" i="1" s="1"/>
  <c r="Q1248" i="9"/>
  <c r="H1246" i="1" s="1"/>
  <c r="Q292" i="9"/>
  <c r="H293" i="1" s="1"/>
  <c r="Q944" i="9"/>
  <c r="H943" i="1" s="1"/>
  <c r="Q697" i="9"/>
  <c r="H698" i="1" s="1"/>
  <c r="Q736" i="9"/>
  <c r="H736" i="1" s="1"/>
  <c r="Q1230" i="9"/>
  <c r="H1228" i="1" s="1"/>
  <c r="Q721" i="9"/>
  <c r="H721" i="1" s="1"/>
  <c r="Q933" i="9"/>
  <c r="H932" i="1" s="1"/>
  <c r="Q504" i="9"/>
  <c r="H505" i="1" s="1"/>
  <c r="Q389" i="9"/>
  <c r="H390" i="1" s="1"/>
  <c r="Q541" i="9"/>
  <c r="H542" i="1" s="1"/>
  <c r="Q1368" i="9"/>
  <c r="H1364" i="1" s="1"/>
  <c r="Q129" i="9"/>
  <c r="H130" i="1" s="1"/>
  <c r="Q71" i="9"/>
  <c r="H72" i="1" s="1"/>
  <c r="Q1105" i="9"/>
  <c r="H1103" i="1" s="1"/>
  <c r="Q1159" i="9"/>
  <c r="H1157" i="1" s="1"/>
  <c r="Q102" i="9"/>
  <c r="H103" i="1" s="1"/>
  <c r="Q284" i="9"/>
  <c r="H285" i="1" s="1"/>
  <c r="Q767" i="9"/>
  <c r="H767" i="1" s="1"/>
  <c r="Q789" i="9"/>
  <c r="H789" i="1" s="1"/>
  <c r="Q990" i="9"/>
  <c r="H988" i="1" s="1"/>
  <c r="Q1239" i="9"/>
  <c r="H1237" i="1" s="1"/>
  <c r="Q890" i="9"/>
  <c r="H889" i="1" s="1"/>
  <c r="Q907" i="9"/>
  <c r="H906" i="1" s="1"/>
  <c r="Q774" i="9"/>
  <c r="H774" i="1" s="1"/>
  <c r="Q932" i="9"/>
  <c r="H931" i="1" s="1"/>
  <c r="Q727" i="9"/>
  <c r="H727" i="1" s="1"/>
  <c r="Q745" i="9"/>
  <c r="H745" i="1" s="1"/>
  <c r="N1208" i="9"/>
  <c r="Q1208" i="9" s="1"/>
  <c r="H1206" i="1" s="1"/>
  <c r="Q874" i="9"/>
  <c r="H874" i="1" s="1"/>
  <c r="Q945" i="9"/>
  <c r="H944" i="1" s="1"/>
  <c r="Q726" i="9"/>
  <c r="H726" i="1" s="1"/>
  <c r="Q635" i="9"/>
  <c r="H636" i="1" s="1"/>
  <c r="Q792" i="9"/>
  <c r="H792" i="1" s="1"/>
  <c r="Q720" i="9"/>
  <c r="H720" i="1" s="1"/>
  <c r="Q142" i="9"/>
  <c r="H143" i="1" s="1"/>
  <c r="Q573" i="9"/>
  <c r="H574" i="1" s="1"/>
  <c r="Q875" i="9"/>
  <c r="H875" i="1" s="1"/>
  <c r="Q1273" i="9"/>
  <c r="H1271" i="1" s="1"/>
  <c r="Q24" i="9"/>
  <c r="H25" i="1" s="1"/>
  <c r="Q424" i="9"/>
  <c r="H425" i="1" s="1"/>
  <c r="Q819" i="9"/>
  <c r="H819" i="1" s="1"/>
  <c r="Q581" i="9"/>
  <c r="H582" i="1" s="1"/>
  <c r="Q691" i="9"/>
  <c r="H692" i="1" s="1"/>
  <c r="Q799" i="9"/>
  <c r="H799" i="1" s="1"/>
  <c r="Q268" i="9"/>
  <c r="H269" i="1" s="1"/>
  <c r="Q361" i="9"/>
  <c r="H362" i="1" s="1"/>
  <c r="Q1130" i="9"/>
  <c r="H1128" i="1" s="1"/>
  <c r="Q1243" i="9"/>
  <c r="H1241" i="1" s="1"/>
  <c r="Q495" i="9"/>
  <c r="H496" i="1" s="1"/>
  <c r="Q287" i="9"/>
  <c r="H288" i="1" s="1"/>
  <c r="Q304" i="9"/>
  <c r="H305" i="1" s="1"/>
  <c r="Q528" i="9"/>
  <c r="H529" i="1" s="1"/>
  <c r="Q831" i="9"/>
  <c r="H831" i="1" s="1"/>
  <c r="Q1111" i="9"/>
  <c r="H1109" i="1" s="1"/>
  <c r="Q876" i="9"/>
  <c r="H876" i="1" s="1"/>
  <c r="Q824" i="9"/>
  <c r="H824" i="1" s="1"/>
  <c r="Q1217" i="9"/>
  <c r="H1215" i="1" s="1"/>
  <c r="Q242" i="9"/>
  <c r="H243" i="1" s="1"/>
  <c r="Q845" i="9"/>
  <c r="H845" i="1" s="1"/>
  <c r="Q731" i="9"/>
  <c r="H731" i="1" s="1"/>
  <c r="Q923" i="9"/>
  <c r="H922" i="1" s="1"/>
  <c r="Q1182" i="9"/>
  <c r="H1180" i="1" s="1"/>
  <c r="Q190" i="9"/>
  <c r="H191" i="1" s="1"/>
  <c r="Q1013" i="9"/>
  <c r="H1011" i="1" s="1"/>
  <c r="Q768" i="9"/>
  <c r="H768" i="1" s="1"/>
  <c r="Q1070" i="9"/>
  <c r="H1068" i="1" s="1"/>
  <c r="Q674" i="9"/>
  <c r="H675" i="1" s="1"/>
  <c r="Q1139" i="9"/>
  <c r="H1137" i="1" s="1"/>
  <c r="Q1108" i="9"/>
  <c r="H1106" i="1" s="1"/>
  <c r="Q938" i="9"/>
  <c r="H937" i="1" s="1"/>
  <c r="Q847" i="9"/>
  <c r="H847" i="1" s="1"/>
  <c r="Q143" i="9"/>
  <c r="H144" i="1" s="1"/>
  <c r="N778" i="9"/>
  <c r="Q778" i="9" s="1"/>
  <c r="H778" i="1" s="1"/>
  <c r="Q867" i="9"/>
  <c r="H867" i="1" s="1"/>
  <c r="Q738" i="9"/>
  <c r="H738" i="1" s="1"/>
  <c r="Q858" i="9"/>
  <c r="H858" i="1" s="1"/>
  <c r="Q1393" i="9"/>
  <c r="H1389" i="1" s="1"/>
  <c r="Q405" i="9"/>
  <c r="H406" i="1" s="1"/>
  <c r="Q783" i="9"/>
  <c r="H783" i="1" s="1"/>
  <c r="Q658" i="9"/>
  <c r="H659" i="1" s="1"/>
  <c r="Q911" i="9"/>
  <c r="H910" i="1" s="1"/>
  <c r="Q483" i="9"/>
  <c r="H484" i="1" s="1"/>
  <c r="Q751" i="9"/>
  <c r="H751" i="1" s="1"/>
  <c r="Q1392" i="9"/>
  <c r="H1388" i="1" s="1"/>
  <c r="Q461" i="9"/>
  <c r="H462" i="1" s="1"/>
  <c r="Q743" i="9"/>
  <c r="H743" i="1" s="1"/>
  <c r="Q393" i="9"/>
  <c r="H394" i="1" s="1"/>
  <c r="Q715" i="9"/>
  <c r="H715" i="1" s="1"/>
  <c r="Q714" i="9"/>
  <c r="H714" i="1" s="1"/>
  <c r="Q445" i="9"/>
  <c r="H446" i="1" s="1"/>
  <c r="Q639" i="9"/>
  <c r="H640" i="1" s="1"/>
  <c r="Q712" i="9"/>
  <c r="H712" i="1" s="1"/>
  <c r="Q550" i="9"/>
  <c r="H551" i="1" s="1"/>
  <c r="Q1197" i="9"/>
  <c r="H1195" i="1" s="1"/>
  <c r="Q207" i="9"/>
  <c r="H208" i="1" s="1"/>
  <c r="Q630" i="9"/>
  <c r="H631" i="1" s="1"/>
  <c r="Q1149" i="9"/>
  <c r="H1147" i="1" s="1"/>
  <c r="Q359" i="9"/>
  <c r="H360" i="1" s="1"/>
  <c r="Q989" i="9"/>
  <c r="H987" i="1" s="1"/>
  <c r="Q848" i="9"/>
  <c r="H848" i="1" s="1"/>
  <c r="Q352" i="9"/>
  <c r="H353" i="1" s="1"/>
  <c r="Q696" i="9"/>
  <c r="H697" i="1" s="1"/>
  <c r="Q811" i="9"/>
  <c r="H811" i="1" s="1"/>
  <c r="Q829" i="9"/>
  <c r="H829" i="1" s="1"/>
  <c r="Q1400" i="9"/>
  <c r="H1395" i="1" s="1"/>
  <c r="Q452" i="9"/>
  <c r="H453" i="1" s="1"/>
  <c r="Q145" i="9"/>
  <c r="H146" i="1" s="1"/>
  <c r="Q1128" i="9"/>
  <c r="H1126" i="1" s="1"/>
  <c r="Q1188" i="9"/>
  <c r="H1186" i="1" s="1"/>
  <c r="Q739" i="9"/>
  <c r="H739" i="1" s="1"/>
  <c r="Q1018" i="9"/>
  <c r="H1016" i="1" s="1"/>
  <c r="Q367" i="9"/>
  <c r="H368" i="1" s="1"/>
  <c r="Q1421" i="9"/>
  <c r="H1416" i="1" s="1"/>
  <c r="Q378" i="9"/>
  <c r="H379" i="1" s="1"/>
  <c r="Q1122" i="9"/>
  <c r="H1120" i="1" s="1"/>
  <c r="N450" i="9"/>
  <c r="Q450" i="9" s="1"/>
  <c r="H451" i="1" s="1"/>
  <c r="Q133" i="9"/>
  <c r="H134" i="1" s="1"/>
  <c r="Q800" i="9"/>
  <c r="H800" i="1" s="1"/>
  <c r="Q607" i="9"/>
  <c r="H608" i="1" s="1"/>
  <c r="Q39" i="9"/>
  <c r="H40" i="1" s="1"/>
  <c r="Q411" i="9"/>
  <c r="H412" i="1" s="1"/>
  <c r="Q534" i="9"/>
  <c r="H535" i="1" s="1"/>
  <c r="Q896" i="9"/>
  <c r="H895" i="1" s="1"/>
  <c r="Q762" i="9"/>
  <c r="H762" i="1" s="1"/>
  <c r="Q180" i="9"/>
  <c r="H181" i="1" s="1"/>
  <c r="Q1084" i="9"/>
  <c r="H1082" i="1" s="1"/>
  <c r="Q401" i="9"/>
  <c r="H402" i="1" s="1"/>
  <c r="Q937" i="9"/>
  <c r="H936" i="1" s="1"/>
  <c r="Q916" i="9"/>
  <c r="H915" i="1" s="1"/>
  <c r="Q889" i="9"/>
  <c r="H888" i="1" s="1"/>
  <c r="Q973" i="9"/>
  <c r="H971" i="1" s="1"/>
  <c r="Q479" i="9"/>
  <c r="H480" i="1" s="1"/>
  <c r="Q589" i="9"/>
  <c r="H590" i="1" s="1"/>
  <c r="Q429" i="9"/>
  <c r="H430" i="1" s="1"/>
  <c r="Q15" i="9"/>
  <c r="H16" i="1" s="1"/>
  <c r="Q872" i="9"/>
  <c r="H872" i="1" s="1"/>
  <c r="Q372" i="9"/>
  <c r="H373" i="1" s="1"/>
  <c r="Q18" i="9"/>
  <c r="H19" i="1" s="1"/>
  <c r="Q274" i="9"/>
  <c r="H275" i="1" s="1"/>
  <c r="Q260" i="9"/>
  <c r="H261" i="1" s="1"/>
  <c r="Q432" i="9"/>
  <c r="H433" i="1" s="1"/>
  <c r="Q744" i="9"/>
  <c r="H744" i="1" s="1"/>
  <c r="Q682" i="9"/>
  <c r="H683" i="1" s="1"/>
  <c r="Q814" i="9"/>
  <c r="H814" i="1" s="1"/>
  <c r="Q676" i="9"/>
  <c r="H677" i="1" s="1"/>
  <c r="Q664" i="9"/>
  <c r="H665" i="1" s="1"/>
  <c r="Q147" i="9"/>
  <c r="H148" i="1" s="1"/>
  <c r="N442" i="9"/>
  <c r="Q442" i="9" s="1"/>
  <c r="H443" i="1" s="1"/>
  <c r="N675" i="9"/>
  <c r="Q675" i="9" s="1"/>
  <c r="H676" i="1" s="1"/>
  <c r="Q377" i="9"/>
  <c r="H378" i="1" s="1"/>
  <c r="Q832" i="9"/>
  <c r="H832" i="1" s="1"/>
  <c r="Q734" i="9"/>
  <c r="H734" i="1" s="1"/>
  <c r="Q684" i="9"/>
  <c r="H685" i="1" s="1"/>
  <c r="Q278" i="9"/>
  <c r="H279" i="1" s="1"/>
  <c r="Q517" i="9"/>
  <c r="H518" i="1" s="1"/>
  <c r="Q362" i="9"/>
  <c r="H363" i="1" s="1"/>
  <c r="Q1446" i="9"/>
  <c r="H1441" i="1" s="1"/>
  <c r="Q476" i="9"/>
  <c r="H477" i="1" s="1"/>
  <c r="Q364" i="9"/>
  <c r="H365" i="1" s="1"/>
  <c r="Q1388" i="9"/>
  <c r="H1384" i="1" s="1"/>
  <c r="Q31" i="9"/>
  <c r="H32" i="1" s="1"/>
  <c r="Q570" i="9"/>
  <c r="H571" i="1" s="1"/>
  <c r="Q1156" i="9"/>
  <c r="H1154" i="1" s="1"/>
  <c r="Q374" i="9"/>
  <c r="H375" i="1" s="1"/>
  <c r="Q1257" i="9"/>
  <c r="H1255" i="1" s="1"/>
  <c r="Q22" i="9"/>
  <c r="H23" i="1" s="1"/>
  <c r="Q117" i="9"/>
  <c r="H118" i="1" s="1"/>
  <c r="Q116" i="9"/>
  <c r="H117" i="1" s="1"/>
  <c r="Q837" i="9"/>
  <c r="H837" i="1" s="1"/>
  <c r="Q347" i="9"/>
  <c r="H348" i="1" s="1"/>
  <c r="Q1125" i="9"/>
  <c r="H1123" i="1" s="1"/>
  <c r="Q436" i="9"/>
  <c r="H437" i="1" s="1"/>
  <c r="Q1438" i="9"/>
  <c r="H1433" i="1" s="1"/>
  <c r="Q609" i="9"/>
  <c r="H610" i="1" s="1"/>
  <c r="N649" i="9"/>
  <c r="Q649" i="9" s="1"/>
  <c r="H650" i="1" s="1"/>
  <c r="Q1454" i="9"/>
  <c r="H1449" i="1" s="1"/>
  <c r="Q854" i="9"/>
  <c r="H854" i="1" s="1"/>
  <c r="Q892" i="9"/>
  <c r="H891" i="1" s="1"/>
  <c r="Q1380" i="9"/>
  <c r="H1376" i="1" s="1"/>
  <c r="Q126" i="9"/>
  <c r="H127" i="1" s="1"/>
  <c r="Q788" i="9"/>
  <c r="H788" i="1" s="1"/>
  <c r="Q629" i="9"/>
  <c r="H630" i="1" s="1"/>
  <c r="Q554" i="9"/>
  <c r="H555" i="1" s="1"/>
  <c r="Q912" i="9"/>
  <c r="H911" i="1" s="1"/>
  <c r="Q259" i="9"/>
  <c r="H260" i="1" s="1"/>
  <c r="Q903" i="9"/>
  <c r="H902" i="1" s="1"/>
  <c r="Q1143" i="9"/>
  <c r="H1141" i="1" s="1"/>
  <c r="Q1025" i="9"/>
  <c r="H1023" i="1" s="1"/>
  <c r="Q30" i="9"/>
  <c r="H31" i="1" s="1"/>
  <c r="Q120" i="9"/>
  <c r="H121" i="1" s="1"/>
  <c r="Q199" i="9"/>
  <c r="H200" i="1" s="1"/>
  <c r="Q510" i="9"/>
  <c r="H511" i="1" s="1"/>
  <c r="Q1053" i="9"/>
  <c r="H1051" i="1" s="1"/>
  <c r="Q10" i="9"/>
  <c r="H11" i="1" s="1"/>
  <c r="Q210" i="9"/>
  <c r="H211" i="1" s="1"/>
  <c r="Q822" i="9"/>
  <c r="H822" i="1" s="1"/>
  <c r="Q690" i="9"/>
  <c r="H691" i="1" s="1"/>
  <c r="Q144" i="9"/>
  <c r="H145" i="1" s="1"/>
  <c r="N340" i="9"/>
  <c r="Q340" i="9" s="1"/>
  <c r="H341" i="1" s="1"/>
  <c r="Q1184" i="9"/>
  <c r="H1182" i="1" s="1"/>
  <c r="Q1238" i="9"/>
  <c r="H1236" i="1" s="1"/>
  <c r="Q252" i="9"/>
  <c r="H253" i="1" s="1"/>
  <c r="Q437" i="9"/>
  <c r="H438" i="1" s="1"/>
  <c r="Q460" i="9"/>
  <c r="H461" i="1" s="1"/>
  <c r="Q728" i="9"/>
  <c r="H728" i="1" s="1"/>
  <c r="Q308" i="9"/>
  <c r="H309" i="1" s="1"/>
  <c r="Q834" i="9"/>
  <c r="H834" i="1" s="1"/>
  <c r="N90" i="9"/>
  <c r="Q90" i="9" s="1"/>
  <c r="H91" i="1" s="1"/>
  <c r="Q453" i="9"/>
  <c r="H454" i="1" s="1"/>
  <c r="Q830" i="9"/>
  <c r="H830" i="1" s="1"/>
  <c r="Q575" i="9"/>
  <c r="H576" i="1" s="1"/>
  <c r="Q503" i="9"/>
  <c r="H504" i="1" s="1"/>
  <c r="Q910" i="9"/>
  <c r="H909" i="1" s="1"/>
  <c r="Q256" i="9"/>
  <c r="H257" i="1" s="1"/>
  <c r="Q766" i="9"/>
  <c r="H766" i="1" s="1"/>
  <c r="Q339" i="9"/>
  <c r="H340" i="1" s="1"/>
  <c r="Q942" i="9"/>
  <c r="H941" i="1" s="1"/>
  <c r="Q487" i="9"/>
  <c r="H488" i="1" s="1"/>
  <c r="Q1153" i="9"/>
  <c r="H1151" i="1" s="1"/>
  <c r="Q84" i="9"/>
  <c r="H85" i="1" s="1"/>
  <c r="Q1054" i="9"/>
  <c r="H1052" i="1" s="1"/>
  <c r="Q1256" i="9"/>
  <c r="H1254" i="1" s="1"/>
  <c r="Q408" i="9"/>
  <c r="H409" i="1" s="1"/>
  <c r="Q535" i="9"/>
  <c r="H536" i="1" s="1"/>
  <c r="N258" i="9"/>
  <c r="Q258" i="9" s="1"/>
  <c r="H259" i="1" s="1"/>
  <c r="N615" i="9"/>
  <c r="Q615" i="9" s="1"/>
  <c r="H616" i="1" s="1"/>
  <c r="Q621" i="9"/>
  <c r="H622" i="1" s="1"/>
  <c r="Q757" i="9"/>
  <c r="H757" i="1" s="1"/>
  <c r="Q716" i="9"/>
  <c r="H716" i="1" s="1"/>
  <c r="Q499" i="9"/>
  <c r="H500" i="1" s="1"/>
  <c r="Q6" i="9"/>
  <c r="H7" i="1" s="1"/>
  <c r="Q793" i="9"/>
  <c r="H793" i="1" s="1"/>
  <c r="Q175" i="9"/>
  <c r="H176" i="1" s="1"/>
  <c r="Q519" i="9"/>
  <c r="H520" i="1" s="1"/>
  <c r="Q270" i="9"/>
  <c r="H271" i="1" s="1"/>
  <c r="Q1037" i="9"/>
  <c r="H1035" i="1" s="1"/>
  <c r="Q823" i="9"/>
  <c r="H823" i="1" s="1"/>
  <c r="Q803" i="9"/>
  <c r="H803" i="1" s="1"/>
  <c r="Q972" i="9"/>
  <c r="H970" i="1" s="1"/>
  <c r="Q124" i="9"/>
  <c r="H125" i="1" s="1"/>
  <c r="Q205" i="9"/>
  <c r="H206" i="1" s="1"/>
  <c r="N1440" i="9"/>
  <c r="Q1440" i="9" s="1"/>
  <c r="H1435" i="1" s="1"/>
  <c r="Q1263" i="9"/>
  <c r="H1261" i="1" s="1"/>
  <c r="Q14" i="9"/>
  <c r="H15" i="1" s="1"/>
  <c r="Q368" i="9"/>
  <c r="H369" i="1" s="1"/>
  <c r="Q373" i="9"/>
  <c r="H374" i="1" s="1"/>
  <c r="Q300" i="9"/>
  <c r="H301" i="1" s="1"/>
  <c r="Q742" i="9"/>
  <c r="H742" i="1" s="1"/>
  <c r="Q709" i="9"/>
  <c r="H709" i="1" s="1"/>
  <c r="Q375" i="9"/>
  <c r="H376" i="1" s="1"/>
  <c r="Q974" i="9"/>
  <c r="H972" i="1" s="1"/>
  <c r="Q263" i="9"/>
  <c r="H264" i="1" s="1"/>
  <c r="Q1412" i="9"/>
  <c r="H1407" i="1" s="1"/>
  <c r="Q900" i="9"/>
  <c r="H899" i="1" s="1"/>
  <c r="Q750" i="9"/>
  <c r="H750" i="1" s="1"/>
  <c r="Q927" i="9"/>
  <c r="H926" i="1" s="1"/>
  <c r="Q394" i="9"/>
  <c r="H395" i="1" s="1"/>
  <c r="Q1000" i="9"/>
  <c r="H998" i="1" s="1"/>
  <c r="Q1396" i="9"/>
  <c r="H1392" i="1" s="1"/>
  <c r="Q906" i="9"/>
  <c r="H905" i="1" s="1"/>
  <c r="Q617" i="9"/>
  <c r="H618" i="1" s="1"/>
  <c r="Q537" i="9"/>
  <c r="H538" i="1" s="1"/>
  <c r="Q1414" i="9"/>
  <c r="H1409" i="1" s="1"/>
  <c r="Q1379" i="9"/>
  <c r="H1375" i="1" s="1"/>
  <c r="Q172" i="9"/>
  <c r="H173" i="1" s="1"/>
  <c r="Q577" i="9"/>
  <c r="H578" i="1" s="1"/>
  <c r="Q809" i="9"/>
  <c r="H809" i="1" s="1"/>
  <c r="Q231" i="9"/>
  <c r="H232" i="1" s="1"/>
  <c r="Q20" i="9"/>
  <c r="H21" i="1" s="1"/>
  <c r="Q862" i="9"/>
  <c r="H862" i="1" s="1"/>
  <c r="Q202" i="9"/>
  <c r="H203" i="1" s="1"/>
  <c r="N619" i="9"/>
  <c r="Q619" i="9" s="1"/>
  <c r="H620" i="1" s="1"/>
  <c r="Q1099" i="9"/>
  <c r="H1097" i="1" s="1"/>
  <c r="N1085" i="9"/>
  <c r="Q1085" i="9" s="1"/>
  <c r="H1083" i="1" s="1"/>
  <c r="N1221" i="9"/>
  <c r="Q1221" i="9" s="1"/>
  <c r="H1219" i="1" s="1"/>
  <c r="N29" i="9"/>
  <c r="Q29" i="9" s="1"/>
  <c r="H30" i="1" s="1"/>
  <c r="N640" i="9"/>
  <c r="Q640" i="9" s="1"/>
  <c r="H641" i="1" s="1"/>
  <c r="N114" i="9"/>
  <c r="Q114" i="9" s="1"/>
  <c r="H115" i="1" s="1"/>
  <c r="N560" i="9"/>
  <c r="Q560" i="9" s="1"/>
  <c r="H561" i="1" s="1"/>
  <c r="N206" i="9"/>
  <c r="Q206" i="9" s="1"/>
  <c r="H207" i="1" s="1"/>
  <c r="N1002" i="9"/>
  <c r="Q1002" i="9" s="1"/>
  <c r="H1000" i="1" s="1"/>
  <c r="N821" i="9"/>
  <c r="Q821" i="9" s="1"/>
  <c r="H821" i="1" s="1"/>
  <c r="N719" i="9"/>
  <c r="Q719" i="9" s="1"/>
  <c r="H719" i="1" s="1"/>
  <c r="Q705" i="9"/>
  <c r="H706" i="1" s="1"/>
  <c r="Q863" i="9"/>
  <c r="H863" i="1" s="1"/>
  <c r="Q154" i="9"/>
  <c r="H155" i="1" s="1"/>
  <c r="Q1371" i="9"/>
  <c r="H1367" i="1" s="1"/>
  <c r="Q864" i="9"/>
  <c r="H864" i="1" s="1"/>
  <c r="Q1032" i="9"/>
  <c r="H1030" i="1" s="1"/>
  <c r="Q1433" i="9"/>
  <c r="H1428" i="1" s="1"/>
  <c r="Q543" i="9"/>
  <c r="H544" i="1" s="1"/>
  <c r="Q870" i="9"/>
  <c r="H870" i="1" s="1"/>
  <c r="Q366" i="9"/>
  <c r="H367" i="1" s="1"/>
  <c r="Q239" i="9"/>
  <c r="H240" i="1" s="1"/>
  <c r="Q717" i="9"/>
  <c r="H717" i="1" s="1"/>
  <c r="Q545" i="9"/>
  <c r="H546" i="1" s="1"/>
  <c r="Q530" i="9"/>
  <c r="H531" i="1" s="1"/>
  <c r="Q63" i="9"/>
  <c r="H64" i="1" s="1"/>
  <c r="Q200" i="9"/>
  <c r="H201" i="1" s="1"/>
  <c r="Q895" i="9"/>
  <c r="H894" i="1" s="1"/>
  <c r="Q1264" i="9"/>
  <c r="H1262" i="1" s="1"/>
  <c r="Q222" i="9"/>
  <c r="H223" i="1" s="1"/>
  <c r="Q1035" i="9"/>
  <c r="H1033" i="1" s="1"/>
  <c r="Q27" i="9"/>
  <c r="H28" i="1" s="1"/>
  <c r="Q941" i="9"/>
  <c r="H940" i="1" s="1"/>
  <c r="Q1369" i="9"/>
  <c r="H1365" i="1" s="1"/>
  <c r="Q798" i="9"/>
  <c r="H798" i="1" s="1"/>
  <c r="N1058" i="9"/>
  <c r="Q1058" i="9" s="1"/>
  <c r="H1056" i="1" s="1"/>
  <c r="N1252" i="9"/>
  <c r="Q1252" i="9" s="1"/>
  <c r="H1250" i="1" s="1"/>
  <c r="Q330" i="9"/>
  <c r="H331" i="1" s="1"/>
  <c r="N562" i="9"/>
  <c r="Q562" i="9" s="1"/>
  <c r="H563" i="1" s="1"/>
  <c r="Q1049" i="9"/>
  <c r="H1047" i="1" s="1"/>
  <c r="Q557" i="9"/>
  <c r="H558" i="1" s="1"/>
  <c r="N828" i="9"/>
  <c r="Q828" i="9" s="1"/>
  <c r="H828" i="1" s="1"/>
  <c r="Q473" i="9"/>
  <c r="H474" i="1" s="1"/>
  <c r="Q549" i="9"/>
  <c r="H550" i="1" s="1"/>
  <c r="Q309" i="9"/>
  <c r="H310" i="1" s="1"/>
  <c r="N157" i="9"/>
  <c r="Q157" i="9" s="1"/>
  <c r="H158" i="1" s="1"/>
  <c r="N12" i="9"/>
  <c r="Q12" i="9" s="1"/>
  <c r="H13" i="1" s="1"/>
  <c r="N807" i="9"/>
  <c r="Q807" i="9" s="1"/>
  <c r="H807" i="1" s="1"/>
  <c r="N859" i="9"/>
  <c r="Q859" i="9" s="1"/>
  <c r="H859" i="1" s="1"/>
  <c r="Q877" i="9"/>
  <c r="H877" i="1" s="1"/>
  <c r="Q115" i="9"/>
  <c r="H116" i="1" s="1"/>
  <c r="Q316" i="9"/>
  <c r="H317" i="1" s="1"/>
  <c r="Q805" i="9"/>
  <c r="H805" i="1" s="1"/>
  <c r="Q713" i="9"/>
  <c r="H713" i="1" s="1"/>
  <c r="Q1171" i="9"/>
  <c r="H1169" i="1" s="1"/>
  <c r="Q1366" i="9"/>
  <c r="H1362" i="1" s="1"/>
  <c r="Q826" i="9"/>
  <c r="H826" i="1" s="1"/>
  <c r="Q103" i="9"/>
  <c r="H104" i="1" s="1"/>
  <c r="Q428" i="9"/>
  <c r="H429" i="1" s="1"/>
  <c r="Q51" i="9"/>
  <c r="H52" i="1" s="1"/>
  <c r="Q1247" i="9"/>
  <c r="H1245" i="1" s="1"/>
  <c r="Q711" i="9"/>
  <c r="H711" i="1" s="1"/>
  <c r="Q1039" i="9"/>
  <c r="H1037" i="1" s="1"/>
  <c r="Q326" i="9"/>
  <c r="H327" i="1" s="1"/>
  <c r="Q1367" i="9"/>
  <c r="H1363" i="1" s="1"/>
  <c r="Q313" i="9"/>
  <c r="H314" i="1" s="1"/>
  <c r="Q122" i="9"/>
  <c r="H123" i="1" s="1"/>
  <c r="Q661" i="9"/>
  <c r="H662" i="1" s="1"/>
  <c r="N1079" i="9"/>
  <c r="Q1079" i="9" s="1"/>
  <c r="H1077" i="1" s="1"/>
  <c r="N324" i="9"/>
  <c r="Q324" i="9" s="1"/>
  <c r="H325" i="1" s="1"/>
  <c r="N567" i="9"/>
  <c r="Q567" i="9" s="1"/>
  <c r="H568" i="1" s="1"/>
  <c r="N955" i="9"/>
  <c r="Q955" i="9" s="1"/>
  <c r="H953" i="1" s="1"/>
  <c r="N1093" i="9"/>
  <c r="Q1093" i="9" s="1"/>
  <c r="H1091" i="1" s="1"/>
  <c r="N237" i="9"/>
  <c r="Q237" i="9" s="1"/>
  <c r="H238" i="1" s="1"/>
  <c r="Q1033" i="9"/>
  <c r="H1031" i="1" s="1"/>
  <c r="Q1226" i="9"/>
  <c r="H1224" i="1" s="1"/>
  <c r="N813" i="9"/>
  <c r="Q813" i="9" s="1"/>
  <c r="H813" i="1" s="1"/>
  <c r="Q706" i="9"/>
  <c r="H707" i="1" s="1"/>
  <c r="N25" i="9"/>
  <c r="Q25" i="9" s="1"/>
  <c r="H26" i="1" s="1"/>
  <c r="N69" i="9"/>
  <c r="Q69" i="9" s="1"/>
  <c r="H70" i="1" s="1"/>
  <c r="N311" i="9"/>
  <c r="Q311" i="9" s="1"/>
  <c r="H312" i="1" s="1"/>
  <c r="N536" i="9"/>
  <c r="Q536" i="9" s="1"/>
  <c r="H537" i="1" s="1"/>
  <c r="N574" i="9"/>
  <c r="Q574" i="9" s="1"/>
  <c r="H575" i="1" s="1"/>
  <c r="N670" i="9"/>
  <c r="Q670" i="9" s="1"/>
  <c r="H671" i="1" s="1"/>
  <c r="N93" i="9"/>
  <c r="Q93" i="9" s="1"/>
  <c r="H94" i="1" s="1"/>
  <c r="N515" i="9"/>
  <c r="Q515" i="9" s="1"/>
  <c r="H516" i="1" s="1"/>
  <c r="N540" i="9"/>
  <c r="Q540" i="9" s="1"/>
  <c r="H541" i="1" s="1"/>
  <c r="Q50" i="9"/>
  <c r="H51" i="1" s="1"/>
  <c r="Q183" i="9"/>
  <c r="H184" i="1" s="1"/>
  <c r="N1449" i="9"/>
  <c r="Q1449" i="9" s="1"/>
  <c r="H1444" i="1" s="1"/>
  <c r="N215" i="9"/>
  <c r="Q215" i="9" s="1"/>
  <c r="H216" i="1" s="1"/>
  <c r="N1132" i="9"/>
  <c r="Q1132" i="9" s="1"/>
  <c r="H1130" i="1" s="1"/>
  <c r="Q866" i="9"/>
  <c r="H866" i="1" s="1"/>
  <c r="Q891" i="9"/>
  <c r="H890" i="1" s="1"/>
  <c r="Q514" i="9"/>
  <c r="H515" i="1" s="1"/>
  <c r="Q1429" i="9"/>
  <c r="H1424" i="1" s="1"/>
  <c r="Q844" i="9"/>
  <c r="H844" i="1" s="1"/>
  <c r="Q904" i="9"/>
  <c r="H903" i="1" s="1"/>
  <c r="Q878" i="9"/>
  <c r="H878" i="1" s="1"/>
  <c r="Q943" i="9"/>
  <c r="H942" i="1" s="1"/>
  <c r="Q657" i="9"/>
  <c r="H658" i="1" s="1"/>
  <c r="Q421" i="9"/>
  <c r="H422" i="1" s="1"/>
  <c r="Q370" i="9"/>
  <c r="H371" i="1" s="1"/>
  <c r="N1189" i="9"/>
  <c r="Q1189" i="9" s="1"/>
  <c r="H1187" i="1" s="1"/>
  <c r="N82" i="9"/>
  <c r="Q82" i="9" s="1"/>
  <c r="H83" i="1" s="1"/>
  <c r="N305" i="9"/>
  <c r="Q305" i="9" s="1"/>
  <c r="H306" i="1" s="1"/>
  <c r="N524" i="9"/>
  <c r="Q524" i="9" s="1"/>
  <c r="H525" i="1" s="1"/>
  <c r="N672" i="9"/>
  <c r="Q672" i="9" s="1"/>
  <c r="H673" i="1" s="1"/>
  <c r="N1164" i="9"/>
  <c r="Q1164" i="9" s="1"/>
  <c r="H1162" i="1" s="1"/>
  <c r="N108" i="9"/>
  <c r="Q108" i="9" s="1"/>
  <c r="H109" i="1" s="1"/>
  <c r="N307" i="9"/>
  <c r="Q307" i="9" s="1"/>
  <c r="H308" i="1" s="1"/>
  <c r="N525" i="9"/>
  <c r="Q525" i="9" s="1"/>
  <c r="H526" i="1" s="1"/>
  <c r="N542" i="9"/>
  <c r="Q542" i="9" s="1"/>
  <c r="H543" i="1" s="1"/>
  <c r="N351" i="9"/>
  <c r="Q351" i="9" s="1"/>
  <c r="H352" i="1" s="1"/>
  <c r="N968" i="9"/>
  <c r="Q968" i="9" s="1"/>
  <c r="H966" i="1" s="1"/>
  <c r="N249" i="9"/>
  <c r="Q249" i="9" s="1"/>
  <c r="H250" i="1" s="1"/>
  <c r="Q1233" i="9"/>
  <c r="H1231" i="1" s="1"/>
  <c r="N1086" i="9"/>
  <c r="Q1086" i="9" s="1"/>
  <c r="H1084" i="1" s="1"/>
  <c r="N836" i="9"/>
  <c r="Q836" i="9" s="1"/>
  <c r="H836" i="1" s="1"/>
  <c r="N855" i="9"/>
  <c r="Q855" i="9" s="1"/>
  <c r="H855" i="1" s="1"/>
  <c r="N466" i="9"/>
  <c r="Q466" i="9" s="1"/>
  <c r="H467" i="1" s="1"/>
  <c r="Q203" i="9"/>
  <c r="H204" i="1" s="1"/>
  <c r="Q1096" i="9"/>
  <c r="H1094" i="1" s="1"/>
  <c r="Q849" i="9"/>
  <c r="H849" i="1" s="1"/>
  <c r="Q857" i="9"/>
  <c r="H857" i="1" s="1"/>
  <c r="Q1280" i="9"/>
  <c r="H1278" i="1" s="1"/>
  <c r="N38" i="9"/>
  <c r="Q38" i="9" s="1"/>
  <c r="H39" i="1" s="1"/>
  <c r="Q1399" i="9"/>
  <c r="H1394" i="1" s="1"/>
  <c r="N1060" i="9"/>
  <c r="Q1060" i="9" s="1"/>
  <c r="H1058" i="1" s="1"/>
  <c r="N139" i="9"/>
  <c r="Q139" i="9" s="1"/>
  <c r="H140" i="1" s="1"/>
  <c r="N539" i="9"/>
  <c r="Q539" i="9" s="1"/>
  <c r="H540" i="1" s="1"/>
  <c r="N678" i="9"/>
  <c r="Q678" i="9" s="1"/>
  <c r="H679" i="1" s="1"/>
  <c r="N1201" i="9"/>
  <c r="Q1201" i="9" s="1"/>
  <c r="H1199" i="1" s="1"/>
  <c r="N33" i="9"/>
  <c r="Q33" i="9" s="1"/>
  <c r="H34" i="1" s="1"/>
  <c r="N112" i="9"/>
  <c r="Q112" i="9" s="1"/>
  <c r="H113" i="1" s="1"/>
  <c r="N396" i="9"/>
  <c r="Q396" i="9" s="1"/>
  <c r="H397" i="1" s="1"/>
  <c r="N529" i="9"/>
  <c r="Q529" i="9" s="1"/>
  <c r="H530" i="1" s="1"/>
  <c r="N914" i="9"/>
  <c r="Q914" i="9" s="1"/>
  <c r="H913" i="1" s="1"/>
  <c r="Q1212" i="9"/>
  <c r="H1210" i="1" s="1"/>
  <c r="Q1457" i="9"/>
  <c r="H1452" i="1" s="1"/>
  <c r="N1363" i="9"/>
  <c r="Q1363" i="9" s="1"/>
  <c r="H1359" i="1" s="1"/>
  <c r="N1375" i="9"/>
  <c r="Q1375" i="9" s="1"/>
  <c r="H1371" i="1" s="1"/>
  <c r="H1448" i="1"/>
  <c r="Q1041" i="9"/>
  <c r="H1039" i="1" s="1"/>
  <c r="Q703" i="9"/>
  <c r="H704" i="1" s="1"/>
  <c r="Q908" i="9"/>
  <c r="H907" i="1" s="1"/>
  <c r="Q407" i="9"/>
  <c r="H408" i="1" s="1"/>
  <c r="Q887" i="9"/>
  <c r="H886" i="1" s="1"/>
  <c r="N1129" i="9"/>
  <c r="Q1129" i="9" s="1"/>
  <c r="H1127" i="1" s="1"/>
  <c r="N337" i="9"/>
  <c r="Q337" i="9" s="1"/>
  <c r="H338" i="1" s="1"/>
  <c r="N462" i="9"/>
  <c r="Q462" i="9" s="1"/>
  <c r="H463" i="1" s="1"/>
  <c r="N572" i="9"/>
  <c r="Q572" i="9" s="1"/>
  <c r="H573" i="1" s="1"/>
  <c r="N631" i="9"/>
  <c r="Q631" i="9" s="1"/>
  <c r="H632" i="1" s="1"/>
  <c r="N1406" i="9"/>
  <c r="Q1406" i="9" s="1"/>
  <c r="H1401" i="1" s="1"/>
  <c r="N971" i="9"/>
  <c r="Q971" i="9" s="1"/>
  <c r="H969" i="1" s="1"/>
  <c r="N37" i="9"/>
  <c r="Q37" i="9" s="1"/>
  <c r="H38" i="1" s="1"/>
  <c r="N131" i="9"/>
  <c r="Q131" i="9" s="1"/>
  <c r="H132" i="1" s="1"/>
  <c r="N414" i="9"/>
  <c r="Q414" i="9" s="1"/>
  <c r="H415" i="1" s="1"/>
  <c r="Q899" i="9"/>
  <c r="H898" i="1" s="1"/>
  <c r="N1015" i="9"/>
  <c r="Q1015" i="9" s="1"/>
  <c r="H1013" i="1" s="1"/>
  <c r="N317" i="9"/>
  <c r="Q317" i="9" s="1"/>
  <c r="H318" i="1" s="1"/>
  <c r="Q893" i="9"/>
  <c r="H892" i="1" s="1"/>
  <c r="Q897" i="9"/>
  <c r="H896" i="1" s="1"/>
  <c r="Q901" i="9"/>
  <c r="H900" i="1" s="1"/>
  <c r="Q332" i="9"/>
  <c r="H333" i="1" s="1"/>
  <c r="Q1169" i="9"/>
  <c r="H1167" i="1" s="1"/>
  <c r="N1174" i="9"/>
  <c r="Q1174" i="9" s="1"/>
  <c r="H1172" i="1" s="1"/>
  <c r="N840" i="9"/>
  <c r="Q840" i="9" s="1"/>
  <c r="H840" i="1" s="1"/>
  <c r="Q851" i="9"/>
  <c r="H851" i="1" s="1"/>
  <c r="Q468" i="9"/>
  <c r="H469" i="1" s="1"/>
  <c r="Q665" i="9"/>
  <c r="H666" i="1" s="1"/>
  <c r="Q1036" i="9"/>
  <c r="H1034" i="1" s="1"/>
  <c r="N770" i="9"/>
  <c r="Q770" i="9" s="1"/>
  <c r="H770" i="1" s="1"/>
  <c r="Q853" i="9"/>
  <c r="H853" i="1" s="1"/>
  <c r="Q1376" i="9"/>
  <c r="H1372" i="1" s="1"/>
  <c r="Q338" i="9"/>
  <c r="H339" i="1" s="1"/>
  <c r="N1040" i="9"/>
  <c r="Q1040" i="9" s="1"/>
  <c r="H1038" i="1" s="1"/>
  <c r="N1148" i="9"/>
  <c r="Q1148" i="9" s="1"/>
  <c r="H1146" i="1" s="1"/>
  <c r="N1210" i="9"/>
  <c r="Q1210" i="9" s="1"/>
  <c r="H1208" i="1" s="1"/>
  <c r="N34" i="9"/>
  <c r="Q34" i="9" s="1"/>
  <c r="H35" i="1" s="1"/>
  <c r="N121" i="9"/>
  <c r="Q121" i="9" s="1"/>
  <c r="H122" i="1" s="1"/>
  <c r="N1047" i="9"/>
  <c r="Q1047" i="9" s="1"/>
  <c r="H1045" i="1" s="1"/>
  <c r="N1166" i="9"/>
  <c r="Q1166" i="9" s="1"/>
  <c r="H1164" i="1" s="1"/>
  <c r="N62" i="9"/>
  <c r="Q62" i="9" s="1"/>
  <c r="H63" i="1" s="1"/>
  <c r="N95" i="9"/>
  <c r="Q95" i="9" s="1"/>
  <c r="H96" i="1" s="1"/>
  <c r="N149" i="9"/>
  <c r="Q149" i="9" s="1"/>
  <c r="H150" i="1" s="1"/>
  <c r="N184" i="9"/>
  <c r="Q184" i="9" s="1"/>
  <c r="H185" i="1" s="1"/>
  <c r="N230" i="9"/>
  <c r="Q230" i="9" s="1"/>
  <c r="H231" i="1" s="1"/>
  <c r="N280" i="9"/>
  <c r="Q280" i="9" s="1"/>
  <c r="H281" i="1" s="1"/>
  <c r="N290" i="9"/>
  <c r="Q290" i="9" s="1"/>
  <c r="H291" i="1" s="1"/>
  <c r="N350" i="9"/>
  <c r="Q350" i="9" s="1"/>
  <c r="H351" i="1" s="1"/>
  <c r="N490" i="9"/>
  <c r="Q490" i="9" s="1"/>
  <c r="H491" i="1" s="1"/>
  <c r="N584" i="9"/>
  <c r="Q584" i="9" s="1"/>
  <c r="H585" i="1" s="1"/>
  <c r="N654" i="9"/>
  <c r="Q654" i="9" s="1"/>
  <c r="H655" i="1" s="1"/>
  <c r="N695" i="9"/>
  <c r="Q695" i="9" s="1"/>
  <c r="H696" i="1" s="1"/>
  <c r="N1117" i="9"/>
  <c r="Q1117" i="9" s="1"/>
  <c r="H1115" i="1" s="1"/>
  <c r="N1172" i="9"/>
  <c r="Q1172" i="9" s="1"/>
  <c r="H1170" i="1" s="1"/>
  <c r="N43" i="9"/>
  <c r="Q43" i="9" s="1"/>
  <c r="H44" i="1" s="1"/>
  <c r="N187" i="9"/>
  <c r="Q187" i="9" s="1"/>
  <c r="H188" i="1" s="1"/>
  <c r="N208" i="9"/>
  <c r="Q208" i="9" s="1"/>
  <c r="H209" i="1" s="1"/>
  <c r="N314" i="9"/>
  <c r="Q314" i="9" s="1"/>
  <c r="H315" i="1" s="1"/>
  <c r="N327" i="9"/>
  <c r="Q327" i="9" s="1"/>
  <c r="H328" i="1" s="1"/>
  <c r="N489" i="9"/>
  <c r="Q489" i="9" s="1"/>
  <c r="H490" i="1" s="1"/>
  <c r="N77" i="9"/>
  <c r="Q77" i="9" s="1"/>
  <c r="H78" i="1" s="1"/>
  <c r="N622" i="9"/>
  <c r="Q622" i="9" s="1"/>
  <c r="H623" i="1" s="1"/>
  <c r="N1402" i="9"/>
  <c r="Q1402" i="9" s="1"/>
  <c r="H1397" i="1" s="1"/>
  <c r="N1432" i="9"/>
  <c r="Q1432" i="9" s="1"/>
  <c r="H1427" i="1" s="1"/>
  <c r="N1119" i="9"/>
  <c r="Q1119" i="9" s="1"/>
  <c r="H1117" i="1" s="1"/>
  <c r="N320" i="9"/>
  <c r="Q320" i="9" s="1"/>
  <c r="H321" i="1" s="1"/>
  <c r="N403" i="9"/>
  <c r="Q403" i="9" s="1"/>
  <c r="H404" i="1" s="1"/>
  <c r="N438" i="9"/>
  <c r="Q438" i="9" s="1"/>
  <c r="H439" i="1" s="1"/>
  <c r="N552" i="9"/>
  <c r="Q552" i="9" s="1"/>
  <c r="H553" i="1" s="1"/>
  <c r="N952" i="9"/>
  <c r="Q952" i="9" s="1"/>
  <c r="H950" i="1" s="1"/>
  <c r="N677" i="9"/>
  <c r="Q677" i="9" s="1"/>
  <c r="H678" i="1" s="1"/>
  <c r="N130" i="9"/>
  <c r="Q130" i="9" s="1"/>
  <c r="H131" i="1" s="1"/>
  <c r="N555" i="9"/>
  <c r="Q555" i="9" s="1"/>
  <c r="H556" i="1" s="1"/>
  <c r="N606" i="9"/>
  <c r="Q606" i="9" s="1"/>
  <c r="H607" i="1" s="1"/>
  <c r="N1427" i="9"/>
  <c r="Q1427" i="9" s="1"/>
  <c r="H1422" i="1" s="1"/>
  <c r="N1246" i="9"/>
  <c r="Q1246" i="9" s="1"/>
  <c r="H1244" i="1" s="1"/>
  <c r="N1383" i="9"/>
  <c r="Q1383" i="9" s="1"/>
  <c r="H1379" i="1" s="1"/>
  <c r="N1387" i="9"/>
  <c r="Q1387" i="9" s="1"/>
  <c r="H1383" i="1" s="1"/>
  <c r="N1391" i="9"/>
  <c r="Q1391" i="9" s="1"/>
  <c r="H1387" i="1" s="1"/>
  <c r="N1372" i="9"/>
  <c r="Q1372" i="9" s="1"/>
  <c r="H1368" i="1" s="1"/>
  <c r="N1451" i="9"/>
  <c r="Q1451" i="9" s="1"/>
  <c r="H1446" i="1" s="1"/>
  <c r="Q369" i="9"/>
  <c r="H370" i="1" s="1"/>
  <c r="N135" i="9"/>
  <c r="Q135" i="9" s="1"/>
  <c r="H136" i="1" s="1"/>
  <c r="N1206" i="9"/>
  <c r="Q1206" i="9" s="1"/>
  <c r="H1204" i="1" s="1"/>
  <c r="N294" i="9"/>
  <c r="Q294" i="9" s="1"/>
  <c r="H295" i="1" s="1"/>
  <c r="N353" i="9"/>
  <c r="Q353" i="9" s="1"/>
  <c r="H354" i="1" s="1"/>
  <c r="N600" i="9"/>
  <c r="Q600" i="9" s="1"/>
  <c r="H601" i="1" s="1"/>
  <c r="N1141" i="9"/>
  <c r="Q1141" i="9" s="1"/>
  <c r="H1139" i="1" s="1"/>
  <c r="N56" i="9"/>
  <c r="Q56" i="9" s="1"/>
  <c r="H57" i="1" s="1"/>
  <c r="N150" i="9"/>
  <c r="Q150" i="9" s="1"/>
  <c r="H151" i="1" s="1"/>
  <c r="N1403" i="9"/>
  <c r="Q1403" i="9" s="1"/>
  <c r="H1398" i="1" s="1"/>
  <c r="N493" i="9"/>
  <c r="Q493" i="9" s="1"/>
  <c r="H494" i="1" s="1"/>
  <c r="N192" i="9"/>
  <c r="Q192" i="9" s="1"/>
  <c r="H193" i="1" s="1"/>
  <c r="N761" i="9"/>
  <c r="Q761" i="9" s="1"/>
  <c r="H761" i="1" s="1"/>
  <c r="Q1431" i="9"/>
  <c r="H1426" i="1" s="1"/>
  <c r="Q49" i="9"/>
  <c r="H50" i="1" s="1"/>
  <c r="Q704" i="9"/>
  <c r="H705" i="1" s="1"/>
  <c r="N983" i="9"/>
  <c r="Q983" i="9" s="1"/>
  <c r="H981" i="1" s="1"/>
  <c r="N1196" i="9"/>
  <c r="Q1196" i="9" s="1"/>
  <c r="H1194" i="1" s="1"/>
  <c r="N1259" i="9"/>
  <c r="Q1259" i="9" s="1"/>
  <c r="H1257" i="1" s="1"/>
  <c r="N75" i="9"/>
  <c r="Q75" i="9" s="1"/>
  <c r="H76" i="1" s="1"/>
  <c r="N85" i="9"/>
  <c r="Q85" i="9" s="1"/>
  <c r="H86" i="1" s="1"/>
  <c r="N138" i="9"/>
  <c r="Q138" i="9" s="1"/>
  <c r="H139" i="1" s="1"/>
  <c r="N999" i="9"/>
  <c r="Q999" i="9" s="1"/>
  <c r="H997" i="1" s="1"/>
  <c r="N1095" i="9"/>
  <c r="Q1095" i="9" s="1"/>
  <c r="H1093" i="1" s="1"/>
  <c r="N1216" i="9"/>
  <c r="Q1216" i="9" s="1"/>
  <c r="H1214" i="1" s="1"/>
  <c r="N76" i="9"/>
  <c r="Q76" i="9" s="1"/>
  <c r="H77" i="1" s="1"/>
  <c r="N123" i="9"/>
  <c r="Q123" i="9" s="1"/>
  <c r="H124" i="1" s="1"/>
  <c r="N218" i="9"/>
  <c r="Q218" i="9" s="1"/>
  <c r="H219" i="1" s="1"/>
  <c r="N272" i="9"/>
  <c r="Q272" i="9" s="1"/>
  <c r="H273" i="1" s="1"/>
  <c r="N286" i="9"/>
  <c r="Q286" i="9" s="1"/>
  <c r="H287" i="1" s="1"/>
  <c r="N296" i="9"/>
  <c r="Q296" i="9" s="1"/>
  <c r="H297" i="1" s="1"/>
  <c r="N344" i="9"/>
  <c r="Q344" i="9" s="1"/>
  <c r="H345" i="1" s="1"/>
  <c r="N384" i="9"/>
  <c r="Q384" i="9" s="1"/>
  <c r="H385" i="1" s="1"/>
  <c r="N632" i="9"/>
  <c r="Q632" i="9" s="1"/>
  <c r="H633" i="1" s="1"/>
  <c r="N685" i="9"/>
  <c r="Q685" i="9" s="1"/>
  <c r="H686" i="1" s="1"/>
  <c r="N1152" i="9"/>
  <c r="Q1152" i="9" s="1"/>
  <c r="H1150" i="1" s="1"/>
  <c r="N1272" i="9"/>
  <c r="Q1272" i="9" s="1"/>
  <c r="H1270" i="1" s="1"/>
  <c r="N98" i="9"/>
  <c r="Q98" i="9" s="1"/>
  <c r="H99" i="1" s="1"/>
  <c r="N152" i="9"/>
  <c r="Q152" i="9" s="1"/>
  <c r="H153" i="1" s="1"/>
  <c r="N229" i="9"/>
  <c r="Q229" i="9" s="1"/>
  <c r="H230" i="1" s="1"/>
  <c r="N319" i="9"/>
  <c r="Q319" i="9" s="1"/>
  <c r="H320" i="1" s="1"/>
  <c r="N335" i="9"/>
  <c r="Q335" i="9" s="1"/>
  <c r="H336" i="1" s="1"/>
  <c r="N956" i="9"/>
  <c r="Q956" i="9" s="1"/>
  <c r="H954" i="1" s="1"/>
  <c r="N328" i="9"/>
  <c r="Q328" i="9" s="1"/>
  <c r="H329" i="1" s="1"/>
  <c r="N1461" i="9"/>
  <c r="Q1461" i="9" s="1"/>
  <c r="H1456" i="1" s="1"/>
  <c r="N387" i="9"/>
  <c r="Q387" i="9" s="1"/>
  <c r="H388" i="1" s="1"/>
  <c r="N415" i="9"/>
  <c r="Q415" i="9" s="1"/>
  <c r="H416" i="1" s="1"/>
  <c r="N544" i="9"/>
  <c r="Q544" i="9" s="1"/>
  <c r="H545" i="1" s="1"/>
  <c r="N587" i="9"/>
  <c r="Q587" i="9" s="1"/>
  <c r="H588" i="1" s="1"/>
  <c r="N1420" i="9"/>
  <c r="Q1420" i="9" s="1"/>
  <c r="H1415" i="1" s="1"/>
  <c r="N1443" i="9"/>
  <c r="Q1443" i="9" s="1"/>
  <c r="H1438" i="1" s="1"/>
  <c r="N45" i="9"/>
  <c r="Q45" i="9" s="1"/>
  <c r="H46" i="1" s="1"/>
  <c r="N355" i="9"/>
  <c r="Q355" i="9" s="1"/>
  <c r="H356" i="1" s="1"/>
  <c r="N668" i="9"/>
  <c r="Q668" i="9" s="1"/>
  <c r="H669" i="1" s="1"/>
  <c r="N1411" i="9"/>
  <c r="Q1411" i="9" s="1"/>
  <c r="H1406" i="1" s="1"/>
  <c r="Q647" i="9"/>
  <c r="H648" i="1" s="1"/>
  <c r="N885" i="9"/>
  <c r="Q885" i="9" s="1"/>
  <c r="H884" i="1" s="1"/>
  <c r="Q931" i="9"/>
  <c r="H930" i="1" s="1"/>
  <c r="N1370" i="9"/>
  <c r="Q1370" i="9" s="1"/>
  <c r="H1366" i="1" s="1"/>
  <c r="Q869" i="9"/>
  <c r="H869" i="1" s="1"/>
  <c r="Q1437" i="9"/>
  <c r="H1432" i="1" s="1"/>
  <c r="N1235" i="9"/>
  <c r="Q1235" i="9" s="1"/>
  <c r="H1233" i="1" s="1"/>
  <c r="N83" i="9"/>
  <c r="Q83" i="9" s="1"/>
  <c r="H84" i="1" s="1"/>
  <c r="N986" i="9"/>
  <c r="Q986" i="9" s="1"/>
  <c r="H984" i="1" s="1"/>
  <c r="N73" i="9"/>
  <c r="Q73" i="9" s="1"/>
  <c r="H74" i="1" s="1"/>
  <c r="N97" i="9"/>
  <c r="Q97" i="9" s="1"/>
  <c r="H98" i="1" s="1"/>
  <c r="N214" i="9"/>
  <c r="Q214" i="9" s="1"/>
  <c r="H215" i="1" s="1"/>
  <c r="N282" i="9"/>
  <c r="Q282" i="9" s="1"/>
  <c r="H283" i="1" s="1"/>
  <c r="N303" i="9"/>
  <c r="Q303" i="9" s="1"/>
  <c r="H304" i="1" s="1"/>
  <c r="N496" i="9"/>
  <c r="Q496" i="9" s="1"/>
  <c r="H497" i="1" s="1"/>
  <c r="N662" i="9"/>
  <c r="Q662" i="9" s="1"/>
  <c r="H663" i="1" s="1"/>
  <c r="N1030" i="9"/>
  <c r="Q1030" i="9" s="1"/>
  <c r="H1028" i="1" s="1"/>
  <c r="N221" i="9"/>
  <c r="Q221" i="9" s="1"/>
  <c r="H222" i="1" s="1"/>
  <c r="N624" i="9"/>
  <c r="Q624" i="9" s="1"/>
  <c r="H625" i="1" s="1"/>
  <c r="N1435" i="9"/>
  <c r="Q1435" i="9" s="1"/>
  <c r="H1430" i="1" s="1"/>
  <c r="N322" i="9"/>
  <c r="Q322" i="9" s="1"/>
  <c r="H323" i="1" s="1"/>
  <c r="N409" i="9"/>
  <c r="Q409" i="9" s="1"/>
  <c r="H410" i="1" s="1"/>
  <c r="N585" i="9"/>
  <c r="Q585" i="9" s="1"/>
  <c r="H586" i="1" s="1"/>
  <c r="N634" i="9"/>
  <c r="Q634" i="9" s="1"/>
  <c r="H635" i="1" s="1"/>
  <c r="N1441" i="9"/>
  <c r="Q1441" i="9" s="1"/>
  <c r="H1436" i="1" s="1"/>
  <c r="N681" i="9"/>
  <c r="Q681" i="9" s="1"/>
  <c r="H682" i="1" s="1"/>
  <c r="N346" i="9"/>
  <c r="Q346" i="9" s="1"/>
  <c r="H347" i="1" s="1"/>
  <c r="N842" i="9"/>
  <c r="Q842" i="9" s="1"/>
  <c r="H842" i="1" s="1"/>
  <c r="N919" i="9"/>
  <c r="Q919" i="9" s="1"/>
  <c r="H918" i="1" s="1"/>
  <c r="Q794" i="9"/>
  <c r="H794" i="1" s="1"/>
  <c r="N1031" i="9"/>
  <c r="Q1031" i="9" s="1"/>
  <c r="H1029" i="1" s="1"/>
  <c r="N1103" i="9"/>
  <c r="Q1103" i="9" s="1"/>
  <c r="H1101" i="1" s="1"/>
  <c r="N1200" i="9"/>
  <c r="Q1200" i="9" s="1"/>
  <c r="H1198" i="1" s="1"/>
  <c r="N1262" i="9"/>
  <c r="Q1262" i="9" s="1"/>
  <c r="H1260" i="1" s="1"/>
  <c r="N17" i="9"/>
  <c r="Q17" i="9" s="1"/>
  <c r="H18" i="1" s="1"/>
  <c r="N79" i="9"/>
  <c r="Q79" i="9" s="1"/>
  <c r="H80" i="1" s="1"/>
  <c r="N89" i="9"/>
  <c r="Q89" i="9" s="1"/>
  <c r="H90" i="1" s="1"/>
  <c r="N146" i="9"/>
  <c r="Q146" i="9" s="1"/>
  <c r="H147" i="1" s="1"/>
  <c r="N1034" i="9"/>
  <c r="Q1034" i="9" s="1"/>
  <c r="H1032" i="1" s="1"/>
  <c r="N1127" i="9"/>
  <c r="Q1127" i="9" s="1"/>
  <c r="H1125" i="1" s="1"/>
  <c r="N19" i="9"/>
  <c r="Q19" i="9" s="1"/>
  <c r="H20" i="1" s="1"/>
  <c r="N125" i="9"/>
  <c r="Q125" i="9" s="1"/>
  <c r="H126" i="1" s="1"/>
  <c r="N177" i="9"/>
  <c r="Q177" i="9" s="1"/>
  <c r="H178" i="1" s="1"/>
  <c r="N224" i="9"/>
  <c r="Q224" i="9" s="1"/>
  <c r="H225" i="1" s="1"/>
  <c r="N276" i="9"/>
  <c r="Q276" i="9" s="1"/>
  <c r="H277" i="1" s="1"/>
  <c r="N288" i="9"/>
  <c r="Q288" i="9" s="1"/>
  <c r="H289" i="1" s="1"/>
  <c r="N298" i="9"/>
  <c r="Q298" i="9" s="1"/>
  <c r="H299" i="1" s="1"/>
  <c r="N349" i="9"/>
  <c r="Q349" i="9" s="1"/>
  <c r="H350" i="1" s="1"/>
  <c r="N454" i="9"/>
  <c r="Q454" i="9" s="1"/>
  <c r="H455" i="1" s="1"/>
  <c r="N551" i="9"/>
  <c r="Q551" i="9" s="1"/>
  <c r="H552" i="1" s="1"/>
  <c r="N650" i="9"/>
  <c r="Q650" i="9" s="1"/>
  <c r="H651" i="1" s="1"/>
  <c r="N687" i="9"/>
  <c r="Q687" i="9" s="1"/>
  <c r="H688" i="1" s="1"/>
  <c r="N1165" i="9"/>
  <c r="Q1165" i="9" s="1"/>
  <c r="H1163" i="1" s="1"/>
  <c r="N11" i="9"/>
  <c r="Q11" i="9" s="1"/>
  <c r="H12" i="1" s="1"/>
  <c r="N105" i="9"/>
  <c r="Q105" i="9" s="1"/>
  <c r="H106" i="1" s="1"/>
  <c r="N198" i="9"/>
  <c r="Q198" i="9" s="1"/>
  <c r="H199" i="1" s="1"/>
  <c r="N620" i="9"/>
  <c r="Q620" i="9" s="1"/>
  <c r="H621" i="1" s="1"/>
  <c r="N315" i="9"/>
  <c r="Q315" i="9" s="1"/>
  <c r="H316" i="1" s="1"/>
  <c r="N395" i="9"/>
  <c r="Q395" i="9" s="1"/>
  <c r="H396" i="1" s="1"/>
  <c r="N430" i="9"/>
  <c r="Q430" i="9" s="1"/>
  <c r="H431" i="1" s="1"/>
  <c r="N546" i="9"/>
  <c r="Q546" i="9" s="1"/>
  <c r="H547" i="1" s="1"/>
  <c r="N595" i="9"/>
  <c r="Q595" i="9" s="1"/>
  <c r="H596" i="1" s="1"/>
  <c r="N1422" i="9"/>
  <c r="Q1422" i="9" s="1"/>
  <c r="H1417" i="1" s="1"/>
  <c r="N1450" i="9"/>
  <c r="Q1450" i="9" s="1"/>
  <c r="H1445" i="1" s="1"/>
  <c r="N209" i="9"/>
  <c r="Q209" i="9" s="1"/>
  <c r="H210" i="1" s="1"/>
  <c r="N673" i="9"/>
  <c r="Q673" i="9" s="1"/>
  <c r="H674" i="1" s="1"/>
  <c r="Q167" i="9"/>
  <c r="H168" i="1" s="1"/>
  <c r="N155" i="9"/>
  <c r="Q155" i="9" s="1"/>
  <c r="H156" i="1" s="1"/>
  <c r="Q297" i="9"/>
  <c r="H298" i="1" s="1"/>
  <c r="N336" i="9"/>
  <c r="Q336" i="9" s="1"/>
  <c r="H337" i="1" s="1"/>
  <c r="Q765" i="9"/>
  <c r="H765" i="1" s="1"/>
  <c r="N782" i="9"/>
  <c r="Q782" i="9" s="1"/>
  <c r="H782" i="1" s="1"/>
  <c r="Q838" i="9"/>
  <c r="H838" i="1" s="1"/>
  <c r="Q846" i="9"/>
  <c r="H846" i="1" s="1"/>
  <c r="Q669" i="9"/>
  <c r="H670" i="1" s="1"/>
  <c r="K1464" i="9"/>
  <c r="Q939" i="9"/>
  <c r="H938" i="1" s="1"/>
  <c r="I1428" i="8"/>
  <c r="L1428" i="8" s="1"/>
  <c r="I1409" i="8"/>
  <c r="L1409" i="8" s="1"/>
  <c r="I1433" i="8"/>
  <c r="L1433" i="8" s="1"/>
  <c r="I190" i="8"/>
  <c r="L190" i="8" s="1"/>
  <c r="F1464" i="8"/>
  <c r="I1407" i="8"/>
  <c r="L1407" i="8" s="1"/>
  <c r="I1425" i="8"/>
  <c r="L1425" i="8" s="1"/>
  <c r="I1405" i="8"/>
  <c r="L1405" i="8" s="1"/>
  <c r="I1434" i="8"/>
  <c r="L1434" i="8" s="1"/>
  <c r="I1442" i="8"/>
  <c r="L1442" i="8" s="1"/>
  <c r="I1421" i="8"/>
  <c r="L1421" i="8" s="1"/>
  <c r="I1437" i="8"/>
  <c r="L1437" i="8" s="1"/>
  <c r="I1445" i="8"/>
  <c r="L1445" i="8" s="1"/>
  <c r="I1413" i="8"/>
  <c r="L1413" i="8" s="1"/>
  <c r="I1432" i="8"/>
  <c r="L1432" i="8" s="1"/>
  <c r="I1419" i="8"/>
  <c r="L1419" i="8" s="1"/>
  <c r="I1436" i="8"/>
  <c r="L1436" i="8" s="1"/>
  <c r="I1450" i="8"/>
  <c r="L1450" i="8" s="1"/>
  <c r="I1460" i="8"/>
  <c r="L1460" i="8" s="1"/>
  <c r="I1402" i="8"/>
  <c r="L1402" i="8" s="1"/>
  <c r="I1399" i="8"/>
  <c r="I1406" i="8"/>
  <c r="L1406" i="8" s="1"/>
  <c r="I1424" i="8"/>
  <c r="L1424" i="8" s="1"/>
  <c r="J120" i="1"/>
  <c r="J132" i="1"/>
  <c r="J238" i="1"/>
  <c r="J236" i="1"/>
  <c r="J168" i="1"/>
  <c r="J262" i="1"/>
  <c r="J286" i="1"/>
  <c r="J336" i="1"/>
  <c r="J27" i="1"/>
  <c r="J325" i="1"/>
  <c r="J1429" i="1"/>
  <c r="J183" i="1"/>
  <c r="J83" i="1"/>
  <c r="J339" i="1"/>
  <c r="J1395" i="1"/>
  <c r="J111" i="1"/>
  <c r="J828" i="1"/>
  <c r="J279" i="1"/>
  <c r="J352" i="1"/>
  <c r="J337" i="1"/>
  <c r="J261" i="1"/>
  <c r="J115" i="1"/>
  <c r="J786" i="1"/>
  <c r="J838" i="1"/>
  <c r="J758" i="1"/>
  <c r="J462" i="1"/>
  <c r="J71" i="1"/>
  <c r="J650" i="1"/>
  <c r="J347" i="1"/>
  <c r="J281" i="1"/>
  <c r="J15" i="1"/>
  <c r="J266" i="1"/>
  <c r="J305" i="1"/>
  <c r="J313" i="1"/>
  <c r="J231" i="1"/>
  <c r="J239" i="1"/>
  <c r="J99" i="1"/>
  <c r="J378" i="1"/>
  <c r="J857" i="1"/>
  <c r="J750" i="1"/>
  <c r="J181" i="1"/>
  <c r="J139" i="1"/>
  <c r="J432" i="1"/>
  <c r="J541" i="1"/>
  <c r="J1317" i="1"/>
  <c r="J265" i="1"/>
  <c r="J360" i="1"/>
  <c r="J392" i="1"/>
  <c r="J563" i="1"/>
  <c r="J434" i="1"/>
  <c r="J583" i="1"/>
  <c r="J163" i="1"/>
  <c r="J448" i="1"/>
  <c r="J694" i="1"/>
  <c r="J186" i="1"/>
  <c r="J717" i="1"/>
  <c r="J615" i="1"/>
  <c r="J329" i="1"/>
  <c r="J294" i="1"/>
  <c r="J11" i="1"/>
  <c r="J243" i="1"/>
  <c r="J651" i="1"/>
  <c r="J861" i="1"/>
  <c r="J635" i="1"/>
  <c r="J307" i="1"/>
  <c r="J476" i="1"/>
  <c r="J19" i="1"/>
  <c r="J770" i="1"/>
  <c r="J103" i="1"/>
  <c r="J438" i="1"/>
  <c r="J520" i="1"/>
  <c r="J415" i="1"/>
  <c r="J591" i="1"/>
  <c r="J661" i="1"/>
  <c r="J282" i="1"/>
  <c r="J308" i="1"/>
  <c r="J333" i="1"/>
  <c r="J524" i="1"/>
  <c r="J259" i="1"/>
  <c r="J825" i="1"/>
  <c r="J565" i="1"/>
  <c r="J143" i="1"/>
  <c r="J193" i="1"/>
  <c r="J177" i="1"/>
  <c r="J572" i="1"/>
  <c r="J487" i="1"/>
  <c r="J495" i="1"/>
  <c r="J553" i="1"/>
  <c r="J605" i="1"/>
  <c r="J621" i="1"/>
  <c r="J703" i="1"/>
  <c r="J720" i="1"/>
  <c r="J759" i="1"/>
  <c r="J778" i="1"/>
  <c r="J790" i="1"/>
  <c r="J839" i="1"/>
  <c r="J1413" i="1"/>
  <c r="J763" i="1"/>
  <c r="J501" i="1"/>
  <c r="J559" i="1"/>
  <c r="J595" i="1"/>
  <c r="J619" i="1"/>
  <c r="J669" i="1"/>
  <c r="J785" i="1"/>
  <c r="J853" i="1"/>
  <c r="J743" i="1"/>
  <c r="J221" i="1"/>
  <c r="J663" i="1"/>
  <c r="J716" i="1"/>
  <c r="J1427" i="1"/>
  <c r="J222" i="1"/>
  <c r="J331" i="1"/>
  <c r="J323" i="1"/>
  <c r="J187" i="1"/>
  <c r="J127" i="1"/>
  <c r="J47" i="1"/>
  <c r="J755" i="1"/>
  <c r="J485" i="1"/>
  <c r="J440" i="1"/>
  <c r="J255" i="1"/>
  <c r="J1426" i="1"/>
  <c r="J511" i="1"/>
  <c r="J318" i="1"/>
  <c r="J715" i="1"/>
  <c r="J829" i="1"/>
  <c r="J59" i="1"/>
  <c r="J43" i="1"/>
  <c r="J78" i="1"/>
  <c r="J280" i="1"/>
  <c r="J423" i="1"/>
  <c r="J455" i="1"/>
  <c r="J486" i="1"/>
  <c r="J517" i="1"/>
  <c r="J548" i="1"/>
  <c r="J580" i="1"/>
  <c r="J612" i="1"/>
  <c r="J642" i="1"/>
  <c r="J674" i="1"/>
  <c r="J702" i="1"/>
  <c r="J385" i="1"/>
  <c r="J518" i="1"/>
  <c r="J534" i="1"/>
  <c r="J549" i="1"/>
  <c r="J617" i="1"/>
  <c r="J643" i="1"/>
  <c r="J675" i="1"/>
  <c r="J781" i="1"/>
  <c r="J794" i="1"/>
  <c r="J479" i="1"/>
  <c r="J444" i="1"/>
  <c r="J205" i="1"/>
  <c r="J211" i="1"/>
  <c r="J253" i="1"/>
  <c r="J167" i="1"/>
  <c r="J159" i="1"/>
  <c r="J35" i="1"/>
  <c r="J91" i="1"/>
  <c r="M769" i="7"/>
  <c r="M1458" i="7"/>
  <c r="M827" i="7"/>
  <c r="J569" i="1"/>
  <c r="M847" i="7"/>
  <c r="M315" i="7"/>
  <c r="M348" i="7"/>
  <c r="M300" i="7"/>
  <c r="J312" i="1"/>
  <c r="J537" i="1"/>
  <c r="J816" i="1"/>
  <c r="J356" i="1"/>
  <c r="J843" i="1"/>
  <c r="J1441" i="1"/>
  <c r="J358" i="1"/>
  <c r="J526" i="1"/>
  <c r="M217" i="7"/>
  <c r="M233" i="7"/>
  <c r="M854" i="7"/>
  <c r="M400" i="7"/>
  <c r="M709" i="7"/>
  <c r="P709" i="7" s="1"/>
  <c r="M416" i="7"/>
  <c r="M576" i="7"/>
  <c r="M632" i="7"/>
  <c r="M723" i="7"/>
  <c r="M1330" i="7"/>
  <c r="M1321" i="7"/>
  <c r="M272" i="7"/>
  <c r="M502" i="7"/>
  <c r="M284" i="7"/>
  <c r="J428" i="1"/>
  <c r="J405" i="1"/>
  <c r="J732" i="1"/>
  <c r="J810" i="1"/>
  <c r="J561" i="1"/>
  <c r="J314" i="1"/>
  <c r="J568" i="1"/>
  <c r="M1329" i="7"/>
  <c r="M965" i="7"/>
  <c r="J812" i="1"/>
  <c r="J851" i="1"/>
  <c r="J1409" i="1"/>
  <c r="J471" i="1"/>
  <c r="J604" i="1"/>
  <c r="J739" i="1"/>
  <c r="J747" i="1"/>
  <c r="J809" i="1"/>
  <c r="J815" i="1"/>
  <c r="J826" i="1"/>
  <c r="J241" i="1"/>
  <c r="J268" i="1"/>
  <c r="J327" i="1"/>
  <c r="J389" i="1"/>
  <c r="J421" i="1"/>
  <c r="J472" i="1"/>
  <c r="J514" i="1"/>
  <c r="J530" i="1"/>
  <c r="J545" i="1"/>
  <c r="J597" i="1"/>
  <c r="J613" i="1"/>
  <c r="J639" i="1"/>
  <c r="J655" i="1"/>
  <c r="J671" i="1"/>
  <c r="J679" i="1"/>
  <c r="J693" i="1"/>
  <c r="J736" i="1"/>
  <c r="J752" i="1"/>
  <c r="J1405" i="1"/>
  <c r="J1417" i="1"/>
  <c r="J1425" i="1"/>
  <c r="J338" i="1"/>
  <c r="J353" i="1"/>
  <c r="J388" i="1"/>
  <c r="J416" i="1"/>
  <c r="J475" i="1"/>
  <c r="J482" i="1"/>
  <c r="J506" i="1"/>
  <c r="J513" i="1"/>
  <c r="J600" i="1"/>
  <c r="J628" i="1"/>
  <c r="J658" i="1"/>
  <c r="J695" i="1"/>
  <c r="J751" i="1"/>
  <c r="J762" i="1"/>
  <c r="J1322" i="1"/>
  <c r="J1408" i="1"/>
  <c r="J447" i="1"/>
  <c r="J718" i="1"/>
  <c r="J775" i="1"/>
  <c r="J1430" i="1"/>
  <c r="J1456" i="1"/>
  <c r="J452" i="1"/>
  <c r="J468" i="1"/>
  <c r="J491" i="1"/>
  <c r="J507" i="1"/>
  <c r="J593" i="1"/>
  <c r="J601" i="1"/>
  <c r="J700" i="1"/>
  <c r="J713" i="1"/>
  <c r="J740" i="1"/>
  <c r="J748" i="1"/>
  <c r="J774" i="1"/>
  <c r="J855" i="1"/>
  <c r="J1449" i="1"/>
  <c r="J609" i="1"/>
  <c r="J540" i="1"/>
  <c r="J494" i="1"/>
  <c r="J744" i="1"/>
  <c r="J798" i="1"/>
  <c r="J456" i="1"/>
  <c r="J766" i="1"/>
  <c r="J303" i="1"/>
  <c r="J1432" i="1"/>
  <c r="J581" i="1"/>
  <c r="J557" i="1"/>
  <c r="J1447" i="1"/>
  <c r="J1421" i="1"/>
  <c r="J533" i="1"/>
  <c r="J564" i="1"/>
  <c r="J431" i="1"/>
  <c r="J806" i="1"/>
  <c r="J424" i="1"/>
  <c r="J292" i="1"/>
  <c r="J725" i="1"/>
  <c r="J1433" i="1"/>
  <c r="J831" i="1"/>
  <c r="J300" i="1"/>
  <c r="J1339" i="1"/>
  <c r="J659" i="1"/>
  <c r="J726" i="1"/>
  <c r="J1445" i="1"/>
  <c r="J573" i="1"/>
  <c r="J544" i="1"/>
  <c r="J576" i="1"/>
  <c r="J699" i="1"/>
  <c r="J310" i="1"/>
  <c r="J835" i="1"/>
  <c r="J276" i="1"/>
  <c r="J745" i="1"/>
  <c r="J346" i="1"/>
  <c r="J361" i="1"/>
  <c r="J502" i="1"/>
  <c r="J510" i="1"/>
  <c r="J608" i="1"/>
  <c r="J689" i="1"/>
  <c r="J463" i="1"/>
  <c r="J525" i="1"/>
  <c r="J556" i="1"/>
  <c r="J588" i="1"/>
  <c r="J620" i="1"/>
  <c r="J682" i="1"/>
  <c r="J374" i="1"/>
  <c r="J1440" i="1"/>
  <c r="J1402" i="1"/>
  <c r="J662" i="1"/>
  <c r="J822" i="1"/>
  <c r="J1424" i="1"/>
  <c r="J727" i="1"/>
  <c r="J230" i="1"/>
  <c r="J638" i="1"/>
  <c r="J296" i="1"/>
  <c r="J371" i="1"/>
  <c r="J375" i="1"/>
  <c r="J773" i="1"/>
  <c r="J330" i="1"/>
  <c r="J451" i="1"/>
  <c r="J777" i="1"/>
  <c r="J420" i="1"/>
  <c r="J819" i="1"/>
  <c r="J731" i="1"/>
  <c r="J1431" i="1"/>
  <c r="J258" i="1"/>
  <c r="J730" i="1"/>
  <c r="J322" i="1"/>
  <c r="J272" i="1"/>
  <c r="J840" i="1"/>
  <c r="J443" i="1"/>
  <c r="J818" i="1"/>
  <c r="J670" i="1"/>
  <c r="M1441" i="7"/>
  <c r="J1452" i="1"/>
  <c r="J735" i="1"/>
  <c r="J780" i="1"/>
  <c r="J250" i="1"/>
  <c r="J246" i="1"/>
  <c r="J792" i="1"/>
  <c r="J288" i="1"/>
  <c r="J242" i="1"/>
  <c r="J830" i="1"/>
  <c r="J190" i="1"/>
  <c r="J226" i="1"/>
  <c r="J309" i="1"/>
  <c r="J632" i="1"/>
  <c r="J804" i="1"/>
  <c r="J1419" i="1"/>
  <c r="J850" i="1"/>
  <c r="J404" i="1"/>
  <c r="J439" i="1"/>
  <c r="J596" i="1"/>
  <c r="J634" i="1"/>
  <c r="J666" i="1"/>
  <c r="J1398" i="1"/>
  <c r="J1448" i="1"/>
  <c r="J824" i="1"/>
  <c r="J1401" i="1"/>
  <c r="J364" i="1"/>
  <c r="J1399" i="1"/>
  <c r="J1451" i="1"/>
  <c r="M746" i="7"/>
  <c r="J808" i="1"/>
  <c r="J706" i="1"/>
  <c r="J783" i="1"/>
  <c r="J1437" i="1"/>
  <c r="M772" i="7"/>
  <c r="M833" i="7"/>
  <c r="M1145" i="7"/>
  <c r="J1320" i="1"/>
  <c r="J800" i="1"/>
  <c r="M814" i="7"/>
  <c r="G1467" i="7"/>
  <c r="M366" i="7"/>
  <c r="J856" i="1"/>
  <c r="J1410" i="1"/>
  <c r="J1442" i="1"/>
  <c r="M733" i="7"/>
  <c r="J1396" i="1"/>
  <c r="J881" i="1"/>
  <c r="J869" i="1"/>
  <c r="M1307" i="7"/>
  <c r="M1252" i="7"/>
  <c r="M1003" i="7"/>
  <c r="M956" i="7"/>
  <c r="J848" i="1"/>
  <c r="J877" i="1"/>
  <c r="J865" i="1"/>
  <c r="M1190" i="7"/>
  <c r="M706" i="7"/>
  <c r="M874" i="7"/>
  <c r="J372" i="1"/>
  <c r="M878" i="7"/>
  <c r="M992" i="7"/>
  <c r="M1156" i="7"/>
  <c r="M963" i="7"/>
  <c r="M1049" i="7"/>
  <c r="M1123" i="7"/>
  <c r="M1002" i="7"/>
  <c r="J376" i="1"/>
  <c r="M866" i="7"/>
  <c r="M870" i="7"/>
  <c r="M1271" i="7"/>
  <c r="M1276" i="7"/>
  <c r="M1026" i="7"/>
  <c r="M1075" i="7"/>
  <c r="M1119" i="7"/>
  <c r="M1127" i="7"/>
  <c r="M1135" i="7"/>
  <c r="M1234" i="7"/>
  <c r="M996" i="7"/>
  <c r="M1059" i="7"/>
  <c r="M867" i="7"/>
  <c r="M1008" i="7"/>
  <c r="M1080" i="7"/>
  <c r="M1178" i="7"/>
  <c r="M1099" i="7"/>
  <c r="M1107" i="7"/>
  <c r="M1115" i="7"/>
  <c r="M1154" i="7"/>
  <c r="M703" i="7"/>
  <c r="M1011" i="7"/>
  <c r="M1223" i="7"/>
  <c r="M1236" i="7"/>
  <c r="M1239" i="7"/>
  <c r="M1254" i="7"/>
  <c r="M1277" i="7"/>
  <c r="M871" i="7"/>
  <c r="J880" i="1"/>
  <c r="M872" i="7"/>
  <c r="M1297" i="7"/>
  <c r="M968" i="7"/>
  <c r="M1207" i="7"/>
  <c r="M1256" i="7"/>
  <c r="M1287" i="7"/>
  <c r="M875" i="7"/>
  <c r="M369" i="7"/>
  <c r="M1296" i="7"/>
  <c r="M991" i="7"/>
  <c r="M1103" i="7"/>
  <c r="M1138" i="7"/>
  <c r="M1185" i="7"/>
  <c r="M1227" i="7"/>
  <c r="M879" i="7"/>
  <c r="J876" i="1"/>
  <c r="J868" i="1"/>
  <c r="J705" i="1"/>
  <c r="M1020" i="7"/>
  <c r="M1179" i="7"/>
  <c r="M1198" i="7"/>
  <c r="M1205" i="7"/>
  <c r="M1245" i="7"/>
  <c r="M1263" i="7"/>
  <c r="M1270" i="7"/>
  <c r="I1463" i="5"/>
  <c r="G1458" i="1" s="1"/>
  <c r="F1464" i="5"/>
  <c r="L1426" i="6"/>
  <c r="L217" i="6"/>
  <c r="L1429" i="6"/>
  <c r="L601" i="6"/>
  <c r="L1415" i="6"/>
  <c r="L264" i="6"/>
  <c r="L27" i="6"/>
  <c r="L556" i="6"/>
  <c r="L1439" i="6"/>
  <c r="L1459" i="6"/>
  <c r="L1364" i="6"/>
  <c r="L145" i="6"/>
  <c r="L613" i="6"/>
  <c r="L681" i="6"/>
  <c r="L1381" i="6"/>
  <c r="L138" i="6"/>
  <c r="L274" i="6"/>
  <c r="L189" i="6"/>
  <c r="L165" i="6"/>
  <c r="L25" i="6"/>
  <c r="L611" i="6"/>
  <c r="L669" i="6"/>
  <c r="L88" i="6"/>
  <c r="L40" i="6"/>
  <c r="L576" i="6"/>
  <c r="L600" i="6"/>
  <c r="L699" i="6"/>
  <c r="L1431" i="6"/>
  <c r="L647" i="6"/>
  <c r="L555" i="6"/>
  <c r="L587" i="6"/>
  <c r="L306" i="6"/>
  <c r="L258" i="6"/>
  <c r="L546" i="6"/>
  <c r="L562" i="6"/>
  <c r="L578" i="6"/>
  <c r="L590" i="6"/>
  <c r="L586" i="6"/>
  <c r="L596" i="6"/>
  <c r="L604" i="6"/>
  <c r="L87" i="6"/>
  <c r="L1370" i="6"/>
  <c r="L1400" i="6"/>
  <c r="L1372" i="6"/>
  <c r="L1444" i="6"/>
  <c r="L1408" i="6"/>
  <c r="L624" i="6"/>
  <c r="L630" i="6"/>
  <c r="L634" i="6"/>
  <c r="L554" i="6"/>
  <c r="L580" i="6"/>
  <c r="L594" i="6"/>
  <c r="L1405" i="6"/>
  <c r="L348" i="6"/>
  <c r="L324" i="6"/>
  <c r="L317" i="6"/>
  <c r="L266" i="6"/>
  <c r="L109" i="6"/>
  <c r="L77" i="6"/>
  <c r="L599" i="6"/>
  <c r="L623" i="6"/>
  <c r="L1394" i="6"/>
  <c r="L1434" i="6"/>
  <c r="L1453" i="6"/>
  <c r="L231" i="6"/>
  <c r="L620" i="6"/>
  <c r="L1378" i="6"/>
  <c r="L579" i="6"/>
  <c r="L597" i="6"/>
  <c r="L657" i="6"/>
  <c r="L694" i="6"/>
  <c r="L320" i="6"/>
  <c r="L49" i="6"/>
  <c r="L69" i="6"/>
  <c r="L130" i="6"/>
  <c r="L17" i="6"/>
  <c r="L259" i="6"/>
  <c r="L1448" i="6"/>
  <c r="L1450" i="6"/>
  <c r="L291" i="6"/>
  <c r="L199" i="6"/>
  <c r="L67" i="6"/>
  <c r="L564" i="6"/>
  <c r="L1411" i="6"/>
  <c r="L45" i="6"/>
  <c r="L1419" i="6"/>
  <c r="L120" i="6"/>
  <c r="L97" i="6"/>
  <c r="L57" i="6"/>
  <c r="L1452" i="6"/>
  <c r="L1440" i="6"/>
  <c r="L205" i="6"/>
  <c r="L89" i="6"/>
  <c r="L221" i="6"/>
  <c r="L1427" i="6"/>
  <c r="L560" i="6"/>
  <c r="L1367" i="6"/>
  <c r="L241" i="6"/>
  <c r="L9" i="6"/>
  <c r="I125" i="6"/>
  <c r="L125" i="6" s="1"/>
  <c r="L1377" i="6"/>
  <c r="L332" i="6"/>
  <c r="L175" i="6"/>
  <c r="L113" i="6"/>
  <c r="L1414" i="6"/>
  <c r="L1373" i="6"/>
  <c r="L155" i="6"/>
  <c r="L13" i="6"/>
  <c r="L159" i="6"/>
  <c r="L328" i="6"/>
  <c r="L193" i="6"/>
  <c r="L340" i="6"/>
  <c r="L632" i="6"/>
  <c r="L636" i="6"/>
  <c r="L656" i="6"/>
  <c r="L670" i="6"/>
  <c r="L275" i="6"/>
  <c r="L592" i="6"/>
  <c r="L608" i="6"/>
  <c r="L698" i="6"/>
  <c r="L101" i="6"/>
  <c r="L35" i="6"/>
  <c r="L645" i="6"/>
  <c r="L646" i="6"/>
  <c r="L1421" i="6"/>
  <c r="L1410" i="6"/>
  <c r="L93" i="6"/>
  <c r="L690" i="6"/>
  <c r="L1445" i="6"/>
  <c r="L177" i="6"/>
  <c r="L286" i="6"/>
  <c r="L644" i="6"/>
  <c r="L650" i="6"/>
  <c r="L298" i="6"/>
  <c r="L257" i="6"/>
  <c r="L65" i="6"/>
  <c r="L547" i="6"/>
  <c r="L607" i="6"/>
  <c r="L1406" i="6"/>
  <c r="L1443" i="6"/>
  <c r="L355" i="6"/>
  <c r="I224" i="6"/>
  <c r="I220" i="6"/>
  <c r="I200" i="6"/>
  <c r="L200" i="6" s="1"/>
  <c r="L150" i="6"/>
  <c r="I251" i="6"/>
  <c r="L1454" i="6"/>
  <c r="L252" i="6"/>
  <c r="L543" i="6"/>
  <c r="L639" i="6"/>
  <c r="L651" i="6"/>
  <c r="L126" i="6"/>
  <c r="L86" i="6"/>
  <c r="L116" i="6"/>
  <c r="L84" i="6"/>
  <c r="L243" i="6"/>
  <c r="L227" i="6"/>
  <c r="L48" i="6"/>
  <c r="L287" i="6"/>
  <c r="L1417" i="6"/>
  <c r="I1432" i="6"/>
  <c r="L1432" i="6" s="1"/>
  <c r="L1368" i="6"/>
  <c r="L1423" i="6"/>
  <c r="L541" i="6"/>
  <c r="L195" i="6"/>
  <c r="L621" i="6"/>
  <c r="L627" i="6"/>
  <c r="L643" i="6"/>
  <c r="L172" i="6"/>
  <c r="L186" i="6"/>
  <c r="L144" i="6"/>
  <c r="L108" i="6"/>
  <c r="L60" i="6"/>
  <c r="L663" i="6"/>
  <c r="L333" i="6"/>
  <c r="L1436" i="6"/>
  <c r="L167" i="6"/>
  <c r="I187" i="6"/>
  <c r="I247" i="6"/>
  <c r="L247" i="6" s="1"/>
  <c r="L215" i="6"/>
  <c r="I16" i="6"/>
  <c r="L16" i="6" s="1"/>
  <c r="L1458" i="6"/>
  <c r="L156" i="6"/>
  <c r="L1396" i="6"/>
  <c r="L625" i="6"/>
  <c r="L631" i="6"/>
  <c r="L635" i="6"/>
  <c r="L188" i="6"/>
  <c r="L642" i="6"/>
  <c r="L654" i="6"/>
  <c r="L166" i="6"/>
  <c r="L158" i="6"/>
  <c r="L136" i="6"/>
  <c r="L12" i="6"/>
  <c r="L142" i="6"/>
  <c r="L679" i="6"/>
  <c r="L648" i="6"/>
  <c r="L658" i="6"/>
  <c r="I64" i="6"/>
  <c r="L64" i="6" s="1"/>
  <c r="L1455" i="6"/>
  <c r="L551" i="6"/>
  <c r="L1403" i="6"/>
  <c r="L633" i="6"/>
  <c r="L628" i="6"/>
  <c r="L677" i="6"/>
  <c r="L569" i="6"/>
  <c r="L366" i="6"/>
  <c r="I42" i="6"/>
  <c r="I106" i="6"/>
  <c r="L1380" i="6"/>
  <c r="L70" i="6"/>
  <c r="I30" i="6"/>
  <c r="L30" i="6" s="1"/>
  <c r="I147" i="6"/>
  <c r="L147" i="6" s="1"/>
  <c r="I128" i="6"/>
  <c r="L128" i="6" s="1"/>
  <c r="I68" i="6"/>
  <c r="L68" i="6" s="1"/>
  <c r="L52" i="6"/>
  <c r="L168" i="6"/>
  <c r="I34" i="6"/>
  <c r="I28" i="6"/>
  <c r="L28" i="6" s="1"/>
  <c r="I192" i="6"/>
  <c r="L192" i="6" s="1"/>
  <c r="I110" i="6"/>
  <c r="L110" i="6" s="1"/>
  <c r="I78" i="6"/>
  <c r="L78" i="6" s="1"/>
  <c r="I46" i="6"/>
  <c r="L46" i="6" s="1"/>
  <c r="I14" i="6"/>
  <c r="L14" i="6" s="1"/>
  <c r="L701" i="6"/>
  <c r="L94" i="6"/>
  <c r="L583" i="6"/>
  <c r="L204" i="6"/>
  <c r="L22" i="6"/>
  <c r="I50" i="6"/>
  <c r="I240" i="6"/>
  <c r="L1399" i="6"/>
  <c r="I180" i="6"/>
  <c r="L180" i="6" s="1"/>
  <c r="L638" i="6"/>
  <c r="L162" i="6"/>
  <c r="L132" i="6"/>
  <c r="I122" i="6"/>
  <c r="L122" i="6" s="1"/>
  <c r="L36" i="6"/>
  <c r="L20" i="6"/>
  <c r="L118" i="6"/>
  <c r="I102" i="6"/>
  <c r="L102" i="6" s="1"/>
  <c r="L38" i="6"/>
  <c r="I90" i="6"/>
  <c r="I121" i="6"/>
  <c r="I369" i="6"/>
  <c r="I54" i="6"/>
  <c r="L54" i="6" s="1"/>
  <c r="I151" i="6"/>
  <c r="L151" i="6" s="1"/>
  <c r="I92" i="6"/>
  <c r="L92" i="6" s="1"/>
  <c r="I76" i="6"/>
  <c r="L76" i="6" s="1"/>
  <c r="I208" i="6"/>
  <c r="L208" i="6" s="1"/>
  <c r="I1446" i="6"/>
  <c r="L1446" i="6" s="1"/>
  <c r="I1395" i="6"/>
  <c r="L1395" i="6" s="1"/>
  <c r="L686" i="6"/>
  <c r="I178" i="6"/>
  <c r="L178" i="6" s="1"/>
  <c r="L561" i="6"/>
  <c r="L575" i="6"/>
  <c r="L689" i="6"/>
  <c r="L1384" i="6"/>
  <c r="I1442" i="6"/>
  <c r="L1442" i="6" s="1"/>
  <c r="I367" i="6"/>
  <c r="I182" i="6"/>
  <c r="L182" i="6" s="1"/>
  <c r="I174" i="6"/>
  <c r="L174" i="6" s="1"/>
  <c r="L581" i="6"/>
  <c r="L619" i="6"/>
  <c r="L1363" i="6"/>
  <c r="K1131" i="3"/>
  <c r="N1131" i="3" s="1"/>
  <c r="K168" i="3"/>
  <c r="N168" i="3" s="1"/>
  <c r="K672" i="3"/>
  <c r="N672" i="3" s="1"/>
  <c r="K268" i="3"/>
  <c r="N268" i="3" s="1"/>
  <c r="K439" i="3"/>
  <c r="N439" i="3" s="1"/>
  <c r="K113" i="3"/>
  <c r="N113" i="3" s="1"/>
  <c r="K1151" i="3"/>
  <c r="N1151" i="3" s="1"/>
  <c r="K906" i="3"/>
  <c r="N906" i="3" s="1"/>
  <c r="K387" i="3"/>
  <c r="N387" i="3" s="1"/>
  <c r="K1045" i="3"/>
  <c r="N1045" i="3" s="1"/>
  <c r="K120" i="3"/>
  <c r="N120" i="3" s="1"/>
  <c r="K1198" i="3"/>
  <c r="N1198" i="3" s="1"/>
  <c r="K555" i="3"/>
  <c r="N555" i="3" s="1"/>
  <c r="K571" i="3"/>
  <c r="N571" i="3" s="1"/>
  <c r="K855" i="3"/>
  <c r="N855" i="3" s="1"/>
  <c r="K278" i="3"/>
  <c r="N278" i="3" s="1"/>
  <c r="K161" i="3"/>
  <c r="N161" i="3" s="1"/>
  <c r="N636" i="3"/>
  <c r="N644" i="3"/>
  <c r="N1145" i="3"/>
  <c r="N445" i="3"/>
  <c r="K640" i="3"/>
  <c r="N640" i="3" s="1"/>
  <c r="K157" i="3"/>
  <c r="N157" i="3" s="1"/>
  <c r="K894" i="3"/>
  <c r="N894" i="3" s="1"/>
  <c r="K613" i="3"/>
  <c r="N613" i="3" s="1"/>
  <c r="K93" i="3"/>
  <c r="N93" i="3" s="1"/>
  <c r="K77" i="3"/>
  <c r="N77" i="3" s="1"/>
  <c r="K45" i="3"/>
  <c r="N45" i="3" s="1"/>
  <c r="K13" i="3"/>
  <c r="N13" i="3" s="1"/>
  <c r="K284" i="3"/>
  <c r="N284" i="3" s="1"/>
  <c r="K500" i="3"/>
  <c r="N500" i="3" s="1"/>
  <c r="K1077" i="3"/>
  <c r="N1077" i="3" s="1"/>
  <c r="K127" i="3"/>
  <c r="N127" i="3" s="1"/>
  <c r="N615" i="3"/>
  <c r="K381" i="3"/>
  <c r="K1385" i="3"/>
  <c r="N1385" i="3" s="1"/>
  <c r="K740" i="3"/>
  <c r="N740" i="3" s="1"/>
  <c r="K774" i="3"/>
  <c r="N774" i="3" s="1"/>
  <c r="K827" i="3"/>
  <c r="N827" i="3" s="1"/>
  <c r="N24" i="3"/>
  <c r="N395" i="3"/>
  <c r="N459" i="3"/>
  <c r="N1171" i="3"/>
  <c r="N301" i="3"/>
  <c r="N729" i="3"/>
  <c r="N263" i="3"/>
  <c r="N1230" i="3"/>
  <c r="N1087" i="3"/>
  <c r="N1194" i="3"/>
  <c r="N1222" i="3"/>
  <c r="N749" i="3"/>
  <c r="N938" i="3"/>
  <c r="K333" i="3"/>
  <c r="N333" i="3" s="1"/>
  <c r="N1395" i="3"/>
  <c r="N989" i="3"/>
  <c r="N975" i="3"/>
  <c r="N141" i="3"/>
  <c r="N1130" i="3"/>
  <c r="N1155" i="3"/>
  <c r="N1167" i="3"/>
  <c r="N1214" i="3"/>
  <c r="N1227" i="3"/>
  <c r="N1254" i="3"/>
  <c r="N1277" i="3"/>
  <c r="N1292" i="3"/>
  <c r="N910" i="3"/>
  <c r="N933" i="3"/>
  <c r="N383" i="3"/>
  <c r="N565" i="3"/>
  <c r="N648" i="3"/>
  <c r="N683" i="3"/>
  <c r="N818" i="3"/>
  <c r="N981" i="3"/>
  <c r="N937" i="3"/>
  <c r="N133" i="3"/>
  <c r="N1259" i="3"/>
  <c r="N1283" i="3"/>
  <c r="N931" i="3"/>
  <c r="N457" i="3"/>
  <c r="N595" i="3"/>
  <c r="N607" i="3"/>
  <c r="N674" i="3"/>
  <c r="N696" i="3"/>
  <c r="N1365" i="3"/>
  <c r="N713" i="3"/>
  <c r="N726" i="3"/>
  <c r="N736" i="3"/>
  <c r="N748" i="3"/>
  <c r="N781" i="3"/>
  <c r="N191" i="3"/>
  <c r="N603" i="3"/>
  <c r="N998" i="3"/>
  <c r="N1022" i="3"/>
  <c r="N1028" i="3"/>
  <c r="N1055" i="3"/>
  <c r="N1084" i="3"/>
  <c r="N1113" i="3"/>
  <c r="N1231" i="3"/>
  <c r="N1290" i="3"/>
  <c r="N687" i="3"/>
  <c r="N440" i="3"/>
  <c r="N531" i="3"/>
  <c r="N594" i="3"/>
  <c r="N82" i="3"/>
  <c r="N812" i="3"/>
  <c r="N151" i="3"/>
  <c r="N1289" i="3"/>
  <c r="N654" i="3"/>
  <c r="N824" i="3"/>
  <c r="N411" i="3"/>
  <c r="N97" i="3"/>
  <c r="N1299" i="3"/>
  <c r="N947" i="3"/>
  <c r="N1204" i="3"/>
  <c r="N320" i="3"/>
  <c r="N17" i="3"/>
  <c r="N43" i="3"/>
  <c r="N1100" i="3"/>
  <c r="N1128" i="3"/>
  <c r="N68" i="3"/>
  <c r="N573" i="3"/>
  <c r="N761" i="3"/>
  <c r="N577" i="3"/>
  <c r="N1228" i="3"/>
  <c r="N367" i="3"/>
  <c r="N313" i="3"/>
  <c r="N91" i="3"/>
  <c r="N1375" i="3"/>
  <c r="N240" i="3"/>
  <c r="N547" i="3"/>
  <c r="N1327" i="3"/>
  <c r="N1426" i="3"/>
  <c r="N1132" i="3"/>
  <c r="N715" i="3"/>
  <c r="N33" i="3"/>
  <c r="N770" i="3"/>
  <c r="N393" i="3"/>
  <c r="N316" i="3"/>
  <c r="N709" i="3"/>
  <c r="N810" i="3"/>
  <c r="N1043" i="3"/>
  <c r="N49" i="3"/>
  <c r="N65" i="3"/>
  <c r="N869" i="3"/>
  <c r="N617" i="3"/>
  <c r="N605" i="3"/>
  <c r="N389" i="3"/>
  <c r="N152" i="3"/>
  <c r="N890" i="3"/>
  <c r="N81" i="3"/>
  <c r="N898" i="3"/>
  <c r="N1182" i="3"/>
  <c r="N421" i="3"/>
  <c r="N511" i="3"/>
  <c r="N1251" i="3"/>
  <c r="N591" i="3"/>
  <c r="N27" i="3"/>
  <c r="N429" i="3"/>
  <c r="N437" i="3"/>
  <c r="N638" i="3"/>
  <c r="N419" i="3"/>
  <c r="N1340" i="3"/>
  <c r="N589" i="3"/>
  <c r="N482" i="3"/>
  <c r="N579" i="3"/>
  <c r="N1153" i="3"/>
  <c r="N413" i="3"/>
  <c r="N506" i="3"/>
  <c r="N537" i="3"/>
  <c r="N800" i="3"/>
  <c r="N502" i="3"/>
  <c r="N1072" i="3"/>
  <c r="K694" i="3"/>
  <c r="N694" i="3" s="1"/>
  <c r="N522" i="3"/>
  <c r="N958" i="3"/>
  <c r="N105" i="3"/>
  <c r="N1268" i="3"/>
  <c r="N967" i="3"/>
  <c r="N1223" i="3"/>
  <c r="N1243" i="3"/>
  <c r="N324" i="3"/>
  <c r="N1200" i="3"/>
  <c r="N1211" i="3"/>
  <c r="N1065" i="3"/>
  <c r="N399" i="3"/>
  <c r="N101" i="3"/>
  <c r="N25" i="3"/>
  <c r="N925" i="3"/>
  <c r="N85" i="3"/>
  <c r="N902" i="3"/>
  <c r="N1455" i="3"/>
  <c r="N701" i="3"/>
  <c r="N153" i="3"/>
  <c r="N69" i="3"/>
  <c r="N680" i="3"/>
  <c r="N72" i="3"/>
  <c r="N22" i="3"/>
  <c r="N719" i="3"/>
  <c r="N814" i="3"/>
  <c r="N1257" i="3"/>
  <c r="N944" i="3"/>
  <c r="N1099" i="3"/>
  <c r="N1163" i="3"/>
  <c r="N688" i="3"/>
  <c r="N1264" i="3"/>
  <c r="N1379" i="3"/>
  <c r="N914" i="3"/>
  <c r="N57" i="3"/>
  <c r="N9" i="3"/>
  <c r="N1399" i="3"/>
  <c r="N427" i="3"/>
  <c r="K698" i="3"/>
  <c r="N698" i="3" s="1"/>
  <c r="N553" i="3"/>
  <c r="N41" i="3"/>
  <c r="N1208" i="3"/>
  <c r="N53" i="3"/>
  <c r="N89" i="3"/>
  <c r="N621" i="3"/>
  <c r="N475" i="3"/>
  <c r="N409" i="3"/>
  <c r="N828" i="3"/>
  <c r="N73" i="3"/>
  <c r="N234" i="3"/>
  <c r="N804" i="3"/>
  <c r="N1336" i="3"/>
  <c r="N561" i="3"/>
  <c r="N312" i="3"/>
  <c r="N261" i="3"/>
  <c r="N21" i="3"/>
  <c r="N455" i="3"/>
  <c r="N1178" i="3"/>
  <c r="N42" i="3"/>
  <c r="N114" i="3"/>
  <c r="N569" i="3"/>
  <c r="N829" i="3"/>
  <c r="N1220" i="3"/>
  <c r="N585" i="3"/>
  <c r="N443" i="3"/>
  <c r="N1236" i="3"/>
  <c r="N1159" i="3"/>
  <c r="N1363" i="3"/>
  <c r="N1420" i="3"/>
  <c r="N1401" i="3"/>
  <c r="N228" i="3"/>
  <c r="N1427" i="3"/>
  <c r="N1135" i="3"/>
  <c r="N893" i="3"/>
  <c r="N671" i="3"/>
  <c r="N710" i="3"/>
  <c r="N807" i="3"/>
  <c r="N848" i="3"/>
  <c r="N346" i="3"/>
  <c r="N32" i="3"/>
  <c r="N38" i="3"/>
  <c r="N146" i="3"/>
  <c r="N182" i="3"/>
  <c r="N198" i="3"/>
  <c r="N1434" i="3"/>
  <c r="N1328" i="3"/>
  <c r="N90" i="3"/>
  <c r="N98" i="3"/>
  <c r="N1424" i="3"/>
  <c r="N881" i="3"/>
  <c r="N1459" i="3"/>
  <c r="N142" i="3"/>
  <c r="N1061" i="3"/>
  <c r="N897" i="3"/>
  <c r="N370" i="3"/>
  <c r="N202" i="3"/>
  <c r="N299" i="3"/>
  <c r="N306" i="3"/>
  <c r="N318" i="3"/>
  <c r="N325" i="3"/>
  <c r="N356" i="3"/>
  <c r="N1355" i="3"/>
  <c r="N1430" i="3"/>
  <c r="N1436" i="3"/>
  <c r="N86" i="3"/>
  <c r="N357" i="3"/>
  <c r="N147" i="3"/>
  <c r="N1374" i="3"/>
  <c r="N208" i="3"/>
  <c r="N1351" i="3"/>
  <c r="N764" i="3"/>
  <c r="N1303" i="3"/>
  <c r="N1004" i="3"/>
  <c r="N1078" i="3"/>
  <c r="N817" i="3"/>
  <c r="N1408" i="3"/>
  <c r="N126" i="3"/>
  <c r="N1051" i="3"/>
  <c r="N1314" i="3"/>
  <c r="N78" i="3"/>
  <c r="N885" i="3"/>
  <c r="N158" i="3"/>
  <c r="N344" i="3"/>
  <c r="N1418" i="3"/>
  <c r="N570" i="3"/>
  <c r="N148" i="3"/>
  <c r="N88" i="3"/>
  <c r="N150" i="3"/>
  <c r="N1337" i="3"/>
  <c r="N961" i="3"/>
  <c r="N969" i="3"/>
  <c r="N976" i="3"/>
  <c r="N1423" i="3"/>
  <c r="N1410" i="3"/>
  <c r="N1349" i="3"/>
  <c r="N716" i="3"/>
  <c r="N1442" i="3"/>
  <c r="N922" i="3"/>
  <c r="N442" i="3"/>
  <c r="N470" i="3"/>
  <c r="N516" i="3"/>
  <c r="N1394" i="3"/>
  <c r="N44" i="3"/>
  <c r="N26" i="3"/>
  <c r="N659" i="3"/>
  <c r="N112" i="3"/>
  <c r="N276" i="3"/>
  <c r="N190" i="3"/>
  <c r="N733" i="3"/>
  <c r="N16" i="3"/>
  <c r="N1036" i="3"/>
  <c r="N18" i="3"/>
  <c r="N34" i="3"/>
  <c r="N50" i="3"/>
  <c r="N66" i="3"/>
  <c r="N210" i="3"/>
  <c r="N242" i="3"/>
  <c r="N270" i="3"/>
  <c r="N328" i="3"/>
  <c r="N359" i="3"/>
  <c r="N875" i="3"/>
  <c r="N334" i="3"/>
  <c r="N1325" i="3"/>
  <c r="N1440" i="3"/>
  <c r="N1446" i="3"/>
  <c r="K1456" i="3"/>
  <c r="N1456" i="3" s="1"/>
  <c r="N626" i="3"/>
  <c r="N1444" i="3"/>
  <c r="N1317" i="3"/>
  <c r="N1203" i="3"/>
  <c r="N258" i="3"/>
  <c r="N425" i="3"/>
  <c r="N1315" i="3"/>
  <c r="N166" i="3"/>
  <c r="N200" i="3"/>
  <c r="N941" i="3"/>
  <c r="N1312" i="3"/>
  <c r="N1429" i="3"/>
  <c r="N1097" i="3"/>
  <c r="N1240" i="3"/>
  <c r="N1306" i="3"/>
  <c r="N275" i="3"/>
  <c r="N1080" i="3"/>
  <c r="N1148" i="3"/>
  <c r="N915" i="3"/>
  <c r="N1286" i="3"/>
  <c r="N382" i="3"/>
  <c r="N398" i="3"/>
  <c r="N426" i="3"/>
  <c r="N466" i="3"/>
  <c r="N512" i="3"/>
  <c r="N682" i="3"/>
  <c r="N1370" i="3"/>
  <c r="N771" i="3"/>
  <c r="N796" i="3"/>
  <c r="N1313" i="3"/>
  <c r="N1448" i="3"/>
  <c r="N92" i="3"/>
  <c r="N160" i="3"/>
  <c r="N479" i="3"/>
  <c r="N70" i="3"/>
  <c r="N271" i="3"/>
  <c r="N279" i="3"/>
  <c r="N287" i="3"/>
  <c r="K978" i="3"/>
  <c r="N978" i="3" s="1"/>
  <c r="K452" i="3"/>
  <c r="N452" i="3" s="1"/>
  <c r="K361" i="3"/>
  <c r="N361" i="3" s="1"/>
  <c r="K1115" i="3"/>
  <c r="N1115" i="3" s="1"/>
  <c r="K635" i="3"/>
  <c r="N635" i="3" s="1"/>
  <c r="K188" i="3"/>
  <c r="N188" i="3" s="1"/>
  <c r="K254" i="3"/>
  <c r="N254" i="3" s="1"/>
  <c r="K267" i="3"/>
  <c r="N267" i="3" s="1"/>
  <c r="N304" i="3"/>
  <c r="K959" i="3"/>
  <c r="N959" i="3" s="1"/>
  <c r="N1123" i="3"/>
  <c r="N232" i="3"/>
  <c r="K1248" i="3"/>
  <c r="N1248" i="3" s="1"/>
  <c r="K6" i="3"/>
  <c r="K170" i="3"/>
  <c r="N170" i="3" s="1"/>
  <c r="K302" i="3"/>
  <c r="N302" i="3" s="1"/>
  <c r="K308" i="3"/>
  <c r="N308" i="3" s="1"/>
  <c r="K321" i="3"/>
  <c r="N321" i="3" s="1"/>
  <c r="K341" i="3"/>
  <c r="N341" i="3" s="1"/>
  <c r="N1046" i="3"/>
  <c r="N250" i="3"/>
  <c r="N1140" i="3"/>
  <c r="N483" i="3"/>
  <c r="N527" i="3"/>
  <c r="N598" i="3"/>
  <c r="N630" i="3"/>
  <c r="N689" i="3"/>
  <c r="N695" i="3"/>
  <c r="K1360" i="3"/>
  <c r="N1368" i="3"/>
  <c r="N712" i="3"/>
  <c r="N739" i="3"/>
  <c r="K747" i="3"/>
  <c r="N747" i="3" s="1"/>
  <c r="N801" i="3"/>
  <c r="K809" i="3"/>
  <c r="N809" i="3" s="1"/>
  <c r="K339" i="3"/>
  <c r="N339" i="3" s="1"/>
  <c r="N354" i="3"/>
  <c r="N362" i="3"/>
  <c r="K1075" i="3"/>
  <c r="N1075" i="3" s="1"/>
  <c r="N1020" i="3"/>
  <c r="N12" i="3"/>
  <c r="N54" i="3"/>
  <c r="N252" i="3"/>
  <c r="N1415" i="3"/>
  <c r="K456" i="3"/>
  <c r="N456" i="3" s="1"/>
  <c r="K58" i="3"/>
  <c r="N58" i="3" s="1"/>
  <c r="K226" i="3"/>
  <c r="N226" i="3" s="1"/>
  <c r="K286" i="3"/>
  <c r="N286" i="3" s="1"/>
  <c r="K1405" i="3"/>
  <c r="N1405" i="3" s="1"/>
  <c r="K911" i="3"/>
  <c r="N911" i="3" s="1"/>
  <c r="K982" i="3"/>
  <c r="N982" i="3" s="1"/>
  <c r="K172" i="3"/>
  <c r="N172" i="3" s="1"/>
  <c r="K162" i="3"/>
  <c r="N162" i="3" s="1"/>
  <c r="K206" i="3"/>
  <c r="N206" i="3" s="1"/>
  <c r="K238" i="3"/>
  <c r="N238" i="3" s="1"/>
  <c r="K260" i="3"/>
  <c r="N260" i="3" s="1"/>
  <c r="K283" i="3"/>
  <c r="N283" i="3" s="1"/>
  <c r="N329" i="3"/>
  <c r="K880" i="3"/>
  <c r="N880" i="3" s="1"/>
  <c r="K1298" i="3"/>
  <c r="N1298" i="3" s="1"/>
  <c r="N220" i="3"/>
  <c r="K52" i="3"/>
  <c r="N52" i="3" s="1"/>
  <c r="K14" i="3"/>
  <c r="N14" i="3" s="1"/>
  <c r="N291" i="3"/>
  <c r="K295" i="3"/>
  <c r="N295" i="3" s="1"/>
  <c r="N746" i="3"/>
  <c r="N795" i="3"/>
  <c r="N1407" i="3"/>
  <c r="N196" i="3"/>
  <c r="N669" i="3"/>
  <c r="N1067" i="3"/>
  <c r="N222" i="3"/>
  <c r="N218" i="3"/>
  <c r="N186" i="3"/>
  <c r="K102" i="3"/>
  <c r="N102" i="3" s="1"/>
  <c r="N60" i="3"/>
  <c r="K645" i="3"/>
  <c r="N645" i="3" s="1"/>
  <c r="N154" i="3"/>
  <c r="K1386" i="3"/>
  <c r="N1386" i="3" s="1"/>
  <c r="K94" i="3"/>
  <c r="N94" i="3" s="1"/>
  <c r="K56" i="3"/>
  <c r="N56" i="3" s="1"/>
  <c r="N28" i="3"/>
  <c r="K224" i="3"/>
  <c r="N224" i="3" s="1"/>
  <c r="K1419" i="3"/>
  <c r="N1419" i="3" s="1"/>
  <c r="N823" i="3"/>
  <c r="N838" i="3"/>
  <c r="N1329" i="3"/>
  <c r="N1453" i="3"/>
  <c r="N241" i="3"/>
  <c r="N1164" i="3"/>
  <c r="N691" i="3"/>
  <c r="N1105" i="3"/>
  <c r="N1278" i="3"/>
  <c r="N404" i="3"/>
  <c r="N358" i="3"/>
  <c r="N936" i="3"/>
  <c r="N390" i="3"/>
  <c r="N990" i="3"/>
  <c r="N414" i="3"/>
  <c r="N10" i="3"/>
  <c r="N74" i="3"/>
  <c r="N257" i="3"/>
  <c r="N315" i="3"/>
  <c r="N348" i="3"/>
  <c r="N264" i="3"/>
  <c r="N296" i="3"/>
  <c r="N322" i="3"/>
  <c r="N353" i="3"/>
  <c r="N1156" i="3"/>
  <c r="N462" i="3"/>
  <c r="N375" i="3"/>
  <c r="N1129" i="3"/>
  <c r="N996" i="3"/>
  <c r="N106" i="3"/>
  <c r="N84" i="3"/>
  <c r="N1038" i="3"/>
  <c r="N406" i="3"/>
  <c r="N552" i="3"/>
  <c r="N464" i="3"/>
  <c r="N343" i="3"/>
  <c r="N350" i="3"/>
  <c r="N582" i="3"/>
  <c r="N1411" i="3"/>
  <c r="N1002" i="3"/>
  <c r="N813" i="3"/>
  <c r="N408" i="3"/>
  <c r="N852" i="3"/>
  <c r="N667" i="3"/>
  <c r="N1212" i="3"/>
  <c r="N144" i="3"/>
  <c r="N1183" i="3"/>
  <c r="N907" i="3"/>
  <c r="N657" i="3"/>
  <c r="N924" i="3"/>
  <c r="N204" i="3"/>
  <c r="N347" i="3"/>
  <c r="N396" i="3"/>
  <c r="N1090" i="3"/>
  <c r="N1237" i="3"/>
  <c r="N497" i="3"/>
  <c r="N953" i="3"/>
  <c r="N1185" i="3"/>
  <c r="N1193" i="3"/>
  <c r="N1269" i="3"/>
  <c r="N918" i="3"/>
  <c r="N930" i="3"/>
  <c r="N410" i="3"/>
  <c r="N476" i="3"/>
  <c r="N1160" i="3"/>
  <c r="N1234" i="3"/>
  <c r="N721" i="3"/>
  <c r="N821" i="3"/>
  <c r="N1462" i="3"/>
  <c r="N984" i="3"/>
  <c r="N992" i="3"/>
  <c r="N1154" i="3"/>
  <c r="N1162" i="3"/>
  <c r="N1170" i="3"/>
  <c r="N1199" i="3"/>
  <c r="N1206" i="3"/>
  <c r="N1226" i="3"/>
  <c r="N1238" i="3"/>
  <c r="N1250" i="3"/>
  <c r="N1271" i="3"/>
  <c r="N1288" i="3"/>
  <c r="N916" i="3"/>
  <c r="N386" i="3"/>
  <c r="N418" i="3"/>
  <c r="N438" i="3"/>
  <c r="N489" i="3"/>
  <c r="N521" i="3"/>
  <c r="N564" i="3"/>
  <c r="N604" i="3"/>
  <c r="N620" i="3"/>
  <c r="N741" i="3"/>
  <c r="N775" i="3"/>
  <c r="N840" i="3"/>
  <c r="N8" i="3"/>
  <c r="K180" i="3"/>
  <c r="N180" i="3" s="1"/>
  <c r="K40" i="3"/>
  <c r="N40" i="3" s="1"/>
  <c r="K815" i="3"/>
  <c r="N815" i="3" s="1"/>
  <c r="K36" i="3"/>
  <c r="N36" i="3" s="1"/>
  <c r="N248" i="3"/>
  <c r="N1168" i="3"/>
  <c r="N864" i="3"/>
  <c r="N574" i="3"/>
  <c r="N472" i="3"/>
  <c r="N1307" i="3"/>
  <c r="N174" i="3"/>
  <c r="N432" i="3"/>
  <c r="N554" i="3"/>
  <c r="N132" i="3"/>
  <c r="N622" i="3"/>
  <c r="N612" i="3"/>
  <c r="N608" i="3"/>
  <c r="N392" i="3"/>
  <c r="N388" i="3"/>
  <c r="N974" i="3"/>
  <c r="N994" i="3"/>
  <c r="N1246" i="3"/>
  <c r="N628" i="3"/>
  <c r="N20" i="3"/>
  <c r="N731" i="3"/>
  <c r="N1006" i="3"/>
  <c r="N1014" i="3"/>
  <c r="N1069" i="3"/>
  <c r="N1121" i="3"/>
  <c r="N1218" i="3"/>
  <c r="N836" i="3"/>
  <c r="N1213" i="3"/>
  <c r="N1010" i="3"/>
  <c r="N1073" i="3"/>
  <c r="N1209" i="3"/>
  <c r="N1262" i="3"/>
  <c r="N1273" i="3"/>
  <c r="N891" i="3"/>
  <c r="N416" i="3"/>
  <c r="N423" i="3"/>
  <c r="N448" i="3"/>
  <c r="N460" i="3"/>
  <c r="N507" i="3"/>
  <c r="N519" i="3"/>
  <c r="N550" i="3"/>
  <c r="N566" i="3"/>
  <c r="N614" i="3"/>
  <c r="N633" i="3"/>
  <c r="N677" i="3"/>
  <c r="N692" i="3"/>
  <c r="N1396" i="3"/>
  <c r="N780" i="3"/>
  <c r="N854" i="3"/>
  <c r="N860" i="3"/>
  <c r="N1076" i="3"/>
  <c r="N756" i="3"/>
  <c r="N450" i="3"/>
  <c r="N1301" i="3"/>
  <c r="N980" i="3"/>
  <c r="N988" i="3"/>
  <c r="N1034" i="3"/>
  <c r="N1042" i="3"/>
  <c r="N1071" i="3"/>
  <c r="N1138" i="3"/>
  <c r="N1146" i="3"/>
  <c r="N1158" i="3"/>
  <c r="N1166" i="3"/>
  <c r="N1177" i="3"/>
  <c r="N1216" i="3"/>
  <c r="N1267" i="3"/>
  <c r="N1284" i="3"/>
  <c r="N889" i="3"/>
  <c r="N30" i="3"/>
  <c r="N819" i="3"/>
  <c r="K330" i="3"/>
  <c r="N330" i="3" s="1"/>
  <c r="N216" i="3"/>
  <c r="N236" i="3"/>
  <c r="K280" i="3"/>
  <c r="N280" i="3" s="1"/>
  <c r="N309" i="3"/>
  <c r="K518" i="3"/>
  <c r="N518" i="3" s="1"/>
  <c r="K360" i="3"/>
  <c r="N360" i="3" s="1"/>
  <c r="K331" i="3"/>
  <c r="N331" i="3" s="1"/>
  <c r="K955" i="3"/>
  <c r="N955" i="3" s="1"/>
  <c r="K319" i="3"/>
  <c r="N319" i="3" s="1"/>
  <c r="N1258" i="3"/>
  <c r="K932" i="3"/>
  <c r="N932" i="3" s="1"/>
  <c r="K946" i="3"/>
  <c r="N946" i="3" s="1"/>
  <c r="K394" i="3"/>
  <c r="N394" i="3" s="1"/>
  <c r="K402" i="3"/>
  <c r="N402" i="3" s="1"/>
  <c r="K412" i="3"/>
  <c r="N412" i="3" s="1"/>
  <c r="K584" i="3"/>
  <c r="N584" i="3" s="1"/>
  <c r="K787" i="3"/>
  <c r="N787" i="3" s="1"/>
  <c r="K832" i="3"/>
  <c r="N832" i="3" s="1"/>
  <c r="N1142" i="3"/>
  <c r="N939" i="3"/>
  <c r="N600" i="3"/>
  <c r="N616" i="3"/>
  <c r="N639" i="3"/>
  <c r="K663" i="3"/>
  <c r="N663" i="3" s="1"/>
  <c r="N803" i="3"/>
  <c r="N901" i="3"/>
  <c r="K310" i="3"/>
  <c r="N310" i="3" s="1"/>
  <c r="K444" i="3"/>
  <c r="N444" i="3" s="1"/>
  <c r="K1181" i="3"/>
  <c r="N1181" i="3" s="1"/>
  <c r="K128" i="3"/>
  <c r="N128" i="3" s="1"/>
  <c r="N1265" i="3"/>
  <c r="N1180" i="3"/>
  <c r="N1187" i="3"/>
  <c r="N1192" i="3"/>
  <c r="K1235" i="3"/>
  <c r="N1235" i="3" s="1"/>
  <c r="K1276" i="3"/>
  <c r="N1276" i="3" s="1"/>
  <c r="K909" i="3"/>
  <c r="N909" i="3" s="1"/>
  <c r="K430" i="3"/>
  <c r="N430" i="3" s="1"/>
  <c r="K446" i="3"/>
  <c r="N446" i="3" s="1"/>
  <c r="K458" i="3"/>
  <c r="N458" i="3" s="1"/>
  <c r="K474" i="3"/>
  <c r="N474" i="3" s="1"/>
  <c r="N505" i="3"/>
  <c r="K576" i="3"/>
  <c r="N576" i="3" s="1"/>
  <c r="N592" i="3"/>
  <c r="N643" i="3"/>
  <c r="K697" i="3"/>
  <c r="N697" i="3" s="1"/>
  <c r="K1382" i="3"/>
  <c r="N1382" i="3" s="1"/>
  <c r="K727" i="3"/>
  <c r="N727" i="3" s="1"/>
  <c r="K856" i="3"/>
  <c r="N856" i="3" s="1"/>
  <c r="K1179" i="3"/>
  <c r="N1179" i="3" s="1"/>
  <c r="K1189" i="3"/>
  <c r="N1189" i="3" s="1"/>
  <c r="K884" i="3"/>
  <c r="K926" i="3"/>
  <c r="N926" i="3" s="1"/>
  <c r="K578" i="3"/>
  <c r="N578" i="3" s="1"/>
  <c r="K649" i="3"/>
  <c r="N649" i="3" s="1"/>
  <c r="K684" i="3"/>
  <c r="N684" i="3" s="1"/>
  <c r="K1364" i="3"/>
  <c r="N1364" i="3" s="1"/>
  <c r="K1372" i="3"/>
  <c r="N1372" i="3" s="1"/>
  <c r="K773" i="3"/>
  <c r="N773" i="3" s="1"/>
  <c r="K786" i="3"/>
  <c r="N786" i="3" s="1"/>
  <c r="K793" i="3"/>
  <c r="N793" i="3" s="1"/>
  <c r="K798" i="3"/>
  <c r="N798" i="3" s="1"/>
  <c r="N1215" i="3"/>
  <c r="K965" i="3"/>
  <c r="N965" i="3" s="1"/>
  <c r="N1357" i="3"/>
  <c r="N686" i="3"/>
  <c r="N1380" i="3"/>
  <c r="N538" i="3"/>
  <c r="N1409" i="3"/>
  <c r="N436" i="3"/>
  <c r="N957" i="3"/>
  <c r="N1133" i="3"/>
  <c r="N1093" i="3"/>
  <c r="N767" i="3"/>
  <c r="N1296" i="3"/>
  <c r="K1018" i="3"/>
  <c r="N1018" i="3" s="1"/>
  <c r="K1032" i="3"/>
  <c r="N1032" i="3" s="1"/>
  <c r="K1086" i="3"/>
  <c r="N1086" i="3" s="1"/>
  <c r="N1101" i="3"/>
  <c r="N1109" i="3"/>
  <c r="K1117" i="3"/>
  <c r="N1117" i="3" s="1"/>
  <c r="K1125" i="3"/>
  <c r="N1125" i="3" s="1"/>
  <c r="N1201" i="3"/>
  <c r="K1244" i="3"/>
  <c r="N1244" i="3" s="1"/>
  <c r="K1282" i="3"/>
  <c r="N1282" i="3" s="1"/>
  <c r="K903" i="3"/>
  <c r="N903" i="3" s="1"/>
  <c r="K934" i="3"/>
  <c r="N934" i="3" s="1"/>
  <c r="N384" i="3"/>
  <c r="K400" i="3"/>
  <c r="N400" i="3" s="1"/>
  <c r="K590" i="3"/>
  <c r="N590" i="3" s="1"/>
  <c r="K610" i="3"/>
  <c r="N610" i="3" s="1"/>
  <c r="K653" i="3"/>
  <c r="N653" i="3" s="1"/>
  <c r="K1384" i="3"/>
  <c r="N1384" i="3" s="1"/>
  <c r="K725" i="3"/>
  <c r="N725" i="3" s="1"/>
  <c r="K755" i="3"/>
  <c r="N755" i="3" s="1"/>
  <c r="K762" i="3"/>
  <c r="N762" i="3" s="1"/>
  <c r="K784" i="3"/>
  <c r="N784" i="3" s="1"/>
  <c r="N1195" i="3"/>
  <c r="K1057" i="3"/>
  <c r="N1057" i="3" s="1"/>
  <c r="K1064" i="3"/>
  <c r="N1064" i="3" s="1"/>
  <c r="N637" i="3"/>
  <c r="K568" i="3"/>
  <c r="N568" i="3" s="1"/>
  <c r="K297" i="3"/>
  <c r="N297" i="3" s="1"/>
  <c r="K1040" i="3"/>
  <c r="N1040" i="3" s="1"/>
  <c r="K1224" i="3"/>
  <c r="N1224" i="3" s="1"/>
  <c r="K887" i="3"/>
  <c r="N887" i="3" s="1"/>
  <c r="N420" i="3"/>
  <c r="N428" i="3"/>
  <c r="N487" i="3"/>
  <c r="N499" i="3"/>
  <c r="K586" i="3"/>
  <c r="N586" i="3" s="1"/>
  <c r="N606" i="3"/>
  <c r="K641" i="3"/>
  <c r="N641" i="3" s="1"/>
  <c r="N665" i="3"/>
  <c r="N699" i="3"/>
  <c r="K1388" i="3"/>
  <c r="N1388" i="3" s="1"/>
  <c r="K735" i="3"/>
  <c r="N735" i="3" s="1"/>
  <c r="K743" i="3"/>
  <c r="N743" i="3" s="1"/>
  <c r="K751" i="3"/>
  <c r="N751" i="3" s="1"/>
  <c r="K758" i="3"/>
  <c r="N758" i="3" s="1"/>
  <c r="K766" i="3"/>
  <c r="N766" i="3" s="1"/>
  <c r="N805" i="3"/>
  <c r="N1152" i="3"/>
  <c r="N1053" i="3"/>
  <c r="K434" i="3"/>
  <c r="N434" i="3" s="1"/>
  <c r="K481" i="3"/>
  <c r="N481" i="3" s="1"/>
  <c r="K529" i="3"/>
  <c r="N529" i="3" s="1"/>
  <c r="K544" i="3"/>
  <c r="N544" i="3" s="1"/>
  <c r="K560" i="3"/>
  <c r="N560" i="3" s="1"/>
  <c r="K572" i="3"/>
  <c r="N572" i="3" s="1"/>
  <c r="K596" i="3"/>
  <c r="N596" i="3" s="1"/>
  <c r="K844" i="3"/>
  <c r="N844" i="3" s="1"/>
  <c r="N1088" i="3"/>
  <c r="K1346" i="3"/>
  <c r="N1346" i="3" s="1"/>
  <c r="K1252" i="3"/>
  <c r="N1252" i="3" s="1"/>
  <c r="K899" i="3"/>
  <c r="N899" i="3" s="1"/>
  <c r="N495" i="3"/>
  <c r="N503" i="3"/>
  <c r="K661" i="3"/>
  <c r="N661" i="3" s="1"/>
  <c r="N673" i="3"/>
  <c r="K681" i="3"/>
  <c r="N681" i="3" s="1"/>
  <c r="K1376" i="3"/>
  <c r="N1376" i="3" s="1"/>
  <c r="N1392" i="3"/>
  <c r="K769" i="3"/>
  <c r="N769" i="3" s="1"/>
  <c r="K777" i="3"/>
  <c r="N777" i="3" s="1"/>
  <c r="N789" i="3"/>
  <c r="N850" i="3"/>
  <c r="K858" i="3"/>
  <c r="N858" i="3" s="1"/>
  <c r="K327" i="3"/>
  <c r="N327" i="3" s="1"/>
  <c r="K335" i="3"/>
  <c r="N335" i="3" s="1"/>
  <c r="K986" i="3"/>
  <c r="N986" i="3" s="1"/>
  <c r="K159" i="3"/>
  <c r="N159" i="3" s="1"/>
  <c r="N1175" i="3"/>
  <c r="K1261" i="3"/>
  <c r="N1261" i="3" s="1"/>
  <c r="N905" i="3"/>
  <c r="N913" i="3"/>
  <c r="N920" i="3"/>
  <c r="N928" i="3"/>
  <c r="N943" i="3"/>
  <c r="K580" i="3"/>
  <c r="N580" i="3" s="1"/>
  <c r="K588" i="3"/>
  <c r="N588" i="3" s="1"/>
  <c r="K485" i="3"/>
  <c r="N485" i="3" s="1"/>
  <c r="K548" i="3"/>
  <c r="N548" i="3" s="1"/>
  <c r="K369" i="3"/>
  <c r="N369" i="3" s="1"/>
  <c r="N1378" i="3"/>
  <c r="N760" i="3"/>
  <c r="N779" i="3"/>
  <c r="N454" i="3"/>
  <c r="K1308" i="3"/>
  <c r="N1308" i="3" s="1"/>
  <c r="N533" i="3"/>
  <c r="N745" i="3"/>
  <c r="N1304" i="3"/>
  <c r="N1390" i="3"/>
  <c r="N363" i="3"/>
  <c r="N655" i="3"/>
  <c r="K1460" i="3"/>
  <c r="N1460" i="3" s="1"/>
  <c r="N632" i="3"/>
  <c r="N647" i="3"/>
  <c r="K679" i="3"/>
  <c r="N679" i="3" s="1"/>
  <c r="N1366" i="3"/>
  <c r="K799" i="3"/>
  <c r="N799" i="3" s="1"/>
  <c r="N782" i="3"/>
  <c r="N501" i="3"/>
  <c r="K509" i="3"/>
  <c r="N509" i="3" s="1"/>
  <c r="K525" i="3"/>
  <c r="N525" i="3" s="1"/>
  <c r="K540" i="3"/>
  <c r="N540" i="3" s="1"/>
  <c r="K556" i="3"/>
  <c r="N556" i="3" s="1"/>
  <c r="N718" i="3"/>
  <c r="N1450" i="3"/>
  <c r="N366" i="3"/>
  <c r="N737" i="3"/>
  <c r="N1362" i="3"/>
  <c r="N624" i="3"/>
  <c r="N675" i="3"/>
  <c r="N1353" i="3"/>
  <c r="N651" i="3"/>
  <c r="K693" i="3"/>
  <c r="N693" i="3" s="1"/>
  <c r="K714" i="3"/>
  <c r="N714" i="3" s="1"/>
  <c r="K1413" i="3"/>
  <c r="N1413" i="3" s="1"/>
  <c r="N753" i="3"/>
  <c r="N791" i="3"/>
  <c r="N493" i="3"/>
  <c r="K1305" i="3"/>
  <c r="N1305" i="3" s="1"/>
  <c r="K830" i="3"/>
  <c r="N830" i="3" s="1"/>
  <c r="K846" i="3"/>
  <c r="N846" i="3" s="1"/>
  <c r="K1438" i="3"/>
  <c r="N1438" i="3" s="1"/>
  <c r="K867" i="3"/>
  <c r="N867" i="3" s="1"/>
  <c r="K1432" i="3"/>
  <c r="N1432" i="3" s="1"/>
  <c r="K728" i="3"/>
  <c r="N728" i="3" s="1"/>
  <c r="K734" i="3"/>
  <c r="N734" i="3" s="1"/>
  <c r="K742" i="3"/>
  <c r="N742" i="3" s="1"/>
  <c r="K750" i="3"/>
  <c r="N750" i="3" s="1"/>
  <c r="K772" i="3"/>
  <c r="N772" i="3" s="1"/>
  <c r="K785" i="3"/>
  <c r="N785" i="3" s="1"/>
  <c r="K792" i="3"/>
  <c r="N792" i="3" s="1"/>
  <c r="K797" i="3"/>
  <c r="N797" i="3" s="1"/>
  <c r="K853" i="3"/>
  <c r="N853" i="3" s="1"/>
  <c r="K1421" i="3"/>
  <c r="N1421" i="3" s="1"/>
  <c r="K1458" i="3"/>
  <c r="N1458" i="3" s="1"/>
  <c r="K705" i="3"/>
  <c r="N705" i="3" s="1"/>
  <c r="N373" i="3"/>
  <c r="K1343" i="3"/>
  <c r="N1343" i="3" s="1"/>
  <c r="K871" i="3"/>
  <c r="N871" i="3" s="1"/>
  <c r="K1348" i="3"/>
  <c r="N1348" i="3" s="1"/>
  <c r="K1416" i="3"/>
  <c r="N1416" i="3" s="1"/>
  <c r="K711" i="3"/>
  <c r="N711" i="3" s="1"/>
  <c r="K1403" i="3"/>
  <c r="N1403" i="3" s="1"/>
  <c r="N1302" i="3"/>
  <c r="K826" i="3"/>
  <c r="N826" i="3" s="1"/>
  <c r="K834" i="3"/>
  <c r="N834" i="3" s="1"/>
  <c r="K842" i="3"/>
  <c r="N842" i="3" s="1"/>
  <c r="K724" i="3"/>
  <c r="N724" i="3" s="1"/>
  <c r="K730" i="3"/>
  <c r="N730" i="3" s="1"/>
  <c r="K738" i="3"/>
  <c r="N738" i="3" s="1"/>
  <c r="K768" i="3"/>
  <c r="N768" i="3" s="1"/>
  <c r="K776" i="3"/>
  <c r="N776" i="3" s="1"/>
  <c r="K783" i="3"/>
  <c r="N783" i="3" s="1"/>
  <c r="K788" i="3"/>
  <c r="N788" i="3" s="1"/>
  <c r="K849" i="3"/>
  <c r="N849" i="3" s="1"/>
  <c r="K857" i="3"/>
  <c r="N857" i="3" s="1"/>
  <c r="K1454" i="3"/>
  <c r="N1454" i="3" s="1"/>
  <c r="N1417" i="3"/>
  <c r="N1321" i="3"/>
  <c r="N862" i="3"/>
  <c r="K1339" i="3"/>
  <c r="N1339" i="3" s="1"/>
  <c r="K1345" i="3"/>
  <c r="N1345" i="3" s="1"/>
  <c r="N877" i="3"/>
  <c r="K1412" i="3"/>
  <c r="N1412" i="3" s="1"/>
  <c r="N1425" i="3"/>
  <c r="K1323" i="3"/>
  <c r="N1323" i="3" s="1"/>
  <c r="M1050" i="4"/>
  <c r="E1048" i="1" s="1"/>
  <c r="M760" i="4"/>
  <c r="E760" i="1" s="1"/>
  <c r="M795" i="4"/>
  <c r="E795" i="1" s="1"/>
  <c r="M602" i="4"/>
  <c r="E603" i="1" s="1"/>
  <c r="M814" i="4"/>
  <c r="E814" i="1" s="1"/>
  <c r="M954" i="4"/>
  <c r="E952" i="1" s="1"/>
  <c r="M1029" i="4"/>
  <c r="E1027" i="1" s="1"/>
  <c r="M622" i="4"/>
  <c r="E623" i="1" s="1"/>
  <c r="M86" i="4"/>
  <c r="E87" i="1" s="1"/>
  <c r="M1065" i="4"/>
  <c r="E1063" i="1" s="1"/>
  <c r="M846" i="4"/>
  <c r="E846" i="1" s="1"/>
  <c r="M481" i="4"/>
  <c r="E482" i="1" s="1"/>
  <c r="M528" i="4"/>
  <c r="E529" i="1" s="1"/>
  <c r="M583" i="4"/>
  <c r="E584" i="1" s="1"/>
  <c r="M688" i="4"/>
  <c r="E689" i="1" s="1"/>
  <c r="M749" i="4"/>
  <c r="E749" i="1" s="1"/>
  <c r="M838" i="4"/>
  <c r="E838" i="1" s="1"/>
  <c r="M973" i="4"/>
  <c r="E971" i="1" s="1"/>
  <c r="M1116" i="4"/>
  <c r="E1114" i="1" s="1"/>
  <c r="M1147" i="4"/>
  <c r="E1145" i="1" s="1"/>
  <c r="M1230" i="4"/>
  <c r="E1228" i="1" s="1"/>
  <c r="M1332" i="4"/>
  <c r="E1329" i="1" s="1"/>
  <c r="M574" i="4"/>
  <c r="E575" i="1" s="1"/>
  <c r="M1318" i="4"/>
  <c r="E1315" i="1" s="1"/>
  <c r="M887" i="4"/>
  <c r="E886" i="1" s="1"/>
  <c r="M956" i="4"/>
  <c r="E954" i="1" s="1"/>
  <c r="M720" i="4"/>
  <c r="E720" i="1" s="1"/>
  <c r="M351" i="4"/>
  <c r="E352" i="1" s="1"/>
  <c r="M116" i="4"/>
  <c r="E117" i="1" s="1"/>
  <c r="M40" i="4"/>
  <c r="E41" i="1" s="1"/>
  <c r="M1412" i="4"/>
  <c r="E1407" i="1" s="1"/>
  <c r="M738" i="4"/>
  <c r="E738" i="1" s="1"/>
  <c r="M451" i="4"/>
  <c r="E452" i="1" s="1"/>
  <c r="M130" i="4"/>
  <c r="E131" i="1" s="1"/>
  <c r="M340" i="4"/>
  <c r="E341" i="1" s="1"/>
  <c r="M727" i="4"/>
  <c r="E727" i="1" s="1"/>
  <c r="M82" i="4"/>
  <c r="E83" i="1" s="1"/>
  <c r="M473" i="4"/>
  <c r="E474" i="1" s="1"/>
  <c r="M791" i="4"/>
  <c r="E791" i="1" s="1"/>
  <c r="M1001" i="4"/>
  <c r="E999" i="1" s="1"/>
  <c r="M1120" i="4"/>
  <c r="E1118" i="1" s="1"/>
  <c r="M418" i="4"/>
  <c r="E419" i="1" s="1"/>
  <c r="M186" i="4"/>
  <c r="E187" i="1" s="1"/>
  <c r="M664" i="4"/>
  <c r="E665" i="1" s="1"/>
  <c r="M1003" i="4"/>
  <c r="E1001" i="1" s="1"/>
  <c r="M937" i="4"/>
  <c r="E936" i="1" s="1"/>
  <c r="M427" i="4"/>
  <c r="E428" i="1" s="1"/>
  <c r="M152" i="4"/>
  <c r="E153" i="1" s="1"/>
  <c r="M132" i="4"/>
  <c r="E133" i="1" s="1"/>
  <c r="M1312" i="4"/>
  <c r="E1309" i="1" s="1"/>
  <c r="M295" i="4"/>
  <c r="E296" i="1" s="1"/>
  <c r="M989" i="4"/>
  <c r="E987" i="1" s="1"/>
  <c r="M618" i="4"/>
  <c r="E619" i="1" s="1"/>
  <c r="M519" i="4"/>
  <c r="E520" i="1" s="1"/>
  <c r="M61" i="4"/>
  <c r="E62" i="1" s="1"/>
  <c r="M1233" i="4"/>
  <c r="E1231" i="1" s="1"/>
  <c r="M678" i="4"/>
  <c r="E679" i="1" s="1"/>
  <c r="M496" i="4"/>
  <c r="E497" i="1" s="1"/>
  <c r="M389" i="4"/>
  <c r="E390" i="1" s="1"/>
  <c r="M406" i="4"/>
  <c r="E407" i="1" s="1"/>
  <c r="M1184" i="4"/>
  <c r="E1182" i="1" s="1"/>
  <c r="M895" i="4"/>
  <c r="E894" i="1" s="1"/>
  <c r="M190" i="4"/>
  <c r="E191" i="1" s="1"/>
  <c r="M1402" i="4"/>
  <c r="E1397" i="1" s="1"/>
  <c r="M590" i="4"/>
  <c r="E591" i="1" s="1"/>
  <c r="M204" i="4"/>
  <c r="E205" i="1" s="1"/>
  <c r="M173" i="4"/>
  <c r="E174" i="1" s="1"/>
  <c r="M435" i="4"/>
  <c r="E436" i="1" s="1"/>
  <c r="M302" i="4"/>
  <c r="E303" i="1" s="1"/>
  <c r="M832" i="4"/>
  <c r="E832" i="1" s="1"/>
  <c r="M93" i="4"/>
  <c r="E94" i="1" s="1"/>
  <c r="M268" i="4"/>
  <c r="E269" i="1" s="1"/>
  <c r="M948" i="4"/>
  <c r="E947" i="1" s="1"/>
  <c r="M776" i="4"/>
  <c r="E776" i="1" s="1"/>
  <c r="M863" i="4"/>
  <c r="E863" i="1" s="1"/>
  <c r="M110" i="4"/>
  <c r="E111" i="1" s="1"/>
  <c r="M1354" i="4"/>
  <c r="E1351" i="1" s="1"/>
  <c r="M942" i="4"/>
  <c r="E941" i="1" s="1"/>
  <c r="M153" i="4"/>
  <c r="E154" i="1" s="1"/>
  <c r="M209" i="4"/>
  <c r="E210" i="1" s="1"/>
  <c r="M373" i="4"/>
  <c r="E374" i="1" s="1"/>
  <c r="M392" i="4"/>
  <c r="E393" i="1" s="1"/>
  <c r="M400" i="4"/>
  <c r="E401" i="1" s="1"/>
  <c r="M414" i="4"/>
  <c r="E415" i="1" s="1"/>
  <c r="M647" i="4"/>
  <c r="E648" i="1" s="1"/>
  <c r="M803" i="4"/>
  <c r="E803" i="1" s="1"/>
  <c r="M817" i="4"/>
  <c r="E817" i="1" s="1"/>
  <c r="M1071" i="4"/>
  <c r="E1069" i="1" s="1"/>
  <c r="M1215" i="4"/>
  <c r="E1213" i="1" s="1"/>
  <c r="M1430" i="4"/>
  <c r="E1425" i="1" s="1"/>
  <c r="M847" i="4"/>
  <c r="E847" i="1" s="1"/>
  <c r="M291" i="4"/>
  <c r="E292" i="1" s="1"/>
  <c r="M511" i="4"/>
  <c r="E512" i="1" s="1"/>
  <c r="M694" i="4"/>
  <c r="E695" i="1" s="1"/>
  <c r="M1143" i="4"/>
  <c r="E1141" i="1" s="1"/>
  <c r="M44" i="4"/>
  <c r="E45" i="1" s="1"/>
  <c r="M77" i="4"/>
  <c r="E78" i="1" s="1"/>
  <c r="M233" i="4"/>
  <c r="E234" i="1" s="1"/>
  <c r="M711" i="4"/>
  <c r="E711" i="1" s="1"/>
  <c r="M499" i="4"/>
  <c r="E500" i="1" s="1"/>
  <c r="M89" i="4"/>
  <c r="E90" i="1" s="1"/>
  <c r="M271" i="4"/>
  <c r="E272" i="1" s="1"/>
  <c r="M336" i="4"/>
  <c r="E337" i="1" s="1"/>
  <c r="M114" i="4"/>
  <c r="E115" i="1" s="1"/>
  <c r="M181" i="4"/>
  <c r="E182" i="1" s="1"/>
  <c r="M275" i="4"/>
  <c r="E276" i="1" s="1"/>
  <c r="M311" i="4"/>
  <c r="E312" i="1" s="1"/>
  <c r="M535" i="4"/>
  <c r="E536" i="1" s="1"/>
  <c r="M543" i="4"/>
  <c r="E544" i="1" s="1"/>
  <c r="M612" i="4"/>
  <c r="E613" i="1" s="1"/>
  <c r="M983" i="4"/>
  <c r="E981" i="1" s="1"/>
  <c r="M799" i="4"/>
  <c r="E799" i="1" s="1"/>
  <c r="M214" i="4"/>
  <c r="E215" i="1" s="1"/>
  <c r="M170" i="4"/>
  <c r="E171" i="1" s="1"/>
  <c r="M142" i="4"/>
  <c r="E143" i="1" s="1"/>
  <c r="M322" i="4"/>
  <c r="E323" i="1" s="1"/>
  <c r="M504" i="4"/>
  <c r="E505" i="1" s="1"/>
  <c r="M1161" i="4"/>
  <c r="E1159" i="1" s="1"/>
  <c r="M904" i="4"/>
  <c r="E903" i="1" s="1"/>
  <c r="M870" i="4"/>
  <c r="E870" i="1" s="1"/>
  <c r="M356" i="4"/>
  <c r="E357" i="1" s="1"/>
  <c r="M317" i="4"/>
  <c r="E318" i="1" s="1"/>
  <c r="M1301" i="4"/>
  <c r="E1299" i="1" s="1"/>
  <c r="M375" i="4"/>
  <c r="E376" i="1" s="1"/>
  <c r="M388" i="4"/>
  <c r="E389" i="1" s="1"/>
  <c r="M396" i="4"/>
  <c r="E397" i="1" s="1"/>
  <c r="M404" i="4"/>
  <c r="E405" i="1" s="1"/>
  <c r="M410" i="4"/>
  <c r="E411" i="1" s="1"/>
  <c r="M416" i="4"/>
  <c r="E417" i="1" s="1"/>
  <c r="M663" i="4"/>
  <c r="E664" i="1" s="1"/>
  <c r="M892" i="4"/>
  <c r="E891" i="1" s="1"/>
  <c r="M1442" i="4"/>
  <c r="E1437" i="1" s="1"/>
  <c r="M1448" i="4"/>
  <c r="E1443" i="1" s="1"/>
  <c r="M469" i="4"/>
  <c r="E470" i="1" s="1"/>
  <c r="M56" i="4"/>
  <c r="E57" i="1" s="1"/>
  <c r="M398" i="4"/>
  <c r="E399" i="1" s="1"/>
  <c r="M809" i="4"/>
  <c r="E809" i="1" s="1"/>
  <c r="M492" i="4"/>
  <c r="E493" i="1" s="1"/>
  <c r="M970" i="4"/>
  <c r="E968" i="1" s="1"/>
  <c r="M205" i="4"/>
  <c r="E206" i="1" s="1"/>
  <c r="M844" i="4"/>
  <c r="E844" i="1" s="1"/>
  <c r="M433" i="4"/>
  <c r="E434" i="1" s="1"/>
  <c r="M458" i="4"/>
  <c r="E459" i="1" s="1"/>
  <c r="M210" i="4"/>
  <c r="E211" i="1" s="1"/>
  <c r="M1185" i="4"/>
  <c r="E1183" i="1" s="1"/>
  <c r="M497" i="4"/>
  <c r="E498" i="1" s="1"/>
  <c r="M41" i="4"/>
  <c r="E42" i="1" s="1"/>
  <c r="M386" i="4"/>
  <c r="E387" i="1" s="1"/>
  <c r="M1108" i="4"/>
  <c r="E1106" i="1" s="1"/>
  <c r="M1132" i="4"/>
  <c r="E1130" i="1" s="1"/>
  <c r="M1249" i="4"/>
  <c r="E1247" i="1" s="1"/>
  <c r="M842" i="4"/>
  <c r="E842" i="1" s="1"/>
  <c r="M461" i="4"/>
  <c r="E462" i="1" s="1"/>
  <c r="M1173" i="4"/>
  <c r="E1171" i="1" s="1"/>
  <c r="M769" i="4"/>
  <c r="E769" i="1" s="1"/>
  <c r="M101" i="4"/>
  <c r="E102" i="1" s="1"/>
  <c r="M823" i="4"/>
  <c r="E823" i="1" s="1"/>
  <c r="M640" i="4"/>
  <c r="E641" i="1" s="1"/>
  <c r="M972" i="4"/>
  <c r="E970" i="1" s="1"/>
  <c r="M660" i="4"/>
  <c r="E661" i="1" s="1"/>
  <c r="M420" i="4"/>
  <c r="E421" i="1" s="1"/>
  <c r="M284" i="4"/>
  <c r="E285" i="1" s="1"/>
  <c r="M728" i="4"/>
  <c r="E728" i="1" s="1"/>
  <c r="M671" i="4"/>
  <c r="E672" i="1" s="1"/>
  <c r="M959" i="4"/>
  <c r="E957" i="1" s="1"/>
  <c r="M449" i="4"/>
  <c r="E450" i="1" s="1"/>
  <c r="M471" i="4"/>
  <c r="E472" i="1" s="1"/>
  <c r="M482" i="4"/>
  <c r="E483" i="1" s="1"/>
  <c r="M498" i="4"/>
  <c r="E499" i="1" s="1"/>
  <c r="M513" i="4"/>
  <c r="E514" i="1" s="1"/>
  <c r="M529" i="4"/>
  <c r="E530" i="1" s="1"/>
  <c r="M544" i="4"/>
  <c r="E545" i="1" s="1"/>
  <c r="M576" i="4"/>
  <c r="E577" i="1" s="1"/>
  <c r="M592" i="4"/>
  <c r="E593" i="1" s="1"/>
  <c r="M634" i="4"/>
  <c r="E635" i="1" s="1"/>
  <c r="M289" i="4"/>
  <c r="E290" i="1" s="1"/>
  <c r="M301" i="4"/>
  <c r="E302" i="1" s="1"/>
  <c r="M1049" i="4"/>
  <c r="E1047" i="1" s="1"/>
  <c r="M1106" i="4"/>
  <c r="E1104" i="1" s="1"/>
  <c r="M1203" i="4"/>
  <c r="E1201" i="1" s="1"/>
  <c r="M1210" i="4"/>
  <c r="E1208" i="1" s="1"/>
  <c r="M192" i="4"/>
  <c r="E193" i="1" s="1"/>
  <c r="M250" i="4"/>
  <c r="E251" i="1" s="1"/>
  <c r="M371" i="4"/>
  <c r="E372" i="1" s="1"/>
  <c r="M1224" i="4"/>
  <c r="E1222" i="1" s="1"/>
  <c r="M500" i="4"/>
  <c r="E501" i="1" s="1"/>
  <c r="M150" i="4"/>
  <c r="E151" i="1" s="1"/>
  <c r="M649" i="4"/>
  <c r="E650" i="1" s="1"/>
  <c r="M614" i="4"/>
  <c r="E615" i="1" s="1"/>
  <c r="M80" i="4"/>
  <c r="E81" i="1" s="1"/>
  <c r="M45" i="4"/>
  <c r="E46" i="1" s="1"/>
  <c r="M385" i="4"/>
  <c r="E386" i="1" s="1"/>
  <c r="M719" i="4"/>
  <c r="E719" i="1" s="1"/>
  <c r="M26" i="4"/>
  <c r="E27" i="1" s="1"/>
  <c r="M126" i="4"/>
  <c r="E127" i="1" s="1"/>
  <c r="M303" i="4"/>
  <c r="E304" i="1" s="1"/>
  <c r="M542" i="4"/>
  <c r="E543" i="1" s="1"/>
  <c r="M226" i="4"/>
  <c r="E227" i="1" s="1"/>
  <c r="M97" i="4"/>
  <c r="E98" i="1" s="1"/>
  <c r="M1220" i="4"/>
  <c r="E1218" i="1" s="1"/>
  <c r="M510" i="4"/>
  <c r="E511" i="1" s="1"/>
  <c r="M604" i="4"/>
  <c r="E605" i="1" s="1"/>
  <c r="M565" i="4"/>
  <c r="E566" i="1" s="1"/>
  <c r="M146" i="4"/>
  <c r="E147" i="1" s="1"/>
  <c r="M38" i="4"/>
  <c r="E39" i="1" s="1"/>
  <c r="M257" i="4"/>
  <c r="E258" i="1" s="1"/>
  <c r="M594" i="4"/>
  <c r="E595" i="1" s="1"/>
  <c r="M805" i="4"/>
  <c r="E805" i="1" s="1"/>
  <c r="M1227" i="4"/>
  <c r="E1225" i="1" s="1"/>
  <c r="M993" i="4"/>
  <c r="E991" i="1" s="1"/>
  <c r="M796" i="4"/>
  <c r="E796" i="1" s="1"/>
  <c r="M242" i="4"/>
  <c r="E243" i="1" s="1"/>
  <c r="M841" i="4"/>
  <c r="E841" i="1" s="1"/>
  <c r="M1352" i="4"/>
  <c r="E1349" i="1" s="1"/>
  <c r="M891" i="4"/>
  <c r="E890" i="1" s="1"/>
  <c r="M252" i="4"/>
  <c r="E253" i="1" s="1"/>
  <c r="M314" i="4"/>
  <c r="E315" i="1" s="1"/>
  <c r="M1404" i="4"/>
  <c r="E1399" i="1" s="1"/>
  <c r="M443" i="4"/>
  <c r="E444" i="1" s="1"/>
  <c r="M578" i="4"/>
  <c r="E579" i="1" s="1"/>
  <c r="M288" i="4"/>
  <c r="E289" i="1" s="1"/>
  <c r="M793" i="4"/>
  <c r="E793" i="1" s="1"/>
  <c r="M332" i="4"/>
  <c r="E333" i="1" s="1"/>
  <c r="M467" i="4"/>
  <c r="E468" i="1" s="1"/>
  <c r="M486" i="4"/>
  <c r="E487" i="1" s="1"/>
  <c r="M494" i="4"/>
  <c r="E495" i="1" s="1"/>
  <c r="M517" i="4"/>
  <c r="E518" i="1" s="1"/>
  <c r="M533" i="4"/>
  <c r="E534" i="1" s="1"/>
  <c r="M548" i="4"/>
  <c r="E549" i="1" s="1"/>
  <c r="M580" i="4"/>
  <c r="E581" i="1" s="1"/>
  <c r="M596" i="4"/>
  <c r="E597" i="1" s="1"/>
  <c r="M963" i="4"/>
  <c r="E961" i="1" s="1"/>
  <c r="M1121" i="4"/>
  <c r="E1119" i="1" s="1"/>
  <c r="M1144" i="4"/>
  <c r="E1142" i="1" s="1"/>
  <c r="M1206" i="4"/>
  <c r="E1204" i="1" s="1"/>
  <c r="M837" i="4"/>
  <c r="E837" i="1" s="1"/>
  <c r="M788" i="4"/>
  <c r="E788" i="1" s="1"/>
  <c r="M693" i="4"/>
  <c r="E694" i="1" s="1"/>
  <c r="M630" i="4"/>
  <c r="E631" i="1" s="1"/>
  <c r="M407" i="4"/>
  <c r="E408" i="1" s="1"/>
  <c r="M66" i="4"/>
  <c r="E67" i="1" s="1"/>
  <c r="M794" i="4"/>
  <c r="E794" i="1" s="1"/>
  <c r="M875" i="4"/>
  <c r="E875" i="1" s="1"/>
  <c r="M263" i="4"/>
  <c r="E264" i="1" s="1"/>
  <c r="M189" i="4"/>
  <c r="E190" i="1" s="1"/>
  <c r="M120" i="4"/>
  <c r="E121" i="1" s="1"/>
  <c r="M958" i="4"/>
  <c r="E956" i="1" s="1"/>
  <c r="M997" i="4"/>
  <c r="E995" i="1" s="1"/>
  <c r="M1035" i="4"/>
  <c r="E1033" i="1" s="1"/>
  <c r="M1062" i="4"/>
  <c r="E1060" i="1" s="1"/>
  <c r="M1217" i="4"/>
  <c r="E1215" i="1" s="1"/>
  <c r="M1247" i="4"/>
  <c r="E1245" i="1" s="1"/>
  <c r="M1261" i="4"/>
  <c r="E1259" i="1" s="1"/>
  <c r="M1433" i="4"/>
  <c r="E1428" i="1" s="1"/>
  <c r="M999" i="4"/>
  <c r="E997" i="1" s="1"/>
  <c r="J1087" i="4"/>
  <c r="M1087" i="4" s="1"/>
  <c r="E1085" i="1" s="1"/>
  <c r="J1171" i="4"/>
  <c r="M1171" i="4" s="1"/>
  <c r="E1169" i="1" s="1"/>
  <c r="J161" i="4"/>
  <c r="M161" i="4" s="1"/>
  <c r="E162" i="1" s="1"/>
  <c r="J431" i="4"/>
  <c r="M431" i="4" s="1"/>
  <c r="E432" i="1" s="1"/>
  <c r="J1320" i="4"/>
  <c r="M1320" i="4" s="1"/>
  <c r="E1317" i="1" s="1"/>
  <c r="J22" i="4"/>
  <c r="M22" i="4" s="1"/>
  <c r="E23" i="1" s="1"/>
  <c r="J402" i="4"/>
  <c r="M402" i="4" s="1"/>
  <c r="E403" i="1" s="1"/>
  <c r="J78" i="4"/>
  <c r="M78" i="4" s="1"/>
  <c r="E79" i="1" s="1"/>
  <c r="J154" i="4"/>
  <c r="M154" i="4" s="1"/>
  <c r="E155" i="1" s="1"/>
  <c r="M452" i="4"/>
  <c r="E453" i="1" s="1"/>
  <c r="M318" i="4"/>
  <c r="E319" i="1" s="1"/>
  <c r="M261" i="4"/>
  <c r="E262" i="1" s="1"/>
  <c r="M1376" i="4"/>
  <c r="E1372" i="1" s="1"/>
  <c r="M608" i="4"/>
  <c r="E609" i="1" s="1"/>
  <c r="M463" i="4"/>
  <c r="E464" i="1" s="1"/>
  <c r="M1377" i="4"/>
  <c r="E1373" i="1" s="1"/>
  <c r="M1042" i="4"/>
  <c r="E1040" i="1" s="1"/>
  <c r="M194" i="4"/>
  <c r="E195" i="1" s="1"/>
  <c r="M426" i="4"/>
  <c r="E427" i="1" s="1"/>
  <c r="M106" i="4"/>
  <c r="E107" i="1" s="1"/>
  <c r="M1279" i="4"/>
  <c r="E1277" i="1" s="1"/>
  <c r="J1221" i="4"/>
  <c r="M1221" i="4" s="1"/>
  <c r="E1219" i="1" s="1"/>
  <c r="M408" i="4"/>
  <c r="E409" i="1" s="1"/>
  <c r="J787" i="4"/>
  <c r="M787" i="4" s="1"/>
  <c r="E787" i="1" s="1"/>
  <c r="J30" i="4"/>
  <c r="M30" i="4" s="1"/>
  <c r="E31" i="1" s="1"/>
  <c r="J815" i="4"/>
  <c r="M815" i="4" s="1"/>
  <c r="E815" i="1" s="1"/>
  <c r="J684" i="4"/>
  <c r="M684" i="4" s="1"/>
  <c r="E685" i="1" s="1"/>
  <c r="J940" i="4"/>
  <c r="M940" i="4" s="1"/>
  <c r="E939" i="1" s="1"/>
  <c r="J962" i="4"/>
  <c r="M962" i="4" s="1"/>
  <c r="E960" i="1" s="1"/>
  <c r="J985" i="4"/>
  <c r="M985" i="4" s="1"/>
  <c r="E983" i="1" s="1"/>
  <c r="J1039" i="4"/>
  <c r="M1039" i="4" s="1"/>
  <c r="E1037" i="1" s="1"/>
  <c r="J1159" i="4"/>
  <c r="M1159" i="4" s="1"/>
  <c r="E1157" i="1" s="1"/>
  <c r="J1254" i="4"/>
  <c r="M1254" i="4" s="1"/>
  <c r="E1252" i="1" s="1"/>
  <c r="J1330" i="4"/>
  <c r="M1330" i="4" s="1"/>
  <c r="E1327" i="1" s="1"/>
  <c r="J1379" i="4"/>
  <c r="M1379" i="4" s="1"/>
  <c r="E1375" i="1" s="1"/>
  <c r="J566" i="4"/>
  <c r="M566" i="4" s="1"/>
  <c r="E567" i="1" s="1"/>
  <c r="J1272" i="4"/>
  <c r="M1272" i="4" s="1"/>
  <c r="E1270" i="1" s="1"/>
  <c r="J475" i="4"/>
  <c r="M475" i="4" s="1"/>
  <c r="E476" i="1" s="1"/>
  <c r="J54" i="4"/>
  <c r="M54" i="4" s="1"/>
  <c r="E55" i="1" s="1"/>
  <c r="J394" i="4"/>
  <c r="M394" i="4" s="1"/>
  <c r="E395" i="1" s="1"/>
  <c r="J429" i="4"/>
  <c r="M429" i="4" s="1"/>
  <c r="E430" i="1" s="1"/>
  <c r="J246" i="4"/>
  <c r="M246" i="4" s="1"/>
  <c r="E247" i="1" s="1"/>
  <c r="M478" i="4"/>
  <c r="E479" i="1" s="1"/>
  <c r="M1245" i="4"/>
  <c r="E1243" i="1" s="1"/>
  <c r="M642" i="4"/>
  <c r="E643" i="1" s="1"/>
  <c r="M42" i="4"/>
  <c r="E43" i="1" s="1"/>
  <c r="M1207" i="4"/>
  <c r="E1205" i="1" s="1"/>
  <c r="M716" i="4"/>
  <c r="E716" i="1" s="1"/>
  <c r="M672" i="4"/>
  <c r="E673" i="1" s="1"/>
  <c r="M309" i="4"/>
  <c r="E310" i="1" s="1"/>
  <c r="M1219" i="4"/>
  <c r="E1217" i="1" s="1"/>
  <c r="M1273" i="4"/>
  <c r="E1271" i="1" s="1"/>
  <c r="M62" i="4"/>
  <c r="E63" i="1" s="1"/>
  <c r="M219" i="4"/>
  <c r="E220" i="1" s="1"/>
  <c r="J273" i="4"/>
  <c r="M273" i="4" s="1"/>
  <c r="E274" i="1" s="1"/>
  <c r="M158" i="4"/>
  <c r="E159" i="1" s="1"/>
  <c r="J747" i="4"/>
  <c r="M747" i="4" s="1"/>
  <c r="E747" i="1" s="1"/>
  <c r="J222" i="4"/>
  <c r="M222" i="4" s="1"/>
  <c r="E223" i="1" s="1"/>
  <c r="J840" i="4"/>
  <c r="M840" i="4" s="1"/>
  <c r="E840" i="1" s="1"/>
  <c r="J888" i="4"/>
  <c r="M888" i="4" s="1"/>
  <c r="E887" i="1" s="1"/>
  <c r="J645" i="4"/>
  <c r="M645" i="4" s="1"/>
  <c r="E646" i="1" s="1"/>
  <c r="J169" i="4"/>
  <c r="M169" i="4" s="1"/>
  <c r="E170" i="1" s="1"/>
  <c r="J813" i="4"/>
  <c r="M813" i="4" s="1"/>
  <c r="E813" i="1" s="1"/>
  <c r="J1395" i="4"/>
  <c r="M1395" i="4" s="1"/>
  <c r="E1391" i="1" s="1"/>
  <c r="M730" i="4"/>
  <c r="E730" i="1" s="1"/>
  <c r="M6" i="4"/>
  <c r="E7" i="1" s="1"/>
  <c r="M755" i="4"/>
  <c r="E755" i="1" s="1"/>
  <c r="M411" i="4"/>
  <c r="E412" i="1" s="1"/>
  <c r="M225" i="4"/>
  <c r="E226" i="1" s="1"/>
  <c r="M236" i="4"/>
  <c r="E237" i="1" s="1"/>
  <c r="M714" i="4"/>
  <c r="E714" i="1" s="1"/>
  <c r="M721" i="4"/>
  <c r="E721" i="1" s="1"/>
  <c r="M754" i="4"/>
  <c r="E754" i="1" s="1"/>
  <c r="M761" i="4"/>
  <c r="E761" i="1" s="1"/>
  <c r="M768" i="4"/>
  <c r="E768" i="1" s="1"/>
  <c r="M850" i="4"/>
  <c r="E850" i="1" s="1"/>
  <c r="M890" i="4"/>
  <c r="E889" i="1" s="1"/>
  <c r="M1008" i="4"/>
  <c r="E1006" i="1" s="1"/>
  <c r="M1060" i="4"/>
  <c r="E1058" i="1" s="1"/>
  <c r="M1429" i="4"/>
  <c r="E1424" i="1" s="1"/>
  <c r="M734" i="4"/>
  <c r="E734" i="1" s="1"/>
  <c r="M1165" i="4"/>
  <c r="E1163" i="1" s="1"/>
  <c r="M595" i="4"/>
  <c r="E596" i="1" s="1"/>
  <c r="M833" i="4"/>
  <c r="E833" i="1" s="1"/>
  <c r="M845" i="4"/>
  <c r="E845" i="1" s="1"/>
  <c r="M439" i="4"/>
  <c r="E440" i="1" s="1"/>
  <c r="M455" i="4"/>
  <c r="E456" i="1" s="1"/>
  <c r="M531" i="4"/>
  <c r="E532" i="1" s="1"/>
  <c r="M562" i="4"/>
  <c r="E563" i="1" s="1"/>
  <c r="M668" i="4"/>
  <c r="E669" i="1" s="1"/>
  <c r="M676" i="4"/>
  <c r="E677" i="1" s="1"/>
  <c r="M687" i="4"/>
  <c r="E688" i="1" s="1"/>
  <c r="M36" i="4"/>
  <c r="E37" i="1" s="1"/>
  <c r="M88" i="4"/>
  <c r="E89" i="1" s="1"/>
  <c r="M1118" i="4"/>
  <c r="E1116" i="1" s="1"/>
  <c r="M393" i="4"/>
  <c r="E394" i="1" s="1"/>
  <c r="M701" i="4"/>
  <c r="E702" i="1" s="1"/>
  <c r="M1000" i="4"/>
  <c r="E998" i="1" s="1"/>
  <c r="M395" i="4"/>
  <c r="E396" i="1" s="1"/>
  <c r="M19" i="4"/>
  <c r="E20" i="1" s="1"/>
  <c r="M354" i="4"/>
  <c r="E355" i="1" s="1"/>
  <c r="M1189" i="4"/>
  <c r="E1187" i="1" s="1"/>
  <c r="M1396" i="4"/>
  <c r="E1392" i="1" s="1"/>
  <c r="M540" i="4"/>
  <c r="E541" i="1" s="1"/>
  <c r="M699" i="4"/>
  <c r="E700" i="1" s="1"/>
  <c r="M46" i="4"/>
  <c r="E47" i="1" s="1"/>
  <c r="M223" i="4"/>
  <c r="E224" i="1" s="1"/>
  <c r="M397" i="4"/>
  <c r="E398" i="1" s="1"/>
  <c r="M440" i="4"/>
  <c r="E441" i="1" s="1"/>
  <c r="M489" i="4"/>
  <c r="E490" i="1" s="1"/>
  <c r="M512" i="4"/>
  <c r="E513" i="1" s="1"/>
  <c r="M539" i="4"/>
  <c r="E540" i="1" s="1"/>
  <c r="M571" i="4"/>
  <c r="E572" i="1" s="1"/>
  <c r="M599" i="4"/>
  <c r="E600" i="1" s="1"/>
  <c r="M631" i="4"/>
  <c r="E632" i="1" s="1"/>
  <c r="M673" i="4"/>
  <c r="E674" i="1" s="1"/>
  <c r="M208" i="4"/>
  <c r="E209" i="1" s="1"/>
  <c r="M255" i="4"/>
  <c r="E256" i="1" s="1"/>
  <c r="M770" i="4"/>
  <c r="E770" i="1" s="1"/>
  <c r="M856" i="4"/>
  <c r="E856" i="1" s="1"/>
  <c r="M860" i="4"/>
  <c r="E860" i="1" s="1"/>
  <c r="M886" i="4"/>
  <c r="E885" i="1" s="1"/>
  <c r="M925" i="4"/>
  <c r="E924" i="1" s="1"/>
  <c r="M1016" i="4"/>
  <c r="E1014" i="1" s="1"/>
  <c r="M1177" i="4"/>
  <c r="E1175" i="1" s="1"/>
  <c r="M1240" i="4"/>
  <c r="E1238" i="1" s="1"/>
  <c r="M1418" i="4"/>
  <c r="E1413" i="1" s="1"/>
  <c r="M740" i="4"/>
  <c r="E740" i="1" s="1"/>
  <c r="M1149" i="4"/>
  <c r="E1147" i="1" s="1"/>
  <c r="M447" i="4"/>
  <c r="E448" i="1" s="1"/>
  <c r="M582" i="4"/>
  <c r="E583" i="1" s="1"/>
  <c r="M697" i="4"/>
  <c r="E698" i="1" s="1"/>
  <c r="M140" i="4"/>
  <c r="E141" i="1" s="1"/>
  <c r="M401" i="4"/>
  <c r="E402" i="1" s="1"/>
  <c r="M312" i="4"/>
  <c r="E313" i="1" s="1"/>
  <c r="M1250" i="4"/>
  <c r="E1248" i="1" s="1"/>
  <c r="M11" i="4"/>
  <c r="E12" i="1" s="1"/>
  <c r="M316" i="4"/>
  <c r="E317" i="1" s="1"/>
  <c r="M358" i="4"/>
  <c r="E359" i="1" s="1"/>
  <c r="M1113" i="4"/>
  <c r="E1111" i="1" s="1"/>
  <c r="M1400" i="4"/>
  <c r="E1395" i="1" s="1"/>
  <c r="M1061" i="4"/>
  <c r="E1059" i="1" s="1"/>
  <c r="M1150" i="4"/>
  <c r="E1148" i="1" s="1"/>
  <c r="M572" i="4"/>
  <c r="E573" i="1" s="1"/>
  <c r="M74" i="4"/>
  <c r="E75" i="1" s="1"/>
  <c r="M134" i="4"/>
  <c r="E135" i="1" s="1"/>
  <c r="M227" i="4"/>
  <c r="E228" i="1" s="1"/>
  <c r="M300" i="4"/>
  <c r="E301" i="1" s="1"/>
  <c r="M405" i="4"/>
  <c r="E406" i="1" s="1"/>
  <c r="M417" i="4"/>
  <c r="E418" i="1" s="1"/>
  <c r="M555" i="4"/>
  <c r="E556" i="1" s="1"/>
  <c r="M607" i="4"/>
  <c r="E608" i="1" s="1"/>
  <c r="M637" i="4"/>
  <c r="E638" i="1" s="1"/>
  <c r="M665" i="4"/>
  <c r="E666" i="1" s="1"/>
  <c r="M13" i="4"/>
  <c r="E14" i="1" s="1"/>
  <c r="M69" i="4"/>
  <c r="E70" i="1" s="1"/>
  <c r="M137" i="4"/>
  <c r="E138" i="1" s="1"/>
  <c r="J995" i="4"/>
  <c r="M995" i="4" s="1"/>
  <c r="E993" i="1" s="1"/>
  <c r="M1391" i="4"/>
  <c r="E1387" i="1" s="1"/>
  <c r="J967" i="4"/>
  <c r="M967" i="4" s="1"/>
  <c r="E965" i="1" s="1"/>
  <c r="J304" i="4"/>
  <c r="M304" i="4" s="1"/>
  <c r="E305" i="1" s="1"/>
  <c r="J1063" i="4"/>
  <c r="M1063" i="4" s="1"/>
  <c r="E1061" i="1" s="1"/>
  <c r="J1139" i="4"/>
  <c r="M1139" i="4" s="1"/>
  <c r="E1137" i="1" s="1"/>
  <c r="J1140" i="4"/>
  <c r="M1140" i="4" s="1"/>
  <c r="E1138" i="1" s="1"/>
  <c r="J1294" i="4"/>
  <c r="M1294" i="4" s="1"/>
  <c r="E1292" i="1" s="1"/>
  <c r="J162" i="4"/>
  <c r="M162" i="4" s="1"/>
  <c r="E163" i="1" s="1"/>
  <c r="J102" i="4"/>
  <c r="M102" i="4" s="1"/>
  <c r="E103" i="1" s="1"/>
  <c r="M976" i="4"/>
  <c r="E974" i="1" s="1"/>
  <c r="J709" i="4"/>
  <c r="J448" i="4"/>
  <c r="M448" i="4" s="1"/>
  <c r="E449" i="1" s="1"/>
  <c r="J456" i="4"/>
  <c r="M456" i="4" s="1"/>
  <c r="E457" i="1" s="1"/>
  <c r="J1180" i="4"/>
  <c r="M1180" i="4" s="1"/>
  <c r="E1178" i="1" s="1"/>
  <c r="J739" i="4"/>
  <c r="M739" i="4" s="1"/>
  <c r="E739" i="1" s="1"/>
  <c r="J705" i="4"/>
  <c r="M705" i="4" s="1"/>
  <c r="E706" i="1" s="1"/>
  <c r="J1295" i="4"/>
  <c r="M1295" i="4" s="1"/>
  <c r="E1293" i="1" s="1"/>
  <c r="M430" i="4"/>
  <c r="E431" i="1" s="1"/>
  <c r="M1088" i="4"/>
  <c r="E1086" i="1" s="1"/>
  <c r="M616" i="4"/>
  <c r="E617" i="1" s="1"/>
  <c r="M403" i="4"/>
  <c r="E404" i="1" s="1"/>
  <c r="M1127" i="4"/>
  <c r="E1125" i="1" s="1"/>
  <c r="M349" i="4"/>
  <c r="E350" i="1" s="1"/>
  <c r="M1307" i="4"/>
  <c r="E1305" i="1" s="1"/>
  <c r="M1077" i="4"/>
  <c r="E1075" i="1" s="1"/>
  <c r="M917" i="4"/>
  <c r="E916" i="1" s="1"/>
  <c r="M296" i="4"/>
  <c r="E297" i="1" s="1"/>
  <c r="M1259" i="4"/>
  <c r="E1257" i="1" s="1"/>
  <c r="M889" i="4"/>
  <c r="E888" i="1" s="1"/>
  <c r="M70" i="4"/>
  <c r="E71" i="1" s="1"/>
  <c r="M710" i="4"/>
  <c r="E710" i="1" s="1"/>
  <c r="M167" i="4"/>
  <c r="E168" i="1" s="1"/>
  <c r="M952" i="4"/>
  <c r="E950" i="1" s="1"/>
  <c r="M506" i="4"/>
  <c r="E507" i="1" s="1"/>
  <c r="M1075" i="4"/>
  <c r="E1073" i="1" s="1"/>
  <c r="M374" i="4"/>
  <c r="E375" i="1" s="1"/>
  <c r="M715" i="4"/>
  <c r="E715" i="1" s="1"/>
  <c r="M758" i="4"/>
  <c r="E758" i="1" s="1"/>
  <c r="M1110" i="4"/>
  <c r="E1108" i="1" s="1"/>
  <c r="M1274" i="4"/>
  <c r="E1272" i="1" s="1"/>
  <c r="M1263" i="4"/>
  <c r="E1261" i="1" s="1"/>
  <c r="M329" i="4"/>
  <c r="E330" i="1" s="1"/>
  <c r="M488" i="4"/>
  <c r="E489" i="1" s="1"/>
  <c r="M515" i="4"/>
  <c r="E516" i="1" s="1"/>
  <c r="M546" i="4"/>
  <c r="E547" i="1" s="1"/>
  <c r="M570" i="4"/>
  <c r="E571" i="1" s="1"/>
  <c r="M606" i="4"/>
  <c r="E607" i="1" s="1"/>
  <c r="M636" i="4"/>
  <c r="E637" i="1" s="1"/>
  <c r="M28" i="4"/>
  <c r="E29" i="1" s="1"/>
  <c r="M112" i="4"/>
  <c r="E113" i="1" s="1"/>
  <c r="M415" i="4"/>
  <c r="E416" i="1" s="1"/>
  <c r="M1193" i="4"/>
  <c r="E1191" i="1" s="1"/>
  <c r="M437" i="4"/>
  <c r="E438" i="1" s="1"/>
  <c r="M685" i="4"/>
  <c r="E686" i="1" s="1"/>
  <c r="M692" i="4"/>
  <c r="E693" i="1" s="1"/>
  <c r="M238" i="4"/>
  <c r="E239" i="1" s="1"/>
  <c r="M1064" i="4"/>
  <c r="E1062" i="1" s="1"/>
  <c r="M490" i="4"/>
  <c r="E491" i="1" s="1"/>
  <c r="M72" i="4"/>
  <c r="E73" i="1" s="1"/>
  <c r="M650" i="4"/>
  <c r="E651" i="1" s="1"/>
  <c r="M1420" i="4"/>
  <c r="E1415" i="1" s="1"/>
  <c r="M277" i="4"/>
  <c r="E278" i="1" s="1"/>
  <c r="M280" i="4"/>
  <c r="E281" i="1" s="1"/>
  <c r="M387" i="4"/>
  <c r="E388" i="1" s="1"/>
  <c r="M424" i="4"/>
  <c r="E425" i="1" s="1"/>
  <c r="M109" i="4"/>
  <c r="E110" i="1" s="1"/>
  <c r="M1205" i="4"/>
  <c r="E1203" i="1" s="1"/>
  <c r="M9" i="4"/>
  <c r="E10" i="1" s="1"/>
  <c r="M1053" i="4"/>
  <c r="E1051" i="1" s="1"/>
  <c r="M586" i="4"/>
  <c r="E587" i="1" s="1"/>
  <c r="M1117" i="4"/>
  <c r="E1115" i="1" s="1"/>
  <c r="M941" i="4"/>
  <c r="E940" i="1" s="1"/>
  <c r="M1082" i="4"/>
  <c r="E1080" i="1" s="1"/>
  <c r="M1191" i="4"/>
  <c r="E1189" i="1" s="1"/>
  <c r="M1260" i="4"/>
  <c r="E1258" i="1" s="1"/>
  <c r="M1291" i="4"/>
  <c r="E1289" i="1" s="1"/>
  <c r="M1426" i="4"/>
  <c r="E1421" i="1" s="1"/>
  <c r="M172" i="4"/>
  <c r="E173" i="1" s="1"/>
  <c r="M421" i="4"/>
  <c r="E422" i="1" s="1"/>
  <c r="M724" i="4"/>
  <c r="E724" i="1" s="1"/>
  <c r="M1059" i="4"/>
  <c r="E1057" i="1" s="1"/>
  <c r="M912" i="4"/>
  <c r="E911" i="1" s="1"/>
  <c r="J465" i="4"/>
  <c r="M465" i="4" s="1"/>
  <c r="E466" i="1" s="1"/>
  <c r="M527" i="4"/>
  <c r="E528" i="1" s="1"/>
  <c r="M538" i="4"/>
  <c r="E539" i="1" s="1"/>
  <c r="J550" i="4"/>
  <c r="M550" i="4" s="1"/>
  <c r="E551" i="1" s="1"/>
  <c r="M598" i="4"/>
  <c r="E599" i="1" s="1"/>
  <c r="M610" i="4"/>
  <c r="E611" i="1" s="1"/>
  <c r="M652" i="4"/>
  <c r="E653" i="1" s="1"/>
  <c r="M691" i="4"/>
  <c r="E692" i="1" s="1"/>
  <c r="M32" i="4"/>
  <c r="E33" i="1" s="1"/>
  <c r="M76" i="4"/>
  <c r="E77" i="1" s="1"/>
  <c r="J1296" i="4"/>
  <c r="M1296" i="4" s="1"/>
  <c r="E1294" i="1" s="1"/>
  <c r="M409" i="4"/>
  <c r="E410" i="1" s="1"/>
  <c r="M994" i="4"/>
  <c r="E992" i="1" s="1"/>
  <c r="M1209" i="4"/>
  <c r="E1207" i="1" s="1"/>
  <c r="M445" i="4"/>
  <c r="E446" i="1" s="1"/>
  <c r="M689" i="4"/>
  <c r="E690" i="1" s="1"/>
  <c r="M695" i="4"/>
  <c r="E696" i="1" s="1"/>
  <c r="M50" i="4"/>
  <c r="E51" i="1" s="1"/>
  <c r="M1048" i="4"/>
  <c r="E1046" i="1" s="1"/>
  <c r="M974" i="4"/>
  <c r="E972" i="1" s="1"/>
  <c r="M122" i="4"/>
  <c r="E123" i="1" s="1"/>
  <c r="M166" i="4"/>
  <c r="E167" i="1" s="1"/>
  <c r="M1105" i="4"/>
  <c r="E1103" i="1" s="1"/>
  <c r="M502" i="4"/>
  <c r="E503" i="1" s="1"/>
  <c r="M1119" i="4"/>
  <c r="E1117" i="1" s="1"/>
  <c r="M1431" i="4"/>
  <c r="E1426" i="1" s="1"/>
  <c r="M552" i="4"/>
  <c r="E553" i="1" s="1"/>
  <c r="M212" i="4"/>
  <c r="E213" i="1" s="1"/>
  <c r="M908" i="4"/>
  <c r="E907" i="1" s="1"/>
  <c r="M432" i="4"/>
  <c r="E433" i="1" s="1"/>
  <c r="M100" i="4"/>
  <c r="E101" i="1" s="1"/>
  <c r="M184" i="4"/>
  <c r="E185" i="1" s="1"/>
  <c r="M203" i="4"/>
  <c r="E204" i="1" s="1"/>
  <c r="M258" i="4"/>
  <c r="E259" i="1" s="1"/>
  <c r="M290" i="4"/>
  <c r="E291" i="1" s="1"/>
  <c r="M331" i="4"/>
  <c r="E332" i="1" s="1"/>
  <c r="M343" i="4"/>
  <c r="E344" i="1" s="1"/>
  <c r="M357" i="4"/>
  <c r="E358" i="1" s="1"/>
  <c r="M778" i="4"/>
  <c r="E778" i="1" s="1"/>
  <c r="M821" i="4"/>
  <c r="E821" i="1" s="1"/>
  <c r="M980" i="4"/>
  <c r="E978" i="1" s="1"/>
  <c r="M1018" i="4"/>
  <c r="E1016" i="1" s="1"/>
  <c r="M1093" i="4"/>
  <c r="E1091" i="1" s="1"/>
  <c r="M1375" i="4"/>
  <c r="E1371" i="1" s="1"/>
  <c r="M772" i="4"/>
  <c r="E772" i="1" s="1"/>
  <c r="M729" i="4"/>
  <c r="E729" i="1" s="1"/>
  <c r="M894" i="4"/>
  <c r="E893" i="1" s="1"/>
  <c r="M1020" i="4"/>
  <c r="E1018" i="1" s="1"/>
  <c r="M1199" i="4"/>
  <c r="E1197" i="1" s="1"/>
  <c r="M1364" i="4"/>
  <c r="E1360" i="1" s="1"/>
  <c r="M1378" i="4"/>
  <c r="E1374" i="1" s="1"/>
  <c r="M293" i="4"/>
  <c r="E294" i="1" s="1"/>
  <c r="M756" i="4"/>
  <c r="E756" i="1" s="1"/>
  <c r="M885" i="4"/>
  <c r="E884" i="1" s="1"/>
  <c r="J483" i="4"/>
  <c r="M483" i="4" s="1"/>
  <c r="E484" i="1" s="1"/>
  <c r="M854" i="4"/>
  <c r="E854" i="1" s="1"/>
  <c r="M1289" i="4"/>
  <c r="E1287" i="1" s="1"/>
  <c r="M384" i="4"/>
  <c r="E385" i="1" s="1"/>
  <c r="M505" i="4"/>
  <c r="E506" i="1" s="1"/>
  <c r="M524" i="4"/>
  <c r="E525" i="1" s="1"/>
  <c r="M559" i="4"/>
  <c r="E560" i="1" s="1"/>
  <c r="M579" i="4"/>
  <c r="E580" i="1" s="1"/>
  <c r="M641" i="4"/>
  <c r="E642" i="1" s="1"/>
  <c r="M1086" i="4"/>
  <c r="E1084" i="1" s="1"/>
  <c r="J1262" i="4"/>
  <c r="M1262" i="4" s="1"/>
  <c r="E1260" i="1" s="1"/>
  <c r="J128" i="4"/>
  <c r="M128" i="4" s="1"/>
  <c r="E129" i="1" s="1"/>
  <c r="M1012" i="4"/>
  <c r="E1010" i="1" s="1"/>
  <c r="M1339" i="4"/>
  <c r="E1336" i="1" s="1"/>
  <c r="M1157" i="4"/>
  <c r="E1155" i="1" s="1"/>
  <c r="M352" i="4"/>
  <c r="E353" i="1" s="1"/>
  <c r="J736" i="4"/>
  <c r="M736" i="4" s="1"/>
  <c r="E736" i="1" s="1"/>
  <c r="M893" i="4"/>
  <c r="E892" i="1" s="1"/>
  <c r="M468" i="4"/>
  <c r="E469" i="1" s="1"/>
  <c r="M812" i="4"/>
  <c r="E812" i="1" s="1"/>
  <c r="M620" i="4"/>
  <c r="E621" i="1" s="1"/>
  <c r="M532" i="4"/>
  <c r="E533" i="1" s="1"/>
  <c r="M1182" i="4"/>
  <c r="E1180" i="1" s="1"/>
  <c r="M992" i="4"/>
  <c r="E990" i="1" s="1"/>
  <c r="M444" i="4"/>
  <c r="E445" i="1" s="1"/>
  <c r="M670" i="4"/>
  <c r="E671" i="1" s="1"/>
  <c r="M1046" i="4"/>
  <c r="E1044" i="1" s="1"/>
  <c r="M1142" i="4"/>
  <c r="E1140" i="1" s="1"/>
  <c r="M1225" i="4"/>
  <c r="E1223" i="1" s="1"/>
  <c r="M915" i="4"/>
  <c r="E914" i="1" s="1"/>
  <c r="M624" i="4"/>
  <c r="E625" i="1" s="1"/>
  <c r="M797" i="4"/>
  <c r="E797" i="1" s="1"/>
  <c r="M177" i="4"/>
  <c r="E178" i="1" s="1"/>
  <c r="M428" i="4"/>
  <c r="E429" i="1" s="1"/>
  <c r="M84" i="4"/>
  <c r="E85" i="1" s="1"/>
  <c r="M96" i="4"/>
  <c r="E97" i="1" s="1"/>
  <c r="M107" i="4"/>
  <c r="E108" i="1" s="1"/>
  <c r="M141" i="4"/>
  <c r="E142" i="1" s="1"/>
  <c r="M199" i="4"/>
  <c r="E200" i="1" s="1"/>
  <c r="M260" i="4"/>
  <c r="E261" i="1" s="1"/>
  <c r="M335" i="4"/>
  <c r="E336" i="1" s="1"/>
  <c r="M819" i="4"/>
  <c r="E819" i="1" s="1"/>
  <c r="M828" i="4"/>
  <c r="E828" i="1" s="1"/>
  <c r="M897" i="4"/>
  <c r="E896" i="1" s="1"/>
  <c r="M901" i="4"/>
  <c r="E900" i="1" s="1"/>
  <c r="M920" i="4"/>
  <c r="E919" i="1" s="1"/>
  <c r="M931" i="4"/>
  <c r="E930" i="1" s="1"/>
  <c r="M1101" i="4"/>
  <c r="E1099" i="1" s="1"/>
  <c r="M1166" i="4"/>
  <c r="E1164" i="1" s="1"/>
  <c r="M1195" i="4"/>
  <c r="E1193" i="1" s="1"/>
  <c r="M1350" i="4"/>
  <c r="E1347" i="1" s="1"/>
  <c r="M1389" i="4"/>
  <c r="E1385" i="1" s="1"/>
  <c r="M777" i="4"/>
  <c r="E777" i="1" s="1"/>
  <c r="M782" i="4"/>
  <c r="E782" i="1" s="1"/>
  <c r="M896" i="4"/>
  <c r="E895" i="1" s="1"/>
  <c r="M968" i="4"/>
  <c r="E966" i="1" s="1"/>
  <c r="M1160" i="4"/>
  <c r="E1158" i="1" s="1"/>
  <c r="M1197" i="4"/>
  <c r="E1195" i="1" s="1"/>
  <c r="M1231" i="4"/>
  <c r="E1229" i="1" s="1"/>
  <c r="M1271" i="4"/>
  <c r="E1269" i="1" s="1"/>
  <c r="M1337" i="4"/>
  <c r="E1334" i="1" s="1"/>
  <c r="M1370" i="4"/>
  <c r="E1366" i="1" s="1"/>
  <c r="M726" i="4"/>
  <c r="E726" i="1" s="1"/>
  <c r="M987" i="4"/>
  <c r="E985" i="1" s="1"/>
  <c r="M910" i="4"/>
  <c r="E909" i="1" s="1"/>
  <c r="M1123" i="4"/>
  <c r="E1121" i="1" s="1"/>
  <c r="M1212" i="4"/>
  <c r="E1210" i="1" s="1"/>
  <c r="M1281" i="4"/>
  <c r="E1279" i="1" s="1"/>
  <c r="M744" i="4"/>
  <c r="E744" i="1" s="1"/>
  <c r="M998" i="4"/>
  <c r="E996" i="1" s="1"/>
  <c r="M1401" i="4"/>
  <c r="E1396" i="1" s="1"/>
  <c r="M138" i="4"/>
  <c r="E139" i="1" s="1"/>
  <c r="M462" i="4"/>
  <c r="E463" i="1" s="1"/>
  <c r="M493" i="4"/>
  <c r="E494" i="1" s="1"/>
  <c r="M516" i="4"/>
  <c r="E517" i="1" s="1"/>
  <c r="M551" i="4"/>
  <c r="E552" i="1" s="1"/>
  <c r="M567" i="4"/>
  <c r="E568" i="1" s="1"/>
  <c r="M587" i="4"/>
  <c r="E588" i="1" s="1"/>
  <c r="M627" i="4"/>
  <c r="E628" i="1" s="1"/>
  <c r="M657" i="4"/>
  <c r="E658" i="1" s="1"/>
  <c r="M1258" i="4"/>
  <c r="E1256" i="1" s="1"/>
  <c r="J801" i="4"/>
  <c r="M801" i="4" s="1"/>
  <c r="E801" i="1" s="1"/>
  <c r="J369" i="4"/>
  <c r="M369" i="4" s="1"/>
  <c r="E370" i="1" s="1"/>
  <c r="M852" i="4"/>
  <c r="E852" i="1" s="1"/>
  <c r="J679" i="4"/>
  <c r="M679" i="4" s="1"/>
  <c r="E680" i="1" s="1"/>
  <c r="J802" i="4"/>
  <c r="M802" i="4" s="1"/>
  <c r="E802" i="1" s="1"/>
  <c r="M115" i="4"/>
  <c r="E116" i="1" s="1"/>
  <c r="M1218" i="4"/>
  <c r="E1216" i="1" s="1"/>
  <c r="M157" i="4"/>
  <c r="E158" i="1" s="1"/>
  <c r="M632" i="4"/>
  <c r="E633" i="1" s="1"/>
  <c r="M934" i="4"/>
  <c r="E933" i="1" s="1"/>
  <c r="M560" i="4"/>
  <c r="E561" i="1" s="1"/>
  <c r="M1098" i="4"/>
  <c r="E1096" i="1" s="1"/>
  <c r="M682" i="4"/>
  <c r="E683" i="1" s="1"/>
  <c r="M18" i="4"/>
  <c r="E19" i="1" s="1"/>
  <c r="M60" i="4"/>
  <c r="E61" i="1" s="1"/>
  <c r="M67" i="4"/>
  <c r="E68" i="1" s="1"/>
  <c r="M113" i="4"/>
  <c r="E114" i="1" s="1"/>
  <c r="M127" i="4"/>
  <c r="E128" i="1" s="1"/>
  <c r="M198" i="4"/>
  <c r="E199" i="1" s="1"/>
  <c r="M287" i="4"/>
  <c r="E288" i="1" s="1"/>
  <c r="M334" i="4"/>
  <c r="E335" i="1" s="1"/>
  <c r="M731" i="4"/>
  <c r="E731" i="1" s="1"/>
  <c r="M737" i="4"/>
  <c r="E737" i="1" s="1"/>
  <c r="M1198" i="4"/>
  <c r="E1196" i="1" s="1"/>
  <c r="M1074" i="4"/>
  <c r="E1072" i="1" s="1"/>
  <c r="M638" i="4"/>
  <c r="E639" i="1" s="1"/>
  <c r="M1168" i="4"/>
  <c r="E1166" i="1" s="1"/>
  <c r="M1314" i="4"/>
  <c r="E1311" i="1" s="1"/>
  <c r="M297" i="4"/>
  <c r="E298" i="1" s="1"/>
  <c r="M718" i="4"/>
  <c r="E718" i="1" s="1"/>
  <c r="M1275" i="4"/>
  <c r="E1273" i="1" s="1"/>
  <c r="M556" i="4"/>
  <c r="E557" i="1" s="1"/>
  <c r="M12" i="4"/>
  <c r="E13" i="1" s="1"/>
  <c r="M178" i="4"/>
  <c r="E179" i="1" s="1"/>
  <c r="M337" i="4"/>
  <c r="E338" i="1" s="1"/>
  <c r="J713" i="4"/>
  <c r="M713" i="4" s="1"/>
  <c r="E713" i="1" s="1"/>
  <c r="M1002" i="4"/>
  <c r="E1000" i="1" s="1"/>
  <c r="M924" i="4"/>
  <c r="E923" i="1" s="1"/>
  <c r="M681" i="4"/>
  <c r="E682" i="1" s="1"/>
  <c r="M47" i="4"/>
  <c r="E48" i="1" s="1"/>
  <c r="M188" i="4"/>
  <c r="E189" i="1" s="1"/>
  <c r="M200" i="4"/>
  <c r="E201" i="1" s="1"/>
  <c r="J216" i="4"/>
  <c r="M216" i="4" s="1"/>
  <c r="E217" i="1" s="1"/>
  <c r="M248" i="4"/>
  <c r="E249" i="1" s="1"/>
  <c r="M264" i="4"/>
  <c r="E265" i="1" s="1"/>
  <c r="J360" i="4"/>
  <c r="M360" i="4" s="1"/>
  <c r="E361" i="1" s="1"/>
  <c r="J748" i="4"/>
  <c r="M748" i="4" s="1"/>
  <c r="E748" i="1" s="1"/>
  <c r="M1084" i="4"/>
  <c r="E1082" i="1" s="1"/>
  <c r="J1183" i="4"/>
  <c r="M1183" i="4" s="1"/>
  <c r="E1181" i="1" s="1"/>
  <c r="M1248" i="4"/>
  <c r="E1246" i="1" s="1"/>
  <c r="M1405" i="4"/>
  <c r="E1400" i="1" s="1"/>
  <c r="M628" i="4"/>
  <c r="E629" i="1" s="1"/>
  <c r="M658" i="4"/>
  <c r="E659" i="1" s="1"/>
  <c r="M666" i="4"/>
  <c r="E667" i="1" s="1"/>
  <c r="M521" i="4"/>
  <c r="E522" i="1" s="1"/>
  <c r="M285" i="4"/>
  <c r="E286" i="1" s="1"/>
  <c r="J675" i="4"/>
  <c r="M675" i="4" s="1"/>
  <c r="E676" i="1" s="1"/>
  <c r="J816" i="4"/>
  <c r="M816" i="4" s="1"/>
  <c r="E816" i="1" s="1"/>
  <c r="J1331" i="4"/>
  <c r="M1331" i="4" s="1"/>
  <c r="E1328" i="1" s="1"/>
  <c r="M1141" i="4"/>
  <c r="E1139" i="1" s="1"/>
  <c r="M1270" i="4"/>
  <c r="E1268" i="1" s="1"/>
  <c r="M969" i="4"/>
  <c r="E967" i="1" s="1"/>
  <c r="M342" i="4"/>
  <c r="E343" i="1" s="1"/>
  <c r="M1038" i="4"/>
  <c r="E1036" i="1" s="1"/>
  <c r="M879" i="4"/>
  <c r="E879" i="1" s="1"/>
  <c r="M914" i="4"/>
  <c r="E913" i="1" s="1"/>
  <c r="M1153" i="4"/>
  <c r="E1151" i="1" s="1"/>
  <c r="M712" i="4"/>
  <c r="E712" i="1" s="1"/>
  <c r="M646" i="4"/>
  <c r="E647" i="1" s="1"/>
  <c r="M1305" i="4"/>
  <c r="E1303" i="1" s="1"/>
  <c r="M1152" i="4"/>
  <c r="E1150" i="1" s="1"/>
  <c r="M1172" i="4"/>
  <c r="E1170" i="1" s="1"/>
  <c r="M984" i="4"/>
  <c r="E982" i="1" s="1"/>
  <c r="M1348" i="4"/>
  <c r="E1345" i="1" s="1"/>
  <c r="M804" i="4"/>
  <c r="E804" i="1" s="1"/>
  <c r="M14" i="4"/>
  <c r="E15" i="1" s="1"/>
  <c r="M25" i="4"/>
  <c r="E26" i="1" s="1"/>
  <c r="M63" i="4"/>
  <c r="E64" i="1" s="1"/>
  <c r="M98" i="4"/>
  <c r="E99" i="1" s="1"/>
  <c r="M160" i="4"/>
  <c r="E161" i="1" s="1"/>
  <c r="M323" i="4"/>
  <c r="E324" i="1" s="1"/>
  <c r="M722" i="4"/>
  <c r="E722" i="1" s="1"/>
  <c r="M735" i="4"/>
  <c r="E735" i="1" s="1"/>
  <c r="M1449" i="4"/>
  <c r="E1444" i="1" s="1"/>
  <c r="M1021" i="4"/>
  <c r="E1019" i="1" s="1"/>
  <c r="M176" i="4"/>
  <c r="E177" i="1" s="1"/>
  <c r="M584" i="4"/>
  <c r="E585" i="1" s="1"/>
  <c r="M269" i="4"/>
  <c r="E270" i="1" s="1"/>
  <c r="M434" i="4"/>
  <c r="E435" i="1" s="1"/>
  <c r="M174" i="4"/>
  <c r="E175" i="1" s="1"/>
  <c r="M262" i="4"/>
  <c r="E263" i="1" s="1"/>
  <c r="M341" i="4"/>
  <c r="E342" i="1" s="1"/>
  <c r="M359" i="4"/>
  <c r="E360" i="1" s="1"/>
  <c r="M913" i="4"/>
  <c r="E912" i="1" s="1"/>
  <c r="J717" i="4"/>
  <c r="M717" i="4" s="1"/>
  <c r="E717" i="1" s="1"/>
  <c r="M1078" i="4"/>
  <c r="E1076" i="1" s="1"/>
  <c r="M807" i="4"/>
  <c r="E807" i="1" s="1"/>
  <c r="M677" i="4"/>
  <c r="E678" i="1" s="1"/>
  <c r="J43" i="4"/>
  <c r="M43" i="4" s="1"/>
  <c r="E44" i="1" s="1"/>
  <c r="M55" i="4"/>
  <c r="E56" i="1" s="1"/>
  <c r="M196" i="4"/>
  <c r="E197" i="1" s="1"/>
  <c r="M221" i="4"/>
  <c r="E222" i="1" s="1"/>
  <c r="M229" i="4"/>
  <c r="E230" i="1" s="1"/>
  <c r="M240" i="4"/>
  <c r="E241" i="1" s="1"/>
  <c r="M725" i="4"/>
  <c r="E725" i="1" s="1"/>
  <c r="M752" i="4"/>
  <c r="E752" i="1" s="1"/>
  <c r="M759" i="4"/>
  <c r="E759" i="1" s="1"/>
  <c r="M848" i="4"/>
  <c r="E848" i="1" s="1"/>
  <c r="M1255" i="4"/>
  <c r="E1253" i="1" s="1"/>
  <c r="M564" i="4"/>
  <c r="E565" i="1" s="1"/>
  <c r="M654" i="4"/>
  <c r="E655" i="1" s="1"/>
  <c r="M662" i="4"/>
  <c r="E663" i="1" s="1"/>
  <c r="M64" i="4"/>
  <c r="E65" i="1" s="1"/>
  <c r="M1363" i="4"/>
  <c r="E1359" i="1" s="1"/>
  <c r="M775" i="4"/>
  <c r="E775" i="1" s="1"/>
  <c r="M283" i="4"/>
  <c r="E284" i="1" s="1"/>
  <c r="M1267" i="4"/>
  <c r="E1265" i="1" s="1"/>
  <c r="M1232" i="4"/>
  <c r="E1230" i="1" s="1"/>
  <c r="M825" i="4"/>
  <c r="E825" i="1" s="1"/>
  <c r="M1158" i="4"/>
  <c r="E1156" i="1" s="1"/>
  <c r="M1187" i="4"/>
  <c r="E1185" i="1" s="1"/>
  <c r="M1436" i="4"/>
  <c r="E1431" i="1" s="1"/>
  <c r="M1447" i="4"/>
  <c r="E1442" i="1" s="1"/>
  <c r="M1228" i="4"/>
  <c r="E1226" i="1" s="1"/>
  <c r="J1381" i="4"/>
  <c r="M1381" i="4" s="1"/>
  <c r="E1377" i="1" s="1"/>
  <c r="M23" i="4"/>
  <c r="E24" i="1" s="1"/>
  <c r="M1454" i="4"/>
  <c r="E1449" i="1" s="1"/>
  <c r="M368" i="4"/>
  <c r="E369" i="1" s="1"/>
  <c r="M1241" i="4"/>
  <c r="E1239" i="1" s="1"/>
  <c r="M1356" i="4"/>
  <c r="E1353" i="1" s="1"/>
  <c r="M831" i="4"/>
  <c r="E831" i="1" s="1"/>
  <c r="M1306" i="4"/>
  <c r="E1304" i="1" s="1"/>
  <c r="E244" i="1"/>
  <c r="M766" i="4"/>
  <c r="E766" i="1" s="1"/>
  <c r="M790" i="4"/>
  <c r="E790" i="1" s="1"/>
  <c r="M1102" i="4"/>
  <c r="E1100" i="1" s="1"/>
  <c r="M783" i="4"/>
  <c r="E783" i="1" s="1"/>
  <c r="M272" i="4"/>
  <c r="E273" i="1" s="1"/>
  <c r="M991" i="4"/>
  <c r="E989" i="1" s="1"/>
  <c r="M361" i="4"/>
  <c r="E362" i="1" s="1"/>
  <c r="M470" i="4"/>
  <c r="E471" i="1" s="1"/>
  <c r="M611" i="4"/>
  <c r="E612" i="1" s="1"/>
  <c r="M619" i="4"/>
  <c r="E620" i="1" s="1"/>
  <c r="M683" i="4"/>
  <c r="E684" i="1" s="1"/>
  <c r="M773" i="4"/>
  <c r="E773" i="1" s="1"/>
  <c r="M121" i="4"/>
  <c r="E122" i="1" s="1"/>
  <c r="M180" i="4"/>
  <c r="E181" i="1" s="1"/>
  <c r="M905" i="4"/>
  <c r="E904" i="1" s="1"/>
  <c r="M784" i="4"/>
  <c r="E784" i="1" s="1"/>
  <c r="M1387" i="4"/>
  <c r="E1383" i="1" s="1"/>
  <c r="M90" i="4"/>
  <c r="E91" i="1" s="1"/>
  <c r="J1004" i="4"/>
  <c r="M1004" i="4" s="1"/>
  <c r="E1002" i="1" s="1"/>
  <c r="J1174" i="4"/>
  <c r="M1174" i="4" s="1"/>
  <c r="E1172" i="1" s="1"/>
  <c r="M1374" i="4"/>
  <c r="E1370" i="1" s="1"/>
  <c r="J774" i="4"/>
  <c r="M774" i="4" s="1"/>
  <c r="E774" i="1" s="1"/>
  <c r="J798" i="4"/>
  <c r="M798" i="4" s="1"/>
  <c r="E798" i="1" s="1"/>
  <c r="J1213" i="4"/>
  <c r="M1213" i="4" s="1"/>
  <c r="E1211" i="1" s="1"/>
  <c r="J1362" i="4"/>
  <c r="M1362" i="4" s="1"/>
  <c r="E1358" i="1" s="1"/>
  <c r="J779" i="4"/>
  <c r="M779" i="4" s="1"/>
  <c r="E779" i="1" s="1"/>
  <c r="J327" i="4"/>
  <c r="M327" i="4" s="1"/>
  <c r="E328" i="1" s="1"/>
  <c r="J1091" i="4"/>
  <c r="M1091" i="4" s="1"/>
  <c r="E1089" i="1" s="1"/>
  <c r="J902" i="4"/>
  <c r="M902" i="4" s="1"/>
  <c r="E901" i="1" s="1"/>
  <c r="J1156" i="4"/>
  <c r="M1156" i="4" s="1"/>
  <c r="E1154" i="1" s="1"/>
  <c r="J1347" i="4"/>
  <c r="M1347" i="4" s="1"/>
  <c r="E1344" i="1" s="1"/>
  <c r="J193" i="4"/>
  <c r="M193" i="4" s="1"/>
  <c r="E194" i="1" s="1"/>
  <c r="J366" i="4"/>
  <c r="M366" i="4" s="1"/>
  <c r="E367" i="1" s="1"/>
  <c r="J16" i="4"/>
  <c r="M16" i="4" s="1"/>
  <c r="E17" i="1" s="1"/>
  <c r="M829" i="4"/>
  <c r="E829" i="1" s="1"/>
  <c r="M534" i="4"/>
  <c r="E535" i="1" s="1"/>
  <c r="M254" i="4"/>
  <c r="E255" i="1" s="1"/>
  <c r="M171" i="4"/>
  <c r="E172" i="1" s="1"/>
  <c r="M1371" i="4"/>
  <c r="E1367" i="1" s="1"/>
  <c r="M1319" i="4"/>
  <c r="E1316" i="1" s="1"/>
  <c r="M857" i="4"/>
  <c r="E857" i="1" s="1"/>
  <c r="M1033" i="4"/>
  <c r="E1031" i="1" s="1"/>
  <c r="J903" i="4"/>
  <c r="M903" i="4" s="1"/>
  <c r="E902" i="1" s="1"/>
  <c r="J92" i="4"/>
  <c r="M92" i="4" s="1"/>
  <c r="E93" i="1" s="1"/>
  <c r="J133" i="4"/>
  <c r="M133" i="4" s="1"/>
  <c r="E134" i="1" s="1"/>
  <c r="J830" i="4"/>
  <c r="M830" i="4" s="1"/>
  <c r="E830" i="1" s="1"/>
  <c r="J1322" i="4"/>
  <c r="M1322" i="4" s="1"/>
  <c r="E1319" i="1" s="1"/>
  <c r="J1284" i="4"/>
  <c r="M1284" i="4" s="1"/>
  <c r="E1282" i="1" s="1"/>
  <c r="M1367" i="4"/>
  <c r="E1363" i="1" s="1"/>
  <c r="M1015" i="4"/>
  <c r="E1013" i="1" s="1"/>
  <c r="M353" i="4"/>
  <c r="E354" i="1" s="1"/>
  <c r="M935" i="4"/>
  <c r="E934" i="1" s="1"/>
  <c r="J168" i="4"/>
  <c r="M168" i="4" s="1"/>
  <c r="E169" i="1" s="1"/>
  <c r="J826" i="4"/>
  <c r="M826" i="4" s="1"/>
  <c r="E826" i="1" s="1"/>
  <c r="J929" i="4"/>
  <c r="M929" i="4" s="1"/>
  <c r="E928" i="1" s="1"/>
  <c r="J933" i="4"/>
  <c r="M933" i="4" s="1"/>
  <c r="E932" i="1" s="1"/>
  <c r="J1162" i="4"/>
  <c r="M1162" i="4" s="1"/>
  <c r="E1160" i="1" s="1"/>
  <c r="J820" i="4"/>
  <c r="M820" i="4" s="1"/>
  <c r="E820" i="1" s="1"/>
  <c r="J824" i="4"/>
  <c r="M824" i="4" s="1"/>
  <c r="E824" i="1" s="1"/>
  <c r="J936" i="4"/>
  <c r="M936" i="4" s="1"/>
  <c r="E935" i="1" s="1"/>
  <c r="M1372" i="4"/>
  <c r="E1368" i="1" s="1"/>
  <c r="M1325" i="4"/>
  <c r="E1322" i="1" s="1"/>
  <c r="M1201" i="4"/>
  <c r="E1199" i="1" s="1"/>
  <c r="M1028" i="4"/>
  <c r="E1026" i="1" s="1"/>
  <c r="M1246" i="4"/>
  <c r="E1244" i="1" s="1"/>
  <c r="M1327" i="4"/>
  <c r="E1324" i="1" s="1"/>
  <c r="M1443" i="4"/>
  <c r="E1438" i="1" s="1"/>
  <c r="M1453" i="4"/>
  <c r="E1448" i="1" s="1"/>
  <c r="M1011" i="4"/>
  <c r="E1009" i="1" s="1"/>
  <c r="M1338" i="4"/>
  <c r="E1335" i="1" s="1"/>
  <c r="M355" i="4"/>
  <c r="E356" i="1" s="1"/>
  <c r="M1323" i="4"/>
  <c r="E1320" i="1" s="1"/>
  <c r="M1365" i="4"/>
  <c r="E1361" i="1" s="1"/>
  <c r="M1355" i="4"/>
  <c r="E1352" i="1" s="1"/>
  <c r="M704" i="4"/>
  <c r="E705" i="1" s="1"/>
  <c r="M961" i="4"/>
  <c r="E959" i="1" s="1"/>
  <c r="M1304" i="4"/>
  <c r="E1302" i="1" s="1"/>
  <c r="M8" i="4"/>
  <c r="E9" i="1" s="1"/>
  <c r="M103" i="4"/>
  <c r="E104" i="1" s="1"/>
  <c r="M207" i="4"/>
  <c r="E208" i="1" s="1"/>
  <c r="M220" i="4"/>
  <c r="E221" i="1" s="1"/>
  <c r="M292" i="4"/>
  <c r="E293" i="1" s="1"/>
  <c r="M835" i="4"/>
  <c r="E835" i="1" s="1"/>
  <c r="M899" i="4"/>
  <c r="E898" i="1" s="1"/>
  <c r="M423" i="4"/>
  <c r="E424" i="1" s="1"/>
  <c r="M466" i="4"/>
  <c r="E467" i="1" s="1"/>
  <c r="M474" i="4"/>
  <c r="E475" i="1" s="1"/>
  <c r="M615" i="4"/>
  <c r="E616" i="1" s="1"/>
  <c r="M623" i="4"/>
  <c r="E624" i="1" s="1"/>
  <c r="M938" i="4"/>
  <c r="E937" i="1" s="1"/>
  <c r="M1394" i="4"/>
  <c r="E1390" i="1" s="1"/>
  <c r="M1056" i="4"/>
  <c r="E1054" i="1" s="1"/>
  <c r="M31" i="4"/>
  <c r="E32" i="1" s="1"/>
  <c r="M780" i="4"/>
  <c r="E780" i="1" s="1"/>
  <c r="M918" i="4"/>
  <c r="E917" i="1" s="1"/>
  <c r="M1383" i="4"/>
  <c r="E1379" i="1" s="1"/>
  <c r="M1266" i="4"/>
  <c r="E1264" i="1" s="1"/>
  <c r="M1411" i="4"/>
  <c r="E1406" i="1" s="1"/>
  <c r="J195" i="4"/>
  <c r="M195" i="4" s="1"/>
  <c r="E196" i="1" s="1"/>
  <c r="J37" i="4"/>
  <c r="M37" i="4" s="1"/>
  <c r="E38" i="1" s="1"/>
  <c r="J827" i="4"/>
  <c r="M827" i="4" s="1"/>
  <c r="E827" i="1" s="1"/>
  <c r="J197" i="4"/>
  <c r="M197" i="4" s="1"/>
  <c r="E198" i="1" s="1"/>
  <c r="J139" i="4"/>
  <c r="M139" i="4" s="1"/>
  <c r="E140" i="1" s="1"/>
  <c r="M1344" i="4"/>
  <c r="E1341" i="1" s="1"/>
  <c r="M1237" i="4"/>
  <c r="E1235" i="1" s="1"/>
  <c r="M1256" i="4"/>
  <c r="E1254" i="1" s="1"/>
  <c r="J1403" i="4"/>
  <c r="M1403" i="4" s="1"/>
  <c r="E1398" i="1" s="1"/>
  <c r="J507" i="4"/>
  <c r="M507" i="4" s="1"/>
  <c r="E508" i="1" s="1"/>
  <c r="J1308" i="4"/>
  <c r="M1308" i="4" s="1"/>
  <c r="E1306" i="1" s="1"/>
  <c r="J441" i="4"/>
  <c r="M441" i="4" s="1"/>
  <c r="E442" i="1" s="1"/>
  <c r="J763" i="4"/>
  <c r="M763" i="4" s="1"/>
  <c r="E763" i="1" s="1"/>
  <c r="J1428" i="4"/>
  <c r="M1428" i="4" s="1"/>
  <c r="E1423" i="1" s="1"/>
  <c r="M1137" i="4"/>
  <c r="E1135" i="1" s="1"/>
  <c r="M762" i="4"/>
  <c r="E762" i="1" s="1"/>
  <c r="M1335" i="4"/>
  <c r="E1332" i="1" s="1"/>
  <c r="M1317" i="4"/>
  <c r="E1314" i="1" s="1"/>
  <c r="M1216" i="4"/>
  <c r="E1214" i="1" s="1"/>
  <c r="M878" i="4"/>
  <c r="E878" i="1" s="1"/>
  <c r="M978" i="4"/>
  <c r="E976" i="1" s="1"/>
  <c r="M1037" i="4"/>
  <c r="E1035" i="1" s="1"/>
  <c r="M1044" i="4"/>
  <c r="E1042" i="1" s="1"/>
  <c r="M1097" i="4"/>
  <c r="E1095" i="1" s="1"/>
  <c r="M1238" i="4"/>
  <c r="E1236" i="1" s="1"/>
  <c r="J1413" i="4"/>
  <c r="M1413" i="4" s="1"/>
  <c r="E1408" i="1" s="1"/>
  <c r="M1176" i="4"/>
  <c r="E1174" i="1" s="1"/>
  <c r="M1334" i="4"/>
  <c r="E1331" i="1" s="1"/>
  <c r="J597" i="4"/>
  <c r="M597" i="4" s="1"/>
  <c r="E598" i="1" s="1"/>
  <c r="J549" i="4"/>
  <c r="M549" i="4" s="1"/>
  <c r="E550" i="1" s="1"/>
  <c r="J518" i="4"/>
  <c r="M518" i="4" s="1"/>
  <c r="E519" i="1" s="1"/>
  <c r="M1135" i="4"/>
  <c r="E1133" i="1" s="1"/>
  <c r="J1242" i="4"/>
  <c r="M1242" i="4" s="1"/>
  <c r="E1240" i="1" s="1"/>
  <c r="M1406" i="4"/>
  <c r="E1401" i="1" s="1"/>
  <c r="M1423" i="4"/>
  <c r="E1418" i="1" s="1"/>
  <c r="M1440" i="4"/>
  <c r="E1435" i="1" s="1"/>
  <c r="M1446" i="4"/>
  <c r="E1441" i="1" s="1"/>
  <c r="M851" i="4"/>
  <c r="E851" i="1" s="1"/>
  <c r="J919" i="4"/>
  <c r="M919" i="4" s="1"/>
  <c r="E918" i="1" s="1"/>
  <c r="M930" i="4"/>
  <c r="E929" i="1" s="1"/>
  <c r="M1080" i="4"/>
  <c r="E1078" i="1" s="1"/>
  <c r="M1190" i="4"/>
  <c r="E1188" i="1" s="1"/>
  <c r="M1351" i="4"/>
  <c r="E1348" i="1" s="1"/>
  <c r="J245" i="4"/>
  <c r="M245" i="4" s="1"/>
  <c r="E246" i="1" s="1"/>
  <c r="M319" i="4"/>
  <c r="E320" i="1" s="1"/>
  <c r="J338" i="4"/>
  <c r="M338" i="4" s="1"/>
  <c r="E339" i="1" s="1"/>
  <c r="J765" i="4"/>
  <c r="M765" i="4" s="1"/>
  <c r="E765" i="1" s="1"/>
  <c r="J806" i="4"/>
  <c r="M806" i="4" s="1"/>
  <c r="E806" i="1" s="1"/>
  <c r="M834" i="4"/>
  <c r="E834" i="1" s="1"/>
  <c r="M861" i="4"/>
  <c r="E861" i="1" s="1"/>
  <c r="J939" i="4"/>
  <c r="M939" i="4" s="1"/>
  <c r="E938" i="1" s="1"/>
  <c r="M1067" i="4"/>
  <c r="E1065" i="1" s="1"/>
  <c r="M1096" i="4"/>
  <c r="E1094" i="1" s="1"/>
  <c r="J1192" i="4"/>
  <c r="M1192" i="4" s="1"/>
  <c r="E1190" i="1" s="1"/>
  <c r="J1293" i="4"/>
  <c r="M1293" i="4" s="1"/>
  <c r="E1291" i="1" s="1"/>
  <c r="J1445" i="4"/>
  <c r="M1445" i="4" s="1"/>
  <c r="E1440" i="1" s="1"/>
  <c r="J811" i="4"/>
  <c r="M811" i="4" s="1"/>
  <c r="E811" i="1" s="1"/>
  <c r="M907" i="4"/>
  <c r="E906" i="1" s="1"/>
  <c r="J1030" i="4"/>
  <c r="M1030" i="4" s="1"/>
  <c r="E1028" i="1" s="1"/>
  <c r="M1107" i="4"/>
  <c r="E1105" i="1" s="1"/>
  <c r="M1326" i="4"/>
  <c r="E1323" i="1" s="1"/>
  <c r="J1408" i="4"/>
  <c r="M1408" i="4" s="1"/>
  <c r="E1403" i="1" s="1"/>
  <c r="M1417" i="4"/>
  <c r="E1412" i="1" s="1"/>
  <c r="J1425" i="4"/>
  <c r="M1425" i="4" s="1"/>
  <c r="E1420" i="1" s="1"/>
  <c r="M1437" i="4"/>
  <c r="E1432" i="1" s="1"/>
  <c r="M1461" i="4"/>
  <c r="E1456" i="1" s="1"/>
  <c r="M1353" i="4"/>
  <c r="E1350" i="1" s="1"/>
  <c r="M1235" i="4"/>
  <c r="E1233" i="1" s="1"/>
  <c r="J593" i="4"/>
  <c r="M593" i="4" s="1"/>
  <c r="E594" i="1" s="1"/>
  <c r="J58" i="4"/>
  <c r="M58" i="4" s="1"/>
  <c r="E59" i="1" s="1"/>
  <c r="J118" i="4"/>
  <c r="M118" i="4" s="1"/>
  <c r="E119" i="1" s="1"/>
  <c r="J211" i="4"/>
  <c r="M211" i="4" s="1"/>
  <c r="E212" i="1" s="1"/>
  <c r="J839" i="4"/>
  <c r="M839" i="4" s="1"/>
  <c r="E839" i="1" s="1"/>
  <c r="J979" i="4"/>
  <c r="M979" i="4" s="1"/>
  <c r="E977" i="1" s="1"/>
  <c r="J1114" i="4"/>
  <c r="M1114" i="4" s="1"/>
  <c r="E1112" i="1" s="1"/>
  <c r="J1024" i="4"/>
  <c r="M1024" i="4" s="1"/>
  <c r="E1022" i="1" s="1"/>
  <c r="J723" i="4"/>
  <c r="M723" i="4" s="1"/>
  <c r="E723" i="1" s="1"/>
  <c r="J202" i="4"/>
  <c r="M202" i="4" s="1"/>
  <c r="E203" i="1" s="1"/>
  <c r="J808" i="4"/>
  <c r="M808" i="4" s="1"/>
  <c r="E808" i="1" s="1"/>
  <c r="F1464" i="4"/>
  <c r="M1146" i="4"/>
  <c r="E1144" i="1" s="1"/>
  <c r="M1292" i="4"/>
  <c r="E1290" i="1" s="1"/>
  <c r="M1109" i="4"/>
  <c r="E1107" i="1" s="1"/>
  <c r="M522" i="4"/>
  <c r="E523" i="1" s="1"/>
  <c r="M1438" i="4"/>
  <c r="E1433" i="1" s="1"/>
  <c r="M986" i="4"/>
  <c r="E984" i="1" s="1"/>
  <c r="M1130" i="4"/>
  <c r="E1128" i="1" s="1"/>
  <c r="M1302" i="4"/>
  <c r="E1300" i="1" s="1"/>
  <c r="M1040" i="4"/>
  <c r="E1038" i="1" s="1"/>
  <c r="M1115" i="4"/>
  <c r="E1113" i="1" s="1"/>
  <c r="M1244" i="4"/>
  <c r="E1242" i="1" s="1"/>
  <c r="M1456" i="4"/>
  <c r="E1451" i="1" s="1"/>
  <c r="M1181" i="4"/>
  <c r="E1179" i="1" s="1"/>
  <c r="J1276" i="4"/>
  <c r="M1276" i="4" s="1"/>
  <c r="E1274" i="1" s="1"/>
  <c r="M1346" i="4"/>
  <c r="E1343" i="1" s="1"/>
  <c r="J589" i="4"/>
  <c r="M589" i="4" s="1"/>
  <c r="E590" i="1" s="1"/>
  <c r="J425" i="4"/>
  <c r="M425" i="4" s="1"/>
  <c r="E426" i="1" s="1"/>
  <c r="J1285" i="4"/>
  <c r="M1285" i="4" s="1"/>
  <c r="E1283" i="1" s="1"/>
  <c r="M1316" i="4"/>
  <c r="E1313" i="1" s="1"/>
  <c r="J1419" i="4"/>
  <c r="M1419" i="4" s="1"/>
  <c r="E1414" i="1" s="1"/>
  <c r="J1444" i="4"/>
  <c r="M1444" i="4" s="1"/>
  <c r="E1439" i="1" s="1"/>
  <c r="J855" i="4"/>
  <c r="M855" i="4" s="1"/>
  <c r="E855" i="1" s="1"/>
  <c r="M926" i="4"/>
  <c r="E925" i="1" s="1"/>
  <c r="M955" i="4"/>
  <c r="E953" i="1" s="1"/>
  <c r="M1095" i="4"/>
  <c r="E1093" i="1" s="1"/>
  <c r="M1164" i="4"/>
  <c r="E1162" i="1" s="1"/>
  <c r="J1234" i="4"/>
  <c r="M1234" i="4" s="1"/>
  <c r="E1232" i="1" s="1"/>
  <c r="M1343" i="4"/>
  <c r="E1340" i="1" s="1"/>
  <c r="J298" i="4"/>
  <c r="M298" i="4" s="1"/>
  <c r="E299" i="1" s="1"/>
  <c r="M330" i="4"/>
  <c r="E331" i="1" s="1"/>
  <c r="J789" i="4"/>
  <c r="M789" i="4" s="1"/>
  <c r="E789" i="1" s="1"/>
  <c r="M810" i="4"/>
  <c r="E810" i="1" s="1"/>
  <c r="M836" i="4"/>
  <c r="E836" i="1" s="1"/>
  <c r="M884" i="4"/>
  <c r="E883" i="1" s="1"/>
  <c r="M909" i="4"/>
  <c r="E908" i="1" s="1"/>
  <c r="J977" i="4"/>
  <c r="M977" i="4" s="1"/>
  <c r="E975" i="1" s="1"/>
  <c r="M1051" i="4"/>
  <c r="E1049" i="1" s="1"/>
  <c r="M1085" i="4"/>
  <c r="E1083" i="1" s="1"/>
  <c r="J1125" i="4"/>
  <c r="M1125" i="4" s="1"/>
  <c r="E1123" i="1" s="1"/>
  <c r="M1196" i="4"/>
  <c r="E1194" i="1" s="1"/>
  <c r="M1222" i="4"/>
  <c r="E1220" i="1" s="1"/>
  <c r="M1287" i="4"/>
  <c r="E1285" i="1" s="1"/>
  <c r="M867" i="4"/>
  <c r="E867" i="1" s="1"/>
  <c r="J1251" i="4"/>
  <c r="M1251" i="4" s="1"/>
  <c r="E1249" i="1" s="1"/>
  <c r="M1025" i="4"/>
  <c r="E1023" i="1" s="1"/>
  <c r="M1045" i="4"/>
  <c r="E1043" i="1" s="1"/>
  <c r="M1133" i="4"/>
  <c r="E1131" i="1" s="1"/>
  <c r="M1226" i="4"/>
  <c r="E1224" i="1" s="1"/>
  <c r="J1328" i="4"/>
  <c r="M1328" i="4" s="1"/>
  <c r="E1325" i="1" s="1"/>
  <c r="M1410" i="4"/>
  <c r="E1405" i="1" s="1"/>
  <c r="J1421" i="4"/>
  <c r="M1421" i="4" s="1"/>
  <c r="E1416" i="1" s="1"/>
  <c r="M1432" i="4"/>
  <c r="E1427" i="1" s="1"/>
  <c r="M1441" i="4"/>
  <c r="E1436" i="1" s="1"/>
  <c r="M1455" i="4"/>
  <c r="E1450" i="1" s="1"/>
  <c r="J1299" i="4"/>
  <c r="M1299" i="4" s="1"/>
  <c r="E1297" i="1" s="1"/>
  <c r="J1148" i="4"/>
  <c r="M1148" i="4" s="1"/>
  <c r="E1146" i="1" s="1"/>
  <c r="J1179" i="4"/>
  <c r="M1179" i="4" s="1"/>
  <c r="E1177" i="1" s="1"/>
  <c r="J1340" i="4"/>
  <c r="M1340" i="4" s="1"/>
  <c r="E1337" i="1" s="1"/>
  <c r="J1186" i="4"/>
  <c r="M1186" i="4" s="1"/>
  <c r="E1184" i="1" s="1"/>
  <c r="J1283" i="4"/>
  <c r="M1283" i="4" s="1"/>
  <c r="E1281" i="1" s="1"/>
  <c r="J1321" i="4"/>
  <c r="M1321" i="4" s="1"/>
  <c r="E1318" i="1" s="1"/>
  <c r="J1361" i="4"/>
  <c r="M1361" i="4" s="1"/>
  <c r="E1357" i="1" s="1"/>
  <c r="J378" i="4"/>
  <c r="M378" i="4" s="1"/>
  <c r="E379" i="1" s="1"/>
  <c r="J365" i="4"/>
  <c r="M365" i="4" s="1"/>
  <c r="E366" i="1" s="1"/>
  <c r="J996" i="4"/>
  <c r="M996" i="4" s="1"/>
  <c r="E994" i="1" s="1"/>
  <c r="J1094" i="4"/>
  <c r="M1094" i="4" s="1"/>
  <c r="E1092" i="1" s="1"/>
  <c r="J1380" i="4"/>
  <c r="M1380" i="4" s="1"/>
  <c r="E1376" i="1" s="1"/>
  <c r="J1386" i="4"/>
  <c r="M1386" i="4" s="1"/>
  <c r="E1382" i="1" s="1"/>
  <c r="J1390" i="4"/>
  <c r="M1390" i="4" s="1"/>
  <c r="E1386" i="1" s="1"/>
  <c r="J1460" i="4"/>
  <c r="M1460" i="4" s="1"/>
  <c r="E1455" i="1" s="1"/>
  <c r="M1393" i="4"/>
  <c r="E1389" i="1" s="1"/>
  <c r="M1007" i="4"/>
  <c r="E1005" i="1" s="1"/>
  <c r="J1014" i="4"/>
  <c r="M1014" i="4" s="1"/>
  <c r="E1012" i="1" s="1"/>
  <c r="J1066" i="4"/>
  <c r="M1066" i="4" s="1"/>
  <c r="E1064" i="1" s="1"/>
  <c r="J1073" i="4"/>
  <c r="M1073" i="4" s="1"/>
  <c r="E1071" i="1" s="1"/>
  <c r="M1126" i="4"/>
  <c r="E1124" i="1" s="1"/>
  <c r="J1136" i="4"/>
  <c r="M1136" i="4" s="1"/>
  <c r="E1134" i="1" s="1"/>
  <c r="J1311" i="4"/>
  <c r="M1315" i="4"/>
  <c r="E1312" i="1" s="1"/>
  <c r="J1345" i="4"/>
  <c r="M1345" i="4" s="1"/>
  <c r="E1342" i="1" s="1"/>
  <c r="J1252" i="4"/>
  <c r="M1252" i="4" s="1"/>
  <c r="E1250" i="1" s="1"/>
  <c r="J1336" i="4"/>
  <c r="M1336" i="4" s="1"/>
  <c r="E1333" i="1" s="1"/>
  <c r="J1439" i="4"/>
  <c r="M1439" i="4" s="1"/>
  <c r="E1434" i="1" s="1"/>
  <c r="J1277" i="4"/>
  <c r="M1277" i="4" s="1"/>
  <c r="E1275" i="1" s="1"/>
  <c r="J1298" i="4"/>
  <c r="M1298" i="4" s="1"/>
  <c r="E1296" i="1" s="1"/>
  <c r="J376" i="4"/>
  <c r="M376" i="4" s="1"/>
  <c r="E377" i="1" s="1"/>
  <c r="J1167" i="4"/>
  <c r="M1167" i="4" s="1"/>
  <c r="E1165" i="1" s="1"/>
  <c r="J1382" i="4"/>
  <c r="M1382" i="4" s="1"/>
  <c r="E1378" i="1" s="1"/>
  <c r="J1388" i="4"/>
  <c r="M1388" i="4" s="1"/>
  <c r="E1384" i="1" s="1"/>
  <c r="J1399" i="4"/>
  <c r="J1458" i="4"/>
  <c r="M1458" i="4" s="1"/>
  <c r="E1453" i="1" s="1"/>
  <c r="M1313" i="4"/>
  <c r="E1310" i="1" s="1"/>
  <c r="M706" i="4"/>
  <c r="E707" i="1" s="1"/>
  <c r="J1280" i="4"/>
  <c r="M1280" i="4" s="1"/>
  <c r="E1278" i="1" s="1"/>
  <c r="J982" i="4"/>
  <c r="M982" i="4" s="1"/>
  <c r="E980" i="1" s="1"/>
  <c r="M1010" i="4"/>
  <c r="E1008" i="1" s="1"/>
  <c r="J1026" i="4"/>
  <c r="M1026" i="4" s="1"/>
  <c r="E1024" i="1" s="1"/>
  <c r="M1069" i="4"/>
  <c r="E1067" i="1" s="1"/>
  <c r="J1129" i="4"/>
  <c r="M1129" i="4" s="1"/>
  <c r="E1127" i="1" s="1"/>
  <c r="N526" i="2"/>
  <c r="D527" i="1" s="1"/>
  <c r="N1304" i="2"/>
  <c r="D1302" i="1" s="1"/>
  <c r="N617" i="2"/>
  <c r="D618" i="1" s="1"/>
  <c r="N56" i="2"/>
  <c r="D57" i="1" s="1"/>
  <c r="D1323" i="1"/>
  <c r="O25" i="2"/>
  <c r="N855" i="2"/>
  <c r="D855" i="1" s="1"/>
  <c r="N990" i="2"/>
  <c r="D988" i="1" s="1"/>
  <c r="N1020" i="2"/>
  <c r="D1018" i="1" s="1"/>
  <c r="N530" i="2"/>
  <c r="D531" i="1" s="1"/>
  <c r="N1119" i="2"/>
  <c r="D1117" i="1" s="1"/>
  <c r="N1067" i="2"/>
  <c r="D1065" i="1" s="1"/>
  <c r="N590" i="2"/>
  <c r="D591" i="1" s="1"/>
  <c r="N1131" i="2"/>
  <c r="D1129" i="1" s="1"/>
  <c r="N1452" i="2"/>
  <c r="D1447" i="1" s="1"/>
  <c r="O20" i="2"/>
  <c r="N38" i="2"/>
  <c r="D39" i="1" s="1"/>
  <c r="D391" i="1"/>
  <c r="N1101" i="2"/>
  <c r="D1099" i="1" s="1"/>
  <c r="N261" i="2"/>
  <c r="D262" i="1" s="1"/>
  <c r="N1430" i="2"/>
  <c r="D1425" i="1" s="1"/>
  <c r="N137" i="2"/>
  <c r="D138" i="1" s="1"/>
  <c r="N557" i="2"/>
  <c r="D558" i="1" s="1"/>
  <c r="N514" i="2"/>
  <c r="D515" i="1" s="1"/>
  <c r="N1060" i="2"/>
  <c r="D1058" i="1" s="1"/>
  <c r="N546" i="2"/>
  <c r="D547" i="1" s="1"/>
  <c r="N908" i="2"/>
  <c r="D907" i="1" s="1"/>
  <c r="N439" i="2"/>
  <c r="D440" i="1" s="1"/>
  <c r="N69" i="2"/>
  <c r="D70" i="1" s="1"/>
  <c r="N1085" i="2"/>
  <c r="D1083" i="1" s="1"/>
  <c r="N1126" i="2"/>
  <c r="D1124" i="1" s="1"/>
  <c r="N553" i="2"/>
  <c r="D554" i="1" s="1"/>
  <c r="N200" i="2"/>
  <c r="D201" i="1" s="1"/>
  <c r="N349" i="2"/>
  <c r="D350" i="1" s="1"/>
  <c r="N1064" i="2"/>
  <c r="D1062" i="1" s="1"/>
  <c r="N1103" i="2"/>
  <c r="D1101" i="1" s="1"/>
  <c r="D1352" i="1"/>
  <c r="N598" i="2"/>
  <c r="D599" i="1" s="1"/>
  <c r="N804" i="2"/>
  <c r="D804" i="1" s="1"/>
  <c r="N1189" i="2"/>
  <c r="D1187" i="1" s="1"/>
  <c r="N1285" i="2"/>
  <c r="D1283" i="1" s="1"/>
  <c r="N351" i="2"/>
  <c r="D352" i="1" s="1"/>
  <c r="N330" i="2"/>
  <c r="D331" i="1" s="1"/>
  <c r="N483" i="2"/>
  <c r="D484" i="1" s="1"/>
  <c r="N384" i="2"/>
  <c r="D385" i="1" s="1"/>
  <c r="O34" i="2"/>
  <c r="N1203" i="2"/>
  <c r="D1201" i="1" s="1"/>
  <c r="N338" i="2"/>
  <c r="D339" i="1" s="1"/>
  <c r="N437" i="2"/>
  <c r="D438" i="1" s="1"/>
  <c r="N468" i="2"/>
  <c r="D469" i="1" s="1"/>
  <c r="N792" i="2"/>
  <c r="D792" i="1" s="1"/>
  <c r="N812" i="2"/>
  <c r="D812" i="1" s="1"/>
  <c r="N1130" i="2"/>
  <c r="D1128" i="1" s="1"/>
  <c r="N1191" i="2"/>
  <c r="D1189" i="1" s="1"/>
  <c r="N1196" i="2"/>
  <c r="D1194" i="1" s="1"/>
  <c r="N1269" i="2"/>
  <c r="D1267" i="1" s="1"/>
  <c r="N1090" i="2"/>
  <c r="D1088" i="1" s="1"/>
  <c r="N28" i="2"/>
  <c r="D29" i="1" s="1"/>
  <c r="N696" i="2"/>
  <c r="D697" i="1" s="1"/>
  <c r="N720" i="2"/>
  <c r="D720" i="1" s="1"/>
  <c r="N666" i="2"/>
  <c r="D667" i="1" s="1"/>
  <c r="N582" i="2"/>
  <c r="D583" i="1" s="1"/>
  <c r="N355" i="2"/>
  <c r="D356" i="1" s="1"/>
  <c r="N404" i="2"/>
  <c r="D405" i="1" s="1"/>
  <c r="N1363" i="2"/>
  <c r="D1359" i="1" s="1"/>
  <c r="N628" i="2"/>
  <c r="D629" i="1" s="1"/>
  <c r="N699" i="2"/>
  <c r="D700" i="1" s="1"/>
  <c r="N726" i="2"/>
  <c r="D726" i="1" s="1"/>
  <c r="O16" i="2"/>
  <c r="N1117" i="2"/>
  <c r="D1115" i="1" s="1"/>
  <c r="N1448" i="2"/>
  <c r="D1443" i="1" s="1"/>
  <c r="N1260" i="2"/>
  <c r="D1258" i="1" s="1"/>
  <c r="N984" i="2"/>
  <c r="D982" i="1" s="1"/>
  <c r="N1127" i="2"/>
  <c r="D1125" i="1" s="1"/>
  <c r="N1388" i="2"/>
  <c r="D1384" i="1" s="1"/>
  <c r="K615" i="2"/>
  <c r="N615" i="2" s="1"/>
  <c r="D616" i="1" s="1"/>
  <c r="N1069" i="2"/>
  <c r="D1067" i="1" s="1"/>
  <c r="N614" i="2"/>
  <c r="D615" i="1" s="1"/>
  <c r="N534" i="2"/>
  <c r="D535" i="1" s="1"/>
  <c r="N1297" i="2"/>
  <c r="D1295" i="1" s="1"/>
  <c r="N606" i="2"/>
  <c r="D607" i="1" s="1"/>
  <c r="N671" i="2"/>
  <c r="D672" i="1" s="1"/>
  <c r="N799" i="2"/>
  <c r="D799" i="1" s="1"/>
  <c r="N118" i="2"/>
  <c r="D119" i="1" s="1"/>
  <c r="N416" i="2"/>
  <c r="D417" i="1" s="1"/>
  <c r="N1107" i="2"/>
  <c r="D1105" i="1" s="1"/>
  <c r="N954" i="2"/>
  <c r="D952" i="1" s="1"/>
  <c r="N896" i="2"/>
  <c r="D895" i="1" s="1"/>
  <c r="N389" i="2"/>
  <c r="D390" i="1" s="1"/>
  <c r="N297" i="2"/>
  <c r="D298" i="1" s="1"/>
  <c r="N1392" i="2"/>
  <c r="D1388" i="1" s="1"/>
  <c r="N1050" i="2"/>
  <c r="D1048" i="1" s="1"/>
  <c r="N271" i="2"/>
  <c r="D272" i="1" s="1"/>
  <c r="N510" i="2"/>
  <c r="D511" i="1" s="1"/>
  <c r="N508" i="2"/>
  <c r="D509" i="1" s="1"/>
  <c r="O26" i="2"/>
  <c r="N1206" i="2"/>
  <c r="D1204" i="1" s="1"/>
  <c r="K30" i="2"/>
  <c r="N30" i="2" s="1"/>
  <c r="D31" i="1" s="1"/>
  <c r="N1436" i="2"/>
  <c r="D1431" i="1" s="1"/>
  <c r="N1087" i="2"/>
  <c r="D1085" i="1" s="1"/>
  <c r="N683" i="2"/>
  <c r="D684" i="1" s="1"/>
  <c r="N1195" i="2"/>
  <c r="D1193" i="1" s="1"/>
  <c r="N1015" i="2"/>
  <c r="D1013" i="1" s="1"/>
  <c r="N1172" i="2"/>
  <c r="D1170" i="1" s="1"/>
  <c r="N447" i="2"/>
  <c r="D448" i="1" s="1"/>
  <c r="N1137" i="2"/>
  <c r="D1135" i="1" s="1"/>
  <c r="N490" i="2"/>
  <c r="D491" i="1" s="1"/>
  <c r="N44" i="2"/>
  <c r="D45" i="1" s="1"/>
  <c r="N754" i="2"/>
  <c r="D754" i="1" s="1"/>
  <c r="N902" i="2"/>
  <c r="D901" i="1" s="1"/>
  <c r="N645" i="2"/>
  <c r="D646" i="1" s="1"/>
  <c r="N759" i="2"/>
  <c r="D759" i="1" s="1"/>
  <c r="N578" i="2"/>
  <c r="D579" i="1" s="1"/>
  <c r="N328" i="2"/>
  <c r="D329" i="1" s="1"/>
  <c r="N515" i="2"/>
  <c r="D516" i="1" s="1"/>
  <c r="K512" i="2"/>
  <c r="N512" i="2" s="1"/>
  <c r="D513" i="1" s="1"/>
  <c r="K516" i="2"/>
  <c r="N516" i="2" s="1"/>
  <c r="D517" i="1" s="1"/>
  <c r="N573" i="2"/>
  <c r="D574" i="1" s="1"/>
  <c r="N492" i="2"/>
  <c r="D493" i="1" s="1"/>
  <c r="N1299" i="2"/>
  <c r="D1297" i="1" s="1"/>
  <c r="N1261" i="2"/>
  <c r="D1259" i="1" s="1"/>
  <c r="N541" i="2"/>
  <c r="D542" i="1" s="1"/>
  <c r="N278" i="2"/>
  <c r="D279" i="1" s="1"/>
  <c r="N322" i="2"/>
  <c r="D323" i="1" s="1"/>
  <c r="N589" i="2"/>
  <c r="D590" i="1" s="1"/>
  <c r="N458" i="2"/>
  <c r="D459" i="1" s="1"/>
  <c r="N549" i="2"/>
  <c r="D550" i="1" s="1"/>
  <c r="N581" i="2"/>
  <c r="D582" i="1" s="1"/>
  <c r="N595" i="2"/>
  <c r="D596" i="1" s="1"/>
  <c r="N613" i="2"/>
  <c r="D614" i="1" s="1"/>
  <c r="N644" i="2"/>
  <c r="D645" i="1" s="1"/>
  <c r="N679" i="2"/>
  <c r="D680" i="1" s="1"/>
  <c r="N454" i="2"/>
  <c r="D455" i="1" s="1"/>
  <c r="N388" i="2"/>
  <c r="D389" i="1" s="1"/>
  <c r="N727" i="2"/>
  <c r="D727" i="1" s="1"/>
  <c r="N783" i="2"/>
  <c r="D783" i="1" s="1"/>
  <c r="N1207" i="2"/>
  <c r="D1205" i="1" s="1"/>
  <c r="N1244" i="2"/>
  <c r="D1242" i="1" s="1"/>
  <c r="N1250" i="2"/>
  <c r="D1248" i="1" s="1"/>
  <c r="N202" i="2"/>
  <c r="D203" i="1" s="1"/>
  <c r="N25" i="2"/>
  <c r="D26" i="1" s="1"/>
  <c r="N1395" i="2"/>
  <c r="D1391" i="1" s="1"/>
  <c r="N499" i="2"/>
  <c r="D500" i="1" s="1"/>
  <c r="N129" i="2"/>
  <c r="D130" i="1" s="1"/>
  <c r="N288" i="2"/>
  <c r="D289" i="1" s="1"/>
  <c r="N48" i="2"/>
  <c r="D49" i="1" s="1"/>
  <c r="N201" i="2"/>
  <c r="D202" i="1" s="1"/>
  <c r="N599" i="2"/>
  <c r="D600" i="1" s="1"/>
  <c r="N668" i="2"/>
  <c r="D669" i="1" s="1"/>
  <c r="N347" i="2"/>
  <c r="D348" i="1" s="1"/>
  <c r="N591" i="2"/>
  <c r="D592" i="1" s="1"/>
  <c r="N698" i="2"/>
  <c r="D699" i="1" s="1"/>
  <c r="N413" i="2"/>
  <c r="D414" i="1" s="1"/>
  <c r="N64" i="2"/>
  <c r="D65" i="1" s="1"/>
  <c r="N571" i="2"/>
  <c r="D572" i="1" s="1"/>
  <c r="N1123" i="2"/>
  <c r="D1121" i="1" s="1"/>
  <c r="K939" i="2"/>
  <c r="N939" i="2" s="1"/>
  <c r="D938" i="1" s="1"/>
  <c r="N1163" i="2"/>
  <c r="D1161" i="1" s="1"/>
  <c r="N494" i="2"/>
  <c r="D495" i="1" s="1"/>
  <c r="N464" i="2"/>
  <c r="D465" i="1" s="1"/>
  <c r="N1403" i="2"/>
  <c r="D1398" i="1" s="1"/>
  <c r="N700" i="2"/>
  <c r="D701" i="1" s="1"/>
  <c r="N1440" i="2"/>
  <c r="D1435" i="1" s="1"/>
  <c r="N793" i="2"/>
  <c r="D793" i="1" s="1"/>
  <c r="N713" i="2"/>
  <c r="D713" i="1" s="1"/>
  <c r="N473" i="2"/>
  <c r="D474" i="1" s="1"/>
  <c r="N1201" i="2"/>
  <c r="D1199" i="1" s="1"/>
  <c r="N921" i="2"/>
  <c r="D920" i="1" s="1"/>
  <c r="N291" i="2"/>
  <c r="D292" i="1" s="1"/>
  <c r="N715" i="2"/>
  <c r="D715" i="1" s="1"/>
  <c r="N393" i="2"/>
  <c r="D394" i="1" s="1"/>
  <c r="N593" i="2"/>
  <c r="D594" i="1" s="1"/>
  <c r="N9" i="2"/>
  <c r="D10" i="1" s="1"/>
  <c r="N988" i="2"/>
  <c r="D986" i="1" s="1"/>
  <c r="N320" i="2"/>
  <c r="D321" i="1" s="1"/>
  <c r="K21" i="2"/>
  <c r="N21" i="2" s="1"/>
  <c r="D22" i="1" s="1"/>
  <c r="N415" i="2"/>
  <c r="D416" i="1" s="1"/>
  <c r="N757" i="2"/>
  <c r="D757" i="1" s="1"/>
  <c r="N768" i="2"/>
  <c r="D768" i="1" s="1"/>
  <c r="N427" i="2"/>
  <c r="D428" i="1" s="1"/>
  <c r="K12" i="2"/>
  <c r="N12" i="2" s="1"/>
  <c r="D13" i="1" s="1"/>
  <c r="N1141" i="2"/>
  <c r="D1139" i="1" s="1"/>
  <c r="N605" i="2"/>
  <c r="D606" i="1" s="1"/>
  <c r="N711" i="2"/>
  <c r="D711" i="1" s="1"/>
  <c r="K19" i="2"/>
  <c r="N19" i="2" s="1"/>
  <c r="D20" i="1" s="1"/>
  <c r="O19" i="2"/>
  <c r="K266" i="2"/>
  <c r="N266" i="2" s="1"/>
  <c r="D267" i="1" s="1"/>
  <c r="K729" i="2"/>
  <c r="N729" i="2" s="1"/>
  <c r="D729" i="1" s="1"/>
  <c r="K461" i="2"/>
  <c r="N461" i="2" s="1"/>
  <c r="D462" i="1" s="1"/>
  <c r="K417" i="2"/>
  <c r="N417" i="2" s="1"/>
  <c r="D418" i="1" s="1"/>
  <c r="K295" i="2"/>
  <c r="N295" i="2" s="1"/>
  <c r="D296" i="1" s="1"/>
  <c r="K701" i="2"/>
  <c r="N701" i="2" s="1"/>
  <c r="D702" i="1" s="1"/>
  <c r="K561" i="2"/>
  <c r="N561" i="2" s="1"/>
  <c r="D562" i="1" s="1"/>
  <c r="K98" i="2"/>
  <c r="N98" i="2" s="1"/>
  <c r="D99" i="1" s="1"/>
  <c r="N1057" i="2"/>
  <c r="D1055" i="1" s="1"/>
  <c r="N1372" i="2"/>
  <c r="D1368" i="1" s="1"/>
  <c r="N1198" i="2"/>
  <c r="D1196" i="1" s="1"/>
  <c r="N1300" i="2"/>
  <c r="D1298" i="1" s="1"/>
  <c r="K117" i="2"/>
  <c r="N117" i="2" s="1"/>
  <c r="D118" i="1" s="1"/>
  <c r="K1235" i="2"/>
  <c r="N1235" i="2" s="1"/>
  <c r="D1233" i="1" s="1"/>
  <c r="K1234" i="2"/>
  <c r="N1234" i="2" s="1"/>
  <c r="D1232" i="1" s="1"/>
  <c r="K733" i="2"/>
  <c r="N733" i="2" s="1"/>
  <c r="D733" i="1" s="1"/>
  <c r="K284" i="2"/>
  <c r="N284" i="2" s="1"/>
  <c r="D285" i="1" s="1"/>
  <c r="K540" i="2"/>
  <c r="N540" i="2" s="1"/>
  <c r="D541" i="1" s="1"/>
  <c r="K1330" i="2"/>
  <c r="K138" i="2"/>
  <c r="N138" i="2" s="1"/>
  <c r="D139" i="1" s="1"/>
  <c r="K414" i="2"/>
  <c r="N414" i="2" s="1"/>
  <c r="D415" i="1" s="1"/>
  <c r="K849" i="2"/>
  <c r="N849" i="2" s="1"/>
  <c r="D849" i="1" s="1"/>
  <c r="N362" i="2"/>
  <c r="D363" i="1" s="1"/>
  <c r="K391" i="2"/>
  <c r="N391" i="2" s="1"/>
  <c r="D392" i="1" s="1"/>
  <c r="K13" i="2"/>
  <c r="N13" i="2" s="1"/>
  <c r="D14" i="1" s="1"/>
  <c r="O13" i="2"/>
  <c r="K467" i="2"/>
  <c r="N467" i="2" s="1"/>
  <c r="D468" i="1" s="1"/>
  <c r="K453" i="2"/>
  <c r="N453" i="2" s="1"/>
  <c r="D454" i="1" s="1"/>
  <c r="K152" i="2"/>
  <c r="N152" i="2" s="1"/>
  <c r="D153" i="1" s="1"/>
  <c r="N522" i="2"/>
  <c r="D523" i="1" s="1"/>
  <c r="N421" i="2"/>
  <c r="D422" i="1" s="1"/>
  <c r="N358" i="2"/>
  <c r="D359" i="1" s="1"/>
  <c r="K1283" i="2"/>
  <c r="N1283" i="2" s="1"/>
  <c r="D1281" i="1" s="1"/>
  <c r="K193" i="2"/>
  <c r="N193" i="2" s="1"/>
  <c r="D194" i="1" s="1"/>
  <c r="O32" i="2"/>
  <c r="K1186" i="2"/>
  <c r="N1186" i="2" s="1"/>
  <c r="D1184" i="1" s="1"/>
  <c r="K357" i="2"/>
  <c r="N357" i="2" s="1"/>
  <c r="D358" i="1" s="1"/>
  <c r="K1367" i="2"/>
  <c r="N1367" i="2" s="1"/>
  <c r="D1363" i="1" s="1"/>
  <c r="K444" i="2"/>
  <c r="N444" i="2" s="1"/>
  <c r="D445" i="1" s="1"/>
  <c r="K1456" i="2"/>
  <c r="N1456" i="2" s="1"/>
  <c r="D1451" i="1" s="1"/>
  <c r="K1008" i="2"/>
  <c r="N1008" i="2" s="1"/>
  <c r="D1006" i="1" s="1"/>
  <c r="N601" i="2"/>
  <c r="D602" i="1" s="1"/>
  <c r="K764" i="2"/>
  <c r="N764" i="2" s="1"/>
  <c r="D764" i="1" s="1"/>
  <c r="K254" i="2"/>
  <c r="N254" i="2" s="1"/>
  <c r="D255" i="1" s="1"/>
  <c r="K1263" i="2"/>
  <c r="N1263" i="2" s="1"/>
  <c r="D1261" i="1" s="1"/>
  <c r="N702" i="2"/>
  <c r="D703" i="1" s="1"/>
  <c r="N886" i="2"/>
  <c r="D885" i="1" s="1"/>
  <c r="N898" i="2"/>
  <c r="D897" i="1" s="1"/>
  <c r="N1027" i="2"/>
  <c r="D1025" i="1" s="1"/>
  <c r="N1111" i="2"/>
  <c r="D1109" i="1" s="1"/>
  <c r="N1407" i="2"/>
  <c r="D1402" i="1" s="1"/>
  <c r="N326" i="2"/>
  <c r="D327" i="1" s="1"/>
  <c r="N15" i="2"/>
  <c r="D16" i="1" s="1"/>
  <c r="N814" i="2"/>
  <c r="D814" i="1" s="1"/>
  <c r="N1147" i="2"/>
  <c r="D1145" i="1" s="1"/>
  <c r="N1202" i="2"/>
  <c r="D1200" i="1" s="1"/>
  <c r="N282" i="2"/>
  <c r="D283" i="1" s="1"/>
  <c r="N463" i="2"/>
  <c r="D464" i="1" s="1"/>
  <c r="N986" i="2"/>
  <c r="D984" i="1" s="1"/>
  <c r="N689" i="2"/>
  <c r="D690" i="1" s="1"/>
  <c r="N847" i="2"/>
  <c r="D847" i="1" s="1"/>
  <c r="N958" i="2"/>
  <c r="D956" i="1" s="1"/>
  <c r="N1268" i="2"/>
  <c r="D1266" i="1" s="1"/>
  <c r="N1229" i="2"/>
  <c r="D1227" i="1" s="1"/>
  <c r="N298" i="2"/>
  <c r="D299" i="1" s="1"/>
  <c r="N659" i="2"/>
  <c r="D660" i="1" s="1"/>
  <c r="N675" i="2"/>
  <c r="D676" i="1" s="1"/>
  <c r="N525" i="2"/>
  <c r="D526" i="1" s="1"/>
  <c r="N533" i="2"/>
  <c r="D534" i="1" s="1"/>
  <c r="N813" i="2"/>
  <c r="D813" i="1" s="1"/>
  <c r="N1417" i="2"/>
  <c r="D1412" i="1" s="1"/>
  <c r="N313" i="2"/>
  <c r="D314" i="1" s="1"/>
  <c r="N500" i="2"/>
  <c r="D501" i="1" s="1"/>
  <c r="N412" i="2"/>
  <c r="D413" i="1" s="1"/>
  <c r="N660" i="2"/>
  <c r="D661" i="1" s="1"/>
  <c r="N1306" i="2"/>
  <c r="D1304" i="1" s="1"/>
  <c r="N786" i="2"/>
  <c r="D786" i="1" s="1"/>
  <c r="N825" i="2"/>
  <c r="D825" i="1" s="1"/>
  <c r="N829" i="2"/>
  <c r="D829" i="1" s="1"/>
  <c r="N833" i="2"/>
  <c r="D833" i="1" s="1"/>
  <c r="N1236" i="2"/>
  <c r="D1234" i="1" s="1"/>
  <c r="N1247" i="2"/>
  <c r="D1245" i="1" s="1"/>
  <c r="N1284" i="2"/>
  <c r="D1282" i="1" s="1"/>
  <c r="N1376" i="2"/>
  <c r="D1372" i="1" s="1"/>
  <c r="N1048" i="2"/>
  <c r="D1046" i="1" s="1"/>
  <c r="N1066" i="2"/>
  <c r="D1064" i="1" s="1"/>
  <c r="N1294" i="2"/>
  <c r="D1292" i="1" s="1"/>
  <c r="D1321" i="1"/>
  <c r="N681" i="2"/>
  <c r="D682" i="1" s="1"/>
  <c r="N1167" i="2"/>
  <c r="D1165" i="1" s="1"/>
  <c r="N452" i="2"/>
  <c r="D453" i="1" s="1"/>
  <c r="N775" i="2"/>
  <c r="D775" i="1" s="1"/>
  <c r="N996" i="2"/>
  <c r="D994" i="1" s="1"/>
  <c r="N678" i="2"/>
  <c r="D679" i="1" s="1"/>
  <c r="N685" i="2"/>
  <c r="D686" i="1" s="1"/>
  <c r="N692" i="2"/>
  <c r="D693" i="1" s="1"/>
  <c r="N398" i="2"/>
  <c r="D399" i="1" s="1"/>
  <c r="N841" i="2"/>
  <c r="D841" i="1" s="1"/>
  <c r="N966" i="2"/>
  <c r="D964" i="1" s="1"/>
  <c r="N819" i="2"/>
  <c r="D819" i="1" s="1"/>
  <c r="N18" i="2"/>
  <c r="D19" i="1" s="1"/>
  <c r="N85" i="2"/>
  <c r="D86" i="1" s="1"/>
  <c r="N624" i="2"/>
  <c r="D625" i="1" s="1"/>
  <c r="N496" i="2"/>
  <c r="D497" i="1" s="1"/>
  <c r="N206" i="2"/>
  <c r="D207" i="1" s="1"/>
  <c r="N559" i="2"/>
  <c r="D560" i="1" s="1"/>
  <c r="N587" i="2"/>
  <c r="D588" i="1" s="1"/>
  <c r="N529" i="2"/>
  <c r="D530" i="1" s="1"/>
  <c r="N796" i="2"/>
  <c r="D796" i="1" s="1"/>
  <c r="N856" i="2"/>
  <c r="D856" i="1" s="1"/>
  <c r="N410" i="2"/>
  <c r="D411" i="1" s="1"/>
  <c r="N420" i="2"/>
  <c r="D421" i="1" s="1"/>
  <c r="N446" i="2"/>
  <c r="D447" i="1" s="1"/>
  <c r="K31" i="2"/>
  <c r="N31" i="2" s="1"/>
  <c r="D32" i="1" s="1"/>
  <c r="O31" i="2"/>
  <c r="K96" i="2"/>
  <c r="N96" i="2" s="1"/>
  <c r="D97" i="1" s="1"/>
  <c r="K1264" i="2"/>
  <c r="N1264" i="2" s="1"/>
  <c r="D1262" i="1" s="1"/>
  <c r="K1000" i="2"/>
  <c r="N1000" i="2" s="1"/>
  <c r="D998" i="1" s="1"/>
  <c r="K340" i="2"/>
  <c r="N340" i="2" s="1"/>
  <c r="D341" i="1" s="1"/>
  <c r="K585" i="2"/>
  <c r="N585" i="2" s="1"/>
  <c r="D586" i="1" s="1"/>
  <c r="K643" i="2"/>
  <c r="N643" i="2" s="1"/>
  <c r="D644" i="1" s="1"/>
  <c r="K655" i="2"/>
  <c r="N655" i="2" s="1"/>
  <c r="D656" i="1" s="1"/>
  <c r="K488" i="2"/>
  <c r="N488" i="2" s="1"/>
  <c r="D489" i="1" s="1"/>
  <c r="K781" i="2"/>
  <c r="N781" i="2" s="1"/>
  <c r="D781" i="1" s="1"/>
  <c r="N1009" i="2"/>
  <c r="D1007" i="1" s="1"/>
  <c r="N892" i="2"/>
  <c r="D891" i="1" s="1"/>
  <c r="N739" i="2"/>
  <c r="D739" i="1" s="1"/>
  <c r="N565" i="2"/>
  <c r="D566" i="1" s="1"/>
  <c r="D1335" i="1"/>
  <c r="N1370" i="2"/>
  <c r="D1366" i="1" s="1"/>
  <c r="N1384" i="2"/>
  <c r="D1380" i="1" s="1"/>
  <c r="N95" i="2"/>
  <c r="D96" i="1" s="1"/>
  <c r="K772" i="2"/>
  <c r="N772" i="2" s="1"/>
  <c r="D772" i="1" s="1"/>
  <c r="N339" i="2"/>
  <c r="D340" i="1" s="1"/>
  <c r="K1164" i="2"/>
  <c r="N1164" i="2" s="1"/>
  <c r="D1162" i="1" s="1"/>
  <c r="K105" i="2"/>
  <c r="N105" i="2" s="1"/>
  <c r="D106" i="1" s="1"/>
  <c r="N1454" i="2"/>
  <c r="D1449" i="1" s="1"/>
  <c r="N550" i="2"/>
  <c r="D551" i="1" s="1"/>
  <c r="N253" i="2"/>
  <c r="D254" i="1" s="1"/>
  <c r="N851" i="2"/>
  <c r="D851" i="1" s="1"/>
  <c r="N148" i="2"/>
  <c r="D149" i="1" s="1"/>
  <c r="N654" i="2"/>
  <c r="D655" i="1" s="1"/>
  <c r="N435" i="2"/>
  <c r="D436" i="1" s="1"/>
  <c r="N502" i="2"/>
  <c r="D503" i="1" s="1"/>
  <c r="K1450" i="2"/>
  <c r="N1450" i="2" s="1"/>
  <c r="D1445" i="1" s="1"/>
  <c r="N336" i="2"/>
  <c r="D337" i="1" s="1"/>
  <c r="N1216" i="2"/>
  <c r="D1214" i="1" s="1"/>
  <c r="N554" i="2"/>
  <c r="D555" i="1" s="1"/>
  <c r="N367" i="2"/>
  <c r="D368" i="1" s="1"/>
  <c r="N1231" i="2"/>
  <c r="D1229" i="1" s="1"/>
  <c r="N470" i="2"/>
  <c r="D471" i="1" s="1"/>
  <c r="N281" i="2"/>
  <c r="D282" i="1" s="1"/>
  <c r="O28" i="2"/>
  <c r="N907" i="2"/>
  <c r="D906" i="1" s="1"/>
  <c r="N1227" i="2"/>
  <c r="D1225" i="1" s="1"/>
  <c r="N170" i="2"/>
  <c r="D171" i="1" s="1"/>
  <c r="N194" i="2"/>
  <c r="D195" i="1" s="1"/>
  <c r="N963" i="2"/>
  <c r="D961" i="1" s="1"/>
  <c r="N1460" i="2"/>
  <c r="D1455" i="1" s="1"/>
  <c r="K363" i="2"/>
  <c r="N363" i="2" s="1"/>
  <c r="D364" i="1" s="1"/>
  <c r="N79" i="2"/>
  <c r="D80" i="1" s="1"/>
  <c r="K555" i="2"/>
  <c r="N555" i="2" s="1"/>
  <c r="D556" i="1" s="1"/>
  <c r="N575" i="2"/>
  <c r="D576" i="1" s="1"/>
  <c r="N102" i="2"/>
  <c r="D103" i="1" s="1"/>
  <c r="N126" i="2"/>
  <c r="D127" i="1" s="1"/>
  <c r="N542" i="2"/>
  <c r="D543" i="1" s="1"/>
  <c r="K430" i="2"/>
  <c r="N430" i="2" s="1"/>
  <c r="D431" i="1" s="1"/>
  <c r="N442" i="2"/>
  <c r="D443" i="1" s="1"/>
  <c r="K805" i="2"/>
  <c r="N805" i="2" s="1"/>
  <c r="D805" i="1" s="1"/>
  <c r="K609" i="2"/>
  <c r="N609" i="2" s="1"/>
  <c r="D610" i="1" s="1"/>
  <c r="D1341" i="1"/>
  <c r="N551" i="2"/>
  <c r="D552" i="1" s="1"/>
  <c r="N1182" i="2"/>
  <c r="D1180" i="1" s="1"/>
  <c r="N987" i="2"/>
  <c r="D985" i="1" s="1"/>
  <c r="N1070" i="2"/>
  <c r="D1068" i="1" s="1"/>
  <c r="N394" i="2"/>
  <c r="D395" i="1" s="1"/>
  <c r="N182" i="2"/>
  <c r="D183" i="1" s="1"/>
  <c r="N108" i="2"/>
  <c r="D109" i="1" s="1"/>
  <c r="N651" i="2"/>
  <c r="D652" i="1" s="1"/>
  <c r="N24" i="2"/>
  <c r="D25" i="1" s="1"/>
  <c r="N1174" i="2"/>
  <c r="D1172" i="1" s="1"/>
  <c r="N560" i="2"/>
  <c r="D561" i="1" s="1"/>
  <c r="N682" i="2"/>
  <c r="D683" i="1" s="1"/>
  <c r="N482" i="2"/>
  <c r="D483" i="1" s="1"/>
  <c r="N154" i="2"/>
  <c r="D155" i="1" s="1"/>
  <c r="N300" i="2"/>
  <c r="D301" i="1" s="1"/>
  <c r="N144" i="2"/>
  <c r="D145" i="1" s="1"/>
  <c r="N592" i="2"/>
  <c r="D593" i="1" s="1"/>
  <c r="N712" i="2"/>
  <c r="D712" i="1" s="1"/>
  <c r="N802" i="2"/>
  <c r="D802" i="1" s="1"/>
  <c r="N1094" i="2"/>
  <c r="D1092" i="1" s="1"/>
  <c r="N1114" i="2"/>
  <c r="D1112" i="1" s="1"/>
  <c r="N1255" i="2"/>
  <c r="D1253" i="1" s="1"/>
  <c r="N1364" i="2"/>
  <c r="D1360" i="1" s="1"/>
  <c r="N596" i="2"/>
  <c r="D597" i="1" s="1"/>
  <c r="N472" i="2"/>
  <c r="D473" i="1" s="1"/>
  <c r="N785" i="2"/>
  <c r="D785" i="1" s="1"/>
  <c r="N800" i="2"/>
  <c r="D800" i="1" s="1"/>
  <c r="N811" i="2"/>
  <c r="D811" i="1" s="1"/>
  <c r="N818" i="2"/>
  <c r="D818" i="1" s="1"/>
  <c r="N1089" i="2"/>
  <c r="D1087" i="1" s="1"/>
  <c r="N1100" i="2"/>
  <c r="D1098" i="1" s="1"/>
  <c r="N1120" i="2"/>
  <c r="D1118" i="1" s="1"/>
  <c r="N1205" i="2"/>
  <c r="D1203" i="1" s="1"/>
  <c r="N323" i="2"/>
  <c r="D324" i="1" s="1"/>
  <c r="K680" i="2"/>
  <c r="N680" i="2" s="1"/>
  <c r="D681" i="1" s="1"/>
  <c r="N353" i="2"/>
  <c r="D354" i="1" s="1"/>
  <c r="K773" i="2"/>
  <c r="N773" i="2" s="1"/>
  <c r="D773" i="1" s="1"/>
  <c r="N142" i="2"/>
  <c r="D143" i="1" s="1"/>
  <c r="K434" i="2"/>
  <c r="N434" i="2" s="1"/>
  <c r="D435" i="1" s="1"/>
  <c r="N485" i="2"/>
  <c r="D486" i="1" s="1"/>
  <c r="K246" i="2"/>
  <c r="N246" i="2" s="1"/>
  <c r="D247" i="1" s="1"/>
  <c r="K35" i="2"/>
  <c r="N35" i="2" s="1"/>
  <c r="D36" i="1" s="1"/>
  <c r="O35" i="2"/>
  <c r="N303" i="2"/>
  <c r="D304" i="1" s="1"/>
  <c r="N956" i="2"/>
  <c r="D954" i="1" s="1"/>
  <c r="N1165" i="2"/>
  <c r="D1163" i="1" s="1"/>
  <c r="N1217" i="2"/>
  <c r="D1215" i="1" s="1"/>
  <c r="N1220" i="2"/>
  <c r="D1218" i="1" s="1"/>
  <c r="N1386" i="2"/>
  <c r="D1382" i="1" s="1"/>
  <c r="N1437" i="2"/>
  <c r="D1432" i="1" s="1"/>
  <c r="N844" i="2"/>
  <c r="D844" i="1" s="1"/>
  <c r="N1030" i="2"/>
  <c r="D1028" i="1" s="1"/>
  <c r="N1040" i="2"/>
  <c r="D1038" i="1" s="1"/>
  <c r="N115" i="2"/>
  <c r="D116" i="1" s="1"/>
  <c r="N135" i="2"/>
  <c r="D136" i="1" s="1"/>
  <c r="N269" i="2"/>
  <c r="D270" i="1" s="1"/>
  <c r="N50" i="2"/>
  <c r="D51" i="1" s="1"/>
  <c r="K519" i="2"/>
  <c r="N519" i="2" s="1"/>
  <c r="D520" i="1" s="1"/>
  <c r="N162" i="2"/>
  <c r="D163" i="1" s="1"/>
  <c r="N74" i="2"/>
  <c r="D75" i="1" s="1"/>
  <c r="N109" i="2"/>
  <c r="D110" i="1" s="1"/>
  <c r="K1218" i="2"/>
  <c r="N1218" i="2" s="1"/>
  <c r="D1216" i="1" s="1"/>
  <c r="N970" i="2"/>
  <c r="D968" i="1" s="1"/>
  <c r="N763" i="2"/>
  <c r="D763" i="1" s="1"/>
  <c r="N895" i="2"/>
  <c r="D894" i="1" s="1"/>
  <c r="N1080" i="2"/>
  <c r="D1078" i="1" s="1"/>
  <c r="N771" i="2"/>
  <c r="D771" i="1" s="1"/>
  <c r="N552" i="2"/>
  <c r="D553" i="1" s="1"/>
  <c r="N584" i="2"/>
  <c r="D585" i="1" s="1"/>
  <c r="N602" i="2"/>
  <c r="D603" i="1" s="1"/>
  <c r="N616" i="2"/>
  <c r="D617" i="1" s="1"/>
  <c r="N647" i="2"/>
  <c r="D648" i="1" s="1"/>
  <c r="N676" i="2"/>
  <c r="D677" i="1" s="1"/>
  <c r="N411" i="2"/>
  <c r="D412" i="1" s="1"/>
  <c r="N440" i="2"/>
  <c r="D441" i="1" s="1"/>
  <c r="N476" i="2"/>
  <c r="D477" i="1" s="1"/>
  <c r="N507" i="2"/>
  <c r="D508" i="1" s="1"/>
  <c r="N731" i="2"/>
  <c r="D731" i="1" s="1"/>
  <c r="N1246" i="2"/>
  <c r="D1244" i="1" s="1"/>
  <c r="N1442" i="2"/>
  <c r="D1437" i="1" s="1"/>
  <c r="N230" i="2"/>
  <c r="D231" i="1" s="1"/>
  <c r="N146" i="2"/>
  <c r="D147" i="1" s="1"/>
  <c r="N184" i="2"/>
  <c r="D185" i="1" s="1"/>
  <c r="N257" i="2"/>
  <c r="D258" i="1" s="1"/>
  <c r="N310" i="2"/>
  <c r="D311" i="1" s="1"/>
  <c r="N72" i="2"/>
  <c r="D73" i="1" s="1"/>
  <c r="N83" i="2"/>
  <c r="D84" i="1" s="1"/>
  <c r="N871" i="2"/>
  <c r="D871" i="1" s="1"/>
  <c r="N1405" i="2"/>
  <c r="D1400" i="1" s="1"/>
  <c r="N1457" i="2"/>
  <c r="D1452" i="1" s="1"/>
  <c r="D1456" i="1"/>
  <c r="N767" i="2"/>
  <c r="D767" i="1" s="1"/>
  <c r="N978" i="2"/>
  <c r="D976" i="1" s="1"/>
  <c r="N63" i="2"/>
  <c r="D64" i="1" s="1"/>
  <c r="D1348" i="1"/>
  <c r="K497" i="2"/>
  <c r="N497" i="2" s="1"/>
  <c r="D498" i="1" s="1"/>
  <c r="K90" i="2"/>
  <c r="N90" i="2" s="1"/>
  <c r="D91" i="1" s="1"/>
  <c r="N1142" i="2"/>
  <c r="D1140" i="1" s="1"/>
  <c r="N392" i="2"/>
  <c r="D393" i="1" s="1"/>
  <c r="N690" i="2"/>
  <c r="D691" i="1" s="1"/>
  <c r="N1382" i="2"/>
  <c r="D1378" i="1" s="1"/>
  <c r="N1029" i="2"/>
  <c r="D1027" i="1" s="1"/>
  <c r="N484" i="2"/>
  <c r="D485" i="1" s="1"/>
  <c r="N636" i="2"/>
  <c r="D637" i="1" s="1"/>
  <c r="N737" i="2"/>
  <c r="D737" i="1" s="1"/>
  <c r="N1108" i="2"/>
  <c r="D1106" i="1" s="1"/>
  <c r="N669" i="2"/>
  <c r="D670" i="1" s="1"/>
  <c r="N641" i="2"/>
  <c r="D642" i="1" s="1"/>
  <c r="N1011" i="2"/>
  <c r="D1009" i="1" s="1"/>
  <c r="D1343" i="1"/>
  <c r="N20" i="2"/>
  <c r="D21" i="1" s="1"/>
  <c r="N527" i="2"/>
  <c r="D528" i="1" s="1"/>
  <c r="N103" i="2"/>
  <c r="D104" i="1" s="1"/>
  <c r="N1018" i="2"/>
  <c r="D1016" i="1" s="1"/>
  <c r="N580" i="2"/>
  <c r="D581" i="1" s="1"/>
  <c r="N994" i="2"/>
  <c r="D992" i="1" s="1"/>
  <c r="D1320" i="1"/>
  <c r="K66" i="2"/>
  <c r="N66" i="2" s="1"/>
  <c r="D67" i="1" s="1"/>
  <c r="K293" i="2"/>
  <c r="N293" i="2" s="1"/>
  <c r="D294" i="1" s="1"/>
  <c r="K1088" i="2"/>
  <c r="N1088" i="2" s="1"/>
  <c r="D1086" i="1" s="1"/>
  <c r="K378" i="2"/>
  <c r="N378" i="2" s="1"/>
  <c r="D379" i="1" s="1"/>
  <c r="K1226" i="2"/>
  <c r="N1226" i="2" s="1"/>
  <c r="D1224" i="1" s="1"/>
  <c r="K1427" i="2"/>
  <c r="N1427" i="2" s="1"/>
  <c r="D1422" i="1" s="1"/>
  <c r="K535" i="2"/>
  <c r="N535" i="2" s="1"/>
  <c r="D536" i="1" s="1"/>
  <c r="K889" i="2"/>
  <c r="N889" i="2" s="1"/>
  <c r="D888" i="1" s="1"/>
  <c r="K603" i="2"/>
  <c r="N603" i="2" s="1"/>
  <c r="D604" i="1" s="1"/>
  <c r="K538" i="2"/>
  <c r="N538" i="2" s="1"/>
  <c r="D539" i="1" s="1"/>
  <c r="K386" i="2"/>
  <c r="N386" i="2" s="1"/>
  <c r="D387" i="1" s="1"/>
  <c r="K1362" i="2"/>
  <c r="N1362" i="2" s="1"/>
  <c r="D1358" i="1" s="1"/>
  <c r="K1366" i="2"/>
  <c r="N1366" i="2" s="1"/>
  <c r="D1362" i="1" s="1"/>
  <c r="K256" i="2"/>
  <c r="N256" i="2" s="1"/>
  <c r="D257" i="1" s="1"/>
  <c r="K7" i="2"/>
  <c r="O7" i="2"/>
  <c r="K637" i="2"/>
  <c r="N637" i="2" s="1"/>
  <c r="D638" i="1" s="1"/>
  <c r="K449" i="2"/>
  <c r="N449" i="2" s="1"/>
  <c r="D450" i="1" s="1"/>
  <c r="K8" i="2"/>
  <c r="N8" i="2" s="1"/>
  <c r="D9" i="1" s="1"/>
  <c r="N158" i="2"/>
  <c r="D159" i="1" s="1"/>
  <c r="N287" i="2"/>
  <c r="D288" i="1" s="1"/>
  <c r="O22" i="2"/>
  <c r="N1112" i="2"/>
  <c r="D1110" i="1" s="1"/>
  <c r="N342" i="2"/>
  <c r="D343" i="1" s="1"/>
  <c r="N1422" i="2"/>
  <c r="D1417" i="1" s="1"/>
  <c r="N1081" i="2"/>
  <c r="D1079" i="1" s="1"/>
  <c r="N1418" i="2"/>
  <c r="D1413" i="1" s="1"/>
  <c r="N71" i="2"/>
  <c r="D72" i="1" s="1"/>
  <c r="N732" i="2"/>
  <c r="D732" i="1" s="1"/>
  <c r="N836" i="2"/>
  <c r="D836" i="1" s="1"/>
  <c r="N979" i="2"/>
  <c r="D977" i="1" s="1"/>
  <c r="N1065" i="2"/>
  <c r="D1063" i="1" s="1"/>
  <c r="N1091" i="2"/>
  <c r="D1089" i="1" s="1"/>
  <c r="N1287" i="2"/>
  <c r="D1285" i="1" s="1"/>
  <c r="D1317" i="1"/>
  <c r="D1337" i="1"/>
  <c r="N1393" i="2"/>
  <c r="D1389" i="1" s="1"/>
  <c r="K1230" i="2"/>
  <c r="N1230" i="2" s="1"/>
  <c r="D1228" i="1" s="1"/>
  <c r="K475" i="2"/>
  <c r="N475" i="2" s="1"/>
  <c r="D476" i="1" s="1"/>
  <c r="K774" i="2"/>
  <c r="N774" i="2" s="1"/>
  <c r="D774" i="1" s="1"/>
  <c r="K850" i="2"/>
  <c r="N850" i="2" s="1"/>
  <c r="D850" i="1" s="1"/>
  <c r="K1036" i="2"/>
  <c r="N1036" i="2" s="1"/>
  <c r="D1034" i="1" s="1"/>
  <c r="K165" i="2"/>
  <c r="N165" i="2" s="1"/>
  <c r="D166" i="1" s="1"/>
  <c r="K212" i="2"/>
  <c r="N212" i="2" s="1"/>
  <c r="D213" i="1" s="1"/>
  <c r="K84" i="2"/>
  <c r="N84" i="2" s="1"/>
  <c r="D85" i="1" s="1"/>
  <c r="K285" i="2"/>
  <c r="N285" i="2" s="1"/>
  <c r="D286" i="1" s="1"/>
  <c r="K524" i="2"/>
  <c r="N524" i="2" s="1"/>
  <c r="D525" i="1" s="1"/>
  <c r="K820" i="2"/>
  <c r="N820" i="2" s="1"/>
  <c r="D820" i="1" s="1"/>
  <c r="K532" i="2"/>
  <c r="N532" i="2" s="1"/>
  <c r="D533" i="1" s="1"/>
  <c r="N1276" i="2"/>
  <c r="D1274" i="1" s="1"/>
  <c r="N1106" i="2"/>
  <c r="D1104" i="1" s="1"/>
  <c r="N874" i="2"/>
  <c r="D874" i="1" s="1"/>
  <c r="N790" i="2"/>
  <c r="D790" i="1" s="1"/>
  <c r="N272" i="2"/>
  <c r="D273" i="1" s="1"/>
  <c r="N1134" i="2"/>
  <c r="D1132" i="1" s="1"/>
  <c r="N1145" i="2"/>
  <c r="D1143" i="1" s="1"/>
  <c r="N657" i="2"/>
  <c r="D658" i="1" s="1"/>
  <c r="N967" i="2"/>
  <c r="D965" i="1" s="1"/>
  <c r="N971" i="2"/>
  <c r="D969" i="1" s="1"/>
  <c r="N1151" i="2"/>
  <c r="D1149" i="1" s="1"/>
  <c r="N243" i="2"/>
  <c r="D244" i="1" s="1"/>
  <c r="N76" i="2"/>
  <c r="D77" i="1" s="1"/>
  <c r="N136" i="2"/>
  <c r="D137" i="1" s="1"/>
  <c r="N762" i="2"/>
  <c r="D762" i="1" s="1"/>
  <c r="K779" i="2"/>
  <c r="N779" i="2" s="1"/>
  <c r="D779" i="1" s="1"/>
  <c r="K920" i="2"/>
  <c r="N920" i="2" s="1"/>
  <c r="D919" i="1" s="1"/>
  <c r="K998" i="2"/>
  <c r="N998" i="2" s="1"/>
  <c r="D996" i="1" s="1"/>
  <c r="N1181" i="2"/>
  <c r="D1179" i="1" s="1"/>
  <c r="N770" i="2"/>
  <c r="D770" i="1" s="1"/>
  <c r="N965" i="2"/>
  <c r="D963" i="1" s="1"/>
  <c r="N556" i="2"/>
  <c r="D557" i="1" s="1"/>
  <c r="K626" i="2"/>
  <c r="N626" i="2" s="1"/>
  <c r="D627" i="1" s="1"/>
  <c r="K672" i="2"/>
  <c r="N672" i="2" s="1"/>
  <c r="D673" i="1" s="1"/>
  <c r="N478" i="2"/>
  <c r="D479" i="1" s="1"/>
  <c r="N493" i="2"/>
  <c r="D494" i="1" s="1"/>
  <c r="K382" i="2"/>
  <c r="N382" i="2" s="1"/>
  <c r="D383" i="1" s="1"/>
  <c r="K1411" i="2"/>
  <c r="N1411" i="2" s="1"/>
  <c r="D1406" i="1" s="1"/>
  <c r="K1455" i="2"/>
  <c r="N1455" i="2" s="1"/>
  <c r="D1450" i="1" s="1"/>
  <c r="N1459" i="2"/>
  <c r="D1454" i="1" s="1"/>
  <c r="N150" i="2"/>
  <c r="D151" i="1" s="1"/>
  <c r="K249" i="2"/>
  <c r="N249" i="2" s="1"/>
  <c r="D250" i="1" s="1"/>
  <c r="K277" i="2"/>
  <c r="N277" i="2" s="1"/>
  <c r="D278" i="1" s="1"/>
  <c r="K289" i="2"/>
  <c r="N289" i="2" s="1"/>
  <c r="D290" i="1" s="1"/>
  <c r="K356" i="2"/>
  <c r="N356" i="2" s="1"/>
  <c r="D357" i="1" s="1"/>
  <c r="K631" i="2"/>
  <c r="N631" i="2" s="1"/>
  <c r="D632" i="1" s="1"/>
  <c r="N653" i="2"/>
  <c r="D654" i="1" s="1"/>
  <c r="K441" i="2"/>
  <c r="N441" i="2" s="1"/>
  <c r="D442" i="1" s="1"/>
  <c r="K528" i="2"/>
  <c r="N528" i="2" s="1"/>
  <c r="D529" i="1" s="1"/>
  <c r="N794" i="2"/>
  <c r="D794" i="1" s="1"/>
  <c r="N1079" i="2"/>
  <c r="D1077" i="1" s="1"/>
  <c r="K1092" i="2"/>
  <c r="N1092" i="2" s="1"/>
  <c r="D1090" i="1" s="1"/>
  <c r="N1116" i="2"/>
  <c r="D1114" i="1" s="1"/>
  <c r="N1124" i="2"/>
  <c r="D1122" i="1" s="1"/>
  <c r="N1242" i="2"/>
  <c r="D1240" i="1" s="1"/>
  <c r="K1451" i="2"/>
  <c r="N1451" i="2" s="1"/>
  <c r="D1446" i="1" s="1"/>
  <c r="N718" i="2"/>
  <c r="D718" i="1" s="1"/>
  <c r="N1110" i="2"/>
  <c r="D1108" i="1" s="1"/>
  <c r="N824" i="2"/>
  <c r="D824" i="1" s="1"/>
  <c r="N334" i="2"/>
  <c r="D335" i="1" s="1"/>
  <c r="N513" i="2"/>
  <c r="D514" i="1" s="1"/>
  <c r="N577" i="2"/>
  <c r="D578" i="1" s="1"/>
  <c r="N1102" i="2"/>
  <c r="D1100" i="1" s="1"/>
  <c r="N788" i="2"/>
  <c r="D788" i="1" s="1"/>
  <c r="N445" i="2"/>
  <c r="D446" i="1" s="1"/>
  <c r="N664" i="2"/>
  <c r="D665" i="1" s="1"/>
  <c r="N806" i="2"/>
  <c r="D806" i="1" s="1"/>
  <c r="N1190" i="2"/>
  <c r="D1188" i="1" s="1"/>
  <c r="N1435" i="2"/>
  <c r="D1430" i="1" s="1"/>
  <c r="N1406" i="2"/>
  <c r="D1401" i="1" s="1"/>
  <c r="N1404" i="2"/>
  <c r="D1399" i="1" s="1"/>
  <c r="N436" i="2"/>
  <c r="D437" i="1" s="1"/>
  <c r="N1049" i="2"/>
  <c r="D1047" i="1" s="1"/>
  <c r="N1148" i="2"/>
  <c r="D1146" i="1" s="1"/>
  <c r="N428" i="2"/>
  <c r="D429" i="1" s="1"/>
  <c r="N822" i="2"/>
  <c r="D822" i="1" s="1"/>
  <c r="N835" i="2"/>
  <c r="D835" i="1" s="1"/>
  <c r="N1374" i="2"/>
  <c r="D1370" i="1" s="1"/>
  <c r="N495" i="2"/>
  <c r="D496" i="1" s="1"/>
  <c r="N1169" i="2"/>
  <c r="D1167" i="1" s="1"/>
  <c r="N189" i="2"/>
  <c r="D190" i="1" s="1"/>
  <c r="N684" i="2"/>
  <c r="D685" i="1" s="1"/>
  <c r="N752" i="2"/>
  <c r="D752" i="1" s="1"/>
  <c r="N661" i="2"/>
  <c r="D662" i="1" s="1"/>
  <c r="N697" i="2"/>
  <c r="D698" i="1" s="1"/>
  <c r="N1378" i="2"/>
  <c r="D1374" i="1" s="1"/>
  <c r="N498" i="2"/>
  <c r="D499" i="1" s="1"/>
  <c r="N1409" i="2"/>
  <c r="D1404" i="1" s="1"/>
  <c r="N101" i="2"/>
  <c r="D102" i="1" s="1"/>
  <c r="N821" i="2"/>
  <c r="D821" i="1" s="1"/>
  <c r="N730" i="2"/>
  <c r="D730" i="1" s="1"/>
  <c r="N1017" i="2"/>
  <c r="D1015" i="1" s="1"/>
  <c r="K1171" i="2"/>
  <c r="N1171" i="2" s="1"/>
  <c r="D1169" i="1" s="1"/>
  <c r="K1178" i="2"/>
  <c r="N1178" i="2" s="1"/>
  <c r="D1176" i="1" s="1"/>
  <c r="K1211" i="2"/>
  <c r="N1211" i="2" s="1"/>
  <c r="D1209" i="1" s="1"/>
  <c r="K1219" i="2"/>
  <c r="N1219" i="2" s="1"/>
  <c r="D1217" i="1" s="1"/>
  <c r="N1221" i="2"/>
  <c r="D1219" i="1" s="1"/>
  <c r="N1390" i="2"/>
  <c r="D1386" i="1" s="1"/>
  <c r="N834" i="2"/>
  <c r="D834" i="1" s="1"/>
  <c r="K848" i="2"/>
  <c r="N848" i="2" s="1"/>
  <c r="D848" i="1" s="1"/>
  <c r="K852" i="2"/>
  <c r="N852" i="2" s="1"/>
  <c r="D852" i="1" s="1"/>
  <c r="N944" i="2"/>
  <c r="D943" i="1" s="1"/>
  <c r="N1024" i="2"/>
  <c r="D1022" i="1" s="1"/>
  <c r="K1028" i="2"/>
  <c r="N1028" i="2" s="1"/>
  <c r="D1026" i="1" s="1"/>
  <c r="N1032" i="2"/>
  <c r="D1030" i="1" s="1"/>
  <c r="N1038" i="2"/>
  <c r="D1036" i="1" s="1"/>
  <c r="N1061" i="2"/>
  <c r="D1059" i="1" s="1"/>
  <c r="K228" i="2"/>
  <c r="N228" i="2" s="1"/>
  <c r="D229" i="1" s="1"/>
  <c r="K41" i="2"/>
  <c r="N41" i="2" s="1"/>
  <c r="D42" i="1" s="1"/>
  <c r="K169" i="2"/>
  <c r="N169" i="2" s="1"/>
  <c r="D170" i="1" s="1"/>
  <c r="N197" i="2"/>
  <c r="D198" i="1" s="1"/>
  <c r="N205" i="2"/>
  <c r="D206" i="1" s="1"/>
  <c r="N216" i="2"/>
  <c r="D217" i="1" s="1"/>
  <c r="N244" i="2"/>
  <c r="D245" i="1" s="1"/>
  <c r="K124" i="2"/>
  <c r="N124" i="2" s="1"/>
  <c r="D125" i="1" s="1"/>
  <c r="N273" i="2"/>
  <c r="D274" i="1" s="1"/>
  <c r="N352" i="2"/>
  <c r="D353" i="1" s="1"/>
  <c r="K112" i="2"/>
  <c r="N112" i="2" s="1"/>
  <c r="D113" i="1" s="1"/>
  <c r="N878" i="2"/>
  <c r="D878" i="1" s="1"/>
  <c r="K633" i="2"/>
  <c r="N633" i="2" s="1"/>
  <c r="D634" i="1" s="1"/>
  <c r="N693" i="2"/>
  <c r="D694" i="1" s="1"/>
  <c r="K403" i="2"/>
  <c r="N403" i="2" s="1"/>
  <c r="D404" i="1" s="1"/>
  <c r="N506" i="2"/>
  <c r="D507" i="1" s="1"/>
  <c r="N710" i="2"/>
  <c r="D710" i="1" s="1"/>
  <c r="N797" i="2"/>
  <c r="D797" i="1" s="1"/>
  <c r="N816" i="2"/>
  <c r="D816" i="1" s="1"/>
  <c r="K1273" i="2"/>
  <c r="N1273" i="2" s="1"/>
  <c r="D1271" i="1" s="1"/>
  <c r="K1322" i="2"/>
  <c r="K1334" i="2"/>
  <c r="K658" i="2"/>
  <c r="N658" i="2" s="1"/>
  <c r="D659" i="1" s="1"/>
  <c r="K687" i="2"/>
  <c r="N687" i="2" s="1"/>
  <c r="D688" i="1" s="1"/>
  <c r="K787" i="2"/>
  <c r="N787" i="2" s="1"/>
  <c r="D787" i="1" s="1"/>
  <c r="K890" i="2"/>
  <c r="N890" i="2" s="1"/>
  <c r="D889" i="1" s="1"/>
  <c r="K1025" i="2"/>
  <c r="N1025" i="2" s="1"/>
  <c r="D1023" i="1" s="1"/>
  <c r="K1033" i="2"/>
  <c r="N1033" i="2" s="1"/>
  <c r="D1031" i="1" s="1"/>
  <c r="K1121" i="2"/>
  <c r="N1121" i="2" s="1"/>
  <c r="D1119" i="1" s="1"/>
  <c r="K176" i="2"/>
  <c r="N176" i="2" s="1"/>
  <c r="D177" i="1" s="1"/>
  <c r="K929" i="2"/>
  <c r="N929" i="2" s="1"/>
  <c r="D928" i="1" s="1"/>
  <c r="K139" i="2"/>
  <c r="N139" i="2" s="1"/>
  <c r="D140" i="1" s="1"/>
  <c r="N1241" i="2"/>
  <c r="D1239" i="1" s="1"/>
  <c r="N1379" i="2"/>
  <c r="D1375" i="1" s="1"/>
  <c r="N1419" i="2"/>
  <c r="D1414" i="1" s="1"/>
  <c r="N133" i="2"/>
  <c r="D134" i="1" s="1"/>
  <c r="N122" i="2"/>
  <c r="D123" i="1" s="1"/>
  <c r="N344" i="2"/>
  <c r="D345" i="1" s="1"/>
  <c r="N62" i="2"/>
  <c r="D63" i="1" s="1"/>
  <c r="N110" i="2"/>
  <c r="D111" i="1" s="1"/>
  <c r="N140" i="2"/>
  <c r="D141" i="1" s="1"/>
  <c r="N1303" i="2"/>
  <c r="D1301" i="1" s="1"/>
  <c r="N1371" i="2"/>
  <c r="D1367" i="1" s="1"/>
  <c r="N558" i="2"/>
  <c r="D559" i="1" s="1"/>
  <c r="N930" i="2"/>
  <c r="D929" i="1" s="1"/>
  <c r="N901" i="2"/>
  <c r="D900" i="1" s="1"/>
  <c r="N1078" i="2"/>
  <c r="D1076" i="1" s="1"/>
  <c r="N270" i="2"/>
  <c r="D271" i="1" s="1"/>
  <c r="N1222" i="2"/>
  <c r="D1220" i="1" s="1"/>
  <c r="N1361" i="2"/>
  <c r="D1357" i="1" s="1"/>
  <c r="N190" i="2"/>
  <c r="D191" i="1" s="1"/>
  <c r="N229" i="2"/>
  <c r="D230" i="1" s="1"/>
  <c r="N1074" i="2"/>
  <c r="D1072" i="1" s="1"/>
  <c r="N1416" i="2"/>
  <c r="D1411" i="1" s="1"/>
  <c r="N691" i="2"/>
  <c r="D692" i="1" s="1"/>
  <c r="N1258" i="2"/>
  <c r="D1256" i="1" s="1"/>
  <c r="K1447" i="2"/>
  <c r="N1447" i="2" s="1"/>
  <c r="D1442" i="1" s="1"/>
  <c r="N346" i="2"/>
  <c r="D347" i="1" s="1"/>
  <c r="K376" i="2"/>
  <c r="N376" i="2" s="1"/>
  <c r="D377" i="1" s="1"/>
  <c r="N1305" i="2"/>
  <c r="D1303" i="1" s="1"/>
  <c r="N742" i="2"/>
  <c r="D742" i="1" s="1"/>
  <c r="K748" i="2"/>
  <c r="N748" i="2" s="1"/>
  <c r="D748" i="1" s="1"/>
  <c r="N919" i="2"/>
  <c r="D918" i="1" s="1"/>
  <c r="N931" i="2"/>
  <c r="D930" i="1" s="1"/>
  <c r="N973" i="2"/>
  <c r="D971" i="1" s="1"/>
  <c r="N977" i="2"/>
  <c r="D975" i="1" s="1"/>
  <c r="K983" i="2"/>
  <c r="N983" i="2" s="1"/>
  <c r="D981" i="1" s="1"/>
  <c r="K1072" i="2"/>
  <c r="N1072" i="2" s="1"/>
  <c r="D1070" i="1" s="1"/>
  <c r="N1077" i="2"/>
  <c r="D1075" i="1" s="1"/>
  <c r="N1168" i="2"/>
  <c r="D1166" i="1" s="1"/>
  <c r="K1215" i="2"/>
  <c r="N1215" i="2" s="1"/>
  <c r="D1213" i="1" s="1"/>
  <c r="N1279" i="2"/>
  <c r="D1277" i="1" s="1"/>
  <c r="K1291" i="2"/>
  <c r="N1291" i="2" s="1"/>
  <c r="D1289" i="1" s="1"/>
  <c r="D1315" i="1"/>
  <c r="D1333" i="1"/>
  <c r="K1352" i="2"/>
  <c r="N543" i="2"/>
  <c r="D544" i="1" s="1"/>
  <c r="N588" i="2"/>
  <c r="D589" i="1" s="1"/>
  <c r="K618" i="2"/>
  <c r="N618" i="2" s="1"/>
  <c r="D619" i="1" s="1"/>
  <c r="K640" i="2"/>
  <c r="N640" i="2" s="1"/>
  <c r="D641" i="1" s="1"/>
  <c r="K399" i="2"/>
  <c r="N399" i="2" s="1"/>
  <c r="D400" i="1" s="1"/>
  <c r="N418" i="2"/>
  <c r="D419" i="1" s="1"/>
  <c r="K462" i="2"/>
  <c r="N462" i="2" s="1"/>
  <c r="D463" i="1" s="1"/>
  <c r="N1387" i="2"/>
  <c r="D1383" i="1" s="1"/>
  <c r="K1413" i="2"/>
  <c r="N1413" i="2" s="1"/>
  <c r="D1408" i="1" s="1"/>
  <c r="K106" i="2"/>
  <c r="N106" i="2" s="1"/>
  <c r="D107" i="1" s="1"/>
  <c r="K307" i="2"/>
  <c r="N307" i="2" s="1"/>
  <c r="D308" i="1" s="1"/>
  <c r="K316" i="2"/>
  <c r="N316" i="2" s="1"/>
  <c r="D317" i="1" s="1"/>
  <c r="K23" i="2"/>
  <c r="N23" i="2" s="1"/>
  <c r="D24" i="1" s="1"/>
  <c r="O23" i="2"/>
  <c r="K53" i="2"/>
  <c r="N53" i="2" s="1"/>
  <c r="D54" i="1" s="1"/>
  <c r="K873" i="2"/>
  <c r="N873" i="2" s="1"/>
  <c r="D873" i="1" s="1"/>
  <c r="N431" i="2"/>
  <c r="D432" i="1" s="1"/>
  <c r="N203" i="2"/>
  <c r="D204" i="1" s="1"/>
  <c r="N250" i="2"/>
  <c r="D251" i="1" s="1"/>
  <c r="N868" i="2"/>
  <c r="D868" i="1" s="1"/>
  <c r="N1391" i="2"/>
  <c r="D1387" i="1" s="1"/>
  <c r="N1252" i="2"/>
  <c r="D1250" i="1" s="1"/>
  <c r="N1288" i="2"/>
  <c r="D1286" i="1" s="1"/>
  <c r="D1328" i="1"/>
  <c r="D1344" i="1"/>
  <c r="N911" i="2"/>
  <c r="D910" i="1" s="1"/>
  <c r="N225" i="2"/>
  <c r="D226" i="1" s="1"/>
  <c r="N236" i="2"/>
  <c r="D237" i="1" s="1"/>
  <c r="N274" i="2"/>
  <c r="D275" i="1" s="1"/>
  <c r="K1248" i="2"/>
  <c r="N1248" i="2" s="1"/>
  <c r="D1246" i="1" s="1"/>
  <c r="N1426" i="2"/>
  <c r="D1421" i="1" s="1"/>
  <c r="K1449" i="2"/>
  <c r="N1449" i="2" s="1"/>
  <c r="D1444" i="1" s="1"/>
  <c r="N1453" i="2"/>
  <c r="D1448" i="1" s="1"/>
  <c r="K222" i="2"/>
  <c r="N222" i="2" s="1"/>
  <c r="D223" i="1" s="1"/>
  <c r="K364" i="2"/>
  <c r="N1439" i="2"/>
  <c r="D1434" i="1" s="1"/>
  <c r="K840" i="2"/>
  <c r="N840" i="2" s="1"/>
  <c r="D840" i="1" s="1"/>
  <c r="K180" i="2"/>
  <c r="N180" i="2" s="1"/>
  <c r="D181" i="1" s="1"/>
  <c r="K164" i="2"/>
  <c r="N164" i="2" s="1"/>
  <c r="D165" i="1" s="1"/>
  <c r="K744" i="2"/>
  <c r="N744" i="2" s="1"/>
  <c r="D744" i="1" s="1"/>
  <c r="K933" i="2"/>
  <c r="N933" i="2" s="1"/>
  <c r="D932" i="1" s="1"/>
  <c r="N972" i="2"/>
  <c r="D970" i="1" s="1"/>
  <c r="N975" i="2"/>
  <c r="D973" i="1" s="1"/>
  <c r="K985" i="2"/>
  <c r="N985" i="2" s="1"/>
  <c r="D983" i="1" s="1"/>
  <c r="N1180" i="2"/>
  <c r="D1178" i="1" s="1"/>
  <c r="N1210" i="2"/>
  <c r="D1208" i="1" s="1"/>
  <c r="N1292" i="2"/>
  <c r="D1290" i="1" s="1"/>
  <c r="K1328" i="2"/>
  <c r="D1345" i="1"/>
  <c r="D1353" i="1"/>
  <c r="K607" i="2"/>
  <c r="N607" i="2" s="1"/>
  <c r="D608" i="1" s="1"/>
  <c r="N622" i="2"/>
  <c r="D623" i="1" s="1"/>
  <c r="N670" i="2"/>
  <c r="D671" i="1" s="1"/>
  <c r="N480" i="2"/>
  <c r="D481" i="1" s="1"/>
  <c r="K1389" i="2"/>
  <c r="N1389" i="2" s="1"/>
  <c r="D1385" i="1" s="1"/>
  <c r="N1280" i="2"/>
  <c r="D1278" i="1" s="1"/>
  <c r="K1144" i="2"/>
  <c r="N1144" i="2" s="1"/>
  <c r="D1142" i="1" s="1"/>
  <c r="K1150" i="2"/>
  <c r="N1150" i="2" s="1"/>
  <c r="D1148" i="1" s="1"/>
  <c r="K1154" i="2"/>
  <c r="N1154" i="2" s="1"/>
  <c r="D1152" i="1" s="1"/>
  <c r="K240" i="2"/>
  <c r="N240" i="2" s="1"/>
  <c r="D241" i="1" s="1"/>
  <c r="K301" i="2"/>
  <c r="N301" i="2" s="1"/>
  <c r="D302" i="1" s="1"/>
  <c r="K782" i="2"/>
  <c r="N782" i="2" s="1"/>
  <c r="D782" i="1" s="1"/>
  <c r="K827" i="2"/>
  <c r="N827" i="2" s="1"/>
  <c r="D827" i="1" s="1"/>
  <c r="K831" i="2"/>
  <c r="N831" i="2" s="1"/>
  <c r="D831" i="1" s="1"/>
  <c r="K1209" i="2"/>
  <c r="N1209" i="2" s="1"/>
  <c r="D1207" i="1" s="1"/>
  <c r="K1239" i="2"/>
  <c r="N1239" i="2" s="1"/>
  <c r="D1237" i="1" s="1"/>
  <c r="K1278" i="2"/>
  <c r="N1278" i="2" s="1"/>
  <c r="D1276" i="1" s="1"/>
  <c r="K1282" i="2"/>
  <c r="N1282" i="2" s="1"/>
  <c r="D1280" i="1" s="1"/>
  <c r="K1132" i="2"/>
  <c r="N1132" i="2" s="1"/>
  <c r="D1130" i="1" s="1"/>
  <c r="K311" i="2"/>
  <c r="N311" i="2" s="1"/>
  <c r="D312" i="1" s="1"/>
  <c r="K100" i="2"/>
  <c r="N100" i="2" s="1"/>
  <c r="D101" i="1" s="1"/>
  <c r="K563" i="2"/>
  <c r="N563" i="2" s="1"/>
  <c r="D564" i="1" s="1"/>
  <c r="K627" i="2"/>
  <c r="N627" i="2" s="1"/>
  <c r="D628" i="1" s="1"/>
  <c r="K665" i="2"/>
  <c r="N665" i="2" s="1"/>
  <c r="D666" i="1" s="1"/>
  <c r="K395" i="2"/>
  <c r="N395" i="2" s="1"/>
  <c r="D396" i="1" s="1"/>
  <c r="K422" i="2"/>
  <c r="N422" i="2" s="1"/>
  <c r="D423" i="1" s="1"/>
  <c r="K489" i="2"/>
  <c r="N489" i="2" s="1"/>
  <c r="D490" i="1" s="1"/>
  <c r="K517" i="2"/>
  <c r="N517" i="2" s="1"/>
  <c r="D518" i="1" s="1"/>
  <c r="K531" i="2"/>
  <c r="N531" i="2" s="1"/>
  <c r="D532" i="1" s="1"/>
  <c r="K1139" i="2"/>
  <c r="N1139" i="2" s="1"/>
  <c r="D1137" i="1" s="1"/>
  <c r="N1245" i="2"/>
  <c r="D1243" i="1" s="1"/>
  <c r="D1354" i="1"/>
  <c r="N459" i="2"/>
  <c r="D460" i="1" s="1"/>
  <c r="N795" i="2"/>
  <c r="D795" i="1" s="1"/>
  <c r="N845" i="2"/>
  <c r="D845" i="1" s="1"/>
  <c r="N925" i="2"/>
  <c r="D924" i="1" s="1"/>
  <c r="N1240" i="2"/>
  <c r="D1238" i="1" s="1"/>
  <c r="N1001" i="2"/>
  <c r="D999" i="1" s="1"/>
  <c r="N1402" i="2"/>
  <c r="D1397" i="1" s="1"/>
  <c r="K1412" i="2"/>
  <c r="N1412" i="2" s="1"/>
  <c r="D1407" i="1" s="1"/>
  <c r="N1458" i="2"/>
  <c r="D1453" i="1" s="1"/>
  <c r="N952" i="2"/>
  <c r="D950" i="1" s="1"/>
  <c r="N371" i="2"/>
  <c r="D372" i="1" s="1"/>
  <c r="N70" i="2"/>
  <c r="D71" i="1" s="1"/>
  <c r="N1462" i="2"/>
  <c r="D1457" i="1" s="1"/>
  <c r="K547" i="2"/>
  <c r="N547" i="2" s="1"/>
  <c r="D548" i="1" s="1"/>
  <c r="K579" i="2"/>
  <c r="N579" i="2" s="1"/>
  <c r="D580" i="1" s="1"/>
  <c r="K611" i="2"/>
  <c r="N611" i="2" s="1"/>
  <c r="D612" i="1" s="1"/>
  <c r="N642" i="2"/>
  <c r="D643" i="1" s="1"/>
  <c r="N674" i="2"/>
  <c r="D675" i="1" s="1"/>
  <c r="N397" i="2"/>
  <c r="D398" i="1" s="1"/>
  <c r="N424" i="2"/>
  <c r="D425" i="1" s="1"/>
  <c r="N491" i="2"/>
  <c r="D492" i="1" s="1"/>
  <c r="K728" i="2"/>
  <c r="N728" i="2" s="1"/>
  <c r="D728" i="1" s="1"/>
  <c r="K1005" i="2"/>
  <c r="N1005" i="2" s="1"/>
  <c r="D1003" i="1" s="1"/>
  <c r="K317" i="2"/>
  <c r="N317" i="2" s="1"/>
  <c r="D318" i="1" s="1"/>
  <c r="K68" i="2"/>
  <c r="N68" i="2" s="1"/>
  <c r="D69" i="1" s="1"/>
  <c r="N181" i="2"/>
  <c r="D182" i="1" s="1"/>
  <c r="N223" i="2"/>
  <c r="D224" i="1" s="1"/>
  <c r="N234" i="2"/>
  <c r="D235" i="1" s="1"/>
  <c r="N302" i="2"/>
  <c r="D303" i="1" s="1"/>
  <c r="N319" i="2"/>
  <c r="D320" i="1" s="1"/>
  <c r="K331" i="2"/>
  <c r="N331" i="2" s="1"/>
  <c r="D332" i="1" s="1"/>
  <c r="K57" i="2"/>
  <c r="N57" i="2" s="1"/>
  <c r="D58" i="1" s="1"/>
  <c r="K107" i="2"/>
  <c r="N107" i="2" s="1"/>
  <c r="D108" i="1" s="1"/>
  <c r="N957" i="2"/>
  <c r="D955" i="1" s="1"/>
  <c r="N1003" i="2"/>
  <c r="D1001" i="1" s="1"/>
  <c r="K1045" i="2"/>
  <c r="N1045" i="2" s="1"/>
  <c r="D1043" i="1" s="1"/>
  <c r="N1093" i="2"/>
  <c r="D1091" i="1" s="1"/>
  <c r="K1097" i="2"/>
  <c r="N1097" i="2" s="1"/>
  <c r="D1095" i="1" s="1"/>
  <c r="K196" i="2"/>
  <c r="N196" i="2" s="1"/>
  <c r="D197" i="1" s="1"/>
  <c r="K1443" i="2"/>
  <c r="N1443" i="2" s="1"/>
  <c r="D1438" i="1" s="1"/>
  <c r="K1298" i="2"/>
  <c r="N1298" i="2" s="1"/>
  <c r="D1296" i="1" s="1"/>
  <c r="K1335" i="2"/>
  <c r="K304" i="2"/>
  <c r="N304" i="2" s="1"/>
  <c r="D305" i="1" s="1"/>
  <c r="K315" i="2"/>
  <c r="N315" i="2" s="1"/>
  <c r="D316" i="1" s="1"/>
  <c r="K570" i="2"/>
  <c r="N570" i="2" s="1"/>
  <c r="D571" i="1" s="1"/>
  <c r="K694" i="2"/>
  <c r="N694" i="2" s="1"/>
  <c r="D695" i="1" s="1"/>
  <c r="K520" i="2"/>
  <c r="N520" i="2" s="1"/>
  <c r="D521" i="1" s="1"/>
  <c r="K537" i="2"/>
  <c r="N537" i="2" s="1"/>
  <c r="D538" i="1" s="1"/>
  <c r="K381" i="2"/>
  <c r="K1237" i="2"/>
  <c r="N1237" i="2" s="1"/>
  <c r="D1235" i="1" s="1"/>
  <c r="N1375" i="2"/>
  <c r="D1371" i="1" s="1"/>
  <c r="N879" i="2"/>
  <c r="D879" i="1" s="1"/>
  <c r="N1109" i="2"/>
  <c r="D1107" i="1" s="1"/>
  <c r="N1228" i="2"/>
  <c r="D1226" i="1" s="1"/>
  <c r="N1446" i="2"/>
  <c r="D1441" i="1" s="1"/>
  <c r="N1432" i="2"/>
  <c r="D1427" i="1" s="1"/>
  <c r="N1383" i="2"/>
  <c r="D1379" i="1" s="1"/>
  <c r="N1152" i="2"/>
  <c r="D1150" i="1" s="1"/>
  <c r="N1170" i="2"/>
  <c r="D1168" i="1" s="1"/>
  <c r="N1004" i="2"/>
  <c r="D1002" i="1" s="1"/>
  <c r="N333" i="2"/>
  <c r="D334" i="1" s="1"/>
  <c r="K375" i="2"/>
  <c r="N375" i="2" s="1"/>
  <c r="D376" i="1" s="1"/>
  <c r="O27" i="2"/>
  <c r="K27" i="2"/>
  <c r="N27" i="2" s="1"/>
  <c r="D28" i="1" s="1"/>
  <c r="N119" i="2"/>
  <c r="D120" i="1" s="1"/>
  <c r="N1307" i="2"/>
  <c r="D1305" i="1" s="1"/>
  <c r="N1400" i="2"/>
  <c r="D1395" i="1" s="1"/>
  <c r="K597" i="2"/>
  <c r="N597" i="2" s="1"/>
  <c r="D598" i="1" s="1"/>
  <c r="N629" i="2"/>
  <c r="D630" i="1" s="1"/>
  <c r="K649" i="2"/>
  <c r="N649" i="2" s="1"/>
  <c r="D650" i="1" s="1"/>
  <c r="N663" i="2"/>
  <c r="D664" i="1" s="1"/>
  <c r="K409" i="2"/>
  <c r="N409" i="2" s="1"/>
  <c r="D410" i="1" s="1"/>
  <c r="K438" i="2"/>
  <c r="N438" i="2" s="1"/>
  <c r="D439" i="1" s="1"/>
  <c r="K474" i="2"/>
  <c r="N474" i="2" s="1"/>
  <c r="D475" i="1" s="1"/>
  <c r="K505" i="2"/>
  <c r="N505" i="2" s="1"/>
  <c r="D506" i="1" s="1"/>
  <c r="N536" i="2"/>
  <c r="D537" i="1" s="1"/>
  <c r="N238" i="2"/>
  <c r="D239" i="1" s="1"/>
  <c r="N327" i="2"/>
  <c r="D328" i="1" s="1"/>
  <c r="N365" i="2"/>
  <c r="D366" i="1" s="1"/>
  <c r="K36" i="2"/>
  <c r="N36" i="2" s="1"/>
  <c r="D37" i="1" s="1"/>
  <c r="O36" i="2"/>
  <c r="N86" i="2"/>
  <c r="D87" i="1" s="1"/>
  <c r="K955" i="2"/>
  <c r="N955" i="2" s="1"/>
  <c r="D953" i="1" s="1"/>
  <c r="K959" i="2"/>
  <c r="N959" i="2" s="1"/>
  <c r="D957" i="1" s="1"/>
  <c r="N1007" i="2"/>
  <c r="D1005" i="1" s="1"/>
  <c r="N1095" i="2"/>
  <c r="D1093" i="1" s="1"/>
  <c r="K1099" i="2"/>
  <c r="N1099" i="2" s="1"/>
  <c r="D1097" i="1" s="1"/>
  <c r="K1153" i="2"/>
  <c r="N1153" i="2" s="1"/>
  <c r="D1151" i="1" s="1"/>
  <c r="N1377" i="2"/>
  <c r="D1373" i="1" s="1"/>
  <c r="K1293" i="2"/>
  <c r="N1293" i="2" s="1"/>
  <c r="D1291" i="1" s="1"/>
  <c r="K947" i="2"/>
  <c r="N947" i="2" s="1"/>
  <c r="D946" i="1" s="1"/>
  <c r="K832" i="2"/>
  <c r="N832" i="2" s="1"/>
  <c r="D832" i="1" s="1"/>
  <c r="K953" i="2"/>
  <c r="N953" i="2" s="1"/>
  <c r="D951" i="1" s="1"/>
  <c r="K1223" i="2"/>
  <c r="N1223" i="2" s="1"/>
  <c r="D1221" i="1" s="1"/>
  <c r="K247" i="2"/>
  <c r="N247" i="2" s="1"/>
  <c r="D248" i="1" s="1"/>
  <c r="K49" i="2"/>
  <c r="N49" i="2" s="1"/>
  <c r="D50" i="1" s="1"/>
  <c r="K309" i="2"/>
  <c r="N309" i="2" s="1"/>
  <c r="D310" i="1" s="1"/>
  <c r="K350" i="2"/>
  <c r="N350" i="2" s="1"/>
  <c r="D351" i="1" s="1"/>
  <c r="K81" i="2"/>
  <c r="N81" i="2" s="1"/>
  <c r="D82" i="1" s="1"/>
  <c r="K97" i="2"/>
  <c r="N97" i="2" s="1"/>
  <c r="D98" i="1" s="1"/>
  <c r="K143" i="2"/>
  <c r="N143" i="2" s="1"/>
  <c r="D144" i="1" s="1"/>
  <c r="N265" i="2"/>
  <c r="D266" i="1" s="1"/>
  <c r="N1433" i="2"/>
  <c r="D1428" i="1" s="1"/>
  <c r="N725" i="2"/>
  <c r="D725" i="1" s="1"/>
  <c r="K366" i="2"/>
  <c r="N366" i="2" s="1"/>
  <c r="D367" i="1" s="1"/>
  <c r="N1296" i="2"/>
  <c r="D1294" i="1" s="1"/>
  <c r="K703" i="2"/>
  <c r="N703" i="2" s="1"/>
  <c r="D704" i="1" s="1"/>
  <c r="K1301" i="2"/>
  <c r="N1301" i="2" s="1"/>
  <c r="D1299" i="1" s="1"/>
  <c r="K372" i="2"/>
  <c r="N372" i="2" s="1"/>
  <c r="D373" i="1" s="1"/>
  <c r="N1082" i="2"/>
  <c r="D1080" i="1" s="1"/>
  <c r="K1262" i="2"/>
  <c r="N1262" i="2" s="1"/>
  <c r="D1260" i="1" s="1"/>
  <c r="K1316" i="2"/>
  <c r="K1354" i="2"/>
  <c r="K1002" i="2"/>
  <c r="N1002" i="2" s="1"/>
  <c r="D1000" i="1" s="1"/>
  <c r="N1128" i="2"/>
  <c r="D1126" i="1" s="1"/>
  <c r="K1200" i="2"/>
  <c r="N1200" i="2" s="1"/>
  <c r="D1198" i="1" s="1"/>
  <c r="K1232" i="2"/>
  <c r="N1232" i="2" s="1"/>
  <c r="D1230" i="1" s="1"/>
  <c r="N1401" i="2"/>
  <c r="D1396" i="1" s="1"/>
  <c r="K1281" i="2"/>
  <c r="N1281" i="2" s="1"/>
  <c r="D1279" i="1" s="1"/>
  <c r="K1166" i="2"/>
  <c r="N1166" i="2" s="1"/>
  <c r="D1164" i="1" s="1"/>
  <c r="K1044" i="2"/>
  <c r="N1044" i="2" s="1"/>
  <c r="D1042" i="1" s="1"/>
  <c r="K808" i="2"/>
  <c r="N808" i="2" s="1"/>
  <c r="D808" i="1" s="1"/>
  <c r="K974" i="2"/>
  <c r="N974" i="2" s="1"/>
  <c r="D972" i="1" s="1"/>
  <c r="K1118" i="2"/>
  <c r="N1118" i="2" s="1"/>
  <c r="D1116" i="1" s="1"/>
  <c r="K1133" i="2"/>
  <c r="N1133" i="2" s="1"/>
  <c r="D1131" i="1" s="1"/>
  <c r="K348" i="2"/>
  <c r="N348" i="2" s="1"/>
  <c r="D349" i="1" s="1"/>
  <c r="K232" i="2"/>
  <c r="N232" i="2" s="1"/>
  <c r="D233" i="1" s="1"/>
  <c r="O33" i="2"/>
  <c r="K33" i="2"/>
  <c r="N33" i="2" s="1"/>
  <c r="D34" i="1" s="1"/>
  <c r="N709" i="2"/>
  <c r="D709" i="1" s="1"/>
  <c r="N738" i="2"/>
  <c r="D738" i="1" s="1"/>
  <c r="K906" i="2"/>
  <c r="N906" i="2" s="1"/>
  <c r="D905" i="1" s="1"/>
  <c r="N1019" i="2"/>
  <c r="D1017" i="1" s="1"/>
  <c r="N1041" i="2"/>
  <c r="D1039" i="1" s="1"/>
  <c r="K1053" i="2"/>
  <c r="N1053" i="2" s="1"/>
  <c r="D1051" i="1" s="1"/>
  <c r="N1194" i="2"/>
  <c r="D1192" i="1" s="1"/>
  <c r="K1256" i="2"/>
  <c r="N1256" i="2" s="1"/>
  <c r="D1254" i="1" s="1"/>
  <c r="N1267" i="2"/>
  <c r="D1265" i="1" s="1"/>
  <c r="D1312" i="1"/>
  <c r="K1345" i="2"/>
  <c r="N1373" i="2"/>
  <c r="D1369" i="1" s="1"/>
  <c r="K1410" i="2"/>
  <c r="N1410" i="2" s="1"/>
  <c r="D1405" i="1" s="1"/>
  <c r="N1425" i="2"/>
  <c r="D1420" i="1" s="1"/>
  <c r="N1445" i="2"/>
  <c r="D1440" i="1" s="1"/>
  <c r="K214" i="2"/>
  <c r="N214" i="2" s="1"/>
  <c r="D215" i="1" s="1"/>
  <c r="N747" i="2"/>
  <c r="D747" i="1" s="1"/>
  <c r="N765" i="2"/>
  <c r="D765" i="1" s="1"/>
  <c r="K997" i="2"/>
  <c r="N997" i="2" s="1"/>
  <c r="D995" i="1" s="1"/>
  <c r="K1012" i="2"/>
  <c r="N1012" i="2" s="1"/>
  <c r="D1010" i="1" s="1"/>
  <c r="K1016" i="2"/>
  <c r="N1016" i="2" s="1"/>
  <c r="D1014" i="1" s="1"/>
  <c r="K1062" i="2"/>
  <c r="N1062" i="2" s="1"/>
  <c r="D1060" i="1" s="1"/>
  <c r="K1159" i="2"/>
  <c r="N1159" i="2" s="1"/>
  <c r="D1157" i="1" s="1"/>
  <c r="K1286" i="2"/>
  <c r="N1286" i="2" s="1"/>
  <c r="D1284" i="1" s="1"/>
  <c r="N1381" i="2"/>
  <c r="D1377" i="1" s="1"/>
  <c r="K749" i="2"/>
  <c r="N749" i="2" s="1"/>
  <c r="D749" i="1" s="1"/>
  <c r="N897" i="2"/>
  <c r="D896" i="1" s="1"/>
  <c r="K995" i="2"/>
  <c r="N995" i="2" s="1"/>
  <c r="D993" i="1" s="1"/>
  <c r="K1073" i="2"/>
  <c r="N1073" i="2" s="1"/>
  <c r="D1071" i="1" s="1"/>
  <c r="K1076" i="2"/>
  <c r="N1076" i="2" s="1"/>
  <c r="D1074" i="1" s="1"/>
  <c r="N1157" i="2"/>
  <c r="D1155" i="1" s="1"/>
  <c r="K1277" i="2"/>
  <c r="N1277" i="2" s="1"/>
  <c r="D1275" i="1" s="1"/>
  <c r="K760" i="2"/>
  <c r="N760" i="2" s="1"/>
  <c r="D760" i="1" s="1"/>
  <c r="K828" i="2"/>
  <c r="N828" i="2" s="1"/>
  <c r="D828" i="1" s="1"/>
  <c r="K1113" i="2"/>
  <c r="N1113" i="2" s="1"/>
  <c r="D1111" i="1" s="1"/>
  <c r="K1225" i="2"/>
  <c r="N1225" i="2" s="1"/>
  <c r="D1223" i="1" s="1"/>
  <c r="K1265" i="2"/>
  <c r="N1265" i="2" s="1"/>
  <c r="D1263" i="1" s="1"/>
  <c r="K1021" i="2"/>
  <c r="N1021" i="2" s="1"/>
  <c r="D1019" i="1" s="1"/>
  <c r="O17" i="2"/>
  <c r="K17" i="2"/>
  <c r="N17" i="2" s="1"/>
  <c r="D18" i="1" s="1"/>
  <c r="K210" i="2"/>
  <c r="N210" i="2" s="1"/>
  <c r="D211" i="1" s="1"/>
  <c r="K192" i="2"/>
  <c r="N192" i="2" s="1"/>
  <c r="D193" i="1" s="1"/>
  <c r="K354" i="2"/>
  <c r="N354" i="2" s="1"/>
  <c r="D355" i="1" s="1"/>
  <c r="N1138" i="2"/>
  <c r="D1136" i="1" s="1"/>
  <c r="N1177" i="2"/>
  <c r="D1175" i="1" s="1"/>
  <c r="N1249" i="2"/>
  <c r="D1247" i="1" s="1"/>
  <c r="N1098" i="2"/>
  <c r="D1096" i="1" s="1"/>
  <c r="N904" i="2"/>
  <c r="D903" i="1" s="1"/>
  <c r="K370" i="2"/>
  <c r="N370" i="2" s="1"/>
  <c r="D371" i="1" s="1"/>
  <c r="K368" i="2"/>
  <c r="N368" i="2" s="1"/>
  <c r="D369" i="1" s="1"/>
  <c r="N916" i="2"/>
  <c r="D915" i="1" s="1"/>
  <c r="N1046" i="2"/>
  <c r="D1044" i="1" s="1"/>
  <c r="N1184" i="2"/>
  <c r="D1182" i="1" s="1"/>
  <c r="N1253" i="2"/>
  <c r="D1251" i="1" s="1"/>
  <c r="K1312" i="2"/>
  <c r="K1319" i="2"/>
  <c r="K1368" i="2"/>
  <c r="N1368" i="2" s="1"/>
  <c r="D1364" i="1" s="1"/>
  <c r="N991" i="2"/>
  <c r="D989" i="1" s="1"/>
  <c r="K1006" i="2"/>
  <c r="N1006" i="2" s="1"/>
  <c r="D1004" i="1" s="1"/>
  <c r="K1105" i="2"/>
  <c r="N1105" i="2" s="1"/>
  <c r="D1103" i="1" s="1"/>
  <c r="N1146" i="2"/>
  <c r="D1144" i="1" s="1"/>
  <c r="K1212" i="2"/>
  <c r="N1212" i="2" s="1"/>
  <c r="D1210" i="1" s="1"/>
  <c r="K1429" i="2"/>
  <c r="N1429" i="2" s="1"/>
  <c r="D1424" i="1" s="1"/>
  <c r="K1342" i="2"/>
  <c r="K976" i="2"/>
  <c r="N976" i="2" s="1"/>
  <c r="D974" i="1" s="1"/>
  <c r="N1122" i="2"/>
  <c r="D1120" i="1" s="1"/>
  <c r="K1135" i="2"/>
  <c r="N1135" i="2" s="1"/>
  <c r="D1133" i="1" s="1"/>
  <c r="K262" i="2"/>
  <c r="N262" i="2" s="1"/>
  <c r="D263" i="1" s="1"/>
  <c r="K65" i="2"/>
  <c r="N65" i="2" s="1"/>
  <c r="D66" i="1" s="1"/>
  <c r="K714" i="2"/>
  <c r="N714" i="2" s="1"/>
  <c r="D714" i="1" s="1"/>
  <c r="K736" i="2"/>
  <c r="N736" i="2" s="1"/>
  <c r="D736" i="1" s="1"/>
  <c r="N740" i="2"/>
  <c r="D740" i="1" s="1"/>
  <c r="K1037" i="2"/>
  <c r="N1037" i="2" s="1"/>
  <c r="D1035" i="1" s="1"/>
  <c r="K1051" i="2"/>
  <c r="N1051" i="2" s="1"/>
  <c r="D1049" i="1" s="1"/>
  <c r="K1055" i="2"/>
  <c r="N1055" i="2" s="1"/>
  <c r="D1053" i="1" s="1"/>
  <c r="K1192" i="2"/>
  <c r="N1192" i="2" s="1"/>
  <c r="D1190" i="1" s="1"/>
  <c r="K1254" i="2"/>
  <c r="N1254" i="2" s="1"/>
  <c r="D1252" i="1" s="1"/>
  <c r="K1259" i="2"/>
  <c r="N1259" i="2" s="1"/>
  <c r="D1257" i="1" s="1"/>
  <c r="N1271" i="2"/>
  <c r="D1269" i="1" s="1"/>
  <c r="N1238" i="2"/>
  <c r="D1236" i="1" s="1"/>
  <c r="K1325" i="2"/>
  <c r="K1333" i="2"/>
  <c r="K1349" i="2"/>
  <c r="N1349" i="2" s="1"/>
  <c r="N1394" i="2"/>
  <c r="D1390" i="1" s="1"/>
  <c r="K1414" i="2"/>
  <c r="N1414" i="2" s="1"/>
  <c r="D1409" i="1" s="1"/>
  <c r="K1421" i="2"/>
  <c r="N1421" i="2" s="1"/>
  <c r="D1416" i="1" s="1"/>
  <c r="K1428" i="2"/>
  <c r="N1428" i="2" s="1"/>
  <c r="D1423" i="1" s="1"/>
  <c r="K127" i="2"/>
  <c r="N127" i="2" s="1"/>
  <c r="D128" i="1" s="1"/>
  <c r="K741" i="2"/>
  <c r="N741" i="2" s="1"/>
  <c r="D741" i="1" s="1"/>
  <c r="K755" i="2"/>
  <c r="N755" i="2" s="1"/>
  <c r="D755" i="1" s="1"/>
  <c r="K899" i="2"/>
  <c r="N899" i="2" s="1"/>
  <c r="D898" i="1" s="1"/>
  <c r="N993" i="2"/>
  <c r="D991" i="1" s="1"/>
  <c r="K1010" i="2"/>
  <c r="N1010" i="2" s="1"/>
  <c r="D1008" i="1" s="1"/>
  <c r="K1014" i="2"/>
  <c r="N1014" i="2" s="1"/>
  <c r="D1012" i="1" s="1"/>
  <c r="K1058" i="2"/>
  <c r="N1058" i="2" s="1"/>
  <c r="D1056" i="1" s="1"/>
  <c r="K1155" i="2"/>
  <c r="N1155" i="2" s="1"/>
  <c r="D1153" i="1" s="1"/>
  <c r="N1274" i="2"/>
  <c r="D1272" i="1" s="1"/>
  <c r="K1290" i="2"/>
  <c r="N1290" i="2" s="1"/>
  <c r="D1288" i="1" s="1"/>
  <c r="K1175" i="2"/>
  <c r="N1175" i="2" s="1"/>
  <c r="D1173" i="1" s="1"/>
  <c r="N745" i="2"/>
  <c r="D745" i="1" s="1"/>
  <c r="K753" i="2"/>
  <c r="N753" i="2" s="1"/>
  <c r="D753" i="1" s="1"/>
  <c r="N999" i="2"/>
  <c r="D997" i="1" s="1"/>
  <c r="N1075" i="2"/>
  <c r="D1073" i="1" s="1"/>
  <c r="N1161" i="2"/>
  <c r="D1159" i="1" s="1"/>
  <c r="N1173" i="2"/>
  <c r="D1171" i="1" s="1"/>
  <c r="N1272" i="2"/>
  <c r="D1270" i="1" s="1"/>
  <c r="N1385" i="2"/>
  <c r="D1381" i="1" s="1"/>
  <c r="M445" i="11"/>
  <c r="P445" i="11" s="1"/>
  <c r="M864" i="16"/>
  <c r="P864" i="16" s="1"/>
  <c r="M187" i="11"/>
  <c r="P187" i="11" s="1"/>
  <c r="N1044" i="9"/>
  <c r="Q1044" i="9" s="1"/>
  <c r="H1042" i="1" s="1"/>
  <c r="N1178" i="9"/>
  <c r="Q1178" i="9" s="1"/>
  <c r="H1176" i="1" s="1"/>
  <c r="N1061" i="9"/>
  <c r="Q1061" i="9" s="1"/>
  <c r="H1059" i="1" s="1"/>
  <c r="N1175" i="9"/>
  <c r="Q1175" i="9" s="1"/>
  <c r="H1173" i="1" s="1"/>
  <c r="N1101" i="9"/>
  <c r="Q1101" i="9" s="1"/>
  <c r="H1099" i="1" s="1"/>
  <c r="N261" i="9"/>
  <c r="Q261" i="9" s="1"/>
  <c r="H262" i="1" s="1"/>
  <c r="N40" i="9"/>
  <c r="Q40" i="9" s="1"/>
  <c r="H41" i="1" s="1"/>
  <c r="N299" i="9"/>
  <c r="Q299" i="9" s="1"/>
  <c r="H300" i="1" s="1"/>
  <c r="N343" i="9"/>
  <c r="Q343" i="9" s="1"/>
  <c r="H344" i="1" s="1"/>
  <c r="N469" i="9"/>
  <c r="Q469" i="9" s="1"/>
  <c r="H470" i="1" s="1"/>
  <c r="N568" i="9"/>
  <c r="Q568" i="9" s="1"/>
  <c r="H569" i="1" s="1"/>
  <c r="N443" i="9"/>
  <c r="Q443" i="9" s="1"/>
  <c r="H444" i="1" s="1"/>
  <c r="Q111" i="9"/>
  <c r="H112" i="1" s="1"/>
  <c r="N979" i="9"/>
  <c r="Q979" i="9" s="1"/>
  <c r="H977" i="1" s="1"/>
  <c r="N976" i="9"/>
  <c r="Q976" i="9" s="1"/>
  <c r="H974" i="1" s="1"/>
  <c r="N1269" i="9"/>
  <c r="Q1269" i="9" s="1"/>
  <c r="H1267" i="1" s="1"/>
  <c r="N1265" i="9"/>
  <c r="Q1265" i="9" s="1"/>
  <c r="H1263" i="1" s="1"/>
  <c r="N1137" i="9"/>
  <c r="Q1137" i="9" s="1"/>
  <c r="H1135" i="1" s="1"/>
  <c r="N241" i="9"/>
  <c r="Q241" i="9" s="1"/>
  <c r="H242" i="1" s="1"/>
  <c r="N422" i="9"/>
  <c r="Q422" i="9" s="1"/>
  <c r="H423" i="1" s="1"/>
  <c r="N480" i="9"/>
  <c r="Q480" i="9" s="1"/>
  <c r="H481" i="1" s="1"/>
  <c r="N683" i="9"/>
  <c r="Q683" i="9" s="1"/>
  <c r="H684" i="1" s="1"/>
  <c r="J868" i="4"/>
  <c r="M868" i="4" s="1"/>
  <c r="E868" i="1" s="1"/>
  <c r="N1007" i="9"/>
  <c r="Q1007" i="9" s="1"/>
  <c r="H1005" i="1" s="1"/>
  <c r="N1078" i="9"/>
  <c r="Q1078" i="9" s="1"/>
  <c r="H1076" i="1" s="1"/>
  <c r="N1145" i="9"/>
  <c r="Q1145" i="9" s="1"/>
  <c r="H1143" i="1" s="1"/>
  <c r="N1181" i="9"/>
  <c r="Q1181" i="9" s="1"/>
  <c r="H1179" i="1" s="1"/>
  <c r="N1237" i="9"/>
  <c r="Q1237" i="9" s="1"/>
  <c r="H1235" i="1" s="1"/>
  <c r="N1008" i="9"/>
  <c r="Q1008" i="9" s="1"/>
  <c r="H1006" i="1" s="1"/>
  <c r="N1066" i="9"/>
  <c r="Q1066" i="9" s="1"/>
  <c r="H1064" i="1" s="1"/>
  <c r="N1121" i="9"/>
  <c r="Q1121" i="9" s="1"/>
  <c r="H1119" i="1" s="1"/>
  <c r="N1213" i="9"/>
  <c r="Q1213" i="9" s="1"/>
  <c r="H1211" i="1" s="1"/>
  <c r="N1293" i="9"/>
  <c r="Q1293" i="9" s="1"/>
  <c r="H1291" i="1" s="1"/>
  <c r="N991" i="9"/>
  <c r="Q991" i="9" s="1"/>
  <c r="H989" i="1" s="1"/>
  <c r="N1281" i="9"/>
  <c r="Q1281" i="9" s="1"/>
  <c r="H1279" i="1" s="1"/>
  <c r="N992" i="9"/>
  <c r="Q992" i="9" s="1"/>
  <c r="H990" i="1" s="1"/>
  <c r="N1167" i="9"/>
  <c r="Q1167" i="9" s="1"/>
  <c r="H1165" i="1" s="1"/>
  <c r="N1219" i="9"/>
  <c r="Q1219" i="9" s="1"/>
  <c r="H1217" i="1" s="1"/>
  <c r="N21" i="9"/>
  <c r="Q21" i="9" s="1"/>
  <c r="H22" i="1" s="1"/>
  <c r="N141" i="9"/>
  <c r="Q141" i="9" s="1"/>
  <c r="H142" i="1" s="1"/>
  <c r="N264" i="9"/>
  <c r="Q264" i="9" s="1"/>
  <c r="H265" i="1" s="1"/>
  <c r="N293" i="9"/>
  <c r="Q293" i="9" s="1"/>
  <c r="H294" i="1" s="1"/>
  <c r="N44" i="9"/>
  <c r="Q44" i="9" s="1"/>
  <c r="H45" i="1" s="1"/>
  <c r="N279" i="9"/>
  <c r="Q279" i="9" s="1"/>
  <c r="H280" i="1" s="1"/>
  <c r="N301" i="9"/>
  <c r="Q301" i="9" s="1"/>
  <c r="H302" i="1" s="1"/>
  <c r="N1234" i="9"/>
  <c r="Q1234" i="9" s="1"/>
  <c r="H1232" i="1" s="1"/>
  <c r="N28" i="9"/>
  <c r="Q28" i="9" s="1"/>
  <c r="H29" i="1" s="1"/>
  <c r="N211" i="9"/>
  <c r="Q211" i="9" s="1"/>
  <c r="H212" i="1" s="1"/>
  <c r="N390" i="9"/>
  <c r="Q390" i="9" s="1"/>
  <c r="H391" i="1" s="1"/>
  <c r="N433" i="9"/>
  <c r="Q433" i="9" s="1"/>
  <c r="H434" i="1" s="1"/>
  <c r="N498" i="9"/>
  <c r="Q498" i="9" s="1"/>
  <c r="H499" i="1" s="1"/>
  <c r="N590" i="9"/>
  <c r="Q590" i="9" s="1"/>
  <c r="H591" i="1" s="1"/>
  <c r="N699" i="9"/>
  <c r="Q699" i="9" s="1"/>
  <c r="H700" i="1" s="1"/>
  <c r="N500" i="9"/>
  <c r="Q500" i="9" s="1"/>
  <c r="H501" i="1" s="1"/>
  <c r="N516" i="9"/>
  <c r="Q516" i="9" s="1"/>
  <c r="H517" i="1" s="1"/>
  <c r="N578" i="9"/>
  <c r="Q578" i="9" s="1"/>
  <c r="H579" i="1" s="1"/>
  <c r="N636" i="9"/>
  <c r="Q636" i="9" s="1"/>
  <c r="H637" i="1" s="1"/>
  <c r="N692" i="9"/>
  <c r="Q692" i="9" s="1"/>
  <c r="H693" i="1" s="1"/>
  <c r="N423" i="9"/>
  <c r="Q423" i="9" s="1"/>
  <c r="H424" i="1" s="1"/>
  <c r="N455" i="9"/>
  <c r="Q455" i="9" s="1"/>
  <c r="H456" i="1" s="1"/>
  <c r="N520" i="9"/>
  <c r="Q520" i="9" s="1"/>
  <c r="H521" i="1" s="1"/>
  <c r="N1401" i="9"/>
  <c r="Q1401" i="9" s="1"/>
  <c r="H1396" i="1" s="1"/>
  <c r="N1423" i="9"/>
  <c r="Q1423" i="9" s="1"/>
  <c r="H1418" i="1" s="1"/>
  <c r="N1458" i="9"/>
  <c r="Q1458" i="9" s="1"/>
  <c r="H1453" i="1" s="1"/>
  <c r="N1444" i="9"/>
  <c r="Q1444" i="9" s="1"/>
  <c r="H1439" i="1" s="1"/>
  <c r="Q1426" i="9"/>
  <c r="H1421" i="1" s="1"/>
  <c r="M376" i="10"/>
  <c r="P376" i="10" s="1"/>
  <c r="K876" i="2"/>
  <c r="N876" i="2" s="1"/>
  <c r="D876" i="1" s="1"/>
  <c r="N1088" i="9"/>
  <c r="Q1088" i="9" s="1"/>
  <c r="H1086" i="1" s="1"/>
  <c r="N964" i="9"/>
  <c r="Q964" i="9" s="1"/>
  <c r="H962" i="1" s="1"/>
  <c r="N80" i="9"/>
  <c r="Q80" i="9" s="1"/>
  <c r="H81" i="1" s="1"/>
  <c r="N1209" i="9"/>
  <c r="Q1209" i="9" s="1"/>
  <c r="H1207" i="1" s="1"/>
  <c r="N1236" i="9"/>
  <c r="Q1236" i="9" s="1"/>
  <c r="H1234" i="1" s="1"/>
  <c r="N277" i="9"/>
  <c r="Q277" i="9" s="1"/>
  <c r="H278" i="1" s="1"/>
  <c r="N583" i="9"/>
  <c r="Q583" i="9" s="1"/>
  <c r="H584" i="1" s="1"/>
  <c r="N511" i="9"/>
  <c r="Q511" i="9" s="1"/>
  <c r="H512" i="1" s="1"/>
  <c r="N410" i="9"/>
  <c r="Q410" i="9" s="1"/>
  <c r="H411" i="1" s="1"/>
  <c r="N666" i="9"/>
  <c r="Q666" i="9" s="1"/>
  <c r="H667" i="1" s="1"/>
  <c r="N1413" i="9"/>
  <c r="Q1413" i="9" s="1"/>
  <c r="H1408" i="1" s="1"/>
  <c r="M452" i="11"/>
  <c r="P452" i="11" s="1"/>
  <c r="M285" i="11"/>
  <c r="P285" i="11" s="1"/>
  <c r="I370" i="6"/>
  <c r="L370" i="6" s="1"/>
  <c r="N1011" i="9"/>
  <c r="Q1011" i="9" s="1"/>
  <c r="H1009" i="1" s="1"/>
  <c r="N1104" i="9"/>
  <c r="Q1104" i="9" s="1"/>
  <c r="H1102" i="1" s="1"/>
  <c r="N1150" i="9"/>
  <c r="Q1150" i="9" s="1"/>
  <c r="H1148" i="1" s="1"/>
  <c r="N1198" i="9"/>
  <c r="Q1198" i="9" s="1"/>
  <c r="H1196" i="1" s="1"/>
  <c r="N1282" i="9"/>
  <c r="Q1282" i="9" s="1"/>
  <c r="H1280" i="1" s="1"/>
  <c r="N1023" i="9"/>
  <c r="Q1023" i="9" s="1"/>
  <c r="H1021" i="1" s="1"/>
  <c r="N1045" i="9"/>
  <c r="Q1045" i="9" s="1"/>
  <c r="H1043" i="1" s="1"/>
  <c r="N1071" i="9"/>
  <c r="Q1071" i="9" s="1"/>
  <c r="H1069" i="1" s="1"/>
  <c r="N1107" i="9"/>
  <c r="Q1107" i="9" s="1"/>
  <c r="H1105" i="1" s="1"/>
  <c r="N1146" i="9"/>
  <c r="Q1146" i="9" s="1"/>
  <c r="H1144" i="1" s="1"/>
  <c r="N1187" i="9"/>
  <c r="Q1187" i="9" s="1"/>
  <c r="H1185" i="1" s="1"/>
  <c r="N1232" i="9"/>
  <c r="Q1232" i="9" s="1"/>
  <c r="H1230" i="1" s="1"/>
  <c r="N995" i="9"/>
  <c r="Q995" i="9" s="1"/>
  <c r="H993" i="1" s="1"/>
  <c r="N1286" i="9"/>
  <c r="Q1286" i="9" s="1"/>
  <c r="H1284" i="1" s="1"/>
  <c r="N1055" i="9"/>
  <c r="Q1055" i="9" s="1"/>
  <c r="H1053" i="1" s="1"/>
  <c r="N1186" i="9"/>
  <c r="Q1186" i="9" s="1"/>
  <c r="H1184" i="1" s="1"/>
  <c r="N32" i="9"/>
  <c r="Q32" i="9" s="1"/>
  <c r="H33" i="1" s="1"/>
  <c r="N195" i="9"/>
  <c r="Q195" i="9" s="1"/>
  <c r="H196" i="1" s="1"/>
  <c r="N273" i="9"/>
  <c r="Q273" i="9" s="1"/>
  <c r="H274" i="1" s="1"/>
  <c r="N1161" i="9"/>
  <c r="Q1161" i="9" s="1"/>
  <c r="H1159" i="1" s="1"/>
  <c r="N1260" i="9"/>
  <c r="Q1260" i="9" s="1"/>
  <c r="H1258" i="1" s="1"/>
  <c r="N64" i="9"/>
  <c r="Q64" i="9" s="1"/>
  <c r="H65" i="1" s="1"/>
  <c r="N961" i="9"/>
  <c r="Q961" i="9" s="1"/>
  <c r="H959" i="1" s="1"/>
  <c r="N1268" i="9"/>
  <c r="Q1268" i="9" s="1"/>
  <c r="H1266" i="1" s="1"/>
  <c r="N243" i="9"/>
  <c r="Q243" i="9" s="1"/>
  <c r="H244" i="1" s="1"/>
  <c r="N283" i="9"/>
  <c r="Q283" i="9" s="1"/>
  <c r="H284" i="1" s="1"/>
  <c r="N1134" i="9"/>
  <c r="Q1134" i="9" s="1"/>
  <c r="H1132" i="1" s="1"/>
  <c r="N247" i="9"/>
  <c r="Q247" i="9" s="1"/>
  <c r="H248" i="1" s="1"/>
  <c r="N358" i="9"/>
  <c r="Q358" i="9" s="1"/>
  <c r="H359" i="1" s="1"/>
  <c r="N449" i="9"/>
  <c r="Q449" i="9" s="1"/>
  <c r="H450" i="1" s="1"/>
  <c r="N556" i="9"/>
  <c r="Q556" i="9" s="1"/>
  <c r="H557" i="1" s="1"/>
  <c r="N594" i="9"/>
  <c r="Q594" i="9" s="1"/>
  <c r="H595" i="1" s="1"/>
  <c r="N507" i="9"/>
  <c r="Q507" i="9" s="1"/>
  <c r="H508" i="1" s="1"/>
  <c r="N626" i="9"/>
  <c r="Q626" i="9" s="1"/>
  <c r="H627" i="1" s="1"/>
  <c r="N641" i="9"/>
  <c r="Q641" i="9" s="1"/>
  <c r="H642" i="1" s="1"/>
  <c r="N427" i="9"/>
  <c r="Q427" i="9" s="1"/>
  <c r="H428" i="1" s="1"/>
  <c r="N459" i="9"/>
  <c r="Q459" i="9" s="1"/>
  <c r="H460" i="1" s="1"/>
  <c r="N638" i="9"/>
  <c r="Q638" i="9" s="1"/>
  <c r="H639" i="1" s="1"/>
  <c r="N1459" i="9"/>
  <c r="Q1459" i="9" s="1"/>
  <c r="H1454" i="1" s="1"/>
  <c r="N1428" i="9"/>
  <c r="Q1428" i="9" s="1"/>
  <c r="H1423" i="1" s="1"/>
  <c r="N1442" i="9"/>
  <c r="Q1442" i="9" s="1"/>
  <c r="H1437" i="1" s="1"/>
  <c r="N1456" i="9"/>
  <c r="Q1456" i="9" s="1"/>
  <c r="H1451" i="1" s="1"/>
  <c r="N1462" i="9"/>
  <c r="Q1462" i="9" s="1"/>
  <c r="H1457" i="1" s="1"/>
  <c r="M440" i="17"/>
  <c r="P440" i="17" s="1"/>
  <c r="M278" i="17"/>
  <c r="P278" i="17" s="1"/>
  <c r="N1116" i="9"/>
  <c r="Q1116" i="9" s="1"/>
  <c r="H1114" i="1" s="1"/>
  <c r="N1038" i="9"/>
  <c r="Q1038" i="9" s="1"/>
  <c r="H1036" i="1" s="1"/>
  <c r="N1118" i="9"/>
  <c r="Q1118" i="9" s="1"/>
  <c r="H1116" i="1" s="1"/>
  <c r="N1288" i="9"/>
  <c r="Q1288" i="9" s="1"/>
  <c r="H1286" i="1" s="1"/>
  <c r="N291" i="9"/>
  <c r="Q291" i="9" s="1"/>
  <c r="H292" i="1" s="1"/>
  <c r="N694" i="9"/>
  <c r="Q694" i="9" s="1"/>
  <c r="H695" i="1" s="1"/>
  <c r="N633" i="9"/>
  <c r="Q633" i="9" s="1"/>
  <c r="H634" i="1" s="1"/>
  <c r="N513" i="9"/>
  <c r="Q513" i="9" s="1"/>
  <c r="H514" i="1" s="1"/>
  <c r="N1436" i="9"/>
  <c r="Q1436" i="9" s="1"/>
  <c r="H1431" i="1" s="1"/>
  <c r="N1430" i="9"/>
  <c r="Q1430" i="9" s="1"/>
  <c r="H1425" i="1" s="1"/>
  <c r="Q376" i="9"/>
  <c r="H377" i="1" s="1"/>
  <c r="M194" i="11"/>
  <c r="P194" i="11" s="1"/>
  <c r="I364" i="6"/>
  <c r="N975" i="9"/>
  <c r="Q975" i="9" s="1"/>
  <c r="H973" i="1" s="1"/>
  <c r="N1026" i="9"/>
  <c r="Q1026" i="9" s="1"/>
  <c r="H1024" i="1" s="1"/>
  <c r="N1113" i="9"/>
  <c r="Q1113" i="9" s="1"/>
  <c r="H1111" i="1" s="1"/>
  <c r="N1173" i="9"/>
  <c r="Q1173" i="9" s="1"/>
  <c r="H1171" i="1" s="1"/>
  <c r="N1056" i="9"/>
  <c r="Q1056" i="9" s="1"/>
  <c r="H1054" i="1" s="1"/>
  <c r="N1114" i="9"/>
  <c r="Q1114" i="9" s="1"/>
  <c r="H1112" i="1" s="1"/>
  <c r="N1162" i="9"/>
  <c r="Q1162" i="9" s="1"/>
  <c r="H1160" i="1" s="1"/>
  <c r="N1191" i="9"/>
  <c r="Q1191" i="9" s="1"/>
  <c r="H1189" i="1" s="1"/>
  <c r="N1261" i="9"/>
  <c r="Q1261" i="9" s="1"/>
  <c r="H1259" i="1" s="1"/>
  <c r="N1285" i="9"/>
  <c r="Q1285" i="9" s="1"/>
  <c r="H1283" i="1" s="1"/>
  <c r="N960" i="9"/>
  <c r="Q960" i="9" s="1"/>
  <c r="H958" i="1" s="1"/>
  <c r="N1089" i="9"/>
  <c r="Q1089" i="9" s="1"/>
  <c r="H1087" i="1" s="1"/>
  <c r="N1267" i="9"/>
  <c r="Q1267" i="9" s="1"/>
  <c r="H1265" i="1" s="1"/>
  <c r="N1294" i="9"/>
  <c r="Q1294" i="9" s="1"/>
  <c r="H1292" i="1" s="1"/>
  <c r="N1081" i="9"/>
  <c r="Q1081" i="9" s="1"/>
  <c r="H1079" i="1" s="1"/>
  <c r="N41" i="9"/>
  <c r="Q41" i="9" s="1"/>
  <c r="H42" i="1" s="1"/>
  <c r="N275" i="9"/>
  <c r="Q275" i="9" s="1"/>
  <c r="H276" i="1" s="1"/>
  <c r="N1097" i="9"/>
  <c r="Q1097" i="9" s="1"/>
  <c r="H1095" i="1" s="1"/>
  <c r="N92" i="9"/>
  <c r="Q92" i="9" s="1"/>
  <c r="H93" i="1" s="1"/>
  <c r="N1284" i="9"/>
  <c r="Q1284" i="9" s="1"/>
  <c r="H1282" i="1" s="1"/>
  <c r="N271" i="9"/>
  <c r="Q271" i="9" s="1"/>
  <c r="H272" i="1" s="1"/>
  <c r="N285" i="9"/>
  <c r="Q285" i="9" s="1"/>
  <c r="H286" i="1" s="1"/>
  <c r="N1250" i="9"/>
  <c r="Q1250" i="9" s="1"/>
  <c r="H1248" i="1" s="1"/>
  <c r="N61" i="9"/>
  <c r="Q61" i="9" s="1"/>
  <c r="H62" i="1" s="1"/>
  <c r="N571" i="9"/>
  <c r="Q571" i="9" s="1"/>
  <c r="H572" i="1" s="1"/>
  <c r="N418" i="9"/>
  <c r="Q418" i="9" s="1"/>
  <c r="H419" i="1" s="1"/>
  <c r="N465" i="9"/>
  <c r="Q465" i="9" s="1"/>
  <c r="H466" i="1" s="1"/>
  <c r="N576" i="9"/>
  <c r="Q576" i="9" s="1"/>
  <c r="H577" i="1" s="1"/>
  <c r="N604" i="9"/>
  <c r="Q604" i="9" s="1"/>
  <c r="H605" i="1" s="1"/>
  <c r="N444" i="9"/>
  <c r="Q444" i="9" s="1"/>
  <c r="H445" i="1" s="1"/>
  <c r="N509" i="9"/>
  <c r="Q509" i="9" s="1"/>
  <c r="H510" i="1" s="1"/>
  <c r="N558" i="9"/>
  <c r="Q558" i="9" s="1"/>
  <c r="H559" i="1" s="1"/>
  <c r="N679" i="9"/>
  <c r="Q679" i="9" s="1"/>
  <c r="H680" i="1" s="1"/>
  <c r="N400" i="9"/>
  <c r="Q400" i="9" s="1"/>
  <c r="H401" i="1" s="1"/>
  <c r="N439" i="9"/>
  <c r="Q439" i="9" s="1"/>
  <c r="H440" i="1" s="1"/>
  <c r="N494" i="9"/>
  <c r="Q494" i="9" s="1"/>
  <c r="H495" i="1" s="1"/>
  <c r="N645" i="9"/>
  <c r="Q645" i="9" s="1"/>
  <c r="H646" i="1" s="1"/>
  <c r="N1407" i="9"/>
  <c r="Q1407" i="9" s="1"/>
  <c r="H1402" i="1" s="1"/>
  <c r="M867" i="16"/>
  <c r="P867" i="16" s="1"/>
  <c r="N873" i="9"/>
  <c r="Q873" i="9" s="1"/>
  <c r="H873" i="1" s="1"/>
  <c r="N109" i="9"/>
  <c r="Q109" i="9" s="1"/>
  <c r="H110" i="1" s="1"/>
  <c r="N13" i="9"/>
  <c r="Q13" i="9" s="1"/>
  <c r="H14" i="1" s="1"/>
  <c r="N94" i="9"/>
  <c r="Q94" i="9" s="1"/>
  <c r="H95" i="1" s="1"/>
  <c r="N1176" i="9"/>
  <c r="Q1176" i="9" s="1"/>
  <c r="H1174" i="1" s="1"/>
  <c r="N228" i="9"/>
  <c r="Q228" i="9" s="1"/>
  <c r="H229" i="1" s="1"/>
  <c r="N447" i="9"/>
  <c r="Q447" i="9" s="1"/>
  <c r="H448" i="1" s="1"/>
  <c r="N67" i="9"/>
  <c r="Q67" i="9" s="1"/>
  <c r="H68" i="1" s="1"/>
  <c r="N431" i="9"/>
  <c r="Q431" i="9" s="1"/>
  <c r="H432" i="1" s="1"/>
  <c r="N1069" i="9"/>
  <c r="Q1069" i="9" s="1"/>
  <c r="H1067" i="1" s="1"/>
  <c r="N179" i="9"/>
  <c r="Q179" i="9" s="1"/>
  <c r="H180" i="1" s="1"/>
  <c r="N1417" i="9"/>
  <c r="Q1417" i="9" s="1"/>
  <c r="H1412" i="1" s="1"/>
  <c r="J1451" i="4"/>
  <c r="M1451" i="4" s="1"/>
  <c r="E1446" i="1" s="1"/>
  <c r="K910" i="2"/>
  <c r="N910" i="2" s="1"/>
  <c r="D909" i="1" s="1"/>
  <c r="K854" i="2"/>
  <c r="N854" i="2" s="1"/>
  <c r="D854" i="1" s="1"/>
  <c r="M1357" i="10"/>
  <c r="P1357" i="10" s="1"/>
  <c r="J866" i="4"/>
  <c r="M866" i="4" s="1"/>
  <c r="E866" i="1" s="1"/>
  <c r="M1305" i="7"/>
  <c r="M1298" i="7"/>
  <c r="M866" i="10"/>
  <c r="P866" i="10" s="1"/>
  <c r="K368" i="3"/>
  <c r="N368" i="3" s="1"/>
  <c r="J876" i="4"/>
  <c r="M876" i="4" s="1"/>
  <c r="E876" i="1" s="1"/>
  <c r="M1298" i="10"/>
  <c r="P1298" i="10" s="1"/>
  <c r="M367" i="10"/>
  <c r="P367" i="10" s="1"/>
  <c r="N1304" i="9"/>
  <c r="Q1304" i="9" s="1"/>
  <c r="H1302" i="1" s="1"/>
  <c r="N1297" i="9"/>
  <c r="Q1297" i="9" s="1"/>
  <c r="H1295" i="1" s="1"/>
  <c r="N371" i="9"/>
  <c r="Q371" i="9" s="1"/>
  <c r="H372" i="1" s="1"/>
  <c r="K873" i="3"/>
  <c r="N873" i="3" s="1"/>
  <c r="J364" i="4"/>
  <c r="M377" i="10"/>
  <c r="P377" i="10" s="1"/>
  <c r="N970" i="9"/>
  <c r="Q970" i="9" s="1"/>
  <c r="H968" i="1" s="1"/>
  <c r="N1042" i="9"/>
  <c r="Q1042" i="9" s="1"/>
  <c r="H1040" i="1" s="1"/>
  <c r="N1074" i="9"/>
  <c r="Q1074" i="9" s="1"/>
  <c r="H1072" i="1" s="1"/>
  <c r="N1098" i="9"/>
  <c r="Q1098" i="9" s="1"/>
  <c r="H1096" i="1" s="1"/>
  <c r="N1147" i="9"/>
  <c r="Q1147" i="9" s="1"/>
  <c r="H1145" i="1" s="1"/>
  <c r="N1223" i="9"/>
  <c r="Q1223" i="9" s="1"/>
  <c r="H1221" i="1" s="1"/>
  <c r="N8" i="9"/>
  <c r="Q8" i="9" s="1"/>
  <c r="H9" i="1" s="1"/>
  <c r="N119" i="9"/>
  <c r="Q119" i="9" s="1"/>
  <c r="H120" i="1" s="1"/>
  <c r="N962" i="9"/>
  <c r="Q962" i="9" s="1"/>
  <c r="H960" i="1" s="1"/>
  <c r="N982" i="9"/>
  <c r="Q982" i="9" s="1"/>
  <c r="H980" i="1" s="1"/>
  <c r="N996" i="9"/>
  <c r="Q996" i="9" s="1"/>
  <c r="H994" i="1" s="1"/>
  <c r="N1052" i="9"/>
  <c r="Q1052" i="9" s="1"/>
  <c r="H1050" i="1" s="1"/>
  <c r="N1160" i="9"/>
  <c r="Q1160" i="9" s="1"/>
  <c r="H1158" i="1" s="1"/>
  <c r="N1241" i="9"/>
  <c r="Q1241" i="9" s="1"/>
  <c r="H1239" i="1" s="1"/>
  <c r="N1258" i="9"/>
  <c r="Q1258" i="9" s="1"/>
  <c r="H1256" i="1" s="1"/>
  <c r="N48" i="9"/>
  <c r="Q48" i="9" s="1"/>
  <c r="H49" i="1" s="1"/>
  <c r="N99" i="9"/>
  <c r="Q99" i="9" s="1"/>
  <c r="H100" i="1" s="1"/>
  <c r="N164" i="9"/>
  <c r="Q164" i="9" s="1"/>
  <c r="H165" i="1" s="1"/>
  <c r="N382" i="9"/>
  <c r="Q382" i="9" s="1"/>
  <c r="H383" i="1" s="1"/>
  <c r="N416" i="9"/>
  <c r="Q416" i="9" s="1"/>
  <c r="H417" i="1" s="1"/>
  <c r="N467" i="9"/>
  <c r="Q467" i="9" s="1"/>
  <c r="H468" i="1" s="1"/>
  <c r="N588" i="9"/>
  <c r="Q588" i="9" s="1"/>
  <c r="H589" i="1" s="1"/>
  <c r="N701" i="9"/>
  <c r="Q701" i="9" s="1"/>
  <c r="H702" i="1" s="1"/>
  <c r="N46" i="9"/>
  <c r="Q46" i="9" s="1"/>
  <c r="H47" i="1" s="1"/>
  <c r="N60" i="9"/>
  <c r="Q60" i="9" s="1"/>
  <c r="H61" i="1" s="1"/>
  <c r="N91" i="9"/>
  <c r="Q91" i="9" s="1"/>
  <c r="H92" i="1" s="1"/>
  <c r="N140" i="9"/>
  <c r="Q140" i="9" s="1"/>
  <c r="H141" i="1" s="1"/>
  <c r="N233" i="9"/>
  <c r="Q233" i="9" s="1"/>
  <c r="H234" i="1" s="1"/>
  <c r="N404" i="9"/>
  <c r="Q404" i="9" s="1"/>
  <c r="H405" i="1" s="1"/>
  <c r="N451" i="9"/>
  <c r="Q451" i="9" s="1"/>
  <c r="H452" i="1" s="1"/>
  <c r="N531" i="9"/>
  <c r="Q531" i="9" s="1"/>
  <c r="H532" i="1" s="1"/>
  <c r="N603" i="9"/>
  <c r="Q603" i="9" s="1"/>
  <c r="H604" i="1" s="1"/>
  <c r="K1333" i="3"/>
  <c r="N1333" i="3" s="1"/>
  <c r="K1380" i="2"/>
  <c r="N1380" i="2" s="1"/>
  <c r="D1376" i="1" s="1"/>
  <c r="K1441" i="2"/>
  <c r="N1441" i="2" s="1"/>
  <c r="D1436" i="1" s="1"/>
  <c r="K789" i="2"/>
  <c r="N789" i="2" s="1"/>
  <c r="D789" i="1" s="1"/>
  <c r="K716" i="2"/>
  <c r="N716" i="2" s="1"/>
  <c r="D716" i="1" s="1"/>
  <c r="I379" i="5"/>
  <c r="G380" i="1" s="1"/>
  <c r="G1464" i="5"/>
  <c r="K823" i="2"/>
  <c r="N823" i="2" s="1"/>
  <c r="D823" i="1" s="1"/>
  <c r="K989" i="2"/>
  <c r="N989" i="2" s="1"/>
  <c r="D987" i="1" s="1"/>
  <c r="K1031" i="2"/>
  <c r="N1031" i="2" s="1"/>
  <c r="D1029" i="1" s="1"/>
  <c r="K1054" i="2"/>
  <c r="N1054" i="2" s="1"/>
  <c r="D1052" i="1" s="1"/>
  <c r="K1083" i="2"/>
  <c r="N1083" i="2" s="1"/>
  <c r="D1081" i="1" s="1"/>
  <c r="K1104" i="2"/>
  <c r="N1104" i="2" s="1"/>
  <c r="D1102" i="1" s="1"/>
  <c r="K1204" i="2"/>
  <c r="N1204" i="2" s="1"/>
  <c r="D1202" i="1" s="1"/>
  <c r="K1214" i="2"/>
  <c r="N1214" i="2" s="1"/>
  <c r="D1212" i="1" s="1"/>
  <c r="K1243" i="2"/>
  <c r="N1243" i="2" s="1"/>
  <c r="D1241" i="1" s="1"/>
  <c r="K1311" i="2"/>
  <c r="N1311" i="2" s="1"/>
  <c r="K1341" i="2"/>
  <c r="J1360" i="4"/>
  <c r="K809" i="2"/>
  <c r="N809" i="2" s="1"/>
  <c r="D809" i="1" s="1"/>
  <c r="I1393" i="6"/>
  <c r="L1393" i="6" s="1"/>
  <c r="J1384" i="4"/>
  <c r="M1384" i="4" s="1"/>
  <c r="E1380" i="1" s="1"/>
  <c r="K735" i="2"/>
  <c r="N735" i="2" s="1"/>
  <c r="D735" i="1" s="1"/>
  <c r="K751" i="2"/>
  <c r="N751" i="2" s="1"/>
  <c r="D751" i="1" s="1"/>
  <c r="K801" i="2"/>
  <c r="N801" i="2" s="1"/>
  <c r="D801" i="1" s="1"/>
  <c r="K838" i="2"/>
  <c r="N838" i="2" s="1"/>
  <c r="D838" i="1" s="1"/>
  <c r="M1299" i="7"/>
  <c r="N1299" i="9"/>
  <c r="Q1299" i="9" s="1"/>
  <c r="H1297" i="1" s="1"/>
  <c r="M367" i="7"/>
  <c r="N1296" i="9"/>
  <c r="Q1296" i="9" s="1"/>
  <c r="H1294" i="1" s="1"/>
  <c r="K365" i="3"/>
  <c r="N365" i="3" s="1"/>
  <c r="I378" i="6"/>
  <c r="L378" i="6" s="1"/>
  <c r="N474" i="9"/>
  <c r="Q474" i="9" s="1"/>
  <c r="H475" i="1" s="1"/>
  <c r="N151" i="9"/>
  <c r="Q151" i="9" s="1"/>
  <c r="H152" i="1" s="1"/>
  <c r="N72" i="9"/>
  <c r="Q72" i="9" s="1"/>
  <c r="H73" i="1" s="1"/>
  <c r="N888" i="9"/>
  <c r="Q888" i="9" s="1"/>
  <c r="H887" i="1" s="1"/>
  <c r="K815" i="2"/>
  <c r="N815" i="2" s="1"/>
  <c r="D815" i="1" s="1"/>
  <c r="I1361" i="6"/>
  <c r="L1361" i="6" s="1"/>
  <c r="I1387" i="6"/>
  <c r="L1387" i="6" s="1"/>
  <c r="K1433" i="3"/>
  <c r="N1433" i="3" s="1"/>
  <c r="J1341" i="4"/>
  <c r="M1341" i="4" s="1"/>
  <c r="E1338" i="1" s="1"/>
  <c r="M460" i="17"/>
  <c r="P460" i="17" s="1"/>
  <c r="N1300" i="9"/>
  <c r="Q1300" i="9" s="1"/>
  <c r="H1298" i="1" s="1"/>
  <c r="F1047" i="11"/>
  <c r="N998" i="9"/>
  <c r="Q998" i="9" s="1"/>
  <c r="H996" i="1" s="1"/>
  <c r="N1126" i="9"/>
  <c r="Q1126" i="9" s="1"/>
  <c r="H1124" i="1" s="1"/>
  <c r="N1170" i="9"/>
  <c r="Q1170" i="9" s="1"/>
  <c r="H1168" i="1" s="1"/>
  <c r="N1245" i="9"/>
  <c r="Q1245" i="9" s="1"/>
  <c r="H1243" i="1" s="1"/>
  <c r="N59" i="9"/>
  <c r="Q59" i="9" s="1"/>
  <c r="H60" i="1" s="1"/>
  <c r="N113" i="9"/>
  <c r="Q113" i="9" s="1"/>
  <c r="H114" i="1" s="1"/>
  <c r="N1214" i="9"/>
  <c r="Q1214" i="9" s="1"/>
  <c r="H1212" i="1" s="1"/>
  <c r="N435" i="9"/>
  <c r="Q435" i="9" s="1"/>
  <c r="H436" i="1" s="1"/>
  <c r="N599" i="9"/>
  <c r="Q599" i="9" s="1"/>
  <c r="H600" i="1" s="1"/>
  <c r="N1225" i="9"/>
  <c r="Q1225" i="9" s="1"/>
  <c r="H1223" i="1" s="1"/>
  <c r="N1072" i="9"/>
  <c r="Q1072" i="9" s="1"/>
  <c r="H1070" i="1" s="1"/>
  <c r="N248" i="9"/>
  <c r="Q248" i="9" s="1"/>
  <c r="H249" i="1" s="1"/>
  <c r="N457" i="9"/>
  <c r="Q457" i="9" s="1"/>
  <c r="H458" i="1" s="1"/>
  <c r="N646" i="9"/>
  <c r="Q646" i="9" s="1"/>
  <c r="H647" i="1" s="1"/>
  <c r="N110" i="9"/>
  <c r="Q110" i="9" s="1"/>
  <c r="H111" i="1" s="1"/>
  <c r="N66" i="9"/>
  <c r="Q66" i="9" s="1"/>
  <c r="H67" i="1" s="1"/>
  <c r="J1464" i="16"/>
  <c r="N929" i="9"/>
  <c r="Q929" i="9" s="1"/>
  <c r="H928" i="1" s="1"/>
  <c r="K1335" i="3"/>
  <c r="N1335" i="3" s="1"/>
  <c r="J1459" i="4"/>
  <c r="M1459" i="4" s="1"/>
  <c r="E1454" i="1" s="1"/>
  <c r="K943" i="2"/>
  <c r="N943" i="2" s="1"/>
  <c r="D942" i="1" s="1"/>
  <c r="K766" i="2"/>
  <c r="N766" i="2" s="1"/>
  <c r="D766" i="1" s="1"/>
  <c r="K894" i="2"/>
  <c r="N894" i="2" s="1"/>
  <c r="D893" i="1" s="1"/>
  <c r="K918" i="2"/>
  <c r="N918" i="2" s="1"/>
  <c r="D917" i="1" s="1"/>
  <c r="M914" i="17"/>
  <c r="P914" i="17" s="1"/>
  <c r="K784" i="2"/>
  <c r="N784" i="2" s="1"/>
  <c r="D784" i="1" s="1"/>
  <c r="I1371" i="6"/>
  <c r="L1371" i="6" s="1"/>
  <c r="I1379" i="6"/>
  <c r="L1379" i="6" s="1"/>
  <c r="I1391" i="6"/>
  <c r="L1391" i="6" s="1"/>
  <c r="J1324" i="4"/>
  <c r="M1324" i="4" s="1"/>
  <c r="E1321" i="1" s="1"/>
  <c r="J1333" i="4"/>
  <c r="M1333" i="4" s="1"/>
  <c r="E1330" i="1" s="1"/>
  <c r="J1349" i="4"/>
  <c r="M1349" i="4" s="1"/>
  <c r="E1346" i="1" s="1"/>
  <c r="N1303" i="9"/>
  <c r="Q1303" i="9" s="1"/>
  <c r="H1301" i="1" s="1"/>
  <c r="M368" i="7"/>
  <c r="J370" i="4"/>
  <c r="M370" i="4" s="1"/>
  <c r="E371" i="1" s="1"/>
  <c r="N1302" i="9"/>
  <c r="Q1302" i="9" s="1"/>
  <c r="H1300" i="1" s="1"/>
  <c r="N1295" i="9"/>
  <c r="Q1295" i="9" s="1"/>
  <c r="H1293" i="1" s="1"/>
  <c r="M1462" i="7"/>
  <c r="M376" i="7"/>
  <c r="J377" i="4"/>
  <c r="M377" i="4" s="1"/>
  <c r="E378" i="1" s="1"/>
  <c r="K1302" i="2"/>
  <c r="N1302" i="2" s="1"/>
  <c r="D1300" i="1" s="1"/>
  <c r="N967" i="9"/>
  <c r="Q967" i="9" s="1"/>
  <c r="H965" i="1" s="1"/>
  <c r="N980" i="9"/>
  <c r="Q980" i="9" s="1"/>
  <c r="H978" i="1" s="1"/>
  <c r="N1009" i="9"/>
  <c r="Q1009" i="9" s="1"/>
  <c r="H1007" i="1" s="1"/>
  <c r="N1020" i="9"/>
  <c r="Q1020" i="9" s="1"/>
  <c r="H1018" i="1" s="1"/>
  <c r="N1102" i="9"/>
  <c r="Q1102" i="9" s="1"/>
  <c r="H1100" i="1" s="1"/>
  <c r="N1131" i="9"/>
  <c r="Q1131" i="9" s="1"/>
  <c r="H1129" i="1" s="1"/>
  <c r="N1158" i="9"/>
  <c r="Q1158" i="9" s="1"/>
  <c r="H1156" i="1" s="1"/>
  <c r="N1180" i="9"/>
  <c r="Q1180" i="9" s="1"/>
  <c r="H1178" i="1" s="1"/>
  <c r="N1203" i="9"/>
  <c r="Q1203" i="9" s="1"/>
  <c r="H1201" i="1" s="1"/>
  <c r="N107" i="9"/>
  <c r="Q107" i="9" s="1"/>
  <c r="H108" i="1" s="1"/>
  <c r="N412" i="9"/>
  <c r="Q412" i="9" s="1"/>
  <c r="H413" i="1" s="1"/>
  <c r="N527" i="9"/>
  <c r="Q527" i="9" s="1"/>
  <c r="H528" i="1" s="1"/>
  <c r="N1090" i="9"/>
  <c r="Q1090" i="9" s="1"/>
  <c r="H1088" i="1" s="1"/>
  <c r="N954" i="9"/>
  <c r="Q954" i="9" s="1"/>
  <c r="H952" i="1" s="1"/>
  <c r="N398" i="9"/>
  <c r="Q398" i="9" s="1"/>
  <c r="H399" i="1" s="1"/>
  <c r="N592" i="9"/>
  <c r="Q592" i="9" s="1"/>
  <c r="H593" i="1" s="1"/>
  <c r="N985" i="9"/>
  <c r="Q985" i="9" s="1"/>
  <c r="H983" i="1" s="1"/>
  <c r="N917" i="9"/>
  <c r="Q917" i="9" s="1"/>
  <c r="H916" i="1" s="1"/>
  <c r="K1360" i="2"/>
  <c r="I1374" i="6"/>
  <c r="L1374" i="6" s="1"/>
  <c r="K1452" i="3"/>
  <c r="N1452" i="3" s="1"/>
  <c r="J1329" i="4"/>
  <c r="M1329" i="4" s="1"/>
  <c r="E1326" i="1" s="1"/>
  <c r="K372" i="3"/>
  <c r="N372" i="3" s="1"/>
  <c r="N1306" i="9"/>
  <c r="Q1306" i="9" s="1"/>
  <c r="H1304" i="1" s="1"/>
  <c r="I374" i="6"/>
  <c r="L374" i="6" s="1"/>
  <c r="N1307" i="9"/>
  <c r="Q1307" i="9" s="1"/>
  <c r="H1305" i="1" s="1"/>
  <c r="K1308" i="2"/>
  <c r="N1308" i="2" s="1"/>
  <c r="D1306" i="1" s="1"/>
  <c r="N1305" i="9"/>
  <c r="Q1305" i="9" s="1"/>
  <c r="H1303" i="1" s="1"/>
  <c r="N1298" i="9"/>
  <c r="Q1298" i="9" s="1"/>
  <c r="H1296" i="1" s="1"/>
  <c r="M364" i="7"/>
  <c r="J1462" i="4"/>
  <c r="M1462" i="4" s="1"/>
  <c r="E1457" i="1" s="1"/>
  <c r="N977" i="9"/>
  <c r="Q977" i="9" s="1"/>
  <c r="H975" i="1" s="1"/>
  <c r="N1012" i="9"/>
  <c r="Q1012" i="9" s="1"/>
  <c r="H1010" i="1" s="1"/>
  <c r="N1027" i="9"/>
  <c r="Q1027" i="9" s="1"/>
  <c r="H1025" i="1" s="1"/>
  <c r="N1136" i="9"/>
  <c r="Q1136" i="9" s="1"/>
  <c r="H1134" i="1" s="1"/>
  <c r="N1199" i="9"/>
  <c r="Q1199" i="9" s="1"/>
  <c r="H1197" i="1" s="1"/>
  <c r="N1275" i="9"/>
  <c r="Q1275" i="9" s="1"/>
  <c r="H1273" i="1" s="1"/>
  <c r="N169" i="9"/>
  <c r="Q169" i="9" s="1"/>
  <c r="H170" i="1" s="1"/>
  <c r="N57" i="9"/>
  <c r="Q57" i="9" s="1"/>
  <c r="H58" i="1" s="1"/>
  <c r="N1017" i="9"/>
  <c r="Q1017" i="9" s="1"/>
  <c r="H1015" i="1" s="1"/>
  <c r="N213" i="9"/>
  <c r="Q213" i="9" s="1"/>
  <c r="H214" i="1" s="1"/>
  <c r="N388" i="9"/>
  <c r="Q388" i="9" s="1"/>
  <c r="H389" i="1" s="1"/>
  <c r="N1046" i="9"/>
  <c r="Q1046" i="9" s="1"/>
  <c r="H1044" i="1" s="1"/>
  <c r="N420" i="9"/>
  <c r="Q420" i="9" s="1"/>
  <c r="H421" i="1" s="1"/>
  <c r="N569" i="9"/>
  <c r="Q569" i="9" s="1"/>
  <c r="H570" i="1" s="1"/>
  <c r="N104" i="9"/>
  <c r="Q104" i="9" s="1"/>
  <c r="H105" i="1" s="1"/>
  <c r="N902" i="9"/>
  <c r="Q902" i="9" s="1"/>
  <c r="H901" i="1" s="1"/>
  <c r="K1356" i="3"/>
  <c r="N1356" i="3" s="1"/>
  <c r="K893" i="2"/>
  <c r="N893" i="2" s="1"/>
  <c r="D892" i="1" s="1"/>
  <c r="M939" i="11"/>
  <c r="P939" i="11" s="1"/>
  <c r="M1302" i="7"/>
  <c r="M201" i="11"/>
  <c r="P201" i="11" s="1"/>
  <c r="M705" i="10"/>
  <c r="P705" i="10" s="1"/>
  <c r="K868" i="3"/>
  <c r="N868" i="3" s="1"/>
  <c r="M1296" i="10"/>
  <c r="P1296" i="10" s="1"/>
  <c r="N1308" i="9"/>
  <c r="Q1308" i="9" s="1"/>
  <c r="H1306" i="1" s="1"/>
  <c r="N1301" i="9"/>
  <c r="Q1301" i="9" s="1"/>
  <c r="H1299" i="1" s="1"/>
  <c r="N879" i="9"/>
  <c r="Q879" i="9" s="1"/>
  <c r="H879" i="1" s="1"/>
  <c r="N363" i="9"/>
  <c r="Q363" i="9" s="1"/>
  <c r="H364" i="1" s="1"/>
  <c r="K1295" i="2"/>
  <c r="N1295" i="2" s="1"/>
  <c r="D1293" i="1" s="1"/>
  <c r="M704" i="10"/>
  <c r="P704" i="10" s="1"/>
  <c r="N1001" i="9"/>
  <c r="Q1001" i="9" s="1"/>
  <c r="H999" i="1" s="1"/>
  <c r="N1067" i="9"/>
  <c r="Q1067" i="9" s="1"/>
  <c r="H1065" i="1" s="1"/>
  <c r="N1076" i="9"/>
  <c r="Q1076" i="9" s="1"/>
  <c r="H1074" i="1" s="1"/>
  <c r="N1138" i="9"/>
  <c r="Q1138" i="9" s="1"/>
  <c r="H1136" i="1" s="1"/>
  <c r="N1151" i="9"/>
  <c r="Q1151" i="9" s="1"/>
  <c r="H1149" i="1" s="1"/>
  <c r="N1251" i="9"/>
  <c r="Q1251" i="9" s="1"/>
  <c r="H1249" i="1" s="1"/>
  <c r="N65" i="9"/>
  <c r="Q65" i="9" s="1"/>
  <c r="H66" i="1" s="1"/>
  <c r="N951" i="9"/>
  <c r="N965" i="9"/>
  <c r="Q965" i="9" s="1"/>
  <c r="H963" i="1" s="1"/>
  <c r="N993" i="9"/>
  <c r="Q993" i="9" s="1"/>
  <c r="H991" i="1" s="1"/>
  <c r="N1014" i="9"/>
  <c r="Q1014" i="9" s="1"/>
  <c r="H1012" i="1" s="1"/>
  <c r="N1154" i="9"/>
  <c r="Q1154" i="9" s="1"/>
  <c r="H1152" i="1" s="1"/>
  <c r="N1279" i="9"/>
  <c r="Q1279" i="9" s="1"/>
  <c r="H1277" i="1" s="1"/>
  <c r="F1464" i="9"/>
  <c r="N136" i="9"/>
  <c r="Q136" i="9" s="1"/>
  <c r="H137" i="1" s="1"/>
  <c r="N219" i="9"/>
  <c r="Q219" i="9" s="1"/>
  <c r="H220" i="1" s="1"/>
  <c r="N406" i="9"/>
  <c r="Q406" i="9" s="1"/>
  <c r="H407" i="1" s="1"/>
  <c r="N441" i="9"/>
  <c r="Q441" i="9" s="1"/>
  <c r="H442" i="1" s="1"/>
  <c r="N521" i="9"/>
  <c r="Q521" i="9" s="1"/>
  <c r="H522" i="1" s="1"/>
  <c r="N656" i="9"/>
  <c r="Q656" i="9" s="1"/>
  <c r="H657" i="1" s="1"/>
  <c r="N53" i="9"/>
  <c r="Q53" i="9" s="1"/>
  <c r="H54" i="1" s="1"/>
  <c r="N78" i="9"/>
  <c r="Q78" i="9" s="1"/>
  <c r="H79" i="1" s="1"/>
  <c r="N96" i="9"/>
  <c r="Q96" i="9" s="1"/>
  <c r="H97" i="1" s="1"/>
  <c r="N161" i="9"/>
  <c r="Q161" i="9" s="1"/>
  <c r="H162" i="1" s="1"/>
  <c r="N392" i="9"/>
  <c r="Q392" i="9" s="1"/>
  <c r="H393" i="1" s="1"/>
  <c r="N425" i="9"/>
  <c r="Q425" i="9" s="1"/>
  <c r="H426" i="1" s="1"/>
  <c r="N463" i="9"/>
  <c r="Q463" i="9" s="1"/>
  <c r="H464" i="1" s="1"/>
  <c r="N579" i="9"/>
  <c r="Q579" i="9" s="1"/>
  <c r="H580" i="1" s="1"/>
  <c r="N652" i="9"/>
  <c r="Q652" i="9" s="1"/>
  <c r="H653" i="1" s="1"/>
  <c r="K876" i="3"/>
  <c r="N876" i="3" s="1"/>
  <c r="L605" i="6"/>
  <c r="L610" i="6"/>
  <c r="L678" i="6"/>
  <c r="K922" i="2"/>
  <c r="N922" i="2" s="1"/>
  <c r="D921" i="1" s="1"/>
  <c r="K1331" i="3"/>
  <c r="N1331" i="3" s="1"/>
  <c r="K1420" i="2"/>
  <c r="N1420" i="2" s="1"/>
  <c r="D1415" i="1" s="1"/>
  <c r="K758" i="2"/>
  <c r="N758" i="2" s="1"/>
  <c r="D758" i="1" s="1"/>
  <c r="K981" i="2"/>
  <c r="N981" i="2" s="1"/>
  <c r="D979" i="1" s="1"/>
  <c r="K1013" i="2"/>
  <c r="N1013" i="2" s="1"/>
  <c r="D1011" i="1" s="1"/>
  <c r="K1047" i="2"/>
  <c r="N1047" i="2" s="1"/>
  <c r="D1045" i="1" s="1"/>
  <c r="K1068" i="2"/>
  <c r="N1068" i="2" s="1"/>
  <c r="D1066" i="1" s="1"/>
  <c r="K1096" i="2"/>
  <c r="N1096" i="2" s="1"/>
  <c r="D1094" i="1" s="1"/>
  <c r="K1136" i="2"/>
  <c r="N1136" i="2" s="1"/>
  <c r="D1134" i="1" s="1"/>
  <c r="K1188" i="2"/>
  <c r="N1188" i="2" s="1"/>
  <c r="D1186" i="1" s="1"/>
  <c r="K1208" i="2"/>
  <c r="N1208" i="2" s="1"/>
  <c r="D1206" i="1" s="1"/>
  <c r="K1233" i="2"/>
  <c r="N1233" i="2" s="1"/>
  <c r="D1231" i="1" s="1"/>
  <c r="K1251" i="2"/>
  <c r="N1251" i="2" s="1"/>
  <c r="D1249" i="1" s="1"/>
  <c r="K1289" i="2"/>
  <c r="N1289" i="2" s="1"/>
  <c r="D1287" i="1" s="1"/>
  <c r="K1321" i="2"/>
  <c r="K1337" i="2"/>
  <c r="K1353" i="2"/>
  <c r="M205" i="11"/>
  <c r="K777" i="2"/>
  <c r="N777" i="2" s="1"/>
  <c r="D777" i="1" s="1"/>
  <c r="I1407" i="6"/>
  <c r="L1407" i="6" s="1"/>
  <c r="J1392" i="4"/>
  <c r="M1392" i="4" s="1"/>
  <c r="E1388" i="1" s="1"/>
  <c r="K743" i="2"/>
  <c r="N743" i="2" s="1"/>
  <c r="D743" i="1" s="1"/>
  <c r="K830" i="2"/>
  <c r="N830" i="2" s="1"/>
  <c r="D830" i="1" s="1"/>
  <c r="K846" i="2"/>
  <c r="N846" i="2" s="1"/>
  <c r="D846" i="1" s="1"/>
  <c r="K945" i="2"/>
  <c r="N945" i="2" s="1"/>
  <c r="D944" i="1" s="1"/>
  <c r="M339" i="11"/>
  <c r="P339" i="11" s="1"/>
  <c r="M775" i="10" l="1"/>
  <c r="P775" i="10" s="1"/>
  <c r="F775" i="1" s="1"/>
  <c r="P131" i="10"/>
  <c r="P41" i="10"/>
  <c r="P294" i="10"/>
  <c r="P384" i="10"/>
  <c r="P507" i="10"/>
  <c r="P42" i="10"/>
  <c r="P169" i="10"/>
  <c r="P1164" i="16"/>
  <c r="P1024" i="11"/>
  <c r="P906" i="11"/>
  <c r="P1023" i="11"/>
  <c r="P23" i="10"/>
  <c r="P87" i="10"/>
  <c r="P230" i="10"/>
  <c r="P201" i="10"/>
  <c r="P185" i="10"/>
  <c r="P151" i="10"/>
  <c r="P166" i="10"/>
  <c r="P215" i="10"/>
  <c r="P154" i="16"/>
  <c r="P1016" i="11"/>
  <c r="F169" i="1"/>
  <c r="P134" i="10"/>
  <c r="P243" i="16"/>
  <c r="P244" i="16"/>
  <c r="P127" i="16"/>
  <c r="P209" i="16"/>
  <c r="P1267" i="16"/>
  <c r="P769" i="10"/>
  <c r="P1028" i="17"/>
  <c r="P509" i="10"/>
  <c r="P252" i="10"/>
  <c r="P102" i="10"/>
  <c r="P76" i="10"/>
  <c r="P60" i="10"/>
  <c r="P6" i="10"/>
  <c r="P28" i="10"/>
  <c r="P1116" i="16"/>
  <c r="P38" i="10"/>
  <c r="P96" i="11"/>
  <c r="P1002" i="17"/>
  <c r="P1036" i="11"/>
  <c r="P1376" i="7"/>
  <c r="J1372" i="1" s="1"/>
  <c r="P249" i="10"/>
  <c r="P262" i="10"/>
  <c r="P438" i="10"/>
  <c r="F439" i="1" s="1"/>
  <c r="P195" i="10"/>
  <c r="P163" i="10"/>
  <c r="P266" i="10"/>
  <c r="P105" i="10"/>
  <c r="P83" i="11"/>
  <c r="P913" i="11"/>
  <c r="P1037" i="11"/>
  <c r="P153" i="10"/>
  <c r="P137" i="10"/>
  <c r="P204" i="10"/>
  <c r="P177" i="16"/>
  <c r="P186" i="16"/>
  <c r="P1314" i="16"/>
  <c r="P113" i="16"/>
  <c r="P1005" i="11"/>
  <c r="P1001" i="17"/>
  <c r="P1012" i="17"/>
  <c r="P1082" i="16"/>
  <c r="P825" i="11"/>
  <c r="P990" i="11"/>
  <c r="P1027" i="17"/>
  <c r="P1021" i="17"/>
  <c r="P994" i="17"/>
  <c r="M1350" i="16"/>
  <c r="P1350" i="16" s="1"/>
  <c r="M790" i="10"/>
  <c r="P790" i="10" s="1"/>
  <c r="M732" i="16"/>
  <c r="P732" i="16"/>
  <c r="M775" i="16"/>
  <c r="P775" i="16" s="1"/>
  <c r="M823" i="10"/>
  <c r="P823" i="10" s="1"/>
  <c r="F823" i="1" s="1"/>
  <c r="M759" i="10"/>
  <c r="P759" i="10" s="1"/>
  <c r="M853" i="10"/>
  <c r="P853" i="10" s="1"/>
  <c r="F853" i="1" s="1"/>
  <c r="M839" i="16"/>
  <c r="P839" i="16" s="1"/>
  <c r="P1354" i="10"/>
  <c r="P788" i="10"/>
  <c r="P269" i="16"/>
  <c r="F270" i="1" s="1"/>
  <c r="P155" i="16"/>
  <c r="P246" i="16"/>
  <c r="P924" i="11"/>
  <c r="P918" i="11"/>
  <c r="P76" i="16"/>
  <c r="P11" i="16"/>
  <c r="P23" i="16"/>
  <c r="P183" i="16"/>
  <c r="P976" i="17"/>
  <c r="P813" i="10"/>
  <c r="P871" i="16"/>
  <c r="P860" i="16"/>
  <c r="F860" i="1" s="1"/>
  <c r="P977" i="17"/>
  <c r="P1370" i="7"/>
  <c r="J1366" i="1" s="1"/>
  <c r="M1374" i="7"/>
  <c r="P1374" i="7"/>
  <c r="J1370" i="1" s="1"/>
  <c r="M1066" i="16"/>
  <c r="P1066" i="16"/>
  <c r="M1371" i="7"/>
  <c r="P1371" i="7"/>
  <c r="J1367" i="1" s="1"/>
  <c r="P855" i="10"/>
  <c r="P844" i="10"/>
  <c r="F971" i="1"/>
  <c r="P254" i="10"/>
  <c r="P727" i="10"/>
  <c r="P714" i="10"/>
  <c r="P537" i="10"/>
  <c r="P1335" i="10"/>
  <c r="P1338" i="10"/>
  <c r="P402" i="10"/>
  <c r="P514" i="10"/>
  <c r="P530" i="10"/>
  <c r="F531" i="1" s="1"/>
  <c r="P393" i="10"/>
  <c r="P498" i="10"/>
  <c r="P21" i="10"/>
  <c r="P521" i="10"/>
  <c r="F522" i="1" s="1"/>
  <c r="P1321" i="10"/>
  <c r="P90" i="10"/>
  <c r="P79" i="10"/>
  <c r="P1313" i="16"/>
  <c r="P730" i="16"/>
  <c r="P166" i="16"/>
  <c r="P1005" i="16"/>
  <c r="P1320" i="16"/>
  <c r="P224" i="16"/>
  <c r="P1048" i="16"/>
  <c r="P86" i="16"/>
  <c r="P1297" i="16"/>
  <c r="F1295" i="1" s="1"/>
  <c r="P160" i="16"/>
  <c r="P301" i="16"/>
  <c r="P1279" i="16"/>
  <c r="P934" i="11"/>
  <c r="P923" i="11"/>
  <c r="P1013" i="17"/>
  <c r="P441" i="10"/>
  <c r="P314" i="10"/>
  <c r="P123" i="10"/>
  <c r="P664" i="10"/>
  <c r="P122" i="10"/>
  <c r="P133" i="10"/>
  <c r="P91" i="10"/>
  <c r="P56" i="10"/>
  <c r="P1176" i="16"/>
  <c r="P1215" i="16"/>
  <c r="F1213" i="1" s="1"/>
  <c r="P157" i="16"/>
  <c r="P189" i="16"/>
  <c r="P215" i="16"/>
  <c r="P150" i="16"/>
  <c r="P141" i="16"/>
  <c r="P140" i="16"/>
  <c r="P1133" i="16"/>
  <c r="P1118" i="16"/>
  <c r="F1116" i="1" s="1"/>
  <c r="P1177" i="16"/>
  <c r="P845" i="10"/>
  <c r="P777" i="10"/>
  <c r="P1241" i="16"/>
  <c r="P404" i="11"/>
  <c r="P975" i="17"/>
  <c r="P992" i="17"/>
  <c r="F1094" i="1"/>
  <c r="M799" i="10"/>
  <c r="P799" i="10"/>
  <c r="M1024" i="17"/>
  <c r="P1024" i="17"/>
  <c r="F1444" i="1" s="1"/>
  <c r="P435" i="10"/>
  <c r="P1353" i="10"/>
  <c r="P749" i="10"/>
  <c r="P829" i="10"/>
  <c r="P1322" i="10"/>
  <c r="P1327" i="10"/>
  <c r="P286" i="10"/>
  <c r="P504" i="10"/>
  <c r="F505" i="1" s="1"/>
  <c r="P832" i="10"/>
  <c r="P85" i="10"/>
  <c r="P135" i="10"/>
  <c r="P536" i="10"/>
  <c r="P181" i="10"/>
  <c r="P807" i="16"/>
  <c r="P1351" i="16"/>
  <c r="P811" i="16"/>
  <c r="P128" i="16"/>
  <c r="P332" i="16"/>
  <c r="P54" i="16"/>
  <c r="P1023" i="16"/>
  <c r="F1021" i="1" s="1"/>
  <c r="P1150" i="16"/>
  <c r="P1113" i="16"/>
  <c r="P7" i="10"/>
  <c r="P214" i="16"/>
  <c r="P192" i="16"/>
  <c r="P1209" i="16"/>
  <c r="P230" i="16"/>
  <c r="P205" i="16"/>
  <c r="F206" i="1" s="1"/>
  <c r="P109" i="16"/>
  <c r="F198" i="1"/>
  <c r="P125" i="16"/>
  <c r="P182" i="16"/>
  <c r="P1246" i="16"/>
  <c r="P204" i="16"/>
  <c r="P45" i="16"/>
  <c r="P61" i="16"/>
  <c r="F62" i="1" s="1"/>
  <c r="P151" i="16"/>
  <c r="P1261" i="16"/>
  <c r="P118" i="16"/>
  <c r="P1151" i="16"/>
  <c r="F1149" i="1" s="1"/>
  <c r="P1256" i="16"/>
  <c r="P314" i="11"/>
  <c r="P1006" i="17"/>
  <c r="P978" i="17"/>
  <c r="P1122" i="16"/>
  <c r="P1250" i="16"/>
  <c r="P1224" i="16"/>
  <c r="P1240" i="16"/>
  <c r="F1238" i="1" s="1"/>
  <c r="P1089" i="16"/>
  <c r="P867" i="10"/>
  <c r="P786" i="16"/>
  <c r="P749" i="16"/>
  <c r="F749" i="1" s="1"/>
  <c r="P1272" i="16"/>
  <c r="P991" i="17"/>
  <c r="P1007" i="17"/>
  <c r="M1202" i="16"/>
  <c r="P1202" i="16" s="1"/>
  <c r="F115" i="1"/>
  <c r="M1342" i="16"/>
  <c r="P1342" i="16" s="1"/>
  <c r="F1339" i="1" s="1"/>
  <c r="M821" i="10"/>
  <c r="P821" i="10" s="1"/>
  <c r="F821" i="1" s="1"/>
  <c r="M725" i="10"/>
  <c r="P725" i="10" s="1"/>
  <c r="F725" i="1" s="1"/>
  <c r="M868" i="10"/>
  <c r="P868" i="10" s="1"/>
  <c r="F868" i="1" s="1"/>
  <c r="M804" i="10"/>
  <c r="P804" i="10"/>
  <c r="M875" i="10"/>
  <c r="P875" i="10" s="1"/>
  <c r="F875" i="1" s="1"/>
  <c r="M843" i="10"/>
  <c r="P843" i="10"/>
  <c r="M811" i="10"/>
  <c r="P811" i="10" s="1"/>
  <c r="M795" i="10"/>
  <c r="P795" i="10" s="1"/>
  <c r="M779" i="10"/>
  <c r="P779" i="10" s="1"/>
  <c r="F779" i="1" s="1"/>
  <c r="M715" i="10"/>
  <c r="P715" i="10"/>
  <c r="M834" i="16"/>
  <c r="P834" i="16" s="1"/>
  <c r="F834" i="1" s="1"/>
  <c r="M879" i="16"/>
  <c r="P879" i="16" s="1"/>
  <c r="M863" i="16"/>
  <c r="P863" i="16" s="1"/>
  <c r="M847" i="16"/>
  <c r="P847" i="16" s="1"/>
  <c r="F847" i="1" s="1"/>
  <c r="M799" i="16"/>
  <c r="P799" i="16" s="1"/>
  <c r="F799" i="1" s="1"/>
  <c r="M783" i="16"/>
  <c r="P783" i="16" s="1"/>
  <c r="F783" i="1" s="1"/>
  <c r="M751" i="16"/>
  <c r="P751" i="16" s="1"/>
  <c r="M719" i="16"/>
  <c r="P719" i="16" s="1"/>
  <c r="M86" i="10"/>
  <c r="P86" i="10" s="1"/>
  <c r="M501" i="10"/>
  <c r="P501" i="10"/>
  <c r="M1142" i="16"/>
  <c r="P1142" i="16" s="1"/>
  <c r="M1093" i="16"/>
  <c r="P1093" i="16"/>
  <c r="M1092" i="16"/>
  <c r="P1092" i="16" s="1"/>
  <c r="F1090" i="1" s="1"/>
  <c r="M1012" i="16"/>
  <c r="P1012" i="16"/>
  <c r="M1291" i="16"/>
  <c r="P1291" i="16" s="1"/>
  <c r="F1289" i="1" s="1"/>
  <c r="M1051" i="16"/>
  <c r="P1051" i="16"/>
  <c r="M1364" i="7"/>
  <c r="P1364" i="7" s="1"/>
  <c r="J1360" i="1" s="1"/>
  <c r="M997" i="11"/>
  <c r="P997" i="11"/>
  <c r="M42" i="11"/>
  <c r="P42" i="11" s="1"/>
  <c r="F43" i="1" s="1"/>
  <c r="M949" i="17"/>
  <c r="P949" i="17" s="1"/>
  <c r="F1370" i="1" s="1"/>
  <c r="M881" i="16"/>
  <c r="P881" i="16" s="1"/>
  <c r="M741" i="16"/>
  <c r="P741" i="16" s="1"/>
  <c r="P404" i="10"/>
  <c r="P437" i="10"/>
  <c r="P816" i="10"/>
  <c r="P710" i="10"/>
  <c r="P469" i="10"/>
  <c r="P491" i="10"/>
  <c r="F492" i="1" s="1"/>
  <c r="P260" i="10"/>
  <c r="P407" i="10"/>
  <c r="P528" i="10"/>
  <c r="P1042" i="16"/>
  <c r="F1040" i="1" s="1"/>
  <c r="P1252" i="16"/>
  <c r="P463" i="11"/>
  <c r="P1009" i="11"/>
  <c r="P1019" i="11"/>
  <c r="F1431" i="1" s="1"/>
  <c r="P532" i="10"/>
  <c r="P1110" i="16"/>
  <c r="P432" i="10"/>
  <c r="P1242" i="16"/>
  <c r="F1240" i="1" s="1"/>
  <c r="F1042" i="1"/>
  <c r="K707" i="10"/>
  <c r="P1324" i="7"/>
  <c r="J1321" i="1" s="1"/>
  <c r="M870" i="16"/>
  <c r="P870" i="16" s="1"/>
  <c r="M756" i="16"/>
  <c r="P756" i="16" s="1"/>
  <c r="M1014" i="17"/>
  <c r="P1014" i="17" s="1"/>
  <c r="F1434" i="1" s="1"/>
  <c r="M982" i="17"/>
  <c r="P982" i="17" s="1"/>
  <c r="F1402" i="1" s="1"/>
  <c r="M989" i="17"/>
  <c r="P989" i="17" s="1"/>
  <c r="M996" i="17"/>
  <c r="P996" i="17" s="1"/>
  <c r="F1416" i="1" s="1"/>
  <c r="M980" i="17"/>
  <c r="P980" i="17" s="1"/>
  <c r="F1400" i="1" s="1"/>
  <c r="M979" i="17"/>
  <c r="P979" i="17" s="1"/>
  <c r="M28" i="16"/>
  <c r="P28" i="16" s="1"/>
  <c r="F29" i="1" s="1"/>
  <c r="M27" i="16"/>
  <c r="P27" i="16" s="1"/>
  <c r="F28" i="1" s="1"/>
  <c r="M200" i="16"/>
  <c r="P200" i="16" s="1"/>
  <c r="M104" i="16"/>
  <c r="P104" i="16" s="1"/>
  <c r="M40" i="16"/>
  <c r="P40" i="16" s="1"/>
  <c r="L8" i="16"/>
  <c r="K379" i="16"/>
  <c r="M52" i="16"/>
  <c r="P52" i="16" s="1"/>
  <c r="M159" i="16"/>
  <c r="P159" i="16" s="1"/>
  <c r="M170" i="16"/>
  <c r="P170" i="16" s="1"/>
  <c r="F171" i="1" s="1"/>
  <c r="M138" i="16"/>
  <c r="P138" i="16" s="1"/>
  <c r="F139" i="1" s="1"/>
  <c r="M289" i="16"/>
  <c r="P289" i="16" s="1"/>
  <c r="M273" i="16"/>
  <c r="P273" i="16" s="1"/>
  <c r="M145" i="16"/>
  <c r="P145" i="16" s="1"/>
  <c r="M49" i="16"/>
  <c r="P49" i="16" s="1"/>
  <c r="M824" i="10"/>
  <c r="P824" i="10" s="1"/>
  <c r="F824" i="1" s="1"/>
  <c r="M1357" i="16"/>
  <c r="P1357" i="16" s="1"/>
  <c r="M1329" i="16"/>
  <c r="P1329" i="16" s="1"/>
  <c r="M768" i="10"/>
  <c r="P768" i="10" s="1"/>
  <c r="F768" i="1" s="1"/>
  <c r="M778" i="10"/>
  <c r="P778" i="10" s="1"/>
  <c r="F778" i="1" s="1"/>
  <c r="M849" i="16"/>
  <c r="P849" i="16" s="1"/>
  <c r="M597" i="10"/>
  <c r="P597" i="10" s="1"/>
  <c r="F598" i="1" s="1"/>
  <c r="L464" i="11"/>
  <c r="M982" i="16"/>
  <c r="P982" i="16" s="1"/>
  <c r="M1033" i="16"/>
  <c r="P1033" i="16" s="1"/>
  <c r="F1031" i="1" s="1"/>
  <c r="M1125" i="16"/>
  <c r="P1125" i="16" s="1"/>
  <c r="F1123" i="1" s="1"/>
  <c r="M1236" i="16"/>
  <c r="P1236" i="16"/>
  <c r="M1220" i="16"/>
  <c r="P1220" i="16" s="1"/>
  <c r="F1218" i="1" s="1"/>
  <c r="M1172" i="16"/>
  <c r="P1172" i="16" s="1"/>
  <c r="F1170" i="1" s="1"/>
  <c r="M1259" i="16"/>
  <c r="P1259" i="16" s="1"/>
  <c r="F1257" i="1" s="1"/>
  <c r="M1067" i="16"/>
  <c r="P1067" i="16"/>
  <c r="M1035" i="11"/>
  <c r="P1035" i="11" s="1"/>
  <c r="L986" i="11"/>
  <c r="M986" i="11" s="1"/>
  <c r="K1046" i="11"/>
  <c r="M188" i="11"/>
  <c r="P188" i="11" s="1"/>
  <c r="F365" i="1" s="1"/>
  <c r="M870" i="10"/>
  <c r="P870" i="10"/>
  <c r="M774" i="10"/>
  <c r="P774" i="10" s="1"/>
  <c r="M1340" i="16"/>
  <c r="P1340" i="16" s="1"/>
  <c r="F1337" i="1" s="1"/>
  <c r="M781" i="10"/>
  <c r="P781" i="10" s="1"/>
  <c r="F781" i="1" s="1"/>
  <c r="P533" i="10"/>
  <c r="P427" i="10"/>
  <c r="P476" i="10"/>
  <c r="P55" i="10"/>
  <c r="F56" i="1" s="1"/>
  <c r="P523" i="10"/>
  <c r="F524" i="1" s="1"/>
  <c r="P527" i="10"/>
  <c r="F963" i="1"/>
  <c r="P395" i="10"/>
  <c r="F396" i="1" s="1"/>
  <c r="P485" i="10"/>
  <c r="P468" i="10"/>
  <c r="P869" i="16"/>
  <c r="P1029" i="16"/>
  <c r="F1027" i="1" s="1"/>
  <c r="P1156" i="16"/>
  <c r="P1345" i="16"/>
  <c r="P1001" i="11"/>
  <c r="P1034" i="11"/>
  <c r="F1446" i="1" s="1"/>
  <c r="P987" i="11"/>
  <c r="P1029" i="11"/>
  <c r="P446" i="10"/>
  <c r="P978" i="16"/>
  <c r="P980" i="16"/>
  <c r="P1061" i="16"/>
  <c r="P888" i="17"/>
  <c r="F1122" i="1"/>
  <c r="P725" i="16"/>
  <c r="M909" i="11"/>
  <c r="P909" i="11" s="1"/>
  <c r="F1324" i="1" s="1"/>
  <c r="M1352" i="10"/>
  <c r="P1352" i="10" s="1"/>
  <c r="M543" i="11"/>
  <c r="P543" i="11" s="1"/>
  <c r="M944" i="17"/>
  <c r="P944" i="17" s="1"/>
  <c r="F1365" i="1" s="1"/>
  <c r="M212" i="10"/>
  <c r="P212" i="10" s="1"/>
  <c r="M36" i="10"/>
  <c r="P36" i="10" s="1"/>
  <c r="M389" i="10"/>
  <c r="P389" i="10" s="1"/>
  <c r="F390" i="1" s="1"/>
  <c r="M1273" i="16"/>
  <c r="P1273" i="16" s="1"/>
  <c r="F1271" i="1" s="1"/>
  <c r="M1253" i="16"/>
  <c r="P1253" i="16" s="1"/>
  <c r="F1251" i="1" s="1"/>
  <c r="M1157" i="16"/>
  <c r="P1157" i="16" s="1"/>
  <c r="F1155" i="1" s="1"/>
  <c r="M1300" i="16"/>
  <c r="P1300" i="16" s="1"/>
  <c r="F1298" i="1" s="1"/>
  <c r="M1108" i="16"/>
  <c r="P1108" i="16" s="1"/>
  <c r="F1106" i="1" s="1"/>
  <c r="M996" i="16"/>
  <c r="P996" i="16" s="1"/>
  <c r="F994" i="1" s="1"/>
  <c r="M1275" i="16"/>
  <c r="P1275" i="16" s="1"/>
  <c r="F1273" i="1" s="1"/>
  <c r="M1019" i="16"/>
  <c r="P1019" i="16" s="1"/>
  <c r="F1017" i="1" s="1"/>
  <c r="M1002" i="11"/>
  <c r="P1002" i="11" s="1"/>
  <c r="F1414" i="1" s="1"/>
  <c r="M177" i="11"/>
  <c r="P177" i="11" s="1"/>
  <c r="M796" i="10"/>
  <c r="P796" i="10" s="1"/>
  <c r="F796" i="1" s="1"/>
  <c r="K1358" i="16"/>
  <c r="M800" i="16"/>
  <c r="P800" i="16"/>
  <c r="F800" i="1" s="1"/>
  <c r="P471" i="10"/>
  <c r="P517" i="10"/>
  <c r="P494" i="10"/>
  <c r="P734" i="10"/>
  <c r="F734" i="1" s="1"/>
  <c r="F1074" i="1"/>
  <c r="P382" i="10"/>
  <c r="P760" i="10"/>
  <c r="F1048" i="1"/>
  <c r="P793" i="10"/>
  <c r="P877" i="10"/>
  <c r="P430" i="10"/>
  <c r="P1341" i="16"/>
  <c r="P1306" i="16"/>
  <c r="P866" i="16"/>
  <c r="P1302" i="16"/>
  <c r="P790" i="16"/>
  <c r="P47" i="11"/>
  <c r="P116" i="10"/>
  <c r="P1147" i="16"/>
  <c r="K1463" i="16"/>
  <c r="L1463" i="10"/>
  <c r="F1095" i="1"/>
  <c r="F221" i="1"/>
  <c r="F1104" i="1"/>
  <c r="P1337" i="16"/>
  <c r="P1336" i="16"/>
  <c r="P1353" i="16"/>
  <c r="P1317" i="16"/>
  <c r="P1315" i="16"/>
  <c r="P1335" i="16"/>
  <c r="P1322" i="16"/>
  <c r="P1338" i="16"/>
  <c r="F1335" i="1" s="1"/>
  <c r="P1354" i="16"/>
  <c r="F793" i="1"/>
  <c r="P880" i="16"/>
  <c r="P720" i="16"/>
  <c r="F720" i="1" s="1"/>
  <c r="P808" i="16"/>
  <c r="P857" i="16"/>
  <c r="P832" i="16"/>
  <c r="P865" i="16"/>
  <c r="F865" i="1" s="1"/>
  <c r="P848" i="16"/>
  <c r="P733" i="16"/>
  <c r="P746" i="16"/>
  <c r="P737" i="16"/>
  <c r="F737" i="1" s="1"/>
  <c r="P795" i="16"/>
  <c r="P754" i="16"/>
  <c r="L882" i="16"/>
  <c r="P851" i="10"/>
  <c r="P771" i="10"/>
  <c r="F771" i="1" s="1"/>
  <c r="P815" i="10"/>
  <c r="P733" i="10"/>
  <c r="P751" i="10"/>
  <c r="P736" i="10"/>
  <c r="F736" i="1" s="1"/>
  <c r="P835" i="10"/>
  <c r="P861" i="10"/>
  <c r="P798" i="10"/>
  <c r="F798" i="1" s="1"/>
  <c r="L882" i="10"/>
  <c r="P817" i="10"/>
  <c r="P745" i="10"/>
  <c r="P746" i="10"/>
  <c r="P820" i="10"/>
  <c r="P863" i="10"/>
  <c r="P797" i="10"/>
  <c r="F797" i="1" s="1"/>
  <c r="P857" i="10"/>
  <c r="F857" i="1" s="1"/>
  <c r="H819" i="8"/>
  <c r="I819" i="8" s="1"/>
  <c r="H787" i="8"/>
  <c r="I787" i="8" s="1"/>
  <c r="L787" i="8" s="1"/>
  <c r="H765" i="8"/>
  <c r="I765" i="8" s="1"/>
  <c r="H853" i="8"/>
  <c r="I853" i="8" s="1"/>
  <c r="H829" i="8"/>
  <c r="I829" i="8" s="1"/>
  <c r="L829" i="8" s="1"/>
  <c r="H758" i="8"/>
  <c r="I758" i="8" s="1"/>
  <c r="L758" i="8" s="1"/>
  <c r="H710" i="8"/>
  <c r="I710" i="8" s="1"/>
  <c r="H1229" i="13"/>
  <c r="I1229" i="13" s="1"/>
  <c r="H1302" i="13"/>
  <c r="I1302" i="13" s="1"/>
  <c r="H1024" i="13"/>
  <c r="I1024" i="13" s="1"/>
  <c r="H1322" i="8"/>
  <c r="I1322" i="8" s="1"/>
  <c r="L1322" i="8" s="1"/>
  <c r="H1344" i="8"/>
  <c r="I1344" i="8" s="1"/>
  <c r="L1344" i="8" s="1"/>
  <c r="H1343" i="8"/>
  <c r="I1343" i="8" s="1"/>
  <c r="L1343" i="8" s="1"/>
  <c r="H901" i="8"/>
  <c r="I901" i="8" s="1"/>
  <c r="L901" i="8" s="1"/>
  <c r="H910" i="8"/>
  <c r="I910" i="8" s="1"/>
  <c r="L910" i="8" s="1"/>
  <c r="H902" i="8"/>
  <c r="I902" i="8" s="1"/>
  <c r="L902" i="8" s="1"/>
  <c r="H881" i="13"/>
  <c r="I881" i="13" s="1"/>
  <c r="H852" i="13"/>
  <c r="I852" i="13" s="1"/>
  <c r="H739" i="13"/>
  <c r="I739" i="13" s="1"/>
  <c r="H364" i="13"/>
  <c r="I364" i="13" s="1"/>
  <c r="L364" i="13" s="1"/>
  <c r="H375" i="13"/>
  <c r="I375" i="13" s="1"/>
  <c r="L375" i="13" s="1"/>
  <c r="H1388" i="8"/>
  <c r="I1388" i="8" s="1"/>
  <c r="L1388" i="8" s="1"/>
  <c r="H1308" i="8"/>
  <c r="I1308" i="8" s="1"/>
  <c r="L1308" i="8" s="1"/>
  <c r="H1216" i="8"/>
  <c r="I1216" i="8" s="1"/>
  <c r="L1216" i="8" s="1"/>
  <c r="H1207" i="8"/>
  <c r="I1207" i="8" s="1"/>
  <c r="L1207" i="8" s="1"/>
  <c r="H1130" i="8"/>
  <c r="I1130" i="8" s="1"/>
  <c r="L1130" i="8" s="1"/>
  <c r="H1219" i="8"/>
  <c r="I1219" i="8" s="1"/>
  <c r="L1219" i="8" s="1"/>
  <c r="H1212" i="8"/>
  <c r="I1212" i="8" s="1"/>
  <c r="L1212" i="8" s="1"/>
  <c r="H1066" i="8"/>
  <c r="I1066" i="8" s="1"/>
  <c r="L1066" i="8" s="1"/>
  <c r="H994" i="8"/>
  <c r="I994" i="8" s="1"/>
  <c r="L994" i="8" s="1"/>
  <c r="H1338" i="13"/>
  <c r="I1338" i="13" s="1"/>
  <c r="H1356" i="13"/>
  <c r="I1356" i="13" s="1"/>
  <c r="H1340" i="13"/>
  <c r="I1340" i="13" s="1"/>
  <c r="H1333" i="13"/>
  <c r="I1333" i="13" s="1"/>
  <c r="H396" i="13"/>
  <c r="I396" i="13" s="1"/>
  <c r="H627" i="13"/>
  <c r="I627" i="13" s="1"/>
  <c r="L1046" i="11"/>
  <c r="H413" i="13"/>
  <c r="I413" i="13" s="1"/>
  <c r="H445" i="13"/>
  <c r="H477" i="13"/>
  <c r="I477" i="13" s="1"/>
  <c r="H508" i="13"/>
  <c r="I508" i="13" s="1"/>
  <c r="H540" i="13"/>
  <c r="I540" i="13" s="1"/>
  <c r="H418" i="13"/>
  <c r="I418" i="13" s="1"/>
  <c r="L418" i="13" s="1"/>
  <c r="H481" i="13"/>
  <c r="I481" i="13" s="1"/>
  <c r="H545" i="13"/>
  <c r="I545" i="13" s="1"/>
  <c r="H581" i="13"/>
  <c r="I581" i="13" s="1"/>
  <c r="H613" i="13"/>
  <c r="H645" i="13"/>
  <c r="I645" i="13" s="1"/>
  <c r="H677" i="13"/>
  <c r="I677" i="13" s="1"/>
  <c r="H412" i="13"/>
  <c r="I412" i="13" s="1"/>
  <c r="H539" i="13"/>
  <c r="I539" i="13" s="1"/>
  <c r="L539" i="13" s="1"/>
  <c r="H610" i="13"/>
  <c r="I610" i="13" s="1"/>
  <c r="I674" i="13"/>
  <c r="H674" i="13"/>
  <c r="H503" i="13"/>
  <c r="I503" i="13" s="1"/>
  <c r="H656" i="13"/>
  <c r="I656" i="13" s="1"/>
  <c r="H595" i="8"/>
  <c r="I595" i="8" s="1"/>
  <c r="L595" i="8" s="1"/>
  <c r="H684" i="8"/>
  <c r="I684" i="8" s="1"/>
  <c r="L684" i="8" s="1"/>
  <c r="H446" i="8"/>
  <c r="I446" i="8" s="1"/>
  <c r="H467" i="8"/>
  <c r="I467" i="8" s="1"/>
  <c r="L467" i="8" s="1"/>
  <c r="H672" i="8"/>
  <c r="I672" i="8" s="1"/>
  <c r="L672" i="8" s="1"/>
  <c r="H417" i="8"/>
  <c r="I417" i="8" s="1"/>
  <c r="L417" i="8" s="1"/>
  <c r="H607" i="8"/>
  <c r="I607" i="8" s="1"/>
  <c r="L607" i="8" s="1"/>
  <c r="H438" i="8"/>
  <c r="I438" i="8" s="1"/>
  <c r="L438" i="8" s="1"/>
  <c r="H498" i="8"/>
  <c r="I498" i="8" s="1"/>
  <c r="L498" i="8" s="1"/>
  <c r="H534" i="8"/>
  <c r="I534" i="8" s="1"/>
  <c r="L534" i="8" s="1"/>
  <c r="H688" i="8"/>
  <c r="I688" i="8" s="1"/>
  <c r="L688" i="8" s="1"/>
  <c r="H560" i="8"/>
  <c r="I560" i="8" s="1"/>
  <c r="L560" i="8" s="1"/>
  <c r="H433" i="8"/>
  <c r="I433" i="8" s="1"/>
  <c r="L433" i="8" s="1"/>
  <c r="H671" i="8"/>
  <c r="I671" i="8" s="1"/>
  <c r="L671" i="8" s="1"/>
  <c r="H597" i="8"/>
  <c r="I597" i="8" s="1"/>
  <c r="L597" i="8" s="1"/>
  <c r="H511" i="8"/>
  <c r="I511" i="8" s="1"/>
  <c r="L511" i="8" s="1"/>
  <c r="H428" i="8"/>
  <c r="I428" i="8" s="1"/>
  <c r="L428" i="8" s="1"/>
  <c r="H678" i="8"/>
  <c r="I678" i="8" s="1"/>
  <c r="L678" i="8" s="1"/>
  <c r="H608" i="8"/>
  <c r="I608" i="8" s="1"/>
  <c r="L608" i="8" s="1"/>
  <c r="H385" i="8"/>
  <c r="I385" i="8" s="1"/>
  <c r="L385" i="8" s="1"/>
  <c r="H543" i="8"/>
  <c r="I543" i="8" s="1"/>
  <c r="L543" i="8" s="1"/>
  <c r="H666" i="8"/>
  <c r="I666" i="8" s="1"/>
  <c r="L666" i="8" s="1"/>
  <c r="H670" i="8"/>
  <c r="I670" i="8" s="1"/>
  <c r="L670" i="8" s="1"/>
  <c r="H439" i="8"/>
  <c r="I439" i="8" s="1"/>
  <c r="L439" i="8" s="1"/>
  <c r="H636" i="8"/>
  <c r="I636" i="8" s="1"/>
  <c r="H1381" i="13"/>
  <c r="I1381" i="13" s="1"/>
  <c r="L1381" i="13" s="1"/>
  <c r="H1409" i="13"/>
  <c r="I1409" i="13" s="1"/>
  <c r="H1436" i="13"/>
  <c r="I1436" i="13" s="1"/>
  <c r="L1436" i="13" s="1"/>
  <c r="I1431" i="1" s="1"/>
  <c r="H394" i="8"/>
  <c r="I394" i="8" s="1"/>
  <c r="H426" i="8"/>
  <c r="I426" i="8" s="1"/>
  <c r="L426" i="8" s="1"/>
  <c r="H458" i="8"/>
  <c r="I458" i="8" s="1"/>
  <c r="L458" i="8" s="1"/>
  <c r="H489" i="8"/>
  <c r="I489" i="8" s="1"/>
  <c r="H521" i="8"/>
  <c r="I521" i="8" s="1"/>
  <c r="L521" i="8" s="1"/>
  <c r="H553" i="8"/>
  <c r="I553" i="8" s="1"/>
  <c r="L553" i="8" s="1"/>
  <c r="H585" i="8"/>
  <c r="H617" i="8"/>
  <c r="I617" i="8" s="1"/>
  <c r="L617" i="8" s="1"/>
  <c r="H508" i="8"/>
  <c r="I508" i="8" s="1"/>
  <c r="L508" i="8" s="1"/>
  <c r="H627" i="8"/>
  <c r="I627" i="8" s="1"/>
  <c r="L627" i="8" s="1"/>
  <c r="H541" i="8"/>
  <c r="I541" i="8" s="1"/>
  <c r="L541" i="8" s="1"/>
  <c r="H436" i="8"/>
  <c r="I436" i="8" s="1"/>
  <c r="L436" i="8" s="1"/>
  <c r="H658" i="8"/>
  <c r="I658" i="8" s="1"/>
  <c r="L658" i="8" s="1"/>
  <c r="H514" i="8"/>
  <c r="I514" i="8" s="1"/>
  <c r="L514" i="8" s="1"/>
  <c r="H662" i="8"/>
  <c r="I662" i="8" s="1"/>
  <c r="L662" i="8" s="1"/>
  <c r="H550" i="8"/>
  <c r="I550" i="8" s="1"/>
  <c r="L550" i="8" s="1"/>
  <c r="H435" i="8"/>
  <c r="I435" i="8" s="1"/>
  <c r="L435" i="8" s="1"/>
  <c r="H695" i="8"/>
  <c r="I695" i="8" s="1"/>
  <c r="L695" i="8" s="1"/>
  <c r="H632" i="8"/>
  <c r="I632" i="8" s="1"/>
  <c r="L632" i="8" s="1"/>
  <c r="H568" i="8"/>
  <c r="I568" i="8" s="1"/>
  <c r="L568" i="8" s="1"/>
  <c r="H504" i="8"/>
  <c r="I504" i="8" s="1"/>
  <c r="L504" i="8" s="1"/>
  <c r="H441" i="8"/>
  <c r="I441" i="8" s="1"/>
  <c r="L441" i="8" s="1"/>
  <c r="H705" i="8"/>
  <c r="I705" i="8" s="1"/>
  <c r="L705" i="8" s="1"/>
  <c r="H675" i="8"/>
  <c r="I675" i="8" s="1"/>
  <c r="L675" i="8" s="1"/>
  <c r="H643" i="8"/>
  <c r="I643" i="8" s="1"/>
  <c r="L643" i="8" s="1"/>
  <c r="H603" i="8"/>
  <c r="I603" i="8" s="1"/>
  <c r="L603" i="8" s="1"/>
  <c r="H559" i="8"/>
  <c r="I559" i="8" s="1"/>
  <c r="L559" i="8" s="1"/>
  <c r="H517" i="8"/>
  <c r="I517" i="8" s="1"/>
  <c r="L517" i="8" s="1"/>
  <c r="H476" i="8"/>
  <c r="I476" i="8" s="1"/>
  <c r="L476" i="8" s="1"/>
  <c r="H432" i="8"/>
  <c r="I432" i="8" s="1"/>
  <c r="L432" i="8" s="1"/>
  <c r="H390" i="8"/>
  <c r="H574" i="8"/>
  <c r="I574" i="8" s="1"/>
  <c r="L574" i="8" s="1"/>
  <c r="H403" i="8"/>
  <c r="I403" i="8" s="1"/>
  <c r="L403" i="8" s="1"/>
  <c r="H598" i="8"/>
  <c r="I598" i="8" s="1"/>
  <c r="L598" i="8" s="1"/>
  <c r="H478" i="8"/>
  <c r="I478" i="8" s="1"/>
  <c r="L478" i="8" s="1"/>
  <c r="H395" i="8"/>
  <c r="I395" i="8" s="1"/>
  <c r="L395" i="8" s="1"/>
  <c r="H660" i="8"/>
  <c r="I660" i="8" s="1"/>
  <c r="L660" i="8" s="1"/>
  <c r="H596" i="8"/>
  <c r="I596" i="8" s="1"/>
  <c r="L596" i="8" s="1"/>
  <c r="H532" i="8"/>
  <c r="I532" i="8" s="1"/>
  <c r="L532" i="8" s="1"/>
  <c r="H469" i="8"/>
  <c r="I469" i="8" s="1"/>
  <c r="L469" i="8" s="1"/>
  <c r="H405" i="8"/>
  <c r="I405" i="8" s="1"/>
  <c r="L405" i="8" s="1"/>
  <c r="H689" i="8"/>
  <c r="I689" i="8" s="1"/>
  <c r="L689" i="8" s="1"/>
  <c r="H657" i="8"/>
  <c r="I657" i="8" s="1"/>
  <c r="L657" i="8" s="1"/>
  <c r="H621" i="8"/>
  <c r="I621" i="8" s="1"/>
  <c r="L621" i="8" s="1"/>
  <c r="H579" i="8"/>
  <c r="I579" i="8" s="1"/>
  <c r="L579" i="8" s="1"/>
  <c r="H535" i="8"/>
  <c r="I535" i="8" s="1"/>
  <c r="L535" i="8" s="1"/>
  <c r="H493" i="8"/>
  <c r="I493" i="8" s="1"/>
  <c r="L493" i="8" s="1"/>
  <c r="H452" i="8"/>
  <c r="I452" i="8" s="1"/>
  <c r="L452" i="8" s="1"/>
  <c r="H408" i="8"/>
  <c r="I408" i="8" s="1"/>
  <c r="L408" i="8" s="1"/>
  <c r="H487" i="8"/>
  <c r="I487" i="8" s="1"/>
  <c r="L487" i="8" s="1"/>
  <c r="H524" i="8"/>
  <c r="I524" i="8" s="1"/>
  <c r="L524" i="8" s="1"/>
  <c r="H630" i="8"/>
  <c r="I630" i="8" s="1"/>
  <c r="L630" i="8" s="1"/>
  <c r="H387" i="8"/>
  <c r="I387" i="8" s="1"/>
  <c r="L387" i="8" s="1"/>
  <c r="H551" i="8"/>
  <c r="I551" i="8" s="1"/>
  <c r="L551" i="8" s="1"/>
  <c r="H700" i="8"/>
  <c r="I700" i="8" s="1"/>
  <c r="L700" i="8" s="1"/>
  <c r="H22" i="8"/>
  <c r="I22" i="8" s="1"/>
  <c r="L22" i="8" s="1"/>
  <c r="H66" i="8"/>
  <c r="I66" i="8" s="1"/>
  <c r="L66" i="8" s="1"/>
  <c r="H108" i="8"/>
  <c r="I108" i="8" s="1"/>
  <c r="L108" i="8" s="1"/>
  <c r="H152" i="8"/>
  <c r="I152" i="8" s="1"/>
  <c r="L152" i="8" s="1"/>
  <c r="H196" i="8"/>
  <c r="I196" i="8" s="1"/>
  <c r="L196" i="8" s="1"/>
  <c r="H238" i="8"/>
  <c r="I238" i="8" s="1"/>
  <c r="L238" i="8" s="1"/>
  <c r="H279" i="8"/>
  <c r="I279" i="8" s="1"/>
  <c r="L279" i="8" s="1"/>
  <c r="H324" i="8"/>
  <c r="I324" i="8" s="1"/>
  <c r="L324" i="8" s="1"/>
  <c r="H366" i="8"/>
  <c r="I366" i="8" s="1"/>
  <c r="L366" i="8" s="1"/>
  <c r="H51" i="8"/>
  <c r="I51" i="8" s="1"/>
  <c r="L51" i="8" s="1"/>
  <c r="H139" i="8"/>
  <c r="I139" i="8" s="1"/>
  <c r="L139" i="8" s="1"/>
  <c r="H223" i="8"/>
  <c r="I223" i="8" s="1"/>
  <c r="L223" i="8" s="1"/>
  <c r="H313" i="8"/>
  <c r="I313" i="8" s="1"/>
  <c r="L313" i="8" s="1"/>
  <c r="H33" i="8"/>
  <c r="H185" i="8"/>
  <c r="I185" i="8" s="1"/>
  <c r="L185" i="8" s="1"/>
  <c r="H333" i="8"/>
  <c r="H123" i="8"/>
  <c r="I123" i="8" s="1"/>
  <c r="L123" i="8" s="1"/>
  <c r="H257" i="8"/>
  <c r="I257" i="8" s="1"/>
  <c r="L257" i="8" s="1"/>
  <c r="H26" i="8"/>
  <c r="I26" i="8" s="1"/>
  <c r="L26" i="8" s="1"/>
  <c r="H68" i="8"/>
  <c r="I68" i="8" s="1"/>
  <c r="L68" i="8" s="1"/>
  <c r="H110" i="8"/>
  <c r="I110" i="8" s="1"/>
  <c r="L110" i="8" s="1"/>
  <c r="H156" i="8"/>
  <c r="I156" i="8" s="1"/>
  <c r="L156" i="8" s="1"/>
  <c r="H198" i="8"/>
  <c r="I198" i="8" s="1"/>
  <c r="L198" i="8" s="1"/>
  <c r="H240" i="8"/>
  <c r="I240" i="8" s="1"/>
  <c r="L240" i="8" s="1"/>
  <c r="H283" i="8"/>
  <c r="I283" i="8" s="1"/>
  <c r="L283" i="8" s="1"/>
  <c r="H326" i="8"/>
  <c r="I326" i="8" s="1"/>
  <c r="L326" i="8" s="1"/>
  <c r="H368" i="8"/>
  <c r="I368" i="8" s="1"/>
  <c r="L368" i="8" s="1"/>
  <c r="H59" i="8"/>
  <c r="I59" i="8" s="1"/>
  <c r="L59" i="8" s="1"/>
  <c r="H143" i="8"/>
  <c r="I143" i="8" s="1"/>
  <c r="L143" i="8" s="1"/>
  <c r="H227" i="8"/>
  <c r="I227" i="8" s="1"/>
  <c r="H319" i="8"/>
  <c r="I319" i="8" s="1"/>
  <c r="L319" i="8" s="1"/>
  <c r="H37" i="8"/>
  <c r="I37" i="8" s="1"/>
  <c r="L37" i="8" s="1"/>
  <c r="H193" i="8"/>
  <c r="I193" i="8" s="1"/>
  <c r="L193" i="8" s="1"/>
  <c r="H349" i="8"/>
  <c r="I349" i="8" s="1"/>
  <c r="L349" i="8" s="1"/>
  <c r="H129" i="8"/>
  <c r="I129" i="8" s="1"/>
  <c r="L129" i="8" s="1"/>
  <c r="H264" i="8"/>
  <c r="I264" i="8" s="1"/>
  <c r="L264" i="8" s="1"/>
  <c r="H93" i="8"/>
  <c r="I93" i="8" s="1"/>
  <c r="L93" i="8" s="1"/>
  <c r="H341" i="8"/>
  <c r="I341" i="8" s="1"/>
  <c r="H233" i="8"/>
  <c r="I233" i="8" s="1"/>
  <c r="L233" i="8" s="1"/>
  <c r="H109" i="8"/>
  <c r="I109" i="8" s="1"/>
  <c r="L109" i="8" s="1"/>
  <c r="H7" i="8"/>
  <c r="I7" i="8" s="1"/>
  <c r="L7" i="8" s="1"/>
  <c r="H316" i="8"/>
  <c r="I316" i="8" s="1"/>
  <c r="L316" i="8" s="1"/>
  <c r="H247" i="8"/>
  <c r="I247" i="8" s="1"/>
  <c r="L247" i="8" s="1"/>
  <c r="H183" i="8"/>
  <c r="I183" i="8" s="1"/>
  <c r="H119" i="8"/>
  <c r="I119" i="8" s="1"/>
  <c r="L119" i="8" s="1"/>
  <c r="H55" i="8"/>
  <c r="H378" i="8"/>
  <c r="I378" i="8" s="1"/>
  <c r="L378" i="8" s="1"/>
  <c r="H346" i="8"/>
  <c r="I346" i="8" s="1"/>
  <c r="L346" i="8" s="1"/>
  <c r="H312" i="8"/>
  <c r="I312" i="8" s="1"/>
  <c r="L312" i="8" s="1"/>
  <c r="H281" i="8"/>
  <c r="I281" i="8" s="1"/>
  <c r="L281" i="8" s="1"/>
  <c r="H250" i="8"/>
  <c r="I250" i="8" s="1"/>
  <c r="L250" i="8" s="1"/>
  <c r="H218" i="8"/>
  <c r="H186" i="8"/>
  <c r="I186" i="8" s="1"/>
  <c r="L186" i="8" s="1"/>
  <c r="H154" i="8"/>
  <c r="I154" i="8" s="1"/>
  <c r="L154" i="8" s="1"/>
  <c r="H121" i="8"/>
  <c r="I121" i="8" s="1"/>
  <c r="L121" i="8" s="1"/>
  <c r="H88" i="8"/>
  <c r="H56" i="8"/>
  <c r="I56" i="8" s="1"/>
  <c r="L56" i="8" s="1"/>
  <c r="H24" i="8"/>
  <c r="I24" i="8" s="1"/>
  <c r="H114" i="8"/>
  <c r="I114" i="8" s="1"/>
  <c r="L114" i="8" s="1"/>
  <c r="H200" i="8"/>
  <c r="I200" i="8" s="1"/>
  <c r="L200" i="8" s="1"/>
  <c r="H285" i="8"/>
  <c r="I285" i="8" s="1"/>
  <c r="L285" i="8" s="1"/>
  <c r="H372" i="8"/>
  <c r="I372" i="8" s="1"/>
  <c r="L372" i="8" s="1"/>
  <c r="H147" i="8"/>
  <c r="I147" i="8" s="1"/>
  <c r="L147" i="8" s="1"/>
  <c r="H323" i="8"/>
  <c r="I323" i="8" s="1"/>
  <c r="L323" i="8" s="1"/>
  <c r="H209" i="8"/>
  <c r="I209" i="8" s="1"/>
  <c r="L209" i="8" s="1"/>
  <c r="H137" i="8"/>
  <c r="I137" i="8" s="1"/>
  <c r="H30" i="8"/>
  <c r="I30" i="8" s="1"/>
  <c r="L30" i="8" s="1"/>
  <c r="H116" i="8"/>
  <c r="I116" i="8" s="1"/>
  <c r="L116" i="8" s="1"/>
  <c r="H204" i="8"/>
  <c r="I204" i="8" s="1"/>
  <c r="L204" i="8" s="1"/>
  <c r="H374" i="8"/>
  <c r="I374" i="8" s="1"/>
  <c r="L374" i="8" s="1"/>
  <c r="H155" i="8"/>
  <c r="I155" i="8" s="1"/>
  <c r="L155" i="8" s="1"/>
  <c r="H327" i="8"/>
  <c r="I327" i="8" s="1"/>
  <c r="L327" i="8" s="1"/>
  <c r="H217" i="8"/>
  <c r="I217" i="8" s="1"/>
  <c r="L217" i="8" s="1"/>
  <c r="H145" i="8"/>
  <c r="I145" i="8" s="1"/>
  <c r="L145" i="8" s="1"/>
  <c r="H42" i="8"/>
  <c r="I42" i="8" s="1"/>
  <c r="L42" i="8" s="1"/>
  <c r="H214" i="8"/>
  <c r="I214" i="8" s="1"/>
  <c r="L214" i="8" s="1"/>
  <c r="H12" i="8"/>
  <c r="I12" i="8" s="1"/>
  <c r="L12" i="8" s="1"/>
  <c r="H351" i="8"/>
  <c r="I351" i="8" s="1"/>
  <c r="L351" i="8" s="1"/>
  <c r="H181" i="8"/>
  <c r="I181" i="8" s="1"/>
  <c r="L181" i="8" s="1"/>
  <c r="H126" i="8"/>
  <c r="I126" i="8" s="1"/>
  <c r="L126" i="8" s="1"/>
  <c r="H295" i="8"/>
  <c r="I295" i="8" s="1"/>
  <c r="L295" i="8" s="1"/>
  <c r="H171" i="8"/>
  <c r="I171" i="8" s="1"/>
  <c r="L171" i="8" s="1"/>
  <c r="H249" i="8"/>
  <c r="I249" i="8" s="1"/>
  <c r="L249" i="8" s="1"/>
  <c r="H62" i="8"/>
  <c r="I62" i="8" s="1"/>
  <c r="L62" i="8" s="1"/>
  <c r="H47" i="8"/>
  <c r="I47" i="8" s="1"/>
  <c r="L47" i="8" s="1"/>
  <c r="H245" i="8"/>
  <c r="I245" i="8" s="1"/>
  <c r="L245" i="8" s="1"/>
  <c r="H317" i="8"/>
  <c r="I317" i="8" s="1"/>
  <c r="L317" i="8" s="1"/>
  <c r="H321" i="8"/>
  <c r="I321" i="8" s="1"/>
  <c r="L321" i="8" s="1"/>
  <c r="H131" i="8"/>
  <c r="I131" i="8" s="1"/>
  <c r="L131" i="8" s="1"/>
  <c r="H275" i="8"/>
  <c r="I275" i="8" s="1"/>
  <c r="H192" i="8"/>
  <c r="I192" i="8" s="1"/>
  <c r="L192" i="8" s="1"/>
  <c r="H457" i="13"/>
  <c r="H542" i="13"/>
  <c r="I542" i="13" s="1"/>
  <c r="L542" i="13" s="1"/>
  <c r="H525" i="13"/>
  <c r="I525" i="13" s="1"/>
  <c r="H625" i="13"/>
  <c r="I625" i="13" s="1"/>
  <c r="L625" i="13" s="1"/>
  <c r="H388" i="13"/>
  <c r="I388" i="13" s="1"/>
  <c r="L388" i="13" s="1"/>
  <c r="H638" i="13"/>
  <c r="I638" i="13" s="1"/>
  <c r="L638" i="13" s="1"/>
  <c r="H672" i="13"/>
  <c r="I672" i="13" s="1"/>
  <c r="H684" i="13"/>
  <c r="I684" i="13" s="1"/>
  <c r="L684" i="13" s="1"/>
  <c r="H612" i="13"/>
  <c r="I612" i="13" s="1"/>
  <c r="H416" i="13"/>
  <c r="I416" i="13" s="1"/>
  <c r="L416" i="13" s="1"/>
  <c r="H576" i="13"/>
  <c r="I576" i="13" s="1"/>
  <c r="L576" i="13" s="1"/>
  <c r="H678" i="13"/>
  <c r="I678" i="13" s="1"/>
  <c r="L678" i="13" s="1"/>
  <c r="H590" i="13"/>
  <c r="H460" i="13"/>
  <c r="I460" i="13" s="1"/>
  <c r="L460" i="13" s="1"/>
  <c r="H687" i="13"/>
  <c r="I687" i="13" s="1"/>
  <c r="L687" i="13" s="1"/>
  <c r="H643" i="13"/>
  <c r="I643" i="13" s="1"/>
  <c r="L643" i="13" s="1"/>
  <c r="I644" i="1" s="1"/>
  <c r="H601" i="13"/>
  <c r="I601" i="13" s="1"/>
  <c r="L601" i="13" s="1"/>
  <c r="H559" i="13"/>
  <c r="I559" i="13" s="1"/>
  <c r="L559" i="13" s="1"/>
  <c r="I560" i="1" s="1"/>
  <c r="H458" i="13"/>
  <c r="I458" i="13" s="1"/>
  <c r="H550" i="13"/>
  <c r="I550" i="13" s="1"/>
  <c r="L550" i="13" s="1"/>
  <c r="H506" i="13"/>
  <c r="I506" i="13" s="1"/>
  <c r="L506" i="13" s="1"/>
  <c r="H465" i="13"/>
  <c r="I465" i="13" s="1"/>
  <c r="L465" i="13" s="1"/>
  <c r="H423" i="13"/>
  <c r="H692" i="13"/>
  <c r="I692" i="13" s="1"/>
  <c r="L692" i="13" s="1"/>
  <c r="H564" i="13"/>
  <c r="I564" i="13" s="1"/>
  <c r="L564" i="13" s="1"/>
  <c r="H680" i="13"/>
  <c r="I680" i="13" s="1"/>
  <c r="L680" i="13" s="1"/>
  <c r="H472" i="13"/>
  <c r="I472" i="13" s="1"/>
  <c r="H646" i="13"/>
  <c r="I646" i="13" s="1"/>
  <c r="L646" i="13" s="1"/>
  <c r="H558" i="13"/>
  <c r="H671" i="13"/>
  <c r="I671" i="13" s="1"/>
  <c r="L671" i="13" s="1"/>
  <c r="H585" i="13"/>
  <c r="I585" i="13" s="1"/>
  <c r="L585" i="13" s="1"/>
  <c r="H533" i="13"/>
  <c r="I533" i="13" s="1"/>
  <c r="L533" i="13" s="1"/>
  <c r="H446" i="13"/>
  <c r="I446" i="13" s="1"/>
  <c r="L446" i="13" s="1"/>
  <c r="H544" i="13"/>
  <c r="I544" i="13" s="1"/>
  <c r="L544" i="13" s="1"/>
  <c r="H502" i="13"/>
  <c r="I502" i="13" s="1"/>
  <c r="L502" i="13" s="1"/>
  <c r="H459" i="13"/>
  <c r="I459" i="13" s="1"/>
  <c r="L459" i="13" s="1"/>
  <c r="H417" i="13"/>
  <c r="I417" i="13" s="1"/>
  <c r="H389" i="13"/>
  <c r="I389" i="13" s="1"/>
  <c r="L389" i="13" s="1"/>
  <c r="H482" i="13"/>
  <c r="I482" i="13" s="1"/>
  <c r="H410" i="13"/>
  <c r="I410" i="13" s="1"/>
  <c r="L410" i="13" s="1"/>
  <c r="H567" i="13"/>
  <c r="I567" i="13" s="1"/>
  <c r="L567" i="13" s="1"/>
  <c r="H651" i="13"/>
  <c r="I651" i="13" s="1"/>
  <c r="L651" i="13" s="1"/>
  <c r="H491" i="13"/>
  <c r="H693" i="13"/>
  <c r="I693" i="13" s="1"/>
  <c r="L693" i="13" s="1"/>
  <c r="H464" i="13"/>
  <c r="I464" i="13" s="1"/>
  <c r="L464" i="13" s="1"/>
  <c r="H383" i="13"/>
  <c r="I383" i="13" s="1"/>
  <c r="L383" i="13" s="1"/>
  <c r="H467" i="13"/>
  <c r="H552" i="13"/>
  <c r="I552" i="13" s="1"/>
  <c r="L552" i="13" s="1"/>
  <c r="H549" i="13"/>
  <c r="H635" i="13"/>
  <c r="I635" i="13" s="1"/>
  <c r="L635" i="13" s="1"/>
  <c r="H428" i="13"/>
  <c r="H662" i="13"/>
  <c r="I662" i="13" s="1"/>
  <c r="L662" i="13" s="1"/>
  <c r="I663" i="1" s="1"/>
  <c r="H495" i="13"/>
  <c r="I495" i="13" s="1"/>
  <c r="L495" i="13" s="1"/>
  <c r="H474" i="13"/>
  <c r="I474" i="13" s="1"/>
  <c r="L474" i="13" s="1"/>
  <c r="H568" i="13"/>
  <c r="I568" i="13" s="1"/>
  <c r="L568" i="13" s="1"/>
  <c r="H390" i="13"/>
  <c r="I390" i="13" s="1"/>
  <c r="L390" i="13" s="1"/>
  <c r="H670" i="13"/>
  <c r="H536" i="13"/>
  <c r="I536" i="13" s="1"/>
  <c r="L536" i="13" s="1"/>
  <c r="H630" i="13"/>
  <c r="I630" i="13" s="1"/>
  <c r="H408" i="13"/>
  <c r="I408" i="13" s="1"/>
  <c r="L408" i="13" s="1"/>
  <c r="I409" i="1" s="1"/>
  <c r="H494" i="13"/>
  <c r="M178" i="10"/>
  <c r="P178" i="10" s="1"/>
  <c r="M191" i="10"/>
  <c r="P191" i="10" s="1"/>
  <c r="F192" i="1" s="1"/>
  <c r="M127" i="10"/>
  <c r="P127" i="10" s="1"/>
  <c r="F128" i="1" s="1"/>
  <c r="M63" i="10"/>
  <c r="P63" i="10" s="1"/>
  <c r="M214" i="10"/>
  <c r="P214" i="10" s="1"/>
  <c r="M182" i="10"/>
  <c r="P182" i="10" s="1"/>
  <c r="M115" i="10"/>
  <c r="P115" i="10" s="1"/>
  <c r="M83" i="10"/>
  <c r="P83" i="10" s="1"/>
  <c r="F84" i="1" s="1"/>
  <c r="M19" i="10"/>
  <c r="P19" i="10" s="1"/>
  <c r="F20" i="1" s="1"/>
  <c r="M177" i="10"/>
  <c r="P177" i="10" s="1"/>
  <c r="M161" i="10"/>
  <c r="P161" i="10" s="1"/>
  <c r="M145" i="10"/>
  <c r="P145" i="10" s="1"/>
  <c r="M129" i="10"/>
  <c r="P129" i="10" s="1"/>
  <c r="F130" i="1" s="1"/>
  <c r="M113" i="10"/>
  <c r="P113" i="10" s="1"/>
  <c r="F114" i="1" s="1"/>
  <c r="M97" i="10"/>
  <c r="P97" i="10" s="1"/>
  <c r="M65" i="10"/>
  <c r="P65" i="10" s="1"/>
  <c r="F66" i="1" s="1"/>
  <c r="M49" i="10"/>
  <c r="P49" i="10" s="1"/>
  <c r="M33" i="10"/>
  <c r="P33" i="10" s="1"/>
  <c r="F34" i="1" s="1"/>
  <c r="M17" i="10"/>
  <c r="P17" i="10" s="1"/>
  <c r="F18" i="1" s="1"/>
  <c r="M148" i="10"/>
  <c r="P148" i="10" s="1"/>
  <c r="F149" i="1" s="1"/>
  <c r="M132" i="10"/>
  <c r="P132" i="10" s="1"/>
  <c r="M100" i="10"/>
  <c r="P100" i="10" s="1"/>
  <c r="M444" i="10"/>
  <c r="P444" i="10" s="1"/>
  <c r="F445" i="1" s="1"/>
  <c r="M443" i="10"/>
  <c r="P443" i="10" s="1"/>
  <c r="F444" i="1" s="1"/>
  <c r="M448" i="10"/>
  <c r="P448" i="10" s="1"/>
  <c r="M470" i="10"/>
  <c r="P470" i="10" s="1"/>
  <c r="F471" i="1" s="1"/>
  <c r="M429" i="10"/>
  <c r="P429" i="10" s="1"/>
  <c r="F430" i="1" s="1"/>
  <c r="M413" i="10"/>
  <c r="P413" i="10" s="1"/>
  <c r="F414" i="1" s="1"/>
  <c r="M931" i="17"/>
  <c r="P931" i="17" s="1"/>
  <c r="M44" i="16"/>
  <c r="P44" i="16" s="1"/>
  <c r="M123" i="16"/>
  <c r="P123" i="16" s="1"/>
  <c r="M208" i="16"/>
  <c r="P208" i="16" s="1"/>
  <c r="F209" i="1" s="1"/>
  <c r="M144" i="16"/>
  <c r="P144" i="16" s="1"/>
  <c r="M196" i="16"/>
  <c r="P196" i="16" s="1"/>
  <c r="F197" i="1" s="1"/>
  <c r="M132" i="16"/>
  <c r="P132" i="16" s="1"/>
  <c r="M12" i="16"/>
  <c r="P12" i="16" s="1"/>
  <c r="F13" i="1" s="1"/>
  <c r="M99" i="16"/>
  <c r="P99" i="16" s="1"/>
  <c r="M199" i="16"/>
  <c r="P199" i="16" s="1"/>
  <c r="F200" i="1" s="1"/>
  <c r="M167" i="16"/>
  <c r="P167" i="16" s="1"/>
  <c r="M135" i="16"/>
  <c r="P135" i="16" s="1"/>
  <c r="F136" i="1" s="1"/>
  <c r="M7" i="16"/>
  <c r="P7" i="16" s="1"/>
  <c r="M78" i="16"/>
  <c r="P78" i="16" s="1"/>
  <c r="M62" i="16"/>
  <c r="P62" i="16" s="1"/>
  <c r="M30" i="16"/>
  <c r="P30" i="16" s="1"/>
  <c r="F31" i="1" s="1"/>
  <c r="M14" i="16"/>
  <c r="P14" i="16" s="1"/>
  <c r="F15" i="1" s="1"/>
  <c r="M181" i="16"/>
  <c r="P181" i="16" s="1"/>
  <c r="M165" i="16"/>
  <c r="P165" i="16" s="1"/>
  <c r="M149" i="16"/>
  <c r="P149" i="16" s="1"/>
  <c r="F150" i="1" s="1"/>
  <c r="M133" i="16"/>
  <c r="P133" i="16" s="1"/>
  <c r="M85" i="16"/>
  <c r="P85" i="16" s="1"/>
  <c r="M69" i="16"/>
  <c r="P69" i="16" s="1"/>
  <c r="M53" i="16"/>
  <c r="P53" i="16" s="1"/>
  <c r="F54" i="1" s="1"/>
  <c r="P416" i="10"/>
  <c r="P755" i="10"/>
  <c r="P1315" i="10"/>
  <c r="P275" i="10"/>
  <c r="P500" i="10"/>
  <c r="P1351" i="10"/>
  <c r="P1341" i="10"/>
  <c r="P475" i="10"/>
  <c r="F476" i="1" s="1"/>
  <c r="P278" i="10"/>
  <c r="P493" i="10"/>
  <c r="P179" i="10"/>
  <c r="P512" i="10"/>
  <c r="F513" i="1" s="1"/>
  <c r="P298" i="10"/>
  <c r="P307" i="10"/>
  <c r="P51" i="10"/>
  <c r="P1332" i="16"/>
  <c r="P1316" i="16"/>
  <c r="F496" i="1"/>
  <c r="P68" i="16"/>
  <c r="P240" i="16"/>
  <c r="P304" i="16"/>
  <c r="P356" i="16"/>
  <c r="P71" i="16"/>
  <c r="F72" i="1" s="1"/>
  <c r="P1077" i="16"/>
  <c r="F1075" i="1" s="1"/>
  <c r="P1180" i="16"/>
  <c r="P189" i="11"/>
  <c r="P1013" i="11"/>
  <c r="F1425" i="1" s="1"/>
  <c r="P895" i="11"/>
  <c r="P1012" i="11"/>
  <c r="P255" i="10"/>
  <c r="P508" i="10"/>
  <c r="F509" i="1" s="1"/>
  <c r="P290" i="10"/>
  <c r="P146" i="10"/>
  <c r="P1155" i="16"/>
  <c r="P1257" i="16"/>
  <c r="F1255" i="1" s="1"/>
  <c r="P187" i="16"/>
  <c r="P176" i="16"/>
  <c r="P1105" i="16"/>
  <c r="P37" i="16"/>
  <c r="P929" i="11"/>
  <c r="F1344" i="1" s="1"/>
  <c r="P990" i="17"/>
  <c r="P741" i="10"/>
  <c r="P324" i="10"/>
  <c r="F189" i="1"/>
  <c r="P956" i="16"/>
  <c r="P1075" i="16"/>
  <c r="P1126" i="16"/>
  <c r="P1237" i="16"/>
  <c r="F1235" i="1" s="1"/>
  <c r="P558" i="10"/>
  <c r="P970" i="17"/>
  <c r="P984" i="17"/>
  <c r="F1404" i="1" s="1"/>
  <c r="P1028" i="16"/>
  <c r="F1026" i="1" s="1"/>
  <c r="P1009" i="17"/>
  <c r="J1464" i="2"/>
  <c r="L940" i="11"/>
  <c r="L1309" i="16"/>
  <c r="L1358" i="16"/>
  <c r="P1327" i="7"/>
  <c r="J1324" i="1" s="1"/>
  <c r="P1361" i="7"/>
  <c r="J1357" i="1" s="1"/>
  <c r="K1309" i="16"/>
  <c r="P1385" i="7"/>
  <c r="J1381" i="1" s="1"/>
  <c r="P1388" i="7"/>
  <c r="J1384" i="1" s="1"/>
  <c r="P1395" i="7"/>
  <c r="J1391" i="1" s="1"/>
  <c r="H867" i="8"/>
  <c r="I867" i="8" s="1"/>
  <c r="L867" i="8" s="1"/>
  <c r="H851" i="8"/>
  <c r="I851" i="8" s="1"/>
  <c r="L851" i="8" s="1"/>
  <c r="H843" i="8"/>
  <c r="I843" i="8" s="1"/>
  <c r="L843" i="8" s="1"/>
  <c r="H788" i="8"/>
  <c r="I788" i="8" s="1"/>
  <c r="H732" i="8"/>
  <c r="I732" i="8" s="1"/>
  <c r="L732" i="8" s="1"/>
  <c r="H1239" i="13"/>
  <c r="I1239" i="13" s="1"/>
  <c r="H1307" i="13"/>
  <c r="I1307" i="13" s="1"/>
  <c r="H1276" i="13"/>
  <c r="I1276" i="13" s="1"/>
  <c r="H1267" i="13"/>
  <c r="I1267" i="13" s="1"/>
  <c r="H1068" i="13"/>
  <c r="I1068" i="13" s="1"/>
  <c r="H1020" i="13"/>
  <c r="I1020" i="13" s="1"/>
  <c r="H988" i="13"/>
  <c r="I988" i="13" s="1"/>
  <c r="H1350" i="8"/>
  <c r="I1350" i="8" s="1"/>
  <c r="H1349" i="8"/>
  <c r="I1349" i="8" s="1"/>
  <c r="L1349" i="8" s="1"/>
  <c r="H947" i="8"/>
  <c r="I947" i="8" s="1"/>
  <c r="H897" i="8"/>
  <c r="I897" i="8" s="1"/>
  <c r="H916" i="8"/>
  <c r="I916" i="8" s="1"/>
  <c r="L916" i="8" s="1"/>
  <c r="H892" i="8"/>
  <c r="I892" i="8" s="1"/>
  <c r="L892" i="8" s="1"/>
  <c r="H824" i="13"/>
  <c r="I824" i="13" s="1"/>
  <c r="H877" i="13"/>
  <c r="I877" i="13" s="1"/>
  <c r="H873" i="13"/>
  <c r="I873" i="13" s="1"/>
  <c r="H1394" i="13"/>
  <c r="I1394" i="13" s="1"/>
  <c r="L1394" i="13" s="1"/>
  <c r="H1378" i="13"/>
  <c r="I1378" i="13" s="1"/>
  <c r="H1434" i="13"/>
  <c r="I1434" i="13" s="1"/>
  <c r="H898" i="13"/>
  <c r="I898" i="13" s="1"/>
  <c r="H933" i="13"/>
  <c r="I933" i="13" s="1"/>
  <c r="H901" i="13"/>
  <c r="I901" i="13" s="1"/>
  <c r="H1304" i="8"/>
  <c r="I1304" i="8" s="1"/>
  <c r="L1304" i="8" s="1"/>
  <c r="H1294" i="8"/>
  <c r="I1294" i="8" s="1"/>
  <c r="L1294" i="8" s="1"/>
  <c r="H1301" i="8"/>
  <c r="I1301" i="8" s="1"/>
  <c r="L1301" i="8" s="1"/>
  <c r="H1265" i="8"/>
  <c r="I1265" i="8" s="1"/>
  <c r="H1094" i="8"/>
  <c r="I1094" i="8" s="1"/>
  <c r="L1094" i="8" s="1"/>
  <c r="H999" i="8"/>
  <c r="I999" i="8" s="1"/>
  <c r="H1274" i="8"/>
  <c r="I1274" i="8" s="1"/>
  <c r="H1258" i="8"/>
  <c r="I1258" i="8" s="1"/>
  <c r="L1258" i="8" s="1"/>
  <c r="H1113" i="8"/>
  <c r="I1113" i="8" s="1"/>
  <c r="L1113" i="8" s="1"/>
  <c r="H1105" i="8"/>
  <c r="I1105" i="8" s="1"/>
  <c r="L1105" i="8" s="1"/>
  <c r="H1056" i="8"/>
  <c r="I1056" i="8" s="1"/>
  <c r="L1056" i="8" s="1"/>
  <c r="H960" i="8"/>
  <c r="I960" i="8" s="1"/>
  <c r="L911" i="7"/>
  <c r="M911" i="7" s="1"/>
  <c r="H1315" i="13"/>
  <c r="I1315" i="13" s="1"/>
  <c r="H294" i="13"/>
  <c r="I294" i="13" s="1"/>
  <c r="H270" i="13"/>
  <c r="I270" i="13" s="1"/>
  <c r="L270" i="13" s="1"/>
  <c r="L1397" i="7"/>
  <c r="P1347" i="7"/>
  <c r="J1344" i="1" s="1"/>
  <c r="P1348" i="7"/>
  <c r="J1345" i="1" s="1"/>
  <c r="H402" i="8"/>
  <c r="I402" i="8" s="1"/>
  <c r="I434" i="8"/>
  <c r="L434" i="8" s="1"/>
  <c r="H434" i="8"/>
  <c r="H466" i="8"/>
  <c r="I466" i="8" s="1"/>
  <c r="L466" i="8" s="1"/>
  <c r="H497" i="8"/>
  <c r="I497" i="8" s="1"/>
  <c r="L497" i="8" s="1"/>
  <c r="H529" i="8"/>
  <c r="I529" i="8" s="1"/>
  <c r="I561" i="8"/>
  <c r="L561" i="8" s="1"/>
  <c r="H561" i="8"/>
  <c r="H593" i="8"/>
  <c r="I593" i="8" s="1"/>
  <c r="L593" i="8" s="1"/>
  <c r="H625" i="8"/>
  <c r="I625" i="8" s="1"/>
  <c r="L625" i="8" s="1"/>
  <c r="H421" i="13"/>
  <c r="I421" i="13" s="1"/>
  <c r="I453" i="13"/>
  <c r="L453" i="13" s="1"/>
  <c r="H453" i="13"/>
  <c r="H484" i="13"/>
  <c r="I484" i="13" s="1"/>
  <c r="H516" i="13"/>
  <c r="I516" i="13" s="1"/>
  <c r="H548" i="13"/>
  <c r="I548" i="13" s="1"/>
  <c r="L548" i="13" s="1"/>
  <c r="H434" i="13"/>
  <c r="I434" i="13" s="1"/>
  <c r="L434" i="13" s="1"/>
  <c r="H497" i="13"/>
  <c r="I497" i="13" s="1"/>
  <c r="H557" i="13"/>
  <c r="I557" i="13" s="1"/>
  <c r="H589" i="13"/>
  <c r="I589" i="13" s="1"/>
  <c r="L589" i="13" s="1"/>
  <c r="I621" i="13"/>
  <c r="L621" i="13" s="1"/>
  <c r="I622" i="1" s="1"/>
  <c r="H621" i="13"/>
  <c r="H653" i="13"/>
  <c r="I653" i="13" s="1"/>
  <c r="H685" i="13"/>
  <c r="I685" i="13" s="1"/>
  <c r="H444" i="13"/>
  <c r="I444" i="13" s="1"/>
  <c r="I562" i="13"/>
  <c r="H562" i="13"/>
  <c r="H626" i="13"/>
  <c r="I626" i="13" s="1"/>
  <c r="L626" i="13" s="1"/>
  <c r="H690" i="13"/>
  <c r="I690" i="13" s="1"/>
  <c r="L690" i="13" s="1"/>
  <c r="H560" i="13"/>
  <c r="I560" i="13" s="1"/>
  <c r="H669" i="8"/>
  <c r="I669" i="8" s="1"/>
  <c r="L669" i="8" s="1"/>
  <c r="H526" i="8"/>
  <c r="I526" i="8" s="1"/>
  <c r="L526" i="8" s="1"/>
  <c r="H685" i="8"/>
  <c r="I685" i="8" s="1"/>
  <c r="L685" i="8" s="1"/>
  <c r="H622" i="8"/>
  <c r="I622" i="8" s="1"/>
  <c r="L622" i="8" s="1"/>
  <c r="H640" i="8"/>
  <c r="I640" i="8" s="1"/>
  <c r="L640" i="8" s="1"/>
  <c r="H694" i="8"/>
  <c r="I694" i="8" s="1"/>
  <c r="L694" i="8" s="1"/>
  <c r="H587" i="8"/>
  <c r="I587" i="8" s="1"/>
  <c r="L587" i="8" s="1"/>
  <c r="H396" i="8"/>
  <c r="I396" i="8" s="1"/>
  <c r="I704" i="8"/>
  <c r="L704" i="8" s="1"/>
  <c r="H704" i="8"/>
  <c r="H471" i="8"/>
  <c r="I471" i="8" s="1"/>
  <c r="L471" i="8" s="1"/>
  <c r="H656" i="8"/>
  <c r="I656" i="8" s="1"/>
  <c r="L656" i="8" s="1"/>
  <c r="H528" i="8"/>
  <c r="I528" i="8" s="1"/>
  <c r="I401" i="8"/>
  <c r="L401" i="8" s="1"/>
  <c r="H401" i="8"/>
  <c r="H655" i="8"/>
  <c r="I655" i="8" s="1"/>
  <c r="L655" i="8" s="1"/>
  <c r="H575" i="8"/>
  <c r="I575" i="8" s="1"/>
  <c r="L575" i="8" s="1"/>
  <c r="I576" i="1" s="1"/>
  <c r="H491" i="8"/>
  <c r="I491" i="8" s="1"/>
  <c r="L491" i="8" s="1"/>
  <c r="H406" i="8"/>
  <c r="I406" i="8" s="1"/>
  <c r="L406" i="8" s="1"/>
  <c r="H562" i="8"/>
  <c r="I562" i="8" s="1"/>
  <c r="L562" i="8" s="1"/>
  <c r="H576" i="8"/>
  <c r="I576" i="8" s="1"/>
  <c r="L576" i="8" s="1"/>
  <c r="H679" i="8"/>
  <c r="I679" i="8" s="1"/>
  <c r="L679" i="8" s="1"/>
  <c r="H501" i="8"/>
  <c r="I501" i="8" s="1"/>
  <c r="L501" i="8" s="1"/>
  <c r="H590" i="8"/>
  <c r="I590" i="8" s="1"/>
  <c r="H614" i="8"/>
  <c r="I614" i="8" s="1"/>
  <c r="L614" i="8" s="1"/>
  <c r="H407" i="8"/>
  <c r="I407" i="8" s="1"/>
  <c r="L407" i="8" s="1"/>
  <c r="I604" i="8"/>
  <c r="L604" i="8" s="1"/>
  <c r="H604" i="8"/>
  <c r="H477" i="8"/>
  <c r="I477" i="8" s="1"/>
  <c r="H677" i="8"/>
  <c r="I677" i="8" s="1"/>
  <c r="L677" i="8" s="1"/>
  <c r="H605" i="8"/>
  <c r="I605" i="8" s="1"/>
  <c r="L605" i="8" s="1"/>
  <c r="I519" i="8"/>
  <c r="L519" i="8" s="1"/>
  <c r="H519" i="8"/>
  <c r="H414" i="8"/>
  <c r="I414" i="8" s="1"/>
  <c r="H618" i="8"/>
  <c r="I618" i="8" s="1"/>
  <c r="L618" i="8" s="1"/>
  <c r="H482" i="8"/>
  <c r="I482" i="8" s="1"/>
  <c r="L482" i="8" s="1"/>
  <c r="H634" i="8"/>
  <c r="I634" i="8" s="1"/>
  <c r="L634" i="8" s="1"/>
  <c r="H518" i="8"/>
  <c r="I518" i="8" s="1"/>
  <c r="L518" i="8" s="1"/>
  <c r="H419" i="8"/>
  <c r="I419" i="8" s="1"/>
  <c r="L419" i="8" s="1"/>
  <c r="H680" i="8"/>
  <c r="I680" i="8" s="1"/>
  <c r="L680" i="8" s="1"/>
  <c r="H616" i="8"/>
  <c r="I616" i="8" s="1"/>
  <c r="L616" i="8" s="1"/>
  <c r="H552" i="8"/>
  <c r="I552" i="8" s="1"/>
  <c r="L552" i="8" s="1"/>
  <c r="H488" i="8"/>
  <c r="I488" i="8" s="1"/>
  <c r="L488" i="8" s="1"/>
  <c r="H425" i="8"/>
  <c r="I425" i="8" s="1"/>
  <c r="L425" i="8" s="1"/>
  <c r="I698" i="8"/>
  <c r="L698" i="8" s="1"/>
  <c r="H698" i="8"/>
  <c r="H667" i="8"/>
  <c r="I667" i="8" s="1"/>
  <c r="L667" i="8" s="1"/>
  <c r="H635" i="8"/>
  <c r="I635" i="8" s="1"/>
  <c r="L635" i="8" s="1"/>
  <c r="H591" i="8"/>
  <c r="I591" i="8" s="1"/>
  <c r="L591" i="8" s="1"/>
  <c r="I549" i="8"/>
  <c r="L549" i="8" s="1"/>
  <c r="H549" i="8"/>
  <c r="H507" i="8"/>
  <c r="I507" i="8" s="1"/>
  <c r="L507" i="8" s="1"/>
  <c r="H464" i="8"/>
  <c r="I464" i="8" s="1"/>
  <c r="L464" i="8" s="1"/>
  <c r="H422" i="8"/>
  <c r="I422" i="8" s="1"/>
  <c r="H682" i="8"/>
  <c r="I682" i="8" s="1"/>
  <c r="L682" i="8" s="1"/>
  <c r="H538" i="8"/>
  <c r="I538" i="8" s="1"/>
  <c r="H686" i="8"/>
  <c r="I686" i="8" s="1"/>
  <c r="L686" i="8" s="1"/>
  <c r="H570" i="8"/>
  <c r="I570" i="8" s="1"/>
  <c r="L570" i="8" s="1"/>
  <c r="H451" i="8"/>
  <c r="I451" i="8" s="1"/>
  <c r="L451" i="8" s="1"/>
  <c r="H706" i="8"/>
  <c r="I706" i="8" s="1"/>
  <c r="L706" i="8" s="1"/>
  <c r="H644" i="8"/>
  <c r="I644" i="8" s="1"/>
  <c r="L644" i="8" s="1"/>
  <c r="H580" i="8"/>
  <c r="I580" i="8" s="1"/>
  <c r="I516" i="8"/>
  <c r="L516" i="8" s="1"/>
  <c r="H516" i="8"/>
  <c r="H453" i="8"/>
  <c r="I453" i="8" s="1"/>
  <c r="H389" i="8"/>
  <c r="I389" i="8" s="1"/>
  <c r="L389" i="8" s="1"/>
  <c r="I390" i="1" s="1"/>
  <c r="H681" i="8"/>
  <c r="I681" i="8" s="1"/>
  <c r="I649" i="8"/>
  <c r="L649" i="8" s="1"/>
  <c r="H649" i="8"/>
  <c r="H611" i="8"/>
  <c r="I611" i="8" s="1"/>
  <c r="L611" i="8" s="1"/>
  <c r="H567" i="8"/>
  <c r="I567" i="8" s="1"/>
  <c r="L567" i="8" s="1"/>
  <c r="H525" i="8"/>
  <c r="I525" i="8" s="1"/>
  <c r="L525" i="8" s="1"/>
  <c r="H483" i="8"/>
  <c r="I483" i="8" s="1"/>
  <c r="L483" i="8" s="1"/>
  <c r="H440" i="8"/>
  <c r="I440" i="8" s="1"/>
  <c r="L440" i="8" s="1"/>
  <c r="H398" i="8"/>
  <c r="I398" i="8" s="1"/>
  <c r="L398" i="8" s="1"/>
  <c r="H573" i="8"/>
  <c r="I573" i="8" s="1"/>
  <c r="L573" i="8" s="1"/>
  <c r="H652" i="8"/>
  <c r="I652" i="8" s="1"/>
  <c r="L652" i="8" s="1"/>
  <c r="H531" i="8"/>
  <c r="I531" i="8" s="1"/>
  <c r="H558" i="8"/>
  <c r="I558" i="8" s="1"/>
  <c r="L558" i="8" s="1"/>
  <c r="H637" i="8"/>
  <c r="I637" i="8" s="1"/>
  <c r="L637" i="8" s="1"/>
  <c r="I642" i="8"/>
  <c r="L642" i="8" s="1"/>
  <c r="H642" i="8"/>
  <c r="H34" i="8"/>
  <c r="I34" i="8" s="1"/>
  <c r="L34" i="8" s="1"/>
  <c r="H76" i="8"/>
  <c r="I76" i="8" s="1"/>
  <c r="H118" i="8"/>
  <c r="I118" i="8" s="1"/>
  <c r="L118" i="8" s="1"/>
  <c r="I164" i="8"/>
  <c r="L164" i="8" s="1"/>
  <c r="H164" i="8"/>
  <c r="H206" i="8"/>
  <c r="I206" i="8" s="1"/>
  <c r="L206" i="8" s="1"/>
  <c r="H248" i="8"/>
  <c r="I248" i="8" s="1"/>
  <c r="L248" i="8" s="1"/>
  <c r="H291" i="8"/>
  <c r="I291" i="8" s="1"/>
  <c r="L291" i="8" s="1"/>
  <c r="H334" i="8"/>
  <c r="I334" i="8" s="1"/>
  <c r="L334" i="8" s="1"/>
  <c r="H376" i="8"/>
  <c r="I376" i="8" s="1"/>
  <c r="H75" i="8"/>
  <c r="I75" i="8" s="1"/>
  <c r="L75" i="8" s="1"/>
  <c r="H159" i="8"/>
  <c r="I159" i="8" s="1"/>
  <c r="L159" i="8" s="1"/>
  <c r="H243" i="8"/>
  <c r="I243" i="8" s="1"/>
  <c r="L243" i="8" s="1"/>
  <c r="H335" i="8"/>
  <c r="I335" i="8" s="1"/>
  <c r="L335" i="8" s="1"/>
  <c r="H69" i="8"/>
  <c r="I69" i="8" s="1"/>
  <c r="L69" i="8" s="1"/>
  <c r="H225" i="8"/>
  <c r="I225" i="8" s="1"/>
  <c r="I9" i="8"/>
  <c r="L9" i="8" s="1"/>
  <c r="H9" i="8"/>
  <c r="H157" i="8"/>
  <c r="I157" i="8" s="1"/>
  <c r="H292" i="8"/>
  <c r="I292" i="8" s="1"/>
  <c r="L292" i="8" s="1"/>
  <c r="H36" i="8"/>
  <c r="I36" i="8" s="1"/>
  <c r="I78" i="8"/>
  <c r="L78" i="8" s="1"/>
  <c r="H78" i="8"/>
  <c r="H122" i="8"/>
  <c r="I122" i="8" s="1"/>
  <c r="L122" i="8" s="1"/>
  <c r="H166" i="8"/>
  <c r="I166" i="8" s="1"/>
  <c r="L166" i="8" s="1"/>
  <c r="H208" i="8"/>
  <c r="I208" i="8" s="1"/>
  <c r="H252" i="8"/>
  <c r="I252" i="8" s="1"/>
  <c r="H293" i="8"/>
  <c r="I293" i="8" s="1"/>
  <c r="H336" i="8"/>
  <c r="I336" i="8" s="1"/>
  <c r="L336" i="8" s="1"/>
  <c r="H8" i="8"/>
  <c r="I8" i="8" s="1"/>
  <c r="L8" i="8" s="1"/>
  <c r="H79" i="8"/>
  <c r="I79" i="8" s="1"/>
  <c r="L79" i="8" s="1"/>
  <c r="H163" i="8"/>
  <c r="I163" i="8" s="1"/>
  <c r="L163" i="8" s="1"/>
  <c r="H251" i="8"/>
  <c r="I251" i="8" s="1"/>
  <c r="L251" i="8" s="1"/>
  <c r="H339" i="8"/>
  <c r="I339" i="8" s="1"/>
  <c r="L339" i="8" s="1"/>
  <c r="H77" i="8"/>
  <c r="I77" i="8" s="1"/>
  <c r="L77" i="8" s="1"/>
  <c r="H241" i="8"/>
  <c r="I241" i="8" s="1"/>
  <c r="H13" i="8"/>
  <c r="I13" i="8" s="1"/>
  <c r="L13" i="8" s="1"/>
  <c r="H165" i="8"/>
  <c r="I165" i="8" s="1"/>
  <c r="L165" i="8" s="1"/>
  <c r="H300" i="8"/>
  <c r="I300" i="8" s="1"/>
  <c r="L300" i="8" s="1"/>
  <c r="H57" i="8"/>
  <c r="I57" i="8" s="1"/>
  <c r="L57" i="8" s="1"/>
  <c r="H318" i="8"/>
  <c r="I318" i="8" s="1"/>
  <c r="L318" i="8" s="1"/>
  <c r="H201" i="8"/>
  <c r="I201" i="8" s="1"/>
  <c r="H81" i="8"/>
  <c r="I81" i="8" s="1"/>
  <c r="L81" i="8" s="1"/>
  <c r="H363" i="8"/>
  <c r="I363" i="8" s="1"/>
  <c r="L363" i="8" s="1"/>
  <c r="H298" i="8"/>
  <c r="I298" i="8" s="1"/>
  <c r="L298" i="8" s="1"/>
  <c r="H231" i="8"/>
  <c r="I231" i="8" s="1"/>
  <c r="H167" i="8"/>
  <c r="I167" i="8" s="1"/>
  <c r="L167" i="8" s="1"/>
  <c r="H103" i="8"/>
  <c r="I103" i="8" s="1"/>
  <c r="L103" i="8" s="1"/>
  <c r="H39" i="8"/>
  <c r="I39" i="8" s="1"/>
  <c r="L39" i="8" s="1"/>
  <c r="H370" i="8"/>
  <c r="I370" i="8" s="1"/>
  <c r="H338" i="8"/>
  <c r="I338" i="8" s="1"/>
  <c r="L338" i="8" s="1"/>
  <c r="H304" i="8"/>
  <c r="I304" i="8" s="1"/>
  <c r="H273" i="8"/>
  <c r="I273" i="8" s="1"/>
  <c r="L273" i="8" s="1"/>
  <c r="H242" i="8"/>
  <c r="I242" i="8" s="1"/>
  <c r="L242" i="8" s="1"/>
  <c r="H210" i="8"/>
  <c r="I210" i="8" s="1"/>
  <c r="L210" i="8" s="1"/>
  <c r="H178" i="8"/>
  <c r="I178" i="8" s="1"/>
  <c r="H146" i="8"/>
  <c r="I146" i="8" s="1"/>
  <c r="L146" i="8" s="1"/>
  <c r="H112" i="8"/>
  <c r="I112" i="8" s="1"/>
  <c r="L112" i="8" s="1"/>
  <c r="H80" i="8"/>
  <c r="I80" i="8" s="1"/>
  <c r="L80" i="8" s="1"/>
  <c r="H48" i="8"/>
  <c r="I48" i="8" s="1"/>
  <c r="L48" i="8" s="1"/>
  <c r="H50" i="8"/>
  <c r="I50" i="8" s="1"/>
  <c r="L50" i="8" s="1"/>
  <c r="H136" i="8"/>
  <c r="I136" i="8" s="1"/>
  <c r="H222" i="8"/>
  <c r="I222" i="8" s="1"/>
  <c r="L222" i="8" s="1"/>
  <c r="H306" i="8"/>
  <c r="I306" i="8" s="1"/>
  <c r="L306" i="8" s="1"/>
  <c r="H20" i="8"/>
  <c r="I20" i="8" s="1"/>
  <c r="L20" i="8" s="1"/>
  <c r="H191" i="8"/>
  <c r="I191" i="8" s="1"/>
  <c r="L191" i="8" s="1"/>
  <c r="H367" i="8"/>
  <c r="I367" i="8" s="1"/>
  <c r="L367" i="8" s="1"/>
  <c r="H284" i="8"/>
  <c r="I284" i="8" s="1"/>
  <c r="H205" i="8"/>
  <c r="I205" i="8" s="1"/>
  <c r="L205" i="8" s="1"/>
  <c r="H52" i="8"/>
  <c r="I52" i="8" s="1"/>
  <c r="L52" i="8" s="1"/>
  <c r="H140" i="8"/>
  <c r="I140" i="8" s="1"/>
  <c r="H224" i="8"/>
  <c r="I224" i="8" s="1"/>
  <c r="H308" i="8"/>
  <c r="I308" i="8" s="1"/>
  <c r="L308" i="8" s="1"/>
  <c r="H27" i="8"/>
  <c r="I27" i="8" s="1"/>
  <c r="L27" i="8" s="1"/>
  <c r="H195" i="8"/>
  <c r="I195" i="8" s="1"/>
  <c r="L195" i="8" s="1"/>
  <c r="H371" i="8"/>
  <c r="I371" i="8" s="1"/>
  <c r="L371" i="8" s="1"/>
  <c r="H296" i="8"/>
  <c r="I296" i="8" s="1"/>
  <c r="L296" i="8" s="1"/>
  <c r="H213" i="8"/>
  <c r="I213" i="8" s="1"/>
  <c r="L213" i="8" s="1"/>
  <c r="H84" i="8"/>
  <c r="I84" i="8" s="1"/>
  <c r="L84" i="8" s="1"/>
  <c r="H256" i="8"/>
  <c r="I256" i="8" s="1"/>
  <c r="L256" i="8" s="1"/>
  <c r="H91" i="8"/>
  <c r="I91" i="8" s="1"/>
  <c r="L91" i="8" s="1"/>
  <c r="H97" i="8"/>
  <c r="I97" i="8" s="1"/>
  <c r="L97" i="8" s="1"/>
  <c r="H315" i="8"/>
  <c r="I315" i="8" s="1"/>
  <c r="L315" i="8" s="1"/>
  <c r="H168" i="8"/>
  <c r="I168" i="8" s="1"/>
  <c r="L168" i="8" s="1"/>
  <c r="H340" i="8"/>
  <c r="I340" i="8" s="1"/>
  <c r="L340" i="8" s="1"/>
  <c r="H255" i="8"/>
  <c r="I255" i="8" s="1"/>
  <c r="L255" i="8" s="1"/>
  <c r="H150" i="8"/>
  <c r="I150" i="8" s="1"/>
  <c r="L150" i="8" s="1"/>
  <c r="H219" i="8"/>
  <c r="I219" i="8" s="1"/>
  <c r="H60" i="8"/>
  <c r="I60" i="8" s="1"/>
  <c r="L60" i="8" s="1"/>
  <c r="H43" i="8"/>
  <c r="I43" i="8" s="1"/>
  <c r="H237" i="8"/>
  <c r="I237" i="8" s="1"/>
  <c r="L237" i="8" s="1"/>
  <c r="H177" i="8"/>
  <c r="I177" i="8" s="1"/>
  <c r="L177" i="8" s="1"/>
  <c r="H127" i="8"/>
  <c r="I127" i="8" s="1"/>
  <c r="L127" i="8" s="1"/>
  <c r="H309" i="8"/>
  <c r="I309" i="8" s="1"/>
  <c r="L309" i="8" s="1"/>
  <c r="H393" i="13"/>
  <c r="I393" i="13" s="1"/>
  <c r="L393" i="13" s="1"/>
  <c r="H478" i="13"/>
  <c r="I478" i="13" s="1"/>
  <c r="L478" i="13" s="1"/>
  <c r="H398" i="13"/>
  <c r="I398" i="13" s="1"/>
  <c r="L398" i="13" s="1"/>
  <c r="I399" i="1" s="1"/>
  <c r="H561" i="13"/>
  <c r="I561" i="13" s="1"/>
  <c r="H647" i="13"/>
  <c r="I647" i="13" s="1"/>
  <c r="L647" i="13" s="1"/>
  <c r="H468" i="13"/>
  <c r="I468" i="13" s="1"/>
  <c r="H682" i="13"/>
  <c r="I682" i="13" s="1"/>
  <c r="L682" i="13" s="1"/>
  <c r="H432" i="13"/>
  <c r="I432" i="13" s="1"/>
  <c r="H706" i="13"/>
  <c r="I706" i="13" s="1"/>
  <c r="L706" i="13" s="1"/>
  <c r="H580" i="13"/>
  <c r="I580" i="13" s="1"/>
  <c r="H695" i="13"/>
  <c r="I695" i="13" s="1"/>
  <c r="L695" i="13" s="1"/>
  <c r="H519" i="13"/>
  <c r="I519" i="13" s="1"/>
  <c r="H654" i="13"/>
  <c r="I654" i="13" s="1"/>
  <c r="L654" i="13" s="1"/>
  <c r="H570" i="13"/>
  <c r="I570" i="13" s="1"/>
  <c r="H420" i="13"/>
  <c r="I420" i="13" s="1"/>
  <c r="L420" i="13" s="1"/>
  <c r="H675" i="13"/>
  <c r="I675" i="13" s="1"/>
  <c r="H633" i="13"/>
  <c r="I633" i="13" s="1"/>
  <c r="L633" i="13" s="1"/>
  <c r="H591" i="13"/>
  <c r="I591" i="13" s="1"/>
  <c r="H541" i="13"/>
  <c r="I541" i="13" s="1"/>
  <c r="L541" i="13" s="1"/>
  <c r="H438" i="13"/>
  <c r="I438" i="13" s="1"/>
  <c r="H538" i="13"/>
  <c r="I538" i="13" s="1"/>
  <c r="H496" i="13"/>
  <c r="I496" i="13" s="1"/>
  <c r="H455" i="13"/>
  <c r="I455" i="13" s="1"/>
  <c r="L455" i="13" s="1"/>
  <c r="H411" i="13"/>
  <c r="I411" i="13" s="1"/>
  <c r="H660" i="13"/>
  <c r="I660" i="13" s="1"/>
  <c r="H511" i="13"/>
  <c r="I511" i="13" s="1"/>
  <c r="H640" i="13"/>
  <c r="I640" i="13" s="1"/>
  <c r="L640" i="13" s="1"/>
  <c r="H392" i="13"/>
  <c r="I392" i="13" s="1"/>
  <c r="H622" i="13"/>
  <c r="I622" i="13" s="1"/>
  <c r="L622" i="13" s="1"/>
  <c r="I623" i="1" s="1"/>
  <c r="H523" i="13"/>
  <c r="I523" i="13" s="1"/>
  <c r="H701" i="13"/>
  <c r="I701" i="13" s="1"/>
  <c r="L701" i="13" s="1"/>
  <c r="H659" i="13"/>
  <c r="I659" i="13" s="1"/>
  <c r="H617" i="13"/>
  <c r="I617" i="13" s="1"/>
  <c r="L617" i="13" s="1"/>
  <c r="H575" i="13"/>
  <c r="I575" i="13" s="1"/>
  <c r="L575" i="13" s="1"/>
  <c r="H509" i="13"/>
  <c r="I509" i="13" s="1"/>
  <c r="L509" i="13" s="1"/>
  <c r="H426" i="13"/>
  <c r="I426" i="13" s="1"/>
  <c r="H534" i="13"/>
  <c r="I534" i="13" s="1"/>
  <c r="L534" i="13" s="1"/>
  <c r="I535" i="1" s="1"/>
  <c r="H490" i="13"/>
  <c r="I490" i="13" s="1"/>
  <c r="H449" i="13"/>
  <c r="I449" i="13" s="1"/>
  <c r="L449" i="13" s="1"/>
  <c r="H407" i="13"/>
  <c r="I407" i="13" s="1"/>
  <c r="H419" i="13"/>
  <c r="I419" i="13" s="1"/>
  <c r="L419" i="13" s="1"/>
  <c r="I420" i="1" s="1"/>
  <c r="H504" i="13"/>
  <c r="I504" i="13" s="1"/>
  <c r="H454" i="13"/>
  <c r="I454" i="13" s="1"/>
  <c r="L454" i="13" s="1"/>
  <c r="H587" i="13"/>
  <c r="I587" i="13" s="1"/>
  <c r="H673" i="13"/>
  <c r="I673" i="13" s="1"/>
  <c r="L673" i="13" s="1"/>
  <c r="H566" i="13"/>
  <c r="I566" i="13" s="1"/>
  <c r="H487" i="13"/>
  <c r="I487" i="13" s="1"/>
  <c r="L487" i="13" s="1"/>
  <c r="H572" i="13"/>
  <c r="I572" i="13" s="1"/>
  <c r="H403" i="13"/>
  <c r="I403" i="13" s="1"/>
  <c r="L403" i="13" s="1"/>
  <c r="I404" i="1" s="1"/>
  <c r="H488" i="13"/>
  <c r="I488" i="13" s="1"/>
  <c r="L488" i="13" s="1"/>
  <c r="H422" i="13"/>
  <c r="I422" i="13" s="1"/>
  <c r="L422" i="13" s="1"/>
  <c r="H571" i="13"/>
  <c r="I571" i="13" s="1"/>
  <c r="H657" i="13"/>
  <c r="I657" i="13" s="1"/>
  <c r="L657" i="13" s="1"/>
  <c r="I658" i="1" s="1"/>
  <c r="H515" i="13"/>
  <c r="I515" i="13" s="1"/>
  <c r="H535" i="13"/>
  <c r="I535" i="13" s="1"/>
  <c r="L535" i="13" s="1"/>
  <c r="H588" i="13"/>
  <c r="I588" i="13" s="1"/>
  <c r="H599" i="13"/>
  <c r="I599" i="13" s="1"/>
  <c r="L599" i="13" s="1"/>
  <c r="H604" i="13"/>
  <c r="I604" i="13" s="1"/>
  <c r="H555" i="13"/>
  <c r="I555" i="13" s="1"/>
  <c r="L555" i="13" s="1"/>
  <c r="H400" i="13"/>
  <c r="I400" i="13" s="1"/>
  <c r="H517" i="13"/>
  <c r="I517" i="13" s="1"/>
  <c r="L517" i="13" s="1"/>
  <c r="I518" i="1" s="1"/>
  <c r="H648" i="13"/>
  <c r="I648" i="13" s="1"/>
  <c r="H577" i="13"/>
  <c r="I577" i="13" s="1"/>
  <c r="L577" i="13" s="1"/>
  <c r="H531" i="13"/>
  <c r="I531" i="13" s="1"/>
  <c r="M218" i="10"/>
  <c r="P218" i="10" s="1"/>
  <c r="F219" i="1" s="1"/>
  <c r="M111" i="10"/>
  <c r="P111" i="10" s="1"/>
  <c r="M47" i="10"/>
  <c r="P47" i="10" s="1"/>
  <c r="M210" i="10"/>
  <c r="P210" i="10" s="1"/>
  <c r="F211" i="1" s="1"/>
  <c r="M175" i="10"/>
  <c r="P175" i="10" s="1"/>
  <c r="M203" i="10"/>
  <c r="P203" i="10" s="1"/>
  <c r="F204" i="1" s="1"/>
  <c r="M171" i="10"/>
  <c r="P171" i="10" s="1"/>
  <c r="F172" i="1" s="1"/>
  <c r="M139" i="10"/>
  <c r="P139" i="10" s="1"/>
  <c r="M221" i="10"/>
  <c r="P221" i="10" s="1"/>
  <c r="F222" i="1" s="1"/>
  <c r="M173" i="10"/>
  <c r="P173" i="10" s="1"/>
  <c r="M157" i="10"/>
  <c r="P157" i="10" s="1"/>
  <c r="F158" i="1" s="1"/>
  <c r="M141" i="10"/>
  <c r="P141" i="10" s="1"/>
  <c r="M125" i="10"/>
  <c r="P125" i="10" s="1"/>
  <c r="F126" i="1" s="1"/>
  <c r="M160" i="10"/>
  <c r="P160" i="10" s="1"/>
  <c r="F161" i="1" s="1"/>
  <c r="M112" i="10"/>
  <c r="P112" i="10" s="1"/>
  <c r="M96" i="10"/>
  <c r="P96" i="10" s="1"/>
  <c r="M80" i="10"/>
  <c r="P80" i="10" s="1"/>
  <c r="M48" i="10"/>
  <c r="P48" i="10" s="1"/>
  <c r="M32" i="10"/>
  <c r="P32" i="10" s="1"/>
  <c r="M16" i="10"/>
  <c r="P16" i="10" s="1"/>
  <c r="F17" i="1" s="1"/>
  <c r="M1366" i="7"/>
  <c r="P1366" i="7" s="1"/>
  <c r="J1362" i="1" s="1"/>
  <c r="M1382" i="7"/>
  <c r="P1382" i="7" s="1"/>
  <c r="J1378" i="1" s="1"/>
  <c r="M1377" i="7"/>
  <c r="P1377" i="7" s="1"/>
  <c r="J1373" i="1" s="1"/>
  <c r="M1379" i="7"/>
  <c r="P1379" i="7" s="1"/>
  <c r="J1375" i="1" s="1"/>
  <c r="M415" i="10"/>
  <c r="P415" i="10" s="1"/>
  <c r="F416" i="1" s="1"/>
  <c r="M428" i="10"/>
  <c r="P428" i="10" s="1"/>
  <c r="M531" i="10"/>
  <c r="P531" i="10" s="1"/>
  <c r="F532" i="1" s="1"/>
  <c r="M467" i="10"/>
  <c r="P467" i="10" s="1"/>
  <c r="M466" i="10"/>
  <c r="P466" i="10" s="1"/>
  <c r="F467" i="1" s="1"/>
  <c r="M450" i="10"/>
  <c r="P450" i="10" s="1"/>
  <c r="M418" i="10"/>
  <c r="P418" i="10" s="1"/>
  <c r="M505" i="10"/>
  <c r="P505" i="10" s="1"/>
  <c r="F506" i="1" s="1"/>
  <c r="M489" i="10"/>
  <c r="P489" i="10" s="1"/>
  <c r="F490" i="1" s="1"/>
  <c r="M409" i="10"/>
  <c r="P409" i="10" s="1"/>
  <c r="F410" i="1" s="1"/>
  <c r="I399" i="13"/>
  <c r="L399" i="13" s="1"/>
  <c r="M1357" i="7"/>
  <c r="P1357" i="7" s="1"/>
  <c r="J1354" i="1" s="1"/>
  <c r="M1396" i="7"/>
  <c r="P1396" i="7" s="1"/>
  <c r="J1392" i="1" s="1"/>
  <c r="M1391" i="7"/>
  <c r="P1391" i="7" s="1"/>
  <c r="J1387" i="1" s="1"/>
  <c r="M1368" i="7"/>
  <c r="P1368" i="7" s="1"/>
  <c r="J1364" i="1" s="1"/>
  <c r="M92" i="16"/>
  <c r="P92" i="16" s="1"/>
  <c r="M91" i="16"/>
  <c r="P91" i="16" s="1"/>
  <c r="F92" i="1" s="1"/>
  <c r="M72" i="16"/>
  <c r="P72" i="16" s="1"/>
  <c r="M8" i="16"/>
  <c r="P8" i="16" s="1"/>
  <c r="M180" i="16"/>
  <c r="P180" i="16" s="1"/>
  <c r="M116" i="16"/>
  <c r="P116" i="16" s="1"/>
  <c r="M195" i="16"/>
  <c r="P195" i="16" s="1"/>
  <c r="F196" i="1" s="1"/>
  <c r="M131" i="16"/>
  <c r="P131" i="16" s="1"/>
  <c r="M31" i="16"/>
  <c r="P31" i="16" s="1"/>
  <c r="M122" i="16"/>
  <c r="P122" i="16" s="1"/>
  <c r="F123" i="1" s="1"/>
  <c r="M90" i="16"/>
  <c r="P90" i="16" s="1"/>
  <c r="F91" i="1" s="1"/>
  <c r="M74" i="16"/>
  <c r="P74" i="16" s="1"/>
  <c r="M58" i="16"/>
  <c r="P58" i="16" s="1"/>
  <c r="M42" i="16"/>
  <c r="P42" i="16" s="1"/>
  <c r="M26" i="16"/>
  <c r="P26" i="16" s="1"/>
  <c r="F27" i="1" s="1"/>
  <c r="M10" i="16"/>
  <c r="P10" i="16" s="1"/>
  <c r="F11" i="1" s="1"/>
  <c r="M193" i="16"/>
  <c r="P193" i="16" s="1"/>
  <c r="M161" i="16"/>
  <c r="P161" i="16" s="1"/>
  <c r="M1317" i="7"/>
  <c r="P1317" i="7" s="1"/>
  <c r="J1314" i="1" s="1"/>
  <c r="M1386" i="7"/>
  <c r="P1386" i="7" s="1"/>
  <c r="J1382" i="1" s="1"/>
  <c r="P486" i="10"/>
  <c r="F487" i="1" s="1"/>
  <c r="P439" i="10"/>
  <c r="P406" i="10"/>
  <c r="P846" i="10"/>
  <c r="F846" i="1" s="1"/>
  <c r="P718" i="10"/>
  <c r="F718" i="1" s="1"/>
  <c r="P766" i="10"/>
  <c r="P183" i="10"/>
  <c r="P518" i="10"/>
  <c r="F519" i="1" s="1"/>
  <c r="P539" i="10"/>
  <c r="P310" i="10"/>
  <c r="P461" i="10"/>
  <c r="P150" i="10"/>
  <c r="P368" i="16"/>
  <c r="P222" i="16"/>
  <c r="P714" i="16"/>
  <c r="F714" i="1" s="1"/>
  <c r="P803" i="16"/>
  <c r="F803" i="1" s="1"/>
  <c r="P231" i="16"/>
  <c r="P1004" i="16"/>
  <c r="P1045" i="16"/>
  <c r="P309" i="16"/>
  <c r="P39" i="16"/>
  <c r="P103" i="16"/>
  <c r="P142" i="16"/>
  <c r="P101" i="16"/>
  <c r="P1141" i="16"/>
  <c r="P928" i="11"/>
  <c r="P39" i="11"/>
  <c r="P756" i="11"/>
  <c r="F1172" i="1" s="1"/>
  <c r="P1032" i="17"/>
  <c r="P872" i="10"/>
  <c r="P246" i="10"/>
  <c r="P22" i="10"/>
  <c r="P20" i="10"/>
  <c r="P1292" i="16"/>
  <c r="P1129" i="16"/>
  <c r="F1127" i="1" s="1"/>
  <c r="P1049" i="16"/>
  <c r="P35" i="16"/>
  <c r="P1031" i="17"/>
  <c r="P1029" i="17"/>
  <c r="F1449" i="1" s="1"/>
  <c r="P1017" i="17"/>
  <c r="P52" i="10"/>
  <c r="P68" i="10"/>
  <c r="P1109" i="16"/>
  <c r="F1107" i="1" s="1"/>
  <c r="P339" i="16"/>
  <c r="P116" i="11"/>
  <c r="P164" i="10"/>
  <c r="P1132" i="16"/>
  <c r="F1130" i="1" s="1"/>
  <c r="P1139" i="16"/>
  <c r="P724" i="11"/>
  <c r="P877" i="16"/>
  <c r="F877" i="1" s="1"/>
  <c r="P899" i="11"/>
  <c r="P455" i="11"/>
  <c r="P374" i="11"/>
  <c r="K1038" i="17"/>
  <c r="K882" i="10"/>
  <c r="K882" i="16"/>
  <c r="H856" i="8"/>
  <c r="I856" i="8" s="1"/>
  <c r="L856" i="8" s="1"/>
  <c r="H873" i="8"/>
  <c r="I873" i="8" s="1"/>
  <c r="L873" i="8" s="1"/>
  <c r="H865" i="8"/>
  <c r="I865" i="8" s="1"/>
  <c r="H857" i="8"/>
  <c r="I857" i="8" s="1"/>
  <c r="L857" i="8" s="1"/>
  <c r="H802" i="8"/>
  <c r="I802" i="8" s="1"/>
  <c r="L802" i="8" s="1"/>
  <c r="H770" i="8"/>
  <c r="I770" i="8" s="1"/>
  <c r="L770" i="8" s="1"/>
  <c r="H984" i="13"/>
  <c r="I984" i="13" s="1"/>
  <c r="H1154" i="13"/>
  <c r="I1154" i="13" s="1"/>
  <c r="H909" i="8"/>
  <c r="I909" i="8" s="1"/>
  <c r="H869" i="13"/>
  <c r="I869" i="13" s="1"/>
  <c r="H744" i="13"/>
  <c r="I744" i="13" s="1"/>
  <c r="H865" i="13"/>
  <c r="I865" i="13" s="1"/>
  <c r="H1392" i="13"/>
  <c r="I1392" i="13" s="1"/>
  <c r="H1432" i="13"/>
  <c r="I1432" i="13" s="1"/>
  <c r="L1432" i="13" s="1"/>
  <c r="I1427" i="1" s="1"/>
  <c r="H1407" i="13"/>
  <c r="I1407" i="13" s="1"/>
  <c r="L1407" i="13" s="1"/>
  <c r="I1402" i="1" s="1"/>
  <c r="H1368" i="8"/>
  <c r="H1363" i="8"/>
  <c r="I1363" i="8" s="1"/>
  <c r="L1363" i="8" s="1"/>
  <c r="H1263" i="8"/>
  <c r="H1077" i="8"/>
  <c r="I1077" i="8" s="1"/>
  <c r="L1077" i="8" s="1"/>
  <c r="H1154" i="8"/>
  <c r="I1154" i="8" s="1"/>
  <c r="H1138" i="8"/>
  <c r="I1138" i="8" s="1"/>
  <c r="L1138" i="8" s="1"/>
  <c r="H1043" i="8"/>
  <c r="I1043" i="8" s="1"/>
  <c r="L1043" i="8" s="1"/>
  <c r="H1215" i="8"/>
  <c r="I1215" i="8" s="1"/>
  <c r="L1215" i="8" s="1"/>
  <c r="H1332" i="13"/>
  <c r="I1332" i="13" s="1"/>
  <c r="L1332" i="13" s="1"/>
  <c r="H1353" i="13"/>
  <c r="I1353" i="13" s="1"/>
  <c r="L1353" i="13" s="1"/>
  <c r="H1329" i="13"/>
  <c r="H1313" i="13"/>
  <c r="I1313" i="13" s="1"/>
  <c r="L1313" i="13" s="1"/>
  <c r="H372" i="13"/>
  <c r="I372" i="13" s="1"/>
  <c r="L372" i="13" s="1"/>
  <c r="H279" i="13"/>
  <c r="I279" i="13" s="1"/>
  <c r="L279" i="13" s="1"/>
  <c r="H371" i="13"/>
  <c r="I371" i="13" s="1"/>
  <c r="L371" i="13" s="1"/>
  <c r="H363" i="13"/>
  <c r="I363" i="13" s="1"/>
  <c r="L363" i="13" s="1"/>
  <c r="H410" i="8"/>
  <c r="I410" i="8" s="1"/>
  <c r="L410" i="8" s="1"/>
  <c r="H442" i="8"/>
  <c r="I442" i="8" s="1"/>
  <c r="L442" i="8" s="1"/>
  <c r="H474" i="8"/>
  <c r="H505" i="8"/>
  <c r="I505" i="8" s="1"/>
  <c r="L505" i="8" s="1"/>
  <c r="H537" i="8"/>
  <c r="I537" i="8" s="1"/>
  <c r="L537" i="8" s="1"/>
  <c r="H569" i="8"/>
  <c r="I569" i="8" s="1"/>
  <c r="H601" i="8"/>
  <c r="I601" i="8" s="1"/>
  <c r="L601" i="8" s="1"/>
  <c r="H633" i="8"/>
  <c r="I633" i="8" s="1"/>
  <c r="H397" i="13"/>
  <c r="I397" i="13" s="1"/>
  <c r="L397" i="13" s="1"/>
  <c r="H429" i="13"/>
  <c r="I429" i="13" s="1"/>
  <c r="L429" i="13" s="1"/>
  <c r="H461" i="13"/>
  <c r="I461" i="13" s="1"/>
  <c r="H492" i="13"/>
  <c r="I492" i="13" s="1"/>
  <c r="H524" i="13"/>
  <c r="I524" i="13" s="1"/>
  <c r="H386" i="13"/>
  <c r="I386" i="13" s="1"/>
  <c r="L386" i="13" s="1"/>
  <c r="H450" i="13"/>
  <c r="I450" i="13" s="1"/>
  <c r="H513" i="13"/>
  <c r="I513" i="13" s="1"/>
  <c r="H565" i="13"/>
  <c r="I565" i="13" s="1"/>
  <c r="H597" i="13"/>
  <c r="I597" i="13" s="1"/>
  <c r="H629" i="13"/>
  <c r="I629" i="13" s="1"/>
  <c r="H661" i="13"/>
  <c r="I661" i="13" s="1"/>
  <c r="H700" i="13"/>
  <c r="I700" i="13" s="1"/>
  <c r="H476" i="13"/>
  <c r="I476" i="13" s="1"/>
  <c r="H578" i="13"/>
  <c r="I578" i="13" s="1"/>
  <c r="H642" i="13"/>
  <c r="I642" i="13" s="1"/>
  <c r="H704" i="13"/>
  <c r="I704" i="13" s="1"/>
  <c r="H592" i="13"/>
  <c r="I592" i="13" s="1"/>
  <c r="H424" i="8"/>
  <c r="I424" i="8" s="1"/>
  <c r="L424" i="8" s="1"/>
  <c r="H429" i="8"/>
  <c r="I429" i="8" s="1"/>
  <c r="L429" i="8" s="1"/>
  <c r="H490" i="8"/>
  <c r="I490" i="8" s="1"/>
  <c r="L490" i="8" s="1"/>
  <c r="H588" i="8"/>
  <c r="I588" i="8" s="1"/>
  <c r="L588" i="8" s="1"/>
  <c r="H502" i="8"/>
  <c r="I502" i="8" s="1"/>
  <c r="L502" i="8" s="1"/>
  <c r="H544" i="8"/>
  <c r="I544" i="8" s="1"/>
  <c r="L544" i="8" s="1"/>
  <c r="H663" i="8"/>
  <c r="I663" i="8" s="1"/>
  <c r="H523" i="8"/>
  <c r="I523" i="8" s="1"/>
  <c r="L523" i="8" s="1"/>
  <c r="H638" i="8"/>
  <c r="I638" i="8" s="1"/>
  <c r="L638" i="8" s="1"/>
  <c r="H650" i="8"/>
  <c r="I650" i="8" s="1"/>
  <c r="L650" i="8" s="1"/>
  <c r="H427" i="8"/>
  <c r="I427" i="8" s="1"/>
  <c r="L427" i="8" s="1"/>
  <c r="H624" i="8"/>
  <c r="I624" i="8" s="1"/>
  <c r="L624" i="8" s="1"/>
  <c r="H496" i="8"/>
  <c r="I496" i="8" s="1"/>
  <c r="L496" i="8" s="1"/>
  <c r="H701" i="8"/>
  <c r="I701" i="8" s="1"/>
  <c r="L701" i="8" s="1"/>
  <c r="H639" i="8"/>
  <c r="I639" i="8" s="1"/>
  <c r="L639" i="8" s="1"/>
  <c r="H555" i="8"/>
  <c r="I555" i="8" s="1"/>
  <c r="L555" i="8" s="1"/>
  <c r="H470" i="8"/>
  <c r="I470" i="8" s="1"/>
  <c r="L470" i="8" s="1"/>
  <c r="H384" i="8"/>
  <c r="I384" i="8" s="1"/>
  <c r="L384" i="8" s="1"/>
  <c r="H443" i="8"/>
  <c r="I443" i="8" s="1"/>
  <c r="H512" i="8"/>
  <c r="I512" i="8" s="1"/>
  <c r="L512" i="8" s="1"/>
  <c r="H629" i="8"/>
  <c r="I629" i="8" s="1"/>
  <c r="L629" i="8" s="1"/>
  <c r="H460" i="8"/>
  <c r="I460" i="8" s="1"/>
  <c r="L460" i="8" s="1"/>
  <c r="H522" i="8"/>
  <c r="I522" i="8" s="1"/>
  <c r="L522" i="8" s="1"/>
  <c r="H554" i="8"/>
  <c r="I554" i="8" s="1"/>
  <c r="L554" i="8" s="1"/>
  <c r="H699" i="8"/>
  <c r="I699" i="8" s="1"/>
  <c r="L699" i="8" s="1"/>
  <c r="H572" i="8"/>
  <c r="I572" i="8" s="1"/>
  <c r="H445" i="8"/>
  <c r="I445" i="8" s="1"/>
  <c r="L445" i="8" s="1"/>
  <c r="H661" i="8"/>
  <c r="I661" i="8" s="1"/>
  <c r="L661" i="8" s="1"/>
  <c r="H583" i="8"/>
  <c r="I583" i="8" s="1"/>
  <c r="L583" i="8" s="1"/>
  <c r="H499" i="8"/>
  <c r="I499" i="8" s="1"/>
  <c r="L499" i="8" s="1"/>
  <c r="H392" i="8"/>
  <c r="I392" i="8" s="1"/>
  <c r="L392" i="8" s="1"/>
  <c r="H582" i="8"/>
  <c r="I582" i="8" s="1"/>
  <c r="L582" i="8" s="1"/>
  <c r="H447" i="8"/>
  <c r="I447" i="8" s="1"/>
  <c r="L447" i="8" s="1"/>
  <c r="H606" i="8"/>
  <c r="I606" i="8" s="1"/>
  <c r="L606" i="8" s="1"/>
  <c r="H486" i="8"/>
  <c r="I486" i="8" s="1"/>
  <c r="L486" i="8" s="1"/>
  <c r="H399" i="8"/>
  <c r="I399" i="8" s="1"/>
  <c r="L399" i="8" s="1"/>
  <c r="H664" i="8"/>
  <c r="I664" i="8" s="1"/>
  <c r="L664" i="8" s="1"/>
  <c r="H600" i="8"/>
  <c r="I600" i="8" s="1"/>
  <c r="L600" i="8" s="1"/>
  <c r="H536" i="8"/>
  <c r="I536" i="8" s="1"/>
  <c r="L536" i="8" s="1"/>
  <c r="H473" i="8"/>
  <c r="I473" i="8" s="1"/>
  <c r="L473" i="8" s="1"/>
  <c r="H409" i="8"/>
  <c r="I409" i="8" s="1"/>
  <c r="L409" i="8" s="1"/>
  <c r="H691" i="8"/>
  <c r="I691" i="8" s="1"/>
  <c r="L691" i="8" s="1"/>
  <c r="H659" i="8"/>
  <c r="I659" i="8" s="1"/>
  <c r="L659" i="8" s="1"/>
  <c r="H623" i="8"/>
  <c r="I623" i="8" s="1"/>
  <c r="L623" i="8" s="1"/>
  <c r="H581" i="8"/>
  <c r="I581" i="8" s="1"/>
  <c r="L581" i="8" s="1"/>
  <c r="H539" i="8"/>
  <c r="I539" i="8" s="1"/>
  <c r="L539" i="8" s="1"/>
  <c r="H495" i="8"/>
  <c r="I495" i="8" s="1"/>
  <c r="L495" i="8" s="1"/>
  <c r="H454" i="8"/>
  <c r="I454" i="8" s="1"/>
  <c r="L454" i="8" s="1"/>
  <c r="H412" i="8"/>
  <c r="I412" i="8" s="1"/>
  <c r="L412" i="8" s="1"/>
  <c r="H646" i="8"/>
  <c r="I646" i="8" s="1"/>
  <c r="L646" i="8" s="1"/>
  <c r="H506" i="8"/>
  <c r="I506" i="8" s="1"/>
  <c r="L506" i="8" s="1"/>
  <c r="H654" i="8"/>
  <c r="I654" i="8" s="1"/>
  <c r="L654" i="8" s="1"/>
  <c r="H542" i="8"/>
  <c r="I542" i="8" s="1"/>
  <c r="L542" i="8" s="1"/>
  <c r="H431" i="8"/>
  <c r="I431" i="8" s="1"/>
  <c r="L431" i="8" s="1"/>
  <c r="H692" i="8"/>
  <c r="I692" i="8" s="1"/>
  <c r="H628" i="8"/>
  <c r="I628" i="8" s="1"/>
  <c r="H564" i="8"/>
  <c r="I564" i="8" s="1"/>
  <c r="L564" i="8" s="1"/>
  <c r="H500" i="8"/>
  <c r="I500" i="8" s="1"/>
  <c r="L500" i="8" s="1"/>
  <c r="H437" i="8"/>
  <c r="I437" i="8" s="1"/>
  <c r="L437" i="8" s="1"/>
  <c r="H703" i="8"/>
  <c r="I703" i="8" s="1"/>
  <c r="L703" i="8" s="1"/>
  <c r="H673" i="8"/>
  <c r="I673" i="8" s="1"/>
  <c r="L673" i="8" s="1"/>
  <c r="H641" i="8"/>
  <c r="I641" i="8" s="1"/>
  <c r="L641" i="8" s="1"/>
  <c r="H599" i="8"/>
  <c r="I599" i="8" s="1"/>
  <c r="L599" i="8" s="1"/>
  <c r="H557" i="8"/>
  <c r="I557" i="8" s="1"/>
  <c r="L557" i="8" s="1"/>
  <c r="H515" i="8"/>
  <c r="I515" i="8" s="1"/>
  <c r="L515" i="8" s="1"/>
  <c r="H472" i="8"/>
  <c r="I472" i="8" s="1"/>
  <c r="L472" i="8" s="1"/>
  <c r="H430" i="8"/>
  <c r="I430" i="8" s="1"/>
  <c r="L430" i="8" s="1"/>
  <c r="H388" i="8"/>
  <c r="I388" i="8" s="1"/>
  <c r="H653" i="8"/>
  <c r="I653" i="8" s="1"/>
  <c r="L653" i="8" s="1"/>
  <c r="H463" i="8"/>
  <c r="I463" i="8" s="1"/>
  <c r="L463" i="8" s="1"/>
  <c r="H615" i="8"/>
  <c r="I615" i="8" s="1"/>
  <c r="L615" i="8" s="1"/>
  <c r="H382" i="8"/>
  <c r="I382" i="8" s="1"/>
  <c r="L382" i="8" s="1"/>
  <c r="H620" i="8"/>
  <c r="I620" i="8" s="1"/>
  <c r="H492" i="8"/>
  <c r="I492" i="8" s="1"/>
  <c r="L492" i="8" s="1"/>
  <c r="H44" i="8"/>
  <c r="I44" i="8" s="1"/>
  <c r="L44" i="8" s="1"/>
  <c r="H86" i="8"/>
  <c r="I86" i="8" s="1"/>
  <c r="H132" i="8"/>
  <c r="I132" i="8" s="1"/>
  <c r="H174" i="8"/>
  <c r="I174" i="8" s="1"/>
  <c r="L174" i="8" s="1"/>
  <c r="H216" i="8"/>
  <c r="I216" i="8" s="1"/>
  <c r="H259" i="8"/>
  <c r="I259" i="8" s="1"/>
  <c r="L259" i="8" s="1"/>
  <c r="H301" i="8"/>
  <c r="I301" i="8" s="1"/>
  <c r="L301" i="8" s="1"/>
  <c r="H344" i="8"/>
  <c r="I344" i="8" s="1"/>
  <c r="L344" i="8" s="1"/>
  <c r="H16" i="8"/>
  <c r="I16" i="8" s="1"/>
  <c r="L16" i="8" s="1"/>
  <c r="H95" i="8"/>
  <c r="I95" i="8" s="1"/>
  <c r="L95" i="8" s="1"/>
  <c r="H179" i="8"/>
  <c r="I179" i="8" s="1"/>
  <c r="H270" i="8"/>
  <c r="I270" i="8" s="1"/>
  <c r="L270" i="8" s="1"/>
  <c r="H355" i="8"/>
  <c r="I355" i="8" s="1"/>
  <c r="L355" i="8" s="1"/>
  <c r="H105" i="8"/>
  <c r="I105" i="8" s="1"/>
  <c r="H268" i="8"/>
  <c r="I268" i="8" s="1"/>
  <c r="L268" i="8" s="1"/>
  <c r="H41" i="8"/>
  <c r="I41" i="8" s="1"/>
  <c r="H189" i="8"/>
  <c r="I189" i="8" s="1"/>
  <c r="L189" i="8" s="1"/>
  <c r="H325" i="8"/>
  <c r="I325" i="8" s="1"/>
  <c r="L325" i="8" s="1"/>
  <c r="H46" i="8"/>
  <c r="I46" i="8" s="1"/>
  <c r="H90" i="8"/>
  <c r="I90" i="8" s="1"/>
  <c r="L90" i="8" s="1"/>
  <c r="H134" i="8"/>
  <c r="I134" i="8" s="1"/>
  <c r="L134" i="8" s="1"/>
  <c r="H176" i="8"/>
  <c r="I176" i="8" s="1"/>
  <c r="H220" i="8"/>
  <c r="I220" i="8" s="1"/>
  <c r="H261" i="8"/>
  <c r="I261" i="8" s="1"/>
  <c r="L261" i="8" s="1"/>
  <c r="H302" i="8"/>
  <c r="I302" i="8" s="1"/>
  <c r="H348" i="8"/>
  <c r="I348" i="8" s="1"/>
  <c r="L348" i="8" s="1"/>
  <c r="H18" i="8"/>
  <c r="I18" i="8" s="1"/>
  <c r="L18" i="8" s="1"/>
  <c r="H99" i="8"/>
  <c r="I99" i="8" s="1"/>
  <c r="L99" i="8" s="1"/>
  <c r="H187" i="8"/>
  <c r="I187" i="8" s="1"/>
  <c r="H274" i="8"/>
  <c r="I274" i="8" s="1"/>
  <c r="L274" i="8" s="1"/>
  <c r="H359" i="8"/>
  <c r="I359" i="8" s="1"/>
  <c r="L359" i="8" s="1"/>
  <c r="H117" i="8"/>
  <c r="I117" i="8" s="1"/>
  <c r="L117" i="8" s="1"/>
  <c r="H276" i="8"/>
  <c r="I276" i="8" s="1"/>
  <c r="L276" i="8" s="1"/>
  <c r="H49" i="8"/>
  <c r="I49" i="8" s="1"/>
  <c r="L49" i="8" s="1"/>
  <c r="H197" i="8"/>
  <c r="I197" i="8" s="1"/>
  <c r="L197" i="8" s="1"/>
  <c r="H337" i="8"/>
  <c r="I337" i="8" s="1"/>
  <c r="H21" i="8"/>
  <c r="I21" i="8" s="1"/>
  <c r="L21" i="8" s="1"/>
  <c r="H288" i="8"/>
  <c r="I288" i="8" s="1"/>
  <c r="L288" i="8" s="1"/>
  <c r="H169" i="8"/>
  <c r="I169" i="8" s="1"/>
  <c r="H53" i="8"/>
  <c r="I53" i="8" s="1"/>
  <c r="L53" i="8" s="1"/>
  <c r="H347" i="8"/>
  <c r="I347" i="8" s="1"/>
  <c r="L347" i="8" s="1"/>
  <c r="H282" i="8"/>
  <c r="I282" i="8" s="1"/>
  <c r="H215" i="8"/>
  <c r="I215" i="8" s="1"/>
  <c r="L215" i="8" s="1"/>
  <c r="H151" i="8"/>
  <c r="I151" i="8" s="1"/>
  <c r="L151" i="8" s="1"/>
  <c r="H87" i="8"/>
  <c r="I87" i="8" s="1"/>
  <c r="L87" i="8" s="1"/>
  <c r="H23" i="8"/>
  <c r="I23" i="8" s="1"/>
  <c r="L23" i="8" s="1"/>
  <c r="H362" i="8"/>
  <c r="I362" i="8" s="1"/>
  <c r="H330" i="8"/>
  <c r="I330" i="8" s="1"/>
  <c r="H297" i="8"/>
  <c r="I297" i="8" s="1"/>
  <c r="L297" i="8" s="1"/>
  <c r="H265" i="8"/>
  <c r="I265" i="8" s="1"/>
  <c r="L265" i="8" s="1"/>
  <c r="H234" i="8"/>
  <c r="I234" i="8" s="1"/>
  <c r="H202" i="8"/>
  <c r="I202" i="8" s="1"/>
  <c r="L202" i="8" s="1"/>
  <c r="H170" i="8"/>
  <c r="I170" i="8" s="1"/>
  <c r="L170" i="8" s="1"/>
  <c r="H138" i="8"/>
  <c r="I138" i="8" s="1"/>
  <c r="L138" i="8" s="1"/>
  <c r="H104" i="8"/>
  <c r="I104" i="8" s="1"/>
  <c r="H72" i="8"/>
  <c r="I72" i="8" s="1"/>
  <c r="L72" i="8" s="1"/>
  <c r="H40" i="8"/>
  <c r="I40" i="8" s="1"/>
  <c r="H70" i="8"/>
  <c r="I70" i="8" s="1"/>
  <c r="L70" i="8" s="1"/>
  <c r="H158" i="8"/>
  <c r="I158" i="8" s="1"/>
  <c r="L158" i="8" s="1"/>
  <c r="H244" i="8"/>
  <c r="I244" i="8" s="1"/>
  <c r="L244" i="8" s="1"/>
  <c r="H328" i="8"/>
  <c r="I328" i="8" s="1"/>
  <c r="L328" i="8" s="1"/>
  <c r="H63" i="8"/>
  <c r="I63" i="8" s="1"/>
  <c r="L63" i="8" s="1"/>
  <c r="H235" i="8"/>
  <c r="I235" i="8" s="1"/>
  <c r="H45" i="8"/>
  <c r="I45" i="8" s="1"/>
  <c r="H357" i="8"/>
  <c r="I357" i="8" s="1"/>
  <c r="L357" i="8" s="1"/>
  <c r="H272" i="8"/>
  <c r="I272" i="8" s="1"/>
  <c r="L272" i="8" s="1"/>
  <c r="H74" i="8"/>
  <c r="I74" i="8" s="1"/>
  <c r="L74" i="8" s="1"/>
  <c r="H160" i="8"/>
  <c r="I160" i="8" s="1"/>
  <c r="L160" i="8" s="1"/>
  <c r="H246" i="8"/>
  <c r="I246" i="8" s="1"/>
  <c r="L246" i="8" s="1"/>
  <c r="H332" i="8"/>
  <c r="I332" i="8" s="1"/>
  <c r="L332" i="8" s="1"/>
  <c r="H67" i="8"/>
  <c r="I67" i="8" s="1"/>
  <c r="L67" i="8" s="1"/>
  <c r="H239" i="8"/>
  <c r="I239" i="8" s="1"/>
  <c r="L239" i="8" s="1"/>
  <c r="H61" i="8"/>
  <c r="I61" i="8" s="1"/>
  <c r="L61" i="8" s="1"/>
  <c r="H365" i="8"/>
  <c r="I365" i="8" s="1"/>
  <c r="L365" i="8" s="1"/>
  <c r="H280" i="8"/>
  <c r="I280" i="8" s="1"/>
  <c r="L280" i="8" s="1"/>
  <c r="H128" i="8"/>
  <c r="I128" i="8" s="1"/>
  <c r="L128" i="8" s="1"/>
  <c r="H299" i="8"/>
  <c r="I299" i="8" s="1"/>
  <c r="L299" i="8" s="1"/>
  <c r="H175" i="8"/>
  <c r="I175" i="8" s="1"/>
  <c r="L175" i="8" s="1"/>
  <c r="H253" i="8"/>
  <c r="I253" i="8" s="1"/>
  <c r="H38" i="8"/>
  <c r="I38" i="8" s="1"/>
  <c r="L38" i="8" s="1"/>
  <c r="H212" i="8"/>
  <c r="I212" i="8" s="1"/>
  <c r="H10" i="8"/>
  <c r="I10" i="8" s="1"/>
  <c r="L10" i="8" s="1"/>
  <c r="H343" i="8"/>
  <c r="I343" i="8" s="1"/>
  <c r="L343" i="8" s="1"/>
  <c r="H173" i="8"/>
  <c r="I173" i="8" s="1"/>
  <c r="L173" i="8" s="1"/>
  <c r="H236" i="8"/>
  <c r="I236" i="8" s="1"/>
  <c r="L236" i="8" s="1"/>
  <c r="H19" i="8"/>
  <c r="I19" i="8" s="1"/>
  <c r="L19" i="8" s="1"/>
  <c r="H148" i="8"/>
  <c r="I148" i="8" s="1"/>
  <c r="L148" i="8" s="1"/>
  <c r="H211" i="8"/>
  <c r="I211" i="8" s="1"/>
  <c r="L211" i="8" s="1"/>
  <c r="H106" i="8"/>
  <c r="I106" i="8" s="1"/>
  <c r="L106" i="8" s="1"/>
  <c r="H17" i="8"/>
  <c r="I17" i="8" s="1"/>
  <c r="L17" i="8" s="1"/>
  <c r="H161" i="8"/>
  <c r="I161" i="8" s="1"/>
  <c r="L161" i="8" s="1"/>
  <c r="H364" i="8"/>
  <c r="I364" i="8" s="1"/>
  <c r="L364" i="8" s="1"/>
  <c r="H415" i="13"/>
  <c r="I415" i="13" s="1"/>
  <c r="H498" i="13"/>
  <c r="I498" i="13" s="1"/>
  <c r="L498" i="13" s="1"/>
  <c r="I499" i="1" s="1"/>
  <c r="H442" i="13"/>
  <c r="I442" i="13" s="1"/>
  <c r="H583" i="13"/>
  <c r="I583" i="13" s="1"/>
  <c r="H667" i="13"/>
  <c r="I667" i="13" s="1"/>
  <c r="L667" i="13" s="1"/>
  <c r="I668" i="1" s="1"/>
  <c r="H554" i="13"/>
  <c r="I554" i="13" s="1"/>
  <c r="L554" i="13" s="1"/>
  <c r="I555" i="1" s="1"/>
  <c r="H456" i="13"/>
  <c r="I456" i="13" s="1"/>
  <c r="H556" i="13"/>
  <c r="I556" i="13" s="1"/>
  <c r="H676" i="13"/>
  <c r="I676" i="13" s="1"/>
  <c r="L676" i="13" s="1"/>
  <c r="H543" i="13"/>
  <c r="I543" i="13" s="1"/>
  <c r="H664" i="13"/>
  <c r="I664" i="13" s="1"/>
  <c r="H424" i="13"/>
  <c r="I424" i="13" s="1"/>
  <c r="L424" i="13" s="1"/>
  <c r="I425" i="1" s="1"/>
  <c r="H634" i="13"/>
  <c r="I634" i="13" s="1"/>
  <c r="L634" i="13" s="1"/>
  <c r="H547" i="13"/>
  <c r="I547" i="13" s="1"/>
  <c r="L547" i="13" s="1"/>
  <c r="H705" i="13"/>
  <c r="I705" i="13" s="1"/>
  <c r="H665" i="13"/>
  <c r="I665" i="13" s="1"/>
  <c r="L665" i="13" s="1"/>
  <c r="H623" i="13"/>
  <c r="I623" i="13" s="1"/>
  <c r="L623" i="13" s="1"/>
  <c r="H579" i="13"/>
  <c r="I579" i="13" s="1"/>
  <c r="L579" i="13" s="1"/>
  <c r="I580" i="1" s="1"/>
  <c r="H521" i="13"/>
  <c r="I521" i="13" s="1"/>
  <c r="H414" i="13"/>
  <c r="I414" i="13" s="1"/>
  <c r="L414" i="13" s="1"/>
  <c r="H528" i="13"/>
  <c r="I528" i="13" s="1"/>
  <c r="L528" i="13" s="1"/>
  <c r="H486" i="13"/>
  <c r="I486" i="13" s="1"/>
  <c r="L486" i="13" s="1"/>
  <c r="H443" i="13"/>
  <c r="I443" i="13" s="1"/>
  <c r="H401" i="13"/>
  <c r="I401" i="13" s="1"/>
  <c r="L401" i="13" s="1"/>
  <c r="I402" i="1" s="1"/>
  <c r="H628" i="13"/>
  <c r="I628" i="13" s="1"/>
  <c r="L628" i="13" s="1"/>
  <c r="H448" i="13"/>
  <c r="I448" i="13" s="1"/>
  <c r="L448" i="13" s="1"/>
  <c r="H600" i="13"/>
  <c r="I600" i="13" s="1"/>
  <c r="H686" i="13"/>
  <c r="I686" i="13" s="1"/>
  <c r="L686" i="13" s="1"/>
  <c r="H602" i="13"/>
  <c r="I602" i="13" s="1"/>
  <c r="H483" i="13"/>
  <c r="I483" i="13" s="1"/>
  <c r="H691" i="13"/>
  <c r="I691" i="13" s="1"/>
  <c r="H649" i="13"/>
  <c r="I649" i="13" s="1"/>
  <c r="L649" i="13" s="1"/>
  <c r="I650" i="1" s="1"/>
  <c r="H607" i="13"/>
  <c r="I607" i="13" s="1"/>
  <c r="L607" i="13" s="1"/>
  <c r="I608" i="1" s="1"/>
  <c r="H563" i="13"/>
  <c r="I563" i="13" s="1"/>
  <c r="L563" i="13" s="1"/>
  <c r="H489" i="13"/>
  <c r="I489" i="13" s="1"/>
  <c r="H406" i="13"/>
  <c r="I406" i="13" s="1"/>
  <c r="H522" i="13"/>
  <c r="I522" i="13" s="1"/>
  <c r="L522" i="13" s="1"/>
  <c r="I523" i="1" s="1"/>
  <c r="H480" i="13"/>
  <c r="I480" i="13" s="1"/>
  <c r="L480" i="13" s="1"/>
  <c r="H439" i="13"/>
  <c r="I439" i="13" s="1"/>
  <c r="H395" i="13"/>
  <c r="I395" i="13" s="1"/>
  <c r="L395" i="13" s="1"/>
  <c r="I396" i="1" s="1"/>
  <c r="H441" i="13"/>
  <c r="I441" i="13" s="1"/>
  <c r="L441" i="13" s="1"/>
  <c r="H526" i="13"/>
  <c r="I526" i="13" s="1"/>
  <c r="L526" i="13" s="1"/>
  <c r="I527" i="1" s="1"/>
  <c r="H493" i="13"/>
  <c r="I493" i="13" s="1"/>
  <c r="H609" i="13"/>
  <c r="I609" i="13" s="1"/>
  <c r="H694" i="13"/>
  <c r="I694" i="13" s="1"/>
  <c r="L694" i="13" s="1"/>
  <c r="I695" i="1" s="1"/>
  <c r="H606" i="13"/>
  <c r="I606" i="13" s="1"/>
  <c r="L606" i="13" s="1"/>
  <c r="I607" i="1" s="1"/>
  <c r="H608" i="13"/>
  <c r="I608" i="13" s="1"/>
  <c r="H636" i="13"/>
  <c r="I636" i="13" s="1"/>
  <c r="L636" i="13" s="1"/>
  <c r="H425" i="13"/>
  <c r="I425" i="13" s="1"/>
  <c r="H510" i="13"/>
  <c r="I510" i="13" s="1"/>
  <c r="L510" i="13" s="1"/>
  <c r="H462" i="13"/>
  <c r="I462" i="13" s="1"/>
  <c r="H593" i="13"/>
  <c r="I593" i="13" s="1"/>
  <c r="L593" i="13" s="1"/>
  <c r="H679" i="13"/>
  <c r="I679" i="13" s="1"/>
  <c r="L679" i="13" s="1"/>
  <c r="I680" i="1" s="1"/>
  <c r="H574" i="13"/>
  <c r="I574" i="13" s="1"/>
  <c r="L574" i="13" s="1"/>
  <c r="I575" i="1" s="1"/>
  <c r="H632" i="13"/>
  <c r="I632" i="13" s="1"/>
  <c r="H431" i="13"/>
  <c r="I431" i="13" s="1"/>
  <c r="L431" i="13" s="1"/>
  <c r="I432" i="1" s="1"/>
  <c r="H683" i="13"/>
  <c r="I683" i="13" s="1"/>
  <c r="L683" i="13" s="1"/>
  <c r="H387" i="13"/>
  <c r="I387" i="13" s="1"/>
  <c r="L387" i="13" s="1"/>
  <c r="I388" i="1" s="1"/>
  <c r="H641" i="13"/>
  <c r="I641" i="13" s="1"/>
  <c r="H668" i="13"/>
  <c r="I668" i="13" s="1"/>
  <c r="H619" i="13"/>
  <c r="I619" i="13" s="1"/>
  <c r="H652" i="13"/>
  <c r="I652" i="13" s="1"/>
  <c r="L652" i="13" s="1"/>
  <c r="H409" i="13"/>
  <c r="I409" i="13" s="1"/>
  <c r="H527" i="13"/>
  <c r="I527" i="13" s="1"/>
  <c r="L527" i="13" s="1"/>
  <c r="M202" i="10"/>
  <c r="P202" i="10" s="1"/>
  <c r="F203" i="1" s="1"/>
  <c r="M223" i="10"/>
  <c r="P223" i="10" s="1"/>
  <c r="F224" i="1" s="1"/>
  <c r="M159" i="10"/>
  <c r="P159" i="10" s="1"/>
  <c r="M95" i="10"/>
  <c r="P95" i="10" s="1"/>
  <c r="M31" i="10"/>
  <c r="P31" i="10" s="1"/>
  <c r="M198" i="10"/>
  <c r="P198" i="10" s="1"/>
  <c r="F199" i="1" s="1"/>
  <c r="M186" i="10"/>
  <c r="P186" i="10" s="1"/>
  <c r="F187" i="1" s="1"/>
  <c r="M99" i="10"/>
  <c r="P99" i="10" s="1"/>
  <c r="F100" i="1" s="1"/>
  <c r="M67" i="10"/>
  <c r="P67" i="10" s="1"/>
  <c r="M35" i="10"/>
  <c r="P35" i="10" s="1"/>
  <c r="M172" i="10"/>
  <c r="P172" i="10" s="1"/>
  <c r="M156" i="10"/>
  <c r="P156" i="10" s="1"/>
  <c r="F157" i="1" s="1"/>
  <c r="M140" i="10"/>
  <c r="P140" i="10" s="1"/>
  <c r="M124" i="10"/>
  <c r="P124" i="10" s="1"/>
  <c r="F125" i="1" s="1"/>
  <c r="M92" i="10"/>
  <c r="P92" i="10" s="1"/>
  <c r="M399" i="10"/>
  <c r="P399" i="10" s="1"/>
  <c r="F400" i="1" s="1"/>
  <c r="M496" i="10"/>
  <c r="P496" i="10" s="1"/>
  <c r="M400" i="10"/>
  <c r="P400" i="10" s="1"/>
  <c r="F401" i="1" s="1"/>
  <c r="M526" i="10"/>
  <c r="P526" i="10" s="1"/>
  <c r="F527" i="1" s="1"/>
  <c r="M462" i="10"/>
  <c r="P462" i="10" s="1"/>
  <c r="F463" i="1" s="1"/>
  <c r="M405" i="10"/>
  <c r="P405" i="10" s="1"/>
  <c r="F406" i="1" s="1"/>
  <c r="M75" i="16"/>
  <c r="P75" i="16" s="1"/>
  <c r="F76" i="1" s="1"/>
  <c r="M96" i="16"/>
  <c r="P96" i="16" s="1"/>
  <c r="M64" i="16"/>
  <c r="P64" i="16" s="1"/>
  <c r="M32" i="16"/>
  <c r="P32" i="16" s="1"/>
  <c r="M164" i="16"/>
  <c r="P164" i="16" s="1"/>
  <c r="M100" i="16"/>
  <c r="P100" i="16" s="1"/>
  <c r="M36" i="16"/>
  <c r="P36" i="16" s="1"/>
  <c r="M115" i="16"/>
  <c r="P115" i="16" s="1"/>
  <c r="M67" i="16"/>
  <c r="P67" i="16" s="1"/>
  <c r="M70" i="16"/>
  <c r="P70" i="16" s="1"/>
  <c r="F71" i="1" s="1"/>
  <c r="M22" i="16"/>
  <c r="P22" i="16" s="1"/>
  <c r="M6" i="16"/>
  <c r="P6" i="16" s="1"/>
  <c r="F7" i="1" s="1"/>
  <c r="M77" i="16"/>
  <c r="P77" i="16" s="1"/>
  <c r="M29" i="16"/>
  <c r="P29" i="16" s="1"/>
  <c r="F30" i="1" s="1"/>
  <c r="P782" i="10"/>
  <c r="F782" i="1" s="1"/>
  <c r="P881" i="10"/>
  <c r="P819" i="10"/>
  <c r="P750" i="10"/>
  <c r="F750" i="1" s="1"/>
  <c r="P836" i="10"/>
  <c r="F836" i="1" s="1"/>
  <c r="P862" i="10"/>
  <c r="P773" i="10"/>
  <c r="F1072" i="1"/>
  <c r="P390" i="10"/>
  <c r="P397" i="10"/>
  <c r="P381" i="10"/>
  <c r="F1034" i="1"/>
  <c r="P503" i="10"/>
  <c r="P119" i="10"/>
  <c r="P211" i="10"/>
  <c r="P247" i="10"/>
  <c r="F182" i="1"/>
  <c r="P760" i="16"/>
  <c r="F760" i="1" s="1"/>
  <c r="P769" i="16"/>
  <c r="F451" i="1"/>
  <c r="P1318" i="16"/>
  <c r="F1315" i="1" s="1"/>
  <c r="P1334" i="16"/>
  <c r="P1349" i="16"/>
  <c r="F419" i="1"/>
  <c r="F468" i="1"/>
  <c r="P712" i="16"/>
  <c r="F449" i="1"/>
  <c r="F429" i="1"/>
  <c r="F437" i="1"/>
  <c r="P1013" i="16"/>
  <c r="P792" i="16"/>
  <c r="P366" i="16"/>
  <c r="P43" i="16"/>
  <c r="P1185" i="16"/>
  <c r="P80" i="16"/>
  <c r="P211" i="16"/>
  <c r="P938" i="11"/>
  <c r="P1043" i="11"/>
  <c r="P130" i="11"/>
  <c r="P20" i="11"/>
  <c r="P1027" i="11"/>
  <c r="P1010" i="17"/>
  <c r="F8" i="1"/>
  <c r="P319" i="10"/>
  <c r="P81" i="10"/>
  <c r="P209" i="10"/>
  <c r="P54" i="10"/>
  <c r="P193" i="10"/>
  <c r="F194" i="1" s="1"/>
  <c r="P234" i="10"/>
  <c r="P180" i="10"/>
  <c r="P325" i="16"/>
  <c r="P1308" i="16"/>
  <c r="P997" i="17"/>
  <c r="P74" i="10"/>
  <c r="P108" i="10"/>
  <c r="P108" i="16"/>
  <c r="P112" i="16"/>
  <c r="F113" i="1" s="1"/>
  <c r="P150" i="11"/>
  <c r="P1244" i="16"/>
  <c r="P998" i="16"/>
  <c r="P875" i="11"/>
  <c r="F1291" i="1" s="1"/>
  <c r="P653" i="10"/>
  <c r="P805" i="10"/>
  <c r="P1325" i="10"/>
  <c r="P830" i="10"/>
  <c r="F830" i="1" s="1"/>
  <c r="P712" i="10"/>
  <c r="F712" i="1" s="1"/>
  <c r="P814" i="16"/>
  <c r="P1212" i="16"/>
  <c r="P391" i="11"/>
  <c r="F809" i="1" s="1"/>
  <c r="P1041" i="11"/>
  <c r="P932" i="17"/>
  <c r="P915" i="17"/>
  <c r="P1000" i="17"/>
  <c r="F1420" i="1" s="1"/>
  <c r="P1284" i="16"/>
  <c r="P1084" i="16"/>
  <c r="P1217" i="16"/>
  <c r="P410" i="11"/>
  <c r="M293" i="11"/>
  <c r="K933" i="17"/>
  <c r="K1039" i="17" s="1"/>
  <c r="K1463" i="10"/>
  <c r="K379" i="10"/>
  <c r="K203" i="11"/>
  <c r="K1358" i="10"/>
  <c r="K464" i="11"/>
  <c r="K940" i="11"/>
  <c r="K891" i="11"/>
  <c r="P1375" i="7"/>
  <c r="J1371" i="1" s="1"/>
  <c r="H836" i="8"/>
  <c r="I836" i="8" s="1"/>
  <c r="L836" i="8" s="1"/>
  <c r="H769" i="8"/>
  <c r="I769" i="8" s="1"/>
  <c r="L769" i="8" s="1"/>
  <c r="H753" i="8"/>
  <c r="I753" i="8" s="1"/>
  <c r="L753" i="8" s="1"/>
  <c r="H871" i="8"/>
  <c r="I871" i="8" s="1"/>
  <c r="L871" i="8" s="1"/>
  <c r="H863" i="8"/>
  <c r="I863" i="8" s="1"/>
  <c r="L863" i="8" s="1"/>
  <c r="H839" i="8"/>
  <c r="I839" i="8" s="1"/>
  <c r="L839" i="8" s="1"/>
  <c r="H831" i="8"/>
  <c r="I831" i="8" s="1"/>
  <c r="L831" i="8" s="1"/>
  <c r="H792" i="8"/>
  <c r="I792" i="8" s="1"/>
  <c r="L792" i="8" s="1"/>
  <c r="H953" i="13"/>
  <c r="I953" i="13" s="1"/>
  <c r="L953" i="13" s="1"/>
  <c r="I1271" i="13"/>
  <c r="L1271" i="13" s="1"/>
  <c r="H1271" i="13"/>
  <c r="H1171" i="13"/>
  <c r="I1171" i="13" s="1"/>
  <c r="L1171" i="13" s="1"/>
  <c r="H1044" i="13"/>
  <c r="H1012" i="13"/>
  <c r="I1012" i="13" s="1"/>
  <c r="L1012" i="13" s="1"/>
  <c r="H996" i="13"/>
  <c r="I996" i="13" s="1"/>
  <c r="H1199" i="13"/>
  <c r="I1199" i="13" s="1"/>
  <c r="L1199" i="13" s="1"/>
  <c r="H1112" i="13"/>
  <c r="I1112" i="13" s="1"/>
  <c r="L1112" i="13" s="1"/>
  <c r="H1334" i="8"/>
  <c r="I1334" i="8" s="1"/>
  <c r="L1334" i="8" s="1"/>
  <c r="H1346" i="8"/>
  <c r="I1346" i="8" s="1"/>
  <c r="L1346" i="8" s="1"/>
  <c r="H1318" i="8"/>
  <c r="I1318" i="8" s="1"/>
  <c r="L1318" i="8" s="1"/>
  <c r="H1332" i="8"/>
  <c r="I1332" i="8" s="1"/>
  <c r="L1332" i="8" s="1"/>
  <c r="H1316" i="8"/>
  <c r="I1316" i="8" s="1"/>
  <c r="L1316" i="8" s="1"/>
  <c r="H1345" i="8"/>
  <c r="I1345" i="8" s="1"/>
  <c r="H1337" i="8"/>
  <c r="I1337" i="8" s="1"/>
  <c r="L1337" i="8" s="1"/>
  <c r="H904" i="8"/>
  <c r="I904" i="8" s="1"/>
  <c r="L904" i="8" s="1"/>
  <c r="H859" i="13"/>
  <c r="I859" i="13" s="1"/>
  <c r="L859" i="13" s="1"/>
  <c r="H796" i="13"/>
  <c r="I796" i="13" s="1"/>
  <c r="L796" i="13" s="1"/>
  <c r="H841" i="13"/>
  <c r="I841" i="13" s="1"/>
  <c r="L841" i="13" s="1"/>
  <c r="H870" i="13"/>
  <c r="H1374" i="13"/>
  <c r="H1397" i="13" s="1"/>
  <c r="H1422" i="13"/>
  <c r="I1422" i="13" s="1"/>
  <c r="L1422" i="13" s="1"/>
  <c r="I1417" i="1" s="1"/>
  <c r="H913" i="13"/>
  <c r="I913" i="13" s="1"/>
  <c r="L913" i="13" s="1"/>
  <c r="H905" i="13"/>
  <c r="I905" i="13" s="1"/>
  <c r="L905" i="13" s="1"/>
  <c r="H1057" i="8"/>
  <c r="I1057" i="8" s="1"/>
  <c r="L1057" i="8" s="1"/>
  <c r="H1297" i="8"/>
  <c r="I1297" i="8" s="1"/>
  <c r="L1297" i="8" s="1"/>
  <c r="H1118" i="8"/>
  <c r="I1118" i="8" s="1"/>
  <c r="L1118" i="8" s="1"/>
  <c r="H1007" i="8"/>
  <c r="I1007" i="8" s="1"/>
  <c r="L1007" i="8" s="1"/>
  <c r="H991" i="8"/>
  <c r="I991" i="8" s="1"/>
  <c r="L991" i="8" s="1"/>
  <c r="H1253" i="8"/>
  <c r="I1253" i="8" s="1"/>
  <c r="L1253" i="8" s="1"/>
  <c r="H1221" i="8"/>
  <c r="I1221" i="8" s="1"/>
  <c r="L1221" i="8" s="1"/>
  <c r="H996" i="8"/>
  <c r="I996" i="8" s="1"/>
  <c r="L996" i="8" s="1"/>
  <c r="H1342" i="13"/>
  <c r="I1342" i="13" s="1"/>
  <c r="L1342" i="13" s="1"/>
  <c r="P1362" i="7"/>
  <c r="J1358" i="1" s="1"/>
  <c r="H86" i="13"/>
  <c r="I86" i="13" s="1"/>
  <c r="L86" i="13" s="1"/>
  <c r="P1332" i="7"/>
  <c r="J1329" i="1" s="1"/>
  <c r="P1341" i="7"/>
  <c r="J1338" i="1" s="1"/>
  <c r="P1394" i="7"/>
  <c r="J1390" i="1" s="1"/>
  <c r="H418" i="8"/>
  <c r="I418" i="8" s="1"/>
  <c r="L418" i="8" s="1"/>
  <c r="H450" i="8"/>
  <c r="I450" i="8" s="1"/>
  <c r="L450" i="8" s="1"/>
  <c r="H481" i="8"/>
  <c r="I481" i="8" s="1"/>
  <c r="L481" i="8" s="1"/>
  <c r="H513" i="8"/>
  <c r="I513" i="8" s="1"/>
  <c r="L513" i="8" s="1"/>
  <c r="H545" i="8"/>
  <c r="I545" i="8" s="1"/>
  <c r="L545" i="8" s="1"/>
  <c r="H577" i="8"/>
  <c r="I577" i="8" s="1"/>
  <c r="L577" i="8" s="1"/>
  <c r="H609" i="8"/>
  <c r="I609" i="8" s="1"/>
  <c r="L609" i="8" s="1"/>
  <c r="H405" i="13"/>
  <c r="I405" i="13" s="1"/>
  <c r="L405" i="13" s="1"/>
  <c r="H437" i="13"/>
  <c r="I437" i="13" s="1"/>
  <c r="L437" i="13" s="1"/>
  <c r="I438" i="1" s="1"/>
  <c r="H469" i="13"/>
  <c r="I469" i="13" s="1"/>
  <c r="L469" i="13" s="1"/>
  <c r="H500" i="13"/>
  <c r="I500" i="13" s="1"/>
  <c r="L500" i="13" s="1"/>
  <c r="I501" i="1" s="1"/>
  <c r="H532" i="13"/>
  <c r="I532" i="13" s="1"/>
  <c r="L532" i="13" s="1"/>
  <c r="H402" i="13"/>
  <c r="I402" i="13" s="1"/>
  <c r="L402" i="13" s="1"/>
  <c r="H466" i="13"/>
  <c r="I466" i="13" s="1"/>
  <c r="L466" i="13" s="1"/>
  <c r="I467" i="1" s="1"/>
  <c r="H529" i="13"/>
  <c r="I529" i="13" s="1"/>
  <c r="L529" i="13" s="1"/>
  <c r="H573" i="13"/>
  <c r="I573" i="13" s="1"/>
  <c r="L573" i="13" s="1"/>
  <c r="I574" i="1" s="1"/>
  <c r="H605" i="13"/>
  <c r="I605" i="13" s="1"/>
  <c r="L605" i="13" s="1"/>
  <c r="I606" i="1" s="1"/>
  <c r="H637" i="13"/>
  <c r="I637" i="13" s="1"/>
  <c r="L637" i="13" s="1"/>
  <c r="I638" i="1" s="1"/>
  <c r="H669" i="13"/>
  <c r="I669" i="13" s="1"/>
  <c r="L669" i="13" s="1"/>
  <c r="H507" i="13"/>
  <c r="I507" i="13" s="1"/>
  <c r="L507" i="13" s="1"/>
  <c r="H594" i="13"/>
  <c r="I594" i="13" s="1"/>
  <c r="L594" i="13" s="1"/>
  <c r="H658" i="13"/>
  <c r="I658" i="13" s="1"/>
  <c r="L658" i="13" s="1"/>
  <c r="H440" i="13"/>
  <c r="I440" i="13" s="1"/>
  <c r="L440" i="13" s="1"/>
  <c r="I441" i="1" s="1"/>
  <c r="H624" i="13"/>
  <c r="I624" i="13" s="1"/>
  <c r="L624" i="13" s="1"/>
  <c r="H509" i="8"/>
  <c r="I509" i="8" s="1"/>
  <c r="L509" i="8" s="1"/>
  <c r="H556" i="8"/>
  <c r="I556" i="8" s="1"/>
  <c r="L556" i="8" s="1"/>
  <c r="H674" i="8"/>
  <c r="I674" i="8" s="1"/>
  <c r="L674" i="8" s="1"/>
  <c r="H586" i="8"/>
  <c r="I586" i="8" s="1"/>
  <c r="L586" i="8" s="1"/>
  <c r="H411" i="8"/>
  <c r="I411" i="8" s="1"/>
  <c r="L411" i="8" s="1"/>
  <c r="H480" i="8"/>
  <c r="I480" i="8" s="1"/>
  <c r="L480" i="8" s="1"/>
  <c r="H647" i="8"/>
  <c r="I647" i="8" s="1"/>
  <c r="L647" i="8" s="1"/>
  <c r="H479" i="8"/>
  <c r="I479" i="8" s="1"/>
  <c r="L479" i="8" s="1"/>
  <c r="H566" i="8"/>
  <c r="I566" i="8" s="1"/>
  <c r="L566" i="8" s="1"/>
  <c r="H594" i="8"/>
  <c r="I594" i="8" s="1"/>
  <c r="L594" i="8" s="1"/>
  <c r="H391" i="8"/>
  <c r="I391" i="8" s="1"/>
  <c r="L391" i="8" s="1"/>
  <c r="H592" i="8"/>
  <c r="I592" i="8" s="1"/>
  <c r="L592" i="8" s="1"/>
  <c r="H465" i="8"/>
  <c r="I465" i="8" s="1"/>
  <c r="L465" i="8" s="1"/>
  <c r="H687" i="8"/>
  <c r="I687" i="8" s="1"/>
  <c r="L687" i="8" s="1"/>
  <c r="H619" i="8"/>
  <c r="I619" i="8" s="1"/>
  <c r="L619" i="8" s="1"/>
  <c r="H533" i="8"/>
  <c r="I533" i="8" s="1"/>
  <c r="L533" i="8" s="1"/>
  <c r="H448" i="8"/>
  <c r="I448" i="8" s="1"/>
  <c r="L448" i="8" s="1"/>
  <c r="H530" i="8"/>
  <c r="I530" i="8" s="1"/>
  <c r="L530" i="8" s="1"/>
  <c r="H702" i="8"/>
  <c r="I702" i="8" s="1"/>
  <c r="L702" i="8" s="1"/>
  <c r="H449" i="8"/>
  <c r="I449" i="8" s="1"/>
  <c r="L449" i="8" s="1"/>
  <c r="H565" i="8"/>
  <c r="I565" i="8" s="1"/>
  <c r="L565" i="8" s="1"/>
  <c r="H416" i="8"/>
  <c r="I416" i="8" s="1"/>
  <c r="L416" i="8" s="1"/>
  <c r="H459" i="8"/>
  <c r="I459" i="8" s="1"/>
  <c r="L459" i="8" s="1"/>
  <c r="H494" i="8"/>
  <c r="I494" i="8" s="1"/>
  <c r="L494" i="8" s="1"/>
  <c r="H668" i="8"/>
  <c r="I668" i="8" s="1"/>
  <c r="L668" i="8" s="1"/>
  <c r="H540" i="8"/>
  <c r="I540" i="8" s="1"/>
  <c r="L540" i="8" s="1"/>
  <c r="H413" i="8"/>
  <c r="I413" i="8" s="1"/>
  <c r="L413" i="8" s="1"/>
  <c r="H645" i="8"/>
  <c r="I645" i="8" s="1"/>
  <c r="L645" i="8" s="1"/>
  <c r="H563" i="8"/>
  <c r="I563" i="8" s="1"/>
  <c r="L563" i="8" s="1"/>
  <c r="H456" i="8"/>
  <c r="I456" i="8" s="1"/>
  <c r="L456" i="8" s="1"/>
  <c r="H693" i="8"/>
  <c r="I693" i="8" s="1"/>
  <c r="L693" i="8" s="1"/>
  <c r="H546" i="8"/>
  <c r="I546" i="8" s="1"/>
  <c r="L546" i="8" s="1"/>
  <c r="H690" i="8"/>
  <c r="I690" i="8" s="1"/>
  <c r="L690" i="8" s="1"/>
  <c r="H578" i="8"/>
  <c r="I578" i="8" s="1"/>
  <c r="L578" i="8" s="1"/>
  <c r="H455" i="8"/>
  <c r="I455" i="8" s="1"/>
  <c r="L455" i="8" s="1"/>
  <c r="H383" i="8"/>
  <c r="I383" i="8" s="1"/>
  <c r="L383" i="8" s="1"/>
  <c r="H648" i="8"/>
  <c r="I648" i="8" s="1"/>
  <c r="L648" i="8" s="1"/>
  <c r="H584" i="8"/>
  <c r="I584" i="8" s="1"/>
  <c r="L584" i="8" s="1"/>
  <c r="H520" i="8"/>
  <c r="I520" i="8" s="1"/>
  <c r="L520" i="8" s="1"/>
  <c r="H457" i="8"/>
  <c r="I457" i="8" s="1"/>
  <c r="L457" i="8" s="1"/>
  <c r="H393" i="8"/>
  <c r="I393" i="8" s="1"/>
  <c r="L393" i="8" s="1"/>
  <c r="H683" i="8"/>
  <c r="I683" i="8" s="1"/>
  <c r="L683" i="8" s="1"/>
  <c r="H651" i="8"/>
  <c r="I651" i="8" s="1"/>
  <c r="L651" i="8" s="1"/>
  <c r="H613" i="8"/>
  <c r="I613" i="8" s="1"/>
  <c r="L613" i="8" s="1"/>
  <c r="H571" i="8"/>
  <c r="I571" i="8" s="1"/>
  <c r="L571" i="8" s="1"/>
  <c r="H527" i="8"/>
  <c r="I527" i="8" s="1"/>
  <c r="L527" i="8" s="1"/>
  <c r="H485" i="8"/>
  <c r="I485" i="8" s="1"/>
  <c r="L485" i="8" s="1"/>
  <c r="H444" i="8"/>
  <c r="I444" i="8" s="1"/>
  <c r="L444" i="8" s="1"/>
  <c r="H400" i="8"/>
  <c r="I400" i="8" s="1"/>
  <c r="L400" i="8" s="1"/>
  <c r="H610" i="8"/>
  <c r="I610" i="8" s="1"/>
  <c r="L610" i="8" s="1"/>
  <c r="H475" i="8"/>
  <c r="I475" i="8" s="1"/>
  <c r="L475" i="8" s="1"/>
  <c r="H626" i="8"/>
  <c r="I626" i="8" s="1"/>
  <c r="L626" i="8" s="1"/>
  <c r="H510" i="8"/>
  <c r="I510" i="8" s="1"/>
  <c r="L510" i="8" s="1"/>
  <c r="H415" i="8"/>
  <c r="I415" i="8" s="1"/>
  <c r="L415" i="8" s="1"/>
  <c r="H676" i="8"/>
  <c r="I676" i="8" s="1"/>
  <c r="L676" i="8" s="1"/>
  <c r="H612" i="8"/>
  <c r="I612" i="8" s="1"/>
  <c r="L612" i="8" s="1"/>
  <c r="H548" i="8"/>
  <c r="I548" i="8" s="1"/>
  <c r="L548" i="8" s="1"/>
  <c r="I549" i="1" s="1"/>
  <c r="H484" i="8"/>
  <c r="I484" i="8" s="1"/>
  <c r="L484" i="8" s="1"/>
  <c r="H421" i="8"/>
  <c r="I421" i="8" s="1"/>
  <c r="L421" i="8" s="1"/>
  <c r="H696" i="8"/>
  <c r="I696" i="8" s="1"/>
  <c r="L696" i="8" s="1"/>
  <c r="H665" i="8"/>
  <c r="I665" i="8" s="1"/>
  <c r="L665" i="8" s="1"/>
  <c r="H631" i="8"/>
  <c r="I631" i="8" s="1"/>
  <c r="L631" i="8" s="1"/>
  <c r="H589" i="8"/>
  <c r="I589" i="8" s="1"/>
  <c r="L589" i="8" s="1"/>
  <c r="I590" i="1" s="1"/>
  <c r="H547" i="8"/>
  <c r="I547" i="8" s="1"/>
  <c r="L547" i="8" s="1"/>
  <c r="H503" i="8"/>
  <c r="I503" i="8" s="1"/>
  <c r="L503" i="8" s="1"/>
  <c r="H462" i="8"/>
  <c r="I462" i="8" s="1"/>
  <c r="L462" i="8" s="1"/>
  <c r="H420" i="8"/>
  <c r="I420" i="8" s="1"/>
  <c r="L420" i="8" s="1"/>
  <c r="H386" i="8"/>
  <c r="I386" i="8" s="1"/>
  <c r="L386" i="8" s="1"/>
  <c r="H397" i="8"/>
  <c r="I397" i="8" s="1"/>
  <c r="L397" i="8" s="1"/>
  <c r="I398" i="1" s="1"/>
  <c r="H697" i="8"/>
  <c r="I697" i="8" s="1"/>
  <c r="L697" i="8" s="1"/>
  <c r="H461" i="8"/>
  <c r="I461" i="8" s="1"/>
  <c r="L461" i="8" s="1"/>
  <c r="H468" i="8"/>
  <c r="I468" i="8" s="1"/>
  <c r="L468" i="8" s="1"/>
  <c r="H423" i="8"/>
  <c r="I423" i="8" s="1"/>
  <c r="L423" i="8" s="1"/>
  <c r="H602" i="8"/>
  <c r="I602" i="8" s="1"/>
  <c r="L602" i="8" s="1"/>
  <c r="H54" i="8"/>
  <c r="I54" i="8" s="1"/>
  <c r="L54" i="8" s="1"/>
  <c r="H98" i="8"/>
  <c r="I98" i="8" s="1"/>
  <c r="L98" i="8" s="1"/>
  <c r="H142" i="8"/>
  <c r="I142" i="8" s="1"/>
  <c r="L142" i="8" s="1"/>
  <c r="H184" i="8"/>
  <c r="I184" i="8" s="1"/>
  <c r="L184" i="8" s="1"/>
  <c r="H228" i="8"/>
  <c r="I228" i="8" s="1"/>
  <c r="L228" i="8" s="1"/>
  <c r="H269" i="8"/>
  <c r="I269" i="8" s="1"/>
  <c r="L269" i="8" s="1"/>
  <c r="H310" i="8"/>
  <c r="I310" i="8" s="1"/>
  <c r="L310" i="8" s="1"/>
  <c r="H356" i="8"/>
  <c r="I356" i="8" s="1"/>
  <c r="L356" i="8" s="1"/>
  <c r="H31" i="8"/>
  <c r="I31" i="8" s="1"/>
  <c r="L31" i="8" s="1"/>
  <c r="H115" i="8"/>
  <c r="I115" i="8" s="1"/>
  <c r="L115" i="8" s="1"/>
  <c r="H203" i="8"/>
  <c r="I203" i="8" s="1"/>
  <c r="L203" i="8" s="1"/>
  <c r="H290" i="8"/>
  <c r="I290" i="8" s="1"/>
  <c r="L290" i="8" s="1"/>
  <c r="H375" i="8"/>
  <c r="I375" i="8" s="1"/>
  <c r="L375" i="8" s="1"/>
  <c r="H149" i="8"/>
  <c r="I149" i="8" s="1"/>
  <c r="L149" i="8" s="1"/>
  <c r="H303" i="8"/>
  <c r="I303" i="8" s="1"/>
  <c r="L303" i="8" s="1"/>
  <c r="H85" i="8"/>
  <c r="I85" i="8" s="1"/>
  <c r="L85" i="8" s="1"/>
  <c r="H221" i="8"/>
  <c r="I221" i="8" s="1"/>
  <c r="L221" i="8" s="1"/>
  <c r="H361" i="8"/>
  <c r="I361" i="8" s="1"/>
  <c r="L361" i="8" s="1"/>
  <c r="H58" i="8"/>
  <c r="I58" i="8" s="1"/>
  <c r="L58" i="8" s="1"/>
  <c r="H100" i="8"/>
  <c r="I100" i="8" s="1"/>
  <c r="L100" i="8" s="1"/>
  <c r="H144" i="8"/>
  <c r="I144" i="8" s="1"/>
  <c r="L144" i="8" s="1"/>
  <c r="H188" i="8"/>
  <c r="I188" i="8" s="1"/>
  <c r="L188" i="8" s="1"/>
  <c r="H230" i="8"/>
  <c r="I230" i="8" s="1"/>
  <c r="L230" i="8" s="1"/>
  <c r="H271" i="8"/>
  <c r="I271" i="8" s="1"/>
  <c r="L271" i="8" s="1"/>
  <c r="H314" i="8"/>
  <c r="I314" i="8" s="1"/>
  <c r="L314" i="8" s="1"/>
  <c r="H358" i="8"/>
  <c r="I358" i="8" s="1"/>
  <c r="L358" i="8" s="1"/>
  <c r="H35" i="8"/>
  <c r="I35" i="8" s="1"/>
  <c r="L35" i="8" s="1"/>
  <c r="H124" i="8"/>
  <c r="I124" i="8" s="1"/>
  <c r="L124" i="8" s="1"/>
  <c r="H207" i="8"/>
  <c r="I207" i="8" s="1"/>
  <c r="L207" i="8" s="1"/>
  <c r="H294" i="8"/>
  <c r="I294" i="8" s="1"/>
  <c r="L294" i="8" s="1"/>
  <c r="H11" i="8"/>
  <c r="I11" i="8" s="1"/>
  <c r="L11" i="8" s="1"/>
  <c r="H153" i="8"/>
  <c r="I153" i="8" s="1"/>
  <c r="L153" i="8" s="1"/>
  <c r="H311" i="8"/>
  <c r="I311" i="8" s="1"/>
  <c r="L311" i="8" s="1"/>
  <c r="H101" i="8"/>
  <c r="I101" i="8" s="1"/>
  <c r="L101" i="8" s="1"/>
  <c r="H229" i="8"/>
  <c r="I229" i="8" s="1"/>
  <c r="L229" i="8" s="1"/>
  <c r="H369" i="8"/>
  <c r="I369" i="8" s="1"/>
  <c r="L369" i="8" s="1"/>
  <c r="H373" i="8"/>
  <c r="I373" i="8" s="1"/>
  <c r="L373" i="8" s="1"/>
  <c r="H260" i="8"/>
  <c r="I260" i="8" s="1"/>
  <c r="L260" i="8" s="1"/>
  <c r="H141" i="8"/>
  <c r="I141" i="8" s="1"/>
  <c r="L141" i="8" s="1"/>
  <c r="H25" i="8"/>
  <c r="I25" i="8" s="1"/>
  <c r="L25" i="8" s="1"/>
  <c r="H331" i="8"/>
  <c r="I331" i="8" s="1"/>
  <c r="L331" i="8" s="1"/>
  <c r="H266" i="8"/>
  <c r="I266" i="8" s="1"/>
  <c r="L266" i="8" s="1"/>
  <c r="H199" i="8"/>
  <c r="I199" i="8" s="1"/>
  <c r="L199" i="8" s="1"/>
  <c r="H135" i="8"/>
  <c r="I135" i="8" s="1"/>
  <c r="L135" i="8" s="1"/>
  <c r="H71" i="8"/>
  <c r="I71" i="8" s="1"/>
  <c r="L71" i="8" s="1"/>
  <c r="H14" i="8"/>
  <c r="I14" i="8" s="1"/>
  <c r="L14" i="8" s="1"/>
  <c r="H354" i="8"/>
  <c r="I354" i="8" s="1"/>
  <c r="L354" i="8" s="1"/>
  <c r="H322" i="8"/>
  <c r="I322" i="8" s="1"/>
  <c r="L322" i="8" s="1"/>
  <c r="H289" i="8"/>
  <c r="I289" i="8" s="1"/>
  <c r="L289" i="8" s="1"/>
  <c r="H258" i="8"/>
  <c r="I258" i="8" s="1"/>
  <c r="L258" i="8" s="1"/>
  <c r="H226" i="8"/>
  <c r="I226" i="8" s="1"/>
  <c r="L226" i="8" s="1"/>
  <c r="H194" i="8"/>
  <c r="I194" i="8" s="1"/>
  <c r="L194" i="8" s="1"/>
  <c r="H162" i="8"/>
  <c r="I162" i="8" s="1"/>
  <c r="L162" i="8" s="1"/>
  <c r="H130" i="8"/>
  <c r="I130" i="8" s="1"/>
  <c r="L130" i="8" s="1"/>
  <c r="H96" i="8"/>
  <c r="I96" i="8" s="1"/>
  <c r="L96" i="8" s="1"/>
  <c r="H64" i="8"/>
  <c r="I64" i="8" s="1"/>
  <c r="L64" i="8" s="1"/>
  <c r="H32" i="8"/>
  <c r="I32" i="8" s="1"/>
  <c r="L32" i="8" s="1"/>
  <c r="H92" i="8"/>
  <c r="I92" i="8" s="1"/>
  <c r="L92" i="8" s="1"/>
  <c r="H263" i="8"/>
  <c r="I263" i="8" s="1"/>
  <c r="L263" i="8" s="1"/>
  <c r="H350" i="8"/>
  <c r="I350" i="8" s="1"/>
  <c r="L350" i="8" s="1"/>
  <c r="H107" i="8"/>
  <c r="I107" i="8" s="1"/>
  <c r="L107" i="8" s="1"/>
  <c r="H278" i="8"/>
  <c r="I278" i="8" s="1"/>
  <c r="L278" i="8" s="1"/>
  <c r="H125" i="8"/>
  <c r="I125" i="8" s="1"/>
  <c r="L125" i="8" s="1"/>
  <c r="H65" i="8"/>
  <c r="I65" i="8" s="1"/>
  <c r="L65" i="8" s="1"/>
  <c r="H345" i="8"/>
  <c r="I345" i="8" s="1"/>
  <c r="L345" i="8" s="1"/>
  <c r="H94" i="8"/>
  <c r="I94" i="8" s="1"/>
  <c r="L94" i="8" s="1"/>
  <c r="H182" i="8"/>
  <c r="I182" i="8" s="1"/>
  <c r="L182" i="8" s="1"/>
  <c r="H267" i="8"/>
  <c r="I267" i="8" s="1"/>
  <c r="L267" i="8" s="1"/>
  <c r="H352" i="8"/>
  <c r="I352" i="8" s="1"/>
  <c r="L352" i="8" s="1"/>
  <c r="H111" i="8"/>
  <c r="I111" i="8" s="1"/>
  <c r="L111" i="8" s="1"/>
  <c r="H286" i="8"/>
  <c r="I286" i="8" s="1"/>
  <c r="L286" i="8" s="1"/>
  <c r="H133" i="8"/>
  <c r="I133" i="8" s="1"/>
  <c r="L133" i="8" s="1"/>
  <c r="H73" i="8"/>
  <c r="I73" i="8" s="1"/>
  <c r="L73" i="8" s="1"/>
  <c r="H353" i="8"/>
  <c r="I353" i="8" s="1"/>
  <c r="L353" i="8" s="1"/>
  <c r="H172" i="8"/>
  <c r="I172" i="8" s="1"/>
  <c r="L172" i="8" s="1"/>
  <c r="H342" i="8"/>
  <c r="I342" i="8" s="1"/>
  <c r="L342" i="8" s="1"/>
  <c r="H262" i="8"/>
  <c r="I262" i="8" s="1"/>
  <c r="L262" i="8" s="1"/>
  <c r="H29" i="8"/>
  <c r="I29" i="8" s="1"/>
  <c r="L29" i="8" s="1"/>
  <c r="H82" i="8"/>
  <c r="I82" i="8" s="1"/>
  <c r="L82" i="8" s="1"/>
  <c r="H254" i="8"/>
  <c r="I254" i="8" s="1"/>
  <c r="L254" i="8" s="1"/>
  <c r="H83" i="8"/>
  <c r="I83" i="8" s="1"/>
  <c r="L83" i="8" s="1"/>
  <c r="H89" i="8"/>
  <c r="I89" i="8" s="1"/>
  <c r="L89" i="8" s="1"/>
  <c r="H307" i="8"/>
  <c r="I307" i="8" s="1"/>
  <c r="L307" i="8" s="1"/>
  <c r="H320" i="8"/>
  <c r="I320" i="8" s="1"/>
  <c r="L320" i="8" s="1"/>
  <c r="H329" i="8"/>
  <c r="I329" i="8" s="1"/>
  <c r="L329" i="8" s="1"/>
  <c r="H232" i="8"/>
  <c r="I232" i="8" s="1"/>
  <c r="L232" i="8" s="1"/>
  <c r="H15" i="8"/>
  <c r="I15" i="8" s="1"/>
  <c r="L15" i="8" s="1"/>
  <c r="H277" i="8"/>
  <c r="I277" i="8" s="1"/>
  <c r="L277" i="8" s="1"/>
  <c r="H102" i="8"/>
  <c r="I102" i="8" s="1"/>
  <c r="L102" i="8" s="1"/>
  <c r="H377" i="8"/>
  <c r="I377" i="8" s="1"/>
  <c r="L377" i="8" s="1"/>
  <c r="H120" i="8"/>
  <c r="I120" i="8" s="1"/>
  <c r="L120" i="8" s="1"/>
  <c r="H435" i="13"/>
  <c r="I435" i="13" s="1"/>
  <c r="L435" i="13" s="1"/>
  <c r="H520" i="13"/>
  <c r="I520" i="13" s="1"/>
  <c r="L520" i="13" s="1"/>
  <c r="I521" i="1" s="1"/>
  <c r="H485" i="13"/>
  <c r="I485" i="13" s="1"/>
  <c r="L485" i="13" s="1"/>
  <c r="H603" i="13"/>
  <c r="I603" i="13" s="1"/>
  <c r="L603" i="13" s="1"/>
  <c r="H689" i="13"/>
  <c r="I689" i="13" s="1"/>
  <c r="L689" i="13" s="1"/>
  <c r="H598" i="13"/>
  <c r="I598" i="13" s="1"/>
  <c r="L598" i="13" s="1"/>
  <c r="H584" i="13"/>
  <c r="I584" i="13" s="1"/>
  <c r="L584" i="13" s="1"/>
  <c r="H620" i="13"/>
  <c r="I620" i="13" s="1"/>
  <c r="L620" i="13" s="1"/>
  <c r="H644" i="13"/>
  <c r="I644" i="13" s="1"/>
  <c r="L644" i="13" s="1"/>
  <c r="I645" i="1" s="1"/>
  <c r="H479" i="13"/>
  <c r="I479" i="13" s="1"/>
  <c r="L479" i="13" s="1"/>
  <c r="H616" i="13"/>
  <c r="I616" i="13" s="1"/>
  <c r="L616" i="13" s="1"/>
  <c r="H697" i="13"/>
  <c r="I697" i="13" s="1"/>
  <c r="L697" i="13" s="1"/>
  <c r="H614" i="13"/>
  <c r="I614" i="13" s="1"/>
  <c r="L614" i="13" s="1"/>
  <c r="I615" i="1" s="1"/>
  <c r="H499" i="13"/>
  <c r="I499" i="13" s="1"/>
  <c r="L499" i="13" s="1"/>
  <c r="I500" i="1" s="1"/>
  <c r="H696" i="13"/>
  <c r="I696" i="13" s="1"/>
  <c r="L696" i="13" s="1"/>
  <c r="I697" i="1" s="1"/>
  <c r="H655" i="13"/>
  <c r="I655" i="13" s="1"/>
  <c r="L655" i="13" s="1"/>
  <c r="I656" i="1" s="1"/>
  <c r="H611" i="13"/>
  <c r="I611" i="13" s="1"/>
  <c r="L611" i="13" s="1"/>
  <c r="I612" i="1" s="1"/>
  <c r="H569" i="13"/>
  <c r="I569" i="13" s="1"/>
  <c r="L569" i="13" s="1"/>
  <c r="H501" i="13"/>
  <c r="I501" i="13" s="1"/>
  <c r="L501" i="13" s="1"/>
  <c r="H394" i="13"/>
  <c r="I394" i="13" s="1"/>
  <c r="L394" i="13" s="1"/>
  <c r="H518" i="13"/>
  <c r="I518" i="13" s="1"/>
  <c r="L518" i="13" s="1"/>
  <c r="I519" i="1" s="1"/>
  <c r="H475" i="13"/>
  <c r="I475" i="13" s="1"/>
  <c r="L475" i="13" s="1"/>
  <c r="I476" i="1" s="1"/>
  <c r="H433" i="13"/>
  <c r="I433" i="13" s="1"/>
  <c r="L433" i="13" s="1"/>
  <c r="I434" i="1" s="1"/>
  <c r="H391" i="13"/>
  <c r="I391" i="13" s="1"/>
  <c r="L391" i="13" s="1"/>
  <c r="H596" i="13"/>
  <c r="I596" i="13" s="1"/>
  <c r="L596" i="13" s="1"/>
  <c r="H384" i="13"/>
  <c r="I384" i="13" s="1"/>
  <c r="L384" i="13" s="1"/>
  <c r="I385" i="1" s="1"/>
  <c r="H551" i="13"/>
  <c r="I551" i="13" s="1"/>
  <c r="L551" i="13" s="1"/>
  <c r="H666" i="13"/>
  <c r="I666" i="13" s="1"/>
  <c r="L666" i="13" s="1"/>
  <c r="H582" i="13"/>
  <c r="I582" i="13" s="1"/>
  <c r="L582" i="13" s="1"/>
  <c r="I583" i="1" s="1"/>
  <c r="H436" i="13"/>
  <c r="I436" i="13" s="1"/>
  <c r="L436" i="13" s="1"/>
  <c r="H681" i="13"/>
  <c r="I681" i="13" s="1"/>
  <c r="L681" i="13" s="1"/>
  <c r="H639" i="13"/>
  <c r="I639" i="13" s="1"/>
  <c r="L639" i="13" s="1"/>
  <c r="I640" i="1" s="1"/>
  <c r="H595" i="13"/>
  <c r="I595" i="13" s="1"/>
  <c r="L595" i="13" s="1"/>
  <c r="I596" i="1" s="1"/>
  <c r="H553" i="13"/>
  <c r="I553" i="13" s="1"/>
  <c r="L553" i="13" s="1"/>
  <c r="H470" i="13"/>
  <c r="I470" i="13" s="1"/>
  <c r="L470" i="13" s="1"/>
  <c r="H382" i="13"/>
  <c r="I382" i="13" s="1"/>
  <c r="L382" i="13" s="1"/>
  <c r="H512" i="13"/>
  <c r="I512" i="13" s="1"/>
  <c r="L512" i="13" s="1"/>
  <c r="I513" i="1" s="1"/>
  <c r="H471" i="13"/>
  <c r="I471" i="13" s="1"/>
  <c r="L471" i="13" s="1"/>
  <c r="I472" i="1" s="1"/>
  <c r="H427" i="13"/>
  <c r="I427" i="13" s="1"/>
  <c r="L427" i="13" s="1"/>
  <c r="I428" i="1" s="1"/>
  <c r="H385" i="13"/>
  <c r="I385" i="13" s="1"/>
  <c r="L385" i="13" s="1"/>
  <c r="H463" i="13"/>
  <c r="I463" i="13" s="1"/>
  <c r="L463" i="13" s="1"/>
  <c r="I464" i="1" s="1"/>
  <c r="H546" i="13"/>
  <c r="I546" i="13" s="1"/>
  <c r="L546" i="13" s="1"/>
  <c r="H537" i="13"/>
  <c r="I537" i="13" s="1"/>
  <c r="L537" i="13" s="1"/>
  <c r="I538" i="1" s="1"/>
  <c r="H631" i="13"/>
  <c r="I631" i="13" s="1"/>
  <c r="L631" i="13" s="1"/>
  <c r="H404" i="13"/>
  <c r="I404" i="13" s="1"/>
  <c r="L404" i="13" s="1"/>
  <c r="I405" i="1" s="1"/>
  <c r="H650" i="13"/>
  <c r="I650" i="13" s="1"/>
  <c r="L650" i="13" s="1"/>
  <c r="I651" i="1" s="1"/>
  <c r="H688" i="13"/>
  <c r="I688" i="13" s="1"/>
  <c r="L688" i="13" s="1"/>
  <c r="H699" i="13"/>
  <c r="I699" i="13" s="1"/>
  <c r="L699" i="13" s="1"/>
  <c r="I700" i="1" s="1"/>
  <c r="H447" i="13"/>
  <c r="I447" i="13" s="1"/>
  <c r="L447" i="13" s="1"/>
  <c r="I448" i="1" s="1"/>
  <c r="H530" i="13"/>
  <c r="I530" i="13" s="1"/>
  <c r="L530" i="13" s="1"/>
  <c r="H505" i="13"/>
  <c r="I505" i="13" s="1"/>
  <c r="L505" i="13" s="1"/>
  <c r="I506" i="1" s="1"/>
  <c r="H615" i="13"/>
  <c r="I615" i="13" s="1"/>
  <c r="L615" i="13" s="1"/>
  <c r="I616" i="1" s="1"/>
  <c r="H698" i="13"/>
  <c r="I698" i="13" s="1"/>
  <c r="L698" i="13" s="1"/>
  <c r="H618" i="13"/>
  <c r="I618" i="13" s="1"/>
  <c r="L618" i="13" s="1"/>
  <c r="H702" i="13"/>
  <c r="I702" i="13" s="1"/>
  <c r="L702" i="13" s="1"/>
  <c r="H514" i="13"/>
  <c r="I514" i="13" s="1"/>
  <c r="L514" i="13" s="1"/>
  <c r="H586" i="13"/>
  <c r="I586" i="13" s="1"/>
  <c r="L586" i="13" s="1"/>
  <c r="H473" i="13"/>
  <c r="I473" i="13" s="1"/>
  <c r="L473" i="13" s="1"/>
  <c r="H452" i="13"/>
  <c r="I452" i="13" s="1"/>
  <c r="L452" i="13" s="1"/>
  <c r="H451" i="13"/>
  <c r="I451" i="13" s="1"/>
  <c r="L451" i="13" s="1"/>
  <c r="H703" i="13"/>
  <c r="I703" i="13" s="1"/>
  <c r="L703" i="13" s="1"/>
  <c r="I704" i="1" s="1"/>
  <c r="H430" i="13"/>
  <c r="I430" i="13" s="1"/>
  <c r="L430" i="13" s="1"/>
  <c r="I431" i="1" s="1"/>
  <c r="H663" i="13"/>
  <c r="I663" i="13" s="1"/>
  <c r="L663" i="13" s="1"/>
  <c r="M143" i="10"/>
  <c r="P143" i="10" s="1"/>
  <c r="M15" i="10"/>
  <c r="P15" i="10" s="1"/>
  <c r="M222" i="10"/>
  <c r="P222" i="10"/>
  <c r="M190" i="10"/>
  <c r="P190" i="10" s="1"/>
  <c r="F191" i="1" s="1"/>
  <c r="M219" i="10"/>
  <c r="P219" i="10" s="1"/>
  <c r="F220" i="1" s="1"/>
  <c r="M187" i="10"/>
  <c r="P187" i="10" s="1"/>
  <c r="M155" i="10"/>
  <c r="P155" i="10"/>
  <c r="F156" i="1" s="1"/>
  <c r="M117" i="10"/>
  <c r="P117" i="10" s="1"/>
  <c r="F118" i="1" s="1"/>
  <c r="M101" i="10"/>
  <c r="P101" i="10" s="1"/>
  <c r="M69" i="10"/>
  <c r="P69" i="10" s="1"/>
  <c r="M37" i="10"/>
  <c r="P37" i="10" s="1"/>
  <c r="F38" i="1" s="1"/>
  <c r="M216" i="10"/>
  <c r="P216" i="10" s="1"/>
  <c r="M200" i="10"/>
  <c r="P200" i="10" s="1"/>
  <c r="M184" i="10"/>
  <c r="P184" i="10" s="1"/>
  <c r="M152" i="10"/>
  <c r="P152" i="10" s="1"/>
  <c r="M104" i="10"/>
  <c r="P104" i="10"/>
  <c r="M88" i="10"/>
  <c r="P88" i="10" s="1"/>
  <c r="M72" i="10"/>
  <c r="P72" i="10"/>
  <c r="M40" i="10"/>
  <c r="P40" i="10" s="1"/>
  <c r="M24" i="10"/>
  <c r="P24" i="10"/>
  <c r="M8" i="10"/>
  <c r="P8" i="10" s="1"/>
  <c r="M419" i="10"/>
  <c r="P419" i="10"/>
  <c r="F420" i="1" s="1"/>
  <c r="M388" i="10"/>
  <c r="P388" i="10" s="1"/>
  <c r="F389" i="1" s="1"/>
  <c r="M520" i="10"/>
  <c r="P520" i="10"/>
  <c r="F521" i="1" s="1"/>
  <c r="M424" i="10"/>
  <c r="P424" i="10" s="1"/>
  <c r="F425" i="1" s="1"/>
  <c r="M392" i="10"/>
  <c r="P392" i="10"/>
  <c r="F393" i="1" s="1"/>
  <c r="M506" i="10"/>
  <c r="P506" i="10" s="1"/>
  <c r="F507" i="1" s="1"/>
  <c r="M490" i="10"/>
  <c r="P490" i="10"/>
  <c r="F491" i="1" s="1"/>
  <c r="M474" i="10"/>
  <c r="P474" i="10" s="1"/>
  <c r="F475" i="1" s="1"/>
  <c r="M529" i="10"/>
  <c r="P529" i="10"/>
  <c r="F530" i="1" s="1"/>
  <c r="M481" i="10"/>
  <c r="P481" i="10" s="1"/>
  <c r="F482" i="1" s="1"/>
  <c r="M449" i="10"/>
  <c r="P449" i="10"/>
  <c r="F450" i="1" s="1"/>
  <c r="M385" i="10"/>
  <c r="P385" i="10" s="1"/>
  <c r="F386" i="1" s="1"/>
  <c r="M59" i="16"/>
  <c r="P59" i="16"/>
  <c r="M216" i="16"/>
  <c r="P216" i="16" s="1"/>
  <c r="M184" i="16"/>
  <c r="P184" i="16"/>
  <c r="M152" i="16"/>
  <c r="P152" i="16" s="1"/>
  <c r="M24" i="16"/>
  <c r="P24" i="16"/>
  <c r="M212" i="16"/>
  <c r="P212" i="16" s="1"/>
  <c r="M163" i="16"/>
  <c r="P163" i="16"/>
  <c r="F164" i="1" s="1"/>
  <c r="M107" i="16"/>
  <c r="P107" i="16" s="1"/>
  <c r="F108" i="1" s="1"/>
  <c r="M51" i="16"/>
  <c r="P51" i="16"/>
  <c r="M207" i="16"/>
  <c r="P207" i="16" s="1"/>
  <c r="F208" i="1" s="1"/>
  <c r="M175" i="16"/>
  <c r="P175" i="16"/>
  <c r="M143" i="16"/>
  <c r="P143" i="16" s="1"/>
  <c r="M79" i="16"/>
  <c r="P79" i="16"/>
  <c r="F80" i="1" s="1"/>
  <c r="M15" i="16"/>
  <c r="P15" i="16" s="1"/>
  <c r="M82" i="16"/>
  <c r="P82" i="16"/>
  <c r="M66" i="16"/>
  <c r="P66" i="16" s="1"/>
  <c r="F67" i="1" s="1"/>
  <c r="M18" i="16"/>
  <c r="P18" i="16"/>
  <c r="F19" i="1" s="1"/>
  <c r="M217" i="16"/>
  <c r="P217" i="16" s="1"/>
  <c r="F218" i="1" s="1"/>
  <c r="M201" i="16"/>
  <c r="P201" i="16"/>
  <c r="F202" i="1" s="1"/>
  <c r="M105" i="16"/>
  <c r="P105" i="16" s="1"/>
  <c r="F106" i="1" s="1"/>
  <c r="M73" i="16"/>
  <c r="P73" i="16"/>
  <c r="F74" i="1" s="1"/>
  <c r="M41" i="16"/>
  <c r="P41" i="16" s="1"/>
  <c r="F42" i="1" s="1"/>
  <c r="B1194" i="15"/>
  <c r="B1195" i="15" s="1"/>
  <c r="B1196" i="15" s="1"/>
  <c r="B1197" i="15" s="1"/>
  <c r="B1198" i="15" s="1"/>
  <c r="B1199" i="15" s="1"/>
  <c r="B1200" i="15" s="1"/>
  <c r="B1201" i="15" s="1"/>
  <c r="B1202" i="15" s="1"/>
  <c r="B1203" i="15" s="1"/>
  <c r="B1204" i="15" s="1"/>
  <c r="B1205" i="15" s="1"/>
  <c r="B1206" i="15" s="1"/>
  <c r="B1207" i="15" s="1"/>
  <c r="B1208" i="15" s="1"/>
  <c r="B1209" i="15" s="1"/>
  <c r="B1210" i="15" s="1"/>
  <c r="B1211" i="15" s="1"/>
  <c r="B1212" i="15" s="1"/>
  <c r="B302" i="15"/>
  <c r="B303" i="15" s="1"/>
  <c r="B304" i="15" s="1"/>
  <c r="B305" i="15" s="1"/>
  <c r="B306" i="15" s="1"/>
  <c r="B307" i="15" s="1"/>
  <c r="B308" i="15" s="1"/>
  <c r="B309" i="15" s="1"/>
  <c r="B310" i="15" s="1"/>
  <c r="B311" i="15" s="1"/>
  <c r="B312" i="15" s="1"/>
  <c r="B313" i="15" s="1"/>
  <c r="B314" i="15" s="1"/>
  <c r="B315" i="15" s="1"/>
  <c r="B316" i="15" s="1"/>
  <c r="B317" i="15" s="1"/>
  <c r="B318" i="15" s="1"/>
  <c r="B319" i="15" s="1"/>
  <c r="B320" i="15" s="1"/>
  <c r="B321" i="15" s="1"/>
  <c r="B322" i="15" s="1"/>
  <c r="B323" i="15" s="1"/>
  <c r="B324" i="15" s="1"/>
  <c r="B325" i="15" s="1"/>
  <c r="B326" i="15" s="1"/>
  <c r="B327" i="15" s="1"/>
  <c r="B328" i="15" s="1"/>
  <c r="B329" i="15" s="1"/>
  <c r="B330" i="15" s="1"/>
  <c r="B331" i="15" s="1"/>
  <c r="B332" i="15" s="1"/>
  <c r="B333" i="15" s="1"/>
  <c r="B334" i="15" s="1"/>
  <c r="B335" i="15" s="1"/>
  <c r="B336" i="15" s="1"/>
  <c r="B337" i="15" s="1"/>
  <c r="B338" i="15" s="1"/>
  <c r="B339" i="15" s="1"/>
  <c r="B340" i="15" s="1"/>
  <c r="B341" i="15" s="1"/>
  <c r="B342" i="15" s="1"/>
  <c r="B343" i="15" s="1"/>
  <c r="B344" i="15" s="1"/>
  <c r="B345" i="15" s="1"/>
  <c r="B346" i="15" s="1"/>
  <c r="B347" i="15" s="1"/>
  <c r="B348" i="15" s="1"/>
  <c r="B349" i="15" s="1"/>
  <c r="B350" i="15" s="1"/>
  <c r="B351" i="15" s="1"/>
  <c r="B352" i="15" s="1"/>
  <c r="B353" i="15" s="1"/>
  <c r="B354" i="15" s="1"/>
  <c r="B355" i="15" s="1"/>
  <c r="B356" i="15" s="1"/>
  <c r="B357" i="15" s="1"/>
  <c r="B358" i="15" s="1"/>
  <c r="B359" i="15" s="1"/>
  <c r="B360" i="15" s="1"/>
  <c r="B361" i="15" s="1"/>
  <c r="B362" i="15" s="1"/>
  <c r="B363" i="15" s="1"/>
  <c r="B364" i="15" s="1"/>
  <c r="B365" i="15" s="1"/>
  <c r="B366" i="15" s="1"/>
  <c r="B367" i="15" s="1"/>
  <c r="B368" i="15" s="1"/>
  <c r="B369" i="15" s="1"/>
  <c r="B370" i="15" s="1"/>
  <c r="B371" i="15" s="1"/>
  <c r="B372" i="15" s="1"/>
  <c r="B373" i="15" s="1"/>
  <c r="B374" i="15" s="1"/>
  <c r="B375" i="15" s="1"/>
  <c r="B376" i="15" s="1"/>
  <c r="B377" i="15" s="1"/>
  <c r="B378" i="15" s="1"/>
  <c r="A1194" i="13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L497" i="13"/>
  <c r="L610" i="13"/>
  <c r="L581" i="13"/>
  <c r="I582" i="1" s="1"/>
  <c r="L632" i="13"/>
  <c r="L409" i="13"/>
  <c r="I410" i="1" s="1"/>
  <c r="L668" i="13"/>
  <c r="A302" i="13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L489" i="13"/>
  <c r="L421" i="13"/>
  <c r="L608" i="13"/>
  <c r="L619" i="13"/>
  <c r="L604" i="13"/>
  <c r="L439" i="13"/>
  <c r="L406" i="13"/>
  <c r="L425" i="13"/>
  <c r="I426" i="1" s="1"/>
  <c r="L484" i="13"/>
  <c r="L531" i="13"/>
  <c r="L685" i="13"/>
  <c r="I686" i="1" s="1"/>
  <c r="L602" i="13"/>
  <c r="L557" i="13"/>
  <c r="I558" i="1" s="1"/>
  <c r="L503" i="13"/>
  <c r="L524" i="13"/>
  <c r="L432" i="13"/>
  <c r="L675" i="13"/>
  <c r="L578" i="13"/>
  <c r="L413" i="13"/>
  <c r="L600" i="13"/>
  <c r="I601" i="1" s="1"/>
  <c r="L481" i="13"/>
  <c r="L545" i="13"/>
  <c r="L462" i="13"/>
  <c r="L400" i="13"/>
  <c r="L504" i="13"/>
  <c r="L664" i="13"/>
  <c r="I665" i="1" s="1"/>
  <c r="L508" i="13"/>
  <c r="L648" i="13"/>
  <c r="L483" i="13"/>
  <c r="L677" i="13"/>
  <c r="L443" i="13"/>
  <c r="L493" i="13"/>
  <c r="L392" i="13"/>
  <c r="I393" i="1" s="1"/>
  <c r="L468" i="13"/>
  <c r="L519" i="13"/>
  <c r="L592" i="13"/>
  <c r="L515" i="13"/>
  <c r="I516" i="1" s="1"/>
  <c r="L411" i="13"/>
  <c r="L583" i="13"/>
  <c r="I584" i="1" s="1"/>
  <c r="L450" i="13"/>
  <c r="L492" i="13"/>
  <c r="I493" i="1" s="1"/>
  <c r="L556" i="13"/>
  <c r="L580" i="13"/>
  <c r="L521" i="13"/>
  <c r="I522" i="1" s="1"/>
  <c r="L561" i="13"/>
  <c r="I562" i="1" s="1"/>
  <c r="L444" i="13"/>
  <c r="L627" i="13"/>
  <c r="L570" i="13"/>
  <c r="I571" i="1" s="1"/>
  <c r="L456" i="13"/>
  <c r="L591" i="13"/>
  <c r="I592" i="1" s="1"/>
  <c r="L496" i="13"/>
  <c r="I497" i="1" s="1"/>
  <c r="L516" i="13"/>
  <c r="L426" i="13"/>
  <c r="L571" i="13"/>
  <c r="L653" i="13"/>
  <c r="I654" i="1" s="1"/>
  <c r="L700" i="13"/>
  <c r="L415" i="13"/>
  <c r="L566" i="13"/>
  <c r="L674" i="13"/>
  <c r="L438" i="13"/>
  <c r="L511" i="13"/>
  <c r="L543" i="13"/>
  <c r="I544" i="1" s="1"/>
  <c r="L660" i="13"/>
  <c r="L523" i="13"/>
  <c r="L587" i="13"/>
  <c r="I588" i="1" s="1"/>
  <c r="L407" i="13"/>
  <c r="I408" i="1" s="1"/>
  <c r="L490" i="13"/>
  <c r="I491" i="1" s="1"/>
  <c r="L538" i="13"/>
  <c r="A788" i="17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F1287" i="1"/>
  <c r="A795" i="1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1194" i="16"/>
  <c r="A1195" i="16" s="1"/>
  <c r="A1196" i="16" s="1"/>
  <c r="A1197" i="16" s="1"/>
  <c r="F1189" i="1"/>
  <c r="F259" i="1"/>
  <c r="F815" i="1"/>
  <c r="F1007" i="1"/>
  <c r="F190" i="1"/>
  <c r="F1166" i="1"/>
  <c r="F1059" i="1"/>
  <c r="F728" i="1"/>
  <c r="F812" i="1"/>
  <c r="F481" i="1"/>
  <c r="F1242" i="1"/>
  <c r="F541" i="1"/>
  <c r="A1194" i="10"/>
  <c r="A1195" i="10" s="1"/>
  <c r="A1196" i="10" s="1"/>
  <c r="A1197" i="10" s="1"/>
  <c r="A302" i="10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L330" i="8"/>
  <c r="L234" i="8"/>
  <c r="L370" i="8"/>
  <c r="L208" i="8"/>
  <c r="L284" i="8"/>
  <c r="G379" i="8"/>
  <c r="L76" i="8"/>
  <c r="L376" i="8"/>
  <c r="L178" i="8"/>
  <c r="L337" i="8"/>
  <c r="L46" i="8"/>
  <c r="L241" i="8"/>
  <c r="L252" i="8"/>
  <c r="L663" i="8"/>
  <c r="L453" i="8"/>
  <c r="L681" i="8"/>
  <c r="L531" i="8"/>
  <c r="L422" i="8"/>
  <c r="L414" i="8"/>
  <c r="L443" i="8"/>
  <c r="L620" i="8"/>
  <c r="L692" i="8"/>
  <c r="L636" i="8"/>
  <c r="L477" i="8"/>
  <c r="A701" i="5"/>
  <c r="A702" i="5" s="1"/>
  <c r="A703" i="5" s="1"/>
  <c r="A704" i="5" s="1"/>
  <c r="A705" i="5" s="1"/>
  <c r="A706" i="5" s="1"/>
  <c r="A701" i="6"/>
  <c r="A702" i="6" s="1"/>
  <c r="A703" i="6" s="1"/>
  <c r="A704" i="6" s="1"/>
  <c r="A705" i="6" s="1"/>
  <c r="A706" i="6" s="1"/>
  <c r="L707" i="6"/>
  <c r="A1194" i="2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259" i="2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1192" i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825" i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702" i="1"/>
  <c r="A703" i="1" s="1"/>
  <c r="A704" i="1" s="1"/>
  <c r="A705" i="1" s="1"/>
  <c r="A706" i="1" s="1"/>
  <c r="A707" i="1" s="1"/>
  <c r="I1408" i="13"/>
  <c r="L1408" i="13" s="1"/>
  <c r="I1403" i="1" s="1"/>
  <c r="L560" i="13"/>
  <c r="L562" i="13"/>
  <c r="I563" i="1" s="1"/>
  <c r="I1030" i="13"/>
  <c r="L1030" i="13" s="1"/>
  <c r="G707" i="13"/>
  <c r="I1288" i="13"/>
  <c r="L1288" i="13" s="1"/>
  <c r="I993" i="13"/>
  <c r="L993" i="13" s="1"/>
  <c r="L461" i="13"/>
  <c r="L513" i="13"/>
  <c r="L597" i="13"/>
  <c r="I598" i="1" s="1"/>
  <c r="L629" i="13"/>
  <c r="I630" i="1" s="1"/>
  <c r="L661" i="13"/>
  <c r="L642" i="13"/>
  <c r="I1038" i="13"/>
  <c r="L1038" i="13" s="1"/>
  <c r="I1053" i="13"/>
  <c r="L1053" i="13" s="1"/>
  <c r="M943" i="11"/>
  <c r="P943" i="11" s="1"/>
  <c r="F1267" i="1"/>
  <c r="F754" i="1"/>
  <c r="F674" i="1"/>
  <c r="F1118" i="1"/>
  <c r="F483" i="1"/>
  <c r="F432" i="1"/>
  <c r="F773" i="1"/>
  <c r="F1124" i="1"/>
  <c r="G707" i="8"/>
  <c r="G1464" i="6"/>
  <c r="F844" i="1"/>
  <c r="F412" i="1"/>
  <c r="F636" i="1"/>
  <c r="F383" i="1"/>
  <c r="F585" i="1"/>
  <c r="L1392" i="13"/>
  <c r="L1378" i="13"/>
  <c r="L442" i="13"/>
  <c r="L645" i="13"/>
  <c r="L294" i="13"/>
  <c r="F1084" i="1"/>
  <c r="F1174" i="1"/>
  <c r="F1261" i="1"/>
  <c r="F1112" i="1"/>
  <c r="F1041" i="1"/>
  <c r="F1114" i="1"/>
  <c r="F814" i="1"/>
  <c r="F822" i="1"/>
  <c r="F607" i="1"/>
  <c r="F600" i="1"/>
  <c r="F693" i="1"/>
  <c r="F634" i="1"/>
  <c r="F498" i="1"/>
  <c r="P706" i="10"/>
  <c r="L1345" i="8"/>
  <c r="L1265" i="8"/>
  <c r="L947" i="8"/>
  <c r="L909" i="8"/>
  <c r="L853" i="8"/>
  <c r="L819" i="8"/>
  <c r="L765" i="8"/>
  <c r="L253" i="6"/>
  <c r="L85" i="6"/>
  <c r="L281" i="6"/>
  <c r="L312" i="6"/>
  <c r="L41" i="6"/>
  <c r="L141" i="6"/>
  <c r="L292" i="6"/>
  <c r="M381" i="4"/>
  <c r="E382" i="1" s="1"/>
  <c r="I1464" i="4"/>
  <c r="N884" i="2"/>
  <c r="D883" i="1" s="1"/>
  <c r="L379" i="2"/>
  <c r="L1464" i="2" s="1"/>
  <c r="F887" i="1"/>
  <c r="F859" i="1"/>
  <c r="F969" i="1"/>
  <c r="F966" i="1"/>
  <c r="F1050" i="1"/>
  <c r="F516" i="1"/>
  <c r="F854" i="1"/>
  <c r="F717" i="1"/>
  <c r="F843" i="1"/>
  <c r="F941" i="1"/>
  <c r="F921" i="1"/>
  <c r="F1020" i="1"/>
  <c r="F1203" i="1"/>
  <c r="L609" i="13"/>
  <c r="N1399" i="2"/>
  <c r="D1394" i="1" s="1"/>
  <c r="I868" i="8"/>
  <c r="L868" i="8" s="1"/>
  <c r="I759" i="8"/>
  <c r="L759" i="8" s="1"/>
  <c r="I1116" i="8"/>
  <c r="L1116" i="8" s="1"/>
  <c r="I1037" i="8"/>
  <c r="I1021" i="8"/>
  <c r="I989" i="8"/>
  <c r="I973" i="8"/>
  <c r="I376" i="13"/>
  <c r="L376" i="13" s="1"/>
  <c r="I368" i="13"/>
  <c r="L368" i="13" s="1"/>
  <c r="I306" i="13"/>
  <c r="L306" i="13" s="1"/>
  <c r="I307" i="1" s="1"/>
  <c r="I252" i="13"/>
  <c r="L252" i="13" s="1"/>
  <c r="I228" i="13"/>
  <c r="L228" i="13" s="1"/>
  <c r="I164" i="13"/>
  <c r="L164" i="13" s="1"/>
  <c r="K379" i="2"/>
  <c r="I375" i="6"/>
  <c r="I379" i="6" s="1"/>
  <c r="K949" i="2"/>
  <c r="N949" i="2" s="1"/>
  <c r="K1309" i="2"/>
  <c r="N1309" i="2" s="1"/>
  <c r="G1463" i="13"/>
  <c r="I1463" i="6"/>
  <c r="K1463" i="3"/>
  <c r="N1463" i="3" s="1"/>
  <c r="K882" i="2"/>
  <c r="N882" i="2" s="1"/>
  <c r="K707" i="2"/>
  <c r="N707" i="2" s="1"/>
  <c r="M1463" i="7"/>
  <c r="P1463" i="7" s="1"/>
  <c r="J1458" i="1" s="1"/>
  <c r="F436" i="1"/>
  <c r="F1043" i="1"/>
  <c r="F644" i="1"/>
  <c r="F825" i="1"/>
  <c r="F690" i="1"/>
  <c r="F609" i="1"/>
  <c r="F833" i="1"/>
  <c r="F820" i="1"/>
  <c r="F488" i="1"/>
  <c r="F593" i="1"/>
  <c r="F694" i="1"/>
  <c r="F216" i="1"/>
  <c r="F1082" i="1"/>
  <c r="M94" i="11"/>
  <c r="P94" i="11" s="1"/>
  <c r="F95" i="1" s="1"/>
  <c r="M13" i="11"/>
  <c r="M48" i="11"/>
  <c r="P48" i="11" s="1"/>
  <c r="F49" i="1" s="1"/>
  <c r="M93" i="11"/>
  <c r="P93" i="11" s="1"/>
  <c r="F94" i="1" s="1"/>
  <c r="M153" i="11"/>
  <c r="P153" i="11" s="1"/>
  <c r="F154" i="1" s="1"/>
  <c r="M139" i="11"/>
  <c r="P139" i="11" s="1"/>
  <c r="F140" i="1" s="1"/>
  <c r="M10" i="11"/>
  <c r="M146" i="11"/>
  <c r="M78" i="11"/>
  <c r="P78" i="11" s="1"/>
  <c r="F79" i="1" s="1"/>
  <c r="M19" i="11"/>
  <c r="M70" i="11"/>
  <c r="M119" i="11"/>
  <c r="M160" i="11"/>
  <c r="F763" i="1"/>
  <c r="L347" i="6"/>
  <c r="L160" i="6"/>
  <c r="L123" i="6"/>
  <c r="L296" i="6"/>
  <c r="L262" i="6"/>
  <c r="L24" i="6"/>
  <c r="L157" i="6"/>
  <c r="L181" i="6"/>
  <c r="L233" i="6"/>
  <c r="L284" i="6"/>
  <c r="L329" i="6"/>
  <c r="L115" i="6"/>
  <c r="L104" i="6"/>
  <c r="L237" i="6"/>
  <c r="P302" i="16"/>
  <c r="L373" i="6"/>
  <c r="L327" i="6"/>
  <c r="L197" i="6"/>
  <c r="L276" i="6"/>
  <c r="L341" i="6"/>
  <c r="L572" i="13"/>
  <c r="L588" i="13"/>
  <c r="L691" i="13"/>
  <c r="I692" i="1" s="1"/>
  <c r="L590" i="8"/>
  <c r="L565" i="13"/>
  <c r="L641" i="13"/>
  <c r="I642" i="1" s="1"/>
  <c r="P1315" i="7"/>
  <c r="J1312" i="1" s="1"/>
  <c r="P1339" i="7"/>
  <c r="J1336" i="1" s="1"/>
  <c r="G1397" i="13"/>
  <c r="J707" i="4"/>
  <c r="M707" i="4" s="1"/>
  <c r="G1358" i="13"/>
  <c r="H1358" i="13" s="1"/>
  <c r="G379" i="13"/>
  <c r="L396" i="13"/>
  <c r="L705" i="13"/>
  <c r="L704" i="13"/>
  <c r="I705" i="1" s="1"/>
  <c r="L659" i="13"/>
  <c r="I660" i="1" s="1"/>
  <c r="I367" i="13"/>
  <c r="L367" i="13" s="1"/>
  <c r="I374" i="13"/>
  <c r="L374" i="13" s="1"/>
  <c r="I210" i="13"/>
  <c r="L210" i="13" s="1"/>
  <c r="I366" i="13"/>
  <c r="L366" i="13" s="1"/>
  <c r="I288" i="13"/>
  <c r="L288" i="13" s="1"/>
  <c r="I1381" i="8"/>
  <c r="L1381" i="8" s="1"/>
  <c r="I1377" i="1" s="1"/>
  <c r="I1383" i="8"/>
  <c r="L1383" i="8" s="1"/>
  <c r="I1362" i="8"/>
  <c r="L1362" i="8" s="1"/>
  <c r="I1375" i="8"/>
  <c r="L1375" i="8" s="1"/>
  <c r="I1312" i="8"/>
  <c r="L1312" i="8" s="1"/>
  <c r="I1333" i="8"/>
  <c r="L1333" i="8" s="1"/>
  <c r="I1313" i="8"/>
  <c r="L1313" i="8" s="1"/>
  <c r="I1070" i="8"/>
  <c r="L1070" i="8" s="1"/>
  <c r="I1014" i="8"/>
  <c r="L1014" i="8" s="1"/>
  <c r="I1300" i="8"/>
  <c r="L1300" i="8" s="1"/>
  <c r="I1011" i="8"/>
  <c r="L1011" i="8" s="1"/>
  <c r="I1060" i="8"/>
  <c r="L1060" i="8" s="1"/>
  <c r="I1264" i="8"/>
  <c r="L1264" i="8" s="1"/>
  <c r="I1196" i="8"/>
  <c r="L1196" i="8" s="1"/>
  <c r="I1287" i="8"/>
  <c r="L1287" i="8" s="1"/>
  <c r="I1249" i="8"/>
  <c r="L1249" i="8" s="1"/>
  <c r="I1133" i="8"/>
  <c r="L1133" i="8" s="1"/>
  <c r="I983" i="8"/>
  <c r="L983" i="8" s="1"/>
  <c r="I1302" i="8"/>
  <c r="L1302" i="8" s="1"/>
  <c r="I1019" i="8"/>
  <c r="L1019" i="8" s="1"/>
  <c r="I1193" i="8"/>
  <c r="L1193" i="8" s="1"/>
  <c r="I1200" i="8"/>
  <c r="L1200" i="8" s="1"/>
  <c r="I1241" i="8"/>
  <c r="L1241" i="8" s="1"/>
  <c r="I1071" i="8"/>
  <c r="L1071" i="8" s="1"/>
  <c r="I930" i="8"/>
  <c r="L930" i="8" s="1"/>
  <c r="I922" i="8"/>
  <c r="L922" i="8" s="1"/>
  <c r="I889" i="8"/>
  <c r="L889" i="8" s="1"/>
  <c r="I921" i="8"/>
  <c r="L921" i="8" s="1"/>
  <c r="I887" i="8"/>
  <c r="L887" i="8" s="1"/>
  <c r="I923" i="8"/>
  <c r="L923" i="8" s="1"/>
  <c r="I885" i="8"/>
  <c r="L885" i="8" s="1"/>
  <c r="I800" i="8"/>
  <c r="L800" i="8" s="1"/>
  <c r="I877" i="8"/>
  <c r="L877" i="8" s="1"/>
  <c r="I861" i="8"/>
  <c r="L861" i="8" s="1"/>
  <c r="I774" i="8"/>
  <c r="L774" i="8" s="1"/>
  <c r="I783" i="8"/>
  <c r="L783" i="8" s="1"/>
  <c r="I752" i="8"/>
  <c r="L752" i="8" s="1"/>
  <c r="I776" i="8"/>
  <c r="L776" i="8" s="1"/>
  <c r="I847" i="8"/>
  <c r="L847" i="8" s="1"/>
  <c r="I687" i="1"/>
  <c r="L528" i="8"/>
  <c r="L633" i="8"/>
  <c r="N1397" i="7"/>
  <c r="M1295" i="7"/>
  <c r="P1295" i="7" s="1"/>
  <c r="J1293" i="1" s="1"/>
  <c r="M1030" i="7"/>
  <c r="P1030" i="7" s="1"/>
  <c r="J1028" i="1" s="1"/>
  <c r="M1226" i="7"/>
  <c r="M966" i="7"/>
  <c r="P966" i="7" s="1"/>
  <c r="J964" i="1" s="1"/>
  <c r="M1272" i="7"/>
  <c r="P1272" i="7" s="1"/>
  <c r="J1270" i="1" s="1"/>
  <c r="M1014" i="7"/>
  <c r="P1014" i="7" s="1"/>
  <c r="J1012" i="1" s="1"/>
  <c r="M1242" i="7"/>
  <c r="P1242" i="7" s="1"/>
  <c r="J1240" i="1" s="1"/>
  <c r="M1306" i="7"/>
  <c r="P1306" i="7" s="1"/>
  <c r="J1304" i="1" s="1"/>
  <c r="M1038" i="7"/>
  <c r="P1038" i="7" s="1"/>
  <c r="J1036" i="1" s="1"/>
  <c r="M982" i="7"/>
  <c r="P982" i="7" s="1"/>
  <c r="J980" i="1" s="1"/>
  <c r="M1211" i="7"/>
  <c r="P1211" i="7" s="1"/>
  <c r="J1209" i="1" s="1"/>
  <c r="L538" i="8"/>
  <c r="L396" i="8"/>
  <c r="L394" i="8"/>
  <c r="L402" i="8"/>
  <c r="L529" i="8"/>
  <c r="L572" i="8"/>
  <c r="L580" i="8"/>
  <c r="L41" i="8"/>
  <c r="L45" i="8"/>
  <c r="L113" i="8"/>
  <c r="L157" i="8"/>
  <c r="L169" i="8"/>
  <c r="L201" i="8"/>
  <c r="L225" i="8"/>
  <c r="L253" i="8"/>
  <c r="L293" i="8"/>
  <c r="L362" i="8"/>
  <c r="L140" i="8"/>
  <c r="L220" i="8"/>
  <c r="L360" i="8"/>
  <c r="L28" i="8"/>
  <c r="L216" i="8"/>
  <c r="L36" i="8"/>
  <c r="L224" i="8"/>
  <c r="L1358" i="7"/>
  <c r="K1309" i="7"/>
  <c r="M379" i="7"/>
  <c r="N1337" i="2"/>
  <c r="D1334" i="1" s="1"/>
  <c r="N1309" i="9"/>
  <c r="Q1309" i="9" s="1"/>
  <c r="N1341" i="2"/>
  <c r="D1338" i="1" s="1"/>
  <c r="N1333" i="2"/>
  <c r="D1330" i="1" s="1"/>
  <c r="N1342" i="2"/>
  <c r="D1339" i="1" s="1"/>
  <c r="N1319" i="2"/>
  <c r="D1316" i="1" s="1"/>
  <c r="N1354" i="2"/>
  <c r="D1351" i="1" s="1"/>
  <c r="N1352" i="2"/>
  <c r="D1349" i="1" s="1"/>
  <c r="N1322" i="2"/>
  <c r="D1319" i="1" s="1"/>
  <c r="I1397" i="6"/>
  <c r="M949" i="10"/>
  <c r="P949" i="10" s="1"/>
  <c r="F117" i="1"/>
  <c r="P72" i="11"/>
  <c r="P340" i="16"/>
  <c r="P327" i="16"/>
  <c r="L203" i="11"/>
  <c r="N891" i="11"/>
  <c r="L891" i="11"/>
  <c r="N707" i="16"/>
  <c r="L707" i="16"/>
  <c r="M381" i="16"/>
  <c r="I936" i="13"/>
  <c r="I920" i="13"/>
  <c r="I904" i="13"/>
  <c r="I888" i="13"/>
  <c r="I940" i="13"/>
  <c r="I924" i="13"/>
  <c r="I908" i="13"/>
  <c r="I892" i="13"/>
  <c r="I942" i="13"/>
  <c r="I934" i="13"/>
  <c r="I926" i="13"/>
  <c r="I918" i="13"/>
  <c r="I910" i="13"/>
  <c r="I902" i="13"/>
  <c r="I894" i="13"/>
  <c r="I886" i="13"/>
  <c r="L886" i="13" s="1"/>
  <c r="I947" i="13"/>
  <c r="L947" i="13" s="1"/>
  <c r="I943" i="13"/>
  <c r="I939" i="13"/>
  <c r="I935" i="13"/>
  <c r="I931" i="13"/>
  <c r="I927" i="13"/>
  <c r="I923" i="13"/>
  <c r="I919" i="13"/>
  <c r="I915" i="13"/>
  <c r="I911" i="13"/>
  <c r="I907" i="13"/>
  <c r="I903" i="13"/>
  <c r="I899" i="13"/>
  <c r="I895" i="13"/>
  <c r="I891" i="13"/>
  <c r="I887" i="13"/>
  <c r="J707" i="13"/>
  <c r="I381" i="13"/>
  <c r="L381" i="13" s="1"/>
  <c r="P1337" i="7"/>
  <c r="J1334" i="1" s="1"/>
  <c r="P1345" i="7"/>
  <c r="J1342" i="1" s="1"/>
  <c r="P1312" i="7"/>
  <c r="J1309" i="1" s="1"/>
  <c r="G1358" i="8"/>
  <c r="I1352" i="8"/>
  <c r="I1336" i="8"/>
  <c r="I1324" i="8"/>
  <c r="I1342" i="8"/>
  <c r="I1314" i="8"/>
  <c r="I1357" i="8"/>
  <c r="I1353" i="8"/>
  <c r="I1341" i="8"/>
  <c r="I1329" i="8"/>
  <c r="I1325" i="8"/>
  <c r="I1321" i="8"/>
  <c r="I1317" i="8"/>
  <c r="I939" i="8"/>
  <c r="I931" i="8"/>
  <c r="L931" i="8" s="1"/>
  <c r="I915" i="8"/>
  <c r="I907" i="8"/>
  <c r="L907" i="8" s="1"/>
  <c r="I899" i="8"/>
  <c r="I891" i="8"/>
  <c r="L891" i="8" s="1"/>
  <c r="I941" i="8"/>
  <c r="I933" i="8"/>
  <c r="L933" i="8" s="1"/>
  <c r="I925" i="8"/>
  <c r="I917" i="8"/>
  <c r="L917" i="8" s="1"/>
  <c r="I893" i="8"/>
  <c r="I888" i="8"/>
  <c r="L888" i="8" s="1"/>
  <c r="I948" i="8"/>
  <c r="I944" i="8"/>
  <c r="L944" i="8" s="1"/>
  <c r="I940" i="8"/>
  <c r="I936" i="8"/>
  <c r="I932" i="8"/>
  <c r="I928" i="8"/>
  <c r="L928" i="8" s="1"/>
  <c r="I924" i="8"/>
  <c r="I920" i="8"/>
  <c r="L920" i="8" s="1"/>
  <c r="I912" i="8"/>
  <c r="I908" i="8"/>
  <c r="L908" i="8" s="1"/>
  <c r="I900" i="8"/>
  <c r="I896" i="8"/>
  <c r="L896" i="8" s="1"/>
  <c r="G882" i="13"/>
  <c r="I875" i="13"/>
  <c r="I867" i="13"/>
  <c r="I853" i="13"/>
  <c r="I845" i="13"/>
  <c r="I837" i="13"/>
  <c r="I829" i="13"/>
  <c r="I822" i="13"/>
  <c r="I814" i="13"/>
  <c r="I806" i="13"/>
  <c r="I798" i="13"/>
  <c r="I790" i="13"/>
  <c r="I782" i="13"/>
  <c r="I774" i="13"/>
  <c r="I766" i="13"/>
  <c r="I758" i="13"/>
  <c r="I750" i="13"/>
  <c r="I736" i="13"/>
  <c r="I720" i="13"/>
  <c r="L881" i="13"/>
  <c r="L865" i="13"/>
  <c r="I851" i="13"/>
  <c r="I843" i="13"/>
  <c r="I835" i="13"/>
  <c r="I827" i="13"/>
  <c r="I820" i="13"/>
  <c r="I812" i="13"/>
  <c r="I804" i="13"/>
  <c r="I788" i="13"/>
  <c r="I780" i="13"/>
  <c r="I772" i="13"/>
  <c r="I764" i="13"/>
  <c r="I756" i="13"/>
  <c r="I748" i="13"/>
  <c r="I732" i="13"/>
  <c r="I716" i="13"/>
  <c r="I878" i="13"/>
  <c r="I874" i="13"/>
  <c r="I866" i="13"/>
  <c r="I862" i="13"/>
  <c r="I856" i="13"/>
  <c r="L852" i="13"/>
  <c r="I848" i="13"/>
  <c r="I844" i="13"/>
  <c r="I840" i="13"/>
  <c r="I836" i="13"/>
  <c r="I832" i="13"/>
  <c r="I828" i="13"/>
  <c r="I821" i="13"/>
  <c r="I817" i="13"/>
  <c r="I813" i="13"/>
  <c r="I809" i="13"/>
  <c r="I805" i="13"/>
  <c r="I801" i="13"/>
  <c r="I797" i="13"/>
  <c r="I793" i="13"/>
  <c r="I789" i="13"/>
  <c r="I785" i="13"/>
  <c r="I781" i="13"/>
  <c r="I777" i="13"/>
  <c r="I773" i="13"/>
  <c r="I769" i="13"/>
  <c r="I765" i="13"/>
  <c r="I761" i="13"/>
  <c r="L761" i="13" s="1"/>
  <c r="I757" i="13"/>
  <c r="I753" i="13"/>
  <c r="I749" i="13"/>
  <c r="I742" i="13"/>
  <c r="I734" i="13"/>
  <c r="I726" i="13"/>
  <c r="I718" i="13"/>
  <c r="I710" i="13"/>
  <c r="I745" i="13"/>
  <c r="I741" i="13"/>
  <c r="I737" i="13"/>
  <c r="I733" i="13"/>
  <c r="I729" i="13"/>
  <c r="I725" i="13"/>
  <c r="I721" i="13"/>
  <c r="I717" i="13"/>
  <c r="I713" i="13"/>
  <c r="L43" i="8"/>
  <c r="L179" i="8"/>
  <c r="L187" i="8"/>
  <c r="L219" i="8"/>
  <c r="L231" i="8"/>
  <c r="L235" i="8"/>
  <c r="L282" i="8"/>
  <c r="J379" i="8"/>
  <c r="I6" i="8"/>
  <c r="L304" i="8"/>
  <c r="L40" i="8"/>
  <c r="L104" i="8"/>
  <c r="L132" i="8"/>
  <c r="L180" i="8"/>
  <c r="L212" i="8"/>
  <c r="L136" i="8"/>
  <c r="L302" i="8"/>
  <c r="M1294" i="7"/>
  <c r="M1286" i="7"/>
  <c r="M1278" i="7"/>
  <c r="M1248" i="7"/>
  <c r="M1240" i="7"/>
  <c r="M1232" i="7"/>
  <c r="M1224" i="7"/>
  <c r="M1216" i="7"/>
  <c r="M1209" i="7"/>
  <c r="M1201" i="7"/>
  <c r="M1194" i="7"/>
  <c r="M1187" i="7"/>
  <c r="M1180" i="7"/>
  <c r="M1172" i="7"/>
  <c r="M1164" i="7"/>
  <c r="M1148" i="7"/>
  <c r="M1140" i="7"/>
  <c r="M1132" i="7"/>
  <c r="M1124" i="7"/>
  <c r="M1116" i="7"/>
  <c r="M1108" i="7"/>
  <c r="M1100" i="7"/>
  <c r="M1092" i="7"/>
  <c r="M1085" i="7"/>
  <c r="M1077" i="7"/>
  <c r="M1069" i="7"/>
  <c r="M1061" i="7"/>
  <c r="M1053" i="7"/>
  <c r="M1045" i="7"/>
  <c r="M1037" i="7"/>
  <c r="M1029" i="7"/>
  <c r="M1021" i="7"/>
  <c r="M1013" i="7"/>
  <c r="M1005" i="7"/>
  <c r="M997" i="7"/>
  <c r="M989" i="7"/>
  <c r="M981" i="7"/>
  <c r="M973" i="7"/>
  <c r="M957" i="7"/>
  <c r="M1308" i="7"/>
  <c r="M1300" i="7"/>
  <c r="M1292" i="7"/>
  <c r="M1284" i="7"/>
  <c r="M1269" i="7"/>
  <c r="M1261" i="7"/>
  <c r="M1246" i="7"/>
  <c r="M1238" i="7"/>
  <c r="M1230" i="7"/>
  <c r="M1222" i="7"/>
  <c r="M1214" i="7"/>
  <c r="M1199" i="7"/>
  <c r="M1193" i="7"/>
  <c r="M1170" i="7"/>
  <c r="M1162" i="7"/>
  <c r="M1146" i="7"/>
  <c r="M1130" i="7"/>
  <c r="M1122" i="7"/>
  <c r="M1114" i="7"/>
  <c r="M1106" i="7"/>
  <c r="M1098" i="7"/>
  <c r="M1090" i="7"/>
  <c r="M1083" i="7"/>
  <c r="M1067" i="7"/>
  <c r="M1051" i="7"/>
  <c r="M1043" i="7"/>
  <c r="M1035" i="7"/>
  <c r="M1027" i="7"/>
  <c r="M1019" i="7"/>
  <c r="M995" i="7"/>
  <c r="M987" i="7"/>
  <c r="M979" i="7"/>
  <c r="M971" i="7"/>
  <c r="M955" i="7"/>
  <c r="M1303" i="7"/>
  <c r="M1291" i="7"/>
  <c r="M1283" i="7"/>
  <c r="M1279" i="7"/>
  <c r="M1275" i="7"/>
  <c r="P1275" i="7" s="1"/>
  <c r="J1273" i="1" s="1"/>
  <c r="M1268" i="7"/>
  <c r="P1268" i="7" s="1"/>
  <c r="J1266" i="1" s="1"/>
  <c r="M1264" i="7"/>
  <c r="P1264" i="7" s="1"/>
  <c r="J1262" i="1" s="1"/>
  <c r="M1260" i="7"/>
  <c r="P1260" i="7" s="1"/>
  <c r="J1258" i="1" s="1"/>
  <c r="M1253" i="7"/>
  <c r="P1253" i="7" s="1"/>
  <c r="J1251" i="1" s="1"/>
  <c r="M1249" i="7"/>
  <c r="P1249" i="7" s="1"/>
  <c r="J1247" i="1" s="1"/>
  <c r="M1241" i="7"/>
  <c r="P1241" i="7" s="1"/>
  <c r="J1239" i="1" s="1"/>
  <c r="M1237" i="7"/>
  <c r="P1237" i="7" s="1"/>
  <c r="J1235" i="1" s="1"/>
  <c r="M1233" i="7"/>
  <c r="P1233" i="7" s="1"/>
  <c r="J1231" i="1" s="1"/>
  <c r="M1229" i="7"/>
  <c r="P1229" i="7" s="1"/>
  <c r="J1227" i="1" s="1"/>
  <c r="M1225" i="7"/>
  <c r="P1225" i="7" s="1"/>
  <c r="J1223" i="1" s="1"/>
  <c r="M1221" i="7"/>
  <c r="P1221" i="7" s="1"/>
  <c r="J1219" i="1" s="1"/>
  <c r="M1217" i="7"/>
  <c r="P1217" i="7" s="1"/>
  <c r="J1215" i="1" s="1"/>
  <c r="M1213" i="7"/>
  <c r="P1213" i="7" s="1"/>
  <c r="J1211" i="1" s="1"/>
  <c r="M1210" i="7"/>
  <c r="P1210" i="7" s="1"/>
  <c r="J1208" i="1" s="1"/>
  <c r="M1206" i="7"/>
  <c r="P1206" i="7" s="1"/>
  <c r="J1204" i="1" s="1"/>
  <c r="M1202" i="7"/>
  <c r="P1202" i="7" s="1"/>
  <c r="J1200" i="1" s="1"/>
  <c r="M1195" i="7"/>
  <c r="P1195" i="7" s="1"/>
  <c r="J1193" i="1" s="1"/>
  <c r="M1192" i="7"/>
  <c r="P1192" i="7" s="1"/>
  <c r="J1190" i="1" s="1"/>
  <c r="M1188" i="7"/>
  <c r="P1188" i="7" s="1"/>
  <c r="J1186" i="1" s="1"/>
  <c r="M1184" i="7"/>
  <c r="P1184" i="7" s="1"/>
  <c r="J1182" i="1" s="1"/>
  <c r="M1177" i="7"/>
  <c r="P1177" i="7" s="1"/>
  <c r="J1175" i="1" s="1"/>
  <c r="M1173" i="7"/>
  <c r="P1173" i="7" s="1"/>
  <c r="J1171" i="1" s="1"/>
  <c r="M1169" i="7"/>
  <c r="P1169" i="7" s="1"/>
  <c r="J1167" i="1" s="1"/>
  <c r="M1165" i="7"/>
  <c r="P1165" i="7" s="1"/>
  <c r="J1163" i="1" s="1"/>
  <c r="M1161" i="7"/>
  <c r="P1161" i="7" s="1"/>
  <c r="J1159" i="1" s="1"/>
  <c r="M1157" i="7"/>
  <c r="P1157" i="7" s="1"/>
  <c r="J1155" i="1" s="1"/>
  <c r="M1153" i="7"/>
  <c r="P1153" i="7" s="1"/>
  <c r="J1151" i="1" s="1"/>
  <c r="M1149" i="7"/>
  <c r="P1149" i="7" s="1"/>
  <c r="J1147" i="1" s="1"/>
  <c r="M1141" i="7"/>
  <c r="P1141" i="7" s="1"/>
  <c r="J1139" i="1" s="1"/>
  <c r="M1137" i="7"/>
  <c r="P1137" i="7" s="1"/>
  <c r="J1135" i="1" s="1"/>
  <c r="M1133" i="7"/>
  <c r="P1133" i="7" s="1"/>
  <c r="J1131" i="1" s="1"/>
  <c r="M1129" i="7"/>
  <c r="P1129" i="7" s="1"/>
  <c r="J1127" i="1" s="1"/>
  <c r="M1125" i="7"/>
  <c r="P1125" i="7" s="1"/>
  <c r="J1123" i="1" s="1"/>
  <c r="M1121" i="7"/>
  <c r="P1121" i="7" s="1"/>
  <c r="J1119" i="1" s="1"/>
  <c r="M1117" i="7"/>
  <c r="P1117" i="7" s="1"/>
  <c r="J1115" i="1" s="1"/>
  <c r="M1113" i="7"/>
  <c r="P1113" i="7" s="1"/>
  <c r="J1111" i="1" s="1"/>
  <c r="M1109" i="7"/>
  <c r="P1109" i="7" s="1"/>
  <c r="J1107" i="1" s="1"/>
  <c r="M1105" i="7"/>
  <c r="P1105" i="7" s="1"/>
  <c r="J1103" i="1" s="1"/>
  <c r="M1101" i="7"/>
  <c r="P1101" i="7" s="1"/>
  <c r="J1099" i="1" s="1"/>
  <c r="M1097" i="7"/>
  <c r="P1097" i="7" s="1"/>
  <c r="J1095" i="1" s="1"/>
  <c r="M1093" i="7"/>
  <c r="P1093" i="7" s="1"/>
  <c r="J1091" i="1" s="1"/>
  <c r="M1089" i="7"/>
  <c r="P1089" i="7" s="1"/>
  <c r="J1087" i="1" s="1"/>
  <c r="M1082" i="7"/>
  <c r="P1082" i="7" s="1"/>
  <c r="J1080" i="1" s="1"/>
  <c r="M1078" i="7"/>
  <c r="P1078" i="7" s="1"/>
  <c r="J1076" i="1" s="1"/>
  <c r="M1074" i="7"/>
  <c r="P1074" i="7" s="1"/>
  <c r="J1072" i="1" s="1"/>
  <c r="M1070" i="7"/>
  <c r="P1070" i="7" s="1"/>
  <c r="J1068" i="1" s="1"/>
  <c r="M1066" i="7"/>
  <c r="P1066" i="7" s="1"/>
  <c r="J1064" i="1" s="1"/>
  <c r="M1062" i="7"/>
  <c r="P1062" i="7" s="1"/>
  <c r="J1060" i="1" s="1"/>
  <c r="M1058" i="7"/>
  <c r="P1058" i="7" s="1"/>
  <c r="J1056" i="1" s="1"/>
  <c r="M1054" i="7"/>
  <c r="P1054" i="7" s="1"/>
  <c r="J1052" i="1" s="1"/>
  <c r="M1050" i="7"/>
  <c r="P1050" i="7" s="1"/>
  <c r="J1048" i="1" s="1"/>
  <c r="M1046" i="7"/>
  <c r="P1046" i="7" s="1"/>
  <c r="J1044" i="1" s="1"/>
  <c r="M1042" i="7"/>
  <c r="P1042" i="7" s="1"/>
  <c r="J1040" i="1" s="1"/>
  <c r="M1034" i="7"/>
  <c r="P1034" i="7" s="1"/>
  <c r="J1032" i="1" s="1"/>
  <c r="M1022" i="7"/>
  <c r="P1022" i="7" s="1"/>
  <c r="J1020" i="1" s="1"/>
  <c r="M1018" i="7"/>
  <c r="P1018" i="7" s="1"/>
  <c r="J1016" i="1" s="1"/>
  <c r="M1010" i="7"/>
  <c r="P1010" i="7" s="1"/>
  <c r="J1008" i="1" s="1"/>
  <c r="M1006" i="7"/>
  <c r="P1006" i="7" s="1"/>
  <c r="J1004" i="1" s="1"/>
  <c r="M998" i="7"/>
  <c r="P998" i="7" s="1"/>
  <c r="J996" i="1" s="1"/>
  <c r="M994" i="7"/>
  <c r="P994" i="7" s="1"/>
  <c r="J992" i="1" s="1"/>
  <c r="M990" i="7"/>
  <c r="P990" i="7" s="1"/>
  <c r="J988" i="1" s="1"/>
  <c r="M986" i="7"/>
  <c r="P986" i="7" s="1"/>
  <c r="J984" i="1" s="1"/>
  <c r="M978" i="7"/>
  <c r="P978" i="7" s="1"/>
  <c r="J976" i="1" s="1"/>
  <c r="M974" i="7"/>
  <c r="P974" i="7" s="1"/>
  <c r="J972" i="1" s="1"/>
  <c r="M970" i="7"/>
  <c r="P970" i="7" s="1"/>
  <c r="J968" i="1" s="1"/>
  <c r="M962" i="7"/>
  <c r="P962" i="7" s="1"/>
  <c r="J960" i="1" s="1"/>
  <c r="M958" i="7"/>
  <c r="M954" i="7"/>
  <c r="P954" i="7" s="1"/>
  <c r="J952" i="1" s="1"/>
  <c r="L379" i="10"/>
  <c r="H379" i="6"/>
  <c r="I1344" i="13"/>
  <c r="L1344" i="13" s="1"/>
  <c r="I1316" i="13"/>
  <c r="I1336" i="13"/>
  <c r="L1336" i="13" s="1"/>
  <c r="L1340" i="13"/>
  <c r="I1328" i="13"/>
  <c r="L1328" i="13" s="1"/>
  <c r="I1312" i="13"/>
  <c r="L1312" i="13" s="1"/>
  <c r="I1354" i="13"/>
  <c r="I1346" i="13"/>
  <c r="L1346" i="13" s="1"/>
  <c r="L1338" i="13"/>
  <c r="I1330" i="13"/>
  <c r="I1326" i="13"/>
  <c r="L1326" i="13" s="1"/>
  <c r="I1318" i="13"/>
  <c r="I1355" i="13"/>
  <c r="I1351" i="13"/>
  <c r="I1347" i="13"/>
  <c r="I1343" i="13"/>
  <c r="I1339" i="13"/>
  <c r="I1335" i="13"/>
  <c r="I1331" i="13"/>
  <c r="I1327" i="13"/>
  <c r="I1323" i="13"/>
  <c r="I1319" i="13"/>
  <c r="I1384" i="13"/>
  <c r="I1376" i="13"/>
  <c r="I1368" i="13"/>
  <c r="I1386" i="13"/>
  <c r="I1370" i="13"/>
  <c r="I1362" i="13"/>
  <c r="I1393" i="13"/>
  <c r="I1389" i="13"/>
  <c r="I1385" i="13"/>
  <c r="I1377" i="13"/>
  <c r="I1373" i="13"/>
  <c r="I1369" i="13"/>
  <c r="I1365" i="13"/>
  <c r="I1361" i="13"/>
  <c r="N949" i="9"/>
  <c r="Q949" i="9" s="1"/>
  <c r="N379" i="9"/>
  <c r="Q379" i="9" s="1"/>
  <c r="H380" i="1" s="1"/>
  <c r="J379" i="4"/>
  <c r="M379" i="4" s="1"/>
  <c r="E380" i="1" s="1"/>
  <c r="I876" i="8"/>
  <c r="I860" i="8"/>
  <c r="I854" i="8"/>
  <c r="I846" i="8"/>
  <c r="I838" i="8"/>
  <c r="I830" i="8"/>
  <c r="I823" i="8"/>
  <c r="I815" i="8"/>
  <c r="I807" i="8"/>
  <c r="I799" i="8"/>
  <c r="I791" i="8"/>
  <c r="I775" i="8"/>
  <c r="I767" i="8"/>
  <c r="I751" i="8"/>
  <c r="I743" i="8"/>
  <c r="I735" i="8"/>
  <c r="I727" i="8"/>
  <c r="I719" i="8"/>
  <c r="I711" i="8"/>
  <c r="I878" i="8"/>
  <c r="I870" i="8"/>
  <c r="I862" i="8"/>
  <c r="I848" i="8"/>
  <c r="I840" i="8"/>
  <c r="I832" i="8"/>
  <c r="I817" i="8"/>
  <c r="I809" i="8"/>
  <c r="I801" i="8"/>
  <c r="I793" i="8"/>
  <c r="I785" i="8"/>
  <c r="I777" i="8"/>
  <c r="I761" i="8"/>
  <c r="I745" i="8"/>
  <c r="I737" i="8"/>
  <c r="I729" i="8"/>
  <c r="I721" i="8"/>
  <c r="I713" i="8"/>
  <c r="I879" i="8"/>
  <c r="I875" i="8"/>
  <c r="I849" i="8"/>
  <c r="I845" i="8"/>
  <c r="I841" i="8"/>
  <c r="I837" i="8"/>
  <c r="I833" i="8"/>
  <c r="I825" i="8"/>
  <c r="I822" i="8"/>
  <c r="I818" i="8"/>
  <c r="I814" i="8"/>
  <c r="I810" i="8"/>
  <c r="I806" i="8"/>
  <c r="I798" i="8"/>
  <c r="I794" i="8"/>
  <c r="I790" i="8"/>
  <c r="I786" i="8"/>
  <c r="I782" i="8"/>
  <c r="I778" i="8"/>
  <c r="I766" i="8"/>
  <c r="I762" i="8"/>
  <c r="I754" i="8"/>
  <c r="I750" i="8"/>
  <c r="I746" i="8"/>
  <c r="I742" i="8"/>
  <c r="I738" i="8"/>
  <c r="I734" i="8"/>
  <c r="I730" i="8"/>
  <c r="I726" i="8"/>
  <c r="I722" i="8"/>
  <c r="I718" i="8"/>
  <c r="I714" i="8"/>
  <c r="I1298" i="13"/>
  <c r="I1282" i="13"/>
  <c r="I1252" i="13"/>
  <c r="I1236" i="13"/>
  <c r="I1220" i="13"/>
  <c r="I1205" i="13"/>
  <c r="I1191" i="13"/>
  <c r="I1176" i="13"/>
  <c r="I1160" i="13"/>
  <c r="I1144" i="13"/>
  <c r="I1128" i="13"/>
  <c r="I1096" i="13"/>
  <c r="I1081" i="13"/>
  <c r="I1065" i="13"/>
  <c r="I1049" i="13"/>
  <c r="I1033" i="13"/>
  <c r="I1017" i="13"/>
  <c r="I1001" i="13"/>
  <c r="I985" i="13"/>
  <c r="I969" i="13"/>
  <c r="I1294" i="13"/>
  <c r="I1278" i="13"/>
  <c r="I1263" i="13"/>
  <c r="I1248" i="13"/>
  <c r="L1248" i="13" s="1"/>
  <c r="I1232" i="13"/>
  <c r="I1216" i="13"/>
  <c r="I1201" i="13"/>
  <c r="I1187" i="13"/>
  <c r="I1172" i="13"/>
  <c r="I1156" i="13"/>
  <c r="I1140" i="13"/>
  <c r="I1124" i="13"/>
  <c r="L1124" i="13" s="1"/>
  <c r="I1108" i="13"/>
  <c r="L1108" i="13" s="1"/>
  <c r="I1092" i="13"/>
  <c r="I1077" i="13"/>
  <c r="L1077" i="13" s="1"/>
  <c r="I1061" i="13"/>
  <c r="L1061" i="13" s="1"/>
  <c r="I1045" i="13"/>
  <c r="I1029" i="13"/>
  <c r="L1029" i="13" s="1"/>
  <c r="I1013" i="13"/>
  <c r="I997" i="13"/>
  <c r="L997" i="13" s="1"/>
  <c r="I981" i="13"/>
  <c r="I965" i="13"/>
  <c r="L965" i="13" s="1"/>
  <c r="I1308" i="13"/>
  <c r="I1300" i="13"/>
  <c r="I1292" i="13"/>
  <c r="I1284" i="13"/>
  <c r="I1269" i="13"/>
  <c r="L1269" i="13" s="1"/>
  <c r="I1261" i="13"/>
  <c r="I1254" i="13"/>
  <c r="L1254" i="13" s="1"/>
  <c r="I1246" i="13"/>
  <c r="L1246" i="13" s="1"/>
  <c r="I1238" i="13"/>
  <c r="I1230" i="13"/>
  <c r="L1230" i="13" s="1"/>
  <c r="I1222" i="13"/>
  <c r="I1214" i="13"/>
  <c r="L1214" i="13" s="1"/>
  <c r="I1207" i="13"/>
  <c r="I1193" i="13"/>
  <c r="L1193" i="13" s="1"/>
  <c r="I1185" i="13"/>
  <c r="I1178" i="13"/>
  <c r="L1178" i="13" s="1"/>
  <c r="I1170" i="13"/>
  <c r="I1162" i="13"/>
  <c r="L1162" i="13" s="1"/>
  <c r="L1154" i="13"/>
  <c r="I1146" i="13"/>
  <c r="I1138" i="13"/>
  <c r="L1138" i="13" s="1"/>
  <c r="I1130" i="13"/>
  <c r="I1122" i="13"/>
  <c r="L1122" i="13" s="1"/>
  <c r="I1114" i="13"/>
  <c r="I1106" i="13"/>
  <c r="L1106" i="13" s="1"/>
  <c r="I1098" i="13"/>
  <c r="I1090" i="13"/>
  <c r="I1083" i="13"/>
  <c r="I1075" i="13"/>
  <c r="I1067" i="13"/>
  <c r="I1059" i="13"/>
  <c r="I1051" i="13"/>
  <c r="I1043" i="13"/>
  <c r="I1035" i="13"/>
  <c r="I1027" i="13"/>
  <c r="I1019" i="13"/>
  <c r="I1011" i="13"/>
  <c r="I1003" i="13"/>
  <c r="I995" i="13"/>
  <c r="I987" i="13"/>
  <c r="I979" i="13"/>
  <c r="I971" i="13"/>
  <c r="I963" i="13"/>
  <c r="I955" i="13"/>
  <c r="L1307" i="13"/>
  <c r="I1303" i="13"/>
  <c r="I1299" i="13"/>
  <c r="I1295" i="13"/>
  <c r="I1291" i="13"/>
  <c r="I1287" i="13"/>
  <c r="I1283" i="13"/>
  <c r="I1279" i="13"/>
  <c r="I1275" i="13"/>
  <c r="I1272" i="13"/>
  <c r="I1268" i="13"/>
  <c r="I1264" i="13"/>
  <c r="I1260" i="13"/>
  <c r="I1253" i="13"/>
  <c r="I1249" i="13"/>
  <c r="I1245" i="13"/>
  <c r="I1241" i="13"/>
  <c r="I1237" i="13"/>
  <c r="I1233" i="13"/>
  <c r="I1225" i="13"/>
  <c r="I1221" i="13"/>
  <c r="I1217" i="13"/>
  <c r="I1213" i="13"/>
  <c r="I1210" i="13"/>
  <c r="I1206" i="13"/>
  <c r="I1202" i="13"/>
  <c r="I1198" i="13"/>
  <c r="I1195" i="13"/>
  <c r="I1192" i="13"/>
  <c r="I1188" i="13"/>
  <c r="I1184" i="13"/>
  <c r="I1177" i="13"/>
  <c r="I1173" i="13"/>
  <c r="I1169" i="13"/>
  <c r="I1165" i="13"/>
  <c r="I1161" i="13"/>
  <c r="L1161" i="13" s="1"/>
  <c r="I1157" i="13"/>
  <c r="I1153" i="13"/>
  <c r="I1149" i="13"/>
  <c r="I1145" i="13"/>
  <c r="I1141" i="13"/>
  <c r="I1137" i="13"/>
  <c r="I1133" i="13"/>
  <c r="I1129" i="13"/>
  <c r="I1125" i="13"/>
  <c r="I1121" i="13"/>
  <c r="I1117" i="13"/>
  <c r="I1113" i="13"/>
  <c r="I1109" i="13"/>
  <c r="I1105" i="13"/>
  <c r="I1101" i="13"/>
  <c r="I1097" i="13"/>
  <c r="L1097" i="13" s="1"/>
  <c r="I1093" i="13"/>
  <c r="I1089" i="13"/>
  <c r="I1082" i="13"/>
  <c r="I1078" i="13"/>
  <c r="I1074" i="13"/>
  <c r="L1074" i="13" s="1"/>
  <c r="I1070" i="13"/>
  <c r="I1066" i="13"/>
  <c r="I1062" i="13"/>
  <c r="L1062" i="13" s="1"/>
  <c r="I1058" i="13"/>
  <c r="I1054" i="13"/>
  <c r="I1050" i="13"/>
  <c r="L1050" i="13" s="1"/>
  <c r="I1046" i="13"/>
  <c r="I1042" i="13"/>
  <c r="L1042" i="13" s="1"/>
  <c r="I1034" i="13"/>
  <c r="I1026" i="13"/>
  <c r="L1026" i="13" s="1"/>
  <c r="I1022" i="13"/>
  <c r="I1018" i="13"/>
  <c r="L1018" i="13" s="1"/>
  <c r="I1014" i="13"/>
  <c r="I1010" i="13"/>
  <c r="L1010" i="13" s="1"/>
  <c r="I1006" i="13"/>
  <c r="I1002" i="13"/>
  <c r="I998" i="13"/>
  <c r="I994" i="13"/>
  <c r="I990" i="13"/>
  <c r="I986" i="13"/>
  <c r="I982" i="13"/>
  <c r="I978" i="13"/>
  <c r="I974" i="13"/>
  <c r="I970" i="13"/>
  <c r="I966" i="13"/>
  <c r="I962" i="13"/>
  <c r="I958" i="13"/>
  <c r="I954" i="13"/>
  <c r="I1392" i="8"/>
  <c r="I1384" i="8"/>
  <c r="I1376" i="8"/>
  <c r="I1394" i="8"/>
  <c r="I1386" i="8"/>
  <c r="I1378" i="8"/>
  <c r="I1370" i="8"/>
  <c r="I1395" i="8"/>
  <c r="I1391" i="8"/>
  <c r="I1387" i="8"/>
  <c r="I1379" i="8"/>
  <c r="I1371" i="8"/>
  <c r="I1367" i="8"/>
  <c r="I961" i="8"/>
  <c r="I953" i="8"/>
  <c r="I1286" i="8"/>
  <c r="I1278" i="8"/>
  <c r="I1271" i="8"/>
  <c r="I1256" i="8"/>
  <c r="I1248" i="8"/>
  <c r="I1240" i="8"/>
  <c r="I1232" i="8"/>
  <c r="I1224" i="8"/>
  <c r="I1209" i="8"/>
  <c r="I1201" i="8"/>
  <c r="I1194" i="8"/>
  <c r="I1187" i="8"/>
  <c r="I1180" i="8"/>
  <c r="I1172" i="8"/>
  <c r="I1164" i="8"/>
  <c r="I1156" i="8"/>
  <c r="I1148" i="8"/>
  <c r="I1140" i="8"/>
  <c r="I1132" i="8"/>
  <c r="I1124" i="8"/>
  <c r="I1110" i="8"/>
  <c r="I1079" i="8"/>
  <c r="I1063" i="8"/>
  <c r="I1047" i="8"/>
  <c r="I1031" i="8"/>
  <c r="I1015" i="8"/>
  <c r="I955" i="8"/>
  <c r="I1296" i="8"/>
  <c r="I1288" i="8"/>
  <c r="I1280" i="8"/>
  <c r="I1273" i="8"/>
  <c r="I1257" i="8"/>
  <c r="I1250" i="8"/>
  <c r="I1242" i="8"/>
  <c r="I1234" i="8"/>
  <c r="I1226" i="8"/>
  <c r="I1218" i="8"/>
  <c r="I1211" i="8"/>
  <c r="I1203" i="8"/>
  <c r="I1189" i="8"/>
  <c r="I1181" i="8"/>
  <c r="I1174" i="8"/>
  <c r="I1166" i="8"/>
  <c r="I1158" i="8"/>
  <c r="I1150" i="8"/>
  <c r="I1142" i="8"/>
  <c r="I1134" i="8"/>
  <c r="I1126" i="8"/>
  <c r="I1114" i="8"/>
  <c r="I1098" i="8"/>
  <c r="I1083" i="8"/>
  <c r="I1067" i="8"/>
  <c r="I1051" i="8"/>
  <c r="I1035" i="8"/>
  <c r="I956" i="8"/>
  <c r="I952" i="8"/>
  <c r="I1305" i="8"/>
  <c r="I1293" i="8"/>
  <c r="I1289" i="8"/>
  <c r="I1285" i="8"/>
  <c r="I1281" i="8"/>
  <c r="I1277" i="8"/>
  <c r="I1270" i="8"/>
  <c r="I1266" i="8"/>
  <c r="I1262" i="8"/>
  <c r="I1255" i="8"/>
  <c r="I1251" i="8"/>
  <c r="I1247" i="8"/>
  <c r="I1243" i="8"/>
  <c r="I1239" i="8"/>
  <c r="I1235" i="8"/>
  <c r="I1231" i="8"/>
  <c r="I1227" i="8"/>
  <c r="I1223" i="8"/>
  <c r="I1208" i="8"/>
  <c r="I1204" i="8"/>
  <c r="I1197" i="8"/>
  <c r="I1190" i="8"/>
  <c r="I1186" i="8"/>
  <c r="I1182" i="8"/>
  <c r="I1179" i="8"/>
  <c r="I1175" i="8"/>
  <c r="I1171" i="8"/>
  <c r="I1167" i="8"/>
  <c r="I1163" i="8"/>
  <c r="I1159" i="8"/>
  <c r="I1155" i="8"/>
  <c r="I1151" i="8"/>
  <c r="I1147" i="8"/>
  <c r="I1143" i="8"/>
  <c r="I1139" i="8"/>
  <c r="I1135" i="8"/>
  <c r="I1131" i="8"/>
  <c r="I1127" i="8"/>
  <c r="I1123" i="8"/>
  <c r="I1108" i="8"/>
  <c r="I1100" i="8"/>
  <c r="I1092" i="8"/>
  <c r="I1085" i="8"/>
  <c r="I1069" i="8"/>
  <c r="I1061" i="8"/>
  <c r="I1053" i="8"/>
  <c r="I1045" i="8"/>
  <c r="I1029" i="8"/>
  <c r="I1013" i="8"/>
  <c r="I1005" i="8"/>
  <c r="I997" i="8"/>
  <c r="I981" i="8"/>
  <c r="I965" i="8"/>
  <c r="I1119" i="8"/>
  <c r="I1115" i="8"/>
  <c r="I1111" i="8"/>
  <c r="I1107" i="8"/>
  <c r="I1103" i="8"/>
  <c r="I1099" i="8"/>
  <c r="I1095" i="8"/>
  <c r="I1091" i="8"/>
  <c r="I1087" i="8"/>
  <c r="I1084" i="8"/>
  <c r="I1080" i="8"/>
  <c r="I1076" i="8"/>
  <c r="I1072" i="8"/>
  <c r="I1068" i="8"/>
  <c r="I1064" i="8"/>
  <c r="I1052" i="8"/>
  <c r="I1048" i="8"/>
  <c r="I1044" i="8"/>
  <c r="I1040" i="8"/>
  <c r="I1036" i="8"/>
  <c r="I1032" i="8"/>
  <c r="I1028" i="8"/>
  <c r="I1024" i="8"/>
  <c r="I1020" i="8"/>
  <c r="I1016" i="8"/>
  <c r="I1003" i="8"/>
  <c r="I995" i="8"/>
  <c r="I987" i="8"/>
  <c r="I979" i="8"/>
  <c r="I971" i="8"/>
  <c r="I963" i="8"/>
  <c r="I1010" i="8"/>
  <c r="I1006" i="8"/>
  <c r="I1002" i="8"/>
  <c r="I998" i="8"/>
  <c r="I990" i="8"/>
  <c r="I986" i="8"/>
  <c r="I982" i="8"/>
  <c r="I978" i="8"/>
  <c r="I974" i="8"/>
  <c r="I970" i="8"/>
  <c r="I966" i="8"/>
  <c r="I962" i="8"/>
  <c r="M944" i="7"/>
  <c r="K949" i="7"/>
  <c r="M945" i="7"/>
  <c r="M941" i="7"/>
  <c r="M937" i="7"/>
  <c r="M933" i="7"/>
  <c r="M929" i="7"/>
  <c r="M925" i="7"/>
  <c r="M921" i="7"/>
  <c r="M917" i="7"/>
  <c r="M913" i="7"/>
  <c r="M909" i="7"/>
  <c r="M905" i="7"/>
  <c r="M901" i="7"/>
  <c r="M897" i="7"/>
  <c r="M893" i="7"/>
  <c r="M889" i="7"/>
  <c r="M885" i="7"/>
  <c r="M942" i="7"/>
  <c r="M936" i="7"/>
  <c r="M932" i="7"/>
  <c r="M928" i="7"/>
  <c r="M924" i="7"/>
  <c r="M920" i="7"/>
  <c r="M916" i="7"/>
  <c r="M912" i="7"/>
  <c r="M908" i="7"/>
  <c r="M904" i="7"/>
  <c r="M900" i="7"/>
  <c r="M896" i="7"/>
  <c r="M892" i="7"/>
  <c r="M888" i="7"/>
  <c r="I1443" i="13"/>
  <c r="I1411" i="13"/>
  <c r="I1435" i="13"/>
  <c r="I1404" i="13"/>
  <c r="I1455" i="13"/>
  <c r="I1439" i="13"/>
  <c r="L1439" i="13" s="1"/>
  <c r="I1434" i="1" s="1"/>
  <c r="I1423" i="13"/>
  <c r="I1461" i="13"/>
  <c r="I1453" i="13"/>
  <c r="I1445" i="13"/>
  <c r="I1437" i="13"/>
  <c r="I1429" i="13"/>
  <c r="I1421" i="13"/>
  <c r="I1413" i="13"/>
  <c r="I1406" i="13"/>
  <c r="I1462" i="13"/>
  <c r="I1458" i="13"/>
  <c r="I1454" i="13"/>
  <c r="I1450" i="13"/>
  <c r="I1446" i="13"/>
  <c r="I1442" i="13"/>
  <c r="I1438" i="13"/>
  <c r="L1434" i="13"/>
  <c r="I1429" i="1" s="1"/>
  <c r="I1430" i="13"/>
  <c r="I1426" i="13"/>
  <c r="L1426" i="13" s="1"/>
  <c r="I1421" i="1" s="1"/>
  <c r="I1418" i="13"/>
  <c r="I1414" i="13"/>
  <c r="I1410" i="13"/>
  <c r="I1403" i="13"/>
  <c r="I373" i="13"/>
  <c r="I365" i="13"/>
  <c r="I357" i="13"/>
  <c r="I349" i="13"/>
  <c r="I341" i="13"/>
  <c r="I333" i="13"/>
  <c r="I325" i="13"/>
  <c r="I318" i="13"/>
  <c r="I311" i="13"/>
  <c r="I303" i="13"/>
  <c r="I296" i="13"/>
  <c r="I280" i="13"/>
  <c r="I272" i="13"/>
  <c r="I264" i="13"/>
  <c r="I257" i="13"/>
  <c r="I249" i="13"/>
  <c r="I241" i="13"/>
  <c r="I233" i="13"/>
  <c r="I225" i="13"/>
  <c r="I217" i="13"/>
  <c r="I209" i="13"/>
  <c r="I201" i="13"/>
  <c r="I193" i="13"/>
  <c r="I185" i="13"/>
  <c r="I177" i="13"/>
  <c r="I169" i="13"/>
  <c r="I161" i="13"/>
  <c r="I153" i="13"/>
  <c r="I145" i="13"/>
  <c r="I137" i="13"/>
  <c r="I129" i="13"/>
  <c r="I123" i="13"/>
  <c r="I117" i="13"/>
  <c r="I109" i="13"/>
  <c r="I101" i="13"/>
  <c r="I93" i="13"/>
  <c r="I85" i="13"/>
  <c r="I77" i="13"/>
  <c r="I69" i="13"/>
  <c r="I61" i="13"/>
  <c r="I53" i="13"/>
  <c r="I45" i="13"/>
  <c r="I37" i="13"/>
  <c r="I29" i="13"/>
  <c r="I21" i="13"/>
  <c r="I13" i="13"/>
  <c r="I7" i="13"/>
  <c r="I355" i="13"/>
  <c r="I347" i="13"/>
  <c r="I339" i="13"/>
  <c r="I331" i="13"/>
  <c r="I323" i="13"/>
  <c r="I316" i="13"/>
  <c r="I309" i="13"/>
  <c r="I286" i="13"/>
  <c r="I278" i="13"/>
  <c r="I262" i="13"/>
  <c r="I255" i="13"/>
  <c r="I247" i="13"/>
  <c r="I239" i="13"/>
  <c r="I231" i="13"/>
  <c r="I223" i="13"/>
  <c r="I215" i="13"/>
  <c r="I207" i="13"/>
  <c r="I199" i="13"/>
  <c r="I191" i="13"/>
  <c r="I183" i="13"/>
  <c r="I175" i="13"/>
  <c r="I167" i="13"/>
  <c r="I159" i="13"/>
  <c r="I151" i="13"/>
  <c r="I143" i="13"/>
  <c r="I135" i="13"/>
  <c r="I127" i="13"/>
  <c r="I115" i="13"/>
  <c r="I107" i="13"/>
  <c r="I99" i="13"/>
  <c r="I91" i="13"/>
  <c r="I83" i="13"/>
  <c r="I75" i="13"/>
  <c r="I67" i="13"/>
  <c r="I59" i="13"/>
  <c r="I51" i="13"/>
  <c r="I43" i="13"/>
  <c r="I35" i="13"/>
  <c r="I27" i="13"/>
  <c r="I19" i="13"/>
  <c r="I11" i="13"/>
  <c r="I6" i="13"/>
  <c r="I360" i="13"/>
  <c r="I356" i="13"/>
  <c r="I352" i="13"/>
  <c r="I348" i="13"/>
  <c r="I344" i="13"/>
  <c r="I340" i="13"/>
  <c r="I336" i="13"/>
  <c r="I332" i="13"/>
  <c r="I328" i="13"/>
  <c r="I324" i="13"/>
  <c r="I320" i="13"/>
  <c r="I317" i="13"/>
  <c r="I314" i="13"/>
  <c r="I310" i="13"/>
  <c r="I302" i="13"/>
  <c r="I299" i="13"/>
  <c r="I295" i="13"/>
  <c r="I291" i="13"/>
  <c r="I287" i="13"/>
  <c r="I283" i="13"/>
  <c r="I275" i="13"/>
  <c r="I271" i="13"/>
  <c r="I267" i="13"/>
  <c r="I263" i="13"/>
  <c r="I259" i="13"/>
  <c r="I256" i="13"/>
  <c r="I248" i="13"/>
  <c r="I244" i="13"/>
  <c r="I240" i="13"/>
  <c r="I236" i="13"/>
  <c r="I232" i="13"/>
  <c r="I224" i="13"/>
  <c r="I220" i="13"/>
  <c r="I216" i="13"/>
  <c r="I212" i="13"/>
  <c r="I208" i="13"/>
  <c r="I204" i="13"/>
  <c r="I200" i="13"/>
  <c r="I196" i="13"/>
  <c r="I192" i="13"/>
  <c r="I188" i="13"/>
  <c r="I184" i="13"/>
  <c r="I180" i="13"/>
  <c r="I176" i="13"/>
  <c r="I172" i="13"/>
  <c r="I168" i="13"/>
  <c r="I160" i="13"/>
  <c r="I156" i="13"/>
  <c r="I152" i="13"/>
  <c r="I148" i="13"/>
  <c r="I144" i="13"/>
  <c r="I140" i="13"/>
  <c r="I136" i="13"/>
  <c r="I132" i="13"/>
  <c r="I128" i="13"/>
  <c r="I122" i="13"/>
  <c r="I116" i="13"/>
  <c r="I112" i="13"/>
  <c r="I108" i="13"/>
  <c r="I104" i="13"/>
  <c r="I100" i="13"/>
  <c r="I96" i="13"/>
  <c r="I92" i="13"/>
  <c r="I88" i="13"/>
  <c r="I84" i="13"/>
  <c r="I80" i="13"/>
  <c r="I76" i="13"/>
  <c r="I72" i="13"/>
  <c r="I68" i="13"/>
  <c r="I64" i="13"/>
  <c r="I60" i="13"/>
  <c r="I56" i="13"/>
  <c r="I52" i="13"/>
  <c r="I48" i="13"/>
  <c r="I44" i="13"/>
  <c r="I40" i="13"/>
  <c r="I36" i="13"/>
  <c r="I32" i="13"/>
  <c r="I28" i="13"/>
  <c r="I24" i="13"/>
  <c r="I20" i="13"/>
  <c r="I16" i="13"/>
  <c r="I12" i="13"/>
  <c r="I8" i="13"/>
  <c r="N882" i="9"/>
  <c r="Q882" i="9" s="1"/>
  <c r="N1353" i="2"/>
  <c r="D1350" i="1" s="1"/>
  <c r="N1321" i="2"/>
  <c r="D1318" i="1" s="1"/>
  <c r="D1346" i="1"/>
  <c r="N1325" i="2"/>
  <c r="D1322" i="1" s="1"/>
  <c r="N1312" i="2"/>
  <c r="D1309" i="1" s="1"/>
  <c r="N1345" i="2"/>
  <c r="D1342" i="1" s="1"/>
  <c r="N1316" i="2"/>
  <c r="D1313" i="1" s="1"/>
  <c r="N1335" i="2"/>
  <c r="D1332" i="1" s="1"/>
  <c r="N1328" i="2"/>
  <c r="D1325" i="1" s="1"/>
  <c r="N1334" i="2"/>
  <c r="D1331" i="1" s="1"/>
  <c r="N1330" i="2"/>
  <c r="D1327" i="1" s="1"/>
  <c r="J882" i="4"/>
  <c r="M882" i="4" s="1"/>
  <c r="J1397" i="6"/>
  <c r="H1397" i="6"/>
  <c r="N531" i="11"/>
  <c r="L531" i="11"/>
  <c r="N289" i="11"/>
  <c r="L289" i="11"/>
  <c r="L379" i="16"/>
  <c r="L1358" i="10"/>
  <c r="I944" i="13"/>
  <c r="I928" i="13"/>
  <c r="I912" i="13"/>
  <c r="I896" i="13"/>
  <c r="I948" i="13"/>
  <c r="I932" i="13"/>
  <c r="I916" i="13"/>
  <c r="I900" i="13"/>
  <c r="I946" i="13"/>
  <c r="I938" i="13"/>
  <c r="I930" i="13"/>
  <c r="I922" i="13"/>
  <c r="I914" i="13"/>
  <c r="I906" i="13"/>
  <c r="I890" i="13"/>
  <c r="G949" i="13"/>
  <c r="I945" i="13"/>
  <c r="I941" i="13"/>
  <c r="I937" i="13"/>
  <c r="L933" i="13"/>
  <c r="I929" i="13"/>
  <c r="I925" i="13"/>
  <c r="I921" i="13"/>
  <c r="I917" i="13"/>
  <c r="I909" i="13"/>
  <c r="I897" i="13"/>
  <c r="I893" i="13"/>
  <c r="I889" i="13"/>
  <c r="I885" i="13"/>
  <c r="J707" i="8"/>
  <c r="I381" i="8"/>
  <c r="I1356" i="8"/>
  <c r="I1348" i="8"/>
  <c r="I1340" i="8"/>
  <c r="I1328" i="8"/>
  <c r="I1320" i="8"/>
  <c r="I1354" i="8"/>
  <c r="I1338" i="8"/>
  <c r="I1330" i="8"/>
  <c r="I1326" i="8"/>
  <c r="I1355" i="8"/>
  <c r="L1355" i="8" s="1"/>
  <c r="I1351" i="8"/>
  <c r="L1351" i="8" s="1"/>
  <c r="I1347" i="8"/>
  <c r="L1347" i="8" s="1"/>
  <c r="I1339" i="8"/>
  <c r="L1339" i="8" s="1"/>
  <c r="I1335" i="8"/>
  <c r="L1335" i="8" s="1"/>
  <c r="I1331" i="8"/>
  <c r="L1331" i="8" s="1"/>
  <c r="I1327" i="8"/>
  <c r="L1327" i="8" s="1"/>
  <c r="I1323" i="8"/>
  <c r="L1323" i="8" s="1"/>
  <c r="I1319" i="8"/>
  <c r="L1319" i="8" s="1"/>
  <c r="I1315" i="8"/>
  <c r="L1315" i="8" s="1"/>
  <c r="I943" i="8"/>
  <c r="L943" i="8" s="1"/>
  <c r="I935" i="8"/>
  <c r="I927" i="8"/>
  <c r="L927" i="8" s="1"/>
  <c r="I919" i="8"/>
  <c r="I911" i="8"/>
  <c r="L911" i="8" s="1"/>
  <c r="I903" i="8"/>
  <c r="I895" i="8"/>
  <c r="L895" i="8" s="1"/>
  <c r="G949" i="8"/>
  <c r="I945" i="8"/>
  <c r="L945" i="8" s="1"/>
  <c r="I937" i="8"/>
  <c r="I929" i="8"/>
  <c r="L929" i="8" s="1"/>
  <c r="I913" i="8"/>
  <c r="I905" i="8"/>
  <c r="L905" i="8" s="1"/>
  <c r="I886" i="8"/>
  <c r="I946" i="8"/>
  <c r="L946" i="8" s="1"/>
  <c r="I942" i="8"/>
  <c r="I938" i="8"/>
  <c r="L938" i="8" s="1"/>
  <c r="I934" i="8"/>
  <c r="I926" i="8"/>
  <c r="L926" i="8" s="1"/>
  <c r="I918" i="8"/>
  <c r="I914" i="8"/>
  <c r="L914" i="8" s="1"/>
  <c r="I906" i="8"/>
  <c r="I898" i="8"/>
  <c r="L898" i="8" s="1"/>
  <c r="I894" i="8"/>
  <c r="I890" i="8"/>
  <c r="L890" i="8" s="1"/>
  <c r="I879" i="13"/>
  <c r="L879" i="13" s="1"/>
  <c r="I871" i="13"/>
  <c r="I863" i="13"/>
  <c r="I857" i="13"/>
  <c r="I849" i="13"/>
  <c r="I833" i="13"/>
  <c r="I825" i="13"/>
  <c r="L825" i="13" s="1"/>
  <c r="I818" i="13"/>
  <c r="I810" i="13"/>
  <c r="I802" i="13"/>
  <c r="I794" i="13"/>
  <c r="I786" i="13"/>
  <c r="I778" i="13"/>
  <c r="I770" i="13"/>
  <c r="I762" i="13"/>
  <c r="I754" i="13"/>
  <c r="I728" i="13"/>
  <c r="I712" i="13"/>
  <c r="L869" i="13"/>
  <c r="I861" i="13"/>
  <c r="I855" i="13"/>
  <c r="I847" i="13"/>
  <c r="I839" i="13"/>
  <c r="I831" i="13"/>
  <c r="L824" i="13"/>
  <c r="I816" i="13"/>
  <c r="I808" i="13"/>
  <c r="I800" i="13"/>
  <c r="I792" i="13"/>
  <c r="I784" i="13"/>
  <c r="I776" i="13"/>
  <c r="I768" i="13"/>
  <c r="I760" i="13"/>
  <c r="I752" i="13"/>
  <c r="I740" i="13"/>
  <c r="L740" i="13" s="1"/>
  <c r="I724" i="13"/>
  <c r="I880" i="13"/>
  <c r="I876" i="13"/>
  <c r="I872" i="13"/>
  <c r="I868" i="13"/>
  <c r="I864" i="13"/>
  <c r="I860" i="13"/>
  <c r="I858" i="13"/>
  <c r="L858" i="13" s="1"/>
  <c r="I854" i="13"/>
  <c r="L854" i="13" s="1"/>
  <c r="I850" i="13"/>
  <c r="L850" i="13" s="1"/>
  <c r="I846" i="13"/>
  <c r="L846" i="13" s="1"/>
  <c r="I842" i="13"/>
  <c r="L842" i="13" s="1"/>
  <c r="I838" i="13"/>
  <c r="I834" i="13"/>
  <c r="L834" i="13" s="1"/>
  <c r="I830" i="13"/>
  <c r="L830" i="13" s="1"/>
  <c r="I826" i="13"/>
  <c r="L826" i="13" s="1"/>
  <c r="I823" i="13"/>
  <c r="I819" i="13"/>
  <c r="I815" i="13"/>
  <c r="I811" i="13"/>
  <c r="I807" i="13"/>
  <c r="I803" i="13"/>
  <c r="I799" i="13"/>
  <c r="I795" i="13"/>
  <c r="I791" i="13"/>
  <c r="I787" i="13"/>
  <c r="I783" i="13"/>
  <c r="I779" i="13"/>
  <c r="I775" i="13"/>
  <c r="I771" i="13"/>
  <c r="I767" i="13"/>
  <c r="I763" i="13"/>
  <c r="I759" i="13"/>
  <c r="I755" i="13"/>
  <c r="I751" i="13"/>
  <c r="I746" i="13"/>
  <c r="I738" i="13"/>
  <c r="I730" i="13"/>
  <c r="I722" i="13"/>
  <c r="I714" i="13"/>
  <c r="I747" i="13"/>
  <c r="I743" i="13"/>
  <c r="L739" i="13"/>
  <c r="I735" i="13"/>
  <c r="I731" i="13"/>
  <c r="I727" i="13"/>
  <c r="I723" i="13"/>
  <c r="I719" i="13"/>
  <c r="I715" i="13"/>
  <c r="I711" i="13"/>
  <c r="N1463" i="16"/>
  <c r="L1463" i="16"/>
  <c r="M1290" i="7"/>
  <c r="M1282" i="7"/>
  <c r="M1267" i="7"/>
  <c r="M1259" i="7"/>
  <c r="M1244" i="7"/>
  <c r="M1228" i="7"/>
  <c r="M1220" i="7"/>
  <c r="M1191" i="7"/>
  <c r="M1183" i="7"/>
  <c r="M1176" i="7"/>
  <c r="M1168" i="7"/>
  <c r="M1160" i="7"/>
  <c r="M1152" i="7"/>
  <c r="M1144" i="7"/>
  <c r="M1136" i="7"/>
  <c r="M1128" i="7"/>
  <c r="M1120" i="7"/>
  <c r="M1112" i="7"/>
  <c r="M1104" i="7"/>
  <c r="M1096" i="7"/>
  <c r="M1088" i="7"/>
  <c r="M1081" i="7"/>
  <c r="M1073" i="7"/>
  <c r="M1065" i="7"/>
  <c r="M1057" i="7"/>
  <c r="M1041" i="7"/>
  <c r="M1033" i="7"/>
  <c r="M1025" i="7"/>
  <c r="M1017" i="7"/>
  <c r="M1009" i="7"/>
  <c r="M1001" i="7"/>
  <c r="M993" i="7"/>
  <c r="M985" i="7"/>
  <c r="M977" i="7"/>
  <c r="M969" i="7"/>
  <c r="M961" i="7"/>
  <c r="M953" i="7"/>
  <c r="M1304" i="7"/>
  <c r="M1288" i="7"/>
  <c r="M1280" i="7"/>
  <c r="M1273" i="7"/>
  <c r="M1265" i="7"/>
  <c r="M1257" i="7"/>
  <c r="M1250" i="7"/>
  <c r="M1218" i="7"/>
  <c r="M1203" i="7"/>
  <c r="M1196" i="7"/>
  <c r="M1189" i="7"/>
  <c r="M1181" i="7"/>
  <c r="M1174" i="7"/>
  <c r="M1166" i="7"/>
  <c r="M1158" i="7"/>
  <c r="M1150" i="7"/>
  <c r="M1142" i="7"/>
  <c r="M1134" i="7"/>
  <c r="M1126" i="7"/>
  <c r="M1118" i="7"/>
  <c r="M1110" i="7"/>
  <c r="M1102" i="7"/>
  <c r="M1094" i="7"/>
  <c r="M1086" i="7"/>
  <c r="M1079" i="7"/>
  <c r="M1071" i="7"/>
  <c r="M1063" i="7"/>
  <c r="M1055" i="7"/>
  <c r="M1047" i="7"/>
  <c r="M1039" i="7"/>
  <c r="M1031" i="7"/>
  <c r="M1023" i="7"/>
  <c r="M1015" i="7"/>
  <c r="M1007" i="7"/>
  <c r="M999" i="7"/>
  <c r="M983" i="7"/>
  <c r="M975" i="7"/>
  <c r="M967" i="7"/>
  <c r="M959" i="7"/>
  <c r="L1309" i="7"/>
  <c r="M1301" i="7"/>
  <c r="M1293" i="7"/>
  <c r="M1289" i="7"/>
  <c r="M1285" i="7"/>
  <c r="M1281" i="7"/>
  <c r="M1274" i="7"/>
  <c r="M1266" i="7"/>
  <c r="M1262" i="7"/>
  <c r="M1258" i="7"/>
  <c r="M1255" i="7"/>
  <c r="M1251" i="7"/>
  <c r="M1247" i="7"/>
  <c r="M1243" i="7"/>
  <c r="M1235" i="7"/>
  <c r="M1231" i="7"/>
  <c r="M1219" i="7"/>
  <c r="M1215" i="7"/>
  <c r="M1212" i="7"/>
  <c r="M1208" i="7"/>
  <c r="M1204" i="7"/>
  <c r="M1200" i="7"/>
  <c r="M1197" i="7"/>
  <c r="M1186" i="7"/>
  <c r="M1182" i="7"/>
  <c r="M1175" i="7"/>
  <c r="M1171" i="7"/>
  <c r="M1167" i="7"/>
  <c r="M1163" i="7"/>
  <c r="M1159" i="7"/>
  <c r="M1155" i="7"/>
  <c r="M1151" i="7"/>
  <c r="M1147" i="7"/>
  <c r="M1143" i="7"/>
  <c r="M1139" i="7"/>
  <c r="M1131" i="7"/>
  <c r="M1111" i="7"/>
  <c r="M1095" i="7"/>
  <c r="M1091" i="7"/>
  <c r="M1087" i="7"/>
  <c r="M1084" i="7"/>
  <c r="M1076" i="7"/>
  <c r="M1072" i="7"/>
  <c r="M1068" i="7"/>
  <c r="M1064" i="7"/>
  <c r="M1060" i="7"/>
  <c r="M1056" i="7"/>
  <c r="M1052" i="7"/>
  <c r="M1048" i="7"/>
  <c r="M1044" i="7"/>
  <c r="M1040" i="7"/>
  <c r="M1036" i="7"/>
  <c r="M1032" i="7"/>
  <c r="M1028" i="7"/>
  <c r="M1024" i="7"/>
  <c r="M1016" i="7"/>
  <c r="M1012" i="7"/>
  <c r="M1004" i="7"/>
  <c r="M1000" i="7"/>
  <c r="M988" i="7"/>
  <c r="M984" i="7"/>
  <c r="M980" i="7"/>
  <c r="M976" i="7"/>
  <c r="M972" i="7"/>
  <c r="M964" i="7"/>
  <c r="M960" i="7"/>
  <c r="M952" i="7"/>
  <c r="N10" i="2"/>
  <c r="D11" i="1" s="1"/>
  <c r="I1311" i="13"/>
  <c r="I1352" i="13"/>
  <c r="I1324" i="13"/>
  <c r="I1348" i="13"/>
  <c r="I1320" i="13"/>
  <c r="I1350" i="13"/>
  <c r="I1334" i="13"/>
  <c r="L1334" i="13" s="1"/>
  <c r="I1322" i="13"/>
  <c r="L1322" i="13" s="1"/>
  <c r="I1319" i="1" s="1"/>
  <c r="I1314" i="13"/>
  <c r="L1314" i="13" s="1"/>
  <c r="I1357" i="13"/>
  <c r="L1357" i="13" s="1"/>
  <c r="I1349" i="13"/>
  <c r="I1345" i="13"/>
  <c r="I1341" i="13"/>
  <c r="I1337" i="13"/>
  <c r="L1333" i="13"/>
  <c r="I1325" i="13"/>
  <c r="I1321" i="13"/>
  <c r="I1317" i="13"/>
  <c r="I1360" i="13"/>
  <c r="I1388" i="13"/>
  <c r="I1380" i="13"/>
  <c r="I1372" i="13"/>
  <c r="I1364" i="13"/>
  <c r="I1390" i="13"/>
  <c r="I1382" i="13"/>
  <c r="I1366" i="13"/>
  <c r="I1395" i="13"/>
  <c r="I1391" i="13"/>
  <c r="I1387" i="13"/>
  <c r="I1383" i="13"/>
  <c r="I1379" i="13"/>
  <c r="I1375" i="13"/>
  <c r="I1371" i="13"/>
  <c r="I1367" i="13"/>
  <c r="I1363" i="13"/>
  <c r="I1396" i="13"/>
  <c r="N707" i="9"/>
  <c r="Q707" i="9" s="1"/>
  <c r="N1397" i="9"/>
  <c r="Q1397" i="9" s="1"/>
  <c r="I880" i="8"/>
  <c r="I872" i="8"/>
  <c r="I864" i="8"/>
  <c r="I858" i="8"/>
  <c r="I850" i="8"/>
  <c r="I842" i="8"/>
  <c r="I834" i="8"/>
  <c r="I826" i="8"/>
  <c r="I811" i="8"/>
  <c r="I803" i="8"/>
  <c r="I795" i="8"/>
  <c r="I779" i="8"/>
  <c r="I771" i="8"/>
  <c r="I763" i="8"/>
  <c r="I755" i="8"/>
  <c r="I747" i="8"/>
  <c r="I739" i="8"/>
  <c r="I731" i="8"/>
  <c r="I723" i="8"/>
  <c r="I715" i="8"/>
  <c r="G882" i="8"/>
  <c r="I874" i="8"/>
  <c r="I866" i="8"/>
  <c r="I852" i="8"/>
  <c r="I844" i="8"/>
  <c r="I828" i="8"/>
  <c r="I821" i="8"/>
  <c r="I813" i="8"/>
  <c r="I805" i="8"/>
  <c r="I797" i="8"/>
  <c r="I789" i="8"/>
  <c r="I781" i="8"/>
  <c r="I773" i="8"/>
  <c r="I757" i="8"/>
  <c r="I749" i="8"/>
  <c r="I741" i="8"/>
  <c r="I733" i="8"/>
  <c r="I725" i="8"/>
  <c r="I717" i="8"/>
  <c r="I881" i="8"/>
  <c r="I869" i="8"/>
  <c r="I859" i="8"/>
  <c r="I855" i="8"/>
  <c r="I835" i="8"/>
  <c r="I827" i="8"/>
  <c r="I824" i="8"/>
  <c r="I820" i="8"/>
  <c r="I816" i="8"/>
  <c r="I812" i="8"/>
  <c r="I808" i="8"/>
  <c r="I804" i="8"/>
  <c r="I796" i="8"/>
  <c r="I784" i="8"/>
  <c r="I780" i="8"/>
  <c r="I772" i="8"/>
  <c r="I768" i="8"/>
  <c r="I764" i="8"/>
  <c r="I760" i="8"/>
  <c r="I756" i="8"/>
  <c r="I748" i="8"/>
  <c r="I744" i="8"/>
  <c r="I740" i="8"/>
  <c r="I736" i="8"/>
  <c r="I728" i="8"/>
  <c r="I724" i="8"/>
  <c r="I720" i="8"/>
  <c r="I716" i="8"/>
  <c r="I712" i="8"/>
  <c r="I1306" i="13"/>
  <c r="I1290" i="13"/>
  <c r="I1259" i="13"/>
  <c r="I1244" i="13"/>
  <c r="I1228" i="13"/>
  <c r="I1183" i="13"/>
  <c r="I1168" i="13"/>
  <c r="I1152" i="13"/>
  <c r="I1136" i="13"/>
  <c r="I1120" i="13"/>
  <c r="I1104" i="13"/>
  <c r="I1088" i="13"/>
  <c r="I1073" i="13"/>
  <c r="I1057" i="13"/>
  <c r="I1041" i="13"/>
  <c r="I1025" i="13"/>
  <c r="I1009" i="13"/>
  <c r="I977" i="13"/>
  <c r="I961" i="13"/>
  <c r="L1302" i="13"/>
  <c r="I1286" i="13"/>
  <c r="I1256" i="13"/>
  <c r="I1240" i="13"/>
  <c r="I1224" i="13"/>
  <c r="I1209" i="13"/>
  <c r="I1194" i="13"/>
  <c r="I1180" i="13"/>
  <c r="I1164" i="13"/>
  <c r="I1148" i="13"/>
  <c r="I1132" i="13"/>
  <c r="I1116" i="13"/>
  <c r="I1100" i="13"/>
  <c r="I1085" i="13"/>
  <c r="I1069" i="13"/>
  <c r="I1037" i="13"/>
  <c r="I1021" i="13"/>
  <c r="I1005" i="13"/>
  <c r="I989" i="13"/>
  <c r="I973" i="13"/>
  <c r="I957" i="13"/>
  <c r="I1304" i="13"/>
  <c r="I1296" i="13"/>
  <c r="I1280" i="13"/>
  <c r="L1280" i="13" s="1"/>
  <c r="I1273" i="13"/>
  <c r="I1265" i="13"/>
  <c r="I1257" i="13"/>
  <c r="I1250" i="13"/>
  <c r="I1242" i="13"/>
  <c r="I1234" i="13"/>
  <c r="I1226" i="13"/>
  <c r="I1218" i="13"/>
  <c r="I1211" i="13"/>
  <c r="I1203" i="13"/>
  <c r="L1203" i="13" s="1"/>
  <c r="I1196" i="13"/>
  <c r="L1196" i="13" s="1"/>
  <c r="I1189" i="13"/>
  <c r="I1181" i="13"/>
  <c r="I1174" i="13"/>
  <c r="L1174" i="13" s="1"/>
  <c r="I1166" i="13"/>
  <c r="I1158" i="13"/>
  <c r="L1158" i="13" s="1"/>
  <c r="I1150" i="13"/>
  <c r="I1142" i="13"/>
  <c r="L1142" i="13" s="1"/>
  <c r="I1134" i="13"/>
  <c r="I1126" i="13"/>
  <c r="L1126" i="13" s="1"/>
  <c r="I1118" i="13"/>
  <c r="I1110" i="13"/>
  <c r="I1102" i="13"/>
  <c r="I1094" i="13"/>
  <c r="I1086" i="13"/>
  <c r="I1079" i="13"/>
  <c r="I1071" i="13"/>
  <c r="I1063" i="13"/>
  <c r="I1055" i="13"/>
  <c r="I1047" i="13"/>
  <c r="I1039" i="13"/>
  <c r="I1031" i="13"/>
  <c r="I1023" i="13"/>
  <c r="I1015" i="13"/>
  <c r="I1007" i="13"/>
  <c r="I999" i="13"/>
  <c r="I991" i="13"/>
  <c r="I983" i="13"/>
  <c r="I975" i="13"/>
  <c r="I967" i="13"/>
  <c r="I959" i="13"/>
  <c r="G1309" i="13"/>
  <c r="I1305" i="13"/>
  <c r="I1301" i="13"/>
  <c r="I1297" i="13"/>
  <c r="I1293" i="13"/>
  <c r="I1289" i="13"/>
  <c r="I1285" i="13"/>
  <c r="I1281" i="13"/>
  <c r="I1277" i="13"/>
  <c r="I1274" i="13"/>
  <c r="I1270" i="13"/>
  <c r="I1266" i="13"/>
  <c r="I1262" i="13"/>
  <c r="I1258" i="13"/>
  <c r="L1258" i="13" s="1"/>
  <c r="I1256" i="1" s="1"/>
  <c r="I1255" i="13"/>
  <c r="I1251" i="13"/>
  <c r="I1247" i="13"/>
  <c r="I1243" i="13"/>
  <c r="L1239" i="13"/>
  <c r="I1235" i="13"/>
  <c r="I1231" i="13"/>
  <c r="I1227" i="13"/>
  <c r="I1223" i="13"/>
  <c r="I1219" i="13"/>
  <c r="I1215" i="13"/>
  <c r="I1212" i="13"/>
  <c r="I1208" i="13"/>
  <c r="I1204" i="13"/>
  <c r="I1200" i="13"/>
  <c r="I1197" i="13"/>
  <c r="I1190" i="13"/>
  <c r="I1186" i="13"/>
  <c r="I1182" i="13"/>
  <c r="I1179" i="13"/>
  <c r="I1175" i="13"/>
  <c r="I1167" i="13"/>
  <c r="I1163" i="13"/>
  <c r="I1159" i="13"/>
  <c r="L1159" i="13" s="1"/>
  <c r="I1155" i="13"/>
  <c r="I1151" i="13"/>
  <c r="I1147" i="13"/>
  <c r="I1143" i="13"/>
  <c r="I1139" i="13"/>
  <c r="I1135" i="13"/>
  <c r="I1131" i="13"/>
  <c r="I1127" i="13"/>
  <c r="I1123" i="13"/>
  <c r="I1119" i="13"/>
  <c r="I1115" i="13"/>
  <c r="I1111" i="13"/>
  <c r="I1107" i="13"/>
  <c r="I1103" i="13"/>
  <c r="I1099" i="13"/>
  <c r="I1095" i="13"/>
  <c r="I1091" i="13"/>
  <c r="I1087" i="13"/>
  <c r="I1084" i="13"/>
  <c r="I1080" i="13"/>
  <c r="L1080" i="13" s="1"/>
  <c r="I1076" i="13"/>
  <c r="I1072" i="13"/>
  <c r="L1072" i="13" s="1"/>
  <c r="L1068" i="13"/>
  <c r="I1064" i="13"/>
  <c r="I1060" i="13"/>
  <c r="I1056" i="13"/>
  <c r="I1052" i="13"/>
  <c r="I1048" i="13"/>
  <c r="I1040" i="13"/>
  <c r="I1036" i="13"/>
  <c r="I1032" i="13"/>
  <c r="I1028" i="13"/>
  <c r="L1024" i="13"/>
  <c r="L1020" i="13"/>
  <c r="I1016" i="13"/>
  <c r="L1016" i="13" s="1"/>
  <c r="I1008" i="13"/>
  <c r="I1004" i="13"/>
  <c r="I1000" i="13"/>
  <c r="L996" i="13"/>
  <c r="I992" i="13"/>
  <c r="L992" i="13" s="1"/>
  <c r="I980" i="13"/>
  <c r="I976" i="13"/>
  <c r="L976" i="13" s="1"/>
  <c r="I972" i="13"/>
  <c r="L972" i="13" s="1"/>
  <c r="I968" i="13"/>
  <c r="L968" i="13" s="1"/>
  <c r="I964" i="13"/>
  <c r="I960" i="13"/>
  <c r="I956" i="13"/>
  <c r="I952" i="13"/>
  <c r="P1351" i="7"/>
  <c r="J1348" i="1" s="1"/>
  <c r="P1355" i="7"/>
  <c r="J1352" i="1" s="1"/>
  <c r="M1311" i="7"/>
  <c r="I1396" i="8"/>
  <c r="I1380" i="8"/>
  <c r="I1372" i="8"/>
  <c r="I1364" i="8"/>
  <c r="I1390" i="8"/>
  <c r="I1382" i="8"/>
  <c r="I1374" i="8"/>
  <c r="I1366" i="8"/>
  <c r="G1397" i="8"/>
  <c r="I1393" i="8"/>
  <c r="I1389" i="8"/>
  <c r="I1385" i="8"/>
  <c r="I1377" i="8"/>
  <c r="I1373" i="8"/>
  <c r="I1369" i="8"/>
  <c r="I1365" i="8"/>
  <c r="I1361" i="8"/>
  <c r="I957" i="8"/>
  <c r="I1306" i="8"/>
  <c r="I1298" i="8"/>
  <c r="I1290" i="8"/>
  <c r="I1282" i="8"/>
  <c r="I1267" i="8"/>
  <c r="I1259" i="8"/>
  <c r="I1252" i="8"/>
  <c r="I1244" i="8"/>
  <c r="I1236" i="8"/>
  <c r="I1228" i="8"/>
  <c r="I1220" i="8"/>
  <c r="I1205" i="8"/>
  <c r="I1191" i="8"/>
  <c r="I1183" i="8"/>
  <c r="I1176" i="8"/>
  <c r="I1168" i="8"/>
  <c r="I1160" i="8"/>
  <c r="I1152" i="8"/>
  <c r="I1144" i="8"/>
  <c r="I1136" i="8"/>
  <c r="I1128" i="8"/>
  <c r="I1102" i="8"/>
  <c r="I1086" i="8"/>
  <c r="I1055" i="8"/>
  <c r="I1039" i="8"/>
  <c r="I1023" i="8"/>
  <c r="I959" i="8"/>
  <c r="I1292" i="8"/>
  <c r="I1284" i="8"/>
  <c r="I1276" i="8"/>
  <c r="I1269" i="8"/>
  <c r="I1261" i="8"/>
  <c r="I1254" i="8"/>
  <c r="I1246" i="8"/>
  <c r="I1238" i="8"/>
  <c r="I1230" i="8"/>
  <c r="I1222" i="8"/>
  <c r="I1214" i="8"/>
  <c r="I1199" i="8"/>
  <c r="I1185" i="8"/>
  <c r="I1178" i="8"/>
  <c r="I1170" i="8"/>
  <c r="I1162" i="8"/>
  <c r="I1146" i="8"/>
  <c r="I1122" i="8"/>
  <c r="I1106" i="8"/>
  <c r="I1090" i="8"/>
  <c r="I1075" i="8"/>
  <c r="I1059" i="8"/>
  <c r="I1027" i="8"/>
  <c r="G1309" i="8"/>
  <c r="I958" i="8"/>
  <c r="I954" i="8"/>
  <c r="L954" i="8" s="1"/>
  <c r="I1307" i="8"/>
  <c r="I1303" i="8"/>
  <c r="L1303" i="8" s="1"/>
  <c r="I1299" i="8"/>
  <c r="I1295" i="8"/>
  <c r="L1295" i="8" s="1"/>
  <c r="I1291" i="8"/>
  <c r="I1283" i="8"/>
  <c r="L1283" i="8" s="1"/>
  <c r="I1279" i="8"/>
  <c r="I1275" i="8"/>
  <c r="L1275" i="8" s="1"/>
  <c r="I1272" i="8"/>
  <c r="I1268" i="8"/>
  <c r="L1268" i="8" s="1"/>
  <c r="I1260" i="8"/>
  <c r="I1245" i="8"/>
  <c r="I1237" i="8"/>
  <c r="L1237" i="8" s="1"/>
  <c r="I1233" i="8"/>
  <c r="I1229" i="8"/>
  <c r="L1229" i="8" s="1"/>
  <c r="I1225" i="8"/>
  <c r="I1217" i="8"/>
  <c r="L1217" i="8" s="1"/>
  <c r="I1213" i="8"/>
  <c r="I1210" i="8"/>
  <c r="L1210" i="8" s="1"/>
  <c r="I1206" i="8"/>
  <c r="I1202" i="8"/>
  <c r="L1202" i="8" s="1"/>
  <c r="I1198" i="8"/>
  <c r="I1195" i="8"/>
  <c r="L1195" i="8" s="1"/>
  <c r="I1192" i="8"/>
  <c r="I1188" i="8"/>
  <c r="L1188" i="8" s="1"/>
  <c r="I1184" i="8"/>
  <c r="I1177" i="8"/>
  <c r="I1173" i="8"/>
  <c r="L1173" i="8" s="1"/>
  <c r="I1169" i="8"/>
  <c r="I1165" i="8"/>
  <c r="L1165" i="8" s="1"/>
  <c r="I1161" i="8"/>
  <c r="I1157" i="8"/>
  <c r="L1157" i="8" s="1"/>
  <c r="I1153" i="8"/>
  <c r="I1149" i="8"/>
  <c r="L1149" i="8" s="1"/>
  <c r="I1145" i="8"/>
  <c r="I1141" i="8"/>
  <c r="L1141" i="8" s="1"/>
  <c r="I1137" i="8"/>
  <c r="I1129" i="8"/>
  <c r="L1129" i="8" s="1"/>
  <c r="I1125" i="8"/>
  <c r="I1120" i="8"/>
  <c r="L1120" i="8" s="1"/>
  <c r="I1112" i="8"/>
  <c r="I1104" i="8"/>
  <c r="L1104" i="8" s="1"/>
  <c r="I1096" i="8"/>
  <c r="I1088" i="8"/>
  <c r="L1088" i="8" s="1"/>
  <c r="I1081" i="8"/>
  <c r="I1073" i="8"/>
  <c r="L1073" i="8" s="1"/>
  <c r="I1065" i="8"/>
  <c r="I1049" i="8"/>
  <c r="L1049" i="8" s="1"/>
  <c r="I1041" i="8"/>
  <c r="I1033" i="8"/>
  <c r="L1033" i="8" s="1"/>
  <c r="I1025" i="8"/>
  <c r="I1017" i="8"/>
  <c r="L1017" i="8" s="1"/>
  <c r="I1009" i="8"/>
  <c r="I1001" i="8"/>
  <c r="L1001" i="8" s="1"/>
  <c r="I993" i="8"/>
  <c r="I985" i="8"/>
  <c r="L985" i="8" s="1"/>
  <c r="I977" i="8"/>
  <c r="I969" i="8"/>
  <c r="L969" i="8" s="1"/>
  <c r="I1121" i="8"/>
  <c r="I1117" i="8"/>
  <c r="L1117" i="8" s="1"/>
  <c r="I1109" i="8"/>
  <c r="I1101" i="8"/>
  <c r="L1101" i="8" s="1"/>
  <c r="I1097" i="8"/>
  <c r="I1093" i="8"/>
  <c r="L1093" i="8" s="1"/>
  <c r="I1089" i="8"/>
  <c r="I1082" i="8"/>
  <c r="I1078" i="8"/>
  <c r="L1078" i="8" s="1"/>
  <c r="I1074" i="8"/>
  <c r="I1062" i="8"/>
  <c r="L1062" i="8" s="1"/>
  <c r="I1058" i="8"/>
  <c r="I1054" i="8"/>
  <c r="L1054" i="8" s="1"/>
  <c r="I1050" i="8"/>
  <c r="I1046" i="8"/>
  <c r="L1046" i="8" s="1"/>
  <c r="I1042" i="8"/>
  <c r="I1038" i="8"/>
  <c r="L1038" i="8" s="1"/>
  <c r="I1034" i="8"/>
  <c r="I1030" i="8"/>
  <c r="L1030" i="8" s="1"/>
  <c r="I1026" i="8"/>
  <c r="I1022" i="8"/>
  <c r="L1022" i="8" s="1"/>
  <c r="I1018" i="8"/>
  <c r="I975" i="8"/>
  <c r="L975" i="8" s="1"/>
  <c r="I967" i="8"/>
  <c r="I1012" i="8"/>
  <c r="L1012" i="8" s="1"/>
  <c r="I1008" i="8"/>
  <c r="I1004" i="8"/>
  <c r="L1004" i="8" s="1"/>
  <c r="I1000" i="8"/>
  <c r="I992" i="8"/>
  <c r="L992" i="8" s="1"/>
  <c r="I988" i="8"/>
  <c r="I984" i="8"/>
  <c r="L984" i="8" s="1"/>
  <c r="I980" i="8"/>
  <c r="I976" i="8"/>
  <c r="L976" i="8" s="1"/>
  <c r="I972" i="8"/>
  <c r="I968" i="8"/>
  <c r="L968" i="8" s="1"/>
  <c r="I964" i="8"/>
  <c r="M948" i="7"/>
  <c r="M940" i="7"/>
  <c r="P940" i="7" s="1"/>
  <c r="J939" i="1" s="1"/>
  <c r="M947" i="7"/>
  <c r="M943" i="7"/>
  <c r="P943" i="7" s="1"/>
  <c r="J942" i="1" s="1"/>
  <c r="M939" i="7"/>
  <c r="M935" i="7"/>
  <c r="P935" i="7" s="1"/>
  <c r="J934" i="1" s="1"/>
  <c r="M931" i="7"/>
  <c r="M927" i="7"/>
  <c r="P927" i="7" s="1"/>
  <c r="J926" i="1" s="1"/>
  <c r="M923" i="7"/>
  <c r="M919" i="7"/>
  <c r="P919" i="7" s="1"/>
  <c r="J918" i="1" s="1"/>
  <c r="M915" i="7"/>
  <c r="M907" i="7"/>
  <c r="P907" i="7" s="1"/>
  <c r="J906" i="1" s="1"/>
  <c r="M903" i="7"/>
  <c r="M899" i="7"/>
  <c r="P899" i="7" s="1"/>
  <c r="J898" i="1" s="1"/>
  <c r="M895" i="7"/>
  <c r="M891" i="7"/>
  <c r="P891" i="7" s="1"/>
  <c r="J890" i="1" s="1"/>
  <c r="M887" i="7"/>
  <c r="M946" i="7"/>
  <c r="P946" i="7" s="1"/>
  <c r="J945" i="1" s="1"/>
  <c r="M938" i="7"/>
  <c r="M934" i="7"/>
  <c r="P934" i="7" s="1"/>
  <c r="J933" i="1" s="1"/>
  <c r="M930" i="7"/>
  <c r="M926" i="7"/>
  <c r="P926" i="7" s="1"/>
  <c r="J925" i="1" s="1"/>
  <c r="M922" i="7"/>
  <c r="M918" i="7"/>
  <c r="P918" i="7" s="1"/>
  <c r="J917" i="1" s="1"/>
  <c r="M914" i="7"/>
  <c r="M910" i="7"/>
  <c r="P910" i="7" s="1"/>
  <c r="J909" i="1" s="1"/>
  <c r="M906" i="7"/>
  <c r="M902" i="7"/>
  <c r="P902" i="7" s="1"/>
  <c r="J901" i="1" s="1"/>
  <c r="M898" i="7"/>
  <c r="M894" i="7"/>
  <c r="P894" i="7" s="1"/>
  <c r="J893" i="1" s="1"/>
  <c r="M890" i="7"/>
  <c r="M886" i="7"/>
  <c r="P886" i="7" s="1"/>
  <c r="J885" i="1" s="1"/>
  <c r="I1459" i="13"/>
  <c r="L1459" i="13" s="1"/>
  <c r="I1454" i="1" s="1"/>
  <c r="I1427" i="13"/>
  <c r="I1451" i="13"/>
  <c r="I1419" i="13"/>
  <c r="I1399" i="13"/>
  <c r="I1447" i="13"/>
  <c r="I1431" i="13"/>
  <c r="I1415" i="13"/>
  <c r="I1400" i="13"/>
  <c r="I1457" i="13"/>
  <c r="I1449" i="13"/>
  <c r="I1441" i="13"/>
  <c r="I1433" i="13"/>
  <c r="I1425" i="13"/>
  <c r="I1417" i="13"/>
  <c r="I1402" i="13"/>
  <c r="I1460" i="13"/>
  <c r="I1456" i="13"/>
  <c r="L1456" i="13" s="1"/>
  <c r="I1451" i="1" s="1"/>
  <c r="I1452" i="13"/>
  <c r="I1448" i="13"/>
  <c r="L1448" i="13" s="1"/>
  <c r="I1443" i="1" s="1"/>
  <c r="I1444" i="13"/>
  <c r="I1440" i="13"/>
  <c r="I1428" i="13"/>
  <c r="I1424" i="13"/>
  <c r="I1420" i="13"/>
  <c r="I1416" i="13"/>
  <c r="I1412" i="13"/>
  <c r="I1405" i="13"/>
  <c r="I1401" i="13"/>
  <c r="I377" i="13"/>
  <c r="I369" i="13"/>
  <c r="I361" i="13"/>
  <c r="I353" i="13"/>
  <c r="I345" i="13"/>
  <c r="I337" i="13"/>
  <c r="I329" i="13"/>
  <c r="I321" i="13"/>
  <c r="I315" i="13"/>
  <c r="I307" i="13"/>
  <c r="I300" i="13"/>
  <c r="I292" i="13"/>
  <c r="I284" i="13"/>
  <c r="I276" i="13"/>
  <c r="I268" i="13"/>
  <c r="I260" i="13"/>
  <c r="I253" i="13"/>
  <c r="I245" i="13"/>
  <c r="I237" i="13"/>
  <c r="I229" i="13"/>
  <c r="I221" i="13"/>
  <c r="I213" i="13"/>
  <c r="I205" i="13"/>
  <c r="I197" i="13"/>
  <c r="I189" i="13"/>
  <c r="I181" i="13"/>
  <c r="I173" i="13"/>
  <c r="I165" i="13"/>
  <c r="I157" i="13"/>
  <c r="I149" i="13"/>
  <c r="I141" i="13"/>
  <c r="I133" i="13"/>
  <c r="I125" i="13"/>
  <c r="I120" i="13"/>
  <c r="I113" i="13"/>
  <c r="I105" i="13"/>
  <c r="I97" i="13"/>
  <c r="I89" i="13"/>
  <c r="I81" i="13"/>
  <c r="I73" i="13"/>
  <c r="I65" i="13"/>
  <c r="I57" i="13"/>
  <c r="I49" i="13"/>
  <c r="I41" i="13"/>
  <c r="I33" i="13"/>
  <c r="I25" i="13"/>
  <c r="I17" i="13"/>
  <c r="I9" i="13"/>
  <c r="I359" i="13"/>
  <c r="I351" i="13"/>
  <c r="I343" i="13"/>
  <c r="I335" i="13"/>
  <c r="I327" i="13"/>
  <c r="I319" i="13"/>
  <c r="I313" i="13"/>
  <c r="I305" i="13"/>
  <c r="I298" i="13"/>
  <c r="I290" i="13"/>
  <c r="I282" i="13"/>
  <c r="I274" i="13"/>
  <c r="I266" i="13"/>
  <c r="I251" i="13"/>
  <c r="I243" i="13"/>
  <c r="I235" i="13"/>
  <c r="I227" i="13"/>
  <c r="I219" i="13"/>
  <c r="I211" i="13"/>
  <c r="I203" i="13"/>
  <c r="I195" i="13"/>
  <c r="I187" i="13"/>
  <c r="I179" i="13"/>
  <c r="I171" i="13"/>
  <c r="I163" i="13"/>
  <c r="I155" i="13"/>
  <c r="I147" i="13"/>
  <c r="I139" i="13"/>
  <c r="I131" i="13"/>
  <c r="I124" i="13"/>
  <c r="I119" i="13"/>
  <c r="I111" i="13"/>
  <c r="I103" i="13"/>
  <c r="I95" i="13"/>
  <c r="I87" i="13"/>
  <c r="I79" i="13"/>
  <c r="I71" i="13"/>
  <c r="I63" i="13"/>
  <c r="I55" i="13"/>
  <c r="I47" i="13"/>
  <c r="I39" i="13"/>
  <c r="I31" i="13"/>
  <c r="I23" i="13"/>
  <c r="I15" i="13"/>
  <c r="I378" i="13"/>
  <c r="I370" i="13"/>
  <c r="I362" i="13"/>
  <c r="I358" i="13"/>
  <c r="I354" i="13"/>
  <c r="I350" i="13"/>
  <c r="I346" i="13"/>
  <c r="I342" i="13"/>
  <c r="I338" i="13"/>
  <c r="I334" i="13"/>
  <c r="I330" i="13"/>
  <c r="I326" i="13"/>
  <c r="I322" i="13"/>
  <c r="I312" i="13"/>
  <c r="I308" i="13"/>
  <c r="I304" i="13"/>
  <c r="I301" i="13"/>
  <c r="I297" i="13"/>
  <c r="I293" i="13"/>
  <c r="I289" i="13"/>
  <c r="I285" i="13"/>
  <c r="I281" i="13"/>
  <c r="I277" i="13"/>
  <c r="I273" i="13"/>
  <c r="I269" i="13"/>
  <c r="I265" i="13"/>
  <c r="I261" i="13"/>
  <c r="I258" i="13"/>
  <c r="I254" i="13"/>
  <c r="I250" i="13"/>
  <c r="I246" i="13"/>
  <c r="I242" i="13"/>
  <c r="I238" i="13"/>
  <c r="I234" i="13"/>
  <c r="I230" i="13"/>
  <c r="I226" i="13"/>
  <c r="I222" i="13"/>
  <c r="I218" i="13"/>
  <c r="I214" i="13"/>
  <c r="I206" i="13"/>
  <c r="I202" i="13"/>
  <c r="I198" i="13"/>
  <c r="I194" i="13"/>
  <c r="I190" i="13"/>
  <c r="I186" i="13"/>
  <c r="I182" i="13"/>
  <c r="I178" i="13"/>
  <c r="I174" i="13"/>
  <c r="I170" i="13"/>
  <c r="I166" i="13"/>
  <c r="I162" i="13"/>
  <c r="I158" i="13"/>
  <c r="I154" i="13"/>
  <c r="I150" i="13"/>
  <c r="I146" i="13"/>
  <c r="I142" i="13"/>
  <c r="I138" i="13"/>
  <c r="I134" i="13"/>
  <c r="I130" i="13"/>
  <c r="I126" i="13"/>
  <c r="I121" i="13"/>
  <c r="I118" i="13"/>
  <c r="I114" i="13"/>
  <c r="I110" i="13"/>
  <c r="I106" i="13"/>
  <c r="I102" i="13"/>
  <c r="I98" i="13"/>
  <c r="I94" i="13"/>
  <c r="I90" i="13"/>
  <c r="I82" i="13"/>
  <c r="I78" i="13"/>
  <c r="I74" i="13"/>
  <c r="I70" i="13"/>
  <c r="I66" i="13"/>
  <c r="I62" i="13"/>
  <c r="I58" i="13"/>
  <c r="I54" i="13"/>
  <c r="I50" i="13"/>
  <c r="I46" i="13"/>
  <c r="I42" i="13"/>
  <c r="I38" i="13"/>
  <c r="I34" i="13"/>
  <c r="I30" i="13"/>
  <c r="I26" i="13"/>
  <c r="I22" i="13"/>
  <c r="I18" i="13"/>
  <c r="I14" i="13"/>
  <c r="I10" i="13"/>
  <c r="M949" i="16"/>
  <c r="P949" i="16" s="1"/>
  <c r="J949" i="4"/>
  <c r="M949" i="4" s="1"/>
  <c r="N1463" i="9"/>
  <c r="Q1463" i="9" s="1"/>
  <c r="H1458" i="1" s="1"/>
  <c r="M1397" i="16"/>
  <c r="P1397" i="16" s="1"/>
  <c r="N1397" i="10"/>
  <c r="L1397" i="10"/>
  <c r="N707" i="10"/>
  <c r="L707" i="10"/>
  <c r="I1463" i="8"/>
  <c r="L1463" i="8" s="1"/>
  <c r="L1399" i="8"/>
  <c r="L1274" i="8"/>
  <c r="L960" i="8"/>
  <c r="L710" i="8"/>
  <c r="P1458" i="7"/>
  <c r="J1453" i="1" s="1"/>
  <c r="P1462" i="7"/>
  <c r="J1457" i="1" s="1"/>
  <c r="P1441" i="7"/>
  <c r="J1436" i="1" s="1"/>
  <c r="P1360" i="7"/>
  <c r="J1356" i="1" s="1"/>
  <c r="P1329" i="7"/>
  <c r="J1326" i="1" s="1"/>
  <c r="P1321" i="7"/>
  <c r="J1318" i="1" s="1"/>
  <c r="P1330" i="7"/>
  <c r="J1327" i="1" s="1"/>
  <c r="P1298" i="7"/>
  <c r="J1296" i="1" s="1"/>
  <c r="P1020" i="7"/>
  <c r="J1018" i="1" s="1"/>
  <c r="P1138" i="7"/>
  <c r="J1136" i="1" s="1"/>
  <c r="P1296" i="7"/>
  <c r="J1294" i="1" s="1"/>
  <c r="P1256" i="7"/>
  <c r="J1254" i="1" s="1"/>
  <c r="P1277" i="7"/>
  <c r="J1275" i="1" s="1"/>
  <c r="P1236" i="7"/>
  <c r="J1234" i="1" s="1"/>
  <c r="P1011" i="7"/>
  <c r="J1009" i="1" s="1"/>
  <c r="P1107" i="7"/>
  <c r="J1105" i="1" s="1"/>
  <c r="P1008" i="7"/>
  <c r="J1006" i="1" s="1"/>
  <c r="P1135" i="7"/>
  <c r="J1133" i="1" s="1"/>
  <c r="P1026" i="7"/>
  <c r="J1024" i="1" s="1"/>
  <c r="P1002" i="7"/>
  <c r="J1000" i="1" s="1"/>
  <c r="P1145" i="7"/>
  <c r="J1143" i="1" s="1"/>
  <c r="P1205" i="7"/>
  <c r="J1203" i="1" s="1"/>
  <c r="P1103" i="7"/>
  <c r="J1101" i="1" s="1"/>
  <c r="P968" i="7"/>
  <c r="J966" i="1" s="1"/>
  <c r="P1223" i="7"/>
  <c r="J1221" i="1" s="1"/>
  <c r="P1099" i="7"/>
  <c r="J1097" i="1" s="1"/>
  <c r="P1059" i="7"/>
  <c r="J1057" i="1" s="1"/>
  <c r="P1127" i="7"/>
  <c r="J1125" i="1" s="1"/>
  <c r="P1276" i="7"/>
  <c r="J1274" i="1" s="1"/>
  <c r="P1123" i="7"/>
  <c r="J1121" i="1" s="1"/>
  <c r="P1307" i="7"/>
  <c r="J1305" i="1" s="1"/>
  <c r="P1299" i="7"/>
  <c r="J1297" i="1" s="1"/>
  <c r="P1270" i="7"/>
  <c r="J1268" i="1" s="1"/>
  <c r="P1245" i="7"/>
  <c r="J1243" i="1" s="1"/>
  <c r="P1198" i="7"/>
  <c r="J1196" i="1" s="1"/>
  <c r="P1227" i="7"/>
  <c r="J1225" i="1" s="1"/>
  <c r="P1297" i="7"/>
  <c r="J1295" i="1" s="1"/>
  <c r="P1254" i="7"/>
  <c r="J1252" i="1" s="1"/>
  <c r="P1154" i="7"/>
  <c r="J1152" i="1" s="1"/>
  <c r="P1178" i="7"/>
  <c r="J1176" i="1" s="1"/>
  <c r="P996" i="7"/>
  <c r="J994" i="1" s="1"/>
  <c r="P1234" i="7"/>
  <c r="J1232" i="1" s="1"/>
  <c r="P1119" i="7"/>
  <c r="J1117" i="1" s="1"/>
  <c r="P1049" i="7"/>
  <c r="J1047" i="1" s="1"/>
  <c r="P1156" i="7"/>
  <c r="J1154" i="1" s="1"/>
  <c r="P992" i="7"/>
  <c r="J990" i="1" s="1"/>
  <c r="P956" i="7"/>
  <c r="J954" i="1" s="1"/>
  <c r="P1302" i="7"/>
  <c r="J1300" i="1" s="1"/>
  <c r="P1305" i="7"/>
  <c r="J1303" i="1" s="1"/>
  <c r="P1263" i="7"/>
  <c r="J1261" i="1" s="1"/>
  <c r="P1179" i="7"/>
  <c r="J1177" i="1" s="1"/>
  <c r="P1185" i="7"/>
  <c r="J1183" i="1" s="1"/>
  <c r="P991" i="7"/>
  <c r="J989" i="1" s="1"/>
  <c r="P1287" i="7"/>
  <c r="J1285" i="1" s="1"/>
  <c r="P1207" i="7"/>
  <c r="J1205" i="1" s="1"/>
  <c r="P1239" i="7"/>
  <c r="J1237" i="1" s="1"/>
  <c r="P1115" i="7"/>
  <c r="J1113" i="1" s="1"/>
  <c r="P1080" i="7"/>
  <c r="J1078" i="1" s="1"/>
  <c r="P1075" i="7"/>
  <c r="J1073" i="1" s="1"/>
  <c r="P1271" i="7"/>
  <c r="J1269" i="1" s="1"/>
  <c r="P963" i="7"/>
  <c r="J961" i="1" s="1"/>
  <c r="P1190" i="7"/>
  <c r="J1188" i="1" s="1"/>
  <c r="P1003" i="7"/>
  <c r="J1001" i="1" s="1"/>
  <c r="P1252" i="7"/>
  <c r="J1250" i="1" s="1"/>
  <c r="P1226" i="7"/>
  <c r="J1224" i="1" s="1"/>
  <c r="P965" i="7"/>
  <c r="J963" i="1" s="1"/>
  <c r="P879" i="7"/>
  <c r="J879" i="1" s="1"/>
  <c r="P871" i="7"/>
  <c r="J871" i="1" s="1"/>
  <c r="P878" i="7"/>
  <c r="J878" i="1" s="1"/>
  <c r="P870" i="7"/>
  <c r="J870" i="1" s="1"/>
  <c r="P733" i="7"/>
  <c r="J733" i="1" s="1"/>
  <c r="P854" i="7"/>
  <c r="J854" i="1" s="1"/>
  <c r="P847" i="7"/>
  <c r="J847" i="1" s="1"/>
  <c r="P872" i="7"/>
  <c r="J872" i="1" s="1"/>
  <c r="P867" i="7"/>
  <c r="J867" i="1" s="1"/>
  <c r="P866" i="7"/>
  <c r="J866" i="1" s="1"/>
  <c r="P874" i="7"/>
  <c r="J874" i="1" s="1"/>
  <c r="P814" i="7"/>
  <c r="J814" i="1" s="1"/>
  <c r="P833" i="7"/>
  <c r="J833" i="1" s="1"/>
  <c r="P875" i="7"/>
  <c r="J875" i="1" s="1"/>
  <c r="P772" i="7"/>
  <c r="J772" i="1" s="1"/>
  <c r="P746" i="7"/>
  <c r="J746" i="1" s="1"/>
  <c r="P827" i="7"/>
  <c r="J827" i="1" s="1"/>
  <c r="P769" i="7"/>
  <c r="J769" i="1" s="1"/>
  <c r="P723" i="7"/>
  <c r="J723" i="1" s="1"/>
  <c r="P706" i="7"/>
  <c r="J707" i="1" s="1"/>
  <c r="P632" i="7"/>
  <c r="J633" i="1" s="1"/>
  <c r="P400" i="7"/>
  <c r="J401" i="1" s="1"/>
  <c r="P576" i="7"/>
  <c r="J577" i="1" s="1"/>
  <c r="P703" i="7"/>
  <c r="J704" i="1" s="1"/>
  <c r="P416" i="7"/>
  <c r="J417" i="1" s="1"/>
  <c r="P502" i="7"/>
  <c r="J503" i="1" s="1"/>
  <c r="M707" i="7"/>
  <c r="P707" i="7" s="1"/>
  <c r="P364" i="7"/>
  <c r="J365" i="1" s="1"/>
  <c r="P376" i="7"/>
  <c r="J377" i="1" s="1"/>
  <c r="P217" i="7"/>
  <c r="J218" i="1" s="1"/>
  <c r="P348" i="7"/>
  <c r="J349" i="1" s="1"/>
  <c r="P368" i="7"/>
  <c r="J369" i="1" s="1"/>
  <c r="P272" i="7"/>
  <c r="J273" i="1" s="1"/>
  <c r="P315" i="7"/>
  <c r="J316" i="1" s="1"/>
  <c r="P367" i="7"/>
  <c r="J368" i="1" s="1"/>
  <c r="P366" i="7"/>
  <c r="J367" i="1" s="1"/>
  <c r="P369" i="7"/>
  <c r="J370" i="1" s="1"/>
  <c r="P284" i="7"/>
  <c r="J285" i="1" s="1"/>
  <c r="P233" i="7"/>
  <c r="J234" i="1" s="1"/>
  <c r="P300" i="7"/>
  <c r="J301" i="1" s="1"/>
  <c r="M882" i="7"/>
  <c r="P882" i="7" s="1"/>
  <c r="M1463" i="16"/>
  <c r="F546" i="1"/>
  <c r="F611" i="1"/>
  <c r="F661" i="1"/>
  <c r="F485" i="1"/>
  <c r="L250" i="6"/>
  <c r="L135" i="6"/>
  <c r="L290" i="6"/>
  <c r="L72" i="6"/>
  <c r="L21" i="6"/>
  <c r="L325" i="6"/>
  <c r="L289" i="6"/>
  <c r="L310" i="6"/>
  <c r="L29" i="6"/>
  <c r="L300" i="6"/>
  <c r="L170" i="6"/>
  <c r="L261" i="6"/>
  <c r="L354" i="6"/>
  <c r="L7" i="6"/>
  <c r="L31" i="6"/>
  <c r="L75" i="6"/>
  <c r="L143" i="6"/>
  <c r="L309" i="6"/>
  <c r="L314" i="6"/>
  <c r="L33" i="6"/>
  <c r="L288" i="6"/>
  <c r="F486" i="1"/>
  <c r="P333" i="10"/>
  <c r="N6" i="3"/>
  <c r="K379" i="3"/>
  <c r="N379" i="3" s="1"/>
  <c r="Q951" i="9"/>
  <c r="H949" i="1" s="1"/>
  <c r="N381" i="2"/>
  <c r="D382" i="1" s="1"/>
  <c r="N884" i="3"/>
  <c r="K949" i="3"/>
  <c r="N949" i="3" s="1"/>
  <c r="L6" i="6"/>
  <c r="J709" i="1"/>
  <c r="P375" i="10"/>
  <c r="P283" i="10"/>
  <c r="P884" i="10"/>
  <c r="F883" i="1" s="1"/>
  <c r="P330" i="16"/>
  <c r="N6" i="2"/>
  <c r="D7" i="1" s="1"/>
  <c r="P198" i="11"/>
  <c r="F375" i="1" s="1"/>
  <c r="N1463" i="10"/>
  <c r="M1399" i="10"/>
  <c r="M1463" i="10" s="1"/>
  <c r="M541" i="10"/>
  <c r="N524" i="17"/>
  <c r="L524" i="17"/>
  <c r="M459" i="17"/>
  <c r="M524" i="17" s="1"/>
  <c r="N457" i="17"/>
  <c r="L457" i="17"/>
  <c r="M284" i="17"/>
  <c r="N1046" i="11"/>
  <c r="M982" i="11"/>
  <c r="N1038" i="17"/>
  <c r="L1038" i="17"/>
  <c r="M974" i="17"/>
  <c r="N882" i="16"/>
  <c r="M709" i="16"/>
  <c r="N980" i="11"/>
  <c r="N940" i="11"/>
  <c r="M893" i="11"/>
  <c r="N972" i="17"/>
  <c r="L972" i="17"/>
  <c r="N1309" i="16"/>
  <c r="M951" i="16"/>
  <c r="N1309" i="10"/>
  <c r="M951" i="10"/>
  <c r="M1309" i="10" s="1"/>
  <c r="K1309" i="3"/>
  <c r="N1309" i="3" s="1"/>
  <c r="N1358" i="10"/>
  <c r="P205" i="11"/>
  <c r="F440" i="1" s="1"/>
  <c r="N1360" i="2"/>
  <c r="D1356" i="1" s="1"/>
  <c r="K1397" i="2"/>
  <c r="N1397" i="2" s="1"/>
  <c r="D1308" i="1"/>
  <c r="K1358" i="2"/>
  <c r="N1360" i="3"/>
  <c r="K1397" i="3"/>
  <c r="N1397" i="3" s="1"/>
  <c r="N381" i="3"/>
  <c r="K707" i="3"/>
  <c r="N707" i="3" s="1"/>
  <c r="M41" i="11"/>
  <c r="M100" i="11"/>
  <c r="M132" i="11"/>
  <c r="M40" i="17"/>
  <c r="M106" i="17"/>
  <c r="M166" i="17"/>
  <c r="M140" i="17"/>
  <c r="M130" i="17"/>
  <c r="L362" i="6"/>
  <c r="L316" i="6"/>
  <c r="L8" i="6"/>
  <c r="L244" i="6"/>
  <c r="L53" i="6"/>
  <c r="L173" i="6"/>
  <c r="L280" i="6"/>
  <c r="L311" i="6"/>
  <c r="P361" i="10"/>
  <c r="P74" i="11"/>
  <c r="P240" i="10"/>
  <c r="F241" i="1" s="1"/>
  <c r="L297" i="6"/>
  <c r="L358" i="6"/>
  <c r="L11" i="6"/>
  <c r="L282" i="6"/>
  <c r="L56" i="6"/>
  <c r="L152" i="6"/>
  <c r="P357" i="16"/>
  <c r="P238" i="16"/>
  <c r="P254" i="16"/>
  <c r="P285" i="16"/>
  <c r="F286" i="1" s="1"/>
  <c r="P312" i="16"/>
  <c r="P322" i="16"/>
  <c r="P342" i="16"/>
  <c r="P350" i="16"/>
  <c r="P365" i="16"/>
  <c r="F366" i="1" s="1"/>
  <c r="P371" i="16"/>
  <c r="P375" i="16"/>
  <c r="P239" i="16"/>
  <c r="P247" i="16"/>
  <c r="F248" i="1" s="1"/>
  <c r="P274" i="16"/>
  <c r="F275" i="1" s="1"/>
  <c r="P298" i="16"/>
  <c r="F299" i="1" s="1"/>
  <c r="P305" i="16"/>
  <c r="P316" i="16"/>
  <c r="F317" i="1" s="1"/>
  <c r="P347" i="16"/>
  <c r="P355" i="16"/>
  <c r="P263" i="10"/>
  <c r="P299" i="10"/>
  <c r="F300" i="1" s="1"/>
  <c r="P302" i="10"/>
  <c r="P336" i="10"/>
  <c r="P360" i="10"/>
  <c r="P257" i="10"/>
  <c r="P272" i="10"/>
  <c r="P300" i="10"/>
  <c r="P329" i="10"/>
  <c r="P345" i="10"/>
  <c r="P261" i="10"/>
  <c r="P297" i="10"/>
  <c r="F298" i="1" s="1"/>
  <c r="P354" i="10"/>
  <c r="P190" i="11"/>
  <c r="F367" i="1" s="1"/>
  <c r="M6" i="11"/>
  <c r="K1464" i="4"/>
  <c r="M1360" i="10"/>
  <c r="M1397" i="10" s="1"/>
  <c r="M466" i="11"/>
  <c r="N464" i="11"/>
  <c r="M291" i="11"/>
  <c r="O6" i="2"/>
  <c r="L196" i="17"/>
  <c r="Q884" i="9"/>
  <c r="H883" i="1" s="1"/>
  <c r="K882" i="3"/>
  <c r="N882" i="3" s="1"/>
  <c r="N933" i="17"/>
  <c r="L933" i="17"/>
  <c r="M886" i="17"/>
  <c r="N282" i="17"/>
  <c r="L282" i="17"/>
  <c r="N1358" i="16"/>
  <c r="M1311" i="16"/>
  <c r="N882" i="10"/>
  <c r="M709" i="10"/>
  <c r="K1358" i="3"/>
  <c r="N1358" i="3" s="1"/>
  <c r="K1463" i="2"/>
  <c r="F1064" i="1"/>
  <c r="F950" i="1"/>
  <c r="F993" i="1"/>
  <c r="F1022" i="1"/>
  <c r="F954" i="1"/>
  <c r="F998" i="1"/>
  <c r="F1039" i="1"/>
  <c r="F1301" i="1"/>
  <c r="F1003" i="1"/>
  <c r="F1058" i="1"/>
  <c r="F1103" i="1"/>
  <c r="F1230" i="1"/>
  <c r="F1065" i="1"/>
  <c r="F1410" i="1"/>
  <c r="F897" i="1"/>
  <c r="F907" i="1"/>
  <c r="F927" i="1"/>
  <c r="F885" i="1"/>
  <c r="F922" i="1"/>
  <c r="F753" i="1"/>
  <c r="F810" i="1"/>
  <c r="F761" i="1"/>
  <c r="F548" i="1"/>
  <c r="F415" i="1"/>
  <c r="F701" i="1"/>
  <c r="F446" i="1"/>
  <c r="F470" i="1"/>
  <c r="F590" i="1"/>
  <c r="F677" i="1"/>
  <c r="F547" i="1"/>
  <c r="F499" i="1"/>
  <c r="F462" i="1"/>
  <c r="F404" i="1"/>
  <c r="F597" i="1"/>
  <c r="F528" i="1"/>
  <c r="F397" i="1"/>
  <c r="F566" i="1"/>
  <c r="F620" i="1"/>
  <c r="F540" i="1"/>
  <c r="F625" i="1"/>
  <c r="F86" i="1"/>
  <c r="F44" i="1"/>
  <c r="F85" i="1"/>
  <c r="F109" i="1"/>
  <c r="F282" i="1"/>
  <c r="F22" i="1"/>
  <c r="F180" i="1"/>
  <c r="F99" i="1"/>
  <c r="M1360" i="4"/>
  <c r="E1356" i="1" s="1"/>
  <c r="J1397" i="4"/>
  <c r="M1397" i="4" s="1"/>
  <c r="M709" i="4"/>
  <c r="E709" i="1" s="1"/>
  <c r="M951" i="4"/>
  <c r="E949" i="1" s="1"/>
  <c r="M1399" i="4"/>
  <c r="E1394" i="1" s="1"/>
  <c r="J1463" i="4"/>
  <c r="M1311" i="4"/>
  <c r="E1308" i="1" s="1"/>
  <c r="J1358" i="4"/>
  <c r="M1358" i="4" s="1"/>
  <c r="J1309" i="4"/>
  <c r="M1309" i="4" s="1"/>
  <c r="N364" i="2"/>
  <c r="D365" i="1" s="1"/>
  <c r="L369" i="6"/>
  <c r="L90" i="6"/>
  <c r="L240" i="6"/>
  <c r="L34" i="6"/>
  <c r="L106" i="6"/>
  <c r="L251" i="6"/>
  <c r="L220" i="6"/>
  <c r="P231" i="10"/>
  <c r="F232" i="1" s="1"/>
  <c r="P356" i="10"/>
  <c r="F357" i="1" s="1"/>
  <c r="P293" i="16"/>
  <c r="P34" i="11"/>
  <c r="F35" i="1" s="1"/>
  <c r="P1247" i="16"/>
  <c r="P1262" i="16"/>
  <c r="F1260" i="1" s="1"/>
  <c r="P1277" i="16"/>
  <c r="F1275" i="1" s="1"/>
  <c r="P1057" i="16"/>
  <c r="F1055" i="1" s="1"/>
  <c r="P1266" i="16"/>
  <c r="F1264" i="1" s="1"/>
  <c r="P1078" i="16"/>
  <c r="F1076" i="1" s="1"/>
  <c r="P86" i="11"/>
  <c r="P182" i="11"/>
  <c r="P1346" i="10"/>
  <c r="F1343" i="1" s="1"/>
  <c r="P828" i="10"/>
  <c r="P719" i="10"/>
  <c r="P791" i="10"/>
  <c r="P849" i="10"/>
  <c r="P831" i="10"/>
  <c r="F831" i="1" s="1"/>
  <c r="P806" i="10"/>
  <c r="F806" i="1" s="1"/>
  <c r="P756" i="10"/>
  <c r="P740" i="10"/>
  <c r="F740" i="1" s="1"/>
  <c r="P724" i="10"/>
  <c r="F724" i="1" s="1"/>
  <c r="L127" i="6"/>
  <c r="L270" i="6"/>
  <c r="I271" i="1" s="1"/>
  <c r="L32" i="6"/>
  <c r="L148" i="6"/>
  <c r="L356" i="6"/>
  <c r="L213" i="6"/>
  <c r="L272" i="6"/>
  <c r="L303" i="6"/>
  <c r="P256" i="17"/>
  <c r="P118" i="11"/>
  <c r="F119" i="1" s="1"/>
  <c r="P315" i="16"/>
  <c r="P331" i="16"/>
  <c r="F332" i="1" s="1"/>
  <c r="P1189" i="10"/>
  <c r="P359" i="10"/>
  <c r="P639" i="10"/>
  <c r="F640" i="1" s="1"/>
  <c r="P696" i="10"/>
  <c r="F697" i="1" s="1"/>
  <c r="P549" i="10"/>
  <c r="F550" i="1" s="1"/>
  <c r="L10" i="6"/>
  <c r="L26" i="6"/>
  <c r="L58" i="6"/>
  <c r="L74" i="6"/>
  <c r="L198" i="6"/>
  <c r="L214" i="6"/>
  <c r="L222" i="6"/>
  <c r="L230" i="6"/>
  <c r="L238" i="6"/>
  <c r="L269" i="6"/>
  <c r="L277" i="6"/>
  <c r="L285" i="6"/>
  <c r="L293" i="6"/>
  <c r="L301" i="6"/>
  <c r="L308" i="6"/>
  <c r="L322" i="6"/>
  <c r="L330" i="6"/>
  <c r="L338" i="6"/>
  <c r="L346" i="6"/>
  <c r="L377" i="6"/>
  <c r="L19" i="6"/>
  <c r="L39" i="6"/>
  <c r="L59" i="6"/>
  <c r="L79" i="6"/>
  <c r="L99" i="6"/>
  <c r="L107" i="6"/>
  <c r="L119" i="6"/>
  <c r="L124" i="6"/>
  <c r="L163" i="6"/>
  <c r="L203" i="6"/>
  <c r="L235" i="6"/>
  <c r="L313" i="6"/>
  <c r="L319" i="6"/>
  <c r="L335" i="6"/>
  <c r="L343" i="6"/>
  <c r="L164" i="6"/>
  <c r="L184" i="6"/>
  <c r="L216" i="6"/>
  <c r="L232" i="6"/>
  <c r="L279" i="6"/>
  <c r="L295" i="6"/>
  <c r="L336" i="6"/>
  <c r="L363" i="6"/>
  <c r="I364" i="1" s="1"/>
  <c r="L371" i="6"/>
  <c r="I372" i="1" s="1"/>
  <c r="L133" i="6"/>
  <c r="L209" i="6"/>
  <c r="L225" i="6"/>
  <c r="L249" i="6"/>
  <c r="L307" i="6"/>
  <c r="L315" i="6"/>
  <c r="L349" i="6"/>
  <c r="L357" i="6"/>
  <c r="P45" i="11"/>
  <c r="F46" i="1" s="1"/>
  <c r="P63" i="11"/>
  <c r="F64" i="1" s="1"/>
  <c r="P89" i="11"/>
  <c r="F90" i="1" s="1"/>
  <c r="P164" i="11"/>
  <c r="P263" i="16"/>
  <c r="P279" i="16"/>
  <c r="P287" i="16"/>
  <c r="F288" i="1" s="1"/>
  <c r="P295" i="16"/>
  <c r="P306" i="16"/>
  <c r="P324" i="16"/>
  <c r="P249" i="16"/>
  <c r="F250" i="1" s="1"/>
  <c r="P257" i="16"/>
  <c r="P264" i="16"/>
  <c r="F265" i="1" s="1"/>
  <c r="P272" i="16"/>
  <c r="P288" i="16"/>
  <c r="P296" i="16"/>
  <c r="F297" i="1" s="1"/>
  <c r="P303" i="16"/>
  <c r="F304" i="1" s="1"/>
  <c r="P318" i="16"/>
  <c r="P337" i="16"/>
  <c r="P345" i="16"/>
  <c r="P353" i="16"/>
  <c r="P242" i="16"/>
  <c r="P261" i="16"/>
  <c r="P277" i="16"/>
  <c r="P326" i="16"/>
  <c r="P334" i="16"/>
  <c r="P346" i="16"/>
  <c r="P354" i="16"/>
  <c r="P367" i="16"/>
  <c r="F368" i="1" s="1"/>
  <c r="P373" i="16"/>
  <c r="P377" i="16"/>
  <c r="F378" i="1" s="1"/>
  <c r="P255" i="16"/>
  <c r="F256" i="1" s="1"/>
  <c r="P266" i="16"/>
  <c r="F267" i="1" s="1"/>
  <c r="P278" i="16"/>
  <c r="F279" i="1" s="1"/>
  <c r="P286" i="16"/>
  <c r="F287" i="1" s="1"/>
  <c r="P294" i="16"/>
  <c r="F295" i="1" s="1"/>
  <c r="P313" i="16"/>
  <c r="P319" i="16"/>
  <c r="F320" i="1" s="1"/>
  <c r="P335" i="16"/>
  <c r="P351" i="16"/>
  <c r="P305" i="10"/>
  <c r="P339" i="10"/>
  <c r="F340" i="1" s="1"/>
  <c r="P373" i="10"/>
  <c r="P279" i="10"/>
  <c r="P320" i="10"/>
  <c r="P332" i="10"/>
  <c r="F333" i="1" s="1"/>
  <c r="P348" i="10"/>
  <c r="M1348" i="10"/>
  <c r="P1348" i="10" s="1"/>
  <c r="F1345" i="1" s="1"/>
  <c r="P268" i="10"/>
  <c r="P276" i="10"/>
  <c r="P292" i="10"/>
  <c r="P311" i="10"/>
  <c r="P318" i="10"/>
  <c r="P325" i="10"/>
  <c r="F326" i="1" s="1"/>
  <c r="P341" i="10"/>
  <c r="P304" i="10"/>
  <c r="F305" i="1" s="1"/>
  <c r="P312" i="10"/>
  <c r="P358" i="10"/>
  <c r="L18" i="6"/>
  <c r="L66" i="6"/>
  <c r="L82" i="6"/>
  <c r="L114" i="6"/>
  <c r="L134" i="6"/>
  <c r="L154" i="6"/>
  <c r="L194" i="6"/>
  <c r="L202" i="6"/>
  <c r="L210" i="6"/>
  <c r="L218" i="6"/>
  <c r="L226" i="6"/>
  <c r="L234" i="6"/>
  <c r="L242" i="6"/>
  <c r="L254" i="6"/>
  <c r="L273" i="6"/>
  <c r="L304" i="6"/>
  <c r="L326" i="6"/>
  <c r="L334" i="6"/>
  <c r="L342" i="6"/>
  <c r="L350" i="6"/>
  <c r="L365" i="6"/>
  <c r="L15" i="6"/>
  <c r="L43" i="6"/>
  <c r="L55" i="6"/>
  <c r="L63" i="6"/>
  <c r="L83" i="6"/>
  <c r="L95" i="6"/>
  <c r="L103" i="6"/>
  <c r="L171" i="6"/>
  <c r="L183" i="6"/>
  <c r="L191" i="6"/>
  <c r="L207" i="6"/>
  <c r="L223" i="6"/>
  <c r="L239" i="6"/>
  <c r="L323" i="6"/>
  <c r="L331" i="6"/>
  <c r="L339" i="6"/>
  <c r="L176" i="6"/>
  <c r="L212" i="6"/>
  <c r="L228" i="6"/>
  <c r="L236" i="6"/>
  <c r="L256" i="6"/>
  <c r="L267" i="6"/>
  <c r="L283" i="6"/>
  <c r="L299" i="6"/>
  <c r="L344" i="6"/>
  <c r="L149" i="6"/>
  <c r="L161" i="6"/>
  <c r="L185" i="6"/>
  <c r="L201" i="6"/>
  <c r="L229" i="6"/>
  <c r="L318" i="6"/>
  <c r="L337" i="6"/>
  <c r="L345" i="6"/>
  <c r="L353" i="6"/>
  <c r="L361" i="6"/>
  <c r="L368" i="6"/>
  <c r="L376" i="6"/>
  <c r="L364" i="6"/>
  <c r="M364" i="4"/>
  <c r="E365" i="1" s="1"/>
  <c r="L367" i="6"/>
  <c r="L121" i="6"/>
  <c r="L50" i="6"/>
  <c r="L42" i="6"/>
  <c r="L187" i="6"/>
  <c r="L224" i="6"/>
  <c r="P291" i="16"/>
  <c r="F292" i="1" s="1"/>
  <c r="P236" i="16"/>
  <c r="F237" i="1" s="1"/>
  <c r="L206" i="6"/>
  <c r="L98" i="6"/>
  <c r="L219" i="6"/>
  <c r="M1464" i="9"/>
  <c r="O1464" i="9" s="1"/>
  <c r="P327" i="10"/>
  <c r="P306" i="10"/>
  <c r="P280" i="16"/>
  <c r="P361" i="16"/>
  <c r="P32" i="11"/>
  <c r="P88" i="11"/>
  <c r="P959" i="17"/>
  <c r="F1380" i="1" s="1"/>
  <c r="P887" i="17"/>
  <c r="P403" i="17"/>
  <c r="P362" i="17"/>
  <c r="F787" i="1" s="1"/>
  <c r="P963" i="17"/>
  <c r="F1384" i="1" s="1"/>
  <c r="P366" i="17"/>
  <c r="P554" i="10"/>
  <c r="F555" i="1" s="1"/>
  <c r="P620" i="10"/>
  <c r="F621" i="1" s="1"/>
  <c r="P703" i="10"/>
  <c r="F704" i="1" s="1"/>
  <c r="L51" i="6"/>
  <c r="L91" i="6"/>
  <c r="L179" i="6"/>
  <c r="L96" i="6"/>
  <c r="L248" i="6"/>
  <c r="L352" i="6"/>
  <c r="L61" i="6"/>
  <c r="L268" i="6"/>
  <c r="P167" i="11"/>
  <c r="P121" i="11"/>
  <c r="F122" i="1" s="1"/>
  <c r="P1080" i="10"/>
  <c r="F1078" i="1" s="1"/>
  <c r="P1165" i="10"/>
  <c r="F1163" i="1" s="1"/>
  <c r="P1247" i="10"/>
  <c r="P1011" i="10"/>
  <c r="F1009" i="1" s="1"/>
  <c r="P1152" i="10"/>
  <c r="F1150" i="1" s="1"/>
  <c r="L360" i="6"/>
  <c r="L117" i="6"/>
  <c r="L169" i="6"/>
  <c r="L321" i="6"/>
  <c r="L372" i="6"/>
  <c r="P62" i="11"/>
  <c r="P111" i="11"/>
  <c r="F112" i="1" s="1"/>
  <c r="P183" i="11"/>
  <c r="P154" i="11"/>
  <c r="F155" i="1" s="1"/>
  <c r="P56" i="11"/>
  <c r="F57" i="1" s="1"/>
  <c r="P82" i="11"/>
  <c r="F83" i="1" s="1"/>
  <c r="P185" i="11"/>
  <c r="P173" i="11"/>
  <c r="F174" i="1" s="1"/>
  <c r="P165" i="11"/>
  <c r="P197" i="11"/>
  <c r="P232" i="16"/>
  <c r="P252" i="16"/>
  <c r="F253" i="1" s="1"/>
  <c r="P267" i="16"/>
  <c r="F268" i="1" s="1"/>
  <c r="P320" i="16"/>
  <c r="P336" i="16"/>
  <c r="P352" i="16"/>
  <c r="F353" i="1" s="1"/>
  <c r="P229" i="16"/>
  <c r="F230" i="1" s="1"/>
  <c r="P237" i="16"/>
  <c r="P245" i="16"/>
  <c r="F246" i="1" s="1"/>
  <c r="P253" i="16"/>
  <c r="F254" i="1" s="1"/>
  <c r="P268" i="16"/>
  <c r="P276" i="16"/>
  <c r="P284" i="16"/>
  <c r="P292" i="16"/>
  <c r="P300" i="16"/>
  <c r="P307" i="16"/>
  <c r="F308" i="1" s="1"/>
  <c r="P333" i="16"/>
  <c r="P341" i="16"/>
  <c r="F1185" i="1"/>
  <c r="F1221" i="1"/>
  <c r="F706" i="1"/>
  <c r="F1243" i="1"/>
  <c r="F1181" i="1"/>
  <c r="F1317" i="1"/>
  <c r="F1134" i="1"/>
  <c r="F1004" i="1"/>
  <c r="F1000" i="1"/>
  <c r="F990" i="1"/>
  <c r="F1162" i="1"/>
  <c r="F1167" i="1"/>
  <c r="F1052" i="1"/>
  <c r="F1270" i="1"/>
  <c r="F1147" i="1"/>
  <c r="F1152" i="1"/>
  <c r="F917" i="1"/>
  <c r="F902" i="1"/>
  <c r="F898" i="1"/>
  <c r="F923" i="1"/>
  <c r="F934" i="1"/>
  <c r="F666" i="1"/>
  <c r="F479" i="1"/>
  <c r="F534" i="1"/>
  <c r="F605" i="1"/>
  <c r="F645" i="1"/>
  <c r="F494" i="1"/>
  <c r="F606" i="1"/>
  <c r="F658" i="1"/>
  <c r="F452" i="1"/>
  <c r="F685" i="1"/>
  <c r="F424" i="1"/>
  <c r="F526" i="1"/>
  <c r="F599" i="1"/>
  <c r="F428" i="1"/>
  <c r="F495" i="1"/>
  <c r="F624" i="1"/>
  <c r="F567" i="1"/>
  <c r="F473" i="1"/>
  <c r="F517" i="1"/>
  <c r="F388" i="1"/>
  <c r="F641" i="1"/>
  <c r="F469" i="1"/>
  <c r="F529" i="1"/>
  <c r="F448" i="1"/>
  <c r="F417" i="1"/>
  <c r="F612" i="1"/>
  <c r="F695" i="1"/>
  <c r="F591" i="1"/>
  <c r="F668" i="1"/>
  <c r="F577" i="1"/>
  <c r="F558" i="1"/>
  <c r="F698" i="1"/>
  <c r="F628" i="1"/>
  <c r="F545" i="1"/>
  <c r="F637" i="1"/>
  <c r="F663" i="1"/>
  <c r="F617" i="1"/>
  <c r="F435" i="1"/>
  <c r="F1406" i="1"/>
  <c r="F1302" i="1"/>
  <c r="F1377" i="1"/>
  <c r="F1111" i="1"/>
  <c r="F1215" i="1"/>
  <c r="F978" i="1"/>
  <c r="F1132" i="1"/>
  <c r="F1290" i="1"/>
  <c r="F1158" i="1"/>
  <c r="F1099" i="1"/>
  <c r="F1119" i="1"/>
  <c r="F906" i="1"/>
  <c r="F745" i="1"/>
  <c r="F842" i="1"/>
  <c r="F838" i="1"/>
  <c r="F727" i="1"/>
  <c r="F755" i="1"/>
  <c r="F832" i="1"/>
  <c r="F702" i="1"/>
  <c r="F503" i="1"/>
  <c r="F619" i="1"/>
  <c r="F511" i="1"/>
  <c r="F623" i="1"/>
  <c r="F387" i="1"/>
  <c r="F474" i="1"/>
  <c r="F618" i="1"/>
  <c r="F560" i="1"/>
  <c r="F455" i="1"/>
  <c r="F703" i="1"/>
  <c r="F689" i="1"/>
  <c r="F405" i="1"/>
  <c r="F538" i="1"/>
  <c r="F638" i="1"/>
  <c r="F489" i="1"/>
  <c r="F570" i="1"/>
  <c r="F536" i="1"/>
  <c r="F673" i="1"/>
  <c r="F458" i="1"/>
  <c r="F667" i="1"/>
  <c r="F688" i="1"/>
  <c r="F553" i="1"/>
  <c r="F423" i="1"/>
  <c r="F700" i="1"/>
  <c r="F402" i="1"/>
  <c r="F418" i="1"/>
  <c r="F543" i="1"/>
  <c r="F699" i="1"/>
  <c r="F514" i="1"/>
  <c r="F576" i="1"/>
  <c r="F584" i="1"/>
  <c r="F676" i="1"/>
  <c r="F601" i="1"/>
  <c r="F672" i="1"/>
  <c r="F460" i="1"/>
  <c r="F639" i="1"/>
  <c r="F515" i="1"/>
  <c r="F649" i="1"/>
  <c r="F873" i="1"/>
  <c r="F1397" i="1"/>
  <c r="F1442" i="1"/>
  <c r="F1363" i="1"/>
  <c r="F1422" i="1"/>
  <c r="F1205" i="1"/>
  <c r="F1452" i="1"/>
  <c r="F919" i="1"/>
  <c r="F1443" i="1"/>
  <c r="F1178" i="1"/>
  <c r="P986" i="11"/>
  <c r="F60" i="1"/>
  <c r="F121" i="1"/>
  <c r="F1285" i="1"/>
  <c r="F723" i="1"/>
  <c r="F850" i="1"/>
  <c r="F713" i="1"/>
  <c r="F789" i="1"/>
  <c r="F848" i="1"/>
  <c r="F807" i="1"/>
  <c r="F589" i="1"/>
  <c r="P270" i="16"/>
  <c r="F271" i="1" s="1"/>
  <c r="P329" i="16"/>
  <c r="P233" i="16"/>
  <c r="F234" i="1" s="1"/>
  <c r="P350" i="10"/>
  <c r="P250" i="10"/>
  <c r="F251" i="1" s="1"/>
  <c r="L146" i="6"/>
  <c r="F765" i="1"/>
  <c r="F840" i="1"/>
  <c r="F762" i="1"/>
  <c r="F1164" i="1"/>
  <c r="F794" i="1"/>
  <c r="F1305" i="1"/>
  <c r="F1143" i="1"/>
  <c r="F1018" i="1"/>
  <c r="F539" i="1"/>
  <c r="F710" i="1"/>
  <c r="F747" i="1"/>
  <c r="F1091" i="1"/>
  <c r="F721" i="1"/>
  <c r="F1016" i="1"/>
  <c r="F385" i="1"/>
  <c r="F1303" i="1"/>
  <c r="F1293" i="1"/>
  <c r="P670" i="10"/>
  <c r="F671" i="1" s="1"/>
  <c r="P629" i="10"/>
  <c r="F630" i="1" s="1"/>
  <c r="P911" i="11"/>
  <c r="P943" i="17"/>
  <c r="F1364" i="1" s="1"/>
  <c r="P263" i="11"/>
  <c r="P901" i="17"/>
  <c r="F1323" i="1" s="1"/>
  <c r="F955" i="1"/>
  <c r="F1217" i="1"/>
  <c r="F1269" i="1"/>
  <c r="F670" i="1"/>
  <c r="F1208" i="1"/>
  <c r="F1373" i="1"/>
  <c r="F631" i="1"/>
  <c r="P1075" i="10"/>
  <c r="F1073" i="1" s="1"/>
  <c r="F819" i="1"/>
  <c r="F1439" i="1"/>
  <c r="F1368" i="1"/>
  <c r="F1297" i="1"/>
  <c r="F784" i="1"/>
  <c r="F936" i="1"/>
  <c r="F477" i="1"/>
  <c r="F632" i="1"/>
  <c r="F801" i="1"/>
  <c r="F588" i="1"/>
  <c r="F686" i="1"/>
  <c r="F716" i="1"/>
  <c r="F586" i="1"/>
  <c r="F427" i="1"/>
  <c r="F1448" i="1"/>
  <c r="P1087" i="10"/>
  <c r="F1085" i="1" s="1"/>
  <c r="F1194" i="1"/>
  <c r="F856" i="1"/>
  <c r="F579" i="1"/>
  <c r="F1300" i="1"/>
  <c r="P1007" i="16"/>
  <c r="F1005" i="1" s="1"/>
  <c r="P837" i="16"/>
  <c r="P984" i="16"/>
  <c r="F982" i="1" s="1"/>
  <c r="P963" i="16"/>
  <c r="F961" i="1" s="1"/>
  <c r="P953" i="16"/>
  <c r="F951" i="1" s="1"/>
  <c r="P1001" i="16"/>
  <c r="F999" i="1" s="1"/>
  <c r="P1216" i="16"/>
  <c r="F1214" i="1" s="1"/>
  <c r="P1069" i="16"/>
  <c r="F1067" i="1" s="1"/>
  <c r="P1123" i="16"/>
  <c r="F1121" i="1" s="1"/>
  <c r="P9" i="11"/>
  <c r="P821" i="11"/>
  <c r="F1237" i="1" s="1"/>
  <c r="F1288" i="1"/>
  <c r="F1145" i="1"/>
  <c r="F1198" i="1"/>
  <c r="P1227" i="16"/>
  <c r="F1225" i="1" s="1"/>
  <c r="P314" i="17"/>
  <c r="F739" i="1" s="1"/>
  <c r="F1053" i="1"/>
  <c r="F1093" i="1"/>
  <c r="P1140" i="16"/>
  <c r="F1138" i="1" s="1"/>
  <c r="P1255" i="16"/>
  <c r="F1253" i="1" s="1"/>
  <c r="P1270" i="16"/>
  <c r="F1268" i="1" s="1"/>
  <c r="P999" i="16"/>
  <c r="F997" i="1" s="1"/>
  <c r="P1148" i="16"/>
  <c r="F1146" i="1" s="1"/>
  <c r="P1037" i="16"/>
  <c r="F1035" i="1" s="1"/>
  <c r="P695" i="10"/>
  <c r="F696" i="1" s="1"/>
  <c r="P628" i="10"/>
  <c r="F629" i="1" s="1"/>
  <c r="P323" i="10"/>
  <c r="P288" i="10"/>
  <c r="P398" i="16"/>
  <c r="F399" i="1" s="1"/>
  <c r="P174" i="11"/>
  <c r="F175" i="1" s="1"/>
  <c r="P169" i="11"/>
  <c r="F170" i="1" s="1"/>
  <c r="P262" i="11"/>
  <c r="F681" i="1" s="1"/>
  <c r="P46" i="11"/>
  <c r="F47" i="1" s="1"/>
  <c r="P936" i="11"/>
  <c r="F1351" i="1" s="1"/>
  <c r="P102" i="11"/>
  <c r="F103" i="1" s="1"/>
  <c r="P52" i="11"/>
  <c r="P958" i="17"/>
  <c r="F1379" i="1" s="1"/>
  <c r="P930" i="17"/>
  <c r="F1352" i="1" s="1"/>
  <c r="M363" i="17"/>
  <c r="P363" i="17" s="1"/>
  <c r="F788" i="1" s="1"/>
  <c r="M43" i="17"/>
  <c r="M59" i="17"/>
  <c r="M141" i="17"/>
  <c r="M186" i="17"/>
  <c r="P186" i="17" s="1"/>
  <c r="F370" i="1" s="1"/>
  <c r="M961" i="17"/>
  <c r="P961" i="17" s="1"/>
  <c r="F1382" i="1" s="1"/>
  <c r="M8" i="17"/>
  <c r="M80" i="17"/>
  <c r="M102" i="17"/>
  <c r="M191" i="17"/>
  <c r="M421" i="11"/>
  <c r="P421" i="11" s="1"/>
  <c r="F839" i="1" s="1"/>
  <c r="M131" i="11"/>
  <c r="P131" i="11" s="1"/>
  <c r="M147" i="11"/>
  <c r="M894" i="11"/>
  <c r="P894" i="11" s="1"/>
  <c r="M126" i="11"/>
  <c r="M178" i="11"/>
  <c r="P178" i="11" s="1"/>
  <c r="F179" i="1" s="1"/>
  <c r="M44" i="11"/>
  <c r="P44" i="11" s="1"/>
  <c r="F45" i="1" s="1"/>
  <c r="M129" i="11"/>
  <c r="M97" i="11"/>
  <c r="P97" i="11" s="1"/>
  <c r="F98" i="1" s="1"/>
  <c r="M191" i="11"/>
  <c r="M18" i="11"/>
  <c r="M140" i="11"/>
  <c r="P140" i="11" s="1"/>
  <c r="M1173" i="16"/>
  <c r="P1173" i="16" s="1"/>
  <c r="F1171" i="1" s="1"/>
  <c r="M987" i="16"/>
  <c r="P987" i="16" s="1"/>
  <c r="F985" i="1" s="1"/>
  <c r="M1138" i="16"/>
  <c r="P1138" i="16" s="1"/>
  <c r="F1136" i="1" s="1"/>
  <c r="M1189" i="16"/>
  <c r="P1189" i="16" s="1"/>
  <c r="M1286" i="16"/>
  <c r="P1286" i="16" s="1"/>
  <c r="F1284" i="1" s="1"/>
  <c r="M759" i="16"/>
  <c r="P759" i="16" s="1"/>
  <c r="F759" i="1" s="1"/>
  <c r="M228" i="16"/>
  <c r="P228" i="16" s="1"/>
  <c r="M271" i="16"/>
  <c r="P271" i="16" s="1"/>
  <c r="F272" i="1" s="1"/>
  <c r="M1328" i="16"/>
  <c r="P1328" i="16" s="1"/>
  <c r="M241" i="16"/>
  <c r="P241" i="16" s="1"/>
  <c r="M363" i="16"/>
  <c r="P363" i="16" s="1"/>
  <c r="M359" i="16"/>
  <c r="P359" i="16" s="1"/>
  <c r="M340" i="10"/>
  <c r="P340" i="10" s="1"/>
  <c r="M321" i="10"/>
  <c r="P321" i="10" s="1"/>
  <c r="M353" i="10"/>
  <c r="P353" i="10" s="1"/>
  <c r="M226" i="10"/>
  <c r="P226" i="10" s="1"/>
  <c r="M308" i="10"/>
  <c r="P308" i="10" s="1"/>
  <c r="F309" i="1" s="1"/>
  <c r="M338" i="10"/>
  <c r="P338" i="10" s="1"/>
  <c r="F339" i="1" s="1"/>
  <c r="M21" i="17"/>
  <c r="M37" i="17"/>
  <c r="M53" i="17"/>
  <c r="M120" i="17"/>
  <c r="M167" i="17"/>
  <c r="M253" i="17"/>
  <c r="M22" i="17"/>
  <c r="M104" i="17"/>
  <c r="M142" i="17"/>
  <c r="M162" i="17"/>
  <c r="M185" i="17"/>
  <c r="M629" i="11"/>
  <c r="P629" i="11" s="1"/>
  <c r="F1045" i="1" s="1"/>
  <c r="M207" i="11"/>
  <c r="P207" i="11" s="1"/>
  <c r="M84" i="11"/>
  <c r="M16" i="11"/>
  <c r="M158" i="11"/>
  <c r="M109" i="11"/>
  <c r="M1111" i="16"/>
  <c r="P1111" i="16" s="1"/>
  <c r="F1109" i="1" s="1"/>
  <c r="M1153" i="16"/>
  <c r="P1153" i="16" s="1"/>
  <c r="F1151" i="1" s="1"/>
  <c r="M1192" i="16"/>
  <c r="P1192" i="16" s="1"/>
  <c r="F1190" i="1" s="1"/>
  <c r="M827" i="16"/>
  <c r="P827" i="16" s="1"/>
  <c r="F827" i="1" s="1"/>
  <c r="M275" i="16"/>
  <c r="P275" i="16" s="1"/>
  <c r="M260" i="16"/>
  <c r="P260" i="16" s="1"/>
  <c r="F261" i="1" s="1"/>
  <c r="M290" i="16"/>
  <c r="P290" i="16" s="1"/>
  <c r="M309" i="10"/>
  <c r="P309" i="10" s="1"/>
  <c r="F310" i="1" s="1"/>
  <c r="M351" i="10"/>
  <c r="P351" i="10" s="1"/>
  <c r="M567" i="10"/>
  <c r="P567" i="10" s="1"/>
  <c r="F568" i="1" s="1"/>
  <c r="M248" i="10"/>
  <c r="P248" i="10" s="1"/>
  <c r="F249" i="1" s="1"/>
  <c r="M344" i="10"/>
  <c r="P344" i="10" s="1"/>
  <c r="M654" i="10"/>
  <c r="P654" i="10" s="1"/>
  <c r="F655" i="1" s="1"/>
  <c r="M357" i="10"/>
  <c r="P357" i="10" s="1"/>
  <c r="M238" i="10"/>
  <c r="P238" i="10" s="1"/>
  <c r="M293" i="10"/>
  <c r="P293" i="10" s="1"/>
  <c r="M342" i="10"/>
  <c r="P342" i="10" s="1"/>
  <c r="P969" i="17"/>
  <c r="F1390" i="1" s="1"/>
  <c r="P279" i="17"/>
  <c r="F1296" i="1"/>
  <c r="F1294" i="1"/>
  <c r="F1002" i="1"/>
  <c r="F1080" i="1"/>
  <c r="F1227" i="1"/>
  <c r="F1097" i="1"/>
  <c r="F891" i="1"/>
  <c r="F957" i="1"/>
  <c r="F1057" i="1"/>
  <c r="F731" i="1"/>
  <c r="F818" i="1"/>
  <c r="F965" i="1"/>
  <c r="F772" i="1"/>
  <c r="F594" i="1"/>
  <c r="F1375" i="1"/>
  <c r="F947" i="1"/>
  <c r="F1330" i="1"/>
  <c r="F512" i="1"/>
  <c r="F748" i="1"/>
  <c r="P1139" i="10"/>
  <c r="F1137" i="1" s="1"/>
  <c r="F1292" i="1"/>
  <c r="F776" i="1"/>
  <c r="F1014" i="1"/>
  <c r="F766" i="1"/>
  <c r="F1369" i="1"/>
  <c r="F520" i="1"/>
  <c r="F968" i="1"/>
  <c r="F939" i="1"/>
  <c r="F1086" i="1"/>
  <c r="F996" i="1"/>
  <c r="F1033" i="1"/>
  <c r="F989" i="1"/>
  <c r="F901" i="1"/>
  <c r="P1254" i="10"/>
  <c r="F1252" i="1" s="1"/>
  <c r="P961" i="10"/>
  <c r="P543" i="10"/>
  <c r="F544" i="1" s="1"/>
  <c r="F1087" i="1"/>
  <c r="P330" i="10"/>
  <c r="P1350" i="10"/>
  <c r="P561" i="10"/>
  <c r="F562" i="1" s="1"/>
  <c r="P586" i="10"/>
  <c r="F587" i="1" s="1"/>
  <c r="P51" i="11"/>
  <c r="P461" i="11"/>
  <c r="P951" i="17"/>
  <c r="F1372" i="1" s="1"/>
  <c r="P955" i="17"/>
  <c r="F1376" i="1" s="1"/>
  <c r="P907" i="17"/>
  <c r="P889" i="17"/>
  <c r="F1311" i="1" s="1"/>
  <c r="P281" i="17"/>
  <c r="P903" i="17"/>
  <c r="M15" i="17"/>
  <c r="M31" i="17"/>
  <c r="M147" i="17"/>
  <c r="M177" i="17"/>
  <c r="M180" i="17"/>
  <c r="P180" i="17" s="1"/>
  <c r="M24" i="17"/>
  <c r="M74" i="17"/>
  <c r="M187" i="17"/>
  <c r="M80" i="11"/>
  <c r="P80" i="11" s="1"/>
  <c r="M932" i="11"/>
  <c r="P932" i="11" s="1"/>
  <c r="M186" i="11"/>
  <c r="P186" i="11" s="1"/>
  <c r="F186" i="1" s="1"/>
  <c r="M36" i="11"/>
  <c r="P36" i="11" s="1"/>
  <c r="M123" i="11"/>
  <c r="P123" i="11" s="1"/>
  <c r="F124" i="1" s="1"/>
  <c r="M176" i="11"/>
  <c r="M314" i="16"/>
  <c r="P314" i="16" s="1"/>
  <c r="M360" i="16"/>
  <c r="P360" i="16" s="1"/>
  <c r="M311" i="16"/>
  <c r="P311" i="16" s="1"/>
  <c r="M355" i="10"/>
  <c r="P355" i="10" s="1"/>
  <c r="M232" i="10"/>
  <c r="P232" i="10" s="1"/>
  <c r="M295" i="10"/>
  <c r="P295" i="10" s="1"/>
  <c r="M237" i="10"/>
  <c r="P237" i="10" s="1"/>
  <c r="M315" i="10"/>
  <c r="P315" i="10" s="1"/>
  <c r="M242" i="10"/>
  <c r="P242" i="10" s="1"/>
  <c r="M346" i="10"/>
  <c r="P346" i="10" s="1"/>
  <c r="M9" i="17"/>
  <c r="P9" i="17" s="1"/>
  <c r="M33" i="17"/>
  <c r="M57" i="17"/>
  <c r="M113" i="17"/>
  <c r="M149" i="17"/>
  <c r="M171" i="17"/>
  <c r="M16" i="17"/>
  <c r="M88" i="17"/>
  <c r="M122" i="17"/>
  <c r="M146" i="17"/>
  <c r="M15" i="11"/>
  <c r="M54" i="11"/>
  <c r="M200" i="11"/>
  <c r="P200" i="11" s="1"/>
  <c r="F377" i="1" s="1"/>
  <c r="M33" i="11"/>
  <c r="M68" i="11"/>
  <c r="M283" i="16"/>
  <c r="P283" i="16" s="1"/>
  <c r="M344" i="16"/>
  <c r="P344" i="16" s="1"/>
  <c r="M349" i="16"/>
  <c r="P349" i="16" s="1"/>
  <c r="M358" i="16"/>
  <c r="P358" i="16" s="1"/>
  <c r="M227" i="16"/>
  <c r="P227" i="16" s="1"/>
  <c r="M282" i="16"/>
  <c r="P282" i="16" s="1"/>
  <c r="F283" i="1" s="1"/>
  <c r="M343" i="10"/>
  <c r="P343" i="10" s="1"/>
  <c r="F344" i="1" s="1"/>
  <c r="M317" i="10"/>
  <c r="P317" i="10" s="1"/>
  <c r="F318" i="1" s="1"/>
  <c r="M241" i="10"/>
  <c r="P241" i="10" s="1"/>
  <c r="M349" i="10"/>
  <c r="P349" i="10" s="1"/>
  <c r="M277" i="10"/>
  <c r="P277" i="10" s="1"/>
  <c r="M334" i="10"/>
  <c r="P334" i="10" s="1"/>
  <c r="P953" i="17"/>
  <c r="F1374" i="1" s="1"/>
  <c r="N7" i="2"/>
  <c r="D8" i="1" s="1"/>
  <c r="F895" i="1"/>
  <c r="F472" i="1"/>
  <c r="F1299" i="1"/>
  <c r="F1125" i="1"/>
  <c r="F650" i="1"/>
  <c r="F411" i="1"/>
  <c r="F970" i="1"/>
  <c r="F1195" i="1"/>
  <c r="P982" i="10"/>
  <c r="F841" i="1"/>
  <c r="F1044" i="1"/>
  <c r="F1304" i="1"/>
  <c r="F583" i="1"/>
  <c r="F826" i="1"/>
  <c r="F1283" i="1"/>
  <c r="F1388" i="1"/>
  <c r="F817" i="1"/>
  <c r="F648" i="1"/>
  <c r="F767" i="1"/>
  <c r="F1153" i="1"/>
  <c r="F735" i="1"/>
  <c r="F1306" i="1"/>
  <c r="F1456" i="1"/>
  <c r="F1318" i="1"/>
  <c r="F1229" i="1"/>
  <c r="F861" i="1"/>
  <c r="F431" i="1"/>
  <c r="P181" i="11"/>
  <c r="P456" i="11"/>
  <c r="F874" i="1" s="1"/>
  <c r="F1258" i="1"/>
  <c r="P313" i="10"/>
  <c r="P273" i="10"/>
  <c r="P211" i="11"/>
  <c r="F564" i="1" s="1"/>
  <c r="P133" i="11"/>
  <c r="P938" i="17"/>
  <c r="F1359" i="1" s="1"/>
  <c r="P904" i="17"/>
  <c r="M940" i="17"/>
  <c r="P940" i="17" s="1"/>
  <c r="F1361" i="1" s="1"/>
  <c r="M35" i="17"/>
  <c r="M51" i="17"/>
  <c r="M117" i="17"/>
  <c r="M18" i="17"/>
  <c r="M90" i="17"/>
  <c r="M110" i="17"/>
  <c r="M95" i="11"/>
  <c r="P95" i="11" s="1"/>
  <c r="M202" i="11"/>
  <c r="P202" i="11" s="1"/>
  <c r="M12" i="11"/>
  <c r="M98" i="11"/>
  <c r="M142" i="11"/>
  <c r="M64" i="11"/>
  <c r="P64" i="11" s="1"/>
  <c r="M113" i="11"/>
  <c r="M157" i="11"/>
  <c r="M184" i="11"/>
  <c r="P184" i="11" s="1"/>
  <c r="M256" i="16"/>
  <c r="P256" i="16" s="1"/>
  <c r="F257" i="1" s="1"/>
  <c r="M348" i="16"/>
  <c r="P348" i="16" s="1"/>
  <c r="M225" i="16"/>
  <c r="P225" i="16" s="1"/>
  <c r="F226" i="1" s="1"/>
  <c r="M226" i="16"/>
  <c r="P226" i="16" s="1"/>
  <c r="M235" i="16"/>
  <c r="P235" i="16" s="1"/>
  <c r="F236" i="1" s="1"/>
  <c r="M347" i="10"/>
  <c r="P347" i="10" s="1"/>
  <c r="M227" i="10"/>
  <c r="P227" i="10" s="1"/>
  <c r="M244" i="10"/>
  <c r="P244" i="10" s="1"/>
  <c r="F245" i="1" s="1"/>
  <c r="M280" i="10"/>
  <c r="P280" i="10" s="1"/>
  <c r="M337" i="10"/>
  <c r="P337" i="10" s="1"/>
  <c r="M378" i="10"/>
  <c r="P378" i="10" s="1"/>
  <c r="M289" i="10"/>
  <c r="P289" i="10" s="1"/>
  <c r="M322" i="10"/>
  <c r="P322" i="10" s="1"/>
  <c r="M13" i="17"/>
  <c r="M29" i="17"/>
  <c r="M45" i="17"/>
  <c r="M99" i="17"/>
  <c r="M145" i="17"/>
  <c r="M175" i="17"/>
  <c r="M10" i="17"/>
  <c r="M82" i="17"/>
  <c r="M114" i="17"/>
  <c r="M150" i="17"/>
  <c r="M178" i="17"/>
  <c r="M195" i="17"/>
  <c r="M38" i="11"/>
  <c r="P38" i="11" s="1"/>
  <c r="F39" i="1" s="1"/>
  <c r="M143" i="11"/>
  <c r="P143" i="11" s="1"/>
  <c r="M180" i="11"/>
  <c r="P180" i="11" s="1"/>
  <c r="M259" i="16"/>
  <c r="P259" i="16" s="1"/>
  <c r="F260" i="1" s="1"/>
  <c r="M310" i="16"/>
  <c r="P310" i="16" s="1"/>
  <c r="M321" i="16"/>
  <c r="P321" i="16" s="1"/>
  <c r="M265" i="16"/>
  <c r="P265" i="16" s="1"/>
  <c r="M262" i="16"/>
  <c r="P262" i="16" s="1"/>
  <c r="F263" i="1" s="1"/>
  <c r="M323" i="16"/>
  <c r="P323" i="16" s="1"/>
  <c r="M335" i="10"/>
  <c r="P335" i="10" s="1"/>
  <c r="M228" i="10"/>
  <c r="P228" i="10" s="1"/>
  <c r="M328" i="10"/>
  <c r="P328" i="10" s="1"/>
  <c r="F329" i="1" s="1"/>
  <c r="M239" i="10"/>
  <c r="P239" i="10" s="1"/>
  <c r="M284" i="10"/>
  <c r="P284" i="10" s="1"/>
  <c r="M265" i="10"/>
  <c r="P265" i="10" s="1"/>
  <c r="M326" i="10"/>
  <c r="P326" i="10" s="1"/>
  <c r="F40" i="1"/>
  <c r="F61" i="1"/>
  <c r="F104" i="1"/>
  <c r="F302" i="1"/>
  <c r="F244" i="1"/>
  <c r="F24" i="1"/>
  <c r="F210" i="1"/>
  <c r="F77" i="1"/>
  <c r="F177" i="1"/>
  <c r="F152" i="1"/>
  <c r="F205" i="1"/>
  <c r="F1438" i="1"/>
  <c r="F1385" i="1"/>
  <c r="F1367" i="1"/>
  <c r="F914" i="1"/>
  <c r="F1231" i="1"/>
  <c r="F1210" i="1"/>
  <c r="F869" i="1"/>
  <c r="F1254" i="1"/>
  <c r="F945" i="1"/>
  <c r="F908" i="1"/>
  <c r="F1341" i="1"/>
  <c r="F909" i="1"/>
  <c r="F1389" i="1"/>
  <c r="F1430" i="1"/>
  <c r="F1233" i="1"/>
  <c r="F1392" i="1"/>
  <c r="F940" i="1"/>
  <c r="F929" i="1"/>
  <c r="F878" i="1"/>
  <c r="F792" i="1"/>
  <c r="F808" i="1"/>
  <c r="F518" i="1"/>
  <c r="F1319" i="1"/>
  <c r="F504" i="1"/>
  <c r="F12" i="1"/>
  <c r="F1421" i="1"/>
  <c r="F930" i="1"/>
  <c r="F890" i="1"/>
  <c r="F373" i="1"/>
  <c r="F1437" i="1"/>
  <c r="F1405" i="1"/>
  <c r="F1327" i="1"/>
  <c r="F910" i="1"/>
  <c r="F1440" i="1"/>
  <c r="F732" i="1"/>
  <c r="F911" i="1"/>
  <c r="F942" i="1"/>
  <c r="F1441" i="1"/>
  <c r="F1312" i="1"/>
  <c r="F770" i="1"/>
  <c r="F1188" i="1"/>
  <c r="F1454" i="1"/>
  <c r="F1417" i="1"/>
  <c r="F886" i="1"/>
  <c r="F912" i="1"/>
  <c r="F456" i="1"/>
  <c r="F1024" i="1"/>
  <c r="F407" i="1"/>
  <c r="F967" i="1"/>
  <c r="F660" i="1"/>
  <c r="F501" i="1"/>
  <c r="F651" i="1"/>
  <c r="F680" i="1"/>
  <c r="F1126" i="1"/>
  <c r="F395" i="1"/>
  <c r="F573" i="1"/>
  <c r="F549" i="1"/>
  <c r="F1357" i="1"/>
  <c r="F933" i="1"/>
  <c r="F835" i="1"/>
  <c r="F627" i="1"/>
  <c r="F937" i="1"/>
  <c r="F212" i="1"/>
  <c r="F441" i="1"/>
  <c r="F1011" i="1"/>
  <c r="F1135" i="1"/>
  <c r="F652" i="1"/>
  <c r="F764" i="1"/>
  <c r="F1453" i="1"/>
  <c r="F984" i="1"/>
  <c r="F1092" i="1"/>
  <c r="F1234" i="1"/>
  <c r="F1222" i="1"/>
  <c r="F1066" i="1"/>
  <c r="F855" i="1"/>
  <c r="F935" i="1"/>
  <c r="F574" i="1"/>
  <c r="F881" i="1"/>
  <c r="F1113" i="1"/>
  <c r="F582" i="1"/>
  <c r="F893" i="1"/>
  <c r="F557" i="1"/>
  <c r="F1241" i="1"/>
  <c r="F578" i="1"/>
  <c r="F252" i="1"/>
  <c r="F657" i="1"/>
  <c r="F603" i="1"/>
  <c r="F493" i="1"/>
  <c r="F987" i="1"/>
  <c r="F1129" i="1"/>
  <c r="F422" i="1"/>
  <c r="F643" i="1"/>
  <c r="F1175" i="1"/>
  <c r="F148" i="1"/>
  <c r="F1180" i="1"/>
  <c r="F960" i="1"/>
  <c r="F565" i="1"/>
  <c r="F551" i="1"/>
  <c r="F1196" i="1"/>
  <c r="F962" i="1"/>
  <c r="F972" i="1"/>
  <c r="F729" i="1"/>
  <c r="F438" i="1"/>
  <c r="F1239" i="1"/>
  <c r="F683" i="1"/>
  <c r="F889" i="1"/>
  <c r="F730" i="1"/>
  <c r="F862" i="1"/>
  <c r="F896" i="1"/>
  <c r="F1381" i="1"/>
  <c r="F816" i="1"/>
  <c r="F434" i="1"/>
  <c r="F602" i="1"/>
  <c r="F656" i="1"/>
  <c r="F1387" i="1"/>
  <c r="F785" i="1"/>
  <c r="F403" i="1"/>
  <c r="F454" i="1"/>
  <c r="F900" i="1"/>
  <c r="F369" i="1"/>
  <c r="F692" i="1"/>
  <c r="F1279" i="1"/>
  <c r="F742" i="1"/>
  <c r="F988" i="1"/>
  <c r="F1236" i="1"/>
  <c r="F858" i="1"/>
  <c r="F461" i="1"/>
  <c r="F608" i="1"/>
  <c r="F752" i="1"/>
  <c r="F457" i="1"/>
  <c r="F1030" i="1"/>
  <c r="F1010" i="1"/>
  <c r="F786" i="1"/>
  <c r="F127" i="1"/>
  <c r="F1079" i="1"/>
  <c r="F571" i="1"/>
  <c r="F659" i="1"/>
  <c r="F575" i="1"/>
  <c r="F1263" i="1"/>
  <c r="F991" i="1"/>
  <c r="F1131" i="1"/>
  <c r="F974" i="1"/>
  <c r="F829" i="1"/>
  <c r="F1328" i="1"/>
  <c r="F687" i="1"/>
  <c r="F743" i="1"/>
  <c r="F1348" i="1"/>
  <c r="F722" i="1"/>
  <c r="F1346" i="1"/>
  <c r="F1141" i="1"/>
  <c r="F726" i="1"/>
  <c r="F604" i="1"/>
  <c r="F580" i="1"/>
  <c r="F1435" i="1"/>
  <c r="F780" i="1"/>
  <c r="F633" i="1"/>
  <c r="F615" i="1"/>
  <c r="F610" i="1"/>
  <c r="F744" i="1"/>
  <c r="F391" i="1"/>
  <c r="F925" i="1"/>
  <c r="F1204" i="1"/>
  <c r="F554" i="1"/>
  <c r="F613" i="1"/>
  <c r="F1366" i="1"/>
  <c r="F398" i="1"/>
  <c r="F635" i="1"/>
  <c r="F1120" i="1"/>
  <c r="F384" i="1"/>
  <c r="F1224" i="1"/>
  <c r="F525" i="1"/>
  <c r="F943" i="1"/>
  <c r="F1028" i="1"/>
  <c r="F394" i="1"/>
  <c r="F120" i="1"/>
  <c r="F214" i="1"/>
  <c r="F581" i="1"/>
  <c r="F500" i="1"/>
  <c r="F738" i="1"/>
  <c r="F1133" i="1"/>
  <c r="F892" i="1"/>
  <c r="F51" i="1"/>
  <c r="F459" i="1"/>
  <c r="F1200" i="1"/>
  <c r="F508" i="1"/>
  <c r="F408" i="1"/>
  <c r="F443" i="1"/>
  <c r="F537" i="1"/>
  <c r="F977" i="1"/>
  <c r="F231" i="1"/>
  <c r="F1262" i="1"/>
  <c r="F1331" i="1"/>
  <c r="F1447" i="1"/>
  <c r="F1336" i="1"/>
  <c r="F1186" i="1"/>
  <c r="F1226" i="1"/>
  <c r="F1427" i="1"/>
  <c r="F1232" i="1"/>
  <c r="F1211" i="1"/>
  <c r="F1191" i="1"/>
  <c r="F1206" i="1"/>
  <c r="F1391" i="1"/>
  <c r="F1445" i="1"/>
  <c r="F1197" i="1"/>
  <c r="F1248" i="1"/>
  <c r="F1272" i="1"/>
  <c r="F1228" i="1"/>
  <c r="F1413" i="1"/>
  <c r="F1265" i="1"/>
  <c r="F1220" i="1"/>
  <c r="F1321" i="1"/>
  <c r="F931" i="1"/>
  <c r="F1432" i="1"/>
  <c r="F880" i="1"/>
  <c r="F1362" i="1"/>
  <c r="F1350" i="1"/>
  <c r="F758" i="1"/>
  <c r="F1415" i="1"/>
  <c r="F1383" i="1"/>
  <c r="F932" i="1"/>
  <c r="F1426" i="1"/>
  <c r="F1386" i="1"/>
  <c r="F1313" i="1"/>
  <c r="F1358" i="1"/>
  <c r="F888" i="1"/>
  <c r="F1282" i="1"/>
  <c r="F1183" i="1"/>
  <c r="F944" i="1"/>
  <c r="P77" i="11"/>
  <c r="F866" i="1"/>
  <c r="F915" i="1"/>
  <c r="F1401" i="1"/>
  <c r="F1433" i="1"/>
  <c r="F1353" i="1"/>
  <c r="F1342" i="1"/>
  <c r="F1429" i="1"/>
  <c r="F1371" i="1"/>
  <c r="F1411" i="1"/>
  <c r="F1316" i="1"/>
  <c r="F916" i="1"/>
  <c r="F1428" i="1"/>
  <c r="F918" i="1"/>
  <c r="F920" i="1"/>
  <c r="F1455" i="1"/>
  <c r="F142" i="1"/>
  <c r="F1142" i="1"/>
  <c r="P195" i="11"/>
  <c r="P172" i="11"/>
  <c r="F1322" i="1"/>
  <c r="F1247" i="1"/>
  <c r="P144" i="11"/>
  <c r="F145" i="1" s="1"/>
  <c r="F1423" i="1"/>
  <c r="F138" i="1"/>
  <c r="F21" i="1"/>
  <c r="F871" i="1"/>
  <c r="P419" i="11"/>
  <c r="F371" i="1"/>
  <c r="F757" i="1"/>
  <c r="F1334" i="1"/>
  <c r="F946" i="1"/>
  <c r="F1212" i="1"/>
  <c r="P58" i="11"/>
  <c r="F59" i="1" s="1"/>
  <c r="P40" i="11"/>
  <c r="P286" i="11"/>
  <c r="F48" i="1"/>
  <c r="F58" i="1"/>
  <c r="F1184" i="1"/>
  <c r="F1403" i="1"/>
  <c r="F1457" i="1"/>
  <c r="F1419" i="1"/>
  <c r="F1407" i="1"/>
  <c r="F1436" i="1"/>
  <c r="F1395" i="1"/>
  <c r="F1424" i="1"/>
  <c r="F669" i="1"/>
  <c r="F137" i="1"/>
  <c r="F82" i="1"/>
  <c r="F1360" i="1"/>
  <c r="F1001" i="1"/>
  <c r="F1199" i="1"/>
  <c r="F715" i="1"/>
  <c r="F665" i="1"/>
  <c r="F894" i="1"/>
  <c r="F510" i="1"/>
  <c r="F1450" i="1"/>
  <c r="F107" i="1"/>
  <c r="F642" i="1"/>
  <c r="F913" i="1"/>
  <c r="F442" i="1"/>
  <c r="F952" i="1"/>
  <c r="F1148" i="1"/>
  <c r="F975" i="1"/>
  <c r="F447" i="1"/>
  <c r="F207" i="1"/>
  <c r="F88" i="1"/>
  <c r="F1177" i="1"/>
  <c r="F664" i="1"/>
  <c r="F563" i="1"/>
  <c r="F675" i="1"/>
  <c r="F1201" i="1"/>
  <c r="F1036" i="1"/>
  <c r="F614" i="1"/>
  <c r="F195" i="1"/>
  <c r="F55" i="1"/>
  <c r="F1179" i="1"/>
  <c r="F247" i="1"/>
  <c r="F1249" i="1"/>
  <c r="F135" i="1"/>
  <c r="F69" i="1"/>
  <c r="F193" i="1"/>
  <c r="F1108" i="1"/>
  <c r="F1276" i="1"/>
  <c r="F1168" i="1"/>
  <c r="F1161" i="1"/>
  <c r="F1216" i="1"/>
  <c r="F1277" i="1"/>
  <c r="F986" i="1"/>
  <c r="F1069" i="1"/>
  <c r="F1032" i="1"/>
  <c r="F1244" i="1"/>
  <c r="F1207" i="1"/>
  <c r="F1013" i="1"/>
  <c r="F1209" i="1"/>
  <c r="F845" i="1"/>
  <c r="F654" i="1"/>
  <c r="F1320" i="1"/>
  <c r="F572" i="1"/>
  <c r="F851" i="1"/>
  <c r="F363" i="1"/>
  <c r="F552" i="1"/>
  <c r="F1408" i="1"/>
  <c r="F1144" i="1"/>
  <c r="F502" i="1"/>
  <c r="F129" i="1"/>
  <c r="F1083" i="1"/>
  <c r="F995" i="1"/>
  <c r="F1256" i="1"/>
  <c r="F983" i="1"/>
  <c r="F1049" i="1"/>
  <c r="F1046" i="1"/>
  <c r="F956" i="1"/>
  <c r="F1128" i="1"/>
  <c r="F1047" i="1"/>
  <c r="F1274" i="1"/>
  <c r="F1192" i="1"/>
  <c r="F1029" i="1"/>
  <c r="F992" i="1"/>
  <c r="F1157" i="1"/>
  <c r="F1165" i="1"/>
  <c r="F1154" i="1"/>
  <c r="F964" i="1"/>
  <c r="F1246" i="1"/>
  <c r="F1060" i="1"/>
  <c r="F804" i="1"/>
  <c r="F1418" i="1"/>
  <c r="F802" i="1"/>
  <c r="F569" i="1"/>
  <c r="F852" i="1"/>
  <c r="F1378" i="1"/>
  <c r="F924" i="1"/>
  <c r="F1169" i="1"/>
  <c r="F147" i="1"/>
  <c r="F1063" i="1"/>
  <c r="F225" i="1"/>
  <c r="F131" i="1"/>
  <c r="F533" i="1"/>
  <c r="F1101" i="1"/>
  <c r="F143" i="1"/>
  <c r="F1223" i="1"/>
  <c r="F1182" i="1"/>
  <c r="F979" i="1"/>
  <c r="F1139" i="1"/>
  <c r="F1019" i="1"/>
  <c r="F1286" i="1"/>
  <c r="F1176" i="1"/>
  <c r="F1173" i="1"/>
  <c r="F1250" i="1"/>
  <c r="F1159" i="1"/>
  <c r="F1098" i="1"/>
  <c r="F1037" i="1"/>
  <c r="F1219" i="1"/>
  <c r="F777" i="1"/>
  <c r="F769" i="1"/>
  <c r="F1451" i="1"/>
  <c r="F559" i="1"/>
  <c r="F872" i="1"/>
  <c r="F235" i="1"/>
  <c r="F1280" i="1"/>
  <c r="F167" i="1"/>
  <c r="F110" i="1"/>
  <c r="F876" i="1"/>
  <c r="F433" i="1"/>
  <c r="F1089" i="1"/>
  <c r="F1008" i="1"/>
  <c r="F1096" i="1"/>
  <c r="F1266" i="1"/>
  <c r="F1025" i="1"/>
  <c r="F1115" i="1"/>
  <c r="F1259" i="1"/>
  <c r="F976" i="1"/>
  <c r="F1281" i="1"/>
  <c r="F1193" i="1"/>
  <c r="F1081" i="1"/>
  <c r="F1056" i="1"/>
  <c r="F1023" i="1"/>
  <c r="F1105" i="1"/>
  <c r="F1062" i="1"/>
  <c r="F1102" i="1"/>
  <c r="F981" i="1"/>
  <c r="F1117" i="1"/>
  <c r="F1278" i="1"/>
  <c r="F1012" i="1"/>
  <c r="F1156" i="1"/>
  <c r="F864" i="1"/>
  <c r="F805" i="1"/>
  <c r="F556" i="1"/>
  <c r="F813" i="1"/>
  <c r="F774" i="1"/>
  <c r="F867" i="1"/>
  <c r="F622" i="1"/>
  <c r="F647" i="1"/>
  <c r="F1412" i="1"/>
  <c r="F626" i="1"/>
  <c r="F691" i="1"/>
  <c r="F595" i="1"/>
  <c r="I594" i="1"/>
  <c r="J1463" i="15"/>
  <c r="H1464" i="15"/>
  <c r="J1464" i="15" s="1"/>
  <c r="P504" i="17"/>
  <c r="F928" i="1" s="1"/>
  <c r="M333" i="11"/>
  <c r="P333" i="11" s="1"/>
  <c r="M467" i="11"/>
  <c r="P467" i="11" s="1"/>
  <c r="F884" i="1" s="1"/>
  <c r="M984" i="11"/>
  <c r="P984" i="11" s="1"/>
  <c r="F1396" i="1" s="1"/>
  <c r="M925" i="11"/>
  <c r="P925" i="11" s="1"/>
  <c r="F1340" i="1" s="1"/>
  <c r="M206" i="11"/>
  <c r="P206" i="11" s="1"/>
  <c r="F464" i="1" s="1"/>
  <c r="P1360" i="16"/>
  <c r="P391" i="16"/>
  <c r="F392" i="1" s="1"/>
  <c r="M711" i="16"/>
  <c r="P711" i="16" s="1"/>
  <c r="P955" i="10"/>
  <c r="F953" i="1" s="1"/>
  <c r="M1328" i="10"/>
  <c r="P1328" i="10" s="1"/>
  <c r="M711" i="10"/>
  <c r="P711" i="10" s="1"/>
  <c r="M645" i="10"/>
  <c r="P645" i="10" s="1"/>
  <c r="F646" i="1" s="1"/>
  <c r="I1464" i="5"/>
  <c r="G1459" i="1" s="1"/>
  <c r="I600" i="1" l="1"/>
  <c r="I655" i="1"/>
  <c r="I707" i="1"/>
  <c r="I672" i="1"/>
  <c r="I484" i="1"/>
  <c r="I653" i="1"/>
  <c r="I487" i="1"/>
  <c r="I400" i="1"/>
  <c r="F1399" i="1"/>
  <c r="F879" i="1"/>
  <c r="I556" i="1"/>
  <c r="I455" i="1"/>
  <c r="I702" i="1"/>
  <c r="I641" i="1"/>
  <c r="I683" i="1"/>
  <c r="F178" i="1"/>
  <c r="F741" i="1"/>
  <c r="F1333" i="1"/>
  <c r="F790" i="1"/>
  <c r="F719" i="1"/>
  <c r="I407" i="1"/>
  <c r="K1047" i="11"/>
  <c r="L1047" i="11" s="1"/>
  <c r="N1047" i="11" s="1"/>
  <c r="F132" i="1"/>
  <c r="F184" i="1"/>
  <c r="F355" i="1"/>
  <c r="F255" i="1"/>
  <c r="L988" i="13"/>
  <c r="L1276" i="13"/>
  <c r="L897" i="8"/>
  <c r="L477" i="13"/>
  <c r="I699" i="1"/>
  <c r="F144" i="1"/>
  <c r="F52" i="1"/>
  <c r="F1398" i="1"/>
  <c r="F166" i="1"/>
  <c r="F63" i="1"/>
  <c r="F168" i="1"/>
  <c r="F325" i="1"/>
  <c r="F75" i="1"/>
  <c r="L877" i="13"/>
  <c r="F1338" i="1"/>
  <c r="F751" i="1"/>
  <c r="F134" i="1"/>
  <c r="P911" i="7"/>
  <c r="J910" i="1" s="1"/>
  <c r="H707" i="8"/>
  <c r="L788" i="8"/>
  <c r="F9" i="1"/>
  <c r="F70" i="1"/>
  <c r="I554" i="1"/>
  <c r="K554" i="1" s="1"/>
  <c r="M554" i="1" s="1"/>
  <c r="N554" i="1" s="1"/>
  <c r="I674" i="1"/>
  <c r="I489" i="1"/>
  <c r="I703" i="1"/>
  <c r="I471" i="1"/>
  <c r="K471" i="1" s="1"/>
  <c r="M471" i="1" s="1"/>
  <c r="N471" i="1" s="1"/>
  <c r="I486" i="1"/>
  <c r="I627" i="1"/>
  <c r="I508" i="1"/>
  <c r="K1464" i="10"/>
  <c r="F151" i="1"/>
  <c r="F1310" i="1"/>
  <c r="F1349" i="1"/>
  <c r="F105" i="1"/>
  <c r="I611" i="1"/>
  <c r="F97" i="1"/>
  <c r="F93" i="1"/>
  <c r="I430" i="1"/>
  <c r="I435" i="1"/>
  <c r="F215" i="1"/>
  <c r="I537" i="1"/>
  <c r="I545" i="1"/>
  <c r="I681" i="1"/>
  <c r="I461" i="1"/>
  <c r="I639" i="1"/>
  <c r="I543" i="1"/>
  <c r="K543" i="1" s="1"/>
  <c r="M543" i="1" s="1"/>
  <c r="N543" i="1" s="1"/>
  <c r="F183" i="1"/>
  <c r="I503" i="1"/>
  <c r="I577" i="1"/>
  <c r="F795" i="1"/>
  <c r="F1354" i="1"/>
  <c r="F1409" i="1"/>
  <c r="F870" i="1"/>
  <c r="I496" i="1"/>
  <c r="I568" i="1"/>
  <c r="I565" i="1"/>
  <c r="I507" i="1"/>
  <c r="I602" i="1"/>
  <c r="I479" i="1"/>
  <c r="I553" i="1"/>
  <c r="I411" i="1"/>
  <c r="I647" i="1"/>
  <c r="I551" i="1"/>
  <c r="I679" i="1"/>
  <c r="I685" i="1"/>
  <c r="I626" i="1"/>
  <c r="I540" i="1"/>
  <c r="F1332" i="1"/>
  <c r="F146" i="1"/>
  <c r="F1140" i="1"/>
  <c r="F863" i="1"/>
  <c r="F811" i="1"/>
  <c r="K425" i="1"/>
  <c r="M425" i="1" s="1"/>
  <c r="N425" i="1" s="1"/>
  <c r="K496" i="1"/>
  <c r="M496" i="1" s="1"/>
  <c r="N496" i="1" s="1"/>
  <c r="K507" i="1"/>
  <c r="M507" i="1" s="1"/>
  <c r="N507" i="1" s="1"/>
  <c r="I1329" i="1"/>
  <c r="I536" i="1"/>
  <c r="K536" i="1" s="1"/>
  <c r="M536" i="1" s="1"/>
  <c r="N536" i="1" s="1"/>
  <c r="I488" i="1"/>
  <c r="K488" i="1" s="1"/>
  <c r="M488" i="1" s="1"/>
  <c r="N488" i="1" s="1"/>
  <c r="I696" i="1"/>
  <c r="K696" i="1" s="1"/>
  <c r="M696" i="1" s="1"/>
  <c r="N696" i="1" s="1"/>
  <c r="I542" i="1"/>
  <c r="I628" i="1"/>
  <c r="I525" i="1"/>
  <c r="F201" i="1"/>
  <c r="I436" i="1"/>
  <c r="I470" i="1"/>
  <c r="K470" i="1" s="1"/>
  <c r="M470" i="1" s="1"/>
  <c r="N470" i="1" s="1"/>
  <c r="F160" i="1"/>
  <c r="F1314" i="1"/>
  <c r="F980" i="1"/>
  <c r="F959" i="1"/>
  <c r="F291" i="1"/>
  <c r="I365" i="1"/>
  <c r="K365" i="1" s="1"/>
  <c r="L365" i="1" s="1"/>
  <c r="M365" i="1" s="1"/>
  <c r="N365" i="1" s="1"/>
  <c r="F756" i="1"/>
  <c r="L1409" i="13"/>
  <c r="I1404" i="1" s="1"/>
  <c r="K1404" i="1" s="1"/>
  <c r="M1404" i="1" s="1"/>
  <c r="N1404" i="1" s="1"/>
  <c r="L984" i="13"/>
  <c r="L744" i="13"/>
  <c r="L1267" i="13"/>
  <c r="I1343" i="1"/>
  <c r="K1343" i="1" s="1"/>
  <c r="M1343" i="1" s="1"/>
  <c r="N1343" i="1" s="1"/>
  <c r="I1341" i="1"/>
  <c r="L275" i="8"/>
  <c r="L24" i="8"/>
  <c r="L137" i="8"/>
  <c r="L105" i="8"/>
  <c r="L388" i="8"/>
  <c r="I389" i="1" s="1"/>
  <c r="K389" i="1" s="1"/>
  <c r="M389" i="1" s="1"/>
  <c r="N389" i="1" s="1"/>
  <c r="L446" i="8"/>
  <c r="I447" i="1" s="1"/>
  <c r="K447" i="1" s="1"/>
  <c r="M447" i="1" s="1"/>
  <c r="N447" i="1" s="1"/>
  <c r="I367" i="1"/>
  <c r="K367" i="1" s="1"/>
  <c r="L367" i="1" s="1"/>
  <c r="M367" i="1" s="1"/>
  <c r="N367" i="1" s="1"/>
  <c r="L458" i="13"/>
  <c r="I459" i="1" s="1"/>
  <c r="L1154" i="8"/>
  <c r="L1350" i="8"/>
  <c r="I643" i="1"/>
  <c r="I561" i="1"/>
  <c r="L489" i="8"/>
  <c r="H379" i="8"/>
  <c r="L227" i="8"/>
  <c r="L341" i="8"/>
  <c r="L183" i="8"/>
  <c r="I524" i="1"/>
  <c r="K524" i="1" s="1"/>
  <c r="M524" i="1" s="1"/>
  <c r="N524" i="1" s="1"/>
  <c r="L612" i="13"/>
  <c r="I512" i="1"/>
  <c r="I701" i="1"/>
  <c r="K701" i="1" s="1"/>
  <c r="M701" i="1" s="1"/>
  <c r="N701" i="1" s="1"/>
  <c r="L476" i="13"/>
  <c r="I477" i="1" s="1"/>
  <c r="K477" i="1" s="1"/>
  <c r="M477" i="1" s="1"/>
  <c r="N477" i="1" s="1"/>
  <c r="L472" i="13"/>
  <c r="I473" i="1" s="1"/>
  <c r="K473" i="1" s="1"/>
  <c r="M473" i="1" s="1"/>
  <c r="N473" i="1" s="1"/>
  <c r="L417" i="13"/>
  <c r="I418" i="1" s="1"/>
  <c r="L630" i="13"/>
  <c r="I631" i="1" s="1"/>
  <c r="K631" i="1" s="1"/>
  <c r="M631" i="1" s="1"/>
  <c r="N631" i="1" s="1"/>
  <c r="L482" i="13"/>
  <c r="I483" i="1" s="1"/>
  <c r="K483" i="1" s="1"/>
  <c r="M483" i="1" s="1"/>
  <c r="N483" i="1" s="1"/>
  <c r="I494" i="1"/>
  <c r="K494" i="1" s="1"/>
  <c r="M494" i="1" s="1"/>
  <c r="N494" i="1" s="1"/>
  <c r="I678" i="1"/>
  <c r="L540" i="13"/>
  <c r="I541" i="1" s="1"/>
  <c r="K541" i="1" s="1"/>
  <c r="M541" i="1" s="1"/>
  <c r="N541" i="1" s="1"/>
  <c r="I440" i="1"/>
  <c r="K440" i="1" s="1"/>
  <c r="M440" i="1" s="1"/>
  <c r="N440" i="1" s="1"/>
  <c r="L525" i="13"/>
  <c r="I526" i="1" s="1"/>
  <c r="K526" i="1" s="1"/>
  <c r="M526" i="1" s="1"/>
  <c r="N526" i="1" s="1"/>
  <c r="L672" i="13"/>
  <c r="I673" i="1" s="1"/>
  <c r="L656" i="13"/>
  <c r="I657" i="1" s="1"/>
  <c r="K657" i="1" s="1"/>
  <c r="M657" i="1" s="1"/>
  <c r="N657" i="1" s="1"/>
  <c r="I515" i="1"/>
  <c r="K515" i="1" s="1"/>
  <c r="M515" i="1" s="1"/>
  <c r="N515" i="1" s="1"/>
  <c r="I632" i="1"/>
  <c r="K632" i="1" s="1"/>
  <c r="M632" i="1" s="1"/>
  <c r="N632" i="1" s="1"/>
  <c r="I386" i="1"/>
  <c r="I383" i="1"/>
  <c r="K383" i="1" s="1"/>
  <c r="M383" i="1" s="1"/>
  <c r="N383" i="1" s="1"/>
  <c r="I667" i="1"/>
  <c r="K667" i="1" s="1"/>
  <c r="M667" i="1" s="1"/>
  <c r="N667" i="1" s="1"/>
  <c r="I392" i="1"/>
  <c r="I698" i="1"/>
  <c r="I604" i="1"/>
  <c r="K604" i="1" s="1"/>
  <c r="M604" i="1" s="1"/>
  <c r="N604" i="1" s="1"/>
  <c r="I466" i="1"/>
  <c r="K466" i="1" s="1"/>
  <c r="M466" i="1" s="1"/>
  <c r="N466" i="1" s="1"/>
  <c r="I870" i="13"/>
  <c r="L870" i="13" s="1"/>
  <c r="I1044" i="13"/>
  <c r="L1044" i="13" s="1"/>
  <c r="F181" i="1"/>
  <c r="I1329" i="13"/>
  <c r="L1329" i="13" s="1"/>
  <c r="I1263" i="8"/>
  <c r="L1263" i="8" s="1"/>
  <c r="I1368" i="8"/>
  <c r="L1368" i="8" s="1"/>
  <c r="F162" i="1"/>
  <c r="I494" i="13"/>
  <c r="L494" i="13" s="1"/>
  <c r="I495" i="1" s="1"/>
  <c r="K495" i="1" s="1"/>
  <c r="M495" i="1" s="1"/>
  <c r="N495" i="1" s="1"/>
  <c r="I670" i="13"/>
  <c r="L670" i="13" s="1"/>
  <c r="I671" i="1" s="1"/>
  <c r="K671" i="1" s="1"/>
  <c r="M671" i="1" s="1"/>
  <c r="N671" i="1" s="1"/>
  <c r="I428" i="13"/>
  <c r="L428" i="13" s="1"/>
  <c r="I429" i="1" s="1"/>
  <c r="K429" i="1" s="1"/>
  <c r="M429" i="1" s="1"/>
  <c r="N429" i="1" s="1"/>
  <c r="I549" i="13"/>
  <c r="L549" i="13" s="1"/>
  <c r="I550" i="1" s="1"/>
  <c r="K550" i="1" s="1"/>
  <c r="M550" i="1" s="1"/>
  <c r="N550" i="1" s="1"/>
  <c r="I467" i="13"/>
  <c r="L467" i="13" s="1"/>
  <c r="I468" i="1" s="1"/>
  <c r="K468" i="1" s="1"/>
  <c r="M468" i="1" s="1"/>
  <c r="N468" i="1" s="1"/>
  <c r="I491" i="13"/>
  <c r="L491" i="13" s="1"/>
  <c r="I492" i="1" s="1"/>
  <c r="K492" i="1" s="1"/>
  <c r="M492" i="1" s="1"/>
  <c r="N492" i="1" s="1"/>
  <c r="I558" i="13"/>
  <c r="L558" i="13" s="1"/>
  <c r="I559" i="1" s="1"/>
  <c r="K559" i="1" s="1"/>
  <c r="M559" i="1" s="1"/>
  <c r="N559" i="1" s="1"/>
  <c r="I423" i="13"/>
  <c r="L423" i="13" s="1"/>
  <c r="I424" i="1" s="1"/>
  <c r="K424" i="1" s="1"/>
  <c r="M424" i="1" s="1"/>
  <c r="N424" i="1" s="1"/>
  <c r="I590" i="13"/>
  <c r="L590" i="13" s="1"/>
  <c r="I591" i="1" s="1"/>
  <c r="K591" i="1" s="1"/>
  <c r="M591" i="1" s="1"/>
  <c r="N591" i="1" s="1"/>
  <c r="I457" i="13"/>
  <c r="L457" i="13" s="1"/>
  <c r="I458" i="1" s="1"/>
  <c r="K458" i="1" s="1"/>
  <c r="M458" i="1" s="1"/>
  <c r="N458" i="1" s="1"/>
  <c r="I88" i="8"/>
  <c r="L88" i="8" s="1"/>
  <c r="I218" i="8"/>
  <c r="I55" i="8"/>
  <c r="L55" i="8" s="1"/>
  <c r="I333" i="8"/>
  <c r="L333" i="8" s="1"/>
  <c r="I33" i="8"/>
  <c r="L33" i="8" s="1"/>
  <c r="I390" i="8"/>
  <c r="L390" i="8" s="1"/>
  <c r="I391" i="1" s="1"/>
  <c r="K391" i="1" s="1"/>
  <c r="M391" i="1" s="1"/>
  <c r="N391" i="1" s="1"/>
  <c r="I613" i="13"/>
  <c r="L613" i="13" s="1"/>
  <c r="I614" i="1" s="1"/>
  <c r="K614" i="1" s="1"/>
  <c r="M614" i="1" s="1"/>
  <c r="N614" i="1" s="1"/>
  <c r="I445" i="13"/>
  <c r="L445" i="13" s="1"/>
  <c r="I446" i="1" s="1"/>
  <c r="K446" i="1" s="1"/>
  <c r="M446" i="1" s="1"/>
  <c r="N446" i="1" s="1"/>
  <c r="F733" i="1"/>
  <c r="F746" i="1"/>
  <c r="F849" i="1"/>
  <c r="I661" i="1"/>
  <c r="K661" i="1" s="1"/>
  <c r="M661" i="1" s="1"/>
  <c r="N661" i="1" s="1"/>
  <c r="I505" i="1"/>
  <c r="F213" i="1"/>
  <c r="I597" i="1"/>
  <c r="F81" i="1"/>
  <c r="F89" i="1"/>
  <c r="F87" i="1"/>
  <c r="L999" i="8"/>
  <c r="I1136" i="1"/>
  <c r="L1315" i="13"/>
  <c r="L1356" i="13"/>
  <c r="H707" i="13"/>
  <c r="I635" i="1"/>
  <c r="K635" i="1" s="1"/>
  <c r="M635" i="1" s="1"/>
  <c r="N635" i="1" s="1"/>
  <c r="L412" i="13"/>
  <c r="I413" i="1" s="1"/>
  <c r="L865" i="8"/>
  <c r="I865" i="1" s="1"/>
  <c r="K865" i="1" s="1"/>
  <c r="L865" i="1" s="1"/>
  <c r="M865" i="1" s="1"/>
  <c r="N865" i="1" s="1"/>
  <c r="I443" i="1"/>
  <c r="K443" i="1" s="1"/>
  <c r="M443" i="1" s="1"/>
  <c r="N443" i="1" s="1"/>
  <c r="I662" i="1"/>
  <c r="K662" i="1" s="1"/>
  <c r="M662" i="1" s="1"/>
  <c r="N662" i="1" s="1"/>
  <c r="L569" i="8"/>
  <c r="L628" i="8"/>
  <c r="I629" i="1" s="1"/>
  <c r="K629" i="1" s="1"/>
  <c r="M629" i="1" s="1"/>
  <c r="N629" i="1" s="1"/>
  <c r="I624" i="1"/>
  <c r="K624" i="1" s="1"/>
  <c r="M624" i="1" s="1"/>
  <c r="N624" i="1" s="1"/>
  <c r="I605" i="1"/>
  <c r="K605" i="1" s="1"/>
  <c r="M605" i="1" s="1"/>
  <c r="N605" i="1" s="1"/>
  <c r="I609" i="1"/>
  <c r="I453" i="1"/>
  <c r="I689" i="1"/>
  <c r="I682" i="1"/>
  <c r="I552" i="1"/>
  <c r="I502" i="1"/>
  <c r="K502" i="1" s="1"/>
  <c r="M502" i="1" s="1"/>
  <c r="N502" i="1" s="1"/>
  <c r="I617" i="1"/>
  <c r="K617" i="1" s="1"/>
  <c r="M617" i="1" s="1"/>
  <c r="N617" i="1" s="1"/>
  <c r="I585" i="1"/>
  <c r="K585" i="1" s="1"/>
  <c r="M585" i="1" s="1"/>
  <c r="N585" i="1" s="1"/>
  <c r="I387" i="1"/>
  <c r="I450" i="1"/>
  <c r="K450" i="1" s="1"/>
  <c r="M450" i="1" s="1"/>
  <c r="N450" i="1" s="1"/>
  <c r="I625" i="1"/>
  <c r="K625" i="1" s="1"/>
  <c r="M625" i="1" s="1"/>
  <c r="N625" i="1" s="1"/>
  <c r="I533" i="1"/>
  <c r="K533" i="1" s="1"/>
  <c r="M533" i="1" s="1"/>
  <c r="N533" i="1" s="1"/>
  <c r="I406" i="1"/>
  <c r="K406" i="1" s="1"/>
  <c r="M406" i="1" s="1"/>
  <c r="N406" i="1" s="1"/>
  <c r="F32" i="1"/>
  <c r="I690" i="1"/>
  <c r="K690" i="1" s="1"/>
  <c r="M690" i="1" s="1"/>
  <c r="N690" i="1" s="1"/>
  <c r="I659" i="1"/>
  <c r="K659" i="1" s="1"/>
  <c r="M659" i="1" s="1"/>
  <c r="N659" i="1" s="1"/>
  <c r="F41" i="1"/>
  <c r="F290" i="1"/>
  <c r="F274" i="1"/>
  <c r="F276" i="1"/>
  <c r="F53" i="1"/>
  <c r="K1464" i="2"/>
  <c r="N1464" i="2" s="1"/>
  <c r="D1459" i="1" s="1"/>
  <c r="L1229" i="13"/>
  <c r="I1227" i="1" s="1"/>
  <c r="K1227" i="1" s="1"/>
  <c r="M1227" i="1" s="1"/>
  <c r="N1227" i="1" s="1"/>
  <c r="L176" i="8"/>
  <c r="L873" i="13"/>
  <c r="I873" i="1" s="1"/>
  <c r="F73" i="1"/>
  <c r="M1397" i="7"/>
  <c r="I375" i="1"/>
  <c r="K375" i="1" s="1"/>
  <c r="L375" i="1" s="1"/>
  <c r="M375" i="1" s="1"/>
  <c r="N375" i="1" s="1"/>
  <c r="I706" i="1"/>
  <c r="I589" i="1"/>
  <c r="I253" i="1"/>
  <c r="K253" i="1" s="1"/>
  <c r="M253" i="1" s="1"/>
  <c r="N253" i="1" s="1"/>
  <c r="I693" i="1"/>
  <c r="L86" i="8"/>
  <c r="I439" i="1"/>
  <c r="K439" i="1" s="1"/>
  <c r="M439" i="1" s="1"/>
  <c r="N439" i="1" s="1"/>
  <c r="I520" i="1"/>
  <c r="K520" i="1" s="1"/>
  <c r="M520" i="1" s="1"/>
  <c r="N520" i="1" s="1"/>
  <c r="I442" i="1"/>
  <c r="K442" i="1" s="1"/>
  <c r="M442" i="1" s="1"/>
  <c r="N442" i="1" s="1"/>
  <c r="I633" i="1"/>
  <c r="I498" i="1"/>
  <c r="K498" i="1" s="1"/>
  <c r="M498" i="1" s="1"/>
  <c r="N498" i="1" s="1"/>
  <c r="I474" i="1"/>
  <c r="K474" i="1" s="1"/>
  <c r="M474" i="1" s="1"/>
  <c r="N474" i="1" s="1"/>
  <c r="I531" i="1"/>
  <c r="K531" i="1" s="1"/>
  <c r="M531" i="1" s="1"/>
  <c r="N531" i="1" s="1"/>
  <c r="I437" i="1"/>
  <c r="I599" i="1"/>
  <c r="I670" i="1"/>
  <c r="K670" i="1" s="1"/>
  <c r="M670" i="1" s="1"/>
  <c r="N670" i="1" s="1"/>
  <c r="K1464" i="16"/>
  <c r="L1464" i="16" s="1"/>
  <c r="N1464" i="16" s="1"/>
  <c r="F50" i="1"/>
  <c r="F1329" i="1"/>
  <c r="L901" i="13"/>
  <c r="I900" i="1" s="1"/>
  <c r="L898" i="13"/>
  <c r="I373" i="1"/>
  <c r="I280" i="1"/>
  <c r="K386" i="1"/>
  <c r="M386" i="1" s="1"/>
  <c r="N386" i="1" s="1"/>
  <c r="K467" i="1"/>
  <c r="M467" i="1" s="1"/>
  <c r="N467" i="1" s="1"/>
  <c r="K521" i="1"/>
  <c r="M521" i="1" s="1"/>
  <c r="N521" i="1" s="1"/>
  <c r="K430" i="1"/>
  <c r="M430" i="1" s="1"/>
  <c r="N430" i="1" s="1"/>
  <c r="F68" i="1"/>
  <c r="I547" i="1"/>
  <c r="K547" i="1" s="1"/>
  <c r="M547" i="1" s="1"/>
  <c r="N547" i="1" s="1"/>
  <c r="I480" i="1"/>
  <c r="I587" i="1"/>
  <c r="K587" i="1" s="1"/>
  <c r="M587" i="1" s="1"/>
  <c r="N587" i="1" s="1"/>
  <c r="I595" i="1"/>
  <c r="K595" i="1" s="1"/>
  <c r="M595" i="1" s="1"/>
  <c r="N595" i="1" s="1"/>
  <c r="F78" i="1"/>
  <c r="F65" i="1"/>
  <c r="F141" i="1"/>
  <c r="I1010" i="1"/>
  <c r="P958" i="7"/>
  <c r="J956" i="1" s="1"/>
  <c r="I419" i="1"/>
  <c r="K419" i="1" s="1"/>
  <c r="M419" i="1" s="1"/>
  <c r="N419" i="1" s="1"/>
  <c r="I295" i="1"/>
  <c r="K295" i="1" s="1"/>
  <c r="M295" i="1" s="1"/>
  <c r="N295" i="1" s="1"/>
  <c r="I691" i="1"/>
  <c r="K691" i="1" s="1"/>
  <c r="M691" i="1" s="1"/>
  <c r="N691" i="1" s="1"/>
  <c r="I445" i="1"/>
  <c r="I666" i="1"/>
  <c r="I593" i="1"/>
  <c r="K593" i="1" s="1"/>
  <c r="M593" i="1" s="1"/>
  <c r="N593" i="1" s="1"/>
  <c r="I469" i="1"/>
  <c r="K469" i="1" s="1"/>
  <c r="M469" i="1" s="1"/>
  <c r="N469" i="1" s="1"/>
  <c r="I460" i="1"/>
  <c r="K460" i="1" s="1"/>
  <c r="M460" i="1" s="1"/>
  <c r="N460" i="1" s="1"/>
  <c r="I485" i="1"/>
  <c r="K485" i="1" s="1"/>
  <c r="M485" i="1" s="1"/>
  <c r="N485" i="1" s="1"/>
  <c r="I620" i="1"/>
  <c r="K620" i="1" s="1"/>
  <c r="M620" i="1" s="1"/>
  <c r="N620" i="1" s="1"/>
  <c r="I684" i="1"/>
  <c r="K684" i="1" s="1"/>
  <c r="M684" i="1" s="1"/>
  <c r="N684" i="1" s="1"/>
  <c r="F153" i="1"/>
  <c r="I474" i="8"/>
  <c r="L474" i="8" s="1"/>
  <c r="I475" i="1" s="1"/>
  <c r="K475" i="1" s="1"/>
  <c r="M475" i="1" s="1"/>
  <c r="N475" i="1" s="1"/>
  <c r="F176" i="1"/>
  <c r="F96" i="1"/>
  <c r="F497" i="1"/>
  <c r="K497" i="1" s="1"/>
  <c r="M497" i="1" s="1"/>
  <c r="N497" i="1" s="1"/>
  <c r="F165" i="1"/>
  <c r="I528" i="1"/>
  <c r="I646" i="1"/>
  <c r="I677" i="1"/>
  <c r="K677" i="1" s="1"/>
  <c r="M677" i="1" s="1"/>
  <c r="N677" i="1" s="1"/>
  <c r="I510" i="1"/>
  <c r="K510" i="1" s="1"/>
  <c r="M510" i="1" s="1"/>
  <c r="N510" i="1" s="1"/>
  <c r="I557" i="1"/>
  <c r="K557" i="1" s="1"/>
  <c r="M557" i="1" s="1"/>
  <c r="N557" i="1" s="1"/>
  <c r="I451" i="1"/>
  <c r="K451" i="1" s="1"/>
  <c r="M451" i="1" s="1"/>
  <c r="N451" i="1" s="1"/>
  <c r="I694" i="1"/>
  <c r="K694" i="1" s="1"/>
  <c r="M694" i="1" s="1"/>
  <c r="N694" i="1" s="1"/>
  <c r="I649" i="1"/>
  <c r="K649" i="1" s="1"/>
  <c r="M649" i="1" s="1"/>
  <c r="N649" i="1" s="1"/>
  <c r="I481" i="1"/>
  <c r="K481" i="1" s="1"/>
  <c r="M481" i="1" s="1"/>
  <c r="N481" i="1" s="1"/>
  <c r="I579" i="1"/>
  <c r="I394" i="1"/>
  <c r="K394" i="1" s="1"/>
  <c r="M394" i="1" s="1"/>
  <c r="N394" i="1" s="1"/>
  <c r="I504" i="1"/>
  <c r="K504" i="1" s="1"/>
  <c r="M504" i="1" s="1"/>
  <c r="N504" i="1" s="1"/>
  <c r="I688" i="1"/>
  <c r="K688" i="1" s="1"/>
  <c r="M688" i="1" s="1"/>
  <c r="N688" i="1" s="1"/>
  <c r="I564" i="1"/>
  <c r="I1374" i="13"/>
  <c r="L1374" i="13" s="1"/>
  <c r="H379" i="13"/>
  <c r="I379" i="13" s="1"/>
  <c r="F116" i="1"/>
  <c r="F173" i="1"/>
  <c r="F33" i="1"/>
  <c r="I395" i="1"/>
  <c r="K395" i="1" s="1"/>
  <c r="M395" i="1" s="1"/>
  <c r="N395" i="1" s="1"/>
  <c r="I1397" i="13"/>
  <c r="L1397" i="13" s="1"/>
  <c r="I566" i="1"/>
  <c r="K566" i="1" s="1"/>
  <c r="M566" i="1" s="1"/>
  <c r="N566" i="1" s="1"/>
  <c r="I610" i="1"/>
  <c r="K610" i="1" s="1"/>
  <c r="M610" i="1" s="1"/>
  <c r="N610" i="1" s="1"/>
  <c r="I417" i="1"/>
  <c r="K417" i="1" s="1"/>
  <c r="M417" i="1" s="1"/>
  <c r="N417" i="1" s="1"/>
  <c r="I572" i="1"/>
  <c r="K572" i="1" s="1"/>
  <c r="M572" i="1" s="1"/>
  <c r="N572" i="1" s="1"/>
  <c r="I412" i="1"/>
  <c r="K412" i="1" s="1"/>
  <c r="M412" i="1" s="1"/>
  <c r="N412" i="1" s="1"/>
  <c r="I463" i="1"/>
  <c r="K463" i="1" s="1"/>
  <c r="M463" i="1" s="1"/>
  <c r="N463" i="1" s="1"/>
  <c r="I511" i="1"/>
  <c r="K511" i="1" s="1"/>
  <c r="M511" i="1" s="1"/>
  <c r="N511" i="1" s="1"/>
  <c r="I546" i="1"/>
  <c r="K546" i="1" s="1"/>
  <c r="M546" i="1" s="1"/>
  <c r="N546" i="1" s="1"/>
  <c r="I421" i="1"/>
  <c r="F25" i="1"/>
  <c r="F185" i="1"/>
  <c r="F217" i="1"/>
  <c r="F16" i="1"/>
  <c r="H1463" i="13"/>
  <c r="I1463" i="13" s="1"/>
  <c r="L1463" i="13" s="1"/>
  <c r="F101" i="1"/>
  <c r="F37" i="1"/>
  <c r="I1331" i="1"/>
  <c r="K1331" i="1" s="1"/>
  <c r="M1331" i="1" s="1"/>
  <c r="N1331" i="1" s="1"/>
  <c r="I384" i="1"/>
  <c r="I87" i="1"/>
  <c r="K87" i="1" s="1"/>
  <c r="M87" i="1" s="1"/>
  <c r="N87" i="1" s="1"/>
  <c r="I567" i="1"/>
  <c r="K567" i="1" s="1"/>
  <c r="M567" i="1" s="1"/>
  <c r="N567" i="1" s="1"/>
  <c r="I416" i="1"/>
  <c r="K416" i="1" s="1"/>
  <c r="M416" i="1" s="1"/>
  <c r="N416" i="1" s="1"/>
  <c r="I456" i="1"/>
  <c r="I534" i="1"/>
  <c r="K534" i="1" s="1"/>
  <c r="M534" i="1" s="1"/>
  <c r="N534" i="1" s="1"/>
  <c r="I652" i="1"/>
  <c r="K652" i="1" s="1"/>
  <c r="M652" i="1" s="1"/>
  <c r="N652" i="1" s="1"/>
  <c r="I449" i="1"/>
  <c r="I414" i="1"/>
  <c r="K414" i="1" s="1"/>
  <c r="M414" i="1" s="1"/>
  <c r="N414" i="1" s="1"/>
  <c r="I603" i="1"/>
  <c r="K603" i="1" s="1"/>
  <c r="M603" i="1" s="1"/>
  <c r="N603" i="1" s="1"/>
  <c r="I422" i="1"/>
  <c r="K422" i="1" s="1"/>
  <c r="M422" i="1" s="1"/>
  <c r="N422" i="1" s="1"/>
  <c r="F133" i="1"/>
  <c r="F102" i="1"/>
  <c r="F188" i="1"/>
  <c r="I585" i="8"/>
  <c r="L585" i="8" s="1"/>
  <c r="I586" i="1" s="1"/>
  <c r="K586" i="1" s="1"/>
  <c r="M586" i="1" s="1"/>
  <c r="N586" i="1" s="1"/>
  <c r="F23" i="1"/>
  <c r="F223" i="1"/>
  <c r="F36" i="1"/>
  <c r="B1213" i="15"/>
  <c r="B1214" i="15" s="1"/>
  <c r="B1215" i="15" s="1"/>
  <c r="B1216" i="15" s="1"/>
  <c r="B1217" i="15" s="1"/>
  <c r="B1218" i="15" s="1"/>
  <c r="B1219" i="15" s="1"/>
  <c r="B1220" i="15" s="1"/>
  <c r="B1221" i="15" s="1"/>
  <c r="B1222" i="15" s="1"/>
  <c r="B1223" i="15" s="1"/>
  <c r="B1224" i="15" s="1"/>
  <c r="B1225" i="15" s="1"/>
  <c r="B1226" i="15" s="1"/>
  <c r="B1227" i="15" s="1"/>
  <c r="B1228" i="15" s="1"/>
  <c r="B1229" i="15" s="1"/>
  <c r="B1230" i="15" s="1"/>
  <c r="B1231" i="15" s="1"/>
  <c r="B1232" i="15" s="1"/>
  <c r="B1233" i="15" s="1"/>
  <c r="B1234" i="15" s="1"/>
  <c r="B1235" i="15" s="1"/>
  <c r="B1236" i="15" s="1"/>
  <c r="B1237" i="15" s="1"/>
  <c r="B1238" i="15" s="1"/>
  <c r="B1239" i="15" s="1"/>
  <c r="B1240" i="15" s="1"/>
  <c r="B1241" i="15" s="1"/>
  <c r="B1242" i="15" s="1"/>
  <c r="B1243" i="15" s="1"/>
  <c r="B1244" i="15" s="1"/>
  <c r="B1245" i="15" s="1"/>
  <c r="B1246" i="15" s="1"/>
  <c r="B1247" i="15" s="1"/>
  <c r="B1248" i="15" s="1"/>
  <c r="B1249" i="15" s="1"/>
  <c r="B1250" i="15" s="1"/>
  <c r="B1251" i="15" s="1"/>
  <c r="B1252" i="15" s="1"/>
  <c r="B1253" i="15" s="1"/>
  <c r="B1254" i="15" s="1"/>
  <c r="B1255" i="15" s="1"/>
  <c r="B1256" i="15" s="1"/>
  <c r="I669" i="1"/>
  <c r="K669" i="1" s="1"/>
  <c r="L669" i="1" s="1"/>
  <c r="M669" i="1" s="1"/>
  <c r="N669" i="1" s="1"/>
  <c r="A1213" i="13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I569" i="1"/>
  <c r="K569" i="1" s="1"/>
  <c r="M569" i="1" s="1"/>
  <c r="N569" i="1" s="1"/>
  <c r="I529" i="1"/>
  <c r="K529" i="1" s="1"/>
  <c r="M529" i="1" s="1"/>
  <c r="N529" i="1" s="1"/>
  <c r="I530" i="1"/>
  <c r="K530" i="1" s="1"/>
  <c r="M530" i="1" s="1"/>
  <c r="N530" i="1" s="1"/>
  <c r="I570" i="1"/>
  <c r="K570" i="1" s="1"/>
  <c r="M570" i="1" s="1"/>
  <c r="N570" i="1" s="1"/>
  <c r="I636" i="1"/>
  <c r="K636" i="1" s="1"/>
  <c r="M636" i="1" s="1"/>
  <c r="N636" i="1" s="1"/>
  <c r="I637" i="1"/>
  <c r="K637" i="1" s="1"/>
  <c r="M637" i="1" s="1"/>
  <c r="N637" i="1" s="1"/>
  <c r="I465" i="1"/>
  <c r="K465" i="1" s="1"/>
  <c r="M465" i="1" s="1"/>
  <c r="N465" i="1" s="1"/>
  <c r="I532" i="1"/>
  <c r="K532" i="1" s="1"/>
  <c r="M532" i="1" s="1"/>
  <c r="N532" i="1" s="1"/>
  <c r="I433" i="1"/>
  <c r="K433" i="1" s="1"/>
  <c r="M433" i="1" s="1"/>
  <c r="N433" i="1" s="1"/>
  <c r="I415" i="1"/>
  <c r="K415" i="1" s="1"/>
  <c r="M415" i="1" s="1"/>
  <c r="N415" i="1" s="1"/>
  <c r="I619" i="1"/>
  <c r="K619" i="1" s="1"/>
  <c r="M619" i="1" s="1"/>
  <c r="N619" i="1" s="1"/>
  <c r="I490" i="1"/>
  <c r="K490" i="1" s="1"/>
  <c r="M490" i="1" s="1"/>
  <c r="N490" i="1" s="1"/>
  <c r="I664" i="1"/>
  <c r="K664" i="1" s="1"/>
  <c r="M664" i="1" s="1"/>
  <c r="N664" i="1" s="1"/>
  <c r="I482" i="1"/>
  <c r="K482" i="1" s="1"/>
  <c r="M482" i="1" s="1"/>
  <c r="N482" i="1" s="1"/>
  <c r="I675" i="1"/>
  <c r="K675" i="1" s="1"/>
  <c r="M675" i="1" s="1"/>
  <c r="N675" i="1" s="1"/>
  <c r="I676" i="1"/>
  <c r="K676" i="1" s="1"/>
  <c r="M676" i="1" s="1"/>
  <c r="N676" i="1" s="1"/>
  <c r="I548" i="1"/>
  <c r="K548" i="1" s="1"/>
  <c r="M548" i="1" s="1"/>
  <c r="N548" i="1" s="1"/>
  <c r="I581" i="1"/>
  <c r="K581" i="1" s="1"/>
  <c r="M581" i="1" s="1"/>
  <c r="N581" i="1" s="1"/>
  <c r="I444" i="1"/>
  <c r="K444" i="1" s="1"/>
  <c r="M444" i="1" s="1"/>
  <c r="N444" i="1" s="1"/>
  <c r="I517" i="1"/>
  <c r="K517" i="1" s="1"/>
  <c r="M517" i="1" s="1"/>
  <c r="N517" i="1" s="1"/>
  <c r="K1358" i="13"/>
  <c r="I539" i="1"/>
  <c r="K539" i="1" s="1"/>
  <c r="M539" i="1" s="1"/>
  <c r="N539" i="1" s="1"/>
  <c r="I578" i="1"/>
  <c r="K578" i="1" s="1"/>
  <c r="M578" i="1" s="1"/>
  <c r="N578" i="1" s="1"/>
  <c r="I478" i="1"/>
  <c r="K478" i="1" s="1"/>
  <c r="M478" i="1" s="1"/>
  <c r="N478" i="1" s="1"/>
  <c r="I621" i="1"/>
  <c r="K621" i="1" s="1"/>
  <c r="M621" i="1" s="1"/>
  <c r="N621" i="1" s="1"/>
  <c r="I423" i="1"/>
  <c r="K423" i="1" s="1"/>
  <c r="M423" i="1" s="1"/>
  <c r="N423" i="1" s="1"/>
  <c r="I648" i="1"/>
  <c r="K648" i="1" s="1"/>
  <c r="M648" i="1" s="1"/>
  <c r="N648" i="1" s="1"/>
  <c r="I401" i="1"/>
  <c r="K401" i="1" s="1"/>
  <c r="M401" i="1" s="1"/>
  <c r="N401" i="1" s="1"/>
  <c r="I452" i="1"/>
  <c r="K452" i="1" s="1"/>
  <c r="M452" i="1" s="1"/>
  <c r="N452" i="1" s="1"/>
  <c r="I509" i="1"/>
  <c r="K509" i="1" s="1"/>
  <c r="M509" i="1" s="1"/>
  <c r="N509" i="1" s="1"/>
  <c r="I618" i="1"/>
  <c r="K618" i="1" s="1"/>
  <c r="M618" i="1" s="1"/>
  <c r="N618" i="1" s="1"/>
  <c r="I454" i="1"/>
  <c r="K454" i="1" s="1"/>
  <c r="M454" i="1" s="1"/>
  <c r="N454" i="1" s="1"/>
  <c r="I634" i="1"/>
  <c r="K634" i="1" s="1"/>
  <c r="M634" i="1" s="1"/>
  <c r="N634" i="1" s="1"/>
  <c r="I514" i="1"/>
  <c r="K514" i="1" s="1"/>
  <c r="M514" i="1" s="1"/>
  <c r="N514" i="1" s="1"/>
  <c r="I457" i="1"/>
  <c r="K457" i="1" s="1"/>
  <c r="M457" i="1" s="1"/>
  <c r="N457" i="1" s="1"/>
  <c r="I462" i="1"/>
  <c r="K462" i="1" s="1"/>
  <c r="M462" i="1" s="1"/>
  <c r="N462" i="1" s="1"/>
  <c r="I613" i="1"/>
  <c r="K613" i="1" s="1"/>
  <c r="M613" i="1" s="1"/>
  <c r="N613" i="1" s="1"/>
  <c r="I427" i="1"/>
  <c r="K427" i="1" s="1"/>
  <c r="M427" i="1" s="1"/>
  <c r="N427" i="1" s="1"/>
  <c r="I573" i="1"/>
  <c r="K573" i="1" s="1"/>
  <c r="M573" i="1" s="1"/>
  <c r="N573" i="1" s="1"/>
  <c r="A832" i="17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39" i="1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F1326" i="1"/>
  <c r="M980" i="11"/>
  <c r="P980" i="11" s="1"/>
  <c r="A1198" i="16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F280" i="1"/>
  <c r="F323" i="1"/>
  <c r="F238" i="1"/>
  <c r="F372" i="1"/>
  <c r="K372" i="1" s="1"/>
  <c r="L372" i="1" s="1"/>
  <c r="M372" i="1" s="1"/>
  <c r="N372" i="1" s="1"/>
  <c r="F242" i="1"/>
  <c r="F315" i="1"/>
  <c r="F364" i="1"/>
  <c r="K364" i="1" s="1"/>
  <c r="L364" i="1" s="1"/>
  <c r="M364" i="1" s="1"/>
  <c r="N364" i="1" s="1"/>
  <c r="F358" i="1"/>
  <c r="F341" i="1"/>
  <c r="F262" i="1"/>
  <c r="A1198" i="10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316" i="10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F334" i="1"/>
  <c r="F284" i="1"/>
  <c r="F331" i="1"/>
  <c r="F351" i="1"/>
  <c r="F350" i="1"/>
  <c r="F330" i="1"/>
  <c r="I377" i="1"/>
  <c r="K377" i="1" s="1"/>
  <c r="L377" i="1" s="1"/>
  <c r="M377" i="1" s="1"/>
  <c r="N377" i="1" s="1"/>
  <c r="K418" i="1"/>
  <c r="M418" i="1" s="1"/>
  <c r="N418" i="1" s="1"/>
  <c r="K479" i="1"/>
  <c r="M479" i="1" s="1"/>
  <c r="N479" i="1" s="1"/>
  <c r="I994" i="1"/>
  <c r="K994" i="1" s="1"/>
  <c r="M994" i="1" s="1"/>
  <c r="N994" i="1" s="1"/>
  <c r="I877" i="1"/>
  <c r="K877" i="1" s="1"/>
  <c r="L877" i="1" s="1"/>
  <c r="M877" i="1" s="1"/>
  <c r="N877" i="1" s="1"/>
  <c r="I946" i="1"/>
  <c r="L1397" i="6"/>
  <c r="A1213" i="2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302" i="2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1211" i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863" i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I403" i="1"/>
  <c r="K403" i="1" s="1"/>
  <c r="M403" i="1" s="1"/>
  <c r="N403" i="1" s="1"/>
  <c r="F359" i="1"/>
  <c r="F277" i="1"/>
  <c r="F240" i="1"/>
  <c r="F301" i="1"/>
  <c r="F316" i="1"/>
  <c r="F356" i="1"/>
  <c r="F314" i="1"/>
  <c r="F346" i="1"/>
  <c r="I1075" i="1"/>
  <c r="I1309" i="1"/>
  <c r="L375" i="6"/>
  <c r="I376" i="1" s="1"/>
  <c r="I369" i="1"/>
  <c r="K369" i="1" s="1"/>
  <c r="L369" i="1" s="1"/>
  <c r="M369" i="1" s="1"/>
  <c r="N369" i="1" s="1"/>
  <c r="F791" i="1"/>
  <c r="F682" i="1"/>
  <c r="K682" i="1" s="1"/>
  <c r="M682" i="1" s="1"/>
  <c r="N682" i="1" s="1"/>
  <c r="F336" i="1"/>
  <c r="F303" i="1"/>
  <c r="F328" i="1"/>
  <c r="F707" i="1"/>
  <c r="K707" i="1" s="1"/>
  <c r="M707" i="1" s="1"/>
  <c r="N707" i="1" s="1"/>
  <c r="F258" i="1"/>
  <c r="F296" i="1"/>
  <c r="P1397" i="7"/>
  <c r="I289" i="1"/>
  <c r="I165" i="1"/>
  <c r="L1423" i="13"/>
  <c r="I1418" i="1" s="1"/>
  <c r="K1418" i="1" s="1"/>
  <c r="M1418" i="1" s="1"/>
  <c r="N1418" i="1" s="1"/>
  <c r="L1444" i="13"/>
  <c r="I1439" i="1" s="1"/>
  <c r="K1439" i="1" s="1"/>
  <c r="M1439" i="1" s="1"/>
  <c r="N1439" i="1" s="1"/>
  <c r="L1452" i="13"/>
  <c r="I1447" i="1" s="1"/>
  <c r="K1447" i="1" s="1"/>
  <c r="M1447" i="1" s="1"/>
  <c r="N1447" i="1" s="1"/>
  <c r="L1460" i="13"/>
  <c r="I1455" i="1" s="1"/>
  <c r="K1455" i="1" s="1"/>
  <c r="M1455" i="1" s="1"/>
  <c r="N1455" i="1" s="1"/>
  <c r="L1454" i="13"/>
  <c r="I1449" i="1" s="1"/>
  <c r="K1449" i="1" s="1"/>
  <c r="M1449" i="1" s="1"/>
  <c r="N1449" i="1" s="1"/>
  <c r="L1395" i="13"/>
  <c r="L1364" i="13"/>
  <c r="L1324" i="13"/>
  <c r="L1348" i="13"/>
  <c r="L1143" i="13"/>
  <c r="L1151" i="13"/>
  <c r="L1167" i="13"/>
  <c r="L1190" i="13"/>
  <c r="L1197" i="13"/>
  <c r="L1031" i="13"/>
  <c r="L1240" i="13"/>
  <c r="L1286" i="13"/>
  <c r="L1041" i="13"/>
  <c r="L954" i="13"/>
  <c r="I952" i="1" s="1"/>
  <c r="K952" i="1" s="1"/>
  <c r="M952" i="1" s="1"/>
  <c r="N952" i="1" s="1"/>
  <c r="L1153" i="13"/>
  <c r="L1169" i="13"/>
  <c r="L1177" i="13"/>
  <c r="L1198" i="13"/>
  <c r="L1179" i="13"/>
  <c r="L1186" i="13"/>
  <c r="L1200" i="13"/>
  <c r="I1198" i="1" s="1"/>
  <c r="L1231" i="13"/>
  <c r="L973" i="13"/>
  <c r="L977" i="13"/>
  <c r="L1057" i="13"/>
  <c r="I1055" i="1" s="1"/>
  <c r="L1188" i="13"/>
  <c r="I1186" i="1" s="1"/>
  <c r="K1186" i="1" s="1"/>
  <c r="M1186" i="1" s="1"/>
  <c r="N1186" i="1" s="1"/>
  <c r="L1303" i="13"/>
  <c r="I1301" i="1" s="1"/>
  <c r="L1298" i="13"/>
  <c r="L937" i="13"/>
  <c r="L900" i="13"/>
  <c r="L747" i="13"/>
  <c r="L831" i="13"/>
  <c r="I831" i="1" s="1"/>
  <c r="K831" i="1" s="1"/>
  <c r="M831" i="1" s="1"/>
  <c r="N831" i="1" s="1"/>
  <c r="L847" i="13"/>
  <c r="I847" i="1" s="1"/>
  <c r="K847" i="1" s="1"/>
  <c r="M847" i="1" s="1"/>
  <c r="N847" i="1" s="1"/>
  <c r="L861" i="13"/>
  <c r="I861" i="1" s="1"/>
  <c r="K861" i="1" s="1"/>
  <c r="M861" i="1" s="1"/>
  <c r="N861" i="1" s="1"/>
  <c r="L781" i="13"/>
  <c r="L789" i="13"/>
  <c r="L743" i="13"/>
  <c r="L714" i="13"/>
  <c r="L763" i="13"/>
  <c r="L839" i="13"/>
  <c r="I839" i="1" s="1"/>
  <c r="K839" i="1" s="1"/>
  <c r="M839" i="1" s="1"/>
  <c r="N839" i="1" s="1"/>
  <c r="L855" i="13"/>
  <c r="L833" i="13"/>
  <c r="L753" i="13"/>
  <c r="I753" i="1" s="1"/>
  <c r="K753" i="1" s="1"/>
  <c r="M753" i="1" s="1"/>
  <c r="N753" i="1" s="1"/>
  <c r="L769" i="13"/>
  <c r="I769" i="1" s="1"/>
  <c r="K769" i="1" s="1"/>
  <c r="M769" i="1" s="1"/>
  <c r="N769" i="1" s="1"/>
  <c r="L777" i="13"/>
  <c r="L793" i="13"/>
  <c r="L845" i="13"/>
  <c r="L875" i="13"/>
  <c r="I397" i="1"/>
  <c r="K397" i="1" s="1"/>
  <c r="M397" i="1" s="1"/>
  <c r="N397" i="1" s="1"/>
  <c r="I368" i="1"/>
  <c r="K368" i="1" s="1"/>
  <c r="L368" i="1" s="1"/>
  <c r="M368" i="1" s="1"/>
  <c r="N368" i="1" s="1"/>
  <c r="I229" i="1"/>
  <c r="P935" i="17"/>
  <c r="F711" i="1"/>
  <c r="F243" i="1"/>
  <c r="F352" i="1"/>
  <c r="F327" i="1"/>
  <c r="F338" i="1"/>
  <c r="F347" i="1"/>
  <c r="F289" i="1"/>
  <c r="F1187" i="1"/>
  <c r="F349" i="1"/>
  <c r="L1377" i="8"/>
  <c r="L1321" i="8"/>
  <c r="L1317" i="8"/>
  <c r="L1325" i="8"/>
  <c r="L1059" i="8"/>
  <c r="L1090" i="8"/>
  <c r="L1122" i="8"/>
  <c r="I1120" i="1" s="1"/>
  <c r="L1162" i="8"/>
  <c r="I1160" i="1" s="1"/>
  <c r="L1178" i="8"/>
  <c r="I1176" i="1" s="1"/>
  <c r="K1176" i="1" s="1"/>
  <c r="M1176" i="1" s="1"/>
  <c r="N1176" i="1" s="1"/>
  <c r="L1199" i="8"/>
  <c r="I1197" i="1" s="1"/>
  <c r="L1222" i="8"/>
  <c r="L1238" i="8"/>
  <c r="L1254" i="8"/>
  <c r="I1252" i="1" s="1"/>
  <c r="K1252" i="1" s="1"/>
  <c r="M1252" i="1" s="1"/>
  <c r="N1252" i="1" s="1"/>
  <c r="L1269" i="8"/>
  <c r="I1267" i="1" s="1"/>
  <c r="L1284" i="8"/>
  <c r="L959" i="8"/>
  <c r="L1039" i="8"/>
  <c r="L1086" i="8"/>
  <c r="L1128" i="8"/>
  <c r="L1144" i="8"/>
  <c r="L1160" i="8"/>
  <c r="L1176" i="8"/>
  <c r="L1191" i="8"/>
  <c r="L1205" i="8"/>
  <c r="L1220" i="8"/>
  <c r="L1236" i="8"/>
  <c r="L1252" i="8"/>
  <c r="L1267" i="8"/>
  <c r="I1265" i="1" s="1"/>
  <c r="L1282" i="8"/>
  <c r="L1298" i="8"/>
  <c r="L957" i="8"/>
  <c r="I1152" i="1"/>
  <c r="K1152" i="1" s="1"/>
  <c r="M1152" i="1" s="1"/>
  <c r="N1152" i="1" s="1"/>
  <c r="L973" i="8"/>
  <c r="L1021" i="8"/>
  <c r="L989" i="8"/>
  <c r="L1037" i="8"/>
  <c r="L900" i="8"/>
  <c r="L912" i="8"/>
  <c r="L924" i="8"/>
  <c r="L932" i="8"/>
  <c r="L940" i="8"/>
  <c r="L948" i="8"/>
  <c r="L893" i="8"/>
  <c r="L925" i="8"/>
  <c r="L941" i="8"/>
  <c r="L899" i="8"/>
  <c r="L915" i="8"/>
  <c r="L939" i="8"/>
  <c r="M1358" i="7"/>
  <c r="N1358" i="7"/>
  <c r="H1464" i="6"/>
  <c r="K448" i="1"/>
  <c r="M448" i="1" s="1"/>
  <c r="N448" i="1" s="1"/>
  <c r="I990" i="1"/>
  <c r="K990" i="1" s="1"/>
  <c r="M990" i="1" s="1"/>
  <c r="N990" i="1" s="1"/>
  <c r="L1095" i="13"/>
  <c r="F269" i="1"/>
  <c r="L10" i="13"/>
  <c r="I11" i="1" s="1"/>
  <c r="K11" i="1" s="1"/>
  <c r="M11" i="1" s="1"/>
  <c r="N11" i="1" s="1"/>
  <c r="L14" i="13"/>
  <c r="I15" i="1" s="1"/>
  <c r="K15" i="1" s="1"/>
  <c r="M15" i="1" s="1"/>
  <c r="N15" i="1" s="1"/>
  <c r="L18" i="13"/>
  <c r="I19" i="1" s="1"/>
  <c r="K19" i="1" s="1"/>
  <c r="M19" i="1" s="1"/>
  <c r="N19" i="1" s="1"/>
  <c r="L22" i="13"/>
  <c r="I23" i="1" s="1"/>
  <c r="L26" i="13"/>
  <c r="I27" i="1" s="1"/>
  <c r="K27" i="1" s="1"/>
  <c r="M27" i="1" s="1"/>
  <c r="N27" i="1" s="1"/>
  <c r="L30" i="13"/>
  <c r="I31" i="1" s="1"/>
  <c r="K31" i="1" s="1"/>
  <c r="M31" i="1" s="1"/>
  <c r="N31" i="1" s="1"/>
  <c r="L34" i="13"/>
  <c r="I35" i="1" s="1"/>
  <c r="K35" i="1" s="1"/>
  <c r="M35" i="1" s="1"/>
  <c r="N35" i="1" s="1"/>
  <c r="L38" i="13"/>
  <c r="I39" i="1" s="1"/>
  <c r="K39" i="1" s="1"/>
  <c r="M39" i="1" s="1"/>
  <c r="N39" i="1" s="1"/>
  <c r="L42" i="13"/>
  <c r="I43" i="1" s="1"/>
  <c r="K43" i="1" s="1"/>
  <c r="M43" i="1" s="1"/>
  <c r="N43" i="1" s="1"/>
  <c r="L46" i="13"/>
  <c r="I47" i="1" s="1"/>
  <c r="K47" i="1" s="1"/>
  <c r="M47" i="1" s="1"/>
  <c r="N47" i="1" s="1"/>
  <c r="L50" i="13"/>
  <c r="I51" i="1" s="1"/>
  <c r="K51" i="1" s="1"/>
  <c r="M51" i="1" s="1"/>
  <c r="N51" i="1" s="1"/>
  <c r="L54" i="13"/>
  <c r="I55" i="1" s="1"/>
  <c r="K55" i="1" s="1"/>
  <c r="M55" i="1" s="1"/>
  <c r="N55" i="1" s="1"/>
  <c r="L58" i="13"/>
  <c r="I59" i="1" s="1"/>
  <c r="K59" i="1" s="1"/>
  <c r="M59" i="1" s="1"/>
  <c r="N59" i="1" s="1"/>
  <c r="L62" i="13"/>
  <c r="I63" i="1" s="1"/>
  <c r="K63" i="1" s="1"/>
  <c r="M63" i="1" s="1"/>
  <c r="N63" i="1" s="1"/>
  <c r="L66" i="13"/>
  <c r="I67" i="1" s="1"/>
  <c r="K67" i="1" s="1"/>
  <c r="M67" i="1" s="1"/>
  <c r="N67" i="1" s="1"/>
  <c r="L70" i="13"/>
  <c r="I71" i="1" s="1"/>
  <c r="K71" i="1" s="1"/>
  <c r="M71" i="1" s="1"/>
  <c r="N71" i="1" s="1"/>
  <c r="L74" i="13"/>
  <c r="I75" i="1" s="1"/>
  <c r="K75" i="1" s="1"/>
  <c r="M75" i="1" s="1"/>
  <c r="N75" i="1" s="1"/>
  <c r="L78" i="13"/>
  <c r="I79" i="1" s="1"/>
  <c r="K79" i="1" s="1"/>
  <c r="M79" i="1" s="1"/>
  <c r="N79" i="1" s="1"/>
  <c r="L82" i="13"/>
  <c r="I83" i="1" s="1"/>
  <c r="K83" i="1" s="1"/>
  <c r="M83" i="1" s="1"/>
  <c r="N83" i="1" s="1"/>
  <c r="L90" i="13"/>
  <c r="I91" i="1" s="1"/>
  <c r="K91" i="1" s="1"/>
  <c r="M91" i="1" s="1"/>
  <c r="N91" i="1" s="1"/>
  <c r="L94" i="13"/>
  <c r="I95" i="1" s="1"/>
  <c r="K95" i="1" s="1"/>
  <c r="M95" i="1" s="1"/>
  <c r="N95" i="1" s="1"/>
  <c r="L98" i="13"/>
  <c r="I99" i="1" s="1"/>
  <c r="K99" i="1" s="1"/>
  <c r="M99" i="1" s="1"/>
  <c r="N99" i="1" s="1"/>
  <c r="L102" i="13"/>
  <c r="I103" i="1" s="1"/>
  <c r="K103" i="1" s="1"/>
  <c r="M103" i="1" s="1"/>
  <c r="N103" i="1" s="1"/>
  <c r="L106" i="13"/>
  <c r="I107" i="1" s="1"/>
  <c r="K107" i="1" s="1"/>
  <c r="M107" i="1" s="1"/>
  <c r="N107" i="1" s="1"/>
  <c r="L110" i="13"/>
  <c r="I111" i="1" s="1"/>
  <c r="K111" i="1" s="1"/>
  <c r="M111" i="1" s="1"/>
  <c r="N111" i="1" s="1"/>
  <c r="L114" i="13"/>
  <c r="I115" i="1" s="1"/>
  <c r="K115" i="1" s="1"/>
  <c r="M115" i="1" s="1"/>
  <c r="N115" i="1" s="1"/>
  <c r="L118" i="13"/>
  <c r="I119" i="1" s="1"/>
  <c r="K119" i="1" s="1"/>
  <c r="M119" i="1" s="1"/>
  <c r="N119" i="1" s="1"/>
  <c r="L121" i="13"/>
  <c r="I122" i="1" s="1"/>
  <c r="K122" i="1" s="1"/>
  <c r="M122" i="1" s="1"/>
  <c r="N122" i="1" s="1"/>
  <c r="L126" i="13"/>
  <c r="I127" i="1" s="1"/>
  <c r="K127" i="1" s="1"/>
  <c r="M127" i="1" s="1"/>
  <c r="N127" i="1" s="1"/>
  <c r="L130" i="13"/>
  <c r="I131" i="1" s="1"/>
  <c r="K131" i="1" s="1"/>
  <c r="M131" i="1" s="1"/>
  <c r="N131" i="1" s="1"/>
  <c r="L134" i="13"/>
  <c r="I135" i="1" s="1"/>
  <c r="K135" i="1" s="1"/>
  <c r="M135" i="1" s="1"/>
  <c r="N135" i="1" s="1"/>
  <c r="L138" i="13"/>
  <c r="I139" i="1" s="1"/>
  <c r="K139" i="1" s="1"/>
  <c r="M139" i="1" s="1"/>
  <c r="N139" i="1" s="1"/>
  <c r="L142" i="13"/>
  <c r="I143" i="1" s="1"/>
  <c r="K143" i="1" s="1"/>
  <c r="M143" i="1" s="1"/>
  <c r="N143" i="1" s="1"/>
  <c r="L146" i="13"/>
  <c r="I147" i="1" s="1"/>
  <c r="K147" i="1" s="1"/>
  <c r="M147" i="1" s="1"/>
  <c r="N147" i="1" s="1"/>
  <c r="L150" i="13"/>
  <c r="I151" i="1" s="1"/>
  <c r="K151" i="1" s="1"/>
  <c r="M151" i="1" s="1"/>
  <c r="N151" i="1" s="1"/>
  <c r="L154" i="13"/>
  <c r="I155" i="1" s="1"/>
  <c r="K155" i="1" s="1"/>
  <c r="M155" i="1" s="1"/>
  <c r="N155" i="1" s="1"/>
  <c r="L158" i="13"/>
  <c r="I159" i="1" s="1"/>
  <c r="K159" i="1" s="1"/>
  <c r="M159" i="1" s="1"/>
  <c r="N159" i="1" s="1"/>
  <c r="L162" i="13"/>
  <c r="I163" i="1" s="1"/>
  <c r="K163" i="1" s="1"/>
  <c r="M163" i="1" s="1"/>
  <c r="N163" i="1" s="1"/>
  <c r="L166" i="13"/>
  <c r="I167" i="1" s="1"/>
  <c r="K167" i="1" s="1"/>
  <c r="M167" i="1" s="1"/>
  <c r="N167" i="1" s="1"/>
  <c r="L170" i="13"/>
  <c r="I171" i="1" s="1"/>
  <c r="K171" i="1" s="1"/>
  <c r="M171" i="1" s="1"/>
  <c r="N171" i="1" s="1"/>
  <c r="L174" i="13"/>
  <c r="I175" i="1" s="1"/>
  <c r="K175" i="1" s="1"/>
  <c r="M175" i="1" s="1"/>
  <c r="N175" i="1" s="1"/>
  <c r="L178" i="13"/>
  <c r="I179" i="1" s="1"/>
  <c r="K179" i="1" s="1"/>
  <c r="M179" i="1" s="1"/>
  <c r="N179" i="1" s="1"/>
  <c r="L182" i="13"/>
  <c r="I183" i="1" s="1"/>
  <c r="K183" i="1" s="1"/>
  <c r="M183" i="1" s="1"/>
  <c r="N183" i="1" s="1"/>
  <c r="L186" i="13"/>
  <c r="I187" i="1" s="1"/>
  <c r="K187" i="1" s="1"/>
  <c r="M187" i="1" s="1"/>
  <c r="N187" i="1" s="1"/>
  <c r="L190" i="13"/>
  <c r="I191" i="1" s="1"/>
  <c r="K191" i="1" s="1"/>
  <c r="M191" i="1" s="1"/>
  <c r="N191" i="1" s="1"/>
  <c r="L194" i="13"/>
  <c r="I195" i="1" s="1"/>
  <c r="K195" i="1" s="1"/>
  <c r="M195" i="1" s="1"/>
  <c r="N195" i="1" s="1"/>
  <c r="L198" i="13"/>
  <c r="I199" i="1" s="1"/>
  <c r="K199" i="1" s="1"/>
  <c r="M199" i="1" s="1"/>
  <c r="N199" i="1" s="1"/>
  <c r="L202" i="13"/>
  <c r="I203" i="1" s="1"/>
  <c r="K203" i="1" s="1"/>
  <c r="M203" i="1" s="1"/>
  <c r="N203" i="1" s="1"/>
  <c r="L206" i="13"/>
  <c r="I207" i="1" s="1"/>
  <c r="K207" i="1" s="1"/>
  <c r="M207" i="1" s="1"/>
  <c r="N207" i="1" s="1"/>
  <c r="L214" i="13"/>
  <c r="I215" i="1" s="1"/>
  <c r="K215" i="1" s="1"/>
  <c r="M215" i="1" s="1"/>
  <c r="N215" i="1" s="1"/>
  <c r="L218" i="13"/>
  <c r="L222" i="13"/>
  <c r="I223" i="1" s="1"/>
  <c r="L226" i="13"/>
  <c r="I227" i="1" s="1"/>
  <c r="L230" i="13"/>
  <c r="I231" i="1" s="1"/>
  <c r="K231" i="1" s="1"/>
  <c r="M231" i="1" s="1"/>
  <c r="N231" i="1" s="1"/>
  <c r="L234" i="13"/>
  <c r="I235" i="1" s="1"/>
  <c r="K235" i="1" s="1"/>
  <c r="M235" i="1" s="1"/>
  <c r="N235" i="1" s="1"/>
  <c r="L238" i="13"/>
  <c r="I239" i="1" s="1"/>
  <c r="L242" i="13"/>
  <c r="I243" i="1" s="1"/>
  <c r="L246" i="13"/>
  <c r="I247" i="1" s="1"/>
  <c r="K247" i="1" s="1"/>
  <c r="M247" i="1" s="1"/>
  <c r="N247" i="1" s="1"/>
  <c r="L250" i="13"/>
  <c r="I251" i="1" s="1"/>
  <c r="K251" i="1" s="1"/>
  <c r="M251" i="1" s="1"/>
  <c r="N251" i="1" s="1"/>
  <c r="L254" i="13"/>
  <c r="I255" i="1" s="1"/>
  <c r="K255" i="1" s="1"/>
  <c r="M255" i="1" s="1"/>
  <c r="N255" i="1" s="1"/>
  <c r="L258" i="13"/>
  <c r="I259" i="1" s="1"/>
  <c r="K259" i="1" s="1"/>
  <c r="M259" i="1" s="1"/>
  <c r="N259" i="1" s="1"/>
  <c r="L261" i="13"/>
  <c r="I262" i="1" s="1"/>
  <c r="L265" i="13"/>
  <c r="I266" i="1" s="1"/>
  <c r="L269" i="13"/>
  <c r="I270" i="1" s="1"/>
  <c r="K270" i="1" s="1"/>
  <c r="M270" i="1" s="1"/>
  <c r="N270" i="1" s="1"/>
  <c r="L273" i="13"/>
  <c r="I274" i="1" s="1"/>
  <c r="K274" i="1" s="1"/>
  <c r="M274" i="1" s="1"/>
  <c r="N274" i="1" s="1"/>
  <c r="L277" i="13"/>
  <c r="I278" i="1" s="1"/>
  <c r="L281" i="13"/>
  <c r="I282" i="1" s="1"/>
  <c r="K282" i="1" s="1"/>
  <c r="M282" i="1" s="1"/>
  <c r="N282" i="1" s="1"/>
  <c r="L285" i="13"/>
  <c r="I286" i="1" s="1"/>
  <c r="K286" i="1" s="1"/>
  <c r="M286" i="1" s="1"/>
  <c r="N286" i="1" s="1"/>
  <c r="L289" i="13"/>
  <c r="I290" i="1" s="1"/>
  <c r="K290" i="1" s="1"/>
  <c r="M290" i="1" s="1"/>
  <c r="N290" i="1" s="1"/>
  <c r="L293" i="13"/>
  <c r="I294" i="1" s="1"/>
  <c r="L297" i="13"/>
  <c r="I298" i="1" s="1"/>
  <c r="K298" i="1" s="1"/>
  <c r="M298" i="1" s="1"/>
  <c r="N298" i="1" s="1"/>
  <c r="L301" i="13"/>
  <c r="I302" i="1" s="1"/>
  <c r="K302" i="1" s="1"/>
  <c r="M302" i="1" s="1"/>
  <c r="N302" i="1" s="1"/>
  <c r="L304" i="13"/>
  <c r="I305" i="1" s="1"/>
  <c r="K305" i="1" s="1"/>
  <c r="M305" i="1" s="1"/>
  <c r="N305" i="1" s="1"/>
  <c r="L308" i="13"/>
  <c r="I309" i="1" s="1"/>
  <c r="K309" i="1" s="1"/>
  <c r="M309" i="1" s="1"/>
  <c r="N309" i="1" s="1"/>
  <c r="L312" i="13"/>
  <c r="I313" i="1" s="1"/>
  <c r="L322" i="13"/>
  <c r="I323" i="1" s="1"/>
  <c r="L326" i="13"/>
  <c r="I327" i="1" s="1"/>
  <c r="L330" i="13"/>
  <c r="I331" i="1" s="1"/>
  <c r="L334" i="13"/>
  <c r="I335" i="1" s="1"/>
  <c r="L338" i="13"/>
  <c r="I339" i="1" s="1"/>
  <c r="K339" i="1" s="1"/>
  <c r="M339" i="1" s="1"/>
  <c r="N339" i="1" s="1"/>
  <c r="L342" i="13"/>
  <c r="I343" i="1" s="1"/>
  <c r="L346" i="13"/>
  <c r="I347" i="1" s="1"/>
  <c r="L350" i="13"/>
  <c r="I351" i="1" s="1"/>
  <c r="L354" i="13"/>
  <c r="I355" i="1" s="1"/>
  <c r="L358" i="13"/>
  <c r="I359" i="1" s="1"/>
  <c r="L362" i="13"/>
  <c r="I363" i="1" s="1"/>
  <c r="K363" i="1" s="1"/>
  <c r="M363" i="1" s="1"/>
  <c r="N363" i="1" s="1"/>
  <c r="L370" i="13"/>
  <c r="I371" i="1" s="1"/>
  <c r="K371" i="1" s="1"/>
  <c r="L371" i="1" s="1"/>
  <c r="M371" i="1" s="1"/>
  <c r="N371" i="1" s="1"/>
  <c r="L378" i="13"/>
  <c r="I379" i="1" s="1"/>
  <c r="L15" i="13"/>
  <c r="I16" i="1" s="1"/>
  <c r="K16" i="1" s="1"/>
  <c r="M16" i="1" s="1"/>
  <c r="N16" i="1" s="1"/>
  <c r="L23" i="13"/>
  <c r="I24" i="1" s="1"/>
  <c r="K24" i="1" s="1"/>
  <c r="M24" i="1" s="1"/>
  <c r="N24" i="1" s="1"/>
  <c r="L31" i="13"/>
  <c r="I32" i="1" s="1"/>
  <c r="L39" i="13"/>
  <c r="I40" i="1" s="1"/>
  <c r="K40" i="1" s="1"/>
  <c r="M40" i="1" s="1"/>
  <c r="N40" i="1" s="1"/>
  <c r="L47" i="13"/>
  <c r="I48" i="1" s="1"/>
  <c r="K48" i="1" s="1"/>
  <c r="M48" i="1" s="1"/>
  <c r="N48" i="1" s="1"/>
  <c r="L55" i="13"/>
  <c r="L63" i="13"/>
  <c r="I64" i="1" s="1"/>
  <c r="K64" i="1" s="1"/>
  <c r="M64" i="1" s="1"/>
  <c r="N64" i="1" s="1"/>
  <c r="L71" i="13"/>
  <c r="I72" i="1" s="1"/>
  <c r="K72" i="1" s="1"/>
  <c r="M72" i="1" s="1"/>
  <c r="N72" i="1" s="1"/>
  <c r="L79" i="13"/>
  <c r="I80" i="1" s="1"/>
  <c r="K80" i="1" s="1"/>
  <c r="M80" i="1" s="1"/>
  <c r="N80" i="1" s="1"/>
  <c r="L87" i="13"/>
  <c r="I88" i="1" s="1"/>
  <c r="K88" i="1" s="1"/>
  <c r="M88" i="1" s="1"/>
  <c r="N88" i="1" s="1"/>
  <c r="L95" i="13"/>
  <c r="I96" i="1" s="1"/>
  <c r="L103" i="13"/>
  <c r="I104" i="1" s="1"/>
  <c r="K104" i="1" s="1"/>
  <c r="M104" i="1" s="1"/>
  <c r="N104" i="1" s="1"/>
  <c r="L111" i="13"/>
  <c r="I112" i="1" s="1"/>
  <c r="K112" i="1" s="1"/>
  <c r="M112" i="1" s="1"/>
  <c r="N112" i="1" s="1"/>
  <c r="L119" i="13"/>
  <c r="I120" i="1" s="1"/>
  <c r="K120" i="1" s="1"/>
  <c r="M120" i="1" s="1"/>
  <c r="N120" i="1" s="1"/>
  <c r="L124" i="13"/>
  <c r="I125" i="1" s="1"/>
  <c r="K125" i="1" s="1"/>
  <c r="M125" i="1" s="1"/>
  <c r="N125" i="1" s="1"/>
  <c r="L131" i="13"/>
  <c r="I132" i="1" s="1"/>
  <c r="K132" i="1" s="1"/>
  <c r="M132" i="1" s="1"/>
  <c r="N132" i="1" s="1"/>
  <c r="L139" i="13"/>
  <c r="I140" i="1" s="1"/>
  <c r="K140" i="1" s="1"/>
  <c r="M140" i="1" s="1"/>
  <c r="N140" i="1" s="1"/>
  <c r="L147" i="13"/>
  <c r="I148" i="1" s="1"/>
  <c r="K148" i="1" s="1"/>
  <c r="M148" i="1" s="1"/>
  <c r="N148" i="1" s="1"/>
  <c r="L155" i="13"/>
  <c r="I156" i="1" s="1"/>
  <c r="K156" i="1" s="1"/>
  <c r="M156" i="1" s="1"/>
  <c r="N156" i="1" s="1"/>
  <c r="L163" i="13"/>
  <c r="I164" i="1" s="1"/>
  <c r="K164" i="1" s="1"/>
  <c r="M164" i="1" s="1"/>
  <c r="N164" i="1" s="1"/>
  <c r="L171" i="13"/>
  <c r="I172" i="1" s="1"/>
  <c r="K172" i="1" s="1"/>
  <c r="M172" i="1" s="1"/>
  <c r="N172" i="1" s="1"/>
  <c r="L179" i="13"/>
  <c r="I180" i="1" s="1"/>
  <c r="K180" i="1" s="1"/>
  <c r="M180" i="1" s="1"/>
  <c r="N180" i="1" s="1"/>
  <c r="L187" i="13"/>
  <c r="I188" i="1" s="1"/>
  <c r="L195" i="13"/>
  <c r="I196" i="1" s="1"/>
  <c r="K196" i="1" s="1"/>
  <c r="M196" i="1" s="1"/>
  <c r="N196" i="1" s="1"/>
  <c r="L203" i="13"/>
  <c r="I204" i="1" s="1"/>
  <c r="K204" i="1" s="1"/>
  <c r="M204" i="1" s="1"/>
  <c r="N204" i="1" s="1"/>
  <c r="L211" i="13"/>
  <c r="I212" i="1" s="1"/>
  <c r="K212" i="1" s="1"/>
  <c r="M212" i="1" s="1"/>
  <c r="N212" i="1" s="1"/>
  <c r="L219" i="13"/>
  <c r="I220" i="1" s="1"/>
  <c r="K220" i="1" s="1"/>
  <c r="M220" i="1" s="1"/>
  <c r="N220" i="1" s="1"/>
  <c r="L227" i="13"/>
  <c r="I228" i="1" s="1"/>
  <c r="L235" i="13"/>
  <c r="I236" i="1" s="1"/>
  <c r="K236" i="1" s="1"/>
  <c r="M236" i="1" s="1"/>
  <c r="N236" i="1" s="1"/>
  <c r="L243" i="13"/>
  <c r="I244" i="1" s="1"/>
  <c r="K244" i="1" s="1"/>
  <c r="M244" i="1" s="1"/>
  <c r="N244" i="1" s="1"/>
  <c r="L251" i="13"/>
  <c r="I252" i="1" s="1"/>
  <c r="K252" i="1" s="1"/>
  <c r="M252" i="1" s="1"/>
  <c r="N252" i="1" s="1"/>
  <c r="L274" i="13"/>
  <c r="I275" i="1" s="1"/>
  <c r="K275" i="1" s="1"/>
  <c r="M275" i="1" s="1"/>
  <c r="N275" i="1" s="1"/>
  <c r="L290" i="13"/>
  <c r="I291" i="1" s="1"/>
  <c r="K291" i="1" s="1"/>
  <c r="M291" i="1" s="1"/>
  <c r="N291" i="1" s="1"/>
  <c r="L305" i="13"/>
  <c r="I306" i="1" s="1"/>
  <c r="L319" i="13"/>
  <c r="I320" i="1" s="1"/>
  <c r="K320" i="1" s="1"/>
  <c r="M320" i="1" s="1"/>
  <c r="N320" i="1" s="1"/>
  <c r="L335" i="13"/>
  <c r="I336" i="1" s="1"/>
  <c r="L351" i="13"/>
  <c r="I352" i="1" s="1"/>
  <c r="L9" i="13"/>
  <c r="I10" i="1" s="1"/>
  <c r="L25" i="13"/>
  <c r="I26" i="1" s="1"/>
  <c r="K26" i="1" s="1"/>
  <c r="M26" i="1" s="1"/>
  <c r="N26" i="1" s="1"/>
  <c r="L41" i="13"/>
  <c r="I42" i="1" s="1"/>
  <c r="K42" i="1" s="1"/>
  <c r="M42" i="1" s="1"/>
  <c r="N42" i="1" s="1"/>
  <c r="L57" i="13"/>
  <c r="I58" i="1" s="1"/>
  <c r="K58" i="1" s="1"/>
  <c r="M58" i="1" s="1"/>
  <c r="N58" i="1" s="1"/>
  <c r="L73" i="13"/>
  <c r="I74" i="1" s="1"/>
  <c r="K74" i="1" s="1"/>
  <c r="M74" i="1" s="1"/>
  <c r="N74" i="1" s="1"/>
  <c r="L89" i="13"/>
  <c r="I90" i="1" s="1"/>
  <c r="K90" i="1" s="1"/>
  <c r="M90" i="1" s="1"/>
  <c r="N90" i="1" s="1"/>
  <c r="L105" i="13"/>
  <c r="I106" i="1" s="1"/>
  <c r="K106" i="1" s="1"/>
  <c r="M106" i="1" s="1"/>
  <c r="N106" i="1" s="1"/>
  <c r="L120" i="13"/>
  <c r="I121" i="1" s="1"/>
  <c r="K121" i="1" s="1"/>
  <c r="M121" i="1" s="1"/>
  <c r="N121" i="1" s="1"/>
  <c r="L133" i="13"/>
  <c r="I134" i="1" s="1"/>
  <c r="K134" i="1" s="1"/>
  <c r="M134" i="1" s="1"/>
  <c r="N134" i="1" s="1"/>
  <c r="L149" i="13"/>
  <c r="I150" i="1" s="1"/>
  <c r="K150" i="1" s="1"/>
  <c r="M150" i="1" s="1"/>
  <c r="N150" i="1" s="1"/>
  <c r="L165" i="13"/>
  <c r="I166" i="1" s="1"/>
  <c r="K166" i="1" s="1"/>
  <c r="M166" i="1" s="1"/>
  <c r="N166" i="1" s="1"/>
  <c r="L181" i="13"/>
  <c r="I182" i="1" s="1"/>
  <c r="K182" i="1" s="1"/>
  <c r="M182" i="1" s="1"/>
  <c r="N182" i="1" s="1"/>
  <c r="L197" i="13"/>
  <c r="I198" i="1" s="1"/>
  <c r="K198" i="1" s="1"/>
  <c r="M198" i="1" s="1"/>
  <c r="N198" i="1" s="1"/>
  <c r="L213" i="13"/>
  <c r="I214" i="1" s="1"/>
  <c r="K214" i="1" s="1"/>
  <c r="M214" i="1" s="1"/>
  <c r="N214" i="1" s="1"/>
  <c r="L229" i="13"/>
  <c r="I230" i="1" s="1"/>
  <c r="K230" i="1" s="1"/>
  <c r="M230" i="1" s="1"/>
  <c r="N230" i="1" s="1"/>
  <c r="L245" i="13"/>
  <c r="I246" i="1" s="1"/>
  <c r="K246" i="1" s="1"/>
  <c r="M246" i="1" s="1"/>
  <c r="N246" i="1" s="1"/>
  <c r="L260" i="13"/>
  <c r="I261" i="1" s="1"/>
  <c r="K261" i="1" s="1"/>
  <c r="M261" i="1" s="1"/>
  <c r="N261" i="1" s="1"/>
  <c r="L276" i="13"/>
  <c r="I277" i="1" s="1"/>
  <c r="L292" i="13"/>
  <c r="I293" i="1" s="1"/>
  <c r="L307" i="13"/>
  <c r="I308" i="1" s="1"/>
  <c r="K308" i="1" s="1"/>
  <c r="M308" i="1" s="1"/>
  <c r="N308" i="1" s="1"/>
  <c r="L321" i="13"/>
  <c r="I322" i="1" s="1"/>
  <c r="L337" i="13"/>
  <c r="I338" i="1" s="1"/>
  <c r="L353" i="13"/>
  <c r="I354" i="1" s="1"/>
  <c r="L369" i="13"/>
  <c r="I370" i="1" s="1"/>
  <c r="K370" i="1" s="1"/>
  <c r="L370" i="1" s="1"/>
  <c r="M370" i="1" s="1"/>
  <c r="N370" i="1" s="1"/>
  <c r="L1405" i="13"/>
  <c r="I1400" i="1" s="1"/>
  <c r="K1400" i="1" s="1"/>
  <c r="M1400" i="1" s="1"/>
  <c r="N1400" i="1" s="1"/>
  <c r="L1412" i="13"/>
  <c r="I1407" i="1" s="1"/>
  <c r="K1407" i="1" s="1"/>
  <c r="M1407" i="1" s="1"/>
  <c r="N1407" i="1" s="1"/>
  <c r="L1416" i="13"/>
  <c r="I1411" i="1" s="1"/>
  <c r="K1411" i="1" s="1"/>
  <c r="M1411" i="1" s="1"/>
  <c r="N1411" i="1" s="1"/>
  <c r="L1420" i="13"/>
  <c r="I1415" i="1" s="1"/>
  <c r="K1415" i="1" s="1"/>
  <c r="M1415" i="1" s="1"/>
  <c r="N1415" i="1" s="1"/>
  <c r="L1417" i="13"/>
  <c r="I1412" i="1" s="1"/>
  <c r="K1412" i="1" s="1"/>
  <c r="M1412" i="1" s="1"/>
  <c r="N1412" i="1" s="1"/>
  <c r="L1425" i="13"/>
  <c r="I1420" i="1" s="1"/>
  <c r="K1420" i="1" s="1"/>
  <c r="M1420" i="1" s="1"/>
  <c r="N1420" i="1" s="1"/>
  <c r="L1433" i="13"/>
  <c r="I1428" i="1" s="1"/>
  <c r="K1428" i="1" s="1"/>
  <c r="M1428" i="1" s="1"/>
  <c r="N1428" i="1" s="1"/>
  <c r="L1441" i="13"/>
  <c r="I1436" i="1" s="1"/>
  <c r="K1436" i="1" s="1"/>
  <c r="M1436" i="1" s="1"/>
  <c r="N1436" i="1" s="1"/>
  <c r="L1449" i="13"/>
  <c r="I1444" i="1" s="1"/>
  <c r="K1444" i="1" s="1"/>
  <c r="M1444" i="1" s="1"/>
  <c r="N1444" i="1" s="1"/>
  <c r="L1099" i="13"/>
  <c r="L1103" i="13"/>
  <c r="L1107" i="13"/>
  <c r="L1115" i="13"/>
  <c r="L1119" i="13"/>
  <c r="L1223" i="13"/>
  <c r="L1251" i="13"/>
  <c r="L1266" i="13"/>
  <c r="L1274" i="13"/>
  <c r="I1272" i="1" s="1"/>
  <c r="L1285" i="13"/>
  <c r="L1289" i="13"/>
  <c r="L1326" i="8"/>
  <c r="I1323" i="1" s="1"/>
  <c r="K1323" i="1" s="1"/>
  <c r="M1323" i="1" s="1"/>
  <c r="N1323" i="1" s="1"/>
  <c r="L1330" i="8"/>
  <c r="L1338" i="8"/>
  <c r="I1335" i="1" s="1"/>
  <c r="K1335" i="1" s="1"/>
  <c r="M1335" i="1" s="1"/>
  <c r="N1335" i="1" s="1"/>
  <c r="L1354" i="8"/>
  <c r="L1320" i="8"/>
  <c r="L1328" i="8"/>
  <c r="I1325" i="1" s="1"/>
  <c r="L1340" i="8"/>
  <c r="I1337" i="1" s="1"/>
  <c r="K1337" i="1" s="1"/>
  <c r="M1337" i="1" s="1"/>
  <c r="N1337" i="1" s="1"/>
  <c r="L1348" i="8"/>
  <c r="L1356" i="8"/>
  <c r="L889" i="13"/>
  <c r="I888" i="1" s="1"/>
  <c r="L893" i="13"/>
  <c r="L917" i="13"/>
  <c r="I916" i="1" s="1"/>
  <c r="L925" i="13"/>
  <c r="L929" i="13"/>
  <c r="I928" i="1" s="1"/>
  <c r="L945" i="13"/>
  <c r="I944" i="1" s="1"/>
  <c r="L890" i="13"/>
  <c r="I889" i="1" s="1"/>
  <c r="L938" i="13"/>
  <c r="I937" i="1" s="1"/>
  <c r="L932" i="13"/>
  <c r="L896" i="13"/>
  <c r="I895" i="1" s="1"/>
  <c r="L912" i="13"/>
  <c r="L944" i="13"/>
  <c r="I943" i="1" s="1"/>
  <c r="P1399" i="16"/>
  <c r="L16" i="13"/>
  <c r="I17" i="1" s="1"/>
  <c r="K17" i="1" s="1"/>
  <c r="M17" i="1" s="1"/>
  <c r="N17" i="1" s="1"/>
  <c r="L24" i="13"/>
  <c r="I25" i="1" s="1"/>
  <c r="L32" i="13"/>
  <c r="I33" i="1" s="1"/>
  <c r="L40" i="13"/>
  <c r="I41" i="1" s="1"/>
  <c r="K41" i="1" s="1"/>
  <c r="M41" i="1" s="1"/>
  <c r="N41" i="1" s="1"/>
  <c r="L48" i="13"/>
  <c r="I49" i="1" s="1"/>
  <c r="K49" i="1" s="1"/>
  <c r="M49" i="1" s="1"/>
  <c r="N49" i="1" s="1"/>
  <c r="L56" i="13"/>
  <c r="I57" i="1" s="1"/>
  <c r="K57" i="1" s="1"/>
  <c r="M57" i="1" s="1"/>
  <c r="N57" i="1" s="1"/>
  <c r="L64" i="13"/>
  <c r="I65" i="1" s="1"/>
  <c r="K65" i="1" s="1"/>
  <c r="M65" i="1" s="1"/>
  <c r="N65" i="1" s="1"/>
  <c r="L72" i="13"/>
  <c r="I73" i="1" s="1"/>
  <c r="L80" i="13"/>
  <c r="I81" i="1" s="1"/>
  <c r="L88" i="13"/>
  <c r="L96" i="13"/>
  <c r="I97" i="1" s="1"/>
  <c r="K97" i="1" s="1"/>
  <c r="M97" i="1" s="1"/>
  <c r="N97" i="1" s="1"/>
  <c r="L104" i="13"/>
  <c r="I105" i="1" s="1"/>
  <c r="L112" i="13"/>
  <c r="I113" i="1" s="1"/>
  <c r="K113" i="1" s="1"/>
  <c r="M113" i="1" s="1"/>
  <c r="N113" i="1" s="1"/>
  <c r="L132" i="13"/>
  <c r="I133" i="1" s="1"/>
  <c r="L140" i="13"/>
  <c r="I141" i="1" s="1"/>
  <c r="L148" i="13"/>
  <c r="I149" i="1" s="1"/>
  <c r="K149" i="1" s="1"/>
  <c r="M149" i="1" s="1"/>
  <c r="N149" i="1" s="1"/>
  <c r="L156" i="13"/>
  <c r="I157" i="1" s="1"/>
  <c r="K157" i="1" s="1"/>
  <c r="M157" i="1" s="1"/>
  <c r="N157" i="1" s="1"/>
  <c r="L168" i="13"/>
  <c r="I169" i="1" s="1"/>
  <c r="K169" i="1" s="1"/>
  <c r="M169" i="1" s="1"/>
  <c r="N169" i="1" s="1"/>
  <c r="L176" i="13"/>
  <c r="I177" i="1" s="1"/>
  <c r="K177" i="1" s="1"/>
  <c r="M177" i="1" s="1"/>
  <c r="N177" i="1" s="1"/>
  <c r="L184" i="13"/>
  <c r="I185" i="1" s="1"/>
  <c r="L192" i="13"/>
  <c r="I193" i="1" s="1"/>
  <c r="K193" i="1" s="1"/>
  <c r="M193" i="1" s="1"/>
  <c r="N193" i="1" s="1"/>
  <c r="L200" i="13"/>
  <c r="I201" i="1" s="1"/>
  <c r="K201" i="1" s="1"/>
  <c r="M201" i="1" s="1"/>
  <c r="N201" i="1" s="1"/>
  <c r="L208" i="13"/>
  <c r="I209" i="1" s="1"/>
  <c r="K209" i="1" s="1"/>
  <c r="M209" i="1" s="1"/>
  <c r="N209" i="1" s="1"/>
  <c r="L216" i="13"/>
  <c r="I217" i="1" s="1"/>
  <c r="L224" i="13"/>
  <c r="I225" i="1" s="1"/>
  <c r="K225" i="1" s="1"/>
  <c r="M225" i="1" s="1"/>
  <c r="N225" i="1" s="1"/>
  <c r="L236" i="13"/>
  <c r="I237" i="1" s="1"/>
  <c r="K237" i="1" s="1"/>
  <c r="M237" i="1" s="1"/>
  <c r="N237" i="1" s="1"/>
  <c r="L244" i="13"/>
  <c r="I245" i="1" s="1"/>
  <c r="K245" i="1" s="1"/>
  <c r="M245" i="1" s="1"/>
  <c r="N245" i="1" s="1"/>
  <c r="L256" i="13"/>
  <c r="I257" i="1" s="1"/>
  <c r="K257" i="1" s="1"/>
  <c r="M257" i="1" s="1"/>
  <c r="N257" i="1" s="1"/>
  <c r="L263" i="13"/>
  <c r="I264" i="1" s="1"/>
  <c r="L271" i="13"/>
  <c r="I272" i="1" s="1"/>
  <c r="K272" i="1" s="1"/>
  <c r="M272" i="1" s="1"/>
  <c r="N272" i="1" s="1"/>
  <c r="L283" i="13"/>
  <c r="I284" i="1" s="1"/>
  <c r="L291" i="13"/>
  <c r="I292" i="1" s="1"/>
  <c r="K292" i="1" s="1"/>
  <c r="M292" i="1" s="1"/>
  <c r="N292" i="1" s="1"/>
  <c r="L299" i="13"/>
  <c r="I300" i="1" s="1"/>
  <c r="K300" i="1" s="1"/>
  <c r="M300" i="1" s="1"/>
  <c r="N300" i="1" s="1"/>
  <c r="L310" i="13"/>
  <c r="I311" i="1" s="1"/>
  <c r="L317" i="13"/>
  <c r="I318" i="1" s="1"/>
  <c r="K318" i="1" s="1"/>
  <c r="M318" i="1" s="1"/>
  <c r="N318" i="1" s="1"/>
  <c r="L324" i="13"/>
  <c r="I325" i="1" s="1"/>
  <c r="K325" i="1" s="1"/>
  <c r="M325" i="1" s="1"/>
  <c r="N325" i="1" s="1"/>
  <c r="L332" i="13"/>
  <c r="I333" i="1" s="1"/>
  <c r="K333" i="1" s="1"/>
  <c r="M333" i="1" s="1"/>
  <c r="N333" i="1" s="1"/>
  <c r="L340" i="13"/>
  <c r="I341" i="1" s="1"/>
  <c r="L348" i="13"/>
  <c r="I349" i="1" s="1"/>
  <c r="L356" i="13"/>
  <c r="I357" i="1" s="1"/>
  <c r="K357" i="1" s="1"/>
  <c r="M357" i="1" s="1"/>
  <c r="N357" i="1" s="1"/>
  <c r="L6" i="13"/>
  <c r="L19" i="13"/>
  <c r="I20" i="1" s="1"/>
  <c r="K20" i="1" s="1"/>
  <c r="M20" i="1" s="1"/>
  <c r="N20" i="1" s="1"/>
  <c r="L35" i="13"/>
  <c r="I36" i="1" s="1"/>
  <c r="L51" i="13"/>
  <c r="I52" i="1" s="1"/>
  <c r="L67" i="13"/>
  <c r="I68" i="1" s="1"/>
  <c r="L83" i="13"/>
  <c r="I84" i="1" s="1"/>
  <c r="K84" i="1" s="1"/>
  <c r="M84" i="1" s="1"/>
  <c r="N84" i="1" s="1"/>
  <c r="L99" i="13"/>
  <c r="I100" i="1" s="1"/>
  <c r="K100" i="1" s="1"/>
  <c r="M100" i="1" s="1"/>
  <c r="N100" i="1" s="1"/>
  <c r="L115" i="13"/>
  <c r="I116" i="1" s="1"/>
  <c r="L127" i="13"/>
  <c r="I128" i="1" s="1"/>
  <c r="K128" i="1" s="1"/>
  <c r="M128" i="1" s="1"/>
  <c r="N128" i="1" s="1"/>
  <c r="L143" i="13"/>
  <c r="I144" i="1" s="1"/>
  <c r="K144" i="1" s="1"/>
  <c r="M144" i="1" s="1"/>
  <c r="N144" i="1" s="1"/>
  <c r="L159" i="13"/>
  <c r="I160" i="1" s="1"/>
  <c r="K160" i="1" s="1"/>
  <c r="M160" i="1" s="1"/>
  <c r="N160" i="1" s="1"/>
  <c r="L175" i="13"/>
  <c r="I176" i="1" s="1"/>
  <c r="L191" i="13"/>
  <c r="I192" i="1" s="1"/>
  <c r="K192" i="1" s="1"/>
  <c r="M192" i="1" s="1"/>
  <c r="N192" i="1" s="1"/>
  <c r="L207" i="13"/>
  <c r="I208" i="1" s="1"/>
  <c r="K208" i="1" s="1"/>
  <c r="M208" i="1" s="1"/>
  <c r="N208" i="1" s="1"/>
  <c r="L223" i="13"/>
  <c r="I224" i="1" s="1"/>
  <c r="K224" i="1" s="1"/>
  <c r="M224" i="1" s="1"/>
  <c r="N224" i="1" s="1"/>
  <c r="L239" i="13"/>
  <c r="I240" i="1" s="1"/>
  <c r="L255" i="13"/>
  <c r="I256" i="1" s="1"/>
  <c r="K256" i="1" s="1"/>
  <c r="M256" i="1" s="1"/>
  <c r="N256" i="1" s="1"/>
  <c r="L278" i="13"/>
  <c r="I279" i="1" s="1"/>
  <c r="K279" i="1" s="1"/>
  <c r="M279" i="1" s="1"/>
  <c r="N279" i="1" s="1"/>
  <c r="L316" i="13"/>
  <c r="I317" i="1" s="1"/>
  <c r="K317" i="1" s="1"/>
  <c r="M317" i="1" s="1"/>
  <c r="N317" i="1" s="1"/>
  <c r="L331" i="13"/>
  <c r="I332" i="1" s="1"/>
  <c r="K332" i="1" s="1"/>
  <c r="M332" i="1" s="1"/>
  <c r="N332" i="1" s="1"/>
  <c r="L347" i="13"/>
  <c r="I348" i="1" s="1"/>
  <c r="L7" i="13"/>
  <c r="I8" i="1" s="1"/>
  <c r="K8" i="1" s="1"/>
  <c r="L21" i="13"/>
  <c r="I22" i="1" s="1"/>
  <c r="K22" i="1" s="1"/>
  <c r="M22" i="1" s="1"/>
  <c r="N22" i="1" s="1"/>
  <c r="L37" i="13"/>
  <c r="I38" i="1" s="1"/>
  <c r="K38" i="1" s="1"/>
  <c r="M38" i="1" s="1"/>
  <c r="N38" i="1" s="1"/>
  <c r="L53" i="13"/>
  <c r="I54" i="1" s="1"/>
  <c r="K54" i="1" s="1"/>
  <c r="M54" i="1" s="1"/>
  <c r="N54" i="1" s="1"/>
  <c r="L69" i="13"/>
  <c r="I70" i="1" s="1"/>
  <c r="K70" i="1" s="1"/>
  <c r="M70" i="1" s="1"/>
  <c r="N70" i="1" s="1"/>
  <c r="L85" i="13"/>
  <c r="I86" i="1" s="1"/>
  <c r="K86" i="1" s="1"/>
  <c r="M86" i="1" s="1"/>
  <c r="N86" i="1" s="1"/>
  <c r="L101" i="13"/>
  <c r="I102" i="1" s="1"/>
  <c r="L117" i="13"/>
  <c r="I118" i="1" s="1"/>
  <c r="K118" i="1" s="1"/>
  <c r="M118" i="1" s="1"/>
  <c r="N118" i="1" s="1"/>
  <c r="L129" i="13"/>
  <c r="I130" i="1" s="1"/>
  <c r="K130" i="1" s="1"/>
  <c r="M130" i="1" s="1"/>
  <c r="N130" i="1" s="1"/>
  <c r="L145" i="13"/>
  <c r="I146" i="1" s="1"/>
  <c r="K146" i="1" s="1"/>
  <c r="M146" i="1" s="1"/>
  <c r="N146" i="1" s="1"/>
  <c r="L161" i="13"/>
  <c r="I162" i="1" s="1"/>
  <c r="L177" i="13"/>
  <c r="I178" i="1" s="1"/>
  <c r="K178" i="1" s="1"/>
  <c r="M178" i="1" s="1"/>
  <c r="N178" i="1" s="1"/>
  <c r="L193" i="13"/>
  <c r="I194" i="1" s="1"/>
  <c r="K194" i="1" s="1"/>
  <c r="M194" i="1" s="1"/>
  <c r="N194" i="1" s="1"/>
  <c r="L209" i="13"/>
  <c r="I210" i="1" s="1"/>
  <c r="K210" i="1" s="1"/>
  <c r="M210" i="1" s="1"/>
  <c r="N210" i="1" s="1"/>
  <c r="L225" i="13"/>
  <c r="I226" i="1" s="1"/>
  <c r="K226" i="1" s="1"/>
  <c r="M226" i="1" s="1"/>
  <c r="N226" i="1" s="1"/>
  <c r="L241" i="13"/>
  <c r="I242" i="1" s="1"/>
  <c r="L257" i="13"/>
  <c r="I258" i="1" s="1"/>
  <c r="L272" i="13"/>
  <c r="I273" i="1" s="1"/>
  <c r="L296" i="13"/>
  <c r="I297" i="1" s="1"/>
  <c r="K297" i="1" s="1"/>
  <c r="M297" i="1" s="1"/>
  <c r="N297" i="1" s="1"/>
  <c r="L311" i="13"/>
  <c r="I312" i="1" s="1"/>
  <c r="L325" i="13"/>
  <c r="I326" i="1" s="1"/>
  <c r="K326" i="1" s="1"/>
  <c r="M326" i="1" s="1"/>
  <c r="N326" i="1" s="1"/>
  <c r="L341" i="13"/>
  <c r="I342" i="1" s="1"/>
  <c r="L357" i="13"/>
  <c r="I358" i="1" s="1"/>
  <c r="L373" i="13"/>
  <c r="I374" i="1" s="1"/>
  <c r="L1403" i="13"/>
  <c r="I1398" i="1" s="1"/>
  <c r="K1398" i="1" s="1"/>
  <c r="M1398" i="1" s="1"/>
  <c r="N1398" i="1" s="1"/>
  <c r="L1414" i="13"/>
  <c r="I1409" i="1" s="1"/>
  <c r="K1409" i="1" s="1"/>
  <c r="M1409" i="1" s="1"/>
  <c r="N1409" i="1" s="1"/>
  <c r="L1418" i="13"/>
  <c r="I1413" i="1" s="1"/>
  <c r="K1413" i="1" s="1"/>
  <c r="M1413" i="1" s="1"/>
  <c r="N1413" i="1" s="1"/>
  <c r="L1430" i="13"/>
  <c r="I1425" i="1" s="1"/>
  <c r="K1425" i="1" s="1"/>
  <c r="M1425" i="1" s="1"/>
  <c r="N1425" i="1" s="1"/>
  <c r="L1462" i="13"/>
  <c r="I1457" i="1" s="1"/>
  <c r="K1457" i="1" s="1"/>
  <c r="L1457" i="1" s="1"/>
  <c r="M1457" i="1" s="1"/>
  <c r="N1457" i="1" s="1"/>
  <c r="L1413" i="13"/>
  <c r="I1408" i="1" s="1"/>
  <c r="K1408" i="1" s="1"/>
  <c r="M1408" i="1" s="1"/>
  <c r="N1408" i="1" s="1"/>
  <c r="L1421" i="13"/>
  <c r="I1416" i="1" s="1"/>
  <c r="K1416" i="1" s="1"/>
  <c r="M1416" i="1" s="1"/>
  <c r="N1416" i="1" s="1"/>
  <c r="L1429" i="13"/>
  <c r="I1424" i="1" s="1"/>
  <c r="K1424" i="1" s="1"/>
  <c r="M1424" i="1" s="1"/>
  <c r="N1424" i="1" s="1"/>
  <c r="L1437" i="13"/>
  <c r="I1432" i="1" s="1"/>
  <c r="K1432" i="1" s="1"/>
  <c r="M1432" i="1" s="1"/>
  <c r="N1432" i="1" s="1"/>
  <c r="L1445" i="13"/>
  <c r="I1440" i="1" s="1"/>
  <c r="K1440" i="1" s="1"/>
  <c r="M1440" i="1" s="1"/>
  <c r="N1440" i="1" s="1"/>
  <c r="L1221" i="13"/>
  <c r="I1219" i="1" s="1"/>
  <c r="K1219" i="1" s="1"/>
  <c r="M1219" i="1" s="1"/>
  <c r="N1219" i="1" s="1"/>
  <c r="L995" i="13"/>
  <c r="L1001" i="13"/>
  <c r="I999" i="1" s="1"/>
  <c r="L1327" i="13"/>
  <c r="I1324" i="1" s="1"/>
  <c r="K1324" i="1" s="1"/>
  <c r="M1324" i="1" s="1"/>
  <c r="N1324" i="1" s="1"/>
  <c r="L942" i="13"/>
  <c r="L999" i="13"/>
  <c r="L1015" i="13"/>
  <c r="L1047" i="13"/>
  <c r="L1071" i="13"/>
  <c r="I1069" i="1" s="1"/>
  <c r="L1079" i="13"/>
  <c r="L1250" i="13"/>
  <c r="L1265" i="13"/>
  <c r="I1263" i="1" s="1"/>
  <c r="L1304" i="13"/>
  <c r="I1302" i="1" s="1"/>
  <c r="L1005" i="13"/>
  <c r="L1021" i="13"/>
  <c r="L1085" i="13"/>
  <c r="L1132" i="13"/>
  <c r="L1180" i="13"/>
  <c r="L1152" i="13"/>
  <c r="L1183" i="13"/>
  <c r="L1244" i="13"/>
  <c r="L1290" i="13"/>
  <c r="L1306" i="13"/>
  <c r="L1337" i="13"/>
  <c r="I1334" i="1" s="1"/>
  <c r="K1334" i="1" s="1"/>
  <c r="M1334" i="1" s="1"/>
  <c r="N1334" i="1" s="1"/>
  <c r="L1341" i="13"/>
  <c r="L1345" i="13"/>
  <c r="I1342" i="1" s="1"/>
  <c r="K1342" i="1" s="1"/>
  <c r="M1342" i="1" s="1"/>
  <c r="N1342" i="1" s="1"/>
  <c r="P1176" i="7"/>
  <c r="J1174" i="1" s="1"/>
  <c r="P1183" i="7"/>
  <c r="J1181" i="1" s="1"/>
  <c r="P1191" i="7"/>
  <c r="J1189" i="1" s="1"/>
  <c r="P1220" i="7"/>
  <c r="J1218" i="1" s="1"/>
  <c r="P1228" i="7"/>
  <c r="J1226" i="1" s="1"/>
  <c r="P1244" i="7"/>
  <c r="J1242" i="1" s="1"/>
  <c r="P1259" i="7"/>
  <c r="J1257" i="1" s="1"/>
  <c r="P1267" i="7"/>
  <c r="J1265" i="1" s="1"/>
  <c r="P1282" i="7"/>
  <c r="J1280" i="1" s="1"/>
  <c r="P1290" i="7"/>
  <c r="J1288" i="1" s="1"/>
  <c r="L711" i="13"/>
  <c r="L715" i="13"/>
  <c r="L719" i="13"/>
  <c r="L723" i="13"/>
  <c r="L767" i="13"/>
  <c r="L771" i="13"/>
  <c r="L779" i="13"/>
  <c r="L783" i="13"/>
  <c r="I783" i="1" s="1"/>
  <c r="K783" i="1" s="1"/>
  <c r="M783" i="1" s="1"/>
  <c r="N783" i="1" s="1"/>
  <c r="L787" i="13"/>
  <c r="I787" i="1" s="1"/>
  <c r="K787" i="1" s="1"/>
  <c r="M787" i="1" s="1"/>
  <c r="N787" i="1" s="1"/>
  <c r="L791" i="13"/>
  <c r="L795" i="13"/>
  <c r="L752" i="13"/>
  <c r="I752" i="1" s="1"/>
  <c r="K752" i="1" s="1"/>
  <c r="M752" i="1" s="1"/>
  <c r="N752" i="1" s="1"/>
  <c r="L760" i="13"/>
  <c r="L776" i="13"/>
  <c r="I776" i="1" s="1"/>
  <c r="K776" i="1" s="1"/>
  <c r="M776" i="1" s="1"/>
  <c r="N776" i="1" s="1"/>
  <c r="L784" i="13"/>
  <c r="L792" i="13"/>
  <c r="I792" i="1" s="1"/>
  <c r="K792" i="1" s="1"/>
  <c r="M792" i="1" s="1"/>
  <c r="N792" i="1" s="1"/>
  <c r="L800" i="13"/>
  <c r="I800" i="1" s="1"/>
  <c r="K800" i="1" s="1"/>
  <c r="M800" i="1" s="1"/>
  <c r="N800" i="1" s="1"/>
  <c r="L808" i="13"/>
  <c r="L754" i="13"/>
  <c r="L762" i="13"/>
  <c r="L717" i="13"/>
  <c r="L720" i="13"/>
  <c r="L962" i="13"/>
  <c r="L970" i="13"/>
  <c r="L974" i="13"/>
  <c r="L982" i="13"/>
  <c r="L994" i="13"/>
  <c r="I992" i="1" s="1"/>
  <c r="K992" i="1" s="1"/>
  <c r="M992" i="1" s="1"/>
  <c r="N992" i="1" s="1"/>
  <c r="L1089" i="13"/>
  <c r="L1105" i="13"/>
  <c r="I1103" i="1" s="1"/>
  <c r="K1103" i="1" s="1"/>
  <c r="M1103" i="1" s="1"/>
  <c r="N1103" i="1" s="1"/>
  <c r="L1113" i="13"/>
  <c r="I1111" i="1" s="1"/>
  <c r="K1111" i="1" s="1"/>
  <c r="M1111" i="1" s="1"/>
  <c r="N1111" i="1" s="1"/>
  <c r="L1125" i="13"/>
  <c r="L1137" i="13"/>
  <c r="L1213" i="13"/>
  <c r="L1241" i="13"/>
  <c r="I1239" i="1" s="1"/>
  <c r="K1239" i="1" s="1"/>
  <c r="M1239" i="1" s="1"/>
  <c r="N1239" i="1" s="1"/>
  <c r="L1249" i="13"/>
  <c r="I1247" i="1" s="1"/>
  <c r="K1247" i="1" s="1"/>
  <c r="M1247" i="1" s="1"/>
  <c r="N1247" i="1" s="1"/>
  <c r="L1264" i="13"/>
  <c r="I1262" i="1" s="1"/>
  <c r="K1262" i="1" s="1"/>
  <c r="M1262" i="1" s="1"/>
  <c r="N1262" i="1" s="1"/>
  <c r="L1268" i="13"/>
  <c r="I1266" i="1" s="1"/>
  <c r="K1266" i="1" s="1"/>
  <c r="M1266" i="1" s="1"/>
  <c r="N1266" i="1" s="1"/>
  <c r="L1275" i="13"/>
  <c r="I1273" i="1" s="1"/>
  <c r="K1273" i="1" s="1"/>
  <c r="M1273" i="1" s="1"/>
  <c r="N1273" i="1" s="1"/>
  <c r="L1279" i="13"/>
  <c r="L979" i="13"/>
  <c r="L1011" i="13"/>
  <c r="I1009" i="1" s="1"/>
  <c r="K1009" i="1" s="1"/>
  <c r="M1009" i="1" s="1"/>
  <c r="N1009" i="1" s="1"/>
  <c r="L1027" i="13"/>
  <c r="L1051" i="13"/>
  <c r="L1075" i="13"/>
  <c r="L1216" i="13"/>
  <c r="I1214" i="1" s="1"/>
  <c r="L1278" i="13"/>
  <c r="L969" i="13"/>
  <c r="I967" i="1" s="1"/>
  <c r="L1033" i="13"/>
  <c r="I1031" i="1" s="1"/>
  <c r="L1065" i="13"/>
  <c r="L1081" i="13"/>
  <c r="L1144" i="13"/>
  <c r="L1160" i="13"/>
  <c r="L1191" i="13"/>
  <c r="L1205" i="13"/>
  <c r="L1384" i="13"/>
  <c r="L1319" i="13"/>
  <c r="I1316" i="1" s="1"/>
  <c r="K1316" i="1" s="1"/>
  <c r="M1316" i="1" s="1"/>
  <c r="N1316" i="1" s="1"/>
  <c r="L1331" i="13"/>
  <c r="I1328" i="1" s="1"/>
  <c r="K1328" i="1" s="1"/>
  <c r="M1328" i="1" s="1"/>
  <c r="N1328" i="1" s="1"/>
  <c r="L1339" i="13"/>
  <c r="I1336" i="1" s="1"/>
  <c r="K1336" i="1" s="1"/>
  <c r="M1336" i="1" s="1"/>
  <c r="N1336" i="1" s="1"/>
  <c r="L1343" i="13"/>
  <c r="I1340" i="1" s="1"/>
  <c r="K1340" i="1" s="1"/>
  <c r="M1340" i="1" s="1"/>
  <c r="N1340" i="1" s="1"/>
  <c r="L1351" i="13"/>
  <c r="I1348" i="1" s="1"/>
  <c r="K1348" i="1" s="1"/>
  <c r="M1348" i="1" s="1"/>
  <c r="N1348" i="1" s="1"/>
  <c r="L1355" i="13"/>
  <c r="I1352" i="1" s="1"/>
  <c r="K1352" i="1" s="1"/>
  <c r="M1352" i="1" s="1"/>
  <c r="N1352" i="1" s="1"/>
  <c r="L725" i="13"/>
  <c r="L733" i="13"/>
  <c r="L737" i="13"/>
  <c r="L745" i="13"/>
  <c r="L710" i="13"/>
  <c r="I710" i="1" s="1"/>
  <c r="K710" i="1" s="1"/>
  <c r="M710" i="1" s="1"/>
  <c r="N710" i="1" s="1"/>
  <c r="L817" i="13"/>
  <c r="L832" i="13"/>
  <c r="L840" i="13"/>
  <c r="L844" i="13"/>
  <c r="L862" i="13"/>
  <c r="L878" i="13"/>
  <c r="L716" i="13"/>
  <c r="L748" i="13"/>
  <c r="L756" i="13"/>
  <c r="L843" i="13"/>
  <c r="I843" i="1" s="1"/>
  <c r="K843" i="1" s="1"/>
  <c r="M843" i="1" s="1"/>
  <c r="N843" i="1" s="1"/>
  <c r="L750" i="13"/>
  <c r="L766" i="13"/>
  <c r="L774" i="13"/>
  <c r="I774" i="1" s="1"/>
  <c r="K774" i="1" s="1"/>
  <c r="M774" i="1" s="1"/>
  <c r="N774" i="1" s="1"/>
  <c r="L790" i="13"/>
  <c r="L798" i="13"/>
  <c r="L887" i="13"/>
  <c r="I886" i="1" s="1"/>
  <c r="L891" i="13"/>
  <c r="I890" i="1" s="1"/>
  <c r="K890" i="1" s="1"/>
  <c r="M890" i="1" s="1"/>
  <c r="N890" i="1" s="1"/>
  <c r="L899" i="13"/>
  <c r="L903" i="13"/>
  <c r="L907" i="13"/>
  <c r="I906" i="1" s="1"/>
  <c r="K906" i="1" s="1"/>
  <c r="M906" i="1" s="1"/>
  <c r="N906" i="1" s="1"/>
  <c r="L911" i="13"/>
  <c r="I910" i="1" s="1"/>
  <c r="K910" i="1" s="1"/>
  <c r="M910" i="1" s="1"/>
  <c r="N910" i="1" s="1"/>
  <c r="L915" i="13"/>
  <c r="L908" i="13"/>
  <c r="I907" i="1" s="1"/>
  <c r="L940" i="13"/>
  <c r="L888" i="13"/>
  <c r="I887" i="1" s="1"/>
  <c r="L936" i="13"/>
  <c r="L936" i="8"/>
  <c r="F342" i="1"/>
  <c r="F362" i="1"/>
  <c r="F306" i="1"/>
  <c r="F319" i="1"/>
  <c r="F264" i="1"/>
  <c r="F376" i="1"/>
  <c r="L1424" i="13"/>
  <c r="I1419" i="1" s="1"/>
  <c r="K1419" i="1" s="1"/>
  <c r="M1419" i="1" s="1"/>
  <c r="N1419" i="1" s="1"/>
  <c r="L1428" i="13"/>
  <c r="I1423" i="1" s="1"/>
  <c r="K1423" i="1" s="1"/>
  <c r="M1423" i="1" s="1"/>
  <c r="N1423" i="1" s="1"/>
  <c r="L1402" i="13"/>
  <c r="I1397" i="1" s="1"/>
  <c r="K1397" i="1" s="1"/>
  <c r="M1397" i="1" s="1"/>
  <c r="N1397" i="1" s="1"/>
  <c r="L1457" i="13"/>
  <c r="I1452" i="1" s="1"/>
  <c r="K1452" i="1" s="1"/>
  <c r="M1452" i="1" s="1"/>
  <c r="N1452" i="1" s="1"/>
  <c r="L1400" i="13"/>
  <c r="I1395" i="1" s="1"/>
  <c r="K1395" i="1" s="1"/>
  <c r="M1395" i="1" s="1"/>
  <c r="N1395" i="1" s="1"/>
  <c r="L1431" i="13"/>
  <c r="I1426" i="1" s="1"/>
  <c r="K1426" i="1" s="1"/>
  <c r="M1426" i="1" s="1"/>
  <c r="N1426" i="1" s="1"/>
  <c r="L1447" i="13"/>
  <c r="I1442" i="1" s="1"/>
  <c r="K1442" i="1" s="1"/>
  <c r="M1442" i="1" s="1"/>
  <c r="N1442" i="1" s="1"/>
  <c r="L1399" i="13"/>
  <c r="I1394" i="1" s="1"/>
  <c r="L1419" i="13"/>
  <c r="I1414" i="1" s="1"/>
  <c r="K1414" i="1" s="1"/>
  <c r="M1414" i="1" s="1"/>
  <c r="N1414" i="1" s="1"/>
  <c r="L1451" i="13"/>
  <c r="I1446" i="1" s="1"/>
  <c r="K1446" i="1" s="1"/>
  <c r="M1446" i="1" s="1"/>
  <c r="N1446" i="1" s="1"/>
  <c r="L1427" i="13"/>
  <c r="I1422" i="1" s="1"/>
  <c r="K1422" i="1" s="1"/>
  <c r="M1422" i="1" s="1"/>
  <c r="N1422" i="1" s="1"/>
  <c r="L952" i="13"/>
  <c r="L956" i="13"/>
  <c r="L960" i="13"/>
  <c r="I958" i="1" s="1"/>
  <c r="L964" i="13"/>
  <c r="L1000" i="13"/>
  <c r="L1004" i="13"/>
  <c r="I1002" i="1" s="1"/>
  <c r="L1008" i="13"/>
  <c r="L1032" i="13"/>
  <c r="L1036" i="13"/>
  <c r="L1040" i="13"/>
  <c r="L1052" i="13"/>
  <c r="L1056" i="13"/>
  <c r="I1054" i="1" s="1"/>
  <c r="L1060" i="13"/>
  <c r="I1058" i="1" s="1"/>
  <c r="L1064" i="13"/>
  <c r="L1084" i="13"/>
  <c r="L1087" i="13"/>
  <c r="L1111" i="13"/>
  <c r="L1127" i="13"/>
  <c r="L1135" i="13"/>
  <c r="L1139" i="13"/>
  <c r="L1147" i="13"/>
  <c r="L1208" i="13"/>
  <c r="L1215" i="13"/>
  <c r="I1213" i="1" s="1"/>
  <c r="L1227" i="13"/>
  <c r="L1243" i="13"/>
  <c r="L1247" i="13"/>
  <c r="L1255" i="13"/>
  <c r="L1281" i="13"/>
  <c r="L1297" i="13"/>
  <c r="I1295" i="1" s="1"/>
  <c r="K1295" i="1" s="1"/>
  <c r="L1295" i="1" s="1"/>
  <c r="M1295" i="1" s="1"/>
  <c r="N1295" i="1" s="1"/>
  <c r="L1305" i="13"/>
  <c r="L967" i="13"/>
  <c r="L983" i="13"/>
  <c r="I981" i="1" s="1"/>
  <c r="L991" i="13"/>
  <c r="I989" i="1" s="1"/>
  <c r="K989" i="1" s="1"/>
  <c r="M989" i="1" s="1"/>
  <c r="N989" i="1" s="1"/>
  <c r="L1007" i="13"/>
  <c r="I1005" i="1" s="1"/>
  <c r="L1063" i="13"/>
  <c r="L1094" i="13"/>
  <c r="I1092" i="1" s="1"/>
  <c r="L1110" i="13"/>
  <c r="L1118" i="13"/>
  <c r="I1116" i="1" s="1"/>
  <c r="L1134" i="13"/>
  <c r="L1189" i="13"/>
  <c r="L1218" i="13"/>
  <c r="L1234" i="13"/>
  <c r="L1242" i="13"/>
  <c r="L1257" i="13"/>
  <c r="L1296" i="13"/>
  <c r="L1037" i="13"/>
  <c r="L1116" i="13"/>
  <c r="I1114" i="1" s="1"/>
  <c r="L1148" i="13"/>
  <c r="L1209" i="13"/>
  <c r="L1224" i="13"/>
  <c r="L1256" i="13"/>
  <c r="L961" i="13"/>
  <c r="L1025" i="13"/>
  <c r="L1088" i="13"/>
  <c r="I1086" i="1" s="1"/>
  <c r="L1120" i="13"/>
  <c r="I1118" i="1" s="1"/>
  <c r="L1136" i="13"/>
  <c r="L1168" i="13"/>
  <c r="L716" i="8"/>
  <c r="L724" i="8"/>
  <c r="L736" i="8"/>
  <c r="L744" i="8"/>
  <c r="I744" i="1" s="1"/>
  <c r="K744" i="1" s="1"/>
  <c r="M744" i="1" s="1"/>
  <c r="N744" i="1" s="1"/>
  <c r="L756" i="8"/>
  <c r="L764" i="8"/>
  <c r="L772" i="8"/>
  <c r="L784" i="8"/>
  <c r="L804" i="8"/>
  <c r="L812" i="8"/>
  <c r="L820" i="8"/>
  <c r="L827" i="8"/>
  <c r="L855" i="8"/>
  <c r="L869" i="8"/>
  <c r="I869" i="1" s="1"/>
  <c r="K869" i="1" s="1"/>
  <c r="L869" i="1" s="1"/>
  <c r="M869" i="1" s="1"/>
  <c r="N869" i="1" s="1"/>
  <c r="L717" i="8"/>
  <c r="L733" i="8"/>
  <c r="L749" i="8"/>
  <c r="L773" i="8"/>
  <c r="L789" i="8"/>
  <c r="L805" i="8"/>
  <c r="L821" i="8"/>
  <c r="L844" i="8"/>
  <c r="L874" i="8"/>
  <c r="L715" i="8"/>
  <c r="L731" i="8"/>
  <c r="L747" i="8"/>
  <c r="L763" i="8"/>
  <c r="L779" i="8"/>
  <c r="L803" i="8"/>
  <c r="L826" i="8"/>
  <c r="I826" i="1" s="1"/>
  <c r="K826" i="1" s="1"/>
  <c r="M826" i="1" s="1"/>
  <c r="N826" i="1" s="1"/>
  <c r="L842" i="8"/>
  <c r="I842" i="1" s="1"/>
  <c r="K842" i="1" s="1"/>
  <c r="M842" i="1" s="1"/>
  <c r="N842" i="1" s="1"/>
  <c r="L858" i="8"/>
  <c r="I858" i="1" s="1"/>
  <c r="K858" i="1" s="1"/>
  <c r="M858" i="1" s="1"/>
  <c r="N858" i="1" s="1"/>
  <c r="L872" i="8"/>
  <c r="L1367" i="13"/>
  <c r="L1371" i="13"/>
  <c r="L1383" i="13"/>
  <c r="I1379" i="1" s="1"/>
  <c r="K1379" i="1" s="1"/>
  <c r="M1379" i="1" s="1"/>
  <c r="N1379" i="1" s="1"/>
  <c r="L1387" i="13"/>
  <c r="L1391" i="13"/>
  <c r="L1366" i="13"/>
  <c r="L1388" i="13"/>
  <c r="I1384" i="1" s="1"/>
  <c r="K1384" i="1" s="1"/>
  <c r="M1384" i="1" s="1"/>
  <c r="N1384" i="1" s="1"/>
  <c r="L1360" i="13"/>
  <c r="L1317" i="13"/>
  <c r="I1314" i="1" s="1"/>
  <c r="L1321" i="13"/>
  <c r="L1325" i="13"/>
  <c r="L1349" i="13"/>
  <c r="I1346" i="1" s="1"/>
  <c r="K1346" i="1" s="1"/>
  <c r="M1346" i="1" s="1"/>
  <c r="N1346" i="1" s="1"/>
  <c r="L1350" i="13"/>
  <c r="L1320" i="13"/>
  <c r="L1352" i="13"/>
  <c r="L727" i="13"/>
  <c r="L731" i="13"/>
  <c r="L722" i="13"/>
  <c r="L730" i="13"/>
  <c r="L746" i="13"/>
  <c r="L751" i="13"/>
  <c r="L755" i="13"/>
  <c r="L759" i="13"/>
  <c r="I759" i="1" s="1"/>
  <c r="K759" i="1" s="1"/>
  <c r="M759" i="1" s="1"/>
  <c r="N759" i="1" s="1"/>
  <c r="L799" i="13"/>
  <c r="L803" i="13"/>
  <c r="L811" i="13"/>
  <c r="L815" i="13"/>
  <c r="L819" i="13"/>
  <c r="I819" i="1" s="1"/>
  <c r="K819" i="1" s="1"/>
  <c r="M819" i="1" s="1"/>
  <c r="N819" i="1" s="1"/>
  <c r="L823" i="13"/>
  <c r="L860" i="13"/>
  <c r="L864" i="13"/>
  <c r="L872" i="13"/>
  <c r="L876" i="13"/>
  <c r="L880" i="13"/>
  <c r="L724" i="13"/>
  <c r="L816" i="13"/>
  <c r="L712" i="13"/>
  <c r="L728" i="13"/>
  <c r="L770" i="13"/>
  <c r="I770" i="1" s="1"/>
  <c r="K770" i="1" s="1"/>
  <c r="M770" i="1" s="1"/>
  <c r="N770" i="1" s="1"/>
  <c r="L778" i="13"/>
  <c r="L794" i="13"/>
  <c r="L802" i="13"/>
  <c r="I802" i="1" s="1"/>
  <c r="K802" i="1" s="1"/>
  <c r="M802" i="1" s="1"/>
  <c r="N802" i="1" s="1"/>
  <c r="L810" i="13"/>
  <c r="L818" i="13"/>
  <c r="L849" i="13"/>
  <c r="L857" i="13"/>
  <c r="I857" i="1" s="1"/>
  <c r="K857" i="1" s="1"/>
  <c r="M857" i="1" s="1"/>
  <c r="N857" i="1" s="1"/>
  <c r="L863" i="13"/>
  <c r="I863" i="1" s="1"/>
  <c r="K863" i="1" s="1"/>
  <c r="L863" i="1" s="1"/>
  <c r="M863" i="1" s="1"/>
  <c r="N863" i="1" s="1"/>
  <c r="L871" i="13"/>
  <c r="I871" i="1" s="1"/>
  <c r="K871" i="1" s="1"/>
  <c r="L871" i="1" s="1"/>
  <c r="M871" i="1" s="1"/>
  <c r="N871" i="1" s="1"/>
  <c r="L897" i="13"/>
  <c r="L909" i="13"/>
  <c r="I908" i="1" s="1"/>
  <c r="L906" i="13"/>
  <c r="L922" i="13"/>
  <c r="I921" i="1" s="1"/>
  <c r="L930" i="13"/>
  <c r="I929" i="1" s="1"/>
  <c r="L946" i="13"/>
  <c r="I945" i="1" s="1"/>
  <c r="K945" i="1" s="1"/>
  <c r="M945" i="1" s="1"/>
  <c r="N945" i="1" s="1"/>
  <c r="L928" i="13"/>
  <c r="I927" i="1" s="1"/>
  <c r="L1438" i="13"/>
  <c r="I1433" i="1" s="1"/>
  <c r="K1433" i="1" s="1"/>
  <c r="M1433" i="1" s="1"/>
  <c r="N1433" i="1" s="1"/>
  <c r="L1442" i="13"/>
  <c r="I1437" i="1" s="1"/>
  <c r="K1437" i="1" s="1"/>
  <c r="M1437" i="1" s="1"/>
  <c r="N1437" i="1" s="1"/>
  <c r="L1446" i="13"/>
  <c r="I1441" i="1" s="1"/>
  <c r="K1441" i="1" s="1"/>
  <c r="M1441" i="1" s="1"/>
  <c r="N1441" i="1" s="1"/>
  <c r="L1450" i="13"/>
  <c r="I1445" i="1" s="1"/>
  <c r="K1445" i="1" s="1"/>
  <c r="M1445" i="1" s="1"/>
  <c r="N1445" i="1" s="1"/>
  <c r="L1461" i="13"/>
  <c r="I1456" i="1" s="1"/>
  <c r="K1456" i="1" s="1"/>
  <c r="M1456" i="1" s="1"/>
  <c r="N1456" i="1" s="1"/>
  <c r="L1404" i="13"/>
  <c r="I1399" i="1" s="1"/>
  <c r="K1399" i="1" s="1"/>
  <c r="M1399" i="1" s="1"/>
  <c r="N1399" i="1" s="1"/>
  <c r="L1411" i="13"/>
  <c r="I1406" i="1" s="1"/>
  <c r="K1406" i="1" s="1"/>
  <c r="M1406" i="1" s="1"/>
  <c r="N1406" i="1" s="1"/>
  <c r="L1443" i="13"/>
  <c r="I1438" i="1" s="1"/>
  <c r="K1438" i="1" s="1"/>
  <c r="M1438" i="1" s="1"/>
  <c r="N1438" i="1" s="1"/>
  <c r="P888" i="7"/>
  <c r="J887" i="1" s="1"/>
  <c r="P896" i="7"/>
  <c r="J895" i="1" s="1"/>
  <c r="P904" i="7"/>
  <c r="J903" i="1" s="1"/>
  <c r="P912" i="7"/>
  <c r="J911" i="1" s="1"/>
  <c r="P920" i="7"/>
  <c r="J919" i="1" s="1"/>
  <c r="P928" i="7"/>
  <c r="J927" i="1" s="1"/>
  <c r="P936" i="7"/>
  <c r="J935" i="1" s="1"/>
  <c r="P885" i="7"/>
  <c r="J884" i="1" s="1"/>
  <c r="P893" i="7"/>
  <c r="J892" i="1" s="1"/>
  <c r="P901" i="7"/>
  <c r="J900" i="1" s="1"/>
  <c r="P909" i="7"/>
  <c r="J908" i="1" s="1"/>
  <c r="P917" i="7"/>
  <c r="J916" i="1" s="1"/>
  <c r="P925" i="7"/>
  <c r="J924" i="1" s="1"/>
  <c r="P933" i="7"/>
  <c r="J932" i="1" s="1"/>
  <c r="P941" i="7"/>
  <c r="J940" i="1" s="1"/>
  <c r="L978" i="13"/>
  <c r="L986" i="13"/>
  <c r="L1002" i="13"/>
  <c r="L1014" i="13"/>
  <c r="I1012" i="1" s="1"/>
  <c r="K1012" i="1" s="1"/>
  <c r="M1012" i="1" s="1"/>
  <c r="N1012" i="1" s="1"/>
  <c r="L1034" i="13"/>
  <c r="L1058" i="13"/>
  <c r="L1066" i="13"/>
  <c r="I1064" i="1" s="1"/>
  <c r="K1064" i="1" s="1"/>
  <c r="M1064" i="1" s="1"/>
  <c r="N1064" i="1" s="1"/>
  <c r="L1082" i="13"/>
  <c r="L1093" i="13"/>
  <c r="I1091" i="1" s="1"/>
  <c r="K1091" i="1" s="1"/>
  <c r="M1091" i="1" s="1"/>
  <c r="N1091" i="1" s="1"/>
  <c r="L1121" i="13"/>
  <c r="L1129" i="13"/>
  <c r="I1127" i="1" s="1"/>
  <c r="K1127" i="1" s="1"/>
  <c r="M1127" i="1" s="1"/>
  <c r="N1127" i="1" s="1"/>
  <c r="L1145" i="13"/>
  <c r="L1149" i="13"/>
  <c r="I1147" i="1" s="1"/>
  <c r="K1147" i="1" s="1"/>
  <c r="M1147" i="1" s="1"/>
  <c r="N1147" i="1" s="1"/>
  <c r="L1157" i="13"/>
  <c r="I1155" i="1" s="1"/>
  <c r="K1155" i="1" s="1"/>
  <c r="M1155" i="1" s="1"/>
  <c r="N1155" i="1" s="1"/>
  <c r="L1184" i="13"/>
  <c r="L1192" i="13"/>
  <c r="L1206" i="13"/>
  <c r="L1210" i="13"/>
  <c r="I1208" i="1" s="1"/>
  <c r="K1208" i="1" s="1"/>
  <c r="M1208" i="1" s="1"/>
  <c r="N1208" i="1" s="1"/>
  <c r="L1217" i="13"/>
  <c r="I1215" i="1" s="1"/>
  <c r="K1215" i="1" s="1"/>
  <c r="M1215" i="1" s="1"/>
  <c r="N1215" i="1" s="1"/>
  <c r="L1233" i="13"/>
  <c r="L1245" i="13"/>
  <c r="L1272" i="13"/>
  <c r="L1287" i="13"/>
  <c r="I1285" i="1" s="1"/>
  <c r="K1285" i="1" s="1"/>
  <c r="M1285" i="1" s="1"/>
  <c r="N1285" i="1" s="1"/>
  <c r="L1295" i="13"/>
  <c r="I1293" i="1" s="1"/>
  <c r="K1293" i="1" s="1"/>
  <c r="L1293" i="1" s="1"/>
  <c r="M1293" i="1" s="1"/>
  <c r="N1293" i="1" s="1"/>
  <c r="L963" i="13"/>
  <c r="L971" i="13"/>
  <c r="L987" i="13"/>
  <c r="L1043" i="13"/>
  <c r="I1041" i="1" s="1"/>
  <c r="L1059" i="13"/>
  <c r="L1090" i="13"/>
  <c r="L1098" i="13"/>
  <c r="L1114" i="13"/>
  <c r="L1170" i="13"/>
  <c r="L1207" i="13"/>
  <c r="I1205" i="1" s="1"/>
  <c r="K1205" i="1" s="1"/>
  <c r="M1205" i="1" s="1"/>
  <c r="N1205" i="1" s="1"/>
  <c r="L1261" i="13"/>
  <c r="L1284" i="13"/>
  <c r="L1300" i="13"/>
  <c r="I1298" i="1" s="1"/>
  <c r="L981" i="13"/>
  <c r="L1092" i="13"/>
  <c r="L1156" i="13"/>
  <c r="L1187" i="13"/>
  <c r="L1232" i="13"/>
  <c r="L985" i="13"/>
  <c r="I983" i="1" s="1"/>
  <c r="L1096" i="13"/>
  <c r="L1176" i="13"/>
  <c r="L1236" i="13"/>
  <c r="L1282" i="13"/>
  <c r="L1361" i="13"/>
  <c r="L1365" i="13"/>
  <c r="L1362" i="13"/>
  <c r="I1358" i="1" s="1"/>
  <c r="K1358" i="1" s="1"/>
  <c r="M1358" i="1" s="1"/>
  <c r="N1358" i="1" s="1"/>
  <c r="L1370" i="13"/>
  <c r="L1386" i="13"/>
  <c r="L1368" i="13"/>
  <c r="L1376" i="13"/>
  <c r="L1323" i="13"/>
  <c r="I1320" i="1" s="1"/>
  <c r="K1320" i="1" s="1"/>
  <c r="M1320" i="1" s="1"/>
  <c r="N1320" i="1" s="1"/>
  <c r="L1347" i="13"/>
  <c r="I1344" i="1" s="1"/>
  <c r="K1344" i="1" s="1"/>
  <c r="M1344" i="1" s="1"/>
  <c r="N1344" i="1" s="1"/>
  <c r="L1318" i="13"/>
  <c r="I1315" i="1" s="1"/>
  <c r="K1315" i="1" s="1"/>
  <c r="M1315" i="1" s="1"/>
  <c r="N1315" i="1" s="1"/>
  <c r="L1330" i="13"/>
  <c r="I1327" i="1" s="1"/>
  <c r="K1327" i="1" s="1"/>
  <c r="M1327" i="1" s="1"/>
  <c r="N1327" i="1" s="1"/>
  <c r="L1329" i="8"/>
  <c r="L1341" i="8"/>
  <c r="L1353" i="8"/>
  <c r="I1350" i="1" s="1"/>
  <c r="K1350" i="1" s="1"/>
  <c r="M1350" i="1" s="1"/>
  <c r="N1350" i="1" s="1"/>
  <c r="L1357" i="8"/>
  <c r="I1354" i="1" s="1"/>
  <c r="K1354" i="1" s="1"/>
  <c r="M1354" i="1" s="1"/>
  <c r="N1354" i="1" s="1"/>
  <c r="L1314" i="8"/>
  <c r="I1311" i="1" s="1"/>
  <c r="K1311" i="1" s="1"/>
  <c r="M1311" i="1" s="1"/>
  <c r="N1311" i="1" s="1"/>
  <c r="L1342" i="8"/>
  <c r="I1339" i="1" s="1"/>
  <c r="K1339" i="1" s="1"/>
  <c r="M1339" i="1" s="1"/>
  <c r="N1339" i="1" s="1"/>
  <c r="L919" i="13"/>
  <c r="L923" i="13"/>
  <c r="I922" i="1" s="1"/>
  <c r="L931" i="13"/>
  <c r="I930" i="1" s="1"/>
  <c r="L935" i="13"/>
  <c r="L939" i="13"/>
  <c r="L943" i="13"/>
  <c r="I942" i="1" s="1"/>
  <c r="K942" i="1" s="1"/>
  <c r="M942" i="1" s="1"/>
  <c r="N942" i="1" s="1"/>
  <c r="L904" i="13"/>
  <c r="I903" i="1" s="1"/>
  <c r="L920" i="13"/>
  <c r="I919" i="1" s="1"/>
  <c r="K1464" i="3"/>
  <c r="N1464" i="3" s="1"/>
  <c r="F228" i="1"/>
  <c r="M379" i="16"/>
  <c r="F324" i="1"/>
  <c r="N1463" i="2"/>
  <c r="D1458" i="1" s="1"/>
  <c r="I966" i="1"/>
  <c r="K966" i="1" s="1"/>
  <c r="M966" i="1" s="1"/>
  <c r="N966" i="1" s="1"/>
  <c r="I1028" i="1"/>
  <c r="K1028" i="1" s="1"/>
  <c r="M1028" i="1" s="1"/>
  <c r="N1028" i="1" s="1"/>
  <c r="P1279" i="7"/>
  <c r="J1277" i="1" s="1"/>
  <c r="P1283" i="7"/>
  <c r="J1281" i="1" s="1"/>
  <c r="P1291" i="7"/>
  <c r="J1289" i="1" s="1"/>
  <c r="P1303" i="7"/>
  <c r="J1301" i="1" s="1"/>
  <c r="P955" i="7"/>
  <c r="J953" i="1" s="1"/>
  <c r="P971" i="7"/>
  <c r="J969" i="1" s="1"/>
  <c r="P979" i="7"/>
  <c r="J977" i="1" s="1"/>
  <c r="P987" i="7"/>
  <c r="J985" i="1" s="1"/>
  <c r="P995" i="7"/>
  <c r="J993" i="1" s="1"/>
  <c r="P1019" i="7"/>
  <c r="J1017" i="1" s="1"/>
  <c r="P1027" i="7"/>
  <c r="J1025" i="1" s="1"/>
  <c r="P1035" i="7"/>
  <c r="J1033" i="1" s="1"/>
  <c r="P1043" i="7"/>
  <c r="J1041" i="1" s="1"/>
  <c r="P1051" i="7"/>
  <c r="J1049" i="1" s="1"/>
  <c r="P1067" i="7"/>
  <c r="J1065" i="1" s="1"/>
  <c r="P1083" i="7"/>
  <c r="J1081" i="1" s="1"/>
  <c r="P1090" i="7"/>
  <c r="J1088" i="1" s="1"/>
  <c r="P1098" i="7"/>
  <c r="J1096" i="1" s="1"/>
  <c r="P1106" i="7"/>
  <c r="J1104" i="1" s="1"/>
  <c r="P1114" i="7"/>
  <c r="J1112" i="1" s="1"/>
  <c r="P1122" i="7"/>
  <c r="J1120" i="1" s="1"/>
  <c r="P1130" i="7"/>
  <c r="J1128" i="1" s="1"/>
  <c r="P1146" i="7"/>
  <c r="J1144" i="1" s="1"/>
  <c r="P1162" i="7"/>
  <c r="J1160" i="1" s="1"/>
  <c r="P1170" i="7"/>
  <c r="J1168" i="1" s="1"/>
  <c r="P1193" i="7"/>
  <c r="J1191" i="1" s="1"/>
  <c r="P1199" i="7"/>
  <c r="J1197" i="1" s="1"/>
  <c r="P1214" i="7"/>
  <c r="J1212" i="1" s="1"/>
  <c r="P1222" i="7"/>
  <c r="J1220" i="1" s="1"/>
  <c r="P1230" i="7"/>
  <c r="J1228" i="1" s="1"/>
  <c r="P1238" i="7"/>
  <c r="J1236" i="1" s="1"/>
  <c r="P1246" i="7"/>
  <c r="J1244" i="1" s="1"/>
  <c r="P1261" i="7"/>
  <c r="J1259" i="1" s="1"/>
  <c r="P1269" i="7"/>
  <c r="J1267" i="1" s="1"/>
  <c r="P1284" i="7"/>
  <c r="J1282" i="1" s="1"/>
  <c r="P1292" i="7"/>
  <c r="J1290" i="1" s="1"/>
  <c r="P1300" i="7"/>
  <c r="J1298" i="1" s="1"/>
  <c r="P1308" i="7"/>
  <c r="J1306" i="1" s="1"/>
  <c r="P957" i="7"/>
  <c r="J955" i="1" s="1"/>
  <c r="P973" i="7"/>
  <c r="J971" i="1" s="1"/>
  <c r="P981" i="7"/>
  <c r="J979" i="1" s="1"/>
  <c r="P989" i="7"/>
  <c r="J987" i="1" s="1"/>
  <c r="P997" i="7"/>
  <c r="J995" i="1" s="1"/>
  <c r="P1005" i="7"/>
  <c r="J1003" i="1" s="1"/>
  <c r="P1013" i="7"/>
  <c r="J1011" i="1" s="1"/>
  <c r="P1021" i="7"/>
  <c r="J1019" i="1" s="1"/>
  <c r="P1029" i="7"/>
  <c r="J1027" i="1" s="1"/>
  <c r="P1037" i="7"/>
  <c r="J1035" i="1" s="1"/>
  <c r="P1045" i="7"/>
  <c r="J1043" i="1" s="1"/>
  <c r="P1053" i="7"/>
  <c r="J1051" i="1" s="1"/>
  <c r="P1061" i="7"/>
  <c r="J1059" i="1" s="1"/>
  <c r="P1069" i="7"/>
  <c r="J1067" i="1" s="1"/>
  <c r="P1077" i="7"/>
  <c r="J1075" i="1" s="1"/>
  <c r="P1085" i="7"/>
  <c r="J1083" i="1" s="1"/>
  <c r="P1092" i="7"/>
  <c r="J1090" i="1" s="1"/>
  <c r="P1100" i="7"/>
  <c r="J1098" i="1" s="1"/>
  <c r="L713" i="13"/>
  <c r="L741" i="13"/>
  <c r="L726" i="13"/>
  <c r="L742" i="13"/>
  <c r="L749" i="13"/>
  <c r="L757" i="13"/>
  <c r="L785" i="13"/>
  <c r="L801" i="13"/>
  <c r="L809" i="13"/>
  <c r="L813" i="13"/>
  <c r="L821" i="13"/>
  <c r="L848" i="13"/>
  <c r="L866" i="13"/>
  <c r="L732" i="13"/>
  <c r="I732" i="1" s="1"/>
  <c r="K732" i="1" s="1"/>
  <c r="M732" i="1" s="1"/>
  <c r="N732" i="1" s="1"/>
  <c r="L772" i="13"/>
  <c r="L788" i="13"/>
  <c r="I788" i="1" s="1"/>
  <c r="K788" i="1" s="1"/>
  <c r="M788" i="1" s="1"/>
  <c r="N788" i="1" s="1"/>
  <c r="L812" i="13"/>
  <c r="L827" i="13"/>
  <c r="L835" i="13"/>
  <c r="L851" i="13"/>
  <c r="I851" i="1" s="1"/>
  <c r="K851" i="1" s="1"/>
  <c r="M851" i="1" s="1"/>
  <c r="N851" i="1" s="1"/>
  <c r="L782" i="13"/>
  <c r="L814" i="13"/>
  <c r="L829" i="13"/>
  <c r="I829" i="1" s="1"/>
  <c r="K829" i="1" s="1"/>
  <c r="M829" i="1" s="1"/>
  <c r="N829" i="1" s="1"/>
  <c r="L837" i="13"/>
  <c r="L853" i="13"/>
  <c r="I853" i="1" s="1"/>
  <c r="K853" i="1" s="1"/>
  <c r="M853" i="1" s="1"/>
  <c r="N853" i="1" s="1"/>
  <c r="L894" i="13"/>
  <c r="L910" i="13"/>
  <c r="I909" i="1" s="1"/>
  <c r="K909" i="1" s="1"/>
  <c r="M909" i="1" s="1"/>
  <c r="N909" i="1" s="1"/>
  <c r="L918" i="13"/>
  <c r="L926" i="13"/>
  <c r="I925" i="1" s="1"/>
  <c r="K925" i="1" s="1"/>
  <c r="M925" i="1" s="1"/>
  <c r="N925" i="1" s="1"/>
  <c r="L934" i="13"/>
  <c r="I1464" i="6"/>
  <c r="L1458" i="13"/>
  <c r="I1453" i="1" s="1"/>
  <c r="K1453" i="1" s="1"/>
  <c r="M1453" i="1" s="1"/>
  <c r="N1453" i="1" s="1"/>
  <c r="L1453" i="13"/>
  <c r="I1448" i="1" s="1"/>
  <c r="K1448" i="1" s="1"/>
  <c r="M1448" i="1" s="1"/>
  <c r="N1448" i="1" s="1"/>
  <c r="L1455" i="13"/>
  <c r="I1450" i="1" s="1"/>
  <c r="K1450" i="1" s="1"/>
  <c r="M1450" i="1" s="1"/>
  <c r="N1450" i="1" s="1"/>
  <c r="L1401" i="13"/>
  <c r="I1396" i="1" s="1"/>
  <c r="K1396" i="1" s="1"/>
  <c r="M1396" i="1" s="1"/>
  <c r="N1396" i="1" s="1"/>
  <c r="L1440" i="13"/>
  <c r="I1435" i="1" s="1"/>
  <c r="K1435" i="1" s="1"/>
  <c r="M1435" i="1" s="1"/>
  <c r="N1435" i="1" s="1"/>
  <c r="L1415" i="13"/>
  <c r="I1410" i="1" s="1"/>
  <c r="K1410" i="1" s="1"/>
  <c r="M1410" i="1" s="1"/>
  <c r="N1410" i="1" s="1"/>
  <c r="L1410" i="13"/>
  <c r="I1405" i="1" s="1"/>
  <c r="K1405" i="1" s="1"/>
  <c r="M1405" i="1" s="1"/>
  <c r="N1405" i="1" s="1"/>
  <c r="L1406" i="13"/>
  <c r="I1401" i="1" s="1"/>
  <c r="K1401" i="1" s="1"/>
  <c r="M1401" i="1" s="1"/>
  <c r="N1401" i="1" s="1"/>
  <c r="L1435" i="13"/>
  <c r="I1430" i="1" s="1"/>
  <c r="K1430" i="1" s="1"/>
  <c r="M1430" i="1" s="1"/>
  <c r="N1430" i="1" s="1"/>
  <c r="L1393" i="13"/>
  <c r="L1363" i="13"/>
  <c r="I1359" i="1" s="1"/>
  <c r="K1359" i="1" s="1"/>
  <c r="M1359" i="1" s="1"/>
  <c r="N1359" i="1" s="1"/>
  <c r="L1379" i="13"/>
  <c r="L1382" i="13"/>
  <c r="L1380" i="13"/>
  <c r="L1385" i="13"/>
  <c r="L1372" i="13"/>
  <c r="L1335" i="13"/>
  <c r="I1332" i="1" s="1"/>
  <c r="K1332" i="1" s="1"/>
  <c r="M1332" i="1" s="1"/>
  <c r="N1332" i="1" s="1"/>
  <c r="L1354" i="13"/>
  <c r="L1316" i="13"/>
  <c r="I1313" i="1" s="1"/>
  <c r="K1313" i="1" s="1"/>
  <c r="M1313" i="1" s="1"/>
  <c r="N1313" i="1" s="1"/>
  <c r="I1310" i="1"/>
  <c r="K1310" i="1" s="1"/>
  <c r="M1310" i="1" s="1"/>
  <c r="N1310" i="1" s="1"/>
  <c r="L1311" i="13"/>
  <c r="I974" i="1"/>
  <c r="L1055" i="13"/>
  <c r="L1181" i="13"/>
  <c r="L1009" i="13"/>
  <c r="L1259" i="13"/>
  <c r="L1006" i="13"/>
  <c r="I1191" i="1"/>
  <c r="L980" i="13"/>
  <c r="L1028" i="13"/>
  <c r="L1048" i="13"/>
  <c r="L1076" i="13"/>
  <c r="L1219" i="13"/>
  <c r="I1217" i="1" s="1"/>
  <c r="L1277" i="13"/>
  <c r="L1100" i="13"/>
  <c r="L1054" i="13"/>
  <c r="I1052" i="1" s="1"/>
  <c r="K1052" i="1" s="1"/>
  <c r="M1052" i="1" s="1"/>
  <c r="N1052" i="1" s="1"/>
  <c r="L1117" i="13"/>
  <c r="I1115" i="1" s="1"/>
  <c r="K1115" i="1" s="1"/>
  <c r="M1115" i="1" s="1"/>
  <c r="N1115" i="1" s="1"/>
  <c r="L1237" i="13"/>
  <c r="I1235" i="1" s="1"/>
  <c r="K1235" i="1" s="1"/>
  <c r="M1235" i="1" s="1"/>
  <c r="N1235" i="1" s="1"/>
  <c r="L1299" i="13"/>
  <c r="L1035" i="13"/>
  <c r="L1308" i="13"/>
  <c r="I1306" i="1" s="1"/>
  <c r="L1201" i="13"/>
  <c r="L1091" i="13"/>
  <c r="L1123" i="13"/>
  <c r="L1155" i="13"/>
  <c r="L1175" i="13"/>
  <c r="L1204" i="13"/>
  <c r="L1235" i="13"/>
  <c r="L1262" i="13"/>
  <c r="L1293" i="13"/>
  <c r="L959" i="13"/>
  <c r="L1023" i="13"/>
  <c r="L1086" i="13"/>
  <c r="L1150" i="13"/>
  <c r="L1211" i="13"/>
  <c r="L1273" i="13"/>
  <c r="L957" i="13"/>
  <c r="L1164" i="13"/>
  <c r="L1073" i="13"/>
  <c r="I1071" i="1" s="1"/>
  <c r="L958" i="13"/>
  <c r="L990" i="13"/>
  <c r="L1022" i="13"/>
  <c r="I1020" i="1" s="1"/>
  <c r="K1020" i="1" s="1"/>
  <c r="M1020" i="1" s="1"/>
  <c r="N1020" i="1" s="1"/>
  <c r="L1070" i="13"/>
  <c r="I1068" i="1" s="1"/>
  <c r="K1068" i="1" s="1"/>
  <c r="M1068" i="1" s="1"/>
  <c r="N1068" i="1" s="1"/>
  <c r="L1101" i="13"/>
  <c r="I1099" i="1" s="1"/>
  <c r="K1099" i="1" s="1"/>
  <c r="M1099" i="1" s="1"/>
  <c r="N1099" i="1" s="1"/>
  <c r="L1133" i="13"/>
  <c r="I1131" i="1" s="1"/>
  <c r="K1131" i="1" s="1"/>
  <c r="M1131" i="1" s="1"/>
  <c r="N1131" i="1" s="1"/>
  <c r="L1165" i="13"/>
  <c r="I1163" i="1" s="1"/>
  <c r="K1163" i="1" s="1"/>
  <c r="M1163" i="1" s="1"/>
  <c r="N1163" i="1" s="1"/>
  <c r="L1195" i="13"/>
  <c r="I1193" i="1" s="1"/>
  <c r="K1193" i="1" s="1"/>
  <c r="M1193" i="1" s="1"/>
  <c r="N1193" i="1" s="1"/>
  <c r="L1225" i="13"/>
  <c r="L1253" i="13"/>
  <c r="I1251" i="1" s="1"/>
  <c r="K1251" i="1" s="1"/>
  <c r="M1251" i="1" s="1"/>
  <c r="N1251" i="1" s="1"/>
  <c r="L1283" i="13"/>
  <c r="I1281" i="1" s="1"/>
  <c r="L1003" i="13"/>
  <c r="L1067" i="13"/>
  <c r="L1130" i="13"/>
  <c r="I1128" i="1" s="1"/>
  <c r="L1185" i="13"/>
  <c r="L1222" i="13"/>
  <c r="L1013" i="13"/>
  <c r="L1140" i="13"/>
  <c r="L1263" i="13"/>
  <c r="L1017" i="13"/>
  <c r="I1015" i="1" s="1"/>
  <c r="L1220" i="13"/>
  <c r="L1131" i="13"/>
  <c r="L1163" i="13"/>
  <c r="L1182" i="13"/>
  <c r="L1212" i="13"/>
  <c r="I1210" i="1" s="1"/>
  <c r="L1270" i="13"/>
  <c r="L1301" i="13"/>
  <c r="I1299" i="1" s="1"/>
  <c r="L975" i="13"/>
  <c r="I973" i="1" s="1"/>
  <c r="L1039" i="13"/>
  <c r="L1102" i="13"/>
  <c r="L1166" i="13"/>
  <c r="L1226" i="13"/>
  <c r="L989" i="13"/>
  <c r="L1069" i="13"/>
  <c r="L1194" i="13"/>
  <c r="L1104" i="13"/>
  <c r="I1102" i="1" s="1"/>
  <c r="L1228" i="13"/>
  <c r="L966" i="13"/>
  <c r="L998" i="13"/>
  <c r="L1046" i="13"/>
  <c r="I1044" i="1" s="1"/>
  <c r="K1044" i="1" s="1"/>
  <c r="M1044" i="1" s="1"/>
  <c r="N1044" i="1" s="1"/>
  <c r="L1078" i="13"/>
  <c r="I1076" i="1" s="1"/>
  <c r="K1076" i="1" s="1"/>
  <c r="M1076" i="1" s="1"/>
  <c r="N1076" i="1" s="1"/>
  <c r="L1109" i="13"/>
  <c r="L1141" i="13"/>
  <c r="I1139" i="1" s="1"/>
  <c r="K1139" i="1" s="1"/>
  <c r="M1139" i="1" s="1"/>
  <c r="N1139" i="1" s="1"/>
  <c r="L1173" i="13"/>
  <c r="I1171" i="1" s="1"/>
  <c r="K1171" i="1" s="1"/>
  <c r="M1171" i="1" s="1"/>
  <c r="N1171" i="1" s="1"/>
  <c r="L1202" i="13"/>
  <c r="I1200" i="1" s="1"/>
  <c r="K1200" i="1" s="1"/>
  <c r="M1200" i="1" s="1"/>
  <c r="N1200" i="1" s="1"/>
  <c r="L1260" i="13"/>
  <c r="L1291" i="13"/>
  <c r="L955" i="13"/>
  <c r="L1019" i="13"/>
  <c r="I1017" i="1" s="1"/>
  <c r="L1083" i="13"/>
  <c r="L1146" i="13"/>
  <c r="L1238" i="13"/>
  <c r="L1292" i="13"/>
  <c r="L1045" i="13"/>
  <c r="L1172" i="13"/>
  <c r="L1294" i="13"/>
  <c r="I1292" i="1" s="1"/>
  <c r="L1049" i="13"/>
  <c r="I1047" i="1" s="1"/>
  <c r="K1047" i="1" s="1"/>
  <c r="M1047" i="1" s="1"/>
  <c r="N1047" i="1" s="1"/>
  <c r="L1128" i="13"/>
  <c r="L1252" i="13"/>
  <c r="I1300" i="1"/>
  <c r="K1300" i="1" s="1"/>
  <c r="L1300" i="1" s="1"/>
  <c r="M1300" i="1" s="1"/>
  <c r="N1300" i="1" s="1"/>
  <c r="L941" i="13"/>
  <c r="L916" i="13"/>
  <c r="I915" i="1" s="1"/>
  <c r="L892" i="13"/>
  <c r="I891" i="1" s="1"/>
  <c r="I904" i="1"/>
  <c r="L885" i="13"/>
  <c r="I884" i="1" s="1"/>
  <c r="L921" i="13"/>
  <c r="I920" i="1" s="1"/>
  <c r="L914" i="13"/>
  <c r="I913" i="1" s="1"/>
  <c r="L948" i="13"/>
  <c r="L895" i="13"/>
  <c r="I894" i="1" s="1"/>
  <c r="L927" i="13"/>
  <c r="I926" i="1" s="1"/>
  <c r="K926" i="1" s="1"/>
  <c r="M926" i="1" s="1"/>
  <c r="N926" i="1" s="1"/>
  <c r="L902" i="13"/>
  <c r="I901" i="1" s="1"/>
  <c r="K901" i="1" s="1"/>
  <c r="M901" i="1" s="1"/>
  <c r="N901" i="1" s="1"/>
  <c r="L924" i="13"/>
  <c r="G1464" i="13"/>
  <c r="H1464" i="13" s="1"/>
  <c r="L721" i="13"/>
  <c r="L718" i="13"/>
  <c r="L765" i="13"/>
  <c r="I765" i="1" s="1"/>
  <c r="K765" i="1" s="1"/>
  <c r="M765" i="1" s="1"/>
  <c r="N765" i="1" s="1"/>
  <c r="L797" i="13"/>
  <c r="L828" i="13"/>
  <c r="L764" i="13"/>
  <c r="L804" i="13"/>
  <c r="L736" i="13"/>
  <c r="L806" i="13"/>
  <c r="L867" i="13"/>
  <c r="I867" i="1" s="1"/>
  <c r="K867" i="1" s="1"/>
  <c r="L867" i="1" s="1"/>
  <c r="M867" i="1" s="1"/>
  <c r="N867" i="1" s="1"/>
  <c r="L735" i="13"/>
  <c r="L738" i="13"/>
  <c r="L775" i="13"/>
  <c r="L807" i="13"/>
  <c r="L838" i="13"/>
  <c r="L868" i="13"/>
  <c r="I868" i="1" s="1"/>
  <c r="K868" i="1" s="1"/>
  <c r="L868" i="1" s="1"/>
  <c r="M868" i="1" s="1"/>
  <c r="N868" i="1" s="1"/>
  <c r="L768" i="13"/>
  <c r="L786" i="13"/>
  <c r="L729" i="13"/>
  <c r="L734" i="13"/>
  <c r="L773" i="13"/>
  <c r="L805" i="13"/>
  <c r="L836" i="13"/>
  <c r="I836" i="1" s="1"/>
  <c r="K836" i="1" s="1"/>
  <c r="M836" i="1" s="1"/>
  <c r="N836" i="1" s="1"/>
  <c r="L856" i="13"/>
  <c r="I856" i="1" s="1"/>
  <c r="K856" i="1" s="1"/>
  <c r="M856" i="1" s="1"/>
  <c r="N856" i="1" s="1"/>
  <c r="L874" i="13"/>
  <c r="L780" i="13"/>
  <c r="L820" i="13"/>
  <c r="L758" i="13"/>
  <c r="I758" i="1" s="1"/>
  <c r="K758" i="1" s="1"/>
  <c r="M758" i="1" s="1"/>
  <c r="N758" i="1" s="1"/>
  <c r="L822" i="13"/>
  <c r="K385" i="1"/>
  <c r="M385" i="1" s="1"/>
  <c r="N385" i="1" s="1"/>
  <c r="I211" i="1"/>
  <c r="K211" i="1" s="1"/>
  <c r="M211" i="1" s="1"/>
  <c r="N211" i="1" s="1"/>
  <c r="L266" i="13"/>
  <c r="I267" i="1" s="1"/>
  <c r="K267" i="1" s="1"/>
  <c r="M267" i="1" s="1"/>
  <c r="N267" i="1" s="1"/>
  <c r="L282" i="13"/>
  <c r="I283" i="1" s="1"/>
  <c r="K283" i="1" s="1"/>
  <c r="M283" i="1" s="1"/>
  <c r="N283" i="1" s="1"/>
  <c r="L298" i="13"/>
  <c r="L313" i="13"/>
  <c r="I314" i="1" s="1"/>
  <c r="L327" i="13"/>
  <c r="I328" i="1" s="1"/>
  <c r="L343" i="13"/>
  <c r="I344" i="1" s="1"/>
  <c r="K344" i="1" s="1"/>
  <c r="M344" i="1" s="1"/>
  <c r="N344" i="1" s="1"/>
  <c r="L359" i="13"/>
  <c r="I360" i="1" s="1"/>
  <c r="L17" i="13"/>
  <c r="I18" i="1" s="1"/>
  <c r="K18" i="1" s="1"/>
  <c r="M18" i="1" s="1"/>
  <c r="N18" i="1" s="1"/>
  <c r="L33" i="13"/>
  <c r="L49" i="13"/>
  <c r="I50" i="1" s="1"/>
  <c r="K50" i="1" s="1"/>
  <c r="M50" i="1" s="1"/>
  <c r="N50" i="1" s="1"/>
  <c r="L65" i="13"/>
  <c r="I66" i="1" s="1"/>
  <c r="K66" i="1" s="1"/>
  <c r="M66" i="1" s="1"/>
  <c r="N66" i="1" s="1"/>
  <c r="L81" i="13"/>
  <c r="I82" i="1" s="1"/>
  <c r="K82" i="1" s="1"/>
  <c r="M82" i="1" s="1"/>
  <c r="N82" i="1" s="1"/>
  <c r="L97" i="13"/>
  <c r="I98" i="1" s="1"/>
  <c r="K98" i="1" s="1"/>
  <c r="M98" i="1" s="1"/>
  <c r="N98" i="1" s="1"/>
  <c r="L113" i="13"/>
  <c r="I114" i="1" s="1"/>
  <c r="K114" i="1" s="1"/>
  <c r="M114" i="1" s="1"/>
  <c r="N114" i="1" s="1"/>
  <c r="L125" i="13"/>
  <c r="I126" i="1" s="1"/>
  <c r="K126" i="1" s="1"/>
  <c r="M126" i="1" s="1"/>
  <c r="N126" i="1" s="1"/>
  <c r="L141" i="13"/>
  <c r="I142" i="1" s="1"/>
  <c r="K142" i="1" s="1"/>
  <c r="M142" i="1" s="1"/>
  <c r="N142" i="1" s="1"/>
  <c r="L157" i="13"/>
  <c r="I158" i="1" s="1"/>
  <c r="K158" i="1" s="1"/>
  <c r="M158" i="1" s="1"/>
  <c r="N158" i="1" s="1"/>
  <c r="L173" i="13"/>
  <c r="I174" i="1" s="1"/>
  <c r="K174" i="1" s="1"/>
  <c r="M174" i="1" s="1"/>
  <c r="N174" i="1" s="1"/>
  <c r="L189" i="13"/>
  <c r="I190" i="1" s="1"/>
  <c r="K190" i="1" s="1"/>
  <c r="M190" i="1" s="1"/>
  <c r="N190" i="1" s="1"/>
  <c r="L205" i="13"/>
  <c r="I206" i="1" s="1"/>
  <c r="K206" i="1" s="1"/>
  <c r="M206" i="1" s="1"/>
  <c r="N206" i="1" s="1"/>
  <c r="L221" i="13"/>
  <c r="I222" i="1" s="1"/>
  <c r="K222" i="1" s="1"/>
  <c r="M222" i="1" s="1"/>
  <c r="N222" i="1" s="1"/>
  <c r="L237" i="13"/>
  <c r="I238" i="1" s="1"/>
  <c r="L253" i="13"/>
  <c r="I254" i="1" s="1"/>
  <c r="K254" i="1" s="1"/>
  <c r="M254" i="1" s="1"/>
  <c r="N254" i="1" s="1"/>
  <c r="L268" i="13"/>
  <c r="I269" i="1" s="1"/>
  <c r="L284" i="13"/>
  <c r="I285" i="1" s="1"/>
  <c r="L300" i="13"/>
  <c r="I301" i="1" s="1"/>
  <c r="L315" i="13"/>
  <c r="I316" i="1" s="1"/>
  <c r="L329" i="13"/>
  <c r="I330" i="1" s="1"/>
  <c r="L345" i="13"/>
  <c r="I346" i="1" s="1"/>
  <c r="L361" i="13"/>
  <c r="I362" i="1" s="1"/>
  <c r="L377" i="13"/>
  <c r="I378" i="1" s="1"/>
  <c r="K378" i="1" s="1"/>
  <c r="L378" i="1" s="1"/>
  <c r="M378" i="1" s="1"/>
  <c r="N378" i="1" s="1"/>
  <c r="L12" i="13"/>
  <c r="I13" i="1" s="1"/>
  <c r="K13" i="1" s="1"/>
  <c r="M13" i="1" s="1"/>
  <c r="N13" i="1" s="1"/>
  <c r="L20" i="13"/>
  <c r="I21" i="1" s="1"/>
  <c r="K21" i="1" s="1"/>
  <c r="M21" i="1" s="1"/>
  <c r="N21" i="1" s="1"/>
  <c r="L28" i="13"/>
  <c r="I29" i="1" s="1"/>
  <c r="K29" i="1" s="1"/>
  <c r="M29" i="1" s="1"/>
  <c r="N29" i="1" s="1"/>
  <c r="I299" i="1"/>
  <c r="K299" i="1" s="1"/>
  <c r="M299" i="1" s="1"/>
  <c r="N299" i="1" s="1"/>
  <c r="L36" i="13"/>
  <c r="I37" i="1" s="1"/>
  <c r="L44" i="13"/>
  <c r="I45" i="1" s="1"/>
  <c r="K45" i="1" s="1"/>
  <c r="M45" i="1" s="1"/>
  <c r="N45" i="1" s="1"/>
  <c r="L52" i="13"/>
  <c r="I53" i="1" s="1"/>
  <c r="K53" i="1" s="1"/>
  <c r="M53" i="1" s="1"/>
  <c r="N53" i="1" s="1"/>
  <c r="L60" i="13"/>
  <c r="I61" i="1" s="1"/>
  <c r="K61" i="1" s="1"/>
  <c r="M61" i="1" s="1"/>
  <c r="N61" i="1" s="1"/>
  <c r="L68" i="13"/>
  <c r="I69" i="1" s="1"/>
  <c r="K69" i="1" s="1"/>
  <c r="M69" i="1" s="1"/>
  <c r="N69" i="1" s="1"/>
  <c r="L76" i="13"/>
  <c r="I77" i="1" s="1"/>
  <c r="K77" i="1" s="1"/>
  <c r="M77" i="1" s="1"/>
  <c r="N77" i="1" s="1"/>
  <c r="L84" i="13"/>
  <c r="I85" i="1" s="1"/>
  <c r="K85" i="1" s="1"/>
  <c r="M85" i="1" s="1"/>
  <c r="N85" i="1" s="1"/>
  <c r="L92" i="13"/>
  <c r="I93" i="1" s="1"/>
  <c r="K93" i="1" s="1"/>
  <c r="M93" i="1" s="1"/>
  <c r="N93" i="1" s="1"/>
  <c r="L100" i="13"/>
  <c r="I101" i="1" s="1"/>
  <c r="L108" i="13"/>
  <c r="I109" i="1" s="1"/>
  <c r="K109" i="1" s="1"/>
  <c r="M109" i="1" s="1"/>
  <c r="N109" i="1" s="1"/>
  <c r="L116" i="13"/>
  <c r="I117" i="1" s="1"/>
  <c r="K117" i="1" s="1"/>
  <c r="M117" i="1" s="1"/>
  <c r="N117" i="1" s="1"/>
  <c r="L122" i="13"/>
  <c r="I123" i="1" s="1"/>
  <c r="K123" i="1" s="1"/>
  <c r="M123" i="1" s="1"/>
  <c r="N123" i="1" s="1"/>
  <c r="L128" i="13"/>
  <c r="I129" i="1" s="1"/>
  <c r="K129" i="1" s="1"/>
  <c r="M129" i="1" s="1"/>
  <c r="N129" i="1" s="1"/>
  <c r="L136" i="13"/>
  <c r="I137" i="1" s="1"/>
  <c r="K137" i="1" s="1"/>
  <c r="M137" i="1" s="1"/>
  <c r="N137" i="1" s="1"/>
  <c r="L144" i="13"/>
  <c r="I145" i="1" s="1"/>
  <c r="K145" i="1" s="1"/>
  <c r="M145" i="1" s="1"/>
  <c r="N145" i="1" s="1"/>
  <c r="L152" i="13"/>
  <c r="I153" i="1" s="1"/>
  <c r="L160" i="13"/>
  <c r="I161" i="1" s="1"/>
  <c r="K161" i="1" s="1"/>
  <c r="M161" i="1" s="1"/>
  <c r="N161" i="1" s="1"/>
  <c r="L172" i="13"/>
  <c r="I173" i="1" s="1"/>
  <c r="L180" i="13"/>
  <c r="I181" i="1" s="1"/>
  <c r="L188" i="13"/>
  <c r="I189" i="1" s="1"/>
  <c r="K189" i="1" s="1"/>
  <c r="M189" i="1" s="1"/>
  <c r="N189" i="1" s="1"/>
  <c r="L196" i="13"/>
  <c r="I197" i="1" s="1"/>
  <c r="K197" i="1" s="1"/>
  <c r="M197" i="1" s="1"/>
  <c r="N197" i="1" s="1"/>
  <c r="L204" i="13"/>
  <c r="I205" i="1" s="1"/>
  <c r="K205" i="1" s="1"/>
  <c r="M205" i="1" s="1"/>
  <c r="N205" i="1" s="1"/>
  <c r="L212" i="13"/>
  <c r="I213" i="1" s="1"/>
  <c r="L220" i="13"/>
  <c r="I221" i="1" s="1"/>
  <c r="K221" i="1" s="1"/>
  <c r="M221" i="1" s="1"/>
  <c r="N221" i="1" s="1"/>
  <c r="L232" i="13"/>
  <c r="I233" i="1" s="1"/>
  <c r="L240" i="13"/>
  <c r="I241" i="1" s="1"/>
  <c r="K241" i="1" s="1"/>
  <c r="M241" i="1" s="1"/>
  <c r="N241" i="1" s="1"/>
  <c r="L248" i="13"/>
  <c r="I249" i="1" s="1"/>
  <c r="K249" i="1" s="1"/>
  <c r="M249" i="1" s="1"/>
  <c r="N249" i="1" s="1"/>
  <c r="L259" i="13"/>
  <c r="I260" i="1" s="1"/>
  <c r="K260" i="1" s="1"/>
  <c r="M260" i="1" s="1"/>
  <c r="N260" i="1" s="1"/>
  <c r="L267" i="13"/>
  <c r="I268" i="1" s="1"/>
  <c r="K268" i="1" s="1"/>
  <c r="M268" i="1" s="1"/>
  <c r="N268" i="1" s="1"/>
  <c r="L275" i="13"/>
  <c r="L287" i="13"/>
  <c r="I288" i="1" s="1"/>
  <c r="K288" i="1" s="1"/>
  <c r="M288" i="1" s="1"/>
  <c r="N288" i="1" s="1"/>
  <c r="L295" i="13"/>
  <c r="I296" i="1" s="1"/>
  <c r="L302" i="13"/>
  <c r="I303" i="1" s="1"/>
  <c r="L314" i="13"/>
  <c r="I315" i="1" s="1"/>
  <c r="L320" i="13"/>
  <c r="I321" i="1" s="1"/>
  <c r="L328" i="13"/>
  <c r="I329" i="1" s="1"/>
  <c r="K329" i="1" s="1"/>
  <c r="M329" i="1" s="1"/>
  <c r="N329" i="1" s="1"/>
  <c r="L336" i="13"/>
  <c r="I337" i="1" s="1"/>
  <c r="L344" i="13"/>
  <c r="I345" i="1" s="1"/>
  <c r="L352" i="13"/>
  <c r="I353" i="1" s="1"/>
  <c r="K353" i="1" s="1"/>
  <c r="M353" i="1" s="1"/>
  <c r="N353" i="1" s="1"/>
  <c r="L360" i="13"/>
  <c r="I361" i="1" s="1"/>
  <c r="L11" i="13"/>
  <c r="I12" i="1" s="1"/>
  <c r="K12" i="1" s="1"/>
  <c r="M12" i="1" s="1"/>
  <c r="N12" i="1" s="1"/>
  <c r="L27" i="13"/>
  <c r="I28" i="1" s="1"/>
  <c r="K28" i="1" s="1"/>
  <c r="M28" i="1" s="1"/>
  <c r="N28" i="1" s="1"/>
  <c r="L43" i="13"/>
  <c r="I44" i="1" s="1"/>
  <c r="K44" i="1" s="1"/>
  <c r="M44" i="1" s="1"/>
  <c r="N44" i="1" s="1"/>
  <c r="L59" i="13"/>
  <c r="I60" i="1" s="1"/>
  <c r="K60" i="1" s="1"/>
  <c r="M60" i="1" s="1"/>
  <c r="N60" i="1" s="1"/>
  <c r="L75" i="13"/>
  <c r="I76" i="1" s="1"/>
  <c r="K76" i="1" s="1"/>
  <c r="M76" i="1" s="1"/>
  <c r="N76" i="1" s="1"/>
  <c r="L91" i="13"/>
  <c r="I92" i="1" s="1"/>
  <c r="K92" i="1" s="1"/>
  <c r="M92" i="1" s="1"/>
  <c r="N92" i="1" s="1"/>
  <c r="L107" i="13"/>
  <c r="I108" i="1" s="1"/>
  <c r="K108" i="1" s="1"/>
  <c r="M108" i="1" s="1"/>
  <c r="N108" i="1" s="1"/>
  <c r="L135" i="13"/>
  <c r="I136" i="1" s="1"/>
  <c r="K136" i="1" s="1"/>
  <c r="M136" i="1" s="1"/>
  <c r="N136" i="1" s="1"/>
  <c r="L151" i="13"/>
  <c r="I152" i="1" s="1"/>
  <c r="K152" i="1" s="1"/>
  <c r="M152" i="1" s="1"/>
  <c r="N152" i="1" s="1"/>
  <c r="L167" i="13"/>
  <c r="I168" i="1" s="1"/>
  <c r="L183" i="13"/>
  <c r="L199" i="13"/>
  <c r="I200" i="1" s="1"/>
  <c r="K200" i="1" s="1"/>
  <c r="M200" i="1" s="1"/>
  <c r="N200" i="1" s="1"/>
  <c r="L215" i="13"/>
  <c r="I216" i="1" s="1"/>
  <c r="K216" i="1" s="1"/>
  <c r="M216" i="1" s="1"/>
  <c r="N216" i="1" s="1"/>
  <c r="L231" i="13"/>
  <c r="I232" i="1" s="1"/>
  <c r="K232" i="1" s="1"/>
  <c r="M232" i="1" s="1"/>
  <c r="N232" i="1" s="1"/>
  <c r="L247" i="13"/>
  <c r="I248" i="1" s="1"/>
  <c r="K248" i="1" s="1"/>
  <c r="M248" i="1" s="1"/>
  <c r="N248" i="1" s="1"/>
  <c r="L262" i="13"/>
  <c r="I263" i="1" s="1"/>
  <c r="K263" i="1" s="1"/>
  <c r="M263" i="1" s="1"/>
  <c r="N263" i="1" s="1"/>
  <c r="L286" i="13"/>
  <c r="I287" i="1" s="1"/>
  <c r="K287" i="1" s="1"/>
  <c r="M287" i="1" s="1"/>
  <c r="N287" i="1" s="1"/>
  <c r="L309" i="13"/>
  <c r="I310" i="1" s="1"/>
  <c r="K310" i="1" s="1"/>
  <c r="M310" i="1" s="1"/>
  <c r="N310" i="1" s="1"/>
  <c r="L323" i="13"/>
  <c r="I324" i="1" s="1"/>
  <c r="L339" i="13"/>
  <c r="I340" i="1" s="1"/>
  <c r="K340" i="1" s="1"/>
  <c r="M340" i="1" s="1"/>
  <c r="N340" i="1" s="1"/>
  <c r="L355" i="13"/>
  <c r="I356" i="1" s="1"/>
  <c r="L13" i="13"/>
  <c r="I14" i="1" s="1"/>
  <c r="K14" i="1" s="1"/>
  <c r="M14" i="1" s="1"/>
  <c r="N14" i="1" s="1"/>
  <c r="L29" i="13"/>
  <c r="I30" i="1" s="1"/>
  <c r="K30" i="1" s="1"/>
  <c r="M30" i="1" s="1"/>
  <c r="N30" i="1" s="1"/>
  <c r="L45" i="13"/>
  <c r="I46" i="1" s="1"/>
  <c r="K46" i="1" s="1"/>
  <c r="M46" i="1" s="1"/>
  <c r="N46" i="1" s="1"/>
  <c r="L61" i="13"/>
  <c r="I62" i="1" s="1"/>
  <c r="K62" i="1" s="1"/>
  <c r="M62" i="1" s="1"/>
  <c r="N62" i="1" s="1"/>
  <c r="L77" i="13"/>
  <c r="I78" i="1" s="1"/>
  <c r="K78" i="1" s="1"/>
  <c r="M78" i="1" s="1"/>
  <c r="N78" i="1" s="1"/>
  <c r="L93" i="13"/>
  <c r="I94" i="1" s="1"/>
  <c r="K94" i="1" s="1"/>
  <c r="M94" i="1" s="1"/>
  <c r="N94" i="1" s="1"/>
  <c r="L109" i="13"/>
  <c r="I110" i="1" s="1"/>
  <c r="K110" i="1" s="1"/>
  <c r="M110" i="1" s="1"/>
  <c r="N110" i="1" s="1"/>
  <c r="L123" i="13"/>
  <c r="I124" i="1" s="1"/>
  <c r="K124" i="1" s="1"/>
  <c r="M124" i="1" s="1"/>
  <c r="N124" i="1" s="1"/>
  <c r="L137" i="13"/>
  <c r="I138" i="1" s="1"/>
  <c r="K138" i="1" s="1"/>
  <c r="M138" i="1" s="1"/>
  <c r="N138" i="1" s="1"/>
  <c r="L153" i="13"/>
  <c r="I154" i="1" s="1"/>
  <c r="K154" i="1" s="1"/>
  <c r="M154" i="1" s="1"/>
  <c r="N154" i="1" s="1"/>
  <c r="L169" i="13"/>
  <c r="I170" i="1" s="1"/>
  <c r="K170" i="1" s="1"/>
  <c r="M170" i="1" s="1"/>
  <c r="N170" i="1" s="1"/>
  <c r="L185" i="13"/>
  <c r="I186" i="1" s="1"/>
  <c r="K186" i="1" s="1"/>
  <c r="M186" i="1" s="1"/>
  <c r="N186" i="1" s="1"/>
  <c r="L201" i="13"/>
  <c r="I202" i="1" s="1"/>
  <c r="K202" i="1" s="1"/>
  <c r="M202" i="1" s="1"/>
  <c r="N202" i="1" s="1"/>
  <c r="L217" i="13"/>
  <c r="I218" i="1" s="1"/>
  <c r="K218" i="1" s="1"/>
  <c r="M218" i="1" s="1"/>
  <c r="N218" i="1" s="1"/>
  <c r="L233" i="13"/>
  <c r="I234" i="1" s="1"/>
  <c r="K234" i="1" s="1"/>
  <c r="M234" i="1" s="1"/>
  <c r="N234" i="1" s="1"/>
  <c r="L249" i="13"/>
  <c r="I250" i="1" s="1"/>
  <c r="K250" i="1" s="1"/>
  <c r="M250" i="1" s="1"/>
  <c r="N250" i="1" s="1"/>
  <c r="L264" i="13"/>
  <c r="I265" i="1" s="1"/>
  <c r="K265" i="1" s="1"/>
  <c r="M265" i="1" s="1"/>
  <c r="N265" i="1" s="1"/>
  <c r="L280" i="13"/>
  <c r="I281" i="1" s="1"/>
  <c r="L303" i="13"/>
  <c r="I304" i="1" s="1"/>
  <c r="K304" i="1" s="1"/>
  <c r="M304" i="1" s="1"/>
  <c r="N304" i="1" s="1"/>
  <c r="L318" i="13"/>
  <c r="I319" i="1" s="1"/>
  <c r="L333" i="13"/>
  <c r="L349" i="13"/>
  <c r="I350" i="1" s="1"/>
  <c r="L365" i="13"/>
  <c r="I366" i="1" s="1"/>
  <c r="K366" i="1" s="1"/>
  <c r="L366" i="1" s="1"/>
  <c r="M366" i="1" s="1"/>
  <c r="N366" i="1" s="1"/>
  <c r="L8" i="13"/>
  <c r="I9" i="1" s="1"/>
  <c r="L1369" i="8"/>
  <c r="L1364" i="8"/>
  <c r="L1371" i="8"/>
  <c r="L1394" i="8"/>
  <c r="I1390" i="1" s="1"/>
  <c r="K1390" i="1" s="1"/>
  <c r="M1390" i="1" s="1"/>
  <c r="N1390" i="1" s="1"/>
  <c r="L1384" i="8"/>
  <c r="L1365" i="8"/>
  <c r="L1373" i="8"/>
  <c r="L1372" i="8"/>
  <c r="L1367" i="8"/>
  <c r="L1379" i="8"/>
  <c r="L1391" i="8"/>
  <c r="L1370" i="8"/>
  <c r="L1386" i="8"/>
  <c r="L1376" i="8"/>
  <c r="I1330" i="1"/>
  <c r="K1330" i="1" s="1"/>
  <c r="M1330" i="1" s="1"/>
  <c r="N1330" i="1" s="1"/>
  <c r="I1312" i="1"/>
  <c r="K1312" i="1" s="1"/>
  <c r="M1312" i="1" s="1"/>
  <c r="N1312" i="1" s="1"/>
  <c r="I1036" i="1"/>
  <c r="K1036" i="1" s="1"/>
  <c r="M1036" i="1" s="1"/>
  <c r="N1036" i="1" s="1"/>
  <c r="L964" i="8"/>
  <c r="L972" i="8"/>
  <c r="I970" i="1" s="1"/>
  <c r="L980" i="8"/>
  <c r="L988" i="8"/>
  <c r="I986" i="1" s="1"/>
  <c r="L1000" i="8"/>
  <c r="I1194" i="1"/>
  <c r="L1008" i="8"/>
  <c r="L967" i="8"/>
  <c r="L1018" i="8"/>
  <c r="I1016" i="1" s="1"/>
  <c r="K1016" i="1" s="1"/>
  <c r="M1016" i="1" s="1"/>
  <c r="N1016" i="1" s="1"/>
  <c r="L1026" i="8"/>
  <c r="I1024" i="1" s="1"/>
  <c r="K1024" i="1" s="1"/>
  <c r="M1024" i="1" s="1"/>
  <c r="N1024" i="1" s="1"/>
  <c r="L1034" i="8"/>
  <c r="L1042" i="8"/>
  <c r="I1040" i="1" s="1"/>
  <c r="K1040" i="1" s="1"/>
  <c r="M1040" i="1" s="1"/>
  <c r="N1040" i="1" s="1"/>
  <c r="L1050" i="8"/>
  <c r="I1048" i="1" s="1"/>
  <c r="K1048" i="1" s="1"/>
  <c r="M1048" i="1" s="1"/>
  <c r="N1048" i="1" s="1"/>
  <c r="L1058" i="8"/>
  <c r="L1074" i="8"/>
  <c r="I1072" i="1" s="1"/>
  <c r="K1072" i="1" s="1"/>
  <c r="M1072" i="1" s="1"/>
  <c r="N1072" i="1" s="1"/>
  <c r="L1082" i="8"/>
  <c r="L1089" i="8"/>
  <c r="L1097" i="8"/>
  <c r="I1095" i="1" s="1"/>
  <c r="K1095" i="1" s="1"/>
  <c r="M1095" i="1" s="1"/>
  <c r="N1095" i="1" s="1"/>
  <c r="L1109" i="8"/>
  <c r="L1121" i="8"/>
  <c r="L977" i="8"/>
  <c r="L993" i="8"/>
  <c r="I991" i="1" s="1"/>
  <c r="L1009" i="8"/>
  <c r="L1025" i="8"/>
  <c r="L1041" i="8"/>
  <c r="L1065" i="8"/>
  <c r="L1081" i="8"/>
  <c r="L1096" i="8"/>
  <c r="L1112" i="8"/>
  <c r="I1110" i="1" s="1"/>
  <c r="L1125" i="8"/>
  <c r="L1137" i="8"/>
  <c r="L1145" i="8"/>
  <c r="L1153" i="8"/>
  <c r="L1161" i="8"/>
  <c r="I1159" i="1" s="1"/>
  <c r="K1159" i="1" s="1"/>
  <c r="M1159" i="1" s="1"/>
  <c r="N1159" i="1" s="1"/>
  <c r="L1169" i="8"/>
  <c r="L1177" i="8"/>
  <c r="L1184" i="8"/>
  <c r="L1192" i="8"/>
  <c r="L1198" i="8"/>
  <c r="L1206" i="8"/>
  <c r="L1213" i="8"/>
  <c r="L1225" i="8"/>
  <c r="L1233" i="8"/>
  <c r="L1245" i="8"/>
  <c r="L1260" i="8"/>
  <c r="L1272" i="8"/>
  <c r="L1279" i="8"/>
  <c r="L1291" i="8"/>
  <c r="L1299" i="8"/>
  <c r="L1307" i="8"/>
  <c r="I1305" i="1" s="1"/>
  <c r="K1305" i="1" s="1"/>
  <c r="L1305" i="1" s="1"/>
  <c r="M1305" i="1" s="1"/>
  <c r="N1305" i="1" s="1"/>
  <c r="L958" i="8"/>
  <c r="L1027" i="8"/>
  <c r="L1075" i="8"/>
  <c r="L1106" i="8"/>
  <c r="I1104" i="1" s="1"/>
  <c r="L1146" i="8"/>
  <c r="L1170" i="8"/>
  <c r="L1185" i="8"/>
  <c r="L1214" i="8"/>
  <c r="I1212" i="1" s="1"/>
  <c r="L1230" i="8"/>
  <c r="I1228" i="1" s="1"/>
  <c r="L1246" i="8"/>
  <c r="I1244" i="1" s="1"/>
  <c r="L1261" i="8"/>
  <c r="L1276" i="8"/>
  <c r="I1274" i="1" s="1"/>
  <c r="K1274" i="1" s="1"/>
  <c r="M1274" i="1" s="1"/>
  <c r="N1274" i="1" s="1"/>
  <c r="L1292" i="8"/>
  <c r="L1023" i="8"/>
  <c r="L1055" i="8"/>
  <c r="L1102" i="8"/>
  <c r="L1136" i="8"/>
  <c r="L1152" i="8"/>
  <c r="L1168" i="8"/>
  <c r="L1183" i="8"/>
  <c r="L1228" i="8"/>
  <c r="L1244" i="8"/>
  <c r="L1259" i="8"/>
  <c r="L1290" i="8"/>
  <c r="L1306" i="8"/>
  <c r="I982" i="1"/>
  <c r="I932" i="1"/>
  <c r="L894" i="8"/>
  <c r="L906" i="8"/>
  <c r="L918" i="8"/>
  <c r="L934" i="8"/>
  <c r="L942" i="8"/>
  <c r="L886" i="8"/>
  <c r="I885" i="1" s="1"/>
  <c r="K885" i="1" s="1"/>
  <c r="M885" i="1" s="1"/>
  <c r="N885" i="1" s="1"/>
  <c r="L913" i="8"/>
  <c r="I912" i="1" s="1"/>
  <c r="L937" i="8"/>
  <c r="L903" i="8"/>
  <c r="L919" i="8"/>
  <c r="L935" i="8"/>
  <c r="I897" i="1"/>
  <c r="L712" i="8"/>
  <c r="L720" i="8"/>
  <c r="L728" i="8"/>
  <c r="L740" i="8"/>
  <c r="I740" i="1" s="1"/>
  <c r="K740" i="1" s="1"/>
  <c r="M740" i="1" s="1"/>
  <c r="N740" i="1" s="1"/>
  <c r="L748" i="8"/>
  <c r="L760" i="8"/>
  <c r="L768" i="8"/>
  <c r="L780" i="8"/>
  <c r="L796" i="8"/>
  <c r="I796" i="1" s="1"/>
  <c r="K796" i="1" s="1"/>
  <c r="M796" i="1" s="1"/>
  <c r="N796" i="1" s="1"/>
  <c r="L808" i="8"/>
  <c r="L816" i="8"/>
  <c r="L824" i="8"/>
  <c r="I824" i="1" s="1"/>
  <c r="K824" i="1" s="1"/>
  <c r="M824" i="1" s="1"/>
  <c r="N824" i="1" s="1"/>
  <c r="L835" i="8"/>
  <c r="L859" i="8"/>
  <c r="I859" i="1" s="1"/>
  <c r="K859" i="1" s="1"/>
  <c r="M859" i="1" s="1"/>
  <c r="N859" i="1" s="1"/>
  <c r="L881" i="8"/>
  <c r="I881" i="1" s="1"/>
  <c r="K881" i="1" s="1"/>
  <c r="L881" i="1" s="1"/>
  <c r="M881" i="1" s="1"/>
  <c r="N881" i="1" s="1"/>
  <c r="L725" i="8"/>
  <c r="L741" i="8"/>
  <c r="L757" i="8"/>
  <c r="L781" i="8"/>
  <c r="L797" i="8"/>
  <c r="L813" i="8"/>
  <c r="L828" i="8"/>
  <c r="L852" i="8"/>
  <c r="I852" i="1" s="1"/>
  <c r="K852" i="1" s="1"/>
  <c r="M852" i="1" s="1"/>
  <c r="N852" i="1" s="1"/>
  <c r="L866" i="8"/>
  <c r="L723" i="8"/>
  <c r="L739" i="8"/>
  <c r="I739" i="1" s="1"/>
  <c r="K739" i="1" s="1"/>
  <c r="M739" i="1" s="1"/>
  <c r="N739" i="1" s="1"/>
  <c r="L755" i="8"/>
  <c r="L771" i="8"/>
  <c r="L795" i="8"/>
  <c r="L811" i="8"/>
  <c r="L834" i="8"/>
  <c r="I834" i="1" s="1"/>
  <c r="K834" i="1" s="1"/>
  <c r="M834" i="1" s="1"/>
  <c r="N834" i="1" s="1"/>
  <c r="L850" i="8"/>
  <c r="I850" i="1" s="1"/>
  <c r="K850" i="1" s="1"/>
  <c r="M850" i="1" s="1"/>
  <c r="N850" i="1" s="1"/>
  <c r="L864" i="8"/>
  <c r="L880" i="8"/>
  <c r="G1464" i="8"/>
  <c r="P1108" i="7"/>
  <c r="J1106" i="1" s="1"/>
  <c r="K1464" i="7"/>
  <c r="P890" i="7"/>
  <c r="J889" i="1" s="1"/>
  <c r="P898" i="7"/>
  <c r="J897" i="1" s="1"/>
  <c r="P906" i="7"/>
  <c r="J905" i="1" s="1"/>
  <c r="P914" i="7"/>
  <c r="J913" i="1" s="1"/>
  <c r="P922" i="7"/>
  <c r="J921" i="1" s="1"/>
  <c r="P930" i="7"/>
  <c r="J929" i="1" s="1"/>
  <c r="P938" i="7"/>
  <c r="J937" i="1" s="1"/>
  <c r="P887" i="7"/>
  <c r="J886" i="1" s="1"/>
  <c r="P895" i="7"/>
  <c r="J894" i="1" s="1"/>
  <c r="P903" i="7"/>
  <c r="J902" i="1" s="1"/>
  <c r="P915" i="7"/>
  <c r="J914" i="1" s="1"/>
  <c r="P923" i="7"/>
  <c r="J922" i="1" s="1"/>
  <c r="P931" i="7"/>
  <c r="J930" i="1" s="1"/>
  <c r="P939" i="7"/>
  <c r="J938" i="1" s="1"/>
  <c r="P947" i="7"/>
  <c r="J946" i="1" s="1"/>
  <c r="P948" i="7"/>
  <c r="J947" i="1" s="1"/>
  <c r="P892" i="7"/>
  <c r="J891" i="1" s="1"/>
  <c r="P900" i="7"/>
  <c r="J899" i="1" s="1"/>
  <c r="P908" i="7"/>
  <c r="J907" i="1" s="1"/>
  <c r="P916" i="7"/>
  <c r="J915" i="1" s="1"/>
  <c r="P924" i="7"/>
  <c r="J923" i="1" s="1"/>
  <c r="P932" i="7"/>
  <c r="J931" i="1" s="1"/>
  <c r="P942" i="7"/>
  <c r="J941" i="1" s="1"/>
  <c r="P889" i="7"/>
  <c r="J888" i="1" s="1"/>
  <c r="P897" i="7"/>
  <c r="J896" i="1" s="1"/>
  <c r="P905" i="7"/>
  <c r="J904" i="1" s="1"/>
  <c r="P913" i="7"/>
  <c r="J912" i="1" s="1"/>
  <c r="P921" i="7"/>
  <c r="J920" i="1" s="1"/>
  <c r="P929" i="7"/>
  <c r="J928" i="1" s="1"/>
  <c r="P937" i="7"/>
  <c r="J936" i="1" s="1"/>
  <c r="P944" i="7"/>
  <c r="J943" i="1" s="1"/>
  <c r="P945" i="7"/>
  <c r="J944" i="1" s="1"/>
  <c r="L6" i="8"/>
  <c r="P1116" i="7"/>
  <c r="J1114" i="1" s="1"/>
  <c r="P1124" i="7"/>
  <c r="J1122" i="1" s="1"/>
  <c r="P1132" i="7"/>
  <c r="J1130" i="1" s="1"/>
  <c r="P1140" i="7"/>
  <c r="J1138" i="1" s="1"/>
  <c r="P1148" i="7"/>
  <c r="J1146" i="1" s="1"/>
  <c r="P1164" i="7"/>
  <c r="J1162" i="1" s="1"/>
  <c r="P1172" i="7"/>
  <c r="J1170" i="1" s="1"/>
  <c r="P1180" i="7"/>
  <c r="J1178" i="1" s="1"/>
  <c r="P1187" i="7"/>
  <c r="J1185" i="1" s="1"/>
  <c r="P1194" i="7"/>
  <c r="J1192" i="1" s="1"/>
  <c r="F281" i="1"/>
  <c r="F312" i="1"/>
  <c r="F360" i="1"/>
  <c r="F321" i="1"/>
  <c r="F273" i="1"/>
  <c r="M464" i="11"/>
  <c r="P464" i="11" s="1"/>
  <c r="M531" i="11"/>
  <c r="P531" i="11" s="1"/>
  <c r="M882" i="16"/>
  <c r="P882" i="16" s="1"/>
  <c r="L1361" i="8"/>
  <c r="L1385" i="8"/>
  <c r="L1389" i="8"/>
  <c r="L1393" i="8"/>
  <c r="I1360" i="8"/>
  <c r="J1397" i="8"/>
  <c r="H1397" i="8"/>
  <c r="L1366" i="8"/>
  <c r="L1374" i="8"/>
  <c r="L1382" i="8"/>
  <c r="L1390" i="8"/>
  <c r="L1380" i="8"/>
  <c r="L1396" i="8"/>
  <c r="P1311" i="7"/>
  <c r="J1308" i="1" s="1"/>
  <c r="L1396" i="13"/>
  <c r="L1375" i="13"/>
  <c r="I1371" i="1" s="1"/>
  <c r="K1371" i="1" s="1"/>
  <c r="M1371" i="1" s="1"/>
  <c r="N1371" i="1" s="1"/>
  <c r="L1390" i="13"/>
  <c r="P952" i="7"/>
  <c r="J950" i="1" s="1"/>
  <c r="P960" i="7"/>
  <c r="J958" i="1" s="1"/>
  <c r="P964" i="7"/>
  <c r="J962" i="1" s="1"/>
  <c r="P972" i="7"/>
  <c r="J970" i="1" s="1"/>
  <c r="P976" i="7"/>
  <c r="J974" i="1" s="1"/>
  <c r="P980" i="7"/>
  <c r="J978" i="1" s="1"/>
  <c r="P984" i="7"/>
  <c r="J982" i="1" s="1"/>
  <c r="P988" i="7"/>
  <c r="J986" i="1" s="1"/>
  <c r="P1000" i="7"/>
  <c r="J998" i="1" s="1"/>
  <c r="P1004" i="7"/>
  <c r="J1002" i="1" s="1"/>
  <c r="P1012" i="7"/>
  <c r="J1010" i="1" s="1"/>
  <c r="P1016" i="7"/>
  <c r="J1014" i="1" s="1"/>
  <c r="P1024" i="7"/>
  <c r="J1022" i="1" s="1"/>
  <c r="P1028" i="7"/>
  <c r="J1026" i="1" s="1"/>
  <c r="P1032" i="7"/>
  <c r="J1030" i="1" s="1"/>
  <c r="P1036" i="7"/>
  <c r="J1034" i="1" s="1"/>
  <c r="P1040" i="7"/>
  <c r="J1038" i="1" s="1"/>
  <c r="P1044" i="7"/>
  <c r="J1042" i="1" s="1"/>
  <c r="P1048" i="7"/>
  <c r="J1046" i="1" s="1"/>
  <c r="P1052" i="7"/>
  <c r="J1050" i="1" s="1"/>
  <c r="P1056" i="7"/>
  <c r="J1054" i="1" s="1"/>
  <c r="P1060" i="7"/>
  <c r="J1058" i="1" s="1"/>
  <c r="P1064" i="7"/>
  <c r="J1062" i="1" s="1"/>
  <c r="P1068" i="7"/>
  <c r="J1066" i="1" s="1"/>
  <c r="P1072" i="7"/>
  <c r="J1070" i="1" s="1"/>
  <c r="P1076" i="7"/>
  <c r="J1074" i="1" s="1"/>
  <c r="P1084" i="7"/>
  <c r="J1082" i="1" s="1"/>
  <c r="P1087" i="7"/>
  <c r="J1085" i="1" s="1"/>
  <c r="P1091" i="7"/>
  <c r="J1089" i="1" s="1"/>
  <c r="P1095" i="7"/>
  <c r="J1093" i="1" s="1"/>
  <c r="P1111" i="7"/>
  <c r="J1109" i="1" s="1"/>
  <c r="P1131" i="7"/>
  <c r="J1129" i="1" s="1"/>
  <c r="P1139" i="7"/>
  <c r="J1137" i="1" s="1"/>
  <c r="P1143" i="7"/>
  <c r="J1141" i="1" s="1"/>
  <c r="P1147" i="7"/>
  <c r="J1145" i="1" s="1"/>
  <c r="P1151" i="7"/>
  <c r="J1149" i="1" s="1"/>
  <c r="P1155" i="7"/>
  <c r="J1153" i="1" s="1"/>
  <c r="P1159" i="7"/>
  <c r="J1157" i="1" s="1"/>
  <c r="P1163" i="7"/>
  <c r="J1161" i="1" s="1"/>
  <c r="P1167" i="7"/>
  <c r="J1165" i="1" s="1"/>
  <c r="P1171" i="7"/>
  <c r="J1169" i="1" s="1"/>
  <c r="P1175" i="7"/>
  <c r="J1173" i="1" s="1"/>
  <c r="P1182" i="7"/>
  <c r="J1180" i="1" s="1"/>
  <c r="P1186" i="7"/>
  <c r="J1184" i="1" s="1"/>
  <c r="P1197" i="7"/>
  <c r="J1195" i="1" s="1"/>
  <c r="P1200" i="7"/>
  <c r="J1198" i="1" s="1"/>
  <c r="P1204" i="7"/>
  <c r="J1202" i="1" s="1"/>
  <c r="P1208" i="7"/>
  <c r="J1206" i="1" s="1"/>
  <c r="P1212" i="7"/>
  <c r="J1210" i="1" s="1"/>
  <c r="P1215" i="7"/>
  <c r="J1213" i="1" s="1"/>
  <c r="P1219" i="7"/>
  <c r="J1217" i="1" s="1"/>
  <c r="P1231" i="7"/>
  <c r="J1229" i="1" s="1"/>
  <c r="P1235" i="7"/>
  <c r="J1233" i="1" s="1"/>
  <c r="P1243" i="7"/>
  <c r="J1241" i="1" s="1"/>
  <c r="P1247" i="7"/>
  <c r="J1245" i="1" s="1"/>
  <c r="P1251" i="7"/>
  <c r="J1249" i="1" s="1"/>
  <c r="P1255" i="7"/>
  <c r="J1253" i="1" s="1"/>
  <c r="P1258" i="7"/>
  <c r="J1256" i="1" s="1"/>
  <c r="K1256" i="1" s="1"/>
  <c r="M1256" i="1" s="1"/>
  <c r="N1256" i="1" s="1"/>
  <c r="P1262" i="7"/>
  <c r="J1260" i="1" s="1"/>
  <c r="P1266" i="7"/>
  <c r="J1264" i="1" s="1"/>
  <c r="P1274" i="7"/>
  <c r="J1272" i="1" s="1"/>
  <c r="P1281" i="7"/>
  <c r="J1279" i="1" s="1"/>
  <c r="P1285" i="7"/>
  <c r="J1283" i="1" s="1"/>
  <c r="P1289" i="7"/>
  <c r="J1287" i="1" s="1"/>
  <c r="P1293" i="7"/>
  <c r="J1291" i="1" s="1"/>
  <c r="P1301" i="7"/>
  <c r="J1299" i="1" s="1"/>
  <c r="N1309" i="7"/>
  <c r="M951" i="7"/>
  <c r="M1309" i="7" s="1"/>
  <c r="P959" i="7"/>
  <c r="J957" i="1" s="1"/>
  <c r="P967" i="7"/>
  <c r="J965" i="1" s="1"/>
  <c r="P975" i="7"/>
  <c r="J973" i="1" s="1"/>
  <c r="P983" i="7"/>
  <c r="J981" i="1" s="1"/>
  <c r="P999" i="7"/>
  <c r="J997" i="1" s="1"/>
  <c r="P1007" i="7"/>
  <c r="J1005" i="1" s="1"/>
  <c r="P1015" i="7"/>
  <c r="J1013" i="1" s="1"/>
  <c r="P1023" i="7"/>
  <c r="J1021" i="1" s="1"/>
  <c r="P1031" i="7"/>
  <c r="J1029" i="1" s="1"/>
  <c r="P1039" i="7"/>
  <c r="J1037" i="1" s="1"/>
  <c r="P1047" i="7"/>
  <c r="J1045" i="1" s="1"/>
  <c r="P1055" i="7"/>
  <c r="J1053" i="1" s="1"/>
  <c r="P1063" i="7"/>
  <c r="J1061" i="1" s="1"/>
  <c r="P1071" i="7"/>
  <c r="J1069" i="1" s="1"/>
  <c r="P1079" i="7"/>
  <c r="J1077" i="1" s="1"/>
  <c r="P1086" i="7"/>
  <c r="J1084" i="1" s="1"/>
  <c r="P1094" i="7"/>
  <c r="J1092" i="1" s="1"/>
  <c r="P1102" i="7"/>
  <c r="J1100" i="1" s="1"/>
  <c r="P1110" i="7"/>
  <c r="J1108" i="1" s="1"/>
  <c r="P1118" i="7"/>
  <c r="J1116" i="1" s="1"/>
  <c r="P1126" i="7"/>
  <c r="J1124" i="1" s="1"/>
  <c r="P1134" i="7"/>
  <c r="J1132" i="1" s="1"/>
  <c r="P1142" i="7"/>
  <c r="J1140" i="1" s="1"/>
  <c r="P1150" i="7"/>
  <c r="J1148" i="1" s="1"/>
  <c r="P1158" i="7"/>
  <c r="J1156" i="1" s="1"/>
  <c r="P1166" i="7"/>
  <c r="J1164" i="1" s="1"/>
  <c r="P1174" i="7"/>
  <c r="J1172" i="1" s="1"/>
  <c r="P1181" i="7"/>
  <c r="J1179" i="1" s="1"/>
  <c r="P1189" i="7"/>
  <c r="J1187" i="1" s="1"/>
  <c r="P1196" i="7"/>
  <c r="J1194" i="1" s="1"/>
  <c r="P1203" i="7"/>
  <c r="J1201" i="1" s="1"/>
  <c r="P1218" i="7"/>
  <c r="J1216" i="1" s="1"/>
  <c r="P1250" i="7"/>
  <c r="J1248" i="1" s="1"/>
  <c r="P1257" i="7"/>
  <c r="J1255" i="1" s="1"/>
  <c r="P1265" i="7"/>
  <c r="J1263" i="1" s="1"/>
  <c r="P1273" i="7"/>
  <c r="J1271" i="1" s="1"/>
  <c r="P1280" i="7"/>
  <c r="J1278" i="1" s="1"/>
  <c r="P1288" i="7"/>
  <c r="J1286" i="1" s="1"/>
  <c r="P1304" i="7"/>
  <c r="J1302" i="1" s="1"/>
  <c r="P953" i="7"/>
  <c r="J951" i="1" s="1"/>
  <c r="P961" i="7"/>
  <c r="J959" i="1" s="1"/>
  <c r="P969" i="7"/>
  <c r="J967" i="1" s="1"/>
  <c r="P977" i="7"/>
  <c r="J975" i="1" s="1"/>
  <c r="P985" i="7"/>
  <c r="J983" i="1" s="1"/>
  <c r="P993" i="7"/>
  <c r="J991" i="1" s="1"/>
  <c r="P1001" i="7"/>
  <c r="J999" i="1" s="1"/>
  <c r="P1009" i="7"/>
  <c r="J1007" i="1" s="1"/>
  <c r="P1017" i="7"/>
  <c r="J1015" i="1" s="1"/>
  <c r="P1025" i="7"/>
  <c r="J1023" i="1" s="1"/>
  <c r="P1033" i="7"/>
  <c r="J1031" i="1" s="1"/>
  <c r="P1041" i="7"/>
  <c r="J1039" i="1" s="1"/>
  <c r="P1057" i="7"/>
  <c r="J1055" i="1" s="1"/>
  <c r="P1065" i="7"/>
  <c r="J1063" i="1" s="1"/>
  <c r="P1073" i="7"/>
  <c r="J1071" i="1" s="1"/>
  <c r="P1081" i="7"/>
  <c r="J1079" i="1" s="1"/>
  <c r="P1088" i="7"/>
  <c r="J1086" i="1" s="1"/>
  <c r="P1096" i="7"/>
  <c r="J1094" i="1" s="1"/>
  <c r="P1104" i="7"/>
  <c r="J1102" i="1" s="1"/>
  <c r="P1112" i="7"/>
  <c r="J1110" i="1" s="1"/>
  <c r="P1120" i="7"/>
  <c r="J1118" i="1" s="1"/>
  <c r="P1128" i="7"/>
  <c r="J1126" i="1" s="1"/>
  <c r="P1136" i="7"/>
  <c r="J1134" i="1" s="1"/>
  <c r="P1144" i="7"/>
  <c r="J1142" i="1" s="1"/>
  <c r="P1152" i="7"/>
  <c r="J1150" i="1" s="1"/>
  <c r="P1160" i="7"/>
  <c r="J1158" i="1" s="1"/>
  <c r="P1168" i="7"/>
  <c r="J1166" i="1" s="1"/>
  <c r="J949" i="8"/>
  <c r="H949" i="8"/>
  <c r="I884" i="8"/>
  <c r="H949" i="13"/>
  <c r="J949" i="13"/>
  <c r="I884" i="13"/>
  <c r="I949" i="13" s="1"/>
  <c r="J379" i="6"/>
  <c r="J1464" i="6" s="1"/>
  <c r="N379" i="10"/>
  <c r="N1464" i="10" s="1"/>
  <c r="N379" i="16"/>
  <c r="I1358" i="13"/>
  <c r="P1201" i="7"/>
  <c r="J1199" i="1" s="1"/>
  <c r="P1209" i="7"/>
  <c r="J1207" i="1" s="1"/>
  <c r="P1216" i="7"/>
  <c r="J1214" i="1" s="1"/>
  <c r="P1224" i="7"/>
  <c r="J1222" i="1" s="1"/>
  <c r="P1232" i="7"/>
  <c r="J1230" i="1" s="1"/>
  <c r="P1240" i="7"/>
  <c r="J1238" i="1" s="1"/>
  <c r="P1248" i="7"/>
  <c r="J1246" i="1" s="1"/>
  <c r="P1278" i="7"/>
  <c r="J1276" i="1" s="1"/>
  <c r="P1286" i="7"/>
  <c r="J1284" i="1" s="1"/>
  <c r="P1294" i="7"/>
  <c r="J1292" i="1" s="1"/>
  <c r="N1358" i="2"/>
  <c r="M289" i="11"/>
  <c r="P289" i="11" s="1"/>
  <c r="N203" i="11"/>
  <c r="M882" i="10"/>
  <c r="P882" i="10" s="1"/>
  <c r="M1358" i="16"/>
  <c r="P1358" i="16" s="1"/>
  <c r="M203" i="11"/>
  <c r="P951" i="16"/>
  <c r="M1309" i="16"/>
  <c r="P1309" i="16" s="1"/>
  <c r="M940" i="11"/>
  <c r="P940" i="11" s="1"/>
  <c r="M1046" i="11"/>
  <c r="P1046" i="11" s="1"/>
  <c r="I1060" i="1"/>
  <c r="K1060" i="1" s="1"/>
  <c r="M1060" i="1" s="1"/>
  <c r="N1060" i="1" s="1"/>
  <c r="J1309" i="8"/>
  <c r="H1309" i="8"/>
  <c r="I951" i="8"/>
  <c r="H1309" i="13"/>
  <c r="J1309" i="13"/>
  <c r="I951" i="13"/>
  <c r="I1309" i="13" s="1"/>
  <c r="H882" i="8"/>
  <c r="J882" i="8"/>
  <c r="I709" i="8"/>
  <c r="I882" i="8" s="1"/>
  <c r="L381" i="8"/>
  <c r="I382" i="1" s="1"/>
  <c r="M379" i="10"/>
  <c r="L949" i="7"/>
  <c r="L1464" i="7" s="1"/>
  <c r="N949" i="7"/>
  <c r="M884" i="7"/>
  <c r="L962" i="8"/>
  <c r="L966" i="8"/>
  <c r="L970" i="8"/>
  <c r="L974" i="8"/>
  <c r="L978" i="8"/>
  <c r="L982" i="8"/>
  <c r="L986" i="8"/>
  <c r="L990" i="8"/>
  <c r="L998" i="8"/>
  <c r="L1002" i="8"/>
  <c r="L1006" i="8"/>
  <c r="L1010" i="8"/>
  <c r="I1008" i="1" s="1"/>
  <c r="K1008" i="1" s="1"/>
  <c r="M1008" i="1" s="1"/>
  <c r="N1008" i="1" s="1"/>
  <c r="L963" i="8"/>
  <c r="L971" i="8"/>
  <c r="L979" i="8"/>
  <c r="L987" i="8"/>
  <c r="L995" i="8"/>
  <c r="L1003" i="8"/>
  <c r="L1016" i="8"/>
  <c r="I1014" i="1" s="1"/>
  <c r="L1020" i="8"/>
  <c r="I1018" i="1" s="1"/>
  <c r="K1018" i="1" s="1"/>
  <c r="M1018" i="1" s="1"/>
  <c r="N1018" i="1" s="1"/>
  <c r="L1024" i="8"/>
  <c r="I1022" i="1" s="1"/>
  <c r="L1028" i="8"/>
  <c r="L1032" i="8"/>
  <c r="L1036" i="8"/>
  <c r="L1040" i="8"/>
  <c r="L1044" i="8"/>
  <c r="L1048" i="8"/>
  <c r="L1052" i="8"/>
  <c r="L1064" i="8"/>
  <c r="L1068" i="8"/>
  <c r="I1066" i="1" s="1"/>
  <c r="L1072" i="8"/>
  <c r="I1070" i="1" s="1"/>
  <c r="L1076" i="8"/>
  <c r="L1080" i="8"/>
  <c r="I1078" i="1" s="1"/>
  <c r="K1078" i="1" s="1"/>
  <c r="M1078" i="1" s="1"/>
  <c r="N1078" i="1" s="1"/>
  <c r="L1084" i="8"/>
  <c r="L1087" i="8"/>
  <c r="L1091" i="8"/>
  <c r="L1095" i="8"/>
  <c r="L1099" i="8"/>
  <c r="L1103" i="8"/>
  <c r="L1107" i="8"/>
  <c r="L1111" i="8"/>
  <c r="L1115" i="8"/>
  <c r="L1119" i="8"/>
  <c r="L965" i="8"/>
  <c r="I963" i="1" s="1"/>
  <c r="K963" i="1" s="1"/>
  <c r="M963" i="1" s="1"/>
  <c r="N963" i="1" s="1"/>
  <c r="L981" i="8"/>
  <c r="L997" i="8"/>
  <c r="I995" i="1" s="1"/>
  <c r="L1005" i="8"/>
  <c r="L1013" i="8"/>
  <c r="L1029" i="8"/>
  <c r="I1027" i="1" s="1"/>
  <c r="L1045" i="8"/>
  <c r="L1053" i="8"/>
  <c r="I1051" i="1" s="1"/>
  <c r="L1061" i="8"/>
  <c r="I1059" i="1" s="1"/>
  <c r="L1069" i="8"/>
  <c r="L1085" i="8"/>
  <c r="L1092" i="8"/>
  <c r="L1100" i="8"/>
  <c r="L1108" i="8"/>
  <c r="I1106" i="1" s="1"/>
  <c r="L1123" i="8"/>
  <c r="L1127" i="8"/>
  <c r="L1131" i="8"/>
  <c r="L1135" i="8"/>
  <c r="L1139" i="8"/>
  <c r="L1143" i="8"/>
  <c r="L1147" i="8"/>
  <c r="L1151" i="8"/>
  <c r="L1155" i="8"/>
  <c r="L1159" i="8"/>
  <c r="I1157" i="1" s="1"/>
  <c r="L1163" i="8"/>
  <c r="L1167" i="8"/>
  <c r="L1171" i="8"/>
  <c r="I1169" i="1" s="1"/>
  <c r="L1175" i="8"/>
  <c r="L1179" i="8"/>
  <c r="L1182" i="8"/>
  <c r="L1186" i="8"/>
  <c r="L1190" i="8"/>
  <c r="L1197" i="8"/>
  <c r="L1204" i="8"/>
  <c r="L1208" i="8"/>
  <c r="L1223" i="8"/>
  <c r="L1227" i="8"/>
  <c r="L1231" i="8"/>
  <c r="L1235" i="8"/>
  <c r="L1239" i="8"/>
  <c r="I1237" i="1" s="1"/>
  <c r="K1237" i="1" s="1"/>
  <c r="M1237" i="1" s="1"/>
  <c r="N1237" i="1" s="1"/>
  <c r="L1243" i="8"/>
  <c r="L1247" i="8"/>
  <c r="L1251" i="8"/>
  <c r="L1255" i="8"/>
  <c r="L1262" i="8"/>
  <c r="L1266" i="8"/>
  <c r="L1270" i="8"/>
  <c r="L1277" i="8"/>
  <c r="L1281" i="8"/>
  <c r="L1285" i="8"/>
  <c r="L1289" i="8"/>
  <c r="L1293" i="8"/>
  <c r="L1305" i="8"/>
  <c r="L952" i="8"/>
  <c r="L956" i="8"/>
  <c r="L1035" i="8"/>
  <c r="L1051" i="8"/>
  <c r="L1067" i="8"/>
  <c r="L1083" i="8"/>
  <c r="L1098" i="8"/>
  <c r="L1114" i="8"/>
  <c r="L1126" i="8"/>
  <c r="I1124" i="1" s="1"/>
  <c r="L1134" i="8"/>
  <c r="L1142" i="8"/>
  <c r="I1140" i="1" s="1"/>
  <c r="L1150" i="8"/>
  <c r="L1158" i="8"/>
  <c r="I1156" i="1" s="1"/>
  <c r="L1166" i="8"/>
  <c r="L1174" i="8"/>
  <c r="I1172" i="1" s="1"/>
  <c r="L1181" i="8"/>
  <c r="L1189" i="8"/>
  <c r="L1203" i="8"/>
  <c r="I1201" i="1" s="1"/>
  <c r="L1211" i="8"/>
  <c r="L1218" i="8"/>
  <c r="L1226" i="8"/>
  <c r="L1234" i="8"/>
  <c r="L1242" i="8"/>
  <c r="L1250" i="8"/>
  <c r="L1257" i="8"/>
  <c r="L1273" i="8"/>
  <c r="L1280" i="8"/>
  <c r="I1278" i="1" s="1"/>
  <c r="L1288" i="8"/>
  <c r="I1286" i="1" s="1"/>
  <c r="L1296" i="8"/>
  <c r="L955" i="8"/>
  <c r="L1015" i="8"/>
  <c r="L1031" i="8"/>
  <c r="L1047" i="8"/>
  <c r="L1063" i="8"/>
  <c r="L1079" i="8"/>
  <c r="L1110" i="8"/>
  <c r="L1124" i="8"/>
  <c r="I1122" i="1" s="1"/>
  <c r="L1132" i="8"/>
  <c r="L1140" i="8"/>
  <c r="L1148" i="8"/>
  <c r="L1156" i="8"/>
  <c r="L1164" i="8"/>
  <c r="L1172" i="8"/>
  <c r="L1180" i="8"/>
  <c r="L1187" i="8"/>
  <c r="L1194" i="8"/>
  <c r="L1201" i="8"/>
  <c r="L1209" i="8"/>
  <c r="L1224" i="8"/>
  <c r="L1232" i="8"/>
  <c r="L1240" i="8"/>
  <c r="L1248" i="8"/>
  <c r="I1246" i="1" s="1"/>
  <c r="L1256" i="8"/>
  <c r="L1271" i="8"/>
  <c r="I1269" i="1" s="1"/>
  <c r="K1269" i="1" s="1"/>
  <c r="M1269" i="1" s="1"/>
  <c r="N1269" i="1" s="1"/>
  <c r="L1278" i="8"/>
  <c r="L1286" i="8"/>
  <c r="L953" i="8"/>
  <c r="I951" i="1" s="1"/>
  <c r="L961" i="8"/>
  <c r="L1387" i="8"/>
  <c r="L1395" i="8"/>
  <c r="L1378" i="8"/>
  <c r="I1374" i="1" s="1"/>
  <c r="K1374" i="1" s="1"/>
  <c r="M1374" i="1" s="1"/>
  <c r="N1374" i="1" s="1"/>
  <c r="L1392" i="8"/>
  <c r="I1388" i="1" s="1"/>
  <c r="K1388" i="1" s="1"/>
  <c r="M1388" i="1" s="1"/>
  <c r="N1388" i="1" s="1"/>
  <c r="L714" i="8"/>
  <c r="L718" i="8"/>
  <c r="L722" i="8"/>
  <c r="L726" i="8"/>
  <c r="L730" i="8"/>
  <c r="L734" i="8"/>
  <c r="L738" i="8"/>
  <c r="L742" i="8"/>
  <c r="L746" i="8"/>
  <c r="L750" i="8"/>
  <c r="L754" i="8"/>
  <c r="L762" i="8"/>
  <c r="L766" i="8"/>
  <c r="L778" i="8"/>
  <c r="L782" i="8"/>
  <c r="L786" i="8"/>
  <c r="L790" i="8"/>
  <c r="L794" i="8"/>
  <c r="L798" i="8"/>
  <c r="L806" i="8"/>
  <c r="L810" i="8"/>
  <c r="L814" i="8"/>
  <c r="L818" i="8"/>
  <c r="L822" i="8"/>
  <c r="L825" i="8"/>
  <c r="I825" i="1" s="1"/>
  <c r="K825" i="1" s="1"/>
  <c r="M825" i="1" s="1"/>
  <c r="N825" i="1" s="1"/>
  <c r="L833" i="8"/>
  <c r="L837" i="8"/>
  <c r="L841" i="8"/>
  <c r="I841" i="1" s="1"/>
  <c r="K841" i="1" s="1"/>
  <c r="M841" i="1" s="1"/>
  <c r="N841" i="1" s="1"/>
  <c r="L845" i="8"/>
  <c r="L849" i="8"/>
  <c r="L875" i="8"/>
  <c r="L879" i="8"/>
  <c r="I879" i="1" s="1"/>
  <c r="K879" i="1" s="1"/>
  <c r="L879" i="1" s="1"/>
  <c r="M879" i="1" s="1"/>
  <c r="N879" i="1" s="1"/>
  <c r="L713" i="8"/>
  <c r="L721" i="8"/>
  <c r="L729" i="8"/>
  <c r="L737" i="8"/>
  <c r="L745" i="8"/>
  <c r="L761" i="8"/>
  <c r="I761" i="1" s="1"/>
  <c r="K761" i="1" s="1"/>
  <c r="M761" i="1" s="1"/>
  <c r="N761" i="1" s="1"/>
  <c r="L777" i="8"/>
  <c r="L785" i="8"/>
  <c r="L793" i="8"/>
  <c r="L801" i="8"/>
  <c r="L809" i="8"/>
  <c r="L817" i="8"/>
  <c r="L832" i="8"/>
  <c r="L840" i="8"/>
  <c r="L848" i="8"/>
  <c r="L862" i="8"/>
  <c r="L870" i="8"/>
  <c r="L878" i="8"/>
  <c r="L711" i="8"/>
  <c r="L719" i="8"/>
  <c r="L727" i="8"/>
  <c r="L735" i="8"/>
  <c r="L743" i="8"/>
  <c r="L751" i="8"/>
  <c r="L767" i="8"/>
  <c r="L775" i="8"/>
  <c r="L791" i="8"/>
  <c r="L799" i="8"/>
  <c r="L807" i="8"/>
  <c r="L815" i="8"/>
  <c r="L823" i="8"/>
  <c r="L830" i="8"/>
  <c r="I830" i="1" s="1"/>
  <c r="K830" i="1" s="1"/>
  <c r="M830" i="1" s="1"/>
  <c r="N830" i="1" s="1"/>
  <c r="L838" i="8"/>
  <c r="L846" i="8"/>
  <c r="I846" i="1" s="1"/>
  <c r="K846" i="1" s="1"/>
  <c r="M846" i="1" s="1"/>
  <c r="N846" i="1" s="1"/>
  <c r="L854" i="8"/>
  <c r="I854" i="1" s="1"/>
  <c r="K854" i="1" s="1"/>
  <c r="M854" i="1" s="1"/>
  <c r="N854" i="1" s="1"/>
  <c r="L860" i="8"/>
  <c r="L876" i="8"/>
  <c r="L1369" i="13"/>
  <c r="L1373" i="13"/>
  <c r="L1377" i="13"/>
  <c r="L1389" i="13"/>
  <c r="H882" i="13"/>
  <c r="J882" i="13"/>
  <c r="I709" i="13"/>
  <c r="I882" i="13" s="1"/>
  <c r="K1358" i="8"/>
  <c r="L1324" i="8"/>
  <c r="L1336" i="8"/>
  <c r="I1333" i="1" s="1"/>
  <c r="K1333" i="1" s="1"/>
  <c r="M1333" i="1" s="1"/>
  <c r="N1333" i="1" s="1"/>
  <c r="L1352" i="8"/>
  <c r="H1358" i="8"/>
  <c r="I1311" i="8"/>
  <c r="M707" i="16"/>
  <c r="P707" i="16" s="1"/>
  <c r="P381" i="16"/>
  <c r="F382" i="1" s="1"/>
  <c r="M1358" i="10"/>
  <c r="P1358" i="10" s="1"/>
  <c r="M891" i="11"/>
  <c r="P891" i="11" s="1"/>
  <c r="P541" i="10"/>
  <c r="F542" i="1" s="1"/>
  <c r="M707" i="10"/>
  <c r="P707" i="10" s="1"/>
  <c r="P379" i="7"/>
  <c r="J380" i="1" s="1"/>
  <c r="M196" i="17"/>
  <c r="N196" i="17"/>
  <c r="N1039" i="17" s="1"/>
  <c r="F348" i="1"/>
  <c r="F239" i="1"/>
  <c r="F343" i="1"/>
  <c r="P253" i="17"/>
  <c r="F679" i="1" s="1"/>
  <c r="K679" i="1" s="1"/>
  <c r="M679" i="1" s="1"/>
  <c r="N679" i="1" s="1"/>
  <c r="M282" i="17"/>
  <c r="P282" i="17" s="1"/>
  <c r="F10" i="1"/>
  <c r="F337" i="1"/>
  <c r="F313" i="1"/>
  <c r="F307" i="1"/>
  <c r="K307" i="1" s="1"/>
  <c r="M307" i="1" s="1"/>
  <c r="N307" i="1" s="1"/>
  <c r="F828" i="1"/>
  <c r="P709" i="10"/>
  <c r="M933" i="17"/>
  <c r="P933" i="17" s="1"/>
  <c r="P886" i="17"/>
  <c r="P709" i="16"/>
  <c r="L1039" i="17"/>
  <c r="P982" i="11"/>
  <c r="P1399" i="10"/>
  <c r="P542" i="11"/>
  <c r="F958" i="1" s="1"/>
  <c r="N379" i="2"/>
  <c r="D380" i="1" s="1"/>
  <c r="P1311" i="10"/>
  <c r="L1360" i="6"/>
  <c r="F266" i="1"/>
  <c r="F361" i="1"/>
  <c r="P1311" i="16"/>
  <c r="P1397" i="10"/>
  <c r="P1360" i="10"/>
  <c r="M972" i="17"/>
  <c r="P972" i="17" s="1"/>
  <c r="P1309" i="10"/>
  <c r="P951" i="10"/>
  <c r="P893" i="11"/>
  <c r="M1038" i="17"/>
  <c r="P1038" i="17" s="1"/>
  <c r="P974" i="17"/>
  <c r="M457" i="17"/>
  <c r="P457" i="17" s="1"/>
  <c r="P524" i="17"/>
  <c r="L1464" i="10"/>
  <c r="F1309" i="1"/>
  <c r="K1341" i="1"/>
  <c r="M1341" i="1" s="1"/>
  <c r="N1341" i="1" s="1"/>
  <c r="F1245" i="1"/>
  <c r="K622" i="1"/>
  <c r="M622" i="1" s="1"/>
  <c r="N622" i="1" s="1"/>
  <c r="F285" i="1"/>
  <c r="F294" i="1"/>
  <c r="F233" i="1"/>
  <c r="F278" i="1"/>
  <c r="F374" i="1"/>
  <c r="F335" i="1"/>
  <c r="J1464" i="4"/>
  <c r="M1464" i="4" s="1"/>
  <c r="E1459" i="1" s="1"/>
  <c r="M1463" i="4"/>
  <c r="E1458" i="1" s="1"/>
  <c r="N1464" i="9"/>
  <c r="Q1464" i="9" s="1"/>
  <c r="H1459" i="1" s="1"/>
  <c r="F293" i="1"/>
  <c r="F1347" i="1"/>
  <c r="F354" i="1"/>
  <c r="F705" i="1"/>
  <c r="K705" i="1" s="1"/>
  <c r="M705" i="1" s="1"/>
  <c r="N705" i="1" s="1"/>
  <c r="K663" i="1"/>
  <c r="M663" i="1" s="1"/>
  <c r="N663" i="1" s="1"/>
  <c r="F837" i="1"/>
  <c r="K647" i="1"/>
  <c r="M647" i="1" s="1"/>
  <c r="N647" i="1" s="1"/>
  <c r="K1319" i="1"/>
  <c r="M1319" i="1" s="1"/>
  <c r="N1319" i="1" s="1"/>
  <c r="F345" i="1"/>
  <c r="F311" i="1"/>
  <c r="F227" i="1"/>
  <c r="F229" i="1"/>
  <c r="F379" i="1"/>
  <c r="K399" i="1"/>
  <c r="M399" i="1" s="1"/>
  <c r="N399" i="1" s="1"/>
  <c r="F322" i="1"/>
  <c r="F1325" i="1"/>
  <c r="K655" i="1"/>
  <c r="M655" i="1" s="1"/>
  <c r="N655" i="1" s="1"/>
  <c r="K552" i="1"/>
  <c r="M552" i="1" s="1"/>
  <c r="N552" i="1" s="1"/>
  <c r="K640" i="1"/>
  <c r="M640" i="1" s="1"/>
  <c r="N640" i="1" s="1"/>
  <c r="K556" i="1"/>
  <c r="M556" i="1" s="1"/>
  <c r="N556" i="1" s="1"/>
  <c r="K563" i="1"/>
  <c r="M563" i="1" s="1"/>
  <c r="N563" i="1" s="1"/>
  <c r="K420" i="1"/>
  <c r="M420" i="1" s="1"/>
  <c r="N420" i="1" s="1"/>
  <c r="K692" i="1"/>
  <c r="M692" i="1" s="1"/>
  <c r="N692" i="1" s="1"/>
  <c r="K398" i="1"/>
  <c r="M398" i="1" s="1"/>
  <c r="N398" i="1" s="1"/>
  <c r="K535" i="1"/>
  <c r="M535" i="1" s="1"/>
  <c r="N535" i="1" s="1"/>
  <c r="K574" i="1"/>
  <c r="M574" i="1" s="1"/>
  <c r="N574" i="1" s="1"/>
  <c r="K428" i="1"/>
  <c r="M428" i="1" s="1"/>
  <c r="N428" i="1" s="1"/>
  <c r="K400" i="1"/>
  <c r="M400" i="1" s="1"/>
  <c r="N400" i="1" s="1"/>
  <c r="K404" i="1"/>
  <c r="M404" i="1" s="1"/>
  <c r="N404" i="1" s="1"/>
  <c r="K665" i="1"/>
  <c r="M665" i="1" s="1"/>
  <c r="N665" i="1" s="1"/>
  <c r="K491" i="1"/>
  <c r="M491" i="1" s="1"/>
  <c r="N491" i="1" s="1"/>
  <c r="K408" i="1"/>
  <c r="M408" i="1" s="1"/>
  <c r="N408" i="1" s="1"/>
  <c r="K411" i="1"/>
  <c r="M411" i="1" s="1"/>
  <c r="N411" i="1" s="1"/>
  <c r="K549" i="1"/>
  <c r="M549" i="1" s="1"/>
  <c r="N549" i="1" s="1"/>
  <c r="K503" i="1"/>
  <c r="M503" i="1" s="1"/>
  <c r="N503" i="1" s="1"/>
  <c r="K484" i="1"/>
  <c r="M484" i="1" s="1"/>
  <c r="N484" i="1" s="1"/>
  <c r="K697" i="1"/>
  <c r="M697" i="1" s="1"/>
  <c r="N697" i="1" s="1"/>
  <c r="K653" i="1"/>
  <c r="M653" i="1" s="1"/>
  <c r="N653" i="1" s="1"/>
  <c r="K562" i="1"/>
  <c r="M562" i="1" s="1"/>
  <c r="N562" i="1" s="1"/>
  <c r="K598" i="1"/>
  <c r="M598" i="1" s="1"/>
  <c r="N598" i="1" s="1"/>
  <c r="K1403" i="1"/>
  <c r="M1403" i="1" s="1"/>
  <c r="N1403" i="1" s="1"/>
  <c r="K633" i="1"/>
  <c r="M633" i="1" s="1"/>
  <c r="N633" i="1" s="1"/>
  <c r="K643" i="1"/>
  <c r="M643" i="1" s="1"/>
  <c r="N643" i="1" s="1"/>
  <c r="K873" i="1"/>
  <c r="L873" i="1" s="1"/>
  <c r="M873" i="1" s="1"/>
  <c r="N873" i="1" s="1"/>
  <c r="K537" i="1"/>
  <c r="M537" i="1" s="1"/>
  <c r="N537" i="1" s="1"/>
  <c r="K493" i="1"/>
  <c r="M493" i="1" s="1"/>
  <c r="N493" i="1" s="1"/>
  <c r="K405" i="1"/>
  <c r="M405" i="1" s="1"/>
  <c r="N405" i="1" s="1"/>
  <c r="K698" i="1"/>
  <c r="M698" i="1" s="1"/>
  <c r="N698" i="1" s="1"/>
  <c r="K555" i="1"/>
  <c r="M555" i="1" s="1"/>
  <c r="N555" i="1" s="1"/>
  <c r="K434" i="1"/>
  <c r="M434" i="1" s="1"/>
  <c r="N434" i="1" s="1"/>
  <c r="K558" i="1"/>
  <c r="M558" i="1" s="1"/>
  <c r="N558" i="1" s="1"/>
  <c r="K527" i="1"/>
  <c r="M527" i="1" s="1"/>
  <c r="N527" i="1" s="1"/>
  <c r="K522" i="1"/>
  <c r="M522" i="1" s="1"/>
  <c r="N522" i="1" s="1"/>
  <c r="K486" i="1"/>
  <c r="M486" i="1" s="1"/>
  <c r="N486" i="1" s="1"/>
  <c r="K441" i="1"/>
  <c r="M441" i="1" s="1"/>
  <c r="N441" i="1" s="1"/>
  <c r="K464" i="1"/>
  <c r="M464" i="1" s="1"/>
  <c r="N464" i="1" s="1"/>
  <c r="K392" i="1"/>
  <c r="M392" i="1" s="1"/>
  <c r="N392" i="1" s="1"/>
  <c r="K575" i="1"/>
  <c r="M575" i="1" s="1"/>
  <c r="N575" i="1" s="1"/>
  <c r="K432" i="1"/>
  <c r="M432" i="1" s="1"/>
  <c r="N432" i="1" s="1"/>
  <c r="K1136" i="1"/>
  <c r="M1136" i="1" s="1"/>
  <c r="N1136" i="1" s="1"/>
  <c r="K627" i="1"/>
  <c r="M627" i="1" s="1"/>
  <c r="N627" i="1" s="1"/>
  <c r="K683" i="1"/>
  <c r="M683" i="1" s="1"/>
  <c r="N683" i="1" s="1"/>
  <c r="K407" i="1"/>
  <c r="M407" i="1" s="1"/>
  <c r="N407" i="1" s="1"/>
  <c r="K421" i="1"/>
  <c r="M421" i="1" s="1"/>
  <c r="N421" i="1" s="1"/>
  <c r="K393" i="1"/>
  <c r="M393" i="1" s="1"/>
  <c r="N393" i="1" s="1"/>
  <c r="K623" i="1"/>
  <c r="M623" i="1" s="1"/>
  <c r="N623" i="1" s="1"/>
  <c r="K551" i="1"/>
  <c r="M551" i="1" s="1"/>
  <c r="N551" i="1" s="1"/>
  <c r="K449" i="1"/>
  <c r="M449" i="1" s="1"/>
  <c r="N449" i="1" s="1"/>
  <c r="K396" i="1"/>
  <c r="M396" i="1" s="1"/>
  <c r="N396" i="1" s="1"/>
  <c r="K402" i="1"/>
  <c r="M402" i="1" s="1"/>
  <c r="N402" i="1" s="1"/>
  <c r="K641" i="1"/>
  <c r="M641" i="1" s="1"/>
  <c r="N641" i="1" s="1"/>
  <c r="K516" i="1"/>
  <c r="M516" i="1" s="1"/>
  <c r="N516" i="1" s="1"/>
  <c r="K650" i="1"/>
  <c r="M650" i="1" s="1"/>
  <c r="N650" i="1" s="1"/>
  <c r="K565" i="1"/>
  <c r="M565" i="1" s="1"/>
  <c r="N565" i="1" s="1"/>
  <c r="K487" i="1"/>
  <c r="M487" i="1" s="1"/>
  <c r="N487" i="1" s="1"/>
  <c r="K594" i="1"/>
  <c r="M594" i="1" s="1"/>
  <c r="N594" i="1" s="1"/>
  <c r="K686" i="1"/>
  <c r="M686" i="1" s="1"/>
  <c r="N686" i="1" s="1"/>
  <c r="K505" i="1"/>
  <c r="M505" i="1" s="1"/>
  <c r="N505" i="1" s="1"/>
  <c r="K540" i="1"/>
  <c r="M540" i="1" s="1"/>
  <c r="N540" i="1" s="1"/>
  <c r="K489" i="1"/>
  <c r="M489" i="1" s="1"/>
  <c r="N489" i="1" s="1"/>
  <c r="K438" i="1"/>
  <c r="M438" i="1" s="1"/>
  <c r="N438" i="1" s="1"/>
  <c r="K592" i="1"/>
  <c r="M592" i="1" s="1"/>
  <c r="N592" i="1" s="1"/>
  <c r="K560" i="1"/>
  <c r="M560" i="1" s="1"/>
  <c r="N560" i="1" s="1"/>
  <c r="K518" i="1"/>
  <c r="M518" i="1" s="1"/>
  <c r="N518" i="1" s="1"/>
  <c r="K525" i="1"/>
  <c r="M525" i="1" s="1"/>
  <c r="N525" i="1" s="1"/>
  <c r="K639" i="1"/>
  <c r="M639" i="1" s="1"/>
  <c r="N639" i="1" s="1"/>
  <c r="K674" i="1"/>
  <c r="L674" i="1" s="1"/>
  <c r="M674" i="1" s="1"/>
  <c r="N674" i="1" s="1"/>
  <c r="K512" i="1"/>
  <c r="M512" i="1" s="1"/>
  <c r="N512" i="1" s="1"/>
  <c r="K630" i="1"/>
  <c r="M630" i="1" s="1"/>
  <c r="N630" i="1" s="1"/>
  <c r="K453" i="1"/>
  <c r="M453" i="1" s="1"/>
  <c r="N453" i="1" s="1"/>
  <c r="K426" i="1"/>
  <c r="M426" i="1" s="1"/>
  <c r="N426" i="1" s="1"/>
  <c r="K616" i="1"/>
  <c r="M616" i="1" s="1"/>
  <c r="N616" i="1" s="1"/>
  <c r="K410" i="1"/>
  <c r="M410" i="1" s="1"/>
  <c r="N410" i="1" s="1"/>
  <c r="K445" i="1"/>
  <c r="M445" i="1" s="1"/>
  <c r="N445" i="1" s="1"/>
  <c r="K455" i="1"/>
  <c r="M455" i="1" s="1"/>
  <c r="N455" i="1" s="1"/>
  <c r="K576" i="1"/>
  <c r="M576" i="1" s="1"/>
  <c r="N576" i="1" s="1"/>
  <c r="K564" i="1"/>
  <c r="M564" i="1" s="1"/>
  <c r="N564" i="1" s="1"/>
  <c r="K459" i="1"/>
  <c r="M459" i="1" s="1"/>
  <c r="N459" i="1" s="1"/>
  <c r="K703" i="1"/>
  <c r="M703" i="1" s="1"/>
  <c r="N703" i="1" s="1"/>
  <c r="K704" i="1"/>
  <c r="M704" i="1" s="1"/>
  <c r="N704" i="1" s="1"/>
  <c r="K436" i="1"/>
  <c r="M436" i="1" s="1"/>
  <c r="N436" i="1" s="1"/>
  <c r="K693" i="1"/>
  <c r="M693" i="1" s="1"/>
  <c r="N693" i="1" s="1"/>
  <c r="K499" i="1"/>
  <c r="M499" i="1" s="1"/>
  <c r="N499" i="1" s="1"/>
  <c r="K596" i="1"/>
  <c r="M596" i="1" s="1"/>
  <c r="N596" i="1" s="1"/>
  <c r="K523" i="1"/>
  <c r="M523" i="1" s="1"/>
  <c r="N523" i="1" s="1"/>
  <c r="K508" i="1"/>
  <c r="M508" i="1" s="1"/>
  <c r="N508" i="1" s="1"/>
  <c r="K642" i="1"/>
  <c r="M642" i="1" s="1"/>
  <c r="N642" i="1" s="1"/>
  <c r="K568" i="1"/>
  <c r="M568" i="1" s="1"/>
  <c r="N568" i="1" s="1"/>
  <c r="K612" i="1"/>
  <c r="M612" i="1" s="1"/>
  <c r="N612" i="1" s="1"/>
  <c r="K472" i="1"/>
  <c r="M472" i="1" s="1"/>
  <c r="N472" i="1" s="1"/>
  <c r="K384" i="1"/>
  <c r="M384" i="1" s="1"/>
  <c r="N384" i="1" s="1"/>
  <c r="K431" i="1"/>
  <c r="M431" i="1" s="1"/>
  <c r="N431" i="1" s="1"/>
  <c r="K1417" i="1"/>
  <c r="M1417" i="1" s="1"/>
  <c r="N1417" i="1" s="1"/>
  <c r="K437" i="1"/>
  <c r="M437" i="1" s="1"/>
  <c r="N437" i="1" s="1"/>
  <c r="K583" i="1"/>
  <c r="M583" i="1" s="1"/>
  <c r="N583" i="1" s="1"/>
  <c r="K672" i="1"/>
  <c r="M672" i="1" s="1"/>
  <c r="N672" i="1" s="1"/>
  <c r="K1443" i="1"/>
  <c r="M1443" i="1" s="1"/>
  <c r="N1443" i="1" s="1"/>
  <c r="K685" i="1"/>
  <c r="M685" i="1" s="1"/>
  <c r="N685" i="1" s="1"/>
  <c r="K602" i="1"/>
  <c r="M602" i="1" s="1"/>
  <c r="N602" i="1" s="1"/>
  <c r="K571" i="1"/>
  <c r="M571" i="1" s="1"/>
  <c r="N571" i="1" s="1"/>
  <c r="K582" i="1"/>
  <c r="M582" i="1" s="1"/>
  <c r="N582" i="1" s="1"/>
  <c r="K1451" i="1"/>
  <c r="M1451" i="1" s="1"/>
  <c r="N1451" i="1" s="1"/>
  <c r="K654" i="1"/>
  <c r="M654" i="1" s="1"/>
  <c r="N654" i="1" s="1"/>
  <c r="K528" i="1"/>
  <c r="M528" i="1" s="1"/>
  <c r="N528" i="1" s="1"/>
  <c r="K1434" i="1"/>
  <c r="M1434" i="1" s="1"/>
  <c r="N1434" i="1" s="1"/>
  <c r="K513" i="1"/>
  <c r="M513" i="1" s="1"/>
  <c r="N513" i="1" s="1"/>
  <c r="K545" i="1"/>
  <c r="M545" i="1" s="1"/>
  <c r="N545" i="1" s="1"/>
  <c r="K656" i="1"/>
  <c r="M656" i="1" s="1"/>
  <c r="N656" i="1" s="1"/>
  <c r="K413" i="1"/>
  <c r="M413" i="1" s="1"/>
  <c r="N413" i="1" s="1"/>
  <c r="K461" i="1"/>
  <c r="M461" i="1" s="1"/>
  <c r="N461" i="1" s="1"/>
  <c r="K480" i="1"/>
  <c r="M480" i="1" s="1"/>
  <c r="N480" i="1" s="1"/>
  <c r="K689" i="1"/>
  <c r="M689" i="1" s="1"/>
  <c r="N689" i="1" s="1"/>
  <c r="K390" i="1"/>
  <c r="M390" i="1" s="1"/>
  <c r="N390" i="1" s="1"/>
  <c r="K561" i="1"/>
  <c r="M561" i="1" s="1"/>
  <c r="N561" i="1" s="1"/>
  <c r="K678" i="1"/>
  <c r="M678" i="1" s="1"/>
  <c r="N678" i="1" s="1"/>
  <c r="K681" i="1"/>
  <c r="M681" i="1" s="1"/>
  <c r="N681" i="1" s="1"/>
  <c r="K435" i="1"/>
  <c r="M435" i="1" s="1"/>
  <c r="N435" i="1" s="1"/>
  <c r="K409" i="1"/>
  <c r="M409" i="1" s="1"/>
  <c r="N409" i="1" s="1"/>
  <c r="K456" i="1"/>
  <c r="M456" i="1" s="1"/>
  <c r="N456" i="1" s="1"/>
  <c r="K271" i="1"/>
  <c r="M271" i="1" s="1"/>
  <c r="N271" i="1" s="1"/>
  <c r="K606" i="1"/>
  <c r="M606" i="1" s="1"/>
  <c r="N606" i="1" s="1"/>
  <c r="K601" i="1"/>
  <c r="L601" i="1" s="1"/>
  <c r="M601" i="1" s="1"/>
  <c r="N601" i="1" s="1"/>
  <c r="K651" i="1"/>
  <c r="M651" i="1" s="1"/>
  <c r="N651" i="1" s="1"/>
  <c r="K590" i="1"/>
  <c r="M590" i="1" s="1"/>
  <c r="N590" i="1" s="1"/>
  <c r="K584" i="1"/>
  <c r="L584" i="1" s="1"/>
  <c r="M584" i="1" s="1"/>
  <c r="N584" i="1" s="1"/>
  <c r="K668" i="1"/>
  <c r="M668" i="1" s="1"/>
  <c r="N668" i="1" s="1"/>
  <c r="K500" i="1"/>
  <c r="M500" i="1" s="1"/>
  <c r="N500" i="1" s="1"/>
  <c r="K644" i="1"/>
  <c r="M644" i="1" s="1"/>
  <c r="N644" i="1" s="1"/>
  <c r="K626" i="1"/>
  <c r="M626" i="1" s="1"/>
  <c r="N626" i="1" s="1"/>
  <c r="K580" i="1"/>
  <c r="M580" i="1" s="1"/>
  <c r="N580" i="1" s="1"/>
  <c r="K673" i="1"/>
  <c r="M673" i="1" s="1"/>
  <c r="N673" i="1" s="1"/>
  <c r="K506" i="1"/>
  <c r="M506" i="1" s="1"/>
  <c r="N506" i="1" s="1"/>
  <c r="K589" i="1"/>
  <c r="M589" i="1" s="1"/>
  <c r="N589" i="1" s="1"/>
  <c r="K538" i="1"/>
  <c r="M538" i="1" s="1"/>
  <c r="N538" i="1" s="1"/>
  <c r="K387" i="1"/>
  <c r="M387" i="1" s="1"/>
  <c r="N387" i="1" s="1"/>
  <c r="K706" i="1"/>
  <c r="M706" i="1" s="1"/>
  <c r="N706" i="1" s="1"/>
  <c r="K1377" i="1"/>
  <c r="M1377" i="1" s="1"/>
  <c r="N1377" i="1" s="1"/>
  <c r="K1429" i="1"/>
  <c r="M1429" i="1" s="1"/>
  <c r="N1429" i="1" s="1"/>
  <c r="K611" i="1"/>
  <c r="M611" i="1" s="1"/>
  <c r="N611" i="1" s="1"/>
  <c r="K577" i="1"/>
  <c r="M577" i="1" s="1"/>
  <c r="N577" i="1" s="1"/>
  <c r="K658" i="1"/>
  <c r="M658" i="1" s="1"/>
  <c r="N658" i="1" s="1"/>
  <c r="K699" i="1"/>
  <c r="M699" i="1" s="1"/>
  <c r="N699" i="1" s="1"/>
  <c r="K645" i="1"/>
  <c r="M645" i="1" s="1"/>
  <c r="N645" i="1" s="1"/>
  <c r="K579" i="1"/>
  <c r="M579" i="1" s="1"/>
  <c r="N579" i="1" s="1"/>
  <c r="K501" i="1"/>
  <c r="M501" i="1" s="1"/>
  <c r="N501" i="1" s="1"/>
  <c r="K607" i="1"/>
  <c r="M607" i="1" s="1"/>
  <c r="N607" i="1" s="1"/>
  <c r="K373" i="1"/>
  <c r="L373" i="1" s="1"/>
  <c r="M373" i="1" s="1"/>
  <c r="N373" i="1" s="1"/>
  <c r="K700" i="1"/>
  <c r="M700" i="1" s="1"/>
  <c r="N700" i="1" s="1"/>
  <c r="K695" i="1"/>
  <c r="M695" i="1" s="1"/>
  <c r="N695" i="1" s="1"/>
  <c r="K660" i="1"/>
  <c r="M660" i="1" s="1"/>
  <c r="N660" i="1" s="1"/>
  <c r="K680" i="1"/>
  <c r="M680" i="1" s="1"/>
  <c r="N680" i="1" s="1"/>
  <c r="K519" i="1"/>
  <c r="M519" i="1" s="1"/>
  <c r="N519" i="1" s="1"/>
  <c r="K476" i="1"/>
  <c r="M476" i="1" s="1"/>
  <c r="N476" i="1" s="1"/>
  <c r="K608" i="1"/>
  <c r="M608" i="1" s="1"/>
  <c r="N608" i="1" s="1"/>
  <c r="K638" i="1"/>
  <c r="M638" i="1" s="1"/>
  <c r="N638" i="1" s="1"/>
  <c r="K599" i="1"/>
  <c r="M599" i="1" s="1"/>
  <c r="N599" i="1" s="1"/>
  <c r="K388" i="1"/>
  <c r="M388" i="1" s="1"/>
  <c r="N388" i="1" s="1"/>
  <c r="K702" i="1"/>
  <c r="M702" i="1" s="1"/>
  <c r="N702" i="1" s="1"/>
  <c r="K600" i="1"/>
  <c r="M600" i="1" s="1"/>
  <c r="N600" i="1" s="1"/>
  <c r="K628" i="1"/>
  <c r="M628" i="1" s="1"/>
  <c r="N628" i="1" s="1"/>
  <c r="K1427" i="1"/>
  <c r="M1427" i="1" s="1"/>
  <c r="N1427" i="1" s="1"/>
  <c r="K1431" i="1"/>
  <c r="M1431" i="1" s="1"/>
  <c r="N1431" i="1" s="1"/>
  <c r="K588" i="1"/>
  <c r="M588" i="1" s="1"/>
  <c r="N588" i="1" s="1"/>
  <c r="K1454" i="1"/>
  <c r="M1454" i="1" s="1"/>
  <c r="N1454" i="1" s="1"/>
  <c r="K687" i="1"/>
  <c r="M687" i="1" s="1"/>
  <c r="N687" i="1" s="1"/>
  <c r="K609" i="1"/>
  <c r="M609" i="1" s="1"/>
  <c r="N609" i="1" s="1"/>
  <c r="K597" i="1"/>
  <c r="M597" i="1" s="1"/>
  <c r="N597" i="1" s="1"/>
  <c r="K1421" i="1"/>
  <c r="M1421" i="1" s="1"/>
  <c r="N1421" i="1" s="1"/>
  <c r="K553" i="1"/>
  <c r="M553" i="1" s="1"/>
  <c r="N553" i="1" s="1"/>
  <c r="K615" i="1"/>
  <c r="M615" i="1" s="1"/>
  <c r="N615" i="1" s="1"/>
  <c r="K666" i="1"/>
  <c r="M666" i="1" s="1"/>
  <c r="N666" i="1" s="1"/>
  <c r="K1402" i="1"/>
  <c r="M1402" i="1" s="1"/>
  <c r="N1402" i="1" s="1"/>
  <c r="K544" i="1"/>
  <c r="M544" i="1" s="1"/>
  <c r="N544" i="1" s="1"/>
  <c r="P1463" i="10"/>
  <c r="K646" i="1"/>
  <c r="M646" i="1" s="1"/>
  <c r="N646" i="1" s="1"/>
  <c r="L1463" i="6"/>
  <c r="P1463" i="16"/>
  <c r="I379" i="8" l="1"/>
  <c r="L379" i="8" s="1"/>
  <c r="L218" i="8"/>
  <c r="I1353" i="1"/>
  <c r="K1353" i="1" s="1"/>
  <c r="M1353" i="1" s="1"/>
  <c r="N1353" i="1" s="1"/>
  <c r="K280" i="1"/>
  <c r="M280" i="1" s="1"/>
  <c r="N280" i="1" s="1"/>
  <c r="I184" i="1"/>
  <c r="K184" i="1" s="1"/>
  <c r="M184" i="1" s="1"/>
  <c r="N184" i="1" s="1"/>
  <c r="K213" i="1"/>
  <c r="M213" i="1" s="1"/>
  <c r="N213" i="1" s="1"/>
  <c r="K181" i="1"/>
  <c r="M181" i="1" s="1"/>
  <c r="N181" i="1" s="1"/>
  <c r="K355" i="1"/>
  <c r="M355" i="1" s="1"/>
  <c r="N355" i="1" s="1"/>
  <c r="K168" i="1"/>
  <c r="M168" i="1" s="1"/>
  <c r="N168" i="1" s="1"/>
  <c r="I276" i="1"/>
  <c r="I34" i="1"/>
  <c r="K34" i="1" s="1"/>
  <c r="M34" i="1" s="1"/>
  <c r="N34" i="1" s="1"/>
  <c r="I896" i="1"/>
  <c r="K896" i="1" s="1"/>
  <c r="M896" i="1" s="1"/>
  <c r="N896" i="1" s="1"/>
  <c r="K52" i="1"/>
  <c r="M52" i="1" s="1"/>
  <c r="N52" i="1" s="1"/>
  <c r="K105" i="1"/>
  <c r="M105" i="1" s="1"/>
  <c r="N105" i="1" s="1"/>
  <c r="K81" i="1"/>
  <c r="M81" i="1" s="1"/>
  <c r="N81" i="1" s="1"/>
  <c r="K276" i="1"/>
  <c r="M276" i="1" s="1"/>
  <c r="N276" i="1" s="1"/>
  <c r="K1314" i="1"/>
  <c r="M1314" i="1" s="1"/>
  <c r="N1314" i="1" s="1"/>
  <c r="K162" i="1"/>
  <c r="M162" i="1" s="1"/>
  <c r="N162" i="1" s="1"/>
  <c r="K102" i="1"/>
  <c r="M102" i="1" s="1"/>
  <c r="N102" i="1" s="1"/>
  <c r="K176" i="1"/>
  <c r="M176" i="1" s="1"/>
  <c r="N176" i="1" s="1"/>
  <c r="K185" i="1"/>
  <c r="M185" i="1" s="1"/>
  <c r="N185" i="1" s="1"/>
  <c r="K73" i="1"/>
  <c r="M73" i="1" s="1"/>
  <c r="N73" i="1" s="1"/>
  <c r="K32" i="1"/>
  <c r="M32" i="1" s="1"/>
  <c r="N32" i="1" s="1"/>
  <c r="K1329" i="1"/>
  <c r="M1329" i="1" s="1"/>
  <c r="N1329" i="1" s="1"/>
  <c r="I1042" i="1"/>
  <c r="I89" i="1"/>
  <c r="K89" i="1" s="1"/>
  <c r="M89" i="1" s="1"/>
  <c r="N89" i="1" s="1"/>
  <c r="K542" i="1"/>
  <c r="M542" i="1" s="1"/>
  <c r="N542" i="1" s="1"/>
  <c r="I1370" i="1"/>
  <c r="K1370" i="1" s="1"/>
  <c r="M1370" i="1" s="1"/>
  <c r="N1370" i="1" s="1"/>
  <c r="K37" i="1"/>
  <c r="M37" i="1" s="1"/>
  <c r="N37" i="1" s="1"/>
  <c r="I1203" i="1"/>
  <c r="K1203" i="1" s="1"/>
  <c r="M1203" i="1" s="1"/>
  <c r="N1203" i="1" s="1"/>
  <c r="I997" i="1"/>
  <c r="K68" i="1"/>
  <c r="M68" i="1" s="1"/>
  <c r="N68" i="1" s="1"/>
  <c r="K1010" i="1"/>
  <c r="M1010" i="1" s="1"/>
  <c r="N1010" i="1" s="1"/>
  <c r="I707" i="13"/>
  <c r="L707" i="13" s="1"/>
  <c r="I1326" i="1"/>
  <c r="K900" i="1"/>
  <c r="M900" i="1" s="1"/>
  <c r="N900" i="1" s="1"/>
  <c r="I1347" i="1"/>
  <c r="I219" i="1"/>
  <c r="K219" i="1" s="1"/>
  <c r="M219" i="1" s="1"/>
  <c r="N219" i="1" s="1"/>
  <c r="I334" i="1"/>
  <c r="I1261" i="1"/>
  <c r="K1261" i="1" s="1"/>
  <c r="M1261" i="1" s="1"/>
  <c r="N1261" i="1" s="1"/>
  <c r="I1364" i="1"/>
  <c r="K1364" i="1" s="1"/>
  <c r="M1364" i="1" s="1"/>
  <c r="N1364" i="1" s="1"/>
  <c r="I870" i="1"/>
  <c r="K870" i="1" s="1"/>
  <c r="L870" i="1" s="1"/>
  <c r="M870" i="1" s="1"/>
  <c r="N870" i="1" s="1"/>
  <c r="I1035" i="1"/>
  <c r="I56" i="1"/>
  <c r="K56" i="1" s="1"/>
  <c r="M56" i="1" s="1"/>
  <c r="N56" i="1" s="1"/>
  <c r="K165" i="1"/>
  <c r="M165" i="1" s="1"/>
  <c r="N165" i="1" s="1"/>
  <c r="K36" i="1"/>
  <c r="M36" i="1" s="1"/>
  <c r="N36" i="1" s="1"/>
  <c r="K33" i="1"/>
  <c r="M33" i="1" s="1"/>
  <c r="N33" i="1" s="1"/>
  <c r="K173" i="1"/>
  <c r="M173" i="1" s="1"/>
  <c r="N173" i="1" s="1"/>
  <c r="K133" i="1"/>
  <c r="M133" i="1" s="1"/>
  <c r="N133" i="1" s="1"/>
  <c r="K25" i="1"/>
  <c r="M25" i="1" s="1"/>
  <c r="N25" i="1" s="1"/>
  <c r="K101" i="1"/>
  <c r="M101" i="1" s="1"/>
  <c r="N101" i="1" s="1"/>
  <c r="K23" i="1"/>
  <c r="M23" i="1" s="1"/>
  <c r="N23" i="1" s="1"/>
  <c r="K153" i="1"/>
  <c r="M153" i="1" s="1"/>
  <c r="N153" i="1" s="1"/>
  <c r="K223" i="1"/>
  <c r="M223" i="1" s="1"/>
  <c r="N223" i="1" s="1"/>
  <c r="I707" i="8"/>
  <c r="L707" i="8" s="1"/>
  <c r="K116" i="1"/>
  <c r="M116" i="1" s="1"/>
  <c r="N116" i="1" s="1"/>
  <c r="K217" i="1"/>
  <c r="M217" i="1" s="1"/>
  <c r="N217" i="1" s="1"/>
  <c r="K188" i="1"/>
  <c r="M188" i="1" s="1"/>
  <c r="N188" i="1" s="1"/>
  <c r="K96" i="1"/>
  <c r="M96" i="1" s="1"/>
  <c r="N96" i="1" s="1"/>
  <c r="K141" i="1"/>
  <c r="M141" i="1" s="1"/>
  <c r="N141" i="1" s="1"/>
  <c r="I911" i="1"/>
  <c r="K911" i="1" s="1"/>
  <c r="M911" i="1" s="1"/>
  <c r="N911" i="1" s="1"/>
  <c r="I931" i="1"/>
  <c r="K931" i="1" s="1"/>
  <c r="M931" i="1" s="1"/>
  <c r="N931" i="1" s="1"/>
  <c r="P1358" i="7"/>
  <c r="B1257" i="15"/>
  <c r="B1258" i="15" s="1"/>
  <c r="B1259" i="15" s="1"/>
  <c r="B1260" i="15" s="1"/>
  <c r="B1261" i="15" s="1"/>
  <c r="B1262" i="15" s="1"/>
  <c r="B1263" i="15" s="1"/>
  <c r="B1264" i="15" s="1"/>
  <c r="B1265" i="15" s="1"/>
  <c r="B1266" i="15" s="1"/>
  <c r="B1267" i="15" s="1"/>
  <c r="B1268" i="15" s="1"/>
  <c r="B1269" i="15" s="1"/>
  <c r="B1270" i="15" s="1"/>
  <c r="B1271" i="15" s="1"/>
  <c r="B1272" i="15" s="1"/>
  <c r="B1273" i="15" s="1"/>
  <c r="B1274" i="15" s="1"/>
  <c r="B1275" i="15" s="1"/>
  <c r="B1276" i="15" s="1"/>
  <c r="B1277" i="15" s="1"/>
  <c r="B1278" i="15" s="1"/>
  <c r="B1279" i="15" s="1"/>
  <c r="B1280" i="15" s="1"/>
  <c r="B1281" i="15" s="1"/>
  <c r="B1282" i="15" s="1"/>
  <c r="B1283" i="15" s="1"/>
  <c r="B1284" i="15" s="1"/>
  <c r="B1285" i="15" s="1"/>
  <c r="B1286" i="15" s="1"/>
  <c r="B1287" i="15" s="1"/>
  <c r="B1288" i="15" s="1"/>
  <c r="B1289" i="15" s="1"/>
  <c r="B1290" i="15" s="1"/>
  <c r="B1291" i="15" s="1"/>
  <c r="B1292" i="15" s="1"/>
  <c r="B1293" i="15" s="1"/>
  <c r="B1294" i="15" s="1"/>
  <c r="B1295" i="15" s="1"/>
  <c r="B1296" i="15" s="1"/>
  <c r="B1297" i="15" s="1"/>
  <c r="B1298" i="15" s="1"/>
  <c r="B1299" i="15" s="1"/>
  <c r="B1300" i="15" s="1"/>
  <c r="B1301" i="15" s="1"/>
  <c r="B1302" i="15" s="1"/>
  <c r="B1303" i="15" s="1"/>
  <c r="B1304" i="15" s="1"/>
  <c r="B1305" i="15" s="1"/>
  <c r="B1306" i="15" s="1"/>
  <c r="B1307" i="15" s="1"/>
  <c r="B1308" i="15" s="1"/>
  <c r="K334" i="1"/>
  <c r="M334" i="1" s="1"/>
  <c r="N334" i="1" s="1"/>
  <c r="A1257" i="13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I715" i="1"/>
  <c r="K715" i="1" s="1"/>
  <c r="M715" i="1" s="1"/>
  <c r="N715" i="1" s="1"/>
  <c r="I1321" i="1"/>
  <c r="K1321" i="1" s="1"/>
  <c r="M1321" i="1" s="1"/>
  <c r="N1321" i="1" s="1"/>
  <c r="I750" i="1"/>
  <c r="K750" i="1" s="1"/>
  <c r="M750" i="1" s="1"/>
  <c r="N750" i="1" s="1"/>
  <c r="I1097" i="1"/>
  <c r="K1097" i="1" s="1"/>
  <c r="M1097" i="1" s="1"/>
  <c r="N1097" i="1" s="1"/>
  <c r="I1151" i="1"/>
  <c r="K1151" i="1" s="1"/>
  <c r="M1151" i="1" s="1"/>
  <c r="N1151" i="1" s="1"/>
  <c r="I1162" i="1"/>
  <c r="K1162" i="1" s="1"/>
  <c r="M1162" i="1" s="1"/>
  <c r="N1162" i="1" s="1"/>
  <c r="I1081" i="1"/>
  <c r="K1081" i="1" s="1"/>
  <c r="M1081" i="1" s="1"/>
  <c r="N1081" i="1" s="1"/>
  <c r="I1268" i="1"/>
  <c r="K1268" i="1" s="1"/>
  <c r="M1268" i="1" s="1"/>
  <c r="N1268" i="1" s="1"/>
  <c r="I1043" i="1"/>
  <c r="K1043" i="1" s="1"/>
  <c r="M1043" i="1" s="1"/>
  <c r="N1043" i="1" s="1"/>
  <c r="I964" i="1"/>
  <c r="K964" i="1" s="1"/>
  <c r="M964" i="1" s="1"/>
  <c r="N964" i="1" s="1"/>
  <c r="I754" i="1"/>
  <c r="K754" i="1" s="1"/>
  <c r="M754" i="1" s="1"/>
  <c r="N754" i="1" s="1"/>
  <c r="I1264" i="1"/>
  <c r="K1264" i="1" s="1"/>
  <c r="M1264" i="1" s="1"/>
  <c r="N1264" i="1" s="1"/>
  <c r="I960" i="1"/>
  <c r="K960" i="1" s="1"/>
  <c r="M960" i="1" s="1"/>
  <c r="N960" i="1" s="1"/>
  <c r="I1378" i="1"/>
  <c r="K1378" i="1" s="1"/>
  <c r="M1378" i="1" s="1"/>
  <c r="N1378" i="1" s="1"/>
  <c r="I962" i="1"/>
  <c r="K962" i="1" s="1"/>
  <c r="M962" i="1" s="1"/>
  <c r="N962" i="1" s="1"/>
  <c r="I815" i="1"/>
  <c r="K815" i="1" s="1"/>
  <c r="M815" i="1" s="1"/>
  <c r="N815" i="1" s="1"/>
  <c r="I735" i="1"/>
  <c r="K735" i="1" s="1"/>
  <c r="M735" i="1" s="1"/>
  <c r="N735" i="1" s="1"/>
  <c r="I1150" i="1"/>
  <c r="K1150" i="1" s="1"/>
  <c r="M1150" i="1" s="1"/>
  <c r="N1150" i="1" s="1"/>
  <c r="I1380" i="1"/>
  <c r="K1380" i="1" s="1"/>
  <c r="M1380" i="1" s="1"/>
  <c r="N1380" i="1" s="1"/>
  <c r="I784" i="1"/>
  <c r="K784" i="1" s="1"/>
  <c r="M784" i="1" s="1"/>
  <c r="N784" i="1" s="1"/>
  <c r="I810" i="1"/>
  <c r="K810" i="1" s="1"/>
  <c r="M810" i="1" s="1"/>
  <c r="N810" i="1" s="1"/>
  <c r="I730" i="1"/>
  <c r="K730" i="1" s="1"/>
  <c r="M730" i="1" s="1"/>
  <c r="N730" i="1" s="1"/>
  <c r="I1013" i="1"/>
  <c r="K1013" i="1" s="1"/>
  <c r="M1013" i="1" s="1"/>
  <c r="N1013" i="1" s="1"/>
  <c r="I864" i="1"/>
  <c r="K864" i="1" s="1"/>
  <c r="L864" i="1" s="1"/>
  <c r="M864" i="1" s="1"/>
  <c r="N864" i="1" s="1"/>
  <c r="I779" i="1"/>
  <c r="K779" i="1" s="1"/>
  <c r="M779" i="1" s="1"/>
  <c r="N779" i="1" s="1"/>
  <c r="I1061" i="1"/>
  <c r="K1061" i="1" s="1"/>
  <c r="M1061" i="1" s="1"/>
  <c r="N1061" i="1" s="1"/>
  <c r="I1132" i="1"/>
  <c r="K1132" i="1" s="1"/>
  <c r="M1132" i="1" s="1"/>
  <c r="N1132" i="1" s="1"/>
  <c r="I1137" i="1"/>
  <c r="K1137" i="1" s="1"/>
  <c r="M1137" i="1" s="1"/>
  <c r="N1137" i="1" s="1"/>
  <c r="I1113" i="1"/>
  <c r="K1113" i="1" s="1"/>
  <c r="M1113" i="1" s="1"/>
  <c r="N1113" i="1" s="1"/>
  <c r="I1123" i="1"/>
  <c r="K1123" i="1" s="1"/>
  <c r="M1123" i="1" s="1"/>
  <c r="N1123" i="1" s="1"/>
  <c r="I1276" i="1"/>
  <c r="K1276" i="1" s="1"/>
  <c r="M1276" i="1" s="1"/>
  <c r="N1276" i="1" s="1"/>
  <c r="I808" i="1"/>
  <c r="K808" i="1" s="1"/>
  <c r="M808" i="1" s="1"/>
  <c r="N808" i="1" s="1"/>
  <c r="I1021" i="1"/>
  <c r="K1021" i="1" s="1"/>
  <c r="M1021" i="1" s="1"/>
  <c r="N1021" i="1" s="1"/>
  <c r="I820" i="1"/>
  <c r="K820" i="1" s="1"/>
  <c r="M820" i="1" s="1"/>
  <c r="N820" i="1" s="1"/>
  <c r="I1232" i="1"/>
  <c r="K1232" i="1" s="1"/>
  <c r="M1232" i="1" s="1"/>
  <c r="N1232" i="1" s="1"/>
  <c r="I1206" i="1"/>
  <c r="K1206" i="1" s="1"/>
  <c r="M1206" i="1" s="1"/>
  <c r="N1206" i="1" s="1"/>
  <c r="I1184" i="1"/>
  <c r="K1184" i="1" s="1"/>
  <c r="M1184" i="1" s="1"/>
  <c r="N1184" i="1" s="1"/>
  <c r="I1082" i="1"/>
  <c r="K1082" i="1" s="1"/>
  <c r="M1082" i="1" s="1"/>
  <c r="N1082" i="1" s="1"/>
  <c r="I1376" i="1"/>
  <c r="K1376" i="1" s="1"/>
  <c r="M1376" i="1" s="1"/>
  <c r="N1376" i="1" s="1"/>
  <c r="I1389" i="1"/>
  <c r="K1389" i="1" s="1"/>
  <c r="M1389" i="1" s="1"/>
  <c r="N1389" i="1" s="1"/>
  <c r="I902" i="1"/>
  <c r="K902" i="1" s="1"/>
  <c r="M902" i="1" s="1"/>
  <c r="N902" i="1" s="1"/>
  <c r="I893" i="1"/>
  <c r="K893" i="1" s="1"/>
  <c r="M893" i="1" s="1"/>
  <c r="N893" i="1" s="1"/>
  <c r="I720" i="1"/>
  <c r="K720" i="1" s="1"/>
  <c r="M720" i="1" s="1"/>
  <c r="N720" i="1" s="1"/>
  <c r="I789" i="1"/>
  <c r="K789" i="1" s="1"/>
  <c r="M789" i="1" s="1"/>
  <c r="N789" i="1" s="1"/>
  <c r="I1458" i="1"/>
  <c r="I791" i="1"/>
  <c r="K791" i="1" s="1"/>
  <c r="M791" i="1" s="1"/>
  <c r="N791" i="1" s="1"/>
  <c r="K946" i="1"/>
  <c r="M946" i="1" s="1"/>
  <c r="N946" i="1" s="1"/>
  <c r="I771" i="1"/>
  <c r="K771" i="1" s="1"/>
  <c r="M771" i="1" s="1"/>
  <c r="N771" i="1" s="1"/>
  <c r="I725" i="1"/>
  <c r="K725" i="1" s="1"/>
  <c r="M725" i="1" s="1"/>
  <c r="N725" i="1" s="1"/>
  <c r="I1366" i="1"/>
  <c r="K1366" i="1" s="1"/>
  <c r="M1366" i="1" s="1"/>
  <c r="N1366" i="1" s="1"/>
  <c r="I1242" i="1"/>
  <c r="K1242" i="1" s="1"/>
  <c r="M1242" i="1" s="1"/>
  <c r="N1242" i="1" s="1"/>
  <c r="I835" i="1"/>
  <c r="K835" i="1" s="1"/>
  <c r="M835" i="1" s="1"/>
  <c r="N835" i="1" s="1"/>
  <c r="I941" i="1"/>
  <c r="K941" i="1" s="1"/>
  <c r="M941" i="1" s="1"/>
  <c r="N941" i="1" s="1"/>
  <c r="I727" i="1"/>
  <c r="K727" i="1" s="1"/>
  <c r="M727" i="1" s="1"/>
  <c r="N727" i="1" s="1"/>
  <c r="I845" i="1"/>
  <c r="K845" i="1" s="1"/>
  <c r="M845" i="1" s="1"/>
  <c r="N845" i="1" s="1"/>
  <c r="I1033" i="1"/>
  <c r="K1033" i="1" s="1"/>
  <c r="M1033" i="1" s="1"/>
  <c r="N1033" i="1" s="1"/>
  <c r="I1221" i="1"/>
  <c r="K1221" i="1" s="1"/>
  <c r="M1221" i="1" s="1"/>
  <c r="N1221" i="1" s="1"/>
  <c r="I1101" i="1"/>
  <c r="K1101" i="1" s="1"/>
  <c r="M1101" i="1" s="1"/>
  <c r="N1101" i="1" s="1"/>
  <c r="I933" i="1"/>
  <c r="K933" i="1" s="1"/>
  <c r="M933" i="1" s="1"/>
  <c r="N933" i="1" s="1"/>
  <c r="I978" i="1"/>
  <c r="K978" i="1" s="1"/>
  <c r="M978" i="1" s="1"/>
  <c r="N978" i="1" s="1"/>
  <c r="I1361" i="1"/>
  <c r="K1361" i="1" s="1"/>
  <c r="M1361" i="1" s="1"/>
  <c r="N1361" i="1" s="1"/>
  <c r="I785" i="1"/>
  <c r="K785" i="1" s="1"/>
  <c r="M785" i="1" s="1"/>
  <c r="N785" i="1" s="1"/>
  <c r="I726" i="1"/>
  <c r="K726" i="1" s="1"/>
  <c r="M726" i="1" s="1"/>
  <c r="N726" i="1" s="1"/>
  <c r="I959" i="1"/>
  <c r="K959" i="1" s="1"/>
  <c r="M959" i="1" s="1"/>
  <c r="N959" i="1" s="1"/>
  <c r="I953" i="1"/>
  <c r="K953" i="1" s="1"/>
  <c r="M953" i="1" s="1"/>
  <c r="N953" i="1" s="1"/>
  <c r="I1271" i="1"/>
  <c r="K1271" i="1" s="1"/>
  <c r="M1271" i="1" s="1"/>
  <c r="N1271" i="1" s="1"/>
  <c r="I1233" i="1"/>
  <c r="K1233" i="1" s="1"/>
  <c r="M1233" i="1" s="1"/>
  <c r="N1233" i="1" s="1"/>
  <c r="I1121" i="1"/>
  <c r="K1121" i="1" s="1"/>
  <c r="M1121" i="1" s="1"/>
  <c r="N1121" i="1" s="1"/>
  <c r="I1001" i="1"/>
  <c r="K1001" i="1" s="1"/>
  <c r="M1001" i="1" s="1"/>
  <c r="N1001" i="1" s="1"/>
  <c r="I898" i="1"/>
  <c r="K898" i="1" s="1"/>
  <c r="M898" i="1" s="1"/>
  <c r="N898" i="1" s="1"/>
  <c r="I1130" i="1"/>
  <c r="K1130" i="1" s="1"/>
  <c r="M1130" i="1" s="1"/>
  <c r="N1130" i="1" s="1"/>
  <c r="I1153" i="1"/>
  <c r="K1153" i="1" s="1"/>
  <c r="M1153" i="1" s="1"/>
  <c r="N1153" i="1" s="1"/>
  <c r="I969" i="1"/>
  <c r="K969" i="1" s="1"/>
  <c r="M969" i="1" s="1"/>
  <c r="N969" i="1" s="1"/>
  <c r="I1000" i="1"/>
  <c r="K1000" i="1" s="1"/>
  <c r="M1000" i="1" s="1"/>
  <c r="N1000" i="1" s="1"/>
  <c r="I1226" i="1"/>
  <c r="K1226" i="1" s="1"/>
  <c r="M1226" i="1" s="1"/>
  <c r="N1226" i="1" s="1"/>
  <c r="I1372" i="1"/>
  <c r="K1372" i="1" s="1"/>
  <c r="M1372" i="1" s="1"/>
  <c r="N1372" i="1" s="1"/>
  <c r="I848" i="1"/>
  <c r="K848" i="1" s="1"/>
  <c r="M848" i="1" s="1"/>
  <c r="N848" i="1" s="1"/>
  <c r="I1185" i="1"/>
  <c r="K1185" i="1" s="1"/>
  <c r="M1185" i="1" s="1"/>
  <c r="N1185" i="1" s="1"/>
  <c r="I1224" i="1"/>
  <c r="K1224" i="1" s="1"/>
  <c r="M1224" i="1" s="1"/>
  <c r="N1224" i="1" s="1"/>
  <c r="I1065" i="1"/>
  <c r="K1065" i="1" s="1"/>
  <c r="M1065" i="1" s="1"/>
  <c r="N1065" i="1" s="1"/>
  <c r="I1180" i="1"/>
  <c r="K1180" i="1" s="1"/>
  <c r="M1180" i="1" s="1"/>
  <c r="N1180" i="1" s="1"/>
  <c r="I961" i="1"/>
  <c r="K961" i="1" s="1"/>
  <c r="M961" i="1" s="1"/>
  <c r="N961" i="1" s="1"/>
  <c r="I1381" i="1"/>
  <c r="K1381" i="1" s="1"/>
  <c r="M1381" i="1" s="1"/>
  <c r="N1381" i="1" s="1"/>
  <c r="I1270" i="1"/>
  <c r="K1270" i="1" s="1"/>
  <c r="M1270" i="1" s="1"/>
  <c r="N1270" i="1" s="1"/>
  <c r="I1223" i="1"/>
  <c r="K1223" i="1" s="1"/>
  <c r="M1223" i="1" s="1"/>
  <c r="N1223" i="1" s="1"/>
  <c r="I1056" i="1"/>
  <c r="K1056" i="1" s="1"/>
  <c r="M1056" i="1" s="1"/>
  <c r="N1056" i="1" s="1"/>
  <c r="I1363" i="1"/>
  <c r="K1363" i="1" s="1"/>
  <c r="M1363" i="1" s="1"/>
  <c r="N1363" i="1" s="1"/>
  <c r="I821" i="1"/>
  <c r="K821" i="1" s="1"/>
  <c r="M821" i="1" s="1"/>
  <c r="N821" i="1" s="1"/>
  <c r="I742" i="1"/>
  <c r="K742" i="1" s="1"/>
  <c r="M742" i="1" s="1"/>
  <c r="N742" i="1" s="1"/>
  <c r="I1230" i="1"/>
  <c r="K1230" i="1" s="1"/>
  <c r="M1230" i="1" s="1"/>
  <c r="N1230" i="1" s="1"/>
  <c r="I1026" i="1"/>
  <c r="K1026" i="1" s="1"/>
  <c r="M1026" i="1" s="1"/>
  <c r="N1026" i="1" s="1"/>
  <c r="I936" i="1"/>
  <c r="K936" i="1" s="1"/>
  <c r="M936" i="1" s="1"/>
  <c r="N936" i="1" s="1"/>
  <c r="I1037" i="1"/>
  <c r="K1037" i="1" s="1"/>
  <c r="M1037" i="1" s="1"/>
  <c r="N1037" i="1" s="1"/>
  <c r="I878" i="1"/>
  <c r="K878" i="1" s="1"/>
  <c r="L878" i="1" s="1"/>
  <c r="M878" i="1" s="1"/>
  <c r="N878" i="1" s="1"/>
  <c r="I840" i="1"/>
  <c r="K840" i="1" s="1"/>
  <c r="M840" i="1" s="1"/>
  <c r="N840" i="1" s="1"/>
  <c r="I778" i="1"/>
  <c r="K778" i="1" s="1"/>
  <c r="M778" i="1" s="1"/>
  <c r="N778" i="1" s="1"/>
  <c r="I1391" i="1"/>
  <c r="K1391" i="1" s="1"/>
  <c r="M1391" i="1" s="1"/>
  <c r="N1391" i="1" s="1"/>
  <c r="I1211" i="1"/>
  <c r="K1211" i="1" s="1"/>
  <c r="M1211" i="1" s="1"/>
  <c r="N1211" i="1" s="1"/>
  <c r="I914" i="1"/>
  <c r="K914" i="1" s="1"/>
  <c r="M914" i="1" s="1"/>
  <c r="N914" i="1" s="1"/>
  <c r="I923" i="1"/>
  <c r="K923" i="1" s="1"/>
  <c r="M923" i="1" s="1"/>
  <c r="N923" i="1" s="1"/>
  <c r="K1326" i="1"/>
  <c r="M1326" i="1" s="1"/>
  <c r="N1326" i="1" s="1"/>
  <c r="P203" i="11"/>
  <c r="A1213" i="16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K323" i="1"/>
  <c r="M323" i="1" s="1"/>
  <c r="N323" i="1" s="1"/>
  <c r="K238" i="1"/>
  <c r="M238" i="1" s="1"/>
  <c r="N238" i="1" s="1"/>
  <c r="P379" i="16"/>
  <c r="K315" i="1"/>
  <c r="M315" i="1" s="1"/>
  <c r="N315" i="1" s="1"/>
  <c r="K262" i="1"/>
  <c r="M262" i="1" s="1"/>
  <c r="N262" i="1" s="1"/>
  <c r="K242" i="1"/>
  <c r="M242" i="1" s="1"/>
  <c r="N242" i="1" s="1"/>
  <c r="K341" i="1"/>
  <c r="M341" i="1" s="1"/>
  <c r="N341" i="1" s="1"/>
  <c r="K358" i="1"/>
  <c r="M358" i="1" s="1"/>
  <c r="N358" i="1" s="1"/>
  <c r="A1213" i="10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K331" i="1"/>
  <c r="M331" i="1" s="1"/>
  <c r="N331" i="1" s="1"/>
  <c r="K330" i="1"/>
  <c r="M330" i="1" s="1"/>
  <c r="N330" i="1" s="1"/>
  <c r="K284" i="1"/>
  <c r="M284" i="1" s="1"/>
  <c r="N284" i="1" s="1"/>
  <c r="K351" i="1"/>
  <c r="M351" i="1" s="1"/>
  <c r="N351" i="1" s="1"/>
  <c r="K350" i="1"/>
  <c r="M350" i="1" s="1"/>
  <c r="N350" i="1" s="1"/>
  <c r="I1351" i="1"/>
  <c r="K1351" i="1" s="1"/>
  <c r="M1351" i="1" s="1"/>
  <c r="N1351" i="1" s="1"/>
  <c r="I1373" i="1"/>
  <c r="K1373" i="1" s="1"/>
  <c r="M1373" i="1" s="1"/>
  <c r="N1373" i="1" s="1"/>
  <c r="I749" i="1"/>
  <c r="K749" i="1" s="1"/>
  <c r="M749" i="1" s="1"/>
  <c r="N749" i="1" s="1"/>
  <c r="I940" i="1"/>
  <c r="K940" i="1" s="1"/>
  <c r="M940" i="1" s="1"/>
  <c r="N940" i="1" s="1"/>
  <c r="I899" i="1"/>
  <c r="K899" i="1" s="1"/>
  <c r="M899" i="1" s="1"/>
  <c r="N899" i="1" s="1"/>
  <c r="I1158" i="1"/>
  <c r="K1158" i="1" s="1"/>
  <c r="M1158" i="1" s="1"/>
  <c r="N1158" i="1" s="1"/>
  <c r="I1126" i="1"/>
  <c r="K1126" i="1" s="1"/>
  <c r="M1126" i="1" s="1"/>
  <c r="N1126" i="1" s="1"/>
  <c r="I827" i="1"/>
  <c r="K827" i="1" s="1"/>
  <c r="M827" i="1" s="1"/>
  <c r="N827" i="1" s="1"/>
  <c r="K915" i="1"/>
  <c r="M915" i="1" s="1"/>
  <c r="N915" i="1" s="1"/>
  <c r="I938" i="1"/>
  <c r="K938" i="1" s="1"/>
  <c r="M938" i="1" s="1"/>
  <c r="N938" i="1" s="1"/>
  <c r="I1322" i="1"/>
  <c r="K1322" i="1" s="1"/>
  <c r="M1322" i="1" s="1"/>
  <c r="N1322" i="1" s="1"/>
  <c r="I1032" i="1"/>
  <c r="K1032" i="1" s="1"/>
  <c r="M1032" i="1" s="1"/>
  <c r="N1032" i="1" s="1"/>
  <c r="I1369" i="1"/>
  <c r="K1369" i="1" s="1"/>
  <c r="M1369" i="1" s="1"/>
  <c r="N1369" i="1" s="1"/>
  <c r="I772" i="1"/>
  <c r="K772" i="1" s="1"/>
  <c r="M772" i="1" s="1"/>
  <c r="N772" i="1" s="1"/>
  <c r="I1088" i="1"/>
  <c r="K1088" i="1" s="1"/>
  <c r="M1088" i="1" s="1"/>
  <c r="N1088" i="1" s="1"/>
  <c r="I1317" i="1"/>
  <c r="K1317" i="1" s="1"/>
  <c r="M1317" i="1" s="1"/>
  <c r="N1317" i="1" s="1"/>
  <c r="I1282" i="1"/>
  <c r="K1282" i="1" s="1"/>
  <c r="M1282" i="1" s="1"/>
  <c r="N1282" i="1" s="1"/>
  <c r="I733" i="1"/>
  <c r="K733" i="1" s="1"/>
  <c r="M733" i="1" s="1"/>
  <c r="N733" i="1" s="1"/>
  <c r="L379" i="6"/>
  <c r="A1257" i="2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316" i="2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1255" i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K314" i="1"/>
  <c r="M314" i="1" s="1"/>
  <c r="N314" i="1" s="1"/>
  <c r="K240" i="1"/>
  <c r="M240" i="1" s="1"/>
  <c r="N240" i="1" s="1"/>
  <c r="K346" i="1"/>
  <c r="M346" i="1" s="1"/>
  <c r="N346" i="1" s="1"/>
  <c r="K1198" i="1"/>
  <c r="M1198" i="1" s="1"/>
  <c r="N1198" i="1" s="1"/>
  <c r="K982" i="1"/>
  <c r="M982" i="1" s="1"/>
  <c r="N982" i="1" s="1"/>
  <c r="K356" i="1"/>
  <c r="M356" i="1" s="1"/>
  <c r="N356" i="1" s="1"/>
  <c r="K277" i="1"/>
  <c r="M277" i="1" s="1"/>
  <c r="N277" i="1" s="1"/>
  <c r="K316" i="1"/>
  <c r="M316" i="1" s="1"/>
  <c r="N316" i="1" s="1"/>
  <c r="K359" i="1"/>
  <c r="M359" i="1" s="1"/>
  <c r="N359" i="1" s="1"/>
  <c r="I1093" i="1"/>
  <c r="K1093" i="1" s="1"/>
  <c r="M1093" i="1" s="1"/>
  <c r="N1093" i="1" s="1"/>
  <c r="K1075" i="1"/>
  <c r="M1075" i="1" s="1"/>
  <c r="N1075" i="1" s="1"/>
  <c r="I955" i="1"/>
  <c r="K955" i="1" s="1"/>
  <c r="M955" i="1" s="1"/>
  <c r="N955" i="1" s="1"/>
  <c r="I1349" i="1"/>
  <c r="K1349" i="1" s="1"/>
  <c r="M1349" i="1" s="1"/>
  <c r="N1349" i="1" s="1"/>
  <c r="I876" i="1"/>
  <c r="K876" i="1" s="1"/>
  <c r="L876" i="1" s="1"/>
  <c r="M876" i="1" s="1"/>
  <c r="N876" i="1" s="1"/>
  <c r="I838" i="1"/>
  <c r="K838" i="1" s="1"/>
  <c r="M838" i="1" s="1"/>
  <c r="N838" i="1" s="1"/>
  <c r="I832" i="1"/>
  <c r="K832" i="1" s="1"/>
  <c r="M832" i="1" s="1"/>
  <c r="N832" i="1" s="1"/>
  <c r="I713" i="1"/>
  <c r="K713" i="1" s="1"/>
  <c r="M713" i="1" s="1"/>
  <c r="N713" i="1" s="1"/>
  <c r="I1179" i="1"/>
  <c r="K1179" i="1" s="1"/>
  <c r="M1179" i="1" s="1"/>
  <c r="N1179" i="1" s="1"/>
  <c r="I1260" i="1"/>
  <c r="K1260" i="1" s="1"/>
  <c r="M1260" i="1" s="1"/>
  <c r="N1260" i="1" s="1"/>
  <c r="I1011" i="1"/>
  <c r="K1011" i="1" s="1"/>
  <c r="M1011" i="1" s="1"/>
  <c r="N1011" i="1" s="1"/>
  <c r="I1362" i="1"/>
  <c r="K1362" i="1" s="1"/>
  <c r="M1362" i="1" s="1"/>
  <c r="N1362" i="1" s="1"/>
  <c r="I828" i="1"/>
  <c r="K828" i="1" s="1"/>
  <c r="M828" i="1" s="1"/>
  <c r="N828" i="1" s="1"/>
  <c r="I1168" i="1"/>
  <c r="K1168" i="1" s="1"/>
  <c r="M1168" i="1" s="1"/>
  <c r="N1168" i="1" s="1"/>
  <c r="I1243" i="1"/>
  <c r="K1243" i="1" s="1"/>
  <c r="M1243" i="1" s="1"/>
  <c r="N1243" i="1" s="1"/>
  <c r="I1204" i="1"/>
  <c r="K1204" i="1" s="1"/>
  <c r="M1204" i="1" s="1"/>
  <c r="N1204" i="1" s="1"/>
  <c r="I1119" i="1"/>
  <c r="K1119" i="1" s="1"/>
  <c r="M1119" i="1" s="1"/>
  <c r="N1119" i="1" s="1"/>
  <c r="I965" i="1"/>
  <c r="K965" i="1" s="1"/>
  <c r="M965" i="1" s="1"/>
  <c r="N965" i="1" s="1"/>
  <c r="I747" i="1"/>
  <c r="K747" i="1" s="1"/>
  <c r="M747" i="1" s="1"/>
  <c r="N747" i="1" s="1"/>
  <c r="I721" i="1"/>
  <c r="K721" i="1" s="1"/>
  <c r="M721" i="1" s="1"/>
  <c r="N721" i="1" s="1"/>
  <c r="I1254" i="1"/>
  <c r="K1254" i="1" s="1"/>
  <c r="M1254" i="1" s="1"/>
  <c r="N1254" i="1" s="1"/>
  <c r="I979" i="1"/>
  <c r="K979" i="1" s="1"/>
  <c r="M979" i="1" s="1"/>
  <c r="N979" i="1" s="1"/>
  <c r="I781" i="1"/>
  <c r="K781" i="1" s="1"/>
  <c r="M781" i="1" s="1"/>
  <c r="N781" i="1" s="1"/>
  <c r="I763" i="1"/>
  <c r="K763" i="1" s="1"/>
  <c r="M763" i="1" s="1"/>
  <c r="N763" i="1" s="1"/>
  <c r="I719" i="1"/>
  <c r="K719" i="1" s="1"/>
  <c r="M719" i="1" s="1"/>
  <c r="N719" i="1" s="1"/>
  <c r="I817" i="1"/>
  <c r="K817" i="1" s="1"/>
  <c r="M817" i="1" s="1"/>
  <c r="N817" i="1" s="1"/>
  <c r="I766" i="1"/>
  <c r="K766" i="1" s="1"/>
  <c r="M766" i="1" s="1"/>
  <c r="N766" i="1" s="1"/>
  <c r="I1238" i="1"/>
  <c r="K1238" i="1" s="1"/>
  <c r="M1238" i="1" s="1"/>
  <c r="N1238" i="1" s="1"/>
  <c r="I1240" i="1"/>
  <c r="K1240" i="1" s="1"/>
  <c r="M1240" i="1" s="1"/>
  <c r="N1240" i="1" s="1"/>
  <c r="I1275" i="1"/>
  <c r="K1275" i="1" s="1"/>
  <c r="M1275" i="1" s="1"/>
  <c r="N1275" i="1" s="1"/>
  <c r="I1253" i="1"/>
  <c r="K1253" i="1" s="1"/>
  <c r="M1253" i="1" s="1"/>
  <c r="N1253" i="1" s="1"/>
  <c r="I1085" i="1"/>
  <c r="K1085" i="1" s="1"/>
  <c r="M1085" i="1" s="1"/>
  <c r="N1085" i="1" s="1"/>
  <c r="I1030" i="1"/>
  <c r="K1030" i="1" s="1"/>
  <c r="M1030" i="1" s="1"/>
  <c r="N1030" i="1" s="1"/>
  <c r="I984" i="1"/>
  <c r="K984" i="1" s="1"/>
  <c r="M984" i="1" s="1"/>
  <c r="N984" i="1" s="1"/>
  <c r="I7" i="1"/>
  <c r="K7" i="1" s="1"/>
  <c r="M7" i="1" s="1"/>
  <c r="N7" i="1" s="1"/>
  <c r="I795" i="1"/>
  <c r="K795" i="1" s="1"/>
  <c r="M795" i="1" s="1"/>
  <c r="N795" i="1" s="1"/>
  <c r="I748" i="1"/>
  <c r="K748" i="1" s="1"/>
  <c r="M748" i="1" s="1"/>
  <c r="N748" i="1" s="1"/>
  <c r="I1290" i="1"/>
  <c r="K1290" i="1" s="1"/>
  <c r="M1290" i="1" s="1"/>
  <c r="N1290" i="1" s="1"/>
  <c r="I956" i="1"/>
  <c r="K956" i="1" s="1"/>
  <c r="M956" i="1" s="1"/>
  <c r="N956" i="1" s="1"/>
  <c r="I1277" i="1"/>
  <c r="K1277" i="1" s="1"/>
  <c r="M1277" i="1" s="1"/>
  <c r="N1277" i="1" s="1"/>
  <c r="I1167" i="1"/>
  <c r="K1167" i="1" s="1"/>
  <c r="M1167" i="1" s="1"/>
  <c r="N1167" i="1" s="1"/>
  <c r="I1135" i="1"/>
  <c r="K1135" i="1" s="1"/>
  <c r="M1135" i="1" s="1"/>
  <c r="N1135" i="1" s="1"/>
  <c r="J379" i="13"/>
  <c r="L379" i="13" s="1"/>
  <c r="F1356" i="1"/>
  <c r="K258" i="1"/>
  <c r="M258" i="1" s="1"/>
  <c r="N258" i="1" s="1"/>
  <c r="K336" i="1"/>
  <c r="M336" i="1" s="1"/>
  <c r="N336" i="1" s="1"/>
  <c r="K301" i="1"/>
  <c r="M301" i="1" s="1"/>
  <c r="N301" i="1" s="1"/>
  <c r="K328" i="1"/>
  <c r="M328" i="1" s="1"/>
  <c r="N328" i="1" s="1"/>
  <c r="I1365" i="1"/>
  <c r="K1365" i="1" s="1"/>
  <c r="M1365" i="1" s="1"/>
  <c r="N1365" i="1" s="1"/>
  <c r="I736" i="1"/>
  <c r="K736" i="1" s="1"/>
  <c r="M736" i="1" s="1"/>
  <c r="N736" i="1" s="1"/>
  <c r="I717" i="1"/>
  <c r="K717" i="1" s="1"/>
  <c r="M717" i="1" s="1"/>
  <c r="N717" i="1" s="1"/>
  <c r="K1309" i="1"/>
  <c r="M1309" i="1" s="1"/>
  <c r="N1309" i="1" s="1"/>
  <c r="I947" i="1"/>
  <c r="K947" i="1" s="1"/>
  <c r="M947" i="1" s="1"/>
  <c r="N947" i="1" s="1"/>
  <c r="I1220" i="1"/>
  <c r="K1220" i="1" s="1"/>
  <c r="M1220" i="1" s="1"/>
  <c r="N1220" i="1" s="1"/>
  <c r="I1234" i="1"/>
  <c r="K1234" i="1" s="1"/>
  <c r="M1234" i="1" s="1"/>
  <c r="N1234" i="1" s="1"/>
  <c r="K376" i="1"/>
  <c r="L376" i="1" s="1"/>
  <c r="M376" i="1" s="1"/>
  <c r="N376" i="1" s="1"/>
  <c r="I1296" i="1"/>
  <c r="K1296" i="1" s="1"/>
  <c r="L1296" i="1" s="1"/>
  <c r="M1296" i="1" s="1"/>
  <c r="N1296" i="1" s="1"/>
  <c r="I757" i="1"/>
  <c r="K757" i="1" s="1"/>
  <c r="M757" i="1" s="1"/>
  <c r="N757" i="1" s="1"/>
  <c r="I935" i="1"/>
  <c r="K935" i="1" s="1"/>
  <c r="M935" i="1" s="1"/>
  <c r="N935" i="1" s="1"/>
  <c r="I1318" i="1"/>
  <c r="K1318" i="1" s="1"/>
  <c r="M1318" i="1" s="1"/>
  <c r="N1318" i="1" s="1"/>
  <c r="I1338" i="1"/>
  <c r="K1338" i="1" s="1"/>
  <c r="M1338" i="1" s="1"/>
  <c r="N1338" i="1" s="1"/>
  <c r="K932" i="1"/>
  <c r="M932" i="1" s="1"/>
  <c r="N932" i="1" s="1"/>
  <c r="K895" i="1"/>
  <c r="M895" i="1" s="1"/>
  <c r="N895" i="1" s="1"/>
  <c r="K289" i="1"/>
  <c r="M289" i="1" s="1"/>
  <c r="N289" i="1" s="1"/>
  <c r="I1375" i="1"/>
  <c r="K1375" i="1" s="1"/>
  <c r="M1375" i="1" s="1"/>
  <c r="N1375" i="1" s="1"/>
  <c r="I1360" i="1"/>
  <c r="K1360" i="1" s="1"/>
  <c r="M1360" i="1" s="1"/>
  <c r="N1360" i="1" s="1"/>
  <c r="I1387" i="1"/>
  <c r="K1387" i="1" s="1"/>
  <c r="M1387" i="1" s="1"/>
  <c r="N1387" i="1" s="1"/>
  <c r="I1345" i="1"/>
  <c r="K1345" i="1" s="1"/>
  <c r="M1345" i="1" s="1"/>
  <c r="N1345" i="1" s="1"/>
  <c r="I954" i="1"/>
  <c r="K954" i="1" s="1"/>
  <c r="M954" i="1" s="1"/>
  <c r="N954" i="1" s="1"/>
  <c r="I1287" i="1"/>
  <c r="K1287" i="1" s="1"/>
  <c r="M1287" i="1" s="1"/>
  <c r="N1287" i="1" s="1"/>
  <c r="I1249" i="1"/>
  <c r="K1249" i="1" s="1"/>
  <c r="M1249" i="1" s="1"/>
  <c r="N1249" i="1" s="1"/>
  <c r="I1083" i="1"/>
  <c r="K1083" i="1" s="1"/>
  <c r="M1083" i="1" s="1"/>
  <c r="N1083" i="1" s="1"/>
  <c r="I980" i="1"/>
  <c r="K980" i="1" s="1"/>
  <c r="M980" i="1" s="1"/>
  <c r="N980" i="1" s="1"/>
  <c r="I1025" i="1"/>
  <c r="K1025" i="1" s="1"/>
  <c r="M1025" i="1" s="1"/>
  <c r="N1025" i="1" s="1"/>
  <c r="I1045" i="1"/>
  <c r="K1045" i="1" s="1"/>
  <c r="M1045" i="1" s="1"/>
  <c r="N1045" i="1" s="1"/>
  <c r="I1294" i="1"/>
  <c r="K1294" i="1" s="1"/>
  <c r="L1294" i="1" s="1"/>
  <c r="M1294" i="1" s="1"/>
  <c r="N1294" i="1" s="1"/>
  <c r="I1255" i="1"/>
  <c r="K1255" i="1" s="1"/>
  <c r="M1255" i="1" s="1"/>
  <c r="N1255" i="1" s="1"/>
  <c r="I1187" i="1"/>
  <c r="K1187" i="1" s="1"/>
  <c r="M1187" i="1" s="1"/>
  <c r="N1187" i="1" s="1"/>
  <c r="I950" i="1"/>
  <c r="K950" i="1" s="1"/>
  <c r="M950" i="1" s="1"/>
  <c r="N950" i="1" s="1"/>
  <c r="I1283" i="1"/>
  <c r="K1283" i="1" s="1"/>
  <c r="M1283" i="1" s="1"/>
  <c r="N1283" i="1" s="1"/>
  <c r="I1229" i="1"/>
  <c r="K1229" i="1" s="1"/>
  <c r="M1229" i="1" s="1"/>
  <c r="N1229" i="1" s="1"/>
  <c r="I1165" i="1"/>
  <c r="K1165" i="1" s="1"/>
  <c r="M1165" i="1" s="1"/>
  <c r="N1165" i="1" s="1"/>
  <c r="I1149" i="1"/>
  <c r="K1149" i="1" s="1"/>
  <c r="M1149" i="1" s="1"/>
  <c r="N1149" i="1" s="1"/>
  <c r="I1109" i="1"/>
  <c r="K1109" i="1" s="1"/>
  <c r="M1109" i="1" s="1"/>
  <c r="N1109" i="1" s="1"/>
  <c r="I1062" i="1"/>
  <c r="K1062" i="1" s="1"/>
  <c r="M1062" i="1" s="1"/>
  <c r="N1062" i="1" s="1"/>
  <c r="I1038" i="1"/>
  <c r="K1038" i="1" s="1"/>
  <c r="M1038" i="1" s="1"/>
  <c r="N1038" i="1" s="1"/>
  <c r="I1257" i="1"/>
  <c r="K1257" i="1" s="1"/>
  <c r="M1257" i="1" s="1"/>
  <c r="N1257" i="1" s="1"/>
  <c r="I1134" i="1"/>
  <c r="K1134" i="1" s="1"/>
  <c r="M1134" i="1" s="1"/>
  <c r="N1134" i="1" s="1"/>
  <c r="I1144" i="1"/>
  <c r="K1144" i="1" s="1"/>
  <c r="M1144" i="1" s="1"/>
  <c r="N1144" i="1" s="1"/>
  <c r="I1231" i="1"/>
  <c r="K1231" i="1" s="1"/>
  <c r="M1231" i="1" s="1"/>
  <c r="N1231" i="1" s="1"/>
  <c r="I1196" i="1"/>
  <c r="K1196" i="1" s="1"/>
  <c r="M1196" i="1" s="1"/>
  <c r="N1196" i="1" s="1"/>
  <c r="I1079" i="1"/>
  <c r="K1079" i="1" s="1"/>
  <c r="M1079" i="1" s="1"/>
  <c r="N1079" i="1" s="1"/>
  <c r="I1107" i="1"/>
  <c r="K1107" i="1" s="1"/>
  <c r="M1107" i="1" s="1"/>
  <c r="N1107" i="1" s="1"/>
  <c r="I971" i="1"/>
  <c r="K971" i="1" s="1"/>
  <c r="M971" i="1" s="1"/>
  <c r="N971" i="1" s="1"/>
  <c r="I1057" i="1"/>
  <c r="K1057" i="1" s="1"/>
  <c r="M1057" i="1" s="1"/>
  <c r="N1057" i="1" s="1"/>
  <c r="I1146" i="1"/>
  <c r="K1146" i="1" s="1"/>
  <c r="M1146" i="1" s="1"/>
  <c r="N1146" i="1" s="1"/>
  <c r="I1029" i="1"/>
  <c r="K1029" i="1" s="1"/>
  <c r="M1029" i="1" s="1"/>
  <c r="N1029" i="1" s="1"/>
  <c r="I1248" i="1"/>
  <c r="K1248" i="1" s="1"/>
  <c r="M1248" i="1" s="1"/>
  <c r="N1248" i="1" s="1"/>
  <c r="I1279" i="1"/>
  <c r="K1279" i="1" s="1"/>
  <c r="M1279" i="1" s="1"/>
  <c r="N1279" i="1" s="1"/>
  <c r="I1225" i="1"/>
  <c r="K1225" i="1" s="1"/>
  <c r="M1225" i="1" s="1"/>
  <c r="N1225" i="1" s="1"/>
  <c r="I1177" i="1"/>
  <c r="K1177" i="1" s="1"/>
  <c r="M1177" i="1" s="1"/>
  <c r="N1177" i="1" s="1"/>
  <c r="I1145" i="1"/>
  <c r="K1145" i="1" s="1"/>
  <c r="M1145" i="1" s="1"/>
  <c r="N1145" i="1" s="1"/>
  <c r="I1105" i="1"/>
  <c r="K1105" i="1" s="1"/>
  <c r="M1105" i="1" s="1"/>
  <c r="N1105" i="1" s="1"/>
  <c r="I1034" i="1"/>
  <c r="K1034" i="1" s="1"/>
  <c r="M1034" i="1" s="1"/>
  <c r="N1034" i="1" s="1"/>
  <c r="I972" i="1"/>
  <c r="K972" i="1" s="1"/>
  <c r="M972" i="1" s="1"/>
  <c r="N972" i="1" s="1"/>
  <c r="I1304" i="1"/>
  <c r="K1304" i="1" s="1"/>
  <c r="L1304" i="1" s="1"/>
  <c r="M1304" i="1" s="1"/>
  <c r="N1304" i="1" s="1"/>
  <c r="I1181" i="1"/>
  <c r="K1181" i="1" s="1"/>
  <c r="M1181" i="1" s="1"/>
  <c r="N1181" i="1" s="1"/>
  <c r="I1100" i="1"/>
  <c r="K1100" i="1" s="1"/>
  <c r="M1100" i="1" s="1"/>
  <c r="N1100" i="1" s="1"/>
  <c r="I1063" i="1"/>
  <c r="K1063" i="1" s="1"/>
  <c r="M1063" i="1" s="1"/>
  <c r="N1063" i="1" s="1"/>
  <c r="I998" i="1"/>
  <c r="K998" i="1" s="1"/>
  <c r="M998" i="1" s="1"/>
  <c r="N998" i="1" s="1"/>
  <c r="I1236" i="1"/>
  <c r="K1236" i="1" s="1"/>
  <c r="M1236" i="1" s="1"/>
  <c r="N1236" i="1" s="1"/>
  <c r="I799" i="1"/>
  <c r="K799" i="1" s="1"/>
  <c r="M799" i="1" s="1"/>
  <c r="N799" i="1" s="1"/>
  <c r="I746" i="1"/>
  <c r="K746" i="1" s="1"/>
  <c r="M746" i="1" s="1"/>
  <c r="N746" i="1" s="1"/>
  <c r="I844" i="1"/>
  <c r="K844" i="1" s="1"/>
  <c r="M844" i="1" s="1"/>
  <c r="N844" i="1" s="1"/>
  <c r="I716" i="1"/>
  <c r="K716" i="1" s="1"/>
  <c r="M716" i="1" s="1"/>
  <c r="N716" i="1" s="1"/>
  <c r="I775" i="1"/>
  <c r="K775" i="1" s="1"/>
  <c r="M775" i="1" s="1"/>
  <c r="N775" i="1" s="1"/>
  <c r="I801" i="1"/>
  <c r="K801" i="1" s="1"/>
  <c r="M801" i="1" s="1"/>
  <c r="N801" i="1" s="1"/>
  <c r="I837" i="1"/>
  <c r="K837" i="1" s="1"/>
  <c r="M837" i="1" s="1"/>
  <c r="N837" i="1" s="1"/>
  <c r="I818" i="1"/>
  <c r="K818" i="1" s="1"/>
  <c r="M818" i="1" s="1"/>
  <c r="N818" i="1" s="1"/>
  <c r="I798" i="1"/>
  <c r="K798" i="1" s="1"/>
  <c r="M798" i="1" s="1"/>
  <c r="N798" i="1" s="1"/>
  <c r="I782" i="1"/>
  <c r="K782" i="1" s="1"/>
  <c r="M782" i="1" s="1"/>
  <c r="N782" i="1" s="1"/>
  <c r="I738" i="1"/>
  <c r="K738" i="1" s="1"/>
  <c r="M738" i="1" s="1"/>
  <c r="N738" i="1" s="1"/>
  <c r="I722" i="1"/>
  <c r="K722" i="1" s="1"/>
  <c r="M722" i="1" s="1"/>
  <c r="N722" i="1" s="1"/>
  <c r="I755" i="1"/>
  <c r="K755" i="1" s="1"/>
  <c r="M755" i="1" s="1"/>
  <c r="N755" i="1" s="1"/>
  <c r="I816" i="1"/>
  <c r="K816" i="1" s="1"/>
  <c r="M816" i="1" s="1"/>
  <c r="N816" i="1" s="1"/>
  <c r="I768" i="1"/>
  <c r="K768" i="1" s="1"/>
  <c r="M768" i="1" s="1"/>
  <c r="N768" i="1" s="1"/>
  <c r="I728" i="1"/>
  <c r="K728" i="1" s="1"/>
  <c r="M728" i="1" s="1"/>
  <c r="N728" i="1" s="1"/>
  <c r="K306" i="1"/>
  <c r="M306" i="1" s="1"/>
  <c r="N306" i="1" s="1"/>
  <c r="F949" i="1"/>
  <c r="K303" i="1"/>
  <c r="M303" i="1" s="1"/>
  <c r="N303" i="1" s="1"/>
  <c r="K296" i="1"/>
  <c r="M296" i="1" s="1"/>
  <c r="N296" i="1" s="1"/>
  <c r="I987" i="1"/>
  <c r="K987" i="1" s="1"/>
  <c r="M987" i="1" s="1"/>
  <c r="N987" i="1" s="1"/>
  <c r="I1218" i="1"/>
  <c r="K1218" i="1" s="1"/>
  <c r="M1218" i="1" s="1"/>
  <c r="N1218" i="1" s="1"/>
  <c r="K1120" i="1"/>
  <c r="M1120" i="1" s="1"/>
  <c r="N1120" i="1" s="1"/>
  <c r="I1280" i="1"/>
  <c r="K1280" i="1" s="1"/>
  <c r="M1280" i="1" s="1"/>
  <c r="N1280" i="1" s="1"/>
  <c r="I1189" i="1"/>
  <c r="K1189" i="1" s="1"/>
  <c r="M1189" i="1" s="1"/>
  <c r="N1189" i="1" s="1"/>
  <c r="K1002" i="1"/>
  <c r="M1002" i="1" s="1"/>
  <c r="N1002" i="1" s="1"/>
  <c r="I1250" i="1"/>
  <c r="K1250" i="1" s="1"/>
  <c r="M1250" i="1" s="1"/>
  <c r="N1250" i="1" s="1"/>
  <c r="I1006" i="1"/>
  <c r="K1006" i="1" s="1"/>
  <c r="M1006" i="1" s="1"/>
  <c r="N1006" i="1" s="1"/>
  <c r="I892" i="1"/>
  <c r="K892" i="1" s="1"/>
  <c r="M892" i="1" s="1"/>
  <c r="N892" i="1" s="1"/>
  <c r="I939" i="1"/>
  <c r="K939" i="1" s="1"/>
  <c r="M939" i="1" s="1"/>
  <c r="N939" i="1" s="1"/>
  <c r="I804" i="1"/>
  <c r="K804" i="1" s="1"/>
  <c r="M804" i="1" s="1"/>
  <c r="N804" i="1" s="1"/>
  <c r="I874" i="1"/>
  <c r="K874" i="1" s="1"/>
  <c r="L874" i="1" s="1"/>
  <c r="M874" i="1" s="1"/>
  <c r="N874" i="1" s="1"/>
  <c r="I855" i="1"/>
  <c r="K855" i="1" s="1"/>
  <c r="M855" i="1" s="1"/>
  <c r="N855" i="1" s="1"/>
  <c r="I756" i="1"/>
  <c r="K756" i="1" s="1"/>
  <c r="M756" i="1" s="1"/>
  <c r="N756" i="1" s="1"/>
  <c r="I805" i="1"/>
  <c r="K805" i="1" s="1"/>
  <c r="M805" i="1" s="1"/>
  <c r="N805" i="1" s="1"/>
  <c r="K382" i="1"/>
  <c r="M382" i="1" s="1"/>
  <c r="N382" i="1" s="1"/>
  <c r="K1104" i="1"/>
  <c r="M1104" i="1" s="1"/>
  <c r="N1104" i="1" s="1"/>
  <c r="K1267" i="1"/>
  <c r="M1267" i="1" s="1"/>
  <c r="N1267" i="1" s="1"/>
  <c r="K886" i="1"/>
  <c r="M886" i="1" s="1"/>
  <c r="N886" i="1" s="1"/>
  <c r="L1358" i="13"/>
  <c r="I1383" i="1"/>
  <c r="K1383" i="1" s="1"/>
  <c r="M1383" i="1" s="1"/>
  <c r="N1383" i="1" s="1"/>
  <c r="I1382" i="1"/>
  <c r="K1382" i="1" s="1"/>
  <c r="M1382" i="1" s="1"/>
  <c r="N1382" i="1" s="1"/>
  <c r="I1357" i="1"/>
  <c r="K1357" i="1" s="1"/>
  <c r="M1357" i="1" s="1"/>
  <c r="N1357" i="1" s="1"/>
  <c r="I1367" i="1"/>
  <c r="K1367" i="1" s="1"/>
  <c r="M1367" i="1" s="1"/>
  <c r="N1367" i="1" s="1"/>
  <c r="I1154" i="1"/>
  <c r="K1154" i="1" s="1"/>
  <c r="M1154" i="1" s="1"/>
  <c r="N1154" i="1" s="1"/>
  <c r="I993" i="1"/>
  <c r="K993" i="1" s="1"/>
  <c r="M993" i="1" s="1"/>
  <c r="N993" i="1" s="1"/>
  <c r="I976" i="1"/>
  <c r="K976" i="1" s="1"/>
  <c r="M976" i="1" s="1"/>
  <c r="N976" i="1" s="1"/>
  <c r="I1190" i="1"/>
  <c r="K1190" i="1" s="1"/>
  <c r="M1190" i="1" s="1"/>
  <c r="N1190" i="1" s="1"/>
  <c r="I1199" i="1"/>
  <c r="K1199" i="1" s="1"/>
  <c r="M1199" i="1" s="1"/>
  <c r="N1199" i="1" s="1"/>
  <c r="I1170" i="1"/>
  <c r="K1170" i="1" s="1"/>
  <c r="M1170" i="1" s="1"/>
  <c r="N1170" i="1" s="1"/>
  <c r="I1138" i="1"/>
  <c r="K1138" i="1" s="1"/>
  <c r="M1138" i="1" s="1"/>
  <c r="N1138" i="1" s="1"/>
  <c r="I1077" i="1"/>
  <c r="K1077" i="1" s="1"/>
  <c r="M1077" i="1" s="1"/>
  <c r="N1077" i="1" s="1"/>
  <c r="I1209" i="1"/>
  <c r="K1209" i="1" s="1"/>
  <c r="M1209" i="1" s="1"/>
  <c r="N1209" i="1" s="1"/>
  <c r="I1096" i="1"/>
  <c r="K1096" i="1" s="1"/>
  <c r="M1096" i="1" s="1"/>
  <c r="N1096" i="1" s="1"/>
  <c r="I1291" i="1"/>
  <c r="K1291" i="1" s="1"/>
  <c r="M1291" i="1" s="1"/>
  <c r="N1291" i="1" s="1"/>
  <c r="I1188" i="1"/>
  <c r="K1188" i="1" s="1"/>
  <c r="M1188" i="1" s="1"/>
  <c r="N1188" i="1" s="1"/>
  <c r="I1173" i="1"/>
  <c r="K1173" i="1" s="1"/>
  <c r="M1173" i="1" s="1"/>
  <c r="N1173" i="1" s="1"/>
  <c r="I1141" i="1"/>
  <c r="K1141" i="1" s="1"/>
  <c r="M1141" i="1" s="1"/>
  <c r="N1141" i="1" s="1"/>
  <c r="I1125" i="1"/>
  <c r="K1125" i="1" s="1"/>
  <c r="M1125" i="1" s="1"/>
  <c r="N1125" i="1" s="1"/>
  <c r="I1090" i="1"/>
  <c r="K1090" i="1" s="1"/>
  <c r="M1090" i="1" s="1"/>
  <c r="N1090" i="1" s="1"/>
  <c r="I1003" i="1"/>
  <c r="K1003" i="1" s="1"/>
  <c r="M1003" i="1" s="1"/>
  <c r="N1003" i="1" s="1"/>
  <c r="I1117" i="1"/>
  <c r="K1117" i="1" s="1"/>
  <c r="M1117" i="1" s="1"/>
  <c r="N1117" i="1" s="1"/>
  <c r="I1046" i="1"/>
  <c r="K1046" i="1" s="1"/>
  <c r="M1046" i="1" s="1"/>
  <c r="N1046" i="1" s="1"/>
  <c r="I977" i="1"/>
  <c r="K977" i="1" s="1"/>
  <c r="M977" i="1" s="1"/>
  <c r="N977" i="1" s="1"/>
  <c r="I1004" i="1"/>
  <c r="K1004" i="1" s="1"/>
  <c r="M1004" i="1" s="1"/>
  <c r="N1004" i="1" s="1"/>
  <c r="I968" i="1"/>
  <c r="K968" i="1" s="1"/>
  <c r="M968" i="1" s="1"/>
  <c r="N968" i="1" s="1"/>
  <c r="I1175" i="1"/>
  <c r="K1175" i="1" s="1"/>
  <c r="M1175" i="1" s="1"/>
  <c r="N1175" i="1" s="1"/>
  <c r="I1143" i="1"/>
  <c r="K1143" i="1" s="1"/>
  <c r="M1143" i="1" s="1"/>
  <c r="N1143" i="1" s="1"/>
  <c r="I1094" i="1"/>
  <c r="K1094" i="1" s="1"/>
  <c r="M1094" i="1" s="1"/>
  <c r="N1094" i="1" s="1"/>
  <c r="I1023" i="1"/>
  <c r="K1023" i="1" s="1"/>
  <c r="M1023" i="1" s="1"/>
  <c r="N1023" i="1" s="1"/>
  <c r="I1080" i="1"/>
  <c r="K1080" i="1" s="1"/>
  <c r="M1080" i="1" s="1"/>
  <c r="N1080" i="1" s="1"/>
  <c r="K1160" i="1"/>
  <c r="M1160" i="1" s="1"/>
  <c r="N1160" i="1" s="1"/>
  <c r="K1301" i="1"/>
  <c r="L1301" i="1" s="1"/>
  <c r="M1301" i="1" s="1"/>
  <c r="N1301" i="1" s="1"/>
  <c r="I1174" i="1"/>
  <c r="K1174" i="1" s="1"/>
  <c r="M1174" i="1" s="1"/>
  <c r="N1174" i="1" s="1"/>
  <c r="I1222" i="1"/>
  <c r="K1222" i="1" s="1"/>
  <c r="M1222" i="1" s="1"/>
  <c r="N1222" i="1" s="1"/>
  <c r="I1245" i="1"/>
  <c r="K1245" i="1" s="1"/>
  <c r="M1245" i="1" s="1"/>
  <c r="N1245" i="1" s="1"/>
  <c r="I1133" i="1"/>
  <c r="K1133" i="1" s="1"/>
  <c r="M1133" i="1" s="1"/>
  <c r="N1133" i="1" s="1"/>
  <c r="I1284" i="1"/>
  <c r="K1284" i="1" s="1"/>
  <c r="M1284" i="1" s="1"/>
  <c r="N1284" i="1" s="1"/>
  <c r="I1207" i="1"/>
  <c r="K1207" i="1" s="1"/>
  <c r="M1207" i="1" s="1"/>
  <c r="N1207" i="1" s="1"/>
  <c r="I1178" i="1"/>
  <c r="K1178" i="1" s="1"/>
  <c r="M1178" i="1" s="1"/>
  <c r="N1178" i="1" s="1"/>
  <c r="I1108" i="1"/>
  <c r="K1108" i="1" s="1"/>
  <c r="M1108" i="1" s="1"/>
  <c r="N1108" i="1" s="1"/>
  <c r="I1216" i="1"/>
  <c r="K1216" i="1" s="1"/>
  <c r="M1216" i="1" s="1"/>
  <c r="N1216" i="1" s="1"/>
  <c r="I1112" i="1"/>
  <c r="K1112" i="1" s="1"/>
  <c r="M1112" i="1" s="1"/>
  <c r="N1112" i="1" s="1"/>
  <c r="I1049" i="1"/>
  <c r="K1049" i="1" s="1"/>
  <c r="M1049" i="1" s="1"/>
  <c r="N1049" i="1" s="1"/>
  <c r="I1303" i="1"/>
  <c r="K1303" i="1" s="1"/>
  <c r="L1303" i="1" s="1"/>
  <c r="M1303" i="1" s="1"/>
  <c r="N1303" i="1" s="1"/>
  <c r="I1241" i="1"/>
  <c r="K1241" i="1" s="1"/>
  <c r="M1241" i="1" s="1"/>
  <c r="N1241" i="1" s="1"/>
  <c r="I1195" i="1"/>
  <c r="K1195" i="1" s="1"/>
  <c r="M1195" i="1" s="1"/>
  <c r="N1195" i="1" s="1"/>
  <c r="I1050" i="1"/>
  <c r="K1050" i="1" s="1"/>
  <c r="M1050" i="1" s="1"/>
  <c r="N1050" i="1" s="1"/>
  <c r="I985" i="1"/>
  <c r="K985" i="1" s="1"/>
  <c r="M985" i="1" s="1"/>
  <c r="N985" i="1" s="1"/>
  <c r="K1055" i="1"/>
  <c r="M1055" i="1" s="1"/>
  <c r="N1055" i="1" s="1"/>
  <c r="I1288" i="1"/>
  <c r="K1288" i="1" s="1"/>
  <c r="M1288" i="1" s="1"/>
  <c r="N1288" i="1" s="1"/>
  <c r="I1166" i="1"/>
  <c r="K1166" i="1" s="1"/>
  <c r="M1166" i="1" s="1"/>
  <c r="N1166" i="1" s="1"/>
  <c r="I1053" i="1"/>
  <c r="K1053" i="1" s="1"/>
  <c r="M1053" i="1" s="1"/>
  <c r="N1053" i="1" s="1"/>
  <c r="I1259" i="1"/>
  <c r="K1259" i="1" s="1"/>
  <c r="M1259" i="1" s="1"/>
  <c r="N1259" i="1" s="1"/>
  <c r="I1073" i="1"/>
  <c r="K1073" i="1" s="1"/>
  <c r="M1073" i="1" s="1"/>
  <c r="N1073" i="1" s="1"/>
  <c r="I1182" i="1"/>
  <c r="K1182" i="1" s="1"/>
  <c r="M1182" i="1" s="1"/>
  <c r="N1182" i="1" s="1"/>
  <c r="I1039" i="1"/>
  <c r="K1039" i="1" s="1"/>
  <c r="M1039" i="1" s="1"/>
  <c r="N1039" i="1" s="1"/>
  <c r="I975" i="1"/>
  <c r="K975" i="1" s="1"/>
  <c r="M975" i="1" s="1"/>
  <c r="N975" i="1" s="1"/>
  <c r="I1087" i="1"/>
  <c r="K1087" i="1" s="1"/>
  <c r="M1087" i="1" s="1"/>
  <c r="N1087" i="1" s="1"/>
  <c r="I934" i="1"/>
  <c r="K934" i="1" s="1"/>
  <c r="M934" i="1" s="1"/>
  <c r="N934" i="1" s="1"/>
  <c r="I917" i="1"/>
  <c r="K917" i="1" s="1"/>
  <c r="M917" i="1" s="1"/>
  <c r="N917" i="1" s="1"/>
  <c r="I918" i="1"/>
  <c r="K918" i="1" s="1"/>
  <c r="M918" i="1" s="1"/>
  <c r="N918" i="1" s="1"/>
  <c r="I767" i="1"/>
  <c r="K767" i="1" s="1"/>
  <c r="M767" i="1" s="1"/>
  <c r="N767" i="1" s="1"/>
  <c r="I745" i="1"/>
  <c r="K745" i="1" s="1"/>
  <c r="M745" i="1" s="1"/>
  <c r="N745" i="1" s="1"/>
  <c r="I849" i="1"/>
  <c r="K849" i="1" s="1"/>
  <c r="M849" i="1" s="1"/>
  <c r="N849" i="1" s="1"/>
  <c r="I814" i="1"/>
  <c r="K814" i="1" s="1"/>
  <c r="M814" i="1" s="1"/>
  <c r="N814" i="1" s="1"/>
  <c r="I734" i="1"/>
  <c r="K734" i="1" s="1"/>
  <c r="M734" i="1" s="1"/>
  <c r="N734" i="1" s="1"/>
  <c r="I760" i="1"/>
  <c r="K760" i="1" s="1"/>
  <c r="M760" i="1" s="1"/>
  <c r="N760" i="1" s="1"/>
  <c r="I860" i="1"/>
  <c r="K860" i="1" s="1"/>
  <c r="M860" i="1" s="1"/>
  <c r="N860" i="1" s="1"/>
  <c r="I751" i="1"/>
  <c r="K751" i="1" s="1"/>
  <c r="M751" i="1" s="1"/>
  <c r="N751" i="1" s="1"/>
  <c r="I862" i="1"/>
  <c r="K862" i="1" s="1"/>
  <c r="M862" i="1" s="1"/>
  <c r="N862" i="1" s="1"/>
  <c r="I737" i="1"/>
  <c r="K737" i="1" s="1"/>
  <c r="M737" i="1" s="1"/>
  <c r="N737" i="1" s="1"/>
  <c r="I790" i="1"/>
  <c r="K790" i="1" s="1"/>
  <c r="M790" i="1" s="1"/>
  <c r="N790" i="1" s="1"/>
  <c r="I714" i="1"/>
  <c r="K714" i="1" s="1"/>
  <c r="M714" i="1" s="1"/>
  <c r="N714" i="1" s="1"/>
  <c r="I723" i="1"/>
  <c r="K723" i="1" s="1"/>
  <c r="M723" i="1" s="1"/>
  <c r="N723" i="1" s="1"/>
  <c r="I813" i="1"/>
  <c r="K813" i="1" s="1"/>
  <c r="M813" i="1" s="1"/>
  <c r="N813" i="1" s="1"/>
  <c r="I741" i="1"/>
  <c r="K741" i="1" s="1"/>
  <c r="M741" i="1" s="1"/>
  <c r="N741" i="1" s="1"/>
  <c r="I712" i="1"/>
  <c r="K712" i="1" s="1"/>
  <c r="M712" i="1" s="1"/>
  <c r="N712" i="1" s="1"/>
  <c r="I793" i="1"/>
  <c r="K793" i="1" s="1"/>
  <c r="M793" i="1" s="1"/>
  <c r="N793" i="1" s="1"/>
  <c r="I833" i="1"/>
  <c r="K833" i="1" s="1"/>
  <c r="M833" i="1" s="1"/>
  <c r="N833" i="1" s="1"/>
  <c r="I794" i="1"/>
  <c r="K794" i="1" s="1"/>
  <c r="M794" i="1" s="1"/>
  <c r="N794" i="1" s="1"/>
  <c r="I718" i="1"/>
  <c r="K718" i="1" s="1"/>
  <c r="M718" i="1" s="1"/>
  <c r="N718" i="1" s="1"/>
  <c r="I880" i="1"/>
  <c r="K880" i="1" s="1"/>
  <c r="L880" i="1" s="1"/>
  <c r="M880" i="1" s="1"/>
  <c r="N880" i="1" s="1"/>
  <c r="I811" i="1"/>
  <c r="K811" i="1" s="1"/>
  <c r="M811" i="1" s="1"/>
  <c r="N811" i="1" s="1"/>
  <c r="I823" i="1"/>
  <c r="K823" i="1" s="1"/>
  <c r="M823" i="1" s="1"/>
  <c r="N823" i="1" s="1"/>
  <c r="I743" i="1"/>
  <c r="K743" i="1" s="1"/>
  <c r="M743" i="1" s="1"/>
  <c r="N743" i="1" s="1"/>
  <c r="I711" i="1"/>
  <c r="K711" i="1" s="1"/>
  <c r="M711" i="1" s="1"/>
  <c r="N711" i="1" s="1"/>
  <c r="I809" i="1"/>
  <c r="K809" i="1" s="1"/>
  <c r="M809" i="1" s="1"/>
  <c r="N809" i="1" s="1"/>
  <c r="I777" i="1"/>
  <c r="K777" i="1" s="1"/>
  <c r="M777" i="1" s="1"/>
  <c r="N777" i="1" s="1"/>
  <c r="I729" i="1"/>
  <c r="K729" i="1" s="1"/>
  <c r="M729" i="1" s="1"/>
  <c r="N729" i="1" s="1"/>
  <c r="I875" i="1"/>
  <c r="K875" i="1" s="1"/>
  <c r="L875" i="1" s="1"/>
  <c r="M875" i="1" s="1"/>
  <c r="N875" i="1" s="1"/>
  <c r="I806" i="1"/>
  <c r="K806" i="1" s="1"/>
  <c r="M806" i="1" s="1"/>
  <c r="N806" i="1" s="1"/>
  <c r="I762" i="1"/>
  <c r="K762" i="1" s="1"/>
  <c r="M762" i="1" s="1"/>
  <c r="N762" i="1" s="1"/>
  <c r="I866" i="1"/>
  <c r="K866" i="1" s="1"/>
  <c r="L866" i="1" s="1"/>
  <c r="M866" i="1" s="1"/>
  <c r="N866" i="1" s="1"/>
  <c r="I803" i="1"/>
  <c r="K803" i="1" s="1"/>
  <c r="M803" i="1" s="1"/>
  <c r="N803" i="1" s="1"/>
  <c r="I812" i="1"/>
  <c r="K812" i="1" s="1"/>
  <c r="M812" i="1" s="1"/>
  <c r="N812" i="1" s="1"/>
  <c r="I724" i="1"/>
  <c r="K724" i="1" s="1"/>
  <c r="M724" i="1" s="1"/>
  <c r="N724" i="1" s="1"/>
  <c r="K229" i="1"/>
  <c r="M229" i="1" s="1"/>
  <c r="N229" i="1" s="1"/>
  <c r="K312" i="1"/>
  <c r="M312" i="1" s="1"/>
  <c r="N312" i="1" s="1"/>
  <c r="K327" i="1"/>
  <c r="M327" i="1" s="1"/>
  <c r="N327" i="1" s="1"/>
  <c r="K243" i="1"/>
  <c r="M243" i="1" s="1"/>
  <c r="N243" i="1" s="1"/>
  <c r="K347" i="1"/>
  <c r="M347" i="1" s="1"/>
  <c r="N347" i="1" s="1"/>
  <c r="P196" i="17"/>
  <c r="K338" i="1"/>
  <c r="M338" i="1" s="1"/>
  <c r="N338" i="1" s="1"/>
  <c r="K349" i="1"/>
  <c r="M349" i="1" s="1"/>
  <c r="N349" i="1" s="1"/>
  <c r="K352" i="1"/>
  <c r="M352" i="1" s="1"/>
  <c r="N352" i="1" s="1"/>
  <c r="P379" i="10"/>
  <c r="F380" i="1" s="1"/>
  <c r="I957" i="1"/>
  <c r="K957" i="1" s="1"/>
  <c r="M957" i="1" s="1"/>
  <c r="N957" i="1" s="1"/>
  <c r="I1019" i="1"/>
  <c r="K1019" i="1" s="1"/>
  <c r="M1019" i="1" s="1"/>
  <c r="N1019" i="1" s="1"/>
  <c r="I1084" i="1"/>
  <c r="K1084" i="1" s="1"/>
  <c r="M1084" i="1" s="1"/>
  <c r="N1084" i="1" s="1"/>
  <c r="K1197" i="1"/>
  <c r="M1197" i="1" s="1"/>
  <c r="N1197" i="1" s="1"/>
  <c r="I1142" i="1"/>
  <c r="K1142" i="1" s="1"/>
  <c r="M1142" i="1" s="1"/>
  <c r="N1142" i="1" s="1"/>
  <c r="I924" i="1"/>
  <c r="K924" i="1" s="1"/>
  <c r="M924" i="1" s="1"/>
  <c r="N924" i="1" s="1"/>
  <c r="I773" i="1"/>
  <c r="K773" i="1" s="1"/>
  <c r="M773" i="1" s="1"/>
  <c r="N773" i="1" s="1"/>
  <c r="I764" i="1"/>
  <c r="K764" i="1" s="1"/>
  <c r="M764" i="1" s="1"/>
  <c r="N764" i="1" s="1"/>
  <c r="I731" i="1"/>
  <c r="K731" i="1" s="1"/>
  <c r="M731" i="1" s="1"/>
  <c r="N731" i="1" s="1"/>
  <c r="I872" i="1"/>
  <c r="K872" i="1" s="1"/>
  <c r="L872" i="1" s="1"/>
  <c r="M872" i="1" s="1"/>
  <c r="N872" i="1" s="1"/>
  <c r="K1041" i="1"/>
  <c r="M1041" i="1" s="1"/>
  <c r="N1041" i="1" s="1"/>
  <c r="K916" i="1"/>
  <c r="M916" i="1" s="1"/>
  <c r="N916" i="1" s="1"/>
  <c r="K888" i="1"/>
  <c r="M888" i="1" s="1"/>
  <c r="N888" i="1" s="1"/>
  <c r="K228" i="1"/>
  <c r="M228" i="1" s="1"/>
  <c r="N228" i="1" s="1"/>
  <c r="K264" i="1"/>
  <c r="M264" i="1" s="1"/>
  <c r="N264" i="1" s="1"/>
  <c r="K239" i="1"/>
  <c r="M239" i="1" s="1"/>
  <c r="N239" i="1" s="1"/>
  <c r="K1201" i="1"/>
  <c r="M1201" i="1" s="1"/>
  <c r="N1201" i="1" s="1"/>
  <c r="K1066" i="1"/>
  <c r="M1066" i="1" s="1"/>
  <c r="N1066" i="1" s="1"/>
  <c r="K1070" i="1"/>
  <c r="M1070" i="1" s="1"/>
  <c r="N1070" i="1" s="1"/>
  <c r="K921" i="1"/>
  <c r="M921" i="1" s="1"/>
  <c r="N921" i="1" s="1"/>
  <c r="K1005" i="1"/>
  <c r="M1005" i="1" s="1"/>
  <c r="N1005" i="1" s="1"/>
  <c r="K266" i="1"/>
  <c r="M266" i="1" s="1"/>
  <c r="N266" i="1" s="1"/>
  <c r="K1156" i="1"/>
  <c r="M1156" i="1" s="1"/>
  <c r="N1156" i="1" s="1"/>
  <c r="K944" i="1"/>
  <c r="M944" i="1" s="1"/>
  <c r="N944" i="1" s="1"/>
  <c r="K937" i="1"/>
  <c r="M937" i="1" s="1"/>
  <c r="N937" i="1" s="1"/>
  <c r="K1347" i="1"/>
  <c r="M1347" i="1" s="1"/>
  <c r="N1347" i="1" s="1"/>
  <c r="K1302" i="1"/>
  <c r="L1302" i="1" s="1"/>
  <c r="M1302" i="1" s="1"/>
  <c r="N1302" i="1" s="1"/>
  <c r="K1217" i="1"/>
  <c r="M1217" i="1" s="1"/>
  <c r="N1217" i="1" s="1"/>
  <c r="K919" i="1"/>
  <c r="M919" i="1" s="1"/>
  <c r="N919" i="1" s="1"/>
  <c r="K319" i="1"/>
  <c r="M319" i="1" s="1"/>
  <c r="N319" i="1" s="1"/>
  <c r="K1128" i="1"/>
  <c r="M1128" i="1" s="1"/>
  <c r="N1128" i="1" s="1"/>
  <c r="K1035" i="1"/>
  <c r="M1035" i="1" s="1"/>
  <c r="N1035" i="1" s="1"/>
  <c r="K1244" i="1"/>
  <c r="M1244" i="1" s="1"/>
  <c r="N1244" i="1" s="1"/>
  <c r="K903" i="1"/>
  <c r="M903" i="1" s="1"/>
  <c r="N903" i="1" s="1"/>
  <c r="K342" i="1"/>
  <c r="M342" i="1" s="1"/>
  <c r="N342" i="1" s="1"/>
  <c r="K379" i="1"/>
  <c r="L379" i="1" s="1"/>
  <c r="M379" i="1" s="1"/>
  <c r="N379" i="1" s="1"/>
  <c r="K293" i="1"/>
  <c r="M293" i="1" s="1"/>
  <c r="N293" i="1" s="1"/>
  <c r="K1106" i="1"/>
  <c r="M1106" i="1" s="1"/>
  <c r="N1106" i="1" s="1"/>
  <c r="K1069" i="1"/>
  <c r="M1069" i="1" s="1"/>
  <c r="N1069" i="1" s="1"/>
  <c r="K889" i="1"/>
  <c r="M889" i="1" s="1"/>
  <c r="N889" i="1" s="1"/>
  <c r="K884" i="1"/>
  <c r="M884" i="1" s="1"/>
  <c r="N884" i="1" s="1"/>
  <c r="K1298" i="1"/>
  <c r="L1298" i="1" s="1"/>
  <c r="M1298" i="1" s="1"/>
  <c r="N1298" i="1" s="1"/>
  <c r="K927" i="1"/>
  <c r="M927" i="1" s="1"/>
  <c r="N927" i="1" s="1"/>
  <c r="K285" i="1"/>
  <c r="M285" i="1" s="1"/>
  <c r="N285" i="1" s="1"/>
  <c r="K973" i="1"/>
  <c r="M973" i="1" s="1"/>
  <c r="N973" i="1" s="1"/>
  <c r="K343" i="1"/>
  <c r="M343" i="1" s="1"/>
  <c r="N343" i="1" s="1"/>
  <c r="K1172" i="1"/>
  <c r="M1172" i="1" s="1"/>
  <c r="N1172" i="1" s="1"/>
  <c r="K1140" i="1"/>
  <c r="M1140" i="1" s="1"/>
  <c r="N1140" i="1" s="1"/>
  <c r="K1051" i="1"/>
  <c r="M1051" i="1" s="1"/>
  <c r="N1051" i="1" s="1"/>
  <c r="K1014" i="1"/>
  <c r="M1014" i="1" s="1"/>
  <c r="N1014" i="1" s="1"/>
  <c r="K1102" i="1"/>
  <c r="M1102" i="1" s="1"/>
  <c r="N1102" i="1" s="1"/>
  <c r="K1015" i="1"/>
  <c r="M1015" i="1" s="1"/>
  <c r="N1015" i="1" s="1"/>
  <c r="K951" i="1"/>
  <c r="M951" i="1" s="1"/>
  <c r="N951" i="1" s="1"/>
  <c r="K1116" i="1"/>
  <c r="M1116" i="1" s="1"/>
  <c r="N1116" i="1" s="1"/>
  <c r="K981" i="1"/>
  <c r="M981" i="1" s="1"/>
  <c r="N981" i="1" s="1"/>
  <c r="K1022" i="1"/>
  <c r="M1022" i="1" s="1"/>
  <c r="N1022" i="1" s="1"/>
  <c r="K908" i="1"/>
  <c r="M908" i="1" s="1"/>
  <c r="N908" i="1" s="1"/>
  <c r="K1263" i="1"/>
  <c r="M1263" i="1" s="1"/>
  <c r="N1263" i="1" s="1"/>
  <c r="K891" i="1"/>
  <c r="M891" i="1" s="1"/>
  <c r="N891" i="1" s="1"/>
  <c r="K887" i="1"/>
  <c r="M887" i="1" s="1"/>
  <c r="N887" i="1" s="1"/>
  <c r="K269" i="1"/>
  <c r="M269" i="1" s="1"/>
  <c r="N269" i="1" s="1"/>
  <c r="K1017" i="1"/>
  <c r="M1017" i="1" s="1"/>
  <c r="N1017" i="1" s="1"/>
  <c r="K1210" i="1"/>
  <c r="M1210" i="1" s="1"/>
  <c r="N1210" i="1" s="1"/>
  <c r="K1306" i="1"/>
  <c r="L1306" i="1" s="1"/>
  <c r="M1306" i="1" s="1"/>
  <c r="N1306" i="1" s="1"/>
  <c r="K1191" i="1"/>
  <c r="M1191" i="1" s="1"/>
  <c r="N1191" i="1" s="1"/>
  <c r="K1092" i="1"/>
  <c r="M1092" i="1" s="1"/>
  <c r="N1092" i="1" s="1"/>
  <c r="K1058" i="1"/>
  <c r="M1058" i="1" s="1"/>
  <c r="N1058" i="1" s="1"/>
  <c r="K991" i="1"/>
  <c r="M991" i="1" s="1"/>
  <c r="N991" i="1" s="1"/>
  <c r="K322" i="1"/>
  <c r="M322" i="1" s="1"/>
  <c r="N322" i="1" s="1"/>
  <c r="K374" i="1"/>
  <c r="L374" i="1" s="1"/>
  <c r="M374" i="1" s="1"/>
  <c r="N374" i="1" s="1"/>
  <c r="K348" i="1"/>
  <c r="M348" i="1" s="1"/>
  <c r="N348" i="1" s="1"/>
  <c r="K967" i="1"/>
  <c r="M967" i="1" s="1"/>
  <c r="N967" i="1" s="1"/>
  <c r="K1281" i="1"/>
  <c r="M1281" i="1" s="1"/>
  <c r="N1281" i="1" s="1"/>
  <c r="K9" i="1"/>
  <c r="M9" i="1" s="1"/>
  <c r="N9" i="1" s="1"/>
  <c r="K278" i="1"/>
  <c r="M278" i="1" s="1"/>
  <c r="N278" i="1" s="1"/>
  <c r="K1169" i="1"/>
  <c r="M1169" i="1" s="1"/>
  <c r="N1169" i="1" s="1"/>
  <c r="K970" i="1"/>
  <c r="M970" i="1" s="1"/>
  <c r="N970" i="1" s="1"/>
  <c r="K904" i="1"/>
  <c r="M904" i="1" s="1"/>
  <c r="N904" i="1" s="1"/>
  <c r="K1086" i="1"/>
  <c r="M1086" i="1" s="1"/>
  <c r="N1086" i="1" s="1"/>
  <c r="K929" i="1"/>
  <c r="M929" i="1" s="1"/>
  <c r="N929" i="1" s="1"/>
  <c r="K311" i="1"/>
  <c r="M311" i="1" s="1"/>
  <c r="N311" i="1" s="1"/>
  <c r="K313" i="1"/>
  <c r="M313" i="1" s="1"/>
  <c r="N313" i="1" s="1"/>
  <c r="K920" i="1"/>
  <c r="M920" i="1" s="1"/>
  <c r="N920" i="1" s="1"/>
  <c r="K922" i="1"/>
  <c r="M922" i="1" s="1"/>
  <c r="N922" i="1" s="1"/>
  <c r="K1292" i="1"/>
  <c r="M1292" i="1" s="1"/>
  <c r="N1292" i="1" s="1"/>
  <c r="K10" i="1"/>
  <c r="M10" i="1" s="1"/>
  <c r="N10" i="1" s="1"/>
  <c r="K974" i="1"/>
  <c r="M974" i="1" s="1"/>
  <c r="N974" i="1" s="1"/>
  <c r="K1214" i="1"/>
  <c r="M1214" i="1" s="1"/>
  <c r="N1214" i="1" s="1"/>
  <c r="M8" i="1"/>
  <c r="N8" i="1" s="1"/>
  <c r="K1325" i="1"/>
  <c r="M1325" i="1" s="1"/>
  <c r="N1325" i="1" s="1"/>
  <c r="K345" i="1"/>
  <c r="M345" i="1" s="1"/>
  <c r="N345" i="1" s="1"/>
  <c r="K335" i="1"/>
  <c r="M335" i="1" s="1"/>
  <c r="N335" i="1" s="1"/>
  <c r="K1246" i="1"/>
  <c r="M1246" i="1" s="1"/>
  <c r="N1246" i="1" s="1"/>
  <c r="K1124" i="1"/>
  <c r="M1124" i="1" s="1"/>
  <c r="N1124" i="1" s="1"/>
  <c r="K907" i="1"/>
  <c r="M907" i="1" s="1"/>
  <c r="N907" i="1" s="1"/>
  <c r="K1212" i="1"/>
  <c r="M1212" i="1" s="1"/>
  <c r="N1212" i="1" s="1"/>
  <c r="K1059" i="1"/>
  <c r="M1059" i="1" s="1"/>
  <c r="N1059" i="1" s="1"/>
  <c r="K1278" i="1"/>
  <c r="M1278" i="1" s="1"/>
  <c r="N1278" i="1" s="1"/>
  <c r="K1157" i="1"/>
  <c r="M1157" i="1" s="1"/>
  <c r="N1157" i="1" s="1"/>
  <c r="K1265" i="1"/>
  <c r="M1265" i="1" s="1"/>
  <c r="N1265" i="1" s="1"/>
  <c r="K324" i="1"/>
  <c r="M324" i="1" s="1"/>
  <c r="N324" i="1" s="1"/>
  <c r="K1194" i="1"/>
  <c r="M1194" i="1" s="1"/>
  <c r="N1194" i="1" s="1"/>
  <c r="K1213" i="1"/>
  <c r="M1213" i="1" s="1"/>
  <c r="N1213" i="1" s="1"/>
  <c r="K958" i="1"/>
  <c r="M958" i="1" s="1"/>
  <c r="N958" i="1" s="1"/>
  <c r="K995" i="1"/>
  <c r="M995" i="1" s="1"/>
  <c r="N995" i="1" s="1"/>
  <c r="K1042" i="1"/>
  <c r="M1042" i="1" s="1"/>
  <c r="N1042" i="1" s="1"/>
  <c r="K1118" i="1"/>
  <c r="M1118" i="1" s="1"/>
  <c r="N1118" i="1" s="1"/>
  <c r="K1054" i="1"/>
  <c r="M1054" i="1" s="1"/>
  <c r="N1054" i="1" s="1"/>
  <c r="K362" i="1"/>
  <c r="M362" i="1" s="1"/>
  <c r="N362" i="1" s="1"/>
  <c r="K227" i="1"/>
  <c r="M227" i="1" s="1"/>
  <c r="N227" i="1" s="1"/>
  <c r="K1122" i="1"/>
  <c r="M1122" i="1" s="1"/>
  <c r="N1122" i="1" s="1"/>
  <c r="K1027" i="1"/>
  <c r="M1027" i="1" s="1"/>
  <c r="N1027" i="1" s="1"/>
  <c r="K983" i="1"/>
  <c r="M983" i="1" s="1"/>
  <c r="N983" i="1" s="1"/>
  <c r="K1110" i="1"/>
  <c r="M1110" i="1" s="1"/>
  <c r="N1110" i="1" s="1"/>
  <c r="K1114" i="1"/>
  <c r="M1114" i="1" s="1"/>
  <c r="N1114" i="1" s="1"/>
  <c r="K928" i="1"/>
  <c r="M928" i="1" s="1"/>
  <c r="N928" i="1" s="1"/>
  <c r="K1228" i="1"/>
  <c r="M1228" i="1" s="1"/>
  <c r="N1228" i="1" s="1"/>
  <c r="K999" i="1"/>
  <c r="M999" i="1" s="1"/>
  <c r="N999" i="1" s="1"/>
  <c r="K997" i="1"/>
  <c r="M997" i="1" s="1"/>
  <c r="N997" i="1" s="1"/>
  <c r="I905" i="1"/>
  <c r="K905" i="1" s="1"/>
  <c r="M905" i="1" s="1"/>
  <c r="N905" i="1" s="1"/>
  <c r="K337" i="1"/>
  <c r="M337" i="1" s="1"/>
  <c r="N337" i="1" s="1"/>
  <c r="K912" i="1"/>
  <c r="M912" i="1" s="1"/>
  <c r="N912" i="1" s="1"/>
  <c r="K894" i="1"/>
  <c r="M894" i="1" s="1"/>
  <c r="N894" i="1" s="1"/>
  <c r="K943" i="1"/>
  <c r="M943" i="1" s="1"/>
  <c r="N943" i="1" s="1"/>
  <c r="K281" i="1"/>
  <c r="M281" i="1" s="1"/>
  <c r="N281" i="1" s="1"/>
  <c r="K361" i="1"/>
  <c r="M361" i="1" s="1"/>
  <c r="N361" i="1" s="1"/>
  <c r="K360" i="1"/>
  <c r="M360" i="1" s="1"/>
  <c r="N360" i="1" s="1"/>
  <c r="K273" i="1"/>
  <c r="M273" i="1" s="1"/>
  <c r="N273" i="1" s="1"/>
  <c r="K913" i="1"/>
  <c r="M913" i="1" s="1"/>
  <c r="N913" i="1" s="1"/>
  <c r="I1289" i="1"/>
  <c r="K1289" i="1" s="1"/>
  <c r="M1289" i="1" s="1"/>
  <c r="N1289" i="1" s="1"/>
  <c r="K1299" i="1"/>
  <c r="L1299" i="1" s="1"/>
  <c r="M1299" i="1" s="1"/>
  <c r="N1299" i="1" s="1"/>
  <c r="K1272" i="1"/>
  <c r="M1272" i="1" s="1"/>
  <c r="N1272" i="1" s="1"/>
  <c r="I1007" i="1"/>
  <c r="K1007" i="1" s="1"/>
  <c r="M1007" i="1" s="1"/>
  <c r="N1007" i="1" s="1"/>
  <c r="I1368" i="1"/>
  <c r="K1368" i="1" s="1"/>
  <c r="M1368" i="1" s="1"/>
  <c r="N1368" i="1" s="1"/>
  <c r="K233" i="1"/>
  <c r="M233" i="1" s="1"/>
  <c r="N233" i="1" s="1"/>
  <c r="K897" i="1"/>
  <c r="M897" i="1" s="1"/>
  <c r="N897" i="1" s="1"/>
  <c r="K986" i="1"/>
  <c r="M986" i="1" s="1"/>
  <c r="N986" i="1" s="1"/>
  <c r="K321" i="1"/>
  <c r="M321" i="1" s="1"/>
  <c r="N321" i="1" s="1"/>
  <c r="I1164" i="1"/>
  <c r="K1164" i="1" s="1"/>
  <c r="M1164" i="1" s="1"/>
  <c r="N1164" i="1" s="1"/>
  <c r="K1071" i="1"/>
  <c r="M1071" i="1" s="1"/>
  <c r="N1071" i="1" s="1"/>
  <c r="I1202" i="1"/>
  <c r="K1202" i="1" s="1"/>
  <c r="M1202" i="1" s="1"/>
  <c r="N1202" i="1" s="1"/>
  <c r="I1067" i="1"/>
  <c r="K1067" i="1" s="1"/>
  <c r="M1067" i="1" s="1"/>
  <c r="N1067" i="1" s="1"/>
  <c r="I996" i="1"/>
  <c r="K996" i="1" s="1"/>
  <c r="M996" i="1" s="1"/>
  <c r="N996" i="1" s="1"/>
  <c r="I1183" i="1"/>
  <c r="K1183" i="1" s="1"/>
  <c r="M1183" i="1" s="1"/>
  <c r="N1183" i="1" s="1"/>
  <c r="I1297" i="1"/>
  <c r="K1297" i="1" s="1"/>
  <c r="L1297" i="1" s="1"/>
  <c r="M1297" i="1" s="1"/>
  <c r="N1297" i="1" s="1"/>
  <c r="I1258" i="1"/>
  <c r="K1258" i="1" s="1"/>
  <c r="M1258" i="1" s="1"/>
  <c r="N1258" i="1" s="1"/>
  <c r="I1192" i="1"/>
  <c r="K1192" i="1" s="1"/>
  <c r="M1192" i="1" s="1"/>
  <c r="N1192" i="1" s="1"/>
  <c r="K1031" i="1"/>
  <c r="M1031" i="1" s="1"/>
  <c r="N1031" i="1" s="1"/>
  <c r="I1148" i="1"/>
  <c r="K1148" i="1" s="1"/>
  <c r="M1148" i="1" s="1"/>
  <c r="N1148" i="1" s="1"/>
  <c r="I1161" i="1"/>
  <c r="K1161" i="1" s="1"/>
  <c r="M1161" i="1" s="1"/>
  <c r="N1161" i="1" s="1"/>
  <c r="I1129" i="1"/>
  <c r="K1129" i="1" s="1"/>
  <c r="M1129" i="1" s="1"/>
  <c r="N1129" i="1" s="1"/>
  <c r="I1098" i="1"/>
  <c r="K1098" i="1" s="1"/>
  <c r="M1098" i="1" s="1"/>
  <c r="N1098" i="1" s="1"/>
  <c r="I1089" i="1"/>
  <c r="K1089" i="1" s="1"/>
  <c r="M1089" i="1" s="1"/>
  <c r="N1089" i="1" s="1"/>
  <c r="I1074" i="1"/>
  <c r="K1074" i="1" s="1"/>
  <c r="M1074" i="1" s="1"/>
  <c r="N1074" i="1" s="1"/>
  <c r="I988" i="1"/>
  <c r="K988" i="1" s="1"/>
  <c r="M988" i="1" s="1"/>
  <c r="N988" i="1" s="1"/>
  <c r="L1309" i="13"/>
  <c r="I1464" i="13"/>
  <c r="K930" i="1"/>
  <c r="M930" i="1" s="1"/>
  <c r="N930" i="1" s="1"/>
  <c r="I807" i="1"/>
  <c r="K807" i="1" s="1"/>
  <c r="M807" i="1" s="1"/>
  <c r="N807" i="1" s="1"/>
  <c r="I822" i="1"/>
  <c r="K822" i="1" s="1"/>
  <c r="M822" i="1" s="1"/>
  <c r="N822" i="1" s="1"/>
  <c r="I786" i="1"/>
  <c r="K786" i="1" s="1"/>
  <c r="M786" i="1" s="1"/>
  <c r="N786" i="1" s="1"/>
  <c r="I797" i="1"/>
  <c r="K797" i="1" s="1"/>
  <c r="M797" i="1" s="1"/>
  <c r="N797" i="1" s="1"/>
  <c r="I780" i="1"/>
  <c r="K780" i="1" s="1"/>
  <c r="M780" i="1" s="1"/>
  <c r="N780" i="1" s="1"/>
  <c r="K354" i="1"/>
  <c r="M354" i="1" s="1"/>
  <c r="N354" i="1" s="1"/>
  <c r="I1358" i="8"/>
  <c r="J1358" i="8"/>
  <c r="J1464" i="8" s="1"/>
  <c r="K1286" i="1"/>
  <c r="M1286" i="1" s="1"/>
  <c r="N1286" i="1" s="1"/>
  <c r="L709" i="8"/>
  <c r="L882" i="8"/>
  <c r="K294" i="1"/>
  <c r="M294" i="1" s="1"/>
  <c r="N294" i="1" s="1"/>
  <c r="N1464" i="7"/>
  <c r="L882" i="13"/>
  <c r="P884" i="7"/>
  <c r="J883" i="1" s="1"/>
  <c r="M949" i="7"/>
  <c r="L951" i="13"/>
  <c r="L884" i="13"/>
  <c r="L949" i="13" s="1"/>
  <c r="L884" i="8"/>
  <c r="I949" i="8"/>
  <c r="L949" i="8" s="1"/>
  <c r="L1311" i="8"/>
  <c r="I1308" i="1" s="1"/>
  <c r="L709" i="13"/>
  <c r="I709" i="1" s="1"/>
  <c r="L951" i="8"/>
  <c r="I1309" i="8"/>
  <c r="L1309" i="8" s="1"/>
  <c r="P951" i="7"/>
  <c r="J949" i="1" s="1"/>
  <c r="P1309" i="7"/>
  <c r="I1392" i="1"/>
  <c r="K1392" i="1" s="1"/>
  <c r="M1392" i="1" s="1"/>
  <c r="N1392" i="1" s="1"/>
  <c r="I1386" i="1"/>
  <c r="K1386" i="1" s="1"/>
  <c r="M1386" i="1" s="1"/>
  <c r="N1386" i="1" s="1"/>
  <c r="H1464" i="8"/>
  <c r="I1397" i="8"/>
  <c r="L1360" i="8"/>
  <c r="I1356" i="1" s="1"/>
  <c r="I1385" i="1"/>
  <c r="K1385" i="1" s="1"/>
  <c r="M1385" i="1" s="1"/>
  <c r="N1385" i="1" s="1"/>
  <c r="F709" i="1"/>
  <c r="M1039" i="17"/>
  <c r="M1464" i="10"/>
  <c r="P1464" i="10" s="1"/>
  <c r="F1308" i="1"/>
  <c r="F1394" i="1"/>
  <c r="K1394" i="1" s="1"/>
  <c r="M1394" i="1" s="1"/>
  <c r="N1394" i="1" s="1"/>
  <c r="F1458" i="1"/>
  <c r="K1458" i="1" s="1"/>
  <c r="M1458" i="1" s="1"/>
  <c r="N1458" i="1" s="1"/>
  <c r="L1464" i="6"/>
  <c r="M1047" i="11"/>
  <c r="P1047" i="11" s="1"/>
  <c r="M1464" i="16"/>
  <c r="P1464" i="16" s="1"/>
  <c r="I380" i="1" l="1"/>
  <c r="J1464" i="13"/>
  <c r="L1464" i="13" s="1"/>
  <c r="A1257" i="16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57" i="10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K1356" i="1"/>
  <c r="M1356" i="1" s="1"/>
  <c r="N1356" i="1" s="1"/>
  <c r="K380" i="1"/>
  <c r="M380" i="1" s="1"/>
  <c r="N380" i="1" s="1"/>
  <c r="K1308" i="1"/>
  <c r="M1308" i="1" s="1"/>
  <c r="N1308" i="1" s="1"/>
  <c r="L1358" i="8"/>
  <c r="I949" i="1"/>
  <c r="K949" i="1" s="1"/>
  <c r="M949" i="1" s="1"/>
  <c r="N949" i="1" s="1"/>
  <c r="I883" i="1"/>
  <c r="K883" i="1" s="1"/>
  <c r="M883" i="1" s="1"/>
  <c r="N883" i="1" s="1"/>
  <c r="P949" i="7"/>
  <c r="M1464" i="7"/>
  <c r="P1464" i="7" s="1"/>
  <c r="J1459" i="1" s="1"/>
  <c r="K709" i="1"/>
  <c r="M709" i="1" s="1"/>
  <c r="N709" i="1" s="1"/>
  <c r="L1397" i="8"/>
  <c r="I1464" i="8"/>
  <c r="P1039" i="17"/>
  <c r="F1459" i="1" s="1"/>
  <c r="K1459" i="1" s="1"/>
  <c r="M1459" i="1" s="1"/>
  <c r="N1459" i="1" s="1"/>
  <c r="A1275" i="16" l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275" i="10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293" i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459" i="1"/>
  <c r="L1464" i="8"/>
  <c r="I1459" i="1" s="1"/>
</calcChain>
</file>

<file path=xl/comments1.xml><?xml version="1.0" encoding="utf-8"?>
<comments xmlns="http://schemas.openxmlformats.org/spreadsheetml/2006/main">
  <authors>
    <author>Уляна</author>
  </authors>
  <commentList>
    <comment ref="K379" authorId="0" shapeId="0">
      <text>
        <r>
          <rPr>
            <b/>
            <sz val="8"/>
            <color indexed="81"/>
            <rFont val="Tahoma"/>
            <family val="2"/>
            <charset val="204"/>
          </rPr>
          <t>Уляна: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<sst xmlns="http://schemas.openxmlformats.org/spreadsheetml/2006/main" count="23668" uniqueCount="2978">
  <si>
    <t>Наукова,28</t>
  </si>
  <si>
    <t>Наукова,30</t>
  </si>
  <si>
    <t>Наукова,34</t>
  </si>
  <si>
    <t>Рубчака,14</t>
  </si>
  <si>
    <t>Рубчака,17а</t>
  </si>
  <si>
    <t>Стрийська,104</t>
  </si>
  <si>
    <t>Стрийська,148</t>
  </si>
  <si>
    <t>Стрийська,148а</t>
  </si>
  <si>
    <t>Тролейбусна,6</t>
  </si>
  <si>
    <t>Тролейбусна,10</t>
  </si>
  <si>
    <t>Рудницького,1</t>
  </si>
  <si>
    <t>Рудницького,3</t>
  </si>
  <si>
    <t>Рудницького,4</t>
  </si>
  <si>
    <t>Рудницького,12</t>
  </si>
  <si>
    <t>Рудницького,16</t>
  </si>
  <si>
    <t>Рудницького,17</t>
  </si>
  <si>
    <t>Рудницького,20</t>
  </si>
  <si>
    <t>Рудницького,22</t>
  </si>
  <si>
    <t>Рудницького,27</t>
  </si>
  <si>
    <t>Рудницького,29</t>
  </si>
  <si>
    <t>Рудницького,30</t>
  </si>
  <si>
    <t>Рудницького,32</t>
  </si>
  <si>
    <t>Рудницького,33</t>
  </si>
  <si>
    <t>Рудницького,38</t>
  </si>
  <si>
    <t>Рудницького,39</t>
  </si>
  <si>
    <t>Рудницького,45</t>
  </si>
  <si>
    <t>Рудницького,46</t>
  </si>
  <si>
    <t>Рудницького,49</t>
  </si>
  <si>
    <t>Рудницького,50</t>
  </si>
  <si>
    <t>Рудницького,51</t>
  </si>
  <si>
    <t>Рудницького,53</t>
  </si>
  <si>
    <t>Рудницького,54</t>
  </si>
  <si>
    <t>Рудницького,55</t>
  </si>
  <si>
    <t>Рудницького,56</t>
  </si>
  <si>
    <t>Рудницького,58</t>
  </si>
  <si>
    <t>Рудницького,68</t>
  </si>
  <si>
    <t>Рудницького,70</t>
  </si>
  <si>
    <t>Антоновича,83</t>
  </si>
  <si>
    <t>Антоновича,91</t>
  </si>
  <si>
    <t>Антоновича,95</t>
  </si>
  <si>
    <t>Антоновича,109</t>
  </si>
  <si>
    <t>Антоновича,113</t>
  </si>
  <si>
    <t>Антоновича,115</t>
  </si>
  <si>
    <t>Антоновича,115а</t>
  </si>
  <si>
    <t>Антоновича,115б</t>
  </si>
  <si>
    <t>Антоновича,115в</t>
  </si>
  <si>
    <t>Антоновича,119</t>
  </si>
  <si>
    <t>Антоновича,121</t>
  </si>
  <si>
    <t>Багряного,8</t>
  </si>
  <si>
    <t>Багряного,8а</t>
  </si>
  <si>
    <t>Багряного,29</t>
  </si>
  <si>
    <t>Багряного,34а</t>
  </si>
  <si>
    <t>Багряного,35</t>
  </si>
  <si>
    <t>Багряного,39</t>
  </si>
  <si>
    <t>Грабянки 5</t>
  </si>
  <si>
    <t>В.Великого,20</t>
  </si>
  <si>
    <t>Багряного,46</t>
  </si>
  <si>
    <t>Багряного,49</t>
  </si>
  <si>
    <t>Багряного,53</t>
  </si>
  <si>
    <t>Ботіва,10</t>
  </si>
  <si>
    <t>Гайворонського,4</t>
  </si>
  <si>
    <t>Гайворонського,5</t>
  </si>
  <si>
    <t>Гайворонського,9</t>
  </si>
  <si>
    <t>Гайворонського,13</t>
  </si>
  <si>
    <t>Гайворонського,15</t>
  </si>
  <si>
    <t>Гайворонського,17</t>
  </si>
  <si>
    <t>Гіпсова,2</t>
  </si>
  <si>
    <t>Гіпсова,4</t>
  </si>
  <si>
    <t>Гіпсова,11</t>
  </si>
  <si>
    <t>Гіпсова,16</t>
  </si>
  <si>
    <t>Гіпсова,30</t>
  </si>
  <si>
    <t>Гіпсова,32</t>
  </si>
  <si>
    <t>Гіпсова,32а</t>
  </si>
  <si>
    <t>Гіпсова,36а</t>
  </si>
  <si>
    <t>Гіпсова,40</t>
  </si>
  <si>
    <t>Гіпсова,40б</t>
  </si>
  <si>
    <t>Гіпсова,42</t>
  </si>
  <si>
    <t>Гіпсова,58</t>
  </si>
  <si>
    <t>Гіпсова,58а</t>
  </si>
  <si>
    <t>Гіпсова,60</t>
  </si>
  <si>
    <t>Гіпсова,62</t>
  </si>
  <si>
    <t>Гіпсова,64</t>
  </si>
  <si>
    <t>Генерала Чупринки,87</t>
  </si>
  <si>
    <t>Генерала Чупринки,98</t>
  </si>
  <si>
    <t>Генерала Чупринки,98а</t>
  </si>
  <si>
    <t>Генерала Чупринки,99</t>
  </si>
  <si>
    <t>Генерала Чупринки,100</t>
  </si>
  <si>
    <t>Генерала Чупринки,102</t>
  </si>
  <si>
    <t>Генерала Чупринки,104</t>
  </si>
  <si>
    <t>Генерала Чупринки,108</t>
  </si>
  <si>
    <t>Генерала Чупринки,110</t>
  </si>
  <si>
    <t>Генерала Чупринки,112</t>
  </si>
  <si>
    <t>Генерала Чупринки,115</t>
  </si>
  <si>
    <t>Генерала Чупринки,121</t>
  </si>
  <si>
    <t>Генерала Чупринки,123</t>
  </si>
  <si>
    <t>Генерала Чупринки,127</t>
  </si>
  <si>
    <t>Генерала Чупринки,128</t>
  </si>
  <si>
    <t>Генерала Чупринки,129</t>
  </si>
  <si>
    <t>Генерала Чупринки,132</t>
  </si>
  <si>
    <t>Генерала Чупринки,154</t>
  </si>
  <si>
    <t>Гординських,3</t>
  </si>
  <si>
    <t>Гординських,18</t>
  </si>
  <si>
    <t>Гординських,20</t>
  </si>
  <si>
    <t>Городоцька,209</t>
  </si>
  <si>
    <t>Городоцька,211</t>
  </si>
  <si>
    <t>Городоцька,213</t>
  </si>
  <si>
    <t>Городоцька,217</t>
  </si>
  <si>
    <t>Городоцька,219</t>
  </si>
  <si>
    <t>Городоцька,223</t>
  </si>
  <si>
    <t>Городоцька,229</t>
  </si>
  <si>
    <t>Городоцька,235</t>
  </si>
  <si>
    <t>Городоцька,239</t>
  </si>
  <si>
    <t>Житомирська,1</t>
  </si>
  <si>
    <t>Житомирська,2б</t>
  </si>
  <si>
    <t>Житомирська,3</t>
  </si>
  <si>
    <t>Житомирська,4</t>
  </si>
  <si>
    <t>Житомирська,6</t>
  </si>
  <si>
    <t>Житомирська,8</t>
  </si>
  <si>
    <t>Житомирська,12</t>
  </si>
  <si>
    <t>Житомирська,16</t>
  </si>
  <si>
    <t>Залізняка,5</t>
  </si>
  <si>
    <t>Наукова,9</t>
  </si>
  <si>
    <t>Залізняка,9</t>
  </si>
  <si>
    <t>Залізняка,9а</t>
  </si>
  <si>
    <t>Звязкова,7а</t>
  </si>
  <si>
    <t>В.Антоновича, 17</t>
  </si>
  <si>
    <t>В.Антоновича, 18</t>
  </si>
  <si>
    <t>В.Антоновича, 20</t>
  </si>
  <si>
    <t>В.Антоновича, 21</t>
  </si>
  <si>
    <t>В.Антоновича, 22</t>
  </si>
  <si>
    <t>В.Антоновича, 23</t>
  </si>
  <si>
    <t>В.Антоновича, 25</t>
  </si>
  <si>
    <t>В.Антоновича, 27</t>
  </si>
  <si>
    <t>В.Антоновича, 28</t>
  </si>
  <si>
    <t>В.Антоновича, 29</t>
  </si>
  <si>
    <t>В.Антоновича, 30</t>
  </si>
  <si>
    <t>В.Антоновича, 32</t>
  </si>
  <si>
    <t>В.Антоновича, 36</t>
  </si>
  <si>
    <t>В.Антоновича, 37</t>
  </si>
  <si>
    <t>В.Антоновича, 38</t>
  </si>
  <si>
    <t>В.Антоновича, 40</t>
  </si>
  <si>
    <t>В.Антоновича, 48</t>
  </si>
  <si>
    <t>В.Антоновича, 54</t>
  </si>
  <si>
    <t>В.Антоновича, 57</t>
  </si>
  <si>
    <t>В.Антоновича, 58</t>
  </si>
  <si>
    <t>В.Антоновича, 60</t>
  </si>
  <si>
    <t>В.Антоновича, 61</t>
  </si>
  <si>
    <t>В.Антоновича, 62</t>
  </si>
  <si>
    <t>В.Антоновича, 63</t>
  </si>
  <si>
    <t>В.Антоновича, 72</t>
  </si>
  <si>
    <t>В.Антоновича, 76</t>
  </si>
  <si>
    <t>В.Антоновича, 77</t>
  </si>
  <si>
    <t>В.Антоновича, 81</t>
  </si>
  <si>
    <t>В.Антоновича, 6</t>
  </si>
  <si>
    <t>С. Бандери, 59</t>
  </si>
  <si>
    <t>С. Бандери, 61</t>
  </si>
  <si>
    <t>С. Бандери, 65</t>
  </si>
  <si>
    <t>С.Бандери, 67</t>
  </si>
  <si>
    <t>С.Бандери, 69</t>
  </si>
  <si>
    <t>С.Бандери, 71</t>
  </si>
  <si>
    <t>С.Бандери, 73</t>
  </si>
  <si>
    <t>С.Бандери, 75</t>
  </si>
  <si>
    <t>С.Бандери, 81</t>
  </si>
  <si>
    <t>С.Бандери, 83</t>
  </si>
  <si>
    <t>С.Бандери, 85</t>
  </si>
  <si>
    <t>С.Васильківського, 3</t>
  </si>
  <si>
    <t>С.Васильківського, 5</t>
  </si>
  <si>
    <t>С.Васильківського, 6</t>
  </si>
  <si>
    <t>С.Васильківського, 7</t>
  </si>
  <si>
    <t>С.Васильківського, 8</t>
  </si>
  <si>
    <t>С.Васильківського, 9</t>
  </si>
  <si>
    <t>С.Васильківського, 10</t>
  </si>
  <si>
    <t>С.Васильківського, 12</t>
  </si>
  <si>
    <t>Грюнвальдська, 1</t>
  </si>
  <si>
    <t>Грюнвальдська, 2</t>
  </si>
  <si>
    <t>Грюнвальдська, 4</t>
  </si>
  <si>
    <t>Грюнвальдська, 6</t>
  </si>
  <si>
    <t>Грюнвальдська, 7</t>
  </si>
  <si>
    <t>Грюнвальдська, 8</t>
  </si>
  <si>
    <t>Грюнвальдська, 9</t>
  </si>
  <si>
    <t>Грюнвальдська, 10</t>
  </si>
  <si>
    <t>Грюнвальдська, 11</t>
  </si>
  <si>
    <t>Грюнвальдська, 12</t>
  </si>
  <si>
    <t>М. Залізняка, 10</t>
  </si>
  <si>
    <t>М. Залізняка, 24</t>
  </si>
  <si>
    <t>М. Залізняка, 34</t>
  </si>
  <si>
    <t>Київська, 34</t>
  </si>
  <si>
    <t>Київська, 36</t>
  </si>
  <si>
    <t>Київська, 38</t>
  </si>
  <si>
    <t>Київська, 39</t>
  </si>
  <si>
    <t>Київська, 40</t>
  </si>
  <si>
    <t>І. Кокорудза, 5</t>
  </si>
  <si>
    <t>І. Кокорудза, 7</t>
  </si>
  <si>
    <t>І. Кокорудза, 8</t>
  </si>
  <si>
    <t>І. Кокорудза, 10</t>
  </si>
  <si>
    <t>І. Кокорудза, 12</t>
  </si>
  <si>
    <t>І. Кокорудза, 13</t>
  </si>
  <si>
    <t>І. Кокорудза, 14</t>
  </si>
  <si>
    <t>І. Кокорудза, 16</t>
  </si>
  <si>
    <t>І. Кокорудза, 3</t>
  </si>
  <si>
    <t>Є.Коновальця, 3</t>
  </si>
  <si>
    <t>Є.Коновальця, 8</t>
  </si>
  <si>
    <t>Є.Коновальця, 10</t>
  </si>
  <si>
    <t>Є.Коновальця, 14</t>
  </si>
  <si>
    <t>Є.Коновальця, 15</t>
  </si>
  <si>
    <t>Є.Коновальця, 17</t>
  </si>
  <si>
    <t>Є.Коновальця, 18</t>
  </si>
  <si>
    <t>Є.Коновальця, 19</t>
  </si>
  <si>
    <t>Є.Коновальця, 23</t>
  </si>
  <si>
    <t>Є.Коновальця, 25</t>
  </si>
  <si>
    <t>Є.Коновальця, 27</t>
  </si>
  <si>
    <t>В. Антоновича, 7</t>
  </si>
  <si>
    <t>Є.Коновальця, 29</t>
  </si>
  <si>
    <t>Є.Коновальця, 30</t>
  </si>
  <si>
    <t>Є.Коновальця, 31</t>
  </si>
  <si>
    <t>Є.Коновальця, 32</t>
  </si>
  <si>
    <t>Є.Коновальця, 34</t>
  </si>
  <si>
    <t>Є.Коновальця, 35</t>
  </si>
  <si>
    <t>Є.Коновальця, 36</t>
  </si>
  <si>
    <t>Є.Коновальця, 37</t>
  </si>
  <si>
    <t>Є.Коновальця, 40</t>
  </si>
  <si>
    <t>Є.Коновальця, 42</t>
  </si>
  <si>
    <t>Є.Коновальця, 43</t>
  </si>
  <si>
    <t>Є.Коновальця, 46</t>
  </si>
  <si>
    <t>Є.Коновальця, 50</t>
  </si>
  <si>
    <t>Є.Коновальця, 51</t>
  </si>
  <si>
    <t>Є.Коновальця, 52</t>
  </si>
  <si>
    <t>Є.Коновальця, 53</t>
  </si>
  <si>
    <t>Є.Коновальця, 54</t>
  </si>
  <si>
    <t>Є.Коновальця, 58</t>
  </si>
  <si>
    <t>Є.Коновальця, 60</t>
  </si>
  <si>
    <t>Є.Коновальця, 61</t>
  </si>
  <si>
    <t>Є.Коновальця, 62</t>
  </si>
  <si>
    <t>Є.Коновальця, 64</t>
  </si>
  <si>
    <t>Є.Коновальця, 67</t>
  </si>
  <si>
    <t>Є.Коновальця, 69</t>
  </si>
  <si>
    <t>Є.Коновальця, 73</t>
  </si>
  <si>
    <t>Перемиська,10</t>
  </si>
  <si>
    <t>Перемиська,11а</t>
  </si>
  <si>
    <t>Перемиська,12</t>
  </si>
  <si>
    <t>Перемиська,14</t>
  </si>
  <si>
    <t>Перемиська,16</t>
  </si>
  <si>
    <t>Повстанська,3</t>
  </si>
  <si>
    <t>Повстанська,3а</t>
  </si>
  <si>
    <t>Повстанська,5</t>
  </si>
  <si>
    <t>Повстанська,6</t>
  </si>
  <si>
    <t>Повстанська,9</t>
  </si>
  <si>
    <t>Повстанська,13а</t>
  </si>
  <si>
    <t>Повстанська,15</t>
  </si>
  <si>
    <t>Повстанська,17</t>
  </si>
  <si>
    <t>Поперечна,26</t>
  </si>
  <si>
    <t>Порохова,6</t>
  </si>
  <si>
    <t>Проста,2</t>
  </si>
  <si>
    <t>Проста,11</t>
  </si>
  <si>
    <t>Проста,11а</t>
  </si>
  <si>
    <t>Проста,21</t>
  </si>
  <si>
    <t>Проста,24</t>
  </si>
  <si>
    <t>Проста,28</t>
  </si>
  <si>
    <t>Проста,31</t>
  </si>
  <si>
    <t>Медведецького,2</t>
  </si>
  <si>
    <t>Медведецького,7</t>
  </si>
  <si>
    <t>Медведецького,11</t>
  </si>
  <si>
    <t>Медведецького,17</t>
  </si>
  <si>
    <t>Медведецького,29</t>
  </si>
  <si>
    <t>Пташина,8</t>
  </si>
  <si>
    <t>Рівна,8</t>
  </si>
  <si>
    <t>Рівна,18</t>
  </si>
  <si>
    <t>Робітнича,4</t>
  </si>
  <si>
    <t>Сімовича,10</t>
  </si>
  <si>
    <t>Витрати по обслуговування аварійних служб ( РАС, РАП)</t>
  </si>
  <si>
    <t>Вартість обслуговування аварійними службами)</t>
  </si>
  <si>
    <t>Витрати на обслуговування аварійними службами( РАП,РАС) по ЛКП Франківського району</t>
  </si>
  <si>
    <t>Сімовича,12</t>
  </si>
  <si>
    <t>Спокійна,19</t>
  </si>
  <si>
    <t>Спокійна,25</t>
  </si>
  <si>
    <t>Сулими,4</t>
  </si>
  <si>
    <t>Сулими,9</t>
  </si>
  <si>
    <t>Сулими,10</t>
  </si>
  <si>
    <t>Сулими,20</t>
  </si>
  <si>
    <t>Сулими,23</t>
  </si>
  <si>
    <t>Сулими,26</t>
  </si>
  <si>
    <t>Сулими,34</t>
  </si>
  <si>
    <t>Сулими,39</t>
  </si>
  <si>
    <t>Сулими,41</t>
  </si>
  <si>
    <t>Суха,19</t>
  </si>
  <si>
    <t>Суха,21</t>
  </si>
  <si>
    <t>Терлецького,5</t>
  </si>
  <si>
    <t>Терлецького,7</t>
  </si>
  <si>
    <t>Терлецького,11</t>
  </si>
  <si>
    <t>Терлецького,23</t>
  </si>
  <si>
    <t>Терлецького,75</t>
  </si>
  <si>
    <t>Труша,2</t>
  </si>
  <si>
    <t>Труша,9а</t>
  </si>
  <si>
    <t>Труша,10</t>
  </si>
  <si>
    <t>Труша,19</t>
  </si>
  <si>
    <t>Труша,24</t>
  </si>
  <si>
    <t>Труша,30</t>
  </si>
  <si>
    <t>Труша,32</t>
  </si>
  <si>
    <t>Цегельського,3</t>
  </si>
  <si>
    <t>Цегельського,9</t>
  </si>
  <si>
    <t>Цегельського,10</t>
  </si>
  <si>
    <t>Цегельського,12</t>
  </si>
  <si>
    <t>Цегельського,16</t>
  </si>
  <si>
    <t>Червона,15</t>
  </si>
  <si>
    <t>Шумського,3а</t>
  </si>
  <si>
    <t>Шумського,5</t>
  </si>
  <si>
    <t>Шумського,7</t>
  </si>
  <si>
    <t>ЛКП "Сокільницьке"</t>
  </si>
  <si>
    <t>Наукова,13</t>
  </si>
  <si>
    <t>Наукова,15</t>
  </si>
  <si>
    <t>Наукова,19</t>
  </si>
  <si>
    <t>Наукова,21</t>
  </si>
  <si>
    <t>Наукова,31</t>
  </si>
  <si>
    <t>Наукова,33</t>
  </si>
  <si>
    <t>Наукова,37</t>
  </si>
  <si>
    <t>Наукова,39</t>
  </si>
  <si>
    <t>Наукова,55</t>
  </si>
  <si>
    <t>Наукова,57</t>
  </si>
  <si>
    <t>Пулюя,1</t>
  </si>
  <si>
    <t>Пулюя,9</t>
  </si>
  <si>
    <t>Пулюя,11</t>
  </si>
  <si>
    <t>Пулюя,19</t>
  </si>
  <si>
    <t>Пулюя,21</t>
  </si>
  <si>
    <t>Пулюя,23</t>
  </si>
  <si>
    <t>Пулюя,25</t>
  </si>
  <si>
    <t>Пулюя,26</t>
  </si>
  <si>
    <t>Пулюя,29</t>
  </si>
  <si>
    <t>Пулюя,8</t>
  </si>
  <si>
    <t>Кульпарківська,141</t>
  </si>
  <si>
    <t>Кульпарківська,143</t>
  </si>
  <si>
    <t>Кульпарківська,145</t>
  </si>
  <si>
    <t>Кульпарківська,147</t>
  </si>
  <si>
    <t>Пулюя,3</t>
  </si>
  <si>
    <t>Пулюя,5</t>
  </si>
  <si>
    <t>Пулюя,2</t>
  </si>
  <si>
    <t>Пулюя,4</t>
  </si>
  <si>
    <t>Наукова,,9</t>
  </si>
  <si>
    <t>Наукова,11</t>
  </si>
  <si>
    <t>Наукова,61</t>
  </si>
  <si>
    <t>Наукова,43</t>
  </si>
  <si>
    <t>ЛКП "Південне"</t>
  </si>
  <si>
    <t>В.Великого,65</t>
  </si>
  <si>
    <t>В.Великого,67</t>
  </si>
  <si>
    <t>В.Великого,69</t>
  </si>
  <si>
    <t>В.Великого,71</t>
  </si>
  <si>
    <t>В.Великого,73</t>
  </si>
  <si>
    <t>В.Великого,75</t>
  </si>
  <si>
    <t>В.Великого,79</t>
  </si>
  <si>
    <t>В.Великого,83</t>
  </si>
  <si>
    <t>В.Великого,85</t>
  </si>
  <si>
    <t>В.Великого,85а</t>
  </si>
  <si>
    <t>В.Великого,89</t>
  </si>
  <si>
    <t>В.Великого,91</t>
  </si>
  <si>
    <t>В.Великого,101</t>
  </si>
  <si>
    <t>Японська, 6</t>
  </si>
  <si>
    <t>Японська, 10</t>
  </si>
  <si>
    <t>Японська, 12</t>
  </si>
  <si>
    <t>Японська, 14</t>
  </si>
  <si>
    <t>В.Антоновича, 83</t>
  </si>
  <si>
    <t>В.Антоновича, 109</t>
  </si>
  <si>
    <t>В.Антоновича, 113</t>
  </si>
  <si>
    <t>В.Антоновича, 115</t>
  </si>
  <si>
    <t>В.Антоновича, 119</t>
  </si>
  <si>
    <t>В.Антоновича, 121</t>
  </si>
  <si>
    <t>Гіпсова, 2</t>
  </si>
  <si>
    <t>Гіпсова, 4</t>
  </si>
  <si>
    <t>Гіпсова, 11</t>
  </si>
  <si>
    <t>Гіпсова, 16</t>
  </si>
  <si>
    <t>Гіпсова, 30</t>
  </si>
  <si>
    <t>Гіпсова, 32</t>
  </si>
  <si>
    <t>Гіпсова, 40</t>
  </si>
  <si>
    <t>Гіпсова, 42</t>
  </si>
  <si>
    <t>Гіпсова, 58</t>
  </si>
  <si>
    <t>Гіпсова, 60</t>
  </si>
  <si>
    <t>Гіпсова, 62</t>
  </si>
  <si>
    <t>Гіпсова, 64</t>
  </si>
  <si>
    <t>Житомирська, 1</t>
  </si>
  <si>
    <t>Житомирська, 3</t>
  </si>
  <si>
    <t>Житомирська, 4</t>
  </si>
  <si>
    <t>Житомирська, 6</t>
  </si>
  <si>
    <t>Житомирська, 8</t>
  </si>
  <si>
    <t>Житомирська, 12</t>
  </si>
  <si>
    <t>Житомирська, 16</t>
  </si>
  <si>
    <t>М. Залізняка, 5</t>
  </si>
  <si>
    <t>М. Залізняка, 9</t>
  </si>
  <si>
    <t>Є.Коновальця, 84</t>
  </si>
  <si>
    <t>Є.Коновальця, 87</t>
  </si>
  <si>
    <t>Є.Коновальця, 88</t>
  </si>
  <si>
    <t>Є.Коновальця, 89</t>
  </si>
  <si>
    <t>Є.Коновальця, 91</t>
  </si>
  <si>
    <t>Є.Коновальця, 92</t>
  </si>
  <si>
    <t>Є.Коновальця, 93</t>
  </si>
  <si>
    <t>Є.Коновальця, 95</t>
  </si>
  <si>
    <t>Є.Коновальця, 97</t>
  </si>
  <si>
    <t>Є.Коновальця, 99</t>
  </si>
  <si>
    <t>Є.Коновальця, 101</t>
  </si>
  <si>
    <t>Є.Коновальця, 112</t>
  </si>
  <si>
    <t>Є.Коновальця, 120</t>
  </si>
  <si>
    <t>Кременецька, 2</t>
  </si>
  <si>
    <t>Кременецька, 6</t>
  </si>
  <si>
    <t>Кременецька, 9</t>
  </si>
  <si>
    <t>Кременецька, 10</t>
  </si>
  <si>
    <t>Кременецька, 12</t>
  </si>
  <si>
    <t>Кременецька, 14</t>
  </si>
  <si>
    <t>Кульпарківська, 73</t>
  </si>
  <si>
    <t>Е.Ожешко, 5</t>
  </si>
  <si>
    <t>Е.Ожешко, 6</t>
  </si>
  <si>
    <t>Е.Ожешко, 7</t>
  </si>
  <si>
    <t>Е.Ожешко, 9</t>
  </si>
  <si>
    <t>Е.Ожешко, 11</t>
  </si>
  <si>
    <t>М.Паращука, 3</t>
  </si>
  <si>
    <t>М.Паращука, 7</t>
  </si>
  <si>
    <t>І.Труша, 2</t>
  </si>
  <si>
    <t>І.Труша, 10</t>
  </si>
  <si>
    <t>М. Аркаса, 6</t>
  </si>
  <si>
    <t>М. Аркаса, 8</t>
  </si>
  <si>
    <t>М. Аркаса, 10</t>
  </si>
  <si>
    <t>М. Аркаса, 11</t>
  </si>
  <si>
    <t>М. Аркаса, 12</t>
  </si>
  <si>
    <t>М. Аркаса, 13</t>
  </si>
  <si>
    <t>М. Аркаса, 14</t>
  </si>
  <si>
    <t>М. Аркаса, 16</t>
  </si>
  <si>
    <t>М. Аркаса, 18</t>
  </si>
  <si>
    <t>Балтійська, 1</t>
  </si>
  <si>
    <t>Балтійська, 2</t>
  </si>
  <si>
    <t>Балтійська, 8</t>
  </si>
  <si>
    <t>Балтійська, 9</t>
  </si>
  <si>
    <t>Балтійська, 12</t>
  </si>
  <si>
    <t>Балтійська, 18</t>
  </si>
  <si>
    <t>Балтійська, 21</t>
  </si>
  <si>
    <t>Балтійська, 26</t>
  </si>
  <si>
    <t>Балтійська, 30</t>
  </si>
  <si>
    <t>Балтійська, 33</t>
  </si>
  <si>
    <t>Балтійська, 35</t>
  </si>
  <si>
    <t>М.Білинського, 23</t>
  </si>
  <si>
    <t>Т.Бой-Желенського, 2</t>
  </si>
  <si>
    <t>Т.Бой-Желенського, 6</t>
  </si>
  <si>
    <t>Т.Бой-Желенського, 10</t>
  </si>
  <si>
    <t>Т.Бой-Желенського, 16</t>
  </si>
  <si>
    <t>Т.Бой-Желенського, 18</t>
  </si>
  <si>
    <t>Володимира Великого, 22</t>
  </si>
  <si>
    <t>Героїв Майдану, 4</t>
  </si>
  <si>
    <t>Героїв Майдану, 6</t>
  </si>
  <si>
    <t>Героїв Майдану, 8</t>
  </si>
  <si>
    <t>Героїв Майдану, 10</t>
  </si>
  <si>
    <t>Героїв Майдану, 12</t>
  </si>
  <si>
    <t>Героїв Майдану, 14</t>
  </si>
  <si>
    <t>Героїв Майдану, 16</t>
  </si>
  <si>
    <t>Героїв Майдану, 18</t>
  </si>
  <si>
    <t>Героїв Майдану, 20</t>
  </si>
  <si>
    <t>Героїв Майдану, 28</t>
  </si>
  <si>
    <t>№ п/п</t>
  </si>
  <si>
    <t>кількість поверхів</t>
  </si>
  <si>
    <t>Загальна площа квартир будинку</t>
  </si>
  <si>
    <t>Адреса</t>
  </si>
  <si>
    <t>Витрати на обслуговування димовентиляційних каналів в місяць на 1м.2</t>
  </si>
  <si>
    <t>ЛКП "Затишне"</t>
  </si>
  <si>
    <t>Ак. Єфремова 60</t>
  </si>
  <si>
    <t>Ак. Єфремова 62</t>
  </si>
  <si>
    <t>Ак. Єфремова 64</t>
  </si>
  <si>
    <t>Ак. Єфремова 68</t>
  </si>
  <si>
    <t>Ак. Єфремова 70</t>
  </si>
  <si>
    <t>Ак. Єфремова 72</t>
  </si>
  <si>
    <t>Ак. Єфремова 77</t>
  </si>
  <si>
    <t>Ак. Єфремова 81</t>
  </si>
  <si>
    <t>Адреса будинків</t>
  </si>
  <si>
    <t>Ак. Єфремова 82</t>
  </si>
  <si>
    <t>Ак. Єфремова 83</t>
  </si>
  <si>
    <t>Сахарова 4</t>
  </si>
  <si>
    <t>Сахарова 6</t>
  </si>
  <si>
    <t>Сахарова 8</t>
  </si>
  <si>
    <t>Сахарова 12</t>
  </si>
  <si>
    <t>Сахарова 14</t>
  </si>
  <si>
    <t>Сахарова 16</t>
  </si>
  <si>
    <t>Сахарова 18</t>
  </si>
  <si>
    <t>Сахарова 20</t>
  </si>
  <si>
    <t>Сахарова 22</t>
  </si>
  <si>
    <t>Сахарова 24</t>
  </si>
  <si>
    <t>Сахарова 26</t>
  </si>
  <si>
    <t>Сахарова 28</t>
  </si>
  <si>
    <t>Сахарова 30</t>
  </si>
  <si>
    <t>Сахарова 32</t>
  </si>
  <si>
    <t>Сахарова 34</t>
  </si>
  <si>
    <t>Сахарова 36</t>
  </si>
  <si>
    <t>Сахарова 38</t>
  </si>
  <si>
    <t>Сахарова 40</t>
  </si>
  <si>
    <t>Сахарова 44</t>
  </si>
  <si>
    <t>Сахарова 46</t>
  </si>
  <si>
    <t>Сахарова 48</t>
  </si>
  <si>
    <t>Сахарова 50</t>
  </si>
  <si>
    <t>Ів. Богуна 3</t>
  </si>
  <si>
    <t>Ів. Богуна 5</t>
  </si>
  <si>
    <t>Ів. Богуна 6</t>
  </si>
  <si>
    <t>Ів. Богуна 7</t>
  </si>
  <si>
    <t>Ів. Богуна 8</t>
  </si>
  <si>
    <t>Ів. Богуна 9</t>
  </si>
  <si>
    <t>Ів. Богуна 12</t>
  </si>
  <si>
    <t>Ів. Богуна 13</t>
  </si>
  <si>
    <t>Ів. Богуна 15</t>
  </si>
  <si>
    <t>Ген. Чупринки 7</t>
  </si>
  <si>
    <t>В.Великого,29</t>
  </si>
  <si>
    <t>В.Великого,31</t>
  </si>
  <si>
    <t>Ген. Чупринки 9</t>
  </si>
  <si>
    <t>Ген. Чупринки 11а</t>
  </si>
  <si>
    <t>Ген. Чупринки 15</t>
  </si>
  <si>
    <t xml:space="preserve">        РАЗОМ </t>
  </si>
  <si>
    <t>Ген. Чупринки 15а</t>
  </si>
  <si>
    <t>Ген. Чупринки 17</t>
  </si>
  <si>
    <t>Ген. Чупринки 19</t>
  </si>
  <si>
    <t>Ген. Чупринки 25</t>
  </si>
  <si>
    <t>Ген. Чупринки 27</t>
  </si>
  <si>
    <t>Ген. Чупринки 29</t>
  </si>
  <si>
    <t>Ген. Чупринки 31</t>
  </si>
  <si>
    <t>Ген. Чупринки 33</t>
  </si>
  <si>
    <t>Ген. Чупринки 47</t>
  </si>
  <si>
    <t>Ген. Чупринки 51</t>
  </si>
  <si>
    <t>Ген. Чупринки 53</t>
  </si>
  <si>
    <t>Ген. Чупринки 55а</t>
  </si>
  <si>
    <t>Ген. Чупринки 59</t>
  </si>
  <si>
    <t>Ген. Чупринки 63</t>
  </si>
  <si>
    <t>Ген. Чупринки 75</t>
  </si>
  <si>
    <t>Ген. Чупринки 76</t>
  </si>
  <si>
    <t>Ген. Чупринки 77</t>
  </si>
  <si>
    <t>Ген. Чупринки 77а</t>
  </si>
  <si>
    <t>Ген. Чупринки 78</t>
  </si>
  <si>
    <t>Ген. Чупринки 79</t>
  </si>
  <si>
    <t>Ген. Чупринки 80</t>
  </si>
  <si>
    <t>Горбачевського 15</t>
  </si>
  <si>
    <t>Горбачевського 17</t>
  </si>
  <si>
    <t>Горбачевського 17а</t>
  </si>
  <si>
    <t>Горбачевського 21</t>
  </si>
  <si>
    <t>Захарієвича 2</t>
  </si>
  <si>
    <t>Кастелівка 1</t>
  </si>
  <si>
    <t>Кастелівка 2</t>
  </si>
  <si>
    <t>Кастелівка 4</t>
  </si>
  <si>
    <t>Кастелівка 7</t>
  </si>
  <si>
    <t>Кастелівка 8</t>
  </si>
  <si>
    <t>Кастелівка 9</t>
  </si>
  <si>
    <t>Кастелівка 10</t>
  </si>
  <si>
    <t>Кастелівка 12</t>
  </si>
  <si>
    <t>Кастелівка 14</t>
  </si>
  <si>
    <t>Кастелівка 16</t>
  </si>
  <si>
    <t>Кастелівка 18</t>
  </si>
  <si>
    <t>Кастелівка 42</t>
  </si>
  <si>
    <t>Кастелівка 48</t>
  </si>
  <si>
    <t>Кастелівка 50</t>
  </si>
  <si>
    <t>Квітнева 10</t>
  </si>
  <si>
    <t>Квітнева 16</t>
  </si>
  <si>
    <t>Конотопська 2</t>
  </si>
  <si>
    <t>Конотопська 4</t>
  </si>
  <si>
    <t>Котляревського 8</t>
  </si>
  <si>
    <t>Котляревського 9</t>
  </si>
  <si>
    <t>Котляревського 11</t>
  </si>
  <si>
    <t>Котляревського 12</t>
  </si>
  <si>
    <t>Котляревського 13</t>
  </si>
  <si>
    <t>Котляревського 14</t>
  </si>
  <si>
    <t>Котляревського 14а</t>
  </si>
  <si>
    <t>Котляревського 16</t>
  </si>
  <si>
    <t>Котляревського 17</t>
  </si>
  <si>
    <t>Котляревського 18</t>
  </si>
  <si>
    <t>Котляревського 19</t>
  </si>
  <si>
    <t>Котляревського 20</t>
  </si>
  <si>
    <t>Котляревського 21</t>
  </si>
  <si>
    <t>Котляревського 22</t>
  </si>
  <si>
    <t>Котляревського 23</t>
  </si>
  <si>
    <t>Котляревського 24</t>
  </si>
  <si>
    <t>Котляревського 26</t>
  </si>
  <si>
    <t>Котляревського 26а</t>
  </si>
  <si>
    <t>Котляревського 28</t>
  </si>
  <si>
    <t>Котляревського 31</t>
  </si>
  <si>
    <t>Котляревського 33</t>
  </si>
  <si>
    <t>Котляревського 35</t>
  </si>
  <si>
    <t>В.Великого ,38</t>
  </si>
  <si>
    <t>Котляревського 35а</t>
  </si>
  <si>
    <t>Котляревського 37</t>
  </si>
  <si>
    <t>Котляревського 37а</t>
  </si>
  <si>
    <t>Котляревського 39</t>
  </si>
  <si>
    <t>Котляревського 40</t>
  </si>
  <si>
    <t>Володимира Великого, 20</t>
  </si>
  <si>
    <t>Володимира Великого, 26</t>
  </si>
  <si>
    <t>Володимира Великого, 28</t>
  </si>
  <si>
    <t>Володимира Великого, 34</t>
  </si>
  <si>
    <t>Володимира Великого, 36</t>
  </si>
  <si>
    <t>Володимира Великого, 40</t>
  </si>
  <si>
    <t>Володимира Великого, 42</t>
  </si>
  <si>
    <t>Володимира Великого, 44</t>
  </si>
  <si>
    <t>Володимира Великого, 48</t>
  </si>
  <si>
    <t>Володимира Великого, 30</t>
  </si>
  <si>
    <t>Володимира Великого, 32</t>
  </si>
  <si>
    <t>Володимира Великого, 38</t>
  </si>
  <si>
    <t>Володимира Великого, 1</t>
  </si>
  <si>
    <t>Володимира Великого, 3</t>
  </si>
  <si>
    <t>Володимира Великого, 5</t>
  </si>
  <si>
    <t>Володимира Великого, 11</t>
  </si>
  <si>
    <t>Володимира Великого, 13</t>
  </si>
  <si>
    <t>Володимира Великого, 15</t>
  </si>
  <si>
    <t>Володимира Великого, 17</t>
  </si>
  <si>
    <t>Володимира Великого, 19</t>
  </si>
  <si>
    <t>Володимира Великого, 35</t>
  </si>
  <si>
    <t>Володимира Великого, 37</t>
  </si>
  <si>
    <t>Володимира Великого, 39</t>
  </si>
  <si>
    <t>Володимира Великого, 41</t>
  </si>
  <si>
    <t>Володимира Великого, 43</t>
  </si>
  <si>
    <t>Володимира Великого, 51</t>
  </si>
  <si>
    <t>Володимира Великого, 53</t>
  </si>
  <si>
    <t>Володимира Великого, 57</t>
  </si>
  <si>
    <t>Володимира Великого, 59</t>
  </si>
  <si>
    <t>Володимира Великого, 29</t>
  </si>
  <si>
    <t>Володимира Великого, 31</t>
  </si>
  <si>
    <t>Володимира Великого, 103</t>
  </si>
  <si>
    <t>Володимира Великого, 105</t>
  </si>
  <si>
    <t>Володимира Великого, 109</t>
  </si>
  <si>
    <t>Володимира Великого, 111</t>
  </si>
  <si>
    <t>Володимира Великого, 113</t>
  </si>
  <si>
    <t>Володимира Великого, 117</t>
  </si>
  <si>
    <t>Володимира Великого, 121</t>
  </si>
  <si>
    <t>Володимира Великого, 65</t>
  </si>
  <si>
    <t>Володимира Великого, 67</t>
  </si>
  <si>
    <t>Володимира Великого, 69</t>
  </si>
  <si>
    <t>Володимира Великого, 71</t>
  </si>
  <si>
    <t>Володимира Великого, 73</t>
  </si>
  <si>
    <t>Володимира Великого, 75</t>
  </si>
  <si>
    <t>Володимира Великого, 79</t>
  </si>
  <si>
    <t>Володимира Великого, 83</t>
  </si>
  <si>
    <t>Володимира Великого, 85</t>
  </si>
  <si>
    <t>Володимира Великого, 89</t>
  </si>
  <si>
    <t>Володимира Великого, 91</t>
  </si>
  <si>
    <t>І.Айвазовского, 9</t>
  </si>
  <si>
    <t>І.Айвазовского, 10</t>
  </si>
  <si>
    <t>І.Айвазовского, 11</t>
  </si>
  <si>
    <t>І.Айвазовского, 12</t>
  </si>
  <si>
    <t>І.Айвазовского, 22</t>
  </si>
  <si>
    <t>М.Бойчука, 3</t>
  </si>
  <si>
    <t>М.Бойчука, 5</t>
  </si>
  <si>
    <t>М.Бойчука, 8</t>
  </si>
  <si>
    <t>М.Бойчука, 10</t>
  </si>
  <si>
    <t>М.Бойчука, 26</t>
  </si>
  <si>
    <t>М.Бойчука, 28</t>
  </si>
  <si>
    <t>М.Бойчука, 45</t>
  </si>
  <si>
    <t>С.Боткіна, 73</t>
  </si>
  <si>
    <t>А. Веделя, 1</t>
  </si>
  <si>
    <t>А. Веделя, 2</t>
  </si>
  <si>
    <t>А. Веделя, 3</t>
  </si>
  <si>
    <t>А. Веделя, 4</t>
  </si>
  <si>
    <t>А. Веделя, 5</t>
  </si>
  <si>
    <t>А. Веделя, 6</t>
  </si>
  <si>
    <t>А. Веделя, 7</t>
  </si>
  <si>
    <t>А. Веделя, 8</t>
  </si>
  <si>
    <t>А. Веделя, 9</t>
  </si>
  <si>
    <t>А. Веделя, 10</t>
  </si>
  <si>
    <t>Виноградна, 2</t>
  </si>
  <si>
    <t>Виноградна, 5</t>
  </si>
  <si>
    <t>Васильківського,10</t>
  </si>
  <si>
    <t>Васильківського,12</t>
  </si>
  <si>
    <t>Грюнвальдська,1</t>
  </si>
  <si>
    <t>Грюнвальдська,2</t>
  </si>
  <si>
    <t>Грюнвальдська,4</t>
  </si>
  <si>
    <t>Грюнвальдська,6</t>
  </si>
  <si>
    <t>Грюнвальдська,7</t>
  </si>
  <si>
    <t>Грюнвальдська,8</t>
  </si>
  <si>
    <t>Грюнвальдська,9</t>
  </si>
  <si>
    <t>Грюнвальдська,10</t>
  </si>
  <si>
    <t>Грюнвальдська,11</t>
  </si>
  <si>
    <t>Грюнвальдська,12</t>
  </si>
  <si>
    <t>Залізняка,10</t>
  </si>
  <si>
    <t>Залізняка,24</t>
  </si>
  <si>
    <t>Залізняка,34</t>
  </si>
  <si>
    <t>Київська,34</t>
  </si>
  <si>
    <t>Київська,36</t>
  </si>
  <si>
    <t>Київська,38</t>
  </si>
  <si>
    <t>Київська,39</t>
  </si>
  <si>
    <t>Київська,40</t>
  </si>
  <si>
    <t>Кокорудза,5</t>
  </si>
  <si>
    <t>Кокорудза,7</t>
  </si>
  <si>
    <t>Кокорудза,8</t>
  </si>
  <si>
    <t>Кокорудза,10</t>
  </si>
  <si>
    <t>Кокорудза,12</t>
  </si>
  <si>
    <t>Кокорудза,13</t>
  </si>
  <si>
    <t>Кокорудза,14</t>
  </si>
  <si>
    <t>Кокорудза,16</t>
  </si>
  <si>
    <t>Коновальця,3</t>
  </si>
  <si>
    <t>Коновальця,8</t>
  </si>
  <si>
    <t>Коновальця,10</t>
  </si>
  <si>
    <t>Коновальця,11б</t>
  </si>
  <si>
    <t>Коновальця,14</t>
  </si>
  <si>
    <t>Коновальця,15</t>
  </si>
  <si>
    <t>Антоновича,7</t>
  </si>
  <si>
    <t>Коновальця,17</t>
  </si>
  <si>
    <t>Коновальця,18</t>
  </si>
  <si>
    <t>Коновальця,19</t>
  </si>
  <si>
    <t>Коновальця,23</t>
  </si>
  <si>
    <t>Коновальця,25</t>
  </si>
  <si>
    <t>Коновальця,25/а</t>
  </si>
  <si>
    <t>Коновальця,27</t>
  </si>
  <si>
    <t>Коновальця,29</t>
  </si>
  <si>
    <t>Коновальця,30</t>
  </si>
  <si>
    <t>Коновальця,31</t>
  </si>
  <si>
    <t>Коновальця,32</t>
  </si>
  <si>
    <t>Коновальця,34</t>
  </si>
  <si>
    <t>Коновальця,35</t>
  </si>
  <si>
    <t>Коновальця,36</t>
  </si>
  <si>
    <t>Коновальця,37</t>
  </si>
  <si>
    <t>Коновальця,40</t>
  </si>
  <si>
    <t>Коновальця,42</t>
  </si>
  <si>
    <t>Коновальця,43</t>
  </si>
  <si>
    <t>Коновальця,44/а</t>
  </si>
  <si>
    <t>Коновальця,46</t>
  </si>
  <si>
    <t>Коновальця,50</t>
  </si>
  <si>
    <t>Коновальця,51</t>
  </si>
  <si>
    <t>Коновальця,52</t>
  </si>
  <si>
    <t>Коновальця,53</t>
  </si>
  <si>
    <t>Коновальця,54</t>
  </si>
  <si>
    <t>Коновальця,54/а</t>
  </si>
  <si>
    <t>Коновальця,54/б</t>
  </si>
  <si>
    <t>Коновальця,58</t>
  </si>
  <si>
    <t>Коновальця,60</t>
  </si>
  <si>
    <t>Коновальця,60/а</t>
  </si>
  <si>
    <t>Коновальця,61</t>
  </si>
  <si>
    <t>Коновальця,62</t>
  </si>
  <si>
    <t>Коновальця,64</t>
  </si>
  <si>
    <t>Коновальця,67</t>
  </si>
  <si>
    <t>Коновальця,69</t>
  </si>
  <si>
    <t>Коновальця,73</t>
  </si>
  <si>
    <t>Коновальця,75</t>
  </si>
  <si>
    <t>Мельника,2</t>
  </si>
  <si>
    <t>Мельника,4</t>
  </si>
  <si>
    <t>Мельника,5</t>
  </si>
  <si>
    <t>Мельника,6</t>
  </si>
  <si>
    <t>Мельника,6/а</t>
  </si>
  <si>
    <t>Мельника,7</t>
  </si>
  <si>
    <t>Мельника,8/а</t>
  </si>
  <si>
    <t>Мельника,10</t>
  </si>
  <si>
    <t>Опільського,2</t>
  </si>
  <si>
    <t>Опільського,3</t>
  </si>
  <si>
    <t>Опільського,4</t>
  </si>
  <si>
    <t>Опільського,5</t>
  </si>
  <si>
    <t>Опільського,6</t>
  </si>
  <si>
    <t>Опільського,7</t>
  </si>
  <si>
    <t>Опільського,9</t>
  </si>
  <si>
    <t>Русових,1</t>
  </si>
  <si>
    <t>Русових,2</t>
  </si>
  <si>
    <t>Русових,5</t>
  </si>
  <si>
    <t>Русових,6</t>
  </si>
  <si>
    <t>Русових,6/а</t>
  </si>
  <si>
    <t>Русових,7</t>
  </si>
  <si>
    <t>Русових,8</t>
  </si>
  <si>
    <t>Русових,10</t>
  </si>
  <si>
    <t>Сельських,7</t>
  </si>
  <si>
    <t>Художня,2</t>
  </si>
  <si>
    <t>Художня,4</t>
  </si>
  <si>
    <t>Художня,5</t>
  </si>
  <si>
    <t>Художня,7</t>
  </si>
  <si>
    <t>Всього</t>
  </si>
  <si>
    <t>Стрийська,108а</t>
  </si>
  <si>
    <t>Стрийська,108б</t>
  </si>
  <si>
    <t>Стрийська,108в</t>
  </si>
  <si>
    <t>Стрийська,108д</t>
  </si>
  <si>
    <t>Стрийська,108є</t>
  </si>
  <si>
    <t>Лазаренка, 3</t>
  </si>
  <si>
    <t>Стрийська,50</t>
  </si>
  <si>
    <t>Стрийська,52</t>
  </si>
  <si>
    <t>Стрийська,54</t>
  </si>
  <si>
    <t>Стрийська,56</t>
  </si>
  <si>
    <t>Стрийська,58</t>
  </si>
  <si>
    <t>Стрийська,60</t>
  </si>
  <si>
    <t>Стрийська,62</t>
  </si>
  <si>
    <t>Стрийська,64</t>
  </si>
  <si>
    <t>Стрийська,66</t>
  </si>
  <si>
    <t>Стрийська,68</t>
  </si>
  <si>
    <t>Стрийська,70</t>
  </si>
  <si>
    <t>Стрийська,72</t>
  </si>
  <si>
    <t>Стрийська,74</t>
  </si>
  <si>
    <t>Стрийська,76</t>
  </si>
  <si>
    <t>Стрийська,76а</t>
  </si>
  <si>
    <t>Стрийська,76б</t>
  </si>
  <si>
    <t>Стрийська,76в</t>
  </si>
  <si>
    <t>Жуковського 2</t>
  </si>
  <si>
    <t>Жуковського 6</t>
  </si>
  <si>
    <t>Жуковського 8</t>
  </si>
  <si>
    <t>Жуковського 10</t>
  </si>
  <si>
    <t>Жуковського 11</t>
  </si>
  <si>
    <t>Жуковського 13</t>
  </si>
  <si>
    <t>Левинського 1</t>
  </si>
  <si>
    <t>Левинського 2</t>
  </si>
  <si>
    <t>Левинського 3</t>
  </si>
  <si>
    <t>Левинського 4</t>
  </si>
  <si>
    <t>Левинського 6</t>
  </si>
  <si>
    <t>Ген. Чупринки 16</t>
  </si>
  <si>
    <t>Ген. Чупринки 16а</t>
  </si>
  <si>
    <t>Ген. Чупринки 18</t>
  </si>
  <si>
    <t>Ген. Чупринки 20</t>
  </si>
  <si>
    <t>Ген. Чупринки 22</t>
  </si>
  <si>
    <t>Ген. Чупринки 24</t>
  </si>
  <si>
    <t>Ген. Чупринки 26</t>
  </si>
  <si>
    <t>Ген. Чупринки 28</t>
  </si>
  <si>
    <t>Ген. Чупринки 30</t>
  </si>
  <si>
    <t>Ген. Чупринки 32</t>
  </si>
  <si>
    <t>Ген. Чупринки 34</t>
  </si>
  <si>
    <t>Кульпарківська, 5</t>
  </si>
  <si>
    <t>Кульпарківська, 11</t>
  </si>
  <si>
    <t>Кульпарківська, 15</t>
  </si>
  <si>
    <t>Кульпарківська, 17</t>
  </si>
  <si>
    <t>Кульпарківська, 19</t>
  </si>
  <si>
    <t>Кульпарківська, 23</t>
  </si>
  <si>
    <t>Кульпарківська, 25</t>
  </si>
  <si>
    <t>Кульпарківська, 26</t>
  </si>
  <si>
    <t>Кульпарківська, 29</t>
  </si>
  <si>
    <t>Кульпарківська, 36/42</t>
  </si>
  <si>
    <t>Ліська, 3</t>
  </si>
  <si>
    <t>Ліська, 4</t>
  </si>
  <si>
    <t>Ліська, 5</t>
  </si>
  <si>
    <t>Ліська, 6</t>
  </si>
  <si>
    <t>Ліська, 8</t>
  </si>
  <si>
    <t>Ліська, 10</t>
  </si>
  <si>
    <t>Ліська, 15</t>
  </si>
  <si>
    <t>Липнева, 2</t>
  </si>
  <si>
    <t>Липнева, 3</t>
  </si>
  <si>
    <t>Липнева, 4</t>
  </si>
  <si>
    <t>Липнева, 6</t>
  </si>
  <si>
    <t>Липнева, 7</t>
  </si>
  <si>
    <t>Липнева, 8</t>
  </si>
  <si>
    <t>Липнева, 9</t>
  </si>
  <si>
    <t>Липнева, 10</t>
  </si>
  <si>
    <t>Любінська, 21</t>
  </si>
  <si>
    <t>Любінська, 23</t>
  </si>
  <si>
    <t>Любінська, 27</t>
  </si>
  <si>
    <t>Я.Пастернака, 2</t>
  </si>
  <si>
    <t>Я.Пастернака, 4</t>
  </si>
  <si>
    <t>Я.Пастернака, 6</t>
  </si>
  <si>
    <t>В.Поліщука, 77</t>
  </si>
  <si>
    <t>В.Поліщука, 78</t>
  </si>
  <si>
    <t>В.Поліщука, 79</t>
  </si>
  <si>
    <t>В.Поліщука, 81</t>
  </si>
  <si>
    <t>В.Поліщука, 83</t>
  </si>
  <si>
    <t>В.Поліщука, 86</t>
  </si>
  <si>
    <t>В.Поліщука, 87</t>
  </si>
  <si>
    <t>М.Сар'яна, 3</t>
  </si>
  <si>
    <t>М.Сар'яна, 5</t>
  </si>
  <si>
    <t>М.Сар'яна, 6</t>
  </si>
  <si>
    <t>Скісна, 2</t>
  </si>
  <si>
    <t>Скісна, 4</t>
  </si>
  <si>
    <t>Скісна, 6</t>
  </si>
  <si>
    <t>Скісна, 8</t>
  </si>
  <si>
    <t>Скісна, 10</t>
  </si>
  <si>
    <t>Скісна, 12</t>
  </si>
  <si>
    <t>С.Смаль-Стоцького, 10</t>
  </si>
  <si>
    <t>С.Смаль-Стоцького, 12</t>
  </si>
  <si>
    <t>С.Смаль-Стоцького, 14</t>
  </si>
  <si>
    <t>С.Смаль-Стоцького, 24</t>
  </si>
  <si>
    <t>С.Смаль-Стоцького, 26</t>
  </si>
  <si>
    <t>С.Смаль-Стоцького, 30</t>
  </si>
  <si>
    <t>С.Смаль-Стоцького, 34</t>
  </si>
  <si>
    <t>С.Смаль-Стоцького, 36</t>
  </si>
  <si>
    <t>І.Тобілевича, 3</t>
  </si>
  <si>
    <t>І.Тобілевича, 4</t>
  </si>
  <si>
    <t>І.Тобілевича, 5</t>
  </si>
  <si>
    <t>І.Тобілевича, 6</t>
  </si>
  <si>
    <t>І.Тобілевича, 7</t>
  </si>
  <si>
    <t>І.Тобілевича, 9</t>
  </si>
  <si>
    <t>І.Тобілевича, 11</t>
  </si>
  <si>
    <t>І.Тобілевича, 12</t>
  </si>
  <si>
    <t>Героїв УПА, 3</t>
  </si>
  <si>
    <t>Героїв УПА, 4</t>
  </si>
  <si>
    <t>Героїв УПА, 5</t>
  </si>
  <si>
    <t>Героїв УПА, 6</t>
  </si>
  <si>
    <t>Героїв УПА, 7</t>
  </si>
  <si>
    <t>Героїв УПА, 8</t>
  </si>
  <si>
    <t>Героїв УПА, 9</t>
  </si>
  <si>
    <t>Героїв УПА, 10</t>
  </si>
  <si>
    <t>Героїв УПА, 12</t>
  </si>
  <si>
    <t>Героїв УПА, 13</t>
  </si>
  <si>
    <t>Героїв УПА, 14</t>
  </si>
  <si>
    <t>Героїв УПА, 15</t>
  </si>
  <si>
    <t>Героїв УПА, 16</t>
  </si>
  <si>
    <t>Героїв УПА, 17</t>
  </si>
  <si>
    <t>Героїв УПА, 18</t>
  </si>
  <si>
    <t>Героїв УПА, 19</t>
  </si>
  <si>
    <t>Героїв УПА, 21</t>
  </si>
  <si>
    <t>Героїв УПА, 22</t>
  </si>
  <si>
    <t>Героїв УПА, 24</t>
  </si>
  <si>
    <t>Героїв УПА, 26</t>
  </si>
  <si>
    <t>Героїв УПА, 28</t>
  </si>
  <si>
    <t>Героїв УПА, 30</t>
  </si>
  <si>
    <t>Героїв УПА, 36</t>
  </si>
  <si>
    <t>Героїв УПА, 37</t>
  </si>
  <si>
    <t>Героїв УПА, 38</t>
  </si>
  <si>
    <t>Героїв УПА, 40</t>
  </si>
  <si>
    <t>Героїв УПА, 44</t>
  </si>
  <si>
    <t>Героїв УПА, 45</t>
  </si>
  <si>
    <t>Героїв УПА, 46</t>
  </si>
  <si>
    <t>Героїв УПА, 47</t>
  </si>
  <si>
    <t>Героїв УПА, 48</t>
  </si>
  <si>
    <t>Героїв УПА, 49</t>
  </si>
  <si>
    <t>Героїв УПА, 50</t>
  </si>
  <si>
    <t>Героїв УПА, 52</t>
  </si>
  <si>
    <t>Героїв УПА, 54</t>
  </si>
  <si>
    <t>Героїв УПА, 63</t>
  </si>
  <si>
    <t>Героїв УПА, 76</t>
  </si>
  <si>
    <t>Героїв УПА, 78</t>
  </si>
  <si>
    <t>Ю.Федьковича, 3</t>
  </si>
  <si>
    <t>Ю.Федьковича, 4</t>
  </si>
  <si>
    <t>Ю.Федьковича, 5</t>
  </si>
  <si>
    <t>Ю.Федьковича, 6</t>
  </si>
  <si>
    <t>Ю.Федьковича, 7</t>
  </si>
  <si>
    <t>Ю.Федьковича, 8</t>
  </si>
  <si>
    <t>Ю.Федьковича, 9</t>
  </si>
  <si>
    <t>Ю.Федьковича, 10</t>
  </si>
  <si>
    <t>Ю.Федьковича, 11</t>
  </si>
  <si>
    <t>Ю.Федьковича, 12</t>
  </si>
  <si>
    <t>Ю.Федьковича, 13</t>
  </si>
  <si>
    <t>Ю.Федьковича, 14</t>
  </si>
  <si>
    <t>Ю.Федьковича, 15</t>
  </si>
  <si>
    <t>Ю.Федьковича, 16</t>
  </si>
  <si>
    <t>Ю.Федьковича, 17</t>
  </si>
  <si>
    <t>Ю.Федьковича, 18</t>
  </si>
  <si>
    <t>Ю.Федьковича, 19</t>
  </si>
  <si>
    <t>Ю.Федьковича, 20</t>
  </si>
  <si>
    <t>Ю.Федьковича, 21</t>
  </si>
  <si>
    <t>вул.Героїв УПА,61/а</t>
  </si>
  <si>
    <t>вул.Героїв УПА,63</t>
  </si>
  <si>
    <t>вул.Героїв УПА,76</t>
  </si>
  <si>
    <t>вул.Героїв УПА,76/а</t>
  </si>
  <si>
    <t>вул.Героїв УПА,78</t>
  </si>
  <si>
    <t>вул.Героїв УПА,78/а</t>
  </si>
  <si>
    <t>вул.Героїв УПА,78б</t>
  </si>
  <si>
    <t>Гвардійська,12</t>
  </si>
  <si>
    <t>Гвардійська,14</t>
  </si>
  <si>
    <t>Гвардійська,16</t>
  </si>
  <si>
    <t>Гвардійська,18</t>
  </si>
  <si>
    <t>Гвардійська,20</t>
  </si>
  <si>
    <t>Гвардійська,28</t>
  </si>
  <si>
    <t>Гвардійська,28а</t>
  </si>
  <si>
    <t>Гвардійська,30</t>
  </si>
  <si>
    <t>Гвардійська,30а</t>
  </si>
  <si>
    <t>Гвардійська,40</t>
  </si>
  <si>
    <t>Засядька,3</t>
  </si>
  <si>
    <t>Карпинця,1</t>
  </si>
  <si>
    <t>Карпинця,4</t>
  </si>
  <si>
    <t>Карпинця,6</t>
  </si>
  <si>
    <t>Карпинця,7</t>
  </si>
  <si>
    <t>Карпинця,17</t>
  </si>
  <si>
    <t>Карпинця,18а</t>
  </si>
  <si>
    <t>Карпинця,19</t>
  </si>
  <si>
    <t>Карпинця,21</t>
  </si>
  <si>
    <t>Княгині Ольги,7</t>
  </si>
  <si>
    <t>Княгині Ольги,9</t>
  </si>
  <si>
    <t>Княгині Ольги,11</t>
  </si>
  <si>
    <t>Зиг-заг,18</t>
  </si>
  <si>
    <t>Княгині Ольги,53</t>
  </si>
  <si>
    <t>Княгині Ольги,59</t>
  </si>
  <si>
    <t>Княгині Ольги,59а</t>
  </si>
  <si>
    <t>Княгині Ольги, 59б</t>
  </si>
  <si>
    <t>Княгині Ольги,61</t>
  </si>
  <si>
    <t>Ковалева, 1</t>
  </si>
  <si>
    <t>Ковалева, 10</t>
  </si>
  <si>
    <t>Ковалева, 16</t>
  </si>
  <si>
    <t>Ковалева, 18</t>
  </si>
  <si>
    <t>Ковалева, 22</t>
  </si>
  <si>
    <t>Ковалева, 24</t>
  </si>
  <si>
    <t>Ковалева, 27</t>
  </si>
  <si>
    <t>Куликівська,7</t>
  </si>
  <si>
    <t>Куликівська,10</t>
  </si>
  <si>
    <t>Куликівська,12</t>
  </si>
  <si>
    <t>Куликівська,13</t>
  </si>
  <si>
    <t>Куликівська,14</t>
  </si>
  <si>
    <t>Куликівська,20</t>
  </si>
  <si>
    <t>Куликівська,36</t>
  </si>
  <si>
    <t>Куликівська,58</t>
  </si>
  <si>
    <t>Лазаренка,5</t>
  </si>
  <si>
    <t>Лазаренка,7</t>
  </si>
  <si>
    <t>Лазаренка,7а</t>
  </si>
  <si>
    <t>Лазаренка,8</t>
  </si>
  <si>
    <t>Лазаренка,9</t>
  </si>
  <si>
    <t>Лазаренка,11</t>
  </si>
  <si>
    <t>Лазаренка,15</t>
  </si>
  <si>
    <t>Лазаренка,23</t>
  </si>
  <si>
    <t>Лазаренка,34</t>
  </si>
  <si>
    <t>Лукаша,3</t>
  </si>
  <si>
    <t>Музики,41</t>
  </si>
  <si>
    <t>Музики,43</t>
  </si>
  <si>
    <t>Музики,47</t>
  </si>
  <si>
    <t>Музики,62</t>
  </si>
  <si>
    <t>Музики,64</t>
  </si>
  <si>
    <t>Музики,66</t>
  </si>
  <si>
    <t>Музики,68</t>
  </si>
  <si>
    <t>Музики,70</t>
  </si>
  <si>
    <t>Остроградських,10</t>
  </si>
  <si>
    <t>Остроградських,12</t>
  </si>
  <si>
    <t>Похила,2</t>
  </si>
  <si>
    <t>Похила,4</t>
  </si>
  <si>
    <t>Похила,5</t>
  </si>
  <si>
    <t>Похила,7</t>
  </si>
  <si>
    <t>Похила,12</t>
  </si>
  <si>
    <t>Ревуцького,11</t>
  </si>
  <si>
    <t>Ревуцького,13</t>
  </si>
  <si>
    <t>Ревуцького,15</t>
  </si>
  <si>
    <t>Ревуцького,21</t>
  </si>
  <si>
    <t>Ревуцького,23</t>
  </si>
  <si>
    <t>Ревуцького,24</t>
  </si>
  <si>
    <t>Сахарова,15</t>
  </si>
  <si>
    <t>Сахарова,15А</t>
  </si>
  <si>
    <t>Сахарова,17</t>
  </si>
  <si>
    <t>Сахарова,19</t>
  </si>
  <si>
    <t>Сахарова,56</t>
  </si>
  <si>
    <t>Сахарова,58</t>
  </si>
  <si>
    <t>Сахарова,60</t>
  </si>
  <si>
    <t>Сахарова,76</t>
  </si>
  <si>
    <t>Слов"янська,2</t>
  </si>
  <si>
    <t>Слов"янська,4</t>
  </si>
  <si>
    <t>Стрийська,78</t>
  </si>
  <si>
    <t>Стрийська,80</t>
  </si>
  <si>
    <t>Стрийська,82</t>
  </si>
  <si>
    <t>Стрийська,84</t>
  </si>
  <si>
    <t>Стрийська,86</t>
  </si>
  <si>
    <t>Стрийська,86а</t>
  </si>
  <si>
    <t>Стрийська,86б</t>
  </si>
  <si>
    <t>Стрийська,94</t>
  </si>
  <si>
    <t>Стрийська,96</t>
  </si>
  <si>
    <t>Яреми,4</t>
  </si>
  <si>
    <t>Яреми,5</t>
  </si>
  <si>
    <t>ЛКП "Сонячне"</t>
  </si>
  <si>
    <t>Айвазовского9</t>
  </si>
  <si>
    <t>Айвазовского10</t>
  </si>
  <si>
    <t>Айвазовского11</t>
  </si>
  <si>
    <t>Айвазовского12</t>
  </si>
  <si>
    <t>Айвазовского22</t>
  </si>
  <si>
    <t>Бойчука3</t>
  </si>
  <si>
    <t>Бойчука5</t>
  </si>
  <si>
    <t>Бойчука8</t>
  </si>
  <si>
    <t>Бойчука10</t>
  </si>
  <si>
    <t>Бойчука26</t>
  </si>
  <si>
    <t>Бойчука28</t>
  </si>
  <si>
    <t>Бойчука45</t>
  </si>
  <si>
    <t>Боткіна 73</t>
  </si>
  <si>
    <t>Веделя А 1</t>
  </si>
  <si>
    <t>Веделя А 2</t>
  </si>
  <si>
    <t>Веделя А 3</t>
  </si>
  <si>
    <t>Веделя А 4</t>
  </si>
  <si>
    <t>Веделя А 5</t>
  </si>
  <si>
    <t>Веделя А 6</t>
  </si>
  <si>
    <t>Веделя А 7</t>
  </si>
  <si>
    <t>Спокійна, 19</t>
  </si>
  <si>
    <t>Спокійна, 25</t>
  </si>
  <si>
    <t>І.Сулими, 4</t>
  </si>
  <si>
    <t>І.Сулими, 9</t>
  </si>
  <si>
    <t>І.Сулими, 10</t>
  </si>
  <si>
    <t>І.Сулими, 20</t>
  </si>
  <si>
    <t>І.Сулими, 23</t>
  </si>
  <si>
    <t>І.Сулими, 26</t>
  </si>
  <si>
    <t>І.Сулими, 34</t>
  </si>
  <si>
    <t>І.Сулими, 39</t>
  </si>
  <si>
    <t>І.Сулими, 41</t>
  </si>
  <si>
    <t>Суха, 19</t>
  </si>
  <si>
    <t>Суха, 21</t>
  </si>
  <si>
    <t>О.Терлецького, 5</t>
  </si>
  <si>
    <t>О.Терлецького, 7</t>
  </si>
  <si>
    <t>О.Терлецького, 11</t>
  </si>
  <si>
    <t>О.Терлецького, 23</t>
  </si>
  <si>
    <t>О.Терлецького, 75</t>
  </si>
  <si>
    <t>Зигзаг, 18</t>
  </si>
  <si>
    <t>Героїв УПА, 76 (гуртожиток)</t>
  </si>
  <si>
    <t>Наукова, 2</t>
  </si>
  <si>
    <t>Наукова, 4</t>
  </si>
  <si>
    <t>Наукова, 6</t>
  </si>
  <si>
    <t>Наукова, 8</t>
  </si>
  <si>
    <t>Наукова, 10</t>
  </si>
  <si>
    <t>Наукова, 12</t>
  </si>
  <si>
    <t>Наукова, 18</t>
  </si>
  <si>
    <t>Наукова, 24</t>
  </si>
  <si>
    <t>Наукова, 20</t>
  </si>
  <si>
    <t>Наукова, 26</t>
  </si>
  <si>
    <t>Наукова, 28</t>
  </si>
  <si>
    <t>Наукова, 30</t>
  </si>
  <si>
    <t>Наукова, 34</t>
  </si>
  <si>
    <t>Стрийська, 104</t>
  </si>
  <si>
    <t>Стрийська, 148</t>
  </si>
  <si>
    <t>І.Рубчака, 14</t>
  </si>
  <si>
    <t>Тролейбусна, 6</t>
  </si>
  <si>
    <t>Тролейбусна, 12</t>
  </si>
  <si>
    <t>Тролейбусна, 10</t>
  </si>
  <si>
    <t>Тролейбусна, 7</t>
  </si>
  <si>
    <t>Наукова, 13</t>
  </si>
  <si>
    <t>Наукова, 15</t>
  </si>
  <si>
    <t>Наукова, 19</t>
  </si>
  <si>
    <t>Наукова, 21</t>
  </si>
  <si>
    <t>Наукова, 31</t>
  </si>
  <si>
    <t>Наукова, 33</t>
  </si>
  <si>
    <t>Наукова, 37</t>
  </si>
  <si>
    <t>Наукова, 39</t>
  </si>
  <si>
    <t>Наукова, 55</t>
  </si>
  <si>
    <t>Наукова, 57</t>
  </si>
  <si>
    <t>І.Пулюя, 1</t>
  </si>
  <si>
    <t>І.Пулюя, 9</t>
  </si>
  <si>
    <t>І.Пулюя, 11</t>
  </si>
  <si>
    <t>І.Пулюя, 19</t>
  </si>
  <si>
    <t>І.Пулюя, 21</t>
  </si>
  <si>
    <t>І.Пулюя, 25</t>
  </si>
  <si>
    <t>І.Пулюя, 26</t>
  </si>
  <si>
    <t>І.Пулюя, 29</t>
  </si>
  <si>
    <t>І.Пулюя, 8</t>
  </si>
  <si>
    <t>І.Пулюя, 3</t>
  </si>
  <si>
    <t>І.Пулюя, 5</t>
  </si>
  <si>
    <t>І.Пулюя, 2</t>
  </si>
  <si>
    <t>І.Пулюя, 4</t>
  </si>
  <si>
    <t>Наукова, 9</t>
  </si>
  <si>
    <t>Наукова, 11</t>
  </si>
  <si>
    <t>Наукова, 61</t>
  </si>
  <si>
    <t>Наукова, 43</t>
  </si>
  <si>
    <t>І.Пулюя, 6</t>
  </si>
  <si>
    <t>І.Пулюя, 12</t>
  </si>
  <si>
    <t>І.Пулюя, 18</t>
  </si>
  <si>
    <t>І.Пулюя,  32</t>
  </si>
  <si>
    <t>Наукова, 53</t>
  </si>
  <si>
    <t>Кульпарківська, 141</t>
  </si>
  <si>
    <t>Кульпарківська, 143</t>
  </si>
  <si>
    <t>Кульпарківська, 145</t>
  </si>
  <si>
    <t>Кульпарківська, 147</t>
  </si>
  <si>
    <t>Кульпарківська, 121</t>
  </si>
  <si>
    <t>Кульпарківська, 123</t>
  </si>
  <si>
    <t>Кульпарківська, 125</t>
  </si>
  <si>
    <t>Кульпарківська, 129</t>
  </si>
  <si>
    <t>Кульпарківська, 133</t>
  </si>
  <si>
    <t>Кульпарківська, 135</t>
  </si>
  <si>
    <t>Наукова, 44</t>
  </si>
  <si>
    <t>Наукова, 46</t>
  </si>
  <si>
    <t>Наукова, 48</t>
  </si>
  <si>
    <t>Наукова, 50</t>
  </si>
  <si>
    <t>Наукова, 52</t>
  </si>
  <si>
    <t>Наукова, 62</t>
  </si>
  <si>
    <t>Наукова, 64</t>
  </si>
  <si>
    <t>Наукова, 74</t>
  </si>
  <si>
    <t>Наукова, 86</t>
  </si>
  <si>
    <t>Наукова, 94</t>
  </si>
  <si>
    <t>Наукова, 112</t>
  </si>
  <si>
    <t>Наукова, 114</t>
  </si>
  <si>
    <t>Наукова, 116</t>
  </si>
  <si>
    <t>В.Симоненка, 3</t>
  </si>
  <si>
    <t>В.Симоненка, 7</t>
  </si>
  <si>
    <t>В.Симоненка, 12</t>
  </si>
  <si>
    <t>В.Симоненка, 18</t>
  </si>
  <si>
    <t>В.Симоненка, 20</t>
  </si>
  <si>
    <t>В.Симоненка, 22</t>
  </si>
  <si>
    <t>В.Симоненка, 1</t>
  </si>
  <si>
    <t>В.Симоненка, 9</t>
  </si>
  <si>
    <t>В.Симоненка, 11</t>
  </si>
  <si>
    <t>Наукова, 54</t>
  </si>
  <si>
    <t>Наукова, 56</t>
  </si>
  <si>
    <t>Наукова, 58</t>
  </si>
  <si>
    <t>Наукова, 66</t>
  </si>
  <si>
    <t>Наукова, 76</t>
  </si>
  <si>
    <t>Наукова, 82</t>
  </si>
  <si>
    <t>Наукова, 100</t>
  </si>
  <si>
    <t>Наукова, 102</t>
  </si>
  <si>
    <t>Наукова, 104</t>
  </si>
  <si>
    <t>Наукова, 106</t>
  </si>
  <si>
    <t>Наукова, 110</t>
  </si>
  <si>
    <t>Володимира Великого, 63 -1 п-д</t>
  </si>
  <si>
    <t>Володимира Великого, 63 2-12 п-д</t>
  </si>
  <si>
    <t>В.Великого26</t>
  </si>
  <si>
    <t>В.Великого28</t>
  </si>
  <si>
    <t>В.Великого34</t>
  </si>
  <si>
    <t>В.Великого36</t>
  </si>
  <si>
    <t>В.Великого40</t>
  </si>
  <si>
    <t>В.Великого42</t>
  </si>
  <si>
    <t>В.Великого44</t>
  </si>
  <si>
    <t>В.Великого48</t>
  </si>
  <si>
    <t>В.Великого48а</t>
  </si>
  <si>
    <t>Грабянки7</t>
  </si>
  <si>
    <t>Грабянки9</t>
  </si>
  <si>
    <t>Грабянки13</t>
  </si>
  <si>
    <t>Жемчужнікова 1</t>
  </si>
  <si>
    <t>Жемчужнікова 3</t>
  </si>
  <si>
    <t>Жемчужнікова 7</t>
  </si>
  <si>
    <t>Жемчужнікова 9</t>
  </si>
  <si>
    <t>Жемчужнікова 11</t>
  </si>
  <si>
    <t>Жемчужнікова 13</t>
  </si>
  <si>
    <t>Жемчужнікова 17</t>
  </si>
  <si>
    <t>Керамічна4</t>
  </si>
  <si>
    <t>Площа нежитлових приміщень власних</t>
  </si>
  <si>
    <t>Кількість нежитлових приміщень викуплених</t>
  </si>
  <si>
    <t>Витрати на обслуговування внутрішньобудинкових систем холодного водопостачання по ЛКП Франківського району</t>
  </si>
  <si>
    <t>Витрати на обслуговування внутрішньобудинкових систем водовідведення  по ЛКП Франківського району</t>
  </si>
  <si>
    <t xml:space="preserve">Витрати на обслуговування внутрішньобудинкових систем холодного водопостачання </t>
  </si>
  <si>
    <t>Витрати на обслуговування внутрішньобудинкових систем водовідведення</t>
  </si>
  <si>
    <t>Витрати на обслуговування внутрішньобудинкових систем центрального опалення по ЛКП Франківського району</t>
  </si>
  <si>
    <t>Витрати на обслуговування внутрішньобудинкових систем центрального опалення</t>
  </si>
  <si>
    <t>Витрати на обслуговування внутрішньобудинкових систем гарячого водопостачання  по ЛКП Франківського району</t>
  </si>
  <si>
    <t>Витрати на обслуговування внутрішньобудинкових систем гарячого водопостачання</t>
  </si>
  <si>
    <t>Керамічна16</t>
  </si>
  <si>
    <t>Кн.Ольги 102</t>
  </si>
  <si>
    <t>Кобилиці19</t>
  </si>
  <si>
    <t>Кобилиці27</t>
  </si>
  <si>
    <t>Кобилиці29</t>
  </si>
  <si>
    <t>Кобилиці 38</t>
  </si>
  <si>
    <t>Кобилиці40</t>
  </si>
  <si>
    <t>Молдавська2</t>
  </si>
  <si>
    <t>Молдавська43</t>
  </si>
  <si>
    <t>Музики 33</t>
  </si>
  <si>
    <t>Музики 34</t>
  </si>
  <si>
    <t>Музики 36</t>
  </si>
  <si>
    <t>Музики 48</t>
  </si>
  <si>
    <t>Перфецького3</t>
  </si>
  <si>
    <t>Перфецького13</t>
  </si>
  <si>
    <t>РАЗОМ</t>
  </si>
  <si>
    <t>ЛКП "Навколо базару"</t>
  </si>
  <si>
    <t>вул.Ст.Бандери,89</t>
  </si>
  <si>
    <t>вул.Боберського,4</t>
  </si>
  <si>
    <t>вул.Боберського,5/а</t>
  </si>
  <si>
    <t>вул.Боберського,6</t>
  </si>
  <si>
    <t>Тролейбусна,7</t>
  </si>
  <si>
    <t>вул.Боберського,8</t>
  </si>
  <si>
    <t>вул.Боберського,10</t>
  </si>
  <si>
    <t>вул.Боберського,12</t>
  </si>
  <si>
    <t>вул.Боберського,15</t>
  </si>
  <si>
    <t>вул.Боберського,18</t>
  </si>
  <si>
    <t>вул.Боберського,19</t>
  </si>
  <si>
    <t>вул.Боберського,21</t>
  </si>
  <si>
    <t>вул.Городоцька,131</t>
  </si>
  <si>
    <t>вул.Городоцька,133</t>
  </si>
  <si>
    <t>вул.Городоцька,135</t>
  </si>
  <si>
    <t>вул.Городоцька,137</t>
  </si>
  <si>
    <t>вул.Городоцька,141</t>
  </si>
  <si>
    <t>вул.Городоцька,143</t>
  </si>
  <si>
    <t>вул.Городоцька,145</t>
  </si>
  <si>
    <t>вул.Городоцька,147</t>
  </si>
  <si>
    <t>вул.Городоцька,149</t>
  </si>
  <si>
    <t>вул.Городоцька,151</t>
  </si>
  <si>
    <t>вул.Городоцька,159</t>
  </si>
  <si>
    <t>вул.Городоцька,163</t>
  </si>
  <si>
    <t>вул.Городоцька,165</t>
  </si>
  <si>
    <t>вул.Городоцька,167</t>
  </si>
  <si>
    <t>вул.Городоцька,169</t>
  </si>
  <si>
    <t>вул.Городоцька,171</t>
  </si>
  <si>
    <t>вул.Городоцька,173</t>
  </si>
  <si>
    <t>вул.Городоцька,175</t>
  </si>
  <si>
    <t>вул.Городоцька,177</t>
  </si>
  <si>
    <t>вул.Городоцька,181</t>
  </si>
  <si>
    <t>Пулюя,6</t>
  </si>
  <si>
    <t>Пулюя,12</t>
  </si>
  <si>
    <t>Пулюя,18</t>
  </si>
  <si>
    <t>Наукова,53</t>
  </si>
  <si>
    <t>вул.Городоцька,189</t>
  </si>
  <si>
    <t>вул.Городоцька,199</t>
  </si>
  <si>
    <t>вул.Городоцька,201</t>
  </si>
  <si>
    <t>В.Великого ,30</t>
  </si>
  <si>
    <t>В.Великого32</t>
  </si>
  <si>
    <t>Кобилиці29а</t>
  </si>
  <si>
    <t>вул.Городоцька,203</t>
  </si>
  <si>
    <t xml:space="preserve">вул.Горської,1 </t>
  </si>
  <si>
    <t>вул.Горської,3</t>
  </si>
  <si>
    <t>вул.Горської,5</t>
  </si>
  <si>
    <t xml:space="preserve">вул.Горської,9 </t>
  </si>
  <si>
    <t>вул.Драй-Хмари,4</t>
  </si>
  <si>
    <t>вул.Драй-Хмари,6</t>
  </si>
  <si>
    <t>вул.Драй-Хмари,8</t>
  </si>
  <si>
    <t>вул.Зерова,1</t>
  </si>
  <si>
    <t>вул.Зерова,2</t>
  </si>
  <si>
    <t>вул.Зерова,3</t>
  </si>
  <si>
    <t>вул.Зерова,4</t>
  </si>
  <si>
    <t>вул.Зерова,5</t>
  </si>
  <si>
    <t>вул.Зерова,6</t>
  </si>
  <si>
    <t>вул.Зерова,8</t>
  </si>
  <si>
    <t>вул.Зерова,9</t>
  </si>
  <si>
    <r>
      <t xml:space="preserve">Площа сходових кліток </t>
    </r>
    <r>
      <rPr>
        <sz val="10"/>
        <rFont val="Arial"/>
        <family val="2"/>
        <charset val="204"/>
      </rPr>
      <t/>
    </r>
  </si>
  <si>
    <r>
      <t xml:space="preserve">Площа прибудинкової території </t>
    </r>
    <r>
      <rPr>
        <sz val="10"/>
        <rFont val="Arial"/>
        <family val="2"/>
        <charset val="204"/>
      </rPr>
      <t/>
    </r>
  </si>
  <si>
    <t>Освітлення місць загального користування, підвалів, підкачування води та ліфтів  по  ЛКП  Франківського району</t>
  </si>
  <si>
    <t>Кількість нежитлових приміщень</t>
  </si>
  <si>
    <t>Загальна кількість квартир по будинку</t>
  </si>
  <si>
    <t>вул.Зерова,10</t>
  </si>
  <si>
    <t>вул.Зерова,11</t>
  </si>
  <si>
    <t>вул.Зерова,11/а</t>
  </si>
  <si>
    <t>вул.Зерова,11/б</t>
  </si>
  <si>
    <t>вул.Зерова,11/ц</t>
  </si>
  <si>
    <t>вул.Зерова,12</t>
  </si>
  <si>
    <t>вул.Зерова,13</t>
  </si>
  <si>
    <t>вул.Зерова13/а</t>
  </si>
  <si>
    <t>вул.Зерова,13/б</t>
  </si>
  <si>
    <t>вул.Зерова,13/ц</t>
  </si>
  <si>
    <t>вул.Зерова,14</t>
  </si>
  <si>
    <t>вул.Зерова,15</t>
  </si>
  <si>
    <t>вул.Зерова,15/а</t>
  </si>
  <si>
    <t>вул.Зерова,15/б</t>
  </si>
  <si>
    <t>вул.Зерова,15/ц</t>
  </si>
  <si>
    <t>вул.Зерова,16</t>
  </si>
  <si>
    <t>вул.Зерова,18</t>
  </si>
  <si>
    <t>вул.Зерова,20</t>
  </si>
  <si>
    <t>вул.Зерова,22</t>
  </si>
  <si>
    <t>вул.Зерова,26</t>
  </si>
  <si>
    <t>вул.Зерова,28</t>
  </si>
  <si>
    <t>вул.Зерова,30</t>
  </si>
  <si>
    <t>вул.Копистинського,4</t>
  </si>
  <si>
    <t>вул.Копистинського,6</t>
  </si>
  <si>
    <t>вул.Копистинського,8</t>
  </si>
  <si>
    <t>вул.Копистинського,16</t>
  </si>
  <si>
    <t>пл.Кропивницького,6</t>
  </si>
  <si>
    <t>пл.Кропивницького,7</t>
  </si>
  <si>
    <t>пл.Кропивницького,8</t>
  </si>
  <si>
    <t>пл.Кропивницького,9</t>
  </si>
  <si>
    <t>пл.Кропивницького,10</t>
  </si>
  <si>
    <t>пл.Кропивницького,11</t>
  </si>
  <si>
    <t>пл.Кропивницького,12</t>
  </si>
  <si>
    <t>вул.Кульпарківська,1</t>
  </si>
  <si>
    <t>вул.Кульпарківська,3</t>
  </si>
  <si>
    <t>вул.Кульпарківська,3/а</t>
  </si>
  <si>
    <t>вул.Кульпарківська,4</t>
  </si>
  <si>
    <t>вул.Кульпарківська,5</t>
  </si>
  <si>
    <t>вул.Кульпарківська,11</t>
  </si>
  <si>
    <t>вул.Кульпарківська,15</t>
  </si>
  <si>
    <t>вул.Кульпарківська,17</t>
  </si>
  <si>
    <t>вул.Кульпарківська,19</t>
  </si>
  <si>
    <t>вул.Кульпарківська,23</t>
  </si>
  <si>
    <t>вул.Кульпарківська,25</t>
  </si>
  <si>
    <t>вул.Кульпарківська,26</t>
  </si>
  <si>
    <t>вул.Кульпарківська,29</t>
  </si>
  <si>
    <t>вул.Кульпарківська,36/42</t>
  </si>
  <si>
    <t>вул.Ліська,3</t>
  </si>
  <si>
    <t>вул.Ліська,4</t>
  </si>
  <si>
    <t>вул.Ліська,5</t>
  </si>
  <si>
    <t>вул.Ліська,6</t>
  </si>
  <si>
    <t>вул.Ліська,8</t>
  </si>
  <si>
    <t>вул.Ліська,10</t>
  </si>
  <si>
    <t>вул.Ліська,15</t>
  </si>
  <si>
    <t>пл.Липнева,2</t>
  </si>
  <si>
    <t>пл.Липнева,3</t>
  </si>
  <si>
    <t>пл.Липнева,4</t>
  </si>
  <si>
    <t>пл.Липнева,6</t>
  </si>
  <si>
    <t>пл.Липнева,7</t>
  </si>
  <si>
    <t>пл.Липнева,8</t>
  </si>
  <si>
    <t>пл.Липнева,9</t>
  </si>
  <si>
    <t>пл.Липнева,10</t>
  </si>
  <si>
    <t>вул.Любінська,21</t>
  </si>
  <si>
    <t>вул.Любінська,23</t>
  </si>
  <si>
    <t>вул.Любінська,27</t>
  </si>
  <si>
    <t>вул.Пастернака,2</t>
  </si>
  <si>
    <t>вул.Пастернака,4</t>
  </si>
  <si>
    <t>вул.Пастернака,6</t>
  </si>
  <si>
    <t>вул.Поліщука,77</t>
  </si>
  <si>
    <t>вул.Поліщука,78</t>
  </si>
  <si>
    <t>вул.Поліщука,79</t>
  </si>
  <si>
    <t>вул.Поліщука,81</t>
  </si>
  <si>
    <t>вул.Поліщука,83</t>
  </si>
  <si>
    <t>вул.Поліщука,86</t>
  </si>
  <si>
    <t>вул.Поліщука,87</t>
  </si>
  <si>
    <t>Витрати на столяра по ЛКП  Франківського району</t>
  </si>
  <si>
    <t>Витрати на столяра</t>
  </si>
  <si>
    <t>Кокорудза,3</t>
  </si>
  <si>
    <t>вул.Сар'яна,3</t>
  </si>
  <si>
    <t>вул.Сар'яна,3/а</t>
  </si>
  <si>
    <t>вул.Сар'яна,5</t>
  </si>
  <si>
    <t>Площа нежитло         вих приміщень</t>
  </si>
  <si>
    <t>Площа квартир будинку</t>
  </si>
  <si>
    <t>Загальна площа по будинку</t>
  </si>
  <si>
    <t>вул.Сар'яна,6</t>
  </si>
  <si>
    <t>вул.Скісна,2</t>
  </si>
  <si>
    <t>вул.Скісна,4</t>
  </si>
  <si>
    <t>вул.Скісна,6</t>
  </si>
  <si>
    <t>вул.Скісна,8</t>
  </si>
  <si>
    <t>вул.Скісна,10</t>
  </si>
  <si>
    <t>вул.Скісна,12</t>
  </si>
  <si>
    <t>Героїв УПА,76гуртожиток</t>
  </si>
  <si>
    <t>залізобетонна</t>
  </si>
  <si>
    <t>Ак. Єфремова 4</t>
  </si>
  <si>
    <t>Ак. Єфремова 6</t>
  </si>
  <si>
    <t>Ак. Єфремова 7</t>
  </si>
  <si>
    <t>Ак. Єфремова 8</t>
  </si>
  <si>
    <t>Ак. Єфремова 9</t>
  </si>
  <si>
    <t>Ак. Єфремова 10</t>
  </si>
  <si>
    <t>Ак. Єфремова 11</t>
  </si>
  <si>
    <t>Ак. Єфремова 19</t>
  </si>
  <si>
    <t>Ак. Єфремова 21</t>
  </si>
  <si>
    <t>Ак. Єфремова 22</t>
  </si>
  <si>
    <t>Ак. Єфремова 23</t>
  </si>
  <si>
    <t>Ак. Єфремова 24</t>
  </si>
  <si>
    <t>Ак. Єфремова 25</t>
  </si>
  <si>
    <t>Ак. Єфремова 27</t>
  </si>
  <si>
    <t>Ак. Єфремова 28</t>
  </si>
  <si>
    <t>Ак. Єфремова 29</t>
  </si>
  <si>
    <t>Ак. Єфремова 31</t>
  </si>
  <si>
    <t>Ак. Єфремова 32</t>
  </si>
  <si>
    <t>Ак. Єфремова 33</t>
  </si>
  <si>
    <t>Ак. Єфремова 34</t>
  </si>
  <si>
    <t>Ак. Єфремова 35</t>
  </si>
  <si>
    <t>Ак. Єфремова 36</t>
  </si>
  <si>
    <t>Ак. Єфремова 37</t>
  </si>
  <si>
    <t>Ак. Єфремова 38</t>
  </si>
  <si>
    <t>Ак. Єфремова 42</t>
  </si>
  <si>
    <t>Ак. Єфремова 44</t>
  </si>
  <si>
    <t>Ак. Єфремова 46</t>
  </si>
  <si>
    <t>Ак. Єфремова 47</t>
  </si>
  <si>
    <t>Ак. Єфремова 48</t>
  </si>
  <si>
    <t>Ак. Єфремова 49</t>
  </si>
  <si>
    <t>Ак. Єфремова 50</t>
  </si>
  <si>
    <t>Ак. Єфремова 51</t>
  </si>
  <si>
    <t>Ак. Єфремова 51а</t>
  </si>
  <si>
    <t>Ак. Єфремова 52</t>
  </si>
  <si>
    <t>Ак. Єфремова 53</t>
  </si>
  <si>
    <t>Ст.Бандери 29</t>
  </si>
  <si>
    <t>Ст.Бандери 31</t>
  </si>
  <si>
    <t>Ст.Бандери 33</t>
  </si>
  <si>
    <t>Ст.Бандери 35</t>
  </si>
  <si>
    <t>Ст.Бандери 37</t>
  </si>
  <si>
    <t>Ст.Бандери 39</t>
  </si>
  <si>
    <t>Ст.Бандери 41</t>
  </si>
  <si>
    <t>Ст.Бандери 43</t>
  </si>
  <si>
    <t>Ст.Бандери 45</t>
  </si>
  <si>
    <t>Ст.Бандери 47</t>
  </si>
  <si>
    <t>Ст.Бандери 47а</t>
  </si>
  <si>
    <t>Ст.Бандери 49</t>
  </si>
  <si>
    <t>Ст.Бандери 51</t>
  </si>
  <si>
    <t>Ст.Бандери 53</t>
  </si>
  <si>
    <t>Новий Світ  12</t>
  </si>
  <si>
    <t>Новий Світ  14</t>
  </si>
  <si>
    <t>Новий Світ  16</t>
  </si>
  <si>
    <t>Новий Світ  18</t>
  </si>
  <si>
    <t>Новий Світ  20</t>
  </si>
  <si>
    <t>Новий Світ  22</t>
  </si>
  <si>
    <t>Глибока  4</t>
  </si>
  <si>
    <t>Глибока  6</t>
  </si>
  <si>
    <t>Глибока  8</t>
  </si>
  <si>
    <t>Глибока  10</t>
  </si>
  <si>
    <t>Глибока  12</t>
  </si>
  <si>
    <t>Глибока  14</t>
  </si>
  <si>
    <t>Глибока  16</t>
  </si>
  <si>
    <t>Глибока  18</t>
  </si>
  <si>
    <t>Глибока  20</t>
  </si>
  <si>
    <t>Старицького  2</t>
  </si>
  <si>
    <t>Старицького  3</t>
  </si>
  <si>
    <t>Старицького  4</t>
  </si>
  <si>
    <t>Старицького  5</t>
  </si>
  <si>
    <t>Старицького  6</t>
  </si>
  <si>
    <t>Старицького  7</t>
  </si>
  <si>
    <t>Старицького  8</t>
  </si>
  <si>
    <t>Київська  10</t>
  </si>
  <si>
    <t>Київська  12</t>
  </si>
  <si>
    <t>Київська  14</t>
  </si>
  <si>
    <t>Київська  16</t>
  </si>
  <si>
    <t>Київська  18</t>
  </si>
  <si>
    <t>Київська  21</t>
  </si>
  <si>
    <t>Київська  23</t>
  </si>
  <si>
    <t>Київська  24</t>
  </si>
  <si>
    <t>Київська  25</t>
  </si>
  <si>
    <t>Київська  26</t>
  </si>
  <si>
    <t>Київська  27</t>
  </si>
  <si>
    <t>Київська  28</t>
  </si>
  <si>
    <t>Київська  28а</t>
  </si>
  <si>
    <t>Японська  3</t>
  </si>
  <si>
    <t>Японська  5</t>
  </si>
  <si>
    <t>Японська  6</t>
  </si>
  <si>
    <t>Японська  6а</t>
  </si>
  <si>
    <t>Японська  10</t>
  </si>
  <si>
    <t>Японська  12</t>
  </si>
  <si>
    <t>Японська  14</t>
  </si>
  <si>
    <t>5 - ІУ р, 1- ІІІр виводиться середнє</t>
  </si>
  <si>
    <t>Пулюя, 32</t>
  </si>
  <si>
    <t>вул.См.-Стоцького,10</t>
  </si>
  <si>
    <t>вул.См.-Стоцького,12</t>
  </si>
  <si>
    <t>вул.См.-Стоцького,14</t>
  </si>
  <si>
    <t>вул.См.-Стоцького,24</t>
  </si>
  <si>
    <t>вул.См.-Стоцького,26</t>
  </si>
  <si>
    <t>вул.См.-Стоцького30</t>
  </si>
  <si>
    <t>вул.См.-Стоцького,34</t>
  </si>
  <si>
    <t>вул.См.-Стоцького,36</t>
  </si>
  <si>
    <t>вул.Тобілевича,3</t>
  </si>
  <si>
    <t>вул.Тобілевича,4</t>
  </si>
  <si>
    <t>вул.Тобілевича,5</t>
  </si>
  <si>
    <t>вул.Тобілевича,6</t>
  </si>
  <si>
    <t>вул.Тобілевича,7</t>
  </si>
  <si>
    <t>вул.Тобілевича,9</t>
  </si>
  <si>
    <t>вул.Тобілевича,11</t>
  </si>
  <si>
    <t>вул.Тобілевича,12</t>
  </si>
  <si>
    <t>вул.Федьковича,3</t>
  </si>
  <si>
    <t>вул.Федьковича,4</t>
  </si>
  <si>
    <t>вул.Федьковича,5</t>
  </si>
  <si>
    <t>вул.Федьковича,6</t>
  </si>
  <si>
    <t>вул.Федьковича,7</t>
  </si>
  <si>
    <t>вул.Федьковича,8</t>
  </si>
  <si>
    <t>вул.Федьковича,9</t>
  </si>
  <si>
    <t>вул.Федьковича,10</t>
  </si>
  <si>
    <t>вул.Федьковича,11</t>
  </si>
  <si>
    <t>вул.Федьковича,12</t>
  </si>
  <si>
    <t>вул.Федьковича13</t>
  </si>
  <si>
    <t>вул.Федьковича,14</t>
  </si>
  <si>
    <t>вул.Федьковича,15</t>
  </si>
  <si>
    <t>вул.Федьковича,16</t>
  </si>
  <si>
    <t>вул.Федьковича,17</t>
  </si>
  <si>
    <t>вул.Федьковича,18</t>
  </si>
  <si>
    <t>вул.Федьковича,19</t>
  </si>
  <si>
    <t>вул.Федьковича,20</t>
  </si>
  <si>
    <t>вул.Федьковича,21</t>
  </si>
  <si>
    <t>вул.Федьковича,22</t>
  </si>
  <si>
    <t>вул.Федьковича,24</t>
  </si>
  <si>
    <t>вул.Федьковича,25</t>
  </si>
  <si>
    <t>вул.Федьковича,26</t>
  </si>
  <si>
    <t>вул.Федьковича,27</t>
  </si>
  <si>
    <t>вул.Федьковича,32</t>
  </si>
  <si>
    <t>вул.Федьковича,34</t>
  </si>
  <si>
    <t>вул.Федьковича,34/а</t>
  </si>
  <si>
    <t>вул.Федьковича,36</t>
  </si>
  <si>
    <t>вул.Федьковича,37</t>
  </si>
  <si>
    <t>вул.Федьковича,38</t>
  </si>
  <si>
    <t>вул.Федьковича,39</t>
  </si>
  <si>
    <t>вул.Федьковича,43</t>
  </si>
  <si>
    <t>вул.Федьковича,49</t>
  </si>
  <si>
    <t>ЛКП "Магістральне"</t>
  </si>
  <si>
    <t>В.Великого,1</t>
  </si>
  <si>
    <t>В.Великого,3</t>
  </si>
  <si>
    <t>В.Великого,5</t>
  </si>
  <si>
    <t>В.Великого,11</t>
  </si>
  <si>
    <t>В.Великого,13</t>
  </si>
  <si>
    <t>В.Великого,15</t>
  </si>
  <si>
    <t>В.Великого,17</t>
  </si>
  <si>
    <t>В.Великого,35</t>
  </si>
  <si>
    <t>В.Великого,37</t>
  </si>
  <si>
    <t>В.Великого,39</t>
  </si>
  <si>
    <t>В.Великого,43</t>
  </si>
  <si>
    <t>В.Великого,51</t>
  </si>
  <si>
    <t>В.Великого,53</t>
  </si>
  <si>
    <t>В.Великого,53а</t>
  </si>
  <si>
    <t>В.Великого,57</t>
  </si>
  <si>
    <t>В.Великого,59</t>
  </si>
  <si>
    <t>Сонячне</t>
  </si>
  <si>
    <t xml:space="preserve">В.Великого,59а </t>
  </si>
  <si>
    <t>Наукова,2</t>
  </si>
  <si>
    <t>Наукова,4</t>
  </si>
  <si>
    <t>Наукова,6</t>
  </si>
  <si>
    <t>Наукова,6а</t>
  </si>
  <si>
    <t>Наукова,8</t>
  </si>
  <si>
    <t>Наукова,10</t>
  </si>
  <si>
    <t>Наукова,10а</t>
  </si>
  <si>
    <t>Наукова,12</t>
  </si>
  <si>
    <t>Наукова,18</t>
  </si>
  <si>
    <t>Наукова,20</t>
  </si>
  <si>
    <t>Наукова,26</t>
  </si>
  <si>
    <t>Є.Коновальця, 75</t>
  </si>
  <si>
    <t>А.Мельника, 2</t>
  </si>
  <si>
    <t>А.Мельника, 4</t>
  </si>
  <si>
    <t>А.Мельника, 5</t>
  </si>
  <si>
    <t>А.Мельника, 6</t>
  </si>
  <si>
    <t>А.Мельника, 6а</t>
  </si>
  <si>
    <t>А.Мельника, 7</t>
  </si>
  <si>
    <t>А.Мельника, 10</t>
  </si>
  <si>
    <t>Ю.Опільського, 2</t>
  </si>
  <si>
    <t>Ю.Опільського, 3</t>
  </si>
  <si>
    <t>Ю.Опільського, 4</t>
  </si>
  <si>
    <t>Ю.Опільського, 5</t>
  </si>
  <si>
    <t>Ю.Опільського, 6</t>
  </si>
  <si>
    <t>Ю.Опільського, 7</t>
  </si>
  <si>
    <t>Ю.Опільського, 9</t>
  </si>
  <si>
    <t>Русових, 1</t>
  </si>
  <si>
    <t>Русових, 2</t>
  </si>
  <si>
    <t>Русових, 5</t>
  </si>
  <si>
    <t>Русових, 6</t>
  </si>
  <si>
    <t>Русових, 7</t>
  </si>
  <si>
    <t>Русових, 8</t>
  </si>
  <si>
    <t>Русових, 10</t>
  </si>
  <si>
    <t>Сельських, 7</t>
  </si>
  <si>
    <t>Художня, 2</t>
  </si>
  <si>
    <t>Художня, 4</t>
  </si>
  <si>
    <t>Художня, 5</t>
  </si>
  <si>
    <t>Художня, 7</t>
  </si>
  <si>
    <t>Академіка С.Єфремова, 4</t>
  </si>
  <si>
    <t>Академіка С.Єфремова, 6</t>
  </si>
  <si>
    <t>Академіка С.Єфремова, 7</t>
  </si>
  <si>
    <t>Академіка С.Єфремова, 8</t>
  </si>
  <si>
    <t>Академіка С.Єфремова, 9</t>
  </si>
  <si>
    <t>Академіка С.Єфремова, 10</t>
  </si>
  <si>
    <t>Академіка С.Єфремова, 11</t>
  </si>
  <si>
    <t>Академіка С.Єфремова, 19</t>
  </si>
  <si>
    <t>Академіка С.Єфремова, 21</t>
  </si>
  <si>
    <t>Академіка С.Єфремова, 22</t>
  </si>
  <si>
    <t>Академіка С.Єфремова, 23</t>
  </si>
  <si>
    <t>Академіка С.Єфремова, 24</t>
  </si>
  <si>
    <t>Академіка С.Єфремова, 25</t>
  </si>
  <si>
    <t>Академіка С.Єфремова, 27</t>
  </si>
  <si>
    <t>Академіка С.Єфремова, 28</t>
  </si>
  <si>
    <t>Академіка С.Єфремова, 29</t>
  </si>
  <si>
    <t>Академіка С.Єфремова, 31</t>
  </si>
  <si>
    <t>Академіка С.Єфремова, 32</t>
  </si>
  <si>
    <t>Академіка С.Єфремова, 33</t>
  </si>
  <si>
    <t>Академіка С.Єфремова, 34</t>
  </si>
  <si>
    <t>Академіка С.Єфремова, 35</t>
  </si>
  <si>
    <t>Академіка С.Єфремова, 36</t>
  </si>
  <si>
    <t>Академіка С.Єфремова, 37</t>
  </si>
  <si>
    <t>Академіка С.Єфремова, 38</t>
  </si>
  <si>
    <t>Академіка С.Єфремова, 42</t>
  </si>
  <si>
    <t>Академіка С.Єфремова,  44</t>
  </si>
  <si>
    <t>Академіка С.Єфремова, 46</t>
  </si>
  <si>
    <t>Академіка С.Єфремова, 47</t>
  </si>
  <si>
    <t>Академіка С.Єфремова, 48</t>
  </si>
  <si>
    <t>Академіка С.Єфремова, 49</t>
  </si>
  <si>
    <t>Академіка С.Єфремова, 50</t>
  </si>
  <si>
    <t>Академіка С.Єфремова, 51</t>
  </si>
  <si>
    <t>Академіка С.Єфремова, 52</t>
  </si>
  <si>
    <t>Академіка С.Єфремова, 53</t>
  </si>
  <si>
    <t>С. Бандери, 29</t>
  </si>
  <si>
    <t>С. Бандери, 31</t>
  </si>
  <si>
    <t>С. Бандери, 33</t>
  </si>
  <si>
    <t>С. Бандери, 35</t>
  </si>
  <si>
    <t>С. Бандери, 37</t>
  </si>
  <si>
    <t>С. Бандери, 39</t>
  </si>
  <si>
    <t>С. Бандери, 41</t>
  </si>
  <si>
    <t>С. Бандери, 43</t>
  </si>
  <si>
    <t>С. Бандери, 45</t>
  </si>
  <si>
    <t>С. Бандери, 47</t>
  </si>
  <si>
    <t>С. Бандери, 49</t>
  </si>
  <si>
    <t>С. Бандери, 51</t>
  </si>
  <si>
    <t>С. Бандери, 53</t>
  </si>
  <si>
    <t>Новий Світ, 16</t>
  </si>
  <si>
    <t>Новий Світ, 18</t>
  </si>
  <si>
    <t>Новий Світ, 20</t>
  </si>
  <si>
    <t>Новий Світ, 22</t>
  </si>
  <si>
    <t>Глибока, 4</t>
  </si>
  <si>
    <t>Глибока, 6</t>
  </si>
  <si>
    <t>Глибока, 8</t>
  </si>
  <si>
    <t>Глибока, 10</t>
  </si>
  <si>
    <t>Глибока, 12</t>
  </si>
  <si>
    <t>Глибока, 14</t>
  </si>
  <si>
    <t>Глибока, 16</t>
  </si>
  <si>
    <t>Глибока, 18</t>
  </si>
  <si>
    <t>Глибока, 20</t>
  </si>
  <si>
    <t>М.Старицького, 2</t>
  </si>
  <si>
    <t>М.Старицького, 3</t>
  </si>
  <si>
    <t>М.Старицького, 4</t>
  </si>
  <si>
    <t>М.Старицького, 5</t>
  </si>
  <si>
    <t>М.Старицького, 6</t>
  </si>
  <si>
    <t>М.Старицького, 7</t>
  </si>
  <si>
    <t>М.Старицького, 8</t>
  </si>
  <si>
    <t>Київська, 10</t>
  </si>
  <si>
    <t>Київська, 12</t>
  </si>
  <si>
    <t>Київська, 14</t>
  </si>
  <si>
    <t>Київська, 16</t>
  </si>
  <si>
    <t>Київська, 18</t>
  </si>
  <si>
    <t>Київська, 21</t>
  </si>
  <si>
    <t>Київська, 23</t>
  </si>
  <si>
    <t>Київська, 24</t>
  </si>
  <si>
    <t>Київська, 25</t>
  </si>
  <si>
    <t>Київська, 26</t>
  </si>
  <si>
    <t>Київська, 27</t>
  </si>
  <si>
    <t>Київська, 28</t>
  </si>
  <si>
    <t>Японська, 3</t>
  </si>
  <si>
    <t>Японська, 5</t>
  </si>
  <si>
    <t>Наукова,22</t>
  </si>
  <si>
    <t>Зиг-заг,17</t>
  </si>
  <si>
    <t>Зиг-заг,20</t>
  </si>
  <si>
    <t>Канівська,2</t>
  </si>
  <si>
    <t>Канівська,4</t>
  </si>
  <si>
    <t>Канівська,8</t>
  </si>
  <si>
    <t>Канівська,11</t>
  </si>
  <si>
    <t>Канівська,12</t>
  </si>
  <si>
    <t>Канівська,16</t>
  </si>
  <si>
    <t>Канівська,22</t>
  </si>
  <si>
    <t>Канівська,38</t>
  </si>
  <si>
    <t>Княгині  Ольги,16</t>
  </si>
  <si>
    <t>Княгині  Ольги,18</t>
  </si>
  <si>
    <t>Княгині  Ольги,26</t>
  </si>
  <si>
    <t>Княгині  Ольги,34а</t>
  </si>
  <si>
    <t>Княгині  Ольги,34б</t>
  </si>
  <si>
    <t>Кондукторська,4</t>
  </si>
  <si>
    <t>Кондукторська,6</t>
  </si>
  <si>
    <t>Кондукторська,21</t>
  </si>
  <si>
    <t>Кондукторська,23</t>
  </si>
  <si>
    <t>Кондукторська,28</t>
  </si>
  <si>
    <t>Кондукторська,30</t>
  </si>
  <si>
    <t>Кондукторська,34</t>
  </si>
  <si>
    <t>Кондукторська,37</t>
  </si>
  <si>
    <t>Кондукторська,41</t>
  </si>
  <si>
    <t>Кондукторська,43</t>
  </si>
  <si>
    <t>Кондукторська,56</t>
  </si>
  <si>
    <t>Кондукторська,58</t>
  </si>
  <si>
    <t>Кондукторська,66</t>
  </si>
  <si>
    <t>Коновальця,84</t>
  </si>
  <si>
    <t>Коновальця,87</t>
  </si>
  <si>
    <t>Коновальця,88</t>
  </si>
  <si>
    <t>Коновальця,89</t>
  </si>
  <si>
    <t>Коновальця,91</t>
  </si>
  <si>
    <t>Коновальця,92</t>
  </si>
  <si>
    <t>Коновальця,93</t>
  </si>
  <si>
    <t>Коновальця,93а</t>
  </si>
  <si>
    <t>Коновальця,95</t>
  </si>
  <si>
    <t>Коновальця,95а</t>
  </si>
  <si>
    <t>Коновальця,97</t>
  </si>
  <si>
    <t>Коновальця,99</t>
  </si>
  <si>
    <t>Коновальця,99а</t>
  </si>
  <si>
    <t>Коновальця,101</t>
  </si>
  <si>
    <t>Коновальця,112</t>
  </si>
  <si>
    <t>Коновальця,112а</t>
  </si>
  <si>
    <t>Коновальця,120</t>
  </si>
  <si>
    <t>Конотопська,3</t>
  </si>
  <si>
    <t>Конотопська,5</t>
  </si>
  <si>
    <t>Конотопська,7</t>
  </si>
  <si>
    <t>Конотопська,9</t>
  </si>
  <si>
    <t>Конотопська,11</t>
  </si>
  <si>
    <t>Конотопська,13</t>
  </si>
  <si>
    <t>Конотопська,15</t>
  </si>
  <si>
    <t>Конотопська,19</t>
  </si>
  <si>
    <t>Конотопська,21</t>
  </si>
  <si>
    <t>Конотопська,23</t>
  </si>
  <si>
    <t>Копача,13</t>
  </si>
  <si>
    <t>Копистинського,3</t>
  </si>
  <si>
    <t>Копистинського,5</t>
  </si>
  <si>
    <t>Копистинського,7</t>
  </si>
  <si>
    <t>Копистинського,9</t>
  </si>
  <si>
    <t>Копистинського,11а</t>
  </si>
  <si>
    <t>Котка,15</t>
  </si>
  <si>
    <t>Кравченко,1</t>
  </si>
  <si>
    <t>Кравченко,9</t>
  </si>
  <si>
    <t>Кравченко,23</t>
  </si>
  <si>
    <t>Кременецька,2</t>
  </si>
  <si>
    <t>Кременецька,6</t>
  </si>
  <si>
    <t>Кременецька,9</t>
  </si>
  <si>
    <t>Кременецька,10</t>
  </si>
  <si>
    <t>Кременецька,12</t>
  </si>
  <si>
    <t>Кременецька,14</t>
  </si>
  <si>
    <t>Кременецька,16</t>
  </si>
  <si>
    <t>Кульпарківська,62</t>
  </si>
  <si>
    <t>Кульпарківська,64</t>
  </si>
  <si>
    <t>Кульпарківська,73</t>
  </si>
  <si>
    <t>Кульпарківська,76</t>
  </si>
  <si>
    <t>Любінська,50</t>
  </si>
  <si>
    <t>Любінська,52</t>
  </si>
  <si>
    <t>Мила,4</t>
  </si>
  <si>
    <t>Мила,10</t>
  </si>
  <si>
    <t>Мила,37</t>
  </si>
  <si>
    <t>Нагірних,12</t>
  </si>
  <si>
    <t>Нагірних,16</t>
  </si>
  <si>
    <t>Нагірних,25</t>
  </si>
  <si>
    <t>Народна,12а</t>
  </si>
  <si>
    <t>Народна,16</t>
  </si>
  <si>
    <t>Ожешко,5</t>
  </si>
  <si>
    <t>Ожешко,6</t>
  </si>
  <si>
    <t>Ожешко,7</t>
  </si>
  <si>
    <t>Ожешко,9</t>
  </si>
  <si>
    <t>Ожешко,11</t>
  </si>
  <si>
    <t>Окружна,19</t>
  </si>
  <si>
    <t>Окружна,28</t>
  </si>
  <si>
    <t>Окружна,31</t>
  </si>
  <si>
    <t>Окружна,33</t>
  </si>
  <si>
    <t>Окружна,35</t>
  </si>
  <si>
    <t>Окружна,36</t>
  </si>
  <si>
    <t>Окружна,38</t>
  </si>
  <si>
    <t>Окружна,40</t>
  </si>
  <si>
    <t>Окружна,42</t>
  </si>
  <si>
    <t>Окружна,44</t>
  </si>
  <si>
    <t>Окружна,47</t>
  </si>
  <si>
    <t>Окружна,49</t>
  </si>
  <si>
    <t>Окружна,51</t>
  </si>
  <si>
    <t>Окружна,57</t>
  </si>
  <si>
    <t>Окружна,59</t>
  </si>
  <si>
    <t>Окружна,64</t>
  </si>
  <si>
    <t>Окружна,69</t>
  </si>
  <si>
    <t>Окружна,77</t>
  </si>
  <si>
    <t>Окружна,79</t>
  </si>
  <si>
    <t>Окружна,82</t>
  </si>
  <si>
    <t>Паращука,3</t>
  </si>
  <si>
    <t>Паращука,7</t>
  </si>
  <si>
    <t>Перемиська,2</t>
  </si>
  <si>
    <t>Перемиська,3</t>
  </si>
  <si>
    <t>Перемиська,4</t>
  </si>
  <si>
    <t>Героїв Майдану, 30</t>
  </si>
  <si>
    <t>Героїв Майдану, 40</t>
  </si>
  <si>
    <t>Генерала О. Засядька, 3</t>
  </si>
  <si>
    <t>І.Карпинця, 1</t>
  </si>
  <si>
    <t>І.Карпинця, 4</t>
  </si>
  <si>
    <t>І.Карпинця, 6</t>
  </si>
  <si>
    <t>І.Карпинця, 7</t>
  </si>
  <si>
    <t>І.Карпинця, 17</t>
  </si>
  <si>
    <t>І.Карпинця, 19</t>
  </si>
  <si>
    <t>І.Карпинця, 21</t>
  </si>
  <si>
    <t>Княгині Ольги, 7</t>
  </si>
  <si>
    <t>Княгині Ольги, 9</t>
  </si>
  <si>
    <t>Княгині Ольги, 11</t>
  </si>
  <si>
    <t>Княгині Ольги, 53</t>
  </si>
  <si>
    <t>Княгині Ольги, 59</t>
  </si>
  <si>
    <t>Княгині Ольги, 61</t>
  </si>
  <si>
    <t>С.Ковалева, 1</t>
  </si>
  <si>
    <t>С.Ковалева, 10</t>
  </si>
  <si>
    <t>С.Ковалева, 16</t>
  </si>
  <si>
    <t>С.Ковалева, 18</t>
  </si>
  <si>
    <t>С.Ковалева, 22</t>
  </si>
  <si>
    <t>С.Ковалева, 24</t>
  </si>
  <si>
    <t>С.Ковалева, 27</t>
  </si>
  <si>
    <t>Куликівська, 7</t>
  </si>
  <si>
    <t>Куликівська, 10</t>
  </si>
  <si>
    <t>Куликівська, 12</t>
  </si>
  <si>
    <t>Куликівська, 13</t>
  </si>
  <si>
    <t>Куликівська, 14</t>
  </si>
  <si>
    <t>Куликівська, 20</t>
  </si>
  <si>
    <t>Куликівська, 36</t>
  </si>
  <si>
    <t>Куликівська, 58</t>
  </si>
  <si>
    <t>Академіка Є.Лазаренка, 5</t>
  </si>
  <si>
    <t>Академіка Є.Лазаренка, 7</t>
  </si>
  <si>
    <t>Академіка Є.Лазаренка, 8</t>
  </si>
  <si>
    <t>Академіка Є.Лазаренка, 9</t>
  </si>
  <si>
    <t>Академіка Є.Лазаренка, 11</t>
  </si>
  <si>
    <t>Академіка Є.Лазаренка, 15</t>
  </si>
  <si>
    <t>Академіка Є.Лазаренка, 23</t>
  </si>
  <si>
    <t>Академіка Є.Лазаренка, 34</t>
  </si>
  <si>
    <t>М.Лукаша, 3</t>
  </si>
  <si>
    <t>Я.Музики, 41</t>
  </si>
  <si>
    <t>Я.Музики, 43</t>
  </si>
  <si>
    <t>Я.Музики, 47</t>
  </si>
  <si>
    <t>Я.Музики, 62</t>
  </si>
  <si>
    <t>Я.Музики, 64</t>
  </si>
  <si>
    <t>Я.Музики, 66</t>
  </si>
  <si>
    <t>Я.Музики, 68</t>
  </si>
  <si>
    <t>Я.Музики, 70</t>
  </si>
  <si>
    <t>Остроградських, 10</t>
  </si>
  <si>
    <t>Остроградських, 12</t>
  </si>
  <si>
    <t>Похила, 2</t>
  </si>
  <si>
    <t>Похила, 4</t>
  </si>
  <si>
    <t>Похила, 5</t>
  </si>
  <si>
    <t>Похила, 12</t>
  </si>
  <si>
    <t>Л.Ревуцького, 11</t>
  </si>
  <si>
    <t>Л.Ревуцького, 13</t>
  </si>
  <si>
    <t>Л.Ревуцького, 15</t>
  </si>
  <si>
    <t>Л.Ревуцького, 21</t>
  </si>
  <si>
    <t>Л.Ревуцького, 23</t>
  </si>
  <si>
    <t>Л.Ревуцького, 24</t>
  </si>
  <si>
    <t>Академіка А.Сахарова, 15</t>
  </si>
  <si>
    <t>Академіка А.Сахарова, 17</t>
  </si>
  <si>
    <t>Академіка А.Сахарова, 19</t>
  </si>
  <si>
    <t>Академіка А.Сахарова, 56</t>
  </si>
  <si>
    <t>Академіка А.Сахарова, 58</t>
  </si>
  <si>
    <t>Академіка А.Сахарова, 60</t>
  </si>
  <si>
    <t>Академіка А.Сахарова, 76</t>
  </si>
  <si>
    <t>Слов'янська, 2</t>
  </si>
  <si>
    <t>Слов'янська, 4</t>
  </si>
  <si>
    <t>Стрийська, 78</t>
  </si>
  <si>
    <t>Стрийська, 80</t>
  </si>
  <si>
    <t>Стрийська, 82</t>
  </si>
  <si>
    <t>Стрийська, 84</t>
  </si>
  <si>
    <t>Стрийська, 86</t>
  </si>
  <si>
    <t>Стрийська, 94</t>
  </si>
  <si>
    <t>Стрийська, 96</t>
  </si>
  <si>
    <t>Стрийська, 50</t>
  </si>
  <si>
    <t>Стрийська, 52</t>
  </si>
  <si>
    <t>Стрийська, 54</t>
  </si>
  <si>
    <t>Стрийська, 56</t>
  </si>
  <si>
    <t>Стрийська, 58</t>
  </si>
  <si>
    <t>Стрийська, 60</t>
  </si>
  <si>
    <t>Стрийська, 62</t>
  </si>
  <si>
    <t>Стрийська, 64</t>
  </si>
  <si>
    <t>Стрийська, 66</t>
  </si>
  <si>
    <t>Стрийська, 68</t>
  </si>
  <si>
    <t>Стрийська, 70</t>
  </si>
  <si>
    <t>Стрийська, 72</t>
  </si>
  <si>
    <t>Стрийська, 74</t>
  </si>
  <si>
    <t>Стрийська, 76</t>
  </si>
  <si>
    <t>Наукова,54</t>
  </si>
  <si>
    <t>Наукова,56</t>
  </si>
  <si>
    <t>Наукова,58</t>
  </si>
  <si>
    <t>Наукова,66</t>
  </si>
  <si>
    <t>Наукова,76</t>
  </si>
  <si>
    <t>Наукова,82</t>
  </si>
  <si>
    <t>Наукова,100</t>
  </si>
  <si>
    <t>Наукова,102</t>
  </si>
  <si>
    <t>Наукова,104</t>
  </si>
  <si>
    <t>Наукова,106</t>
  </si>
  <si>
    <t>Наукова,110</t>
  </si>
  <si>
    <t>Симоненка,1</t>
  </si>
  <si>
    <t>Симоненка,9</t>
  </si>
  <si>
    <t>Симоненка,11</t>
  </si>
  <si>
    <t xml:space="preserve">разом </t>
  </si>
  <si>
    <t>Всього по району</t>
  </si>
  <si>
    <t>Витрати на прибирання сходових кліток по ЛКП  Франківського району</t>
  </si>
  <si>
    <t>К-сть двірників</t>
  </si>
  <si>
    <t xml:space="preserve">Заробітна плата, </t>
  </si>
  <si>
    <t>Відрахування на соціальні заходи</t>
  </si>
  <si>
    <t>Накладні витрати</t>
  </si>
  <si>
    <t>Матеріальні витрати</t>
  </si>
  <si>
    <t>Витрати на прибирання сходових кліток на 1кв.м.</t>
  </si>
  <si>
    <t>ЛКП Затишне</t>
  </si>
  <si>
    <t>ЛКП Львівський ліхтар</t>
  </si>
  <si>
    <t>ЛКП Вулецьке</t>
  </si>
  <si>
    <t>ЛКП Сонячне</t>
  </si>
  <si>
    <t>разом</t>
  </si>
  <si>
    <t>ЛКП Навколо базару</t>
  </si>
  <si>
    <t>ЛКП Магістральне</t>
  </si>
  <si>
    <t>В.великого,5</t>
  </si>
  <si>
    <t>В.Велигоко,19</t>
  </si>
  <si>
    <t>В.Великого,41</t>
  </si>
  <si>
    <t>Наукова,24</t>
  </si>
  <si>
    <t xml:space="preserve"> Тролейбусна,12</t>
  </si>
  <si>
    <t>ЛКП Сокільницьке</t>
  </si>
  <si>
    <t>ЛКП Південне</t>
  </si>
  <si>
    <t>Разом по району</t>
  </si>
  <si>
    <t>Витрати на поточний ремонт покрівель  по ЛКП Франківського району</t>
  </si>
  <si>
    <t>тип покрівлі</t>
  </si>
  <si>
    <t>Площа покрівлі</t>
  </si>
  <si>
    <t>К-сть покрівельників</t>
  </si>
  <si>
    <t>Заробітна плата</t>
  </si>
  <si>
    <t>Витрати на обслуговування покрівлі</t>
  </si>
  <si>
    <t>металева</t>
  </si>
  <si>
    <t>м"яка</t>
  </si>
  <si>
    <t>азбоцемент</t>
  </si>
  <si>
    <t>черепиця</t>
  </si>
  <si>
    <t>м'яка</t>
  </si>
  <si>
    <t>інші</t>
  </si>
  <si>
    <t>залізна</t>
  </si>
  <si>
    <t>шифер</t>
  </si>
  <si>
    <t>оцинков</t>
  </si>
  <si>
    <t>чугунка</t>
  </si>
  <si>
    <t>металев</t>
  </si>
  <si>
    <t>мяка</t>
  </si>
  <si>
    <t>сталева</t>
  </si>
  <si>
    <t>азбестоцементна</t>
  </si>
  <si>
    <t>чорна сталь</t>
  </si>
  <si>
    <t>рубероїд</t>
  </si>
  <si>
    <t>Витрати на прибирання прибудинкової території по ЛКП Франківського району</t>
  </si>
  <si>
    <t>Витрати на прибирання прибудинкової території на 1кв.м.</t>
  </si>
  <si>
    <t>Витрати на дератизацію по ЛКП Франківського району</t>
  </si>
  <si>
    <t>Площа підвалів (першого поверху)</t>
  </si>
  <si>
    <t>Середньомісячний тариф на проведення дератизаційних робіт</t>
  </si>
  <si>
    <t>Вартість дератизаційних робіт</t>
  </si>
  <si>
    <t>Витрати на утримання виробничих майстерень  по ЛКП Франківського району</t>
  </si>
  <si>
    <t>К-сть водіїв</t>
  </si>
  <si>
    <t>Витрати на утримання виробничих майстерень</t>
  </si>
  <si>
    <t xml:space="preserve">РАЗОМ </t>
  </si>
  <si>
    <t>Кількість квартир</t>
  </si>
  <si>
    <t>К-сть електриків</t>
  </si>
  <si>
    <t>Витрати на обслуговування внутрішньобудинкових електромереж</t>
  </si>
  <si>
    <t>разом по району</t>
  </si>
  <si>
    <t>К-сть столярів</t>
  </si>
  <si>
    <t>Витрати на обслуговування димовентиляційних каналів по ЛКП Франківського району</t>
  </si>
  <si>
    <t>Нормативна кількість димових каналів</t>
  </si>
  <si>
    <t>Фактична кількість димових каналів</t>
  </si>
  <si>
    <t>Нормативна кількість вентиляційних каналів</t>
  </si>
  <si>
    <t>Фактична кількість вентиляційних каналів</t>
  </si>
  <si>
    <t>Кількість чистильщиків димових каналів</t>
  </si>
  <si>
    <t>Кількість чистильщиків вентиляційних каналів</t>
  </si>
  <si>
    <t>Основна заробітна плата</t>
  </si>
  <si>
    <t>Матеріали</t>
  </si>
  <si>
    <t>К-сть слюсарів-сантехніків</t>
  </si>
  <si>
    <t>Витрати на поточний ремонт ( маляри, муляри, штукатури) по ЛКП Франківського району</t>
  </si>
  <si>
    <t>К-сть малярів</t>
  </si>
  <si>
    <t>Витрати на поточний ремонт (малярів, мулярів, штукатурів)</t>
  </si>
  <si>
    <t>Керамічна, 4</t>
  </si>
  <si>
    <t>Керамічна, 16</t>
  </si>
  <si>
    <t>Княгині Ольги, 102</t>
  </si>
  <si>
    <t>Л.Кобилиці, 19</t>
  </si>
  <si>
    <t>Л.Кобилиці, 27</t>
  </si>
  <si>
    <t>Л.Кобилиці, 29</t>
  </si>
  <si>
    <t>Л.Кобилиці, 38</t>
  </si>
  <si>
    <t>Л.Кобилиці, 40</t>
  </si>
  <si>
    <t>Молдавська, 2</t>
  </si>
  <si>
    <t>Молдавська, 43</t>
  </si>
  <si>
    <t>Я.Музики, 33</t>
  </si>
  <si>
    <t>Я.Музики, 34</t>
  </si>
  <si>
    <t>Я.Музики, 36</t>
  </si>
  <si>
    <t>Я.Музики, 48</t>
  </si>
  <si>
    <t>Л.Перфецького, 3</t>
  </si>
  <si>
    <t>Л.Перфецького, 13</t>
  </si>
  <si>
    <t>С. Бандери, 89</t>
  </si>
  <si>
    <t>І. Боберського, 4</t>
  </si>
  <si>
    <t>І. Боберського, 6</t>
  </si>
  <si>
    <t>І. Боберського, 8</t>
  </si>
  <si>
    <t>І. Боберського, 10</t>
  </si>
  <si>
    <t>І. Боберського, 12</t>
  </si>
  <si>
    <t>І. Боберського, 15</t>
  </si>
  <si>
    <t>І. Боберського, 18</t>
  </si>
  <si>
    <t>І. Боберського, 19</t>
  </si>
  <si>
    <t>І. Боберського, 21</t>
  </si>
  <si>
    <t>Городоцька, 131</t>
  </si>
  <si>
    <t>Городоцька, 133</t>
  </si>
  <si>
    <t>Городоцька, 135</t>
  </si>
  <si>
    <t>Городоцька, 137</t>
  </si>
  <si>
    <t>Городоцька, 141</t>
  </si>
  <si>
    <t>Городоцька, 143</t>
  </si>
  <si>
    <t>Городоцька, 145</t>
  </si>
  <si>
    <t>Городоцька, 147</t>
  </si>
  <si>
    <t>Городоцька, 149</t>
  </si>
  <si>
    <t>Городоцька, 151</t>
  </si>
  <si>
    <t>Городоцька, 159</t>
  </si>
  <si>
    <t>Городоцька, 163</t>
  </si>
  <si>
    <t>Городоцька, 165</t>
  </si>
  <si>
    <t>Городоцька, 167</t>
  </si>
  <si>
    <t>Городоцька, 169</t>
  </si>
  <si>
    <t>Городоцька, 171</t>
  </si>
  <si>
    <t>Городоцька, 173</t>
  </si>
  <si>
    <t>Городоцька, 175</t>
  </si>
  <si>
    <t>Городоцька, 177</t>
  </si>
  <si>
    <t>Городоцька, 181</t>
  </si>
  <si>
    <t>Городоцька, 189</t>
  </si>
  <si>
    <t>Городоцька, 199</t>
  </si>
  <si>
    <t>Городоцька, 201</t>
  </si>
  <si>
    <t>Городоцька, 203</t>
  </si>
  <si>
    <t>Городоцька, 209</t>
  </si>
  <si>
    <t>Городоцька, 211</t>
  </si>
  <si>
    <t>Городоцька, 213</t>
  </si>
  <si>
    <t>Городоцька, 217</t>
  </si>
  <si>
    <t>Городоцька, 219</t>
  </si>
  <si>
    <t>Городоцька, 223</t>
  </si>
  <si>
    <t>Городоцька, 229</t>
  </si>
  <si>
    <t>Городоцька, 235</t>
  </si>
  <si>
    <t>Городоцька, 239</t>
  </si>
  <si>
    <t xml:space="preserve">А.Горської, 1 </t>
  </si>
  <si>
    <t>А.Горської, 3</t>
  </si>
  <si>
    <t>А.Горської, 5</t>
  </si>
  <si>
    <t xml:space="preserve">А.Горської, 9 </t>
  </si>
  <si>
    <t>М.Драй-Хмари, 4</t>
  </si>
  <si>
    <t>М.Драй-Хмари, 6</t>
  </si>
  <si>
    <t>М.Драй-Хмари, 8</t>
  </si>
  <si>
    <t>Т.Копистинського, 4</t>
  </si>
  <si>
    <t>Т.Копистинського, 6</t>
  </si>
  <si>
    <t>Т.Копистинського, 8</t>
  </si>
  <si>
    <t>Т.Копистинського, 16</t>
  </si>
  <si>
    <t>М.Кропивницького, 6</t>
  </si>
  <si>
    <t>М.Кропивницького, 7</t>
  </si>
  <si>
    <t>М.Кропивницького, 8</t>
  </si>
  <si>
    <t>М.Кропивницького, 9</t>
  </si>
  <si>
    <t>М.Кропивницького, 10</t>
  </si>
  <si>
    <t>М.Кропивницького, 11</t>
  </si>
  <si>
    <t>М.Кропивницького, 12</t>
  </si>
  <si>
    <t>Кульпарківська, 1</t>
  </si>
  <si>
    <t>Кульпарківська, 3</t>
  </si>
  <si>
    <t>Кульпарківська, 4</t>
  </si>
  <si>
    <t>Котляревського 42</t>
  </si>
  <si>
    <t>Котляревського 43</t>
  </si>
  <si>
    <t>Котляревського 48</t>
  </si>
  <si>
    <t>Котляревського 53а</t>
  </si>
  <si>
    <t>Котляревського 53б</t>
  </si>
  <si>
    <t>Котляревського 53ц</t>
  </si>
  <si>
    <t>Котляревського 55</t>
  </si>
  <si>
    <t>Котляревського 63</t>
  </si>
  <si>
    <t>Котляревського 67</t>
  </si>
  <si>
    <t>Котляревського 57/61</t>
  </si>
  <si>
    <t>Левинського 5</t>
  </si>
  <si>
    <t>Левинського 14</t>
  </si>
  <si>
    <t>Мельника 14</t>
  </si>
  <si>
    <t>Мельника 14а</t>
  </si>
  <si>
    <t>Мельника 16</t>
  </si>
  <si>
    <t>Мельника 16а</t>
  </si>
  <si>
    <t>Мельника 22</t>
  </si>
  <si>
    <t>Метрологічна 3</t>
  </si>
  <si>
    <t>Метрологічна 4</t>
  </si>
  <si>
    <t>Метрологічна 6</t>
  </si>
  <si>
    <t>Метрологічна 8</t>
  </si>
  <si>
    <t>Метрологічна 10</t>
  </si>
  <si>
    <t>Моршинська 2</t>
  </si>
  <si>
    <t>Моршинська 6</t>
  </si>
  <si>
    <t>Моршинська 7</t>
  </si>
  <si>
    <t>Політехнічна 2</t>
  </si>
  <si>
    <t>Політехнічна 4</t>
  </si>
  <si>
    <t>Політехнічна 6</t>
  </si>
  <si>
    <t>Політехнічна 8</t>
  </si>
  <si>
    <t>Політехнічна 10</t>
  </si>
  <si>
    <t>Політехнічна 12</t>
  </si>
  <si>
    <t>Політехнічна 14</t>
  </si>
  <si>
    <t>Природна 4</t>
  </si>
  <si>
    <t>Природна 6</t>
  </si>
  <si>
    <t>Природна 15</t>
  </si>
  <si>
    <t>Романицького 4</t>
  </si>
  <si>
    <t>Романицького 6</t>
  </si>
  <si>
    <t>Романицького 8</t>
  </si>
  <si>
    <t>Романицького 10</t>
  </si>
  <si>
    <t>Романицького 12</t>
  </si>
  <si>
    <t>Романицького 14</t>
  </si>
  <si>
    <t>Романицького 16а</t>
  </si>
  <si>
    <t>Романицького 18</t>
  </si>
  <si>
    <t>Романицького 20</t>
  </si>
  <si>
    <t>Романицького 24</t>
  </si>
  <si>
    <t xml:space="preserve">Н - Левицького 3 </t>
  </si>
  <si>
    <t>Н - Левицького 5</t>
  </si>
  <si>
    <t>Н - Левицького 7</t>
  </si>
  <si>
    <t>Н - Левицького 9</t>
  </si>
  <si>
    <t>Н - Левицького 11</t>
  </si>
  <si>
    <t>Н - Левицького 11а</t>
  </si>
  <si>
    <t>Н - Левицького 13</t>
  </si>
  <si>
    <t>Н - Левицького 15</t>
  </si>
  <si>
    <t>Н - Левицького 17</t>
  </si>
  <si>
    <t>Н - Левицького 21</t>
  </si>
  <si>
    <t>Н - Левицького 23</t>
  </si>
  <si>
    <t>Горбачевського 4</t>
  </si>
  <si>
    <t>Горбачевського 12</t>
  </si>
  <si>
    <t>Разом</t>
  </si>
  <si>
    <t>Антоновича,4</t>
  </si>
  <si>
    <t>Антоновича,8</t>
  </si>
  <si>
    <t>Антоновича,9</t>
  </si>
  <si>
    <t>Антоновича,10</t>
  </si>
  <si>
    <t>Антоновича,11</t>
  </si>
  <si>
    <t>Антоновича,12</t>
  </si>
  <si>
    <t>Антоновича,13</t>
  </si>
  <si>
    <t>Антоновича,14</t>
  </si>
  <si>
    <t>Антоновича,15</t>
  </si>
  <si>
    <t>Антоновича,17</t>
  </si>
  <si>
    <t>Антоновича,18</t>
  </si>
  <si>
    <t>Антоновича,19</t>
  </si>
  <si>
    <t>Антоновича,20</t>
  </si>
  <si>
    <t>Антоновича,21</t>
  </si>
  <si>
    <t>Антоновича,22</t>
  </si>
  <si>
    <t>Антоновича,23</t>
  </si>
  <si>
    <t>Антоновича,25</t>
  </si>
  <si>
    <t>Антоновича,27</t>
  </si>
  <si>
    <t>Антоновича,28</t>
  </si>
  <si>
    <t>Антоновича,29</t>
  </si>
  <si>
    <t>Антоновича,30</t>
  </si>
  <si>
    <t>Антоновича,32</t>
  </si>
  <si>
    <t>Антоновича,36</t>
  </si>
  <si>
    <t>Антоновича,37</t>
  </si>
  <si>
    <t>Антоновича,38</t>
  </si>
  <si>
    <t>Антоновича,40</t>
  </si>
  <si>
    <t>Антоновича,48</t>
  </si>
  <si>
    <t>Наукова,4а</t>
  </si>
  <si>
    <t>Антоновича,54</t>
  </si>
  <si>
    <t>Антоновича,57</t>
  </si>
  <si>
    <t>Антоновича,58</t>
  </si>
  <si>
    <t>Антоновича,60</t>
  </si>
  <si>
    <t>Антоновича,61</t>
  </si>
  <si>
    <t>Антоновича,62</t>
  </si>
  <si>
    <t>Антоновича,62/а</t>
  </si>
  <si>
    <t>Антоновича,63</t>
  </si>
  <si>
    <t>Антоновича,68/а</t>
  </si>
  <si>
    <t>Антоновича,72</t>
  </si>
  <si>
    <t>Антоновича,76</t>
  </si>
  <si>
    <t>Антоновича,77</t>
  </si>
  <si>
    <t>Антоновича,81</t>
  </si>
  <si>
    <t>Антоновича,6</t>
  </si>
  <si>
    <t>Антоновича,84/а</t>
  </si>
  <si>
    <t>С.Бандери,59</t>
  </si>
  <si>
    <t>С.Бандери,61</t>
  </si>
  <si>
    <t>С.Бандери,65</t>
  </si>
  <si>
    <t>С.Бандери,67</t>
  </si>
  <si>
    <t>С.Бандери,69</t>
  </si>
  <si>
    <t>С.Бандери,71</t>
  </si>
  <si>
    <t>С.Бандери,73</t>
  </si>
  <si>
    <t>С.Бандери,75</t>
  </si>
  <si>
    <t>С.Бандери,81</t>
  </si>
  <si>
    <t>С.Бандери,83</t>
  </si>
  <si>
    <t>С.Бандери,85</t>
  </si>
  <si>
    <t>Васильківського,1</t>
  </si>
  <si>
    <t>Васильківського,3</t>
  </si>
  <si>
    <t>Васильківського,5</t>
  </si>
  <si>
    <t>Васильківського,6</t>
  </si>
  <si>
    <t>Васильківського,7</t>
  </si>
  <si>
    <t>Васильківського,8</t>
  </si>
  <si>
    <t>Васильківського,9</t>
  </si>
  <si>
    <t>Ю.Федьковича, 22</t>
  </si>
  <si>
    <t>Ю.Федьковича, 24</t>
  </si>
  <si>
    <t>Ю.Федьковича, 25</t>
  </si>
  <si>
    <t>Ю.Федьковича, 26</t>
  </si>
  <si>
    <t>Ю.Федьковича, 27</t>
  </si>
  <si>
    <t>Ю.Федьковича, 32</t>
  </si>
  <si>
    <t>Ю.Федьковича, 34</t>
  </si>
  <si>
    <t>Ю.Федьковича, 36</t>
  </si>
  <si>
    <t>Ю.Федьковича, 37</t>
  </si>
  <si>
    <t>Ю.Федьковича, 38</t>
  </si>
  <si>
    <t>Ю.Федьковича, 39</t>
  </si>
  <si>
    <t>Ю.Федьковича, 43</t>
  </si>
  <si>
    <t>Ю.Федьковича, 49</t>
  </si>
  <si>
    <t>І.Багряного, 8</t>
  </si>
  <si>
    <t>І.Багряного, 29</t>
  </si>
  <si>
    <t>І.Багряного, 35</t>
  </si>
  <si>
    <t>І.Багряного, 39</t>
  </si>
  <si>
    <t>І.Багряного, 46</t>
  </si>
  <si>
    <t>І.Багряного, 49</t>
  </si>
  <si>
    <t>І.Багряного, 53</t>
  </si>
  <si>
    <t>Х.Ботєва, 10</t>
  </si>
  <si>
    <t>Зигзаг, 17</t>
  </si>
  <si>
    <t>Канівська, 2</t>
  </si>
  <si>
    <t>Канівська, 4</t>
  </si>
  <si>
    <t>Зигзаг, 20</t>
  </si>
  <si>
    <t>Канівська, 8</t>
  </si>
  <si>
    <t>Канівська, 11</t>
  </si>
  <si>
    <t>Канівська, 12</t>
  </si>
  <si>
    <t>Канівська, 16</t>
  </si>
  <si>
    <t>Канівська, 22</t>
  </si>
  <si>
    <t>Канівська, 38</t>
  </si>
  <si>
    <t>Кондукторська, 4</t>
  </si>
  <si>
    <t>Кондукторська, 6</t>
  </si>
  <si>
    <t>Кондукторська, 21</t>
  </si>
  <si>
    <t>Кондукторська, 23</t>
  </si>
  <si>
    <t>Кондукторська, 28</t>
  </si>
  <si>
    <t>Кондукторська, 30</t>
  </si>
  <si>
    <t>Кондукторська, 34</t>
  </si>
  <si>
    <t>Кондукторська, 37</t>
  </si>
  <si>
    <t>Кондукторська, 41</t>
  </si>
  <si>
    <t>Кондукторська, 43</t>
  </si>
  <si>
    <t>Кондукторська, 56</t>
  </si>
  <si>
    <t>Кондукторська, 58</t>
  </si>
  <si>
    <t>Кондукторська, 66</t>
  </si>
  <si>
    <t>І.Копача, 13</t>
  </si>
  <si>
    <t>Т.Копистинського, 3</t>
  </si>
  <si>
    <t>Т.Копистинського, 5</t>
  </si>
  <si>
    <t>Т.Копистинського, 7</t>
  </si>
  <si>
    <t>Т.Копистинського, 9</t>
  </si>
  <si>
    <t>Уляни Кравченко, 1</t>
  </si>
  <si>
    <t>Уляни Кравченко, 9</t>
  </si>
  <si>
    <t>Уляни Кравченко, 23</t>
  </si>
  <si>
    <t>Кульпарківська, 62</t>
  </si>
  <si>
    <t>Кульпарківська, 64</t>
  </si>
  <si>
    <t>Кульпарківська, 76</t>
  </si>
  <si>
    <t>Любінська, 50</t>
  </si>
  <si>
    <t>Любінська, 52</t>
  </si>
  <si>
    <t>Народна, 16</t>
  </si>
  <si>
    <t>Окружна, 19</t>
  </si>
  <si>
    <t>Окружна, 28</t>
  </si>
  <si>
    <t>Окружна, 31</t>
  </si>
  <si>
    <t>Окружна, 33</t>
  </si>
  <si>
    <t>Окружна, 35</t>
  </si>
  <si>
    <t>Окружна, 36</t>
  </si>
  <si>
    <t>Окружна, 38</t>
  </si>
  <si>
    <t>Окружна, 40</t>
  </si>
  <si>
    <t>Окружна, 42</t>
  </si>
  <si>
    <t>Окружна, 44</t>
  </si>
  <si>
    <t>Окружна, 47</t>
  </si>
  <si>
    <t>Окружна, 49</t>
  </si>
  <si>
    <t>Окружна, 51</t>
  </si>
  <si>
    <t>Окружна, 57</t>
  </si>
  <si>
    <t>Окружна, 59</t>
  </si>
  <si>
    <t>Окружна, 64</t>
  </si>
  <si>
    <t>Окружна, 69</t>
  </si>
  <si>
    <t>Окружна, 77</t>
  </si>
  <si>
    <t>Окружна, 79</t>
  </si>
  <si>
    <t>Окружна, 82</t>
  </si>
  <si>
    <t>Поперечна, 26</t>
  </si>
  <si>
    <t>Порохова, 6</t>
  </si>
  <si>
    <t>Проста, 2</t>
  </si>
  <si>
    <t>Проста, 11</t>
  </si>
  <si>
    <t>Проста, 21</t>
  </si>
  <si>
    <t>Проста, 24</t>
  </si>
  <si>
    <t>Проста, 28</t>
  </si>
  <si>
    <t>Проста, 31</t>
  </si>
  <si>
    <t>Професора Ю. Медведецького, 2</t>
  </si>
  <si>
    <t>Професора Ю. Медведецького, 7</t>
  </si>
  <si>
    <t>Професора Ю. Медведецького, 11</t>
  </si>
  <si>
    <t>Професора Ю. Медведецького, 17</t>
  </si>
  <si>
    <t>Професора Ю. Медведецького, 29</t>
  </si>
  <si>
    <t>Пташина, 8</t>
  </si>
  <si>
    <t>Рівна, 8</t>
  </si>
  <si>
    <t>Рівна, 18</t>
  </si>
  <si>
    <t>Робітнича, 4</t>
  </si>
  <si>
    <t>Ген. Чупринки 36</t>
  </si>
  <si>
    <t>Ген. Чупринки 38</t>
  </si>
  <si>
    <t>Ген. Чупринки 40</t>
  </si>
  <si>
    <t>Ген. Чупринки 42</t>
  </si>
  <si>
    <t>Ген. Чупринки 44</t>
  </si>
  <si>
    <t>Ген. Чупринки 46</t>
  </si>
  <si>
    <t>Ген. Чупринки 50</t>
  </si>
  <si>
    <t>Ген. Чупринки 52</t>
  </si>
  <si>
    <t>Ген. Чупринки 54</t>
  </si>
  <si>
    <t>Ген. Чупринки 56</t>
  </si>
  <si>
    <t>Ген. Чупринки 56а</t>
  </si>
  <si>
    <t>Ген. Чупринки 56б</t>
  </si>
  <si>
    <t>Ген. Чупринки 58</t>
  </si>
  <si>
    <t>Ген. Чупринки 58а</t>
  </si>
  <si>
    <t>Ген. Чупринки 60</t>
  </si>
  <si>
    <t>Ген. Чупринки 62</t>
  </si>
  <si>
    <t>Ген. Чупринки 68</t>
  </si>
  <si>
    <t>Новий Світ  3</t>
  </si>
  <si>
    <t>Новий Світ  4</t>
  </si>
  <si>
    <t>Новий Світ  5</t>
  </si>
  <si>
    <t>Новий Світ  6</t>
  </si>
  <si>
    <t>Новий Світ  8</t>
  </si>
  <si>
    <t>Новий Світ  11</t>
  </si>
  <si>
    <t>Новий Світ  13</t>
  </si>
  <si>
    <t>Новий Світ  15</t>
  </si>
  <si>
    <t>Глибока  1</t>
  </si>
  <si>
    <t>Глибока  3</t>
  </si>
  <si>
    <t>Глибока  13</t>
  </si>
  <si>
    <t>Глибока  15</t>
  </si>
  <si>
    <t>Глибока  19</t>
  </si>
  <si>
    <t>Глибока  21</t>
  </si>
  <si>
    <t>Глибока  23</t>
  </si>
  <si>
    <t>Глибока  25</t>
  </si>
  <si>
    <t>Глибока  27</t>
  </si>
  <si>
    <t>Глибока  29</t>
  </si>
  <si>
    <t>Здоров'я  3</t>
  </si>
  <si>
    <t>Здоров'я  4</t>
  </si>
  <si>
    <t>Здоров'я  5</t>
  </si>
  <si>
    <t>Здоров'я  6</t>
  </si>
  <si>
    <t>Здоров'я  7</t>
  </si>
  <si>
    <t>Здоров'я  8</t>
  </si>
  <si>
    <t>Здоров'я  9</t>
  </si>
  <si>
    <t>Здоров'я  10</t>
  </si>
  <si>
    <t>Здоров'я  11</t>
  </si>
  <si>
    <t>Здоров'я  12</t>
  </si>
  <si>
    <t>Здоров'я  14</t>
  </si>
  <si>
    <t>Київська  1</t>
  </si>
  <si>
    <t>Київська  4</t>
  </si>
  <si>
    <t>Київська  5</t>
  </si>
  <si>
    <t>Київська  6</t>
  </si>
  <si>
    <t>Київська  7</t>
  </si>
  <si>
    <t>Київська  9</t>
  </si>
  <si>
    <t>Київська  15</t>
  </si>
  <si>
    <t>Київська  17</t>
  </si>
  <si>
    <t>ЛКП "Вулецьке"</t>
  </si>
  <si>
    <t>Аркаса,6</t>
  </si>
  <si>
    <t>Аркаса,8</t>
  </si>
  <si>
    <t>Аркаса,10</t>
  </si>
  <si>
    <t>Аркаса,11</t>
  </si>
  <si>
    <t>Аркаса,12</t>
  </si>
  <si>
    <t>Аркаса,13</t>
  </si>
  <si>
    <t>Аркаса,14</t>
  </si>
  <si>
    <t>Аркаса,16</t>
  </si>
  <si>
    <t>Аркаса,18</t>
  </si>
  <si>
    <t>Балтійська,1</t>
  </si>
  <si>
    <t>Балтійська,2</t>
  </si>
  <si>
    <t>Балтійська,8</t>
  </si>
  <si>
    <t>Балтійська,9</t>
  </si>
  <si>
    <t>Балтійська,12</t>
  </si>
  <si>
    <t>Балтійська,18</t>
  </si>
  <si>
    <t>Балтійська,21</t>
  </si>
  <si>
    <t>Балтійська,26</t>
  </si>
  <si>
    <t>Балтійська,30</t>
  </si>
  <si>
    <t>Балтійська,33</t>
  </si>
  <si>
    <t>Балтійська,35</t>
  </si>
  <si>
    <t>Білинського,23</t>
  </si>
  <si>
    <t>Бой-Желенського,2</t>
  </si>
  <si>
    <t>Бой-Желенського,6</t>
  </si>
  <si>
    <t>Бой-Желенського,10</t>
  </si>
  <si>
    <t>Бой-Желенського,16</t>
  </si>
  <si>
    <t>Бой-Желенського,18</t>
  </si>
  <si>
    <t>Бойківська, 10</t>
  </si>
  <si>
    <t>Бойківська, 22</t>
  </si>
  <si>
    <t>Бойківська, 30</t>
  </si>
  <si>
    <t>Бр.Тимошенків,2а</t>
  </si>
  <si>
    <t>В.Великого,22</t>
  </si>
  <si>
    <t>Гвардійська,4</t>
  </si>
  <si>
    <t>Гвардійська,6</t>
  </si>
  <si>
    <t>Гвардійська,8</t>
  </si>
  <si>
    <t>Гвардійська,8б</t>
  </si>
  <si>
    <t>Гвардійська,10</t>
  </si>
  <si>
    <t>вул.Героїв УПА,3</t>
  </si>
  <si>
    <t>вул.Героїв УПА,4</t>
  </si>
  <si>
    <t>вул.Героїв УПА,5</t>
  </si>
  <si>
    <t>вул.Героїв УПА,6</t>
  </si>
  <si>
    <t>вул.Героїв УПА,7</t>
  </si>
  <si>
    <t>вул.Героїв УПА,8</t>
  </si>
  <si>
    <t>вул.Героїв УПА,9</t>
  </si>
  <si>
    <t>вул.Героїв УПА,10</t>
  </si>
  <si>
    <t>вул.Героїв УПА,12</t>
  </si>
  <si>
    <t>вул.Героїв УПА,13</t>
  </si>
  <si>
    <t>вул.Героїв УПА,14</t>
  </si>
  <si>
    <t>вул.Героїв УПА,15</t>
  </si>
  <si>
    <t>вул.Героїв УПА,16</t>
  </si>
  <si>
    <t>вул.Героїв УПА,17</t>
  </si>
  <si>
    <t>вул.Героїв УПА,18</t>
  </si>
  <si>
    <t>вул.Героїв УПА,19</t>
  </si>
  <si>
    <t>вул.Героїв УПА,21</t>
  </si>
  <si>
    <t>вул.Героїв УПА,22</t>
  </si>
  <si>
    <t>вул.Героїв УПА,24</t>
  </si>
  <si>
    <t>вул.Героїв УПА,26</t>
  </si>
  <si>
    <t>вул.Героїв УПА,28</t>
  </si>
  <si>
    <t>вул.Героїв УПА,30</t>
  </si>
  <si>
    <t>вул.Героїв УПА,36</t>
  </si>
  <si>
    <t>вул.Героїв УПА,37</t>
  </si>
  <si>
    <t>вул.Героїв УПА,38</t>
  </si>
  <si>
    <t>вул.Героїв УПА,40</t>
  </si>
  <si>
    <t>вул.Героїв УПА,44</t>
  </si>
  <si>
    <t>вул.Героїв УПА,45</t>
  </si>
  <si>
    <t>вул.Героїв УПА,46</t>
  </si>
  <si>
    <t>вул.Героїв УПА,47</t>
  </si>
  <si>
    <t>вул.Героїв УПА,48</t>
  </si>
  <si>
    <t>вул.Героїв УПА,49</t>
  </si>
  <si>
    <t>вул.Героїв УПА,50</t>
  </si>
  <si>
    <t>вул.Героїв УПА,51/а</t>
  </si>
  <si>
    <t>вул.Героїв УПА,52</t>
  </si>
  <si>
    <t>вул.Героїв УПА,54</t>
  </si>
  <si>
    <t>Наукова, 22</t>
  </si>
  <si>
    <t>Квітнева, 1</t>
  </si>
  <si>
    <t>Квітнева, 3</t>
  </si>
  <si>
    <t>Квітнева, 5</t>
  </si>
  <si>
    <t>Костелівка, 3</t>
  </si>
  <si>
    <t>Костелівка, 5</t>
  </si>
  <si>
    <t>Моршинська, 12</t>
  </si>
  <si>
    <t>Перемиська, 9</t>
  </si>
  <si>
    <t>Перемиська, 11</t>
  </si>
  <si>
    <t>Перемиська, 11б</t>
  </si>
  <si>
    <t>Повстанська, 9а</t>
  </si>
  <si>
    <t>Повстанська, 11</t>
  </si>
  <si>
    <t>Природна, 1</t>
  </si>
  <si>
    <t>Природна, 5а</t>
  </si>
  <si>
    <t>Генерала Т. Чупринки, 74</t>
  </si>
  <si>
    <t>Генерала Т. Чупринки, 84</t>
  </si>
  <si>
    <t>Коновальця,85</t>
  </si>
  <si>
    <t>Коновальця,85а</t>
  </si>
  <si>
    <t>Коновальця,85б</t>
  </si>
  <si>
    <t>Коновальця,85в</t>
  </si>
  <si>
    <t>Карпинця,4а</t>
  </si>
  <si>
    <t xml:space="preserve">Княгині Ольги, 5а </t>
  </si>
  <si>
    <t xml:space="preserve">Княгині Ольги, 5б </t>
  </si>
  <si>
    <t>Княгині Ольги, 5г</t>
  </si>
  <si>
    <t>Княгині Ольги, 5є</t>
  </si>
  <si>
    <t>Куликівська, 39а</t>
  </si>
  <si>
    <t>Куликівська, 39б</t>
  </si>
  <si>
    <t>Куликівська, 39в</t>
  </si>
  <si>
    <t>Куликівська, 57</t>
  </si>
  <si>
    <t>Околична, 16</t>
  </si>
  <si>
    <t>Околична, 18</t>
  </si>
  <si>
    <t>Остроградських, 14</t>
  </si>
  <si>
    <t>Остроградських, 16</t>
  </si>
  <si>
    <t>Остроградських, 18</t>
  </si>
  <si>
    <t>Остроградських, 20</t>
  </si>
  <si>
    <t>Сахарова, 31</t>
  </si>
  <si>
    <t>Сахарова, 29</t>
  </si>
  <si>
    <t>Сміливих, 5</t>
  </si>
  <si>
    <t>Сміливих, 28а</t>
  </si>
  <si>
    <t>Зигзаг,19а</t>
  </si>
  <si>
    <t>Кондукторська,5</t>
  </si>
  <si>
    <t>Кондукторська,5а</t>
  </si>
  <si>
    <t>Кондукторська,7</t>
  </si>
  <si>
    <t>Кондукторська,9</t>
  </si>
  <si>
    <t>Кондукторська,11</t>
  </si>
  <si>
    <t>Кондукторська,45</t>
  </si>
  <si>
    <t>Кондукторська,52</t>
  </si>
  <si>
    <t>Спокійна,26</t>
  </si>
  <si>
    <t>Спокійна,27</t>
  </si>
  <si>
    <t>Спокійна,28</t>
  </si>
  <si>
    <t>Спокійна,29</t>
  </si>
  <si>
    <t>Спокійна,30</t>
  </si>
  <si>
    <t>Спокійна,31</t>
  </si>
  <si>
    <t>Єфремова, 79</t>
  </si>
  <si>
    <t>Чупринки, 74</t>
  </si>
  <si>
    <t>Чупринки, 84</t>
  </si>
  <si>
    <t>Коновальця, 85</t>
  </si>
  <si>
    <t>Коновальця, 85а</t>
  </si>
  <si>
    <t>Коновальця, 85б</t>
  </si>
  <si>
    <t>Коновальця, 85в</t>
  </si>
  <si>
    <t>Симоненка, 10</t>
  </si>
  <si>
    <t>м’яка</t>
  </si>
  <si>
    <t>металева/шифер</t>
  </si>
  <si>
    <t>сталь</t>
  </si>
  <si>
    <t>рубероїд,мет.</t>
  </si>
  <si>
    <t>Симоненка,10</t>
  </si>
  <si>
    <t>Княгині Ольги, 5а 1-3п.</t>
  </si>
  <si>
    <t>Княгині Ольги, 5б 1-4п.</t>
  </si>
  <si>
    <t>Веделя А 8</t>
  </si>
  <si>
    <t>Веделя А 9</t>
  </si>
  <si>
    <t>Веделя А 10</t>
  </si>
  <si>
    <t>Виноградна 2</t>
  </si>
  <si>
    <t>Виноградна 5</t>
  </si>
  <si>
    <t>В.Великого,63 2-12 піїзд</t>
  </si>
  <si>
    <t>В.Великого,63 -1 піїзд</t>
  </si>
  <si>
    <t>Прибуток, грн.</t>
  </si>
  <si>
    <t>Тариф без ПДВ, грн.</t>
  </si>
  <si>
    <t>С.Васильківського, 1</t>
  </si>
  <si>
    <t>Академіка С.Єфремова, 60</t>
  </si>
  <si>
    <t>Академіка С.Єфремова, 62</t>
  </si>
  <si>
    <t>Академіка С.Єфремова, 64</t>
  </si>
  <si>
    <t>Академіка С.Єфремова, 68</t>
  </si>
  <si>
    <t>Академіка С.Єфремова, 70</t>
  </si>
  <si>
    <t>Академіка С.Єфремова, 72</t>
  </si>
  <si>
    <t>Академіка С.Єфремова, 77</t>
  </si>
  <si>
    <t>Академіка С.Єфремова, 81</t>
  </si>
  <si>
    <t>Академіка С.Єфремова, 82</t>
  </si>
  <si>
    <t>Академіка С.Єфремова, 83</t>
  </si>
  <si>
    <t>Академіка А.Сахарова, 4</t>
  </si>
  <si>
    <t>Академіка А.Сахарова, 6</t>
  </si>
  <si>
    <t>Академіка А.Сахарова, 8</t>
  </si>
  <si>
    <t>Академіка А.Сахарова, 12</t>
  </si>
  <si>
    <t>Академіка А.Сахарова, 14</t>
  </si>
  <si>
    <t>Академіка А.Сахарова, 16</t>
  </si>
  <si>
    <t>Академіка А.Сахарова, 18</t>
  </si>
  <si>
    <t>Академіка А.Сахарова, 20</t>
  </si>
  <si>
    <t>Академіка А.Сахарова, 22</t>
  </si>
  <si>
    <t>Академіка А.Сахарова, 24</t>
  </si>
  <si>
    <t>Академіка А.Сахарова, 26</t>
  </si>
  <si>
    <t>Академіка А.Сахарова, 28</t>
  </si>
  <si>
    <t>Академіка А.Сахарова, 30</t>
  </si>
  <si>
    <t>Академіка А.Сахарова, 32</t>
  </si>
  <si>
    <t>Академіка А.Сахарова, 34</t>
  </si>
  <si>
    <t>Академіка А.Сахарова, 36</t>
  </si>
  <si>
    <t>Академіка А.Сахарова, 38</t>
  </si>
  <si>
    <t>Академіка А.Сахарова, 40</t>
  </si>
  <si>
    <t>Академіка А.Сахарова, 44</t>
  </si>
  <si>
    <t>Академіка А.Сахарова, 46</t>
  </si>
  <si>
    <t>Академіка А.Сахарова, 48</t>
  </si>
  <si>
    <t>Академіка А.Сахарова, 50</t>
  </si>
  <si>
    <t>І. Богуна, 3</t>
  </si>
  <si>
    <t>І. Богуна, 5</t>
  </si>
  <si>
    <t>І. Богуна, 6</t>
  </si>
  <si>
    <t>І. Богуна, 7</t>
  </si>
  <si>
    <t>І. Богуна, 8</t>
  </si>
  <si>
    <t>І. Богуна, 9</t>
  </si>
  <si>
    <t>І. Богуна, 12</t>
  </si>
  <si>
    <t>І. Богуна, 13</t>
  </si>
  <si>
    <t>І. Богуна, 15</t>
  </si>
  <si>
    <t>Генерала Т.Чупринки, 7</t>
  </si>
  <si>
    <t>Генерала Т.Чупринки, 9</t>
  </si>
  <si>
    <t>Генерала Т.Чупринки, 15</t>
  </si>
  <si>
    <t>Генерала Т.Чупринки, 17</t>
  </si>
  <si>
    <t>Генерала Т.Чупринки, 19</t>
  </si>
  <si>
    <t>Генерала Т.Чупринки, 25</t>
  </si>
  <si>
    <t>Генерала Т.Чупринки, 27</t>
  </si>
  <si>
    <t>Генерала Т.Чупринки, 29</t>
  </si>
  <si>
    <t>Генерала Т.Чупринки, 31</t>
  </si>
  <si>
    <t>Генерала Т.Чупринки, 33</t>
  </si>
  <si>
    <t>Генерала Т.Чупринки, 47</t>
  </si>
  <si>
    <t>Генерала Т.Чупринки, 51</t>
  </si>
  <si>
    <t>Генерала Т.Чупринки, 53</t>
  </si>
  <si>
    <t>Генерала Т.Чупринки, 59</t>
  </si>
  <si>
    <t>Генерала Т.Чупринки, 63</t>
  </si>
  <si>
    <t>Генерала Т.Чупринки, 75</t>
  </si>
  <si>
    <t>Генерала Т.Чупринки, 76</t>
  </si>
  <si>
    <t>Генерала Т.Чупринки, 77</t>
  </si>
  <si>
    <t>Генерала Т.Чупринки, 78</t>
  </si>
  <si>
    <t>Генерала Т.Чупринки, 79</t>
  </si>
  <si>
    <t>Генерала Т.Чупринки, 80</t>
  </si>
  <si>
    <t>І. Горбачевського, 15</t>
  </si>
  <si>
    <t>І. Горбачевського, 17</t>
  </si>
  <si>
    <t>І. Горбачевського, 21</t>
  </si>
  <si>
    <t>Ю. Захарієвича, 2</t>
  </si>
  <si>
    <t>Кастелівка, 1</t>
  </si>
  <si>
    <t>Кастелівка, 2</t>
  </si>
  <si>
    <t>Кастелівка, 4</t>
  </si>
  <si>
    <t>Кастелівка, 7</t>
  </si>
  <si>
    <t>Кастелівка, 8</t>
  </si>
  <si>
    <t>Кастелівка, 9</t>
  </si>
  <si>
    <t>Кастелівка, 10</t>
  </si>
  <si>
    <t>Кастелівка, 12</t>
  </si>
  <si>
    <t>Кастелівка, 14</t>
  </si>
  <si>
    <t>Кастелівка, 16</t>
  </si>
  <si>
    <t>Кастелівка, 18</t>
  </si>
  <si>
    <t>Кастелівка, 42</t>
  </si>
  <si>
    <t>Кастелівка, 48</t>
  </si>
  <si>
    <t>Кастелівка, 50</t>
  </si>
  <si>
    <t>Квітнева, 10</t>
  </si>
  <si>
    <t>Квітнева, 16</t>
  </si>
  <si>
    <t>Конотопська, 2</t>
  </si>
  <si>
    <t>Конотопська, 4</t>
  </si>
  <si>
    <t>І.Котляревського, 8</t>
  </si>
  <si>
    <t>І.Котляревського, 9</t>
  </si>
  <si>
    <t>І.Котляревського, 11</t>
  </si>
  <si>
    <t>І.Котляревського, 12</t>
  </si>
  <si>
    <t>І.Котляревського, 13</t>
  </si>
  <si>
    <t>І.Котляревського, 14</t>
  </si>
  <si>
    <t>І.Котляревського, 16</t>
  </si>
  <si>
    <t>І.Котляревського, 17</t>
  </si>
  <si>
    <t>І.Котляревського, 18</t>
  </si>
  <si>
    <t>І.Котляревського, 19</t>
  </si>
  <si>
    <t>І.Котляревського, 20</t>
  </si>
  <si>
    <t>І.Котляревського, 21</t>
  </si>
  <si>
    <t>І.Котляревського, 22</t>
  </si>
  <si>
    <t>І.Котляревського, 23</t>
  </si>
  <si>
    <t>І.Котляревського, 24</t>
  </si>
  <si>
    <t>І.Котляревського, 26</t>
  </si>
  <si>
    <t>І.Котляревського, 28</t>
  </si>
  <si>
    <t>І.Котляревського, 31</t>
  </si>
  <si>
    <t>І.Котляревського, 33</t>
  </si>
  <si>
    <t>І.Котляревського, 35</t>
  </si>
  <si>
    <t>І.Котляревського, 37</t>
  </si>
  <si>
    <t>І.Котляревського, 39</t>
  </si>
  <si>
    <t>І.Котляревського, 40</t>
  </si>
  <si>
    <t>І.Котляревського, 42</t>
  </si>
  <si>
    <t>І.Котляревського, 43</t>
  </si>
  <si>
    <t>І.Котляревського, 48</t>
  </si>
  <si>
    <t>І.Котляревського, 55</t>
  </si>
  <si>
    <t>І.Котляревського, 63</t>
  </si>
  <si>
    <t>І.Котляревського, 67</t>
  </si>
  <si>
    <t>І.Котляревського, 57/61</t>
  </si>
  <si>
    <t>І.Левинського, 5</t>
  </si>
  <si>
    <t>І.Левинського, 14</t>
  </si>
  <si>
    <t>А.Мельника, 14</t>
  </si>
  <si>
    <t>А.Мельника, 16</t>
  </si>
  <si>
    <t>А.Мельника, 22</t>
  </si>
  <si>
    <t>Метрологічна, 4</t>
  </si>
  <si>
    <t>Метрологічна, 6</t>
  </si>
  <si>
    <t>Метрологічна, 8</t>
  </si>
  <si>
    <t>Метрологічна, 10</t>
  </si>
  <si>
    <t>Моршинська, 2</t>
  </si>
  <si>
    <t>Моршинська, 6</t>
  </si>
  <si>
    <t>Моршинська, 7</t>
  </si>
  <si>
    <t>Політехнічна, 2</t>
  </si>
  <si>
    <t>Політехнічна, 4</t>
  </si>
  <si>
    <t>Політехнічна, 6</t>
  </si>
  <si>
    <t>Політехнічна, 8</t>
  </si>
  <si>
    <t>Політехнічна, 10</t>
  </si>
  <si>
    <t>Політехнічна, 12</t>
  </si>
  <si>
    <t>Політехнічна, 14</t>
  </si>
  <si>
    <t>Природна, 4</t>
  </si>
  <si>
    <t>Природна, 6</t>
  </si>
  <si>
    <t>Природна, 15</t>
  </si>
  <si>
    <t>Б.Романицького, 4</t>
  </si>
  <si>
    <t>Б.Романицького, 6</t>
  </si>
  <si>
    <t>Б.Романицького, 8</t>
  </si>
  <si>
    <t>Б.Романицького, 10</t>
  </si>
  <si>
    <t>Б.Романицького, 12</t>
  </si>
  <si>
    <t>Б.Романицького, 14</t>
  </si>
  <si>
    <t>Б.Романицького, 18</t>
  </si>
  <si>
    <t>Б.Романицького, 20</t>
  </si>
  <si>
    <t>Б.Романицького, 24</t>
  </si>
  <si>
    <t xml:space="preserve">І.Нечуя-Левицького, 3 </t>
  </si>
  <si>
    <t>І.Нечуя-Левицького, 5</t>
  </si>
  <si>
    <t>І.Нечуя-Левицького, 7</t>
  </si>
  <si>
    <t>І.Нечуя-Левицького, 9</t>
  </si>
  <si>
    <t>І.Нечуя-Левицького, 11</t>
  </si>
  <si>
    <t>І.Нечуя-Левицького, 13</t>
  </si>
  <si>
    <t>І.Нечуя-Левицького, 15</t>
  </si>
  <si>
    <t>І.Нечуя-Левицького, 17</t>
  </si>
  <si>
    <t>І.Нечуя-Левицького, 21</t>
  </si>
  <si>
    <t>І.Нечуя-Левицького, 23</t>
  </si>
  <si>
    <t>І. Горбачевського, 4</t>
  </si>
  <si>
    <t>І. Горбачевського, 12</t>
  </si>
  <si>
    <t>В. Жуковського, 2</t>
  </si>
  <si>
    <t>В. Жуковського, 6</t>
  </si>
  <si>
    <t>В. Жуковського, 8</t>
  </si>
  <si>
    <t>В. Жуковського, 10</t>
  </si>
  <si>
    <t>В. Жуковського, 11</t>
  </si>
  <si>
    <t>В. Жуковського, 13</t>
  </si>
  <si>
    <t>І.Левинського, 1</t>
  </si>
  <si>
    <t>І.Левинського, 2</t>
  </si>
  <si>
    <t>І.Левинського, 3</t>
  </si>
  <si>
    <t>І.Левинського, 4</t>
  </si>
  <si>
    <t>І.Левинського, 6</t>
  </si>
  <si>
    <t>Генерала Т.Чупринки, 16</t>
  </si>
  <si>
    <t>Генерала Т.Чупринки, 18</t>
  </si>
  <si>
    <t>Генерала Т.Чупринки, 20</t>
  </si>
  <si>
    <t>Генерала Т.Чупринки, 22</t>
  </si>
  <si>
    <t>Генерала Т.Чупринки, 24</t>
  </si>
  <si>
    <t>Генерала Т.Чупринки, 26</t>
  </si>
  <si>
    <t>Генерала Т.Чупринки, 28</t>
  </si>
  <si>
    <t>Генерала Т.Чупринки, 30</t>
  </si>
  <si>
    <t>Генерала Т.Чупринки, 32</t>
  </si>
  <si>
    <t>Генерала Т.Чупринки, 34</t>
  </si>
  <si>
    <t>Генерала Т.Чупринки, 36</t>
  </si>
  <si>
    <t>Генерала Т.Чупринки, 38</t>
  </si>
  <si>
    <t>Генерала Т.Чупринки, 40</t>
  </si>
  <si>
    <t>Генерала Т.Чупринки, 42</t>
  </si>
  <si>
    <t>Генерала Т.Чупринки, 44</t>
  </si>
  <si>
    <t>Генерала Т.Чупринки, 46</t>
  </si>
  <si>
    <t>Генерала Т.Чупринки, 50</t>
  </si>
  <si>
    <t>Генерала Т.Чупринки, 52</t>
  </si>
  <si>
    <t>Генерала Т.Чупринки, 54</t>
  </si>
  <si>
    <t>Генерала Т.Чупринки, 56</t>
  </si>
  <si>
    <t>Генерала Т.Чупринки, 58</t>
  </si>
  <si>
    <t>Генерала Т.Чупринки, 60</t>
  </si>
  <si>
    <t>Генерала Т.Чупринки, 62</t>
  </si>
  <si>
    <t>Генерала Т.Чупринки, 68</t>
  </si>
  <si>
    <t>Новий Світ, 3</t>
  </si>
  <si>
    <t>Новий Світ, 4</t>
  </si>
  <si>
    <t>Новий Світ, 5</t>
  </si>
  <si>
    <t>Новий Світ, 6</t>
  </si>
  <si>
    <t>Новий Світ, 8</t>
  </si>
  <si>
    <t>Новий Світ, 11</t>
  </si>
  <si>
    <t>Новий Світ, 13</t>
  </si>
  <si>
    <t>Новий Світ, 15</t>
  </si>
  <si>
    <t>Глибока, 1</t>
  </si>
  <si>
    <t>Глибока, 3</t>
  </si>
  <si>
    <t>Глибока, 13</t>
  </si>
  <si>
    <t>Глибока, 15</t>
  </si>
  <si>
    <t>Глибока, 19</t>
  </si>
  <si>
    <t>Глибока, 21</t>
  </si>
  <si>
    <t>Глибока, 23</t>
  </si>
  <si>
    <t>Глибока, 25</t>
  </si>
  <si>
    <t>Глибока, 27</t>
  </si>
  <si>
    <t>Глибока, 29</t>
  </si>
  <si>
    <t>Здоров'я, 3</t>
  </si>
  <si>
    <t>Здоров'я, 4</t>
  </si>
  <si>
    <t>Здоров'я, 5</t>
  </si>
  <si>
    <t>Здоров'я, 6</t>
  </si>
  <si>
    <t>Здоров'я, 7</t>
  </si>
  <si>
    <t>Здоров'я, 8</t>
  </si>
  <si>
    <t>Здоров'я, 9</t>
  </si>
  <si>
    <t>Здоров'я, 10</t>
  </si>
  <si>
    <t>Здоров'я, 11</t>
  </si>
  <si>
    <t>Здоров'я, 12</t>
  </si>
  <si>
    <t>Здоров'я, 14</t>
  </si>
  <si>
    <t>Київська, 1</t>
  </si>
  <si>
    <t>Київська, 4</t>
  </si>
  <si>
    <t>Київська, 5</t>
  </si>
  <si>
    <t>Київська, 6</t>
  </si>
  <si>
    <t>Київська, 7</t>
  </si>
  <si>
    <t>Київська, 9</t>
  </si>
  <si>
    <t>Київська, 15</t>
  </si>
  <si>
    <t>Київська, 17</t>
  </si>
  <si>
    <t>Академіка С.Рудницького, 1</t>
  </si>
  <si>
    <t>Академіка С.Рудницького, 3</t>
  </si>
  <si>
    <t>Академіка С.Рудницького, 4</t>
  </si>
  <si>
    <t>Академіка С.Рудницького, 12</t>
  </si>
  <si>
    <t>Академіка С.Рудницького, 16</t>
  </si>
  <si>
    <t>Академіка С.Рудницького, 17</t>
  </si>
  <si>
    <t>Академіка С.Рудницького, 20</t>
  </si>
  <si>
    <t>Академіка С.Рудницького, 22</t>
  </si>
  <si>
    <t>Академіка С.Рудницького, 27</t>
  </si>
  <si>
    <t>Академіка С.Рудницького, 29</t>
  </si>
  <si>
    <t>Академіка С.Рудницького, 30</t>
  </si>
  <si>
    <t>Академіка С.Рудницького, 32</t>
  </si>
  <si>
    <t>Академіка С.Рудницького, 33</t>
  </si>
  <si>
    <t>Академіка С.Рудницького, 38</t>
  </si>
  <si>
    <t>Академіка С.Рудницького, 39</t>
  </si>
  <si>
    <t>Академіка С.Рудницького, 45</t>
  </si>
  <si>
    <t>Академіка С.Рудницького, 46</t>
  </si>
  <si>
    <t>Академіка С.Рудницького, 49</t>
  </si>
  <si>
    <t>Академіка С.Рудницького, 50</t>
  </si>
  <si>
    <t>Академіка С.Рудницького, 51</t>
  </si>
  <si>
    <t>Академіка С.Рудницького, 53</t>
  </si>
  <si>
    <t>Академіка С.Рудницького, 54</t>
  </si>
  <si>
    <t>Академіка С.Рудницького, 55</t>
  </si>
  <si>
    <t>Академіка С.Рудницького, 56</t>
  </si>
  <si>
    <t>Академіка С.Рудницького, 58</t>
  </si>
  <si>
    <t>Академіка С.Рудницького, 68</t>
  </si>
  <si>
    <t>Академіка С.Рудницького, 70</t>
  </si>
  <si>
    <t>М.Гайворонського, 4</t>
  </si>
  <si>
    <t>М.Гайворонського, 5</t>
  </si>
  <si>
    <t>М.Гайворонського, 9</t>
  </si>
  <si>
    <t>М.Гайворонського, 13</t>
  </si>
  <si>
    <t>М.Гайворонського, 15</t>
  </si>
  <si>
    <t>М.Гайворонського, 17</t>
  </si>
  <si>
    <t>Генерала Т.Чупринки, 87</t>
  </si>
  <si>
    <t>Генерала Т.Чупринки, 98</t>
  </si>
  <si>
    <t>Генерала Т.Чупринки, 99</t>
  </si>
  <si>
    <t>Генерала Т.Чупринки, 100</t>
  </si>
  <si>
    <t>Генерала Т.Чупринки, 102</t>
  </si>
  <si>
    <t>Генерала Т.Чупринки, 104</t>
  </si>
  <si>
    <t>Генерала Т.Чупринки, 108</t>
  </si>
  <si>
    <t>Генерала Т.Чупринки, 110</t>
  </si>
  <si>
    <t>Генерала Т.Чупринки, 112</t>
  </si>
  <si>
    <t>Генерала Т.Чупринки, 115</t>
  </si>
  <si>
    <t>Генерала Т.Чупринки, 121</t>
  </si>
  <si>
    <t>Генерала Т.Чупринки, 123</t>
  </si>
  <si>
    <t>Генерала Т.Чупринки, 127</t>
  </si>
  <si>
    <t>Генерала Т.Чупринки, 128</t>
  </si>
  <si>
    <t>Генерала Т.Чупринки, 129</t>
  </si>
  <si>
    <t>Генерала Т.Чупринки, 132</t>
  </si>
  <si>
    <t>Генерала Т.Чупринки, 154</t>
  </si>
  <si>
    <t>Гординських, 3</t>
  </si>
  <si>
    <t>Гординських, 18</t>
  </si>
  <si>
    <t>Гординських, 20</t>
  </si>
  <si>
    <t>Княгині Ольги, 16</t>
  </si>
  <si>
    <t>Княгині Ольги, 18</t>
  </si>
  <si>
    <t>Княгині Ольги, 26</t>
  </si>
  <si>
    <t>Д. Котка, 15</t>
  </si>
  <si>
    <t>Мила, 4</t>
  </si>
  <si>
    <t>Мила, 10</t>
  </si>
  <si>
    <t>Мила, 37</t>
  </si>
  <si>
    <t>Нагірних, 12</t>
  </si>
  <si>
    <t>Нагірних, 25</t>
  </si>
  <si>
    <t>Перемиська, 2</t>
  </si>
  <si>
    <t>Перемиська, 3</t>
  </si>
  <si>
    <t>Перемиська, 4</t>
  </si>
  <si>
    <t>Перемиська, 10</t>
  </si>
  <si>
    <t>Перемиська, 12</t>
  </si>
  <si>
    <t>Перемиська, 14</t>
  </si>
  <si>
    <t>Перемиська, 16</t>
  </si>
  <si>
    <t>Повстанська, 3</t>
  </si>
  <si>
    <t>Повстанська, 5</t>
  </si>
  <si>
    <t>Повстанська, 6</t>
  </si>
  <si>
    <t>Повстанська, 9</t>
  </si>
  <si>
    <t>Повстанська, 15</t>
  </si>
  <si>
    <t>Повстанська, 17</t>
  </si>
  <si>
    <t>В.Сімовича, 10</t>
  </si>
  <si>
    <t>В.Сімовича, 12</t>
  </si>
  <si>
    <t>І.Труша, 19</t>
  </si>
  <si>
    <t>І.Труша, 24</t>
  </si>
  <si>
    <t>І.Труша, 30</t>
  </si>
  <si>
    <t>І.Труша, 32</t>
  </si>
  <si>
    <t>П.Цегельського, 3</t>
  </si>
  <si>
    <t>П.Цегельського, 9</t>
  </si>
  <si>
    <t>П.Цегельського, 10</t>
  </si>
  <si>
    <t>П.Цегельського, 12</t>
  </si>
  <si>
    <t>П.Цегельського, 16</t>
  </si>
  <si>
    <t>Червона, 15</t>
  </si>
  <si>
    <t>О.Шумського, 5</t>
  </si>
  <si>
    <t>О.Шумського, 7</t>
  </si>
  <si>
    <t>Конотопська, 3</t>
  </si>
  <si>
    <t>Конотопська, 5</t>
  </si>
  <si>
    <t>Конотопська, 7</t>
  </si>
  <si>
    <t>Конотопська, 9</t>
  </si>
  <si>
    <t>Конотопська, 11</t>
  </si>
  <si>
    <t>Конотопська, 13</t>
  </si>
  <si>
    <t>Конотопська, 15</t>
  </si>
  <si>
    <t>Конотопська, 19</t>
  </si>
  <si>
    <t>Конотопська, 21</t>
  </si>
  <si>
    <t>Конотопська, 23</t>
  </si>
  <si>
    <t>В.Антоновича, 4</t>
  </si>
  <si>
    <t>В.Антоновича, 8</t>
  </si>
  <si>
    <t>В.Антоновича, 9</t>
  </si>
  <si>
    <t>В.Антоновича, 10</t>
  </si>
  <si>
    <t>В.Антоновича, 11</t>
  </si>
  <si>
    <t>В.Антоновича, 12</t>
  </si>
  <si>
    <t>В.Антоновича, 13</t>
  </si>
  <si>
    <t>В.Антоновича, 14</t>
  </si>
  <si>
    <t>В.Антоновича, 15</t>
  </si>
  <si>
    <t>Загальна кількість по будинку</t>
  </si>
  <si>
    <t>К-сть зварювальників</t>
  </si>
  <si>
    <t>Академіка С.Єфремова, 79</t>
  </si>
  <si>
    <t>Кастелівка, 3</t>
  </si>
  <si>
    <t>Кастелівка, 5</t>
  </si>
  <si>
    <t>Академіка А.Сахарова, 31</t>
  </si>
  <si>
    <t>Академіка А.Сахарова, 29</t>
  </si>
  <si>
    <t>Грабянки Г., 5</t>
  </si>
  <si>
    <t>Грабянки Г., 7</t>
  </si>
  <si>
    <t>Грабянки Г., 9</t>
  </si>
  <si>
    <t>Грабянки Г., 13</t>
  </si>
  <si>
    <t>Л.Жемчужникова, 1</t>
  </si>
  <si>
    <t>Л.Жемчужникова, 3</t>
  </si>
  <si>
    <t>Л.Жемчужникова, 7</t>
  </si>
  <si>
    <t>Л.Жемчужникова, 9</t>
  </si>
  <si>
    <t>Л.Жемчужникова, 11</t>
  </si>
  <si>
    <t>Л.Жемчужникова, 13</t>
  </si>
  <si>
    <t>Л.Жемчужникова, 17</t>
  </si>
  <si>
    <t>М.М.Зерова, 1</t>
  </si>
  <si>
    <t>М.Зерова, 2</t>
  </si>
  <si>
    <t>М.Зерова, 3</t>
  </si>
  <si>
    <t>М.Зерова, 4</t>
  </si>
  <si>
    <t>М.Зерова, 5</t>
  </si>
  <si>
    <t>М.Зерова, 6</t>
  </si>
  <si>
    <t>М.Зерова, 8</t>
  </si>
  <si>
    <t>М.Зерова, 9</t>
  </si>
  <si>
    <t>М.Зерова, 10</t>
  </si>
  <si>
    <t>М.Зерова, 11</t>
  </si>
  <si>
    <t>М.Зерова, 12</t>
  </si>
  <si>
    <t>М.Зерова, 13</t>
  </si>
  <si>
    <t>М.Зерова, 14</t>
  </si>
  <si>
    <t>М.Зерова, 15</t>
  </si>
  <si>
    <t>М.Зерова, 16</t>
  </si>
  <si>
    <t>М.Зерова, 18</t>
  </si>
  <si>
    <t>М.Зерова, 20</t>
  </si>
  <si>
    <t>М.Зерова, 22</t>
  </si>
  <si>
    <t>М.Зерова, 26</t>
  </si>
  <si>
    <t>М.Зерова, 28</t>
  </si>
  <si>
    <t>М.Зерова, 30</t>
  </si>
  <si>
    <t>В.Симоненка, 10</t>
  </si>
  <si>
    <t>Середньомісячний тариф на проведення аварійних  робіт</t>
  </si>
  <si>
    <t>Витрати на зварювальника</t>
  </si>
  <si>
    <t>Витрати на зварювальника по ЛКП  Франківського району</t>
  </si>
  <si>
    <t xml:space="preserve">ЛКП "Львівський ліхтар" </t>
  </si>
  <si>
    <t>Професора Я. Яреми, 4</t>
  </si>
  <si>
    <t>Професора Я. Яреми, 5</t>
  </si>
  <si>
    <t>Академіка Є. Лазаренка, 3</t>
  </si>
  <si>
    <t>Витрати з прибирання сходових кліток на 1 кв. м загальної площі квартири, житлового приміщення у гуртожитку та нежитлового приміщення у житловому будинку (гуртожитку)</t>
  </si>
  <si>
    <t>Витрати з прибирання прибудинкової території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</si>
  <si>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технічного обслуговування внутрішньобудинкових систем гарячого і холодного водопостачання, водовідведення, теплопостачання і зливної каналізації та з ліквідації аварій у внутрішньоквартирних мережах на 1 кв. м загальної площі квартири, житлового приміщення у гуртожитку та нежитлового приміщення у житловому будинку (гуртожитку)</t>
  </si>
  <si>
    <t>Витрати з дератизації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</si>
  <si>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обслуговування димовентиляційних каналів 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</si>
  <si>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проведення поточного ремонту конструктивних елементів, внутрішньобудинкових систем гарячого і холодного водопостачання, водовідведення, теплопостачання та зливної каналізації і технічних пристроїв будинків та елементів зовнішнього упорядження, розташованих на прибудинковій території, на 1 кв. м загальної площі квартири, житлового приміщення у гуртожитку та  нежитлового приміщення у житловому будинку (гуртожитку)</t>
  </si>
  <si>
    <t>Витрати з освітлення місць загального користування і підвальних приміщень та підкачування води,  на 1 кв. м загальної площі квартири, житлового приміщення у гуртожитку та  нежитлового приміщення у житловому будинку (гуртожитку)</t>
  </si>
  <si>
    <t>у грн</t>
  </si>
  <si>
    <t>Всього витрат</t>
  </si>
  <si>
    <t>Тариф з ПДВ</t>
  </si>
  <si>
    <t>Генерала Т.Чупринки, 11-а</t>
  </si>
  <si>
    <t>Генерала Т.Чупринки, 15-а</t>
  </si>
  <si>
    <t>Генерала Т.Чупринки, 55-а</t>
  </si>
  <si>
    <t>Генерала Т.Чупринки, 77-а</t>
  </si>
  <si>
    <t>І. Горбачевського, 17-а</t>
  </si>
  <si>
    <t>І.Котляревського, 14-а</t>
  </si>
  <si>
    <t>І.Котляревського, 26-а</t>
  </si>
  <si>
    <t>І.Котляревського, 35-а</t>
  </si>
  <si>
    <t>І.Котляревського, 37-а</t>
  </si>
  <si>
    <t>І.Котляревського, 53-а</t>
  </si>
  <si>
    <t>І.Котляревського, 53-б</t>
  </si>
  <si>
    <t>І.Котляревського, 53-ц</t>
  </si>
  <si>
    <t>Б.Романицького, 16-а</t>
  </si>
  <si>
    <t>І.Нечуя-Левицького, 11-а</t>
  </si>
  <si>
    <t>Генерала Т.Чупринки, 16-а</t>
  </si>
  <si>
    <t>Генерала Т.Чупринки, 58-а</t>
  </si>
  <si>
    <t>Генерала Т.Чупринки, 98-а</t>
  </si>
  <si>
    <t>Княгині Ольги, 34-а</t>
  </si>
  <si>
    <t>Княгині Ольги, 34-б</t>
  </si>
  <si>
    <t>Перемиська, 11-а</t>
  </si>
  <si>
    <t>Повстанська, 3-а</t>
  </si>
  <si>
    <t>Повстанська, 13-а</t>
  </si>
  <si>
    <t>О.Шумського, 3-а</t>
  </si>
  <si>
    <t>Перемиська, 11-б</t>
  </si>
  <si>
    <t>Повстанська, 9-а</t>
  </si>
  <si>
    <t>В.Антоновича, 62-а</t>
  </si>
  <si>
    <t>В.Антоновича, 68-а</t>
  </si>
  <si>
    <t>В.Антоновича, 84-а</t>
  </si>
  <si>
    <t>Є.Коновальця, 11-б</t>
  </si>
  <si>
    <t>Є.Коновальця, 25-а</t>
  </si>
  <si>
    <t>Є.Коновальця, 44-а</t>
  </si>
  <si>
    <t>Є.Коновальця, 54-а</t>
  </si>
  <si>
    <t>Є.Коновальця, 54-б</t>
  </si>
  <si>
    <t>Є.Коновальця, 60-а</t>
  </si>
  <si>
    <t>А.Мельника, 8-а</t>
  </si>
  <si>
    <t>Академіка С.Єфремова, 51-а</t>
  </si>
  <si>
    <t>С. Бандери, 47-а</t>
  </si>
  <si>
    <t>Новий Світ, 14</t>
  </si>
  <si>
    <t>Новий Світ, 12</t>
  </si>
  <si>
    <t>Київська, 28-а</t>
  </si>
  <si>
    <t>Японська, 6-а</t>
  </si>
  <si>
    <t>В.Антоновича, 115-б</t>
  </si>
  <si>
    <t>В.Антоновича, 115-а</t>
  </si>
  <si>
    <t>В.Антоновича, 115-в</t>
  </si>
  <si>
    <t>Гіпсова, 32-а</t>
  </si>
  <si>
    <t>Гіпсова, 36-а</t>
  </si>
  <si>
    <t>Гіпсова, 40-б</t>
  </si>
  <si>
    <t>Гіпсова, 58-а</t>
  </si>
  <si>
    <t>Житомирська, 2-б</t>
  </si>
  <si>
    <t>М. Залізняка, 9-а</t>
  </si>
  <si>
    <t>Є.Коновальця, 93-а</t>
  </si>
  <si>
    <t>Є.Коновальця, 95-а</t>
  </si>
  <si>
    <t>Є.Коновальця, 99-а</t>
  </si>
  <si>
    <t>Є.Коновальця, 112-а</t>
  </si>
  <si>
    <t>Кременецька, 16</t>
  </si>
  <si>
    <t>І.Труша, 9-а</t>
  </si>
  <si>
    <t>Є.Коновальця, 85</t>
  </si>
  <si>
    <t>Є.Коновальця, 85-а</t>
  </si>
  <si>
    <t xml:space="preserve">Є.Коновальця, 85-б </t>
  </si>
  <si>
    <t>Є.Коновальця, 85-в</t>
  </si>
  <si>
    <t>Братів Тимошенків, 2-а</t>
  </si>
  <si>
    <t>Героїв Майдану, 8-б</t>
  </si>
  <si>
    <t>Героїв Майдану, 28-а</t>
  </si>
  <si>
    <t>Героїв Майдану, 30-а</t>
  </si>
  <si>
    <t>І.Карпинця, 18-а</t>
  </si>
  <si>
    <t>Княгині Ольги, 59-а</t>
  </si>
  <si>
    <t>Княгині Ольги, 59-б</t>
  </si>
  <si>
    <t>Академіка Є.Лазаренка, 7-а</t>
  </si>
  <si>
    <t>Похила, 7</t>
  </si>
  <si>
    <t>Академіка А.Сахарова, 15-а</t>
  </si>
  <si>
    <t>Стрийська, 86-а</t>
  </si>
  <si>
    <t>Стрийська, 86-б</t>
  </si>
  <si>
    <t>Стрийська, 76-а</t>
  </si>
  <si>
    <t>Стрийська, 76-б</t>
  </si>
  <si>
    <t>Стрийська, 76-в</t>
  </si>
  <si>
    <t>Стрийська, 108-а</t>
  </si>
  <si>
    <t>Стрийська, 108-б</t>
  </si>
  <si>
    <t>Стрийська, 108-в</t>
  </si>
  <si>
    <t>Стрийська, 108-д</t>
  </si>
  <si>
    <t>Стрийська, 108-є</t>
  </si>
  <si>
    <t>І.Карпинця,4-а</t>
  </si>
  <si>
    <t xml:space="preserve">Княгині Ольги, 5-а </t>
  </si>
  <si>
    <t xml:space="preserve">Княгині Ольги, 5-б </t>
  </si>
  <si>
    <t>Княгині Ольги, 5-г</t>
  </si>
  <si>
    <t>Княгині Ольги, 5-є</t>
  </si>
  <si>
    <t>Куликівська, 39-а</t>
  </si>
  <si>
    <t>Куликівська, 39-б</t>
  </si>
  <si>
    <t>Куликівська, 39-в</t>
  </si>
  <si>
    <t>Сміливих, 28-а</t>
  </si>
  <si>
    <t>Володимира Великого, 48-а</t>
  </si>
  <si>
    <t>М.Зерова, 11-а</t>
  </si>
  <si>
    <t>М.Зерова, 11-б</t>
  </si>
  <si>
    <t>М.Зерова, 11-ц</t>
  </si>
  <si>
    <t>М.Зерова, 13-а</t>
  </si>
  <si>
    <t>М.Зерова, 13-б</t>
  </si>
  <si>
    <t>М.Зерова, 13-ц</t>
  </si>
  <si>
    <t>М.Зерова, 15-а</t>
  </si>
  <si>
    <t>М.Зерова, 15-б</t>
  </si>
  <si>
    <t>М.Зерова, 15-ц</t>
  </si>
  <si>
    <t>Кульпарківська, 3-а</t>
  </si>
  <si>
    <t>М.Сар'яна, 3-а</t>
  </si>
  <si>
    <t>Героїв УПА, 51-а</t>
  </si>
  <si>
    <t>Героїв УПА, 61-а</t>
  </si>
  <si>
    <t>Героїв УПА, 76-а</t>
  </si>
  <si>
    <t>Героїв УПА, 78-а</t>
  </si>
  <si>
    <t>Героїв УПА, 78-б</t>
  </si>
  <si>
    <t>І.Багряного, 34-а</t>
  </si>
  <si>
    <t>Зв'язкова, 7-а</t>
  </si>
  <si>
    <t>Т.Копистинського, 11-а</t>
  </si>
  <si>
    <t>Народна, 12-а</t>
  </si>
  <si>
    <t>Проста, 11-а</t>
  </si>
  <si>
    <t>Зигзаг, 19-а</t>
  </si>
  <si>
    <t>Кондукторська, 5</t>
  </si>
  <si>
    <t>Кондукторська, 5-а</t>
  </si>
  <si>
    <t>Кондукторська, 45</t>
  </si>
  <si>
    <t>Кондукторська, 7</t>
  </si>
  <si>
    <t>Кондукторська, 9</t>
  </si>
  <si>
    <t>Кондукторська, 11</t>
  </si>
  <si>
    <t>Кондукторська, 52</t>
  </si>
  <si>
    <t>Спокійна, 26</t>
  </si>
  <si>
    <t>Спокійна, 27</t>
  </si>
  <si>
    <t>Спокійна, 28</t>
  </si>
  <si>
    <t>Спокійна, 29</t>
  </si>
  <si>
    <t>Спокійна, 30</t>
  </si>
  <si>
    <t>Спокійна, 31</t>
  </si>
  <si>
    <t>Володимира Великого, 53-а</t>
  </si>
  <si>
    <t xml:space="preserve">Володимира Великого, 59-а </t>
  </si>
  <si>
    <t>Наукова, 6-а</t>
  </si>
  <si>
    <t>І.Рубчака, 17-а</t>
  </si>
  <si>
    <t>Стрийська, 148-а</t>
  </si>
  <si>
    <t>Наукова, 4-а</t>
  </si>
  <si>
    <t>І.Пулюя, 23</t>
  </si>
  <si>
    <t>Володимира Великого, 93-а</t>
  </si>
  <si>
    <t>Кульпарківська, 133-а</t>
  </si>
  <si>
    <t>Володимира Великого, 85-а</t>
  </si>
  <si>
    <t>Володимира Великого, 101</t>
  </si>
  <si>
    <t>Наукова, 10-а</t>
  </si>
  <si>
    <t>І.Багряного, 8-а</t>
  </si>
  <si>
    <t>Ю.Федьковича, 34-а</t>
  </si>
  <si>
    <t>І. Боберського, 5-а</t>
  </si>
  <si>
    <t>Л.Кобилиці, 29-а</t>
  </si>
  <si>
    <t>Русових, 6-а</t>
  </si>
  <si>
    <t>Природна, 5-а</t>
  </si>
  <si>
    <t>Генерала Т.Чупринки, 56-б</t>
  </si>
  <si>
    <t>Генерала Т.Чупринки, 56-а</t>
  </si>
  <si>
    <t>А.Мельника, 16-а</t>
  </si>
  <si>
    <t>А.Мельника, 14-а</t>
  </si>
  <si>
    <t xml:space="preserve"> Тарифи на послуги з утримання будинків та прибудинкових територій по ЛКП  Франківського району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</si>
</sst>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₴_-;\-* #,##0.00_₴_-;_-* &quot;-&quot;??_₴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0000"/>
    <numFmt numFmtId="168" formatCode="0.0000"/>
    <numFmt numFmtId="169" formatCode="0.000"/>
    <numFmt numFmtId="170" formatCode="0.0"/>
  </numFmts>
  <fonts count="52" x14ac:knownFonts="1">
    <font>
      <sz val="10"/>
      <name val="Arial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6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2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i/>
      <sz val="9"/>
      <name val="Arial"/>
      <family val="2"/>
      <charset val="204"/>
    </font>
    <font>
      <sz val="12"/>
      <color indexed="10"/>
      <name val="Arial"/>
      <family val="2"/>
      <charset val="204"/>
    </font>
    <font>
      <b/>
      <sz val="9"/>
      <name val="Arial"/>
      <family val="2"/>
      <charset val="204"/>
    </font>
    <font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9"/>
      <color indexed="10"/>
      <name val="Arial"/>
      <family val="2"/>
      <charset val="204"/>
    </font>
    <font>
      <sz val="10"/>
      <color indexed="53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8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indexed="8"/>
      <name val="Arial"/>
      <family val="2"/>
      <charset val="204"/>
    </font>
    <font>
      <i/>
      <sz val="14"/>
      <name val="Arial"/>
      <family val="2"/>
      <charset val="204"/>
    </font>
    <font>
      <sz val="14"/>
      <color indexed="9"/>
      <name val="Arial"/>
      <family val="2"/>
      <charset val="204"/>
    </font>
    <font>
      <sz val="14"/>
      <color indexed="10"/>
      <name val="Arial"/>
      <family val="2"/>
      <charset val="204"/>
    </font>
    <font>
      <b/>
      <sz val="14"/>
      <color indexed="9"/>
      <name val="Arial"/>
      <family val="2"/>
      <charset val="204"/>
    </font>
    <font>
      <i/>
      <sz val="12"/>
      <name val="Arial"/>
      <family val="2"/>
      <charset val="204"/>
    </font>
    <font>
      <sz val="12"/>
      <color indexed="8"/>
      <name val="Arial"/>
      <family val="2"/>
      <charset val="204"/>
    </font>
    <font>
      <sz val="15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0" fillId="20" borderId="2" applyNumberFormat="0" applyAlignment="0" applyProtection="0"/>
    <xf numFmtId="0" fontId="7" fillId="20" borderId="1" applyNumberFormat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11" fillId="21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13" fillId="0" borderId="0"/>
    <xf numFmtId="0" fontId="8" fillId="0" borderId="6" applyNumberFormat="0" applyFill="0" applyAlignment="0" applyProtection="0"/>
    <xf numFmtId="0" fontId="8" fillId="0" borderId="6" applyNumberFormat="0" applyFill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2" fillId="0" borderId="0" applyNumberFormat="0" applyFill="0" applyBorder="0" applyAlignment="0" applyProtection="0"/>
    <xf numFmtId="0" fontId="1" fillId="22" borderId="7" applyNumberFormat="0" applyFont="0" applyAlignment="0" applyProtection="0"/>
    <xf numFmtId="0" fontId="19" fillId="22" borderId="7" applyNumberFormat="0" applyFont="0" applyAlignment="0" applyProtection="0"/>
    <xf numFmtId="0" fontId="13" fillId="22" borderId="7" applyNumberFormat="0" applyFont="0" applyAlignment="0" applyProtection="0"/>
    <xf numFmtId="0" fontId="1" fillId="22" borderId="7" applyNumberFormat="0" applyFont="0" applyAlignment="0" applyProtection="0"/>
    <xf numFmtId="0" fontId="19" fillId="22" borderId="7" applyNumberFormat="0" applyFont="0" applyAlignment="0" applyProtection="0"/>
    <xf numFmtId="0" fontId="13" fillId="22" borderId="7" applyNumberFormat="0" applyFont="0" applyAlignment="0" applyProtection="0"/>
    <xf numFmtId="0" fontId="10" fillId="20" borderId="2" applyNumberFormat="0" applyAlignment="0" applyProtection="0"/>
    <xf numFmtId="0" fontId="10" fillId="20" borderId="2" applyNumberFormat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22" borderId="7" applyNumberFormat="0" applyFont="0" applyAlignment="0" applyProtection="0"/>
    <xf numFmtId="0" fontId="1" fillId="22" borderId="7" applyNumberFormat="0" applyFont="0" applyAlignment="0" applyProtection="0"/>
    <xf numFmtId="0" fontId="1" fillId="22" borderId="7" applyNumberFormat="0" applyFont="0" applyAlignment="0" applyProtection="0"/>
    <xf numFmtId="0" fontId="1" fillId="22" borderId="7" applyNumberFormat="0" applyFont="0" applyAlignment="0" applyProtection="0"/>
    <xf numFmtId="164" fontId="1" fillId="0" borderId="0" applyFont="0" applyFill="0" applyBorder="0" applyAlignment="0" applyProtection="0"/>
  </cellStyleXfs>
  <cellXfs count="549">
    <xf numFmtId="0" fontId="0" fillId="0" borderId="0" xfId="0"/>
    <xf numFmtId="0" fontId="17" fillId="0" borderId="8" xfId="0" applyFont="1" applyFill="1" applyBorder="1" applyAlignment="1">
      <alignment horizontal="center"/>
    </xf>
    <xf numFmtId="0" fontId="17" fillId="0" borderId="0" xfId="0" applyFont="1" applyFill="1"/>
    <xf numFmtId="0" fontId="17" fillId="0" borderId="8" xfId="0" applyFont="1" applyFill="1" applyBorder="1"/>
    <xf numFmtId="0" fontId="17" fillId="0" borderId="0" xfId="0" applyFont="1" applyFill="1" applyBorder="1"/>
    <xf numFmtId="0" fontId="17" fillId="0" borderId="10" xfId="0" applyFont="1" applyFill="1" applyBorder="1" applyAlignment="1">
      <alignment horizontal="center"/>
    </xf>
    <xf numFmtId="0" fontId="17" fillId="0" borderId="11" xfId="0" applyFont="1" applyFill="1" applyBorder="1"/>
    <xf numFmtId="0" fontId="17" fillId="0" borderId="16" xfId="0" applyFont="1" applyFill="1" applyBorder="1" applyAlignment="1">
      <alignment horizontal="center"/>
    </xf>
    <xf numFmtId="0" fontId="17" fillId="0" borderId="14" xfId="0" applyFont="1" applyFill="1" applyBorder="1" applyAlignment="1">
      <alignment horizontal="center"/>
    </xf>
    <xf numFmtId="0" fontId="22" fillId="0" borderId="8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/>
    </xf>
    <xf numFmtId="0" fontId="25" fillId="28" borderId="10" xfId="0" applyFont="1" applyFill="1" applyBorder="1"/>
    <xf numFmtId="0" fontId="25" fillId="0" borderId="8" xfId="0" applyFont="1" applyFill="1" applyBorder="1" applyAlignment="1">
      <alignment horizontal="center"/>
    </xf>
    <xf numFmtId="0" fontId="26" fillId="0" borderId="11" xfId="0" applyFont="1" applyFill="1" applyBorder="1"/>
    <xf numFmtId="0" fontId="22" fillId="0" borderId="11" xfId="0" applyFont="1" applyFill="1" applyBorder="1"/>
    <xf numFmtId="0" fontId="27" fillId="0" borderId="10" xfId="0" applyFont="1" applyFill="1" applyBorder="1"/>
    <xf numFmtId="0" fontId="17" fillId="0" borderId="9" xfId="0" applyFont="1" applyFill="1" applyBorder="1" applyAlignment="1">
      <alignment horizontal="center"/>
    </xf>
    <xf numFmtId="0" fontId="27" fillId="0" borderId="8" xfId="0" applyFont="1" applyFill="1" applyBorder="1"/>
    <xf numFmtId="0" fontId="28" fillId="0" borderId="8" xfId="0" applyFont="1" applyFill="1" applyBorder="1" applyAlignment="1">
      <alignment horizontal="right"/>
    </xf>
    <xf numFmtId="0" fontId="17" fillId="0" borderId="17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center"/>
    </xf>
    <xf numFmtId="0" fontId="26" fillId="0" borderId="8" xfId="0" applyFont="1" applyFill="1" applyBorder="1"/>
    <xf numFmtId="0" fontId="29" fillId="0" borderId="8" xfId="0" applyFont="1" applyFill="1" applyBorder="1"/>
    <xf numFmtId="0" fontId="28" fillId="0" borderId="14" xfId="0" applyFont="1" applyFill="1" applyBorder="1" applyAlignment="1">
      <alignment horizontal="center"/>
    </xf>
    <xf numFmtId="0" fontId="27" fillId="0" borderId="11" xfId="0" applyFont="1" applyFill="1" applyBorder="1"/>
    <xf numFmtId="2" fontId="26" fillId="0" borderId="11" xfId="0" applyNumberFormat="1" applyFont="1" applyFill="1" applyBorder="1"/>
    <xf numFmtId="0" fontId="28" fillId="0" borderId="8" xfId="0" applyFont="1" applyFill="1" applyBorder="1"/>
    <xf numFmtId="0" fontId="30" fillId="0" borderId="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170" fontId="31" fillId="0" borderId="10" xfId="0" applyNumberFormat="1" applyFont="1" applyFill="1" applyBorder="1" applyAlignment="1">
      <alignment horizontal="center"/>
    </xf>
    <xf numFmtId="0" fontId="31" fillId="26" borderId="10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2" fillId="0" borderId="8" xfId="0" applyFont="1" applyFill="1" applyBorder="1"/>
    <xf numFmtId="0" fontId="33" fillId="0" borderId="8" xfId="0" applyFont="1" applyFill="1" applyBorder="1" applyAlignment="1">
      <alignment horizontal="center"/>
    </xf>
    <xf numFmtId="0" fontId="31" fillId="0" borderId="8" xfId="0" applyFont="1" applyFill="1" applyBorder="1"/>
    <xf numFmtId="0" fontId="31" fillId="0" borderId="10" xfId="0" applyFont="1" applyFill="1" applyBorder="1"/>
    <xf numFmtId="2" fontId="26" fillId="0" borderId="8" xfId="0" applyNumberFormat="1" applyFont="1" applyFill="1" applyBorder="1"/>
    <xf numFmtId="0" fontId="26" fillId="0" borderId="0" xfId="0" applyFont="1" applyFill="1"/>
    <xf numFmtId="169" fontId="26" fillId="0" borderId="8" xfId="0" applyNumberFormat="1" applyFont="1" applyFill="1" applyBorder="1"/>
    <xf numFmtId="0" fontId="1" fillId="0" borderId="8" xfId="0" applyFont="1" applyFill="1" applyBorder="1" applyAlignment="1">
      <alignment vertical="center"/>
    </xf>
    <xf numFmtId="2" fontId="1" fillId="0" borderId="8" xfId="0" applyNumberFormat="1" applyFont="1" applyFill="1" applyBorder="1"/>
    <xf numFmtId="2" fontId="1" fillId="23" borderId="8" xfId="0" applyNumberFormat="1" applyFont="1" applyFill="1" applyBorder="1"/>
    <xf numFmtId="169" fontId="1" fillId="0" borderId="8" xfId="0" applyNumberFormat="1" applyFont="1" applyFill="1" applyBorder="1"/>
    <xf numFmtId="0" fontId="1" fillId="0" borderId="8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/>
    <xf numFmtId="0" fontId="1" fillId="0" borderId="9" xfId="0" applyFont="1" applyFill="1" applyBorder="1"/>
    <xf numFmtId="2" fontId="26" fillId="0" borderId="13" xfId="0" applyNumberFormat="1" applyFont="1" applyFill="1" applyBorder="1" applyAlignment="1">
      <alignment horizontal="right"/>
    </xf>
    <xf numFmtId="0" fontId="26" fillId="0" borderId="10" xfId="0" applyFont="1" applyFill="1" applyBorder="1" applyAlignment="1">
      <alignment horizontal="right"/>
    </xf>
    <xf numFmtId="0" fontId="35" fillId="0" borderId="8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2" fontId="26" fillId="0" borderId="10" xfId="0" applyNumberFormat="1" applyFont="1" applyFill="1" applyBorder="1" applyAlignment="1">
      <alignment horizontal="center"/>
    </xf>
    <xf numFmtId="0" fontId="36" fillId="0" borderId="8" xfId="0" applyFont="1" applyFill="1" applyBorder="1"/>
    <xf numFmtId="0" fontId="1" fillId="0" borderId="0" xfId="0" applyFont="1" applyFill="1"/>
    <xf numFmtId="169" fontId="32" fillId="0" borderId="8" xfId="0" applyNumberFormat="1" applyFont="1" applyFill="1" applyBorder="1"/>
    <xf numFmtId="2" fontId="32" fillId="0" borderId="8" xfId="0" applyNumberFormat="1" applyFont="1" applyFill="1" applyBorder="1"/>
    <xf numFmtId="170" fontId="32" fillId="0" borderId="8" xfId="0" applyNumberFormat="1" applyFont="1" applyFill="1" applyBorder="1"/>
    <xf numFmtId="2" fontId="35" fillId="0" borderId="8" xfId="0" applyNumberFormat="1" applyFont="1" applyFill="1" applyBorder="1"/>
    <xf numFmtId="0" fontId="26" fillId="0" borderId="8" xfId="0" applyFont="1" applyFill="1" applyBorder="1" applyAlignment="1">
      <alignment horizontal="right"/>
    </xf>
    <xf numFmtId="2" fontId="26" fillId="0" borderId="8" xfId="0" applyNumberFormat="1" applyFont="1" applyFill="1" applyBorder="1" applyAlignment="1">
      <alignment horizontal="right"/>
    </xf>
    <xf numFmtId="0" fontId="1" fillId="0" borderId="0" xfId="0" applyFont="1" applyFill="1" applyBorder="1"/>
    <xf numFmtId="0" fontId="1" fillId="0" borderId="8" xfId="0" applyFont="1" applyBorder="1"/>
    <xf numFmtId="0" fontId="1" fillId="0" borderId="10" xfId="0" applyFont="1" applyBorder="1"/>
    <xf numFmtId="0" fontId="1" fillId="25" borderId="8" xfId="0" applyFont="1" applyFill="1" applyBorder="1"/>
    <xf numFmtId="0" fontId="1" fillId="27" borderId="8" xfId="0" applyFont="1" applyFill="1" applyBorder="1"/>
    <xf numFmtId="0" fontId="1" fillId="0" borderId="11" xfId="0" applyFont="1" applyFill="1" applyBorder="1"/>
    <xf numFmtId="169" fontId="1" fillId="0" borderId="11" xfId="0" applyNumberFormat="1" applyFont="1" applyFill="1" applyBorder="1"/>
    <xf numFmtId="2" fontId="1" fillId="0" borderId="8" xfId="0" applyNumberFormat="1" applyFont="1" applyBorder="1" applyAlignment="1">
      <alignment horizontal="right"/>
    </xf>
    <xf numFmtId="0" fontId="1" fillId="0" borderId="8" xfId="0" applyFont="1" applyFill="1" applyBorder="1" applyAlignment="1"/>
    <xf numFmtId="169" fontId="1" fillId="0" borderId="8" xfId="0" applyNumberFormat="1" applyFont="1" applyFill="1" applyBorder="1" applyAlignment="1"/>
    <xf numFmtId="1" fontId="1" fillId="0" borderId="8" xfId="0" applyNumberFormat="1" applyFont="1" applyFill="1" applyBorder="1" applyAlignment="1"/>
    <xf numFmtId="0" fontId="32" fillId="0" borderId="11" xfId="0" applyFont="1" applyFill="1" applyBorder="1"/>
    <xf numFmtId="2" fontId="32" fillId="0" borderId="11" xfId="0" applyNumberFormat="1" applyFont="1" applyFill="1" applyBorder="1"/>
    <xf numFmtId="167" fontId="1" fillId="0" borderId="8" xfId="0" applyNumberFormat="1" applyFont="1" applyFill="1" applyBorder="1"/>
    <xf numFmtId="0" fontId="22" fillId="0" borderId="8" xfId="0" applyFont="1" applyFill="1" applyBorder="1"/>
    <xf numFmtId="0" fontId="26" fillId="27" borderId="8" xfId="0" applyFont="1" applyFill="1" applyBorder="1"/>
    <xf numFmtId="0" fontId="22" fillId="27" borderId="8" xfId="0" applyFont="1" applyFill="1" applyBorder="1"/>
    <xf numFmtId="0" fontId="37" fillId="0" borderId="8" xfId="0" applyFont="1" applyFill="1" applyBorder="1" applyAlignment="1">
      <alignment horizontal="right"/>
    </xf>
    <xf numFmtId="0" fontId="1" fillId="0" borderId="8" xfId="0" applyFont="1" applyFill="1" applyBorder="1" applyAlignment="1">
      <alignment horizontal="right"/>
    </xf>
    <xf numFmtId="169" fontId="1" fillId="0" borderId="10" xfId="0" applyNumberFormat="1" applyFont="1" applyFill="1" applyBorder="1"/>
    <xf numFmtId="0" fontId="1" fillId="27" borderId="8" xfId="0" applyFont="1" applyFill="1" applyBorder="1" applyAlignment="1">
      <alignment horizontal="right"/>
    </xf>
    <xf numFmtId="0" fontId="1" fillId="26" borderId="8" xfId="0" applyFont="1" applyFill="1" applyBorder="1" applyAlignment="1">
      <alignment horizontal="right"/>
    </xf>
    <xf numFmtId="0" fontId="1" fillId="0" borderId="12" xfId="0" applyFont="1" applyFill="1" applyBorder="1"/>
    <xf numFmtId="0" fontId="1" fillId="0" borderId="13" xfId="0" applyFont="1" applyFill="1" applyBorder="1" applyAlignment="1">
      <alignment horizontal="right"/>
    </xf>
    <xf numFmtId="0" fontId="1" fillId="0" borderId="15" xfId="0" applyFont="1" applyFill="1" applyBorder="1" applyAlignment="1">
      <alignment horizontal="center"/>
    </xf>
    <xf numFmtId="0" fontId="1" fillId="26" borderId="13" xfId="0" applyFont="1" applyFill="1" applyBorder="1" applyAlignment="1">
      <alignment horizontal="right"/>
    </xf>
    <xf numFmtId="0" fontId="1" fillId="0" borderId="8" xfId="0" applyFont="1" applyBorder="1" applyAlignment="1">
      <alignment horizontal="right"/>
    </xf>
    <xf numFmtId="1" fontId="1" fillId="26" borderId="8" xfId="0" applyNumberFormat="1" applyFont="1" applyFill="1" applyBorder="1" applyAlignment="1"/>
    <xf numFmtId="0" fontId="32" fillId="0" borderId="13" xfId="0" applyFont="1" applyFill="1" applyBorder="1" applyAlignment="1">
      <alignment horizontal="right"/>
    </xf>
    <xf numFmtId="0" fontId="1" fillId="0" borderId="10" xfId="0" applyFont="1" applyFill="1" applyBorder="1" applyAlignment="1">
      <alignment horizontal="right"/>
    </xf>
    <xf numFmtId="168" fontId="1" fillId="0" borderId="8" xfId="0" applyNumberFormat="1" applyFont="1" applyFill="1" applyBorder="1"/>
    <xf numFmtId="0" fontId="1" fillId="0" borderId="10" xfId="0" applyFont="1" applyFill="1" applyBorder="1" applyAlignment="1">
      <alignment horizontal="center"/>
    </xf>
    <xf numFmtId="0" fontId="36" fillId="0" borderId="10" xfId="0" applyFont="1" applyFill="1" applyBorder="1" applyAlignment="1">
      <alignment horizontal="right"/>
    </xf>
    <xf numFmtId="167" fontId="36" fillId="0" borderId="8" xfId="0" applyNumberFormat="1" applyFont="1" applyFill="1" applyBorder="1"/>
    <xf numFmtId="0" fontId="36" fillId="0" borderId="0" xfId="0" applyFont="1" applyFill="1"/>
    <xf numFmtId="0" fontId="1" fillId="0" borderId="14" xfId="0" applyFont="1" applyFill="1" applyBorder="1" applyAlignment="1">
      <alignment vertical="center"/>
    </xf>
    <xf numFmtId="0" fontId="1" fillId="29" borderId="14" xfId="0" applyFont="1" applyFill="1" applyBorder="1" applyAlignment="1">
      <alignment vertical="center"/>
    </xf>
    <xf numFmtId="2" fontId="1" fillId="29" borderId="8" xfId="0" applyNumberFormat="1" applyFont="1" applyFill="1" applyBorder="1"/>
    <xf numFmtId="169" fontId="1" fillId="29" borderId="8" xfId="0" applyNumberFormat="1" applyFont="1" applyFill="1" applyBorder="1"/>
    <xf numFmtId="0" fontId="1" fillId="29" borderId="0" xfId="0" applyFont="1" applyFill="1"/>
    <xf numFmtId="2" fontId="26" fillId="24" borderId="0" xfId="0" applyNumberFormat="1" applyFont="1" applyFill="1"/>
    <xf numFmtId="0" fontId="1" fillId="24" borderId="0" xfId="0" applyFont="1" applyFill="1"/>
    <xf numFmtId="0" fontId="1" fillId="0" borderId="9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right"/>
    </xf>
    <xf numFmtId="0" fontId="32" fillId="0" borderId="0" xfId="0" applyFont="1" applyFill="1"/>
    <xf numFmtId="1" fontId="1" fillId="0" borderId="8" xfId="0" applyNumberFormat="1" applyFont="1" applyFill="1" applyBorder="1"/>
    <xf numFmtId="169" fontId="1" fillId="0" borderId="8" xfId="0" applyNumberFormat="1" applyFont="1" applyFill="1" applyBorder="1" applyAlignment="1">
      <alignment horizontal="right"/>
    </xf>
    <xf numFmtId="0" fontId="1" fillId="0" borderId="8" xfId="86" applyFont="1" applyFill="1" applyBorder="1"/>
    <xf numFmtId="0" fontId="32" fillId="0" borderId="10" xfId="0" applyFont="1" applyFill="1" applyBorder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vertical="center" wrapText="1"/>
    </xf>
    <xf numFmtId="0" fontId="25" fillId="0" borderId="0" xfId="0" applyFont="1" applyFill="1"/>
    <xf numFmtId="0" fontId="26" fillId="0" borderId="10" xfId="0" applyFont="1" applyFill="1" applyBorder="1"/>
    <xf numFmtId="169" fontId="1" fillId="0" borderId="0" xfId="0" applyNumberFormat="1" applyFont="1" applyFill="1"/>
    <xf numFmtId="169" fontId="27" fillId="0" borderId="8" xfId="0" applyNumberFormat="1" applyFont="1" applyFill="1" applyBorder="1"/>
    <xf numFmtId="2" fontId="27" fillId="0" borderId="8" xfId="0" applyNumberFormat="1" applyFont="1" applyFill="1" applyBorder="1"/>
    <xf numFmtId="0" fontId="1" fillId="29" borderId="8" xfId="0" applyFont="1" applyFill="1" applyBorder="1"/>
    <xf numFmtId="0" fontId="1" fillId="0" borderId="8" xfId="0" applyFont="1" applyFill="1" applyBorder="1" applyAlignment="1">
      <alignment horizontal="center"/>
    </xf>
    <xf numFmtId="2" fontId="1" fillId="0" borderId="0" xfId="0" applyNumberFormat="1" applyFont="1" applyFill="1"/>
    <xf numFmtId="168" fontId="22" fillId="0" borderId="8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/>
    <xf numFmtId="0" fontId="18" fillId="0" borderId="0" xfId="0" applyFont="1" applyFill="1" applyBorder="1" applyAlignment="1">
      <alignment horizontal="center"/>
    </xf>
    <xf numFmtId="170" fontId="1" fillId="0" borderId="8" xfId="0" applyNumberFormat="1" applyFont="1" applyFill="1" applyBorder="1"/>
    <xf numFmtId="0" fontId="1" fillId="23" borderId="0" xfId="0" applyFont="1" applyFill="1"/>
    <xf numFmtId="170" fontId="1" fillId="0" borderId="11" xfId="0" applyNumberFormat="1" applyFont="1" applyFill="1" applyBorder="1"/>
    <xf numFmtId="168" fontId="1" fillId="0" borderId="11" xfId="0" applyNumberFormat="1" applyFont="1" applyFill="1" applyBorder="1"/>
    <xf numFmtId="170" fontId="1" fillId="0" borderId="8" xfId="0" applyNumberFormat="1" applyFont="1" applyFill="1" applyBorder="1" applyAlignment="1"/>
    <xf numFmtId="168" fontId="26" fillId="0" borderId="8" xfId="0" applyNumberFormat="1" applyFont="1" applyFill="1" applyBorder="1"/>
    <xf numFmtId="0" fontId="25" fillId="0" borderId="8" xfId="0" applyFont="1" applyFill="1" applyBorder="1"/>
    <xf numFmtId="168" fontId="1" fillId="29" borderId="8" xfId="0" applyNumberFormat="1" applyFont="1" applyFill="1" applyBorder="1"/>
    <xf numFmtId="168" fontId="1" fillId="26" borderId="8" xfId="0" applyNumberFormat="1" applyFont="1" applyFill="1" applyBorder="1" applyAlignment="1"/>
    <xf numFmtId="168" fontId="1" fillId="0" borderId="0" xfId="0" applyNumberFormat="1" applyFont="1" applyFill="1"/>
    <xf numFmtId="2" fontId="1" fillId="0" borderId="10" xfId="0" applyNumberFormat="1" applyFont="1" applyFill="1" applyBorder="1"/>
    <xf numFmtId="169" fontId="1" fillId="0" borderId="12" xfId="0" applyNumberFormat="1" applyFont="1" applyFill="1" applyBorder="1"/>
    <xf numFmtId="167" fontId="1" fillId="0" borderId="10" xfId="0" applyNumberFormat="1" applyFont="1" applyFill="1" applyBorder="1"/>
    <xf numFmtId="168" fontId="26" fillId="27" borderId="8" xfId="0" applyNumberFormat="1" applyFont="1" applyFill="1" applyBorder="1"/>
    <xf numFmtId="2" fontId="26" fillId="27" borderId="10" xfId="0" applyNumberFormat="1" applyFont="1" applyFill="1" applyBorder="1"/>
    <xf numFmtId="2" fontId="26" fillId="27" borderId="8" xfId="0" applyNumberFormat="1" applyFont="1" applyFill="1" applyBorder="1"/>
    <xf numFmtId="167" fontId="26" fillId="27" borderId="10" xfId="0" applyNumberFormat="1" applyFont="1" applyFill="1" applyBorder="1"/>
    <xf numFmtId="170" fontId="26" fillId="0" borderId="8" xfId="0" applyNumberFormat="1" applyFont="1" applyFill="1" applyBorder="1"/>
    <xf numFmtId="0" fontId="17" fillId="27" borderId="13" xfId="0" applyFont="1" applyFill="1" applyBorder="1" applyAlignment="1">
      <alignment horizontal="center"/>
    </xf>
    <xf numFmtId="0" fontId="17" fillId="27" borderId="16" xfId="0" applyFont="1" applyFill="1" applyBorder="1" applyAlignment="1">
      <alignment horizontal="center"/>
    </xf>
    <xf numFmtId="0" fontId="17" fillId="27" borderId="14" xfId="0" applyFont="1" applyFill="1" applyBorder="1" applyAlignment="1">
      <alignment horizontal="center"/>
    </xf>
    <xf numFmtId="168" fontId="1" fillId="0" borderId="10" xfId="0" applyNumberFormat="1" applyFont="1" applyFill="1" applyBorder="1"/>
    <xf numFmtId="169" fontId="26" fillId="0" borderId="10" xfId="0" applyNumberFormat="1" applyFont="1" applyFill="1" applyBorder="1"/>
    <xf numFmtId="2" fontId="1" fillId="29" borderId="10" xfId="0" applyNumberFormat="1" applyFont="1" applyFill="1" applyBorder="1"/>
    <xf numFmtId="169" fontId="1" fillId="29" borderId="10" xfId="0" applyNumberFormat="1" applyFont="1" applyFill="1" applyBorder="1"/>
    <xf numFmtId="0" fontId="1" fillId="0" borderId="8" xfId="0" applyFont="1" applyFill="1" applyBorder="1" applyAlignment="1">
      <alignment horizontal="left"/>
    </xf>
    <xf numFmtId="0" fontId="1" fillId="26" borderId="8" xfId="0" applyFont="1" applyFill="1" applyBorder="1"/>
    <xf numFmtId="2" fontId="1" fillId="26" borderId="8" xfId="0" applyNumberFormat="1" applyFont="1" applyFill="1" applyBorder="1"/>
    <xf numFmtId="169" fontId="1" fillId="26" borderId="8" xfId="0" applyNumberFormat="1" applyFont="1" applyFill="1" applyBorder="1"/>
    <xf numFmtId="2" fontId="1" fillId="0" borderId="11" xfId="0" applyNumberFormat="1" applyFont="1" applyFill="1" applyBorder="1"/>
    <xf numFmtId="169" fontId="1" fillId="26" borderId="8" xfId="0" applyNumberFormat="1" applyFont="1" applyFill="1" applyBorder="1" applyAlignment="1"/>
    <xf numFmtId="0" fontId="37" fillId="26" borderId="8" xfId="0" applyFont="1" applyFill="1" applyBorder="1" applyAlignment="1"/>
    <xf numFmtId="0" fontId="1" fillId="23" borderId="8" xfId="0" applyFont="1" applyFill="1" applyBorder="1"/>
    <xf numFmtId="2" fontId="32" fillId="0" borderId="13" xfId="0" applyNumberFormat="1" applyFont="1" applyFill="1" applyBorder="1" applyAlignment="1">
      <alignment horizontal="right"/>
    </xf>
    <xf numFmtId="2" fontId="31" fillId="0" borderId="8" xfId="0" applyNumberFormat="1" applyFont="1" applyFill="1" applyBorder="1"/>
    <xf numFmtId="0" fontId="1" fillId="27" borderId="10" xfId="0" applyFont="1" applyFill="1" applyBorder="1" applyAlignment="1">
      <alignment horizontal="right"/>
    </xf>
    <xf numFmtId="0" fontId="31" fillId="27" borderId="10" xfId="0" applyFont="1" applyFill="1" applyBorder="1" applyAlignment="1">
      <alignment horizontal="center"/>
    </xf>
    <xf numFmtId="2" fontId="1" fillId="27" borderId="8" xfId="0" applyNumberFormat="1" applyFont="1" applyFill="1" applyBorder="1"/>
    <xf numFmtId="169" fontId="1" fillId="27" borderId="8" xfId="0" applyNumberFormat="1" applyFont="1" applyFill="1" applyBorder="1"/>
    <xf numFmtId="0" fontId="1" fillId="29" borderId="8" xfId="0" applyFont="1" applyFill="1" applyBorder="1" applyAlignment="1">
      <alignment vertical="center"/>
    </xf>
    <xf numFmtId="1" fontId="26" fillId="0" borderId="8" xfId="0" applyNumberFormat="1" applyFont="1" applyFill="1" applyBorder="1"/>
    <xf numFmtId="1" fontId="26" fillId="0" borderId="8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1" fillId="0" borderId="13" xfId="0" applyFont="1" applyFill="1" applyBorder="1"/>
    <xf numFmtId="170" fontId="26" fillId="0" borderId="11" xfId="0" applyNumberFormat="1" applyFont="1" applyFill="1" applyBorder="1"/>
    <xf numFmtId="167" fontId="26" fillId="0" borderId="8" xfId="0" applyNumberFormat="1" applyFont="1" applyFill="1" applyBorder="1"/>
    <xf numFmtId="0" fontId="40" fillId="0" borderId="8" xfId="0" applyFont="1" applyFill="1" applyBorder="1"/>
    <xf numFmtId="0" fontId="1" fillId="0" borderId="8" xfId="0" applyFont="1" applyBorder="1" applyAlignment="1">
      <alignment horizontal="right" vertical="top" wrapText="1"/>
    </xf>
    <xf numFmtId="169" fontId="32" fillId="0" borderId="11" xfId="0" applyNumberFormat="1" applyFont="1" applyFill="1" applyBorder="1"/>
    <xf numFmtId="0" fontId="32" fillId="0" borderId="10" xfId="0" applyFont="1" applyFill="1" applyBorder="1"/>
    <xf numFmtId="2" fontId="32" fillId="0" borderId="10" xfId="0" applyNumberFormat="1" applyFont="1" applyFill="1" applyBorder="1"/>
    <xf numFmtId="0" fontId="32" fillId="0" borderId="10" xfId="0" applyFont="1" applyFill="1" applyBorder="1" applyAlignment="1">
      <alignment horizontal="right"/>
    </xf>
    <xf numFmtId="0" fontId="32" fillId="0" borderId="0" xfId="0" applyFont="1" applyFill="1" applyBorder="1"/>
    <xf numFmtId="2" fontId="32" fillId="0" borderId="0" xfId="0" applyNumberFormat="1" applyFont="1" applyFill="1" applyBorder="1"/>
    <xf numFmtId="0" fontId="1" fillId="30" borderId="8" xfId="0" applyFont="1" applyFill="1" applyBorder="1"/>
    <xf numFmtId="0" fontId="1" fillId="30" borderId="11" xfId="0" applyFont="1" applyFill="1" applyBorder="1"/>
    <xf numFmtId="167" fontId="27" fillId="0" borderId="8" xfId="0" applyNumberFormat="1" applyFont="1" applyFill="1" applyBorder="1"/>
    <xf numFmtId="2" fontId="27" fillId="29" borderId="8" xfId="0" applyNumberFormat="1" applyFont="1" applyFill="1" applyBorder="1"/>
    <xf numFmtId="2" fontId="26" fillId="0" borderId="0" xfId="0" applyNumberFormat="1" applyFont="1" applyFill="1"/>
    <xf numFmtId="0" fontId="1" fillId="29" borderId="8" xfId="0" applyFont="1" applyFill="1" applyBorder="1" applyAlignment="1">
      <alignment horizontal="center"/>
    </xf>
    <xf numFmtId="0" fontId="1" fillId="29" borderId="10" xfId="0" applyFont="1" applyFill="1" applyBorder="1"/>
    <xf numFmtId="0" fontId="1" fillId="29" borderId="9" xfId="0" applyFont="1" applyFill="1" applyBorder="1"/>
    <xf numFmtId="170" fontId="1" fillId="29" borderId="8" xfId="0" applyNumberFormat="1" applyFont="1" applyFill="1" applyBorder="1"/>
    <xf numFmtId="167" fontId="1" fillId="29" borderId="8" xfId="0" applyNumberFormat="1" applyFont="1" applyFill="1" applyBorder="1"/>
    <xf numFmtId="170" fontId="32" fillId="0" borderId="13" xfId="0" applyNumberFormat="1" applyFont="1" applyFill="1" applyBorder="1" applyAlignment="1">
      <alignment horizontal="right"/>
    </xf>
    <xf numFmtId="0" fontId="1" fillId="0" borderId="8" xfId="0" applyFont="1" applyFill="1" applyBorder="1" applyAlignment="1">
      <alignment horizontal="center"/>
    </xf>
    <xf numFmtId="0" fontId="1" fillId="32" borderId="0" xfId="0" applyFont="1" applyFill="1"/>
    <xf numFmtId="0" fontId="22" fillId="32" borderId="8" xfId="0" applyFont="1" applyFill="1" applyBorder="1" applyAlignment="1">
      <alignment horizontal="center" vertical="center" wrapText="1"/>
    </xf>
    <xf numFmtId="0" fontId="22" fillId="32" borderId="8" xfId="0" applyFont="1" applyFill="1" applyBorder="1" applyAlignment="1">
      <alignment horizontal="center"/>
    </xf>
    <xf numFmtId="2" fontId="1" fillId="32" borderId="8" xfId="0" applyNumberFormat="1" applyFont="1" applyFill="1" applyBorder="1"/>
    <xf numFmtId="0" fontId="26" fillId="32" borderId="11" xfId="0" applyFont="1" applyFill="1" applyBorder="1"/>
    <xf numFmtId="2" fontId="26" fillId="32" borderId="8" xfId="0" applyNumberFormat="1" applyFont="1" applyFill="1" applyBorder="1"/>
    <xf numFmtId="2" fontId="26" fillId="32" borderId="8" xfId="0" applyNumberFormat="1" applyFont="1" applyFill="1" applyBorder="1" applyAlignment="1">
      <alignment horizontal="right"/>
    </xf>
    <xf numFmtId="0" fontId="26" fillId="32" borderId="8" xfId="0" applyFont="1" applyFill="1" applyBorder="1"/>
    <xf numFmtId="0" fontId="41" fillId="0" borderId="8" xfId="0" applyFont="1" applyFill="1" applyBorder="1" applyAlignment="1">
      <alignment horizontal="center" vertical="center" wrapText="1"/>
    </xf>
    <xf numFmtId="0" fontId="23" fillId="32" borderId="8" xfId="0" applyFont="1" applyFill="1" applyBorder="1" applyAlignment="1">
      <alignment horizontal="center" vertical="center" wrapText="1"/>
    </xf>
    <xf numFmtId="0" fontId="26" fillId="32" borderId="8" xfId="0" applyFont="1" applyFill="1" applyBorder="1" applyAlignment="1">
      <alignment horizontal="right"/>
    </xf>
    <xf numFmtId="169" fontId="26" fillId="0" borderId="10" xfId="0" applyNumberFormat="1" applyFont="1" applyFill="1" applyBorder="1" applyAlignment="1">
      <alignment horizontal="center"/>
    </xf>
    <xf numFmtId="170" fontId="26" fillId="0" borderId="10" xfId="0" applyNumberFormat="1" applyFont="1" applyFill="1" applyBorder="1" applyAlignment="1">
      <alignment horizontal="center"/>
    </xf>
    <xf numFmtId="2" fontId="32" fillId="32" borderId="8" xfId="0" applyNumberFormat="1" applyFont="1" applyFill="1" applyBorder="1"/>
    <xf numFmtId="170" fontId="26" fillId="0" borderId="13" xfId="0" applyNumberFormat="1" applyFont="1" applyFill="1" applyBorder="1" applyAlignment="1">
      <alignment horizontal="right"/>
    </xf>
    <xf numFmtId="168" fontId="23" fillId="0" borderId="8" xfId="0" applyNumberFormat="1" applyFont="1" applyFill="1" applyBorder="1" applyAlignment="1">
      <alignment horizontal="center" vertical="center" wrapText="1"/>
    </xf>
    <xf numFmtId="170" fontId="26" fillId="32" borderId="13" xfId="0" applyNumberFormat="1" applyFont="1" applyFill="1" applyBorder="1" applyAlignment="1">
      <alignment horizontal="right"/>
    </xf>
    <xf numFmtId="0" fontId="1" fillId="32" borderId="8" xfId="0" applyFont="1" applyFill="1" applyBorder="1"/>
    <xf numFmtId="0" fontId="1" fillId="32" borderId="10" xfId="0" applyFont="1" applyFill="1" applyBorder="1"/>
    <xf numFmtId="0" fontId="25" fillId="32" borderId="10" xfId="0" applyFont="1" applyFill="1" applyBorder="1"/>
    <xf numFmtId="0" fontId="1" fillId="32" borderId="8" xfId="0" applyFont="1" applyFill="1" applyBorder="1" applyAlignment="1"/>
    <xf numFmtId="0" fontId="25" fillId="32" borderId="8" xfId="0" applyFont="1" applyFill="1" applyBorder="1" applyAlignment="1"/>
    <xf numFmtId="2" fontId="27" fillId="32" borderId="8" xfId="0" applyNumberFormat="1" applyFont="1" applyFill="1" applyBorder="1"/>
    <xf numFmtId="2" fontId="29" fillId="32" borderId="8" xfId="0" applyNumberFormat="1" applyFont="1" applyFill="1" applyBorder="1"/>
    <xf numFmtId="2" fontId="27" fillId="32" borderId="11" xfId="0" applyNumberFormat="1" applyFont="1" applyFill="1" applyBorder="1"/>
    <xf numFmtId="0" fontId="37" fillId="32" borderId="8" xfId="0" applyFont="1" applyFill="1" applyBorder="1" applyAlignment="1"/>
    <xf numFmtId="0" fontId="25" fillId="32" borderId="8" xfId="0" applyFont="1" applyFill="1" applyBorder="1"/>
    <xf numFmtId="0" fontId="1" fillId="32" borderId="11" xfId="0" applyFont="1" applyFill="1" applyBorder="1"/>
    <xf numFmtId="0" fontId="31" fillId="32" borderId="8" xfId="0" applyFont="1" applyFill="1" applyBorder="1"/>
    <xf numFmtId="0" fontId="38" fillId="32" borderId="8" xfId="0" applyFont="1" applyFill="1" applyBorder="1"/>
    <xf numFmtId="0" fontId="1" fillId="32" borderId="8" xfId="86" applyFont="1" applyFill="1" applyBorder="1"/>
    <xf numFmtId="1" fontId="1" fillId="32" borderId="8" xfId="86" applyNumberFormat="1" applyFont="1" applyFill="1" applyBorder="1"/>
    <xf numFmtId="170" fontId="1" fillId="32" borderId="8" xfId="86" applyNumberFormat="1" applyFont="1" applyFill="1" applyBorder="1"/>
    <xf numFmtId="2" fontId="1" fillId="32" borderId="8" xfId="86" applyNumberFormat="1" applyFont="1" applyFill="1" applyBorder="1"/>
    <xf numFmtId="0" fontId="27" fillId="32" borderId="8" xfId="0" applyFont="1" applyFill="1" applyBorder="1"/>
    <xf numFmtId="0" fontId="39" fillId="32" borderId="8" xfId="0" applyFont="1" applyFill="1" applyBorder="1"/>
    <xf numFmtId="1" fontId="32" fillId="32" borderId="13" xfId="0" applyNumberFormat="1" applyFont="1" applyFill="1" applyBorder="1" applyAlignment="1">
      <alignment horizontal="right"/>
    </xf>
    <xf numFmtId="170" fontId="32" fillId="32" borderId="13" xfId="0" applyNumberFormat="1" applyFont="1" applyFill="1" applyBorder="1" applyAlignment="1">
      <alignment horizontal="right"/>
    </xf>
    <xf numFmtId="170" fontId="35" fillId="0" borderId="10" xfId="0" applyNumberFormat="1" applyFont="1" applyFill="1" applyBorder="1" applyAlignment="1">
      <alignment horizontal="center"/>
    </xf>
    <xf numFmtId="9" fontId="1" fillId="0" borderId="0" xfId="0" applyNumberFormat="1" applyFont="1" applyFill="1"/>
    <xf numFmtId="0" fontId="1" fillId="0" borderId="12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26" borderId="10" xfId="0" applyFont="1" applyFill="1" applyBorder="1" applyAlignment="1">
      <alignment horizontal="right"/>
    </xf>
    <xf numFmtId="0" fontId="1" fillId="26" borderId="14" xfId="0" applyFont="1" applyFill="1" applyBorder="1" applyAlignment="1">
      <alignment horizontal="center"/>
    </xf>
    <xf numFmtId="0" fontId="1" fillId="26" borderId="0" xfId="0" applyFont="1" applyFill="1"/>
    <xf numFmtId="0" fontId="1" fillId="0" borderId="17" xfId="0" applyFont="1" applyFill="1" applyBorder="1" applyAlignment="1">
      <alignment horizontal="center"/>
    </xf>
    <xf numFmtId="0" fontId="1" fillId="0" borderId="10" xfId="86" applyFont="1" applyFill="1" applyBorder="1"/>
    <xf numFmtId="0" fontId="1" fillId="26" borderId="10" xfId="86" applyFont="1" applyFill="1" applyBorder="1"/>
    <xf numFmtId="2" fontId="25" fillId="29" borderId="8" xfId="0" applyNumberFormat="1" applyFont="1" applyFill="1" applyBorder="1"/>
    <xf numFmtId="170" fontId="26" fillId="0" borderId="8" xfId="0" applyNumberFormat="1" applyFont="1" applyFill="1" applyBorder="1" applyAlignment="1">
      <alignment horizontal="right"/>
    </xf>
    <xf numFmtId="170" fontId="32" fillId="0" borderId="10" xfId="0" applyNumberFormat="1" applyFont="1" applyFill="1" applyBorder="1" applyAlignment="1">
      <alignment horizontal="center"/>
    </xf>
    <xf numFmtId="170" fontId="32" fillId="0" borderId="11" xfId="0" applyNumberFormat="1" applyFont="1" applyFill="1" applyBorder="1"/>
    <xf numFmtId="1" fontId="32" fillId="0" borderId="8" xfId="0" applyNumberFormat="1" applyFont="1" applyFill="1" applyBorder="1"/>
    <xf numFmtId="170" fontId="32" fillId="0" borderId="13" xfId="0" applyNumberFormat="1" applyFont="1" applyFill="1" applyBorder="1"/>
    <xf numFmtId="2" fontId="25" fillId="0" borderId="0" xfId="0" applyNumberFormat="1" applyFont="1" applyFill="1"/>
    <xf numFmtId="2" fontId="22" fillId="0" borderId="8" xfId="0" applyNumberFormat="1" applyFont="1" applyFill="1" applyBorder="1" applyAlignment="1">
      <alignment horizontal="center" vertical="center" wrapText="1"/>
    </xf>
    <xf numFmtId="2" fontId="22" fillId="0" borderId="8" xfId="0" applyNumberFormat="1" applyFont="1" applyFill="1" applyBorder="1" applyAlignment="1">
      <alignment horizontal="center"/>
    </xf>
    <xf numFmtId="169" fontId="29" fillId="0" borderId="8" xfId="0" applyNumberFormat="1" applyFont="1" applyFill="1" applyBorder="1"/>
    <xf numFmtId="170" fontId="26" fillId="32" borderId="8" xfId="0" applyNumberFormat="1" applyFont="1" applyFill="1" applyBorder="1"/>
    <xf numFmtId="170" fontId="26" fillId="32" borderId="10" xfId="0" applyNumberFormat="1" applyFont="1" applyFill="1" applyBorder="1" applyAlignment="1">
      <alignment horizontal="center"/>
    </xf>
    <xf numFmtId="2" fontId="35" fillId="32" borderId="8" xfId="0" applyNumberFormat="1" applyFont="1" applyFill="1" applyBorder="1"/>
    <xf numFmtId="169" fontId="1" fillId="31" borderId="8" xfId="0" applyNumberFormat="1" applyFont="1" applyFill="1" applyBorder="1"/>
    <xf numFmtId="2" fontId="1" fillId="33" borderId="8" xfId="0" applyNumberFormat="1" applyFont="1" applyFill="1" applyBorder="1"/>
    <xf numFmtId="0" fontId="31" fillId="34" borderId="8" xfId="0" applyFont="1" applyFill="1" applyBorder="1"/>
    <xf numFmtId="0" fontId="1" fillId="31" borderId="10" xfId="86" applyFont="1" applyFill="1" applyBorder="1"/>
    <xf numFmtId="0" fontId="42" fillId="0" borderId="8" xfId="0" applyFont="1" applyFill="1" applyBorder="1" applyAlignment="1">
      <alignment horizontal="center"/>
    </xf>
    <xf numFmtId="2" fontId="1" fillId="30" borderId="8" xfId="0" applyNumberFormat="1" applyFont="1" applyFill="1" applyBorder="1"/>
    <xf numFmtId="2" fontId="32" fillId="30" borderId="8" xfId="0" applyNumberFormat="1" applyFont="1" applyFill="1" applyBorder="1"/>
    <xf numFmtId="0" fontId="1" fillId="0" borderId="8" xfId="0" applyFont="1" applyFill="1" applyBorder="1" applyAlignment="1">
      <alignment horizontal="center"/>
    </xf>
    <xf numFmtId="0" fontId="17" fillId="31" borderId="0" xfId="0" applyFont="1" applyFill="1"/>
    <xf numFmtId="0" fontId="1" fillId="0" borderId="8" xfId="0" applyFont="1" applyFill="1" applyBorder="1" applyAlignment="1">
      <alignment horizontal="center"/>
    </xf>
    <xf numFmtId="0" fontId="1" fillId="31" borderId="8" xfId="0" applyFont="1" applyFill="1" applyBorder="1"/>
    <xf numFmtId="0" fontId="1" fillId="31" borderId="0" xfId="0" applyFont="1" applyFill="1"/>
    <xf numFmtId="0" fontId="26" fillId="30" borderId="8" xfId="0" applyFont="1" applyFill="1" applyBorder="1"/>
    <xf numFmtId="0" fontId="1" fillId="30" borderId="10" xfId="0" applyFont="1" applyFill="1" applyBorder="1"/>
    <xf numFmtId="169" fontId="1" fillId="30" borderId="8" xfId="0" applyNumberFormat="1" applyFont="1" applyFill="1" applyBorder="1"/>
    <xf numFmtId="0" fontId="1" fillId="31" borderId="10" xfId="0" applyFont="1" applyFill="1" applyBorder="1"/>
    <xf numFmtId="2" fontId="1" fillId="31" borderId="8" xfId="0" applyNumberFormat="1" applyFont="1" applyFill="1" applyBorder="1"/>
    <xf numFmtId="0" fontId="1" fillId="31" borderId="9" xfId="0" applyFont="1" applyFill="1" applyBorder="1"/>
    <xf numFmtId="1" fontId="1" fillId="31" borderId="8" xfId="0" applyNumberFormat="1" applyFont="1" applyFill="1" applyBorder="1"/>
    <xf numFmtId="168" fontId="1" fillId="31" borderId="8" xfId="0" applyNumberFormat="1" applyFont="1" applyFill="1" applyBorder="1"/>
    <xf numFmtId="0" fontId="31" fillId="31" borderId="8" xfId="0" applyFont="1" applyFill="1" applyBorder="1" applyAlignment="1">
      <alignment horizontal="center"/>
    </xf>
    <xf numFmtId="0" fontId="25" fillId="31" borderId="8" xfId="0" applyFont="1" applyFill="1" applyBorder="1"/>
    <xf numFmtId="2" fontId="1" fillId="31" borderId="10" xfId="0" applyNumberFormat="1" applyFont="1" applyFill="1" applyBorder="1"/>
    <xf numFmtId="169" fontId="1" fillId="31" borderId="10" xfId="0" applyNumberFormat="1" applyFont="1" applyFill="1" applyBorder="1"/>
    <xf numFmtId="170" fontId="1" fillId="31" borderId="8" xfId="0" applyNumberFormat="1" applyFont="1" applyFill="1" applyBorder="1"/>
    <xf numFmtId="167" fontId="1" fillId="31" borderId="8" xfId="0" applyNumberFormat="1" applyFont="1" applyFill="1" applyBorder="1"/>
    <xf numFmtId="0" fontId="17" fillId="31" borderId="8" xfId="0" applyFont="1" applyFill="1" applyBorder="1"/>
    <xf numFmtId="0" fontId="1" fillId="31" borderId="8" xfId="0" applyFont="1" applyFill="1" applyBorder="1" applyAlignment="1">
      <alignment horizontal="right"/>
    </xf>
    <xf numFmtId="0" fontId="26" fillId="31" borderId="8" xfId="0" applyFont="1" applyFill="1" applyBorder="1"/>
    <xf numFmtId="0" fontId="26" fillId="31" borderId="11" xfId="0" applyFont="1" applyFill="1" applyBorder="1"/>
    <xf numFmtId="0" fontId="17" fillId="32" borderId="10" xfId="0" applyFont="1" applyFill="1" applyBorder="1" applyAlignment="1">
      <alignment horizontal="center"/>
    </xf>
    <xf numFmtId="0" fontId="17" fillId="32" borderId="8" xfId="0" applyFont="1" applyFill="1" applyBorder="1" applyAlignment="1">
      <alignment horizontal="center"/>
    </xf>
    <xf numFmtId="0" fontId="17" fillId="32" borderId="8" xfId="0" applyFont="1" applyFill="1" applyBorder="1"/>
    <xf numFmtId="167" fontId="17" fillId="32" borderId="8" xfId="0" applyNumberFormat="1" applyFont="1" applyFill="1" applyBorder="1" applyAlignment="1">
      <alignment horizontal="center"/>
    </xf>
    <xf numFmtId="2" fontId="17" fillId="32" borderId="8" xfId="0" applyNumberFormat="1" applyFont="1" applyFill="1" applyBorder="1" applyAlignment="1">
      <alignment horizontal="center"/>
    </xf>
    <xf numFmtId="0" fontId="17" fillId="32" borderId="0" xfId="0" applyFont="1" applyFill="1"/>
    <xf numFmtId="168" fontId="35" fillId="0" borderId="8" xfId="0" applyNumberFormat="1" applyFont="1" applyFill="1" applyBorder="1"/>
    <xf numFmtId="0" fontId="43" fillId="0" borderId="0" xfId="0" applyFont="1" applyFill="1"/>
    <xf numFmtId="0" fontId="43" fillId="0" borderId="0" xfId="0" applyFont="1" applyFill="1" applyBorder="1"/>
    <xf numFmtId="0" fontId="21" fillId="0" borderId="8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/>
    </xf>
    <xf numFmtId="0" fontId="43" fillId="0" borderId="8" xfId="0" applyFont="1" applyBorder="1"/>
    <xf numFmtId="0" fontId="43" fillId="0" borderId="8" xfId="0" applyFont="1" applyFill="1" applyBorder="1"/>
    <xf numFmtId="169" fontId="43" fillId="0" borderId="8" xfId="0" applyNumberFormat="1" applyFont="1" applyFill="1" applyBorder="1"/>
    <xf numFmtId="2" fontId="43" fillId="0" borderId="8" xfId="0" applyNumberFormat="1" applyFont="1" applyFill="1" applyBorder="1"/>
    <xf numFmtId="0" fontId="43" fillId="0" borderId="10" xfId="0" applyFont="1" applyBorder="1"/>
    <xf numFmtId="0" fontId="43" fillId="27" borderId="8" xfId="0" applyFont="1" applyFill="1" applyBorder="1"/>
    <xf numFmtId="0" fontId="43" fillId="0" borderId="11" xfId="0" applyFont="1" applyFill="1" applyBorder="1"/>
    <xf numFmtId="2" fontId="43" fillId="0" borderId="8" xfId="0" applyNumberFormat="1" applyFont="1" applyBorder="1" applyAlignment="1">
      <alignment horizontal="right"/>
    </xf>
    <xf numFmtId="0" fontId="43" fillId="0" borderId="8" xfId="0" applyFont="1" applyFill="1" applyBorder="1" applyAlignment="1"/>
    <xf numFmtId="0" fontId="44" fillId="0" borderId="8" xfId="0" applyFont="1" applyBorder="1" applyAlignment="1">
      <alignment horizontal="right"/>
    </xf>
    <xf numFmtId="169" fontId="43" fillId="0" borderId="8" xfId="0" applyNumberFormat="1" applyFont="1" applyFill="1" applyBorder="1" applyAlignment="1"/>
    <xf numFmtId="1" fontId="43" fillId="26" borderId="8" xfId="0" applyNumberFormat="1" applyFont="1" applyFill="1" applyBorder="1" applyAlignment="1"/>
    <xf numFmtId="1" fontId="43" fillId="0" borderId="8" xfId="0" applyNumberFormat="1" applyFont="1" applyFill="1" applyBorder="1" applyAlignment="1"/>
    <xf numFmtId="2" fontId="43" fillId="0" borderId="8" xfId="0" applyNumberFormat="1" applyFont="1" applyFill="1" applyBorder="1" applyAlignment="1"/>
    <xf numFmtId="0" fontId="42" fillId="0" borderId="11" xfId="0" applyFont="1" applyFill="1" applyBorder="1"/>
    <xf numFmtId="170" fontId="42" fillId="0" borderId="11" xfId="0" applyNumberFormat="1" applyFont="1" applyFill="1" applyBorder="1"/>
    <xf numFmtId="1" fontId="42" fillId="0" borderId="11" xfId="0" applyNumberFormat="1" applyFont="1" applyFill="1" applyBorder="1"/>
    <xf numFmtId="0" fontId="43" fillId="0" borderId="8" xfId="0" applyFont="1" applyFill="1" applyBorder="1" applyAlignment="1">
      <alignment horizontal="center"/>
    </xf>
    <xf numFmtId="169" fontId="43" fillId="31" borderId="8" xfId="0" applyNumberFormat="1" applyFont="1" applyFill="1" applyBorder="1"/>
    <xf numFmtId="0" fontId="45" fillId="0" borderId="8" xfId="0" applyFont="1" applyFill="1" applyBorder="1" applyAlignment="1">
      <alignment horizontal="right"/>
    </xf>
    <xf numFmtId="0" fontId="21" fillId="0" borderId="8" xfId="0" applyFont="1" applyFill="1" applyBorder="1"/>
    <xf numFmtId="0" fontId="45" fillId="0" borderId="8" xfId="0" applyFont="1" applyFill="1" applyBorder="1" applyAlignment="1">
      <alignment horizontal="left"/>
    </xf>
    <xf numFmtId="0" fontId="42" fillId="27" borderId="8" xfId="0" applyFont="1" applyFill="1" applyBorder="1"/>
    <xf numFmtId="0" fontId="42" fillId="0" borderId="8" xfId="0" applyFont="1" applyFill="1" applyBorder="1"/>
    <xf numFmtId="0" fontId="21" fillId="27" borderId="8" xfId="0" applyFont="1" applyFill="1" applyBorder="1"/>
    <xf numFmtId="0" fontId="44" fillId="0" borderId="8" xfId="0" applyFont="1" applyFill="1" applyBorder="1" applyAlignment="1">
      <alignment horizontal="right"/>
    </xf>
    <xf numFmtId="170" fontId="42" fillId="0" borderId="8" xfId="0" applyNumberFormat="1" applyFont="1" applyFill="1" applyBorder="1"/>
    <xf numFmtId="1" fontId="42" fillId="0" borderId="8" xfId="0" applyNumberFormat="1" applyFont="1" applyFill="1" applyBorder="1"/>
    <xf numFmtId="0" fontId="43" fillId="0" borderId="10" xfId="0" applyFont="1" applyFill="1" applyBorder="1"/>
    <xf numFmtId="0" fontId="43" fillId="0" borderId="8" xfId="0" applyFont="1" applyFill="1" applyBorder="1" applyAlignment="1">
      <alignment horizontal="right"/>
    </xf>
    <xf numFmtId="0" fontId="43" fillId="27" borderId="8" xfId="0" applyFont="1" applyFill="1" applyBorder="1" applyAlignment="1">
      <alignment horizontal="right"/>
    </xf>
    <xf numFmtId="0" fontId="43" fillId="26" borderId="8" xfId="0" applyFont="1" applyFill="1" applyBorder="1" applyAlignment="1">
      <alignment horizontal="right"/>
    </xf>
    <xf numFmtId="0" fontId="43" fillId="0" borderId="12" xfId="0" applyFont="1" applyFill="1" applyBorder="1"/>
    <xf numFmtId="0" fontId="45" fillId="0" borderId="8" xfId="0" applyFont="1" applyFill="1" applyBorder="1"/>
    <xf numFmtId="0" fontId="43" fillId="0" borderId="13" xfId="0" applyFont="1" applyFill="1" applyBorder="1" applyAlignment="1">
      <alignment horizontal="right"/>
    </xf>
    <xf numFmtId="0" fontId="43" fillId="0" borderId="15" xfId="0" applyFont="1" applyFill="1" applyBorder="1" applyAlignment="1">
      <alignment horizontal="center"/>
    </xf>
    <xf numFmtId="0" fontId="43" fillId="26" borderId="13" xfId="0" applyFont="1" applyFill="1" applyBorder="1" applyAlignment="1">
      <alignment horizontal="right"/>
    </xf>
    <xf numFmtId="0" fontId="43" fillId="0" borderId="8" xfId="0" applyFont="1" applyBorder="1" applyAlignment="1">
      <alignment horizontal="right"/>
    </xf>
    <xf numFmtId="2" fontId="42" fillId="0" borderId="13" xfId="0" applyNumberFormat="1" applyFont="1" applyFill="1" applyBorder="1" applyAlignment="1">
      <alignment horizontal="right"/>
    </xf>
    <xf numFmtId="1" fontId="42" fillId="0" borderId="13" xfId="0" applyNumberFormat="1" applyFont="1" applyFill="1" applyBorder="1" applyAlignment="1">
      <alignment horizontal="right"/>
    </xf>
    <xf numFmtId="0" fontId="43" fillId="0" borderId="10" xfId="0" applyFont="1" applyFill="1" applyBorder="1" applyAlignment="1">
      <alignment horizontal="right"/>
    </xf>
    <xf numFmtId="0" fontId="43" fillId="0" borderId="10" xfId="0" applyFont="1" applyFill="1" applyBorder="1" applyAlignment="1">
      <alignment horizontal="center"/>
    </xf>
    <xf numFmtId="170" fontId="43" fillId="0" borderId="10" xfId="0" applyNumberFormat="1" applyFont="1" applyFill="1" applyBorder="1" applyAlignment="1">
      <alignment horizontal="center"/>
    </xf>
    <xf numFmtId="170" fontId="42" fillId="0" borderId="10" xfId="0" applyNumberFormat="1" applyFont="1" applyFill="1" applyBorder="1" applyAlignment="1">
      <alignment horizontal="center"/>
    </xf>
    <xf numFmtId="170" fontId="42" fillId="0" borderId="10" xfId="0" applyNumberFormat="1" applyFont="1" applyFill="1" applyBorder="1"/>
    <xf numFmtId="0" fontId="43" fillId="0" borderId="9" xfId="0" applyFont="1" applyFill="1" applyBorder="1"/>
    <xf numFmtId="0" fontId="43" fillId="0" borderId="14" xfId="0" applyFont="1" applyFill="1" applyBorder="1" applyAlignment="1">
      <alignment vertical="center"/>
    </xf>
    <xf numFmtId="0" fontId="43" fillId="29" borderId="14" xfId="0" applyFont="1" applyFill="1" applyBorder="1" applyAlignment="1">
      <alignment vertical="center"/>
    </xf>
    <xf numFmtId="2" fontId="43" fillId="29" borderId="8" xfId="0" applyNumberFormat="1" applyFont="1" applyFill="1" applyBorder="1"/>
    <xf numFmtId="0" fontId="43" fillId="29" borderId="0" xfId="0" applyFont="1" applyFill="1"/>
    <xf numFmtId="0" fontId="43" fillId="0" borderId="9" xfId="0" applyFont="1" applyFill="1" applyBorder="1" applyAlignment="1">
      <alignment horizontal="center"/>
    </xf>
    <xf numFmtId="2" fontId="42" fillId="0" borderId="8" xfId="0" applyNumberFormat="1" applyFont="1" applyFill="1" applyBorder="1" applyAlignment="1">
      <alignment horizontal="right"/>
    </xf>
    <xf numFmtId="1" fontId="43" fillId="0" borderId="8" xfId="0" applyNumberFormat="1" applyFont="1" applyFill="1" applyBorder="1"/>
    <xf numFmtId="0" fontId="43" fillId="31" borderId="8" xfId="0" applyFont="1" applyFill="1" applyBorder="1"/>
    <xf numFmtId="0" fontId="43" fillId="31" borderId="10" xfId="0" applyFont="1" applyFill="1" applyBorder="1"/>
    <xf numFmtId="0" fontId="43" fillId="31" borderId="9" xfId="0" applyFont="1" applyFill="1" applyBorder="1"/>
    <xf numFmtId="1" fontId="43" fillId="31" borderId="8" xfId="0" applyNumberFormat="1" applyFont="1" applyFill="1" applyBorder="1"/>
    <xf numFmtId="2" fontId="43" fillId="31" borderId="8" xfId="0" applyNumberFormat="1" applyFont="1" applyFill="1" applyBorder="1"/>
    <xf numFmtId="0" fontId="43" fillId="31" borderId="0" xfId="0" applyFont="1" applyFill="1"/>
    <xf numFmtId="169" fontId="42" fillId="0" borderId="8" xfId="0" applyNumberFormat="1" applyFont="1" applyFill="1" applyBorder="1"/>
    <xf numFmtId="2" fontId="43" fillId="0" borderId="0" xfId="0" applyNumberFormat="1" applyFont="1" applyFill="1"/>
    <xf numFmtId="170" fontId="43" fillId="0" borderId="0" xfId="0" applyNumberFormat="1" applyFont="1" applyFill="1"/>
    <xf numFmtId="0" fontId="46" fillId="0" borderId="0" xfId="0" applyFont="1" applyFill="1"/>
    <xf numFmtId="0" fontId="43" fillId="32" borderId="0" xfId="0" applyFont="1" applyFill="1" applyBorder="1"/>
    <xf numFmtId="0" fontId="43" fillId="32" borderId="0" xfId="0" applyFont="1" applyFill="1"/>
    <xf numFmtId="0" fontId="21" fillId="32" borderId="8" xfId="0" applyFont="1" applyFill="1" applyBorder="1" applyAlignment="1">
      <alignment horizontal="center" vertical="center" wrapText="1"/>
    </xf>
    <xf numFmtId="0" fontId="21" fillId="32" borderId="8" xfId="0" applyFont="1" applyFill="1" applyBorder="1" applyAlignment="1">
      <alignment horizontal="center"/>
    </xf>
    <xf numFmtId="2" fontId="43" fillId="32" borderId="8" xfId="0" applyNumberFormat="1" applyFont="1" applyFill="1" applyBorder="1"/>
    <xf numFmtId="0" fontId="47" fillId="0" borderId="8" xfId="0" applyFont="1" applyFill="1" applyBorder="1"/>
    <xf numFmtId="169" fontId="43" fillId="0" borderId="11" xfId="0" applyNumberFormat="1" applyFont="1" applyFill="1" applyBorder="1"/>
    <xf numFmtId="2" fontId="43" fillId="0" borderId="8" xfId="0" applyNumberFormat="1" applyFont="1" applyBorder="1" applyAlignment="1"/>
    <xf numFmtId="0" fontId="43" fillId="0" borderId="8" xfId="0" applyFont="1" applyFill="1" applyBorder="1" applyAlignment="1">
      <alignment horizontal="left"/>
    </xf>
    <xf numFmtId="169" fontId="43" fillId="32" borderId="8" xfId="0" applyNumberFormat="1" applyFont="1" applyFill="1" applyBorder="1" applyAlignment="1"/>
    <xf numFmtId="2" fontId="43" fillId="32" borderId="8" xfId="0" applyNumberFormat="1" applyFont="1" applyFill="1" applyBorder="1" applyAlignment="1">
      <alignment horizontal="right"/>
    </xf>
    <xf numFmtId="2" fontId="43" fillId="0" borderId="8" xfId="0" applyNumberFormat="1" applyFont="1" applyFill="1" applyBorder="1" applyAlignment="1">
      <alignment horizontal="right"/>
    </xf>
    <xf numFmtId="169" fontId="43" fillId="0" borderId="8" xfId="0" applyNumberFormat="1" applyFont="1" applyFill="1" applyBorder="1" applyAlignment="1">
      <alignment horizontal="right"/>
    </xf>
    <xf numFmtId="0" fontId="42" fillId="0" borderId="8" xfId="0" applyNumberFormat="1" applyFont="1" applyFill="1" applyBorder="1"/>
    <xf numFmtId="0" fontId="42" fillId="32" borderId="8" xfId="0" applyFont="1" applyFill="1" applyBorder="1"/>
    <xf numFmtId="2" fontId="42" fillId="0" borderId="8" xfId="0" applyNumberFormat="1" applyFont="1" applyFill="1" applyBorder="1"/>
    <xf numFmtId="0" fontId="43" fillId="0" borderId="8" xfId="0" applyFont="1" applyFill="1" applyBorder="1" applyAlignment="1">
      <alignment wrapText="1"/>
    </xf>
    <xf numFmtId="0" fontId="43" fillId="27" borderId="8" xfId="0" applyFont="1" applyFill="1" applyBorder="1" applyAlignment="1">
      <alignment wrapText="1"/>
    </xf>
    <xf numFmtId="0" fontId="47" fillId="0" borderId="8" xfId="0" applyFont="1" applyFill="1" applyBorder="1" applyAlignment="1">
      <alignment wrapText="1"/>
    </xf>
    <xf numFmtId="0" fontId="43" fillId="0" borderId="13" xfId="0" applyFont="1" applyFill="1" applyBorder="1"/>
    <xf numFmtId="0" fontId="42" fillId="0" borderId="8" xfId="0" applyFont="1" applyBorder="1"/>
    <xf numFmtId="0" fontId="42" fillId="0" borderId="13" xfId="0" applyFont="1" applyFill="1" applyBorder="1" applyAlignment="1">
      <alignment horizontal="right"/>
    </xf>
    <xf numFmtId="0" fontId="42" fillId="32" borderId="13" xfId="0" applyFont="1" applyFill="1" applyBorder="1" applyAlignment="1">
      <alignment horizontal="right"/>
    </xf>
    <xf numFmtId="0" fontId="48" fillId="0" borderId="0" xfId="0" applyFont="1" applyFill="1"/>
    <xf numFmtId="0" fontId="42" fillId="0" borderId="0" xfId="0" applyFont="1" applyFill="1"/>
    <xf numFmtId="2" fontId="43" fillId="0" borderId="10" xfId="0" applyNumberFormat="1" applyFont="1" applyFill="1" applyBorder="1"/>
    <xf numFmtId="167" fontId="43" fillId="0" borderId="8" xfId="0" applyNumberFormat="1" applyFont="1" applyFill="1" applyBorder="1"/>
    <xf numFmtId="0" fontId="42" fillId="0" borderId="10" xfId="0" applyFont="1" applyFill="1" applyBorder="1" applyAlignment="1">
      <alignment horizontal="center"/>
    </xf>
    <xf numFmtId="0" fontId="42" fillId="32" borderId="10" xfId="0" applyFont="1" applyFill="1" applyBorder="1" applyAlignment="1">
      <alignment horizontal="center"/>
    </xf>
    <xf numFmtId="0" fontId="43" fillId="0" borderId="10" xfId="0" applyFont="1" applyFill="1" applyBorder="1" applyAlignment="1">
      <alignment wrapText="1"/>
    </xf>
    <xf numFmtId="0" fontId="43" fillId="30" borderId="8" xfId="0" applyFont="1" applyFill="1" applyBorder="1" applyAlignment="1">
      <alignment wrapText="1"/>
    </xf>
    <xf numFmtId="0" fontId="43" fillId="30" borderId="10" xfId="0" applyFont="1" applyFill="1" applyBorder="1" applyAlignment="1">
      <alignment wrapText="1"/>
    </xf>
    <xf numFmtId="0" fontId="47" fillId="0" borderId="10" xfId="0" applyFont="1" applyFill="1" applyBorder="1"/>
    <xf numFmtId="0" fontId="43" fillId="0" borderId="14" xfId="0" applyFont="1" applyFill="1" applyBorder="1"/>
    <xf numFmtId="0" fontId="43" fillId="26" borderId="8" xfId="0" applyFont="1" applyFill="1" applyBorder="1"/>
    <xf numFmtId="0" fontId="43" fillId="26" borderId="8" xfId="0" applyFont="1" applyFill="1" applyBorder="1" applyAlignment="1">
      <alignment wrapText="1"/>
    </xf>
    <xf numFmtId="0" fontId="43" fillId="26" borderId="12" xfId="0" applyFont="1" applyFill="1" applyBorder="1"/>
    <xf numFmtId="2" fontId="43" fillId="26" borderId="10" xfId="0" applyNumberFormat="1" applyFont="1" applyFill="1" applyBorder="1"/>
    <xf numFmtId="169" fontId="43" fillId="26" borderId="8" xfId="0" applyNumberFormat="1" applyFont="1" applyFill="1" applyBorder="1"/>
    <xf numFmtId="170" fontId="43" fillId="26" borderId="8" xfId="0" applyNumberFormat="1" applyFont="1" applyFill="1" applyBorder="1"/>
    <xf numFmtId="2" fontId="42" fillId="32" borderId="8" xfId="0" applyNumberFormat="1" applyFont="1" applyFill="1" applyBorder="1" applyAlignment="1">
      <alignment horizontal="center"/>
    </xf>
    <xf numFmtId="0" fontId="42" fillId="32" borderId="8" xfId="0" applyFont="1" applyFill="1" applyBorder="1" applyAlignment="1">
      <alignment horizontal="center"/>
    </xf>
    <xf numFmtId="170" fontId="42" fillId="0" borderId="8" xfId="0" applyNumberFormat="1" applyFont="1" applyFill="1" applyBorder="1" applyAlignment="1">
      <alignment horizontal="center"/>
    </xf>
    <xf numFmtId="169" fontId="43" fillId="29" borderId="8" xfId="0" applyNumberFormat="1" applyFont="1" applyFill="1" applyBorder="1"/>
    <xf numFmtId="0" fontId="46" fillId="29" borderId="0" xfId="0" applyFont="1" applyFill="1"/>
    <xf numFmtId="2" fontId="48" fillId="24" borderId="0" xfId="0" applyNumberFormat="1" applyFont="1" applyFill="1"/>
    <xf numFmtId="0" fontId="43" fillId="24" borderId="0" xfId="0" applyFont="1" applyFill="1"/>
    <xf numFmtId="0" fontId="46" fillId="24" borderId="0" xfId="0" applyFont="1" applyFill="1"/>
    <xf numFmtId="0" fontId="42" fillId="0" borderId="8" xfId="0" applyFont="1" applyFill="1" applyBorder="1" applyAlignment="1">
      <alignment horizontal="right"/>
    </xf>
    <xf numFmtId="0" fontId="42" fillId="32" borderId="8" xfId="0" applyFont="1" applyFill="1" applyBorder="1" applyAlignment="1">
      <alignment horizontal="right"/>
    </xf>
    <xf numFmtId="0" fontId="43" fillId="31" borderId="8" xfId="0" applyFont="1" applyFill="1" applyBorder="1" applyAlignment="1">
      <alignment wrapText="1"/>
    </xf>
    <xf numFmtId="0" fontId="46" fillId="31" borderId="0" xfId="0" applyFont="1" applyFill="1"/>
    <xf numFmtId="169" fontId="43" fillId="32" borderId="8" xfId="0" applyNumberFormat="1" applyFont="1" applyFill="1" applyBorder="1" applyAlignment="1">
      <alignment horizontal="right"/>
    </xf>
    <xf numFmtId="0" fontId="47" fillId="0" borderId="0" xfId="0" applyFont="1" applyFill="1"/>
    <xf numFmtId="1" fontId="43" fillId="0" borderId="11" xfId="0" applyNumberFormat="1" applyFont="1" applyFill="1" applyBorder="1"/>
    <xf numFmtId="169" fontId="43" fillId="0" borderId="11" xfId="0" applyNumberFormat="1" applyFont="1" applyFill="1" applyBorder="1" applyAlignment="1">
      <alignment horizontal="right"/>
    </xf>
    <xf numFmtId="170" fontId="42" fillId="32" borderId="11" xfId="0" applyNumberFormat="1" applyFont="1" applyFill="1" applyBorder="1"/>
    <xf numFmtId="167" fontId="43" fillId="0" borderId="8" xfId="0" applyNumberFormat="1" applyFont="1" applyFill="1" applyBorder="1" applyAlignment="1">
      <alignment horizontal="right"/>
    </xf>
    <xf numFmtId="0" fontId="21" fillId="0" borderId="8" xfId="0" applyNumberFormat="1" applyFont="1" applyFill="1" applyBorder="1"/>
    <xf numFmtId="1" fontId="42" fillId="27" borderId="8" xfId="0" applyNumberFormat="1" applyFont="1" applyFill="1" applyBorder="1"/>
    <xf numFmtId="2" fontId="42" fillId="0" borderId="11" xfId="0" applyNumberFormat="1" applyFont="1" applyFill="1" applyBorder="1"/>
    <xf numFmtId="170" fontId="42" fillId="0" borderId="13" xfId="0" applyNumberFormat="1" applyFont="1" applyFill="1" applyBorder="1" applyAlignment="1">
      <alignment horizontal="right"/>
    </xf>
    <xf numFmtId="170" fontId="42" fillId="32" borderId="13" xfId="0" applyNumberFormat="1" applyFont="1" applyFill="1" applyBorder="1" applyAlignment="1">
      <alignment horizontal="right"/>
    </xf>
    <xf numFmtId="0" fontId="42" fillId="0" borderId="10" xfId="0" applyFont="1" applyFill="1" applyBorder="1" applyAlignment="1">
      <alignment horizontal="right"/>
    </xf>
    <xf numFmtId="170" fontId="42" fillId="32" borderId="8" xfId="0" applyNumberFormat="1" applyFont="1" applyFill="1" applyBorder="1"/>
    <xf numFmtId="169" fontId="43" fillId="29" borderId="8" xfId="0" applyNumberFormat="1" applyFont="1" applyFill="1" applyBorder="1" applyAlignment="1">
      <alignment horizontal="right"/>
    </xf>
    <xf numFmtId="170" fontId="42" fillId="0" borderId="8" xfId="0" applyNumberFormat="1" applyFont="1" applyFill="1" applyBorder="1" applyAlignment="1">
      <alignment horizontal="right"/>
    </xf>
    <xf numFmtId="170" fontId="42" fillId="32" borderId="8" xfId="0" applyNumberFormat="1" applyFont="1" applyFill="1" applyBorder="1" applyAlignment="1">
      <alignment horizontal="right"/>
    </xf>
    <xf numFmtId="169" fontId="43" fillId="31" borderId="8" xfId="0" applyNumberFormat="1" applyFont="1" applyFill="1" applyBorder="1" applyAlignment="1">
      <alignment horizontal="right"/>
    </xf>
    <xf numFmtId="2" fontId="42" fillId="32" borderId="8" xfId="0" applyNumberFormat="1" applyFont="1" applyFill="1" applyBorder="1"/>
    <xf numFmtId="169" fontId="42" fillId="0" borderId="8" xfId="0" applyNumberFormat="1" applyFont="1" applyFill="1" applyBorder="1" applyAlignment="1">
      <alignment horizontal="right"/>
    </xf>
    <xf numFmtId="0" fontId="24" fillId="0" borderId="8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/>
    </xf>
    <xf numFmtId="0" fontId="17" fillId="0" borderId="8" xfId="0" applyFont="1" applyBorder="1"/>
    <xf numFmtId="169" fontId="17" fillId="0" borderId="8" xfId="0" applyNumberFormat="1" applyFont="1" applyFill="1" applyBorder="1"/>
    <xf numFmtId="2" fontId="17" fillId="0" borderId="8" xfId="0" applyNumberFormat="1" applyFont="1" applyFill="1" applyBorder="1"/>
    <xf numFmtId="0" fontId="17" fillId="0" borderId="10" xfId="0" applyFont="1" applyBorder="1"/>
    <xf numFmtId="0" fontId="17" fillId="27" borderId="8" xfId="0" applyFont="1" applyFill="1" applyBorder="1"/>
    <xf numFmtId="169" fontId="17" fillId="0" borderId="11" xfId="0" applyNumberFormat="1" applyFont="1" applyFill="1" applyBorder="1"/>
    <xf numFmtId="2" fontId="17" fillId="0" borderId="8" xfId="0" applyNumberFormat="1" applyFont="1" applyBorder="1" applyAlignment="1">
      <alignment horizontal="right"/>
    </xf>
    <xf numFmtId="0" fontId="17" fillId="0" borderId="8" xfId="0" applyFont="1" applyFill="1" applyBorder="1" applyAlignment="1"/>
    <xf numFmtId="169" fontId="17" fillId="0" borderId="8" xfId="0" applyNumberFormat="1" applyFont="1" applyFill="1" applyBorder="1" applyAlignment="1">
      <alignment horizontal="right"/>
    </xf>
    <xf numFmtId="1" fontId="17" fillId="0" borderId="8" xfId="0" applyNumberFormat="1" applyFont="1" applyFill="1" applyBorder="1" applyAlignment="1"/>
    <xf numFmtId="0" fontId="18" fillId="0" borderId="11" xfId="0" applyFont="1" applyFill="1" applyBorder="1"/>
    <xf numFmtId="2" fontId="18" fillId="0" borderId="11" xfId="0" applyNumberFormat="1" applyFont="1" applyFill="1" applyBorder="1"/>
    <xf numFmtId="167" fontId="17" fillId="0" borderId="8" xfId="0" applyNumberFormat="1" applyFont="1" applyFill="1" applyBorder="1"/>
    <xf numFmtId="0" fontId="17" fillId="0" borderId="10" xfId="0" applyFont="1" applyFill="1" applyBorder="1"/>
    <xf numFmtId="0" fontId="49" fillId="0" borderId="8" xfId="0" applyFont="1" applyFill="1" applyBorder="1" applyAlignment="1">
      <alignment horizontal="right"/>
    </xf>
    <xf numFmtId="0" fontId="24" fillId="0" borderId="8" xfId="0" applyFont="1" applyFill="1" applyBorder="1"/>
    <xf numFmtId="0" fontId="49" fillId="0" borderId="8" xfId="0" applyFont="1" applyFill="1" applyBorder="1" applyAlignment="1">
      <alignment horizontal="left"/>
    </xf>
    <xf numFmtId="0" fontId="18" fillId="27" borderId="8" xfId="0" applyFont="1" applyFill="1" applyBorder="1"/>
    <xf numFmtId="0" fontId="18" fillId="0" borderId="8" xfId="0" applyFont="1" applyFill="1" applyBorder="1"/>
    <xf numFmtId="0" fontId="24" fillId="27" borderId="8" xfId="0" applyFont="1" applyFill="1" applyBorder="1"/>
    <xf numFmtId="0" fontId="50" fillId="0" borderId="8" xfId="0" applyFont="1" applyFill="1" applyBorder="1" applyAlignment="1">
      <alignment horizontal="right"/>
    </xf>
    <xf numFmtId="170" fontId="18" fillId="0" borderId="8" xfId="0" applyNumberFormat="1" applyFont="1" applyFill="1" applyBorder="1"/>
    <xf numFmtId="2" fontId="18" fillId="0" borderId="8" xfId="0" applyNumberFormat="1" applyFont="1" applyFill="1" applyBorder="1"/>
    <xf numFmtId="0" fontId="17" fillId="0" borderId="8" xfId="0" applyFont="1" applyFill="1" applyBorder="1" applyAlignment="1">
      <alignment horizontal="right"/>
    </xf>
    <xf numFmtId="169" fontId="17" fillId="0" borderId="10" xfId="0" applyNumberFormat="1" applyFont="1" applyFill="1" applyBorder="1"/>
    <xf numFmtId="0" fontId="17" fillId="27" borderId="8" xfId="0" applyFont="1" applyFill="1" applyBorder="1" applyAlignment="1">
      <alignment horizontal="right"/>
    </xf>
    <xf numFmtId="0" fontId="17" fillId="26" borderId="8" xfId="0" applyFont="1" applyFill="1" applyBorder="1" applyAlignment="1">
      <alignment horizontal="right"/>
    </xf>
    <xf numFmtId="0" fontId="17" fillId="0" borderId="12" xfId="0" applyFont="1" applyFill="1" applyBorder="1"/>
    <xf numFmtId="0" fontId="49" fillId="0" borderId="8" xfId="0" applyFont="1" applyFill="1" applyBorder="1"/>
    <xf numFmtId="0" fontId="17" fillId="0" borderId="13" xfId="0" applyFont="1" applyFill="1" applyBorder="1" applyAlignment="1">
      <alignment horizontal="right"/>
    </xf>
    <xf numFmtId="0" fontId="17" fillId="0" borderId="15" xfId="0" applyFont="1" applyFill="1" applyBorder="1" applyAlignment="1">
      <alignment horizontal="center"/>
    </xf>
    <xf numFmtId="0" fontId="17" fillId="26" borderId="13" xfId="0" applyFont="1" applyFill="1" applyBorder="1" applyAlignment="1">
      <alignment horizontal="right"/>
    </xf>
    <xf numFmtId="0" fontId="17" fillId="0" borderId="8" xfId="0" applyFont="1" applyBorder="1" applyAlignment="1">
      <alignment horizontal="right"/>
    </xf>
    <xf numFmtId="1" fontId="17" fillId="26" borderId="8" xfId="0" applyNumberFormat="1" applyFont="1" applyFill="1" applyBorder="1" applyAlignment="1"/>
    <xf numFmtId="0" fontId="18" fillId="0" borderId="13" xfId="0" applyFont="1" applyFill="1" applyBorder="1" applyAlignment="1">
      <alignment horizontal="right"/>
    </xf>
    <xf numFmtId="0" fontId="17" fillId="0" borderId="10" xfId="0" applyFont="1" applyFill="1" applyBorder="1" applyAlignment="1">
      <alignment horizontal="right"/>
    </xf>
    <xf numFmtId="170" fontId="17" fillId="0" borderId="10" xfId="0" applyNumberFormat="1" applyFont="1" applyFill="1" applyBorder="1" applyAlignment="1">
      <alignment horizontal="center"/>
    </xf>
    <xf numFmtId="170" fontId="18" fillId="0" borderId="10" xfId="0" applyNumberFormat="1" applyFont="1" applyFill="1" applyBorder="1" applyAlignment="1">
      <alignment horizontal="center"/>
    </xf>
    <xf numFmtId="0" fontId="17" fillId="0" borderId="9" xfId="0" applyFont="1" applyFill="1" applyBorder="1"/>
    <xf numFmtId="0" fontId="17" fillId="0" borderId="14" xfId="0" applyFont="1" applyFill="1" applyBorder="1" applyAlignment="1">
      <alignment vertical="center"/>
    </xf>
    <xf numFmtId="0" fontId="17" fillId="29" borderId="14" xfId="0" applyFont="1" applyFill="1" applyBorder="1" applyAlignment="1">
      <alignment vertical="center"/>
    </xf>
    <xf numFmtId="2" fontId="17" fillId="29" borderId="8" xfId="0" applyNumberFormat="1" applyFont="1" applyFill="1" applyBorder="1"/>
    <xf numFmtId="169" fontId="17" fillId="29" borderId="8" xfId="0" applyNumberFormat="1" applyFont="1" applyFill="1" applyBorder="1"/>
    <xf numFmtId="0" fontId="17" fillId="29" borderId="0" xfId="0" applyFont="1" applyFill="1"/>
    <xf numFmtId="2" fontId="17" fillId="24" borderId="0" xfId="0" applyNumberFormat="1" applyFont="1" applyFill="1"/>
    <xf numFmtId="0" fontId="17" fillId="24" borderId="0" xfId="0" applyFont="1" applyFill="1"/>
    <xf numFmtId="0" fontId="18" fillId="0" borderId="8" xfId="0" applyFont="1" applyFill="1" applyBorder="1" applyAlignment="1">
      <alignment horizontal="right"/>
    </xf>
    <xf numFmtId="169" fontId="18" fillId="0" borderId="8" xfId="0" applyNumberFormat="1" applyFont="1" applyFill="1" applyBorder="1"/>
    <xf numFmtId="0" fontId="18" fillId="0" borderId="0" xfId="0" applyFont="1" applyFill="1"/>
    <xf numFmtId="1" fontId="17" fillId="0" borderId="8" xfId="0" applyNumberFormat="1" applyFont="1" applyFill="1" applyBorder="1"/>
    <xf numFmtId="0" fontId="17" fillId="31" borderId="10" xfId="0" applyFont="1" applyFill="1" applyBorder="1"/>
    <xf numFmtId="0" fontId="17" fillId="31" borderId="9" xfId="0" applyFont="1" applyFill="1" applyBorder="1"/>
    <xf numFmtId="1" fontId="17" fillId="31" borderId="8" xfId="0" applyNumberFormat="1" applyFont="1" applyFill="1" applyBorder="1"/>
    <xf numFmtId="169" fontId="17" fillId="31" borderId="8" xfId="0" applyNumberFormat="1" applyFont="1" applyFill="1" applyBorder="1"/>
    <xf numFmtId="2" fontId="17" fillId="31" borderId="8" xfId="0" applyNumberFormat="1" applyFont="1" applyFill="1" applyBorder="1"/>
    <xf numFmtId="168" fontId="18" fillId="0" borderId="8" xfId="0" applyNumberFormat="1" applyFont="1" applyFill="1" applyBorder="1"/>
    <xf numFmtId="0" fontId="17" fillId="32" borderId="0" xfId="0" applyFont="1" applyFill="1" applyBorder="1" applyAlignment="1">
      <alignment horizontal="center"/>
    </xf>
    <xf numFmtId="0" fontId="17" fillId="32" borderId="0" xfId="0" applyFont="1" applyFill="1" applyBorder="1"/>
    <xf numFmtId="0" fontId="17" fillId="32" borderId="0" xfId="0" applyFont="1" applyFill="1" applyAlignment="1">
      <alignment horizontal="center"/>
    </xf>
    <xf numFmtId="0" fontId="17" fillId="32" borderId="8" xfId="0" applyFont="1" applyFill="1" applyBorder="1" applyAlignment="1">
      <alignment horizontal="center" vertical="center" textRotation="90" wrapText="1"/>
    </xf>
    <xf numFmtId="0" fontId="34" fillId="32" borderId="8" xfId="0" applyFont="1" applyFill="1" applyBorder="1" applyAlignment="1">
      <alignment horizontal="center"/>
    </xf>
    <xf numFmtId="0" fontId="17" fillId="32" borderId="8" xfId="0" applyFont="1" applyFill="1" applyBorder="1" applyAlignment="1">
      <alignment vertical="center"/>
    </xf>
    <xf numFmtId="1" fontId="17" fillId="32" borderId="8" xfId="0" applyNumberFormat="1" applyFont="1" applyFill="1" applyBorder="1" applyAlignment="1">
      <alignment horizontal="center"/>
    </xf>
    <xf numFmtId="0" fontId="20" fillId="32" borderId="0" xfId="0" applyFont="1" applyFill="1" applyBorder="1"/>
    <xf numFmtId="169" fontId="17" fillId="32" borderId="0" xfId="0" applyNumberFormat="1" applyFont="1" applyFill="1" applyBorder="1" applyAlignment="1">
      <alignment horizontal="center"/>
    </xf>
    <xf numFmtId="168" fontId="17" fillId="32" borderId="0" xfId="0" applyNumberFormat="1" applyFont="1" applyFill="1" applyBorder="1" applyAlignment="1">
      <alignment horizontal="center"/>
    </xf>
    <xf numFmtId="0" fontId="17" fillId="32" borderId="10" xfId="0" applyFont="1" applyFill="1" applyBorder="1"/>
    <xf numFmtId="167" fontId="17" fillId="32" borderId="10" xfId="0" applyNumberFormat="1" applyFont="1" applyFill="1" applyBorder="1" applyAlignment="1">
      <alignment horizontal="center"/>
    </xf>
    <xf numFmtId="2" fontId="17" fillId="32" borderId="10" xfId="0" applyNumberFormat="1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 vertical="center" textRotation="90" wrapText="1"/>
    </xf>
    <xf numFmtId="0" fontId="17" fillId="32" borderId="16" xfId="0" applyFont="1" applyFill="1" applyBorder="1" applyAlignment="1">
      <alignment horizontal="center"/>
    </xf>
    <xf numFmtId="0" fontId="17" fillId="32" borderId="16" xfId="0" applyFont="1" applyFill="1" applyBorder="1"/>
    <xf numFmtId="0" fontId="51" fillId="32" borderId="18" xfId="0" applyFont="1" applyFill="1" applyBorder="1" applyAlignment="1">
      <alignment horizontal="center" vertical="center" wrapText="1"/>
    </xf>
    <xf numFmtId="0" fontId="18" fillId="32" borderId="16" xfId="0" applyFont="1" applyFill="1" applyBorder="1" applyAlignment="1">
      <alignment horizontal="center"/>
    </xf>
    <xf numFmtId="0" fontId="42" fillId="32" borderId="13" xfId="0" applyFont="1" applyFill="1" applyBorder="1" applyAlignment="1">
      <alignment horizontal="center"/>
    </xf>
    <xf numFmtId="0" fontId="42" fillId="32" borderId="16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24" fillId="27" borderId="13" xfId="0" applyFont="1" applyFill="1" applyBorder="1" applyAlignment="1">
      <alignment horizontal="center"/>
    </xf>
    <xf numFmtId="0" fontId="24" fillId="27" borderId="16" xfId="0" applyFont="1" applyFill="1" applyBorder="1" applyAlignment="1">
      <alignment horizontal="center"/>
    </xf>
    <xf numFmtId="0" fontId="24" fillId="27" borderId="14" xfId="0" applyFont="1" applyFill="1" applyBorder="1" applyAlignment="1">
      <alignment horizontal="center"/>
    </xf>
    <xf numFmtId="0" fontId="26" fillId="0" borderId="13" xfId="0" applyFont="1" applyFill="1" applyBorder="1" applyAlignment="1">
      <alignment horizontal="center"/>
    </xf>
    <xf numFmtId="0" fontId="26" fillId="0" borderId="16" xfId="0" applyFont="1" applyFill="1" applyBorder="1" applyAlignment="1">
      <alignment horizontal="center"/>
    </xf>
    <xf numFmtId="0" fontId="26" fillId="0" borderId="14" xfId="0" applyFont="1" applyFill="1" applyBorder="1" applyAlignment="1">
      <alignment horizontal="center"/>
    </xf>
    <xf numFmtId="0" fontId="26" fillId="27" borderId="13" xfId="0" applyFont="1" applyFill="1" applyBorder="1" applyAlignment="1">
      <alignment horizontal="center"/>
    </xf>
    <xf numFmtId="0" fontId="26" fillId="27" borderId="16" xfId="0" applyFont="1" applyFill="1" applyBorder="1" applyAlignment="1">
      <alignment horizontal="center"/>
    </xf>
    <xf numFmtId="0" fontId="26" fillId="27" borderId="14" xfId="0" applyFont="1" applyFill="1" applyBorder="1" applyAlignment="1">
      <alignment horizontal="center"/>
    </xf>
    <xf numFmtId="0" fontId="1" fillId="27" borderId="13" xfId="0" applyFont="1" applyFill="1" applyBorder="1" applyAlignment="1">
      <alignment horizontal="center"/>
    </xf>
    <xf numFmtId="0" fontId="1" fillId="27" borderId="16" xfId="0" applyFont="1" applyFill="1" applyBorder="1" applyAlignment="1">
      <alignment horizontal="center"/>
    </xf>
    <xf numFmtId="0" fontId="1" fillId="27" borderId="14" xfId="0" applyFont="1" applyFill="1" applyBorder="1" applyAlignment="1">
      <alignment horizontal="center"/>
    </xf>
    <xf numFmtId="0" fontId="21" fillId="0" borderId="0" xfId="0" applyFont="1" applyFill="1" applyAlignment="1">
      <alignment horizontal="center" vertical="center" wrapText="1"/>
    </xf>
    <xf numFmtId="0" fontId="42" fillId="27" borderId="13" xfId="0" applyFont="1" applyFill="1" applyBorder="1" applyAlignment="1">
      <alignment horizontal="center"/>
    </xf>
    <xf numFmtId="0" fontId="42" fillId="27" borderId="16" xfId="0" applyFont="1" applyFill="1" applyBorder="1" applyAlignment="1">
      <alignment horizontal="center"/>
    </xf>
    <xf numFmtId="0" fontId="42" fillId="27" borderId="14" xfId="0" applyFont="1" applyFill="1" applyBorder="1" applyAlignment="1">
      <alignment horizontal="center"/>
    </xf>
    <xf numFmtId="0" fontId="43" fillId="0" borderId="16" xfId="0" applyFont="1" applyBorder="1"/>
    <xf numFmtId="0" fontId="43" fillId="0" borderId="14" xfId="0" applyFont="1" applyBorder="1"/>
    <xf numFmtId="0" fontId="42" fillId="0" borderId="13" xfId="0" applyFont="1" applyFill="1" applyBorder="1" applyAlignment="1">
      <alignment horizontal="center"/>
    </xf>
    <xf numFmtId="0" fontId="42" fillId="0" borderId="14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27" borderId="8" xfId="0" applyFont="1" applyFill="1" applyBorder="1" applyAlignment="1">
      <alignment horizontal="center"/>
    </xf>
    <xf numFmtId="0" fontId="17" fillId="27" borderId="8" xfId="0" applyFont="1" applyFill="1" applyBorder="1" applyAlignment="1">
      <alignment horizontal="center"/>
    </xf>
    <xf numFmtId="0" fontId="22" fillId="27" borderId="13" xfId="0" applyFont="1" applyFill="1" applyBorder="1" applyAlignment="1">
      <alignment horizontal="center"/>
    </xf>
    <xf numFmtId="0" fontId="22" fillId="27" borderId="16" xfId="0" applyFont="1" applyFill="1" applyBorder="1" applyAlignment="1">
      <alignment horizontal="center"/>
    </xf>
    <xf numFmtId="0" fontId="22" fillId="27" borderId="14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1" fillId="27" borderId="10" xfId="0" applyFont="1" applyFill="1" applyBorder="1" applyAlignment="1">
      <alignment horizontal="center"/>
    </xf>
    <xf numFmtId="0" fontId="42" fillId="27" borderId="8" xfId="0" applyFont="1" applyFill="1" applyBorder="1" applyAlignment="1">
      <alignment horizontal="center"/>
    </xf>
    <xf numFmtId="0" fontId="43" fillId="27" borderId="8" xfId="0" applyFont="1" applyFill="1" applyBorder="1" applyAlignment="1">
      <alignment horizontal="center"/>
    </xf>
    <xf numFmtId="0" fontId="26" fillId="27" borderId="8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/>
    </xf>
    <xf numFmtId="0" fontId="32" fillId="27" borderId="13" xfId="0" applyFont="1" applyFill="1" applyBorder="1" applyAlignment="1">
      <alignment horizontal="center"/>
    </xf>
    <xf numFmtId="0" fontId="32" fillId="27" borderId="16" xfId="0" applyFont="1" applyFill="1" applyBorder="1" applyAlignment="1">
      <alignment horizontal="center"/>
    </xf>
    <xf numFmtId="0" fontId="21" fillId="27" borderId="8" xfId="0" applyFont="1" applyFill="1" applyBorder="1" applyAlignment="1">
      <alignment horizontal="center"/>
    </xf>
    <xf numFmtId="165" fontId="43" fillId="27" borderId="8" xfId="75" applyFont="1" applyFill="1" applyBorder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18" fillId="27" borderId="8" xfId="0" applyFont="1" applyFill="1" applyBorder="1" applyAlignment="1">
      <alignment horizontal="center"/>
    </xf>
    <xf numFmtId="0" fontId="32" fillId="27" borderId="8" xfId="0" applyFont="1" applyFill="1" applyBorder="1" applyAlignment="1">
      <alignment horizontal="center"/>
    </xf>
    <xf numFmtId="0" fontId="18" fillId="27" borderId="13" xfId="0" applyFont="1" applyFill="1" applyBorder="1" applyAlignment="1">
      <alignment horizontal="center"/>
    </xf>
    <xf numFmtId="0" fontId="18" fillId="27" borderId="16" xfId="0" applyFont="1" applyFill="1" applyBorder="1" applyAlignment="1">
      <alignment horizontal="center"/>
    </xf>
    <xf numFmtId="0" fontId="18" fillId="27" borderId="14" xfId="0" applyFont="1" applyFill="1" applyBorder="1" applyAlignment="1">
      <alignment horizontal="center"/>
    </xf>
  </cellXfs>
  <cellStyles count="114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20% – Акцентування1" xfId="7"/>
    <cellStyle name="20% – Акцентування1 2" xfId="8"/>
    <cellStyle name="20% – Акцентування2" xfId="9"/>
    <cellStyle name="20% – Акцентування2 2" xfId="10"/>
    <cellStyle name="20% – Акцентування3" xfId="11"/>
    <cellStyle name="20% – Акцентування3 2" xfId="12"/>
    <cellStyle name="20% – Акцентування4" xfId="13"/>
    <cellStyle name="20% – Акцентування4 2" xfId="14"/>
    <cellStyle name="20% – Акцентування5" xfId="15"/>
    <cellStyle name="20% – Акцентування5 2" xfId="16"/>
    <cellStyle name="20% – Акцентування6" xfId="17"/>
    <cellStyle name="20% – Акцентування6 2" xfId="18"/>
    <cellStyle name="40% - Акцент1" xfId="19"/>
    <cellStyle name="40% - Акцент2" xfId="20"/>
    <cellStyle name="40% - Акцент3" xfId="21"/>
    <cellStyle name="40% - Акцент4" xfId="22"/>
    <cellStyle name="40% - Акцент5" xfId="23"/>
    <cellStyle name="40% - Акцент6" xfId="24"/>
    <cellStyle name="40% – Акцентування1" xfId="25"/>
    <cellStyle name="40% – Акцентування1 2" xfId="26"/>
    <cellStyle name="40% – Акцентування2" xfId="27"/>
    <cellStyle name="40% – Акцентування2 2" xfId="28"/>
    <cellStyle name="40% – Акцентування3" xfId="29"/>
    <cellStyle name="40% – Акцентування3 2" xfId="30"/>
    <cellStyle name="40% – Акцентування4" xfId="31"/>
    <cellStyle name="40% – Акцентування4 2" xfId="32"/>
    <cellStyle name="40% – Акцентування5" xfId="33"/>
    <cellStyle name="40% – Акцентування5 2" xfId="34"/>
    <cellStyle name="40% – Акцентування6" xfId="35"/>
    <cellStyle name="40% – Акцентування6 2" xfId="36"/>
    <cellStyle name="60% - Акцент1" xfId="37"/>
    <cellStyle name="60% - Акцент2" xfId="38"/>
    <cellStyle name="60% - Акцент3" xfId="39"/>
    <cellStyle name="60% - Акцент4" xfId="40"/>
    <cellStyle name="60% - Акцент5" xfId="41"/>
    <cellStyle name="60% - Акцент6" xfId="42"/>
    <cellStyle name="60% – Акцентування1" xfId="43"/>
    <cellStyle name="60% – Акцентування1 2" xfId="44"/>
    <cellStyle name="60% – Акцентування2" xfId="45"/>
    <cellStyle name="60% – Акцентування2 2" xfId="46"/>
    <cellStyle name="60% – Акцентування3" xfId="47"/>
    <cellStyle name="60% – Акцентування3 2" xfId="48"/>
    <cellStyle name="60% – Акцентування4" xfId="49"/>
    <cellStyle name="60% – Акцентування4 2" xfId="50"/>
    <cellStyle name="60% – Акцентування5" xfId="51"/>
    <cellStyle name="60% – Акцентування5 2" xfId="52"/>
    <cellStyle name="60% – Акцентування6" xfId="53"/>
    <cellStyle name="60% – Акцентування6 2" xfId="54"/>
    <cellStyle name="Акцент1" xfId="55"/>
    <cellStyle name="Акцент2" xfId="56"/>
    <cellStyle name="Акцент3" xfId="57"/>
    <cellStyle name="Акцент4" xfId="58"/>
    <cellStyle name="Акцент5" xfId="59"/>
    <cellStyle name="Акцент6" xfId="60"/>
    <cellStyle name="Акцентування1" xfId="61"/>
    <cellStyle name="Акцентування1 2" xfId="62"/>
    <cellStyle name="Акцентування2" xfId="63"/>
    <cellStyle name="Акцентування2 2" xfId="64"/>
    <cellStyle name="Акцентування3" xfId="65"/>
    <cellStyle name="Акцентування3 2" xfId="66"/>
    <cellStyle name="Акцентування4" xfId="67"/>
    <cellStyle name="Акцентування4 2" xfId="68"/>
    <cellStyle name="Акцентування5" xfId="69"/>
    <cellStyle name="Акцентування5 2" xfId="70"/>
    <cellStyle name="Акцентування6" xfId="71"/>
    <cellStyle name="Акцентування6 2" xfId="72"/>
    <cellStyle name="Вывод" xfId="73"/>
    <cellStyle name="Вычисление" xfId="74"/>
    <cellStyle name="Денежный" xfId="75" builtinId="4"/>
    <cellStyle name="Денежный 2" xfId="76"/>
    <cellStyle name="Денежный 2 2" xfId="106"/>
    <cellStyle name="Денежный 3" xfId="77"/>
    <cellStyle name="Денежный 3 2" xfId="107"/>
    <cellStyle name="Заголовок 1" xfId="78" builtinId="16" customBuiltin="1"/>
    <cellStyle name="Заголовок 2" xfId="79" builtinId="17" customBuiltin="1"/>
    <cellStyle name="Заголовок 3" xfId="80" builtinId="18" customBuiltin="1"/>
    <cellStyle name="Заголовок 4" xfId="81" builtinId="19" customBuiltin="1"/>
    <cellStyle name="Итог" xfId="82"/>
    <cellStyle name="Нейтральный" xfId="83"/>
    <cellStyle name="Обчислення" xfId="84"/>
    <cellStyle name="Обчислення 2" xfId="85"/>
    <cellStyle name="Обычный" xfId="0" builtinId="0"/>
    <cellStyle name="Обычный 2" xfId="86"/>
    <cellStyle name="Обычный 2 2" xfId="108"/>
    <cellStyle name="Підсумок" xfId="87"/>
    <cellStyle name="Підсумок 2" xfId="88"/>
    <cellStyle name="Плохой" xfId="89"/>
    <cellStyle name="Поганий" xfId="90"/>
    <cellStyle name="Поганий 2" xfId="91"/>
    <cellStyle name="Пояснение" xfId="92"/>
    <cellStyle name="Примечание" xfId="93"/>
    <cellStyle name="Примечание 2" xfId="94"/>
    <cellStyle name="Примечание 2 2" xfId="109"/>
    <cellStyle name="Примечание 3" xfId="95"/>
    <cellStyle name="Примечание 3 2" xfId="110"/>
    <cellStyle name="Примітка" xfId="96"/>
    <cellStyle name="Примітка 2" xfId="97"/>
    <cellStyle name="Примітка 2 2" xfId="111"/>
    <cellStyle name="Примітка 3" xfId="98"/>
    <cellStyle name="Примітка 3 2" xfId="112"/>
    <cellStyle name="Результат" xfId="99"/>
    <cellStyle name="Результат 2" xfId="100"/>
    <cellStyle name="Середній" xfId="101"/>
    <cellStyle name="Середній 2" xfId="102"/>
    <cellStyle name="Текст пояснення" xfId="103"/>
    <cellStyle name="Текст пояснення 2" xfId="104"/>
    <cellStyle name="Финансовый 2" xfId="105"/>
    <cellStyle name="Финансовый 2 2" xfId="1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426720</xdr:colOff>
      <xdr:row>1463</xdr:row>
      <xdr:rowOff>106680</xdr:rowOff>
    </xdr:from>
    <xdr:to>
      <xdr:col>9</xdr:col>
      <xdr:colOff>533400</xdr:colOff>
      <xdr:row>1464</xdr:row>
      <xdr:rowOff>133350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903970" y="244051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1398</xdr:row>
      <xdr:rowOff>106680</xdr:rowOff>
    </xdr:from>
    <xdr:to>
      <xdr:col>9</xdr:col>
      <xdr:colOff>533400</xdr:colOff>
      <xdr:row>1400</xdr:row>
      <xdr:rowOff>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8903970" y="2332024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1400</xdr:row>
      <xdr:rowOff>106680</xdr:rowOff>
    </xdr:from>
    <xdr:to>
      <xdr:col>9</xdr:col>
      <xdr:colOff>533400</xdr:colOff>
      <xdr:row>1402</xdr:row>
      <xdr:rowOff>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8903970" y="233526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1401</xdr:row>
      <xdr:rowOff>106680</xdr:rowOff>
    </xdr:from>
    <xdr:to>
      <xdr:col>9</xdr:col>
      <xdr:colOff>533400</xdr:colOff>
      <xdr:row>1403</xdr:row>
      <xdr:rowOff>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8903970" y="233688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1402</xdr:row>
      <xdr:rowOff>106680</xdr:rowOff>
    </xdr:from>
    <xdr:to>
      <xdr:col>9</xdr:col>
      <xdr:colOff>533400</xdr:colOff>
      <xdr:row>1404</xdr:row>
      <xdr:rowOff>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8903970" y="233850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1403</xdr:row>
      <xdr:rowOff>106680</xdr:rowOff>
    </xdr:from>
    <xdr:to>
      <xdr:col>9</xdr:col>
      <xdr:colOff>533400</xdr:colOff>
      <xdr:row>1405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8903970" y="234012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1404</xdr:row>
      <xdr:rowOff>106680</xdr:rowOff>
    </xdr:from>
    <xdr:to>
      <xdr:col>9</xdr:col>
      <xdr:colOff>533400</xdr:colOff>
      <xdr:row>1406</xdr:row>
      <xdr:rowOff>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8903970" y="234174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1405</xdr:row>
      <xdr:rowOff>106680</xdr:rowOff>
    </xdr:from>
    <xdr:to>
      <xdr:col>9</xdr:col>
      <xdr:colOff>533400</xdr:colOff>
      <xdr:row>1407</xdr:row>
      <xdr:rowOff>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8903970" y="234335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1406</xdr:row>
      <xdr:rowOff>106680</xdr:rowOff>
    </xdr:from>
    <xdr:to>
      <xdr:col>9</xdr:col>
      <xdr:colOff>533400</xdr:colOff>
      <xdr:row>1408</xdr:row>
      <xdr:rowOff>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8903970" y="234497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1407</xdr:row>
      <xdr:rowOff>106680</xdr:rowOff>
    </xdr:from>
    <xdr:to>
      <xdr:col>9</xdr:col>
      <xdr:colOff>533400</xdr:colOff>
      <xdr:row>1409</xdr:row>
      <xdr:rowOff>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8903970" y="234659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1408</xdr:row>
      <xdr:rowOff>0</xdr:rowOff>
    </xdr:from>
    <xdr:to>
      <xdr:col>9</xdr:col>
      <xdr:colOff>533400</xdr:colOff>
      <xdr:row>1409</xdr:row>
      <xdr:rowOff>60008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8903970" y="234821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1408</xdr:row>
      <xdr:rowOff>0</xdr:rowOff>
    </xdr:from>
    <xdr:to>
      <xdr:col>9</xdr:col>
      <xdr:colOff>533400</xdr:colOff>
      <xdr:row>1409</xdr:row>
      <xdr:rowOff>55245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8903970" y="234983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1408</xdr:row>
      <xdr:rowOff>106680</xdr:rowOff>
    </xdr:from>
    <xdr:to>
      <xdr:col>9</xdr:col>
      <xdr:colOff>533400</xdr:colOff>
      <xdr:row>1410</xdr:row>
      <xdr:rowOff>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8903970" y="235145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1409</xdr:row>
      <xdr:rowOff>106680</xdr:rowOff>
    </xdr:from>
    <xdr:to>
      <xdr:col>9</xdr:col>
      <xdr:colOff>533400</xdr:colOff>
      <xdr:row>1411</xdr:row>
      <xdr:rowOff>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8903970" y="235307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1410</xdr:row>
      <xdr:rowOff>106680</xdr:rowOff>
    </xdr:from>
    <xdr:to>
      <xdr:col>9</xdr:col>
      <xdr:colOff>533400</xdr:colOff>
      <xdr:row>1412</xdr:row>
      <xdr:rowOff>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8903970" y="235469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1411</xdr:row>
      <xdr:rowOff>106680</xdr:rowOff>
    </xdr:from>
    <xdr:to>
      <xdr:col>9</xdr:col>
      <xdr:colOff>533400</xdr:colOff>
      <xdr:row>1413</xdr:row>
      <xdr:rowOff>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8903970" y="235631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1412</xdr:row>
      <xdr:rowOff>106680</xdr:rowOff>
    </xdr:from>
    <xdr:to>
      <xdr:col>9</xdr:col>
      <xdr:colOff>533400</xdr:colOff>
      <xdr:row>1414</xdr:row>
      <xdr:rowOff>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8903970" y="235793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1413</xdr:row>
      <xdr:rowOff>106680</xdr:rowOff>
    </xdr:from>
    <xdr:to>
      <xdr:col>9</xdr:col>
      <xdr:colOff>533400</xdr:colOff>
      <xdr:row>1415</xdr:row>
      <xdr:rowOff>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8903970" y="235955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1414</xdr:row>
      <xdr:rowOff>106680</xdr:rowOff>
    </xdr:from>
    <xdr:to>
      <xdr:col>9</xdr:col>
      <xdr:colOff>533400</xdr:colOff>
      <xdr:row>1416</xdr:row>
      <xdr:rowOff>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8903970" y="236117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1415</xdr:row>
      <xdr:rowOff>106680</xdr:rowOff>
    </xdr:from>
    <xdr:to>
      <xdr:col>9</xdr:col>
      <xdr:colOff>533400</xdr:colOff>
      <xdr:row>1417</xdr:row>
      <xdr:rowOff>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8903970" y="236279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1416</xdr:row>
      <xdr:rowOff>106680</xdr:rowOff>
    </xdr:from>
    <xdr:to>
      <xdr:col>9</xdr:col>
      <xdr:colOff>533400</xdr:colOff>
      <xdr:row>1418</xdr:row>
      <xdr:rowOff>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8903970" y="236440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1417</xdr:row>
      <xdr:rowOff>106680</xdr:rowOff>
    </xdr:from>
    <xdr:to>
      <xdr:col>9</xdr:col>
      <xdr:colOff>533400</xdr:colOff>
      <xdr:row>1419</xdr:row>
      <xdr:rowOff>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8903970" y="236602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1418</xdr:row>
      <xdr:rowOff>106680</xdr:rowOff>
    </xdr:from>
    <xdr:to>
      <xdr:col>9</xdr:col>
      <xdr:colOff>533400</xdr:colOff>
      <xdr:row>1420</xdr:row>
      <xdr:rowOff>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8903970" y="236764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1419</xdr:row>
      <xdr:rowOff>106680</xdr:rowOff>
    </xdr:from>
    <xdr:to>
      <xdr:col>9</xdr:col>
      <xdr:colOff>533400</xdr:colOff>
      <xdr:row>1421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8903970" y="236926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1420</xdr:row>
      <xdr:rowOff>106680</xdr:rowOff>
    </xdr:from>
    <xdr:to>
      <xdr:col>9</xdr:col>
      <xdr:colOff>533400</xdr:colOff>
      <xdr:row>1422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8903970" y="237088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1421</xdr:row>
      <xdr:rowOff>106680</xdr:rowOff>
    </xdr:from>
    <xdr:to>
      <xdr:col>9</xdr:col>
      <xdr:colOff>533400</xdr:colOff>
      <xdr:row>1423</xdr:row>
      <xdr:rowOff>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8903970" y="2372506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1422</xdr:row>
      <xdr:rowOff>106680</xdr:rowOff>
    </xdr:from>
    <xdr:to>
      <xdr:col>9</xdr:col>
      <xdr:colOff>533400</xdr:colOff>
      <xdr:row>1424</xdr:row>
      <xdr:rowOff>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8903970" y="237412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1423</xdr:row>
      <xdr:rowOff>106680</xdr:rowOff>
    </xdr:from>
    <xdr:to>
      <xdr:col>9</xdr:col>
      <xdr:colOff>533400</xdr:colOff>
      <xdr:row>1425</xdr:row>
      <xdr:rowOff>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8903970" y="237574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1424</xdr:row>
      <xdr:rowOff>106680</xdr:rowOff>
    </xdr:from>
    <xdr:to>
      <xdr:col>9</xdr:col>
      <xdr:colOff>533400</xdr:colOff>
      <xdr:row>1426</xdr:row>
      <xdr:rowOff>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8903970" y="2377363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1425</xdr:row>
      <xdr:rowOff>106680</xdr:rowOff>
    </xdr:from>
    <xdr:to>
      <xdr:col>9</xdr:col>
      <xdr:colOff>533400</xdr:colOff>
      <xdr:row>1427</xdr:row>
      <xdr:rowOff>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8903970" y="2378983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1426</xdr:row>
      <xdr:rowOff>106680</xdr:rowOff>
    </xdr:from>
    <xdr:to>
      <xdr:col>9</xdr:col>
      <xdr:colOff>533400</xdr:colOff>
      <xdr:row>1428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8903970" y="2380602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1427</xdr:row>
      <xdr:rowOff>106680</xdr:rowOff>
    </xdr:from>
    <xdr:to>
      <xdr:col>9</xdr:col>
      <xdr:colOff>533400</xdr:colOff>
      <xdr:row>1429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8903970" y="2382221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1428</xdr:row>
      <xdr:rowOff>106680</xdr:rowOff>
    </xdr:from>
    <xdr:to>
      <xdr:col>9</xdr:col>
      <xdr:colOff>533400</xdr:colOff>
      <xdr:row>1430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8903970" y="2383840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1429</xdr:row>
      <xdr:rowOff>106680</xdr:rowOff>
    </xdr:from>
    <xdr:to>
      <xdr:col>9</xdr:col>
      <xdr:colOff>533400</xdr:colOff>
      <xdr:row>1431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8903970" y="2385460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1430</xdr:row>
      <xdr:rowOff>106680</xdr:rowOff>
    </xdr:from>
    <xdr:to>
      <xdr:col>9</xdr:col>
      <xdr:colOff>533400</xdr:colOff>
      <xdr:row>1432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8903970" y="2387079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1431</xdr:row>
      <xdr:rowOff>106680</xdr:rowOff>
    </xdr:from>
    <xdr:to>
      <xdr:col>9</xdr:col>
      <xdr:colOff>533400</xdr:colOff>
      <xdr:row>1433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8903970" y="2388698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1432</xdr:row>
      <xdr:rowOff>106680</xdr:rowOff>
    </xdr:from>
    <xdr:to>
      <xdr:col>9</xdr:col>
      <xdr:colOff>533400</xdr:colOff>
      <xdr:row>1434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8903970" y="2390317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1433</xdr:row>
      <xdr:rowOff>106680</xdr:rowOff>
    </xdr:from>
    <xdr:to>
      <xdr:col>9</xdr:col>
      <xdr:colOff>533400</xdr:colOff>
      <xdr:row>1435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8903970" y="2391937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1434</xdr:row>
      <xdr:rowOff>106680</xdr:rowOff>
    </xdr:from>
    <xdr:to>
      <xdr:col>9</xdr:col>
      <xdr:colOff>533400</xdr:colOff>
      <xdr:row>1436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8903970" y="2393556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1435</xdr:row>
      <xdr:rowOff>106680</xdr:rowOff>
    </xdr:from>
    <xdr:to>
      <xdr:col>9</xdr:col>
      <xdr:colOff>533400</xdr:colOff>
      <xdr:row>1437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8903970" y="2395175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1436</xdr:row>
      <xdr:rowOff>106680</xdr:rowOff>
    </xdr:from>
    <xdr:to>
      <xdr:col>9</xdr:col>
      <xdr:colOff>533400</xdr:colOff>
      <xdr:row>1438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8903970" y="2396794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1437</xdr:row>
      <xdr:rowOff>106680</xdr:rowOff>
    </xdr:from>
    <xdr:to>
      <xdr:col>9</xdr:col>
      <xdr:colOff>533400</xdr:colOff>
      <xdr:row>1439</xdr:row>
      <xdr:rowOff>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8903970" y="2398414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1438</xdr:row>
      <xdr:rowOff>106680</xdr:rowOff>
    </xdr:from>
    <xdr:to>
      <xdr:col>9</xdr:col>
      <xdr:colOff>533400</xdr:colOff>
      <xdr:row>1440</xdr:row>
      <xdr:rowOff>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8903970" y="240003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1439</xdr:row>
      <xdr:rowOff>106680</xdr:rowOff>
    </xdr:from>
    <xdr:to>
      <xdr:col>9</xdr:col>
      <xdr:colOff>533400</xdr:colOff>
      <xdr:row>1441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8903970" y="240165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1440</xdr:row>
      <xdr:rowOff>106680</xdr:rowOff>
    </xdr:from>
    <xdr:to>
      <xdr:col>9</xdr:col>
      <xdr:colOff>533400</xdr:colOff>
      <xdr:row>1442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8903970" y="240327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1441</xdr:row>
      <xdr:rowOff>106680</xdr:rowOff>
    </xdr:from>
    <xdr:to>
      <xdr:col>9</xdr:col>
      <xdr:colOff>533400</xdr:colOff>
      <xdr:row>1443</xdr:row>
      <xdr:rowOff>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8903970" y="240489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1442</xdr:row>
      <xdr:rowOff>106680</xdr:rowOff>
    </xdr:from>
    <xdr:to>
      <xdr:col>9</xdr:col>
      <xdr:colOff>533400</xdr:colOff>
      <xdr:row>1444</xdr:row>
      <xdr:rowOff>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8903970" y="240651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1443</xdr:row>
      <xdr:rowOff>106680</xdr:rowOff>
    </xdr:from>
    <xdr:to>
      <xdr:col>9</xdr:col>
      <xdr:colOff>533400</xdr:colOff>
      <xdr:row>1445</xdr:row>
      <xdr:rowOff>0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8903970" y="240812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1444</xdr:row>
      <xdr:rowOff>106680</xdr:rowOff>
    </xdr:from>
    <xdr:to>
      <xdr:col>9</xdr:col>
      <xdr:colOff>533400</xdr:colOff>
      <xdr:row>1446</xdr:row>
      <xdr:rowOff>0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8903970" y="240974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1445</xdr:row>
      <xdr:rowOff>106680</xdr:rowOff>
    </xdr:from>
    <xdr:to>
      <xdr:col>9</xdr:col>
      <xdr:colOff>533400</xdr:colOff>
      <xdr:row>1447</xdr:row>
      <xdr:rowOff>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8903970" y="241136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1446</xdr:row>
      <xdr:rowOff>106680</xdr:rowOff>
    </xdr:from>
    <xdr:to>
      <xdr:col>9</xdr:col>
      <xdr:colOff>533400</xdr:colOff>
      <xdr:row>1448</xdr:row>
      <xdr:rowOff>0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8903970" y="241298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1447</xdr:row>
      <xdr:rowOff>106680</xdr:rowOff>
    </xdr:from>
    <xdr:to>
      <xdr:col>9</xdr:col>
      <xdr:colOff>533400</xdr:colOff>
      <xdr:row>1449</xdr:row>
      <xdr:rowOff>0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8903970" y="241460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1448</xdr:row>
      <xdr:rowOff>106680</xdr:rowOff>
    </xdr:from>
    <xdr:to>
      <xdr:col>9</xdr:col>
      <xdr:colOff>533400</xdr:colOff>
      <xdr:row>1450</xdr:row>
      <xdr:rowOff>0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8903970" y="241622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1449</xdr:row>
      <xdr:rowOff>106680</xdr:rowOff>
    </xdr:from>
    <xdr:to>
      <xdr:col>9</xdr:col>
      <xdr:colOff>533400</xdr:colOff>
      <xdr:row>1451</xdr:row>
      <xdr:rowOff>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8903970" y="241784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1450</xdr:row>
      <xdr:rowOff>106680</xdr:rowOff>
    </xdr:from>
    <xdr:to>
      <xdr:col>9</xdr:col>
      <xdr:colOff>533400</xdr:colOff>
      <xdr:row>1452</xdr:row>
      <xdr:rowOff>0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8903970" y="241946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1451</xdr:row>
      <xdr:rowOff>106680</xdr:rowOff>
    </xdr:from>
    <xdr:to>
      <xdr:col>9</xdr:col>
      <xdr:colOff>533400</xdr:colOff>
      <xdr:row>1453</xdr:row>
      <xdr:rowOff>0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8903970" y="242108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1452</xdr:row>
      <xdr:rowOff>106680</xdr:rowOff>
    </xdr:from>
    <xdr:to>
      <xdr:col>9</xdr:col>
      <xdr:colOff>533400</xdr:colOff>
      <xdr:row>1454</xdr:row>
      <xdr:rowOff>0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8903970" y="242270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1453</xdr:row>
      <xdr:rowOff>106680</xdr:rowOff>
    </xdr:from>
    <xdr:to>
      <xdr:col>9</xdr:col>
      <xdr:colOff>533400</xdr:colOff>
      <xdr:row>1455</xdr:row>
      <xdr:rowOff>0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8903970" y="242432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1454</xdr:row>
      <xdr:rowOff>106680</xdr:rowOff>
    </xdr:from>
    <xdr:to>
      <xdr:col>9</xdr:col>
      <xdr:colOff>533400</xdr:colOff>
      <xdr:row>1456</xdr:row>
      <xdr:rowOff>0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8903970" y="242594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1455</xdr:row>
      <xdr:rowOff>106680</xdr:rowOff>
    </xdr:from>
    <xdr:to>
      <xdr:col>9</xdr:col>
      <xdr:colOff>533400</xdr:colOff>
      <xdr:row>1457</xdr:row>
      <xdr:rowOff>0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8903970" y="242756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1456</xdr:row>
      <xdr:rowOff>106680</xdr:rowOff>
    </xdr:from>
    <xdr:to>
      <xdr:col>9</xdr:col>
      <xdr:colOff>533400</xdr:colOff>
      <xdr:row>1458</xdr:row>
      <xdr:rowOff>0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8903970" y="242917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1457</xdr:row>
      <xdr:rowOff>106680</xdr:rowOff>
    </xdr:from>
    <xdr:to>
      <xdr:col>9</xdr:col>
      <xdr:colOff>533400</xdr:colOff>
      <xdr:row>1459</xdr:row>
      <xdr:rowOff>0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8903970" y="243079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1458</xdr:row>
      <xdr:rowOff>106680</xdr:rowOff>
    </xdr:from>
    <xdr:to>
      <xdr:col>9</xdr:col>
      <xdr:colOff>533400</xdr:colOff>
      <xdr:row>1460</xdr:row>
      <xdr:rowOff>0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8903970" y="243241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1459</xdr:row>
      <xdr:rowOff>106680</xdr:rowOff>
    </xdr:from>
    <xdr:to>
      <xdr:col>9</xdr:col>
      <xdr:colOff>533400</xdr:colOff>
      <xdr:row>1461</xdr:row>
      <xdr:rowOff>0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8903970" y="243403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1460</xdr:row>
      <xdr:rowOff>106680</xdr:rowOff>
    </xdr:from>
    <xdr:to>
      <xdr:col>9</xdr:col>
      <xdr:colOff>533400</xdr:colOff>
      <xdr:row>1462</xdr:row>
      <xdr:rowOff>0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8903970" y="243565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1462</xdr:row>
      <xdr:rowOff>106680</xdr:rowOff>
    </xdr:from>
    <xdr:to>
      <xdr:col>9</xdr:col>
      <xdr:colOff>533400</xdr:colOff>
      <xdr:row>1463</xdr:row>
      <xdr:rowOff>133350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8903970" y="243889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1399</xdr:row>
      <xdr:rowOff>106680</xdr:rowOff>
    </xdr:from>
    <xdr:to>
      <xdr:col>9</xdr:col>
      <xdr:colOff>533400</xdr:colOff>
      <xdr:row>1401</xdr:row>
      <xdr:rowOff>7620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8903970" y="233364405"/>
          <a:ext cx="106680" cy="224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1399</xdr:row>
      <xdr:rowOff>106680</xdr:rowOff>
    </xdr:from>
    <xdr:to>
      <xdr:col>9</xdr:col>
      <xdr:colOff>533400</xdr:colOff>
      <xdr:row>1401</xdr:row>
      <xdr:rowOff>0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8903970" y="2333644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1400</xdr:row>
      <xdr:rowOff>106680</xdr:rowOff>
    </xdr:from>
    <xdr:to>
      <xdr:col>9</xdr:col>
      <xdr:colOff>533400</xdr:colOff>
      <xdr:row>1402</xdr:row>
      <xdr:rowOff>0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8903970" y="233526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1401</xdr:row>
      <xdr:rowOff>106680</xdr:rowOff>
    </xdr:from>
    <xdr:to>
      <xdr:col>9</xdr:col>
      <xdr:colOff>533400</xdr:colOff>
      <xdr:row>1403</xdr:row>
      <xdr:rowOff>0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8903970" y="233688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1402</xdr:row>
      <xdr:rowOff>106680</xdr:rowOff>
    </xdr:from>
    <xdr:to>
      <xdr:col>9</xdr:col>
      <xdr:colOff>533400</xdr:colOff>
      <xdr:row>1404</xdr:row>
      <xdr:rowOff>0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8903970" y="233850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1403</xdr:row>
      <xdr:rowOff>106680</xdr:rowOff>
    </xdr:from>
    <xdr:to>
      <xdr:col>9</xdr:col>
      <xdr:colOff>533400</xdr:colOff>
      <xdr:row>1405</xdr:row>
      <xdr:rowOff>0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8903970" y="234012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1404</xdr:row>
      <xdr:rowOff>106680</xdr:rowOff>
    </xdr:from>
    <xdr:to>
      <xdr:col>9</xdr:col>
      <xdr:colOff>533400</xdr:colOff>
      <xdr:row>1406</xdr:row>
      <xdr:rowOff>0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8903970" y="234174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1405</xdr:row>
      <xdr:rowOff>106680</xdr:rowOff>
    </xdr:from>
    <xdr:to>
      <xdr:col>9</xdr:col>
      <xdr:colOff>533400</xdr:colOff>
      <xdr:row>1407</xdr:row>
      <xdr:rowOff>0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8903970" y="234335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1406</xdr:row>
      <xdr:rowOff>106680</xdr:rowOff>
    </xdr:from>
    <xdr:to>
      <xdr:col>9</xdr:col>
      <xdr:colOff>533400</xdr:colOff>
      <xdr:row>1408</xdr:row>
      <xdr:rowOff>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8903970" y="234497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1407</xdr:row>
      <xdr:rowOff>106680</xdr:rowOff>
    </xdr:from>
    <xdr:to>
      <xdr:col>9</xdr:col>
      <xdr:colOff>533400</xdr:colOff>
      <xdr:row>1409</xdr:row>
      <xdr:rowOff>0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8903970" y="234659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1408</xdr:row>
      <xdr:rowOff>0</xdr:rowOff>
    </xdr:from>
    <xdr:to>
      <xdr:col>9</xdr:col>
      <xdr:colOff>533400</xdr:colOff>
      <xdr:row>1409</xdr:row>
      <xdr:rowOff>60008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8903970" y="234821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1408</xdr:row>
      <xdr:rowOff>0</xdr:rowOff>
    </xdr:from>
    <xdr:to>
      <xdr:col>9</xdr:col>
      <xdr:colOff>533400</xdr:colOff>
      <xdr:row>1409</xdr:row>
      <xdr:rowOff>55245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8903970" y="234983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1408</xdr:row>
      <xdr:rowOff>106680</xdr:rowOff>
    </xdr:from>
    <xdr:to>
      <xdr:col>9</xdr:col>
      <xdr:colOff>533400</xdr:colOff>
      <xdr:row>1410</xdr:row>
      <xdr:rowOff>0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8903970" y="235145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1409</xdr:row>
      <xdr:rowOff>106680</xdr:rowOff>
    </xdr:from>
    <xdr:to>
      <xdr:col>9</xdr:col>
      <xdr:colOff>533400</xdr:colOff>
      <xdr:row>1411</xdr:row>
      <xdr:rowOff>0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8903970" y="235307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1410</xdr:row>
      <xdr:rowOff>106680</xdr:rowOff>
    </xdr:from>
    <xdr:to>
      <xdr:col>9</xdr:col>
      <xdr:colOff>533400</xdr:colOff>
      <xdr:row>1412</xdr:row>
      <xdr:rowOff>0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8903970" y="235469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1411</xdr:row>
      <xdr:rowOff>106680</xdr:rowOff>
    </xdr:from>
    <xdr:to>
      <xdr:col>9</xdr:col>
      <xdr:colOff>533400</xdr:colOff>
      <xdr:row>1413</xdr:row>
      <xdr:rowOff>0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8903970" y="235631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1412</xdr:row>
      <xdr:rowOff>106680</xdr:rowOff>
    </xdr:from>
    <xdr:to>
      <xdr:col>9</xdr:col>
      <xdr:colOff>533400</xdr:colOff>
      <xdr:row>1414</xdr:row>
      <xdr:rowOff>0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8903970" y="235793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1413</xdr:row>
      <xdr:rowOff>106680</xdr:rowOff>
    </xdr:from>
    <xdr:to>
      <xdr:col>9</xdr:col>
      <xdr:colOff>533400</xdr:colOff>
      <xdr:row>1415</xdr:row>
      <xdr:rowOff>0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8903970" y="235955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1414</xdr:row>
      <xdr:rowOff>106680</xdr:rowOff>
    </xdr:from>
    <xdr:to>
      <xdr:col>9</xdr:col>
      <xdr:colOff>533400</xdr:colOff>
      <xdr:row>1416</xdr:row>
      <xdr:rowOff>0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8903970" y="236117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1415</xdr:row>
      <xdr:rowOff>106680</xdr:rowOff>
    </xdr:from>
    <xdr:to>
      <xdr:col>9</xdr:col>
      <xdr:colOff>533400</xdr:colOff>
      <xdr:row>1417</xdr:row>
      <xdr:rowOff>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8903970" y="236279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1416</xdr:row>
      <xdr:rowOff>106680</xdr:rowOff>
    </xdr:from>
    <xdr:to>
      <xdr:col>9</xdr:col>
      <xdr:colOff>533400</xdr:colOff>
      <xdr:row>1418</xdr:row>
      <xdr:rowOff>0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8903970" y="236440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1417</xdr:row>
      <xdr:rowOff>106680</xdr:rowOff>
    </xdr:from>
    <xdr:to>
      <xdr:col>9</xdr:col>
      <xdr:colOff>533400</xdr:colOff>
      <xdr:row>1419</xdr:row>
      <xdr:rowOff>0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8903970" y="236602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1418</xdr:row>
      <xdr:rowOff>106680</xdr:rowOff>
    </xdr:from>
    <xdr:to>
      <xdr:col>9</xdr:col>
      <xdr:colOff>533400</xdr:colOff>
      <xdr:row>1420</xdr:row>
      <xdr:rowOff>0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8903970" y="236764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1419</xdr:row>
      <xdr:rowOff>106680</xdr:rowOff>
    </xdr:from>
    <xdr:to>
      <xdr:col>9</xdr:col>
      <xdr:colOff>533400</xdr:colOff>
      <xdr:row>1421</xdr:row>
      <xdr:rowOff>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8903970" y="236926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1420</xdr:row>
      <xdr:rowOff>106680</xdr:rowOff>
    </xdr:from>
    <xdr:to>
      <xdr:col>9</xdr:col>
      <xdr:colOff>533400</xdr:colOff>
      <xdr:row>1422</xdr:row>
      <xdr:rowOff>0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8903970" y="237088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1421</xdr:row>
      <xdr:rowOff>106680</xdr:rowOff>
    </xdr:from>
    <xdr:to>
      <xdr:col>9</xdr:col>
      <xdr:colOff>533400</xdr:colOff>
      <xdr:row>1423</xdr:row>
      <xdr:rowOff>0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8903970" y="2372506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1422</xdr:row>
      <xdr:rowOff>106680</xdr:rowOff>
    </xdr:from>
    <xdr:to>
      <xdr:col>9</xdr:col>
      <xdr:colOff>533400</xdr:colOff>
      <xdr:row>1424</xdr:row>
      <xdr:rowOff>0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8903970" y="237412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1423</xdr:row>
      <xdr:rowOff>106680</xdr:rowOff>
    </xdr:from>
    <xdr:to>
      <xdr:col>9</xdr:col>
      <xdr:colOff>533400</xdr:colOff>
      <xdr:row>1425</xdr:row>
      <xdr:rowOff>0</xdr:rowOff>
    </xdr:to>
    <xdr:sp macro="" textlink="">
      <xdr:nvSpPr>
        <xdr:cNvPr id="95" name="Text Box 1"/>
        <xdr:cNvSpPr txBox="1">
          <a:spLocks noChangeArrowheads="1"/>
        </xdr:cNvSpPr>
      </xdr:nvSpPr>
      <xdr:spPr bwMode="auto">
        <a:xfrm>
          <a:off x="8903970" y="237574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1424</xdr:row>
      <xdr:rowOff>106680</xdr:rowOff>
    </xdr:from>
    <xdr:to>
      <xdr:col>9</xdr:col>
      <xdr:colOff>533400</xdr:colOff>
      <xdr:row>1426</xdr:row>
      <xdr:rowOff>0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8903970" y="2377363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1425</xdr:row>
      <xdr:rowOff>106680</xdr:rowOff>
    </xdr:from>
    <xdr:to>
      <xdr:col>9</xdr:col>
      <xdr:colOff>533400</xdr:colOff>
      <xdr:row>1427</xdr:row>
      <xdr:rowOff>0</xdr:rowOff>
    </xdr:to>
    <xdr:sp macro="" textlink="">
      <xdr:nvSpPr>
        <xdr:cNvPr id="97" name="Text Box 1"/>
        <xdr:cNvSpPr txBox="1">
          <a:spLocks noChangeArrowheads="1"/>
        </xdr:cNvSpPr>
      </xdr:nvSpPr>
      <xdr:spPr bwMode="auto">
        <a:xfrm>
          <a:off x="8903970" y="2378983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1426</xdr:row>
      <xdr:rowOff>106680</xdr:rowOff>
    </xdr:from>
    <xdr:to>
      <xdr:col>9</xdr:col>
      <xdr:colOff>533400</xdr:colOff>
      <xdr:row>1428</xdr:row>
      <xdr:rowOff>0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8903970" y="2380602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1427</xdr:row>
      <xdr:rowOff>106680</xdr:rowOff>
    </xdr:from>
    <xdr:to>
      <xdr:col>9</xdr:col>
      <xdr:colOff>533400</xdr:colOff>
      <xdr:row>1429</xdr:row>
      <xdr:rowOff>0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8903970" y="2382221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1428</xdr:row>
      <xdr:rowOff>106680</xdr:rowOff>
    </xdr:from>
    <xdr:to>
      <xdr:col>9</xdr:col>
      <xdr:colOff>533400</xdr:colOff>
      <xdr:row>1430</xdr:row>
      <xdr:rowOff>0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8903970" y="2383840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1429</xdr:row>
      <xdr:rowOff>106680</xdr:rowOff>
    </xdr:from>
    <xdr:to>
      <xdr:col>9</xdr:col>
      <xdr:colOff>533400</xdr:colOff>
      <xdr:row>1431</xdr:row>
      <xdr:rowOff>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8903970" y="2385460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1430</xdr:row>
      <xdr:rowOff>106680</xdr:rowOff>
    </xdr:from>
    <xdr:to>
      <xdr:col>9</xdr:col>
      <xdr:colOff>533400</xdr:colOff>
      <xdr:row>1432</xdr:row>
      <xdr:rowOff>0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8903970" y="2387079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1431</xdr:row>
      <xdr:rowOff>106680</xdr:rowOff>
    </xdr:from>
    <xdr:to>
      <xdr:col>9</xdr:col>
      <xdr:colOff>533400</xdr:colOff>
      <xdr:row>1433</xdr:row>
      <xdr:rowOff>0</xdr:rowOff>
    </xdr:to>
    <xdr:sp macro="" textlink="">
      <xdr:nvSpPr>
        <xdr:cNvPr id="103" name="Text Box 1"/>
        <xdr:cNvSpPr txBox="1">
          <a:spLocks noChangeArrowheads="1"/>
        </xdr:cNvSpPr>
      </xdr:nvSpPr>
      <xdr:spPr bwMode="auto">
        <a:xfrm>
          <a:off x="8903970" y="2388698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1432</xdr:row>
      <xdr:rowOff>106680</xdr:rowOff>
    </xdr:from>
    <xdr:to>
      <xdr:col>9</xdr:col>
      <xdr:colOff>533400</xdr:colOff>
      <xdr:row>1434</xdr:row>
      <xdr:rowOff>0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8903970" y="2390317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1433</xdr:row>
      <xdr:rowOff>106680</xdr:rowOff>
    </xdr:from>
    <xdr:to>
      <xdr:col>9</xdr:col>
      <xdr:colOff>533400</xdr:colOff>
      <xdr:row>1435</xdr:row>
      <xdr:rowOff>0</xdr:rowOff>
    </xdr:to>
    <xdr:sp macro="" textlink="">
      <xdr:nvSpPr>
        <xdr:cNvPr id="105" name="Text Box 1"/>
        <xdr:cNvSpPr txBox="1">
          <a:spLocks noChangeArrowheads="1"/>
        </xdr:cNvSpPr>
      </xdr:nvSpPr>
      <xdr:spPr bwMode="auto">
        <a:xfrm>
          <a:off x="8903970" y="2391937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1434</xdr:row>
      <xdr:rowOff>106680</xdr:rowOff>
    </xdr:from>
    <xdr:to>
      <xdr:col>9</xdr:col>
      <xdr:colOff>533400</xdr:colOff>
      <xdr:row>1436</xdr:row>
      <xdr:rowOff>0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8903970" y="2393556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1435</xdr:row>
      <xdr:rowOff>106680</xdr:rowOff>
    </xdr:from>
    <xdr:to>
      <xdr:col>9</xdr:col>
      <xdr:colOff>533400</xdr:colOff>
      <xdr:row>1437</xdr:row>
      <xdr:rowOff>0</xdr:rowOff>
    </xdr:to>
    <xdr:sp macro="" textlink="">
      <xdr:nvSpPr>
        <xdr:cNvPr id="107" name="Text Box 1"/>
        <xdr:cNvSpPr txBox="1">
          <a:spLocks noChangeArrowheads="1"/>
        </xdr:cNvSpPr>
      </xdr:nvSpPr>
      <xdr:spPr bwMode="auto">
        <a:xfrm>
          <a:off x="8903970" y="2395175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1436</xdr:row>
      <xdr:rowOff>106680</xdr:rowOff>
    </xdr:from>
    <xdr:to>
      <xdr:col>9</xdr:col>
      <xdr:colOff>533400</xdr:colOff>
      <xdr:row>1438</xdr:row>
      <xdr:rowOff>0</xdr:rowOff>
    </xdr:to>
    <xdr:sp macro="" textlink="">
      <xdr:nvSpPr>
        <xdr:cNvPr id="108" name="Text Box 1"/>
        <xdr:cNvSpPr txBox="1">
          <a:spLocks noChangeArrowheads="1"/>
        </xdr:cNvSpPr>
      </xdr:nvSpPr>
      <xdr:spPr bwMode="auto">
        <a:xfrm>
          <a:off x="8903970" y="2396794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1437</xdr:row>
      <xdr:rowOff>106680</xdr:rowOff>
    </xdr:from>
    <xdr:to>
      <xdr:col>9</xdr:col>
      <xdr:colOff>533400</xdr:colOff>
      <xdr:row>1439</xdr:row>
      <xdr:rowOff>0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8903970" y="2398414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1438</xdr:row>
      <xdr:rowOff>106680</xdr:rowOff>
    </xdr:from>
    <xdr:to>
      <xdr:col>9</xdr:col>
      <xdr:colOff>533400</xdr:colOff>
      <xdr:row>1440</xdr:row>
      <xdr:rowOff>0</xdr:rowOff>
    </xdr:to>
    <xdr:sp macro="" textlink="">
      <xdr:nvSpPr>
        <xdr:cNvPr id="110" name="Text Box 1"/>
        <xdr:cNvSpPr txBox="1">
          <a:spLocks noChangeArrowheads="1"/>
        </xdr:cNvSpPr>
      </xdr:nvSpPr>
      <xdr:spPr bwMode="auto">
        <a:xfrm>
          <a:off x="8903970" y="2400033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1439</xdr:row>
      <xdr:rowOff>106680</xdr:rowOff>
    </xdr:from>
    <xdr:to>
      <xdr:col>9</xdr:col>
      <xdr:colOff>533400</xdr:colOff>
      <xdr:row>1441</xdr:row>
      <xdr:rowOff>0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8903970" y="2401652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1440</xdr:row>
      <xdr:rowOff>106680</xdr:rowOff>
    </xdr:from>
    <xdr:to>
      <xdr:col>9</xdr:col>
      <xdr:colOff>533400</xdr:colOff>
      <xdr:row>1442</xdr:row>
      <xdr:rowOff>0</xdr:rowOff>
    </xdr:to>
    <xdr:sp macro="" textlink="">
      <xdr:nvSpPr>
        <xdr:cNvPr id="112" name="Text Box 1"/>
        <xdr:cNvSpPr txBox="1">
          <a:spLocks noChangeArrowheads="1"/>
        </xdr:cNvSpPr>
      </xdr:nvSpPr>
      <xdr:spPr bwMode="auto">
        <a:xfrm>
          <a:off x="8903970" y="2403271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1441</xdr:row>
      <xdr:rowOff>106680</xdr:rowOff>
    </xdr:from>
    <xdr:to>
      <xdr:col>9</xdr:col>
      <xdr:colOff>533400</xdr:colOff>
      <xdr:row>1443</xdr:row>
      <xdr:rowOff>0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8903970" y="2404891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1442</xdr:row>
      <xdr:rowOff>106680</xdr:rowOff>
    </xdr:from>
    <xdr:to>
      <xdr:col>9</xdr:col>
      <xdr:colOff>533400</xdr:colOff>
      <xdr:row>1444</xdr:row>
      <xdr:rowOff>0</xdr:rowOff>
    </xdr:to>
    <xdr:sp macro="" textlink="">
      <xdr:nvSpPr>
        <xdr:cNvPr id="114" name="Text Box 1"/>
        <xdr:cNvSpPr txBox="1">
          <a:spLocks noChangeArrowheads="1"/>
        </xdr:cNvSpPr>
      </xdr:nvSpPr>
      <xdr:spPr bwMode="auto">
        <a:xfrm>
          <a:off x="8903970" y="2406510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1443</xdr:row>
      <xdr:rowOff>106680</xdr:rowOff>
    </xdr:from>
    <xdr:to>
      <xdr:col>9</xdr:col>
      <xdr:colOff>533400</xdr:colOff>
      <xdr:row>1445</xdr:row>
      <xdr:rowOff>0</xdr:rowOff>
    </xdr:to>
    <xdr:sp macro="" textlink="">
      <xdr:nvSpPr>
        <xdr:cNvPr id="115" name="Text Box 1"/>
        <xdr:cNvSpPr txBox="1">
          <a:spLocks noChangeArrowheads="1"/>
        </xdr:cNvSpPr>
      </xdr:nvSpPr>
      <xdr:spPr bwMode="auto">
        <a:xfrm>
          <a:off x="8903970" y="2408129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1444</xdr:row>
      <xdr:rowOff>106680</xdr:rowOff>
    </xdr:from>
    <xdr:to>
      <xdr:col>9</xdr:col>
      <xdr:colOff>533400</xdr:colOff>
      <xdr:row>1446</xdr:row>
      <xdr:rowOff>0</xdr:rowOff>
    </xdr:to>
    <xdr:sp macro="" textlink="">
      <xdr:nvSpPr>
        <xdr:cNvPr id="116" name="Text Box 1"/>
        <xdr:cNvSpPr txBox="1">
          <a:spLocks noChangeArrowheads="1"/>
        </xdr:cNvSpPr>
      </xdr:nvSpPr>
      <xdr:spPr bwMode="auto">
        <a:xfrm>
          <a:off x="8903970" y="2409748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1445</xdr:row>
      <xdr:rowOff>106680</xdr:rowOff>
    </xdr:from>
    <xdr:to>
      <xdr:col>9</xdr:col>
      <xdr:colOff>533400</xdr:colOff>
      <xdr:row>1447</xdr:row>
      <xdr:rowOff>0</xdr:rowOff>
    </xdr:to>
    <xdr:sp macro="" textlink="">
      <xdr:nvSpPr>
        <xdr:cNvPr id="117" name="Text Box 1"/>
        <xdr:cNvSpPr txBox="1">
          <a:spLocks noChangeArrowheads="1"/>
        </xdr:cNvSpPr>
      </xdr:nvSpPr>
      <xdr:spPr bwMode="auto">
        <a:xfrm>
          <a:off x="8903970" y="2411368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1446</xdr:row>
      <xdr:rowOff>106680</xdr:rowOff>
    </xdr:from>
    <xdr:to>
      <xdr:col>9</xdr:col>
      <xdr:colOff>533400</xdr:colOff>
      <xdr:row>1448</xdr:row>
      <xdr:rowOff>0</xdr:rowOff>
    </xdr:to>
    <xdr:sp macro="" textlink="">
      <xdr:nvSpPr>
        <xdr:cNvPr id="118" name="Text Box 1"/>
        <xdr:cNvSpPr txBox="1">
          <a:spLocks noChangeArrowheads="1"/>
        </xdr:cNvSpPr>
      </xdr:nvSpPr>
      <xdr:spPr bwMode="auto">
        <a:xfrm>
          <a:off x="8903970" y="2412987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1447</xdr:row>
      <xdr:rowOff>106680</xdr:rowOff>
    </xdr:from>
    <xdr:to>
      <xdr:col>9</xdr:col>
      <xdr:colOff>533400</xdr:colOff>
      <xdr:row>1449</xdr:row>
      <xdr:rowOff>0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8903970" y="2414606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1448</xdr:row>
      <xdr:rowOff>106680</xdr:rowOff>
    </xdr:from>
    <xdr:to>
      <xdr:col>9</xdr:col>
      <xdr:colOff>533400</xdr:colOff>
      <xdr:row>1450</xdr:row>
      <xdr:rowOff>0</xdr:rowOff>
    </xdr:to>
    <xdr:sp macro="" textlink="">
      <xdr:nvSpPr>
        <xdr:cNvPr id="120" name="Text Box 1"/>
        <xdr:cNvSpPr txBox="1">
          <a:spLocks noChangeArrowheads="1"/>
        </xdr:cNvSpPr>
      </xdr:nvSpPr>
      <xdr:spPr bwMode="auto">
        <a:xfrm>
          <a:off x="8903970" y="2416225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1449</xdr:row>
      <xdr:rowOff>106680</xdr:rowOff>
    </xdr:from>
    <xdr:to>
      <xdr:col>9</xdr:col>
      <xdr:colOff>533400</xdr:colOff>
      <xdr:row>1451</xdr:row>
      <xdr:rowOff>0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8903970" y="2417845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1450</xdr:row>
      <xdr:rowOff>106680</xdr:rowOff>
    </xdr:from>
    <xdr:to>
      <xdr:col>9</xdr:col>
      <xdr:colOff>533400</xdr:colOff>
      <xdr:row>1452</xdr:row>
      <xdr:rowOff>0</xdr:rowOff>
    </xdr:to>
    <xdr:sp macro="" textlink="">
      <xdr:nvSpPr>
        <xdr:cNvPr id="122" name="Text Box 1"/>
        <xdr:cNvSpPr txBox="1">
          <a:spLocks noChangeArrowheads="1"/>
        </xdr:cNvSpPr>
      </xdr:nvSpPr>
      <xdr:spPr bwMode="auto">
        <a:xfrm>
          <a:off x="8903970" y="2419464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1451</xdr:row>
      <xdr:rowOff>106680</xdr:rowOff>
    </xdr:from>
    <xdr:to>
      <xdr:col>9</xdr:col>
      <xdr:colOff>533400</xdr:colOff>
      <xdr:row>1453</xdr:row>
      <xdr:rowOff>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8903970" y="2421083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1452</xdr:row>
      <xdr:rowOff>106680</xdr:rowOff>
    </xdr:from>
    <xdr:to>
      <xdr:col>9</xdr:col>
      <xdr:colOff>533400</xdr:colOff>
      <xdr:row>1454</xdr:row>
      <xdr:rowOff>0</xdr:rowOff>
    </xdr:to>
    <xdr:sp macro="" textlink="">
      <xdr:nvSpPr>
        <xdr:cNvPr id="124" name="Text Box 1"/>
        <xdr:cNvSpPr txBox="1">
          <a:spLocks noChangeArrowheads="1"/>
        </xdr:cNvSpPr>
      </xdr:nvSpPr>
      <xdr:spPr bwMode="auto">
        <a:xfrm>
          <a:off x="8903970" y="2422702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1453</xdr:row>
      <xdr:rowOff>106680</xdr:rowOff>
    </xdr:from>
    <xdr:to>
      <xdr:col>9</xdr:col>
      <xdr:colOff>533400</xdr:colOff>
      <xdr:row>1455</xdr:row>
      <xdr:rowOff>0</xdr:rowOff>
    </xdr:to>
    <xdr:sp macro="" textlink="">
      <xdr:nvSpPr>
        <xdr:cNvPr id="125" name="Text Box 1"/>
        <xdr:cNvSpPr txBox="1">
          <a:spLocks noChangeArrowheads="1"/>
        </xdr:cNvSpPr>
      </xdr:nvSpPr>
      <xdr:spPr bwMode="auto">
        <a:xfrm>
          <a:off x="8903970" y="2424322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1454</xdr:row>
      <xdr:rowOff>106680</xdr:rowOff>
    </xdr:from>
    <xdr:to>
      <xdr:col>9</xdr:col>
      <xdr:colOff>533400</xdr:colOff>
      <xdr:row>1456</xdr:row>
      <xdr:rowOff>0</xdr:rowOff>
    </xdr:to>
    <xdr:sp macro="" textlink="">
      <xdr:nvSpPr>
        <xdr:cNvPr id="126" name="Text Box 1"/>
        <xdr:cNvSpPr txBox="1">
          <a:spLocks noChangeArrowheads="1"/>
        </xdr:cNvSpPr>
      </xdr:nvSpPr>
      <xdr:spPr bwMode="auto">
        <a:xfrm>
          <a:off x="8903970" y="2425941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1455</xdr:row>
      <xdr:rowOff>106680</xdr:rowOff>
    </xdr:from>
    <xdr:to>
      <xdr:col>9</xdr:col>
      <xdr:colOff>533400</xdr:colOff>
      <xdr:row>1457</xdr:row>
      <xdr:rowOff>0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8903970" y="242756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1456</xdr:row>
      <xdr:rowOff>106680</xdr:rowOff>
    </xdr:from>
    <xdr:to>
      <xdr:col>9</xdr:col>
      <xdr:colOff>533400</xdr:colOff>
      <xdr:row>1458</xdr:row>
      <xdr:rowOff>0</xdr:rowOff>
    </xdr:to>
    <xdr:sp macro="" textlink="">
      <xdr:nvSpPr>
        <xdr:cNvPr id="128" name="Text Box 1"/>
        <xdr:cNvSpPr txBox="1">
          <a:spLocks noChangeArrowheads="1"/>
        </xdr:cNvSpPr>
      </xdr:nvSpPr>
      <xdr:spPr bwMode="auto">
        <a:xfrm>
          <a:off x="8903970" y="2429179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1457</xdr:row>
      <xdr:rowOff>106680</xdr:rowOff>
    </xdr:from>
    <xdr:to>
      <xdr:col>9</xdr:col>
      <xdr:colOff>533400</xdr:colOff>
      <xdr:row>1459</xdr:row>
      <xdr:rowOff>0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8903970" y="2430799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1458</xdr:row>
      <xdr:rowOff>106680</xdr:rowOff>
    </xdr:from>
    <xdr:to>
      <xdr:col>9</xdr:col>
      <xdr:colOff>533400</xdr:colOff>
      <xdr:row>1460</xdr:row>
      <xdr:rowOff>0</xdr:rowOff>
    </xdr:to>
    <xdr:sp macro="" textlink="">
      <xdr:nvSpPr>
        <xdr:cNvPr id="130" name="Text Box 1"/>
        <xdr:cNvSpPr txBox="1">
          <a:spLocks noChangeArrowheads="1"/>
        </xdr:cNvSpPr>
      </xdr:nvSpPr>
      <xdr:spPr bwMode="auto">
        <a:xfrm>
          <a:off x="8903970" y="2432418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1459</xdr:row>
      <xdr:rowOff>106680</xdr:rowOff>
    </xdr:from>
    <xdr:to>
      <xdr:col>9</xdr:col>
      <xdr:colOff>533400</xdr:colOff>
      <xdr:row>1461</xdr:row>
      <xdr:rowOff>0</xdr:rowOff>
    </xdr:to>
    <xdr:sp macro="" textlink="">
      <xdr:nvSpPr>
        <xdr:cNvPr id="131" name="Text Box 1"/>
        <xdr:cNvSpPr txBox="1">
          <a:spLocks noChangeArrowheads="1"/>
        </xdr:cNvSpPr>
      </xdr:nvSpPr>
      <xdr:spPr bwMode="auto">
        <a:xfrm>
          <a:off x="8903970" y="2434037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1460</xdr:row>
      <xdr:rowOff>106680</xdr:rowOff>
    </xdr:from>
    <xdr:to>
      <xdr:col>9</xdr:col>
      <xdr:colOff>533400</xdr:colOff>
      <xdr:row>1462</xdr:row>
      <xdr:rowOff>0</xdr:rowOff>
    </xdr:to>
    <xdr:sp macro="" textlink="">
      <xdr:nvSpPr>
        <xdr:cNvPr id="132" name="Text Box 1"/>
        <xdr:cNvSpPr txBox="1">
          <a:spLocks noChangeArrowheads="1"/>
        </xdr:cNvSpPr>
      </xdr:nvSpPr>
      <xdr:spPr bwMode="auto">
        <a:xfrm>
          <a:off x="8903970" y="24356568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1461</xdr:row>
      <xdr:rowOff>106680</xdr:rowOff>
    </xdr:from>
    <xdr:to>
      <xdr:col>9</xdr:col>
      <xdr:colOff>533400</xdr:colOff>
      <xdr:row>1462</xdr:row>
      <xdr:rowOff>161925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8903970" y="24372760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1462</xdr:row>
      <xdr:rowOff>106680</xdr:rowOff>
    </xdr:from>
    <xdr:to>
      <xdr:col>9</xdr:col>
      <xdr:colOff>533400</xdr:colOff>
      <xdr:row>1463</xdr:row>
      <xdr:rowOff>133350</xdr:rowOff>
    </xdr:to>
    <xdr:sp macro="" textlink="">
      <xdr:nvSpPr>
        <xdr:cNvPr id="134" name="Text Box 1"/>
        <xdr:cNvSpPr txBox="1">
          <a:spLocks noChangeArrowheads="1"/>
        </xdr:cNvSpPr>
      </xdr:nvSpPr>
      <xdr:spPr bwMode="auto">
        <a:xfrm>
          <a:off x="8903970" y="243889530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426720</xdr:colOff>
      <xdr:row>1463</xdr:row>
      <xdr:rowOff>106680</xdr:rowOff>
    </xdr:from>
    <xdr:to>
      <xdr:col>9</xdr:col>
      <xdr:colOff>533400</xdr:colOff>
      <xdr:row>1464</xdr:row>
      <xdr:rowOff>133350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8903970" y="2440514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426720</xdr:colOff>
      <xdr:row>1399</xdr:row>
      <xdr:rowOff>106680</xdr:rowOff>
    </xdr:from>
    <xdr:ext cx="106680" cy="217170"/>
    <xdr:sp macro="" textlink="">
      <xdr:nvSpPr>
        <xdr:cNvPr id="13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1400</xdr:row>
      <xdr:rowOff>106680</xdr:rowOff>
    </xdr:from>
    <xdr:ext cx="106680" cy="217170"/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1401</xdr:row>
      <xdr:rowOff>106680</xdr:rowOff>
    </xdr:from>
    <xdr:ext cx="106680" cy="217170"/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1402</xdr:row>
      <xdr:rowOff>106680</xdr:rowOff>
    </xdr:from>
    <xdr:ext cx="106680" cy="217170"/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1403</xdr:row>
      <xdr:rowOff>106680</xdr:rowOff>
    </xdr:from>
    <xdr:ext cx="106680" cy="217170"/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1404</xdr:row>
      <xdr:rowOff>106680</xdr:rowOff>
    </xdr:from>
    <xdr:ext cx="106680" cy="217170"/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1405</xdr:row>
      <xdr:rowOff>106680</xdr:rowOff>
    </xdr:from>
    <xdr:ext cx="106680" cy="217170"/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1406</xdr:row>
      <xdr:rowOff>106680</xdr:rowOff>
    </xdr:from>
    <xdr:ext cx="106680" cy="217170"/>
    <xdr:sp macro="" textlink="">
      <xdr:nvSpPr>
        <xdr:cNvPr id="14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1407</xdr:row>
      <xdr:rowOff>106680</xdr:rowOff>
    </xdr:from>
    <xdr:ext cx="106680" cy="217170"/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1408</xdr:row>
      <xdr:rowOff>0</xdr:rowOff>
    </xdr:from>
    <xdr:ext cx="106680" cy="217170"/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1408</xdr:row>
      <xdr:rowOff>106680</xdr:rowOff>
    </xdr:from>
    <xdr:ext cx="106680" cy="217170"/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1409</xdr:row>
      <xdr:rowOff>106680</xdr:rowOff>
    </xdr:from>
    <xdr:ext cx="106680" cy="217170"/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1410</xdr:row>
      <xdr:rowOff>106680</xdr:rowOff>
    </xdr:from>
    <xdr:ext cx="106680" cy="217170"/>
    <xdr:sp macro="" textlink="">
      <xdr:nvSpPr>
        <xdr:cNvPr id="14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1411</xdr:row>
      <xdr:rowOff>106680</xdr:rowOff>
    </xdr:from>
    <xdr:ext cx="106680" cy="217170"/>
    <xdr:sp macro="" textlink="">
      <xdr:nvSpPr>
        <xdr:cNvPr id="14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1412</xdr:row>
      <xdr:rowOff>106680</xdr:rowOff>
    </xdr:from>
    <xdr:ext cx="106680" cy="217170"/>
    <xdr:sp macro="" textlink="">
      <xdr:nvSpPr>
        <xdr:cNvPr id="15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1413</xdr:row>
      <xdr:rowOff>106680</xdr:rowOff>
    </xdr:from>
    <xdr:ext cx="106680" cy="217170"/>
    <xdr:sp macro="" textlink="">
      <xdr:nvSpPr>
        <xdr:cNvPr id="15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1414</xdr:row>
      <xdr:rowOff>106680</xdr:rowOff>
    </xdr:from>
    <xdr:ext cx="106680" cy="217170"/>
    <xdr:sp macro="" textlink="">
      <xdr:nvSpPr>
        <xdr:cNvPr id="15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1415</xdr:row>
      <xdr:rowOff>106680</xdr:rowOff>
    </xdr:from>
    <xdr:ext cx="106680" cy="217170"/>
    <xdr:sp macro="" textlink="">
      <xdr:nvSpPr>
        <xdr:cNvPr id="15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1416</xdr:row>
      <xdr:rowOff>106680</xdr:rowOff>
    </xdr:from>
    <xdr:ext cx="106680" cy="217170"/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1417</xdr:row>
      <xdr:rowOff>106680</xdr:rowOff>
    </xdr:from>
    <xdr:ext cx="106680" cy="217170"/>
    <xdr:sp macro="" textlink="">
      <xdr:nvSpPr>
        <xdr:cNvPr id="15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1418</xdr:row>
      <xdr:rowOff>106680</xdr:rowOff>
    </xdr:from>
    <xdr:ext cx="106680" cy="217170"/>
    <xdr:sp macro="" textlink="">
      <xdr:nvSpPr>
        <xdr:cNvPr id="15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1419</xdr:row>
      <xdr:rowOff>106680</xdr:rowOff>
    </xdr:from>
    <xdr:ext cx="106680" cy="217170"/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1420</xdr:row>
      <xdr:rowOff>106680</xdr:rowOff>
    </xdr:from>
    <xdr:ext cx="106680" cy="217170"/>
    <xdr:sp macro="" textlink="">
      <xdr:nvSpPr>
        <xdr:cNvPr id="15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1421</xdr:row>
      <xdr:rowOff>106680</xdr:rowOff>
    </xdr:from>
    <xdr:ext cx="106680" cy="217170"/>
    <xdr:sp macro="" textlink="">
      <xdr:nvSpPr>
        <xdr:cNvPr id="15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1422</xdr:row>
      <xdr:rowOff>106680</xdr:rowOff>
    </xdr:from>
    <xdr:ext cx="106680" cy="217170"/>
    <xdr:sp macro="" textlink="">
      <xdr:nvSpPr>
        <xdr:cNvPr id="16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1423</xdr:row>
      <xdr:rowOff>106680</xdr:rowOff>
    </xdr:from>
    <xdr:ext cx="106680" cy="217170"/>
    <xdr:sp macro="" textlink="">
      <xdr:nvSpPr>
        <xdr:cNvPr id="16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1424</xdr:row>
      <xdr:rowOff>106680</xdr:rowOff>
    </xdr:from>
    <xdr:ext cx="106680" cy="217170"/>
    <xdr:sp macro="" textlink="">
      <xdr:nvSpPr>
        <xdr:cNvPr id="16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1425</xdr:row>
      <xdr:rowOff>106680</xdr:rowOff>
    </xdr:from>
    <xdr:ext cx="106680" cy="217170"/>
    <xdr:sp macro="" textlink="">
      <xdr:nvSpPr>
        <xdr:cNvPr id="16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1426</xdr:row>
      <xdr:rowOff>106680</xdr:rowOff>
    </xdr:from>
    <xdr:ext cx="106680" cy="217170"/>
    <xdr:sp macro="" textlink="">
      <xdr:nvSpPr>
        <xdr:cNvPr id="16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1427</xdr:row>
      <xdr:rowOff>106680</xdr:rowOff>
    </xdr:from>
    <xdr:ext cx="106680" cy="217170"/>
    <xdr:sp macro="" textlink="">
      <xdr:nvSpPr>
        <xdr:cNvPr id="16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1428</xdr:row>
      <xdr:rowOff>106680</xdr:rowOff>
    </xdr:from>
    <xdr:ext cx="106680" cy="217170"/>
    <xdr:sp macro="" textlink="">
      <xdr:nvSpPr>
        <xdr:cNvPr id="16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1429</xdr:row>
      <xdr:rowOff>106680</xdr:rowOff>
    </xdr:from>
    <xdr:ext cx="106680" cy="217170"/>
    <xdr:sp macro="" textlink="">
      <xdr:nvSpPr>
        <xdr:cNvPr id="16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1430</xdr:row>
      <xdr:rowOff>106680</xdr:rowOff>
    </xdr:from>
    <xdr:ext cx="106680" cy="217170"/>
    <xdr:sp macro="" textlink="">
      <xdr:nvSpPr>
        <xdr:cNvPr id="16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1431</xdr:row>
      <xdr:rowOff>106680</xdr:rowOff>
    </xdr:from>
    <xdr:ext cx="106680" cy="217170"/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1432</xdr:row>
      <xdr:rowOff>106680</xdr:rowOff>
    </xdr:from>
    <xdr:ext cx="106680" cy="217170"/>
    <xdr:sp macro="" textlink="">
      <xdr:nvSpPr>
        <xdr:cNvPr id="17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1433</xdr:row>
      <xdr:rowOff>106680</xdr:rowOff>
    </xdr:from>
    <xdr:ext cx="106680" cy="217170"/>
    <xdr:sp macro="" textlink="">
      <xdr:nvSpPr>
        <xdr:cNvPr id="17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1434</xdr:row>
      <xdr:rowOff>106680</xdr:rowOff>
    </xdr:from>
    <xdr:ext cx="106680" cy="217170"/>
    <xdr:sp macro="" textlink="">
      <xdr:nvSpPr>
        <xdr:cNvPr id="17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1435</xdr:row>
      <xdr:rowOff>106680</xdr:rowOff>
    </xdr:from>
    <xdr:ext cx="106680" cy="217170"/>
    <xdr:sp macro="" textlink="">
      <xdr:nvSpPr>
        <xdr:cNvPr id="17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1436</xdr:row>
      <xdr:rowOff>106680</xdr:rowOff>
    </xdr:from>
    <xdr:ext cx="106680" cy="217170"/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1437</xdr:row>
      <xdr:rowOff>106680</xdr:rowOff>
    </xdr:from>
    <xdr:ext cx="106680" cy="217170"/>
    <xdr:sp macro="" textlink="">
      <xdr:nvSpPr>
        <xdr:cNvPr id="17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1438</xdr:row>
      <xdr:rowOff>106680</xdr:rowOff>
    </xdr:from>
    <xdr:ext cx="106680" cy="217170"/>
    <xdr:sp macro="" textlink="">
      <xdr:nvSpPr>
        <xdr:cNvPr id="17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1439</xdr:row>
      <xdr:rowOff>106680</xdr:rowOff>
    </xdr:from>
    <xdr:ext cx="106680" cy="217170"/>
    <xdr:sp macro="" textlink="">
      <xdr:nvSpPr>
        <xdr:cNvPr id="17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1440</xdr:row>
      <xdr:rowOff>106680</xdr:rowOff>
    </xdr:from>
    <xdr:ext cx="106680" cy="217170"/>
    <xdr:sp macro="" textlink="">
      <xdr:nvSpPr>
        <xdr:cNvPr id="17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1441</xdr:row>
      <xdr:rowOff>106680</xdr:rowOff>
    </xdr:from>
    <xdr:ext cx="106680" cy="217170"/>
    <xdr:sp macro="" textlink="">
      <xdr:nvSpPr>
        <xdr:cNvPr id="17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1442</xdr:row>
      <xdr:rowOff>106680</xdr:rowOff>
    </xdr:from>
    <xdr:ext cx="106680" cy="217170"/>
    <xdr:sp macro="" textlink="">
      <xdr:nvSpPr>
        <xdr:cNvPr id="18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1443</xdr:row>
      <xdr:rowOff>106680</xdr:rowOff>
    </xdr:from>
    <xdr:ext cx="106680" cy="217170"/>
    <xdr:sp macro="" textlink="">
      <xdr:nvSpPr>
        <xdr:cNvPr id="18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1444</xdr:row>
      <xdr:rowOff>106680</xdr:rowOff>
    </xdr:from>
    <xdr:ext cx="106680" cy="217170"/>
    <xdr:sp macro="" textlink="">
      <xdr:nvSpPr>
        <xdr:cNvPr id="18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1445</xdr:row>
      <xdr:rowOff>106680</xdr:rowOff>
    </xdr:from>
    <xdr:ext cx="106680" cy="217170"/>
    <xdr:sp macro="" textlink="">
      <xdr:nvSpPr>
        <xdr:cNvPr id="18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1446</xdr:row>
      <xdr:rowOff>106680</xdr:rowOff>
    </xdr:from>
    <xdr:ext cx="106680" cy="217170"/>
    <xdr:sp macro="" textlink="">
      <xdr:nvSpPr>
        <xdr:cNvPr id="18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1447</xdr:row>
      <xdr:rowOff>106680</xdr:rowOff>
    </xdr:from>
    <xdr:ext cx="106680" cy="217170"/>
    <xdr:sp macro="" textlink="">
      <xdr:nvSpPr>
        <xdr:cNvPr id="18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1448</xdr:row>
      <xdr:rowOff>106680</xdr:rowOff>
    </xdr:from>
    <xdr:ext cx="106680" cy="217170"/>
    <xdr:sp macro="" textlink="">
      <xdr:nvSpPr>
        <xdr:cNvPr id="18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1449</xdr:row>
      <xdr:rowOff>106680</xdr:rowOff>
    </xdr:from>
    <xdr:ext cx="106680" cy="217170"/>
    <xdr:sp macro="" textlink="">
      <xdr:nvSpPr>
        <xdr:cNvPr id="18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1450</xdr:row>
      <xdr:rowOff>106680</xdr:rowOff>
    </xdr:from>
    <xdr:ext cx="106680" cy="217170"/>
    <xdr:sp macro="" textlink="">
      <xdr:nvSpPr>
        <xdr:cNvPr id="18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1451</xdr:row>
      <xdr:rowOff>106680</xdr:rowOff>
    </xdr:from>
    <xdr:ext cx="106680" cy="217170"/>
    <xdr:sp macro="" textlink="">
      <xdr:nvSpPr>
        <xdr:cNvPr id="18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1452</xdr:row>
      <xdr:rowOff>106680</xdr:rowOff>
    </xdr:from>
    <xdr:ext cx="106680" cy="217170"/>
    <xdr:sp macro="" textlink="">
      <xdr:nvSpPr>
        <xdr:cNvPr id="19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1453</xdr:row>
      <xdr:rowOff>106680</xdr:rowOff>
    </xdr:from>
    <xdr:ext cx="106680" cy="217170"/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1454</xdr:row>
      <xdr:rowOff>106680</xdr:rowOff>
    </xdr:from>
    <xdr:ext cx="106680" cy="217170"/>
    <xdr:sp macro="" textlink="">
      <xdr:nvSpPr>
        <xdr:cNvPr id="19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1455</xdr:row>
      <xdr:rowOff>106680</xdr:rowOff>
    </xdr:from>
    <xdr:ext cx="106680" cy="217170"/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1456</xdr:row>
      <xdr:rowOff>106680</xdr:rowOff>
    </xdr:from>
    <xdr:ext cx="106680" cy="217170"/>
    <xdr:sp macro="" textlink="">
      <xdr:nvSpPr>
        <xdr:cNvPr id="19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1457</xdr:row>
      <xdr:rowOff>106680</xdr:rowOff>
    </xdr:from>
    <xdr:ext cx="106680" cy="217170"/>
    <xdr:sp macro="" textlink="">
      <xdr:nvSpPr>
        <xdr:cNvPr id="19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1458</xdr:row>
      <xdr:rowOff>106680</xdr:rowOff>
    </xdr:from>
    <xdr:ext cx="106680" cy="217170"/>
    <xdr:sp macro="" textlink="">
      <xdr:nvSpPr>
        <xdr:cNvPr id="19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1459</xdr:row>
      <xdr:rowOff>106680</xdr:rowOff>
    </xdr:from>
    <xdr:ext cx="106680" cy="217170"/>
    <xdr:sp macro="" textlink="">
      <xdr:nvSpPr>
        <xdr:cNvPr id="19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1460</xdr:row>
      <xdr:rowOff>106680</xdr:rowOff>
    </xdr:from>
    <xdr:ext cx="106680" cy="217170"/>
    <xdr:sp macro="" textlink="">
      <xdr:nvSpPr>
        <xdr:cNvPr id="19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1461</xdr:row>
      <xdr:rowOff>106680</xdr:rowOff>
    </xdr:from>
    <xdr:ext cx="106680" cy="217170"/>
    <xdr:sp macro="" textlink="">
      <xdr:nvSpPr>
        <xdr:cNvPr id="19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1462</xdr:row>
      <xdr:rowOff>106680</xdr:rowOff>
    </xdr:from>
    <xdr:ext cx="106680" cy="217170"/>
    <xdr:sp macro="" textlink="">
      <xdr:nvSpPr>
        <xdr:cNvPr id="20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1463</xdr:row>
      <xdr:rowOff>106680</xdr:rowOff>
    </xdr:from>
    <xdr:ext cx="106680" cy="217170"/>
    <xdr:sp macro="" textlink="">
      <xdr:nvSpPr>
        <xdr:cNvPr id="20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1399</xdr:row>
      <xdr:rowOff>106680</xdr:rowOff>
    </xdr:from>
    <xdr:ext cx="106680" cy="217170"/>
    <xdr:sp macro="" textlink="">
      <xdr:nvSpPr>
        <xdr:cNvPr id="20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1400</xdr:row>
      <xdr:rowOff>106680</xdr:rowOff>
    </xdr:from>
    <xdr:ext cx="106680" cy="217170"/>
    <xdr:sp macro="" textlink="">
      <xdr:nvSpPr>
        <xdr:cNvPr id="20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1401</xdr:row>
      <xdr:rowOff>106680</xdr:rowOff>
    </xdr:from>
    <xdr:ext cx="106680" cy="217170"/>
    <xdr:sp macro="" textlink="">
      <xdr:nvSpPr>
        <xdr:cNvPr id="20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1402</xdr:row>
      <xdr:rowOff>106680</xdr:rowOff>
    </xdr:from>
    <xdr:ext cx="106680" cy="217170"/>
    <xdr:sp macro="" textlink="">
      <xdr:nvSpPr>
        <xdr:cNvPr id="20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1403</xdr:row>
      <xdr:rowOff>106680</xdr:rowOff>
    </xdr:from>
    <xdr:ext cx="106680" cy="217170"/>
    <xdr:sp macro="" textlink="">
      <xdr:nvSpPr>
        <xdr:cNvPr id="20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1404</xdr:row>
      <xdr:rowOff>106680</xdr:rowOff>
    </xdr:from>
    <xdr:ext cx="106680" cy="217170"/>
    <xdr:sp macro="" textlink="">
      <xdr:nvSpPr>
        <xdr:cNvPr id="20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1405</xdr:row>
      <xdr:rowOff>106680</xdr:rowOff>
    </xdr:from>
    <xdr:ext cx="106680" cy="217170"/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1406</xdr:row>
      <xdr:rowOff>106680</xdr:rowOff>
    </xdr:from>
    <xdr:ext cx="106680" cy="217170"/>
    <xdr:sp macro="" textlink="">
      <xdr:nvSpPr>
        <xdr:cNvPr id="20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1407</xdr:row>
      <xdr:rowOff>106680</xdr:rowOff>
    </xdr:from>
    <xdr:ext cx="106680" cy="217170"/>
    <xdr:sp macro="" textlink="">
      <xdr:nvSpPr>
        <xdr:cNvPr id="21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1408</xdr:row>
      <xdr:rowOff>0</xdr:rowOff>
    </xdr:from>
    <xdr:ext cx="106680" cy="217170"/>
    <xdr:sp macro="" textlink="">
      <xdr:nvSpPr>
        <xdr:cNvPr id="21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1408</xdr:row>
      <xdr:rowOff>106680</xdr:rowOff>
    </xdr:from>
    <xdr:ext cx="106680" cy="217170"/>
    <xdr:sp macro="" textlink="">
      <xdr:nvSpPr>
        <xdr:cNvPr id="21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1409</xdr:row>
      <xdr:rowOff>106680</xdr:rowOff>
    </xdr:from>
    <xdr:ext cx="106680" cy="217170"/>
    <xdr:sp macro="" textlink="">
      <xdr:nvSpPr>
        <xdr:cNvPr id="21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1410</xdr:row>
      <xdr:rowOff>106680</xdr:rowOff>
    </xdr:from>
    <xdr:ext cx="106680" cy="217170"/>
    <xdr:sp macro="" textlink="">
      <xdr:nvSpPr>
        <xdr:cNvPr id="21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1411</xdr:row>
      <xdr:rowOff>106680</xdr:rowOff>
    </xdr:from>
    <xdr:ext cx="106680" cy="217170"/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1412</xdr:row>
      <xdr:rowOff>106680</xdr:rowOff>
    </xdr:from>
    <xdr:ext cx="106680" cy="217170"/>
    <xdr:sp macro="" textlink="">
      <xdr:nvSpPr>
        <xdr:cNvPr id="21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1413</xdr:row>
      <xdr:rowOff>106680</xdr:rowOff>
    </xdr:from>
    <xdr:ext cx="106680" cy="217170"/>
    <xdr:sp macro="" textlink="">
      <xdr:nvSpPr>
        <xdr:cNvPr id="21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1414</xdr:row>
      <xdr:rowOff>106680</xdr:rowOff>
    </xdr:from>
    <xdr:ext cx="106680" cy="217170"/>
    <xdr:sp macro="" textlink="">
      <xdr:nvSpPr>
        <xdr:cNvPr id="21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1415</xdr:row>
      <xdr:rowOff>106680</xdr:rowOff>
    </xdr:from>
    <xdr:ext cx="106680" cy="217170"/>
    <xdr:sp macro="" textlink="">
      <xdr:nvSpPr>
        <xdr:cNvPr id="21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1416</xdr:row>
      <xdr:rowOff>106680</xdr:rowOff>
    </xdr:from>
    <xdr:ext cx="106680" cy="217170"/>
    <xdr:sp macro="" textlink="">
      <xdr:nvSpPr>
        <xdr:cNvPr id="22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1417</xdr:row>
      <xdr:rowOff>106680</xdr:rowOff>
    </xdr:from>
    <xdr:ext cx="106680" cy="217170"/>
    <xdr:sp macro="" textlink="">
      <xdr:nvSpPr>
        <xdr:cNvPr id="22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1418</xdr:row>
      <xdr:rowOff>106680</xdr:rowOff>
    </xdr:from>
    <xdr:ext cx="106680" cy="217170"/>
    <xdr:sp macro="" textlink="">
      <xdr:nvSpPr>
        <xdr:cNvPr id="22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1419</xdr:row>
      <xdr:rowOff>106680</xdr:rowOff>
    </xdr:from>
    <xdr:ext cx="106680" cy="217170"/>
    <xdr:sp macro="" textlink="">
      <xdr:nvSpPr>
        <xdr:cNvPr id="22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1420</xdr:row>
      <xdr:rowOff>106680</xdr:rowOff>
    </xdr:from>
    <xdr:ext cx="106680" cy="217170"/>
    <xdr:sp macro="" textlink="">
      <xdr:nvSpPr>
        <xdr:cNvPr id="22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1421</xdr:row>
      <xdr:rowOff>106680</xdr:rowOff>
    </xdr:from>
    <xdr:ext cx="106680" cy="217170"/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1422</xdr:row>
      <xdr:rowOff>106680</xdr:rowOff>
    </xdr:from>
    <xdr:ext cx="106680" cy="217170"/>
    <xdr:sp macro="" textlink="">
      <xdr:nvSpPr>
        <xdr:cNvPr id="22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1423</xdr:row>
      <xdr:rowOff>106680</xdr:rowOff>
    </xdr:from>
    <xdr:ext cx="106680" cy="217170"/>
    <xdr:sp macro="" textlink="">
      <xdr:nvSpPr>
        <xdr:cNvPr id="22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1424</xdr:row>
      <xdr:rowOff>106680</xdr:rowOff>
    </xdr:from>
    <xdr:ext cx="106680" cy="217170"/>
    <xdr:sp macro="" textlink="">
      <xdr:nvSpPr>
        <xdr:cNvPr id="22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1425</xdr:row>
      <xdr:rowOff>106680</xdr:rowOff>
    </xdr:from>
    <xdr:ext cx="106680" cy="217170"/>
    <xdr:sp macro="" textlink="">
      <xdr:nvSpPr>
        <xdr:cNvPr id="22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1426</xdr:row>
      <xdr:rowOff>106680</xdr:rowOff>
    </xdr:from>
    <xdr:ext cx="106680" cy="217170"/>
    <xdr:sp macro="" textlink="">
      <xdr:nvSpPr>
        <xdr:cNvPr id="23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1427</xdr:row>
      <xdr:rowOff>106680</xdr:rowOff>
    </xdr:from>
    <xdr:ext cx="106680" cy="217170"/>
    <xdr:sp macro="" textlink="">
      <xdr:nvSpPr>
        <xdr:cNvPr id="23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1428</xdr:row>
      <xdr:rowOff>106680</xdr:rowOff>
    </xdr:from>
    <xdr:ext cx="106680" cy="217170"/>
    <xdr:sp macro="" textlink="">
      <xdr:nvSpPr>
        <xdr:cNvPr id="23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1429</xdr:row>
      <xdr:rowOff>106680</xdr:rowOff>
    </xdr:from>
    <xdr:ext cx="106680" cy="217170"/>
    <xdr:sp macro="" textlink="">
      <xdr:nvSpPr>
        <xdr:cNvPr id="23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1430</xdr:row>
      <xdr:rowOff>106680</xdr:rowOff>
    </xdr:from>
    <xdr:ext cx="106680" cy="217170"/>
    <xdr:sp macro="" textlink="">
      <xdr:nvSpPr>
        <xdr:cNvPr id="23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1431</xdr:row>
      <xdr:rowOff>106680</xdr:rowOff>
    </xdr:from>
    <xdr:ext cx="106680" cy="217170"/>
    <xdr:sp macro="" textlink="">
      <xdr:nvSpPr>
        <xdr:cNvPr id="23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1432</xdr:row>
      <xdr:rowOff>106680</xdr:rowOff>
    </xdr:from>
    <xdr:ext cx="106680" cy="217170"/>
    <xdr:sp macro="" textlink="">
      <xdr:nvSpPr>
        <xdr:cNvPr id="23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1433</xdr:row>
      <xdr:rowOff>106680</xdr:rowOff>
    </xdr:from>
    <xdr:ext cx="106680" cy="217170"/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1434</xdr:row>
      <xdr:rowOff>106680</xdr:rowOff>
    </xdr:from>
    <xdr:ext cx="106680" cy="217170"/>
    <xdr:sp macro="" textlink="">
      <xdr:nvSpPr>
        <xdr:cNvPr id="23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1435</xdr:row>
      <xdr:rowOff>106680</xdr:rowOff>
    </xdr:from>
    <xdr:ext cx="106680" cy="217170"/>
    <xdr:sp macro="" textlink="">
      <xdr:nvSpPr>
        <xdr:cNvPr id="23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1436</xdr:row>
      <xdr:rowOff>106680</xdr:rowOff>
    </xdr:from>
    <xdr:ext cx="106680" cy="217170"/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1437</xdr:row>
      <xdr:rowOff>106680</xdr:rowOff>
    </xdr:from>
    <xdr:ext cx="106680" cy="217170"/>
    <xdr:sp macro="" textlink="">
      <xdr:nvSpPr>
        <xdr:cNvPr id="24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1438</xdr:row>
      <xdr:rowOff>106680</xdr:rowOff>
    </xdr:from>
    <xdr:ext cx="106680" cy="217170"/>
    <xdr:sp macro="" textlink="">
      <xdr:nvSpPr>
        <xdr:cNvPr id="24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1439</xdr:row>
      <xdr:rowOff>106680</xdr:rowOff>
    </xdr:from>
    <xdr:ext cx="106680" cy="217170"/>
    <xdr:sp macro="" textlink="">
      <xdr:nvSpPr>
        <xdr:cNvPr id="24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1440</xdr:row>
      <xdr:rowOff>106680</xdr:rowOff>
    </xdr:from>
    <xdr:ext cx="106680" cy="217170"/>
    <xdr:sp macro="" textlink="">
      <xdr:nvSpPr>
        <xdr:cNvPr id="24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1441</xdr:row>
      <xdr:rowOff>106680</xdr:rowOff>
    </xdr:from>
    <xdr:ext cx="106680" cy="217170"/>
    <xdr:sp macro="" textlink="">
      <xdr:nvSpPr>
        <xdr:cNvPr id="24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1442</xdr:row>
      <xdr:rowOff>106680</xdr:rowOff>
    </xdr:from>
    <xdr:ext cx="106680" cy="217170"/>
    <xdr:sp macro="" textlink="">
      <xdr:nvSpPr>
        <xdr:cNvPr id="24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1443</xdr:row>
      <xdr:rowOff>106680</xdr:rowOff>
    </xdr:from>
    <xdr:ext cx="106680" cy="217170"/>
    <xdr:sp macro="" textlink="">
      <xdr:nvSpPr>
        <xdr:cNvPr id="24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1444</xdr:row>
      <xdr:rowOff>106680</xdr:rowOff>
    </xdr:from>
    <xdr:ext cx="106680" cy="217170"/>
    <xdr:sp macro="" textlink="">
      <xdr:nvSpPr>
        <xdr:cNvPr id="24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1445</xdr:row>
      <xdr:rowOff>106680</xdr:rowOff>
    </xdr:from>
    <xdr:ext cx="106680" cy="217170"/>
    <xdr:sp macro="" textlink="">
      <xdr:nvSpPr>
        <xdr:cNvPr id="24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1446</xdr:row>
      <xdr:rowOff>106680</xdr:rowOff>
    </xdr:from>
    <xdr:ext cx="106680" cy="217170"/>
    <xdr:sp macro="" textlink="">
      <xdr:nvSpPr>
        <xdr:cNvPr id="25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1447</xdr:row>
      <xdr:rowOff>106680</xdr:rowOff>
    </xdr:from>
    <xdr:ext cx="106680" cy="217170"/>
    <xdr:sp macro="" textlink="">
      <xdr:nvSpPr>
        <xdr:cNvPr id="25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1448</xdr:row>
      <xdr:rowOff>106680</xdr:rowOff>
    </xdr:from>
    <xdr:ext cx="106680" cy="217170"/>
    <xdr:sp macro="" textlink="">
      <xdr:nvSpPr>
        <xdr:cNvPr id="25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1449</xdr:row>
      <xdr:rowOff>106680</xdr:rowOff>
    </xdr:from>
    <xdr:ext cx="106680" cy="217170"/>
    <xdr:sp macro="" textlink="">
      <xdr:nvSpPr>
        <xdr:cNvPr id="25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1450</xdr:row>
      <xdr:rowOff>106680</xdr:rowOff>
    </xdr:from>
    <xdr:ext cx="106680" cy="217170"/>
    <xdr:sp macro="" textlink="">
      <xdr:nvSpPr>
        <xdr:cNvPr id="25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1451</xdr:row>
      <xdr:rowOff>106680</xdr:rowOff>
    </xdr:from>
    <xdr:ext cx="106680" cy="217170"/>
    <xdr:sp macro="" textlink="">
      <xdr:nvSpPr>
        <xdr:cNvPr id="25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1452</xdr:row>
      <xdr:rowOff>106680</xdr:rowOff>
    </xdr:from>
    <xdr:ext cx="106680" cy="217170"/>
    <xdr:sp macro="" textlink="">
      <xdr:nvSpPr>
        <xdr:cNvPr id="25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1453</xdr:row>
      <xdr:rowOff>106680</xdr:rowOff>
    </xdr:from>
    <xdr:ext cx="106680" cy="217170"/>
    <xdr:sp macro="" textlink="">
      <xdr:nvSpPr>
        <xdr:cNvPr id="25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1454</xdr:row>
      <xdr:rowOff>106680</xdr:rowOff>
    </xdr:from>
    <xdr:ext cx="106680" cy="217170"/>
    <xdr:sp macro="" textlink="">
      <xdr:nvSpPr>
        <xdr:cNvPr id="258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1455</xdr:row>
      <xdr:rowOff>106680</xdr:rowOff>
    </xdr:from>
    <xdr:ext cx="106680" cy="217170"/>
    <xdr:sp macro="" textlink="">
      <xdr:nvSpPr>
        <xdr:cNvPr id="259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1456</xdr:row>
      <xdr:rowOff>106680</xdr:rowOff>
    </xdr:from>
    <xdr:ext cx="106680" cy="217170"/>
    <xdr:sp macro="" textlink="">
      <xdr:nvSpPr>
        <xdr:cNvPr id="260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1457</xdr:row>
      <xdr:rowOff>106680</xdr:rowOff>
    </xdr:from>
    <xdr:ext cx="106680" cy="217170"/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1458</xdr:row>
      <xdr:rowOff>106680</xdr:rowOff>
    </xdr:from>
    <xdr:ext cx="106680" cy="217170"/>
    <xdr:sp macro="" textlink="">
      <xdr:nvSpPr>
        <xdr:cNvPr id="262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1459</xdr:row>
      <xdr:rowOff>106680</xdr:rowOff>
    </xdr:from>
    <xdr:ext cx="106680" cy="217170"/>
    <xdr:sp macro="" textlink="">
      <xdr:nvSpPr>
        <xdr:cNvPr id="263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1460</xdr:row>
      <xdr:rowOff>106680</xdr:rowOff>
    </xdr:from>
    <xdr:ext cx="106680" cy="217170"/>
    <xdr:sp macro="" textlink="">
      <xdr:nvSpPr>
        <xdr:cNvPr id="264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1461</xdr:row>
      <xdr:rowOff>106680</xdr:rowOff>
    </xdr:from>
    <xdr:ext cx="106680" cy="217170"/>
    <xdr:sp macro="" textlink="">
      <xdr:nvSpPr>
        <xdr:cNvPr id="265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1462</xdr:row>
      <xdr:rowOff>106680</xdr:rowOff>
    </xdr:from>
    <xdr:ext cx="106680" cy="217170"/>
    <xdr:sp macro="" textlink="">
      <xdr:nvSpPr>
        <xdr:cNvPr id="266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426720</xdr:colOff>
      <xdr:row>1463</xdr:row>
      <xdr:rowOff>106680</xdr:rowOff>
    </xdr:from>
    <xdr:ext cx="106680" cy="217170"/>
    <xdr:sp macro="" textlink="">
      <xdr:nvSpPr>
        <xdr:cNvPr id="267" name="Text Box 1"/>
        <xdr:cNvSpPr txBox="1">
          <a:spLocks noChangeArrowheads="1"/>
        </xdr:cNvSpPr>
      </xdr:nvSpPr>
      <xdr:spPr bwMode="auto">
        <a:xfrm>
          <a:off x="7799070" y="232850055"/>
          <a:ext cx="1066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60;&#1056;&#1040;/Downloads/&#1058;&#1072;&#1088;&#1080;&#1092;&#1080;/Users/User/AppData/Local/Temp/DOCUME~1/Admin/LOCALS~1/Temp/Documents%20and%20Settings/User/Desktop/&#1079;&#1074;&#1110;&#1090;&#1080;%20&#1079;%20&#1087;&#1088;&#1072;&#1094;&#1110;/&#1083;&#1082;&#1087;/10%20&#1051;&#1050;&#1055;/WINDOWS/&#1056;&#1072;&#1073;&#1086;&#1095;&#1080;&#1081;%20&#1089;&#1090;&#1086;&#1083;/&#1053;&#1072;&#1090;&#1072;&#1083;&#1103;/&#1082;&#1074;.&#1087;&#1083;&#1072;&#1090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60;&#1056;&#1040;/Downloads/&#1058;&#1072;&#1088;&#1080;&#1092;&#1080;/Users/User/AppData/Local/Temp/DOCUME~1/Admin/LOCALS~1/Temp/Y-Z/Y-Z/&#1056;&#1086;&#1073;&#1086;&#1090;&#1072;%202/529/&#1055;&#1088;&#1086;&#1077;&#1082;&#1090;%20&#1090;&#1072;&#1088;&#1080;&#1092;&#1110;&#1074;/&#1083;&#1082;&#1087;/10%20&#1051;&#1050;&#1055;/WINDOWS/&#1056;&#1072;&#1073;&#1086;&#1095;&#1080;&#1081;%20&#1089;&#1090;&#1086;&#1083;/&#1053;&#1072;&#1090;&#1072;&#1083;&#1103;/&#1082;&#1074;.&#1087;&#1083;&#1072;&#1090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60;&#1056;&#1040;/Downloads/&#1058;&#1072;&#1088;&#1080;&#1092;&#1080;/Users/User/AppData/Local/Temp/DOCUME~1/Admin/LOCALS~1/Temp/Y-Z/Y-Z/&#1056;&#1086;&#1073;&#1086;&#1090;&#1072;%202/529/&#1055;&#1088;&#1086;&#1077;&#1082;&#1090;%20&#1090;&#1072;&#1088;&#1080;&#1092;&#1110;&#1074;/&#1047;&#1084;&#1110;&#1085;&#1077;&#1085;&#1080;&#1081;/&#1083;&#1082;&#1087;/10%20&#1051;&#1050;&#1055;/WINDOWS/&#1056;&#1072;&#1073;&#1086;&#1095;&#1080;&#1081;%20&#1089;&#1090;&#1086;&#1083;/&#1053;&#1072;&#1090;&#1072;&#1083;&#1103;/&#1082;&#1074;.&#1087;&#1083;&#1072;&#1090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7">
          <cell r="B7" t="str">
            <v>В.Великого,93а</v>
          </cell>
        </row>
        <row r="8">
          <cell r="B8" t="str">
            <v>В.Великого,103</v>
          </cell>
        </row>
        <row r="9">
          <cell r="B9" t="str">
            <v>В.Великого,105</v>
          </cell>
        </row>
        <row r="10">
          <cell r="B10" t="str">
            <v>В.Великого,109</v>
          </cell>
        </row>
        <row r="11">
          <cell r="B11" t="str">
            <v>В.Великого,111</v>
          </cell>
        </row>
        <row r="12">
          <cell r="B12" t="str">
            <v>В.Великого,113</v>
          </cell>
        </row>
        <row r="13">
          <cell r="B13" t="str">
            <v>В.Великого,117</v>
          </cell>
        </row>
        <row r="14">
          <cell r="B14" t="str">
            <v>В.Великого,121</v>
          </cell>
        </row>
        <row r="17">
          <cell r="B17" t="str">
            <v>Кульпарківська,121</v>
          </cell>
        </row>
        <row r="18">
          <cell r="B18" t="str">
            <v>Кульпарківська,123</v>
          </cell>
        </row>
        <row r="19">
          <cell r="B19" t="str">
            <v>Кульпарківська,125</v>
          </cell>
        </row>
        <row r="20">
          <cell r="B20" t="str">
            <v>Кульпарківська,129</v>
          </cell>
        </row>
        <row r="21">
          <cell r="B21" t="str">
            <v>Кульпарківська,133</v>
          </cell>
        </row>
        <row r="22">
          <cell r="B22" t="str">
            <v>Кульпарківська,133а</v>
          </cell>
        </row>
        <row r="23">
          <cell r="B23" t="str">
            <v>Кульпарківська,135</v>
          </cell>
        </row>
        <row r="24">
          <cell r="B24" t="str">
            <v>Наукова,44</v>
          </cell>
        </row>
        <row r="25">
          <cell r="B25" t="str">
            <v>Наукова,46</v>
          </cell>
        </row>
        <row r="26">
          <cell r="B26" t="str">
            <v>Наукова,48</v>
          </cell>
        </row>
        <row r="27">
          <cell r="B27" t="str">
            <v>Наукова,50</v>
          </cell>
        </row>
        <row r="28">
          <cell r="B28" t="str">
            <v>Наукова,52</v>
          </cell>
        </row>
        <row r="29">
          <cell r="B29" t="str">
            <v>Наукова,62</v>
          </cell>
        </row>
        <row r="30">
          <cell r="B30" t="str">
            <v>Наукова,64</v>
          </cell>
        </row>
        <row r="31">
          <cell r="B31" t="str">
            <v>Наукова,74</v>
          </cell>
        </row>
        <row r="32">
          <cell r="B32" t="str">
            <v>Наукова,86</v>
          </cell>
        </row>
        <row r="33">
          <cell r="B33" t="str">
            <v>Наукова,94</v>
          </cell>
        </row>
        <row r="34">
          <cell r="B34" t="str">
            <v>Наукова,112</v>
          </cell>
        </row>
        <row r="35">
          <cell r="B35" t="str">
            <v>Наукова,114</v>
          </cell>
        </row>
        <row r="36">
          <cell r="B36" t="str">
            <v>Наукова,116</v>
          </cell>
        </row>
        <row r="37">
          <cell r="B37" t="str">
            <v>Симоненка,3</v>
          </cell>
        </row>
        <row r="38">
          <cell r="B38" t="str">
            <v>Симоненка,7</v>
          </cell>
        </row>
        <row r="39">
          <cell r="B39" t="str">
            <v>Симоненка,12</v>
          </cell>
        </row>
        <row r="41">
          <cell r="B41" t="str">
            <v>Симоненка,18</v>
          </cell>
        </row>
        <row r="42">
          <cell r="B42" t="str">
            <v>Симоненка,20</v>
          </cell>
        </row>
        <row r="43">
          <cell r="B43" t="str">
            <v>Симоненка,22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36">
          <cell r="B36" t="str">
            <v>Наукова,116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36">
          <cell r="B36" t="str">
            <v>Наукова,116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/>
  <dimension ref="A2:N1461"/>
  <sheetViews>
    <sheetView tabSelected="1" view="pageBreakPreview" zoomScale="75" zoomScaleNormal="89" zoomScaleSheetLayoutView="75" workbookViewId="0">
      <selection activeCell="A2" sqref="A2:N2"/>
    </sheetView>
  </sheetViews>
  <sheetFormatPr defaultColWidth="9.1796875" defaultRowHeight="15.5" x14ac:dyDescent="0.35"/>
  <cols>
    <col min="1" max="1" width="7" style="488" customWidth="1"/>
    <col min="2" max="2" width="2.7265625" style="288" hidden="1" customWidth="1"/>
    <col min="3" max="3" width="36.26953125" style="288" customWidth="1"/>
    <col min="4" max="4" width="14.453125" style="488" customWidth="1"/>
    <col min="5" max="5" width="13" style="488" customWidth="1"/>
    <col min="6" max="6" width="23.1796875" style="488" customWidth="1"/>
    <col min="7" max="8" width="12.453125" style="488" customWidth="1"/>
    <col min="9" max="9" width="26.81640625" style="488" customWidth="1"/>
    <col min="10" max="10" width="15.1796875" style="488" customWidth="1"/>
    <col min="11" max="11" width="7.54296875" style="488" customWidth="1"/>
    <col min="12" max="12" width="5.7265625" style="488" hidden="1" customWidth="1"/>
    <col min="13" max="13" width="8" style="488" hidden="1" customWidth="1"/>
    <col min="14" max="14" width="7.81640625" style="488" customWidth="1"/>
    <col min="15" max="16384" width="9.1796875" style="288"/>
  </cols>
  <sheetData>
    <row r="2" spans="1:14" ht="23.5" customHeight="1" x14ac:dyDescent="0.35">
      <c r="A2" s="502" t="s">
        <v>2977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</row>
    <row r="3" spans="1:14" ht="18" customHeight="1" x14ac:dyDescent="0.35">
      <c r="A3" s="500"/>
      <c r="B3" s="501"/>
      <c r="C3" s="501"/>
      <c r="D3" s="500"/>
      <c r="E3" s="500"/>
      <c r="F3" s="500"/>
      <c r="G3" s="500"/>
      <c r="H3" s="500"/>
      <c r="I3" s="500"/>
      <c r="J3" s="500"/>
      <c r="K3" s="503" t="s">
        <v>2827</v>
      </c>
      <c r="L3" s="503"/>
      <c r="M3" s="503"/>
      <c r="N3" s="503"/>
    </row>
    <row r="4" spans="1:14" ht="347.25" customHeight="1" x14ac:dyDescent="0.35">
      <c r="A4" s="489" t="s">
        <v>451</v>
      </c>
      <c r="B4" s="489" t="s">
        <v>452</v>
      </c>
      <c r="C4" s="499" t="s">
        <v>465</v>
      </c>
      <c r="D4" s="499" t="s">
        <v>2820</v>
      </c>
      <c r="E4" s="499" t="s">
        <v>2821</v>
      </c>
      <c r="F4" s="499" t="s">
        <v>2822</v>
      </c>
      <c r="G4" s="499" t="s">
        <v>2823</v>
      </c>
      <c r="H4" s="499" t="s">
        <v>2824</v>
      </c>
      <c r="I4" s="499" t="s">
        <v>2825</v>
      </c>
      <c r="J4" s="499" t="s">
        <v>2826</v>
      </c>
      <c r="K4" s="499" t="s">
        <v>2828</v>
      </c>
      <c r="L4" s="499" t="s">
        <v>2433</v>
      </c>
      <c r="M4" s="499" t="s">
        <v>2434</v>
      </c>
      <c r="N4" s="499" t="s">
        <v>2829</v>
      </c>
    </row>
    <row r="5" spans="1:14" ht="18" customHeight="1" x14ac:dyDescent="0.35">
      <c r="A5" s="284">
        <v>1</v>
      </c>
      <c r="B5" s="284"/>
      <c r="C5" s="284">
        <v>2</v>
      </c>
      <c r="D5" s="284">
        <v>3</v>
      </c>
      <c r="E5" s="284">
        <v>4</v>
      </c>
      <c r="F5" s="284">
        <v>5</v>
      </c>
      <c r="G5" s="284">
        <v>6</v>
      </c>
      <c r="H5" s="284">
        <v>7</v>
      </c>
      <c r="I5" s="284">
        <v>8</v>
      </c>
      <c r="J5" s="284">
        <v>9</v>
      </c>
      <c r="K5" s="284">
        <v>10</v>
      </c>
      <c r="L5" s="284">
        <v>11</v>
      </c>
      <c r="M5" s="284">
        <v>12</v>
      </c>
      <c r="N5" s="284">
        <v>11</v>
      </c>
    </row>
    <row r="6" spans="1:14" ht="18" customHeight="1" x14ac:dyDescent="0.4">
      <c r="A6" s="284"/>
      <c r="B6" s="284"/>
      <c r="C6" s="504" t="s">
        <v>456</v>
      </c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</row>
    <row r="7" spans="1:14" ht="18" customHeight="1" x14ac:dyDescent="0.35">
      <c r="A7" s="284">
        <v>1</v>
      </c>
      <c r="B7" s="284">
        <v>4</v>
      </c>
      <c r="C7" s="285" t="s">
        <v>2436</v>
      </c>
      <c r="D7" s="286">
        <f>SUM(сходові!N6)</f>
        <v>1.4486966245166684</v>
      </c>
      <c r="E7" s="286">
        <f>SUM(прибудинкова!M6)</f>
        <v>0.30335010729090461</v>
      </c>
      <c r="F7" s="286">
        <f>'слюсарі х.в.'!P6+'слюсарі кан'!P6+'слюсарі ц.о.'!P6+'слюсарі г.в.'!P6+зварювальник!L6+аварійки!J6</f>
        <v>0.21015176251884854</v>
      </c>
      <c r="G7" s="286">
        <f>'дератизація '!I6</f>
        <v>8.8332114118507658E-3</v>
      </c>
      <c r="H7" s="286">
        <f>SUM(димовенти!Q6)</f>
        <v>5.3386433133106689E-2</v>
      </c>
      <c r="I7" s="286">
        <f>'під зими'!L6+майстерні!L6+покрівлі!N6+маляри!L6</f>
        <v>0.32275937817932598</v>
      </c>
      <c r="J7" s="286">
        <f>електрики!P6</f>
        <v>5.5152303696765229E-2</v>
      </c>
      <c r="K7" s="287">
        <f t="shared" ref="K7:K70" si="0">SUM(D7,E7,F7,G7,H7,I7,J7)</f>
        <v>2.4023298207474704</v>
      </c>
      <c r="L7" s="287">
        <v>3.1671576239783006E-2</v>
      </c>
      <c r="M7" s="287">
        <f t="shared" ref="M7:M70" si="1">SUM(L7+K7)</f>
        <v>2.4340013969872532</v>
      </c>
      <c r="N7" s="287">
        <f t="shared" ref="N7:N70" si="2">M7*1.2</f>
        <v>2.9208016763847038</v>
      </c>
    </row>
    <row r="8" spans="1:14" ht="18" customHeight="1" x14ac:dyDescent="0.35">
      <c r="A8" s="284">
        <f t="shared" ref="A8:A71" si="3">A7+1</f>
        <v>2</v>
      </c>
      <c r="B8" s="284">
        <v>4</v>
      </c>
      <c r="C8" s="285" t="s">
        <v>2437</v>
      </c>
      <c r="D8" s="286">
        <f>SUM(сходові!N7)</f>
        <v>1.2417794594173548</v>
      </c>
      <c r="E8" s="286">
        <f>SUM(прибудинкова!M7)</f>
        <v>0.33276073064340239</v>
      </c>
      <c r="F8" s="286">
        <f>'слюсарі х.в.'!P7+'слюсарі кан'!P7+'слюсарі ц.о.'!P7+'слюсарі г.в.'!P7+зварювальник!L7+аварійки!J7</f>
        <v>0.20206635110366272</v>
      </c>
      <c r="G8" s="286">
        <f>'дератизація '!I7</f>
        <v>7.0665212649945481E-3</v>
      </c>
      <c r="H8" s="286">
        <f>SUM(димовенти!Q7)</f>
        <v>5.0920846917488959E-2</v>
      </c>
      <c r="I8" s="286">
        <f>'під зими'!L7+майстерні!L7+покрівлі!N7+маляри!L7</f>
        <v>0.31041775691701023</v>
      </c>
      <c r="J8" s="286">
        <f>електрики!P7</f>
        <v>4.9330337505002007E-2</v>
      </c>
      <c r="K8" s="287">
        <f t="shared" si="0"/>
        <v>2.1943420037689156</v>
      </c>
      <c r="L8" s="287">
        <v>2.8920105123960704E-2</v>
      </c>
      <c r="M8" s="287">
        <f t="shared" si="1"/>
        <v>2.2232621088928761</v>
      </c>
      <c r="N8" s="287">
        <f t="shared" si="2"/>
        <v>2.6679145306714513</v>
      </c>
    </row>
    <row r="9" spans="1:14" ht="18" customHeight="1" x14ac:dyDescent="0.35">
      <c r="A9" s="284">
        <f t="shared" si="3"/>
        <v>3</v>
      </c>
      <c r="B9" s="284">
        <v>3</v>
      </c>
      <c r="C9" s="285" t="s">
        <v>2438</v>
      </c>
      <c r="D9" s="286">
        <f>SUM(сходові!N8)</f>
        <v>1.0574718928383655</v>
      </c>
      <c r="E9" s="286">
        <f>SUM(прибудинкова!M8)</f>
        <v>0.19205556880914823</v>
      </c>
      <c r="F9" s="286">
        <f>'слюсарі х.в.'!P8+'слюсарі кан'!P8+'слюсарі ц.о.'!P8+'слюсарі г.в.'!P8+зварювальник!L8+аварійки!J8</f>
        <v>0.24503294777755313</v>
      </c>
      <c r="G9" s="286">
        <f>'дератизація '!I8</f>
        <v>7.3491719242902214E-3</v>
      </c>
      <c r="H9" s="286">
        <f>SUM(димовенти!Q8)</f>
        <v>6.3763415783470584E-2</v>
      </c>
      <c r="I9" s="286">
        <f>'під зими'!L8+майстерні!L8+покрівлі!N8+маляри!L8</f>
        <v>0.368669197678064</v>
      </c>
      <c r="J9" s="286">
        <f>електрики!P8</f>
        <v>8.0268784587693542E-2</v>
      </c>
      <c r="K9" s="287">
        <f t="shared" si="0"/>
        <v>2.0146109793985856</v>
      </c>
      <c r="L9" s="287">
        <v>2.7109356213687485E-2</v>
      </c>
      <c r="M9" s="287">
        <f t="shared" si="1"/>
        <v>2.0417203356122728</v>
      </c>
      <c r="N9" s="287">
        <f t="shared" si="2"/>
        <v>2.4500644027347271</v>
      </c>
    </row>
    <row r="10" spans="1:14" ht="18" customHeight="1" x14ac:dyDescent="0.35">
      <c r="A10" s="284">
        <f t="shared" si="3"/>
        <v>4</v>
      </c>
      <c r="B10" s="284">
        <v>5</v>
      </c>
      <c r="C10" s="285" t="s">
        <v>2439</v>
      </c>
      <c r="D10" s="286">
        <f>SUM(сходові!N9)</f>
        <v>1.3842872842928216</v>
      </c>
      <c r="E10" s="286">
        <f>SUM(прибудинкова!M9)</f>
        <v>0.15975265791044774</v>
      </c>
      <c r="F10" s="286">
        <f>'слюсарі х.в.'!P9+'слюсарі кан'!P9+'слюсарі ц.о.'!P9+'слюсарі г.в.'!P9+зварювальник!L9+аварійки!J9</f>
        <v>0.67282168294163791</v>
      </c>
      <c r="G10" s="286">
        <f>'дератизація '!I9</f>
        <v>6.0447761194029849E-3</v>
      </c>
      <c r="H10" s="286">
        <f>SUM(димовенти!Q9)</f>
        <v>1.7354412940676224E-2</v>
      </c>
      <c r="I10" s="286">
        <f>'під зими'!L9+майстерні!L9+покрівлі!N9+маляри!L9</f>
        <v>0.28130827038048217</v>
      </c>
      <c r="J10" s="286">
        <f>електрики!P9</f>
        <v>5.6713690109482018E-2</v>
      </c>
      <c r="K10" s="287">
        <f t="shared" si="0"/>
        <v>2.5782827746949506</v>
      </c>
      <c r="L10" s="287">
        <v>2.9600413508458767E-2</v>
      </c>
      <c r="M10" s="287">
        <f t="shared" si="1"/>
        <v>2.6078831882034095</v>
      </c>
      <c r="N10" s="287">
        <f t="shared" si="2"/>
        <v>3.1294598258440911</v>
      </c>
    </row>
    <row r="11" spans="1:14" ht="18" customHeight="1" x14ac:dyDescent="0.35">
      <c r="A11" s="284">
        <f t="shared" si="3"/>
        <v>5</v>
      </c>
      <c r="B11" s="284">
        <v>5</v>
      </c>
      <c r="C11" s="285" t="s">
        <v>2440</v>
      </c>
      <c r="D11" s="286">
        <f>SUM(сходові!N10)</f>
        <v>0.86047835319638277</v>
      </c>
      <c r="E11" s="286">
        <f>SUM(прибудинкова!M10)</f>
        <v>0.93614887303329664</v>
      </c>
      <c r="F11" s="286">
        <f>'слюсарі х.в.'!P10+'слюсарі кан'!P10+'слюсарі ц.о.'!P10+'слюсарі г.в.'!P10+зварювальник!L10+аварійки!J10</f>
        <v>0.22550424101952729</v>
      </c>
      <c r="G11" s="286">
        <f>'дератизація '!I10</f>
        <v>7.3957189901207466E-3</v>
      </c>
      <c r="H11" s="286">
        <f>SUM(димовенти!Q10)</f>
        <v>4.8031599852235554E-2</v>
      </c>
      <c r="I11" s="286">
        <f>'під зими'!L10+майстерні!L10+покрівлі!N10+маляри!L10</f>
        <v>0.30813157106827138</v>
      </c>
      <c r="J11" s="286">
        <f>електрики!P10</f>
        <v>6.6206980595809511E-2</v>
      </c>
      <c r="K11" s="287">
        <f t="shared" si="0"/>
        <v>2.4518973377556437</v>
      </c>
      <c r="L11" s="287">
        <v>3.2182878512760027E-2</v>
      </c>
      <c r="M11" s="287">
        <f t="shared" si="1"/>
        <v>2.4840802162684037</v>
      </c>
      <c r="N11" s="287">
        <f t="shared" si="2"/>
        <v>2.9808962595220843</v>
      </c>
    </row>
    <row r="12" spans="1:14" ht="18" customHeight="1" x14ac:dyDescent="0.35">
      <c r="A12" s="284">
        <f t="shared" si="3"/>
        <v>6</v>
      </c>
      <c r="B12" s="284">
        <v>5</v>
      </c>
      <c r="C12" s="285" t="s">
        <v>2441</v>
      </c>
      <c r="D12" s="286">
        <f>SUM(сходові!N11)</f>
        <v>1.0931852034472052</v>
      </c>
      <c r="E12" s="286">
        <f>SUM(прибудинкова!M11)</f>
        <v>0.77169408674127549</v>
      </c>
      <c r="F12" s="286">
        <f>'слюсарі х.в.'!P11+'слюсарі кан'!P11+'слюсарі ц.о.'!P11+'слюсарі г.в.'!P11+зварювальник!L11+аварійки!J11</f>
        <v>0.42418342771954731</v>
      </c>
      <c r="G12" s="286">
        <f>'дератизація '!I11</f>
        <v>5.8545131262420251E-3</v>
      </c>
      <c r="H12" s="286">
        <f>SUM(димовенти!Q11)</f>
        <v>3.2726954332864551E-2</v>
      </c>
      <c r="I12" s="286">
        <f>'під зими'!L11+майстерні!L11+покрівлі!N11+маляри!L11</f>
        <v>0.28892414149447132</v>
      </c>
      <c r="J12" s="286">
        <f>електрики!P11</f>
        <v>6.3083944485704896E-2</v>
      </c>
      <c r="K12" s="287">
        <f t="shared" si="0"/>
        <v>2.6796522713473108</v>
      </c>
      <c r="L12" s="287">
        <v>3.4188830638289369E-2</v>
      </c>
      <c r="M12" s="287">
        <f t="shared" si="1"/>
        <v>2.7138411019855999</v>
      </c>
      <c r="N12" s="287">
        <f t="shared" si="2"/>
        <v>3.2566093223827197</v>
      </c>
    </row>
    <row r="13" spans="1:14" ht="18" customHeight="1" x14ac:dyDescent="0.35">
      <c r="A13" s="284">
        <f t="shared" si="3"/>
        <v>7</v>
      </c>
      <c r="B13" s="284">
        <v>2</v>
      </c>
      <c r="C13" s="285" t="s">
        <v>2442</v>
      </c>
      <c r="D13" s="286">
        <f>SUM(сходові!N12)</f>
        <v>0</v>
      </c>
      <c r="E13" s="286">
        <f>SUM(прибудинкова!M12)</f>
        <v>1.4778937407407406</v>
      </c>
      <c r="F13" s="286">
        <f>'слюсарі х.в.'!P12+'слюсарі кан'!P12+'слюсарі ц.о.'!P12+'слюсарі г.в.'!P12+зварювальник!L12+аварійки!J12</f>
        <v>0.22662803422490496</v>
      </c>
      <c r="G13" s="286">
        <f>'дератизація '!I12</f>
        <v>5.4999999999999997E-3</v>
      </c>
      <c r="H13" s="286">
        <f>SUM(димовенти!Q12)</f>
        <v>6.564768489761684E-2</v>
      </c>
      <c r="I13" s="286">
        <f>'під зими'!L12+майстерні!L12+покрівлі!N12+маляри!L12</f>
        <v>0.38439977216533106</v>
      </c>
      <c r="J13" s="286">
        <f>електрики!P12</f>
        <v>6.7016177025313858E-2</v>
      </c>
      <c r="K13" s="287">
        <f t="shared" si="0"/>
        <v>2.2270854090539074</v>
      </c>
      <c r="L13" s="287">
        <v>2.9823289734499658E-2</v>
      </c>
      <c r="M13" s="287">
        <f t="shared" si="1"/>
        <v>2.2569086987884068</v>
      </c>
      <c r="N13" s="287">
        <f t="shared" si="2"/>
        <v>2.7082904385460882</v>
      </c>
    </row>
    <row r="14" spans="1:14" ht="18" customHeight="1" x14ac:dyDescent="0.35">
      <c r="A14" s="284">
        <f t="shared" si="3"/>
        <v>8</v>
      </c>
      <c r="B14" s="284">
        <v>2</v>
      </c>
      <c r="C14" s="285" t="s">
        <v>2443</v>
      </c>
      <c r="D14" s="286">
        <f>SUM(сходові!N13)</f>
        <v>0</v>
      </c>
      <c r="E14" s="286">
        <f>SUM(прибудинкова!M13)</f>
        <v>1.3737933198867656</v>
      </c>
      <c r="F14" s="286">
        <f>'слюсарі х.в.'!P13+'слюсарі кан'!P13+'слюсарі ц.о.'!P13+'слюсарі г.в.'!P13+зварювальник!L13+аварійки!J13</f>
        <v>0.26693882836893246</v>
      </c>
      <c r="G14" s="286">
        <f>'дератизація '!I13</f>
        <v>9.076433121019108E-3</v>
      </c>
      <c r="H14" s="286">
        <f>SUM(димовенти!Q13)</f>
        <v>4.7040538541285953E-2</v>
      </c>
      <c r="I14" s="286">
        <f>'під зими'!L13+майстерні!L13+покрівлі!N13+маляри!L13</f>
        <v>0.45811009704775096</v>
      </c>
      <c r="J14" s="286">
        <f>електрики!P13</f>
        <v>9.6042291915258704E-2</v>
      </c>
      <c r="K14" s="287">
        <f t="shared" si="0"/>
        <v>2.2510015088810129</v>
      </c>
      <c r="L14" s="287">
        <v>3.0162036115273683E-2</v>
      </c>
      <c r="M14" s="287">
        <f t="shared" si="1"/>
        <v>2.2811635449962866</v>
      </c>
      <c r="N14" s="287">
        <f t="shared" si="2"/>
        <v>2.7373962539955436</v>
      </c>
    </row>
    <row r="15" spans="1:14" ht="18" customHeight="1" x14ac:dyDescent="0.35">
      <c r="A15" s="284">
        <f t="shared" si="3"/>
        <v>9</v>
      </c>
      <c r="B15" s="284">
        <v>2</v>
      </c>
      <c r="C15" s="285" t="s">
        <v>2444</v>
      </c>
      <c r="D15" s="286">
        <f>SUM(сходові!N14)</f>
        <v>0</v>
      </c>
      <c r="E15" s="286">
        <f>SUM(прибудинкова!M14)</f>
        <v>1.471658894903022</v>
      </c>
      <c r="F15" s="286">
        <f>'слюсарі х.в.'!P14+'слюсарі кан'!P14+'слюсарі ц.о.'!P14+'слюсарі г.в.'!P14+зварювальник!L14+аварійки!J14</f>
        <v>0.246904559409546</v>
      </c>
      <c r="G15" s="286">
        <f>'дератизація '!I14</f>
        <v>6.4276048714479034E-3</v>
      </c>
      <c r="H15" s="286">
        <f>SUM(димовенти!Q14)</f>
        <v>7.8606658807739288E-2</v>
      </c>
      <c r="I15" s="286">
        <f>'під зими'!L14+майстерні!L14+покрівлі!N14+маляри!L14</f>
        <v>0.43757112854852387</v>
      </c>
      <c r="J15" s="286">
        <f>електрики!P14</f>
        <v>8.16164537520737E-2</v>
      </c>
      <c r="K15" s="287">
        <f t="shared" si="0"/>
        <v>2.3227853002923529</v>
      </c>
      <c r="L15" s="287">
        <v>3.1918522610777877E-2</v>
      </c>
      <c r="M15" s="287">
        <f t="shared" si="1"/>
        <v>2.3547038229031307</v>
      </c>
      <c r="N15" s="287">
        <f t="shared" si="2"/>
        <v>2.8256445874837568</v>
      </c>
    </row>
    <row r="16" spans="1:14" ht="18" customHeight="1" x14ac:dyDescent="0.35">
      <c r="A16" s="284">
        <f t="shared" si="3"/>
        <v>10</v>
      </c>
      <c r="B16" s="284">
        <v>2</v>
      </c>
      <c r="C16" s="285" t="s">
        <v>2445</v>
      </c>
      <c r="D16" s="286">
        <f>SUM(сходові!N15)</f>
        <v>0</v>
      </c>
      <c r="E16" s="286">
        <f>SUM(прибудинкова!M15)</f>
        <v>1.4270235220766618</v>
      </c>
      <c r="F16" s="286">
        <f>'слюсарі х.в.'!P15+'слюсарі кан'!P15+'слюсарі ц.о.'!P15+'слюсарі г.в.'!P15+зварювальник!L15+аварійки!J15</f>
        <v>0.25548395654210726</v>
      </c>
      <c r="G16" s="286">
        <f>'дератизація '!I15</f>
        <v>1.1935953420669576E-2</v>
      </c>
      <c r="H16" s="286">
        <f>SUM(димовенти!Q15)</f>
        <v>5.7448928228946046E-2</v>
      </c>
      <c r="I16" s="286">
        <f>'під зими'!L15+майстерні!L15+покрівлі!N15+маляри!L15</f>
        <v>0.40950555797471944</v>
      </c>
      <c r="J16" s="286">
        <f>електрики!P15</f>
        <v>8.77941183737736E-2</v>
      </c>
      <c r="K16" s="287">
        <f t="shared" si="0"/>
        <v>2.2491920366168778</v>
      </c>
      <c r="L16" s="287">
        <v>3.0080741083288842E-2</v>
      </c>
      <c r="M16" s="287">
        <f t="shared" si="1"/>
        <v>2.2792727777001667</v>
      </c>
      <c r="N16" s="287">
        <f t="shared" si="2"/>
        <v>2.7351273332401997</v>
      </c>
    </row>
    <row r="17" spans="1:14" ht="18" customHeight="1" x14ac:dyDescent="0.35">
      <c r="A17" s="284">
        <f t="shared" si="3"/>
        <v>11</v>
      </c>
      <c r="B17" s="284">
        <v>3</v>
      </c>
      <c r="C17" s="285" t="s">
        <v>2446</v>
      </c>
      <c r="D17" s="286">
        <f>SUM(сходові!N16)</f>
        <v>0.66025159148358803</v>
      </c>
      <c r="E17" s="286">
        <f>SUM(прибудинкова!M16)</f>
        <v>0.34986539440629705</v>
      </c>
      <c r="F17" s="286">
        <f>'слюсарі х.в.'!P16+'слюсарі кан'!P16+'слюсарі ц.о.'!P16+'слюсарі г.в.'!P16+зварювальник!L16+аварійки!J16</f>
        <v>0.25981294727283177</v>
      </c>
      <c r="G17" s="286">
        <f>'дератизація '!I16</f>
        <v>8.1895829844247179E-3</v>
      </c>
      <c r="H17" s="286">
        <f>SUM(димовенти!Q16)</f>
        <v>5.7434427107037708E-2</v>
      </c>
      <c r="I17" s="286">
        <f>'під зими'!L16+майстерні!L16+покрівлі!N16+маляри!L16</f>
        <v>0.44124418258274278</v>
      </c>
      <c r="J17" s="286">
        <f>електрики!P16</f>
        <v>9.0911243326920479E-2</v>
      </c>
      <c r="K17" s="287">
        <f t="shared" si="0"/>
        <v>1.8677093691638427</v>
      </c>
      <c r="L17" s="287">
        <v>2.7709293456112616E-2</v>
      </c>
      <c r="M17" s="287">
        <f t="shared" si="1"/>
        <v>1.8954186626199552</v>
      </c>
      <c r="N17" s="287">
        <f t="shared" si="2"/>
        <v>2.274502395143946</v>
      </c>
    </row>
    <row r="18" spans="1:14" ht="18" customHeight="1" x14ac:dyDescent="0.35">
      <c r="A18" s="284">
        <f t="shared" si="3"/>
        <v>12</v>
      </c>
      <c r="B18" s="284">
        <v>3</v>
      </c>
      <c r="C18" s="285" t="s">
        <v>2447</v>
      </c>
      <c r="D18" s="286">
        <f>SUM(сходові!N17)</f>
        <v>0.86870958577904034</v>
      </c>
      <c r="E18" s="286">
        <f>SUM(прибудинкова!M17)</f>
        <v>0.46050545066818305</v>
      </c>
      <c r="F18" s="286">
        <f>'слюсарі х.в.'!P17+'слюсарі кан'!P17+'слюсарі ц.о.'!P17+'слюсарі г.в.'!P17+зварювальник!L17+аварійки!J17</f>
        <v>0.24073283429166625</v>
      </c>
      <c r="G18" s="286">
        <f>'дератизація '!I17</f>
        <v>8.4020471993175999E-3</v>
      </c>
      <c r="H18" s="286">
        <f>SUM(димовенти!Q17)</f>
        <v>5.5341763360783204E-2</v>
      </c>
      <c r="I18" s="286">
        <f>'під зими'!L17+майстерні!L17+покрівлі!N17+маляри!L17</f>
        <v>0.40751441831815616</v>
      </c>
      <c r="J18" s="286">
        <f>електрики!P17</f>
        <v>7.7172452929349197E-2</v>
      </c>
      <c r="K18" s="287">
        <f t="shared" si="0"/>
        <v>2.118378552546496</v>
      </c>
      <c r="L18" s="287">
        <v>3.0078670542815544E-2</v>
      </c>
      <c r="M18" s="287">
        <f t="shared" si="1"/>
        <v>2.1484572230893115</v>
      </c>
      <c r="N18" s="287">
        <f t="shared" si="2"/>
        <v>2.5781486677071737</v>
      </c>
    </row>
    <row r="19" spans="1:14" ht="18" customHeight="1" x14ac:dyDescent="0.35">
      <c r="A19" s="284">
        <f t="shared" si="3"/>
        <v>13</v>
      </c>
      <c r="B19" s="284">
        <v>3</v>
      </c>
      <c r="C19" s="285" t="s">
        <v>2448</v>
      </c>
      <c r="D19" s="286">
        <f>SUM(сходові!N18)</f>
        <v>0.85329729291934464</v>
      </c>
      <c r="E19" s="286">
        <f>SUM(прибудинкова!M18)</f>
        <v>0.21605828127357773</v>
      </c>
      <c r="F19" s="286">
        <f>'слюсарі х.в.'!P18+'слюсарі кан'!P18+'слюсарі ц.о.'!P18+'слюсарі г.в.'!P18+зварювальник!L18+аварійки!J18</f>
        <v>0.24731505116217123</v>
      </c>
      <c r="G19" s="286">
        <f>'дератизація '!I18</f>
        <v>5.9302851969216834E-3</v>
      </c>
      <c r="H19" s="286">
        <f>SUM(димовенти!Q18)</f>
        <v>5.1085668933820716E-2</v>
      </c>
      <c r="I19" s="286">
        <f>'під зими'!L18+майстерні!L18+покрівлі!N18+маляри!L18</f>
        <v>0.41194960736464259</v>
      </c>
      <c r="J19" s="286">
        <f>електрики!P18</f>
        <v>8.1751351715419585E-2</v>
      </c>
      <c r="K19" s="287">
        <f t="shared" si="0"/>
        <v>1.867387538565898</v>
      </c>
      <c r="L19" s="287">
        <v>0.04</v>
      </c>
      <c r="M19" s="287">
        <f t="shared" si="1"/>
        <v>1.907387538565898</v>
      </c>
      <c r="N19" s="287">
        <f t="shared" si="2"/>
        <v>2.2888650462790774</v>
      </c>
    </row>
    <row r="20" spans="1:14" ht="18" customHeight="1" x14ac:dyDescent="0.35">
      <c r="A20" s="284">
        <f t="shared" si="3"/>
        <v>14</v>
      </c>
      <c r="B20" s="284">
        <v>4</v>
      </c>
      <c r="C20" s="285" t="s">
        <v>2449</v>
      </c>
      <c r="D20" s="286">
        <f>SUM(сходові!N19)</f>
        <v>0.84131810358465775</v>
      </c>
      <c r="E20" s="286">
        <f>SUM(прибудинкова!M19)</f>
        <v>0.14297162962171403</v>
      </c>
      <c r="F20" s="286">
        <f>'слюсарі х.в.'!P19+'слюсарі кан'!P19+'слюсарі ц.о.'!P19+'слюсарі г.в.'!P19+зварювальник!L19+аварійки!J19</f>
        <v>0.23425627542782293</v>
      </c>
      <c r="G20" s="286">
        <f>'дератизація '!I19</f>
        <v>3.5744817268647143E-3</v>
      </c>
      <c r="H20" s="286">
        <f>SUM(димовенти!Q19)</f>
        <v>4.9007605110686261E-2</v>
      </c>
      <c r="I20" s="286">
        <f>'під зими'!L19+майстерні!L19+покрівлі!N19+маляри!L19</f>
        <v>0.3625563918387319</v>
      </c>
      <c r="J20" s="286">
        <f>електрики!P19</f>
        <v>7.2508954090756875E-2</v>
      </c>
      <c r="K20" s="287">
        <f t="shared" si="0"/>
        <v>1.7061934414012347</v>
      </c>
      <c r="L20" s="287">
        <v>0.04</v>
      </c>
      <c r="M20" s="287">
        <f t="shared" si="1"/>
        <v>1.7461934414012348</v>
      </c>
      <c r="N20" s="287">
        <f t="shared" si="2"/>
        <v>2.0954321296814817</v>
      </c>
    </row>
    <row r="21" spans="1:14" ht="18" customHeight="1" x14ac:dyDescent="0.35">
      <c r="A21" s="284">
        <f t="shared" si="3"/>
        <v>15</v>
      </c>
      <c r="B21" s="284">
        <v>4</v>
      </c>
      <c r="C21" s="285" t="s">
        <v>2450</v>
      </c>
      <c r="D21" s="286">
        <f>SUM(сходові!N20)</f>
        <v>0.91486970757544783</v>
      </c>
      <c r="E21" s="286">
        <f>SUM(прибудинкова!M20)</f>
        <v>0.27283761623748209</v>
      </c>
      <c r="F21" s="286">
        <f>'слюсарі х.в.'!P20+'слюсарі кан'!P20+'слюсарі ц.о.'!P20+'слюсарі г.в.'!P20+зварювальник!L20+аварійки!J20</f>
        <v>0.46015197544788289</v>
      </c>
      <c r="G21" s="286">
        <f>'дератизація '!I20</f>
        <v>4.318669527896995E-3</v>
      </c>
      <c r="H21" s="286">
        <f>SUM(димовенти!Q20)</f>
        <v>6.0838864010361988E-2</v>
      </c>
      <c r="I21" s="286">
        <f>'під зими'!L20+майстерні!L20+покрівлі!N20+маляри!L20</f>
        <v>0.31896285425751475</v>
      </c>
      <c r="J21" s="286">
        <f>електрики!P20</f>
        <v>8.8983389558826051E-2</v>
      </c>
      <c r="K21" s="287">
        <f t="shared" si="0"/>
        <v>2.1209630766154124</v>
      </c>
      <c r="L21" s="287">
        <v>2.5686929043454598E-2</v>
      </c>
      <c r="M21" s="287">
        <f t="shared" si="1"/>
        <v>2.1466500056588669</v>
      </c>
      <c r="N21" s="287">
        <f t="shared" si="2"/>
        <v>2.57598000679064</v>
      </c>
    </row>
    <row r="22" spans="1:14" ht="18" customHeight="1" x14ac:dyDescent="0.35">
      <c r="A22" s="284">
        <f t="shared" si="3"/>
        <v>16</v>
      </c>
      <c r="B22" s="284">
        <v>4</v>
      </c>
      <c r="C22" s="285" t="s">
        <v>2451</v>
      </c>
      <c r="D22" s="286">
        <f>SUM(сходові!N21)</f>
        <v>0.71287555281291792</v>
      </c>
      <c r="E22" s="286">
        <f>SUM(прибудинкова!M21)</f>
        <v>0.36152127347858753</v>
      </c>
      <c r="F22" s="286">
        <f>'слюсарі х.в.'!P21+'слюсарі кан'!P21+'слюсарі ц.о.'!P21+'слюсарі г.в.'!P21+зварювальник!L21+аварійки!J21</f>
        <v>0.2279566140071522</v>
      </c>
      <c r="G22" s="286">
        <f>'дератизація '!I21</f>
        <v>3.0709992486851996E-3</v>
      </c>
      <c r="H22" s="286">
        <f>SUM(димовенти!Q21)</f>
        <v>5.4488540927568656E-2</v>
      </c>
      <c r="I22" s="286">
        <f>'під зими'!L21+майстерні!L21+покрівлі!N21+маляри!L21</f>
        <v>0.38919634130246072</v>
      </c>
      <c r="J22" s="286">
        <f>електрики!P21</f>
        <v>6.770615849375522E-2</v>
      </c>
      <c r="K22" s="287">
        <f t="shared" si="0"/>
        <v>1.8168154802711278</v>
      </c>
      <c r="L22" s="287">
        <v>2.5340448670002957E-2</v>
      </c>
      <c r="M22" s="287">
        <f t="shared" si="1"/>
        <v>1.8421559289411307</v>
      </c>
      <c r="N22" s="287">
        <f t="shared" si="2"/>
        <v>2.2105871147293565</v>
      </c>
    </row>
    <row r="23" spans="1:14" ht="18" customHeight="1" x14ac:dyDescent="0.35">
      <c r="A23" s="284">
        <f t="shared" si="3"/>
        <v>17</v>
      </c>
      <c r="B23" s="284">
        <v>5</v>
      </c>
      <c r="C23" s="285" t="s">
        <v>2452</v>
      </c>
      <c r="D23" s="286">
        <f>SUM(сходові!N22)</f>
        <v>0.90424078033241428</v>
      </c>
      <c r="E23" s="286">
        <f>SUM(прибудинкова!M22)</f>
        <v>0.31864764311416416</v>
      </c>
      <c r="F23" s="286">
        <f>'слюсарі х.в.'!P22+'слюсарі кан'!P22+'слюсарі ц.о.'!P22+'слюсарі г.в.'!P22+зварювальник!L22+аварійки!J22</f>
        <v>0.23630955930925676</v>
      </c>
      <c r="G23" s="286">
        <f>'дератизація '!I22</f>
        <v>6.7100098135426892E-3</v>
      </c>
      <c r="H23" s="286">
        <f>SUM(димовенти!Q22)</f>
        <v>7.6767029042325324E-2</v>
      </c>
      <c r="I23" s="286">
        <f>'під зими'!L22+майстерні!L22+покрівлі!N22+маляри!L22</f>
        <v>0.42940530210098621</v>
      </c>
      <c r="J23" s="286">
        <f>електрики!P22</f>
        <v>7.3987437834620293E-2</v>
      </c>
      <c r="K23" s="287">
        <f t="shared" si="0"/>
        <v>2.0460677615473095</v>
      </c>
      <c r="L23" s="287">
        <v>2.7818968787443055E-2</v>
      </c>
      <c r="M23" s="287">
        <f t="shared" si="1"/>
        <v>2.0738867303347526</v>
      </c>
      <c r="N23" s="287">
        <f t="shared" si="2"/>
        <v>2.4886640764017032</v>
      </c>
    </row>
    <row r="24" spans="1:14" ht="18" customHeight="1" x14ac:dyDescent="0.35">
      <c r="A24" s="284">
        <f t="shared" si="3"/>
        <v>18</v>
      </c>
      <c r="B24" s="284">
        <v>5</v>
      </c>
      <c r="C24" s="285" t="s">
        <v>2453</v>
      </c>
      <c r="D24" s="286">
        <f>SUM(сходові!N23)</f>
        <v>0.9157740816551897</v>
      </c>
      <c r="E24" s="286">
        <f>SUM(прибудинкова!M23)</f>
        <v>0.15941189829385455</v>
      </c>
      <c r="F24" s="286">
        <f>'слюсарі х.в.'!P23+'слюсарі кан'!P23+'слюсарі ц.о.'!P23+'слюсарі г.в.'!P23+зварювальник!L23+аварійки!J23</f>
        <v>0.23762012858243689</v>
      </c>
      <c r="G24" s="286">
        <f>'дератизація '!I23</f>
        <v>6.7955938379990061E-3</v>
      </c>
      <c r="H24" s="286">
        <f>SUM(димовенти!Q23)</f>
        <v>7.7746167892128043E-2</v>
      </c>
      <c r="I24" s="286">
        <f>'під зими'!L23+майстерні!L23+покрівлі!N23+маляри!L23</f>
        <v>0.43196609364418526</v>
      </c>
      <c r="J24" s="286">
        <f>електрики!P23</f>
        <v>7.4931123889492857E-2</v>
      </c>
      <c r="K24" s="287">
        <f t="shared" si="0"/>
        <v>1.9042450877952861</v>
      </c>
      <c r="L24" s="287">
        <v>2.6036213739121794E-2</v>
      </c>
      <c r="M24" s="287">
        <f t="shared" si="1"/>
        <v>1.930281301534408</v>
      </c>
      <c r="N24" s="287">
        <f t="shared" si="2"/>
        <v>2.3163375618412894</v>
      </c>
    </row>
    <row r="25" spans="1:14" ht="18" customHeight="1" x14ac:dyDescent="0.35">
      <c r="A25" s="284">
        <f t="shared" si="3"/>
        <v>19</v>
      </c>
      <c r="B25" s="284">
        <v>4</v>
      </c>
      <c r="C25" s="285" t="s">
        <v>2454</v>
      </c>
      <c r="D25" s="286">
        <f>SUM(сходові!N24)</f>
        <v>0.42596417158308753</v>
      </c>
      <c r="E25" s="286">
        <f>SUM(прибудинкова!M24)</f>
        <v>0.17598552482792523</v>
      </c>
      <c r="F25" s="286">
        <f>'слюсарі х.в.'!P24+'слюсарі кан'!P24+'слюсарі ц.о.'!P24+'слюсарі г.в.'!P24+зварювальник!L24+аварійки!J24</f>
        <v>0.21077310221009665</v>
      </c>
      <c r="G25" s="286">
        <f>'дератизація '!I24</f>
        <v>4.3602507374631266E-3</v>
      </c>
      <c r="H25" s="286">
        <f>SUM(димовенти!Q24)</f>
        <v>4.6207518105658096E-2</v>
      </c>
      <c r="I25" s="286">
        <f>'під зими'!L24+майстерні!L24+покрівлі!N24+маляри!L24</f>
        <v>0.3590390459059678</v>
      </c>
      <c r="J25" s="286">
        <f>електрики!P24</f>
        <v>5.5599704390470552E-2</v>
      </c>
      <c r="K25" s="287">
        <f t="shared" si="0"/>
        <v>1.277929317760669</v>
      </c>
      <c r="L25" s="287">
        <v>1.6430909741977029E-2</v>
      </c>
      <c r="M25" s="287">
        <f t="shared" si="1"/>
        <v>1.294360227502646</v>
      </c>
      <c r="N25" s="287">
        <f t="shared" si="2"/>
        <v>1.5532322730031751</v>
      </c>
    </row>
    <row r="26" spans="1:14" ht="18" customHeight="1" x14ac:dyDescent="0.35">
      <c r="A26" s="284">
        <f t="shared" si="3"/>
        <v>20</v>
      </c>
      <c r="B26" s="284">
        <v>4</v>
      </c>
      <c r="C26" s="285" t="s">
        <v>2455</v>
      </c>
      <c r="D26" s="286">
        <f>SUM(сходові!N25)</f>
        <v>1.1096035983607175</v>
      </c>
      <c r="E26" s="286">
        <f>SUM(прибудинкова!M25)</f>
        <v>0.39362087960765696</v>
      </c>
      <c r="F26" s="286">
        <f>'слюсарі х.в.'!P25+'слюсарі кан'!P25+'слюсарі ц.о.'!P25+'слюсарі г.в.'!P25+зварювальник!L25+аварійки!J25</f>
        <v>0.21306721477888479</v>
      </c>
      <c r="G26" s="286">
        <f>'дератизація '!I25</f>
        <v>5.3274798291409586E-3</v>
      </c>
      <c r="H26" s="286">
        <f>SUM(димовенти!Q25)</f>
        <v>5.2050151202524382E-2</v>
      </c>
      <c r="I26" s="286">
        <f>'під зими'!L25+майстерні!L25+покрівлі!N25+маляри!L25</f>
        <v>0.31936292589809567</v>
      </c>
      <c r="J26" s="286">
        <f>електрики!P25</f>
        <v>5.7251598787643534E-2</v>
      </c>
      <c r="K26" s="287">
        <f t="shared" si="0"/>
        <v>2.1502838484646638</v>
      </c>
      <c r="L26" s="287">
        <v>2.843620833674021E-2</v>
      </c>
      <c r="M26" s="287">
        <f t="shared" si="1"/>
        <v>2.1787200568014038</v>
      </c>
      <c r="N26" s="287">
        <f t="shared" si="2"/>
        <v>2.6144640681616846</v>
      </c>
    </row>
    <row r="27" spans="1:14" ht="18" customHeight="1" x14ac:dyDescent="0.35">
      <c r="A27" s="284">
        <f t="shared" si="3"/>
        <v>21</v>
      </c>
      <c r="B27" s="284">
        <v>4</v>
      </c>
      <c r="C27" s="285" t="s">
        <v>2456</v>
      </c>
      <c r="D27" s="286">
        <f>SUM(сходові!N26)</f>
        <v>1.0149675290898439</v>
      </c>
      <c r="E27" s="286">
        <f>SUM(прибудинкова!M26)</f>
        <v>1.00836214797136</v>
      </c>
      <c r="F27" s="286">
        <f>'слюсарі х.в.'!P26+'слюсарі кан'!P26+'слюсарі ц.о.'!P26+'слюсарі г.в.'!P26+зварювальник!L26+аварійки!J26</f>
        <v>0.23735839594432018</v>
      </c>
      <c r="G27" s="286">
        <f>'дератизація '!I26</f>
        <v>6.0446117128694701E-3</v>
      </c>
      <c r="H27" s="286">
        <f>SUM(димовенти!Q26)</f>
        <v>6.1736031975411193E-2</v>
      </c>
      <c r="I27" s="286">
        <f>'під зими'!L26+майстерні!L26+покрівлі!N26+маляри!L26</f>
        <v>0.36264003740946704</v>
      </c>
      <c r="J27" s="286">
        <f>електрики!P26</f>
        <v>7.4547172634812753E-2</v>
      </c>
      <c r="K27" s="287">
        <f t="shared" si="0"/>
        <v>2.7656559267380842</v>
      </c>
      <c r="L27" s="287">
        <v>3.7912161109100007E-2</v>
      </c>
      <c r="M27" s="287">
        <f t="shared" si="1"/>
        <v>2.803568087847184</v>
      </c>
      <c r="N27" s="287">
        <f t="shared" si="2"/>
        <v>3.3642817054166207</v>
      </c>
    </row>
    <row r="28" spans="1:14" ht="18" customHeight="1" x14ac:dyDescent="0.35">
      <c r="A28" s="284">
        <f t="shared" si="3"/>
        <v>22</v>
      </c>
      <c r="B28" s="284">
        <v>4</v>
      </c>
      <c r="C28" s="285" t="s">
        <v>2457</v>
      </c>
      <c r="D28" s="286">
        <f>SUM(сходові!N27)</f>
        <v>0.88078177501337607</v>
      </c>
      <c r="E28" s="286">
        <f>SUM(прибудинкова!M27)</f>
        <v>0.39560275280898882</v>
      </c>
      <c r="F28" s="286">
        <f>'слюсарі х.в.'!P27+'слюсарі кан'!P27+'слюсарі ц.о.'!P27+'слюсарі г.в.'!P27+зварювальник!L27+аварійки!J27</f>
        <v>0.21296810684296535</v>
      </c>
      <c r="G28" s="286">
        <f>'дератизація '!I27</f>
        <v>5.4143258426966288E-3</v>
      </c>
      <c r="H28" s="286">
        <f>SUM(димовенти!Q27)</f>
        <v>5.6565231338328914E-2</v>
      </c>
      <c r="I28" s="286">
        <f>'під зими'!L27+майстерні!L27+покрівлі!N27+маляри!L27</f>
        <v>0.311040064710433</v>
      </c>
      <c r="J28" s="286">
        <f>електрики!P27</f>
        <v>5.7180235313031132E-2</v>
      </c>
      <c r="K28" s="287">
        <f t="shared" si="0"/>
        <v>1.9195524918698199</v>
      </c>
      <c r="L28" s="287">
        <v>2.5524031251312529E-2</v>
      </c>
      <c r="M28" s="287">
        <f t="shared" si="1"/>
        <v>1.9450765231211324</v>
      </c>
      <c r="N28" s="287">
        <f t="shared" si="2"/>
        <v>2.3340918277453588</v>
      </c>
    </row>
    <row r="29" spans="1:14" ht="18" customHeight="1" x14ac:dyDescent="0.35">
      <c r="A29" s="284">
        <f t="shared" si="3"/>
        <v>23</v>
      </c>
      <c r="B29" s="284">
        <v>4</v>
      </c>
      <c r="C29" s="285" t="s">
        <v>2458</v>
      </c>
      <c r="D29" s="286">
        <f>SUM(сходові!N28)</f>
        <v>0.98968929820803886</v>
      </c>
      <c r="E29" s="286">
        <f>SUM(прибудинкова!M28)</f>
        <v>0.43988811844077952</v>
      </c>
      <c r="F29" s="286">
        <f>'слюсарі х.в.'!P28+'слюсарі кан'!P28+'слюсарі ц.о.'!P28+'слюсарі г.в.'!P28+зварювальник!L28+аварійки!J28</f>
        <v>0.24658168179804987</v>
      </c>
      <c r="G29" s="286">
        <f>'дератизація '!I28</f>
        <v>5.4647676161919045E-3</v>
      </c>
      <c r="H29" s="286">
        <f>SUM(димовенти!Q28)</f>
        <v>6.2810339953258243E-2</v>
      </c>
      <c r="I29" s="286">
        <f>'під зими'!L28+майстерні!L28+покрівлі!N28+маляри!L28</f>
        <v>0.31196993674968243</v>
      </c>
      <c r="J29" s="286">
        <f>електрики!P28</f>
        <v>8.1383963104204232E-2</v>
      </c>
      <c r="K29" s="287">
        <f t="shared" si="0"/>
        <v>2.1377881058702051</v>
      </c>
      <c r="L29" s="287">
        <v>2.8463462458289013E-2</v>
      </c>
      <c r="M29" s="287">
        <f t="shared" si="1"/>
        <v>2.166251568328494</v>
      </c>
      <c r="N29" s="287">
        <f t="shared" si="2"/>
        <v>2.5995018819941929</v>
      </c>
    </row>
    <row r="30" spans="1:14" ht="18" customHeight="1" x14ac:dyDescent="0.35">
      <c r="A30" s="284">
        <f t="shared" si="3"/>
        <v>24</v>
      </c>
      <c r="B30" s="284">
        <v>4</v>
      </c>
      <c r="C30" s="285" t="s">
        <v>2459</v>
      </c>
      <c r="D30" s="286">
        <f>SUM(сходові!N29)</f>
        <v>1.3486690873713281</v>
      </c>
      <c r="E30" s="286">
        <f>SUM(прибудинкова!M29)</f>
        <v>0.8456675131810194</v>
      </c>
      <c r="F30" s="286">
        <f>'слюсарі х.в.'!P29+'слюсарі кан'!P29+'слюсарі ц.о.'!P29+'слюсарі г.в.'!P29+зварювальник!L29+аварійки!J29</f>
        <v>0.24396630146735573</v>
      </c>
      <c r="G30" s="286">
        <f>'дератизація '!I29</f>
        <v>8.1458699472759227E-3</v>
      </c>
      <c r="H30" s="286">
        <f>SUM(димовенти!Q29)</f>
        <v>7.2749801216817123E-2</v>
      </c>
      <c r="I30" s="286">
        <f>'під зими'!L29+майстерні!L29+покрівлі!N29+маляри!L29</f>
        <v>0.31934538576357729</v>
      </c>
      <c r="J30" s="286">
        <f>електрики!P29</f>
        <v>7.9500737244440844E-2</v>
      </c>
      <c r="K30" s="287">
        <f t="shared" si="0"/>
        <v>2.9180446961918145</v>
      </c>
      <c r="L30" s="287">
        <v>3.8657339667819146E-2</v>
      </c>
      <c r="M30" s="287">
        <f t="shared" si="1"/>
        <v>2.9567020358596334</v>
      </c>
      <c r="N30" s="287">
        <f t="shared" si="2"/>
        <v>3.54804244303156</v>
      </c>
    </row>
    <row r="31" spans="1:14" ht="18" customHeight="1" x14ac:dyDescent="0.35">
      <c r="A31" s="284">
        <f t="shared" si="3"/>
        <v>25</v>
      </c>
      <c r="B31" s="284">
        <v>4</v>
      </c>
      <c r="C31" s="285" t="s">
        <v>2460</v>
      </c>
      <c r="D31" s="286">
        <f>SUM(сходові!N30)</f>
        <v>0.87087435607488384</v>
      </c>
      <c r="E31" s="286">
        <f>SUM(прибудинкова!M30)</f>
        <v>0.4362807501959467</v>
      </c>
      <c r="F31" s="286">
        <f>'слюсарі х.в.'!P30+'слюсарі кан'!P30+'слюсарі ц.о.'!P30+'слюсарі г.в.'!P30+зварювальник!L30+аварійки!J30</f>
        <v>0.42801873516877931</v>
      </c>
      <c r="G31" s="286">
        <f>'дератизація '!I30</f>
        <v>5.1310043668122271E-3</v>
      </c>
      <c r="H31" s="286">
        <f>SUM(димовенти!Q30)</f>
        <v>5.2604981572118438E-2</v>
      </c>
      <c r="I31" s="286">
        <f>'під зими'!L30+майстерні!L30+покрівлі!N30+маляри!L30</f>
        <v>0.30452310009099653</v>
      </c>
      <c r="J31" s="286">
        <f>електрики!P30</f>
        <v>6.5726360688632024E-2</v>
      </c>
      <c r="K31" s="287">
        <f t="shared" si="0"/>
        <v>2.1631592881581692</v>
      </c>
      <c r="L31" s="287">
        <v>2.8088309665417199E-2</v>
      </c>
      <c r="M31" s="287">
        <f t="shared" si="1"/>
        <v>2.1912475978235864</v>
      </c>
      <c r="N31" s="287">
        <f t="shared" si="2"/>
        <v>2.6294971173883037</v>
      </c>
    </row>
    <row r="32" spans="1:14" ht="18" customHeight="1" x14ac:dyDescent="0.35">
      <c r="A32" s="284">
        <f t="shared" si="3"/>
        <v>26</v>
      </c>
      <c r="B32" s="284">
        <v>4</v>
      </c>
      <c r="C32" s="285" t="s">
        <v>2461</v>
      </c>
      <c r="D32" s="286">
        <f>SUM(сходові!N31)</f>
        <v>0.91808626627308521</v>
      </c>
      <c r="E32" s="286">
        <f>SUM(прибудинкова!M31)</f>
        <v>1.2631621049046322</v>
      </c>
      <c r="F32" s="286">
        <f>'слюсарі х.в.'!P31+'слюсарі кан'!P31+'слюсарі ц.о.'!P31+'слюсарі г.в.'!P31+зварювальник!L31+аварійки!J31</f>
        <v>0.2405442310552704</v>
      </c>
      <c r="G32" s="286">
        <f>'дератизація '!I31</f>
        <v>5.2367166212534061E-3</v>
      </c>
      <c r="H32" s="286">
        <f>SUM(димовенти!Q31)</f>
        <v>5.112195402114332E-2</v>
      </c>
      <c r="I32" s="286">
        <f>'під зими'!L31+майстерні!L31+покрівлі!N31+маляри!L31</f>
        <v>0.30902086134808804</v>
      </c>
      <c r="J32" s="286">
        <f>електрики!P31</f>
        <v>7.7036647636387692E-2</v>
      </c>
      <c r="K32" s="287">
        <f t="shared" si="0"/>
        <v>2.8642087818598601</v>
      </c>
      <c r="L32" s="287">
        <v>3.754893067478382E-2</v>
      </c>
      <c r="M32" s="287">
        <f t="shared" si="1"/>
        <v>2.9017577125346437</v>
      </c>
      <c r="N32" s="287">
        <f t="shared" si="2"/>
        <v>3.4821092550415722</v>
      </c>
    </row>
    <row r="33" spans="1:14" ht="18" customHeight="1" x14ac:dyDescent="0.35">
      <c r="A33" s="284">
        <f t="shared" si="3"/>
        <v>27</v>
      </c>
      <c r="B33" s="284">
        <v>4</v>
      </c>
      <c r="C33" s="285" t="s">
        <v>2462</v>
      </c>
      <c r="D33" s="286">
        <f>SUM(сходові!N32)</f>
        <v>1.0052238379714071</v>
      </c>
      <c r="E33" s="286">
        <f>SUM(прибудинкова!M32)</f>
        <v>0.96785750776480661</v>
      </c>
      <c r="F33" s="286">
        <f>'слюсарі х.в.'!P32+'слюсарі кан'!P32+'слюсарі ц.о.'!P32+'слюсарі г.в.'!P32+зварювальник!L32+аварійки!J32</f>
        <v>0.42404244742717812</v>
      </c>
      <c r="G33" s="286">
        <f>'дератизація '!I32</f>
        <v>4.8837956517082566E-3</v>
      </c>
      <c r="H33" s="286">
        <f>SUM(димовенти!Q32)</f>
        <v>5.9106943280058541E-2</v>
      </c>
      <c r="I33" s="286">
        <f>'під зими'!L32+майстерні!L32+покрівлі!N32+маляри!L32</f>
        <v>0.31383771791292142</v>
      </c>
      <c r="J33" s="286">
        <f>електрики!P32</f>
        <v>6.2868386774142929E-2</v>
      </c>
      <c r="K33" s="287">
        <f t="shared" si="0"/>
        <v>2.8378206367822227</v>
      </c>
      <c r="L33" s="287">
        <v>3.6930731898432656E-2</v>
      </c>
      <c r="M33" s="287">
        <f t="shared" si="1"/>
        <v>2.8747513686806556</v>
      </c>
      <c r="N33" s="287">
        <f t="shared" si="2"/>
        <v>3.4497016424167866</v>
      </c>
    </row>
    <row r="34" spans="1:14" ht="18" customHeight="1" x14ac:dyDescent="0.35">
      <c r="A34" s="284">
        <f t="shared" si="3"/>
        <v>28</v>
      </c>
      <c r="B34" s="284">
        <v>4</v>
      </c>
      <c r="C34" s="285" t="s">
        <v>2463</v>
      </c>
      <c r="D34" s="286">
        <f>SUM(сходові!N33)</f>
        <v>0.88425288575820982</v>
      </c>
      <c r="E34" s="286">
        <f>SUM(прибудинкова!M33)</f>
        <v>1.3977749281063483</v>
      </c>
      <c r="F34" s="286">
        <f>'слюсарі х.в.'!P33+'слюсарі кан'!P33+'слюсарі ц.о.'!P33+'слюсарі г.в.'!P33+зварювальник!L33+аварійки!J33</f>
        <v>0.23581893646127977</v>
      </c>
      <c r="G34" s="286">
        <f>'дератизація '!I33</f>
        <v>6.5721649484536074E-3</v>
      </c>
      <c r="H34" s="286">
        <f>SUM(димовенти!Q33)</f>
        <v>5.0092182477153677E-2</v>
      </c>
      <c r="I34" s="286">
        <f>'під зими'!L33+майстерні!L33+покрівлі!N33+маляри!L33</f>
        <v>0.32019159424575583</v>
      </c>
      <c r="J34" s="286">
        <f>електрики!P33</f>
        <v>7.3634160866120749E-2</v>
      </c>
      <c r="K34" s="287">
        <f t="shared" si="0"/>
        <v>2.9683368528633221</v>
      </c>
      <c r="L34" s="287">
        <v>3.8898718437494928E-2</v>
      </c>
      <c r="M34" s="287">
        <f t="shared" si="1"/>
        <v>3.007235571300817</v>
      </c>
      <c r="N34" s="287">
        <f t="shared" si="2"/>
        <v>3.6086826855609804</v>
      </c>
    </row>
    <row r="35" spans="1:14" ht="18" customHeight="1" x14ac:dyDescent="0.35">
      <c r="A35" s="284">
        <f t="shared" si="3"/>
        <v>29</v>
      </c>
      <c r="B35" s="284">
        <v>5</v>
      </c>
      <c r="C35" s="285" t="s">
        <v>2464</v>
      </c>
      <c r="D35" s="286">
        <f>SUM(сходові!N34)</f>
        <v>0.73342812250661449</v>
      </c>
      <c r="E35" s="286">
        <f>SUM(прибудинкова!M34)</f>
        <v>0.74052528630469749</v>
      </c>
      <c r="F35" s="286">
        <f>'слюсарі х.в.'!P34+'слюсарі кан'!P34+'слюсарі ц.о.'!P34+'слюсарі г.в.'!P34+зварювальник!L34+аварійки!J34</f>
        <v>0.46540214787541534</v>
      </c>
      <c r="G35" s="286">
        <f>'дератизація '!I34</f>
        <v>4.1526011925418814E-3</v>
      </c>
      <c r="H35" s="286">
        <f>SUM(димовенти!Q34)</f>
        <v>4.8124404536250276E-2</v>
      </c>
      <c r="I35" s="286">
        <f>'під зими'!L34+майстерні!L34+покрівлі!N34+маляри!L34</f>
        <v>0.3145536690898928</v>
      </c>
      <c r="J35" s="286">
        <f>електрики!P34</f>
        <v>9.2763818878305371E-2</v>
      </c>
      <c r="K35" s="287">
        <f t="shared" si="0"/>
        <v>2.3989500503837178</v>
      </c>
      <c r="L35" s="287">
        <v>3.1289407609244257E-2</v>
      </c>
      <c r="M35" s="287">
        <f t="shared" si="1"/>
        <v>2.430239457992962</v>
      </c>
      <c r="N35" s="287">
        <f t="shared" si="2"/>
        <v>2.9162873495915544</v>
      </c>
    </row>
    <row r="36" spans="1:14" ht="18" customHeight="1" x14ac:dyDescent="0.35">
      <c r="A36" s="284">
        <f t="shared" si="3"/>
        <v>30</v>
      </c>
      <c r="B36" s="284">
        <v>4</v>
      </c>
      <c r="C36" s="285" t="s">
        <v>2465</v>
      </c>
      <c r="D36" s="286">
        <f>SUM(сходові!N35)</f>
        <v>0.9694872245796009</v>
      </c>
      <c r="E36" s="286">
        <f>SUM(прибудинкова!M35)</f>
        <v>1.05354801320132</v>
      </c>
      <c r="F36" s="286">
        <f>'слюсарі х.в.'!P35+'слюсарі кан'!P35+'слюсарі ц.о.'!P35+'слюсарі г.в.'!P35+зварювальник!L35+аварійки!J35</f>
        <v>0.26625211274359006</v>
      </c>
      <c r="G36" s="286">
        <f>'дератизація '!I35</f>
        <v>3.0594059405940591E-3</v>
      </c>
      <c r="H36" s="286">
        <f>SUM(димовенти!Q35)</f>
        <v>4.9568698673507793E-2</v>
      </c>
      <c r="I36" s="286">
        <f>'під зими'!L35+майстерні!L35+покрівлі!N35+маляри!L35</f>
        <v>0.42460610334933147</v>
      </c>
      <c r="J36" s="286">
        <f>електрики!P35</f>
        <v>9.5547816748962316E-2</v>
      </c>
      <c r="K36" s="287">
        <f t="shared" si="0"/>
        <v>2.8620693752369069</v>
      </c>
      <c r="L36" s="287">
        <v>3.8010806776649808E-2</v>
      </c>
      <c r="M36" s="287">
        <f t="shared" si="1"/>
        <v>2.9000801820135567</v>
      </c>
      <c r="N36" s="287">
        <f t="shared" si="2"/>
        <v>3.4800962184162678</v>
      </c>
    </row>
    <row r="37" spans="1:14" ht="18" customHeight="1" x14ac:dyDescent="0.35">
      <c r="A37" s="284">
        <f t="shared" si="3"/>
        <v>31</v>
      </c>
      <c r="B37" s="284">
        <v>3</v>
      </c>
      <c r="C37" s="285" t="s">
        <v>2466</v>
      </c>
      <c r="D37" s="286">
        <f>SUM(сходові!N36)</f>
        <v>0.85809202417507435</v>
      </c>
      <c r="E37" s="286">
        <f>SUM(прибудинкова!M36)</f>
        <v>1.1532002456499491</v>
      </c>
      <c r="F37" s="286">
        <f>'слюсарі х.в.'!P36+'слюсарі кан'!P36+'слюсарі ц.о.'!P36+'слюсарі г.в.'!P36+зварювальник!L36+аварійки!J36</f>
        <v>0.41373574624376963</v>
      </c>
      <c r="G37" s="286">
        <f>'дератизація '!I36</f>
        <v>7.6305015353121805E-3</v>
      </c>
      <c r="H37" s="286">
        <f>SUM(димовенти!Q36)</f>
        <v>6.3570096937044185E-2</v>
      </c>
      <c r="I37" s="286">
        <f>'під зими'!L36+майстерні!L36+покрівлі!N36+маляри!L36</f>
        <v>0.35598565732207299</v>
      </c>
      <c r="J37" s="286">
        <f>електрики!P36</f>
        <v>5.5343027812807491E-2</v>
      </c>
      <c r="K37" s="287">
        <f t="shared" si="0"/>
        <v>2.9075572996760291</v>
      </c>
      <c r="L37" s="287">
        <v>3.7517106217607399E-2</v>
      </c>
      <c r="M37" s="287">
        <f t="shared" si="1"/>
        <v>2.9450744058936364</v>
      </c>
      <c r="N37" s="287">
        <f t="shared" si="2"/>
        <v>3.5340892870723635</v>
      </c>
    </row>
    <row r="38" spans="1:14" ht="18" customHeight="1" x14ac:dyDescent="0.35">
      <c r="A38" s="284">
        <f t="shared" si="3"/>
        <v>32</v>
      </c>
      <c r="B38" s="284">
        <v>5</v>
      </c>
      <c r="C38" s="285" t="s">
        <v>2467</v>
      </c>
      <c r="D38" s="286">
        <f>SUM(сходові!N37)</f>
        <v>0.75708745667193444</v>
      </c>
      <c r="E38" s="286">
        <f>SUM(прибудинкова!M37)</f>
        <v>0.47510645373670324</v>
      </c>
      <c r="F38" s="286">
        <f>'слюсарі х.в.'!P37+'слюсарі кан'!P37+'слюсарі ц.о.'!P37+'слюсарі г.в.'!P37+зварювальник!L37+аварійки!J37</f>
        <v>0.45279494118810948</v>
      </c>
      <c r="G38" s="286">
        <f>'дератизація '!I37</f>
        <v>6.6885219141932153E-3</v>
      </c>
      <c r="H38" s="286">
        <f>SUM(димовенти!Q37)</f>
        <v>5.1076378982482469E-2</v>
      </c>
      <c r="I38" s="286">
        <f>'під зими'!L37+майстерні!L37+покрівлі!N37+маляри!L37</f>
        <v>0.30192002483001101</v>
      </c>
      <c r="J38" s="286">
        <f>електрики!P37</f>
        <v>8.3685897256628838E-2</v>
      </c>
      <c r="K38" s="287">
        <f t="shared" si="0"/>
        <v>2.1283596745800626</v>
      </c>
      <c r="L38" s="287">
        <v>2.7762864634562345E-2</v>
      </c>
      <c r="M38" s="287">
        <f t="shared" si="1"/>
        <v>2.1561225392146248</v>
      </c>
      <c r="N38" s="287">
        <f t="shared" si="2"/>
        <v>2.5873470470575497</v>
      </c>
    </row>
    <row r="39" spans="1:14" ht="18" customHeight="1" x14ac:dyDescent="0.35">
      <c r="A39" s="284">
        <f t="shared" si="3"/>
        <v>33</v>
      </c>
      <c r="B39" s="284">
        <v>3</v>
      </c>
      <c r="C39" s="285" t="s">
        <v>2468</v>
      </c>
      <c r="D39" s="286">
        <f>SUM(сходові!N38)</f>
        <v>1.2656674727878432</v>
      </c>
      <c r="E39" s="286">
        <f>SUM(прибудинкова!M38)</f>
        <v>0.44139718980667836</v>
      </c>
      <c r="F39" s="286">
        <f>'слюсарі х.в.'!P38+'слюсарі кан'!P38+'слюсарі ц.о.'!P38+'слюсарі г.в.'!P38+зварювальник!L38+аварійки!J38</f>
        <v>0.42490093272528839</v>
      </c>
      <c r="G39" s="286">
        <f>'дератизація '!I38</f>
        <v>7.3550087873462209E-3</v>
      </c>
      <c r="H39" s="286">
        <f>SUM(димовенти!Q38)</f>
        <v>5.1143585963989706E-2</v>
      </c>
      <c r="I39" s="286">
        <f>'під зими'!L38+майстерні!L38+покрівлі!N38+маляри!L38</f>
        <v>0.35462158440741498</v>
      </c>
      <c r="J39" s="286">
        <f>електрики!P38</f>
        <v>6.3413449885718495E-2</v>
      </c>
      <c r="K39" s="287">
        <f t="shared" si="0"/>
        <v>2.6084992243642793</v>
      </c>
      <c r="L39" s="287">
        <v>3.3908838184266044E-2</v>
      </c>
      <c r="M39" s="287">
        <f t="shared" si="1"/>
        <v>2.6424080625485455</v>
      </c>
      <c r="N39" s="287">
        <f t="shared" si="2"/>
        <v>3.1708896750582545</v>
      </c>
    </row>
    <row r="40" spans="1:14" ht="18" customHeight="1" x14ac:dyDescent="0.35">
      <c r="A40" s="284">
        <f t="shared" si="3"/>
        <v>34</v>
      </c>
      <c r="B40" s="284">
        <v>3</v>
      </c>
      <c r="C40" s="285" t="s">
        <v>2469</v>
      </c>
      <c r="D40" s="286">
        <f>SUM(сходові!N39)</f>
        <v>1.1851868929825364</v>
      </c>
      <c r="E40" s="286">
        <f>SUM(прибудинкова!M39)</f>
        <v>0.91776976540057464</v>
      </c>
      <c r="F40" s="286">
        <f>'слюсарі х.в.'!P39+'слюсарі кан'!P39+'слюсарі ц.о.'!P39+'слюсарі г.в.'!P39+зварювальник!L39+аварійки!J39</f>
        <v>0.44685934610076933</v>
      </c>
      <c r="G40" s="286">
        <f>'дератизація '!I39</f>
        <v>6.1761889562719453E-3</v>
      </c>
      <c r="H40" s="286">
        <f>SUM(димовенти!Q39)</f>
        <v>3.692058869124798E-2</v>
      </c>
      <c r="I40" s="286">
        <f>'під зими'!L39+майстерні!L39+покрівлі!N39+маляри!L39</f>
        <v>0.35240730607821219</v>
      </c>
      <c r="J40" s="286">
        <f>електрики!P39</f>
        <v>7.9241986646345172E-2</v>
      </c>
      <c r="K40" s="287">
        <f t="shared" si="0"/>
        <v>3.0245620748559574</v>
      </c>
      <c r="L40" s="287">
        <v>3.8923566696170697E-2</v>
      </c>
      <c r="M40" s="287">
        <f t="shared" si="1"/>
        <v>3.0634856415521279</v>
      </c>
      <c r="N40" s="287">
        <f t="shared" si="2"/>
        <v>3.6761827698625531</v>
      </c>
    </row>
    <row r="41" spans="1:14" ht="18" customHeight="1" x14ac:dyDescent="0.35">
      <c r="A41" s="284">
        <f t="shared" si="3"/>
        <v>35</v>
      </c>
      <c r="B41" s="284">
        <v>4</v>
      </c>
      <c r="C41" s="285" t="s">
        <v>2470</v>
      </c>
      <c r="D41" s="286">
        <f>SUM(сходові!N40)</f>
        <v>1.2420877387397664</v>
      </c>
      <c r="E41" s="286">
        <f>SUM(прибудинкова!M40)</f>
        <v>0.39981182724281256</v>
      </c>
      <c r="F41" s="286">
        <f>'слюсарі х.в.'!P40+'слюсарі кан'!P40+'слюсарі ц.о.'!P40+'слюсарі г.в.'!P40+зварювальник!L40+аварійки!J40</f>
        <v>0.42905608120065053</v>
      </c>
      <c r="G41" s="286">
        <f>'дератизація '!I40</f>
        <v>4.0006927606511941E-3</v>
      </c>
      <c r="H41" s="286">
        <f>SUM(димовенти!Q40)</f>
        <v>4.2912308023310849E-2</v>
      </c>
      <c r="I41" s="286">
        <f>'під зими'!L40+майстерні!L40+покрівлі!N40+маляри!L40</f>
        <v>0.32092544192433115</v>
      </c>
      <c r="J41" s="286">
        <f>електрики!P40</f>
        <v>6.6500329518403178E-2</v>
      </c>
      <c r="K41" s="287">
        <f t="shared" si="0"/>
        <v>2.5052944194099256</v>
      </c>
      <c r="L41" s="287">
        <v>3.2351656036439191E-2</v>
      </c>
      <c r="M41" s="287">
        <f t="shared" si="1"/>
        <v>2.5376460754463648</v>
      </c>
      <c r="N41" s="287">
        <f t="shared" si="2"/>
        <v>3.0451752905356377</v>
      </c>
    </row>
    <row r="42" spans="1:14" ht="18" customHeight="1" x14ac:dyDescent="0.35">
      <c r="A42" s="284">
        <f t="shared" si="3"/>
        <v>36</v>
      </c>
      <c r="B42" s="284">
        <v>3</v>
      </c>
      <c r="C42" s="285" t="s">
        <v>2471</v>
      </c>
      <c r="D42" s="286">
        <f>SUM(сходові!N41)</f>
        <v>1.2105584056617384</v>
      </c>
      <c r="E42" s="286">
        <f>SUM(прибудинкова!M41)</f>
        <v>0.41547436294051981</v>
      </c>
      <c r="F42" s="286">
        <f>'слюсарі х.в.'!P41+'слюсарі кан'!P41+'слюсарі ц.о.'!P41+'слюсарі г.в.'!P41+зварювальник!L41+аварійки!J41</f>
        <v>0.23373707174592445</v>
      </c>
      <c r="G42" s="286">
        <f>'дератизація '!I41</f>
        <v>5.0948811991707848E-3</v>
      </c>
      <c r="H42" s="286">
        <f>SUM(димовенти!Q41)</f>
        <v>7.7309980244652979E-2</v>
      </c>
      <c r="I42" s="286">
        <f>'під зими'!L41+майстерні!L41+покрівлі!N41+маляри!L41</f>
        <v>0.34892944182619712</v>
      </c>
      <c r="J42" s="286">
        <f>електрики!P41</f>
        <v>7.2135097260543526E-2</v>
      </c>
      <c r="K42" s="287">
        <f t="shared" si="0"/>
        <v>2.3632392408787468</v>
      </c>
      <c r="L42" s="287">
        <v>3.1674814769538928E-2</v>
      </c>
      <c r="M42" s="287">
        <f t="shared" si="1"/>
        <v>2.394914055648286</v>
      </c>
      <c r="N42" s="287">
        <f t="shared" si="2"/>
        <v>2.873896866777943</v>
      </c>
    </row>
    <row r="43" spans="1:14" ht="18" customHeight="1" x14ac:dyDescent="0.35">
      <c r="A43" s="284">
        <f t="shared" si="3"/>
        <v>37</v>
      </c>
      <c r="B43" s="284">
        <v>4</v>
      </c>
      <c r="C43" s="285" t="s">
        <v>2472</v>
      </c>
      <c r="D43" s="286">
        <f>SUM(сходові!N42)</f>
        <v>0.75443750979606761</v>
      </c>
      <c r="E43" s="286">
        <f>SUM(прибудинкова!M42)</f>
        <v>0.36709165639269409</v>
      </c>
      <c r="F43" s="286">
        <f>'слюсарі х.в.'!P42+'слюсарі кан'!P42+'слюсарі ц.о.'!P42+'слюсарі г.в.'!P42+зварювальник!L42+аварійки!J42</f>
        <v>0.42980378824478793</v>
      </c>
      <c r="G43" s="286">
        <f>'дератизація '!I42</f>
        <v>4.4434931506849313E-3</v>
      </c>
      <c r="H43" s="286">
        <f>SUM(димовенти!Q42)</f>
        <v>5.5983087558403262E-2</v>
      </c>
      <c r="I43" s="286">
        <f>'під зими'!L42+майстерні!L42+покрівлі!N42+маляри!L42</f>
        <v>0.35286629490990223</v>
      </c>
      <c r="J43" s="286">
        <f>електрики!P42</f>
        <v>6.7009375263718335E-2</v>
      </c>
      <c r="K43" s="287">
        <f t="shared" si="0"/>
        <v>2.0316352053162583</v>
      </c>
      <c r="L43" s="287">
        <v>2.6600262774787442E-2</v>
      </c>
      <c r="M43" s="287">
        <f t="shared" si="1"/>
        <v>2.0582354680910457</v>
      </c>
      <c r="N43" s="287">
        <f t="shared" si="2"/>
        <v>2.4698825617092548</v>
      </c>
    </row>
    <row r="44" spans="1:14" ht="18" customHeight="1" x14ac:dyDescent="0.35">
      <c r="A44" s="284">
        <f t="shared" si="3"/>
        <v>38</v>
      </c>
      <c r="B44" s="284">
        <v>4</v>
      </c>
      <c r="C44" s="285" t="s">
        <v>2473</v>
      </c>
      <c r="D44" s="286">
        <f>SUM(сходові!N43)</f>
        <v>0.65252968915819376</v>
      </c>
      <c r="E44" s="286">
        <f>SUM(прибудинкова!M43)</f>
        <v>0.18424199372056516</v>
      </c>
      <c r="F44" s="286">
        <f>'слюсарі х.в.'!P43+'слюсарі кан'!P43+'слюсарі ц.о.'!P43+'слюсарі г.в.'!P43+зварювальник!L43+аварійки!J43</f>
        <v>0.44834618746555033</v>
      </c>
      <c r="G44" s="286">
        <f>'дератизація '!I43</f>
        <v>4.6467817896389332E-3</v>
      </c>
      <c r="H44" s="286">
        <f>SUM(димовенти!Q43)</f>
        <v>8.7453832875154347E-2</v>
      </c>
      <c r="I44" s="286">
        <f>'під зими'!L43+майстерні!L43+покрівлі!N43+маляри!L43</f>
        <v>0.37325613032316585</v>
      </c>
      <c r="J44" s="286">
        <f>електрики!P43</f>
        <v>8.0482535988014289E-2</v>
      </c>
      <c r="K44" s="287">
        <f t="shared" si="0"/>
        <v>1.8309571513202827</v>
      </c>
      <c r="L44" s="287">
        <v>2.4175767959347616E-2</v>
      </c>
      <c r="M44" s="287">
        <f t="shared" si="1"/>
        <v>1.8551329192796304</v>
      </c>
      <c r="N44" s="287">
        <f t="shared" si="2"/>
        <v>2.2261595031355563</v>
      </c>
    </row>
    <row r="45" spans="1:14" ht="18" customHeight="1" x14ac:dyDescent="0.35">
      <c r="A45" s="284">
        <f t="shared" si="3"/>
        <v>39</v>
      </c>
      <c r="B45" s="284">
        <v>4</v>
      </c>
      <c r="C45" s="285" t="s">
        <v>2474</v>
      </c>
      <c r="D45" s="286">
        <f>SUM(сходові!N44)</f>
        <v>0.70935177509645586</v>
      </c>
      <c r="E45" s="286">
        <f>SUM(прибудинкова!M44)</f>
        <v>0.44935865991266377</v>
      </c>
      <c r="F45" s="286">
        <f>'слюсарі х.в.'!P44+'слюсарі кан'!P44+'слюсарі ц.о.'!P44+'слюсарі г.в.'!P44+зварювальник!L44+аварійки!J44</f>
        <v>0.48800653987327314</v>
      </c>
      <c r="G45" s="286">
        <f>'дератизація '!I44</f>
        <v>3.131004366812227E-3</v>
      </c>
      <c r="H45" s="286">
        <f>SUM(димовенти!Q44)</f>
        <v>5.9027878289369326E-2</v>
      </c>
      <c r="I45" s="286">
        <f>'під зими'!L44+майстерні!L44+покрівлі!N44+маляри!L44</f>
        <v>0.30977032418602618</v>
      </c>
      <c r="J45" s="286">
        <f>електрики!P44</f>
        <v>0.10904029502022683</v>
      </c>
      <c r="K45" s="287">
        <f t="shared" si="0"/>
        <v>2.1276864767448274</v>
      </c>
      <c r="L45" s="287">
        <v>2.7933195642466213E-2</v>
      </c>
      <c r="M45" s="287">
        <f t="shared" si="1"/>
        <v>2.1556196723872936</v>
      </c>
      <c r="N45" s="287">
        <f t="shared" si="2"/>
        <v>2.586743606864752</v>
      </c>
    </row>
    <row r="46" spans="1:14" ht="18" customHeight="1" x14ac:dyDescent="0.35">
      <c r="A46" s="284">
        <f t="shared" si="3"/>
        <v>40</v>
      </c>
      <c r="B46" s="284">
        <v>4</v>
      </c>
      <c r="C46" s="285" t="s">
        <v>2475</v>
      </c>
      <c r="D46" s="286">
        <f>SUM(сходові!N45)</f>
        <v>0.92281839968046864</v>
      </c>
      <c r="E46" s="286">
        <f>SUM(прибудинкова!M45)</f>
        <v>1.0016058321771217</v>
      </c>
      <c r="F46" s="286">
        <f>'слюсарі х.в.'!P45+'слюсарі кан'!P45+'слюсарі ц.о.'!P45+'слюсарі г.в.'!P45+зварювальник!L45+аварійки!J45</f>
        <v>0.42930098731685928</v>
      </c>
      <c r="G46" s="286">
        <f>'дератизація '!I45</f>
        <v>5.4132841328413273E-3</v>
      </c>
      <c r="H46" s="286">
        <f>SUM(димовенти!Q45)</f>
        <v>5.935676528354996E-2</v>
      </c>
      <c r="I46" s="286">
        <f>'під зими'!L45+майстерні!L45+покрівлі!N45+маляри!L45</f>
        <v>0.32045151882925255</v>
      </c>
      <c r="J46" s="286">
        <f>електрики!P45</f>
        <v>6.6611714957034968E-2</v>
      </c>
      <c r="K46" s="287">
        <f t="shared" si="0"/>
        <v>2.8055585023771283</v>
      </c>
      <c r="L46" s="287">
        <v>3.6270120955570029E-2</v>
      </c>
      <c r="M46" s="287">
        <f t="shared" si="1"/>
        <v>2.8418286233326984</v>
      </c>
      <c r="N46" s="287">
        <f t="shared" si="2"/>
        <v>3.410194347999238</v>
      </c>
    </row>
    <row r="47" spans="1:14" ht="18" customHeight="1" x14ac:dyDescent="0.35">
      <c r="A47" s="284">
        <f t="shared" si="3"/>
        <v>41</v>
      </c>
      <c r="B47" s="284">
        <v>5</v>
      </c>
      <c r="C47" s="285" t="s">
        <v>2476</v>
      </c>
      <c r="D47" s="286">
        <f>SUM(сходові!N46)</f>
        <v>0.34723265954142379</v>
      </c>
      <c r="E47" s="286">
        <f>SUM(прибудинкова!M46)</f>
        <v>0.71046532614748237</v>
      </c>
      <c r="F47" s="286">
        <f>'слюсарі х.в.'!P46+'слюсарі кан'!P46+'слюсарі ц.о.'!P46+'слюсарі г.в.'!P46+зварювальник!L46+аварійки!J46</f>
        <v>0.43652235457391819</v>
      </c>
      <c r="G47" s="286">
        <f>'дератизація '!I46</f>
        <v>3.4663113515233475E-3</v>
      </c>
      <c r="H47" s="286">
        <f>SUM(димовенти!Q46)</f>
        <v>3.8269625006276071E-2</v>
      </c>
      <c r="I47" s="286">
        <f>'під зими'!L46+майстерні!L46+покрівлі!N46+маляри!L46</f>
        <v>0.29506434881955412</v>
      </c>
      <c r="J47" s="286">
        <f>електрики!P46</f>
        <v>7.196868903362795E-2</v>
      </c>
      <c r="K47" s="287">
        <f t="shared" si="0"/>
        <v>1.9029893144738061</v>
      </c>
      <c r="L47" s="287">
        <v>2.4452066674630069E-2</v>
      </c>
      <c r="M47" s="287">
        <f t="shared" si="1"/>
        <v>1.9274413811484363</v>
      </c>
      <c r="N47" s="287">
        <f t="shared" si="2"/>
        <v>2.3129296573781235</v>
      </c>
    </row>
    <row r="48" spans="1:14" ht="18" customHeight="1" x14ac:dyDescent="0.35">
      <c r="A48" s="284">
        <f t="shared" si="3"/>
        <v>42</v>
      </c>
      <c r="B48" s="284">
        <v>3</v>
      </c>
      <c r="C48" s="285" t="s">
        <v>2477</v>
      </c>
      <c r="D48" s="286">
        <f>SUM(сходові!N47)</f>
        <v>1.1159258223064679</v>
      </c>
      <c r="E48" s="286">
        <f>SUM(прибудинкова!M47)</f>
        <v>0.87145663817300345</v>
      </c>
      <c r="F48" s="286">
        <f>'слюсарі х.в.'!P47+'слюсарі кан'!P47+'слюсарі ц.о.'!P47+'слюсарі г.в.'!P47+зварювальник!L47+аварійки!J47</f>
        <v>0.41672521770656623</v>
      </c>
      <c r="G48" s="286">
        <f>'дератизація '!I47</f>
        <v>1.2822148507272263E-2</v>
      </c>
      <c r="H48" s="286">
        <f>SUM(димовенти!Q47)</f>
        <v>5.215704042894978E-2</v>
      </c>
      <c r="I48" s="286">
        <f>'під зими'!L47+майстерні!L47+покрівлі!N47+маляри!L47</f>
        <v>0.41283602395977981</v>
      </c>
      <c r="J48" s="286">
        <f>електрики!P47</f>
        <v>5.7713599760253698E-2</v>
      </c>
      <c r="K48" s="287">
        <f t="shared" si="0"/>
        <v>2.9396364908422927</v>
      </c>
      <c r="L48" s="287">
        <v>3.8418765217668849E-2</v>
      </c>
      <c r="M48" s="287">
        <f t="shared" si="1"/>
        <v>2.9780552560599616</v>
      </c>
      <c r="N48" s="287">
        <f t="shared" si="2"/>
        <v>3.5736663072719539</v>
      </c>
    </row>
    <row r="49" spans="1:14" ht="18" customHeight="1" x14ac:dyDescent="0.35">
      <c r="A49" s="284">
        <f t="shared" si="3"/>
        <v>43</v>
      </c>
      <c r="B49" s="284">
        <v>3</v>
      </c>
      <c r="C49" s="285" t="s">
        <v>2478</v>
      </c>
      <c r="D49" s="286">
        <f>SUM(сходові!N48)</f>
        <v>1.28371908389659</v>
      </c>
      <c r="E49" s="286">
        <f>SUM(прибудинкова!M48)</f>
        <v>0.59006366507670494</v>
      </c>
      <c r="F49" s="286">
        <f>'слюсарі х.в.'!P48+'слюсарі кан'!P48+'слюсарі ц.о.'!P48+'слюсарі г.в.'!P48+зварювальник!L48+аварійки!J48</f>
        <v>0.42566099830543891</v>
      </c>
      <c r="G49" s="286">
        <f>'дератизація '!I48</f>
        <v>8.7888358901637223E-3</v>
      </c>
      <c r="H49" s="286">
        <f>SUM(димовенти!Q48)</f>
        <v>3.5993647029452493E-2</v>
      </c>
      <c r="I49" s="286">
        <f>'під зими'!L48+майстерні!L48+покрівлі!N48+маляри!L48</f>
        <v>0.34993112534418186</v>
      </c>
      <c r="J49" s="286">
        <f>електрики!P48</f>
        <v>6.3598789488865437E-2</v>
      </c>
      <c r="K49" s="287">
        <f t="shared" si="0"/>
        <v>2.7577561450313972</v>
      </c>
      <c r="L49" s="287">
        <v>3.5647871714499901E-2</v>
      </c>
      <c r="M49" s="287">
        <f t="shared" si="1"/>
        <v>2.7934040167458969</v>
      </c>
      <c r="N49" s="287">
        <f t="shared" si="2"/>
        <v>3.3520848200950764</v>
      </c>
    </row>
    <row r="50" spans="1:14" ht="18" customHeight="1" x14ac:dyDescent="0.35">
      <c r="A50" s="284">
        <f t="shared" si="3"/>
        <v>44</v>
      </c>
      <c r="B50" s="284">
        <v>4</v>
      </c>
      <c r="C50" s="285" t="s">
        <v>2830</v>
      </c>
      <c r="D50" s="286">
        <f>SUM(сходові!N49)</f>
        <v>1.0817206559392771</v>
      </c>
      <c r="E50" s="286">
        <f>SUM(прибудинкова!M49)</f>
        <v>0.80229360175453102</v>
      </c>
      <c r="F50" s="286">
        <f>'слюсарі х.в.'!P49+'слюсарі кан'!P49+'слюсарі ц.о.'!P49+'слюсарі г.в.'!P49+зварювальник!L49+аварійки!J49</f>
        <v>0.23754261774578217</v>
      </c>
      <c r="G50" s="286">
        <f>'дератизація '!I49</f>
        <v>7.0574360672018529E-3</v>
      </c>
      <c r="H50" s="286">
        <f>SUM(димовенти!Q49)</f>
        <v>3.4584220003274768E-2</v>
      </c>
      <c r="I50" s="286">
        <f>'під зими'!L49+майстерні!L49+покрівлі!N49+маляри!L49</f>
        <v>0.34053789023125453</v>
      </c>
      <c r="J50" s="286">
        <f>електрики!P49</f>
        <v>7.4875311581704615E-2</v>
      </c>
      <c r="K50" s="287">
        <f t="shared" si="0"/>
        <v>2.5786117333230258</v>
      </c>
      <c r="L50" s="287">
        <v>3.3749089284973E-2</v>
      </c>
      <c r="M50" s="287">
        <f t="shared" si="1"/>
        <v>2.6123608226079988</v>
      </c>
      <c r="N50" s="287">
        <f t="shared" si="2"/>
        <v>3.1348329871295983</v>
      </c>
    </row>
    <row r="51" spans="1:14" ht="18" customHeight="1" x14ac:dyDescent="0.35">
      <c r="A51" s="284">
        <f t="shared" si="3"/>
        <v>45</v>
      </c>
      <c r="B51" s="284">
        <v>3</v>
      </c>
      <c r="C51" s="285" t="s">
        <v>2479</v>
      </c>
      <c r="D51" s="286">
        <f>SUM(сходові!N50)</f>
        <v>1.0294620807056027</v>
      </c>
      <c r="E51" s="286">
        <f>SUM(прибудинкова!M50)</f>
        <v>0.94986001119641694</v>
      </c>
      <c r="F51" s="286">
        <f>'слюсарі х.в.'!P50+'слюсарі кан'!P50+'слюсарі ц.о.'!P50+'слюсарі г.в.'!P50+зварювальник!L50+аварійки!J50</f>
        <v>0.20389632136761926</v>
      </c>
      <c r="G51" s="286">
        <f>'дератизація '!I50</f>
        <v>7.6055662188099799E-3</v>
      </c>
      <c r="H51" s="286">
        <f>SUM(димовенти!Q50)</f>
        <v>6.4055643837897747E-2</v>
      </c>
      <c r="I51" s="286">
        <f>'під зими'!L50+майстерні!L50+покрівлі!N50+маляри!L50</f>
        <v>0.36199633605183101</v>
      </c>
      <c r="J51" s="286">
        <f>електрики!P50</f>
        <v>5.0648022463948797E-2</v>
      </c>
      <c r="K51" s="287">
        <f t="shared" si="0"/>
        <v>2.6675239818421268</v>
      </c>
      <c r="L51" s="287">
        <v>3.5354454112150435E-2</v>
      </c>
      <c r="M51" s="287">
        <f t="shared" si="1"/>
        <v>2.7028784359542772</v>
      </c>
      <c r="N51" s="287">
        <f t="shared" si="2"/>
        <v>3.2434541231451326</v>
      </c>
    </row>
    <row r="52" spans="1:14" ht="18" customHeight="1" x14ac:dyDescent="0.35">
      <c r="A52" s="284">
        <f t="shared" si="3"/>
        <v>46</v>
      </c>
      <c r="B52" s="284">
        <v>3</v>
      </c>
      <c r="C52" s="285" t="s">
        <v>2831</v>
      </c>
      <c r="D52" s="286">
        <f>SUM(сходові!N51)</f>
        <v>1.1541777460832294</v>
      </c>
      <c r="E52" s="286">
        <f>SUM(прибудинкова!M51)</f>
        <v>0.80736087729468586</v>
      </c>
      <c r="F52" s="286">
        <f>'слюсарі х.в.'!P51+'слюсарі кан'!P51+'слюсарі ц.о.'!P51+'слюсарі г.в.'!P51+зварювальник!L51+аварійки!J51</f>
        <v>0.44583059658686863</v>
      </c>
      <c r="G52" s="286">
        <f>'дератизація '!I51</f>
        <v>7.1159420289855077E-3</v>
      </c>
      <c r="H52" s="286">
        <f>SUM(димовенти!Q51)</f>
        <v>5.8165063046219809E-2</v>
      </c>
      <c r="I52" s="286">
        <f>'під зими'!L51+майстерні!L51+покрівлі!N51+маляри!L51</f>
        <v>0.38902458923642924</v>
      </c>
      <c r="J52" s="286">
        <f>електрики!P51</f>
        <v>7.8465400839000013E-2</v>
      </c>
      <c r="K52" s="287">
        <f t="shared" si="0"/>
        <v>2.9401402151154188</v>
      </c>
      <c r="L52" s="287">
        <v>3.8526146935078387E-2</v>
      </c>
      <c r="M52" s="287">
        <f t="shared" si="1"/>
        <v>2.9786663620504972</v>
      </c>
      <c r="N52" s="287">
        <f t="shared" si="2"/>
        <v>3.5743996344605966</v>
      </c>
    </row>
    <row r="53" spans="1:14" ht="18" customHeight="1" x14ac:dyDescent="0.35">
      <c r="A53" s="284">
        <f t="shared" si="3"/>
        <v>47</v>
      </c>
      <c r="B53" s="284">
        <v>2</v>
      </c>
      <c r="C53" s="285" t="s">
        <v>2480</v>
      </c>
      <c r="D53" s="286">
        <f>SUM(сходові!N52)</f>
        <v>0</v>
      </c>
      <c r="E53" s="286">
        <f>SUM(прибудинкова!M52)</f>
        <v>1.3560150772986166</v>
      </c>
      <c r="F53" s="286">
        <f>'слюсарі х.в.'!P52+'слюсарі кан'!P52+'слюсарі ц.о.'!P52+'слюсарі г.в.'!P52+зварювальник!L52+аварійки!J52</f>
        <v>0.42176864140429515</v>
      </c>
      <c r="G53" s="286">
        <f>'дератизація '!I52</f>
        <v>5.5736371033360465E-3</v>
      </c>
      <c r="H53" s="286">
        <f>SUM(димовенти!Q52)</f>
        <v>4.2708999155024824E-2</v>
      </c>
      <c r="I53" s="286">
        <f>'під зими'!L52+майстерні!L52+покрівлі!N52+маляри!L52</f>
        <v>0.41894305245372548</v>
      </c>
      <c r="J53" s="286">
        <f>електрики!P52</f>
        <v>6.1345157976792575E-2</v>
      </c>
      <c r="K53" s="287">
        <f t="shared" si="0"/>
        <v>2.306354565391791</v>
      </c>
      <c r="L53" s="287">
        <v>0.04</v>
      </c>
      <c r="M53" s="287">
        <f t="shared" si="1"/>
        <v>2.346354565391791</v>
      </c>
      <c r="N53" s="287">
        <f t="shared" si="2"/>
        <v>2.8156254784701491</v>
      </c>
    </row>
    <row r="54" spans="1:14" ht="18" customHeight="1" x14ac:dyDescent="0.35">
      <c r="A54" s="284">
        <f t="shared" si="3"/>
        <v>48</v>
      </c>
      <c r="B54" s="284">
        <v>2</v>
      </c>
      <c r="C54" s="285" t="s">
        <v>2481</v>
      </c>
      <c r="D54" s="286">
        <f>SUM(сходові!N53)</f>
        <v>0</v>
      </c>
      <c r="E54" s="286">
        <f>SUM(прибудинкова!M53)</f>
        <v>1.4781037919057687</v>
      </c>
      <c r="F54" s="286">
        <f>'слюсарі х.в.'!P53+'слюсарі кан'!P53+'слюсарі ц.о.'!P53+'слюсарі г.в.'!P53+зварювальник!L53+аварійки!J53</f>
        <v>0.22842704136491587</v>
      </c>
      <c r="G54" s="286">
        <f>'дератизація '!I53</f>
        <v>8.2225913621262452E-3</v>
      </c>
      <c r="H54" s="286">
        <f>SUM(димовенти!Q53)</f>
        <v>6.6124361908447768E-2</v>
      </c>
      <c r="I54" s="286">
        <f>'під зими'!L53+майстерні!L53+покрівлі!N53+маляри!L53</f>
        <v>0.4598045974391583</v>
      </c>
      <c r="J54" s="286">
        <f>електрики!P53</f>
        <v>6.8311566735256485E-2</v>
      </c>
      <c r="K54" s="287">
        <f t="shared" si="0"/>
        <v>2.3089939507156734</v>
      </c>
      <c r="L54" s="287">
        <v>3.1141778657958419E-2</v>
      </c>
      <c r="M54" s="287">
        <f t="shared" si="1"/>
        <v>2.3401357293736318</v>
      </c>
      <c r="N54" s="287">
        <f t="shared" si="2"/>
        <v>2.8081628752483581</v>
      </c>
    </row>
    <row r="55" spans="1:14" ht="18" customHeight="1" x14ac:dyDescent="0.35">
      <c r="A55" s="284">
        <f t="shared" si="3"/>
        <v>49</v>
      </c>
      <c r="B55" s="284">
        <v>2</v>
      </c>
      <c r="C55" s="285" t="s">
        <v>2482</v>
      </c>
      <c r="D55" s="286">
        <f>SUM(сходові!N54)</f>
        <v>0</v>
      </c>
      <c r="E55" s="286">
        <f>SUM(прибудинкова!M54)</f>
        <v>1.4166276230269266</v>
      </c>
      <c r="F55" s="286">
        <f>'слюсарі х.в.'!P54+'слюсарі кан'!P54+'слюсарі ц.о.'!P54+'слюсарі г.в.'!P54+зварювальник!L54+аварійки!J54</f>
        <v>0.25021972339153287</v>
      </c>
      <c r="G55" s="286">
        <f>'дератизація '!I54</f>
        <v>1.8454038997214484E-2</v>
      </c>
      <c r="H55" s="286">
        <f>SUM(димовенти!Q54)</f>
        <v>0.14648956457846046</v>
      </c>
      <c r="I55" s="286">
        <f>'під зими'!L54+майстерні!L54+покрівлі!N54+маляри!L54</f>
        <v>0.43344168940655525</v>
      </c>
      <c r="J55" s="286">
        <f>електрики!P54</f>
        <v>8.4003564516410112E-2</v>
      </c>
      <c r="K55" s="287">
        <f t="shared" si="0"/>
        <v>2.3492362039171</v>
      </c>
      <c r="L55" s="287">
        <v>0.04</v>
      </c>
      <c r="M55" s="287">
        <f t="shared" si="1"/>
        <v>2.3892362039171</v>
      </c>
      <c r="N55" s="287">
        <f t="shared" si="2"/>
        <v>2.86708344470052</v>
      </c>
    </row>
    <row r="56" spans="1:14" ht="18" customHeight="1" x14ac:dyDescent="0.35">
      <c r="A56" s="284">
        <f t="shared" si="3"/>
        <v>50</v>
      </c>
      <c r="B56" s="284">
        <v>2</v>
      </c>
      <c r="C56" s="285" t="s">
        <v>2483</v>
      </c>
      <c r="D56" s="286">
        <f>SUM(сходові!N55)</f>
        <v>0</v>
      </c>
      <c r="E56" s="286">
        <f>SUM(прибудинкова!M55)</f>
        <v>0.70378191004997215</v>
      </c>
      <c r="F56" s="286">
        <f>'слюсарі х.в.'!P55+'слюсарі кан'!P55+'слюсарі ц.о.'!P55+'слюсарі г.в.'!P55+зварювальник!L55+аварійки!J55</f>
        <v>0.16843958654576047</v>
      </c>
      <c r="G56" s="286">
        <f>'дератизація '!I55</f>
        <v>5.382426429761244E-3</v>
      </c>
      <c r="H56" s="286">
        <f>SUM(димовенти!Q55)</f>
        <v>2.6670972023542901E-2</v>
      </c>
      <c r="I56" s="286">
        <f>'під зими'!L55+майстерні!L55+покрівлі!N55+маляри!L55</f>
        <v>0.35141485054153976</v>
      </c>
      <c r="J56" s="286">
        <f>електрики!P55</f>
        <v>2.5117112433140947E-2</v>
      </c>
      <c r="K56" s="287">
        <f t="shared" si="0"/>
        <v>1.2808068580237175</v>
      </c>
      <c r="L56" s="287">
        <v>1.6918276598006821E-2</v>
      </c>
      <c r="M56" s="287">
        <f t="shared" si="1"/>
        <v>1.2977251346217242</v>
      </c>
      <c r="N56" s="287">
        <f t="shared" si="2"/>
        <v>1.5572701615460691</v>
      </c>
    </row>
    <row r="57" spans="1:14" ht="18" customHeight="1" x14ac:dyDescent="0.35">
      <c r="A57" s="284">
        <f t="shared" si="3"/>
        <v>51</v>
      </c>
      <c r="B57" s="284">
        <v>1</v>
      </c>
      <c r="C57" s="285" t="s">
        <v>2484</v>
      </c>
      <c r="D57" s="286">
        <f>SUM(сходові!N56)</f>
        <v>0</v>
      </c>
      <c r="E57" s="286">
        <f>SUM(прибудинкова!M56)</f>
        <v>0.96457643965811968</v>
      </c>
      <c r="F57" s="286">
        <f>'слюсарі х.в.'!P56+'слюсарі кан'!P56+'слюсарі ц.о.'!P56+'слюсарі г.в.'!P56+зварювальник!L56+аварійки!J56</f>
        <v>0.37952953092828012</v>
      </c>
      <c r="G57" s="286">
        <f>'дератизація '!I56</f>
        <v>6.6923076923076927E-3</v>
      </c>
      <c r="H57" s="286">
        <f>SUM(димовенти!Q56)</f>
        <v>2.5208697906921446E-2</v>
      </c>
      <c r="I57" s="286">
        <f>'під зими'!L56+майстерні!L56+покрівлі!N56+маляри!L56</f>
        <v>0.5091958760739419</v>
      </c>
      <c r="J57" s="286">
        <f>електрики!P56</f>
        <v>3.0930543242452545E-2</v>
      </c>
      <c r="K57" s="287">
        <f t="shared" si="0"/>
        <v>1.9161333955020234</v>
      </c>
      <c r="L57" s="287">
        <v>2.5622028516650408E-2</v>
      </c>
      <c r="M57" s="287">
        <f t="shared" si="1"/>
        <v>1.9417554240186738</v>
      </c>
      <c r="N57" s="287">
        <f t="shared" si="2"/>
        <v>2.3301065088224084</v>
      </c>
    </row>
    <row r="58" spans="1:14" ht="18" customHeight="1" x14ac:dyDescent="0.35">
      <c r="A58" s="284">
        <f t="shared" si="3"/>
        <v>52</v>
      </c>
      <c r="B58" s="284">
        <v>3</v>
      </c>
      <c r="C58" s="285" t="s">
        <v>2485</v>
      </c>
      <c r="D58" s="286">
        <f>SUM(сходові!N57)</f>
        <v>0.75762768274982029</v>
      </c>
      <c r="E58" s="286">
        <f>SUM(прибудинкова!M57)</f>
        <v>0.57881555613117142</v>
      </c>
      <c r="F58" s="286">
        <f>'слюсарі х.в.'!P57+'слюсарі кан'!P57+'слюсарі ц.о.'!P57+'слюсарі г.в.'!P57+зварювальник!L57+аварійки!J57</f>
        <v>0.44722863841242411</v>
      </c>
      <c r="G58" s="286">
        <f>'дератизація '!I57</f>
        <v>5.9446718126716057E-3</v>
      </c>
      <c r="H58" s="286">
        <f>SUM(димовенти!Q57)</f>
        <v>5.8686820726697717E-2</v>
      </c>
      <c r="I58" s="286">
        <f>'під зими'!L57+майстерні!L57+покрівлі!N57+маляри!L57</f>
        <v>0.35528476876846071</v>
      </c>
      <c r="J58" s="286">
        <f>електрики!P57</f>
        <v>7.956750818821115E-2</v>
      </c>
      <c r="K58" s="287">
        <f t="shared" si="0"/>
        <v>2.2831556467894569</v>
      </c>
      <c r="L58" s="287">
        <v>2.9880938566574033E-2</v>
      </c>
      <c r="M58" s="287">
        <f t="shared" si="1"/>
        <v>2.3130365853560311</v>
      </c>
      <c r="N58" s="287">
        <f t="shared" si="2"/>
        <v>2.775643902427237</v>
      </c>
    </row>
    <row r="59" spans="1:14" ht="18" customHeight="1" x14ac:dyDescent="0.35">
      <c r="A59" s="284">
        <f t="shared" si="3"/>
        <v>53</v>
      </c>
      <c r="B59" s="284">
        <v>3</v>
      </c>
      <c r="C59" s="285" t="s">
        <v>2486</v>
      </c>
      <c r="D59" s="286">
        <f>SUM(сходові!N58)</f>
        <v>0.70828622521970153</v>
      </c>
      <c r="E59" s="286">
        <f>SUM(прибудинкова!M58)</f>
        <v>1.252774041727317</v>
      </c>
      <c r="F59" s="286">
        <f>'слюсарі х.в.'!P58+'слюсарі кан'!P58+'слюсарі ц.о.'!P58+'слюсарі г.в.'!P58+зварювальник!L58+аварійки!J58</f>
        <v>0.41277793112800343</v>
      </c>
      <c r="G59" s="286">
        <f>'дератизація '!I58</f>
        <v>8.8609898107714705E-3</v>
      </c>
      <c r="H59" s="286">
        <f>SUM(димовенти!Q58)</f>
        <v>4.2278253900232411E-2</v>
      </c>
      <c r="I59" s="286">
        <f>'під зими'!L58+майстерні!L58+покрівлі!N58+маляри!L58</f>
        <v>0.38498209083804269</v>
      </c>
      <c r="J59" s="286">
        <f>електрики!P58</f>
        <v>5.4612996451595751E-2</v>
      </c>
      <c r="K59" s="287">
        <f t="shared" si="0"/>
        <v>2.8645725290756641</v>
      </c>
      <c r="L59" s="287">
        <v>3.7413306245898337E-2</v>
      </c>
      <c r="M59" s="287">
        <f t="shared" si="1"/>
        <v>2.9019858353215624</v>
      </c>
      <c r="N59" s="287">
        <f t="shared" si="2"/>
        <v>3.4823830023858746</v>
      </c>
    </row>
    <row r="60" spans="1:14" ht="18" customHeight="1" x14ac:dyDescent="0.35">
      <c r="A60" s="284">
        <f t="shared" si="3"/>
        <v>54</v>
      </c>
      <c r="B60" s="284">
        <v>3</v>
      </c>
      <c r="C60" s="285" t="s">
        <v>2487</v>
      </c>
      <c r="D60" s="286">
        <f>SUM(сходові!N59)</f>
        <v>0.97640185513276867</v>
      </c>
      <c r="E60" s="286">
        <f>SUM(прибудинкова!M59)</f>
        <v>0.66394962456284712</v>
      </c>
      <c r="F60" s="286">
        <f>'слюсарі х.в.'!P59+'слюсарі кан'!P59+'слюсарі ц.о.'!P59+'слюсарі г.в.'!P59+зварювальник!L59+аварійки!J59</f>
        <v>0.42057861420832643</v>
      </c>
      <c r="G60" s="286">
        <f>'дератизація '!I59</f>
        <v>6.572721662209422E-3</v>
      </c>
      <c r="H60" s="286">
        <f>SUM(димовенти!Q59)</f>
        <v>6.2046196995893504E-2</v>
      </c>
      <c r="I60" s="286">
        <f>'під зими'!L59+майстерні!L59+покрівлі!N59+маляри!L59</f>
        <v>0.33782888010390844</v>
      </c>
      <c r="J60" s="286">
        <f>електрики!P59</f>
        <v>6.037874175171494E-2</v>
      </c>
      <c r="K60" s="287">
        <f t="shared" si="0"/>
        <v>2.5277566344176683</v>
      </c>
      <c r="L60" s="287">
        <v>3.2982668678253724E-2</v>
      </c>
      <c r="M60" s="287">
        <f t="shared" si="1"/>
        <v>2.560739303095922</v>
      </c>
      <c r="N60" s="287">
        <f t="shared" si="2"/>
        <v>3.0728871637151065</v>
      </c>
    </row>
    <row r="61" spans="1:14" ht="18" customHeight="1" x14ac:dyDescent="0.35">
      <c r="A61" s="284">
        <f t="shared" si="3"/>
        <v>55</v>
      </c>
      <c r="B61" s="284">
        <v>4</v>
      </c>
      <c r="C61" s="285" t="s">
        <v>2488</v>
      </c>
      <c r="D61" s="286">
        <f>SUM(сходові!N60)</f>
        <v>0.99356225452251934</v>
      </c>
      <c r="E61" s="286">
        <f>SUM(прибудинкова!M60)</f>
        <v>0.41452415011037519</v>
      </c>
      <c r="F61" s="286">
        <f>'слюсарі х.в.'!P60+'слюсарі кан'!P60+'слюсарі ц.о.'!P60+'слюсарі г.в.'!P60+зварювальник!L60+аварійки!J60</f>
        <v>0.23441659586924668</v>
      </c>
      <c r="G61" s="286">
        <f>'дератизація '!I60</f>
        <v>8.0373269114990958E-3</v>
      </c>
      <c r="H61" s="286">
        <f>SUM(димовенти!Q60)</f>
        <v>6.6360667323433889E-2</v>
      </c>
      <c r="I61" s="286">
        <f>'під зими'!L60+майстерні!L60+покрівлі!N60+маляри!L60</f>
        <v>0.32601864053662605</v>
      </c>
      <c r="J61" s="286">
        <f>електрики!P60</f>
        <v>7.2624394127372024E-2</v>
      </c>
      <c r="K61" s="287">
        <f t="shared" si="0"/>
        <v>2.1155440294010717</v>
      </c>
      <c r="L61" s="287">
        <v>2.8267331368726389E-2</v>
      </c>
      <c r="M61" s="287">
        <f t="shared" si="1"/>
        <v>2.1438113607697979</v>
      </c>
      <c r="N61" s="287">
        <f t="shared" si="2"/>
        <v>2.5725736329237576</v>
      </c>
    </row>
    <row r="62" spans="1:14" ht="18" customHeight="1" x14ac:dyDescent="0.35">
      <c r="A62" s="284">
        <f t="shared" si="3"/>
        <v>56</v>
      </c>
      <c r="B62" s="284">
        <v>4</v>
      </c>
      <c r="C62" s="285" t="s">
        <v>2489</v>
      </c>
      <c r="D62" s="286">
        <f>SUM(сходові!N61)</f>
        <v>0.91472773428551502</v>
      </c>
      <c r="E62" s="286">
        <f>SUM(прибудинкова!M61)</f>
        <v>0.40749041832252658</v>
      </c>
      <c r="F62" s="286">
        <f>'слюсарі х.в.'!P61+'слюсарі кан'!P61+'слюсарі ц.о.'!P61+'слюсарі г.в.'!P61+зварювальник!L61+аварійки!J61</f>
        <v>0.25181800284060291</v>
      </c>
      <c r="G62" s="286">
        <f>'дератизація '!I61</f>
        <v>8.3612215017778695E-3</v>
      </c>
      <c r="H62" s="286">
        <f>SUM(димовенти!Q61)</f>
        <v>6.6947426440228844E-2</v>
      </c>
      <c r="I62" s="286">
        <f>'під зими'!L61+майстерні!L61+покрівлі!N61+маляри!L61</f>
        <v>0.32182865730451227</v>
      </c>
      <c r="J62" s="286">
        <f>електрики!P61</f>
        <v>8.5154418621372435E-2</v>
      </c>
      <c r="K62" s="287">
        <f t="shared" si="0"/>
        <v>2.056327879316536</v>
      </c>
      <c r="L62" s="287">
        <v>2.7538010737594765E-2</v>
      </c>
      <c r="M62" s="287">
        <f t="shared" si="1"/>
        <v>2.0838658900541307</v>
      </c>
      <c r="N62" s="287">
        <f t="shared" si="2"/>
        <v>2.5006390680649568</v>
      </c>
    </row>
    <row r="63" spans="1:14" ht="18" customHeight="1" x14ac:dyDescent="0.35">
      <c r="A63" s="284">
        <f t="shared" si="3"/>
        <v>57</v>
      </c>
      <c r="B63" s="284">
        <v>4</v>
      </c>
      <c r="C63" s="285" t="s">
        <v>2832</v>
      </c>
      <c r="D63" s="286">
        <f>SUM(сходові!N62)</f>
        <v>1.6837512794915306</v>
      </c>
      <c r="E63" s="286">
        <f>SUM(прибудинкова!M62)</f>
        <v>0.13670310828300256</v>
      </c>
      <c r="F63" s="286">
        <f>'слюсарі х.в.'!P62+'слюсарі кан'!P62+'слюсарі ц.о.'!P62+'слюсарі г.в.'!P62+зварювальник!L62+аварійки!J62</f>
        <v>0.44498218401485423</v>
      </c>
      <c r="G63" s="286">
        <f>'дератизація '!I62</f>
        <v>6.8108283002588435E-3</v>
      </c>
      <c r="H63" s="286">
        <f>SUM(димовенти!Q62)</f>
        <v>5.5912063362659803E-2</v>
      </c>
      <c r="I63" s="286">
        <f>'під зими'!L62+майстерні!L62+покрівлі!N62+маляри!L62</f>
        <v>0.34996093894881841</v>
      </c>
      <c r="J63" s="286">
        <f>електрики!P62</f>
        <v>7.8060257967362975E-2</v>
      </c>
      <c r="K63" s="287">
        <f t="shared" si="0"/>
        <v>2.7561806603684875</v>
      </c>
      <c r="L63" s="287">
        <v>3.5967257096571226E-2</v>
      </c>
      <c r="M63" s="287">
        <f t="shared" si="1"/>
        <v>2.7921479174650585</v>
      </c>
      <c r="N63" s="287">
        <f t="shared" si="2"/>
        <v>3.3505775009580701</v>
      </c>
    </row>
    <row r="64" spans="1:14" ht="18" customHeight="1" x14ac:dyDescent="0.35">
      <c r="A64" s="284">
        <f t="shared" si="3"/>
        <v>58</v>
      </c>
      <c r="B64" s="284">
        <v>5</v>
      </c>
      <c r="C64" s="285" t="s">
        <v>2490</v>
      </c>
      <c r="D64" s="286">
        <f>SUM(сходові!N63)</f>
        <v>0.63255354806585951</v>
      </c>
      <c r="E64" s="286">
        <f>SUM(прибудинкова!M63)</f>
        <v>0.59978504760880091</v>
      </c>
      <c r="F64" s="286">
        <f>'слюсарі х.в.'!P63+'слюсарі кан'!P63+'слюсарі ц.о.'!P63+'слюсарі г.в.'!P63+зварювальник!L63+аварійки!J63</f>
        <v>0.45485842321433512</v>
      </c>
      <c r="G64" s="286">
        <f>'дератизація '!I63</f>
        <v>3.1712302974877616E-3</v>
      </c>
      <c r="H64" s="286">
        <f>SUM(димовенти!Q63)</f>
        <v>5.049799511160117E-2</v>
      </c>
      <c r="I64" s="286">
        <f>'під зими'!L63+майстерні!L63+покрівлі!N63+маляри!L63</f>
        <v>0.29320167127069535</v>
      </c>
      <c r="J64" s="286">
        <f>електрики!P63</f>
        <v>8.5171724257520037E-2</v>
      </c>
      <c r="K64" s="287">
        <f t="shared" si="0"/>
        <v>2.1192396398262998</v>
      </c>
      <c r="L64" s="287">
        <v>2.7781672930574652E-2</v>
      </c>
      <c r="M64" s="287">
        <f t="shared" si="1"/>
        <v>2.1470213127568742</v>
      </c>
      <c r="N64" s="287">
        <f t="shared" si="2"/>
        <v>2.576425575308249</v>
      </c>
    </row>
    <row r="65" spans="1:14" ht="18" customHeight="1" x14ac:dyDescent="0.35">
      <c r="A65" s="284">
        <f t="shared" si="3"/>
        <v>59</v>
      </c>
      <c r="B65" s="284">
        <v>4</v>
      </c>
      <c r="C65" s="285" t="s">
        <v>2491</v>
      </c>
      <c r="D65" s="286">
        <f>SUM(сходові!N64)</f>
        <v>0.79005254639128253</v>
      </c>
      <c r="E65" s="286">
        <f>SUM(прибудинкова!M64)</f>
        <v>0.63410605677930876</v>
      </c>
      <c r="F65" s="286">
        <f>'слюсарі х.в.'!P64+'слюсарі кан'!P64+'слюсарі ц.о.'!P64+'слюсарі г.в.'!P64+зварювальник!L64+аварійки!J64</f>
        <v>0.45708146088942625</v>
      </c>
      <c r="G65" s="286">
        <f>'дератизація '!I64</f>
        <v>5.4069823204066624E-3</v>
      </c>
      <c r="H65" s="286">
        <f>SUM(димовенти!Q64)</f>
        <v>5.2762691093036884E-2</v>
      </c>
      <c r="I65" s="286">
        <f>'під зими'!L64+майстерні!L64+покрівлі!N64+маляри!L64</f>
        <v>0.31847989884788314</v>
      </c>
      <c r="J65" s="286">
        <f>електрики!P64</f>
        <v>8.6602226384808592E-2</v>
      </c>
      <c r="K65" s="287">
        <f t="shared" si="0"/>
        <v>2.3444918627061528</v>
      </c>
      <c r="L65" s="287">
        <v>3.0433287263260222E-2</v>
      </c>
      <c r="M65" s="287">
        <f t="shared" si="1"/>
        <v>2.3749251499694131</v>
      </c>
      <c r="N65" s="287">
        <f t="shared" si="2"/>
        <v>2.8499101799632958</v>
      </c>
    </row>
    <row r="66" spans="1:14" ht="18" customHeight="1" x14ac:dyDescent="0.35">
      <c r="A66" s="284">
        <f t="shared" si="3"/>
        <v>60</v>
      </c>
      <c r="B66" s="284">
        <v>3</v>
      </c>
      <c r="C66" s="285" t="s">
        <v>2492</v>
      </c>
      <c r="D66" s="286">
        <f>SUM(сходові!N65)</f>
        <v>0.68631398759346374</v>
      </c>
      <c r="E66" s="286">
        <f>SUM(прибудинкова!M65)</f>
        <v>1.2505262245700799</v>
      </c>
      <c r="F66" s="286">
        <f>'слюсарі х.в.'!P65+'слюсарі кан'!P65+'слюсарі ц.о.'!P65+'слюсарі г.в.'!P65+зварювальник!L65+аварійки!J65</f>
        <v>0.21829070743192117</v>
      </c>
      <c r="G66" s="286">
        <f>'дератизація '!I65</f>
        <v>8.5815443407890289E-3</v>
      </c>
      <c r="H66" s="286">
        <f>SUM(димовенти!Q65)</f>
        <v>4.570970085475793E-2</v>
      </c>
      <c r="I66" s="286">
        <f>'під зими'!L65+майстерні!L65+покрівлі!N65+маляри!L65</f>
        <v>0.35358709029987773</v>
      </c>
      <c r="J66" s="286">
        <f>електрики!P65</f>
        <v>6.1012817118696439E-2</v>
      </c>
      <c r="K66" s="287">
        <f t="shared" si="0"/>
        <v>2.6240220722095859</v>
      </c>
      <c r="L66" s="287">
        <v>3.4508775892506005E-2</v>
      </c>
      <c r="M66" s="287">
        <f t="shared" si="1"/>
        <v>2.6585308481020919</v>
      </c>
      <c r="N66" s="287">
        <f t="shared" si="2"/>
        <v>3.1902370177225103</v>
      </c>
    </row>
    <row r="67" spans="1:14" ht="18" customHeight="1" x14ac:dyDescent="0.35">
      <c r="A67" s="284">
        <f t="shared" si="3"/>
        <v>61</v>
      </c>
      <c r="B67" s="284">
        <v>4</v>
      </c>
      <c r="C67" s="285" t="s">
        <v>2493</v>
      </c>
      <c r="D67" s="286">
        <f>SUM(сходові!N66)</f>
        <v>1.0938115493700655</v>
      </c>
      <c r="E67" s="286">
        <f>SUM(прибудинкова!M66)</f>
        <v>0.56262225531142174</v>
      </c>
      <c r="F67" s="286">
        <f>'слюсарі х.в.'!P66+'слюсарі кан'!P66+'слюсарі ц.о.'!P66+'слюсарі г.в.'!P66+зварювальник!L66+аварійки!J66</f>
        <v>0.22481969128483531</v>
      </c>
      <c r="G67" s="286">
        <f>'дератизація '!I66</f>
        <v>6.0604684946431809E-3</v>
      </c>
      <c r="H67" s="286">
        <f>SUM(димовенти!Q66)</f>
        <v>5.3145669812350776E-2</v>
      </c>
      <c r="I67" s="286">
        <f>'під зими'!L66+майстерні!L66+покрівлі!N66+маляри!L66</f>
        <v>0.32316089854142449</v>
      </c>
      <c r="J67" s="286">
        <f>електрики!P66</f>
        <v>6.5714064996676008E-2</v>
      </c>
      <c r="K67" s="287">
        <f t="shared" si="0"/>
        <v>2.3293345978114171</v>
      </c>
      <c r="L67" s="287">
        <v>3.0740551506422076E-2</v>
      </c>
      <c r="M67" s="287">
        <f t="shared" si="1"/>
        <v>2.3600751493178391</v>
      </c>
      <c r="N67" s="287">
        <f t="shared" si="2"/>
        <v>2.832090179181407</v>
      </c>
    </row>
    <row r="68" spans="1:14" ht="18" customHeight="1" x14ac:dyDescent="0.35">
      <c r="A68" s="284">
        <f t="shared" si="3"/>
        <v>62</v>
      </c>
      <c r="B68" s="284">
        <v>3</v>
      </c>
      <c r="C68" s="285" t="s">
        <v>2494</v>
      </c>
      <c r="D68" s="286">
        <f>SUM(сходові!N67)</f>
        <v>0</v>
      </c>
      <c r="E68" s="286">
        <f>SUM(прибудинкова!M67)</f>
        <v>1.471832297613477</v>
      </c>
      <c r="F68" s="286">
        <f>'слюсарі х.в.'!P67+'слюсарі кан'!P67+'слюсарі ц.о.'!P67+'слюсарі г.в.'!P67+зварювальник!L67+аварійки!J67</f>
        <v>0.30994290818242753</v>
      </c>
      <c r="G68" s="286">
        <f>'дератизація '!I67</f>
        <v>1.5196537201684604E-2</v>
      </c>
      <c r="H68" s="286">
        <f>SUM(димовенти!Q67)</f>
        <v>7.4748077556828108E-2</v>
      </c>
      <c r="I68" s="286">
        <f>'під зими'!L67+майстерні!L67+покрівлі!N67+маляри!L67</f>
        <v>0.45571479836324369</v>
      </c>
      <c r="J68" s="286">
        <f>електрики!P67</f>
        <v>0.12700772903721158</v>
      </c>
      <c r="K68" s="287">
        <f t="shared" si="0"/>
        <v>2.4544423479548723</v>
      </c>
      <c r="L68" s="287">
        <v>3.3020839634229748E-2</v>
      </c>
      <c r="M68" s="287">
        <f t="shared" si="1"/>
        <v>2.487463187589102</v>
      </c>
      <c r="N68" s="287">
        <f t="shared" si="2"/>
        <v>2.9849558251069221</v>
      </c>
    </row>
    <row r="69" spans="1:14" ht="18" customHeight="1" x14ac:dyDescent="0.35">
      <c r="A69" s="284">
        <f t="shared" si="3"/>
        <v>63</v>
      </c>
      <c r="B69" s="284">
        <v>3</v>
      </c>
      <c r="C69" s="285" t="s">
        <v>2833</v>
      </c>
      <c r="D69" s="286">
        <f>SUM(сходові!N68)</f>
        <v>0.85961479552289721</v>
      </c>
      <c r="E69" s="286">
        <f>SUM(прибудинкова!M68)</f>
        <v>0.97810888661519857</v>
      </c>
      <c r="F69" s="286">
        <f>'слюсарі х.в.'!P68+'слюсарі кан'!P68+'слюсарі ц.о.'!P68+'слюсарі г.в.'!P68+зварювальник!L68+аварійки!J68</f>
        <v>0.25042589786686886</v>
      </c>
      <c r="G69" s="286">
        <f>'дератизація '!I68</f>
        <v>3.4043344805134404E-3</v>
      </c>
      <c r="H69" s="286">
        <f>SUM(димовенти!Q68)</f>
        <v>7.9175847004797684E-2</v>
      </c>
      <c r="I69" s="286">
        <f>'під зими'!L68+майстерні!L68+покрівлі!N68+маляри!L68</f>
        <v>0.31316306638912439</v>
      </c>
      <c r="J69" s="286">
        <f>електрики!P68</f>
        <v>8.4152022122754813E-2</v>
      </c>
      <c r="K69" s="287">
        <f t="shared" si="0"/>
        <v>2.5680448500021544</v>
      </c>
      <c r="L69" s="287">
        <v>3.4184217002639627E-2</v>
      </c>
      <c r="M69" s="287">
        <f t="shared" si="1"/>
        <v>2.6022290670047941</v>
      </c>
      <c r="N69" s="287">
        <f t="shared" si="2"/>
        <v>3.1226748804057527</v>
      </c>
    </row>
    <row r="70" spans="1:14" ht="18" customHeight="1" x14ac:dyDescent="0.35">
      <c r="A70" s="284">
        <f t="shared" si="3"/>
        <v>64</v>
      </c>
      <c r="B70" s="284">
        <v>4</v>
      </c>
      <c r="C70" s="285" t="s">
        <v>2495</v>
      </c>
      <c r="D70" s="286">
        <f>SUM(сходові!N69)</f>
        <v>0.88327280280555787</v>
      </c>
      <c r="E70" s="286">
        <f>SUM(прибудинкова!M69)</f>
        <v>0.48410012593538965</v>
      </c>
      <c r="F70" s="286">
        <f>'слюсарі х.в.'!P69+'слюсарі кан'!P69+'слюсарі ц.о.'!P69+'слюсарі г.в.'!P69+зварювальник!L69+аварійки!J69</f>
        <v>0.42830246614380385</v>
      </c>
      <c r="G70" s="286">
        <f>'дератизація '!I69</f>
        <v>6.6800511042160978E-3</v>
      </c>
      <c r="H70" s="286">
        <f>SUM(димовенти!Q69)</f>
        <v>5.3223100286174899E-2</v>
      </c>
      <c r="I70" s="286">
        <f>'під зими'!L69+майстерні!L69+покрівлі!N69+маляри!L69</f>
        <v>0.31746224520970889</v>
      </c>
      <c r="J70" s="286">
        <f>електрики!P69</f>
        <v>6.5855544780021591E-2</v>
      </c>
      <c r="K70" s="287">
        <f t="shared" si="0"/>
        <v>2.2388963362648728</v>
      </c>
      <c r="L70" s="287">
        <v>2.9200775565956683E-2</v>
      </c>
      <c r="M70" s="287">
        <f t="shared" si="1"/>
        <v>2.2680971118308295</v>
      </c>
      <c r="N70" s="287">
        <f t="shared" si="2"/>
        <v>2.7217165341969953</v>
      </c>
    </row>
    <row r="71" spans="1:14" ht="18" customHeight="1" x14ac:dyDescent="0.35">
      <c r="A71" s="284">
        <f t="shared" si="3"/>
        <v>65</v>
      </c>
      <c r="B71" s="284">
        <v>3</v>
      </c>
      <c r="C71" s="285" t="s">
        <v>2496</v>
      </c>
      <c r="D71" s="286">
        <f>SUM(сходові!N70)</f>
        <v>0.88108307357297611</v>
      </c>
      <c r="E71" s="286">
        <f>SUM(прибудинкова!M70)</f>
        <v>1.2994834157381616</v>
      </c>
      <c r="F71" s="286">
        <f>'слюсарі х.в.'!P70+'слюсарі кан'!P70+'слюсарі ц.о.'!P70+'слюсарі г.в.'!P70+зварювальник!L70+аварійки!J70</f>
        <v>0.25021972339153287</v>
      </c>
      <c r="G71" s="286">
        <f>'дератизація '!I70</f>
        <v>3.847493036211699E-3</v>
      </c>
      <c r="H71" s="286">
        <f>SUM(димовенти!Q70)</f>
        <v>3.8379202097570918E-2</v>
      </c>
      <c r="I71" s="286">
        <f>'під зими'!L70+майстерні!L70+покрівлі!N70+маляри!L70</f>
        <v>0.33462130073179686</v>
      </c>
      <c r="J71" s="286">
        <f>електрики!P70</f>
        <v>8.4003564516410112E-2</v>
      </c>
      <c r="K71" s="287">
        <f t="shared" ref="K71:K134" si="4">SUM(D71,E71,F71,G71,H71,I71,J71)</f>
        <v>2.8916377730846601</v>
      </c>
      <c r="L71" s="287">
        <v>3.7751943006036237E-2</v>
      </c>
      <c r="M71" s="287">
        <f t="shared" ref="M71:M134" si="5">SUM(L71+K71)</f>
        <v>2.9293897160906965</v>
      </c>
      <c r="N71" s="287">
        <f t="shared" ref="N71:N134" si="6">M71*1.2</f>
        <v>3.5152676593088357</v>
      </c>
    </row>
    <row r="72" spans="1:14" ht="18" customHeight="1" x14ac:dyDescent="0.35">
      <c r="A72" s="284">
        <f t="shared" ref="A72:A135" si="7">A71+1</f>
        <v>66</v>
      </c>
      <c r="B72" s="284">
        <v>4</v>
      </c>
      <c r="C72" s="285" t="s">
        <v>2497</v>
      </c>
      <c r="D72" s="286">
        <f>SUM(сходові!N71)</f>
        <v>0.86261814228612421</v>
      </c>
      <c r="E72" s="286">
        <f>SUM(прибудинкова!M71)</f>
        <v>0.75057888285333607</v>
      </c>
      <c r="F72" s="286">
        <f>'слюсарі х.в.'!P71+'слюсарі кан'!P71+'слюсарі ц.о.'!P71+'слюсарі г.в.'!P71+зварювальник!L71+аварійки!J71</f>
        <v>0.22369960883054557</v>
      </c>
      <c r="G72" s="286">
        <f>'дератизація '!I71</f>
        <v>5.3038843906938601E-3</v>
      </c>
      <c r="H72" s="286">
        <f>SUM(димовенти!Q71)</f>
        <v>9.524968830152887E-2</v>
      </c>
      <c r="I72" s="286">
        <f>'під зими'!L71+майстерні!L71+покрівлі!N71+маляри!L71</f>
        <v>0.33353045142558213</v>
      </c>
      <c r="J72" s="286">
        <f>електрики!P71</f>
        <v>6.4907540523646182E-2</v>
      </c>
      <c r="K72" s="287">
        <f t="shared" si="4"/>
        <v>2.3358881986114568</v>
      </c>
      <c r="L72" s="287">
        <v>3.1492107574045525E-2</v>
      </c>
      <c r="M72" s="287">
        <f t="shared" si="5"/>
        <v>2.3673803061855025</v>
      </c>
      <c r="N72" s="287">
        <f t="shared" si="6"/>
        <v>2.8408563674226031</v>
      </c>
    </row>
    <row r="73" spans="1:14" ht="18" customHeight="1" x14ac:dyDescent="0.35">
      <c r="A73" s="284">
        <f t="shared" si="7"/>
        <v>67</v>
      </c>
      <c r="B73" s="284">
        <v>5</v>
      </c>
      <c r="C73" s="285" t="s">
        <v>2498</v>
      </c>
      <c r="D73" s="286">
        <f>SUM(сходові!N72)</f>
        <v>0.79551413540070048</v>
      </c>
      <c r="E73" s="286">
        <f>SUM(прибудинкова!M72)</f>
        <v>0.19941288066919358</v>
      </c>
      <c r="F73" s="286">
        <f>'слюсарі х.в.'!P72+'слюсарі кан'!P72+'слюсарі ц.о.'!P72+'слюсарі г.в.'!P72+зварювальник!L72+аварійки!J72</f>
        <v>0.41868421579417781</v>
      </c>
      <c r="G73" s="286">
        <f>'дератизація '!I72</f>
        <v>2.1271729185727358E-3</v>
      </c>
      <c r="H73" s="286">
        <f>SUM(димовенти!Q72)</f>
        <v>3.1439514831649223E-2</v>
      </c>
      <c r="I73" s="286">
        <f>'під зими'!L72+майстерні!L72+покрівлі!N72+маляри!L72</f>
        <v>0.2955024746555498</v>
      </c>
      <c r="J73" s="286">
        <f>електрики!P72</f>
        <v>5.912419225210671E-2</v>
      </c>
      <c r="K73" s="287">
        <f t="shared" si="4"/>
        <v>1.8018045865219505</v>
      </c>
      <c r="L73" s="287">
        <v>2.3274471071231151E-2</v>
      </c>
      <c r="M73" s="287">
        <f t="shared" si="5"/>
        <v>1.8250790575931817</v>
      </c>
      <c r="N73" s="287">
        <f t="shared" si="6"/>
        <v>2.1900948691118178</v>
      </c>
    </row>
    <row r="74" spans="1:14" ht="18" customHeight="1" x14ac:dyDescent="0.35">
      <c r="A74" s="284">
        <f t="shared" si="7"/>
        <v>68</v>
      </c>
      <c r="B74" s="284">
        <v>3</v>
      </c>
      <c r="C74" s="285" t="s">
        <v>2499</v>
      </c>
      <c r="D74" s="286">
        <f>SUM(сходові!N73)</f>
        <v>0.75072115595268885</v>
      </c>
      <c r="E74" s="286">
        <f>SUM(прибудинкова!M73)</f>
        <v>1.3953628586197984</v>
      </c>
      <c r="F74" s="286">
        <f>'слюсарі х.в.'!P73+'слюсарі кан'!P73+'слюсарі ц.о.'!P73+'слюсарі г.в.'!P73+зварювальник!L73+аварійки!J73</f>
        <v>0.2147446452498602</v>
      </c>
      <c r="G74" s="286">
        <f>'дератизація '!I73</f>
        <v>9.2465753424657536E-3</v>
      </c>
      <c r="H74" s="286">
        <f>SUM(димовенти!Q73)</f>
        <v>5.9327299493617834E-2</v>
      </c>
      <c r="I74" s="286">
        <f>'під зими'!L73+майстерні!L73+покрівлі!N73+маляри!L73</f>
        <v>0.36717173365194222</v>
      </c>
      <c r="J74" s="286">
        <f>електрики!P73</f>
        <v>5.8459446229111978E-2</v>
      </c>
      <c r="K74" s="287">
        <f t="shared" si="4"/>
        <v>2.8550337145394855</v>
      </c>
      <c r="L74" s="287">
        <v>3.7656679408582416E-2</v>
      </c>
      <c r="M74" s="287">
        <f t="shared" si="5"/>
        <v>2.8926903939480679</v>
      </c>
      <c r="N74" s="287">
        <f t="shared" si="6"/>
        <v>3.4712284727376814</v>
      </c>
    </row>
    <row r="75" spans="1:14" ht="18" customHeight="1" x14ac:dyDescent="0.35">
      <c r="A75" s="284">
        <f t="shared" si="7"/>
        <v>69</v>
      </c>
      <c r="B75" s="284">
        <v>5</v>
      </c>
      <c r="C75" s="285" t="s">
        <v>2834</v>
      </c>
      <c r="D75" s="286">
        <f>SUM(сходові!N74)</f>
        <v>0.65865907507127019</v>
      </c>
      <c r="E75" s="286">
        <f>SUM(прибудинкова!M74)</f>
        <v>0.3539080354767184</v>
      </c>
      <c r="F75" s="286">
        <f>'слюсарі х.в.'!P74+'слюсарі кан'!P74+'слюсарі ц.о.'!P74+'слюсарі г.в.'!P74+зварювальник!L74+аварійки!J74</f>
        <v>0.43408126342801479</v>
      </c>
      <c r="G75" s="286">
        <f>'дератизація '!I74</f>
        <v>6.7184035476718397E-3</v>
      </c>
      <c r="H75" s="286">
        <f>SUM(димовенти!Q74)</f>
        <v>3.9647025783922013E-2</v>
      </c>
      <c r="I75" s="286">
        <f>'під зими'!L74+майстерні!L74+покрівлі!N74+маляри!L74</f>
        <v>0.29368150651692609</v>
      </c>
      <c r="J75" s="286">
        <f>електрики!P74</f>
        <v>7.0210961517651424E-2</v>
      </c>
      <c r="K75" s="287">
        <f t="shared" si="4"/>
        <v>1.8569062713421747</v>
      </c>
      <c r="L75" s="287">
        <v>2.382710728203552E-2</v>
      </c>
      <c r="M75" s="287">
        <f t="shared" si="5"/>
        <v>1.8807333786242102</v>
      </c>
      <c r="N75" s="287">
        <f t="shared" si="6"/>
        <v>2.2568800543490521</v>
      </c>
    </row>
    <row r="76" spans="1:14" ht="18" customHeight="1" x14ac:dyDescent="0.35">
      <c r="A76" s="284">
        <f t="shared" si="7"/>
        <v>70</v>
      </c>
      <c r="B76" s="284">
        <v>4</v>
      </c>
      <c r="C76" s="285" t="s">
        <v>2500</v>
      </c>
      <c r="D76" s="286">
        <f>SUM(сходові!N75)</f>
        <v>0.83790968944413169</v>
      </c>
      <c r="E76" s="286">
        <f>SUM(прибудинкова!M75)</f>
        <v>1.0768971510249616</v>
      </c>
      <c r="F76" s="286">
        <f>'слюсарі х.в.'!P75+'слюсарі кан'!P75+'слюсарі ц.о.'!P75+'слюсарі г.в.'!P75+зварювальник!L75+аварійки!J75</f>
        <v>0.45046231216928034</v>
      </c>
      <c r="G76" s="286">
        <f>'дератизація '!I75</f>
        <v>4.5391158834193288E-3</v>
      </c>
      <c r="H76" s="286">
        <f>SUM(димовенти!Q75)</f>
        <v>5.8338112558273855E-2</v>
      </c>
      <c r="I76" s="286">
        <f>'під зими'!L75+майстерні!L75+покрівлі!N75+маляри!L75</f>
        <v>0.3034807143466024</v>
      </c>
      <c r="J76" s="286">
        <f>електрики!P75</f>
        <v>8.1857778177405194E-2</v>
      </c>
      <c r="K76" s="287">
        <f t="shared" si="4"/>
        <v>2.8134848736040738</v>
      </c>
      <c r="L76" s="287">
        <v>3.6473372195481302E-2</v>
      </c>
      <c r="M76" s="287">
        <f t="shared" si="5"/>
        <v>2.8499582457995549</v>
      </c>
      <c r="N76" s="287">
        <f t="shared" si="6"/>
        <v>3.419949894959466</v>
      </c>
    </row>
    <row r="77" spans="1:14" ht="18" customHeight="1" x14ac:dyDescent="0.35">
      <c r="A77" s="284">
        <f t="shared" si="7"/>
        <v>71</v>
      </c>
      <c r="B77" s="284">
        <v>3</v>
      </c>
      <c r="C77" s="285" t="s">
        <v>2501</v>
      </c>
      <c r="D77" s="286">
        <f>SUM(сходові!N76)</f>
        <v>1.2923907030105204</v>
      </c>
      <c r="E77" s="286">
        <f>SUM(прибудинкова!M76)</f>
        <v>0.47576327621153486</v>
      </c>
      <c r="F77" s="286">
        <f>'слюсарі х.в.'!P76+'слюсарі кан'!P76+'слюсарі ц.о.'!P76+'слюсарі г.в.'!P76+зварювальник!L76+аварійки!J76</f>
        <v>0.2145890627809541</v>
      </c>
      <c r="G77" s="286">
        <f>'дератизація '!I76</f>
        <v>7.7529021558872292E-3</v>
      </c>
      <c r="H77" s="286">
        <f>SUM(димовенти!Q76)</f>
        <v>5.496115064566235E-2</v>
      </c>
      <c r="I77" s="286">
        <f>'під зими'!L76+майстерні!L76+покрівлі!N76+маляри!L76</f>
        <v>0.32292855812203924</v>
      </c>
      <c r="J77" s="286">
        <f>електрики!P76</f>
        <v>5.8347417808109064E-2</v>
      </c>
      <c r="K77" s="287">
        <f t="shared" si="4"/>
        <v>2.4267330707347075</v>
      </c>
      <c r="L77" s="287">
        <v>3.2027259843068423E-2</v>
      </c>
      <c r="M77" s="287">
        <f t="shared" si="5"/>
        <v>2.4587603305777757</v>
      </c>
      <c r="N77" s="287">
        <f t="shared" si="6"/>
        <v>2.9505123966933309</v>
      </c>
    </row>
    <row r="78" spans="1:14" ht="18" customHeight="1" x14ac:dyDescent="0.35">
      <c r="A78" s="284">
        <f t="shared" si="7"/>
        <v>72</v>
      </c>
      <c r="B78" s="284">
        <v>4</v>
      </c>
      <c r="C78" s="285" t="s">
        <v>2502</v>
      </c>
      <c r="D78" s="286">
        <f>SUM(сходові!N77)</f>
        <v>1.1852129826175146</v>
      </c>
      <c r="E78" s="286">
        <f>SUM(прибудинкова!M77)</f>
        <v>0.42834272770930037</v>
      </c>
      <c r="F78" s="286">
        <f>'слюсарі х.в.'!P77+'слюсарі кан'!P77+'слюсарі ц.о.'!P77+'слюсарі г.в.'!P77+зварювальник!L77+аварійки!J77</f>
        <v>0.43713833265628044</v>
      </c>
      <c r="G78" s="286">
        <f>'дератизація '!I77</f>
        <v>4.4901552745317749E-3</v>
      </c>
      <c r="H78" s="286">
        <f>SUM(димовенти!Q77)</f>
        <v>5.7853377056157826E-2</v>
      </c>
      <c r="I78" s="286">
        <f>'під зими'!L77+майстерні!L77+покрівлі!N77+маляри!L77</f>
        <v>0.30858997730873833</v>
      </c>
      <c r="J78" s="286">
        <f>електрики!P77</f>
        <v>7.2412229057286448E-2</v>
      </c>
      <c r="K78" s="287">
        <f t="shared" si="4"/>
        <v>2.4940397816798097</v>
      </c>
      <c r="L78" s="287">
        <v>3.2538642572057519E-2</v>
      </c>
      <c r="M78" s="287">
        <f t="shared" si="5"/>
        <v>2.5265784242518672</v>
      </c>
      <c r="N78" s="287">
        <f t="shared" si="6"/>
        <v>3.0318941091022404</v>
      </c>
    </row>
    <row r="79" spans="1:14" ht="18" customHeight="1" x14ac:dyDescent="0.35">
      <c r="A79" s="284">
        <f t="shared" si="7"/>
        <v>73</v>
      </c>
      <c r="B79" s="284">
        <v>5</v>
      </c>
      <c r="C79" s="285" t="s">
        <v>2503</v>
      </c>
      <c r="D79" s="286">
        <f>SUM(сходові!N78)</f>
        <v>0.79928677028739947</v>
      </c>
      <c r="E79" s="286">
        <f>SUM(прибудинкова!M78)</f>
        <v>3.8127101299468398E-2</v>
      </c>
      <c r="F79" s="286">
        <f>'слюсарі х.в.'!P78+'слюсарі кан'!P78+'слюсарі ц.о.'!P78+'слюсарі г.в.'!P78+зварювальник!L78+аварійки!J78</f>
        <v>0.68682718199875359</v>
      </c>
      <c r="G79" s="286">
        <f>'дератизація '!I78</f>
        <v>3.4000295333727116E-3</v>
      </c>
      <c r="H79" s="286">
        <f>SUM(димовенти!Q78)</f>
        <v>4.1584785785420297E-2</v>
      </c>
      <c r="I79" s="286">
        <f>'під зими'!L78+майстерні!L78+покрівлі!N78+маляри!L78</f>
        <v>0.29992319618857294</v>
      </c>
      <c r="J79" s="286">
        <f>електрики!P78</f>
        <v>6.6798463514599601E-2</v>
      </c>
      <c r="K79" s="287">
        <f t="shared" si="4"/>
        <v>1.9359475286075869</v>
      </c>
      <c r="L79" s="287">
        <v>2.1951962119665658E-2</v>
      </c>
      <c r="M79" s="287">
        <f t="shared" si="5"/>
        <v>1.9578994907272524</v>
      </c>
      <c r="N79" s="287">
        <f t="shared" si="6"/>
        <v>2.349479388872703</v>
      </c>
    </row>
    <row r="80" spans="1:14" ht="18" customHeight="1" x14ac:dyDescent="0.35">
      <c r="A80" s="284">
        <f t="shared" si="7"/>
        <v>74</v>
      </c>
      <c r="B80" s="284">
        <v>2</v>
      </c>
      <c r="C80" s="285" t="s">
        <v>2504</v>
      </c>
      <c r="D80" s="286">
        <f>SUM(сходові!N79)</f>
        <v>0</v>
      </c>
      <c r="E80" s="286">
        <f>SUM(прибудинкова!M79)</f>
        <v>0.10261716001697793</v>
      </c>
      <c r="F80" s="286">
        <f>'слюсарі х.в.'!P79+'слюсарі кан'!P79+'слюсарі ц.о.'!P79+'слюсарі г.в.'!P79+зварювальник!L79+аварійки!J79</f>
        <v>0.34687702932991771</v>
      </c>
      <c r="G80" s="286">
        <f>'дератизація '!I79</f>
        <v>1.0441426146010185E-2</v>
      </c>
      <c r="H80" s="286">
        <f>SUM(димовенти!Q79)</f>
        <v>9.6267947805869919E-2</v>
      </c>
      <c r="I80" s="286">
        <f>'під зими'!L79+майстерні!L79+покрівлі!N79+маляри!L79</f>
        <v>0.41775414721222665</v>
      </c>
      <c r="J80" s="286">
        <f>електрики!P79</f>
        <v>0.15360244309706908</v>
      </c>
      <c r="K80" s="287">
        <f t="shared" si="4"/>
        <v>1.1275601536080715</v>
      </c>
      <c r="L80" s="287">
        <v>1.6462657000073322E-2</v>
      </c>
      <c r="M80" s="287">
        <f t="shared" si="5"/>
        <v>1.1440228106081447</v>
      </c>
      <c r="N80" s="287">
        <f t="shared" si="6"/>
        <v>1.3728273727297735</v>
      </c>
    </row>
    <row r="81" spans="1:14" ht="18" customHeight="1" x14ac:dyDescent="0.35">
      <c r="A81" s="284">
        <f t="shared" si="7"/>
        <v>75</v>
      </c>
      <c r="B81" s="284">
        <v>3</v>
      </c>
      <c r="C81" s="285" t="s">
        <v>2505</v>
      </c>
      <c r="D81" s="286">
        <f>SUM(сходові!N80)</f>
        <v>0.79258323506500017</v>
      </c>
      <c r="E81" s="286">
        <f>SUM(прибудинкова!M80)</f>
        <v>0.17497393981225839</v>
      </c>
      <c r="F81" s="286">
        <f>'слюсарі х.в.'!P80+'слюсарі кан'!P80+'слюсарі ц.о.'!P80+'слюсарі г.в.'!P80+зварювальник!L80+аварійки!J80</f>
        <v>0.43196989888890303</v>
      </c>
      <c r="G81" s="286">
        <f>'дератизація '!I80</f>
        <v>6.1706239646604081E-3</v>
      </c>
      <c r="H81" s="286">
        <f>SUM(димовенти!Q80)</f>
        <v>5.2357366972758571E-2</v>
      </c>
      <c r="I81" s="286">
        <f>'під зими'!L80+майстерні!L80+покрівлі!N80+маляри!L80</f>
        <v>0.33499628825535638</v>
      </c>
      <c r="J81" s="286">
        <f>електрики!P80</f>
        <v>6.839666789605775E-2</v>
      </c>
      <c r="K81" s="287">
        <f t="shared" si="4"/>
        <v>1.8614480208549946</v>
      </c>
      <c r="L81" s="287">
        <v>2.4341978568745759E-2</v>
      </c>
      <c r="M81" s="287">
        <f t="shared" si="5"/>
        <v>1.8857899994237404</v>
      </c>
      <c r="N81" s="287">
        <f t="shared" si="6"/>
        <v>2.2629479993084884</v>
      </c>
    </row>
    <row r="82" spans="1:14" ht="18" customHeight="1" x14ac:dyDescent="0.35">
      <c r="A82" s="284">
        <f t="shared" si="7"/>
        <v>76</v>
      </c>
      <c r="B82" s="284">
        <v>3</v>
      </c>
      <c r="C82" s="285" t="s">
        <v>2506</v>
      </c>
      <c r="D82" s="286">
        <f>SUM(сходові!N81)</f>
        <v>0.57451937502590245</v>
      </c>
      <c r="E82" s="286">
        <f>SUM(прибудинкова!M81)</f>
        <v>0.53522860400348127</v>
      </c>
      <c r="F82" s="286">
        <f>'слюсарі х.в.'!P81+'слюсарі кан'!P81+'слюсарі ц.о.'!P81+'слюсарі г.в.'!P81+зварювальник!L81+аварійки!J81</f>
        <v>0.2319741209617146</v>
      </c>
      <c r="G82" s="286">
        <f>'дератизація '!I81</f>
        <v>4.5300261096605744E-3</v>
      </c>
      <c r="H82" s="286">
        <f>SUM(димовенти!Q81)</f>
        <v>5.9298938625197056E-2</v>
      </c>
      <c r="I82" s="286">
        <f>'під зими'!L81+майстерні!L81+покрівлі!N81+маляри!L81</f>
        <v>0.34842505945719016</v>
      </c>
      <c r="J82" s="286">
        <f>електрики!P81</f>
        <v>7.0865670222590368E-2</v>
      </c>
      <c r="K82" s="287">
        <f t="shared" si="4"/>
        <v>1.8248417944057365</v>
      </c>
      <c r="L82" s="287">
        <v>2.4444449044450756E-2</v>
      </c>
      <c r="M82" s="287">
        <f t="shared" si="5"/>
        <v>1.8492862434501873</v>
      </c>
      <c r="N82" s="287">
        <f t="shared" si="6"/>
        <v>2.2191434921402249</v>
      </c>
    </row>
    <row r="83" spans="1:14" ht="18" customHeight="1" x14ac:dyDescent="0.35">
      <c r="A83" s="284">
        <f t="shared" si="7"/>
        <v>77</v>
      </c>
      <c r="B83" s="284">
        <v>3</v>
      </c>
      <c r="C83" s="285" t="s">
        <v>2507</v>
      </c>
      <c r="D83" s="286">
        <f>SUM(сходові!N82)</f>
        <v>0.77939539987231943</v>
      </c>
      <c r="E83" s="286">
        <f>SUM(прибудинкова!M82)</f>
        <v>0.41427879035729653</v>
      </c>
      <c r="F83" s="286">
        <f>'слюсарі х.в.'!P82+'слюсарі кан'!P82+'слюсарі ц.о.'!P82+'слюсарі г.в.'!P82+зварювальник!L82+аварійки!J82</f>
        <v>0.42671969117391328</v>
      </c>
      <c r="G83" s="286">
        <f>'дератизація '!I82</f>
        <v>5.6823073611708989E-3</v>
      </c>
      <c r="H83" s="286">
        <f>SUM(димовенти!Q82)</f>
        <v>5.4662500483882527E-2</v>
      </c>
      <c r="I83" s="286">
        <f>'під зими'!L82+майстерні!L82+покрівлі!N82+маляри!L82</f>
        <v>0.34252095570721386</v>
      </c>
      <c r="J83" s="286">
        <f>електрики!P82</f>
        <v>6.4757406921209917E-2</v>
      </c>
      <c r="K83" s="287">
        <f t="shared" si="4"/>
        <v>2.0880170518770065</v>
      </c>
      <c r="L83" s="287">
        <v>2.7257877455168056E-2</v>
      </c>
      <c r="M83" s="287">
        <f t="shared" si="5"/>
        <v>2.1152749293321746</v>
      </c>
      <c r="N83" s="287">
        <f t="shared" si="6"/>
        <v>2.5383299151986094</v>
      </c>
    </row>
    <row r="84" spans="1:14" ht="18" customHeight="1" x14ac:dyDescent="0.35">
      <c r="A84" s="284">
        <f t="shared" si="7"/>
        <v>78</v>
      </c>
      <c r="B84" s="284">
        <v>3</v>
      </c>
      <c r="C84" s="285" t="s">
        <v>2508</v>
      </c>
      <c r="D84" s="286">
        <f>SUM(сходові!N83)</f>
        <v>1.177529008035608</v>
      </c>
      <c r="E84" s="286">
        <f>SUM(прибудинкова!M83)</f>
        <v>0.16849991485809684</v>
      </c>
      <c r="F84" s="286">
        <f>'слюсарі х.в.'!P83+'слюсарі кан'!P83+'слюсарі ц.о.'!P83+'слюсарі г.в.'!P83+зварювальник!L83+аварійки!J83</f>
        <v>0.44145303322141638</v>
      </c>
      <c r="G84" s="286">
        <f>'дератизація '!I83</f>
        <v>6.473288814691152E-3</v>
      </c>
      <c r="H84" s="286">
        <f>SUM(димовенти!Q83)</f>
        <v>5.4926378255618802E-2</v>
      </c>
      <c r="I84" s="286">
        <f>'під зими'!L83+майстерні!L83+покрівлі!N83+маляри!L83</f>
        <v>0.31475829629678187</v>
      </c>
      <c r="J84" s="286">
        <f>електрики!P83</f>
        <v>7.534129696726409E-2</v>
      </c>
      <c r="K84" s="287">
        <f t="shared" si="4"/>
        <v>2.2389812164494769</v>
      </c>
      <c r="L84" s="287">
        <v>2.9148769969168153E-2</v>
      </c>
      <c r="M84" s="287">
        <f t="shared" si="5"/>
        <v>2.268129986418645</v>
      </c>
      <c r="N84" s="287">
        <f t="shared" si="6"/>
        <v>2.7217559837023741</v>
      </c>
    </row>
    <row r="85" spans="1:14" ht="18" customHeight="1" x14ac:dyDescent="0.35">
      <c r="A85" s="284">
        <f t="shared" si="7"/>
        <v>79</v>
      </c>
      <c r="B85" s="284">
        <v>3</v>
      </c>
      <c r="C85" s="285" t="s">
        <v>2509</v>
      </c>
      <c r="D85" s="286">
        <f>SUM(сходові!N84)</f>
        <v>1.1513769102990032</v>
      </c>
      <c r="E85" s="286">
        <f>SUM(прибудинкова!M84)</f>
        <v>0.24208168452982815</v>
      </c>
      <c r="F85" s="286">
        <f>'слюсарі х.в.'!P84+'слюсарі кан'!P84+'слюсарі ц.о.'!P84+'слюсарі г.в.'!P84+зварювальник!L84+аварійки!J84</f>
        <v>0.22248738463906453</v>
      </c>
      <c r="G85" s="286">
        <f>'дератизація '!I84</f>
        <v>6.3397371081900904E-3</v>
      </c>
      <c r="H85" s="286">
        <f>SUM(димовенти!Q84)</f>
        <v>4.1335377440051398E-2</v>
      </c>
      <c r="I85" s="286">
        <f>'під зими'!L84+майстерні!L84+покрівлі!N84+маляри!L84</f>
        <v>0.33613438228662451</v>
      </c>
      <c r="J85" s="286">
        <f>електрики!P84</f>
        <v>6.4034668644005643E-2</v>
      </c>
      <c r="K85" s="287">
        <f t="shared" si="4"/>
        <v>2.0637901449467675</v>
      </c>
      <c r="L85" s="287">
        <v>2.7385311562454162E-2</v>
      </c>
      <c r="M85" s="287">
        <f t="shared" si="5"/>
        <v>2.0911754565092218</v>
      </c>
      <c r="N85" s="287">
        <f t="shared" si="6"/>
        <v>2.5094105478110662</v>
      </c>
    </row>
    <row r="86" spans="1:14" ht="18" customHeight="1" x14ac:dyDescent="0.35">
      <c r="A86" s="284">
        <f t="shared" si="7"/>
        <v>80</v>
      </c>
      <c r="B86" s="284">
        <v>3</v>
      </c>
      <c r="C86" s="285" t="s">
        <v>2510</v>
      </c>
      <c r="D86" s="286">
        <f>SUM(сходові!N85)</f>
        <v>0.76838472980575123</v>
      </c>
      <c r="E86" s="286">
        <f>SUM(прибудинкова!M85)</f>
        <v>0.19354125844822923</v>
      </c>
      <c r="F86" s="286">
        <f>'слюсарі х.в.'!P85+'слюсарі кан'!P85+'слюсарі ц.о.'!P85+'слюсарі г.в.'!P85+зварювальник!L85+аварійки!J85</f>
        <v>0.41300042461764974</v>
      </c>
      <c r="G86" s="286">
        <f>'дератизація '!I85</f>
        <v>6.8025141930251418E-3</v>
      </c>
      <c r="H86" s="286">
        <f>SUM(димовенти!Q85)</f>
        <v>4.5455010296034715E-2</v>
      </c>
      <c r="I86" s="286">
        <f>'під зими'!L85+майстерні!L85+покрівлі!N85+маляри!L85</f>
        <v>0.31551915894837662</v>
      </c>
      <c r="J86" s="286">
        <f>електрики!P85</f>
        <v>5.4887597910492712E-2</v>
      </c>
      <c r="K86" s="287">
        <f t="shared" si="4"/>
        <v>1.7975906942195594</v>
      </c>
      <c r="L86" s="287">
        <v>2.3267107042625135E-2</v>
      </c>
      <c r="M86" s="287">
        <f t="shared" si="5"/>
        <v>1.8208578012621845</v>
      </c>
      <c r="N86" s="287">
        <f t="shared" si="6"/>
        <v>2.1850293615146215</v>
      </c>
    </row>
    <row r="87" spans="1:14" ht="18" customHeight="1" x14ac:dyDescent="0.35">
      <c r="A87" s="284">
        <f t="shared" si="7"/>
        <v>81</v>
      </c>
      <c r="B87" s="284">
        <v>4</v>
      </c>
      <c r="C87" s="285" t="s">
        <v>2511</v>
      </c>
      <c r="D87" s="286">
        <f>SUM(сходові!N86)</f>
        <v>1.0789525083138753</v>
      </c>
      <c r="E87" s="286">
        <f>SUM(прибудинкова!M86)</f>
        <v>0.16709853852596318</v>
      </c>
      <c r="F87" s="286">
        <f>'слюсарі х.в.'!P86+'слюсарі кан'!P86+'слюсарі ц.о.'!P86+'слюсарі г.в.'!P86+зварювальник!L86+аварійки!J86</f>
        <v>0.42426597437481939</v>
      </c>
      <c r="G87" s="286">
        <f>'дератизація '!I86</f>
        <v>5.0984087102177557E-3</v>
      </c>
      <c r="H87" s="286">
        <f>SUM(димовенти!Q86)</f>
        <v>4.8968521357884029E-2</v>
      </c>
      <c r="I87" s="286">
        <f>'під зими'!L86+майстерні!L86+покрівлі!N86+маляри!L86</f>
        <v>0.30675758010262089</v>
      </c>
      <c r="J87" s="286">
        <f>електрики!P86</f>
        <v>6.299474718507983E-2</v>
      </c>
      <c r="K87" s="287">
        <f t="shared" si="4"/>
        <v>2.0941362785704603</v>
      </c>
      <c r="L87" s="287">
        <v>2.7143437258718039E-2</v>
      </c>
      <c r="M87" s="287">
        <f t="shared" si="5"/>
        <v>2.1212797158291785</v>
      </c>
      <c r="N87" s="287">
        <f t="shared" si="6"/>
        <v>2.5455356589950142</v>
      </c>
    </row>
    <row r="88" spans="1:14" ht="18" customHeight="1" x14ac:dyDescent="0.35">
      <c r="A88" s="284">
        <f t="shared" si="7"/>
        <v>82</v>
      </c>
      <c r="B88" s="284">
        <v>4</v>
      </c>
      <c r="C88" s="285" t="s">
        <v>2512</v>
      </c>
      <c r="D88" s="286">
        <f>SUM(сходові!N87)</f>
        <v>0.93215425805962804</v>
      </c>
      <c r="E88" s="286">
        <f>SUM(прибудинкова!M87)</f>
        <v>0.17179503261734286</v>
      </c>
      <c r="F88" s="286">
        <f>'слюсарі х.в.'!P87+'слюсарі кан'!P87+'слюсарі ц.о.'!P87+'слюсарі г.в.'!P87+зварювальник!L87+аварійки!J87</f>
        <v>0.21352264021409045</v>
      </c>
      <c r="G88" s="286">
        <f>'дератизація '!I87</f>
        <v>6.1933174224343673E-3</v>
      </c>
      <c r="H88" s="286">
        <f>SUM(димовенти!Q87)</f>
        <v>4.3820023247195153E-2</v>
      </c>
      <c r="I88" s="286">
        <f>'під зими'!L87+майстерні!L87+покрівлі!N87+маляри!L87</f>
        <v>0.30970473450576408</v>
      </c>
      <c r="J88" s="286">
        <f>електрики!P87</f>
        <v>5.7579531573062018E-2</v>
      </c>
      <c r="K88" s="287">
        <f t="shared" si="4"/>
        <v>1.7347695376395174</v>
      </c>
      <c r="L88" s="287">
        <v>2.2872044006676751E-2</v>
      </c>
      <c r="M88" s="287">
        <f t="shared" si="5"/>
        <v>1.7576415816461941</v>
      </c>
      <c r="N88" s="287">
        <f t="shared" si="6"/>
        <v>2.1091698979754328</v>
      </c>
    </row>
    <row r="89" spans="1:14" ht="18" customHeight="1" x14ac:dyDescent="0.35">
      <c r="A89" s="284">
        <f t="shared" si="7"/>
        <v>83</v>
      </c>
      <c r="B89" s="284">
        <v>5</v>
      </c>
      <c r="C89" s="285" t="s">
        <v>2513</v>
      </c>
      <c r="D89" s="286">
        <f>SUM(сходові!N88)</f>
        <v>0.7446085957437889</v>
      </c>
      <c r="E89" s="286">
        <f>SUM(прибудинкова!M88)</f>
        <v>0.62980212556335802</v>
      </c>
      <c r="F89" s="286">
        <f>'слюсарі х.в.'!P88+'слюсарі кан'!P88+'слюсарі ц.о.'!P88+'слюсарі г.в.'!P88+зварювальник!L88+аварійки!J88</f>
        <v>0.46826365886685151</v>
      </c>
      <c r="G89" s="286">
        <f>'дератизація '!I88</f>
        <v>5.7580442301645527E-3</v>
      </c>
      <c r="H89" s="286">
        <f>SUM(димовенти!Q88)</f>
        <v>3.6895001747571828E-2</v>
      </c>
      <c r="I89" s="286">
        <f>'під зими'!L88+майстерні!L88+покрівлі!N88+маляри!L88</f>
        <v>0.28550024017664177</v>
      </c>
      <c r="J89" s="286">
        <f>електрики!P88</f>
        <v>9.4824273120400052E-2</v>
      </c>
      <c r="K89" s="287">
        <f t="shared" si="4"/>
        <v>2.2656519394487766</v>
      </c>
      <c r="L89" s="287">
        <v>2.916602332475704E-2</v>
      </c>
      <c r="M89" s="287">
        <f t="shared" si="5"/>
        <v>2.2948179627735339</v>
      </c>
      <c r="N89" s="287">
        <f t="shared" si="6"/>
        <v>2.7537815553282408</v>
      </c>
    </row>
    <row r="90" spans="1:14" ht="18" customHeight="1" x14ac:dyDescent="0.35">
      <c r="A90" s="284">
        <f t="shared" si="7"/>
        <v>84</v>
      </c>
      <c r="B90" s="284">
        <v>4</v>
      </c>
      <c r="C90" s="285" t="s">
        <v>2514</v>
      </c>
      <c r="D90" s="286">
        <f>SUM(сходові!N89)</f>
        <v>0.69006990518741573</v>
      </c>
      <c r="E90" s="286">
        <f>SUM(прибудинкова!M89)</f>
        <v>0.50749848652678664</v>
      </c>
      <c r="F90" s="286">
        <f>'слюсарі х.в.'!P89+'слюсарі кан'!P89+'слюсарі ц.о.'!P89+'слюсарі г.в.'!P89+зварювальник!L89+аварійки!J89</f>
        <v>0.42355801203489363</v>
      </c>
      <c r="G90" s="286">
        <f>'дератизація '!I89</f>
        <v>4.7129619767813397E-3</v>
      </c>
      <c r="H90" s="286">
        <f>SUM(димовенти!Q89)</f>
        <v>3.9025311005896367E-2</v>
      </c>
      <c r="I90" s="286">
        <f>'під зими'!L89+майстерні!L89+покрівлі!N89+маляри!L89</f>
        <v>0.31064247076645485</v>
      </c>
      <c r="J90" s="286">
        <f>електрики!P89</f>
        <v>6.2633608839826299E-2</v>
      </c>
      <c r="K90" s="287">
        <f t="shared" si="4"/>
        <v>2.0381407563380551</v>
      </c>
      <c r="L90" s="287">
        <v>2.6338368830934655E-2</v>
      </c>
      <c r="M90" s="287">
        <f t="shared" si="5"/>
        <v>2.0644791251689898</v>
      </c>
      <c r="N90" s="287">
        <f t="shared" si="6"/>
        <v>2.4773749502027878</v>
      </c>
    </row>
    <row r="91" spans="1:14" ht="18" customHeight="1" x14ac:dyDescent="0.35">
      <c r="A91" s="284">
        <f t="shared" si="7"/>
        <v>85</v>
      </c>
      <c r="B91" s="284">
        <v>4</v>
      </c>
      <c r="C91" s="285" t="s">
        <v>2515</v>
      </c>
      <c r="D91" s="286">
        <f>SUM(сходові!N90)</f>
        <v>1.0040427612518872</v>
      </c>
      <c r="E91" s="286">
        <f>SUM(прибудинкова!M90)</f>
        <v>0.92924273007712077</v>
      </c>
      <c r="F91" s="286">
        <f>'слюсарі х.в.'!P90+'слюсарі кан'!P90+'слюсарі ц.о.'!P90+'слюсарі г.в.'!P90+зварювальник!L90+аварійки!J90</f>
        <v>0.26275566150346458</v>
      </c>
      <c r="G91" s="286">
        <f>'дератизація '!I90</f>
        <v>6.0668380462724934E-3</v>
      </c>
      <c r="H91" s="286">
        <f>SUM(димовенти!Q90)</f>
        <v>6.1652758688655294E-2</v>
      </c>
      <c r="I91" s="286">
        <f>'під зими'!L90+майстерні!L90+покрівлі!N90+маляри!L90</f>
        <v>0.31595708469585587</v>
      </c>
      <c r="J91" s="286">
        <f>електрики!P90</f>
        <v>9.3030168621258305E-2</v>
      </c>
      <c r="K91" s="287">
        <f t="shared" si="4"/>
        <v>2.6727480028845148</v>
      </c>
      <c r="L91" s="287">
        <v>3.5314787310586571E-2</v>
      </c>
      <c r="M91" s="287">
        <f t="shared" si="5"/>
        <v>2.7080627901951013</v>
      </c>
      <c r="N91" s="287">
        <f t="shared" si="6"/>
        <v>3.2496753482341214</v>
      </c>
    </row>
    <row r="92" spans="1:14" ht="18" customHeight="1" x14ac:dyDescent="0.35">
      <c r="A92" s="284">
        <f t="shared" si="7"/>
        <v>86</v>
      </c>
      <c r="B92" s="284">
        <v>2</v>
      </c>
      <c r="C92" s="285" t="s">
        <v>2516</v>
      </c>
      <c r="D92" s="286">
        <f>SUM(сходові!N91)</f>
        <v>0</v>
      </c>
      <c r="E92" s="286">
        <f>SUM(прибудинкова!M91)</f>
        <v>1.4363567919425855</v>
      </c>
      <c r="F92" s="286">
        <f>'слюсарі х.в.'!P91+'слюсарі кан'!P91+'слюсарі ц.о.'!P91+'слюсарі г.в.'!P91+зварювальник!L91+аварійки!J91</f>
        <v>0.24246192780789513</v>
      </c>
      <c r="G92" s="286">
        <f>'дератизація '!I91</f>
        <v>8.6329438685296273E-3</v>
      </c>
      <c r="H92" s="286">
        <f>SUM(димовенти!Q91)</f>
        <v>4.8609271690386681E-2</v>
      </c>
      <c r="I92" s="286">
        <f>'під зими'!L91+майстерні!L91+покрівлі!N91+маляри!L91</f>
        <v>0.36017111648142586</v>
      </c>
      <c r="J92" s="286">
        <f>електрики!P91</f>
        <v>7.8417500766367651E-2</v>
      </c>
      <c r="K92" s="287">
        <f t="shared" si="4"/>
        <v>2.1746495525571903</v>
      </c>
      <c r="L92" s="287">
        <v>2.8820687679443902E-2</v>
      </c>
      <c r="M92" s="287">
        <f t="shared" si="5"/>
        <v>2.2034702402366344</v>
      </c>
      <c r="N92" s="287">
        <f t="shared" si="6"/>
        <v>2.6441642882839611</v>
      </c>
    </row>
    <row r="93" spans="1:14" ht="18" customHeight="1" x14ac:dyDescent="0.35">
      <c r="A93" s="284">
        <f t="shared" si="7"/>
        <v>87</v>
      </c>
      <c r="B93" s="284">
        <v>2</v>
      </c>
      <c r="C93" s="285" t="s">
        <v>2517</v>
      </c>
      <c r="D93" s="286">
        <f>SUM(сходові!N92)</f>
        <v>0</v>
      </c>
      <c r="E93" s="286">
        <f>SUM(прибудинкова!M92)</f>
        <v>1.4615894143810231</v>
      </c>
      <c r="F93" s="286">
        <f>'слюсарі х.в.'!P92+'слюсарі кан'!P92+'слюсарі ц.о.'!P92+'слюсарі г.в.'!P92+зварювальник!L92+аварійки!J92</f>
        <v>0.22669702644878115</v>
      </c>
      <c r="G93" s="286">
        <f>'дератизація '!I92</f>
        <v>6.268532246108227E-3</v>
      </c>
      <c r="H93" s="286">
        <f>SUM(димовенти!Q92)</f>
        <v>5.2892150340568503E-2</v>
      </c>
      <c r="I93" s="286">
        <f>'під зими'!L92+майстерні!L92+покрівлі!N92+маляри!L92</f>
        <v>0.33941283153999541</v>
      </c>
      <c r="J93" s="286">
        <f>електрики!P92</f>
        <v>6.7065855436748478E-2</v>
      </c>
      <c r="K93" s="287">
        <f t="shared" si="4"/>
        <v>2.1539258103932251</v>
      </c>
      <c r="L93" s="287">
        <v>2.849656313596205E-2</v>
      </c>
      <c r="M93" s="287">
        <f t="shared" si="5"/>
        <v>2.182422373529187</v>
      </c>
      <c r="N93" s="287">
        <f t="shared" si="6"/>
        <v>2.6189068482350244</v>
      </c>
    </row>
    <row r="94" spans="1:14" ht="18" customHeight="1" x14ac:dyDescent="0.35">
      <c r="A94" s="284">
        <f t="shared" si="7"/>
        <v>88</v>
      </c>
      <c r="B94" s="284">
        <v>9</v>
      </c>
      <c r="C94" s="285" t="s">
        <v>2518</v>
      </c>
      <c r="D94" s="286">
        <f>SUM(сходові!N93)</f>
        <v>1.2008812205703652</v>
      </c>
      <c r="E94" s="286">
        <f>SUM(прибудинкова!M93)</f>
        <v>3.6266214613237639E-2</v>
      </c>
      <c r="F94" s="286">
        <f>'слюсарі х.в.'!P93+'слюсарі кан'!P93+'слюсарі ц.о.'!P93+'слюсарі г.в.'!P93+зварювальник!L93+аварійки!J93</f>
        <v>0.47747386813721793</v>
      </c>
      <c r="G94" s="286">
        <f>'дератизація '!I93</f>
        <v>3.8427033492822961E-3</v>
      </c>
      <c r="H94" s="286">
        <f>SUM(димовенти!Q93)</f>
        <v>8.5383806659262151E-2</v>
      </c>
      <c r="I94" s="286">
        <f>'під зими'!L93+майстерні!L93+покрівлі!N93+маляри!L93</f>
        <v>0.26238352801420062</v>
      </c>
      <c r="J94" s="286">
        <f>електрики!P93</f>
        <v>0.10145615914792207</v>
      </c>
      <c r="K94" s="287">
        <f t="shared" si="4"/>
        <v>2.1676875004914877</v>
      </c>
      <c r="L94" s="287">
        <v>2.8611923778343651E-2</v>
      </c>
      <c r="M94" s="287">
        <f t="shared" si="5"/>
        <v>2.1962994242698315</v>
      </c>
      <c r="N94" s="287">
        <f t="shared" si="6"/>
        <v>2.6355593091237979</v>
      </c>
    </row>
    <row r="95" spans="1:14" ht="18" customHeight="1" x14ac:dyDescent="0.35">
      <c r="A95" s="284">
        <f t="shared" si="7"/>
        <v>89</v>
      </c>
      <c r="B95" s="284">
        <v>5</v>
      </c>
      <c r="C95" s="285" t="s">
        <v>2519</v>
      </c>
      <c r="D95" s="286">
        <f>SUM(сходові!N94)</f>
        <v>0.78616944621289053</v>
      </c>
      <c r="E95" s="286">
        <f>SUM(прибудинкова!M94)</f>
        <v>0.65379461551606288</v>
      </c>
      <c r="F95" s="286">
        <f>'слюсарі х.в.'!P94+'слюсарі кан'!P94+'слюсарі ц.о.'!P94+'слюсарі г.в.'!P94+зварювальник!L94+аварійки!J94</f>
        <v>0.4671859347534047</v>
      </c>
      <c r="G95" s="286">
        <f>'дератизація '!I94</f>
        <v>3.4154989747095009E-3</v>
      </c>
      <c r="H95" s="286">
        <f>SUM(димовенти!Q94)</f>
        <v>5.0127479447707735E-2</v>
      </c>
      <c r="I95" s="286">
        <f>'під зими'!L94+майстерні!L94+покрівлі!N94+маляри!L94</f>
        <v>0.28257922765603916</v>
      </c>
      <c r="J95" s="286">
        <f>електрики!P94</f>
        <v>9.4048249114899174E-2</v>
      </c>
      <c r="K95" s="287">
        <f t="shared" si="4"/>
        <v>2.3373204516757138</v>
      </c>
      <c r="L95" s="287">
        <v>3.0206137681299206E-2</v>
      </c>
      <c r="M95" s="287">
        <f t="shared" si="5"/>
        <v>2.3675265893570128</v>
      </c>
      <c r="N95" s="287">
        <f t="shared" si="6"/>
        <v>2.8410319072284151</v>
      </c>
    </row>
    <row r="96" spans="1:14" ht="18" customHeight="1" x14ac:dyDescent="0.35">
      <c r="A96" s="284">
        <f t="shared" si="7"/>
        <v>90</v>
      </c>
      <c r="B96" s="284">
        <v>3</v>
      </c>
      <c r="C96" s="285" t="s">
        <v>2520</v>
      </c>
      <c r="D96" s="286">
        <f>SUM(сходові!N95)</f>
        <v>1.0698268050077173</v>
      </c>
      <c r="E96" s="286">
        <f>SUM(прибудинкова!M95)</f>
        <v>0.53947450653447504</v>
      </c>
      <c r="F96" s="286">
        <f>'слюсарі х.в.'!P95+'слюсарі кан'!P95+'слюсарі ц.о.'!P95+'слюсарі г.в.'!P95+зварювальник!L95+аварійки!J95</f>
        <v>0.43566317631225993</v>
      </c>
      <c r="G96" s="286">
        <f>'дератизація '!I95</f>
        <v>7.4864803965750334E-3</v>
      </c>
      <c r="H96" s="286">
        <f>SUM(димовенти!Q95)</f>
        <v>5.6122181420271915E-2</v>
      </c>
      <c r="I96" s="286">
        <f>'під зими'!L95+майстерні!L95+покрівлі!N95+маляри!L95</f>
        <v>0.34106165926482185</v>
      </c>
      <c r="J96" s="286">
        <f>електрики!P95</f>
        <v>7.1110096971079631E-2</v>
      </c>
      <c r="K96" s="287">
        <f t="shared" si="4"/>
        <v>2.5207449059072005</v>
      </c>
      <c r="L96" s="287">
        <v>3.2772992078947016E-2</v>
      </c>
      <c r="M96" s="287">
        <f t="shared" si="5"/>
        <v>2.5535178979861475</v>
      </c>
      <c r="N96" s="287">
        <f t="shared" si="6"/>
        <v>3.0642214775833767</v>
      </c>
    </row>
    <row r="97" spans="1:14" ht="18" customHeight="1" x14ac:dyDescent="0.35">
      <c r="A97" s="284">
        <f t="shared" si="7"/>
        <v>91</v>
      </c>
      <c r="B97" s="284">
        <v>3</v>
      </c>
      <c r="C97" s="285" t="s">
        <v>2521</v>
      </c>
      <c r="D97" s="286">
        <f>SUM(сходові!N96)</f>
        <v>1.3862065183715748</v>
      </c>
      <c r="E97" s="286">
        <f>SUM(прибудинкова!M96)</f>
        <v>0.24519368098159508</v>
      </c>
      <c r="F97" s="286">
        <f>'слюсарі х.в.'!P96+'слюсарі кан'!P96+'слюсарі ц.о.'!P96+'слюсарі г.в.'!P96+зварювальник!L96+аварійки!J96</f>
        <v>0.41990681658630702</v>
      </c>
      <c r="G97" s="286">
        <f>'дератизація '!I96</f>
        <v>9.6252694412203629E-3</v>
      </c>
      <c r="H97" s="286">
        <f>SUM(димовенти!Q96)</f>
        <v>5.0009378808993248E-2</v>
      </c>
      <c r="I97" s="286">
        <f>'під зими'!L96+майстерні!L96+покрівлі!N96+маляри!L96</f>
        <v>0.3359522580468659</v>
      </c>
      <c r="J97" s="286">
        <f>електрики!P96</f>
        <v>5.965141829925083E-2</v>
      </c>
      <c r="K97" s="287">
        <f t="shared" si="4"/>
        <v>2.5065453405358071</v>
      </c>
      <c r="L97" s="287">
        <v>3.2589481915920926E-2</v>
      </c>
      <c r="M97" s="287">
        <f t="shared" si="5"/>
        <v>2.5391348224517278</v>
      </c>
      <c r="N97" s="287">
        <f t="shared" si="6"/>
        <v>3.0469617869420733</v>
      </c>
    </row>
    <row r="98" spans="1:14" ht="18" customHeight="1" x14ac:dyDescent="0.35">
      <c r="A98" s="284">
        <f t="shared" si="7"/>
        <v>92</v>
      </c>
      <c r="B98" s="284">
        <v>3</v>
      </c>
      <c r="C98" s="285" t="s">
        <v>2522</v>
      </c>
      <c r="D98" s="286">
        <f>SUM(сходові!N97)</f>
        <v>1.3424405407499225</v>
      </c>
      <c r="E98" s="286">
        <f>SUM(прибудинкова!M97)</f>
        <v>0.24107455661322647</v>
      </c>
      <c r="F98" s="286">
        <f>'слюсарі х.в.'!P97+'слюсарі кан'!P97+'слюсарі ц.о.'!P97+'слюсарі г.в.'!P97+зварювальник!L97+аварійки!J97</f>
        <v>0.4624708934012346</v>
      </c>
      <c r="G98" s="286">
        <f>'дератизація '!I97</f>
        <v>1.0032565130260521E-2</v>
      </c>
      <c r="H98" s="286">
        <f>SUM(димовенти!Q97)</f>
        <v>7.737317735870404E-2</v>
      </c>
      <c r="I98" s="286">
        <f>'під зими'!L97+майстерні!L97+покрівлі!N97+маляри!L97</f>
        <v>0.35412525329842776</v>
      </c>
      <c r="J98" s="286">
        <f>електрики!P97</f>
        <v>9.038640527298053E-2</v>
      </c>
      <c r="K98" s="287">
        <f t="shared" si="4"/>
        <v>2.5779033918247563</v>
      </c>
      <c r="L98" s="287">
        <v>3.3863975169524219E-2</v>
      </c>
      <c r="M98" s="287">
        <f t="shared" si="5"/>
        <v>2.6117673669942807</v>
      </c>
      <c r="N98" s="287">
        <f t="shared" si="6"/>
        <v>3.1341208403931367</v>
      </c>
    </row>
    <row r="99" spans="1:14" ht="18" customHeight="1" x14ac:dyDescent="0.35">
      <c r="A99" s="284">
        <f t="shared" si="7"/>
        <v>93</v>
      </c>
      <c r="B99" s="284">
        <v>4</v>
      </c>
      <c r="C99" s="285" t="s">
        <v>2523</v>
      </c>
      <c r="D99" s="286">
        <f>SUM(сходові!N98)</f>
        <v>1.2125564522262957</v>
      </c>
      <c r="E99" s="286">
        <f>SUM(прибудинкова!M98)</f>
        <v>0.3199308955382813</v>
      </c>
      <c r="F99" s="286">
        <f>'слюсарі х.в.'!P98+'слюсарі кан'!P98+'слюсарі ц.о.'!P98+'слюсарі г.в.'!P98+зварювальник!L98+аварійки!J98</f>
        <v>0.20714378093157054</v>
      </c>
      <c r="G99" s="286">
        <f>'дератизація '!I98</f>
        <v>6.5088914918539024E-3</v>
      </c>
      <c r="H99" s="286">
        <f>SUM(димовенти!Q98)</f>
        <v>3.2841257497618327E-2</v>
      </c>
      <c r="I99" s="286">
        <f>'під зими'!L98+майстерні!L98+покрівлі!N98+маляри!L98</f>
        <v>0.35453032163041753</v>
      </c>
      <c r="J99" s="286">
        <f>електрики!P98</f>
        <v>5.2986382111910903E-2</v>
      </c>
      <c r="K99" s="287">
        <f t="shared" si="4"/>
        <v>2.1864979814279479</v>
      </c>
      <c r="L99" s="287">
        <v>2.8755954879667422E-2</v>
      </c>
      <c r="M99" s="287">
        <f t="shared" si="5"/>
        <v>2.2152539363076151</v>
      </c>
      <c r="N99" s="287">
        <f t="shared" si="6"/>
        <v>2.6583047235691382</v>
      </c>
    </row>
    <row r="100" spans="1:14" ht="18" customHeight="1" x14ac:dyDescent="0.35">
      <c r="A100" s="284">
        <f t="shared" si="7"/>
        <v>94</v>
      </c>
      <c r="B100" s="284">
        <v>3</v>
      </c>
      <c r="C100" s="285" t="s">
        <v>2524</v>
      </c>
      <c r="D100" s="286">
        <f>SUM(сходові!N99)</f>
        <v>0.97758416912179524</v>
      </c>
      <c r="E100" s="286">
        <f>SUM(прибудинкова!M99)</f>
        <v>6.1796656428258011E-2</v>
      </c>
      <c r="F100" s="286">
        <f>'слюсарі х.в.'!P99+'слюсарі кан'!P99+'слюсарі ц.о.'!P99+'слюсарі г.в.'!P99+зварювальник!L99+аварійки!J99</f>
        <v>0.2576038928654622</v>
      </c>
      <c r="G100" s="286">
        <f>'дератизація '!I99</f>
        <v>7.5855638437911351E-3</v>
      </c>
      <c r="H100" s="286">
        <f>SUM(димовенти!Q99)</f>
        <v>4.6338114744218874E-2</v>
      </c>
      <c r="I100" s="286">
        <f>'під зими'!L99+майстерні!L99+покрівлі!N99+маляри!L99</f>
        <v>0.3796215616170836</v>
      </c>
      <c r="J100" s="286">
        <f>електрики!P99</f>
        <v>8.9320595750061793E-2</v>
      </c>
      <c r="K100" s="287">
        <f t="shared" si="4"/>
        <v>1.8198505543706707</v>
      </c>
      <c r="L100" s="287">
        <v>2.4480220277992459E-2</v>
      </c>
      <c r="M100" s="287">
        <f t="shared" si="5"/>
        <v>1.8443307746486632</v>
      </c>
      <c r="N100" s="287">
        <f t="shared" si="6"/>
        <v>2.213196929578396</v>
      </c>
    </row>
    <row r="101" spans="1:14" ht="18" customHeight="1" x14ac:dyDescent="0.35">
      <c r="A101" s="284">
        <f t="shared" si="7"/>
        <v>95</v>
      </c>
      <c r="B101" s="284">
        <v>4</v>
      </c>
      <c r="C101" s="285" t="s">
        <v>2525</v>
      </c>
      <c r="D101" s="286">
        <f>SUM(сходові!N100)</f>
        <v>1.0448507332191699</v>
      </c>
      <c r="E101" s="286">
        <f>SUM(прибудинкова!M100)</f>
        <v>0.89958494175249015</v>
      </c>
      <c r="F101" s="286">
        <f>'слюсарі х.в.'!P100+'слюсарі кан'!P100+'слюсарі ц.о.'!P100+'слюсарі г.в.'!P100+зварювальник!L100+аварійки!J100</f>
        <v>0.22901647209783565</v>
      </c>
      <c r="G101" s="286">
        <f>'дератизація '!I100</f>
        <v>5.1029883504980578E-3</v>
      </c>
      <c r="H101" s="286">
        <f>SUM(димовенти!Q100)</f>
        <v>5.2812508085737959E-2</v>
      </c>
      <c r="I101" s="286">
        <f>'під зими'!L100+майстерні!L100+покрівлі!N100+маляри!L100</f>
        <v>0.32061826115438696</v>
      </c>
      <c r="J101" s="286">
        <f>електрики!P100</f>
        <v>6.8735991124224488E-2</v>
      </c>
      <c r="K101" s="287">
        <f t="shared" si="4"/>
        <v>2.6207218957843437</v>
      </c>
      <c r="L101" s="287">
        <v>3.4469689267568882E-2</v>
      </c>
      <c r="M101" s="287">
        <f t="shared" si="5"/>
        <v>2.6551915850519126</v>
      </c>
      <c r="N101" s="287">
        <f t="shared" si="6"/>
        <v>3.1862299020622951</v>
      </c>
    </row>
    <row r="102" spans="1:14" ht="18" customHeight="1" x14ac:dyDescent="0.35">
      <c r="A102" s="284">
        <f t="shared" si="7"/>
        <v>96</v>
      </c>
      <c r="B102" s="284">
        <v>4</v>
      </c>
      <c r="C102" s="285" t="s">
        <v>2835</v>
      </c>
      <c r="D102" s="286">
        <f>SUM(сходові!N101)</f>
        <v>0.82956049249734465</v>
      </c>
      <c r="E102" s="286">
        <f>SUM(прибудинкова!M101)</f>
        <v>1.4416776830034557</v>
      </c>
      <c r="F102" s="286">
        <f>'слюсарі х.в.'!P101+'слюсарі кан'!P101+'слюсарі ц.о.'!P101+'слюсарі г.в.'!P101+зварювальник!L101+аварійки!J101</f>
        <v>0.23224208949406264</v>
      </c>
      <c r="G102" s="286">
        <f>'дератизація '!I101</f>
        <v>6.9509896324222425E-3</v>
      </c>
      <c r="H102" s="286">
        <f>SUM(димовенти!Q101)</f>
        <v>6.5453409618892136E-2</v>
      </c>
      <c r="I102" s="286">
        <f>'під зими'!L101+майстерні!L101+покрівлі!N101+маляри!L101</f>
        <v>0.31109865758463506</v>
      </c>
      <c r="J102" s="286">
        <f>електрики!P101</f>
        <v>7.1058623141826649E-2</v>
      </c>
      <c r="K102" s="287">
        <f t="shared" si="4"/>
        <v>2.9580419449726394</v>
      </c>
      <c r="L102" s="287">
        <v>3.8914688059968672E-2</v>
      </c>
      <c r="M102" s="287">
        <f t="shared" si="5"/>
        <v>2.9969566330326081</v>
      </c>
      <c r="N102" s="287">
        <f t="shared" si="6"/>
        <v>3.5963479596391297</v>
      </c>
    </row>
    <row r="103" spans="1:14" ht="18" customHeight="1" x14ac:dyDescent="0.35">
      <c r="A103" s="284">
        <f t="shared" si="7"/>
        <v>97</v>
      </c>
      <c r="B103" s="284">
        <v>2</v>
      </c>
      <c r="C103" s="285" t="s">
        <v>2526</v>
      </c>
      <c r="D103" s="286">
        <f>SUM(сходові!N102)</f>
        <v>0</v>
      </c>
      <c r="E103" s="286">
        <f>SUM(прибудинкова!M102)</f>
        <v>1.2839774032795284</v>
      </c>
      <c r="F103" s="286">
        <f>'слюсарі х.в.'!P102+'слюсарі кан'!P102+'слюсарі ц.о.'!P102+'слюсарі г.в.'!P102+зварювальник!L102+аварійки!J102</f>
        <v>0.41705379083198746</v>
      </c>
      <c r="G103" s="286">
        <f>'дератизація '!I102</f>
        <v>8.6664104534973085E-3</v>
      </c>
      <c r="H103" s="286">
        <f>SUM(димовенти!Q102)</f>
        <v>6.5831351241333783E-2</v>
      </c>
      <c r="I103" s="286">
        <f>'під зими'!L102+майстерні!L102+покрівлі!N102+маляри!L102</f>
        <v>0.48825748294263571</v>
      </c>
      <c r="J103" s="286">
        <f>електрики!P102</f>
        <v>5.7950191509206821E-2</v>
      </c>
      <c r="K103" s="287">
        <f t="shared" si="4"/>
        <v>2.3217366302581892</v>
      </c>
      <c r="L103" s="287">
        <v>3.1237564501513715E-2</v>
      </c>
      <c r="M103" s="287">
        <f t="shared" si="5"/>
        <v>2.3529741947597032</v>
      </c>
      <c r="N103" s="287">
        <f t="shared" si="6"/>
        <v>2.8235690337116437</v>
      </c>
    </row>
    <row r="104" spans="1:14" ht="18" customHeight="1" x14ac:dyDescent="0.35">
      <c r="A104" s="284">
        <f t="shared" si="7"/>
        <v>98</v>
      </c>
      <c r="B104" s="284">
        <v>3</v>
      </c>
      <c r="C104" s="285" t="s">
        <v>2527</v>
      </c>
      <c r="D104" s="286">
        <f>SUM(сходові!N103)</f>
        <v>0.81041856930272105</v>
      </c>
      <c r="E104" s="286">
        <f>SUM(прибудинкова!M103)</f>
        <v>0.42513840051020402</v>
      </c>
      <c r="F104" s="286">
        <f>'слюсарі х.в.'!P103+'слюсарі кан'!P103+'слюсарі ц.о.'!P103+'слюсарі г.в.'!P103+зварювальник!L103+аварійки!J103</f>
        <v>0.21368838423640812</v>
      </c>
      <c r="G104" s="286">
        <f>'дератизація '!I103</f>
        <v>5.577168367346938E-3</v>
      </c>
      <c r="H104" s="286">
        <f>SUM(димовенти!Q103)</f>
        <v>5.8844796598977039E-2</v>
      </c>
      <c r="I104" s="286">
        <f>'під зими'!L103+майстерні!L103+покрівлі!N103+маляри!L103</f>
        <v>0.3394849942824647</v>
      </c>
      <c r="J104" s="286">
        <f>електрики!P103</f>
        <v>5.7698876903171992E-2</v>
      </c>
      <c r="K104" s="287">
        <f t="shared" si="4"/>
        <v>1.9108511902012939</v>
      </c>
      <c r="L104" s="287">
        <v>2.5519518645394923E-2</v>
      </c>
      <c r="M104" s="287">
        <f t="shared" si="5"/>
        <v>1.9363707088466888</v>
      </c>
      <c r="N104" s="287">
        <f t="shared" si="6"/>
        <v>2.3236448506160263</v>
      </c>
    </row>
    <row r="105" spans="1:14" ht="18" customHeight="1" x14ac:dyDescent="0.35">
      <c r="A105" s="284">
        <f t="shared" si="7"/>
        <v>99</v>
      </c>
      <c r="B105" s="284">
        <v>2</v>
      </c>
      <c r="C105" s="285" t="s">
        <v>2528</v>
      </c>
      <c r="D105" s="286">
        <f>SUM(сходові!N104)</f>
        <v>0</v>
      </c>
      <c r="E105" s="286">
        <f>SUM(прибудинкова!M104)</f>
        <v>1.3470386932169998</v>
      </c>
      <c r="F105" s="286">
        <f>'слюсарі х.в.'!P104+'слюсарі кан'!P104+'слюсарі ц.о.'!P104+'слюсарі г.в.'!P104+зварювальник!L104+аварійки!J104</f>
        <v>0.46034485373092027</v>
      </c>
      <c r="G105" s="286">
        <f>'дератизація '!I104</f>
        <v>6.7548550520686737E-3</v>
      </c>
      <c r="H105" s="286">
        <f>SUM(димовенти!Q104)</f>
        <v>7.1847330248638153E-2</v>
      </c>
      <c r="I105" s="286">
        <f>'під зими'!L104+майстерні!L104+покрівлі!N104+маляри!L104</f>
        <v>0.42425082188092683</v>
      </c>
      <c r="J105" s="286">
        <f>електрики!P104</f>
        <v>8.9122273133860938E-2</v>
      </c>
      <c r="K105" s="287">
        <f t="shared" si="4"/>
        <v>2.3993588272634145</v>
      </c>
      <c r="L105" s="287">
        <v>3.2154492731245599E-2</v>
      </c>
      <c r="M105" s="287">
        <f t="shared" si="5"/>
        <v>2.4315133199946599</v>
      </c>
      <c r="N105" s="287">
        <f t="shared" si="6"/>
        <v>2.917815983993592</v>
      </c>
    </row>
    <row r="106" spans="1:14" ht="18" customHeight="1" x14ac:dyDescent="0.35">
      <c r="A106" s="284">
        <f t="shared" si="7"/>
        <v>100</v>
      </c>
      <c r="B106" s="284">
        <v>3</v>
      </c>
      <c r="C106" s="285" t="s">
        <v>2529</v>
      </c>
      <c r="D106" s="286">
        <f>SUM(сходові!N105)</f>
        <v>0.77453945077150865</v>
      </c>
      <c r="E106" s="286">
        <f>SUM(прибудинкова!M105)</f>
        <v>0.46819396258392537</v>
      </c>
      <c r="F106" s="286">
        <f>'слюсарі х.в.'!P105+'слюсарі кан'!P105+'слюсарі ц.о.'!P105+'слюсарі г.в.'!P105+зварювальник!L105+аварійки!J105</f>
        <v>0.20726893133469348</v>
      </c>
      <c r="G106" s="286">
        <f>'дератизація '!I105</f>
        <v>5.0257479955674337E-3</v>
      </c>
      <c r="H106" s="286">
        <f>SUM(димовенти!Q105)</f>
        <v>5.3887491896335141E-2</v>
      </c>
      <c r="I106" s="286">
        <f>'під зими'!L105+майстерні!L105+покрівлі!N105+маляри!L105</f>
        <v>0.34222213995199369</v>
      </c>
      <c r="J106" s="286">
        <f>електрики!P105</f>
        <v>5.3076497676654934E-2</v>
      </c>
      <c r="K106" s="287">
        <f t="shared" si="4"/>
        <v>1.9042142222106788</v>
      </c>
      <c r="L106" s="287">
        <v>2.5379904886359106E-2</v>
      </c>
      <c r="M106" s="287">
        <f t="shared" si="5"/>
        <v>1.929594127097038</v>
      </c>
      <c r="N106" s="287">
        <f t="shared" si="6"/>
        <v>2.3155129525164457</v>
      </c>
    </row>
    <row r="107" spans="1:14" ht="18" customHeight="1" x14ac:dyDescent="0.35">
      <c r="A107" s="284">
        <f t="shared" si="7"/>
        <v>101</v>
      </c>
      <c r="B107" s="284">
        <v>3</v>
      </c>
      <c r="C107" s="285" t="s">
        <v>2530</v>
      </c>
      <c r="D107" s="286">
        <f>SUM(сходові!N106)</f>
        <v>0.75774782496606086</v>
      </c>
      <c r="E107" s="286">
        <f>SUM(прибудинкова!M106)</f>
        <v>1.3833806058114033</v>
      </c>
      <c r="F107" s="286">
        <f>'слюсарі х.в.'!P106+'слюсарі кан'!P106+'слюсарі ц.о.'!P106+'слюсарі г.в.'!P106+зварювальник!L106+аварійки!J106</f>
        <v>0.21966305362390212</v>
      </c>
      <c r="G107" s="286">
        <f>'дератизація '!I106</f>
        <v>6.6817434210526315E-3</v>
      </c>
      <c r="H107" s="286">
        <f>SUM(димовенти!Q106)</f>
        <v>5.4496294008678829E-2</v>
      </c>
      <c r="I107" s="286">
        <f>'під зими'!L106+майстерні!L106+покрівлі!N106+маляри!L106</f>
        <v>0.43723975281774929</v>
      </c>
      <c r="J107" s="286">
        <f>електрики!P106</f>
        <v>6.2000986145952362E-2</v>
      </c>
      <c r="K107" s="287">
        <f t="shared" si="4"/>
        <v>2.921210260794799</v>
      </c>
      <c r="L107" s="287">
        <v>3.8932537422683433E-2</v>
      </c>
      <c r="M107" s="287">
        <f t="shared" si="5"/>
        <v>2.9601427982174826</v>
      </c>
      <c r="N107" s="287">
        <f t="shared" si="6"/>
        <v>3.552171357860979</v>
      </c>
    </row>
    <row r="108" spans="1:14" ht="18" customHeight="1" x14ac:dyDescent="0.35">
      <c r="A108" s="284">
        <f t="shared" si="7"/>
        <v>102</v>
      </c>
      <c r="B108" s="284">
        <v>3</v>
      </c>
      <c r="C108" s="285" t="s">
        <v>2531</v>
      </c>
      <c r="D108" s="286">
        <f>SUM(сходові!N107)</f>
        <v>0.93047844277883429</v>
      </c>
      <c r="E108" s="286">
        <f>SUM(прибудинкова!M107)</f>
        <v>0.62225450820906747</v>
      </c>
      <c r="F108" s="286">
        <f>'слюсарі х.в.'!P107+'слюсарі кан'!P107+'слюсарі ц.о.'!P107+'слюсарі г.в.'!P107+зварювальник!L107+аварійки!J107</f>
        <v>0.40281252514201038</v>
      </c>
      <c r="G108" s="286">
        <f>'дератизація '!I107</f>
        <v>6.5408947130591961E-3</v>
      </c>
      <c r="H108" s="286">
        <f>SUM(димовенти!Q107)</f>
        <v>4.4927574115681518E-2</v>
      </c>
      <c r="I108" s="286">
        <f>'під зими'!L107+майстерні!L107+покрівлі!N107+маляри!L107</f>
        <v>0.34600240411891903</v>
      </c>
      <c r="J108" s="286">
        <f>електрики!P107</f>
        <v>4.7535262894660556E-2</v>
      </c>
      <c r="K108" s="287">
        <f t="shared" si="4"/>
        <v>2.4005516119722325</v>
      </c>
      <c r="L108" s="287">
        <v>3.1053962874830532E-2</v>
      </c>
      <c r="M108" s="287">
        <f t="shared" si="5"/>
        <v>2.4316055748470631</v>
      </c>
      <c r="N108" s="287">
        <f t="shared" si="6"/>
        <v>2.9179266898164755</v>
      </c>
    </row>
    <row r="109" spans="1:14" ht="18" customHeight="1" x14ac:dyDescent="0.35">
      <c r="A109" s="284">
        <f t="shared" si="7"/>
        <v>103</v>
      </c>
      <c r="B109" s="284">
        <v>3</v>
      </c>
      <c r="C109" s="285" t="s">
        <v>2532</v>
      </c>
      <c r="D109" s="286">
        <f>SUM(сходові!N108)</f>
        <v>0.72019779771408299</v>
      </c>
      <c r="E109" s="286">
        <f>SUM(прибудинкова!M108)</f>
        <v>0.54714871420968592</v>
      </c>
      <c r="F109" s="286">
        <f>'слюсарі х.в.'!P108+'слюсарі кан'!P108+'слюсарі ц.о.'!P108+'слюсарі г.в.'!P108+зварювальник!L108+аварійки!J108</f>
        <v>0.2204860740114315</v>
      </c>
      <c r="G109" s="286">
        <f>'дератизація '!I108</f>
        <v>7.3283661522086218E-3</v>
      </c>
      <c r="H109" s="286">
        <f>SUM(димовенти!Q108)</f>
        <v>5.9096745976469973E-2</v>
      </c>
      <c r="I109" s="286">
        <f>'під зими'!L108+майстерні!L108+покрівлі!N108+маляри!L108</f>
        <v>0.39744215812774453</v>
      </c>
      <c r="J109" s="286">
        <f>електрики!P108</f>
        <v>6.2593608663877504E-2</v>
      </c>
      <c r="K109" s="287">
        <f t="shared" si="4"/>
        <v>2.0142934648555011</v>
      </c>
      <c r="L109" s="287">
        <v>2.7091479639361316E-2</v>
      </c>
      <c r="M109" s="287">
        <f t="shared" si="5"/>
        <v>2.0413849444948626</v>
      </c>
      <c r="N109" s="287">
        <f t="shared" si="6"/>
        <v>2.449661933393835</v>
      </c>
    </row>
    <row r="110" spans="1:14" ht="18" customHeight="1" x14ac:dyDescent="0.35">
      <c r="A110" s="284">
        <f t="shared" si="7"/>
        <v>104</v>
      </c>
      <c r="B110" s="284">
        <v>3</v>
      </c>
      <c r="C110" s="285" t="s">
        <v>2533</v>
      </c>
      <c r="D110" s="286">
        <f>SUM(сходові!N109)</f>
        <v>0.66652136702823284</v>
      </c>
      <c r="E110" s="286">
        <f>SUM(прибудинкова!M109)</f>
        <v>0.65922321113458426</v>
      </c>
      <c r="F110" s="286">
        <f>'слюсарі х.в.'!P109+'слюсарі кан'!P109+'слюсарі ц.о.'!P109+'слюсарі г.в.'!P109+зварювальник!L109+аварійки!J109</f>
        <v>0.2038201498285141</v>
      </c>
      <c r="G110" s="286">
        <f>'дератизація '!I109</f>
        <v>6.1140797812849496E-3</v>
      </c>
      <c r="H110" s="286">
        <f>SUM(димовенти!Q109)</f>
        <v>4.9560045452096732E-2</v>
      </c>
      <c r="I110" s="286">
        <f>'під зими'!L109+майстерні!L109+покрівлі!N109+маляри!L109</f>
        <v>0.36760830366951763</v>
      </c>
      <c r="J110" s="286">
        <f>електрики!P109</f>
        <v>5.0593174528244265E-2</v>
      </c>
      <c r="K110" s="287">
        <f t="shared" si="4"/>
        <v>2.0034403314224747</v>
      </c>
      <c r="L110" s="287">
        <v>2.6655253261187339E-2</v>
      </c>
      <c r="M110" s="287">
        <f t="shared" si="5"/>
        <v>2.0300955846836621</v>
      </c>
      <c r="N110" s="287">
        <f t="shared" si="6"/>
        <v>2.4361147016203946</v>
      </c>
    </row>
    <row r="111" spans="1:14" ht="18" customHeight="1" x14ac:dyDescent="0.35">
      <c r="A111" s="284">
        <f t="shared" si="7"/>
        <v>105</v>
      </c>
      <c r="B111" s="284">
        <v>3</v>
      </c>
      <c r="C111" s="285" t="s">
        <v>2534</v>
      </c>
      <c r="D111" s="286">
        <f>SUM(сходові!N110)</f>
        <v>1.244010620539199</v>
      </c>
      <c r="E111" s="286">
        <f>SUM(прибудинкова!M110)</f>
        <v>0.92419257464871185</v>
      </c>
      <c r="F111" s="286">
        <f>'слюсарі х.в.'!P110+'слюсарі кан'!P110+'слюсарі ц.о.'!P110+'слюсарі г.в.'!P110+зварювальник!L110+аварійки!J110</f>
        <v>0.21631562554855591</v>
      </c>
      <c r="G111" s="286">
        <f>'дератизація '!I110</f>
        <v>1.1834016393442623E-2</v>
      </c>
      <c r="H111" s="286">
        <f>SUM(димовенти!Q110)</f>
        <v>4.7337243099204153E-2</v>
      </c>
      <c r="I111" s="286">
        <f>'під зими'!L110+майстерні!L110+покрівлі!N110+маляри!L110</f>
        <v>0.40588389411920123</v>
      </c>
      <c r="J111" s="286">
        <f>електрики!P110</f>
        <v>5.9590643359013699E-2</v>
      </c>
      <c r="K111" s="287">
        <f t="shared" si="4"/>
        <v>2.909164617707328</v>
      </c>
      <c r="L111" s="287">
        <v>3.8377131635717987E-2</v>
      </c>
      <c r="M111" s="287">
        <f t="shared" si="5"/>
        <v>2.947541749343046</v>
      </c>
      <c r="N111" s="287">
        <f t="shared" si="6"/>
        <v>3.5370500992116551</v>
      </c>
    </row>
    <row r="112" spans="1:14" ht="18" customHeight="1" x14ac:dyDescent="0.35">
      <c r="A112" s="284">
        <f t="shared" si="7"/>
        <v>106</v>
      </c>
      <c r="B112" s="284">
        <v>2</v>
      </c>
      <c r="C112" s="285" t="s">
        <v>2535</v>
      </c>
      <c r="D112" s="286">
        <f>SUM(сходові!N111)</f>
        <v>0</v>
      </c>
      <c r="E112" s="286">
        <f>SUM(прибудинкова!M111)</f>
        <v>0.93832330195599023</v>
      </c>
      <c r="F112" s="286">
        <f>'слюсарі х.в.'!P111+'слюсарі кан'!P111+'слюсарі ц.о.'!P111+'слюсарі г.в.'!P111+зварювальник!L111+аварійки!J111</f>
        <v>0.36729400591487138</v>
      </c>
      <c r="G112" s="286">
        <f>'дератизація '!I111</f>
        <v>1.0012224938875306E-2</v>
      </c>
      <c r="H112" s="286">
        <f>SUM(димовенти!Q111)</f>
        <v>1.7620841529640805E-2</v>
      </c>
      <c r="I112" s="286">
        <f>'під зими'!L111+майстерні!L111+покрівлі!N111+маляри!L111</f>
        <v>0.38869898628032873</v>
      </c>
      <c r="J112" s="286">
        <f>електрики!P111</f>
        <v>2.2120254030360317E-2</v>
      </c>
      <c r="K112" s="287">
        <f t="shared" si="4"/>
        <v>1.7440696146500665</v>
      </c>
      <c r="L112" s="287">
        <v>2.2570894314913548E-2</v>
      </c>
      <c r="M112" s="287">
        <f t="shared" si="5"/>
        <v>1.7666405089649801</v>
      </c>
      <c r="N112" s="287">
        <f t="shared" si="6"/>
        <v>2.1199686107579763</v>
      </c>
    </row>
    <row r="113" spans="1:14" ht="18" customHeight="1" x14ac:dyDescent="0.35">
      <c r="A113" s="284">
        <f t="shared" si="7"/>
        <v>107</v>
      </c>
      <c r="B113" s="284">
        <v>2</v>
      </c>
      <c r="C113" s="285" t="s">
        <v>2836</v>
      </c>
      <c r="D113" s="286">
        <f>SUM(сходові!N112)</f>
        <v>0</v>
      </c>
      <c r="E113" s="286">
        <f>SUM(прибудинкова!M112)</f>
        <v>0.92225168183996176</v>
      </c>
      <c r="F113" s="286">
        <f>'слюсарі х.в.'!P112+'слюсарі кан'!P112+'слюсарі ц.о.'!P112+'слюсарі г.в.'!P112+зварювальник!L112+аварійки!J112</f>
        <v>0.20881218911297522</v>
      </c>
      <c r="G113" s="286">
        <f>'дератизація '!I112</f>
        <v>1.1787254432199327E-2</v>
      </c>
      <c r="H113" s="286">
        <f>SUM(димовенти!Q112)</f>
        <v>2.8366612620952997E-2</v>
      </c>
      <c r="I113" s="286">
        <f>'під зими'!L112+майстерні!L112+покрівлі!N112+маляри!L112</f>
        <v>0.36761769472777561</v>
      </c>
      <c r="J113" s="286">
        <f>електрики!P112</f>
        <v>5.4187732980458606E-2</v>
      </c>
      <c r="K113" s="287">
        <f t="shared" si="4"/>
        <v>1.5930231657143235</v>
      </c>
      <c r="L113" s="287">
        <v>2.1037344882858577E-2</v>
      </c>
      <c r="M113" s="287">
        <f t="shared" si="5"/>
        <v>1.6140605105971821</v>
      </c>
      <c r="N113" s="287">
        <f t="shared" si="6"/>
        <v>1.9368726127166185</v>
      </c>
    </row>
    <row r="114" spans="1:14" ht="18" customHeight="1" x14ac:dyDescent="0.35">
      <c r="A114" s="284">
        <f t="shared" si="7"/>
        <v>108</v>
      </c>
      <c r="B114" s="284">
        <v>2</v>
      </c>
      <c r="C114" s="285" t="s">
        <v>2536</v>
      </c>
      <c r="D114" s="286">
        <f>SUM(сходові!N113)</f>
        <v>0</v>
      </c>
      <c r="E114" s="286">
        <f>SUM(прибудинкова!M113)</f>
        <v>0.49174085195530731</v>
      </c>
      <c r="F114" s="286">
        <f>'слюсарі х.в.'!P113+'слюсарі кан'!P113+'слюсарі ц.о.'!P113+'слюсарі г.в.'!P113+зварювальник!L113+аварійки!J113</f>
        <v>0.23383301385050226</v>
      </c>
      <c r="G114" s="286">
        <f>'дератизація '!I113</f>
        <v>1.0564644852354348E-2</v>
      </c>
      <c r="H114" s="286">
        <f>SUM(димовенти!Q113)</f>
        <v>5.7276983790746604E-2</v>
      </c>
      <c r="I114" s="286">
        <f>'під зими'!L113+майстерні!L113+покрівлі!N113+маляри!L113</f>
        <v>0.45044427690424721</v>
      </c>
      <c r="J114" s="286">
        <f>електрики!P113</f>
        <v>7.220418115257278E-2</v>
      </c>
      <c r="K114" s="287">
        <f t="shared" si="4"/>
        <v>1.3160639525057305</v>
      </c>
      <c r="L114" s="287">
        <v>1.8012398188754219E-2</v>
      </c>
      <c r="M114" s="287">
        <f t="shared" si="5"/>
        <v>1.3340763506944846</v>
      </c>
      <c r="N114" s="287">
        <f t="shared" si="6"/>
        <v>1.6008916208333814</v>
      </c>
    </row>
    <row r="115" spans="1:14" ht="18" customHeight="1" x14ac:dyDescent="0.35">
      <c r="A115" s="284">
        <f t="shared" si="7"/>
        <v>109</v>
      </c>
      <c r="B115" s="284">
        <v>3</v>
      </c>
      <c r="C115" s="285" t="s">
        <v>2537</v>
      </c>
      <c r="D115" s="286">
        <f>SUM(сходові!N114)</f>
        <v>1.1596259595323388</v>
      </c>
      <c r="E115" s="286">
        <f>SUM(прибудинкова!M114)</f>
        <v>0.35574087903003587</v>
      </c>
      <c r="F115" s="286">
        <f>'слюсарі х.в.'!P114+'слюсарі кан'!P114+'слюсарі ц.о.'!P114+'слюсарі г.в.'!P114+зварювальник!L114+аварійки!J114</f>
        <v>0.23742513665361559</v>
      </c>
      <c r="G115" s="286">
        <f>'дератизація '!I114</f>
        <v>6.0140534582529626E-3</v>
      </c>
      <c r="H115" s="286">
        <f>SUM(димовенти!Q114)</f>
        <v>4.5560099927345145E-2</v>
      </c>
      <c r="I115" s="286">
        <f>'під зими'!L114+майстерні!L114+покрівлі!N114+маляри!L114</f>
        <v>0.34108006759168408</v>
      </c>
      <c r="J115" s="286">
        <f>електрики!P114</f>
        <v>7.4790718366635756E-2</v>
      </c>
      <c r="K115" s="287">
        <f t="shared" si="4"/>
        <v>2.2202369145599077</v>
      </c>
      <c r="L115" s="287">
        <v>2.9330773259942045E-2</v>
      </c>
      <c r="M115" s="287">
        <f t="shared" si="5"/>
        <v>2.2495676878198498</v>
      </c>
      <c r="N115" s="287">
        <f t="shared" si="6"/>
        <v>2.6994812253838196</v>
      </c>
    </row>
    <row r="116" spans="1:14" ht="18" customHeight="1" x14ac:dyDescent="0.35">
      <c r="A116" s="284">
        <f t="shared" si="7"/>
        <v>110</v>
      </c>
      <c r="B116" s="284">
        <v>3</v>
      </c>
      <c r="C116" s="285" t="s">
        <v>2538</v>
      </c>
      <c r="D116" s="286">
        <f>SUM(сходові!N115)</f>
        <v>0.64131097335307186</v>
      </c>
      <c r="E116" s="286">
        <f>SUM(прибудинкова!M115)</f>
        <v>1.4767998149518875</v>
      </c>
      <c r="F116" s="286">
        <f>'слюсарі х.в.'!P115+'слюсарі кан'!P115+'слюсарі ц.о.'!P115+'слюсарі г.в.'!P115+зварювальник!L115+аварійки!J115</f>
        <v>0.20330873915603148</v>
      </c>
      <c r="G116" s="286">
        <f>'дератизація '!I115</f>
        <v>0</v>
      </c>
      <c r="H116" s="286">
        <f>SUM(димовенти!Q115)</f>
        <v>3.1212065447698768E-2</v>
      </c>
      <c r="I116" s="286">
        <f>'під зими'!L115+майстерні!L115+покрівлі!N115+маляри!L115</f>
        <v>0.36822947278823387</v>
      </c>
      <c r="J116" s="286">
        <f>електрики!P115</f>
        <v>5.0224929117787032E-2</v>
      </c>
      <c r="K116" s="287">
        <f t="shared" si="4"/>
        <v>2.7710859948147104</v>
      </c>
      <c r="L116" s="287">
        <v>3.6130115010935659E-2</v>
      </c>
      <c r="M116" s="287">
        <f t="shared" si="5"/>
        <v>2.8072161098256458</v>
      </c>
      <c r="N116" s="287">
        <f t="shared" si="6"/>
        <v>3.3686593317907749</v>
      </c>
    </row>
    <row r="117" spans="1:14" ht="18" customHeight="1" x14ac:dyDescent="0.35">
      <c r="A117" s="284">
        <f t="shared" si="7"/>
        <v>111</v>
      </c>
      <c r="B117" s="284">
        <v>5</v>
      </c>
      <c r="C117" s="285" t="s">
        <v>2539</v>
      </c>
      <c r="D117" s="286">
        <f>SUM(сходові!N116)</f>
        <v>0.57588504488105918</v>
      </c>
      <c r="E117" s="286">
        <f>SUM(прибудинкова!M116)</f>
        <v>0.75446022922269185</v>
      </c>
      <c r="F117" s="286">
        <f>'слюсарі х.в.'!P116+'слюсарі кан'!P116+'слюсарі ц.о.'!P116+'слюсарі г.в.'!P116+зварювальник!L116+аварійки!J116</f>
        <v>0.42909021697418154</v>
      </c>
      <c r="G117" s="286">
        <f>'дератизація '!I116</f>
        <v>4.7925470610833652E-3</v>
      </c>
      <c r="H117" s="286">
        <f>SUM(димовенти!Q116)</f>
        <v>3.4559908944774849E-2</v>
      </c>
      <c r="I117" s="286">
        <f>'під зими'!L116+майстерні!L116+покрівлі!N116+маляри!L116</f>
        <v>0.30122691409357139</v>
      </c>
      <c r="J117" s="286">
        <f>електрики!P116</f>
        <v>6.6617117961198458E-2</v>
      </c>
      <c r="K117" s="287">
        <f t="shared" si="4"/>
        <v>2.1666319791385606</v>
      </c>
      <c r="L117" s="287">
        <v>2.7776999621616061E-2</v>
      </c>
      <c r="M117" s="287">
        <f t="shared" si="5"/>
        <v>2.1944089787601766</v>
      </c>
      <c r="N117" s="287">
        <f t="shared" si="6"/>
        <v>2.6332907745122118</v>
      </c>
    </row>
    <row r="118" spans="1:14" ht="18" customHeight="1" x14ac:dyDescent="0.35">
      <c r="A118" s="284">
        <f t="shared" si="7"/>
        <v>112</v>
      </c>
      <c r="B118" s="284">
        <v>4</v>
      </c>
      <c r="C118" s="285" t="s">
        <v>2837</v>
      </c>
      <c r="D118" s="286">
        <f>SUM(сходові!N117)</f>
        <v>0.98546797469254288</v>
      </c>
      <c r="E118" s="286">
        <f>SUM(прибудинкова!M117)</f>
        <v>0.78591842823629776</v>
      </c>
      <c r="F118" s="286">
        <f>'слюсарі х.в.'!P117+'слюсарі кан'!P117+'слюсарі ц.о.'!P117+'слюсарі г.в.'!P117+зварювальник!L117+аварійки!J117</f>
        <v>0.2541383193331328</v>
      </c>
      <c r="G118" s="286">
        <f>'дератизація '!I117</f>
        <v>6.8458093410108762E-3</v>
      </c>
      <c r="H118" s="286">
        <f>SUM(димовенти!Q117)</f>
        <v>4.6948706961947563E-2</v>
      </c>
      <c r="I118" s="286">
        <f>'під зими'!L117+майстерні!L117+покрівлі!N117+маляри!L117</f>
        <v>0.32459803793412934</v>
      </c>
      <c r="J118" s="286">
        <f>електрики!P117</f>
        <v>8.6825181366769394E-2</v>
      </c>
      <c r="K118" s="287">
        <f t="shared" si="4"/>
        <v>2.490742457865831</v>
      </c>
      <c r="L118" s="287">
        <v>3.2828165454910074E-2</v>
      </c>
      <c r="M118" s="287">
        <f t="shared" si="5"/>
        <v>2.5235706233207411</v>
      </c>
      <c r="N118" s="287">
        <f t="shared" si="6"/>
        <v>3.0282847479848893</v>
      </c>
    </row>
    <row r="119" spans="1:14" ht="18" customHeight="1" x14ac:dyDescent="0.35">
      <c r="A119" s="284">
        <f t="shared" si="7"/>
        <v>113</v>
      </c>
      <c r="B119" s="284">
        <v>3</v>
      </c>
      <c r="C119" s="285" t="s">
        <v>2540</v>
      </c>
      <c r="D119" s="286">
        <f>SUM(сходові!N118)</f>
        <v>0.80067745852679995</v>
      </c>
      <c r="E119" s="286">
        <f>SUM(прибудинкова!M118)</f>
        <v>0.25053384983437615</v>
      </c>
      <c r="F119" s="286">
        <f>'слюсарі х.в.'!P118+'слюсарі кан'!P118+'слюсарі ц.о.'!P118+'слюсарі г.в.'!P118+зварювальник!L118+аварійки!J118</f>
        <v>0.41056445255807694</v>
      </c>
      <c r="G119" s="286">
        <f>'дератизація '!I118</f>
        <v>3.8259109311740897E-3</v>
      </c>
      <c r="H119" s="286">
        <f>SUM(димовенти!Q118)</f>
        <v>3.4549401219343176E-2</v>
      </c>
      <c r="I119" s="286">
        <f>'під зими'!L118+майстерні!L118+покрівлі!N118+маляри!L118</f>
        <v>0.30743890663201262</v>
      </c>
      <c r="J119" s="286">
        <f>електрики!P118</f>
        <v>5.3277490752549839E-2</v>
      </c>
      <c r="K119" s="287">
        <f t="shared" si="4"/>
        <v>1.8608674704543327</v>
      </c>
      <c r="L119" s="287">
        <v>2.3934602647534886E-2</v>
      </c>
      <c r="M119" s="287">
        <f t="shared" si="5"/>
        <v>1.8848020731018675</v>
      </c>
      <c r="N119" s="287">
        <f t="shared" si="6"/>
        <v>2.2617624877222409</v>
      </c>
    </row>
    <row r="120" spans="1:14" ht="18" customHeight="1" x14ac:dyDescent="0.35">
      <c r="A120" s="284">
        <f t="shared" si="7"/>
        <v>114</v>
      </c>
      <c r="B120" s="284">
        <v>4</v>
      </c>
      <c r="C120" s="285" t="s">
        <v>2838</v>
      </c>
      <c r="D120" s="286">
        <f>SUM(сходові!N119)</f>
        <v>0.92050871404053614</v>
      </c>
      <c r="E120" s="286">
        <f>SUM(прибудинкова!M119)</f>
        <v>0.19302985197368416</v>
      </c>
      <c r="F120" s="286">
        <f>'слюсарі х.в.'!P119+'слюсарі кан'!P119+'слюсарі ц.о.'!P119+'слюсарі г.в.'!P119+зварювальник!L119+аварійки!J119</f>
        <v>0.1694972234470663</v>
      </c>
      <c r="G120" s="286">
        <f>'дератизація '!I119</f>
        <v>4.3120709382151031E-3</v>
      </c>
      <c r="H120" s="286">
        <f>SUM(димовенти!Q119)</f>
        <v>2.5367938242545809E-2</v>
      </c>
      <c r="I120" s="286">
        <f>'під зими'!L119+майстерні!L119+покрівлі!N119+маляри!L119</f>
        <v>0.31838493664420148</v>
      </c>
      <c r="J120" s="286">
        <f>електрики!P119</f>
        <v>2.5878672478310553E-2</v>
      </c>
      <c r="K120" s="287">
        <f t="shared" si="4"/>
        <v>1.6569794077645597</v>
      </c>
      <c r="L120" s="287">
        <v>2.1649443979568472E-2</v>
      </c>
      <c r="M120" s="287">
        <f t="shared" si="5"/>
        <v>1.6786288517441281</v>
      </c>
      <c r="N120" s="287">
        <f t="shared" si="6"/>
        <v>2.0143546220929536</v>
      </c>
    </row>
    <row r="121" spans="1:14" ht="18" customHeight="1" x14ac:dyDescent="0.35">
      <c r="A121" s="284">
        <f t="shared" si="7"/>
        <v>115</v>
      </c>
      <c r="B121" s="284">
        <v>2</v>
      </c>
      <c r="C121" s="285" t="s">
        <v>2541</v>
      </c>
      <c r="D121" s="286">
        <f>SUM(сходові!N120)</f>
        <v>0</v>
      </c>
      <c r="E121" s="286">
        <f>SUM(прибудинкова!M120)</f>
        <v>1.168001409535707</v>
      </c>
      <c r="F121" s="286">
        <f>'слюсарі х.в.'!P120+'слюсарі кан'!P120+'слюсарі ц.о.'!P120+'слюсарі г.в.'!P120+зварювальник!L120+аварійки!J120</f>
        <v>0.41505310424839403</v>
      </c>
      <c r="G121" s="286">
        <f>'дератизація '!I120</f>
        <v>6.7301686445971265E-3</v>
      </c>
      <c r="H121" s="286">
        <f>SUM(димовенти!Q120)</f>
        <v>4.2682865661858214E-2</v>
      </c>
      <c r="I121" s="286">
        <f>'під зими'!L120+майстерні!L120+покрівлі!N120+маляри!L120</f>
        <v>0.36049869967260123</v>
      </c>
      <c r="J121" s="286">
        <f>електрики!P120</f>
        <v>5.65095808770604E-2</v>
      </c>
      <c r="K121" s="287">
        <f t="shared" si="4"/>
        <v>2.0494758286402179</v>
      </c>
      <c r="L121" s="287">
        <v>2.6991723630632181E-2</v>
      </c>
      <c r="M121" s="287">
        <f t="shared" si="5"/>
        <v>2.07646755227085</v>
      </c>
      <c r="N121" s="287">
        <f t="shared" si="6"/>
        <v>2.4917610627250197</v>
      </c>
    </row>
    <row r="122" spans="1:14" ht="18" customHeight="1" x14ac:dyDescent="0.35">
      <c r="A122" s="284">
        <f t="shared" si="7"/>
        <v>116</v>
      </c>
      <c r="B122" s="284">
        <v>4</v>
      </c>
      <c r="C122" s="285" t="s">
        <v>2542</v>
      </c>
      <c r="D122" s="286">
        <f>SUM(сходові!N121)</f>
        <v>0.82425967682776569</v>
      </c>
      <c r="E122" s="286">
        <f>SUM(прибудинкова!M121)</f>
        <v>0.54047519930487675</v>
      </c>
      <c r="F122" s="286">
        <f>'слюсарі х.в.'!P121+'слюсарі кан'!P121+'слюсарі ц.о.'!P121+'слюсарі г.в.'!P121+зварювальник!L121+аварійки!J121</f>
        <v>0.42527747618197309</v>
      </c>
      <c r="G122" s="286">
        <f>'дератизація '!I121</f>
        <v>8.3251873574454235E-3</v>
      </c>
      <c r="H122" s="286">
        <f>SUM(димовенти!Q121)</f>
        <v>5.757359054514849E-2</v>
      </c>
      <c r="I122" s="286">
        <f>'під зими'!L121+майстерні!L121+покрівлі!N121+маляри!L121</f>
        <v>0.30682671090885871</v>
      </c>
      <c r="J122" s="286">
        <f>електрики!P121</f>
        <v>6.3756069002951304E-2</v>
      </c>
      <c r="K122" s="287">
        <f t="shared" si="4"/>
        <v>2.2264939101290198</v>
      </c>
      <c r="L122" s="287">
        <v>2.8975192335246369E-2</v>
      </c>
      <c r="M122" s="287">
        <f t="shared" si="5"/>
        <v>2.2554691024642661</v>
      </c>
      <c r="N122" s="287">
        <f t="shared" si="6"/>
        <v>2.7065629229571191</v>
      </c>
    </row>
    <row r="123" spans="1:14" ht="18" customHeight="1" x14ac:dyDescent="0.35">
      <c r="A123" s="284">
        <f t="shared" si="7"/>
        <v>117</v>
      </c>
      <c r="B123" s="284">
        <v>3</v>
      </c>
      <c r="C123" s="285" t="s">
        <v>2543</v>
      </c>
      <c r="D123" s="286">
        <f>SUM(сходові!N122)</f>
        <v>1.2536621348687185</v>
      </c>
      <c r="E123" s="286">
        <f>SUM(прибудинкова!M122)</f>
        <v>0.75781426250263761</v>
      </c>
      <c r="F123" s="286">
        <f>'слюсарі х.в.'!P122+'слюсарі кан'!P122+'слюсарі ц.о.'!P122+'слюсарі г.в.'!P122+зварювальник!L122+аварійки!J122</f>
        <v>0.21309657581675889</v>
      </c>
      <c r="G123" s="286">
        <f>'дератизація '!I122</f>
        <v>8.1504536822114369E-3</v>
      </c>
      <c r="H123" s="286">
        <f>SUM(димовенти!Q122)</f>
        <v>4.8562921306954672E-2</v>
      </c>
      <c r="I123" s="286">
        <f>'під зими'!L122+майстерні!L122+покрівлі!N122+маляри!L122</f>
        <v>0.32637826404781162</v>
      </c>
      <c r="J123" s="286">
        <f>електрики!P122</f>
        <v>5.727274044155331E-2</v>
      </c>
      <c r="K123" s="287">
        <f t="shared" si="4"/>
        <v>2.6649373526666462</v>
      </c>
      <c r="L123" s="287">
        <v>3.4983730335707008E-2</v>
      </c>
      <c r="M123" s="287">
        <f t="shared" si="5"/>
        <v>2.6999210830023532</v>
      </c>
      <c r="N123" s="287">
        <f t="shared" si="6"/>
        <v>3.2399052996028237</v>
      </c>
    </row>
    <row r="124" spans="1:14" ht="18" customHeight="1" x14ac:dyDescent="0.35">
      <c r="A124" s="284">
        <f t="shared" si="7"/>
        <v>118</v>
      </c>
      <c r="B124" s="284">
        <v>3</v>
      </c>
      <c r="C124" s="285" t="s">
        <v>2544</v>
      </c>
      <c r="D124" s="286">
        <f>SUM(сходові!N123)</f>
        <v>1.1967331805065506</v>
      </c>
      <c r="E124" s="286">
        <f>SUM(прибудинкова!M123)</f>
        <v>0.61226908906609012</v>
      </c>
      <c r="F124" s="286">
        <f>'слюсарі х.в.'!P123+'слюсарі кан'!P123+'слюсарі ц.о.'!P123+'слюсарі г.в.'!P123+зварювальник!L123+аварійки!J123</f>
        <v>0.45544353108699653</v>
      </c>
      <c r="G124" s="286">
        <f>'дератизація '!I123</f>
        <v>6.0312204351939446E-3</v>
      </c>
      <c r="H124" s="286">
        <f>SUM(димовенти!Q123)</f>
        <v>3.8041800494908518E-2</v>
      </c>
      <c r="I124" s="286">
        <f>'під зими'!L123+майстерні!L123+покрівлі!N123+маляри!L123</f>
        <v>0.34481977474319392</v>
      </c>
      <c r="J124" s="286">
        <f>електрики!P123</f>
        <v>8.544912107072028E-2</v>
      </c>
      <c r="K124" s="287">
        <f t="shared" si="4"/>
        <v>2.7387877174036532</v>
      </c>
      <c r="L124" s="287">
        <v>3.5337632801153651E-2</v>
      </c>
      <c r="M124" s="287">
        <f t="shared" si="5"/>
        <v>2.7741253502048071</v>
      </c>
      <c r="N124" s="287">
        <f t="shared" si="6"/>
        <v>3.3289504202457683</v>
      </c>
    </row>
    <row r="125" spans="1:14" ht="18" customHeight="1" x14ac:dyDescent="0.35">
      <c r="A125" s="284">
        <f t="shared" si="7"/>
        <v>119</v>
      </c>
      <c r="B125" s="284">
        <v>3</v>
      </c>
      <c r="C125" s="285" t="s">
        <v>2545</v>
      </c>
      <c r="D125" s="286">
        <f>SUM(сходові!N124)</f>
        <v>0.89391624007936521</v>
      </c>
      <c r="E125" s="286">
        <f>SUM(прибудинкова!M124)</f>
        <v>1.2388226944444445</v>
      </c>
      <c r="F125" s="286">
        <f>'слюсарі х.в.'!P124+'слюсарі кан'!P124+'слюсарі ц.о.'!P124+'слюсарі г.в.'!P124+зварювальник!L124+аварійки!J124</f>
        <v>0.25571256860271896</v>
      </c>
      <c r="G125" s="286">
        <f>'дератизація '!I124</f>
        <v>8.1666666666666658E-3</v>
      </c>
      <c r="H125" s="286">
        <f>SUM(димовенти!Q124)</f>
        <v>8.037244572599643E-2</v>
      </c>
      <c r="I125" s="286">
        <f>'під зими'!L124+майстерні!L124+покрівлі!N124+маляри!L124</f>
        <v>0.35485302590192785</v>
      </c>
      <c r="J125" s="286">
        <f>електрики!P124</f>
        <v>8.7958732345724419E-2</v>
      </c>
      <c r="K125" s="287">
        <f t="shared" si="4"/>
        <v>2.9198023737668444</v>
      </c>
      <c r="L125" s="287">
        <v>3.8887415410103321E-2</v>
      </c>
      <c r="M125" s="287">
        <f t="shared" si="5"/>
        <v>2.9586897891769475</v>
      </c>
      <c r="N125" s="287">
        <f t="shared" si="6"/>
        <v>3.5504277470123369</v>
      </c>
    </row>
    <row r="126" spans="1:14" ht="18" customHeight="1" x14ac:dyDescent="0.35">
      <c r="A126" s="284">
        <f t="shared" si="7"/>
        <v>120</v>
      </c>
      <c r="B126" s="284">
        <v>4</v>
      </c>
      <c r="C126" s="285" t="s">
        <v>2839</v>
      </c>
      <c r="D126" s="286">
        <f>SUM(сходові!N125)</f>
        <v>0.56235357591984092</v>
      </c>
      <c r="E126" s="286">
        <f>SUM(прибудинкова!M125)</f>
        <v>0.78269999026408665</v>
      </c>
      <c r="F126" s="286">
        <f>'слюсарі х.в.'!P125+'слюсарі кан'!P125+'слюсарі ц.о.'!P125+'слюсарі г.в.'!P125+зварювальник!L125+аварійки!J125</f>
        <v>0.1947210576281706</v>
      </c>
      <c r="G126" s="286">
        <f>'дератизація '!I125</f>
        <v>2.5648046732384081E-3</v>
      </c>
      <c r="H126" s="286">
        <f>SUM(димовенти!Q125)</f>
        <v>1.7338722671406525E-2</v>
      </c>
      <c r="I126" s="286">
        <f>'під зими'!L125+майстерні!L125+покрівлі!N125+маляри!L125</f>
        <v>0.32070845211241322</v>
      </c>
      <c r="J126" s="286">
        <f>електрики!P125</f>
        <v>4.4041299249932428E-2</v>
      </c>
      <c r="K126" s="287">
        <f t="shared" si="4"/>
        <v>1.9244279025190889</v>
      </c>
      <c r="L126" s="287">
        <v>2.4952084178509804E-2</v>
      </c>
      <c r="M126" s="287">
        <f t="shared" si="5"/>
        <v>1.9493799866975987</v>
      </c>
      <c r="N126" s="287">
        <f t="shared" si="6"/>
        <v>2.3392559840371185</v>
      </c>
    </row>
    <row r="127" spans="1:14" ht="18" customHeight="1" x14ac:dyDescent="0.35">
      <c r="A127" s="284">
        <f t="shared" si="7"/>
        <v>121</v>
      </c>
      <c r="B127" s="284">
        <v>4</v>
      </c>
      <c r="C127" s="285" t="s">
        <v>2840</v>
      </c>
      <c r="D127" s="286">
        <f>SUM(сходові!N126)</f>
        <v>0.89959223872848537</v>
      </c>
      <c r="E127" s="286">
        <f>SUM(прибудинкова!M126)</f>
        <v>0.52023476099197319</v>
      </c>
      <c r="F127" s="286">
        <f>'слюсарі х.в.'!P126+'слюсарі кан'!P126+'слюсарі ц.о.'!P126+'слюсарі г.в.'!P126+зварювальник!L126+аварійки!J126</f>
        <v>0.23140030908819165</v>
      </c>
      <c r="G127" s="286">
        <f>'дератизація '!I126</f>
        <v>5.9392596142326575E-3</v>
      </c>
      <c r="H127" s="286">
        <f>SUM(димовенти!Q126)</f>
        <v>6.116534428499134E-2</v>
      </c>
      <c r="I127" s="286">
        <f>'під зими'!L126+майстерні!L126+покрівлі!N126+маляри!L126</f>
        <v>0.30791115944417502</v>
      </c>
      <c r="J127" s="286">
        <f>електрики!P126</f>
        <v>7.0452492320250276E-2</v>
      </c>
      <c r="K127" s="287">
        <f t="shared" si="4"/>
        <v>2.0966955644722995</v>
      </c>
      <c r="L127" s="287">
        <v>2.7868866892462263E-2</v>
      </c>
      <c r="M127" s="287">
        <f t="shared" si="5"/>
        <v>2.124564431364762</v>
      </c>
      <c r="N127" s="287">
        <f t="shared" si="6"/>
        <v>2.5494773176377143</v>
      </c>
    </row>
    <row r="128" spans="1:14" ht="18" customHeight="1" x14ac:dyDescent="0.35">
      <c r="A128" s="284">
        <f t="shared" si="7"/>
        <v>122</v>
      </c>
      <c r="B128" s="284">
        <v>2</v>
      </c>
      <c r="C128" s="285" t="s">
        <v>2841</v>
      </c>
      <c r="D128" s="286">
        <f>SUM(сходові!N127)</f>
        <v>0</v>
      </c>
      <c r="E128" s="286">
        <f>SUM(прибудинкова!M127)</f>
        <v>0.46317566967060281</v>
      </c>
      <c r="F128" s="286">
        <f>'слюсарі х.в.'!P127+'слюсарі кан'!P127+'слюсарі ц.о.'!P127+'слюсарі г.в.'!P127+зварювальник!L127+аварійки!J127</f>
        <v>0.21164651645465499</v>
      </c>
      <c r="G128" s="286">
        <f>'дератизація '!I127</f>
        <v>7.2249844623990048E-3</v>
      </c>
      <c r="H128" s="286">
        <f>SUM(димовенти!Q127)</f>
        <v>3.0206066549404623E-2</v>
      </c>
      <c r="I128" s="286">
        <f>'під зими'!L127+майстерні!L127+покрівлі!N127+маляри!L127</f>
        <v>0.39314177660463012</v>
      </c>
      <c r="J128" s="286">
        <f>електрики!P127</f>
        <v>5.6228613414651143E-2</v>
      </c>
      <c r="K128" s="287">
        <f t="shared" si="4"/>
        <v>1.1616236271563427</v>
      </c>
      <c r="L128" s="287">
        <v>0.03</v>
      </c>
      <c r="M128" s="287">
        <f t="shared" si="5"/>
        <v>1.1916236271563427</v>
      </c>
      <c r="N128" s="287">
        <f t="shared" si="6"/>
        <v>1.4299483525876113</v>
      </c>
    </row>
    <row r="129" spans="1:14" ht="18" customHeight="1" x14ac:dyDescent="0.35">
      <c r="A129" s="284">
        <f t="shared" si="7"/>
        <v>123</v>
      </c>
      <c r="B129" s="284">
        <v>3</v>
      </c>
      <c r="C129" s="285" t="s">
        <v>2546</v>
      </c>
      <c r="D129" s="286">
        <f>SUM(сходові!N128)</f>
        <v>0.9526947354187576</v>
      </c>
      <c r="E129" s="286">
        <f>SUM(прибудинкова!M128)</f>
        <v>1.478708119437939</v>
      </c>
      <c r="F129" s="286">
        <f>'слюсарі х.в.'!P128+'слюсарі кан'!P128+'слюсарі ц.о.'!P128+'слюсарі г.в.'!P128+зварювальник!L128+аварійки!J128</f>
        <v>0.17769517825998332</v>
      </c>
      <c r="G129" s="286">
        <f>'дератизація '!I128</f>
        <v>7.7459016393442628E-3</v>
      </c>
      <c r="H129" s="286">
        <f>SUM(димовенти!Q128)</f>
        <v>2.2764197226225781E-2</v>
      </c>
      <c r="I129" s="286">
        <f>'під зими'!L128+майстерні!L128+покрівлі!N128+маляри!L128</f>
        <v>0.32213346182999164</v>
      </c>
      <c r="J129" s="286">
        <f>електрики!P128</f>
        <v>3.1781676458140645E-2</v>
      </c>
      <c r="K129" s="287">
        <f t="shared" si="4"/>
        <v>2.9935232702703822</v>
      </c>
      <c r="L129" s="287">
        <v>3.868298717524854E-2</v>
      </c>
      <c r="M129" s="287">
        <f t="shared" si="5"/>
        <v>3.0322062574456305</v>
      </c>
      <c r="N129" s="287">
        <f t="shared" si="6"/>
        <v>3.6386475089347563</v>
      </c>
    </row>
    <row r="130" spans="1:14" ht="18" customHeight="1" x14ac:dyDescent="0.35">
      <c r="A130" s="284">
        <f t="shared" si="7"/>
        <v>124</v>
      </c>
      <c r="B130" s="284">
        <v>3</v>
      </c>
      <c r="C130" s="285" t="s">
        <v>2547</v>
      </c>
      <c r="D130" s="286">
        <f>SUM(сходові!N129)</f>
        <v>0.64972712785901765</v>
      </c>
      <c r="E130" s="286">
        <f>SUM(прибудинкова!M129)</f>
        <v>0.95849695843252158</v>
      </c>
      <c r="F130" s="286">
        <f>'слюсарі х.в.'!P129+'слюсарі кан'!P129+'слюсарі ц.о.'!P129+'слюсарі г.в.'!P129+зварювальник!L129+аварійки!J129</f>
        <v>0.21408456318175767</v>
      </c>
      <c r="G130" s="286">
        <f>'дератизація '!I129</f>
        <v>4.7244094488188967E-3</v>
      </c>
      <c r="H130" s="286">
        <f>SUM(димовенти!Q129)</f>
        <v>4.7049947609398603E-2</v>
      </c>
      <c r="I130" s="286">
        <f>'під зими'!L129+майстерні!L129+покрівлі!N129+маляри!L129</f>
        <v>0.32314930983990481</v>
      </c>
      <c r="J130" s="286">
        <f>електрики!P129</f>
        <v>5.7984148772131094E-2</v>
      </c>
      <c r="K130" s="287">
        <f t="shared" si="4"/>
        <v>2.2552164651435502</v>
      </c>
      <c r="L130" s="287">
        <v>2.9670809817938126E-2</v>
      </c>
      <c r="M130" s="287">
        <f t="shared" si="5"/>
        <v>2.2848872749614886</v>
      </c>
      <c r="N130" s="287">
        <f t="shared" si="6"/>
        <v>2.7418647299537864</v>
      </c>
    </row>
    <row r="131" spans="1:14" ht="18" customHeight="1" x14ac:dyDescent="0.35">
      <c r="A131" s="284">
        <f t="shared" si="7"/>
        <v>125</v>
      </c>
      <c r="B131" s="284">
        <v>4</v>
      </c>
      <c r="C131" s="285" t="s">
        <v>2548</v>
      </c>
      <c r="D131" s="286">
        <f>SUM(сходові!N130)</f>
        <v>0.64216388020702841</v>
      </c>
      <c r="E131" s="286">
        <f>SUM(прибудинкова!M130)</f>
        <v>0.66344884861584508</v>
      </c>
      <c r="F131" s="286">
        <f>'слюсарі х.в.'!P130+'слюсарі кан'!P130+'слюсарі ц.о.'!P130+'слюсарі г.в.'!P130+зварювальник!L130+аварійки!J130</f>
        <v>0.47366702749425049</v>
      </c>
      <c r="G131" s="286">
        <f>'дератизація '!I130</f>
        <v>6.8662191370853758E-3</v>
      </c>
      <c r="H131" s="286">
        <f>SUM(димовенти!Q130)</f>
        <v>8.3702811357740006E-2</v>
      </c>
      <c r="I131" s="286">
        <f>'під зими'!L130+майстерні!L130+покрівлі!N130+маляри!L130</f>
        <v>0.33969767735974005</v>
      </c>
      <c r="J131" s="286">
        <f>електрики!P130</f>
        <v>9.8604360633351401E-2</v>
      </c>
      <c r="K131" s="287">
        <f t="shared" si="4"/>
        <v>2.3081508248050411</v>
      </c>
      <c r="L131" s="287">
        <v>3.0613852098436922E-2</v>
      </c>
      <c r="M131" s="287">
        <f t="shared" si="5"/>
        <v>2.338764676903478</v>
      </c>
      <c r="N131" s="287">
        <f t="shared" si="6"/>
        <v>2.8065176122841735</v>
      </c>
    </row>
    <row r="132" spans="1:14" ht="18" customHeight="1" x14ac:dyDescent="0.35">
      <c r="A132" s="284">
        <f t="shared" si="7"/>
        <v>126</v>
      </c>
      <c r="B132" s="284">
        <v>3</v>
      </c>
      <c r="C132" s="285" t="s">
        <v>2549</v>
      </c>
      <c r="D132" s="286">
        <f>SUM(сходові!N131)</f>
        <v>0.90354967410474663</v>
      </c>
      <c r="E132" s="286">
        <f>SUM(прибудинкова!M131)</f>
        <v>1.2619586021505373</v>
      </c>
      <c r="F132" s="286">
        <f>'слюсарі х.в.'!P131+'слюсарі кан'!P131+'слюсарі ц.о.'!P131+'слюсарі г.в.'!P131+зварювальник!L131+аварійки!J131</f>
        <v>0.4214207994316318</v>
      </c>
      <c r="G132" s="286">
        <f>'дератизація '!I131</f>
        <v>5.6724326009038499E-3</v>
      </c>
      <c r="H132" s="286">
        <f>SUM(димовенти!Q131)</f>
        <v>3.169496131287778E-2</v>
      </c>
      <c r="I132" s="286">
        <f>'під зими'!L131+майстерні!L131+покрівлі!N131+маляри!L131</f>
        <v>0.33410417132973003</v>
      </c>
      <c r="J132" s="286">
        <f>електрики!P131</f>
        <v>6.1094691537803662E-2</v>
      </c>
      <c r="K132" s="287">
        <f t="shared" si="4"/>
        <v>3.0194953324682308</v>
      </c>
      <c r="L132" s="287">
        <v>3.8740642138240355E-2</v>
      </c>
      <c r="M132" s="287">
        <f t="shared" si="5"/>
        <v>3.0582359746064709</v>
      </c>
      <c r="N132" s="287">
        <f t="shared" si="6"/>
        <v>3.6698831695277647</v>
      </c>
    </row>
    <row r="133" spans="1:14" ht="18" customHeight="1" x14ac:dyDescent="0.35">
      <c r="A133" s="284">
        <f t="shared" si="7"/>
        <v>127</v>
      </c>
      <c r="B133" s="284">
        <v>5</v>
      </c>
      <c r="C133" s="285" t="s">
        <v>2550</v>
      </c>
      <c r="D133" s="286">
        <f>SUM(сходові!N132)</f>
        <v>0.68504113312207759</v>
      </c>
      <c r="E133" s="286">
        <f>SUM(прибудинкова!M132)</f>
        <v>0.95911472953690491</v>
      </c>
      <c r="F133" s="286">
        <f>'слюсарі х.в.'!P132+'слюсарі кан'!P132+'слюсарі ц.о.'!P132+'слюсарі г.в.'!P132+зварювальник!L132+аварійки!J132</f>
        <v>0.26394557819141595</v>
      </c>
      <c r="G133" s="286">
        <f>'дератизація '!I132</f>
        <v>4.8255286029316386E-3</v>
      </c>
      <c r="H133" s="286">
        <f>SUM(димовенти!Q132)</f>
        <v>6.1748399747157137E-2</v>
      </c>
      <c r="I133" s="286">
        <f>'під зими'!L132+майстерні!L132+покрівлі!N132+маляри!L132</f>
        <v>0.31504455065721271</v>
      </c>
      <c r="J133" s="286">
        <f>електрики!P132</f>
        <v>9.388697780171093E-2</v>
      </c>
      <c r="K133" s="287">
        <f t="shared" si="4"/>
        <v>2.3836068976594111</v>
      </c>
      <c r="L133" s="287">
        <v>3.1665268090428578E-2</v>
      </c>
      <c r="M133" s="287">
        <f t="shared" si="5"/>
        <v>2.4152721657498395</v>
      </c>
      <c r="N133" s="287">
        <f t="shared" si="6"/>
        <v>2.8983265988998075</v>
      </c>
    </row>
    <row r="134" spans="1:14" ht="18" customHeight="1" x14ac:dyDescent="0.35">
      <c r="A134" s="284">
        <f t="shared" si="7"/>
        <v>128</v>
      </c>
      <c r="B134" s="284">
        <v>5</v>
      </c>
      <c r="C134" s="285" t="s">
        <v>2551</v>
      </c>
      <c r="D134" s="286">
        <f>SUM(сходові!N133)</f>
        <v>0.8918747125201153</v>
      </c>
      <c r="E134" s="286">
        <f>SUM(прибудинкова!M133)</f>
        <v>0.26483793057675714</v>
      </c>
      <c r="F134" s="286">
        <f>'слюсарі х.в.'!P133+'слюсарі кан'!P133+'слюсарі ц.о.'!P133+'слюсарі г.в.'!P133+зварювальник!L133+аварійки!J133</f>
        <v>0.40328669436457343</v>
      </c>
      <c r="G134" s="286">
        <f>'дератизація '!I133</f>
        <v>4.4501227848941392E-3</v>
      </c>
      <c r="H134" s="286">
        <f>SUM(димовенти!Q133)</f>
        <v>1.1978116798765688E-2</v>
      </c>
      <c r="I134" s="286">
        <f>'під зими'!L133+майстерні!L133+покрівлі!N133+маляри!L133</f>
        <v>0.29607736186565647</v>
      </c>
      <c r="J134" s="286">
        <f>електрики!P133</f>
        <v>4.7966409091818749E-2</v>
      </c>
      <c r="K134" s="287">
        <f t="shared" si="4"/>
        <v>1.9204713480025808</v>
      </c>
      <c r="L134" s="287">
        <v>2.421270920474472E-2</v>
      </c>
      <c r="M134" s="287">
        <f t="shared" si="5"/>
        <v>1.9446840572073256</v>
      </c>
      <c r="N134" s="287">
        <f t="shared" si="6"/>
        <v>2.3336208686487905</v>
      </c>
    </row>
    <row r="135" spans="1:14" ht="18" customHeight="1" x14ac:dyDescent="0.35">
      <c r="A135" s="284">
        <f t="shared" si="7"/>
        <v>129</v>
      </c>
      <c r="B135" s="284">
        <v>3</v>
      </c>
      <c r="C135" s="285" t="s">
        <v>2552</v>
      </c>
      <c r="D135" s="286">
        <f>SUM(сходові!N134)</f>
        <v>0.60797804065080452</v>
      </c>
      <c r="E135" s="286">
        <f>SUM(прибудинкова!M134)</f>
        <v>0.45046472926662096</v>
      </c>
      <c r="F135" s="286">
        <f>'слюсарі х.в.'!P134+'слюсарі кан'!P134+'слюсарі ц.о.'!P134+'слюсарі г.в.'!P134+зварювальник!L134+аварійки!J134</f>
        <v>0.25196885677533476</v>
      </c>
      <c r="G135" s="286">
        <f>'дератизація '!I134</f>
        <v>6.2971213159698416E-3</v>
      </c>
      <c r="H135" s="286">
        <f>SUM(димовенти!Q134)</f>
        <v>6.8621639012086483E-2</v>
      </c>
      <c r="I135" s="286">
        <f>'під зими'!L134+майстерні!L134+покрівлі!N134+маляри!L134</f>
        <v>0.37414847356724518</v>
      </c>
      <c r="J135" s="286">
        <f>електрики!P134</f>
        <v>8.4898125812036027E-2</v>
      </c>
      <c r="K135" s="287">
        <f t="shared" ref="K135:K198" si="8">SUM(D135,E135,F135,G135,H135,I135,J135)</f>
        <v>1.8443769864000976</v>
      </c>
      <c r="L135" s="287">
        <v>2.5176106051247205E-2</v>
      </c>
      <c r="M135" s="287">
        <f t="shared" ref="M135:M198" si="9">SUM(L135+K135)</f>
        <v>1.8695530924513448</v>
      </c>
      <c r="N135" s="287">
        <f t="shared" ref="N135:N198" si="10">M135*1.2</f>
        <v>2.2434637109416138</v>
      </c>
    </row>
    <row r="136" spans="1:14" ht="18" customHeight="1" x14ac:dyDescent="0.35">
      <c r="A136" s="284">
        <f t="shared" ref="A136:A199" si="11">A135+1</f>
        <v>130</v>
      </c>
      <c r="B136" s="284">
        <v>3</v>
      </c>
      <c r="C136" s="285" t="s">
        <v>2976</v>
      </c>
      <c r="D136" s="286">
        <f>SUM(сходові!N135)</f>
        <v>1.0955193631310238</v>
      </c>
      <c r="E136" s="286">
        <f>SUM(прибудинкова!M135)</f>
        <v>0.22931482214428861</v>
      </c>
      <c r="F136" s="286">
        <f>'слюсарі х.в.'!P135+'слюсарі кан'!P135+'слюсарі ц.о.'!P135+'слюсарі г.в.'!P135+зварювальник!L135+аварійки!J135</f>
        <v>0.243717383883372</v>
      </c>
      <c r="G136" s="286">
        <f>'дератизація '!I135</f>
        <v>7.5150300601202411E-3</v>
      </c>
      <c r="H136" s="286">
        <f>SUM(димовенти!Q135)</f>
        <v>6.0305421727353474E-2</v>
      </c>
      <c r="I136" s="286">
        <f>'під зими'!L135+майстерні!L135+покрівлі!N135+маляри!L135</f>
        <v>0.33306522360941454</v>
      </c>
      <c r="J136" s="286">
        <f>електрики!P135</f>
        <v>7.9321502115382747E-2</v>
      </c>
      <c r="K136" s="287">
        <f t="shared" si="8"/>
        <v>2.0487587466709556</v>
      </c>
      <c r="L136" s="287">
        <v>2.7351908093310784E-2</v>
      </c>
      <c r="M136" s="287">
        <f t="shared" si="9"/>
        <v>2.0761106547642663</v>
      </c>
      <c r="N136" s="287">
        <f t="shared" si="10"/>
        <v>2.4913327857171192</v>
      </c>
    </row>
    <row r="137" spans="1:14" ht="18" customHeight="1" x14ac:dyDescent="0.35">
      <c r="A137" s="284">
        <f t="shared" si="11"/>
        <v>131</v>
      </c>
      <c r="B137" s="284">
        <v>3</v>
      </c>
      <c r="C137" s="285" t="s">
        <v>2553</v>
      </c>
      <c r="D137" s="286">
        <f>SUM(сходові!N136)</f>
        <v>0.88878217637116042</v>
      </c>
      <c r="E137" s="286">
        <f>SUM(прибудинкова!M136)</f>
        <v>0.276406382477626</v>
      </c>
      <c r="F137" s="286">
        <f>'слюсарі х.в.'!P136+'слюсарі кан'!P136+'слюсарі ц.о.'!P136+'слюсарі г.в.'!P136+зварювальник!L136+аварійки!J136</f>
        <v>0.44014389674431875</v>
      </c>
      <c r="G137" s="286">
        <f>'дератизація '!I136</f>
        <v>7.9839849269901075E-3</v>
      </c>
      <c r="H137" s="286">
        <f>SUM(димовенти!Q136)</f>
        <v>4.7747819575963232E-2</v>
      </c>
      <c r="I137" s="286">
        <f>'під зими'!L136+майстерні!L136+покрівлі!N136+маляри!L136</f>
        <v>0.318781705306736</v>
      </c>
      <c r="J137" s="286">
        <f>електрики!P136</f>
        <v>7.45764099021686E-2</v>
      </c>
      <c r="K137" s="287">
        <f t="shared" si="8"/>
        <v>2.0544223753049633</v>
      </c>
      <c r="L137" s="287">
        <v>2.6833091643021612E-2</v>
      </c>
      <c r="M137" s="287">
        <f t="shared" si="9"/>
        <v>2.0812554669479848</v>
      </c>
      <c r="N137" s="287">
        <f t="shared" si="10"/>
        <v>2.4975065603375817</v>
      </c>
    </row>
    <row r="138" spans="1:14" ht="18" customHeight="1" x14ac:dyDescent="0.35">
      <c r="A138" s="284">
        <f t="shared" si="11"/>
        <v>132</v>
      </c>
      <c r="B138" s="284">
        <v>4</v>
      </c>
      <c r="C138" s="285" t="s">
        <v>2975</v>
      </c>
      <c r="D138" s="286">
        <f>SUM(сходові!N137)</f>
        <v>0.56562938268049157</v>
      </c>
      <c r="E138" s="286">
        <f>SUM(прибудинкова!M137)</f>
        <v>0.2009013237190761</v>
      </c>
      <c r="F138" s="286">
        <f>'слюсарі х.в.'!P137+'слюсарі кан'!P137+'слюсарі ц.о.'!P137+'слюсарі г.в.'!P137+зварювальник!L137+аварійки!J137</f>
        <v>0.41023154283416996</v>
      </c>
      <c r="G138" s="286">
        <f>'дератизація '!I137</f>
        <v>3.455856489623637E-3</v>
      </c>
      <c r="H138" s="286">
        <f>SUM(димовенти!Q137)</f>
        <v>5.1339608929269684E-2</v>
      </c>
      <c r="I138" s="286">
        <f>'під зими'!L137+майстерні!L137+покрівлі!N137+маляри!L137</f>
        <v>0.30591585290709411</v>
      </c>
      <c r="J138" s="286">
        <f>електрики!P137</f>
        <v>5.2912928694326643E-2</v>
      </c>
      <c r="K138" s="287">
        <f t="shared" si="8"/>
        <v>1.5903864962540519</v>
      </c>
      <c r="L138" s="287">
        <v>2.0702983905505845E-2</v>
      </c>
      <c r="M138" s="287">
        <f t="shared" si="9"/>
        <v>1.6110894801595577</v>
      </c>
      <c r="N138" s="287">
        <f t="shared" si="10"/>
        <v>1.9333073761914692</v>
      </c>
    </row>
    <row r="139" spans="1:14" ht="18" customHeight="1" x14ac:dyDescent="0.35">
      <c r="A139" s="284">
        <f t="shared" si="11"/>
        <v>133</v>
      </c>
      <c r="B139" s="284">
        <v>2</v>
      </c>
      <c r="C139" s="285" t="s">
        <v>2554</v>
      </c>
      <c r="D139" s="286">
        <f>SUM(сходові!N138)</f>
        <v>0</v>
      </c>
      <c r="E139" s="286">
        <f>SUM(прибудинкова!M138)</f>
        <v>2.0191895776205224</v>
      </c>
      <c r="F139" s="286">
        <f>'слюсарі х.в.'!P138+'слюсарі кан'!P138+'слюсарі ц.о.'!P138+'слюсарі г.в.'!P138+зварювальник!L138+аварійки!J138</f>
        <v>0.24469877898118669</v>
      </c>
      <c r="G139" s="286">
        <f>'дератизація '!I138</f>
        <v>8.9230429013710741E-3</v>
      </c>
      <c r="H139" s="286">
        <f>SUM(димовенти!Q138)</f>
        <v>6.6697603626058893E-2</v>
      </c>
      <c r="I139" s="286">
        <f>'під зими'!L138+майстерні!L138+покрівлі!N138+маляри!L138</f>
        <v>0.43155393108971901</v>
      </c>
      <c r="J139" s="286">
        <f>електрики!P138</f>
        <v>8.0028163630405741E-2</v>
      </c>
      <c r="K139" s="287">
        <f t="shared" si="8"/>
        <v>2.8510910978492641</v>
      </c>
      <c r="L139" s="287">
        <v>3.7990255056536526E-2</v>
      </c>
      <c r="M139" s="287">
        <f t="shared" si="9"/>
        <v>2.8890813529058006</v>
      </c>
      <c r="N139" s="287">
        <f t="shared" si="10"/>
        <v>3.4668976234869606</v>
      </c>
    </row>
    <row r="140" spans="1:14" ht="18" customHeight="1" x14ac:dyDescent="0.35">
      <c r="A140" s="284">
        <f t="shared" si="11"/>
        <v>134</v>
      </c>
      <c r="B140" s="284">
        <v>4</v>
      </c>
      <c r="C140" s="285" t="s">
        <v>2033</v>
      </c>
      <c r="D140" s="286">
        <f>SUM(сходові!N139)</f>
        <v>1.0437557882590216</v>
      </c>
      <c r="E140" s="286">
        <f>SUM(прибудинкова!M139)</f>
        <v>0.47538676449687328</v>
      </c>
      <c r="F140" s="286">
        <f>'слюсарі х.в.'!P139+'слюсарі кан'!P139+'слюсарі ц.о.'!P139+'слюсарі г.в.'!P139+зварювальник!L139+аварійки!J139</f>
        <v>0.40800380774740785</v>
      </c>
      <c r="G140" s="286">
        <f>'дератизація '!I139</f>
        <v>5.9053439454235359E-3</v>
      </c>
      <c r="H140" s="286">
        <f>SUM(димовенти!Q139)</f>
        <v>4.2306964499880438E-2</v>
      </c>
      <c r="I140" s="286">
        <f>'під зими'!L139+майстерні!L139+покрівлі!N139+маляри!L139</f>
        <v>0.477405113059438</v>
      </c>
      <c r="J140" s="286">
        <f>електрики!P139</f>
        <v>5.1282337954766666E-2</v>
      </c>
      <c r="K140" s="287">
        <f t="shared" si="8"/>
        <v>2.504046119962811</v>
      </c>
      <c r="L140" s="287">
        <v>3.2318200151002507E-2</v>
      </c>
      <c r="M140" s="287">
        <f t="shared" si="9"/>
        <v>2.5363643201138135</v>
      </c>
      <c r="N140" s="287">
        <f t="shared" si="10"/>
        <v>3.0436371841365761</v>
      </c>
    </row>
    <row r="141" spans="1:14" ht="18" customHeight="1" x14ac:dyDescent="0.35">
      <c r="A141" s="284">
        <f t="shared" si="11"/>
        <v>135</v>
      </c>
      <c r="B141" s="284">
        <v>2</v>
      </c>
      <c r="C141" s="285" t="s">
        <v>2555</v>
      </c>
      <c r="D141" s="286">
        <f>SUM(сходові!N140)</f>
        <v>0</v>
      </c>
      <c r="E141" s="286">
        <f>SUM(прибудинкова!M140)</f>
        <v>0.89707494728518722</v>
      </c>
      <c r="F141" s="286">
        <f>'слюсарі х.в.'!P140+'слюсарі кан'!P140+'слюсарі ц.о.'!P140+'слюсарі г.в.'!P140+зварювальник!L140+аварійки!J140</f>
        <v>0.40280753691893501</v>
      </c>
      <c r="G141" s="286">
        <f>'дератизація '!I140</f>
        <v>1.2770163415919874E-2</v>
      </c>
      <c r="H141" s="286">
        <f>SUM(димовенти!Q140)</f>
        <v>4.5933305897933055E-2</v>
      </c>
      <c r="I141" s="286">
        <f>'під зими'!L140+майстерні!L140+покрівлі!N140+маляри!L140</f>
        <v>0.36125790126744906</v>
      </c>
      <c r="J141" s="286">
        <f>електрики!P140</f>
        <v>4.7692060613691988E-2</v>
      </c>
      <c r="K141" s="287">
        <f t="shared" si="8"/>
        <v>1.7675359153991161</v>
      </c>
      <c r="L141" s="287">
        <v>2.3444965048239341E-2</v>
      </c>
      <c r="M141" s="287">
        <f t="shared" si="9"/>
        <v>1.7909808804473555</v>
      </c>
      <c r="N141" s="287">
        <f t="shared" si="10"/>
        <v>2.1491770565368267</v>
      </c>
    </row>
    <row r="142" spans="1:14" ht="18" customHeight="1" x14ac:dyDescent="0.35">
      <c r="A142" s="284">
        <f t="shared" si="11"/>
        <v>136</v>
      </c>
      <c r="B142" s="284">
        <v>2</v>
      </c>
      <c r="C142" s="285" t="s">
        <v>2556</v>
      </c>
      <c r="D142" s="286">
        <f>SUM(сходові!N141)</f>
        <v>0</v>
      </c>
      <c r="E142" s="286">
        <f>SUM(прибудинкова!M141)</f>
        <v>1.7659351641091217</v>
      </c>
      <c r="F142" s="286">
        <f>'слюсарі х.в.'!P141+'слюсарі кан'!P141+'слюсарі ц.о.'!P141+'слюсарі г.в.'!P141+зварювальник!L141+аварійки!J141</f>
        <v>0.39013110977841059</v>
      </c>
      <c r="G142" s="286">
        <f>'дератизація '!I141</f>
        <v>8.1202046035805612E-3</v>
      </c>
      <c r="H142" s="286">
        <f>SUM(димовенти!Q141)</f>
        <v>3.5948423205320573E-2</v>
      </c>
      <c r="I142" s="286">
        <f>'під зими'!L141+майстерні!L141+покрівлі!N141+маляри!L141</f>
        <v>0.56635032123818418</v>
      </c>
      <c r="J142" s="286">
        <f>електрики!P141</f>
        <v>3.8564296242188274E-2</v>
      </c>
      <c r="K142" s="287">
        <f t="shared" si="8"/>
        <v>2.8050495191768059</v>
      </c>
      <c r="L142" s="287">
        <v>3.7684668478242367E-2</v>
      </c>
      <c r="M142" s="287">
        <f t="shared" si="9"/>
        <v>2.842734187655048</v>
      </c>
      <c r="N142" s="287">
        <f t="shared" si="10"/>
        <v>3.4112810251860575</v>
      </c>
    </row>
    <row r="143" spans="1:14" ht="18" customHeight="1" x14ac:dyDescent="0.35">
      <c r="A143" s="284">
        <f t="shared" si="11"/>
        <v>137</v>
      </c>
      <c r="B143" s="284">
        <v>2</v>
      </c>
      <c r="C143" s="285" t="s">
        <v>2557</v>
      </c>
      <c r="D143" s="286">
        <f>SUM(сходові!N142)</f>
        <v>0</v>
      </c>
      <c r="E143" s="286">
        <f>SUM(прибудинкова!M142)</f>
        <v>1.3232506071118821</v>
      </c>
      <c r="F143" s="286">
        <f>'слюсарі х.в.'!P142+'слюсарі кан'!P142+'слюсарі ц.о.'!P142+'слюсарі г.в.'!P142+зварювальник!L142+аварійки!J142</f>
        <v>0.24252993402696385</v>
      </c>
      <c r="G143" s="286">
        <f>'дератизація '!I142</f>
        <v>5.7241977450130099E-3</v>
      </c>
      <c r="H143" s="286">
        <f>SUM(димовенти!Q142)</f>
        <v>4.0445950034737457E-2</v>
      </c>
      <c r="I143" s="286">
        <f>'під зими'!L142+майстерні!L142+покрівлі!N142+маляри!L142</f>
        <v>0.3902887859688865</v>
      </c>
      <c r="J143" s="286">
        <f>електрики!P142</f>
        <v>7.8466469197028363E-2</v>
      </c>
      <c r="K143" s="287">
        <f t="shared" si="8"/>
        <v>2.0807059440845115</v>
      </c>
      <c r="L143" s="287">
        <v>2.756523147525336E-2</v>
      </c>
      <c r="M143" s="287">
        <f t="shared" si="9"/>
        <v>2.1082711755597647</v>
      </c>
      <c r="N143" s="287">
        <f t="shared" si="10"/>
        <v>2.5299254106717175</v>
      </c>
    </row>
    <row r="144" spans="1:14" ht="18" customHeight="1" x14ac:dyDescent="0.35">
      <c r="A144" s="284">
        <f t="shared" si="11"/>
        <v>138</v>
      </c>
      <c r="B144" s="284">
        <v>2</v>
      </c>
      <c r="C144" s="285" t="s">
        <v>2558</v>
      </c>
      <c r="D144" s="286">
        <f>SUM(сходові!N143)</f>
        <v>0</v>
      </c>
      <c r="E144" s="286">
        <f>SUM(прибудинкова!M143)</f>
        <v>0.72276541728604793</v>
      </c>
      <c r="F144" s="286">
        <f>'слюсарі х.в.'!P143+'слюсарі кан'!P143+'слюсарі ц.о.'!P143+'слюсарі г.в.'!P143+зварювальник!L143+аварійки!J143</f>
        <v>0.38993776249012801</v>
      </c>
      <c r="G144" s="286">
        <f>'дератизація '!I143</f>
        <v>6.7370991717986828E-3</v>
      </c>
      <c r="H144" s="286">
        <f>SUM(димовенти!Q143)</f>
        <v>3.5110979536278515E-2</v>
      </c>
      <c r="I144" s="286">
        <f>'під зими'!L143+майстерні!L143+покрівлі!N143+маляри!L143</f>
        <v>0.40671796799496451</v>
      </c>
      <c r="J144" s="286">
        <f>електрики!P143</f>
        <v>3.8425074956115392E-2</v>
      </c>
      <c r="K144" s="287">
        <f t="shared" si="8"/>
        <v>1.5996943014353333</v>
      </c>
      <c r="L144" s="287">
        <v>2.1130858272676911E-2</v>
      </c>
      <c r="M144" s="287">
        <f t="shared" si="9"/>
        <v>1.6208251597080103</v>
      </c>
      <c r="N144" s="287">
        <f t="shared" si="10"/>
        <v>1.9449901916496124</v>
      </c>
    </row>
    <row r="145" spans="1:14" ht="18" customHeight="1" x14ac:dyDescent="0.35">
      <c r="A145" s="284">
        <f t="shared" si="11"/>
        <v>139</v>
      </c>
      <c r="B145" s="284">
        <v>6</v>
      </c>
      <c r="C145" s="285" t="s">
        <v>2559</v>
      </c>
      <c r="D145" s="286">
        <f>SUM(сходові!N144)</f>
        <v>0.82598816711115186</v>
      </c>
      <c r="E145" s="286">
        <f>SUM(прибудинкова!M144)</f>
        <v>0.24792346418644429</v>
      </c>
      <c r="F145" s="286">
        <f>'слюсарі х.в.'!P144+'слюсарі кан'!P144+'слюсарі ц.о.'!P144+'слюсарі г.в.'!P144+зварювальник!L144+аварійки!J144</f>
        <v>0.46015053422023666</v>
      </c>
      <c r="G145" s="286">
        <f>'дератизація '!I144</f>
        <v>4.3296985246953175E-3</v>
      </c>
      <c r="H145" s="286">
        <f>SUM(димовенти!Q144)</f>
        <v>4.6162639119050122E-2</v>
      </c>
      <c r="I145" s="286">
        <f>'під зими'!L144+майстерні!L144+покрівлі!N144+маляри!L144</f>
        <v>0.28370236224183898</v>
      </c>
      <c r="J145" s="286">
        <f>електрики!P144</f>
        <v>8.8982351791147954E-2</v>
      </c>
      <c r="K145" s="287">
        <f t="shared" si="8"/>
        <v>1.957239217194565</v>
      </c>
      <c r="L145" s="287">
        <v>2.5351408151458532E-2</v>
      </c>
      <c r="M145" s="287">
        <f t="shared" si="9"/>
        <v>1.9825906253460235</v>
      </c>
      <c r="N145" s="287">
        <f t="shared" si="10"/>
        <v>2.3791087504152282</v>
      </c>
    </row>
    <row r="146" spans="1:14" ht="18" customHeight="1" x14ac:dyDescent="0.35">
      <c r="A146" s="284">
        <f t="shared" si="11"/>
        <v>140</v>
      </c>
      <c r="B146" s="284">
        <v>3</v>
      </c>
      <c r="C146" s="285" t="s">
        <v>2560</v>
      </c>
      <c r="D146" s="286">
        <f>SUM(сходові!N145)</f>
        <v>0.46792564538777254</v>
      </c>
      <c r="E146" s="286">
        <f>SUM(прибудинкова!M145)</f>
        <v>1.4793867903434867</v>
      </c>
      <c r="F146" s="286">
        <f>'слюсарі х.в.'!P145+'слюсарі кан'!P145+'слюсарі ц.о.'!P145+'слюсарі г.в.'!P145+зварювальник!L145+аварійки!J145</f>
        <v>0.25570125899764651</v>
      </c>
      <c r="G146" s="286">
        <f>'дератизація '!I145</f>
        <v>8.8707064160725851E-3</v>
      </c>
      <c r="H146" s="286">
        <f>SUM(димовенти!Q145)</f>
        <v>7.4575399894250868E-2</v>
      </c>
      <c r="I146" s="286">
        <f>'під зими'!L145+майстерні!L145+покрівлі!N145+маляри!L145</f>
        <v>0.33156011487984749</v>
      </c>
      <c r="J146" s="286">
        <f>електрики!P145</f>
        <v>8.7950588772689922E-2</v>
      </c>
      <c r="K146" s="287">
        <f t="shared" si="8"/>
        <v>2.7059705046917668</v>
      </c>
      <c r="L146" s="287">
        <v>3.6277702391074529E-2</v>
      </c>
      <c r="M146" s="287">
        <f t="shared" si="9"/>
        <v>2.7422482070828416</v>
      </c>
      <c r="N146" s="287">
        <f t="shared" si="10"/>
        <v>3.2906978484994096</v>
      </c>
    </row>
    <row r="147" spans="1:14" ht="18" customHeight="1" x14ac:dyDescent="0.35">
      <c r="A147" s="284">
        <f t="shared" si="11"/>
        <v>141</v>
      </c>
      <c r="B147" s="284">
        <v>2</v>
      </c>
      <c r="C147" s="285" t="s">
        <v>2561</v>
      </c>
      <c r="D147" s="286">
        <f>SUM(сходові!N146)</f>
        <v>0</v>
      </c>
      <c r="E147" s="286">
        <f>SUM(прибудинкова!M146)</f>
        <v>1.1340492883005204</v>
      </c>
      <c r="F147" s="286">
        <f>'слюсарі х.в.'!P146+'слюсарі кан'!P146+'слюсарі ц.о.'!P146+'слюсарі г.в.'!P146+зварювальник!L146+аварійки!J146</f>
        <v>0.20463988929406068</v>
      </c>
      <c r="G147" s="286">
        <f>'дератизація '!I146</f>
        <v>8.0108621860149366E-3</v>
      </c>
      <c r="H147" s="286">
        <f>SUM(димовенти!Q146)</f>
        <v>5.1943272627473953E-2</v>
      </c>
      <c r="I147" s="286">
        <f>'під зими'!L146+майстерні!L146+покрівлі!N146+маляри!L146</f>
        <v>0.36739944617838011</v>
      </c>
      <c r="J147" s="286">
        <f>електрики!P146</f>
        <v>5.118343459163481E-2</v>
      </c>
      <c r="K147" s="287">
        <f t="shared" si="8"/>
        <v>1.8172261931780849</v>
      </c>
      <c r="L147" s="287">
        <v>2.4247783642939336E-2</v>
      </c>
      <c r="M147" s="287">
        <f t="shared" si="9"/>
        <v>1.8414739768210242</v>
      </c>
      <c r="N147" s="287">
        <f t="shared" si="10"/>
        <v>2.209768772185229</v>
      </c>
    </row>
    <row r="148" spans="1:14" ht="18" customHeight="1" x14ac:dyDescent="0.35">
      <c r="A148" s="284">
        <f t="shared" si="11"/>
        <v>142</v>
      </c>
      <c r="B148" s="284">
        <v>3</v>
      </c>
      <c r="C148" s="285" t="s">
        <v>2562</v>
      </c>
      <c r="D148" s="286">
        <f>SUM(сходові!N147)</f>
        <v>1.5442816008246874</v>
      </c>
      <c r="E148" s="286">
        <f>SUM(прибудинкова!M147)</f>
        <v>0.17374843435754189</v>
      </c>
      <c r="F148" s="286">
        <f>'слюсарі х.в.'!P147+'слюсарі кан'!P147+'слюсарі ц.о.'!P147+'слюсарі г.в.'!P147+зварювальник!L147+аварійки!J147</f>
        <v>0.25639499901828772</v>
      </c>
      <c r="G148" s="286">
        <f>'дератизація '!I147</f>
        <v>7.4999999999999989E-3</v>
      </c>
      <c r="H148" s="286">
        <f>SUM(димовенти!Q147)</f>
        <v>5.4135162563999258E-2</v>
      </c>
      <c r="I148" s="286">
        <f>'під зими'!L147+майстерні!L147+покрівлі!N147+маляри!L147</f>
        <v>0.40608194026491257</v>
      </c>
      <c r="J148" s="286">
        <f>електрики!P147</f>
        <v>8.8450121911901644E-2</v>
      </c>
      <c r="K148" s="287">
        <f t="shared" si="8"/>
        <v>2.5305922589413306</v>
      </c>
      <c r="L148" s="287">
        <v>3.3692777794864792E-2</v>
      </c>
      <c r="M148" s="287">
        <f t="shared" si="9"/>
        <v>2.5642850367361953</v>
      </c>
      <c r="N148" s="287">
        <f t="shared" si="10"/>
        <v>3.0771420440834345</v>
      </c>
    </row>
    <row r="149" spans="1:14" ht="18" customHeight="1" x14ac:dyDescent="0.35">
      <c r="A149" s="284">
        <f t="shared" si="11"/>
        <v>143</v>
      </c>
      <c r="B149" s="284">
        <v>3</v>
      </c>
      <c r="C149" s="285" t="s">
        <v>2563</v>
      </c>
      <c r="D149" s="286">
        <f>SUM(сходові!N148)</f>
        <v>0.78998051059949859</v>
      </c>
      <c r="E149" s="286">
        <f>SUM(прибудинкова!M148)</f>
        <v>0.36918114201048546</v>
      </c>
      <c r="F149" s="286">
        <f>'слюсарі х.в.'!P148+'слюсарі кан'!P148+'слюсарі ц.о.'!P148+'слюсарі г.в.'!P148+зварювальник!L148+аварійки!J148</f>
        <v>0.27675924351400405</v>
      </c>
      <c r="G149" s="286">
        <f>'дератизація '!I148</f>
        <v>8.1889674036927287E-3</v>
      </c>
      <c r="H149" s="286">
        <f>SUM(димовенти!Q148)</f>
        <v>8.5177981639678407E-2</v>
      </c>
      <c r="I149" s="286">
        <f>'під зими'!L148+майстерні!L148+покрівлі!N148+маляри!L148</f>
        <v>0.36740604553049072</v>
      </c>
      <c r="J149" s="286">
        <f>електрики!P148</f>
        <v>0.10311356164141064</v>
      </c>
      <c r="K149" s="287">
        <f t="shared" si="8"/>
        <v>1.9998074523392608</v>
      </c>
      <c r="L149" s="287">
        <v>2.7285322464503992E-2</v>
      </c>
      <c r="M149" s="287">
        <f t="shared" si="9"/>
        <v>2.0270927748037648</v>
      </c>
      <c r="N149" s="287">
        <f t="shared" si="10"/>
        <v>2.4325113297645178</v>
      </c>
    </row>
    <row r="150" spans="1:14" ht="18" customHeight="1" x14ac:dyDescent="0.35">
      <c r="A150" s="284">
        <f t="shared" si="11"/>
        <v>144</v>
      </c>
      <c r="B150" s="284">
        <v>3</v>
      </c>
      <c r="C150" s="285" t="s">
        <v>2564</v>
      </c>
      <c r="D150" s="286">
        <f>SUM(сходові!N149)</f>
        <v>0.91465940881499086</v>
      </c>
      <c r="E150" s="286">
        <f>SUM(прибудинкова!M149)</f>
        <v>0.48320125098970712</v>
      </c>
      <c r="F150" s="286">
        <f>'слюсарі х.в.'!P149+'слюсарі кан'!P149+'слюсарі ц.о.'!P149+'слюсарі г.в.'!P149+зварювальник!L149+аварійки!J149</f>
        <v>0.24961932410836454</v>
      </c>
      <c r="G150" s="286">
        <f>'дератизація '!I149</f>
        <v>7.8978622327790984E-3</v>
      </c>
      <c r="H150" s="286">
        <f>SUM(димовенти!Q149)</f>
        <v>7.1049227468560822E-2</v>
      </c>
      <c r="I150" s="286">
        <f>'під зими'!L149+майстерні!L149+покрівлі!N149+маляри!L149</f>
        <v>0.36020014058359262</v>
      </c>
      <c r="J150" s="286">
        <f>електрики!P149</f>
        <v>8.3571242133704912E-2</v>
      </c>
      <c r="K150" s="287">
        <f t="shared" si="8"/>
        <v>2.1701984563317001</v>
      </c>
      <c r="L150" s="287">
        <v>2.914763007683463E-2</v>
      </c>
      <c r="M150" s="287">
        <f t="shared" si="9"/>
        <v>2.1993460864085348</v>
      </c>
      <c r="N150" s="287">
        <f t="shared" si="10"/>
        <v>2.6392153036902415</v>
      </c>
    </row>
    <row r="151" spans="1:14" ht="18" customHeight="1" x14ac:dyDescent="0.35">
      <c r="A151" s="284">
        <f t="shared" si="11"/>
        <v>145</v>
      </c>
      <c r="B151" s="284">
        <v>3</v>
      </c>
      <c r="C151" s="285" t="s">
        <v>2565</v>
      </c>
      <c r="D151" s="286">
        <f>SUM(сходові!N150)</f>
        <v>1.0487805257814482</v>
      </c>
      <c r="E151" s="286">
        <f>SUM(прибудинкова!M150)</f>
        <v>0.12303776293540748</v>
      </c>
      <c r="F151" s="286">
        <f>'слюсарі х.в.'!P150+'слюсарі кан'!P150+'слюсарі ц.о.'!P150+'слюсарі г.в.'!P150+зварювальник!L150+аварійки!J150</f>
        <v>0.57027311174145889</v>
      </c>
      <c r="G151" s="286">
        <f>'дератизація '!I150</f>
        <v>8.5728779168075721E-3</v>
      </c>
      <c r="H151" s="286">
        <f>SUM(димовенти!Q150)</f>
        <v>0.10087053248360148</v>
      </c>
      <c r="I151" s="286">
        <f>'під зими'!L150+майстерні!L150+покрівлі!N150+маляри!L150</f>
        <v>0.35058928459560568</v>
      </c>
      <c r="J151" s="286">
        <f>електрики!P150</f>
        <v>0.16755680156883404</v>
      </c>
      <c r="K151" s="287">
        <f t="shared" si="8"/>
        <v>2.3696808970231635</v>
      </c>
      <c r="L151" s="287">
        <v>3.2195811283659781E-2</v>
      </c>
      <c r="M151" s="287">
        <f t="shared" si="9"/>
        <v>2.4018767083068235</v>
      </c>
      <c r="N151" s="287">
        <f t="shared" si="10"/>
        <v>2.8822520499681881</v>
      </c>
    </row>
    <row r="152" spans="1:14" ht="18" customHeight="1" x14ac:dyDescent="0.35">
      <c r="A152" s="284">
        <f t="shared" si="11"/>
        <v>146</v>
      </c>
      <c r="B152" s="284">
        <v>4</v>
      </c>
      <c r="C152" s="285" t="s">
        <v>2566</v>
      </c>
      <c r="D152" s="286">
        <f>SUM(сходові!N151)</f>
        <v>0.97951568288928836</v>
      </c>
      <c r="E152" s="286">
        <f>SUM(прибудинкова!M151)</f>
        <v>0.21485061784897022</v>
      </c>
      <c r="F152" s="286">
        <f>'слюсарі х.в.'!P151+'слюсарі кан'!P151+'слюсарі ц.о.'!P151+'слюсарі г.в.'!P151+зварювальник!L151+аварійки!J151</f>
        <v>0.20543692267823227</v>
      </c>
      <c r="G152" s="286">
        <f>'дератизація '!I151</f>
        <v>5.5670766590389005E-3</v>
      </c>
      <c r="H152" s="286">
        <f>SUM(димовенти!Q151)</f>
        <v>8.0446379986819722E-2</v>
      </c>
      <c r="I152" s="286">
        <f>'під зими'!L151+майстерні!L151+покрівлі!N151+маляри!L151</f>
        <v>0.30466181918288937</v>
      </c>
      <c r="J152" s="286">
        <f>електрики!P151</f>
        <v>5.1757344956621106E-2</v>
      </c>
      <c r="K152" s="287">
        <f t="shared" si="8"/>
        <v>1.84223584420186</v>
      </c>
      <c r="L152" s="287">
        <v>2.4888432437966901E-2</v>
      </c>
      <c r="M152" s="287">
        <f t="shared" si="9"/>
        <v>1.8671242766398271</v>
      </c>
      <c r="N152" s="287">
        <f t="shared" si="10"/>
        <v>2.2405491319677924</v>
      </c>
    </row>
    <row r="153" spans="1:14" ht="18" customHeight="1" x14ac:dyDescent="0.35">
      <c r="A153" s="284">
        <f t="shared" si="11"/>
        <v>147</v>
      </c>
      <c r="B153" s="284">
        <v>4</v>
      </c>
      <c r="C153" s="285" t="s">
        <v>2567</v>
      </c>
      <c r="D153" s="286">
        <f>SUM(сходові!N152)</f>
        <v>0.73299065658921969</v>
      </c>
      <c r="E153" s="286">
        <f>SUM(прибудинкова!M152)</f>
        <v>0.53353400653167871</v>
      </c>
      <c r="F153" s="286">
        <f>'слюсарі х.в.'!P152+'слюсарі кан'!P152+'слюсарі ц.о.'!P152+'слюсарі г.в.'!P152+зварювальник!L152+аварійки!J152</f>
        <v>0.23203840352000712</v>
      </c>
      <c r="G153" s="286">
        <f>'дератизація '!I152</f>
        <v>4.1933376877857607E-3</v>
      </c>
      <c r="H153" s="286">
        <f>SUM(димовенти!Q152)</f>
        <v>7.3696575883652221E-2</v>
      </c>
      <c r="I153" s="286">
        <f>'під зими'!L152+майстерні!L152+покрівлі!N152+маляри!L152</f>
        <v>0.31190815930338722</v>
      </c>
      <c r="J153" s="286">
        <f>електрики!P152</f>
        <v>7.0911957401050579E-2</v>
      </c>
      <c r="K153" s="287">
        <f t="shared" si="8"/>
        <v>1.9592730969167815</v>
      </c>
      <c r="L153" s="287">
        <v>2.6309671020388281E-2</v>
      </c>
      <c r="M153" s="287">
        <f t="shared" si="9"/>
        <v>1.9855827679371698</v>
      </c>
      <c r="N153" s="287">
        <f t="shared" si="10"/>
        <v>2.3826993215246035</v>
      </c>
    </row>
    <row r="154" spans="1:14" ht="18" customHeight="1" x14ac:dyDescent="0.35">
      <c r="A154" s="284">
        <f t="shared" si="11"/>
        <v>148</v>
      </c>
      <c r="B154" s="284">
        <v>4</v>
      </c>
      <c r="C154" s="285" t="s">
        <v>2568</v>
      </c>
      <c r="D154" s="286">
        <f>SUM(сходові!N153)</f>
        <v>0.88388380393132915</v>
      </c>
      <c r="E154" s="286">
        <f>SUM(прибудинкова!M153)</f>
        <v>0.40176066232558133</v>
      </c>
      <c r="F154" s="286">
        <f>'слюсарі х.в.'!P153+'слюсарі кан'!P153+'слюсарі ц.о.'!P153+'слюсарі г.в.'!P153+зварювальник!L153+аварійки!J153</f>
        <v>0.43007730702619379</v>
      </c>
      <c r="G154" s="286">
        <f>'дератизація '!I153</f>
        <v>5.6186046511627914E-3</v>
      </c>
      <c r="H154" s="286">
        <f>SUM(димовенти!Q153)</f>
        <v>6.6234394979852604E-2</v>
      </c>
      <c r="I154" s="286">
        <f>'під зими'!L153+майстерні!L153+покрівлі!N153+маляри!L153</f>
        <v>0.29431665343318553</v>
      </c>
      <c r="J154" s="286">
        <f>електрики!P153</f>
        <v>6.7195808721623021E-2</v>
      </c>
      <c r="K154" s="287">
        <f t="shared" si="8"/>
        <v>2.1490872350689281</v>
      </c>
      <c r="L154" s="287">
        <v>2.8051690500227711E-2</v>
      </c>
      <c r="M154" s="287">
        <f t="shared" si="9"/>
        <v>2.1771389255691558</v>
      </c>
      <c r="N154" s="287">
        <f t="shared" si="10"/>
        <v>2.6125667106829868</v>
      </c>
    </row>
    <row r="155" spans="1:14" ht="18" customHeight="1" x14ac:dyDescent="0.35">
      <c r="A155" s="284">
        <f t="shared" si="11"/>
        <v>149</v>
      </c>
      <c r="B155" s="284">
        <v>3</v>
      </c>
      <c r="C155" s="285" t="s">
        <v>2569</v>
      </c>
      <c r="D155" s="286">
        <f>SUM(сходові!N154)</f>
        <v>1.1669856179992064</v>
      </c>
      <c r="E155" s="286">
        <f>SUM(прибудинкова!M154)</f>
        <v>0.99140108363274992</v>
      </c>
      <c r="F155" s="286">
        <f>'слюсарі х.в.'!P154+'слюсарі кан'!P154+'слюсарі ц.о.'!P154+'слюсарі г.в.'!P154+зварювальник!L154+аварійки!J154</f>
        <v>0.44463203880133206</v>
      </c>
      <c r="G155" s="286">
        <f>'дератизація '!I154</f>
        <v>1.0807659964834493E-2</v>
      </c>
      <c r="H155" s="286">
        <f>SUM(димовенти!Q154)</f>
        <v>6.149029992589413E-2</v>
      </c>
      <c r="I155" s="286">
        <f>'під зими'!L154+майстерні!L154+покрівлі!N154+маляри!L154</f>
        <v>0.35362714648941018</v>
      </c>
      <c r="J155" s="286">
        <f>електрики!P154</f>
        <v>7.7604626814048061E-2</v>
      </c>
      <c r="K155" s="287">
        <f t="shared" si="8"/>
        <v>3.1065484736274755</v>
      </c>
      <c r="L155" s="287">
        <v>4.044532837110526E-2</v>
      </c>
      <c r="M155" s="287">
        <f t="shared" si="9"/>
        <v>3.1469938019985806</v>
      </c>
      <c r="N155" s="287">
        <f t="shared" si="10"/>
        <v>3.7763925623982963</v>
      </c>
    </row>
    <row r="156" spans="1:14" ht="18" customHeight="1" x14ac:dyDescent="0.35">
      <c r="A156" s="284">
        <f t="shared" si="11"/>
        <v>150</v>
      </c>
      <c r="B156" s="284">
        <v>3</v>
      </c>
      <c r="C156" s="285" t="s">
        <v>2570</v>
      </c>
      <c r="D156" s="286">
        <f>SUM(сходові!N155)</f>
        <v>0.73289491590784683</v>
      </c>
      <c r="E156" s="286">
        <f>SUM(прибудинкова!M155)</f>
        <v>0.60500167885754086</v>
      </c>
      <c r="F156" s="286">
        <f>'слюсарі х.в.'!P155+'слюсарі кан'!P155+'слюсарі ц.о.'!P155+'слюсарі г.в.'!P155+зварювальник!L155+аварійки!J155</f>
        <v>0.22108464961621815</v>
      </c>
      <c r="G156" s="286">
        <f>'дератизація '!I155</f>
        <v>6.1781609195402289E-3</v>
      </c>
      <c r="H156" s="286">
        <f>SUM(димовенти!Q155)</f>
        <v>5.4001819693773601E-2</v>
      </c>
      <c r="I156" s="286">
        <f>'під зими'!L155+майстерні!L155+покрівлі!N155+маляри!L155</f>
        <v>0.33773142422526126</v>
      </c>
      <c r="J156" s="286">
        <f>електрики!P155</f>
        <v>6.3024617892144683E-2</v>
      </c>
      <c r="K156" s="287">
        <f t="shared" si="8"/>
        <v>2.0199172671123256</v>
      </c>
      <c r="L156" s="287">
        <v>2.6923102898266715E-2</v>
      </c>
      <c r="M156" s="287">
        <f t="shared" si="9"/>
        <v>2.0468403700105924</v>
      </c>
      <c r="N156" s="287">
        <f t="shared" si="10"/>
        <v>2.4562084440127108</v>
      </c>
    </row>
    <row r="157" spans="1:14" ht="18" customHeight="1" x14ac:dyDescent="0.35">
      <c r="A157" s="284">
        <f t="shared" si="11"/>
        <v>151</v>
      </c>
      <c r="B157" s="284">
        <v>2</v>
      </c>
      <c r="C157" s="285" t="s">
        <v>2571</v>
      </c>
      <c r="D157" s="286">
        <f>SUM(сходові!N156)</f>
        <v>0</v>
      </c>
      <c r="E157" s="286">
        <f>SUM(прибудинкова!M156)</f>
        <v>1.0757828159185212</v>
      </c>
      <c r="F157" s="286">
        <f>'слюсарі х.в.'!P156+'слюсарі кан'!P156+'слюсарі ц.о.'!P156+'слюсарі г.в.'!P156+зварювальник!L156+аварійки!J156</f>
        <v>0.22834831147516568</v>
      </c>
      <c r="G157" s="286">
        <f>'дератизація '!I156</f>
        <v>1.0382874387023764E-2</v>
      </c>
      <c r="H157" s="286">
        <f>SUM(димовенти!Q156)</f>
        <v>6.9107628259970008E-2</v>
      </c>
      <c r="I157" s="286">
        <f>'під зими'!L156+майстерні!L156+покрівлі!N156+маляри!L156</f>
        <v>0.37091504081279575</v>
      </c>
      <c r="J157" s="286">
        <f>електрики!P156</f>
        <v>6.8254876638380757E-2</v>
      </c>
      <c r="K157" s="287">
        <f t="shared" si="8"/>
        <v>1.8227915474918572</v>
      </c>
      <c r="L157" s="287">
        <v>0.04</v>
      </c>
      <c r="M157" s="287">
        <f t="shared" si="9"/>
        <v>1.8627915474918573</v>
      </c>
      <c r="N157" s="287">
        <f t="shared" si="10"/>
        <v>2.2353498569902288</v>
      </c>
    </row>
    <row r="158" spans="1:14" ht="18" customHeight="1" x14ac:dyDescent="0.35">
      <c r="A158" s="284">
        <f t="shared" si="11"/>
        <v>152</v>
      </c>
      <c r="B158" s="284">
        <v>4</v>
      </c>
      <c r="C158" s="285" t="s">
        <v>2572</v>
      </c>
      <c r="D158" s="286">
        <f>SUM(сходові!N157)</f>
        <v>0.91096401312330832</v>
      </c>
      <c r="E158" s="286">
        <f>SUM(прибудинкова!M157)</f>
        <v>0.59184946844759434</v>
      </c>
      <c r="F158" s="286">
        <f>'слюсарі х.в.'!P157+'слюсарі кан'!P157+'слюсарі ц.о.'!P157+'слюсарі г.в.'!P157+зварювальник!L157+аварійки!J157</f>
        <v>0.21061944984009318</v>
      </c>
      <c r="G158" s="286">
        <f>'дератизація '!I157</f>
        <v>5.795965653536868E-3</v>
      </c>
      <c r="H158" s="286">
        <f>SUM(димовенти!Q157)</f>
        <v>5.0848227220991991E-2</v>
      </c>
      <c r="I158" s="286">
        <f>'під зими'!L157+майстерні!L157+покрівлі!N157+маляри!L157</f>
        <v>0.3173213245785047</v>
      </c>
      <c r="J158" s="286">
        <f>електрики!P157</f>
        <v>5.5489065752866516E-2</v>
      </c>
      <c r="K158" s="287">
        <f t="shared" si="8"/>
        <v>2.1428875146168962</v>
      </c>
      <c r="L158" s="287">
        <v>2.8253684781145316E-2</v>
      </c>
      <c r="M158" s="287">
        <f t="shared" si="9"/>
        <v>2.1711411993980416</v>
      </c>
      <c r="N158" s="287">
        <f t="shared" si="10"/>
        <v>2.6053694392776499</v>
      </c>
    </row>
    <row r="159" spans="1:14" ht="18" customHeight="1" x14ac:dyDescent="0.35">
      <c r="A159" s="284">
        <f t="shared" si="11"/>
        <v>153</v>
      </c>
      <c r="B159" s="284">
        <v>4</v>
      </c>
      <c r="C159" s="285" t="s">
        <v>2573</v>
      </c>
      <c r="D159" s="286">
        <f>SUM(сходові!N158)</f>
        <v>1.0459899146410929</v>
      </c>
      <c r="E159" s="286">
        <f>SUM(прибудинкова!M158)</f>
        <v>0.81719761649705414</v>
      </c>
      <c r="F159" s="286">
        <f>'слюсарі х.в.'!P158+'слюсарі кан'!P158+'слюсарі ц.о.'!P158+'слюсарі г.в.'!P158+зварювальник!L158+аварійки!J158</f>
        <v>0.23450438161720419</v>
      </c>
      <c r="G159" s="286">
        <f>'дератизація '!I158</f>
        <v>5.9721478307445085E-3</v>
      </c>
      <c r="H159" s="286">
        <f>SUM(димовенти!Q158)</f>
        <v>5.774112566573162E-2</v>
      </c>
      <c r="I159" s="286">
        <f>'під зими'!L158+майстерні!L158+покрівлі!N158+маляри!L158</f>
        <v>0.33929642212223676</v>
      </c>
      <c r="J159" s="286">
        <f>електрики!P158</f>
        <v>7.2687604968538044E-2</v>
      </c>
      <c r="K159" s="287">
        <f t="shared" si="8"/>
        <v>2.5733892133426024</v>
      </c>
      <c r="L159" s="287">
        <v>3.4012986543932699E-2</v>
      </c>
      <c r="M159" s="287">
        <f t="shared" si="9"/>
        <v>2.6074021998865353</v>
      </c>
      <c r="N159" s="287">
        <f t="shared" si="10"/>
        <v>3.1288826398638423</v>
      </c>
    </row>
    <row r="160" spans="1:14" ht="18" customHeight="1" x14ac:dyDescent="0.35">
      <c r="A160" s="284">
        <f t="shared" si="11"/>
        <v>154</v>
      </c>
      <c r="B160" s="284">
        <v>4</v>
      </c>
      <c r="C160" s="285" t="s">
        <v>2574</v>
      </c>
      <c r="D160" s="286">
        <f>SUM(сходові!N159)</f>
        <v>0.93531247750989555</v>
      </c>
      <c r="E160" s="286">
        <f>SUM(прибудинкова!M159)</f>
        <v>1.0518880931889003</v>
      </c>
      <c r="F160" s="286">
        <f>'слюсарі х.в.'!P159+'слюсарі кан'!P159+'слюсарі ц.о.'!P159+'слюсарі г.в.'!P159+зварювальник!L159+аварійки!J159</f>
        <v>0.4391185817679969</v>
      </c>
      <c r="G160" s="286">
        <f>'дератизація '!I159</f>
        <v>4.2625018548746096E-3</v>
      </c>
      <c r="H160" s="286">
        <f>SUM(димовенти!Q159)</f>
        <v>4.8821636110870544E-2</v>
      </c>
      <c r="I160" s="286">
        <f>'під зими'!L159+майстерні!L159+покрівлі!N159+маляри!L159</f>
        <v>0.31762114436847205</v>
      </c>
      <c r="J160" s="286">
        <f>електрики!P159</f>
        <v>7.3680114011871009E-2</v>
      </c>
      <c r="K160" s="287">
        <f t="shared" si="8"/>
        <v>2.8707045488128813</v>
      </c>
      <c r="L160" s="287">
        <v>3.7090870038342105E-2</v>
      </c>
      <c r="M160" s="287">
        <f t="shared" si="9"/>
        <v>2.9077954188512232</v>
      </c>
      <c r="N160" s="287">
        <f t="shared" si="10"/>
        <v>3.4893545026214676</v>
      </c>
    </row>
    <row r="161" spans="1:14" ht="18" customHeight="1" x14ac:dyDescent="0.35">
      <c r="A161" s="284">
        <f t="shared" si="11"/>
        <v>155</v>
      </c>
      <c r="B161" s="284">
        <v>4</v>
      </c>
      <c r="C161" s="285" t="s">
        <v>2575</v>
      </c>
      <c r="D161" s="286">
        <f>SUM(сходові!N160)</f>
        <v>1.0195470993174864</v>
      </c>
      <c r="E161" s="286">
        <f>SUM(прибудинкова!M160)</f>
        <v>0.75889034390444809</v>
      </c>
      <c r="F161" s="286">
        <f>'слюсарі х.в.'!P160+'слюсарі кан'!P160+'слюсарі ц.о.'!P160+'слюсарі г.в.'!P160+зварювальник!L160+аварійки!J160</f>
        <v>0.22411727705621065</v>
      </c>
      <c r="G161" s="286">
        <f>'дератизація '!I160</f>
        <v>6.4868204283360783E-3</v>
      </c>
      <c r="H161" s="286">
        <f>SUM(димовенти!Q160)</f>
        <v>5.2006492517140339E-2</v>
      </c>
      <c r="I161" s="286">
        <f>'під зими'!L160+майстерні!L160+покрівлі!N160+маляри!L160</f>
        <v>0.32947408037778042</v>
      </c>
      <c r="J161" s="286">
        <f>електрики!P160</f>
        <v>6.5208285923518919E-2</v>
      </c>
      <c r="K161" s="287">
        <f t="shared" si="8"/>
        <v>2.4557303995249207</v>
      </c>
      <c r="L161" s="287">
        <v>3.2448884236425668E-2</v>
      </c>
      <c r="M161" s="287">
        <f t="shared" si="9"/>
        <v>2.4881792837613466</v>
      </c>
      <c r="N161" s="287">
        <f t="shared" si="10"/>
        <v>2.985815140513616</v>
      </c>
    </row>
    <row r="162" spans="1:14" ht="18" customHeight="1" x14ac:dyDescent="0.35">
      <c r="A162" s="284">
        <f t="shared" si="11"/>
        <v>156</v>
      </c>
      <c r="B162" s="284">
        <v>4</v>
      </c>
      <c r="C162" s="285" t="s">
        <v>2576</v>
      </c>
      <c r="D162" s="286">
        <f>SUM(сходові!N161)</f>
        <v>1.1004412572084115</v>
      </c>
      <c r="E162" s="286">
        <f>SUM(прибудинкова!M161)</f>
        <v>0.71694666810066676</v>
      </c>
      <c r="F162" s="286">
        <f>'слюсарі х.в.'!P161+'слюсарі кан'!P161+'слюсарі ц.о.'!P161+'слюсарі г.в.'!P161+зварювальник!L161+аварійки!J161</f>
        <v>0.24166265522227268</v>
      </c>
      <c r="G162" s="286">
        <f>'дератизація '!I161</f>
        <v>6.6304581630458161E-3</v>
      </c>
      <c r="H162" s="286">
        <f>SUM(димовенти!Q161)</f>
        <v>6.3441980105610016E-2</v>
      </c>
      <c r="I162" s="286">
        <f>'під зими'!L161+майстерні!L161+покрівлі!N161+маляри!L161</f>
        <v>0.32067906141493852</v>
      </c>
      <c r="J162" s="286">
        <f>електрики!P161</f>
        <v>7.7841978046180857E-2</v>
      </c>
      <c r="K162" s="287">
        <f t="shared" si="8"/>
        <v>2.5276440582611261</v>
      </c>
      <c r="L162" s="287">
        <v>3.348745430148381E-2</v>
      </c>
      <c r="M162" s="287">
        <f t="shared" si="9"/>
        <v>2.5611315125626097</v>
      </c>
      <c r="N162" s="287">
        <f t="shared" si="10"/>
        <v>3.0733578150751315</v>
      </c>
    </row>
    <row r="163" spans="1:14" ht="18" customHeight="1" x14ac:dyDescent="0.35">
      <c r="A163" s="284">
        <f t="shared" si="11"/>
        <v>157</v>
      </c>
      <c r="B163" s="284">
        <v>4</v>
      </c>
      <c r="C163" s="285" t="s">
        <v>2577</v>
      </c>
      <c r="D163" s="286">
        <f>SUM(сходові!N162)</f>
        <v>1.0841625235577326</v>
      </c>
      <c r="E163" s="286">
        <f>SUM(прибудинкова!M162)</f>
        <v>0.54534567377022913</v>
      </c>
      <c r="F163" s="286">
        <f>'слюсарі х.в.'!P162+'слюсарі кан'!P162+'слюсарі ц.о.'!P162+'слюсарі г.в.'!P162+зварювальник!L162+аварійки!J162</f>
        <v>0.23421862701365412</v>
      </c>
      <c r="G163" s="286">
        <f>'дератизація '!I162</f>
        <v>4.6867489184425565E-3</v>
      </c>
      <c r="H163" s="286">
        <f>SUM(димовенти!Q162)</f>
        <v>5.0655485408565071E-2</v>
      </c>
      <c r="I163" s="286">
        <f>'під зими'!L162+майстерні!L162+покрівлі!N162+маляри!L162</f>
        <v>0.30956943347608362</v>
      </c>
      <c r="J163" s="286">
        <f>електрики!P162</f>
        <v>7.2481845044202603E-2</v>
      </c>
      <c r="K163" s="287">
        <f t="shared" si="8"/>
        <v>2.3011203371889093</v>
      </c>
      <c r="L163" s="287">
        <v>3.0460068860167722E-2</v>
      </c>
      <c r="M163" s="287">
        <f t="shared" si="9"/>
        <v>2.3315804060490768</v>
      </c>
      <c r="N163" s="287">
        <f t="shared" si="10"/>
        <v>2.7978964872588921</v>
      </c>
    </row>
    <row r="164" spans="1:14" ht="18" customHeight="1" x14ac:dyDescent="0.35">
      <c r="A164" s="284">
        <f t="shared" si="11"/>
        <v>158</v>
      </c>
      <c r="B164" s="284">
        <v>5</v>
      </c>
      <c r="C164" s="285" t="s">
        <v>2842</v>
      </c>
      <c r="D164" s="286">
        <f>SUM(сходові!N163)</f>
        <v>0.84210348404702728</v>
      </c>
      <c r="E164" s="286">
        <f>SUM(прибудинкова!M163)</f>
        <v>0.62619762881067653</v>
      </c>
      <c r="F164" s="286">
        <f>'слюсарі х.в.'!P163+'слюсарі кан'!P163+'слюсарі ц.о.'!P163+'слюсарі г.в.'!P163+зварювальник!L163+аварійки!J163</f>
        <v>0.22397339976435765</v>
      </c>
      <c r="G164" s="286">
        <f>'дератизація '!I163</f>
        <v>3.4148894413188538E-3</v>
      </c>
      <c r="H164" s="286">
        <f>SUM(димовенти!Q163)</f>
        <v>6.1409605595286805E-2</v>
      </c>
      <c r="I164" s="286">
        <f>'під зими'!L163+майстерні!L163+покрівлі!N163+маляри!L163</f>
        <v>0.31954258947017755</v>
      </c>
      <c r="J164" s="286">
        <f>електрики!P163</f>
        <v>6.5104685910369664E-2</v>
      </c>
      <c r="K164" s="287">
        <f t="shared" si="8"/>
        <v>2.1417462830392142</v>
      </c>
      <c r="L164" s="287">
        <v>2.8460655982139649E-2</v>
      </c>
      <c r="M164" s="287">
        <f t="shared" si="9"/>
        <v>2.1702069390213539</v>
      </c>
      <c r="N164" s="287">
        <f t="shared" si="10"/>
        <v>2.6042483268256245</v>
      </c>
    </row>
    <row r="165" spans="1:14" ht="18" customHeight="1" x14ac:dyDescent="0.35">
      <c r="A165" s="284">
        <f t="shared" si="11"/>
        <v>159</v>
      </c>
      <c r="B165" s="284">
        <v>4</v>
      </c>
      <c r="C165" s="285" t="s">
        <v>2578</v>
      </c>
      <c r="D165" s="286">
        <f>SUM(сходові!N164)</f>
        <v>0.93186314688387406</v>
      </c>
      <c r="E165" s="286">
        <f>SUM(прибудинкова!M164)</f>
        <v>0.50924516673362785</v>
      </c>
      <c r="F165" s="286">
        <f>'слюсарі х.в.'!P164+'слюсарі кан'!P164+'слюсарі ц.о.'!P164+'слюсарі г.в.'!P164+зварювальник!L164+аварійки!J164</f>
        <v>0.44594765209581499</v>
      </c>
      <c r="G165" s="286">
        <f>'дератизація '!I164</f>
        <v>4.3993571715548402E-3</v>
      </c>
      <c r="H165" s="286">
        <f>SUM(димовенти!Q164)</f>
        <v>5.7445046821657776E-2</v>
      </c>
      <c r="I165" s="286">
        <f>'під зими'!L164+майстерні!L164+покрівлі!N164+маляри!L164</f>
        <v>0.31530449828256868</v>
      </c>
      <c r="J165" s="286">
        <f>електрики!P164</f>
        <v>7.8612846834093017E-2</v>
      </c>
      <c r="K165" s="287">
        <f t="shared" si="8"/>
        <v>2.3428177148231915</v>
      </c>
      <c r="L165" s="287">
        <v>3.055926495195771E-2</v>
      </c>
      <c r="M165" s="287">
        <f t="shared" si="9"/>
        <v>2.3733769797751494</v>
      </c>
      <c r="N165" s="287">
        <f t="shared" si="10"/>
        <v>2.848052375730179</v>
      </c>
    </row>
    <row r="166" spans="1:14" ht="18" customHeight="1" x14ac:dyDescent="0.35">
      <c r="A166" s="284">
        <f t="shared" si="11"/>
        <v>160</v>
      </c>
      <c r="B166" s="284">
        <v>4</v>
      </c>
      <c r="C166" s="285" t="s">
        <v>2579</v>
      </c>
      <c r="D166" s="286">
        <f>SUM(сходові!N165)</f>
        <v>0.97272626618508407</v>
      </c>
      <c r="E166" s="286">
        <f>SUM(прибудинкова!M165)</f>
        <v>0.35584164524242001</v>
      </c>
      <c r="F166" s="286">
        <f>'слюсарі х.в.'!P165+'слюсарі кан'!P165+'слюсарі ц.о.'!P165+'слюсарі г.в.'!P165+зварювальник!L165+аварійки!J165</f>
        <v>0.4419073091458563</v>
      </c>
      <c r="G166" s="286">
        <f>'дератизація '!I165</f>
        <v>4.3384099483023608E-3</v>
      </c>
      <c r="H166" s="286">
        <f>SUM(димовенти!Q165)</f>
        <v>4.4954847747973793E-2</v>
      </c>
      <c r="I166" s="286">
        <f>'під зими'!L165+майстерні!L165+покрівлі!N165+маляри!L165</f>
        <v>0.31090088988494352</v>
      </c>
      <c r="J166" s="286">
        <f>електрики!P165</f>
        <v>7.5548607200101869E-2</v>
      </c>
      <c r="K166" s="287">
        <f t="shared" si="8"/>
        <v>2.206217975354682</v>
      </c>
      <c r="L166" s="287">
        <v>2.857415035471389E-2</v>
      </c>
      <c r="M166" s="287">
        <f t="shared" si="9"/>
        <v>2.2347921257093959</v>
      </c>
      <c r="N166" s="287">
        <f t="shared" si="10"/>
        <v>2.6817505508512749</v>
      </c>
    </row>
    <row r="167" spans="1:14" ht="18" customHeight="1" x14ac:dyDescent="0.35">
      <c r="A167" s="284">
        <f t="shared" si="11"/>
        <v>161</v>
      </c>
      <c r="B167" s="284">
        <v>2</v>
      </c>
      <c r="C167" s="285" t="s">
        <v>2580</v>
      </c>
      <c r="D167" s="286">
        <f>SUM(сходові!N166)</f>
        <v>0</v>
      </c>
      <c r="E167" s="286">
        <f>SUM(прибудинкова!M166)</f>
        <v>1.506574454428755E-2</v>
      </c>
      <c r="F167" s="286">
        <f>'слюсарі х.в.'!P166+'слюсарі кан'!P166+'слюсарі ц.о.'!P166+'слюсарі г.в.'!P166+зварювальник!L166+аварійки!J166</f>
        <v>0.29484788174113297</v>
      </c>
      <c r="G167" s="286">
        <f>'дератизація '!I166</f>
        <v>8.6649550706033376E-3</v>
      </c>
      <c r="H167" s="286">
        <f>SUM(димовенти!Q166)</f>
        <v>5.8567104532971169E-2</v>
      </c>
      <c r="I167" s="286">
        <f>'під зими'!L166+майстерні!L166+покрівлі!N166+маляри!L166</f>
        <v>0.44005657624581884</v>
      </c>
      <c r="J167" s="286">
        <f>електрики!P166</f>
        <v>0.11613843258558884</v>
      </c>
      <c r="K167" s="287">
        <f t="shared" si="8"/>
        <v>0.93334069472040271</v>
      </c>
      <c r="L167" s="287">
        <v>0.02</v>
      </c>
      <c r="M167" s="287">
        <f t="shared" si="9"/>
        <v>0.95334069472040273</v>
      </c>
      <c r="N167" s="287">
        <f t="shared" si="10"/>
        <v>1.1440088336644831</v>
      </c>
    </row>
    <row r="168" spans="1:14" ht="18" customHeight="1" x14ac:dyDescent="0.35">
      <c r="A168" s="284">
        <f t="shared" si="11"/>
        <v>162</v>
      </c>
      <c r="B168" s="284">
        <v>3</v>
      </c>
      <c r="C168" s="285" t="s">
        <v>2581</v>
      </c>
      <c r="D168" s="286">
        <f>SUM(сходові!N167)</f>
        <v>1.4841582768823482</v>
      </c>
      <c r="E168" s="286">
        <f>SUM(прибудинкова!M167)</f>
        <v>0.29594587422147955</v>
      </c>
      <c r="F168" s="286">
        <f>'слюсарі х.в.'!P167+'слюсарі кан'!P167+'слюсарі ц.о.'!P167+'слюсарі г.в.'!P167+зварювальник!L167+аварійки!J167</f>
        <v>0.43200546835398601</v>
      </c>
      <c r="G168" s="286">
        <f>'дератизація '!I167</f>
        <v>5.9357435819535169E-3</v>
      </c>
      <c r="H168" s="286">
        <f>SUM(димовенти!Q167)</f>
        <v>6.1594179528950292E-2</v>
      </c>
      <c r="I168" s="286">
        <f>'під зими'!L167+майстерні!L167+покрівлі!N167+маляри!L167</f>
        <v>0.53632825488558356</v>
      </c>
      <c r="J168" s="286">
        <f>електрики!P167</f>
        <v>6.8392760557034082E-2</v>
      </c>
      <c r="K168" s="287">
        <f t="shared" si="8"/>
        <v>2.884360558011335</v>
      </c>
      <c r="L168" s="287">
        <v>3.8671342945442611E-2</v>
      </c>
      <c r="M168" s="287">
        <f t="shared" si="9"/>
        <v>2.9230319009567776</v>
      </c>
      <c r="N168" s="287">
        <f t="shared" si="10"/>
        <v>3.5076382811481328</v>
      </c>
    </row>
    <row r="169" spans="1:14" ht="18" customHeight="1" x14ac:dyDescent="0.35">
      <c r="A169" s="284">
        <f t="shared" si="11"/>
        <v>163</v>
      </c>
      <c r="B169" s="284">
        <v>3</v>
      </c>
      <c r="C169" s="285" t="s">
        <v>2582</v>
      </c>
      <c r="D169" s="286">
        <f>SUM(сходові!N168)</f>
        <v>1.0724015987622486</v>
      </c>
      <c r="E169" s="286">
        <f>SUM(прибудинкова!M168)</f>
        <v>0.56001025903203816</v>
      </c>
      <c r="F169" s="286">
        <f>'слюсарі х.в.'!P168+'слюсарі кан'!P168+'слюсарі ц.о.'!P168+'слюсарі г.в.'!P168+зварювальник!L168+аварійки!J168</f>
        <v>0.4393511612408163</v>
      </c>
      <c r="G169" s="286">
        <f>'дератизація '!I168</f>
        <v>5.0408997955010224E-3</v>
      </c>
      <c r="H169" s="286">
        <f>SUM(димовенти!Q168)</f>
        <v>5.6806599268420903E-2</v>
      </c>
      <c r="I169" s="286">
        <f>'під зими'!L168+майстерні!L168+покрівлі!N168+маляри!L168</f>
        <v>0.36119226133832122</v>
      </c>
      <c r="J169" s="286">
        <f>електрики!P168</f>
        <v>7.4005594261082788E-2</v>
      </c>
      <c r="K169" s="287">
        <f t="shared" si="8"/>
        <v>2.5688083736984288</v>
      </c>
      <c r="L169" s="287">
        <v>3.3781364227929433E-2</v>
      </c>
      <c r="M169" s="287">
        <f t="shared" si="9"/>
        <v>2.6025897379263583</v>
      </c>
      <c r="N169" s="287">
        <f t="shared" si="10"/>
        <v>3.1231076855116298</v>
      </c>
    </row>
    <row r="170" spans="1:14" ht="18" customHeight="1" x14ac:dyDescent="0.35">
      <c r="A170" s="284">
        <f t="shared" si="11"/>
        <v>164</v>
      </c>
      <c r="B170" s="284">
        <v>3</v>
      </c>
      <c r="C170" s="285" t="s">
        <v>2583</v>
      </c>
      <c r="D170" s="286">
        <f>SUM(сходові!N169)</f>
        <v>1.2170734277337458</v>
      </c>
      <c r="E170" s="286">
        <f>SUM(прибудинкова!M169)</f>
        <v>0.26536466149599058</v>
      </c>
      <c r="F170" s="286">
        <f>'слюсарі х.в.'!P169+'слюсарі кан'!P169+'слюсарі ц.о.'!P169+'слюсарі г.в.'!P169+зварювальник!L169+аварійки!J169</f>
        <v>0.54303701811512617</v>
      </c>
      <c r="G170" s="286">
        <f>'дератизація '!I169</f>
        <v>7.000131457867753E-3</v>
      </c>
      <c r="H170" s="286">
        <f>SUM(димовенти!Q169)</f>
        <v>7.1733693463344558E-2</v>
      </c>
      <c r="I170" s="286">
        <f>'під зими'!L169+майстерні!L169+покрівлі!N169+маляри!L169</f>
        <v>0.39721114719715223</v>
      </c>
      <c r="J170" s="286">
        <f>електрики!P169</f>
        <v>0.14852545829041866</v>
      </c>
      <c r="K170" s="287">
        <f t="shared" si="8"/>
        <v>2.6499455377536458</v>
      </c>
      <c r="L170" s="287">
        <v>3.5052828372158062E-2</v>
      </c>
      <c r="M170" s="287">
        <f t="shared" si="9"/>
        <v>2.6849983661258037</v>
      </c>
      <c r="N170" s="287">
        <f t="shared" si="10"/>
        <v>3.2219980393509644</v>
      </c>
    </row>
    <row r="171" spans="1:14" ht="18" customHeight="1" x14ac:dyDescent="0.35">
      <c r="A171" s="284">
        <f t="shared" si="11"/>
        <v>165</v>
      </c>
      <c r="B171" s="284">
        <v>3</v>
      </c>
      <c r="C171" s="285" t="s">
        <v>2584</v>
      </c>
      <c r="D171" s="286">
        <f>SUM(сходові!N170)</f>
        <v>1.2561391138607674</v>
      </c>
      <c r="E171" s="286">
        <f>SUM(прибудинкова!M170)</f>
        <v>0.57089549781277338</v>
      </c>
      <c r="F171" s="286">
        <f>'слюсарі х.в.'!P170+'слюсарі кан'!P170+'слюсарі ц.о.'!P170+'слюсарі г.в.'!P170+зварювальник!L170+аварійки!J170</f>
        <v>0.25447590336145748</v>
      </c>
      <c r="G171" s="286">
        <f>'дератизація '!I170</f>
        <v>8.1102362204724405E-3</v>
      </c>
      <c r="H171" s="286">
        <f>SUM(димовенти!Q170)</f>
        <v>7.290925732876069E-2</v>
      </c>
      <c r="I171" s="286">
        <f>'під зими'!L170+майстерні!L170+покрівлі!N170+маляри!L170</f>
        <v>0.36603638198428057</v>
      </c>
      <c r="J171" s="286">
        <f>електрики!P170</f>
        <v>8.7068261489580981E-2</v>
      </c>
      <c r="K171" s="287">
        <f t="shared" si="8"/>
        <v>2.6156346520580929</v>
      </c>
      <c r="L171" s="287">
        <v>3.4928045650283845E-2</v>
      </c>
      <c r="M171" s="287">
        <f t="shared" si="9"/>
        <v>2.6505626977083767</v>
      </c>
      <c r="N171" s="287">
        <f t="shared" si="10"/>
        <v>3.180675237250052</v>
      </c>
    </row>
    <row r="172" spans="1:14" ht="18" customHeight="1" x14ac:dyDescent="0.35">
      <c r="A172" s="284">
        <f t="shared" si="11"/>
        <v>166</v>
      </c>
      <c r="B172" s="284">
        <v>3</v>
      </c>
      <c r="C172" s="285" t="s">
        <v>2585</v>
      </c>
      <c r="D172" s="286">
        <f>SUM(сходові!N171)</f>
        <v>0.91700698542058046</v>
      </c>
      <c r="E172" s="286">
        <f>SUM(прибудинкова!M171)</f>
        <v>0.42311170633531675</v>
      </c>
      <c r="F172" s="286">
        <f>'слюсарі х.в.'!P171+'слюсарі кан'!P171+'слюсарі ц.о.'!P171+'слюсарі г.в.'!P171+зварювальник!L171+аварійки!J171</f>
        <v>0.45751345184412051</v>
      </c>
      <c r="G172" s="286">
        <f>'дератизація '!I171</f>
        <v>8.9910745537276869E-3</v>
      </c>
      <c r="H172" s="286">
        <f>SUM(димовенти!Q171)</f>
        <v>8.4740728698174325E-2</v>
      </c>
      <c r="I172" s="286">
        <f>'під зими'!L171+майстерні!L171+покрівлі!N171+маляри!L171</f>
        <v>0.36725016181304337</v>
      </c>
      <c r="J172" s="286">
        <f>електрики!P171</f>
        <v>8.6897145314315513E-2</v>
      </c>
      <c r="K172" s="287">
        <f t="shared" si="8"/>
        <v>2.3455112539792786</v>
      </c>
      <c r="L172" s="287">
        <v>3.1122957340588897E-2</v>
      </c>
      <c r="M172" s="287">
        <f t="shared" si="9"/>
        <v>2.3766342113198675</v>
      </c>
      <c r="N172" s="287">
        <f t="shared" si="10"/>
        <v>2.8519610535838411</v>
      </c>
    </row>
    <row r="173" spans="1:14" ht="18" customHeight="1" x14ac:dyDescent="0.35">
      <c r="A173" s="284">
        <f t="shared" si="11"/>
        <v>167</v>
      </c>
      <c r="B173" s="284">
        <v>3</v>
      </c>
      <c r="C173" s="285" t="s">
        <v>2843</v>
      </c>
      <c r="D173" s="286">
        <f>SUM(сходові!N172)</f>
        <v>1.5588541291831595</v>
      </c>
      <c r="E173" s="286">
        <f>SUM(прибудинкова!M172)</f>
        <v>0.34395992431561995</v>
      </c>
      <c r="F173" s="286">
        <f>'слюсарі х.в.'!P172+'слюсарі кан'!P172+'слюсарі ц.о.'!P172+'слюсарі г.в.'!P172+зварювальник!L172+аварійки!J172</f>
        <v>0.43773750875999873</v>
      </c>
      <c r="G173" s="286">
        <f>'дератизація '!I172</f>
        <v>9.3115942028985498E-3</v>
      </c>
      <c r="H173" s="286">
        <f>SUM(димовенти!Q172)</f>
        <v>6.9974738408166245E-2</v>
      </c>
      <c r="I173" s="286">
        <f>'під зими'!L172+майстерні!L172+покрівлі!N172+маляри!L172</f>
        <v>0.3675513556535509</v>
      </c>
      <c r="J173" s="286">
        <f>електрики!P172</f>
        <v>7.2672201100468917E-2</v>
      </c>
      <c r="K173" s="287">
        <f t="shared" si="8"/>
        <v>2.8600614516238632</v>
      </c>
      <c r="L173" s="287">
        <v>3.7548803507941209E-2</v>
      </c>
      <c r="M173" s="287">
        <f t="shared" si="9"/>
        <v>2.8976102551318044</v>
      </c>
      <c r="N173" s="287">
        <f t="shared" si="10"/>
        <v>3.4771323061581652</v>
      </c>
    </row>
    <row r="174" spans="1:14" ht="18" customHeight="1" x14ac:dyDescent="0.35">
      <c r="A174" s="284">
        <f t="shared" si="11"/>
        <v>168</v>
      </c>
      <c r="B174" s="284">
        <v>3</v>
      </c>
      <c r="C174" s="285" t="s">
        <v>2586</v>
      </c>
      <c r="D174" s="286">
        <f>SUM(сходові!N173)</f>
        <v>1.0782881768165433</v>
      </c>
      <c r="E174" s="286">
        <f>SUM(прибудинкова!M173)</f>
        <v>0.27748553197938775</v>
      </c>
      <c r="F174" s="286">
        <f>'слюсарі х.в.'!P173+'слюсарі кан'!P173+'слюсарі ц.о.'!P173+'слюсарі г.в.'!P173+зварювальник!L173+аварійки!J173</f>
        <v>0.43178851270660079</v>
      </c>
      <c r="G174" s="286">
        <f>'дератизація '!I173</f>
        <v>1.0866929372537132E-2</v>
      </c>
      <c r="H174" s="286">
        <f>SUM(димовенти!Q173)</f>
        <v>6.3151925679579779E-2</v>
      </c>
      <c r="I174" s="286">
        <f>'під зими'!L173+майстерні!L173+покрівлі!N173+маляри!L173</f>
        <v>0.33897532327180274</v>
      </c>
      <c r="J174" s="286">
        <f>електрики!P173</f>
        <v>6.8398661538937852E-2</v>
      </c>
      <c r="K174" s="287">
        <f t="shared" si="8"/>
        <v>2.2689550613653897</v>
      </c>
      <c r="L174" s="287">
        <v>2.9847427005049498E-2</v>
      </c>
      <c r="M174" s="287">
        <f t="shared" si="9"/>
        <v>2.2988024883704394</v>
      </c>
      <c r="N174" s="287">
        <f t="shared" si="10"/>
        <v>2.7585629860445273</v>
      </c>
    </row>
    <row r="175" spans="1:14" ht="18" customHeight="1" x14ac:dyDescent="0.35">
      <c r="A175" s="284">
        <f t="shared" si="11"/>
        <v>169</v>
      </c>
      <c r="B175" s="284">
        <v>3</v>
      </c>
      <c r="C175" s="285" t="s">
        <v>2587</v>
      </c>
      <c r="D175" s="286">
        <f>SUM(сходові!N174)</f>
        <v>0.94361544546732301</v>
      </c>
      <c r="E175" s="286">
        <f>SUM(прибудинкова!M174)</f>
        <v>0.19157558387744852</v>
      </c>
      <c r="F175" s="286">
        <f>'слюсарі х.в.'!P174+'слюсарі кан'!P174+'слюсарі ц.о.'!P174+'слюсарі г.в.'!P174+зварювальник!L174+аварійки!J174</f>
        <v>0.43912209341144393</v>
      </c>
      <c r="G175" s="286">
        <f>'дератизація '!I174</f>
        <v>6.7616775489703664E-3</v>
      </c>
      <c r="H175" s="286">
        <f>SUM(димовенти!Q174)</f>
        <v>5.925951341008498E-2</v>
      </c>
      <c r="I175" s="286">
        <f>'під зими'!L174+майстерні!L174+покрівлі!N174+маляри!L174</f>
        <v>0.33627686440181126</v>
      </c>
      <c r="J175" s="286">
        <f>електрики!P174</f>
        <v>7.3439537309927111E-2</v>
      </c>
      <c r="K175" s="287">
        <f t="shared" si="8"/>
        <v>2.0500507154270093</v>
      </c>
      <c r="L175" s="287">
        <v>2.6978443367223104E-2</v>
      </c>
      <c r="M175" s="287">
        <f t="shared" si="9"/>
        <v>2.0770291587942324</v>
      </c>
      <c r="N175" s="287">
        <f t="shared" si="10"/>
        <v>2.4924349905530789</v>
      </c>
    </row>
    <row r="176" spans="1:14" ht="18" customHeight="1" x14ac:dyDescent="0.35">
      <c r="A176" s="284">
        <f t="shared" si="11"/>
        <v>170</v>
      </c>
      <c r="B176" s="284">
        <v>3</v>
      </c>
      <c r="C176" s="285" t="s">
        <v>2588</v>
      </c>
      <c r="D176" s="286">
        <f>SUM(сходові!N175)</f>
        <v>1.0299704291488347</v>
      </c>
      <c r="E176" s="286">
        <f>SUM(прибудинкова!M175)</f>
        <v>0.34739866084165477</v>
      </c>
      <c r="F176" s="286">
        <f>'слюсарі х.в.'!P175+'слюсарі кан'!P175+'слюсарі ц.о.'!P175+'слюсарі г.в.'!P175+зварювальник!L175+аварійки!J175</f>
        <v>0.24558069514328643</v>
      </c>
      <c r="G176" s="286">
        <f>'дератизація '!I175</f>
        <v>6.1519258202567756E-3</v>
      </c>
      <c r="H176" s="286">
        <f>SUM(димовенти!Q175)</f>
        <v>7.4300357637993461E-2</v>
      </c>
      <c r="I176" s="286">
        <f>'під зими'!L175+майстерні!L175+покрівлі!N175+маляри!L175</f>
        <v>0.35331816530795468</v>
      </c>
      <c r="J176" s="286">
        <f>електрики!P175</f>
        <v>8.0663194529398796E-2</v>
      </c>
      <c r="K176" s="287">
        <f t="shared" si="8"/>
        <v>2.1373834284293793</v>
      </c>
      <c r="L176" s="287">
        <v>2.8945965997432155E-2</v>
      </c>
      <c r="M176" s="287">
        <f t="shared" si="9"/>
        <v>2.1663293944268114</v>
      </c>
      <c r="N176" s="287">
        <f t="shared" si="10"/>
        <v>2.5995952733121737</v>
      </c>
    </row>
    <row r="177" spans="1:14" ht="18" customHeight="1" x14ac:dyDescent="0.35">
      <c r="A177" s="284">
        <f t="shared" si="11"/>
        <v>171</v>
      </c>
      <c r="B177" s="284">
        <v>3</v>
      </c>
      <c r="C177" s="285" t="s">
        <v>2589</v>
      </c>
      <c r="D177" s="286">
        <f>SUM(сходові!N176)</f>
        <v>1.4691997782506254</v>
      </c>
      <c r="E177" s="286">
        <f>SUM(прибудинкова!M176)</f>
        <v>0.34559646978257152</v>
      </c>
      <c r="F177" s="286">
        <f>'слюсарі х.в.'!P176+'слюсарі кан'!P176+'слюсарі ц.о.'!P176+'слюсарі г.в.'!P176+зварювальник!L176+аварійки!J176</f>
        <v>0.24111204271629089</v>
      </c>
      <c r="G177" s="286">
        <f>'дератизація '!I176</f>
        <v>8.1535695942475603E-3</v>
      </c>
      <c r="H177" s="286">
        <f>SUM(димовенти!Q176)</f>
        <v>7.4395330510993382E-2</v>
      </c>
      <c r="I177" s="286">
        <f>'під зими'!L176+майстерні!L176+покрівлі!N176+маляри!L176</f>
        <v>0.35136552252461883</v>
      </c>
      <c r="J177" s="286">
        <f>електрики!P176</f>
        <v>7.7445505036957435E-2</v>
      </c>
      <c r="K177" s="287">
        <f t="shared" si="8"/>
        <v>2.5672682184163045</v>
      </c>
      <c r="L177" s="287">
        <v>3.426813616380886E-2</v>
      </c>
      <c r="M177" s="287">
        <f t="shared" si="9"/>
        <v>2.6015363545801131</v>
      </c>
      <c r="N177" s="287">
        <f t="shared" si="10"/>
        <v>3.1218436254961355</v>
      </c>
    </row>
    <row r="178" spans="1:14" ht="18" customHeight="1" x14ac:dyDescent="0.35">
      <c r="A178" s="284">
        <f t="shared" si="11"/>
        <v>172</v>
      </c>
      <c r="B178" s="284">
        <v>3</v>
      </c>
      <c r="C178" s="285" t="s">
        <v>2590</v>
      </c>
      <c r="D178" s="286">
        <f>SUM(сходові!N177)</f>
        <v>0.97756467164140826</v>
      </c>
      <c r="E178" s="286">
        <f>SUM(прибудинкова!M177)</f>
        <v>0.34807025475285164</v>
      </c>
      <c r="F178" s="286">
        <f>'слюсарі х.в.'!P177+'слюсарі кан'!P177+'слюсарі ц.о.'!P177+'слюсарі г.в.'!P177+зварювальник!L177+аварійки!J177</f>
        <v>0.4161969708177593</v>
      </c>
      <c r="G178" s="286">
        <f>'дератизація '!I177</f>
        <v>5.5798479087452472E-3</v>
      </c>
      <c r="H178" s="286">
        <f>SUM(димовенти!Q177)</f>
        <v>6.6321211988097178E-2</v>
      </c>
      <c r="I178" s="286">
        <f>'під зими'!L177+майстерні!L177+покрівлі!N177+маляри!L177</f>
        <v>0.4168495429096688</v>
      </c>
      <c r="J178" s="286">
        <f>електрики!P177</f>
        <v>5.7063313402655941E-2</v>
      </c>
      <c r="K178" s="287">
        <f t="shared" si="8"/>
        <v>2.2876458134211868</v>
      </c>
      <c r="L178" s="287">
        <v>3.0449230919127102E-2</v>
      </c>
      <c r="M178" s="287">
        <f t="shared" si="9"/>
        <v>2.3180950443403141</v>
      </c>
      <c r="N178" s="287">
        <f t="shared" si="10"/>
        <v>2.7817140532083768</v>
      </c>
    </row>
    <row r="179" spans="1:14" ht="18" customHeight="1" x14ac:dyDescent="0.35">
      <c r="A179" s="284">
        <f t="shared" si="11"/>
        <v>173</v>
      </c>
      <c r="B179" s="284">
        <v>5</v>
      </c>
      <c r="C179" s="285" t="s">
        <v>2591</v>
      </c>
      <c r="D179" s="286">
        <f>SUM(сходові!N178)</f>
        <v>0.56568173292018531</v>
      </c>
      <c r="E179" s="286">
        <f>SUM(прибудинкова!M178)</f>
        <v>0.73082179472923392</v>
      </c>
      <c r="F179" s="286">
        <f>'слюсарі х.в.'!P178+'слюсарі кан'!P178+'слюсарі ц.о.'!P178+'слюсарі г.в.'!P178+зварювальник!L178+аварійки!J178</f>
        <v>0.48327406430760456</v>
      </c>
      <c r="G179" s="286">
        <f>'дератизація '!I178</f>
        <v>1.7152229511842546E-3</v>
      </c>
      <c r="H179" s="286">
        <f>SUM(димовенти!Q178)</f>
        <v>7.5188091441925314E-2</v>
      </c>
      <c r="I179" s="286">
        <f>'під зими'!L178+майстерні!L178+покрівлі!N178+маляри!L178</f>
        <v>0.28784043836139411</v>
      </c>
      <c r="J179" s="286">
        <f>електрики!P178</f>
        <v>0.10563263753295052</v>
      </c>
      <c r="K179" s="287">
        <f t="shared" si="8"/>
        <v>2.2501539822444778</v>
      </c>
      <c r="L179" s="287">
        <v>2.9606682464025091E-2</v>
      </c>
      <c r="M179" s="287">
        <f t="shared" si="9"/>
        <v>2.2797606647085029</v>
      </c>
      <c r="N179" s="287">
        <f t="shared" si="10"/>
        <v>2.7357127976502036</v>
      </c>
    </row>
    <row r="180" spans="1:14" ht="18" customHeight="1" x14ac:dyDescent="0.35">
      <c r="A180" s="284">
        <f t="shared" si="11"/>
        <v>174</v>
      </c>
      <c r="B180" s="284">
        <v>3</v>
      </c>
      <c r="C180" s="285" t="s">
        <v>2592</v>
      </c>
      <c r="D180" s="286">
        <f>SUM(сходові!N179)</f>
        <v>0.52843247378629765</v>
      </c>
      <c r="E180" s="286">
        <f>SUM(прибудинкова!M179)</f>
        <v>1.2444984853674881</v>
      </c>
      <c r="F180" s="286">
        <f>'слюсарі х.в.'!P179+'слюсарі кан'!P179+'слюсарі ц.о.'!P179+'слюсарі г.в.'!P179+зварювальник!L179+аварійки!J179</f>
        <v>0.1896950721400151</v>
      </c>
      <c r="G180" s="286">
        <f>'дератизація '!I179</f>
        <v>4.3897535185047276E-3</v>
      </c>
      <c r="H180" s="286">
        <f>SUM(димовенти!Q179)</f>
        <v>2.4375814001760539E-2</v>
      </c>
      <c r="I180" s="286">
        <f>'під зими'!L179+майстерні!L179+покрівлі!N179+маляри!L179</f>
        <v>0.36279690282082244</v>
      </c>
      <c r="J180" s="286">
        <f>електрики!P179</f>
        <v>4.0422297557900229E-2</v>
      </c>
      <c r="K180" s="287">
        <f t="shared" si="8"/>
        <v>2.3946107991927885</v>
      </c>
      <c r="L180" s="287">
        <v>3.1203913497362956E-2</v>
      </c>
      <c r="M180" s="287">
        <f t="shared" si="9"/>
        <v>2.4258147126901513</v>
      </c>
      <c r="N180" s="287">
        <f t="shared" si="10"/>
        <v>2.9109776552281814</v>
      </c>
    </row>
    <row r="181" spans="1:14" ht="18" customHeight="1" x14ac:dyDescent="0.35">
      <c r="A181" s="284">
        <f t="shared" si="11"/>
        <v>175</v>
      </c>
      <c r="B181" s="284">
        <v>4</v>
      </c>
      <c r="C181" s="285" t="s">
        <v>2593</v>
      </c>
      <c r="D181" s="286">
        <f>SUM(сходові!N180)</f>
        <v>0.59959247404844296</v>
      </c>
      <c r="E181" s="286">
        <f>SUM(прибудинкова!M180)</f>
        <v>0.58478026297577856</v>
      </c>
      <c r="F181" s="286">
        <f>'слюсарі х.в.'!P180+'слюсарі кан'!P180+зварювальник!L180+аварійки!J180</f>
        <v>0.23707143796788274</v>
      </c>
      <c r="G181" s="286">
        <f>'дератизація '!I180</f>
        <v>8.1685615422639642E-3</v>
      </c>
      <c r="H181" s="286">
        <f>SUM(димовенти!Q180)</f>
        <v>5.9824723346734603E-2</v>
      </c>
      <c r="I181" s="286">
        <f>'під зими'!L180+майстерні!L180+покрівлі!N180+маляри!L180</f>
        <v>0.30859217046637555</v>
      </c>
      <c r="J181" s="286">
        <f>електрики!P180</f>
        <v>7.4536034753809266E-2</v>
      </c>
      <c r="K181" s="287">
        <f t="shared" si="8"/>
        <v>1.8725656651012876</v>
      </c>
      <c r="L181" s="287">
        <v>2.6536423079679072E-2</v>
      </c>
      <c r="M181" s="287">
        <f t="shared" si="9"/>
        <v>1.8991020881809666</v>
      </c>
      <c r="N181" s="287">
        <f t="shared" si="10"/>
        <v>2.2789225058171598</v>
      </c>
    </row>
    <row r="182" spans="1:14" ht="18" customHeight="1" x14ac:dyDescent="0.35">
      <c r="A182" s="284">
        <f t="shared" si="11"/>
        <v>176</v>
      </c>
      <c r="B182" s="284">
        <v>4</v>
      </c>
      <c r="C182" s="285" t="s">
        <v>2594</v>
      </c>
      <c r="D182" s="286">
        <f>SUM(сходові!N181)</f>
        <v>1.5588114500831134</v>
      </c>
      <c r="E182" s="286">
        <f>SUM(прибудинкова!M181)</f>
        <v>0.55861491519507178</v>
      </c>
      <c r="F182" s="286">
        <f>'слюсарі х.в.'!P181+'слюсарі кан'!P181+зварювальник!L181+аварійки!J181</f>
        <v>0.2367568576961108</v>
      </c>
      <c r="G182" s="286">
        <f>'дератизація '!I181</f>
        <v>8.1622176591375755E-3</v>
      </c>
      <c r="H182" s="286">
        <f>SUM(димовенти!Q181)</f>
        <v>5.6894259882984785E-2</v>
      </c>
      <c r="I182" s="286">
        <f>'під зими'!L181+майстерні!L181+покрівлі!N181+маляри!L181</f>
        <v>0.31287852321190945</v>
      </c>
      <c r="J182" s="286">
        <f>електрики!P181</f>
        <v>7.43095186728326E-2</v>
      </c>
      <c r="K182" s="287">
        <f t="shared" si="8"/>
        <v>2.8064277424011599</v>
      </c>
      <c r="L182" s="287">
        <v>3.8616847763867979E-2</v>
      </c>
      <c r="M182" s="287">
        <f t="shared" si="9"/>
        <v>2.8450445901650276</v>
      </c>
      <c r="N182" s="287">
        <f t="shared" si="10"/>
        <v>3.414053508198033</v>
      </c>
    </row>
    <row r="183" spans="1:14" ht="18" customHeight="1" x14ac:dyDescent="0.35">
      <c r="A183" s="284">
        <f t="shared" si="11"/>
        <v>177</v>
      </c>
      <c r="B183" s="284">
        <v>4</v>
      </c>
      <c r="C183" s="285" t="s">
        <v>2595</v>
      </c>
      <c r="D183" s="286">
        <f>SUM(сходові!N182)</f>
        <v>1.4286785635008723</v>
      </c>
      <c r="E183" s="286">
        <f>SUM(прибудинкова!M182)</f>
        <v>0.60231141132075472</v>
      </c>
      <c r="F183" s="286">
        <f>'слюсарі х.в.'!P182+'слюсарі кан'!P182+зварювальник!L182+аварійки!J182</f>
        <v>0.25906326190839823</v>
      </c>
      <c r="G183" s="286">
        <f>'дератизація '!I182</f>
        <v>8.1576026637069921E-3</v>
      </c>
      <c r="H183" s="286">
        <f>SUM(димовенти!Q182)</f>
        <v>7.1048977982404907E-2</v>
      </c>
      <c r="I183" s="286">
        <f>'під зими'!L182+майстерні!L182+покрівлі!N182+маляри!L182</f>
        <v>0.32166274965181935</v>
      </c>
      <c r="J183" s="286">
        <f>електрики!P182</f>
        <v>9.0371426288297807E-2</v>
      </c>
      <c r="K183" s="287">
        <f t="shared" si="8"/>
        <v>2.7812939933162544</v>
      </c>
      <c r="L183" s="287">
        <v>3.8151639486872613E-2</v>
      </c>
      <c r="M183" s="287">
        <f t="shared" si="9"/>
        <v>2.8194456328031272</v>
      </c>
      <c r="N183" s="287">
        <f t="shared" si="10"/>
        <v>3.3833347593637524</v>
      </c>
    </row>
    <row r="184" spans="1:14" ht="18" customHeight="1" x14ac:dyDescent="0.35">
      <c r="A184" s="284">
        <f t="shared" si="11"/>
        <v>178</v>
      </c>
      <c r="B184" s="284">
        <v>5</v>
      </c>
      <c r="C184" s="285" t="s">
        <v>2596</v>
      </c>
      <c r="D184" s="286">
        <f>SUM(сходові!N183)</f>
        <v>0.79413597852216256</v>
      </c>
      <c r="E184" s="286">
        <f>SUM(прибудинкова!M183)</f>
        <v>0.5209732968512778</v>
      </c>
      <c r="F184" s="286">
        <f>'слюсарі х.в.'!P183+'слюсарі кан'!P183+'слюсарі ц.о.'!P185+зварювальник!L183+аварійки!J183</f>
        <v>0.45374657821016157</v>
      </c>
      <c r="G184" s="286">
        <f>'дератизація '!I183</f>
        <v>8.1664969393122119E-3</v>
      </c>
      <c r="H184" s="286">
        <f>SUM(димовенти!Q183)</f>
        <v>4.2019594271625868E-2</v>
      </c>
      <c r="I184" s="286">
        <f>'під зими'!L183+майстерні!L183+покрівлі!N183+маляри!L183</f>
        <v>0.50839174746956384</v>
      </c>
      <c r="J184" s="286">
        <f>електрики!P183</f>
        <v>8.4371131227384016E-2</v>
      </c>
      <c r="K184" s="287">
        <f t="shared" si="8"/>
        <v>2.4118048234914879</v>
      </c>
      <c r="L184" s="287">
        <v>3.0825397036822411E-2</v>
      </c>
      <c r="M184" s="287">
        <f t="shared" si="9"/>
        <v>2.4426302205283106</v>
      </c>
      <c r="N184" s="287">
        <f t="shared" si="10"/>
        <v>2.9311562646339726</v>
      </c>
    </row>
    <row r="185" spans="1:14" ht="18" customHeight="1" x14ac:dyDescent="0.35">
      <c r="A185" s="284">
        <f t="shared" si="11"/>
        <v>179</v>
      </c>
      <c r="B185" s="284">
        <v>4</v>
      </c>
      <c r="C185" s="285" t="s">
        <v>2597</v>
      </c>
      <c r="D185" s="286">
        <f>SUM(сходові!N184)</f>
        <v>1.0164152844559906</v>
      </c>
      <c r="E185" s="286">
        <f>SUM(прибудинкова!M184)</f>
        <v>0.37143652416356876</v>
      </c>
      <c r="F185" s="286">
        <f>'слюсарі х.в.'!P184+'слюсарі кан'!P184+зварювальник!L184+аварійки!J184</f>
        <v>0.20930062992000334</v>
      </c>
      <c r="G185" s="286">
        <f>'дератизація '!I184</f>
        <v>8.1683914397669057E-3</v>
      </c>
      <c r="H185" s="286">
        <f>SUM(димовенти!Q184)</f>
        <v>4.5682548703900601E-2</v>
      </c>
      <c r="I185" s="286">
        <f>'під зими'!L184+майстерні!L184+покрівлі!N184+маляри!L184</f>
        <v>0.37667543161905032</v>
      </c>
      <c r="J185" s="286">
        <f>електрики!P184</f>
        <v>5.4539438752641639E-2</v>
      </c>
      <c r="K185" s="287">
        <f t="shared" si="8"/>
        <v>2.0822182490549217</v>
      </c>
      <c r="L185" s="287">
        <v>2.9054674544517933E-2</v>
      </c>
      <c r="M185" s="287">
        <f t="shared" si="9"/>
        <v>2.1112729235994396</v>
      </c>
      <c r="N185" s="287">
        <f t="shared" si="10"/>
        <v>2.5335275083193274</v>
      </c>
    </row>
    <row r="186" spans="1:14" ht="18" customHeight="1" x14ac:dyDescent="0.35">
      <c r="A186" s="284">
        <f t="shared" si="11"/>
        <v>180</v>
      </c>
      <c r="B186" s="284">
        <v>5</v>
      </c>
      <c r="C186" s="285" t="s">
        <v>2598</v>
      </c>
      <c r="D186" s="286">
        <f>SUM(сходові!N185)</f>
        <v>0.87918449980286828</v>
      </c>
      <c r="E186" s="286">
        <f>SUM(прибудинкова!M185)</f>
        <v>0.95964203468869369</v>
      </c>
      <c r="F186" s="286">
        <f>'слюсарі х.в.'!P185+'слюсарі кан'!P185+'слюсарі ц.о.'!P186+зварювальник!L185+аварійки!J185</f>
        <v>0.45838686393457173</v>
      </c>
      <c r="G186" s="286">
        <f>'дератизація '!I185</f>
        <v>8.1656099121633404E-3</v>
      </c>
      <c r="H186" s="286">
        <f>SUM(димовенти!Q185)</f>
        <v>4.1819519317154503E-2</v>
      </c>
      <c r="I186" s="286">
        <f>'під зими'!L185+майстерні!L185+покрівлі!N185+маляри!L185</f>
        <v>0.35159727749462011</v>
      </c>
      <c r="J186" s="286">
        <f>електрики!P185</f>
        <v>8.7712406670325246E-2</v>
      </c>
      <c r="K186" s="287">
        <f t="shared" si="8"/>
        <v>2.7865082118203968</v>
      </c>
      <c r="L186" s="287">
        <v>3.5498287201375822E-2</v>
      </c>
      <c r="M186" s="287">
        <f t="shared" si="9"/>
        <v>2.8220064990217724</v>
      </c>
      <c r="N186" s="287">
        <f t="shared" si="10"/>
        <v>3.3864077988261267</v>
      </c>
    </row>
    <row r="187" spans="1:14" ht="18" customHeight="1" x14ac:dyDescent="0.35">
      <c r="A187" s="284">
        <f t="shared" si="11"/>
        <v>181</v>
      </c>
      <c r="B187" s="284">
        <v>3</v>
      </c>
      <c r="C187" s="285" t="s">
        <v>2599</v>
      </c>
      <c r="D187" s="286">
        <f>SUM(сходові!N186)</f>
        <v>0.8130038143728664</v>
      </c>
      <c r="E187" s="286">
        <f>SUM(прибудинкова!M186)</f>
        <v>0.14858012659969727</v>
      </c>
      <c r="F187" s="286">
        <f>'слюсарі х.в.'!P186+'слюсарі кан'!P186+зварювальник!L186+аварійки!J186</f>
        <v>0.22000667002032875</v>
      </c>
      <c r="G187" s="286">
        <f>'дератизація '!I186</f>
        <v>7.9468831704967661E-3</v>
      </c>
      <c r="H187" s="286">
        <f>SUM(димовенти!Q186)</f>
        <v>4.3045064729850827E-2</v>
      </c>
      <c r="I187" s="286">
        <f>'під зими'!L186+майстерні!L186+покрівлі!N186+маляри!L186</f>
        <v>0.44062889137735445</v>
      </c>
      <c r="J187" s="286">
        <f>електрики!P186</f>
        <v>6.2101880945907802E-2</v>
      </c>
      <c r="K187" s="287">
        <f t="shared" si="8"/>
        <v>1.7353133312165021</v>
      </c>
      <c r="L187" s="287">
        <v>2.4516742625781296E-2</v>
      </c>
      <c r="M187" s="287">
        <f t="shared" si="9"/>
        <v>1.7598300738422834</v>
      </c>
      <c r="N187" s="287">
        <f t="shared" si="10"/>
        <v>2.1117960886107401</v>
      </c>
    </row>
    <row r="188" spans="1:14" ht="18" customHeight="1" x14ac:dyDescent="0.35">
      <c r="A188" s="284">
        <f t="shared" si="11"/>
        <v>182</v>
      </c>
      <c r="B188" s="284">
        <v>3</v>
      </c>
      <c r="C188" s="285" t="s">
        <v>2600</v>
      </c>
      <c r="D188" s="286">
        <f>SUM(сходові!N187)</f>
        <v>0</v>
      </c>
      <c r="E188" s="286">
        <f>SUM(прибудинкова!M187)</f>
        <v>0.35541743163809242</v>
      </c>
      <c r="F188" s="286">
        <f>'слюсарі х.в.'!P187+'слюсарі кан'!P187+зварювальник!L187+аварійки!J187</f>
        <v>0.21501600978061766</v>
      </c>
      <c r="G188" s="286">
        <f>'дератизація '!I187</f>
        <v>8.0283820775104448E-3</v>
      </c>
      <c r="H188" s="286">
        <f>SUM(димовенти!Q187)</f>
        <v>4.2972794201701428E-2</v>
      </c>
      <c r="I188" s="286">
        <f>'під зими'!L187+майстерні!L187+покрівлі!N187+маляри!L187</f>
        <v>0.44589577886382403</v>
      </c>
      <c r="J188" s="286">
        <f>електрики!P187</f>
        <v>5.8501433416197242E-2</v>
      </c>
      <c r="K188" s="287">
        <f t="shared" si="8"/>
        <v>1.1258318299779433</v>
      </c>
      <c r="L188" s="287">
        <v>1.5845084016536393E-2</v>
      </c>
      <c r="M188" s="287">
        <f t="shared" si="9"/>
        <v>1.1416769139944796</v>
      </c>
      <c r="N188" s="287">
        <f t="shared" si="10"/>
        <v>1.3700122967933754</v>
      </c>
    </row>
    <row r="189" spans="1:14" ht="18" customHeight="1" x14ac:dyDescent="0.35">
      <c r="A189" s="284">
        <f t="shared" si="11"/>
        <v>183</v>
      </c>
      <c r="B189" s="284">
        <v>3</v>
      </c>
      <c r="C189" s="285" t="s">
        <v>2601</v>
      </c>
      <c r="D189" s="286">
        <f>SUM(сходові!N188)</f>
        <v>0.99301213859164339</v>
      </c>
      <c r="E189" s="286">
        <f>SUM(прибудинкова!M188)</f>
        <v>0.30776521225496556</v>
      </c>
      <c r="F189" s="286">
        <f>'слюсарі х.в.'!P188+'слюсарі кан'!P188+зварювальник!L188+аварійки!J188</f>
        <v>0.23958033679918159</v>
      </c>
      <c r="G189" s="286">
        <f>'дератизація '!I188</f>
        <v>8.1688952356224857E-3</v>
      </c>
      <c r="H189" s="286">
        <f>SUM(димовенти!Q188)</f>
        <v>6.7438723703394182E-2</v>
      </c>
      <c r="I189" s="286">
        <f>'під зими'!L188+майстерні!L188+покрівлі!N188+маляри!L188</f>
        <v>0.35434251824835739</v>
      </c>
      <c r="J189" s="286">
        <f>електрики!P188</f>
        <v>7.6342587744661711E-2</v>
      </c>
      <c r="K189" s="287">
        <f t="shared" si="8"/>
        <v>2.0466504125778262</v>
      </c>
      <c r="L189" s="287">
        <v>2.8113139317236024E-2</v>
      </c>
      <c r="M189" s="287">
        <f t="shared" si="9"/>
        <v>2.074763551895062</v>
      </c>
      <c r="N189" s="287">
        <f t="shared" si="10"/>
        <v>2.4897162622740745</v>
      </c>
    </row>
    <row r="190" spans="1:14" ht="18" customHeight="1" x14ac:dyDescent="0.35">
      <c r="A190" s="284">
        <f t="shared" si="11"/>
        <v>184</v>
      </c>
      <c r="B190" s="284">
        <v>3</v>
      </c>
      <c r="C190" s="285" t="s">
        <v>2602</v>
      </c>
      <c r="D190" s="286">
        <f>SUM(сходові!N189)</f>
        <v>1.1871493035747607</v>
      </c>
      <c r="E190" s="286">
        <f>SUM(прибудинкова!M189)</f>
        <v>0.46822219947751453</v>
      </c>
      <c r="F190" s="286">
        <f>'слюсарі х.в.'!P189+'слюсарі кан'!P189+зварювальник!L189+аварійки!J189</f>
        <v>0.20389444631637965</v>
      </c>
      <c r="G190" s="286">
        <f>'дератизація '!I189</f>
        <v>8.1591714872177642E-3</v>
      </c>
      <c r="H190" s="286">
        <f>SUM(димовенти!Q189)</f>
        <v>5.2324583816600975E-2</v>
      </c>
      <c r="I190" s="286">
        <f>'під зими'!L189+майстерні!L189+покрівлі!N189+маляри!L189</f>
        <v>0.39615603875253713</v>
      </c>
      <c r="J190" s="286">
        <f>електрики!P189</f>
        <v>5.0646672318067014E-2</v>
      </c>
      <c r="K190" s="287">
        <f t="shared" si="8"/>
        <v>2.3665524157430773</v>
      </c>
      <c r="L190" s="287">
        <v>3.2879615222053404E-2</v>
      </c>
      <c r="M190" s="287">
        <f t="shared" si="9"/>
        <v>2.3994320309651309</v>
      </c>
      <c r="N190" s="287">
        <f t="shared" si="10"/>
        <v>2.8793184371581568</v>
      </c>
    </row>
    <row r="191" spans="1:14" ht="18" customHeight="1" x14ac:dyDescent="0.35">
      <c r="A191" s="284">
        <f t="shared" si="11"/>
        <v>185</v>
      </c>
      <c r="B191" s="284">
        <v>3</v>
      </c>
      <c r="C191" s="285" t="s">
        <v>2603</v>
      </c>
      <c r="D191" s="286">
        <f>SUM(сходові!N190)</f>
        <v>0.89231105197536453</v>
      </c>
      <c r="E191" s="286">
        <f>SUM(прибудинкова!M190)</f>
        <v>0.31661864567823345</v>
      </c>
      <c r="F191" s="286">
        <f>'слюсарі х.в.'!P190+'слюсарі кан'!P190+зварювальник!L190+аварійки!J190</f>
        <v>0.18904751283325638</v>
      </c>
      <c r="G191" s="286">
        <f>'дератизація '!I190</f>
        <v>7.5425867507886435E-3</v>
      </c>
      <c r="H191" s="286">
        <f>SUM(димовенти!Q190)</f>
        <v>2.5657994227430998E-2</v>
      </c>
      <c r="I191" s="286">
        <f>'під зими'!L190+майстерні!L190+покрівлі!N190+маляри!L190</f>
        <v>0.40878439916050063</v>
      </c>
      <c r="J191" s="286">
        <f>електрики!P190</f>
        <v>3.9821654303804598E-2</v>
      </c>
      <c r="K191" s="287">
        <f t="shared" si="8"/>
        <v>1.8797838449293791</v>
      </c>
      <c r="L191" s="287">
        <v>2.6856003181380816E-2</v>
      </c>
      <c r="M191" s="287">
        <f t="shared" si="9"/>
        <v>1.90663984811076</v>
      </c>
      <c r="N191" s="287">
        <f t="shared" si="10"/>
        <v>2.2879678177329121</v>
      </c>
    </row>
    <row r="192" spans="1:14" ht="18" customHeight="1" x14ac:dyDescent="0.35">
      <c r="A192" s="284">
        <f t="shared" si="11"/>
        <v>186</v>
      </c>
      <c r="B192" s="284">
        <v>5</v>
      </c>
      <c r="C192" s="285" t="s">
        <v>2604</v>
      </c>
      <c r="D192" s="286">
        <f>SUM(сходові!N191)</f>
        <v>1.3523244953396707</v>
      </c>
      <c r="E192" s="286">
        <f>SUM(прибудинкова!M191)</f>
        <v>0.24611320624906108</v>
      </c>
      <c r="F192" s="286">
        <f>'слюсарі х.в.'!P191+'слюсарі кан'!P191+зварювальник!L191+аварійки!J191</f>
        <v>0.22792825315698206</v>
      </c>
      <c r="G192" s="286">
        <f>'дератизація '!I191</f>
        <v>8.1680937359170785E-3</v>
      </c>
      <c r="H192" s="286">
        <f>SUM(димовенти!Q191)</f>
        <v>7.0984696880091278E-2</v>
      </c>
      <c r="I192" s="286">
        <f>'під зими'!L191+майстерні!L191+покрівлі!N191+маляри!L191</f>
        <v>0.31014458324141736</v>
      </c>
      <c r="J192" s="286">
        <f>електрики!P191</f>
        <v>6.7952410232968066E-2</v>
      </c>
      <c r="K192" s="287">
        <f t="shared" si="8"/>
        <v>2.2836157388361076</v>
      </c>
      <c r="L192" s="287">
        <v>3.2045983470350814E-2</v>
      </c>
      <c r="M192" s="287">
        <f t="shared" si="9"/>
        <v>2.3156617223064586</v>
      </c>
      <c r="N192" s="287">
        <f t="shared" si="10"/>
        <v>2.7787940667677504</v>
      </c>
    </row>
    <row r="193" spans="1:14" ht="18" customHeight="1" x14ac:dyDescent="0.35">
      <c r="A193" s="284">
        <f t="shared" si="11"/>
        <v>187</v>
      </c>
      <c r="B193" s="284">
        <v>5</v>
      </c>
      <c r="C193" s="285" t="s">
        <v>2844</v>
      </c>
      <c r="D193" s="286">
        <f>SUM(сходові!N192)</f>
        <v>1.1016156387594733</v>
      </c>
      <c r="E193" s="286">
        <f>SUM(прибудинкова!M192)</f>
        <v>0.18349035299865638</v>
      </c>
      <c r="F193" s="286">
        <f>'слюсарі х.в.'!P192+'слюсарі кан'!P192+зварювальник!L192+аварійки!J192</f>
        <v>0.21796555363044279</v>
      </c>
      <c r="G193" s="286">
        <f>'дератизація '!I192</f>
        <v>7.7042872847196764E-3</v>
      </c>
      <c r="H193" s="286">
        <f>SUM(димовенти!Q192)</f>
        <v>5.7718960196746993E-2</v>
      </c>
      <c r="I193" s="286">
        <f>'під зими'!L192+майстерні!L192+покрівлі!N192+маляри!L192</f>
        <v>0.40636145355458064</v>
      </c>
      <c r="J193" s="286">
        <f>електрики!P192</f>
        <v>6.0648624444362864E-2</v>
      </c>
      <c r="K193" s="287">
        <f t="shared" si="8"/>
        <v>2.0355048708689827</v>
      </c>
      <c r="L193" s="287">
        <v>2.8373066551105386E-2</v>
      </c>
      <c r="M193" s="287">
        <f t="shared" si="9"/>
        <v>2.063877937420088</v>
      </c>
      <c r="N193" s="287">
        <f t="shared" si="10"/>
        <v>2.4766535249041053</v>
      </c>
    </row>
    <row r="194" spans="1:14" ht="18" customHeight="1" x14ac:dyDescent="0.35">
      <c r="A194" s="284">
        <f t="shared" si="11"/>
        <v>188</v>
      </c>
      <c r="B194" s="284">
        <v>5</v>
      </c>
      <c r="C194" s="285" t="s">
        <v>2605</v>
      </c>
      <c r="D194" s="286">
        <f>SUM(сходові!N193)</f>
        <v>1.3633731439976324</v>
      </c>
      <c r="E194" s="286">
        <f>SUM(прибудинкова!M193)</f>
        <v>0.11207845156889494</v>
      </c>
      <c r="F194" s="286">
        <f>'слюсарі х.в.'!P193+'слюсарі кан'!P193+зварювальник!L193+аварійки!J193</f>
        <v>0.24783236597320479</v>
      </c>
      <c r="G194" s="286">
        <f>'дератизація '!I193</f>
        <v>8.162801273306047E-3</v>
      </c>
      <c r="H194" s="286">
        <f>SUM(димовенти!Q193)</f>
        <v>5.9099033774837016E-2</v>
      </c>
      <c r="I194" s="286">
        <f>'під зими'!L193+майстерні!L193+покрівлі!N193+маляри!L193</f>
        <v>0.29918322667757008</v>
      </c>
      <c r="J194" s="286">
        <f>електрики!P193</f>
        <v>8.2284528407615909E-2</v>
      </c>
      <c r="K194" s="287">
        <f t="shared" si="8"/>
        <v>2.1720135516730612</v>
      </c>
      <c r="L194" s="287">
        <v>3.0359144826588746E-2</v>
      </c>
      <c r="M194" s="287">
        <f t="shared" si="9"/>
        <v>2.20237269649965</v>
      </c>
      <c r="N194" s="287">
        <f t="shared" si="10"/>
        <v>2.64284723579958</v>
      </c>
    </row>
    <row r="195" spans="1:14" ht="18" customHeight="1" x14ac:dyDescent="0.35">
      <c r="A195" s="284">
        <f t="shared" si="11"/>
        <v>189</v>
      </c>
      <c r="B195" s="284">
        <v>4</v>
      </c>
      <c r="C195" s="285" t="s">
        <v>2606</v>
      </c>
      <c r="D195" s="286">
        <f>SUM(сходові!N194)</f>
        <v>0.84263243107216412</v>
      </c>
      <c r="E195" s="286">
        <f>SUM(прибудинкова!M194)</f>
        <v>0.18210296531332748</v>
      </c>
      <c r="F195" s="286">
        <f>'слюсарі х.в.'!P194+'слюсарі кан'!P194+зварювальник!L194+аварійки!J194</f>
        <v>0.24999834322540079</v>
      </c>
      <c r="G195" s="286">
        <f>'дератизація '!I194</f>
        <v>7.5330979699911741E-3</v>
      </c>
      <c r="H195" s="286">
        <f>SUM(димовенти!Q194)</f>
        <v>4.06248339053236E-2</v>
      </c>
      <c r="I195" s="286">
        <f>'під зими'!L194+майстерні!L194+покрівлі!N194+маляри!L194</f>
        <v>0.43508861504952462</v>
      </c>
      <c r="J195" s="286">
        <f>електрики!P194</f>
        <v>8.3656192158862372E-2</v>
      </c>
      <c r="K195" s="287">
        <f t="shared" si="8"/>
        <v>1.8416364786945942</v>
      </c>
      <c r="L195" s="287">
        <v>2.5868174681657918E-2</v>
      </c>
      <c r="M195" s="287">
        <f t="shared" si="9"/>
        <v>1.867504653376252</v>
      </c>
      <c r="N195" s="287">
        <f t="shared" si="10"/>
        <v>2.2410055840515022</v>
      </c>
    </row>
    <row r="196" spans="1:14" ht="18" customHeight="1" x14ac:dyDescent="0.35">
      <c r="A196" s="284">
        <f t="shared" si="11"/>
        <v>190</v>
      </c>
      <c r="B196" s="284">
        <v>3</v>
      </c>
      <c r="C196" s="285" t="s">
        <v>2607</v>
      </c>
      <c r="D196" s="286">
        <f>SUM(сходові!N195)</f>
        <v>1.3336848761050315</v>
      </c>
      <c r="E196" s="286">
        <f>SUM(прибудинкова!M195)</f>
        <v>0.24654960979986196</v>
      </c>
      <c r="F196" s="286">
        <f>'слюсарі х.в.'!P195+'слюсарі кан'!P195+зварювальник!L195+аварійки!J195</f>
        <v>0.25495384161894985</v>
      </c>
      <c r="G196" s="286">
        <f>'дератизація '!I195</f>
        <v>6.8840579710144926E-3</v>
      </c>
      <c r="H196" s="286">
        <f>SUM(димовенти!Q195)</f>
        <v>6.8922733878817824E-2</v>
      </c>
      <c r="I196" s="286">
        <f>'під зими'!L195+майстерні!L195+покрівлі!N195+маляри!L195</f>
        <v>0.43952339761748066</v>
      </c>
      <c r="J196" s="286">
        <f>електрики!P195</f>
        <v>8.7412404815626746E-2</v>
      </c>
      <c r="K196" s="287">
        <f t="shared" si="8"/>
        <v>2.4379309218067835</v>
      </c>
      <c r="L196" s="287">
        <v>3.6368026274804066E-2</v>
      </c>
      <c r="M196" s="287">
        <f t="shared" si="9"/>
        <v>2.4742989480815876</v>
      </c>
      <c r="N196" s="287">
        <f t="shared" si="10"/>
        <v>2.9691587376979052</v>
      </c>
    </row>
    <row r="197" spans="1:14" ht="18" customHeight="1" x14ac:dyDescent="0.35">
      <c r="A197" s="284">
        <f t="shared" si="11"/>
        <v>191</v>
      </c>
      <c r="B197" s="284">
        <v>4</v>
      </c>
      <c r="C197" s="285" t="s">
        <v>2608</v>
      </c>
      <c r="D197" s="286">
        <f>SUM(сходові!N196)</f>
        <v>0.74436638763250063</v>
      </c>
      <c r="E197" s="286">
        <f>SUM(прибудинкова!M196)</f>
        <v>0.22866468582562105</v>
      </c>
      <c r="F197" s="286">
        <f>'слюсарі х.в.'!P196+'слюсарі кан'!P196+зварювальник!L196+аварійки!J196</f>
        <v>0.23147876221855496</v>
      </c>
      <c r="G197" s="286">
        <f>'дератизація '!I196</f>
        <v>8.1685338528981969E-3</v>
      </c>
      <c r="H197" s="286">
        <f>SUM(димовенти!Q196)</f>
        <v>5.256851148781836E-2</v>
      </c>
      <c r="I197" s="286">
        <f>'під зими'!L196+майстерні!L196+покрівлі!N196+маляри!L196</f>
        <v>0.3857134885205929</v>
      </c>
      <c r="J197" s="286">
        <f>електрики!P196</f>
        <v>7.0508983134280515E-2</v>
      </c>
      <c r="K197" s="287">
        <f t="shared" si="8"/>
        <v>1.7214693526722664</v>
      </c>
      <c r="L197" s="287">
        <v>2.3966683906985531E-2</v>
      </c>
      <c r="M197" s="287">
        <f t="shared" si="9"/>
        <v>1.7454360365792518</v>
      </c>
      <c r="N197" s="287">
        <f t="shared" si="10"/>
        <v>2.094523243895102</v>
      </c>
    </row>
    <row r="198" spans="1:14" ht="18" customHeight="1" x14ac:dyDescent="0.35">
      <c r="A198" s="284">
        <f t="shared" si="11"/>
        <v>192</v>
      </c>
      <c r="B198" s="284">
        <v>3</v>
      </c>
      <c r="C198" s="285" t="s">
        <v>2609</v>
      </c>
      <c r="D198" s="286">
        <f>SUM(сходові!N197)</f>
        <v>1.2059430916449185</v>
      </c>
      <c r="E198" s="286">
        <f>SUM(прибудинкова!M197)</f>
        <v>0.22372451151707709</v>
      </c>
      <c r="F198" s="286">
        <f>'слюсарі х.в.'!P197+'слюсарі кан'!P197+зварювальник!L197+аварійки!J197</f>
        <v>0.20008926290383056</v>
      </c>
      <c r="G198" s="286">
        <f>'дератизація '!I197</f>
        <v>5.2819698173153301E-3</v>
      </c>
      <c r="H198" s="286">
        <f>SUM(димовенти!Q197)</f>
        <v>6.6544559967575301E-2</v>
      </c>
      <c r="I198" s="286">
        <f>'під зими'!L197+майстерні!L197+покрівлі!N197+маляри!L197</f>
        <v>0.43427359060339854</v>
      </c>
      <c r="J198" s="286">
        <f>електрики!P197</f>
        <v>4.7906719080843894E-2</v>
      </c>
      <c r="K198" s="287">
        <f t="shared" si="8"/>
        <v>2.1837637055349592</v>
      </c>
      <c r="L198" s="287">
        <v>3.891548622005403E-2</v>
      </c>
      <c r="M198" s="287">
        <f t="shared" si="9"/>
        <v>2.2226791917550131</v>
      </c>
      <c r="N198" s="287">
        <f t="shared" si="10"/>
        <v>2.6672150301060156</v>
      </c>
    </row>
    <row r="199" spans="1:14" ht="18" customHeight="1" x14ac:dyDescent="0.35">
      <c r="A199" s="284">
        <f t="shared" si="11"/>
        <v>193</v>
      </c>
      <c r="B199" s="284">
        <v>3</v>
      </c>
      <c r="C199" s="285" t="s">
        <v>2610</v>
      </c>
      <c r="D199" s="286">
        <f>SUM(сходові!N198)</f>
        <v>0.70521482300108751</v>
      </c>
      <c r="E199" s="286">
        <f>SUM(прибудинкова!M198)</f>
        <v>0.65073550805178393</v>
      </c>
      <c r="F199" s="286">
        <f>'слюсарі х.в.'!P198+'слюсарі кан'!P198+зварювальник!L198+аварійки!J198</f>
        <v>0.19967961058162828</v>
      </c>
      <c r="G199" s="286">
        <f>'дератизація '!I198</f>
        <v>8.1622987053994317E-3</v>
      </c>
      <c r="H199" s="286">
        <f>SUM(димовенти!Q198)</f>
        <v>3.9027984555947089E-2</v>
      </c>
      <c r="I199" s="286">
        <f>'під зими'!L198+майстерні!L198+покрівлі!N198+маляри!L198</f>
        <v>0.39045118023452757</v>
      </c>
      <c r="J199" s="286">
        <f>електрики!P198</f>
        <v>4.7611745597396948E-2</v>
      </c>
      <c r="K199" s="287">
        <f t="shared" ref="K199:K262" si="12">SUM(D199,E199,F199,G199,H199,I199,J199)</f>
        <v>2.0408831507277707</v>
      </c>
      <c r="L199" s="287">
        <v>0.04</v>
      </c>
      <c r="M199" s="287">
        <f t="shared" ref="M199:M262" si="13">SUM(L199+K199)</f>
        <v>2.0808831507277707</v>
      </c>
      <c r="N199" s="287">
        <f t="shared" ref="N199:N262" si="14">M199*1.2</f>
        <v>2.4970597808733248</v>
      </c>
    </row>
    <row r="200" spans="1:14" ht="18" customHeight="1" x14ac:dyDescent="0.35">
      <c r="A200" s="284">
        <f t="shared" ref="A200:A263" si="15">A199+1</f>
        <v>194</v>
      </c>
      <c r="B200" s="284">
        <v>3</v>
      </c>
      <c r="C200" s="285" t="s">
        <v>2611</v>
      </c>
      <c r="D200" s="286">
        <f>SUM(сходові!N199)</f>
        <v>0.96704220793883755</v>
      </c>
      <c r="E200" s="286">
        <f>SUM(прибудинкова!M199)</f>
        <v>0.25043972394716035</v>
      </c>
      <c r="F200" s="286">
        <f>'слюсарі х.в.'!P199+'слюсарі кан'!P199+зварювальник!L199+аварійки!J199</f>
        <v>0.2044874036966253</v>
      </c>
      <c r="G200" s="286">
        <f>'дератизація '!I199</f>
        <v>7.0114034097324149E-3</v>
      </c>
      <c r="H200" s="286">
        <f>SUM(димовенти!Q199)</f>
        <v>5.0703110122222957E-2</v>
      </c>
      <c r="I200" s="286">
        <f>'під зими'!L199+майстерні!L199+покрівлі!N199+маляри!L199</f>
        <v>0.40778503289129547</v>
      </c>
      <c r="J200" s="286">
        <f>електрики!P199</f>
        <v>5.1073636098099631E-2</v>
      </c>
      <c r="K200" s="287">
        <f t="shared" si="12"/>
        <v>1.9385425181039739</v>
      </c>
      <c r="L200" s="287">
        <v>2.8651358166834728E-2</v>
      </c>
      <c r="M200" s="287">
        <f t="shared" si="13"/>
        <v>1.9671938762708088</v>
      </c>
      <c r="N200" s="287">
        <f t="shared" si="14"/>
        <v>2.3606326515249703</v>
      </c>
    </row>
    <row r="201" spans="1:14" ht="18" customHeight="1" x14ac:dyDescent="0.35">
      <c r="A201" s="284">
        <f t="shared" si="15"/>
        <v>195</v>
      </c>
      <c r="B201" s="284">
        <v>3</v>
      </c>
      <c r="C201" s="285" t="s">
        <v>2612</v>
      </c>
      <c r="D201" s="286">
        <f>SUM(сходові!N200)</f>
        <v>0.97382390131505003</v>
      </c>
      <c r="E201" s="286">
        <f>SUM(прибудинкова!M200)</f>
        <v>0.91230373092053507</v>
      </c>
      <c r="F201" s="286">
        <f>'слюсарі х.в.'!P200+'слюсарі кан'!P200+зварювальник!L200+аварійки!J200</f>
        <v>0.25712674973926408</v>
      </c>
      <c r="G201" s="286">
        <f>'дератизація '!I200</f>
        <v>8.1726986624704942E-3</v>
      </c>
      <c r="H201" s="286">
        <f>SUM(димовенти!Q200)</f>
        <v>0.11120220555764349</v>
      </c>
      <c r="I201" s="286">
        <f>'під зими'!L200+майстерні!L200+покрівлі!N200+маляри!L200</f>
        <v>0.39350311004464139</v>
      </c>
      <c r="J201" s="286">
        <f>електрики!P200</f>
        <v>8.897702496476563E-2</v>
      </c>
      <c r="K201" s="287">
        <f t="shared" si="12"/>
        <v>2.7451094212043703</v>
      </c>
      <c r="L201" s="287">
        <v>3.8076942804776914E-2</v>
      </c>
      <c r="M201" s="287">
        <f t="shared" si="13"/>
        <v>2.783186364009147</v>
      </c>
      <c r="N201" s="287">
        <f t="shared" si="14"/>
        <v>3.3398236368109764</v>
      </c>
    </row>
    <row r="202" spans="1:14" ht="18" customHeight="1" x14ac:dyDescent="0.35">
      <c r="A202" s="284">
        <f t="shared" si="15"/>
        <v>196</v>
      </c>
      <c r="B202" s="284">
        <v>3</v>
      </c>
      <c r="C202" s="285" t="s">
        <v>2613</v>
      </c>
      <c r="D202" s="286">
        <f>SUM(сходові!N201)</f>
        <v>1.2063646964633805</v>
      </c>
      <c r="E202" s="286">
        <f>SUM(прибудинкова!M201)</f>
        <v>0.66985648187134483</v>
      </c>
      <c r="F202" s="286">
        <f>'слюсарі х.в.'!P201+'слюсарі кан'!P201+зварювальник!L201+аварійки!J201</f>
        <v>0.22540342225110227</v>
      </c>
      <c r="G202" s="286">
        <f>'дератизація '!I201</f>
        <v>7.2149122807017539E-3</v>
      </c>
      <c r="H202" s="286">
        <f>SUM(димовенти!Q201)</f>
        <v>5.9767088140659112E-2</v>
      </c>
      <c r="I202" s="286">
        <f>'під зими'!L201+майстерні!L201+покрівлі!N201+маляри!L201</f>
        <v>0.36139303983549975</v>
      </c>
      <c r="J202" s="286">
        <f>електрики!P201</f>
        <v>6.6134385222349185E-2</v>
      </c>
      <c r="K202" s="287">
        <f t="shared" si="12"/>
        <v>2.5961340260650374</v>
      </c>
      <c r="L202" s="287">
        <v>3.8405769961845415E-2</v>
      </c>
      <c r="M202" s="287">
        <f t="shared" si="13"/>
        <v>2.6345397960268828</v>
      </c>
      <c r="N202" s="287">
        <f t="shared" si="14"/>
        <v>3.1614477552322593</v>
      </c>
    </row>
    <row r="203" spans="1:14" ht="18" customHeight="1" x14ac:dyDescent="0.35">
      <c r="A203" s="284">
        <f t="shared" si="15"/>
        <v>197</v>
      </c>
      <c r="B203" s="284">
        <v>3</v>
      </c>
      <c r="C203" s="285" t="s">
        <v>2614</v>
      </c>
      <c r="D203" s="286">
        <f>SUM(сходові!N202)</f>
        <v>1.0335013289941135</v>
      </c>
      <c r="E203" s="286">
        <f>SUM(прибудинкова!M202)</f>
        <v>0.32892931493919042</v>
      </c>
      <c r="F203" s="286">
        <f>'слюсарі х.в.'!P202+'слюсарі кан'!P202+зварювальник!L202+аварійки!J202</f>
        <v>0.23619018863860916</v>
      </c>
      <c r="G203" s="286">
        <f>'дератизація '!I202</f>
        <v>6.0038119440914868E-3</v>
      </c>
      <c r="H203" s="286">
        <f>SUM(димовенти!Q202)</f>
        <v>6.5906016698372163E-2</v>
      </c>
      <c r="I203" s="286">
        <f>'під зими'!L202+майстерні!L202+покрівлі!N202+маляри!L202</f>
        <v>0.42353372945093354</v>
      </c>
      <c r="J203" s="286">
        <f>електрики!P202</f>
        <v>7.3901484013211408E-2</v>
      </c>
      <c r="K203" s="287">
        <f t="shared" si="12"/>
        <v>2.1679658746785218</v>
      </c>
      <c r="L203" s="287">
        <v>3.5289987839679737E-2</v>
      </c>
      <c r="M203" s="287">
        <f t="shared" si="13"/>
        <v>2.2032558625182013</v>
      </c>
      <c r="N203" s="287">
        <f t="shared" si="14"/>
        <v>2.6439070350218414</v>
      </c>
    </row>
    <row r="204" spans="1:14" ht="18" customHeight="1" x14ac:dyDescent="0.35">
      <c r="A204" s="284">
        <f t="shared" si="15"/>
        <v>198</v>
      </c>
      <c r="B204" s="284">
        <v>4</v>
      </c>
      <c r="C204" s="285" t="s">
        <v>2615</v>
      </c>
      <c r="D204" s="286">
        <f>SUM(сходові!N203)</f>
        <v>1.3477112180856279</v>
      </c>
      <c r="E204" s="286">
        <f>SUM(прибудинкова!M203)</f>
        <v>0.17042541916145879</v>
      </c>
      <c r="F204" s="286">
        <f>'слюсарі х.в.'!P203+'слюсарі кан'!P203+зварювальник!L203+аварійки!J203</f>
        <v>0.21125565392957177</v>
      </c>
      <c r="G204" s="286">
        <f>'дератизація '!I203</f>
        <v>7.5571286185095992E-3</v>
      </c>
      <c r="H204" s="286">
        <f>SUM(димовенти!Q203)</f>
        <v>2.2515047787156139E-2</v>
      </c>
      <c r="I204" s="286">
        <f>'під зими'!L203+майстерні!L203+покрівлі!N203+маляри!L203</f>
        <v>0.32973418676374749</v>
      </c>
      <c r="J204" s="286">
        <f>електрики!P203</f>
        <v>5.5947169677306167E-2</v>
      </c>
      <c r="K204" s="287">
        <f t="shared" si="12"/>
        <v>2.1451458240233778</v>
      </c>
      <c r="L204" s="287">
        <v>0.04</v>
      </c>
      <c r="M204" s="287">
        <f t="shared" si="13"/>
        <v>2.1851458240233779</v>
      </c>
      <c r="N204" s="287">
        <f t="shared" si="14"/>
        <v>2.6221749888280534</v>
      </c>
    </row>
    <row r="205" spans="1:14" ht="18" customHeight="1" x14ac:dyDescent="0.35">
      <c r="A205" s="284">
        <f t="shared" si="15"/>
        <v>199</v>
      </c>
      <c r="B205" s="284">
        <v>3</v>
      </c>
      <c r="C205" s="285" t="s">
        <v>2616</v>
      </c>
      <c r="D205" s="286">
        <f>SUM(сходові!N204)</f>
        <v>1.5826355898841018</v>
      </c>
      <c r="E205" s="286">
        <f>SUM(прибудинкова!M204)</f>
        <v>0.29495778439153436</v>
      </c>
      <c r="F205" s="286">
        <f>'слюсарі х.в.'!P204+'слюсарі кан'!P204+зварювальник!L204+аварійки!J204</f>
        <v>0.25820552869224578</v>
      </c>
      <c r="G205" s="286">
        <f>'дератизація '!I204</f>
        <v>8.1679894179894161E-3</v>
      </c>
      <c r="H205" s="286">
        <f>SUM(димовенти!Q204)</f>
        <v>0.14887177448199018</v>
      </c>
      <c r="I205" s="286">
        <f>'під зими'!L204+майстерні!L204+покрівлі!N204+маляри!L204</f>
        <v>0.35312184722026696</v>
      </c>
      <c r="J205" s="286">
        <f>електрики!P204</f>
        <v>8.9753808516045336E-2</v>
      </c>
      <c r="K205" s="287">
        <f t="shared" si="12"/>
        <v>2.7357143226041742</v>
      </c>
      <c r="L205" s="287">
        <v>3.7933166197103851E-2</v>
      </c>
      <c r="M205" s="287">
        <f t="shared" si="13"/>
        <v>2.7736474888012781</v>
      </c>
      <c r="N205" s="287">
        <f t="shared" si="14"/>
        <v>3.3283769865615338</v>
      </c>
    </row>
    <row r="206" spans="1:14" ht="18" customHeight="1" x14ac:dyDescent="0.35">
      <c r="A206" s="284">
        <f t="shared" si="15"/>
        <v>200</v>
      </c>
      <c r="B206" s="284">
        <v>3</v>
      </c>
      <c r="C206" s="285" t="s">
        <v>2617</v>
      </c>
      <c r="D206" s="286">
        <f>SUM(сходові!N205)</f>
        <v>1.202134651578399</v>
      </c>
      <c r="E206" s="286">
        <f>SUM(прибудинкова!M205)</f>
        <v>0.42290031062179756</v>
      </c>
      <c r="F206" s="286">
        <f>'слюсарі х.в.'!P205+'слюсарі кан'!P205+зварювальник!L205+аварійки!J205</f>
        <v>0.22055737777645723</v>
      </c>
      <c r="G206" s="286">
        <f>'дератизація '!I205</f>
        <v>7.0315745741587046E-3</v>
      </c>
      <c r="H206" s="286">
        <f>SUM(димовенти!Q205)</f>
        <v>3.5896458350545758E-2</v>
      </c>
      <c r="I206" s="286">
        <f>'під зими'!L205+майстерні!L205+покрівлі!N205+маляри!L205</f>
        <v>0.43637964103822779</v>
      </c>
      <c r="J206" s="286">
        <f>електрики!P205</f>
        <v>6.2497489105928818E-2</v>
      </c>
      <c r="K206" s="287">
        <f t="shared" si="12"/>
        <v>2.3873975030455146</v>
      </c>
      <c r="L206" s="287">
        <v>3.4804294499379385E-2</v>
      </c>
      <c r="M206" s="287">
        <f t="shared" si="13"/>
        <v>2.422201797544894</v>
      </c>
      <c r="N206" s="287">
        <f t="shared" si="14"/>
        <v>2.9066421570538727</v>
      </c>
    </row>
    <row r="207" spans="1:14" ht="18" customHeight="1" x14ac:dyDescent="0.35">
      <c r="A207" s="284">
        <f t="shared" si="15"/>
        <v>201</v>
      </c>
      <c r="B207" s="284">
        <v>3</v>
      </c>
      <c r="C207" s="285" t="s">
        <v>2618</v>
      </c>
      <c r="D207" s="286">
        <f>SUM(сходові!N206)</f>
        <v>1.0172771962873788</v>
      </c>
      <c r="E207" s="286">
        <f>SUM(прибудинкова!M206)</f>
        <v>0.89633327418851438</v>
      </c>
      <c r="F207" s="286">
        <f>'слюсарі х.в.'!P206+'слюсарі кан'!P206+зварювальник!L206+аварійки!J206</f>
        <v>0.23159528054561029</v>
      </c>
      <c r="G207" s="286">
        <f>'дератизація '!I206</f>
        <v>7.7832397003745318E-3</v>
      </c>
      <c r="H207" s="286">
        <f>SUM(димовенти!Q206)</f>
        <v>6.8520638143483567E-2</v>
      </c>
      <c r="I207" s="286">
        <f>'під зими'!L206+майстерні!L206+покрівлі!N206+маляри!L206</f>
        <v>0.37290713819192944</v>
      </c>
      <c r="J207" s="286">
        <f>електрики!P206</f>
        <v>7.0426711740622969E-2</v>
      </c>
      <c r="K207" s="287">
        <f t="shared" si="12"/>
        <v>2.6648434787979141</v>
      </c>
      <c r="L207" s="287">
        <v>3.7179631479735242E-2</v>
      </c>
      <c r="M207" s="287">
        <f t="shared" si="13"/>
        <v>2.7020231102776493</v>
      </c>
      <c r="N207" s="287">
        <f t="shared" si="14"/>
        <v>3.2424277323331792</v>
      </c>
    </row>
    <row r="208" spans="1:14" ht="18" customHeight="1" x14ac:dyDescent="0.35">
      <c r="A208" s="284">
        <f t="shared" si="15"/>
        <v>202</v>
      </c>
      <c r="B208" s="284">
        <v>4</v>
      </c>
      <c r="C208" s="285" t="s">
        <v>2619</v>
      </c>
      <c r="D208" s="286">
        <f>SUM(сходові!N207)</f>
        <v>1.2649838966704257</v>
      </c>
      <c r="E208" s="286">
        <f>SUM(прибудинкова!M207)</f>
        <v>0.68798501724137939</v>
      </c>
      <c r="F208" s="286">
        <f>'слюсарі х.в.'!P207+'слюсарі кан'!P207+зварювальник!L207+аварійки!J207</f>
        <v>0.27710728259081918</v>
      </c>
      <c r="G208" s="286">
        <f>'дератизація '!I207</f>
        <v>8.1636892397174907E-3</v>
      </c>
      <c r="H208" s="286">
        <f>SUM(димовенти!Q207)</f>
        <v>7.3219087355503851E-2</v>
      </c>
      <c r="I208" s="286">
        <f>'під зими'!L207+майстерні!L207+покрівлі!N207+маляри!L207</f>
        <v>0.36655199174747566</v>
      </c>
      <c r="J208" s="286">
        <f>електрики!P207</f>
        <v>0.10336417000684572</v>
      </c>
      <c r="K208" s="287">
        <f t="shared" si="12"/>
        <v>2.7813751348521665</v>
      </c>
      <c r="L208" s="287">
        <v>3.8125666882317333E-2</v>
      </c>
      <c r="M208" s="287">
        <f t="shared" si="13"/>
        <v>2.8195008017344838</v>
      </c>
      <c r="N208" s="287">
        <f t="shared" si="14"/>
        <v>3.3834009620813803</v>
      </c>
    </row>
    <row r="209" spans="1:14" ht="18" customHeight="1" x14ac:dyDescent="0.35">
      <c r="A209" s="284">
        <f t="shared" si="15"/>
        <v>203</v>
      </c>
      <c r="B209" s="284">
        <v>3</v>
      </c>
      <c r="C209" s="285" t="s">
        <v>2620</v>
      </c>
      <c r="D209" s="286">
        <f>SUM(сходові!N208)</f>
        <v>1.530321559868556</v>
      </c>
      <c r="E209" s="286">
        <f>SUM(прибудинкова!M208)</f>
        <v>0.35746163164920935</v>
      </c>
      <c r="F209" s="286">
        <f>'слюсарі х.в.'!P208+'слюсарі кан'!P208+зварювальник!L208+аварійки!J208</f>
        <v>0.24968061895911312</v>
      </c>
      <c r="G209" s="286">
        <f>'дератизація '!I208</f>
        <v>8.1638940234134323E-3</v>
      </c>
      <c r="H209" s="286">
        <f>SUM(димовенти!Q208)</f>
        <v>7.0899471372045039E-2</v>
      </c>
      <c r="I209" s="286">
        <f>'під зими'!L208+майстерні!L208+покрівлі!N208+маляри!L208</f>
        <v>0.31063068507802449</v>
      </c>
      <c r="J209" s="286">
        <f>електрики!P208</f>
        <v>8.3615377989069969E-2</v>
      </c>
      <c r="K209" s="287">
        <f t="shared" si="12"/>
        <v>2.6107732389394314</v>
      </c>
      <c r="L209" s="287">
        <v>3.6033226607124158E-2</v>
      </c>
      <c r="M209" s="287">
        <f t="shared" si="13"/>
        <v>2.6468064655465557</v>
      </c>
      <c r="N209" s="287">
        <f t="shared" si="14"/>
        <v>3.176167758655867</v>
      </c>
    </row>
    <row r="210" spans="1:14" ht="18" customHeight="1" x14ac:dyDescent="0.35">
      <c r="A210" s="284">
        <f t="shared" si="15"/>
        <v>204</v>
      </c>
      <c r="B210" s="284">
        <v>3</v>
      </c>
      <c r="C210" s="285" t="s">
        <v>2621</v>
      </c>
      <c r="D210" s="286">
        <f>SUM(сходові!N209)</f>
        <v>1.298115136409377</v>
      </c>
      <c r="E210" s="286">
        <f>SUM(прибудинкова!M209)</f>
        <v>1.3166116488390292E-2</v>
      </c>
      <c r="F210" s="286">
        <f>'слюсарі х.в.'!P209+'слюсарі кан'!P209+зварювальник!L209+аварійки!J209</f>
        <v>0.23189709257918462</v>
      </c>
      <c r="G210" s="286">
        <f>'дератизація '!I209</f>
        <v>7.7191494912601097E-3</v>
      </c>
      <c r="H210" s="286">
        <f>SUM(димовенти!Q209)</f>
        <v>5.6980392299644869E-2</v>
      </c>
      <c r="I210" s="286">
        <f>'під зими'!L209+майстерні!L209+покрівлі!N209+маляри!L209</f>
        <v>0.3753149687433594</v>
      </c>
      <c r="J210" s="286">
        <f>електрики!P209</f>
        <v>7.0671302872173963E-2</v>
      </c>
      <c r="K210" s="287">
        <f t="shared" si="12"/>
        <v>2.0538641588833904</v>
      </c>
      <c r="L210" s="287">
        <v>2.9312377773929033E-2</v>
      </c>
      <c r="M210" s="287">
        <f t="shared" si="13"/>
        <v>2.0831765366573194</v>
      </c>
      <c r="N210" s="287">
        <f t="shared" si="14"/>
        <v>2.4998118439887831</v>
      </c>
    </row>
    <row r="211" spans="1:14" ht="18" customHeight="1" x14ac:dyDescent="0.35">
      <c r="A211" s="284">
        <f t="shared" si="15"/>
        <v>205</v>
      </c>
      <c r="B211" s="284">
        <v>3</v>
      </c>
      <c r="C211" s="285" t="s">
        <v>2622</v>
      </c>
      <c r="D211" s="286">
        <f>SUM(сходові!N210)</f>
        <v>1.0908093648338839</v>
      </c>
      <c r="E211" s="286">
        <f>SUM(прибудинкова!M210)</f>
        <v>0.33396760274341042</v>
      </c>
      <c r="F211" s="286">
        <f>'слюсарі х.в.'!P210+'слюсарі кан'!P210+зварювальник!L210+аварійки!J210</f>
        <v>0.24338723445379912</v>
      </c>
      <c r="G211" s="286">
        <f>'дератизація '!I210</f>
        <v>8.1697149004841315E-3</v>
      </c>
      <c r="H211" s="286">
        <f>SUM(димовенти!Q210)</f>
        <v>6.0697419070319246E-2</v>
      </c>
      <c r="I211" s="286">
        <f>'під зими'!L210+майстерні!L210+покрівлі!N210+маляри!L210</f>
        <v>0.41225099898725387</v>
      </c>
      <c r="J211" s="286">
        <f>електрики!P210</f>
        <v>7.9083775335816175E-2</v>
      </c>
      <c r="K211" s="287">
        <f t="shared" si="12"/>
        <v>2.2283661103249672</v>
      </c>
      <c r="L211" s="287">
        <v>3.0533341886418652E-2</v>
      </c>
      <c r="M211" s="287">
        <f t="shared" si="13"/>
        <v>2.2588994522113861</v>
      </c>
      <c r="N211" s="287">
        <f t="shared" si="14"/>
        <v>2.7106793426536631</v>
      </c>
    </row>
    <row r="212" spans="1:14" ht="18" customHeight="1" x14ac:dyDescent="0.35">
      <c r="A212" s="284">
        <f t="shared" si="15"/>
        <v>206</v>
      </c>
      <c r="B212" s="284">
        <v>3</v>
      </c>
      <c r="C212" s="285" t="s">
        <v>2623</v>
      </c>
      <c r="D212" s="286">
        <f>SUM(сходові!N211)</f>
        <v>0.93088462725314725</v>
      </c>
      <c r="E212" s="286">
        <f>SUM(прибудинкова!M211)</f>
        <v>1.0976914281404135</v>
      </c>
      <c r="F212" s="286">
        <f>'слюсарі х.в.'!P211+'слюсарі кан'!P211+зварювальник!L211+аварійки!J211</f>
        <v>0.23244921419818301</v>
      </c>
      <c r="G212" s="286">
        <f>'дератизація '!I211</f>
        <v>7.300083954244938E-3</v>
      </c>
      <c r="H212" s="286">
        <f>SUM(димовенти!Q211)</f>
        <v>3.6643877569065626E-2</v>
      </c>
      <c r="I212" s="286">
        <f>'під зими'!L211+майстерні!L211+покрівлі!N211+маляри!L211</f>
        <v>0.42384723614735015</v>
      </c>
      <c r="J212" s="286">
        <f>електрики!P211</f>
        <v>7.092840037400687E-2</v>
      </c>
      <c r="K212" s="287">
        <f t="shared" si="12"/>
        <v>2.7997448676364112</v>
      </c>
      <c r="L212" s="287">
        <v>3.8907971391035856E-2</v>
      </c>
      <c r="M212" s="287">
        <f t="shared" si="13"/>
        <v>2.8386528390274472</v>
      </c>
      <c r="N212" s="287">
        <f t="shared" si="14"/>
        <v>3.4063834068329366</v>
      </c>
    </row>
    <row r="213" spans="1:14" ht="18" customHeight="1" x14ac:dyDescent="0.35">
      <c r="A213" s="284">
        <f t="shared" si="15"/>
        <v>207</v>
      </c>
      <c r="B213" s="284">
        <v>3</v>
      </c>
      <c r="C213" s="285" t="s">
        <v>2974</v>
      </c>
      <c r="D213" s="286">
        <f>SUM(сходові!N212)</f>
        <v>1.1416826277994707</v>
      </c>
      <c r="E213" s="286">
        <f>SUM(прибудинкова!M212)</f>
        <v>0.5566129489161169</v>
      </c>
      <c r="F213" s="286">
        <f>'слюсарі х.в.'!P212+'слюсарі кан'!P212+зварювальник!L212+аварійки!J212</f>
        <v>0.2401368547163156</v>
      </c>
      <c r="G213" s="286">
        <f>'дератизація '!I212</f>
        <v>7.8463713477851076E-3</v>
      </c>
      <c r="H213" s="286">
        <f>SUM(димовенти!Q212)</f>
        <v>5.6966809788857514E-2</v>
      </c>
      <c r="I213" s="286">
        <f>'під зими'!L212+майстерні!L212+покрівлі!N212+маляри!L212</f>
        <v>0.46829562360947619</v>
      </c>
      <c r="J213" s="286">
        <f>електрики!P212</f>
        <v>7.6743312993172788E-2</v>
      </c>
      <c r="K213" s="287">
        <f t="shared" si="12"/>
        <v>2.548284549171195</v>
      </c>
      <c r="L213" s="287">
        <v>3.5152883188537709E-2</v>
      </c>
      <c r="M213" s="287">
        <f t="shared" si="13"/>
        <v>2.5834374323597329</v>
      </c>
      <c r="N213" s="287">
        <f t="shared" si="14"/>
        <v>3.1001249188316793</v>
      </c>
    </row>
    <row r="214" spans="1:14" ht="18" customHeight="1" x14ac:dyDescent="0.35">
      <c r="A214" s="284">
        <f t="shared" si="15"/>
        <v>208</v>
      </c>
      <c r="B214" s="284">
        <v>4</v>
      </c>
      <c r="C214" s="285" t="s">
        <v>2973</v>
      </c>
      <c r="D214" s="286">
        <f>SUM(сходові!N213)</f>
        <v>1.2811371272921834</v>
      </c>
      <c r="E214" s="286">
        <f>SUM(прибудинкова!M213)</f>
        <v>0.41438389359891048</v>
      </c>
      <c r="F214" s="286">
        <f>'слюсарі х.в.'!P213+'слюсарі кан'!P213+зварювальник!L213+аварійки!J213</f>
        <v>0.22981277588507007</v>
      </c>
      <c r="G214" s="286">
        <f>'дератизація '!I213</f>
        <v>7.622574055158325E-3</v>
      </c>
      <c r="H214" s="286">
        <f>SUM(димовенти!Q213)</f>
        <v>5.2685748442083291E-2</v>
      </c>
      <c r="I214" s="286">
        <f>'під зими'!L213+майстерні!L213+покрівлі!N213+маляри!L213</f>
        <v>0.41220968704424343</v>
      </c>
      <c r="J214" s="286">
        <f>електрики!P213</f>
        <v>6.9309376137007425E-2</v>
      </c>
      <c r="K214" s="287">
        <f t="shared" si="12"/>
        <v>2.4671611824546567</v>
      </c>
      <c r="L214" s="287">
        <v>3.5274288875798421E-2</v>
      </c>
      <c r="M214" s="287">
        <f t="shared" si="13"/>
        <v>2.5024354713304549</v>
      </c>
      <c r="N214" s="287">
        <f t="shared" si="14"/>
        <v>3.0029225655965459</v>
      </c>
    </row>
    <row r="215" spans="1:14" ht="18" customHeight="1" x14ac:dyDescent="0.35">
      <c r="A215" s="284">
        <f t="shared" si="15"/>
        <v>209</v>
      </c>
      <c r="B215" s="284">
        <v>4</v>
      </c>
      <c r="C215" s="285" t="s">
        <v>2624</v>
      </c>
      <c r="D215" s="286">
        <f>SUM(сходові!N214)</f>
        <v>1.4659226459427477</v>
      </c>
      <c r="E215" s="286">
        <f>SUM(прибудинкова!M214)</f>
        <v>0.52498410905730131</v>
      </c>
      <c r="F215" s="286">
        <f>'слюсарі х.в.'!P214+'слюсарі кан'!P214+зварювальник!L214+аварійки!J214</f>
        <v>0.24968061895911312</v>
      </c>
      <c r="G215" s="286">
        <f>'дератизація '!I214</f>
        <v>7.5631546518792362E-3</v>
      </c>
      <c r="H215" s="286">
        <f>SUM(димовенти!Q214)</f>
        <v>6.4244913820461269E-2</v>
      </c>
      <c r="I215" s="286">
        <f>'під зими'!L214+майстерні!L214+покрівлі!N214+маляри!L214</f>
        <v>0.40846246903936645</v>
      </c>
      <c r="J215" s="286">
        <f>електрики!P214</f>
        <v>8.3396682961968588E-2</v>
      </c>
      <c r="K215" s="287">
        <f t="shared" si="12"/>
        <v>2.8042545944328379</v>
      </c>
      <c r="L215" s="287">
        <v>3.8887018885146452E-2</v>
      </c>
      <c r="M215" s="287">
        <f t="shared" si="13"/>
        <v>2.8431416133179841</v>
      </c>
      <c r="N215" s="287">
        <f t="shared" si="14"/>
        <v>3.4117699359815807</v>
      </c>
    </row>
    <row r="216" spans="1:14" ht="18" customHeight="1" x14ac:dyDescent="0.35">
      <c r="A216" s="284">
        <f t="shared" si="15"/>
        <v>210</v>
      </c>
      <c r="B216" s="284">
        <v>3</v>
      </c>
      <c r="C216" s="285" t="s">
        <v>2845</v>
      </c>
      <c r="D216" s="286">
        <f>SUM(сходові!N215)</f>
        <v>0.25889941154858859</v>
      </c>
      <c r="E216" s="286">
        <f>SUM(прибудинкова!M215)</f>
        <v>0.13592478752678952</v>
      </c>
      <c r="F216" s="286">
        <f>'слюсарі х.в.'!P215+'слюсарі кан'!P215+зварювальник!L215+аварійки!J215</f>
        <v>0.22511209792814452</v>
      </c>
      <c r="G216" s="286">
        <f>'дератизація '!I215</f>
        <v>5.2689669952850409E-3</v>
      </c>
      <c r="H216" s="286">
        <f>SUM(димовенти!Q215)</f>
        <v>5.1814646537486346E-2</v>
      </c>
      <c r="I216" s="286">
        <f>'під зими'!L215+майстерні!L215+покрівлі!N215+маляри!L215</f>
        <v>0.39578155443576396</v>
      </c>
      <c r="J216" s="286">
        <f>електрики!P215</f>
        <v>6.5924614776294604E-2</v>
      </c>
      <c r="K216" s="287">
        <f t="shared" si="12"/>
        <v>1.1387260797483527</v>
      </c>
      <c r="L216" s="287">
        <v>0.03</v>
      </c>
      <c r="M216" s="287">
        <f t="shared" si="13"/>
        <v>1.1687260797483527</v>
      </c>
      <c r="N216" s="287">
        <f t="shared" si="14"/>
        <v>1.4024712956980232</v>
      </c>
    </row>
    <row r="217" spans="1:14" ht="18" customHeight="1" x14ac:dyDescent="0.35">
      <c r="A217" s="284">
        <f t="shared" si="15"/>
        <v>211</v>
      </c>
      <c r="B217" s="284">
        <v>4</v>
      </c>
      <c r="C217" s="285" t="s">
        <v>2625</v>
      </c>
      <c r="D217" s="286">
        <f>SUM(сходові!N216)</f>
        <v>0.99906084596563616</v>
      </c>
      <c r="E217" s="286">
        <f>SUM(прибудинкова!M216)</f>
        <v>0.5084546892005023</v>
      </c>
      <c r="F217" s="286">
        <f>'слюсарі х.в.'!P216+'слюсарі кан'!P216+зварювальник!L216+аварійки!J216</f>
        <v>0.2255956489108662</v>
      </c>
      <c r="G217" s="286">
        <f>'дератизація '!I216</f>
        <v>7.8798660527417339E-3</v>
      </c>
      <c r="H217" s="286">
        <f>SUM(димовенти!Q216)</f>
        <v>5.9273320452461593E-2</v>
      </c>
      <c r="I217" s="286">
        <f>'під зими'!L216+майстерні!L216+покрівлі!N216+маляри!L216</f>
        <v>0.36667666133001653</v>
      </c>
      <c r="J217" s="286">
        <f>електрики!P216</f>
        <v>6.6272799590750928E-2</v>
      </c>
      <c r="K217" s="287">
        <f t="shared" si="12"/>
        <v>2.2332138315029755</v>
      </c>
      <c r="L217" s="287">
        <v>3.1347140006874774E-2</v>
      </c>
      <c r="M217" s="287">
        <f t="shared" si="13"/>
        <v>2.2645609715098503</v>
      </c>
      <c r="N217" s="287">
        <f t="shared" si="14"/>
        <v>2.7174731658118203</v>
      </c>
    </row>
    <row r="218" spans="1:14" ht="18" customHeight="1" x14ac:dyDescent="0.35">
      <c r="A218" s="284">
        <f t="shared" si="15"/>
        <v>212</v>
      </c>
      <c r="B218" s="284">
        <v>4</v>
      </c>
      <c r="C218" s="285" t="s">
        <v>2626</v>
      </c>
      <c r="D218" s="286">
        <f>SUM(сходові!N217)</f>
        <v>0.78759861639423934</v>
      </c>
      <c r="E218" s="286">
        <f>SUM(прибудинкова!M217)</f>
        <v>0.18310691884304553</v>
      </c>
      <c r="F218" s="286">
        <f>'слюсарі х.в.'!P217+'слюсарі кан'!P217+зварювальник!L217+аварійки!J217</f>
        <v>0.21372246797099786</v>
      </c>
      <c r="G218" s="286">
        <f>'дератизація '!I217</f>
        <v>8.166737558485751E-3</v>
      </c>
      <c r="H218" s="286">
        <f>SUM(димовенти!Q217)</f>
        <v>5.1984912798454748E-2</v>
      </c>
      <c r="I218" s="286">
        <f>'під зими'!L217+майстерні!L217+покрівлі!N217+маляри!L217</f>
        <v>0.3742468951525888</v>
      </c>
      <c r="J218" s="286">
        <f>електрики!P217</f>
        <v>5.7723419173228645E-2</v>
      </c>
      <c r="K218" s="287">
        <f t="shared" si="12"/>
        <v>1.6765499678910407</v>
      </c>
      <c r="L218" s="287">
        <v>2.3349292115097509E-2</v>
      </c>
      <c r="M218" s="287">
        <f t="shared" si="13"/>
        <v>1.6998992600061382</v>
      </c>
      <c r="N218" s="287">
        <f t="shared" si="14"/>
        <v>2.0398791120073656</v>
      </c>
    </row>
    <row r="219" spans="1:14" ht="18" customHeight="1" x14ac:dyDescent="0.35">
      <c r="A219" s="284">
        <f t="shared" si="15"/>
        <v>213</v>
      </c>
      <c r="B219" s="284">
        <v>4</v>
      </c>
      <c r="C219" s="285" t="s">
        <v>2627</v>
      </c>
      <c r="D219" s="286">
        <f>SUM(сходові!N218)</f>
        <v>1.1415871368867476</v>
      </c>
      <c r="E219" s="286">
        <f>SUM(прибудинкова!M218)</f>
        <v>0.1150111860498631</v>
      </c>
      <c r="F219" s="286">
        <f>'слюсарі х.в.'!P218+'слюсарі кан'!P218+зварювальник!L218+аварійки!J218</f>
        <v>0.19693238511697353</v>
      </c>
      <c r="G219" s="286">
        <f>'дератизація '!I218</f>
        <v>5.9338521400778207E-3</v>
      </c>
      <c r="H219" s="286">
        <f>SUM(димовенти!Q218)</f>
        <v>3.4453529905473519E-2</v>
      </c>
      <c r="I219" s="286">
        <f>'під зими'!L218+майстерні!L218+покрівлі!N218+маляри!L218</f>
        <v>0.40965999444750145</v>
      </c>
      <c r="J219" s="286">
        <f>електрики!P218</f>
        <v>4.5480128312098488E-2</v>
      </c>
      <c r="K219" s="287">
        <f t="shared" si="12"/>
        <v>1.9490582128587355</v>
      </c>
      <c r="L219" s="287">
        <v>0.04</v>
      </c>
      <c r="M219" s="287">
        <f t="shared" si="13"/>
        <v>1.9890582128587355</v>
      </c>
      <c r="N219" s="287">
        <f t="shared" si="14"/>
        <v>2.3868698554304824</v>
      </c>
    </row>
    <row r="220" spans="1:14" ht="18" customHeight="1" x14ac:dyDescent="0.35">
      <c r="A220" s="284">
        <f t="shared" si="15"/>
        <v>214</v>
      </c>
      <c r="B220" s="284">
        <v>3</v>
      </c>
      <c r="C220" s="285" t="s">
        <v>2628</v>
      </c>
      <c r="D220" s="286">
        <f>SUM(сходові!N219)</f>
        <v>0.84338137236430999</v>
      </c>
      <c r="E220" s="286">
        <f>SUM(прибудинкова!M219)</f>
        <v>0.42177627266732604</v>
      </c>
      <c r="F220" s="286">
        <f>'слюсарі х.в.'!P219+'слюсарі кан'!P219+зварювальник!L219+аварійки!J219</f>
        <v>0.24747914255036441</v>
      </c>
      <c r="G220" s="286">
        <f>'дератизація '!I219</f>
        <v>8.1602373887240363E-3</v>
      </c>
      <c r="H220" s="286">
        <f>SUM(димовенти!Q219)</f>
        <v>5.4138912531867096E-2</v>
      </c>
      <c r="I220" s="286">
        <f>'під зими'!L219+майстерні!L219+покрівлі!N219+маляри!L219</f>
        <v>0.39553985185976903</v>
      </c>
      <c r="J220" s="286">
        <f>електрики!P219</f>
        <v>8.2030187011697217E-2</v>
      </c>
      <c r="K220" s="287">
        <f t="shared" si="12"/>
        <v>2.0525059763740576</v>
      </c>
      <c r="L220" s="287">
        <v>2.8510097593039352E-2</v>
      </c>
      <c r="M220" s="287">
        <f t="shared" si="13"/>
        <v>2.0810160739670969</v>
      </c>
      <c r="N220" s="287">
        <f t="shared" si="14"/>
        <v>2.4972192887605162</v>
      </c>
    </row>
    <row r="221" spans="1:14" ht="18" customHeight="1" x14ac:dyDescent="0.35">
      <c r="A221" s="284">
        <f t="shared" si="15"/>
        <v>215</v>
      </c>
      <c r="B221" s="284">
        <v>3</v>
      </c>
      <c r="C221" s="285" t="s">
        <v>2629</v>
      </c>
      <c r="D221" s="286">
        <f>SUM(сходові!N220)</f>
        <v>1.31580665797539</v>
      </c>
      <c r="E221" s="286">
        <f>SUM(прибудинкова!M220)</f>
        <v>0.63630352987512007</v>
      </c>
      <c r="F221" s="286">
        <f>'слюсарі х.в.'!P220+'слюсарі кан'!P220+зварювальник!L220+аварійки!J220</f>
        <v>0.2542541510287305</v>
      </c>
      <c r="G221" s="286">
        <f>'дератизація '!I220</f>
        <v>8.1700288184438051E-3</v>
      </c>
      <c r="H221" s="286">
        <f>SUM(димовенти!Q220)</f>
        <v>6.867920943207273E-2</v>
      </c>
      <c r="I221" s="286">
        <f>'під зими'!L220+майстерні!L220+покрівлі!N220+маляри!L220</f>
        <v>0.36000552892566984</v>
      </c>
      <c r="J221" s="286">
        <f>електрики!P220</f>
        <v>8.6908586920435821E-2</v>
      </c>
      <c r="K221" s="287">
        <f t="shared" si="12"/>
        <v>2.7301276929758629</v>
      </c>
      <c r="L221" s="287">
        <v>3.7641210587426865E-2</v>
      </c>
      <c r="M221" s="287">
        <f t="shared" si="13"/>
        <v>2.7677689035632898</v>
      </c>
      <c r="N221" s="287">
        <f t="shared" si="14"/>
        <v>3.3213226842759478</v>
      </c>
    </row>
    <row r="222" spans="1:14" ht="18" customHeight="1" x14ac:dyDescent="0.35">
      <c r="A222" s="284">
        <f t="shared" si="15"/>
        <v>216</v>
      </c>
      <c r="B222" s="284">
        <v>3</v>
      </c>
      <c r="C222" s="285" t="s">
        <v>2630</v>
      </c>
      <c r="D222" s="286">
        <f>SUM(сходові!N221)</f>
        <v>0.8864400859065612</v>
      </c>
      <c r="E222" s="286">
        <f>SUM(прибудинкова!M221)</f>
        <v>0.48692575662159659</v>
      </c>
      <c r="F222" s="286">
        <f>'слюсарі х.в.'!P221+'слюсарі кан'!P221+зварювальник!L221+аварійки!J221</f>
        <v>0.22664527269684587</v>
      </c>
      <c r="G222" s="286">
        <f>'дератизація '!I221</f>
        <v>8.1542878310798296E-3</v>
      </c>
      <c r="H222" s="286">
        <f>SUM(димовенти!Q221)</f>
        <v>6.1864716487442052E-2</v>
      </c>
      <c r="I222" s="286">
        <f>'під зими'!L221+майстерні!L221+покрівлі!N221+маляри!L221</f>
        <v>0.39614056256810215</v>
      </c>
      <c r="J222" s="286">
        <f>електрики!P221</f>
        <v>6.7028589727115173E-2</v>
      </c>
      <c r="K222" s="287">
        <f t="shared" si="12"/>
        <v>2.1331992718387429</v>
      </c>
      <c r="L222" s="287">
        <v>2.9699852494753487E-2</v>
      </c>
      <c r="M222" s="287">
        <f t="shared" si="13"/>
        <v>2.1628991243334963</v>
      </c>
      <c r="N222" s="287">
        <f t="shared" si="14"/>
        <v>2.5954789492001953</v>
      </c>
    </row>
    <row r="223" spans="1:14" ht="18" customHeight="1" x14ac:dyDescent="0.35">
      <c r="A223" s="284">
        <f t="shared" si="15"/>
        <v>217</v>
      </c>
      <c r="B223" s="284">
        <v>3</v>
      </c>
      <c r="C223" s="285" t="s">
        <v>2631</v>
      </c>
      <c r="D223" s="286">
        <f>SUM(сходові!N222)</f>
        <v>0.59582868937667433</v>
      </c>
      <c r="E223" s="286">
        <f>SUM(прибудинкова!M222)</f>
        <v>0.71816570041981531</v>
      </c>
      <c r="F223" s="286">
        <f>'слюсарі х.в.'!P222+'слюсарі кан'!P222+зварювальник!L222+аварійки!J222</f>
        <v>0.27070172662211622</v>
      </c>
      <c r="G223" s="286">
        <f>'дератизація '!I222</f>
        <v>8.1612090680100741E-3</v>
      </c>
      <c r="H223" s="286">
        <f>SUM(димовенти!Q222)</f>
        <v>6.9411252156312123E-2</v>
      </c>
      <c r="I223" s="286">
        <f>'під зими'!L222+майстерні!L222+покрівлі!N222+маляри!L222</f>
        <v>0.38161209089649523</v>
      </c>
      <c r="J223" s="286">
        <f>електрики!P222</f>
        <v>9.875179737987054E-2</v>
      </c>
      <c r="K223" s="287">
        <f t="shared" si="12"/>
        <v>2.1426324659192941</v>
      </c>
      <c r="L223" s="287">
        <v>0.04</v>
      </c>
      <c r="M223" s="287">
        <f t="shared" si="13"/>
        <v>2.1826324659192942</v>
      </c>
      <c r="N223" s="287">
        <f t="shared" si="14"/>
        <v>2.619158959103153</v>
      </c>
    </row>
    <row r="224" spans="1:14" ht="18" customHeight="1" x14ac:dyDescent="0.35">
      <c r="A224" s="284">
        <f t="shared" si="15"/>
        <v>218</v>
      </c>
      <c r="B224" s="284">
        <v>3</v>
      </c>
      <c r="C224" s="285" t="s">
        <v>2632</v>
      </c>
      <c r="D224" s="286">
        <f>SUM(сходові!N223)</f>
        <v>0.90524062277208261</v>
      </c>
      <c r="E224" s="286">
        <f>SUM(прибудинкова!M223)</f>
        <v>0.34657279194630874</v>
      </c>
      <c r="F224" s="286">
        <f>'слюсарі х.в.'!P223+'слюсарі кан'!P223+зварювальник!L223+аварійки!J223</f>
        <v>0.23896456155831328</v>
      </c>
      <c r="G224" s="286">
        <f>'дератизація '!I223</f>
        <v>7.4922560660815709E-3</v>
      </c>
      <c r="H224" s="286">
        <f>SUM(димовенти!Q223)</f>
        <v>5.1179804323523134E-2</v>
      </c>
      <c r="I224" s="286">
        <f>'під зими'!L223+майстерні!L223+покрівлі!N223+маляри!L223</f>
        <v>0.34824659128270918</v>
      </c>
      <c r="J224" s="286">
        <f>електрики!P223</f>
        <v>7.5624329016935471E-2</v>
      </c>
      <c r="K224" s="287">
        <f t="shared" si="12"/>
        <v>1.9733209569659542</v>
      </c>
      <c r="L224" s="287">
        <v>2.9084276570706891E-2</v>
      </c>
      <c r="M224" s="287">
        <f t="shared" si="13"/>
        <v>2.0024052335366611</v>
      </c>
      <c r="N224" s="287">
        <f t="shared" si="14"/>
        <v>2.4028862802439934</v>
      </c>
    </row>
    <row r="225" spans="1:14" ht="18" customHeight="1" x14ac:dyDescent="0.35">
      <c r="A225" s="284">
        <f t="shared" si="15"/>
        <v>219</v>
      </c>
      <c r="B225" s="284">
        <v>4</v>
      </c>
      <c r="C225" s="285" t="s">
        <v>2633</v>
      </c>
      <c r="D225" s="286">
        <f>SUM(сходові!N224)</f>
        <v>0.97160224982915999</v>
      </c>
      <c r="E225" s="286">
        <f>SUM(прибудинкова!M224)</f>
        <v>0.58587507727216959</v>
      </c>
      <c r="F225" s="286">
        <f>'слюсарі х.в.'!P224+'слюсарі кан'!P224+зварювальник!L224+аварійки!J224</f>
        <v>0.24913938535182226</v>
      </c>
      <c r="G225" s="286">
        <f>'дератизація '!I224</f>
        <v>7.6352262970685626E-3</v>
      </c>
      <c r="H225" s="286">
        <f>SUM(димовенти!Q224)</f>
        <v>4.6724269087719525E-2</v>
      </c>
      <c r="I225" s="286">
        <f>'під зими'!L224+майстерні!L224+покрівлі!N224+маляри!L224</f>
        <v>0.36754634561979715</v>
      </c>
      <c r="J225" s="286">
        <f>електрики!P224</f>
        <v>8.296444746809635E-2</v>
      </c>
      <c r="K225" s="287">
        <f t="shared" si="12"/>
        <v>2.3114870009258333</v>
      </c>
      <c r="L225" s="287">
        <v>0.04</v>
      </c>
      <c r="M225" s="287">
        <f t="shared" si="13"/>
        <v>2.3514870009258333</v>
      </c>
      <c r="N225" s="287">
        <f t="shared" si="14"/>
        <v>2.821784401111</v>
      </c>
    </row>
    <row r="226" spans="1:14" ht="18" customHeight="1" x14ac:dyDescent="0.35">
      <c r="A226" s="284">
        <f t="shared" si="15"/>
        <v>220</v>
      </c>
      <c r="B226" s="284">
        <v>4</v>
      </c>
      <c r="C226" s="285" t="s">
        <v>2634</v>
      </c>
      <c r="D226" s="286">
        <f>SUM(сходові!N225)</f>
        <v>1.0023459402657</v>
      </c>
      <c r="E226" s="286">
        <f>SUM(прибудинкова!M225)</f>
        <v>0.87376112754757729</v>
      </c>
      <c r="F226" s="286">
        <f>'слюсарі х.в.'!P225+'слюсарі кан'!P225+зварювальник!L225+аварійки!J225</f>
        <v>0.23530825050459483</v>
      </c>
      <c r="G226" s="286">
        <f>'дератизація '!I225</f>
        <v>7.79457416655419E-3</v>
      </c>
      <c r="H226" s="286">
        <f>SUM(димовенти!Q225)</f>
        <v>5.8956902060882388E-2</v>
      </c>
      <c r="I226" s="286">
        <f>'під зими'!L225+майстерні!L225+покрівлі!N225+маляри!L225</f>
        <v>0.3385011136834164</v>
      </c>
      <c r="J226" s="286">
        <f>електрики!P225</f>
        <v>7.3122716671357224E-2</v>
      </c>
      <c r="K226" s="287">
        <f t="shared" si="12"/>
        <v>2.5897906249000822</v>
      </c>
      <c r="L226" s="287">
        <v>0.04</v>
      </c>
      <c r="M226" s="287">
        <f t="shared" si="13"/>
        <v>2.6297906249000822</v>
      </c>
      <c r="N226" s="287">
        <f t="shared" si="14"/>
        <v>3.1557487498800985</v>
      </c>
    </row>
    <row r="227" spans="1:14" ht="18" customHeight="1" x14ac:dyDescent="0.35">
      <c r="A227" s="284">
        <f t="shared" si="15"/>
        <v>221</v>
      </c>
      <c r="B227" s="284">
        <v>3</v>
      </c>
      <c r="C227" s="285" t="s">
        <v>2635</v>
      </c>
      <c r="D227" s="286">
        <f>SUM(сходові!N226)</f>
        <v>0.56837669141246161</v>
      </c>
      <c r="E227" s="286">
        <f>SUM(прибудинкова!M226)</f>
        <v>0.18255652245182663</v>
      </c>
      <c r="F227" s="286">
        <f>'слюсарі х.в.'!P226+'слюсарі кан'!P226+зварювальник!L226+аварійки!J226</f>
        <v>0.22119912401511993</v>
      </c>
      <c r="G227" s="286">
        <f>'дератизація '!I226</f>
        <v>6.7747842008893527E-3</v>
      </c>
      <c r="H227" s="286">
        <f>SUM(димовенти!Q226)</f>
        <v>4.7723812511742639E-2</v>
      </c>
      <c r="I227" s="286">
        <f>'під зими'!L226+майстерні!L226+покрівлі!N226+маляри!L226</f>
        <v>0.39736452531619604</v>
      </c>
      <c r="J227" s="286">
        <f>електрики!P226</f>
        <v>6.2828514570801283E-2</v>
      </c>
      <c r="K227" s="287">
        <f t="shared" si="12"/>
        <v>1.4868239744790377</v>
      </c>
      <c r="L227" s="287">
        <v>0.03</v>
      </c>
      <c r="M227" s="287">
        <f t="shared" si="13"/>
        <v>1.5168239744790377</v>
      </c>
      <c r="N227" s="287">
        <f t="shared" si="14"/>
        <v>1.8201887693748451</v>
      </c>
    </row>
    <row r="228" spans="1:14" ht="18" customHeight="1" x14ac:dyDescent="0.35">
      <c r="A228" s="284">
        <f t="shared" si="15"/>
        <v>222</v>
      </c>
      <c r="B228" s="284">
        <v>3</v>
      </c>
      <c r="C228" s="285" t="s">
        <v>2636</v>
      </c>
      <c r="D228" s="286">
        <f>SUM(сходові!N227)</f>
        <v>0.97836055151122003</v>
      </c>
      <c r="E228" s="286">
        <f>SUM(прибудинкова!M227)</f>
        <v>0.4902919283551968</v>
      </c>
      <c r="F228" s="286">
        <f>'слюсарі х.в.'!P227+'слюсарі кан'!P227+зварювальник!L227+аварійки!J227</f>
        <v>0.22864722288806702</v>
      </c>
      <c r="G228" s="286">
        <f>'дератизація '!I227</f>
        <v>7.1707870837537839E-3</v>
      </c>
      <c r="H228" s="286">
        <f>SUM(димовенти!Q227)</f>
        <v>6.2564683136857521E-2</v>
      </c>
      <c r="I228" s="286">
        <f>'під зими'!L227+майстерні!L227+покрівлі!N227+маляри!L227</f>
        <v>0.40425088526217989</v>
      </c>
      <c r="J228" s="286">
        <f>електрики!P227</f>
        <v>6.8470110230202108E-2</v>
      </c>
      <c r="K228" s="287">
        <f t="shared" si="12"/>
        <v>2.2397561684674772</v>
      </c>
      <c r="L228" s="287">
        <v>3.3392426535010733E-2</v>
      </c>
      <c r="M228" s="287">
        <f t="shared" si="13"/>
        <v>2.2731485950024881</v>
      </c>
      <c r="N228" s="287">
        <f t="shared" si="14"/>
        <v>2.7277783140029856</v>
      </c>
    </row>
    <row r="229" spans="1:14" ht="18" customHeight="1" x14ac:dyDescent="0.35">
      <c r="A229" s="284">
        <f t="shared" si="15"/>
        <v>223</v>
      </c>
      <c r="B229" s="284">
        <v>3</v>
      </c>
      <c r="C229" s="285" t="s">
        <v>2637</v>
      </c>
      <c r="D229" s="286">
        <f>SUM(сходові!N228)</f>
        <v>0.90236880866687752</v>
      </c>
      <c r="E229" s="286">
        <f>SUM(прибудинкова!M228)</f>
        <v>1.0352043463455149</v>
      </c>
      <c r="F229" s="286">
        <f>'слюсарі х.в.'!P228+'слюсарі кан'!P228+зварювальник!L228+аварійки!J228</f>
        <v>0.25530673789047031</v>
      </c>
      <c r="G229" s="286">
        <f>'дератизація '!I228</f>
        <v>7.6411960132890359E-3</v>
      </c>
      <c r="H229" s="286">
        <f>SUM(димовенти!Q228)</f>
        <v>7.9182836536699441E-2</v>
      </c>
      <c r="I229" s="286">
        <f>'під зими'!L228+майстерні!L228+покрівлі!N228+маляри!L228</f>
        <v>0.4004292659743573</v>
      </c>
      <c r="J229" s="286">
        <f>електрики!P228</f>
        <v>8.7666510643579165E-2</v>
      </c>
      <c r="K229" s="287">
        <f t="shared" si="12"/>
        <v>2.7677997020707874</v>
      </c>
      <c r="L229" s="287">
        <v>3.86746179682389E-2</v>
      </c>
      <c r="M229" s="287">
        <f t="shared" si="13"/>
        <v>2.8064743200390261</v>
      </c>
      <c r="N229" s="287">
        <f t="shared" si="14"/>
        <v>3.3677691840468311</v>
      </c>
    </row>
    <row r="230" spans="1:14" ht="18" customHeight="1" x14ac:dyDescent="0.35">
      <c r="A230" s="284">
        <f t="shared" si="15"/>
        <v>224</v>
      </c>
      <c r="B230" s="284">
        <v>4</v>
      </c>
      <c r="C230" s="285" t="s">
        <v>2638</v>
      </c>
      <c r="D230" s="286">
        <f>SUM(сходові!N229)</f>
        <v>0.94175122282608703</v>
      </c>
      <c r="E230" s="286">
        <f>SUM(прибудинкова!M229)</f>
        <v>0.50261616413043486</v>
      </c>
      <c r="F230" s="286">
        <f>'слюсарі х.в.'!P229+'слюсарі кан'!P229+зварювальник!L229+аварійки!J229</f>
        <v>0.21037863132251761</v>
      </c>
      <c r="G230" s="286">
        <f>'дератизація '!I229</f>
        <v>7.7547554347826078E-3</v>
      </c>
      <c r="H230" s="286">
        <f>SUM(димовенти!Q229)</f>
        <v>5.9041185531890271E-2</v>
      </c>
      <c r="I230" s="286">
        <f>'під зими'!L229+майстерні!L229+покрівлі!N229+маляри!L229</f>
        <v>0.39824208303076036</v>
      </c>
      <c r="J230" s="286">
        <f>електрики!P229</f>
        <v>5.5170984964921885E-2</v>
      </c>
      <c r="K230" s="287">
        <f t="shared" si="12"/>
        <v>2.1749550272413947</v>
      </c>
      <c r="L230" s="287">
        <v>0.03</v>
      </c>
      <c r="M230" s="287">
        <f t="shared" si="13"/>
        <v>2.2049550272413945</v>
      </c>
      <c r="N230" s="287">
        <f t="shared" si="14"/>
        <v>2.6459460326896731</v>
      </c>
    </row>
    <row r="231" spans="1:14" ht="18" customHeight="1" x14ac:dyDescent="0.35">
      <c r="A231" s="284">
        <f t="shared" si="15"/>
        <v>225</v>
      </c>
      <c r="B231" s="284">
        <v>3</v>
      </c>
      <c r="C231" s="285" t="s">
        <v>2639</v>
      </c>
      <c r="D231" s="286">
        <f>SUM(сходові!N230)</f>
        <v>1.4821051985121536</v>
      </c>
      <c r="E231" s="286">
        <f>SUM(прибудинкова!M230)</f>
        <v>0.46082047201336673</v>
      </c>
      <c r="F231" s="286">
        <f>'слюсарі х.в.'!P230+'слюсарі кан'!P230+зварювальник!L230+аварійки!J230</f>
        <v>0.26476594998047454</v>
      </c>
      <c r="G231" s="286">
        <f>'дератизація '!I230</f>
        <v>8.1610275689223046E-3</v>
      </c>
      <c r="H231" s="286">
        <f>SUM(димовенти!Q230)</f>
        <v>5.9038430770160757E-2</v>
      </c>
      <c r="I231" s="286">
        <f>'під зими'!L230+майстерні!L230+покрівлі!N230+маляри!L230</f>
        <v>0.3760540781304999</v>
      </c>
      <c r="J231" s="286">
        <f>електрики!P230</f>
        <v>9.4477693174784549E-2</v>
      </c>
      <c r="K231" s="287">
        <f t="shared" si="12"/>
        <v>2.7454228501503617</v>
      </c>
      <c r="L231" s="287">
        <v>0.04</v>
      </c>
      <c r="M231" s="287">
        <f t="shared" si="13"/>
        <v>2.7854228501503617</v>
      </c>
      <c r="N231" s="287">
        <f t="shared" si="14"/>
        <v>3.3425074201804339</v>
      </c>
    </row>
    <row r="232" spans="1:14" ht="18" customHeight="1" x14ac:dyDescent="0.35">
      <c r="A232" s="284">
        <f t="shared" si="15"/>
        <v>226</v>
      </c>
      <c r="B232" s="284">
        <v>3</v>
      </c>
      <c r="C232" s="285" t="s">
        <v>2640</v>
      </c>
      <c r="D232" s="286">
        <f>SUM(сходові!N231)</f>
        <v>0.84112259143574697</v>
      </c>
      <c r="E232" s="286">
        <f>SUM(прибудинкова!M231)</f>
        <v>5.8256289555325753E-2</v>
      </c>
      <c r="F232" s="286">
        <f>'слюсарі х.в.'!P231+'слюсарі кан'!P231+зварювальник!L231+аварійки!J231</f>
        <v>0.23564772022961863</v>
      </c>
      <c r="G232" s="286">
        <f>'дератизація '!I231</f>
        <v>8.1659033830698783E-3</v>
      </c>
      <c r="H232" s="286">
        <f>SUM(димовенти!Q231)</f>
        <v>6.321145330605038E-2</v>
      </c>
      <c r="I232" s="286">
        <f>'під зими'!L231+майстерні!L231+покрівлі!N231+маляри!L231</f>
        <v>0.42154587849430658</v>
      </c>
      <c r="J232" s="286">
        <f>електрики!P231</f>
        <v>7.3510875227205688E-2</v>
      </c>
      <c r="K232" s="287">
        <f t="shared" si="12"/>
        <v>1.7014607116313238</v>
      </c>
      <c r="L232" s="287">
        <v>0.03</v>
      </c>
      <c r="M232" s="287">
        <f t="shared" si="13"/>
        <v>1.7314607116313239</v>
      </c>
      <c r="N232" s="287">
        <f t="shared" si="14"/>
        <v>2.0777528539575885</v>
      </c>
    </row>
    <row r="233" spans="1:14" ht="18" customHeight="1" x14ac:dyDescent="0.35">
      <c r="A233" s="284">
        <f t="shared" si="15"/>
        <v>227</v>
      </c>
      <c r="B233" s="284">
        <v>3</v>
      </c>
      <c r="C233" s="285" t="s">
        <v>2641</v>
      </c>
      <c r="D233" s="286">
        <f>SUM(сходові!N232)</f>
        <v>1.3109396983452142</v>
      </c>
      <c r="E233" s="286">
        <f>SUM(прибудинкова!M232)</f>
        <v>0.38394151555157746</v>
      </c>
      <c r="F233" s="286">
        <f>'слюсарі х.в.'!P232+'слюсарі кан'!P232+зварювальник!L232+аварійки!J232</f>
        <v>0.28818910551302701</v>
      </c>
      <c r="G233" s="286">
        <f>'дератизація '!I232</f>
        <v>8.1645782054150812E-3</v>
      </c>
      <c r="H233" s="286">
        <f>SUM(димовенти!Q232)</f>
        <v>6.286403295312068E-2</v>
      </c>
      <c r="I233" s="286">
        <f>'під зими'!L232+майстерні!L232+покрівлі!N232+маляри!L232</f>
        <v>0.36485974366218032</v>
      </c>
      <c r="J233" s="286">
        <f>електрики!P232</f>
        <v>0.11134372665315626</v>
      </c>
      <c r="K233" s="287">
        <f t="shared" si="12"/>
        <v>2.530302400883691</v>
      </c>
      <c r="L233" s="287">
        <v>3.4760768021082633E-2</v>
      </c>
      <c r="M233" s="287">
        <f t="shared" si="13"/>
        <v>2.5650631689047736</v>
      </c>
      <c r="N233" s="287">
        <f t="shared" si="14"/>
        <v>3.0780758026857282</v>
      </c>
    </row>
    <row r="234" spans="1:14" ht="18" customHeight="1" x14ac:dyDescent="0.35">
      <c r="A234" s="284">
        <f t="shared" si="15"/>
        <v>228</v>
      </c>
      <c r="B234" s="284">
        <v>3</v>
      </c>
      <c r="C234" s="285" t="s">
        <v>2642</v>
      </c>
      <c r="D234" s="286">
        <f>SUM(сходові!N233)</f>
        <v>1.3694773684473787</v>
      </c>
      <c r="E234" s="286">
        <f>SUM(прибудинкова!M233)</f>
        <v>0.67064085714285715</v>
      </c>
      <c r="F234" s="286">
        <f>'слюсарі х.в.'!P233+'слюсарі кан'!P233+зварювальник!L233+аварійки!J233</f>
        <v>0.22594369223954464</v>
      </c>
      <c r="G234" s="286">
        <f>'дератизація '!I233</f>
        <v>8.0199579831932762E-3</v>
      </c>
      <c r="H234" s="286">
        <f>SUM(димовенти!Q233)</f>
        <v>5.9609210864746492E-2</v>
      </c>
      <c r="I234" s="286">
        <f>'під зими'!L233+майстерні!L233+покрівлі!N233+маляри!L233</f>
        <v>0.36475666007618845</v>
      </c>
      <c r="J234" s="286">
        <f>електрики!P233</f>
        <v>6.6299708058330131E-2</v>
      </c>
      <c r="K234" s="287">
        <f t="shared" si="12"/>
        <v>2.7647474548122393</v>
      </c>
      <c r="L234" s="287">
        <v>3.8668834877063185E-2</v>
      </c>
      <c r="M234" s="287">
        <f t="shared" si="13"/>
        <v>2.8034162896893022</v>
      </c>
      <c r="N234" s="287">
        <f t="shared" si="14"/>
        <v>3.3640995476271627</v>
      </c>
    </row>
    <row r="235" spans="1:14" ht="18" customHeight="1" x14ac:dyDescent="0.35">
      <c r="A235" s="284">
        <f t="shared" si="15"/>
        <v>229</v>
      </c>
      <c r="B235" s="284">
        <v>2</v>
      </c>
      <c r="C235" s="285" t="s">
        <v>2643</v>
      </c>
      <c r="D235" s="286">
        <f>SUM(сходові!N234)</f>
        <v>0</v>
      </c>
      <c r="E235" s="286">
        <f>SUM(прибудинкова!M234)</f>
        <v>1.7997219546436283</v>
      </c>
      <c r="F235" s="286">
        <f>'слюсарі х.в.'!P234+'слюсарі кан'!P234+зварювальник!L234+аварійки!J234</f>
        <v>0.23047605901392276</v>
      </c>
      <c r="G235" s="286">
        <f>'дератизація '!I234</f>
        <v>8.1687750694230156E-3</v>
      </c>
      <c r="H235" s="286">
        <f>SUM(димовенти!Q234)</f>
        <v>5.8583499106213466E-2</v>
      </c>
      <c r="I235" s="286">
        <f>'під зими'!L234+майстерні!L234+покрівлі!N234+маляри!L234</f>
        <v>0.35726420696525601</v>
      </c>
      <c r="J235" s="286">
        <f>електрики!P234</f>
        <v>6.9786978543793329E-2</v>
      </c>
      <c r="K235" s="287">
        <f t="shared" si="12"/>
        <v>2.5240014733422362</v>
      </c>
      <c r="L235" s="287">
        <v>3.5093791857677692E-2</v>
      </c>
      <c r="M235" s="287">
        <f t="shared" si="13"/>
        <v>2.5590952651999137</v>
      </c>
      <c r="N235" s="287">
        <f t="shared" si="14"/>
        <v>3.0709143182398964</v>
      </c>
    </row>
    <row r="236" spans="1:14" ht="18" customHeight="1" x14ac:dyDescent="0.35">
      <c r="A236" s="284">
        <f t="shared" si="15"/>
        <v>230</v>
      </c>
      <c r="B236" s="284">
        <v>3</v>
      </c>
      <c r="C236" s="285" t="s">
        <v>2644</v>
      </c>
      <c r="D236" s="286">
        <f>SUM(сходові!N235)</f>
        <v>1.3958576493376798</v>
      </c>
      <c r="E236" s="286">
        <f>SUM(прибудинкова!M235)</f>
        <v>0.31375914726895593</v>
      </c>
      <c r="F236" s="286">
        <f>'слюсарі х.в.'!P235+'слюсарі кан'!P235+зварювальник!L235+аварійки!J235</f>
        <v>0.29282199455857361</v>
      </c>
      <c r="G236" s="286">
        <f>'дератизація '!I235</f>
        <v>8.1585618806176551E-3</v>
      </c>
      <c r="H236" s="286">
        <f>SUM(димовенти!Q235)</f>
        <v>6.5915742237971517E-2</v>
      </c>
      <c r="I236" s="286">
        <f>'під зими'!L235+майстерні!L235+покрівлі!N235+маляри!L235</f>
        <v>0.36487430411589661</v>
      </c>
      <c r="J236" s="286">
        <f>електрики!P235</f>
        <v>0.1146796760573762</v>
      </c>
      <c r="K236" s="287">
        <f t="shared" si="12"/>
        <v>2.5560670754570713</v>
      </c>
      <c r="L236" s="287">
        <v>3.5081597733611636E-2</v>
      </c>
      <c r="M236" s="287">
        <f t="shared" si="13"/>
        <v>2.5911486731906832</v>
      </c>
      <c r="N236" s="287">
        <f t="shared" si="14"/>
        <v>3.1093784078288196</v>
      </c>
    </row>
    <row r="237" spans="1:14" ht="18" customHeight="1" x14ac:dyDescent="0.35">
      <c r="A237" s="284">
        <f t="shared" si="15"/>
        <v>231</v>
      </c>
      <c r="B237" s="284">
        <v>3</v>
      </c>
      <c r="C237" s="285" t="s">
        <v>2645</v>
      </c>
      <c r="D237" s="286">
        <f>SUM(сходові!N236)</f>
        <v>1.4470974724591326</v>
      </c>
      <c r="E237" s="286">
        <f>SUM(прибудинкова!M236)</f>
        <v>0.56554042430703633</v>
      </c>
      <c r="F237" s="286">
        <f>'слюсарі х.в.'!P236+'слюсарі кан'!P236+зварювальник!L236+аварійки!J236</f>
        <v>0.25076385678321023</v>
      </c>
      <c r="G237" s="286">
        <f>'дератизація '!I236</f>
        <v>8.1756396588486147E-3</v>
      </c>
      <c r="H237" s="286">
        <f>SUM(димовенти!Q236)</f>
        <v>5.7464116001023947E-2</v>
      </c>
      <c r="I237" s="286">
        <f>'під зими'!L236+майстерні!L236+покрівлі!N236+маляри!L236</f>
        <v>0.36208547992130335</v>
      </c>
      <c r="J237" s="286">
        <f>електрики!P236</f>
        <v>8.4395372186729184E-2</v>
      </c>
      <c r="K237" s="287">
        <f t="shared" si="12"/>
        <v>2.7755223613172841</v>
      </c>
      <c r="L237" s="287">
        <v>3.8231132748082208E-2</v>
      </c>
      <c r="M237" s="287">
        <f t="shared" si="13"/>
        <v>2.8137534940653666</v>
      </c>
      <c r="N237" s="287">
        <f t="shared" si="14"/>
        <v>3.3765041928784396</v>
      </c>
    </row>
    <row r="238" spans="1:14" ht="18" customHeight="1" x14ac:dyDescent="0.35">
      <c r="A238" s="284">
        <f t="shared" si="15"/>
        <v>232</v>
      </c>
      <c r="B238" s="284">
        <v>3</v>
      </c>
      <c r="C238" s="285" t="s">
        <v>2646</v>
      </c>
      <c r="D238" s="286">
        <f>SUM(сходові!N237)</f>
        <v>1.2603736147142472</v>
      </c>
      <c r="E238" s="286">
        <f>SUM(прибудинкова!M237)</f>
        <v>0.32679533292978202</v>
      </c>
      <c r="F238" s="286">
        <f>'слюсарі х.в.'!P237+'слюсарі кан'!P237+зварювальник!L237+аварійки!J237</f>
        <v>0.19693786547505904</v>
      </c>
      <c r="G238" s="286">
        <f>'дератизація '!I237</f>
        <v>6.174334140435834E-3</v>
      </c>
      <c r="H238" s="286">
        <f>SUM(димовенти!Q237)</f>
        <v>5.5449250156531633E-2</v>
      </c>
      <c r="I238" s="286">
        <f>'під зими'!L237+майстерні!L237+покрівлі!N237+маляри!L237</f>
        <v>0.42646332541332121</v>
      </c>
      <c r="J238" s="286">
        <f>електрики!P237</f>
        <v>4.5637529753921352E-2</v>
      </c>
      <c r="K238" s="287">
        <f t="shared" si="12"/>
        <v>2.3178312525832983</v>
      </c>
      <c r="L238" s="287">
        <v>3.7280625820069524E-2</v>
      </c>
      <c r="M238" s="287">
        <f t="shared" si="13"/>
        <v>2.3551118784033678</v>
      </c>
      <c r="N238" s="287">
        <f t="shared" si="14"/>
        <v>2.8261342540840411</v>
      </c>
    </row>
    <row r="239" spans="1:14" ht="18" customHeight="1" x14ac:dyDescent="0.35">
      <c r="A239" s="284">
        <f t="shared" si="15"/>
        <v>233</v>
      </c>
      <c r="B239" s="284">
        <v>3</v>
      </c>
      <c r="C239" s="285" t="s">
        <v>2647</v>
      </c>
      <c r="D239" s="286">
        <f>SUM(сходові!N238)</f>
        <v>1.1579610980401767</v>
      </c>
      <c r="E239" s="286">
        <f>SUM(прибудинкова!M238)</f>
        <v>0.39785144690341401</v>
      </c>
      <c r="F239" s="286">
        <f>'слюсарі х.в.'!P238+'слюсарі кан'!P238+зварювальник!L238+аварійки!J238</f>
        <v>0.23055586840953612</v>
      </c>
      <c r="G239" s="286">
        <f>'дератизація '!I238</f>
        <v>7.4884199691199185E-3</v>
      </c>
      <c r="H239" s="286">
        <f>SUM(димовенти!Q238)</f>
        <v>8.0107079470470716E-2</v>
      </c>
      <c r="I239" s="286">
        <f>'під зими'!L238+майстерні!L238+покрівлі!N238+маляри!L238</f>
        <v>0.41805983008048275</v>
      </c>
      <c r="J239" s="286">
        <f>електрики!P238</f>
        <v>6.9844445947637959E-2</v>
      </c>
      <c r="K239" s="287">
        <f t="shared" si="12"/>
        <v>2.3618681888208384</v>
      </c>
      <c r="L239" s="287">
        <v>3.381415117671871E-2</v>
      </c>
      <c r="M239" s="287">
        <f t="shared" si="13"/>
        <v>2.3956823399975571</v>
      </c>
      <c r="N239" s="287">
        <f t="shared" si="14"/>
        <v>2.8748188079970682</v>
      </c>
    </row>
    <row r="240" spans="1:14" ht="18" customHeight="1" x14ac:dyDescent="0.35">
      <c r="A240" s="284">
        <f t="shared" si="15"/>
        <v>234</v>
      </c>
      <c r="B240" s="284">
        <v>3</v>
      </c>
      <c r="C240" s="285" t="s">
        <v>2648</v>
      </c>
      <c r="D240" s="286">
        <f>SUM(сходові!N239)</f>
        <v>1.3292001352469769</v>
      </c>
      <c r="E240" s="286">
        <f>SUM(прибудинкова!M239)</f>
        <v>0.29850483255616789</v>
      </c>
      <c r="F240" s="286">
        <f>'слюсарі х.в.'!P239+'слюсарі кан'!P239+зварювальник!L239+аварійки!J239</f>
        <v>0.24008163486630832</v>
      </c>
      <c r="G240" s="286">
        <f>'дератизація '!I239</f>
        <v>8.1708350996184814E-3</v>
      </c>
      <c r="H240" s="286">
        <f>SUM(димовенти!Q239)</f>
        <v>5.6352930020209455E-2</v>
      </c>
      <c r="I240" s="286">
        <f>'під зими'!L239+майстерні!L239+покрівлі!N239+маляри!L239</f>
        <v>0.34691700914876544</v>
      </c>
      <c r="J240" s="286">
        <f>електрики!P239</f>
        <v>7.6703551491457134E-2</v>
      </c>
      <c r="K240" s="287">
        <f t="shared" si="12"/>
        <v>2.3559309284295038</v>
      </c>
      <c r="L240" s="287">
        <v>3.2918792974752531E-2</v>
      </c>
      <c r="M240" s="287">
        <f t="shared" si="13"/>
        <v>2.3888497214042563</v>
      </c>
      <c r="N240" s="287">
        <f t="shared" si="14"/>
        <v>2.8666196656851075</v>
      </c>
    </row>
    <row r="241" spans="1:14" ht="18" customHeight="1" x14ac:dyDescent="0.35">
      <c r="A241" s="284">
        <f t="shared" si="15"/>
        <v>235</v>
      </c>
      <c r="B241" s="284">
        <v>3</v>
      </c>
      <c r="C241" s="285" t="s">
        <v>2649</v>
      </c>
      <c r="D241" s="286">
        <f>SUM(сходові!N240)</f>
        <v>1.1587575315188687</v>
      </c>
      <c r="E241" s="286">
        <f>SUM(прибудинкова!M240)</f>
        <v>0.30897667993440664</v>
      </c>
      <c r="F241" s="286">
        <f>'слюсарі х.в.'!P240+'слюсарі кан'!P240+зварювальник!L240+аварійки!J240</f>
        <v>0.22721076550403113</v>
      </c>
      <c r="G241" s="286">
        <f>'дератизація '!I240</f>
        <v>7.0438282647584975E-3</v>
      </c>
      <c r="H241" s="286">
        <f>SUM(димовенти!Q240)</f>
        <v>4.22987244657414E-2</v>
      </c>
      <c r="I241" s="286">
        <f>'під зими'!L240+майстерні!L240+покрівлі!N240+маляри!L240</f>
        <v>0.40400588125334924</v>
      </c>
      <c r="J241" s="286">
        <f>електрики!P240</f>
        <v>6.7435777418137818E-2</v>
      </c>
      <c r="K241" s="287">
        <f t="shared" si="12"/>
        <v>2.2157291883592936</v>
      </c>
      <c r="L241" s="287">
        <v>3.2831382229846051E-2</v>
      </c>
      <c r="M241" s="287">
        <f t="shared" si="13"/>
        <v>2.2485605705891398</v>
      </c>
      <c r="N241" s="287">
        <f t="shared" si="14"/>
        <v>2.6982726847069678</v>
      </c>
    </row>
    <row r="242" spans="1:14" ht="18" customHeight="1" x14ac:dyDescent="0.35">
      <c r="A242" s="284">
        <f t="shared" si="15"/>
        <v>236</v>
      </c>
      <c r="B242" s="284">
        <v>3</v>
      </c>
      <c r="C242" s="285" t="s">
        <v>2650</v>
      </c>
      <c r="D242" s="286">
        <f>SUM(сходові!N241)</f>
        <v>1.1781051035738519</v>
      </c>
      <c r="E242" s="286">
        <f>SUM(прибудинкова!M241)</f>
        <v>0.76990116429194544</v>
      </c>
      <c r="F242" s="286">
        <f>'слюсарі х.в.'!P241+'слюсарі кан'!P241+зварювальник!L241+аварійки!J241</f>
        <v>0.26143137120413729</v>
      </c>
      <c r="G242" s="286">
        <f>'дератизація '!I241</f>
        <v>8.156440825821459E-3</v>
      </c>
      <c r="H242" s="286">
        <f>SUM(димовенти!Q241)</f>
        <v>5.5870218801280333E-2</v>
      </c>
      <c r="I242" s="286">
        <f>'під зими'!L241+майстерні!L241+покрівлі!N241+маляри!L241</f>
        <v>0.40181211373754427</v>
      </c>
      <c r="J242" s="286">
        <f>електрики!P241</f>
        <v>9.2076602630011023E-2</v>
      </c>
      <c r="K242" s="287">
        <f t="shared" si="12"/>
        <v>2.7673530150645917</v>
      </c>
      <c r="L242" s="287">
        <v>3.8127873027360426E-2</v>
      </c>
      <c r="M242" s="287">
        <f t="shared" si="13"/>
        <v>2.8054808880919522</v>
      </c>
      <c r="N242" s="287">
        <f t="shared" si="14"/>
        <v>3.3665770657103424</v>
      </c>
    </row>
    <row r="243" spans="1:14" ht="18" customHeight="1" x14ac:dyDescent="0.35">
      <c r="A243" s="284">
        <f t="shared" si="15"/>
        <v>237</v>
      </c>
      <c r="B243" s="284">
        <v>3</v>
      </c>
      <c r="C243" s="285" t="s">
        <v>2651</v>
      </c>
      <c r="D243" s="286">
        <f>SUM(сходові!N242)</f>
        <v>0.99532587367375125</v>
      </c>
      <c r="E243" s="286">
        <f>SUM(прибудинкова!M242)</f>
        <v>0.3596176212662569</v>
      </c>
      <c r="F243" s="286">
        <f>'слюсарі х.в.'!P242+'слюсарі кан'!P242+зварювальник!L242+аварійки!J242</f>
        <v>0.23232107099550003</v>
      </c>
      <c r="G243" s="286">
        <f>'дератизація '!I242</f>
        <v>7.7497498928112037E-3</v>
      </c>
      <c r="H243" s="286">
        <f>SUM(димовенти!Q242)</f>
        <v>3.7197679425175711E-2</v>
      </c>
      <c r="I243" s="286">
        <f>'під зими'!L242+майстерні!L242+покрівлі!N242+маляри!L242</f>
        <v>0.3982235466241707</v>
      </c>
      <c r="J243" s="286">
        <f>електрики!P242</f>
        <v>7.0963311179934083E-2</v>
      </c>
      <c r="K243" s="287">
        <f t="shared" si="12"/>
        <v>2.1013988530575998</v>
      </c>
      <c r="L243" s="287">
        <v>2.952855043658198E-2</v>
      </c>
      <c r="M243" s="287">
        <f t="shared" si="13"/>
        <v>2.1309274034941819</v>
      </c>
      <c r="N243" s="287">
        <f t="shared" si="14"/>
        <v>2.557112884193018</v>
      </c>
    </row>
    <row r="244" spans="1:14" ht="18" customHeight="1" x14ac:dyDescent="0.35">
      <c r="A244" s="284">
        <f t="shared" si="15"/>
        <v>238</v>
      </c>
      <c r="B244" s="284">
        <v>3</v>
      </c>
      <c r="C244" s="285" t="s">
        <v>2652</v>
      </c>
      <c r="D244" s="286">
        <f>SUM(сходові!N243)</f>
        <v>0.72394897302001737</v>
      </c>
      <c r="E244" s="286">
        <f>SUM(прибудинкова!M243)</f>
        <v>0.52605815474325501</v>
      </c>
      <c r="F244" s="286">
        <f>'слюсарі х.в.'!P243+'слюсарі кан'!P243+зварювальник!L243+аварійки!J243</f>
        <v>0.20367823004257907</v>
      </c>
      <c r="G244" s="286">
        <f>'дератизація '!I243</f>
        <v>3.2114882506527409E-3</v>
      </c>
      <c r="H244" s="286">
        <f>SUM(димовенти!Q243)</f>
        <v>4.3237885959213553E-2</v>
      </c>
      <c r="I244" s="286">
        <f>'під зими'!L243+майстерні!L243+покрівлі!N243+маляри!L243</f>
        <v>0.53551130578721895</v>
      </c>
      <c r="J244" s="286">
        <f>електрики!P243</f>
        <v>3.2279020597185244E-2</v>
      </c>
      <c r="K244" s="287">
        <f t="shared" si="12"/>
        <v>2.0679250584001219</v>
      </c>
      <c r="L244" s="287">
        <v>3.8884212387853445E-2</v>
      </c>
      <c r="M244" s="287">
        <f t="shared" si="13"/>
        <v>2.1068092707879753</v>
      </c>
      <c r="N244" s="287">
        <f t="shared" si="14"/>
        <v>2.5281711249455703</v>
      </c>
    </row>
    <row r="245" spans="1:14" ht="18" customHeight="1" x14ac:dyDescent="0.35">
      <c r="A245" s="284">
        <f t="shared" si="15"/>
        <v>239</v>
      </c>
      <c r="B245" s="284">
        <v>3</v>
      </c>
      <c r="C245" s="285" t="s">
        <v>2653</v>
      </c>
      <c r="D245" s="286">
        <f>SUM(сходові!N244)</f>
        <v>1.0361005409300126</v>
      </c>
      <c r="E245" s="286">
        <f>SUM(прибудинкова!M244)</f>
        <v>0.42442620340258957</v>
      </c>
      <c r="F245" s="286">
        <f>'слюсарі х.в.'!P244+'слюсарі кан'!P244+зварювальник!L244+аварійки!J244</f>
        <v>0.22814137585106767</v>
      </c>
      <c r="G245" s="286">
        <f>'дератизація '!I244</f>
        <v>7.7461607949412831E-3</v>
      </c>
      <c r="H245" s="286">
        <f>SUM(димовенти!Q244)</f>
        <v>4.9443939087369146E-2</v>
      </c>
      <c r="I245" s="286">
        <f>'під зими'!L244+майстерні!L244+покрівлі!N244+маляри!L244</f>
        <v>0.41992494311003714</v>
      </c>
      <c r="J245" s="286">
        <f>електрики!P244</f>
        <v>6.7945553874422165E-2</v>
      </c>
      <c r="K245" s="287">
        <f t="shared" si="12"/>
        <v>2.2337287170504401</v>
      </c>
      <c r="L245" s="287">
        <v>3.1339594235279211E-2</v>
      </c>
      <c r="M245" s="287">
        <f t="shared" si="13"/>
        <v>2.2650683112857193</v>
      </c>
      <c r="N245" s="287">
        <f t="shared" si="14"/>
        <v>2.718081973542863</v>
      </c>
    </row>
    <row r="246" spans="1:14" ht="18" customHeight="1" x14ac:dyDescent="0.35">
      <c r="A246" s="284">
        <f t="shared" si="15"/>
        <v>240</v>
      </c>
      <c r="B246" s="284">
        <v>3</v>
      </c>
      <c r="C246" s="285" t="s">
        <v>2654</v>
      </c>
      <c r="D246" s="286">
        <f>SUM(сходові!N245)</f>
        <v>1.2826505926457683</v>
      </c>
      <c r="E246" s="286">
        <f>SUM(прибудинкова!M245)</f>
        <v>0.11480652529313232</v>
      </c>
      <c r="F246" s="286">
        <f>'слюсарі х.в.'!P245+'слюсарі кан'!P245+зварювальник!L245+аварійки!J245</f>
        <v>0.23177263528067907</v>
      </c>
      <c r="G246" s="286">
        <f>'дератизація '!I245</f>
        <v>8.1742043551088772E-3</v>
      </c>
      <c r="H246" s="286">
        <f>SUM(димовенти!Q245)</f>
        <v>4.9403980822609862E-2</v>
      </c>
      <c r="I246" s="286">
        <f>'під зими'!L245+майстерні!L245+покрівлі!N245+маляри!L245</f>
        <v>0.34440290766834153</v>
      </c>
      <c r="J246" s="286">
        <f>електрики!P245</f>
        <v>7.0720588820682953E-2</v>
      </c>
      <c r="K246" s="287">
        <f t="shared" si="12"/>
        <v>2.1019314348863229</v>
      </c>
      <c r="L246" s="287">
        <v>0.04</v>
      </c>
      <c r="M246" s="287">
        <f t="shared" si="13"/>
        <v>2.141931434886323</v>
      </c>
      <c r="N246" s="287">
        <f t="shared" si="14"/>
        <v>2.5703177218635873</v>
      </c>
    </row>
    <row r="247" spans="1:14" ht="18" customHeight="1" x14ac:dyDescent="0.35">
      <c r="A247" s="284">
        <f t="shared" si="15"/>
        <v>241</v>
      </c>
      <c r="B247" s="284">
        <v>3</v>
      </c>
      <c r="C247" s="285" t="s">
        <v>2655</v>
      </c>
      <c r="D247" s="286">
        <f>SUM(сходові!N246)</f>
        <v>0.8331561363219393</v>
      </c>
      <c r="E247" s="286">
        <f>SUM(прибудинкова!M246)</f>
        <v>0.36984591444134446</v>
      </c>
      <c r="F247" s="286">
        <f>'слюсарі х.в.'!P246+'слюсарі кан'!P246+зварювальник!L246+аварійки!J246</f>
        <v>0.24205941412277099</v>
      </c>
      <c r="G247" s="286">
        <f>'дератизація '!I246</f>
        <v>7.4730968513351927E-3</v>
      </c>
      <c r="H247" s="286">
        <f>SUM(димовенти!Q246)</f>
        <v>4.6606946593314887E-2</v>
      </c>
      <c r="I247" s="286">
        <f>'під зими'!L246+майстерні!L246+покрівлі!N246+маляри!L246</f>
        <v>0.43292768861836567</v>
      </c>
      <c r="J247" s="286">
        <f>електрики!P246</f>
        <v>7.7986199988065968E-2</v>
      </c>
      <c r="K247" s="287">
        <f t="shared" si="12"/>
        <v>2.0100553969371364</v>
      </c>
      <c r="L247" s="287">
        <v>0.04</v>
      </c>
      <c r="M247" s="287">
        <f t="shared" si="13"/>
        <v>2.0500553969371365</v>
      </c>
      <c r="N247" s="287">
        <f t="shared" si="14"/>
        <v>2.4600664763245637</v>
      </c>
    </row>
    <row r="248" spans="1:14" ht="18" customHeight="1" x14ac:dyDescent="0.35">
      <c r="A248" s="284">
        <f t="shared" si="15"/>
        <v>242</v>
      </c>
      <c r="B248" s="284">
        <v>3</v>
      </c>
      <c r="C248" s="285" t="s">
        <v>2656</v>
      </c>
      <c r="D248" s="286">
        <f>SUM(сходові!N247)</f>
        <v>0.91140727787413445</v>
      </c>
      <c r="E248" s="286">
        <f>SUM(прибудинкова!M247)</f>
        <v>0.40557189532129112</v>
      </c>
      <c r="F248" s="286">
        <f>'слюсарі х.в.'!P247+'слюсарі кан'!P247+зварювальник!L247+аварійки!J247</f>
        <v>0.27308060888293789</v>
      </c>
      <c r="G248" s="286">
        <f>'дератизація '!I247</f>
        <v>8.1618300266508743E-3</v>
      </c>
      <c r="H248" s="286">
        <f>SUM(димовенти!Q247)</f>
        <v>6.3598538192207482E-2</v>
      </c>
      <c r="I248" s="286">
        <f>'під зими'!L247+майстерні!L247+покрівлі!N247+маляри!L247</f>
        <v>0.35371685295241923</v>
      </c>
      <c r="J248" s="286">
        <f>електрики!P247</f>
        <v>0.10046473088263293</v>
      </c>
      <c r="K248" s="287">
        <f t="shared" si="12"/>
        <v>2.1160017341322734</v>
      </c>
      <c r="L248" s="287">
        <v>2.9574323011042236E-2</v>
      </c>
      <c r="M248" s="287">
        <f t="shared" si="13"/>
        <v>2.1455760571433156</v>
      </c>
      <c r="N248" s="287">
        <f t="shared" si="14"/>
        <v>2.5746912685719785</v>
      </c>
    </row>
    <row r="249" spans="1:14" ht="18" customHeight="1" x14ac:dyDescent="0.35">
      <c r="A249" s="284">
        <f t="shared" si="15"/>
        <v>243</v>
      </c>
      <c r="B249" s="284">
        <v>4</v>
      </c>
      <c r="C249" s="285" t="s">
        <v>2657</v>
      </c>
      <c r="D249" s="286">
        <f>SUM(сходові!N248)</f>
        <v>1.2769767104996284</v>
      </c>
      <c r="E249" s="286">
        <f>SUM(прибудинкова!M248)</f>
        <v>0.2803065074932955</v>
      </c>
      <c r="F249" s="286">
        <f>'слюсарі х.в.'!P248+'слюсарі кан'!P248+зварювальник!L248+аварійки!J248</f>
        <v>0.22275193158373485</v>
      </c>
      <c r="G249" s="286">
        <f>'дератизація '!I248</f>
        <v>8.1637482252721258E-3</v>
      </c>
      <c r="H249" s="286">
        <f>SUM(димовенти!Q248)</f>
        <v>5.3574469981557578E-2</v>
      </c>
      <c r="I249" s="286">
        <f>'під зими'!L248+майстерні!L248+покрівлі!N248+маляри!L248</f>
        <v>0.361905836638586</v>
      </c>
      <c r="J249" s="286">
        <f>електрики!P248</f>
        <v>6.4225157821230741E-2</v>
      </c>
      <c r="K249" s="287">
        <f t="shared" si="12"/>
        <v>2.2679043622433053</v>
      </c>
      <c r="L249" s="287">
        <v>0.04</v>
      </c>
      <c r="M249" s="287">
        <f t="shared" si="13"/>
        <v>2.3079043622433053</v>
      </c>
      <c r="N249" s="287">
        <f t="shared" si="14"/>
        <v>2.7694852346919663</v>
      </c>
    </row>
    <row r="250" spans="1:14" ht="18" customHeight="1" x14ac:dyDescent="0.35">
      <c r="A250" s="284">
        <f t="shared" si="15"/>
        <v>244</v>
      </c>
      <c r="B250" s="284">
        <v>3</v>
      </c>
      <c r="C250" s="285" t="s">
        <v>2658</v>
      </c>
      <c r="D250" s="286">
        <f>SUM(сходові!N249)</f>
        <v>1.1407651415404871</v>
      </c>
      <c r="E250" s="286">
        <f>SUM(прибудинкова!M249)</f>
        <v>0.63236606876993962</v>
      </c>
      <c r="F250" s="286">
        <f>'слюсарі х.в.'!P249+'слюсарі кан'!P249+зварювальник!L249+аварійки!J249</f>
        <v>0.24490561754464565</v>
      </c>
      <c r="G250" s="286">
        <f>'дератизація '!I249</f>
        <v>6.6731655441332862E-3</v>
      </c>
      <c r="H250" s="286">
        <f>SUM(димовенти!Q249)</f>
        <v>6.236694863462329E-2</v>
      </c>
      <c r="I250" s="286">
        <f>'під зими'!L249+майстерні!L249+покрівлі!N249+маляри!L249</f>
        <v>0.44327549934877453</v>
      </c>
      <c r="J250" s="286">
        <f>електрики!P249</f>
        <v>8.0177099418799788E-2</v>
      </c>
      <c r="K250" s="287">
        <f t="shared" si="12"/>
        <v>2.6105295408014033</v>
      </c>
      <c r="L250" s="287">
        <v>3.8731577289837782E-2</v>
      </c>
      <c r="M250" s="287">
        <f t="shared" si="13"/>
        <v>2.6492611180912409</v>
      </c>
      <c r="N250" s="287">
        <f t="shared" si="14"/>
        <v>3.1791133417094888</v>
      </c>
    </row>
    <row r="251" spans="1:14" ht="18" customHeight="1" x14ac:dyDescent="0.35">
      <c r="A251" s="284">
        <f t="shared" si="15"/>
        <v>245</v>
      </c>
      <c r="B251" s="284">
        <v>5</v>
      </c>
      <c r="C251" s="285" t="s">
        <v>2659</v>
      </c>
      <c r="D251" s="286">
        <f>SUM(сходові!N250)</f>
        <v>0.79523100481968778</v>
      </c>
      <c r="E251" s="286">
        <f>SUM(прибудинкова!M250)</f>
        <v>0.53046341768955607</v>
      </c>
      <c r="F251" s="286">
        <f>'слюсарі х.в.'!P250+'слюсарі кан'!P250+зварювальник!L250+аварійки!J250</f>
        <v>0.23049917208247245</v>
      </c>
      <c r="G251" s="286">
        <f>'дератизація '!I250</f>
        <v>7.228028336957285E-3</v>
      </c>
      <c r="H251" s="286">
        <f>SUM(димовенти!Q250)</f>
        <v>3.9920452195686393E-2</v>
      </c>
      <c r="I251" s="286">
        <f>'під зими'!L250+майстерні!L250+покрівлі!N250+маляри!L250</f>
        <v>0.39189444675808838</v>
      </c>
      <c r="J251" s="286">
        <f>електрики!P250</f>
        <v>6.9803621296619961E-2</v>
      </c>
      <c r="K251" s="287">
        <f t="shared" si="12"/>
        <v>2.0650401431790684</v>
      </c>
      <c r="L251" s="287">
        <v>3.118399750535783E-2</v>
      </c>
      <c r="M251" s="287">
        <f t="shared" si="13"/>
        <v>2.0962241406844262</v>
      </c>
      <c r="N251" s="287">
        <f t="shared" si="14"/>
        <v>2.5154689688213114</v>
      </c>
    </row>
    <row r="252" spans="1:14" ht="18" customHeight="1" x14ac:dyDescent="0.35">
      <c r="A252" s="284">
        <f t="shared" si="15"/>
        <v>246</v>
      </c>
      <c r="B252" s="284">
        <v>3</v>
      </c>
      <c r="C252" s="285" t="s">
        <v>2660</v>
      </c>
      <c r="D252" s="286">
        <f>SUM(сходові!N251)</f>
        <v>1.1779892929979603</v>
      </c>
      <c r="E252" s="286">
        <f>SUM(прибудинкова!M251)</f>
        <v>0.3744525429413097</v>
      </c>
      <c r="F252" s="286">
        <f>'слюсарі х.в.'!P251+'слюсарі кан'!P251+зварювальник!L251+аварійки!J251</f>
        <v>0.27591554428405829</v>
      </c>
      <c r="G252" s="286">
        <f>'дератизація '!I251</f>
        <v>6.1522773623385457E-3</v>
      </c>
      <c r="H252" s="286">
        <f>SUM(димовенти!Q251)</f>
        <v>3.49276412512005E-2</v>
      </c>
      <c r="I252" s="286">
        <f>'під зими'!L251+майстерні!L251+покрівлі!N251+маляри!L251</f>
        <v>0.38649805313467239</v>
      </c>
      <c r="J252" s="286">
        <f>електрики!P251</f>
        <v>0.10250604915496679</v>
      </c>
      <c r="K252" s="287">
        <f t="shared" si="12"/>
        <v>2.3584414011265067</v>
      </c>
      <c r="L252" s="287">
        <v>3.7111528273741312E-2</v>
      </c>
      <c r="M252" s="287">
        <f t="shared" si="13"/>
        <v>2.3955529294002478</v>
      </c>
      <c r="N252" s="287">
        <f t="shared" si="14"/>
        <v>2.8746635152802971</v>
      </c>
    </row>
    <row r="253" spans="1:14" ht="18" customHeight="1" x14ac:dyDescent="0.35">
      <c r="A253" s="284">
        <f t="shared" si="15"/>
        <v>247</v>
      </c>
      <c r="B253" s="284">
        <v>3</v>
      </c>
      <c r="C253" s="285" t="s">
        <v>2661</v>
      </c>
      <c r="D253" s="286">
        <f>SUM(сходові!N252)</f>
        <v>0.9988832782423418</v>
      </c>
      <c r="E253" s="286">
        <f>SUM(прибудинкова!M252)</f>
        <v>0.17660072218817041</v>
      </c>
      <c r="F253" s="286">
        <f>'слюсарі х.в.'!P252+'слюсарі кан'!P252+зварювальник!L252+аварійки!J252</f>
        <v>0.23944911735363542</v>
      </c>
      <c r="G253" s="286">
        <f>'дератизація '!I252</f>
        <v>6.3898253141281029E-3</v>
      </c>
      <c r="H253" s="286">
        <f>SUM(димовенти!Q252)</f>
        <v>5.9231370942318597E-2</v>
      </c>
      <c r="I253" s="286">
        <f>'під зими'!L252+майстерні!L252+покрівлі!N252+маляри!L252</f>
        <v>0.42429223736808308</v>
      </c>
      <c r="J253" s="286">
        <f>електрики!P252</f>
        <v>7.6248102116603628E-2</v>
      </c>
      <c r="K253" s="287">
        <f t="shared" si="12"/>
        <v>1.9810946535252814</v>
      </c>
      <c r="L253" s="287">
        <v>3.115843062211332E-2</v>
      </c>
      <c r="M253" s="287">
        <f t="shared" si="13"/>
        <v>2.0122530841473947</v>
      </c>
      <c r="N253" s="287">
        <f t="shared" si="14"/>
        <v>2.4147037009768737</v>
      </c>
    </row>
    <row r="254" spans="1:14" ht="18" customHeight="1" x14ac:dyDescent="0.35">
      <c r="A254" s="284">
        <f t="shared" si="15"/>
        <v>248</v>
      </c>
      <c r="B254" s="284">
        <v>4</v>
      </c>
      <c r="C254" s="285" t="s">
        <v>2662</v>
      </c>
      <c r="D254" s="286">
        <f>SUM(сходові!N253)</f>
        <v>0.63796975923399857</v>
      </c>
      <c r="E254" s="286">
        <f>SUM(прибудинкова!M253)</f>
        <v>6.5714970427366279E-2</v>
      </c>
      <c r="F254" s="286">
        <f>'слюсарі х.в.'!P253+'слюсарі кан'!P253+зварювальник!L253+аварійки!J253</f>
        <v>0.25003586713993503</v>
      </c>
      <c r="G254" s="286">
        <f>'дератизація '!I253</f>
        <v>8.1626031334013152E-3</v>
      </c>
      <c r="H254" s="286">
        <f>SUM(димовенти!Q253)</f>
        <v>4.6291388426071674E-2</v>
      </c>
      <c r="I254" s="286">
        <f>'під зими'!L253+майстерні!L253+покрівлі!N253+маляри!L253</f>
        <v>0.41164785233433171</v>
      </c>
      <c r="J254" s="286">
        <f>електрики!P253</f>
        <v>8.3871177328426513E-2</v>
      </c>
      <c r="K254" s="287">
        <f t="shared" si="12"/>
        <v>1.503693618023531</v>
      </c>
      <c r="L254" s="287">
        <v>0.03</v>
      </c>
      <c r="M254" s="287">
        <f t="shared" si="13"/>
        <v>1.533693618023531</v>
      </c>
      <c r="N254" s="287">
        <f t="shared" si="14"/>
        <v>1.8404323416282371</v>
      </c>
    </row>
    <row r="255" spans="1:14" ht="18" customHeight="1" x14ac:dyDescent="0.35">
      <c r="A255" s="284">
        <f t="shared" si="15"/>
        <v>249</v>
      </c>
      <c r="B255" s="284">
        <v>4</v>
      </c>
      <c r="C255" s="285" t="s">
        <v>2663</v>
      </c>
      <c r="D255" s="286">
        <f>SUM(сходові!N254)</f>
        <v>1.0253116153289237</v>
      </c>
      <c r="E255" s="286">
        <f>SUM(прибудинкова!M254)</f>
        <v>0.32118459847961295</v>
      </c>
      <c r="F255" s="286">
        <f>'слюсарі х.в.'!P254+'слюсарі кан'!P254+зварювальник!L254+аварійки!J254</f>
        <v>0.24643848141410565</v>
      </c>
      <c r="G255" s="286">
        <f>'дератизація '!I254</f>
        <v>6.8935729094678645E-3</v>
      </c>
      <c r="H255" s="286">
        <f>SUM(димовенти!Q254)</f>
        <v>5.7905316860847614E-2</v>
      </c>
      <c r="I255" s="286">
        <f>'під зими'!L254+майстерні!L254+покрівлі!N254+маляри!L254</f>
        <v>0.40720979701185439</v>
      </c>
      <c r="J255" s="286">
        <f>електрики!P254</f>
        <v>8.1133673436098494E-2</v>
      </c>
      <c r="K255" s="287">
        <f t="shared" si="12"/>
        <v>2.1460770554409105</v>
      </c>
      <c r="L255" s="287">
        <v>0.04</v>
      </c>
      <c r="M255" s="287">
        <f t="shared" si="13"/>
        <v>2.1860770554409106</v>
      </c>
      <c r="N255" s="287">
        <f t="shared" si="14"/>
        <v>2.6232924665290924</v>
      </c>
    </row>
    <row r="256" spans="1:14" ht="18" customHeight="1" x14ac:dyDescent="0.35">
      <c r="A256" s="284">
        <f t="shared" si="15"/>
        <v>250</v>
      </c>
      <c r="B256" s="284">
        <v>3</v>
      </c>
      <c r="C256" s="285" t="s">
        <v>2664</v>
      </c>
      <c r="D256" s="286">
        <f>SUM(сходові!N255)</f>
        <v>0.96300865977422367</v>
      </c>
      <c r="E256" s="286">
        <f>SUM(прибудинкова!M255)</f>
        <v>0.12017959566805124</v>
      </c>
      <c r="F256" s="286">
        <f>'слюсарі х.в.'!P255+'слюсарі кан'!P255+зварювальник!L255+аварійки!J255</f>
        <v>0.25181256127855445</v>
      </c>
      <c r="G256" s="286">
        <f>'дератизація '!I255</f>
        <v>7.077691467868033E-3</v>
      </c>
      <c r="H256" s="286">
        <f>SUM(димовенти!Q255)</f>
        <v>4.5278111126904913E-2</v>
      </c>
      <c r="I256" s="286">
        <f>'під зими'!L255+майстерні!L255+покрівлі!N255+маляри!L255</f>
        <v>0.39081368999952881</v>
      </c>
      <c r="J256" s="286">
        <f>електрики!P255</f>
        <v>8.5150500380401159E-2</v>
      </c>
      <c r="K256" s="287">
        <f t="shared" si="12"/>
        <v>1.8633208096955323</v>
      </c>
      <c r="L256" s="287">
        <v>0.03</v>
      </c>
      <c r="M256" s="287">
        <f t="shared" si="13"/>
        <v>1.8933208096955323</v>
      </c>
      <c r="N256" s="287">
        <f t="shared" si="14"/>
        <v>2.2719849716346388</v>
      </c>
    </row>
    <row r="257" spans="1:14" ht="18" customHeight="1" x14ac:dyDescent="0.35">
      <c r="A257" s="284">
        <f t="shared" si="15"/>
        <v>251</v>
      </c>
      <c r="B257" s="284">
        <v>2</v>
      </c>
      <c r="C257" s="285" t="s">
        <v>2665</v>
      </c>
      <c r="D257" s="286">
        <f>SUM(сходові!N256)</f>
        <v>0</v>
      </c>
      <c r="E257" s="286">
        <f>SUM(прибудинкова!M256)</f>
        <v>0.54863490455784969</v>
      </c>
      <c r="F257" s="286">
        <f>'слюсарі х.в.'!P256+'слюсарі кан'!P256+зварювальник!L256+аварійки!J256</f>
        <v>0.20697699549296866</v>
      </c>
      <c r="G257" s="286">
        <f>'дератизація '!I256</f>
        <v>2.9216984807167901E-3</v>
      </c>
      <c r="H257" s="286">
        <f>SUM(димовенти!Q256)</f>
        <v>2.7426194910290826E-2</v>
      </c>
      <c r="I257" s="286">
        <f>'під зими'!L256+майстерні!L256+покрівлі!N256+маляри!L256</f>
        <v>0.36428418463465329</v>
      </c>
      <c r="J257" s="286">
        <f>електрики!P256</f>
        <v>5.2866286901542874E-2</v>
      </c>
      <c r="K257" s="287">
        <f t="shared" si="12"/>
        <v>1.2031102649780221</v>
      </c>
      <c r="L257" s="287">
        <v>1.4739633424648013E-2</v>
      </c>
      <c r="M257" s="287">
        <f t="shared" si="13"/>
        <v>1.2178498984026702</v>
      </c>
      <c r="N257" s="287">
        <f t="shared" si="14"/>
        <v>1.4614198780832042</v>
      </c>
    </row>
    <row r="258" spans="1:14" ht="18" customHeight="1" x14ac:dyDescent="0.35">
      <c r="A258" s="284">
        <f t="shared" si="15"/>
        <v>252</v>
      </c>
      <c r="B258" s="284">
        <v>2</v>
      </c>
      <c r="C258" s="285" t="s">
        <v>2666</v>
      </c>
      <c r="D258" s="286">
        <f>SUM(сходові!N257)</f>
        <v>0</v>
      </c>
      <c r="E258" s="286">
        <f>SUM(прибудинкова!M257)</f>
        <v>0.80271281839622632</v>
      </c>
      <c r="F258" s="286">
        <f>'слюсарі х.в.'!P257+'слюсарі кан'!P257+зварювальник!L257+аварійки!J257</f>
        <v>0.20764077215938867</v>
      </c>
      <c r="G258" s="286">
        <f>'дератизація '!I257</f>
        <v>0</v>
      </c>
      <c r="H258" s="286">
        <f>SUM(димовенти!Q257)</f>
        <v>3.557511878957044E-2</v>
      </c>
      <c r="I258" s="286">
        <f>'під зими'!L257+майстерні!L257+покрівлі!N257+маляри!L257</f>
        <v>0.3664947162497888</v>
      </c>
      <c r="J258" s="286">
        <f>електрики!P257</f>
        <v>5.3344244684064679E-2</v>
      </c>
      <c r="K258" s="287">
        <f t="shared" si="12"/>
        <v>1.465767670279039</v>
      </c>
      <c r="L258" s="287">
        <v>1.7704447805501733E-2</v>
      </c>
      <c r="M258" s="287">
        <f t="shared" si="13"/>
        <v>1.4834721180845407</v>
      </c>
      <c r="N258" s="287">
        <f t="shared" si="14"/>
        <v>1.7801665417014487</v>
      </c>
    </row>
    <row r="259" spans="1:14" ht="18" customHeight="1" x14ac:dyDescent="0.35">
      <c r="A259" s="284">
        <f t="shared" si="15"/>
        <v>253</v>
      </c>
      <c r="B259" s="284">
        <v>2</v>
      </c>
      <c r="C259" s="285" t="s">
        <v>2667</v>
      </c>
      <c r="D259" s="286">
        <f>SUM(сходові!N258)</f>
        <v>0</v>
      </c>
      <c r="E259" s="286">
        <f>SUM(прибудинкова!M258)</f>
        <v>0.71328094904160821</v>
      </c>
      <c r="F259" s="286">
        <f>'слюсарі х.в.'!P258+'слюсарі кан'!P258+зварювальник!L258+аварійки!J258</f>
        <v>0.2510378313801418</v>
      </c>
      <c r="G259" s="286">
        <f>'дератизація '!I258</f>
        <v>0</v>
      </c>
      <c r="H259" s="286">
        <f>SUM(димовенти!Q258)</f>
        <v>4.8061749908077558E-2</v>
      </c>
      <c r="I259" s="286">
        <f>'під зими'!L258+майстерні!L258+покрівлі!N258+маляри!L258</f>
        <v>0.43900284521683891</v>
      </c>
      <c r="J259" s="286">
        <f>електрики!P258</f>
        <v>8.4592649821574273E-2</v>
      </c>
      <c r="K259" s="287">
        <f t="shared" si="12"/>
        <v>1.5359760253682408</v>
      </c>
      <c r="L259" s="287">
        <v>1.849326485961178E-2</v>
      </c>
      <c r="M259" s="287">
        <f t="shared" si="13"/>
        <v>1.5544692902278525</v>
      </c>
      <c r="N259" s="287">
        <f t="shared" si="14"/>
        <v>1.865363148273423</v>
      </c>
    </row>
    <row r="260" spans="1:14" ht="18" customHeight="1" x14ac:dyDescent="0.35">
      <c r="A260" s="284">
        <f t="shared" si="15"/>
        <v>254</v>
      </c>
      <c r="B260" s="284">
        <v>3</v>
      </c>
      <c r="C260" s="285" t="s">
        <v>2668</v>
      </c>
      <c r="D260" s="286">
        <f>SUM(сходові!N259)</f>
        <v>0</v>
      </c>
      <c r="E260" s="286">
        <f>SUM(прибудинкова!M259)</f>
        <v>1.4147483106027277</v>
      </c>
      <c r="F260" s="286">
        <f>'слюсарі х.в.'!P259+'слюсарі кан'!P259+зварювальник!L259+аварійки!J259</f>
        <v>0.24411202356667572</v>
      </c>
      <c r="G260" s="286">
        <f>'дератизація '!I259</f>
        <v>2.5076990761108663E-3</v>
      </c>
      <c r="H260" s="286">
        <f>SUM(димовенти!Q259)</f>
        <v>4.9158575888165607E-2</v>
      </c>
      <c r="I260" s="286">
        <f>'під зими'!L259+майстерні!L259+покрівлі!N259+маляри!L259</f>
        <v>0.43727566521913408</v>
      </c>
      <c r="J260" s="286">
        <f>електрики!P259</f>
        <v>7.9605665626197697E-2</v>
      </c>
      <c r="K260" s="287">
        <f t="shared" si="12"/>
        <v>2.2274079399790114</v>
      </c>
      <c r="L260" s="287">
        <v>2.7330581381942665E-2</v>
      </c>
      <c r="M260" s="287">
        <f t="shared" si="13"/>
        <v>2.2547385213609541</v>
      </c>
      <c r="N260" s="287">
        <f t="shared" si="14"/>
        <v>2.7056862256331446</v>
      </c>
    </row>
    <row r="261" spans="1:14" ht="18" customHeight="1" x14ac:dyDescent="0.35">
      <c r="A261" s="284">
        <f t="shared" si="15"/>
        <v>255</v>
      </c>
      <c r="B261" s="284">
        <v>2</v>
      </c>
      <c r="C261" s="285" t="s">
        <v>2669</v>
      </c>
      <c r="D261" s="286">
        <f>SUM(сходові!N260)</f>
        <v>0</v>
      </c>
      <c r="E261" s="286">
        <f>SUM(прибудинкова!M260)</f>
        <v>0.55770258857857435</v>
      </c>
      <c r="F261" s="286">
        <f>'слюсарі х.в.'!P260+'слюсарі кан'!P260+зварювальник!L260+аварійки!J260</f>
        <v>0.27758598124317402</v>
      </c>
      <c r="G261" s="286">
        <f>'дератизація '!I260</f>
        <v>1.9695706544393494E-3</v>
      </c>
      <c r="H261" s="286">
        <f>SUM(димовенти!Q260)</f>
        <v>5.3802519499922326E-2</v>
      </c>
      <c r="I261" s="286">
        <f>'під зими'!L260+майстерні!L260+покрівлі!N260+маляри!L260</f>
        <v>0.34816290420700863</v>
      </c>
      <c r="J261" s="286">
        <f>електрики!P260</f>
        <v>0.10370886086139126</v>
      </c>
      <c r="K261" s="287">
        <f t="shared" si="12"/>
        <v>1.3429324250445098</v>
      </c>
      <c r="L261" s="287">
        <v>1.6095063568480339E-2</v>
      </c>
      <c r="M261" s="287">
        <f t="shared" si="13"/>
        <v>1.3590274886129903</v>
      </c>
      <c r="N261" s="287">
        <f t="shared" si="14"/>
        <v>1.6308329863355884</v>
      </c>
    </row>
    <row r="262" spans="1:14" ht="18" customHeight="1" x14ac:dyDescent="0.35">
      <c r="A262" s="284">
        <f t="shared" si="15"/>
        <v>256</v>
      </c>
      <c r="B262" s="284">
        <v>3</v>
      </c>
      <c r="C262" s="285" t="s">
        <v>2670</v>
      </c>
      <c r="D262" s="286">
        <f>SUM(сходові!N261)</f>
        <v>0</v>
      </c>
      <c r="E262" s="286">
        <f>SUM(прибудинкова!M261)</f>
        <v>0.84110475394171047</v>
      </c>
      <c r="F262" s="286">
        <f>'слюсарі х.в.'!P261+'слюсарі кан'!P261+зварювальник!L261+аварійки!J261</f>
        <v>0.25361981615298224</v>
      </c>
      <c r="G262" s="286">
        <f>'дератизація '!I261</f>
        <v>0</v>
      </c>
      <c r="H262" s="286">
        <f>SUM(димовенти!Q261)</f>
        <v>3.0961338479370621E-2</v>
      </c>
      <c r="I262" s="286">
        <f>'під зими'!L261+майстерні!L261+покрівлі!N261+маляри!L261</f>
        <v>0.34772228198116084</v>
      </c>
      <c r="J262" s="286">
        <f>електрики!P261</f>
        <v>8.6451828938531955E-2</v>
      </c>
      <c r="K262" s="287">
        <f t="shared" si="12"/>
        <v>1.559860019493756</v>
      </c>
      <c r="L262" s="287">
        <v>1.891565657824823E-2</v>
      </c>
      <c r="M262" s="287">
        <f t="shared" si="13"/>
        <v>1.5787756760720042</v>
      </c>
      <c r="N262" s="287">
        <f t="shared" si="14"/>
        <v>1.894530811286405</v>
      </c>
    </row>
    <row r="263" spans="1:14" ht="18" customHeight="1" x14ac:dyDescent="0.35">
      <c r="A263" s="284">
        <f t="shared" si="15"/>
        <v>257</v>
      </c>
      <c r="B263" s="284">
        <v>3</v>
      </c>
      <c r="C263" s="285" t="s">
        <v>2671</v>
      </c>
      <c r="D263" s="286">
        <f>SUM(сходові!N262)</f>
        <v>0.785244914543064</v>
      </c>
      <c r="E263" s="286">
        <f>SUM(прибудинкова!M262)</f>
        <v>0.51706449481104355</v>
      </c>
      <c r="F263" s="286">
        <f>'слюсарі х.в.'!P262+'слюсарі кан'!P262+зварювальник!L262+аварійки!J262</f>
        <v>0.23196769732117251</v>
      </c>
      <c r="G263" s="286">
        <f>'дератизація '!I262</f>
        <v>3.0105737223418837E-3</v>
      </c>
      <c r="H263" s="286">
        <f>SUM(димовенти!Q262)</f>
        <v>3.9607551804136894E-2</v>
      </c>
      <c r="I263" s="286">
        <f>'під зими'!L262+майстерні!L262+покрівлі!N262+маляри!L262</f>
        <v>0.35820733194987059</v>
      </c>
      <c r="J263" s="286">
        <f>електрики!P262</f>
        <v>7.0861044828019346E-2</v>
      </c>
      <c r="K263" s="287">
        <f t="shared" ref="K263:K326" si="16">SUM(D263,E263,F263,G263,H263,I263,J263)</f>
        <v>2.0059636089796489</v>
      </c>
      <c r="L263" s="287">
        <v>2.4696799571108818E-2</v>
      </c>
      <c r="M263" s="287">
        <f t="shared" ref="M263:M326" si="17">SUM(L263+K263)</f>
        <v>2.0306604085507578</v>
      </c>
      <c r="N263" s="287">
        <f t="shared" ref="N263:N326" si="18">M263*1.2</f>
        <v>2.4367924902609093</v>
      </c>
    </row>
    <row r="264" spans="1:14" ht="18" customHeight="1" x14ac:dyDescent="0.35">
      <c r="A264" s="284">
        <f t="shared" ref="A264:A327" si="19">A263+1</f>
        <v>258</v>
      </c>
      <c r="B264" s="284">
        <v>2</v>
      </c>
      <c r="C264" s="285" t="s">
        <v>2672</v>
      </c>
      <c r="D264" s="286">
        <f>SUM(сходові!N263)</f>
        <v>0</v>
      </c>
      <c r="E264" s="286">
        <f>SUM(прибудинкова!M263)</f>
        <v>0.40139059471784161</v>
      </c>
      <c r="F264" s="286">
        <f>'слюсарі х.в.'!P263+'слюсарі кан'!P263+зварювальник!L263+аварійки!J263</f>
        <v>0.21711408127319598</v>
      </c>
      <c r="G264" s="286">
        <f>'дератизація '!I263</f>
        <v>0</v>
      </c>
      <c r="H264" s="286">
        <f>SUM(димовенти!Q263)</f>
        <v>3.0781912140092502E-2</v>
      </c>
      <c r="I264" s="286">
        <f>'під зими'!L263+майстерні!L263+покрівлі!N263+маляри!L263</f>
        <v>0.32155987491169996</v>
      </c>
      <c r="J264" s="286">
        <f>електрики!P263</f>
        <v>6.0165577891812261E-2</v>
      </c>
      <c r="K264" s="287">
        <f t="shared" si="16"/>
        <v>1.0310120409346422</v>
      </c>
      <c r="L264" s="287">
        <v>1.2516197864006151E-2</v>
      </c>
      <c r="M264" s="287">
        <f t="shared" si="17"/>
        <v>1.0435282387986482</v>
      </c>
      <c r="N264" s="287">
        <f t="shared" si="18"/>
        <v>1.2522338865583778</v>
      </c>
    </row>
    <row r="265" spans="1:14" ht="18" customHeight="1" x14ac:dyDescent="0.35">
      <c r="A265" s="284">
        <f t="shared" si="19"/>
        <v>259</v>
      </c>
      <c r="B265" s="284">
        <v>3</v>
      </c>
      <c r="C265" s="285" t="s">
        <v>2673</v>
      </c>
      <c r="D265" s="286">
        <f>SUM(сходові!N264)</f>
        <v>0</v>
      </c>
      <c r="E265" s="286">
        <f>SUM(прибудинкова!M264)</f>
        <v>1.1131911246612467</v>
      </c>
      <c r="F265" s="286">
        <f>'слюсарі х.в.'!P264+'слюсарі кан'!P264+зварювальник!L264+аварійки!J264</f>
        <v>0.21868299068755093</v>
      </c>
      <c r="G265" s="286">
        <f>'дератизація '!I264</f>
        <v>0</v>
      </c>
      <c r="H265" s="286">
        <f>SUM(димовенти!Q264)</f>
        <v>3.7851437328523183E-2</v>
      </c>
      <c r="I265" s="286">
        <f>'під зими'!L264+майстерні!L264+покрівлі!N264+маляри!L264</f>
        <v>0.3527693950991676</v>
      </c>
      <c r="J265" s="286">
        <f>електрики!P264</f>
        <v>6.1295283864616329E-2</v>
      </c>
      <c r="K265" s="287">
        <f t="shared" si="16"/>
        <v>1.783790231641105</v>
      </c>
      <c r="L265" s="287">
        <v>2.2242895732972001E-2</v>
      </c>
      <c r="M265" s="287">
        <f t="shared" si="17"/>
        <v>1.8060331273740768</v>
      </c>
      <c r="N265" s="287">
        <f t="shared" si="18"/>
        <v>2.167239752848892</v>
      </c>
    </row>
    <row r="266" spans="1:14" ht="18" customHeight="1" x14ac:dyDescent="0.35">
      <c r="A266" s="284">
        <f t="shared" si="19"/>
        <v>260</v>
      </c>
      <c r="B266" s="284">
        <v>2</v>
      </c>
      <c r="C266" s="285" t="s">
        <v>2674</v>
      </c>
      <c r="D266" s="286">
        <f>SUM(сходові!N265)</f>
        <v>0</v>
      </c>
      <c r="E266" s="286">
        <f>SUM(прибудинкова!M265)</f>
        <v>0.89519144659735339</v>
      </c>
      <c r="F266" s="286">
        <f>'слюсарі х.в.'!P265+'слюсарі кан'!P265+зварювальник!L265+аварійки!J265</f>
        <v>0.25231479124062267</v>
      </c>
      <c r="G266" s="286">
        <f>'дератизація '!I265</f>
        <v>0</v>
      </c>
      <c r="H266" s="286">
        <f>SUM(димовенти!Q265)</f>
        <v>3.3271759137389674E-2</v>
      </c>
      <c r="I266" s="286">
        <f>'під зими'!L265+майстерні!L265+покрівлі!N265+маляри!L265</f>
        <v>0.41627102136449512</v>
      </c>
      <c r="J266" s="286">
        <f>електрики!P265</f>
        <v>8.5512135145721827E-2</v>
      </c>
      <c r="K266" s="287">
        <f t="shared" si="16"/>
        <v>1.6825611534855827</v>
      </c>
      <c r="L266" s="287">
        <v>2.0402831637385876E-2</v>
      </c>
      <c r="M266" s="287">
        <f t="shared" si="17"/>
        <v>1.7029639851229685</v>
      </c>
      <c r="N266" s="287">
        <f t="shared" si="18"/>
        <v>2.043556782147562</v>
      </c>
    </row>
    <row r="267" spans="1:14" ht="18" customHeight="1" x14ac:dyDescent="0.35">
      <c r="A267" s="284">
        <f t="shared" si="19"/>
        <v>261</v>
      </c>
      <c r="B267" s="284">
        <v>2</v>
      </c>
      <c r="C267" s="285" t="s">
        <v>2675</v>
      </c>
      <c r="D267" s="286">
        <f>SUM(сходові!N266)</f>
        <v>0</v>
      </c>
      <c r="E267" s="286">
        <f>SUM(прибудинкова!M266)</f>
        <v>0.95900537726523893</v>
      </c>
      <c r="F267" s="286">
        <f>'слюсарі х.в.'!P266+'слюсарі кан'!P266+зварювальник!L266+аварійки!J266</f>
        <v>0.2163550125270412</v>
      </c>
      <c r="G267" s="286">
        <f>'дератизація '!I266</f>
        <v>0</v>
      </c>
      <c r="H267" s="286">
        <f>SUM(димовенти!Q266)</f>
        <v>3.681629093700179E-2</v>
      </c>
      <c r="I267" s="286">
        <f>'під зими'!L266+майстерні!L266+покрівлі!N266+маляри!L266</f>
        <v>0.40501107834157773</v>
      </c>
      <c r="J267" s="286">
        <f>електрики!P266</f>
        <v>5.9619004272931597E-2</v>
      </c>
      <c r="K267" s="287">
        <f t="shared" si="16"/>
        <v>1.6768067633437913</v>
      </c>
      <c r="L267" s="287">
        <v>2.0750274797356583E-2</v>
      </c>
      <c r="M267" s="287">
        <f t="shared" si="17"/>
        <v>1.6975570381411478</v>
      </c>
      <c r="N267" s="287">
        <f t="shared" si="18"/>
        <v>2.0370684457693771</v>
      </c>
    </row>
    <row r="268" spans="1:14" ht="18" customHeight="1" x14ac:dyDescent="0.35">
      <c r="A268" s="284">
        <f t="shared" si="19"/>
        <v>262</v>
      </c>
      <c r="B268" s="284">
        <v>3</v>
      </c>
      <c r="C268" s="285" t="s">
        <v>2676</v>
      </c>
      <c r="D268" s="286">
        <f>SUM(сходові!N267)</f>
        <v>0</v>
      </c>
      <c r="E268" s="286">
        <f>SUM(прибудинкова!M267)</f>
        <v>0.83924510416666664</v>
      </c>
      <c r="F268" s="286">
        <f>'слюсарі х.в.'!P267+'слюсарі кан'!P267+зварювальник!L267+аварійки!J267</f>
        <v>0.23967677127008635</v>
      </c>
      <c r="G268" s="286">
        <f>'дератизація '!I267</f>
        <v>0</v>
      </c>
      <c r="H268" s="286">
        <f>SUM(димовенти!Q267)</f>
        <v>4.4671397677443166E-2</v>
      </c>
      <c r="I268" s="286">
        <f>'під зими'!L267+майстерні!L267+покрівлі!N267+маляри!L267</f>
        <v>0.50187283658435677</v>
      </c>
      <c r="J268" s="286">
        <f>електрики!P267</f>
        <v>7.641202616906563E-2</v>
      </c>
      <c r="K268" s="287">
        <f t="shared" si="16"/>
        <v>1.7018781358676187</v>
      </c>
      <c r="L268" s="287">
        <v>2.0553196514671579E-2</v>
      </c>
      <c r="M268" s="287">
        <f t="shared" si="17"/>
        <v>1.7224313323822904</v>
      </c>
      <c r="N268" s="287">
        <f t="shared" si="18"/>
        <v>2.0669175988587485</v>
      </c>
    </row>
    <row r="269" spans="1:14" ht="18" customHeight="1" x14ac:dyDescent="0.35">
      <c r="A269" s="284">
        <f t="shared" si="19"/>
        <v>263</v>
      </c>
      <c r="B269" s="284">
        <v>3</v>
      </c>
      <c r="C269" s="285" t="s">
        <v>2677</v>
      </c>
      <c r="D269" s="286">
        <f>SUM(сходові!N268)</f>
        <v>0.66496359275613726</v>
      </c>
      <c r="E269" s="286">
        <f>SUM(прибудинкова!M268)</f>
        <v>0.2665218356726069</v>
      </c>
      <c r="F269" s="286">
        <f>'слюсарі х.в.'!P268+'слюсарі кан'!P268+зварювальник!L268+аварійки!J268</f>
        <v>0.21281643512090348</v>
      </c>
      <c r="G269" s="286">
        <f>'дератизація '!I268</f>
        <v>1.8214792619460653E-3</v>
      </c>
      <c r="H269" s="286">
        <f>SUM(димовенти!Q268)</f>
        <v>2.9607545533182584E-2</v>
      </c>
      <c r="I269" s="286">
        <f>'під зими'!L268+майстерні!L268+покрівлі!N268+маляри!L268</f>
        <v>0.34158855851057413</v>
      </c>
      <c r="J269" s="286">
        <f>електрики!P268</f>
        <v>5.707102285707219E-2</v>
      </c>
      <c r="K269" s="287">
        <f t="shared" si="16"/>
        <v>1.5743904697124222</v>
      </c>
      <c r="L269" s="287">
        <v>2.0078148770685589E-2</v>
      </c>
      <c r="M269" s="287">
        <f t="shared" si="17"/>
        <v>1.5944686184831078</v>
      </c>
      <c r="N269" s="287">
        <f t="shared" si="18"/>
        <v>1.9133623421797292</v>
      </c>
    </row>
    <row r="270" spans="1:14" ht="18" customHeight="1" x14ac:dyDescent="0.35">
      <c r="A270" s="284">
        <f t="shared" si="19"/>
        <v>264</v>
      </c>
      <c r="B270" s="284">
        <v>1</v>
      </c>
      <c r="C270" s="285" t="s">
        <v>2678</v>
      </c>
      <c r="D270" s="286">
        <f>SUM(сходові!N269)</f>
        <v>0</v>
      </c>
      <c r="E270" s="286">
        <f>SUM(прибудинкова!M269)</f>
        <v>0.78766543624161067</v>
      </c>
      <c r="F270" s="286">
        <f>'слюсарі х.в.'!P269+'слюсарі кан'!P269+зварювальник!L269+аварійки!J269</f>
        <v>0.29166808022951973</v>
      </c>
      <c r="G270" s="286">
        <f>'дератизація '!I269</f>
        <v>0</v>
      </c>
      <c r="H270" s="286">
        <f>SUM(димовенти!Q269)</f>
        <v>5.9062954978789051E-2</v>
      </c>
      <c r="I270" s="286">
        <f>'під зими'!L269+майстерні!L269+покрівлі!N269+маляри!L269</f>
        <v>0.50435683879232751</v>
      </c>
      <c r="J270" s="286">
        <f>електрики!P269</f>
        <v>0.11384879066800382</v>
      </c>
      <c r="K270" s="287">
        <f t="shared" si="16"/>
        <v>1.7566021009102508</v>
      </c>
      <c r="L270" s="287">
        <v>2.0954403786656806E-2</v>
      </c>
      <c r="M270" s="287">
        <f t="shared" si="17"/>
        <v>1.7775565046969075</v>
      </c>
      <c r="N270" s="287">
        <f t="shared" si="18"/>
        <v>2.1330678056362888</v>
      </c>
    </row>
    <row r="271" spans="1:14" ht="18" customHeight="1" x14ac:dyDescent="0.35">
      <c r="A271" s="284">
        <f t="shared" si="19"/>
        <v>265</v>
      </c>
      <c r="B271" s="284">
        <v>4</v>
      </c>
      <c r="C271" s="285" t="s">
        <v>2679</v>
      </c>
      <c r="D271" s="286">
        <f>SUM(сходові!N270)</f>
        <v>1.2346561367615325</v>
      </c>
      <c r="E271" s="286">
        <f>SUM(прибудинкова!M270)</f>
        <v>0.67375363991694148</v>
      </c>
      <c r="F271" s="286">
        <f>'слюсарі х.в.'!P270+'слюсарі кан'!P270+зварювальник!L270+аварійки!J270</f>
        <v>0.2294757394596986</v>
      </c>
      <c r="G271" s="286">
        <f>'дератизація '!I270</f>
        <v>1.2138145840967385E-3</v>
      </c>
      <c r="H271" s="286">
        <f>SUM(димовенти!Q270)</f>
        <v>4.2442663730896835E-2</v>
      </c>
      <c r="I271" s="286">
        <f>'під зими'!L270+майстерні!L270+покрівлі!N270+маляри!L270</f>
        <v>0.31518618196131853</v>
      </c>
      <c r="J271" s="286">
        <f>електрики!P270</f>
        <v>6.9066690320152141E-2</v>
      </c>
      <c r="K271" s="287">
        <f t="shared" si="16"/>
        <v>2.5657948667346364</v>
      </c>
      <c r="L271" s="287">
        <v>3.3314557165931236E-2</v>
      </c>
      <c r="M271" s="287">
        <f t="shared" si="17"/>
        <v>2.5991094239005674</v>
      </c>
      <c r="N271" s="287">
        <f t="shared" si="18"/>
        <v>3.1189313086806809</v>
      </c>
    </row>
    <row r="272" spans="1:14" ht="18" customHeight="1" x14ac:dyDescent="0.35">
      <c r="A272" s="284">
        <f t="shared" si="19"/>
        <v>266</v>
      </c>
      <c r="B272" s="284">
        <v>2</v>
      </c>
      <c r="C272" s="285" t="s">
        <v>2680</v>
      </c>
      <c r="D272" s="286">
        <f>SUM(сходові!N271)</f>
        <v>0</v>
      </c>
      <c r="E272" s="286">
        <f>SUM(прибудинкова!M271)</f>
        <v>0</v>
      </c>
      <c r="F272" s="286">
        <f>'слюсарі х.в.'!P271+'слюсарі кан'!P271+зварювальник!L271+аварійки!J271</f>
        <v>0.2314120324029379</v>
      </c>
      <c r="G272" s="286">
        <f>'дератизація '!I271</f>
        <v>0</v>
      </c>
      <c r="H272" s="286">
        <f>SUM(димовенти!Q271)</f>
        <v>2.5234455388365544E-2</v>
      </c>
      <c r="I272" s="286">
        <f>'під зими'!L271+майстерні!L271+покрівлі!N271+маляри!L271</f>
        <v>0.39612863044130281</v>
      </c>
      <c r="J272" s="286">
        <f>електрики!P271</f>
        <v>7.0460933788297264E-2</v>
      </c>
      <c r="K272" s="287">
        <f t="shared" si="16"/>
        <v>0.72323605202090357</v>
      </c>
      <c r="L272" s="287">
        <v>8.2328181500133102E-3</v>
      </c>
      <c r="M272" s="287">
        <f t="shared" si="17"/>
        <v>0.73146887017091688</v>
      </c>
      <c r="N272" s="287">
        <f t="shared" si="18"/>
        <v>0.8777626442051002</v>
      </c>
    </row>
    <row r="273" spans="1:14" ht="18" customHeight="1" x14ac:dyDescent="0.35">
      <c r="A273" s="284">
        <f t="shared" si="19"/>
        <v>267</v>
      </c>
      <c r="B273" s="284">
        <v>3</v>
      </c>
      <c r="C273" s="285" t="s">
        <v>2681</v>
      </c>
      <c r="D273" s="286">
        <f>SUM(сходові!N272)</f>
        <v>1.3531717656924009</v>
      </c>
      <c r="E273" s="286">
        <f>SUM(прибудинкова!M272)</f>
        <v>9.6031216119464052E-2</v>
      </c>
      <c r="F273" s="286">
        <f>'слюсарі х.в.'!P272+'слюсарі кан'!P272+зварювальник!L272+аварійки!J272</f>
        <v>0.26206850765883394</v>
      </c>
      <c r="G273" s="286">
        <f>'дератизація '!I272</f>
        <v>0</v>
      </c>
      <c r="H273" s="286">
        <f>SUM(димовенти!Q272)</f>
        <v>4.8005892969702056E-2</v>
      </c>
      <c r="I273" s="286">
        <f>'під зими'!L272+майстерні!L272+покрівлі!N272+маляри!L272</f>
        <v>0.33692563872398534</v>
      </c>
      <c r="J273" s="286">
        <f>електрики!P272</f>
        <v>9.2535377911602434E-2</v>
      </c>
      <c r="K273" s="287">
        <f t="shared" si="16"/>
        <v>2.1887383990759885</v>
      </c>
      <c r="L273" s="287">
        <v>2.6914752061099279E-2</v>
      </c>
      <c r="M273" s="287">
        <f t="shared" si="17"/>
        <v>2.2156531511370878</v>
      </c>
      <c r="N273" s="287">
        <f t="shared" si="18"/>
        <v>2.6587837813645052</v>
      </c>
    </row>
    <row r="274" spans="1:14" ht="18" customHeight="1" x14ac:dyDescent="0.35">
      <c r="A274" s="284">
        <f t="shared" si="19"/>
        <v>268</v>
      </c>
      <c r="B274" s="284">
        <v>3</v>
      </c>
      <c r="C274" s="285" t="s">
        <v>2682</v>
      </c>
      <c r="D274" s="286">
        <f>SUM(сходові!N273)</f>
        <v>0</v>
      </c>
      <c r="E274" s="286">
        <f>SUM(прибудинкова!M273)</f>
        <v>5.7671818181818178E-2</v>
      </c>
      <c r="F274" s="286">
        <f>'слюсарі х.в.'!P273+'слюсарі кан'!P273+зварювальник!L273+аварійки!J273</f>
        <v>0.22359809747399756</v>
      </c>
      <c r="G274" s="286">
        <f>'дератизація '!I273</f>
        <v>0</v>
      </c>
      <c r="H274" s="286">
        <f>SUM(димовенти!Q273)</f>
        <v>3.3635087110497931E-2</v>
      </c>
      <c r="I274" s="286">
        <f>'під зими'!L273+майстерні!L273+покрівлі!N273+маляри!L273</f>
        <v>0.35010592516515249</v>
      </c>
      <c r="J274" s="286">
        <f>електрики!P273</f>
        <v>6.4834446446479913E-2</v>
      </c>
      <c r="K274" s="287">
        <f t="shared" si="16"/>
        <v>0.72984537437794617</v>
      </c>
      <c r="L274" s="287">
        <v>8.6446084286919134E-3</v>
      </c>
      <c r="M274" s="287">
        <f t="shared" si="17"/>
        <v>0.73848998280663802</v>
      </c>
      <c r="N274" s="287">
        <f t="shared" si="18"/>
        <v>0.88618797936796556</v>
      </c>
    </row>
    <row r="275" spans="1:14" ht="18" customHeight="1" x14ac:dyDescent="0.35">
      <c r="A275" s="284">
        <f t="shared" si="19"/>
        <v>269</v>
      </c>
      <c r="B275" s="284">
        <v>2</v>
      </c>
      <c r="C275" s="285" t="s">
        <v>2683</v>
      </c>
      <c r="D275" s="286">
        <f>SUM(сходові!N274)</f>
        <v>0</v>
      </c>
      <c r="E275" s="286">
        <f>SUM(прибудинкова!M274)</f>
        <v>1.39345915560472</v>
      </c>
      <c r="F275" s="286">
        <f>'слюсарі х.в.'!P274+'слюсарі кан'!P274+зварювальник!L274+аварійки!J274</f>
        <v>0.27254556460545365</v>
      </c>
      <c r="G275" s="286">
        <f>'дератизація '!I274</f>
        <v>0</v>
      </c>
      <c r="H275" s="286">
        <f>SUM(димовенти!Q274)</f>
        <v>5.1919647739466487E-2</v>
      </c>
      <c r="I275" s="286">
        <f>'під зими'!L274+майстерні!L274+покрівлі!N274+маляри!L274</f>
        <v>0.36771473503351165</v>
      </c>
      <c r="J275" s="286">
        <f>електрики!P274</f>
        <v>0.10007946790284702</v>
      </c>
      <c r="K275" s="287">
        <f t="shared" si="16"/>
        <v>2.185718570885999</v>
      </c>
      <c r="L275" s="287">
        <v>2.6831439086810738E-2</v>
      </c>
      <c r="M275" s="287">
        <f t="shared" si="17"/>
        <v>2.2125500099728095</v>
      </c>
      <c r="N275" s="287">
        <f t="shared" si="18"/>
        <v>2.6550600119673713</v>
      </c>
    </row>
    <row r="276" spans="1:14" ht="18" customHeight="1" x14ac:dyDescent="0.35">
      <c r="A276" s="284">
        <f t="shared" si="19"/>
        <v>270</v>
      </c>
      <c r="B276" s="284">
        <v>3</v>
      </c>
      <c r="C276" s="285" t="s">
        <v>2684</v>
      </c>
      <c r="D276" s="286">
        <f>SUM(сходові!N275)</f>
        <v>0.8882363613063855</v>
      </c>
      <c r="E276" s="286">
        <f>SUM(прибудинкова!M275)</f>
        <v>0.95395420694200361</v>
      </c>
      <c r="F276" s="286">
        <f>'слюсарі х.в.'!P275+'слюсарі кан'!P275+зварювальник!L275+аварійки!J275</f>
        <v>0.25776739862378761</v>
      </c>
      <c r="G276" s="286">
        <f>'дератизація '!I275</f>
        <v>2.7185852372583483E-3</v>
      </c>
      <c r="H276" s="286">
        <f>SUM(димовенти!Q275)</f>
        <v>4.0511653599051428E-2</v>
      </c>
      <c r="I276" s="286">
        <f>'під зими'!L275+майстерні!L275+покрівлі!N275+маляри!L275</f>
        <v>0.35510715955488625</v>
      </c>
      <c r="J276" s="286">
        <f>електрики!P275</f>
        <v>8.9438329399995964E-2</v>
      </c>
      <c r="K276" s="287">
        <f t="shared" si="16"/>
        <v>2.5877336946633691</v>
      </c>
      <c r="L276" s="287">
        <v>3.2074966774216174E-2</v>
      </c>
      <c r="M276" s="287">
        <f t="shared" si="17"/>
        <v>2.6198086614375855</v>
      </c>
      <c r="N276" s="287">
        <f t="shared" si="18"/>
        <v>3.1437703937251027</v>
      </c>
    </row>
    <row r="277" spans="1:14" ht="18" customHeight="1" x14ac:dyDescent="0.35">
      <c r="A277" s="284">
        <f t="shared" si="19"/>
        <v>271</v>
      </c>
      <c r="B277" s="284">
        <v>3</v>
      </c>
      <c r="C277" s="285" t="s">
        <v>2685</v>
      </c>
      <c r="D277" s="286">
        <f>SUM(сходові!N276)</f>
        <v>0.915939717110415</v>
      </c>
      <c r="E277" s="286">
        <f>SUM(прибудинкова!M276)</f>
        <v>0.56980840250587317</v>
      </c>
      <c r="F277" s="286">
        <f>'слюсарі х.в.'!P276+'слюсарі кан'!P276+зварювальник!L276+аварійки!J276</f>
        <v>0.26884502163501922</v>
      </c>
      <c r="G277" s="286">
        <f>'дератизація '!I276</f>
        <v>2.070281910728269E-3</v>
      </c>
      <c r="H277" s="286">
        <f>SUM(димовенти!Q276)</f>
        <v>5.0537292200592665E-2</v>
      </c>
      <c r="I277" s="286">
        <f>'під зими'!L276+майстерні!L276+покрівлі!N276+маляри!L276</f>
        <v>0.35947745864207725</v>
      </c>
      <c r="J277" s="286">
        <f>електрики!P276</f>
        <v>9.7414861866279429E-2</v>
      </c>
      <c r="K277" s="287">
        <f t="shared" si="16"/>
        <v>2.2640930358709852</v>
      </c>
      <c r="L277" s="287">
        <v>2.7903941285524869E-2</v>
      </c>
      <c r="M277" s="287">
        <f t="shared" si="17"/>
        <v>2.2919969771565101</v>
      </c>
      <c r="N277" s="287">
        <f t="shared" si="18"/>
        <v>2.750396372587812</v>
      </c>
    </row>
    <row r="278" spans="1:14" ht="18" customHeight="1" x14ac:dyDescent="0.35">
      <c r="A278" s="284">
        <f t="shared" si="19"/>
        <v>272</v>
      </c>
      <c r="B278" s="284">
        <v>2</v>
      </c>
      <c r="C278" s="285" t="s">
        <v>2686</v>
      </c>
      <c r="D278" s="286">
        <f>SUM(сходові!N277)</f>
        <v>0</v>
      </c>
      <c r="E278" s="286">
        <f>SUM(прибудинкова!M277)</f>
        <v>0.75338770737807415</v>
      </c>
      <c r="F278" s="286">
        <f>'слюсарі х.в.'!P277+'слюсарі кан'!P277+зварювальник!L277+аварійки!J277</f>
        <v>0.21211850077623146</v>
      </c>
      <c r="G278" s="286">
        <f>'дератизація '!I277</f>
        <v>0</v>
      </c>
      <c r="H278" s="286">
        <f>SUM(димовенти!Q277)</f>
        <v>2.9346828818139454E-2</v>
      </c>
      <c r="I278" s="286">
        <f>'під зими'!L277+майстерні!L277+покрівлі!N277+маляри!L277</f>
        <v>0.33908112618171621</v>
      </c>
      <c r="J278" s="286">
        <f>електрики!P277</f>
        <v>5.656846956075888E-2</v>
      </c>
      <c r="K278" s="287">
        <f t="shared" si="16"/>
        <v>1.3905026327149201</v>
      </c>
      <c r="L278" s="287">
        <v>1.6906650819223157E-2</v>
      </c>
      <c r="M278" s="287">
        <f t="shared" si="17"/>
        <v>1.4074092835341432</v>
      </c>
      <c r="N278" s="287">
        <f t="shared" si="18"/>
        <v>1.6888911402409719</v>
      </c>
    </row>
    <row r="279" spans="1:14" ht="18" customHeight="1" x14ac:dyDescent="0.35">
      <c r="A279" s="284">
        <f t="shared" si="19"/>
        <v>273</v>
      </c>
      <c r="B279" s="284">
        <v>3</v>
      </c>
      <c r="C279" s="285" t="s">
        <v>2687</v>
      </c>
      <c r="D279" s="286">
        <f>SUM(сходові!N278)</f>
        <v>0.8306913950143815</v>
      </c>
      <c r="E279" s="286">
        <f>SUM(прибудинкова!M278)</f>
        <v>0.40773269640742194</v>
      </c>
      <c r="F279" s="286">
        <f>'слюсарі х.в.'!P278+'слюсарі кан'!P278+зварювальник!L278+аварійки!J278</f>
        <v>0.28236745928754214</v>
      </c>
      <c r="G279" s="286">
        <f>'дератизація '!I278</f>
        <v>0</v>
      </c>
      <c r="H279" s="286">
        <f>SUM(димовенти!Q278)</f>
        <v>5.9535444847421688E-2</v>
      </c>
      <c r="I279" s="286">
        <f>'під зими'!L278+майстерні!L278+покрівлі!N278+маляри!L278</f>
        <v>0.35664353418119032</v>
      </c>
      <c r="J279" s="286">
        <f>електрики!P278</f>
        <v>0.10715180298165065</v>
      </c>
      <c r="K279" s="287">
        <f t="shared" si="16"/>
        <v>2.0441223327196081</v>
      </c>
      <c r="L279" s="287">
        <v>2.5020955097600606E-2</v>
      </c>
      <c r="M279" s="287">
        <f t="shared" si="17"/>
        <v>2.0691432878172087</v>
      </c>
      <c r="N279" s="287">
        <f t="shared" si="18"/>
        <v>2.4829719453806502</v>
      </c>
    </row>
    <row r="280" spans="1:14" ht="18" customHeight="1" x14ac:dyDescent="0.35">
      <c r="A280" s="284">
        <f t="shared" si="19"/>
        <v>274</v>
      </c>
      <c r="B280" s="284">
        <v>2</v>
      </c>
      <c r="C280" s="285" t="s">
        <v>2688</v>
      </c>
      <c r="D280" s="286">
        <f>SUM(сходові!N279)</f>
        <v>0</v>
      </c>
      <c r="E280" s="286">
        <f>SUM(прибудинкова!M279)</f>
        <v>0.19952588709677421</v>
      </c>
      <c r="F280" s="286">
        <f>'слюсарі х.в.'!P279+'слюсарі кан'!P279+зварювальник!L279+аварійки!J279</f>
        <v>0.2430999727879633</v>
      </c>
      <c r="G280" s="286">
        <f>'дератизація '!I279</f>
        <v>0</v>
      </c>
      <c r="H280" s="286">
        <f>SUM(димовенти!Q279)</f>
        <v>4.0920105977748644E-2</v>
      </c>
      <c r="I280" s="286">
        <f>'під зими'!L279+майстерні!L279+покрівлі!N279+маляри!L279</f>
        <v>0.44017342690250261</v>
      </c>
      <c r="J280" s="286">
        <f>електрики!P279</f>
        <v>7.887693023903547E-2</v>
      </c>
      <c r="K280" s="287">
        <f t="shared" si="16"/>
        <v>1.0025963230040242</v>
      </c>
      <c r="L280" s="287">
        <v>1.1713231170779603E-2</v>
      </c>
      <c r="M280" s="287">
        <f t="shared" si="17"/>
        <v>1.0143095541748037</v>
      </c>
      <c r="N280" s="287">
        <f t="shared" si="18"/>
        <v>1.2171714650097645</v>
      </c>
    </row>
    <row r="281" spans="1:14" ht="18" customHeight="1" x14ac:dyDescent="0.35">
      <c r="A281" s="284">
        <f t="shared" si="19"/>
        <v>275</v>
      </c>
      <c r="B281" s="284">
        <v>2</v>
      </c>
      <c r="C281" s="285" t="s">
        <v>2689</v>
      </c>
      <c r="D281" s="286">
        <f>SUM(сходові!N280)</f>
        <v>0</v>
      </c>
      <c r="E281" s="286">
        <f>SUM(прибудинкова!M280)</f>
        <v>0.97691352476205817</v>
      </c>
      <c r="F281" s="286">
        <f>'слюсарі х.в.'!P280+'слюсарі кан'!P280+зварювальник!L280+аварійки!J280</f>
        <v>0.25516925692648873</v>
      </c>
      <c r="G281" s="286">
        <f>'дератизація '!I280</f>
        <v>0</v>
      </c>
      <c r="H281" s="286">
        <f>SUM(димовенти!Q280)</f>
        <v>4.5428644836081014E-2</v>
      </c>
      <c r="I281" s="286">
        <f>'під зими'!L280+майстерні!L280+покрівлі!N280+маляри!L280</f>
        <v>0.30335702212221932</v>
      </c>
      <c r="J281" s="286">
        <f>електрики!P280</f>
        <v>8.7567516358290409E-2</v>
      </c>
      <c r="K281" s="287">
        <f t="shared" si="16"/>
        <v>1.6684359650051377</v>
      </c>
      <c r="L281" s="287">
        <v>2.0358987486413738E-2</v>
      </c>
      <c r="M281" s="287">
        <f t="shared" si="17"/>
        <v>1.6887949524915515</v>
      </c>
      <c r="N281" s="287">
        <f t="shared" si="18"/>
        <v>2.0265539429898616</v>
      </c>
    </row>
    <row r="282" spans="1:14" ht="18" customHeight="1" x14ac:dyDescent="0.35">
      <c r="A282" s="284">
        <f t="shared" si="19"/>
        <v>276</v>
      </c>
      <c r="B282" s="284">
        <v>3</v>
      </c>
      <c r="C282" s="285" t="s">
        <v>2690</v>
      </c>
      <c r="D282" s="286">
        <f>SUM(сходові!N281)</f>
        <v>1.5520853820753455</v>
      </c>
      <c r="E282" s="286">
        <f>SUM(прибудинкова!M281)</f>
        <v>0.39538062886019099</v>
      </c>
      <c r="F282" s="286">
        <f>'слюсарі х.в.'!P281+'слюсарі кан'!P281+зварювальник!L281+аварійки!J281</f>
        <v>0.23937885086847432</v>
      </c>
      <c r="G282" s="286">
        <f>'дератизація '!I281</f>
        <v>0</v>
      </c>
      <c r="H282" s="286">
        <f>SUM(димовенти!Q281)</f>
        <v>3.9530063073956519E-2</v>
      </c>
      <c r="I282" s="286">
        <f>'під зими'!L281+майстерні!L281+покрівлі!N281+маляри!L281</f>
        <v>0.35867659475821573</v>
      </c>
      <c r="J282" s="286">
        <f>електрики!P281</f>
        <v>7.6197506162976172E-2</v>
      </c>
      <c r="K282" s="287">
        <f t="shared" si="16"/>
        <v>2.6612490257991586</v>
      </c>
      <c r="L282" s="287">
        <v>3.307589154918178E-2</v>
      </c>
      <c r="M282" s="287">
        <f t="shared" si="17"/>
        <v>2.6943249173483403</v>
      </c>
      <c r="N282" s="287">
        <f t="shared" si="18"/>
        <v>3.2331899008180085</v>
      </c>
    </row>
    <row r="283" spans="1:14" ht="18" customHeight="1" x14ac:dyDescent="0.35">
      <c r="A283" s="284">
        <f t="shared" si="19"/>
        <v>277</v>
      </c>
      <c r="B283" s="284">
        <v>5</v>
      </c>
      <c r="C283" s="285" t="s">
        <v>2691</v>
      </c>
      <c r="D283" s="286">
        <f>SUM(сходові!N282)</f>
        <v>0.66226237882095262</v>
      </c>
      <c r="E283" s="286">
        <f>SUM(прибудинкова!M282)</f>
        <v>0.31881059422750418</v>
      </c>
      <c r="F283" s="286">
        <f>'слюсарі х.в.'!P282+'слюсарі кан'!P282+зварювальник!L282+аварійки!J282</f>
        <v>0.27900264133909397</v>
      </c>
      <c r="G283" s="286">
        <f>'дератизація '!I282</f>
        <v>1.3080722333693473E-3</v>
      </c>
      <c r="H283" s="286">
        <f>SUM(димовенти!Q282)</f>
        <v>5.4331719659450967E-2</v>
      </c>
      <c r="I283" s="286">
        <f>'під зими'!L282+майстерні!L282+покрівлі!N282+маляри!L282</f>
        <v>0.28072187847123181</v>
      </c>
      <c r="J283" s="286">
        <f>електрики!P282</f>
        <v>0.1047289384752744</v>
      </c>
      <c r="K283" s="287">
        <f t="shared" si="16"/>
        <v>1.7011662232268774</v>
      </c>
      <c r="L283" s="287">
        <v>2.0786310222215998E-2</v>
      </c>
      <c r="M283" s="287">
        <f t="shared" si="17"/>
        <v>1.7219525334490933</v>
      </c>
      <c r="N283" s="287">
        <f t="shared" si="18"/>
        <v>2.066343040138912</v>
      </c>
    </row>
    <row r="284" spans="1:14" ht="18" customHeight="1" x14ac:dyDescent="0.35">
      <c r="A284" s="284">
        <f t="shared" si="19"/>
        <v>278</v>
      </c>
      <c r="B284" s="284">
        <v>2</v>
      </c>
      <c r="C284" s="285" t="s">
        <v>2692</v>
      </c>
      <c r="D284" s="286">
        <f>SUM(сходові!N283)</f>
        <v>0</v>
      </c>
      <c r="E284" s="286">
        <f>SUM(прибудинкова!M283)</f>
        <v>1.1800214095040249</v>
      </c>
      <c r="F284" s="286">
        <f>'слюсарі х.в.'!P283+'слюсарі кан'!P283+зварювальник!L283+аварійки!J283</f>
        <v>0.23143744255827081</v>
      </c>
      <c r="G284" s="286">
        <f>'дератизація '!I283</f>
        <v>0</v>
      </c>
      <c r="H284" s="286">
        <f>SUM(димовенти!Q283)</f>
        <v>4.1203013386205696E-2</v>
      </c>
      <c r="I284" s="286">
        <f>'під зими'!L283+майстерні!L283+покрівлі!N283+маляри!L283</f>
        <v>0.38207919076205327</v>
      </c>
      <c r="J284" s="286">
        <f>електрики!P283</f>
        <v>7.0479230577128321E-2</v>
      </c>
      <c r="K284" s="287">
        <f t="shared" si="16"/>
        <v>1.9052202867876831</v>
      </c>
      <c r="L284" s="287">
        <v>2.3958668679377904E-2</v>
      </c>
      <c r="M284" s="287">
        <f t="shared" si="17"/>
        <v>1.9291789554670609</v>
      </c>
      <c r="N284" s="287">
        <f t="shared" si="18"/>
        <v>2.3150147465604731</v>
      </c>
    </row>
    <row r="285" spans="1:14" ht="18" customHeight="1" x14ac:dyDescent="0.35">
      <c r="A285" s="284">
        <f t="shared" si="19"/>
        <v>279</v>
      </c>
      <c r="B285" s="284">
        <v>2</v>
      </c>
      <c r="C285" s="285" t="s">
        <v>2693</v>
      </c>
      <c r="D285" s="286">
        <f>SUM(сходові!N284)</f>
        <v>0</v>
      </c>
      <c r="E285" s="286">
        <f>SUM(прибудинкова!M284)</f>
        <v>0.45279734287492224</v>
      </c>
      <c r="F285" s="286">
        <f>'слюсарі х.в.'!P284+'слюсарі кан'!P284+зварювальник!L284+аварійки!J284</f>
        <v>0.25083679165101819</v>
      </c>
      <c r="G285" s="286">
        <f>'дератизація '!I284</f>
        <v>0</v>
      </c>
      <c r="H285" s="286">
        <f>SUM(димовенти!Q284)</f>
        <v>6.5009510003044349E-2</v>
      </c>
      <c r="I285" s="286">
        <f>'під зими'!L284+майстерні!L284+покрівлі!N284+маляри!L284</f>
        <v>0.37962035703961072</v>
      </c>
      <c r="J285" s="286">
        <f>електрики!P284</f>
        <v>8.4447889530964881E-2</v>
      </c>
      <c r="K285" s="287">
        <f t="shared" si="16"/>
        <v>1.2327118910995605</v>
      </c>
      <c r="L285" s="287">
        <v>1.4682817302663798E-2</v>
      </c>
      <c r="M285" s="287">
        <f t="shared" si="17"/>
        <v>1.2473947084022243</v>
      </c>
      <c r="N285" s="287">
        <f t="shared" si="18"/>
        <v>1.4968736500826691</v>
      </c>
    </row>
    <row r="286" spans="1:14" ht="18" customHeight="1" x14ac:dyDescent="0.35">
      <c r="A286" s="284">
        <f t="shared" si="19"/>
        <v>280</v>
      </c>
      <c r="B286" s="284">
        <v>2</v>
      </c>
      <c r="C286" s="285" t="s">
        <v>2694</v>
      </c>
      <c r="D286" s="286">
        <f>SUM(сходові!N285)</f>
        <v>0</v>
      </c>
      <c r="E286" s="286">
        <f>SUM(прибудинкова!M285)</f>
        <v>0.22866468582562102</v>
      </c>
      <c r="F286" s="286">
        <f>'слюсарі х.в.'!P285+'слюсарі кан'!P285+зварювальник!L285+аварійки!J285</f>
        <v>0.22535868484338906</v>
      </c>
      <c r="G286" s="286">
        <f>'дератизація '!I285</f>
        <v>0</v>
      </c>
      <c r="H286" s="286">
        <f>SUM(димовенти!Q285)</f>
        <v>2.7213210665806242E-2</v>
      </c>
      <c r="I286" s="286">
        <f>'під зими'!L285+майстерні!L285+покрівлі!N285+маляри!L285</f>
        <v>0.39516252798085905</v>
      </c>
      <c r="J286" s="286">
        <f>електрики!P285</f>
        <v>6.6102171688387987E-2</v>
      </c>
      <c r="K286" s="287">
        <f t="shared" si="16"/>
        <v>0.94250128100406327</v>
      </c>
      <c r="L286" s="287">
        <v>1.1103510416421991E-2</v>
      </c>
      <c r="M286" s="287">
        <f t="shared" si="17"/>
        <v>0.95360479142048526</v>
      </c>
      <c r="N286" s="287">
        <f t="shared" si="18"/>
        <v>1.1443257497045822</v>
      </c>
    </row>
    <row r="287" spans="1:14" ht="18" customHeight="1" x14ac:dyDescent="0.35">
      <c r="A287" s="284">
        <f t="shared" si="19"/>
        <v>281</v>
      </c>
      <c r="B287" s="284">
        <v>1</v>
      </c>
      <c r="C287" s="285" t="s">
        <v>2695</v>
      </c>
      <c r="D287" s="286">
        <f>SUM(сходові!N286)</f>
        <v>0</v>
      </c>
      <c r="E287" s="286">
        <f>SUM(прибудинкова!M286)</f>
        <v>0.485848551091703</v>
      </c>
      <c r="F287" s="286">
        <f>'слюсарі х.в.'!P286+'слюсарі кан'!P286+зварювальник!L286+аварійки!J286</f>
        <v>0.29815820785627967</v>
      </c>
      <c r="G287" s="286">
        <f>'дератизація '!I286</f>
        <v>0</v>
      </c>
      <c r="H287" s="286">
        <f>SUM(димовенти!Q286)</f>
        <v>3.4644717150715744E-2</v>
      </c>
      <c r="I287" s="286">
        <f>'під зими'!L286+майстерні!L286+покрівлі!N286+маляри!L286</f>
        <v>0.42127835446548034</v>
      </c>
      <c r="J287" s="286">
        <f>електрики!P286</f>
        <v>0.11852205980459438</v>
      </c>
      <c r="K287" s="287">
        <f t="shared" si="16"/>
        <v>1.3584518903687732</v>
      </c>
      <c r="L287" s="287">
        <v>1.615279144308901E-2</v>
      </c>
      <c r="M287" s="287">
        <f t="shared" si="17"/>
        <v>1.3746046818118622</v>
      </c>
      <c r="N287" s="287">
        <f t="shared" si="18"/>
        <v>1.6495256181742346</v>
      </c>
    </row>
    <row r="288" spans="1:14" ht="18" customHeight="1" x14ac:dyDescent="0.35">
      <c r="A288" s="284">
        <f t="shared" si="19"/>
        <v>282</v>
      </c>
      <c r="B288" s="284">
        <v>1</v>
      </c>
      <c r="C288" s="285" t="s">
        <v>2696</v>
      </c>
      <c r="D288" s="286">
        <f>SUM(сходові!N287)</f>
        <v>0</v>
      </c>
      <c r="E288" s="286">
        <f>SUM(прибудинкова!M287)</f>
        <v>0.58947403630862338</v>
      </c>
      <c r="F288" s="286">
        <f>'слюсарі х.в.'!P287+'слюсарі кан'!P287+зварювальник!L287+аварійки!J287</f>
        <v>0.32364101666999451</v>
      </c>
      <c r="G288" s="286">
        <f>'дератизація '!I287</f>
        <v>0</v>
      </c>
      <c r="H288" s="286">
        <f>SUM(димовенти!Q287)</f>
        <v>3.1266566307930323E-2</v>
      </c>
      <c r="I288" s="286">
        <f>'під зими'!L287+майстерні!L287+покрівлі!N287+маляри!L287</f>
        <v>0.45888945193266317</v>
      </c>
      <c r="J288" s="286">
        <f>електрики!P287</f>
        <v>0.13687116336486188</v>
      </c>
      <c r="K288" s="287">
        <f t="shared" si="16"/>
        <v>1.5401422345840732</v>
      </c>
      <c r="L288" s="287">
        <v>1.8354051932148008E-2</v>
      </c>
      <c r="M288" s="287">
        <f t="shared" si="17"/>
        <v>1.5584962865162213</v>
      </c>
      <c r="N288" s="287">
        <f t="shared" si="18"/>
        <v>1.8701955438194655</v>
      </c>
    </row>
    <row r="289" spans="1:14" ht="18" customHeight="1" x14ac:dyDescent="0.35">
      <c r="A289" s="284">
        <f t="shared" si="19"/>
        <v>283</v>
      </c>
      <c r="B289" s="284">
        <v>2</v>
      </c>
      <c r="C289" s="285" t="s">
        <v>2697</v>
      </c>
      <c r="D289" s="286">
        <f>SUM(сходові!N288)</f>
        <v>0</v>
      </c>
      <c r="E289" s="286">
        <f>SUM(прибудинкова!M288)</f>
        <v>0.35885577484364134</v>
      </c>
      <c r="F289" s="286">
        <f>'слюсарі х.в.'!P288+'слюсарі кан'!P288+зварювальник!L288+аварійки!J288</f>
        <v>0.30818600025781306</v>
      </c>
      <c r="G289" s="286">
        <f>'дератизація '!I288</f>
        <v>0</v>
      </c>
      <c r="H289" s="286">
        <f>SUM(димовенти!Q288)</f>
        <v>9.5115582552851699E-2</v>
      </c>
      <c r="I289" s="286">
        <f>'під зими'!L288+майстерні!L288+покрівлі!N288+маляри!L288</f>
        <v>0.42790515443595734</v>
      </c>
      <c r="J289" s="286">
        <f>електрики!P288</f>
        <v>0.12574265320941444</v>
      </c>
      <c r="K289" s="287">
        <f t="shared" si="16"/>
        <v>1.3158051652996776</v>
      </c>
      <c r="L289" s="287">
        <v>1.5526069652298524E-2</v>
      </c>
      <c r="M289" s="287">
        <f t="shared" si="17"/>
        <v>1.3313312349519761</v>
      </c>
      <c r="N289" s="287">
        <f t="shared" si="18"/>
        <v>1.5975974819423713</v>
      </c>
    </row>
    <row r="290" spans="1:14" ht="18" customHeight="1" x14ac:dyDescent="0.35">
      <c r="A290" s="284">
        <f t="shared" si="19"/>
        <v>284</v>
      </c>
      <c r="B290" s="284">
        <v>2</v>
      </c>
      <c r="C290" s="285" t="s">
        <v>2698</v>
      </c>
      <c r="D290" s="286">
        <f>SUM(сходові!N289)</f>
        <v>0</v>
      </c>
      <c r="E290" s="286">
        <f>SUM(прибудинкова!M289)</f>
        <v>0.76903972934472919</v>
      </c>
      <c r="F290" s="286">
        <f>'слюсарі х.в.'!P289+'слюсарі кан'!P289+зварювальник!L289+аварійки!J289</f>
        <v>0.2230483992245586</v>
      </c>
      <c r="G290" s="286">
        <f>'дератизація '!I289</f>
        <v>9.4017094017094013E-3</v>
      </c>
      <c r="H290" s="286">
        <f>SUM(димовенти!Q289)</f>
        <v>3.3429744698345941E-2</v>
      </c>
      <c r="I290" s="286">
        <f>'під зими'!L289+майстерні!L289+покрівлі!N289+маляри!L289</f>
        <v>0.35467826755564363</v>
      </c>
      <c r="J290" s="286">
        <f>електрики!P289</f>
        <v>6.4438631755109457E-2</v>
      </c>
      <c r="K290" s="287">
        <f t="shared" si="16"/>
        <v>1.4540364819800964</v>
      </c>
      <c r="L290" s="287">
        <v>1.769048466702694E-2</v>
      </c>
      <c r="M290" s="287">
        <f t="shared" si="17"/>
        <v>1.4717269666471233</v>
      </c>
      <c r="N290" s="287">
        <f t="shared" si="18"/>
        <v>1.766072359976548</v>
      </c>
    </row>
    <row r="291" spans="1:14" ht="18" customHeight="1" x14ac:dyDescent="0.35">
      <c r="A291" s="284">
        <f t="shared" si="19"/>
        <v>285</v>
      </c>
      <c r="B291" s="284">
        <v>3</v>
      </c>
      <c r="C291" s="285" t="s">
        <v>2699</v>
      </c>
      <c r="D291" s="286">
        <f>SUM(сходові!N290)</f>
        <v>1.2525097941423073</v>
      </c>
      <c r="E291" s="286">
        <f>SUM(прибудинкова!M290)</f>
        <v>0.71258136004857309</v>
      </c>
      <c r="F291" s="286">
        <f>'слюсарі х.в.'!P290+'слюсарі кан'!P290+зварювальник!L290+аварійки!J290</f>
        <v>0.24798847914500435</v>
      </c>
      <c r="G291" s="286">
        <f>'дератизація '!I290</f>
        <v>0</v>
      </c>
      <c r="H291" s="286">
        <f>SUM(димовенти!Q290)</f>
        <v>4.9364774112373278E-2</v>
      </c>
      <c r="I291" s="286">
        <f>'під зими'!L290+майстерні!L290+покрівлі!N290+маляри!L290</f>
        <v>0.32848723756233356</v>
      </c>
      <c r="J291" s="286">
        <f>електрики!P290</f>
        <v>8.239693896554981E-2</v>
      </c>
      <c r="K291" s="287">
        <f t="shared" si="16"/>
        <v>2.6733285839761409</v>
      </c>
      <c r="L291" s="287">
        <v>3.5224520928474723E-2</v>
      </c>
      <c r="M291" s="287">
        <f t="shared" si="17"/>
        <v>2.7085531049046159</v>
      </c>
      <c r="N291" s="287">
        <f t="shared" si="18"/>
        <v>3.2502637258855391</v>
      </c>
    </row>
    <row r="292" spans="1:14" ht="18" customHeight="1" x14ac:dyDescent="0.35">
      <c r="A292" s="284">
        <f t="shared" si="19"/>
        <v>286</v>
      </c>
      <c r="B292" s="284">
        <v>3</v>
      </c>
      <c r="C292" s="285" t="s">
        <v>2846</v>
      </c>
      <c r="D292" s="286">
        <f>SUM(сходові!N291)</f>
        <v>0.8169836162187647</v>
      </c>
      <c r="E292" s="286">
        <f>SUM(прибудинкова!M291)</f>
        <v>1.1447866483314999</v>
      </c>
      <c r="F292" s="286">
        <f>'слюсарі х.в.'!P291+'слюсарі кан'!P291+зварювальник!L291+аварійки!J291</f>
        <v>0.27178105393224383</v>
      </c>
      <c r="G292" s="286">
        <f>'дератизація '!I291</f>
        <v>0</v>
      </c>
      <c r="H292" s="286">
        <f>SUM(димовенти!Q291)</f>
        <v>5.1634061118237297E-2</v>
      </c>
      <c r="I292" s="286">
        <f>'під зими'!L291+майстерні!L291+покрівлі!N291+маляри!L291</f>
        <v>0.343546913901428</v>
      </c>
      <c r="J292" s="286">
        <f>електрики!P291</f>
        <v>9.9528975780169102E-2</v>
      </c>
      <c r="K292" s="287">
        <f t="shared" si="16"/>
        <v>2.728261269282342</v>
      </c>
      <c r="L292" s="287">
        <v>3.5275474649615113E-2</v>
      </c>
      <c r="M292" s="287">
        <f t="shared" si="17"/>
        <v>2.7635367439319571</v>
      </c>
      <c r="N292" s="287">
        <f t="shared" si="18"/>
        <v>3.3162440927183483</v>
      </c>
    </row>
    <row r="293" spans="1:14" ht="18" customHeight="1" x14ac:dyDescent="0.35">
      <c r="A293" s="284">
        <f t="shared" si="19"/>
        <v>287</v>
      </c>
      <c r="B293" s="284">
        <v>3</v>
      </c>
      <c r="C293" s="285" t="s">
        <v>2700</v>
      </c>
      <c r="D293" s="286">
        <f>SUM(сходові!N292)</f>
        <v>0.75645881412525362</v>
      </c>
      <c r="E293" s="286">
        <f>SUM(прибудинкова!M292)</f>
        <v>1.0468378097125868</v>
      </c>
      <c r="F293" s="286">
        <f>'слюсарі х.в.'!P292+'слюсарі кан'!P292+зварювальник!L292+аварійки!J292</f>
        <v>0.21138531690182469</v>
      </c>
      <c r="G293" s="286">
        <f>'дератизація '!I292</f>
        <v>0</v>
      </c>
      <c r="H293" s="286">
        <f>SUM(димовенти!Q292)</f>
        <v>2.9072944472545652E-2</v>
      </c>
      <c r="I293" s="286">
        <f>'під зими'!L292+майстерні!L292+покрівлі!N292+маляри!L292</f>
        <v>0.36120535425147926</v>
      </c>
      <c r="J293" s="286">
        <f>електрики!P292</f>
        <v>5.604053455412146E-2</v>
      </c>
      <c r="K293" s="287">
        <f t="shared" si="16"/>
        <v>2.4610007740178115</v>
      </c>
      <c r="L293" s="287">
        <v>3.191601309115577E-2</v>
      </c>
      <c r="M293" s="287">
        <f t="shared" si="17"/>
        <v>2.4929167871089675</v>
      </c>
      <c r="N293" s="287">
        <f t="shared" si="18"/>
        <v>2.991500144530761</v>
      </c>
    </row>
    <row r="294" spans="1:14" ht="18" customHeight="1" x14ac:dyDescent="0.35">
      <c r="A294" s="284">
        <f t="shared" si="19"/>
        <v>288</v>
      </c>
      <c r="B294" s="284">
        <v>3</v>
      </c>
      <c r="C294" s="285" t="s">
        <v>2701</v>
      </c>
      <c r="D294" s="286">
        <f>SUM(сходові!N293)</f>
        <v>1.1587719938726635</v>
      </c>
      <c r="E294" s="286">
        <f>SUM(прибудинкова!M293)</f>
        <v>1.0348719954278252</v>
      </c>
      <c r="F294" s="286">
        <f>'слюсарі х.в.'!P293+'слюсарі кан'!P293+зварювальник!L293+аварійки!J293</f>
        <v>0.25665862334603384</v>
      </c>
      <c r="G294" s="286">
        <f>'дератизація '!I293</f>
        <v>0</v>
      </c>
      <c r="H294" s="286">
        <f>SUM(димовенти!Q293)</f>
        <v>4.598500479080115E-2</v>
      </c>
      <c r="I294" s="286">
        <f>'під зими'!L293+майстерні!L293+покрівлі!N293+маляри!L293</f>
        <v>0.35397816822030326</v>
      </c>
      <c r="J294" s="286">
        <f>електрики!P293</f>
        <v>8.8639946751313231E-2</v>
      </c>
      <c r="K294" s="287">
        <f t="shared" si="16"/>
        <v>2.9389057324089394</v>
      </c>
      <c r="L294" s="287">
        <v>3.6560869144302455E-2</v>
      </c>
      <c r="M294" s="287">
        <f t="shared" si="17"/>
        <v>2.9754666015532418</v>
      </c>
      <c r="N294" s="287">
        <f t="shared" si="18"/>
        <v>3.5705599218638899</v>
      </c>
    </row>
    <row r="295" spans="1:14" ht="18" customHeight="1" x14ac:dyDescent="0.35">
      <c r="A295" s="284">
        <f t="shared" si="19"/>
        <v>289</v>
      </c>
      <c r="B295" s="284">
        <v>3</v>
      </c>
      <c r="C295" s="285" t="s">
        <v>2702</v>
      </c>
      <c r="D295" s="286">
        <f>SUM(сходові!N294)</f>
        <v>0.99157582823009738</v>
      </c>
      <c r="E295" s="286">
        <f>SUM(прибудинкова!M294)</f>
        <v>0.71478470367767633</v>
      </c>
      <c r="F295" s="286">
        <f>'слюсарі х.в.'!P294+'слюсарі кан'!P294+зварювальник!L294+аварійки!J294</f>
        <v>0.25128550595603266</v>
      </c>
      <c r="G295" s="286">
        <f>'дератизація '!I294</f>
        <v>0</v>
      </c>
      <c r="H295" s="286">
        <f>SUM(димовенти!Q294)</f>
        <v>4.39778510718929E-2</v>
      </c>
      <c r="I295" s="286">
        <f>'під зими'!L294+майстерні!L294+покрівлі!N294+маляри!L294</f>
        <v>0.34954048473560367</v>
      </c>
      <c r="J295" s="286">
        <f>електрики!P294</f>
        <v>8.4770989912554412E-2</v>
      </c>
      <c r="K295" s="287">
        <f t="shared" si="16"/>
        <v>2.4359353635838574</v>
      </c>
      <c r="L295" s="287">
        <v>3.0153698832946496E-2</v>
      </c>
      <c r="M295" s="287">
        <f t="shared" si="17"/>
        <v>2.4660890624168039</v>
      </c>
      <c r="N295" s="287">
        <f t="shared" si="18"/>
        <v>2.9593068749001645</v>
      </c>
    </row>
    <row r="296" spans="1:14" ht="18" customHeight="1" x14ac:dyDescent="0.35">
      <c r="A296" s="284">
        <f t="shared" si="19"/>
        <v>290</v>
      </c>
      <c r="B296" s="284">
        <v>3</v>
      </c>
      <c r="C296" s="285" t="s">
        <v>2703</v>
      </c>
      <c r="D296" s="286">
        <f>SUM(сходові!N295)</f>
        <v>1.1397803083247686</v>
      </c>
      <c r="E296" s="286">
        <f>SUM(прибудинкова!M295)</f>
        <v>0.91187857553956841</v>
      </c>
      <c r="F296" s="286">
        <f>'слюсарі х.в.'!P295+'слюсарі кан'!P295+зварювальник!L295+аварійки!J295</f>
        <v>0.26010663494756847</v>
      </c>
      <c r="G296" s="286">
        <f>'дератизація '!I295</f>
        <v>0</v>
      </c>
      <c r="H296" s="286">
        <f>SUM(димовенти!Q295)</f>
        <v>4.7273026028107026E-2</v>
      </c>
      <c r="I296" s="286">
        <f>'під зими'!L295+майстерні!L295+покрівлі!N295+маляри!L295</f>
        <v>0.34542859047441066</v>
      </c>
      <c r="J296" s="286">
        <f>електрики!P295</f>
        <v>9.1122715523628176E-2</v>
      </c>
      <c r="K296" s="287">
        <f t="shared" si="16"/>
        <v>2.7955898508380517</v>
      </c>
      <c r="L296" s="287">
        <v>3.4734273360047307E-2</v>
      </c>
      <c r="M296" s="287">
        <f t="shared" si="17"/>
        <v>2.830324124198099</v>
      </c>
      <c r="N296" s="287">
        <f t="shared" si="18"/>
        <v>3.3963889490377186</v>
      </c>
    </row>
    <row r="297" spans="1:14" ht="18" customHeight="1" x14ac:dyDescent="0.35">
      <c r="A297" s="284">
        <f t="shared" si="19"/>
        <v>291</v>
      </c>
      <c r="B297" s="284">
        <v>3</v>
      </c>
      <c r="C297" s="285" t="s">
        <v>2704</v>
      </c>
      <c r="D297" s="286">
        <f>SUM(сходові!N296)</f>
        <v>0.53303527874129275</v>
      </c>
      <c r="E297" s="286">
        <f>SUM(прибудинкова!M296)</f>
        <v>0.38698550659472419</v>
      </c>
      <c r="F297" s="286">
        <f>'слюсарі х.в.'!P296+'слюсарі кан'!P296+зварювальник!L296+аварійки!J296</f>
        <v>0.2371319452016406</v>
      </c>
      <c r="G297" s="286">
        <f>'дератизація '!I296</f>
        <v>0</v>
      </c>
      <c r="H297" s="286">
        <f>SUM(димовенти!Q296)</f>
        <v>3.8690720707528076E-2</v>
      </c>
      <c r="I297" s="286">
        <f>'під зими'!L296+майстерні!L296+покрівлі!N296+маляри!L296</f>
        <v>0.32781397683158608</v>
      </c>
      <c r="J297" s="286">
        <f>електрики!P296</f>
        <v>7.4579603479159956E-2</v>
      </c>
      <c r="K297" s="287">
        <f t="shared" si="16"/>
        <v>1.5982370315559313</v>
      </c>
      <c r="L297" s="287">
        <v>1.9504229758138147E-2</v>
      </c>
      <c r="M297" s="287">
        <f t="shared" si="17"/>
        <v>1.6177412613140696</v>
      </c>
      <c r="N297" s="287">
        <f t="shared" si="18"/>
        <v>1.9412895135768835</v>
      </c>
    </row>
    <row r="298" spans="1:14" ht="18" customHeight="1" x14ac:dyDescent="0.35">
      <c r="A298" s="284">
        <f t="shared" si="19"/>
        <v>292</v>
      </c>
      <c r="B298" s="284">
        <v>3</v>
      </c>
      <c r="C298" s="285" t="s">
        <v>2705</v>
      </c>
      <c r="D298" s="286">
        <f>SUM(сходові!N297)</f>
        <v>1.1674561208137098</v>
      </c>
      <c r="E298" s="286">
        <f>SUM(прибудинкова!M297)</f>
        <v>0.64484697802197799</v>
      </c>
      <c r="F298" s="286">
        <f>'слюсарі х.в.'!P297+'слюсарі кан'!P297+зварювальник!L297+аварійки!J297</f>
        <v>0.20259334207972243</v>
      </c>
      <c r="G298" s="286">
        <f>'дератизація '!I297</f>
        <v>0</v>
      </c>
      <c r="H298" s="286">
        <f>SUM(димовенти!Q297)</f>
        <v>2.5788660195866866E-2</v>
      </c>
      <c r="I298" s="286">
        <f>'під зими'!L297+майстерні!L297+покрівлі!N297+маляри!L297</f>
        <v>0.80432057795046563</v>
      </c>
      <c r="J298" s="286">
        <f>електрики!P297</f>
        <v>4.9709801639655875E-2</v>
      </c>
      <c r="K298" s="287">
        <f t="shared" si="16"/>
        <v>2.8947154807013984</v>
      </c>
      <c r="L298" s="287">
        <v>3.5535650561220766E-2</v>
      </c>
      <c r="M298" s="287">
        <f t="shared" si="17"/>
        <v>2.9302511312626192</v>
      </c>
      <c r="N298" s="287">
        <f t="shared" si="18"/>
        <v>3.5163013575151427</v>
      </c>
    </row>
    <row r="299" spans="1:14" ht="18" customHeight="1" x14ac:dyDescent="0.35">
      <c r="A299" s="284">
        <f t="shared" si="19"/>
        <v>293</v>
      </c>
      <c r="B299" s="284">
        <v>3</v>
      </c>
      <c r="C299" s="285" t="s">
        <v>2706</v>
      </c>
      <c r="D299" s="286">
        <f>SUM(сходові!N298)</f>
        <v>0.7771528360374621</v>
      </c>
      <c r="E299" s="286">
        <f>SUM(прибудинкова!M298)</f>
        <v>1.4304527977839336</v>
      </c>
      <c r="F299" s="286">
        <f>'слюсарі х.в.'!P298+'слюсарі кан'!P298+зварювальник!L298+аварійки!J298</f>
        <v>0.30758133101944085</v>
      </c>
      <c r="G299" s="286">
        <f>'дератизація '!I298</f>
        <v>0</v>
      </c>
      <c r="H299" s="286">
        <f>SUM(димовенти!Q298)</f>
        <v>6.5007425978500968E-2</v>
      </c>
      <c r="I299" s="286">
        <f>'під зими'!L298+майстерні!L298+покрівлі!N298+маляри!L298</f>
        <v>0.42782617575218262</v>
      </c>
      <c r="J299" s="286">
        <f>електрики!P298</f>
        <v>0.12530725621076688</v>
      </c>
      <c r="K299" s="287">
        <f t="shared" si="16"/>
        <v>3.1333278227822872</v>
      </c>
      <c r="L299" s="287">
        <v>3.8799231133567869E-2</v>
      </c>
      <c r="M299" s="287">
        <f t="shared" si="17"/>
        <v>3.172127053915855</v>
      </c>
      <c r="N299" s="287">
        <f t="shared" si="18"/>
        <v>3.8065524646990259</v>
      </c>
    </row>
    <row r="300" spans="1:14" ht="18" customHeight="1" x14ac:dyDescent="0.35">
      <c r="A300" s="284">
        <f t="shared" si="19"/>
        <v>294</v>
      </c>
      <c r="B300" s="284">
        <v>2</v>
      </c>
      <c r="C300" s="285" t="s">
        <v>2707</v>
      </c>
      <c r="D300" s="286">
        <f>SUM(сходові!N299)</f>
        <v>0</v>
      </c>
      <c r="E300" s="286">
        <f>SUM(прибудинкова!M299)</f>
        <v>1.4762346772688719</v>
      </c>
      <c r="F300" s="286">
        <f>'слюсарі х.в.'!P299+'слюсарі кан'!P299+зварювальник!L299+аварійки!J299</f>
        <v>0.29341145362067922</v>
      </c>
      <c r="G300" s="286">
        <f>'дератизація '!I299</f>
        <v>0</v>
      </c>
      <c r="H300" s="286">
        <f>SUM(димовенти!Q299)</f>
        <v>5.9714200453533969E-2</v>
      </c>
      <c r="I300" s="286">
        <f>'під зими'!L299+майстерні!L299+покрівлі!N299+маляри!L299</f>
        <v>0.30440414197513987</v>
      </c>
      <c r="J300" s="286">
        <f>електрики!P299</f>
        <v>0.11510412084500471</v>
      </c>
      <c r="K300" s="287">
        <f t="shared" si="16"/>
        <v>2.2488685941632296</v>
      </c>
      <c r="L300" s="287">
        <v>2.7669779575457132E-2</v>
      </c>
      <c r="M300" s="287">
        <f t="shared" si="17"/>
        <v>2.2765383737386866</v>
      </c>
      <c r="N300" s="287">
        <f t="shared" si="18"/>
        <v>2.7318460484864238</v>
      </c>
    </row>
    <row r="301" spans="1:14" ht="18" customHeight="1" x14ac:dyDescent="0.35">
      <c r="A301" s="284">
        <f t="shared" si="19"/>
        <v>295</v>
      </c>
      <c r="B301" s="284">
        <v>2</v>
      </c>
      <c r="C301" s="285" t="s">
        <v>2708</v>
      </c>
      <c r="D301" s="286">
        <f>SUM(сходові!N300)</f>
        <v>0</v>
      </c>
      <c r="E301" s="286">
        <f>SUM(прибудинкова!M300)</f>
        <v>1.2834135155916273</v>
      </c>
      <c r="F301" s="286">
        <f>'слюсарі х.в.'!P300+'слюсарі кан'!P300+зварювальник!L300+аварійки!J300</f>
        <v>0.24090070107378692</v>
      </c>
      <c r="G301" s="286">
        <f>'дератизація '!I300</f>
        <v>0</v>
      </c>
      <c r="H301" s="286">
        <f>SUM(димовенти!Q300)</f>
        <v>4.0098557502330365E-2</v>
      </c>
      <c r="I301" s="286">
        <f>'під зими'!L300+майстерні!L300+покрівлі!N300+маляри!L300</f>
        <v>0.42650390158556883</v>
      </c>
      <c r="J301" s="286">
        <f>електрики!P300</f>
        <v>7.7293326769904913E-2</v>
      </c>
      <c r="K301" s="287">
        <f t="shared" si="16"/>
        <v>2.0682100025232182</v>
      </c>
      <c r="L301" s="287">
        <v>2.5331767471367117E-2</v>
      </c>
      <c r="M301" s="287">
        <f t="shared" si="17"/>
        <v>2.0935417699945855</v>
      </c>
      <c r="N301" s="287">
        <f t="shared" si="18"/>
        <v>2.5122501239935024</v>
      </c>
    </row>
    <row r="302" spans="1:14" ht="18" customHeight="1" x14ac:dyDescent="0.35">
      <c r="A302" s="284">
        <f t="shared" si="19"/>
        <v>296</v>
      </c>
      <c r="B302" s="284">
        <v>2</v>
      </c>
      <c r="C302" s="285" t="s">
        <v>2709</v>
      </c>
      <c r="D302" s="286">
        <f>SUM(сходові!N301)</f>
        <v>0</v>
      </c>
      <c r="E302" s="286">
        <f>SUM(прибудинкова!M301)</f>
        <v>0.83283091761827088</v>
      </c>
      <c r="F302" s="286">
        <f>'слюсарі х.в.'!P301+'слюсарі кан'!P301+зварювальник!L301+аварійки!J301</f>
        <v>0.24885184483268316</v>
      </c>
      <c r="G302" s="286">
        <f>'дератизація '!I301</f>
        <v>0</v>
      </c>
      <c r="H302" s="286">
        <f>SUM(димовенти!Q301)</f>
        <v>4.3068745310797234E-2</v>
      </c>
      <c r="I302" s="286">
        <f>'під зими'!L301+майстерні!L301+покрівлі!N301+маляри!L301</f>
        <v>0.33703315335753425</v>
      </c>
      <c r="J302" s="286">
        <f>електрики!P301</f>
        <v>8.3018612444694467E-2</v>
      </c>
      <c r="K302" s="287">
        <f t="shared" si="16"/>
        <v>1.5448032735639798</v>
      </c>
      <c r="L302" s="287">
        <v>1.8752664580336753E-2</v>
      </c>
      <c r="M302" s="287">
        <f t="shared" si="17"/>
        <v>1.5635559381443165</v>
      </c>
      <c r="N302" s="287">
        <f t="shared" si="18"/>
        <v>1.8762671257731798</v>
      </c>
    </row>
    <row r="303" spans="1:14" ht="18" customHeight="1" x14ac:dyDescent="0.35">
      <c r="A303" s="284">
        <f t="shared" si="19"/>
        <v>297</v>
      </c>
      <c r="B303" s="284">
        <v>2</v>
      </c>
      <c r="C303" s="285" t="s">
        <v>2710</v>
      </c>
      <c r="D303" s="286">
        <f>SUM(сходові!N302)</f>
        <v>0</v>
      </c>
      <c r="E303" s="286">
        <f>SUM(прибудинкова!M302)</f>
        <v>1.4134857481751826</v>
      </c>
      <c r="F303" s="286">
        <f>'слюсарі х.в.'!P302+'слюсарі кан'!P302+зварювальник!L302+аварійки!J302</f>
        <v>0.2711252488642466</v>
      </c>
      <c r="G303" s="286">
        <f>'дератизація '!I302</f>
        <v>3.9963503649635039E-3</v>
      </c>
      <c r="H303" s="286">
        <f>SUM(димовенти!Q302)</f>
        <v>5.1389081996143469E-2</v>
      </c>
      <c r="I303" s="286">
        <f>'під зими'!L302+майстерні!L302+покрівлі!N302+маляри!L302</f>
        <v>0.42667102959326558</v>
      </c>
      <c r="J303" s="286">
        <f>електрики!P302</f>
        <v>9.9056758011869014E-2</v>
      </c>
      <c r="K303" s="287">
        <f t="shared" si="16"/>
        <v>2.2657242170056708</v>
      </c>
      <c r="L303" s="287">
        <v>2.7782886273178709E-2</v>
      </c>
      <c r="M303" s="287">
        <f t="shared" si="17"/>
        <v>2.2935071032788494</v>
      </c>
      <c r="N303" s="287">
        <f t="shared" si="18"/>
        <v>2.7522085239346192</v>
      </c>
    </row>
    <row r="304" spans="1:14" ht="18" customHeight="1" x14ac:dyDescent="0.35">
      <c r="A304" s="284">
        <f t="shared" si="19"/>
        <v>298</v>
      </c>
      <c r="B304" s="284">
        <v>2</v>
      </c>
      <c r="C304" s="285" t="s">
        <v>2711</v>
      </c>
      <c r="D304" s="286">
        <f>SUM(сходові!N303)</f>
        <v>0</v>
      </c>
      <c r="E304" s="286">
        <f>SUM(прибудинкова!M303)</f>
        <v>0.28157122218358827</v>
      </c>
      <c r="F304" s="286">
        <f>'слюсарі х.в.'!P303+'слюсарі кан'!P303+зварювальник!L303+аварійки!J303</f>
        <v>0.22093248145662092</v>
      </c>
      <c r="G304" s="286">
        <f>'дератизація '!I303</f>
        <v>0</v>
      </c>
      <c r="H304" s="286">
        <f>SUM(димовенти!Q303)</f>
        <v>3.2639333488510218E-2</v>
      </c>
      <c r="I304" s="286">
        <f>'під зими'!L303+майстерні!L303+покрівлі!N303+маляри!L303</f>
        <v>0.39813206008790925</v>
      </c>
      <c r="J304" s="286">
        <f>електрики!P303</f>
        <v>6.2915047972304378E-2</v>
      </c>
      <c r="K304" s="287">
        <f t="shared" si="16"/>
        <v>0.99619014518893301</v>
      </c>
      <c r="L304" s="287">
        <v>1.1740824677466621E-2</v>
      </c>
      <c r="M304" s="287">
        <f t="shared" si="17"/>
        <v>1.0079309698663996</v>
      </c>
      <c r="N304" s="287">
        <f t="shared" si="18"/>
        <v>1.2095171638396796</v>
      </c>
    </row>
    <row r="305" spans="1:14" ht="18" customHeight="1" x14ac:dyDescent="0.35">
      <c r="A305" s="284">
        <f t="shared" si="19"/>
        <v>299</v>
      </c>
      <c r="B305" s="284">
        <v>2</v>
      </c>
      <c r="C305" s="285" t="s">
        <v>2712</v>
      </c>
      <c r="D305" s="286">
        <f>SUM(сходові!N304)</f>
        <v>0</v>
      </c>
      <c r="E305" s="286">
        <f>SUM(прибудинкова!M304)</f>
        <v>1.3857306753778338</v>
      </c>
      <c r="F305" s="286">
        <f>'слюсарі х.в.'!P304+'слюсарі кан'!P304+зварювальник!L304+аварійки!J304</f>
        <v>0.25718511051958048</v>
      </c>
      <c r="G305" s="286">
        <f>'дератизація '!I304</f>
        <v>3.0698992443324935E-3</v>
      </c>
      <c r="H305" s="286">
        <f>SUM(димовенти!Q304)</f>
        <v>4.6181676594456177E-2</v>
      </c>
      <c r="I305" s="286">
        <f>'під зими'!L304+майстерні!L304+покрівлі!N304+маляри!L304</f>
        <v>0.35885500165062512</v>
      </c>
      <c r="J305" s="286">
        <f>електрики!P304</f>
        <v>8.9019048118873664E-2</v>
      </c>
      <c r="K305" s="287">
        <f t="shared" si="16"/>
        <v>2.1400414115057016</v>
      </c>
      <c r="L305" s="287">
        <v>2.6301539927768625E-2</v>
      </c>
      <c r="M305" s="287">
        <f t="shared" si="17"/>
        <v>2.16634295143347</v>
      </c>
      <c r="N305" s="287">
        <f t="shared" si="18"/>
        <v>2.5996115417201637</v>
      </c>
    </row>
    <row r="306" spans="1:14" ht="18" customHeight="1" x14ac:dyDescent="0.35">
      <c r="A306" s="284">
        <f t="shared" si="19"/>
        <v>300</v>
      </c>
      <c r="B306" s="284">
        <v>2</v>
      </c>
      <c r="C306" s="285" t="s">
        <v>2713</v>
      </c>
      <c r="D306" s="286">
        <f>SUM(сходові!N305)</f>
        <v>0</v>
      </c>
      <c r="E306" s="286">
        <f>SUM(прибудинкова!M305)</f>
        <v>1.3013462217659135</v>
      </c>
      <c r="F306" s="286">
        <f>'слюсарі х.в.'!P305+'слюсарі кан'!P305+зварювальник!L305+аварійки!J305</f>
        <v>0.21418200349731475</v>
      </c>
      <c r="G306" s="286">
        <f>'дератизація '!I305</f>
        <v>0</v>
      </c>
      <c r="H306" s="286">
        <f>SUM(димовенти!Q305)</f>
        <v>3.0117660136343493E-2</v>
      </c>
      <c r="I306" s="286">
        <f>'під зими'!L305+майстерні!L305+покрівлі!N305+маляри!L305</f>
        <v>0.37527033390665238</v>
      </c>
      <c r="J306" s="286">
        <f>електрики!P305</f>
        <v>5.805431146315046E-2</v>
      </c>
      <c r="K306" s="287">
        <f t="shared" si="16"/>
        <v>1.9789705307693746</v>
      </c>
      <c r="L306" s="287">
        <v>2.4325752181023286E-2</v>
      </c>
      <c r="M306" s="287">
        <f t="shared" si="17"/>
        <v>2.003296282950398</v>
      </c>
      <c r="N306" s="287">
        <f t="shared" si="18"/>
        <v>2.4039555395404775</v>
      </c>
    </row>
    <row r="307" spans="1:14" ht="18" customHeight="1" x14ac:dyDescent="0.35">
      <c r="A307" s="284">
        <f t="shared" si="19"/>
        <v>301</v>
      </c>
      <c r="B307" s="284">
        <v>2</v>
      </c>
      <c r="C307" s="285" t="s">
        <v>2714</v>
      </c>
      <c r="D307" s="286">
        <f>SUM(сходові!N306)</f>
        <v>0</v>
      </c>
      <c r="E307" s="286">
        <f>SUM(прибудинкова!M306)</f>
        <v>1.4589574202420239</v>
      </c>
      <c r="F307" s="286">
        <f>'слюсарі х.в.'!P306+'слюсарі кан'!P306+зварювальник!L306+аварійки!J306</f>
        <v>0.34089281879041561</v>
      </c>
      <c r="G307" s="286">
        <f>'дератизація '!I306</f>
        <v>3.0940594059405938E-3</v>
      </c>
      <c r="H307" s="286">
        <f>SUM(димовенти!Q306)</f>
        <v>7.7451091677355935E-2</v>
      </c>
      <c r="I307" s="286">
        <f>'під зими'!L306+майстерні!L306+покрівлі!N306+маляри!L306</f>
        <v>0.46280103947812373</v>
      </c>
      <c r="J307" s="286">
        <f>електрики!P306</f>
        <v>0.14929346367025362</v>
      </c>
      <c r="K307" s="287">
        <f t="shared" si="16"/>
        <v>2.4924898932641133</v>
      </c>
      <c r="L307" s="287">
        <v>3.045753160947573E-2</v>
      </c>
      <c r="M307" s="287">
        <f t="shared" si="17"/>
        <v>2.522947424873589</v>
      </c>
      <c r="N307" s="287">
        <f t="shared" si="18"/>
        <v>3.0275369098483069</v>
      </c>
    </row>
    <row r="308" spans="1:14" ht="18" customHeight="1" x14ac:dyDescent="0.35">
      <c r="A308" s="284">
        <f t="shared" si="19"/>
        <v>302</v>
      </c>
      <c r="B308" s="284">
        <v>3</v>
      </c>
      <c r="C308" s="285" t="s">
        <v>2715</v>
      </c>
      <c r="D308" s="286">
        <f>SUM(сходові!N307)</f>
        <v>1.0696781165729881</v>
      </c>
      <c r="E308" s="286">
        <f>SUM(прибудинкова!M307)</f>
        <v>1.1210394132362975</v>
      </c>
      <c r="F308" s="286">
        <f>'слюсарі х.в.'!P307+'слюсарі кан'!P307+зварювальник!L307+аварійки!J307</f>
        <v>0.2192831474900574</v>
      </c>
      <c r="G308" s="286">
        <f>'дератизація '!I307</f>
        <v>3.8549010689106211E-3</v>
      </c>
      <c r="H308" s="286">
        <f>SUM(димовенти!Q307)</f>
        <v>4.7139951245910888E-2</v>
      </c>
      <c r="I308" s="286">
        <f>'під зими'!L307+майстерні!L307+покрівлі!N307+маляри!L307</f>
        <v>0.38013356621718614</v>
      </c>
      <c r="J308" s="286">
        <f>електрики!P307</f>
        <v>6.1727431647150582E-2</v>
      </c>
      <c r="K308" s="287">
        <f t="shared" si="16"/>
        <v>2.9028565274785016</v>
      </c>
      <c r="L308" s="287">
        <v>3.6141276506687969E-2</v>
      </c>
      <c r="M308" s="287">
        <f t="shared" si="17"/>
        <v>2.9389978039851896</v>
      </c>
      <c r="N308" s="287">
        <f t="shared" si="18"/>
        <v>3.5267973647822273</v>
      </c>
    </row>
    <row r="309" spans="1:14" ht="18" customHeight="1" x14ac:dyDescent="0.35">
      <c r="A309" s="284">
        <f t="shared" si="19"/>
        <v>303</v>
      </c>
      <c r="B309" s="284">
        <v>4</v>
      </c>
      <c r="C309" s="285" t="s">
        <v>2716</v>
      </c>
      <c r="D309" s="286">
        <f>SUM(сходові!N308)</f>
        <v>0.83959447739209636</v>
      </c>
      <c r="E309" s="286">
        <f>SUM(прибудинкова!M308)</f>
        <v>1.3374603988603988</v>
      </c>
      <c r="F309" s="286">
        <f>'слюсарі х.в.'!P308+'слюсарі кан'!P308+зварювальник!L308+аварійки!J308</f>
        <v>0.33810809566426214</v>
      </c>
      <c r="G309" s="286">
        <f>'дератизація '!I308</f>
        <v>0</v>
      </c>
      <c r="H309" s="286">
        <f>SUM(димовенти!Q308)</f>
        <v>5.4105234805728174E-2</v>
      </c>
      <c r="I309" s="286">
        <f>'під зими'!L308+майстерні!L308+покрівлі!N308+маляри!L308</f>
        <v>0.32379505192160374</v>
      </c>
      <c r="J309" s="286">
        <f>електрики!P308</f>
        <v>0.14728830115453592</v>
      </c>
      <c r="K309" s="287">
        <f t="shared" si="16"/>
        <v>3.040351559798625</v>
      </c>
      <c r="L309" s="287">
        <v>3.7659645396805441E-2</v>
      </c>
      <c r="M309" s="287">
        <f t="shared" si="17"/>
        <v>3.0780112051954305</v>
      </c>
      <c r="N309" s="287">
        <f t="shared" si="18"/>
        <v>3.6936134462345165</v>
      </c>
    </row>
    <row r="310" spans="1:14" ht="18" customHeight="1" x14ac:dyDescent="0.35">
      <c r="A310" s="284">
        <f t="shared" si="19"/>
        <v>304</v>
      </c>
      <c r="B310" s="284">
        <v>3</v>
      </c>
      <c r="C310" s="285" t="s">
        <v>2717</v>
      </c>
      <c r="D310" s="286">
        <f>SUM(сходові!N309)</f>
        <v>1.7154957429957427</v>
      </c>
      <c r="E310" s="286">
        <f>SUM(прибудинкова!M309)</f>
        <v>0.24399615384615386</v>
      </c>
      <c r="F310" s="286">
        <f>'слюсарі х.в.'!P309+'слюсарі кан'!P309+зварювальник!L309+аварійки!J309</f>
        <v>0.329469980315936</v>
      </c>
      <c r="G310" s="286">
        <f>'дератизація '!I309</f>
        <v>0</v>
      </c>
      <c r="H310" s="286">
        <f>SUM(димовенти!Q309)</f>
        <v>2.4972017275201278E-2</v>
      </c>
      <c r="I310" s="286">
        <f>'під зими'!L309+майстерні!L309+покрівлі!N309+маляри!L309</f>
        <v>0.33563576574323717</v>
      </c>
      <c r="J310" s="286">
        <f>електрики!P309</f>
        <v>0.14106835600442882</v>
      </c>
      <c r="K310" s="287">
        <f t="shared" si="16"/>
        <v>2.7906380161806998</v>
      </c>
      <c r="L310" s="287">
        <v>3.4565034166902819E-2</v>
      </c>
      <c r="M310" s="287">
        <f t="shared" si="17"/>
        <v>2.8252030503476027</v>
      </c>
      <c r="N310" s="287">
        <f t="shared" si="18"/>
        <v>3.3902436604171231</v>
      </c>
    </row>
    <row r="311" spans="1:14" ht="18" customHeight="1" x14ac:dyDescent="0.35">
      <c r="A311" s="284">
        <f t="shared" si="19"/>
        <v>305</v>
      </c>
      <c r="B311" s="284">
        <v>9</v>
      </c>
      <c r="C311" s="285" t="s">
        <v>2718</v>
      </c>
      <c r="D311" s="286">
        <f>SUM(сходові!N310)</f>
        <v>0.71830077101932077</v>
      </c>
      <c r="E311" s="286">
        <f>SUM(прибудинкова!M310)</f>
        <v>1.43295548362055</v>
      </c>
      <c r="F311" s="286">
        <f>'слюсарі х.в.'!P310+'слюсарі кан'!P310+'слюсарі ц.о.'!P180+зварювальник!L310+аварійки!J310</f>
        <v>0.44310785655797347</v>
      </c>
      <c r="G311" s="286">
        <f>'дератизація '!I310</f>
        <v>5.0025813696709786E-3</v>
      </c>
      <c r="H311" s="286">
        <f>SUM(димовенти!Q310)</f>
        <v>3.9796265305289284E-2</v>
      </c>
      <c r="I311" s="286">
        <f>'під зими'!L310+майстерні!L310+покрівлі!N310+маляри!L310</f>
        <v>0.26736821192397808</v>
      </c>
      <c r="J311" s="286">
        <f>електрики!P310</f>
        <v>7.6710633251203392E-2</v>
      </c>
      <c r="K311" s="287">
        <f t="shared" si="16"/>
        <v>2.9832418030479859</v>
      </c>
      <c r="L311" s="287">
        <v>3.6093284567665807E-2</v>
      </c>
      <c r="M311" s="287">
        <f t="shared" si="17"/>
        <v>3.0193350876156515</v>
      </c>
      <c r="N311" s="287">
        <f t="shared" si="18"/>
        <v>3.6232021051387817</v>
      </c>
    </row>
    <row r="312" spans="1:14" ht="18" customHeight="1" x14ac:dyDescent="0.35">
      <c r="A312" s="284">
        <f t="shared" si="19"/>
        <v>306</v>
      </c>
      <c r="B312" s="284">
        <v>1</v>
      </c>
      <c r="C312" s="285" t="s">
        <v>2719</v>
      </c>
      <c r="D312" s="286">
        <f>SUM(сходові!N311)</f>
        <v>0</v>
      </c>
      <c r="E312" s="286">
        <f>SUM(прибудинкова!M311)</f>
        <v>1.0498291464778233</v>
      </c>
      <c r="F312" s="286">
        <f>'слюсарі х.в.'!P311+'слюсарі кан'!P311+зварювальник!L311+аварійки!J311</f>
        <v>0.27404785799766279</v>
      </c>
      <c r="G312" s="286">
        <f>'дератизація '!I311</f>
        <v>0</v>
      </c>
      <c r="H312" s="286">
        <f>SUM(димовенти!Q311)</f>
        <v>5.2480836626698883E-2</v>
      </c>
      <c r="I312" s="286">
        <f>'під зими'!L311+майстерні!L311+покрівлі!N311+маляри!L311</f>
        <v>0.40045925706266455</v>
      </c>
      <c r="J312" s="286">
        <f>електрики!P311</f>
        <v>0.10116120646758148</v>
      </c>
      <c r="K312" s="287">
        <f t="shared" si="16"/>
        <v>1.8779783046324312</v>
      </c>
      <c r="L312" s="287">
        <v>2.2858464304001402E-2</v>
      </c>
      <c r="M312" s="287">
        <f t="shared" si="17"/>
        <v>1.9008367689364327</v>
      </c>
      <c r="N312" s="287">
        <f t="shared" si="18"/>
        <v>2.281004122723719</v>
      </c>
    </row>
    <row r="313" spans="1:14" ht="18" customHeight="1" x14ac:dyDescent="0.35">
      <c r="A313" s="284">
        <f t="shared" si="19"/>
        <v>307</v>
      </c>
      <c r="B313" s="284">
        <v>9</v>
      </c>
      <c r="C313" s="285" t="s">
        <v>2720</v>
      </c>
      <c r="D313" s="286">
        <f>SUM(сходові!N312)</f>
        <v>0.93763886108210182</v>
      </c>
      <c r="E313" s="286">
        <f>SUM(прибудинкова!M312)</f>
        <v>1.2569276888186054</v>
      </c>
      <c r="F313" s="286">
        <f>'слюсарі х.в.'!P312+'слюсарі кан'!P312+'слюсарі ц.о.'!P181+зварювальник!L312+аварійки!J312</f>
        <v>0.4674493582209801</v>
      </c>
      <c r="G313" s="286">
        <f>'дератизація '!I312</f>
        <v>5.2022177190257941E-3</v>
      </c>
      <c r="H313" s="286">
        <f>SUM(димовенти!Q312)</f>
        <v>4.7778032719606761E-2</v>
      </c>
      <c r="I313" s="286">
        <f>'під зими'!L312+майстерні!L312+покрівлі!N312+маляри!L312</f>
        <v>0.27698005163074058</v>
      </c>
      <c r="J313" s="286">
        <f>електрики!P312</f>
        <v>9.4187513331164763E-2</v>
      </c>
      <c r="K313" s="287">
        <f t="shared" si="16"/>
        <v>3.0861637235222252</v>
      </c>
      <c r="L313" s="287">
        <v>3.7990196911077856E-2</v>
      </c>
      <c r="M313" s="287">
        <f t="shared" si="17"/>
        <v>3.1241539204333031</v>
      </c>
      <c r="N313" s="287">
        <f t="shared" si="18"/>
        <v>3.7489847045199634</v>
      </c>
    </row>
    <row r="314" spans="1:14" ht="18" customHeight="1" x14ac:dyDescent="0.35">
      <c r="A314" s="284">
        <f t="shared" si="19"/>
        <v>308</v>
      </c>
      <c r="B314" s="284">
        <v>3</v>
      </c>
      <c r="C314" s="285" t="s">
        <v>2847</v>
      </c>
      <c r="D314" s="286">
        <f>SUM(сходові!N313)</f>
        <v>0.81207010075763497</v>
      </c>
      <c r="E314" s="286">
        <f>SUM(прибудинкова!M313)</f>
        <v>1.2191803444505194</v>
      </c>
      <c r="F314" s="286">
        <f>'слюсарі х.в.'!P313+'слюсарі кан'!P313+'слюсарі ц.о.'!P182+зварювальник!L313+аварійки!J313</f>
        <v>0.42587885628541611</v>
      </c>
      <c r="G314" s="286">
        <f>'дератизація '!I313</f>
        <v>1.0497539639147074E-3</v>
      </c>
      <c r="H314" s="286">
        <f>SUM(димовенти!Q313)</f>
        <v>3.3360289788639148E-2</v>
      </c>
      <c r="I314" s="286">
        <f>'під зими'!L313+майстерні!L313+покрівлі!N313+маляри!L313</f>
        <v>0.33355554317667652</v>
      </c>
      <c r="J314" s="286">
        <f>електрики!P313</f>
        <v>6.4304751601654359E-2</v>
      </c>
      <c r="K314" s="287">
        <f t="shared" si="16"/>
        <v>2.8893996400244553</v>
      </c>
      <c r="L314" s="287">
        <v>3.4850960530190545E-2</v>
      </c>
      <c r="M314" s="287">
        <f t="shared" si="17"/>
        <v>2.9242506005546458</v>
      </c>
      <c r="N314" s="287">
        <f t="shared" si="18"/>
        <v>3.5091007206655749</v>
      </c>
    </row>
    <row r="315" spans="1:14" ht="18" customHeight="1" x14ac:dyDescent="0.35">
      <c r="A315" s="284">
        <f t="shared" si="19"/>
        <v>309</v>
      </c>
      <c r="B315" s="284">
        <v>3</v>
      </c>
      <c r="C315" s="285" t="s">
        <v>2848</v>
      </c>
      <c r="D315" s="286">
        <f>SUM(сходові!N314)</f>
        <v>0.74896687725566757</v>
      </c>
      <c r="E315" s="286">
        <f>SUM(прибудинкова!M314)</f>
        <v>1.0534245726387981</v>
      </c>
      <c r="F315" s="286">
        <f>'слюсарі х.в.'!P314+'слюсарі кан'!P314+'слюсарі ц.о.'!P184+зварювальник!L314+аварійки!J314</f>
        <v>0.41577137229278693</v>
      </c>
      <c r="G315" s="286">
        <f>'дератизація '!I314</f>
        <v>9.6818113055317432E-4</v>
      </c>
      <c r="H315" s="286">
        <f>SUM(димовенти!Q314)</f>
        <v>2.8683641751556969E-2</v>
      </c>
      <c r="I315" s="286">
        <f>'під зими'!L314+майстерні!L314+покрівлі!N314+маляри!L314</f>
        <v>0.32729323831053958</v>
      </c>
      <c r="J315" s="286">
        <f>електрики!P314</f>
        <v>5.7026775619089878E-2</v>
      </c>
      <c r="K315" s="287">
        <f t="shared" si="16"/>
        <v>2.6321346589989925</v>
      </c>
      <c r="L315" s="287">
        <v>3.1599568380078713E-2</v>
      </c>
      <c r="M315" s="287">
        <f t="shared" si="17"/>
        <v>2.663734227379071</v>
      </c>
      <c r="N315" s="287">
        <f t="shared" si="18"/>
        <v>3.1964810728548851</v>
      </c>
    </row>
    <row r="316" spans="1:14" ht="18" customHeight="1" x14ac:dyDescent="0.35">
      <c r="A316" s="284">
        <f t="shared" si="19"/>
        <v>310</v>
      </c>
      <c r="B316" s="284">
        <v>1</v>
      </c>
      <c r="C316" s="285" t="s">
        <v>2721</v>
      </c>
      <c r="D316" s="286">
        <f>SUM(сходові!N315)</f>
        <v>0</v>
      </c>
      <c r="E316" s="286">
        <f>SUM(прибудинкова!M315)</f>
        <v>1.3603621180189673</v>
      </c>
      <c r="F316" s="286">
        <f>'слюсарі х.в.'!P315+'слюсарі кан'!P315+зварювальник!L315+аварійки!J315</f>
        <v>0.33215371259127902</v>
      </c>
      <c r="G316" s="286">
        <f>'дератизація '!I315</f>
        <v>0</v>
      </c>
      <c r="H316" s="286">
        <f>SUM(димовенти!Q315)</f>
        <v>7.4186556727836195E-2</v>
      </c>
      <c r="I316" s="286">
        <f>'під зими'!L315+майстерні!L315+покрівлі!N315+маляри!L315</f>
        <v>0.44944442328019002</v>
      </c>
      <c r="J316" s="286">
        <f>електрики!P315</f>
        <v>0.14300079923736622</v>
      </c>
      <c r="K316" s="287">
        <f t="shared" si="16"/>
        <v>2.359147609855639</v>
      </c>
      <c r="L316" s="287">
        <v>2.8791358078027685E-2</v>
      </c>
      <c r="M316" s="287">
        <f t="shared" si="17"/>
        <v>2.3879389679336667</v>
      </c>
      <c r="N316" s="287">
        <f t="shared" si="18"/>
        <v>2.8655267615204001</v>
      </c>
    </row>
    <row r="317" spans="1:14" ht="18" customHeight="1" x14ac:dyDescent="0.35">
      <c r="A317" s="284">
        <f t="shared" si="19"/>
        <v>311</v>
      </c>
      <c r="B317" s="284">
        <v>2</v>
      </c>
      <c r="C317" s="285" t="s">
        <v>2722</v>
      </c>
      <c r="D317" s="286">
        <f>SUM(сходові!N316)</f>
        <v>0</v>
      </c>
      <c r="E317" s="286">
        <f>SUM(прибудинкова!M316)</f>
        <v>1.0866865740740741</v>
      </c>
      <c r="F317" s="286">
        <f>'слюсарі х.в.'!P316+'слюсарі кан'!P316+зварювальник!L316+аварійки!J316</f>
        <v>0.29975486351769431</v>
      </c>
      <c r="G317" s="286">
        <f>'дератизація '!I316</f>
        <v>0</v>
      </c>
      <c r="H317" s="286">
        <f>SUM(димовенти!Q316)</f>
        <v>6.2083811582642458E-2</v>
      </c>
      <c r="I317" s="286">
        <f>'під зими'!L316+майстерні!L316+покрівлі!N316+маляри!L316</f>
        <v>0.54666373354078179</v>
      </c>
      <c r="J317" s="286">
        <f>електрики!P316</f>
        <v>0.11967174468806045</v>
      </c>
      <c r="K317" s="287">
        <f t="shared" si="16"/>
        <v>2.1148607274032534</v>
      </c>
      <c r="L317" s="287">
        <v>2.5625433366166961E-2</v>
      </c>
      <c r="M317" s="287">
        <f t="shared" si="17"/>
        <v>2.1404861607694201</v>
      </c>
      <c r="N317" s="287">
        <f t="shared" si="18"/>
        <v>2.568583392923304</v>
      </c>
    </row>
    <row r="318" spans="1:14" ht="18" customHeight="1" x14ac:dyDescent="0.35">
      <c r="A318" s="284">
        <f t="shared" si="19"/>
        <v>312</v>
      </c>
      <c r="B318" s="284">
        <v>1</v>
      </c>
      <c r="C318" s="285" t="s">
        <v>2723</v>
      </c>
      <c r="D318" s="286">
        <f>SUM(сходові!N317)</f>
        <v>0</v>
      </c>
      <c r="E318" s="286">
        <f>SUM(прибудинкова!M317)</f>
        <v>0.72389915188897458</v>
      </c>
      <c r="F318" s="286">
        <f>'слюсарі х.в.'!P317+'слюсарі кан'!P317+зварювальник!L317+аварійки!J317</f>
        <v>0.32730492361783747</v>
      </c>
      <c r="G318" s="286">
        <f>'дератизація '!I317</f>
        <v>0</v>
      </c>
      <c r="H318" s="286">
        <f>SUM(димовенти!Q317)</f>
        <v>7.2375268398577788E-2</v>
      </c>
      <c r="I318" s="286">
        <f>'під зими'!L317+майстерні!L317+покрівлі!N317+маляри!L317</f>
        <v>0.64530146060511973</v>
      </c>
      <c r="J318" s="286">
        <f>електрики!P317</f>
        <v>0.13950938933565721</v>
      </c>
      <c r="K318" s="287">
        <f t="shared" si="16"/>
        <v>1.9083901938461669</v>
      </c>
      <c r="L318" s="287">
        <v>2.2794271396152976E-2</v>
      </c>
      <c r="M318" s="287">
        <f t="shared" si="17"/>
        <v>1.9311844652423198</v>
      </c>
      <c r="N318" s="287">
        <f t="shared" si="18"/>
        <v>2.3174213582907837</v>
      </c>
    </row>
    <row r="319" spans="1:14" ht="18" customHeight="1" x14ac:dyDescent="0.35">
      <c r="A319" s="284">
        <f t="shared" si="19"/>
        <v>313</v>
      </c>
      <c r="B319" s="284">
        <v>2</v>
      </c>
      <c r="C319" s="285" t="s">
        <v>2724</v>
      </c>
      <c r="D319" s="286">
        <f>SUM(сходові!N318)</f>
        <v>0</v>
      </c>
      <c r="E319" s="286">
        <f>SUM(прибудинкова!M318)</f>
        <v>1.1104133551673945</v>
      </c>
      <c r="F319" s="286">
        <f>'слюсарі х.в.'!P318+'слюсарі кан'!P318+зварювальник!L318+аварійки!J318</f>
        <v>0.36216958482753836</v>
      </c>
      <c r="G319" s="286">
        <f>'дератизація '!I318</f>
        <v>0</v>
      </c>
      <c r="H319" s="286">
        <f>SUM(димовенти!Q318)</f>
        <v>8.539912946957369E-2</v>
      </c>
      <c r="I319" s="286">
        <f>'під зими'!L318+майстерні!L318+покрівлі!N318+маляри!L318</f>
        <v>0.41485682910688348</v>
      </c>
      <c r="J319" s="286">
        <f>електрики!P318</f>
        <v>0.16461397195082547</v>
      </c>
      <c r="K319" s="287">
        <f t="shared" si="16"/>
        <v>2.1374528705222153</v>
      </c>
      <c r="L319" s="287">
        <v>2.5935521731263567E-2</v>
      </c>
      <c r="M319" s="287">
        <f t="shared" si="17"/>
        <v>2.1633883922534789</v>
      </c>
      <c r="N319" s="287">
        <f t="shared" si="18"/>
        <v>2.5960660707041745</v>
      </c>
    </row>
    <row r="320" spans="1:14" ht="18" customHeight="1" x14ac:dyDescent="0.35">
      <c r="A320" s="284">
        <f t="shared" si="19"/>
        <v>314</v>
      </c>
      <c r="B320" s="284">
        <v>1</v>
      </c>
      <c r="C320" s="285" t="s">
        <v>2725</v>
      </c>
      <c r="D320" s="286">
        <f>SUM(сходові!N319)</f>
        <v>0</v>
      </c>
      <c r="E320" s="286">
        <f>SUM(прибудинкова!M319)</f>
        <v>0.77164716360856278</v>
      </c>
      <c r="F320" s="286">
        <f>'слюсарі х.в.'!P319+'слюсарі кан'!P319+зварювальник!L319+аварійки!J319</f>
        <v>0.27764604315185926</v>
      </c>
      <c r="G320" s="286">
        <f>'дератизація '!I319</f>
        <v>0</v>
      </c>
      <c r="H320" s="286">
        <f>SUM(димовенти!Q319)</f>
        <v>5.3824955913391856E-2</v>
      </c>
      <c r="I320" s="286">
        <f>'під зими'!L319+майстерні!L319+покрівлі!N319+маляри!L319</f>
        <v>0.48159061672110931</v>
      </c>
      <c r="J320" s="286">
        <f>електрики!P319</f>
        <v>0.1037521089268047</v>
      </c>
      <c r="K320" s="287">
        <f t="shared" si="16"/>
        <v>1.688460888321728</v>
      </c>
      <c r="L320" s="287">
        <v>2.0324925462815724E-2</v>
      </c>
      <c r="M320" s="287">
        <f t="shared" si="17"/>
        <v>1.7087858137845438</v>
      </c>
      <c r="N320" s="287">
        <f t="shared" si="18"/>
        <v>2.0505429765414522</v>
      </c>
    </row>
    <row r="321" spans="1:14" ht="18" customHeight="1" x14ac:dyDescent="0.35">
      <c r="A321" s="284">
        <f t="shared" si="19"/>
        <v>315</v>
      </c>
      <c r="B321" s="284">
        <v>1</v>
      </c>
      <c r="C321" s="285" t="s">
        <v>1724</v>
      </c>
      <c r="D321" s="286">
        <f>SUM(сходові!N320)</f>
        <v>0</v>
      </c>
      <c r="E321" s="286">
        <f>SUM(прибудинкова!M320)</f>
        <v>1.2413304326923078</v>
      </c>
      <c r="F321" s="286">
        <f>'слюсарі х.в.'!P320+'слюсарі кан'!P320+зварювальник!L320+аварійки!J320</f>
        <v>0.31477654610843342</v>
      </c>
      <c r="G321" s="286">
        <f>'дератизація '!I320</f>
        <v>0</v>
      </c>
      <c r="H321" s="286">
        <f>SUM(димовенти!Q320)</f>
        <v>6.7695233014150535E-2</v>
      </c>
      <c r="I321" s="286">
        <f>'під зими'!L320+майстерні!L320+покрівлі!N320+маляри!L320</f>
        <v>0.46405867989532507</v>
      </c>
      <c r="J321" s="286">
        <f>електрики!P320</f>
        <v>0.1304882293040967</v>
      </c>
      <c r="K321" s="287">
        <f t="shared" si="16"/>
        <v>2.2183491210143136</v>
      </c>
      <c r="L321" s="287">
        <v>2.7018055168888666E-2</v>
      </c>
      <c r="M321" s="287">
        <f t="shared" si="17"/>
        <v>2.2453671761832021</v>
      </c>
      <c r="N321" s="287">
        <f t="shared" si="18"/>
        <v>2.6944406114198425</v>
      </c>
    </row>
    <row r="322" spans="1:14" ht="18" customHeight="1" x14ac:dyDescent="0.35">
      <c r="A322" s="284">
        <f t="shared" si="19"/>
        <v>316</v>
      </c>
      <c r="B322" s="284">
        <v>2</v>
      </c>
      <c r="C322" s="285" t="s">
        <v>2726</v>
      </c>
      <c r="D322" s="286">
        <f>SUM(сходові!N321)</f>
        <v>0</v>
      </c>
      <c r="E322" s="286">
        <f>SUM(прибудинкова!M321)</f>
        <v>0.76333105691056913</v>
      </c>
      <c r="F322" s="286">
        <f>'слюсарі х.в.'!P321+'слюсарі кан'!P321+зварювальник!L321+аварійки!J321</f>
        <v>0.26124572392337619</v>
      </c>
      <c r="G322" s="286">
        <f>'дератизація '!I321</f>
        <v>0</v>
      </c>
      <c r="H322" s="286">
        <f>SUM(димовенти!Q321)</f>
        <v>4.7698538167152138E-2</v>
      </c>
      <c r="I322" s="286">
        <f>'під зими'!L321+майстерні!L321+покрівлі!N321+маляри!L321</f>
        <v>0.49763185720489445</v>
      </c>
      <c r="J322" s="286">
        <f>електрики!P321</f>
        <v>9.1942925796924507E-2</v>
      </c>
      <c r="K322" s="287">
        <f t="shared" si="16"/>
        <v>1.6618501020029162</v>
      </c>
      <c r="L322" s="287">
        <v>2.0004180553867768E-2</v>
      </c>
      <c r="M322" s="287">
        <f t="shared" si="17"/>
        <v>1.6818542825567839</v>
      </c>
      <c r="N322" s="287">
        <f t="shared" si="18"/>
        <v>2.0182251390681407</v>
      </c>
    </row>
    <row r="323" spans="1:14" ht="18" customHeight="1" x14ac:dyDescent="0.35">
      <c r="A323" s="284">
        <f t="shared" si="19"/>
        <v>317</v>
      </c>
      <c r="B323" s="284">
        <v>3</v>
      </c>
      <c r="C323" s="285" t="s">
        <v>2727</v>
      </c>
      <c r="D323" s="286">
        <f>SUM(сходові!N322)</f>
        <v>0.64751455398564517</v>
      </c>
      <c r="E323" s="286">
        <f>SUM(прибудинкова!M322)</f>
        <v>0.46221989783831813</v>
      </c>
      <c r="F323" s="286">
        <f>'слюсарі х.в.'!P322+'слюсарі кан'!P322+зварювальник!L322+аварійки!J322</f>
        <v>0.23587445297172785</v>
      </c>
      <c r="G323" s="286">
        <f>'дератизація '!I322</f>
        <v>1.6656795972756885E-3</v>
      </c>
      <c r="H323" s="286">
        <f>SUM(димовенти!Q322)</f>
        <v>3.4746344060170048E-2</v>
      </c>
      <c r="I323" s="286">
        <f>'під зими'!L322+майстерні!L322+покрівлі!N322+маляри!L322</f>
        <v>0.31883658869349751</v>
      </c>
      <c r="J323" s="286">
        <f>електрики!P322</f>
        <v>7.3516477395024996E-2</v>
      </c>
      <c r="K323" s="287">
        <f t="shared" si="16"/>
        <v>1.7743739945416594</v>
      </c>
      <c r="L323" s="287">
        <v>2.2620840464921632E-2</v>
      </c>
      <c r="M323" s="287">
        <f t="shared" si="17"/>
        <v>1.796994835006581</v>
      </c>
      <c r="N323" s="287">
        <f t="shared" si="18"/>
        <v>2.156393802007897</v>
      </c>
    </row>
    <row r="324" spans="1:14" ht="18" customHeight="1" x14ac:dyDescent="0.35">
      <c r="A324" s="284">
        <f t="shared" si="19"/>
        <v>318</v>
      </c>
      <c r="B324" s="284">
        <v>3</v>
      </c>
      <c r="C324" s="285" t="s">
        <v>2728</v>
      </c>
      <c r="D324" s="286">
        <f>SUM(сходові!N323)</f>
        <v>0</v>
      </c>
      <c r="E324" s="286">
        <f>SUM(прибудинкова!M323)</f>
        <v>0</v>
      </c>
      <c r="F324" s="286">
        <f>'слюсарі х.в.'!P323+'слюсарі кан'!P323+зварювальник!L323+аварійки!J323</f>
        <v>0.28397075866780325</v>
      </c>
      <c r="G324" s="286">
        <f>'дератизація '!I323</f>
        <v>4.6687948922585791E-3</v>
      </c>
      <c r="H324" s="286">
        <f>SUM(димовенти!Q323)</f>
        <v>5.6187583666972511E-2</v>
      </c>
      <c r="I324" s="286">
        <f>'під зими'!L323+майстерні!L323+покрівлі!N323+маляри!L323</f>
        <v>0.43988181579964375</v>
      </c>
      <c r="J324" s="286">
        <f>електрики!P323</f>
        <v>0.10830627172885919</v>
      </c>
      <c r="K324" s="287">
        <f t="shared" si="16"/>
        <v>0.8930152247555373</v>
      </c>
      <c r="L324" s="287">
        <v>1.0221948153811666E-2</v>
      </c>
      <c r="M324" s="287">
        <f t="shared" si="17"/>
        <v>0.90323717290934891</v>
      </c>
      <c r="N324" s="287">
        <f t="shared" si="18"/>
        <v>1.0838846074912187</v>
      </c>
    </row>
    <row r="325" spans="1:14" ht="18" customHeight="1" x14ac:dyDescent="0.35">
      <c r="A325" s="284">
        <f t="shared" si="19"/>
        <v>319</v>
      </c>
      <c r="B325" s="284">
        <v>2</v>
      </c>
      <c r="C325" s="285" t="s">
        <v>2729</v>
      </c>
      <c r="D325" s="286">
        <f>SUM(сходові!N324)</f>
        <v>0</v>
      </c>
      <c r="E325" s="286">
        <f>SUM(прибудинкова!M324)</f>
        <v>1.3009264449722882</v>
      </c>
      <c r="F325" s="286">
        <f>'слюсарі х.в.'!P324+'слюсарі кан'!P324+зварювальник!L324+аварійки!J324</f>
        <v>0.20816868128962732</v>
      </c>
      <c r="G325" s="286">
        <f>'дератизація '!I324</f>
        <v>3.5629453681710211E-3</v>
      </c>
      <c r="H325" s="286">
        <f>SUM(димовенти!Q324)</f>
        <v>2.7871354843514076E-2</v>
      </c>
      <c r="I325" s="286">
        <f>'під зими'!L324+майстерні!L324+покрівлі!N324+маляри!L324</f>
        <v>0.40939243134033404</v>
      </c>
      <c r="J325" s="286">
        <f>електрики!P324</f>
        <v>5.3724369943096026E-2</v>
      </c>
      <c r="K325" s="287">
        <f t="shared" si="16"/>
        <v>2.0036462277570304</v>
      </c>
      <c r="L325" s="287">
        <v>2.4614655562826826E-2</v>
      </c>
      <c r="M325" s="287">
        <f t="shared" si="17"/>
        <v>2.0282608833198572</v>
      </c>
      <c r="N325" s="287">
        <f t="shared" si="18"/>
        <v>2.4339130599838286</v>
      </c>
    </row>
    <row r="326" spans="1:14" ht="18" customHeight="1" x14ac:dyDescent="0.35">
      <c r="A326" s="284">
        <f t="shared" si="19"/>
        <v>320</v>
      </c>
      <c r="B326" s="284">
        <v>2</v>
      </c>
      <c r="C326" s="285" t="s">
        <v>2730</v>
      </c>
      <c r="D326" s="286">
        <f>SUM(сходові!N325)</f>
        <v>0</v>
      </c>
      <c r="E326" s="286">
        <f>SUM(прибудинкова!M325)</f>
        <v>0.26569429076759815</v>
      </c>
      <c r="F326" s="286">
        <f>'слюсарі х.в.'!P325+'слюсарі кан'!P325+зварювальник!L325+аварійки!J325</f>
        <v>0.20022458568326301</v>
      </c>
      <c r="G326" s="286">
        <f>'дератизація '!I325</f>
        <v>4.2713123452423063E-3</v>
      </c>
      <c r="H326" s="286">
        <f>SUM(димовенти!Q325)</f>
        <v>2.490379990616079E-2</v>
      </c>
      <c r="I326" s="286">
        <f>'під зими'!L325+майстерні!L325+покрівлі!N325+маляри!L325</f>
        <v>0.42213698077802009</v>
      </c>
      <c r="J326" s="286">
        <f>електрики!P325</f>
        <v>4.8004159347810597E-2</v>
      </c>
      <c r="K326" s="287">
        <f t="shared" si="16"/>
        <v>0.96523512882809492</v>
      </c>
      <c r="L326" s="287">
        <v>1.1369945060037578E-2</v>
      </c>
      <c r="M326" s="287">
        <f t="shared" si="17"/>
        <v>0.97660507388813245</v>
      </c>
      <c r="N326" s="287">
        <f t="shared" si="18"/>
        <v>1.171926088665759</v>
      </c>
    </row>
    <row r="327" spans="1:14" ht="18" customHeight="1" x14ac:dyDescent="0.35">
      <c r="A327" s="284">
        <f t="shared" si="19"/>
        <v>321</v>
      </c>
      <c r="B327" s="284">
        <v>2</v>
      </c>
      <c r="C327" s="285" t="s">
        <v>2849</v>
      </c>
      <c r="D327" s="286">
        <f>SUM(сходові!N326)</f>
        <v>0</v>
      </c>
      <c r="E327" s="286">
        <f>SUM(прибудинкова!M326)</f>
        <v>1.4623265396938412</v>
      </c>
      <c r="F327" s="286">
        <f>'слюсарі х.в.'!P326+'слюсарі кан'!P326+зварювальник!L326+аварійки!J326</f>
        <v>0.26774604879278485</v>
      </c>
      <c r="G327" s="286">
        <f>'дератизація '!I326</f>
        <v>1.4951940192239233E-3</v>
      </c>
      <c r="H327" s="286">
        <f>SUM(димовенти!Q326)</f>
        <v>5.012676563525565E-2</v>
      </c>
      <c r="I327" s="286">
        <f>'під зими'!L326+майстерні!L326+покрівлі!N326+маляри!L326</f>
        <v>0.35898567219548883</v>
      </c>
      <c r="J327" s="286">
        <f>електрики!P326</f>
        <v>9.6623537540947366E-2</v>
      </c>
      <c r="K327" s="287">
        <f t="shared" ref="K327:K379" si="20">SUM(D327,E327,F327,G327,H327,I327,J327)</f>
        <v>2.2373037578775419</v>
      </c>
      <c r="L327" s="287">
        <v>2.7514601306580788E-2</v>
      </c>
      <c r="M327" s="287">
        <f t="shared" ref="M327:M379" si="21">SUM(L327+K327)</f>
        <v>2.2648183591841224</v>
      </c>
      <c r="N327" s="287">
        <f t="shared" ref="N327:N379" si="22">M327*1.2</f>
        <v>2.7177820310209468</v>
      </c>
    </row>
    <row r="328" spans="1:14" ht="18" customHeight="1" x14ac:dyDescent="0.35">
      <c r="A328" s="284">
        <f t="shared" ref="A328:A379" si="23">A327+1</f>
        <v>322</v>
      </c>
      <c r="B328" s="284">
        <v>2</v>
      </c>
      <c r="C328" s="285" t="s">
        <v>2731</v>
      </c>
      <c r="D328" s="286">
        <f>SUM(сходові!N327)</f>
        <v>0</v>
      </c>
      <c r="E328" s="286">
        <f>SUM(прибудинкова!M327)</f>
        <v>0.62470655185909985</v>
      </c>
      <c r="F328" s="286">
        <f>'слюсарі х.в.'!P327+'слюсарі кан'!P327+зварювальник!L327+аварійки!J327</f>
        <v>0.28108612129475308</v>
      </c>
      <c r="G328" s="286">
        <f>'дератизація '!I327</f>
        <v>4.4031311154598823E-3</v>
      </c>
      <c r="H328" s="286">
        <f>SUM(димовенти!Q327)</f>
        <v>5.5110013569249751E-2</v>
      </c>
      <c r="I328" s="286">
        <f>'під зими'!L327+майстерні!L327+покрівлі!N327+маляри!L327</f>
        <v>0.41252070080128045</v>
      </c>
      <c r="J328" s="286">
        <f>електрики!P327</f>
        <v>0.10622916514775778</v>
      </c>
      <c r="K328" s="287">
        <f t="shared" si="20"/>
        <v>1.4840556837876007</v>
      </c>
      <c r="L328" s="287">
        <v>1.780522539374485E-2</v>
      </c>
      <c r="M328" s="287">
        <f t="shared" si="21"/>
        <v>1.5018609091813455</v>
      </c>
      <c r="N328" s="287">
        <f t="shared" si="22"/>
        <v>1.8022330910176145</v>
      </c>
    </row>
    <row r="329" spans="1:14" ht="18" customHeight="1" x14ac:dyDescent="0.35">
      <c r="A329" s="284">
        <f t="shared" si="23"/>
        <v>323</v>
      </c>
      <c r="B329" s="284">
        <v>3</v>
      </c>
      <c r="C329" s="285" t="s">
        <v>2732</v>
      </c>
      <c r="D329" s="286">
        <f>SUM(сходові!N328)</f>
        <v>1.1350702420076013</v>
      </c>
      <c r="E329" s="286">
        <f>SUM(прибудинкова!M328)</f>
        <v>0.17080876291079813</v>
      </c>
      <c r="F329" s="286">
        <f>'слюсарі х.в.'!P328+'слюсарі кан'!P328+зварювальник!L328+аварійки!J328</f>
        <v>0.25153422704421602</v>
      </c>
      <c r="G329" s="286">
        <f>'дератизація '!I328</f>
        <v>2.7992957746478869E-3</v>
      </c>
      <c r="H329" s="286">
        <f>SUM(димовенти!Q328)</f>
        <v>4.4070762024861682E-2</v>
      </c>
      <c r="I329" s="286">
        <f>'під зими'!L328+майстерні!L328+покрівлі!N328+маляри!L328</f>
        <v>0.33892229174147548</v>
      </c>
      <c r="J329" s="286">
        <f>електрики!P328</f>
        <v>8.4950083553214734E-2</v>
      </c>
      <c r="K329" s="287">
        <f t="shared" si="20"/>
        <v>2.0281556650568153</v>
      </c>
      <c r="L329" s="287">
        <v>2.4975939918628121E-2</v>
      </c>
      <c r="M329" s="287">
        <f t="shared" si="21"/>
        <v>2.0531316049754436</v>
      </c>
      <c r="N329" s="287">
        <f t="shared" si="22"/>
        <v>2.463757925970532</v>
      </c>
    </row>
    <row r="330" spans="1:14" ht="18" customHeight="1" x14ac:dyDescent="0.35">
      <c r="A330" s="284">
        <f t="shared" si="23"/>
        <v>324</v>
      </c>
      <c r="B330" s="284">
        <v>3</v>
      </c>
      <c r="C330" s="285" t="s">
        <v>2733</v>
      </c>
      <c r="D330" s="286">
        <f>SUM(сходові!N329)</f>
        <v>1.1400551806607631</v>
      </c>
      <c r="E330" s="286">
        <f>SUM(прибудинкова!M329)</f>
        <v>0.87649103808812545</v>
      </c>
      <c r="F330" s="286">
        <f>'слюсарі х.в.'!P329+'слюсарі кан'!P329+зварювальник!L329+аварійки!J329</f>
        <v>0.25085138951851071</v>
      </c>
      <c r="G330" s="286">
        <f>'дератизація '!I329</f>
        <v>4.1448842419716204E-3</v>
      </c>
      <c r="H330" s="286">
        <f>SUM(димовенти!Q329)</f>
        <v>4.3815684798802934E-2</v>
      </c>
      <c r="I330" s="286">
        <f>'під зими'!L329+майстерні!L329+покрівлі!N329+маляри!L329</f>
        <v>0.36124380642944209</v>
      </c>
      <c r="J330" s="286">
        <f>електрики!P329</f>
        <v>8.4458400844075507E-2</v>
      </c>
      <c r="K330" s="287">
        <f t="shared" si="20"/>
        <v>2.761060384581691</v>
      </c>
      <c r="L330" s="287">
        <v>3.4300580819820903E-2</v>
      </c>
      <c r="M330" s="287">
        <f t="shared" si="21"/>
        <v>2.7953609654015121</v>
      </c>
      <c r="N330" s="287">
        <f t="shared" si="22"/>
        <v>3.3544331584818146</v>
      </c>
    </row>
    <row r="331" spans="1:14" ht="18" customHeight="1" x14ac:dyDescent="0.35">
      <c r="A331" s="284">
        <f t="shared" si="23"/>
        <v>325</v>
      </c>
      <c r="B331" s="284">
        <v>4</v>
      </c>
      <c r="C331" s="285" t="s">
        <v>2734</v>
      </c>
      <c r="D331" s="286">
        <f>SUM(сходові!N330)</f>
        <v>0.8256449076831448</v>
      </c>
      <c r="E331" s="286">
        <f>SUM(прибудинкова!M330)</f>
        <v>0.53590022831050221</v>
      </c>
      <c r="F331" s="286">
        <f>'слюсарі х.в.'!P330+'слюсарі кан'!P330+зварювальник!L330+аварійки!J330</f>
        <v>0.23333531934169444</v>
      </c>
      <c r="G331" s="286">
        <f>'дератизація '!I330</f>
        <v>3.156640857653365E-3</v>
      </c>
      <c r="H331" s="286">
        <f>SUM(димовенти!Q330)</f>
        <v>3.7272472945386298E-2</v>
      </c>
      <c r="I331" s="286">
        <f>'під зими'!L330+майстерні!L330+покрівлі!N330+маляри!L330</f>
        <v>0.35124968900037684</v>
      </c>
      <c r="J331" s="286">
        <f>електрики!P330</f>
        <v>7.1845812177227478E-2</v>
      </c>
      <c r="K331" s="287">
        <f t="shared" si="20"/>
        <v>2.0584050703159855</v>
      </c>
      <c r="L331" s="287">
        <v>2.5373386405211695E-2</v>
      </c>
      <c r="M331" s="287">
        <f t="shared" si="21"/>
        <v>2.0837784567211974</v>
      </c>
      <c r="N331" s="287">
        <f t="shared" si="22"/>
        <v>2.5005341480654368</v>
      </c>
    </row>
    <row r="332" spans="1:14" ht="18" customHeight="1" x14ac:dyDescent="0.35">
      <c r="A332" s="284">
        <f t="shared" si="23"/>
        <v>326</v>
      </c>
      <c r="B332" s="284">
        <v>5</v>
      </c>
      <c r="C332" s="285" t="s">
        <v>2850</v>
      </c>
      <c r="D332" s="286">
        <f>SUM(сходові!N331)</f>
        <v>0.94810288551851341</v>
      </c>
      <c r="E332" s="286">
        <f>SUM(прибудинкова!M331)</f>
        <v>0.34862805964828891</v>
      </c>
      <c r="F332" s="286">
        <f>'слюсарі х.в.'!P331+'слюсарі кан'!P331+зварювальник!L331+аварійки!J331</f>
        <v>0.24552745219132471</v>
      </c>
      <c r="G332" s="286">
        <f>'дератизація '!I331</f>
        <v>1.7912309885931559E-3</v>
      </c>
      <c r="H332" s="286">
        <f>SUM(димовенти!Q331)</f>
        <v>5.4779303464496824E-2</v>
      </c>
      <c r="I332" s="286">
        <f>'під зими'!L331+майстерні!L331+покрівлі!N331+маляри!L331</f>
        <v>0.30804746657894311</v>
      </c>
      <c r="J332" s="286">
        <f>електрики!P331</f>
        <v>8.0624856509185217E-2</v>
      </c>
      <c r="K332" s="287">
        <f t="shared" si="20"/>
        <v>1.9875012548993451</v>
      </c>
      <c r="L332" s="287">
        <v>2.4504261079207335E-2</v>
      </c>
      <c r="M332" s="287">
        <f t="shared" si="21"/>
        <v>2.0120055159785526</v>
      </c>
      <c r="N332" s="287">
        <f t="shared" si="22"/>
        <v>2.414406619174263</v>
      </c>
    </row>
    <row r="333" spans="1:14" ht="18" customHeight="1" x14ac:dyDescent="0.35">
      <c r="A333" s="284">
        <f t="shared" si="23"/>
        <v>327</v>
      </c>
      <c r="B333" s="284">
        <v>3</v>
      </c>
      <c r="C333" s="285" t="s">
        <v>2735</v>
      </c>
      <c r="D333" s="286">
        <f>SUM(сходові!N332)</f>
        <v>0.88710190976690995</v>
      </c>
      <c r="E333" s="286">
        <f>SUM(прибудинкова!M332)</f>
        <v>0.28195111111111115</v>
      </c>
      <c r="F333" s="286">
        <f>'слюсарі х.в.'!P332+'слюсарі кан'!P332+зварювальник!L332+аварійки!J332</f>
        <v>0.2467513877403654</v>
      </c>
      <c r="G333" s="286">
        <f>'дератизація '!I332</f>
        <v>2.0045045045045044E-3</v>
      </c>
      <c r="H333" s="286">
        <f>SUM(димовенти!Q332)</f>
        <v>4.2284109510340263E-2</v>
      </c>
      <c r="I333" s="286">
        <f>'під зими'!L332+майстерні!L332+покрівлі!N332+маляри!L332</f>
        <v>0.30723746357758186</v>
      </c>
      <c r="J333" s="286">
        <f>електрики!P332</f>
        <v>8.1506161247003328E-2</v>
      </c>
      <c r="K333" s="287">
        <f t="shared" si="20"/>
        <v>1.8488366474578164</v>
      </c>
      <c r="L333" s="287">
        <v>2.2726993537690809E-2</v>
      </c>
      <c r="M333" s="287">
        <f t="shared" si="21"/>
        <v>1.8715636409955072</v>
      </c>
      <c r="N333" s="287">
        <f t="shared" si="22"/>
        <v>2.2458763691946086</v>
      </c>
    </row>
    <row r="334" spans="1:14" ht="18" customHeight="1" x14ac:dyDescent="0.35">
      <c r="A334" s="284">
        <f t="shared" si="23"/>
        <v>328</v>
      </c>
      <c r="B334" s="284">
        <v>3</v>
      </c>
      <c r="C334" s="285" t="s">
        <v>2736</v>
      </c>
      <c r="D334" s="286">
        <f>SUM(сходові!N333)</f>
        <v>0.60354698054426215</v>
      </c>
      <c r="E334" s="286">
        <f>SUM(прибудинкова!M333)</f>
        <v>0.37777021786064763</v>
      </c>
      <c r="F334" s="286">
        <f>'слюсарі х.в.'!P333+'слюсарі кан'!P333+зварювальник!L333+аварійки!J333</f>
        <v>0.23219947790552248</v>
      </c>
      <c r="G334" s="286">
        <f>'дератизація '!I333</f>
        <v>2.9931305201177628E-3</v>
      </c>
      <c r="H334" s="286">
        <f>SUM(димовенти!Q333)</f>
        <v>3.6848173940316156E-2</v>
      </c>
      <c r="I334" s="286">
        <f>'під зими'!L333+майстерні!L333+покрівлі!N333+маляри!L333</f>
        <v>0.33224790700602508</v>
      </c>
      <c r="J334" s="286">
        <f>електрики!P333</f>
        <v>7.1027940321235494E-2</v>
      </c>
      <c r="K334" s="287">
        <f t="shared" si="20"/>
        <v>1.656633828098127</v>
      </c>
      <c r="L334" s="287">
        <v>2.0262995458611877E-2</v>
      </c>
      <c r="M334" s="287">
        <f t="shared" si="21"/>
        <v>1.676896823556739</v>
      </c>
      <c r="N334" s="287">
        <f t="shared" si="22"/>
        <v>2.0122761882680869</v>
      </c>
    </row>
    <row r="335" spans="1:14" ht="18" customHeight="1" x14ac:dyDescent="0.35">
      <c r="A335" s="284">
        <f t="shared" si="23"/>
        <v>329</v>
      </c>
      <c r="B335" s="284">
        <v>2</v>
      </c>
      <c r="C335" s="285" t="s">
        <v>2737</v>
      </c>
      <c r="D335" s="286">
        <f>SUM(сходові!N334)</f>
        <v>0</v>
      </c>
      <c r="E335" s="286">
        <f>SUM(прибудинкова!M334)</f>
        <v>0.82287221735319904</v>
      </c>
      <c r="F335" s="286">
        <f>'слюсарі х.в.'!P334+'слюсарі кан'!P334+зварювальник!L334+аварійки!J334</f>
        <v>0.22532292628437553</v>
      </c>
      <c r="G335" s="286">
        <f>'дератизація '!I334</f>
        <v>3.5056967572304992E-3</v>
      </c>
      <c r="H335" s="286">
        <f>SUM(димовенти!Q334)</f>
        <v>4.4894597132846943E-2</v>
      </c>
      <c r="I335" s="286">
        <f>'під зими'!L334+майстерні!L334+покрівлі!N334+маляри!L334</f>
        <v>0.34398086100566549</v>
      </c>
      <c r="J335" s="286">
        <f>електрики!P334</f>
        <v>6.6076423447395324E-2</v>
      </c>
      <c r="K335" s="287">
        <f t="shared" si="20"/>
        <v>1.5066527219807127</v>
      </c>
      <c r="L335" s="287">
        <v>1.8320985472594309E-2</v>
      </c>
      <c r="M335" s="287">
        <f t="shared" si="21"/>
        <v>1.524973707453307</v>
      </c>
      <c r="N335" s="287">
        <f t="shared" si="22"/>
        <v>1.8299684489439683</v>
      </c>
    </row>
    <row r="336" spans="1:14" ht="18" customHeight="1" x14ac:dyDescent="0.35">
      <c r="A336" s="284">
        <f t="shared" si="23"/>
        <v>330</v>
      </c>
      <c r="B336" s="284">
        <v>3</v>
      </c>
      <c r="C336" s="285" t="s">
        <v>2851</v>
      </c>
      <c r="D336" s="286">
        <f>SUM(сходові!N335)</f>
        <v>1.3158593260560036</v>
      </c>
      <c r="E336" s="286">
        <f>SUM(прибудинкова!M335)</f>
        <v>0.46788897009966784</v>
      </c>
      <c r="F336" s="286">
        <f>'слюсарі х.в.'!P335+'слюсарі кан'!P335+зварювальник!L335+аварійки!J335</f>
        <v>0.2379139930798175</v>
      </c>
      <c r="G336" s="286">
        <f>'дератизація '!I335</f>
        <v>3.8122923588039866E-3</v>
      </c>
      <c r="H336" s="286">
        <f>SUM(димовенти!Q335)</f>
        <v>3.8982858435612708E-2</v>
      </c>
      <c r="I336" s="286">
        <f>'під зими'!L335+майстерні!L335+покрівлі!N335+маляри!L335</f>
        <v>0.35174667523378955</v>
      </c>
      <c r="J336" s="286">
        <f>електрики!P335</f>
        <v>7.5142723408782128E-2</v>
      </c>
      <c r="K336" s="287">
        <f t="shared" si="20"/>
        <v>2.4913468386724777</v>
      </c>
      <c r="L336" s="287">
        <v>3.0912758878366864E-2</v>
      </c>
      <c r="M336" s="287">
        <f t="shared" si="21"/>
        <v>2.5222595975508444</v>
      </c>
      <c r="N336" s="287">
        <f t="shared" si="22"/>
        <v>3.0267115170610133</v>
      </c>
    </row>
    <row r="337" spans="1:14" ht="18" customHeight="1" x14ac:dyDescent="0.35">
      <c r="A337" s="284">
        <f t="shared" si="23"/>
        <v>331</v>
      </c>
      <c r="B337" s="284">
        <v>3</v>
      </c>
      <c r="C337" s="285" t="s">
        <v>2738</v>
      </c>
      <c r="D337" s="286">
        <f>SUM(сходові!N336)</f>
        <v>0.96857741588734803</v>
      </c>
      <c r="E337" s="286">
        <f>SUM(прибудинкова!M336)</f>
        <v>1.2716440632054178</v>
      </c>
      <c r="F337" s="286">
        <f>'слюсарі х.в.'!P336+'слюсарі кан'!P336+зварювальник!L336+аварійки!J336</f>
        <v>0.303731594435525</v>
      </c>
      <c r="G337" s="286">
        <f>'дератизація '!I336</f>
        <v>3.7923250564334083E-3</v>
      </c>
      <c r="H337" s="286">
        <f>SUM(димовенти!Q336)</f>
        <v>6.3569338451211335E-2</v>
      </c>
      <c r="I337" s="286">
        <f>'під зими'!L336+майстерні!L336+покрівлі!N336+маляри!L336</f>
        <v>0.36805072214772028</v>
      </c>
      <c r="J337" s="286">
        <f>електрики!P336</f>
        <v>0.122535222100461</v>
      </c>
      <c r="K337" s="287">
        <f t="shared" si="20"/>
        <v>3.1019006812841172</v>
      </c>
      <c r="L337" s="287">
        <v>3.8501608927229425E-2</v>
      </c>
      <c r="M337" s="287">
        <f t="shared" si="21"/>
        <v>3.1404022902113464</v>
      </c>
      <c r="N337" s="287">
        <f t="shared" si="22"/>
        <v>3.7684827482536156</v>
      </c>
    </row>
    <row r="338" spans="1:14" ht="18" customHeight="1" x14ac:dyDescent="0.35">
      <c r="A338" s="284">
        <f t="shared" si="23"/>
        <v>332</v>
      </c>
      <c r="B338" s="284">
        <v>3</v>
      </c>
      <c r="C338" s="285" t="s">
        <v>2739</v>
      </c>
      <c r="D338" s="286">
        <f>SUM(сходові!N337)</f>
        <v>0.99373318996415771</v>
      </c>
      <c r="E338" s="286">
        <f>SUM(прибудинкова!M337)</f>
        <v>1.2417672645161288</v>
      </c>
      <c r="F338" s="286">
        <f>'слюсарі х.в.'!P337+'слюсарі кан'!P337+зварювальник!L337+аварійки!J337</f>
        <v>0.2956803481025535</v>
      </c>
      <c r="G338" s="286">
        <f>'дератизація '!I337</f>
        <v>3.5806451612903222E-3</v>
      </c>
      <c r="H338" s="286">
        <f>SUM(димовенти!Q337)</f>
        <v>6.0561756847068E-2</v>
      </c>
      <c r="I338" s="286">
        <f>'під зими'!L337+майстерні!L337+покрівлі!N337+маляри!L337</f>
        <v>0.36619823856706391</v>
      </c>
      <c r="J338" s="286">
        <f>електрики!P337</f>
        <v>0.11673785675377252</v>
      </c>
      <c r="K338" s="287">
        <f t="shared" si="20"/>
        <v>3.0782592999120348</v>
      </c>
      <c r="L338" s="287">
        <v>3.8223132021843798E-2</v>
      </c>
      <c r="M338" s="287">
        <f t="shared" si="21"/>
        <v>3.1164824319338784</v>
      </c>
      <c r="N338" s="287">
        <f t="shared" si="22"/>
        <v>3.739778918320654</v>
      </c>
    </row>
    <row r="339" spans="1:14" ht="18" customHeight="1" x14ac:dyDescent="0.35">
      <c r="A339" s="284">
        <f t="shared" si="23"/>
        <v>333</v>
      </c>
      <c r="B339" s="284">
        <v>2</v>
      </c>
      <c r="C339" s="285" t="s">
        <v>2740</v>
      </c>
      <c r="D339" s="286">
        <f>SUM(сходові!N338)</f>
        <v>0</v>
      </c>
      <c r="E339" s="286">
        <f>SUM(прибудинкова!M338)</f>
        <v>0.21646876729173073</v>
      </c>
      <c r="F339" s="286">
        <f>'слюсарі х.в.'!P338+'слюсарі кан'!P338+зварювальник!L338+аварійки!J338</f>
        <v>0.2108063336300757</v>
      </c>
      <c r="G339" s="286">
        <f>'дератизація '!I338</f>
        <v>0</v>
      </c>
      <c r="H339" s="286">
        <f>SUM(димовенти!Q338)</f>
        <v>2.8856662500139987E-2</v>
      </c>
      <c r="I339" s="286">
        <f>'під зими'!L338+майстерні!L338+покрівлі!N338+маляри!L338</f>
        <v>0.33509114022661812</v>
      </c>
      <c r="J339" s="286">
        <f>електрики!P338</f>
        <v>5.5623632944465838E-2</v>
      </c>
      <c r="K339" s="287">
        <f t="shared" si="20"/>
        <v>0.84684653659303033</v>
      </c>
      <c r="L339" s="287">
        <v>9.9431925095544993E-3</v>
      </c>
      <c r="M339" s="287">
        <f t="shared" si="21"/>
        <v>0.85678972910258477</v>
      </c>
      <c r="N339" s="287">
        <f t="shared" si="22"/>
        <v>1.0281476749231018</v>
      </c>
    </row>
    <row r="340" spans="1:14" ht="18" customHeight="1" x14ac:dyDescent="0.35">
      <c r="A340" s="284">
        <f t="shared" si="23"/>
        <v>334</v>
      </c>
      <c r="B340" s="284">
        <v>2</v>
      </c>
      <c r="C340" s="285" t="s">
        <v>2741</v>
      </c>
      <c r="D340" s="286">
        <f>SUM(сходові!N339)</f>
        <v>0</v>
      </c>
      <c r="E340" s="286">
        <f>SUM(прибудинкова!M339)</f>
        <v>0.46075998317442507</v>
      </c>
      <c r="F340" s="286">
        <f>'слюсарі х.в.'!P339+'слюсарі кан'!P339+зварювальник!L339+аварійки!J339</f>
        <v>0.23926015055815178</v>
      </c>
      <c r="G340" s="286">
        <f>'дератизація '!I339</f>
        <v>0</v>
      </c>
      <c r="H340" s="286">
        <f>SUM(димовенти!Q339)</f>
        <v>3.9485722004888694E-2</v>
      </c>
      <c r="I340" s="286">
        <f>'під зими'!L339+майстерні!L339+покрівлі!N339+маляри!L339</f>
        <v>0.40306722548300977</v>
      </c>
      <c r="J340" s="286">
        <f>електрики!P339</f>
        <v>7.6112035039966663E-2</v>
      </c>
      <c r="K340" s="287">
        <f t="shared" si="20"/>
        <v>1.218685116260442</v>
      </c>
      <c r="L340" s="287">
        <v>1.4528343881039074E-2</v>
      </c>
      <c r="M340" s="287">
        <f t="shared" si="21"/>
        <v>1.233213460141481</v>
      </c>
      <c r="N340" s="287">
        <f t="shared" si="22"/>
        <v>1.4798561521697773</v>
      </c>
    </row>
    <row r="341" spans="1:14" ht="18" customHeight="1" x14ac:dyDescent="0.35">
      <c r="A341" s="284">
        <f t="shared" si="23"/>
        <v>335</v>
      </c>
      <c r="B341" s="284">
        <v>2</v>
      </c>
      <c r="C341" s="285" t="s">
        <v>2742</v>
      </c>
      <c r="D341" s="286">
        <f>SUM(сходові!N340)</f>
        <v>0</v>
      </c>
      <c r="E341" s="286">
        <f>SUM(прибудинкова!M340)</f>
        <v>1.3120480858659405</v>
      </c>
      <c r="F341" s="286">
        <f>'слюсарі х.в.'!P340+'слюсарі кан'!P340+зварювальник!L340+аварійки!J340</f>
        <v>0.22208577014959113</v>
      </c>
      <c r="G341" s="286">
        <f>'дератизація '!I340</f>
        <v>6.3413030203391422E-3</v>
      </c>
      <c r="H341" s="286">
        <f>SUM(димовенти!Q340)</f>
        <v>3.3070149999866856E-2</v>
      </c>
      <c r="I341" s="286">
        <f>'під зими'!L340+майстерні!L340+покрівлі!N340+маляри!L340</f>
        <v>0.37368926827891319</v>
      </c>
      <c r="J341" s="286">
        <f>електрики!P340</f>
        <v>6.374548286733081E-2</v>
      </c>
      <c r="K341" s="287">
        <f t="shared" si="20"/>
        <v>2.0109800601819816</v>
      </c>
      <c r="L341" s="287">
        <v>2.4724864155907911E-2</v>
      </c>
      <c r="M341" s="287">
        <f t="shared" si="21"/>
        <v>2.0357049243378897</v>
      </c>
      <c r="N341" s="287">
        <f t="shared" si="22"/>
        <v>2.4428459092054675</v>
      </c>
    </row>
    <row r="342" spans="1:14" ht="18" customHeight="1" x14ac:dyDescent="0.35">
      <c r="A342" s="284">
        <f t="shared" si="23"/>
        <v>336</v>
      </c>
      <c r="B342" s="284">
        <v>2</v>
      </c>
      <c r="C342" s="285" t="s">
        <v>2743</v>
      </c>
      <c r="D342" s="286">
        <f>SUM(сходові!N341)</f>
        <v>0</v>
      </c>
      <c r="E342" s="286">
        <f>SUM(прибудинкова!M341)</f>
        <v>0.2490707767402377</v>
      </c>
      <c r="F342" s="286">
        <f>'слюсарі х.в.'!P341+'слюсарі кан'!P341+зварювальник!L341+аварійки!J341</f>
        <v>0.24021727677290902</v>
      </c>
      <c r="G342" s="286">
        <f>'дератизація '!I341</f>
        <v>4.7750424448217317E-3</v>
      </c>
      <c r="H342" s="286">
        <f>SUM(димовенти!Q341)</f>
        <v>3.9843261083597363E-2</v>
      </c>
      <c r="I342" s="286">
        <f>'під зими'!L341+майстерні!L341+покрівлі!N341+маляри!L341</f>
        <v>0.39715675029587832</v>
      </c>
      <c r="J342" s="286">
        <f>електрики!P341</f>
        <v>7.680122154853454E-2</v>
      </c>
      <c r="K342" s="287">
        <f t="shared" si="20"/>
        <v>1.0078643288859788</v>
      </c>
      <c r="L342" s="287">
        <v>1.185006798206345E-2</v>
      </c>
      <c r="M342" s="287">
        <f t="shared" si="21"/>
        <v>1.0197143968680422</v>
      </c>
      <c r="N342" s="287">
        <f t="shared" si="22"/>
        <v>1.2236572762416507</v>
      </c>
    </row>
    <row r="343" spans="1:14" ht="18" customHeight="1" x14ac:dyDescent="0.35">
      <c r="A343" s="284">
        <f t="shared" si="23"/>
        <v>337</v>
      </c>
      <c r="B343" s="284">
        <v>3</v>
      </c>
      <c r="C343" s="285" t="s">
        <v>2744</v>
      </c>
      <c r="D343" s="286">
        <f>SUM(сходові!N342)</f>
        <v>0.7509587298698146</v>
      </c>
      <c r="E343" s="286">
        <f>SUM(прибудинкова!M342)</f>
        <v>0.53831929013469237</v>
      </c>
      <c r="F343" s="286">
        <f>'слюсарі х.в.'!P342+'слюсарі кан'!P342+зварювальник!L342+аварійки!J342</f>
        <v>0.25933992989789145</v>
      </c>
      <c r="G343" s="286">
        <f>'дератизація '!I342</f>
        <v>2.1842009464870769E-3</v>
      </c>
      <c r="H343" s="286">
        <f>SUM(димовенти!Q342)</f>
        <v>4.6986619687045386E-2</v>
      </c>
      <c r="I343" s="286">
        <f>'під зими'!L342+майстерні!L342+покрівлі!N342+маляри!L342</f>
        <v>0.32900545322149954</v>
      </c>
      <c r="J343" s="286">
        <f>електрики!P342</f>
        <v>9.0570643322343519E-2</v>
      </c>
      <c r="K343" s="287">
        <f t="shared" si="20"/>
        <v>2.0173648670797735</v>
      </c>
      <c r="L343" s="287">
        <v>2.4810547359918167E-2</v>
      </c>
      <c r="M343" s="287">
        <f t="shared" si="21"/>
        <v>2.0421754144396917</v>
      </c>
      <c r="N343" s="287">
        <f t="shared" si="22"/>
        <v>2.4506104973276299</v>
      </c>
    </row>
    <row r="344" spans="1:14" ht="18" customHeight="1" x14ac:dyDescent="0.35">
      <c r="A344" s="284">
        <f t="shared" si="23"/>
        <v>338</v>
      </c>
      <c r="B344" s="284">
        <v>2</v>
      </c>
      <c r="C344" s="285" t="s">
        <v>2745</v>
      </c>
      <c r="D344" s="286">
        <f>SUM(сходові!N343)</f>
        <v>0</v>
      </c>
      <c r="E344" s="286">
        <f>SUM(прибудинкова!M343)</f>
        <v>0.64461598805970144</v>
      </c>
      <c r="F344" s="286">
        <f>'слюсарі х.в.'!P343+'слюсарі кан'!P343+зварювальник!L343+аварійки!J343</f>
        <v>0.26482861669128743</v>
      </c>
      <c r="G344" s="286">
        <f>'дератизація '!I343</f>
        <v>3.9179104477611937E-3</v>
      </c>
      <c r="H344" s="286">
        <f>SUM(димовенти!Q343)</f>
        <v>4.9036944909752814E-2</v>
      </c>
      <c r="I344" s="286">
        <f>'під зими'!L343+майстерні!L343+покрівлі!N343+маляри!L343</f>
        <v>0.35373732580573086</v>
      </c>
      <c r="J344" s="286">
        <f>електрики!P343</f>
        <v>9.4522816849136687E-2</v>
      </c>
      <c r="K344" s="287">
        <f t="shared" si="20"/>
        <v>1.4106596027633707</v>
      </c>
      <c r="L344" s="287">
        <v>1.6985239299541655E-2</v>
      </c>
      <c r="M344" s="287">
        <f t="shared" si="21"/>
        <v>1.4276448420629122</v>
      </c>
      <c r="N344" s="287">
        <f t="shared" si="22"/>
        <v>1.7131738104754946</v>
      </c>
    </row>
    <row r="345" spans="1:14" ht="18" customHeight="1" x14ac:dyDescent="0.35">
      <c r="A345" s="284">
        <f t="shared" si="23"/>
        <v>339</v>
      </c>
      <c r="B345" s="284">
        <v>4</v>
      </c>
      <c r="C345" s="285" t="s">
        <v>2746</v>
      </c>
      <c r="D345" s="286">
        <f>SUM(сходові!N344)</f>
        <v>0.4309367234592707</v>
      </c>
      <c r="E345" s="286">
        <f>SUM(прибудинкова!M344)</f>
        <v>0.87947195642148968</v>
      </c>
      <c r="F345" s="286">
        <f>'слюсарі х.в.'!P344+'слюсарі кан'!P344+зварювальник!L344+аварійки!J344</f>
        <v>0.24943964412565936</v>
      </c>
      <c r="G345" s="286">
        <f>'дератизація '!I344</f>
        <v>1.4266774267927139E-3</v>
      </c>
      <c r="H345" s="286">
        <f>SUM(димовенти!Q344)</f>
        <v>4.3288320550129301E-2</v>
      </c>
      <c r="I345" s="286">
        <f>'під зими'!L344+майстерні!L344+покрівлі!N344+маляри!L344</f>
        <v>0.27949249595977665</v>
      </c>
      <c r="J345" s="286">
        <f>електрики!P344</f>
        <v>8.3441862102073966E-2</v>
      </c>
      <c r="K345" s="287">
        <f t="shared" si="20"/>
        <v>1.9674976800451927</v>
      </c>
      <c r="L345" s="287">
        <v>2.4245197648834149E-2</v>
      </c>
      <c r="M345" s="287">
        <f t="shared" si="21"/>
        <v>1.9917428776940267</v>
      </c>
      <c r="N345" s="287">
        <f t="shared" si="22"/>
        <v>2.3900914532328321</v>
      </c>
    </row>
    <row r="346" spans="1:14" ht="18" customHeight="1" x14ac:dyDescent="0.35">
      <c r="A346" s="284">
        <f t="shared" si="23"/>
        <v>340</v>
      </c>
      <c r="B346" s="284">
        <v>2</v>
      </c>
      <c r="C346" s="285" t="s">
        <v>2747</v>
      </c>
      <c r="D346" s="286">
        <f>SUM(сходові!N345)</f>
        <v>0</v>
      </c>
      <c r="E346" s="286">
        <f>SUM(прибудинкова!M345)</f>
        <v>0.64984579180509405</v>
      </c>
      <c r="F346" s="286">
        <f>'слюсарі х.в.'!P345+'слюсарі кан'!P345+зварювальник!L345+аварійки!J345</f>
        <v>0.25282206006037711</v>
      </c>
      <c r="G346" s="286">
        <f>'дератизація '!I345</f>
        <v>2.8951115329852867E-3</v>
      </c>
      <c r="H346" s="286">
        <f>SUM(димовенти!Q345)</f>
        <v>4.0839185027784733E-2</v>
      </c>
      <c r="I346" s="286">
        <f>'під зими'!L345+майстерні!L345+покрівлі!N345+маляри!L345</f>
        <v>0.30874453667559737</v>
      </c>
      <c r="J346" s="286">
        <f>електрики!P345</f>
        <v>8.5708939695947742E-2</v>
      </c>
      <c r="K346" s="287">
        <f t="shared" si="20"/>
        <v>1.3408556247977863</v>
      </c>
      <c r="L346" s="287">
        <v>1.6170231974374727E-2</v>
      </c>
      <c r="M346" s="287">
        <f t="shared" si="21"/>
        <v>1.3570258567721609</v>
      </c>
      <c r="N346" s="287">
        <f t="shared" si="22"/>
        <v>1.628431028126593</v>
      </c>
    </row>
    <row r="347" spans="1:14" ht="18" customHeight="1" x14ac:dyDescent="0.35">
      <c r="A347" s="284">
        <f t="shared" si="23"/>
        <v>341</v>
      </c>
      <c r="B347" s="284">
        <v>4</v>
      </c>
      <c r="C347" s="285" t="s">
        <v>2748</v>
      </c>
      <c r="D347" s="286">
        <f>SUM(сходові!N346)</f>
        <v>1.0979737992649854</v>
      </c>
      <c r="E347" s="286">
        <f>SUM(прибудинкова!M346)</f>
        <v>0.69902687238626282</v>
      </c>
      <c r="F347" s="286">
        <f>'слюсарі х.в.'!P346+'слюсарі кан'!P346+зварювальник!L346+аварійки!J346</f>
        <v>0.23705438460482639</v>
      </c>
      <c r="G347" s="286">
        <f>'дератизація '!I346</f>
        <v>2.1195032315295907E-3</v>
      </c>
      <c r="H347" s="286">
        <f>SUM(димовенти!Q346)</f>
        <v>4.5166829033744138E-2</v>
      </c>
      <c r="I347" s="286">
        <f>'під зими'!L346+майстерні!L346+покрівлі!N346+маляри!L346</f>
        <v>0.34883173235813192</v>
      </c>
      <c r="J347" s="286">
        <f>електрики!P346</f>
        <v>7.4523755341164497E-2</v>
      </c>
      <c r="K347" s="287">
        <f t="shared" si="20"/>
        <v>2.504696876220645</v>
      </c>
      <c r="L347" s="287">
        <v>3.1056760563527908E-2</v>
      </c>
      <c r="M347" s="287">
        <f t="shared" si="21"/>
        <v>2.5357536367841726</v>
      </c>
      <c r="N347" s="287">
        <f t="shared" si="22"/>
        <v>3.0429043641410072</v>
      </c>
    </row>
    <row r="348" spans="1:14" ht="18" customHeight="1" x14ac:dyDescent="0.35">
      <c r="A348" s="284">
        <f t="shared" si="23"/>
        <v>342</v>
      </c>
      <c r="B348" s="284">
        <v>3</v>
      </c>
      <c r="C348" s="285" t="s">
        <v>2749</v>
      </c>
      <c r="D348" s="286">
        <f>SUM(сходові!N347)</f>
        <v>0</v>
      </c>
      <c r="E348" s="286">
        <f>SUM(прибудинкова!M347)</f>
        <v>7.1753702713030179E-2</v>
      </c>
      <c r="F348" s="286">
        <f>'слюсарі х.в.'!P347+'слюсарі кан'!P347+зварювальник!L347+аварійки!J347</f>
        <v>0.22957983106508356</v>
      </c>
      <c r="G348" s="286">
        <f>'дератизація '!I347</f>
        <v>5.8463889950324793E-3</v>
      </c>
      <c r="H348" s="286">
        <f>SUM(димовенти!Q347)</f>
        <v>3.5869592324400228E-2</v>
      </c>
      <c r="I348" s="286">
        <f>'під зими'!L347+майстерні!L347+покрівлі!N347+маляри!L347</f>
        <v>0.38034941179012849</v>
      </c>
      <c r="J348" s="286">
        <f>електрики!P347</f>
        <v>6.9141642326460598E-2</v>
      </c>
      <c r="K348" s="287">
        <f t="shared" si="20"/>
        <v>0.79254056921413552</v>
      </c>
      <c r="L348" s="287">
        <v>9.1523072432225239E-3</v>
      </c>
      <c r="M348" s="287">
        <f t="shared" si="21"/>
        <v>0.80169287645735809</v>
      </c>
      <c r="N348" s="287">
        <f t="shared" si="22"/>
        <v>0.96203145174882965</v>
      </c>
    </row>
    <row r="349" spans="1:14" ht="18" customHeight="1" x14ac:dyDescent="0.35">
      <c r="A349" s="284">
        <f t="shared" si="23"/>
        <v>343</v>
      </c>
      <c r="B349" s="284">
        <v>1</v>
      </c>
      <c r="C349" s="285" t="s">
        <v>2750</v>
      </c>
      <c r="D349" s="286">
        <f>SUM(сходові!N348)</f>
        <v>0</v>
      </c>
      <c r="E349" s="286">
        <f>SUM(прибудинкова!M348)</f>
        <v>0.43866542768573585</v>
      </c>
      <c r="F349" s="286">
        <f>'слюсарі х.в.'!P348+'слюсарі кан'!P348+зварювальник!L348+аварійки!J348</f>
        <v>0.21741913236539426</v>
      </c>
      <c r="G349" s="286">
        <f>'дератизація '!I348</f>
        <v>3.0702600080093735E-3</v>
      </c>
      <c r="H349" s="286">
        <f>SUM(димовенти!Q348)</f>
        <v>3.1326905119198709E-2</v>
      </c>
      <c r="I349" s="286">
        <f>'під зими'!L348+майстерні!L348+покрівлі!N348+маляри!L348</f>
        <v>0.37912950444931504</v>
      </c>
      <c r="J349" s="286">
        <f>електрики!P348</f>
        <v>6.0385232409602592E-2</v>
      </c>
      <c r="K349" s="287">
        <f t="shared" si="20"/>
        <v>1.1299964620372558</v>
      </c>
      <c r="L349" s="287">
        <v>1.3485334915101732E-2</v>
      </c>
      <c r="M349" s="287">
        <f t="shared" si="21"/>
        <v>1.1434817969523574</v>
      </c>
      <c r="N349" s="287">
        <f t="shared" si="22"/>
        <v>1.3721781563428288</v>
      </c>
    </row>
    <row r="350" spans="1:14" ht="18" customHeight="1" x14ac:dyDescent="0.35">
      <c r="A350" s="284">
        <f t="shared" si="23"/>
        <v>344</v>
      </c>
      <c r="B350" s="284">
        <v>1</v>
      </c>
      <c r="C350" s="285" t="s">
        <v>2751</v>
      </c>
      <c r="D350" s="286">
        <f>SUM(сходові!N349)</f>
        <v>0</v>
      </c>
      <c r="E350" s="286">
        <f>SUM(прибудинкова!M349)</f>
        <v>0.27198644264194677</v>
      </c>
      <c r="F350" s="286">
        <f>'слюсарі х.в.'!P349+'слюсарі кан'!P349+зварювальник!L349+аварійки!J349</f>
        <v>0.25488350771547186</v>
      </c>
      <c r="G350" s="286">
        <f>'дератизація '!I349</f>
        <v>0</v>
      </c>
      <c r="H350" s="286">
        <f>SUM(димовенти!Q349)</f>
        <v>5.9356587866255348E-2</v>
      </c>
      <c r="I350" s="286">
        <f>'під зими'!L349+майстерні!L349+покрівлі!N349+маляри!L349</f>
        <v>0.38199022712667219</v>
      </c>
      <c r="J350" s="286">
        <f>електрики!P349</f>
        <v>8.7361760316892328E-2</v>
      </c>
      <c r="K350" s="287">
        <f t="shared" si="20"/>
        <v>1.0555785256672383</v>
      </c>
      <c r="L350" s="287">
        <v>1.2440642112267253E-2</v>
      </c>
      <c r="M350" s="287">
        <f t="shared" si="21"/>
        <v>1.0680191677795055</v>
      </c>
      <c r="N350" s="287">
        <f t="shared" si="22"/>
        <v>1.2816230013354064</v>
      </c>
    </row>
    <row r="351" spans="1:14" ht="18" customHeight="1" x14ac:dyDescent="0.35">
      <c r="A351" s="284">
        <f t="shared" si="23"/>
        <v>345</v>
      </c>
      <c r="B351" s="284">
        <v>2</v>
      </c>
      <c r="C351" s="285" t="s">
        <v>2852</v>
      </c>
      <c r="D351" s="286">
        <f>SUM(сходові!N350)</f>
        <v>0</v>
      </c>
      <c r="E351" s="286">
        <f>SUM(прибудинкова!M350)</f>
        <v>0.3177102057390363</v>
      </c>
      <c r="F351" s="286">
        <f>'слюсарі х.в.'!P350+'слюсарі кан'!P350+зварювальник!L350+аварійки!J350</f>
        <v>0.33763741892974375</v>
      </c>
      <c r="G351" s="286">
        <f>'дератизація '!I350</f>
        <v>0</v>
      </c>
      <c r="H351" s="286">
        <f>SUM(димовенти!Q350)</f>
        <v>9.9842472757380674E-2</v>
      </c>
      <c r="I351" s="286">
        <f>'під зими'!L350+майстерні!L350+покрівлі!N350+маляри!L350</f>
        <v>0.41971382473544866</v>
      </c>
      <c r="J351" s="286">
        <f>електрики!P350</f>
        <v>0.14694938654711484</v>
      </c>
      <c r="K351" s="287">
        <f t="shared" si="20"/>
        <v>1.3218533087087241</v>
      </c>
      <c r="L351" s="287">
        <v>1.5589134047088726E-2</v>
      </c>
      <c r="M351" s="287">
        <f t="shared" si="21"/>
        <v>1.3374424427558127</v>
      </c>
      <c r="N351" s="287">
        <f t="shared" si="22"/>
        <v>1.6049309313069753</v>
      </c>
    </row>
    <row r="352" spans="1:14" ht="18" customHeight="1" x14ac:dyDescent="0.35">
      <c r="A352" s="284">
        <f t="shared" si="23"/>
        <v>346</v>
      </c>
      <c r="B352" s="284">
        <v>2</v>
      </c>
      <c r="C352" s="285" t="s">
        <v>2752</v>
      </c>
      <c r="D352" s="286">
        <f>SUM(сходові!N351)</f>
        <v>0</v>
      </c>
      <c r="E352" s="286">
        <f>SUM(прибудинкова!M351)</f>
        <v>0.47515040485829957</v>
      </c>
      <c r="F352" s="286">
        <f>'слюсарі х.в.'!P351+'слюсарі кан'!P351+зварювальник!L351+аварійки!J351</f>
        <v>0.3243143893659351</v>
      </c>
      <c r="G352" s="286">
        <f>'дератизація '!I351</f>
        <v>0</v>
      </c>
      <c r="H352" s="286">
        <f>SUM(димовенти!Q351)</f>
        <v>7.1258140014895305E-2</v>
      </c>
      <c r="I352" s="286">
        <f>'під зими'!L351+майстерні!L351+покрівлі!N351+маляри!L351</f>
        <v>0.40723939214304189</v>
      </c>
      <c r="J352" s="286">
        <f>електрики!P351</f>
        <v>0.13735603084641756</v>
      </c>
      <c r="K352" s="287">
        <f t="shared" si="20"/>
        <v>1.4153183572285895</v>
      </c>
      <c r="L352" s="287">
        <v>1.6824603638302182E-2</v>
      </c>
      <c r="M352" s="287">
        <f t="shared" si="21"/>
        <v>1.4321429608668916</v>
      </c>
      <c r="N352" s="287">
        <f t="shared" si="22"/>
        <v>1.7185715530402699</v>
      </c>
    </row>
    <row r="353" spans="1:14" ht="18" customHeight="1" x14ac:dyDescent="0.35">
      <c r="A353" s="284">
        <f t="shared" si="23"/>
        <v>347</v>
      </c>
      <c r="B353" s="284">
        <v>2</v>
      </c>
      <c r="C353" s="285" t="s">
        <v>2753</v>
      </c>
      <c r="D353" s="286">
        <f>SUM(сходові!N352)</f>
        <v>0</v>
      </c>
      <c r="E353" s="286">
        <f>SUM(прибудинкова!M352)</f>
        <v>0.46084613874345559</v>
      </c>
      <c r="F353" s="286">
        <f>'слюсарі х.в.'!P352+'слюсарі кан'!P352+зварювальник!L352+аварійки!J352</f>
        <v>0.32542408608001328</v>
      </c>
      <c r="G353" s="286">
        <f>'дератизація '!I352</f>
        <v>0</v>
      </c>
      <c r="H353" s="286">
        <f>SUM(димовенти!Q352)</f>
        <v>7.1672672533888274E-2</v>
      </c>
      <c r="I353" s="286">
        <f>'під зими'!L352+майстерні!L352+покрівлі!N352+маляри!L352</f>
        <v>0.407636815647414</v>
      </c>
      <c r="J353" s="286">
        <f>електрики!P352</f>
        <v>0.13815507698281324</v>
      </c>
      <c r="K353" s="287">
        <f t="shared" si="20"/>
        <v>1.4037347899875845</v>
      </c>
      <c r="L353" s="287">
        <v>1.6673596532926216E-2</v>
      </c>
      <c r="M353" s="287">
        <f t="shared" si="21"/>
        <v>1.4204083865205108</v>
      </c>
      <c r="N353" s="287">
        <f t="shared" si="22"/>
        <v>1.704490063824613</v>
      </c>
    </row>
    <row r="354" spans="1:14" ht="18" customHeight="1" x14ac:dyDescent="0.35">
      <c r="A354" s="284">
        <f t="shared" si="23"/>
        <v>348</v>
      </c>
      <c r="B354" s="284">
        <v>3</v>
      </c>
      <c r="C354" s="285" t="s">
        <v>2754</v>
      </c>
      <c r="D354" s="286">
        <f>SUM(сходові!N353)</f>
        <v>1.0157350392454343</v>
      </c>
      <c r="E354" s="286">
        <f>SUM(прибудинкова!M353)</f>
        <v>0.56654392855575542</v>
      </c>
      <c r="F354" s="286">
        <f>'слюсарі х.в.'!P353+'слюсарі кан'!P353+зварювальник!L353+аварійки!J353</f>
        <v>0.2300507352117635</v>
      </c>
      <c r="G354" s="286">
        <f>'дератизація '!I353</f>
        <v>3.3736340896124979E-3</v>
      </c>
      <c r="H354" s="286">
        <f>SUM(димовенти!Q353)</f>
        <v>3.7640085545833181E-2</v>
      </c>
      <c r="I354" s="286">
        <f>'під зими'!L353+майстерні!L353+покрівлі!N353+маляри!L353</f>
        <v>0.29639297341857679</v>
      </c>
      <c r="J354" s="286">
        <f>електрики!P353</f>
        <v>6.9480720683856564E-2</v>
      </c>
      <c r="K354" s="287">
        <f t="shared" si="20"/>
        <v>2.2192171167508321</v>
      </c>
      <c r="L354" s="287">
        <v>2.7516387922173591E-2</v>
      </c>
      <c r="M354" s="287">
        <f t="shared" si="21"/>
        <v>2.2467335046730055</v>
      </c>
      <c r="N354" s="287">
        <f t="shared" si="22"/>
        <v>2.6960802056076063</v>
      </c>
    </row>
    <row r="355" spans="1:14" ht="18" customHeight="1" x14ac:dyDescent="0.35">
      <c r="A355" s="284">
        <f t="shared" si="23"/>
        <v>349</v>
      </c>
      <c r="B355" s="284">
        <v>3</v>
      </c>
      <c r="C355" s="285" t="s">
        <v>2755</v>
      </c>
      <c r="D355" s="286">
        <f>SUM(сходові!N354)</f>
        <v>0.93245721166189144</v>
      </c>
      <c r="E355" s="286">
        <f>SUM(прибудинкова!M354)</f>
        <v>0.63274827474660322</v>
      </c>
      <c r="F355" s="286">
        <f>'слюсарі х.в.'!P354+'слюсарі кан'!P354+зварювальник!L354+аварійки!J354</f>
        <v>0.21484619480819461</v>
      </c>
      <c r="G355" s="286">
        <f>'дератизація '!I354</f>
        <v>4.2538279059736893E-3</v>
      </c>
      <c r="H355" s="286">
        <f>SUM(димовенти!Q354)</f>
        <v>3.0365771979606014E-2</v>
      </c>
      <c r="I355" s="286">
        <f>'під зими'!L354+майстерні!L354+покрівлі!N354+маляри!L354</f>
        <v>0.33513557085096463</v>
      </c>
      <c r="J355" s="286">
        <f>електрики!P354</f>
        <v>5.8532567813785012E-2</v>
      </c>
      <c r="K355" s="287">
        <f t="shared" si="20"/>
        <v>2.2083394197670181</v>
      </c>
      <c r="L355" s="287">
        <v>2.8687276554590468E-2</v>
      </c>
      <c r="M355" s="287">
        <f t="shared" si="21"/>
        <v>2.2370266963216086</v>
      </c>
      <c r="N355" s="287">
        <f t="shared" si="22"/>
        <v>2.6844320355859304</v>
      </c>
    </row>
    <row r="356" spans="1:14" ht="18" customHeight="1" x14ac:dyDescent="0.35">
      <c r="A356" s="284">
        <f t="shared" si="23"/>
        <v>350</v>
      </c>
      <c r="B356" s="284">
        <v>3</v>
      </c>
      <c r="C356" s="285" t="s">
        <v>2756</v>
      </c>
      <c r="D356" s="286">
        <f>SUM(сходові!N355)</f>
        <v>0.86127128026294708</v>
      </c>
      <c r="E356" s="286">
        <f>SUM(прибудинкова!M355)</f>
        <v>0.57298019360269348</v>
      </c>
      <c r="F356" s="286">
        <f>'слюсарі х.в.'!P355+'слюсарі кан'!P355+зварювальник!L355+аварійки!J355</f>
        <v>0.23931946740795104</v>
      </c>
      <c r="G356" s="286">
        <f>'дератизація '!I355</f>
        <v>3.3617424242424242E-3</v>
      </c>
      <c r="H356" s="286">
        <f>SUM(димовенти!Q355)</f>
        <v>3.9507880098045199E-2</v>
      </c>
      <c r="I356" s="286">
        <f>'під зими'!L355+майстерні!L355+покрівлі!N355+маляри!L355</f>
        <v>0.33028850224892253</v>
      </c>
      <c r="J356" s="286">
        <f>електрики!P355</f>
        <v>7.6154746619674835E-2</v>
      </c>
      <c r="K356" s="287">
        <f t="shared" si="20"/>
        <v>2.1228838126644769</v>
      </c>
      <c r="L356" s="287">
        <v>2.6211280944033355E-2</v>
      </c>
      <c r="M356" s="287">
        <f t="shared" si="21"/>
        <v>2.1490950936085103</v>
      </c>
      <c r="N356" s="287">
        <f t="shared" si="22"/>
        <v>2.5789141123302124</v>
      </c>
    </row>
    <row r="357" spans="1:14" ht="18" customHeight="1" x14ac:dyDescent="0.35">
      <c r="A357" s="284">
        <f t="shared" si="23"/>
        <v>351</v>
      </c>
      <c r="B357" s="284">
        <v>3</v>
      </c>
      <c r="C357" s="285" t="s">
        <v>2757</v>
      </c>
      <c r="D357" s="286">
        <f>SUM(сходові!N356)</f>
        <v>1.1437770627062704</v>
      </c>
      <c r="E357" s="286">
        <f>SUM(прибудинкова!M356)</f>
        <v>0.77466765676567662</v>
      </c>
      <c r="F357" s="286">
        <f>'слюсарі х.в.'!P356+'слюсарі кан'!P356+зварювальник!L356+аварійки!J356</f>
        <v>0.25795870096060947</v>
      </c>
      <c r="G357" s="286">
        <f>'дератизація '!I356</f>
        <v>3.63036303630363E-3</v>
      </c>
      <c r="H357" s="286">
        <f>SUM(димовенти!Q356)</f>
        <v>4.6470655006413557E-2</v>
      </c>
      <c r="I357" s="286">
        <f>'під зими'!L356+майстерні!L356+покрівлі!N356+маляри!L356</f>
        <v>0.34511016258826199</v>
      </c>
      <c r="J357" s="286">
        <f>електрики!P356</f>
        <v>8.9576078202152173E-2</v>
      </c>
      <c r="K357" s="287">
        <f t="shared" si="20"/>
        <v>2.6611906792656872</v>
      </c>
      <c r="L357" s="287">
        <v>3.3029971602815289E-2</v>
      </c>
      <c r="M357" s="287">
        <f t="shared" si="21"/>
        <v>2.6942206508685027</v>
      </c>
      <c r="N357" s="287">
        <f t="shared" si="22"/>
        <v>3.2330647810422031</v>
      </c>
    </row>
    <row r="358" spans="1:14" ht="18" customHeight="1" x14ac:dyDescent="0.35">
      <c r="A358" s="284">
        <f t="shared" si="23"/>
        <v>352</v>
      </c>
      <c r="B358" s="284">
        <v>3</v>
      </c>
      <c r="C358" s="285" t="s">
        <v>2758</v>
      </c>
      <c r="D358" s="286">
        <f>SUM(сходові!N357)</f>
        <v>0.8587058111482575</v>
      </c>
      <c r="E358" s="286">
        <f>SUM(прибудинкова!M357)</f>
        <v>0.5957771968120209</v>
      </c>
      <c r="F358" s="286">
        <f>'слюсарі х.в.'!P357+'слюсарі кан'!P357+зварювальник!L357+аварійки!J357</f>
        <v>0.22923130601611066</v>
      </c>
      <c r="G358" s="286">
        <f>'дератизація '!I357</f>
        <v>2.601654906340423E-3</v>
      </c>
      <c r="H358" s="286">
        <f>SUM(димовенти!Q357)</f>
        <v>3.5739399124177132E-2</v>
      </c>
      <c r="I358" s="286">
        <f>'під зими'!L357+майстерні!L357+покрівлі!N357+маляри!L357</f>
        <v>0.31000103600207463</v>
      </c>
      <c r="J358" s="286">
        <f>електрики!P357</f>
        <v>6.8890684032824279E-2</v>
      </c>
      <c r="K358" s="287">
        <f t="shared" si="20"/>
        <v>2.1009470880418055</v>
      </c>
      <c r="L358" s="287">
        <v>2.5981600132675253E-2</v>
      </c>
      <c r="M358" s="287">
        <f t="shared" si="21"/>
        <v>2.1269286881744809</v>
      </c>
      <c r="N358" s="287">
        <f t="shared" si="22"/>
        <v>2.5523144258093771</v>
      </c>
    </row>
    <row r="359" spans="1:14" ht="18" customHeight="1" x14ac:dyDescent="0.35">
      <c r="A359" s="284">
        <f t="shared" si="23"/>
        <v>353</v>
      </c>
      <c r="B359" s="284">
        <v>4</v>
      </c>
      <c r="C359" s="285" t="s">
        <v>2759</v>
      </c>
      <c r="D359" s="286">
        <f>SUM(сходові!N358)</f>
        <v>0.91275715647988354</v>
      </c>
      <c r="E359" s="286">
        <f>SUM(прибудинкова!M358)</f>
        <v>0.48496756198347107</v>
      </c>
      <c r="F359" s="286">
        <f>'слюсарі х.в.'!P358+'слюсарі кан'!P358+зварювальник!L358+аварійки!J358</f>
        <v>0.23340271534126289</v>
      </c>
      <c r="G359" s="286">
        <f>'дератизація '!I358</f>
        <v>2.4435791481246024E-3</v>
      </c>
      <c r="H359" s="286">
        <f>SUM(димовенти!Q358)</f>
        <v>3.7297649043609105E-2</v>
      </c>
      <c r="I359" s="286">
        <f>'під зими'!L358+майстерні!L358+покрівлі!N358+маляри!L358</f>
        <v>0.32609138599436549</v>
      </c>
      <c r="J359" s="286">
        <f>електрики!P358</f>
        <v>7.1894341214378321E-2</v>
      </c>
      <c r="K359" s="287">
        <f t="shared" si="20"/>
        <v>2.0688543892050948</v>
      </c>
      <c r="L359" s="287">
        <v>2.5543573252851837E-2</v>
      </c>
      <c r="M359" s="287">
        <f t="shared" si="21"/>
        <v>2.0943979624579465</v>
      </c>
      <c r="N359" s="287">
        <f t="shared" si="22"/>
        <v>2.5132775549495356</v>
      </c>
    </row>
    <row r="360" spans="1:14" ht="18" customHeight="1" x14ac:dyDescent="0.35">
      <c r="A360" s="284">
        <f t="shared" si="23"/>
        <v>354</v>
      </c>
      <c r="B360" s="284">
        <v>3</v>
      </c>
      <c r="C360" s="285" t="s">
        <v>2760</v>
      </c>
      <c r="D360" s="286">
        <f>SUM(сходові!N359)</f>
        <v>0.81851682943955062</v>
      </c>
      <c r="E360" s="286">
        <f>SUM(прибудинкова!M359)</f>
        <v>0.62928766756032173</v>
      </c>
      <c r="F360" s="286">
        <f>'слюсарі х.в.'!P359+'слюсарі кан'!P359+зварювальник!L359+аварійки!J359</f>
        <v>0.2242480088091251</v>
      </c>
      <c r="G360" s="286">
        <f>'дератизація '!I359</f>
        <v>3.0934213239843266E-3</v>
      </c>
      <c r="H360" s="286">
        <f>SUM(димовенти!Q359)</f>
        <v>3.3877864600468537E-2</v>
      </c>
      <c r="I360" s="286">
        <f>'під зими'!L359+майстерні!L359+покрівлі!N359+маляри!L359</f>
        <v>0.36055262847693437</v>
      </c>
      <c r="J360" s="286">
        <f>електрики!P359</f>
        <v>6.5302420384534529E-2</v>
      </c>
      <c r="K360" s="287">
        <f t="shared" si="20"/>
        <v>2.1348788405949195</v>
      </c>
      <c r="L360" s="287">
        <v>2.635842216993578E-2</v>
      </c>
      <c r="M360" s="287">
        <f t="shared" si="21"/>
        <v>2.1612372627648551</v>
      </c>
      <c r="N360" s="287">
        <f t="shared" si="22"/>
        <v>2.593484715317826</v>
      </c>
    </row>
    <row r="361" spans="1:14" ht="18" customHeight="1" x14ac:dyDescent="0.35">
      <c r="A361" s="284">
        <f t="shared" si="23"/>
        <v>355</v>
      </c>
      <c r="B361" s="284">
        <v>5</v>
      </c>
      <c r="C361" s="285" t="s">
        <v>2761</v>
      </c>
      <c r="D361" s="286">
        <f>SUM(сходові!N360)</f>
        <v>0.58939532312925158</v>
      </c>
      <c r="E361" s="286">
        <f>SUM(прибудинкова!M360)</f>
        <v>0.32689730775803139</v>
      </c>
      <c r="F361" s="286">
        <f>'слюсарі х.в.'!P360+'слюсарі кан'!P360+'слюсарі ц.о.'!P184+зварювальник!L360+аварійки!J360</f>
        <v>0.47076434636516584</v>
      </c>
      <c r="G361" s="286">
        <f>'дератизація '!I360</f>
        <v>1.4161825017088173E-3</v>
      </c>
      <c r="H361" s="286">
        <f>SUM(димовенти!Q360)</f>
        <v>5.0127479447707721E-2</v>
      </c>
      <c r="I361" s="286">
        <f>'під зими'!L360+майстерні!L360+покрівлі!N360+маляри!L360</f>
        <v>0.29044910251673267</v>
      </c>
      <c r="J361" s="286">
        <f>електрики!P360</f>
        <v>9.6624913474211482E-2</v>
      </c>
      <c r="K361" s="287">
        <f t="shared" si="20"/>
        <v>1.8256746551928094</v>
      </c>
      <c r="L361" s="287">
        <v>2.1215756144070452E-2</v>
      </c>
      <c r="M361" s="287">
        <f t="shared" si="21"/>
        <v>1.8468904113368798</v>
      </c>
      <c r="N361" s="287">
        <f t="shared" si="22"/>
        <v>2.2162684936042556</v>
      </c>
    </row>
    <row r="362" spans="1:14" ht="18" customHeight="1" x14ac:dyDescent="0.35">
      <c r="A362" s="284">
        <f t="shared" si="23"/>
        <v>356</v>
      </c>
      <c r="B362" s="284">
        <v>4</v>
      </c>
      <c r="C362" s="285" t="s">
        <v>2762</v>
      </c>
      <c r="D362" s="286">
        <f>SUM(сходові!N361)</f>
        <v>1.1769225152818652</v>
      </c>
      <c r="E362" s="286">
        <f>SUM(прибудинкова!M361)</f>
        <v>0.9565400498075618</v>
      </c>
      <c r="F362" s="286">
        <f>'слюсарі х.в.'!P361+'слюсарі кан'!P361+зварювальник!L361+аварійки!J361</f>
        <v>0.24734080563963248</v>
      </c>
      <c r="G362" s="286">
        <f>'дератизація '!I361</f>
        <v>2.818655195834277E-3</v>
      </c>
      <c r="H362" s="286">
        <f>SUM(димовенти!Q361)</f>
        <v>4.5794830668717937E-2</v>
      </c>
      <c r="I362" s="286">
        <f>'під зими'!L361+майстерні!L361+покрівлі!N361+маляри!L361</f>
        <v>0.32201802967017112</v>
      </c>
      <c r="J362" s="286">
        <f>електрики!P361</f>
        <v>8.1930576394995416E-2</v>
      </c>
      <c r="K362" s="287">
        <f t="shared" si="20"/>
        <v>2.833365462658779</v>
      </c>
      <c r="L362" s="287">
        <v>3.5284465265226217E-2</v>
      </c>
      <c r="M362" s="287">
        <f t="shared" si="21"/>
        <v>2.8686499279240052</v>
      </c>
      <c r="N362" s="287">
        <f t="shared" si="22"/>
        <v>3.4423799135088062</v>
      </c>
    </row>
    <row r="363" spans="1:14" ht="18" customHeight="1" x14ac:dyDescent="0.35">
      <c r="A363" s="284">
        <f t="shared" si="23"/>
        <v>357</v>
      </c>
      <c r="B363" s="284">
        <v>3</v>
      </c>
      <c r="C363" s="285" t="s">
        <v>2763</v>
      </c>
      <c r="D363" s="286">
        <f>SUM(сходові!N362)</f>
        <v>0.95680237123838152</v>
      </c>
      <c r="E363" s="286">
        <f>SUM(прибудинкова!M362)</f>
        <v>0.65523210221172434</v>
      </c>
      <c r="F363" s="286">
        <f>'слюсарі х.в.'!P362+'слюсарі кан'!P362+зварювальник!L362+аварійки!J362</f>
        <v>0.22798701955464779</v>
      </c>
      <c r="G363" s="286">
        <f>'дератизація '!I362</f>
        <v>3.237062486579343E-3</v>
      </c>
      <c r="H363" s="286">
        <f>SUM(димовенти!Q362)</f>
        <v>3.5274589960848597E-2</v>
      </c>
      <c r="I363" s="286">
        <f>'під зими'!L362+майстерні!L362+покрівлі!N362+маляри!L362</f>
        <v>0.33330952420142079</v>
      </c>
      <c r="J363" s="286">
        <f>електрики!P362</f>
        <v>6.7994725455144497E-2</v>
      </c>
      <c r="K363" s="287">
        <f t="shared" si="20"/>
        <v>2.2798373951087472</v>
      </c>
      <c r="L363" s="287">
        <v>2.824236967480398E-2</v>
      </c>
      <c r="M363" s="287">
        <f t="shared" si="21"/>
        <v>2.3080797647835514</v>
      </c>
      <c r="N363" s="287">
        <f t="shared" si="22"/>
        <v>2.7696957177402615</v>
      </c>
    </row>
    <row r="364" spans="1:14" ht="18" customHeight="1" x14ac:dyDescent="0.35">
      <c r="A364" s="284">
        <f t="shared" si="23"/>
        <v>358</v>
      </c>
      <c r="B364" s="284">
        <v>9</v>
      </c>
      <c r="C364" s="285" t="s">
        <v>2775</v>
      </c>
      <c r="D364" s="286">
        <f>SUM(сходові!N363)</f>
        <v>1.0166048057298878</v>
      </c>
      <c r="E364" s="286">
        <f>SUM(прибудинкова!M363)</f>
        <v>0.40246722842625982</v>
      </c>
      <c r="F364" s="286">
        <f>'слюсарі х.в.'!P363+'слюсарі кан'!P363+'слюсарі ц.о.'!P187+'слюсарі г.в.'!P180+зварювальник!L363+аварійки!J363</f>
        <v>0.71449433611297086</v>
      </c>
      <c r="G364" s="286">
        <f>'дератизація '!I363</f>
        <v>7.3830654350944451E-3</v>
      </c>
      <c r="H364" s="286">
        <f>SUM(димовенти!Q363)</f>
        <v>4.1945578728440847E-2</v>
      </c>
      <c r="I364" s="286">
        <f>'під зими'!L363+майстерні!L363+покрівлі!N363+маляри!L363</f>
        <v>0.25559892039807519</v>
      </c>
      <c r="J364" s="286">
        <f>електрики!P363</f>
        <v>8.672042265853927E-2</v>
      </c>
      <c r="K364" s="287">
        <f t="shared" si="20"/>
        <v>2.5252143574892685</v>
      </c>
      <c r="L364" s="287">
        <f t="shared" ref="L364:L379" si="24">K364*0.03</f>
        <v>7.5756430724678053E-2</v>
      </c>
      <c r="M364" s="287">
        <f t="shared" si="21"/>
        <v>2.6009707882139463</v>
      </c>
      <c r="N364" s="287">
        <f t="shared" si="22"/>
        <v>3.1211649458567354</v>
      </c>
    </row>
    <row r="365" spans="1:14" ht="18" customHeight="1" x14ac:dyDescent="0.35">
      <c r="A365" s="284">
        <f t="shared" si="23"/>
        <v>359</v>
      </c>
      <c r="B365" s="284">
        <v>4</v>
      </c>
      <c r="C365" s="285" t="s">
        <v>2359</v>
      </c>
      <c r="D365" s="286">
        <f>SUM(сходові!N364)</f>
        <v>0.83212845697703752</v>
      </c>
      <c r="E365" s="286">
        <f>SUM(прибудинкова!M364)</f>
        <v>1.1693481751198587</v>
      </c>
      <c r="F365" s="286">
        <f>'слюсарі х.в.'!P364+'слюсарі кан'!P364+'слюсарі ц.о.'!P188+зварювальник!L364+аварійки!J364</f>
        <v>0.44411005987452756</v>
      </c>
      <c r="G365" s="286">
        <f>'дератизація '!I364</f>
        <v>4.598788796366389E-3</v>
      </c>
      <c r="H365" s="286">
        <f>SUM(димовенти!Q364)</f>
        <v>5.2096180891275046E-2</v>
      </c>
      <c r="I365" s="286">
        <f>'під зими'!L364+майстерні!L364+покрівлі!N364+маляри!L364</f>
        <v>0.29340741775494239</v>
      </c>
      <c r="J365" s="286">
        <f>електрики!P364</f>
        <v>8.5609234466477765E-2</v>
      </c>
      <c r="K365" s="287">
        <f t="shared" si="20"/>
        <v>2.8812983138804853</v>
      </c>
      <c r="L365" s="287">
        <f t="shared" si="24"/>
        <v>8.6438949416414557E-2</v>
      </c>
      <c r="M365" s="287">
        <f t="shared" si="21"/>
        <v>2.9677372632968999</v>
      </c>
      <c r="N365" s="287">
        <f t="shared" si="22"/>
        <v>3.5612847159562797</v>
      </c>
    </row>
    <row r="366" spans="1:14" ht="18" customHeight="1" x14ac:dyDescent="0.35">
      <c r="A366" s="284">
        <f t="shared" si="23"/>
        <v>360</v>
      </c>
      <c r="B366" s="284">
        <v>4</v>
      </c>
      <c r="C366" s="285" t="s">
        <v>2360</v>
      </c>
      <c r="D366" s="286">
        <f>SUM(сходові!N365)</f>
        <v>0.59270734180307838</v>
      </c>
      <c r="E366" s="286">
        <f>SUM(прибудинкова!M365)</f>
        <v>1.0850192416320548</v>
      </c>
      <c r="F366" s="286">
        <f>'слюсарі х.в.'!P365+'слюсарі кан'!P365+'слюсарі ц.о.'!P189+зварювальник!L365+аварійки!J365</f>
        <v>0.4869920452289288</v>
      </c>
      <c r="G366" s="286">
        <f>'дератизація '!I365</f>
        <v>0</v>
      </c>
      <c r="H366" s="286">
        <f>SUM(димовенти!Q365)</f>
        <v>7.2040686850434299E-2</v>
      </c>
      <c r="I366" s="286">
        <f>'під зими'!L365+майстерні!L365+покрівлі!N365+маляри!L365</f>
        <v>0.33484235772407051</v>
      </c>
      <c r="J366" s="286">
        <f>електрики!P365</f>
        <v>0.10830979990775742</v>
      </c>
      <c r="K366" s="287">
        <f t="shared" si="20"/>
        <v>2.6799114731463241</v>
      </c>
      <c r="L366" s="287">
        <f t="shared" si="24"/>
        <v>8.0397344194389722E-2</v>
      </c>
      <c r="M366" s="287">
        <f t="shared" si="21"/>
        <v>2.760308817340714</v>
      </c>
      <c r="N366" s="287">
        <f t="shared" si="22"/>
        <v>3.3123705808088566</v>
      </c>
    </row>
    <row r="367" spans="1:14" ht="18" customHeight="1" x14ac:dyDescent="0.35">
      <c r="A367" s="284">
        <f t="shared" si="23"/>
        <v>361</v>
      </c>
      <c r="B367" s="284">
        <v>4</v>
      </c>
      <c r="C367" s="285" t="s">
        <v>2361</v>
      </c>
      <c r="D367" s="286">
        <f>SUM(сходові!N366)</f>
        <v>0.55854068605284812</v>
      </c>
      <c r="E367" s="286">
        <f>SUM(прибудинкова!M366)</f>
        <v>0.9237362302191463</v>
      </c>
      <c r="F367" s="286">
        <f>'слюсарі х.в.'!P366+'слюсарі кан'!P366+'слюсарі ц.о.'!P190+зварювальник!L366+аварійки!J366</f>
        <v>0.4785950005918439</v>
      </c>
      <c r="G367" s="286">
        <f>'дератизація '!I366</f>
        <v>2.0069204152249132E-3</v>
      </c>
      <c r="H367" s="286">
        <f>SUM(димовенти!Q366)</f>
        <v>6.6600337795164985E-2</v>
      </c>
      <c r="I367" s="286">
        <f>'під зими'!L366+майстерні!L366+покрівлі!N366+маляри!L366</f>
        <v>0.32876468616128973</v>
      </c>
      <c r="J367" s="286">
        <f>електрики!P366</f>
        <v>0.10226343968222633</v>
      </c>
      <c r="K367" s="287">
        <f t="shared" si="20"/>
        <v>2.4605073009177443</v>
      </c>
      <c r="L367" s="287">
        <f t="shared" si="24"/>
        <v>7.3815219027532325E-2</v>
      </c>
      <c r="M367" s="287">
        <f t="shared" si="21"/>
        <v>2.5343225199452766</v>
      </c>
      <c r="N367" s="287">
        <f t="shared" si="22"/>
        <v>3.0411870239343317</v>
      </c>
    </row>
    <row r="368" spans="1:14" ht="18" customHeight="1" x14ac:dyDescent="0.35">
      <c r="A368" s="284">
        <f t="shared" si="23"/>
        <v>362</v>
      </c>
      <c r="B368" s="284">
        <v>5</v>
      </c>
      <c r="C368" s="285" t="s">
        <v>2776</v>
      </c>
      <c r="D368" s="286">
        <f>SUM(сходові!N367)</f>
        <v>0.80146789944216623</v>
      </c>
      <c r="E368" s="286">
        <f>SUM(прибудинкова!M367)</f>
        <v>0.19666582156710624</v>
      </c>
      <c r="F368" s="286">
        <f>'слюсарі х.в.'!P367+'слюсарі кан'!P367+зварювальник!L367+аварійки!J367</f>
        <v>0.23103245711904713</v>
      </c>
      <c r="G368" s="286">
        <f>'дератизація '!I367</f>
        <v>1.5244375484871992E-2</v>
      </c>
      <c r="H368" s="286">
        <f>SUM(димовенти!Q367)</f>
        <v>4.8452059870095932E-2</v>
      </c>
      <c r="I368" s="286">
        <f>'під зими'!L367+майстерні!L367+покрівлі!N367+маляри!L367</f>
        <v>0.28021974774009456</v>
      </c>
      <c r="J368" s="286">
        <f>електрики!P367</f>
        <v>7.0187617520693316E-2</v>
      </c>
      <c r="K368" s="287">
        <f t="shared" si="20"/>
        <v>1.6432699787440752</v>
      </c>
      <c r="L368" s="287">
        <f t="shared" si="24"/>
        <v>4.9298099362322254E-2</v>
      </c>
      <c r="M368" s="287">
        <f t="shared" si="21"/>
        <v>1.6925680781063974</v>
      </c>
      <c r="N368" s="287">
        <f t="shared" si="22"/>
        <v>2.031081693727677</v>
      </c>
    </row>
    <row r="369" spans="1:14" ht="18" customHeight="1" x14ac:dyDescent="0.35">
      <c r="A369" s="284">
        <f t="shared" si="23"/>
        <v>363</v>
      </c>
      <c r="B369" s="284">
        <v>5</v>
      </c>
      <c r="C369" s="285" t="s">
        <v>2777</v>
      </c>
      <c r="D369" s="286">
        <f>SUM(сходові!N368)</f>
        <v>0.78757318842913682</v>
      </c>
      <c r="E369" s="286">
        <f>SUM(прибудинкова!M368)</f>
        <v>0.19051724334886516</v>
      </c>
      <c r="F369" s="286">
        <f>'слюсарі х.в.'!P368+'слюсарі кан'!P368+зварювальник!L368+аварійки!J368</f>
        <v>0.22798499190878793</v>
      </c>
      <c r="G369" s="286">
        <f>'дератизація '!I368</f>
        <v>1.4767773936569969E-2</v>
      </c>
      <c r="H369" s="286">
        <f>SUM(димовенти!Q368)</f>
        <v>4.8092756581054039E-2</v>
      </c>
      <c r="I369" s="286">
        <f>'під зими'!L368+майстерні!L368+покрівлі!N368+маляри!L368</f>
        <v>0.27860692224200884</v>
      </c>
      <c r="J369" s="286">
        <f>електрики!P368</f>
        <v>6.7993265432266414E-2</v>
      </c>
      <c r="K369" s="287">
        <f t="shared" si="20"/>
        <v>1.6155361418786891</v>
      </c>
      <c r="L369" s="287">
        <f t="shared" si="24"/>
        <v>4.8466084256360668E-2</v>
      </c>
      <c r="M369" s="287">
        <f t="shared" si="21"/>
        <v>1.6640022261350498</v>
      </c>
      <c r="N369" s="287">
        <f t="shared" si="22"/>
        <v>1.9968026713620597</v>
      </c>
    </row>
    <row r="370" spans="1:14" ht="18" customHeight="1" x14ac:dyDescent="0.35">
      <c r="A370" s="284">
        <f t="shared" si="23"/>
        <v>364</v>
      </c>
      <c r="B370" s="284">
        <v>9</v>
      </c>
      <c r="C370" s="285" t="s">
        <v>2364</v>
      </c>
      <c r="D370" s="286">
        <f>SUM(сходові!N369)</f>
        <v>0.75694749962479246</v>
      </c>
      <c r="E370" s="286">
        <f>SUM(прибудинкова!M369)</f>
        <v>0.50679214800584726</v>
      </c>
      <c r="F370" s="286">
        <f>'слюсарі х.в.'!P369+'слюсарі кан'!P369+'слюсарі ц.о.'!P193+'слюсарі г.в.'!P186+зварювальник!L369+аварійки!J369</f>
        <v>0.68905978607537477</v>
      </c>
      <c r="G370" s="286">
        <f>'дератизація '!I369</f>
        <v>9.1383501262972781E-3</v>
      </c>
      <c r="H370" s="286">
        <f>SUM(димовенти!Q369)</f>
        <v>4.7273443319067361E-2</v>
      </c>
      <c r="I370" s="286">
        <f>'під зими'!L369+майстерні!L369+покрівлі!N369+маляри!L369</f>
        <v>0.27162059135718836</v>
      </c>
      <c r="J370" s="286">
        <f>електрики!P369</f>
        <v>6.840606822216809E-2</v>
      </c>
      <c r="K370" s="287">
        <f t="shared" si="20"/>
        <v>2.3492378867307355</v>
      </c>
      <c r="L370" s="287">
        <f t="shared" si="24"/>
        <v>7.0477136601922064E-2</v>
      </c>
      <c r="M370" s="287">
        <f t="shared" si="21"/>
        <v>2.4197150233326576</v>
      </c>
      <c r="N370" s="287">
        <f t="shared" si="22"/>
        <v>2.9036580279991893</v>
      </c>
    </row>
    <row r="371" spans="1:14" ht="18" customHeight="1" x14ac:dyDescent="0.35">
      <c r="A371" s="284">
        <f t="shared" si="23"/>
        <v>365</v>
      </c>
      <c r="B371" s="284">
        <v>4</v>
      </c>
      <c r="C371" s="285" t="s">
        <v>2365</v>
      </c>
      <c r="D371" s="286">
        <f>SUM(сходові!N370)</f>
        <v>0.45849084483651592</v>
      </c>
      <c r="E371" s="286">
        <f>SUM(прибудинкова!M370)</f>
        <v>0.71316375827553602</v>
      </c>
      <c r="F371" s="286">
        <f>'слюсарі х.в.'!P370+'слюсарі кан'!P370+'слюсарі ц.о.'!P194+зварювальник!L370+аварійки!J370</f>
        <v>0.46778440491735157</v>
      </c>
      <c r="G371" s="286">
        <f>'дератизація '!I370</f>
        <v>0</v>
      </c>
      <c r="H371" s="286">
        <f>SUM(димовенти!Q370)</f>
        <v>5.1581145351544747E-2</v>
      </c>
      <c r="I371" s="286">
        <f>'під зими'!L370+майстерні!L370+покрівлі!N370+маляри!L370</f>
        <v>0.28726454731076945</v>
      </c>
      <c r="J371" s="286">
        <f>електрики!P370</f>
        <v>9.4479182419632851E-2</v>
      </c>
      <c r="K371" s="287">
        <f t="shared" si="20"/>
        <v>2.0727638831113508</v>
      </c>
      <c r="L371" s="287">
        <f t="shared" si="24"/>
        <v>6.2182916493340526E-2</v>
      </c>
      <c r="M371" s="287">
        <f t="shared" si="21"/>
        <v>2.1349467996046916</v>
      </c>
      <c r="N371" s="287">
        <f t="shared" si="22"/>
        <v>2.5619361595256298</v>
      </c>
    </row>
    <row r="372" spans="1:14" ht="18" customHeight="1" x14ac:dyDescent="0.35">
      <c r="A372" s="284">
        <f t="shared" si="23"/>
        <v>366</v>
      </c>
      <c r="B372" s="284">
        <v>4</v>
      </c>
      <c r="C372" s="285" t="s">
        <v>2366</v>
      </c>
      <c r="D372" s="286">
        <f>SUM(сходові!N371)</f>
        <v>0.60909878030825859</v>
      </c>
      <c r="E372" s="286">
        <f>SUM(прибудинкова!M371)</f>
        <v>0.67219596637681145</v>
      </c>
      <c r="F372" s="286">
        <f>'слюсарі х.в.'!P371+'слюсарі кан'!P371+'слюсарі ц.о.'!P195+зварювальник!L371+аварійки!J371</f>
        <v>0.4919611972000274</v>
      </c>
      <c r="G372" s="286">
        <f>'дератизація '!I371</f>
        <v>0</v>
      </c>
      <c r="H372" s="286">
        <f>SUM(димовенти!Q371)</f>
        <v>6.9632789315730262E-2</v>
      </c>
      <c r="I372" s="286">
        <f>'під зими'!L371+майстерні!L371+покрівлі!N371+маляри!L371</f>
        <v>0.30524736766495886</v>
      </c>
      <c r="J372" s="286">
        <f>електрики!P371</f>
        <v>0.11188787816400225</v>
      </c>
      <c r="K372" s="287">
        <f t="shared" si="20"/>
        <v>2.2600239790297887</v>
      </c>
      <c r="L372" s="287">
        <f t="shared" si="24"/>
        <v>6.7800719370893658E-2</v>
      </c>
      <c r="M372" s="287">
        <f t="shared" si="21"/>
        <v>2.3278246984006823</v>
      </c>
      <c r="N372" s="287">
        <f t="shared" si="22"/>
        <v>2.7933896380808187</v>
      </c>
    </row>
    <row r="373" spans="1:14" ht="18" customHeight="1" x14ac:dyDescent="0.35">
      <c r="A373" s="284">
        <f t="shared" si="23"/>
        <v>367</v>
      </c>
      <c r="B373" s="284">
        <v>4</v>
      </c>
      <c r="C373" s="285" t="s">
        <v>2853</v>
      </c>
      <c r="D373" s="286">
        <f>SUM(сходові!N372)</f>
        <v>0.54650710395531332</v>
      </c>
      <c r="E373" s="286">
        <f>SUM(прибудинкова!M372)</f>
        <v>0.94414773682792075</v>
      </c>
      <c r="F373" s="286">
        <f>'слюсарі х.в.'!P372+'слюсарі кан'!P372+'слюсарі ц.о.'!P196+зварювальник!L372+аварійки!J372</f>
        <v>0.46778940896606064</v>
      </c>
      <c r="G373" s="286">
        <f>'дератизація '!I372</f>
        <v>0</v>
      </c>
      <c r="H373" s="286">
        <f>SUM(димовенти!Q372)</f>
        <v>6.8985012161973322E-2</v>
      </c>
      <c r="I373" s="286">
        <f>'під зими'!L372+майстерні!L372+покрівлі!N372+маляри!L372</f>
        <v>0.30423677953974843</v>
      </c>
      <c r="J373" s="286">
        <f>електрики!P372</f>
        <v>9.4482785625568805E-2</v>
      </c>
      <c r="K373" s="287">
        <f t="shared" si="20"/>
        <v>2.426148827076585</v>
      </c>
      <c r="L373" s="287">
        <f t="shared" si="24"/>
        <v>7.2784464812297542E-2</v>
      </c>
      <c r="M373" s="287">
        <f t="shared" si="21"/>
        <v>2.4989332918888825</v>
      </c>
      <c r="N373" s="287">
        <f t="shared" si="22"/>
        <v>2.9987199502666591</v>
      </c>
    </row>
    <row r="374" spans="1:14" ht="18" customHeight="1" x14ac:dyDescent="0.35">
      <c r="A374" s="284">
        <f t="shared" si="23"/>
        <v>368</v>
      </c>
      <c r="B374" s="284">
        <v>5</v>
      </c>
      <c r="C374" s="285" t="s">
        <v>2854</v>
      </c>
      <c r="D374" s="286">
        <f>SUM(сходові!N373)</f>
        <v>0.72371683565641831</v>
      </c>
      <c r="E374" s="286">
        <f>SUM(прибудинкова!M373)</f>
        <v>1.0086801000000001</v>
      </c>
      <c r="F374" s="286">
        <f>'слюсарі х.в.'!P373+'слюсарі кан'!P373+'слюсарі ц.о.'!P197+зварювальник!L373+аварійки!J373</f>
        <v>0.48514085679998453</v>
      </c>
      <c r="G374" s="286">
        <f>'дератизація '!I373</f>
        <v>1.2157094594594594E-2</v>
      </c>
      <c r="H374" s="286">
        <f>SUM(димовенти!Q373)</f>
        <v>6.6667797866386824E-2</v>
      </c>
      <c r="I374" s="286">
        <f>'під зими'!L373+майстерні!L373+покрівлі!N373+маляри!L373</f>
        <v>0.29549035916648092</v>
      </c>
      <c r="J374" s="286">
        <f>електрики!P373</f>
        <v>0.10697683663669187</v>
      </c>
      <c r="K374" s="287">
        <f t="shared" si="20"/>
        <v>2.6988298807205573</v>
      </c>
      <c r="L374" s="287">
        <f t="shared" si="24"/>
        <v>8.0964896421616722E-2</v>
      </c>
      <c r="M374" s="287">
        <f t="shared" si="21"/>
        <v>2.779794777142174</v>
      </c>
      <c r="N374" s="287">
        <f t="shared" si="22"/>
        <v>3.3357537325706086</v>
      </c>
    </row>
    <row r="375" spans="1:14" ht="18" customHeight="1" x14ac:dyDescent="0.35">
      <c r="A375" s="284">
        <f t="shared" si="23"/>
        <v>369</v>
      </c>
      <c r="B375" s="284">
        <v>4</v>
      </c>
      <c r="C375" s="285" t="s">
        <v>2369</v>
      </c>
      <c r="D375" s="286">
        <f>SUM(сходові!N374)</f>
        <v>0.68693983628272215</v>
      </c>
      <c r="E375" s="286">
        <f>SUM(прибудинкова!M374)</f>
        <v>0.7656606143686211</v>
      </c>
      <c r="F375" s="286">
        <f>'слюсарі х.в.'!P374+'слюсарі кан'!P374+'слюсарі ц.о.'!P198+зварювальник!L374+аварійки!J374</f>
        <v>0.48743865598574854</v>
      </c>
      <c r="G375" s="286">
        <f>'дератизація '!I374</f>
        <v>1.8100860516309786E-2</v>
      </c>
      <c r="H375" s="286">
        <f>SUM(димовенти!Q374)</f>
        <v>7.0683009156807294E-2</v>
      </c>
      <c r="I375" s="286">
        <f>'під зими'!L374+майстерні!L374+покрівлі!N374+маляри!L374</f>
        <v>0.37625881787652055</v>
      </c>
      <c r="J375" s="286">
        <f>електрики!P374</f>
        <v>0.10863138561237587</v>
      </c>
      <c r="K375" s="287">
        <f t="shared" si="20"/>
        <v>2.513713179799105</v>
      </c>
      <c r="L375" s="287">
        <f t="shared" si="24"/>
        <v>7.5411395393973152E-2</v>
      </c>
      <c r="M375" s="287">
        <f t="shared" si="21"/>
        <v>2.589124575193078</v>
      </c>
      <c r="N375" s="287">
        <f t="shared" si="22"/>
        <v>3.1069494902316936</v>
      </c>
    </row>
    <row r="376" spans="1:14" ht="18" customHeight="1" x14ac:dyDescent="0.35">
      <c r="A376" s="284">
        <f t="shared" si="23"/>
        <v>370</v>
      </c>
      <c r="B376" s="284">
        <v>5</v>
      </c>
      <c r="C376" s="285" t="s">
        <v>2370</v>
      </c>
      <c r="D376" s="286">
        <f>SUM(сходові!N375)</f>
        <v>0.8212427725118483</v>
      </c>
      <c r="E376" s="286">
        <f>SUM(прибудинкова!M375)</f>
        <v>0.54961436721855761</v>
      </c>
      <c r="F376" s="286">
        <f>'слюсарі х.в.'!P375+'слюсарі кан'!P375+'слюсарі ц.о.'!P199+зварювальник!L375+аварійки!J375</f>
        <v>0.46281738372040182</v>
      </c>
      <c r="G376" s="286">
        <f>'дератизація '!I375</f>
        <v>8.626752872307894E-3</v>
      </c>
      <c r="H376" s="286">
        <f>SUM(димовенти!Q375)</f>
        <v>5.9540830727886233E-2</v>
      </c>
      <c r="I376" s="286">
        <f>'під зими'!L375+майстерні!L375+покрівлі!N375+маляри!L375</f>
        <v>0.31646610262306302</v>
      </c>
      <c r="J376" s="286">
        <f>електрики!P375</f>
        <v>9.0902638444628675E-2</v>
      </c>
      <c r="K376" s="287">
        <f t="shared" si="20"/>
        <v>2.3092108481186933</v>
      </c>
      <c r="L376" s="287">
        <f t="shared" si="24"/>
        <v>6.9276325443560799E-2</v>
      </c>
      <c r="M376" s="287">
        <f t="shared" si="21"/>
        <v>2.3784871735622541</v>
      </c>
      <c r="N376" s="287">
        <f t="shared" si="22"/>
        <v>2.8541846082747049</v>
      </c>
    </row>
    <row r="377" spans="1:14" ht="18" customHeight="1" x14ac:dyDescent="0.35">
      <c r="A377" s="284">
        <f t="shared" si="23"/>
        <v>371</v>
      </c>
      <c r="B377" s="284">
        <v>5</v>
      </c>
      <c r="C377" s="285" t="s">
        <v>2972</v>
      </c>
      <c r="D377" s="286">
        <f>SUM(сходові!N376)</f>
        <v>0.70105181648483228</v>
      </c>
      <c r="E377" s="286">
        <f>SUM(прибудинкова!M376)</f>
        <v>0.79402285459940647</v>
      </c>
      <c r="F377" s="286">
        <f>'слюсарі х.в.'!P376+'слюсарі кан'!P376+'слюсарі ц.о.'!P200+зварювальник!L376+аварійки!J376</f>
        <v>0.47589623459057873</v>
      </c>
      <c r="G377" s="286">
        <f>'дератизація '!I376</f>
        <v>1.5299859440887085E-2</v>
      </c>
      <c r="H377" s="286">
        <f>SUM(димовенти!Q376)</f>
        <v>0.1011748756509205</v>
      </c>
      <c r="I377" s="286">
        <f>'під зими'!L376+майстерні!L376+покрівлі!N376+маляри!L376</f>
        <v>0.29723920829853756</v>
      </c>
      <c r="J377" s="286">
        <f>електрики!P376</f>
        <v>0.10032017129277421</v>
      </c>
      <c r="K377" s="287">
        <f t="shared" si="20"/>
        <v>2.4850050203579364</v>
      </c>
      <c r="L377" s="287">
        <f t="shared" si="24"/>
        <v>7.4550150610738095E-2</v>
      </c>
      <c r="M377" s="287">
        <f t="shared" si="21"/>
        <v>2.5595551709686744</v>
      </c>
      <c r="N377" s="287">
        <f t="shared" si="22"/>
        <v>3.0714662051624093</v>
      </c>
    </row>
    <row r="378" spans="1:14" ht="18" customHeight="1" x14ac:dyDescent="0.35">
      <c r="A378" s="284">
        <f t="shared" si="23"/>
        <v>372</v>
      </c>
      <c r="B378" s="284">
        <v>5</v>
      </c>
      <c r="C378" s="285" t="s">
        <v>2372</v>
      </c>
      <c r="D378" s="286">
        <f>SUM(сходові!N377)</f>
        <v>0.49473417861850699</v>
      </c>
      <c r="E378" s="286">
        <f>SUM(прибудинкова!M377)</f>
        <v>0.62193599903649288</v>
      </c>
      <c r="F378" s="286">
        <f>'слюсарі х.в.'!P377+'слюсарі кан'!P377+'слюсарі ц.о.'!P201+зварювальник!L377+аварійки!J377</f>
        <v>0.45763395043963051</v>
      </c>
      <c r="G378" s="286">
        <f>'дератизація '!I377</f>
        <v>7.3166325424545353E-3</v>
      </c>
      <c r="H378" s="286">
        <f>SUM(димовенти!Q377)</f>
        <v>5.780340410702503E-2</v>
      </c>
      <c r="I378" s="286">
        <f>'під зими'!L377+майстерні!L377+покрівлі!N377+маляри!L377</f>
        <v>0.38264132171301957</v>
      </c>
      <c r="J378" s="286">
        <f>електрики!P377</f>
        <v>8.7170265190098711E-2</v>
      </c>
      <c r="K378" s="287">
        <f t="shared" si="20"/>
        <v>2.109235751647228</v>
      </c>
      <c r="L378" s="287">
        <f t="shared" si="24"/>
        <v>6.3277072549416835E-2</v>
      </c>
      <c r="M378" s="287">
        <f t="shared" si="21"/>
        <v>2.1725128241966449</v>
      </c>
      <c r="N378" s="287">
        <f t="shared" si="22"/>
        <v>2.6070153890359737</v>
      </c>
    </row>
    <row r="379" spans="1:14" ht="16.899999999999999" customHeight="1" x14ac:dyDescent="0.35">
      <c r="A379" s="284">
        <f t="shared" si="23"/>
        <v>373</v>
      </c>
      <c r="B379" s="284">
        <v>4</v>
      </c>
      <c r="C379" s="285" t="s">
        <v>2373</v>
      </c>
      <c r="D379" s="286">
        <f>SUM(сходові!N378)</f>
        <v>0.60124246530270387</v>
      </c>
      <c r="E379" s="286">
        <f>SUM(прибудинкова!M378)</f>
        <v>0.26643135793086542</v>
      </c>
      <c r="F379" s="286">
        <f>'слюсарі х.в.'!P378+'слюсарі кан'!P378+'слюсарі ц.о.'!P202+зварювальник!L378+аварійки!J378</f>
        <v>0.47262022519936064</v>
      </c>
      <c r="G379" s="286">
        <f>'дератизація '!I378</f>
        <v>2.4209365040451089E-3</v>
      </c>
      <c r="H379" s="286">
        <f>SUM(димовенти!Q378)</f>
        <v>5.8983505831094268E-2</v>
      </c>
      <c r="I379" s="286">
        <f>'під зими'!L378+майстерні!L378+покрівлі!N378+маляри!L378</f>
        <v>0.28889761158782912</v>
      </c>
      <c r="J379" s="286">
        <f>електрики!P378</f>
        <v>9.7961254109692045E-2</v>
      </c>
      <c r="K379" s="287">
        <f t="shared" si="20"/>
        <v>1.7885573564655903</v>
      </c>
      <c r="L379" s="287">
        <f t="shared" si="24"/>
        <v>5.3656720693967708E-2</v>
      </c>
      <c r="M379" s="287">
        <f t="shared" si="21"/>
        <v>1.8422140771595581</v>
      </c>
      <c r="N379" s="287">
        <f t="shared" si="22"/>
        <v>2.2106568925914698</v>
      </c>
    </row>
    <row r="380" spans="1:14" ht="18" hidden="1" customHeight="1" x14ac:dyDescent="0.35">
      <c r="A380" s="284"/>
      <c r="B380" s="285"/>
      <c r="C380" s="285" t="s">
        <v>2074</v>
      </c>
      <c r="D380" s="286">
        <f>SUM(сходові!N379)</f>
        <v>0.8264340248328379</v>
      </c>
      <c r="E380" s="286">
        <f>SUM(прибудинкова!M379)</f>
        <v>0.59249828010438654</v>
      </c>
      <c r="F380" s="286">
        <f>'слюсарі х.в.'!P379+'слюсарі кан'!P379+'слюсарі ц.о.'!P203+зварювальник!L379+аварійки!J379</f>
        <v>0.44333456211046729</v>
      </c>
      <c r="G380" s="286">
        <f>'дератизація '!I379</f>
        <v>5.5391159074915756E-3</v>
      </c>
      <c r="H380" s="286">
        <f>SUM(димовенти!Q379)</f>
        <v>5.160467638483289E-2</v>
      </c>
      <c r="I380" s="286">
        <f>'під зими'!L379+майстерні!L379+покрівлі!N379+маляри!L379</f>
        <v>0.35368686850415765</v>
      </c>
      <c r="J380" s="286">
        <f>електрики!P379</f>
        <v>7.6851472789313494E-2</v>
      </c>
      <c r="K380" s="287">
        <f t="shared" ref="K380" si="25">SUM(D380,E380,F380,G380,H380,I380,J380)</f>
        <v>2.3499490006334871</v>
      </c>
      <c r="L380" s="287">
        <v>0.03</v>
      </c>
      <c r="M380" s="287">
        <f t="shared" ref="M380" si="26">SUM(L380+K380)</f>
        <v>2.3799490006334869</v>
      </c>
      <c r="N380" s="287">
        <f t="shared" ref="N380" si="27">M380*1.2</f>
        <v>2.855938800760184</v>
      </c>
    </row>
    <row r="381" spans="1:14" ht="18" customHeight="1" x14ac:dyDescent="0.4">
      <c r="A381" s="284"/>
      <c r="B381" s="284"/>
      <c r="C381" s="504" t="s">
        <v>2816</v>
      </c>
      <c r="D381" s="505"/>
      <c r="E381" s="505"/>
      <c r="F381" s="505"/>
      <c r="G381" s="505"/>
      <c r="H381" s="505"/>
      <c r="I381" s="505"/>
      <c r="J381" s="505"/>
      <c r="K381" s="505"/>
      <c r="L381" s="505"/>
      <c r="M381" s="505"/>
      <c r="N381" s="505"/>
    </row>
    <row r="382" spans="1:14" ht="18" customHeight="1" x14ac:dyDescent="0.35">
      <c r="A382" s="284">
        <v>1</v>
      </c>
      <c r="B382" s="284">
        <v>3</v>
      </c>
      <c r="C382" s="285" t="s">
        <v>2764</v>
      </c>
      <c r="D382" s="286">
        <f>сходові!N381</f>
        <v>1.2361520854125083</v>
      </c>
      <c r="E382" s="286">
        <f>прибудинкова!M381</f>
        <v>0.51660245558882223</v>
      </c>
      <c r="F382" s="286">
        <f>'слюсарі х.в.'!P381+'слюсарі кан'!P381+зварювальник!L381+аварійки!J381</f>
        <v>0.3027459769537213</v>
      </c>
      <c r="G382" s="286">
        <f>'дератизація '!I381</f>
        <v>9.4124251497005977E-3</v>
      </c>
      <c r="H382" s="286">
        <f>SUM(димовенти!Q381)</f>
        <v>6.1089960102065625E-2</v>
      </c>
      <c r="I382" s="286">
        <f>'під зими'!L381+майстерні!L381+покрівлі!N381+маляри!L381</f>
        <v>0.32173356516864304</v>
      </c>
      <c r="J382" s="286">
        <f>електрики!P381</f>
        <v>8.0760378258705315E-2</v>
      </c>
      <c r="K382" s="287">
        <f t="shared" ref="K382:K445" si="28">SUM(D382,E382,F382,G382,H382,I382,J382)</f>
        <v>2.5284968466341664</v>
      </c>
      <c r="L382" s="287">
        <v>7.804082017587425E-3</v>
      </c>
      <c r="M382" s="287">
        <f t="shared" ref="M382:M445" si="29">SUM(L382+K382)</f>
        <v>2.5363009286517539</v>
      </c>
      <c r="N382" s="287">
        <f t="shared" ref="N382:N445" si="30">M382*1.2</f>
        <v>3.0435611143821046</v>
      </c>
    </row>
    <row r="383" spans="1:14" ht="18" customHeight="1" x14ac:dyDescent="0.35">
      <c r="A383" s="284">
        <f t="shared" ref="A383:A446" si="31">A382+1</f>
        <v>2</v>
      </c>
      <c r="B383" s="284">
        <v>2</v>
      </c>
      <c r="C383" s="285" t="s">
        <v>2765</v>
      </c>
      <c r="D383" s="286">
        <f>сходові!N382</f>
        <v>0</v>
      </c>
      <c r="E383" s="286">
        <f>прибудинкова!M382</f>
        <v>1.5268806869501466</v>
      </c>
      <c r="F383" s="286">
        <f>'слюсарі х.в.'!P382+'слюсарі кан'!P382+зварювальник!L382+аварійки!J382</f>
        <v>0.27272106866743501</v>
      </c>
      <c r="G383" s="286">
        <f>'дератизація '!I382</f>
        <v>1.0007331378299119E-2</v>
      </c>
      <c r="H383" s="286">
        <f>SUM(димовенти!Q382)</f>
        <v>8.3094622287826631E-2</v>
      </c>
      <c r="I383" s="286">
        <f>'під зими'!L382+майстерні!L382+покрівлі!N382+маляри!L382</f>
        <v>0.4556739816399431</v>
      </c>
      <c r="J383" s="286">
        <f>електрики!P382</f>
        <v>6.5918783818200322E-2</v>
      </c>
      <c r="K383" s="287">
        <f t="shared" si="28"/>
        <v>2.4142964747418509</v>
      </c>
      <c r="L383" s="287">
        <v>8.7233255388862105E-3</v>
      </c>
      <c r="M383" s="287">
        <f t="shared" si="29"/>
        <v>2.4230198002807373</v>
      </c>
      <c r="N383" s="287">
        <f t="shared" si="30"/>
        <v>2.9076237603368846</v>
      </c>
    </row>
    <row r="384" spans="1:14" ht="18" customHeight="1" x14ac:dyDescent="0.35">
      <c r="A384" s="284">
        <f t="shared" si="31"/>
        <v>3</v>
      </c>
      <c r="B384" s="284">
        <v>3</v>
      </c>
      <c r="C384" s="285" t="s">
        <v>2766</v>
      </c>
      <c r="D384" s="286">
        <f>сходові!N383</f>
        <v>0.73968520163754126</v>
      </c>
      <c r="E384" s="286">
        <f>прибудинкова!M383</f>
        <v>0.36834498272027372</v>
      </c>
      <c r="F384" s="286">
        <f>'слюсарі х.в.'!P383+'слюсарі кан'!P383+зварювальник!L383+аварійки!J383</f>
        <v>0.31363799155544858</v>
      </c>
      <c r="G384" s="286">
        <f>'дератизація '!I383</f>
        <v>6.6467065868263467E-3</v>
      </c>
      <c r="H384" s="286">
        <f>SUM(димовенти!Q383)</f>
        <v>4.9660331276099062E-2</v>
      </c>
      <c r="I384" s="286">
        <f>'під зими'!L383+майстерні!L383+покрівлі!N383+маляри!L383</f>
        <v>0.35664894559231308</v>
      </c>
      <c r="J384" s="286">
        <f>електрики!P383</f>
        <v>8.6144403475952355E-2</v>
      </c>
      <c r="K384" s="287">
        <f t="shared" si="28"/>
        <v>1.9207685628444546</v>
      </c>
      <c r="L384" s="287">
        <v>9.3501915639597564E-3</v>
      </c>
      <c r="M384" s="287">
        <f t="shared" si="29"/>
        <v>1.9301187544084144</v>
      </c>
      <c r="N384" s="287">
        <f t="shared" si="30"/>
        <v>2.316142505290097</v>
      </c>
    </row>
    <row r="385" spans="1:14" ht="18" customHeight="1" x14ac:dyDescent="0.35">
      <c r="A385" s="284">
        <f t="shared" si="31"/>
        <v>4</v>
      </c>
      <c r="B385" s="284">
        <v>2</v>
      </c>
      <c r="C385" s="285" t="s">
        <v>2767</v>
      </c>
      <c r="D385" s="286">
        <f>сходові!N384</f>
        <v>0</v>
      </c>
      <c r="E385" s="286">
        <f>прибудинкова!M384</f>
        <v>1.4143739696556425</v>
      </c>
      <c r="F385" s="286">
        <f>'слюсарі х.в.'!P384+'слюсарі кан'!P384+зварювальник!L384+аварійки!J384</f>
        <v>0.36262791880604051</v>
      </c>
      <c r="G385" s="286">
        <f>'дератизація '!I384</f>
        <v>1.5214797136038185E-2</v>
      </c>
      <c r="H385" s="286">
        <f>SUM(димовенти!Q384)</f>
        <v>7.3202838882282767E-2</v>
      </c>
      <c r="I385" s="286">
        <f>'під зими'!L384+майстерні!L384+покрівлі!N384+маляри!L384</f>
        <v>0.45123677345649477</v>
      </c>
      <c r="J385" s="286">
        <f>електрики!P384</f>
        <v>0.10997724020944115</v>
      </c>
      <c r="K385" s="287">
        <f t="shared" si="28"/>
        <v>2.4266335381459396</v>
      </c>
      <c r="L385" s="287">
        <v>9.8947152501727073E-3</v>
      </c>
      <c r="M385" s="287">
        <f t="shared" si="29"/>
        <v>2.4365282533961121</v>
      </c>
      <c r="N385" s="287">
        <f t="shared" si="30"/>
        <v>2.9238339040753343</v>
      </c>
    </row>
    <row r="386" spans="1:14" ht="18" customHeight="1" x14ac:dyDescent="0.35">
      <c r="A386" s="284">
        <f t="shared" si="31"/>
        <v>5</v>
      </c>
      <c r="B386" s="284">
        <v>3</v>
      </c>
      <c r="C386" s="285" t="s">
        <v>2768</v>
      </c>
      <c r="D386" s="286">
        <f>сходові!N385</f>
        <v>0.74611377609088869</v>
      </c>
      <c r="E386" s="286">
        <f>прибудинкова!M385</f>
        <v>1.3586848907383695</v>
      </c>
      <c r="F386" s="286">
        <f>'слюсарі х.в.'!P385+'слюсарі кан'!P385+зварювальник!L385+аварійки!J385</f>
        <v>0.34121435972337266</v>
      </c>
      <c r="G386" s="286">
        <f>'дератизація '!I385</f>
        <v>1.0867477592829706E-2</v>
      </c>
      <c r="H386" s="286">
        <f>SUM(димовенти!Q385)</f>
        <v>8.7880530702093687E-2</v>
      </c>
      <c r="I386" s="286">
        <f>'під зими'!L385+майстерні!L385+покрівлі!N385+маляри!L385</f>
        <v>0.39127909439211583</v>
      </c>
      <c r="J386" s="286">
        <f>електрики!P385</f>
        <v>9.9775661516374584E-2</v>
      </c>
      <c r="K386" s="287">
        <f t="shared" si="28"/>
        <v>3.035815790756045</v>
      </c>
      <c r="L386" s="287">
        <v>1.036680010604997E-2</v>
      </c>
      <c r="M386" s="287">
        <f t="shared" si="29"/>
        <v>3.0461825908620952</v>
      </c>
      <c r="N386" s="287">
        <f t="shared" si="30"/>
        <v>3.6554191090345141</v>
      </c>
    </row>
    <row r="387" spans="1:14" ht="18" customHeight="1" x14ac:dyDescent="0.35">
      <c r="A387" s="284">
        <f t="shared" si="31"/>
        <v>6</v>
      </c>
      <c r="B387" s="284">
        <v>2</v>
      </c>
      <c r="C387" s="285" t="s">
        <v>2769</v>
      </c>
      <c r="D387" s="286">
        <f>сходові!N386</f>
        <v>0</v>
      </c>
      <c r="E387" s="286">
        <f>прибудинкова!M386</f>
        <v>0.77502551148646703</v>
      </c>
      <c r="F387" s="286">
        <f>'слюсарі х.в.'!P386+'слюсарі кан'!P386+зварювальник!L386+аварійки!J386</f>
        <v>0.37005933672898816</v>
      </c>
      <c r="G387" s="286">
        <f>'дератизація '!I386</f>
        <v>2.2266739688121522E-2</v>
      </c>
      <c r="H387" s="286">
        <f>SUM(димовенти!Q386)</f>
        <v>0.12861702242588205</v>
      </c>
      <c r="I387" s="286">
        <f>'під зими'!L386+майстерні!L386+покрівлі!N386+маляри!L386</f>
        <v>0.44712962504750725</v>
      </c>
      <c r="J387" s="286">
        <f>електрики!P386</f>
        <v>0.11403400483190015</v>
      </c>
      <c r="K387" s="287">
        <f t="shared" si="28"/>
        <v>1.8571322402088661</v>
      </c>
      <c r="L387" s="287">
        <v>1.1893373895850842E-2</v>
      </c>
      <c r="M387" s="287">
        <f t="shared" si="29"/>
        <v>1.869025614104717</v>
      </c>
      <c r="N387" s="287">
        <f t="shared" si="30"/>
        <v>2.2428307369256602</v>
      </c>
    </row>
    <row r="388" spans="1:14" ht="18" customHeight="1" x14ac:dyDescent="0.35">
      <c r="A388" s="284">
        <f t="shared" si="31"/>
        <v>7</v>
      </c>
      <c r="B388" s="284">
        <v>3</v>
      </c>
      <c r="C388" s="285" t="s">
        <v>2770</v>
      </c>
      <c r="D388" s="286">
        <f>сходові!N387</f>
        <v>1.3363836683634192</v>
      </c>
      <c r="E388" s="286">
        <f>прибудинкова!M387</f>
        <v>0.8632688364183595</v>
      </c>
      <c r="F388" s="286">
        <f>'слюсарі х.в.'!P387+'слюсарі кан'!P387+зварювальник!L387+аварійки!J387</f>
        <v>0.30360651986807896</v>
      </c>
      <c r="G388" s="286">
        <f>'дератизація '!I387</f>
        <v>6.4221218961625281E-3</v>
      </c>
      <c r="H388" s="286">
        <f>SUM(димовенти!Q387)</f>
        <v>7.3258409670827154E-2</v>
      </c>
      <c r="I388" s="286">
        <f>'під зими'!L387+майстерні!L387+покрівлі!N387+маляри!L387</f>
        <v>0.36786580932667401</v>
      </c>
      <c r="J388" s="286">
        <f>електрики!P387</f>
        <v>8.1016550224462219E-2</v>
      </c>
      <c r="K388" s="287">
        <f t="shared" si="28"/>
        <v>3.031821915767984</v>
      </c>
      <c r="L388" s="287">
        <v>1.0554957550259926E-2</v>
      </c>
      <c r="M388" s="287">
        <f t="shared" si="29"/>
        <v>3.0423768733182439</v>
      </c>
      <c r="N388" s="287">
        <f t="shared" si="30"/>
        <v>3.6508522479818923</v>
      </c>
    </row>
    <row r="389" spans="1:14" ht="18" customHeight="1" x14ac:dyDescent="0.35">
      <c r="A389" s="284">
        <f t="shared" si="31"/>
        <v>8</v>
      </c>
      <c r="B389" s="284">
        <v>2</v>
      </c>
      <c r="C389" s="285" t="s">
        <v>2771</v>
      </c>
      <c r="D389" s="286">
        <f>сходові!N388</f>
        <v>0</v>
      </c>
      <c r="E389" s="286">
        <f>прибудинкова!M388</f>
        <v>1.2700414057103382</v>
      </c>
      <c r="F389" s="286">
        <f>'слюсарі х.в.'!P388+'слюсарі кан'!P388+зварювальник!L388+аварійки!J388</f>
        <v>0.29014354237539308</v>
      </c>
      <c r="G389" s="286">
        <f>'дератизація '!I388</f>
        <v>6.6831683168316839E-3</v>
      </c>
      <c r="H389" s="286">
        <f>SUM(димовенти!Q388)</f>
        <v>9.0507711698755419E-2</v>
      </c>
      <c r="I389" s="286">
        <f>'під зими'!L388+майстерні!L388+покрівлі!N388+маляри!L388</f>
        <v>0.39898547965552722</v>
      </c>
      <c r="J389" s="286">
        <f>електрики!P388</f>
        <v>7.4530876366772025E-2</v>
      </c>
      <c r="K389" s="287">
        <f t="shared" si="28"/>
        <v>2.1308921841236179</v>
      </c>
      <c r="L389" s="287">
        <v>1.0928734768515885E-2</v>
      </c>
      <c r="M389" s="287">
        <f t="shared" si="29"/>
        <v>2.141820918892134</v>
      </c>
      <c r="N389" s="287">
        <f t="shared" si="30"/>
        <v>2.5701851026705609</v>
      </c>
    </row>
    <row r="390" spans="1:14" ht="18" customHeight="1" x14ac:dyDescent="0.35">
      <c r="A390" s="284">
        <f t="shared" si="31"/>
        <v>9</v>
      </c>
      <c r="B390" s="284">
        <v>2</v>
      </c>
      <c r="C390" s="285" t="s">
        <v>2772</v>
      </c>
      <c r="D390" s="286">
        <f>сходові!N389</f>
        <v>0</v>
      </c>
      <c r="E390" s="286">
        <f>прибудинкова!M389</f>
        <v>0.71029767839352431</v>
      </c>
      <c r="F390" s="286">
        <f>'слюсарі х.в.'!P389+'слюсарі кан'!P389+зварювальник!L389+аварійки!J389</f>
        <v>0.34323497270235875</v>
      </c>
      <c r="G390" s="286">
        <f>'дератизація '!I389</f>
        <v>6.7364570361145701E-3</v>
      </c>
      <c r="H390" s="286">
        <f>SUM(димовенти!Q389)</f>
        <v>9.2383635079217152E-2</v>
      </c>
      <c r="I390" s="286">
        <f>'під зими'!L389+майстерні!L389+покрівлі!N389+маляри!L389</f>
        <v>0.34403721985449692</v>
      </c>
      <c r="J390" s="286">
        <f>електрики!P389</f>
        <v>0.10059944607646043</v>
      </c>
      <c r="K390" s="287">
        <f t="shared" si="28"/>
        <v>1.5972894091421721</v>
      </c>
      <c r="L390" s="287">
        <v>1.1444441200020194E-2</v>
      </c>
      <c r="M390" s="287">
        <f t="shared" si="29"/>
        <v>1.6087338503421922</v>
      </c>
      <c r="N390" s="287">
        <f t="shared" si="30"/>
        <v>1.9304806204106306</v>
      </c>
    </row>
    <row r="391" spans="1:14" ht="18" customHeight="1" x14ac:dyDescent="0.35">
      <c r="A391" s="284">
        <f t="shared" si="31"/>
        <v>10</v>
      </c>
      <c r="B391" s="284">
        <v>3</v>
      </c>
      <c r="C391" s="285" t="s">
        <v>125</v>
      </c>
      <c r="D391" s="286">
        <f>сходові!N390</f>
        <v>1.1499414444243774</v>
      </c>
      <c r="E391" s="286">
        <f>прибудинкова!M390</f>
        <v>1.097318879898862</v>
      </c>
      <c r="F391" s="286">
        <f>'слюсарі х.в.'!P390+'слюсарі кан'!P390+зварювальник!L390+аварійки!J390</f>
        <v>0.26200993414279439</v>
      </c>
      <c r="G391" s="286">
        <f>'дератизація '!I390</f>
        <v>8.2806573957016419E-3</v>
      </c>
      <c r="H391" s="286">
        <f>SUM(димовенти!Q390)</f>
        <v>8.3229031574245507E-2</v>
      </c>
      <c r="I391" s="286">
        <f>'під зими'!L390+майстерні!L390+покрівлі!N390+маляри!L390</f>
        <v>0.433517429576319</v>
      </c>
      <c r="J391" s="286">
        <f>електрики!P390</f>
        <v>6.0624169323573708E-2</v>
      </c>
      <c r="K391" s="287">
        <f t="shared" si="28"/>
        <v>3.0949215463358732</v>
      </c>
      <c r="L391" s="287">
        <v>1.1964860462989092E-2</v>
      </c>
      <c r="M391" s="287">
        <f t="shared" si="29"/>
        <v>3.1068864067988624</v>
      </c>
      <c r="N391" s="287">
        <f t="shared" si="30"/>
        <v>3.7282636881586346</v>
      </c>
    </row>
    <row r="392" spans="1:14" ht="18" customHeight="1" x14ac:dyDescent="0.35">
      <c r="A392" s="284">
        <f t="shared" si="31"/>
        <v>11</v>
      </c>
      <c r="B392" s="284">
        <v>3</v>
      </c>
      <c r="C392" s="285" t="s">
        <v>126</v>
      </c>
      <c r="D392" s="286">
        <f>сходові!N391</f>
        <v>1.2353150962512662</v>
      </c>
      <c r="E392" s="286">
        <f>прибудинкова!M391</f>
        <v>0.78944144863530374</v>
      </c>
      <c r="F392" s="286">
        <f>'слюсарі х.в.'!P391+'слюсарі кан'!P391+зварювальник!L391+аварійки!J391</f>
        <v>0.27907515383420839</v>
      </c>
      <c r="G392" s="286">
        <f>'дератизація '!I391</f>
        <v>1.0267110135783842E-2</v>
      </c>
      <c r="H392" s="286">
        <f>SUM(димовенти!Q391)</f>
        <v>8.2192078943891689E-2</v>
      </c>
      <c r="I392" s="286">
        <f>'під зими'!L391+майстерні!L391+покрівлі!N391+маляри!L391</f>
        <v>0.37321654070502996</v>
      </c>
      <c r="J392" s="286">
        <f>електрики!P391</f>
        <v>6.8905457110182616E-2</v>
      </c>
      <c r="K392" s="287">
        <f t="shared" si="28"/>
        <v>2.8384128856156665</v>
      </c>
      <c r="L392" s="287">
        <v>1.3402056824482422E-2</v>
      </c>
      <c r="M392" s="287">
        <f t="shared" si="29"/>
        <v>2.8518149424401491</v>
      </c>
      <c r="N392" s="287">
        <f t="shared" si="30"/>
        <v>3.422177930928179</v>
      </c>
    </row>
    <row r="393" spans="1:14" ht="18" customHeight="1" x14ac:dyDescent="0.35">
      <c r="A393" s="284">
        <f t="shared" si="31"/>
        <v>12</v>
      </c>
      <c r="B393" s="284">
        <v>3</v>
      </c>
      <c r="C393" s="285" t="s">
        <v>127</v>
      </c>
      <c r="D393" s="286">
        <f>сходові!N392</f>
        <v>1.7734481825492996</v>
      </c>
      <c r="E393" s="286">
        <f>прибудинкова!M392</f>
        <v>0.44950259800060594</v>
      </c>
      <c r="F393" s="286">
        <f>'слюсарі х.в.'!P392+'слюсарі кан'!P392+зварювальник!L392+аварійки!J392</f>
        <v>0.27161415091091706</v>
      </c>
      <c r="G393" s="286">
        <f>'дератизація '!I392</f>
        <v>7.0319600121175399E-3</v>
      </c>
      <c r="H393" s="286">
        <f>SUM(димовенти!Q392)</f>
        <v>7.5988385843322293E-2</v>
      </c>
      <c r="I393" s="286">
        <f>'під зими'!L392+майстерні!L392+покрівлі!N392+маляри!L392</f>
        <v>0.32839414989348609</v>
      </c>
      <c r="J393" s="286">
        <f>електрики!P392</f>
        <v>6.5371623964635153E-2</v>
      </c>
      <c r="K393" s="287">
        <f t="shared" si="28"/>
        <v>2.9713510511743837</v>
      </c>
      <c r="L393" s="287">
        <v>1.1213895111977444E-2</v>
      </c>
      <c r="M393" s="287">
        <f t="shared" si="29"/>
        <v>2.9825649462863613</v>
      </c>
      <c r="N393" s="287">
        <f t="shared" si="30"/>
        <v>3.5790779355436335</v>
      </c>
    </row>
    <row r="394" spans="1:14" ht="18" customHeight="1" x14ac:dyDescent="0.35">
      <c r="A394" s="284">
        <f t="shared" si="31"/>
        <v>13</v>
      </c>
      <c r="B394" s="284">
        <v>3</v>
      </c>
      <c r="C394" s="285" t="s">
        <v>128</v>
      </c>
      <c r="D394" s="286">
        <f>сходові!N393</f>
        <v>0.79757433034294078</v>
      </c>
      <c r="E394" s="286">
        <f>прибудинкова!M393</f>
        <v>1.4022341458293568</v>
      </c>
      <c r="F394" s="286">
        <f>'слюсарі х.в.'!P393+'слюсарі кан'!P393+зварювальник!L393+аварійки!J393</f>
        <v>0.31990833246760919</v>
      </c>
      <c r="G394" s="286">
        <f>'дератизація '!I393</f>
        <v>7.9108608513075006E-3</v>
      </c>
      <c r="H394" s="286">
        <f>SUM(димовенти!Q393)</f>
        <v>9.1737718063411744E-2</v>
      </c>
      <c r="I394" s="286">
        <f>'під зими'!L393+майстерні!L393+покрівлі!N393+маляри!L393</f>
        <v>0.35462678932806696</v>
      </c>
      <c r="J394" s="286">
        <f>електрики!P393</f>
        <v>8.9243891938486614E-2</v>
      </c>
      <c r="K394" s="287">
        <f t="shared" si="28"/>
        <v>3.0632360688211797</v>
      </c>
      <c r="L394" s="287">
        <v>1.2591145276511071E-2</v>
      </c>
      <c r="M394" s="287">
        <f t="shared" si="29"/>
        <v>3.075827214097691</v>
      </c>
      <c r="N394" s="287">
        <f t="shared" si="30"/>
        <v>3.6909926569172291</v>
      </c>
    </row>
    <row r="395" spans="1:14" ht="18" customHeight="1" x14ac:dyDescent="0.35">
      <c r="A395" s="284">
        <f t="shared" si="31"/>
        <v>14</v>
      </c>
      <c r="B395" s="284">
        <v>3</v>
      </c>
      <c r="C395" s="285" t="s">
        <v>129</v>
      </c>
      <c r="D395" s="286">
        <f>сходові!N394</f>
        <v>1.3210992460842264</v>
      </c>
      <c r="E395" s="286">
        <f>прибудинкова!M394</f>
        <v>0.68940250885755627</v>
      </c>
      <c r="F395" s="286">
        <f>'слюсарі х.в.'!P394+'слюсарі кан'!P394+зварювальник!L394+аварійки!J394</f>
        <v>0.28404132425733503</v>
      </c>
      <c r="G395" s="286">
        <f>'дератизація '!I394</f>
        <v>7.9040130151843812E-3</v>
      </c>
      <c r="H395" s="286">
        <f>SUM(димовенти!Q394)</f>
        <v>6.6826704639047677E-2</v>
      </c>
      <c r="I395" s="286">
        <f>'під зими'!L394+майстерні!L394+покрівлі!N394+маляри!L394</f>
        <v>0.33183966850200336</v>
      </c>
      <c r="J395" s="286">
        <f>електрики!P394</f>
        <v>7.1311247728978885E-2</v>
      </c>
      <c r="K395" s="287">
        <f t="shared" si="28"/>
        <v>2.772424713084332</v>
      </c>
      <c r="L395" s="287">
        <v>0.01</v>
      </c>
      <c r="M395" s="287">
        <f t="shared" si="29"/>
        <v>2.7824247130843318</v>
      </c>
      <c r="N395" s="287">
        <f t="shared" si="30"/>
        <v>3.3389096557011979</v>
      </c>
    </row>
    <row r="396" spans="1:14" ht="18" customHeight="1" x14ac:dyDescent="0.35">
      <c r="A396" s="284">
        <f t="shared" si="31"/>
        <v>15</v>
      </c>
      <c r="B396" s="284">
        <v>3</v>
      </c>
      <c r="C396" s="285" t="s">
        <v>130</v>
      </c>
      <c r="D396" s="286">
        <f>сходові!N395</f>
        <v>0.81473259781619667</v>
      </c>
      <c r="E396" s="286">
        <f>прибудинкова!M395</f>
        <v>1.2422387420382166</v>
      </c>
      <c r="F396" s="286">
        <f>'слюсарі х.в.'!P395+'слюсарі кан'!P395+зварювальник!L395+аварійки!J395</f>
        <v>0.31655994077044924</v>
      </c>
      <c r="G396" s="286">
        <f>'дератизація '!I395</f>
        <v>6.6907081303859131E-3</v>
      </c>
      <c r="H396" s="286">
        <f>SUM(димовенти!Q395)</f>
        <v>8.0007420277704647E-2</v>
      </c>
      <c r="I396" s="286">
        <f>'під зими'!L395+майстерні!L395+покрівлі!N395+маляри!L395</f>
        <v>0.40134604148922148</v>
      </c>
      <c r="J396" s="286">
        <f>електрики!P395</f>
        <v>8.7588750443186841E-2</v>
      </c>
      <c r="K396" s="287">
        <f t="shared" si="28"/>
        <v>2.9491642009653618</v>
      </c>
      <c r="L396" s="287">
        <v>1.4013469592072369E-2</v>
      </c>
      <c r="M396" s="287">
        <f t="shared" si="29"/>
        <v>2.963177670557434</v>
      </c>
      <c r="N396" s="287">
        <f t="shared" si="30"/>
        <v>3.5558132046689206</v>
      </c>
    </row>
    <row r="397" spans="1:14" ht="18" customHeight="1" x14ac:dyDescent="0.35">
      <c r="A397" s="284">
        <f t="shared" si="31"/>
        <v>16</v>
      </c>
      <c r="B397" s="284">
        <v>2</v>
      </c>
      <c r="C397" s="285" t="s">
        <v>131</v>
      </c>
      <c r="D397" s="286">
        <f>сходові!N396</f>
        <v>0</v>
      </c>
      <c r="E397" s="286">
        <f>прибудинкова!M396</f>
        <v>0.63195862420670912</v>
      </c>
      <c r="F397" s="286">
        <f>'слюсарі х.в.'!P396+'слюсарі кан'!P396+зварювальник!L396+аварійки!J396</f>
        <v>0.2712944207374916</v>
      </c>
      <c r="G397" s="286">
        <f>'дератизація '!I396</f>
        <v>9.6441523118766994E-3</v>
      </c>
      <c r="H397" s="286">
        <f>SUM(димовенти!Q396)</f>
        <v>7.1249726456674239E-2</v>
      </c>
      <c r="I397" s="286">
        <f>'під зими'!L396+майстерні!L396+покрівлі!N396+маляри!L396</f>
        <v>0.40157604127342272</v>
      </c>
      <c r="J397" s="286">
        <f>електрики!P396</f>
        <v>6.5043685537612764E-2</v>
      </c>
      <c r="K397" s="287">
        <f t="shared" si="28"/>
        <v>1.4507666505237873</v>
      </c>
      <c r="L397" s="287">
        <v>0.01</v>
      </c>
      <c r="M397" s="287">
        <f t="shared" si="29"/>
        <v>1.4607666505237873</v>
      </c>
      <c r="N397" s="287">
        <f t="shared" si="30"/>
        <v>1.7529199806285447</v>
      </c>
    </row>
    <row r="398" spans="1:14" ht="18" customHeight="1" x14ac:dyDescent="0.35">
      <c r="A398" s="284">
        <f t="shared" si="31"/>
        <v>17</v>
      </c>
      <c r="B398" s="284">
        <v>3</v>
      </c>
      <c r="C398" s="285" t="s">
        <v>132</v>
      </c>
      <c r="D398" s="286">
        <f>сходові!N397</f>
        <v>1.5465955415572274</v>
      </c>
      <c r="E398" s="286">
        <f>прибудинкова!M397</f>
        <v>0.42461262885634166</v>
      </c>
      <c r="F398" s="286">
        <f>'слюсарі х.в.'!P397+'слюсарі кан'!P397+зварювальник!L397+аварійки!J397</f>
        <v>0.25273231688627001</v>
      </c>
      <c r="G398" s="286">
        <f>'дератизація '!I397</f>
        <v>8.7644125895917739E-3</v>
      </c>
      <c r="H398" s="286">
        <f>SUM(димовенти!Q397)</f>
        <v>8.0997468654643481E-2</v>
      </c>
      <c r="I398" s="286">
        <f>'під зими'!L397+майстерні!L397+покрівлі!N397+маляри!L397</f>
        <v>0.34456914511764114</v>
      </c>
      <c r="J398" s="286">
        <f>електрики!P397</f>
        <v>5.603815589157074E-2</v>
      </c>
      <c r="K398" s="287">
        <f t="shared" si="28"/>
        <v>2.7143096695532858</v>
      </c>
      <c r="L398" s="287">
        <v>1.3427858695265067E-2</v>
      </c>
      <c r="M398" s="287">
        <f t="shared" si="29"/>
        <v>2.727737528248551</v>
      </c>
      <c r="N398" s="287">
        <f t="shared" si="30"/>
        <v>3.2732850338982611</v>
      </c>
    </row>
    <row r="399" spans="1:14" ht="18" customHeight="1" x14ac:dyDescent="0.35">
      <c r="A399" s="284">
        <f t="shared" si="31"/>
        <v>18</v>
      </c>
      <c r="B399" s="284">
        <v>1</v>
      </c>
      <c r="C399" s="285" t="s">
        <v>133</v>
      </c>
      <c r="D399" s="286">
        <f>сходові!N398</f>
        <v>0</v>
      </c>
      <c r="E399" s="286">
        <f>прибудинкова!M398</f>
        <v>1.4957398061104583</v>
      </c>
      <c r="F399" s="286">
        <f>'слюсарі х.в.'!P398+'слюсарі кан'!P398+зварювальник!L398+аварійки!J398</f>
        <v>0.35311034529425805</v>
      </c>
      <c r="G399" s="286">
        <f>'дератизація '!I398</f>
        <v>1.2206227967097531E-2</v>
      </c>
      <c r="H399" s="286">
        <f>SUM(димовенти!Q398)</f>
        <v>9.4694260252590257E-2</v>
      </c>
      <c r="I399" s="286">
        <f>'під зими'!L398+майстерні!L398+покрівлі!N398+маляри!L398</f>
        <v>0.41340631733082822</v>
      </c>
      <c r="J399" s="286">
        <f>електрики!P398</f>
        <v>0.10565595902235635</v>
      </c>
      <c r="K399" s="287">
        <f t="shared" si="28"/>
        <v>2.4748129159775889</v>
      </c>
      <c r="L399" s="287">
        <v>0.02</v>
      </c>
      <c r="M399" s="287">
        <f t="shared" si="29"/>
        <v>2.4948129159775889</v>
      </c>
      <c r="N399" s="287">
        <f t="shared" si="30"/>
        <v>2.9937754991731067</v>
      </c>
    </row>
    <row r="400" spans="1:14" ht="18" customHeight="1" x14ac:dyDescent="0.35">
      <c r="A400" s="284">
        <f t="shared" si="31"/>
        <v>19</v>
      </c>
      <c r="B400" s="284">
        <v>3</v>
      </c>
      <c r="C400" s="285" t="s">
        <v>134</v>
      </c>
      <c r="D400" s="286">
        <f>сходові!N399</f>
        <v>0.6725274724561684</v>
      </c>
      <c r="E400" s="286">
        <f>прибудинкова!M399</f>
        <v>0.20545628628685941</v>
      </c>
      <c r="F400" s="286">
        <f>'слюсарі х.в.'!P399+'слюсарі кан'!P399+зварювальник!L399+аварійки!J399</f>
        <v>0.23657171322445644</v>
      </c>
      <c r="G400" s="286">
        <f>'дератизація '!I399</f>
        <v>5.6613226452905795E-3</v>
      </c>
      <c r="H400" s="286">
        <f>SUM(димовенти!Q399)</f>
        <v>5.1932093867909354E-2</v>
      </c>
      <c r="I400" s="286">
        <f>'під зими'!L399+майстерні!L399+покрівлі!N399+маляри!L399</f>
        <v>0.3142786317965216</v>
      </c>
      <c r="J400" s="286">
        <f>електрики!P399</f>
        <v>4.7942521976366198E-2</v>
      </c>
      <c r="K400" s="287">
        <f t="shared" si="28"/>
        <v>1.534370042253572</v>
      </c>
      <c r="L400" s="287">
        <v>1.2772529407919746E-2</v>
      </c>
      <c r="M400" s="287">
        <f t="shared" si="29"/>
        <v>1.5471425716614917</v>
      </c>
      <c r="N400" s="287">
        <f t="shared" si="30"/>
        <v>1.8565710859937901</v>
      </c>
    </row>
    <row r="401" spans="1:14" ht="18" customHeight="1" x14ac:dyDescent="0.35">
      <c r="A401" s="284">
        <f t="shared" si="31"/>
        <v>20</v>
      </c>
      <c r="B401" s="284">
        <v>2</v>
      </c>
      <c r="C401" s="285" t="s">
        <v>135</v>
      </c>
      <c r="D401" s="286">
        <f>сходові!N400</f>
        <v>0</v>
      </c>
      <c r="E401" s="286">
        <f>прибудинкова!M400</f>
        <v>1.5256307706422019</v>
      </c>
      <c r="F401" s="286">
        <f>'слюсарі х.в.'!P400+'слюсарі кан'!P400+зварювальник!L400+аварійки!J400</f>
        <v>0.26501481574029051</v>
      </c>
      <c r="G401" s="286">
        <f>'дератизація '!I400</f>
        <v>1.2660550458715596E-2</v>
      </c>
      <c r="H401" s="286">
        <f>SUM(димовенти!Q400)</f>
        <v>6.7621380821559246E-2</v>
      </c>
      <c r="I401" s="286">
        <f>'під зими'!L400+майстерні!L400+покрівлі!N400+маляри!L400</f>
        <v>0.41325903695479388</v>
      </c>
      <c r="J401" s="286">
        <f>електрики!P400</f>
        <v>6.2109510547151824E-2</v>
      </c>
      <c r="K401" s="287">
        <f t="shared" si="28"/>
        <v>2.3462960651647129</v>
      </c>
      <c r="L401" s="287">
        <v>1.5496804403427412E-2</v>
      </c>
      <c r="M401" s="287">
        <f t="shared" si="29"/>
        <v>2.3617928695681405</v>
      </c>
      <c r="N401" s="287">
        <f t="shared" si="30"/>
        <v>2.8341514434817685</v>
      </c>
    </row>
    <row r="402" spans="1:14" ht="18" customHeight="1" x14ac:dyDescent="0.35">
      <c r="A402" s="284">
        <f t="shared" si="31"/>
        <v>21</v>
      </c>
      <c r="B402" s="284">
        <v>3</v>
      </c>
      <c r="C402" s="285" t="s">
        <v>136</v>
      </c>
      <c r="D402" s="286">
        <f>сходові!N401</f>
        <v>1.2975371002257945</v>
      </c>
      <c r="E402" s="286">
        <f>прибудинкова!M401</f>
        <v>0.91627408492568985</v>
      </c>
      <c r="F402" s="286">
        <f>'слюсарі х.в.'!P401+'слюсарі кан'!P401+зварювальник!L401+аварійки!J401</f>
        <v>0.29384273784190601</v>
      </c>
      <c r="G402" s="286">
        <f>'дератизація '!I401</f>
        <v>4.9747876857749469E-3</v>
      </c>
      <c r="H402" s="286">
        <f>SUM(димовенти!Q401)</f>
        <v>9.3923383052569032E-2</v>
      </c>
      <c r="I402" s="286">
        <f>'під зими'!L401+майстерні!L401+покрівлі!N401+маляри!L401</f>
        <v>0.33233427741958299</v>
      </c>
      <c r="J402" s="286">
        <f>електрики!P401</f>
        <v>7.6359423463291096E-2</v>
      </c>
      <c r="K402" s="287">
        <f t="shared" si="28"/>
        <v>3.0152457946146081</v>
      </c>
      <c r="L402" s="287">
        <v>1.4110361076163994E-2</v>
      </c>
      <c r="M402" s="287">
        <f t="shared" si="29"/>
        <v>3.0293561556907722</v>
      </c>
      <c r="N402" s="287">
        <f t="shared" si="30"/>
        <v>3.6352273868289267</v>
      </c>
    </row>
    <row r="403" spans="1:14" ht="18" customHeight="1" x14ac:dyDescent="0.35">
      <c r="A403" s="284">
        <f t="shared" si="31"/>
        <v>22</v>
      </c>
      <c r="B403" s="284">
        <v>4</v>
      </c>
      <c r="C403" s="285" t="s">
        <v>137</v>
      </c>
      <c r="D403" s="286">
        <f>сходові!N402</f>
        <v>0.85522725021214452</v>
      </c>
      <c r="E403" s="286">
        <f>прибудинкова!M402</f>
        <v>0.47023487940323244</v>
      </c>
      <c r="F403" s="286">
        <f>'слюсарі х.в.'!P402+'слюсарі кан'!P402+зварювальник!L402+аварійки!J402</f>
        <v>0.25997687693243421</v>
      </c>
      <c r="G403" s="286">
        <f>'дератизація '!I402</f>
        <v>9.3400331537505186E-3</v>
      </c>
      <c r="H403" s="286">
        <f>SUM(димовенти!Q402)</f>
        <v>7.8085071148669971E-2</v>
      </c>
      <c r="I403" s="286">
        <f>'під зими'!L402+майстерні!L402+покрівлі!N402+маляри!L402</f>
        <v>0.30000375651849182</v>
      </c>
      <c r="J403" s="286">
        <f>електрики!P402</f>
        <v>5.9619210031015502E-2</v>
      </c>
      <c r="K403" s="287">
        <f t="shared" si="28"/>
        <v>2.0324870773997392</v>
      </c>
      <c r="L403" s="287">
        <v>0.01</v>
      </c>
      <c r="M403" s="287">
        <f t="shared" si="29"/>
        <v>2.042487077399739</v>
      </c>
      <c r="N403" s="287">
        <f t="shared" si="30"/>
        <v>2.4509844928796869</v>
      </c>
    </row>
    <row r="404" spans="1:14" ht="18" customHeight="1" x14ac:dyDescent="0.35">
      <c r="A404" s="284">
        <f t="shared" si="31"/>
        <v>23</v>
      </c>
      <c r="B404" s="284">
        <v>2</v>
      </c>
      <c r="C404" s="285" t="s">
        <v>138</v>
      </c>
      <c r="D404" s="286">
        <f>сходові!N403</f>
        <v>0</v>
      </c>
      <c r="E404" s="286">
        <f>прибудинкова!M403</f>
        <v>1.5084307766467067</v>
      </c>
      <c r="F404" s="286">
        <f>'слюсарі х.в.'!P403+'слюсарі кан'!P403+зварювальник!L403+аварійки!J403</f>
        <v>0.33542202075890309</v>
      </c>
      <c r="G404" s="286">
        <f>'дератизація '!I403</f>
        <v>1.1497005988023952E-2</v>
      </c>
      <c r="H404" s="286">
        <f>SUM(димовенти!Q403)</f>
        <v>9.6508761047849473E-2</v>
      </c>
      <c r="I404" s="286">
        <f>'під зими'!L403+майстерні!L403+покрівлі!N403+маляри!L403</f>
        <v>0.3692011691330539</v>
      </c>
      <c r="J404" s="286">
        <f>електрики!P403</f>
        <v>9.6912453910446381E-2</v>
      </c>
      <c r="K404" s="287">
        <f t="shared" si="28"/>
        <v>2.4179721874849833</v>
      </c>
      <c r="L404" s="287">
        <v>1.4583595368957961E-2</v>
      </c>
      <c r="M404" s="287">
        <f t="shared" si="29"/>
        <v>2.4325557828539415</v>
      </c>
      <c r="N404" s="287">
        <f t="shared" si="30"/>
        <v>2.9190669394247295</v>
      </c>
    </row>
    <row r="405" spans="1:14" ht="18" customHeight="1" x14ac:dyDescent="0.35">
      <c r="A405" s="284">
        <f t="shared" si="31"/>
        <v>24</v>
      </c>
      <c r="B405" s="284">
        <v>3</v>
      </c>
      <c r="C405" s="285" t="s">
        <v>139</v>
      </c>
      <c r="D405" s="286">
        <f>сходові!N404</f>
        <v>0.99266982194259412</v>
      </c>
      <c r="E405" s="286">
        <f>прибудинкова!M404</f>
        <v>1.268791829015544</v>
      </c>
      <c r="F405" s="286">
        <f>'слюсарі х.в.'!P404+'слюсарі кан'!P404+зварювальник!L404+аварійки!J404</f>
        <v>0.29016090308747683</v>
      </c>
      <c r="G405" s="286">
        <f>'дератизація '!I404</f>
        <v>7.6943005181347151E-3</v>
      </c>
      <c r="H405" s="286">
        <f>SUM(димовенти!Q404)</f>
        <v>7.2192814196622337E-2</v>
      </c>
      <c r="I405" s="286">
        <f>'під зими'!L404+майстерні!L404+покрівлі!N404+маляри!L404</f>
        <v>0.33113708014207999</v>
      </c>
      <c r="J405" s="286">
        <f>електрики!P404</f>
        <v>7.4539457929969133E-2</v>
      </c>
      <c r="K405" s="287">
        <f t="shared" si="28"/>
        <v>3.0371862068324216</v>
      </c>
      <c r="L405" s="287">
        <v>1.597081751878069E-2</v>
      </c>
      <c r="M405" s="287">
        <f t="shared" si="29"/>
        <v>3.0531570243512021</v>
      </c>
      <c r="N405" s="287">
        <f t="shared" si="30"/>
        <v>3.6637884292214422</v>
      </c>
    </row>
    <row r="406" spans="1:14" ht="18" customHeight="1" x14ac:dyDescent="0.35">
      <c r="A406" s="284">
        <f t="shared" si="31"/>
        <v>25</v>
      </c>
      <c r="B406" s="284">
        <v>3</v>
      </c>
      <c r="C406" s="285" t="s">
        <v>140</v>
      </c>
      <c r="D406" s="286">
        <f>сходові!N405</f>
        <v>0.99148555044737752</v>
      </c>
      <c r="E406" s="286">
        <f>прибудинкова!M405</f>
        <v>0.49655439166543075</v>
      </c>
      <c r="F406" s="286">
        <f>'слюсарі х.в.'!P405+'слюсарі кан'!P405+зварювальник!L405+аварійки!J405</f>
        <v>0.30121951190869206</v>
      </c>
      <c r="G406" s="286">
        <f>'дератизація '!I405</f>
        <v>8.0083049087943045E-3</v>
      </c>
      <c r="H406" s="286">
        <f>SUM(димовенти!Q405)</f>
        <v>7.127597581702716E-2</v>
      </c>
      <c r="I406" s="286">
        <f>'під зими'!L405+майстерні!L405+покрівлі!N405+маляри!L405</f>
        <v>0.29661963931730284</v>
      </c>
      <c r="J406" s="286">
        <f>електрики!P405</f>
        <v>8.0005832236119165E-2</v>
      </c>
      <c r="K406" s="287">
        <f t="shared" si="28"/>
        <v>2.2451692063007433</v>
      </c>
      <c r="L406" s="287">
        <v>1.6102936852720864E-2</v>
      </c>
      <c r="M406" s="287">
        <f t="shared" si="29"/>
        <v>2.2612721431534641</v>
      </c>
      <c r="N406" s="287">
        <f t="shared" si="30"/>
        <v>2.7135265717841568</v>
      </c>
    </row>
    <row r="407" spans="1:14" ht="18" customHeight="1" x14ac:dyDescent="0.35">
      <c r="A407" s="284">
        <f t="shared" si="31"/>
        <v>26</v>
      </c>
      <c r="B407" s="284">
        <v>1</v>
      </c>
      <c r="C407" s="285" t="s">
        <v>141</v>
      </c>
      <c r="D407" s="286">
        <f>сходові!N406</f>
        <v>0</v>
      </c>
      <c r="E407" s="286">
        <f>прибудинкова!M406</f>
        <v>1.5253621523178809</v>
      </c>
      <c r="F407" s="286">
        <f>'слюсарі х.в.'!P406+'слюсарі кан'!P406+зварювальник!L406+аварійки!J406</f>
        <v>0.29998089598418792</v>
      </c>
      <c r="G407" s="286">
        <f>'дератизація '!I406</f>
        <v>6.2913907284768214E-3</v>
      </c>
      <c r="H407" s="286">
        <f>SUM(димовенти!Q406)</f>
        <v>9.2360848939481752E-2</v>
      </c>
      <c r="I407" s="286">
        <f>'під зими'!L406+майстерні!L406+покрівлі!N406+маляри!L406</f>
        <v>0.58137741269554599</v>
      </c>
      <c r="J407" s="286">
        <f>електрики!P406</f>
        <v>7.9393572739978158E-2</v>
      </c>
      <c r="K407" s="287">
        <f t="shared" si="28"/>
        <v>2.5847662734055512</v>
      </c>
      <c r="L407" s="287">
        <v>0.02</v>
      </c>
      <c r="M407" s="287">
        <f t="shared" si="29"/>
        <v>2.6047662734055512</v>
      </c>
      <c r="N407" s="287">
        <f t="shared" si="30"/>
        <v>3.1257195280866612</v>
      </c>
    </row>
    <row r="408" spans="1:14" ht="18" customHeight="1" x14ac:dyDescent="0.35">
      <c r="A408" s="284">
        <f t="shared" si="31"/>
        <v>27</v>
      </c>
      <c r="B408" s="284">
        <v>2</v>
      </c>
      <c r="C408" s="285" t="s">
        <v>142</v>
      </c>
      <c r="D408" s="286">
        <f>сходові!N407</f>
        <v>0</v>
      </c>
      <c r="E408" s="286">
        <f>прибудинкова!M407</f>
        <v>1.5272228990654206</v>
      </c>
      <c r="F408" s="286">
        <f>'слюсарі х.в.'!P407+'слюсарі кан'!P407+зварювальник!L407+аварійки!J407</f>
        <v>0.30256274680154271</v>
      </c>
      <c r="G408" s="286">
        <f>'дератизація '!I407</f>
        <v>3.336448598130841E-3</v>
      </c>
      <c r="H408" s="286">
        <f>SUM(димовенти!Q407)</f>
        <v>6.0250329327068641E-2</v>
      </c>
      <c r="I408" s="286">
        <f>'під зими'!L407+майстерні!L407+покрівлі!N407+маляри!L407</f>
        <v>0.37486443466867658</v>
      </c>
      <c r="J408" s="286">
        <f>електрики!P407</f>
        <v>8.066980587187314E-2</v>
      </c>
      <c r="K408" s="287">
        <f t="shared" si="28"/>
        <v>2.3489066643327123</v>
      </c>
      <c r="L408" s="287">
        <v>1.6563503090583662E-2</v>
      </c>
      <c r="M408" s="287">
        <f t="shared" si="29"/>
        <v>2.3654701674232959</v>
      </c>
      <c r="N408" s="287">
        <f t="shared" si="30"/>
        <v>2.838564200907955</v>
      </c>
    </row>
    <row r="409" spans="1:14" ht="18" customHeight="1" x14ac:dyDescent="0.35">
      <c r="A409" s="284">
        <f t="shared" si="31"/>
        <v>28</v>
      </c>
      <c r="B409" s="284">
        <v>3</v>
      </c>
      <c r="C409" s="285" t="s">
        <v>143</v>
      </c>
      <c r="D409" s="286">
        <f>сходові!N408</f>
        <v>1.7122214988751405</v>
      </c>
      <c r="E409" s="286">
        <f>прибудинкова!M408</f>
        <v>0.30420666877781577</v>
      </c>
      <c r="F409" s="286">
        <f>'слюсарі х.в.'!P408+'слюсарі кан'!P408+зварювальник!L408+аварійки!J408</f>
        <v>0.27781242578194032</v>
      </c>
      <c r="G409" s="286">
        <f>'дератизація '!I408</f>
        <v>5.0710373159876749E-3</v>
      </c>
      <c r="H409" s="286">
        <f>SUM(димовенти!Q408)</f>
        <v>5.3456188066421773E-2</v>
      </c>
      <c r="I409" s="286">
        <f>'під зими'!L408+майстерні!L408+покрівлі!N408+маляри!L408</f>
        <v>0.35976570052796536</v>
      </c>
      <c r="J409" s="286">
        <f>електрики!P408</f>
        <v>0.10465763500009787</v>
      </c>
      <c r="K409" s="287">
        <f t="shared" si="28"/>
        <v>2.8171911543453692</v>
      </c>
      <c r="L409" s="287">
        <v>1.6494026808299495E-2</v>
      </c>
      <c r="M409" s="287">
        <f t="shared" si="29"/>
        <v>2.8336851811536685</v>
      </c>
      <c r="N409" s="287">
        <f t="shared" si="30"/>
        <v>3.4004222173844023</v>
      </c>
    </row>
    <row r="410" spans="1:14" ht="18" customHeight="1" x14ac:dyDescent="0.35">
      <c r="A410" s="284">
        <f t="shared" si="31"/>
        <v>29</v>
      </c>
      <c r="B410" s="284">
        <v>2</v>
      </c>
      <c r="C410" s="285" t="s">
        <v>144</v>
      </c>
      <c r="D410" s="286">
        <f>сходові!N409</f>
        <v>0</v>
      </c>
      <c r="E410" s="286">
        <f>прибудинкова!M409</f>
        <v>1.5073755652726981</v>
      </c>
      <c r="F410" s="286">
        <f>'слюсарі х.в.'!P409+'слюсарі кан'!P409+зварювальник!L409+аварійки!J409</f>
        <v>0.33402418966080705</v>
      </c>
      <c r="G410" s="286">
        <f>'дератизація '!I409</f>
        <v>9.492765145492129E-3</v>
      </c>
      <c r="H410" s="286">
        <f>SUM(димовенти!Q409)</f>
        <v>9.5811048973260482E-2</v>
      </c>
      <c r="I410" s="286">
        <f>'під зими'!L409+майстерні!L409+покрівлі!N409+маляри!L409</f>
        <v>0.41330184812303172</v>
      </c>
      <c r="J410" s="286">
        <f>електрики!P409</f>
        <v>4.5750088664283803E-2</v>
      </c>
      <c r="K410" s="287">
        <f t="shared" si="28"/>
        <v>2.405755505839573</v>
      </c>
      <c r="L410" s="287">
        <v>0.02</v>
      </c>
      <c r="M410" s="287">
        <f t="shared" si="29"/>
        <v>2.425755505839573</v>
      </c>
      <c r="N410" s="287">
        <f t="shared" si="30"/>
        <v>2.9109066070074876</v>
      </c>
    </row>
    <row r="411" spans="1:14" ht="18" customHeight="1" x14ac:dyDescent="0.35">
      <c r="A411" s="284">
        <f t="shared" si="31"/>
        <v>30</v>
      </c>
      <c r="B411" s="284">
        <v>3</v>
      </c>
      <c r="C411" s="285" t="s">
        <v>145</v>
      </c>
      <c r="D411" s="286">
        <f>сходові!N410</f>
        <v>0.96070220319555</v>
      </c>
      <c r="E411" s="286">
        <f>прибудинкова!M410</f>
        <v>1.3035069892473117</v>
      </c>
      <c r="F411" s="286">
        <f>'слюсарі х.в.'!P410+'слюсарі кан'!P410+зварювальник!L410+аварійки!J410</f>
        <v>0.28126683976346456</v>
      </c>
      <c r="G411" s="286">
        <f>'дератизація '!I410</f>
        <v>9.8698680351906164E-3</v>
      </c>
      <c r="H411" s="286">
        <f>SUM(димовенти!Q410)</f>
        <v>8.7887858955872561E-2</v>
      </c>
      <c r="I411" s="286">
        <f>'під зими'!L410+майстерні!L410+покрівлі!N410+маляри!L410</f>
        <v>0.33387664723353883</v>
      </c>
      <c r="J411" s="286">
        <f>електрики!P410</f>
        <v>6.1524198230320321E-2</v>
      </c>
      <c r="K411" s="287">
        <f t="shared" si="28"/>
        <v>3.0386346046612487</v>
      </c>
      <c r="L411" s="287">
        <v>1.7598622116204953E-2</v>
      </c>
      <c r="M411" s="287">
        <f t="shared" si="29"/>
        <v>3.0562332267774535</v>
      </c>
      <c r="N411" s="287">
        <f t="shared" si="30"/>
        <v>3.6674798721329438</v>
      </c>
    </row>
    <row r="412" spans="1:14" ht="18" customHeight="1" x14ac:dyDescent="0.35">
      <c r="A412" s="284">
        <f t="shared" si="31"/>
        <v>31</v>
      </c>
      <c r="B412" s="284">
        <v>3</v>
      </c>
      <c r="C412" s="285" t="s">
        <v>146</v>
      </c>
      <c r="D412" s="286">
        <f>сходові!N411</f>
        <v>0.80859965540801482</v>
      </c>
      <c r="E412" s="286">
        <f>прибудинкова!M411</f>
        <v>0.4681159504054897</v>
      </c>
      <c r="F412" s="286">
        <f>'слюсарі х.в.'!P411+'слюсарі кан'!P411+зварювальник!L411+аварійки!J411</f>
        <v>0.29822745561239339</v>
      </c>
      <c r="G412" s="286">
        <f>'дератизація '!I411</f>
        <v>4.6787273861509668E-3</v>
      </c>
      <c r="H412" s="286">
        <f>SUM(димовенти!Q411)</f>
        <v>7.920517009763664E-2</v>
      </c>
      <c r="I412" s="286">
        <f>'під зими'!L411+майстерні!L411+покрівлі!N411+маляри!L411</f>
        <v>0.31906693433311706</v>
      </c>
      <c r="J412" s="286">
        <f>електрики!P411</f>
        <v>7.8526830679498047E-2</v>
      </c>
      <c r="K412" s="287">
        <f t="shared" si="28"/>
        <v>2.0564207239223009</v>
      </c>
      <c r="L412" s="287">
        <v>1.7467769985025704E-2</v>
      </c>
      <c r="M412" s="287">
        <f t="shared" si="29"/>
        <v>2.0738884939073268</v>
      </c>
      <c r="N412" s="287">
        <f t="shared" si="30"/>
        <v>2.4886661926887919</v>
      </c>
    </row>
    <row r="413" spans="1:14" ht="18" customHeight="1" x14ac:dyDescent="0.35">
      <c r="A413" s="284">
        <f t="shared" si="31"/>
        <v>32</v>
      </c>
      <c r="B413" s="284">
        <v>3</v>
      </c>
      <c r="C413" s="285" t="s">
        <v>147</v>
      </c>
      <c r="D413" s="286">
        <f>сходові!N412</f>
        <v>1.1295864236758366</v>
      </c>
      <c r="E413" s="286">
        <f>прибудинкова!M412</f>
        <v>1.1504260972716489</v>
      </c>
      <c r="F413" s="286">
        <f>'слюсарі х.в.'!P412+'слюсарі кан'!P412+зварювальник!L412+аварійки!J412</f>
        <v>0.24089614604786277</v>
      </c>
      <c r="G413" s="286">
        <f>'дератизація '!I412</f>
        <v>9.7123368920521928E-3</v>
      </c>
      <c r="H413" s="286">
        <f>SUM(димовенти!Q412)</f>
        <v>0.11053175221763334</v>
      </c>
      <c r="I413" s="286">
        <f>'під зими'!L412+майстерні!L412+покрівлі!N412+маляри!L412</f>
        <v>0.37150620106126181</v>
      </c>
      <c r="J413" s="286">
        <f>електрики!P412</f>
        <v>7.1105750200099044E-2</v>
      </c>
      <c r="K413" s="287">
        <f t="shared" si="28"/>
        <v>3.0837647073663947</v>
      </c>
      <c r="L413" s="287">
        <v>1.8425386577551925E-2</v>
      </c>
      <c r="M413" s="287">
        <f t="shared" si="29"/>
        <v>3.1021900939439466</v>
      </c>
      <c r="N413" s="287">
        <f t="shared" si="30"/>
        <v>3.7226281127327359</v>
      </c>
    </row>
    <row r="414" spans="1:14" ht="18" customHeight="1" x14ac:dyDescent="0.35">
      <c r="A414" s="284">
        <f t="shared" si="31"/>
        <v>33</v>
      </c>
      <c r="B414" s="284">
        <v>4</v>
      </c>
      <c r="C414" s="285" t="s">
        <v>2855</v>
      </c>
      <c r="D414" s="286">
        <f>сходові!N413</f>
        <v>0.97164781191117411</v>
      </c>
      <c r="E414" s="286">
        <f>прибудинкова!M413</f>
        <v>1.3260287383467992</v>
      </c>
      <c r="F414" s="286">
        <f>'слюсарі х.в.'!P413+'слюсарі кан'!P413+зварювальник!L413+аварійки!J413</f>
        <v>0.28834574026186766</v>
      </c>
      <c r="G414" s="286">
        <f>'дератизація '!I413</f>
        <v>6.4170292106898686E-3</v>
      </c>
      <c r="H414" s="286">
        <f>SUM(димовенти!Q413)</f>
        <v>7.2423639451346417E-2</v>
      </c>
      <c r="I414" s="286">
        <f>'під зими'!L413+майстерні!L413+покрівлі!N413+маляри!L413</f>
        <v>0.31203579489703059</v>
      </c>
      <c r="J414" s="286">
        <f>електрики!P413</f>
        <v>2.9803429418860661E-2</v>
      </c>
      <c r="K414" s="287">
        <f t="shared" si="28"/>
        <v>3.0067021834977683</v>
      </c>
      <c r="L414" s="287">
        <v>0.02</v>
      </c>
      <c r="M414" s="287">
        <f t="shared" si="29"/>
        <v>3.0267021834977683</v>
      </c>
      <c r="N414" s="287">
        <f t="shared" si="30"/>
        <v>3.6320426201973217</v>
      </c>
    </row>
    <row r="415" spans="1:14" ht="18" customHeight="1" x14ac:dyDescent="0.35">
      <c r="A415" s="284">
        <f t="shared" si="31"/>
        <v>34</v>
      </c>
      <c r="B415" s="284">
        <v>3</v>
      </c>
      <c r="C415" s="285" t="s">
        <v>148</v>
      </c>
      <c r="D415" s="286">
        <f>сходові!N414</f>
        <v>0.90257562699084704</v>
      </c>
      <c r="E415" s="286">
        <f>прибудинкова!M414</f>
        <v>1.416529102455546</v>
      </c>
      <c r="F415" s="286">
        <f>'слюсарі х.в.'!P414+'слюсарі кан'!P414+зварювальник!L414+аварійки!J414</f>
        <v>0.26437199437683889</v>
      </c>
      <c r="G415" s="286">
        <f>'дератизація '!I414</f>
        <v>5.8425063505503812E-3</v>
      </c>
      <c r="H415" s="286">
        <f>SUM(димовенти!Q414)</f>
        <v>7.6334063255560469E-2</v>
      </c>
      <c r="I415" s="286">
        <f>'під зими'!L414+майстерні!L414+покрівлі!N414+маляри!L414</f>
        <v>0.33825106333234478</v>
      </c>
      <c r="J415" s="286">
        <f>електрики!P414</f>
        <v>3.0453250170372655E-2</v>
      </c>
      <c r="K415" s="287">
        <f t="shared" si="28"/>
        <v>3.0343576069320597</v>
      </c>
      <c r="L415" s="287">
        <v>2.043044703269771E-2</v>
      </c>
      <c r="M415" s="287">
        <f t="shared" si="29"/>
        <v>3.0547880539647574</v>
      </c>
      <c r="N415" s="287">
        <f t="shared" si="30"/>
        <v>3.6657456647577087</v>
      </c>
    </row>
    <row r="416" spans="1:14" ht="18" customHeight="1" x14ac:dyDescent="0.35">
      <c r="A416" s="284">
        <f t="shared" si="31"/>
        <v>35</v>
      </c>
      <c r="B416" s="284">
        <v>3</v>
      </c>
      <c r="C416" s="285" t="s">
        <v>2856</v>
      </c>
      <c r="D416" s="286">
        <f>сходові!N415</f>
        <v>0.89407980794834241</v>
      </c>
      <c r="E416" s="286">
        <f>прибудинкова!M415</f>
        <v>1.4178827423112768</v>
      </c>
      <c r="F416" s="286">
        <f>'слюсарі х.в.'!P415+'слюсарі кан'!P415+зварювальник!L415+аварійки!J415</f>
        <v>0.25934496029408238</v>
      </c>
      <c r="G416" s="286">
        <f>'дератизація '!I415</f>
        <v>7.8984156570363478E-3</v>
      </c>
      <c r="H416" s="286">
        <f>SUM(димовенти!Q415)</f>
        <v>7.7668329237519956E-2</v>
      </c>
      <c r="I416" s="286">
        <f>'під зими'!L415+майстерні!L415+покрівлі!N415+маляри!L415</f>
        <v>0.3062255767059277</v>
      </c>
      <c r="J416" s="286">
        <f>електрики!P415</f>
        <v>9.2175715974676428E-2</v>
      </c>
      <c r="K416" s="287">
        <f t="shared" si="28"/>
        <v>3.0552755481288623</v>
      </c>
      <c r="L416" s="287">
        <v>1.9957137285217297E-2</v>
      </c>
      <c r="M416" s="287">
        <f t="shared" si="29"/>
        <v>3.0752326854140795</v>
      </c>
      <c r="N416" s="287">
        <f t="shared" si="30"/>
        <v>3.690279222496895</v>
      </c>
    </row>
    <row r="417" spans="1:14" ht="18" customHeight="1" x14ac:dyDescent="0.35">
      <c r="A417" s="284">
        <f t="shared" si="31"/>
        <v>36</v>
      </c>
      <c r="B417" s="284">
        <v>3</v>
      </c>
      <c r="C417" s="285" t="s">
        <v>149</v>
      </c>
      <c r="D417" s="286">
        <f>сходові!N416</f>
        <v>1.2100402826381869</v>
      </c>
      <c r="E417" s="286">
        <f>прибудинкова!M416</f>
        <v>1.0734596479767735</v>
      </c>
      <c r="F417" s="286">
        <f>'слюсарі х.в.'!P416+'слюсарі кан'!P416+зварювальник!L416+аварійки!J416</f>
        <v>0.28280161327551817</v>
      </c>
      <c r="G417" s="286">
        <f>'дератизація '!I416</f>
        <v>4.3685356559608054E-3</v>
      </c>
      <c r="H417" s="286">
        <f>SUM(димовенти!Q416)</f>
        <v>6.3609853675101871E-2</v>
      </c>
      <c r="I417" s="286">
        <f>'під зими'!L416+майстерні!L416+покрівлі!N416+маляри!L416</f>
        <v>0.35065483257442531</v>
      </c>
      <c r="J417" s="286">
        <f>електрики!P416</f>
        <v>2.5900345359869414E-2</v>
      </c>
      <c r="K417" s="287">
        <f t="shared" si="28"/>
        <v>3.0108351111558358</v>
      </c>
      <c r="L417" s="287">
        <v>0.02</v>
      </c>
      <c r="M417" s="287">
        <f t="shared" si="29"/>
        <v>3.0308351111558358</v>
      </c>
      <c r="N417" s="287">
        <f t="shared" si="30"/>
        <v>3.6370021333870026</v>
      </c>
    </row>
    <row r="418" spans="1:14" ht="18" customHeight="1" x14ac:dyDescent="0.35">
      <c r="A418" s="284">
        <f t="shared" si="31"/>
        <v>37</v>
      </c>
      <c r="B418" s="284">
        <v>1</v>
      </c>
      <c r="C418" s="285" t="s">
        <v>150</v>
      </c>
      <c r="D418" s="286">
        <f>сходові!N417</f>
        <v>0</v>
      </c>
      <c r="E418" s="286">
        <f>прибудинкова!M417</f>
        <v>1.8077732810091101</v>
      </c>
      <c r="F418" s="286">
        <f>'слюсарі х.в.'!P417+'слюсарі кан'!P417+зварювальник!L417+аварійки!J417</f>
        <v>0.34726678381247716</v>
      </c>
      <c r="G418" s="286">
        <f>'дератизація '!I417</f>
        <v>3.42676944639103E-2</v>
      </c>
      <c r="H418" s="286">
        <f>SUM(димовенти!Q417)</f>
        <v>0.13136249524169824</v>
      </c>
      <c r="I418" s="286">
        <f>'під зими'!L417+майстерні!L417+покрівлі!N417+маляри!L417</f>
        <v>0.71971696700555832</v>
      </c>
      <c r="J418" s="286">
        <f>електрики!P417</f>
        <v>0.20162740547279667</v>
      </c>
      <c r="K418" s="287">
        <f t="shared" si="28"/>
        <v>3.2420146270055508</v>
      </c>
      <c r="L418" s="287">
        <v>1.8961631794528522E-2</v>
      </c>
      <c r="M418" s="287">
        <f t="shared" si="29"/>
        <v>3.2609762588000795</v>
      </c>
      <c r="N418" s="287">
        <f t="shared" si="30"/>
        <v>3.9131715105600953</v>
      </c>
    </row>
    <row r="419" spans="1:14" ht="18" customHeight="1" x14ac:dyDescent="0.35">
      <c r="A419" s="284">
        <f t="shared" si="31"/>
        <v>38</v>
      </c>
      <c r="B419" s="284">
        <v>2</v>
      </c>
      <c r="C419" s="285" t="s">
        <v>151</v>
      </c>
      <c r="D419" s="286">
        <f>сходові!N418</f>
        <v>0</v>
      </c>
      <c r="E419" s="286">
        <f>прибудинкова!M418</f>
        <v>1.5251569884018086</v>
      </c>
      <c r="F419" s="286">
        <f>'слюсарі х.в.'!P418+'слюсарі кан'!P418+зварювальник!L418+аварійки!J418</f>
        <v>0.25351146794776303</v>
      </c>
      <c r="G419" s="286">
        <f>'дератизація '!I418</f>
        <v>6.2807155494397481E-3</v>
      </c>
      <c r="H419" s="286">
        <f>SUM(димовенти!Q418)</f>
        <v>8.0841639944089383E-2</v>
      </c>
      <c r="I419" s="286">
        <f>'під зими'!L418+майстерні!L418+покрівлі!N418+маляри!L418</f>
        <v>0.42816436346233855</v>
      </c>
      <c r="J419" s="286">
        <f>електрики!P418</f>
        <v>4.9269248797301095E-2</v>
      </c>
      <c r="K419" s="287">
        <f t="shared" si="28"/>
        <v>2.3432244241027407</v>
      </c>
      <c r="L419" s="287">
        <v>1.8910128402002659E-2</v>
      </c>
      <c r="M419" s="287">
        <f t="shared" si="29"/>
        <v>2.3621345525047435</v>
      </c>
      <c r="N419" s="287">
        <f t="shared" si="30"/>
        <v>2.8345614630056919</v>
      </c>
    </row>
    <row r="420" spans="1:14" ht="18" customHeight="1" x14ac:dyDescent="0.35">
      <c r="A420" s="284">
        <f t="shared" si="31"/>
        <v>39</v>
      </c>
      <c r="B420" s="284">
        <v>3</v>
      </c>
      <c r="C420" s="285" t="s">
        <v>152</v>
      </c>
      <c r="D420" s="286">
        <f>сходові!N419</f>
        <v>0</v>
      </c>
      <c r="E420" s="286">
        <f>прибудинкова!M419</f>
        <v>0.76080228118113702</v>
      </c>
      <c r="F420" s="286">
        <f>'слюсарі х.в.'!P419+'слюсарі кан'!P419+зварювальник!L419+аварійки!J419</f>
        <v>0.36383054540104576</v>
      </c>
      <c r="G420" s="286">
        <f>'дератизація '!I419</f>
        <v>1.1998677831643894E-2</v>
      </c>
      <c r="H420" s="286">
        <f>SUM(димовенти!Q419)</f>
        <v>0.1047577508985498</v>
      </c>
      <c r="I420" s="286">
        <f>'під зими'!L419+майстерні!L419+покрівлі!N419+маляри!L419</f>
        <v>0.36677123764268788</v>
      </c>
      <c r="J420" s="286">
        <f>електрики!P419</f>
        <v>0.11095505471946705</v>
      </c>
      <c r="K420" s="287">
        <f t="shared" si="28"/>
        <v>1.7191155476745315</v>
      </c>
      <c r="L420" s="287">
        <v>1.934455689583316E-2</v>
      </c>
      <c r="M420" s="287">
        <f t="shared" si="29"/>
        <v>1.7384601045703647</v>
      </c>
      <c r="N420" s="287">
        <f t="shared" si="30"/>
        <v>2.0861521254844377</v>
      </c>
    </row>
    <row r="421" spans="1:14" ht="18" customHeight="1" x14ac:dyDescent="0.35">
      <c r="A421" s="284">
        <f t="shared" si="31"/>
        <v>40</v>
      </c>
      <c r="B421" s="284">
        <v>3</v>
      </c>
      <c r="C421" s="285" t="s">
        <v>153</v>
      </c>
      <c r="D421" s="286">
        <f>сходові!N420</f>
        <v>1.0071891169853768</v>
      </c>
      <c r="E421" s="286">
        <f>прибудинкова!M420</f>
        <v>0.89385535798650162</v>
      </c>
      <c r="F421" s="286">
        <f>'слюсарі х.в.'!P420+'слюсарі кан'!P420+зварювальник!L420+аварійки!J420</f>
        <v>0.28021232769942944</v>
      </c>
      <c r="G421" s="286">
        <f>'дератизація '!I420</f>
        <v>9.9971878515185582E-3</v>
      </c>
      <c r="H421" s="286">
        <f>SUM(димовенти!Q420)</f>
        <v>7.6789426825857224E-2</v>
      </c>
      <c r="I421" s="286">
        <f>'під зими'!L420+майстерні!L420+покрівлі!N420+маляри!L420</f>
        <v>0.37043747624394274</v>
      </c>
      <c r="J421" s="286">
        <f>електрики!P420</f>
        <v>1.0113973130261559E-2</v>
      </c>
      <c r="K421" s="287">
        <f t="shared" si="28"/>
        <v>2.6485948667228882</v>
      </c>
      <c r="L421" s="287">
        <v>1.9011223414508019E-2</v>
      </c>
      <c r="M421" s="287">
        <f t="shared" si="29"/>
        <v>2.6676060901373964</v>
      </c>
      <c r="N421" s="287">
        <f t="shared" si="30"/>
        <v>3.2011273081648755</v>
      </c>
    </row>
    <row r="422" spans="1:14" ht="18" customHeight="1" x14ac:dyDescent="0.35">
      <c r="A422" s="284">
        <f t="shared" si="31"/>
        <v>41</v>
      </c>
      <c r="B422" s="284">
        <v>1</v>
      </c>
      <c r="C422" s="285" t="s">
        <v>2857</v>
      </c>
      <c r="D422" s="286">
        <f>сходові!N421</f>
        <v>0</v>
      </c>
      <c r="E422" s="286">
        <f>прибудинкова!M421</f>
        <v>1.506829714953271</v>
      </c>
      <c r="F422" s="286">
        <f>'слюсарі х.в.'!P421+'слюсарі кан'!P421+зварювальник!L421+аварійки!J421</f>
        <v>0.34230732799252883</v>
      </c>
      <c r="G422" s="286">
        <f>'дератизація '!I421</f>
        <v>0</v>
      </c>
      <c r="H422" s="286">
        <f>SUM(димовенти!Q421)</f>
        <v>8.9399189064136575E-2</v>
      </c>
      <c r="I422" s="286">
        <f>'під зими'!L421+майстерні!L421+покрівлі!N421+маляри!L421</f>
        <v>0.60421253069755665</v>
      </c>
      <c r="J422" s="286">
        <f>електрики!P421</f>
        <v>8.4031047783201182E-2</v>
      </c>
      <c r="K422" s="287">
        <f t="shared" si="28"/>
        <v>2.6267798104906945</v>
      </c>
      <c r="L422" s="287">
        <v>2.028502832660499E-2</v>
      </c>
      <c r="M422" s="287">
        <f t="shared" si="29"/>
        <v>2.6470648388172995</v>
      </c>
      <c r="N422" s="287">
        <f t="shared" si="30"/>
        <v>3.1764778065807593</v>
      </c>
    </row>
    <row r="423" spans="1:14" ht="18" customHeight="1" x14ac:dyDescent="0.35">
      <c r="A423" s="284">
        <f t="shared" si="31"/>
        <v>42</v>
      </c>
      <c r="B423" s="284">
        <v>3</v>
      </c>
      <c r="C423" s="285" t="s">
        <v>154</v>
      </c>
      <c r="D423" s="286">
        <f>сходові!N422</f>
        <v>1.6581317129629631</v>
      </c>
      <c r="E423" s="286">
        <f>прибудинкова!M422</f>
        <v>0.59676767102359529</v>
      </c>
      <c r="F423" s="286">
        <f>'слюсарі х.в.'!P422+'слюсарі кан'!P422+зварювальник!L422+аварійки!J422</f>
        <v>0.26287391874862054</v>
      </c>
      <c r="G423" s="286">
        <f>'дератизація '!I422</f>
        <v>5.4362586997114245E-3</v>
      </c>
      <c r="H423" s="286">
        <f>SUM(димовенти!Q422)</f>
        <v>5.0650629024088581E-2</v>
      </c>
      <c r="I423" s="286">
        <f>'під зими'!L422+майстерні!L422+покрівлі!N422+маляри!L422</f>
        <v>0.29656256919869994</v>
      </c>
      <c r="J423" s="286">
        <f>електрики!P422</f>
        <v>4.88409960294824E-2</v>
      </c>
      <c r="K423" s="287">
        <f t="shared" si="28"/>
        <v>2.9192637556871612</v>
      </c>
      <c r="L423" s="287">
        <v>1.9809304421584351E-2</v>
      </c>
      <c r="M423" s="287">
        <f t="shared" si="29"/>
        <v>2.9390730601087456</v>
      </c>
      <c r="N423" s="287">
        <f t="shared" si="30"/>
        <v>3.5268876721304947</v>
      </c>
    </row>
    <row r="424" spans="1:14" ht="18" customHeight="1" x14ac:dyDescent="0.35">
      <c r="A424" s="284">
        <f t="shared" si="31"/>
        <v>43</v>
      </c>
      <c r="B424" s="284">
        <v>3</v>
      </c>
      <c r="C424" s="285" t="s">
        <v>155</v>
      </c>
      <c r="D424" s="286">
        <f>сходові!N423</f>
        <v>1.5655427129613322</v>
      </c>
      <c r="E424" s="286">
        <f>прибудинкова!M423</f>
        <v>0.50296294072908465</v>
      </c>
      <c r="F424" s="286">
        <f>'слюсарі х.в.'!P423+'слюсарі кан'!P423+зварювальник!L423+аварійки!J423</f>
        <v>0.26339703881084353</v>
      </c>
      <c r="G424" s="286">
        <f>'дератизація '!I423</f>
        <v>8.9103068450039329E-3</v>
      </c>
      <c r="H424" s="286">
        <f>SUM(димовенти!Q423)</f>
        <v>5.8638346692099379E-2</v>
      </c>
      <c r="I424" s="286">
        <f>'під зими'!L423+майстерні!L423+покрівлі!N423+маляри!L423</f>
        <v>0.32044926192138623</v>
      </c>
      <c r="J424" s="286">
        <f>електрики!P423</f>
        <v>5.6593687570747613E-2</v>
      </c>
      <c r="K424" s="287">
        <f t="shared" si="28"/>
        <v>2.7764942955304974</v>
      </c>
      <c r="L424" s="287">
        <v>2.0446990618572362E-2</v>
      </c>
      <c r="M424" s="287">
        <f t="shared" si="29"/>
        <v>2.7969412861490697</v>
      </c>
      <c r="N424" s="287">
        <f t="shared" si="30"/>
        <v>3.3563295433788833</v>
      </c>
    </row>
    <row r="425" spans="1:14" ht="18" customHeight="1" x14ac:dyDescent="0.35">
      <c r="A425" s="284">
        <f t="shared" si="31"/>
        <v>44</v>
      </c>
      <c r="B425" s="284"/>
      <c r="C425" s="285" t="s">
        <v>156</v>
      </c>
      <c r="D425" s="286">
        <f>сходові!N424</f>
        <v>2.1040302777516682</v>
      </c>
      <c r="E425" s="286">
        <f>прибудинкова!M424</f>
        <v>0.12818819320424854</v>
      </c>
      <c r="F425" s="286">
        <f>'слюсарі х.в.'!P424+'слюсарі кан'!P424+зварювальник!L424+аварійки!J424</f>
        <v>0.32743447513218288</v>
      </c>
      <c r="G425" s="286">
        <f>'дератизація '!I424</f>
        <v>5.7233410094933729E-3</v>
      </c>
      <c r="H425" s="286">
        <f>SUM(димовенти!Q424)</f>
        <v>7.8879761379950911E-2</v>
      </c>
      <c r="I425" s="286">
        <f>'під зими'!L424+майстерні!L424+покрівлі!N424+маляри!L424</f>
        <v>0.32806520698012598</v>
      </c>
      <c r="J425" s="286">
        <f>електрики!P424</f>
        <v>9.2964135013467245E-2</v>
      </c>
      <c r="K425" s="287">
        <f t="shared" si="28"/>
        <v>3.0652853904711366</v>
      </c>
      <c r="L425" s="287">
        <v>0.02</v>
      </c>
      <c r="M425" s="287">
        <f t="shared" si="29"/>
        <v>3.0852853904711366</v>
      </c>
      <c r="N425" s="287">
        <f t="shared" si="30"/>
        <v>3.7023424685653636</v>
      </c>
    </row>
    <row r="426" spans="1:14" ht="18" customHeight="1" x14ac:dyDescent="0.35">
      <c r="A426" s="284">
        <f t="shared" si="31"/>
        <v>45</v>
      </c>
      <c r="B426" s="284">
        <v>3</v>
      </c>
      <c r="C426" s="285" t="s">
        <v>157</v>
      </c>
      <c r="D426" s="286">
        <f>сходові!N425</f>
        <v>1.7571730373527239</v>
      </c>
      <c r="E426" s="286">
        <f>прибудинкова!M425</f>
        <v>0.40238380031313997</v>
      </c>
      <c r="F426" s="286">
        <f>'слюсарі х.в.'!P425+'слюсарі кан'!P425+зварювальник!L425+аварійки!J425</f>
        <v>0.25328392582062165</v>
      </c>
      <c r="G426" s="286">
        <f>'дератизація '!I425</f>
        <v>6.1242924244249066E-3</v>
      </c>
      <c r="H426" s="286">
        <f>SUM(димовенти!Q425)</f>
        <v>2.9140500081123375E-2</v>
      </c>
      <c r="I426" s="286">
        <f>'під зими'!L425+майстерні!L425+покрівлі!N425+маляри!L425</f>
        <v>0.29217499251549806</v>
      </c>
      <c r="J426" s="286">
        <f>електрики!P425</f>
        <v>5.6039991426295462E-2</v>
      </c>
      <c r="K426" s="287">
        <f t="shared" si="28"/>
        <v>2.7963205399338276</v>
      </c>
      <c r="L426" s="287">
        <v>0.02</v>
      </c>
      <c r="M426" s="287">
        <f t="shared" si="29"/>
        <v>2.8163205399338276</v>
      </c>
      <c r="N426" s="287">
        <f t="shared" si="30"/>
        <v>3.3795846479205931</v>
      </c>
    </row>
    <row r="427" spans="1:14" ht="18" customHeight="1" x14ac:dyDescent="0.35">
      <c r="A427" s="284">
        <f t="shared" si="31"/>
        <v>46</v>
      </c>
      <c r="B427" s="284">
        <v>5</v>
      </c>
      <c r="C427" s="285" t="s">
        <v>158</v>
      </c>
      <c r="D427" s="286">
        <f>сходові!N426</f>
        <v>1.2744042627636798</v>
      </c>
      <c r="E427" s="286">
        <f>прибудинкова!M426</f>
        <v>0.34893590789158069</v>
      </c>
      <c r="F427" s="286">
        <f>'слюсарі х.в.'!P426+'слюсарі кан'!P426+зварювальник!L426+аварійки!J426</f>
        <v>0.25405233048096842</v>
      </c>
      <c r="G427" s="286">
        <f>'дератизація '!I426</f>
        <v>6.5185210567796316E-3</v>
      </c>
      <c r="H427" s="286">
        <f>SUM(димовенти!Q426)</f>
        <v>3.9851575820815908E-2</v>
      </c>
      <c r="I427" s="286">
        <f>'під зими'!L426+майстерні!L426+покрівлі!N426+маляри!L426</f>
        <v>0.2754583079861978</v>
      </c>
      <c r="J427" s="286">
        <f>електрики!P426</f>
        <v>5.6536540679479989E-2</v>
      </c>
      <c r="K427" s="287">
        <f t="shared" si="28"/>
        <v>2.2557574466795018</v>
      </c>
      <c r="L427" s="287">
        <v>2.1767869654656088E-2</v>
      </c>
      <c r="M427" s="287">
        <f t="shared" si="29"/>
        <v>2.2775253163341578</v>
      </c>
      <c r="N427" s="287">
        <f t="shared" si="30"/>
        <v>2.7330303796009892</v>
      </c>
    </row>
    <row r="428" spans="1:14" ht="18" customHeight="1" x14ac:dyDescent="0.35">
      <c r="A428" s="284">
        <f t="shared" si="31"/>
        <v>47</v>
      </c>
      <c r="B428" s="284">
        <v>3</v>
      </c>
      <c r="C428" s="285" t="s">
        <v>159</v>
      </c>
      <c r="D428" s="286">
        <f>сходові!N427</f>
        <v>1.5537825606533167</v>
      </c>
      <c r="E428" s="286">
        <f>прибудинкова!M427</f>
        <v>0.60917663316582904</v>
      </c>
      <c r="F428" s="286">
        <f>'слюсарі х.в.'!P427+'слюсарі кан'!P427+зварювальник!L427+аварійки!J427</f>
        <v>0.34829226916840994</v>
      </c>
      <c r="G428" s="286">
        <f>'дератизація '!I427</f>
        <v>8.5741206030150747E-3</v>
      </c>
      <c r="H428" s="286">
        <f>SUM(димовенти!Q427)</f>
        <v>7.8277606727625862E-2</v>
      </c>
      <c r="I428" s="286">
        <f>'під зими'!L427+майстерні!L427+покрівлі!N427+маляри!L427</f>
        <v>0.37011398550515762</v>
      </c>
      <c r="J428" s="286">
        <f>електрики!P427</f>
        <v>0.10307255288814816</v>
      </c>
      <c r="K428" s="287">
        <f t="shared" si="28"/>
        <v>3.0712897287115024</v>
      </c>
      <c r="L428" s="287">
        <v>0.02</v>
      </c>
      <c r="M428" s="287">
        <f t="shared" si="29"/>
        <v>3.0912897287115024</v>
      </c>
      <c r="N428" s="287">
        <f t="shared" si="30"/>
        <v>3.7095476744538027</v>
      </c>
    </row>
    <row r="429" spans="1:14" ht="18" customHeight="1" x14ac:dyDescent="0.35">
      <c r="A429" s="284">
        <f t="shared" si="31"/>
        <v>48</v>
      </c>
      <c r="B429" s="284">
        <v>3</v>
      </c>
      <c r="C429" s="285" t="s">
        <v>160</v>
      </c>
      <c r="D429" s="286">
        <f>сходові!N428</f>
        <v>1.5850435917861565</v>
      </c>
      <c r="E429" s="286">
        <f>прибудинкова!M428</f>
        <v>0.68671927690769741</v>
      </c>
      <c r="F429" s="286">
        <f>'слюсарі х.в.'!P428+'слюсарі кан'!P428+зварювальник!L428+аварійки!J428</f>
        <v>0.30907938764349602</v>
      </c>
      <c r="G429" s="286">
        <f>'дератизація '!I428</f>
        <v>8.2722425858047302E-3</v>
      </c>
      <c r="H429" s="286">
        <f>SUM(димовенти!Q428)</f>
        <v>6.3428613337359233E-2</v>
      </c>
      <c r="I429" s="286">
        <f>'під зими'!L428+майстерні!L428+покрівлі!N428+маляри!L428</f>
        <v>0.37501537181151767</v>
      </c>
      <c r="J429" s="286">
        <f>електрики!P428</f>
        <v>8.3141725459936894E-2</v>
      </c>
      <c r="K429" s="287">
        <f t="shared" si="28"/>
        <v>3.1107002095319682</v>
      </c>
      <c r="L429" s="287">
        <v>2.1338293224554914E-2</v>
      </c>
      <c r="M429" s="287">
        <f t="shared" si="29"/>
        <v>3.1320385027565232</v>
      </c>
      <c r="N429" s="287">
        <f t="shared" si="30"/>
        <v>3.7584462033078276</v>
      </c>
    </row>
    <row r="430" spans="1:14" ht="18" customHeight="1" x14ac:dyDescent="0.35">
      <c r="A430" s="284">
        <f t="shared" si="31"/>
        <v>49</v>
      </c>
      <c r="B430" s="284">
        <v>3</v>
      </c>
      <c r="C430" s="285" t="s">
        <v>161</v>
      </c>
      <c r="D430" s="286">
        <f>сходові!N429</f>
        <v>1.0289634417869713</v>
      </c>
      <c r="E430" s="286">
        <f>прибудинкова!M429</f>
        <v>0.89936910246433222</v>
      </c>
      <c r="F430" s="286">
        <f>'слюсарі х.в.'!P429+'слюсарі кан'!P429+зварювальник!L429+аварійки!J429</f>
        <v>0.34697801031041137</v>
      </c>
      <c r="G430" s="286">
        <f>'дератизація '!I429</f>
        <v>8.9105058365758737E-3</v>
      </c>
      <c r="H430" s="286">
        <f>SUM(димовенти!Q429)</f>
        <v>0.13645395101269367</v>
      </c>
      <c r="I430" s="286">
        <f>'під зими'!L429+майстерні!L429+покрівлі!N429+маляри!L429</f>
        <v>0.3546164720902189</v>
      </c>
      <c r="J430" s="286">
        <f>електрики!P429</f>
        <v>0.10233302786944518</v>
      </c>
      <c r="K430" s="287">
        <f t="shared" si="28"/>
        <v>2.8776245113706489</v>
      </c>
      <c r="L430" s="287">
        <v>0.02</v>
      </c>
      <c r="M430" s="287">
        <f t="shared" si="29"/>
        <v>2.8976245113706489</v>
      </c>
      <c r="N430" s="287">
        <f t="shared" si="30"/>
        <v>3.4771494136447787</v>
      </c>
    </row>
    <row r="431" spans="1:14" ht="18" customHeight="1" x14ac:dyDescent="0.35">
      <c r="A431" s="284">
        <f t="shared" si="31"/>
        <v>50</v>
      </c>
      <c r="B431" s="284">
        <v>3</v>
      </c>
      <c r="C431" s="285" t="s">
        <v>162</v>
      </c>
      <c r="D431" s="286">
        <f>сходові!N430</f>
        <v>1.3535769085411944</v>
      </c>
      <c r="E431" s="286">
        <f>прибудинкова!M430</f>
        <v>0.84208682579473215</v>
      </c>
      <c r="F431" s="286">
        <f>'слюсарі х.в.'!P430+'слюсарі кан'!P430+зварювальник!L430+аварійки!J430</f>
        <v>0.32440139926360412</v>
      </c>
      <c r="G431" s="286">
        <f>'дератизація '!I430</f>
        <v>4.4550408719346048E-3</v>
      </c>
      <c r="H431" s="286">
        <f>SUM(димовенти!Q430)</f>
        <v>8.2880880493713685E-2</v>
      </c>
      <c r="I431" s="286">
        <f>'під зими'!L430+майстерні!L430+покрівлі!N430+маляри!L430</f>
        <v>0.32942295021947521</v>
      </c>
      <c r="J431" s="286">
        <f>електрики!P430</f>
        <v>9.1260615402423514E-2</v>
      </c>
      <c r="K431" s="287">
        <f t="shared" si="28"/>
        <v>3.0280846205870775</v>
      </c>
      <c r="L431" s="287">
        <v>0.02</v>
      </c>
      <c r="M431" s="287">
        <f t="shared" si="29"/>
        <v>3.0480846205870775</v>
      </c>
      <c r="N431" s="287">
        <f t="shared" si="30"/>
        <v>3.6577015447044929</v>
      </c>
    </row>
    <row r="432" spans="1:14" ht="18" customHeight="1" x14ac:dyDescent="0.35">
      <c r="A432" s="284">
        <f t="shared" si="31"/>
        <v>51</v>
      </c>
      <c r="B432" s="284">
        <v>3</v>
      </c>
      <c r="C432" s="285" t="s">
        <v>163</v>
      </c>
      <c r="D432" s="286">
        <f>сходові!N431</f>
        <v>1.1434465556005216</v>
      </c>
      <c r="E432" s="286">
        <f>прибудинкова!M431</f>
        <v>1.0125824441921396</v>
      </c>
      <c r="F432" s="286">
        <f>'слюсарі х.в.'!P431+'слюсарі кан'!P431+зварювальник!L431+аварійки!J431</f>
        <v>0.35541766677884257</v>
      </c>
      <c r="G432" s="286">
        <f>'дератизація '!I431</f>
        <v>4.8078602620087339E-3</v>
      </c>
      <c r="H432" s="286">
        <f>SUM(димовенти!Q431)</f>
        <v>8.3612910566033122E-2</v>
      </c>
      <c r="I432" s="286">
        <f>'під зими'!L431+майстерні!L431+покрівлі!N431+маляри!L431</f>
        <v>0.37451216098454287</v>
      </c>
      <c r="J432" s="286">
        <f>електрики!P431</f>
        <v>0.10660009661903437</v>
      </c>
      <c r="K432" s="287">
        <f t="shared" si="28"/>
        <v>3.0809796950031227</v>
      </c>
      <c r="L432" s="287">
        <v>2.1525505892523583E-2</v>
      </c>
      <c r="M432" s="287">
        <f t="shared" si="29"/>
        <v>3.1025052008956462</v>
      </c>
      <c r="N432" s="287">
        <f t="shared" si="30"/>
        <v>3.7230062410747751</v>
      </c>
    </row>
    <row r="433" spans="1:14" ht="18" customHeight="1" x14ac:dyDescent="0.35">
      <c r="A433" s="284">
        <f t="shared" si="31"/>
        <v>52</v>
      </c>
      <c r="B433" s="284">
        <v>3</v>
      </c>
      <c r="C433" s="285" t="s">
        <v>164</v>
      </c>
      <c r="D433" s="286">
        <f>сходові!N432</f>
        <v>1.5478877104726341</v>
      </c>
      <c r="E433" s="286">
        <f>прибудинкова!M432</f>
        <v>0.55326098948282509</v>
      </c>
      <c r="F433" s="286">
        <f>'слюсарі х.в.'!P432+'слюсарі кан'!P432+зварювальник!L432+аварійки!J432</f>
        <v>0.32189423110689291</v>
      </c>
      <c r="G433" s="286">
        <f>'дератизація '!I432</f>
        <v>0</v>
      </c>
      <c r="H433" s="286">
        <f>SUM(димовенти!Q432)</f>
        <v>3.7329869218377297E-2</v>
      </c>
      <c r="I433" s="286">
        <f>'під зими'!L432+майстерні!L432+покрівлі!N432+маляри!L432</f>
        <v>0.33557238218543417</v>
      </c>
      <c r="J433" s="286">
        <f>електрики!P432</f>
        <v>8.9900081836324044E-2</v>
      </c>
      <c r="K433" s="287">
        <f t="shared" si="28"/>
        <v>2.8858452643024877</v>
      </c>
      <c r="L433" s="287">
        <v>2.2047219746924744E-2</v>
      </c>
      <c r="M433" s="287">
        <f t="shared" si="29"/>
        <v>2.9078924840494125</v>
      </c>
      <c r="N433" s="287">
        <f t="shared" si="30"/>
        <v>3.489470980859295</v>
      </c>
    </row>
    <row r="434" spans="1:14" ht="18" customHeight="1" x14ac:dyDescent="0.35">
      <c r="A434" s="284">
        <f t="shared" si="31"/>
        <v>53</v>
      </c>
      <c r="B434" s="284">
        <v>3</v>
      </c>
      <c r="C434" s="285" t="s">
        <v>2435</v>
      </c>
      <c r="D434" s="286">
        <f>сходові!N433</f>
        <v>1.5521015217939029</v>
      </c>
      <c r="E434" s="286">
        <f>прибудинкова!M433</f>
        <v>0.74567930579964847</v>
      </c>
      <c r="F434" s="286">
        <f>'слюсарі х.в.'!P433+'слюсарі кан'!P433+зварювальник!L433+аварійки!J433</f>
        <v>0.26723686080925019</v>
      </c>
      <c r="G434" s="286">
        <f>'дератизація '!I433</f>
        <v>5.1010544815465733E-3</v>
      </c>
      <c r="H434" s="286">
        <f>SUM(димовенти!Q433)</f>
        <v>6.4123084394380581E-2</v>
      </c>
      <c r="I434" s="286">
        <f>'під зими'!L433+майстерні!L433+покрівлі!N433+маляри!L433</f>
        <v>0.36105294090816908</v>
      </c>
      <c r="J434" s="286">
        <f>електрики!P433</f>
        <v>6.2812686020896472E-2</v>
      </c>
      <c r="K434" s="287">
        <f t="shared" si="28"/>
        <v>3.0581074542077946</v>
      </c>
      <c r="L434" s="287">
        <v>0.02</v>
      </c>
      <c r="M434" s="287">
        <f t="shared" si="29"/>
        <v>3.0781074542077946</v>
      </c>
      <c r="N434" s="287">
        <f t="shared" si="30"/>
        <v>3.6937289450493536</v>
      </c>
    </row>
    <row r="435" spans="1:14" ht="18" customHeight="1" x14ac:dyDescent="0.35">
      <c r="A435" s="284">
        <f t="shared" si="31"/>
        <v>54</v>
      </c>
      <c r="B435" s="284">
        <v>2</v>
      </c>
      <c r="C435" s="285" t="s">
        <v>165</v>
      </c>
      <c r="D435" s="286">
        <f>сходові!N434</f>
        <v>0</v>
      </c>
      <c r="E435" s="286">
        <f>прибудинкова!M434</f>
        <v>1.2399387031963471</v>
      </c>
      <c r="F435" s="286">
        <f>'слюсарі х.в.'!P434+'слюсарі кан'!P434+зварювальник!L434+аварійки!J434</f>
        <v>0.27225828311418332</v>
      </c>
      <c r="G435" s="286">
        <f>'дератизація '!I434</f>
        <v>9.924657534246574E-3</v>
      </c>
      <c r="H435" s="286">
        <f>SUM(димовенти!Q434)</f>
        <v>6.9445851920531793E-2</v>
      </c>
      <c r="I435" s="286">
        <f>'під зими'!L434+майстерні!L434+покрівлі!N434+маляри!L434</f>
        <v>0.42841461855528606</v>
      </c>
      <c r="J435" s="286">
        <f>електрики!P434</f>
        <v>6.5690024568420283E-2</v>
      </c>
      <c r="K435" s="287">
        <f t="shared" si="28"/>
        <v>2.0856721388890151</v>
      </c>
      <c r="L435" s="287">
        <v>2.3363362424178531E-2</v>
      </c>
      <c r="M435" s="287">
        <f t="shared" si="29"/>
        <v>2.1090355013131936</v>
      </c>
      <c r="N435" s="287">
        <f t="shared" si="30"/>
        <v>2.5308426015758321</v>
      </c>
    </row>
    <row r="436" spans="1:14" ht="18" customHeight="1" x14ac:dyDescent="0.35">
      <c r="A436" s="284">
        <f t="shared" si="31"/>
        <v>55</v>
      </c>
      <c r="B436" s="284">
        <v>2</v>
      </c>
      <c r="C436" s="285" t="s">
        <v>166</v>
      </c>
      <c r="D436" s="286">
        <f>сходові!N435</f>
        <v>0</v>
      </c>
      <c r="E436" s="286">
        <f>прибудинкова!M435</f>
        <v>1.1914645401217487</v>
      </c>
      <c r="F436" s="286">
        <f>'слюсарі х.в.'!P435+'слюсарі кан'!P435+зварювальник!L435+аварійки!J435</f>
        <v>0.34069021155132678</v>
      </c>
      <c r="G436" s="286">
        <f>'дератизація '!I435</f>
        <v>6.889872717210848E-3</v>
      </c>
      <c r="H436" s="286">
        <f>SUM(димовенти!Q435)</f>
        <v>8.0850754912139888E-2</v>
      </c>
      <c r="I436" s="286">
        <f>'під зими'!L435+майстерні!L435+покрівлі!N435+маляри!L435</f>
        <v>0.41795119037891559</v>
      </c>
      <c r="J436" s="286">
        <f>електрики!P435</f>
        <v>9.9516570147233266E-2</v>
      </c>
      <c r="K436" s="287">
        <f t="shared" si="28"/>
        <v>2.1373631398285755</v>
      </c>
      <c r="L436" s="287">
        <v>2.3010102487755365E-2</v>
      </c>
      <c r="M436" s="287">
        <f t="shared" si="29"/>
        <v>2.1603732423163309</v>
      </c>
      <c r="N436" s="287">
        <f t="shared" si="30"/>
        <v>2.5924478907795971</v>
      </c>
    </row>
    <row r="437" spans="1:14" ht="18" customHeight="1" x14ac:dyDescent="0.35">
      <c r="A437" s="284">
        <f t="shared" si="31"/>
        <v>56</v>
      </c>
      <c r="B437" s="284">
        <v>3</v>
      </c>
      <c r="C437" s="285" t="s">
        <v>167</v>
      </c>
      <c r="D437" s="286">
        <f>сходові!N436</f>
        <v>0.3927326308171411</v>
      </c>
      <c r="E437" s="286">
        <f>прибудинкова!M436</f>
        <v>1.075996811881188</v>
      </c>
      <c r="F437" s="286">
        <f>'слюсарі х.в.'!P436+'слюсарі кан'!P436+зварювальник!L436+аварійки!J436</f>
        <v>0.3300553088468115</v>
      </c>
      <c r="G437" s="286">
        <f>'дератизація '!I436</f>
        <v>5.7658707047175302E-3</v>
      </c>
      <c r="H437" s="286">
        <f>SUM(димовенти!Q436)</f>
        <v>0.13551032683804248</v>
      </c>
      <c r="I437" s="286">
        <f>'під зими'!L436+майстерні!L436+покрівлі!N436+маляри!L436</f>
        <v>0.44785185023993973</v>
      </c>
      <c r="J437" s="286">
        <f>електрики!P436</f>
        <v>9.3932220598220997E-2</v>
      </c>
      <c r="K437" s="287">
        <f t="shared" si="28"/>
        <v>2.4818450199260611</v>
      </c>
      <c r="L437" s="287">
        <v>2.3026412615622008E-2</v>
      </c>
      <c r="M437" s="287">
        <f t="shared" si="29"/>
        <v>2.504871432541683</v>
      </c>
      <c r="N437" s="287">
        <f t="shared" si="30"/>
        <v>3.0058457190500194</v>
      </c>
    </row>
    <row r="438" spans="1:14" ht="18" customHeight="1" x14ac:dyDescent="0.35">
      <c r="A438" s="284">
        <f t="shared" si="31"/>
        <v>57</v>
      </c>
      <c r="B438" s="284">
        <v>3</v>
      </c>
      <c r="C438" s="285" t="s">
        <v>168</v>
      </c>
      <c r="D438" s="286">
        <f>сходові!N437</f>
        <v>0.98460488979728444</v>
      </c>
      <c r="E438" s="286">
        <f>прибудинкова!M437</f>
        <v>0.71369048643006261</v>
      </c>
      <c r="F438" s="286">
        <f>'слюсарі х.в.'!P437+'слюсарі кан'!P437+зварювальник!L437+аварійки!J437</f>
        <v>0.3368318431081872</v>
      </c>
      <c r="G438" s="286">
        <f>'дератизація '!I437</f>
        <v>7.6722338204592896E-3</v>
      </c>
      <c r="H438" s="286">
        <f>SUM(димовенти!Q437)</f>
        <v>5.9507600198789978E-2</v>
      </c>
      <c r="I438" s="286">
        <f>'під зими'!L437+майстерні!L437+покрівлі!N437+маляри!L437</f>
        <v>0.32948662596130401</v>
      </c>
      <c r="J438" s="286">
        <f>електрики!P437</f>
        <v>9.7139884929547227E-2</v>
      </c>
      <c r="K438" s="287">
        <f t="shared" si="28"/>
        <v>2.5289335642456345</v>
      </c>
      <c r="L438" s="287">
        <v>2.282821607875038E-2</v>
      </c>
      <c r="M438" s="287">
        <f t="shared" si="29"/>
        <v>2.5517617803243851</v>
      </c>
      <c r="N438" s="287">
        <f t="shared" si="30"/>
        <v>3.0621141363892619</v>
      </c>
    </row>
    <row r="439" spans="1:14" ht="18" customHeight="1" x14ac:dyDescent="0.35">
      <c r="A439" s="284">
        <f t="shared" si="31"/>
        <v>58</v>
      </c>
      <c r="B439" s="284">
        <v>3</v>
      </c>
      <c r="C439" s="285" t="s">
        <v>169</v>
      </c>
      <c r="D439" s="286">
        <f>сходові!N438</f>
        <v>1.3760196344859188</v>
      </c>
      <c r="E439" s="286">
        <f>прибудинкова!M438</f>
        <v>0.42281096876387858</v>
      </c>
      <c r="F439" s="286">
        <f>'слюсарі х.в.'!P438+'слюсарі кан'!P438+зварювальник!L438+аварійки!J438</f>
        <v>0.27938982129035794</v>
      </c>
      <c r="G439" s="286">
        <f>'дератизація '!I438</f>
        <v>6.6950407105847518E-3</v>
      </c>
      <c r="H439" s="286">
        <f>SUM(димовенти!Q438)</f>
        <v>7.7729827562116494E-2</v>
      </c>
      <c r="I439" s="286">
        <f>'під зими'!L438+майстерні!L438+покрівлі!N438+маляри!L438</f>
        <v>0.34212317252220786</v>
      </c>
      <c r="J439" s="286">
        <f>електрики!P438</f>
        <v>6.9215210934971336E-2</v>
      </c>
      <c r="K439" s="287">
        <f t="shared" si="28"/>
        <v>2.5739836762700361</v>
      </c>
      <c r="L439" s="287">
        <v>2.2943417254534821E-2</v>
      </c>
      <c r="M439" s="287">
        <f t="shared" si="29"/>
        <v>2.5969270935245707</v>
      </c>
      <c r="N439" s="287">
        <f t="shared" si="30"/>
        <v>3.1163125122294848</v>
      </c>
    </row>
    <row r="440" spans="1:14" ht="18" customHeight="1" x14ac:dyDescent="0.35">
      <c r="A440" s="284">
        <f t="shared" si="31"/>
        <v>59</v>
      </c>
      <c r="B440" s="284">
        <v>5</v>
      </c>
      <c r="C440" s="285" t="s">
        <v>170</v>
      </c>
      <c r="D440" s="286">
        <f>сходові!N439</f>
        <v>0.74652864698679022</v>
      </c>
      <c r="E440" s="286">
        <f>прибудинкова!M439</f>
        <v>0.52835057314814804</v>
      </c>
      <c r="F440" s="286">
        <f>'слюсарі х.в.'!P439+'слюсарі кан'!P439+'слюсарі ц.о.'!P205+зварювальник!L439+аварійки!J439</f>
        <v>0.571975826477917</v>
      </c>
      <c r="G440" s="286">
        <f>'дератизація '!I439</f>
        <v>1.4910130718954245E-3</v>
      </c>
      <c r="H440" s="286">
        <f>SUM(димовенти!Q439)</f>
        <v>7.0244773069352243E-2</v>
      </c>
      <c r="I440" s="286">
        <f>'під зими'!L439+майстерні!L439+покрівлі!N439+маляри!L439</f>
        <v>0.25816774220781574</v>
      </c>
      <c r="J440" s="286">
        <f>електрики!P439</f>
        <v>7.6274376282352604E-2</v>
      </c>
      <c r="K440" s="287">
        <f t="shared" si="28"/>
        <v>2.2530329512442711</v>
      </c>
      <c r="L440" s="287">
        <v>2.3037092608565186E-2</v>
      </c>
      <c r="M440" s="287">
        <f t="shared" si="29"/>
        <v>2.2760700438528363</v>
      </c>
      <c r="N440" s="287">
        <f t="shared" si="30"/>
        <v>2.7312840526234035</v>
      </c>
    </row>
    <row r="441" spans="1:14" ht="18" customHeight="1" x14ac:dyDescent="0.35">
      <c r="A441" s="284">
        <f t="shared" si="31"/>
        <v>60</v>
      </c>
      <c r="B441" s="284">
        <v>3</v>
      </c>
      <c r="C441" s="285" t="s">
        <v>171</v>
      </c>
      <c r="D441" s="286">
        <f>сходові!N440</f>
        <v>0.98553421015446629</v>
      </c>
      <c r="E441" s="286">
        <f>прибудинкова!M440</f>
        <v>0.33903726407115781</v>
      </c>
      <c r="F441" s="286">
        <f>'слюсарі х.в.'!P440+'слюсарі кан'!P440+зварювальник!L440+аварійки!J440</f>
        <v>0.2985054288366884</v>
      </c>
      <c r="G441" s="286">
        <f>'дератизація '!I440</f>
        <v>4.6150481189851274E-3</v>
      </c>
      <c r="H441" s="286">
        <f>SUM(димовенти!Q440)</f>
        <v>6.4360754745250284E-2</v>
      </c>
      <c r="I441" s="286">
        <f>'під зими'!L440+майстерні!L440+покрівлі!N440+маляри!L440</f>
        <v>0.31714081035765074</v>
      </c>
      <c r="J441" s="286">
        <f>електрики!P440</f>
        <v>7.8500288165872192E-2</v>
      </c>
      <c r="K441" s="287">
        <f t="shared" si="28"/>
        <v>2.0876938044500704</v>
      </c>
      <c r="L441" s="287">
        <v>2.5777441884187801E-2</v>
      </c>
      <c r="M441" s="287">
        <f t="shared" si="29"/>
        <v>2.113471246334258</v>
      </c>
      <c r="N441" s="287">
        <f t="shared" si="30"/>
        <v>2.5361654956011095</v>
      </c>
    </row>
    <row r="442" spans="1:14" ht="18" customHeight="1" x14ac:dyDescent="0.35">
      <c r="A442" s="284">
        <f t="shared" si="31"/>
        <v>61</v>
      </c>
      <c r="B442" s="284">
        <v>3</v>
      </c>
      <c r="C442" s="285" t="s">
        <v>172</v>
      </c>
      <c r="D442" s="286">
        <f>сходові!N441</f>
        <v>1.6531001139164681</v>
      </c>
      <c r="E442" s="286">
        <f>прибудинкова!M441</f>
        <v>0.54247951248332371</v>
      </c>
      <c r="F442" s="286">
        <f>'слюсарі х.в.'!P441+'слюсарі кан'!P441+зварювальник!L441+аварійки!J441</f>
        <v>0.29189963117631995</v>
      </c>
      <c r="G442" s="286">
        <f>'дератизація '!I441</f>
        <v>6.2464265294453983E-3</v>
      </c>
      <c r="H442" s="286">
        <f>SUM(димовенти!Q441)</f>
        <v>6.4343568605335161E-2</v>
      </c>
      <c r="I442" s="286">
        <f>'під зими'!L441+майстерні!L441+покрівлі!N441+маляри!L441</f>
        <v>0.30791884244739703</v>
      </c>
      <c r="J442" s="286">
        <f>електрики!P441</f>
        <v>7.5184643117345379E-2</v>
      </c>
      <c r="K442" s="287">
        <f t="shared" si="28"/>
        <v>2.9411727382756352</v>
      </c>
      <c r="L442" s="287">
        <v>0.02</v>
      </c>
      <c r="M442" s="287">
        <f t="shared" si="29"/>
        <v>2.9611727382756352</v>
      </c>
      <c r="N442" s="287">
        <f t="shared" si="30"/>
        <v>3.5534072859307622</v>
      </c>
    </row>
    <row r="443" spans="1:14" ht="18" customHeight="1" x14ac:dyDescent="0.35">
      <c r="A443" s="284">
        <f t="shared" si="31"/>
        <v>62</v>
      </c>
      <c r="B443" s="284">
        <v>3</v>
      </c>
      <c r="C443" s="285" t="s">
        <v>173</v>
      </c>
      <c r="D443" s="286">
        <f>сходові!N442</f>
        <v>1.3398895253652177</v>
      </c>
      <c r="E443" s="286">
        <f>прибудинкова!M442</f>
        <v>0.7830288967019291</v>
      </c>
      <c r="F443" s="286">
        <f>'слюсарі х.в.'!P442+'слюсарі кан'!P442+зварювальник!L442+аварійки!J442</f>
        <v>0.22991791416868124</v>
      </c>
      <c r="G443" s="286">
        <f>'дератизація '!I442</f>
        <v>7.3506533914125703E-3</v>
      </c>
      <c r="H443" s="286">
        <f>SUM(димовенти!Q442)</f>
        <v>8.0421089905101134E-2</v>
      </c>
      <c r="I443" s="286">
        <f>'під зими'!L442+майстерні!L442+покрівлі!N442+маляри!L442</f>
        <v>0.31795961129918515</v>
      </c>
      <c r="J443" s="286">
        <f>електрики!P442</f>
        <v>4.4760782142140763E-2</v>
      </c>
      <c r="K443" s="287">
        <f t="shared" si="28"/>
        <v>2.8033284729736678</v>
      </c>
      <c r="L443" s="287">
        <v>2.4474640306135387E-2</v>
      </c>
      <c r="M443" s="287">
        <f t="shared" si="29"/>
        <v>2.8278031132798032</v>
      </c>
      <c r="N443" s="287">
        <f t="shared" si="30"/>
        <v>3.3933637359357638</v>
      </c>
    </row>
    <row r="444" spans="1:14" ht="18" customHeight="1" x14ac:dyDescent="0.35">
      <c r="A444" s="284">
        <f t="shared" si="31"/>
        <v>63</v>
      </c>
      <c r="B444" s="284">
        <v>3</v>
      </c>
      <c r="C444" s="285" t="s">
        <v>174</v>
      </c>
      <c r="D444" s="286">
        <f>сходові!N443</f>
        <v>1.5256417697964306</v>
      </c>
      <c r="E444" s="286">
        <f>прибудинкова!M443</f>
        <v>0.37326695903954799</v>
      </c>
      <c r="F444" s="286">
        <f>'слюсарі х.в.'!P443+'слюсарі кан'!P443+зварювальник!L443+аварійки!J443</f>
        <v>0.31064320034668735</v>
      </c>
      <c r="G444" s="286">
        <f>'дератизація '!I443</f>
        <v>6.2617702448210921E-3</v>
      </c>
      <c r="H444" s="286">
        <f>SUM(димовенти!Q443)</f>
        <v>3.8577143135737013E-2</v>
      </c>
      <c r="I444" s="286">
        <f>'під зими'!L443+майстерні!L443+покрівлі!N443+маляри!L443</f>
        <v>0.32543290762610105</v>
      </c>
      <c r="J444" s="286">
        <f>електрики!P443</f>
        <v>8.4664050026389118E-2</v>
      </c>
      <c r="K444" s="287">
        <f t="shared" si="28"/>
        <v>2.6644878002157149</v>
      </c>
      <c r="L444" s="287">
        <v>2.4262644580468368E-2</v>
      </c>
      <c r="M444" s="287">
        <f t="shared" si="29"/>
        <v>2.6887504447961832</v>
      </c>
      <c r="N444" s="287">
        <f t="shared" si="30"/>
        <v>3.2265005337554196</v>
      </c>
    </row>
    <row r="445" spans="1:14" ht="18" customHeight="1" x14ac:dyDescent="0.35">
      <c r="A445" s="284">
        <f t="shared" si="31"/>
        <v>64</v>
      </c>
      <c r="B445" s="284">
        <v>3</v>
      </c>
      <c r="C445" s="285" t="s">
        <v>175</v>
      </c>
      <c r="D445" s="286">
        <f>сходові!N444</f>
        <v>1.5993831300172319</v>
      </c>
      <c r="E445" s="286">
        <f>прибудинкова!M444</f>
        <v>0.70082196160635479</v>
      </c>
      <c r="F445" s="286">
        <f>'слюсарі х.в.'!P444+'слюсарі кан'!P444+зварювальник!L444+аварійки!J444</f>
        <v>0.2838555897583161</v>
      </c>
      <c r="G445" s="286">
        <f>'дератизація '!I444</f>
        <v>7.3477493380405996E-3</v>
      </c>
      <c r="H445" s="286">
        <f>SUM(димовенти!Q444)</f>
        <v>7.1638902325882742E-2</v>
      </c>
      <c r="I445" s="286">
        <f>'під зими'!L444+майстерні!L444+покрівлі!N444+маляри!L444</f>
        <v>0.35846901227533262</v>
      </c>
      <c r="J445" s="286">
        <f>електрики!P444</f>
        <v>7.1422682272923865E-2</v>
      </c>
      <c r="K445" s="287">
        <f t="shared" si="28"/>
        <v>3.0929390275940825</v>
      </c>
      <c r="L445" s="287">
        <v>0.02</v>
      </c>
      <c r="M445" s="287">
        <f t="shared" si="29"/>
        <v>3.1129390275940825</v>
      </c>
      <c r="N445" s="287">
        <f t="shared" si="30"/>
        <v>3.7355268331128988</v>
      </c>
    </row>
    <row r="446" spans="1:14" ht="18" customHeight="1" x14ac:dyDescent="0.35">
      <c r="A446" s="284">
        <f t="shared" si="31"/>
        <v>65</v>
      </c>
      <c r="B446" s="284">
        <v>3</v>
      </c>
      <c r="C446" s="285" t="s">
        <v>176</v>
      </c>
      <c r="D446" s="286">
        <f>сходові!N445</f>
        <v>1.0058401058543962</v>
      </c>
      <c r="E446" s="286">
        <f>прибудинкова!M445</f>
        <v>0.86847207575180807</v>
      </c>
      <c r="F446" s="286">
        <f>'слюсарі х.в.'!P445+'слюсарі кан'!P445+зварювальник!L445+аварійки!J445</f>
        <v>0.26861600606301517</v>
      </c>
      <c r="G446" s="286">
        <f>'дератизація '!I445</f>
        <v>6.3570612866387507E-3</v>
      </c>
      <c r="H446" s="286">
        <f>SUM(димовенти!Q445)</f>
        <v>8.3688835791727159E-2</v>
      </c>
      <c r="I446" s="286">
        <f>'під зими'!L445+майстерні!L445+покрівлі!N445+маляри!L445</f>
        <v>0.33022188089352161</v>
      </c>
      <c r="J446" s="286">
        <f>електрики!P445</f>
        <v>6.3746946807555063E-2</v>
      </c>
      <c r="K446" s="287">
        <f t="shared" ref="K446:K509" si="32">SUM(D446,E446,F446,G446,H446,I446,J446)</f>
        <v>2.6269429124486621</v>
      </c>
      <c r="L446" s="287">
        <v>2.3816463435015263E-2</v>
      </c>
      <c r="M446" s="287">
        <f t="shared" ref="M446:M509" si="33">SUM(L446+K446)</f>
        <v>2.6507593758836774</v>
      </c>
      <c r="N446" s="287">
        <f t="shared" ref="N446:N509" si="34">M446*1.2</f>
        <v>3.1809112510604129</v>
      </c>
    </row>
    <row r="447" spans="1:14" ht="18" customHeight="1" x14ac:dyDescent="0.35">
      <c r="A447" s="284">
        <f t="shared" ref="A447:A509" si="35">A446+1</f>
        <v>66</v>
      </c>
      <c r="B447" s="284">
        <v>3</v>
      </c>
      <c r="C447" s="285" t="s">
        <v>177</v>
      </c>
      <c r="D447" s="286">
        <f>сходові!N446</f>
        <v>0.82133185746685355</v>
      </c>
      <c r="E447" s="286">
        <f>прибудинкова!M446</f>
        <v>0.44032675776182656</v>
      </c>
      <c r="F447" s="286">
        <f>'слюсарі х.в.'!P446+'слюсарі кан'!P446+зварювальник!L446+аварійки!J446</f>
        <v>0.24004365472212266</v>
      </c>
      <c r="G447" s="286">
        <f>'дератизація '!I446</f>
        <v>6.5380956499178416E-3</v>
      </c>
      <c r="H447" s="286">
        <f>SUM(димовенти!Q446)</f>
        <v>4.8634683224916556E-2</v>
      </c>
      <c r="I447" s="286">
        <f>'під зими'!L446+майстерні!L446+покрівлі!N446+маляри!L446</f>
        <v>0.28915252563423355</v>
      </c>
      <c r="J447" s="286">
        <f>електрики!P446</f>
        <v>4.9668793971526563E-2</v>
      </c>
      <c r="K447" s="287">
        <f t="shared" si="32"/>
        <v>1.8956963684313974</v>
      </c>
      <c r="L447" s="287">
        <v>2.2475814662320907E-2</v>
      </c>
      <c r="M447" s="287">
        <f t="shared" si="33"/>
        <v>1.9181721830937184</v>
      </c>
      <c r="N447" s="287">
        <f t="shared" si="34"/>
        <v>2.3018066197124618</v>
      </c>
    </row>
    <row r="448" spans="1:14" ht="18" customHeight="1" x14ac:dyDescent="0.35">
      <c r="A448" s="284">
        <f t="shared" si="35"/>
        <v>67</v>
      </c>
      <c r="B448" s="284">
        <v>3</v>
      </c>
      <c r="C448" s="285" t="s">
        <v>178</v>
      </c>
      <c r="D448" s="286">
        <f>сходові!N447</f>
        <v>1.1165870120962713</v>
      </c>
      <c r="E448" s="286">
        <f>прибудинкова!M447</f>
        <v>0.96282497736625516</v>
      </c>
      <c r="F448" s="286">
        <f>'слюсарі х.в.'!P447+'слюсарі кан'!P447+зварювальник!L447+аварійки!J447</f>
        <v>0.27546500510240668</v>
      </c>
      <c r="G448" s="286">
        <f>'дератизація '!I447</f>
        <v>6.2710437710437709E-3</v>
      </c>
      <c r="H448" s="286">
        <f>SUM(димовенти!Q447)</f>
        <v>6.3587532344421424E-2</v>
      </c>
      <c r="I448" s="286">
        <f>'під зими'!L447+майстерні!L447+покрівлі!N447+маляри!L447</f>
        <v>0.33335761365958161</v>
      </c>
      <c r="J448" s="286">
        <f>електрики!P447</f>
        <v>6.7275137394706502E-2</v>
      </c>
      <c r="K448" s="287">
        <f t="shared" si="32"/>
        <v>2.8253683217346865</v>
      </c>
      <c r="L448" s="287">
        <v>0.03</v>
      </c>
      <c r="M448" s="287">
        <f t="shared" si="33"/>
        <v>2.8553683217346864</v>
      </c>
      <c r="N448" s="287">
        <f t="shared" si="34"/>
        <v>3.4264419860816235</v>
      </c>
    </row>
    <row r="449" spans="1:14" ht="18" customHeight="1" x14ac:dyDescent="0.35">
      <c r="A449" s="284">
        <f t="shared" si="35"/>
        <v>68</v>
      </c>
      <c r="B449" s="284">
        <v>3</v>
      </c>
      <c r="C449" s="285" t="s">
        <v>179</v>
      </c>
      <c r="D449" s="286">
        <f>сходові!N448</f>
        <v>0.8121461451247165</v>
      </c>
      <c r="E449" s="286">
        <f>прибудинкова!M448</f>
        <v>0.47165584043715841</v>
      </c>
      <c r="F449" s="286">
        <f>'слюсарі х.в.'!P448+'слюсарі кан'!P448+зварювальник!L448+аварійки!J448</f>
        <v>0.27568174395036621</v>
      </c>
      <c r="G449" s="286">
        <f>'дератизація '!I448</f>
        <v>6.9555035128805618E-3</v>
      </c>
      <c r="H449" s="286">
        <f>SUM(димовенти!Q448)</f>
        <v>6.4206311068787297E-2</v>
      </c>
      <c r="I449" s="286">
        <f>'під зими'!L448+майстерні!L448+покрівлі!N448+маляри!L448</f>
        <v>0.36739650612917507</v>
      </c>
      <c r="J449" s="286">
        <f>електрики!P448</f>
        <v>6.7382273444890131E-2</v>
      </c>
      <c r="K449" s="287">
        <f t="shared" si="32"/>
        <v>2.0654243236679743</v>
      </c>
      <c r="L449" s="287">
        <v>0.03</v>
      </c>
      <c r="M449" s="287">
        <f t="shared" si="33"/>
        <v>2.0954243236679742</v>
      </c>
      <c r="N449" s="287">
        <f t="shared" si="34"/>
        <v>2.5145091884015689</v>
      </c>
    </row>
    <row r="450" spans="1:14" ht="18" customHeight="1" x14ac:dyDescent="0.35">
      <c r="A450" s="284">
        <f t="shared" si="35"/>
        <v>69</v>
      </c>
      <c r="B450" s="284">
        <v>3</v>
      </c>
      <c r="C450" s="285" t="s">
        <v>180</v>
      </c>
      <c r="D450" s="286">
        <f>сходові!N449</f>
        <v>1.3294876592496094</v>
      </c>
      <c r="E450" s="286">
        <f>прибудинкова!M449</f>
        <v>0.68278046816143512</v>
      </c>
      <c r="F450" s="286">
        <f>'слюсарі х.в.'!P449+'слюсарі кан'!P449+зварювальник!L449+аварійки!J449</f>
        <v>0.26055250334920832</v>
      </c>
      <c r="G450" s="286">
        <f>'дератизація '!I449</f>
        <v>4.8430493273542595E-3</v>
      </c>
      <c r="H450" s="286">
        <f>SUM(димовенти!Q449)</f>
        <v>4.8776237956544538E-2</v>
      </c>
      <c r="I450" s="286">
        <f>'під зими'!L449+майстерні!L449+покрівлі!N449+маляри!L449</f>
        <v>0.32385108309383737</v>
      </c>
      <c r="J450" s="286">
        <f>електрики!P449</f>
        <v>5.9615637259773376E-2</v>
      </c>
      <c r="K450" s="287">
        <f t="shared" si="32"/>
        <v>2.7099066383977624</v>
      </c>
      <c r="L450" s="287">
        <v>2.751769011599968E-2</v>
      </c>
      <c r="M450" s="287">
        <f t="shared" si="33"/>
        <v>2.7374243285137618</v>
      </c>
      <c r="N450" s="287">
        <f t="shared" si="34"/>
        <v>3.2849091942165143</v>
      </c>
    </row>
    <row r="451" spans="1:14" ht="18" customHeight="1" x14ac:dyDescent="0.35">
      <c r="A451" s="284">
        <f t="shared" si="35"/>
        <v>70</v>
      </c>
      <c r="B451" s="284">
        <v>3</v>
      </c>
      <c r="C451" s="285" t="s">
        <v>181</v>
      </c>
      <c r="D451" s="286">
        <f>сходові!N450</f>
        <v>1.0471355025708236</v>
      </c>
      <c r="E451" s="286">
        <f>прибудинкова!M450</f>
        <v>0.48011372886379677</v>
      </c>
      <c r="F451" s="286">
        <f>'слюсарі х.в.'!P450+'слюсарі кан'!P450+зварювальник!L450+аварійки!J450</f>
        <v>0.24205969940916469</v>
      </c>
      <c r="G451" s="286">
        <f>'дератизація '!I450</f>
        <v>5.2717007762879313E-3</v>
      </c>
      <c r="H451" s="286">
        <f>SUM(димовенти!Q450)</f>
        <v>9.4157119219799607E-2</v>
      </c>
      <c r="I451" s="286">
        <f>'під зими'!L450+майстерні!L450+покрівлі!N450+маляри!L450</f>
        <v>0.35362642954491735</v>
      </c>
      <c r="J451" s="286">
        <f>електрики!P450</f>
        <v>5.0762580735652929E-2</v>
      </c>
      <c r="K451" s="287">
        <f t="shared" si="32"/>
        <v>2.2731267611204427</v>
      </c>
      <c r="L451" s="287">
        <v>0.03</v>
      </c>
      <c r="M451" s="287">
        <f t="shared" si="33"/>
        <v>2.3031267611204425</v>
      </c>
      <c r="N451" s="287">
        <f t="shared" si="34"/>
        <v>2.7637521133445309</v>
      </c>
    </row>
    <row r="452" spans="1:14" ht="18" customHeight="1" x14ac:dyDescent="0.35">
      <c r="A452" s="284">
        <f t="shared" si="35"/>
        <v>71</v>
      </c>
      <c r="B452" s="284">
        <v>3</v>
      </c>
      <c r="C452" s="285" t="s">
        <v>182</v>
      </c>
      <c r="D452" s="286">
        <f>сходові!N451</f>
        <v>0.84475055241074526</v>
      </c>
      <c r="E452" s="286">
        <f>прибудинкова!M451</f>
        <v>0.54456960813347244</v>
      </c>
      <c r="F452" s="286">
        <f>'слюсарі х.в.'!P451+'слюсарі кан'!P451+зварювальник!L451+аварійки!J451</f>
        <v>0.25316970611269995</v>
      </c>
      <c r="G452" s="286">
        <f>'дератизація '!I451</f>
        <v>4.4030239833159537E-3</v>
      </c>
      <c r="H452" s="286">
        <f>SUM(димовенти!Q451)</f>
        <v>3.7501263696290976E-2</v>
      </c>
      <c r="I452" s="286">
        <f>'під зими'!L451+майстерні!L451+покрівлі!N451+маляри!L451</f>
        <v>0.32181676222038552</v>
      </c>
      <c r="J452" s="286">
        <f>електрики!P451</f>
        <v>5.6254361498243116E-2</v>
      </c>
      <c r="K452" s="287">
        <f t="shared" si="32"/>
        <v>2.0624652780551531</v>
      </c>
      <c r="L452" s="287">
        <v>0.03</v>
      </c>
      <c r="M452" s="287">
        <f t="shared" si="33"/>
        <v>2.0924652780551529</v>
      </c>
      <c r="N452" s="287">
        <f t="shared" si="34"/>
        <v>2.5109583336661836</v>
      </c>
    </row>
    <row r="453" spans="1:14" ht="18" customHeight="1" x14ac:dyDescent="0.35">
      <c r="A453" s="284">
        <f t="shared" si="35"/>
        <v>72</v>
      </c>
      <c r="B453" s="284">
        <v>3</v>
      </c>
      <c r="C453" s="285" t="s">
        <v>183</v>
      </c>
      <c r="D453" s="286">
        <f>сходові!N452</f>
        <v>1.0044618244942167</v>
      </c>
      <c r="E453" s="286">
        <f>прибудинкова!M452</f>
        <v>0.91091948619008944</v>
      </c>
      <c r="F453" s="286">
        <f>'слюсарі х.в.'!P452+'слюсарі кан'!P452+зварювальник!L452+аварійки!J452</f>
        <v>0.30190540718348241</v>
      </c>
      <c r="G453" s="286">
        <f>'дератизація '!I452</f>
        <v>4.9045491470349313E-3</v>
      </c>
      <c r="H453" s="286">
        <f>SUM(димовенти!Q452)</f>
        <v>8.1673072126652868E-2</v>
      </c>
      <c r="I453" s="286">
        <f>'під зими'!L452+майстерні!L452+покрівлі!N452+маляри!L452</f>
        <v>0.32916460761653438</v>
      </c>
      <c r="J453" s="286">
        <f>електрики!P452</f>
        <v>8.0344876718787817E-2</v>
      </c>
      <c r="K453" s="287">
        <f t="shared" si="32"/>
        <v>2.713373823476799</v>
      </c>
      <c r="L453" s="287">
        <v>2.4736368681560528E-2</v>
      </c>
      <c r="M453" s="287">
        <f t="shared" si="33"/>
        <v>2.7381101921583597</v>
      </c>
      <c r="N453" s="287">
        <f t="shared" si="34"/>
        <v>3.2857322305900314</v>
      </c>
    </row>
    <row r="454" spans="1:14" ht="18" customHeight="1" x14ac:dyDescent="0.35">
      <c r="A454" s="284">
        <f t="shared" si="35"/>
        <v>73</v>
      </c>
      <c r="B454" s="284">
        <v>3</v>
      </c>
      <c r="C454" s="285" t="s">
        <v>184</v>
      </c>
      <c r="D454" s="286">
        <f>сходові!N453</f>
        <v>0.59321979296066252</v>
      </c>
      <c r="E454" s="286">
        <f>прибудинкова!M453</f>
        <v>1.2950732244959373</v>
      </c>
      <c r="F454" s="286">
        <f>'слюсарі х.в.'!P453+'слюсарі кан'!P453+зварювальник!L453+аварійки!J453</f>
        <v>0.31452954375877984</v>
      </c>
      <c r="G454" s="286">
        <f>'дератизація '!I453</f>
        <v>1.1194703581101414E-2</v>
      </c>
      <c r="H454" s="286">
        <f>SUM(димовенти!Q453)</f>
        <v>8.6649531407678504E-2</v>
      </c>
      <c r="I454" s="286">
        <f>'під зими'!L453+майстерні!L453+покрівлі!N453+маляри!L453</f>
        <v>0.38266109758545513</v>
      </c>
      <c r="J454" s="286">
        <f>електрики!P453</f>
        <v>8.6246752056298753E-2</v>
      </c>
      <c r="K454" s="287">
        <f t="shared" si="32"/>
        <v>2.7695746458459127</v>
      </c>
      <c r="L454" s="287">
        <v>2.4691153031705621E-2</v>
      </c>
      <c r="M454" s="287">
        <f t="shared" si="33"/>
        <v>2.7942657988776185</v>
      </c>
      <c r="N454" s="287">
        <f t="shared" si="34"/>
        <v>3.353118958653142</v>
      </c>
    </row>
    <row r="455" spans="1:14" ht="18" customHeight="1" x14ac:dyDescent="0.35">
      <c r="A455" s="284">
        <f t="shared" si="35"/>
        <v>74</v>
      </c>
      <c r="B455" s="284">
        <v>3</v>
      </c>
      <c r="C455" s="285" t="s">
        <v>185</v>
      </c>
      <c r="D455" s="286">
        <f>сходові!N454</f>
        <v>0.63610393551892008</v>
      </c>
      <c r="E455" s="286">
        <f>прибудинкова!M454</f>
        <v>1.4255642035980696</v>
      </c>
      <c r="F455" s="286">
        <f>'слюсарі х.в.'!P454+'слюсарі кан'!P454+зварювальник!L454+аварійки!J454</f>
        <v>0.33091992433291489</v>
      </c>
      <c r="G455" s="286">
        <f>'дератизація '!I454</f>
        <v>1.3163668275559455E-2</v>
      </c>
      <c r="H455" s="286">
        <f>SUM(димовенти!Q454)</f>
        <v>0.13745328944970303</v>
      </c>
      <c r="I455" s="286">
        <f>'під зими'!L454+майстерні!L454+покрівлі!N454+маляри!L454</f>
        <v>0.35695548186494858</v>
      </c>
      <c r="J455" s="286">
        <f>електрики!P454</f>
        <v>9.4687025321307863E-2</v>
      </c>
      <c r="K455" s="287">
        <f t="shared" si="32"/>
        <v>2.9948475283614231</v>
      </c>
      <c r="L455" s="287">
        <v>2.5001427593600946E-2</v>
      </c>
      <c r="M455" s="287">
        <f t="shared" si="33"/>
        <v>3.0198489559550241</v>
      </c>
      <c r="N455" s="287">
        <f t="shared" si="34"/>
        <v>3.6238187471460286</v>
      </c>
    </row>
    <row r="456" spans="1:14" ht="18" customHeight="1" x14ac:dyDescent="0.35">
      <c r="A456" s="284">
        <f t="shared" si="35"/>
        <v>75</v>
      </c>
      <c r="B456" s="284">
        <v>3</v>
      </c>
      <c r="C456" s="285" t="s">
        <v>186</v>
      </c>
      <c r="D456" s="286">
        <f>сходові!N455</f>
        <v>0</v>
      </c>
      <c r="E456" s="286">
        <f>прибудинкова!M455</f>
        <v>0.53126498811369505</v>
      </c>
      <c r="F456" s="286">
        <f>'слюсарі х.в.'!P455+'слюсарі кан'!P455+зварювальник!L455+аварійки!J455</f>
        <v>0.25754150291635713</v>
      </c>
      <c r="G456" s="286">
        <f>'дератизація '!I455</f>
        <v>6.9213732004429675E-3</v>
      </c>
      <c r="H456" s="286">
        <f>SUM(димовенти!Q455)</f>
        <v>6.5600744770533501E-2</v>
      </c>
      <c r="I456" s="286">
        <f>'під зими'!L455+майстерні!L455+покрівлі!N455+маляри!L455</f>
        <v>0.30612566815789288</v>
      </c>
      <c r="J456" s="286">
        <f>електрики!P455</f>
        <v>5.8249364700880199E-2</v>
      </c>
      <c r="K456" s="287">
        <f t="shared" si="32"/>
        <v>1.2257036418598015</v>
      </c>
      <c r="L456" s="287">
        <v>0.03</v>
      </c>
      <c r="M456" s="287">
        <f t="shared" si="33"/>
        <v>1.2557036418598015</v>
      </c>
      <c r="N456" s="287">
        <f t="shared" si="34"/>
        <v>1.5068443702317618</v>
      </c>
    </row>
    <row r="457" spans="1:14" ht="18" customHeight="1" x14ac:dyDescent="0.35">
      <c r="A457" s="284">
        <f t="shared" si="35"/>
        <v>76</v>
      </c>
      <c r="B457" s="284">
        <v>5</v>
      </c>
      <c r="C457" s="285" t="s">
        <v>187</v>
      </c>
      <c r="D457" s="286">
        <f>сходові!N456</f>
        <v>0</v>
      </c>
      <c r="E457" s="286">
        <f>прибудинкова!M456</f>
        <v>0.39331519161540213</v>
      </c>
      <c r="F457" s="286">
        <f>'слюсарі х.в.'!P456+'слюсарі кан'!P456+зварювальник!L456+аварійки!J456</f>
        <v>0.24711952279611898</v>
      </c>
      <c r="G457" s="286">
        <f>'дератизація '!I456</f>
        <v>4.7077922077922085E-3</v>
      </c>
      <c r="H457" s="286">
        <f>SUM(димовенти!Q456)</f>
        <v>6.6024638487783199E-2</v>
      </c>
      <c r="I457" s="286">
        <f>'під зими'!L456+майстерні!L456+покрівлі!N456+маляри!L456</f>
        <v>0.27946272955252566</v>
      </c>
      <c r="J457" s="286">
        <f>електрики!P456</f>
        <v>5.3135611681377454E-2</v>
      </c>
      <c r="K457" s="287">
        <f t="shared" si="32"/>
        <v>1.0437654863409995</v>
      </c>
      <c r="L457" s="287">
        <v>2.7872151845687535E-2</v>
      </c>
      <c r="M457" s="287">
        <f t="shared" si="33"/>
        <v>1.071637638186687</v>
      </c>
      <c r="N457" s="287">
        <f t="shared" si="34"/>
        <v>1.2859651658240243</v>
      </c>
    </row>
    <row r="458" spans="1:14" ht="18" customHeight="1" x14ac:dyDescent="0.35">
      <c r="A458" s="284">
        <f t="shared" si="35"/>
        <v>77</v>
      </c>
      <c r="B458" s="284">
        <v>4</v>
      </c>
      <c r="C458" s="285" t="s">
        <v>188</v>
      </c>
      <c r="D458" s="286">
        <f>сходові!N457</f>
        <v>0</v>
      </c>
      <c r="E458" s="286">
        <f>прибудинкова!M457</f>
        <v>0</v>
      </c>
      <c r="F458" s="286">
        <f>'слюсарі х.в.'!P457+'слюсарі кан'!P457+зварювальник!L457+аварійки!J457</f>
        <v>0.23905032450656757</v>
      </c>
      <c r="G458" s="286">
        <f>'дератизація '!I457</f>
        <v>4.509818846095295E-3</v>
      </c>
      <c r="H458" s="286">
        <f>SUM(димовенти!Q457)</f>
        <v>7.99307330159989E-2</v>
      </c>
      <c r="I458" s="286">
        <f>'під зими'!L457+майстерні!L457+покрівлі!N457+маляри!L457</f>
        <v>0.2951464669564059</v>
      </c>
      <c r="J458" s="286">
        <f>електрики!P457</f>
        <v>4.9103858355045035E-2</v>
      </c>
      <c r="K458" s="287">
        <f t="shared" si="32"/>
        <v>0.66774120168011275</v>
      </c>
      <c r="L458" s="287">
        <v>0.03</v>
      </c>
      <c r="M458" s="287">
        <f t="shared" si="33"/>
        <v>0.69774120168011278</v>
      </c>
      <c r="N458" s="287">
        <f t="shared" si="34"/>
        <v>0.83728944201613531</v>
      </c>
    </row>
    <row r="459" spans="1:14" ht="18" customHeight="1" x14ac:dyDescent="0.35">
      <c r="A459" s="284">
        <f t="shared" si="35"/>
        <v>78</v>
      </c>
      <c r="B459" s="284">
        <v>3</v>
      </c>
      <c r="C459" s="285" t="s">
        <v>189</v>
      </c>
      <c r="D459" s="286">
        <f>сходові!N458</f>
        <v>1.906925959202689</v>
      </c>
      <c r="E459" s="286">
        <f>прибудинкова!M458</f>
        <v>0.44475002620545073</v>
      </c>
      <c r="F459" s="286">
        <f>'слюсарі х.в.'!P458+'слюсарі кан'!P458+зварювальник!L458+аварійки!J458</f>
        <v>0.26647731896823534</v>
      </c>
      <c r="G459" s="286">
        <f>'дератизація '!I458</f>
        <v>6.875E-3</v>
      </c>
      <c r="H459" s="286">
        <f>SUM(димовенти!Q458)</f>
        <v>3.7846596503390957E-2</v>
      </c>
      <c r="I459" s="286">
        <f>'під зими'!L458+майстерні!L458+покрівлі!N458+маляри!L458</f>
        <v>0.34911281731034371</v>
      </c>
      <c r="J459" s="286">
        <f>електрики!P458</f>
        <v>6.2832439642225887E-2</v>
      </c>
      <c r="K459" s="287">
        <f t="shared" si="32"/>
        <v>3.074820157832336</v>
      </c>
      <c r="L459" s="287">
        <v>2.6130960652086928E-2</v>
      </c>
      <c r="M459" s="287">
        <f t="shared" si="33"/>
        <v>3.100951118484423</v>
      </c>
      <c r="N459" s="287">
        <f t="shared" si="34"/>
        <v>3.7211413421813075</v>
      </c>
    </row>
    <row r="460" spans="1:14" ht="18" customHeight="1" x14ac:dyDescent="0.35">
      <c r="A460" s="284">
        <f t="shared" si="35"/>
        <v>79</v>
      </c>
      <c r="B460" s="284">
        <v>3</v>
      </c>
      <c r="C460" s="285" t="s">
        <v>190</v>
      </c>
      <c r="D460" s="286">
        <f>сходові!N459</f>
        <v>1.2183986578428692</v>
      </c>
      <c r="E460" s="286">
        <f>прибудинкова!M459</f>
        <v>0.65853887347179274</v>
      </c>
      <c r="F460" s="286">
        <f>'слюсарі х.в.'!P459+'слюсарі кан'!P459+зварювальник!L459+аварійки!J459</f>
        <v>0.26797142746301006</v>
      </c>
      <c r="G460" s="286">
        <f>'дератизація '!I459</f>
        <v>5.9986743261157757E-3</v>
      </c>
      <c r="H460" s="286">
        <f>SUM(димовенти!Q459)</f>
        <v>8.5083853984693841E-2</v>
      </c>
      <c r="I460" s="286">
        <f>'під зими'!L459+майстерні!L459+покрівлі!N459+маляри!L459</f>
        <v>0.32012246664275928</v>
      </c>
      <c r="J460" s="286">
        <f>електрики!P459</f>
        <v>6.3570991517826081E-2</v>
      </c>
      <c r="K460" s="287">
        <f t="shared" si="32"/>
        <v>2.6196849452490665</v>
      </c>
      <c r="L460" s="287">
        <v>2.6219650470253306E-2</v>
      </c>
      <c r="M460" s="287">
        <f t="shared" si="33"/>
        <v>2.6459045957193199</v>
      </c>
      <c r="N460" s="287">
        <f t="shared" si="34"/>
        <v>3.1750855148631838</v>
      </c>
    </row>
    <row r="461" spans="1:14" ht="18" customHeight="1" x14ac:dyDescent="0.35">
      <c r="A461" s="284">
        <f t="shared" si="35"/>
        <v>80</v>
      </c>
      <c r="B461" s="284">
        <v>4</v>
      </c>
      <c r="C461" s="285" t="s">
        <v>191</v>
      </c>
      <c r="D461" s="286">
        <f>сходові!N460</f>
        <v>0</v>
      </c>
      <c r="E461" s="286">
        <f>прибудинкова!M460</f>
        <v>0</v>
      </c>
      <c r="F461" s="286">
        <f>'слюсарі х.в.'!P460+'слюсарі кан'!P460+зварювальник!L460+аварійки!J460</f>
        <v>0.23194580314926305</v>
      </c>
      <c r="G461" s="286">
        <f>'дератизація '!I460</f>
        <v>2.5671204987911945E-3</v>
      </c>
      <c r="H461" s="286">
        <f>SUM(димовенти!Q460)</f>
        <v>5.2327449089652971E-2</v>
      </c>
      <c r="I461" s="286">
        <f>'під зими'!L460+майстерні!L460+покрівлі!N460+маляри!L460</f>
        <v>0.28637057096244339</v>
      </c>
      <c r="J461" s="286">
        <f>електрики!P460</f>
        <v>4.5763186730131189E-2</v>
      </c>
      <c r="K461" s="287">
        <f t="shared" si="32"/>
        <v>0.61897413043028182</v>
      </c>
      <c r="L461" s="287">
        <v>2.8125479239424461E-2</v>
      </c>
      <c r="M461" s="287">
        <f t="shared" si="33"/>
        <v>0.64709960966970625</v>
      </c>
      <c r="N461" s="287">
        <f t="shared" si="34"/>
        <v>0.77651953160364751</v>
      </c>
    </row>
    <row r="462" spans="1:14" ht="18" customHeight="1" x14ac:dyDescent="0.35">
      <c r="A462" s="284">
        <f t="shared" si="35"/>
        <v>81</v>
      </c>
      <c r="B462" s="284">
        <v>3</v>
      </c>
      <c r="C462" s="285" t="s">
        <v>192</v>
      </c>
      <c r="D462" s="286">
        <f>сходові!N461</f>
        <v>1.2243409222985675</v>
      </c>
      <c r="E462" s="286">
        <f>прибудинкова!M461</f>
        <v>0.61787915649676961</v>
      </c>
      <c r="F462" s="286">
        <f>'слюсарі х.в.'!P461+'слюсарі кан'!P461+зварювальник!L461+аварійки!J461</f>
        <v>0.26994482745318582</v>
      </c>
      <c r="G462" s="286">
        <f>'дератизація '!I461</f>
        <v>4.9937185929648242E-3</v>
      </c>
      <c r="H462" s="286">
        <f>SUM(димовенти!Q461)</f>
        <v>5.7157085070435792E-2</v>
      </c>
      <c r="I462" s="286">
        <f>'під зими'!L461+майстерні!L461+покрівлі!N461+маляри!L461</f>
        <v>0.33437152199845532</v>
      </c>
      <c r="J462" s="286">
        <f>електрики!P461</f>
        <v>6.4546461685588835E-2</v>
      </c>
      <c r="K462" s="287">
        <f t="shared" si="32"/>
        <v>2.5732336935959679</v>
      </c>
      <c r="L462" s="287">
        <v>2.772230381951676E-2</v>
      </c>
      <c r="M462" s="287">
        <f t="shared" si="33"/>
        <v>2.6009559974154848</v>
      </c>
      <c r="N462" s="287">
        <f t="shared" si="34"/>
        <v>3.1211471968985816</v>
      </c>
    </row>
    <row r="463" spans="1:14" ht="18" customHeight="1" x14ac:dyDescent="0.35">
      <c r="A463" s="284">
        <f t="shared" si="35"/>
        <v>82</v>
      </c>
      <c r="B463" s="284">
        <v>4</v>
      </c>
      <c r="C463" s="285" t="s">
        <v>193</v>
      </c>
      <c r="D463" s="286">
        <f>сходові!N462</f>
        <v>1.8348178790983607</v>
      </c>
      <c r="E463" s="286">
        <f>прибудинкова!M462</f>
        <v>0.46648010285575991</v>
      </c>
      <c r="F463" s="286">
        <f>'слюсарі х.в.'!P462+'слюсарі кан'!P462+зварювальник!L462+аварійки!J462</f>
        <v>0.26262582636362231</v>
      </c>
      <c r="G463" s="286">
        <f>'дератизація '!I462</f>
        <v>4.1720111326234268E-3</v>
      </c>
      <c r="H463" s="286">
        <f>SUM(димовенти!Q462)</f>
        <v>4.7447966594368042E-2</v>
      </c>
      <c r="I463" s="286">
        <f>'під зими'!L462+майстерні!L462+покрівлі!N462+маляри!L462</f>
        <v>0.26864337267899896</v>
      </c>
      <c r="J463" s="286">
        <f>електрики!P462</f>
        <v>6.079255660580124E-2</v>
      </c>
      <c r="K463" s="287">
        <f t="shared" si="32"/>
        <v>2.9449797153295347</v>
      </c>
      <c r="L463" s="287">
        <v>2.6319780460741796E-2</v>
      </c>
      <c r="M463" s="287">
        <f t="shared" si="33"/>
        <v>2.9712994957902765</v>
      </c>
      <c r="N463" s="287">
        <f t="shared" si="34"/>
        <v>3.5655593949483317</v>
      </c>
    </row>
    <row r="464" spans="1:14" ht="18" customHeight="1" x14ac:dyDescent="0.35">
      <c r="A464" s="284">
        <f t="shared" si="35"/>
        <v>83</v>
      </c>
      <c r="B464" s="284">
        <v>6</v>
      </c>
      <c r="C464" s="285" t="s">
        <v>194</v>
      </c>
      <c r="D464" s="286">
        <f>сходові!N463</f>
        <v>0.76040632828976229</v>
      </c>
      <c r="E464" s="286">
        <f>прибудинкова!M463</f>
        <v>0.58373039631427726</v>
      </c>
      <c r="F464" s="286">
        <f>'слюсарі х.в.'!P463+'слюсарі кан'!P463+'слюсарі ц.о.'!P206+зварювальник!L463+аварійки!J463</f>
        <v>0.53997312534531761</v>
      </c>
      <c r="G464" s="286">
        <f>'дератизація '!I463</f>
        <v>6.7026652135143165E-3</v>
      </c>
      <c r="H464" s="286">
        <f>SUM(димовенти!Q463)</f>
        <v>4.9243915233869708E-2</v>
      </c>
      <c r="I464" s="286">
        <f>'під зими'!L463+майстерні!L463+покрівлі!N463+маляри!L463</f>
        <v>0.25385744614121725</v>
      </c>
      <c r="J464" s="286">
        <f>електрики!P463</f>
        <v>6.0577618514868897E-2</v>
      </c>
      <c r="K464" s="287">
        <f t="shared" si="32"/>
        <v>2.2544914950528274</v>
      </c>
      <c r="L464" s="287">
        <v>2.6149055868179935E-2</v>
      </c>
      <c r="M464" s="287">
        <f t="shared" si="33"/>
        <v>2.2806405509210075</v>
      </c>
      <c r="N464" s="287">
        <f t="shared" si="34"/>
        <v>2.7367686611052089</v>
      </c>
    </row>
    <row r="465" spans="1:14" ht="18" customHeight="1" x14ac:dyDescent="0.35">
      <c r="A465" s="284">
        <f t="shared" si="35"/>
        <v>84</v>
      </c>
      <c r="B465" s="284">
        <v>3</v>
      </c>
      <c r="C465" s="285" t="s">
        <v>195</v>
      </c>
      <c r="D465" s="286">
        <f>сходові!N464</f>
        <v>1.7273106623024439</v>
      </c>
      <c r="E465" s="286">
        <f>прибудинкова!M464</f>
        <v>0.60140085704798285</v>
      </c>
      <c r="F465" s="286">
        <f>'слюсарі х.в.'!P464+'слюсарі кан'!P464+зварювальник!L464+аварійки!J464</f>
        <v>0.27224725102675296</v>
      </c>
      <c r="G465" s="286">
        <f>'дератизація '!I464</f>
        <v>5.5786153079860536E-3</v>
      </c>
      <c r="H465" s="286">
        <f>SUM(димовенти!Q464)</f>
        <v>6.0898280283529803E-2</v>
      </c>
      <c r="I465" s="286">
        <f>'під зими'!L464+майстерні!L464+покрівлі!N464+маляри!L464</f>
        <v>0.33829552179436101</v>
      </c>
      <c r="J465" s="286">
        <f>електрики!P464</f>
        <v>6.5684571303886968E-2</v>
      </c>
      <c r="K465" s="287">
        <f t="shared" si="32"/>
        <v>3.0714157590669435</v>
      </c>
      <c r="L465" s="287">
        <v>2.6518809095817986E-2</v>
      </c>
      <c r="M465" s="287">
        <f t="shared" si="33"/>
        <v>3.0979345681627617</v>
      </c>
      <c r="N465" s="287">
        <f t="shared" si="34"/>
        <v>3.7175214817953139</v>
      </c>
    </row>
    <row r="466" spans="1:14" ht="18" customHeight="1" x14ac:dyDescent="0.35">
      <c r="A466" s="284">
        <f t="shared" si="35"/>
        <v>85</v>
      </c>
      <c r="B466" s="284">
        <v>3</v>
      </c>
      <c r="C466" s="285" t="s">
        <v>196</v>
      </c>
      <c r="D466" s="286">
        <f>сходові!N465</f>
        <v>0.96282812749756597</v>
      </c>
      <c r="E466" s="286">
        <f>прибудинкова!M465</f>
        <v>0.47393635855906169</v>
      </c>
      <c r="F466" s="286">
        <f>'слюсарі х.в.'!P465+'слюсарі кан'!P465+зварювальник!L465+аварійки!J465</f>
        <v>0.2206376457128312</v>
      </c>
      <c r="G466" s="286">
        <f>'дератизація '!I465</f>
        <v>5.4422647305222005E-3</v>
      </c>
      <c r="H466" s="286">
        <f>SUM(димовенти!Q465)</f>
        <v>5.7094830906799697E-2</v>
      </c>
      <c r="I466" s="286">
        <f>'під зими'!L465+майстерні!L465+покрівлі!N465+маляри!L465</f>
        <v>0.29391712797419889</v>
      </c>
      <c r="J466" s="286">
        <f>електрики!P465</f>
        <v>4.0016469852426809E-2</v>
      </c>
      <c r="K466" s="287">
        <f t="shared" si="32"/>
        <v>2.0538728252334062</v>
      </c>
      <c r="L466" s="287">
        <v>2.3834419922313249E-2</v>
      </c>
      <c r="M466" s="287">
        <f t="shared" si="33"/>
        <v>2.0777072451557195</v>
      </c>
      <c r="N466" s="287">
        <f t="shared" si="34"/>
        <v>2.4932486941868635</v>
      </c>
    </row>
    <row r="467" spans="1:14" ht="18" customHeight="1" x14ac:dyDescent="0.35">
      <c r="A467" s="284">
        <f t="shared" si="35"/>
        <v>86</v>
      </c>
      <c r="B467" s="284">
        <v>3</v>
      </c>
      <c r="C467" s="285" t="s">
        <v>197</v>
      </c>
      <c r="D467" s="286">
        <f>сходові!N466</f>
        <v>1.8325819986131027</v>
      </c>
      <c r="E467" s="286">
        <f>прибудинкова!M466</f>
        <v>0.38391994344691083</v>
      </c>
      <c r="F467" s="286">
        <f>'слюсарі х.в.'!P466+'слюсарі кан'!P466+зварювальник!L466+аварійки!J466</f>
        <v>0.24223392919819003</v>
      </c>
      <c r="G467" s="286">
        <f>'дератизація '!I466</f>
        <v>8.0376078043263108E-3</v>
      </c>
      <c r="H467" s="286">
        <f>SUM(димовенти!Q466)</f>
        <v>7.281447391012523E-2</v>
      </c>
      <c r="I467" s="286">
        <f>'під зими'!L466+майстерні!L466+покрівлі!N466+маляри!L466</f>
        <v>0.31741918518066159</v>
      </c>
      <c r="J467" s="286">
        <f>електрики!P466</f>
        <v>5.0848704158362935E-2</v>
      </c>
      <c r="K467" s="287">
        <f t="shared" si="32"/>
        <v>2.9078558423116796</v>
      </c>
      <c r="L467" s="287">
        <v>0.03</v>
      </c>
      <c r="M467" s="287">
        <f t="shared" si="33"/>
        <v>2.9378558423116794</v>
      </c>
      <c r="N467" s="287">
        <f t="shared" si="34"/>
        <v>3.5254270107740151</v>
      </c>
    </row>
    <row r="468" spans="1:14" ht="18" customHeight="1" x14ac:dyDescent="0.35">
      <c r="A468" s="284">
        <f t="shared" si="35"/>
        <v>87</v>
      </c>
      <c r="B468" s="284">
        <v>3</v>
      </c>
      <c r="C468" s="285" t="s">
        <v>198</v>
      </c>
      <c r="D468" s="286">
        <f>сходові!N467</f>
        <v>1.2098858204543537</v>
      </c>
      <c r="E468" s="286">
        <f>прибудинкова!M467</f>
        <v>0.18428094755510516</v>
      </c>
      <c r="F468" s="286">
        <f>'слюсарі х.в.'!P467+'слюсарі кан'!P467+зварювальник!L467+аварійки!J467</f>
        <v>0.24996924037960577</v>
      </c>
      <c r="G468" s="286">
        <f>'дератизація '!I467</f>
        <v>5.4440081074233586E-3</v>
      </c>
      <c r="H468" s="286">
        <f>SUM(димовенти!Q467)</f>
        <v>6.4090899255430919E-2</v>
      </c>
      <c r="I468" s="286">
        <f>'під зими'!L467+майстерні!L467+покрівлі!N467+маляри!L467</f>
        <v>0.31478904618792458</v>
      </c>
      <c r="J468" s="286">
        <f>електрики!P467</f>
        <v>5.4672341197684479E-2</v>
      </c>
      <c r="K468" s="287">
        <f t="shared" si="32"/>
        <v>2.083132303137528</v>
      </c>
      <c r="L468" s="287">
        <v>2.8123699509581882E-2</v>
      </c>
      <c r="M468" s="287">
        <f t="shared" si="33"/>
        <v>2.1112560026471097</v>
      </c>
      <c r="N468" s="287">
        <f t="shared" si="34"/>
        <v>2.5335072031765313</v>
      </c>
    </row>
    <row r="469" spans="1:14" ht="18" customHeight="1" x14ac:dyDescent="0.35">
      <c r="A469" s="284">
        <f t="shared" si="35"/>
        <v>88</v>
      </c>
      <c r="B469" s="284">
        <v>4</v>
      </c>
      <c r="C469" s="285" t="s">
        <v>200</v>
      </c>
      <c r="D469" s="286">
        <f>сходові!N468</f>
        <v>1.3014579432865279</v>
      </c>
      <c r="E469" s="286">
        <f>прибудинкова!M468</f>
        <v>0.40601085242229062</v>
      </c>
      <c r="F469" s="286">
        <f>'слюсарі х.в.'!P468+'слюсарі кан'!P468+зварювальник!L468+аварійки!J468</f>
        <v>0.261614972499985</v>
      </c>
      <c r="G469" s="286">
        <f>'дератизація '!I468</f>
        <v>4.5575469056286753E-3</v>
      </c>
      <c r="H469" s="286">
        <f>SUM(димовенти!Q468)</f>
        <v>6.380460692291591E-2</v>
      </c>
      <c r="I469" s="286">
        <f>'під зими'!L468+майстерні!L468+покрівлі!N468+маляри!L468</f>
        <v>0.30910778831383023</v>
      </c>
      <c r="J469" s="286">
        <f>електрики!P468</f>
        <v>6.0428936070361421E-2</v>
      </c>
      <c r="K469" s="287">
        <f t="shared" si="32"/>
        <v>2.40698264642154</v>
      </c>
      <c r="L469" s="287">
        <v>2.6463568352449941E-2</v>
      </c>
      <c r="M469" s="287">
        <f t="shared" si="33"/>
        <v>2.4334462147739901</v>
      </c>
      <c r="N469" s="287">
        <f t="shared" si="34"/>
        <v>2.9201354577287879</v>
      </c>
    </row>
    <row r="470" spans="1:14" ht="18" customHeight="1" x14ac:dyDescent="0.35">
      <c r="A470" s="284">
        <f t="shared" si="35"/>
        <v>89</v>
      </c>
      <c r="B470" s="284">
        <v>4</v>
      </c>
      <c r="C470" s="285" t="s">
        <v>201</v>
      </c>
      <c r="D470" s="286">
        <f>сходові!N469</f>
        <v>1.0642975355757223</v>
      </c>
      <c r="E470" s="286">
        <f>прибудинкова!M469</f>
        <v>0.94383338213434309</v>
      </c>
      <c r="F470" s="286">
        <f>'слюсарі х.в.'!P469+'слюсарі кан'!P469+зварювальник!L469+аварійки!J469</f>
        <v>0.23119410147792357</v>
      </c>
      <c r="G470" s="286">
        <f>'дератизація '!I469</f>
        <v>5.2061421960454355E-3</v>
      </c>
      <c r="H470" s="286">
        <f>SUM(димовенти!Q469)</f>
        <v>8.6774943982197247E-2</v>
      </c>
      <c r="I470" s="286">
        <f>'під зими'!L469+майстерні!L469+покрівлі!N469+маляри!L469</f>
        <v>0.28090859603250307</v>
      </c>
      <c r="J470" s="286">
        <f>електрики!P469</f>
        <v>4.5391613526979513E-2</v>
      </c>
      <c r="K470" s="287">
        <f t="shared" si="32"/>
        <v>2.6576063149257143</v>
      </c>
      <c r="L470" s="287">
        <v>2.5603591577813209E-2</v>
      </c>
      <c r="M470" s="287">
        <f t="shared" si="33"/>
        <v>2.6832099065035275</v>
      </c>
      <c r="N470" s="287">
        <f t="shared" si="34"/>
        <v>3.219851887804233</v>
      </c>
    </row>
    <row r="471" spans="1:14" ht="18" customHeight="1" x14ac:dyDescent="0.35">
      <c r="A471" s="284">
        <f t="shared" si="35"/>
        <v>90</v>
      </c>
      <c r="B471" s="284">
        <v>4</v>
      </c>
      <c r="C471" s="285" t="s">
        <v>202</v>
      </c>
      <c r="D471" s="286">
        <f>сходові!N470</f>
        <v>1.0722982224650297</v>
      </c>
      <c r="E471" s="286">
        <f>прибудинкова!M470</f>
        <v>0.61016512956162505</v>
      </c>
      <c r="F471" s="286">
        <f>'слюсарі х.в.'!P470+'слюсарі кан'!P470+зварювальник!L470+аварійки!J470</f>
        <v>0.25626054855823854</v>
      </c>
      <c r="G471" s="286">
        <f>'дератизація '!I470</f>
        <v>4.6132660087215968E-3</v>
      </c>
      <c r="H471" s="286">
        <f>SUM(димовенти!Q470)</f>
        <v>6.4867779440580892E-2</v>
      </c>
      <c r="I471" s="286">
        <f>'під зими'!L470+майстерні!L470+покрівлі!N470+маляри!L470</f>
        <v>0.27974609649140114</v>
      </c>
      <c r="J471" s="286">
        <f>електрики!P470</f>
        <v>5.7653165915806916E-2</v>
      </c>
      <c r="K471" s="287">
        <f t="shared" si="32"/>
        <v>2.3456042084414039</v>
      </c>
      <c r="L471" s="287">
        <v>2.5470194194860869E-2</v>
      </c>
      <c r="M471" s="287">
        <f t="shared" si="33"/>
        <v>2.3710744026362649</v>
      </c>
      <c r="N471" s="287">
        <f t="shared" si="34"/>
        <v>2.8452892831635177</v>
      </c>
    </row>
    <row r="472" spans="1:14" ht="18" customHeight="1" x14ac:dyDescent="0.35">
      <c r="A472" s="284">
        <f t="shared" si="35"/>
        <v>91</v>
      </c>
      <c r="B472" s="284">
        <v>4</v>
      </c>
      <c r="C472" s="285" t="s">
        <v>2858</v>
      </c>
      <c r="D472" s="286">
        <f>сходові!N471</f>
        <v>1.168931790669246</v>
      </c>
      <c r="E472" s="286">
        <f>прибудинкова!M471</f>
        <v>0.29006421756382422</v>
      </c>
      <c r="F472" s="286">
        <f>'слюсарі х.в.'!P471+'слюсарі кан'!P471+зварювальник!L471+аварійки!J471</f>
        <v>0.24831036755503122</v>
      </c>
      <c r="G472" s="286">
        <f>'дератизація '!I471</f>
        <v>7.4006139103092007E-3</v>
      </c>
      <c r="H472" s="286">
        <f>SUM(димовенти!Q471)</f>
        <v>4.5893699910610555E-2</v>
      </c>
      <c r="I472" s="286">
        <f>'під зими'!L471+майстерні!L471+покрівлі!N471+маляри!L471</f>
        <v>0.28789361357199827</v>
      </c>
      <c r="J472" s="286">
        <f>електрики!P471</f>
        <v>5.3599814138234773E-2</v>
      </c>
      <c r="K472" s="287">
        <f t="shared" si="32"/>
        <v>2.1020941173192544</v>
      </c>
      <c r="L472" s="287">
        <v>2.8280759999201269E-2</v>
      </c>
      <c r="M472" s="287">
        <f t="shared" si="33"/>
        <v>2.1303748773184559</v>
      </c>
      <c r="N472" s="287">
        <f t="shared" si="34"/>
        <v>2.5564498527821469</v>
      </c>
    </row>
    <row r="473" spans="1:14" ht="18" customHeight="1" x14ac:dyDescent="0.35">
      <c r="A473" s="284">
        <f t="shared" si="35"/>
        <v>92</v>
      </c>
      <c r="B473" s="284">
        <v>3</v>
      </c>
      <c r="C473" s="285" t="s">
        <v>203</v>
      </c>
      <c r="D473" s="286">
        <f>сходові!N472</f>
        <v>1.2603106745793984</v>
      </c>
      <c r="E473" s="286">
        <f>прибудинкова!M472</f>
        <v>0.69247230283458916</v>
      </c>
      <c r="F473" s="286">
        <f>'слюсарі х.в.'!P472+'слюсарі кан'!P472+зварювальник!L472+аварійки!J472</f>
        <v>0.26989797453982911</v>
      </c>
      <c r="G473" s="286">
        <f>'дератизація '!I472</f>
        <v>6.0683530678148547E-3</v>
      </c>
      <c r="H473" s="286">
        <f>SUM(димовенти!Q472)</f>
        <v>5.079142680454423E-2</v>
      </c>
      <c r="I473" s="286">
        <f>'під зими'!L472+майстерні!L472+покрівлі!N472+маляри!L472</f>
        <v>0.34479263624855844</v>
      </c>
      <c r="J473" s="286">
        <f>електрики!P472</f>
        <v>6.4321588443756905E-2</v>
      </c>
      <c r="K473" s="287">
        <f t="shared" si="32"/>
        <v>2.6886549565184912</v>
      </c>
      <c r="L473" s="287">
        <v>2.8515349613807039E-2</v>
      </c>
      <c r="M473" s="287">
        <f t="shared" si="33"/>
        <v>2.717170306132298</v>
      </c>
      <c r="N473" s="287">
        <f t="shared" si="34"/>
        <v>3.2606043673587575</v>
      </c>
    </row>
    <row r="474" spans="1:14" ht="18" customHeight="1" x14ac:dyDescent="0.35">
      <c r="A474" s="284">
        <f t="shared" si="35"/>
        <v>93</v>
      </c>
      <c r="B474" s="284">
        <v>3</v>
      </c>
      <c r="C474" s="285" t="s">
        <v>204</v>
      </c>
      <c r="D474" s="286">
        <f>сходові!N473</f>
        <v>0.71644902531480981</v>
      </c>
      <c r="E474" s="286">
        <f>прибудинкова!M473</f>
        <v>1.5287582537282081</v>
      </c>
      <c r="F474" s="286">
        <f>'слюсарі х.в.'!P473+'слюсарі кан'!P473+зварювальник!L473+аварійки!J473</f>
        <v>0.27690575327665568</v>
      </c>
      <c r="G474" s="286">
        <f>'дератизація '!I473</f>
        <v>6.0491493383742906E-3</v>
      </c>
      <c r="H474" s="286">
        <f>SUM(димовенти!Q473)</f>
        <v>8.0164573245676829E-2</v>
      </c>
      <c r="I474" s="286">
        <f>'під зими'!L473+майстерні!L473+покрівлі!N473+маляри!L473</f>
        <v>0.38811528056270517</v>
      </c>
      <c r="J474" s="286">
        <f>електрики!P473</f>
        <v>6.7987312762211913E-2</v>
      </c>
      <c r="K474" s="287">
        <f t="shared" si="32"/>
        <v>3.0644293482286411</v>
      </c>
      <c r="L474" s="287">
        <v>2.6071809850702982E-2</v>
      </c>
      <c r="M474" s="287">
        <f t="shared" si="33"/>
        <v>3.090501158079344</v>
      </c>
      <c r="N474" s="287">
        <f t="shared" si="34"/>
        <v>3.7086013896952128</v>
      </c>
    </row>
    <row r="475" spans="1:14" ht="18" customHeight="1" x14ac:dyDescent="0.35">
      <c r="A475" s="284">
        <f t="shared" si="35"/>
        <v>94</v>
      </c>
      <c r="B475" s="284">
        <v>2</v>
      </c>
      <c r="C475" s="285" t="s">
        <v>211</v>
      </c>
      <c r="D475" s="286">
        <f>сходові!N474</f>
        <v>0</v>
      </c>
      <c r="E475" s="286">
        <f>прибудинкова!M474</f>
        <v>1.3157203932555124</v>
      </c>
      <c r="F475" s="286">
        <f>'слюсарі х.в.'!P474+'слюсарі кан'!P474+зварювальник!L474+аварійки!J474</f>
        <v>0.34697801031041137</v>
      </c>
      <c r="G475" s="286">
        <f>'дератизація '!I474</f>
        <v>1.0583657587548638E-2</v>
      </c>
      <c r="H475" s="286">
        <f>SUM(димовенти!Q474)</f>
        <v>5.4089675515772526E-2</v>
      </c>
      <c r="I475" s="286">
        <f>'під зими'!L474+майстерні!L474+покрівлі!N474+маляри!L474</f>
        <v>0.43147952316332544</v>
      </c>
      <c r="J475" s="286">
        <f>електрики!P474</f>
        <v>0.10233302786944518</v>
      </c>
      <c r="K475" s="287">
        <f t="shared" si="32"/>
        <v>2.2611842877020156</v>
      </c>
      <c r="L475" s="287">
        <v>2.5671461089008626E-2</v>
      </c>
      <c r="M475" s="287">
        <f t="shared" si="33"/>
        <v>2.2868557487910244</v>
      </c>
      <c r="N475" s="287">
        <f t="shared" si="34"/>
        <v>2.7442268985492291</v>
      </c>
    </row>
    <row r="476" spans="1:14" ht="18" customHeight="1" x14ac:dyDescent="0.35">
      <c r="A476" s="284">
        <f t="shared" si="35"/>
        <v>95</v>
      </c>
      <c r="B476" s="284">
        <v>3</v>
      </c>
      <c r="C476" s="285" t="s">
        <v>205</v>
      </c>
      <c r="D476" s="286">
        <f>сходові!N475</f>
        <v>1.0080317710923734</v>
      </c>
      <c r="E476" s="286">
        <f>прибудинкова!M475</f>
        <v>0.35031941354044543</v>
      </c>
      <c r="F476" s="286">
        <f>'слюсарі х.в.'!P475+'слюсарі кан'!P475+зварювальник!L475+аварійки!J475</f>
        <v>0.25664964317618855</v>
      </c>
      <c r="G476" s="286">
        <f>'дератизація '!I475</f>
        <v>3.6543815943728018E-3</v>
      </c>
      <c r="H476" s="286">
        <f>SUM(димовенти!Q475)</f>
        <v>6.0263983352224895E-2</v>
      </c>
      <c r="I476" s="286">
        <f>'під зими'!L475+майстерні!L475+покрівлі!N475+маляри!L475</f>
        <v>0.33180183824026122</v>
      </c>
      <c r="J476" s="286">
        <f>електрики!P475</f>
        <v>5.7809762959658728E-2</v>
      </c>
      <c r="K476" s="287">
        <f t="shared" si="32"/>
        <v>2.0685307939555253</v>
      </c>
      <c r="L476" s="287">
        <v>2.6643828744122008E-2</v>
      </c>
      <c r="M476" s="287">
        <f t="shared" si="33"/>
        <v>2.0951746226996475</v>
      </c>
      <c r="N476" s="287">
        <f t="shared" si="34"/>
        <v>2.5142095472395769</v>
      </c>
    </row>
    <row r="477" spans="1:14" ht="18" customHeight="1" x14ac:dyDescent="0.35">
      <c r="A477" s="284">
        <f t="shared" si="35"/>
        <v>96</v>
      </c>
      <c r="B477" s="284">
        <v>2</v>
      </c>
      <c r="C477" s="285" t="s">
        <v>206</v>
      </c>
      <c r="D477" s="286">
        <f>сходові!N476</f>
        <v>0</v>
      </c>
      <c r="E477" s="286">
        <f>прибудинкова!M476</f>
        <v>0.98649777902862645</v>
      </c>
      <c r="F477" s="286">
        <f>'слюсарі х.в.'!P476+'слюсарі кан'!P476+зварювальник!L476+аварійки!J476</f>
        <v>0.27978130802019857</v>
      </c>
      <c r="G477" s="286">
        <f>'дератизація '!I476</f>
        <v>1.4739466066259248E-2</v>
      </c>
      <c r="H477" s="286">
        <f>SUM(димовенти!Q476)</f>
        <v>0.1004474270453638</v>
      </c>
      <c r="I477" s="286">
        <f>'під зими'!L476+майстерні!L476+покрівлі!N476+маляри!L476</f>
        <v>0.39229058609521339</v>
      </c>
      <c r="J477" s="286">
        <f>електрики!P476</f>
        <v>6.9047082721344688E-2</v>
      </c>
      <c r="K477" s="287">
        <f t="shared" si="32"/>
        <v>1.8428036489770059</v>
      </c>
      <c r="L477" s="287">
        <v>2.6704778173675541E-2</v>
      </c>
      <c r="M477" s="287">
        <f t="shared" si="33"/>
        <v>1.8695084271506814</v>
      </c>
      <c r="N477" s="287">
        <f t="shared" si="34"/>
        <v>2.2434101125808175</v>
      </c>
    </row>
    <row r="478" spans="1:14" ht="18" customHeight="1" x14ac:dyDescent="0.35">
      <c r="A478" s="284">
        <f t="shared" si="35"/>
        <v>97</v>
      </c>
      <c r="B478" s="284">
        <f>1+B477</f>
        <v>3</v>
      </c>
      <c r="C478" s="285" t="s">
        <v>207</v>
      </c>
      <c r="D478" s="286">
        <f>сходові!N477</f>
        <v>1.4296274462208989</v>
      </c>
      <c r="E478" s="286">
        <f>прибудинкова!M477</f>
        <v>0.53060471635704576</v>
      </c>
      <c r="F478" s="286">
        <f>'слюсарі х.в.'!P477+'слюсарі кан'!P477+зварювальник!L477+аварійки!J477</f>
        <v>0.22178381132556738</v>
      </c>
      <c r="G478" s="286">
        <f>'дератизація '!I477</f>
        <v>6.8985047575894883E-3</v>
      </c>
      <c r="H478" s="286">
        <f>SUM(димовенти!Q477)</f>
        <v>8.8505324417331624E-2</v>
      </c>
      <c r="I478" s="286">
        <f>'під зими'!L477+майстерні!L477+покрівлі!N477+маляри!L477</f>
        <v>0.34089433903607491</v>
      </c>
      <c r="J478" s="286">
        <f>електрики!P477</f>
        <v>4.0740018635262915E-2</v>
      </c>
      <c r="K478" s="287">
        <f t="shared" si="32"/>
        <v>2.6590541607497711</v>
      </c>
      <c r="L478" s="287">
        <v>2.8872577403739236E-2</v>
      </c>
      <c r="M478" s="287">
        <f t="shared" si="33"/>
        <v>2.6879267381535104</v>
      </c>
      <c r="N478" s="287">
        <f t="shared" si="34"/>
        <v>3.2255120857842123</v>
      </c>
    </row>
    <row r="479" spans="1:14" ht="18" customHeight="1" x14ac:dyDescent="0.35">
      <c r="A479" s="284">
        <f t="shared" si="35"/>
        <v>98</v>
      </c>
      <c r="B479" s="284">
        <v>4</v>
      </c>
      <c r="C479" s="285" t="s">
        <v>208</v>
      </c>
      <c r="D479" s="286">
        <f>сходові!N478</f>
        <v>1.6329086680344282</v>
      </c>
      <c r="E479" s="286">
        <f>прибудинкова!M478</f>
        <v>0.67443711346875401</v>
      </c>
      <c r="F479" s="286">
        <f>'слюсарі х.в.'!P478+'слюсарі кан'!P478+зварювальник!L478+аварійки!J478</f>
        <v>0.28057158831894596</v>
      </c>
      <c r="G479" s="286">
        <f>'дератизація '!I478</f>
        <v>5.7348945529822745E-3</v>
      </c>
      <c r="H479" s="286">
        <f>SUM(димовенти!Q478)</f>
        <v>5.4257943028553433E-2</v>
      </c>
      <c r="I479" s="286">
        <f>'під зими'!L478+майстерні!L478+покрівлі!N478+маляри!L478</f>
        <v>0.33642872196093304</v>
      </c>
      <c r="J479" s="286">
        <f>електрики!P478</f>
        <v>6.9799369487404769E-2</v>
      </c>
      <c r="K479" s="287">
        <f t="shared" si="32"/>
        <v>3.0541382988520018</v>
      </c>
      <c r="L479" s="287">
        <v>2.7097967337752906E-2</v>
      </c>
      <c r="M479" s="287">
        <f t="shared" si="33"/>
        <v>3.0812362661897548</v>
      </c>
      <c r="N479" s="287">
        <f t="shared" si="34"/>
        <v>3.6974835194277054</v>
      </c>
    </row>
    <row r="480" spans="1:14" ht="18" customHeight="1" x14ac:dyDescent="0.35">
      <c r="A480" s="284">
        <f t="shared" si="35"/>
        <v>99</v>
      </c>
      <c r="B480" s="284">
        <v>3</v>
      </c>
      <c r="C480" s="285" t="s">
        <v>209</v>
      </c>
      <c r="D480" s="286">
        <f>сходові!N479</f>
        <v>0.98017638204707169</v>
      </c>
      <c r="E480" s="286">
        <f>прибудинкова!M479</f>
        <v>0.62069815569487974</v>
      </c>
      <c r="F480" s="286">
        <f>'слюсарі х.в.'!P479+'слюсарі кан'!P479+зварювальник!L479+аварійки!J479</f>
        <v>0.21539361324603401</v>
      </c>
      <c r="G480" s="286">
        <f>'дератизація '!I479</f>
        <v>5.127630989699955E-3</v>
      </c>
      <c r="H480" s="286">
        <f>SUM(димовенти!Q479)</f>
        <v>5.3108991634584504E-2</v>
      </c>
      <c r="I480" s="286">
        <f>'під зими'!L479+майстерні!L479+покрівлі!N479+маляри!L479</f>
        <v>0.31015736938709654</v>
      </c>
      <c r="J480" s="286">
        <f>електрики!P479</f>
        <v>3.7581283648077439E-2</v>
      </c>
      <c r="K480" s="287">
        <f t="shared" si="32"/>
        <v>2.2222434266474442</v>
      </c>
      <c r="L480" s="287">
        <v>2.9034535434209401E-2</v>
      </c>
      <c r="M480" s="287">
        <f t="shared" si="33"/>
        <v>2.2512779620816534</v>
      </c>
      <c r="N480" s="287">
        <f t="shared" si="34"/>
        <v>2.7015335544979839</v>
      </c>
    </row>
    <row r="481" spans="1:14" ht="18" customHeight="1" x14ac:dyDescent="0.35">
      <c r="A481" s="284">
        <f t="shared" si="35"/>
        <v>100</v>
      </c>
      <c r="B481" s="284">
        <v>5</v>
      </c>
      <c r="C481" s="285" t="s">
        <v>2859</v>
      </c>
      <c r="D481" s="286">
        <f>сходові!N480</f>
        <v>0.99691521080638557</v>
      </c>
      <c r="E481" s="286">
        <f>прибудинкова!M480</f>
        <v>0.93868638326647558</v>
      </c>
      <c r="F481" s="286">
        <f>'слюсарі х.в.'!P480+'слюсарі кан'!P480+зварювальник!L480+аварійки!J480</f>
        <v>0.26445227518776326</v>
      </c>
      <c r="G481" s="286">
        <f>'дератизація '!I480</f>
        <v>2.69054441260745E-3</v>
      </c>
      <c r="H481" s="286">
        <f>SUM(димовенти!Q480)</f>
        <v>8.3056270719596023E-2</v>
      </c>
      <c r="I481" s="286">
        <f>'під зими'!L480+майстерні!L480+покрівлі!N480+маляри!L480</f>
        <v>0.2771389623147526</v>
      </c>
      <c r="J481" s="286">
        <f>електрики!P480</f>
        <v>6.1831441463398452E-2</v>
      </c>
      <c r="K481" s="287">
        <f t="shared" si="32"/>
        <v>2.6247710881709789</v>
      </c>
      <c r="L481" s="287">
        <v>0.02</v>
      </c>
      <c r="M481" s="287">
        <f t="shared" si="33"/>
        <v>2.6447710881709789</v>
      </c>
      <c r="N481" s="287">
        <f t="shared" si="34"/>
        <v>3.1737253058051746</v>
      </c>
    </row>
    <row r="482" spans="1:14" ht="18" customHeight="1" x14ac:dyDescent="0.35">
      <c r="A482" s="284">
        <f t="shared" si="35"/>
        <v>101</v>
      </c>
      <c r="B482" s="284">
        <v>2</v>
      </c>
      <c r="C482" s="285" t="s">
        <v>210</v>
      </c>
      <c r="D482" s="286">
        <f>сходові!N481</f>
        <v>0</v>
      </c>
      <c r="E482" s="286">
        <f>прибудинкова!M481</f>
        <v>1.6863914357366772</v>
      </c>
      <c r="F482" s="286">
        <f>'слюсарі х.в.'!P481+'слюсарі кан'!P481+зварювальник!L481+аварійки!J481</f>
        <v>0.23328252037973321</v>
      </c>
      <c r="G482" s="286">
        <f>'дератизація '!I481</f>
        <v>6.5277521666974002E-3</v>
      </c>
      <c r="H482" s="286">
        <f>SUM(димовенти!Q481)</f>
        <v>7.2053613952906395E-2</v>
      </c>
      <c r="I482" s="286">
        <f>'під зими'!L481+майстерні!L481+покрівлі!N481+маляри!L481</f>
        <v>0.32839693588183566</v>
      </c>
      <c r="J482" s="286">
        <f>електрики!P481</f>
        <v>4.6216608635786596E-2</v>
      </c>
      <c r="K482" s="287">
        <f t="shared" si="32"/>
        <v>2.3728688667536364</v>
      </c>
      <c r="L482" s="287">
        <v>2.6102818626555266E-2</v>
      </c>
      <c r="M482" s="287">
        <f t="shared" si="33"/>
        <v>2.3989716853801917</v>
      </c>
      <c r="N482" s="287">
        <f t="shared" si="34"/>
        <v>2.8787660224562299</v>
      </c>
    </row>
    <row r="483" spans="1:14" ht="18" customHeight="1" x14ac:dyDescent="0.35">
      <c r="A483" s="284">
        <f t="shared" si="35"/>
        <v>102</v>
      </c>
      <c r="B483" s="284">
        <v>3</v>
      </c>
      <c r="C483" s="285" t="s">
        <v>199</v>
      </c>
      <c r="D483" s="286">
        <f>сходові!N482</f>
        <v>1.3683017049354418</v>
      </c>
      <c r="E483" s="286">
        <f>прибудинкова!M482</f>
        <v>0.731906589611096</v>
      </c>
      <c r="F483" s="286">
        <f>'слюсарі х.в.'!P482+'слюсарі кан'!P482+зварювальник!L482+аварійки!J482</f>
        <v>0.248197037902645</v>
      </c>
      <c r="G483" s="286">
        <f>'дератизація '!I482</f>
        <v>2.1518901278215936E-3</v>
      </c>
      <c r="H483" s="286">
        <f>SUM(димовенти!Q482)</f>
        <v>5.5920780853356361E-2</v>
      </c>
      <c r="I483" s="286">
        <f>'під зими'!L482+майстерні!L482+покрівлі!N482+маляри!L482</f>
        <v>0.28057340458394586</v>
      </c>
      <c r="J483" s="286">
        <f>електрики!P482</f>
        <v>5.3796324852231604E-2</v>
      </c>
      <c r="K483" s="287">
        <f t="shared" si="32"/>
        <v>2.7408477328665377</v>
      </c>
      <c r="L483" s="287">
        <v>2.6591351903149971E-2</v>
      </c>
      <c r="M483" s="287">
        <f t="shared" si="33"/>
        <v>2.7674390847696877</v>
      </c>
      <c r="N483" s="287">
        <f t="shared" si="34"/>
        <v>3.3209269017236251</v>
      </c>
    </row>
    <row r="484" spans="1:14" ht="18" customHeight="1" x14ac:dyDescent="0.35">
      <c r="A484" s="284">
        <f t="shared" si="35"/>
        <v>103</v>
      </c>
      <c r="B484" s="284">
        <v>3</v>
      </c>
      <c r="C484" s="285" t="s">
        <v>212</v>
      </c>
      <c r="D484" s="286">
        <f>сходові!N483</f>
        <v>1.2556833479156582</v>
      </c>
      <c r="E484" s="286">
        <f>прибудинкова!M483</f>
        <v>0.42825715533732944</v>
      </c>
      <c r="F484" s="286">
        <f>'слюсарі х.в.'!P483+'слюсарі кан'!P483+зварювальник!L483+аварійки!J483</f>
        <v>0.24143758970117279</v>
      </c>
      <c r="G484" s="286">
        <f>'дератизація '!I483</f>
        <v>6.1121030480806009E-3</v>
      </c>
      <c r="H484" s="286">
        <f>SUM(димовенти!Q483)</f>
        <v>7.2213088383759602E-2</v>
      </c>
      <c r="I484" s="286">
        <f>'під зими'!L483+майстерні!L483+покрівлі!N483+маляри!L483</f>
        <v>0.35900467813058035</v>
      </c>
      <c r="J484" s="286">
        <f>електрики!P483</f>
        <v>5.0311672291380075E-2</v>
      </c>
      <c r="K484" s="287">
        <f t="shared" si="32"/>
        <v>2.4130196348079607</v>
      </c>
      <c r="L484" s="287">
        <v>2.6784264638781925E-2</v>
      </c>
      <c r="M484" s="287">
        <f t="shared" si="33"/>
        <v>2.4398038994467428</v>
      </c>
      <c r="N484" s="287">
        <f t="shared" si="34"/>
        <v>2.9277646793360912</v>
      </c>
    </row>
    <row r="485" spans="1:14" ht="18" customHeight="1" x14ac:dyDescent="0.35">
      <c r="A485" s="284">
        <f t="shared" si="35"/>
        <v>104</v>
      </c>
      <c r="B485" s="284">
        <v>3</v>
      </c>
      <c r="C485" s="285" t="s">
        <v>213</v>
      </c>
      <c r="D485" s="286">
        <f>сходові!N484</f>
        <v>1.2046971072990245</v>
      </c>
      <c r="E485" s="286">
        <f>прибудинкова!M484</f>
        <v>0.92479282946518659</v>
      </c>
      <c r="F485" s="286">
        <f>'слюсарі х.в.'!P484+'слюсарі кан'!P484+зварювальник!L484+аварійки!J484</f>
        <v>0.21278519035923327</v>
      </c>
      <c r="G485" s="286">
        <f>'дератизація '!I484</f>
        <v>6.8718466195761855E-3</v>
      </c>
      <c r="H485" s="286">
        <f>SUM(димовенти!Q484)</f>
        <v>4.0248735392403444E-2</v>
      </c>
      <c r="I485" s="286">
        <f>'під зими'!L484+майстерні!L484+покрівлі!N484+маляри!L484</f>
        <v>0.31859569126937048</v>
      </c>
      <c r="J485" s="286">
        <f>електрики!P484</f>
        <v>3.6291915692442077E-2</v>
      </c>
      <c r="K485" s="287">
        <f t="shared" si="32"/>
        <v>2.7442833160972362</v>
      </c>
      <c r="L485" s="287">
        <v>0.03</v>
      </c>
      <c r="M485" s="287">
        <f t="shared" si="33"/>
        <v>2.774283316097236</v>
      </c>
      <c r="N485" s="287">
        <f t="shared" si="34"/>
        <v>3.3291399793166829</v>
      </c>
    </row>
    <row r="486" spans="1:14" ht="18" customHeight="1" x14ac:dyDescent="0.35">
      <c r="A486" s="284">
        <f t="shared" si="35"/>
        <v>105</v>
      </c>
      <c r="B486" s="284">
        <v>3</v>
      </c>
      <c r="C486" s="285" t="s">
        <v>214</v>
      </c>
      <c r="D486" s="286">
        <f>сходові!N485</f>
        <v>1.1493494678290632</v>
      </c>
      <c r="E486" s="286">
        <f>прибудинкова!M485</f>
        <v>0.74979408499550748</v>
      </c>
      <c r="F486" s="286">
        <f>'слюсарі х.в.'!P485+'слюсарі кан'!P485+зварювальник!L485+аварійки!J485</f>
        <v>0.24396041386964612</v>
      </c>
      <c r="G486" s="286">
        <f>'дератизація '!I485</f>
        <v>6.7115902964959562E-3</v>
      </c>
      <c r="H486" s="286">
        <f>SUM(димовенти!Q485)</f>
        <v>5.2158964296280148E-2</v>
      </c>
      <c r="I486" s="286">
        <f>'під зими'!L485+майстерні!L485+покрівлі!N485+маляри!L485</f>
        <v>0.33557202200513592</v>
      </c>
      <c r="J486" s="286">
        <f>електрики!P485</f>
        <v>5.150008213532449E-2</v>
      </c>
      <c r="K486" s="287">
        <f t="shared" si="32"/>
        <v>2.5890466254274531</v>
      </c>
      <c r="L486" s="287">
        <v>2.9571485479505222E-2</v>
      </c>
      <c r="M486" s="287">
        <f t="shared" si="33"/>
        <v>2.6186181109069584</v>
      </c>
      <c r="N486" s="287">
        <f t="shared" si="34"/>
        <v>3.1423417330883501</v>
      </c>
    </row>
    <row r="487" spans="1:14" ht="18" customHeight="1" x14ac:dyDescent="0.35">
      <c r="A487" s="284">
        <f t="shared" si="35"/>
        <v>106</v>
      </c>
      <c r="B487" s="284">
        <v>3</v>
      </c>
      <c r="C487" s="285" t="s">
        <v>215</v>
      </c>
      <c r="D487" s="286">
        <f>сходові!N486</f>
        <v>0.74250300603090846</v>
      </c>
      <c r="E487" s="286">
        <f>прибудинкова!M486</f>
        <v>0.93654397678100276</v>
      </c>
      <c r="F487" s="286">
        <f>'слюсарі х.в.'!P486+'слюсарі кан'!P486+зварювальник!L486+аварійки!J486</f>
        <v>0.24495220026751147</v>
      </c>
      <c r="G487" s="286">
        <f>'дератизація '!I486</f>
        <v>1.3842348284960422E-2</v>
      </c>
      <c r="H487" s="286">
        <f>SUM(димовенти!Q486)</f>
        <v>7.4572273093037184E-2</v>
      </c>
      <c r="I487" s="286">
        <f>'під зими'!L486+майстерні!L486+покрівлі!N486+маляри!L486</f>
        <v>0.27321337581345345</v>
      </c>
      <c r="J487" s="286">
        <f>електрики!P486</f>
        <v>5.2192371103339207E-2</v>
      </c>
      <c r="K487" s="287">
        <f t="shared" si="32"/>
        <v>2.337819551374213</v>
      </c>
      <c r="L487" s="287">
        <v>2.9663635859394619E-2</v>
      </c>
      <c r="M487" s="287">
        <f t="shared" si="33"/>
        <v>2.3674831872336077</v>
      </c>
      <c r="N487" s="287">
        <f t="shared" si="34"/>
        <v>2.8409798246803293</v>
      </c>
    </row>
    <row r="488" spans="1:14" ht="18" customHeight="1" x14ac:dyDescent="0.35">
      <c r="A488" s="284">
        <f t="shared" si="35"/>
        <v>107</v>
      </c>
      <c r="B488" s="284">
        <v>3</v>
      </c>
      <c r="C488" s="285" t="s">
        <v>216</v>
      </c>
      <c r="D488" s="286">
        <f>сходові!N487</f>
        <v>1.7099196005051436</v>
      </c>
      <c r="E488" s="286">
        <f>прибудинкова!M487</f>
        <v>0.62440424847290632</v>
      </c>
      <c r="F488" s="286">
        <f>'слюсарі х.в.'!P487+'слюсарі кан'!P487+зварювальник!L487+аварійки!J487</f>
        <v>0.2683958895250228</v>
      </c>
      <c r="G488" s="286">
        <f>'дератизація '!I487</f>
        <v>8.4532019704433494E-3</v>
      </c>
      <c r="H488" s="286">
        <f>SUM(димовенти!Q487)</f>
        <v>7.7643347365425025E-2</v>
      </c>
      <c r="I488" s="286">
        <f>'під зими'!L487+майстерні!L487+покрівлі!N487+маляри!L487</f>
        <v>0.2988731626047888</v>
      </c>
      <c r="J488" s="286">
        <f>електрики!P487</f>
        <v>6.3337713302008047E-2</v>
      </c>
      <c r="K488" s="287">
        <f t="shared" si="32"/>
        <v>3.0510271637457378</v>
      </c>
      <c r="L488" s="287">
        <v>2.6787006772089315E-2</v>
      </c>
      <c r="M488" s="287">
        <f t="shared" si="33"/>
        <v>3.077814170517827</v>
      </c>
      <c r="N488" s="287">
        <f t="shared" si="34"/>
        <v>3.6933770046213921</v>
      </c>
    </row>
    <row r="489" spans="1:14" ht="18" customHeight="1" x14ac:dyDescent="0.35">
      <c r="A489" s="284">
        <f t="shared" si="35"/>
        <v>108</v>
      </c>
      <c r="B489" s="284">
        <v>3</v>
      </c>
      <c r="C489" s="285" t="s">
        <v>217</v>
      </c>
      <c r="D489" s="286">
        <f>сходові!N488</f>
        <v>0.89206478174603177</v>
      </c>
      <c r="E489" s="286">
        <f>прибудинкова!M488</f>
        <v>1.2015145008865247</v>
      </c>
      <c r="F489" s="286">
        <f>'слюсарі х.в.'!P488+'слюсарі кан'!P488+зварювальник!L488+аварійки!J488</f>
        <v>0.25546999868239445</v>
      </c>
      <c r="G489" s="286">
        <f>'дератизація '!I488</f>
        <v>1.2606382978723404E-2</v>
      </c>
      <c r="H489" s="286">
        <f>SUM(димовенти!Q488)</f>
        <v>0.10964430390773754</v>
      </c>
      <c r="I489" s="286">
        <f>'під зими'!L488+майстерні!L488+покрівлі!N488+маляри!L488</f>
        <v>0.2954050537347841</v>
      </c>
      <c r="J489" s="286">
        <f>електрики!P488</f>
        <v>5.7391417741292715E-2</v>
      </c>
      <c r="K489" s="287">
        <f t="shared" si="32"/>
        <v>2.8240964396774886</v>
      </c>
      <c r="L489" s="287">
        <v>2.9842973769776217E-2</v>
      </c>
      <c r="M489" s="287">
        <f t="shared" si="33"/>
        <v>2.8539394134472649</v>
      </c>
      <c r="N489" s="287">
        <f t="shared" si="34"/>
        <v>3.4247272961367177</v>
      </c>
    </row>
    <row r="490" spans="1:14" ht="18" customHeight="1" x14ac:dyDescent="0.35">
      <c r="A490" s="284">
        <f t="shared" si="35"/>
        <v>109</v>
      </c>
      <c r="B490" s="284">
        <v>3</v>
      </c>
      <c r="C490" s="285" t="s">
        <v>218</v>
      </c>
      <c r="D490" s="286">
        <f>сходові!N489</f>
        <v>1.1066735503141414</v>
      </c>
      <c r="E490" s="286">
        <f>прибудинкова!M489</f>
        <v>0.77097571928628239</v>
      </c>
      <c r="F490" s="286">
        <f>'слюсарі х.в.'!P489+'слюсарі кан'!P489+зварювальник!L489+аварійки!J489</f>
        <v>0.24686235390621847</v>
      </c>
      <c r="G490" s="286">
        <f>'дератизація '!I489</f>
        <v>7.722468462325262E-3</v>
      </c>
      <c r="H490" s="286">
        <f>SUM(димовенти!Q489)</f>
        <v>7.5925467171737412E-2</v>
      </c>
      <c r="I490" s="286">
        <f>'під зими'!L489+майстерні!L489+покрівлі!N489+маляри!L489</f>
        <v>0.33287364564389144</v>
      </c>
      <c r="J490" s="286">
        <f>електрики!P489</f>
        <v>5.2881014753100482E-2</v>
      </c>
      <c r="K490" s="287">
        <f t="shared" si="32"/>
        <v>2.5939142195376967</v>
      </c>
      <c r="L490" s="287">
        <v>0.03</v>
      </c>
      <c r="M490" s="287">
        <f t="shared" si="33"/>
        <v>2.6239142195376965</v>
      </c>
      <c r="N490" s="287">
        <f t="shared" si="34"/>
        <v>3.1486970634452356</v>
      </c>
    </row>
    <row r="491" spans="1:14" ht="18" customHeight="1" x14ac:dyDescent="0.35">
      <c r="A491" s="284">
        <f t="shared" si="35"/>
        <v>110</v>
      </c>
      <c r="B491" s="284">
        <v>3</v>
      </c>
      <c r="C491" s="285" t="s">
        <v>219</v>
      </c>
      <c r="D491" s="286">
        <f>сходові!N490</f>
        <v>1.3391656558551022</v>
      </c>
      <c r="E491" s="286">
        <f>прибудинкова!M490</f>
        <v>0.59790273076923084</v>
      </c>
      <c r="F491" s="286">
        <f>'слюсарі х.в.'!P490+'слюсарі кан'!P490+зварювальник!L490+аварійки!J490</f>
        <v>0.22651347124373503</v>
      </c>
      <c r="G491" s="286">
        <f>'дератизація '!I490</f>
        <v>6.8571998935320734E-3</v>
      </c>
      <c r="H491" s="286">
        <f>SUM(димовенти!Q490)</f>
        <v>7.4660579539587976E-2</v>
      </c>
      <c r="I491" s="286">
        <f>'під зими'!L490+майстерні!L490+покрівлі!N490+маляри!L490</f>
        <v>0.34296279035442079</v>
      </c>
      <c r="J491" s="286">
        <f>електрики!P490</f>
        <v>4.3077933997989211E-2</v>
      </c>
      <c r="K491" s="287">
        <f t="shared" si="32"/>
        <v>2.631140361653598</v>
      </c>
      <c r="L491" s="287">
        <v>2.6963179733627135E-2</v>
      </c>
      <c r="M491" s="287">
        <f t="shared" si="33"/>
        <v>2.6581035413872249</v>
      </c>
      <c r="N491" s="287">
        <f t="shared" si="34"/>
        <v>3.1897242496646698</v>
      </c>
    </row>
    <row r="492" spans="1:14" ht="18" customHeight="1" x14ac:dyDescent="0.35">
      <c r="A492" s="284">
        <f t="shared" si="35"/>
        <v>111</v>
      </c>
      <c r="B492" s="284">
        <v>3</v>
      </c>
      <c r="C492" s="285" t="s">
        <v>220</v>
      </c>
      <c r="D492" s="286">
        <f>сходові!N491</f>
        <v>1.2152186777420326</v>
      </c>
      <c r="E492" s="286">
        <f>прибудинкова!M491</f>
        <v>0.72172641027445461</v>
      </c>
      <c r="F492" s="286">
        <f>'слюсарі х.в.'!P491+'слюсарі кан'!P491+зварювальник!L491+аварійки!J491</f>
        <v>0.28017244915492695</v>
      </c>
      <c r="G492" s="286">
        <f>'дератизація '!I491</f>
        <v>7.5079169598874038E-3</v>
      </c>
      <c r="H492" s="286">
        <f>SUM(димовенти!Q491)</f>
        <v>9.4553384911851085E-2</v>
      </c>
      <c r="I492" s="286">
        <f>'під зими'!L491+майстерні!L491+покрівлі!N491+маляри!L491</f>
        <v>0.37782535907129272</v>
      </c>
      <c r="J492" s="286">
        <f>електрики!P491</f>
        <v>6.9602071246184241E-2</v>
      </c>
      <c r="K492" s="287">
        <f t="shared" si="32"/>
        <v>2.7666062693606297</v>
      </c>
      <c r="L492" s="287">
        <v>3.009540955859534E-2</v>
      </c>
      <c r="M492" s="287">
        <f t="shared" si="33"/>
        <v>2.7967016789192249</v>
      </c>
      <c r="N492" s="287">
        <f t="shared" si="34"/>
        <v>3.3560420147030698</v>
      </c>
    </row>
    <row r="493" spans="1:14" ht="18" customHeight="1" x14ac:dyDescent="0.35">
      <c r="A493" s="284">
        <f t="shared" si="35"/>
        <v>112</v>
      </c>
      <c r="B493" s="284">
        <v>4</v>
      </c>
      <c r="C493" s="285" t="s">
        <v>221</v>
      </c>
      <c r="D493" s="286">
        <f>сходові!N492</f>
        <v>1.1569579356886539</v>
      </c>
      <c r="E493" s="286">
        <f>прибудинкова!M492</f>
        <v>0.65576598125440444</v>
      </c>
      <c r="F493" s="286">
        <f>'слюсарі х.в.'!P492+'слюсарі кан'!P492+зварювальник!L492+аварійки!J492</f>
        <v>0.24191495812448341</v>
      </c>
      <c r="G493" s="286">
        <f>'дератизація '!I492</f>
        <v>4.429175475687103E-3</v>
      </c>
      <c r="H493" s="286">
        <f>SUM(димовенти!Q492)</f>
        <v>7.9726015721301016E-2</v>
      </c>
      <c r="I493" s="286">
        <f>'під зими'!L492+майстерні!L492+покрівлі!N492+маляри!L492</f>
        <v>0.28847542564397388</v>
      </c>
      <c r="J493" s="286">
        <f>електрики!P492</f>
        <v>5.0532562929598443E-2</v>
      </c>
      <c r="K493" s="287">
        <f t="shared" si="32"/>
        <v>2.4778020548381021</v>
      </c>
      <c r="L493" s="287">
        <v>3.0127537467543614E-2</v>
      </c>
      <c r="M493" s="287">
        <f t="shared" si="33"/>
        <v>2.5079295923056457</v>
      </c>
      <c r="N493" s="287">
        <f t="shared" si="34"/>
        <v>3.0095155107667746</v>
      </c>
    </row>
    <row r="494" spans="1:14" ht="18" customHeight="1" x14ac:dyDescent="0.35">
      <c r="A494" s="284">
        <f t="shared" si="35"/>
        <v>113</v>
      </c>
      <c r="B494" s="284">
        <v>3</v>
      </c>
      <c r="C494" s="285" t="s">
        <v>222</v>
      </c>
      <c r="D494" s="286">
        <f>сходові!N493</f>
        <v>0.91580296414311302</v>
      </c>
      <c r="E494" s="286">
        <f>прибудинкова!M493</f>
        <v>0.54145343604571117</v>
      </c>
      <c r="F494" s="286">
        <f>'слюсарі х.в.'!P493+'слюсарі кан'!P493+зварювальник!L493+аварійки!J493</f>
        <v>0.24956061307512328</v>
      </c>
      <c r="G494" s="286">
        <f>'дератизація '!I493</f>
        <v>1.9929781082197442E-3</v>
      </c>
      <c r="H494" s="286">
        <f>SUM(димовенти!Q493)</f>
        <v>7.9265357670165487E-2</v>
      </c>
      <c r="I494" s="286">
        <f>'під зими'!L493+майстерні!L493+покрівлі!N493+маляри!L493</f>
        <v>0.33430056816044246</v>
      </c>
      <c r="J494" s="286">
        <f>електрики!P493</f>
        <v>5.4470352879431534E-2</v>
      </c>
      <c r="K494" s="287">
        <f t="shared" si="32"/>
        <v>2.1768462700822067</v>
      </c>
      <c r="L494" s="287">
        <v>2.7130818754437944E-2</v>
      </c>
      <c r="M494" s="287">
        <f t="shared" si="33"/>
        <v>2.2039770888366448</v>
      </c>
      <c r="N494" s="287">
        <f t="shared" si="34"/>
        <v>2.6447725066039736</v>
      </c>
    </row>
    <row r="495" spans="1:14" ht="18" customHeight="1" x14ac:dyDescent="0.35">
      <c r="A495" s="284">
        <f t="shared" si="35"/>
        <v>114</v>
      </c>
      <c r="B495" s="284">
        <v>3</v>
      </c>
      <c r="C495" s="285" t="s">
        <v>2860</v>
      </c>
      <c r="D495" s="286">
        <f>сходові!N494</f>
        <v>1.1509555799006719</v>
      </c>
      <c r="E495" s="286">
        <f>прибудинкова!M494</f>
        <v>1.1899499386503067</v>
      </c>
      <c r="F495" s="286">
        <f>'слюсарі х.в.'!P494+'слюсарі кан'!P494+зварювальник!L494+аварійки!J494</f>
        <v>0.22864018435669348</v>
      </c>
      <c r="G495" s="286">
        <f>'дератизація '!I494</f>
        <v>1.0674846625766871E-2</v>
      </c>
      <c r="H495" s="286">
        <f>SUM(димовенти!Q494)</f>
        <v>6.2788163748882825E-2</v>
      </c>
      <c r="I495" s="286">
        <f>'під зими'!L494+майстерні!L494+покрівлі!N494+маляри!L494</f>
        <v>0.34316679002619299</v>
      </c>
      <c r="J495" s="286">
        <f>електрики!P494</f>
        <v>4.4129188283693374E-2</v>
      </c>
      <c r="K495" s="287">
        <f t="shared" si="32"/>
        <v>3.0303046915922076</v>
      </c>
      <c r="L495" s="287">
        <v>2.726091945231485E-2</v>
      </c>
      <c r="M495" s="287">
        <f t="shared" si="33"/>
        <v>3.0575656110445224</v>
      </c>
      <c r="N495" s="287">
        <f t="shared" si="34"/>
        <v>3.6690787332534267</v>
      </c>
    </row>
    <row r="496" spans="1:14" ht="18" customHeight="1" x14ac:dyDescent="0.35">
      <c r="A496" s="284">
        <f t="shared" si="35"/>
        <v>115</v>
      </c>
      <c r="B496" s="284">
        <v>3</v>
      </c>
      <c r="C496" s="285" t="s">
        <v>223</v>
      </c>
      <c r="D496" s="286">
        <f>сходові!N495</f>
        <v>1.5197714341689961</v>
      </c>
      <c r="E496" s="286">
        <f>прибудинкова!M495</f>
        <v>0.61780655847110588</v>
      </c>
      <c r="F496" s="286">
        <f>'слюсарі х.в.'!P495+'слюсарі кан'!P495+зварювальник!L495+аварійки!J495</f>
        <v>0.27179468110003402</v>
      </c>
      <c r="G496" s="286">
        <f>'дератизація '!I495</f>
        <v>5.6309722432883362E-3</v>
      </c>
      <c r="H496" s="286">
        <f>SUM(димовенти!Q495)</f>
        <v>7.8993895009455348E-2</v>
      </c>
      <c r="I496" s="286">
        <f>'під зими'!L495+майстерні!L495+покрівлі!N495+маляри!L495</f>
        <v>0.33855941082522567</v>
      </c>
      <c r="J496" s="286">
        <f>електрики!P495</f>
        <v>6.5460861734342679E-2</v>
      </c>
      <c r="K496" s="287">
        <f t="shared" si="32"/>
        <v>2.8980178135524484</v>
      </c>
      <c r="L496" s="287">
        <v>3.0455644579549957E-2</v>
      </c>
      <c r="M496" s="287">
        <f t="shared" si="33"/>
        <v>2.9284734581319984</v>
      </c>
      <c r="N496" s="287">
        <f t="shared" si="34"/>
        <v>3.5141681497583979</v>
      </c>
    </row>
    <row r="497" spans="1:14" ht="18" customHeight="1" x14ac:dyDescent="0.35">
      <c r="A497" s="284">
        <f t="shared" si="35"/>
        <v>116</v>
      </c>
      <c r="B497" s="284">
        <v>5</v>
      </c>
      <c r="C497" s="285" t="s">
        <v>224</v>
      </c>
      <c r="D497" s="286">
        <f>сходові!N496</f>
        <v>1.3683082856053177</v>
      </c>
      <c r="E497" s="286">
        <f>прибудинкова!M496</f>
        <v>0.33821263633867277</v>
      </c>
      <c r="F497" s="286">
        <f>'слюсарі х.в.'!P496+'слюсарі кан'!P496+'слюсарі ц.о.'!P207+зварювальник!L496+аварійки!J496</f>
        <v>0.52398042421379698</v>
      </c>
      <c r="G497" s="286">
        <f>'дератизація '!I496</f>
        <v>3.6247139588100681E-3</v>
      </c>
      <c r="H497" s="286">
        <f>SUM(димовенти!Q496)</f>
        <v>3.7631720195458851E-2</v>
      </c>
      <c r="I497" s="286">
        <f>'під зими'!L496+майстерні!L496+покрівлі!N496+маляри!L496</f>
        <v>0.30831025647074684</v>
      </c>
      <c r="J497" s="286">
        <f>електрики!P496</f>
        <v>5.2672275992618915E-2</v>
      </c>
      <c r="K497" s="287">
        <f t="shared" si="32"/>
        <v>2.6327403127754225</v>
      </c>
      <c r="L497" s="287">
        <v>3.0419076157097213E-2</v>
      </c>
      <c r="M497" s="287">
        <f t="shared" si="33"/>
        <v>2.6631593889325198</v>
      </c>
      <c r="N497" s="287">
        <f t="shared" si="34"/>
        <v>3.1957912667190236</v>
      </c>
    </row>
    <row r="498" spans="1:14" ht="18" customHeight="1" x14ac:dyDescent="0.35">
      <c r="A498" s="284">
        <f t="shared" si="35"/>
        <v>117</v>
      </c>
      <c r="B498" s="284">
        <v>3</v>
      </c>
      <c r="C498" s="285" t="s">
        <v>225</v>
      </c>
      <c r="D498" s="286">
        <f>сходові!N497</f>
        <v>0.63949241969256743</v>
      </c>
      <c r="E498" s="286">
        <f>прибудинкова!M497</f>
        <v>0.48911003205128212</v>
      </c>
      <c r="F498" s="286">
        <f>'слюсарі х.в.'!P497+'слюсарі кан'!P497+зварювальник!L497+аварійки!J497</f>
        <v>0.22167193161507268</v>
      </c>
      <c r="G498" s="286">
        <f>'дератизація '!I497</f>
        <v>4.5425622171945696E-3</v>
      </c>
      <c r="H498" s="286">
        <f>SUM(димовенти!Q497)</f>
        <v>3.8585165012434794E-2</v>
      </c>
      <c r="I498" s="286">
        <f>'під зими'!L497+майстерні!L497+покрівлі!N497+маляри!L497</f>
        <v>0.28532696778217109</v>
      </c>
      <c r="J498" s="286">
        <f>електрики!P497</f>
        <v>4.026075219722107E-2</v>
      </c>
      <c r="K498" s="287">
        <f t="shared" si="32"/>
        <v>1.7189898305679436</v>
      </c>
      <c r="L498" s="287">
        <v>0.03</v>
      </c>
      <c r="M498" s="287">
        <f t="shared" si="33"/>
        <v>1.7489898305679437</v>
      </c>
      <c r="N498" s="287">
        <f t="shared" si="34"/>
        <v>2.0987877966815325</v>
      </c>
    </row>
    <row r="499" spans="1:14" ht="18" customHeight="1" x14ac:dyDescent="0.35">
      <c r="A499" s="284">
        <f t="shared" si="35"/>
        <v>118</v>
      </c>
      <c r="B499" s="284">
        <v>3</v>
      </c>
      <c r="C499" s="285" t="s">
        <v>226</v>
      </c>
      <c r="D499" s="286">
        <f>сходові!N498</f>
        <v>0.98745203808958271</v>
      </c>
      <c r="E499" s="286">
        <f>прибудинкова!M498</f>
        <v>1.2669716389548691</v>
      </c>
      <c r="F499" s="286">
        <f>'слюсарі х.в.'!P498+'слюсарі кан'!P498+зварювальник!L498+аварійки!J498</f>
        <v>0.2581818554537802</v>
      </c>
      <c r="G499" s="286">
        <f>'дератизація '!I498</f>
        <v>2.3715855106888361E-3</v>
      </c>
      <c r="H499" s="286">
        <f>SUM(димовенти!Q498)</f>
        <v>4.7423437349214004E-2</v>
      </c>
      <c r="I499" s="286">
        <f>'під зими'!L498+майстерні!L498+покрівлі!N498+маляри!L498</f>
        <v>0.34818475373753094</v>
      </c>
      <c r="J499" s="286">
        <f>електрики!P498</f>
        <v>5.873191403849632E-2</v>
      </c>
      <c r="K499" s="287">
        <f t="shared" si="32"/>
        <v>2.969317223134162</v>
      </c>
      <c r="L499" s="287">
        <v>3.0627555640854884E-2</v>
      </c>
      <c r="M499" s="287">
        <f t="shared" si="33"/>
        <v>2.9999447787750171</v>
      </c>
      <c r="N499" s="287">
        <f t="shared" si="34"/>
        <v>3.5999337345300204</v>
      </c>
    </row>
    <row r="500" spans="1:14" ht="18" customHeight="1" x14ac:dyDescent="0.35">
      <c r="A500" s="284">
        <f t="shared" si="35"/>
        <v>119</v>
      </c>
      <c r="B500" s="284">
        <v>3</v>
      </c>
      <c r="C500" s="285" t="s">
        <v>227</v>
      </c>
      <c r="D500" s="286">
        <f>сходові!N499</f>
        <v>0.9669540613508355</v>
      </c>
      <c r="E500" s="286">
        <f>прибудинкова!M499</f>
        <v>0.74655400293255114</v>
      </c>
      <c r="F500" s="286">
        <f>'слюсарі х.в.'!P499+'слюсарі кан'!P499+зварювальник!L499+аварійки!J499</f>
        <v>0.25316228975895705</v>
      </c>
      <c r="G500" s="286">
        <f>'дератизація '!I499</f>
        <v>6.5395894428152499E-3</v>
      </c>
      <c r="H500" s="286">
        <f>SUM(димовенти!Q499)</f>
        <v>6.9289127564190686E-2</v>
      </c>
      <c r="I500" s="286">
        <f>'під зими'!L499+майстерні!L499+покрівлі!N499+маляри!L499</f>
        <v>0.32052221868948638</v>
      </c>
      <c r="J500" s="286">
        <f>електрики!P499</f>
        <v>5.6250695524864287E-2</v>
      </c>
      <c r="K500" s="287">
        <f t="shared" si="32"/>
        <v>2.4192719852637001</v>
      </c>
      <c r="L500" s="287">
        <v>2.851126142369537E-2</v>
      </c>
      <c r="M500" s="287">
        <f t="shared" si="33"/>
        <v>2.4477832466873957</v>
      </c>
      <c r="N500" s="287">
        <f t="shared" si="34"/>
        <v>2.9373398960248749</v>
      </c>
    </row>
    <row r="501" spans="1:14" ht="18" customHeight="1" x14ac:dyDescent="0.35">
      <c r="A501" s="284">
        <f t="shared" si="35"/>
        <v>120</v>
      </c>
      <c r="B501" s="284">
        <v>3</v>
      </c>
      <c r="C501" s="285" t="s">
        <v>228</v>
      </c>
      <c r="D501" s="286">
        <f>сходові!N500</f>
        <v>0.94461750471443084</v>
      </c>
      <c r="E501" s="286">
        <f>прибудинкова!M500</f>
        <v>0.80978104174950305</v>
      </c>
      <c r="F501" s="286">
        <f>'слюсарі х.в.'!P500+'слюсарі кан'!P500+зварювальник!L500+аварійки!J500</f>
        <v>0.23194138581112131</v>
      </c>
      <c r="G501" s="286">
        <f>'дератизація '!I500</f>
        <v>6.9840954274353866E-3</v>
      </c>
      <c r="H501" s="286">
        <f>SUM(димовенти!Q500)</f>
        <v>5.3388582509506018E-2</v>
      </c>
      <c r="I501" s="286">
        <f>'під зими'!L500+майстерні!L500+покрівлі!N500+маляри!L500</f>
        <v>0.34657762091969713</v>
      </c>
      <c r="J501" s="286">
        <f>електрики!P500</f>
        <v>4.5582180052975076E-2</v>
      </c>
      <c r="K501" s="287">
        <f t="shared" si="32"/>
        <v>2.4388724111846689</v>
      </c>
      <c r="L501" s="287">
        <v>3.0474211441302187E-2</v>
      </c>
      <c r="M501" s="287">
        <f t="shared" si="33"/>
        <v>2.469346622625971</v>
      </c>
      <c r="N501" s="287">
        <f t="shared" si="34"/>
        <v>2.963215947151165</v>
      </c>
    </row>
    <row r="502" spans="1:14" ht="18" customHeight="1" x14ac:dyDescent="0.35">
      <c r="A502" s="284">
        <f t="shared" si="35"/>
        <v>121</v>
      </c>
      <c r="B502" s="284">
        <v>3</v>
      </c>
      <c r="C502" s="285" t="s">
        <v>2861</v>
      </c>
      <c r="D502" s="286">
        <f>сходові!N501</f>
        <v>0.47500192305007599</v>
      </c>
      <c r="E502" s="286">
        <f>прибудинкова!M501</f>
        <v>1.3398492685429493</v>
      </c>
      <c r="F502" s="286">
        <f>'слюсарі х.в.'!P501+'слюсарі кан'!P501+зварювальник!L501+аварійки!J501</f>
        <v>0.26734932440017489</v>
      </c>
      <c r="G502" s="286">
        <f>'дератизація '!I501</f>
        <v>9.0919085312225149E-3</v>
      </c>
      <c r="H502" s="286">
        <f>SUM(димовенти!Q501)</f>
        <v>7.5293686088693856E-2</v>
      </c>
      <c r="I502" s="286">
        <f>'під зими'!L501+майстерні!L501+покрівлі!N501+маляри!L501</f>
        <v>0.3513880489417649</v>
      </c>
      <c r="J502" s="286">
        <f>електрики!P501</f>
        <v>6.3263480125259633E-2</v>
      </c>
      <c r="K502" s="287">
        <f t="shared" si="32"/>
        <v>2.5812376396801406</v>
      </c>
      <c r="L502" s="287">
        <v>0.03</v>
      </c>
      <c r="M502" s="287">
        <f t="shared" si="33"/>
        <v>2.6112376396801404</v>
      </c>
      <c r="N502" s="287">
        <f t="shared" si="34"/>
        <v>3.1334851676161684</v>
      </c>
    </row>
    <row r="503" spans="1:14" ht="18" customHeight="1" x14ac:dyDescent="0.35">
      <c r="A503" s="284">
        <f t="shared" si="35"/>
        <v>122</v>
      </c>
      <c r="B503" s="284">
        <v>2</v>
      </c>
      <c r="C503" s="285" t="s">
        <v>2862</v>
      </c>
      <c r="D503" s="286">
        <f>сходові!N502</f>
        <v>0</v>
      </c>
      <c r="E503" s="286">
        <f>прибудинкова!M502</f>
        <v>1.6271966442953023</v>
      </c>
      <c r="F503" s="286">
        <f>'слюсарі х.в.'!P502+'слюсарі кан'!P502+зварювальник!L502+аварійки!J502</f>
        <v>0.30213680387756203</v>
      </c>
      <c r="G503" s="286">
        <f>'дератизація '!I502</f>
        <v>4.3791946308724829E-2</v>
      </c>
      <c r="H503" s="286">
        <f>SUM(димовенти!Q502)</f>
        <v>0.15015844579644561</v>
      </c>
      <c r="I503" s="286">
        <f>'під зими'!L502+майстерні!L502+покрівлі!N502+маляри!L502</f>
        <v>0.34136769713355003</v>
      </c>
      <c r="J503" s="286">
        <f>електрики!P502</f>
        <v>8.0459258280112106E-2</v>
      </c>
      <c r="K503" s="287">
        <f t="shared" si="32"/>
        <v>2.5451107956916972</v>
      </c>
      <c r="L503" s="287">
        <v>2.795681215247452E-2</v>
      </c>
      <c r="M503" s="287">
        <f t="shared" si="33"/>
        <v>2.5730676078441719</v>
      </c>
      <c r="N503" s="287">
        <f t="shared" si="34"/>
        <v>3.087681129413006</v>
      </c>
    </row>
    <row r="504" spans="1:14" ht="18" customHeight="1" x14ac:dyDescent="0.35">
      <c r="A504" s="284">
        <f t="shared" si="35"/>
        <v>123</v>
      </c>
      <c r="B504" s="284">
        <v>5</v>
      </c>
      <c r="C504" s="285" t="s">
        <v>229</v>
      </c>
      <c r="D504" s="286">
        <f>сходові!N503</f>
        <v>0.72705283357598027</v>
      </c>
      <c r="E504" s="286">
        <f>прибудинкова!M503</f>
        <v>0.75288924438819693</v>
      </c>
      <c r="F504" s="286">
        <f>'слюсарі х.в.'!P503+'слюсарі кан'!P503+'слюсарі ц.о.'!P208+зварювальник!L503+аварійки!J503</f>
        <v>0.55796805485584033</v>
      </c>
      <c r="G504" s="286">
        <f>'дератизація '!I503</f>
        <v>2.5577832545127556E-3</v>
      </c>
      <c r="H504" s="286">
        <f>SUM(димовенти!Q503)</f>
        <v>5.4501073030467452E-2</v>
      </c>
      <c r="I504" s="286">
        <f>'під зими'!L503+майстерні!L503+покрівлі!N503+маляри!L503</f>
        <v>0.26054261542144841</v>
      </c>
      <c r="J504" s="286">
        <f>електрики!P503</f>
        <v>6.9472681348504178E-2</v>
      </c>
      <c r="K504" s="287">
        <f t="shared" si="32"/>
        <v>2.4249842858749502</v>
      </c>
      <c r="L504" s="287">
        <v>3.0653772068692797E-2</v>
      </c>
      <c r="M504" s="287">
        <f t="shared" si="33"/>
        <v>2.4556380579436432</v>
      </c>
      <c r="N504" s="287">
        <f t="shared" si="34"/>
        <v>2.9467656695323718</v>
      </c>
    </row>
    <row r="505" spans="1:14" ht="18" customHeight="1" x14ac:dyDescent="0.35">
      <c r="A505" s="284">
        <f t="shared" si="35"/>
        <v>124</v>
      </c>
      <c r="B505" s="284">
        <v>3</v>
      </c>
      <c r="C505" s="285" t="s">
        <v>230</v>
      </c>
      <c r="D505" s="286">
        <f>сходові!N504</f>
        <v>0.94614735231959657</v>
      </c>
      <c r="E505" s="286">
        <f>прибудинкова!M504</f>
        <v>0.75842272798854704</v>
      </c>
      <c r="F505" s="286">
        <f>'слюсарі х.в.'!P504+'слюсарі кан'!P504+зварювальник!L504+аварійки!J504</f>
        <v>0.25655042468798472</v>
      </c>
      <c r="G505" s="286">
        <f>'дератизація '!I504</f>
        <v>6.4423765211166781E-3</v>
      </c>
      <c r="H505" s="286">
        <f>SUM(димовенти!Q504)</f>
        <v>8.1131757194413415E-2</v>
      </c>
      <c r="I505" s="286">
        <f>'під зими'!L504+майстерні!L504+покрівлі!N504+маляри!L504</f>
        <v>0.29502359451770233</v>
      </c>
      <c r="J505" s="286">
        <f>електрики!P504</f>
        <v>5.7925482473316206E-2</v>
      </c>
      <c r="K505" s="287">
        <f t="shared" si="32"/>
        <v>2.4016437157026771</v>
      </c>
      <c r="L505" s="287">
        <v>2.8642223695581403E-2</v>
      </c>
      <c r="M505" s="287">
        <f t="shared" si="33"/>
        <v>2.4302859393982583</v>
      </c>
      <c r="N505" s="287">
        <f t="shared" si="34"/>
        <v>2.9163431272779099</v>
      </c>
    </row>
    <row r="506" spans="1:14" ht="18" customHeight="1" x14ac:dyDescent="0.35">
      <c r="A506" s="284">
        <f t="shared" si="35"/>
        <v>125</v>
      </c>
      <c r="B506" s="284">
        <v>3</v>
      </c>
      <c r="C506" s="285" t="s">
        <v>2863</v>
      </c>
      <c r="D506" s="286">
        <f>сходові!N505</f>
        <v>0.88759996971032051</v>
      </c>
      <c r="E506" s="286">
        <f>прибудинкова!M505</f>
        <v>1.218636039165911</v>
      </c>
      <c r="F506" s="286">
        <f>'слюсарі х.в.'!P505+'слюсарі кан'!P505+зварювальник!L505+аварійки!J505</f>
        <v>0.28448728701845954</v>
      </c>
      <c r="G506" s="286">
        <f>'дератизація '!I505</f>
        <v>3.8893925657298278E-3</v>
      </c>
      <c r="H506" s="286">
        <f>SUM(димовенти!Q505)</f>
        <v>6.2688834767778839E-2</v>
      </c>
      <c r="I506" s="286">
        <f>'під зими'!L505+майстерні!L505+покрівлі!N505+маляри!L505</f>
        <v>0.30048570008878694</v>
      </c>
      <c r="J506" s="286">
        <f>електрики!P505</f>
        <v>7.1531064811733672E-2</v>
      </c>
      <c r="K506" s="287">
        <f t="shared" si="32"/>
        <v>2.8293182881287202</v>
      </c>
      <c r="L506" s="287">
        <v>0.03</v>
      </c>
      <c r="M506" s="287">
        <f t="shared" si="33"/>
        <v>2.85931828812872</v>
      </c>
      <c r="N506" s="287">
        <f t="shared" si="34"/>
        <v>3.4311819457544641</v>
      </c>
    </row>
    <row r="507" spans="1:14" ht="18" customHeight="1" x14ac:dyDescent="0.35">
      <c r="A507" s="284">
        <f t="shared" si="35"/>
        <v>126</v>
      </c>
      <c r="B507" s="284">
        <v>3</v>
      </c>
      <c r="C507" s="285" t="s">
        <v>231</v>
      </c>
      <c r="D507" s="286">
        <f>сходові!N506</f>
        <v>1.0703044695640875</v>
      </c>
      <c r="E507" s="286">
        <f>прибудинкова!M506</f>
        <v>1.160331061937244</v>
      </c>
      <c r="F507" s="286">
        <f>'слюсарі х.в.'!P506+'слюсарі кан'!P506+зварювальник!L506+аварійки!J506</f>
        <v>0.25847952197616941</v>
      </c>
      <c r="G507" s="286">
        <f>'дератизація '!I506</f>
        <v>2.3328785811732606E-3</v>
      </c>
      <c r="H507" s="286">
        <f>SUM(димовенти!Q506)</f>
        <v>0.10060582103448143</v>
      </c>
      <c r="I507" s="286">
        <f>'під зими'!L506+майстерні!L506+покрівлі!N506+маляри!L506</f>
        <v>0.32573753768382624</v>
      </c>
      <c r="J507" s="286">
        <f>електрики!P506</f>
        <v>5.8879053398979711E-2</v>
      </c>
      <c r="K507" s="287">
        <f t="shared" si="32"/>
        <v>2.976670344175961</v>
      </c>
      <c r="L507" s="287">
        <v>0.03</v>
      </c>
      <c r="M507" s="287">
        <f t="shared" si="33"/>
        <v>3.0066703441759608</v>
      </c>
      <c r="N507" s="287">
        <f t="shared" si="34"/>
        <v>3.6080044130111526</v>
      </c>
    </row>
    <row r="508" spans="1:14" ht="18" customHeight="1" x14ac:dyDescent="0.35">
      <c r="A508" s="284">
        <f t="shared" si="35"/>
        <v>127</v>
      </c>
      <c r="B508" s="284">
        <v>3</v>
      </c>
      <c r="C508" s="285" t="s">
        <v>232</v>
      </c>
      <c r="D508" s="286">
        <f>сходові!N507</f>
        <v>0.80729900822234635</v>
      </c>
      <c r="E508" s="286">
        <f>прибудинкова!M507</f>
        <v>0.93807434451533234</v>
      </c>
      <c r="F508" s="286">
        <f>'слюсарі х.в.'!P507+'слюсарі кан'!P507+зварювальник!L507+аварійки!J507</f>
        <v>0.27413174225706594</v>
      </c>
      <c r="G508" s="286">
        <f>'дератизація '!I507</f>
        <v>9.5853056184400081E-3</v>
      </c>
      <c r="H508" s="286">
        <f>SUM(димовенти!Q507)</f>
        <v>7.381603681325237E-2</v>
      </c>
      <c r="I508" s="286">
        <f>'під зими'!L507+майстерні!L507+покрівлі!N507+маляри!L507</f>
        <v>0.3622603937384864</v>
      </c>
      <c r="J508" s="286">
        <f>електрики!P507</f>
        <v>6.6616093035787388E-2</v>
      </c>
      <c r="K508" s="287">
        <f t="shared" si="32"/>
        <v>2.5317829242007104</v>
      </c>
      <c r="L508" s="287">
        <v>0.03</v>
      </c>
      <c r="M508" s="287">
        <f t="shared" si="33"/>
        <v>2.5617829242007102</v>
      </c>
      <c r="N508" s="287">
        <f t="shared" si="34"/>
        <v>3.0741395090408523</v>
      </c>
    </row>
    <row r="509" spans="1:14" ht="18" customHeight="1" x14ac:dyDescent="0.35">
      <c r="A509" s="284">
        <f t="shared" si="35"/>
        <v>128</v>
      </c>
      <c r="B509" s="284">
        <v>3</v>
      </c>
      <c r="C509" s="285" t="s">
        <v>233</v>
      </c>
      <c r="D509" s="286">
        <f>сходові!N508</f>
        <v>0.92904800028297885</v>
      </c>
      <c r="E509" s="286">
        <f>прибудинкова!M508</f>
        <v>1.2806988445031364</v>
      </c>
      <c r="F509" s="286">
        <f>'слюсарі х.в.'!P508+'слюсарі кан'!P508+зварювальник!L508+аварійки!J508</f>
        <v>0.28348987322567593</v>
      </c>
      <c r="G509" s="286">
        <f>'дератизація '!I508</f>
        <v>7.1805876526906572E-3</v>
      </c>
      <c r="H509" s="286">
        <f>SUM(димовенти!Q508)</f>
        <v>0.11541396752447976</v>
      </c>
      <c r="I509" s="286">
        <f>'під зими'!L508+майстерні!L508+покрівлі!N508+маляри!L508</f>
        <v>0.33242988889867336</v>
      </c>
      <c r="J509" s="286">
        <f>електрики!P508</f>
        <v>7.124190515261164E-2</v>
      </c>
      <c r="K509" s="287">
        <f t="shared" si="32"/>
        <v>3.0195030672402465</v>
      </c>
      <c r="L509" s="287">
        <v>2.904619879809054E-2</v>
      </c>
      <c r="M509" s="287">
        <f t="shared" si="33"/>
        <v>3.0485492660383371</v>
      </c>
      <c r="N509" s="287">
        <f t="shared" si="34"/>
        <v>3.6582591192460043</v>
      </c>
    </row>
    <row r="510" spans="1:14" ht="18" customHeight="1" x14ac:dyDescent="0.35">
      <c r="A510" s="284">
        <f t="shared" ref="A510:A573" si="36">A509+1</f>
        <v>129</v>
      </c>
      <c r="B510" s="284">
        <v>3</v>
      </c>
      <c r="C510" s="285" t="s">
        <v>234</v>
      </c>
      <c r="D510" s="286">
        <f>сходові!N509</f>
        <v>1.0203112299160557</v>
      </c>
      <c r="E510" s="286">
        <f>прибудинкова!M509</f>
        <v>1.3047685594256846</v>
      </c>
      <c r="F510" s="286">
        <f>'слюсарі х.в.'!P509+'слюсарі кан'!P509+зварювальник!L509+аварійки!J509</f>
        <v>0.23609356640898507</v>
      </c>
      <c r="G510" s="286">
        <f>'дератизація '!I509</f>
        <v>8.0563679872374359E-3</v>
      </c>
      <c r="H510" s="286">
        <f>SUM(димовенти!Q509)</f>
        <v>6.587172241547215E-2</v>
      </c>
      <c r="I510" s="286">
        <f>'під зими'!L509+майстерні!L509+покрівлі!N509+маляри!L509</f>
        <v>0.37811589595655892</v>
      </c>
      <c r="J510" s="286">
        <f>електрики!P509</f>
        <v>4.7813465103975133E-2</v>
      </c>
      <c r="K510" s="287">
        <f t="shared" ref="K510:K573" si="37">SUM(D510,E510,F510,G510,H510,I510,J510)</f>
        <v>3.0610308072139687</v>
      </c>
      <c r="L510" s="287">
        <v>0.03</v>
      </c>
      <c r="M510" s="287">
        <f t="shared" ref="M510:M573" si="38">SUM(L510+K510)</f>
        <v>3.0910308072139685</v>
      </c>
      <c r="N510" s="287">
        <f t="shared" ref="N510:N573" si="39">M510*1.2</f>
        <v>3.7092369686567621</v>
      </c>
    </row>
    <row r="511" spans="1:14" ht="18" customHeight="1" x14ac:dyDescent="0.35">
      <c r="A511" s="284">
        <f t="shared" si="36"/>
        <v>130</v>
      </c>
      <c r="B511" s="284">
        <v>3</v>
      </c>
      <c r="C511" s="285" t="s">
        <v>235</v>
      </c>
      <c r="D511" s="286">
        <f>сходові!N510</f>
        <v>0.98429044870833959</v>
      </c>
      <c r="E511" s="286">
        <f>прибудинкова!M510</f>
        <v>1.3133892956453304</v>
      </c>
      <c r="F511" s="286">
        <f>'слюсарі х.в.'!P510+'слюсарі кан'!P510+зварювальник!L510+аварійки!J510</f>
        <v>0.25388620526181782</v>
      </c>
      <c r="G511" s="286">
        <f>'дератизація '!I510</f>
        <v>3.2463273871983214E-3</v>
      </c>
      <c r="H511" s="286">
        <f>SUM(димовенти!Q510)</f>
        <v>6.6613792060079502E-2</v>
      </c>
      <c r="I511" s="286">
        <f>'під зими'!L510+майстерні!L510+покрівлі!N510+маляри!L510</f>
        <v>0.37228665347013906</v>
      </c>
      <c r="J511" s="286">
        <f>електрики!P510</f>
        <v>5.6608533763709508E-2</v>
      </c>
      <c r="K511" s="287">
        <f t="shared" si="37"/>
        <v>3.050321256296614</v>
      </c>
      <c r="L511" s="287">
        <v>3.0696091300150715E-2</v>
      </c>
      <c r="M511" s="287">
        <f t="shared" si="38"/>
        <v>3.0810173475967648</v>
      </c>
      <c r="N511" s="287">
        <f t="shared" si="39"/>
        <v>3.6972208171161176</v>
      </c>
    </row>
    <row r="512" spans="1:14" ht="18" customHeight="1" x14ac:dyDescent="0.35">
      <c r="A512" s="284">
        <f t="shared" si="36"/>
        <v>131</v>
      </c>
      <c r="B512" s="284">
        <v>2</v>
      </c>
      <c r="C512" s="285" t="s">
        <v>236</v>
      </c>
      <c r="D512" s="286">
        <f>сходові!N511</f>
        <v>0</v>
      </c>
      <c r="E512" s="286">
        <f>прибудинкова!M511</f>
        <v>2.2471188780487803</v>
      </c>
      <c r="F512" s="286">
        <f>'слюсарі х.в.'!P511+'слюсарі кан'!P511+зварювальник!L511+аварійки!J511</f>
        <v>0.20675568463933269</v>
      </c>
      <c r="G512" s="286">
        <f>'дератизація '!I511</f>
        <v>6.1824637233714114E-3</v>
      </c>
      <c r="H512" s="286">
        <f>SUM(димовенти!Q511)</f>
        <v>6.0380518673050367E-2</v>
      </c>
      <c r="I512" s="286">
        <f>'під зими'!L511+майстерні!L511+покрівлі!N511+маляри!L511</f>
        <v>0.38649159614319306</v>
      </c>
      <c r="J512" s="286">
        <f>електрики!P511</f>
        <v>3.3311474329617265E-2</v>
      </c>
      <c r="K512" s="287">
        <f t="shared" si="37"/>
        <v>2.9402406155573448</v>
      </c>
      <c r="L512" s="287">
        <v>2.8069550482682556E-2</v>
      </c>
      <c r="M512" s="287">
        <f t="shared" si="38"/>
        <v>2.9683101660400273</v>
      </c>
      <c r="N512" s="287">
        <f t="shared" si="39"/>
        <v>3.5619721992480327</v>
      </c>
    </row>
    <row r="513" spans="1:14" ht="18" customHeight="1" x14ac:dyDescent="0.35">
      <c r="A513" s="284">
        <f t="shared" si="36"/>
        <v>132</v>
      </c>
      <c r="B513" s="284">
        <v>2</v>
      </c>
      <c r="C513" s="285" t="s">
        <v>1533</v>
      </c>
      <c r="D513" s="286">
        <f>сходові!N512</f>
        <v>0</v>
      </c>
      <c r="E513" s="286">
        <f>прибудинкова!M512</f>
        <v>1.2385866798537946</v>
      </c>
      <c r="F513" s="286">
        <f>'слюсарі х.в.'!P512+'слюсарі кан'!P512+зварювальник!L512+аварійки!J512</f>
        <v>0.23322771132218531</v>
      </c>
      <c r="G513" s="286">
        <f>'дератизація '!I512</f>
        <v>7.2887551064287253E-3</v>
      </c>
      <c r="H513" s="286">
        <f>SUM(димовенти!Q512)</f>
        <v>8.8627481910862185E-2</v>
      </c>
      <c r="I513" s="286">
        <f>'під зими'!L512+майстерні!L512+покрівлі!N512+маляри!L512</f>
        <v>0.44065826524773333</v>
      </c>
      <c r="J513" s="286">
        <f>електрики!P512</f>
        <v>4.6396845991670745E-2</v>
      </c>
      <c r="K513" s="287">
        <f t="shared" si="37"/>
        <v>2.0547857394326745</v>
      </c>
      <c r="L513" s="287">
        <v>2.8943673412959007E-2</v>
      </c>
      <c r="M513" s="287">
        <f t="shared" si="38"/>
        <v>2.0837294128456336</v>
      </c>
      <c r="N513" s="287">
        <f t="shared" si="39"/>
        <v>2.5004752954147604</v>
      </c>
    </row>
    <row r="514" spans="1:14" ht="18" customHeight="1" x14ac:dyDescent="0.35">
      <c r="A514" s="284">
        <f t="shared" si="36"/>
        <v>133</v>
      </c>
      <c r="B514" s="284">
        <v>4</v>
      </c>
      <c r="C514" s="285" t="s">
        <v>1534</v>
      </c>
      <c r="D514" s="286">
        <f>сходові!N513</f>
        <v>0.74042100802116917</v>
      </c>
      <c r="E514" s="286">
        <f>прибудинкова!M513</f>
        <v>0.51365483552468361</v>
      </c>
      <c r="F514" s="286">
        <f>'слюсарі х.в.'!P513+'слюсарі кан'!P513+зварювальник!L513+аварійки!J513</f>
        <v>0.24766442953218565</v>
      </c>
      <c r="G514" s="286">
        <f>'дератизація '!I513</f>
        <v>4.9584470354750677E-3</v>
      </c>
      <c r="H514" s="286">
        <f>SUM(димовенти!Q513)</f>
        <v>7.9127208136538563E-2</v>
      </c>
      <c r="I514" s="286">
        <f>'під зими'!L513+майстерні!L513+покрівлі!N513+маляри!L513</f>
        <v>0.28803456538387306</v>
      </c>
      <c r="J514" s="286">
        <f>електрики!P513</f>
        <v>5.3533051527477206E-2</v>
      </c>
      <c r="K514" s="287">
        <f t="shared" si="37"/>
        <v>1.9273935451614026</v>
      </c>
      <c r="L514" s="287">
        <v>2.5544235044501731E-2</v>
      </c>
      <c r="M514" s="287">
        <f t="shared" si="38"/>
        <v>1.9529377802059043</v>
      </c>
      <c r="N514" s="287">
        <f t="shared" si="39"/>
        <v>2.3435253362470849</v>
      </c>
    </row>
    <row r="515" spans="1:14" ht="18" customHeight="1" x14ac:dyDescent="0.35">
      <c r="A515" s="284">
        <f t="shared" si="36"/>
        <v>134</v>
      </c>
      <c r="B515" s="284">
        <v>4</v>
      </c>
      <c r="C515" s="285" t="s">
        <v>1535</v>
      </c>
      <c r="D515" s="286">
        <f>сходові!N514</f>
        <v>1.3599617052795963</v>
      </c>
      <c r="E515" s="286">
        <f>прибудинкова!M514</f>
        <v>0.84411739667565144</v>
      </c>
      <c r="F515" s="286">
        <f>'слюсарі х.в.'!P514+'слюсарі кан'!P514+зварювальник!L514+аварійки!J514</f>
        <v>0.27010907785510457</v>
      </c>
      <c r="G515" s="286">
        <f>'дератизація '!I514</f>
        <v>7.2776280323450142E-3</v>
      </c>
      <c r="H515" s="286">
        <f>SUM(димовенти!Q514)</f>
        <v>6.155170659581885E-2</v>
      </c>
      <c r="I515" s="286">
        <f>'під зими'!L514+майстерні!L514+покрівлі!N514+маляри!L514</f>
        <v>0.2972742876770888</v>
      </c>
      <c r="J515" s="286">
        <f>електрики!P514</f>
        <v>6.4627652203432348E-2</v>
      </c>
      <c r="K515" s="287">
        <f t="shared" si="37"/>
        <v>2.9049194543190375</v>
      </c>
      <c r="L515" s="287">
        <v>2.5471202485083781E-2</v>
      </c>
      <c r="M515" s="287">
        <f t="shared" si="38"/>
        <v>2.9303906568041214</v>
      </c>
      <c r="N515" s="287">
        <f t="shared" si="39"/>
        <v>3.5164687881649455</v>
      </c>
    </row>
    <row r="516" spans="1:14" ht="18" customHeight="1" x14ac:dyDescent="0.35">
      <c r="A516" s="284">
        <f t="shared" si="36"/>
        <v>135</v>
      </c>
      <c r="B516" s="284">
        <v>3</v>
      </c>
      <c r="C516" s="285" t="s">
        <v>1536</v>
      </c>
      <c r="D516" s="286">
        <f>сходові!N515</f>
        <v>0.61006828758116483</v>
      </c>
      <c r="E516" s="286">
        <f>прибудинкова!M515</f>
        <v>0.61941220876474834</v>
      </c>
      <c r="F516" s="286">
        <f>'слюсарі х.в.'!P515+'слюсарі кан'!P515+зварювальник!L515+аварійки!J515</f>
        <v>0.22696346746253199</v>
      </c>
      <c r="G516" s="286">
        <f>'дератизація '!I515</f>
        <v>7.7112930411750557E-3</v>
      </c>
      <c r="H516" s="286">
        <f>SUM(димовенти!Q515)</f>
        <v>5.81437693685646E-2</v>
      </c>
      <c r="I516" s="286">
        <f>'під зими'!L515+майстерні!L515+покрівлі!N515+маляри!L515</f>
        <v>0.33436679873219244</v>
      </c>
      <c r="J516" s="286">
        <f>електрики!P515</f>
        <v>4.3029639231748247E-2</v>
      </c>
      <c r="K516" s="287">
        <f t="shared" si="37"/>
        <v>1.8996954641821255</v>
      </c>
      <c r="L516" s="287">
        <v>0.03</v>
      </c>
      <c r="M516" s="287">
        <f t="shared" si="38"/>
        <v>1.9296954641821256</v>
      </c>
      <c r="N516" s="287">
        <f t="shared" si="39"/>
        <v>2.3156345570185506</v>
      </c>
    </row>
    <row r="517" spans="1:14" ht="18" customHeight="1" x14ac:dyDescent="0.35">
      <c r="A517" s="284">
        <f t="shared" si="36"/>
        <v>136</v>
      </c>
      <c r="B517" s="284">
        <v>3</v>
      </c>
      <c r="C517" s="285" t="s">
        <v>1537</v>
      </c>
      <c r="D517" s="286">
        <f>сходові!N516</f>
        <v>1.5709451392950182</v>
      </c>
      <c r="E517" s="286">
        <f>прибудинкова!M516</f>
        <v>0.74892225158168957</v>
      </c>
      <c r="F517" s="286">
        <f>'слюсарі х.в.'!P516+'слюсарі кан'!P516+зварювальник!L516+аварійки!J516</f>
        <v>0.30183391767371065</v>
      </c>
      <c r="G517" s="286">
        <f>'дератизація '!I516</f>
        <v>5.0241905470785261E-3</v>
      </c>
      <c r="H517" s="286">
        <f>SUM(димовенти!Q516)</f>
        <v>5.3833204379784491E-2</v>
      </c>
      <c r="I517" s="286">
        <f>'під зими'!L516+майстерні!L516+покрівлі!N516+маляри!L516</f>
        <v>0.30766212249812042</v>
      </c>
      <c r="J517" s="286">
        <f>електрики!P516</f>
        <v>8.0309538782009915E-2</v>
      </c>
      <c r="K517" s="287">
        <f t="shared" si="37"/>
        <v>3.0685303647574118</v>
      </c>
      <c r="L517" s="287">
        <v>2.867670921299293E-2</v>
      </c>
      <c r="M517" s="287">
        <f t="shared" si="38"/>
        <v>3.097207073970405</v>
      </c>
      <c r="N517" s="287">
        <f t="shared" si="39"/>
        <v>3.7166484887644859</v>
      </c>
    </row>
    <row r="518" spans="1:14" ht="18" customHeight="1" x14ac:dyDescent="0.35">
      <c r="A518" s="284">
        <f t="shared" si="36"/>
        <v>137</v>
      </c>
      <c r="B518" s="284">
        <v>5</v>
      </c>
      <c r="C518" s="285" t="s">
        <v>1538</v>
      </c>
      <c r="D518" s="286">
        <f>сходові!N517</f>
        <v>0.77671094531539653</v>
      </c>
      <c r="E518" s="286">
        <f>прибудинкова!M517</f>
        <v>0.3939360126340532</v>
      </c>
      <c r="F518" s="286">
        <f>'слюсарі х.в.'!P517+'слюсарі кан'!P517+'слюсарі ц.о.'!P209+зварювальник!L517+аварійки!J517</f>
        <v>0.56350338106838815</v>
      </c>
      <c r="G518" s="286">
        <f>'дератизація '!I517</f>
        <v>3.8967239606287644E-3</v>
      </c>
      <c r="H518" s="286">
        <f>SUM(димовенти!Q517)</f>
        <v>5.7600936401949104E-2</v>
      </c>
      <c r="I518" s="286">
        <f>'під зими'!L517+майстерні!L517+покрівлі!N517+маляри!L517</f>
        <v>0.2832325043371936</v>
      </c>
      <c r="J518" s="286">
        <f>електрики!P517</f>
        <v>7.2208845134891245E-2</v>
      </c>
      <c r="K518" s="287">
        <f t="shared" si="37"/>
        <v>2.1510893488525005</v>
      </c>
      <c r="L518" s="287">
        <v>0.03</v>
      </c>
      <c r="M518" s="287">
        <f t="shared" si="38"/>
        <v>2.1810893488525003</v>
      </c>
      <c r="N518" s="287">
        <f t="shared" si="39"/>
        <v>2.6173072186230004</v>
      </c>
    </row>
    <row r="519" spans="1:14" ht="18" customHeight="1" x14ac:dyDescent="0.35">
      <c r="A519" s="284">
        <f t="shared" si="36"/>
        <v>138</v>
      </c>
      <c r="B519" s="284">
        <v>1</v>
      </c>
      <c r="C519" s="285" t="s">
        <v>1539</v>
      </c>
      <c r="D519" s="286">
        <f>сходові!N518</f>
        <v>0</v>
      </c>
      <c r="E519" s="286">
        <f>прибудинкова!M518</f>
        <v>2.2007773071104393</v>
      </c>
      <c r="F519" s="286">
        <f>'слюсарі х.в.'!P518+'слюсарі кан'!P518+зварювальник!L518+аварійки!J518</f>
        <v>0.24943936993921648</v>
      </c>
      <c r="G519" s="286">
        <f>'дератизація '!I518</f>
        <v>1.781391830559758E-2</v>
      </c>
      <c r="H519" s="286">
        <f>SUM(димовенти!Q518)</f>
        <v>8.916994888242627E-2</v>
      </c>
      <c r="I519" s="286">
        <f>'під зими'!L518+майстерні!L518+покрівлі!N518+маляри!L518</f>
        <v>0.44783395109865831</v>
      </c>
      <c r="J519" s="286">
        <f>електрики!P518</f>
        <v>5.4410421257503942E-2</v>
      </c>
      <c r="K519" s="287">
        <f t="shared" si="37"/>
        <v>3.0594449165938418</v>
      </c>
      <c r="L519" s="287">
        <v>0.03</v>
      </c>
      <c r="M519" s="287">
        <f t="shared" si="38"/>
        <v>3.0894449165938416</v>
      </c>
      <c r="N519" s="287">
        <f t="shared" si="39"/>
        <v>3.7073338999126095</v>
      </c>
    </row>
    <row r="520" spans="1:14" ht="18" customHeight="1" x14ac:dyDescent="0.35">
      <c r="A520" s="284">
        <f t="shared" si="36"/>
        <v>139</v>
      </c>
      <c r="B520" s="284">
        <v>5</v>
      </c>
      <c r="C520" s="285" t="s">
        <v>2864</v>
      </c>
      <c r="D520" s="286">
        <f>сходові!N519</f>
        <v>0.4279731339122122</v>
      </c>
      <c r="E520" s="286">
        <f>прибудинкова!M519</f>
        <v>0.93384598940492325</v>
      </c>
      <c r="F520" s="286">
        <f>'слюсарі х.в.'!P519+'слюсарі кан'!P519+зварювальник!L519+аварійки!J519</f>
        <v>0.26108421633060852</v>
      </c>
      <c r="G520" s="286">
        <f>'дератизація '!I519</f>
        <v>2.3570062933163391E-3</v>
      </c>
      <c r="H520" s="286">
        <f>SUM(димовенти!Q519)</f>
        <v>7.2815281978973412E-2</v>
      </c>
      <c r="I520" s="286">
        <f>'під зими'!L519+майстерні!L519+покрівлі!N519+маляри!L519</f>
        <v>0.26359894288697405</v>
      </c>
      <c r="J520" s="286">
        <f>електрики!P519</f>
        <v>6.0166578306015468E-2</v>
      </c>
      <c r="K520" s="287">
        <f t="shared" si="37"/>
        <v>2.0218411491130235</v>
      </c>
      <c r="L520" s="287">
        <v>2.7958494047445669E-2</v>
      </c>
      <c r="M520" s="287">
        <f t="shared" si="38"/>
        <v>2.049799643160469</v>
      </c>
      <c r="N520" s="287">
        <f t="shared" si="39"/>
        <v>2.4597595717925627</v>
      </c>
    </row>
    <row r="521" spans="1:14" ht="18" customHeight="1" x14ac:dyDescent="0.35">
      <c r="A521" s="284">
        <f t="shared" si="36"/>
        <v>140</v>
      </c>
      <c r="B521" s="284">
        <v>3</v>
      </c>
      <c r="C521" s="285" t="s">
        <v>1540</v>
      </c>
      <c r="D521" s="286">
        <f>сходові!N520</f>
        <v>0.82711295090296055</v>
      </c>
      <c r="E521" s="286">
        <f>прибудинкова!M520</f>
        <v>0.88293836472889886</v>
      </c>
      <c r="F521" s="286">
        <f>'слюсарі х.в.'!P520+'слюсарі кан'!P520+зварювальник!L520+аварійки!J520</f>
        <v>0.23087329256389996</v>
      </c>
      <c r="G521" s="286">
        <f>'дератизація '!I520</f>
        <v>6.4561207378423698E-3</v>
      </c>
      <c r="H521" s="286">
        <f>SUM(димовенти!Q520)</f>
        <v>8.0260067815702302E-2</v>
      </c>
      <c r="I521" s="286">
        <f>'під зими'!L520+майстерні!L520+покрівлі!N520+маляри!L520</f>
        <v>0.30028636911721712</v>
      </c>
      <c r="J521" s="286">
        <f>електрики!P520</f>
        <v>4.5075914691767867E-2</v>
      </c>
      <c r="K521" s="287">
        <f t="shared" si="37"/>
        <v>2.3730030805582887</v>
      </c>
      <c r="L521" s="287">
        <v>2.8865345627834809E-2</v>
      </c>
      <c r="M521" s="287">
        <f t="shared" si="38"/>
        <v>2.4018684261861236</v>
      </c>
      <c r="N521" s="287">
        <f t="shared" si="39"/>
        <v>2.8822421114233481</v>
      </c>
    </row>
    <row r="522" spans="1:14" ht="18" customHeight="1" x14ac:dyDescent="0.35">
      <c r="A522" s="284">
        <f t="shared" si="36"/>
        <v>141</v>
      </c>
      <c r="B522" s="284">
        <v>3</v>
      </c>
      <c r="C522" s="285" t="s">
        <v>1541</v>
      </c>
      <c r="D522" s="286">
        <f>сходові!N521</f>
        <v>1.8820724660057424</v>
      </c>
      <c r="E522" s="286">
        <f>прибудинкова!M521</f>
        <v>0.38891665870307163</v>
      </c>
      <c r="F522" s="286">
        <f>'слюсарі х.в.'!P521+'слюсарі кан'!P521+зварювальник!L521+аварійки!J521</f>
        <v>0.2883595958927368</v>
      </c>
      <c r="G522" s="286">
        <f>'дератизація '!I521</f>
        <v>9.1979522184300333E-3</v>
      </c>
      <c r="H522" s="286">
        <f>SUM(димовенти!Q521)</f>
        <v>9.3040541286575518E-2</v>
      </c>
      <c r="I522" s="286">
        <f>'під зими'!L521+майстерні!L521+покрівлі!N521+маляри!L521</f>
        <v>0.34471076711670512</v>
      </c>
      <c r="J522" s="286">
        <f>електрики!P521</f>
        <v>7.3649054848894405E-2</v>
      </c>
      <c r="K522" s="287">
        <f t="shared" si="37"/>
        <v>3.0799470360721561</v>
      </c>
      <c r="L522" s="287">
        <v>2.936760464728488E-2</v>
      </c>
      <c r="M522" s="287">
        <f t="shared" si="38"/>
        <v>3.109314640719441</v>
      </c>
      <c r="N522" s="287">
        <f t="shared" si="39"/>
        <v>3.7311775688633291</v>
      </c>
    </row>
    <row r="523" spans="1:14" ht="18" customHeight="1" x14ac:dyDescent="0.35">
      <c r="A523" s="284">
        <f t="shared" si="36"/>
        <v>142</v>
      </c>
      <c r="B523" s="284">
        <v>3</v>
      </c>
      <c r="C523" s="285" t="s">
        <v>1542</v>
      </c>
      <c r="D523" s="286">
        <f>сходові!N522</f>
        <v>1.3933879940865235</v>
      </c>
      <c r="E523" s="286">
        <f>прибудинкова!M522</f>
        <v>0.38774540624999998</v>
      </c>
      <c r="F523" s="286">
        <f>'слюсарі х.в.'!P522+'слюсарі кан'!P522+зварювальник!L522+аварійки!J522</f>
        <v>0.27311329016961033</v>
      </c>
      <c r="G523" s="286">
        <f>'дератизація '!I522</f>
        <v>6.1841299019607839E-3</v>
      </c>
      <c r="H523" s="286">
        <f>SUM(димовенти!Q522)</f>
        <v>0.1043215969325077</v>
      </c>
      <c r="I523" s="286">
        <f>'під зими'!L522+майстерні!L522+покрівлі!N522+маляри!L522</f>
        <v>0.32944123370453082</v>
      </c>
      <c r="J523" s="286">
        <f>електрики!P522</f>
        <v>6.6112662594136215E-2</v>
      </c>
      <c r="K523" s="287">
        <f t="shared" si="37"/>
        <v>2.5603063136392699</v>
      </c>
      <c r="L523" s="287">
        <v>2.9462985616584475E-2</v>
      </c>
      <c r="M523" s="287">
        <f t="shared" si="38"/>
        <v>2.5897692992558543</v>
      </c>
      <c r="N523" s="287">
        <f t="shared" si="39"/>
        <v>3.1077231591070249</v>
      </c>
    </row>
    <row r="524" spans="1:14" ht="18" customHeight="1" x14ac:dyDescent="0.35">
      <c r="A524" s="284">
        <f t="shared" si="36"/>
        <v>143</v>
      </c>
      <c r="B524" s="284">
        <v>3</v>
      </c>
      <c r="C524" s="285" t="s">
        <v>1543</v>
      </c>
      <c r="D524" s="286">
        <f>сходові!N523</f>
        <v>1.7943832753604585</v>
      </c>
      <c r="E524" s="286">
        <f>прибудинкова!M523</f>
        <v>0.50930231572327045</v>
      </c>
      <c r="F524" s="286">
        <f>'слюсарі х.в.'!P523+'слюсарі кан'!P523+зварювальник!L523+аварійки!J523</f>
        <v>0.25703474586237535</v>
      </c>
      <c r="G524" s="286">
        <f>'дератизація '!I523</f>
        <v>7.088948787061994E-3</v>
      </c>
      <c r="H524" s="286">
        <f>SUM(димовенти!Q523)</f>
        <v>5.9554802721250896E-2</v>
      </c>
      <c r="I524" s="286">
        <f>'під зими'!L523+майстерні!L523+покрівлі!N523+маляри!L523</f>
        <v>0.33955331257651333</v>
      </c>
      <c r="J524" s="286">
        <f>електрики!P523</f>
        <v>5.8164886983089116E-2</v>
      </c>
      <c r="K524" s="287">
        <f t="shared" si="37"/>
        <v>3.0250822880140191</v>
      </c>
      <c r="L524" s="287">
        <v>3.0111430473397881E-2</v>
      </c>
      <c r="M524" s="287">
        <f t="shared" si="38"/>
        <v>3.0551937184874172</v>
      </c>
      <c r="N524" s="287">
        <f t="shared" si="39"/>
        <v>3.6662324621849005</v>
      </c>
    </row>
    <row r="525" spans="1:14" ht="18" customHeight="1" x14ac:dyDescent="0.35">
      <c r="A525" s="284">
        <f t="shared" si="36"/>
        <v>144</v>
      </c>
      <c r="B525" s="284">
        <v>3</v>
      </c>
      <c r="C525" s="285" t="s">
        <v>1544</v>
      </c>
      <c r="D525" s="286">
        <f>сходові!N524</f>
        <v>1.8176219004932643</v>
      </c>
      <c r="E525" s="286">
        <f>прибудинкова!M524</f>
        <v>0.45640921015936248</v>
      </c>
      <c r="F525" s="286">
        <f>'слюсарі х.в.'!P524+'слюсарі кан'!P524+зварювальник!L524+аварійки!J524</f>
        <v>0.26980956626562969</v>
      </c>
      <c r="G525" s="286">
        <f>'дератизація '!I524</f>
        <v>6.3944223107569708E-3</v>
      </c>
      <c r="H525" s="286">
        <f>SUM(димовенти!Q524)</f>
        <v>6.1440451553124914E-2</v>
      </c>
      <c r="I525" s="286">
        <f>'під зими'!L524+майстерні!L524+покрівлі!N524+маляри!L524</f>
        <v>0.33911092505855561</v>
      </c>
      <c r="J525" s="286">
        <f>електрики!P524</f>
        <v>6.4479600808942411E-2</v>
      </c>
      <c r="K525" s="287">
        <f t="shared" si="37"/>
        <v>3.0152660766496369</v>
      </c>
      <c r="L525" s="287">
        <v>2.9386914070052037E-2</v>
      </c>
      <c r="M525" s="287">
        <f t="shared" si="38"/>
        <v>3.0446529907196891</v>
      </c>
      <c r="N525" s="287">
        <f t="shared" si="39"/>
        <v>3.6535835888636266</v>
      </c>
    </row>
    <row r="526" spans="1:14" ht="18" customHeight="1" x14ac:dyDescent="0.35">
      <c r="A526" s="284">
        <f t="shared" si="36"/>
        <v>145</v>
      </c>
      <c r="B526" s="284">
        <v>3</v>
      </c>
      <c r="C526" s="285" t="s">
        <v>1545</v>
      </c>
      <c r="D526" s="286">
        <f>сходові!N525</f>
        <v>1.7562052494500795</v>
      </c>
      <c r="E526" s="286">
        <f>прибудинкова!M525</f>
        <v>0.3945812666809238</v>
      </c>
      <c r="F526" s="286">
        <f>'слюсарі х.в.'!P525+'слюсарі кан'!P525+зварювальник!L525+аварійки!J525</f>
        <v>0.26384592480469538</v>
      </c>
      <c r="G526" s="286">
        <f>'дератизація '!I525</f>
        <v>8.2763045337895629E-3</v>
      </c>
      <c r="H526" s="286">
        <f>SUM(димовенти!Q525)</f>
        <v>8.1913340609904517E-2</v>
      </c>
      <c r="I526" s="286">
        <f>'під зими'!L525+майстерні!L525+покрівлі!N525+маляри!L525</f>
        <v>0.32407808968056306</v>
      </c>
      <c r="J526" s="286">
        <f>електрики!P525</f>
        <v>6.1531716768537387E-2</v>
      </c>
      <c r="K526" s="287">
        <f t="shared" si="37"/>
        <v>2.8904318925284933</v>
      </c>
      <c r="L526" s="287">
        <v>3.2017032340787156E-2</v>
      </c>
      <c r="M526" s="287">
        <f t="shared" si="38"/>
        <v>2.9224489248692804</v>
      </c>
      <c r="N526" s="287">
        <f t="shared" si="39"/>
        <v>3.5069387098431366</v>
      </c>
    </row>
    <row r="527" spans="1:14" ht="18" customHeight="1" x14ac:dyDescent="0.35">
      <c r="A527" s="284">
        <f t="shared" si="36"/>
        <v>146</v>
      </c>
      <c r="B527" s="284">
        <v>3</v>
      </c>
      <c r="C527" s="285" t="s">
        <v>1546</v>
      </c>
      <c r="D527" s="286">
        <f>сходові!N526</f>
        <v>1.2744674926228086</v>
      </c>
      <c r="E527" s="286">
        <f>прибудинкова!M526</f>
        <v>0.4207809256784123</v>
      </c>
      <c r="F527" s="286">
        <f>'слюсарі х.в.'!P526+'слюсарі кан'!P526+зварювальник!L526+аварійки!J526</f>
        <v>0.2425068277489478</v>
      </c>
      <c r="G527" s="286">
        <f>'дератизація '!I526</f>
        <v>6.6828675577156734E-3</v>
      </c>
      <c r="H527" s="286">
        <f>SUM(димовенти!Q526)</f>
        <v>5.3263465082415362E-2</v>
      </c>
      <c r="I527" s="286">
        <f>'під зими'!L526+майстерні!L526+покрівлі!N526+маляри!L526</f>
        <v>0.33235766437295233</v>
      </c>
      <c r="J527" s="286">
        <f>електрики!P526</f>
        <v>5.0983600477616596E-2</v>
      </c>
      <c r="K527" s="287">
        <f t="shared" si="37"/>
        <v>2.3810428435408686</v>
      </c>
      <c r="L527" s="287">
        <v>3.0050396851574297E-2</v>
      </c>
      <c r="M527" s="287">
        <f t="shared" si="38"/>
        <v>2.411093240392443</v>
      </c>
      <c r="N527" s="287">
        <f t="shared" si="39"/>
        <v>2.8933118884709317</v>
      </c>
    </row>
    <row r="528" spans="1:14" ht="18" customHeight="1" x14ac:dyDescent="0.35">
      <c r="A528" s="284">
        <f t="shared" si="36"/>
        <v>147</v>
      </c>
      <c r="B528" s="284">
        <v>3</v>
      </c>
      <c r="C528" s="285" t="s">
        <v>1547</v>
      </c>
      <c r="D528" s="286">
        <f>сходові!N527</f>
        <v>1.7574193871286397</v>
      </c>
      <c r="E528" s="286">
        <f>прибудинкова!M527</f>
        <v>0.45077889821636297</v>
      </c>
      <c r="F528" s="286">
        <f>'слюсарі х.в.'!P527+'слюсарі кан'!P527+зварювальник!L527+аварійки!J527</f>
        <v>0.26631960008675826</v>
      </c>
      <c r="G528" s="286">
        <f>'дератизація '!I527</f>
        <v>5.6271810779371864E-3</v>
      </c>
      <c r="H528" s="286">
        <f>SUM(димовенти!Q527)</f>
        <v>8.354780793519509E-2</v>
      </c>
      <c r="I528" s="286">
        <f>'під зими'!L527+майстерні!L527+покрівлі!N527+маляри!L527</f>
        <v>0.34052864203557898</v>
      </c>
      <c r="J528" s="286">
        <f>електрики!P527</f>
        <v>6.2754477716341794E-2</v>
      </c>
      <c r="K528" s="287">
        <f t="shared" si="37"/>
        <v>2.9669759941968135</v>
      </c>
      <c r="L528" s="287">
        <v>0.03</v>
      </c>
      <c r="M528" s="287">
        <f t="shared" si="38"/>
        <v>2.9969759941968133</v>
      </c>
      <c r="N528" s="287">
        <f t="shared" si="39"/>
        <v>3.5963711930361759</v>
      </c>
    </row>
    <row r="529" spans="1:14" ht="18" customHeight="1" x14ac:dyDescent="0.35">
      <c r="A529" s="284">
        <f t="shared" si="36"/>
        <v>148</v>
      </c>
      <c r="B529" s="284">
        <f>1+B528</f>
        <v>4</v>
      </c>
      <c r="C529" s="285" t="s">
        <v>1548</v>
      </c>
      <c r="D529" s="286">
        <f>сходові!N528</f>
        <v>1.1562542129069771</v>
      </c>
      <c r="E529" s="286">
        <f>прибудинкова!M528</f>
        <v>0.50528301640572315</v>
      </c>
      <c r="F529" s="286">
        <f>'слюсарі х.в.'!P528+'слюсарі кан'!P528+зварювальник!L528+аварійки!J528</f>
        <v>0.27017763754043611</v>
      </c>
      <c r="G529" s="286">
        <f>'дератизація '!I528</f>
        <v>5.629635178665068E-3</v>
      </c>
      <c r="H529" s="286">
        <f>SUM(димовенти!Q528)</f>
        <v>4.7107673739817953E-2</v>
      </c>
      <c r="I529" s="286">
        <f>'під зими'!L528+майстерні!L528+покрівлі!N528+маляри!L528</f>
        <v>0.31192346405652638</v>
      </c>
      <c r="J529" s="286">
        <f>електрики!P528</f>
        <v>6.4661541900445166E-2</v>
      </c>
      <c r="K529" s="287">
        <f t="shared" si="37"/>
        <v>2.3610371817285909</v>
      </c>
      <c r="L529" s="287">
        <v>0.03</v>
      </c>
      <c r="M529" s="287">
        <f t="shared" si="38"/>
        <v>2.3910371817285907</v>
      </c>
      <c r="N529" s="287">
        <f t="shared" si="39"/>
        <v>2.8692446180743088</v>
      </c>
    </row>
    <row r="530" spans="1:14" ht="18" customHeight="1" x14ac:dyDescent="0.35">
      <c r="A530" s="284">
        <f t="shared" si="36"/>
        <v>149</v>
      </c>
      <c r="B530" s="284">
        <v>3</v>
      </c>
      <c r="C530" s="285" t="s">
        <v>1549</v>
      </c>
      <c r="D530" s="286">
        <f>сходові!N529</f>
        <v>1.7336532755891161</v>
      </c>
      <c r="E530" s="286">
        <f>прибудинкова!M529</f>
        <v>0.47551037072470703</v>
      </c>
      <c r="F530" s="286">
        <f>'слюсарі х.в.'!P529+'слюсарі кан'!P529+зварювальник!L529+аварійки!J529</f>
        <v>0.31338789985447613</v>
      </c>
      <c r="G530" s="286">
        <f>'дератизація '!I529</f>
        <v>9.704616120545323E-3</v>
      </c>
      <c r="H530" s="286">
        <f>SUM(димовенти!Q529)</f>
        <v>0.11005004329233262</v>
      </c>
      <c r="I530" s="286">
        <f>'під зими'!L529+майстерні!L529+покрівлі!N529+маляри!L529</f>
        <v>0.35018654175964459</v>
      </c>
      <c r="J530" s="286">
        <f>електрики!P529</f>
        <v>8.6020780796962681E-2</v>
      </c>
      <c r="K530" s="287">
        <f t="shared" si="37"/>
        <v>3.0785135281377842</v>
      </c>
      <c r="L530" s="287">
        <v>3.0263250587964214E-2</v>
      </c>
      <c r="M530" s="287">
        <f t="shared" si="38"/>
        <v>3.1087767787257485</v>
      </c>
      <c r="N530" s="287">
        <f t="shared" si="39"/>
        <v>3.7305321344708982</v>
      </c>
    </row>
    <row r="531" spans="1:14" ht="18" customHeight="1" x14ac:dyDescent="0.35">
      <c r="A531" s="284">
        <f t="shared" si="36"/>
        <v>150</v>
      </c>
      <c r="B531" s="284">
        <v>3</v>
      </c>
      <c r="C531" s="285" t="s">
        <v>1550</v>
      </c>
      <c r="D531" s="286">
        <f>сходові!N530</f>
        <v>1.1127350727806224</v>
      </c>
      <c r="E531" s="286">
        <f>прибудинкова!M530</f>
        <v>0.39643831574708016</v>
      </c>
      <c r="F531" s="286">
        <f>'слюсарі х.в.'!P530+'слюсарі кан'!P530+зварювальник!L530+аварійки!J530</f>
        <v>0.25657664401647629</v>
      </c>
      <c r="G531" s="286">
        <f>'дератизація '!I530</f>
        <v>6.0712847362062025E-3</v>
      </c>
      <c r="H531" s="286">
        <f>SUM(димовенти!Q530)</f>
        <v>9.8415651269899485E-2</v>
      </c>
      <c r="I531" s="286">
        <f>'під зими'!L530+майстерні!L530+покрівлі!N530+маляри!L530</f>
        <v>0.30557560107676529</v>
      </c>
      <c r="J531" s="286">
        <f>електрики!P530</f>
        <v>5.7938442933886593E-2</v>
      </c>
      <c r="K531" s="287">
        <f t="shared" si="37"/>
        <v>2.2337510125609361</v>
      </c>
      <c r="L531" s="287">
        <v>0.03</v>
      </c>
      <c r="M531" s="287">
        <f t="shared" si="38"/>
        <v>2.2637510125609359</v>
      </c>
      <c r="N531" s="287">
        <f t="shared" si="39"/>
        <v>2.7165012150731229</v>
      </c>
    </row>
    <row r="532" spans="1:14" ht="18" customHeight="1" x14ac:dyDescent="0.35">
      <c r="A532" s="284">
        <f t="shared" si="36"/>
        <v>151</v>
      </c>
      <c r="B532" s="284">
        <v>3</v>
      </c>
      <c r="C532" s="285" t="s">
        <v>1551</v>
      </c>
      <c r="D532" s="286">
        <f>сходові!N531</f>
        <v>2.0275256909756907</v>
      </c>
      <c r="E532" s="286">
        <f>прибудинкова!M531</f>
        <v>0.21702024055944052</v>
      </c>
      <c r="F532" s="286">
        <f>'слюсарі х.в.'!P531+'слюсарі кан'!P531+зварювальник!L531+аварійки!J531</f>
        <v>0.2818302622010338</v>
      </c>
      <c r="G532" s="286">
        <f>'дератизація '!I531</f>
        <v>8.2237762237762236E-3</v>
      </c>
      <c r="H532" s="286">
        <f>SUM(димовенти!Q531)</f>
        <v>7.0759938282849183E-2</v>
      </c>
      <c r="I532" s="286">
        <f>'під зими'!L531+майстерні!L531+покрівлі!N531+маляри!L531</f>
        <v>0.28243736691570726</v>
      </c>
      <c r="J532" s="286">
        <f>електрики!P531</f>
        <v>7.0421543820551255E-2</v>
      </c>
      <c r="K532" s="287">
        <f t="shared" si="37"/>
        <v>2.9582188189790486</v>
      </c>
      <c r="L532" s="287">
        <v>2.768845904660729E-2</v>
      </c>
      <c r="M532" s="287">
        <f t="shared" si="38"/>
        <v>2.9859072780256559</v>
      </c>
      <c r="N532" s="287">
        <f t="shared" si="39"/>
        <v>3.5830887336307868</v>
      </c>
    </row>
    <row r="533" spans="1:14" ht="18" customHeight="1" x14ac:dyDescent="0.35">
      <c r="A533" s="284">
        <f t="shared" si="36"/>
        <v>152</v>
      </c>
      <c r="B533" s="284">
        <v>3</v>
      </c>
      <c r="C533" s="285" t="s">
        <v>2971</v>
      </c>
      <c r="D533" s="286">
        <f>сходові!N532</f>
        <v>1.3606376042899517</v>
      </c>
      <c r="E533" s="286">
        <f>прибудинкова!M532</f>
        <v>0.78114426204357168</v>
      </c>
      <c r="F533" s="286">
        <f>'слюсарі х.в.'!P532+'слюсарі кан'!P532+зварювальник!L532+аварійки!J532</f>
        <v>0.27331848736544007</v>
      </c>
      <c r="G533" s="286">
        <f>'дератизація '!I532</f>
        <v>9.0671985271555695E-3</v>
      </c>
      <c r="H533" s="286">
        <f>SUM(димовенти!Q532)</f>
        <v>7.7620981700271818E-2</v>
      </c>
      <c r="I533" s="286">
        <f>'під зими'!L532+майстерні!L532+покрівлі!N532+маляри!L532</f>
        <v>0.29601534816560426</v>
      </c>
      <c r="J533" s="286">
        <f>електрики!P532</f>
        <v>6.6214093497164977E-2</v>
      </c>
      <c r="K533" s="287">
        <f t="shared" si="37"/>
        <v>2.8640179755891602</v>
      </c>
      <c r="L533" s="287">
        <v>3.2644919744534449E-2</v>
      </c>
      <c r="M533" s="287">
        <f t="shared" si="38"/>
        <v>2.8966628953336948</v>
      </c>
      <c r="N533" s="287">
        <f t="shared" si="39"/>
        <v>3.4759954744004338</v>
      </c>
    </row>
    <row r="534" spans="1:14" ht="18" customHeight="1" x14ac:dyDescent="0.35">
      <c r="A534" s="284">
        <f t="shared" si="36"/>
        <v>153</v>
      </c>
      <c r="B534" s="284">
        <v>3</v>
      </c>
      <c r="C534" s="285" t="s">
        <v>1552</v>
      </c>
      <c r="D534" s="286">
        <f>сходові!N533</f>
        <v>1.1322241014130814</v>
      </c>
      <c r="E534" s="286">
        <f>прибудинкова!M533</f>
        <v>0.52256813498561627</v>
      </c>
      <c r="F534" s="286">
        <f>'слюсарі х.в.'!P533+'слюсарі кан'!P533+зварювальник!L533+аварійки!J533</f>
        <v>0.25207002939866141</v>
      </c>
      <c r="G534" s="286">
        <f>'дератизація '!I533</f>
        <v>6.9539721177251596E-3</v>
      </c>
      <c r="H534" s="286">
        <f>SUM(димовенти!Q533)</f>
        <v>0.1212782464105269</v>
      </c>
      <c r="I534" s="286">
        <f>'під зими'!L533+майстерні!L533+покрівлі!N533+маляри!L533</f>
        <v>0.31472493465669621</v>
      </c>
      <c r="J534" s="286">
        <f>електрики!P533</f>
        <v>5.5710780960051068E-2</v>
      </c>
      <c r="K534" s="287">
        <f t="shared" si="37"/>
        <v>2.4055301999423584</v>
      </c>
      <c r="L534" s="287">
        <v>0.03</v>
      </c>
      <c r="M534" s="287">
        <f t="shared" si="38"/>
        <v>2.4355301999423582</v>
      </c>
      <c r="N534" s="287">
        <f t="shared" si="39"/>
        <v>2.9226362399308297</v>
      </c>
    </row>
    <row r="535" spans="1:14" ht="18" customHeight="1" x14ac:dyDescent="0.35">
      <c r="A535" s="284">
        <f t="shared" si="36"/>
        <v>154</v>
      </c>
      <c r="B535" s="284">
        <v>3</v>
      </c>
      <c r="C535" s="285" t="s">
        <v>1553</v>
      </c>
      <c r="D535" s="286">
        <f>сходові!N534</f>
        <v>1.0016681116455979</v>
      </c>
      <c r="E535" s="286">
        <f>прибудинкова!M534</f>
        <v>0.72273695275385008</v>
      </c>
      <c r="F535" s="286">
        <f>'слюсарі х.в.'!P534+'слюсарі кан'!P534+зварювальник!L534+аварійки!J534</f>
        <v>0.24382219657763216</v>
      </c>
      <c r="G535" s="286">
        <f>'дератизація '!I534</f>
        <v>4.9823805794831635E-3</v>
      </c>
      <c r="H535" s="286">
        <f>SUM(димовенти!Q534)</f>
        <v>5.9674268218445709E-2</v>
      </c>
      <c r="I535" s="286">
        <f>'під зими'!L534+майстерні!L534+покрівлі!N534+маляри!L534</f>
        <v>0.28421439403830678</v>
      </c>
      <c r="J535" s="286">
        <f>електрики!P534</f>
        <v>5.1633799655874599E-2</v>
      </c>
      <c r="K535" s="287">
        <f t="shared" si="37"/>
        <v>2.3687321034691906</v>
      </c>
      <c r="L535" s="287">
        <v>3.0038363426260341E-2</v>
      </c>
      <c r="M535" s="287">
        <f t="shared" si="38"/>
        <v>2.398770466895451</v>
      </c>
      <c r="N535" s="287">
        <f t="shared" si="39"/>
        <v>2.8785245602745411</v>
      </c>
    </row>
    <row r="536" spans="1:14" ht="18" customHeight="1" x14ac:dyDescent="0.35">
      <c r="A536" s="284">
        <f t="shared" si="36"/>
        <v>155</v>
      </c>
      <c r="B536" s="284">
        <v>3</v>
      </c>
      <c r="C536" s="285" t="s">
        <v>1554</v>
      </c>
      <c r="D536" s="286">
        <f>сходові!N535</f>
        <v>1.6537734780137816</v>
      </c>
      <c r="E536" s="286">
        <f>прибудинкова!M535</f>
        <v>0.56949072193436956</v>
      </c>
      <c r="F536" s="286">
        <f>'слюсарі х.в.'!P535+'слюсарі кан'!P535+зварювальник!L535+аварійки!J535</f>
        <v>0.3121518617565946</v>
      </c>
      <c r="G536" s="286">
        <f>'дератизація '!I535</f>
        <v>7.8205958549222784E-3</v>
      </c>
      <c r="H536" s="286">
        <f>SUM(димовенти!Q535)</f>
        <v>8.5069082011988775E-2</v>
      </c>
      <c r="I536" s="286">
        <f>'під зими'!L535+майстерні!L535+покрівлі!N535+маляри!L535</f>
        <v>0.32530811086254369</v>
      </c>
      <c r="J536" s="286">
        <f>електрики!P535</f>
        <v>8.5167060111552506E-2</v>
      </c>
      <c r="K536" s="287">
        <f t="shared" si="37"/>
        <v>3.0387809105457531</v>
      </c>
      <c r="L536" s="287">
        <v>3.0710597586537863E-2</v>
      </c>
      <c r="M536" s="287">
        <f t="shared" si="38"/>
        <v>3.0694915081322911</v>
      </c>
      <c r="N536" s="287">
        <f t="shared" si="39"/>
        <v>3.683389809758749</v>
      </c>
    </row>
    <row r="537" spans="1:14" ht="18" customHeight="1" x14ac:dyDescent="0.35">
      <c r="A537" s="284">
        <f t="shared" si="36"/>
        <v>156</v>
      </c>
      <c r="B537" s="284">
        <v>3</v>
      </c>
      <c r="C537" s="285" t="s">
        <v>1555</v>
      </c>
      <c r="D537" s="286">
        <f>сходові!N536</f>
        <v>0.59003871467286106</v>
      </c>
      <c r="E537" s="286">
        <f>прибудинкова!M536</f>
        <v>0.65257875592458048</v>
      </c>
      <c r="F537" s="286">
        <f>'слюсарі х.в.'!P536+'слюсарі кан'!P536+зварювальник!L536+аварійки!J536</f>
        <v>0.29039566460043947</v>
      </c>
      <c r="G537" s="286">
        <f>'дератизація '!I536</f>
        <v>1.660612350804359E-3</v>
      </c>
      <c r="H537" s="286">
        <f>SUM(димовенти!Q536)</f>
        <v>6.6020330950124093E-2</v>
      </c>
      <c r="I537" s="286">
        <f>'під зими'!L536+майстерні!L536+покрівлі!N536+маляри!L536</f>
        <v>0.3103500193846882</v>
      </c>
      <c r="J537" s="286">
        <f>електрики!P536</f>
        <v>7.4655502752901101E-2</v>
      </c>
      <c r="K537" s="287">
        <f t="shared" si="37"/>
        <v>1.9856996006363987</v>
      </c>
      <c r="L537" s="287">
        <v>3.0331064048873382E-2</v>
      </c>
      <c r="M537" s="287">
        <f t="shared" si="38"/>
        <v>2.0160306646852719</v>
      </c>
      <c r="N537" s="287">
        <f t="shared" si="39"/>
        <v>2.4192367976223261</v>
      </c>
    </row>
    <row r="538" spans="1:14" ht="18" customHeight="1" x14ac:dyDescent="0.35">
      <c r="A538" s="284">
        <f t="shared" si="36"/>
        <v>157</v>
      </c>
      <c r="B538" s="284">
        <v>3</v>
      </c>
      <c r="C538" s="285" t="s">
        <v>1556</v>
      </c>
      <c r="D538" s="286">
        <f>сходові!N537</f>
        <v>0.78165308520728938</v>
      </c>
      <c r="E538" s="286">
        <f>прибудинкова!M537</f>
        <v>1.1571255100903615</v>
      </c>
      <c r="F538" s="286">
        <f>'слюсарі х.в.'!P537+'слюсарі кан'!P537+зварювальник!L537+аварійки!J537</f>
        <v>0.28181493684558279</v>
      </c>
      <c r="G538" s="286">
        <f>'дератизація '!I537</f>
        <v>3.4111445783132524E-3</v>
      </c>
      <c r="H538" s="286">
        <f>SUM(димовенти!Q537)</f>
        <v>5.8120748284250789E-2</v>
      </c>
      <c r="I538" s="286">
        <f>'під зими'!L537+майстерні!L537+покрівлі!N537+маляри!L537</f>
        <v>0.30615940430088057</v>
      </c>
      <c r="J538" s="286">
        <f>електрики!P537</f>
        <v>7.0244638454688438E-2</v>
      </c>
      <c r="K538" s="287">
        <f t="shared" si="37"/>
        <v>2.6585294677613662</v>
      </c>
      <c r="L538" s="287">
        <v>3.0616143081037581E-2</v>
      </c>
      <c r="M538" s="287">
        <f t="shared" si="38"/>
        <v>2.6891456108424037</v>
      </c>
      <c r="N538" s="287">
        <f t="shared" si="39"/>
        <v>3.2269747330108842</v>
      </c>
    </row>
    <row r="539" spans="1:14" ht="18" customHeight="1" x14ac:dyDescent="0.35">
      <c r="A539" s="284">
        <f t="shared" si="36"/>
        <v>158</v>
      </c>
      <c r="B539" s="284">
        <v>5</v>
      </c>
      <c r="C539" s="285" t="s">
        <v>1557</v>
      </c>
      <c r="D539" s="286">
        <f>сходові!N538</f>
        <v>0.48137910243466048</v>
      </c>
      <c r="E539" s="286">
        <f>прибудинкова!M538</f>
        <v>0.62601937534223495</v>
      </c>
      <c r="F539" s="286">
        <f>'слюсарі х.в.'!P538+'слюсарі кан'!P538+'слюсарі ц.о.'!P210+зварювальник!L538+аварійки!J538</f>
        <v>0.54154281550512906</v>
      </c>
      <c r="G539" s="286">
        <f>'дератизація '!I538</f>
        <v>2.7942167558232594E-3</v>
      </c>
      <c r="H539" s="286">
        <f>SUM(димовенти!Q538)</f>
        <v>5.7628142510251591E-2</v>
      </c>
      <c r="I539" s="286">
        <f>'під зими'!L538+майстерні!L538+покрівлі!N538+маляри!L538</f>
        <v>0.55217754957687737</v>
      </c>
      <c r="J539" s="286">
        <f>електрики!P538</f>
        <v>6.1329851607375821E-2</v>
      </c>
      <c r="K539" s="287">
        <f t="shared" si="37"/>
        <v>2.3228710537323529</v>
      </c>
      <c r="L539" s="287">
        <v>0.03</v>
      </c>
      <c r="M539" s="287">
        <f t="shared" si="38"/>
        <v>2.3528710537323527</v>
      </c>
      <c r="N539" s="287">
        <f t="shared" si="39"/>
        <v>2.8234452644788233</v>
      </c>
    </row>
    <row r="540" spans="1:14" ht="18" customHeight="1" x14ac:dyDescent="0.35">
      <c r="A540" s="284">
        <f t="shared" si="36"/>
        <v>159</v>
      </c>
      <c r="B540" s="284">
        <v>2</v>
      </c>
      <c r="C540" s="285" t="s">
        <v>1558</v>
      </c>
      <c r="D540" s="286">
        <f>сходові!N539</f>
        <v>0</v>
      </c>
      <c r="E540" s="286">
        <f>прибудинкова!M539</f>
        <v>1.1335432207792207</v>
      </c>
      <c r="F540" s="286">
        <f>'слюсарі х.в.'!P539+'слюсарі кан'!P539+зварювальник!L539+аварійки!J539</f>
        <v>0.23385752096617354</v>
      </c>
      <c r="G540" s="286">
        <f>'дератизація '!I539</f>
        <v>9.285714285714286E-3</v>
      </c>
      <c r="H540" s="286">
        <f>SUM(димовенти!Q539)</f>
        <v>4.0574519634178227E-2</v>
      </c>
      <c r="I540" s="286">
        <f>'під зими'!L539+майстерні!L539+покрівлі!N539+маляри!L539</f>
        <v>0.38757699481808838</v>
      </c>
      <c r="J540" s="286">
        <f>електрики!P539</f>
        <v>4.6708166819753386E-2</v>
      </c>
      <c r="K540" s="287">
        <f t="shared" si="37"/>
        <v>1.8515461373031283</v>
      </c>
      <c r="L540" s="287">
        <v>0.03</v>
      </c>
      <c r="M540" s="287">
        <f t="shared" si="38"/>
        <v>1.8815461373031284</v>
      </c>
      <c r="N540" s="287">
        <f t="shared" si="39"/>
        <v>2.257855364763754</v>
      </c>
    </row>
    <row r="541" spans="1:14" ht="18" customHeight="1" x14ac:dyDescent="0.35">
      <c r="A541" s="284">
        <f t="shared" si="36"/>
        <v>160</v>
      </c>
      <c r="B541" s="284">
        <v>2</v>
      </c>
      <c r="C541" s="285" t="s">
        <v>1559</v>
      </c>
      <c r="D541" s="286">
        <f>сходові!N540</f>
        <v>0</v>
      </c>
      <c r="E541" s="286">
        <f>прибудинкова!M540</f>
        <v>1.7927679677171406</v>
      </c>
      <c r="F541" s="286">
        <f>'слюсарі х.в.'!P540+'слюсарі кан'!P540+зварювальник!L540+аварійки!J540</f>
        <v>0.25121611540596472</v>
      </c>
      <c r="G541" s="286">
        <f>'дератизація '!I540</f>
        <v>6.8601076095311303E-3</v>
      </c>
      <c r="H541" s="286">
        <f>SUM(димовенти!Q540)</f>
        <v>8.7489287307082358E-2</v>
      </c>
      <c r="I541" s="286">
        <f>'під зими'!L540+майстерні!L540+покрівлі!N540+маляри!L540</f>
        <v>0.42281968090998229</v>
      </c>
      <c r="J541" s="286">
        <f>електрики!P540</f>
        <v>5.5288683245518992E-2</v>
      </c>
      <c r="K541" s="287">
        <f t="shared" si="37"/>
        <v>2.6164418421952198</v>
      </c>
      <c r="L541" s="287">
        <v>0.03</v>
      </c>
      <c r="M541" s="287">
        <f t="shared" si="38"/>
        <v>2.6464418421952196</v>
      </c>
      <c r="N541" s="287">
        <f t="shared" si="39"/>
        <v>3.1757302106342635</v>
      </c>
    </row>
    <row r="542" spans="1:14" ht="18" customHeight="1" x14ac:dyDescent="0.35">
      <c r="A542" s="284">
        <f t="shared" si="36"/>
        <v>161</v>
      </c>
      <c r="B542" s="284">
        <v>4</v>
      </c>
      <c r="C542" s="285" t="s">
        <v>1560</v>
      </c>
      <c r="D542" s="286">
        <f>сходові!N541</f>
        <v>1.0682983559672947</v>
      </c>
      <c r="E542" s="286">
        <f>прибудинкова!M541</f>
        <v>8.7547256448047145E-2</v>
      </c>
      <c r="F542" s="286">
        <f>'слюсарі х.в.'!P541+'слюсарі кан'!P541+зварювальник!L541+аварійки!J541</f>
        <v>0.24660033057267325</v>
      </c>
      <c r="G542" s="286">
        <f>'дератизація '!I541</f>
        <v>8.1687546057479746E-3</v>
      </c>
      <c r="H542" s="286">
        <f>SUM(димовенти!Q541)</f>
        <v>6.2517998751197595E-2</v>
      </c>
      <c r="I542" s="286">
        <f>'під зими'!L541+майстерні!L541+покрівлі!N541+маляри!L541</f>
        <v>0.2948437655287276</v>
      </c>
      <c r="J542" s="286">
        <f>електрики!P541</f>
        <v>5.3007057407826234E-2</v>
      </c>
      <c r="K542" s="287">
        <f t="shared" si="37"/>
        <v>1.8209835192815145</v>
      </c>
      <c r="L542" s="287">
        <v>3.292479488683276E-2</v>
      </c>
      <c r="M542" s="287">
        <f t="shared" si="38"/>
        <v>1.8539083141683472</v>
      </c>
      <c r="N542" s="287">
        <f t="shared" si="39"/>
        <v>2.2246899770020168</v>
      </c>
    </row>
    <row r="543" spans="1:14" ht="18" customHeight="1" x14ac:dyDescent="0.35">
      <c r="A543" s="284">
        <f t="shared" si="36"/>
        <v>162</v>
      </c>
      <c r="B543" s="284">
        <v>3</v>
      </c>
      <c r="C543" s="285" t="s">
        <v>1561</v>
      </c>
      <c r="D543" s="286">
        <f>сходові!N542</f>
        <v>1.3120203888666266</v>
      </c>
      <c r="E543" s="286">
        <f>прибудинкова!M542</f>
        <v>0.14289139645293314</v>
      </c>
      <c r="F543" s="286">
        <f>'слюсарі х.в.'!P542+'слюсарі кан'!P542+зварювальник!L542+аварійки!J542</f>
        <v>0.25847952197616941</v>
      </c>
      <c r="G543" s="286">
        <f>'дератизація '!I542</f>
        <v>7.9399727148703955E-3</v>
      </c>
      <c r="H543" s="286">
        <f>SUM(димовенти!Q542)</f>
        <v>5.6630478346921101E-2</v>
      </c>
      <c r="I543" s="286">
        <f>'під зими'!L542+майстерні!L542+покрівлі!N542+маляри!L542</f>
        <v>0.3372380179997535</v>
      </c>
      <c r="J543" s="286">
        <f>електрики!P542</f>
        <v>5.872566314978462E-2</v>
      </c>
      <c r="K543" s="287">
        <f t="shared" si="37"/>
        <v>2.1739254395070589</v>
      </c>
      <c r="L543" s="287">
        <v>3.0044848883653823E-2</v>
      </c>
      <c r="M543" s="287">
        <f t="shared" si="38"/>
        <v>2.2039702883907126</v>
      </c>
      <c r="N543" s="287">
        <f t="shared" si="39"/>
        <v>2.6447643460688552</v>
      </c>
    </row>
    <row r="544" spans="1:14" ht="18" customHeight="1" x14ac:dyDescent="0.35">
      <c r="A544" s="284">
        <f t="shared" si="36"/>
        <v>163</v>
      </c>
      <c r="B544" s="284">
        <v>4</v>
      </c>
      <c r="C544" s="285" t="s">
        <v>1562</v>
      </c>
      <c r="D544" s="286">
        <f>сходові!N543</f>
        <v>1.1135326290843601</v>
      </c>
      <c r="E544" s="286">
        <f>прибудинкова!M543</f>
        <v>0.17025259037711313</v>
      </c>
      <c r="F544" s="286">
        <f>'слюсарі х.в.'!P543+'слюсарі кан'!P543+зварювальник!L543+аварійки!J543</f>
        <v>0.2734031634514516</v>
      </c>
      <c r="G544" s="286">
        <f>'дератизація '!I543</f>
        <v>8.1680754226267881E-3</v>
      </c>
      <c r="H544" s="286">
        <f>SUM(димовенти!Q543)</f>
        <v>5.8615428286616991E-2</v>
      </c>
      <c r="I544" s="286">
        <f>'під зими'!L543+майстерні!L543+покрівлі!N543+маляри!L543</f>
        <v>0.28995924252210115</v>
      </c>
      <c r="J544" s="286">
        <f>електрики!P543</f>
        <v>6.6255949682550039E-2</v>
      </c>
      <c r="K544" s="287">
        <f t="shared" si="37"/>
        <v>1.9801870788268197</v>
      </c>
      <c r="L544" s="287">
        <v>0.03</v>
      </c>
      <c r="M544" s="287">
        <f t="shared" si="38"/>
        <v>2.0101870788268195</v>
      </c>
      <c r="N544" s="287">
        <f t="shared" si="39"/>
        <v>2.4122244945921834</v>
      </c>
    </row>
    <row r="545" spans="1:14" ht="18" customHeight="1" x14ac:dyDescent="0.35">
      <c r="A545" s="284">
        <f t="shared" si="36"/>
        <v>164</v>
      </c>
      <c r="B545" s="284">
        <v>3</v>
      </c>
      <c r="C545" s="285" t="s">
        <v>1563</v>
      </c>
      <c r="D545" s="286">
        <f>сходові!N544</f>
        <v>1.529756760129096</v>
      </c>
      <c r="E545" s="286">
        <f>прибудинкова!M544</f>
        <v>0.64018647115142358</v>
      </c>
      <c r="F545" s="286">
        <f>'слюсарі х.в.'!P544+'слюсарі кан'!P544+зварювальник!L544+аварійки!J544</f>
        <v>0.24935616993013759</v>
      </c>
      <c r="G545" s="286">
        <f>'дератизація '!I544</f>
        <v>8.1632653061224497E-3</v>
      </c>
      <c r="H545" s="286">
        <f>SUM(димовенти!Q544)</f>
        <v>5.3751745772861979E-2</v>
      </c>
      <c r="I545" s="286">
        <f>'під зими'!L544+майстерні!L544+покрівлі!N544+маляри!L544</f>
        <v>0.32748561798014231</v>
      </c>
      <c r="J545" s="286">
        <f>електрики!P544</f>
        <v>5.4369294710824051E-2</v>
      </c>
      <c r="K545" s="287">
        <f t="shared" si="37"/>
        <v>2.8630693249806081</v>
      </c>
      <c r="L545" s="287">
        <v>3.3557760695892044E-2</v>
      </c>
      <c r="M545" s="287">
        <f t="shared" si="38"/>
        <v>2.8966270856765002</v>
      </c>
      <c r="N545" s="287">
        <f t="shared" si="39"/>
        <v>3.4759525028118001</v>
      </c>
    </row>
    <row r="546" spans="1:14" ht="18" customHeight="1" x14ac:dyDescent="0.35">
      <c r="A546" s="284">
        <f t="shared" si="36"/>
        <v>165</v>
      </c>
      <c r="B546" s="284">
        <v>3</v>
      </c>
      <c r="C546" s="285" t="s">
        <v>1564</v>
      </c>
      <c r="D546" s="286">
        <f>сходові!N545</f>
        <v>1.1986955184557309</v>
      </c>
      <c r="E546" s="286">
        <f>прибудинкова!M545</f>
        <v>0.2519655628923767</v>
      </c>
      <c r="F546" s="286">
        <f>'слюсарі х.в.'!P545+'слюсарі кан'!P545+зварювальник!L545+аварійки!J545</f>
        <v>0.28618816103450362</v>
      </c>
      <c r="G546" s="286">
        <f>'дератизація '!I545</f>
        <v>7.4831838565022415E-3</v>
      </c>
      <c r="H546" s="286">
        <f>SUM(димовенти!Q545)</f>
        <v>6.9498387274204598E-2</v>
      </c>
      <c r="I546" s="286">
        <f>'під зими'!L545+майстерні!L545+покрівлі!N545+маляри!L545</f>
        <v>0.30458898921441696</v>
      </c>
      <c r="J546" s="286">
        <f>електрики!P545</f>
        <v>7.219754938811454E-2</v>
      </c>
      <c r="K546" s="287">
        <f t="shared" si="37"/>
        <v>2.1906173521158494</v>
      </c>
      <c r="L546" s="287">
        <v>0.03</v>
      </c>
      <c r="M546" s="287">
        <f t="shared" si="38"/>
        <v>2.2206173521158492</v>
      </c>
      <c r="N546" s="287">
        <f t="shared" si="39"/>
        <v>2.6647408225390188</v>
      </c>
    </row>
    <row r="547" spans="1:14" ht="18" customHeight="1" x14ac:dyDescent="0.35">
      <c r="A547" s="284">
        <f t="shared" si="36"/>
        <v>166</v>
      </c>
      <c r="B547" s="284">
        <v>4</v>
      </c>
      <c r="C547" s="285" t="s">
        <v>1565</v>
      </c>
      <c r="D547" s="286">
        <f>сходові!N546</f>
        <v>0.93283659393581997</v>
      </c>
      <c r="E547" s="286">
        <f>прибудинкова!M546</f>
        <v>0.46650035477582841</v>
      </c>
      <c r="F547" s="286">
        <f>'слюсарі х.в.'!P546+'слюсарі кан'!P546+зварювальник!L546+аварійки!J546</f>
        <v>0.28119549972028429</v>
      </c>
      <c r="G547" s="286">
        <f>'дератизація '!I546</f>
        <v>8.1699346405228763E-3</v>
      </c>
      <c r="H547" s="286">
        <f>SUM(димовенти!Q546)</f>
        <v>7.0862931148059929E-2</v>
      </c>
      <c r="I547" s="286">
        <f>'під зими'!L546+майстерні!L546+покрівлі!N546+маляри!L546</f>
        <v>0.28036977762717852</v>
      </c>
      <c r="J547" s="286">
        <f>електрики!P546</f>
        <v>7.0107774758694161E-2</v>
      </c>
      <c r="K547" s="287">
        <f t="shared" si="37"/>
        <v>2.110042866606388</v>
      </c>
      <c r="L547" s="287">
        <v>3.0375072322928076E-2</v>
      </c>
      <c r="M547" s="287">
        <f t="shared" si="38"/>
        <v>2.1404179389293159</v>
      </c>
      <c r="N547" s="287">
        <f t="shared" si="39"/>
        <v>2.568501526715179</v>
      </c>
    </row>
    <row r="548" spans="1:14" ht="18" customHeight="1" x14ac:dyDescent="0.35">
      <c r="A548" s="284">
        <f t="shared" si="36"/>
        <v>167</v>
      </c>
      <c r="B548" s="284">
        <v>3</v>
      </c>
      <c r="C548" s="285" t="s">
        <v>1566</v>
      </c>
      <c r="D548" s="286">
        <f>сходові!N547</f>
        <v>1.2632901626007382</v>
      </c>
      <c r="E548" s="286">
        <f>прибудинкова!M547</f>
        <v>0.59349382081936142</v>
      </c>
      <c r="F548" s="286">
        <f>'слюсарі х.в.'!P547+'слюсарі кан'!P547+зварювальник!L547+аварійки!J547</f>
        <v>0.23483563952219097</v>
      </c>
      <c r="G548" s="286">
        <f>'дератизація '!I547</f>
        <v>7.7853914564805365E-3</v>
      </c>
      <c r="H548" s="286">
        <f>SUM(димовенти!Q547)</f>
        <v>5.1191230219844695E-2</v>
      </c>
      <c r="I548" s="286">
        <f>'під зими'!L547+майстерні!L547+покрівлі!N547+маляри!L547</f>
        <v>0.31286783112135175</v>
      </c>
      <c r="J548" s="286">
        <f>електрики!P547</f>
        <v>4.7027736628413891E-2</v>
      </c>
      <c r="K548" s="287">
        <f t="shared" si="37"/>
        <v>2.5104918123683819</v>
      </c>
      <c r="L548" s="287">
        <v>3.0769441226852469E-2</v>
      </c>
      <c r="M548" s="287">
        <f t="shared" si="38"/>
        <v>2.5412612535952346</v>
      </c>
      <c r="N548" s="287">
        <f t="shared" si="39"/>
        <v>3.0495135043142816</v>
      </c>
    </row>
    <row r="549" spans="1:14" ht="18" customHeight="1" x14ac:dyDescent="0.35">
      <c r="A549" s="284">
        <f t="shared" si="36"/>
        <v>168</v>
      </c>
      <c r="B549" s="284">
        <v>2</v>
      </c>
      <c r="C549" s="285" t="s">
        <v>1567</v>
      </c>
      <c r="D549" s="286">
        <f>сходові!N548</f>
        <v>0</v>
      </c>
      <c r="E549" s="286">
        <f>прибудинкова!M548</f>
        <v>1.9882193166287012</v>
      </c>
      <c r="F549" s="286">
        <f>'слюсарі х.в.'!P548+'слюсарі кан'!P548+зварювальник!L548+аварійки!J548</f>
        <v>0.33272589565627353</v>
      </c>
      <c r="G549" s="286">
        <f>'дератизація '!I548</f>
        <v>7.8587699316628682E-3</v>
      </c>
      <c r="H549" s="286">
        <f>SUM(димовенти!Q548)</f>
        <v>9.7504465925791456E-2</v>
      </c>
      <c r="I549" s="286">
        <f>'під зими'!L548+майстерні!L548+покрівлі!N548+маляри!L548</f>
        <v>0.3361046481523024</v>
      </c>
      <c r="J549" s="286">
        <f>електрики!P548</f>
        <v>9.5152873436549212E-2</v>
      </c>
      <c r="K549" s="287">
        <f t="shared" si="37"/>
        <v>2.8575659697312803</v>
      </c>
      <c r="L549" s="287">
        <v>3.0803574257423343E-2</v>
      </c>
      <c r="M549" s="287">
        <f t="shared" si="38"/>
        <v>2.8883695439887038</v>
      </c>
      <c r="N549" s="287">
        <f t="shared" si="39"/>
        <v>3.4660434527864443</v>
      </c>
    </row>
    <row r="550" spans="1:14" ht="18" customHeight="1" x14ac:dyDescent="0.35">
      <c r="A550" s="284">
        <f t="shared" si="36"/>
        <v>169</v>
      </c>
      <c r="B550" s="284">
        <v>3</v>
      </c>
      <c r="C550" s="285" t="s">
        <v>1568</v>
      </c>
      <c r="D550" s="286">
        <f>сходові!N549</f>
        <v>1.2569568940361837</v>
      </c>
      <c r="E550" s="286">
        <f>прибудинкова!M549</f>
        <v>0.41720427244120573</v>
      </c>
      <c r="F550" s="286">
        <f>'слюсарі х.в.'!P549+'слюсарі кан'!P549+зварювальник!L549+аварійки!J549</f>
        <v>0.32011763985776792</v>
      </c>
      <c r="G550" s="286">
        <f>'дератизація '!I549</f>
        <v>8.1608148393507787E-3</v>
      </c>
      <c r="H550" s="286">
        <f>SUM(димовенти!Q549)</f>
        <v>0.10558550852920916</v>
      </c>
      <c r="I550" s="286">
        <f>'під зими'!L549+майстерні!L549+покрівлі!N549+маляри!L549</f>
        <v>0.3580402121368339</v>
      </c>
      <c r="J550" s="286">
        <f>електрики!P549</f>
        <v>8.9347354549213567E-2</v>
      </c>
      <c r="K550" s="287">
        <f t="shared" si="37"/>
        <v>2.5554126963897645</v>
      </c>
      <c r="L550" s="287">
        <v>3.3560973178597908E-2</v>
      </c>
      <c r="M550" s="287">
        <f t="shared" si="38"/>
        <v>2.5889736695683623</v>
      </c>
      <c r="N550" s="287">
        <f t="shared" si="39"/>
        <v>3.1067684034820346</v>
      </c>
    </row>
    <row r="551" spans="1:14" ht="18" customHeight="1" x14ac:dyDescent="0.35">
      <c r="A551" s="284">
        <f t="shared" si="36"/>
        <v>170</v>
      </c>
      <c r="B551" s="284">
        <v>3</v>
      </c>
      <c r="C551" s="285" t="s">
        <v>1569</v>
      </c>
      <c r="D551" s="286">
        <f>сходові!N550</f>
        <v>1.6695474218301778</v>
      </c>
      <c r="E551" s="286">
        <f>прибудинкова!M550</f>
        <v>0.34273730626180443</v>
      </c>
      <c r="F551" s="286">
        <f>'слюсарі х.в.'!P550+'слюсарі кан'!P550+зварювальник!L550+аварійки!J550</f>
        <v>0.27678585788626009</v>
      </c>
      <c r="G551" s="286">
        <f>'дератизація '!I550</f>
        <v>7.845416242917333E-3</v>
      </c>
      <c r="H551" s="286">
        <f>SUM(димовенти!Q550)</f>
        <v>7.9905039586349758E-2</v>
      </c>
      <c r="I551" s="286">
        <f>'під зими'!L550+майстерні!L550+покрівлі!N550+маляри!L550</f>
        <v>0.33569093229192981</v>
      </c>
      <c r="J551" s="286">
        <f>електрики!P550</f>
        <v>6.7764695530892233E-2</v>
      </c>
      <c r="K551" s="287">
        <f t="shared" si="37"/>
        <v>2.7802766696303318</v>
      </c>
      <c r="L551" s="287">
        <v>3.3860328873614266E-2</v>
      </c>
      <c r="M551" s="287">
        <f t="shared" si="38"/>
        <v>2.8141369985039462</v>
      </c>
      <c r="N551" s="287">
        <f t="shared" si="39"/>
        <v>3.3769643982047355</v>
      </c>
    </row>
    <row r="552" spans="1:14" ht="18" customHeight="1" x14ac:dyDescent="0.35">
      <c r="A552" s="284">
        <f t="shared" si="36"/>
        <v>171</v>
      </c>
      <c r="B552" s="284">
        <v>3</v>
      </c>
      <c r="C552" s="285" t="s">
        <v>1570</v>
      </c>
      <c r="D552" s="286">
        <f>сходові!N551</f>
        <v>1.389702778735368</v>
      </c>
      <c r="E552" s="286">
        <f>прибудинкова!M551</f>
        <v>0.42124916988416983</v>
      </c>
      <c r="F552" s="286">
        <f>'слюсарі х.в.'!P551+'слюсарі кан'!P551+зварювальник!L551+аварійки!J551</f>
        <v>0.31494166897882131</v>
      </c>
      <c r="G552" s="286">
        <f>'дератизація '!I551</f>
        <v>8.1443050193050186E-3</v>
      </c>
      <c r="H552" s="286">
        <f>SUM(димовенти!Q551)</f>
        <v>0.10256198527982059</v>
      </c>
      <c r="I552" s="286">
        <f>'під зими'!L551+майстерні!L551+покрівлі!N551+маляри!L551</f>
        <v>0.33289077225343489</v>
      </c>
      <c r="J552" s="286">
        <f>електрики!P551</f>
        <v>8.6788823482649852E-2</v>
      </c>
      <c r="K552" s="287">
        <f t="shared" si="37"/>
        <v>2.6562795036335696</v>
      </c>
      <c r="L552" s="287">
        <v>0.03</v>
      </c>
      <c r="M552" s="287">
        <f t="shared" si="38"/>
        <v>2.6862795036335694</v>
      </c>
      <c r="N552" s="287">
        <f t="shared" si="39"/>
        <v>3.2235354043602831</v>
      </c>
    </row>
    <row r="553" spans="1:14" ht="18" customHeight="1" x14ac:dyDescent="0.35">
      <c r="A553" s="284">
        <f t="shared" si="36"/>
        <v>172</v>
      </c>
      <c r="B553" s="284">
        <v>3</v>
      </c>
      <c r="C553" s="285" t="s">
        <v>1571</v>
      </c>
      <c r="D553" s="286">
        <f>сходові!N552</f>
        <v>0</v>
      </c>
      <c r="E553" s="286">
        <f>прибудинкова!M552</f>
        <v>0.47402124232859894</v>
      </c>
      <c r="F553" s="286">
        <f>'слюсарі х.в.'!P552+'слюсарі кан'!P552+зварювальник!L552+аварійки!J552</f>
        <v>0.22867149223901115</v>
      </c>
      <c r="G553" s="286">
        <f>'дератизація '!I552</f>
        <v>7.8511309836927917E-3</v>
      </c>
      <c r="H553" s="286">
        <f>SUM(димовенти!Q552)</f>
        <v>4.344091671130821E-2</v>
      </c>
      <c r="I553" s="286">
        <f>'під зими'!L552+майстерні!L552+покрівлі!N552+маляри!L552</f>
        <v>0.38439286907202785</v>
      </c>
      <c r="J553" s="286">
        <f>електрики!P552</f>
        <v>4.394751334944251E-2</v>
      </c>
      <c r="K553" s="287">
        <f t="shared" si="37"/>
        <v>1.1823251646840813</v>
      </c>
      <c r="L553" s="287">
        <v>0.03</v>
      </c>
      <c r="M553" s="287">
        <f t="shared" si="38"/>
        <v>1.2123251646840814</v>
      </c>
      <c r="N553" s="287">
        <f t="shared" si="39"/>
        <v>1.4547901976208977</v>
      </c>
    </row>
    <row r="554" spans="1:14" ht="18" customHeight="1" x14ac:dyDescent="0.35">
      <c r="A554" s="284">
        <f t="shared" si="36"/>
        <v>173</v>
      </c>
      <c r="B554" s="284">
        <v>3</v>
      </c>
      <c r="C554" s="285" t="s">
        <v>1572</v>
      </c>
      <c r="D554" s="286">
        <f>сходові!N553</f>
        <v>1.1384886666133918</v>
      </c>
      <c r="E554" s="286">
        <f>прибудинкова!M553</f>
        <v>0.56385162021857926</v>
      </c>
      <c r="F554" s="286">
        <f>'слюсарі х.в.'!P553+'слюсарі кан'!P553+зварювальник!L553+аварійки!J553</f>
        <v>0.29138481096767022</v>
      </c>
      <c r="G554" s="286">
        <f>'дератизація '!I553</f>
        <v>7.0636451301832213E-3</v>
      </c>
      <c r="H554" s="286">
        <f>SUM(димовенти!Q553)</f>
        <v>8.0784365044913389E-2</v>
      </c>
      <c r="I554" s="286">
        <f>'під зими'!L553+майстерні!L553+покрівлі!N553+маляри!L553</f>
        <v>0.34661144326259741</v>
      </c>
      <c r="J554" s="286">
        <f>електрики!P553</f>
        <v>7.4963741455983821E-2</v>
      </c>
      <c r="K554" s="287">
        <f t="shared" si="37"/>
        <v>2.5031482926933188</v>
      </c>
      <c r="L554" s="287">
        <v>0.03</v>
      </c>
      <c r="M554" s="287">
        <f t="shared" si="38"/>
        <v>2.5331482926933186</v>
      </c>
      <c r="N554" s="287">
        <f t="shared" si="39"/>
        <v>3.0397779512319825</v>
      </c>
    </row>
    <row r="555" spans="1:14" ht="18" customHeight="1" x14ac:dyDescent="0.35">
      <c r="A555" s="284">
        <f t="shared" si="36"/>
        <v>174</v>
      </c>
      <c r="B555" s="284">
        <v>3</v>
      </c>
      <c r="C555" s="285" t="s">
        <v>1573</v>
      </c>
      <c r="D555" s="286">
        <f>сходові!N554</f>
        <v>1.5717154428909206</v>
      </c>
      <c r="E555" s="286">
        <f>прибудинкова!M554</f>
        <v>0.34998276676290085</v>
      </c>
      <c r="F555" s="286">
        <f>'слюсарі х.в.'!P554+'слюсарі кан'!P554+зварювальник!L554+аварійки!J554</f>
        <v>0.23674269668405326</v>
      </c>
      <c r="G555" s="286">
        <f>'дератизація '!I554</f>
        <v>7.9871135498919762E-3</v>
      </c>
      <c r="H555" s="286">
        <f>SUM(димовенти!Q554)</f>
        <v>6.3550364819532038E-2</v>
      </c>
      <c r="I555" s="286">
        <f>'під зими'!L554+майстерні!L554+покрівлі!N554+маляри!L554</f>
        <v>0.34038874456970952</v>
      </c>
      <c r="J555" s="286">
        <f>електрики!P554</f>
        <v>4.8134336301640587E-2</v>
      </c>
      <c r="K555" s="287">
        <f t="shared" si="37"/>
        <v>2.6185014655786487</v>
      </c>
      <c r="L555" s="287">
        <v>0.03</v>
      </c>
      <c r="M555" s="287">
        <f t="shared" si="38"/>
        <v>2.6485014655786485</v>
      </c>
      <c r="N555" s="287">
        <f t="shared" si="39"/>
        <v>3.178201758694378</v>
      </c>
    </row>
    <row r="556" spans="1:14" ht="18" customHeight="1" x14ac:dyDescent="0.35">
      <c r="A556" s="284">
        <f t="shared" si="36"/>
        <v>175</v>
      </c>
      <c r="B556" s="284">
        <v>3</v>
      </c>
      <c r="C556" s="285" t="s">
        <v>1574</v>
      </c>
      <c r="D556" s="286">
        <f>сходові!N555</f>
        <v>1.6479507978199239</v>
      </c>
      <c r="E556" s="286">
        <f>прибудинкова!M555</f>
        <v>0.21925128361722751</v>
      </c>
      <c r="F556" s="286">
        <f>'слюсарі х.в.'!P555+'слюсарі кан'!P555+зварювальник!L555+аварійки!J555</f>
        <v>0.20989762370495774</v>
      </c>
      <c r="G556" s="286">
        <f>'дератизація '!I555</f>
        <v>7.0835064395513084E-3</v>
      </c>
      <c r="H556" s="286">
        <f>SUM(димовенти!Q555)</f>
        <v>5.0661313692821307E-2</v>
      </c>
      <c r="I556" s="286">
        <f>'під зими'!L555+майстерні!L555+покрівлі!N555+маляри!L555</f>
        <v>0.33226796642683426</v>
      </c>
      <c r="J556" s="286">
        <f>електрики!P555</f>
        <v>3.470885869434575E-2</v>
      </c>
      <c r="K556" s="287">
        <f t="shared" si="37"/>
        <v>2.5018213503956619</v>
      </c>
      <c r="L556" s="287">
        <v>0.03</v>
      </c>
      <c r="M556" s="287">
        <f t="shared" si="38"/>
        <v>2.5318213503956617</v>
      </c>
      <c r="N556" s="287">
        <f t="shared" si="39"/>
        <v>3.0381856204747941</v>
      </c>
    </row>
    <row r="557" spans="1:14" ht="18" customHeight="1" x14ac:dyDescent="0.35">
      <c r="A557" s="284">
        <f t="shared" si="36"/>
        <v>176</v>
      </c>
      <c r="B557" s="284">
        <v>3</v>
      </c>
      <c r="C557" s="285" t="s">
        <v>1575</v>
      </c>
      <c r="D557" s="286">
        <f>сходові!N556</f>
        <v>1.6445105147599011</v>
      </c>
      <c r="E557" s="286">
        <f>прибудинкова!M556</f>
        <v>0.38297602086255256</v>
      </c>
      <c r="F557" s="286">
        <f>'слюсарі х.в.'!P556+'слюсарі кан'!P556+зварювальник!L556+аварійки!J556</f>
        <v>0.29243446242894444</v>
      </c>
      <c r="G557" s="286">
        <f>'дератизація '!I556</f>
        <v>8.1390252454417965E-3</v>
      </c>
      <c r="H557" s="286">
        <f>SUM(димовенти!Q556)</f>
        <v>9.3236317844487646E-2</v>
      </c>
      <c r="I557" s="286">
        <f>'під зими'!L556+майстерні!L556+покрівлі!N556+маляри!L556</f>
        <v>0.34523382529284269</v>
      </c>
      <c r="J557" s="286">
        <f>електрики!P556</f>
        <v>7.5663299686977784E-2</v>
      </c>
      <c r="K557" s="287">
        <f t="shared" si="37"/>
        <v>2.8421934661211483</v>
      </c>
      <c r="L557" s="287">
        <v>3.0067778722588631E-2</v>
      </c>
      <c r="M557" s="287">
        <f t="shared" si="38"/>
        <v>2.8722612448437368</v>
      </c>
      <c r="N557" s="287">
        <f t="shared" si="39"/>
        <v>3.4467134938124842</v>
      </c>
    </row>
    <row r="558" spans="1:14" ht="18" customHeight="1" x14ac:dyDescent="0.35">
      <c r="A558" s="284">
        <f t="shared" si="36"/>
        <v>177</v>
      </c>
      <c r="B558" s="284">
        <v>3</v>
      </c>
      <c r="C558" s="285" t="s">
        <v>1576</v>
      </c>
      <c r="D558" s="286">
        <f>сходові!N557</f>
        <v>1.6489847802927919</v>
      </c>
      <c r="E558" s="286">
        <f>прибудинкова!M557</f>
        <v>0.38553082319195747</v>
      </c>
      <c r="F558" s="286">
        <f>'слюсарі х.в.'!P557+'слюсарі кан'!P557+зварювальник!L557+аварійки!J557</f>
        <v>0.29133042738297288</v>
      </c>
      <c r="G558" s="286">
        <f>'дератизація '!I557</f>
        <v>7.4667910551672288E-3</v>
      </c>
      <c r="H558" s="286">
        <f>SUM(димовенти!Q557)</f>
        <v>7.5315822249143891E-2</v>
      </c>
      <c r="I558" s="286">
        <f>'під зими'!L557+майстерні!L557+покрівлі!N557+маляри!L557</f>
        <v>0.31319876507534911</v>
      </c>
      <c r="J558" s="286">
        <f>електрики!P557</f>
        <v>7.4804453718420372E-2</v>
      </c>
      <c r="K558" s="287">
        <f t="shared" si="37"/>
        <v>2.7966318629658029</v>
      </c>
      <c r="L558" s="287">
        <v>3.4022568156417007E-2</v>
      </c>
      <c r="M558" s="287">
        <f t="shared" si="38"/>
        <v>2.8306544311222197</v>
      </c>
      <c r="N558" s="287">
        <f t="shared" si="39"/>
        <v>3.3967853173466636</v>
      </c>
    </row>
    <row r="559" spans="1:14" ht="18" customHeight="1" x14ac:dyDescent="0.35">
      <c r="A559" s="284">
        <f t="shared" si="36"/>
        <v>178</v>
      </c>
      <c r="B559" s="284">
        <v>4</v>
      </c>
      <c r="C559" s="285" t="s">
        <v>1577</v>
      </c>
      <c r="D559" s="286">
        <f>сходові!N558</f>
        <v>0</v>
      </c>
      <c r="E559" s="286">
        <f>прибудинкова!M558</f>
        <v>0.73761720023188404</v>
      </c>
      <c r="F559" s="286">
        <f>'слюсарі х.в.'!P558+'слюсарі кан'!P558+зварювальник!L558+аварійки!J558</f>
        <v>0.24903098088595677</v>
      </c>
      <c r="G559" s="286">
        <f>'дератизація '!I558</f>
        <v>7.930434782608695E-3</v>
      </c>
      <c r="H559" s="286">
        <f>SUM(димовенти!Q558)</f>
        <v>6.2937178454791409E-2</v>
      </c>
      <c r="I559" s="286">
        <f>'під зими'!L558+майстерні!L558+покрівлі!N558+маляри!L558</f>
        <v>0.34194447587249366</v>
      </c>
      <c r="J559" s="286">
        <f>електрики!P558</f>
        <v>5.4208550709070304E-2</v>
      </c>
      <c r="K559" s="287">
        <f t="shared" si="37"/>
        <v>1.4536688209368049</v>
      </c>
      <c r="L559" s="287">
        <v>3.1880420106579065E-2</v>
      </c>
      <c r="M559" s="287">
        <f t="shared" si="38"/>
        <v>1.4855492410433839</v>
      </c>
      <c r="N559" s="287">
        <f t="shared" si="39"/>
        <v>1.7826590892520606</v>
      </c>
    </row>
    <row r="560" spans="1:14" ht="18" customHeight="1" x14ac:dyDescent="0.35">
      <c r="A560" s="284">
        <f t="shared" si="36"/>
        <v>179</v>
      </c>
      <c r="B560" s="284">
        <v>3</v>
      </c>
      <c r="C560" s="285" t="s">
        <v>1578</v>
      </c>
      <c r="D560" s="286">
        <f>сходові!N559</f>
        <v>1.4530122253341293</v>
      </c>
      <c r="E560" s="286">
        <f>прибудинкова!M559</f>
        <v>0.38450288376614356</v>
      </c>
      <c r="F560" s="286">
        <f>'слюсарі х.в.'!P559+'слюсарі кан'!P559+зварювальник!L559+аварійки!J559</f>
        <v>0.27071731299155288</v>
      </c>
      <c r="G560" s="286">
        <f>'дератизація '!I559</f>
        <v>7.8530759616719896E-3</v>
      </c>
      <c r="H560" s="286">
        <f>SUM(димовенти!Q559)</f>
        <v>8.4212702524674901E-2</v>
      </c>
      <c r="I560" s="286">
        <f>'під зими'!L559+майстерні!L559+покрівлі!N559+маляри!L559</f>
        <v>0.31804376683815339</v>
      </c>
      <c r="J560" s="286">
        <f>електрики!P559</f>
        <v>6.4772170440095991E-2</v>
      </c>
      <c r="K560" s="287">
        <f t="shared" si="37"/>
        <v>2.5831141378564215</v>
      </c>
      <c r="L560" s="287">
        <v>3.4108539166643873E-2</v>
      </c>
      <c r="M560" s="287">
        <f t="shared" si="38"/>
        <v>2.6172226770230655</v>
      </c>
      <c r="N560" s="287">
        <f t="shared" si="39"/>
        <v>3.1406672124276787</v>
      </c>
    </row>
    <row r="561" spans="1:14" ht="18" customHeight="1" x14ac:dyDescent="0.35">
      <c r="A561" s="284">
        <f t="shared" si="36"/>
        <v>180</v>
      </c>
      <c r="B561" s="284">
        <v>3</v>
      </c>
      <c r="C561" s="285" t="s">
        <v>1579</v>
      </c>
      <c r="D561" s="286">
        <f>сходові!N560</f>
        <v>0</v>
      </c>
      <c r="E561" s="286">
        <f>прибудинкова!M560</f>
        <v>0.3304889240139211</v>
      </c>
      <c r="F561" s="286">
        <f>'слюсарі х.в.'!P560+'слюсарі кан'!P560+зварювальник!L560+аварійки!J560</f>
        <v>0.24487425203967156</v>
      </c>
      <c r="G561" s="286">
        <f>'дератизація '!I560</f>
        <v>8.0481438515081199E-3</v>
      </c>
      <c r="H561" s="286">
        <f>SUM(димовенти!Q560)</f>
        <v>6.3388605083841143E-2</v>
      </c>
      <c r="I561" s="286">
        <f>'під зими'!L560+майстерні!L560+покрівлі!N560+маляри!L560</f>
        <v>0.43773689501144458</v>
      </c>
      <c r="J561" s="286">
        <f>електрики!P560</f>
        <v>5.2153840561499562E-2</v>
      </c>
      <c r="K561" s="287">
        <f t="shared" si="37"/>
        <v>1.1366906605618861</v>
      </c>
      <c r="L561" s="287">
        <v>3.1245956280188496E-2</v>
      </c>
      <c r="M561" s="287">
        <f t="shared" si="38"/>
        <v>1.1679366168420746</v>
      </c>
      <c r="N561" s="287">
        <f t="shared" si="39"/>
        <v>1.4015239402104895</v>
      </c>
    </row>
    <row r="562" spans="1:14" ht="18" customHeight="1" x14ac:dyDescent="0.35">
      <c r="A562" s="284">
        <f t="shared" si="36"/>
        <v>181</v>
      </c>
      <c r="B562" s="284">
        <v>3</v>
      </c>
      <c r="C562" s="285" t="s">
        <v>1580</v>
      </c>
      <c r="D562" s="286">
        <f>сходові!N561</f>
        <v>1.3752251001669449</v>
      </c>
      <c r="E562" s="286">
        <f>прибудинкова!M561</f>
        <v>0.52402283093688506</v>
      </c>
      <c r="F562" s="286">
        <f>'слюсарі х.в.'!P561+'слюсарі кан'!P561+зварювальник!L561+аварійки!J561</f>
        <v>0.27151406888202112</v>
      </c>
      <c r="G562" s="286">
        <f>'дератизація '!I561</f>
        <v>7.4239443014984105E-3</v>
      </c>
      <c r="H562" s="286">
        <f>SUM(димовенти!Q561)</f>
        <v>7.028567676555178E-2</v>
      </c>
      <c r="I562" s="286">
        <f>'під зими'!L561+майстерні!L561+покрівлі!N561+маляри!L561</f>
        <v>0.31280747274958598</v>
      </c>
      <c r="J562" s="286">
        <f>електрики!P561</f>
        <v>6.5151976825778904E-2</v>
      </c>
      <c r="K562" s="287">
        <f t="shared" si="37"/>
        <v>2.6264310706282665</v>
      </c>
      <c r="L562" s="287">
        <v>3.2011603212494924E-2</v>
      </c>
      <c r="M562" s="287">
        <f t="shared" si="38"/>
        <v>2.6584426738407614</v>
      </c>
      <c r="N562" s="287">
        <f t="shared" si="39"/>
        <v>3.1901312086089137</v>
      </c>
    </row>
    <row r="563" spans="1:14" ht="18" customHeight="1" x14ac:dyDescent="0.35">
      <c r="A563" s="284">
        <f t="shared" si="36"/>
        <v>182</v>
      </c>
      <c r="B563" s="284">
        <v>3</v>
      </c>
      <c r="C563" s="285" t="s">
        <v>1581</v>
      </c>
      <c r="D563" s="286">
        <f>сходові!N562</f>
        <v>0</v>
      </c>
      <c r="E563" s="286">
        <f>прибудинкова!M562</f>
        <v>0.36857977681940696</v>
      </c>
      <c r="F563" s="286">
        <f>'слюсарі х.в.'!P562+'слюсарі кан'!P562+зварювальник!L562+аварійки!J562</f>
        <v>0.27010907785510457</v>
      </c>
      <c r="G563" s="286">
        <f>'дератизація '!I562</f>
        <v>7.2371967654986519E-3</v>
      </c>
      <c r="H563" s="286">
        <f>SUM(димовенти!Q562)</f>
        <v>6.6430427684314758E-2</v>
      </c>
      <c r="I563" s="286">
        <f>'під зими'!L562+майстерні!L562+покрівлі!N562+маляри!L562</f>
        <v>0.33770704766922538</v>
      </c>
      <c r="J563" s="286">
        <f>електрики!P562</f>
        <v>6.4223572948589561E-2</v>
      </c>
      <c r="K563" s="287">
        <f t="shared" si="37"/>
        <v>1.1142870997421399</v>
      </c>
      <c r="L563" s="287">
        <v>3.1094316196019607E-2</v>
      </c>
      <c r="M563" s="287">
        <f t="shared" si="38"/>
        <v>1.1453814159381595</v>
      </c>
      <c r="N563" s="287">
        <f t="shared" si="39"/>
        <v>1.3744576991257913</v>
      </c>
    </row>
    <row r="564" spans="1:14" ht="18" customHeight="1" x14ac:dyDescent="0.35">
      <c r="A564" s="284">
        <f t="shared" si="36"/>
        <v>183</v>
      </c>
      <c r="B564" s="284">
        <v>5</v>
      </c>
      <c r="C564" s="285" t="s">
        <v>1582</v>
      </c>
      <c r="D564" s="286">
        <f>сходові!N563</f>
        <v>0.82601672983616259</v>
      </c>
      <c r="E564" s="286">
        <f>прибудинкова!M563</f>
        <v>0.26122992789437993</v>
      </c>
      <c r="F564" s="286">
        <f>'слюсарі х.в.'!P563+'слюсарі кан'!P563+'слюсарі ц.о.'!P211+зварювальник!L563+аварійки!J563</f>
        <v>0.53243268116033104</v>
      </c>
      <c r="G564" s="286">
        <f>'дератизація '!I563</f>
        <v>7.5956277122318549E-3</v>
      </c>
      <c r="H564" s="286">
        <f>SUM(димовенти!Q563)</f>
        <v>4.5051576099505802E-2</v>
      </c>
      <c r="I564" s="286">
        <f>'під зими'!L563+майстерні!L563+покрівлі!N563+маляри!L563</f>
        <v>0.50210519599177228</v>
      </c>
      <c r="J564" s="286">
        <f>електрики!P563</f>
        <v>5.6808974434042911E-2</v>
      </c>
      <c r="K564" s="287">
        <f t="shared" si="37"/>
        <v>2.2312407131284262</v>
      </c>
      <c r="L564" s="287">
        <v>0.03</v>
      </c>
      <c r="M564" s="287">
        <f t="shared" si="38"/>
        <v>2.261240713128426</v>
      </c>
      <c r="N564" s="287">
        <f t="shared" si="39"/>
        <v>2.713488855754111</v>
      </c>
    </row>
    <row r="565" spans="1:14" ht="18" customHeight="1" x14ac:dyDescent="0.35">
      <c r="A565" s="284">
        <f t="shared" si="36"/>
        <v>184</v>
      </c>
      <c r="B565" s="284">
        <v>3</v>
      </c>
      <c r="C565" s="285" t="s">
        <v>1583</v>
      </c>
      <c r="D565" s="286">
        <f>сходові!N564</f>
        <v>1.3354412861368663</v>
      </c>
      <c r="E565" s="286">
        <f>прибудинкова!M564</f>
        <v>0.50656757091897398</v>
      </c>
      <c r="F565" s="286">
        <f>'слюсарі х.в.'!P564+'слюсарі кан'!P564+зварювальник!L564+аварійки!J564</f>
        <v>0.23823942198697745</v>
      </c>
      <c r="G565" s="286">
        <f>'дератизація '!I564</f>
        <v>7.8478002378121279E-3</v>
      </c>
      <c r="H565" s="286">
        <f>SUM(димовенти!Q564)</f>
        <v>6.2469056925350291E-2</v>
      </c>
      <c r="I565" s="286">
        <f>'під зими'!L564+майстерні!L564+покрівлі!N564+маляри!L564</f>
        <v>0.36478375214788566</v>
      </c>
      <c r="J565" s="286">
        <f>електрики!P564</f>
        <v>4.8683192981668212E-2</v>
      </c>
      <c r="K565" s="287">
        <f t="shared" si="37"/>
        <v>2.564032081335534</v>
      </c>
      <c r="L565" s="287">
        <v>3.4587986476087594E-2</v>
      </c>
      <c r="M565" s="287">
        <f t="shared" si="38"/>
        <v>2.5986200678116216</v>
      </c>
      <c r="N565" s="287">
        <f t="shared" si="39"/>
        <v>3.1183440813739458</v>
      </c>
    </row>
    <row r="566" spans="1:14" ht="18" customHeight="1" x14ac:dyDescent="0.35">
      <c r="A566" s="284">
        <f t="shared" si="36"/>
        <v>185</v>
      </c>
      <c r="B566" s="284">
        <v>4</v>
      </c>
      <c r="C566" s="285" t="s">
        <v>1584</v>
      </c>
      <c r="D566" s="286">
        <f>сходові!N565</f>
        <v>1.31488007956745</v>
      </c>
      <c r="E566" s="286">
        <f>прибудинкова!M565</f>
        <v>0.30900108629009365</v>
      </c>
      <c r="F566" s="286">
        <f>'слюсарі х.в.'!P565+'слюсарі кан'!P565+зварювальник!L565+аварійки!J565</f>
        <v>0.27360682349891591</v>
      </c>
      <c r="G566" s="286">
        <f>'дератизація '!I565</f>
        <v>7.5894124325858632E-3</v>
      </c>
      <c r="H566" s="286">
        <f>SUM(димовенти!Q565)</f>
        <v>7.9345671688445849E-2</v>
      </c>
      <c r="I566" s="286">
        <f>'під зими'!L565+майстерні!L565+покрівлі!N565+маляри!L565</f>
        <v>0.28703521705307239</v>
      </c>
      <c r="J566" s="286">
        <f>електрики!P565</f>
        <v>6.6197047876686232E-2</v>
      </c>
      <c r="K566" s="287">
        <f t="shared" si="37"/>
        <v>2.3376553384072496</v>
      </c>
      <c r="L566" s="287">
        <v>0.03</v>
      </c>
      <c r="M566" s="287">
        <f t="shared" si="38"/>
        <v>2.3676553384072494</v>
      </c>
      <c r="N566" s="287">
        <f t="shared" si="39"/>
        <v>2.8411864060886991</v>
      </c>
    </row>
    <row r="567" spans="1:14" ht="18" customHeight="1" x14ac:dyDescent="0.35">
      <c r="A567" s="284">
        <f t="shared" si="36"/>
        <v>186</v>
      </c>
      <c r="B567" s="284">
        <v>4</v>
      </c>
      <c r="C567" s="285" t="s">
        <v>1585</v>
      </c>
      <c r="D567" s="286">
        <f>сходові!N566</f>
        <v>0.99462201950400408</v>
      </c>
      <c r="E567" s="286">
        <f>прибудинкова!M566</f>
        <v>0.4815432962628089</v>
      </c>
      <c r="F567" s="286">
        <f>'слюсарі х.в.'!P566+'слюсарі кан'!P566+зварювальник!L566+аварійки!J566</f>
        <v>0.28190080132955975</v>
      </c>
      <c r="G567" s="286">
        <f>'дератизація '!I566</f>
        <v>8.0583182640144649E-3</v>
      </c>
      <c r="H567" s="286">
        <f>SUM(димовенти!Q566)</f>
        <v>8.5907596429235691E-2</v>
      </c>
      <c r="I567" s="286">
        <f>'під зими'!L566+майстерні!L566+покрівлі!N566+маляри!L566</f>
        <v>0.29415972992562039</v>
      </c>
      <c r="J567" s="286">
        <f>електрики!P566</f>
        <v>7.0456411974944441E-2</v>
      </c>
      <c r="K567" s="287">
        <f t="shared" si="37"/>
        <v>2.2166481736901877</v>
      </c>
      <c r="L567" s="287">
        <v>0.03</v>
      </c>
      <c r="M567" s="287">
        <f t="shared" si="38"/>
        <v>2.2466481736901875</v>
      </c>
      <c r="N567" s="287">
        <f t="shared" si="39"/>
        <v>2.6959778084282249</v>
      </c>
    </row>
    <row r="568" spans="1:14" ht="18" customHeight="1" x14ac:dyDescent="0.35">
      <c r="A568" s="284">
        <f t="shared" si="36"/>
        <v>187</v>
      </c>
      <c r="B568" s="284">
        <v>4</v>
      </c>
      <c r="C568" s="285" t="s">
        <v>1586</v>
      </c>
      <c r="D568" s="286">
        <f>сходові!N567</f>
        <v>1.2129470629654051</v>
      </c>
      <c r="E568" s="286">
        <f>прибудинкова!M567</f>
        <v>0.45888259896133865</v>
      </c>
      <c r="F568" s="286">
        <f>'слюсарі х.в.'!P567+'слюсарі кан'!P567+зварювальник!L567+аварійки!J567</f>
        <v>0.26531842533612993</v>
      </c>
      <c r="G568" s="286">
        <f>'дератизація '!I567</f>
        <v>8.0388055395268308E-3</v>
      </c>
      <c r="H568" s="286">
        <f>SUM(димовенти!Q567)</f>
        <v>7.658034636657822E-2</v>
      </c>
      <c r="I568" s="286">
        <f>'під зими'!L567+майстерні!L567+покрівлі!N567+маляри!L567</f>
        <v>0.30155552269964536</v>
      </c>
      <c r="J568" s="286">
        <f>електрики!P567</f>
        <v>6.2259587624714549E-2</v>
      </c>
      <c r="K568" s="287">
        <f t="shared" si="37"/>
        <v>2.385582349493339</v>
      </c>
      <c r="L568" s="287">
        <v>3.4667677736150079E-2</v>
      </c>
      <c r="M568" s="287">
        <f t="shared" si="38"/>
        <v>2.4202500272294891</v>
      </c>
      <c r="N568" s="287">
        <f t="shared" si="39"/>
        <v>2.9043000326753869</v>
      </c>
    </row>
    <row r="569" spans="1:14" ht="18" customHeight="1" x14ac:dyDescent="0.35">
      <c r="A569" s="284">
        <f t="shared" si="36"/>
        <v>188</v>
      </c>
      <c r="B569" s="284">
        <v>3</v>
      </c>
      <c r="C569" s="285" t="s">
        <v>1587</v>
      </c>
      <c r="D569" s="286">
        <f>сходові!N568</f>
        <v>1.4360662153179813</v>
      </c>
      <c r="E569" s="286">
        <f>прибудинкова!M568</f>
        <v>0.43050968703789283</v>
      </c>
      <c r="F569" s="286">
        <f>'слюсарі х.в.'!P568+'слюсарі кан'!P568+зварювальник!L568+аварійки!J568</f>
        <v>0.20661035824161839</v>
      </c>
      <c r="G569" s="286">
        <f>'дератизація '!I568</f>
        <v>7.2695240295748628E-3</v>
      </c>
      <c r="H569" s="286">
        <f>SUM(димовенти!Q568)</f>
        <v>4.2485598211591639E-2</v>
      </c>
      <c r="I569" s="286">
        <f>'під зими'!L568+майстерні!L568+покрівлі!N568+маляри!L568</f>
        <v>0.29286943866718113</v>
      </c>
      <c r="J569" s="286">
        <f>електрики!P568</f>
        <v>3.3109745504052775E-2</v>
      </c>
      <c r="K569" s="287">
        <f t="shared" si="37"/>
        <v>2.448920567009893</v>
      </c>
      <c r="L569" s="287">
        <v>2.9922047276061434E-2</v>
      </c>
      <c r="M569" s="287">
        <f t="shared" si="38"/>
        <v>2.4788426142859543</v>
      </c>
      <c r="N569" s="287">
        <f t="shared" si="39"/>
        <v>2.9746111371431452</v>
      </c>
    </row>
    <row r="570" spans="1:14" ht="18" customHeight="1" x14ac:dyDescent="0.35">
      <c r="A570" s="284">
        <f t="shared" si="36"/>
        <v>189</v>
      </c>
      <c r="B570" s="284">
        <v>4</v>
      </c>
      <c r="C570" s="285" t="s">
        <v>1588</v>
      </c>
      <c r="D570" s="286">
        <f>сходові!N569</f>
        <v>1.2531021468278942</v>
      </c>
      <c r="E570" s="286">
        <f>прибудинкова!M569</f>
        <v>0.51877773442416619</v>
      </c>
      <c r="F570" s="286">
        <f>'слюсарі х.в.'!P569+'слюсарі кан'!P569+зварювальник!L569+аварійки!J569</f>
        <v>0.27673263811573828</v>
      </c>
      <c r="G570" s="286">
        <f>'дератизація '!I569</f>
        <v>8.1655129011957202E-3</v>
      </c>
      <c r="H570" s="286">
        <f>SUM(димовенти!Q569)</f>
        <v>7.9384882198414969E-2</v>
      </c>
      <c r="I570" s="286">
        <f>'під зими'!L569+майстерні!L569+покрівлі!N569+маляри!L569</f>
        <v>0.30770244104160305</v>
      </c>
      <c r="J570" s="286">
        <f>електрики!P569</f>
        <v>6.7901740310654699E-2</v>
      </c>
      <c r="K570" s="287">
        <f t="shared" si="37"/>
        <v>2.5117670958196672</v>
      </c>
      <c r="L570" s="287">
        <v>0.03</v>
      </c>
      <c r="M570" s="287">
        <f t="shared" si="38"/>
        <v>2.541767095819667</v>
      </c>
      <c r="N570" s="287">
        <f t="shared" si="39"/>
        <v>3.0501205149836004</v>
      </c>
    </row>
    <row r="571" spans="1:14" ht="18" customHeight="1" x14ac:dyDescent="0.35">
      <c r="A571" s="284">
        <f t="shared" si="36"/>
        <v>190</v>
      </c>
      <c r="B571" s="284">
        <v>3</v>
      </c>
      <c r="C571" s="285" t="s">
        <v>1589</v>
      </c>
      <c r="D571" s="286">
        <f>сходові!N570</f>
        <v>1.3868659876088476</v>
      </c>
      <c r="E571" s="286">
        <f>прибудинкова!M570</f>
        <v>0.66792194506148361</v>
      </c>
      <c r="F571" s="286">
        <f>'слюсарі х.в.'!P570+'слюсарі кан'!P570+зварювальник!L570+аварійки!J570</f>
        <v>0.28367090973173564</v>
      </c>
      <c r="G571" s="286">
        <f>'дератизація '!I570</f>
        <v>8.0325267750892496E-3</v>
      </c>
      <c r="H571" s="286">
        <f>SUM(димовенти!Q570)</f>
        <v>8.1292775669642339E-2</v>
      </c>
      <c r="I571" s="286">
        <f>'під зими'!L570+майстерні!L570+покрівлі!N570+маляри!L570</f>
        <v>0.38984964193785038</v>
      </c>
      <c r="J571" s="286">
        <f>електрики!P570</f>
        <v>7.1331393199544027E-2</v>
      </c>
      <c r="K571" s="287">
        <f t="shared" si="37"/>
        <v>2.8889651799841927</v>
      </c>
      <c r="L571" s="287">
        <v>0.03</v>
      </c>
      <c r="M571" s="287">
        <f t="shared" si="38"/>
        <v>2.9189651799841925</v>
      </c>
      <c r="N571" s="287">
        <f t="shared" si="39"/>
        <v>3.5027582159810309</v>
      </c>
    </row>
    <row r="572" spans="1:14" ht="18" customHeight="1" x14ac:dyDescent="0.35">
      <c r="A572" s="284">
        <f t="shared" si="36"/>
        <v>191</v>
      </c>
      <c r="B572" s="284">
        <v>3</v>
      </c>
      <c r="C572" s="285" t="s">
        <v>1590</v>
      </c>
      <c r="D572" s="286">
        <f>сходові!N571</f>
        <v>1.0530991430005736</v>
      </c>
      <c r="E572" s="286">
        <f>прибудинкова!M571</f>
        <v>1.0618242295180724</v>
      </c>
      <c r="F572" s="286">
        <f>'слюсарі х.в.'!P571+'слюсарі кан'!P571+зварювальник!L571+аварійки!J571</f>
        <v>0.27085730769806193</v>
      </c>
      <c r="G572" s="286">
        <f>'дератизація '!I571</f>
        <v>7.8162650602409643E-3</v>
      </c>
      <c r="H572" s="286">
        <f>SUM(димовенти!Q571)</f>
        <v>9.1036999839835778E-2</v>
      </c>
      <c r="I572" s="286">
        <f>'під зими'!L571+майстерні!L571+покрівлі!N571+маляри!L571</f>
        <v>0.33706753293318659</v>
      </c>
      <c r="J572" s="286">
        <f>електрики!P571</f>
        <v>6.4997509249174898E-2</v>
      </c>
      <c r="K572" s="287">
        <f t="shared" si="37"/>
        <v>2.8866989872991464</v>
      </c>
      <c r="L572" s="287">
        <v>3.4453740170715695E-2</v>
      </c>
      <c r="M572" s="287">
        <f t="shared" si="38"/>
        <v>2.9211527274698623</v>
      </c>
      <c r="N572" s="287">
        <f t="shared" si="39"/>
        <v>3.5053832729638348</v>
      </c>
    </row>
    <row r="573" spans="1:14" ht="18" customHeight="1" x14ac:dyDescent="0.35">
      <c r="A573" s="284">
        <f t="shared" si="36"/>
        <v>192</v>
      </c>
      <c r="B573" s="284">
        <v>3</v>
      </c>
      <c r="C573" s="285" t="s">
        <v>1591</v>
      </c>
      <c r="D573" s="286">
        <f>сходові!N572</f>
        <v>1.8534970607023591</v>
      </c>
      <c r="E573" s="286">
        <f>прибудинкова!M572</f>
        <v>0.21367421242995416</v>
      </c>
      <c r="F573" s="286">
        <f>'слюсарі х.в.'!P572+'слюсарі кан'!P572+зварювальник!L572+аварійки!J572</f>
        <v>0.26291586412502432</v>
      </c>
      <c r="G573" s="286">
        <f>'дератизація '!I572</f>
        <v>8.0234335201222612E-3</v>
      </c>
      <c r="H573" s="286">
        <f>SUM(димовенти!Q572)</f>
        <v>7.7640387687167772E-2</v>
      </c>
      <c r="I573" s="286">
        <f>'під зими'!L572+майстерні!L572+покрівлі!N572+маляри!L572</f>
        <v>0.36839651258576972</v>
      </c>
      <c r="J573" s="286">
        <f>електрики!P572</f>
        <v>6.107197903075242E-2</v>
      </c>
      <c r="K573" s="287">
        <f t="shared" si="37"/>
        <v>2.8452194500811498</v>
      </c>
      <c r="L573" s="287">
        <v>3.1415345457638452E-2</v>
      </c>
      <c r="M573" s="287">
        <f t="shared" si="38"/>
        <v>2.8766347955387883</v>
      </c>
      <c r="N573" s="287">
        <f t="shared" si="39"/>
        <v>3.451961754646546</v>
      </c>
    </row>
    <row r="574" spans="1:14" ht="18" customHeight="1" x14ac:dyDescent="0.35">
      <c r="A574" s="284">
        <f t="shared" ref="A574:A637" si="40">A573+1</f>
        <v>193</v>
      </c>
      <c r="B574" s="284">
        <v>3</v>
      </c>
      <c r="C574" s="285" t="s">
        <v>2865</v>
      </c>
      <c r="D574" s="286">
        <f>сходові!N573</f>
        <v>1.0851814751215214</v>
      </c>
      <c r="E574" s="286">
        <f>прибудинкова!M573</f>
        <v>0.19122583952677083</v>
      </c>
      <c r="F574" s="286">
        <f>'слюсарі х.в.'!P573+'слюсарі кан'!P573+зварювальник!L573+аварійки!J573</f>
        <v>0.23868745030697858</v>
      </c>
      <c r="G574" s="286">
        <f>'дератизація '!I573</f>
        <v>6.734415288942819E-3</v>
      </c>
      <c r="H574" s="286">
        <f>SUM(димовенти!Q573)</f>
        <v>5.7742838958111657E-2</v>
      </c>
      <c r="I574" s="286">
        <f>'під зими'!L573+майстерні!L573+покрівлі!N573+маляри!L573</f>
        <v>0.34036582131291893</v>
      </c>
      <c r="J574" s="286">
        <f>електрики!P573</f>
        <v>4.9095646300757009E-2</v>
      </c>
      <c r="K574" s="287">
        <f t="shared" ref="K574:K637" si="41">SUM(D574,E574,F574,G574,H574,I574,J574)</f>
        <v>1.9690334868160011</v>
      </c>
      <c r="L574" s="287">
        <v>3.1514906456625406E-2</v>
      </c>
      <c r="M574" s="287">
        <f t="shared" ref="M574:M637" si="42">SUM(L574+K574)</f>
        <v>2.0005483932726267</v>
      </c>
      <c r="N574" s="287">
        <f t="shared" ref="N574:N637" si="43">M574*1.2</f>
        <v>2.4006580719271517</v>
      </c>
    </row>
    <row r="575" spans="1:14" ht="18" customHeight="1" x14ac:dyDescent="0.35">
      <c r="A575" s="284">
        <f t="shared" si="40"/>
        <v>194</v>
      </c>
      <c r="B575" s="284">
        <v>3</v>
      </c>
      <c r="C575" s="285" t="s">
        <v>1592</v>
      </c>
      <c r="D575" s="286">
        <f>сходові!N574</f>
        <v>0</v>
      </c>
      <c r="E575" s="286">
        <f>прибудинкова!M574</f>
        <v>2.1257090430861725</v>
      </c>
      <c r="F575" s="286">
        <f>'слюсарі х.в.'!P574+'слюсарі кан'!P574+зварювальник!L574+аварійки!J574</f>
        <v>0.24872245763653697</v>
      </c>
      <c r="G575" s="286">
        <f>'дератизація '!I574</f>
        <v>8.1538076152304611E-3</v>
      </c>
      <c r="H575" s="286">
        <f>SUM(димовенти!Q574)</f>
        <v>6.661071605523014E-2</v>
      </c>
      <c r="I575" s="286">
        <f>'під зими'!L574+майстерні!L574+покрівлі!N574+маляри!L574</f>
        <v>0.34056200744991438</v>
      </c>
      <c r="J575" s="286">
        <f>електрики!P574</f>
        <v>5.4056044766347858E-2</v>
      </c>
      <c r="K575" s="287">
        <f t="shared" si="41"/>
        <v>2.8438140766094322</v>
      </c>
      <c r="L575" s="287">
        <v>3.2591388777029565E-2</v>
      </c>
      <c r="M575" s="287">
        <f t="shared" si="42"/>
        <v>2.8764054653864619</v>
      </c>
      <c r="N575" s="287">
        <f t="shared" si="43"/>
        <v>3.4516865584637544</v>
      </c>
    </row>
    <row r="576" spans="1:14" ht="18" customHeight="1" x14ac:dyDescent="0.35">
      <c r="A576" s="284">
        <f t="shared" si="40"/>
        <v>195</v>
      </c>
      <c r="B576" s="284">
        <v>4</v>
      </c>
      <c r="C576" s="285" t="s">
        <v>1593</v>
      </c>
      <c r="D576" s="286">
        <f>сходові!N575</f>
        <v>0.86988281746992113</v>
      </c>
      <c r="E576" s="286">
        <f>прибудинкова!M575</f>
        <v>1.1926047912633109</v>
      </c>
      <c r="F576" s="286">
        <f>'слюсарі х.в.'!P575+'слюсарі кан'!P575+зварювальник!L575+аварійки!J575</f>
        <v>0.28023440756873808</v>
      </c>
      <c r="G576" s="286">
        <f>'дератизація '!I575</f>
        <v>8.1679574056147154E-3</v>
      </c>
      <c r="H576" s="286">
        <f>SUM(димовенти!Q575)</f>
        <v>7.737842357732809E-2</v>
      </c>
      <c r="I576" s="286">
        <f>'під зими'!L575+майстерні!L575+покрівлі!N575+маляри!L575</f>
        <v>0.28488140131187917</v>
      </c>
      <c r="J576" s="286">
        <f>електрики!P575</f>
        <v>6.9632697872623633E-2</v>
      </c>
      <c r="K576" s="287">
        <f t="shared" si="41"/>
        <v>2.7827824964694154</v>
      </c>
      <c r="L576" s="287">
        <v>3.2590518948720899E-2</v>
      </c>
      <c r="M576" s="287">
        <f t="shared" si="42"/>
        <v>2.8153730154181362</v>
      </c>
      <c r="N576" s="287">
        <f t="shared" si="43"/>
        <v>3.3784476185017636</v>
      </c>
    </row>
    <row r="577" spans="1:14" ht="18" customHeight="1" x14ac:dyDescent="0.35">
      <c r="A577" s="284">
        <f t="shared" si="40"/>
        <v>196</v>
      </c>
      <c r="B577" s="284">
        <v>3</v>
      </c>
      <c r="C577" s="285" t="s">
        <v>1594</v>
      </c>
      <c r="D577" s="286">
        <f>сходові!N576</f>
        <v>1.1853960810512636</v>
      </c>
      <c r="E577" s="286">
        <f>прибудинкова!M576</f>
        <v>0.19558671424138999</v>
      </c>
      <c r="F577" s="286">
        <f>'слюсарі х.в.'!P576+'слюсарі кан'!P576+зварювальник!L576+аварійки!J576</f>
        <v>0.30867693743340829</v>
      </c>
      <c r="G577" s="286">
        <f>'дератизація '!I576</f>
        <v>7.3766677008997826E-3</v>
      </c>
      <c r="H577" s="286">
        <f>SUM(димовенти!Q576)</f>
        <v>5.9720256381568096E-2</v>
      </c>
      <c r="I577" s="286">
        <f>'під зими'!L576+майстерні!L576+покрівлі!N576+маляри!L576</f>
        <v>0.38996548205049658</v>
      </c>
      <c r="J577" s="286">
        <f>електрики!P576</f>
        <v>8.3343255618205311E-2</v>
      </c>
      <c r="K577" s="287">
        <f t="shared" si="41"/>
        <v>2.230065394477232</v>
      </c>
      <c r="L577" s="287">
        <v>0.03</v>
      </c>
      <c r="M577" s="287">
        <f t="shared" si="42"/>
        <v>2.2600653944772318</v>
      </c>
      <c r="N577" s="287">
        <f t="shared" si="43"/>
        <v>2.7120784733726779</v>
      </c>
    </row>
    <row r="578" spans="1:14" ht="18" customHeight="1" x14ac:dyDescent="0.35">
      <c r="A578" s="284">
        <f t="shared" si="40"/>
        <v>197</v>
      </c>
      <c r="B578" s="284">
        <v>3</v>
      </c>
      <c r="C578" s="285" t="s">
        <v>1595</v>
      </c>
      <c r="D578" s="286">
        <f>сходові!N577</f>
        <v>1.0944938283907313</v>
      </c>
      <c r="E578" s="286">
        <f>прибудинкова!M577</f>
        <v>0.32640067506053261</v>
      </c>
      <c r="F578" s="286">
        <f>'слюсарі х.в.'!P577+'слюсарі кан'!P577+зварювальник!L577+аварійки!J577</f>
        <v>0.24506840810631808</v>
      </c>
      <c r="G578" s="286">
        <f>'дератизація '!I577</f>
        <v>7.0823244552058106E-3</v>
      </c>
      <c r="H578" s="286">
        <f>SUM(димовенти!Q577)</f>
        <v>4.052248384463461E-2</v>
      </c>
      <c r="I578" s="286">
        <f>'під зими'!L577+майстерні!L577+покрівлі!N577+маляри!L577</f>
        <v>0.36266188351408679</v>
      </c>
      <c r="J578" s="286">
        <f>електрики!P577</f>
        <v>5.1977573893622418E-2</v>
      </c>
      <c r="K578" s="287">
        <f t="shared" si="41"/>
        <v>2.1282071772651316</v>
      </c>
      <c r="L578" s="287">
        <v>3.2868184771571253E-2</v>
      </c>
      <c r="M578" s="287">
        <f t="shared" si="42"/>
        <v>2.1610753620367027</v>
      </c>
      <c r="N578" s="287">
        <f t="shared" si="43"/>
        <v>2.5932904344440431</v>
      </c>
    </row>
    <row r="579" spans="1:14" ht="18" customHeight="1" x14ac:dyDescent="0.35">
      <c r="A579" s="284">
        <f t="shared" si="40"/>
        <v>198</v>
      </c>
      <c r="B579" s="284">
        <v>3</v>
      </c>
      <c r="C579" s="285" t="s">
        <v>1596</v>
      </c>
      <c r="D579" s="286">
        <f>сходові!N578</f>
        <v>1.1633924780648717</v>
      </c>
      <c r="E579" s="286">
        <f>прибудинкова!M578</f>
        <v>0.142758959764475</v>
      </c>
      <c r="F579" s="286">
        <f>'слюсарі х.в.'!P578+'слюсарі кан'!P578+зварювальник!L578+аварійки!J578</f>
        <v>0.30894555346893404</v>
      </c>
      <c r="G579" s="286">
        <f>'дератизація '!I578</f>
        <v>6.5505397448478902E-3</v>
      </c>
      <c r="H579" s="286">
        <f>SUM(димовенти!Q578)</f>
        <v>5.3148655148530392E-2</v>
      </c>
      <c r="I579" s="286">
        <f>'під зими'!L578+майстерні!L578+покрівлі!N578+маляри!L578</f>
        <v>0.32338698068561827</v>
      </c>
      <c r="J579" s="286">
        <f>електрики!P578</f>
        <v>8.3273194120043151E-2</v>
      </c>
      <c r="K579" s="287">
        <f t="shared" si="41"/>
        <v>2.0814563609973202</v>
      </c>
      <c r="L579" s="287">
        <v>3.2985758659903053E-2</v>
      </c>
      <c r="M579" s="287">
        <f t="shared" si="42"/>
        <v>2.1144421196572232</v>
      </c>
      <c r="N579" s="287">
        <f t="shared" si="43"/>
        <v>2.5373305435886677</v>
      </c>
    </row>
    <row r="580" spans="1:14" ht="18" customHeight="1" x14ac:dyDescent="0.35">
      <c r="A580" s="284">
        <f t="shared" si="40"/>
        <v>199</v>
      </c>
      <c r="B580" s="284">
        <v>3</v>
      </c>
      <c r="C580" s="285" t="s">
        <v>1597</v>
      </c>
      <c r="D580" s="286">
        <f>сходові!N579</f>
        <v>0</v>
      </c>
      <c r="E580" s="286">
        <f>прибудинкова!M579</f>
        <v>0.28587356884226162</v>
      </c>
      <c r="F580" s="286">
        <f>'слюсарі х.в.'!P579+'слюсарі кан'!P579+зварювальник!L579+аварійки!J579</f>
        <v>0.2406915274100398</v>
      </c>
      <c r="G580" s="286">
        <f>'дератизація '!I579</f>
        <v>6.5801689722402752E-3</v>
      </c>
      <c r="H580" s="286">
        <f>SUM(димовенти!Q579)</f>
        <v>5.8012032528673721E-2</v>
      </c>
      <c r="I580" s="286">
        <f>'під зими'!L579+майстерні!L579+покрівлі!N579+маляри!L579</f>
        <v>0.41269016321289964</v>
      </c>
      <c r="J580" s="286">
        <f>електрики!P579</f>
        <v>4.973832435980733E-2</v>
      </c>
      <c r="K580" s="287">
        <f t="shared" si="41"/>
        <v>1.0535857853259223</v>
      </c>
      <c r="L580" s="287">
        <v>3.0664826405918635E-2</v>
      </c>
      <c r="M580" s="287">
        <f t="shared" si="42"/>
        <v>1.0842506117318409</v>
      </c>
      <c r="N580" s="287">
        <f t="shared" si="43"/>
        <v>1.301100734078209</v>
      </c>
    </row>
    <row r="581" spans="1:14" ht="18" customHeight="1" x14ac:dyDescent="0.35">
      <c r="A581" s="284">
        <f t="shared" si="40"/>
        <v>200</v>
      </c>
      <c r="B581" s="284">
        <v>3</v>
      </c>
      <c r="C581" s="285" t="s">
        <v>1598</v>
      </c>
      <c r="D581" s="286">
        <f>сходові!N580</f>
        <v>1.7415387407780014</v>
      </c>
      <c r="E581" s="286">
        <f>прибудинкова!M580</f>
        <v>0.44956210241049782</v>
      </c>
      <c r="F581" s="286">
        <f>'слюсарі х.в.'!P580+'слюсарі кан'!P580+зварювальник!L580+аварійки!J580</f>
        <v>0.22238804580633253</v>
      </c>
      <c r="G581" s="286">
        <f>'дератизація '!I580</f>
        <v>5.4557124518613605E-3</v>
      </c>
      <c r="H581" s="286">
        <f>SUM(димовенти!Q580)</f>
        <v>5.8931880521930859E-2</v>
      </c>
      <c r="I581" s="286">
        <f>'під зими'!L580+майстерні!L580+покрівлі!N580+маляри!L580</f>
        <v>0.31424867085011837</v>
      </c>
      <c r="J581" s="286">
        <f>електрики!P580</f>
        <v>4.0717958430534974E-2</v>
      </c>
      <c r="K581" s="287">
        <f t="shared" si="41"/>
        <v>2.8328431112492769</v>
      </c>
      <c r="L581" s="287">
        <v>3.5100022962163878E-2</v>
      </c>
      <c r="M581" s="287">
        <f t="shared" si="42"/>
        <v>2.867943134211441</v>
      </c>
      <c r="N581" s="287">
        <f t="shared" si="43"/>
        <v>3.4415317610537293</v>
      </c>
    </row>
    <row r="582" spans="1:14" ht="18" customHeight="1" x14ac:dyDescent="0.35">
      <c r="A582" s="284">
        <f t="shared" si="40"/>
        <v>201</v>
      </c>
      <c r="B582" s="284">
        <v>3</v>
      </c>
      <c r="C582" s="285" t="s">
        <v>1599</v>
      </c>
      <c r="D582" s="286">
        <f>сходові!N581</f>
        <v>1.2698838368841159</v>
      </c>
      <c r="E582" s="286">
        <f>прибудинкова!M581</f>
        <v>0.44926733280118597</v>
      </c>
      <c r="F582" s="286">
        <f>'слюсарі х.в.'!P581+'слюсарі кан'!P581+зварювальник!L581+аварійки!J581</f>
        <v>0.26381753546279973</v>
      </c>
      <c r="G582" s="286">
        <f>'дератизація '!I581</f>
        <v>7.5047038029534179E-3</v>
      </c>
      <c r="H582" s="286">
        <f>SUM(димовенти!Q581)</f>
        <v>9.0597426956452828E-2</v>
      </c>
      <c r="I582" s="286">
        <f>'під зими'!L581+майстерні!L581+покрівлі!N581+маляри!L581</f>
        <v>0.31235185914143671</v>
      </c>
      <c r="J582" s="286">
        <f>електрики!P581</f>
        <v>6.1357419306676729E-2</v>
      </c>
      <c r="K582" s="287">
        <f t="shared" si="41"/>
        <v>2.4547801143556214</v>
      </c>
      <c r="L582" s="287">
        <v>3.5240722399933394E-2</v>
      </c>
      <c r="M582" s="287">
        <f t="shared" si="42"/>
        <v>2.490020836755555</v>
      </c>
      <c r="N582" s="287">
        <f t="shared" si="43"/>
        <v>2.988025004106666</v>
      </c>
    </row>
    <row r="583" spans="1:14" ht="18" customHeight="1" x14ac:dyDescent="0.35">
      <c r="A583" s="284">
        <f t="shared" si="40"/>
        <v>202</v>
      </c>
      <c r="B583" s="284">
        <v>3</v>
      </c>
      <c r="C583" s="285" t="s">
        <v>1600</v>
      </c>
      <c r="D583" s="286">
        <f>сходові!N582</f>
        <v>1.0638589590804004</v>
      </c>
      <c r="E583" s="286">
        <f>прибудинкова!M582</f>
        <v>0.32798297008868182</v>
      </c>
      <c r="F583" s="286">
        <f>'слюсарі х.в.'!P582+'слюсарі кан'!P582+зварювальник!L582+аварійки!J582</f>
        <v>0.2815365903363492</v>
      </c>
      <c r="G583" s="286">
        <f>'дератизація '!I582</f>
        <v>8.161731549676839E-3</v>
      </c>
      <c r="H583" s="286">
        <f>SUM(димовенти!Q582)</f>
        <v>6.9509615879501899E-2</v>
      </c>
      <c r="I583" s="286">
        <f>'під зими'!L582+майстерні!L582+покрівлі!N582+маляри!L582</f>
        <v>0.32391422316950896</v>
      </c>
      <c r="J583" s="286">
        <f>електрики!P582</f>
        <v>7.0276379056926408E-2</v>
      </c>
      <c r="K583" s="287">
        <f t="shared" si="41"/>
        <v>2.1452404691610458</v>
      </c>
      <c r="L583" s="287">
        <v>0.03</v>
      </c>
      <c r="M583" s="287">
        <f t="shared" si="42"/>
        <v>2.1752404691610456</v>
      </c>
      <c r="N583" s="287">
        <f t="shared" si="43"/>
        <v>2.6102885629932548</v>
      </c>
    </row>
    <row r="584" spans="1:14" ht="18" customHeight="1" x14ac:dyDescent="0.35">
      <c r="A584" s="284">
        <f t="shared" si="40"/>
        <v>203</v>
      </c>
      <c r="B584" s="284">
        <v>3</v>
      </c>
      <c r="C584" s="285" t="s">
        <v>1601</v>
      </c>
      <c r="D584" s="286">
        <f>сходові!N583</f>
        <v>1.5459889536366669</v>
      </c>
      <c r="E584" s="286">
        <f>прибудинкова!M583</f>
        <v>0.18249097849462367</v>
      </c>
      <c r="F584" s="286">
        <f>'слюсарі х.в.'!P583+'слюсарі кан'!P583+зварювальник!L583+аварійки!J583</f>
        <v>0.23419620112043291</v>
      </c>
      <c r="G584" s="286">
        <f>'дератизація '!I583</f>
        <v>6.4516129032258064E-3</v>
      </c>
      <c r="H584" s="286">
        <f>SUM(димовенти!Q583)</f>
        <v>7.0587787026852353E-2</v>
      </c>
      <c r="I584" s="286">
        <f>'під зими'!L583+майстерні!L583+покрівлі!N583+маляри!L583</f>
        <v>0.33908579405261463</v>
      </c>
      <c r="J584" s="286">
        <f>електрики!P583</f>
        <v>4.6692400958468688E-2</v>
      </c>
      <c r="K584" s="287">
        <f t="shared" si="41"/>
        <v>2.425493728192885</v>
      </c>
      <c r="L584" s="287">
        <f>K584*0.03</f>
        <v>7.2764811845786551E-2</v>
      </c>
      <c r="M584" s="287">
        <f t="shared" si="42"/>
        <v>2.4982585400386714</v>
      </c>
      <c r="N584" s="287">
        <f t="shared" si="43"/>
        <v>2.9979102480464057</v>
      </c>
    </row>
    <row r="585" spans="1:14" ht="18" customHeight="1" x14ac:dyDescent="0.35">
      <c r="A585" s="284">
        <f t="shared" si="40"/>
        <v>204</v>
      </c>
      <c r="B585" s="284">
        <v>3</v>
      </c>
      <c r="C585" s="285" t="s">
        <v>1602</v>
      </c>
      <c r="D585" s="286">
        <f>сходові!N584</f>
        <v>1.1386196665313852</v>
      </c>
      <c r="E585" s="286">
        <f>прибудинкова!M584</f>
        <v>0.20812963632351317</v>
      </c>
      <c r="F585" s="286">
        <f>'слюсарі х.в.'!P584+'слюсарі кан'!P584+зварювальник!L584+аварійки!J584</f>
        <v>0.22767484244010622</v>
      </c>
      <c r="G585" s="286">
        <f>'дератизація '!I584</f>
        <v>6.3389606090698443E-3</v>
      </c>
      <c r="H585" s="286">
        <f>SUM(димовенти!Q584)</f>
        <v>4.7806227162178055E-2</v>
      </c>
      <c r="I585" s="286">
        <f>'під зими'!L584+майстерні!L584+покрівлі!N584+маляри!L584</f>
        <v>0.37303895648717467</v>
      </c>
      <c r="J585" s="286">
        <f>електрики!P584</f>
        <v>4.3403891858116647E-2</v>
      </c>
      <c r="K585" s="287">
        <f t="shared" si="41"/>
        <v>2.0450121814115438</v>
      </c>
      <c r="L585" s="287">
        <v>3.3429916978928241E-2</v>
      </c>
      <c r="M585" s="287">
        <f t="shared" si="42"/>
        <v>2.0784420983904721</v>
      </c>
      <c r="N585" s="287">
        <f t="shared" si="43"/>
        <v>2.4941305180685664</v>
      </c>
    </row>
    <row r="586" spans="1:14" ht="18" customHeight="1" x14ac:dyDescent="0.35">
      <c r="A586" s="284">
        <f t="shared" si="40"/>
        <v>205</v>
      </c>
      <c r="B586" s="284">
        <v>4</v>
      </c>
      <c r="C586" s="285" t="s">
        <v>1603</v>
      </c>
      <c r="D586" s="286">
        <f>сходові!N585</f>
        <v>0</v>
      </c>
      <c r="E586" s="286">
        <f>прибудинкова!M585</f>
        <v>5.9940880836335371E-2</v>
      </c>
      <c r="F586" s="286">
        <f>'слюсарі х.в.'!P585+'слюсарі кан'!P585+зварювальник!L585+аварійки!J585</f>
        <v>0.2274699658889883</v>
      </c>
      <c r="G586" s="286">
        <f>'дератизація '!I585</f>
        <v>6.1453697817334179E-3</v>
      </c>
      <c r="H586" s="286">
        <f>SUM(димовенти!Q585)</f>
        <v>6.0276335345083185E-2</v>
      </c>
      <c r="I586" s="286">
        <f>'під зими'!L585+майстерні!L585+покрівлі!N585+маляри!L585</f>
        <v>0.41144104310217605</v>
      </c>
      <c r="J586" s="286">
        <f>електрики!P585</f>
        <v>4.321036638459734E-2</v>
      </c>
      <c r="K586" s="287">
        <f t="shared" si="41"/>
        <v>0.80848396133891365</v>
      </c>
      <c r="L586" s="287">
        <v>3.3312944452048431E-2</v>
      </c>
      <c r="M586" s="287">
        <f t="shared" si="42"/>
        <v>0.84179690579096211</v>
      </c>
      <c r="N586" s="287">
        <f t="shared" si="43"/>
        <v>1.0101562869491545</v>
      </c>
    </row>
    <row r="587" spans="1:14" ht="18" customHeight="1" x14ac:dyDescent="0.35">
      <c r="A587" s="284">
        <f t="shared" si="40"/>
        <v>206</v>
      </c>
      <c r="B587" s="284">
        <v>4</v>
      </c>
      <c r="C587" s="285" t="s">
        <v>2866</v>
      </c>
      <c r="D587" s="286">
        <f>сходові!N586</f>
        <v>1.7423745399551589</v>
      </c>
      <c r="E587" s="286">
        <f>прибудинкова!M586</f>
        <v>0.21750934521728998</v>
      </c>
      <c r="F587" s="286">
        <f>'слюсарі х.в.'!P586+'слюсарі кан'!P586+зварювальник!L586+аварійки!J586</f>
        <v>0.25804468202818909</v>
      </c>
      <c r="G587" s="286">
        <f>'дератизація '!I586</f>
        <v>6.4225795176511714E-3</v>
      </c>
      <c r="H587" s="286">
        <f>SUM(димовенти!Q586)</f>
        <v>5.0479766605012202E-2</v>
      </c>
      <c r="I587" s="286">
        <f>'під зими'!L586+майстерні!L586+покрівлі!N586+маляри!L586</f>
        <v>0.26229872756179967</v>
      </c>
      <c r="J587" s="286">
        <f>електрики!P586</f>
        <v>5.8271115779697229E-2</v>
      </c>
      <c r="K587" s="287">
        <f t="shared" si="41"/>
        <v>2.5954007566647985</v>
      </c>
      <c r="L587" s="287">
        <v>3.3304983544298936E-2</v>
      </c>
      <c r="M587" s="287">
        <f t="shared" si="42"/>
        <v>2.6287057402090976</v>
      </c>
      <c r="N587" s="287">
        <f t="shared" si="43"/>
        <v>3.1544468882509169</v>
      </c>
    </row>
    <row r="588" spans="1:14" ht="18" customHeight="1" x14ac:dyDescent="0.35">
      <c r="A588" s="284">
        <f t="shared" si="40"/>
        <v>207</v>
      </c>
      <c r="B588" s="284">
        <v>4</v>
      </c>
      <c r="C588" s="285" t="s">
        <v>1604</v>
      </c>
      <c r="D588" s="286">
        <f>сходові!N587</f>
        <v>1.1125020880501411</v>
      </c>
      <c r="E588" s="286">
        <f>прибудинкова!M587</f>
        <v>0.17112656408310412</v>
      </c>
      <c r="F588" s="286">
        <f>'слюсарі х.в.'!P587+'слюсарі кан'!P587+зварювальник!L587+аварійки!J587</f>
        <v>0.29121951619266756</v>
      </c>
      <c r="G588" s="286">
        <f>'дератизація '!I587</f>
        <v>8.0186889289441243E-3</v>
      </c>
      <c r="H588" s="286">
        <f>SUM(димовенти!Q587)</f>
        <v>6.3378065235188089E-2</v>
      </c>
      <c r="I588" s="286">
        <f>'під зими'!L587+майстерні!L587+покрівлі!N587+маляри!L587</f>
        <v>0.29540625717899438</v>
      </c>
      <c r="J588" s="286">
        <f>електрики!P587</f>
        <v>7.495607583720923E-2</v>
      </c>
      <c r="K588" s="287">
        <f t="shared" si="41"/>
        <v>2.0166072555062486</v>
      </c>
      <c r="L588" s="287">
        <v>3.349991497375733E-2</v>
      </c>
      <c r="M588" s="287">
        <f t="shared" si="42"/>
        <v>2.0501071704800058</v>
      </c>
      <c r="N588" s="287">
        <f t="shared" si="43"/>
        <v>2.4601286045760067</v>
      </c>
    </row>
    <row r="589" spans="1:14" ht="18" customHeight="1" x14ac:dyDescent="0.35">
      <c r="A589" s="284">
        <f t="shared" si="40"/>
        <v>208</v>
      </c>
      <c r="B589" s="284">
        <v>4</v>
      </c>
      <c r="C589" s="285" t="s">
        <v>1605</v>
      </c>
      <c r="D589" s="286">
        <f>сходові!N588</f>
        <v>1.1618022094735825</v>
      </c>
      <c r="E589" s="286">
        <f>прибудинкова!M588</f>
        <v>0.16048108111615833</v>
      </c>
      <c r="F589" s="286">
        <f>'слюсарі х.в.'!P588+'слюсарі кан'!P588+зварювальник!L588+аварійки!J588</f>
        <v>0.24832396319842301</v>
      </c>
      <c r="G589" s="286">
        <f>'дератизація '!I588</f>
        <v>7.4202565766485293E-3</v>
      </c>
      <c r="H589" s="286">
        <f>SUM(димовенти!Q588)</f>
        <v>7.5436240070946639E-2</v>
      </c>
      <c r="I589" s="286">
        <f>'під зими'!L588+майстерні!L588+покрівлі!N588+маляри!L588</f>
        <v>0.35281887992132349</v>
      </c>
      <c r="J589" s="286">
        <f>електрики!P588</f>
        <v>5.3634565538356854E-2</v>
      </c>
      <c r="K589" s="287">
        <f t="shared" si="41"/>
        <v>2.0599171958954394</v>
      </c>
      <c r="L589" s="287">
        <v>3.3415314267372043E-2</v>
      </c>
      <c r="M589" s="287">
        <f t="shared" si="42"/>
        <v>2.0933325101628113</v>
      </c>
      <c r="N589" s="287">
        <f t="shared" si="43"/>
        <v>2.5119990121953735</v>
      </c>
    </row>
    <row r="590" spans="1:14" ht="18" customHeight="1" x14ac:dyDescent="0.35">
      <c r="A590" s="284">
        <f t="shared" si="40"/>
        <v>209</v>
      </c>
      <c r="B590" s="284">
        <v>4</v>
      </c>
      <c r="C590" s="285" t="s">
        <v>1606</v>
      </c>
      <c r="D590" s="286">
        <f>сходові!N589</f>
        <v>1.3414099250936331</v>
      </c>
      <c r="E590" s="286">
        <f>прибудинкова!M589</f>
        <v>0.19750327808988763</v>
      </c>
      <c r="F590" s="286">
        <f>'слюсарі х.в.'!P589+'слюсарі кан'!P589+зварювальник!L589+аварійки!J589</f>
        <v>0.24155488368559061</v>
      </c>
      <c r="G590" s="286">
        <f>'дератизація '!I589</f>
        <v>8.1636235955056188E-3</v>
      </c>
      <c r="H590" s="286">
        <f>SUM(димовенти!Q589)</f>
        <v>5.957649178748254E-2</v>
      </c>
      <c r="I590" s="286">
        <f>'під зими'!L589+майстерні!L589+покрівлі!N589+маляри!L589</f>
        <v>0.29703804206858353</v>
      </c>
      <c r="J590" s="286">
        <f>електрики!P589</f>
        <v>5.0513045577542277E-2</v>
      </c>
      <c r="K590" s="287">
        <f t="shared" si="41"/>
        <v>2.1957592898982252</v>
      </c>
      <c r="L590" s="287">
        <v>3.5789539418306621E-2</v>
      </c>
      <c r="M590" s="287">
        <f t="shared" si="42"/>
        <v>2.231548829316532</v>
      </c>
      <c r="N590" s="287">
        <f t="shared" si="43"/>
        <v>2.6778585951798384</v>
      </c>
    </row>
    <row r="591" spans="1:14" ht="18" customHeight="1" x14ac:dyDescent="0.35">
      <c r="A591" s="284">
        <f t="shared" si="40"/>
        <v>210</v>
      </c>
      <c r="B591" s="284">
        <v>3</v>
      </c>
      <c r="C591" s="285" t="s">
        <v>2868</v>
      </c>
      <c r="D591" s="286">
        <f>сходові!N590</f>
        <v>0</v>
      </c>
      <c r="E591" s="286">
        <f>прибудинкова!M590</f>
        <v>0.73583626318909312</v>
      </c>
      <c r="F591" s="286">
        <f>'слюсарі х.в.'!P590+'слюсарі кан'!P590+зварювальник!L590+аварійки!J590</f>
        <v>0.22562379887569395</v>
      </c>
      <c r="G591" s="286">
        <f>'дератизація '!I590</f>
        <v>7.4021932424422048E-3</v>
      </c>
      <c r="H591" s="286">
        <f>SUM(димовенти!Q590)</f>
        <v>5.0174229467105924E-2</v>
      </c>
      <c r="I591" s="286">
        <f>'під зими'!L590+майстерні!L590+покрівлі!N590+маляри!L590</f>
        <v>0.41233697767780869</v>
      </c>
      <c r="J591" s="286">
        <f>електрики!P590</f>
        <v>4.2304920947907637E-2</v>
      </c>
      <c r="K591" s="287">
        <f t="shared" si="41"/>
        <v>1.4736783834000515</v>
      </c>
      <c r="L591" s="287">
        <v>3.5634408319782047E-2</v>
      </c>
      <c r="M591" s="287">
        <f t="shared" si="42"/>
        <v>1.5093127917198337</v>
      </c>
      <c r="N591" s="287">
        <f t="shared" si="43"/>
        <v>1.8111753500638004</v>
      </c>
    </row>
    <row r="592" spans="1:14" ht="18" customHeight="1" x14ac:dyDescent="0.35">
      <c r="A592" s="284">
        <f t="shared" si="40"/>
        <v>211</v>
      </c>
      <c r="B592" s="284">
        <v>4</v>
      </c>
      <c r="C592" s="285" t="s">
        <v>2867</v>
      </c>
      <c r="D592" s="286">
        <f>сходові!N591</f>
        <v>1.1914991402414807</v>
      </c>
      <c r="E592" s="286">
        <f>прибудинкова!M591</f>
        <v>0.68812548176768895</v>
      </c>
      <c r="F592" s="286">
        <f>'слюсарі х.в.'!P591+'слюсарі кан'!P591+зварювальник!L591+аварійки!J591</f>
        <v>0.25305600508819126</v>
      </c>
      <c r="G592" s="286">
        <f>'дератизація '!I591</f>
        <v>7.9690895918860163E-3</v>
      </c>
      <c r="H592" s="286">
        <f>SUM(димовенти!Q591)</f>
        <v>7.0110530855790304E-2</v>
      </c>
      <c r="I592" s="286">
        <f>'під зими'!L591+майстерні!L591+покрівлі!N591+маляри!L591</f>
        <v>0.27145359100046879</v>
      </c>
      <c r="J592" s="286">
        <f>електрики!P591</f>
        <v>5.6038442325200104E-2</v>
      </c>
      <c r="K592" s="287">
        <f t="shared" si="41"/>
        <v>2.5382522808707058</v>
      </c>
      <c r="L592" s="287">
        <v>3.5609473704420559E-2</v>
      </c>
      <c r="M592" s="287">
        <f t="shared" si="42"/>
        <v>2.5738617545751263</v>
      </c>
      <c r="N592" s="287">
        <f t="shared" si="43"/>
        <v>3.0886341054901516</v>
      </c>
    </row>
    <row r="593" spans="1:14" ht="18" customHeight="1" x14ac:dyDescent="0.35">
      <c r="A593" s="284">
        <f t="shared" si="40"/>
        <v>212</v>
      </c>
      <c r="B593" s="284">
        <v>4</v>
      </c>
      <c r="C593" s="285" t="s">
        <v>1607</v>
      </c>
      <c r="D593" s="286">
        <f>сходові!N592</f>
        <v>0.83839473790420227</v>
      </c>
      <c r="E593" s="286">
        <f>прибудинкова!M592</f>
        <v>0.84497386514886152</v>
      </c>
      <c r="F593" s="286">
        <f>'слюсарі х.в.'!P592+'слюсарі кан'!P592+зварювальник!L592+аварійки!J592</f>
        <v>0.23493317150864176</v>
      </c>
      <c r="G593" s="286">
        <f>'дератизація '!I592</f>
        <v>7.9055385288966714E-3</v>
      </c>
      <c r="H593" s="286">
        <f>SUM(димовенти!Q592)</f>
        <v>4.778470623727455E-2</v>
      </c>
      <c r="I593" s="286">
        <f>'під зими'!L592+майстерні!L592+покрівлі!N592+маляри!L592</f>
        <v>0.27795319998194901</v>
      </c>
      <c r="J593" s="286">
        <f>електрики!P592</f>
        <v>4.7116802855508018E-2</v>
      </c>
      <c r="K593" s="287">
        <f t="shared" si="41"/>
        <v>2.2990620221653337</v>
      </c>
      <c r="L593" s="287">
        <v>3.3607870217194434E-2</v>
      </c>
      <c r="M593" s="287">
        <f t="shared" si="42"/>
        <v>2.332669892382528</v>
      </c>
      <c r="N593" s="287">
        <f t="shared" si="43"/>
        <v>2.7992038708590337</v>
      </c>
    </row>
    <row r="594" spans="1:14" ht="18" customHeight="1" x14ac:dyDescent="0.35">
      <c r="A594" s="284">
        <f t="shared" si="40"/>
        <v>213</v>
      </c>
      <c r="B594" s="284">
        <v>3</v>
      </c>
      <c r="C594" s="285" t="s">
        <v>1608</v>
      </c>
      <c r="D594" s="286">
        <f>сходові!N593</f>
        <v>1.4675143587550994</v>
      </c>
      <c r="E594" s="286">
        <f>прибудинкова!M593</f>
        <v>0.55628975994694951</v>
      </c>
      <c r="F594" s="286">
        <f>'слюсарі х.в.'!P593+'слюсарі кан'!P593+зварювальник!L593+аварійки!J593</f>
        <v>0.27204898619951645</v>
      </c>
      <c r="G594" s="286">
        <f>'дератизація '!I593</f>
        <v>7.2364058355437666E-3</v>
      </c>
      <c r="H594" s="286">
        <f>SUM(димовенти!Q593)</f>
        <v>7.6345736489166385E-2</v>
      </c>
      <c r="I594" s="286">
        <f>'під зими'!L593+майстерні!L593+покрівлі!N593+маляри!L593</f>
        <v>0.3224179371642289</v>
      </c>
      <c r="J594" s="286">
        <f>електрики!P593</f>
        <v>6.5213771868387116E-2</v>
      </c>
      <c r="K594" s="287">
        <f t="shared" si="41"/>
        <v>2.7670669562588914</v>
      </c>
      <c r="L594" s="287">
        <v>0.04</v>
      </c>
      <c r="M594" s="287">
        <f t="shared" si="42"/>
        <v>2.8070669562588915</v>
      </c>
      <c r="N594" s="287">
        <f t="shared" si="43"/>
        <v>3.3684803475106695</v>
      </c>
    </row>
    <row r="595" spans="1:14" ht="18" customHeight="1" x14ac:dyDescent="0.35">
      <c r="A595" s="284">
        <f t="shared" si="40"/>
        <v>214</v>
      </c>
      <c r="B595" s="284">
        <v>3</v>
      </c>
      <c r="C595" s="285" t="s">
        <v>1609</v>
      </c>
      <c r="D595" s="286">
        <f>сходові!N594</f>
        <v>1.4002519743529593</v>
      </c>
      <c r="E595" s="286">
        <f>прибудинкова!M594</f>
        <v>0.53126293066958585</v>
      </c>
      <c r="F595" s="286">
        <f>'слюсарі х.в.'!P594+'слюсарі кан'!P594+зварювальник!L594+аварійки!J594</f>
        <v>0.25883810199930346</v>
      </c>
      <c r="G595" s="286">
        <f>'дератизація '!I594</f>
        <v>8.1691297208538582E-3</v>
      </c>
      <c r="H595" s="286">
        <f>SUM(димовенти!Q594)</f>
        <v>7.6086735673527847E-2</v>
      </c>
      <c r="I595" s="286">
        <f>'під зими'!L594+майстерні!L594+покрівлі!N594+маляри!L594</f>
        <v>0.34230015154435378</v>
      </c>
      <c r="J595" s="286">
        <f>електрики!P594</f>
        <v>5.9056302875550248E-2</v>
      </c>
      <c r="K595" s="287">
        <f t="shared" si="41"/>
        <v>2.6759653268361348</v>
      </c>
      <c r="L595" s="287">
        <v>0.03</v>
      </c>
      <c r="M595" s="287">
        <f t="shared" si="42"/>
        <v>2.7059653268361346</v>
      </c>
      <c r="N595" s="287">
        <f t="shared" si="43"/>
        <v>3.2471583922033616</v>
      </c>
    </row>
    <row r="596" spans="1:14" ht="18" customHeight="1" x14ac:dyDescent="0.35">
      <c r="A596" s="284">
        <f t="shared" si="40"/>
        <v>215</v>
      </c>
      <c r="B596" s="284">
        <v>3</v>
      </c>
      <c r="C596" s="285" t="s">
        <v>1610</v>
      </c>
      <c r="D596" s="286">
        <f>сходові!N595</f>
        <v>0</v>
      </c>
      <c r="E596" s="286">
        <f>прибудинкова!M595</f>
        <v>0.27716269904736346</v>
      </c>
      <c r="F596" s="286">
        <f>'слюсарі х.в.'!P595+'слюсарі кан'!P595+зварювальник!L595+аварійки!J595</f>
        <v>0.2174644108617054</v>
      </c>
      <c r="G596" s="286">
        <f>'дератизація '!I595</f>
        <v>6.9032604320407882E-3</v>
      </c>
      <c r="H596" s="286">
        <f>SUM(димовенти!Q595)</f>
        <v>5.2740506092539212E-2</v>
      </c>
      <c r="I596" s="286">
        <f>'під зими'!L595+майстерні!L595+покрівлі!N595+маляри!L595</f>
        <v>0.4165491964348772</v>
      </c>
      <c r="J596" s="286">
        <f>електрики!P595</f>
        <v>3.8454039592523914E-2</v>
      </c>
      <c r="K596" s="287">
        <f t="shared" si="41"/>
        <v>1.00927411246105</v>
      </c>
      <c r="L596" s="287">
        <v>3.5701089832285079E-2</v>
      </c>
      <c r="M596" s="287">
        <f t="shared" si="42"/>
        <v>1.0449752022933352</v>
      </c>
      <c r="N596" s="287">
        <f t="shared" si="43"/>
        <v>1.2539702427520021</v>
      </c>
    </row>
    <row r="597" spans="1:14" ht="18" customHeight="1" x14ac:dyDescent="0.35">
      <c r="A597" s="284">
        <f t="shared" si="40"/>
        <v>216</v>
      </c>
      <c r="B597" s="284">
        <v>3</v>
      </c>
      <c r="C597" s="285" t="s">
        <v>1611</v>
      </c>
      <c r="D597" s="286">
        <f>сходові!N596</f>
        <v>2.0728523995732306</v>
      </c>
      <c r="E597" s="286">
        <f>прибудинкова!M596</f>
        <v>0.12871847539884704</v>
      </c>
      <c r="F597" s="286">
        <f>'слюсарі х.в.'!P596+'слюсарі кан'!P596+зварювальник!L596+аварійки!J596</f>
        <v>0.24666502497901482</v>
      </c>
      <c r="G597" s="286">
        <f>'дератизація '!I596</f>
        <v>5.1783080841935917E-3</v>
      </c>
      <c r="H597" s="286">
        <f>SUM(димовенти!Q596)</f>
        <v>5.5651080075470122E-2</v>
      </c>
      <c r="I597" s="286">
        <f>'під зими'!L596+майстерні!L596+покрівлі!N596+маляри!L596</f>
        <v>0.28531921141032457</v>
      </c>
      <c r="J597" s="286">
        <f>електрики!P596</f>
        <v>5.2737561591381037E-2</v>
      </c>
      <c r="K597" s="287">
        <f t="shared" si="41"/>
        <v>2.8471220611124619</v>
      </c>
      <c r="L597" s="287">
        <v>0.04</v>
      </c>
      <c r="M597" s="287">
        <f t="shared" si="42"/>
        <v>2.8871220611124619</v>
      </c>
      <c r="N597" s="287">
        <f t="shared" si="43"/>
        <v>3.4645464733349542</v>
      </c>
    </row>
    <row r="598" spans="1:14" ht="18" customHeight="1" x14ac:dyDescent="0.35">
      <c r="A598" s="284">
        <f t="shared" si="40"/>
        <v>217</v>
      </c>
      <c r="B598" s="284">
        <v>3</v>
      </c>
      <c r="C598" s="285" t="s">
        <v>1612</v>
      </c>
      <c r="D598" s="286">
        <f>сходові!N597</f>
        <v>1.1062373761504196</v>
      </c>
      <c r="E598" s="286">
        <f>прибудинкова!M597</f>
        <v>0.2440456559354463</v>
      </c>
      <c r="F598" s="286">
        <f>'слюсарі х.в.'!P597+'слюсарі кан'!P597+зварювальник!L597+аварійки!J597</f>
        <v>0.23015519786444766</v>
      </c>
      <c r="G598" s="286">
        <f>'дератизація '!I597</f>
        <v>6.7007736461192902E-3</v>
      </c>
      <c r="H598" s="286">
        <f>SUM(димовенти!Q597)</f>
        <v>3.8630518791281973E-2</v>
      </c>
      <c r="I598" s="286">
        <f>'під зими'!L597+майстерні!L597+покрівлі!N597+маляри!L597</f>
        <v>0.33601076123889773</v>
      </c>
      <c r="J598" s="286">
        <f>електрики!P597</f>
        <v>4.4784541738753132E-2</v>
      </c>
      <c r="K598" s="287">
        <f t="shared" si="41"/>
        <v>2.0065648253653658</v>
      </c>
      <c r="L598" s="287">
        <v>3.3859200082615247E-2</v>
      </c>
      <c r="M598" s="287">
        <f t="shared" si="42"/>
        <v>2.0404240254479813</v>
      </c>
      <c r="N598" s="287">
        <f t="shared" si="43"/>
        <v>2.4485088305375773</v>
      </c>
    </row>
    <row r="599" spans="1:14" ht="18" customHeight="1" x14ac:dyDescent="0.35">
      <c r="A599" s="284">
        <f t="shared" si="40"/>
        <v>218</v>
      </c>
      <c r="B599" s="284">
        <v>3</v>
      </c>
      <c r="C599" s="285" t="s">
        <v>1613</v>
      </c>
      <c r="D599" s="286">
        <f>сходові!N598</f>
        <v>1.591841526351361</v>
      </c>
      <c r="E599" s="286">
        <f>прибудинкова!M598</f>
        <v>0.45258760104905899</v>
      </c>
      <c r="F599" s="286">
        <f>'слюсарі х.в.'!P598+'слюсарі кан'!P598+зварювальник!L598+аварійки!J598</f>
        <v>0.2179388222253697</v>
      </c>
      <c r="G599" s="286">
        <f>'дератизація '!I598</f>
        <v>8.1687750694230156E-3</v>
      </c>
      <c r="H599" s="286">
        <f>SUM(димовенти!Q598)</f>
        <v>7.5844972558135215E-2</v>
      </c>
      <c r="I599" s="286">
        <f>'під зими'!L598+майстерні!L598+покрівлі!N598+маляри!L598</f>
        <v>0.34929214785984408</v>
      </c>
      <c r="J599" s="286">
        <f>електрики!P598</f>
        <v>3.8839404374956914E-2</v>
      </c>
      <c r="K599" s="287">
        <f t="shared" si="41"/>
        <v>2.734513249488149</v>
      </c>
      <c r="L599" s="287">
        <v>0.03</v>
      </c>
      <c r="M599" s="287">
        <f t="shared" si="42"/>
        <v>2.7645132494881488</v>
      </c>
      <c r="N599" s="287">
        <f t="shared" si="43"/>
        <v>3.3174158993857783</v>
      </c>
    </row>
    <row r="600" spans="1:14" ht="18" customHeight="1" x14ac:dyDescent="0.35">
      <c r="A600" s="284">
        <f t="shared" si="40"/>
        <v>219</v>
      </c>
      <c r="B600" s="284">
        <v>3</v>
      </c>
      <c r="C600" s="285" t="s">
        <v>1614</v>
      </c>
      <c r="D600" s="286">
        <f>сходові!N599</f>
        <v>1.3704747692160522</v>
      </c>
      <c r="E600" s="286">
        <f>прибудинкова!M599</f>
        <v>0.41430270001351904</v>
      </c>
      <c r="F600" s="286">
        <f>'слюсарі х.в.'!P599+'слюсарі кан'!P599+зварювальник!L599+аварійки!J599</f>
        <v>0.24756438344287512</v>
      </c>
      <c r="G600" s="286">
        <f>'дератизація '!I599</f>
        <v>7.6956874408544013E-3</v>
      </c>
      <c r="H600" s="286">
        <f>SUM(димовенти!Q599)</f>
        <v>4.1827235739965433E-2</v>
      </c>
      <c r="I600" s="286">
        <f>'під зими'!L599+майстерні!L599+покрівлі!N599+маляри!L599</f>
        <v>0.31204407892274461</v>
      </c>
      <c r="J600" s="286">
        <f>електрики!P599</f>
        <v>5.3331596922632313E-2</v>
      </c>
      <c r="K600" s="287">
        <f t="shared" si="41"/>
        <v>2.4472404516986428</v>
      </c>
      <c r="L600" s="287">
        <v>3.4057665544682827E-2</v>
      </c>
      <c r="M600" s="287">
        <f t="shared" si="42"/>
        <v>2.4812981172433255</v>
      </c>
      <c r="N600" s="287">
        <f t="shared" si="43"/>
        <v>2.9775577406919904</v>
      </c>
    </row>
    <row r="601" spans="1:14" ht="18" customHeight="1" x14ac:dyDescent="0.35">
      <c r="A601" s="284">
        <f t="shared" si="40"/>
        <v>220</v>
      </c>
      <c r="B601" s="284">
        <v>3</v>
      </c>
      <c r="C601" s="285" t="s">
        <v>1615</v>
      </c>
      <c r="D601" s="286">
        <f>сходові!N600</f>
        <v>1.3655973178323593</v>
      </c>
      <c r="E601" s="286">
        <f>прибудинкова!M600</f>
        <v>0.42832126618254668</v>
      </c>
      <c r="F601" s="286">
        <f>'слюсарі х.в.'!P600+'слюсарі кан'!P600+зварювальник!L600+аварійки!J600</f>
        <v>0.24868138212644231</v>
      </c>
      <c r="G601" s="286">
        <f>'дератизація '!I600</f>
        <v>7.0239138600225364E-3</v>
      </c>
      <c r="H601" s="286">
        <f>SUM(димовенти!Q600)</f>
        <v>5.424663037070486E-2</v>
      </c>
      <c r="I601" s="286">
        <f>'під зими'!L600+майстерні!L600+покрівлі!N600+маляри!L600</f>
        <v>0.30707006522032076</v>
      </c>
      <c r="J601" s="286">
        <f>електрики!P600</f>
        <v>5.3754195613036342E-2</v>
      </c>
      <c r="K601" s="287">
        <f t="shared" si="41"/>
        <v>2.464694771205433</v>
      </c>
      <c r="L601" s="287">
        <f>K601*0.03</f>
        <v>7.394084313616299E-2</v>
      </c>
      <c r="M601" s="287">
        <f t="shared" si="42"/>
        <v>2.538635614341596</v>
      </c>
      <c r="N601" s="287">
        <f t="shared" si="43"/>
        <v>3.0463627372099151</v>
      </c>
    </row>
    <row r="602" spans="1:14" ht="18" customHeight="1" x14ac:dyDescent="0.35">
      <c r="A602" s="284">
        <f t="shared" si="40"/>
        <v>221</v>
      </c>
      <c r="B602" s="284">
        <v>4</v>
      </c>
      <c r="C602" s="285" t="s">
        <v>1616</v>
      </c>
      <c r="D602" s="286">
        <f>сходові!N601</f>
        <v>1.1367394100194104</v>
      </c>
      <c r="E602" s="286">
        <f>прибудинкова!M601</f>
        <v>0.19942254619332628</v>
      </c>
      <c r="F602" s="286">
        <f>'слюсарі х.в.'!P601+'слюсарі кан'!P601+зварювальник!L601+аварійки!J601</f>
        <v>0.24123070292027687</v>
      </c>
      <c r="G602" s="286">
        <f>'дератизація '!I601</f>
        <v>8.6090455235349698E-3</v>
      </c>
      <c r="H602" s="286">
        <f>SUM(димовенти!Q601)</f>
        <v>7.4900866354872336E-2</v>
      </c>
      <c r="I602" s="286">
        <f>'під зими'!L601+майстерні!L601+покрівлі!N601+маляри!L601</f>
        <v>0.26346188391312259</v>
      </c>
      <c r="J602" s="286">
        <f>електрики!P601</f>
        <v>5.0334912086787927E-2</v>
      </c>
      <c r="K602" s="287">
        <f t="shared" si="41"/>
        <v>1.9746993670113315</v>
      </c>
      <c r="L602" s="287">
        <v>3.2975012766335507E-2</v>
      </c>
      <c r="M602" s="287">
        <f t="shared" si="42"/>
        <v>2.0076743797776668</v>
      </c>
      <c r="N602" s="287">
        <f t="shared" si="43"/>
        <v>2.4092092557332001</v>
      </c>
    </row>
    <row r="603" spans="1:14" ht="18" customHeight="1" x14ac:dyDescent="0.35">
      <c r="A603" s="284">
        <f t="shared" si="40"/>
        <v>222</v>
      </c>
      <c r="B603" s="284">
        <v>3</v>
      </c>
      <c r="C603" s="285" t="s">
        <v>1617</v>
      </c>
      <c r="D603" s="286">
        <f>сходові!N602</f>
        <v>0</v>
      </c>
      <c r="E603" s="286">
        <f>прибудинкова!M602</f>
        <v>0.21897979738235587</v>
      </c>
      <c r="F603" s="286">
        <f>'слюсарі х.в.'!P602+'слюсарі кан'!P602+зварювальник!L602+аварійки!J602</f>
        <v>0.24113628500879283</v>
      </c>
      <c r="G603" s="286">
        <f>'дератизація '!I602</f>
        <v>6.871315815765811E-3</v>
      </c>
      <c r="H603" s="286">
        <f>SUM(димовенти!Q602)</f>
        <v>6.3116727412163204E-2</v>
      </c>
      <c r="I603" s="286">
        <f>'під зими'!L602+майстерні!L602+покрівлі!N602+маляри!L602</f>
        <v>0.40696244581361529</v>
      </c>
      <c r="J603" s="286">
        <f>електрики!P602</f>
        <v>5.0081460412003335E-2</v>
      </c>
      <c r="K603" s="287">
        <f t="shared" si="41"/>
        <v>0.98714803184469635</v>
      </c>
      <c r="L603" s="287">
        <v>3.4386764084168908E-2</v>
      </c>
      <c r="M603" s="287">
        <f t="shared" si="42"/>
        <v>1.0215347959288652</v>
      </c>
      <c r="N603" s="287">
        <f t="shared" si="43"/>
        <v>1.2258417551146381</v>
      </c>
    </row>
    <row r="604" spans="1:14" ht="18" customHeight="1" x14ac:dyDescent="0.35">
      <c r="A604" s="284">
        <f t="shared" si="40"/>
        <v>223</v>
      </c>
      <c r="B604" s="284">
        <v>4</v>
      </c>
      <c r="C604" s="285" t="s">
        <v>1618</v>
      </c>
      <c r="D604" s="286">
        <f>сходові!N603</f>
        <v>1.7417162693080455</v>
      </c>
      <c r="E604" s="286">
        <f>прибудинкова!M603</f>
        <v>0.40285142609582048</v>
      </c>
      <c r="F604" s="286">
        <f>'слюсарі х.в.'!P603+'слюсарі кан'!P603+зварювальник!L603+аварійки!J603</f>
        <v>0.30624341283500983</v>
      </c>
      <c r="G604" s="286">
        <f>'дератизація '!I603</f>
        <v>7.7408256880733941E-3</v>
      </c>
      <c r="H604" s="286">
        <f>SUM(димовенти!Q603)</f>
        <v>7.007981491753891E-2</v>
      </c>
      <c r="I604" s="286">
        <f>'під зими'!L603+майстерні!L603+покрівлі!N603+маляри!L603</f>
        <v>0.2970208452229014</v>
      </c>
      <c r="J604" s="286">
        <f>електрики!P603</f>
        <v>8.2202661960828455E-2</v>
      </c>
      <c r="K604" s="287">
        <f t="shared" si="41"/>
        <v>2.9078552560282183</v>
      </c>
      <c r="L604" s="287">
        <v>3.1993763510946009E-2</v>
      </c>
      <c r="M604" s="287">
        <f t="shared" si="42"/>
        <v>2.9398490195391642</v>
      </c>
      <c r="N604" s="287">
        <f t="shared" si="43"/>
        <v>3.5278188234469972</v>
      </c>
    </row>
    <row r="605" spans="1:14" ht="18" customHeight="1" x14ac:dyDescent="0.35">
      <c r="A605" s="284">
        <f t="shared" si="40"/>
        <v>224</v>
      </c>
      <c r="B605" s="284">
        <v>4</v>
      </c>
      <c r="C605" s="285" t="s">
        <v>1619</v>
      </c>
      <c r="D605" s="286">
        <f>сходові!N604</f>
        <v>1.1060754561597652</v>
      </c>
      <c r="E605" s="286">
        <f>прибудинкова!M604</f>
        <v>0.34351140036931338</v>
      </c>
      <c r="F605" s="286">
        <f>'слюсарі х.в.'!P604+'слюсарі кан'!P604+зварювальник!L604+аварійки!J604</f>
        <v>0.27371949855814964</v>
      </c>
      <c r="G605" s="286">
        <f>'дератизація '!I604</f>
        <v>7.6044989088467334E-3</v>
      </c>
      <c r="H605" s="286">
        <f>SUM(димовенти!Q604)</f>
        <v>7.4581340264971985E-2</v>
      </c>
      <c r="I605" s="286">
        <f>'під зими'!L604+майстерні!L604+покрівлі!N604+маляри!L604</f>
        <v>0.30622153703180205</v>
      </c>
      <c r="J605" s="286">
        <f>електрики!P604</f>
        <v>6.6223572676970141E-2</v>
      </c>
      <c r="K605" s="287">
        <f t="shared" si="41"/>
        <v>2.1779373039698191</v>
      </c>
      <c r="L605" s="287">
        <v>3.3958364724747496E-2</v>
      </c>
      <c r="M605" s="287">
        <f t="shared" si="42"/>
        <v>2.2118956686945666</v>
      </c>
      <c r="N605" s="287">
        <f t="shared" si="43"/>
        <v>2.6542748024334797</v>
      </c>
    </row>
    <row r="606" spans="1:14" ht="18" customHeight="1" x14ac:dyDescent="0.35">
      <c r="A606" s="284">
        <f t="shared" si="40"/>
        <v>225</v>
      </c>
      <c r="B606" s="284">
        <v>3</v>
      </c>
      <c r="C606" s="285" t="s">
        <v>1620</v>
      </c>
      <c r="D606" s="286">
        <f>сходові!N605</f>
        <v>0</v>
      </c>
      <c r="E606" s="286">
        <f>прибудинкова!M605</f>
        <v>0.13127135375271151</v>
      </c>
      <c r="F606" s="286">
        <f>'слюсарі х.в.'!P605+'слюсарі кан'!P605+зварювальник!L605+аварійки!J605</f>
        <v>0.24037560787424272</v>
      </c>
      <c r="G606" s="286">
        <f>'дератизація '!I605</f>
        <v>7.6268980477223417E-3</v>
      </c>
      <c r="H606" s="286">
        <f>SUM(димовенти!Q605)</f>
        <v>5.0538764820934723E-2</v>
      </c>
      <c r="I606" s="286">
        <f>'під зими'!L605+майстерні!L605+покрівлі!N605+маляри!L605</f>
        <v>0.42475860047693081</v>
      </c>
      <c r="J606" s="286">
        <f>електрики!P605</f>
        <v>4.9735003398365431E-2</v>
      </c>
      <c r="K606" s="287">
        <f t="shared" si="41"/>
        <v>0.90430622837090757</v>
      </c>
      <c r="L606" s="287">
        <v>3.304095979826125E-2</v>
      </c>
      <c r="M606" s="287">
        <f t="shared" si="42"/>
        <v>0.93734718816916884</v>
      </c>
      <c r="N606" s="287">
        <f t="shared" si="43"/>
        <v>1.1248166258030026</v>
      </c>
    </row>
    <row r="607" spans="1:14" ht="18" customHeight="1" x14ac:dyDescent="0.35">
      <c r="A607" s="284">
        <f t="shared" si="40"/>
        <v>226</v>
      </c>
      <c r="B607" s="284">
        <v>5</v>
      </c>
      <c r="C607" s="285" t="s">
        <v>1621</v>
      </c>
      <c r="D607" s="286">
        <f>сходові!N606</f>
        <v>0.96563788068656498</v>
      </c>
      <c r="E607" s="286">
        <f>прибудинкова!M606</f>
        <v>0.52478852813852817</v>
      </c>
      <c r="F607" s="286">
        <f>'слюсарі х.в.'!P606+'слюсарі кан'!P606+зварювальник!L606+аварійки!J606</f>
        <v>0.30514078080213025</v>
      </c>
      <c r="G607" s="286">
        <f>'дератизація '!I606</f>
        <v>8.1681476418318522E-3</v>
      </c>
      <c r="H607" s="286">
        <f>SUM(димовенти!Q606)</f>
        <v>9.5457140617516659E-2</v>
      </c>
      <c r="I607" s="286">
        <f>'під зими'!L606+майстерні!L606+покрівлі!N606+маляри!L606</f>
        <v>0.2809386660793794</v>
      </c>
      <c r="J607" s="286">
        <f>електрики!P606</f>
        <v>8.1944152315356802E-2</v>
      </c>
      <c r="K607" s="287">
        <f t="shared" si="41"/>
        <v>2.2620752962813082</v>
      </c>
      <c r="L607" s="287">
        <v>0.04</v>
      </c>
      <c r="M607" s="287">
        <f t="shared" si="42"/>
        <v>2.3020752962813082</v>
      </c>
      <c r="N607" s="287">
        <f t="shared" si="43"/>
        <v>2.7624903555375697</v>
      </c>
    </row>
    <row r="608" spans="1:14" ht="18" customHeight="1" x14ac:dyDescent="0.35">
      <c r="A608" s="284">
        <f t="shared" si="40"/>
        <v>227</v>
      </c>
      <c r="B608" s="284">
        <v>3</v>
      </c>
      <c r="C608" s="285" t="s">
        <v>1622</v>
      </c>
      <c r="D608" s="286">
        <f>сходові!N607</f>
        <v>0.96356322302932473</v>
      </c>
      <c r="E608" s="286">
        <f>прибудинкова!M607</f>
        <v>0.34504012198221096</v>
      </c>
      <c r="F608" s="286">
        <f>'слюсарі х.в.'!P607+'слюсарі кан'!P607+зварювальник!L607+аварійки!J607</f>
        <v>0.27290557834486662</v>
      </c>
      <c r="G608" s="286">
        <f>'дератизація '!I607</f>
        <v>7.5497670478610751E-3</v>
      </c>
      <c r="H608" s="286">
        <f>SUM(димовенти!Q607)</f>
        <v>6.0160188263525372E-2</v>
      </c>
      <c r="I608" s="286">
        <f>'під зими'!L607+майстерні!L607+покрівлі!N607+маляри!L607</f>
        <v>0.35766794677928931</v>
      </c>
      <c r="J608" s="286">
        <f>електрики!P607</f>
        <v>6.5851249377259821E-2</v>
      </c>
      <c r="K608" s="287">
        <f t="shared" si="41"/>
        <v>2.0727380748243376</v>
      </c>
      <c r="L608" s="287">
        <v>3.3355706262150508E-2</v>
      </c>
      <c r="M608" s="287">
        <f t="shared" si="42"/>
        <v>2.1060937810864879</v>
      </c>
      <c r="N608" s="287">
        <f t="shared" si="43"/>
        <v>2.5273125373037852</v>
      </c>
    </row>
    <row r="609" spans="1:14" ht="18" customHeight="1" x14ac:dyDescent="0.35">
      <c r="A609" s="284">
        <f t="shared" si="40"/>
        <v>228</v>
      </c>
      <c r="B609" s="284">
        <v>4</v>
      </c>
      <c r="C609" s="285" t="s">
        <v>1623</v>
      </c>
      <c r="D609" s="286">
        <f>сходові!N608</f>
        <v>1.1300504465802632</v>
      </c>
      <c r="E609" s="286">
        <f>прибудинкова!M608</f>
        <v>1.0561346854232356</v>
      </c>
      <c r="F609" s="286">
        <f>'слюсарі х.в.'!P608+'слюсарі кан'!P608+зварювальник!L608+аварійки!J608</f>
        <v>0.31583594356821526</v>
      </c>
      <c r="G609" s="286">
        <f>'дератизація '!I608</f>
        <v>7.7674023769100185E-3</v>
      </c>
      <c r="H609" s="286">
        <f>SUM(димовенти!Q608)</f>
        <v>5.6948908288454489E-2</v>
      </c>
      <c r="I609" s="286">
        <f>'під зими'!L608+майстерні!L608+покрівлі!N608+маляри!L608</f>
        <v>0.26059076754624622</v>
      </c>
      <c r="J609" s="286">
        <f>електрики!P608</f>
        <v>8.6958169775770311E-2</v>
      </c>
      <c r="K609" s="287">
        <f t="shared" si="41"/>
        <v>2.9142863235590952</v>
      </c>
      <c r="L609" s="287">
        <v>3.4407814931686424E-2</v>
      </c>
      <c r="M609" s="287">
        <f t="shared" si="42"/>
        <v>2.9486941384907817</v>
      </c>
      <c r="N609" s="287">
        <f t="shared" si="43"/>
        <v>3.538432966188938</v>
      </c>
    </row>
    <row r="610" spans="1:14" ht="18" customHeight="1" x14ac:dyDescent="0.35">
      <c r="A610" s="284">
        <f t="shared" si="40"/>
        <v>229</v>
      </c>
      <c r="B610" s="284">
        <v>3</v>
      </c>
      <c r="C610" s="285" t="s">
        <v>1624</v>
      </c>
      <c r="D610" s="286">
        <f>сходові!N609</f>
        <v>1.2688510593156246</v>
      </c>
      <c r="E610" s="286">
        <f>прибудинкова!M609</f>
        <v>0.13376343163807805</v>
      </c>
      <c r="F610" s="286">
        <f>'слюсарі х.в.'!P609+'слюсарі кан'!P609+зварювальник!L609+аварійки!J609</f>
        <v>0.26100727586598421</v>
      </c>
      <c r="G610" s="286">
        <f>'дератизація '!I609</f>
        <v>8.1628046945531139E-3</v>
      </c>
      <c r="H610" s="286">
        <f>SUM(димовенти!Q609)</f>
        <v>5.6376843711302471E-2</v>
      </c>
      <c r="I610" s="286">
        <f>'під зими'!L609+майстерні!L609+покрівлі!N609+маляри!L609</f>
        <v>0.29448955969185792</v>
      </c>
      <c r="J610" s="286">
        <f>електрики!P609</f>
        <v>6.0128545911007622E-2</v>
      </c>
      <c r="K610" s="287">
        <f t="shared" si="41"/>
        <v>2.0827795208284079</v>
      </c>
      <c r="L610" s="287">
        <v>3.4300475925996381E-2</v>
      </c>
      <c r="M610" s="287">
        <f t="shared" si="42"/>
        <v>2.1170799967544043</v>
      </c>
      <c r="N610" s="287">
        <f t="shared" si="43"/>
        <v>2.5404959961052849</v>
      </c>
    </row>
    <row r="611" spans="1:14" ht="18" customHeight="1" x14ac:dyDescent="0.35">
      <c r="A611" s="284">
        <f t="shared" si="40"/>
        <v>230</v>
      </c>
      <c r="B611" s="284">
        <v>4</v>
      </c>
      <c r="C611" s="285" t="s">
        <v>1625</v>
      </c>
      <c r="D611" s="286">
        <f>сходові!N610</f>
        <v>1.733595541381761</v>
      </c>
      <c r="E611" s="286">
        <f>прибудинкова!M610</f>
        <v>0.32942566752444663</v>
      </c>
      <c r="F611" s="286">
        <f>'слюсарі х.в.'!P610+'слюсарі кан'!P610+зварювальник!L610+аварійки!J610</f>
        <v>0.32659853595029847</v>
      </c>
      <c r="G611" s="286">
        <f>'дератизація '!I610</f>
        <v>8.1639217704580543E-3</v>
      </c>
      <c r="H611" s="286">
        <f>SUM(димовенти!Q610)</f>
        <v>8.8120351088877946E-2</v>
      </c>
      <c r="I611" s="286">
        <f>'під зими'!L610+майстерні!L610+покрівлі!N610+маляри!L610</f>
        <v>0.28874648862993429</v>
      </c>
      <c r="J611" s="286">
        <f>електрики!P610</f>
        <v>9.25509224169071E-2</v>
      </c>
      <c r="K611" s="287">
        <f t="shared" si="41"/>
        <v>2.8672014287626832</v>
      </c>
      <c r="L611" s="287">
        <v>3.4394049388725867E-2</v>
      </c>
      <c r="M611" s="287">
        <f t="shared" si="42"/>
        <v>2.9015954781514091</v>
      </c>
      <c r="N611" s="287">
        <f t="shared" si="43"/>
        <v>3.4819145737816908</v>
      </c>
    </row>
    <row r="612" spans="1:14" ht="18" customHeight="1" x14ac:dyDescent="0.35">
      <c r="A612" s="284">
        <f t="shared" si="40"/>
        <v>231</v>
      </c>
      <c r="B612" s="284">
        <v>4</v>
      </c>
      <c r="C612" s="285" t="s">
        <v>1626</v>
      </c>
      <c r="D612" s="286">
        <f>сходові!N611</f>
        <v>1.3986178685951591</v>
      </c>
      <c r="E612" s="286">
        <f>прибудинкова!M611</f>
        <v>0.13535422520107238</v>
      </c>
      <c r="F612" s="286">
        <f>'слюсарі х.в.'!P611+'слюсарі кан'!P611+зварювальник!L611+аварійки!J611</f>
        <v>0.2541089491272101</v>
      </c>
      <c r="G612" s="286">
        <f>'дератизація '!I611</f>
        <v>8.1611733165115902E-3</v>
      </c>
      <c r="H612" s="286">
        <f>SUM(димовенти!Q611)</f>
        <v>5.7692059008967463E-2</v>
      </c>
      <c r="I612" s="286">
        <f>'під зими'!L611+майстерні!L611+покрівлі!N611+маляри!L611</f>
        <v>0.30534598360087162</v>
      </c>
      <c r="J612" s="286">
        <f>електрики!P611</f>
        <v>5.6718638150465378E-2</v>
      </c>
      <c r="K612" s="287">
        <f t="shared" si="41"/>
        <v>2.215998897000258</v>
      </c>
      <c r="L612" s="287">
        <v>3.4982390775689792E-2</v>
      </c>
      <c r="M612" s="287">
        <f t="shared" si="42"/>
        <v>2.2509812877759479</v>
      </c>
      <c r="N612" s="287">
        <f t="shared" si="43"/>
        <v>2.7011775453311375</v>
      </c>
    </row>
    <row r="613" spans="1:14" ht="18" customHeight="1" x14ac:dyDescent="0.35">
      <c r="A613" s="284">
        <f t="shared" si="40"/>
        <v>232</v>
      </c>
      <c r="B613" s="284">
        <v>4</v>
      </c>
      <c r="C613" s="285" t="s">
        <v>1627</v>
      </c>
      <c r="D613" s="286">
        <f>сходові!N612</f>
        <v>1.0998027371876322</v>
      </c>
      <c r="E613" s="286">
        <f>прибудинкова!M612</f>
        <v>0.46959182315789466</v>
      </c>
      <c r="F613" s="286">
        <f>'слюсарі х.в.'!P612+'слюсарі кан'!P612+зварювальник!L612+аварійки!J612</f>
        <v>0.25169491342745015</v>
      </c>
      <c r="G613" s="286">
        <f>'дератизація '!I612</f>
        <v>7.2210526315789466E-3</v>
      </c>
      <c r="H613" s="286">
        <f>SUM(димовенти!Q612)</f>
        <v>5.8530722558120162E-2</v>
      </c>
      <c r="I613" s="286">
        <f>'під зими'!L612+майстерні!L612+покрівлі!N612+маляри!L612</f>
        <v>0.3041300620972649</v>
      </c>
      <c r="J613" s="286">
        <f>електрики!P612</f>
        <v>5.5367554026205079E-2</v>
      </c>
      <c r="K613" s="287">
        <f t="shared" si="41"/>
        <v>2.2463388650861464</v>
      </c>
      <c r="L613" s="287">
        <v>3.4897998908022913E-2</v>
      </c>
      <c r="M613" s="287">
        <f t="shared" si="42"/>
        <v>2.2812368639941694</v>
      </c>
      <c r="N613" s="287">
        <f t="shared" si="43"/>
        <v>2.7374842367930032</v>
      </c>
    </row>
    <row r="614" spans="1:14" ht="18" customHeight="1" x14ac:dyDescent="0.35">
      <c r="A614" s="284">
        <f t="shared" si="40"/>
        <v>233</v>
      </c>
      <c r="B614" s="284">
        <v>4</v>
      </c>
      <c r="C614" s="285" t="s">
        <v>1628</v>
      </c>
      <c r="D614" s="286">
        <f>сходові!N613</f>
        <v>0.99399833002368576</v>
      </c>
      <c r="E614" s="286">
        <f>прибудинкова!M613</f>
        <v>0.55379814972677599</v>
      </c>
      <c r="F614" s="286">
        <f>'слюсарі х.в.'!P613+'слюсарі кан'!P613+зварювальник!L613+аварійки!J613</f>
        <v>0.27568174395036621</v>
      </c>
      <c r="G614" s="286">
        <f>'дератизація '!I613</f>
        <v>7.6112412177985946E-3</v>
      </c>
      <c r="H614" s="286">
        <f>SUM(димовенти!Q613)</f>
        <v>7.8777566159738563E-2</v>
      </c>
      <c r="I614" s="286">
        <f>'під зими'!L613+майстерні!L613+покрівлі!N613+маляри!L613</f>
        <v>0.30914536915027524</v>
      </c>
      <c r="J614" s="286">
        <f>електрики!P613</f>
        <v>6.7206730817786303E-2</v>
      </c>
      <c r="K614" s="287">
        <f t="shared" si="41"/>
        <v>2.286219131046427</v>
      </c>
      <c r="L614" s="287">
        <v>0.04</v>
      </c>
      <c r="M614" s="287">
        <f t="shared" si="42"/>
        <v>2.3262191310464271</v>
      </c>
      <c r="N614" s="287">
        <f t="shared" si="43"/>
        <v>2.7914629572557126</v>
      </c>
    </row>
    <row r="615" spans="1:14" ht="18" customHeight="1" x14ac:dyDescent="0.35">
      <c r="A615" s="284">
        <f t="shared" si="40"/>
        <v>234</v>
      </c>
      <c r="B615" s="284">
        <v>3</v>
      </c>
      <c r="C615" s="285" t="s">
        <v>1629</v>
      </c>
      <c r="D615" s="286">
        <f>сходові!N614</f>
        <v>1.0748020612706488</v>
      </c>
      <c r="E615" s="286">
        <f>прибудинкова!M614</f>
        <v>0.37602283211915166</v>
      </c>
      <c r="F615" s="286">
        <f>'слюсарі х.в.'!P614+'слюсарі кан'!P614+зварювальник!L614+аварійки!J614</f>
        <v>0.3042712469278987</v>
      </c>
      <c r="G615" s="286">
        <f>'дератизація '!I614</f>
        <v>7.79504613890238E-3</v>
      </c>
      <c r="H615" s="286">
        <f>SUM(димовенти!Q614)</f>
        <v>8.1685334507548238E-2</v>
      </c>
      <c r="I615" s="286">
        <f>'під зими'!L614+майстерні!L614+покрівлі!N614+маляри!L614</f>
        <v>0.31537667655785928</v>
      </c>
      <c r="J615" s="286">
        <f>електрики!P614</f>
        <v>8.1332311444121966E-2</v>
      </c>
      <c r="K615" s="287">
        <f t="shared" si="41"/>
        <v>2.241285508966131</v>
      </c>
      <c r="L615" s="287">
        <v>3.4676029216162835E-2</v>
      </c>
      <c r="M615" s="287">
        <f t="shared" si="42"/>
        <v>2.275961538182294</v>
      </c>
      <c r="N615" s="287">
        <f t="shared" si="43"/>
        <v>2.7311538458187528</v>
      </c>
    </row>
    <row r="616" spans="1:14" ht="18" customHeight="1" x14ac:dyDescent="0.35">
      <c r="A616" s="284">
        <f t="shared" si="40"/>
        <v>235</v>
      </c>
      <c r="B616" s="284">
        <v>3</v>
      </c>
      <c r="C616" s="285" t="s">
        <v>1630</v>
      </c>
      <c r="D616" s="286">
        <f>сходові!N615</f>
        <v>1.0505403747963062</v>
      </c>
      <c r="E616" s="286">
        <f>прибудинкова!M615</f>
        <v>0.47197475273204142</v>
      </c>
      <c r="F616" s="286">
        <f>'слюсарі х.в.'!P615+'слюсарі кан'!P615+зварювальник!L615+аварійки!J615</f>
        <v>0.30899107056552327</v>
      </c>
      <c r="G616" s="286">
        <f>'дератизація '!I615</f>
        <v>7.8245665161008303E-3</v>
      </c>
      <c r="H616" s="286">
        <f>SUM(димовенти!Q615)</f>
        <v>6.3130968493489689E-2</v>
      </c>
      <c r="I616" s="286">
        <f>'під зими'!L615+майстерні!L615+покрівлі!N615+маляри!L615</f>
        <v>0.31946942173551773</v>
      </c>
      <c r="J616" s="286">
        <f>електрики!P615</f>
        <v>8.3683558894472043E-2</v>
      </c>
      <c r="K616" s="287">
        <f t="shared" si="41"/>
        <v>2.3056147137334513</v>
      </c>
      <c r="L616" s="287">
        <v>0.04</v>
      </c>
      <c r="M616" s="287">
        <f t="shared" si="42"/>
        <v>2.3456147137334513</v>
      </c>
      <c r="N616" s="287">
        <f t="shared" si="43"/>
        <v>2.8147376564801414</v>
      </c>
    </row>
    <row r="617" spans="1:14" ht="18" customHeight="1" x14ac:dyDescent="0.35">
      <c r="A617" s="284">
        <f t="shared" si="40"/>
        <v>236</v>
      </c>
      <c r="B617" s="284">
        <v>3</v>
      </c>
      <c r="C617" s="285" t="s">
        <v>1631</v>
      </c>
      <c r="D617" s="286">
        <f>сходові!N616</f>
        <v>1.4759194368131865</v>
      </c>
      <c r="E617" s="286">
        <f>прибудинкова!M616</f>
        <v>0.48160937794040776</v>
      </c>
      <c r="F617" s="286">
        <f>'слюсарі х.в.'!P616+'слюсарі кан'!P616+зварювальник!L616+аварійки!J616</f>
        <v>0.30417888704682183</v>
      </c>
      <c r="G617" s="286">
        <f>'дератизація '!I616</f>
        <v>7.030841610036591E-3</v>
      </c>
      <c r="H617" s="286">
        <f>SUM(димовенти!Q616)</f>
        <v>6.2497320591669854E-2</v>
      </c>
      <c r="I617" s="286">
        <f>'під зими'!L616+майстерні!L616+покрівлі!N616+маляри!L616</f>
        <v>0.33868499180748479</v>
      </c>
      <c r="J617" s="286">
        <f>електрики!P616</f>
        <v>8.0880937146877704E-2</v>
      </c>
      <c r="K617" s="287">
        <f t="shared" si="41"/>
        <v>2.750801792956485</v>
      </c>
      <c r="L617" s="287">
        <v>3.501179411074741E-2</v>
      </c>
      <c r="M617" s="287">
        <f t="shared" si="42"/>
        <v>2.7858135870672323</v>
      </c>
      <c r="N617" s="287">
        <f t="shared" si="43"/>
        <v>3.3429763044806786</v>
      </c>
    </row>
    <row r="618" spans="1:14" ht="18" customHeight="1" x14ac:dyDescent="0.35">
      <c r="A618" s="284">
        <f t="shared" si="40"/>
        <v>237</v>
      </c>
      <c r="B618" s="284">
        <v>3</v>
      </c>
      <c r="C618" s="285" t="s">
        <v>1632</v>
      </c>
      <c r="D618" s="286">
        <f>сходові!N617</f>
        <v>1.4074454952689426</v>
      </c>
      <c r="E618" s="286">
        <f>прибудинкова!M617</f>
        <v>0.81944165610477404</v>
      </c>
      <c r="F618" s="286">
        <f>'слюсарі х.в.'!P617+'слюсарі кан'!P617+зварювальник!L617+аварійки!J617</f>
        <v>0.22133579881167448</v>
      </c>
      <c r="G618" s="286">
        <f>'дератизація '!I617</f>
        <v>8.1643430502746084E-3</v>
      </c>
      <c r="H618" s="286">
        <f>SUM(димовенти!Q617)</f>
        <v>5.2061023808366663E-2</v>
      </c>
      <c r="I618" s="286">
        <f>'під зими'!L617+майстерні!L617+покрівлі!N617+маляри!L617</f>
        <v>0.31620593966765931</v>
      </c>
      <c r="J618" s="286">
        <f>електрики!P617</f>
        <v>4.0518561837724378E-2</v>
      </c>
      <c r="K618" s="287">
        <f t="shared" si="41"/>
        <v>2.8651728185494161</v>
      </c>
      <c r="L618" s="287">
        <v>3.4855159841340529E-2</v>
      </c>
      <c r="M618" s="287">
        <f t="shared" si="42"/>
        <v>2.9000279783907565</v>
      </c>
      <c r="N618" s="287">
        <f t="shared" si="43"/>
        <v>3.4800335740689077</v>
      </c>
    </row>
    <row r="619" spans="1:14" ht="18" customHeight="1" x14ac:dyDescent="0.35">
      <c r="A619" s="284">
        <f t="shared" si="40"/>
        <v>238</v>
      </c>
      <c r="B619" s="284">
        <v>3</v>
      </c>
      <c r="C619" s="285" t="s">
        <v>1633</v>
      </c>
      <c r="D619" s="286">
        <f>сходові!N618</f>
        <v>1.5456496367324843</v>
      </c>
      <c r="E619" s="286">
        <f>прибудинкова!M618</f>
        <v>0.53593334553837801</v>
      </c>
      <c r="F619" s="286">
        <f>'слюсарі х.в.'!P618+'слюсарі кан'!P618+зварювальник!L618+аварійки!J618</f>
        <v>0.30082442544657434</v>
      </c>
      <c r="G619" s="286">
        <f>'дератизація '!I618</f>
        <v>6.9439307641097712E-3</v>
      </c>
      <c r="H619" s="286">
        <f>SUM(димовенти!Q618)</f>
        <v>5.4772424483866926E-2</v>
      </c>
      <c r="I619" s="286">
        <f>'під зими'!L618+майстерні!L618+покрівлі!N618+маляри!L618</f>
        <v>0.36038439495084829</v>
      </c>
      <c r="J619" s="286">
        <f>електрики!P618</f>
        <v>7.9671923662398822E-2</v>
      </c>
      <c r="K619" s="287">
        <f t="shared" si="41"/>
        <v>2.8841800815786609</v>
      </c>
      <c r="L619" s="287">
        <v>0.04</v>
      </c>
      <c r="M619" s="287">
        <f t="shared" si="42"/>
        <v>2.9241800815786609</v>
      </c>
      <c r="N619" s="287">
        <f t="shared" si="43"/>
        <v>3.5090160978943929</v>
      </c>
    </row>
    <row r="620" spans="1:14" ht="18" customHeight="1" x14ac:dyDescent="0.35">
      <c r="A620" s="284">
        <f t="shared" si="40"/>
        <v>239</v>
      </c>
      <c r="B620" s="284">
        <f>1+B619</f>
        <v>4</v>
      </c>
      <c r="C620" s="285" t="s">
        <v>1634</v>
      </c>
      <c r="D620" s="286">
        <f>сходові!N619</f>
        <v>0.63977226942477672</v>
      </c>
      <c r="E620" s="286">
        <f>прибудинкова!M619</f>
        <v>0.40540852991604065</v>
      </c>
      <c r="F620" s="286">
        <f>'слюсарі х.в.'!P619+'слюсарі кан'!P619+зварювальник!L619+аварійки!J619</f>
        <v>0.25511086050949028</v>
      </c>
      <c r="G620" s="286">
        <f>'дератизація '!I619</f>
        <v>7.4237737516570923E-3</v>
      </c>
      <c r="H620" s="286">
        <f>SUM(димовенти!Q619)</f>
        <v>4.4081337642253839E-2</v>
      </c>
      <c r="I620" s="286">
        <f>'під зими'!L619+майстерні!L619+покрівлі!N619+маляри!L619</f>
        <v>0.34147936154899172</v>
      </c>
      <c r="J620" s="286">
        <f>електрики!P619</f>
        <v>5.7114524224054955E-2</v>
      </c>
      <c r="K620" s="287">
        <f t="shared" si="41"/>
        <v>1.7503906570172652</v>
      </c>
      <c r="L620" s="287">
        <v>3.5235490622272006E-2</v>
      </c>
      <c r="M620" s="287">
        <f t="shared" si="42"/>
        <v>1.7856261476395372</v>
      </c>
      <c r="N620" s="287">
        <f t="shared" si="43"/>
        <v>2.1427513771674445</v>
      </c>
    </row>
    <row r="621" spans="1:14" ht="18" customHeight="1" x14ac:dyDescent="0.35">
      <c r="A621" s="284">
        <f t="shared" si="40"/>
        <v>240</v>
      </c>
      <c r="B621" s="284">
        <v>3</v>
      </c>
      <c r="C621" s="285" t="s">
        <v>1635</v>
      </c>
      <c r="D621" s="286">
        <f>сходові!N620</f>
        <v>1.398658382147838</v>
      </c>
      <c r="E621" s="286">
        <f>прибудинкова!M620</f>
        <v>0.52505871629162915</v>
      </c>
      <c r="F621" s="286">
        <f>'слюсарі х.в.'!P620+'слюсарі кан'!P620+зварювальник!L620+аварійки!J620</f>
        <v>0.27034443936712493</v>
      </c>
      <c r="G621" s="286">
        <f>'дератизація '!I620</f>
        <v>7.0207020702070209E-3</v>
      </c>
      <c r="H621" s="286">
        <f>SUM(димовенти!Q620)</f>
        <v>6.0949721052030739E-2</v>
      </c>
      <c r="I621" s="286">
        <f>'під зими'!L620+майстерні!L620+покрівлі!N620+маляри!L620</f>
        <v>0.3208609033710752</v>
      </c>
      <c r="J621" s="286">
        <f>електрики!P620</f>
        <v>6.4541590276417815E-2</v>
      </c>
      <c r="K621" s="287">
        <f t="shared" si="41"/>
        <v>2.6474344545763233</v>
      </c>
      <c r="L621" s="287">
        <v>3.75326809173692E-2</v>
      </c>
      <c r="M621" s="287">
        <f t="shared" si="42"/>
        <v>2.6849671354936926</v>
      </c>
      <c r="N621" s="287">
        <f t="shared" si="43"/>
        <v>3.221960562592431</v>
      </c>
    </row>
    <row r="622" spans="1:14" ht="18" customHeight="1" x14ac:dyDescent="0.35">
      <c r="A622" s="284">
        <f t="shared" si="40"/>
        <v>241</v>
      </c>
      <c r="B622" s="284">
        <v>5</v>
      </c>
      <c r="C622" s="285" t="s">
        <v>1636</v>
      </c>
      <c r="D622" s="286">
        <f>сходові!N621</f>
        <v>0.70009612787432918</v>
      </c>
      <c r="E622" s="286">
        <f>прибудинкова!M621</f>
        <v>0.3319210504318158</v>
      </c>
      <c r="F622" s="286">
        <f>'слюсарі х.в.'!P621+'слюсарі кан'!P621+зварювальник!L621+аварійки!J621</f>
        <v>0.24797234770854951</v>
      </c>
      <c r="G622" s="286">
        <f>'дератизація '!I621</f>
        <v>8.1645164729715319E-3</v>
      </c>
      <c r="H622" s="286">
        <f>SUM(димовенти!Q621)</f>
        <v>6.0680010015201055E-2</v>
      </c>
      <c r="I622" s="286">
        <f>'під зими'!L621+майстерні!L621+покрівлі!N621+маляри!L621</f>
        <v>0.3603784638235098</v>
      </c>
      <c r="J622" s="286">
        <f>електрики!P621</f>
        <v>5.3685258376899615E-2</v>
      </c>
      <c r="K622" s="287">
        <f t="shared" si="41"/>
        <v>1.7628977747032764</v>
      </c>
      <c r="L622" s="287">
        <v>3.7431437160185814E-2</v>
      </c>
      <c r="M622" s="287">
        <f t="shared" si="42"/>
        <v>1.8003292118634622</v>
      </c>
      <c r="N622" s="287">
        <f t="shared" si="43"/>
        <v>2.1603950542361545</v>
      </c>
    </row>
    <row r="623" spans="1:14" ht="18" customHeight="1" x14ac:dyDescent="0.35">
      <c r="A623" s="284">
        <f t="shared" si="40"/>
        <v>242</v>
      </c>
      <c r="B623" s="284">
        <v>4</v>
      </c>
      <c r="C623" s="285" t="s">
        <v>1637</v>
      </c>
      <c r="D623" s="286">
        <f>сходові!N622</f>
        <v>0.8848284849607807</v>
      </c>
      <c r="E623" s="286">
        <f>прибудинкова!M622</f>
        <v>0.34824367512460352</v>
      </c>
      <c r="F623" s="286">
        <f>'слюсарі х.в.'!P622+'слюсарі кан'!P622+зварювальник!L622+аварійки!J622</f>
        <v>0.27123464336422032</v>
      </c>
      <c r="G623" s="286">
        <f>'дератизація '!I622</f>
        <v>7.8415269596737638E-3</v>
      </c>
      <c r="H623" s="286">
        <f>SUM(димовенти!Q622)</f>
        <v>5.5470901696664937E-2</v>
      </c>
      <c r="I623" s="286">
        <f>'під зими'!L622+майстерні!L622+покрівлі!N622+маляри!L622</f>
        <v>0.33081283236406384</v>
      </c>
      <c r="J623" s="286">
        <f>електрики!P622</f>
        <v>6.505666795341658E-2</v>
      </c>
      <c r="K623" s="287">
        <f t="shared" si="41"/>
        <v>1.9634887324234236</v>
      </c>
      <c r="L623" s="287">
        <v>3.6110444194698763E-2</v>
      </c>
      <c r="M623" s="287">
        <f t="shared" si="42"/>
        <v>1.9995991766181223</v>
      </c>
      <c r="N623" s="287">
        <f t="shared" si="43"/>
        <v>2.3995190119417464</v>
      </c>
    </row>
    <row r="624" spans="1:14" ht="18" customHeight="1" x14ac:dyDescent="0.35">
      <c r="A624" s="284">
        <f t="shared" si="40"/>
        <v>243</v>
      </c>
      <c r="B624" s="284">
        <v>5</v>
      </c>
      <c r="C624" s="285" t="s">
        <v>1638</v>
      </c>
      <c r="D624" s="286">
        <f>сходові!N623</f>
        <v>0.68853658683794816</v>
      </c>
      <c r="E624" s="286">
        <f>прибудинкова!M623</f>
        <v>0.32627109013144162</v>
      </c>
      <c r="F624" s="286">
        <f>'слюсарі х.в.'!P623+'слюсарі кан'!P623+зварювальник!L623+аварійки!J623</f>
        <v>0.25321719367714179</v>
      </c>
      <c r="G624" s="286">
        <f>'дератизація '!I623</f>
        <v>8.1681619027748793E-3</v>
      </c>
      <c r="H624" s="286">
        <f>SUM(димовенти!Q623)</f>
        <v>5.9067684750371274E-2</v>
      </c>
      <c r="I624" s="286">
        <f>'під зими'!L623+майстерні!L623+покрівлі!N623+маляри!L623</f>
        <v>0.35565314446722579</v>
      </c>
      <c r="J624" s="286">
        <f>електрики!P623</f>
        <v>5.6277835047793809E-2</v>
      </c>
      <c r="K624" s="287">
        <f t="shared" si="41"/>
        <v>1.747191696814697</v>
      </c>
      <c r="L624" s="287">
        <v>3.7645185607783488E-2</v>
      </c>
      <c r="M624" s="287">
        <f t="shared" si="42"/>
        <v>1.7848368824224805</v>
      </c>
      <c r="N624" s="287">
        <f t="shared" si="43"/>
        <v>2.1418042589069763</v>
      </c>
    </row>
    <row r="625" spans="1:14" ht="18" customHeight="1" x14ac:dyDescent="0.35">
      <c r="A625" s="284">
        <f t="shared" si="40"/>
        <v>244</v>
      </c>
      <c r="B625" s="284">
        <v>4</v>
      </c>
      <c r="C625" s="285" t="s">
        <v>2869</v>
      </c>
      <c r="D625" s="286">
        <f>сходові!N624</f>
        <v>0.70808511253269979</v>
      </c>
      <c r="E625" s="286">
        <f>прибудинкова!M624</f>
        <v>0.25873145885076826</v>
      </c>
      <c r="F625" s="286">
        <f>'слюсарі х.в.'!P624+'слюсарі кан'!P624+зварювальник!L624+аварійки!J624</f>
        <v>0.24656647415108465</v>
      </c>
      <c r="G625" s="286">
        <f>'дератизація '!I624</f>
        <v>8.1693327720479894E-3</v>
      </c>
      <c r="H625" s="286">
        <f>SUM(димовенти!Q624)</f>
        <v>5.7474889874289267E-2</v>
      </c>
      <c r="I625" s="286">
        <f>'під зими'!L624+майстерні!L624+покрівлі!N624+маляри!L624</f>
        <v>0.3874663448202959</v>
      </c>
      <c r="J625" s="286">
        <f>електрики!P624</f>
        <v>5.2990321860339029E-2</v>
      </c>
      <c r="K625" s="287">
        <f t="shared" si="41"/>
        <v>1.719483934861525</v>
      </c>
      <c r="L625" s="287">
        <v>3.5683544390153261E-2</v>
      </c>
      <c r="M625" s="287">
        <f t="shared" si="42"/>
        <v>1.7551674792516783</v>
      </c>
      <c r="N625" s="287">
        <f t="shared" si="43"/>
        <v>2.1062009751020137</v>
      </c>
    </row>
    <row r="626" spans="1:14" ht="18" customHeight="1" x14ac:dyDescent="0.35">
      <c r="A626" s="284">
        <f t="shared" si="40"/>
        <v>245</v>
      </c>
      <c r="B626" s="284">
        <v>3</v>
      </c>
      <c r="C626" s="285" t="s">
        <v>1639</v>
      </c>
      <c r="D626" s="286">
        <f>сходові!N625</f>
        <v>1.1969095080460226</v>
      </c>
      <c r="E626" s="286">
        <f>прибудинкова!M625</f>
        <v>0.22543146770670824</v>
      </c>
      <c r="F626" s="286">
        <f>'слюсарі х.в.'!P625+'слюсарі кан'!P625+зварювальник!L625+аварійки!J625</f>
        <v>0.24833348216799428</v>
      </c>
      <c r="G626" s="286">
        <f>'дератизація '!I625</f>
        <v>7.3104524180967224E-3</v>
      </c>
      <c r="H626" s="286">
        <f>SUM(димовенти!Q625)</f>
        <v>8.3619117327649525E-2</v>
      </c>
      <c r="I626" s="286">
        <f>'під зими'!L625+майстерні!L625+покрівлі!N625+маляри!L625</f>
        <v>0.35562424234332446</v>
      </c>
      <c r="J626" s="286">
        <f>електрики!P625</f>
        <v>5.3723445976651636E-2</v>
      </c>
      <c r="K626" s="287">
        <f t="shared" si="41"/>
        <v>2.1709517159864475</v>
      </c>
      <c r="L626" s="287">
        <v>3.5706354363214857E-2</v>
      </c>
      <c r="M626" s="287">
        <f t="shared" si="42"/>
        <v>2.2066580703496625</v>
      </c>
      <c r="N626" s="287">
        <f t="shared" si="43"/>
        <v>2.6479896844195951</v>
      </c>
    </row>
    <row r="627" spans="1:14" ht="18" customHeight="1" x14ac:dyDescent="0.35">
      <c r="A627" s="284">
        <f t="shared" si="40"/>
        <v>246</v>
      </c>
      <c r="B627" s="284">
        <v>3</v>
      </c>
      <c r="C627" s="285" t="s">
        <v>1640</v>
      </c>
      <c r="D627" s="286">
        <f>сходові!N626</f>
        <v>1.2597808499479759</v>
      </c>
      <c r="E627" s="286">
        <f>прибудинкова!M626</f>
        <v>0.56336039984666653</v>
      </c>
      <c r="F627" s="286">
        <f>'слюсарі х.в.'!P626+'слюсарі кан'!P626+зварювальник!L626+аварійки!J626</f>
        <v>0.31100178550316837</v>
      </c>
      <c r="G627" s="286">
        <f>'дератизація '!I626</f>
        <v>8.1605873853684424E-3</v>
      </c>
      <c r="H627" s="286">
        <f>SUM(димовенти!Q626)</f>
        <v>7.4877414364114964E-2</v>
      </c>
      <c r="I627" s="286">
        <f>'під зими'!L626+майстерні!L626+покрівлі!N626+маляри!L626</f>
        <v>0.34560895894803711</v>
      </c>
      <c r="J627" s="286">
        <f>електрики!P626</f>
        <v>8.4841302040421326E-2</v>
      </c>
      <c r="K627" s="287">
        <f t="shared" si="41"/>
        <v>2.6476312980357526</v>
      </c>
      <c r="L627" s="287">
        <v>3.5734255181293646E-2</v>
      </c>
      <c r="M627" s="287">
        <f t="shared" si="42"/>
        <v>2.6833655532170462</v>
      </c>
      <c r="N627" s="287">
        <f t="shared" si="43"/>
        <v>3.2200386638604552</v>
      </c>
    </row>
    <row r="628" spans="1:14" ht="18" customHeight="1" x14ac:dyDescent="0.35">
      <c r="A628" s="284">
        <f t="shared" si="40"/>
        <v>247</v>
      </c>
      <c r="B628" s="284">
        <v>4</v>
      </c>
      <c r="C628" s="285" t="s">
        <v>354</v>
      </c>
      <c r="D628" s="286">
        <f>сходові!N627</f>
        <v>1.1326998058128441</v>
      </c>
      <c r="E628" s="286">
        <f>прибудинкова!M627</f>
        <v>1.0612512606805575</v>
      </c>
      <c r="F628" s="286">
        <f>'слюсарі х.в.'!P627+'слюсарі кан'!P627+зварювальник!L627+аварійки!J627</f>
        <v>0.25933955989677043</v>
      </c>
      <c r="G628" s="286">
        <f>'дератизація '!I627</f>
        <v>7.7574576525258577E-3</v>
      </c>
      <c r="H628" s="286">
        <f>SUM(димовенти!Q627)</f>
        <v>8.2010403171538557E-2</v>
      </c>
      <c r="I628" s="286">
        <f>'під зими'!L627+майстерні!L627+покрівлі!N627+маляри!L627</f>
        <v>0.28368521381581735</v>
      </c>
      <c r="J628" s="286">
        <f>електрики!P627</f>
        <v>5.9135635202624964E-2</v>
      </c>
      <c r="K628" s="287">
        <f t="shared" si="41"/>
        <v>2.8858793362326791</v>
      </c>
      <c r="L628" s="287">
        <v>3.5992131919605264E-2</v>
      </c>
      <c r="M628" s="287">
        <f t="shared" si="42"/>
        <v>2.9218714681522844</v>
      </c>
      <c r="N628" s="287">
        <f t="shared" si="43"/>
        <v>3.5062457617827412</v>
      </c>
    </row>
    <row r="629" spans="1:14" ht="18" customHeight="1" x14ac:dyDescent="0.35">
      <c r="A629" s="284">
        <f t="shared" si="40"/>
        <v>248</v>
      </c>
      <c r="B629" s="284">
        <v>4</v>
      </c>
      <c r="C629" s="285" t="s">
        <v>2870</v>
      </c>
      <c r="D629" s="286">
        <f>сходові!N628</f>
        <v>1.0976651158089672</v>
      </c>
      <c r="E629" s="286">
        <f>прибудинкова!M628</f>
        <v>1.0912884023831613</v>
      </c>
      <c r="F629" s="286">
        <f>'слюсарі х.в.'!P628+'слюсарі кан'!P628+зварювальник!L628+аварійки!J628</f>
        <v>0.2870262597185948</v>
      </c>
      <c r="G629" s="286">
        <f>'дератизація '!I628</f>
        <v>7.7844137771077336E-3</v>
      </c>
      <c r="H629" s="286">
        <f>SUM(димовенти!Q628)</f>
        <v>6.7316691753160254E-2</v>
      </c>
      <c r="I629" s="286">
        <f>'під зими'!L628+майстерні!L628+покрівлі!N628+маляри!L628</f>
        <v>0.28171916577034284</v>
      </c>
      <c r="J629" s="286">
        <f>електрики!P628</f>
        <v>7.2826987097057497E-2</v>
      </c>
      <c r="K629" s="287">
        <f t="shared" si="41"/>
        <v>2.9056270363083918</v>
      </c>
      <c r="L629" s="287">
        <v>3.5711925224813326E-2</v>
      </c>
      <c r="M629" s="287">
        <f t="shared" si="42"/>
        <v>2.9413389615332051</v>
      </c>
      <c r="N629" s="287">
        <f t="shared" si="43"/>
        <v>3.5296067538398459</v>
      </c>
    </row>
    <row r="630" spans="1:14" ht="18" customHeight="1" x14ac:dyDescent="0.35">
      <c r="A630" s="284">
        <f t="shared" si="40"/>
        <v>249</v>
      </c>
      <c r="B630" s="284">
        <v>4</v>
      </c>
      <c r="C630" s="285" t="s">
        <v>355</v>
      </c>
      <c r="D630" s="286">
        <f>сходові!N629</f>
        <v>1.1297227804644272</v>
      </c>
      <c r="E630" s="286">
        <f>прибудинкова!M629</f>
        <v>0.58138473099887022</v>
      </c>
      <c r="F630" s="286">
        <f>'слюсарі х.в.'!P629+'слюсарі кан'!P629+зварювальник!L629+аварійки!J629</f>
        <v>0.26851619086873846</v>
      </c>
      <c r="G630" s="286">
        <f>'дератизація '!I629</f>
        <v>7.2010650314668374E-3</v>
      </c>
      <c r="H630" s="286">
        <f>SUM(димовенти!Q629)</f>
        <v>7.0538618792668789E-2</v>
      </c>
      <c r="I630" s="286">
        <f>'під зими'!L629+майстерні!L629+покрівлі!N629+маляри!L629</f>
        <v>0.27760692983824004</v>
      </c>
      <c r="J630" s="286">
        <f>електрики!P629</f>
        <v>6.3658838540698912E-2</v>
      </c>
      <c r="K630" s="287">
        <f t="shared" si="41"/>
        <v>2.3986291545351106</v>
      </c>
      <c r="L630" s="287">
        <v>0.04</v>
      </c>
      <c r="M630" s="287">
        <f t="shared" si="42"/>
        <v>2.4386291545351106</v>
      </c>
      <c r="N630" s="287">
        <f t="shared" si="43"/>
        <v>2.9263549854421327</v>
      </c>
    </row>
    <row r="631" spans="1:14" ht="18" customHeight="1" x14ac:dyDescent="0.35">
      <c r="A631" s="284">
        <f t="shared" si="40"/>
        <v>250</v>
      </c>
      <c r="B631" s="284">
        <v>4</v>
      </c>
      <c r="C631" s="285" t="s">
        <v>356</v>
      </c>
      <c r="D631" s="286">
        <f>сходові!N630</f>
        <v>1.1464708764665286</v>
      </c>
      <c r="E631" s="286">
        <f>прибудинкова!M630</f>
        <v>0.39249909805735428</v>
      </c>
      <c r="F631" s="286">
        <f>'слюсарі х.в.'!P630+'слюсарі кан'!P630+зварювальник!L630+аварійки!J630</f>
        <v>0.27397937039689302</v>
      </c>
      <c r="G631" s="286">
        <f>'дератизація '!I630</f>
        <v>8.1637372802960198E-3</v>
      </c>
      <c r="H631" s="286">
        <f>SUM(димовенти!Q630)</f>
        <v>6.3194291539675707E-2</v>
      </c>
      <c r="I631" s="286">
        <f>'під зими'!L630+майстерні!L630+покрівлі!N630+маляри!L630</f>
        <v>0.28405433852891443</v>
      </c>
      <c r="J631" s="286">
        <f>електрики!P630</f>
        <v>6.6540774192803159E-2</v>
      </c>
      <c r="K631" s="287">
        <f t="shared" si="41"/>
        <v>2.2349024864624649</v>
      </c>
      <c r="L631" s="287">
        <v>3.54171835189694E-2</v>
      </c>
      <c r="M631" s="287">
        <f t="shared" si="42"/>
        <v>2.2703196699814345</v>
      </c>
      <c r="N631" s="287">
        <f t="shared" si="43"/>
        <v>2.7243836039777212</v>
      </c>
    </row>
    <row r="632" spans="1:14" ht="18" customHeight="1" x14ac:dyDescent="0.35">
      <c r="A632" s="284">
        <f t="shared" si="40"/>
        <v>251</v>
      </c>
      <c r="B632" s="284">
        <v>4</v>
      </c>
      <c r="C632" s="285" t="s">
        <v>357</v>
      </c>
      <c r="D632" s="286">
        <f>сходові!N631</f>
        <v>1.1674360385509011</v>
      </c>
      <c r="E632" s="286">
        <f>прибудинкова!M631</f>
        <v>0.54517604093740724</v>
      </c>
      <c r="F632" s="286">
        <f>'слюсарі х.в.'!P631+'слюсарі кан'!P631+зварювальник!L631+аварійки!J631</f>
        <v>0.27965981725946404</v>
      </c>
      <c r="G632" s="286">
        <f>'дератизація '!I631</f>
        <v>7.6757638682883426E-3</v>
      </c>
      <c r="H632" s="286">
        <f>SUM(димовенти!Q631)</f>
        <v>6.2916734133324784E-2</v>
      </c>
      <c r="I632" s="286">
        <f>'під зими'!L631+майстерні!L631+покрівлі!N631+маляри!L631</f>
        <v>0.2856070811361282</v>
      </c>
      <c r="J632" s="286">
        <f>електрики!P631</f>
        <v>6.9181904381360321E-2</v>
      </c>
      <c r="K632" s="287">
        <f t="shared" si="41"/>
        <v>2.417653380266874</v>
      </c>
      <c r="L632" s="287">
        <v>3.8188774978342305E-2</v>
      </c>
      <c r="M632" s="287">
        <f t="shared" si="42"/>
        <v>2.4558421552452163</v>
      </c>
      <c r="N632" s="287">
        <f t="shared" si="43"/>
        <v>2.9470105862942595</v>
      </c>
    </row>
    <row r="633" spans="1:14" ht="18" customHeight="1" x14ac:dyDescent="0.35">
      <c r="A633" s="284">
        <f t="shared" si="40"/>
        <v>252</v>
      </c>
      <c r="B633" s="284">
        <v>3</v>
      </c>
      <c r="C633" s="285" t="s">
        <v>358</v>
      </c>
      <c r="D633" s="286">
        <f>сходові!N632</f>
        <v>1.2624882875088124</v>
      </c>
      <c r="E633" s="286">
        <f>прибудинкова!M632</f>
        <v>0.12867580167597764</v>
      </c>
      <c r="F633" s="286">
        <f>'слюсарі х.в.'!P632+'слюсарі кан'!P632+зварювальник!L632+аварійки!J632</f>
        <v>0.32227858414452826</v>
      </c>
      <c r="G633" s="286">
        <f>'дератизація '!I632</f>
        <v>3.9804469273743018E-3</v>
      </c>
      <c r="H633" s="286">
        <f>SUM(димовенти!Q632)</f>
        <v>5.7055157466074084E-2</v>
      </c>
      <c r="I633" s="286">
        <f>'під зими'!L632+майстерні!L632+покрівлі!N632+маляри!L632</f>
        <v>0.31294769633615532</v>
      </c>
      <c r="J633" s="286">
        <f>електрики!P632</f>
        <v>8.9787400840137102E-2</v>
      </c>
      <c r="K633" s="287">
        <f t="shared" si="41"/>
        <v>2.177213374899059</v>
      </c>
      <c r="L633" s="287">
        <v>3.8263569847764745E-2</v>
      </c>
      <c r="M633" s="287">
        <f t="shared" si="42"/>
        <v>2.2154769447468237</v>
      </c>
      <c r="N633" s="287">
        <f t="shared" si="43"/>
        <v>2.6585723336961884</v>
      </c>
    </row>
    <row r="634" spans="1:14" ht="18" customHeight="1" x14ac:dyDescent="0.35">
      <c r="A634" s="284">
        <f t="shared" si="40"/>
        <v>253</v>
      </c>
      <c r="B634" s="284">
        <v>2</v>
      </c>
      <c r="C634" s="285" t="s">
        <v>359</v>
      </c>
      <c r="D634" s="286">
        <f>сходові!N633</f>
        <v>0</v>
      </c>
      <c r="E634" s="286">
        <f>прибудинкова!M633</f>
        <v>1.4425324151608638</v>
      </c>
      <c r="F634" s="286">
        <f>'слюсарі х.в.'!P633+'слюсарі кан'!P633+зварювальник!L633+аварійки!J633</f>
        <v>0.29969774898012203</v>
      </c>
      <c r="G634" s="286">
        <f>'дератизація '!I633</f>
        <v>2.644336712208021E-3</v>
      </c>
      <c r="H634" s="286">
        <f>SUM(димовенти!Q633)</f>
        <v>6.4300655961891717E-2</v>
      </c>
      <c r="I634" s="286">
        <f>'під зими'!L633+майстерні!L633+покрівлі!N633+маляри!L633</f>
        <v>0.38667920711839304</v>
      </c>
      <c r="J634" s="286">
        <f>електрики!P633</f>
        <v>7.9253610513905018E-2</v>
      </c>
      <c r="K634" s="287">
        <f t="shared" si="41"/>
        <v>2.2751079744473839</v>
      </c>
      <c r="L634" s="287">
        <v>3.8594337525240732E-2</v>
      </c>
      <c r="M634" s="287">
        <f t="shared" si="42"/>
        <v>2.3137023119726248</v>
      </c>
      <c r="N634" s="287">
        <f t="shared" si="43"/>
        <v>2.7764427743671498</v>
      </c>
    </row>
    <row r="635" spans="1:14" ht="18" customHeight="1" x14ac:dyDescent="0.35">
      <c r="A635" s="284">
        <f t="shared" si="40"/>
        <v>254</v>
      </c>
      <c r="B635" s="284">
        <v>2</v>
      </c>
      <c r="C635" s="285" t="s">
        <v>360</v>
      </c>
      <c r="D635" s="286">
        <f>сходові!N634</f>
        <v>0</v>
      </c>
      <c r="E635" s="286">
        <f>прибудинкова!M634</f>
        <v>0.61594741187678625</v>
      </c>
      <c r="F635" s="286">
        <f>'слюсарі х.в.'!P634+'слюсарі кан'!P634+зварювальник!L634+аварійки!J634</f>
        <v>0.2779976871870149</v>
      </c>
      <c r="G635" s="286">
        <f>'дератизація '!I634</f>
        <v>3.5725627183232776E-3</v>
      </c>
      <c r="H635" s="286">
        <f>SUM(димовенти!Q634)</f>
        <v>7.1552518936787851E-2</v>
      </c>
      <c r="I635" s="286">
        <f>'під зими'!L634+майстерні!L634+покрівлі!N634+маляри!L634</f>
        <v>0.37120631402866749</v>
      </c>
      <c r="J635" s="286">
        <f>електрики!P634</f>
        <v>6.8527065959752512E-2</v>
      </c>
      <c r="K635" s="287">
        <f t="shared" si="41"/>
        <v>1.4088035607073324</v>
      </c>
      <c r="L635" s="287">
        <v>3.8512370598917142E-2</v>
      </c>
      <c r="M635" s="287">
        <f t="shared" si="42"/>
        <v>1.4473159313062496</v>
      </c>
      <c r="N635" s="287">
        <f t="shared" si="43"/>
        <v>1.7367791175674994</v>
      </c>
    </row>
    <row r="636" spans="1:14" ht="18" customHeight="1" x14ac:dyDescent="0.35">
      <c r="A636" s="284">
        <f t="shared" si="40"/>
        <v>255</v>
      </c>
      <c r="B636" s="284">
        <v>2</v>
      </c>
      <c r="C636" s="285" t="s">
        <v>361</v>
      </c>
      <c r="D636" s="286">
        <f>сходові!N635</f>
        <v>0</v>
      </c>
      <c r="E636" s="286">
        <f>прибудинкова!M635</f>
        <v>1.4240421234939757</v>
      </c>
      <c r="F636" s="286">
        <f>'слюсарі х.в.'!P635+'слюсарі кан'!P635+зварювальник!L635+аварійки!J635</f>
        <v>0.2854674798947564</v>
      </c>
      <c r="G636" s="286">
        <f>'дератизація '!I635</f>
        <v>1.5060240963855422E-3</v>
      </c>
      <c r="H636" s="286">
        <f>SUM(димовенти!Q635)</f>
        <v>5.859364995081618E-2</v>
      </c>
      <c r="I636" s="286">
        <f>'під зими'!L635+майстерні!L635+покрівлі!N635+маляри!L635</f>
        <v>0.44444845519199183</v>
      </c>
      <c r="J636" s="286">
        <f>електрики!P635</f>
        <v>7.2219454721305434E-2</v>
      </c>
      <c r="K636" s="287">
        <f t="shared" si="41"/>
        <v>2.2862771873492314</v>
      </c>
      <c r="L636" s="287">
        <v>3.8140651109398252E-2</v>
      </c>
      <c r="M636" s="287">
        <f t="shared" si="42"/>
        <v>2.3244178384586296</v>
      </c>
      <c r="N636" s="287">
        <f t="shared" si="43"/>
        <v>2.7893014061503556</v>
      </c>
    </row>
    <row r="637" spans="1:14" ht="18" customHeight="1" x14ac:dyDescent="0.35">
      <c r="A637" s="284">
        <f t="shared" si="40"/>
        <v>256</v>
      </c>
      <c r="B637" s="284">
        <v>3</v>
      </c>
      <c r="C637" s="285" t="s">
        <v>2872</v>
      </c>
      <c r="D637" s="286">
        <f>сходові!N636</f>
        <v>1.1056955604992966</v>
      </c>
      <c r="E637" s="286">
        <f>прибудинкова!M636</f>
        <v>1.1122851701696361</v>
      </c>
      <c r="F637" s="286">
        <f>'слюсарі х.в.'!P636+'слюсарі кан'!P636+зварювальник!L636+аварійки!J636</f>
        <v>0.26356702973327595</v>
      </c>
      <c r="G637" s="286">
        <f>'дератизація '!I636</f>
        <v>1.6003414061666491E-3</v>
      </c>
      <c r="H637" s="286">
        <f>SUM(димовенти!Q636)</f>
        <v>4.3584223563116448E-2</v>
      </c>
      <c r="I637" s="286">
        <f>'під зими'!L636+майстерні!L636+покрівлі!N636+маляри!L636</f>
        <v>0.31529598633112649</v>
      </c>
      <c r="J637" s="286">
        <f>електрики!P636</f>
        <v>6.1153943685710185E-2</v>
      </c>
      <c r="K637" s="287">
        <f t="shared" si="41"/>
        <v>2.9031822553883284</v>
      </c>
      <c r="L637" s="287">
        <v>3.6223843330410711E-2</v>
      </c>
      <c r="M637" s="287">
        <f t="shared" si="42"/>
        <v>2.9394060987187389</v>
      </c>
      <c r="N637" s="287">
        <f t="shared" si="43"/>
        <v>3.5272873184624864</v>
      </c>
    </row>
    <row r="638" spans="1:14" ht="18" customHeight="1" x14ac:dyDescent="0.35">
      <c r="A638" s="284">
        <f t="shared" ref="A638:A700" si="44">A637+1</f>
        <v>257</v>
      </c>
      <c r="B638" s="284">
        <v>2</v>
      </c>
      <c r="C638" s="285" t="s">
        <v>2871</v>
      </c>
      <c r="D638" s="286">
        <f>сходові!N637</f>
        <v>0</v>
      </c>
      <c r="E638" s="286">
        <f>прибудинкова!M637</f>
        <v>0.85770867132867146</v>
      </c>
      <c r="F638" s="286">
        <f>'слюсарі х.в.'!P637+'слюсарі кан'!P637+зварювальник!L637+аварійки!J637</f>
        <v>0.25908382874564551</v>
      </c>
      <c r="G638" s="286">
        <f>'дератизація '!I637</f>
        <v>0</v>
      </c>
      <c r="H638" s="286">
        <f>SUM(димовенти!Q637)</f>
        <v>4.8012567133700466E-2</v>
      </c>
      <c r="I638" s="286">
        <f>'під зими'!L637+майстерні!L637+покрівлі!N637+маляри!L637</f>
        <v>0.28410247414493039</v>
      </c>
      <c r="J638" s="286">
        <f>електрики!P637</f>
        <v>5.9177767916429626E-2</v>
      </c>
      <c r="K638" s="287">
        <f t="shared" ref="K638:K701" si="45">SUM(D638,E638,F638,G638,H638,I638,J638)</f>
        <v>1.5080853092693771</v>
      </c>
      <c r="L638" s="287">
        <v>0.04</v>
      </c>
      <c r="M638" s="287">
        <f t="shared" ref="M638:M701" si="46">SUM(L638+K638)</f>
        <v>1.5480853092693772</v>
      </c>
      <c r="N638" s="287">
        <f t="shared" ref="N638:N701" si="47">M638*1.2</f>
        <v>1.8577023711232525</v>
      </c>
    </row>
    <row r="639" spans="1:14" ht="18" customHeight="1" x14ac:dyDescent="0.35">
      <c r="A639" s="284">
        <f t="shared" si="44"/>
        <v>258</v>
      </c>
      <c r="B639" s="284">
        <v>3</v>
      </c>
      <c r="C639" s="285" t="s">
        <v>2873</v>
      </c>
      <c r="D639" s="286">
        <f>сходові!N638</f>
        <v>0.50131509537740904</v>
      </c>
      <c r="E639" s="286">
        <f>прибудинкова!M638</f>
        <v>1.2985002813091697</v>
      </c>
      <c r="F639" s="286">
        <f>'слюсарі х.в.'!P638+'слюсарі кан'!P638+зварювальник!L638+аварійки!J638</f>
        <v>0.24564023742835489</v>
      </c>
      <c r="G639" s="286">
        <f>'дератизація '!I638</f>
        <v>1.9475250202867188E-3</v>
      </c>
      <c r="H639" s="286">
        <f>SUM(димовенти!Q638)</f>
        <v>4.4199613465738759E-2</v>
      </c>
      <c r="I639" s="286">
        <f>'під зими'!L638+майстерні!L638+покрівлі!N638+маляри!L638</f>
        <v>0.32069957543526006</v>
      </c>
      <c r="J639" s="286">
        <f>електрики!P638</f>
        <v>5.2471649318694774E-2</v>
      </c>
      <c r="K639" s="287">
        <f t="shared" si="45"/>
        <v>2.4647739773549144</v>
      </c>
      <c r="L639" s="287">
        <v>3.8651946365979663E-2</v>
      </c>
      <c r="M639" s="287">
        <f t="shared" si="46"/>
        <v>2.503425923720894</v>
      </c>
      <c r="N639" s="287">
        <f t="shared" si="47"/>
        <v>3.0041111084650729</v>
      </c>
    </row>
    <row r="640" spans="1:14" ht="18" customHeight="1" x14ac:dyDescent="0.35">
      <c r="A640" s="284">
        <f t="shared" si="44"/>
        <v>259</v>
      </c>
      <c r="B640" s="284">
        <v>3</v>
      </c>
      <c r="C640" s="285" t="s">
        <v>362</v>
      </c>
      <c r="D640" s="286">
        <f>сходові!N639</f>
        <v>0</v>
      </c>
      <c r="E640" s="286">
        <f>прибудинкова!M639</f>
        <v>0.48644888216560506</v>
      </c>
      <c r="F640" s="286">
        <f>'слюсарі х.в.'!P639+'слюсарі кан'!P639+зварювальник!L639+аварійки!J639</f>
        <v>0.27839503985049663</v>
      </c>
      <c r="G640" s="286">
        <f>'дератизація '!I639</f>
        <v>2.627388535031847E-3</v>
      </c>
      <c r="H640" s="286">
        <f>SUM(димовенти!Q639)</f>
        <v>5.5757269443642912E-2</v>
      </c>
      <c r="I640" s="286">
        <f>'під зими'!L639+майстерні!L639+покрівлі!N639+маляри!L639</f>
        <v>0.32338196922283469</v>
      </c>
      <c r="J640" s="286">
        <f>електрики!P639</f>
        <v>6.8723481116961985E-2</v>
      </c>
      <c r="K640" s="287">
        <f t="shared" si="45"/>
        <v>1.215334030334573</v>
      </c>
      <c r="L640" s="287">
        <v>0.04</v>
      </c>
      <c r="M640" s="287">
        <f t="shared" si="46"/>
        <v>1.255334030334573</v>
      </c>
      <c r="N640" s="287">
        <f t="shared" si="47"/>
        <v>1.5064008364014876</v>
      </c>
    </row>
    <row r="641" spans="1:14" ht="18" customHeight="1" x14ac:dyDescent="0.35">
      <c r="A641" s="284">
        <f t="shared" si="44"/>
        <v>260</v>
      </c>
      <c r="B641" s="284">
        <v>4</v>
      </c>
      <c r="C641" s="285" t="s">
        <v>363</v>
      </c>
      <c r="D641" s="286">
        <f>сходові!N640</f>
        <v>0.40438882091340617</v>
      </c>
      <c r="E641" s="286">
        <f>прибудинкова!M640</f>
        <v>0.92052095517218413</v>
      </c>
      <c r="F641" s="286">
        <f>'слюсарі х.в.'!P640+'слюсарі кан'!P640+'слюсарі ц.о.'!P222+зварювальник!L640+аварійки!J640</f>
        <v>0.57735356275953398</v>
      </c>
      <c r="G641" s="286">
        <f>'дератизація '!I640</f>
        <v>9.4917737960434291E-4</v>
      </c>
      <c r="H641" s="286">
        <f>SUM(димовенти!Q640)</f>
        <v>6.2195990515966602E-2</v>
      </c>
      <c r="I641" s="286">
        <f>'під зими'!L640+майстерні!L640+покрівлі!N640+маляри!L640</f>
        <v>0.27472181327036083</v>
      </c>
      <c r="J641" s="286">
        <f>електрики!P640</f>
        <v>7.8980228359643856E-2</v>
      </c>
      <c r="K641" s="287">
        <f t="shared" si="45"/>
        <v>2.3191105483707002</v>
      </c>
      <c r="L641" s="287">
        <v>0.04</v>
      </c>
      <c r="M641" s="287">
        <f t="shared" si="46"/>
        <v>2.3591105483707002</v>
      </c>
      <c r="N641" s="287">
        <f t="shared" si="47"/>
        <v>2.8309326580448402</v>
      </c>
    </row>
    <row r="642" spans="1:14" ht="18" customHeight="1" x14ac:dyDescent="0.35">
      <c r="A642" s="284">
        <f t="shared" si="44"/>
        <v>261</v>
      </c>
      <c r="B642" s="284">
        <v>3</v>
      </c>
      <c r="C642" s="285" t="s">
        <v>364</v>
      </c>
      <c r="D642" s="286">
        <f>сходові!N641</f>
        <v>1.8136409701521057</v>
      </c>
      <c r="E642" s="286">
        <f>прибудинкова!M641</f>
        <v>0.32106444221508829</v>
      </c>
      <c r="F642" s="286">
        <f>'слюсарі х.в.'!P641+'слюсарі кан'!P641+зварювальник!L641+аварійки!J641</f>
        <v>0.31454711636971794</v>
      </c>
      <c r="G642" s="286">
        <f>'дератизація '!I641</f>
        <v>2.7086677367576242E-3</v>
      </c>
      <c r="H642" s="286">
        <f>SUM(димовенти!Q641)</f>
        <v>3.4353499631960251E-2</v>
      </c>
      <c r="I642" s="286">
        <f>'під зими'!L641+майстерні!L641+покрівлі!N641+маляри!L641</f>
        <v>0.33866196428063927</v>
      </c>
      <c r="J642" s="286">
        <f>електрики!P641</f>
        <v>8.6593792418643914E-2</v>
      </c>
      <c r="K642" s="287">
        <f t="shared" si="45"/>
        <v>2.9115704528049129</v>
      </c>
      <c r="L642" s="287">
        <v>3.6254722600737768E-2</v>
      </c>
      <c r="M642" s="287">
        <f t="shared" si="46"/>
        <v>2.9478251754056508</v>
      </c>
      <c r="N642" s="287">
        <f t="shared" si="47"/>
        <v>3.5373902104867807</v>
      </c>
    </row>
    <row r="643" spans="1:14" ht="18" customHeight="1" x14ac:dyDescent="0.35">
      <c r="A643" s="284">
        <f t="shared" si="44"/>
        <v>262</v>
      </c>
      <c r="B643" s="284">
        <v>3</v>
      </c>
      <c r="C643" s="285" t="s">
        <v>365</v>
      </c>
      <c r="D643" s="286">
        <f>сходові!N642</f>
        <v>1.5380322788434011</v>
      </c>
      <c r="E643" s="286">
        <f>прибудинкова!M642</f>
        <v>0.28342787241148965</v>
      </c>
      <c r="F643" s="286">
        <f>'слюсарі х.в.'!P642+'слюсарі кан'!P642+зварювальник!L642+аварійки!J642</f>
        <v>0.35807915734526163</v>
      </c>
      <c r="G643" s="286">
        <f>'дератизація '!I642</f>
        <v>2.0040080160320644E-3</v>
      </c>
      <c r="H643" s="286">
        <f>SUM(димовенти!Q642)</f>
        <v>0.1210862080036547</v>
      </c>
      <c r="I643" s="286">
        <f>'під зими'!L642+майстерні!L642+покрівлі!N642+маляри!L642</f>
        <v>0.33155476280806251</v>
      </c>
      <c r="J643" s="286">
        <f>електрики!P642</f>
        <v>0.1081120895326957</v>
      </c>
      <c r="K643" s="287">
        <f t="shared" si="45"/>
        <v>2.7422963769605975</v>
      </c>
      <c r="L643" s="287">
        <v>0.04</v>
      </c>
      <c r="M643" s="287">
        <f t="shared" si="46"/>
        <v>2.7822963769605975</v>
      </c>
      <c r="N643" s="287">
        <f t="shared" si="47"/>
        <v>3.3387556523527171</v>
      </c>
    </row>
    <row r="644" spans="1:14" ht="18" customHeight="1" x14ac:dyDescent="0.35">
      <c r="A644" s="284">
        <f t="shared" si="44"/>
        <v>263</v>
      </c>
      <c r="B644" s="284">
        <v>2</v>
      </c>
      <c r="C644" s="285" t="s">
        <v>366</v>
      </c>
      <c r="D644" s="286">
        <f>сходові!N643</f>
        <v>0</v>
      </c>
      <c r="E644" s="286">
        <f>прибудинкова!M643</f>
        <v>0.42535491228070182</v>
      </c>
      <c r="F644" s="286">
        <f>'слюсарі х.в.'!P643+'слюсарі кан'!P643+зварювальник!L643+аварійки!J643</f>
        <v>0.28119549972028435</v>
      </c>
      <c r="G644" s="286">
        <f>'дератизація '!I643</f>
        <v>5.8479532163742687E-3</v>
      </c>
      <c r="H644" s="286">
        <f>SUM(димовенти!Q643)</f>
        <v>0.15293508339683309</v>
      </c>
      <c r="I644" s="286">
        <f>'під зими'!L643+майстерні!L643+покрівлі!N643+маляри!L643</f>
        <v>1.1077219607868836</v>
      </c>
      <c r="J644" s="286">
        <f>електрики!P643</f>
        <v>7.0107774758694161E-2</v>
      </c>
      <c r="K644" s="287">
        <f t="shared" si="45"/>
        <v>2.0431631841597713</v>
      </c>
      <c r="L644" s="287">
        <v>3.8737281280407924E-2</v>
      </c>
      <c r="M644" s="287">
        <f t="shared" si="46"/>
        <v>2.0819004654401794</v>
      </c>
      <c r="N644" s="287">
        <f t="shared" si="47"/>
        <v>2.4982805585282151</v>
      </c>
    </row>
    <row r="645" spans="1:14" ht="18" customHeight="1" x14ac:dyDescent="0.35">
      <c r="A645" s="284">
        <f t="shared" si="44"/>
        <v>264</v>
      </c>
      <c r="B645" s="284">
        <v>2</v>
      </c>
      <c r="C645" s="285" t="s">
        <v>367</v>
      </c>
      <c r="D645" s="286">
        <f>сходові!N644</f>
        <v>0</v>
      </c>
      <c r="E645" s="286">
        <f>прибудинкова!M644</f>
        <v>5.9778504963176438E-2</v>
      </c>
      <c r="F645" s="286">
        <f>'слюсарі х.в.'!P644+'слюсарі кан'!P644+зварювальник!L644+аварійки!J644</f>
        <v>0.30244952442693718</v>
      </c>
      <c r="G645" s="286">
        <f>'дератизація '!I644</f>
        <v>2.881844380403458E-3</v>
      </c>
      <c r="H645" s="286">
        <f>SUM(димовенти!Q644)</f>
        <v>3.6755862554707447E-2</v>
      </c>
      <c r="I645" s="286">
        <f>'під зими'!L644+майстерні!L644+покрівлі!N644+маляри!L644</f>
        <v>0.48288398020550338</v>
      </c>
      <c r="J645" s="286">
        <f>електрики!P644</f>
        <v>8.0613838987662736E-2</v>
      </c>
      <c r="K645" s="287">
        <f t="shared" si="45"/>
        <v>0.96536355551839059</v>
      </c>
      <c r="L645" s="287">
        <v>0.04</v>
      </c>
      <c r="M645" s="287">
        <f t="shared" si="46"/>
        <v>1.0053635555183906</v>
      </c>
      <c r="N645" s="287">
        <f t="shared" si="47"/>
        <v>1.2064362666220687</v>
      </c>
    </row>
    <row r="646" spans="1:14" ht="18" customHeight="1" x14ac:dyDescent="0.35">
      <c r="A646" s="284">
        <f t="shared" si="44"/>
        <v>265</v>
      </c>
      <c r="B646" s="284">
        <v>3</v>
      </c>
      <c r="C646" s="285" t="s">
        <v>368</v>
      </c>
      <c r="D646" s="286">
        <f>сходові!N645</f>
        <v>1.072881147985659</v>
      </c>
      <c r="E646" s="286">
        <f>прибудинкова!M645</f>
        <v>0.8260817704041864</v>
      </c>
      <c r="F646" s="286">
        <f>'слюсарі х.в.'!P645+'слюсарі кан'!P645+зварювальник!L645+аварійки!J645</f>
        <v>0.2527853332037876</v>
      </c>
      <c r="G646" s="286">
        <f>'дератизація '!I645</f>
        <v>1.6701926288831977E-3</v>
      </c>
      <c r="H646" s="286">
        <f>SUM(димовенти!Q645)</f>
        <v>2.242094152243999E-2</v>
      </c>
      <c r="I646" s="286">
        <f>'під зими'!L645+майстерні!L645+покрівлі!N645+маляри!L645</f>
        <v>0.33227322929262149</v>
      </c>
      <c r="J646" s="286">
        <f>електрики!P645</f>
        <v>5.5939170224957292E-2</v>
      </c>
      <c r="K646" s="287">
        <f t="shared" si="45"/>
        <v>2.5640517852625351</v>
      </c>
      <c r="L646" s="287">
        <v>3.8846979801830994E-2</v>
      </c>
      <c r="M646" s="287">
        <f t="shared" si="46"/>
        <v>2.6028987650643662</v>
      </c>
      <c r="N646" s="287">
        <f t="shared" si="47"/>
        <v>3.1234785180772393</v>
      </c>
    </row>
    <row r="647" spans="1:14" ht="18" customHeight="1" x14ac:dyDescent="0.35">
      <c r="A647" s="284">
        <f t="shared" si="44"/>
        <v>266</v>
      </c>
      <c r="B647" s="284">
        <v>3</v>
      </c>
      <c r="C647" s="285" t="s">
        <v>369</v>
      </c>
      <c r="D647" s="286">
        <f>сходові!N646</f>
        <v>0.89536025050860313</v>
      </c>
      <c r="E647" s="286">
        <f>прибудинкова!M646</f>
        <v>0.92170497827661124</v>
      </c>
      <c r="F647" s="286">
        <f>'слюсарі х.в.'!P646+'слюсарі кан'!P646+зварювальник!L646+аварійки!J646</f>
        <v>0.24473673191700587</v>
      </c>
      <c r="G647" s="286">
        <f>'дератизація '!I646</f>
        <v>2.5796524257784216E-3</v>
      </c>
      <c r="H647" s="286">
        <f>SUM(димовенти!Q646)</f>
        <v>4.4848578567087391E-2</v>
      </c>
      <c r="I647" s="286">
        <f>'під зими'!L646+майстерні!L646+покрівлі!N646+маляри!L646</f>
        <v>0.30951691173795792</v>
      </c>
      <c r="J647" s="286">
        <f>електрики!P646</f>
        <v>5.2085863071991458E-2</v>
      </c>
      <c r="K647" s="287">
        <f t="shared" si="45"/>
        <v>2.4708329665050357</v>
      </c>
      <c r="L647" s="287">
        <v>3.8882791409251993E-2</v>
      </c>
      <c r="M647" s="287">
        <f t="shared" si="46"/>
        <v>2.5097157579142877</v>
      </c>
      <c r="N647" s="287">
        <f t="shared" si="47"/>
        <v>3.0116589094971453</v>
      </c>
    </row>
    <row r="648" spans="1:14" ht="18" customHeight="1" x14ac:dyDescent="0.35">
      <c r="A648" s="284">
        <f t="shared" si="44"/>
        <v>267</v>
      </c>
      <c r="B648" s="284">
        <v>5</v>
      </c>
      <c r="C648" s="285" t="s">
        <v>2874</v>
      </c>
      <c r="D648" s="286">
        <f>сходові!N647</f>
        <v>0.70243282733192125</v>
      </c>
      <c r="E648" s="286">
        <f>прибудинкова!M647</f>
        <v>1.0484963550247117</v>
      </c>
      <c r="F648" s="286">
        <f>'слюсарі х.в.'!P647+'слюсарі кан'!P647+зварювальник!L647+аварійки!J647</f>
        <v>0.25923175057944026</v>
      </c>
      <c r="G648" s="286">
        <f>'дератизація '!I647</f>
        <v>2.3167215815485995E-3</v>
      </c>
      <c r="H648" s="286">
        <f>SUM(димовенти!Q647)</f>
        <v>2.0733368596893897E-2</v>
      </c>
      <c r="I648" s="286">
        <f>'під зими'!L647+майстерні!L647+покрівлі!N647+маляри!L647</f>
        <v>0.25556381009793805</v>
      </c>
      <c r="J648" s="286">
        <f>електрики!P647</f>
        <v>5.9250887069538884E-2</v>
      </c>
      <c r="K648" s="287">
        <f t="shared" si="45"/>
        <v>2.3480257202819925</v>
      </c>
      <c r="L648" s="287">
        <v>0.04</v>
      </c>
      <c r="M648" s="287">
        <f t="shared" si="46"/>
        <v>2.3880257202819926</v>
      </c>
      <c r="N648" s="287">
        <f t="shared" si="47"/>
        <v>2.865630864338391</v>
      </c>
    </row>
    <row r="649" spans="1:14" ht="18" customHeight="1" x14ac:dyDescent="0.35">
      <c r="A649" s="284">
        <f t="shared" si="44"/>
        <v>268</v>
      </c>
      <c r="B649" s="284">
        <v>3</v>
      </c>
      <c r="C649" s="285" t="s">
        <v>2875</v>
      </c>
      <c r="D649" s="286">
        <f>сходові!N648</f>
        <v>1.2406060945817836</v>
      </c>
      <c r="E649" s="286">
        <f>прибудинкова!M648</f>
        <v>1.2376329760081675</v>
      </c>
      <c r="F649" s="286">
        <f>'слюсарі х.в.'!P648+'слюсарі кан'!P648+зварювальник!L648+аварійки!J648</f>
        <v>0.25078789811087221</v>
      </c>
      <c r="G649" s="286">
        <f>'дератизація '!I648</f>
        <v>3.8284839203675345E-3</v>
      </c>
      <c r="H649" s="286">
        <f>SUM(димовенти!Q648)</f>
        <v>5.1394200054373035E-2</v>
      </c>
      <c r="I649" s="286">
        <f>'під зими'!L648+майстерні!L648+покрівлі!N648+маляри!L648</f>
        <v>0.32668664593160374</v>
      </c>
      <c r="J649" s="286">
        <f>електрики!P648</f>
        <v>5.5077011410735233E-2</v>
      </c>
      <c r="K649" s="287">
        <f t="shared" si="45"/>
        <v>3.1660133100179033</v>
      </c>
      <c r="L649" s="287">
        <v>0.04</v>
      </c>
      <c r="M649" s="287">
        <f t="shared" si="46"/>
        <v>3.2060133100179034</v>
      </c>
      <c r="N649" s="287">
        <f t="shared" si="47"/>
        <v>3.847215972021484</v>
      </c>
    </row>
    <row r="650" spans="1:14" ht="18" customHeight="1" x14ac:dyDescent="0.35">
      <c r="A650" s="284">
        <f t="shared" si="44"/>
        <v>269</v>
      </c>
      <c r="B650" s="284">
        <v>2</v>
      </c>
      <c r="C650" s="285" t="s">
        <v>370</v>
      </c>
      <c r="D650" s="286">
        <f>сходові!N649</f>
        <v>0</v>
      </c>
      <c r="E650" s="286">
        <f>прибудинкова!M649</f>
        <v>1.1654108140096617</v>
      </c>
      <c r="F650" s="286">
        <f>'слюсарі х.в.'!P649+'слюсарі кан'!P649+зварювальник!L649+аварійки!J649</f>
        <v>0.24481308769525889</v>
      </c>
      <c r="G650" s="286">
        <f>'дератизація '!I649</f>
        <v>2.8985507246376812E-3</v>
      </c>
      <c r="H650" s="286">
        <f>SUM(димовенти!Q649)</f>
        <v>3.7435121647699583E-2</v>
      </c>
      <c r="I650" s="286">
        <f>'під зими'!L649+майстерні!L649+покрівлі!N649+маляри!L649</f>
        <v>0.3267137847951897</v>
      </c>
      <c r="J650" s="286">
        <f>електрики!P649</f>
        <v>5.2123606451029141E-2</v>
      </c>
      <c r="K650" s="287">
        <f t="shared" si="45"/>
        <v>1.8293949653234769</v>
      </c>
      <c r="L650" s="287">
        <v>3.6955223457070689E-2</v>
      </c>
      <c r="M650" s="287">
        <f t="shared" si="46"/>
        <v>1.8663501887805476</v>
      </c>
      <c r="N650" s="287">
        <f t="shared" si="47"/>
        <v>2.2396202265366569</v>
      </c>
    </row>
    <row r="651" spans="1:14" ht="18" customHeight="1" x14ac:dyDescent="0.35">
      <c r="A651" s="284">
        <f t="shared" si="44"/>
        <v>270</v>
      </c>
      <c r="B651" s="284">
        <v>2</v>
      </c>
      <c r="C651" s="285" t="s">
        <v>2876</v>
      </c>
      <c r="D651" s="286">
        <f>сходові!N650</f>
        <v>0</v>
      </c>
      <c r="E651" s="286">
        <f>прибудинкова!M650</f>
        <v>1.1490087430156122</v>
      </c>
      <c r="F651" s="286">
        <f>'слюсарі х.в.'!P650+'слюсарі кан'!P650+зварювальник!L650+аварійки!J650</f>
        <v>0.27388258575358126</v>
      </c>
      <c r="G651" s="286">
        <f>'дератизація '!I650</f>
        <v>2.3110106820049305E-3</v>
      </c>
      <c r="H651" s="286">
        <f>SUM(димовенти!Q650)</f>
        <v>6.4466473116331455E-2</v>
      </c>
      <c r="I651" s="286">
        <f>'під зими'!L650+майстерні!L650+покрівлі!N650+маляри!L650</f>
        <v>0.36508479959441847</v>
      </c>
      <c r="J651" s="286">
        <f>електрики!P650</f>
        <v>6.6261964982393368E-2</v>
      </c>
      <c r="K651" s="287">
        <f t="shared" si="45"/>
        <v>1.9210155771443418</v>
      </c>
      <c r="L651" s="287">
        <v>3.8733779178660117E-2</v>
      </c>
      <c r="M651" s="287">
        <f t="shared" si="46"/>
        <v>1.959749356323002</v>
      </c>
      <c r="N651" s="287">
        <f t="shared" si="47"/>
        <v>2.3516992275876021</v>
      </c>
    </row>
    <row r="652" spans="1:14" ht="18" customHeight="1" x14ac:dyDescent="0.35">
      <c r="A652" s="284">
        <f t="shared" si="44"/>
        <v>271</v>
      </c>
      <c r="B652" s="284">
        <v>2</v>
      </c>
      <c r="C652" s="285" t="s">
        <v>371</v>
      </c>
      <c r="D652" s="286">
        <f>сходові!N651</f>
        <v>0</v>
      </c>
      <c r="E652" s="286">
        <f>прибудинкова!M651</f>
        <v>1.4956916535211269</v>
      </c>
      <c r="F652" s="286">
        <f>'слюсарі х.в.'!P651+'слюсарі кан'!P651+зварювальник!L651+аварійки!J651</f>
        <v>0.26233813686787677</v>
      </c>
      <c r="G652" s="286">
        <f>'дератизація '!I651</f>
        <v>2.9577464788732395E-3</v>
      </c>
      <c r="H652" s="286">
        <f>SUM(димовенти!Q651)</f>
        <v>4.8230378074842213E-2</v>
      </c>
      <c r="I652" s="286">
        <f>'під зими'!L651+майстерні!L651+покрівлі!N651+маляри!L651</f>
        <v>0.36860373450119743</v>
      </c>
      <c r="J652" s="286">
        <f>електрики!P651</f>
        <v>6.078640301612976E-2</v>
      </c>
      <c r="K652" s="287">
        <f t="shared" si="45"/>
        <v>2.2386080524600462</v>
      </c>
      <c r="L652" s="287">
        <v>0.04</v>
      </c>
      <c r="M652" s="287">
        <f t="shared" si="46"/>
        <v>2.2786080524600463</v>
      </c>
      <c r="N652" s="287">
        <f t="shared" si="47"/>
        <v>2.7343296629520553</v>
      </c>
    </row>
    <row r="653" spans="1:14" ht="18" customHeight="1" x14ac:dyDescent="0.35">
      <c r="A653" s="284">
        <f t="shared" si="44"/>
        <v>272</v>
      </c>
      <c r="B653" s="284">
        <v>2</v>
      </c>
      <c r="C653" s="285" t="s">
        <v>372</v>
      </c>
      <c r="D653" s="286">
        <f>сходові!N652</f>
        <v>0</v>
      </c>
      <c r="E653" s="286">
        <f>прибудинкова!M652</f>
        <v>7.8590696920583472E-2</v>
      </c>
      <c r="F653" s="286">
        <f>'слюсарі х.в.'!P652+'слюсарі кан'!P652+зварювальник!L652+аварійки!J652</f>
        <v>0.2965967844854312</v>
      </c>
      <c r="G653" s="286">
        <f>'дератизація '!I652</f>
        <v>0</v>
      </c>
      <c r="H653" s="286">
        <f>SUM(димовенти!Q652)</f>
        <v>4.572875478714624E-2</v>
      </c>
      <c r="I653" s="286">
        <f>'під зими'!L652+майстерні!L652+покрівлі!N652+маляри!L652</f>
        <v>0.42494888672274583</v>
      </c>
      <c r="J653" s="286">
        <f>електрики!P652</f>
        <v>7.7113345909368108E-2</v>
      </c>
      <c r="K653" s="287">
        <f t="shared" si="45"/>
        <v>0.92297846882527479</v>
      </c>
      <c r="L653" s="287">
        <v>3.8879319407055572E-2</v>
      </c>
      <c r="M653" s="287">
        <f t="shared" si="46"/>
        <v>0.96185778823233037</v>
      </c>
      <c r="N653" s="287">
        <f t="shared" si="47"/>
        <v>1.1542293458787964</v>
      </c>
    </row>
    <row r="654" spans="1:14" ht="18" customHeight="1" x14ac:dyDescent="0.35">
      <c r="A654" s="284">
        <f t="shared" si="44"/>
        <v>273</v>
      </c>
      <c r="B654" s="284">
        <v>2</v>
      </c>
      <c r="C654" s="285" t="s">
        <v>2877</v>
      </c>
      <c r="D654" s="286">
        <f>сходові!N653</f>
        <v>0</v>
      </c>
      <c r="E654" s="286">
        <f>прибудинкова!M653</f>
        <v>0.22284218750000004</v>
      </c>
      <c r="F654" s="286">
        <f>'слюсарі х.в.'!P653+'слюсарі кан'!P653+зварювальник!L653+аварійки!J653</f>
        <v>0.27311329016961039</v>
      </c>
      <c r="G654" s="286">
        <f>'дератизація '!I653</f>
        <v>0</v>
      </c>
      <c r="H654" s="286">
        <f>SUM(димовенти!Q653)</f>
        <v>4.689075112677752E-2</v>
      </c>
      <c r="I654" s="286">
        <f>'під зими'!L653+майстерні!L653+покрівлі!N653+маляри!L653</f>
        <v>0.37646389076590647</v>
      </c>
      <c r="J654" s="286">
        <f>електрики!P653</f>
        <v>6.6112662594136229E-2</v>
      </c>
      <c r="K654" s="287">
        <f t="shared" si="45"/>
        <v>0.98542278215643075</v>
      </c>
      <c r="L654" s="287">
        <v>3.4885326240851146E-2</v>
      </c>
      <c r="M654" s="287">
        <f t="shared" si="46"/>
        <v>1.0203081083972818</v>
      </c>
      <c r="N654" s="287">
        <f t="shared" si="47"/>
        <v>1.2243697300767382</v>
      </c>
    </row>
    <row r="655" spans="1:14" ht="18" customHeight="1" x14ac:dyDescent="0.35">
      <c r="A655" s="284">
        <f t="shared" si="44"/>
        <v>274</v>
      </c>
      <c r="B655" s="284">
        <v>2</v>
      </c>
      <c r="C655" s="285" t="s">
        <v>373</v>
      </c>
      <c r="D655" s="286">
        <f>сходові!N654</f>
        <v>0</v>
      </c>
      <c r="E655" s="286">
        <f>прибудинкова!M654</f>
        <v>0.3615992542878449</v>
      </c>
      <c r="F655" s="286">
        <f>'слюсарі х.в.'!P654+'слюсарі кан'!P654+зварювальник!L654+аварійки!J654</f>
        <v>0.2207512809026872</v>
      </c>
      <c r="G655" s="286">
        <f>'дератизація '!I654</f>
        <v>0</v>
      </c>
      <c r="H655" s="286">
        <f>SUM(димовенти!Q654)</f>
        <v>5.3679417014861244E-2</v>
      </c>
      <c r="I655" s="286">
        <f>'під зими'!L654+майстерні!L654+покрівлі!N654+маляри!L654</f>
        <v>0.33948110332564468</v>
      </c>
      <c r="J655" s="286">
        <f>електрики!P654</f>
        <v>4.0229629140056053E-2</v>
      </c>
      <c r="K655" s="287">
        <f t="shared" si="45"/>
        <v>1.0157406846710941</v>
      </c>
      <c r="L655" s="287">
        <v>3.7205552801450215E-2</v>
      </c>
      <c r="M655" s="287">
        <f t="shared" si="46"/>
        <v>1.0529462374725442</v>
      </c>
      <c r="N655" s="287">
        <f t="shared" si="47"/>
        <v>1.263535484967053</v>
      </c>
    </row>
    <row r="656" spans="1:14" ht="18" customHeight="1" x14ac:dyDescent="0.35">
      <c r="A656" s="284">
        <f t="shared" si="44"/>
        <v>275</v>
      </c>
      <c r="B656" s="284">
        <v>4</v>
      </c>
      <c r="C656" s="285" t="s">
        <v>374</v>
      </c>
      <c r="D656" s="286">
        <f>сходові!N655</f>
        <v>1.0639256520194886</v>
      </c>
      <c r="E656" s="286">
        <f>прибудинкова!M655</f>
        <v>0.38071093822490271</v>
      </c>
      <c r="F656" s="286">
        <f>'слюсарі х.в.'!P655+'слюсарі кан'!P655+зварювальник!L655+аварійки!J655</f>
        <v>0.25880825629756199</v>
      </c>
      <c r="G656" s="286">
        <f>'дератизація '!I655</f>
        <v>1.3382820027836265E-3</v>
      </c>
      <c r="H656" s="286">
        <f>SUM(димовенти!Q655)</f>
        <v>4.7902049643956224E-2</v>
      </c>
      <c r="I656" s="286">
        <f>'під зими'!L655+майстерні!L655+покрівлі!N655+маляри!L655</f>
        <v>0.33851030299317308</v>
      </c>
      <c r="J656" s="286">
        <f>електрики!P655</f>
        <v>5.9041549864589593E-2</v>
      </c>
      <c r="K656" s="287">
        <f t="shared" si="45"/>
        <v>2.1502370310464558</v>
      </c>
      <c r="L656" s="287">
        <v>3.6791059274463626E-2</v>
      </c>
      <c r="M656" s="287">
        <f t="shared" si="46"/>
        <v>2.1870280903209194</v>
      </c>
      <c r="N656" s="287">
        <f t="shared" si="47"/>
        <v>2.6244337083851033</v>
      </c>
    </row>
    <row r="657" spans="1:14" ht="18" customHeight="1" x14ac:dyDescent="0.35">
      <c r="A657" s="284">
        <f t="shared" si="44"/>
        <v>276</v>
      </c>
      <c r="B657" s="284">
        <v>4</v>
      </c>
      <c r="C657" s="285" t="s">
        <v>375</v>
      </c>
      <c r="D657" s="286">
        <f>сходові!N656</f>
        <v>0.78598904225738475</v>
      </c>
      <c r="E657" s="286">
        <f>прибудинкова!M656</f>
        <v>1.5096925095574754</v>
      </c>
      <c r="F657" s="286">
        <f>'слюсарі х.в.'!P656+'слюсарі кан'!P656+'слюсарі ц.о.'!P238+зварювальник!L656+аварійки!J656</f>
        <v>0.60031998361181649</v>
      </c>
      <c r="G657" s="286">
        <f>'дератизація '!I656</f>
        <v>2.0816967792615867E-3</v>
      </c>
      <c r="H657" s="286">
        <f>SUM(димовенти!Q656)</f>
        <v>7.3350228249505628E-2</v>
      </c>
      <c r="I657" s="286">
        <f>'під зими'!L656+майстерні!L656+покрівлі!N656+маляри!L656</f>
        <v>0.29895060678509633</v>
      </c>
      <c r="J657" s="286">
        <f>електрики!P656</f>
        <v>9.0407637897778739E-2</v>
      </c>
      <c r="K657" s="287">
        <f t="shared" si="45"/>
        <v>3.3607917051383187</v>
      </c>
      <c r="L657" s="287">
        <v>3.5161108591074873E-2</v>
      </c>
      <c r="M657" s="287">
        <f t="shared" si="46"/>
        <v>3.3959528137293935</v>
      </c>
      <c r="N657" s="287">
        <f t="shared" si="47"/>
        <v>4.075143376475272</v>
      </c>
    </row>
    <row r="658" spans="1:14" ht="18" customHeight="1" x14ac:dyDescent="0.35">
      <c r="A658" s="284">
        <f t="shared" si="44"/>
        <v>277</v>
      </c>
      <c r="B658" s="284">
        <v>3</v>
      </c>
      <c r="C658" s="285" t="s">
        <v>376</v>
      </c>
      <c r="D658" s="286">
        <f>сходові!N657</f>
        <v>1.0616167103599095</v>
      </c>
      <c r="E658" s="286">
        <f>прибудинкова!M657</f>
        <v>0.40244756547399485</v>
      </c>
      <c r="F658" s="286">
        <f>'слюсарі х.в.'!P657+'слюсарі кан'!P657+зварювальник!L657+аварійки!J657</f>
        <v>0.30039561600130132</v>
      </c>
      <c r="G658" s="286">
        <f>'дератизація '!I657</f>
        <v>3.8731095536702321E-3</v>
      </c>
      <c r="H658" s="286">
        <f>SUM(димовенти!Q657)</f>
        <v>6.4580533402079934E-2</v>
      </c>
      <c r="I658" s="286">
        <f>'під зими'!L657+майстерні!L657+покрівлі!N657+маляри!L657</f>
        <v>0.33881999520409906</v>
      </c>
      <c r="J658" s="286">
        <f>електрики!P657</f>
        <v>7.9598572743364307E-2</v>
      </c>
      <c r="K658" s="287">
        <f t="shared" si="45"/>
        <v>2.2513321027384188</v>
      </c>
      <c r="L658" s="287">
        <v>3.7290430228296256E-2</v>
      </c>
      <c r="M658" s="287">
        <f t="shared" si="46"/>
        <v>2.2886225329667149</v>
      </c>
      <c r="N658" s="287">
        <f t="shared" si="47"/>
        <v>2.746347039560058</v>
      </c>
    </row>
    <row r="659" spans="1:14" ht="18" customHeight="1" x14ac:dyDescent="0.35">
      <c r="A659" s="284">
        <f t="shared" si="44"/>
        <v>278</v>
      </c>
      <c r="B659" s="284">
        <v>2</v>
      </c>
      <c r="C659" s="285" t="s">
        <v>2878</v>
      </c>
      <c r="D659" s="286">
        <f>сходові!N658</f>
        <v>0</v>
      </c>
      <c r="E659" s="286">
        <f>прибудинкова!M658</f>
        <v>0.14363287914691941</v>
      </c>
      <c r="F659" s="286">
        <f>'слюсарі х.в.'!P658+'слюсарі кан'!P658+зварювальник!L658+аварійки!J658</f>
        <v>0.26867616824689666</v>
      </c>
      <c r="G659" s="286">
        <f>'дератизація '!I658</f>
        <v>0</v>
      </c>
      <c r="H659" s="286">
        <f>SUM(димовенти!Q658)</f>
        <v>5.1859545631824266E-2</v>
      </c>
      <c r="I659" s="286">
        <f>'під зими'!L658+майстерні!L658+покрівлі!N658+маляри!L658</f>
        <v>0.37029248845380469</v>
      </c>
      <c r="J659" s="286">
        <f>електрики!P658</f>
        <v>6.3919351512814165E-2</v>
      </c>
      <c r="K659" s="287">
        <f t="shared" si="45"/>
        <v>0.89838043299225923</v>
      </c>
      <c r="L659" s="287">
        <v>3.7558716525067662E-2</v>
      </c>
      <c r="M659" s="287">
        <f t="shared" si="46"/>
        <v>0.93593914951732693</v>
      </c>
      <c r="N659" s="287">
        <f t="shared" si="47"/>
        <v>1.1231269794207923</v>
      </c>
    </row>
    <row r="660" spans="1:14" ht="18" customHeight="1" x14ac:dyDescent="0.35">
      <c r="A660" s="284">
        <f t="shared" si="44"/>
        <v>279</v>
      </c>
      <c r="B660" s="284">
        <v>2</v>
      </c>
      <c r="C660" s="285" t="s">
        <v>377</v>
      </c>
      <c r="D660" s="286">
        <f>сходові!N659</f>
        <v>0</v>
      </c>
      <c r="E660" s="286">
        <f>прибудинкова!M659</f>
        <v>0.72791683602771362</v>
      </c>
      <c r="F660" s="286">
        <f>'слюсарі х.в.'!P659+'слюсарі кан'!P659+зварювальник!L659+аварійки!J659</f>
        <v>0.30739960905838537</v>
      </c>
      <c r="G660" s="286">
        <f>'дератизація '!I659</f>
        <v>0</v>
      </c>
      <c r="H660" s="286">
        <f>SUM(димовенти!Q659)</f>
        <v>6.7389463453825543E-2</v>
      </c>
      <c r="I660" s="286">
        <f>'під зими'!L659+майстерні!L659+покрівлі!N659+маляри!L659</f>
        <v>0.42707264747627943</v>
      </c>
      <c r="J660" s="286">
        <f>електрики!P659</f>
        <v>8.3060712358452901E-2</v>
      </c>
      <c r="K660" s="287">
        <f t="shared" si="45"/>
        <v>1.6128392683746566</v>
      </c>
      <c r="L660" s="287">
        <v>3.5039139363103732E-2</v>
      </c>
      <c r="M660" s="287">
        <f t="shared" si="46"/>
        <v>1.6478784077377604</v>
      </c>
      <c r="N660" s="287">
        <f t="shared" si="47"/>
        <v>1.9774540892853123</v>
      </c>
    </row>
    <row r="661" spans="1:14" ht="18" customHeight="1" x14ac:dyDescent="0.35">
      <c r="A661" s="284">
        <f t="shared" si="44"/>
        <v>280</v>
      </c>
      <c r="B661" s="284">
        <v>2</v>
      </c>
      <c r="C661" s="285" t="s">
        <v>378</v>
      </c>
      <c r="D661" s="286">
        <f>сходові!N660</f>
        <v>0</v>
      </c>
      <c r="E661" s="286">
        <f>прибудинкова!M660</f>
        <v>0.99980329896907227</v>
      </c>
      <c r="F661" s="286">
        <f>'слюсарі х.в.'!P660+'слюсарі кан'!P660+зварювальник!L660+аварійки!J660</f>
        <v>0.34772388375695928</v>
      </c>
      <c r="G661" s="286">
        <f>'дератизація '!I660</f>
        <v>0</v>
      </c>
      <c r="H661" s="286">
        <f>SUM(димовенти!Q660)</f>
        <v>8.3561390823328918E-2</v>
      </c>
      <c r="I661" s="286">
        <f>'під зими'!L660+майстерні!L660+покрівлі!N660+маляри!L660</f>
        <v>0.39329765040269671</v>
      </c>
      <c r="J661" s="286">
        <f>електрики!P660</f>
        <v>0.10299338044447337</v>
      </c>
      <c r="K661" s="287">
        <f t="shared" si="45"/>
        <v>1.9273796043965303</v>
      </c>
      <c r="L661" s="287">
        <v>0.04</v>
      </c>
      <c r="M661" s="287">
        <f t="shared" si="46"/>
        <v>1.9673796043965304</v>
      </c>
      <c r="N661" s="287">
        <f t="shared" si="47"/>
        <v>2.3608555252758365</v>
      </c>
    </row>
    <row r="662" spans="1:14" ht="18" customHeight="1" x14ac:dyDescent="0.35">
      <c r="A662" s="284">
        <f t="shared" si="44"/>
        <v>281</v>
      </c>
      <c r="B662" s="284">
        <v>2</v>
      </c>
      <c r="C662" s="285" t="s">
        <v>379</v>
      </c>
      <c r="D662" s="286">
        <f>сходові!N661</f>
        <v>0</v>
      </c>
      <c r="E662" s="286">
        <f>прибудинкова!M661</f>
        <v>0.94339416342412452</v>
      </c>
      <c r="F662" s="286">
        <f>'слюсарі х.в.'!P661+'слюсарі кан'!P661+зварювальник!L661+аварійки!J661</f>
        <v>0.3163080184811638</v>
      </c>
      <c r="G662" s="286">
        <f>'дератизація '!I661</f>
        <v>0</v>
      </c>
      <c r="H662" s="286">
        <f>SUM(димовенти!Q661)</f>
        <v>5.6769723104098162E-2</v>
      </c>
      <c r="I662" s="286">
        <f>'під зими'!L661+майстерні!L661+покрівлі!N661+маляри!L661</f>
        <v>0.39463903763149627</v>
      </c>
      <c r="J662" s="286">
        <f>електрики!P661</f>
        <v>8.6917359790588747E-2</v>
      </c>
      <c r="K662" s="287">
        <f t="shared" si="45"/>
        <v>1.7980283024314716</v>
      </c>
      <c r="L662" s="287">
        <v>0.04</v>
      </c>
      <c r="M662" s="287">
        <f t="shared" si="46"/>
        <v>1.8380283024314716</v>
      </c>
      <c r="N662" s="287">
        <f t="shared" si="47"/>
        <v>2.2056339629177657</v>
      </c>
    </row>
    <row r="663" spans="1:14" ht="18" customHeight="1" x14ac:dyDescent="0.35">
      <c r="A663" s="284">
        <f t="shared" si="44"/>
        <v>282</v>
      </c>
      <c r="B663" s="284">
        <v>2</v>
      </c>
      <c r="C663" s="285" t="s">
        <v>380</v>
      </c>
      <c r="D663" s="286">
        <f>сходові!N662</f>
        <v>0</v>
      </c>
      <c r="E663" s="286">
        <f>прибудинкова!M662</f>
        <v>1.399252518363064</v>
      </c>
      <c r="F663" s="286">
        <f>'слюсарі х.в.'!P662+'слюсарі кан'!P662+зварювальник!L662+аварійки!J662</f>
        <v>0.26661069941004062</v>
      </c>
      <c r="G663" s="286">
        <f>'дератизація '!I662</f>
        <v>1.8363064008394544E-2</v>
      </c>
      <c r="H663" s="286">
        <f>SUM(димовенти!Q662)</f>
        <v>5.103119565496058E-2</v>
      </c>
      <c r="I663" s="286">
        <f>'під зими'!L662+майстерні!L662+покрівлі!N662+маляри!L662</f>
        <v>0.26123200212409803</v>
      </c>
      <c r="J663" s="286">
        <f>електрики!P662</f>
        <v>6.2898370848566115E-2</v>
      </c>
      <c r="K663" s="287">
        <f t="shared" si="45"/>
        <v>2.0593878504091236</v>
      </c>
      <c r="L663" s="287">
        <v>0.04</v>
      </c>
      <c r="M663" s="287">
        <f t="shared" si="46"/>
        <v>2.0993878504091237</v>
      </c>
      <c r="N663" s="287">
        <f t="shared" si="47"/>
        <v>2.5192654204909481</v>
      </c>
    </row>
    <row r="664" spans="1:14" ht="18" customHeight="1" x14ac:dyDescent="0.35">
      <c r="A664" s="284">
        <f t="shared" si="44"/>
        <v>283</v>
      </c>
      <c r="B664" s="284">
        <v>2</v>
      </c>
      <c r="C664" s="285" t="s">
        <v>381</v>
      </c>
      <c r="D664" s="286">
        <f>сходові!N663</f>
        <v>0</v>
      </c>
      <c r="E664" s="286">
        <f>прибудинкова!M663</f>
        <v>0.42722872246696036</v>
      </c>
      <c r="F664" s="286">
        <f>'слюсарі х.в.'!P663+'слюсарі кан'!P663+зварювальник!L663+аварійки!J663</f>
        <v>0.27134570163778043</v>
      </c>
      <c r="G664" s="286">
        <f>'дератизація '!I663</f>
        <v>4.2757190982119714E-3</v>
      </c>
      <c r="H664" s="286">
        <f>SUM(димовенти!Q663)</f>
        <v>4.7972541401611807E-2</v>
      </c>
      <c r="I664" s="286">
        <f>'під зими'!L663+майстерні!L663+покрівлі!N663+маляри!L663</f>
        <v>0.38993640859844758</v>
      </c>
      <c r="J664" s="286">
        <f>електрики!P663</f>
        <v>6.4947568963946781E-2</v>
      </c>
      <c r="K664" s="287">
        <f t="shared" si="45"/>
        <v>1.2057066621669588</v>
      </c>
      <c r="L664" s="287">
        <v>0.04</v>
      </c>
      <c r="M664" s="287">
        <f t="shared" si="46"/>
        <v>1.2457066621669588</v>
      </c>
      <c r="N664" s="287">
        <f t="shared" si="47"/>
        <v>1.4948479946003506</v>
      </c>
    </row>
    <row r="665" spans="1:14" ht="18" customHeight="1" x14ac:dyDescent="0.35">
      <c r="A665" s="284">
        <f t="shared" si="44"/>
        <v>284</v>
      </c>
      <c r="B665" s="284">
        <v>2</v>
      </c>
      <c r="C665" s="285" t="s">
        <v>382</v>
      </c>
      <c r="D665" s="286">
        <f>сходові!N664</f>
        <v>0</v>
      </c>
      <c r="E665" s="286">
        <f>прибудинкова!M664</f>
        <v>0.56908119315403427</v>
      </c>
      <c r="F665" s="286">
        <f>'слюсарі х.в.'!P664+'слюсарі кан'!P664+зварювальник!L664+аварійки!J664</f>
        <v>0.28168098049903606</v>
      </c>
      <c r="G665" s="286">
        <f>'дератизація '!I664</f>
        <v>0</v>
      </c>
      <c r="H665" s="286">
        <f>SUM(димовенти!Q664)</f>
        <v>7.6729288784914793E-2</v>
      </c>
      <c r="I665" s="286">
        <f>'під зими'!L664+майстерні!L664+покрівлі!N664+маляри!L664</f>
        <v>0.41188571379979722</v>
      </c>
      <c r="J665" s="286">
        <f>електрики!P664</f>
        <v>7.0347752471804595E-2</v>
      </c>
      <c r="K665" s="287">
        <f t="shared" si="45"/>
        <v>1.409724928709587</v>
      </c>
      <c r="L665" s="287">
        <v>3.7585088311369731E-2</v>
      </c>
      <c r="M665" s="287">
        <f t="shared" si="46"/>
        <v>1.4473100170209567</v>
      </c>
      <c r="N665" s="287">
        <f t="shared" si="47"/>
        <v>1.736772020425148</v>
      </c>
    </row>
    <row r="666" spans="1:14" ht="18" customHeight="1" x14ac:dyDescent="0.35">
      <c r="A666" s="284">
        <f t="shared" si="44"/>
        <v>285</v>
      </c>
      <c r="B666" s="284">
        <v>3</v>
      </c>
      <c r="C666" s="285" t="s">
        <v>383</v>
      </c>
      <c r="D666" s="286">
        <f>сходові!N665</f>
        <v>1.0017161379255233</v>
      </c>
      <c r="E666" s="286">
        <f>прибудинкова!M665</f>
        <v>0.46498762985456288</v>
      </c>
      <c r="F666" s="286">
        <f>'слюсарі х.в.'!P665+'слюсарі кан'!P665+зварювальник!L665+аварійки!J665</f>
        <v>0.30216281810897483</v>
      </c>
      <c r="G666" s="286">
        <f>'дератизація '!I665</f>
        <v>3.8357040115071118E-3</v>
      </c>
      <c r="H666" s="286">
        <f>SUM(димовенти!Q665)</f>
        <v>6.2295309652353227E-2</v>
      </c>
      <c r="I666" s="286">
        <f>'під зими'!L665+майстерні!L665+покрівлі!N665+маляри!L665</f>
        <v>0.34610905683137827</v>
      </c>
      <c r="J666" s="286">
        <f>електрики!P665</f>
        <v>8.047211735926825E-2</v>
      </c>
      <c r="K666" s="287">
        <f t="shared" si="45"/>
        <v>2.261578773743568</v>
      </c>
      <c r="L666" s="287">
        <v>3.8063104044953562E-2</v>
      </c>
      <c r="M666" s="287">
        <f t="shared" si="46"/>
        <v>2.2996418777885217</v>
      </c>
      <c r="N666" s="287">
        <f t="shared" si="47"/>
        <v>2.7595702533462259</v>
      </c>
    </row>
    <row r="667" spans="1:14" ht="18" customHeight="1" x14ac:dyDescent="0.35">
      <c r="A667" s="284">
        <f t="shared" si="44"/>
        <v>286</v>
      </c>
      <c r="B667" s="284">
        <v>3</v>
      </c>
      <c r="C667" s="285" t="s">
        <v>384</v>
      </c>
      <c r="D667" s="286">
        <f>сходові!N666</f>
        <v>0.89941167387327448</v>
      </c>
      <c r="E667" s="286">
        <f>прибудинкова!M666</f>
        <v>0.21073646240764884</v>
      </c>
      <c r="F667" s="286">
        <f>'слюсарі х.в.'!P666+'слюсарі кан'!P666+зварювальник!L666+аварійки!J666</f>
        <v>0.23422711065211238</v>
      </c>
      <c r="G667" s="286">
        <f>'дератизація '!I666</f>
        <v>1.9556714471968707E-3</v>
      </c>
      <c r="H667" s="286">
        <f>SUM(димовенти!Q666)</f>
        <v>6.2357974119052244E-2</v>
      </c>
      <c r="I667" s="286">
        <f>'під зими'!L666+майстерні!L666+покрівлі!N666+маляри!L666</f>
        <v>0.47573379936293259</v>
      </c>
      <c r="J667" s="286">
        <f>електрики!P666</f>
        <v>4.6646540673763712E-2</v>
      </c>
      <c r="K667" s="287">
        <f t="shared" si="45"/>
        <v>1.9310692325359813</v>
      </c>
      <c r="L667" s="287">
        <v>3.6569455230602725E-2</v>
      </c>
      <c r="M667" s="287">
        <f t="shared" si="46"/>
        <v>1.9676386877665839</v>
      </c>
      <c r="N667" s="287">
        <f t="shared" si="47"/>
        <v>2.3611664253199005</v>
      </c>
    </row>
    <row r="668" spans="1:14" ht="18" customHeight="1" x14ac:dyDescent="0.35">
      <c r="A668" s="284">
        <f t="shared" si="44"/>
        <v>287</v>
      </c>
      <c r="B668" s="284">
        <v>3</v>
      </c>
      <c r="C668" s="285" t="s">
        <v>2879</v>
      </c>
      <c r="D668" s="286">
        <f>сходові!N667</f>
        <v>1.2477303421465482</v>
      </c>
      <c r="E668" s="286">
        <f>прибудинкова!M667</f>
        <v>0.17620079941860467</v>
      </c>
      <c r="F668" s="286">
        <f>'слюсарі х.в.'!P667+'слюсарі кан'!P667+зварювальник!L667+аварійки!J667</f>
        <v>0.24511962063062936</v>
      </c>
      <c r="G668" s="286">
        <f>'дератизація '!I667</f>
        <v>5.4505813953488374E-3</v>
      </c>
      <c r="H668" s="286">
        <f>SUM(димовенти!Q667)</f>
        <v>6.0482931189017736E-2</v>
      </c>
      <c r="I668" s="286">
        <f>'під зими'!L667+майстерні!L667+покрівлі!N667+маляри!L667</f>
        <v>0.33630296055912973</v>
      </c>
      <c r="J668" s="286">
        <f>електрики!P667</f>
        <v>5.227512856280539E-2</v>
      </c>
      <c r="K668" s="287">
        <f t="shared" si="45"/>
        <v>2.1235623639020846</v>
      </c>
      <c r="L668" s="287">
        <v>3.7937107453305342E-2</v>
      </c>
      <c r="M668" s="287">
        <f t="shared" si="46"/>
        <v>2.1614994713553899</v>
      </c>
      <c r="N668" s="287">
        <f t="shared" si="47"/>
        <v>2.593799365626468</v>
      </c>
    </row>
    <row r="669" spans="1:14" ht="18" customHeight="1" x14ac:dyDescent="0.35">
      <c r="A669" s="284">
        <f t="shared" si="44"/>
        <v>288</v>
      </c>
      <c r="B669" s="284">
        <v>3</v>
      </c>
      <c r="C669" s="285" t="s">
        <v>385</v>
      </c>
      <c r="D669" s="286">
        <f>сходові!N668</f>
        <v>0.83664037842607974</v>
      </c>
      <c r="E669" s="286">
        <f>прибудинкова!M668</f>
        <v>1.3655561954941862</v>
      </c>
      <c r="F669" s="286">
        <f>'слюсарі х.в.'!P668+'слюсарі кан'!P668+зварювальник!L668+аварійки!J668</f>
        <v>0.29799655198203789</v>
      </c>
      <c r="G669" s="286">
        <f>'дератизація '!I668</f>
        <v>5.4505813953488374E-3</v>
      </c>
      <c r="H669" s="286">
        <f>SUM(димовенти!Q668)</f>
        <v>7.3169504292526721E-2</v>
      </c>
      <c r="I669" s="286">
        <f>'під зими'!L668+майстерні!L668+покрівлі!N668+маляри!L668</f>
        <v>0.40004131298783829</v>
      </c>
      <c r="J669" s="286">
        <f>електрики!P668</f>
        <v>7.8412692844208084E-2</v>
      </c>
      <c r="K669" s="287">
        <f t="shared" si="45"/>
        <v>3.0572672174222255</v>
      </c>
      <c r="L669" s="287">
        <f>K669*0.03</f>
        <v>9.1718016522666757E-2</v>
      </c>
      <c r="M669" s="287">
        <f t="shared" si="46"/>
        <v>3.1489852339448925</v>
      </c>
      <c r="N669" s="287">
        <f t="shared" si="47"/>
        <v>3.7787822807338709</v>
      </c>
    </row>
    <row r="670" spans="1:14" ht="18" customHeight="1" x14ac:dyDescent="0.35">
      <c r="A670" s="284">
        <f t="shared" si="44"/>
        <v>289</v>
      </c>
      <c r="B670" s="284">
        <v>3</v>
      </c>
      <c r="C670" s="285" t="s">
        <v>386</v>
      </c>
      <c r="D670" s="286">
        <f>сходові!N669</f>
        <v>1.7381302729621169</v>
      </c>
      <c r="E670" s="286">
        <f>прибудинкова!M669</f>
        <v>0.17486368454060836</v>
      </c>
      <c r="F670" s="286">
        <f>'слюсарі х.в.'!P669+'слюсарі кан'!P669+зварювальник!L669+аварійки!J669</f>
        <v>0.29907431947587343</v>
      </c>
      <c r="G670" s="286">
        <f>'дератизація '!I669</f>
        <v>5.8795860771401701E-3</v>
      </c>
      <c r="H670" s="286">
        <f>SUM(димовенти!Q669)</f>
        <v>8.7744802005521774E-2</v>
      </c>
      <c r="I670" s="286">
        <f>'під зими'!L669+майстерні!L669+покрівлі!N669+маляри!L669</f>
        <v>0.34117247105747323</v>
      </c>
      <c r="J670" s="286">
        <f>електрики!P669</f>
        <v>7.8945443448877634E-2</v>
      </c>
      <c r="K670" s="287">
        <f t="shared" si="45"/>
        <v>2.7258105795676117</v>
      </c>
      <c r="L670" s="287">
        <v>0.04</v>
      </c>
      <c r="M670" s="287">
        <f t="shared" si="46"/>
        <v>2.7658105795676118</v>
      </c>
      <c r="N670" s="287">
        <f t="shared" si="47"/>
        <v>3.318972695481134</v>
      </c>
    </row>
    <row r="671" spans="1:14" ht="18" customHeight="1" x14ac:dyDescent="0.35">
      <c r="A671" s="284">
        <f t="shared" si="44"/>
        <v>290</v>
      </c>
      <c r="B671" s="284">
        <v>1</v>
      </c>
      <c r="C671" s="285" t="s">
        <v>387</v>
      </c>
      <c r="D671" s="286">
        <f>сходові!N670</f>
        <v>0</v>
      </c>
      <c r="E671" s="286">
        <f>прибудинкова!M670</f>
        <v>0.64481994680851062</v>
      </c>
      <c r="F671" s="286">
        <f>'слюсарі х.в.'!P670+'слюсарі кан'!P670+зварювальник!L670+аварійки!J670</f>
        <v>0.23611929188996411</v>
      </c>
      <c r="G671" s="286">
        <f>'дератизація '!I670</f>
        <v>0</v>
      </c>
      <c r="H671" s="286">
        <f>SUM(димовенти!Q670)</f>
        <v>5.0881453350333047E-2</v>
      </c>
      <c r="I671" s="286">
        <f>'під зими'!L670+майстерні!L670+покрівлі!N670+маляри!L670</f>
        <v>0.66143636470344624</v>
      </c>
      <c r="J671" s="286">
        <f>електрики!P670</f>
        <v>4.7826181451077261E-2</v>
      </c>
      <c r="K671" s="287">
        <f t="shared" si="45"/>
        <v>1.6410832382033311</v>
      </c>
      <c r="L671" s="287">
        <v>3.7636378130686134E-2</v>
      </c>
      <c r="M671" s="287">
        <f t="shared" si="46"/>
        <v>1.6787196163340172</v>
      </c>
      <c r="N671" s="287">
        <f t="shared" si="47"/>
        <v>2.0144635396008206</v>
      </c>
    </row>
    <row r="672" spans="1:14" ht="18" customHeight="1" x14ac:dyDescent="0.35">
      <c r="A672" s="284">
        <f t="shared" si="44"/>
        <v>291</v>
      </c>
      <c r="B672" s="284">
        <v>1</v>
      </c>
      <c r="C672" s="285" t="s">
        <v>388</v>
      </c>
      <c r="D672" s="286">
        <f>сходові!N671</f>
        <v>0</v>
      </c>
      <c r="E672" s="286">
        <f>прибудинкова!M671</f>
        <v>1.3977461981925836</v>
      </c>
      <c r="F672" s="286">
        <f>'слюсарі х.в.'!P671+'слюсарі кан'!P671+зварювальник!L671+аварійки!J671</f>
        <v>0.23005900509457849</v>
      </c>
      <c r="G672" s="286">
        <f>'дератизація '!I671</f>
        <v>4.674353381115613E-3</v>
      </c>
      <c r="H672" s="286">
        <f>SUM(димовенти!Q671)</f>
        <v>4.516459719716269E-2</v>
      </c>
      <c r="I672" s="286">
        <f>'під зими'!L671+майстерні!L671+покрівлі!N671+маляри!L671</f>
        <v>0.39699664050893746</v>
      </c>
      <c r="J672" s="286">
        <f>електрики!P671</f>
        <v>4.4830524713256596E-2</v>
      </c>
      <c r="K672" s="287">
        <f t="shared" si="45"/>
        <v>2.1194713190876344</v>
      </c>
      <c r="L672" s="287">
        <v>3.6928998500390296E-2</v>
      </c>
      <c r="M672" s="287">
        <f t="shared" si="46"/>
        <v>2.1564003175880249</v>
      </c>
      <c r="N672" s="287">
        <f t="shared" si="47"/>
        <v>2.5876803811056299</v>
      </c>
    </row>
    <row r="673" spans="1:14" ht="18" customHeight="1" x14ac:dyDescent="0.35">
      <c r="A673" s="284">
        <f t="shared" si="44"/>
        <v>292</v>
      </c>
      <c r="B673" s="284">
        <v>3</v>
      </c>
      <c r="C673" s="285" t="s">
        <v>389</v>
      </c>
      <c r="D673" s="286">
        <f>сходові!N672</f>
        <v>0.93206034104917135</v>
      </c>
      <c r="E673" s="286">
        <f>прибудинкова!M672</f>
        <v>0.13831171476510065</v>
      </c>
      <c r="F673" s="286">
        <f>'слюсарі х.в.'!P672+'слюсарі кан'!P672+зварювальник!L672+аварійки!J672</f>
        <v>0.24400428746693717</v>
      </c>
      <c r="G673" s="286">
        <f>'дератизація '!I672</f>
        <v>2.1572387344199425E-3</v>
      </c>
      <c r="H673" s="286">
        <f>SUM(димовенти!Q672)</f>
        <v>4.1733660134516189E-2</v>
      </c>
      <c r="I673" s="286">
        <f>'під зими'!L672+майстерні!L672+покрівлі!N672+маляри!L672</f>
        <v>0.26320881080604347</v>
      </c>
      <c r="J673" s="286">
        <f>електрики!P672</f>
        <v>5.1723808894357778E-2</v>
      </c>
      <c r="K673" s="287">
        <f t="shared" si="45"/>
        <v>1.6731998618505466</v>
      </c>
      <c r="L673" s="287">
        <v>3.830106257010317E-2</v>
      </c>
      <c r="M673" s="287">
        <f t="shared" si="46"/>
        <v>1.7115009244206498</v>
      </c>
      <c r="N673" s="287">
        <f t="shared" si="47"/>
        <v>2.0538011093047799</v>
      </c>
    </row>
    <row r="674" spans="1:14" ht="18" customHeight="1" x14ac:dyDescent="0.35">
      <c r="A674" s="284">
        <f t="shared" si="44"/>
        <v>293</v>
      </c>
      <c r="B674" s="284">
        <v>2</v>
      </c>
      <c r="C674" s="285" t="s">
        <v>390</v>
      </c>
      <c r="D674" s="286">
        <f>сходові!N673</f>
        <v>0</v>
      </c>
      <c r="E674" s="286">
        <f>прибудинкова!M673</f>
        <v>0.95833931216931212</v>
      </c>
      <c r="F674" s="286">
        <f>'слюсарі х.в.'!P673+'слюсарі кан'!P673+зварювальник!L673+аварійки!J673</f>
        <v>0.20730101239983673</v>
      </c>
      <c r="G674" s="286">
        <f>'дератизація '!I673</f>
        <v>0</v>
      </c>
      <c r="H674" s="286">
        <f>SUM(димовенти!Q673)</f>
        <v>9.0817421959248218E-3</v>
      </c>
      <c r="I674" s="286">
        <f>'під зими'!L673+майстерні!L673+покрівлі!N673+маляри!L673</f>
        <v>0.37154262890704981</v>
      </c>
      <c r="J674" s="286">
        <f>електрики!P673</f>
        <v>3.3581034968450142E-2</v>
      </c>
      <c r="K674" s="287">
        <f t="shared" si="45"/>
        <v>1.5798457306405738</v>
      </c>
      <c r="L674" s="287">
        <f>K674*0.03</f>
        <v>4.7395371919217208E-2</v>
      </c>
      <c r="M674" s="287">
        <f t="shared" si="46"/>
        <v>1.627241102559791</v>
      </c>
      <c r="N674" s="287">
        <f t="shared" si="47"/>
        <v>1.9526893230717493</v>
      </c>
    </row>
    <row r="675" spans="1:14" ht="18" customHeight="1" x14ac:dyDescent="0.35">
      <c r="A675" s="284">
        <f t="shared" si="44"/>
        <v>294</v>
      </c>
      <c r="B675" s="284">
        <v>3</v>
      </c>
      <c r="C675" s="285" t="s">
        <v>391</v>
      </c>
      <c r="D675" s="286">
        <f>сходові!N674</f>
        <v>1.5886092434513346</v>
      </c>
      <c r="E675" s="286">
        <f>прибудинкова!M674</f>
        <v>0.426102460456942</v>
      </c>
      <c r="F675" s="286">
        <f>'слюсарі х.в.'!P674+'слюсарі кан'!P674+зварювальник!L674+аварійки!J674</f>
        <v>0.24166264023296261</v>
      </c>
      <c r="G675" s="286">
        <f>'дератизація '!I674</f>
        <v>3.1634446397188045E-3</v>
      </c>
      <c r="H675" s="286">
        <f>SUM(димовенти!Q674)</f>
        <v>9.2308168393517798E-2</v>
      </c>
      <c r="I675" s="286">
        <f>'під зими'!L674+майстерні!L674+покрівлі!N674+маляри!L674</f>
        <v>0.35228407930076888</v>
      </c>
      <c r="J675" s="286">
        <f>електрики!P674</f>
        <v>5.0566310651964992E-2</v>
      </c>
      <c r="K675" s="287">
        <f t="shared" si="45"/>
        <v>2.7546963471272092</v>
      </c>
      <c r="L675" s="287">
        <v>3.8050188831480654E-2</v>
      </c>
      <c r="M675" s="287">
        <f t="shared" si="46"/>
        <v>2.79274653595869</v>
      </c>
      <c r="N675" s="287">
        <f t="shared" si="47"/>
        <v>3.3512958431504281</v>
      </c>
    </row>
    <row r="676" spans="1:14" ht="18" customHeight="1" x14ac:dyDescent="0.35">
      <c r="A676" s="284">
        <f t="shared" si="44"/>
        <v>295</v>
      </c>
      <c r="B676" s="284">
        <v>3</v>
      </c>
      <c r="C676" s="285" t="s">
        <v>2880</v>
      </c>
      <c r="D676" s="286">
        <f>сходові!N675</f>
        <v>1.2970429695828041</v>
      </c>
      <c r="E676" s="286">
        <f>прибудинкова!M675</f>
        <v>0.44609438822447101</v>
      </c>
      <c r="F676" s="286">
        <f>'слюсарі х.в.'!P675+'слюсарі кан'!P675+зварювальник!L675+аварійки!J675</f>
        <v>0.22861280796097777</v>
      </c>
      <c r="G676" s="286">
        <f>'дератизація '!I675</f>
        <v>2.4379024839006436E-3</v>
      </c>
      <c r="H676" s="286">
        <f>SUM(димовенти!Q675)</f>
        <v>2.6844192893750188E-2</v>
      </c>
      <c r="I676" s="286">
        <f>'під зими'!L675+майстерні!L675+покрівлі!N675+маляри!L675</f>
        <v>0.32775888200219244</v>
      </c>
      <c r="J676" s="286">
        <f>електрики!P675</f>
        <v>4.4115655873916096E-2</v>
      </c>
      <c r="K676" s="287">
        <f t="shared" si="45"/>
        <v>2.3729067990220125</v>
      </c>
      <c r="L676" s="287">
        <v>0.04</v>
      </c>
      <c r="M676" s="287">
        <f t="shared" si="46"/>
        <v>2.4129067990220125</v>
      </c>
      <c r="N676" s="287">
        <f t="shared" si="47"/>
        <v>2.895488158826415</v>
      </c>
    </row>
    <row r="677" spans="1:14" ht="18" customHeight="1" x14ac:dyDescent="0.35">
      <c r="A677" s="284">
        <f t="shared" si="44"/>
        <v>296</v>
      </c>
      <c r="B677" s="284">
        <v>2</v>
      </c>
      <c r="C677" s="285" t="s">
        <v>392</v>
      </c>
      <c r="D677" s="286">
        <f>сходові!N676</f>
        <v>0</v>
      </c>
      <c r="E677" s="286">
        <f>прибудинкова!M676</f>
        <v>0.58530731662024149</v>
      </c>
      <c r="F677" s="286">
        <f>'слюсарі х.в.'!P676+'слюсарі кан'!P676+зварювальник!L676+аварійки!J676</f>
        <v>0.20692254301559149</v>
      </c>
      <c r="G677" s="286">
        <f>'дератизація '!I676</f>
        <v>2.7855153203342618E-3</v>
      </c>
      <c r="H677" s="286">
        <f>SUM(димовенти!Q676)</f>
        <v>4.6723032849013871E-2</v>
      </c>
      <c r="I677" s="286">
        <f>'під зими'!L676+майстерні!L676+покрівлі!N676+маляри!L676</f>
        <v>0.35046696790029219</v>
      </c>
      <c r="J677" s="286">
        <f>електрики!P676</f>
        <v>3.339395399369554E-2</v>
      </c>
      <c r="K677" s="287">
        <f t="shared" si="45"/>
        <v>1.225599329699169</v>
      </c>
      <c r="L677" s="287">
        <v>3.7837487613957575E-2</v>
      </c>
      <c r="M677" s="287">
        <f t="shared" si="46"/>
        <v>1.2634368173131265</v>
      </c>
      <c r="N677" s="287">
        <f t="shared" si="47"/>
        <v>1.5161241807757517</v>
      </c>
    </row>
    <row r="678" spans="1:14" ht="18" customHeight="1" x14ac:dyDescent="0.35">
      <c r="A678" s="284">
        <f t="shared" si="44"/>
        <v>297</v>
      </c>
      <c r="B678" s="284">
        <v>1</v>
      </c>
      <c r="C678" s="285" t="s">
        <v>2881</v>
      </c>
      <c r="D678" s="286">
        <f>сходові!N677</f>
        <v>0</v>
      </c>
      <c r="E678" s="286">
        <f>прибудинкова!M677</f>
        <v>1.3974195965417866</v>
      </c>
      <c r="F678" s="286">
        <f>'слюсарі х.в.'!P677+'слюсарі кан'!P677+зварювальник!L677+аварійки!J677</f>
        <v>0.24420532210582116</v>
      </c>
      <c r="G678" s="286">
        <f>'дератизація '!I677</f>
        <v>0</v>
      </c>
      <c r="H678" s="286">
        <f>SUM(димовенти!Q677)</f>
        <v>0.11959265908436217</v>
      </c>
      <c r="I678" s="286">
        <f>'під зими'!L677+майстерні!L677+покрівлі!N677+маляри!L677</f>
        <v>0.5568050207263473</v>
      </c>
      <c r="J678" s="286">
        <f>електрики!P677</f>
        <v>5.1823182206354609E-2</v>
      </c>
      <c r="K678" s="287">
        <f t="shared" si="45"/>
        <v>2.3698457806646718</v>
      </c>
      <c r="L678" s="287">
        <v>3.8126313809050148E-2</v>
      </c>
      <c r="M678" s="287">
        <f t="shared" si="46"/>
        <v>2.4079720944737217</v>
      </c>
      <c r="N678" s="287">
        <f t="shared" si="47"/>
        <v>2.8895665133684658</v>
      </c>
    </row>
    <row r="679" spans="1:14" ht="18" customHeight="1" x14ac:dyDescent="0.35">
      <c r="A679" s="284">
        <f t="shared" si="44"/>
        <v>298</v>
      </c>
      <c r="B679" s="284">
        <v>9</v>
      </c>
      <c r="C679" s="285" t="s">
        <v>393</v>
      </c>
      <c r="D679" s="286">
        <f>сходові!N678</f>
        <v>1.0384506878905173</v>
      </c>
      <c r="E679" s="286">
        <f>прибудинкова!M678</f>
        <v>1.1086137112433447</v>
      </c>
      <c r="F679" s="286">
        <f>'слюсарі х.в.'!P678+'слюсарі кан'!P678+'слюсарі ц.о.'!P260+'слюсарі г.в.'!P253+зварювальник!L678+аварійки!J678</f>
        <v>0.71002879754235548</v>
      </c>
      <c r="G679" s="286">
        <f>'дератизація '!I678</f>
        <v>3.9148136548700285E-3</v>
      </c>
      <c r="H679" s="286">
        <f>SUM(димовенти!Q678)</f>
        <v>2.5595192991446077E-2</v>
      </c>
      <c r="I679" s="286">
        <f>'під зими'!L678+майстерні!L678+покрівлі!N678+маляри!L678</f>
        <v>0.23473245761939593</v>
      </c>
      <c r="J679" s="286">
        <f>електрики!P678</f>
        <v>5.6272010288914445E-2</v>
      </c>
      <c r="K679" s="287">
        <f t="shared" si="45"/>
        <v>3.1776076712308443</v>
      </c>
      <c r="L679" s="287">
        <v>0.04</v>
      </c>
      <c r="M679" s="287">
        <f t="shared" si="46"/>
        <v>3.2176076712308443</v>
      </c>
      <c r="N679" s="287">
        <f t="shared" si="47"/>
        <v>3.8611292054770132</v>
      </c>
    </row>
    <row r="680" spans="1:14" ht="18" customHeight="1" x14ac:dyDescent="0.35">
      <c r="A680" s="284">
        <f t="shared" si="44"/>
        <v>299</v>
      </c>
      <c r="B680" s="284">
        <v>2</v>
      </c>
      <c r="C680" s="285" t="s">
        <v>394</v>
      </c>
      <c r="D680" s="286">
        <f>сходові!N679</f>
        <v>0</v>
      </c>
      <c r="E680" s="286">
        <f>прибудинкова!M679</f>
        <v>1.0561757911202889</v>
      </c>
      <c r="F680" s="286">
        <f>'слюсарі х.в.'!P679+'слюсарі кан'!P679+зварювальник!L679+аварійки!J679</f>
        <v>0.2332721305911295</v>
      </c>
      <c r="G680" s="286">
        <f>'дератизація '!I679</f>
        <v>2.9039752194114613E-3</v>
      </c>
      <c r="H680" s="286">
        <f>SUM(димовенти!Q679)</f>
        <v>3.9507333938513634E-2</v>
      </c>
      <c r="I680" s="286">
        <f>'під зими'!L679+майстерні!L679+покрівлі!N679+маляри!L679</f>
        <v>0.31843832623746982</v>
      </c>
      <c r="J680" s="286">
        <f>електрики!P679</f>
        <v>4.6418802853910819E-2</v>
      </c>
      <c r="K680" s="287">
        <f t="shared" si="45"/>
        <v>1.696716359960724</v>
      </c>
      <c r="L680" s="287">
        <v>3.8112971104633117E-2</v>
      </c>
      <c r="M680" s="287">
        <f t="shared" si="46"/>
        <v>1.7348293310653571</v>
      </c>
      <c r="N680" s="287">
        <f t="shared" si="47"/>
        <v>2.0817951972784283</v>
      </c>
    </row>
    <row r="681" spans="1:14" ht="18" customHeight="1" x14ac:dyDescent="0.35">
      <c r="A681" s="284">
        <f t="shared" si="44"/>
        <v>300</v>
      </c>
      <c r="B681" s="284">
        <v>10</v>
      </c>
      <c r="C681" s="285" t="s">
        <v>2882</v>
      </c>
      <c r="D681" s="286">
        <f>сходові!N680</f>
        <v>0.82576137735854505</v>
      </c>
      <c r="E681" s="286">
        <f>прибудинкова!M680</f>
        <v>1.0760658072585687</v>
      </c>
      <c r="F681" s="286">
        <f>'слюсарі х.в.'!P680+'слюсарі кан'!P680+'слюсарі ц.о.'!P262+'слюсарі г.в.'!P255+зварювальник!L680+аварійки!J680</f>
        <v>0.70911675043756839</v>
      </c>
      <c r="G681" s="286">
        <f>'дератизація '!I680</f>
        <v>4.3878230345578894E-3</v>
      </c>
      <c r="H681" s="286">
        <f>SUM(димовенти!Q680)</f>
        <v>2.7974200564421507E-2</v>
      </c>
      <c r="I681" s="286">
        <f>'під зими'!L680+майстерні!L680+покрівлі!N680+маляри!L680</f>
        <v>0.23326140750809329</v>
      </c>
      <c r="J681" s="286">
        <f>електрики!P680</f>
        <v>5.5868127473686739E-2</v>
      </c>
      <c r="K681" s="287">
        <f t="shared" si="45"/>
        <v>2.9324354936354413</v>
      </c>
      <c r="L681" s="287">
        <v>0.04</v>
      </c>
      <c r="M681" s="287">
        <f t="shared" si="46"/>
        <v>2.9724354936354414</v>
      </c>
      <c r="N681" s="287">
        <f t="shared" si="47"/>
        <v>3.5669225923625296</v>
      </c>
    </row>
    <row r="682" spans="1:14" ht="18" customHeight="1" x14ac:dyDescent="0.35">
      <c r="A682" s="284">
        <f t="shared" si="44"/>
        <v>301</v>
      </c>
      <c r="B682" s="284">
        <v>9</v>
      </c>
      <c r="C682" s="285" t="s">
        <v>395</v>
      </c>
      <c r="D682" s="286">
        <f>сходові!N681</f>
        <v>1.0031921467000993</v>
      </c>
      <c r="E682" s="286">
        <f>прибудинкова!M681</f>
        <v>1.129489327561056</v>
      </c>
      <c r="F682" s="286">
        <f>'слюсарі х.в.'!P681+'слюсарі кан'!P681+'слюсарі ц.о.'!P263+'слюсарі г.в.'!P256+зварювальник!L681+аварійки!J681</f>
        <v>0.7193500885592341</v>
      </c>
      <c r="G682" s="286">
        <f>'дератизація '!I681</f>
        <v>4.7821278998635358E-3</v>
      </c>
      <c r="H682" s="286">
        <f>SUM(димовенти!Q681)</f>
        <v>3.4044101808679512E-2</v>
      </c>
      <c r="I682" s="286">
        <f>'під зими'!L681+майстерні!L681+покрівлі!N681+маляри!L681</f>
        <v>0.23651660894846749</v>
      </c>
      <c r="J682" s="286">
        <f>електрики!P681</f>
        <v>6.0926562714392909E-2</v>
      </c>
      <c r="K682" s="287">
        <f t="shared" si="45"/>
        <v>3.1883009641917934</v>
      </c>
      <c r="L682" s="287">
        <v>3.8845564844223905E-2</v>
      </c>
      <c r="M682" s="287">
        <f t="shared" si="46"/>
        <v>3.2271465290360175</v>
      </c>
      <c r="N682" s="287">
        <f t="shared" si="47"/>
        <v>3.8725758348432207</v>
      </c>
    </row>
    <row r="683" spans="1:14" ht="18" customHeight="1" x14ac:dyDescent="0.35">
      <c r="A683" s="284">
        <f t="shared" si="44"/>
        <v>302</v>
      </c>
      <c r="B683" s="284" t="e">
        <f>1+#REF!</f>
        <v>#REF!</v>
      </c>
      <c r="C683" s="285" t="s">
        <v>396</v>
      </c>
      <c r="D683" s="286">
        <f>сходові!N682</f>
        <v>0</v>
      </c>
      <c r="E683" s="286">
        <f>прибудинкова!M682</f>
        <v>0.41194753632393799</v>
      </c>
      <c r="F683" s="286">
        <f>'слюсарі х.в.'!P682+'слюсарі кан'!P682+зварювальник!L682+аварійки!J682</f>
        <v>0.22601759302849292</v>
      </c>
      <c r="G683" s="286">
        <f>'дератизація '!I682</f>
        <v>4.4660579595077413E-3</v>
      </c>
      <c r="H683" s="286">
        <f>SUM(димовенти!Q682)</f>
        <v>4.9941153610944755E-2</v>
      </c>
      <c r="I683" s="286">
        <f>'під зими'!L682+майстерні!L682+покрівлі!N682+маляри!L682</f>
        <v>0.32903855570213381</v>
      </c>
      <c r="J683" s="286">
        <f>електрики!P682</f>
        <v>4.283281673427166E-2</v>
      </c>
      <c r="K683" s="287">
        <f t="shared" si="45"/>
        <v>1.064243713359289</v>
      </c>
      <c r="L683" s="287">
        <v>3.8281502138172468E-2</v>
      </c>
      <c r="M683" s="287">
        <f t="shared" si="46"/>
        <v>1.1025252154974614</v>
      </c>
      <c r="N683" s="287">
        <f t="shared" si="47"/>
        <v>1.3230302585969536</v>
      </c>
    </row>
    <row r="684" spans="1:14" ht="18" customHeight="1" x14ac:dyDescent="0.35">
      <c r="A684" s="284">
        <f t="shared" si="44"/>
        <v>303</v>
      </c>
      <c r="B684" s="284">
        <v>3</v>
      </c>
      <c r="C684" s="285" t="s">
        <v>2883</v>
      </c>
      <c r="D684" s="286">
        <f>сходові!N683</f>
        <v>1.3805563405430221</v>
      </c>
      <c r="E684" s="286">
        <f>прибудинкова!M683</f>
        <v>0.20622537567337684</v>
      </c>
      <c r="F684" s="286">
        <f>'слюсарі х.в.'!P683+'слюсарі кан'!P683+зварювальник!L683+аварійки!J683</f>
        <v>0.26314005484792258</v>
      </c>
      <c r="G684" s="286">
        <f>'дератизація '!I683</f>
        <v>3.1896796144031754E-3</v>
      </c>
      <c r="H684" s="286">
        <f>SUM(димовенти!Q683)</f>
        <v>8.2732173732652278E-2</v>
      </c>
      <c r="I684" s="286">
        <f>'під зими'!L683+майстерні!L683+покрівлі!N683+маляри!L683</f>
        <v>0.32601017095867901</v>
      </c>
      <c r="J684" s="286">
        <f>електрики!P683</f>
        <v>6.1182798612775917E-2</v>
      </c>
      <c r="K684" s="287">
        <f t="shared" si="45"/>
        <v>2.3230365939828319</v>
      </c>
      <c r="L684" s="287">
        <v>0.04</v>
      </c>
      <c r="M684" s="287">
        <f t="shared" si="46"/>
        <v>2.3630365939828319</v>
      </c>
      <c r="N684" s="287">
        <f t="shared" si="47"/>
        <v>2.8356439127793984</v>
      </c>
    </row>
    <row r="685" spans="1:14" ht="18" customHeight="1" x14ac:dyDescent="0.35">
      <c r="A685" s="284">
        <f t="shared" si="44"/>
        <v>304</v>
      </c>
      <c r="B685" s="284">
        <v>3</v>
      </c>
      <c r="C685" s="285" t="s">
        <v>397</v>
      </c>
      <c r="D685" s="286">
        <f>сходові!N684</f>
        <v>0</v>
      </c>
      <c r="E685" s="286">
        <f>прибудинкова!M684</f>
        <v>0.86762254473161027</v>
      </c>
      <c r="F685" s="286">
        <f>'слюсарі х.в.'!P684+'слюсарі кан'!P684+зварювальник!L684+аварійки!J684</f>
        <v>0.23579870363959254</v>
      </c>
      <c r="G685" s="286">
        <f>'дератизація '!I684</f>
        <v>0</v>
      </c>
      <c r="H685" s="286">
        <f>SUM(димовенти!Q684)</f>
        <v>6.7679742786131619E-2</v>
      </c>
      <c r="I685" s="286">
        <f>'під зими'!L684+майстерні!L684+покрівлі!N684+маляри!L684</f>
        <v>0.41426035590042098</v>
      </c>
      <c r="J685" s="286">
        <f>електрики!P684</f>
        <v>4.7667711664957056E-2</v>
      </c>
      <c r="K685" s="287">
        <f t="shared" si="45"/>
        <v>1.6330290587227123</v>
      </c>
      <c r="L685" s="287">
        <v>0.04</v>
      </c>
      <c r="M685" s="287">
        <f t="shared" si="46"/>
        <v>1.6730290587227123</v>
      </c>
      <c r="N685" s="287">
        <f t="shared" si="47"/>
        <v>2.0076348704672546</v>
      </c>
    </row>
    <row r="686" spans="1:14" ht="18" customHeight="1" x14ac:dyDescent="0.35">
      <c r="A686" s="284">
        <f t="shared" si="44"/>
        <v>305</v>
      </c>
      <c r="B686" s="284">
        <v>3</v>
      </c>
      <c r="C686" s="285" t="s">
        <v>398</v>
      </c>
      <c r="D686" s="286">
        <f>сходові!N685</f>
        <v>1.0467513736263736</v>
      </c>
      <c r="E686" s="286">
        <f>прибудинкова!M685</f>
        <v>0.68780794326241135</v>
      </c>
      <c r="F686" s="286">
        <f>'слюсарі х.в.'!P685+'слюсарі кан'!P685+зварювальник!L685+аварійки!J685</f>
        <v>0.31137204052719325</v>
      </c>
      <c r="G686" s="286">
        <f>'дератизація '!I685</f>
        <v>0</v>
      </c>
      <c r="H686" s="286">
        <f>SUM(димовенти!Q685)</f>
        <v>6.8656692926953047E-2</v>
      </c>
      <c r="I686" s="286">
        <f>'під зими'!L685+майстерні!L685+покрівлі!N685+маляри!L685</f>
        <v>0.30855769568101632</v>
      </c>
      <c r="J686" s="286">
        <f>електрики!P685</f>
        <v>8.4644602712553418E-2</v>
      </c>
      <c r="K686" s="287">
        <f t="shared" si="45"/>
        <v>2.507790348736501</v>
      </c>
      <c r="L686" s="287">
        <v>3.8629618120895583E-2</v>
      </c>
      <c r="M686" s="287">
        <f t="shared" si="46"/>
        <v>2.5464199668573966</v>
      </c>
      <c r="N686" s="287">
        <f t="shared" si="47"/>
        <v>3.0557039602288758</v>
      </c>
    </row>
    <row r="687" spans="1:14" ht="18" customHeight="1" x14ac:dyDescent="0.35">
      <c r="A687" s="284">
        <f t="shared" si="44"/>
        <v>306</v>
      </c>
      <c r="B687" s="284">
        <v>2</v>
      </c>
      <c r="C687" s="285" t="s">
        <v>399</v>
      </c>
      <c r="D687" s="286">
        <f>сходові!N686</f>
        <v>0</v>
      </c>
      <c r="E687" s="286">
        <f>прибудинкова!M686</f>
        <v>0.72802745160015792</v>
      </c>
      <c r="F687" s="286">
        <f>'слюсарі х.в.'!P686+'слюсарі кан'!P686+зварювальник!L686+аварійки!J686</f>
        <v>0.34059475942001571</v>
      </c>
      <c r="G687" s="286">
        <f>'дератизація '!I686</f>
        <v>3.5559067562228367E-3</v>
      </c>
      <c r="H687" s="286">
        <f>SUM(димовенти!Q686)</f>
        <v>9.4676147266884239E-2</v>
      </c>
      <c r="I687" s="286">
        <f>'під зими'!L686+майстерні!L686+покрівлі!N686+маляри!L686</f>
        <v>0.4213418323543997</v>
      </c>
      <c r="J687" s="286">
        <f>електрики!P686</f>
        <v>9.9469387261347589E-2</v>
      </c>
      <c r="K687" s="287">
        <f t="shared" si="45"/>
        <v>1.6876654846590282</v>
      </c>
      <c r="L687" s="287">
        <v>3.8510565900163649E-2</v>
      </c>
      <c r="M687" s="287">
        <f t="shared" si="46"/>
        <v>1.7261760505591919</v>
      </c>
      <c r="N687" s="287">
        <f t="shared" si="47"/>
        <v>2.07141126067103</v>
      </c>
    </row>
    <row r="688" spans="1:14" ht="18" customHeight="1" x14ac:dyDescent="0.35">
      <c r="A688" s="284">
        <f t="shared" si="44"/>
        <v>307</v>
      </c>
      <c r="B688" s="284">
        <v>2</v>
      </c>
      <c r="C688" s="285" t="s">
        <v>400</v>
      </c>
      <c r="D688" s="286">
        <f>сходові!N687</f>
        <v>0</v>
      </c>
      <c r="E688" s="286">
        <f>прибудинкова!M687</f>
        <v>0</v>
      </c>
      <c r="F688" s="286">
        <f>'слюсарі х.в.'!P687+'слюсарі кан'!P687+зварювальник!L687+аварійки!J687</f>
        <v>0.24545003261574544</v>
      </c>
      <c r="G688" s="286">
        <f>'дератизація '!I687</f>
        <v>1.5621745469693814E-3</v>
      </c>
      <c r="H688" s="286">
        <f>SUM(димовенти!Q687)</f>
        <v>9.535325714729416E-2</v>
      </c>
      <c r="I688" s="286">
        <f>'під зими'!L687+майстерні!L687+покрівлі!N687+маляри!L687</f>
        <v>0.28581947507737637</v>
      </c>
      <c r="J688" s="286">
        <f>електрики!P687</f>
        <v>5.243845431336612E-2</v>
      </c>
      <c r="K688" s="287">
        <f t="shared" si="45"/>
        <v>0.68062339370075142</v>
      </c>
      <c r="L688" s="287">
        <v>3.8455340796385747E-2</v>
      </c>
      <c r="M688" s="287">
        <f t="shared" si="46"/>
        <v>0.71907873449713722</v>
      </c>
      <c r="N688" s="287">
        <f t="shared" si="47"/>
        <v>0.86289448139656466</v>
      </c>
    </row>
    <row r="689" spans="1:14" ht="18" customHeight="1" x14ac:dyDescent="0.35">
      <c r="A689" s="284">
        <f t="shared" si="44"/>
        <v>308</v>
      </c>
      <c r="B689" s="284">
        <v>2</v>
      </c>
      <c r="C689" s="285" t="s">
        <v>401</v>
      </c>
      <c r="D689" s="286">
        <f>сходові!N688</f>
        <v>0</v>
      </c>
      <c r="E689" s="286">
        <f>прибудинкова!M688</f>
        <v>0</v>
      </c>
      <c r="F689" s="286">
        <f>'слюсарі х.в.'!P688+'слюсарі кан'!P688+зварювальник!L688+аварійки!J688</f>
        <v>0.2490521763291261</v>
      </c>
      <c r="G689" s="286">
        <f>'дератизація '!I688</f>
        <v>2.2613065326633165E-3</v>
      </c>
      <c r="H689" s="286">
        <f>SUM(димовенти!Q688)</f>
        <v>4.8068910702827213E-2</v>
      </c>
      <c r="I689" s="286">
        <f>'під зими'!L688+майстерні!L688+покрівлі!N688+маляри!L688</f>
        <v>0.5336959814600597</v>
      </c>
      <c r="J689" s="286">
        <f>електрики!P688</f>
        <v>5.4219027815894633E-2</v>
      </c>
      <c r="K689" s="287">
        <f t="shared" si="45"/>
        <v>0.8872974028405709</v>
      </c>
      <c r="L689" s="287">
        <v>0.04</v>
      </c>
      <c r="M689" s="287">
        <f t="shared" si="46"/>
        <v>0.92729740284057094</v>
      </c>
      <c r="N689" s="287">
        <f t="shared" si="47"/>
        <v>1.1127568834086852</v>
      </c>
    </row>
    <row r="690" spans="1:14" ht="18" customHeight="1" x14ac:dyDescent="0.35">
      <c r="A690" s="284">
        <f t="shared" si="44"/>
        <v>309</v>
      </c>
      <c r="B690" s="284">
        <v>3</v>
      </c>
      <c r="C690" s="285" t="s">
        <v>402</v>
      </c>
      <c r="D690" s="286">
        <f>сходові!N689</f>
        <v>1.2226990225090404</v>
      </c>
      <c r="E690" s="286">
        <f>прибудинкова!M689</f>
        <v>0.24334387925508583</v>
      </c>
      <c r="F690" s="286">
        <f>'слюсарі х.в.'!P689+'слюсарі кан'!P689+зварювальник!L689+аварійки!J689</f>
        <v>0.28664552083636086</v>
      </c>
      <c r="G690" s="286">
        <f>'дератизація '!I689</f>
        <v>3.5423906076043317E-3</v>
      </c>
      <c r="H690" s="286">
        <f>SUM(димовенти!Q689)</f>
        <v>4.8245066111811542E-2</v>
      </c>
      <c r="I690" s="286">
        <f>'під зими'!L689+майстерні!L689+покрівлі!N689+маляри!L689</f>
        <v>0.33980640884678781</v>
      </c>
      <c r="J690" s="286">
        <f>електрики!P689</f>
        <v>7.2801771433912699E-2</v>
      </c>
      <c r="K690" s="287">
        <f t="shared" si="45"/>
        <v>2.2170840596006038</v>
      </c>
      <c r="L690" s="287">
        <v>3.8796107941078614E-2</v>
      </c>
      <c r="M690" s="287">
        <f t="shared" si="46"/>
        <v>2.2558801675416826</v>
      </c>
      <c r="N690" s="287">
        <f t="shared" si="47"/>
        <v>2.707056201050019</v>
      </c>
    </row>
    <row r="691" spans="1:14" ht="18" customHeight="1" x14ac:dyDescent="0.35">
      <c r="A691" s="284">
        <f t="shared" si="44"/>
        <v>310</v>
      </c>
      <c r="B691" s="284">
        <v>3</v>
      </c>
      <c r="C691" s="285" t="s">
        <v>403</v>
      </c>
      <c r="D691" s="286">
        <f>сходові!N690</f>
        <v>1.4648907990462265</v>
      </c>
      <c r="E691" s="286">
        <f>прибудинкова!M690</f>
        <v>0.21721409129692834</v>
      </c>
      <c r="F691" s="286">
        <f>'слюсарі х.в.'!P690+'слюсарі кан'!P690+зварювальник!L690+аварійки!J690</f>
        <v>0.31319190222022419</v>
      </c>
      <c r="G691" s="286">
        <f>'дератизація '!I690</f>
        <v>3.0716723549488053E-3</v>
      </c>
      <c r="H691" s="286">
        <f>SUM(димовенти!Q690)</f>
        <v>0.13942488991709573</v>
      </c>
      <c r="I691" s="286">
        <f>'під зими'!L690+майстерні!L690+покрівлі!N690+маляри!L690</f>
        <v>0.3288873657023304</v>
      </c>
      <c r="J691" s="286">
        <f>електрики!P690</f>
        <v>8.5540159942617974E-2</v>
      </c>
      <c r="K691" s="287">
        <f t="shared" si="45"/>
        <v>2.5522208804803719</v>
      </c>
      <c r="L691" s="287">
        <v>3.8492168104279474E-2</v>
      </c>
      <c r="M691" s="287">
        <f t="shared" si="46"/>
        <v>2.5907130485846515</v>
      </c>
      <c r="N691" s="287">
        <f t="shared" si="47"/>
        <v>3.1088556583015818</v>
      </c>
    </row>
    <row r="692" spans="1:14" ht="18" customHeight="1" x14ac:dyDescent="0.35">
      <c r="A692" s="284">
        <f t="shared" si="44"/>
        <v>311</v>
      </c>
      <c r="B692" s="284">
        <v>3</v>
      </c>
      <c r="C692" s="285" t="s">
        <v>2884</v>
      </c>
      <c r="D692" s="286">
        <f>сходові!N691</f>
        <v>1.1909810044594638</v>
      </c>
      <c r="E692" s="286">
        <f>прибудинкова!M691</f>
        <v>0.1807000291639663</v>
      </c>
      <c r="F692" s="286">
        <f>'слюсарі х.в.'!P691+'слюсарі кан'!P691+зварювальник!L691+аварійки!J691</f>
        <v>0.28082782702607179</v>
      </c>
      <c r="G692" s="286">
        <f>'дератизація '!I691</f>
        <v>2.9163966299416717E-3</v>
      </c>
      <c r="H692" s="286">
        <f>SUM(димовенти!Q691)</f>
        <v>6.8193678242701714E-2</v>
      </c>
      <c r="I692" s="286">
        <f>'під зими'!L691+майстерні!L691+покрівлі!N691+маляри!L691</f>
        <v>0.3255092023240988</v>
      </c>
      <c r="J692" s="286">
        <f>електрики!P691</f>
        <v>6.9926030689326193E-2</v>
      </c>
      <c r="K692" s="287">
        <f t="shared" si="45"/>
        <v>2.1190541685355702</v>
      </c>
      <c r="L692" s="287">
        <v>3.8450216827953694E-2</v>
      </c>
      <c r="M692" s="287">
        <f t="shared" si="46"/>
        <v>2.1575043853635241</v>
      </c>
      <c r="N692" s="287">
        <f t="shared" si="47"/>
        <v>2.589005262436229</v>
      </c>
    </row>
    <row r="693" spans="1:14" ht="18" customHeight="1" x14ac:dyDescent="0.35">
      <c r="A693" s="284">
        <f t="shared" si="44"/>
        <v>312</v>
      </c>
      <c r="B693" s="284">
        <v>1</v>
      </c>
      <c r="C693" s="285" t="s">
        <v>404</v>
      </c>
      <c r="D693" s="286">
        <f>сходові!N692</f>
        <v>0</v>
      </c>
      <c r="E693" s="286">
        <f>прибудинкова!M692</f>
        <v>0.33359530221130224</v>
      </c>
      <c r="F693" s="286">
        <f>'слюсарі х.в.'!P692+'слюсарі кан'!P692+зварювальник!L692+аварійки!J692</f>
        <v>0.28238031820208875</v>
      </c>
      <c r="G693" s="286">
        <f>'дератизація '!I692</f>
        <v>0</v>
      </c>
      <c r="H693" s="286">
        <f>SUM(димовенти!Q692)</f>
        <v>5.7355553170528657E-2</v>
      </c>
      <c r="I693" s="286">
        <f>'під зими'!L692+майстерні!L692+покрівлі!N692+маляри!L692</f>
        <v>0.38313697674788638</v>
      </c>
      <c r="J693" s="286">
        <f>електрики!P692</f>
        <v>7.0693441673140248E-2</v>
      </c>
      <c r="K693" s="287">
        <f t="shared" si="45"/>
        <v>1.1271615920049463</v>
      </c>
      <c r="L693" s="287">
        <v>0.04</v>
      </c>
      <c r="M693" s="287">
        <f t="shared" si="46"/>
        <v>1.1671615920049463</v>
      </c>
      <c r="N693" s="287">
        <f t="shared" si="47"/>
        <v>1.4005939104059355</v>
      </c>
    </row>
    <row r="694" spans="1:14" ht="18" customHeight="1" x14ac:dyDescent="0.35">
      <c r="A694" s="284">
        <f t="shared" si="44"/>
        <v>313</v>
      </c>
      <c r="B694" s="284">
        <v>3</v>
      </c>
      <c r="C694" s="285" t="s">
        <v>405</v>
      </c>
      <c r="D694" s="286">
        <f>сходові!N693</f>
        <v>1.254634925268566</v>
      </c>
      <c r="E694" s="286">
        <f>прибудинкова!M693</f>
        <v>0.97954805931807565</v>
      </c>
      <c r="F694" s="286">
        <f>'слюсарі х.в.'!P693+'слюсарі кан'!P693+зварювальник!L693+аварійки!J693</f>
        <v>0.25830798183644543</v>
      </c>
      <c r="G694" s="286">
        <f>'дератизація '!I693</f>
        <v>1.7515179822512844E-3</v>
      </c>
      <c r="H694" s="286">
        <f>SUM(димовенти!Q693)</f>
        <v>2.6807229976261414E-2</v>
      </c>
      <c r="I694" s="286">
        <f>'під зими'!L693+майстерні!L693+покрівлі!N693+маляри!L693</f>
        <v>0.27315600789022842</v>
      </c>
      <c r="J694" s="286">
        <f>електрики!P693</f>
        <v>5.879425949520569E-2</v>
      </c>
      <c r="K694" s="287">
        <f t="shared" si="45"/>
        <v>2.8529999817670335</v>
      </c>
      <c r="L694" s="287">
        <v>3.8495285094320458E-2</v>
      </c>
      <c r="M694" s="287">
        <f t="shared" si="46"/>
        <v>2.8914952668613538</v>
      </c>
      <c r="N694" s="287">
        <f t="shared" si="47"/>
        <v>3.4697943202336243</v>
      </c>
    </row>
    <row r="695" spans="1:14" ht="18" customHeight="1" x14ac:dyDescent="0.35">
      <c r="A695" s="284">
        <f t="shared" si="44"/>
        <v>314</v>
      </c>
      <c r="B695" s="284">
        <v>3</v>
      </c>
      <c r="C695" s="285" t="s">
        <v>406</v>
      </c>
      <c r="D695" s="286">
        <f>сходові!N694</f>
        <v>0</v>
      </c>
      <c r="E695" s="286">
        <f>прибудинкова!M694</f>
        <v>1.344919465456379</v>
      </c>
      <c r="F695" s="286">
        <f>'слюсарі х.в.'!P694+'слюсарі кан'!P694+зварювальник!L694+аварійки!J694</f>
        <v>0.24943936993921645</v>
      </c>
      <c r="G695" s="286">
        <f>'дератизація '!I694</f>
        <v>3.0257186081694399E-3</v>
      </c>
      <c r="H695" s="286">
        <f>SUM(димовенти!Q694)</f>
        <v>4.4144686347210978E-2</v>
      </c>
      <c r="I695" s="286">
        <f>'під зими'!L694+майстерні!L694+покрівлі!N694+маляри!L694</f>
        <v>0.35501910134415693</v>
      </c>
      <c r="J695" s="286">
        <f>електрики!P694</f>
        <v>5.4410421257503942E-2</v>
      </c>
      <c r="K695" s="287">
        <f t="shared" si="45"/>
        <v>2.0509587629526367</v>
      </c>
      <c r="L695" s="287">
        <v>0.04</v>
      </c>
      <c r="M695" s="287">
        <f t="shared" si="46"/>
        <v>2.0909587629526367</v>
      </c>
      <c r="N695" s="287">
        <f t="shared" si="47"/>
        <v>2.5091505155431642</v>
      </c>
    </row>
    <row r="696" spans="1:14" ht="18" customHeight="1" x14ac:dyDescent="0.35">
      <c r="A696" s="284">
        <f t="shared" si="44"/>
        <v>315</v>
      </c>
      <c r="B696" s="284">
        <v>2</v>
      </c>
      <c r="C696" s="285" t="s">
        <v>407</v>
      </c>
      <c r="D696" s="286">
        <f>сходові!N695</f>
        <v>0</v>
      </c>
      <c r="E696" s="286">
        <f>прибудинкова!M695</f>
        <v>1.4322748276993766</v>
      </c>
      <c r="F696" s="286">
        <f>'слюсарі х.в.'!P695+'слюсарі кан'!P695+зварювальник!L695+аварійки!J695</f>
        <v>0.25875968234451419</v>
      </c>
      <c r="G696" s="286">
        <f>'дератизація '!I695</f>
        <v>1.7230062356416147E-3</v>
      </c>
      <c r="H696" s="286">
        <f>SUM(димовенти!Q695)</f>
        <v>4.788256920824821E-2</v>
      </c>
      <c r="I696" s="286">
        <f>'під зими'!L695+майстерні!L695+покрівлі!N695+маляри!L695</f>
        <v>0.37061516405315098</v>
      </c>
      <c r="J696" s="286">
        <f>електрики!P695</f>
        <v>5.9017539302937481E-2</v>
      </c>
      <c r="K696" s="287">
        <f t="shared" si="45"/>
        <v>2.1702727888438691</v>
      </c>
      <c r="L696" s="287">
        <v>3.8714058239596394E-2</v>
      </c>
      <c r="M696" s="287">
        <f t="shared" si="46"/>
        <v>2.2089868470834655</v>
      </c>
      <c r="N696" s="287">
        <f t="shared" si="47"/>
        <v>2.6507842165001585</v>
      </c>
    </row>
    <row r="697" spans="1:14" ht="18" customHeight="1" x14ac:dyDescent="0.35">
      <c r="A697" s="284">
        <f t="shared" si="44"/>
        <v>316</v>
      </c>
      <c r="B697" s="284">
        <v>1</v>
      </c>
      <c r="C697" s="285" t="s">
        <v>408</v>
      </c>
      <c r="D697" s="286">
        <f>сходові!N696</f>
        <v>0</v>
      </c>
      <c r="E697" s="286">
        <f>прибудинкова!M696</f>
        <v>1.4105712183436003</v>
      </c>
      <c r="F697" s="286">
        <f>'слюсарі х.в.'!P696+'слюсарі кан'!P696+зварювальник!L696+аварійки!J696</f>
        <v>0.21406663835854964</v>
      </c>
      <c r="G697" s="286">
        <f>'дератизація '!I696</f>
        <v>0</v>
      </c>
      <c r="H697" s="286">
        <f>SUM(димовенти!Q696)</f>
        <v>9.9861867472643591E-3</v>
      </c>
      <c r="I697" s="286">
        <f>'під зими'!L696+майстерні!L696+покрівлі!N696+маляри!L696</f>
        <v>0.3765912170480864</v>
      </c>
      <c r="J697" s="286">
        <f>електрики!P696</f>
        <v>3.6925347485842003E-2</v>
      </c>
      <c r="K697" s="287">
        <f t="shared" si="45"/>
        <v>2.0481406079833429</v>
      </c>
      <c r="L697" s="287">
        <v>3.8746483927226981E-2</v>
      </c>
      <c r="M697" s="287">
        <f t="shared" si="46"/>
        <v>2.0868870919105698</v>
      </c>
      <c r="N697" s="287">
        <f t="shared" si="47"/>
        <v>2.5042645102926837</v>
      </c>
    </row>
    <row r="698" spans="1:14" ht="18" customHeight="1" x14ac:dyDescent="0.35">
      <c r="A698" s="284">
        <f t="shared" si="44"/>
        <v>317</v>
      </c>
      <c r="B698" s="284">
        <f>1+B697</f>
        <v>2</v>
      </c>
      <c r="C698" s="285" t="s">
        <v>409</v>
      </c>
      <c r="D698" s="286">
        <f>сходові!N697</f>
        <v>0</v>
      </c>
      <c r="E698" s="286">
        <f>прибудинкова!M697</f>
        <v>1.2196263936816527</v>
      </c>
      <c r="F698" s="286">
        <f>'слюсарі х.в.'!P697+'слюсарі кан'!P697+зварювальник!L697+аварійки!J697</f>
        <v>0.31617902047833024</v>
      </c>
      <c r="G698" s="286">
        <f>'дератизація '!I697</f>
        <v>0</v>
      </c>
      <c r="H698" s="286">
        <f>SUM(димовенти!Q697)</f>
        <v>7.091041962456004E-3</v>
      </c>
      <c r="I698" s="286">
        <f>'під зими'!L697+майстерні!L697+покрівлі!N697+маляри!L697</f>
        <v>0.27036483369969866</v>
      </c>
      <c r="J698" s="286">
        <f>електрики!P697</f>
        <v>8.7400457961628431E-2</v>
      </c>
      <c r="K698" s="287">
        <f t="shared" si="45"/>
        <v>1.900661747783766</v>
      </c>
      <c r="L698" s="287">
        <v>3.855333197339092E-2</v>
      </c>
      <c r="M698" s="287">
        <f t="shared" si="46"/>
        <v>1.9392150797571568</v>
      </c>
      <c r="N698" s="287">
        <f t="shared" si="47"/>
        <v>2.3270580957085882</v>
      </c>
    </row>
    <row r="699" spans="1:14" ht="18" customHeight="1" x14ac:dyDescent="0.35">
      <c r="A699" s="284">
        <f t="shared" si="44"/>
        <v>318</v>
      </c>
      <c r="B699" s="284">
        <v>5</v>
      </c>
      <c r="C699" s="285" t="s">
        <v>410</v>
      </c>
      <c r="D699" s="286">
        <f>сходові!N698</f>
        <v>1.5688055000154595</v>
      </c>
      <c r="E699" s="286">
        <f>прибудинкова!M698</f>
        <v>0.61344788145704665</v>
      </c>
      <c r="F699" s="286">
        <f>'слюсарі х.в.'!P698+'слюсарі кан'!P698+'слюсарі ц.о.'!P280+зварювальник!L698+аварійки!J698</f>
        <v>0.55785427656425934</v>
      </c>
      <c r="G699" s="286">
        <f>'дератизація '!I698</f>
        <v>2.1055586749017408E-3</v>
      </c>
      <c r="H699" s="286">
        <f>SUM(димовенти!Q698)</f>
        <v>5.529549531433705E-2</v>
      </c>
      <c r="I699" s="286">
        <f>'під зими'!L698+майстерні!L698+покрівлі!N698+маляри!L698</f>
        <v>0.25634909937325545</v>
      </c>
      <c r="J699" s="286">
        <f>електрики!P698</f>
        <v>6.9376983235891213E-2</v>
      </c>
      <c r="K699" s="287">
        <f t="shared" si="45"/>
        <v>3.1232347946351511</v>
      </c>
      <c r="L699" s="287">
        <v>0.04</v>
      </c>
      <c r="M699" s="287">
        <f t="shared" si="46"/>
        <v>3.1632347946351511</v>
      </c>
      <c r="N699" s="287">
        <f t="shared" si="47"/>
        <v>3.7958817535621812</v>
      </c>
    </row>
    <row r="700" spans="1:14" ht="18" customHeight="1" x14ac:dyDescent="0.35">
      <c r="A700" s="284">
        <f t="shared" si="44"/>
        <v>319</v>
      </c>
      <c r="B700" s="284">
        <v>3</v>
      </c>
      <c r="C700" s="285" t="s">
        <v>411</v>
      </c>
      <c r="D700" s="286">
        <f>сходові!N699</f>
        <v>1.3652046680054293</v>
      </c>
      <c r="E700" s="286">
        <f>прибудинкова!M699</f>
        <v>0.33134832096837163</v>
      </c>
      <c r="F700" s="286">
        <f>'слюсарі х.в.'!P699+'слюсарі кан'!P699+зварювальник!L699+аварійки!J699</f>
        <v>0.33823752785236005</v>
      </c>
      <c r="G700" s="286">
        <f>'дератизація '!I699</f>
        <v>3.2213978914486523E-3</v>
      </c>
      <c r="H700" s="286">
        <f>SUM(димовенти!Q699)</f>
        <v>7.9756916723367904E-2</v>
      </c>
      <c r="I700" s="286">
        <f>'під зими'!L699+майстерні!L699+покрівлі!N699+маляри!L699</f>
        <v>0.36825589470814768</v>
      </c>
      <c r="J700" s="286">
        <f>електрики!P699</f>
        <v>9.8304185536302505E-2</v>
      </c>
      <c r="K700" s="287">
        <f t="shared" si="45"/>
        <v>2.5843289116854278</v>
      </c>
      <c r="L700" s="287">
        <v>0.04</v>
      </c>
      <c r="M700" s="287">
        <f t="shared" si="46"/>
        <v>2.6243289116854278</v>
      </c>
      <c r="N700" s="287">
        <f t="shared" si="47"/>
        <v>3.1491946940225133</v>
      </c>
    </row>
    <row r="701" spans="1:14" ht="18" customHeight="1" x14ac:dyDescent="0.35">
      <c r="A701" s="284">
        <f t="shared" ref="A701:A707" si="48">A700+1</f>
        <v>320</v>
      </c>
      <c r="B701" s="284">
        <v>2</v>
      </c>
      <c r="C701" s="285" t="s">
        <v>412</v>
      </c>
      <c r="D701" s="286">
        <f>сходові!N700</f>
        <v>0</v>
      </c>
      <c r="E701" s="286">
        <f>прибудинкова!M700</f>
        <v>1.2277216991747937</v>
      </c>
      <c r="F701" s="286">
        <f>'слюсарі х.в.'!P700+'слюсарі кан'!P700+зварювальник!L700+аварійки!J700</f>
        <v>0.27582235496370527</v>
      </c>
      <c r="G701" s="286">
        <f>'дератизація '!I700</f>
        <v>0</v>
      </c>
      <c r="H701" s="286">
        <f>SUM(димовенти!Q700)</f>
        <v>5.4725502017078875E-2</v>
      </c>
      <c r="I701" s="286">
        <f>'під зими'!L700+майстерні!L700+покрівлі!N700+маляри!L700</f>
        <v>0.36261026314925116</v>
      </c>
      <c r="J701" s="286">
        <f>електрики!P700</f>
        <v>6.7451778790716607E-2</v>
      </c>
      <c r="K701" s="287">
        <f t="shared" si="45"/>
        <v>1.9883315980955456</v>
      </c>
      <c r="L701" s="287">
        <v>3.8640954761242186E-2</v>
      </c>
      <c r="M701" s="287">
        <f t="shared" si="46"/>
        <v>2.0269725528567877</v>
      </c>
      <c r="N701" s="287">
        <f t="shared" si="47"/>
        <v>2.4323670634281451</v>
      </c>
    </row>
    <row r="702" spans="1:14" ht="18" customHeight="1" x14ac:dyDescent="0.35">
      <c r="A702" s="284">
        <f t="shared" si="48"/>
        <v>321</v>
      </c>
      <c r="B702" s="284">
        <v>2</v>
      </c>
      <c r="C702" s="285" t="s">
        <v>2885</v>
      </c>
      <c r="D702" s="286">
        <f>сходові!N701</f>
        <v>0</v>
      </c>
      <c r="E702" s="286">
        <f>прибудинкова!M701</f>
        <v>0.38759728228859902</v>
      </c>
      <c r="F702" s="286">
        <f>'слюсарі х.в.'!P701+'слюсарі кан'!P701+зварювальник!L701+аварійки!J701</f>
        <v>0.29241299717799774</v>
      </c>
      <c r="G702" s="286">
        <f>'дератизація '!I701</f>
        <v>0</v>
      </c>
      <c r="H702" s="286">
        <f>SUM(димовенти!Q701)</f>
        <v>4.9103302777461437E-2</v>
      </c>
      <c r="I702" s="286">
        <f>'під зими'!L701+майстерні!L701+покрівлі!N701+маляри!L701</f>
        <v>0.34046719801101183</v>
      </c>
      <c r="J702" s="286">
        <f>електрики!P701</f>
        <v>7.5179676789840333E-2</v>
      </c>
      <c r="K702" s="287">
        <f t="shared" ref="K702:K707" si="49">SUM(D702,E702,F702,G702,H702,I702,J702)</f>
        <v>1.1447604570449104</v>
      </c>
      <c r="L702" s="287">
        <v>3.8873079757378949E-2</v>
      </c>
      <c r="M702" s="287">
        <f t="shared" ref="M702:M707" si="50">SUM(L702+K702)</f>
        <v>1.1836335368022892</v>
      </c>
      <c r="N702" s="287">
        <f t="shared" ref="N702:N707" si="51">M702*1.2</f>
        <v>1.420360244162747</v>
      </c>
    </row>
    <row r="703" spans="1:14" ht="18" customHeight="1" x14ac:dyDescent="0.35">
      <c r="A703" s="284">
        <f t="shared" si="48"/>
        <v>322</v>
      </c>
      <c r="B703" s="284">
        <v>2</v>
      </c>
      <c r="C703" s="285" t="s">
        <v>413</v>
      </c>
      <c r="D703" s="286">
        <f>сходові!N702</f>
        <v>0</v>
      </c>
      <c r="E703" s="286">
        <f>прибудинкова!M702</f>
        <v>0.63761288625904011</v>
      </c>
      <c r="F703" s="286">
        <f>'слюсарі х.в.'!P702+'слюсарі кан'!P702+зварювальник!L702+аварійки!J702</f>
        <v>0.33071002496144319</v>
      </c>
      <c r="G703" s="286">
        <f>'дератизація '!I702</f>
        <v>0</v>
      </c>
      <c r="H703" s="286">
        <f>SUM(димовенти!Q702)</f>
        <v>7.6738034649589629E-2</v>
      </c>
      <c r="I703" s="286">
        <f>'під зими'!L702+майстерні!L702+покрівлі!N702+маляри!L702</f>
        <v>0.3358093807915809</v>
      </c>
      <c r="J703" s="286">
        <f>електрики!P702</f>
        <v>9.4583270088652471E-2</v>
      </c>
      <c r="K703" s="287">
        <f t="shared" si="49"/>
        <v>1.4754535967503064</v>
      </c>
      <c r="L703" s="287">
        <v>3.8580872433000638E-2</v>
      </c>
      <c r="M703" s="287">
        <f t="shared" si="50"/>
        <v>1.514034469183307</v>
      </c>
      <c r="N703" s="287">
        <f t="shared" si="51"/>
        <v>1.8168413630199682</v>
      </c>
    </row>
    <row r="704" spans="1:14" ht="18" customHeight="1" x14ac:dyDescent="0.35">
      <c r="A704" s="284">
        <f t="shared" si="48"/>
        <v>323</v>
      </c>
      <c r="B704" s="284">
        <v>4</v>
      </c>
      <c r="C704" s="285" t="s">
        <v>2886</v>
      </c>
      <c r="D704" s="286">
        <f>сходові!N703</f>
        <v>1.5177599935586941</v>
      </c>
      <c r="E704" s="286">
        <f>прибудинкова!M703</f>
        <v>0.71126101891074123</v>
      </c>
      <c r="F704" s="286">
        <f>'слюсарі х.в.'!P703+'слюсарі кан'!P703+'слюсарі ц.о.'!P285+'слюсарі г.в.'!P278+зварювальник!L703+аварійки!J703</f>
        <v>0.69969285678182913</v>
      </c>
      <c r="G704" s="286">
        <f>'дератизація '!I703</f>
        <v>1.1246329091394499E-2</v>
      </c>
      <c r="H704" s="286">
        <f>SUM(димовенти!Q703)</f>
        <v>5.8518095118710096E-2</v>
      </c>
      <c r="I704" s="286">
        <f>'під зими'!L703+майстерні!L703+покрівлі!N703+маляри!L703</f>
        <v>0.29806149195554427</v>
      </c>
      <c r="J704" s="286">
        <f>електрики!P703</f>
        <v>5.1209808242356644E-2</v>
      </c>
      <c r="K704" s="287">
        <f t="shared" si="49"/>
        <v>3.3477495936592701</v>
      </c>
      <c r="L704" s="287">
        <v>3.8922262981122079E-2</v>
      </c>
      <c r="M704" s="287">
        <f t="shared" si="50"/>
        <v>3.3866718566403922</v>
      </c>
      <c r="N704" s="287">
        <f t="shared" si="51"/>
        <v>4.0640062279684708</v>
      </c>
    </row>
    <row r="705" spans="1:14" ht="18" customHeight="1" x14ac:dyDescent="0.35">
      <c r="A705" s="284">
        <f t="shared" si="48"/>
        <v>324</v>
      </c>
      <c r="B705" s="284">
        <v>4</v>
      </c>
      <c r="C705" s="285" t="s">
        <v>2887</v>
      </c>
      <c r="D705" s="286">
        <f>сходові!N704</f>
        <v>1.2014372372305215</v>
      </c>
      <c r="E705" s="286">
        <f>прибудинкова!M704</f>
        <v>0.57472353674859122</v>
      </c>
      <c r="F705" s="286">
        <f>'слюсарі х.в.'!P704+'слюсарі кан'!P704+'слюсарі ц.о.'!P286+'слюсарі г.в.'!P279+зварювальник!L704+аварійки!J704</f>
        <v>0.78117997793579252</v>
      </c>
      <c r="G705" s="286">
        <f>'дератизація '!I704</f>
        <v>5.8380948653725742E-3</v>
      </c>
      <c r="H705" s="286">
        <f>SUM(димовенти!Q704)</f>
        <v>8.8388502972451224E-2</v>
      </c>
      <c r="I705" s="286">
        <f>'під зими'!L704+майстерні!L704+покрівлі!N704+маляри!L704</f>
        <v>0.30136479965114016</v>
      </c>
      <c r="J705" s="286">
        <f>електрики!P704</f>
        <v>9.1489658317495962E-2</v>
      </c>
      <c r="K705" s="287">
        <f t="shared" si="49"/>
        <v>3.0444218077213652</v>
      </c>
      <c r="L705" s="287">
        <v>3.8395518821391625E-2</v>
      </c>
      <c r="M705" s="287">
        <f t="shared" si="50"/>
        <v>3.0828173265427568</v>
      </c>
      <c r="N705" s="287">
        <f t="shared" si="51"/>
        <v>3.6993807918513077</v>
      </c>
    </row>
    <row r="706" spans="1:14" ht="18" customHeight="1" x14ac:dyDescent="0.35">
      <c r="A706" s="284">
        <f t="shared" si="48"/>
        <v>325</v>
      </c>
      <c r="B706" s="284">
        <v>5</v>
      </c>
      <c r="C706" s="285" t="s">
        <v>2888</v>
      </c>
      <c r="D706" s="286">
        <f>сходові!N705</f>
        <v>1.2354766695796153</v>
      </c>
      <c r="E706" s="286">
        <f>прибудинкова!M705</f>
        <v>0.96042256475370247</v>
      </c>
      <c r="F706" s="286">
        <f>'слюсарі х.в.'!P705+'слюсарі кан'!P705+'слюсарі ц.о.'!P287+'слюсарі г.в.'!P280+зварювальник!L705+аварійки!J705</f>
        <v>0.71322014113359611</v>
      </c>
      <c r="G706" s="286">
        <f>'дератизація '!I705</f>
        <v>6.1906390856406946E-3</v>
      </c>
      <c r="H706" s="286">
        <f>SUM(димовенти!Q705)</f>
        <v>6.3135856401999715E-2</v>
      </c>
      <c r="I706" s="286">
        <f>'під зими'!L705+майстерні!L705+покрівлі!N705+маляри!L705</f>
        <v>0.28640388742169459</v>
      </c>
      <c r="J706" s="286">
        <f>електрики!P705</f>
        <v>5.7896472072134733E-2</v>
      </c>
      <c r="K706" s="287">
        <f t="shared" si="49"/>
        <v>3.3227462304483839</v>
      </c>
      <c r="L706" s="287">
        <v>3.8695092308384998E-2</v>
      </c>
      <c r="M706" s="287">
        <f t="shared" si="50"/>
        <v>3.361441322756769</v>
      </c>
      <c r="N706" s="287">
        <f t="shared" si="51"/>
        <v>4.0337295873081223</v>
      </c>
    </row>
    <row r="707" spans="1:14" ht="18" customHeight="1" x14ac:dyDescent="0.35">
      <c r="A707" s="284">
        <f t="shared" si="48"/>
        <v>326</v>
      </c>
      <c r="B707" s="284">
        <v>5</v>
      </c>
      <c r="C707" s="285" t="s">
        <v>2889</v>
      </c>
      <c r="D707" s="286">
        <f>сходові!N706</f>
        <v>0.98831769640442613</v>
      </c>
      <c r="E707" s="286">
        <f>прибудинкова!M706</f>
        <v>0.75939786233062345</v>
      </c>
      <c r="F707" s="286">
        <f>'слюсарі х.в.'!P706+'слюсарі кан'!P706+'слюсарі ц.о.'!P288+'слюсарі г.в.'!P281+зварювальник!L706+аварійки!J706</f>
        <v>0.78167339485249399</v>
      </c>
      <c r="G707" s="286">
        <f>'дератизація '!I706</f>
        <v>0</v>
      </c>
      <c r="H707" s="286">
        <f>SUM(димовенти!Q706)</f>
        <v>8.8716674516651647E-2</v>
      </c>
      <c r="I707" s="286">
        <f>'під зими'!L706+майстерні!L706+покрівлі!N706+маляри!L706</f>
        <v>0.28061647214625385</v>
      </c>
      <c r="J707" s="286">
        <f>електрики!P706</f>
        <v>9.1697711639413607E-2</v>
      </c>
      <c r="K707" s="287">
        <f t="shared" si="49"/>
        <v>2.9904198118898626</v>
      </c>
      <c r="L707" s="287">
        <v>3.8919296983900391E-2</v>
      </c>
      <c r="M707" s="287">
        <f t="shared" si="50"/>
        <v>3.0293391088737631</v>
      </c>
      <c r="N707" s="287">
        <f t="shared" si="51"/>
        <v>3.6352069306485157</v>
      </c>
    </row>
    <row r="708" spans="1:14" ht="18" customHeight="1" x14ac:dyDescent="0.4">
      <c r="A708" s="284"/>
      <c r="B708" s="284"/>
      <c r="C708" s="504" t="s">
        <v>2285</v>
      </c>
      <c r="D708" s="505"/>
      <c r="E708" s="505"/>
      <c r="F708" s="505"/>
      <c r="G708" s="505"/>
      <c r="H708" s="505"/>
      <c r="I708" s="505"/>
      <c r="J708" s="505"/>
      <c r="K708" s="505"/>
      <c r="L708" s="505"/>
      <c r="M708" s="505"/>
      <c r="N708" s="505"/>
    </row>
    <row r="709" spans="1:14" ht="18" customHeight="1" x14ac:dyDescent="0.35">
      <c r="A709" s="284">
        <v>1</v>
      </c>
      <c r="B709" s="284">
        <v>3</v>
      </c>
      <c r="C709" s="285" t="s">
        <v>414</v>
      </c>
      <c r="D709" s="286">
        <f>SUM(сходові!N709)</f>
        <v>0.60336862241946398</v>
      </c>
      <c r="E709" s="286">
        <f>SUM(прибудинкова!M709)</f>
        <v>0.2463356126345019</v>
      </c>
      <c r="F709" s="286">
        <f>'слюсарі х.в.'!P709+'слюсарі кан'!P709+'слюсарі ц.о.'!P291+'слюсарі г.в.'!P284+зварювальник!L709+аварійки!J709</f>
        <v>0.36116341879040925</v>
      </c>
      <c r="G709" s="286">
        <f>'дератизація '!I709</f>
        <v>1.978479694550503E-3</v>
      </c>
      <c r="H709" s="286">
        <f>SUM(димовенти!Q709)</f>
        <v>7.1442415002046442E-2</v>
      </c>
      <c r="I709" s="286">
        <f>'під зими'!L709+майстерні!L709+покрівлі!N709+маляри!L709</f>
        <v>0.25806406581593583</v>
      </c>
      <c r="J709" s="286">
        <f>електрики!P709</f>
        <v>0.11152887272715648</v>
      </c>
      <c r="K709" s="287">
        <f t="shared" ref="K709:K740" si="52">SUM(D709,E709,F709,G709,H709,I709,J709)</f>
        <v>1.6538814870840644</v>
      </c>
      <c r="L709" s="287">
        <v>2.0123373386731758E-2</v>
      </c>
      <c r="M709" s="287">
        <f t="shared" ref="M709:M740" si="53">SUM(L709+K709)</f>
        <v>1.674004860470796</v>
      </c>
      <c r="N709" s="287">
        <f t="shared" ref="N709:N740" si="54">M709*1.2</f>
        <v>2.0088058325649549</v>
      </c>
    </row>
    <row r="710" spans="1:14" ht="18" customHeight="1" x14ac:dyDescent="0.35">
      <c r="A710" s="284">
        <f t="shared" ref="A710:A773" si="55">A709+1</f>
        <v>2</v>
      </c>
      <c r="B710" s="284">
        <v>2</v>
      </c>
      <c r="C710" s="285" t="s">
        <v>415</v>
      </c>
      <c r="D710" s="286">
        <f>SUM(сходові!N710)</f>
        <v>0</v>
      </c>
      <c r="E710" s="286">
        <f>SUM(прибудинкова!M710)</f>
        <v>0.41075473311897104</v>
      </c>
      <c r="F710" s="286">
        <f>'слюсарі х.в.'!P710+'слюсарі кан'!P710+'слюсарі ц.о.'!P292+'слюсарі г.в.'!P285+зварювальник!L710+аварійки!J710</f>
        <v>0.41284882029892211</v>
      </c>
      <c r="G710" s="286">
        <f>'дератизація '!I710</f>
        <v>1.8810289389067523E-3</v>
      </c>
      <c r="H710" s="286">
        <f>SUM(димовенти!Q710)</f>
        <v>0.12992960112961077</v>
      </c>
      <c r="I710" s="286">
        <f>'під зими'!L710+майстерні!L710+покрівлі!N710+маляри!L710</f>
        <v>0.33705667898969155</v>
      </c>
      <c r="J710" s="286">
        <f>електрики!P710</f>
        <v>0.13775549081540744</v>
      </c>
      <c r="K710" s="287">
        <f t="shared" si="52"/>
        <v>1.4302263532915098</v>
      </c>
      <c r="L710" s="287">
        <v>1.7781677608261326E-2</v>
      </c>
      <c r="M710" s="287">
        <f t="shared" si="53"/>
        <v>1.4480080308997711</v>
      </c>
      <c r="N710" s="287">
        <f t="shared" si="54"/>
        <v>1.7376096370797254</v>
      </c>
    </row>
    <row r="711" spans="1:14" ht="18" customHeight="1" x14ac:dyDescent="0.35">
      <c r="A711" s="284">
        <f t="shared" si="55"/>
        <v>3</v>
      </c>
      <c r="B711" s="284">
        <v>2</v>
      </c>
      <c r="C711" s="285" t="s">
        <v>416</v>
      </c>
      <c r="D711" s="286">
        <f>SUM(сходові!N711)</f>
        <v>0</v>
      </c>
      <c r="E711" s="286">
        <f>SUM(прибудинкова!M711)</f>
        <v>0.41327959236493039</v>
      </c>
      <c r="F711" s="286">
        <f>'слюсарі х.в.'!P711+'слюсарі кан'!P711+'слюсарі ц.о.'!P293+'слюсарі г.в.'!P286+зварювальник!L711+аварійки!J711</f>
        <v>0.41451756199124346</v>
      </c>
      <c r="G711" s="286">
        <f>'дератизація '!I711</f>
        <v>2.0624393400194107E-3</v>
      </c>
      <c r="H711" s="286">
        <f>SUM(димовенти!Q711)</f>
        <v>0.13413838544209097</v>
      </c>
      <c r="I711" s="286">
        <f>'під зими'!L711+майстерні!L711+покрівлі!N711+маляри!L711</f>
        <v>0.37213424281163393</v>
      </c>
      <c r="J711" s="286">
        <f>електрики!P711</f>
        <v>0.13860225701582565</v>
      </c>
      <c r="K711" s="287">
        <f t="shared" si="52"/>
        <v>1.4747344789657437</v>
      </c>
      <c r="L711" s="287">
        <v>1.8490374118332098E-2</v>
      </c>
      <c r="M711" s="287">
        <f t="shared" si="53"/>
        <v>1.4932248530840759</v>
      </c>
      <c r="N711" s="287">
        <f t="shared" si="54"/>
        <v>1.791869823700891</v>
      </c>
    </row>
    <row r="712" spans="1:14" ht="18" customHeight="1" x14ac:dyDescent="0.35">
      <c r="A712" s="284">
        <f t="shared" si="55"/>
        <v>4</v>
      </c>
      <c r="B712" s="284">
        <v>2</v>
      </c>
      <c r="C712" s="285" t="s">
        <v>417</v>
      </c>
      <c r="D712" s="286">
        <f>SUM(сходові!N712)</f>
        <v>0</v>
      </c>
      <c r="E712" s="286">
        <f>SUM(прибудинкова!M712)</f>
        <v>0.42066073391529257</v>
      </c>
      <c r="F712" s="286">
        <f>'слюсарі х.в.'!P712+'слюсарі кан'!P712+'слюсарі ц.о.'!P294+'слюсарі г.в.'!P287+зварювальник!L712+аварійки!J712</f>
        <v>0.41434093951049344</v>
      </c>
      <c r="G712" s="286">
        <f>'дератизація '!I712</f>
        <v>2.0611057225994179E-3</v>
      </c>
      <c r="H712" s="286">
        <f>SUM(димовенти!Q712)</f>
        <v>0.13745956653408242</v>
      </c>
      <c r="I712" s="286">
        <f>'під зими'!L712+майстерні!L712+покрівлі!N712+маляри!L712</f>
        <v>0.27201762226883541</v>
      </c>
      <c r="J712" s="286">
        <f>електрики!P712</f>
        <v>0.13851263382991177</v>
      </c>
      <c r="K712" s="287">
        <f t="shared" si="52"/>
        <v>1.3850526017812153</v>
      </c>
      <c r="L712" s="287">
        <v>1.6954574869386452E-2</v>
      </c>
      <c r="M712" s="287">
        <f t="shared" si="53"/>
        <v>1.4020071766506017</v>
      </c>
      <c r="N712" s="287">
        <f t="shared" si="54"/>
        <v>1.682408611980722</v>
      </c>
    </row>
    <row r="713" spans="1:14" ht="18" customHeight="1" x14ac:dyDescent="0.35">
      <c r="A713" s="284">
        <f t="shared" si="55"/>
        <v>5</v>
      </c>
      <c r="B713" s="284">
        <v>2</v>
      </c>
      <c r="C713" s="285" t="s">
        <v>418</v>
      </c>
      <c r="D713" s="286">
        <f>SUM(сходові!N713)</f>
        <v>0</v>
      </c>
      <c r="E713" s="286">
        <f>SUM(прибудинкова!M713)</f>
        <v>0.3089040004748338</v>
      </c>
      <c r="F713" s="286">
        <f>'слюсарі х.в.'!P713+'слюсарі кан'!P713+'слюсарі ц.о.'!P295+'слюсарі г.в.'!P288+зварювальник!L713+аварійки!J713</f>
        <v>0.36687739820614185</v>
      </c>
      <c r="G713" s="286">
        <f>'дератизація '!I713</f>
        <v>2.0299145299145301E-3</v>
      </c>
      <c r="H713" s="286">
        <f>SUM(димовенти!Q713)</f>
        <v>7.195175561130511E-2</v>
      </c>
      <c r="I713" s="286">
        <f>'під зими'!L713+майстерні!L713+покрівлі!N713+маляри!L713</f>
        <v>0.23550157781286324</v>
      </c>
      <c r="J713" s="286">
        <f>електрики!P713</f>
        <v>0.11442830567198641</v>
      </c>
      <c r="K713" s="287">
        <f t="shared" si="52"/>
        <v>1.0996929523070449</v>
      </c>
      <c r="L713" s="287">
        <v>1.306939791888162E-2</v>
      </c>
      <c r="M713" s="287">
        <f t="shared" si="53"/>
        <v>1.1127623502259265</v>
      </c>
      <c r="N713" s="287">
        <f t="shared" si="54"/>
        <v>1.3353148202711118</v>
      </c>
    </row>
    <row r="714" spans="1:14" ht="18" customHeight="1" x14ac:dyDescent="0.35">
      <c r="A714" s="284">
        <f t="shared" si="55"/>
        <v>6</v>
      </c>
      <c r="B714" s="284">
        <v>2</v>
      </c>
      <c r="C714" s="285" t="s">
        <v>419</v>
      </c>
      <c r="D714" s="286">
        <f>SUM(сходові!N714)</f>
        <v>0</v>
      </c>
      <c r="E714" s="286">
        <f>SUM(прибудинкова!M714)</f>
        <v>0.24192384361233479</v>
      </c>
      <c r="F714" s="286">
        <f>'слюсарі х.в.'!P714+'слюсарі кан'!P714+'слюсарі ц.о.'!P296+'слюсарі г.в.'!P289+зварювальник!L714+аварійки!J714</f>
        <v>0.40703997861057717</v>
      </c>
      <c r="G714" s="286">
        <f>'дератизація '!I714</f>
        <v>2.6431718061674008E-3</v>
      </c>
      <c r="H714" s="286">
        <f>SUM(димовенти!Q714)</f>
        <v>8.4477083325948416E-2</v>
      </c>
      <c r="I714" s="286">
        <f>'під зими'!L714+майстерні!L714+покрівлі!N714+маляри!L714</f>
        <v>0.28586774683015748</v>
      </c>
      <c r="J714" s="286">
        <f>електрики!P714</f>
        <v>0.13480792210066617</v>
      </c>
      <c r="K714" s="287">
        <f t="shared" si="52"/>
        <v>1.1567597462858512</v>
      </c>
      <c r="L714" s="287">
        <v>1.3414612815510374E-2</v>
      </c>
      <c r="M714" s="287">
        <f t="shared" si="53"/>
        <v>1.1701743591013616</v>
      </c>
      <c r="N714" s="287">
        <f t="shared" si="54"/>
        <v>1.4042092309216339</v>
      </c>
    </row>
    <row r="715" spans="1:14" ht="18" customHeight="1" x14ac:dyDescent="0.35">
      <c r="A715" s="284">
        <f t="shared" si="55"/>
        <v>7</v>
      </c>
      <c r="B715" s="284">
        <v>2</v>
      </c>
      <c r="C715" s="285" t="s">
        <v>420</v>
      </c>
      <c r="D715" s="286">
        <f>SUM(сходові!N715)</f>
        <v>0</v>
      </c>
      <c r="E715" s="286">
        <f>SUM(прибудинкова!M715)</f>
        <v>0.32521568737270873</v>
      </c>
      <c r="F715" s="286">
        <f>'слюсарі х.в.'!P715+'слюсарі кан'!P715+'слюсарі ц.о.'!P297+'слюсарі г.в.'!P290+зварювальник!L715+аварійки!J715</f>
        <v>0.35631395714304204</v>
      </c>
      <c r="G715" s="286">
        <f>'дератизація '!I715</f>
        <v>4.9070773930753554E-3</v>
      </c>
      <c r="H715" s="286">
        <f>SUM(димовенти!Q715)</f>
        <v>9.6442462651100111E-2</v>
      </c>
      <c r="I715" s="286">
        <f>'під зими'!L715+майстерні!L715+покрівлі!N715+маляри!L715</f>
        <v>0.32151241611034798</v>
      </c>
      <c r="J715" s="286">
        <f>електрики!P715</f>
        <v>0.10906812027390965</v>
      </c>
      <c r="K715" s="287">
        <f t="shared" si="52"/>
        <v>1.213459720944184</v>
      </c>
      <c r="L715" s="287">
        <v>1.4929341200116741E-2</v>
      </c>
      <c r="M715" s="287">
        <f t="shared" si="53"/>
        <v>1.2283890621443008</v>
      </c>
      <c r="N715" s="287">
        <f t="shared" si="54"/>
        <v>1.4740668745731609</v>
      </c>
    </row>
    <row r="716" spans="1:14" ht="18" customHeight="1" x14ac:dyDescent="0.35">
      <c r="A716" s="284">
        <f t="shared" si="55"/>
        <v>8</v>
      </c>
      <c r="B716" s="284">
        <v>2</v>
      </c>
      <c r="C716" s="285" t="s">
        <v>421</v>
      </c>
      <c r="D716" s="286">
        <f>SUM(сходові!N716)</f>
        <v>0</v>
      </c>
      <c r="E716" s="286">
        <f>SUM(прибудинкова!M716)</f>
        <v>0.42468325132978718</v>
      </c>
      <c r="F716" s="286">
        <f>'слюсарі х.в.'!P716+'слюсарі кан'!P716+'слюсарі ц.о.'!P298+'слюсарі г.в.'!P291+зварювальник!L716+аварійки!J716</f>
        <v>0.42205452120595016</v>
      </c>
      <c r="G716" s="286">
        <f>'дератизація '!I716</f>
        <v>7.6795212765957445E-3</v>
      </c>
      <c r="H716" s="286">
        <f>SUM(димовенти!Q716)</f>
        <v>0.12944371116420714</v>
      </c>
      <c r="I716" s="286">
        <f>'під зими'!L716+майстерні!L716+покрівлі!N716+маляри!L716</f>
        <v>0.37037569913886648</v>
      </c>
      <c r="J716" s="286">
        <f>електрики!P716</f>
        <v>0.14242672088960009</v>
      </c>
      <c r="K716" s="287">
        <f t="shared" si="52"/>
        <v>1.4966634250050068</v>
      </c>
      <c r="L716" s="287">
        <v>1.8661965920151791E-2</v>
      </c>
      <c r="M716" s="287">
        <f t="shared" si="53"/>
        <v>1.5153253909251587</v>
      </c>
      <c r="N716" s="287">
        <f t="shared" si="54"/>
        <v>1.8183904691101904</v>
      </c>
    </row>
    <row r="717" spans="1:14" ht="18" customHeight="1" x14ac:dyDescent="0.35">
      <c r="A717" s="284">
        <f t="shared" si="55"/>
        <v>9</v>
      </c>
      <c r="B717" s="284">
        <v>2</v>
      </c>
      <c r="C717" s="285" t="s">
        <v>422</v>
      </c>
      <c r="D717" s="286">
        <f>SUM(сходові!N717)</f>
        <v>0</v>
      </c>
      <c r="E717" s="286">
        <f>SUM(прибудинкова!M717)</f>
        <v>0.41448644386761846</v>
      </c>
      <c r="F717" s="286">
        <f>'слюсарі х.в.'!P717+'слюсарі кан'!P717+'слюсарі ц.о.'!P299+'слюсарі г.в.'!P292+зварювальник!L717+аварійки!J717</f>
        <v>0.41531519988816756</v>
      </c>
      <c r="G717" s="286">
        <f>'дератизація '!I717</f>
        <v>7.4951330304996759E-3</v>
      </c>
      <c r="H717" s="286">
        <f>SUM(димовенти!Q717)</f>
        <v>0.13111001282060009</v>
      </c>
      <c r="I717" s="286">
        <f>'під зими'!L717+майстерні!L717+покрівлі!N717+маляри!L717</f>
        <v>0.34627274090235516</v>
      </c>
      <c r="J717" s="286">
        <f>електрики!P717</f>
        <v>0.13900700079036896</v>
      </c>
      <c r="K717" s="287">
        <f t="shared" si="52"/>
        <v>1.4536865312996099</v>
      </c>
      <c r="L717" s="287">
        <v>1.8113080443557972E-2</v>
      </c>
      <c r="M717" s="287">
        <f t="shared" si="53"/>
        <v>1.471799611743168</v>
      </c>
      <c r="N717" s="287">
        <f t="shared" si="54"/>
        <v>1.7661595340918015</v>
      </c>
    </row>
    <row r="718" spans="1:14" ht="18" customHeight="1" x14ac:dyDescent="0.35">
      <c r="A718" s="284">
        <f t="shared" si="55"/>
        <v>10</v>
      </c>
      <c r="B718" s="284">
        <v>2</v>
      </c>
      <c r="C718" s="285" t="s">
        <v>423</v>
      </c>
      <c r="D718" s="286">
        <f>SUM(сходові!N718)</f>
        <v>0</v>
      </c>
      <c r="E718" s="286">
        <f>SUM(прибудинкова!M718)</f>
        <v>0.8820275047801146</v>
      </c>
      <c r="F718" s="286">
        <f>'слюсарі х.в.'!P718+'слюсарі кан'!P718+'слюсарі ц.о.'!P300+'слюсарі г.в.'!P293+зварювальник!L718+аварійки!J718</f>
        <v>0.41042645513191944</v>
      </c>
      <c r="G718" s="286">
        <f>'дератизація '!I718</f>
        <v>5.019120458891013E-3</v>
      </c>
      <c r="H718" s="286">
        <f>SUM(димовенти!Q718)</f>
        <v>0.12072211386026808</v>
      </c>
      <c r="I718" s="286">
        <f>'під зими'!L718+майстерні!L718+покрівлі!N718+маляри!L718</f>
        <v>0.33742334589773038</v>
      </c>
      <c r="J718" s="286">
        <f>електрики!P718</f>
        <v>0.13652631498913867</v>
      </c>
      <c r="K718" s="287">
        <f t="shared" si="52"/>
        <v>1.8921448551180622</v>
      </c>
      <c r="L718" s="287">
        <v>2.3574784549752481E-2</v>
      </c>
      <c r="M718" s="287">
        <f t="shared" si="53"/>
        <v>1.9157196396678147</v>
      </c>
      <c r="N718" s="287">
        <f t="shared" si="54"/>
        <v>2.2988635676013773</v>
      </c>
    </row>
    <row r="719" spans="1:14" ht="18" customHeight="1" x14ac:dyDescent="0.35">
      <c r="A719" s="284">
        <f t="shared" si="55"/>
        <v>11</v>
      </c>
      <c r="B719" s="284">
        <v>1</v>
      </c>
      <c r="C719" s="285" t="s">
        <v>424</v>
      </c>
      <c r="D719" s="286">
        <f>SUM(сходові!N719)</f>
        <v>0</v>
      </c>
      <c r="E719" s="286">
        <f>SUM(прибудинкова!M719)</f>
        <v>0.76917583092485553</v>
      </c>
      <c r="F719" s="286">
        <f>'слюсарі х.в.'!P719+'слюсарі кан'!P719+'слюсарі ц.о.'!P301+'слюсарі г.в.'!P294+зварювальник!L719+аварійки!J719</f>
        <v>0.37013616269595206</v>
      </c>
      <c r="G719" s="286">
        <f>'дератизація '!I719</f>
        <v>0</v>
      </c>
      <c r="H719" s="286">
        <f>SUM(димовенти!Q719)</f>
        <v>8.0607626276507319E-2</v>
      </c>
      <c r="I719" s="286">
        <f>'під зими'!L719+майстерні!L719+покрівлі!N719+маляри!L719</f>
        <v>0.33004347450666288</v>
      </c>
      <c r="J719" s="286">
        <f>електрики!P719</f>
        <v>0.11608189390424055</v>
      </c>
      <c r="K719" s="287">
        <f t="shared" si="52"/>
        <v>1.6660449883082185</v>
      </c>
      <c r="L719" s="287">
        <v>2.0623588008654603E-2</v>
      </c>
      <c r="M719" s="287">
        <f t="shared" si="53"/>
        <v>1.6866685763168729</v>
      </c>
      <c r="N719" s="287">
        <f t="shared" si="54"/>
        <v>2.0240022915802474</v>
      </c>
    </row>
    <row r="720" spans="1:14" ht="18" customHeight="1" x14ac:dyDescent="0.35">
      <c r="A720" s="284">
        <f t="shared" si="55"/>
        <v>12</v>
      </c>
      <c r="B720" s="284">
        <v>1</v>
      </c>
      <c r="C720" s="285" t="s">
        <v>425</v>
      </c>
      <c r="D720" s="286">
        <f>SUM(сходові!N720)</f>
        <v>0</v>
      </c>
      <c r="E720" s="286">
        <f>SUM(прибудинкова!M720)</f>
        <v>1.0033358623939681</v>
      </c>
      <c r="F720" s="286">
        <f>'слюсарі х.в.'!P720+'слюсарі кан'!P720+'слюсарі ц.о.'!P302+'слюсарі г.в.'!P295+зварювальник!L720+аварійки!J720</f>
        <v>0.43977912339402125</v>
      </c>
      <c r="G720" s="286">
        <f>'дератизація '!I720</f>
        <v>7.5636192271442025E-3</v>
      </c>
      <c r="H720" s="286">
        <f>SUM(димовенти!Q720)</f>
        <v>0.10121325949476499</v>
      </c>
      <c r="I720" s="286">
        <f>'під зими'!L720+майстерні!L720+покрівлі!N720+маляри!L720</f>
        <v>0.39169459931020828</v>
      </c>
      <c r="J720" s="286">
        <f>електрики!P720</f>
        <v>0.15142067970166723</v>
      </c>
      <c r="K720" s="287">
        <f t="shared" si="52"/>
        <v>2.0950071435217743</v>
      </c>
      <c r="L720" s="287">
        <v>2.5761397395509755E-2</v>
      </c>
      <c r="M720" s="287">
        <f t="shared" si="53"/>
        <v>2.1207685409172843</v>
      </c>
      <c r="N720" s="287">
        <f t="shared" si="54"/>
        <v>2.5449222491007411</v>
      </c>
    </row>
    <row r="721" spans="1:14" ht="18" customHeight="1" x14ac:dyDescent="0.35">
      <c r="A721" s="284">
        <f t="shared" si="55"/>
        <v>13</v>
      </c>
      <c r="B721" s="284">
        <v>2</v>
      </c>
      <c r="C721" s="285" t="s">
        <v>426</v>
      </c>
      <c r="D721" s="286">
        <f>SUM(сходові!N721)</f>
        <v>0</v>
      </c>
      <c r="E721" s="286">
        <f>SUM(прибудинкова!M721)</f>
        <v>1.0719484051532655</v>
      </c>
      <c r="F721" s="286">
        <f>'слюсарі х.в.'!P721+'слюсарі кан'!P721+'слюсарі ц.о.'!P303+'слюсарі г.в.'!P296+зварювальник!L721+аварійки!J721</f>
        <v>0.42267798550114055</v>
      </c>
      <c r="G721" s="286">
        <f>'дератизація '!I721</f>
        <v>7.4966681474900043E-3</v>
      </c>
      <c r="H721" s="286">
        <f>SUM(димовенти!Q721)</f>
        <v>0.14311941580268189</v>
      </c>
      <c r="I721" s="286">
        <f>'під зими'!L721+майстерні!L721+покрівлі!N721+маляри!L721</f>
        <v>0.3133316764819073</v>
      </c>
      <c r="J721" s="286">
        <f>електрики!P721</f>
        <v>0.14274308410792441</v>
      </c>
      <c r="K721" s="287">
        <f t="shared" si="52"/>
        <v>2.1013172351944096</v>
      </c>
      <c r="L721" s="287">
        <v>2.5957127039049066E-2</v>
      </c>
      <c r="M721" s="287">
        <f t="shared" si="53"/>
        <v>2.1272743622334587</v>
      </c>
      <c r="N721" s="287">
        <f t="shared" si="54"/>
        <v>2.5527292346801502</v>
      </c>
    </row>
    <row r="722" spans="1:14" ht="18" customHeight="1" x14ac:dyDescent="0.35">
      <c r="A722" s="284">
        <f t="shared" si="55"/>
        <v>14</v>
      </c>
      <c r="B722" s="284">
        <v>1</v>
      </c>
      <c r="C722" s="285" t="s">
        <v>427</v>
      </c>
      <c r="D722" s="286">
        <f>SUM(сходові!N722)</f>
        <v>0</v>
      </c>
      <c r="E722" s="286">
        <f>SUM(прибудинкова!M722)</f>
        <v>0.57651738424045496</v>
      </c>
      <c r="F722" s="286">
        <f>'слюсарі х.в.'!P722+'слюсарі кан'!P722+'слюсарі ц.о.'!P304+'слюсарі г.в.'!P297+зварювальник!L722+аварійки!J722</f>
        <v>0.31283644102093766</v>
      </c>
      <c r="G722" s="286">
        <f>'дератизація '!I722</f>
        <v>2.4370430544272946E-3</v>
      </c>
      <c r="H722" s="286">
        <f>SUM(димовенти!Q722)</f>
        <v>5.4709052195110949E-2</v>
      </c>
      <c r="I722" s="286">
        <f>'під зими'!L722+майстерні!L722+покрівлі!N722+маляри!L722</f>
        <v>0.27615727150624991</v>
      </c>
      <c r="J722" s="286">
        <f>електрики!P722</f>
        <v>8.7006412761152951E-2</v>
      </c>
      <c r="K722" s="287">
        <f t="shared" si="52"/>
        <v>1.3096636047783337</v>
      </c>
      <c r="L722" s="287">
        <v>1.6207345007843377E-2</v>
      </c>
      <c r="M722" s="287">
        <f t="shared" si="53"/>
        <v>1.3258709497861769</v>
      </c>
      <c r="N722" s="287">
        <f t="shared" si="54"/>
        <v>1.5910451397434122</v>
      </c>
    </row>
    <row r="723" spans="1:14" ht="18" customHeight="1" x14ac:dyDescent="0.35">
      <c r="A723" s="284">
        <f t="shared" si="55"/>
        <v>15</v>
      </c>
      <c r="B723" s="284">
        <v>1</v>
      </c>
      <c r="C723" s="285" t="s">
        <v>428</v>
      </c>
      <c r="D723" s="286">
        <f>SUM(сходові!N723)</f>
        <v>0</v>
      </c>
      <c r="E723" s="286">
        <f>SUM(прибудинкова!M723)</f>
        <v>0.93544758347978929</v>
      </c>
      <c r="F723" s="286">
        <f>'слюсарі х.в.'!P723+'слюсарі кан'!P723+'слюсарі ц.о.'!P305+'слюсарі г.в.'!P298+зварювальник!L723+аварійки!J723</f>
        <v>0.41958805700828161</v>
      </c>
      <c r="G723" s="286">
        <f>'дератизація '!I723</f>
        <v>9.2267135325131821E-3</v>
      </c>
      <c r="H723" s="286">
        <f>SUM(димовенти!Q723)</f>
        <v>0.1202249745046171</v>
      </c>
      <c r="I723" s="286">
        <f>'під зими'!L723+майстерні!L723+покрівлі!N723+маляри!L723</f>
        <v>0.37429678697858959</v>
      </c>
      <c r="J723" s="286">
        <f>електрики!P723</f>
        <v>0.14117516798195864</v>
      </c>
      <c r="K723" s="287">
        <f t="shared" si="52"/>
        <v>1.9999592834857496</v>
      </c>
      <c r="L723" s="287">
        <v>2.4955909454098424E-2</v>
      </c>
      <c r="M723" s="287">
        <f t="shared" si="53"/>
        <v>2.0249151929398481</v>
      </c>
      <c r="N723" s="287">
        <f t="shared" si="54"/>
        <v>2.4298982315278175</v>
      </c>
    </row>
    <row r="724" spans="1:14" ht="18" customHeight="1" x14ac:dyDescent="0.35">
      <c r="A724" s="284">
        <f t="shared" si="55"/>
        <v>16</v>
      </c>
      <c r="B724" s="284">
        <v>5</v>
      </c>
      <c r="C724" s="285" t="s">
        <v>429</v>
      </c>
      <c r="D724" s="286">
        <f>SUM(сходові!N724)</f>
        <v>0.94051614716243581</v>
      </c>
      <c r="E724" s="286">
        <f>SUM(прибудинкова!M724)</f>
        <v>0.48402116613954804</v>
      </c>
      <c r="F724" s="286">
        <f>'слюсарі х.в.'!P724+'слюсарі кан'!P724+'слюсарі ц.о.'!P306+'слюсарі г.в.'!P299+зварювальник!L724+аварійки!J724</f>
        <v>0.32784198631325645</v>
      </c>
      <c r="G724" s="286">
        <f>'дератизація '!I724</f>
        <v>2.0274926232839198E-3</v>
      </c>
      <c r="H724" s="286">
        <f>SUM(димовенти!Q724)</f>
        <v>6.3246737650373488E-2</v>
      </c>
      <c r="I724" s="286">
        <f>'під зими'!L724+майстерні!L724+покрівлі!N724+маляри!L724</f>
        <v>0.1806017276086522</v>
      </c>
      <c r="J724" s="286">
        <f>електрики!P724</f>
        <v>9.4620646066911049E-2</v>
      </c>
      <c r="K724" s="287">
        <f t="shared" si="52"/>
        <v>2.0928759035644613</v>
      </c>
      <c r="L724" s="287">
        <v>2.5550925993394924E-2</v>
      </c>
      <c r="M724" s="287">
        <f t="shared" si="53"/>
        <v>2.1184268295578561</v>
      </c>
      <c r="N724" s="287">
        <f t="shared" si="54"/>
        <v>2.5421121954694272</v>
      </c>
    </row>
    <row r="725" spans="1:14" ht="18" customHeight="1" x14ac:dyDescent="0.35">
      <c r="A725" s="284">
        <f t="shared" si="55"/>
        <v>17</v>
      </c>
      <c r="B725" s="284">
        <v>1</v>
      </c>
      <c r="C725" s="285" t="s">
        <v>430</v>
      </c>
      <c r="D725" s="286">
        <f>SUM(сходові!N725)</f>
        <v>0</v>
      </c>
      <c r="E725" s="286">
        <f>SUM(прибудинкова!M725)</f>
        <v>0.50952310769230769</v>
      </c>
      <c r="F725" s="286">
        <f>'слюсарі х.в.'!P725+'слюсарі кан'!P725+'слюсарі ц.о.'!P307+'слюсарі г.в.'!P300+зварювальник!L725+аварійки!J725</f>
        <v>0.30373557745157848</v>
      </c>
      <c r="G725" s="286">
        <f>'дератизація '!I725</f>
        <v>2.3076923076923075E-3</v>
      </c>
      <c r="H725" s="286">
        <f>SUM(димовенти!Q725)</f>
        <v>5.8280922045157134E-2</v>
      </c>
      <c r="I725" s="286">
        <f>'під зими'!L725+майстерні!L725+покрівлі!N725+маляри!L725</f>
        <v>0.31644235792272152</v>
      </c>
      <c r="J725" s="286">
        <f>електрики!P725</f>
        <v>8.2388380083830218E-2</v>
      </c>
      <c r="K725" s="287">
        <f t="shared" si="52"/>
        <v>1.2726780375032873</v>
      </c>
      <c r="L725" s="287">
        <v>1.6013339994861431E-2</v>
      </c>
      <c r="M725" s="287">
        <f t="shared" si="53"/>
        <v>1.2886913774981488</v>
      </c>
      <c r="N725" s="287">
        <f t="shared" si="54"/>
        <v>1.5464296529977786</v>
      </c>
    </row>
    <row r="726" spans="1:14" ht="18" customHeight="1" x14ac:dyDescent="0.35">
      <c r="A726" s="284">
        <f t="shared" si="55"/>
        <v>18</v>
      </c>
      <c r="B726" s="284">
        <v>2</v>
      </c>
      <c r="C726" s="285" t="s">
        <v>431</v>
      </c>
      <c r="D726" s="286">
        <f>SUM(сходові!N726)</f>
        <v>0</v>
      </c>
      <c r="E726" s="286">
        <f>SUM(прибудинкова!M726)</f>
        <v>0.98419338124054467</v>
      </c>
      <c r="F726" s="286">
        <f>'слюсарі х.в.'!P726+'слюсарі кан'!P726+'слюсарі ц.о.'!P308+'слюсарі г.в.'!P301+зварювальник!L726+аварійки!J726</f>
        <v>0.46069629115786481</v>
      </c>
      <c r="G726" s="286">
        <f>'дератизація '!I726</f>
        <v>5.10590015128593E-3</v>
      </c>
      <c r="H726" s="286">
        <f>SUM(димовенти!Q726)</f>
        <v>0.15282944762219725</v>
      </c>
      <c r="I726" s="286">
        <f>'під зими'!L726+майстерні!L726+покрівлі!N726+маляри!L726</f>
        <v>0.32545350645749505</v>
      </c>
      <c r="J726" s="286">
        <f>електрики!P726</f>
        <v>0.16203463556577805</v>
      </c>
      <c r="K726" s="287">
        <f t="shared" si="52"/>
        <v>2.0903131621951658</v>
      </c>
      <c r="L726" s="287">
        <v>2.563749632633916E-2</v>
      </c>
      <c r="M726" s="287">
        <f t="shared" si="53"/>
        <v>2.1159506585215051</v>
      </c>
      <c r="N726" s="287">
        <f t="shared" si="54"/>
        <v>2.5391407902258059</v>
      </c>
    </row>
    <row r="727" spans="1:14" ht="18" customHeight="1" x14ac:dyDescent="0.35">
      <c r="A727" s="284">
        <f t="shared" si="55"/>
        <v>19</v>
      </c>
      <c r="B727" s="284">
        <v>2</v>
      </c>
      <c r="C727" s="285" t="s">
        <v>432</v>
      </c>
      <c r="D727" s="286">
        <f>SUM(сходові!N727)</f>
        <v>0</v>
      </c>
      <c r="E727" s="286">
        <f>SUM(прибудинкова!M727)</f>
        <v>0.54340957120980093</v>
      </c>
      <c r="F727" s="286">
        <f>'слюсарі х.в.'!P727+'слюсарі кан'!P727+'слюсарі ц.о.'!P309+'слюсарі г.в.'!P302+зварювальник!L727+аварійки!J727</f>
        <v>0.46460839401417842</v>
      </c>
      <c r="G727" s="286">
        <f>'дератизація '!I727</f>
        <v>5.1684532924961713E-3</v>
      </c>
      <c r="H727" s="286">
        <f>SUM(димовенти!Q727)</f>
        <v>0.15470178388709399</v>
      </c>
      <c r="I727" s="286">
        <f>'під зими'!L727+майстерні!L727+покрівлі!N727+маляри!L727</f>
        <v>0.32953282010103224</v>
      </c>
      <c r="J727" s="286">
        <f>електрики!P727</f>
        <v>0.16401974595555788</v>
      </c>
      <c r="K727" s="287">
        <f t="shared" si="52"/>
        <v>1.6614407684601598</v>
      </c>
      <c r="L727" s="287">
        <v>2.0203003347068593E-2</v>
      </c>
      <c r="M727" s="287">
        <f t="shared" si="53"/>
        <v>1.6816437718072283</v>
      </c>
      <c r="N727" s="287">
        <f t="shared" si="54"/>
        <v>2.0179725261686738</v>
      </c>
    </row>
    <row r="728" spans="1:14" ht="18" customHeight="1" x14ac:dyDescent="0.35">
      <c r="A728" s="284">
        <f t="shared" si="55"/>
        <v>20</v>
      </c>
      <c r="B728" s="284">
        <v>2</v>
      </c>
      <c r="C728" s="285" t="s">
        <v>433</v>
      </c>
      <c r="D728" s="286">
        <f>SUM(сходові!N728)</f>
        <v>0</v>
      </c>
      <c r="E728" s="286">
        <f>SUM(прибудинкова!M728)</f>
        <v>0.92310143518518528</v>
      </c>
      <c r="F728" s="286">
        <f>'слюсарі х.в.'!P728+'слюсарі кан'!P728+'слюсарі ц.о.'!P310+'слюсарі г.в.'!P303+зварювальник!L728+аварійки!J728</f>
        <v>0.42056942265730113</v>
      </c>
      <c r="G728" s="286">
        <f>'дератизація '!I728</f>
        <v>4.216269841269841E-3</v>
      </c>
      <c r="H728" s="286">
        <f>SUM(димовенти!Q728)</f>
        <v>0.11140085360548652</v>
      </c>
      <c r="I728" s="286">
        <f>'під зими'!L728+майстерні!L728+покрівлі!N728+маляри!L728</f>
        <v>0.54655129293991445</v>
      </c>
      <c r="J728" s="286">
        <f>електрики!P728</f>
        <v>0.1416731403557927</v>
      </c>
      <c r="K728" s="287">
        <f t="shared" si="52"/>
        <v>2.1475124145849498</v>
      </c>
      <c r="L728" s="287">
        <v>2.679019225747381E-2</v>
      </c>
      <c r="M728" s="287">
        <f t="shared" si="53"/>
        <v>2.1743026068424234</v>
      </c>
      <c r="N728" s="287">
        <f t="shared" si="54"/>
        <v>2.6091631282109078</v>
      </c>
    </row>
    <row r="729" spans="1:14" ht="18" customHeight="1" x14ac:dyDescent="0.35">
      <c r="A729" s="284">
        <f t="shared" si="55"/>
        <v>21</v>
      </c>
      <c r="B729" s="284">
        <v>5</v>
      </c>
      <c r="C729" s="285" t="s">
        <v>434</v>
      </c>
      <c r="D729" s="286">
        <f>SUM(сходові!N729)</f>
        <v>0.93686156803146792</v>
      </c>
      <c r="E729" s="286">
        <f>SUM(прибудинкова!M729)</f>
        <v>1.2975072038577633</v>
      </c>
      <c r="F729" s="286">
        <f>'слюсарі х.в.'!P729+'слюсарі кан'!P729+'слюсарі ц.о.'!P311+'слюсарі г.в.'!P304+зварювальник!L729+аварійки!J729</f>
        <v>0.31619114680899574</v>
      </c>
      <c r="G729" s="286">
        <f>'дератизація '!I729</f>
        <v>2.0982109990429214E-3</v>
      </c>
      <c r="H729" s="286">
        <f>SUM(димовенти!Q729)</f>
        <v>5.9295038830125331E-2</v>
      </c>
      <c r="I729" s="286">
        <f>'під зими'!L729+майстерні!L729+покрівлі!N729+маляри!L729</f>
        <v>0.18042860893242529</v>
      </c>
      <c r="J729" s="286">
        <f>електрики!P729</f>
        <v>8.8708684291100418E-2</v>
      </c>
      <c r="K729" s="287">
        <f t="shared" si="52"/>
        <v>2.8810904617509205</v>
      </c>
      <c r="L729" s="287">
        <v>3.5600479770917071E-2</v>
      </c>
      <c r="M729" s="287">
        <f t="shared" si="53"/>
        <v>2.9166909415218374</v>
      </c>
      <c r="N729" s="287">
        <f t="shared" si="54"/>
        <v>3.500029129826205</v>
      </c>
    </row>
    <row r="730" spans="1:14" ht="18" customHeight="1" x14ac:dyDescent="0.35">
      <c r="A730" s="284">
        <f t="shared" si="55"/>
        <v>22</v>
      </c>
      <c r="B730" s="284">
        <v>4</v>
      </c>
      <c r="C730" s="285" t="s">
        <v>435</v>
      </c>
      <c r="D730" s="286">
        <f>SUM(сходові!N730)</f>
        <v>0.99146012298959318</v>
      </c>
      <c r="E730" s="286">
        <f>SUM(прибудинкова!M730)</f>
        <v>1.3055424944812359</v>
      </c>
      <c r="F730" s="286">
        <f>'слюсарі х.в.'!P730+'слюсарі кан'!P730+'слюсарі ц.о.'!P312+'слюсарі г.в.'!P305+зварювальник!L730+аварійки!J730</f>
        <v>0.3510471404010716</v>
      </c>
      <c r="G730" s="286">
        <f>'дератизація '!I730</f>
        <v>6.1754966887417216E-3</v>
      </c>
      <c r="H730" s="286">
        <f>SUM(димовенти!Q730)</f>
        <v>9.4776186695950879E-2</v>
      </c>
      <c r="I730" s="286">
        <f>'під зими'!L730+майстерні!L730+покрівлі!N730+маляри!L730</f>
        <v>0.23845339791035153</v>
      </c>
      <c r="J730" s="286">
        <f>електрики!P730</f>
        <v>0.10639559017448272</v>
      </c>
      <c r="K730" s="287">
        <f t="shared" si="52"/>
        <v>3.0938504293414271</v>
      </c>
      <c r="L730" s="287">
        <v>3.8718089346211126E-2</v>
      </c>
      <c r="M730" s="287">
        <f t="shared" si="53"/>
        <v>3.1325685186876382</v>
      </c>
      <c r="N730" s="287">
        <f t="shared" si="54"/>
        <v>3.7590822224251657</v>
      </c>
    </row>
    <row r="731" spans="1:14" ht="18" customHeight="1" x14ac:dyDescent="0.35">
      <c r="A731" s="284">
        <f t="shared" si="55"/>
        <v>23</v>
      </c>
      <c r="B731" s="284">
        <v>1</v>
      </c>
      <c r="C731" s="285" t="s">
        <v>436</v>
      </c>
      <c r="D731" s="286">
        <f>SUM(сходові!N731)</f>
        <v>0</v>
      </c>
      <c r="E731" s="286">
        <f>SUM(прибудинкова!M731)</f>
        <v>1.2542597740894421</v>
      </c>
      <c r="F731" s="286">
        <f>'слюсарі х.в.'!P731+'слюсарі кан'!P731+'слюсарі ц.о.'!P313+'слюсарі г.в.'!P306+зварювальник!L731+аварійки!J731</f>
        <v>0.28734190970380213</v>
      </c>
      <c r="G731" s="286">
        <f>'дератизація '!I731</f>
        <v>7.4688796680497938E-3</v>
      </c>
      <c r="H731" s="286">
        <f>SUM(димовенти!Q731)</f>
        <v>3.0071235025491229E-2</v>
      </c>
      <c r="I731" s="286">
        <f>'під зими'!L731+майстерні!L731+покрівлі!N731+маляри!L731</f>
        <v>0.32256150169778064</v>
      </c>
      <c r="J731" s="286">
        <f>електрики!P731</f>
        <v>7.3781902048221812E-2</v>
      </c>
      <c r="K731" s="287">
        <f t="shared" si="52"/>
        <v>1.9754852022327878</v>
      </c>
      <c r="L731" s="287">
        <v>2.4920837387372941E-2</v>
      </c>
      <c r="M731" s="287">
        <f t="shared" si="53"/>
        <v>2.0004060396201608</v>
      </c>
      <c r="N731" s="287">
        <f t="shared" si="54"/>
        <v>2.4004872475441927</v>
      </c>
    </row>
    <row r="732" spans="1:14" ht="18" customHeight="1" x14ac:dyDescent="0.35">
      <c r="A732" s="284">
        <f t="shared" si="55"/>
        <v>24</v>
      </c>
      <c r="B732" s="284">
        <v>3</v>
      </c>
      <c r="C732" s="285" t="s">
        <v>437</v>
      </c>
      <c r="D732" s="286">
        <f>SUM(сходові!N732)</f>
        <v>0.68062592549294676</v>
      </c>
      <c r="E732" s="286">
        <f>SUM(прибудинкова!M732)</f>
        <v>1.3873792825968356</v>
      </c>
      <c r="F732" s="286">
        <f>'слюсарі х.в.'!P732+'слюсарі кан'!P732+'слюсарі ц.о.'!P314+'слюсарі г.в.'!P307+зварювальник!L732+аварійки!J732</f>
        <v>0.4000980678151862</v>
      </c>
      <c r="G732" s="286">
        <f>'дератизація '!I732</f>
        <v>5.7146753955264586E-3</v>
      </c>
      <c r="H732" s="286">
        <f>SUM(димовенти!Q732)</f>
        <v>4.8222985143747031E-2</v>
      </c>
      <c r="I732" s="286">
        <f>'під зими'!L732+майстерні!L732+покрівлі!N732+маляри!L732</f>
        <v>0.25776910058957753</v>
      </c>
      <c r="J732" s="286">
        <f>електрики!P732</f>
        <v>0.10225508166432827</v>
      </c>
      <c r="K732" s="287">
        <f t="shared" si="52"/>
        <v>2.8820651186981476</v>
      </c>
      <c r="L732" s="287">
        <v>3.610280574291691E-2</v>
      </c>
      <c r="M732" s="287">
        <f t="shared" si="53"/>
        <v>2.9181679244410645</v>
      </c>
      <c r="N732" s="287">
        <f t="shared" si="54"/>
        <v>3.5018015093292774</v>
      </c>
    </row>
    <row r="733" spans="1:14" ht="18" customHeight="1" x14ac:dyDescent="0.35">
      <c r="A733" s="284">
        <f t="shared" si="55"/>
        <v>25</v>
      </c>
      <c r="B733" s="284">
        <v>3</v>
      </c>
      <c r="C733" s="285" t="s">
        <v>438</v>
      </c>
      <c r="D733" s="286">
        <f>SUM(сходові!N733)</f>
        <v>0.86698215526655409</v>
      </c>
      <c r="E733" s="286">
        <f>SUM(прибудинкова!M733)</f>
        <v>1.1873018844696968</v>
      </c>
      <c r="F733" s="286">
        <f>'слюсарі х.в.'!P733+'слюсарі кан'!P733+'слюсарі ц.о.'!P315+'слюсарі г.в.'!P308+зварювальник!L733+аварійки!J733</f>
        <v>0.37456511988892138</v>
      </c>
      <c r="G733" s="286">
        <f>'дератизація '!I733</f>
        <v>4.8295454545454536E-3</v>
      </c>
      <c r="H733" s="286">
        <f>SUM(димовенти!Q733)</f>
        <v>8.1103944508063908E-2</v>
      </c>
      <c r="I733" s="286">
        <f>'під зими'!L733+майстерні!L733+покрівлі!N733+маляри!L733</f>
        <v>0.24396333141696602</v>
      </c>
      <c r="J733" s="286">
        <f>електрики!P733</f>
        <v>0.11813217606078021</v>
      </c>
      <c r="K733" s="287">
        <f t="shared" si="52"/>
        <v>2.8768781570655282</v>
      </c>
      <c r="L733" s="287">
        <v>3.5503226849773917E-2</v>
      </c>
      <c r="M733" s="287">
        <f t="shared" si="53"/>
        <v>2.9123813839153021</v>
      </c>
      <c r="N733" s="287">
        <f t="shared" si="54"/>
        <v>3.4948576606983623</v>
      </c>
    </row>
    <row r="734" spans="1:14" ht="18" customHeight="1" x14ac:dyDescent="0.35">
      <c r="A734" s="284">
        <f t="shared" si="55"/>
        <v>26</v>
      </c>
      <c r="B734" s="284">
        <v>3</v>
      </c>
      <c r="C734" s="285" t="s">
        <v>439</v>
      </c>
      <c r="D734" s="286">
        <f>SUM(сходові!N734)</f>
        <v>1.3124466011358673</v>
      </c>
      <c r="E734" s="286">
        <f>SUM(прибудинкова!M734)</f>
        <v>0.69450069724770647</v>
      </c>
      <c r="F734" s="286">
        <f>'слюсарі х.в.'!P734+'слюсарі кан'!P734+'слюсарі ц.о.'!P316+'слюсарі г.в.'!P309+зварювальник!L734+аварійки!J734</f>
        <v>0.37374603663684791</v>
      </c>
      <c r="G734" s="286">
        <f>'дератизація '!I734</f>
        <v>8.7798165137614667E-3</v>
      </c>
      <c r="H734" s="286">
        <f>SUM(димовенти!Q734)</f>
        <v>8.26844868023138E-2</v>
      </c>
      <c r="I734" s="286">
        <f>'під зими'!L734+майстерні!L734+покрівлі!N734+маляри!L734</f>
        <v>0.27055674898908599</v>
      </c>
      <c r="J734" s="286">
        <f>електрики!P734</f>
        <v>0.1179136448906194</v>
      </c>
      <c r="K734" s="287">
        <f t="shared" si="52"/>
        <v>2.8606280322162023</v>
      </c>
      <c r="L734" s="287">
        <v>3.5449811016039501E-2</v>
      </c>
      <c r="M734" s="287">
        <f t="shared" si="53"/>
        <v>2.8960778432322418</v>
      </c>
      <c r="N734" s="287">
        <f t="shared" si="54"/>
        <v>3.47529341187869</v>
      </c>
    </row>
    <row r="735" spans="1:14" ht="18" customHeight="1" x14ac:dyDescent="0.35">
      <c r="A735" s="284">
        <f t="shared" si="55"/>
        <v>27</v>
      </c>
      <c r="B735" s="284">
        <v>2</v>
      </c>
      <c r="C735" s="285" t="s">
        <v>2312</v>
      </c>
      <c r="D735" s="286">
        <f>SUM(сходові!N735)</f>
        <v>0</v>
      </c>
      <c r="E735" s="286">
        <f>SUM(прибудинкова!M735)</f>
        <v>0.34317838491295938</v>
      </c>
      <c r="F735" s="286">
        <f>'слюсарі х.в.'!P735+'слюсарі кан'!P735+'слюсарі ц.о.'!P317+'слюсарі г.в.'!P310+зварювальник!L735+аварійки!J735</f>
        <v>0.34550444147103815</v>
      </c>
      <c r="G735" s="286">
        <f>'дератизація '!I735</f>
        <v>7.3621856866537714E-3</v>
      </c>
      <c r="H735" s="286">
        <f>SUM(димовенти!Q735)</f>
        <v>8.9625620882776952E-2</v>
      </c>
      <c r="I735" s="286">
        <f>'під зими'!L735+майстерні!L735+покрівлі!N735+маляри!L735</f>
        <v>0.2873759587838125</v>
      </c>
      <c r="J735" s="286">
        <f>електрики!P735</f>
        <v>0.10358306973789098</v>
      </c>
      <c r="K735" s="287">
        <f t="shared" si="52"/>
        <v>1.1766296614751317</v>
      </c>
      <c r="L735" s="287">
        <v>1.4348556449149896E-2</v>
      </c>
      <c r="M735" s="287">
        <f t="shared" si="53"/>
        <v>1.1909782179242816</v>
      </c>
      <c r="N735" s="287">
        <f t="shared" si="54"/>
        <v>1.4291738615091378</v>
      </c>
    </row>
    <row r="736" spans="1:14" ht="18" customHeight="1" x14ac:dyDescent="0.35">
      <c r="A736" s="284">
        <f t="shared" si="55"/>
        <v>28</v>
      </c>
      <c r="B736" s="284">
        <v>1</v>
      </c>
      <c r="C736" s="285" t="s">
        <v>2313</v>
      </c>
      <c r="D736" s="286">
        <f>SUM(сходові!N736)</f>
        <v>0</v>
      </c>
      <c r="E736" s="286">
        <f>SUM(прибудинкова!M736)</f>
        <v>1.0172004079382582</v>
      </c>
      <c r="F736" s="286">
        <f>'слюсарі х.в.'!P736+'слюсарі кан'!P736+'слюсарі ц.о.'!P318+'слюсарі г.в.'!P311+зварювальник!L736+аварійки!J736</f>
        <v>0.14137089551127285</v>
      </c>
      <c r="G736" s="286">
        <f>'дератизація '!I736</f>
        <v>8.0209481808158761E-3</v>
      </c>
      <c r="H736" s="286">
        <f>SUM(димовенти!Q736)</f>
        <v>0.1543544903077077</v>
      </c>
      <c r="I736" s="286">
        <f>'під зими'!L736+майстерні!L736+покрівлі!N736+маляри!L736</f>
        <v>0.42031299044195292</v>
      </c>
      <c r="J736" s="286">
        <f>електрики!P736</f>
        <v>0.23617396716423214</v>
      </c>
      <c r="K736" s="287">
        <f t="shared" si="52"/>
        <v>1.9774336995442396</v>
      </c>
      <c r="L736" s="287">
        <v>2.5137647846413702E-2</v>
      </c>
      <c r="M736" s="287">
        <f t="shared" si="53"/>
        <v>2.0025713473906532</v>
      </c>
      <c r="N736" s="287">
        <f t="shared" si="54"/>
        <v>2.403085616868784</v>
      </c>
    </row>
    <row r="737" spans="1:14" ht="18" customHeight="1" x14ac:dyDescent="0.35">
      <c r="A737" s="284">
        <f t="shared" si="55"/>
        <v>29</v>
      </c>
      <c r="B737" s="284">
        <v>1</v>
      </c>
      <c r="C737" s="285" t="s">
        <v>2314</v>
      </c>
      <c r="D737" s="286">
        <f>SUM(сходові!N737)</f>
        <v>0</v>
      </c>
      <c r="E737" s="286">
        <f>SUM(прибудинкова!M737)</f>
        <v>0.1573100158328056</v>
      </c>
      <c r="F737" s="286">
        <f>'слюсарі х.в.'!P737+'слюсарі кан'!P737+'слюсарі ц.о.'!P319+'слюсарі г.в.'!P312+зварювальник!L737+аварійки!J737</f>
        <v>0.30846564418321504</v>
      </c>
      <c r="G737" s="286">
        <f>'дератизація '!I737</f>
        <v>3.2773907536415448E-3</v>
      </c>
      <c r="H737" s="286">
        <f>SUM(димовенти!Q737)</f>
        <v>4.8677553616320875E-2</v>
      </c>
      <c r="I737" s="286">
        <f>'під зими'!L737+майстерні!L737+покрівлі!N737+маляри!L737</f>
        <v>0.26558908826948158</v>
      </c>
      <c r="J737" s="286">
        <f>електрики!P737</f>
        <v>8.4788548218001331E-2</v>
      </c>
      <c r="K737" s="287">
        <f t="shared" si="52"/>
        <v>0.86810824087346594</v>
      </c>
      <c r="L737" s="287">
        <v>1.0457295872085104E-2</v>
      </c>
      <c r="M737" s="287">
        <f t="shared" si="53"/>
        <v>0.87856553674555105</v>
      </c>
      <c r="N737" s="287">
        <f t="shared" si="54"/>
        <v>1.0542786440946612</v>
      </c>
    </row>
    <row r="738" spans="1:14" ht="18" customHeight="1" x14ac:dyDescent="0.35">
      <c r="A738" s="284">
        <f t="shared" si="55"/>
        <v>30</v>
      </c>
      <c r="B738" s="284">
        <v>5</v>
      </c>
      <c r="C738" s="285" t="s">
        <v>2890</v>
      </c>
      <c r="D738" s="286">
        <f>SUM(сходові!N738)</f>
        <v>1.4387728246245088</v>
      </c>
      <c r="E738" s="286">
        <f>SUM(прибудинкова!M738)</f>
        <v>0.2376718015909185</v>
      </c>
      <c r="F738" s="286">
        <f>'слюсарі х.в.'!P738+'слюсарі кан'!P738+'слюсарі ц.о.'!P320+'слюсарі г.в.'!P313+зварювальник!L738+аварійки!J738</f>
        <v>0.25068133514875751</v>
      </c>
      <c r="G738" s="286">
        <f>'дератизація '!I738</f>
        <v>4.1248912458051951E-3</v>
      </c>
      <c r="H738" s="286">
        <f>SUM(димовенти!Q738)</f>
        <v>2.702262450606557E-2</v>
      </c>
      <c r="I738" s="286">
        <f>'під зими'!L738+майстерні!L738+покрівлі!N738+маляри!L738</f>
        <v>0.19659842685404255</v>
      </c>
      <c r="J738" s="286">
        <f>електрики!P738</f>
        <v>5.5402501856488026E-2</v>
      </c>
      <c r="K738" s="287">
        <f t="shared" si="52"/>
        <v>2.2102744058265862</v>
      </c>
      <c r="L738" s="287">
        <v>2.7751754139404672E-2</v>
      </c>
      <c r="M738" s="287">
        <f t="shared" si="53"/>
        <v>2.2380261599659907</v>
      </c>
      <c r="N738" s="287">
        <f t="shared" si="54"/>
        <v>2.685631391959189</v>
      </c>
    </row>
    <row r="739" spans="1:14" ht="18" customHeight="1" x14ac:dyDescent="0.35">
      <c r="A739" s="284">
        <f t="shared" si="55"/>
        <v>31</v>
      </c>
      <c r="B739" s="284">
        <v>5</v>
      </c>
      <c r="C739" s="285" t="s">
        <v>440</v>
      </c>
      <c r="D739" s="286">
        <f>SUM(сходові!N739)</f>
        <v>0.80611702799538454</v>
      </c>
      <c r="E739" s="286">
        <f>SUM(прибудинкова!M739)</f>
        <v>1.0445985006493683</v>
      </c>
      <c r="F739" s="286">
        <f>'слюсарі х.в.'!P739+'слюсарі кан'!P739+'слюсарі ц.о.'!P321+'слюсарі г.в.'!P314+зварювальник!L739+аварійки!J739</f>
        <v>0.42709875532946207</v>
      </c>
      <c r="G739" s="286">
        <f>'дератизація '!I739</f>
        <v>1.2621238497886097E-3</v>
      </c>
      <c r="H739" s="286">
        <f>SUM(димовенти!Q739)</f>
        <v>1.8296911627896411E-2</v>
      </c>
      <c r="I739" s="286">
        <f>'під зими'!L739+майстерні!L739+покрівлі!N739+маляри!L739</f>
        <v>0.19036245671384244</v>
      </c>
      <c r="J739" s="286">
        <f>електрики!P739</f>
        <v>7.2441137450233187E-2</v>
      </c>
      <c r="K739" s="287">
        <f t="shared" si="52"/>
        <v>2.5601769136159764</v>
      </c>
      <c r="L739" s="287">
        <v>3.1654425250287721E-2</v>
      </c>
      <c r="M739" s="287">
        <f t="shared" si="53"/>
        <v>2.5918313388662639</v>
      </c>
      <c r="N739" s="287">
        <f t="shared" si="54"/>
        <v>3.1101976066395167</v>
      </c>
    </row>
    <row r="740" spans="1:14" ht="18" customHeight="1" x14ac:dyDescent="0.35">
      <c r="A740" s="284">
        <f t="shared" si="55"/>
        <v>32</v>
      </c>
      <c r="B740" s="284">
        <v>3</v>
      </c>
      <c r="C740" s="285" t="s">
        <v>441</v>
      </c>
      <c r="D740" s="286">
        <f>SUM(сходові!N740)</f>
        <v>0.61071729752563886</v>
      </c>
      <c r="E740" s="286">
        <f>SUM(прибудинкова!M740)</f>
        <v>0.51256000530449874</v>
      </c>
      <c r="F740" s="286">
        <f>'слюсарі х.в.'!P740+'слюсарі кан'!P740+'слюсарі ц.о.'!P322+'слюсарі г.в.'!P315+зварювальник!L740+аварійки!J740</f>
        <v>0.27056038027454776</v>
      </c>
      <c r="G740" s="286">
        <f>'дератизація '!I740</f>
        <v>2.3181679077833319E-3</v>
      </c>
      <c r="H740" s="286">
        <f>SUM(димовенти!Q740)</f>
        <v>4.3818124379861538E-2</v>
      </c>
      <c r="I740" s="286">
        <f>'під зими'!L740+майстерні!L740+покрівлі!N740+маляри!L740</f>
        <v>0.27036707149200778</v>
      </c>
      <c r="J740" s="286">
        <f>електрики!P740</f>
        <v>6.5490662963684568E-2</v>
      </c>
      <c r="K740" s="287">
        <f t="shared" si="52"/>
        <v>1.7758317098480225</v>
      </c>
      <c r="L740" s="287">
        <v>2.2223327452733255E-2</v>
      </c>
      <c r="M740" s="287">
        <f t="shared" si="53"/>
        <v>1.7980550373007558</v>
      </c>
      <c r="N740" s="287">
        <f t="shared" si="54"/>
        <v>2.1576660447609068</v>
      </c>
    </row>
    <row r="741" spans="1:14" ht="18" customHeight="1" x14ac:dyDescent="0.35">
      <c r="A741" s="284">
        <f t="shared" si="55"/>
        <v>33</v>
      </c>
      <c r="B741" s="284">
        <v>3</v>
      </c>
      <c r="C741" s="285" t="s">
        <v>442</v>
      </c>
      <c r="D741" s="286">
        <f>SUM(сходові!N741)</f>
        <v>1.0940673853433249</v>
      </c>
      <c r="E741" s="286">
        <f>SUM(прибудинкова!M741)</f>
        <v>1.323848425020594</v>
      </c>
      <c r="F741" s="286">
        <f>'слюсарі х.в.'!P741+'слюсарі кан'!P741+'слюсарі ц.о.'!P323+'слюсарі г.в.'!P316+зварювальник!L741+аварійки!J741</f>
        <v>0.25476623585853697</v>
      </c>
      <c r="G741" s="286">
        <f>'дератизація '!I741</f>
        <v>2.6525733319007201E-3</v>
      </c>
      <c r="H741" s="286">
        <f>SUM(димовенти!Q741)</f>
        <v>3.6003428429612273E-2</v>
      </c>
      <c r="I741" s="286">
        <f>'під зими'!L741+майстерні!L741+покрівлі!N741+маляри!L741</f>
        <v>0.22753020290992093</v>
      </c>
      <c r="J741" s="286">
        <f>електрики!P741</f>
        <v>5.7484059402689719E-2</v>
      </c>
      <c r="K741" s="287">
        <f t="shared" ref="K741:K772" si="56">SUM(D741,E741,F741,G741,H741,I741,J741)</f>
        <v>2.9963523102965794</v>
      </c>
      <c r="L741" s="287">
        <v>3.7619421984215418E-2</v>
      </c>
      <c r="M741" s="287">
        <f t="shared" ref="M741:M772" si="57">SUM(L741+K741)</f>
        <v>3.0339717322807949</v>
      </c>
      <c r="N741" s="287">
        <f t="shared" ref="N741:N772" si="58">M741*1.2</f>
        <v>3.6407660787369536</v>
      </c>
    </row>
    <row r="742" spans="1:14" ht="18" customHeight="1" x14ac:dyDescent="0.35">
      <c r="A742" s="284">
        <f t="shared" si="55"/>
        <v>34</v>
      </c>
      <c r="B742" s="284">
        <v>4</v>
      </c>
      <c r="C742" s="285" t="s">
        <v>443</v>
      </c>
      <c r="D742" s="286">
        <f>SUM(сходові!N742)</f>
        <v>0.60362329088847033</v>
      </c>
      <c r="E742" s="286">
        <f>SUM(прибудинкова!M742)</f>
        <v>1.4461827150134849</v>
      </c>
      <c r="F742" s="286">
        <f>'слюсарі х.в.'!P742+'слюсарі кан'!P742+'слюсарі ц.о.'!P324+'слюсарі г.в.'!P317+зварювальник!L742+аварійки!J742</f>
        <v>0.27841829960632658</v>
      </c>
      <c r="G742" s="286">
        <f>'дератизація '!I742</f>
        <v>2.9967036260113876E-3</v>
      </c>
      <c r="H742" s="286">
        <f>SUM(димовенти!Q742)</f>
        <v>4.3543709593592647E-2</v>
      </c>
      <c r="I742" s="286">
        <f>'під зими'!L742+майстерні!L742+покрівлі!N742+маляри!L742</f>
        <v>0.23688741195719401</v>
      </c>
      <c r="J742" s="286">
        <f>електрики!P742</f>
        <v>6.9479314362949712E-2</v>
      </c>
      <c r="K742" s="287">
        <f t="shared" si="56"/>
        <v>2.6811314450480292</v>
      </c>
      <c r="L742" s="287">
        <v>3.3547233492543294E-2</v>
      </c>
      <c r="M742" s="287">
        <f t="shared" si="57"/>
        <v>2.7146786785405723</v>
      </c>
      <c r="N742" s="287">
        <f t="shared" si="58"/>
        <v>3.2576144142486867</v>
      </c>
    </row>
    <row r="743" spans="1:14" ht="18" customHeight="1" x14ac:dyDescent="0.35">
      <c r="A743" s="284">
        <f t="shared" si="55"/>
        <v>35</v>
      </c>
      <c r="B743" s="284">
        <v>4</v>
      </c>
      <c r="C743" s="285" t="s">
        <v>2891</v>
      </c>
      <c r="D743" s="286">
        <f>SUM(сходові!N743)</f>
        <v>1.1456265577856488</v>
      </c>
      <c r="E743" s="286">
        <f>SUM(прибудинкова!M743)</f>
        <v>0.64110228684573012</v>
      </c>
      <c r="F743" s="286">
        <f>'слюсарі х.в.'!P743+'слюсарі кан'!P743+'слюсарі ц.о.'!P325+'слюсарі г.в.'!P318+зварювальник!L743+аварійки!J743</f>
        <v>0.28673872369474207</v>
      </c>
      <c r="G743" s="286">
        <f>'дератизація '!I743</f>
        <v>7.0506198347107443E-3</v>
      </c>
      <c r="H743" s="286">
        <f>SUM(димовенти!Q743)</f>
        <v>4.2046020886742405E-2</v>
      </c>
      <c r="I743" s="286">
        <f>'під зими'!L743+майстерні!L743+покрівлі!N743+маляри!L743</f>
        <v>0.25826025616678772</v>
      </c>
      <c r="J743" s="286">
        <f>електрики!P743</f>
        <v>7.3763701176982985E-2</v>
      </c>
      <c r="K743" s="287">
        <f t="shared" si="56"/>
        <v>2.4545881663913454</v>
      </c>
      <c r="L743" s="287">
        <v>3.0762406318721958E-2</v>
      </c>
      <c r="M743" s="287">
        <f t="shared" si="57"/>
        <v>2.4853505727100673</v>
      </c>
      <c r="N743" s="287">
        <f t="shared" si="58"/>
        <v>2.9824206872520809</v>
      </c>
    </row>
    <row r="744" spans="1:14" ht="18" customHeight="1" x14ac:dyDescent="0.35">
      <c r="A744" s="284">
        <f t="shared" si="55"/>
        <v>36</v>
      </c>
      <c r="B744" s="284">
        <v>4</v>
      </c>
      <c r="C744" s="285" t="s">
        <v>444</v>
      </c>
      <c r="D744" s="286">
        <f>SUM(сходові!N744)</f>
        <v>0.85967240593623984</v>
      </c>
      <c r="E744" s="286">
        <f>SUM(прибудинкова!M744)</f>
        <v>0.51248947172156611</v>
      </c>
      <c r="F744" s="286">
        <f>'слюсарі х.в.'!P744+'слюсарі кан'!P744+'слюсарі ц.о.'!P326+'слюсарі г.в.'!P319+зварювальник!L744+аварійки!J744</f>
        <v>0.31940550635765258</v>
      </c>
      <c r="G744" s="286">
        <f>'дератизація '!I744</f>
        <v>2.6968836011719791E-3</v>
      </c>
      <c r="H744" s="286">
        <f>SUM(димовенти!Q744)</f>
        <v>5.7207103786173656E-2</v>
      </c>
      <c r="I744" s="286">
        <f>'під зими'!L744+майстерні!L744+покрівлі!N744+маляри!L744</f>
        <v>0.18521406686795933</v>
      </c>
      <c r="J744" s="286">
        <f>електрики!P744</f>
        <v>9.0228864671362111E-2</v>
      </c>
      <c r="K744" s="287">
        <f t="shared" si="56"/>
        <v>2.0269143029421257</v>
      </c>
      <c r="L744" s="287">
        <v>2.4858674383601564E-2</v>
      </c>
      <c r="M744" s="287">
        <f t="shared" si="57"/>
        <v>2.0517729773257272</v>
      </c>
      <c r="N744" s="287">
        <f t="shared" si="58"/>
        <v>2.4621275727908727</v>
      </c>
    </row>
    <row r="745" spans="1:14" ht="18" customHeight="1" x14ac:dyDescent="0.35">
      <c r="A745" s="284">
        <f t="shared" si="55"/>
        <v>37</v>
      </c>
      <c r="B745" s="284">
        <v>4</v>
      </c>
      <c r="C745" s="285" t="s">
        <v>445</v>
      </c>
      <c r="D745" s="286">
        <f>SUM(сходові!N745)</f>
        <v>0.99670365898101398</v>
      </c>
      <c r="E745" s="286">
        <f>SUM(прибудинкова!M745)</f>
        <v>0.36573911494510419</v>
      </c>
      <c r="F745" s="286">
        <f>'слюсарі х.в.'!P745+'слюсарі кан'!P745+'слюсарі ц.о.'!P327+'слюсарі г.в.'!P320+зварювальник!L745+аварійки!J745</f>
        <v>0.28325354385704749</v>
      </c>
      <c r="G745" s="286">
        <f>'дератизація '!I745</f>
        <v>2.419896930315931E-3</v>
      </c>
      <c r="H745" s="286">
        <f>SUM(димовенти!Q745)</f>
        <v>4.1751281359060394E-2</v>
      </c>
      <c r="I745" s="286">
        <f>'під зими'!L745+майстерні!L745+покрівлі!N745+маляри!L745</f>
        <v>0.21206873096585355</v>
      </c>
      <c r="J745" s="286">
        <f>електрики!P745</f>
        <v>7.1855318553901412E-2</v>
      </c>
      <c r="K745" s="287">
        <f t="shared" si="56"/>
        <v>1.973791545592297</v>
      </c>
      <c r="L745" s="287">
        <v>2.4512382229905705E-2</v>
      </c>
      <c r="M745" s="287">
        <f t="shared" si="57"/>
        <v>1.9983039278222026</v>
      </c>
      <c r="N745" s="287">
        <f t="shared" si="58"/>
        <v>2.3979647133866431</v>
      </c>
    </row>
    <row r="746" spans="1:14" ht="18" customHeight="1" x14ac:dyDescent="0.35">
      <c r="A746" s="284">
        <f t="shared" si="55"/>
        <v>38</v>
      </c>
      <c r="B746" s="284">
        <v>4</v>
      </c>
      <c r="C746" s="285" t="s">
        <v>446</v>
      </c>
      <c r="D746" s="286">
        <f>SUM(сходові!N746)</f>
        <v>0.66833426647895477</v>
      </c>
      <c r="E746" s="286">
        <f>SUM(прибудинкова!M746)</f>
        <v>0.69683224604721694</v>
      </c>
      <c r="F746" s="286">
        <f>'слюсарі х.в.'!P746+'слюсарі кан'!P746+'слюсарі ц.о.'!P328+'слюсарі г.в.'!P321+зварювальник!L746+аварійки!J746</f>
        <v>0.24423351077559907</v>
      </c>
      <c r="G746" s="286">
        <f>'дератизація '!I746</f>
        <v>2.5909681611435992E-3</v>
      </c>
      <c r="H746" s="286">
        <f>SUM(димовенти!Q746)</f>
        <v>4.3093675940062935E-2</v>
      </c>
      <c r="I746" s="286">
        <f>'під зими'!L746+майстерні!L746+покрівлі!N746+маляри!L746</f>
        <v>0.23551104709591297</v>
      </c>
      <c r="J746" s="286">
        <f>електрики!P746</f>
        <v>5.2195367499502571E-2</v>
      </c>
      <c r="K746" s="287">
        <f t="shared" si="56"/>
        <v>1.9427910819983927</v>
      </c>
      <c r="L746" s="287">
        <v>2.4514625307344828E-2</v>
      </c>
      <c r="M746" s="287">
        <f t="shared" si="57"/>
        <v>1.9673057073057376</v>
      </c>
      <c r="N746" s="287">
        <f t="shared" si="58"/>
        <v>2.3607668487668851</v>
      </c>
    </row>
    <row r="747" spans="1:14" ht="18" customHeight="1" x14ac:dyDescent="0.35">
      <c r="A747" s="284">
        <f t="shared" si="55"/>
        <v>39</v>
      </c>
      <c r="B747" s="284">
        <v>4</v>
      </c>
      <c r="C747" s="285" t="s">
        <v>447</v>
      </c>
      <c r="D747" s="286">
        <f>SUM(сходові!N747)</f>
        <v>0.65435189417212392</v>
      </c>
      <c r="E747" s="286">
        <f>SUM(прибудинкова!M747)</f>
        <v>0.64767945347739431</v>
      </c>
      <c r="F747" s="286">
        <f>'слюсарі х.в.'!P747+'слюсарі кан'!P747+'слюсарі ц.о.'!P329+'слюсарі г.в.'!P322+зварювальник!L747+аварійки!J747</f>
        <v>0.26314866493046785</v>
      </c>
      <c r="G747" s="286">
        <f>'дератизація '!I747</f>
        <v>2.509703136473303E-3</v>
      </c>
      <c r="H747" s="286">
        <f>SUM(димовенти!Q747)</f>
        <v>4.4391279749303396E-2</v>
      </c>
      <c r="I747" s="286">
        <f>'під зими'!L747+майстерні!L747+покрівлі!N747+маляри!L747</f>
        <v>0.23449132460872885</v>
      </c>
      <c r="J747" s="286">
        <f>електрики!P747</f>
        <v>6.1793445672861227E-2</v>
      </c>
      <c r="K747" s="287">
        <f t="shared" si="56"/>
        <v>1.9083657657473529</v>
      </c>
      <c r="L747" s="287">
        <v>2.3924832699034448E-2</v>
      </c>
      <c r="M747" s="287">
        <f t="shared" si="57"/>
        <v>1.9322905984463874</v>
      </c>
      <c r="N747" s="287">
        <f t="shared" si="58"/>
        <v>2.318748718135665</v>
      </c>
    </row>
    <row r="748" spans="1:14" ht="18" customHeight="1" x14ac:dyDescent="0.35">
      <c r="A748" s="284">
        <f t="shared" si="55"/>
        <v>40</v>
      </c>
      <c r="B748" s="284">
        <v>4</v>
      </c>
      <c r="C748" s="285" t="s">
        <v>448</v>
      </c>
      <c r="D748" s="286">
        <f>SUM(сходові!N748)</f>
        <v>0.80032098156698095</v>
      </c>
      <c r="E748" s="286">
        <f>SUM(прибудинкова!M748)</f>
        <v>0.4932508471796721</v>
      </c>
      <c r="F748" s="286">
        <f>'слюсарі х.в.'!P748+'слюсарі кан'!P748+'слюсарі ц.о.'!P330+'слюсарі г.в.'!P323+зварювальник!L748+аварійки!J748</f>
        <v>0.25548555753455493</v>
      </c>
      <c r="G748" s="286">
        <f>'дератизація '!I748</f>
        <v>2.3990809154802667E-3</v>
      </c>
      <c r="H748" s="286">
        <f>SUM(димовенти!Q748)</f>
        <v>3.985250317058292E-2</v>
      </c>
      <c r="I748" s="286">
        <f>'під зими'!L748+майстерні!L748+покрівлі!N748+маляри!L748</f>
        <v>0.22737306731342258</v>
      </c>
      <c r="J748" s="286">
        <f>електрики!P748</f>
        <v>5.7848708689223267E-2</v>
      </c>
      <c r="K748" s="287">
        <f t="shared" si="56"/>
        <v>1.8765307463699172</v>
      </c>
      <c r="L748" s="287">
        <v>2.3520877499163984E-2</v>
      </c>
      <c r="M748" s="287">
        <f t="shared" si="57"/>
        <v>1.9000516238690812</v>
      </c>
      <c r="N748" s="287">
        <f t="shared" si="58"/>
        <v>2.2800619486428975</v>
      </c>
    </row>
    <row r="749" spans="1:14" ht="18" customHeight="1" x14ac:dyDescent="0.35">
      <c r="A749" s="284">
        <f t="shared" si="55"/>
        <v>41</v>
      </c>
      <c r="B749" s="284">
        <v>4</v>
      </c>
      <c r="C749" s="285" t="s">
        <v>449</v>
      </c>
      <c r="D749" s="286">
        <f>SUM(сходові!N749)</f>
        <v>1.1823721097501643</v>
      </c>
      <c r="E749" s="286">
        <f>SUM(прибудинкова!M749)</f>
        <v>1.2611157707685474</v>
      </c>
      <c r="F749" s="286">
        <f>'слюсарі х.в.'!P749+'слюсарі кан'!P749+'слюсарі ц.о.'!P331+'слюсарі г.в.'!P324+зварювальник!L749+аварійки!J749</f>
        <v>0.27030331175662886</v>
      </c>
      <c r="G749" s="286">
        <f>'дератизація '!I749</f>
        <v>2.9153709462461127E-3</v>
      </c>
      <c r="H749" s="286">
        <f>SUM(димовенти!Q749)</f>
        <v>5.075493741873429E-2</v>
      </c>
      <c r="I749" s="286">
        <f>'під зими'!L749+майстерні!L749+покрівлі!N749+маляри!L749</f>
        <v>0.21183054505274235</v>
      </c>
      <c r="J749" s="286">
        <f>електрики!P749</f>
        <v>6.5423913549465362E-2</v>
      </c>
      <c r="K749" s="287">
        <f t="shared" si="56"/>
        <v>3.0447159592425281</v>
      </c>
      <c r="L749" s="287">
        <v>3.8177683572303778E-2</v>
      </c>
      <c r="M749" s="287">
        <f t="shared" si="57"/>
        <v>3.0828936428148319</v>
      </c>
      <c r="N749" s="287">
        <f t="shared" si="58"/>
        <v>3.6994723713777979</v>
      </c>
    </row>
    <row r="750" spans="1:14" ht="18" customHeight="1" x14ac:dyDescent="0.35">
      <c r="A750" s="284">
        <f t="shared" si="55"/>
        <v>42</v>
      </c>
      <c r="B750" s="284">
        <v>4</v>
      </c>
      <c r="C750" s="285" t="s">
        <v>450</v>
      </c>
      <c r="D750" s="286">
        <f>SUM(сходові!N750)</f>
        <v>0.94302802419116238</v>
      </c>
      <c r="E750" s="286">
        <f>SUM(прибудинкова!M750)</f>
        <v>1.1179457128511092</v>
      </c>
      <c r="F750" s="286">
        <f>'слюсарі х.в.'!P750+'слюсарі кан'!P750+'слюсарі ц.о.'!P332+'слюсарі г.в.'!P325+зварювальник!L750+аварійки!J750</f>
        <v>0.28164224107508362</v>
      </c>
      <c r="G750" s="286">
        <f>'дератизація '!I750</f>
        <v>4.6629943586259858E-3</v>
      </c>
      <c r="H750" s="286">
        <f>SUM(димовенти!Q750)</f>
        <v>6.234927564908372E-2</v>
      </c>
      <c r="I750" s="286">
        <f>'під зими'!L750+майстерні!L750+покрівлі!N750+маляри!L750</f>
        <v>0.22198086157384933</v>
      </c>
      <c r="J750" s="286">
        <f>електрики!P750</f>
        <v>7.1085392661714111E-2</v>
      </c>
      <c r="K750" s="287">
        <f t="shared" si="56"/>
        <v>2.7026945023606284</v>
      </c>
      <c r="L750" s="287">
        <v>3.3902036345083042E-2</v>
      </c>
      <c r="M750" s="287">
        <f t="shared" si="57"/>
        <v>2.7365965387057116</v>
      </c>
      <c r="N750" s="287">
        <f t="shared" si="58"/>
        <v>3.2839158464468539</v>
      </c>
    </row>
    <row r="751" spans="1:14" ht="18" customHeight="1" x14ac:dyDescent="0.35">
      <c r="A751" s="284">
        <f t="shared" si="55"/>
        <v>43</v>
      </c>
      <c r="B751" s="284">
        <v>6</v>
      </c>
      <c r="C751" s="285" t="s">
        <v>2892</v>
      </c>
      <c r="D751" s="286">
        <f>SUM(сходові!N751)</f>
        <v>1.1256426960257788</v>
      </c>
      <c r="E751" s="286">
        <f>SUM(прибудинкова!M751)</f>
        <v>1.2392855789039967</v>
      </c>
      <c r="F751" s="286">
        <f>'слюсарі х.в.'!P751+'слюсарі кан'!P751+'слюсарі ц.о.'!P333+'слюсарі г.в.'!P326+зварювальник!L751+аварійки!J751</f>
        <v>0.36630780425111487</v>
      </c>
      <c r="G751" s="286">
        <f>'дератизація '!I751</f>
        <v>1.9247748543174995E-3</v>
      </c>
      <c r="H751" s="286">
        <f>SUM(димовенти!Q751)</f>
        <v>3.7842576378687376E-2</v>
      </c>
      <c r="I751" s="286">
        <f>'під зими'!L751+майстерні!L751+покрівлі!N751+маляри!L751</f>
        <v>0.20174700611595284</v>
      </c>
      <c r="J751" s="286">
        <f>електрики!P751</f>
        <v>8.5072204064414889E-2</v>
      </c>
      <c r="K751" s="287">
        <f t="shared" si="56"/>
        <v>3.0578226405942632</v>
      </c>
      <c r="L751" s="287">
        <v>3.8346890649696652E-2</v>
      </c>
      <c r="M751" s="287">
        <f t="shared" si="57"/>
        <v>3.0961695312439597</v>
      </c>
      <c r="N751" s="287">
        <f t="shared" si="58"/>
        <v>3.7154034374927516</v>
      </c>
    </row>
    <row r="752" spans="1:14" ht="18" customHeight="1" x14ac:dyDescent="0.35">
      <c r="A752" s="284">
        <f t="shared" si="55"/>
        <v>44</v>
      </c>
      <c r="B752" s="284">
        <v>4</v>
      </c>
      <c r="C752" s="285" t="s">
        <v>1758</v>
      </c>
      <c r="D752" s="286">
        <f>SUM(сходові!N752)</f>
        <v>1.0973567911604625</v>
      </c>
      <c r="E752" s="286">
        <f>SUM(прибудинкова!M752)</f>
        <v>1.0177726946794781</v>
      </c>
      <c r="F752" s="286">
        <f>'слюсарі х.в.'!P752+'слюсарі кан'!P752+'слюсарі ц.о.'!P334+'слюсарі г.в.'!P327+зварювальник!L752+аварійки!J752</f>
        <v>0.30785698125244387</v>
      </c>
      <c r="G752" s="286">
        <f>'дератизація '!I752</f>
        <v>2.7642334719632866E-3</v>
      </c>
      <c r="H752" s="286">
        <f>SUM(димовенти!Q752)</f>
        <v>6.2971400898364061E-2</v>
      </c>
      <c r="I752" s="286">
        <f>'під зими'!L752+майстерні!L752+покрівлі!N752+маляри!L752</f>
        <v>0.21281624604718385</v>
      </c>
      <c r="J752" s="286">
        <f>електрики!P752</f>
        <v>8.447969562589791E-2</v>
      </c>
      <c r="K752" s="287">
        <f t="shared" si="56"/>
        <v>2.7860180431357926</v>
      </c>
      <c r="L752" s="287">
        <v>3.4655645516211697E-2</v>
      </c>
      <c r="M752" s="287">
        <f t="shared" si="57"/>
        <v>2.8206736886520041</v>
      </c>
      <c r="N752" s="287">
        <f t="shared" si="58"/>
        <v>3.384808426382405</v>
      </c>
    </row>
    <row r="753" spans="1:14" ht="18" customHeight="1" x14ac:dyDescent="0.35">
      <c r="A753" s="284">
        <f t="shared" si="55"/>
        <v>45</v>
      </c>
      <c r="B753" s="284">
        <v>5</v>
      </c>
      <c r="C753" s="285" t="s">
        <v>2893</v>
      </c>
      <c r="D753" s="286">
        <f>SUM(сходові!N753)</f>
        <v>1.121306049123167</v>
      </c>
      <c r="E753" s="286">
        <f>SUM(прибудинкова!M753)</f>
        <v>1.2479382794535372</v>
      </c>
      <c r="F753" s="286">
        <f>'слюсарі х.в.'!P753+'слюсарі кан'!P753+'слюсарі ц.о.'!P335+'слюсарі г.в.'!P328+зварювальник!L753+аварійки!J753</f>
        <v>0.32694935654138013</v>
      </c>
      <c r="G753" s="286">
        <f>'дератизація '!I753</f>
        <v>2.6376301907209522E-3</v>
      </c>
      <c r="H753" s="286">
        <f>SUM(димовенти!Q753)</f>
        <v>6.3508523717909507E-2</v>
      </c>
      <c r="I753" s="286">
        <f>'під зими'!L753+майстерні!L753+покрівлі!N753+маляри!L753</f>
        <v>0.21426744513620766</v>
      </c>
      <c r="J753" s="286">
        <f>електрики!P753</f>
        <v>9.4083243079600906E-2</v>
      </c>
      <c r="K753" s="287">
        <f t="shared" si="56"/>
        <v>3.0706905272425229</v>
      </c>
      <c r="L753" s="287">
        <v>3.8186935882952522E-2</v>
      </c>
      <c r="M753" s="287">
        <f t="shared" si="57"/>
        <v>3.1088774631254754</v>
      </c>
      <c r="N753" s="287">
        <f t="shared" si="58"/>
        <v>3.7306529557505703</v>
      </c>
    </row>
    <row r="754" spans="1:14" ht="18" customHeight="1" x14ac:dyDescent="0.35">
      <c r="A754" s="284">
        <f t="shared" si="55"/>
        <v>46</v>
      </c>
      <c r="B754" s="284">
        <v>4</v>
      </c>
      <c r="C754" s="285" t="s">
        <v>1759</v>
      </c>
      <c r="D754" s="286">
        <f>SUM(сходові!N754)</f>
        <v>1.2004727762606267</v>
      </c>
      <c r="E754" s="286">
        <f>SUM(прибудинкова!M754)</f>
        <v>0.78827108032269377</v>
      </c>
      <c r="F754" s="286">
        <f>'слюсарі х.в.'!P754+'слюсарі кан'!P754+'слюсарі ц.о.'!P336+'слюсарі г.в.'!P329+зварювальник!L754+аварійки!J754</f>
        <v>0.28944110703171994</v>
      </c>
      <c r="G754" s="286">
        <f>'дератизація '!I754</f>
        <v>3.867064188004208E-3</v>
      </c>
      <c r="H754" s="286">
        <f>SUM(димовенти!Q754)</f>
        <v>6.0928949700351627E-2</v>
      </c>
      <c r="I754" s="286">
        <f>'під зими'!L754+майстерні!L754+покрівлі!N754+маляри!L754</f>
        <v>0.23185282823152442</v>
      </c>
      <c r="J754" s="286">
        <f>електрики!P754</f>
        <v>7.5134966053300084E-2</v>
      </c>
      <c r="K754" s="287">
        <f t="shared" si="56"/>
        <v>2.6499687717882208</v>
      </c>
      <c r="L754" s="287">
        <v>3.3210010192820993E-2</v>
      </c>
      <c r="M754" s="287">
        <f t="shared" si="57"/>
        <v>2.6831787819810415</v>
      </c>
      <c r="N754" s="287">
        <f t="shared" si="58"/>
        <v>3.2198145383772498</v>
      </c>
    </row>
    <row r="755" spans="1:14" ht="18" customHeight="1" x14ac:dyDescent="0.35">
      <c r="A755" s="284">
        <f t="shared" si="55"/>
        <v>47</v>
      </c>
      <c r="B755" s="284">
        <v>3</v>
      </c>
      <c r="C755" s="285" t="s">
        <v>1760</v>
      </c>
      <c r="D755" s="286">
        <f>SUM(сходові!N755)</f>
        <v>0</v>
      </c>
      <c r="E755" s="286">
        <f>SUM(прибудинкова!M755)</f>
        <v>1.222797574552684</v>
      </c>
      <c r="F755" s="286">
        <f>'слюсарі х.в.'!P755+'слюсарі кан'!P755+'слюсарі ц.о.'!P337+'слюсарі г.в.'!P330+зварювальник!L755+аварійки!J755</f>
        <v>0.26726001272145017</v>
      </c>
      <c r="G755" s="286">
        <f>'дератизація '!I755</f>
        <v>6.3817097415506951E-3</v>
      </c>
      <c r="H755" s="286">
        <f>SUM(димовенти!Q755)</f>
        <v>4.2698715039342208E-2</v>
      </c>
      <c r="I755" s="286">
        <f>'під зими'!L755+майстерні!L755+покрівлі!N755+маляри!L755</f>
        <v>0.27377612245520511</v>
      </c>
      <c r="J755" s="286">
        <f>електрики!P755</f>
        <v>6.387965851430176E-2</v>
      </c>
      <c r="K755" s="287">
        <f t="shared" si="56"/>
        <v>1.876793793024534</v>
      </c>
      <c r="L755" s="287">
        <v>2.3590124431283055E-2</v>
      </c>
      <c r="M755" s="287">
        <f t="shared" si="57"/>
        <v>1.900383917455817</v>
      </c>
      <c r="N755" s="287">
        <f t="shared" si="58"/>
        <v>2.2804607009469802</v>
      </c>
    </row>
    <row r="756" spans="1:14" ht="18" customHeight="1" x14ac:dyDescent="0.35">
      <c r="A756" s="284">
        <f t="shared" si="55"/>
        <v>48</v>
      </c>
      <c r="B756" s="284">
        <v>4</v>
      </c>
      <c r="C756" s="285" t="s">
        <v>1761</v>
      </c>
      <c r="D756" s="286">
        <f>SUM(сходові!N756)</f>
        <v>1.282101493637287</v>
      </c>
      <c r="E756" s="286">
        <f>SUM(прибудинкова!M756)</f>
        <v>0.59251309995340162</v>
      </c>
      <c r="F756" s="286">
        <f>'слюсарі х.в.'!P756+'слюсарі кан'!P756+'слюсарі ц.о.'!P338+'слюсарі г.в.'!P331+зварювальник!L756+аварійки!J756</f>
        <v>0.31349561658032937</v>
      </c>
      <c r="G756" s="286">
        <f>'дератизація '!I756</f>
        <v>3.2851817334575953E-3</v>
      </c>
      <c r="H756" s="286">
        <f>SUM(димовенти!Q756)</f>
        <v>5.8009911904579416E-2</v>
      </c>
      <c r="I756" s="286">
        <f>'під зими'!L756+майстерні!L756+покрівлі!N756+маляри!L756</f>
        <v>0.24820902693565344</v>
      </c>
      <c r="J756" s="286">
        <f>електрики!P756</f>
        <v>8.7268157402374091E-2</v>
      </c>
      <c r="K756" s="287">
        <f t="shared" si="56"/>
        <v>2.5848824881470827</v>
      </c>
      <c r="L756" s="287">
        <v>3.2252952115428224E-2</v>
      </c>
      <c r="M756" s="287">
        <f t="shared" si="57"/>
        <v>2.6171354402625111</v>
      </c>
      <c r="N756" s="287">
        <f t="shared" si="58"/>
        <v>3.1405625283150131</v>
      </c>
    </row>
    <row r="757" spans="1:14" ht="18" customHeight="1" x14ac:dyDescent="0.35">
      <c r="A757" s="284">
        <f t="shared" si="55"/>
        <v>49</v>
      </c>
      <c r="B757" s="284">
        <v>2</v>
      </c>
      <c r="C757" s="285" t="s">
        <v>1762</v>
      </c>
      <c r="D757" s="286">
        <f>SUM(сходові!N757)</f>
        <v>0</v>
      </c>
      <c r="E757" s="286">
        <f>SUM(прибудинкова!M757)</f>
        <v>1.4844088987341773</v>
      </c>
      <c r="F757" s="286">
        <f>'слюсарі х.в.'!P757+'слюсарі кан'!P757+'слюсарі ц.о.'!P339+'слюсарі г.в.'!P332+зварювальник!L757+аварійки!J757</f>
        <v>0.42759509402966733</v>
      </c>
      <c r="G757" s="286">
        <f>'дератизація '!I757</f>
        <v>5.9674502712477396E-3</v>
      </c>
      <c r="H757" s="286">
        <f>SUM(димовенти!Q757)</f>
        <v>5.4803037004487722E-2</v>
      </c>
      <c r="I757" s="286">
        <f>'під зими'!L757+майстерні!L757+покрівлі!N757+маляри!L757</f>
        <v>0.34135546011327189</v>
      </c>
      <c r="J757" s="286">
        <f>електрики!P757</f>
        <v>0.11620784170956161</v>
      </c>
      <c r="K757" s="287">
        <f t="shared" si="56"/>
        <v>2.4303377818624137</v>
      </c>
      <c r="L757" s="287">
        <v>3.0512686569273972E-2</v>
      </c>
      <c r="M757" s="287">
        <f t="shared" si="57"/>
        <v>2.4608504684316879</v>
      </c>
      <c r="N757" s="287">
        <f t="shared" si="58"/>
        <v>2.9530205621180254</v>
      </c>
    </row>
    <row r="758" spans="1:14" ht="18" customHeight="1" x14ac:dyDescent="0.35">
      <c r="A758" s="284">
        <f t="shared" si="55"/>
        <v>50</v>
      </c>
      <c r="B758" s="284">
        <v>4</v>
      </c>
      <c r="C758" s="285" t="s">
        <v>1763</v>
      </c>
      <c r="D758" s="286">
        <f>SUM(сходові!N758)</f>
        <v>0.75314658703807502</v>
      </c>
      <c r="E758" s="286">
        <f>SUM(прибудинкова!M758)</f>
        <v>1.4042955729952713</v>
      </c>
      <c r="F758" s="286">
        <f>'слюсарі х.в.'!P758+'слюсарі кан'!P758+'слюсарі ц.о.'!P340+'слюсарі г.в.'!P333+зварювальник!L758+аварійки!J758</f>
        <v>0.4534250674634478</v>
      </c>
      <c r="G758" s="286">
        <f>'дератизація '!I758</f>
        <v>2.1883489284636281E-3</v>
      </c>
      <c r="H758" s="286">
        <f>SUM(димовенти!Q758)</f>
        <v>6.0984162317097718E-2</v>
      </c>
      <c r="I758" s="286">
        <f>'під зими'!L758+майстерні!L758+покрівлі!N758+маляри!L758</f>
        <v>0.222403741527127</v>
      </c>
      <c r="J758" s="286">
        <f>електрики!P758</f>
        <v>0.12931469255536285</v>
      </c>
      <c r="K758" s="287">
        <f t="shared" si="56"/>
        <v>3.0257581728248457</v>
      </c>
      <c r="L758" s="287">
        <v>3.7429939827260394E-2</v>
      </c>
      <c r="M758" s="287">
        <f t="shared" si="57"/>
        <v>3.0631881126521061</v>
      </c>
      <c r="N758" s="287">
        <f t="shared" si="58"/>
        <v>3.675825735182527</v>
      </c>
    </row>
    <row r="759" spans="1:14" ht="18" customHeight="1" x14ac:dyDescent="0.35">
      <c r="A759" s="284">
        <f t="shared" si="55"/>
        <v>51</v>
      </c>
      <c r="B759" s="284">
        <v>3</v>
      </c>
      <c r="C759" s="285" t="s">
        <v>1764</v>
      </c>
      <c r="D759" s="286">
        <f>SUM(сходові!N759)</f>
        <v>0.8286470490558876</v>
      </c>
      <c r="E759" s="286">
        <f>SUM(прибудинкова!M759)</f>
        <v>1.380463464275548</v>
      </c>
      <c r="F759" s="286">
        <f>'слюсарі х.в.'!P759+'слюсарі кан'!P759+'слюсарі ц.о.'!P341+'слюсарі г.в.'!P334+зварювальник!L759+аварійки!J759</f>
        <v>0.29158017997070734</v>
      </c>
      <c r="G759" s="286">
        <f>'дератизація '!I759</f>
        <v>6.4047822374039285E-3</v>
      </c>
      <c r="H759" s="286">
        <f>SUM(димовенти!Q759)</f>
        <v>5.3948041681845485E-2</v>
      </c>
      <c r="I759" s="286">
        <f>'під зими'!L759+майстерні!L759+покрівлі!N759+маляри!L759</f>
        <v>0.28988349246463491</v>
      </c>
      <c r="J759" s="286">
        <f>електрики!P759</f>
        <v>7.6220391480913238E-2</v>
      </c>
      <c r="K759" s="287">
        <f t="shared" si="56"/>
        <v>2.9271474011669407</v>
      </c>
      <c r="L759" s="287">
        <v>3.6852063397768253E-2</v>
      </c>
      <c r="M759" s="287">
        <f t="shared" si="57"/>
        <v>2.9639994645647088</v>
      </c>
      <c r="N759" s="287">
        <f t="shared" si="58"/>
        <v>3.5567993574776504</v>
      </c>
    </row>
    <row r="760" spans="1:14" ht="18" customHeight="1" x14ac:dyDescent="0.35">
      <c r="A760" s="284">
        <f t="shared" si="55"/>
        <v>52</v>
      </c>
      <c r="B760" s="284">
        <v>3</v>
      </c>
      <c r="C760" s="285" t="s">
        <v>1765</v>
      </c>
      <c r="D760" s="286">
        <f>SUM(сходові!N760)</f>
        <v>1.0081513708513707</v>
      </c>
      <c r="E760" s="286">
        <f>SUM(прибудинкова!M760)</f>
        <v>0.91385113150684927</v>
      </c>
      <c r="F760" s="286">
        <f>'слюсарі х.в.'!P760+'слюсарі кан'!P760+'слюсарі ц.о.'!P342+'слюсарі г.в.'!P335+зварювальник!L760+аварійки!J760</f>
        <v>0.37268496293307818</v>
      </c>
      <c r="G760" s="286">
        <f>'дератизація '!I760</f>
        <v>4.0890410958904109E-3</v>
      </c>
      <c r="H760" s="286">
        <f>SUM(димовенти!Q760)</f>
        <v>8.6519123705798257E-2</v>
      </c>
      <c r="I760" s="286">
        <f>'під зими'!L760+майстерні!L760+покрівлі!N760+маляри!L760</f>
        <v>0.26806223177512806</v>
      </c>
      <c r="J760" s="286">
        <f>електрики!P760</f>
        <v>0.11720415912740857</v>
      </c>
      <c r="K760" s="287">
        <f t="shared" si="56"/>
        <v>2.7705620209955231</v>
      </c>
      <c r="L760" s="287">
        <v>3.4426404723652881E-2</v>
      </c>
      <c r="M760" s="287">
        <f t="shared" si="57"/>
        <v>2.8049884257191762</v>
      </c>
      <c r="N760" s="287">
        <f t="shared" si="58"/>
        <v>3.3659861108630111</v>
      </c>
    </row>
    <row r="761" spans="1:14" ht="18" customHeight="1" x14ac:dyDescent="0.35">
      <c r="A761" s="284">
        <f t="shared" si="55"/>
        <v>53</v>
      </c>
      <c r="B761" s="284">
        <v>2</v>
      </c>
      <c r="C761" s="285" t="s">
        <v>2894</v>
      </c>
      <c r="D761" s="286">
        <f>SUM(сходові!N761)</f>
        <v>0</v>
      </c>
      <c r="E761" s="286">
        <f>SUM(прибудинкова!M761)</f>
        <v>1.2328930171725241</v>
      </c>
      <c r="F761" s="286">
        <f>'слюсарі х.в.'!P761+'слюсарі кан'!P761+'слюсарі ц.о.'!P343+'слюсарі г.в.'!P336+зварювальник!L761+аварійки!J761</f>
        <v>0.35210780298171751</v>
      </c>
      <c r="G761" s="286">
        <f>'дератизація '!I761</f>
        <v>8.7460063897763576E-3</v>
      </c>
      <c r="H761" s="286">
        <f>SUM(димовенти!Q761)</f>
        <v>6.3058067397396902E-2</v>
      </c>
      <c r="I761" s="286">
        <f>'під зими'!L761+майстерні!L761+покрівлі!N761+маляри!L761</f>
        <v>0.29723566089178644</v>
      </c>
      <c r="J761" s="286">
        <f>електрики!P761</f>
        <v>0.10643508148190758</v>
      </c>
      <c r="K761" s="287">
        <f t="shared" si="56"/>
        <v>2.0604756363151089</v>
      </c>
      <c r="L761" s="287">
        <v>2.5549840774389487E-2</v>
      </c>
      <c r="M761" s="287">
        <f t="shared" si="57"/>
        <v>2.0860254770894984</v>
      </c>
      <c r="N761" s="287">
        <f t="shared" si="58"/>
        <v>2.5032305725073978</v>
      </c>
    </row>
    <row r="762" spans="1:14" ht="18" customHeight="1" x14ac:dyDescent="0.35">
      <c r="A762" s="284">
        <f t="shared" si="55"/>
        <v>54</v>
      </c>
      <c r="B762" s="284">
        <v>2</v>
      </c>
      <c r="C762" s="285" t="s">
        <v>1766</v>
      </c>
      <c r="D762" s="286">
        <f>SUM(сходові!N762)</f>
        <v>0</v>
      </c>
      <c r="E762" s="286">
        <f>SUM(прибудинкова!M762)</f>
        <v>1.2960432563865802</v>
      </c>
      <c r="F762" s="286">
        <f>'слюсарі х.в.'!P762+'слюсарі кан'!P762+'слюсарі ц.о.'!P344+'слюсарі г.в.'!P337+зварювальник!L762+аварійки!J762</f>
        <v>0.30378555119178785</v>
      </c>
      <c r="G762" s="286">
        <f>'дератизація '!I762</f>
        <v>4.9399815327793159E-3</v>
      </c>
      <c r="H762" s="286">
        <f>SUM(димовенти!Q762)</f>
        <v>5.4412269478909391E-2</v>
      </c>
      <c r="I762" s="286">
        <f>'під зими'!L762+майстерні!L762+покрівлі!N762+маляри!L762</f>
        <v>0.24459845168008421</v>
      </c>
      <c r="J762" s="286">
        <f>електрики!P762</f>
        <v>8.2221557295036121E-2</v>
      </c>
      <c r="K762" s="287">
        <f t="shared" si="56"/>
        <v>1.9860010675651771</v>
      </c>
      <c r="L762" s="287">
        <v>2.4762817804201309E-2</v>
      </c>
      <c r="M762" s="287">
        <f t="shared" si="57"/>
        <v>2.0107638853693786</v>
      </c>
      <c r="N762" s="287">
        <f t="shared" si="58"/>
        <v>2.4129166624432541</v>
      </c>
    </row>
    <row r="763" spans="1:14" ht="18" customHeight="1" x14ac:dyDescent="0.35">
      <c r="A763" s="284">
        <f t="shared" si="55"/>
        <v>55</v>
      </c>
      <c r="B763" s="284">
        <v>2</v>
      </c>
      <c r="C763" s="285" t="s">
        <v>1767</v>
      </c>
      <c r="D763" s="286">
        <f>SUM(сходові!N763)</f>
        <v>0</v>
      </c>
      <c r="E763" s="286">
        <f>SUM(прибудинкова!M763)</f>
        <v>1.4657709568627453</v>
      </c>
      <c r="F763" s="286">
        <f>'слюсарі х.в.'!P763+'слюсарі кан'!P763+'слюсарі ц.о.'!P345+'слюсарі г.в.'!P338+зварювальник!L763+аварійки!J763</f>
        <v>0.34830627445479967</v>
      </c>
      <c r="G763" s="286">
        <f>'дератизація '!I763</f>
        <v>7.7058823529411761E-3</v>
      </c>
      <c r="H763" s="286">
        <f>SUM(димовенти!Q763)</f>
        <v>6.1920549318855621E-2</v>
      </c>
      <c r="I763" s="286">
        <f>'під зими'!L763+майстерні!L763+покрівлі!N763+маляри!L763</f>
        <v>0.29326235512095272</v>
      </c>
      <c r="J763" s="286">
        <f>електрики!P763</f>
        <v>0.10500479814605812</v>
      </c>
      <c r="K763" s="287">
        <f t="shared" si="56"/>
        <v>2.2819708162563526</v>
      </c>
      <c r="L763" s="287">
        <v>2.8274198835271935E-2</v>
      </c>
      <c r="M763" s="287">
        <f t="shared" si="57"/>
        <v>2.3102450150916245</v>
      </c>
      <c r="N763" s="287">
        <f t="shared" si="58"/>
        <v>2.7722940181099491</v>
      </c>
    </row>
    <row r="764" spans="1:14" ht="18" customHeight="1" x14ac:dyDescent="0.35">
      <c r="A764" s="284">
        <f t="shared" si="55"/>
        <v>56</v>
      </c>
      <c r="B764" s="284">
        <v>2</v>
      </c>
      <c r="C764" s="285" t="s">
        <v>1768</v>
      </c>
      <c r="D764" s="286">
        <f>SUM(сходові!N764)</f>
        <v>0</v>
      </c>
      <c r="E764" s="286">
        <f>SUM(прибудинкова!M764)</f>
        <v>0.82276671027440962</v>
      </c>
      <c r="F764" s="286">
        <f>'слюсарі х.в.'!P764+'слюсарі кан'!P764+'слюсарі ц.о.'!P346+'слюсарі г.в.'!P339+зварювальник!L764+аварійки!J764</f>
        <v>0.4107698572501336</v>
      </c>
      <c r="G764" s="286">
        <f>'дератизація '!I764</f>
        <v>3.1110402042118699E-3</v>
      </c>
      <c r="H764" s="286">
        <f>SUM(димовенти!Q764)</f>
        <v>9.3721517877929872E-2</v>
      </c>
      <c r="I764" s="286">
        <f>'під зими'!L764+майстерні!L764+покрівлі!N764+маляри!L764</f>
        <v>0.26804324942679914</v>
      </c>
      <c r="J764" s="286">
        <f>електрики!P764</f>
        <v>0.13670056682703163</v>
      </c>
      <c r="K764" s="287">
        <f t="shared" si="56"/>
        <v>1.7351129418605156</v>
      </c>
      <c r="L764" s="287">
        <v>2.0905088311732767E-2</v>
      </c>
      <c r="M764" s="287">
        <f t="shared" si="57"/>
        <v>1.7560180301722483</v>
      </c>
      <c r="N764" s="287">
        <f t="shared" si="58"/>
        <v>2.107221636206698</v>
      </c>
    </row>
    <row r="765" spans="1:14" ht="18" customHeight="1" x14ac:dyDescent="0.35">
      <c r="A765" s="284">
        <f t="shared" si="55"/>
        <v>57</v>
      </c>
      <c r="B765" s="284">
        <v>2</v>
      </c>
      <c r="C765" s="285" t="s">
        <v>1769</v>
      </c>
      <c r="D765" s="286">
        <f>SUM(сходові!N765)</f>
        <v>0</v>
      </c>
      <c r="E765" s="286">
        <f>SUM(прибудинкова!M765)</f>
        <v>0.98416580893682581</v>
      </c>
      <c r="F765" s="286">
        <f>'слюсарі х.в.'!P765+'слюсарі кан'!P765+'слюсарі ц.о.'!P347+'слюсарі г.в.'!P340+зварювальник!L765+аварійки!J765</f>
        <v>0.38529318348014496</v>
      </c>
      <c r="G765" s="286">
        <f>'дератизація '!I765</f>
        <v>1.0747303543913712E-2</v>
      </c>
      <c r="H765" s="286">
        <f>SUM(димовенти!Q765)</f>
        <v>0.15565526175388653</v>
      </c>
      <c r="I765" s="286">
        <f>'під зими'!L765+майстерні!L765+покрівлі!N765+маляри!L765</f>
        <v>0.34124333994139722</v>
      </c>
      <c r="J765" s="286">
        <f>електрики!P765</f>
        <v>0.12377299011053075</v>
      </c>
      <c r="K765" s="287">
        <f t="shared" si="56"/>
        <v>2.0008778877666988</v>
      </c>
      <c r="L765" s="287">
        <v>2.5495720344535289E-2</v>
      </c>
      <c r="M765" s="287">
        <f t="shared" si="57"/>
        <v>2.0263736081112342</v>
      </c>
      <c r="N765" s="287">
        <f t="shared" si="58"/>
        <v>2.431648329733481</v>
      </c>
    </row>
    <row r="766" spans="1:14" ht="18" customHeight="1" x14ac:dyDescent="0.35">
      <c r="A766" s="284">
        <f t="shared" si="55"/>
        <v>58</v>
      </c>
      <c r="B766" s="284">
        <v>2</v>
      </c>
      <c r="C766" s="285" t="s">
        <v>1770</v>
      </c>
      <c r="D766" s="286">
        <f>SUM(сходові!N766)</f>
        <v>0</v>
      </c>
      <c r="E766" s="286">
        <f>SUM(прибудинкова!M766)</f>
        <v>0.90838227790432791</v>
      </c>
      <c r="F766" s="286">
        <f>'слюсарі х.в.'!P766+'слюсарі кан'!P766+'слюсарі ц.о.'!P348+'слюсарі г.в.'!P341+зварювальник!L766+аварійки!J766</f>
        <v>0.41611750992376528</v>
      </c>
      <c r="G766" s="286">
        <f>'дератизація '!I766</f>
        <v>4.1002277904328014E-3</v>
      </c>
      <c r="H766" s="286">
        <f>SUM(димовенти!Q766)</f>
        <v>0.13149399919072224</v>
      </c>
      <c r="I766" s="286">
        <f>'під зими'!L766+майстерні!L766+покрівлі!N766+маляри!L766</f>
        <v>0.26477431793457895</v>
      </c>
      <c r="J766" s="286">
        <f>електрики!P766</f>
        <v>0.13941411533872994</v>
      </c>
      <c r="K766" s="287">
        <f t="shared" si="56"/>
        <v>1.8642824480825571</v>
      </c>
      <c r="L766" s="287">
        <v>2.2968670294959082E-2</v>
      </c>
      <c r="M766" s="287">
        <f t="shared" si="57"/>
        <v>1.8872511183775162</v>
      </c>
      <c r="N766" s="287">
        <f t="shared" si="58"/>
        <v>2.2647013420530193</v>
      </c>
    </row>
    <row r="767" spans="1:14" ht="18" customHeight="1" x14ac:dyDescent="0.35">
      <c r="A767" s="284">
        <f t="shared" si="55"/>
        <v>59</v>
      </c>
      <c r="B767" s="284">
        <v>2</v>
      </c>
      <c r="C767" s="285" t="s">
        <v>1771</v>
      </c>
      <c r="D767" s="286">
        <f>SUM(сходові!N767)</f>
        <v>0</v>
      </c>
      <c r="E767" s="286">
        <f>SUM(прибудинкова!M767)</f>
        <v>1.4070739033457249</v>
      </c>
      <c r="F767" s="286">
        <f>'слюсарі х.в.'!P767+'слюсарі кан'!P767+'слюсарі ц.о.'!P349+'слюсарі г.в.'!P342+зварювальник!L767+аварійки!J767</f>
        <v>0.3767695050158052</v>
      </c>
      <c r="G767" s="286">
        <f>'дератизація '!I767</f>
        <v>7.8066914498141271E-3</v>
      </c>
      <c r="H767" s="286">
        <f>SUM(димовенти!Q767)</f>
        <v>0.13143900634719452</v>
      </c>
      <c r="I767" s="286">
        <f>'під зими'!L767+майстерні!L767+покрівлі!N767+маляри!L767</f>
        <v>0.39487123786282124</v>
      </c>
      <c r="J767" s="286">
        <f>електрики!P767</f>
        <v>0.11944783729625942</v>
      </c>
      <c r="K767" s="287">
        <f t="shared" si="56"/>
        <v>2.4374081813176192</v>
      </c>
      <c r="L767" s="287">
        <v>3.0762763988458008E-2</v>
      </c>
      <c r="M767" s="287">
        <f t="shared" si="57"/>
        <v>2.4681709453060772</v>
      </c>
      <c r="N767" s="287">
        <f t="shared" si="58"/>
        <v>2.9618051343672924</v>
      </c>
    </row>
    <row r="768" spans="1:14" ht="18" customHeight="1" x14ac:dyDescent="0.35">
      <c r="A768" s="284">
        <f t="shared" si="55"/>
        <v>60</v>
      </c>
      <c r="B768" s="284">
        <v>5</v>
      </c>
      <c r="C768" s="285" t="s">
        <v>1772</v>
      </c>
      <c r="D768" s="286">
        <f>SUM(сходові!N768)</f>
        <v>0.79801177481351993</v>
      </c>
      <c r="E768" s="286">
        <f>SUM(прибудинкова!M768)</f>
        <v>1.2112410962851319</v>
      </c>
      <c r="F768" s="286">
        <f>'слюсарі х.в.'!P768+'слюсарі кан'!P768+'слюсарі ц.о.'!P350+'слюсарі г.в.'!P343+зварювальник!L768+аварійки!J768</f>
        <v>0.42314842755928639</v>
      </c>
      <c r="G768" s="286">
        <f>'дератизація '!I768</f>
        <v>1.5160918521145493E-3</v>
      </c>
      <c r="H768" s="286">
        <f>SUM(димовенти!Q768)</f>
        <v>5.317916683347302E-2</v>
      </c>
      <c r="I768" s="286">
        <f>'під зими'!L768+майстерні!L768+покрівлі!N768+маляри!L768</f>
        <v>0.20552897977094883</v>
      </c>
      <c r="J768" s="286">
        <f>електрики!P768</f>
        <v>0.1139376390107751</v>
      </c>
      <c r="K768" s="287">
        <f t="shared" si="56"/>
        <v>2.8065631761252496</v>
      </c>
      <c r="L768" s="287">
        <v>3.4706363975588017E-2</v>
      </c>
      <c r="M768" s="287">
        <f t="shared" si="57"/>
        <v>2.8412695401008374</v>
      </c>
      <c r="N768" s="287">
        <f t="shared" si="58"/>
        <v>3.4095234481210048</v>
      </c>
    </row>
    <row r="769" spans="1:14" ht="18" customHeight="1" x14ac:dyDescent="0.35">
      <c r="A769" s="284">
        <f t="shared" si="55"/>
        <v>61</v>
      </c>
      <c r="B769" s="284">
        <v>5</v>
      </c>
      <c r="C769" s="285" t="s">
        <v>2895</v>
      </c>
      <c r="D769" s="286">
        <f>SUM(сходові!N769)</f>
        <v>0.65143268412904121</v>
      </c>
      <c r="E769" s="286">
        <f>SUM(прибудинкова!M769)</f>
        <v>1.1197048064461599</v>
      </c>
      <c r="F769" s="286">
        <f>'слюсарі х.в.'!P769+'слюсарі кан'!P769+'слюсарі ц.о.'!P351+'слюсарі г.в.'!P344+зварювальник!L769+аварійки!J769</f>
        <v>0.43645177865078222</v>
      </c>
      <c r="G769" s="286">
        <f>'дератизація '!I769</f>
        <v>1.5002535639826449E-3</v>
      </c>
      <c r="H769" s="286">
        <f>SUM(димовенти!Q769)</f>
        <v>5.6922445978628694E-2</v>
      </c>
      <c r="I769" s="286">
        <f>'під зими'!L769+майстерні!L769+покрівлі!N769+маляри!L769</f>
        <v>0.19285482691479822</v>
      </c>
      <c r="J769" s="286">
        <f>електрики!P769</f>
        <v>0.12070197116017274</v>
      </c>
      <c r="K769" s="287">
        <f t="shared" si="56"/>
        <v>2.5795687668435656</v>
      </c>
      <c r="L769" s="287">
        <v>3.1689508152143775E-2</v>
      </c>
      <c r="M769" s="287">
        <f t="shared" si="57"/>
        <v>2.6112582749957092</v>
      </c>
      <c r="N769" s="287">
        <f t="shared" si="58"/>
        <v>3.133509929994851</v>
      </c>
    </row>
    <row r="770" spans="1:14" ht="18" customHeight="1" x14ac:dyDescent="0.35">
      <c r="A770" s="284">
        <f t="shared" si="55"/>
        <v>62</v>
      </c>
      <c r="B770" s="284">
        <v>5</v>
      </c>
      <c r="C770" s="285" t="s">
        <v>2896</v>
      </c>
      <c r="D770" s="286">
        <f>SUM(сходові!N770)</f>
        <v>0.83403681609087432</v>
      </c>
      <c r="E770" s="286">
        <f>SUM(прибудинкова!M770)</f>
        <v>1.0365641384463642</v>
      </c>
      <c r="F770" s="286">
        <f>'слюсарі х.в.'!P770+'слюсарі кан'!P770+'слюсарі ц.о.'!P352+'слюсарі г.в.'!P345+зварювальник!L770+аварійки!J770</f>
        <v>0.45093429399963336</v>
      </c>
      <c r="G770" s="286">
        <f>'дератизація '!I770</f>
        <v>1.8359386675434141E-3</v>
      </c>
      <c r="H770" s="286">
        <f>SUM(димовенти!Q770)</f>
        <v>6.0388119005453177E-2</v>
      </c>
      <c r="I770" s="286">
        <f>'під зими'!L770+майстерні!L770+покрівлі!N770+маляри!L770</f>
        <v>0.19687919348065358</v>
      </c>
      <c r="J770" s="286">
        <f>електрики!P770</f>
        <v>0.12805080444627945</v>
      </c>
      <c r="K770" s="287">
        <f t="shared" si="56"/>
        <v>2.7086893041368016</v>
      </c>
      <c r="L770" s="287">
        <v>3.3251443076623977E-2</v>
      </c>
      <c r="M770" s="287">
        <f t="shared" si="57"/>
        <v>2.7419407472134258</v>
      </c>
      <c r="N770" s="287">
        <f t="shared" si="58"/>
        <v>3.2903288966561108</v>
      </c>
    </row>
    <row r="771" spans="1:14" ht="18" customHeight="1" x14ac:dyDescent="0.35">
      <c r="A771" s="284">
        <f t="shared" si="55"/>
        <v>63</v>
      </c>
      <c r="B771" s="284">
        <v>5</v>
      </c>
      <c r="C771" s="285" t="s">
        <v>1773</v>
      </c>
      <c r="D771" s="286">
        <f>SUM(сходові!N771)</f>
        <v>0.76499577574204025</v>
      </c>
      <c r="E771" s="286">
        <f>SUM(прибудинкова!M771)</f>
        <v>1.3845133695055782</v>
      </c>
      <c r="F771" s="286">
        <f>'слюсарі х.в.'!P771+'слюсарі кан'!P771+'слюсарі ц.о.'!P353+'слюсарі г.в.'!P346+зварювальник!L771+аварійки!J771</f>
        <v>0.41412090709755939</v>
      </c>
      <c r="G771" s="286">
        <f>'дератизація '!I771</f>
        <v>1.3054014509540938E-3</v>
      </c>
      <c r="H771" s="286">
        <f>SUM(димовенти!Q771)</f>
        <v>5.0808826753992981E-2</v>
      </c>
      <c r="I771" s="286">
        <f>'під зими'!L771+майстерні!L771+покрівлі!N771+маляри!L771</f>
        <v>0.19995152428602053</v>
      </c>
      <c r="J771" s="286">
        <f>електрики!P771</f>
        <v>0.10935162948942054</v>
      </c>
      <c r="K771" s="287">
        <f t="shared" si="56"/>
        <v>2.9250474343255655</v>
      </c>
      <c r="L771" s="287">
        <v>3.6249782902839867E-2</v>
      </c>
      <c r="M771" s="287">
        <f t="shared" si="57"/>
        <v>2.9612972172284051</v>
      </c>
      <c r="N771" s="287">
        <f t="shared" si="58"/>
        <v>3.553556660674086</v>
      </c>
    </row>
    <row r="772" spans="1:14" ht="18" customHeight="1" x14ac:dyDescent="0.35">
      <c r="A772" s="284">
        <f t="shared" si="55"/>
        <v>64</v>
      </c>
      <c r="B772" s="284">
        <v>2</v>
      </c>
      <c r="C772" s="285" t="s">
        <v>1774</v>
      </c>
      <c r="D772" s="286">
        <f>SUM(сходові!N772)</f>
        <v>0</v>
      </c>
      <c r="E772" s="286">
        <f>SUM(прибудинкова!M772)</f>
        <v>0.40180772823779193</v>
      </c>
      <c r="F772" s="286">
        <f>'слюсарі х.в.'!P772+'слюсарі кан'!P772+'слюсарі ц.о.'!P354+'слюсарі г.в.'!P347+зварювальник!L772+аварійки!J772</f>
        <v>0.36544105105521907</v>
      </c>
      <c r="G772" s="286">
        <f>'дератизація '!I772</f>
        <v>0</v>
      </c>
      <c r="H772" s="286">
        <f>SUM(димовенти!Q772)</f>
        <v>0.14298692834858084</v>
      </c>
      <c r="I772" s="286">
        <f>'під зими'!L772+майстерні!L772+покрівлі!N772+маляри!L772</f>
        <v>0.37108174718254994</v>
      </c>
      <c r="J772" s="286">
        <f>електрики!P772</f>
        <v>0.11369946296069987</v>
      </c>
      <c r="K772" s="287">
        <f t="shared" si="56"/>
        <v>1.3950169177848415</v>
      </c>
      <c r="L772" s="287">
        <v>1.7993888514426404E-2</v>
      </c>
      <c r="M772" s="287">
        <f t="shared" si="57"/>
        <v>1.4130108062992679</v>
      </c>
      <c r="N772" s="287">
        <f t="shared" si="58"/>
        <v>1.6956129675591214</v>
      </c>
    </row>
    <row r="773" spans="1:14" ht="18" customHeight="1" x14ac:dyDescent="0.35">
      <c r="A773" s="284">
        <f t="shared" si="55"/>
        <v>65</v>
      </c>
      <c r="B773" s="284">
        <v>2</v>
      </c>
      <c r="C773" s="285" t="s">
        <v>1775</v>
      </c>
      <c r="D773" s="286">
        <f>SUM(сходові!N773)</f>
        <v>0</v>
      </c>
      <c r="E773" s="286">
        <f>SUM(прибудинкова!M773)</f>
        <v>0.21522150113722516</v>
      </c>
      <c r="F773" s="286">
        <f>'слюсарі х.в.'!P773+'слюсарі кан'!P773+'слюсарі ц.о.'!P355+'слюсарі г.в.'!P348+зварювальник!L773+аварійки!J773</f>
        <v>0.30139673821210478</v>
      </c>
      <c r="G773" s="286">
        <f>'дератизація '!I773</f>
        <v>1.0519332827899925E-3</v>
      </c>
      <c r="H773" s="286">
        <f>SUM(димовенти!Q773)</f>
        <v>6.7014959642523353E-2</v>
      </c>
      <c r="I773" s="286">
        <f>'під зими'!L773+майстерні!L773+покрівлі!N773+маляри!L773</f>
        <v>0.23539886588519643</v>
      </c>
      <c r="J773" s="286">
        <f>електрики!P773</f>
        <v>8.120158764896078E-2</v>
      </c>
      <c r="K773" s="287">
        <f t="shared" ref="K773:K804" si="59">SUM(D773,E773,F773,G773,H773,I773,J773)</f>
        <v>0.90128558580880047</v>
      </c>
      <c r="L773" s="287">
        <v>1.1074956658153834E-2</v>
      </c>
      <c r="M773" s="287">
        <f t="shared" ref="M773:M804" si="60">SUM(L773+K773)</f>
        <v>0.91236054246695431</v>
      </c>
      <c r="N773" s="287">
        <f t="shared" ref="N773:N804" si="61">M773*1.2</f>
        <v>1.0948326509603452</v>
      </c>
    </row>
    <row r="774" spans="1:14" ht="18" customHeight="1" x14ac:dyDescent="0.35">
      <c r="A774" s="284">
        <f t="shared" ref="A774:A836" si="62">A773+1</f>
        <v>66</v>
      </c>
      <c r="B774" s="284">
        <v>1</v>
      </c>
      <c r="C774" s="285" t="s">
        <v>1776</v>
      </c>
      <c r="D774" s="286">
        <f>SUM(сходові!N774)</f>
        <v>0</v>
      </c>
      <c r="E774" s="286">
        <f>SUM(прибудинкова!M774)</f>
        <v>0.52435394714407502</v>
      </c>
      <c r="F774" s="286">
        <f>'слюсарі х.в.'!P774+'слюсарі кан'!P774+'слюсарі ц.о.'!P356+'слюсарі г.в.'!P349+зварювальник!L774+аварійки!J774</f>
        <v>0.4112866071767427</v>
      </c>
      <c r="G774" s="286">
        <f>'дератизація '!I774</f>
        <v>0</v>
      </c>
      <c r="H774" s="286">
        <f>SUM(димовенти!Q774)</f>
        <v>0.10137949099084678</v>
      </c>
      <c r="I774" s="286">
        <f>'під зими'!L774+майстерні!L774+покрівлі!N774+маляри!L774</f>
        <v>0.41753507917190735</v>
      </c>
      <c r="J774" s="286">
        <f>електрики!P774</f>
        <v>0.13696278019051059</v>
      </c>
      <c r="K774" s="287">
        <f t="shared" si="59"/>
        <v>1.5915179046740826</v>
      </c>
      <c r="L774" s="287">
        <v>1.9886370246626983E-2</v>
      </c>
      <c r="M774" s="287">
        <f t="shared" si="60"/>
        <v>1.6114042749207096</v>
      </c>
      <c r="N774" s="287">
        <f t="shared" si="61"/>
        <v>1.9336851299048514</v>
      </c>
    </row>
    <row r="775" spans="1:14" ht="18" customHeight="1" x14ac:dyDescent="0.35">
      <c r="A775" s="284">
        <f t="shared" si="62"/>
        <v>67</v>
      </c>
      <c r="B775" s="284">
        <v>2</v>
      </c>
      <c r="C775" s="285" t="s">
        <v>1777</v>
      </c>
      <c r="D775" s="286">
        <f>SUM(сходові!N775)</f>
        <v>0</v>
      </c>
      <c r="E775" s="286">
        <f>SUM(прибудинкова!M775)</f>
        <v>0.39427383333333332</v>
      </c>
      <c r="F775" s="286">
        <f>'слюсарі х.в.'!P775+'слюсарі кан'!P775+'слюсарі ц.о.'!P357+'слюсарі г.в.'!P350+зварювальник!L775+аварійки!J775</f>
        <v>0.44727536873213858</v>
      </c>
      <c r="G775" s="286">
        <f>'дератизація '!I775</f>
        <v>1.8478260869565217E-3</v>
      </c>
      <c r="H775" s="286">
        <f>SUM(димовенти!Q775)</f>
        <v>0.12810540836012799</v>
      </c>
      <c r="I775" s="286">
        <f>'під зими'!L775+майстерні!L775+покрівлі!N775+маляри!L775</f>
        <v>0.32896266043939593</v>
      </c>
      <c r="J775" s="286">
        <f>електрики!P775</f>
        <v>0.15522448421591201</v>
      </c>
      <c r="K775" s="287">
        <f t="shared" si="59"/>
        <v>1.4556895811678643</v>
      </c>
      <c r="L775" s="287">
        <v>1.7508626810632921E-2</v>
      </c>
      <c r="M775" s="287">
        <f t="shared" si="60"/>
        <v>1.4731982079784971</v>
      </c>
      <c r="N775" s="287">
        <f t="shared" si="61"/>
        <v>1.7678378495741964</v>
      </c>
    </row>
    <row r="776" spans="1:14" ht="18" customHeight="1" x14ac:dyDescent="0.35">
      <c r="A776" s="284">
        <f t="shared" si="62"/>
        <v>68</v>
      </c>
      <c r="B776" s="284">
        <v>2</v>
      </c>
      <c r="C776" s="285" t="s">
        <v>1778</v>
      </c>
      <c r="D776" s="286">
        <f>SUM(сходові!N776)</f>
        <v>0</v>
      </c>
      <c r="E776" s="286">
        <f>SUM(прибудинкова!M776)</f>
        <v>0.39143733093525179</v>
      </c>
      <c r="F776" s="286">
        <f>'слюсарі х.в.'!P776+'слюсарі кан'!P776+'слюсарі ц.о.'!P358+'слюсарі г.в.'!P351+зварювальник!L776+аварійки!J776</f>
        <v>0.44507461712623297</v>
      </c>
      <c r="G776" s="286">
        <f>'дератизація '!I776</f>
        <v>2.1043165467625898E-3</v>
      </c>
      <c r="H776" s="286">
        <f>SUM(димовенти!Q776)</f>
        <v>0.11359525234754088</v>
      </c>
      <c r="I776" s="286">
        <f>'під зими'!L776+майстерні!L776+покрівлі!N776+маляри!L776</f>
        <v>0.32756414122606053</v>
      </c>
      <c r="J776" s="286">
        <f>електрики!P776</f>
        <v>0.15410776130788387</v>
      </c>
      <c r="K776" s="287">
        <f t="shared" si="59"/>
        <v>1.4338834194897325</v>
      </c>
      <c r="L776" s="287">
        <v>1.7229164545989661E-2</v>
      </c>
      <c r="M776" s="287">
        <f t="shared" si="60"/>
        <v>1.4511125840357222</v>
      </c>
      <c r="N776" s="287">
        <f t="shared" si="61"/>
        <v>1.7413351008428666</v>
      </c>
    </row>
    <row r="777" spans="1:14" ht="18" customHeight="1" x14ac:dyDescent="0.35">
      <c r="A777" s="284">
        <f t="shared" si="62"/>
        <v>69</v>
      </c>
      <c r="B777" s="284">
        <v>2</v>
      </c>
      <c r="C777" s="285" t="s">
        <v>1779</v>
      </c>
      <c r="D777" s="286">
        <f>SUM(сходові!N777)</f>
        <v>0</v>
      </c>
      <c r="E777" s="286">
        <f>SUM(прибудинкова!M777)</f>
        <v>0.42688294736842108</v>
      </c>
      <c r="F777" s="286">
        <f>'слюсарі х.в.'!P777+'слюсарі кан'!P777+'слюсарі ц.о.'!P359+'слюсарі г.в.'!P352+зварювальник!L777+аварійки!J777</f>
        <v>0.4587755368983365</v>
      </c>
      <c r="G777" s="286">
        <f>'дератизація '!I777</f>
        <v>2.0300751879699249E-3</v>
      </c>
      <c r="H777" s="286">
        <f>SUM(димовенти!Q777)</f>
        <v>0.11871985019780588</v>
      </c>
      <c r="I777" s="286">
        <f>'під зими'!L777+майстерні!L777+покрівлі!N777+маляри!L777</f>
        <v>0.33456137110177908</v>
      </c>
      <c r="J777" s="286">
        <f>електрики!P777</f>
        <v>0.16105999114132222</v>
      </c>
      <c r="K777" s="287">
        <f t="shared" si="59"/>
        <v>1.5020297718956348</v>
      </c>
      <c r="L777" s="287">
        <v>1.8041226008960964E-2</v>
      </c>
      <c r="M777" s="287">
        <f t="shared" si="60"/>
        <v>1.5200709979045959</v>
      </c>
      <c r="N777" s="287">
        <f t="shared" si="61"/>
        <v>1.824085197485515</v>
      </c>
    </row>
    <row r="778" spans="1:14" ht="18" customHeight="1" x14ac:dyDescent="0.35">
      <c r="A778" s="284">
        <f t="shared" si="62"/>
        <v>70</v>
      </c>
      <c r="B778" s="284">
        <v>2</v>
      </c>
      <c r="C778" s="285" t="s">
        <v>1780</v>
      </c>
      <c r="D778" s="286">
        <f>SUM(сходові!N778)</f>
        <v>0</v>
      </c>
      <c r="E778" s="286">
        <f>SUM(прибудинкова!M778)</f>
        <v>0.29982801013941696</v>
      </c>
      <c r="F778" s="286">
        <f>'слюсарі х.в.'!P778+'слюсарі кан'!P778+'слюсарі ц.о.'!P360+'слюсарі г.в.'!P353+зварювальник!L778+аварійки!J778</f>
        <v>0.40889191771963451</v>
      </c>
      <c r="G778" s="286">
        <f>'дератизація '!I778</f>
        <v>1.5684410646387829E-3</v>
      </c>
      <c r="H778" s="286">
        <f>SUM(димовенти!Q778)</f>
        <v>0.13603806265293328</v>
      </c>
      <c r="I778" s="286">
        <f>'під зими'!L778+майстерні!L778+покрівлі!N778+маляри!L778</f>
        <v>0.32330008615728983</v>
      </c>
      <c r="J778" s="286">
        <f>електрики!P778</f>
        <v>0.13574764779338311</v>
      </c>
      <c r="K778" s="287">
        <f t="shared" si="59"/>
        <v>1.3053741655272963</v>
      </c>
      <c r="L778" s="287">
        <v>1.6231872923967106E-2</v>
      </c>
      <c r="M778" s="287">
        <f t="shared" si="60"/>
        <v>1.3216060384512636</v>
      </c>
      <c r="N778" s="287">
        <f t="shared" si="61"/>
        <v>1.5859272461415161</v>
      </c>
    </row>
    <row r="779" spans="1:14" ht="18" customHeight="1" x14ac:dyDescent="0.35">
      <c r="A779" s="284">
        <f t="shared" si="62"/>
        <v>71</v>
      </c>
      <c r="B779" s="284">
        <v>2</v>
      </c>
      <c r="C779" s="285" t="s">
        <v>1781</v>
      </c>
      <c r="D779" s="286">
        <f>SUM(сходові!N779)</f>
        <v>0</v>
      </c>
      <c r="E779" s="286">
        <f>SUM(прибудинкова!M779)</f>
        <v>0.1691652879187053</v>
      </c>
      <c r="F779" s="286">
        <f>'слюсарі х.в.'!P779+'слюсарі кан'!P779+'слюсарі ц.о.'!P361+'слюсарі г.в.'!P354+зварювальник!L779+аварійки!J779</f>
        <v>0.33997278346987031</v>
      </c>
      <c r="G779" s="286">
        <f>'дератизація '!I779</f>
        <v>7.4520135491155434E-3</v>
      </c>
      <c r="H779" s="286">
        <f>SUM(димовенти!Q779)</f>
        <v>7.2526523203296916E-2</v>
      </c>
      <c r="I779" s="286">
        <f>'під зими'!L779+майстерні!L779+покрівлі!N779+маляри!L779</f>
        <v>0.30569557685478699</v>
      </c>
      <c r="J779" s="286">
        <f>електрики!P779</f>
        <v>0.10077615177736102</v>
      </c>
      <c r="K779" s="287">
        <f t="shared" si="59"/>
        <v>0.99558833677313596</v>
      </c>
      <c r="L779" s="287">
        <v>1.2098170962268617E-2</v>
      </c>
      <c r="M779" s="287">
        <f t="shared" si="60"/>
        <v>1.0076865077354045</v>
      </c>
      <c r="N779" s="287">
        <f t="shared" si="61"/>
        <v>1.2092238092824854</v>
      </c>
    </row>
    <row r="780" spans="1:14" ht="18" customHeight="1" x14ac:dyDescent="0.35">
      <c r="A780" s="284">
        <f t="shared" si="62"/>
        <v>72</v>
      </c>
      <c r="B780" s="284">
        <v>2</v>
      </c>
      <c r="C780" s="285" t="s">
        <v>1782</v>
      </c>
      <c r="D780" s="286">
        <f>SUM(сходові!N780)</f>
        <v>0</v>
      </c>
      <c r="E780" s="286">
        <f>SUM(прибудинкова!M780)</f>
        <v>0.24430048192771084</v>
      </c>
      <c r="F780" s="286">
        <f>'слюсарі х.в.'!P780+'слюсарі кан'!P780+'слюсарі ц.о.'!P362+'слюсарі г.в.'!P355+зварювальник!L780+аварійки!J780</f>
        <v>0.38356720821626122</v>
      </c>
      <c r="G780" s="286">
        <f>'дератизація '!I780</f>
        <v>5.2495697074010318E-3</v>
      </c>
      <c r="H780" s="286">
        <f>SUM(димовенти!Q780)</f>
        <v>5.5563154581486994E-2</v>
      </c>
      <c r="I780" s="286">
        <f>'під зими'!L780+майстерні!L780+покрівлі!N780+маляри!L780</f>
        <v>0.31281981968025135</v>
      </c>
      <c r="J780" s="286">
        <f>електрики!P780</f>
        <v>0.12253895157606584</v>
      </c>
      <c r="K780" s="287">
        <f t="shared" si="59"/>
        <v>1.1240391856891772</v>
      </c>
      <c r="L780" s="287">
        <v>1.339005518872971E-2</v>
      </c>
      <c r="M780" s="287">
        <f t="shared" si="60"/>
        <v>1.137429240877907</v>
      </c>
      <c r="N780" s="287">
        <f t="shared" si="61"/>
        <v>1.3649150890534882</v>
      </c>
    </row>
    <row r="781" spans="1:14" ht="18" customHeight="1" x14ac:dyDescent="0.35">
      <c r="A781" s="284">
        <f t="shared" si="62"/>
        <v>73</v>
      </c>
      <c r="B781" s="284">
        <v>1</v>
      </c>
      <c r="C781" s="285" t="s">
        <v>1783</v>
      </c>
      <c r="D781" s="286">
        <f>SUM(сходові!N781)</f>
        <v>0</v>
      </c>
      <c r="E781" s="286">
        <f>SUM(прибудинкова!M781)</f>
        <v>0</v>
      </c>
      <c r="F781" s="286">
        <f>'слюсарі х.в.'!P781+'слюсарі кан'!P781+'слюсарі ц.о.'!P363+'слюсарі г.в.'!P356+зварювальник!L781+аварійки!J781</f>
        <v>0.38068391877929708</v>
      </c>
      <c r="G781" s="286">
        <f>'дератизація '!I781</f>
        <v>2.8344671201814059E-3</v>
      </c>
      <c r="H781" s="286">
        <f>SUM(димовенти!Q781)</f>
        <v>9.7104042404212568E-2</v>
      </c>
      <c r="I781" s="286">
        <f>'під зими'!L781+майстерні!L781+покрівлі!N781+маляри!L781</f>
        <v>0.5641647391644401</v>
      </c>
      <c r="J781" s="286">
        <f>електрики!P781</f>
        <v>0.12143412030496516</v>
      </c>
      <c r="K781" s="287">
        <f t="shared" si="59"/>
        <v>1.1662212877730964</v>
      </c>
      <c r="L781" s="287">
        <v>1.5113696144820499E-2</v>
      </c>
      <c r="M781" s="287">
        <f t="shared" si="60"/>
        <v>1.181334983917917</v>
      </c>
      <c r="N781" s="287">
        <f t="shared" si="61"/>
        <v>1.4176019807015003</v>
      </c>
    </row>
    <row r="782" spans="1:14" ht="18" customHeight="1" x14ac:dyDescent="0.35">
      <c r="A782" s="284">
        <f t="shared" si="62"/>
        <v>74</v>
      </c>
      <c r="B782" s="284">
        <v>2</v>
      </c>
      <c r="C782" s="285" t="s">
        <v>1784</v>
      </c>
      <c r="D782" s="286">
        <f>SUM(сходові!N782)</f>
        <v>0</v>
      </c>
      <c r="E782" s="286">
        <f>SUM(прибудинкова!M782)</f>
        <v>0.22851654346913061</v>
      </c>
      <c r="F782" s="286">
        <f>'слюсарі х.в.'!P782+'слюсарі кан'!P782+'слюсарі ц.о.'!P364+'слюсарі г.в.'!P357+зварювальник!L782+аварійки!J782</f>
        <v>0.31866958221635255</v>
      </c>
      <c r="G782" s="286">
        <f>'дератизація '!I782</f>
        <v>6.1108777824443504E-3</v>
      </c>
      <c r="H782" s="286">
        <f>SUM(димовенти!Q782)</f>
        <v>5.5708666334949072E-2</v>
      </c>
      <c r="I782" s="286">
        <f>'під зими'!L782+майстерні!L782+покрівлі!N782+маляри!L782</f>
        <v>0.28542984617824274</v>
      </c>
      <c r="J782" s="286">
        <f>електрики!P782</f>
        <v>8.9966311725308099E-2</v>
      </c>
      <c r="K782" s="287">
        <f t="shared" si="59"/>
        <v>0.98440182770642748</v>
      </c>
      <c r="L782" s="287">
        <v>1.2009456853947997E-2</v>
      </c>
      <c r="M782" s="287">
        <f t="shared" si="60"/>
        <v>0.99641128456037542</v>
      </c>
      <c r="N782" s="287">
        <f t="shared" si="61"/>
        <v>1.1956935414724505</v>
      </c>
    </row>
    <row r="783" spans="1:14" ht="18" customHeight="1" x14ac:dyDescent="0.35">
      <c r="A783" s="284">
        <f t="shared" si="62"/>
        <v>75</v>
      </c>
      <c r="B783" s="284">
        <v>1</v>
      </c>
      <c r="C783" s="285" t="s">
        <v>1785</v>
      </c>
      <c r="D783" s="286">
        <f>SUM(сходові!N783)</f>
        <v>0</v>
      </c>
      <c r="E783" s="286">
        <f>SUM(прибудинкова!M783)</f>
        <v>0.6441107178217822</v>
      </c>
      <c r="F783" s="286">
        <f>'слюсарі х.в.'!P783+'слюсарі кан'!P783+'слюсарі ц.о.'!P365+'слюсарі г.в.'!P358+зварювальник!L783+аварійки!J783</f>
        <v>0.40260120061324972</v>
      </c>
      <c r="G783" s="286">
        <f>'дератизація '!I783</f>
        <v>1.4758663366336633E-2</v>
      </c>
      <c r="H783" s="286">
        <f>SUM(димовенти!Q783)</f>
        <v>6.2512540147445769E-2</v>
      </c>
      <c r="I783" s="286">
        <f>'під зими'!L783+майстерні!L783+покрівлі!N783+маляри!L783</f>
        <v>0.68322882837961352</v>
      </c>
      <c r="J783" s="286">
        <f>електрики!P783</f>
        <v>0.13255556201606347</v>
      </c>
      <c r="K783" s="287">
        <f t="shared" si="59"/>
        <v>1.9397675123444913</v>
      </c>
      <c r="L783" s="287">
        <v>2.5165091582547983E-2</v>
      </c>
      <c r="M783" s="287">
        <f t="shared" si="60"/>
        <v>1.9649326039270392</v>
      </c>
      <c r="N783" s="287">
        <f t="shared" si="61"/>
        <v>2.3579191247124469</v>
      </c>
    </row>
    <row r="784" spans="1:14" ht="18" customHeight="1" x14ac:dyDescent="0.35">
      <c r="A784" s="284">
        <f t="shared" si="62"/>
        <v>76</v>
      </c>
      <c r="B784" s="284">
        <v>1</v>
      </c>
      <c r="C784" s="285" t="s">
        <v>1786</v>
      </c>
      <c r="D784" s="286">
        <f>SUM(сходові!N784)</f>
        <v>0</v>
      </c>
      <c r="E784" s="286">
        <f>SUM(прибудинкова!M784)</f>
        <v>0.23841866741321391</v>
      </c>
      <c r="F784" s="286">
        <f>'слюсарі х.в.'!P784+'слюсарі кан'!P784+'слюсарі ц.о.'!P366+'слюсарі г.в.'!P359+зварювальник!L784+аварійки!J784</f>
        <v>0.37773605399100108</v>
      </c>
      <c r="G784" s="286">
        <f>'дератизація '!I784</f>
        <v>7.7267637178051506E-3</v>
      </c>
      <c r="H784" s="286">
        <f>SUM(димовенти!Q784)</f>
        <v>4.4204199541736239E-2</v>
      </c>
      <c r="I784" s="286">
        <f>'під зими'!L784+майстерні!L784+покрівлі!N784+маляри!L784</f>
        <v>0.30413038030985129</v>
      </c>
      <c r="J784" s="286">
        <f>електрики!P784</f>
        <v>0.11958868566466001</v>
      </c>
      <c r="K784" s="287">
        <f t="shared" si="59"/>
        <v>1.0918047506382678</v>
      </c>
      <c r="L784" s="287">
        <v>1.2996086117914862E-2</v>
      </c>
      <c r="M784" s="287">
        <f t="shared" si="60"/>
        <v>1.1048008367561826</v>
      </c>
      <c r="N784" s="287">
        <f t="shared" si="61"/>
        <v>1.325761004107419</v>
      </c>
    </row>
    <row r="785" spans="1:14" ht="18" customHeight="1" x14ac:dyDescent="0.35">
      <c r="A785" s="284">
        <f t="shared" si="62"/>
        <v>77</v>
      </c>
      <c r="B785" s="284">
        <v>1</v>
      </c>
      <c r="C785" s="285" t="s">
        <v>1787</v>
      </c>
      <c r="D785" s="286">
        <f>SUM(сходові!N785)</f>
        <v>0</v>
      </c>
      <c r="E785" s="286">
        <f>SUM(прибудинкова!M785)</f>
        <v>0</v>
      </c>
      <c r="F785" s="286">
        <f>'слюсарі х.в.'!P785+'слюсарі кан'!P785+'слюсарі ц.о.'!P367+'слюсарі г.в.'!P360+зварювальник!L785+аварійки!J785</f>
        <v>0.26567836696144798</v>
      </c>
      <c r="G785" s="286">
        <f>'дератизація '!I785</f>
        <v>0</v>
      </c>
      <c r="H785" s="286">
        <f>SUM(димовенти!Q785)</f>
        <v>5.4577674907415406E-2</v>
      </c>
      <c r="I785" s="286">
        <f>'під зими'!L785+майстерні!L785+покрівлі!N785+маляри!L785</f>
        <v>0.45054488024749667</v>
      </c>
      <c r="J785" s="286">
        <f>електрики!P785</f>
        <v>6.3077087225547279E-2</v>
      </c>
      <c r="K785" s="287">
        <f t="shared" si="59"/>
        <v>0.83387800934190737</v>
      </c>
      <c r="L785" s="287">
        <v>1.1145569093794161E-2</v>
      </c>
      <c r="M785" s="287">
        <f t="shared" si="60"/>
        <v>0.84502357843570153</v>
      </c>
      <c r="N785" s="287">
        <f t="shared" si="61"/>
        <v>1.0140282941228418</v>
      </c>
    </row>
    <row r="786" spans="1:14" ht="18" customHeight="1" x14ac:dyDescent="0.35">
      <c r="A786" s="284">
        <f t="shared" si="62"/>
        <v>78</v>
      </c>
      <c r="B786" s="284">
        <v>3</v>
      </c>
      <c r="C786" s="285" t="s">
        <v>1788</v>
      </c>
      <c r="D786" s="286">
        <f>SUM(сходові!N786)</f>
        <v>1.0043658820752692</v>
      </c>
      <c r="E786" s="286">
        <f>SUM(прибудинкова!M786)</f>
        <v>0.34820218383899065</v>
      </c>
      <c r="F786" s="286">
        <f>'слюсарі х.в.'!P786+'слюсарі кан'!P786+'слюсарі ц.о.'!P368+'слюсарі г.в.'!P361+зварювальник!L786+аварійки!J786</f>
        <v>0.33158485152424738</v>
      </c>
      <c r="G786" s="286">
        <f>'дератизація '!I786</f>
        <v>4.5509161910483632E-3</v>
      </c>
      <c r="H786" s="286">
        <f>SUM(димовенти!Q786)</f>
        <v>6.4516232096092321E-2</v>
      </c>
      <c r="I786" s="286">
        <f>'під зими'!L786+майстерні!L786+покрівлі!N786+маляри!L786</f>
        <v>0.26568813037714278</v>
      </c>
      <c r="J786" s="286">
        <f>електрики!P786</f>
        <v>9.6519880542786984E-2</v>
      </c>
      <c r="K786" s="287">
        <f t="shared" si="59"/>
        <v>2.1154280766455775</v>
      </c>
      <c r="L786" s="287">
        <v>2.6227728446258203E-2</v>
      </c>
      <c r="M786" s="287">
        <f t="shared" si="60"/>
        <v>2.141655805091836</v>
      </c>
      <c r="N786" s="287">
        <f t="shared" si="61"/>
        <v>2.5699869661102031</v>
      </c>
    </row>
    <row r="787" spans="1:14" ht="18" customHeight="1" x14ac:dyDescent="0.35">
      <c r="A787" s="284">
        <f t="shared" si="62"/>
        <v>79</v>
      </c>
      <c r="B787" s="284">
        <v>5</v>
      </c>
      <c r="C787" s="285" t="s">
        <v>1789</v>
      </c>
      <c r="D787" s="286">
        <f>SUM(сходові!N787)</f>
        <v>0.70960782521338628</v>
      </c>
      <c r="E787" s="286">
        <f>SUM(прибудинкова!M787)</f>
        <v>1.3455401122055894</v>
      </c>
      <c r="F787" s="286">
        <f>'слюсарі х.в.'!P787+'слюсарі кан'!P787+'слюсарі ц.о.'!P369+'слюсарі г.в.'!P362+зварювальник!L787+аварійки!J787</f>
        <v>0.527041027052915</v>
      </c>
      <c r="G787" s="286">
        <f>'дератизація '!I787</f>
        <v>1.657876367020864E-3</v>
      </c>
      <c r="H787" s="286">
        <f>SUM(димовенти!Q787)</f>
        <v>4.7743070647117643E-2</v>
      </c>
      <c r="I787" s="286">
        <f>'під зими'!L787+майстерні!L787+покрівлі!N787+маляри!L787</f>
        <v>0.2005159289806987</v>
      </c>
      <c r="J787" s="286">
        <f>електрики!P787</f>
        <v>0.12322365593344135</v>
      </c>
      <c r="K787" s="287">
        <f t="shared" si="59"/>
        <v>2.9553294964001693</v>
      </c>
      <c r="L787" s="287">
        <v>3.6124335485062664E-2</v>
      </c>
      <c r="M787" s="287">
        <f t="shared" si="60"/>
        <v>2.9914538318852317</v>
      </c>
      <c r="N787" s="287">
        <f t="shared" si="61"/>
        <v>3.589744598262278</v>
      </c>
    </row>
    <row r="788" spans="1:14" ht="18" customHeight="1" x14ac:dyDescent="0.35">
      <c r="A788" s="284">
        <f t="shared" si="62"/>
        <v>80</v>
      </c>
      <c r="B788" s="284">
        <v>5</v>
      </c>
      <c r="C788" s="285" t="s">
        <v>1790</v>
      </c>
      <c r="D788" s="286">
        <f>SUM(сходові!N788)</f>
        <v>0.77780747821108209</v>
      </c>
      <c r="E788" s="286">
        <f>SUM(прибудинкова!M788)</f>
        <v>1.3527988470217303</v>
      </c>
      <c r="F788" s="286">
        <f>'слюсарі х.в.'!P788+'слюсарі кан'!P788+'слюсарі ц.о.'!P370+'слюсарі г.в.'!P363+зварювальник!L788+аварійки!J788</f>
        <v>0.54844355837746028</v>
      </c>
      <c r="G788" s="286">
        <f>'дератизація '!I788</f>
        <v>1.1498871750486846E-3</v>
      </c>
      <c r="H788" s="286">
        <f>SUM(димовенти!Q788)</f>
        <v>5.4580234296884633E-2</v>
      </c>
      <c r="I788" s="286">
        <f>'під зими'!L788+майстерні!L788+покрівлі!N788+маляри!L788</f>
        <v>0.19712891883610428</v>
      </c>
      <c r="J788" s="286">
        <f>електрики!P788</f>
        <v>0.13406459818221336</v>
      </c>
      <c r="K788" s="287">
        <f t="shared" si="59"/>
        <v>3.0659735221005242</v>
      </c>
      <c r="L788" s="287">
        <v>3.7438572075371601E-2</v>
      </c>
      <c r="M788" s="287">
        <f t="shared" si="60"/>
        <v>3.103412094175896</v>
      </c>
      <c r="N788" s="287">
        <f t="shared" si="61"/>
        <v>3.724094513011075</v>
      </c>
    </row>
    <row r="789" spans="1:14" ht="18" customHeight="1" x14ac:dyDescent="0.35">
      <c r="A789" s="284">
        <f t="shared" si="62"/>
        <v>81</v>
      </c>
      <c r="B789" s="284">
        <v>1</v>
      </c>
      <c r="C789" s="285" t="s">
        <v>2897</v>
      </c>
      <c r="D789" s="286">
        <f>SUM(сходові!N789)</f>
        <v>0</v>
      </c>
      <c r="E789" s="286">
        <f>SUM(прибудинкова!M789)</f>
        <v>0</v>
      </c>
      <c r="F789" s="286">
        <f>'слюсарі х.в.'!P789+'слюсарі кан'!P789+'слюсарі ц.о.'!P371+'слюсарі г.в.'!P364+зварювальник!L789+аварійки!J789</f>
        <v>0.35645997824469411</v>
      </c>
      <c r="G789" s="286">
        <f>'дератизація '!I789</f>
        <v>8.9673913043478264E-3</v>
      </c>
      <c r="H789" s="286">
        <f>SUM(димовенти!Q789)</f>
        <v>4.5800153378548418E-2</v>
      </c>
      <c r="I789" s="286">
        <f>'під зими'!L789+майстерні!L789+покрівлі!N789+маляри!L789</f>
        <v>0.31681302477354412</v>
      </c>
      <c r="J789" s="286">
        <f>електрики!P789</f>
        <v>0.10914221546431313</v>
      </c>
      <c r="K789" s="287">
        <f t="shared" si="59"/>
        <v>0.8371827631654476</v>
      </c>
      <c r="L789" s="287">
        <v>9.772211795949004E-3</v>
      </c>
      <c r="M789" s="287">
        <f t="shared" si="60"/>
        <v>0.8469549749613966</v>
      </c>
      <c r="N789" s="287">
        <f t="shared" si="61"/>
        <v>1.0163459699536759</v>
      </c>
    </row>
    <row r="790" spans="1:14" ht="18" customHeight="1" x14ac:dyDescent="0.35">
      <c r="A790" s="284">
        <f t="shared" si="62"/>
        <v>82</v>
      </c>
      <c r="B790" s="284">
        <v>5</v>
      </c>
      <c r="C790" s="285" t="s">
        <v>1791</v>
      </c>
      <c r="D790" s="286">
        <f>SUM(сходові!N790)</f>
        <v>0.74059170529045704</v>
      </c>
      <c r="E790" s="286">
        <f>SUM(прибудинкова!M790)</f>
        <v>1.3335914187284683</v>
      </c>
      <c r="F790" s="286">
        <f>'слюсарі х.в.'!P790+'слюсарі кан'!P790+'слюсарі ц.о.'!P372+'слюсарі г.в.'!P365+зварювальник!L790+аварійки!J790</f>
        <v>0.51226446226959332</v>
      </c>
      <c r="G790" s="286">
        <f>'дератизація '!I790</f>
        <v>2.4193548387096771E-3</v>
      </c>
      <c r="H790" s="286">
        <f>SUM(димовенти!Q790)</f>
        <v>3.5484089492605092E-2</v>
      </c>
      <c r="I790" s="286">
        <f>'під зими'!L790+майстерні!L790+покрівлі!N790+маляри!L790</f>
        <v>0.19565712195792667</v>
      </c>
      <c r="J790" s="286">
        <f>електрики!P790</f>
        <v>0.11570605860128123</v>
      </c>
      <c r="K790" s="287">
        <f t="shared" si="59"/>
        <v>2.9357142111790413</v>
      </c>
      <c r="L790" s="287">
        <v>3.5844512238894843E-2</v>
      </c>
      <c r="M790" s="287">
        <f t="shared" si="60"/>
        <v>2.9715587234179361</v>
      </c>
      <c r="N790" s="287">
        <f t="shared" si="61"/>
        <v>3.5658704681015232</v>
      </c>
    </row>
    <row r="791" spans="1:14" ht="18" customHeight="1" x14ac:dyDescent="0.35">
      <c r="A791" s="284">
        <f t="shared" si="62"/>
        <v>83</v>
      </c>
      <c r="B791" s="284">
        <v>5</v>
      </c>
      <c r="C791" s="285" t="s">
        <v>1792</v>
      </c>
      <c r="D791" s="286">
        <f>SUM(сходові!N791)</f>
        <v>0.72013038951936248</v>
      </c>
      <c r="E791" s="286">
        <f>SUM(прибудинкова!M791)</f>
        <v>1.4045068060236865</v>
      </c>
      <c r="F791" s="286">
        <f>'слюсарі х.в.'!P791+'слюсарі кан'!P791+'слюсарі ц.о.'!P373+'слюсарі г.в.'!P366+зварювальник!L791+аварійки!J791</f>
        <v>0.54527815015654568</v>
      </c>
      <c r="G791" s="286">
        <f>'дератизація '!I791</f>
        <v>1.8970902006864776E-3</v>
      </c>
      <c r="H791" s="286">
        <f>SUM(димовенти!Q791)</f>
        <v>5.4600487329185037E-2</v>
      </c>
      <c r="I791" s="286">
        <f>'під зими'!L791+майстерні!L791+покрівлі!N791+маляри!L791</f>
        <v>0.19727585951664994</v>
      </c>
      <c r="J791" s="286">
        <f>електрики!P791</f>
        <v>0.13247768219051828</v>
      </c>
      <c r="K791" s="287">
        <f t="shared" si="59"/>
        <v>3.0561664649366347</v>
      </c>
      <c r="L791" s="287">
        <v>3.7326413914989365E-2</v>
      </c>
      <c r="M791" s="287">
        <f t="shared" si="60"/>
        <v>3.0934928788516238</v>
      </c>
      <c r="N791" s="287">
        <f t="shared" si="61"/>
        <v>3.7121914546219483</v>
      </c>
    </row>
    <row r="792" spans="1:14" ht="18" customHeight="1" x14ac:dyDescent="0.35">
      <c r="A792" s="284">
        <f t="shared" si="62"/>
        <v>84</v>
      </c>
      <c r="B792" s="284">
        <v>5</v>
      </c>
      <c r="C792" s="285" t="s">
        <v>1793</v>
      </c>
      <c r="D792" s="286">
        <f>SUM(сходові!N792)</f>
        <v>0.57469396801105899</v>
      </c>
      <c r="E792" s="286">
        <f>SUM(прибудинкова!M792)</f>
        <v>1.4070582893159926</v>
      </c>
      <c r="F792" s="286">
        <f>'слюсарі х.в.'!P792+'слюсарі кан'!P792+'слюсарі ц.о.'!P374+'слюсарі г.в.'!P367+зварювальник!L792+аварійки!J792</f>
        <v>0.53247968996841377</v>
      </c>
      <c r="G792" s="286">
        <f>'дератизація '!I792</f>
        <v>1.3349460695104088E-3</v>
      </c>
      <c r="H792" s="286">
        <f>SUM(димовенти!Q792)</f>
        <v>4.8005089455361548E-2</v>
      </c>
      <c r="I792" s="286">
        <f>'під зими'!L792+майстерні!L792+покрівлі!N792+маляри!L792</f>
        <v>0.19613828931555219</v>
      </c>
      <c r="J792" s="286">
        <f>електрики!P792</f>
        <v>0.1259556703922533</v>
      </c>
      <c r="K792" s="287">
        <f t="shared" si="59"/>
        <v>2.885665942528143</v>
      </c>
      <c r="L792" s="287">
        <v>3.5199488621411312E-2</v>
      </c>
      <c r="M792" s="287">
        <f t="shared" si="60"/>
        <v>2.9208654311495543</v>
      </c>
      <c r="N792" s="287">
        <f t="shared" si="61"/>
        <v>3.5050385173794649</v>
      </c>
    </row>
    <row r="793" spans="1:14" ht="18" customHeight="1" x14ac:dyDescent="0.35">
      <c r="A793" s="284">
        <f t="shared" si="62"/>
        <v>85</v>
      </c>
      <c r="B793" s="284">
        <v>2</v>
      </c>
      <c r="C793" s="285" t="s">
        <v>1794</v>
      </c>
      <c r="D793" s="286">
        <f>SUM(сходові!N793)</f>
        <v>0</v>
      </c>
      <c r="E793" s="286">
        <f>SUM(прибудинкова!M793)</f>
        <v>0.66512924086223058</v>
      </c>
      <c r="F793" s="286">
        <f>'слюсарі х.в.'!P793+'слюсарі кан'!P793+'слюсарі ц.о.'!P375+'слюсарі г.в.'!P368+зварювальник!L793+аварійки!J793</f>
        <v>0.38864606716356598</v>
      </c>
      <c r="G793" s="286">
        <f>'дератизація '!I793</f>
        <v>4.6743205248359889E-3</v>
      </c>
      <c r="H793" s="286">
        <f>SUM(димовенти!Q793)</f>
        <v>9.86883084372778E-2</v>
      </c>
      <c r="I793" s="286">
        <f>'під зими'!L793+майстерні!L793+покрівлі!N793+маляри!L793</f>
        <v>0.32206732291664797</v>
      </c>
      <c r="J793" s="286">
        <f>електрики!P793</f>
        <v>0.12547433705363084</v>
      </c>
      <c r="K793" s="287">
        <f t="shared" si="59"/>
        <v>1.6046795969581893</v>
      </c>
      <c r="L793" s="287">
        <v>1.9622257876440452E-2</v>
      </c>
      <c r="M793" s="287">
        <f t="shared" si="60"/>
        <v>1.6243018548346297</v>
      </c>
      <c r="N793" s="287">
        <f t="shared" si="61"/>
        <v>1.9491622258015555</v>
      </c>
    </row>
    <row r="794" spans="1:14" ht="18" customHeight="1" x14ac:dyDescent="0.35">
      <c r="A794" s="284">
        <f t="shared" si="62"/>
        <v>86</v>
      </c>
      <c r="B794" s="284">
        <v>4</v>
      </c>
      <c r="C794" s="285" t="s">
        <v>1795</v>
      </c>
      <c r="D794" s="286">
        <f>SUM(сходові!N794)</f>
        <v>0.78861398320390108</v>
      </c>
      <c r="E794" s="286">
        <f>SUM(прибудинкова!M794)</f>
        <v>1.2710471238938055</v>
      </c>
      <c r="F794" s="286">
        <f>'слюсарі х.в.'!P794+'слюсарі кан'!P794+'слюсарі ц.о.'!P376+'слюсарі г.в.'!P369+зварювальник!L794+аварійки!J794</f>
        <v>0.40821550552694585</v>
      </c>
      <c r="G794" s="286">
        <f>'дератизація '!I794</f>
        <v>5.3334386852085967E-3</v>
      </c>
      <c r="H794" s="286">
        <f>SUM(димовенти!Q794)</f>
        <v>9.0507600778715253E-2</v>
      </c>
      <c r="I794" s="286">
        <f>'під зими'!L794+майстерні!L794+покрівлі!N794+маляри!L794</f>
        <v>0.23516244340133877</v>
      </c>
      <c r="J794" s="286">
        <f>електрики!P794</f>
        <v>0.13540441733120012</v>
      </c>
      <c r="K794" s="287">
        <f t="shared" si="59"/>
        <v>2.9342845128211148</v>
      </c>
      <c r="L794" s="287">
        <v>3.597992132405059E-2</v>
      </c>
      <c r="M794" s="287">
        <f t="shared" si="60"/>
        <v>2.9702644341451654</v>
      </c>
      <c r="N794" s="287">
        <f t="shared" si="61"/>
        <v>3.5643173209741983</v>
      </c>
    </row>
    <row r="795" spans="1:14" ht="18" customHeight="1" x14ac:dyDescent="0.35">
      <c r="A795" s="284">
        <f t="shared" si="62"/>
        <v>87</v>
      </c>
      <c r="B795" s="284">
        <v>2</v>
      </c>
      <c r="C795" s="285" t="s">
        <v>1796</v>
      </c>
      <c r="D795" s="286">
        <f>SUM(сходові!N795)</f>
        <v>0</v>
      </c>
      <c r="E795" s="286">
        <f>SUM(прибудинкова!M795)</f>
        <v>0</v>
      </c>
      <c r="F795" s="286">
        <f>'слюсарі х.в.'!P795+'слюсарі кан'!P795+'слюсарі ц.о.'!P377+'слюсарі г.в.'!P370+зварювальник!L795+аварійки!J795</f>
        <v>0.43732446606987818</v>
      </c>
      <c r="G795" s="286">
        <f>'дератизація '!I795</f>
        <v>3.0706674144699939E-3</v>
      </c>
      <c r="H795" s="286">
        <f>SUM(димовенти!Q795)</f>
        <v>7.968949295034275E-2</v>
      </c>
      <c r="I795" s="286">
        <f>'під зими'!L795+майстерні!L795+покрівлі!N795+маляри!L795</f>
        <v>0.32391418116502768</v>
      </c>
      <c r="J795" s="286">
        <f>електрики!P795</f>
        <v>0.15017511793182736</v>
      </c>
      <c r="K795" s="287">
        <f t="shared" si="59"/>
        <v>0.99417392553154593</v>
      </c>
      <c r="L795" s="287">
        <v>1.1505403704170358E-2</v>
      </c>
      <c r="M795" s="287">
        <f t="shared" si="60"/>
        <v>1.0056793292357162</v>
      </c>
      <c r="N795" s="287">
        <f t="shared" si="61"/>
        <v>1.2068151950828594</v>
      </c>
    </row>
    <row r="796" spans="1:14" ht="18" customHeight="1" x14ac:dyDescent="0.35">
      <c r="A796" s="284">
        <f t="shared" si="62"/>
        <v>88</v>
      </c>
      <c r="B796" s="284">
        <v>4</v>
      </c>
      <c r="C796" s="285" t="s">
        <v>1797</v>
      </c>
      <c r="D796" s="286">
        <f>SUM(сходові!N796)</f>
        <v>1.2039134402452081</v>
      </c>
      <c r="E796" s="286">
        <f>SUM(прибудинкова!M796)</f>
        <v>0.88156083461656909</v>
      </c>
      <c r="F796" s="286">
        <f>'слюсарі х.в.'!P796+'слюсарі кан'!P796+'слюсарі ц.о.'!P378+'слюсарі г.в.'!P371+зварювальник!L796+аварійки!J796</f>
        <v>0.40139440831989293</v>
      </c>
      <c r="G796" s="286">
        <f>'дератизація '!I796</f>
        <v>6.5368032029565759E-3</v>
      </c>
      <c r="H796" s="286">
        <f>SUM(димовенти!Q796)</f>
        <v>8.4947754535091249E-2</v>
      </c>
      <c r="I796" s="286">
        <f>'під зими'!L796+майстерні!L796+покрівлі!N796+маляри!L796</f>
        <v>0.24449379505794808</v>
      </c>
      <c r="J796" s="286">
        <f>електрики!P796</f>
        <v>0.13194320185892119</v>
      </c>
      <c r="K796" s="287">
        <f t="shared" si="59"/>
        <v>2.9547902378365878</v>
      </c>
      <c r="L796" s="287">
        <v>3.6335659116456975E-2</v>
      </c>
      <c r="M796" s="287">
        <f t="shared" si="60"/>
        <v>2.9911258969530445</v>
      </c>
      <c r="N796" s="287">
        <f t="shared" si="61"/>
        <v>3.5893510763436534</v>
      </c>
    </row>
    <row r="797" spans="1:14" ht="18" customHeight="1" x14ac:dyDescent="0.35">
      <c r="A797" s="284">
        <f t="shared" si="62"/>
        <v>89</v>
      </c>
      <c r="B797" s="284">
        <v>2</v>
      </c>
      <c r="C797" s="285" t="s">
        <v>1798</v>
      </c>
      <c r="D797" s="286">
        <f>SUM(сходові!N797)</f>
        <v>0</v>
      </c>
      <c r="E797" s="286">
        <f>SUM(прибудинкова!M797)</f>
        <v>1.3618840298507462</v>
      </c>
      <c r="F797" s="286">
        <f>'слюсарі х.в.'!P797+'слюсарі кан'!P797+'слюсарі ц.о.'!P379+'слюсарі г.в.'!P372+зварювальник!L797+аварійки!J797</f>
        <v>0.44140513363834799</v>
      </c>
      <c r="G797" s="286">
        <f>'дератизація '!I797</f>
        <v>3.5714285714285713E-3</v>
      </c>
      <c r="H797" s="286">
        <f>SUM(димовенти!Q797)</f>
        <v>0.1435966807082763</v>
      </c>
      <c r="I797" s="286">
        <f>'під зими'!L797+майстерні!L797+покрівлі!N797+маляри!L797</f>
        <v>0.32523228189806835</v>
      </c>
      <c r="J797" s="286">
        <f>електрики!P797</f>
        <v>0.15224576277040411</v>
      </c>
      <c r="K797" s="287">
        <f t="shared" si="59"/>
        <v>2.4279353174372713</v>
      </c>
      <c r="L797" s="287">
        <v>2.9993376965661178E-2</v>
      </c>
      <c r="M797" s="287">
        <f t="shared" si="60"/>
        <v>2.4579286944029324</v>
      </c>
      <c r="N797" s="287">
        <f t="shared" si="61"/>
        <v>2.9495144332835186</v>
      </c>
    </row>
    <row r="798" spans="1:14" ht="18" customHeight="1" x14ac:dyDescent="0.35">
      <c r="A798" s="284">
        <f t="shared" si="62"/>
        <v>90</v>
      </c>
      <c r="B798" s="284">
        <v>2</v>
      </c>
      <c r="C798" s="285" t="s">
        <v>1799</v>
      </c>
      <c r="D798" s="286">
        <f>SUM(сходові!N798)</f>
        <v>0</v>
      </c>
      <c r="E798" s="286">
        <f>SUM(прибудинкова!M798)</f>
        <v>1.4018625185185185</v>
      </c>
      <c r="F798" s="286">
        <f>'слюсарі х.в.'!P798+'слюсарі кан'!P798+'слюсарі ц.о.'!P380+'слюсарі г.в.'!P373+зварювальник!L798+аварійки!J798</f>
        <v>0.37589765831393662</v>
      </c>
      <c r="G798" s="286">
        <f>'дератизація '!I798</f>
        <v>3.7222222222222218E-3</v>
      </c>
      <c r="H798" s="286">
        <f>SUM(димовенти!Q798)</f>
        <v>7.4829825835757313E-2</v>
      </c>
      <c r="I798" s="286">
        <f>'під зими'!L798+майстерні!L798+покрівлі!N798+маляри!L798</f>
        <v>0.31644235792272152</v>
      </c>
      <c r="J798" s="286">
        <f>електрики!P798</f>
        <v>0.11900543789886586</v>
      </c>
      <c r="K798" s="287">
        <f t="shared" si="59"/>
        <v>2.2917600207120223</v>
      </c>
      <c r="L798" s="287">
        <v>2.8205947911013052E-2</v>
      </c>
      <c r="M798" s="287">
        <f t="shared" si="60"/>
        <v>2.3199659686230354</v>
      </c>
      <c r="N798" s="287">
        <f t="shared" si="61"/>
        <v>2.7839591623476423</v>
      </c>
    </row>
    <row r="799" spans="1:14" ht="18" customHeight="1" x14ac:dyDescent="0.35">
      <c r="A799" s="284">
        <f t="shared" si="62"/>
        <v>91</v>
      </c>
      <c r="B799" s="284">
        <v>2</v>
      </c>
      <c r="C799" s="285" t="s">
        <v>1800</v>
      </c>
      <c r="D799" s="286">
        <f>SUM(сходові!N799)</f>
        <v>0</v>
      </c>
      <c r="E799" s="286">
        <f>SUM(прибудинкова!M799)</f>
        <v>0.8724136187026672</v>
      </c>
      <c r="F799" s="286">
        <f>'слюсарі х.в.'!P799+'слюсарі кан'!P799+'слюсарі ц.о.'!P381+'слюсарі г.в.'!P374+зварювальник!L799+аварійки!J799</f>
        <v>0.41937430219207283</v>
      </c>
      <c r="G799" s="286">
        <f>'дератизація '!I799</f>
        <v>2.7658873888705962E-3</v>
      </c>
      <c r="H799" s="286">
        <f>SUM(димовенти!Q799)</f>
        <v>0.12997810401965904</v>
      </c>
      <c r="I799" s="286">
        <f>'під зими'!L799+майстерні!L799+покрівлі!N799+маляри!L799</f>
        <v>0.31722087629143414</v>
      </c>
      <c r="J799" s="286">
        <f>електрики!P799</f>
        <v>0.14106670281064113</v>
      </c>
      <c r="K799" s="287">
        <f t="shared" si="59"/>
        <v>1.8828194914053449</v>
      </c>
      <c r="L799" s="287">
        <v>2.2978415230962224E-2</v>
      </c>
      <c r="M799" s="287">
        <f t="shared" si="60"/>
        <v>1.9057979066363071</v>
      </c>
      <c r="N799" s="287">
        <f t="shared" si="61"/>
        <v>2.2869574879635683</v>
      </c>
    </row>
    <row r="800" spans="1:14" ht="18" customHeight="1" x14ac:dyDescent="0.35">
      <c r="A800" s="284">
        <f t="shared" si="62"/>
        <v>92</v>
      </c>
      <c r="B800" s="284">
        <v>2</v>
      </c>
      <c r="C800" s="285" t="s">
        <v>1801</v>
      </c>
      <c r="D800" s="286">
        <f>SUM(сходові!N800)</f>
        <v>0</v>
      </c>
      <c r="E800" s="286">
        <f>SUM(прибудинкова!M800)</f>
        <v>0.65404101703283135</v>
      </c>
      <c r="F800" s="286">
        <f>'слюсарі х.в.'!P800+'слюсарі кан'!P800+'слюсарі ц.о.'!P382+'слюсарі г.в.'!P375+зварювальник!L800+аварійки!J800</f>
        <v>0.34978766818211693</v>
      </c>
      <c r="G800" s="286">
        <f>'дератизація '!I800</f>
        <v>3.7768452234016284E-3</v>
      </c>
      <c r="H800" s="286">
        <f>SUM(димовенти!Q800)</f>
        <v>9.9748471862031465E-2</v>
      </c>
      <c r="I800" s="286">
        <f>'під зими'!L800+майстерні!L800+покрівлі!N800+маляри!L800</f>
        <v>0.30012264647671227</v>
      </c>
      <c r="J800" s="286">
        <f>електрики!P800</f>
        <v>0.10575649874991783</v>
      </c>
      <c r="K800" s="287">
        <f t="shared" si="59"/>
        <v>1.5132331475270115</v>
      </c>
      <c r="L800" s="287">
        <v>1.874737482081712E-2</v>
      </c>
      <c r="M800" s="287">
        <f t="shared" si="60"/>
        <v>1.5319805223478287</v>
      </c>
      <c r="N800" s="287">
        <f t="shared" si="61"/>
        <v>1.8383766268173942</v>
      </c>
    </row>
    <row r="801" spans="1:14" ht="18" customHeight="1" x14ac:dyDescent="0.35">
      <c r="A801" s="284">
        <f t="shared" si="62"/>
        <v>93</v>
      </c>
      <c r="B801" s="284">
        <v>2</v>
      </c>
      <c r="C801" s="285" t="s">
        <v>1802</v>
      </c>
      <c r="D801" s="286">
        <f>SUM(сходові!N801)</f>
        <v>0</v>
      </c>
      <c r="E801" s="286">
        <f>SUM(прибудинкова!M801)</f>
        <v>0.64685550781250001</v>
      </c>
      <c r="F801" s="286">
        <f>'слюсарі х.в.'!P801+'слюсарі кан'!P801+'слюсарі ц.о.'!P383+'слюсарі г.в.'!P376+зварювальник!L801+аварійки!J801</f>
        <v>0.34749793313080146</v>
      </c>
      <c r="G801" s="286">
        <f>'дератизація '!I801</f>
        <v>4.3945312499999991E-3</v>
      </c>
      <c r="H801" s="286">
        <f>SUM(димовенти!Q801)</f>
        <v>9.8652602420187849E-2</v>
      </c>
      <c r="I801" s="286">
        <f>'під зими'!L801+майстерні!L801+покрівлі!N801+маляри!L801</f>
        <v>0.29996891918277752</v>
      </c>
      <c r="J801" s="286">
        <f>електрики!P801</f>
        <v>0.10459462315330008</v>
      </c>
      <c r="K801" s="287">
        <f t="shared" si="59"/>
        <v>1.501964116949567</v>
      </c>
      <c r="L801" s="287">
        <v>1.8615191830850475E-2</v>
      </c>
      <c r="M801" s="287">
        <f t="shared" si="60"/>
        <v>1.5205793087804174</v>
      </c>
      <c r="N801" s="287">
        <f t="shared" si="61"/>
        <v>1.8246951705365007</v>
      </c>
    </row>
    <row r="802" spans="1:14" ht="18" customHeight="1" x14ac:dyDescent="0.35">
      <c r="A802" s="284">
        <f t="shared" si="62"/>
        <v>94</v>
      </c>
      <c r="B802" s="284">
        <v>2</v>
      </c>
      <c r="C802" s="285" t="s">
        <v>1803</v>
      </c>
      <c r="D802" s="286">
        <f>SUM(сходові!N802)</f>
        <v>0</v>
      </c>
      <c r="E802" s="286">
        <f>SUM(прибудинкова!M802)</f>
        <v>0.6446521070559611</v>
      </c>
      <c r="F802" s="286">
        <f>'слюсарі х.в.'!P802+'слюсарі кан'!P802+'слюсарі ц.о.'!P384+'слюсарі г.в.'!P377+зварювальник!L802+аварійки!J802</f>
        <v>0.34679579723623377</v>
      </c>
      <c r="G802" s="286">
        <f>'дератизація '!I802</f>
        <v>4.3795620437956199E-3</v>
      </c>
      <c r="H802" s="286">
        <f>SUM(димовенти!Q802)</f>
        <v>9.2171774523971101E-2</v>
      </c>
      <c r="I802" s="286">
        <f>'під зими'!L802+майстерні!L802+покрівлі!N802+маляри!L802</f>
        <v>0.34752907139381917</v>
      </c>
      <c r="J802" s="286">
        <f>електрики!P802</f>
        <v>0.10423833976542995</v>
      </c>
      <c r="K802" s="287">
        <f t="shared" si="59"/>
        <v>1.5397666520192108</v>
      </c>
      <c r="L802" s="287">
        <v>1.9176481261592881E-2</v>
      </c>
      <c r="M802" s="287">
        <f t="shared" si="60"/>
        <v>1.5589431332808037</v>
      </c>
      <c r="N802" s="287">
        <f t="shared" si="61"/>
        <v>1.8707317599369644</v>
      </c>
    </row>
    <row r="803" spans="1:14" ht="18" customHeight="1" x14ac:dyDescent="0.35">
      <c r="A803" s="284">
        <f t="shared" si="62"/>
        <v>95</v>
      </c>
      <c r="B803" s="284">
        <v>2</v>
      </c>
      <c r="C803" s="285" t="s">
        <v>1804</v>
      </c>
      <c r="D803" s="286">
        <f>SUM(сходові!N803)</f>
        <v>0</v>
      </c>
      <c r="E803" s="286">
        <f>SUM(прибудинкова!M803)</f>
        <v>0.67127442614644039</v>
      </c>
      <c r="F803" s="286">
        <f>'слюсарі х.в.'!P803+'слюсарі кан'!P803+'слюсарі ц.о.'!P385+'слюсарі г.в.'!P378+зварювальник!L803+аварійки!J803</f>
        <v>0.35527926796873149</v>
      </c>
      <c r="G803" s="286">
        <f>'дератизація '!I803</f>
        <v>4.5604256397263742E-3</v>
      </c>
      <c r="H803" s="286">
        <f>SUM(димовенти!Q803)</f>
        <v>0.10237675690729402</v>
      </c>
      <c r="I803" s="286">
        <f>'під зими'!L803+майстерні!L803+покрівлі!N803+маляри!L803</f>
        <v>0.3050608414722964</v>
      </c>
      <c r="J803" s="286">
        <f>електрики!P803</f>
        <v>0.10854309005217054</v>
      </c>
      <c r="K803" s="287">
        <f t="shared" si="59"/>
        <v>1.5470948081866591</v>
      </c>
      <c r="L803" s="287">
        <v>1.9166770487764162E-2</v>
      </c>
      <c r="M803" s="287">
        <f t="shared" si="60"/>
        <v>1.5662615786744234</v>
      </c>
      <c r="N803" s="287">
        <f t="shared" si="61"/>
        <v>1.8795138944093079</v>
      </c>
    </row>
    <row r="804" spans="1:14" ht="18" customHeight="1" x14ac:dyDescent="0.35">
      <c r="A804" s="284">
        <f t="shared" si="62"/>
        <v>96</v>
      </c>
      <c r="B804" s="284">
        <v>2</v>
      </c>
      <c r="C804" s="285" t="s">
        <v>1805</v>
      </c>
      <c r="D804" s="286">
        <f>SUM(сходові!N804)</f>
        <v>0</v>
      </c>
      <c r="E804" s="286">
        <f>SUM(прибудинкова!M804)</f>
        <v>0.52743485549132951</v>
      </c>
      <c r="F804" s="286">
        <f>'слюсарі х.в.'!P804+'слюсарі кан'!P804+'слюсарі ц.о.'!P386+'слюсарі г.в.'!P379+зварювальник!L804+аварійки!J804</f>
        <v>0.3156682419376951</v>
      </c>
      <c r="G804" s="286">
        <f>'дератизація '!I804</f>
        <v>1.3005780346820809E-3</v>
      </c>
      <c r="H804" s="286">
        <f>SUM(димовенти!Q804)</f>
        <v>8.3418880989489991E-2</v>
      </c>
      <c r="I804" s="286">
        <f>'під зими'!L804+майстерні!L804+покрівлі!N804+маляри!L804</f>
        <v>0.27630545349695657</v>
      </c>
      <c r="J804" s="286">
        <f>електрики!P804</f>
        <v>8.8443347736564232E-2</v>
      </c>
      <c r="K804" s="287">
        <f t="shared" si="59"/>
        <v>1.2925713576867175</v>
      </c>
      <c r="L804" s="287">
        <v>1.6034019043428716E-2</v>
      </c>
      <c r="M804" s="287">
        <f t="shared" si="60"/>
        <v>1.3086053767301462</v>
      </c>
      <c r="N804" s="287">
        <f t="shared" si="61"/>
        <v>1.5703264520761755</v>
      </c>
    </row>
    <row r="805" spans="1:14" ht="18" customHeight="1" x14ac:dyDescent="0.35">
      <c r="A805" s="284">
        <f t="shared" si="62"/>
        <v>97</v>
      </c>
      <c r="B805" s="284">
        <v>4</v>
      </c>
      <c r="C805" s="285" t="s">
        <v>1806</v>
      </c>
      <c r="D805" s="286">
        <f>SUM(сходові!N805)</f>
        <v>0.96400823291325544</v>
      </c>
      <c r="E805" s="286">
        <f>SUM(прибудинкова!M805)</f>
        <v>1.2940143002266156</v>
      </c>
      <c r="F805" s="286">
        <f>'слюсарі х.в.'!P805+'слюсарі кан'!P805+'слюсарі ц.о.'!P387+'слюсарі г.в.'!P380+зварювальник!L805+аварійки!J805</f>
        <v>0.34754625548079437</v>
      </c>
      <c r="G805" s="286">
        <f>'дератизація '!I805</f>
        <v>2.4497929202156755E-3</v>
      </c>
      <c r="H805" s="286">
        <f>SUM(димовенти!Q805)</f>
        <v>7.4545936984237657E-2</v>
      </c>
      <c r="I805" s="286">
        <f>'під зими'!L805+майстерні!L805+покрівлі!N805+маляри!L805</f>
        <v>0.22149064211152902</v>
      </c>
      <c r="J805" s="286">
        <f>електрики!P805</f>
        <v>0.10457035092141637</v>
      </c>
      <c r="K805" s="287">
        <f t="shared" ref="K805:K836" si="63">SUM(D805,E805,F805,G805,H805,I805,J805)</f>
        <v>3.0086255115580638</v>
      </c>
      <c r="L805" s="287">
        <v>3.714809212311887E-2</v>
      </c>
      <c r="M805" s="287">
        <f t="shared" ref="M805:M836" si="64">SUM(L805+K805)</f>
        <v>3.0457736036811829</v>
      </c>
      <c r="N805" s="287">
        <f t="shared" ref="N805:N836" si="65">M805*1.2</f>
        <v>3.6549283244174191</v>
      </c>
    </row>
    <row r="806" spans="1:14" ht="18" customHeight="1" x14ac:dyDescent="0.35">
      <c r="A806" s="284">
        <f t="shared" si="62"/>
        <v>98</v>
      </c>
      <c r="B806" s="284">
        <v>4</v>
      </c>
      <c r="C806" s="285" t="s">
        <v>1807</v>
      </c>
      <c r="D806" s="286">
        <f>SUM(сходові!N806)</f>
        <v>0.65021347950501662</v>
      </c>
      <c r="E806" s="286">
        <f>SUM(прибудинкова!M806)</f>
        <v>1.3591807761137797</v>
      </c>
      <c r="F806" s="286">
        <f>'слюсарі х.в.'!P806+'слюсарі кан'!P806+'слюсарі ц.о.'!P388+'слюсарі г.в.'!P381+зварювальник!L806+аварійки!J806</f>
        <v>0.37994008061711892</v>
      </c>
      <c r="G806" s="286">
        <f>'дератизація '!I806</f>
        <v>2.9951963831590842E-3</v>
      </c>
      <c r="H806" s="286">
        <f>SUM(димовенти!Q806)</f>
        <v>9.5809408959006526E-2</v>
      </c>
      <c r="I806" s="286">
        <f>'під зими'!L806+майстерні!L806+покрівлі!N806+маляри!L806</f>
        <v>0.23949242708809743</v>
      </c>
      <c r="J806" s="286">
        <f>електрики!P806</f>
        <v>0.1210566760203213</v>
      </c>
      <c r="K806" s="287">
        <f t="shared" si="63"/>
        <v>2.8486880446864999</v>
      </c>
      <c r="L806" s="287">
        <v>3.4982642192736613E-2</v>
      </c>
      <c r="M806" s="287">
        <f t="shared" si="64"/>
        <v>2.8836706868792366</v>
      </c>
      <c r="N806" s="287">
        <f t="shared" si="65"/>
        <v>3.4604048242550838</v>
      </c>
    </row>
    <row r="807" spans="1:14" ht="18" customHeight="1" x14ac:dyDescent="0.35">
      <c r="A807" s="284">
        <f t="shared" si="62"/>
        <v>99</v>
      </c>
      <c r="B807" s="284">
        <v>3</v>
      </c>
      <c r="C807" s="285" t="s">
        <v>1808</v>
      </c>
      <c r="D807" s="286">
        <f>SUM(сходові!N807)</f>
        <v>1.1554365232998232</v>
      </c>
      <c r="E807" s="286">
        <f>SUM(прибудинкова!M807)</f>
        <v>0.86199699385105899</v>
      </c>
      <c r="F807" s="286">
        <f>'слюсарі х.в.'!P807+'слюсарі кан'!P807+'слюсарі ц.о.'!P389+'слюсарі г.в.'!P382+зварювальник!L807+аварійки!J807</f>
        <v>0.28558001861926469</v>
      </c>
      <c r="G807" s="286">
        <f>'дератизація '!I807</f>
        <v>6.2685037576861759E-3</v>
      </c>
      <c r="H807" s="286">
        <f>SUM(димовенти!Q807)</f>
        <v>5.0587958281363796E-2</v>
      </c>
      <c r="I807" s="286">
        <f>'під зими'!L807+майстерні!L807+покрівлі!N807+маляри!L807</f>
        <v>0.26089855077818558</v>
      </c>
      <c r="J807" s="286">
        <f>електрики!P807</f>
        <v>7.3175741818933687E-2</v>
      </c>
      <c r="K807" s="287">
        <f t="shared" si="63"/>
        <v>2.6939442904063164</v>
      </c>
      <c r="L807" s="287">
        <v>3.3850409783811264E-2</v>
      </c>
      <c r="M807" s="287">
        <f t="shared" si="64"/>
        <v>2.7277947001901275</v>
      </c>
      <c r="N807" s="287">
        <f t="shared" si="65"/>
        <v>3.2733536402281529</v>
      </c>
    </row>
    <row r="808" spans="1:14" ht="18" customHeight="1" x14ac:dyDescent="0.35">
      <c r="A808" s="284">
        <f t="shared" si="62"/>
        <v>100</v>
      </c>
      <c r="B808" s="284">
        <v>5</v>
      </c>
      <c r="C808" s="285" t="s">
        <v>1809</v>
      </c>
      <c r="D808" s="286">
        <f>SUM(сходові!N808)</f>
        <v>0.71582879098360652</v>
      </c>
      <c r="E808" s="286">
        <f>SUM(прибудинкова!M808)</f>
        <v>1.3808398037754595</v>
      </c>
      <c r="F808" s="286">
        <f>'слюсарі х.в.'!P808+'слюсарі кан'!P808+'слюсарі ц.о.'!P390+'слюсарі г.в.'!P383+зварювальник!L808+аварійки!J808</f>
        <v>0.4082925838467783</v>
      </c>
      <c r="G808" s="286">
        <f>'дератизація '!I808</f>
        <v>2.2820417287630402E-3</v>
      </c>
      <c r="H808" s="286">
        <f>SUM(димовенти!Q808)</f>
        <v>5.018393684961369E-2</v>
      </c>
      <c r="I808" s="286">
        <f>'під зими'!L808+майстерні!L808+покрівлі!N808+маляри!L808</f>
        <v>0.20148370766402371</v>
      </c>
      <c r="J808" s="286">
        <f>електрики!P808</f>
        <v>0.10641320825531969</v>
      </c>
      <c r="K808" s="287">
        <f t="shared" si="63"/>
        <v>2.8653240731035647</v>
      </c>
      <c r="L808" s="287">
        <v>3.5518130762499878E-2</v>
      </c>
      <c r="M808" s="287">
        <f t="shared" si="64"/>
        <v>2.9008422038660644</v>
      </c>
      <c r="N808" s="287">
        <f t="shared" si="65"/>
        <v>3.481010644639277</v>
      </c>
    </row>
    <row r="809" spans="1:14" ht="18" customHeight="1" x14ac:dyDescent="0.35">
      <c r="A809" s="284">
        <f t="shared" si="62"/>
        <v>101</v>
      </c>
      <c r="B809" s="284">
        <v>5</v>
      </c>
      <c r="C809" s="285" t="s">
        <v>1810</v>
      </c>
      <c r="D809" s="286">
        <f>SUM(сходові!N809)</f>
        <v>0.68254093395857751</v>
      </c>
      <c r="E809" s="286">
        <f>SUM(прибудинкова!M809)</f>
        <v>0.50751778311840567</v>
      </c>
      <c r="F809" s="286">
        <f>'слюсарі х.в.'!P809+'слюсарі кан'!P809+'слюсарі ц.о.'!P391+'слюсарі г.в.'!P384+зварювальник!L809+аварійки!J809</f>
        <v>0.42128581305354473</v>
      </c>
      <c r="G809" s="286">
        <f>'дератизація '!I809</f>
        <v>1.3188745603751465E-3</v>
      </c>
      <c r="H809" s="286">
        <f>SUM(димовенти!Q809)</f>
        <v>5.3293222972124916E-2</v>
      </c>
      <c r="I809" s="286">
        <f>'під зими'!L809+майстерні!L809+покрівлі!N809+маляри!L809</f>
        <v>0.20706217696813986</v>
      </c>
      <c r="J809" s="286">
        <f>електрики!P809</f>
        <v>0.11300633610560533</v>
      </c>
      <c r="K809" s="287">
        <f t="shared" si="63"/>
        <v>1.9860251407367731</v>
      </c>
      <c r="L809" s="287">
        <v>2.4315913141087053E-2</v>
      </c>
      <c r="M809" s="287">
        <f t="shared" si="64"/>
        <v>2.0103410538778599</v>
      </c>
      <c r="N809" s="287">
        <f t="shared" si="65"/>
        <v>2.4124092646534319</v>
      </c>
    </row>
    <row r="810" spans="1:14" ht="18" customHeight="1" x14ac:dyDescent="0.35">
      <c r="A810" s="284">
        <f t="shared" si="62"/>
        <v>102</v>
      </c>
      <c r="B810" s="284">
        <v>2</v>
      </c>
      <c r="C810" s="285" t="s">
        <v>2898</v>
      </c>
      <c r="D810" s="286">
        <f>SUM(сходові!N810)</f>
        <v>0</v>
      </c>
      <c r="E810" s="286">
        <f>SUM(прибудинкова!M810)</f>
        <v>0.76419026408865831</v>
      </c>
      <c r="F810" s="286">
        <f>'слюсарі х.в.'!P810+'слюсарі кан'!P810+'слюсарі ц.о.'!P392+'слюсарі г.в.'!P385+зварювальник!L810+аварійки!J810</f>
        <v>0.31556549650829968</v>
      </c>
      <c r="G810" s="286">
        <f>'дератизація '!I810</f>
        <v>4.9693468521575098E-3</v>
      </c>
      <c r="H810" s="286">
        <f>SUM(димовенти!Q810)</f>
        <v>5.2377204624727287E-2</v>
      </c>
      <c r="I810" s="286">
        <f>'під зими'!L810+майстерні!L810+покрівлі!N810+маляри!L810</f>
        <v>0.25839796260950076</v>
      </c>
      <c r="J810" s="286">
        <f>електрики!P810</f>
        <v>8.8391211832451647E-2</v>
      </c>
      <c r="K810" s="287">
        <f t="shared" si="63"/>
        <v>1.4838914865157951</v>
      </c>
      <c r="L810" s="287">
        <v>1.8215027783664239E-2</v>
      </c>
      <c r="M810" s="287">
        <f t="shared" si="64"/>
        <v>1.5021065142994594</v>
      </c>
      <c r="N810" s="287">
        <f t="shared" si="65"/>
        <v>1.8025278171593513</v>
      </c>
    </row>
    <row r="811" spans="1:14" ht="18" customHeight="1" x14ac:dyDescent="0.35">
      <c r="A811" s="284">
        <f t="shared" si="62"/>
        <v>103</v>
      </c>
      <c r="B811" s="284">
        <v>2</v>
      </c>
      <c r="C811" s="285" t="s">
        <v>1811</v>
      </c>
      <c r="D811" s="286">
        <f>SUM(сходові!N811)</f>
        <v>0</v>
      </c>
      <c r="E811" s="286">
        <f>SUM(прибудинкова!M811)</f>
        <v>1.4348672625698322</v>
      </c>
      <c r="F811" s="286">
        <f>'слюсарі х.в.'!P811+'слюсарі кан'!P811+'слюсарі ц.о.'!P393+'слюсарі г.в.'!P386+зварювальник!L811+аварійки!J811</f>
        <v>0.3098258727837368</v>
      </c>
      <c r="G811" s="286">
        <f>'дератизація '!I811</f>
        <v>6.374700718276137E-3</v>
      </c>
      <c r="H811" s="286">
        <f>SUM(димовенти!Q811)</f>
        <v>8.5704124759733172E-2</v>
      </c>
      <c r="I811" s="286">
        <f>'під зими'!L811+майстерні!L811+покрівлі!N811+маляри!L811</f>
        <v>0.30512060076814651</v>
      </c>
      <c r="J811" s="286">
        <f>електрики!P811</f>
        <v>8.5478766248187774E-2</v>
      </c>
      <c r="K811" s="287">
        <f t="shared" si="63"/>
        <v>2.2273713278479126</v>
      </c>
      <c r="L811" s="287">
        <v>2.808866056880599E-2</v>
      </c>
      <c r="M811" s="287">
        <f t="shared" si="64"/>
        <v>2.2554599884167184</v>
      </c>
      <c r="N811" s="287">
        <f t="shared" si="65"/>
        <v>2.7065519861000618</v>
      </c>
    </row>
    <row r="812" spans="1:14" ht="18" customHeight="1" x14ac:dyDescent="0.35">
      <c r="A812" s="284">
        <f t="shared" si="62"/>
        <v>104</v>
      </c>
      <c r="B812" s="284">
        <v>2</v>
      </c>
      <c r="C812" s="285" t="s">
        <v>1812</v>
      </c>
      <c r="D812" s="286">
        <f>SUM(сходові!N812)</f>
        <v>0</v>
      </c>
      <c r="E812" s="286">
        <f>SUM(прибудинкова!M812)</f>
        <v>0.90599093617021287</v>
      </c>
      <c r="F812" s="286">
        <f>'слюсарі х.в.'!P812+'слюсарі кан'!P812+'слюсарі ц.о.'!P394+'слюсарі г.в.'!P387+зварювальник!L812+аварійки!J812</f>
        <v>0.50064593640045985</v>
      </c>
      <c r="G812" s="286">
        <f>'дератизація '!I812</f>
        <v>4.5957446808510645E-3</v>
      </c>
      <c r="H812" s="286">
        <f>SUM(димовенти!Q812)</f>
        <v>0.17194938702684659</v>
      </c>
      <c r="I812" s="286">
        <f>'під зими'!L812+майстерні!L812+покрівлі!N812+маляри!L812</f>
        <v>0.31837718630715717</v>
      </c>
      <c r="J812" s="286">
        <f>електрики!P812</f>
        <v>0.18230620273868814</v>
      </c>
      <c r="K812" s="287">
        <f t="shared" si="63"/>
        <v>2.0838653933242157</v>
      </c>
      <c r="L812" s="287">
        <v>2.5359694965721324E-2</v>
      </c>
      <c r="M812" s="287">
        <f t="shared" si="64"/>
        <v>2.109225088289937</v>
      </c>
      <c r="N812" s="287">
        <f t="shared" si="65"/>
        <v>2.5310701059479244</v>
      </c>
    </row>
    <row r="813" spans="1:14" ht="18" customHeight="1" x14ac:dyDescent="0.35">
      <c r="A813" s="284">
        <f t="shared" si="62"/>
        <v>105</v>
      </c>
      <c r="B813" s="284">
        <v>2</v>
      </c>
      <c r="C813" s="285" t="s">
        <v>1813</v>
      </c>
      <c r="D813" s="286">
        <f>SUM(сходові!N813)</f>
        <v>0</v>
      </c>
      <c r="E813" s="286">
        <f>SUM(прибудинкова!M813)</f>
        <v>0.79920371621621644</v>
      </c>
      <c r="F813" s="286">
        <f>'слюсарі х.в.'!P813+'слюсарі кан'!P813+'слюсарі ц.о.'!P395+'слюсарі г.в.'!P388+зварювальник!L813+аварійки!J813</f>
        <v>0.45829895335271031</v>
      </c>
      <c r="G813" s="286">
        <f>'дератизація '!I813</f>
        <v>3.2657657657657662E-3</v>
      </c>
      <c r="H813" s="286">
        <f>SUM(димовенти!Q813)</f>
        <v>0.15168207939680536</v>
      </c>
      <c r="I813" s="286">
        <f>'під зими'!L813+майстерні!L813+покрівлі!N813+маляри!L813</f>
        <v>0.359862695811274</v>
      </c>
      <c r="J813" s="286">
        <f>електрики!P813</f>
        <v>0.16081815932279173</v>
      </c>
      <c r="K813" s="287">
        <f t="shared" si="63"/>
        <v>1.9331313698655637</v>
      </c>
      <c r="L813" s="287">
        <v>2.4043071167330621E-2</v>
      </c>
      <c r="M813" s="287">
        <f t="shared" si="64"/>
        <v>1.9571744410328944</v>
      </c>
      <c r="N813" s="287">
        <f t="shared" si="65"/>
        <v>2.3486093292394732</v>
      </c>
    </row>
    <row r="814" spans="1:14" ht="18" customHeight="1" x14ac:dyDescent="0.35">
      <c r="A814" s="284">
        <f t="shared" si="62"/>
        <v>106</v>
      </c>
      <c r="B814" s="284">
        <v>2</v>
      </c>
      <c r="C814" s="285" t="s">
        <v>1814</v>
      </c>
      <c r="D814" s="286">
        <f>SUM(сходові!N814)</f>
        <v>0</v>
      </c>
      <c r="E814" s="286">
        <f>SUM(прибудинкова!M814)</f>
        <v>0.79324839791356205</v>
      </c>
      <c r="F814" s="286">
        <f>'слюсарі х.в.'!P814+'слюсарі кан'!P814+'слюсарі ц.о.'!P396+'слюсарі г.в.'!P389+зварювальник!L814+аварійки!J814</f>
        <v>0.45593734338369807</v>
      </c>
      <c r="G814" s="286">
        <f>'дератизація '!I814</f>
        <v>3.1855439642324889E-3</v>
      </c>
      <c r="H814" s="286">
        <f>SUM(димовенти!Q814)</f>
        <v>0.15055181054884109</v>
      </c>
      <c r="I814" s="286">
        <f>'під зими'!L814+майстерні!L814+покрівлі!N814+маляри!L814</f>
        <v>0.31922061000678081</v>
      </c>
      <c r="J814" s="286">
        <f>електрики!P814</f>
        <v>0.15961981238297956</v>
      </c>
      <c r="K814" s="287">
        <f t="shared" si="63"/>
        <v>1.881763518200094</v>
      </c>
      <c r="L814" s="287">
        <v>2.2998457615819867E-2</v>
      </c>
      <c r="M814" s="287">
        <f t="shared" si="64"/>
        <v>1.904761975815914</v>
      </c>
      <c r="N814" s="287">
        <f t="shared" si="65"/>
        <v>2.2857143709790968</v>
      </c>
    </row>
    <row r="815" spans="1:14" ht="18" customHeight="1" x14ac:dyDescent="0.35">
      <c r="A815" s="284">
        <f t="shared" si="62"/>
        <v>107</v>
      </c>
      <c r="B815" s="284">
        <v>2</v>
      </c>
      <c r="C815" s="285" t="s">
        <v>1815</v>
      </c>
      <c r="D815" s="286">
        <f>SUM(сходові!N815)</f>
        <v>0</v>
      </c>
      <c r="E815" s="286">
        <f>SUM(прибудинкова!M815)</f>
        <v>0.77703602189781029</v>
      </c>
      <c r="F815" s="286">
        <f>'слюсарі х.в.'!P815+'слюсарі кан'!P815+'слюсарі ц.о.'!P397+'слюсарі г.в.'!P390+зварювальник!L815+аварійки!J815</f>
        <v>0.44950824809871415</v>
      </c>
      <c r="G815" s="286">
        <f>'дератизація '!I815</f>
        <v>3.1204379562043793E-3</v>
      </c>
      <c r="H815" s="286">
        <f>SUM(димовенти!Q815)</f>
        <v>0.1152535771993298</v>
      </c>
      <c r="I815" s="286">
        <f>'під зими'!L815+майстерні!L815+покрівлі!N815+маляри!L815</f>
        <v>0.31876556426753666</v>
      </c>
      <c r="J815" s="286">
        <f>електрики!P815</f>
        <v>0.15635750964814493</v>
      </c>
      <c r="K815" s="287">
        <f t="shared" si="63"/>
        <v>1.82004135906774</v>
      </c>
      <c r="L815" s="287">
        <v>2.1819407454031214E-2</v>
      </c>
      <c r="M815" s="287">
        <f t="shared" si="64"/>
        <v>1.8418607665217712</v>
      </c>
      <c r="N815" s="287">
        <f t="shared" si="65"/>
        <v>2.2102329198261255</v>
      </c>
    </row>
    <row r="816" spans="1:14" ht="18" customHeight="1" x14ac:dyDescent="0.35">
      <c r="A816" s="284">
        <f t="shared" si="62"/>
        <v>108</v>
      </c>
      <c r="B816" s="284">
        <v>2</v>
      </c>
      <c r="C816" s="285" t="s">
        <v>1816</v>
      </c>
      <c r="D816" s="286">
        <f>SUM(сходові!N816)</f>
        <v>0</v>
      </c>
      <c r="E816" s="286">
        <f>SUM(прибудинкова!M816)</f>
        <v>0.76256400429799442</v>
      </c>
      <c r="F816" s="286">
        <f>'слюсарі х.в.'!P816+'слюсарі кан'!P816+'слюсарі ц.о.'!P398+'слюсарі г.в.'!P391+зварювальник!L816+аварійки!J816</f>
        <v>0.44376930027115435</v>
      </c>
      <c r="G816" s="286">
        <f>'дератизація '!I816</f>
        <v>0</v>
      </c>
      <c r="H816" s="286">
        <f>SUM(димовенти!Q816)</f>
        <v>0.11310702060392681</v>
      </c>
      <c r="I816" s="286">
        <f>'під зими'!L816+майстерні!L816+покрівлі!N816+маляри!L816</f>
        <v>0.31370643297223721</v>
      </c>
      <c r="J816" s="286">
        <f>електрики!P816</f>
        <v>0.15344540703292162</v>
      </c>
      <c r="K816" s="287">
        <f t="shared" si="63"/>
        <v>1.7865921651782346</v>
      </c>
      <c r="L816" s="287">
        <v>2.1641836477089282E-2</v>
      </c>
      <c r="M816" s="287">
        <f t="shared" si="64"/>
        <v>1.808234001655324</v>
      </c>
      <c r="N816" s="287">
        <f t="shared" si="65"/>
        <v>2.1698808019863889</v>
      </c>
    </row>
    <row r="817" spans="1:14" ht="18" customHeight="1" x14ac:dyDescent="0.35">
      <c r="A817" s="284">
        <f t="shared" si="62"/>
        <v>109</v>
      </c>
      <c r="B817" s="284">
        <v>2</v>
      </c>
      <c r="C817" s="285" t="s">
        <v>1817</v>
      </c>
      <c r="D817" s="286">
        <f>SUM(сходові!N817)</f>
        <v>0</v>
      </c>
      <c r="E817" s="286">
        <f>SUM(прибудинкова!M817)</f>
        <v>0</v>
      </c>
      <c r="F817" s="286">
        <f>'слюсарі х.в.'!P817+'слюсарі кан'!P817+'слюсарі ц.о.'!P399+'слюсарі г.в.'!P392+зварювальник!L817+аварійки!J817</f>
        <v>0.79016419424814999</v>
      </c>
      <c r="G817" s="286">
        <f>'дератизація '!I817</f>
        <v>1.0758196721311477E-2</v>
      </c>
      <c r="H817" s="286">
        <f>SUM(димовенти!Q817)</f>
        <v>0.2220849447619867</v>
      </c>
      <c r="I817" s="286">
        <f>'під зими'!L817+майстерні!L817+покрівлі!N817+маляри!L817</f>
        <v>0.1811550338782239</v>
      </c>
      <c r="J817" s="286">
        <f>електрики!P817</f>
        <v>0.32921586303989536</v>
      </c>
      <c r="K817" s="287">
        <f t="shared" si="63"/>
        <v>1.5333782326495675</v>
      </c>
      <c r="L817" s="287">
        <v>1.6035232178514214E-2</v>
      </c>
      <c r="M817" s="287">
        <f t="shared" si="64"/>
        <v>1.5494134648280817</v>
      </c>
      <c r="N817" s="287">
        <f t="shared" si="65"/>
        <v>1.8592961577936979</v>
      </c>
    </row>
    <row r="818" spans="1:14" ht="18" customHeight="1" x14ac:dyDescent="0.35">
      <c r="A818" s="284">
        <f t="shared" si="62"/>
        <v>110</v>
      </c>
      <c r="B818" s="284">
        <v>3</v>
      </c>
      <c r="C818" s="285" t="s">
        <v>1818</v>
      </c>
      <c r="D818" s="286">
        <f>SUM(сходові!N818)</f>
        <v>0.77170349779086889</v>
      </c>
      <c r="E818" s="286">
        <f>SUM(прибудинкова!M818)</f>
        <v>1.2600503951890034</v>
      </c>
      <c r="F818" s="286">
        <f>'слюсарі х.в.'!P818+'слюсарі кан'!P818+'слюсарі ц.о.'!P400+'слюсарі г.в.'!P393+зварювальник!L818+аварійки!J818</f>
        <v>0.35897304656529072</v>
      </c>
      <c r="G818" s="286">
        <f>'дератизація '!I818</f>
        <v>8.7628865979381444E-3</v>
      </c>
      <c r="H818" s="286">
        <f>SUM(димовенти!Q818)</f>
        <v>8.6106629813014854E-2</v>
      </c>
      <c r="I818" s="286">
        <f>'під зими'!L818+майстерні!L818+покрівлі!N818+маляри!L818</f>
        <v>0.26738016325347408</v>
      </c>
      <c r="J818" s="286">
        <f>електрики!P818</f>
        <v>0.11041741660719513</v>
      </c>
      <c r="K818" s="287">
        <f t="shared" si="63"/>
        <v>2.8633940358167851</v>
      </c>
      <c r="L818" s="287">
        <v>3.5610369729468294E-2</v>
      </c>
      <c r="M818" s="287">
        <f t="shared" si="64"/>
        <v>2.8990044055462532</v>
      </c>
      <c r="N818" s="287">
        <f t="shared" si="65"/>
        <v>3.4788052866555037</v>
      </c>
    </row>
    <row r="819" spans="1:14" ht="18" customHeight="1" x14ac:dyDescent="0.35">
      <c r="A819" s="284">
        <f t="shared" si="62"/>
        <v>111</v>
      </c>
      <c r="B819" s="284">
        <v>4</v>
      </c>
      <c r="C819" s="285" t="s">
        <v>2899</v>
      </c>
      <c r="D819" s="286">
        <f>SUM(сходові!N819)</f>
        <v>0.8035989187945709</v>
      </c>
      <c r="E819" s="286">
        <f>SUM(прибудинкова!M819)</f>
        <v>1.148017353974528</v>
      </c>
      <c r="F819" s="286">
        <f>'слюсарі х.в.'!P819+'слюсарі кан'!P819+'слюсарі ц.о.'!P401+'слюсарі г.в.'!P394+зварювальник!L819+аварійки!J819</f>
        <v>0.32676754594816115</v>
      </c>
      <c r="G819" s="286">
        <f>'дератизація '!I819</f>
        <v>1.7819499341238472E-3</v>
      </c>
      <c r="H819" s="286">
        <f>SUM(димовенти!Q819)</f>
        <v>7.6769913964501058E-2</v>
      </c>
      <c r="I819" s="286">
        <f>'під зими'!L819+майстерні!L819+покрівлі!N819+маляри!L819</f>
        <v>0.2229294764465069</v>
      </c>
      <c r="J819" s="286">
        <f>електрики!P819</f>
        <v>9.4075444979340617E-2</v>
      </c>
      <c r="K819" s="287">
        <f t="shared" si="63"/>
        <v>2.6739406040417326</v>
      </c>
      <c r="L819" s="287">
        <v>3.3059607537826885E-2</v>
      </c>
      <c r="M819" s="287">
        <f t="shared" si="64"/>
        <v>2.7070002115795595</v>
      </c>
      <c r="N819" s="287">
        <f t="shared" si="65"/>
        <v>3.2484002538954715</v>
      </c>
    </row>
    <row r="820" spans="1:14" ht="18" customHeight="1" x14ac:dyDescent="0.35">
      <c r="A820" s="284">
        <f t="shared" si="62"/>
        <v>112</v>
      </c>
      <c r="B820" s="284">
        <v>3</v>
      </c>
      <c r="C820" s="285" t="s">
        <v>1819</v>
      </c>
      <c r="D820" s="286">
        <f>SUM(сходові!N820)</f>
        <v>0.63978836996336996</v>
      </c>
      <c r="E820" s="286">
        <f>SUM(прибудинкова!M820)</f>
        <v>1.2920050230769229</v>
      </c>
      <c r="F820" s="286">
        <f>'слюсарі х.в.'!P820+'слюсарі кан'!P820+'слюсарі ц.о.'!P402+'слюсарі г.в.'!P395+зварювальник!L820+аварійки!J820</f>
        <v>0.3849179184217314</v>
      </c>
      <c r="G820" s="286">
        <f>'дератизація '!I820</f>
        <v>7.0673076923076922E-3</v>
      </c>
      <c r="H820" s="286">
        <f>SUM(димовенти!Q820)</f>
        <v>9.4767925505051032E-2</v>
      </c>
      <c r="I820" s="286">
        <f>'під зими'!L820+майстерні!L820+покрівлі!N820+маляри!L820</f>
        <v>0.26572752930760896</v>
      </c>
      <c r="J820" s="286">
        <f>електрики!P820</f>
        <v>0.12358257012574532</v>
      </c>
      <c r="K820" s="287">
        <f t="shared" si="63"/>
        <v>2.8078566440927371</v>
      </c>
      <c r="L820" s="287">
        <v>3.467548065026449E-2</v>
      </c>
      <c r="M820" s="287">
        <f t="shared" si="64"/>
        <v>2.8425321247430015</v>
      </c>
      <c r="N820" s="287">
        <f t="shared" si="65"/>
        <v>3.4110385496916016</v>
      </c>
    </row>
    <row r="821" spans="1:14" ht="18" customHeight="1" x14ac:dyDescent="0.35">
      <c r="A821" s="284">
        <f t="shared" si="62"/>
        <v>113</v>
      </c>
      <c r="B821" s="284">
        <v>5</v>
      </c>
      <c r="C821" s="285" t="s">
        <v>1820</v>
      </c>
      <c r="D821" s="286">
        <f>SUM(сходові!N821)</f>
        <v>0.60489082251082249</v>
      </c>
      <c r="E821" s="286">
        <f>SUM(прибудинкова!M821)</f>
        <v>0.99360755462470274</v>
      </c>
      <c r="F821" s="286">
        <f>'слюсарі х.в.'!P821+'слюсарі кан'!P821+'слюсарі ц.о.'!P403+'слюсарі г.в.'!P396+зварювальник!L821+аварійки!J821</f>
        <v>0.42559439137815913</v>
      </c>
      <c r="G821" s="286">
        <f>'дератизація '!I821</f>
        <v>1.1802332163477868E-3</v>
      </c>
      <c r="H821" s="286">
        <f>SUM(димовенти!Q821)</f>
        <v>5.2894681881807952E-2</v>
      </c>
      <c r="I821" s="286">
        <f>'під зими'!L821+майстерні!L821+покрівлі!N821+маляри!L821</f>
        <v>0.19997894682521022</v>
      </c>
      <c r="J821" s="286">
        <f>електрики!P821</f>
        <v>0.11515728475318297</v>
      </c>
      <c r="K821" s="287">
        <f t="shared" si="63"/>
        <v>2.3933039151902333</v>
      </c>
      <c r="L821" s="287">
        <v>2.9428888621583216E-2</v>
      </c>
      <c r="M821" s="287">
        <f t="shared" si="64"/>
        <v>2.4227328038118165</v>
      </c>
      <c r="N821" s="287">
        <f t="shared" si="65"/>
        <v>2.9072793645741797</v>
      </c>
    </row>
    <row r="822" spans="1:14" ht="18" customHeight="1" x14ac:dyDescent="0.35">
      <c r="A822" s="284">
        <f t="shared" si="62"/>
        <v>114</v>
      </c>
      <c r="B822" s="284">
        <v>9</v>
      </c>
      <c r="C822" s="285" t="s">
        <v>1821</v>
      </c>
      <c r="D822" s="286">
        <f>SUM(сходові!N822)</f>
        <v>0.72664778655455753</v>
      </c>
      <c r="E822" s="286">
        <f>SUM(прибудинкова!M822)</f>
        <v>1.4630600459822969</v>
      </c>
      <c r="F822" s="286">
        <f>'слюсарі х.в.'!P822+'слюсарі кан'!P822+'слюсарі ц.о.'!P404+'слюсарі г.в.'!P397+зварювальник!L822+аварійки!J822</f>
        <v>0.37328370193695448</v>
      </c>
      <c r="G822" s="286">
        <f>'дератизація '!I822</f>
        <v>1.001839291872629E-3</v>
      </c>
      <c r="H822" s="286">
        <f>SUM(димовенти!Q822)</f>
        <v>4.1806294236323767E-2</v>
      </c>
      <c r="I822" s="286">
        <f>'під зими'!L822+майстерні!L822+покрівлі!N822+маляри!L822</f>
        <v>0.24955943986660928</v>
      </c>
      <c r="J822" s="286">
        <f>електрики!P822</f>
        <v>8.8648722564047683E-2</v>
      </c>
      <c r="K822" s="287">
        <f t="shared" si="63"/>
        <v>2.9440078304326627</v>
      </c>
      <c r="L822" s="287">
        <v>3.6875079360466634E-2</v>
      </c>
      <c r="M822" s="287">
        <f t="shared" si="64"/>
        <v>2.9808829097931291</v>
      </c>
      <c r="N822" s="287">
        <f t="shared" si="65"/>
        <v>3.5770594917517546</v>
      </c>
    </row>
    <row r="823" spans="1:14" ht="18" customHeight="1" x14ac:dyDescent="0.35">
      <c r="A823" s="284">
        <f t="shared" si="62"/>
        <v>115</v>
      </c>
      <c r="B823" s="284">
        <v>5</v>
      </c>
      <c r="C823" s="285" t="s">
        <v>1822</v>
      </c>
      <c r="D823" s="286">
        <f>SUM(сходові!N823)</f>
        <v>0.7956017690522541</v>
      </c>
      <c r="E823" s="286">
        <f>SUM(прибудинкова!M823)</f>
        <v>1.2149044126445951</v>
      </c>
      <c r="F823" s="286">
        <f>'слюсарі х.в.'!P823+'слюсарі кан'!P823+'слюсарі ц.о.'!P405+'слюсарі г.в.'!P398+зварювальник!L823+аварійки!J823</f>
        <v>0.426606741985608</v>
      </c>
      <c r="G823" s="286">
        <f>'дератизація '!I823</f>
        <v>1.6478859194256081E-3</v>
      </c>
      <c r="H823" s="286">
        <f>SUM(димовенти!Q823)</f>
        <v>5.3727038892845295E-2</v>
      </c>
      <c r="I823" s="286">
        <f>'під зими'!L823+майстерні!L823+покрівлі!N823+маляри!L823</f>
        <v>0.20223623372306215</v>
      </c>
      <c r="J823" s="286">
        <f>електрики!P823</f>
        <v>0.11568556917035469</v>
      </c>
      <c r="K823" s="287">
        <f t="shared" si="63"/>
        <v>2.8104096513881451</v>
      </c>
      <c r="L823" s="287">
        <v>3.4706602097903883E-2</v>
      </c>
      <c r="M823" s="287">
        <f t="shared" si="64"/>
        <v>2.845116253486049</v>
      </c>
      <c r="N823" s="287">
        <f t="shared" si="65"/>
        <v>3.4141395041832587</v>
      </c>
    </row>
    <row r="824" spans="1:14" ht="18" customHeight="1" x14ac:dyDescent="0.35">
      <c r="A824" s="284">
        <f t="shared" si="62"/>
        <v>116</v>
      </c>
      <c r="B824" s="284">
        <v>5</v>
      </c>
      <c r="C824" s="285" t="s">
        <v>1823</v>
      </c>
      <c r="D824" s="286">
        <f>SUM(сходові!N824)</f>
        <v>0.74965071832818186</v>
      </c>
      <c r="E824" s="286">
        <f>SUM(прибудинкова!M824)</f>
        <v>1.4039732931815185</v>
      </c>
      <c r="F824" s="286">
        <f>'слюсарі х.в.'!P824+'слюсарі кан'!P824+'слюсарі ц.о.'!P406+'слюсарі г.в.'!P399+зварювальник!L824+аварійки!J824</f>
        <v>0.42128254955807343</v>
      </c>
      <c r="G824" s="286">
        <f>'дератизація '!I824</f>
        <v>1.285883852815756E-3</v>
      </c>
      <c r="H824" s="286">
        <f>SUM(димовенти!Q824)</f>
        <v>5.2182182807389996E-2</v>
      </c>
      <c r="I824" s="286">
        <f>'під зими'!L824+майстерні!L824+покрівлі!N824+маляри!L824</f>
        <v>0.19873600067123659</v>
      </c>
      <c r="J824" s="286">
        <f>електрики!P824</f>
        <v>0.11297723053565863</v>
      </c>
      <c r="K824" s="287">
        <f t="shared" si="63"/>
        <v>2.9400878589348745</v>
      </c>
      <c r="L824" s="287">
        <v>3.6387532821819724E-2</v>
      </c>
      <c r="M824" s="287">
        <f t="shared" si="64"/>
        <v>2.9764753917566944</v>
      </c>
      <c r="N824" s="287">
        <f t="shared" si="65"/>
        <v>3.5717704701080333</v>
      </c>
    </row>
    <row r="825" spans="1:14" ht="18" customHeight="1" x14ac:dyDescent="0.35">
      <c r="A825" s="284">
        <f t="shared" si="62"/>
        <v>117</v>
      </c>
      <c r="B825" s="284">
        <v>1</v>
      </c>
      <c r="C825" s="285" t="s">
        <v>1824</v>
      </c>
      <c r="D825" s="286">
        <f>SUM(сходові!N825)</f>
        <v>0</v>
      </c>
      <c r="E825" s="286">
        <f>SUM(прибудинкова!M825)</f>
        <v>0.48509425837320569</v>
      </c>
      <c r="F825" s="286">
        <f>'слюсарі х.в.'!P825+'слюсарі кан'!P825+'слюсарі ц.о.'!P407+'слюсарі г.в.'!P400+зварювальник!L825+аварійки!J825</f>
        <v>0.42992056949951252</v>
      </c>
      <c r="G825" s="286">
        <f>'дератизація '!I825</f>
        <v>7.4846206425153786E-3</v>
      </c>
      <c r="H825" s="286">
        <f>SUM(димовенти!Q825)</f>
        <v>9.2840626292789039E-2</v>
      </c>
      <c r="I825" s="286">
        <f>'під зими'!L825+майстерні!L825+покрівлі!N825+маляри!L825</f>
        <v>0.33347360873253895</v>
      </c>
      <c r="J825" s="286">
        <f>електрики!P825</f>
        <v>0.14641817376483837</v>
      </c>
      <c r="K825" s="287">
        <f t="shared" si="63"/>
        <v>1.4952318573054</v>
      </c>
      <c r="L825" s="287">
        <v>1.7925840259063075E-2</v>
      </c>
      <c r="M825" s="287">
        <f t="shared" si="64"/>
        <v>1.5131576975644632</v>
      </c>
      <c r="N825" s="287">
        <f t="shared" si="65"/>
        <v>1.8157892370773556</v>
      </c>
    </row>
    <row r="826" spans="1:14" ht="18" customHeight="1" x14ac:dyDescent="0.35">
      <c r="A826" s="284">
        <f t="shared" si="62"/>
        <v>118</v>
      </c>
      <c r="B826" s="284">
        <v>4</v>
      </c>
      <c r="C826" s="285" t="s">
        <v>1825</v>
      </c>
      <c r="D826" s="286">
        <f>SUM(сходові!N826)</f>
        <v>1.0505478101040548</v>
      </c>
      <c r="E826" s="286">
        <f>SUM(прибудинкова!M826)</f>
        <v>1.239154703172598</v>
      </c>
      <c r="F826" s="286">
        <f>'слюсарі х.в.'!P826+'слюсарі кан'!P826+'слюсарі ц.о.'!P408+'слюсарі г.в.'!P401+зварювальник!L826+аварійки!J826</f>
        <v>0.39461595112914083</v>
      </c>
      <c r="G826" s="286">
        <f>'дератизація '!I826</f>
        <v>3.1094434950590679E-3</v>
      </c>
      <c r="H826" s="286">
        <f>SUM(димовенти!Q826)</f>
        <v>5.815395684995063E-2</v>
      </c>
      <c r="I826" s="286">
        <f>'під зими'!L826+майстерні!L826+покрівлі!N826+маляри!L826</f>
        <v>0.23186337429323908</v>
      </c>
      <c r="J826" s="286">
        <f>електрики!P826</f>
        <v>9.9473302352495796E-2</v>
      </c>
      <c r="K826" s="287">
        <f t="shared" si="63"/>
        <v>3.0769185413965383</v>
      </c>
      <c r="L826" s="287">
        <v>3.8671494820196939E-2</v>
      </c>
      <c r="M826" s="287">
        <f t="shared" si="64"/>
        <v>3.1155900362167355</v>
      </c>
      <c r="N826" s="287">
        <f t="shared" si="65"/>
        <v>3.7387080434600826</v>
      </c>
    </row>
    <row r="827" spans="1:14" ht="18" customHeight="1" x14ac:dyDescent="0.35">
      <c r="A827" s="284">
        <f t="shared" si="62"/>
        <v>119</v>
      </c>
      <c r="B827" s="284">
        <v>5</v>
      </c>
      <c r="C827" s="285" t="s">
        <v>1826</v>
      </c>
      <c r="D827" s="286">
        <f>SUM(сходові!N827)</f>
        <v>0.64072160124419897</v>
      </c>
      <c r="E827" s="286">
        <f>SUM(прибудинкова!M827)</f>
        <v>1.4697654339502233</v>
      </c>
      <c r="F827" s="286">
        <f>'слюсарі х.в.'!P827+'слюсарі кан'!P827+'слюсарі ц.о.'!P409+'слюсарі г.в.'!P402+зварювальник!L827+аварійки!J827</f>
        <v>0.49203405906403941</v>
      </c>
      <c r="G827" s="286">
        <f>'дератизація '!I827</f>
        <v>1.3811651016501047E-3</v>
      </c>
      <c r="H827" s="286">
        <f>SUM(димовенти!Q827)</f>
        <v>6.9072111093722535E-2</v>
      </c>
      <c r="I827" s="286">
        <f>'під зими'!L827+майстерні!L827+покрівлі!N827+маляри!L827</f>
        <v>0.2027566822110764</v>
      </c>
      <c r="J827" s="286">
        <f>електрики!P827</f>
        <v>0.14890597457944516</v>
      </c>
      <c r="K827" s="287">
        <f t="shared" si="63"/>
        <v>3.0246370272443559</v>
      </c>
      <c r="L827" s="287">
        <v>3.6979626876622484E-2</v>
      </c>
      <c r="M827" s="287">
        <f t="shared" si="64"/>
        <v>3.0616166541209786</v>
      </c>
      <c r="N827" s="287">
        <f t="shared" si="65"/>
        <v>3.6739399849451742</v>
      </c>
    </row>
    <row r="828" spans="1:14" ht="18" customHeight="1" x14ac:dyDescent="0.35">
      <c r="A828" s="284">
        <f t="shared" si="62"/>
        <v>120</v>
      </c>
      <c r="B828" s="284">
        <v>10</v>
      </c>
      <c r="C828" s="285" t="s">
        <v>1827</v>
      </c>
      <c r="D828" s="286">
        <f>SUM(сходові!N828)</f>
        <v>0.75332046829174215</v>
      </c>
      <c r="E828" s="286">
        <f>SUM(прибудинкова!M828)</f>
        <v>1.1404986121739986</v>
      </c>
      <c r="F828" s="286">
        <f>'слюсарі х.в.'!P828+'слюсарі кан'!P828+'слюсарі ц.о.'!P410+'слюсарі г.в.'!P403+зварювальник!L828+аварійки!J828</f>
        <v>0.46492876603259414</v>
      </c>
      <c r="G828" s="286">
        <f>'дератизація '!I828</f>
        <v>9.094856899391217E-4</v>
      </c>
      <c r="H828" s="286">
        <f>SUM(димовенти!Q828)</f>
        <v>3.7254027434731503E-2</v>
      </c>
      <c r="I828" s="286">
        <f>'під зими'!L828+майстерні!L828+покрівлі!N828+маляри!L828</f>
        <v>0.16813178493675862</v>
      </c>
      <c r="J828" s="286">
        <f>електрики!P828</f>
        <v>9.1690809667797704E-2</v>
      </c>
      <c r="K828" s="287">
        <f t="shared" si="63"/>
        <v>2.6567339542275619</v>
      </c>
      <c r="L828" s="287">
        <v>3.2678281074792981E-2</v>
      </c>
      <c r="M828" s="287">
        <f t="shared" si="64"/>
        <v>2.6894122353023548</v>
      </c>
      <c r="N828" s="287">
        <f t="shared" si="65"/>
        <v>3.2272946823628259</v>
      </c>
    </row>
    <row r="829" spans="1:14" ht="18" customHeight="1" x14ac:dyDescent="0.35">
      <c r="A829" s="284">
        <f t="shared" si="62"/>
        <v>121</v>
      </c>
      <c r="B829" s="284">
        <v>3</v>
      </c>
      <c r="C829" s="285" t="s">
        <v>1828</v>
      </c>
      <c r="D829" s="286">
        <f>SUM(сходові!N829)</f>
        <v>0.46831355909480898</v>
      </c>
      <c r="E829" s="286">
        <f>SUM(прибудинкова!M829)</f>
        <v>1.3479902680180178</v>
      </c>
      <c r="F829" s="286">
        <f>'слюсарі х.в.'!P829+'слюсарі кан'!P829+'слюсарі ц.о.'!P411+'слюсарі г.в.'!P404+зварювальник!L829+аварійки!J829</f>
        <v>0.42660614756856652</v>
      </c>
      <c r="G829" s="286">
        <f>'дератизація '!I829</f>
        <v>7.4999999999999989E-3</v>
      </c>
      <c r="H829" s="286">
        <f>SUM(димовенти!Q829)</f>
        <v>0.12048557931980193</v>
      </c>
      <c r="I829" s="286">
        <f>'під зими'!L829+майстерні!L829+покрівлі!N829+маляри!L829</f>
        <v>0.26257656139116825</v>
      </c>
      <c r="J829" s="286">
        <f>електрики!P829</f>
        <v>0.14473634339051253</v>
      </c>
      <c r="K829" s="287">
        <f t="shared" si="63"/>
        <v>2.7782084587828759</v>
      </c>
      <c r="L829" s="287">
        <v>3.3928941918642597E-2</v>
      </c>
      <c r="M829" s="287">
        <f t="shared" si="64"/>
        <v>2.8121374007015185</v>
      </c>
      <c r="N829" s="287">
        <f t="shared" si="65"/>
        <v>3.374564880841822</v>
      </c>
    </row>
    <row r="830" spans="1:14" ht="18" customHeight="1" x14ac:dyDescent="0.35">
      <c r="A830" s="284">
        <f t="shared" si="62"/>
        <v>122</v>
      </c>
      <c r="B830" s="284">
        <v>3</v>
      </c>
      <c r="C830" s="285" t="s">
        <v>1829</v>
      </c>
      <c r="D830" s="286">
        <f>SUM(сходові!N830)</f>
        <v>0.62026940274414843</v>
      </c>
      <c r="E830" s="286">
        <f>SUM(прибудинкова!M830)</f>
        <v>0.98902588700564975</v>
      </c>
      <c r="F830" s="286">
        <f>'слюсарі х.в.'!P830+'слюсарі кан'!P830+'слюсарі ц.о.'!P412+'слюсарі г.в.'!P405+зварювальник!L830+аварійки!J830</f>
        <v>0.28447197111967781</v>
      </c>
      <c r="G830" s="286">
        <f>'дератизація '!I830</f>
        <v>4.1355932203389831E-3</v>
      </c>
      <c r="H830" s="286">
        <f>SUM(димовенти!Q830)</f>
        <v>4.8536618451500861E-2</v>
      </c>
      <c r="I830" s="286">
        <f>'під зими'!L830+майстерні!L830+покрівлі!N830+маляри!L830</f>
        <v>0.24965251934135374</v>
      </c>
      <c r="J830" s="286">
        <f>електрики!P830</f>
        <v>7.2613487531511381E-2</v>
      </c>
      <c r="K830" s="287">
        <f t="shared" si="63"/>
        <v>2.268705479414181</v>
      </c>
      <c r="L830" s="287">
        <v>2.8267554728964139E-2</v>
      </c>
      <c r="M830" s="287">
        <f t="shared" si="64"/>
        <v>2.2969730341431451</v>
      </c>
      <c r="N830" s="287">
        <f t="shared" si="65"/>
        <v>2.7563676409717739</v>
      </c>
    </row>
    <row r="831" spans="1:14" ht="18" customHeight="1" x14ac:dyDescent="0.35">
      <c r="A831" s="284">
        <f t="shared" si="62"/>
        <v>123</v>
      </c>
      <c r="B831" s="284">
        <v>3</v>
      </c>
      <c r="C831" s="285" t="s">
        <v>1830</v>
      </c>
      <c r="D831" s="286">
        <f>SUM(сходові!N831)</f>
        <v>0.69403691277318469</v>
      </c>
      <c r="E831" s="286">
        <f>SUM(прибудинкова!M831)</f>
        <v>1.1780456393001346</v>
      </c>
      <c r="F831" s="286">
        <f>'слюсарі х.в.'!P831+'слюсарі кан'!P831+'слюсарі ц.о.'!P413+'слюсарі г.в.'!P406+зварювальник!L831+аварійки!J831</f>
        <v>0.31182103267606209</v>
      </c>
      <c r="G831" s="286">
        <f>'дератизація '!I831</f>
        <v>4.9259757738896364E-3</v>
      </c>
      <c r="H831" s="286">
        <f>SUM(димовенти!Q831)</f>
        <v>6.9162125491667961E-2</v>
      </c>
      <c r="I831" s="286">
        <f>'під зими'!L831+майстерні!L831+покрівлі!N831+маляри!L831</f>
        <v>0.25696005649973336</v>
      </c>
      <c r="J831" s="286">
        <f>електрики!P831</f>
        <v>8.6491166171450293E-2</v>
      </c>
      <c r="K831" s="287">
        <f t="shared" si="63"/>
        <v>2.6014429086861228</v>
      </c>
      <c r="L831" s="287">
        <v>3.236608495753357E-2</v>
      </c>
      <c r="M831" s="287">
        <f t="shared" si="64"/>
        <v>2.6338089936436564</v>
      </c>
      <c r="N831" s="287">
        <f t="shared" si="65"/>
        <v>3.1605707923723876</v>
      </c>
    </row>
    <row r="832" spans="1:14" ht="18" customHeight="1" x14ac:dyDescent="0.35">
      <c r="A832" s="284">
        <f t="shared" si="62"/>
        <v>124</v>
      </c>
      <c r="B832" s="284">
        <v>3</v>
      </c>
      <c r="C832" s="285" t="s">
        <v>1831</v>
      </c>
      <c r="D832" s="286">
        <f>SUM(сходові!N832)</f>
        <v>0.51809336299592146</v>
      </c>
      <c r="E832" s="286">
        <f>SUM(прибудинкова!M832)</f>
        <v>1.3840747756874094</v>
      </c>
      <c r="F832" s="286">
        <f>'слюсарі х.в.'!P832+'слюсарі кан'!P832+'слюсарі ц.о.'!P414+'слюсарі г.в.'!P407+зварювальник!L832+аварійки!J832</f>
        <v>0.42501397229348969</v>
      </c>
      <c r="G832" s="286">
        <f>'дератизація '!I832</f>
        <v>6.7603886706636349E-3</v>
      </c>
      <c r="H832" s="286">
        <f>SUM(димовенти!Q832)</f>
        <v>9.5342390523263168E-2</v>
      </c>
      <c r="I832" s="286">
        <f>'під зими'!L832+майстерні!L832+покрівлі!N832+маляри!L832</f>
        <v>0.27526069629138961</v>
      </c>
      <c r="J832" s="286">
        <f>електрики!P832</f>
        <v>0.14379934175883594</v>
      </c>
      <c r="K832" s="287">
        <f t="shared" si="63"/>
        <v>2.848344928220973</v>
      </c>
      <c r="L832" s="287">
        <v>3.4812489322628926E-2</v>
      </c>
      <c r="M832" s="287">
        <f t="shared" si="64"/>
        <v>2.8831574175436021</v>
      </c>
      <c r="N832" s="287">
        <f t="shared" si="65"/>
        <v>3.4597889010523226</v>
      </c>
    </row>
    <row r="833" spans="1:14" ht="18" customHeight="1" x14ac:dyDescent="0.35">
      <c r="A833" s="284">
        <f t="shared" si="62"/>
        <v>125</v>
      </c>
      <c r="B833" s="284">
        <v>2</v>
      </c>
      <c r="C833" s="285" t="s">
        <v>2900</v>
      </c>
      <c r="D833" s="286">
        <f>SUM(сходові!N833)</f>
        <v>0</v>
      </c>
      <c r="E833" s="286">
        <f>SUM(прибудинкова!M833)</f>
        <v>1.4410008121827411</v>
      </c>
      <c r="F833" s="286">
        <f>'слюсарі х.в.'!P833+'слюсарі кан'!P833+'слюсарі ц.о.'!P415+'слюсарі г.в.'!P408+зварювальник!L833+аварійки!J833</f>
        <v>0.35565930822436659</v>
      </c>
      <c r="G833" s="286">
        <f>'дератизація '!I833</f>
        <v>7.4999999999999989E-3</v>
      </c>
      <c r="H833" s="286">
        <f>SUM(димовенти!Q833)</f>
        <v>7.2681738290318543E-2</v>
      </c>
      <c r="I833" s="286">
        <f>'під зими'!L833+майстерні!L833+покрівлі!N833+маляри!L833</f>
        <v>0.38383724306991818</v>
      </c>
      <c r="J833" s="286">
        <f>електрики!P833</f>
        <v>0.10873593310556272</v>
      </c>
      <c r="K833" s="287">
        <f t="shared" si="63"/>
        <v>2.3694150348729073</v>
      </c>
      <c r="L833" s="287">
        <v>2.9727098329147328E-2</v>
      </c>
      <c r="M833" s="287">
        <f t="shared" si="64"/>
        <v>2.3991421332020546</v>
      </c>
      <c r="N833" s="287">
        <f t="shared" si="65"/>
        <v>2.8789705598424655</v>
      </c>
    </row>
    <row r="834" spans="1:14" ht="18" customHeight="1" x14ac:dyDescent="0.35">
      <c r="A834" s="284">
        <f t="shared" si="62"/>
        <v>126</v>
      </c>
      <c r="B834" s="284">
        <v>2</v>
      </c>
      <c r="C834" s="285" t="s">
        <v>2901</v>
      </c>
      <c r="D834" s="286">
        <f>SUM(сходові!N834)</f>
        <v>0</v>
      </c>
      <c r="E834" s="286">
        <f>SUM(прибудинкова!M834)</f>
        <v>1.3722711569448922</v>
      </c>
      <c r="F834" s="286">
        <f>'слюсарі х.в.'!P834+'слюсарі кан'!P834+'слюсарі ц.о.'!P416+'слюсарі г.в.'!P409+зварювальник!L834+аварійки!J834</f>
        <v>0.41346124230134351</v>
      </c>
      <c r="G834" s="286">
        <f>'дератизація '!I834</f>
        <v>4.2056074766355133E-3</v>
      </c>
      <c r="H834" s="286">
        <f>SUM(димовенти!Q834)</f>
        <v>0.10587457570657757</v>
      </c>
      <c r="I834" s="286">
        <f>'під зими'!L834+майстерні!L834+покрівлі!N834+маляри!L834</f>
        <v>0.34044408173905516</v>
      </c>
      <c r="J834" s="286">
        <f>електрики!P834</f>
        <v>0.13806625086558721</v>
      </c>
      <c r="K834" s="287">
        <f t="shared" si="63"/>
        <v>2.374322915034091</v>
      </c>
      <c r="L834" s="287">
        <v>2.92814740508055E-2</v>
      </c>
      <c r="M834" s="287">
        <f t="shared" si="64"/>
        <v>2.4036043890848964</v>
      </c>
      <c r="N834" s="287">
        <f t="shared" si="65"/>
        <v>2.8843252669018757</v>
      </c>
    </row>
    <row r="835" spans="1:14" ht="18" customHeight="1" x14ac:dyDescent="0.35">
      <c r="A835" s="284">
        <f t="shared" si="62"/>
        <v>127</v>
      </c>
      <c r="B835" s="284">
        <v>4</v>
      </c>
      <c r="C835" s="285" t="s">
        <v>1832</v>
      </c>
      <c r="D835" s="286">
        <f>SUM(сходові!N835)</f>
        <v>1.1890334110041234</v>
      </c>
      <c r="E835" s="286">
        <f>SUM(прибудинкова!M835)</f>
        <v>1.1661392304532383</v>
      </c>
      <c r="F835" s="286">
        <f>'слюсарі х.в.'!P835+'слюсарі кан'!P835+'слюсарі ц.о.'!P417+'слюсарі г.в.'!P410+зварювальник!L835+аварійки!J835</f>
        <v>0.36717883956439712</v>
      </c>
      <c r="G835" s="286">
        <f>'дератизація '!I835</f>
        <v>3.8340408051485693E-3</v>
      </c>
      <c r="H835" s="286">
        <f>SUM(димовенти!Q835)</f>
        <v>5.2098630858555067E-2</v>
      </c>
      <c r="I835" s="286">
        <f>'під зими'!L835+майстерні!L835+покрівлі!N835+маляри!L835</f>
        <v>0.20937893945132674</v>
      </c>
      <c r="J835" s="286">
        <f>електрики!P835</f>
        <v>8.5550944676029819E-2</v>
      </c>
      <c r="K835" s="287">
        <f t="shared" si="63"/>
        <v>3.0732140368128187</v>
      </c>
      <c r="L835" s="287">
        <v>3.8777203513892022E-2</v>
      </c>
      <c r="M835" s="287">
        <f t="shared" si="64"/>
        <v>3.1119912403267107</v>
      </c>
      <c r="N835" s="287">
        <f t="shared" si="65"/>
        <v>3.7343894883920528</v>
      </c>
    </row>
    <row r="836" spans="1:14" ht="18" customHeight="1" x14ac:dyDescent="0.35">
      <c r="A836" s="284">
        <f t="shared" si="62"/>
        <v>128</v>
      </c>
      <c r="B836" s="284">
        <v>4</v>
      </c>
      <c r="C836" s="285" t="s">
        <v>1833</v>
      </c>
      <c r="D836" s="286">
        <f>SUM(сходові!N836)</f>
        <v>1.0712358874684478</v>
      </c>
      <c r="E836" s="286">
        <f>SUM(прибудинкова!M836)</f>
        <v>1.3208995309708158</v>
      </c>
      <c r="F836" s="286">
        <f>'слюсарі х.в.'!P836+'слюсарі кан'!P836+'слюсарі ц.о.'!P418+'слюсарі г.в.'!P411+зварювальник!L836+аварійки!J836</f>
        <v>0.38715286921409692</v>
      </c>
      <c r="G836" s="286">
        <f>'дератизація '!I836</f>
        <v>3.4172126265634302E-3</v>
      </c>
      <c r="H836" s="286">
        <f>SUM(димовенти!Q836)</f>
        <v>4.5125192768733932E-2</v>
      </c>
      <c r="I836" s="286">
        <f>'під зими'!L836+майстерні!L836+покрівлі!N836+маляри!L836</f>
        <v>0.19380748420946914</v>
      </c>
      <c r="J836" s="286">
        <f>електрики!P836</f>
        <v>9.5686325886521095E-2</v>
      </c>
      <c r="K836" s="287">
        <f t="shared" si="63"/>
        <v>3.1173245031446477</v>
      </c>
      <c r="L836" s="287">
        <v>3.8920554591155287E-2</v>
      </c>
      <c r="M836" s="287">
        <f t="shared" si="64"/>
        <v>3.156245057735803</v>
      </c>
      <c r="N836" s="287">
        <f t="shared" si="65"/>
        <v>3.7874940692829635</v>
      </c>
    </row>
    <row r="837" spans="1:14" ht="18" customHeight="1" x14ac:dyDescent="0.35">
      <c r="A837" s="284">
        <f t="shared" ref="A837:A881" si="66">A836+1</f>
        <v>129</v>
      </c>
      <c r="B837" s="284">
        <v>5</v>
      </c>
      <c r="C837" s="285" t="s">
        <v>2817</v>
      </c>
      <c r="D837" s="286">
        <f>SUM(сходові!N837)</f>
        <v>0.63007520313579202</v>
      </c>
      <c r="E837" s="286">
        <f>SUM(прибудинкова!M837)</f>
        <v>1.4679181612416468</v>
      </c>
      <c r="F837" s="286">
        <f>'слюсарі х.в.'!P837+'слюсарі кан'!P837+'слюсарі ц.о.'!P419+'слюсарі г.в.'!P412+зварювальник!L837+аварійки!J837</f>
        <v>0.5409508216718798</v>
      </c>
      <c r="G837" s="286">
        <f>'дератизація '!I837</f>
        <v>1.203307363040064E-3</v>
      </c>
      <c r="H837" s="286">
        <f>SUM(димовенти!Q837)</f>
        <v>5.4375178139947487E-2</v>
      </c>
      <c r="I837" s="286">
        <f>'під зими'!L837+майстерні!L837+покрівлі!N837+маляри!L837</f>
        <v>0.19484679809802496</v>
      </c>
      <c r="J837" s="286">
        <f>електрики!P837</f>
        <v>0.13028187470528382</v>
      </c>
      <c r="K837" s="287">
        <f t="shared" ref="K837:K868" si="67">SUM(D837,E837,F837,G837,H837,I837,J837)</f>
        <v>3.0196513443556152</v>
      </c>
      <c r="L837" s="287">
        <v>3.6885820421984628E-2</v>
      </c>
      <c r="M837" s="287">
        <f t="shared" ref="M837:M868" si="68">SUM(L837+K837)</f>
        <v>3.0565371647776001</v>
      </c>
      <c r="N837" s="287">
        <f t="shared" ref="N837:N868" si="69">M837*1.2</f>
        <v>3.66784459773312</v>
      </c>
    </row>
    <row r="838" spans="1:14" ht="18" customHeight="1" x14ac:dyDescent="0.35">
      <c r="A838" s="284">
        <f t="shared" si="66"/>
        <v>130</v>
      </c>
      <c r="B838" s="284">
        <v>2</v>
      </c>
      <c r="C838" s="285" t="s">
        <v>2818</v>
      </c>
      <c r="D838" s="286">
        <f>SUM(сходові!N838)</f>
        <v>0</v>
      </c>
      <c r="E838" s="286">
        <f>SUM(прибудинкова!M838)</f>
        <v>1.4823394765342959</v>
      </c>
      <c r="F838" s="286">
        <f>'слюсарі х.в.'!P838+'слюсарі кан'!P838+'слюсарі ц.о.'!P420+'слюсарі г.в.'!P413+зварювальник!L838+аварійки!J838</f>
        <v>0.35908527046990857</v>
      </c>
      <c r="G838" s="286">
        <f>'дератизація '!I838</f>
        <v>6.9623517276946869E-3</v>
      </c>
      <c r="H838" s="286">
        <f>SUM(димовенти!Q838)</f>
        <v>8.1432388222321725E-2</v>
      </c>
      <c r="I838" s="286">
        <f>'під зими'!L838+майстерні!L838+покрівлі!N838+маляри!L838</f>
        <v>0.17560501237984444</v>
      </c>
      <c r="J838" s="286">
        <f>електрики!P838</f>
        <v>0.11047436215469755</v>
      </c>
      <c r="K838" s="287">
        <f t="shared" si="67"/>
        <v>2.2158988614887631</v>
      </c>
      <c r="L838" s="287">
        <v>2.7008892635689286E-2</v>
      </c>
      <c r="M838" s="287">
        <f t="shared" si="68"/>
        <v>2.2429077541244524</v>
      </c>
      <c r="N838" s="287">
        <f t="shared" si="69"/>
        <v>2.6914893049493429</v>
      </c>
    </row>
    <row r="839" spans="1:14" ht="18" customHeight="1" x14ac:dyDescent="0.35">
      <c r="A839" s="284">
        <f t="shared" si="66"/>
        <v>131</v>
      </c>
      <c r="B839" s="284">
        <v>4</v>
      </c>
      <c r="C839" s="285" t="s">
        <v>2819</v>
      </c>
      <c r="D839" s="286">
        <f>SUM(сходові!N839)</f>
        <v>0.99166751250074681</v>
      </c>
      <c r="E839" s="286">
        <f>SUM(прибудинкова!M839)</f>
        <v>0.94018721935573835</v>
      </c>
      <c r="F839" s="286">
        <f>'слюсарі х.в.'!P839+'слюсарі кан'!P839+'слюсарі ц.о.'!P421+'слюсарі г.в.'!P414+зварювальник!L839+аварійки!J839</f>
        <v>0.51231792907928153</v>
      </c>
      <c r="G839" s="286">
        <f>'дератизація '!I839</f>
        <v>3.0435085762097339E-3</v>
      </c>
      <c r="H839" s="286">
        <f>SUM(димовенти!Q839)</f>
        <v>3.1804885390167549E-2</v>
      </c>
      <c r="I839" s="286">
        <f>'під зими'!L839+майстерні!L839+покрівлі!N839+маляри!L839</f>
        <v>0.26772116134050261</v>
      </c>
      <c r="J839" s="286">
        <f>електрики!P839</f>
        <v>0.11575274429571739</v>
      </c>
      <c r="K839" s="287">
        <f t="shared" si="67"/>
        <v>2.8624949605383643</v>
      </c>
      <c r="L839" s="287">
        <v>3.5242714144698262E-2</v>
      </c>
      <c r="M839" s="287">
        <f t="shared" si="68"/>
        <v>2.8977376746830625</v>
      </c>
      <c r="N839" s="287">
        <f t="shared" si="69"/>
        <v>3.4772852096196751</v>
      </c>
    </row>
    <row r="840" spans="1:14" ht="18" customHeight="1" x14ac:dyDescent="0.35">
      <c r="A840" s="284">
        <f t="shared" si="66"/>
        <v>132</v>
      </c>
      <c r="B840" s="284">
        <v>3</v>
      </c>
      <c r="C840" s="285" t="s">
        <v>1834</v>
      </c>
      <c r="D840" s="286">
        <f>SUM(сходові!N840)</f>
        <v>1.2209262782105055</v>
      </c>
      <c r="E840" s="286">
        <f>SUM(прибудинкова!M840)</f>
        <v>1.0630510784901137</v>
      </c>
      <c r="F840" s="286">
        <f>'слюсарі х.в.'!P840+'слюсарі кан'!P840+'слюсарі ц.о.'!P422+'слюсарі г.в.'!P415+зварювальник!L840+аварійки!J840</f>
        <v>0.33107199184656105</v>
      </c>
      <c r="G840" s="286">
        <f>'дератизація '!I840</f>
        <v>6.7855002995805859E-3</v>
      </c>
      <c r="H840" s="286">
        <f>SUM(димовенти!Q840)</f>
        <v>7.4769355313352104E-2</v>
      </c>
      <c r="I840" s="286">
        <f>'під зими'!L840+майстерні!L840+покрівлі!N840+маляри!L840</f>
        <v>0.22310804512505683</v>
      </c>
      <c r="J840" s="286">
        <f>електрики!P840</f>
        <v>9.6259641200400786E-2</v>
      </c>
      <c r="K840" s="287">
        <f t="shared" si="67"/>
        <v>3.0159718904855706</v>
      </c>
      <c r="L840" s="287">
        <v>3.7473715899378313E-2</v>
      </c>
      <c r="M840" s="287">
        <f t="shared" si="68"/>
        <v>3.0534456063849489</v>
      </c>
      <c r="N840" s="287">
        <f t="shared" si="69"/>
        <v>3.6641347276619385</v>
      </c>
    </row>
    <row r="841" spans="1:14" ht="18" customHeight="1" x14ac:dyDescent="0.35">
      <c r="A841" s="284">
        <f t="shared" si="66"/>
        <v>133</v>
      </c>
      <c r="B841" s="284">
        <v>4</v>
      </c>
      <c r="C841" s="285" t="s">
        <v>1835</v>
      </c>
      <c r="D841" s="286">
        <f>SUM(сходові!N841)</f>
        <v>1.1426052513459632</v>
      </c>
      <c r="E841" s="286">
        <f>SUM(прибудинкова!M841)</f>
        <v>0.888572801724138</v>
      </c>
      <c r="F841" s="286">
        <f>'слюсарі х.в.'!P841+'слюсарі кан'!P841+'слюсарі ц.о.'!P423+'слюсарі г.в.'!P416+зварювальник!L841+аварійки!J841</f>
        <v>0.36232283337338833</v>
      </c>
      <c r="G841" s="286">
        <f>'дератизація '!I841</f>
        <v>3.1496305418719215E-3</v>
      </c>
      <c r="H841" s="286">
        <f>SUM(димовенти!Q841)</f>
        <v>4.4353556414131981E-2</v>
      </c>
      <c r="I841" s="286">
        <f>'під зими'!L841+майстерні!L841+покрівлі!N841+маляри!L841</f>
        <v>0.19328728214894286</v>
      </c>
      <c r="J841" s="286">
        <f>електрики!P841</f>
        <v>0.11204029609673004</v>
      </c>
      <c r="K841" s="287">
        <f t="shared" si="67"/>
        <v>2.7463316516451672</v>
      </c>
      <c r="L841" s="287">
        <v>3.3433133788356661E-2</v>
      </c>
      <c r="M841" s="287">
        <f t="shared" si="68"/>
        <v>2.7797647854335237</v>
      </c>
      <c r="N841" s="287">
        <f t="shared" si="69"/>
        <v>3.3357177425202282</v>
      </c>
    </row>
    <row r="842" spans="1:14" ht="18" customHeight="1" x14ac:dyDescent="0.35">
      <c r="A842" s="284">
        <f t="shared" si="66"/>
        <v>134</v>
      </c>
      <c r="B842" s="284">
        <v>4</v>
      </c>
      <c r="C842" s="285" t="s">
        <v>1836</v>
      </c>
      <c r="D842" s="286">
        <f>SUM(сходові!N842)</f>
        <v>1.0914696659630545</v>
      </c>
      <c r="E842" s="286">
        <f>SUM(прибудинкова!M842)</f>
        <v>0.88867129977460557</v>
      </c>
      <c r="F842" s="286">
        <f>'слюсарі х.в.'!P842+'слюсарі кан'!P842+'слюсарі ц.о.'!P424+'слюсарі г.в.'!P417+зварювальник!L842+аварійки!J842</f>
        <v>0.35281500923268266</v>
      </c>
      <c r="G842" s="286">
        <f>'дератизація '!I842</f>
        <v>3.2024793388429752E-3</v>
      </c>
      <c r="H842" s="286">
        <f>SUM(димовенти!Q842)</f>
        <v>5.2095896474788045E-2</v>
      </c>
      <c r="I842" s="286">
        <f>'під зими'!L842+майстерні!L842+покрівлі!N842+маляри!L842</f>
        <v>0.18865694919288717</v>
      </c>
      <c r="J842" s="286">
        <f>електрики!P842</f>
        <v>0.10729265625742979</v>
      </c>
      <c r="K842" s="287">
        <f t="shared" si="67"/>
        <v>2.684203956234291</v>
      </c>
      <c r="L842" s="287">
        <v>3.2715449935498686E-2</v>
      </c>
      <c r="M842" s="287">
        <f t="shared" si="68"/>
        <v>2.7169194061697897</v>
      </c>
      <c r="N842" s="287">
        <f t="shared" si="69"/>
        <v>3.2603032874037474</v>
      </c>
    </row>
    <row r="843" spans="1:14" ht="18" customHeight="1" x14ac:dyDescent="0.35">
      <c r="A843" s="284">
        <f t="shared" si="66"/>
        <v>135</v>
      </c>
      <c r="B843" s="284">
        <v>3</v>
      </c>
      <c r="C843" s="285" t="s">
        <v>1837</v>
      </c>
      <c r="D843" s="286">
        <f>SUM(сходові!N843)</f>
        <v>1.3043655882094536</v>
      </c>
      <c r="E843" s="286">
        <f>SUM(прибудинкова!M843)</f>
        <v>0.78563789667896677</v>
      </c>
      <c r="F843" s="286">
        <f>'слюсарі х.в.'!P843+'слюсарі кан'!P843+'слюсарі ц.о.'!P425+'слюсарі г.в.'!P418+зварювальник!L843+аварійки!J843</f>
        <v>0.33608868750610438</v>
      </c>
      <c r="G843" s="286">
        <f>'дератизація '!I843</f>
        <v>6.9649446494464938E-3</v>
      </c>
      <c r="H843" s="286">
        <f>SUM(димовенти!Q843)</f>
        <v>8.096688181033819E-2</v>
      </c>
      <c r="I843" s="286">
        <f>'під зими'!L843+майстерні!L843+покрівлі!N843+маляри!L843</f>
        <v>0.27718176277138606</v>
      </c>
      <c r="J843" s="286">
        <f>електрики!P843</f>
        <v>9.8805252868062077E-2</v>
      </c>
      <c r="K843" s="287">
        <f t="shared" si="67"/>
        <v>2.8900110144937576</v>
      </c>
      <c r="L843" s="287">
        <v>3.592785071554716E-2</v>
      </c>
      <c r="M843" s="287">
        <f t="shared" si="68"/>
        <v>2.9259388652093046</v>
      </c>
      <c r="N843" s="287">
        <f t="shared" si="69"/>
        <v>3.5111266382511652</v>
      </c>
    </row>
    <row r="844" spans="1:14" ht="18" customHeight="1" x14ac:dyDescent="0.35">
      <c r="A844" s="284">
        <f t="shared" si="66"/>
        <v>136</v>
      </c>
      <c r="B844" s="284">
        <v>4</v>
      </c>
      <c r="C844" s="285" t="s">
        <v>1838</v>
      </c>
      <c r="D844" s="286">
        <f>SUM(сходові!N844)</f>
        <v>1.109440627862945</v>
      </c>
      <c r="E844" s="286">
        <f>SUM(прибудинкова!M844)</f>
        <v>0.70797353569901667</v>
      </c>
      <c r="F844" s="286">
        <f>'слюсарі х.в.'!P844+'слюсарі кан'!P844+'слюсарі ц.о.'!P426+'слюсарі г.в.'!P419+зварювальник!L844+аварійки!J844</f>
        <v>0.39705419826749022</v>
      </c>
      <c r="G844" s="286">
        <f>'дератизація '!I844</f>
        <v>3.6981616075245833E-3</v>
      </c>
      <c r="H844" s="286">
        <f>SUM(димовенти!Q844)</f>
        <v>7.3232804959825135E-2</v>
      </c>
      <c r="I844" s="286">
        <f>'під зими'!L844+майстерні!L844+покрівлі!N844+маляри!L844</f>
        <v>0.235328738094504</v>
      </c>
      <c r="J844" s="286">
        <f>електрики!P844</f>
        <v>0.12974085790598885</v>
      </c>
      <c r="K844" s="287">
        <f t="shared" si="67"/>
        <v>2.6564689243972945</v>
      </c>
      <c r="L844" s="287">
        <v>3.2308453415210714E-2</v>
      </c>
      <c r="M844" s="287">
        <f t="shared" si="68"/>
        <v>2.6887773778125053</v>
      </c>
      <c r="N844" s="287">
        <f t="shared" si="69"/>
        <v>3.2265328533750064</v>
      </c>
    </row>
    <row r="845" spans="1:14" ht="18" customHeight="1" x14ac:dyDescent="0.35">
      <c r="A845" s="284">
        <f t="shared" si="66"/>
        <v>137</v>
      </c>
      <c r="B845" s="284">
        <v>4</v>
      </c>
      <c r="C845" s="285" t="s">
        <v>1839</v>
      </c>
      <c r="D845" s="286">
        <f>SUM(сходові!N845)</f>
        <v>1.4522180461073315</v>
      </c>
      <c r="E845" s="286">
        <f>SUM(прибудинкова!M845)</f>
        <v>0.76633505633802801</v>
      </c>
      <c r="F845" s="286">
        <f>'слюсарі х.в.'!P845+'слюсарі кан'!P845+'слюсарі ц.о.'!P427+'слюсарі г.в.'!P420+зварювальник!L845+аварійки!J845</f>
        <v>0.39406522444653724</v>
      </c>
      <c r="G845" s="286">
        <f>'дератизація '!I845</f>
        <v>4.0669014084507042E-3</v>
      </c>
      <c r="H845" s="286">
        <f>SUM(димовенти!Q845)</f>
        <v>7.8594045267120535E-2</v>
      </c>
      <c r="I845" s="286">
        <f>'під зими'!L845+майстерні!L845+покрівлі!N845+маляри!L845</f>
        <v>0.2247600906764286</v>
      </c>
      <c r="J845" s="286">
        <f>електрики!P845</f>
        <v>0.12813622595851379</v>
      </c>
      <c r="K845" s="287">
        <f t="shared" si="67"/>
        <v>3.0481755902024106</v>
      </c>
      <c r="L845" s="287">
        <v>3.7366595981600748E-2</v>
      </c>
      <c r="M845" s="287">
        <f t="shared" si="68"/>
        <v>3.0855421861840115</v>
      </c>
      <c r="N845" s="287">
        <f t="shared" si="69"/>
        <v>3.7026506234208139</v>
      </c>
    </row>
    <row r="846" spans="1:14" ht="18" customHeight="1" x14ac:dyDescent="0.35">
      <c r="A846" s="284">
        <f t="shared" si="66"/>
        <v>138</v>
      </c>
      <c r="B846" s="284">
        <v>4</v>
      </c>
      <c r="C846" s="285" t="s">
        <v>1840</v>
      </c>
      <c r="D846" s="286">
        <f>SUM(сходові!N846)</f>
        <v>1.1123654022210723</v>
      </c>
      <c r="E846" s="286">
        <f>SUM(прибудинкова!M846)</f>
        <v>0.78104959059693602</v>
      </c>
      <c r="F846" s="286">
        <f>'слюсарі х.в.'!P846+'слюсарі кан'!P846+'слюсарі ц.о.'!P428+'слюсарі г.в.'!P421+зварювальник!L846+аварійки!J846</f>
        <v>0.30862452983963845</v>
      </c>
      <c r="G846" s="286">
        <f>'дератизація '!I846</f>
        <v>3.2091917591125199E-3</v>
      </c>
      <c r="H846" s="286">
        <f>SUM(димовенти!Q846)</f>
        <v>7.5927814940655425E-2</v>
      </c>
      <c r="I846" s="286">
        <f>'під зими'!L846+майстерні!L846+покрівлі!N846+маляри!L846</f>
        <v>0.21900835962402415</v>
      </c>
      <c r="J846" s="286">
        <f>електрики!P846</f>
        <v>8.4786710120575787E-2</v>
      </c>
      <c r="K846" s="287">
        <f t="shared" si="67"/>
        <v>2.5849715991020146</v>
      </c>
      <c r="L846" s="287">
        <v>3.2157399343515136E-2</v>
      </c>
      <c r="M846" s="287">
        <f t="shared" si="68"/>
        <v>2.6171289984455299</v>
      </c>
      <c r="N846" s="287">
        <f t="shared" si="69"/>
        <v>3.140554798134636</v>
      </c>
    </row>
    <row r="847" spans="1:14" ht="18" customHeight="1" x14ac:dyDescent="0.35">
      <c r="A847" s="284">
        <f t="shared" si="66"/>
        <v>139</v>
      </c>
      <c r="B847" s="284">
        <v>4</v>
      </c>
      <c r="C847" s="285" t="s">
        <v>1841</v>
      </c>
      <c r="D847" s="286">
        <f>SUM(сходові!N847)</f>
        <v>1.4515204512731263</v>
      </c>
      <c r="E847" s="286">
        <f>SUM(прибудинкова!M847)</f>
        <v>0.78898599221789889</v>
      </c>
      <c r="F847" s="286">
        <f>'слюсарі х.в.'!P847+'слюсарі кан'!P847+'слюсарі ц.о.'!P429+'слюсарі г.в.'!P422+зварювальник!L847+аварійки!J847</f>
        <v>0.40536016436919065</v>
      </c>
      <c r="G847" s="286">
        <f>'дератизація '!I847</f>
        <v>3.9709560867148422E-3</v>
      </c>
      <c r="H847" s="286">
        <f>SUM(димовенти!Q847)</f>
        <v>7.785033885484835E-2</v>
      </c>
      <c r="I847" s="286">
        <f>'під зими'!L847+майстерні!L847+покрівлі!N847+маляри!L847</f>
        <v>0.2032077069909316</v>
      </c>
      <c r="J847" s="286">
        <f>електрики!P847</f>
        <v>0.13386876755974678</v>
      </c>
      <c r="K847" s="287">
        <f t="shared" si="67"/>
        <v>3.0647643773524575</v>
      </c>
      <c r="L847" s="287">
        <v>3.7376698049769397E-2</v>
      </c>
      <c r="M847" s="287">
        <f t="shared" si="68"/>
        <v>3.1021410754022272</v>
      </c>
      <c r="N847" s="287">
        <f t="shared" si="69"/>
        <v>3.7225692904826726</v>
      </c>
    </row>
    <row r="848" spans="1:14" ht="18" customHeight="1" x14ac:dyDescent="0.35">
      <c r="A848" s="284">
        <f t="shared" si="66"/>
        <v>140</v>
      </c>
      <c r="B848" s="284">
        <v>4</v>
      </c>
      <c r="C848" s="285" t="s">
        <v>1842</v>
      </c>
      <c r="D848" s="286">
        <f>SUM(сходові!N848)</f>
        <v>0.90499204515611564</v>
      </c>
      <c r="E848" s="286">
        <f>SUM(прибудинкова!M848)</f>
        <v>0.92448318807044605</v>
      </c>
      <c r="F848" s="286">
        <f>'слюсарі х.в.'!P848+'слюсарі кан'!P848+'слюсарі ц.о.'!P430+'слюсарі г.в.'!P423+зварювальник!L848+аварійки!J848</f>
        <v>0.3448746426404643</v>
      </c>
      <c r="G848" s="286">
        <f>'дератизація '!I848</f>
        <v>2.8056305437716934E-3</v>
      </c>
      <c r="H848" s="286">
        <f>SUM(димовенти!Q848)</f>
        <v>8.2319433225872027E-2</v>
      </c>
      <c r="I848" s="286">
        <f>'під зими'!L848+майстерні!L848+покрівлі!N848+маляри!L848</f>
        <v>0.20498276387212366</v>
      </c>
      <c r="J848" s="286">
        <f>електрики!P848</f>
        <v>0.10318322537555839</v>
      </c>
      <c r="K848" s="287">
        <f t="shared" si="67"/>
        <v>2.5676409288843516</v>
      </c>
      <c r="L848" s="287">
        <v>3.1646938093352617E-2</v>
      </c>
      <c r="M848" s="287">
        <f t="shared" si="68"/>
        <v>2.5992878669777042</v>
      </c>
      <c r="N848" s="287">
        <f t="shared" si="69"/>
        <v>3.119145440373245</v>
      </c>
    </row>
    <row r="849" spans="1:14" ht="18" customHeight="1" x14ac:dyDescent="0.35">
      <c r="A849" s="284">
        <f t="shared" si="66"/>
        <v>141</v>
      </c>
      <c r="B849" s="284">
        <v>4</v>
      </c>
      <c r="C849" s="285" t="s">
        <v>1843</v>
      </c>
      <c r="D849" s="286">
        <f>SUM(сходові!N849)</f>
        <v>1.0581495971899977</v>
      </c>
      <c r="E849" s="286">
        <f>SUM(прибудинкова!M849)</f>
        <v>0.7088706100922928</v>
      </c>
      <c r="F849" s="286">
        <f>'слюсарі х.в.'!P849+'слюсарі кан'!P849+'слюсарі ц.о.'!P431+'слюсарі г.в.'!P424+зварювальник!L849+аварійки!J849</f>
        <v>0.35641701027099687</v>
      </c>
      <c r="G849" s="286">
        <f>'дератизація '!I849</f>
        <v>3.065444084861561E-3</v>
      </c>
      <c r="H849" s="286">
        <f>SUM(димовенти!Q849)</f>
        <v>6.9411374945868812E-2</v>
      </c>
      <c r="I849" s="286">
        <f>'під зими'!L849+майстерні!L849+покрівлі!N849+маляри!L849</f>
        <v>0.24870897478529386</v>
      </c>
      <c r="J849" s="286">
        <f>електрики!P849</f>
        <v>0.10904557165353565</v>
      </c>
      <c r="K849" s="287">
        <f t="shared" si="67"/>
        <v>2.5536685830228474</v>
      </c>
      <c r="L849" s="287">
        <v>3.153585591771213E-2</v>
      </c>
      <c r="M849" s="287">
        <f t="shared" si="68"/>
        <v>2.5852044389405595</v>
      </c>
      <c r="N849" s="287">
        <f t="shared" si="69"/>
        <v>3.1022453267286711</v>
      </c>
    </row>
    <row r="850" spans="1:14" ht="18" customHeight="1" x14ac:dyDescent="0.35">
      <c r="A850" s="284">
        <f t="shared" si="66"/>
        <v>142</v>
      </c>
      <c r="B850" s="284">
        <v>4</v>
      </c>
      <c r="C850" s="285" t="s">
        <v>1844</v>
      </c>
      <c r="D850" s="286">
        <f>SUM(сходові!N850)</f>
        <v>1.0523239109157507</v>
      </c>
      <c r="E850" s="286">
        <f>SUM(прибудинкова!M850)</f>
        <v>0.66965894153846139</v>
      </c>
      <c r="F850" s="286">
        <f>'слюсарі х.в.'!P850+'слюсарі кан'!P850+'слюсарі ц.о.'!P432+'слюсарі г.в.'!P425+зварювальник!L850+аварійки!J850</f>
        <v>0.34919768839486409</v>
      </c>
      <c r="G850" s="286">
        <f>'дератизація '!I850</f>
        <v>2.9815384615384613E-3</v>
      </c>
      <c r="H850" s="286">
        <f>SUM(димовенти!Q850)</f>
        <v>7.7516576144694746E-2</v>
      </c>
      <c r="I850" s="286">
        <f>'під зими'!L850+майстерні!L850+покрівлі!N850+маляри!L850</f>
        <v>0.25124757134439746</v>
      </c>
      <c r="J850" s="286">
        <f>електрики!P850</f>
        <v>0.10545712650730267</v>
      </c>
      <c r="K850" s="287">
        <f t="shared" si="67"/>
        <v>2.5083833533070097</v>
      </c>
      <c r="L850" s="287">
        <v>3.0974420159672222E-2</v>
      </c>
      <c r="M850" s="287">
        <f t="shared" si="68"/>
        <v>2.5393577734666817</v>
      </c>
      <c r="N850" s="287">
        <f t="shared" si="69"/>
        <v>3.047229328160018</v>
      </c>
    </row>
    <row r="851" spans="1:14" ht="18" customHeight="1" x14ac:dyDescent="0.35">
      <c r="A851" s="284">
        <f t="shared" si="66"/>
        <v>143</v>
      </c>
      <c r="B851" s="284">
        <v>4</v>
      </c>
      <c r="C851" s="285" t="s">
        <v>1845</v>
      </c>
      <c r="D851" s="286">
        <f>SUM(сходові!N851)</f>
        <v>1.1081858454773179</v>
      </c>
      <c r="E851" s="286">
        <f>SUM(прибудинкова!M851)</f>
        <v>0.71720925297113747</v>
      </c>
      <c r="F851" s="286">
        <f>'слюсарі х.в.'!P851+'слюсарі кан'!P851+'слюсарі ц.о.'!P433+'слюсарі г.в.'!P426+зварювальник!L851+аварійки!J851</f>
        <v>0.3589466577524052</v>
      </c>
      <c r="G851" s="286">
        <f>'дератизація '!I851</f>
        <v>3.1378850351685668E-3</v>
      </c>
      <c r="H851" s="286">
        <f>SUM(димовенти!Q851)</f>
        <v>6.9215586743621452E-2</v>
      </c>
      <c r="I851" s="286">
        <f>'під зими'!L851+майстерні!L851+покрівлі!N851+маляри!L851</f>
        <v>0.25344082559475034</v>
      </c>
      <c r="J851" s="286">
        <f>електрики!P851</f>
        <v>0.11032830515467475</v>
      </c>
      <c r="K851" s="287">
        <f t="shared" si="67"/>
        <v>2.6204643587290759</v>
      </c>
      <c r="L851" s="287">
        <v>3.2339121829485062E-2</v>
      </c>
      <c r="M851" s="287">
        <f t="shared" si="68"/>
        <v>2.652803480558561</v>
      </c>
      <c r="N851" s="287">
        <f t="shared" si="69"/>
        <v>3.1833641766702732</v>
      </c>
    </row>
    <row r="852" spans="1:14" ht="18" customHeight="1" x14ac:dyDescent="0.35">
      <c r="A852" s="284">
        <f t="shared" si="66"/>
        <v>144</v>
      </c>
      <c r="B852" s="284">
        <v>4</v>
      </c>
      <c r="C852" s="285" t="s">
        <v>1846</v>
      </c>
      <c r="D852" s="286">
        <f>SUM(сходові!N852)</f>
        <v>1.1594615779333499</v>
      </c>
      <c r="E852" s="286">
        <f>SUM(прибудинкова!M852)</f>
        <v>0.71747027781147632</v>
      </c>
      <c r="F852" s="286">
        <f>'слюсарі х.в.'!P852+'слюсарі кан'!P852+'слюсарі ц.о.'!P434+'слюсарі г.в.'!P427+зварювальник!L852+аварійки!J852</f>
        <v>0.3590258433992235</v>
      </c>
      <c r="G852" s="286">
        <f>'дератизація '!I852</f>
        <v>3.1663229406769379E-3</v>
      </c>
      <c r="H852" s="286">
        <f>SUM(димовенти!Q852)</f>
        <v>6.5670626668154056E-2</v>
      </c>
      <c r="I852" s="286">
        <f>'під зими'!L852+майстерні!L852+покрівлі!N852+маляри!L852</f>
        <v>0.18574230866323671</v>
      </c>
      <c r="J852" s="286">
        <f>електрики!P852</f>
        <v>0.11036845860796408</v>
      </c>
      <c r="K852" s="287">
        <f t="shared" si="67"/>
        <v>2.6009054160240819</v>
      </c>
      <c r="L852" s="287">
        <v>3.1787256667690666E-2</v>
      </c>
      <c r="M852" s="287">
        <f t="shared" si="68"/>
        <v>2.6326926726917725</v>
      </c>
      <c r="N852" s="287">
        <f t="shared" si="69"/>
        <v>3.159231207230127</v>
      </c>
    </row>
    <row r="853" spans="1:14" ht="18" customHeight="1" x14ac:dyDescent="0.35">
      <c r="A853" s="284">
        <f t="shared" si="66"/>
        <v>145</v>
      </c>
      <c r="B853" s="284">
        <v>4</v>
      </c>
      <c r="C853" s="285" t="s">
        <v>1847</v>
      </c>
      <c r="D853" s="286">
        <f>SUM(сходові!N853)</f>
        <v>1.3871546751288431</v>
      </c>
      <c r="E853" s="286">
        <f>SUM(прибудинкова!M853)</f>
        <v>0.63919021885976768</v>
      </c>
      <c r="F853" s="286">
        <f>'слюсарі х.в.'!P853+'слюсарі кан'!P853+'слюсарі ц.о.'!P435+'слюсарі г.в.'!P428+зварювальник!L853+аварійки!J853</f>
        <v>0.3409816231060826</v>
      </c>
      <c r="G853" s="286">
        <f>'дератизація '!I853</f>
        <v>2.9586598216698192E-3</v>
      </c>
      <c r="H853" s="286">
        <f>SUM(димовенти!Q853)</f>
        <v>8.6512141456911454E-2</v>
      </c>
      <c r="I853" s="286">
        <f>'під зими'!L853+майстерні!L853+покрівлі!N853+маляри!L853</f>
        <v>0.22118820486440044</v>
      </c>
      <c r="J853" s="286">
        <f>електрики!P853</f>
        <v>0.10111935524467758</v>
      </c>
      <c r="K853" s="287">
        <f t="shared" si="67"/>
        <v>2.779104878482352</v>
      </c>
      <c r="L853" s="287">
        <v>3.4509290839281004E-2</v>
      </c>
      <c r="M853" s="287">
        <f t="shared" si="68"/>
        <v>2.813614169321633</v>
      </c>
      <c r="N853" s="287">
        <f t="shared" si="69"/>
        <v>3.3763370031859594</v>
      </c>
    </row>
    <row r="854" spans="1:14" ht="18" customHeight="1" x14ac:dyDescent="0.35">
      <c r="A854" s="284">
        <f t="shared" si="66"/>
        <v>146</v>
      </c>
      <c r="B854" s="284">
        <v>4</v>
      </c>
      <c r="C854" s="285" t="s">
        <v>2902</v>
      </c>
      <c r="D854" s="286">
        <f>SUM(сходові!N854)</f>
        <v>1.0439660527845409</v>
      </c>
      <c r="E854" s="286">
        <f>SUM(прибудинкова!M854)</f>
        <v>0.72189704629203144</v>
      </c>
      <c r="F854" s="286">
        <f>'слюсарі х.в.'!P854+'слюсарі кан'!P854+'слюсарі ц.о.'!P436+'слюсарі г.в.'!P429+зварювальник!L854+аварійки!J854</f>
        <v>0.32366657134245436</v>
      </c>
      <c r="G854" s="286">
        <f>'дератизація '!I854</f>
        <v>2.5477890373099953E-3</v>
      </c>
      <c r="H854" s="286">
        <f>SUM(димовенти!Q854)</f>
        <v>8.0265667824244935E-2</v>
      </c>
      <c r="I854" s="286">
        <f>'під зими'!L854+майстерні!L854+покрівлі!N854+маляри!L854</f>
        <v>0.26415676236722763</v>
      </c>
      <c r="J854" s="286">
        <f>електрики!P854</f>
        <v>9.2501923746815359E-2</v>
      </c>
      <c r="K854" s="287">
        <f t="shared" si="67"/>
        <v>2.5290018133946246</v>
      </c>
      <c r="L854" s="287">
        <v>3.1606541572426927E-2</v>
      </c>
      <c r="M854" s="287">
        <f t="shared" si="68"/>
        <v>2.5606083549670515</v>
      </c>
      <c r="N854" s="287">
        <f t="shared" si="69"/>
        <v>3.0727300259604617</v>
      </c>
    </row>
    <row r="855" spans="1:14" ht="18" customHeight="1" x14ac:dyDescent="0.35">
      <c r="A855" s="284">
        <f t="shared" si="66"/>
        <v>147</v>
      </c>
      <c r="B855" s="284">
        <v>4</v>
      </c>
      <c r="C855" s="285" t="s">
        <v>2903</v>
      </c>
      <c r="D855" s="286">
        <f>SUM(сходові!N855)</f>
        <v>1.0458268452511803</v>
      </c>
      <c r="E855" s="286">
        <f>SUM(прибудинкова!M855)</f>
        <v>0.76705285227522535</v>
      </c>
      <c r="F855" s="286">
        <f>'слюсарі х.в.'!P855+'слюсарі кан'!P855+'слюсарі ц.о.'!P437+'слюсарі г.в.'!P430+зварювальник!L855+аварійки!J855</f>
        <v>0.32697132331729384</v>
      </c>
      <c r="G855" s="286">
        <f>'дератизація '!I855</f>
        <v>2.4318531545394592E-3</v>
      </c>
      <c r="H855" s="286">
        <f>SUM(димовенти!Q855)</f>
        <v>8.4264475946570563E-2</v>
      </c>
      <c r="I855" s="286">
        <f>'під зими'!L855+майстерні!L855+покрівлі!N855+маляри!L855</f>
        <v>0.22177718947223213</v>
      </c>
      <c r="J855" s="286">
        <f>електрики!P855</f>
        <v>9.4178847314996081E-2</v>
      </c>
      <c r="K855" s="287">
        <f t="shared" si="67"/>
        <v>2.5425033867320379</v>
      </c>
      <c r="L855" s="287">
        <v>3.1553755544013296E-2</v>
      </c>
      <c r="M855" s="287">
        <f t="shared" si="68"/>
        <v>2.5740571422760512</v>
      </c>
      <c r="N855" s="287">
        <f t="shared" si="69"/>
        <v>3.0888685707312615</v>
      </c>
    </row>
    <row r="856" spans="1:14" ht="18" customHeight="1" x14ac:dyDescent="0.35">
      <c r="A856" s="284">
        <f t="shared" si="66"/>
        <v>148</v>
      </c>
      <c r="B856" s="284">
        <v>4</v>
      </c>
      <c r="C856" s="285" t="s">
        <v>2904</v>
      </c>
      <c r="D856" s="286">
        <f>SUM(сходові!N856)</f>
        <v>1.0376117697701761</v>
      </c>
      <c r="E856" s="286">
        <f>SUM(прибудинкова!M856)</f>
        <v>0.74168619292112736</v>
      </c>
      <c r="F856" s="286">
        <f>'слюсарі х.в.'!P856+'слюсарі кан'!P856+'слюсарі ц.о.'!P438+'слюсарі г.в.'!P431+зварювальник!L856+аварійки!J856</f>
        <v>0.32583590448867933</v>
      </c>
      <c r="G856" s="286">
        <f>'дератизація '!I856</f>
        <v>2.416976185274197E-3</v>
      </c>
      <c r="H856" s="286">
        <f>SUM(димовенти!Q856)</f>
        <v>8.3509382254639081E-2</v>
      </c>
      <c r="I856" s="286">
        <f>'під зими'!L856+майстерні!L856+покрівлі!N856+маляри!L856</f>
        <v>0.23887674931373376</v>
      </c>
      <c r="J856" s="286">
        <f>електрики!P856</f>
        <v>9.360270404979619E-2</v>
      </c>
      <c r="K856" s="287">
        <f t="shared" si="67"/>
        <v>2.5235396789834255</v>
      </c>
      <c r="L856" s="287">
        <v>3.1423460952814342E-2</v>
      </c>
      <c r="M856" s="287">
        <f t="shared" si="68"/>
        <v>2.5549631399362398</v>
      </c>
      <c r="N856" s="287">
        <f t="shared" si="69"/>
        <v>3.0659557679234877</v>
      </c>
    </row>
    <row r="857" spans="1:14" ht="18" customHeight="1" x14ac:dyDescent="0.35">
      <c r="A857" s="284">
        <f t="shared" si="66"/>
        <v>149</v>
      </c>
      <c r="B857" s="284">
        <v>2</v>
      </c>
      <c r="C857" s="285" t="s">
        <v>2905</v>
      </c>
      <c r="D857" s="286">
        <f>SUM(сходові!N857)</f>
        <v>0</v>
      </c>
      <c r="E857" s="286">
        <f>SUM(прибудинкова!M857)</f>
        <v>0.65826587826086957</v>
      </c>
      <c r="F857" s="286">
        <f>'слюсарі х.в.'!P857+'слюсарі кан'!P857+'слюсарі ц.о.'!P439+'слюсарі г.в.'!P432+зварювальник!L857+аварійки!J857</f>
        <v>3.3830895511272857E-2</v>
      </c>
      <c r="G857" s="286">
        <f>'дератизація '!I857</f>
        <v>0</v>
      </c>
      <c r="H857" s="286">
        <f>SUM(димовенти!Q857)</f>
        <v>4.0020099996501482E-2</v>
      </c>
      <c r="I857" s="286">
        <f>'під зими'!L857+майстерні!L857+покрівлі!N857+маляри!L857</f>
        <v>0.30966444979339397</v>
      </c>
      <c r="J857" s="286">
        <f>електрики!P857</f>
        <v>0</v>
      </c>
      <c r="K857" s="287">
        <f t="shared" si="67"/>
        <v>1.0417813235620379</v>
      </c>
      <c r="L857" s="287">
        <v>1.2535839623783684E-2</v>
      </c>
      <c r="M857" s="287">
        <f t="shared" si="68"/>
        <v>1.0543171631858215</v>
      </c>
      <c r="N857" s="287">
        <f t="shared" si="69"/>
        <v>1.2651805958229858</v>
      </c>
    </row>
    <row r="858" spans="1:14" ht="18" customHeight="1" x14ac:dyDescent="0.35">
      <c r="A858" s="284">
        <f t="shared" si="66"/>
        <v>150</v>
      </c>
      <c r="B858" s="284">
        <v>1</v>
      </c>
      <c r="C858" s="285" t="s">
        <v>2906</v>
      </c>
      <c r="D858" s="286">
        <f>SUM(сходові!N858)</f>
        <v>0</v>
      </c>
      <c r="E858" s="286">
        <f>SUM(прибудинкова!M858)</f>
        <v>0.59998192028985498</v>
      </c>
      <c r="F858" s="286">
        <f>'слюсарі х.в.'!P858+'слюсарі кан'!P858+'слюсарі ц.о.'!P440+'слюсарі г.в.'!P433+зварювальник!L858+аварійки!J858</f>
        <v>3.3830895511272864E-2</v>
      </c>
      <c r="G858" s="286">
        <f>'дератизація '!I858</f>
        <v>0</v>
      </c>
      <c r="H858" s="286">
        <f>SUM(димовенти!Q858)</f>
        <v>3.5371300501958379E-2</v>
      </c>
      <c r="I858" s="286">
        <f>'під зими'!L858+майстерні!L858+покрівлі!N858+маляри!L858</f>
        <v>0.29556520276931936</v>
      </c>
      <c r="J858" s="286">
        <f>електрики!P858</f>
        <v>0</v>
      </c>
      <c r="K858" s="287">
        <f t="shared" si="67"/>
        <v>0.96474931907240546</v>
      </c>
      <c r="L858" s="287">
        <v>1.1467718287923367E-2</v>
      </c>
      <c r="M858" s="287">
        <f t="shared" si="68"/>
        <v>0.97621703736032883</v>
      </c>
      <c r="N858" s="287">
        <f t="shared" si="69"/>
        <v>1.1714604448323946</v>
      </c>
    </row>
    <row r="859" spans="1:14" ht="18" customHeight="1" x14ac:dyDescent="0.35">
      <c r="A859" s="284">
        <f t="shared" si="66"/>
        <v>151</v>
      </c>
      <c r="B859" s="284">
        <v>1</v>
      </c>
      <c r="C859" s="285" t="s">
        <v>2907</v>
      </c>
      <c r="D859" s="286">
        <f>SUM(сходові!N859)</f>
        <v>0</v>
      </c>
      <c r="E859" s="286">
        <f>SUM(прибудинкова!M859)</f>
        <v>0.60739482432432423</v>
      </c>
      <c r="F859" s="286">
        <f>'слюсарі х.в.'!P859+'слюсарі кан'!P859+'слюсарі ц.о.'!P441+'слюсарі г.в.'!P434+зварювальник!L859+аварійки!J859</f>
        <v>3.3830895511272857E-2</v>
      </c>
      <c r="G859" s="286">
        <f>'дератизація '!I859</f>
        <v>0</v>
      </c>
      <c r="H859" s="286">
        <f>SUM(димовенти!Q859)</f>
        <v>2.8217375310346082E-2</v>
      </c>
      <c r="I859" s="286">
        <f>'під зими'!L859+майстерні!L859+покрівлі!N859+маляри!L859</f>
        <v>0.28817817571224869</v>
      </c>
      <c r="J859" s="286">
        <f>електрики!P859</f>
        <v>0</v>
      </c>
      <c r="K859" s="287">
        <f t="shared" si="67"/>
        <v>0.95762127085819182</v>
      </c>
      <c r="L859" s="287">
        <v>1.1292949808418107E-2</v>
      </c>
      <c r="M859" s="287">
        <f t="shared" si="68"/>
        <v>0.96891422066660993</v>
      </c>
      <c r="N859" s="287">
        <f t="shared" si="69"/>
        <v>1.162697064799932</v>
      </c>
    </row>
    <row r="860" spans="1:14" ht="18" customHeight="1" x14ac:dyDescent="0.35">
      <c r="A860" s="284">
        <f t="shared" si="66"/>
        <v>152</v>
      </c>
      <c r="B860" s="284">
        <v>1</v>
      </c>
      <c r="C860" s="285" t="s">
        <v>2908</v>
      </c>
      <c r="D860" s="286">
        <f>SUM(сходові!N860)</f>
        <v>0</v>
      </c>
      <c r="E860" s="286">
        <f>SUM(прибудинкова!M860)</f>
        <v>0.51444227166276346</v>
      </c>
      <c r="F860" s="286">
        <f>'слюсарі х.в.'!P860+'слюсарі кан'!P860+'слюсарі ц.о.'!P442+'слюсарі г.в.'!P435+зварювальник!L860+аварійки!J860</f>
        <v>3.3830895511272857E-2</v>
      </c>
      <c r="G860" s="286">
        <f>'дератизація '!I860</f>
        <v>0</v>
      </c>
      <c r="H860" s="286">
        <f>SUM(димовенти!Q860)</f>
        <v>4.1915405278667321E-2</v>
      </c>
      <c r="I860" s="286">
        <f>'під зими'!L860+майстерні!L860+покрівлі!N860+маляри!L860</f>
        <v>0.22584008637507125</v>
      </c>
      <c r="J860" s="286">
        <f>електрики!P860</f>
        <v>0</v>
      </c>
      <c r="K860" s="287">
        <f t="shared" si="67"/>
        <v>0.81602865882777487</v>
      </c>
      <c r="L860" s="287">
        <v>9.349234828187003E-3</v>
      </c>
      <c r="M860" s="287">
        <f t="shared" si="68"/>
        <v>0.82537789365596193</v>
      </c>
      <c r="N860" s="287">
        <f t="shared" si="69"/>
        <v>0.99045347238715431</v>
      </c>
    </row>
    <row r="861" spans="1:14" ht="18" customHeight="1" x14ac:dyDescent="0.35">
      <c r="A861" s="284">
        <f t="shared" si="66"/>
        <v>153</v>
      </c>
      <c r="B861" s="284">
        <v>2</v>
      </c>
      <c r="C861" s="285" t="s">
        <v>2909</v>
      </c>
      <c r="D861" s="286">
        <f>SUM(сходові!N861)</f>
        <v>0</v>
      </c>
      <c r="E861" s="286">
        <f>SUM(прибудинкова!M861)</f>
        <v>0.49236886007044506</v>
      </c>
      <c r="F861" s="286">
        <f>'слюсарі х.в.'!P861+'слюсарі кан'!P861+'слюсарі ц.о.'!P443+'слюсарі г.в.'!P436+зварювальник!L861+аварійки!J861</f>
        <v>3.3830895511272864E-2</v>
      </c>
      <c r="G861" s="286">
        <f>'дератизація '!I861</f>
        <v>0</v>
      </c>
      <c r="H861" s="286">
        <f>SUM(димовенти!Q861)</f>
        <v>2.8654944050577873E-2</v>
      </c>
      <c r="I861" s="286">
        <f>'під зими'!L861+майстерні!L861+покрівлі!N861+маляри!L861</f>
        <v>0.28853231908037891</v>
      </c>
      <c r="J861" s="286">
        <f>електрики!P861</f>
        <v>0</v>
      </c>
      <c r="K861" s="287">
        <f t="shared" si="67"/>
        <v>0.84338701871267474</v>
      </c>
      <c r="L861" s="287">
        <v>9.8517018453304073E-3</v>
      </c>
      <c r="M861" s="287">
        <f t="shared" si="68"/>
        <v>0.8532387205580052</v>
      </c>
      <c r="N861" s="287">
        <f t="shared" si="69"/>
        <v>1.0238864646696062</v>
      </c>
    </row>
    <row r="862" spans="1:14" ht="18" customHeight="1" x14ac:dyDescent="0.35">
      <c r="A862" s="284">
        <f t="shared" si="66"/>
        <v>154</v>
      </c>
      <c r="B862" s="284">
        <v>9</v>
      </c>
      <c r="C862" s="285" t="s">
        <v>578</v>
      </c>
      <c r="D862" s="286">
        <f>SUM(сходові!N862)</f>
        <v>0.92519939083605518</v>
      </c>
      <c r="E862" s="286">
        <f>SUM(прибудинкова!M862)</f>
        <v>1.364288559188034</v>
      </c>
      <c r="F862" s="286">
        <f>'слюсарі х.в.'!P862+'слюсарі кан'!P862+'слюсарі ц.о.'!P444+'слюсарі г.в.'!P437+зварювальник!L862+аварійки!J862</f>
        <v>0.62471614369328621</v>
      </c>
      <c r="G862" s="286">
        <f>'дератизація '!I862</f>
        <v>2.8814102564102568E-3</v>
      </c>
      <c r="H862" s="286">
        <f>SUM(димовенти!Q862)</f>
        <v>8.4890632679736292E-3</v>
      </c>
      <c r="I862" s="286">
        <f>'під зими'!L862+майстерні!L862+покрівлі!N862+маляри!L862</f>
        <v>0.16882159014704384</v>
      </c>
      <c r="J862" s="286">
        <f>електрики!P862</f>
        <v>0.17274671620438692</v>
      </c>
      <c r="K862" s="287">
        <f t="shared" si="67"/>
        <v>3.2671428735931896</v>
      </c>
      <c r="L862" s="287">
        <v>3.7606282052932594E-2</v>
      </c>
      <c r="M862" s="287">
        <f t="shared" si="68"/>
        <v>3.3047491556461219</v>
      </c>
      <c r="N862" s="287">
        <f t="shared" si="69"/>
        <v>3.965698986775346</v>
      </c>
    </row>
    <row r="863" spans="1:14" ht="18" customHeight="1" x14ac:dyDescent="0.35">
      <c r="A863" s="284">
        <f t="shared" si="66"/>
        <v>155</v>
      </c>
      <c r="B863" s="284">
        <v>1</v>
      </c>
      <c r="C863" s="285" t="s">
        <v>2910</v>
      </c>
      <c r="D863" s="286">
        <f>SUM(сходові!N863)</f>
        <v>0</v>
      </c>
      <c r="E863" s="286">
        <f>SUM(прибудинкова!M863)</f>
        <v>1.6829290135680235</v>
      </c>
      <c r="F863" s="286">
        <f>'слюсарі х.в.'!P863+'слюсарі кан'!P863+'слюсарі ц.о.'!P445+'слюсарі г.в.'!P438+зварювальник!L863+аварійки!J863</f>
        <v>0.37273515533314605</v>
      </c>
      <c r="G863" s="286">
        <f>'дератизація '!I863</f>
        <v>1.4026402640264024E-3</v>
      </c>
      <c r="H863" s="286">
        <f>SUM(димовенти!Q863)</f>
        <v>2.76655745959851E-2</v>
      </c>
      <c r="I863" s="286">
        <f>'під зими'!L863+майстерні!L863+покрівлі!N863+маляри!L863</f>
        <v>0.41051389844607156</v>
      </c>
      <c r="J863" s="286">
        <f>електрики!P863</f>
        <v>8.8370374677375643E-2</v>
      </c>
      <c r="K863" s="287">
        <f t="shared" si="67"/>
        <v>2.5836166568846286</v>
      </c>
      <c r="L863" s="287">
        <f t="shared" ref="L863:L881" si="70">K863*0.03</f>
        <v>7.750849970653885E-2</v>
      </c>
      <c r="M863" s="287">
        <f t="shared" si="68"/>
        <v>2.6611251565911673</v>
      </c>
      <c r="N863" s="287">
        <f t="shared" si="69"/>
        <v>3.1933501879094006</v>
      </c>
    </row>
    <row r="864" spans="1:14" ht="18" customHeight="1" x14ac:dyDescent="0.35">
      <c r="A864" s="284">
        <f t="shared" si="66"/>
        <v>156</v>
      </c>
      <c r="B864" s="284">
        <v>9</v>
      </c>
      <c r="C864" s="285" t="s">
        <v>2911</v>
      </c>
      <c r="D864" s="286">
        <f>SUM(сходові!N864)</f>
        <v>1.1009433869961702</v>
      </c>
      <c r="E864" s="286">
        <f>SUM(прибудинкова!M864)</f>
        <v>0.94407597874060478</v>
      </c>
      <c r="F864" s="286">
        <f>'слюсарі х.в.'!P864+'слюсарі кан'!P864+'слюсарі ц.о.'!P446+'слюсарі г.в.'!P439+зварювальник!L864+аварійки!J864</f>
        <v>0.44330934736967964</v>
      </c>
      <c r="G864" s="286">
        <f>'дератизація '!I864</f>
        <v>6.5302176192973248E-3</v>
      </c>
      <c r="H864" s="286">
        <f>SUM(димовенти!Q864)</f>
        <v>3.3076587568217151E-2</v>
      </c>
      <c r="I864" s="286">
        <f>'під зими'!L864+майстерні!L864+покрівлі!N864+маляри!L864</f>
        <v>0.1675480513275025</v>
      </c>
      <c r="J864" s="286">
        <f>електрики!P864</f>
        <v>8.013035373626172E-2</v>
      </c>
      <c r="K864" s="287">
        <f t="shared" si="67"/>
        <v>2.7756139233577337</v>
      </c>
      <c r="L864" s="287">
        <f t="shared" si="70"/>
        <v>8.3268417700732011E-2</v>
      </c>
      <c r="M864" s="287">
        <f t="shared" si="68"/>
        <v>2.8588823410584658</v>
      </c>
      <c r="N864" s="287">
        <f t="shared" si="69"/>
        <v>3.4306588092701591</v>
      </c>
    </row>
    <row r="865" spans="1:14" ht="18" customHeight="1" x14ac:dyDescent="0.35">
      <c r="A865" s="284">
        <f t="shared" si="66"/>
        <v>157</v>
      </c>
      <c r="B865" s="284">
        <v>9</v>
      </c>
      <c r="C865" s="285" t="s">
        <v>2912</v>
      </c>
      <c r="D865" s="286">
        <f>SUM(сходові!N865)</f>
        <v>1.0355082579502455</v>
      </c>
      <c r="E865" s="286">
        <f>SUM(прибудинкова!M865)</f>
        <v>0.88111290931673336</v>
      </c>
      <c r="F865" s="286">
        <f>'слюсарі х.в.'!P865+'слюсарі кан'!P865+'слюсарі ц.о.'!P447+'слюсарі г.в.'!P440+зварювальник!L865+аварійки!J865</f>
        <v>0.42932626767221438</v>
      </c>
      <c r="G865" s="286">
        <f>'дератизація '!I865</f>
        <v>6.4874096198488862E-3</v>
      </c>
      <c r="H865" s="286">
        <f>SUM(димовенти!Q865)</f>
        <v>4.5946012870977375E-2</v>
      </c>
      <c r="I865" s="286">
        <f>'під зими'!L865+майстерні!L865+покрівлі!N865+маляри!L865</f>
        <v>0.16780732764325967</v>
      </c>
      <c r="J865" s="286">
        <f>електрики!P865</f>
        <v>7.442305492305526E-2</v>
      </c>
      <c r="K865" s="287">
        <f t="shared" si="67"/>
        <v>2.6406112399963351</v>
      </c>
      <c r="L865" s="287">
        <f t="shared" si="70"/>
        <v>7.9218337199890049E-2</v>
      </c>
      <c r="M865" s="287">
        <f t="shared" si="68"/>
        <v>2.7198295771962253</v>
      </c>
      <c r="N865" s="287">
        <f t="shared" si="69"/>
        <v>3.2637954926354702</v>
      </c>
    </row>
    <row r="866" spans="1:14" ht="18" customHeight="1" x14ac:dyDescent="0.35">
      <c r="A866" s="284">
        <f t="shared" si="66"/>
        <v>158</v>
      </c>
      <c r="B866" s="284">
        <v>2</v>
      </c>
      <c r="C866" s="285" t="s">
        <v>2913</v>
      </c>
      <c r="D866" s="286">
        <f>SUM(сходові!N866)</f>
        <v>0</v>
      </c>
      <c r="E866" s="286">
        <f>SUM(прибудинкова!M866)</f>
        <v>0.15722040319007533</v>
      </c>
      <c r="F866" s="286">
        <f>'слюсарі х.в.'!P866+'слюсарі кан'!P866+'слюсарі ц.о.'!P448+'слюсарі г.в.'!P441+зварювальник!L866+аварійки!J866</f>
        <v>0.39731109749087146</v>
      </c>
      <c r="G866" s="286">
        <f>'дератизація '!I866</f>
        <v>2.3260965883916706E-3</v>
      </c>
      <c r="H866" s="286">
        <f>SUM(димовенти!Q866)</f>
        <v>3.2654211816698933E-2</v>
      </c>
      <c r="I866" s="286">
        <f>'під зими'!L866+майстерні!L866+покрівлі!N866+маляри!L866</f>
        <v>0.44682424478386196</v>
      </c>
      <c r="J866" s="286">
        <f>електрики!P866</f>
        <v>0.10084089498519316</v>
      </c>
      <c r="K866" s="287">
        <f t="shared" si="67"/>
        <v>1.1371769488550925</v>
      </c>
      <c r="L866" s="287">
        <f t="shared" si="70"/>
        <v>3.411530846565277E-2</v>
      </c>
      <c r="M866" s="287">
        <f t="shared" si="68"/>
        <v>1.1712922573207452</v>
      </c>
      <c r="N866" s="287">
        <f t="shared" si="69"/>
        <v>1.4055507087848942</v>
      </c>
    </row>
    <row r="867" spans="1:14" ht="18" customHeight="1" x14ac:dyDescent="0.35">
      <c r="A867" s="284">
        <f t="shared" si="66"/>
        <v>159</v>
      </c>
      <c r="B867" s="284">
        <v>2</v>
      </c>
      <c r="C867" s="285" t="s">
        <v>2914</v>
      </c>
      <c r="D867" s="286">
        <f>SUM(сходові!N867)</f>
        <v>0</v>
      </c>
      <c r="E867" s="286">
        <f>SUM(прибудинкова!M867)</f>
        <v>7.1675291622481443E-2</v>
      </c>
      <c r="F867" s="286">
        <f>'слюсарі х.в.'!P867+'слюсарі кан'!P867+'слюсарі ц.о.'!P449+'слюсарі г.в.'!P442+зварювальник!L867+аварійки!J867</f>
        <v>0.44408171132483509</v>
      </c>
      <c r="G867" s="286">
        <f>'дератизація '!I867</f>
        <v>2.1208907741251328E-3</v>
      </c>
      <c r="H867" s="286">
        <f>SUM(димовенти!Q867)</f>
        <v>3.1382869226653239E-2</v>
      </c>
      <c r="I867" s="286">
        <f>'під зими'!L867+майстерні!L867+покрівлі!N867+маляри!L867</f>
        <v>0.44223776123898062</v>
      </c>
      <c r="J867" s="286">
        <f>електрики!P867</f>
        <v>8.1127779206922643E-2</v>
      </c>
      <c r="K867" s="287">
        <f t="shared" si="67"/>
        <v>1.0726263033939982</v>
      </c>
      <c r="L867" s="287">
        <f t="shared" si="70"/>
        <v>3.2178789101819948E-2</v>
      </c>
      <c r="M867" s="287">
        <f t="shared" si="68"/>
        <v>1.1048050924958182</v>
      </c>
      <c r="N867" s="287">
        <f t="shared" si="69"/>
        <v>1.3257661109949817</v>
      </c>
    </row>
    <row r="868" spans="1:14" ht="18" customHeight="1" x14ac:dyDescent="0.35">
      <c r="A868" s="284">
        <f t="shared" si="66"/>
        <v>160</v>
      </c>
      <c r="B868" s="284">
        <v>9</v>
      </c>
      <c r="C868" s="285" t="s">
        <v>2915</v>
      </c>
      <c r="D868" s="286">
        <f>SUM(сходові!N868)</f>
        <v>0.93166492722030836</v>
      </c>
      <c r="E868" s="286">
        <f>SUM(прибудинкова!M868)</f>
        <v>0.88719025520180483</v>
      </c>
      <c r="F868" s="286">
        <f>'слюсарі х.в.'!P868+'слюсарі кан'!P868+'слюсарі ц.о.'!P450+'слюсарі г.в.'!P443+зварювальник!L868+аварійки!J868</f>
        <v>0.47469185144294368</v>
      </c>
      <c r="G868" s="286">
        <f>'дератизація '!I868</f>
        <v>1.9741789922286287E-3</v>
      </c>
      <c r="H868" s="286">
        <f>SUM(димовенти!Q868)</f>
        <v>3.7351375702490322E-2</v>
      </c>
      <c r="I868" s="286">
        <f>'під зими'!L868+майстерні!L868+покрівлі!N868+маляри!L868</f>
        <v>0.18424398353781507</v>
      </c>
      <c r="J868" s="286">
        <f>електрики!P868</f>
        <v>9.6628914431724805E-2</v>
      </c>
      <c r="K868" s="287">
        <f t="shared" si="67"/>
        <v>2.6137454865293157</v>
      </c>
      <c r="L868" s="287">
        <f t="shared" si="70"/>
        <v>7.8412364595879469E-2</v>
      </c>
      <c r="M868" s="287">
        <f t="shared" si="68"/>
        <v>2.6921578511251951</v>
      </c>
      <c r="N868" s="287">
        <f t="shared" si="69"/>
        <v>3.230589421350234</v>
      </c>
    </row>
    <row r="869" spans="1:14" ht="18" customHeight="1" x14ac:dyDescent="0.35">
      <c r="A869" s="284">
        <f t="shared" si="66"/>
        <v>161</v>
      </c>
      <c r="B869" s="284">
        <v>5</v>
      </c>
      <c r="C869" s="285" t="s">
        <v>2916</v>
      </c>
      <c r="D869" s="286">
        <f>SUM(сходові!N869)</f>
        <v>0.8808345373373907</v>
      </c>
      <c r="E869" s="286">
        <f>SUM(прибудинкова!M869)</f>
        <v>0.94573001340119267</v>
      </c>
      <c r="F869" s="286">
        <f>'слюсарі х.в.'!P869+'слюсарі кан'!P869+'слюсарі ц.о.'!P451+'слюсарі г.в.'!P444+зварювальник!L869+аварійки!J869</f>
        <v>0.4431139356901046</v>
      </c>
      <c r="G869" s="286">
        <f>'дератизація '!I869</f>
        <v>1.1293139794013132E-3</v>
      </c>
      <c r="H869" s="286">
        <f>SUM(димовенти!Q869)</f>
        <v>3.4792086191495764E-2</v>
      </c>
      <c r="I869" s="286">
        <f>'під зими'!L869+майстерні!L869+покрівлі!N869+маляри!L869</f>
        <v>0.20177754608876025</v>
      </c>
      <c r="J869" s="286">
        <f>електрики!P869</f>
        <v>8.0636702786378425E-2</v>
      </c>
      <c r="K869" s="287">
        <f t="shared" ref="K869:K881" si="71">SUM(D869,E869,F869,G869,H869,I869,J869)</f>
        <v>2.5880141354747241</v>
      </c>
      <c r="L869" s="287">
        <f t="shared" si="70"/>
        <v>7.7640424064241723E-2</v>
      </c>
      <c r="M869" s="287">
        <f t="shared" ref="M869:M881" si="72">SUM(L869+K869)</f>
        <v>2.6656545595389658</v>
      </c>
      <c r="N869" s="287">
        <f t="shared" ref="N869:N881" si="73">M869*1.2</f>
        <v>3.198785471446759</v>
      </c>
    </row>
    <row r="870" spans="1:14" ht="18" customHeight="1" x14ac:dyDescent="0.35">
      <c r="A870" s="284">
        <f t="shared" si="66"/>
        <v>162</v>
      </c>
      <c r="B870" s="284">
        <v>5</v>
      </c>
      <c r="C870" s="285" t="s">
        <v>2917</v>
      </c>
      <c r="D870" s="286">
        <f>SUM(сходові!N870)</f>
        <v>1.0934261364706634</v>
      </c>
      <c r="E870" s="286">
        <f>SUM(прибудинкова!M870)</f>
        <v>1.1071412019745903</v>
      </c>
      <c r="F870" s="286">
        <f>'слюсарі х.в.'!P870+'слюсарі кан'!P870+'слюсарі ц.о.'!P452+'слюсарі г.в.'!P445+зварювальник!L870+аварійки!J870</f>
        <v>0.44978447071729688</v>
      </c>
      <c r="G870" s="286">
        <f>'дератизація '!I870</f>
        <v>3.4727537119240773E-3</v>
      </c>
      <c r="H870" s="286">
        <f>SUM(димовенти!Q870)</f>
        <v>7.3175824429277864E-2</v>
      </c>
      <c r="I870" s="286">
        <f>'під зими'!L870+майстерні!L870+покрівлі!N870+маляри!L870</f>
        <v>0.19654827192189775</v>
      </c>
      <c r="J870" s="286">
        <f>електрики!P870</f>
        <v>8.399762488953004E-2</v>
      </c>
      <c r="K870" s="287">
        <f t="shared" si="71"/>
        <v>3.0075462841151799</v>
      </c>
      <c r="L870" s="287">
        <f t="shared" si="70"/>
        <v>9.0226388523455395E-2</v>
      </c>
      <c r="M870" s="287">
        <f t="shared" si="72"/>
        <v>3.0977726726386354</v>
      </c>
      <c r="N870" s="287">
        <f t="shared" si="73"/>
        <v>3.7173272071663623</v>
      </c>
    </row>
    <row r="871" spans="1:14" ht="18" customHeight="1" x14ac:dyDescent="0.35">
      <c r="A871" s="284">
        <f t="shared" si="66"/>
        <v>163</v>
      </c>
      <c r="B871" s="284">
        <v>9</v>
      </c>
      <c r="C871" s="285" t="s">
        <v>2386</v>
      </c>
      <c r="D871" s="286">
        <f>SUM(сходові!N871)</f>
        <v>0.97447482505910155</v>
      </c>
      <c r="E871" s="286">
        <f>SUM(прибудинкова!M871)</f>
        <v>0.81247754976816511</v>
      </c>
      <c r="F871" s="286">
        <f>'слюсарі х.в.'!P871+'слюсарі кан'!P871+'слюсарі ц.о.'!P453+'слюсарі г.в.'!P446+зварювальник!L871+аварійки!J871</f>
        <v>0.4951757843182425</v>
      </c>
      <c r="G871" s="286">
        <f>'дератизація '!I871</f>
        <v>2.3530555015687038E-3</v>
      </c>
      <c r="H871" s="286">
        <f>SUM(димовенти!Q871)</f>
        <v>4.3801268325745039E-2</v>
      </c>
      <c r="I871" s="286">
        <f>'під зими'!L871+майстерні!L871+покрівлі!N871+маляри!L871</f>
        <v>0.17020147607466612</v>
      </c>
      <c r="J871" s="286">
        <f>електрики!P871</f>
        <v>0.10703700453403611</v>
      </c>
      <c r="K871" s="287">
        <f t="shared" si="71"/>
        <v>2.6055209635815251</v>
      </c>
      <c r="L871" s="287">
        <f t="shared" si="70"/>
        <v>7.8165628907445744E-2</v>
      </c>
      <c r="M871" s="287">
        <f t="shared" si="72"/>
        <v>2.683686592488971</v>
      </c>
      <c r="N871" s="287">
        <f t="shared" si="73"/>
        <v>3.2204239109867649</v>
      </c>
    </row>
    <row r="872" spans="1:14" ht="18" customHeight="1" x14ac:dyDescent="0.35">
      <c r="A872" s="284">
        <f t="shared" si="66"/>
        <v>164</v>
      </c>
      <c r="B872" s="284">
        <v>9</v>
      </c>
      <c r="C872" s="285" t="s">
        <v>2387</v>
      </c>
      <c r="D872" s="286">
        <f>SUM(сходові!N872)</f>
        <v>0.75669194403896756</v>
      </c>
      <c r="E872" s="286">
        <f>SUM(прибудинкова!M872)</f>
        <v>0.75324491149660378</v>
      </c>
      <c r="F872" s="286">
        <f>'слюсарі х.в.'!P872+'слюсарі кан'!P872+'слюсарі ц.о.'!P454+'слюсарі г.в.'!P447+зварювальник!L872+аварійки!J872</f>
        <v>0.48406694704127273</v>
      </c>
      <c r="G872" s="286">
        <f>'дератизація '!I872</f>
        <v>4.128475115521551E-3</v>
      </c>
      <c r="H872" s="286">
        <f>SUM(димовенти!Q872)</f>
        <v>4.0639870515401785E-2</v>
      </c>
      <c r="I872" s="286">
        <f>'під зими'!L872+майстерні!L872+покрівлі!N872+маляри!L872</f>
        <v>0.16827665464063024</v>
      </c>
      <c r="J872" s="286">
        <f>електрики!P872</f>
        <v>0.10138587323801154</v>
      </c>
      <c r="K872" s="287">
        <f t="shared" si="71"/>
        <v>2.3084346760864096</v>
      </c>
      <c r="L872" s="287">
        <f t="shared" si="70"/>
        <v>6.9253040282592285E-2</v>
      </c>
      <c r="M872" s="287">
        <f t="shared" si="72"/>
        <v>2.3776877163690018</v>
      </c>
      <c r="N872" s="287">
        <f t="shared" si="73"/>
        <v>2.853225259642802</v>
      </c>
    </row>
    <row r="873" spans="1:14" ht="18" customHeight="1" x14ac:dyDescent="0.35">
      <c r="A873" s="284">
        <f t="shared" si="66"/>
        <v>165</v>
      </c>
      <c r="B873" s="284">
        <v>9</v>
      </c>
      <c r="C873" s="285" t="s">
        <v>2388</v>
      </c>
      <c r="D873" s="286">
        <f>SUM(сходові!N873)</f>
        <v>0.72176891396852694</v>
      </c>
      <c r="E873" s="286">
        <f>SUM(прибудинкова!M873)</f>
        <v>0.95203424993770225</v>
      </c>
      <c r="F873" s="286">
        <f>'слюсарі х.в.'!P873+'слюсарі кан'!P873+'слюсарі ц.о.'!P455+'слюсарі г.в.'!P448+зварювальник!L873+аварійки!J873</f>
        <v>0.48933188466324407</v>
      </c>
      <c r="G873" s="286">
        <f>'дератизація '!I873</f>
        <v>6.1861450286568647E-3</v>
      </c>
      <c r="H873" s="286">
        <f>SUM(димовенти!Q873)</f>
        <v>4.1098901829998244E-2</v>
      </c>
      <c r="I873" s="286">
        <f>'під зими'!L873+майстерні!L873+покрівлі!N873+маляри!L873</f>
        <v>0.16797103195106061</v>
      </c>
      <c r="J873" s="286">
        <f>електрики!P873</f>
        <v>0.10404230459475614</v>
      </c>
      <c r="K873" s="287">
        <f t="shared" si="71"/>
        <v>2.4824334319739449</v>
      </c>
      <c r="L873" s="287">
        <f t="shared" si="70"/>
        <v>7.447300295921834E-2</v>
      </c>
      <c r="M873" s="287">
        <f t="shared" si="72"/>
        <v>2.5569064349331634</v>
      </c>
      <c r="N873" s="287">
        <f t="shared" si="73"/>
        <v>3.0682877219197962</v>
      </c>
    </row>
    <row r="874" spans="1:14" ht="18" customHeight="1" x14ac:dyDescent="0.35">
      <c r="A874" s="284">
        <f t="shared" si="66"/>
        <v>166</v>
      </c>
      <c r="B874" s="284">
        <v>5</v>
      </c>
      <c r="C874" s="285" t="s">
        <v>2389</v>
      </c>
      <c r="D874" s="286">
        <f>SUM(сходові!N874)</f>
        <v>0.66796120372474321</v>
      </c>
      <c r="E874" s="286">
        <f>SUM(прибудинкова!M874)</f>
        <v>1.1311083910632973</v>
      </c>
      <c r="F874" s="286">
        <f>'слюсарі х.в.'!P874+'слюсарі кан'!P874+'слюсарі ц.о.'!P456+'слюсарі г.в.'!P449+зварювальник!L874+аварійки!J874</f>
        <v>0.3441435658325579</v>
      </c>
      <c r="G874" s="286">
        <f>'дератизація '!I874</f>
        <v>1.3479032268176319E-3</v>
      </c>
      <c r="H874" s="286">
        <f>SUM(димовенти!Q874)</f>
        <v>3.713438441412948E-2</v>
      </c>
      <c r="I874" s="286">
        <f>'під зими'!L874+майстерні!L874+покрівлі!N874+маляри!L874</f>
        <v>0.20018686083182519</v>
      </c>
      <c r="J874" s="286">
        <f>електрики!P874</f>
        <v>7.384915416408977E-2</v>
      </c>
      <c r="K874" s="287">
        <f t="shared" si="71"/>
        <v>2.4557314632574609</v>
      </c>
      <c r="L874" s="287">
        <f t="shared" si="70"/>
        <v>7.3671943897723829E-2</v>
      </c>
      <c r="M874" s="287">
        <f t="shared" si="72"/>
        <v>2.529403407155185</v>
      </c>
      <c r="N874" s="287">
        <f t="shared" si="73"/>
        <v>3.0352840885862218</v>
      </c>
    </row>
    <row r="875" spans="1:14" ht="18" customHeight="1" x14ac:dyDescent="0.35">
      <c r="A875" s="284">
        <f t="shared" si="66"/>
        <v>167</v>
      </c>
      <c r="B875" s="284">
        <v>4</v>
      </c>
      <c r="C875" s="285" t="s">
        <v>2390</v>
      </c>
      <c r="D875" s="286">
        <f>SUM(сходові!N875)</f>
        <v>0.5686073138474782</v>
      </c>
      <c r="E875" s="286">
        <f>SUM(прибудинкова!M875)</f>
        <v>1.1834046494658996</v>
      </c>
      <c r="F875" s="286">
        <f>'слюсарі х.в.'!P875+'слюсарі кан'!P875+'слюсарі ц.о.'!P457+'слюсарі г.в.'!P450+зварювальник!L875+аварійки!J875</f>
        <v>0.37201965189545227</v>
      </c>
      <c r="G875" s="286">
        <f>'дератизація '!I875</f>
        <v>1.8488085456039441E-3</v>
      </c>
      <c r="H875" s="286">
        <f>SUM(димовенти!Q875)</f>
        <v>4.5436061127495868E-2</v>
      </c>
      <c r="I875" s="286">
        <f>'під зими'!L875+майстерні!L875+покрівлі!N875+маляри!L875</f>
        <v>0.21414764737239611</v>
      </c>
      <c r="J875" s="286">
        <f>електрики!P875</f>
        <v>8.8007308224305081E-2</v>
      </c>
      <c r="K875" s="287">
        <f t="shared" si="71"/>
        <v>2.4734714404786313</v>
      </c>
      <c r="L875" s="287">
        <f t="shared" si="70"/>
        <v>7.4204143214358934E-2</v>
      </c>
      <c r="M875" s="287">
        <f t="shared" si="72"/>
        <v>2.5476755836929903</v>
      </c>
      <c r="N875" s="287">
        <f t="shared" si="73"/>
        <v>3.0572107004315883</v>
      </c>
    </row>
    <row r="876" spans="1:14" ht="18" customHeight="1" x14ac:dyDescent="0.35">
      <c r="A876" s="284">
        <f t="shared" si="66"/>
        <v>168</v>
      </c>
      <c r="B876" s="284">
        <v>4</v>
      </c>
      <c r="C876" s="285" t="s">
        <v>2391</v>
      </c>
      <c r="D876" s="286">
        <f>SUM(сходові!N876)</f>
        <v>0.59388525656743985</v>
      </c>
      <c r="E876" s="286">
        <f>SUM(прибудинкова!M876)</f>
        <v>1.0329893223480946</v>
      </c>
      <c r="F876" s="286">
        <f>'слюсарі х.в.'!P876+'слюсарі кан'!P876+'слюсарі ц.о.'!P458+'слюсарі г.в.'!P451+зварювальник!L876+аварійки!J876</f>
        <v>0.37248405857575306</v>
      </c>
      <c r="G876" s="286">
        <f>'дератизація '!I876</f>
        <v>1.9309989701338827E-3</v>
      </c>
      <c r="H876" s="286">
        <f>SUM(димовенти!Q876)</f>
        <v>4.3626686310958396E-2</v>
      </c>
      <c r="I876" s="286">
        <f>'під зими'!L876+майстерні!L876+покрівлі!N876+маляри!L876</f>
        <v>0.21916824650583977</v>
      </c>
      <c r="J876" s="286">
        <f>електрики!P876</f>
        <v>8.824296116084801E-2</v>
      </c>
      <c r="K876" s="287">
        <f t="shared" si="71"/>
        <v>2.3523275304390676</v>
      </c>
      <c r="L876" s="287">
        <f t="shared" si="70"/>
        <v>7.0569825913172027E-2</v>
      </c>
      <c r="M876" s="287">
        <f t="shared" si="72"/>
        <v>2.4228973563522396</v>
      </c>
      <c r="N876" s="287">
        <f t="shared" si="73"/>
        <v>2.9074768276226872</v>
      </c>
    </row>
    <row r="877" spans="1:14" ht="18" customHeight="1" x14ac:dyDescent="0.35">
      <c r="A877" s="284">
        <f t="shared" si="66"/>
        <v>169</v>
      </c>
      <c r="B877" s="284">
        <v>5</v>
      </c>
      <c r="C877" s="285" t="s">
        <v>2392</v>
      </c>
      <c r="D877" s="286">
        <f>SUM(сходові!N877)</f>
        <v>0.81390163955179429</v>
      </c>
      <c r="E877" s="286">
        <f>SUM(прибудинкова!M877)</f>
        <v>1.0370775940400283</v>
      </c>
      <c r="F877" s="286">
        <f>'слюсарі х.в.'!P877+'слюсарі кан'!P877+'слюсарі ц.о.'!P459+'слюсарі г.в.'!P452+зварювальник!L877+аварійки!J877</f>
        <v>0.36233763886897541</v>
      </c>
      <c r="G877" s="286">
        <f>'дератизація '!I877</f>
        <v>1.287865308942854E-3</v>
      </c>
      <c r="H877" s="286">
        <f>SUM(димовенти!Q877)</f>
        <v>4.1410944879132341E-2</v>
      </c>
      <c r="I877" s="286">
        <f>'під зими'!L877+майстерні!L877+покрівлі!N877+маляри!L877</f>
        <v>0.20591898413047577</v>
      </c>
      <c r="J877" s="286">
        <f>електрики!P877</f>
        <v>8.3094384060814611E-2</v>
      </c>
      <c r="K877" s="287">
        <f t="shared" si="71"/>
        <v>2.5450290508401632</v>
      </c>
      <c r="L877" s="287">
        <f t="shared" si="70"/>
        <v>7.6350871525204894E-2</v>
      </c>
      <c r="M877" s="287">
        <f t="shared" si="72"/>
        <v>2.6213799223653682</v>
      </c>
      <c r="N877" s="287">
        <f t="shared" si="73"/>
        <v>3.1456559068384418</v>
      </c>
    </row>
    <row r="878" spans="1:14" ht="18" customHeight="1" x14ac:dyDescent="0.35">
      <c r="A878" s="284">
        <f t="shared" si="66"/>
        <v>170</v>
      </c>
      <c r="B878" s="284">
        <v>9</v>
      </c>
      <c r="C878" s="285" t="s">
        <v>2778</v>
      </c>
      <c r="D878" s="286">
        <f>SUM(сходові!N878)</f>
        <v>0.67944530497131073</v>
      </c>
      <c r="E878" s="286">
        <f>SUM(прибудинкова!M878)</f>
        <v>0.85583066505238403</v>
      </c>
      <c r="F878" s="286">
        <f>'слюсарі х.в.'!P878+'слюсарі кан'!P878+'слюсарі ц.о.'!P460+'слюсарі г.в.'!P453+зварювальник!L878+аварійки!J878</f>
        <v>0.37275821643055884</v>
      </c>
      <c r="G878" s="286">
        <f>'дератизація '!I878</f>
        <v>6.329265661336337E-3</v>
      </c>
      <c r="H878" s="286">
        <f>SUM(димовенти!Q878)</f>
        <v>1.2989347713137268E-2</v>
      </c>
      <c r="I878" s="286">
        <f>'під зими'!L878+майстерні!L878+покрівлі!N878+маляри!L878</f>
        <v>0.16466712713445258</v>
      </c>
      <c r="J878" s="286">
        <f>електрики!P878</f>
        <v>4.492127379555181E-2</v>
      </c>
      <c r="K878" s="287">
        <f t="shared" si="71"/>
        <v>2.1369412007587316</v>
      </c>
      <c r="L878" s="287">
        <f t="shared" si="70"/>
        <v>6.4108236022761944E-2</v>
      </c>
      <c r="M878" s="287">
        <f t="shared" si="72"/>
        <v>2.2010494367814935</v>
      </c>
      <c r="N878" s="287">
        <f t="shared" si="73"/>
        <v>2.641259324137792</v>
      </c>
    </row>
    <row r="879" spans="1:14" ht="18" customHeight="1" x14ac:dyDescent="0.35">
      <c r="A879" s="284">
        <f t="shared" si="66"/>
        <v>171</v>
      </c>
      <c r="B879" s="284">
        <v>5</v>
      </c>
      <c r="C879" s="285" t="s">
        <v>2779</v>
      </c>
      <c r="D879" s="286">
        <f>SUM(сходові!N879)</f>
        <v>1.0325894970902774</v>
      </c>
      <c r="E879" s="286">
        <f>SUM(прибудинкова!M879)</f>
        <v>1.1982993048041801</v>
      </c>
      <c r="F879" s="286">
        <f>'слюсарі х.в.'!P879+'слюсарі кан'!P879+'слюсарі ц.о.'!P461+'слюсарі г.в.'!P454+зварювальник!L879+аварійки!J879</f>
        <v>0.44279724204156579</v>
      </c>
      <c r="G879" s="286">
        <f>'дератизація '!I879</f>
        <v>1.8379803023997781E-3</v>
      </c>
      <c r="H879" s="286">
        <f>SUM(димовенти!Q879)</f>
        <v>4.8997036707271326E-2</v>
      </c>
      <c r="I879" s="286">
        <f>'під зими'!L879+майстерні!L879+покрівлі!N879+маляри!L879</f>
        <v>0.22179680149106823</v>
      </c>
      <c r="J879" s="286">
        <f>електрики!P879</f>
        <v>8.0476003572890989E-2</v>
      </c>
      <c r="K879" s="287">
        <f t="shared" si="71"/>
        <v>3.0267938660096538</v>
      </c>
      <c r="L879" s="287">
        <f t="shared" si="70"/>
        <v>9.0803815980289609E-2</v>
      </c>
      <c r="M879" s="287">
        <f t="shared" si="72"/>
        <v>3.1175976819899436</v>
      </c>
      <c r="N879" s="287">
        <f t="shared" si="73"/>
        <v>3.7411172183879322</v>
      </c>
    </row>
    <row r="880" spans="1:14" ht="18" customHeight="1" x14ac:dyDescent="0.35">
      <c r="A880" s="284">
        <f t="shared" si="66"/>
        <v>172</v>
      </c>
      <c r="B880" s="284">
        <v>5</v>
      </c>
      <c r="C880" s="285" t="s">
        <v>2395</v>
      </c>
      <c r="D880" s="286">
        <f>SUM(сходові!N880)</f>
        <v>1.0552490904093981</v>
      </c>
      <c r="E880" s="286">
        <f>SUM(прибудинкова!M880)</f>
        <v>0.86647982113273958</v>
      </c>
      <c r="F880" s="286">
        <f>'слюсарі х.в.'!P880+'слюсарі кан'!P880+'слюсарі ц.о.'!P462+'слюсарі г.в.'!P455+зварювальник!L880+аварійки!J880</f>
        <v>0.43445337938086581</v>
      </c>
      <c r="G880" s="286">
        <f>'дератизація '!I880</f>
        <v>1.844325947401118E-3</v>
      </c>
      <c r="H880" s="286">
        <f>SUM(димовенти!Q880)</f>
        <v>3.2311598425649145E-2</v>
      </c>
      <c r="I880" s="286">
        <f>'під зими'!L880+майстерні!L880+покрівлі!N880+маляри!L880</f>
        <v>0.20881706677631751</v>
      </c>
      <c r="J880" s="286">
        <f>електрики!P880</f>
        <v>7.6215156570428752E-2</v>
      </c>
      <c r="K880" s="287">
        <f t="shared" si="71"/>
        <v>2.6753704386427999</v>
      </c>
      <c r="L880" s="287">
        <f t="shared" si="70"/>
        <v>8.0261113159283998E-2</v>
      </c>
      <c r="M880" s="287">
        <f t="shared" si="72"/>
        <v>2.7556315518020837</v>
      </c>
      <c r="N880" s="287">
        <f t="shared" si="73"/>
        <v>3.3067578621625002</v>
      </c>
    </row>
    <row r="881" spans="1:14" ht="18" customHeight="1" x14ac:dyDescent="0.35">
      <c r="A881" s="284">
        <f t="shared" si="66"/>
        <v>173</v>
      </c>
      <c r="B881" s="284">
        <v>5</v>
      </c>
      <c r="C881" s="285" t="s">
        <v>2918</v>
      </c>
      <c r="D881" s="286">
        <f>SUM(сходові!N881)</f>
        <v>0.89183222384631178</v>
      </c>
      <c r="E881" s="286">
        <f>SUM(прибудинкова!M881)</f>
        <v>1.0523062893858888</v>
      </c>
      <c r="F881" s="286">
        <f>'слюсарі х.в.'!P881+'слюсарі кан'!P881+'слюсарі ц.о.'!P463+'слюсарі г.в.'!P456+зварювальник!L881+аварійки!J881</f>
        <v>0.43807962815574608</v>
      </c>
      <c r="G881" s="286">
        <f>'дератизація '!I881</f>
        <v>6.5241566786111453E-3</v>
      </c>
      <c r="H881" s="286">
        <f>SUM(димовенти!Q881)</f>
        <v>3.3276388940402746E-2</v>
      </c>
      <c r="I881" s="286">
        <f>'під зими'!L881+майстерні!L881+покрівлі!N881+маляри!L881</f>
        <v>0.19241425427120246</v>
      </c>
      <c r="J881" s="286">
        <f>електрики!P881</f>
        <v>7.8066723850093001E-2</v>
      </c>
      <c r="K881" s="287">
        <f t="shared" si="71"/>
        <v>2.6924996651282562</v>
      </c>
      <c r="L881" s="287">
        <f t="shared" si="70"/>
        <v>8.0774989953847687E-2</v>
      </c>
      <c r="M881" s="287">
        <f t="shared" si="72"/>
        <v>2.7732746550821039</v>
      </c>
      <c r="N881" s="287">
        <f t="shared" si="73"/>
        <v>3.3279295860985245</v>
      </c>
    </row>
    <row r="882" spans="1:14" ht="18" customHeight="1" x14ac:dyDescent="0.4">
      <c r="A882" s="284"/>
      <c r="B882" s="284"/>
      <c r="C882" s="504" t="s">
        <v>1020</v>
      </c>
      <c r="D882" s="505"/>
      <c r="E882" s="505"/>
      <c r="F882" s="505"/>
      <c r="G882" s="505"/>
      <c r="H882" s="505"/>
      <c r="I882" s="505"/>
      <c r="J882" s="505"/>
      <c r="K882" s="505"/>
      <c r="L882" s="505"/>
      <c r="M882" s="505"/>
      <c r="N882" s="505"/>
    </row>
    <row r="883" spans="1:14" ht="18" customHeight="1" x14ac:dyDescent="0.35">
      <c r="A883" s="284">
        <v>1</v>
      </c>
      <c r="B883" s="284">
        <v>2</v>
      </c>
      <c r="C883" s="285" t="s">
        <v>627</v>
      </c>
      <c r="D883" s="286">
        <f>SUM(сходові!N884)</f>
        <v>0</v>
      </c>
      <c r="E883" s="286">
        <f>SUM(прибудинкова!M884)</f>
        <v>0</v>
      </c>
      <c r="F883" s="286">
        <f>'слюсарі х.в.'!P884+'слюсарі кан'!P884+'слюсарі ц.о.'!P466+'слюсарі г.в.'!P459+зварювальник!L884+аварійки!J884</f>
        <v>0.25771842950857693</v>
      </c>
      <c r="G883" s="286">
        <f>'дератизація '!I884</f>
        <v>0</v>
      </c>
      <c r="H883" s="286">
        <f>SUM(димовенти!Q884)</f>
        <v>3.8528768003935079E-2</v>
      </c>
      <c r="I883" s="286">
        <f>'під зими'!L884+майстерні!L884+покрівлі!N884+маляри!L884</f>
        <v>0.35380143481030546</v>
      </c>
      <c r="J883" s="286">
        <f>електрики!P884</f>
        <v>7.1799624569355347E-2</v>
      </c>
      <c r="K883" s="287">
        <f t="shared" ref="K883:K914" si="74">SUM(D883,E883,F883,G883,H883,I883,J883)</f>
        <v>0.72184825689217269</v>
      </c>
      <c r="L883" s="287">
        <v>9.7376825137482359E-3</v>
      </c>
      <c r="M883" s="287">
        <f t="shared" ref="M883:M914" si="75">SUM(L883+K883)</f>
        <v>0.73158593940592098</v>
      </c>
      <c r="N883" s="287">
        <f t="shared" ref="N883:N914" si="76">M883*1.2</f>
        <v>0.87790312728710518</v>
      </c>
    </row>
    <row r="884" spans="1:14" ht="18" customHeight="1" x14ac:dyDescent="0.35">
      <c r="A884" s="284">
        <v>2</v>
      </c>
      <c r="B884" s="284">
        <v>9</v>
      </c>
      <c r="C884" s="285" t="s">
        <v>628</v>
      </c>
      <c r="D884" s="286">
        <f>SUM(сходові!N885)</f>
        <v>0.88194856504788899</v>
      </c>
      <c r="E884" s="286">
        <f>SUM(прибудинкова!M885)</f>
        <v>1.3374151222033523</v>
      </c>
      <c r="F884" s="286">
        <f>'слюсарі х.в.'!P885+'слюсарі кан'!P885+'слюсарі ц.о.'!P467+'слюсарі г.в.'!P460+зварювальник!L885+аварійки!J885</f>
        <v>0.43160832250060166</v>
      </c>
      <c r="G884" s="286">
        <f>'дератизація '!I885</f>
        <v>7.8866442833502009E-3</v>
      </c>
      <c r="H884" s="286">
        <f>SUM(димовенти!Q885)</f>
        <v>2.9391450048161721E-2</v>
      </c>
      <c r="I884" s="286">
        <f>'під зими'!L885+майстерні!L885+покрівлі!N885+маляри!L885</f>
        <v>0.21022396417658934</v>
      </c>
      <c r="J884" s="286">
        <f>електрики!P885</f>
        <v>5.9501276889527305E-2</v>
      </c>
      <c r="K884" s="287">
        <f t="shared" si="74"/>
        <v>2.9579753451494715</v>
      </c>
      <c r="L884" s="287">
        <v>3.7534360572879288E-2</v>
      </c>
      <c r="M884" s="287">
        <f t="shared" si="75"/>
        <v>2.995509705722351</v>
      </c>
      <c r="N884" s="287">
        <f t="shared" si="76"/>
        <v>3.594611646866821</v>
      </c>
    </row>
    <row r="885" spans="1:14" ht="18" customHeight="1" x14ac:dyDescent="0.35">
      <c r="A885" s="284">
        <f t="shared" ref="A885:A947" si="77">A884+1</f>
        <v>3</v>
      </c>
      <c r="B885" s="284">
        <v>2</v>
      </c>
      <c r="C885" s="285" t="s">
        <v>629</v>
      </c>
      <c r="D885" s="286">
        <f>SUM(сходові!N886)</f>
        <v>0</v>
      </c>
      <c r="E885" s="286">
        <f>SUM(прибудинкова!M886)</f>
        <v>0</v>
      </c>
      <c r="F885" s="286">
        <f>'слюсарі х.в.'!P886+'слюсарі кан'!P886+'слюсарі ц.о.'!P468+'слюсарі г.в.'!P461+зварювальник!L886+аварійки!J886</f>
        <v>0.28149055911454457</v>
      </c>
      <c r="G885" s="286">
        <f>'дератизація '!I886</f>
        <v>0</v>
      </c>
      <c r="H885" s="286">
        <f>SUM(димовенти!Q886)</f>
        <v>4.4951824732044503E-2</v>
      </c>
      <c r="I885" s="286">
        <f>'під зими'!L886+майстерні!L886+покрівлі!N886+маляри!L886</f>
        <v>0.37981669686001995</v>
      </c>
      <c r="J885" s="286">
        <f>електрики!P886</f>
        <v>8.695663220907239E-2</v>
      </c>
      <c r="K885" s="287">
        <f t="shared" si="74"/>
        <v>0.79321571291568138</v>
      </c>
      <c r="L885" s="287">
        <v>1.0638713355895113E-2</v>
      </c>
      <c r="M885" s="287">
        <f t="shared" si="75"/>
        <v>0.80385442627157655</v>
      </c>
      <c r="N885" s="287">
        <f t="shared" si="76"/>
        <v>0.96462531152589182</v>
      </c>
    </row>
    <row r="886" spans="1:14" ht="18" customHeight="1" x14ac:dyDescent="0.35">
      <c r="A886" s="284">
        <f t="shared" si="77"/>
        <v>4</v>
      </c>
      <c r="B886" s="284">
        <v>9</v>
      </c>
      <c r="C886" s="285" t="s">
        <v>630</v>
      </c>
      <c r="D886" s="286">
        <f>SUM(сходові!N887)</f>
        <v>0.86256643061000005</v>
      </c>
      <c r="E886" s="286">
        <f>SUM(прибудинкова!M887)</f>
        <v>1.2494232445772424</v>
      </c>
      <c r="F886" s="286">
        <f>'слюсарі х.в.'!P887+'слюсарі кан'!P887+'слюсарі ц.о.'!P469+'слюсарі г.в.'!P462+зварювальник!L887+аварійки!J887</f>
        <v>0.44111742221831307</v>
      </c>
      <c r="G886" s="286">
        <f>'дератизація '!I887</f>
        <v>8.5844569677943992E-3</v>
      </c>
      <c r="H886" s="286">
        <f>SUM(димовенти!Q887)</f>
        <v>3.3873897691146647E-2</v>
      </c>
      <c r="I886" s="286">
        <f>'під зими'!L887+майстерні!L887+покрівлі!N887+маляри!L887</f>
        <v>0.21631434173665126</v>
      </c>
      <c r="J886" s="286">
        <f>електрики!P887</f>
        <v>6.5755334231593937E-2</v>
      </c>
      <c r="K886" s="287">
        <f t="shared" si="74"/>
        <v>2.877635128032741</v>
      </c>
      <c r="L886" s="287">
        <v>3.6491254549208429E-2</v>
      </c>
      <c r="M886" s="287">
        <f t="shared" si="75"/>
        <v>2.9141263825819497</v>
      </c>
      <c r="N886" s="287">
        <f t="shared" si="76"/>
        <v>3.4969516590983396</v>
      </c>
    </row>
    <row r="887" spans="1:14" ht="18" customHeight="1" x14ac:dyDescent="0.35">
      <c r="A887" s="284">
        <f t="shared" si="77"/>
        <v>5</v>
      </c>
      <c r="B887" s="284">
        <v>5</v>
      </c>
      <c r="C887" s="285" t="s">
        <v>631</v>
      </c>
      <c r="D887" s="286">
        <f>SUM(сходові!N888)</f>
        <v>0.73456856360201672</v>
      </c>
      <c r="E887" s="286">
        <f>SUM(прибудинкова!M888)</f>
        <v>0.96642855152471741</v>
      </c>
      <c r="F887" s="286">
        <f>'слюсарі х.в.'!P888+'слюсарі кан'!P888+'слюсарі ц.о.'!P470+'слюсарі г.в.'!P463+зварювальник!L888+аварійки!J888</f>
        <v>0.37275906410266224</v>
      </c>
      <c r="G887" s="286">
        <f>'дератизація '!I888</f>
        <v>1.5023196666837072E-2</v>
      </c>
      <c r="H887" s="286">
        <f>SUM(димовенти!Q888)</f>
        <v>4.2987437344959967E-2</v>
      </c>
      <c r="I887" s="286">
        <f>'під зими'!L888+майстерні!L888+покрівлі!N888+маляри!L888</f>
        <v>0.25264774180044997</v>
      </c>
      <c r="J887" s="286">
        <f>електрики!P888</f>
        <v>8.443388637827394E-2</v>
      </c>
      <c r="K887" s="287">
        <f t="shared" si="74"/>
        <v>2.4688484414199174</v>
      </c>
      <c r="L887" s="287">
        <v>3.1260805837135974E-2</v>
      </c>
      <c r="M887" s="287">
        <f t="shared" si="75"/>
        <v>2.5001092472570532</v>
      </c>
      <c r="N887" s="287">
        <f t="shared" si="76"/>
        <v>3.0001310967084636</v>
      </c>
    </row>
    <row r="888" spans="1:14" ht="18" customHeight="1" x14ac:dyDescent="0.35">
      <c r="A888" s="284">
        <f t="shared" si="77"/>
        <v>6</v>
      </c>
      <c r="B888" s="284">
        <v>5</v>
      </c>
      <c r="C888" s="285" t="s">
        <v>632</v>
      </c>
      <c r="D888" s="286">
        <f>SUM(сходові!N889)</f>
        <v>0.67559131482384427</v>
      </c>
      <c r="E888" s="286">
        <f>SUM(прибудинкова!M889)</f>
        <v>1.1258245580482824</v>
      </c>
      <c r="F888" s="286">
        <f>'слюсарі х.в.'!P889+'слюсарі кан'!P889+'слюсарі ц.о.'!P471+'слюсарі г.в.'!P464+зварювальник!L889+аварійки!J889</f>
        <v>0.47468919599869708</v>
      </c>
      <c r="G888" s="286">
        <f>'дератизація '!I889</f>
        <v>1.49966366875109E-2</v>
      </c>
      <c r="H888" s="286">
        <f>SUM(димовенти!Q889)</f>
        <v>4.4625372730016773E-2</v>
      </c>
      <c r="I888" s="286">
        <f>'під зими'!L889+майстерні!L889+покрівлі!N889+маляри!L889</f>
        <v>0.24274012545155715</v>
      </c>
      <c r="J888" s="286">
        <f>електрики!P889</f>
        <v>8.7588392838705897E-2</v>
      </c>
      <c r="K888" s="287">
        <f t="shared" si="74"/>
        <v>2.6660555965786141</v>
      </c>
      <c r="L888" s="287">
        <v>3.3818510269923774E-2</v>
      </c>
      <c r="M888" s="287">
        <f t="shared" si="75"/>
        <v>2.6998741068485379</v>
      </c>
      <c r="N888" s="287">
        <f t="shared" si="76"/>
        <v>3.2398489282182452</v>
      </c>
    </row>
    <row r="889" spans="1:14" ht="18" customHeight="1" x14ac:dyDescent="0.35">
      <c r="A889" s="284">
        <f t="shared" si="77"/>
        <v>7</v>
      </c>
      <c r="B889" s="284">
        <v>5</v>
      </c>
      <c r="C889" s="285" t="s">
        <v>633</v>
      </c>
      <c r="D889" s="286">
        <f>SUM(сходові!N890)</f>
        <v>0.67493133189509957</v>
      </c>
      <c r="E889" s="286">
        <f>SUM(прибудинкова!M890)</f>
        <v>0.72056063826946171</v>
      </c>
      <c r="F889" s="286">
        <f>'слюсарі х.в.'!P890+'слюсарі кан'!P890+'слюсарі ц.о.'!P472+'слюсарі г.в.'!P465+зварювальник!L890+аварійки!J890</f>
        <v>0.47307906165228886</v>
      </c>
      <c r="G889" s="286">
        <f>'дератизація '!I890</f>
        <v>1.4739317914543316E-2</v>
      </c>
      <c r="H889" s="286">
        <f>SUM(димовенти!Q890)</f>
        <v>4.4581778350479259E-2</v>
      </c>
      <c r="I889" s="286">
        <f>'під зими'!L890+майстерні!L890+покрівлі!N890+маляри!L890</f>
        <v>0.24269588848362361</v>
      </c>
      <c r="J889" s="286">
        <f>електрики!P890</f>
        <v>8.6541258487675701E-2</v>
      </c>
      <c r="K889" s="287">
        <f t="shared" si="74"/>
        <v>2.2571292750531722</v>
      </c>
      <c r="L889" s="287">
        <v>2.8771348083778014E-2</v>
      </c>
      <c r="M889" s="287">
        <f t="shared" si="75"/>
        <v>2.2859006231369503</v>
      </c>
      <c r="N889" s="287">
        <f t="shared" si="76"/>
        <v>2.7430807477643402</v>
      </c>
    </row>
    <row r="890" spans="1:14" ht="18" customHeight="1" x14ac:dyDescent="0.35">
      <c r="A890" s="284">
        <f t="shared" si="77"/>
        <v>8</v>
      </c>
      <c r="B890" s="284">
        <v>9</v>
      </c>
      <c r="C890" s="285" t="s">
        <v>634</v>
      </c>
      <c r="D890" s="286">
        <f>SUM(сходові!N891)</f>
        <v>0.73097790374053673</v>
      </c>
      <c r="E890" s="286">
        <f>SUM(прибудинкова!M891)</f>
        <v>0.67456394177535994</v>
      </c>
      <c r="F890" s="286">
        <f>'слюсарі х.в.'!P891+'слюсарі кан'!P891+'слюсарі ц.о.'!P473+'слюсарі г.в.'!P466+зварювальник!L891+аварійки!J891</f>
        <v>0.43873212497242575</v>
      </c>
      <c r="G890" s="286">
        <f>'дератизація '!I891</f>
        <v>8.516963529392756E-3</v>
      </c>
      <c r="H890" s="286">
        <f>SUM(димовенти!Q891)</f>
        <v>3.2845082633197201E-2</v>
      </c>
      <c r="I890" s="286">
        <f>'під зими'!L891+майстерні!L891+покрівлі!N891+маляри!L891</f>
        <v>0.20530367639383756</v>
      </c>
      <c r="J890" s="286">
        <f>електрики!P891</f>
        <v>6.4179313144689457E-2</v>
      </c>
      <c r="K890" s="287">
        <f t="shared" si="74"/>
        <v>2.1551190061894392</v>
      </c>
      <c r="L890" s="287">
        <v>2.7567300570064956E-2</v>
      </c>
      <c r="M890" s="287">
        <f t="shared" si="75"/>
        <v>2.1826863067595044</v>
      </c>
      <c r="N890" s="287">
        <f t="shared" si="76"/>
        <v>2.6192235681114053</v>
      </c>
    </row>
    <row r="891" spans="1:14" ht="18" customHeight="1" x14ac:dyDescent="0.35">
      <c r="A891" s="284">
        <f t="shared" si="77"/>
        <v>9</v>
      </c>
      <c r="B891" s="284">
        <v>9</v>
      </c>
      <c r="C891" s="285" t="s">
        <v>635</v>
      </c>
      <c r="D891" s="286">
        <f>SUM(сходові!N892)</f>
        <v>1.1066081378866535</v>
      </c>
      <c r="E891" s="286">
        <f>SUM(прибудинкова!M892)</f>
        <v>0.77467721148252389</v>
      </c>
      <c r="F891" s="286">
        <f>'слюсарі х.в.'!P892+'слюсарі кан'!P892+'слюсарі ц.о.'!P474+'слюсарі г.в.'!P467+зварювальник!L892+аварійки!J892</f>
        <v>0.4444222646374697</v>
      </c>
      <c r="G891" s="286">
        <f>'дератизація '!I892</f>
        <v>1.2179634759489345E-2</v>
      </c>
      <c r="H891" s="286">
        <f>SUM(димовенти!Q892)</f>
        <v>5.2471643300384035E-2</v>
      </c>
      <c r="I891" s="286">
        <f>'під зими'!L892+майстерні!L892+покрівлі!N892+маляри!L892</f>
        <v>0.21708389274991191</v>
      </c>
      <c r="J891" s="286">
        <f>електрики!P892</f>
        <v>6.7878040625202765E-2</v>
      </c>
      <c r="K891" s="287">
        <f t="shared" si="74"/>
        <v>2.6753208254416347</v>
      </c>
      <c r="L891" s="287">
        <v>3.4044853685093468E-2</v>
      </c>
      <c r="M891" s="287">
        <f t="shared" si="75"/>
        <v>2.7093656791267282</v>
      </c>
      <c r="N891" s="287">
        <f t="shared" si="76"/>
        <v>3.2512388149520737</v>
      </c>
    </row>
    <row r="892" spans="1:14" ht="18" customHeight="1" x14ac:dyDescent="0.35">
      <c r="A892" s="284">
        <f t="shared" si="77"/>
        <v>10</v>
      </c>
      <c r="B892" s="284">
        <v>2</v>
      </c>
      <c r="C892" s="285" t="s">
        <v>636</v>
      </c>
      <c r="D892" s="286">
        <f>SUM(сходові!N893)</f>
        <v>0</v>
      </c>
      <c r="E892" s="286">
        <f>SUM(прибудинкова!M893)</f>
        <v>0</v>
      </c>
      <c r="F892" s="286">
        <f>'слюсарі х.в.'!P893+'слюсарі кан'!P893+'слюсарі ц.о.'!P475+'слюсарі г.в.'!P468+зварювальник!L893+аварійки!J893</f>
        <v>0.29998115992554669</v>
      </c>
      <c r="G892" s="286">
        <f>'дератизація '!I893</f>
        <v>0</v>
      </c>
      <c r="H892" s="286">
        <f>SUM(димовенти!Q893)</f>
        <v>5.1146599165082449E-2</v>
      </c>
      <c r="I892" s="286">
        <f>'під зими'!L893+майстерні!L893+покрівлі!N893+маляри!L893</f>
        <v>0.49338383616481851</v>
      </c>
      <c r="J892" s="286">
        <f>електрики!P893</f>
        <v>9.8940055022336798E-2</v>
      </c>
      <c r="K892" s="287">
        <f t="shared" si="74"/>
        <v>0.94345165027778444</v>
      </c>
      <c r="L892" s="287">
        <v>1.2553066499489063E-2</v>
      </c>
      <c r="M892" s="287">
        <f t="shared" si="75"/>
        <v>0.9560047167772735</v>
      </c>
      <c r="N892" s="287">
        <f t="shared" si="76"/>
        <v>1.1472056601327281</v>
      </c>
    </row>
    <row r="893" spans="1:14" ht="18" customHeight="1" x14ac:dyDescent="0.35">
      <c r="A893" s="284">
        <f t="shared" si="77"/>
        <v>11</v>
      </c>
      <c r="B893" s="284">
        <v>2</v>
      </c>
      <c r="C893" s="285" t="s">
        <v>637</v>
      </c>
      <c r="D893" s="286">
        <f>SUM(сходові!N894)</f>
        <v>0</v>
      </c>
      <c r="E893" s="286">
        <f>SUM(прибудинкова!M894)</f>
        <v>0</v>
      </c>
      <c r="F893" s="286">
        <f>'слюсарі х.в.'!P894+'слюсарі кан'!P894+'слюсарі ц.о.'!P476+'слюсарі г.в.'!P469+зварювальник!L894+аварійки!J894</f>
        <v>0.30106775057453705</v>
      </c>
      <c r="G893" s="286">
        <f>'дератизація '!I894</f>
        <v>0</v>
      </c>
      <c r="H893" s="286">
        <f>SUM(димовенти!Q894)</f>
        <v>5.1510631899353482E-2</v>
      </c>
      <c r="I893" s="286">
        <f>'під зими'!L894+майстерні!L894+покрівлі!N894+маляри!L894</f>
        <v>0.44783281089631494</v>
      </c>
      <c r="J893" s="286">
        <f>електрики!P894</f>
        <v>9.9991410728853092E-2</v>
      </c>
      <c r="K893" s="287">
        <f t="shared" si="74"/>
        <v>0.90040260409905848</v>
      </c>
      <c r="L893" s="287">
        <v>1.19693833884576E-2</v>
      </c>
      <c r="M893" s="287">
        <f t="shared" si="75"/>
        <v>0.91237198748751602</v>
      </c>
      <c r="N893" s="287">
        <f t="shared" si="76"/>
        <v>1.0948463849850192</v>
      </c>
    </row>
    <row r="894" spans="1:14" ht="18" customHeight="1" x14ac:dyDescent="0.35">
      <c r="A894" s="284">
        <f t="shared" si="77"/>
        <v>12</v>
      </c>
      <c r="B894" s="284">
        <v>2</v>
      </c>
      <c r="C894" s="285" t="s">
        <v>638</v>
      </c>
      <c r="D894" s="286">
        <f>SUM(сходові!N895)</f>
        <v>0</v>
      </c>
      <c r="E894" s="286">
        <f>SUM(прибудинкова!M895)</f>
        <v>0</v>
      </c>
      <c r="F894" s="286">
        <f>'слюсарі х.в.'!P895+'слюсарі кан'!P895+'слюсарі ц.о.'!P477+'слюсарі г.в.'!P470+зварювальник!L895+аварійки!J895</f>
        <v>0.28202300111998957</v>
      </c>
      <c r="G894" s="286">
        <f>'дератизація '!I895</f>
        <v>0</v>
      </c>
      <c r="H894" s="286">
        <f>SUM(димовенти!Q895)</f>
        <v>4.5130204988917698E-2</v>
      </c>
      <c r="I894" s="286">
        <f>'під зими'!L895+майстерні!L895+покрівлі!N895+маляри!L895</f>
        <v>0.42560270384439003</v>
      </c>
      <c r="J894" s="286">
        <f>електрики!P895</f>
        <v>8.7605853334151079E-2</v>
      </c>
      <c r="K894" s="287">
        <f t="shared" si="74"/>
        <v>0.84036176328744827</v>
      </c>
      <c r="L894" s="287">
        <v>1.1237874294418082E-2</v>
      </c>
      <c r="M894" s="287">
        <f t="shared" si="75"/>
        <v>0.85159963758186641</v>
      </c>
      <c r="N894" s="287">
        <f t="shared" si="76"/>
        <v>1.0219195650982396</v>
      </c>
    </row>
    <row r="895" spans="1:14" ht="18" customHeight="1" x14ac:dyDescent="0.35">
      <c r="A895" s="284">
        <f t="shared" si="77"/>
        <v>13</v>
      </c>
      <c r="B895" s="284">
        <v>5</v>
      </c>
      <c r="C895" s="285" t="s">
        <v>639</v>
      </c>
      <c r="D895" s="286">
        <f>SUM(сходові!N896)</f>
        <v>0.79659191213898961</v>
      </c>
      <c r="E895" s="286">
        <f>SUM(прибудинкова!M896)</f>
        <v>1.448986827551213</v>
      </c>
      <c r="F895" s="286">
        <f>'слюсарі х.в.'!P896+'слюсарі кан'!P896+'слюсарі ц.о.'!P478+'слюсарі г.в.'!P471+зварювальник!L896+аварійки!J896</f>
        <v>0.46739152547223262</v>
      </c>
      <c r="G895" s="286">
        <f>'дератизація '!I896</f>
        <v>1.5602807518136133E-2</v>
      </c>
      <c r="H895" s="286">
        <f>SUM(димовенти!Q896)</f>
        <v>5.3451038926380298E-2</v>
      </c>
      <c r="I895" s="286">
        <f>'під зими'!L896+майстерні!L896+покрівлі!N896+маляри!L896</f>
        <v>0.2549484837684618</v>
      </c>
      <c r="J895" s="286">
        <f>електрики!P896</f>
        <v>8.2751301454564039E-2</v>
      </c>
      <c r="K895" s="287">
        <f t="shared" si="74"/>
        <v>3.1197238968299774</v>
      </c>
      <c r="L895" s="287">
        <v>3.7822461598465473E-2</v>
      </c>
      <c r="M895" s="287">
        <f t="shared" si="75"/>
        <v>3.1575463584284429</v>
      </c>
      <c r="N895" s="287">
        <f t="shared" si="76"/>
        <v>3.7890556301141314</v>
      </c>
    </row>
    <row r="896" spans="1:14" ht="18" customHeight="1" x14ac:dyDescent="0.35">
      <c r="A896" s="284">
        <f t="shared" si="77"/>
        <v>14</v>
      </c>
      <c r="B896" s="284">
        <v>2</v>
      </c>
      <c r="C896" s="285" t="s">
        <v>640</v>
      </c>
      <c r="D896" s="286">
        <f>SUM(сходові!N897)</f>
        <v>0</v>
      </c>
      <c r="E896" s="286">
        <f>SUM(прибудинкова!M897)</f>
        <v>0</v>
      </c>
      <c r="F896" s="286">
        <f>'слюсарі х.в.'!P897+'слюсарі кан'!P897+'слюсарі ц.о.'!P479+'слюсарі г.в.'!P472+зварювальник!L897+аварійки!J897</f>
        <v>0.28817149116626961</v>
      </c>
      <c r="G896" s="286">
        <f>'дератизація '!I897</f>
        <v>5.7794902193242445E-3</v>
      </c>
      <c r="H896" s="286">
        <f>SUM(димовенти!Q897)</f>
        <v>4.7190089863930543E-2</v>
      </c>
      <c r="I896" s="286">
        <f>'під зими'!L897+майстерні!L897+покрівлі!N897+маляри!L897</f>
        <v>0.4229060691068468</v>
      </c>
      <c r="J896" s="286">
        <f>електрики!P897</f>
        <v>9.1604460747743033E-2</v>
      </c>
      <c r="K896" s="287">
        <f t="shared" si="74"/>
        <v>0.8556516011041142</v>
      </c>
      <c r="L896" s="287">
        <v>1.113797806638489E-2</v>
      </c>
      <c r="M896" s="287">
        <f t="shared" si="75"/>
        <v>0.86678957917049915</v>
      </c>
      <c r="N896" s="287">
        <f t="shared" si="76"/>
        <v>1.040147495004599</v>
      </c>
    </row>
    <row r="897" spans="1:14" ht="18" customHeight="1" x14ac:dyDescent="0.35">
      <c r="A897" s="284">
        <f t="shared" si="77"/>
        <v>15</v>
      </c>
      <c r="B897" s="284">
        <v>2</v>
      </c>
      <c r="C897" s="285" t="s">
        <v>641</v>
      </c>
      <c r="D897" s="286">
        <f>SUM(сходові!N898)</f>
        <v>0</v>
      </c>
      <c r="E897" s="286">
        <f>SUM(прибудинкова!M898)</f>
        <v>0</v>
      </c>
      <c r="F897" s="286">
        <f>'слюсарі х.в.'!P898+'слюсарі кан'!P898+'слюсарі ц.о.'!P480+'слюсарі г.в.'!P473+зварювальник!L898+аварійки!J898</f>
        <v>0.28514847275288024</v>
      </c>
      <c r="G897" s="286">
        <f>'дератизація '!I898</f>
        <v>5.6554524361948954E-3</v>
      </c>
      <c r="H897" s="286">
        <f>SUM(димовенти!Q898)</f>
        <v>4.6177309513022513E-2</v>
      </c>
      <c r="I897" s="286">
        <f>'під зими'!L898+майстерні!L898+покрівлі!N898+маляри!L898</f>
        <v>0.417062979492268</v>
      </c>
      <c r="J897" s="286">
        <f>електрики!P898</f>
        <v>8.9638471740975917E-2</v>
      </c>
      <c r="K897" s="287">
        <f t="shared" si="74"/>
        <v>0.84368268593534168</v>
      </c>
      <c r="L897" s="287">
        <v>1.0994856627348282E-2</v>
      </c>
      <c r="M897" s="287">
        <f t="shared" si="75"/>
        <v>0.85467754256269002</v>
      </c>
      <c r="N897" s="287">
        <f t="shared" si="76"/>
        <v>1.0256130510752279</v>
      </c>
    </row>
    <row r="898" spans="1:14" ht="18" customHeight="1" x14ac:dyDescent="0.35">
      <c r="A898" s="284">
        <f t="shared" si="77"/>
        <v>16</v>
      </c>
      <c r="B898" s="284">
        <v>2</v>
      </c>
      <c r="C898" s="285" t="s">
        <v>642</v>
      </c>
      <c r="D898" s="286">
        <f>SUM(сходові!N899)</f>
        <v>0</v>
      </c>
      <c r="E898" s="286">
        <f>SUM(прибудинкова!M899)</f>
        <v>0</v>
      </c>
      <c r="F898" s="286">
        <f>'слюсарі х.в.'!P899+'слюсарі кан'!P899+'слюсарі ц.о.'!P481+'слюсарі г.в.'!P474+зварювальник!L899+аварійки!J899</f>
        <v>0.28765157267585217</v>
      </c>
      <c r="G898" s="286">
        <f>'дератизація '!I899</f>
        <v>5.7581573896353169E-3</v>
      </c>
      <c r="H898" s="286">
        <f>SUM(димовенти!Q899)</f>
        <v>4.7015905271194931E-2</v>
      </c>
      <c r="I898" s="286">
        <f>'під зими'!L899+майстерні!L899+покрівлі!N899+маляри!L899</f>
        <v>0.42190113631572335</v>
      </c>
      <c r="J898" s="286">
        <f>електрики!P899</f>
        <v>9.1266337092244201E-2</v>
      </c>
      <c r="K898" s="287">
        <f t="shared" si="74"/>
        <v>0.85359310874465</v>
      </c>
      <c r="L898" s="287">
        <v>1.1113363104662932E-2</v>
      </c>
      <c r="M898" s="287">
        <f t="shared" si="75"/>
        <v>0.86470647184931293</v>
      </c>
      <c r="N898" s="287">
        <f t="shared" si="76"/>
        <v>1.0376477662191754</v>
      </c>
    </row>
    <row r="899" spans="1:14" ht="18" customHeight="1" x14ac:dyDescent="0.35">
      <c r="A899" s="284">
        <f t="shared" si="77"/>
        <v>17</v>
      </c>
      <c r="B899" s="284">
        <v>2</v>
      </c>
      <c r="C899" s="285" t="s">
        <v>643</v>
      </c>
      <c r="D899" s="286">
        <f>SUM(сходові!N900)</f>
        <v>0</v>
      </c>
      <c r="E899" s="286">
        <f>SUM(прибудинкова!M900)</f>
        <v>0</v>
      </c>
      <c r="F899" s="286">
        <f>'слюсарі х.в.'!P900+'слюсарі кан'!P900+'слюсарі ц.о.'!P482+'слюсарі г.в.'!P475+зварювальник!L900+аварійки!J900</f>
        <v>0.28542886597957984</v>
      </c>
      <c r="G899" s="286">
        <f>'дератизація '!I900</f>
        <v>5.6669572798605048E-3</v>
      </c>
      <c r="H899" s="286">
        <f>SUM(димовенти!Q900)</f>
        <v>4.6271247660825812E-2</v>
      </c>
      <c r="I899" s="286">
        <f>'під зими'!L900+майстерні!L900+покрівлі!N900+маляри!L900</f>
        <v>0.41760494203661447</v>
      </c>
      <c r="J899" s="286">
        <f>електрики!P900</f>
        <v>8.9820822598920352E-2</v>
      </c>
      <c r="K899" s="287">
        <f t="shared" si="74"/>
        <v>0.84479283555580098</v>
      </c>
      <c r="L899" s="287">
        <v>1.1008131532298793E-2</v>
      </c>
      <c r="M899" s="287">
        <f t="shared" si="75"/>
        <v>0.85580096708809972</v>
      </c>
      <c r="N899" s="287">
        <f t="shared" si="76"/>
        <v>1.0269611605057196</v>
      </c>
    </row>
    <row r="900" spans="1:14" ht="18" customHeight="1" x14ac:dyDescent="0.35">
      <c r="A900" s="284">
        <f t="shared" si="77"/>
        <v>18</v>
      </c>
      <c r="B900" s="284">
        <v>2</v>
      </c>
      <c r="C900" s="285" t="s">
        <v>644</v>
      </c>
      <c r="D900" s="286">
        <f>SUM(сходові!N901)</f>
        <v>0</v>
      </c>
      <c r="E900" s="286">
        <f>SUM(прибудинкова!M901)</f>
        <v>0</v>
      </c>
      <c r="F900" s="286">
        <f>'слюсарі х.в.'!P901+'слюсарі кан'!P901+'слюсарі ц.о.'!P483+'слюсарі г.в.'!P476+зварювальник!L901+аварійки!J901</f>
        <v>0.2867253277430265</v>
      </c>
      <c r="G900" s="286">
        <f>'дератизація '!I901</f>
        <v>5.7201525374009979E-3</v>
      </c>
      <c r="H900" s="286">
        <f>SUM(димовенти!Q901)</f>
        <v>4.6705592021385051E-2</v>
      </c>
      <c r="I900" s="286">
        <f>'під зими'!L901+майстерні!L901+покрівлі!N901+маляри!L901</f>
        <v>0.42011082894492502</v>
      </c>
      <c r="J900" s="286">
        <f>електрики!P901</f>
        <v>9.0663963204131698E-2</v>
      </c>
      <c r="K900" s="287">
        <f t="shared" si="74"/>
        <v>0.84992586445086926</v>
      </c>
      <c r="L900" s="287">
        <v>1.1069511070186666E-2</v>
      </c>
      <c r="M900" s="287">
        <f t="shared" si="75"/>
        <v>0.86099537552105598</v>
      </c>
      <c r="N900" s="287">
        <f t="shared" si="76"/>
        <v>1.033194450625267</v>
      </c>
    </row>
    <row r="901" spans="1:14" ht="18" customHeight="1" x14ac:dyDescent="0.35">
      <c r="A901" s="284">
        <f t="shared" si="77"/>
        <v>19</v>
      </c>
      <c r="B901" s="284">
        <v>2</v>
      </c>
      <c r="C901" s="285" t="s">
        <v>645</v>
      </c>
      <c r="D901" s="286">
        <f>SUM(сходові!N902)</f>
        <v>0</v>
      </c>
      <c r="E901" s="286">
        <f>SUM(прибудинкова!M902)</f>
        <v>0</v>
      </c>
      <c r="F901" s="286">
        <f>'слюсарі х.в.'!P902+'слюсарі кан'!P902+'слюсарі ц.о.'!P484+'слюсарі г.в.'!P477+зварювальник!L902+аварійки!J902</f>
        <v>0.28467043818983812</v>
      </c>
      <c r="G901" s="286">
        <f>'дератизація '!I902</f>
        <v>5.6358381502890171E-3</v>
      </c>
      <c r="H901" s="286">
        <f>SUM(димовенти!Q902)</f>
        <v>4.6017156994480238E-2</v>
      </c>
      <c r="I901" s="286">
        <f>'під зими'!L902+майстерні!L902+покрівлі!N902+маляри!L902</f>
        <v>0.41613900272178261</v>
      </c>
      <c r="J901" s="286">
        <f>електрики!P902</f>
        <v>8.9327586867885819E-2</v>
      </c>
      <c r="K901" s="287">
        <f t="shared" si="74"/>
        <v>0.84179002292427574</v>
      </c>
      <c r="L901" s="287">
        <v>1.0972224613507831E-2</v>
      </c>
      <c r="M901" s="287">
        <f t="shared" si="75"/>
        <v>0.85276224753778362</v>
      </c>
      <c r="N901" s="287">
        <f t="shared" si="76"/>
        <v>1.0233146970453404</v>
      </c>
    </row>
    <row r="902" spans="1:14" ht="18" customHeight="1" x14ac:dyDescent="0.35">
      <c r="A902" s="284">
        <f t="shared" si="77"/>
        <v>20</v>
      </c>
      <c r="B902" s="284">
        <v>2</v>
      </c>
      <c r="C902" s="285" t="s">
        <v>646</v>
      </c>
      <c r="D902" s="286">
        <f>SUM(сходові!N903)</f>
        <v>0</v>
      </c>
      <c r="E902" s="286">
        <f>SUM(прибудинкова!M903)</f>
        <v>0</v>
      </c>
      <c r="F902" s="286">
        <f>'слюсарі х.в.'!P903+'слюсарі кан'!P903+'слюсарі ц.о.'!P485+'слюсарі г.в.'!P478+зварювальник!L903+аварійки!J903</f>
        <v>0.28571040233533418</v>
      </c>
      <c r="G902" s="286">
        <f>'дератизація '!I903</f>
        <v>5.6785090273733258E-3</v>
      </c>
      <c r="H902" s="286">
        <f>SUM(димовенти!Q903)</f>
        <v>4.6365568783023191E-2</v>
      </c>
      <c r="I902" s="286">
        <f>'під зими'!L903+майстерні!L903+покрівлі!N903+маляри!L903</f>
        <v>0.41814911409628452</v>
      </c>
      <c r="J902" s="286">
        <f>електрики!P903</f>
        <v>9.0003916879116186E-2</v>
      </c>
      <c r="K902" s="287">
        <f t="shared" si="74"/>
        <v>0.84590751112113138</v>
      </c>
      <c r="L902" s="287">
        <v>1.1021460557420926E-2</v>
      </c>
      <c r="M902" s="287">
        <f t="shared" si="75"/>
        <v>0.85692897167855231</v>
      </c>
      <c r="N902" s="287">
        <f t="shared" si="76"/>
        <v>1.0283147660142626</v>
      </c>
    </row>
    <row r="903" spans="1:14" ht="18" customHeight="1" x14ac:dyDescent="0.35">
      <c r="A903" s="284">
        <f t="shared" si="77"/>
        <v>21</v>
      </c>
      <c r="B903" s="284">
        <v>2</v>
      </c>
      <c r="C903" s="285" t="s">
        <v>647</v>
      </c>
      <c r="D903" s="286">
        <f>SUM(сходові!N904)</f>
        <v>0</v>
      </c>
      <c r="E903" s="286">
        <f>SUM(прибудинкова!M904)</f>
        <v>0</v>
      </c>
      <c r="F903" s="286">
        <f>'слюсарі х.в.'!P904+'слюсарі кан'!P904+'слюсарі ц.о.'!P486+'слюсарі г.в.'!P479+зварювальник!L904+аварійки!J904</f>
        <v>0.2848692157071282</v>
      </c>
      <c r="G903" s="286">
        <f>'дератизація '!I904</f>
        <v>5.6439942112879882E-3</v>
      </c>
      <c r="H903" s="286">
        <f>SUM(димовенти!Q904)</f>
        <v>4.608375201183839E-2</v>
      </c>
      <c r="I903" s="286">
        <f>'під зими'!L904+майстерні!L904+покрівлі!N904+маляри!L904</f>
        <v>0.41652321303348472</v>
      </c>
      <c r="J903" s="286">
        <f>електрики!P904</f>
        <v>8.9456859786652659E-2</v>
      </c>
      <c r="K903" s="287">
        <f t="shared" si="74"/>
        <v>0.84257703475039192</v>
      </c>
      <c r="L903" s="287">
        <v>1.0981635513619026E-2</v>
      </c>
      <c r="M903" s="287">
        <f t="shared" si="75"/>
        <v>0.853558670264011</v>
      </c>
      <c r="N903" s="287">
        <f t="shared" si="76"/>
        <v>1.0242704043168132</v>
      </c>
    </row>
    <row r="904" spans="1:14" ht="18" customHeight="1" x14ac:dyDescent="0.35">
      <c r="A904" s="284">
        <f t="shared" si="77"/>
        <v>22</v>
      </c>
      <c r="B904" s="284">
        <v>2</v>
      </c>
      <c r="C904" s="285" t="s">
        <v>648</v>
      </c>
      <c r="D904" s="286">
        <f>SUM(сходові!N905)</f>
        <v>0</v>
      </c>
      <c r="E904" s="286">
        <f>SUM(прибудинкова!M905)</f>
        <v>0</v>
      </c>
      <c r="F904" s="286">
        <f>'слюсарі х.в.'!P905+'слюсарі кан'!P905+'слюсарі ц.о.'!P487+'слюсарі г.в.'!P480+зварювальник!L905+аварійки!J905</f>
        <v>0.28639893581092091</v>
      </c>
      <c r="G904" s="286">
        <f>'дератизація '!I905</f>
        <v>5.7067603160667248E-3</v>
      </c>
      <c r="H904" s="286">
        <f>SUM(димовенти!Q905)</f>
        <v>4.6596243254580519E-2</v>
      </c>
      <c r="I904" s="286">
        <f>'під зими'!L905+майстерні!L905+покрівлі!N905+маляри!L905</f>
        <v>0.41947995706524283</v>
      </c>
      <c r="J904" s="286">
        <f>електрики!P905</f>
        <v>9.0451697560106806E-2</v>
      </c>
      <c r="K904" s="287">
        <f t="shared" si="74"/>
        <v>0.84863359400691785</v>
      </c>
      <c r="L904" s="287">
        <v>1.1054058407772849E-2</v>
      </c>
      <c r="M904" s="287">
        <f t="shared" si="75"/>
        <v>0.8596876524146907</v>
      </c>
      <c r="N904" s="287">
        <f t="shared" si="76"/>
        <v>1.0316251828976288</v>
      </c>
    </row>
    <row r="905" spans="1:14" ht="18" customHeight="1" x14ac:dyDescent="0.35">
      <c r="A905" s="284">
        <f t="shared" si="77"/>
        <v>23</v>
      </c>
      <c r="B905" s="284">
        <v>2</v>
      </c>
      <c r="C905" s="285" t="s">
        <v>649</v>
      </c>
      <c r="D905" s="286">
        <f>SUM(сходові!N906)</f>
        <v>0</v>
      </c>
      <c r="E905" s="286">
        <f>SUM(прибудинкова!M906)</f>
        <v>0</v>
      </c>
      <c r="F905" s="286">
        <f>'слюсарі х.в.'!P906+'слюсарі кан'!P906+'слюсарі ц.о.'!P488+'слюсарі г.в.'!P481+зварювальник!L906+аварійки!J906</f>
        <v>8.4562847700323976E-2</v>
      </c>
      <c r="G905" s="286">
        <f>'дератизація '!I906</f>
        <v>0</v>
      </c>
      <c r="H905" s="286">
        <f>SUM(димовенти!Q906)</f>
        <v>4.5950754170534382E-2</v>
      </c>
      <c r="I905" s="286">
        <f>'під зими'!L906+майстерні!L906+покрівлі!N906+маляри!L906</f>
        <v>0</v>
      </c>
      <c r="J905" s="286">
        <f>електрики!P906</f>
        <v>8.9198687031135634E-2</v>
      </c>
      <c r="K905" s="287">
        <f t="shared" si="74"/>
        <v>0.21971228890199401</v>
      </c>
      <c r="L905" s="287">
        <v>1.2363032509764699E-3</v>
      </c>
      <c r="M905" s="287">
        <f t="shared" si="75"/>
        <v>0.22094859215297047</v>
      </c>
      <c r="N905" s="287">
        <f t="shared" si="76"/>
        <v>0.26513831058356457</v>
      </c>
    </row>
    <row r="906" spans="1:14" ht="18" customHeight="1" x14ac:dyDescent="0.35">
      <c r="A906" s="284">
        <f t="shared" si="77"/>
        <v>24</v>
      </c>
      <c r="B906" s="284">
        <v>2</v>
      </c>
      <c r="C906" s="285" t="s">
        <v>650</v>
      </c>
      <c r="D906" s="286">
        <f>SUM(сходові!N907)</f>
        <v>0</v>
      </c>
      <c r="E906" s="286">
        <f>SUM(прибудинкова!M907)</f>
        <v>0</v>
      </c>
      <c r="F906" s="286">
        <f>'слюсарі х.в.'!P907+'слюсарі кан'!P907+'слюсарі ц.о.'!P489+'слюсарі г.в.'!P482+зварювальник!L907+аварійки!J907</f>
        <v>0.37727447131730418</v>
      </c>
      <c r="G906" s="286">
        <f>'дератизація '!I907</f>
        <v>6.5806451612903227E-3</v>
      </c>
      <c r="H906" s="286">
        <f>SUM(димовенти!Q907)</f>
        <v>7.7041627355274991E-2</v>
      </c>
      <c r="I906" s="286">
        <f>'під зими'!L907+майстерні!L907+покрівлі!N907+маляри!L907</f>
        <v>0.7006202354619786</v>
      </c>
      <c r="J906" s="286">
        <f>електрики!P907</f>
        <v>0.14955166962720243</v>
      </c>
      <c r="K906" s="287">
        <f t="shared" si="74"/>
        <v>1.3110686489230505</v>
      </c>
      <c r="L906" s="287">
        <v>0.02</v>
      </c>
      <c r="M906" s="287">
        <f t="shared" si="75"/>
        <v>1.3310686489230505</v>
      </c>
      <c r="N906" s="287">
        <f t="shared" si="76"/>
        <v>1.5972823787076607</v>
      </c>
    </row>
    <row r="907" spans="1:14" ht="18" customHeight="1" x14ac:dyDescent="0.35">
      <c r="A907" s="284">
        <f t="shared" si="77"/>
        <v>25</v>
      </c>
      <c r="B907" s="284">
        <v>2</v>
      </c>
      <c r="C907" s="285" t="s">
        <v>651</v>
      </c>
      <c r="D907" s="286">
        <f>SUM(сходові!N908)</f>
        <v>0</v>
      </c>
      <c r="E907" s="286">
        <f>SUM(прибудинкова!M908)</f>
        <v>0</v>
      </c>
      <c r="F907" s="286">
        <f>'слюсарі х.в.'!P908+'слюсарі кан'!P908+'слюсарі ц.о.'!P490+'слюсарі г.в.'!P483+зварювальник!L908+аварійки!J908</f>
        <v>0.28179429513123305</v>
      </c>
      <c r="G907" s="286">
        <f>'дератизація '!I908</f>
        <v>2.8862478777589135E-3</v>
      </c>
      <c r="H907" s="286">
        <f>SUM(димовенти!Q908)</f>
        <v>4.505358324869882E-2</v>
      </c>
      <c r="I907" s="286">
        <f>'під зими'!L908+майстерні!L908+покрівлі!N908+маляри!L908</f>
        <v>0.41057980349185258</v>
      </c>
      <c r="J907" s="286">
        <f>електрики!P908</f>
        <v>8.7457116741054039E-2</v>
      </c>
      <c r="K907" s="287">
        <f t="shared" si="74"/>
        <v>0.82777104649059741</v>
      </c>
      <c r="L907" s="287">
        <v>0.01</v>
      </c>
      <c r="M907" s="287">
        <f t="shared" si="75"/>
        <v>0.83777104649059742</v>
      </c>
      <c r="N907" s="287">
        <f t="shared" si="76"/>
        <v>1.0053252557887169</v>
      </c>
    </row>
    <row r="908" spans="1:14" ht="18" customHeight="1" x14ac:dyDescent="0.35">
      <c r="A908" s="284">
        <f t="shared" si="77"/>
        <v>26</v>
      </c>
      <c r="B908" s="284">
        <v>9</v>
      </c>
      <c r="C908" s="285" t="s">
        <v>579</v>
      </c>
      <c r="D908" s="286">
        <f>SUM(сходові!N909)</f>
        <v>0.66309531628595886</v>
      </c>
      <c r="E908" s="286">
        <f>SUM(прибудинкова!M909)</f>
        <v>0.93195237296776612</v>
      </c>
      <c r="F908" s="286">
        <f>'слюсарі х.в.'!P909+'слюсарі кан'!P909+'слюсарі ц.о.'!P491+'слюсарі г.в.'!P484+зварювальник!L909+аварійки!J909</f>
        <v>0.56331862708908531</v>
      </c>
      <c r="G908" s="286">
        <f>'дератизація '!I909</f>
        <v>5.585706230617422E-3</v>
      </c>
      <c r="H908" s="286">
        <f>SUM(димовенти!Q909)</f>
        <v>3.8108431129808884E-2</v>
      </c>
      <c r="I908" s="286">
        <f>'під зими'!L909+майстерні!L909+покрівлі!N909+маляри!L909</f>
        <v>0.28395816433648535</v>
      </c>
      <c r="J908" s="286">
        <f>електрики!P909</f>
        <v>0.14517721296637998</v>
      </c>
      <c r="K908" s="287">
        <f t="shared" si="74"/>
        <v>2.6311958310061021</v>
      </c>
      <c r="L908" s="287">
        <v>3.3209258642879158E-2</v>
      </c>
      <c r="M908" s="287">
        <f t="shared" si="75"/>
        <v>2.664405089648981</v>
      </c>
      <c r="N908" s="287">
        <f t="shared" si="76"/>
        <v>3.1972861075787771</v>
      </c>
    </row>
    <row r="909" spans="1:14" ht="18" customHeight="1" x14ac:dyDescent="0.35">
      <c r="A909" s="284">
        <f t="shared" si="77"/>
        <v>27</v>
      </c>
      <c r="B909" s="284">
        <v>5</v>
      </c>
      <c r="C909" s="285" t="s">
        <v>580</v>
      </c>
      <c r="D909" s="286">
        <f>SUM(сходові!N910)</f>
        <v>1.1403397905189168</v>
      </c>
      <c r="E909" s="286">
        <f>SUM(прибудинкова!M910)</f>
        <v>1.1818268441031834</v>
      </c>
      <c r="F909" s="286">
        <f>'слюсарі х.в.'!P910+'слюсарі кан'!P910+'слюсарі ц.о.'!P492+'слюсарі г.в.'!P485+зварювальник!L910+аварійки!J910</f>
        <v>0.44251214558097085</v>
      </c>
      <c r="G909" s="286">
        <f>'дератизація '!I910</f>
        <v>1.4998705892502807E-2</v>
      </c>
      <c r="H909" s="286">
        <f>SUM(димовенти!Q910)</f>
        <v>3.4341161936179289E-2</v>
      </c>
      <c r="I909" s="286">
        <f>'під зими'!L910+майстерні!L910+покрівлі!N910+маляри!L910</f>
        <v>0.28775311999774716</v>
      </c>
      <c r="J909" s="286">
        <f>електрики!P910</f>
        <v>6.6662378259616295E-2</v>
      </c>
      <c r="K909" s="287">
        <f t="shared" si="74"/>
        <v>3.1684341462891163</v>
      </c>
      <c r="L909" s="287">
        <v>3.8539334281728621E-2</v>
      </c>
      <c r="M909" s="287">
        <f t="shared" si="75"/>
        <v>3.206973480570845</v>
      </c>
      <c r="N909" s="287">
        <f t="shared" si="76"/>
        <v>3.848368176685014</v>
      </c>
    </row>
    <row r="910" spans="1:14" ht="18" customHeight="1" x14ac:dyDescent="0.35">
      <c r="A910" s="284">
        <f t="shared" si="77"/>
        <v>28</v>
      </c>
      <c r="B910" s="284">
        <v>9</v>
      </c>
      <c r="C910" s="285" t="s">
        <v>581</v>
      </c>
      <c r="D910" s="286">
        <f>SUM(сходові!N911)</f>
        <v>0.90301487612438613</v>
      </c>
      <c r="E910" s="286">
        <f>SUM(прибудинкова!M911)</f>
        <v>0.48047286010587953</v>
      </c>
      <c r="F910" s="286">
        <f>'слюсарі х.в.'!P911+'слюсарі кан'!P911+'слюсарі ц.о.'!P493+'слюсарі г.в.'!P486+зварювальник!L911+аварійки!J911</f>
        <v>0.44445778018078641</v>
      </c>
      <c r="G910" s="286">
        <f>'дератизація '!I911</f>
        <v>4.7438773602542532E-3</v>
      </c>
      <c r="H910" s="286">
        <f>SUM(димовенти!Q911)</f>
        <v>3.4018505611388333E-2</v>
      </c>
      <c r="I910" s="286">
        <f>'під зими'!L911+майстерні!L911+покрівлі!N911+маляри!L911</f>
        <v>0.21197031900260685</v>
      </c>
      <c r="J910" s="286">
        <f>електрики!P911</f>
        <v>6.7879937633019707E-2</v>
      </c>
      <c r="K910" s="287">
        <f t="shared" si="74"/>
        <v>2.1465581560183216</v>
      </c>
      <c r="L910" s="287">
        <v>3.1659281161042774E-2</v>
      </c>
      <c r="M910" s="287">
        <f t="shared" si="75"/>
        <v>2.1782174371793643</v>
      </c>
      <c r="N910" s="287">
        <f t="shared" si="76"/>
        <v>2.6138609246152371</v>
      </c>
    </row>
    <row r="911" spans="1:14" ht="18" customHeight="1" x14ac:dyDescent="0.35">
      <c r="A911" s="284">
        <f t="shared" si="77"/>
        <v>29</v>
      </c>
      <c r="B911" s="284">
        <v>5</v>
      </c>
      <c r="C911" s="285" t="s">
        <v>582</v>
      </c>
      <c r="D911" s="286">
        <f>SUM(сходові!N912)</f>
        <v>0.75390293912417439</v>
      </c>
      <c r="E911" s="286">
        <f>SUM(прибудинкова!M912)</f>
        <v>0.72037502193353886</v>
      </c>
      <c r="F911" s="286">
        <f>'слюсарі х.в.'!P912+'слюсарі кан'!P912+'слюсарі ц.о.'!P494+'слюсарі г.в.'!P487+зварювальник!L912+аварійки!J912</f>
        <v>0.4717028939455753</v>
      </c>
      <c r="G911" s="286">
        <f>'дератизація '!I912</f>
        <v>1.5916446828792483E-2</v>
      </c>
      <c r="H911" s="286">
        <f>SUM(димовенти!Q912)</f>
        <v>5.2062462196308931E-2</v>
      </c>
      <c r="I911" s="286">
        <f>'під зими'!L912+майстерні!L912+покрівлі!N912+маляри!L912</f>
        <v>0.25442387458011612</v>
      </c>
      <c r="J911" s="286">
        <f>електрики!P912</f>
        <v>8.5646281940102043E-2</v>
      </c>
      <c r="K911" s="287">
        <f t="shared" si="74"/>
        <v>2.3540299205486082</v>
      </c>
      <c r="L911" s="287">
        <v>2.9991663349154152E-2</v>
      </c>
      <c r="M911" s="287">
        <f t="shared" si="75"/>
        <v>2.3840215838977623</v>
      </c>
      <c r="N911" s="287">
        <f t="shared" si="76"/>
        <v>2.8608259006773147</v>
      </c>
    </row>
    <row r="912" spans="1:14" ht="18" customHeight="1" x14ac:dyDescent="0.35">
      <c r="A912" s="284">
        <f t="shared" si="77"/>
        <v>30</v>
      </c>
      <c r="B912" s="284">
        <v>5</v>
      </c>
      <c r="C912" s="285" t="s">
        <v>583</v>
      </c>
      <c r="D912" s="286">
        <f>SUM(сходові!N913)</f>
        <v>0.9580360369731914</v>
      </c>
      <c r="E912" s="286">
        <f>SUM(прибудинкова!M913)</f>
        <v>1.3338574635621727</v>
      </c>
      <c r="F912" s="286">
        <f>'слюсарі х.в.'!P913+'слюсарі кан'!P913+'слюсарі ц.о.'!P495+'слюсарі г.в.'!P488+зварювальник!L913+аварійки!J913</f>
        <v>0.43139514778180788</v>
      </c>
      <c r="G912" s="286">
        <f>'дератизація '!I913</f>
        <v>1.3160639324172817E-2</v>
      </c>
      <c r="H912" s="286">
        <f>SUM(димовенти!Q913)</f>
        <v>2.9059931228490897E-2</v>
      </c>
      <c r="I912" s="286">
        <f>'під зими'!L913+майстерні!L913+покрівлі!N913+маляри!L913</f>
        <v>0.24505685692371088</v>
      </c>
      <c r="J912" s="286">
        <f>електрики!P913</f>
        <v>5.9348617319798312E-2</v>
      </c>
      <c r="K912" s="287">
        <f t="shared" si="74"/>
        <v>3.0699146931133452</v>
      </c>
      <c r="L912" s="287">
        <v>3.8218273615667098E-2</v>
      </c>
      <c r="M912" s="287">
        <f t="shared" si="75"/>
        <v>3.1081329667290123</v>
      </c>
      <c r="N912" s="287">
        <f t="shared" si="76"/>
        <v>3.7297595600748146</v>
      </c>
    </row>
    <row r="913" spans="1:14" ht="18" customHeight="1" x14ac:dyDescent="0.35">
      <c r="A913" s="284">
        <f t="shared" si="77"/>
        <v>31</v>
      </c>
      <c r="B913" s="284">
        <v>5</v>
      </c>
      <c r="C913" s="285" t="s">
        <v>584</v>
      </c>
      <c r="D913" s="286">
        <f>SUM(сходові!N914)</f>
        <v>0.74528583552792238</v>
      </c>
      <c r="E913" s="286">
        <f>SUM(прибудинкова!M914)</f>
        <v>1.0526163789886882</v>
      </c>
      <c r="F913" s="286">
        <f>'слюсарі х.в.'!P914+'слюсарі кан'!P914+'слюсарі ц.о.'!P496+'слюсарі г.в.'!P489+зварювальник!L914+аварійки!J914</f>
        <v>0.469386179768289</v>
      </c>
      <c r="G913" s="286">
        <f>'дератизація '!I914</f>
        <v>1.3263921870121145E-2</v>
      </c>
      <c r="H913" s="286">
        <f>SUM(димовенти!Q914)</f>
        <v>4.4911249915632868E-2</v>
      </c>
      <c r="I913" s="286">
        <f>'під зими'!L914+майстерні!L914+покрівлі!N914+маляри!L914</f>
        <v>0.24084506556890514</v>
      </c>
      <c r="J913" s="286">
        <f>електрики!P914</f>
        <v>8.4111474415759821E-2</v>
      </c>
      <c r="K913" s="287">
        <f t="shared" si="74"/>
        <v>2.6504201060553183</v>
      </c>
      <c r="L913" s="287">
        <v>3.3645384210973628E-2</v>
      </c>
      <c r="M913" s="287">
        <f t="shared" si="75"/>
        <v>2.6840654902662919</v>
      </c>
      <c r="N913" s="287">
        <f t="shared" si="76"/>
        <v>3.2208785883195503</v>
      </c>
    </row>
    <row r="914" spans="1:14" ht="18" customHeight="1" x14ac:dyDescent="0.35">
      <c r="A914" s="284">
        <f t="shared" si="77"/>
        <v>32</v>
      </c>
      <c r="B914" s="284">
        <v>9</v>
      </c>
      <c r="C914" s="285" t="s">
        <v>585</v>
      </c>
      <c r="D914" s="286">
        <f>SUM(сходові!N915)</f>
        <v>0.69179377688709587</v>
      </c>
      <c r="E914" s="286">
        <f>SUM(прибудинкова!M915)</f>
        <v>0.8709132485168003</v>
      </c>
      <c r="F914" s="286">
        <f>'слюсарі х.в.'!P915+'слюсарі кан'!P915+'слюсарі ц.о.'!P497+'слюсарі г.в.'!P490+зварювальник!L915+аварійки!J915</f>
        <v>0.43712271409712788</v>
      </c>
      <c r="G914" s="286">
        <f>'дератизація '!I915</f>
        <v>8.4428278534987161E-3</v>
      </c>
      <c r="H914" s="286">
        <f>SUM(димовенти!Q915)</f>
        <v>3.2535579050800345E-2</v>
      </c>
      <c r="I914" s="286">
        <f>'під зими'!L915+майстерні!L915+покрівлі!N915+маляри!L915</f>
        <v>0.21271889022224849</v>
      </c>
      <c r="J914" s="286">
        <f>електрики!P915</f>
        <v>6.3157416793609117E-2</v>
      </c>
      <c r="K914" s="287">
        <f t="shared" si="74"/>
        <v>2.316684453421181</v>
      </c>
      <c r="L914" s="287">
        <v>2.9561810273918687E-2</v>
      </c>
      <c r="M914" s="287">
        <f t="shared" si="75"/>
        <v>2.3462462636950998</v>
      </c>
      <c r="N914" s="287">
        <f t="shared" si="76"/>
        <v>2.8154955164341198</v>
      </c>
    </row>
    <row r="915" spans="1:14" ht="18" customHeight="1" x14ac:dyDescent="0.35">
      <c r="A915" s="284">
        <f t="shared" si="77"/>
        <v>33</v>
      </c>
      <c r="B915" s="284">
        <v>5</v>
      </c>
      <c r="C915" s="285" t="s">
        <v>586</v>
      </c>
      <c r="D915" s="286">
        <f>SUM(сходові!N916)</f>
        <v>1.0100240786308543</v>
      </c>
      <c r="E915" s="286">
        <f>SUM(прибудинкова!M916)</f>
        <v>1.3208686074839335</v>
      </c>
      <c r="F915" s="286">
        <f>'слюсарі х.в.'!P916+'слюсарі кан'!P916+'слюсарі ц.о.'!P498+'слюсарі г.в.'!P491+зварювальник!L916+аварійки!J916</f>
        <v>0.42879337885794117</v>
      </c>
      <c r="G915" s="286">
        <f>'дератизація '!I916</f>
        <v>1.4992153639216858E-2</v>
      </c>
      <c r="H915" s="286">
        <f>SUM(димовенти!Q916)</f>
        <v>2.9745061127055307E-2</v>
      </c>
      <c r="I915" s="286">
        <f>'під зими'!L916+майстерні!L916+покрівлі!N916+маляри!L916</f>
        <v>0.25594946533389634</v>
      </c>
      <c r="J915" s="286">
        <f>електрики!P916</f>
        <v>5.7740519085877469E-2</v>
      </c>
      <c r="K915" s="287">
        <f t="shared" ref="K915:K946" si="78">SUM(D915,E915,F915,G915,H915,I915,J915)</f>
        <v>3.1181132641587745</v>
      </c>
      <c r="L915" s="287">
        <v>3.8577054320193316E-2</v>
      </c>
      <c r="M915" s="287">
        <f t="shared" ref="M915:M946" si="79">SUM(L915+K915)</f>
        <v>3.1566903184789679</v>
      </c>
      <c r="N915" s="287">
        <f t="shared" ref="N915:N946" si="80">M915*1.2</f>
        <v>3.7880283821747613</v>
      </c>
    </row>
    <row r="916" spans="1:14" ht="18" customHeight="1" x14ac:dyDescent="0.35">
      <c r="A916" s="284">
        <f t="shared" si="77"/>
        <v>34</v>
      </c>
      <c r="B916" s="284">
        <v>5</v>
      </c>
      <c r="C916" s="285" t="s">
        <v>2919</v>
      </c>
      <c r="D916" s="286">
        <f>SUM(сходові!N917)</f>
        <v>0.99588636110855411</v>
      </c>
      <c r="E916" s="286">
        <f>SUM(прибудинкова!M917)</f>
        <v>1.428429908585696</v>
      </c>
      <c r="F916" s="286">
        <f>'слюсарі х.в.'!P917+'слюсарі кан'!P917+'слюсарі ц.о.'!P499+'слюсарі г.в.'!P492+зварювальник!L917+аварійки!J917</f>
        <v>0.43570111616964691</v>
      </c>
      <c r="G916" s="286">
        <f>'дератизація '!I917</f>
        <v>9.7857603092783522E-3</v>
      </c>
      <c r="H916" s="286">
        <f>SUM(димовенти!Q917)</f>
        <v>4.8088966817282634E-2</v>
      </c>
      <c r="I916" s="286">
        <f>'під зими'!L917+майстерні!L917+покрівлі!N917+маляри!L917</f>
        <v>0.21871552950778503</v>
      </c>
      <c r="J916" s="286">
        <f>електрики!P917</f>
        <v>6.2232895168106671E-2</v>
      </c>
      <c r="K916" s="287">
        <f t="shared" si="78"/>
        <v>3.1988405376663498</v>
      </c>
      <c r="L916" s="287">
        <v>3.8961143600354742E-2</v>
      </c>
      <c r="M916" s="287">
        <f t="shared" si="79"/>
        <v>3.2378016812667045</v>
      </c>
      <c r="N916" s="287">
        <f t="shared" si="80"/>
        <v>3.8853620175200452</v>
      </c>
    </row>
    <row r="917" spans="1:14" ht="18" customHeight="1" x14ac:dyDescent="0.35">
      <c r="A917" s="284">
        <f t="shared" si="77"/>
        <v>35</v>
      </c>
      <c r="B917" s="284">
        <v>7</v>
      </c>
      <c r="C917" s="285" t="s">
        <v>2780</v>
      </c>
      <c r="D917" s="286">
        <f>SUM(сходові!N918)</f>
        <v>0.69608445899965454</v>
      </c>
      <c r="E917" s="286">
        <f>SUM(прибудинкова!M918)</f>
        <v>0.53347212624441454</v>
      </c>
      <c r="F917" s="286">
        <f>'слюсарі х.в.'!P918+'слюсарі кан'!P918+'слюсарі ц.о.'!P500+'слюсарі г.в.'!P493+зварювальник!L918+аварійки!J918</f>
        <v>0.44912676897991094</v>
      </c>
      <c r="G917" s="286">
        <f>'дератизація '!I918</f>
        <v>8.2266195953779805E-3</v>
      </c>
      <c r="H917" s="286">
        <f>SUM(димовенти!Q918)</f>
        <v>3.5001586102877895E-2</v>
      </c>
      <c r="I917" s="286">
        <f>'під зими'!L918+майстерні!L918+покрівлі!N918+маляри!L918</f>
        <v>0.21036121966175431</v>
      </c>
      <c r="J917" s="286">
        <f>електрики!P918</f>
        <v>7.0936172994986474E-2</v>
      </c>
      <c r="K917" s="287">
        <f t="shared" si="78"/>
        <v>2.0032089525789769</v>
      </c>
      <c r="L917" s="287">
        <v>2.5643354750738867E-2</v>
      </c>
      <c r="M917" s="287">
        <f t="shared" si="79"/>
        <v>2.028852307329716</v>
      </c>
      <c r="N917" s="287">
        <f t="shared" si="80"/>
        <v>2.4346227687956592</v>
      </c>
    </row>
    <row r="918" spans="1:14" ht="18" customHeight="1" x14ac:dyDescent="0.35">
      <c r="A918" s="284">
        <f t="shared" si="77"/>
        <v>36</v>
      </c>
      <c r="B918" s="284">
        <v>10</v>
      </c>
      <c r="C918" s="285" t="s">
        <v>2781</v>
      </c>
      <c r="D918" s="286">
        <f>SUM(сходові!N919)</f>
        <v>0.88196168343807768</v>
      </c>
      <c r="E918" s="286">
        <f>SUM(прибудинкова!M919)</f>
        <v>0.41142009421188436</v>
      </c>
      <c r="F918" s="286">
        <f>'слюсарі х.в.'!P919+'слюсарі кан'!P919+'слюсарі ц.о.'!P501+'слюсарі г.в.'!P494+зварювальник!L919+аварійки!J919</f>
        <v>0.44031990973470936</v>
      </c>
      <c r="G918" s="286">
        <f>'дератизація '!I919</f>
        <v>5.7464289294967509E-3</v>
      </c>
      <c r="H918" s="286">
        <f>SUM(димовенти!Q919)</f>
        <v>3.360671275789575E-2</v>
      </c>
      <c r="I918" s="286">
        <f>'під зими'!L919+майстерні!L919+покрівлі!N919+маляри!L919</f>
        <v>0.20703261715278815</v>
      </c>
      <c r="J918" s="286">
        <f>електрики!P919</f>
        <v>6.5236680170943848E-2</v>
      </c>
      <c r="K918" s="287">
        <f t="shared" si="78"/>
        <v>2.045324126395796</v>
      </c>
      <c r="L918" s="287">
        <v>2.6207760901207022E-2</v>
      </c>
      <c r="M918" s="287">
        <f t="shared" si="79"/>
        <v>2.0715318872970032</v>
      </c>
      <c r="N918" s="287">
        <f t="shared" si="80"/>
        <v>2.4858382647564037</v>
      </c>
    </row>
    <row r="919" spans="1:14" ht="18" customHeight="1" x14ac:dyDescent="0.35">
      <c r="A919" s="284">
        <f t="shared" si="77"/>
        <v>37</v>
      </c>
      <c r="B919" s="284">
        <v>9</v>
      </c>
      <c r="C919" s="285" t="s">
        <v>2782</v>
      </c>
      <c r="D919" s="286">
        <f>SUM(сходові!N920)</f>
        <v>1.0523961711492271</v>
      </c>
      <c r="E919" s="286">
        <f>SUM(прибудинкова!M920)</f>
        <v>0.72031872728787572</v>
      </c>
      <c r="F919" s="286">
        <f>'слюсарі х.в.'!P920+'слюсарі кан'!P920+'слюсарі ц.о.'!P502+'слюсарі г.в.'!P495+зварювальник!L920+аварійки!J920</f>
        <v>0.43385720424119134</v>
      </c>
      <c r="G919" s="286">
        <f>'дератизація '!I920</f>
        <v>5.8917349076366404E-3</v>
      </c>
      <c r="H919" s="286">
        <f>SUM(димовенти!Q920)</f>
        <v>1.5505426118056678E-2</v>
      </c>
      <c r="I919" s="286">
        <f>'під зими'!L920+майстерні!L920+покрівлі!N920+маляри!L920</f>
        <v>0.21050099052985857</v>
      </c>
      <c r="J919" s="286">
        <f>електрики!P920</f>
        <v>6.1010503997246737E-2</v>
      </c>
      <c r="K919" s="287">
        <f t="shared" si="78"/>
        <v>2.4994807582310927</v>
      </c>
      <c r="L919" s="287">
        <v>3.184113512513953E-2</v>
      </c>
      <c r="M919" s="287">
        <f t="shared" si="79"/>
        <v>2.5313218933562323</v>
      </c>
      <c r="N919" s="287">
        <f t="shared" si="80"/>
        <v>3.0375862720274784</v>
      </c>
    </row>
    <row r="920" spans="1:14" ht="18" customHeight="1" x14ac:dyDescent="0.35">
      <c r="A920" s="284">
        <f t="shared" si="77"/>
        <v>38</v>
      </c>
      <c r="B920" s="284">
        <v>9</v>
      </c>
      <c r="C920" s="285" t="s">
        <v>2783</v>
      </c>
      <c r="D920" s="286">
        <f>SUM(сходові!N921)</f>
        <v>0.96832627222198564</v>
      </c>
      <c r="E920" s="286">
        <f>SUM(прибудинкова!M921)</f>
        <v>0.46569946156990383</v>
      </c>
      <c r="F920" s="286">
        <f>'слюсарі х.в.'!P921+'слюсарі кан'!P921+'слюсарі ц.о.'!P503+'слюсарі г.в.'!P496+зварювальник!L921+аварійки!J921</f>
        <v>0.43695598921018985</v>
      </c>
      <c r="G920" s="286">
        <f>'дератизація '!I921</f>
        <v>8.2703177571233789E-3</v>
      </c>
      <c r="H920" s="286">
        <f>SUM(димовенти!Q921)</f>
        <v>3.2479722398141404E-2</v>
      </c>
      <c r="I920" s="286">
        <f>'під зими'!L921+майстерні!L921+покрівлі!N921+маляри!L921</f>
        <v>0.21375243721416942</v>
      </c>
      <c r="J920" s="286">
        <f>електрики!P921</f>
        <v>6.3032622830808682E-2</v>
      </c>
      <c r="K920" s="287">
        <f t="shared" si="78"/>
        <v>2.1885168232023222</v>
      </c>
      <c r="L920" s="287">
        <v>2.9580234668547201E-2</v>
      </c>
      <c r="M920" s="287">
        <f t="shared" si="79"/>
        <v>2.2180970578708692</v>
      </c>
      <c r="N920" s="287">
        <f t="shared" si="80"/>
        <v>2.661716469445043</v>
      </c>
    </row>
    <row r="921" spans="1:14" ht="18" customHeight="1" x14ac:dyDescent="0.35">
      <c r="A921" s="284">
        <f t="shared" si="77"/>
        <v>39</v>
      </c>
      <c r="B921" s="284">
        <v>2</v>
      </c>
      <c r="C921" s="285" t="s">
        <v>2784</v>
      </c>
      <c r="D921" s="286">
        <f>SUM(сходові!N922)</f>
        <v>0</v>
      </c>
      <c r="E921" s="286">
        <f>SUM(прибудинкова!M922)</f>
        <v>0</v>
      </c>
      <c r="F921" s="286">
        <f>'слюсарі х.в.'!P922+'слюсарі кан'!P922+'слюсарі ц.о.'!P504+'слюсарі г.в.'!P497+зварювальник!L922+аварійки!J922</f>
        <v>0.27428530865774492</v>
      </c>
      <c r="G921" s="286">
        <f>'дератизація '!I922</f>
        <v>0</v>
      </c>
      <c r="H921" s="286">
        <f>SUM(димовенти!Q922)</f>
        <v>4.2537900935319693E-2</v>
      </c>
      <c r="I921" s="286">
        <f>'під зими'!L922+майстерні!L922+покрівлі!N922+маляри!L922</f>
        <v>0.40980924920923723</v>
      </c>
      <c r="J921" s="286">
        <f>електрики!P922</f>
        <v>8.2573724435715992E-2</v>
      </c>
      <c r="K921" s="287">
        <f t="shared" si="78"/>
        <v>0.80920618323801785</v>
      </c>
      <c r="L921" s="287">
        <v>1.057947286794908E-2</v>
      </c>
      <c r="M921" s="287">
        <f t="shared" si="79"/>
        <v>0.81978565610596688</v>
      </c>
      <c r="N921" s="287">
        <f t="shared" si="80"/>
        <v>0.98374278732716025</v>
      </c>
    </row>
    <row r="922" spans="1:14" ht="18" customHeight="1" x14ac:dyDescent="0.35">
      <c r="A922" s="284">
        <f t="shared" si="77"/>
        <v>40</v>
      </c>
      <c r="B922" s="284">
        <v>2</v>
      </c>
      <c r="C922" s="285" t="s">
        <v>2785</v>
      </c>
      <c r="D922" s="286">
        <f>SUM(сходові!N923)</f>
        <v>0</v>
      </c>
      <c r="E922" s="286">
        <f>SUM(прибудинкова!M923)</f>
        <v>0</v>
      </c>
      <c r="F922" s="286">
        <f>'слюсарі х.в.'!P923+'слюсарі кан'!P923+'слюсарі ц.о.'!P505+'слюсарі г.в.'!P498+зварювальник!L923+аварійки!J923</f>
        <v>0.27367763452095251</v>
      </c>
      <c r="G922" s="286">
        <f>'дератизація '!I923</f>
        <v>0</v>
      </c>
      <c r="H922" s="286">
        <f>SUM(димовенти!Q923)</f>
        <v>4.2334316192741722E-2</v>
      </c>
      <c r="I922" s="286">
        <f>'під зими'!L923+майстерні!L923+покрівлі!N923+маляри!L923</f>
        <v>0.41540768939793254</v>
      </c>
      <c r="J922" s="286">
        <f>електрики!P923</f>
        <v>8.217852979603428E-2</v>
      </c>
      <c r="K922" s="287">
        <f t="shared" si="78"/>
        <v>0.8135981699076611</v>
      </c>
      <c r="L922" s="287">
        <v>1.0635746927705858E-2</v>
      </c>
      <c r="M922" s="287">
        <f t="shared" si="79"/>
        <v>0.82423391683536695</v>
      </c>
      <c r="N922" s="287">
        <f t="shared" si="80"/>
        <v>0.98908070020244032</v>
      </c>
    </row>
    <row r="923" spans="1:14" ht="18" customHeight="1" x14ac:dyDescent="0.35">
      <c r="A923" s="284">
        <f t="shared" si="77"/>
        <v>41</v>
      </c>
      <c r="B923" s="284">
        <v>2</v>
      </c>
      <c r="C923" s="285" t="s">
        <v>2786</v>
      </c>
      <c r="D923" s="286">
        <f>SUM(сходові!N924)</f>
        <v>0</v>
      </c>
      <c r="E923" s="286">
        <f>SUM(прибудинкова!M924)</f>
        <v>0.46930343185979589</v>
      </c>
      <c r="F923" s="286">
        <f>'слюсарі х.в.'!P924+'слюсарі кан'!P924+'слюсарі ц.о.'!P506+'слюсарі г.в.'!P499+зварювальник!L924+аварійки!J924</f>
        <v>0.27162833486929927</v>
      </c>
      <c r="G923" s="286">
        <f>'дератизація '!I924</f>
        <v>0</v>
      </c>
      <c r="H923" s="286">
        <f>SUM(димовенти!Q924)</f>
        <v>4.1647753910777303E-2</v>
      </c>
      <c r="I923" s="286">
        <f>'під зими'!L924+майстерні!L924+покрівлі!N924+маляри!L924</f>
        <v>0.41399731012567798</v>
      </c>
      <c r="J923" s="286">
        <f>електрики!P924</f>
        <v>8.084578879489536E-2</v>
      </c>
      <c r="K923" s="287">
        <f t="shared" si="78"/>
        <v>1.2774226195604459</v>
      </c>
      <c r="L923" s="287">
        <v>1.6368142007277542E-2</v>
      </c>
      <c r="M923" s="287">
        <f t="shared" si="79"/>
        <v>1.2937907615677235</v>
      </c>
      <c r="N923" s="287">
        <f t="shared" si="80"/>
        <v>1.5525489138812683</v>
      </c>
    </row>
    <row r="924" spans="1:14" ht="18" customHeight="1" x14ac:dyDescent="0.35">
      <c r="A924" s="284">
        <f t="shared" si="77"/>
        <v>42</v>
      </c>
      <c r="B924" s="284">
        <v>2</v>
      </c>
      <c r="C924" s="285" t="s">
        <v>2787</v>
      </c>
      <c r="D924" s="286">
        <f>SUM(сходові!N925)</f>
        <v>0</v>
      </c>
      <c r="E924" s="286">
        <f>SUM(прибудинкова!M925)</f>
        <v>0.43653212165450117</v>
      </c>
      <c r="F924" s="286">
        <f>'слюсарі х.в.'!P925+'слюсарі кан'!P925+'слюсарі ц.о.'!P507+'слюсарі г.в.'!P500+зварювальник!L925+аварійки!J925</f>
        <v>0.26294758614827252</v>
      </c>
      <c r="G924" s="286">
        <f>'дератизація '!I925</f>
        <v>0</v>
      </c>
      <c r="H924" s="286">
        <f>SUM(димовенти!Q925)</f>
        <v>3.8739504428443219E-2</v>
      </c>
      <c r="I924" s="286">
        <f>'під зими'!L925+майстерні!L925+покрівлі!N925+маляри!L925</f>
        <v>0.39560782822525575</v>
      </c>
      <c r="J924" s="286">
        <f>електрики!P925</f>
        <v>7.5200352935008499E-2</v>
      </c>
      <c r="K924" s="287">
        <f t="shared" si="78"/>
        <v>1.209027393391481</v>
      </c>
      <c r="L924" s="287">
        <v>1.5537249119355057E-2</v>
      </c>
      <c r="M924" s="287">
        <f t="shared" si="79"/>
        <v>1.2245646425108361</v>
      </c>
      <c r="N924" s="287">
        <f t="shared" si="80"/>
        <v>1.4694775710130032</v>
      </c>
    </row>
    <row r="925" spans="1:14" ht="18" customHeight="1" x14ac:dyDescent="0.35">
      <c r="A925" s="284">
        <f t="shared" si="77"/>
        <v>43</v>
      </c>
      <c r="B925" s="284">
        <v>2</v>
      </c>
      <c r="C925" s="285" t="s">
        <v>2788</v>
      </c>
      <c r="D925" s="286">
        <f>SUM(сходові!N926)</f>
        <v>0</v>
      </c>
      <c r="E925" s="286">
        <f>SUM(прибудинкова!M926)</f>
        <v>0.46133890974543579</v>
      </c>
      <c r="F925" s="286">
        <f>'слюсарі х.в.'!P926+'слюсарі кан'!P926+'слюсарі ц.о.'!P508+'слюсарі г.в.'!P501+зварювальник!L926+аварійки!J926</f>
        <v>0.26951862321222153</v>
      </c>
      <c r="G925" s="286">
        <f>'дератизація '!I926</f>
        <v>0</v>
      </c>
      <c r="H925" s="286">
        <f>SUM(димовенти!Q926)</f>
        <v>4.0940952224454007E-2</v>
      </c>
      <c r="I925" s="286">
        <f>'під зими'!L926+майстерні!L926+покрівлі!N926+маляри!L926</f>
        <v>0.40952805227940875</v>
      </c>
      <c r="J925" s="286">
        <f>електрики!P926</f>
        <v>7.9473759465899962E-2</v>
      </c>
      <c r="K925" s="287">
        <f t="shared" si="78"/>
        <v>1.2608002969274201</v>
      </c>
      <c r="L925" s="287">
        <v>1.6166207304665225E-2</v>
      </c>
      <c r="M925" s="287">
        <f t="shared" si="79"/>
        <v>1.2769665042320852</v>
      </c>
      <c r="N925" s="287">
        <f t="shared" si="80"/>
        <v>1.5323598050785023</v>
      </c>
    </row>
    <row r="926" spans="1:14" ht="18" customHeight="1" x14ac:dyDescent="0.35">
      <c r="A926" s="284">
        <f t="shared" si="77"/>
        <v>44</v>
      </c>
      <c r="B926" s="284">
        <v>2</v>
      </c>
      <c r="C926" s="285" t="s">
        <v>2789</v>
      </c>
      <c r="D926" s="286">
        <f>SUM(сходові!N927)</f>
        <v>0</v>
      </c>
      <c r="E926" s="286">
        <f>SUM(прибудинкова!M927)</f>
        <v>0.4920864015359297</v>
      </c>
      <c r="F926" s="286">
        <f>'слюсарі х.в.'!P927+'слюсарі кан'!P927+'слюсарі ц.о.'!P509+'слюсарі г.в.'!P502+зварювальник!L927+аварійки!J927</f>
        <v>0.21248922955536459</v>
      </c>
      <c r="G926" s="286">
        <f>'дератизація '!I927</f>
        <v>0</v>
      </c>
      <c r="H926" s="286">
        <f>SUM(димовенти!Q927)</f>
        <v>2.4564150246984964E-2</v>
      </c>
      <c r="I926" s="286">
        <f>'під зими'!L927+майстерні!L927+покрівлі!N927+маляри!L927</f>
        <v>0.23127221739806117</v>
      </c>
      <c r="J926" s="286">
        <f>електрики!P927</f>
        <v>4.2385278464465846E-2</v>
      </c>
      <c r="K926" s="287">
        <f t="shared" si="78"/>
        <v>1.0027972772008062</v>
      </c>
      <c r="L926" s="287">
        <v>1.306639990799946E-2</v>
      </c>
      <c r="M926" s="287">
        <f t="shared" si="79"/>
        <v>1.0158636771088057</v>
      </c>
      <c r="N926" s="287">
        <f t="shared" si="80"/>
        <v>1.2190364125305668</v>
      </c>
    </row>
    <row r="927" spans="1:14" ht="18" customHeight="1" x14ac:dyDescent="0.35">
      <c r="A927" s="284">
        <f t="shared" si="77"/>
        <v>45</v>
      </c>
      <c r="B927" s="284">
        <v>2</v>
      </c>
      <c r="C927" s="285" t="s">
        <v>2790</v>
      </c>
      <c r="D927" s="286">
        <f>SUM(сходові!N928)</f>
        <v>0</v>
      </c>
      <c r="E927" s="286">
        <f>SUM(прибудинкова!M928)</f>
        <v>1.3439303520599248</v>
      </c>
      <c r="F927" s="286">
        <f>'слюсарі х.в.'!P928+'слюсарі кан'!P928+'слюсарі ц.о.'!P510+'слюсарі г.в.'!P503+зварювальник!L928+аварійки!J928</f>
        <v>0.32531113441211368</v>
      </c>
      <c r="G927" s="286">
        <f>'дератизація '!I928</f>
        <v>0</v>
      </c>
      <c r="H927" s="286">
        <f>SUM(димовенти!Q928)</f>
        <v>5.9632720299963159E-2</v>
      </c>
      <c r="I927" s="286">
        <f>'під зими'!L928+майстерні!L928+покрівлі!N928+маляри!L928</f>
        <v>0.37083677925889219</v>
      </c>
      <c r="J927" s="286">
        <f>електрики!P928</f>
        <v>0.11575784665276589</v>
      </c>
      <c r="K927" s="287">
        <f t="shared" si="78"/>
        <v>2.2154688326836598</v>
      </c>
      <c r="L927" s="287">
        <v>2.7844106221112885E-2</v>
      </c>
      <c r="M927" s="287">
        <f t="shared" si="79"/>
        <v>2.2433129389047726</v>
      </c>
      <c r="N927" s="287">
        <f t="shared" si="80"/>
        <v>2.6919755266857268</v>
      </c>
    </row>
    <row r="928" spans="1:14" ht="18" customHeight="1" x14ac:dyDescent="0.35">
      <c r="A928" s="284">
        <f t="shared" si="77"/>
        <v>46</v>
      </c>
      <c r="B928" s="284">
        <v>10</v>
      </c>
      <c r="C928" s="285" t="s">
        <v>1936</v>
      </c>
      <c r="D928" s="286">
        <f>SUM(сходові!N929)</f>
        <v>0.78983459792576505</v>
      </c>
      <c r="E928" s="286">
        <f>SUM(прибудинкова!M929)</f>
        <v>0.52735498981922468</v>
      </c>
      <c r="F928" s="286">
        <f>'слюсарі х.в.'!P929+'слюсарі кан'!P929+'слюсарі ц.о.'!P511+'слюсарі г.в.'!P504+зварювальник!L929+аварійки!J929</f>
        <v>0.4433377522232933</v>
      </c>
      <c r="G928" s="286">
        <f>'дератизація '!I929</f>
        <v>3.457006471559599E-3</v>
      </c>
      <c r="H928" s="286">
        <f>SUM(димовенти!Q929)</f>
        <v>3.4617759055541847E-2</v>
      </c>
      <c r="I928" s="286">
        <f>'під зими'!L929+майстерні!L929+покрівлі!N929+маляри!L929</f>
        <v>0.2072908788674149</v>
      </c>
      <c r="J928" s="286">
        <f>електрики!P929</f>
        <v>6.7199303068122593E-2</v>
      </c>
      <c r="K928" s="287">
        <f t="shared" si="78"/>
        <v>2.0730922874309221</v>
      </c>
      <c r="L928" s="287">
        <v>2.6536841513402964E-2</v>
      </c>
      <c r="M928" s="287">
        <f t="shared" si="79"/>
        <v>2.0996291289443252</v>
      </c>
      <c r="N928" s="287">
        <f t="shared" si="80"/>
        <v>2.5195549547331901</v>
      </c>
    </row>
    <row r="929" spans="1:14" ht="18" customHeight="1" x14ac:dyDescent="0.35">
      <c r="A929" s="284">
        <f t="shared" si="77"/>
        <v>47</v>
      </c>
      <c r="B929" s="284">
        <v>5</v>
      </c>
      <c r="C929" s="285" t="s">
        <v>1937</v>
      </c>
      <c r="D929" s="286">
        <f>SUM(сходові!N930)</f>
        <v>0.99027210970220658</v>
      </c>
      <c r="E929" s="286">
        <f>SUM(прибудинкова!M930)</f>
        <v>1.3006440914369384</v>
      </c>
      <c r="F929" s="286">
        <f>'слюсарі х.в.'!P930+'слюсарі кан'!P930+'слюсарі ц.о.'!P512+'слюсарі г.в.'!P505+зварювальник!L930+аварійки!J930</f>
        <v>0.4712320452472476</v>
      </c>
      <c r="G929" s="286">
        <f>'дератизація '!I930</f>
        <v>1.1620531657073612E-2</v>
      </c>
      <c r="H929" s="286">
        <f>SUM(димовенти!Q930)</f>
        <v>4.3334942934204805E-2</v>
      </c>
      <c r="I929" s="286">
        <f>'під зими'!L930+майстерні!L930+покрівлі!N930+маляри!L930</f>
        <v>0.26891749102251039</v>
      </c>
      <c r="J929" s="286">
        <f>електрики!P930</f>
        <v>8.5340070320396685E-2</v>
      </c>
      <c r="K929" s="287">
        <f t="shared" si="78"/>
        <v>3.1713612823205781</v>
      </c>
      <c r="L929" s="287">
        <v>3.8474154197014832E-2</v>
      </c>
      <c r="M929" s="287">
        <f t="shared" si="79"/>
        <v>3.2098354365175927</v>
      </c>
      <c r="N929" s="287">
        <f t="shared" si="80"/>
        <v>3.8518025238211111</v>
      </c>
    </row>
    <row r="930" spans="1:14" ht="18" customHeight="1" x14ac:dyDescent="0.35">
      <c r="A930" s="284">
        <f t="shared" si="77"/>
        <v>48</v>
      </c>
      <c r="B930" s="284">
        <v>9</v>
      </c>
      <c r="C930" s="285" t="s">
        <v>1938</v>
      </c>
      <c r="D930" s="286">
        <f>SUM(сходові!N931)</f>
        <v>0.72604895826489735</v>
      </c>
      <c r="E930" s="286">
        <f>SUM(прибудинкова!M931)</f>
        <v>0.50869087147629377</v>
      </c>
      <c r="F930" s="286">
        <f>'слюсарі х.в.'!P931+'слюсарі кан'!P931+'слюсарі ц.о.'!P513+'слюсарі г.в.'!P506+зварювальник!L931+аварійки!J931</f>
        <v>0.44167027131695435</v>
      </c>
      <c r="G930" s="286">
        <f>'дератизація '!I931</f>
        <v>6.4349762644318118E-3</v>
      </c>
      <c r="H930" s="286">
        <f>SUM(димовенти!Q931)</f>
        <v>3.3125988358623973E-2</v>
      </c>
      <c r="I930" s="286">
        <f>'під зими'!L931+майстерні!L931+покрівлі!N931+маляри!L931</f>
        <v>0.21788735855480401</v>
      </c>
      <c r="J930" s="286">
        <f>електрики!P931</f>
        <v>6.6089718738978495E-2</v>
      </c>
      <c r="K930" s="287">
        <f t="shared" si="78"/>
        <v>1.9999481429749837</v>
      </c>
      <c r="L930" s="287">
        <v>2.4599662212453244E-2</v>
      </c>
      <c r="M930" s="287">
        <f t="shared" si="79"/>
        <v>2.0245478051874368</v>
      </c>
      <c r="N930" s="287">
        <f t="shared" si="80"/>
        <v>2.4294573662249239</v>
      </c>
    </row>
    <row r="931" spans="1:14" ht="18" customHeight="1" x14ac:dyDescent="0.35">
      <c r="A931" s="284">
        <f t="shared" si="77"/>
        <v>49</v>
      </c>
      <c r="B931" s="284">
        <v>9</v>
      </c>
      <c r="C931" s="285" t="s">
        <v>1939</v>
      </c>
      <c r="D931" s="286">
        <f>SUM(сходові!N932)</f>
        <v>0.8808744683017673</v>
      </c>
      <c r="E931" s="286">
        <f>SUM(прибудинкова!M932)</f>
        <v>1.0291345203967599</v>
      </c>
      <c r="F931" s="286">
        <f>'слюсарі х.в.'!P932+'слюсарі кан'!P932+'слюсарі ц.о.'!P514+'слюсарі г.в.'!P507+зварювальник!L932+аварійки!J932</f>
        <v>0.44192464322479874</v>
      </c>
      <c r="G931" s="286">
        <f>'дератизація '!I932</f>
        <v>2.0007128143481072E-3</v>
      </c>
      <c r="H931" s="286">
        <f>SUM(димовенти!Q932)</f>
        <v>3.4144335201744633E-2</v>
      </c>
      <c r="I931" s="286">
        <f>'під зими'!L932+майстерні!L932+покрівлі!N932+маляри!L932</f>
        <v>0.20067979121425933</v>
      </c>
      <c r="J931" s="286">
        <f>електрики!P932</f>
        <v>6.628030213048379E-2</v>
      </c>
      <c r="K931" s="287">
        <f t="shared" si="78"/>
        <v>2.6550387732841618</v>
      </c>
      <c r="L931" s="287">
        <v>3.3728028635348739E-2</v>
      </c>
      <c r="M931" s="287">
        <f t="shared" si="79"/>
        <v>2.6887668019195106</v>
      </c>
      <c r="N931" s="287">
        <f t="shared" si="80"/>
        <v>3.2265201623034128</v>
      </c>
    </row>
    <row r="932" spans="1:14" ht="18" customHeight="1" x14ac:dyDescent="0.35">
      <c r="A932" s="284">
        <f t="shared" si="77"/>
        <v>50</v>
      </c>
      <c r="B932" s="284">
        <v>4</v>
      </c>
      <c r="C932" s="285" t="s">
        <v>1940</v>
      </c>
      <c r="D932" s="286">
        <f>SUM(сходові!N933)</f>
        <v>0.7167452592370237</v>
      </c>
      <c r="E932" s="286">
        <f>SUM(прибудинкова!M933)</f>
        <v>0.8484926624415372</v>
      </c>
      <c r="F932" s="286">
        <f>'слюсарі х.в.'!P933+'слюсарі кан'!P933+'слюсарі ц.о.'!P515+'слюсарі г.в.'!P508+зварювальник!L933+аварійки!J933</f>
        <v>0.37178357185328337</v>
      </c>
      <c r="G932" s="286">
        <f>'дератизація '!I933</f>
        <v>5.8462685555480242E-3</v>
      </c>
      <c r="H932" s="286">
        <f>SUM(димовенти!Q933)</f>
        <v>4.3169352186240531E-2</v>
      </c>
      <c r="I932" s="286">
        <f>'під зими'!L933+майстерні!L933+покрівлі!N933+маляри!L933</f>
        <v>0.2746812225905424</v>
      </c>
      <c r="J932" s="286">
        <f>електрики!P933</f>
        <v>8.3799485003154608E-2</v>
      </c>
      <c r="K932" s="287">
        <f t="shared" si="78"/>
        <v>2.3445178218673299</v>
      </c>
      <c r="L932" s="287">
        <v>2.9715350737110957E-2</v>
      </c>
      <c r="M932" s="287">
        <f t="shared" si="79"/>
        <v>2.3742331726044408</v>
      </c>
      <c r="N932" s="287">
        <f t="shared" si="80"/>
        <v>2.8490798071253289</v>
      </c>
    </row>
    <row r="933" spans="1:14" ht="18" customHeight="1" x14ac:dyDescent="0.35">
      <c r="A933" s="284">
        <f t="shared" si="77"/>
        <v>51</v>
      </c>
      <c r="B933" s="284">
        <v>4</v>
      </c>
      <c r="C933" s="285" t="s">
        <v>1941</v>
      </c>
      <c r="D933" s="286">
        <f>SUM(сходові!N934)</f>
        <v>0.72432581271654883</v>
      </c>
      <c r="E933" s="286">
        <f>SUM(прибудинкова!M934)</f>
        <v>1.4575105727946518</v>
      </c>
      <c r="F933" s="286">
        <f>'слюсарі х.в.'!P934+'слюсарі кан'!P934+'слюсарі ц.о.'!P516+'слюсарі г.в.'!P509+зварювальник!L934+аварійки!J934</f>
        <v>0.37314638760306695</v>
      </c>
      <c r="G933" s="286">
        <f>'дератизація '!I934</f>
        <v>5.753976408696725E-3</v>
      </c>
      <c r="H933" s="286">
        <f>SUM(димовенти!Q934)</f>
        <v>4.3625926650747784E-2</v>
      </c>
      <c r="I933" s="286">
        <f>'під зими'!L934+майстерні!L934+покрівлі!N934+маляри!L934</f>
        <v>0.28052350687311361</v>
      </c>
      <c r="J933" s="286">
        <f>електрики!P934</f>
        <v>8.4685778242539686E-2</v>
      </c>
      <c r="K933" s="287">
        <f t="shared" si="78"/>
        <v>2.9695719612893656</v>
      </c>
      <c r="L933" s="287">
        <v>3.7433850111613376E-2</v>
      </c>
      <c r="M933" s="287">
        <f t="shared" si="79"/>
        <v>3.0070058114009788</v>
      </c>
      <c r="N933" s="287">
        <f t="shared" si="80"/>
        <v>3.6084069736811744</v>
      </c>
    </row>
    <row r="934" spans="1:14" ht="18" customHeight="1" x14ac:dyDescent="0.35">
      <c r="A934" s="284">
        <f t="shared" si="77"/>
        <v>52</v>
      </c>
      <c r="B934" s="284">
        <v>2</v>
      </c>
      <c r="C934" s="285" t="s">
        <v>1942</v>
      </c>
      <c r="D934" s="286">
        <f>SUM(сходові!N935)</f>
        <v>0</v>
      </c>
      <c r="E934" s="286">
        <f>SUM(прибудинкова!M935)</f>
        <v>0</v>
      </c>
      <c r="F934" s="286">
        <f>'слюсарі х.в.'!P935+'слюсарі кан'!P935+'слюсарі ц.о.'!P517+'слюсарі г.в.'!P510+зварювальник!L935+аварійки!J935</f>
        <v>0.26286324449079201</v>
      </c>
      <c r="G934" s="286">
        <f>'дератизація '!I935</f>
        <v>0</v>
      </c>
      <c r="H934" s="286">
        <f>SUM(димовенти!Q935)</f>
        <v>3.8711248043010363E-2</v>
      </c>
      <c r="I934" s="286">
        <f>'під зими'!L935+майстерні!L935+покрівлі!N935+маляри!L935</f>
        <v>0</v>
      </c>
      <c r="J934" s="286">
        <f>електрики!P935</f>
        <v>0</v>
      </c>
      <c r="K934" s="287">
        <f t="shared" si="78"/>
        <v>0.30157449253380236</v>
      </c>
      <c r="L934" s="287">
        <v>4.3694834729613441E-3</v>
      </c>
      <c r="M934" s="287">
        <f t="shared" si="79"/>
        <v>0.30594397600676371</v>
      </c>
      <c r="N934" s="287">
        <f t="shared" si="80"/>
        <v>0.36713277120811644</v>
      </c>
    </row>
    <row r="935" spans="1:14" ht="18" customHeight="1" x14ac:dyDescent="0.35">
      <c r="A935" s="284">
        <f t="shared" si="77"/>
        <v>53</v>
      </c>
      <c r="B935" s="284">
        <v>2</v>
      </c>
      <c r="C935" s="285" t="s">
        <v>1943</v>
      </c>
      <c r="D935" s="286">
        <f>SUM(сходові!N936)</f>
        <v>0</v>
      </c>
      <c r="E935" s="286">
        <f>SUM(прибудинкова!M936)</f>
        <v>0</v>
      </c>
      <c r="F935" s="286">
        <f>'слюсарі х.в.'!P936+'слюсарі кан'!P936+'слюсарі ц.о.'!P518+'слюсарі г.в.'!P511+зварювальник!L936+аварійки!J936</f>
        <v>0.26530157269675358</v>
      </c>
      <c r="G935" s="286">
        <f>'дератизація '!I936</f>
        <v>0</v>
      </c>
      <c r="H935" s="286">
        <f>SUM(димовенти!Q936)</f>
        <v>3.9528143793669715E-2</v>
      </c>
      <c r="I935" s="286">
        <f>'під зими'!L936+майстерні!L936+покрівлі!N936+маляри!L936</f>
        <v>0</v>
      </c>
      <c r="J935" s="286">
        <f>електрики!P936</f>
        <v>0</v>
      </c>
      <c r="K935" s="287">
        <f t="shared" si="78"/>
        <v>0.30482971649042329</v>
      </c>
      <c r="L935" s="287">
        <v>4.4140758384948187E-3</v>
      </c>
      <c r="M935" s="287">
        <f t="shared" si="79"/>
        <v>0.30924379232891808</v>
      </c>
      <c r="N935" s="287">
        <f t="shared" si="80"/>
        <v>0.37109255079470166</v>
      </c>
    </row>
    <row r="936" spans="1:14" ht="18" customHeight="1" x14ac:dyDescent="0.35">
      <c r="A936" s="284">
        <f t="shared" si="77"/>
        <v>54</v>
      </c>
      <c r="B936" s="284">
        <v>2</v>
      </c>
      <c r="C936" s="285" t="s">
        <v>1944</v>
      </c>
      <c r="D936" s="286">
        <f>SUM(сходові!N937)</f>
        <v>0</v>
      </c>
      <c r="E936" s="286">
        <f>SUM(прибудинкова!M937)</f>
        <v>0</v>
      </c>
      <c r="F936" s="286">
        <f>'слюсарі х.в.'!P937+'слюсарі кан'!P937+'слюсарі ц.о.'!P519+'слюсарі г.в.'!P512+зварювальник!L937+аварійки!J937</f>
        <v>0.31360251278653423</v>
      </c>
      <c r="G936" s="286">
        <f>'дератизація '!I937</f>
        <v>0</v>
      </c>
      <c r="H936" s="286">
        <f>SUM(димовенти!Q937)</f>
        <v>4.1782548075813941E-2</v>
      </c>
      <c r="I936" s="286">
        <f>'під зими'!L937+майстерні!L937+покрівлі!N937+маляри!L937</f>
        <v>0.35121023474701557</v>
      </c>
      <c r="J936" s="286">
        <f>електрики!P937</f>
        <v>0.10814326471759445</v>
      </c>
      <c r="K936" s="287">
        <f t="shared" si="78"/>
        <v>0.81473856032695813</v>
      </c>
      <c r="L936" s="287">
        <v>1.0748411713673911E-2</v>
      </c>
      <c r="M936" s="287">
        <f t="shared" si="79"/>
        <v>0.82548697204063204</v>
      </c>
      <c r="N936" s="287">
        <f t="shared" si="80"/>
        <v>0.99058436644875836</v>
      </c>
    </row>
    <row r="937" spans="1:14" ht="18" customHeight="1" x14ac:dyDescent="0.35">
      <c r="A937" s="284">
        <f t="shared" si="77"/>
        <v>55</v>
      </c>
      <c r="B937" s="284">
        <v>5</v>
      </c>
      <c r="C937" s="285" t="s">
        <v>1945</v>
      </c>
      <c r="D937" s="286">
        <f>SUM(сходові!N938)</f>
        <v>0.95518926686163064</v>
      </c>
      <c r="E937" s="286">
        <f>SUM(прибудинкова!M938)</f>
        <v>0.97424182863396414</v>
      </c>
      <c r="F937" s="286">
        <f>'слюсарі х.в.'!P938+'слюсарі кан'!P938+'слюсарі ц.о.'!P520+'слюсарі г.в.'!P513+зварювальник!L938+аварійки!J938</f>
        <v>0.45473620428459816</v>
      </c>
      <c r="G937" s="286">
        <f>'дератизація '!I938</f>
        <v>4.0363074546156813E-3</v>
      </c>
      <c r="H937" s="286">
        <f>SUM(димовенти!Q938)</f>
        <v>3.8436501352090972E-2</v>
      </c>
      <c r="I937" s="286">
        <f>'під зими'!L938+майстерні!L938+покрівлі!N938+маляри!L938</f>
        <v>0.28831445506619757</v>
      </c>
      <c r="J937" s="286">
        <f>електрики!P938</f>
        <v>7.4612169409734669E-2</v>
      </c>
      <c r="K937" s="287">
        <f t="shared" si="78"/>
        <v>2.789566733062832</v>
      </c>
      <c r="L937" s="287">
        <v>3.5385299813835758E-2</v>
      </c>
      <c r="M937" s="287">
        <f t="shared" si="79"/>
        <v>2.8249520328766677</v>
      </c>
      <c r="N937" s="287">
        <f t="shared" si="80"/>
        <v>3.389942439452001</v>
      </c>
    </row>
    <row r="938" spans="1:14" ht="18" customHeight="1" x14ac:dyDescent="0.35">
      <c r="A938" s="284">
        <f t="shared" si="77"/>
        <v>56</v>
      </c>
      <c r="B938" s="284">
        <v>1</v>
      </c>
      <c r="C938" s="285" t="s">
        <v>1946</v>
      </c>
      <c r="D938" s="286">
        <f>SUM(сходові!N939)</f>
        <v>0</v>
      </c>
      <c r="E938" s="286">
        <f>SUM(прибудинкова!M939)</f>
        <v>0</v>
      </c>
      <c r="F938" s="286">
        <f>'слюсарі х.в.'!P939+'слюсарі кан'!P939+'слюсарі ц.о.'!P521+'слюсарі г.в.'!P514+зварювальник!L939+аварійки!J939</f>
        <v>0.25905088259541009</v>
      </c>
      <c r="G938" s="286">
        <f>'дератизація '!I939</f>
        <v>0</v>
      </c>
      <c r="H938" s="286">
        <f>SUM(димовенти!Q939)</f>
        <v>3.7434019561340515E-2</v>
      </c>
      <c r="I938" s="286">
        <f>'під зими'!L939+майстерні!L939+покрівлі!N939+маляри!L939</f>
        <v>0.72657009478768819</v>
      </c>
      <c r="J938" s="286">
        <f>електрики!P939</f>
        <v>7.2666171762433784E-2</v>
      </c>
      <c r="K938" s="287">
        <f t="shared" si="78"/>
        <v>1.0957211687068724</v>
      </c>
      <c r="L938" s="287">
        <v>0.01</v>
      </c>
      <c r="M938" s="287">
        <f t="shared" si="79"/>
        <v>1.1057211687068724</v>
      </c>
      <c r="N938" s="287">
        <f t="shared" si="80"/>
        <v>1.3268654024482469</v>
      </c>
    </row>
    <row r="939" spans="1:14" ht="18" customHeight="1" x14ac:dyDescent="0.35">
      <c r="A939" s="284">
        <f t="shared" si="77"/>
        <v>57</v>
      </c>
      <c r="B939" s="284">
        <v>5</v>
      </c>
      <c r="C939" s="285" t="s">
        <v>1947</v>
      </c>
      <c r="D939" s="286">
        <f>SUM(сходові!N940)</f>
        <v>0.8204607939483396</v>
      </c>
      <c r="E939" s="286">
        <f>SUM(прибудинкова!M940)</f>
        <v>0.99325503999557474</v>
      </c>
      <c r="F939" s="286">
        <f>'слюсарі х.в.'!P940+'слюсарі кан'!P940+'слюсарі ц.о.'!P522+'слюсарі г.в.'!P515+зварювальник!L940+аварійки!J940</f>
        <v>0.47366880939649225</v>
      </c>
      <c r="G939" s="286">
        <f>'дератизація '!I940</f>
        <v>1.3704777342429244E-2</v>
      </c>
      <c r="H939" s="286">
        <f>SUM(димовенти!Q940)</f>
        <v>4.4531957576974063E-2</v>
      </c>
      <c r="I939" s="286">
        <f>'під зими'!L940+майстерні!L940+покрівлі!N940+маляри!L940</f>
        <v>0.24222762722533292</v>
      </c>
      <c r="J939" s="286">
        <f>електрики!P940</f>
        <v>8.6924794881875045E-2</v>
      </c>
      <c r="K939" s="287">
        <f t="shared" si="78"/>
        <v>2.6747738003670181</v>
      </c>
      <c r="L939" s="287">
        <v>0.03</v>
      </c>
      <c r="M939" s="287">
        <f t="shared" si="79"/>
        <v>2.7047738003670179</v>
      </c>
      <c r="N939" s="287">
        <f t="shared" si="80"/>
        <v>3.2457285604404214</v>
      </c>
    </row>
    <row r="940" spans="1:14" ht="18" customHeight="1" x14ac:dyDescent="0.35">
      <c r="A940" s="284">
        <f t="shared" si="77"/>
        <v>58</v>
      </c>
      <c r="B940" s="284">
        <v>5</v>
      </c>
      <c r="C940" s="285" t="s">
        <v>1948</v>
      </c>
      <c r="D940" s="286">
        <f>SUM(сходові!N941)</f>
        <v>0.82537812666486254</v>
      </c>
      <c r="E940" s="286">
        <f>SUM(прибудинкова!M941)</f>
        <v>1.0465462153647507</v>
      </c>
      <c r="F940" s="286">
        <f>'слюсарі х.в.'!P941+'слюсарі кан'!P941+'слюсарі ц.о.'!P523+'слюсарі г.в.'!P516+зварювальник!L941+аварійки!J941</f>
        <v>0.47379614690935989</v>
      </c>
      <c r="G940" s="286">
        <f>'дератизація '!I941</f>
        <v>1.3794043975787543E-2</v>
      </c>
      <c r="H940" s="286">
        <f>SUM(димовенти!Q941)</f>
        <v>4.482201832224747E-2</v>
      </c>
      <c r="I940" s="286">
        <f>'під зими'!L941+майстерні!L941+покрівлі!N941+маляри!L941</f>
        <v>0.24277815169239136</v>
      </c>
      <c r="J940" s="286">
        <f>електрики!P941</f>
        <v>8.7007607526792499E-2</v>
      </c>
      <c r="K940" s="287">
        <f t="shared" si="78"/>
        <v>2.7341223104561925</v>
      </c>
      <c r="L940" s="287">
        <v>0.03</v>
      </c>
      <c r="M940" s="287">
        <f t="shared" si="79"/>
        <v>2.7641223104561923</v>
      </c>
      <c r="N940" s="287">
        <f t="shared" si="80"/>
        <v>3.3169467725474306</v>
      </c>
    </row>
    <row r="941" spans="1:14" ht="18" customHeight="1" x14ac:dyDescent="0.35">
      <c r="A941" s="284">
        <f t="shared" si="77"/>
        <v>59</v>
      </c>
      <c r="B941" s="284">
        <v>1</v>
      </c>
      <c r="C941" s="285" t="s">
        <v>1949</v>
      </c>
      <c r="D941" s="286">
        <f>SUM(сходові!N942)</f>
        <v>0</v>
      </c>
      <c r="E941" s="286">
        <f>SUM(прибудинкова!M942)</f>
        <v>0</v>
      </c>
      <c r="F941" s="286">
        <f>'слюсарі х.в.'!P942+'слюсарі кан'!P942+'слюсарі ц.о.'!P524+'слюсарі г.в.'!P517+зварювальник!L942+аварійки!J942</f>
        <v>0.23275477085661991</v>
      </c>
      <c r="G941" s="286">
        <f>'дератизація '!I942</f>
        <v>0</v>
      </c>
      <c r="H941" s="286">
        <f>SUM(димовенти!Q942)</f>
        <v>5.724844067341494E-2</v>
      </c>
      <c r="I941" s="286">
        <f>'під зими'!L942+майстерні!L942+покрівлі!N942+маляри!L942</f>
        <v>0.87463788397756947</v>
      </c>
      <c r="J941" s="286">
        <f>електрики!P942</f>
        <v>5.5564765310456808E-2</v>
      </c>
      <c r="K941" s="287">
        <f t="shared" si="78"/>
        <v>1.220205860818061</v>
      </c>
      <c r="L941" s="287">
        <v>0.02</v>
      </c>
      <c r="M941" s="287">
        <f t="shared" si="79"/>
        <v>1.2402058608180611</v>
      </c>
      <c r="N941" s="287">
        <f t="shared" si="80"/>
        <v>1.4882470329816733</v>
      </c>
    </row>
    <row r="942" spans="1:14" ht="18" customHeight="1" x14ac:dyDescent="0.35">
      <c r="A942" s="284">
        <f t="shared" si="77"/>
        <v>60</v>
      </c>
      <c r="B942" s="284">
        <v>5</v>
      </c>
      <c r="C942" s="285" t="s">
        <v>1950</v>
      </c>
      <c r="D942" s="286">
        <f>SUM(сходові!N943)</f>
        <v>1.033041423258189</v>
      </c>
      <c r="E942" s="286">
        <f>SUM(прибудинкова!M943)</f>
        <v>0.8847242876481668</v>
      </c>
      <c r="F942" s="286">
        <f>'слюсарі х.в.'!P943+'слюсарі кан'!P943+'слюсарі ц.о.'!P525+'слюсарі г.в.'!P518+зварювальник!L943+аварійки!J943</f>
        <v>0.43125661710031205</v>
      </c>
      <c r="G942" s="286">
        <f>'дератизація '!I943</f>
        <v>1.4999999999999999E-2</v>
      </c>
      <c r="H942" s="286">
        <f>SUM(димовенти!Q943)</f>
        <v>3.0570302309983286E-2</v>
      </c>
      <c r="I942" s="286">
        <f>'під зими'!L943+майстерні!L943+покрівлі!N943+маляри!L943</f>
        <v>0.26107784824096819</v>
      </c>
      <c r="J942" s="286">
        <f>електрики!P943</f>
        <v>5.9342460802176873E-2</v>
      </c>
      <c r="K942" s="287">
        <f t="shared" si="78"/>
        <v>2.7150129393597964</v>
      </c>
      <c r="L942" s="287">
        <v>3.4527174453118814E-2</v>
      </c>
      <c r="M942" s="287">
        <f t="shared" si="79"/>
        <v>2.7495401138129152</v>
      </c>
      <c r="N942" s="287">
        <f t="shared" si="80"/>
        <v>3.299448136575498</v>
      </c>
    </row>
    <row r="943" spans="1:14" ht="18" customHeight="1" x14ac:dyDescent="0.35">
      <c r="A943" s="284">
        <f t="shared" si="77"/>
        <v>61</v>
      </c>
      <c r="B943" s="284">
        <v>1</v>
      </c>
      <c r="C943" s="285" t="s">
        <v>1951</v>
      </c>
      <c r="D943" s="286">
        <f>SUM(сходові!N944)</f>
        <v>0</v>
      </c>
      <c r="E943" s="286">
        <f>SUM(прибудинкова!M944)</f>
        <v>0</v>
      </c>
      <c r="F943" s="286">
        <f>'слюсарі х.в.'!P944+'слюсарі кан'!P944+'слюсарі ц.о.'!P526+'слюсарі г.в.'!P519+зварювальник!L944+аварійки!J944</f>
        <v>0.27645898216308917</v>
      </c>
      <c r="G943" s="286">
        <f>'дератизація '!I944</f>
        <v>0</v>
      </c>
      <c r="H943" s="286">
        <f>SUM(димовенти!Q944)</f>
        <v>4.3266131304592836E-2</v>
      </c>
      <c r="I943" s="286">
        <f>'під зими'!L944+майстерні!L944+покрівлі!N944+маляри!L944</f>
        <v>0.54205020103968815</v>
      </c>
      <c r="J943" s="286">
        <f>електрики!P944</f>
        <v>8.3987350696436133E-2</v>
      </c>
      <c r="K943" s="287">
        <f t="shared" si="78"/>
        <v>0.94576266520380625</v>
      </c>
      <c r="L943" s="287">
        <v>1.2282237902662307E-2</v>
      </c>
      <c r="M943" s="287">
        <f t="shared" si="79"/>
        <v>0.95804490310646861</v>
      </c>
      <c r="N943" s="287">
        <f t="shared" si="80"/>
        <v>1.1496538837277623</v>
      </c>
    </row>
    <row r="944" spans="1:14" ht="18" customHeight="1" x14ac:dyDescent="0.35">
      <c r="A944" s="284">
        <f t="shared" si="77"/>
        <v>62</v>
      </c>
      <c r="B944" s="284">
        <v>5</v>
      </c>
      <c r="C944" s="285" t="s">
        <v>587</v>
      </c>
      <c r="D944" s="286">
        <f>SUM(сходові!N945)</f>
        <v>0.3631106575998958</v>
      </c>
      <c r="E944" s="286">
        <f>SUM(прибудинкова!M945)</f>
        <v>1.5259709936594767</v>
      </c>
      <c r="F944" s="286">
        <f>'слюсарі х.в.'!P945+'слюсарі кан'!P945+'слюсарі ц.о.'!P527+'слюсарі г.в.'!P520+зварювальник!L945+аварійки!J945</f>
        <v>0.56157650882712673</v>
      </c>
      <c r="G944" s="286">
        <f>'дератизація '!I945</f>
        <v>1.7296574874121961E-2</v>
      </c>
      <c r="H944" s="286">
        <f>SUM(димовенти!Q945)</f>
        <v>7.4230448437046209E-2</v>
      </c>
      <c r="I944" s="286">
        <f>'під зими'!L945+майстерні!L945+покрівлі!N945+маляри!L945</f>
        <v>0.26633747191412105</v>
      </c>
      <c r="J944" s="286">
        <f>електрики!P945</f>
        <v>0.14409466520927686</v>
      </c>
      <c r="K944" s="287">
        <f t="shared" si="78"/>
        <v>2.9526173205210657</v>
      </c>
      <c r="L944" s="287">
        <v>3.7184361053907322E-2</v>
      </c>
      <c r="M944" s="287">
        <f t="shared" si="79"/>
        <v>2.9898016815749733</v>
      </c>
      <c r="N944" s="287">
        <f t="shared" si="80"/>
        <v>3.5877620178899678</v>
      </c>
    </row>
    <row r="945" spans="1:14" ht="18" customHeight="1" x14ac:dyDescent="0.35">
      <c r="A945" s="284">
        <f t="shared" si="77"/>
        <v>63</v>
      </c>
      <c r="B945" s="284">
        <v>5</v>
      </c>
      <c r="C945" s="285" t="s">
        <v>588</v>
      </c>
      <c r="D945" s="286">
        <f>SUM(сходові!N946)</f>
        <v>0.3783374723807737</v>
      </c>
      <c r="E945" s="286">
        <f>SUM(прибудинкова!M946)</f>
        <v>1.4506477684991084</v>
      </c>
      <c r="F945" s="286">
        <f>'слюсарі х.в.'!P946+'слюсарі кан'!P946+'слюсарі ц.о.'!P528+'слюсарі г.в.'!P521+зварювальник!L946+аварійки!J946</f>
        <v>0.56305312239312444</v>
      </c>
      <c r="G945" s="286">
        <f>'дератизація '!I946</f>
        <v>1.7416538906792654E-2</v>
      </c>
      <c r="H945" s="286">
        <f>SUM(димовенти!Q946)</f>
        <v>7.4725147774272541E-2</v>
      </c>
      <c r="I945" s="286">
        <f>'під зими'!L946+майстерні!L946+покрівлі!N946+маляри!L946</f>
        <v>0.26710845843660824</v>
      </c>
      <c r="J945" s="286">
        <f>електрики!P946</f>
        <v>0.14505496569078796</v>
      </c>
      <c r="K945" s="287">
        <f t="shared" si="78"/>
        <v>2.8963434740814682</v>
      </c>
      <c r="L945" s="287">
        <v>3.6487522820382923E-2</v>
      </c>
      <c r="M945" s="287">
        <f t="shared" si="79"/>
        <v>2.9328309969018509</v>
      </c>
      <c r="N945" s="287">
        <f t="shared" si="80"/>
        <v>3.5193971962822208</v>
      </c>
    </row>
    <row r="946" spans="1:14" ht="18" customHeight="1" x14ac:dyDescent="0.35">
      <c r="A946" s="284">
        <f t="shared" si="77"/>
        <v>64</v>
      </c>
      <c r="B946" s="284">
        <v>5</v>
      </c>
      <c r="C946" s="285" t="s">
        <v>2970</v>
      </c>
      <c r="D946" s="286">
        <f>SUM(сходові!N947)</f>
        <v>0.68968479697497531</v>
      </c>
      <c r="E946" s="286">
        <f>SUM(прибудинкова!M947)</f>
        <v>1.4558130874333681</v>
      </c>
      <c r="F946" s="286">
        <f>'слюсарі х.в.'!P947+'слюсарі кан'!P947+'слюсарі ц.о.'!P529+'слюсарі г.в.'!P522+зварювальник!L947+аварійки!J947</f>
        <v>0.55475994536979734</v>
      </c>
      <c r="G946" s="286">
        <f>'дератизація '!I947</f>
        <v>1.7370259175295629E-3</v>
      </c>
      <c r="H946" s="286">
        <f>SUM(димовенти!Q947)</f>
        <v>6.097181667824492E-3</v>
      </c>
      <c r="I946" s="286">
        <f>'під зими'!L947+майстерні!L947+покрівлі!N947+маляри!L947</f>
        <v>0.26983432755404607</v>
      </c>
      <c r="J946" s="286">
        <f>електрики!P947</f>
        <v>0.13966158310773094</v>
      </c>
      <c r="K946" s="287">
        <f t="shared" si="78"/>
        <v>3.1175879480252719</v>
      </c>
      <c r="L946" s="287">
        <v>3.7436672540448246E-2</v>
      </c>
      <c r="M946" s="287">
        <f t="shared" si="79"/>
        <v>3.1550246205657202</v>
      </c>
      <c r="N946" s="287">
        <f t="shared" si="80"/>
        <v>3.7860295446788639</v>
      </c>
    </row>
    <row r="947" spans="1:14" ht="18" customHeight="1" x14ac:dyDescent="0.35">
      <c r="A947" s="284">
        <f t="shared" si="77"/>
        <v>65</v>
      </c>
      <c r="B947" s="284">
        <v>5</v>
      </c>
      <c r="C947" s="285" t="s">
        <v>589</v>
      </c>
      <c r="D947" s="286">
        <f>SUM(сходові!N948)</f>
        <v>0.70230983724510188</v>
      </c>
      <c r="E947" s="286">
        <f>SUM(прибудинкова!M948)</f>
        <v>1.0438096076773749</v>
      </c>
      <c r="F947" s="286">
        <f>'слюсарі х.в.'!P948+'слюсарі кан'!P948+'слюсарі ц.о.'!P530+'слюсарі г.в.'!P523+зварювальник!L948+аварійки!J948</f>
        <v>0.60218885399150823</v>
      </c>
      <c r="G947" s="286">
        <f>'дератизація '!I948</f>
        <v>1.8976610933684013E-2</v>
      </c>
      <c r="H947" s="286">
        <f>SUM(димовенти!Q948)</f>
        <v>1.3709476135089223E-2</v>
      </c>
      <c r="I947" s="286">
        <f>'під зими'!L948+майстерні!L948+покрівлі!N948+маляри!L948</f>
        <v>0.26805787438461243</v>
      </c>
      <c r="J947" s="286">
        <f>електрики!P948</f>
        <v>0.17298164972169738</v>
      </c>
      <c r="K947" s="287">
        <f t="shared" ref="K947" si="81">SUM(D947,E947,F947,G947,H947,I947,J947)</f>
        <v>2.8220339100890679</v>
      </c>
      <c r="L947" s="287">
        <v>3.8142126707045421E-2</v>
      </c>
      <c r="M947" s="287">
        <f t="shared" ref="M947" si="82">SUM(L947+K947)</f>
        <v>2.8601760367961133</v>
      </c>
      <c r="N947" s="287">
        <f t="shared" ref="N947" si="83">M947*1.2</f>
        <v>3.4322112441553361</v>
      </c>
    </row>
    <row r="948" spans="1:14" ht="18" customHeight="1" x14ac:dyDescent="0.4">
      <c r="A948" s="284"/>
      <c r="B948" s="284"/>
      <c r="C948" s="504" t="s">
        <v>1204</v>
      </c>
      <c r="D948" s="505"/>
      <c r="E948" s="505"/>
      <c r="F948" s="505"/>
      <c r="G948" s="505"/>
      <c r="H948" s="505"/>
      <c r="I948" s="505"/>
      <c r="J948" s="505"/>
      <c r="K948" s="505"/>
      <c r="L948" s="505"/>
      <c r="M948" s="505"/>
      <c r="N948" s="505"/>
    </row>
    <row r="949" spans="1:14" ht="18" customHeight="1" x14ac:dyDescent="0.35">
      <c r="A949" s="284">
        <v>1</v>
      </c>
      <c r="B949" s="284">
        <v>4</v>
      </c>
      <c r="C949" s="285" t="s">
        <v>1952</v>
      </c>
      <c r="D949" s="286">
        <f>SUM(сходові!N951)</f>
        <v>1.5452979741690158</v>
      </c>
      <c r="E949" s="286">
        <f>SUM(прибудинкова!M951)</f>
        <v>0.35258349095607228</v>
      </c>
      <c r="F949" s="286">
        <f>'слюсарі х.в.'!P951+'слюсарі кан'!P951+'слюсарі ц.о.'!P533+'слюсарі г.в.'!P526+зварювальник!L951+аварійки!J951</f>
        <v>0.3126428825252347</v>
      </c>
      <c r="G949" s="286">
        <f>'дератизація '!I951</f>
        <v>2.8622540250447226E-3</v>
      </c>
      <c r="H949" s="286">
        <f>SUM(димовенти!Q951)</f>
        <v>6.644197563990259E-2</v>
      </c>
      <c r="I949" s="286">
        <f>'під зими'!L951+майстерні!L951+покрівлі!N951+маляри!L951</f>
        <v>0.20472240289048688</v>
      </c>
      <c r="J949" s="286">
        <f>електрики!P951</f>
        <v>6.7695526786798535E-2</v>
      </c>
      <c r="K949" s="287">
        <f t="shared" ref="K949:K1012" si="84">SUM(D949,E949,F949,G949,H949,I949,J949)</f>
        <v>2.5522465069925557</v>
      </c>
      <c r="L949" s="287">
        <v>3.2521715713603738E-2</v>
      </c>
      <c r="M949" s="287">
        <f t="shared" ref="M949:M1012" si="85">SUM(L949+K949)</f>
        <v>2.5847682227061597</v>
      </c>
      <c r="N949" s="287">
        <f t="shared" ref="N949:N1012" si="86">M949*1.2</f>
        <v>3.1017218672473916</v>
      </c>
    </row>
    <row r="950" spans="1:14" ht="18" customHeight="1" x14ac:dyDescent="0.35">
      <c r="A950" s="284">
        <f t="shared" ref="A950:A1013" si="87">A949+1</f>
        <v>2</v>
      </c>
      <c r="B950" s="284">
        <v>2</v>
      </c>
      <c r="C950" s="285" t="s">
        <v>1953</v>
      </c>
      <c r="D950" s="286">
        <f>SUM(сходові!N952)</f>
        <v>0</v>
      </c>
      <c r="E950" s="286">
        <f>SUM(прибудинкова!M952)</f>
        <v>1.0330863602459015</v>
      </c>
      <c r="F950" s="286">
        <f>'слюсарі х.в.'!P952+'слюсарі кан'!P952+'слюсарі ц.о.'!P534+'слюсарі г.в.'!P527+зварювальник!L952+аварійки!J952</f>
        <v>0.28970637622993023</v>
      </c>
      <c r="G950" s="286">
        <f>'дератизація '!I952</f>
        <v>4.6106557377049179E-3</v>
      </c>
      <c r="H950" s="286">
        <f>SUM(димовенти!Q952)</f>
        <v>8.7817775179789295E-2</v>
      </c>
      <c r="I950" s="286">
        <f>'під зими'!L952+майстерні!L952+покрівлі!N952+маляри!L952</f>
        <v>0.24218585878987814</v>
      </c>
      <c r="J950" s="286">
        <f>електрики!P952</f>
        <v>5.87420669572392E-2</v>
      </c>
      <c r="K950" s="287">
        <f t="shared" si="84"/>
        <v>1.7161490931404433</v>
      </c>
      <c r="L950" s="287">
        <v>2.2336528215801121E-2</v>
      </c>
      <c r="M950" s="287">
        <f t="shared" si="85"/>
        <v>1.7384856213562445</v>
      </c>
      <c r="N950" s="287">
        <f t="shared" si="86"/>
        <v>2.0861827456274935</v>
      </c>
    </row>
    <row r="951" spans="1:14" ht="18" customHeight="1" x14ac:dyDescent="0.35">
      <c r="A951" s="284">
        <f t="shared" si="87"/>
        <v>3</v>
      </c>
      <c r="B951" s="284">
        <v>2</v>
      </c>
      <c r="C951" s="285" t="s">
        <v>2969</v>
      </c>
      <c r="D951" s="286">
        <f>SUM(сходові!N953)</f>
        <v>0</v>
      </c>
      <c r="E951" s="286">
        <f>SUM(прибудинкова!M953)</f>
        <v>0.86209617148981788</v>
      </c>
      <c r="F951" s="286">
        <f>'слюсарі х.в.'!P953+'слюсарі кан'!P953+'слюсарі ц.о.'!P535+'слюсарі г.в.'!P528+зварювальник!L953+аварійки!J953</f>
        <v>0.34868594553590582</v>
      </c>
      <c r="G951" s="286">
        <f>'дератизація '!I953</f>
        <v>2.6795284030010722E-3</v>
      </c>
      <c r="H951" s="286">
        <f>SUM(димовенти!Q953)</f>
        <v>0.12248681468449356</v>
      </c>
      <c r="I951" s="286">
        <f>'під зими'!L953+майстерні!L953+покрівлі!N953+маляри!L953</f>
        <v>0.20201760754434878</v>
      </c>
      <c r="J951" s="286">
        <f>електрики!P953</f>
        <v>8.1932486388375081E-2</v>
      </c>
      <c r="K951" s="287">
        <f t="shared" si="84"/>
        <v>1.6198985540459421</v>
      </c>
      <c r="L951" s="287">
        <v>2.1187362524022757E-2</v>
      </c>
      <c r="M951" s="287">
        <f t="shared" si="85"/>
        <v>1.6410859165699647</v>
      </c>
      <c r="N951" s="287">
        <f t="shared" si="86"/>
        <v>1.9693030998839576</v>
      </c>
    </row>
    <row r="952" spans="1:14" ht="18" customHeight="1" x14ac:dyDescent="0.35">
      <c r="A952" s="284">
        <f t="shared" si="87"/>
        <v>4</v>
      </c>
      <c r="B952" s="284">
        <v>1</v>
      </c>
      <c r="C952" s="285" t="s">
        <v>1954</v>
      </c>
      <c r="D952" s="286">
        <f>SUM(сходові!N954)</f>
        <v>0</v>
      </c>
      <c r="E952" s="286">
        <f>SUM(прибудинкова!M954)</f>
        <v>1.5081517999378686</v>
      </c>
      <c r="F952" s="286">
        <f>'слюсарі х.в.'!P954+'слюсарі кан'!P954+'слюсарі ц.о.'!P536+'слюсарі г.в.'!P529+зварювальник!L954+аварійки!J954</f>
        <v>0.34414651865176399</v>
      </c>
      <c r="G952" s="286">
        <f>'дератизація '!I954</f>
        <v>1.0484622553588072E-2</v>
      </c>
      <c r="H952" s="286">
        <f>SUM(димовенти!Q954)</f>
        <v>0.11981847424344039</v>
      </c>
      <c r="I952" s="286">
        <f>'під зими'!L954+майстерні!L954+покрівлі!N954+маляри!L954</f>
        <v>0.24334249061152671</v>
      </c>
      <c r="J952" s="286">
        <f>електрики!P954</f>
        <v>8.014761046169451E-2</v>
      </c>
      <c r="K952" s="287">
        <f t="shared" si="84"/>
        <v>2.3060915164598828</v>
      </c>
      <c r="L952" s="287">
        <v>2.9708176817805687E-2</v>
      </c>
      <c r="M952" s="287">
        <f t="shared" si="85"/>
        <v>2.3357996932776883</v>
      </c>
      <c r="N952" s="287">
        <f t="shared" si="86"/>
        <v>2.8029596319332257</v>
      </c>
    </row>
    <row r="953" spans="1:14" ht="18" customHeight="1" x14ac:dyDescent="0.35">
      <c r="A953" s="284">
        <f t="shared" si="87"/>
        <v>5</v>
      </c>
      <c r="B953" s="284">
        <v>1</v>
      </c>
      <c r="C953" s="285" t="s">
        <v>1955</v>
      </c>
      <c r="D953" s="286">
        <f>SUM(сходові!N955)</f>
        <v>0</v>
      </c>
      <c r="E953" s="286">
        <f>SUM(прибудинкова!M955)</f>
        <v>1.4879428515293587</v>
      </c>
      <c r="F953" s="286">
        <f>'слюсарі х.в.'!P955+'слюсарі кан'!P955+'слюсарі ц.о.'!P537+'слюсарі г.в.'!P530+зварювальник!L955+аварійки!J955</f>
        <v>0.33563623342154747</v>
      </c>
      <c r="G953" s="286">
        <f>'дератизація '!I955</f>
        <v>7.5351640991292695E-3</v>
      </c>
      <c r="H953" s="286">
        <f>SUM(димовенти!Q955)</f>
        <v>0.11481600612923556</v>
      </c>
      <c r="I953" s="286">
        <f>'під зими'!L955+майстерні!L955+покрівлі!N955+маляри!L955</f>
        <v>0.25189461181459927</v>
      </c>
      <c r="J953" s="286">
        <f>електрики!P955</f>
        <v>7.6801416410268525E-2</v>
      </c>
      <c r="K953" s="287">
        <f t="shared" si="84"/>
        <v>2.2746262834041389</v>
      </c>
      <c r="L953" s="287">
        <v>2.9299132250888982E-2</v>
      </c>
      <c r="M953" s="287">
        <f t="shared" si="85"/>
        <v>2.3039254156550277</v>
      </c>
      <c r="N953" s="287">
        <f t="shared" si="86"/>
        <v>2.7647104987860334</v>
      </c>
    </row>
    <row r="954" spans="1:14" ht="18" customHeight="1" x14ac:dyDescent="0.35">
      <c r="A954" s="284">
        <f t="shared" si="87"/>
        <v>6</v>
      </c>
      <c r="B954" s="284">
        <v>2</v>
      </c>
      <c r="C954" s="285" t="s">
        <v>1956</v>
      </c>
      <c r="D954" s="286">
        <f>SUM(сходові!N956)</f>
        <v>0</v>
      </c>
      <c r="E954" s="286">
        <f>SUM(прибудинкова!M956)</f>
        <v>1.2222831095690283</v>
      </c>
      <c r="F954" s="286">
        <f>'слюсарі х.в.'!P956+'слюсарі кан'!P956+'слюсарі ц.о.'!P538+'слюсарі г.в.'!P531+зварювальник!L956+аварійки!J956</f>
        <v>0.35093640662263315</v>
      </c>
      <c r="G954" s="286">
        <f>'дератизація '!I956</f>
        <v>8.2176771365960553E-3</v>
      </c>
      <c r="H954" s="286">
        <f>SUM(димовенти!Q956)</f>
        <v>9.3911777109723538E-2</v>
      </c>
      <c r="I954" s="286">
        <f>'під зими'!L956+майстерні!L956+покрівлі!N956+маляри!L956</f>
        <v>0.23960244506160583</v>
      </c>
      <c r="J954" s="286">
        <f>електрики!P956</f>
        <v>8.316352097551577E-2</v>
      </c>
      <c r="K954" s="287">
        <f t="shared" si="84"/>
        <v>1.9981149364751025</v>
      </c>
      <c r="L954" s="287">
        <v>2.5757124316740487E-2</v>
      </c>
      <c r="M954" s="287">
        <f t="shared" si="85"/>
        <v>2.023872060791843</v>
      </c>
      <c r="N954" s="287">
        <f t="shared" si="86"/>
        <v>2.4286464729502115</v>
      </c>
    </row>
    <row r="955" spans="1:14" ht="18" customHeight="1" x14ac:dyDescent="0.35">
      <c r="A955" s="284">
        <f t="shared" si="87"/>
        <v>7</v>
      </c>
      <c r="B955" s="284">
        <v>1</v>
      </c>
      <c r="C955" s="285" t="s">
        <v>1957</v>
      </c>
      <c r="D955" s="286">
        <f>SUM(сходові!N957)</f>
        <v>0</v>
      </c>
      <c r="E955" s="286">
        <f>SUM(прибудинкова!M957)</f>
        <v>1.507310299619772</v>
      </c>
      <c r="F955" s="286">
        <f>'слюсарі х.в.'!P957+'слюсарі кан'!P957+'слюсарі ц.о.'!P539+'слюсарі г.в.'!P532+зварювальник!L957+аварійки!J957</f>
        <v>0.3066342625115237</v>
      </c>
      <c r="G955" s="286">
        <f>'дератизація '!I957</f>
        <v>5.7034220532319393E-3</v>
      </c>
      <c r="H955" s="286">
        <f>SUM(димовенти!Q957)</f>
        <v>9.7768230314229307E-2</v>
      </c>
      <c r="I955" s="286">
        <f>'під зими'!L957+майстерні!L957+покрівлі!N957+маляри!L957</f>
        <v>0.24553030908180146</v>
      </c>
      <c r="J955" s="286">
        <f>електрики!P957</f>
        <v>6.5398012186614604E-2</v>
      </c>
      <c r="K955" s="287">
        <f t="shared" si="84"/>
        <v>2.2283445357671727</v>
      </c>
      <c r="L955" s="287">
        <v>2.8723616812589059E-2</v>
      </c>
      <c r="M955" s="287">
        <f t="shared" si="85"/>
        <v>2.2570681525797616</v>
      </c>
      <c r="N955" s="287">
        <f t="shared" si="86"/>
        <v>2.708481783095714</v>
      </c>
    </row>
    <row r="956" spans="1:14" ht="18" customHeight="1" x14ac:dyDescent="0.35">
      <c r="A956" s="284">
        <f t="shared" si="87"/>
        <v>8</v>
      </c>
      <c r="B956" s="284">
        <v>2</v>
      </c>
      <c r="C956" s="285" t="s">
        <v>1958</v>
      </c>
      <c r="D956" s="286">
        <f>SUM(сходові!N958)</f>
        <v>0</v>
      </c>
      <c r="E956" s="286">
        <f>SUM(прибудинкова!M958)</f>
        <v>1.5063778878048781</v>
      </c>
      <c r="F956" s="286">
        <f>'слюсарі х.в.'!P958+'слюсарі кан'!P958+'слюсарі ц.о.'!P540+'слюсарі г.в.'!P533+зварювальник!L958+аварійки!J958</f>
        <v>0.31812826681600065</v>
      </c>
      <c r="G956" s="286">
        <f>'дератизація '!I958</f>
        <v>4.5731707317073168E-3</v>
      </c>
      <c r="H956" s="286">
        <f>SUM(димовенти!Q958)</f>
        <v>0.10452457143350531</v>
      </c>
      <c r="I956" s="286">
        <f>'під зими'!L958+майстерні!L958+покрівлі!N958+маляри!L958</f>
        <v>0.1713895561469454</v>
      </c>
      <c r="J956" s="286">
        <f>електрики!P958</f>
        <v>6.9917387012518845E-2</v>
      </c>
      <c r="K956" s="287">
        <f t="shared" si="84"/>
        <v>2.1749108399455555</v>
      </c>
      <c r="L956" s="287">
        <v>2.8152664823501872E-2</v>
      </c>
      <c r="M956" s="287">
        <f t="shared" si="85"/>
        <v>2.2030635047690574</v>
      </c>
      <c r="N956" s="287">
        <f t="shared" si="86"/>
        <v>2.6436762057228687</v>
      </c>
    </row>
    <row r="957" spans="1:14" ht="18" customHeight="1" x14ac:dyDescent="0.35">
      <c r="A957" s="284">
        <f t="shared" si="87"/>
        <v>9</v>
      </c>
      <c r="B957" s="284">
        <v>1</v>
      </c>
      <c r="C957" s="285" t="s">
        <v>1959</v>
      </c>
      <c r="D957" s="286">
        <f>SUM(сходові!N959)</f>
        <v>0</v>
      </c>
      <c r="E957" s="286">
        <f>SUM(прибудинкова!M959)</f>
        <v>1.3828270917347865</v>
      </c>
      <c r="F957" s="286">
        <f>'слюсарі х.в.'!P959+'слюсарі кан'!P959+'слюсарі ц.о.'!P541+'слюсарі г.в.'!P534+зварювальник!L959+аварійки!J959</f>
        <v>0.33896264647288954</v>
      </c>
      <c r="G957" s="286">
        <f>'дератизація '!I959</f>
        <v>4.0871934604904629E-3</v>
      </c>
      <c r="H957" s="286">
        <f>SUM(димовенти!Q959)</f>
        <v>0.11677131958511491</v>
      </c>
      <c r="I957" s="286">
        <f>'під зими'!L959+майстерні!L959+покрівлі!N959+маляри!L959</f>
        <v>0.25871326802577654</v>
      </c>
      <c r="J957" s="286">
        <f>електрики!P959</f>
        <v>7.8109342439053764E-2</v>
      </c>
      <c r="K957" s="287">
        <f t="shared" si="84"/>
        <v>2.1794708617181122</v>
      </c>
      <c r="L957" s="287">
        <v>2.8098817877551419E-2</v>
      </c>
      <c r="M957" s="287">
        <f t="shared" si="85"/>
        <v>2.2075696795956636</v>
      </c>
      <c r="N957" s="287">
        <f t="shared" si="86"/>
        <v>2.6490836155147961</v>
      </c>
    </row>
    <row r="958" spans="1:14" ht="18" customHeight="1" x14ac:dyDescent="0.35">
      <c r="A958" s="284">
        <f t="shared" si="87"/>
        <v>10</v>
      </c>
      <c r="B958" s="284">
        <v>4</v>
      </c>
      <c r="C958" s="285" t="s">
        <v>1960</v>
      </c>
      <c r="D958" s="286">
        <f>SUM(сходові!N960)</f>
        <v>1.4357550294531842</v>
      </c>
      <c r="E958" s="286">
        <f>SUM(прибудинкова!M960)</f>
        <v>0.39360430778716993</v>
      </c>
      <c r="F958" s="286">
        <f>'слюсарі х.в.'!P960+'слюсарі кан'!P960+'слюсарі ц.о.'!P542+'слюсарі г.в.'!P535+зварювальник!L960+аварійки!J960</f>
        <v>0.50123381505270492</v>
      </c>
      <c r="G958" s="286">
        <f>'дератизація '!I960</f>
        <v>1.7561523871964784E-3</v>
      </c>
      <c r="H958" s="286">
        <f>SUM(димовенти!Q960)</f>
        <v>2.7230922922655075E-2</v>
      </c>
      <c r="I958" s="286">
        <f>'під зими'!L960+майстерні!L960+покрівлі!N960+маляри!L960</f>
        <v>0.15611659153250851</v>
      </c>
      <c r="J958" s="286">
        <f>електрики!P960</f>
        <v>4.4281987451090229E-2</v>
      </c>
      <c r="K958" s="287">
        <f t="shared" si="84"/>
        <v>2.5599788065865092</v>
      </c>
      <c r="L958" s="287">
        <v>3.4915673895199895E-2</v>
      </c>
      <c r="M958" s="287">
        <f t="shared" si="85"/>
        <v>2.5948944804817091</v>
      </c>
      <c r="N958" s="287">
        <f t="shared" si="86"/>
        <v>3.1138733765780509</v>
      </c>
    </row>
    <row r="959" spans="1:14" ht="18" customHeight="1" x14ac:dyDescent="0.35">
      <c r="A959" s="284">
        <f t="shared" si="87"/>
        <v>11</v>
      </c>
      <c r="B959" s="284">
        <v>5</v>
      </c>
      <c r="C959" s="285" t="s">
        <v>1961</v>
      </c>
      <c r="D959" s="286">
        <f>SUM(сходові!N961)</f>
        <v>0.72495692675542545</v>
      </c>
      <c r="E959" s="286">
        <f>SUM(прибудинкова!M961)</f>
        <v>0.5378042460778073</v>
      </c>
      <c r="F959" s="286">
        <f>'слюсарі х.в.'!P961+'слюсарі кан'!P961+'слюсарі ц.о.'!P543+'слюсарі г.в.'!P536+зварювальник!L961+аварійки!J961</f>
        <v>0.5439656725094425</v>
      </c>
      <c r="G959" s="286">
        <f>'дератизація '!I961</f>
        <v>4.3808739281836224E-3</v>
      </c>
      <c r="H959" s="286">
        <f>SUM(димовенти!Q961)</f>
        <v>3.6395655348024074E-2</v>
      </c>
      <c r="I959" s="286">
        <f>'під зими'!L961+майстерні!L961+покрівлі!N961+маляри!L961</f>
        <v>0.15575990975468162</v>
      </c>
      <c r="J959" s="286">
        <f>електрики!P961</f>
        <v>6.1150847343300091E-2</v>
      </c>
      <c r="K959" s="287">
        <f t="shared" si="84"/>
        <v>2.0644141317168647</v>
      </c>
      <c r="L959" s="287">
        <v>0.04</v>
      </c>
      <c r="M959" s="287">
        <f t="shared" si="85"/>
        <v>2.1044141317168648</v>
      </c>
      <c r="N959" s="287">
        <f t="shared" si="86"/>
        <v>2.5252969580602378</v>
      </c>
    </row>
    <row r="960" spans="1:14" ht="18" customHeight="1" x14ac:dyDescent="0.35">
      <c r="A960" s="284">
        <f t="shared" si="87"/>
        <v>12</v>
      </c>
      <c r="B960" s="284">
        <v>3</v>
      </c>
      <c r="C960" s="285" t="s">
        <v>1962</v>
      </c>
      <c r="D960" s="286">
        <f>SUM(сходові!N962)</f>
        <v>1.5067821636526078</v>
      </c>
      <c r="E960" s="286">
        <f>SUM(прибудинкова!M962)</f>
        <v>0.29022642618559058</v>
      </c>
      <c r="F960" s="286">
        <f>'слюсарі х.в.'!P962+'слюсарі кан'!P962+'слюсарі ц.о.'!P544+'слюсарі г.в.'!P537+зварювальник!L962+аварійки!J962</f>
        <v>0.27688400551205722</v>
      </c>
      <c r="G960" s="286">
        <f>'дератизація '!I962</f>
        <v>8.2079343365253077E-3</v>
      </c>
      <c r="H960" s="286">
        <f>SUM(димовенти!Q962)</f>
        <v>7.3281590779304337E-2</v>
      </c>
      <c r="I960" s="286">
        <f>'під зими'!L962+майстерні!L962+покрівлі!N962+маляри!L962</f>
        <v>0.22759460054316882</v>
      </c>
      <c r="J960" s="286">
        <f>електрики!P962</f>
        <v>5.3781422869598187E-2</v>
      </c>
      <c r="K960" s="287">
        <f t="shared" si="84"/>
        <v>2.4367581438788521</v>
      </c>
      <c r="L960" s="287">
        <v>3.1517278645186497E-2</v>
      </c>
      <c r="M960" s="287">
        <f t="shared" si="85"/>
        <v>2.4682754225240386</v>
      </c>
      <c r="N960" s="287">
        <f t="shared" si="86"/>
        <v>2.9619305070288462</v>
      </c>
    </row>
    <row r="961" spans="1:14" ht="18" customHeight="1" x14ac:dyDescent="0.35">
      <c r="A961" s="284">
        <f t="shared" si="87"/>
        <v>13</v>
      </c>
      <c r="B961" s="284">
        <v>3</v>
      </c>
      <c r="C961" s="285" t="s">
        <v>1963</v>
      </c>
      <c r="D961" s="286">
        <f>SUM(сходові!N963)</f>
        <v>0.80180514423384774</v>
      </c>
      <c r="E961" s="286">
        <f>SUM(прибудинкова!M963)</f>
        <v>0.1917982158598536</v>
      </c>
      <c r="F961" s="286">
        <f>'слюсарі х.в.'!P963+'слюсарі кан'!P963+'слюсарі ц.о.'!P545+'слюсарі г.в.'!P538+зварювальник!L963+аварійки!J963</f>
        <v>0.36015542675016188</v>
      </c>
      <c r="G961" s="286">
        <f>'дератизація '!I963</f>
        <v>2.6053339309726579E-3</v>
      </c>
      <c r="H961" s="286">
        <f>SUM(димовенти!Q963)</f>
        <v>0.12005567651203826</v>
      </c>
      <c r="I961" s="286">
        <f>'під зими'!L963+майстерні!L963+покрівлі!N963+маляри!L963</f>
        <v>0.17574792239559042</v>
      </c>
      <c r="J961" s="286">
        <f>електрики!P963</f>
        <v>8.6548427303729733E-2</v>
      </c>
      <c r="K961" s="287">
        <f t="shared" si="84"/>
        <v>1.7387161469861943</v>
      </c>
      <c r="L961" s="287">
        <v>2.2505932296918219E-2</v>
      </c>
      <c r="M961" s="287">
        <f t="shared" si="85"/>
        <v>1.7612220792831126</v>
      </c>
      <c r="N961" s="287">
        <f t="shared" si="86"/>
        <v>2.1134664951397348</v>
      </c>
    </row>
    <row r="962" spans="1:14" ht="18" customHeight="1" x14ac:dyDescent="0.35">
      <c r="A962" s="284">
        <f t="shared" si="87"/>
        <v>14</v>
      </c>
      <c r="B962" s="284">
        <v>3</v>
      </c>
      <c r="C962" s="285" t="s">
        <v>1964</v>
      </c>
      <c r="D962" s="286">
        <f>SUM(сходові!N964)</f>
        <v>1.3977601850204588</v>
      </c>
      <c r="E962" s="286">
        <f>SUM(прибудинкова!M964)</f>
        <v>0.30968212798848416</v>
      </c>
      <c r="F962" s="286">
        <f>'слюсарі х.в.'!P964+'слюсарі кан'!P964+'слюсарі ц.о.'!P546+'слюсарі г.в.'!P539+зварювальник!L964+аварійки!J964</f>
        <v>0.31641731167152209</v>
      </c>
      <c r="G962" s="286">
        <f>'дератизація '!I964</f>
        <v>3.9429215170859932E-3</v>
      </c>
      <c r="H962" s="286">
        <f>SUM(димовенти!Q964)</f>
        <v>8.0463902154970277E-2</v>
      </c>
      <c r="I962" s="286">
        <f>'під зими'!L964+майстерні!L964+покрівлі!N964+маляри!L964</f>
        <v>0.31072165926058049</v>
      </c>
      <c r="J962" s="286">
        <f>електрики!P964</f>
        <v>6.9511586429135533E-2</v>
      </c>
      <c r="K962" s="287">
        <f t="shared" si="84"/>
        <v>2.4884996940422375</v>
      </c>
      <c r="L962" s="287">
        <v>3.1707472330985365E-2</v>
      </c>
      <c r="M962" s="287">
        <f t="shared" si="85"/>
        <v>2.5202071663732228</v>
      </c>
      <c r="N962" s="287">
        <f t="shared" si="86"/>
        <v>3.0242485996478674</v>
      </c>
    </row>
    <row r="963" spans="1:14" ht="18" customHeight="1" x14ac:dyDescent="0.35">
      <c r="A963" s="284">
        <f t="shared" si="87"/>
        <v>15</v>
      </c>
      <c r="B963" s="284">
        <v>3</v>
      </c>
      <c r="C963" s="285" t="s">
        <v>1965</v>
      </c>
      <c r="D963" s="286">
        <f>SUM(сходові!N965)</f>
        <v>0.91580828117780477</v>
      </c>
      <c r="E963" s="286">
        <f>SUM(прибудинкова!M965)</f>
        <v>1.0558025580711554</v>
      </c>
      <c r="F963" s="286">
        <f>'слюсарі х.в.'!P965+'слюсарі кан'!P965+'слюсарі ц.о.'!P547+'слюсарі г.в.'!P540+зварювальник!L965+аварійки!J965</f>
        <v>0.29036528736128797</v>
      </c>
      <c r="G963" s="286">
        <f>'дератизація '!I965</f>
        <v>7.0567480152896201E-3</v>
      </c>
      <c r="H963" s="286">
        <f>SUM(димовенти!Q965)</f>
        <v>8.8205092623981241E-2</v>
      </c>
      <c r="I963" s="286">
        <f>'під зими'!L965+майстерні!L965+покрівлі!N965+маляри!L965</f>
        <v>0.22883291135492506</v>
      </c>
      <c r="J963" s="286">
        <f>електрики!P965</f>
        <v>5.9001146934998271E-2</v>
      </c>
      <c r="K963" s="287">
        <f t="shared" si="84"/>
        <v>2.6450720255394424</v>
      </c>
      <c r="L963" s="287">
        <v>3.4022834136753222E-2</v>
      </c>
      <c r="M963" s="287">
        <f t="shared" si="85"/>
        <v>2.6790948596761957</v>
      </c>
      <c r="N963" s="287">
        <f t="shared" si="86"/>
        <v>3.2149138316114345</v>
      </c>
    </row>
    <row r="964" spans="1:14" ht="18" customHeight="1" x14ac:dyDescent="0.35">
      <c r="A964" s="284">
        <f t="shared" si="87"/>
        <v>16</v>
      </c>
      <c r="B964" s="284">
        <v>3</v>
      </c>
      <c r="C964" s="285" t="s">
        <v>1966</v>
      </c>
      <c r="D964" s="286">
        <f>SUM(сходові!N966)</f>
        <v>1.4968678754008828</v>
      </c>
      <c r="E964" s="286">
        <f>SUM(прибудинкова!M966)</f>
        <v>0.78458510560815753</v>
      </c>
      <c r="F964" s="286">
        <f>'слюсарі х.в.'!P966+'слюсарі кан'!P966+'слюсарі ц.о.'!P548+'слюсарі г.в.'!P541+зварювальник!L966+аварійки!J966</f>
        <v>0.27186583523639551</v>
      </c>
      <c r="G964" s="286">
        <f>'дератизація '!I966</f>
        <v>3.8237436270939554E-3</v>
      </c>
      <c r="H964" s="286">
        <f>SUM(димовенти!Q966)</f>
        <v>6.2425454170046878E-2</v>
      </c>
      <c r="I964" s="286">
        <f>'під зими'!L966+майстерні!L966+покрівлі!N966+маляри!L966</f>
        <v>0.22596815129491227</v>
      </c>
      <c r="J964" s="286">
        <f>електрики!P966</f>
        <v>5.1899850287914717E-2</v>
      </c>
      <c r="K964" s="287">
        <f t="shared" si="84"/>
        <v>2.897436015625404</v>
      </c>
      <c r="L964" s="287">
        <v>3.7010026829408904E-2</v>
      </c>
      <c r="M964" s="287">
        <f t="shared" si="85"/>
        <v>2.9344460424548129</v>
      </c>
      <c r="N964" s="287">
        <f t="shared" si="86"/>
        <v>3.5213352509457754</v>
      </c>
    </row>
    <row r="965" spans="1:14" ht="18" customHeight="1" x14ac:dyDescent="0.35">
      <c r="A965" s="284">
        <f t="shared" si="87"/>
        <v>17</v>
      </c>
      <c r="B965" s="284">
        <v>3</v>
      </c>
      <c r="C965" s="285" t="s">
        <v>1967</v>
      </c>
      <c r="D965" s="286">
        <f>SUM(сходові!N967)</f>
        <v>1.012522855055523</v>
      </c>
      <c r="E965" s="286">
        <f>SUM(прибудинкова!M967)</f>
        <v>0.65610245455997451</v>
      </c>
      <c r="F965" s="286">
        <f>'слюсарі х.в.'!P967+'слюсарі кан'!P967+'слюсарі ц.о.'!P549+'слюсарі г.в.'!P542+зварювальник!L967+аварійки!J967</f>
        <v>0.29401577079362357</v>
      </c>
      <c r="G965" s="286">
        <f>'дератизація '!I967</f>
        <v>3.0905606133205558E-3</v>
      </c>
      <c r="H965" s="286">
        <f>SUM(димовенти!Q967)</f>
        <v>9.0350899312910196E-2</v>
      </c>
      <c r="I965" s="286">
        <f>'під зими'!L967+майстерні!L967+покрівлі!N967+маляри!L967</f>
        <v>0.1999102170911855</v>
      </c>
      <c r="J965" s="286">
        <f>електрики!P967</f>
        <v>6.035852193271396E-2</v>
      </c>
      <c r="K965" s="287">
        <f t="shared" si="84"/>
        <v>2.3163512793592509</v>
      </c>
      <c r="L965" s="287">
        <v>3.0145167950381691E-2</v>
      </c>
      <c r="M965" s="287">
        <f t="shared" si="85"/>
        <v>2.3464964473096326</v>
      </c>
      <c r="N965" s="287">
        <f t="shared" si="86"/>
        <v>2.8157957367715589</v>
      </c>
    </row>
    <row r="966" spans="1:14" ht="18" customHeight="1" x14ac:dyDescent="0.35">
      <c r="A966" s="284">
        <f t="shared" si="87"/>
        <v>18</v>
      </c>
      <c r="B966" s="284">
        <v>3</v>
      </c>
      <c r="C966" s="285" t="s">
        <v>1968</v>
      </c>
      <c r="D966" s="286">
        <f>SUM(сходові!N968)</f>
        <v>1.0176378083881579</v>
      </c>
      <c r="E966" s="286">
        <f>SUM(прибудинкова!M968)</f>
        <v>0.73333468222989007</v>
      </c>
      <c r="F966" s="286">
        <f>'слюсарі х.в.'!P968+'слюсарі кан'!P968+'слюсарі ц.о.'!P550+'слюсарі г.в.'!P543+зварювальник!L968+аварійки!J968</f>
        <v>0.30469058765068158</v>
      </c>
      <c r="G966" s="286">
        <f>'дератизація '!I968</f>
        <v>3.3157213715764495E-3</v>
      </c>
      <c r="H966" s="286">
        <f>SUM(димовенти!Q968)</f>
        <v>8.77988366904255E-2</v>
      </c>
      <c r="I966" s="286">
        <f>'під зими'!L968+майстерні!L968+покрівлі!N968+маляри!L968</f>
        <v>0.19046097551507576</v>
      </c>
      <c r="J966" s="286">
        <f>електрики!P968</f>
        <v>6.4735970800915199E-2</v>
      </c>
      <c r="K966" s="287">
        <f t="shared" si="84"/>
        <v>2.401974582646722</v>
      </c>
      <c r="L966" s="287">
        <v>3.0817058620410398E-2</v>
      </c>
      <c r="M966" s="287">
        <f t="shared" si="85"/>
        <v>2.4327916412671327</v>
      </c>
      <c r="N966" s="287">
        <f t="shared" si="86"/>
        <v>2.9193499695205589</v>
      </c>
    </row>
    <row r="967" spans="1:14" ht="18" customHeight="1" x14ac:dyDescent="0.35">
      <c r="A967" s="284">
        <f t="shared" si="87"/>
        <v>19</v>
      </c>
      <c r="B967" s="284">
        <v>3</v>
      </c>
      <c r="C967" s="285" t="s">
        <v>1969</v>
      </c>
      <c r="D967" s="286">
        <f>SUM(сходові!N969)</f>
        <v>1.5911339134827331</v>
      </c>
      <c r="E967" s="286">
        <f>SUM(прибудинкова!M969)</f>
        <v>0.14610390766823164</v>
      </c>
      <c r="F967" s="286">
        <f>'слюсарі х.в.'!P969+'слюсарі кан'!P969+'слюсарі ц.о.'!P551+'слюсарі г.в.'!P544+зварювальник!L969+аварійки!J969</f>
        <v>0.30047820071285014</v>
      </c>
      <c r="G967" s="286">
        <f>'дератизація '!I969</f>
        <v>4.4531897265948639E-3</v>
      </c>
      <c r="H967" s="286">
        <f>SUM(димовенти!Q969)</f>
        <v>8.2846042533598521E-2</v>
      </c>
      <c r="I967" s="286">
        <f>'під зими'!L969+майстерні!L969+покрівлі!N969+маляри!L969</f>
        <v>0.18857797078348504</v>
      </c>
      <c r="J967" s="286">
        <f>електрики!P969</f>
        <v>6.310836092681911E-2</v>
      </c>
      <c r="K967" s="287">
        <f t="shared" si="84"/>
        <v>2.3767015858343123</v>
      </c>
      <c r="L967" s="287">
        <v>3.1088379992925574E-2</v>
      </c>
      <c r="M967" s="287">
        <f t="shared" si="85"/>
        <v>2.4077899658272379</v>
      </c>
      <c r="N967" s="287">
        <f t="shared" si="86"/>
        <v>2.8893479589926856</v>
      </c>
    </row>
    <row r="968" spans="1:14" ht="18" customHeight="1" x14ac:dyDescent="0.35">
      <c r="A968" s="284">
        <f t="shared" si="87"/>
        <v>20</v>
      </c>
      <c r="B968" s="284">
        <v>2</v>
      </c>
      <c r="C968" s="285" t="s">
        <v>1970</v>
      </c>
      <c r="D968" s="286">
        <f>SUM(сходові!N970)</f>
        <v>0</v>
      </c>
      <c r="E968" s="286">
        <f>SUM(прибудинкова!M970)</f>
        <v>0.31960229802425666</v>
      </c>
      <c r="F968" s="286">
        <f>'слюсарі х.в.'!P970+'слюсарі кан'!P970+'слюсарі ц.о.'!P552+'слюсарі г.в.'!P545+зварювальник!L970+аварійки!J970</f>
        <v>0.30952790049709072</v>
      </c>
      <c r="G968" s="286">
        <f>'дератизація '!I970</f>
        <v>9.9031690140845077E-3</v>
      </c>
      <c r="H968" s="286">
        <f>SUM(димовенти!Q970)</f>
        <v>7.5449074450241516E-2</v>
      </c>
      <c r="I968" s="286">
        <f>'під зими'!L970+майстерні!L970+покрівлі!N970+маляри!L970</f>
        <v>0.21317617620329898</v>
      </c>
      <c r="J968" s="286">
        <f>електрики!P970</f>
        <v>6.6813885102981863E-2</v>
      </c>
      <c r="K968" s="287">
        <f t="shared" si="84"/>
        <v>0.99447250329195414</v>
      </c>
      <c r="L968" s="287">
        <v>1.3337469116104617E-2</v>
      </c>
      <c r="M968" s="287">
        <f t="shared" si="85"/>
        <v>1.0078099724080587</v>
      </c>
      <c r="N968" s="287">
        <f t="shared" si="86"/>
        <v>1.2093719668896703</v>
      </c>
    </row>
    <row r="969" spans="1:14" ht="18" customHeight="1" x14ac:dyDescent="0.35">
      <c r="A969" s="284">
        <f t="shared" si="87"/>
        <v>21</v>
      </c>
      <c r="B969" s="284">
        <v>3</v>
      </c>
      <c r="C969" s="285" t="s">
        <v>1971</v>
      </c>
      <c r="D969" s="286">
        <f>SUM(сходові!N971)</f>
        <v>0.7921946000448129</v>
      </c>
      <c r="E969" s="286">
        <f>SUM(прибудинкова!M971)</f>
        <v>0.34959894027335703</v>
      </c>
      <c r="F969" s="286">
        <f>'слюсарі х.в.'!P971+'слюсарі кан'!P971+'слюсарі ц.о.'!P553+'слюсарі г.в.'!P546+зварювальник!L971+аварійки!J971</f>
        <v>0.28800918306819767</v>
      </c>
      <c r="G969" s="286">
        <f>'дератизація '!I971</f>
        <v>5.757348811084066E-3</v>
      </c>
      <c r="H969" s="286">
        <f>SUM(димовенти!Q971)</f>
        <v>5.6166545593364578E-2</v>
      </c>
      <c r="I969" s="286">
        <f>'під зими'!L971+майстерні!L971+покрівлі!N971+маляри!L971</f>
        <v>0.23260221689781302</v>
      </c>
      <c r="J969" s="286">
        <f>електрики!P971</f>
        <v>5.8429656896884605E-2</v>
      </c>
      <c r="K969" s="287">
        <f t="shared" si="84"/>
        <v>1.7827584915855139</v>
      </c>
      <c r="L969" s="287">
        <v>2.2740260387325129E-2</v>
      </c>
      <c r="M969" s="287">
        <f t="shared" si="85"/>
        <v>1.8054987519728392</v>
      </c>
      <c r="N969" s="287">
        <f t="shared" si="86"/>
        <v>2.1665985023674068</v>
      </c>
    </row>
    <row r="970" spans="1:14" ht="18" customHeight="1" x14ac:dyDescent="0.35">
      <c r="A970" s="284">
        <f t="shared" si="87"/>
        <v>22</v>
      </c>
      <c r="B970" s="284">
        <v>3</v>
      </c>
      <c r="C970" s="285" t="s">
        <v>1972</v>
      </c>
      <c r="D970" s="286">
        <f>SUM(сходові!N972)</f>
        <v>0.88610639097744348</v>
      </c>
      <c r="E970" s="286">
        <f>SUM(прибудинкова!M972)</f>
        <v>0.65516068070175437</v>
      </c>
      <c r="F970" s="286">
        <f>'слюсарі х.в.'!P972+'слюсарі кан'!P972+'слюсарі ц.о.'!P554+'слюсарі г.в.'!P547+зварювальник!L972+аварійки!J972</f>
        <v>0.3244923155151111</v>
      </c>
      <c r="G970" s="286">
        <f>'дератизація '!I972</f>
        <v>1.3578947368421053E-2</v>
      </c>
      <c r="H970" s="286">
        <f>SUM(димовенти!Q972)</f>
        <v>0.10826545083217813</v>
      </c>
      <c r="I970" s="286">
        <f>'під зими'!L972+майстерні!L972+покрівлі!N972+маляри!L972</f>
        <v>0.21668217558640535</v>
      </c>
      <c r="J970" s="286">
        <f>електрики!P972</f>
        <v>7.2419693495072171E-2</v>
      </c>
      <c r="K970" s="287">
        <f t="shared" si="84"/>
        <v>2.2767056544763857</v>
      </c>
      <c r="L970" s="287">
        <v>2.9456414377484474E-2</v>
      </c>
      <c r="M970" s="287">
        <f t="shared" si="85"/>
        <v>2.3061620688538702</v>
      </c>
      <c r="N970" s="287">
        <f t="shared" si="86"/>
        <v>2.7673944826246442</v>
      </c>
    </row>
    <row r="971" spans="1:14" ht="18" customHeight="1" x14ac:dyDescent="0.35">
      <c r="A971" s="284">
        <f t="shared" si="87"/>
        <v>23</v>
      </c>
      <c r="B971" s="284">
        <v>2</v>
      </c>
      <c r="C971" s="285" t="s">
        <v>1973</v>
      </c>
      <c r="D971" s="286">
        <f>SUM(сходові!N973)</f>
        <v>0</v>
      </c>
      <c r="E971" s="286">
        <f>SUM(прибудинкова!M973)</f>
        <v>1.0217214978785467</v>
      </c>
      <c r="F971" s="286">
        <f>'слюсарі х.в.'!P973+'слюсарі кан'!P973+'слюсарі ц.о.'!P555+'слюсарі г.в.'!P548+зварювальник!L973+аварійки!J973</f>
        <v>0.34070358556917379</v>
      </c>
      <c r="G971" s="286">
        <f>'дератизація '!I973</f>
        <v>1.3424821002386634E-2</v>
      </c>
      <c r="H971" s="286">
        <f>SUM(димовенти!Q973)</f>
        <v>8.5232844645459771E-2</v>
      </c>
      <c r="I971" s="286">
        <f>'під зими'!L973+майстерні!L973+покрівлі!N973+маляри!L973</f>
        <v>0.22435400636020275</v>
      </c>
      <c r="J971" s="286">
        <f>електрики!P973</f>
        <v>7.8847230417971204E-2</v>
      </c>
      <c r="K971" s="287">
        <f t="shared" si="84"/>
        <v>1.7642839858737409</v>
      </c>
      <c r="L971" s="287">
        <v>2.291294678412259E-2</v>
      </c>
      <c r="M971" s="287">
        <f t="shared" si="85"/>
        <v>1.7871969326578636</v>
      </c>
      <c r="N971" s="287">
        <f t="shared" si="86"/>
        <v>2.1446363191894364</v>
      </c>
    </row>
    <row r="972" spans="1:14" ht="18" customHeight="1" x14ac:dyDescent="0.35">
      <c r="A972" s="284">
        <f t="shared" si="87"/>
        <v>24</v>
      </c>
      <c r="B972" s="284">
        <v>4</v>
      </c>
      <c r="C972" s="285" t="s">
        <v>1974</v>
      </c>
      <c r="D972" s="286">
        <f>SUM(сходові!N974)</f>
        <v>0.22048994961208201</v>
      </c>
      <c r="E972" s="286">
        <f>SUM(прибудинкова!M974)</f>
        <v>0.27880664633105795</v>
      </c>
      <c r="F972" s="286">
        <f>'слюсарі х.в.'!P974+'слюсарі кан'!P974+'слюсарі ц.о.'!P556+'слюсарі г.в.'!P549+зварювальник!L974+аварійки!J974</f>
        <v>0.29811011696633838</v>
      </c>
      <c r="G972" s="286">
        <f>'дератизація '!I974</f>
        <v>1.4767655552638489E-3</v>
      </c>
      <c r="H972" s="286">
        <f>SUM(димовенти!Q974)</f>
        <v>9.1414407610360876E-2</v>
      </c>
      <c r="I972" s="286">
        <f>'під зими'!L974+майстерні!L974+покрівлі!N974+маляри!L974</f>
        <v>0.17997803802464313</v>
      </c>
      <c r="J972" s="286">
        <f>електрики!P974</f>
        <v>6.2048569533709158E-2</v>
      </c>
      <c r="K972" s="287">
        <f t="shared" si="84"/>
        <v>1.1323244936334556</v>
      </c>
      <c r="L972" s="287">
        <v>1.401408091535794E-2</v>
      </c>
      <c r="M972" s="287">
        <f t="shared" si="85"/>
        <v>1.1463385745488135</v>
      </c>
      <c r="N972" s="287">
        <f t="shared" si="86"/>
        <v>1.3756062894585761</v>
      </c>
    </row>
    <row r="973" spans="1:14" ht="18" customHeight="1" x14ac:dyDescent="0.35">
      <c r="A973" s="284">
        <f t="shared" si="87"/>
        <v>25</v>
      </c>
      <c r="B973" s="284">
        <v>4</v>
      </c>
      <c r="C973" s="285" t="s">
        <v>1975</v>
      </c>
      <c r="D973" s="286">
        <f>SUM(сходові!N975)</f>
        <v>0.2322846606863006</v>
      </c>
      <c r="E973" s="286">
        <f>SUM(прибудинкова!M975)</f>
        <v>0.29247680245268448</v>
      </c>
      <c r="F973" s="286">
        <f>'слюсарі х.в.'!P975+'слюсарі кан'!P975+'слюсарі ц.о.'!P557+'слюсарі г.в.'!P550+зварювальник!L975+аварійки!J975</f>
        <v>0.29810872847659531</v>
      </c>
      <c r="G973" s="286">
        <f>'дератизація '!I975</f>
        <v>1.5883152129645619E-3</v>
      </c>
      <c r="H973" s="286">
        <f>SUM(димовенти!Q975)</f>
        <v>9.075648859191919E-2</v>
      </c>
      <c r="I973" s="286">
        <f>'під зими'!L975+майстерні!L975+покрівлі!N975+маляри!L975</f>
        <v>0.1794642816496847</v>
      </c>
      <c r="J973" s="286">
        <f>електрики!P975</f>
        <v>6.2042473037207356E-2</v>
      </c>
      <c r="K973" s="287">
        <f t="shared" si="84"/>
        <v>1.1567217501073561</v>
      </c>
      <c r="L973" s="287">
        <v>1.4386676977166946E-2</v>
      </c>
      <c r="M973" s="287">
        <f t="shared" si="85"/>
        <v>1.1711084270845231</v>
      </c>
      <c r="N973" s="287">
        <f t="shared" si="86"/>
        <v>1.4053301125014277</v>
      </c>
    </row>
    <row r="974" spans="1:14" ht="18" customHeight="1" x14ac:dyDescent="0.35">
      <c r="A974" s="284">
        <f t="shared" si="87"/>
        <v>26</v>
      </c>
      <c r="B974" s="284">
        <v>3</v>
      </c>
      <c r="C974" s="285" t="s">
        <v>1976</v>
      </c>
      <c r="D974" s="286">
        <f>SUM(сходові!N976)</f>
        <v>1.6246505376344085</v>
      </c>
      <c r="E974" s="286">
        <f>SUM(прибудинкова!M976)</f>
        <v>0.24750514604288498</v>
      </c>
      <c r="F974" s="286">
        <f>'слюсарі х.в.'!P976+'слюсарі кан'!P976+'слюсарі ц.о.'!P558+'слюсарі г.в.'!P551+зварювальник!L976+аварійки!J976</f>
        <v>0.30931714593179005</v>
      </c>
      <c r="G974" s="286">
        <f>'дератизація '!I976</f>
        <v>7.3684210526315788E-3</v>
      </c>
      <c r="H974" s="286">
        <f>SUM(димовенти!Q976)</f>
        <v>8.0196630246057873E-2</v>
      </c>
      <c r="I974" s="286">
        <f>'під зими'!L976+майстерні!L976+покрівлі!N976+маляри!L976</f>
        <v>0.20438859876503798</v>
      </c>
      <c r="J974" s="286">
        <f>електрики!P976</f>
        <v>6.667461468566728E-2</v>
      </c>
      <c r="K974" s="287">
        <f t="shared" si="84"/>
        <v>2.5401010943584779</v>
      </c>
      <c r="L974" s="287">
        <v>3.274276618908889E-2</v>
      </c>
      <c r="M974" s="287">
        <f t="shared" si="85"/>
        <v>2.5728438605475668</v>
      </c>
      <c r="N974" s="287">
        <f t="shared" si="86"/>
        <v>3.0874126326570801</v>
      </c>
    </row>
    <row r="975" spans="1:14" ht="18" customHeight="1" x14ac:dyDescent="0.35">
      <c r="A975" s="284">
        <f t="shared" si="87"/>
        <v>27</v>
      </c>
      <c r="B975" s="284">
        <v>4</v>
      </c>
      <c r="C975" s="285" t="s">
        <v>1977</v>
      </c>
      <c r="D975" s="286">
        <f>SUM(сходові!N977)</f>
        <v>0.24251686908467449</v>
      </c>
      <c r="E975" s="286">
        <f>SUM(прибудинкова!M977)</f>
        <v>0.53647271662935125</v>
      </c>
      <c r="F975" s="286">
        <f>'слюсарі х.в.'!P977+'слюсарі кан'!P977+'слюсарі ц.о.'!P559+'слюсарі г.в.'!P552+зварювальник!L977+аварійки!J977</f>
        <v>0.3367170969599631</v>
      </c>
      <c r="G975" s="286">
        <f>'дератизація '!I977</f>
        <v>1.7065001729253508E-3</v>
      </c>
      <c r="H975" s="286">
        <f>SUM(димовенти!Q977)</f>
        <v>0.1154513532698382</v>
      </c>
      <c r="I975" s="286">
        <f>'під зими'!L977+майстерні!L977+покрівлі!N977+маляри!L977</f>
        <v>0.18511843039204867</v>
      </c>
      <c r="J975" s="286">
        <f>електрики!P977</f>
        <v>7.7226405590397076E-2</v>
      </c>
      <c r="K975" s="287">
        <f t="shared" si="84"/>
        <v>1.4952093720991979</v>
      </c>
      <c r="L975" s="287">
        <v>1.8308247539282729E-2</v>
      </c>
      <c r="M975" s="287">
        <f t="shared" si="85"/>
        <v>1.5135176196384807</v>
      </c>
      <c r="N975" s="287">
        <f t="shared" si="86"/>
        <v>1.8162211435661768</v>
      </c>
    </row>
    <row r="976" spans="1:14" ht="18" customHeight="1" x14ac:dyDescent="0.35">
      <c r="A976" s="284">
        <f t="shared" si="87"/>
        <v>28</v>
      </c>
      <c r="B976" s="284">
        <v>4</v>
      </c>
      <c r="C976" s="285" t="s">
        <v>1978</v>
      </c>
      <c r="D976" s="286">
        <f>SUM(сходові!N978)</f>
        <v>0.27905432427594073</v>
      </c>
      <c r="E976" s="286">
        <f>SUM(прибудинкова!M978)</f>
        <v>0.56731459500039827</v>
      </c>
      <c r="F976" s="286">
        <f>'слюсарі х.в.'!P978+'слюсарі кан'!P978+'слюсарі ц.о.'!P560+'слюсарі г.в.'!P553+зварювальник!L978+аварійки!J978</f>
        <v>0.33990871427285752</v>
      </c>
      <c r="G976" s="286">
        <f>'дератизація '!I978</f>
        <v>1.6546855178246401E-3</v>
      </c>
      <c r="H976" s="286">
        <f>SUM(димовенти!Q978)</f>
        <v>0.11582239562238909</v>
      </c>
      <c r="I976" s="286">
        <f>'під зими'!L978+майстерні!L978+покрівлі!N978+маляри!L978</f>
        <v>0.18559564201713941</v>
      </c>
      <c r="J976" s="286">
        <f>електрики!P978</f>
        <v>7.8498756478547496E-2</v>
      </c>
      <c r="K976" s="287">
        <f t="shared" si="84"/>
        <v>1.5678491131850973</v>
      </c>
      <c r="L976" s="287">
        <v>1.9178346901194465E-2</v>
      </c>
      <c r="M976" s="287">
        <f t="shared" si="85"/>
        <v>1.5870274600862917</v>
      </c>
      <c r="N976" s="287">
        <f t="shared" si="86"/>
        <v>1.9044329521035499</v>
      </c>
    </row>
    <row r="977" spans="1:14" ht="18" customHeight="1" x14ac:dyDescent="0.35">
      <c r="A977" s="284">
        <f t="shared" si="87"/>
        <v>29</v>
      </c>
      <c r="B977" s="284">
        <v>3</v>
      </c>
      <c r="C977" s="285" t="s">
        <v>1979</v>
      </c>
      <c r="D977" s="286">
        <f>SUM(сходові!N979)</f>
        <v>1.1613811166236239</v>
      </c>
      <c r="E977" s="286">
        <f>SUM(прибудинкова!M979)</f>
        <v>0.21710277689190088</v>
      </c>
      <c r="F977" s="286">
        <f>'слюсарі х.в.'!P979+'слюсарі кан'!P979+'слюсарі ц.о.'!P561+'слюсарі г.в.'!P554+зварювальник!L979+аварійки!J979</f>
        <v>0.32856931559447161</v>
      </c>
      <c r="G977" s="286">
        <f>'дератизація '!I979</f>
        <v>5.9796691249750849E-3</v>
      </c>
      <c r="H977" s="286">
        <f>SUM(димовенти!Q979)</f>
        <v>0.10250366582675825</v>
      </c>
      <c r="I977" s="286">
        <f>'під зими'!L979+майстерні!L979+покрівлі!N979+маляри!L979</f>
        <v>0.21447863658455407</v>
      </c>
      <c r="J977" s="286">
        <f>електрики!P979</f>
        <v>7.3792846187278438E-2</v>
      </c>
      <c r="K977" s="287">
        <f t="shared" si="84"/>
        <v>2.1038080268335624</v>
      </c>
      <c r="L977" s="287">
        <v>2.7351748644156682E-2</v>
      </c>
      <c r="M977" s="287">
        <f t="shared" si="85"/>
        <v>2.1311597754777192</v>
      </c>
      <c r="N977" s="287">
        <f t="shared" si="86"/>
        <v>2.5573917305732627</v>
      </c>
    </row>
    <row r="978" spans="1:14" ht="18" customHeight="1" x14ac:dyDescent="0.35">
      <c r="A978" s="284">
        <f t="shared" si="87"/>
        <v>30</v>
      </c>
      <c r="B978" s="284">
        <v>2</v>
      </c>
      <c r="C978" s="285" t="s">
        <v>1980</v>
      </c>
      <c r="D978" s="286">
        <f>SUM(сходові!N980)</f>
        <v>0</v>
      </c>
      <c r="E978" s="286">
        <f>SUM(прибудинкова!M980)</f>
        <v>0.58739396627658236</v>
      </c>
      <c r="F978" s="286">
        <f>'слюсарі х.в.'!P980+'слюсарі кан'!P980+'слюсарі ц.о.'!P562+'слюсарі г.в.'!P555+зварювальник!L980+аварійки!J980</f>
        <v>0.3317271316732362</v>
      </c>
      <c r="G978" s="286">
        <f>'дератизація '!I980</f>
        <v>1.1891279728199321E-2</v>
      </c>
      <c r="H978" s="286">
        <f>SUM(димовенти!Q980)</f>
        <v>9.7066985929189539E-2</v>
      </c>
      <c r="I978" s="286">
        <f>'під зими'!L980+майстерні!L980+покрівлі!N980+маляри!L980</f>
        <v>0.28643084179988554</v>
      </c>
      <c r="J978" s="286">
        <f>електрики!P980</f>
        <v>7.513612372813494E-2</v>
      </c>
      <c r="K978" s="287">
        <f t="shared" si="84"/>
        <v>1.3896463291352279</v>
      </c>
      <c r="L978" s="287">
        <v>1.8685050608623244E-2</v>
      </c>
      <c r="M978" s="287">
        <f t="shared" si="85"/>
        <v>1.408331379743851</v>
      </c>
      <c r="N978" s="287">
        <f t="shared" si="86"/>
        <v>1.6899976556926213</v>
      </c>
    </row>
    <row r="979" spans="1:14" ht="18" customHeight="1" x14ac:dyDescent="0.35">
      <c r="A979" s="284">
        <f t="shared" si="87"/>
        <v>31</v>
      </c>
      <c r="B979" s="284">
        <v>2</v>
      </c>
      <c r="C979" s="285" t="s">
        <v>1981</v>
      </c>
      <c r="D979" s="286">
        <f>SUM(сходові!N981)</f>
        <v>0</v>
      </c>
      <c r="E979" s="286">
        <f>SUM(прибудинкова!M981)</f>
        <v>0.12092532478466418</v>
      </c>
      <c r="F979" s="286">
        <f>'слюсарі х.в.'!P981+'слюсарі кан'!P981+'слюсарі ц.о.'!P563+'слюсарі г.в.'!P556+зварювальник!L981+аварійки!J981</f>
        <v>0.33861528286557746</v>
      </c>
      <c r="G979" s="286">
        <f>'дератизація '!I981</f>
        <v>5.9743539926170571E-3</v>
      </c>
      <c r="H979" s="286">
        <f>SUM(димовенти!Q981)</f>
        <v>0.11656713425846521</v>
      </c>
      <c r="I979" s="286">
        <f>'під зими'!L981+майстерні!L981+покрівлі!N981+маляри!L981</f>
        <v>0.22254219785085078</v>
      </c>
      <c r="J979" s="286">
        <f>електрики!P981</f>
        <v>7.7656594614680122E-2</v>
      </c>
      <c r="K979" s="287">
        <f t="shared" si="84"/>
        <v>0.8822808883668547</v>
      </c>
      <c r="L979" s="287">
        <v>1.1961058288405102E-2</v>
      </c>
      <c r="M979" s="287">
        <f t="shared" si="85"/>
        <v>0.8942419466552598</v>
      </c>
      <c r="N979" s="287">
        <f t="shared" si="86"/>
        <v>1.0730903359863118</v>
      </c>
    </row>
    <row r="980" spans="1:14" ht="18" customHeight="1" x14ac:dyDescent="0.35">
      <c r="A980" s="284">
        <f t="shared" si="87"/>
        <v>32</v>
      </c>
      <c r="B980" s="284">
        <v>3</v>
      </c>
      <c r="C980" s="285" t="s">
        <v>1982</v>
      </c>
      <c r="D980" s="286">
        <f>SUM(сходові!N982)</f>
        <v>1.0637755746780599</v>
      </c>
      <c r="E980" s="286">
        <f>SUM(прибудинкова!M982)</f>
        <v>0.85710947065431053</v>
      </c>
      <c r="F980" s="286">
        <f>'слюсарі х.в.'!P982+'слюсарі кан'!P982+'слюсарі ц.о.'!P564+'слюсарі г.в.'!P557+зварювальник!L982+аварійки!J982</f>
        <v>0.557393084674632</v>
      </c>
      <c r="G980" s="286">
        <f>'дератизація '!I982</f>
        <v>5.5286436394271273E-3</v>
      </c>
      <c r="H980" s="286">
        <f>SUM(димовенти!Q982)</f>
        <v>4.0213196688742889E-2</v>
      </c>
      <c r="I980" s="286">
        <f>'під зими'!L982+майстерні!L982+покрівлі!N982+маляри!L982</f>
        <v>0.21114423751510361</v>
      </c>
      <c r="J980" s="286">
        <f>електрики!P982</f>
        <v>6.641268227179023E-2</v>
      </c>
      <c r="K980" s="287">
        <f t="shared" si="84"/>
        <v>2.8015768901220661</v>
      </c>
      <c r="L980" s="287">
        <v>3.7737209297447727E-2</v>
      </c>
      <c r="M980" s="287">
        <f t="shared" si="85"/>
        <v>2.8393140994195138</v>
      </c>
      <c r="N980" s="287">
        <f t="shared" si="86"/>
        <v>3.4071769193034167</v>
      </c>
    </row>
    <row r="981" spans="1:14" ht="18" customHeight="1" x14ac:dyDescent="0.35">
      <c r="A981" s="284">
        <f t="shared" si="87"/>
        <v>33</v>
      </c>
      <c r="B981" s="284">
        <v>2</v>
      </c>
      <c r="C981" s="285" t="s">
        <v>1983</v>
      </c>
      <c r="D981" s="286">
        <f>SUM(сходові!N983)</f>
        <v>0</v>
      </c>
      <c r="E981" s="286">
        <f>SUM(прибудинкова!M983)</f>
        <v>0.89720714710482785</v>
      </c>
      <c r="F981" s="286">
        <f>'слюсарі х.в.'!P983+'слюсарі кан'!P983+'слюсарі ц.о.'!P565+'слюсарі г.в.'!P558+зварювальник!L983+аварійки!J983</f>
        <v>0.53057635638733691</v>
      </c>
      <c r="G981" s="286">
        <f>'дератизація '!I983</f>
        <v>5.6219360448555543E-3</v>
      </c>
      <c r="H981" s="286">
        <f>SUM(димовенти!Q983)</f>
        <v>3.382864546662024E-2</v>
      </c>
      <c r="I981" s="286">
        <f>'під зими'!L983+майстерні!L983+покрівлі!N983+маляри!L983</f>
        <v>0.24393318284036708</v>
      </c>
      <c r="J981" s="286">
        <f>електрики!P983</f>
        <v>5.5868502582601301E-2</v>
      </c>
      <c r="K981" s="287">
        <f t="shared" si="84"/>
        <v>1.7670357704266089</v>
      </c>
      <c r="L981" s="287">
        <v>0.04</v>
      </c>
      <c r="M981" s="287">
        <f t="shared" si="85"/>
        <v>1.8070357704266089</v>
      </c>
      <c r="N981" s="287">
        <f t="shared" si="86"/>
        <v>2.1684429245119308</v>
      </c>
    </row>
    <row r="982" spans="1:14" ht="18" customHeight="1" x14ac:dyDescent="0.35">
      <c r="A982" s="284">
        <f t="shared" si="87"/>
        <v>34</v>
      </c>
      <c r="B982" s="284">
        <v>3</v>
      </c>
      <c r="C982" s="285" t="s">
        <v>1984</v>
      </c>
      <c r="D982" s="286">
        <f>SUM(сходові!N984)</f>
        <v>0.80997758655577101</v>
      </c>
      <c r="E982" s="286">
        <f>SUM(прибудинкова!M984)</f>
        <v>0.83903062655074712</v>
      </c>
      <c r="F982" s="286">
        <f>'слюсарі х.в.'!P984+'слюсарі кан'!P984+'слюсарі ц.о.'!P566+'слюсарі г.в.'!P559+зварювальник!L984+аварійки!J984</f>
        <v>0.55941052598767704</v>
      </c>
      <c r="G982" s="286">
        <f>'дератизація '!I984</f>
        <v>2.9305460584155515E-3</v>
      </c>
      <c r="H982" s="286">
        <f>SUM(димовенти!Q984)</f>
        <v>4.0693510963578025E-2</v>
      </c>
      <c r="I982" s="286">
        <f>'під зими'!L984+майстерні!L984+покрівлі!N984+маляри!L984</f>
        <v>0.18400208335426432</v>
      </c>
      <c r="J982" s="286">
        <f>електрики!P984</f>
        <v>6.7205928319154604E-2</v>
      </c>
      <c r="K982" s="287">
        <f t="shared" si="84"/>
        <v>2.5032508077896076</v>
      </c>
      <c r="L982" s="287">
        <v>3.4023098357472747E-2</v>
      </c>
      <c r="M982" s="287">
        <f t="shared" si="85"/>
        <v>2.5372739061470804</v>
      </c>
      <c r="N982" s="287">
        <f t="shared" si="86"/>
        <v>3.0447286873764963</v>
      </c>
    </row>
    <row r="983" spans="1:14" ht="18" customHeight="1" x14ac:dyDescent="0.35">
      <c r="A983" s="284">
        <f t="shared" si="87"/>
        <v>35</v>
      </c>
      <c r="B983" s="284">
        <v>3</v>
      </c>
      <c r="C983" s="285" t="s">
        <v>1985</v>
      </c>
      <c r="D983" s="286">
        <f>SUM(сходові!N985)</f>
        <v>0</v>
      </c>
      <c r="E983" s="286">
        <f>SUM(прибудинкова!M985)</f>
        <v>1.5094376693134048</v>
      </c>
      <c r="F983" s="286">
        <f>'слюсарі х.в.'!P985+'слюсарі кан'!P985+'слюсарі ц.о.'!P567+'слюсарі г.в.'!P560+зварювальник!L985+аварійки!J985</f>
        <v>0.5928007905428031</v>
      </c>
      <c r="G983" s="286">
        <f>'дератизація '!I985</f>
        <v>1.2260625875758992E-2</v>
      </c>
      <c r="H983" s="286">
        <f>SUM(димовенти!Q985)</f>
        <v>4.8643095718606755E-2</v>
      </c>
      <c r="I983" s="286">
        <f>'під зими'!L985+майстерні!L985+покрівлі!N985+маляри!L985</f>
        <v>0.22986653902371912</v>
      </c>
      <c r="J983" s="286">
        <f>електрики!P985</f>
        <v>8.0334783769638679E-2</v>
      </c>
      <c r="K983" s="287">
        <f t="shared" si="84"/>
        <v>2.4733435042439313</v>
      </c>
      <c r="L983" s="287">
        <v>3.3494346786091755E-2</v>
      </c>
      <c r="M983" s="287">
        <f t="shared" si="85"/>
        <v>2.5068378510300233</v>
      </c>
      <c r="N983" s="287">
        <f t="shared" si="86"/>
        <v>3.0082054212360281</v>
      </c>
    </row>
    <row r="984" spans="1:14" ht="18" customHeight="1" x14ac:dyDescent="0.35">
      <c r="A984" s="284">
        <f t="shared" si="87"/>
        <v>36</v>
      </c>
      <c r="B984" s="284">
        <v>3</v>
      </c>
      <c r="C984" s="285" t="s">
        <v>1995</v>
      </c>
      <c r="D984" s="286">
        <f>SUM(сходові!N986)</f>
        <v>1.3813953456919248</v>
      </c>
      <c r="E984" s="286">
        <f>SUM(прибудинкова!M986)</f>
        <v>0.93955956530913687</v>
      </c>
      <c r="F984" s="286">
        <f>'слюсарі х.в.'!P986+'слюсарі кан'!P986+'слюсарі ц.о.'!P568+'слюсарі г.в.'!P561+зварювальник!L986+аварійки!J986</f>
        <v>0.29346041417309121</v>
      </c>
      <c r="G984" s="286">
        <f>'дератизація '!I986</f>
        <v>6.3304494619117954E-3</v>
      </c>
      <c r="H984" s="286">
        <f>SUM(димовенти!Q986)</f>
        <v>8.1387564589498737E-2</v>
      </c>
      <c r="I984" s="286">
        <f>'під зими'!L986+майстерні!L986+покрівлі!N986+маляри!L986</f>
        <v>0.24408962739694795</v>
      </c>
      <c r="J984" s="286">
        <f>електрики!P986</f>
        <v>6.0318132995627223E-2</v>
      </c>
      <c r="K984" s="287">
        <f t="shared" si="84"/>
        <v>3.0065410996181381</v>
      </c>
      <c r="L984" s="287">
        <v>3.856515913639047E-2</v>
      </c>
      <c r="M984" s="287">
        <f t="shared" si="85"/>
        <v>3.0451062587545286</v>
      </c>
      <c r="N984" s="287">
        <f t="shared" si="86"/>
        <v>3.6541275105054343</v>
      </c>
    </row>
    <row r="985" spans="1:14" ht="18" customHeight="1" x14ac:dyDescent="0.35">
      <c r="A985" s="284">
        <f t="shared" si="87"/>
        <v>37</v>
      </c>
      <c r="B985" s="284">
        <v>3</v>
      </c>
      <c r="C985" s="285" t="s">
        <v>1996</v>
      </c>
      <c r="D985" s="286">
        <f>SUM(сходові!N987)</f>
        <v>1.4217240781007983</v>
      </c>
      <c r="E985" s="286">
        <f>SUM(прибудинкова!M987)</f>
        <v>0.61343816381706973</v>
      </c>
      <c r="F985" s="286">
        <f>'слюсарі х.в.'!P987+'слюсарі кан'!P987+'слюсарі ц.о.'!P569+'слюсарі г.в.'!P562+зварювальник!L987+аварійки!J987</f>
        <v>0.29232300630569918</v>
      </c>
      <c r="G985" s="286">
        <f>'дератизація '!I987</f>
        <v>6.5679733110925766E-3</v>
      </c>
      <c r="H985" s="286">
        <f>SUM(димовенти!Q987)</f>
        <v>8.9355867989443644E-2</v>
      </c>
      <c r="I985" s="286">
        <f>'під зими'!L987+майстерні!L987+покрівлі!N987+маляри!L987</f>
        <v>0.28086584956598354</v>
      </c>
      <c r="J985" s="286">
        <f>електрики!P987</f>
        <v>5.960125777028303E-2</v>
      </c>
      <c r="K985" s="287">
        <f t="shared" si="84"/>
        <v>2.7638761968603704</v>
      </c>
      <c r="L985" s="287">
        <v>3.548040762718685E-2</v>
      </c>
      <c r="M985" s="287">
        <f t="shared" si="85"/>
        <v>2.7993566044875573</v>
      </c>
      <c r="N985" s="287">
        <f t="shared" si="86"/>
        <v>3.3592279253850688</v>
      </c>
    </row>
    <row r="986" spans="1:14" ht="18" customHeight="1" x14ac:dyDescent="0.35">
      <c r="A986" s="284">
        <f t="shared" si="87"/>
        <v>38</v>
      </c>
      <c r="B986" s="284">
        <v>3</v>
      </c>
      <c r="C986" s="285" t="s">
        <v>1997</v>
      </c>
      <c r="D986" s="286">
        <f>SUM(сходові!N988)</f>
        <v>1.1140293293688985</v>
      </c>
      <c r="E986" s="286">
        <f>SUM(прибудинкова!M988)</f>
        <v>1.2787201780558228</v>
      </c>
      <c r="F986" s="286">
        <f>'слюсарі х.в.'!P988+'слюсарі кан'!P988+'слюсарі ц.о.'!P570+'слюсарі г.в.'!P563+зварювальник!L988+аварійки!J988</f>
        <v>0.24556305094096048</v>
      </c>
      <c r="G986" s="286">
        <f>'дератизація '!I988</f>
        <v>7.7598652550529357E-3</v>
      </c>
      <c r="H986" s="286">
        <f>SUM(димовенти!Q988)</f>
        <v>6.1869693389418445E-2</v>
      </c>
      <c r="I986" s="286">
        <f>'під зими'!L988+майстерні!L988+покрівлі!N988+маляри!L988</f>
        <v>0.2681513282949487</v>
      </c>
      <c r="J986" s="286">
        <f>електрики!P988</f>
        <v>4.1385171330797978E-2</v>
      </c>
      <c r="K986" s="287">
        <f t="shared" si="84"/>
        <v>3.0174786166358998</v>
      </c>
      <c r="L986" s="287">
        <v>3.8545376647557639E-2</v>
      </c>
      <c r="M986" s="287">
        <f t="shared" si="85"/>
        <v>3.0560239932834574</v>
      </c>
      <c r="N986" s="287">
        <f t="shared" si="86"/>
        <v>3.6672287919401487</v>
      </c>
    </row>
    <row r="987" spans="1:14" ht="18" customHeight="1" x14ac:dyDescent="0.35">
      <c r="A987" s="284">
        <f t="shared" si="87"/>
        <v>39</v>
      </c>
      <c r="B987" s="284">
        <v>3</v>
      </c>
      <c r="C987" s="285" t="s">
        <v>1998</v>
      </c>
      <c r="D987" s="286">
        <f>SUM(сходові!N989)</f>
        <v>1.6642275534291615</v>
      </c>
      <c r="E987" s="286">
        <f>SUM(прибудинкова!M989)</f>
        <v>0.54791420444983818</v>
      </c>
      <c r="F987" s="286">
        <f>'слюсарі х.в.'!P989+'слюсарі кан'!P989+'слюсарі ц.о.'!P571+'слюсарі г.в.'!P564+зварювальник!L989+аварійки!J989</f>
        <v>0.28028429061537952</v>
      </c>
      <c r="G987" s="286">
        <f>'дератизація '!I989</f>
        <v>8.1917475728155338E-3</v>
      </c>
      <c r="H987" s="286">
        <f>SUM(димовенти!Q989)</f>
        <v>6.2410302360782301E-2</v>
      </c>
      <c r="I987" s="286">
        <f>'під зими'!L989+майстерні!L989+покрівлі!N989+маляри!L989</f>
        <v>0.29643991039292206</v>
      </c>
      <c r="J987" s="286">
        <f>електрики!P989</f>
        <v>5.5267407871592761E-2</v>
      </c>
      <c r="K987" s="287">
        <f t="shared" si="84"/>
        <v>2.9147354166924919</v>
      </c>
      <c r="L987" s="287">
        <v>3.7060421002985233E-2</v>
      </c>
      <c r="M987" s="287">
        <f t="shared" si="85"/>
        <v>2.9517958376954772</v>
      </c>
      <c r="N987" s="287">
        <f t="shared" si="86"/>
        <v>3.5421550052345725</v>
      </c>
    </row>
    <row r="988" spans="1:14" ht="18" customHeight="1" x14ac:dyDescent="0.35">
      <c r="A988" s="284">
        <f t="shared" si="87"/>
        <v>40</v>
      </c>
      <c r="B988" s="284">
        <v>1</v>
      </c>
      <c r="C988" s="285" t="s">
        <v>1999</v>
      </c>
      <c r="D988" s="286">
        <f>SUM(сходові!N990)</f>
        <v>0</v>
      </c>
      <c r="E988" s="286">
        <f>SUM(прибудинкова!M990)</f>
        <v>1.5087329831932774</v>
      </c>
      <c r="F988" s="286">
        <f>'слюсарі х.в.'!P990+'слюсарі кан'!P990+'слюсарі ц.о.'!P572+'слюсарі г.в.'!P565+зварювальник!L990+аварійки!J990</f>
        <v>0.28169088771913203</v>
      </c>
      <c r="G988" s="286">
        <f>'дератизація '!I990</f>
        <v>1.8422753716871364E-2</v>
      </c>
      <c r="H988" s="286">
        <f>SUM(димовенти!Q990)</f>
        <v>8.310615569696933E-2</v>
      </c>
      <c r="I988" s="286">
        <f>'під зими'!L990+майстерні!L990+покрівлі!N990+маляри!L990</f>
        <v>0.20501019305592522</v>
      </c>
      <c r="J988" s="286">
        <f>електрики!P990</f>
        <v>5.5590424062959415E-2</v>
      </c>
      <c r="K988" s="287">
        <f t="shared" si="84"/>
        <v>2.1525533974451347</v>
      </c>
      <c r="L988" s="287">
        <v>2.7846935128245875E-2</v>
      </c>
      <c r="M988" s="287">
        <f t="shared" si="85"/>
        <v>2.1804003325733805</v>
      </c>
      <c r="N988" s="287">
        <f t="shared" si="86"/>
        <v>2.6164803990880565</v>
      </c>
    </row>
    <row r="989" spans="1:14" ht="18" customHeight="1" x14ac:dyDescent="0.35">
      <c r="A989" s="284">
        <f t="shared" si="87"/>
        <v>41</v>
      </c>
      <c r="B989" s="284">
        <v>2</v>
      </c>
      <c r="C989" s="285" t="s">
        <v>2000</v>
      </c>
      <c r="D989" s="286">
        <f>SUM(сходові!N991)</f>
        <v>0</v>
      </c>
      <c r="E989" s="286">
        <f>SUM(прибудинкова!M991)</f>
        <v>0.6091748499254287</v>
      </c>
      <c r="F989" s="286">
        <f>'слюсарі х.в.'!P991+'слюсарі кан'!P991+'слюсарі ц.о.'!P573+'слюсарі г.в.'!P566+зварювальник!L991+аварійки!J991</f>
        <v>0.30157803143566481</v>
      </c>
      <c r="G989" s="286">
        <f>'дератизація '!I991</f>
        <v>1.7197986577181204E-2</v>
      </c>
      <c r="H989" s="286">
        <f>SUM(димовенти!Q991)</f>
        <v>7.1904487059961705E-2</v>
      </c>
      <c r="I989" s="286">
        <f>'під зими'!L991+майстерні!L991+покрівлі!N991+маляри!L991</f>
        <v>0.2711741184889262</v>
      </c>
      <c r="J989" s="286">
        <f>електрики!P991</f>
        <v>6.3674977749150485E-2</v>
      </c>
      <c r="K989" s="287">
        <f t="shared" si="84"/>
        <v>1.3347044512363131</v>
      </c>
      <c r="L989" s="287">
        <v>1.7537410778792895E-2</v>
      </c>
      <c r="M989" s="287">
        <f t="shared" si="85"/>
        <v>1.352241862015106</v>
      </c>
      <c r="N989" s="287">
        <f t="shared" si="86"/>
        <v>1.6226902344181271</v>
      </c>
    </row>
    <row r="990" spans="1:14" ht="18" customHeight="1" x14ac:dyDescent="0.35">
      <c r="A990" s="284">
        <f t="shared" si="87"/>
        <v>42</v>
      </c>
      <c r="B990" s="284">
        <v>2</v>
      </c>
      <c r="C990" s="285" t="s">
        <v>2001</v>
      </c>
      <c r="D990" s="286">
        <f>SUM(сходові!N992)</f>
        <v>0</v>
      </c>
      <c r="E990" s="286">
        <f>SUM(прибудинкова!M992)</f>
        <v>0.4157309555263925</v>
      </c>
      <c r="F990" s="286">
        <f>'слюсарі х.в.'!P992+'слюсарі кан'!P992+'слюсарі ц.о.'!P574+'слюсарі г.в.'!P567+зварювальник!L992+аварійки!J992</f>
        <v>0.33166304693492082</v>
      </c>
      <c r="G990" s="286">
        <f>'дератизація '!I992</f>
        <v>1.2139107611548556E-2</v>
      </c>
      <c r="H990" s="286">
        <f>SUM(димовенти!Q992)</f>
        <v>0.1124805099415674</v>
      </c>
      <c r="I990" s="286">
        <f>'під зими'!L992+майстерні!L992+покрівлі!N992+маляри!L992</f>
        <v>0.2430608214023543</v>
      </c>
      <c r="J990" s="286">
        <f>електрики!P992</f>
        <v>7.5239182874364138E-2</v>
      </c>
      <c r="K990" s="287">
        <f t="shared" si="84"/>
        <v>1.1903136242911476</v>
      </c>
      <c r="L990" s="287">
        <v>1.578815948687784E-2</v>
      </c>
      <c r="M990" s="287">
        <f t="shared" si="85"/>
        <v>1.2061017837780255</v>
      </c>
      <c r="N990" s="287">
        <f t="shared" si="86"/>
        <v>1.4473221405336305</v>
      </c>
    </row>
    <row r="991" spans="1:14" ht="18" customHeight="1" x14ac:dyDescent="0.35">
      <c r="A991" s="284">
        <f t="shared" si="87"/>
        <v>43</v>
      </c>
      <c r="B991" s="284">
        <v>2</v>
      </c>
      <c r="C991" s="285" t="s">
        <v>2791</v>
      </c>
      <c r="D991" s="286">
        <f>SUM(сходові!N993)</f>
        <v>0</v>
      </c>
      <c r="E991" s="286">
        <f>SUM(прибудинкова!M993)</f>
        <v>0.55521183734844914</v>
      </c>
      <c r="F991" s="286">
        <f>'слюсарі х.в.'!P993+'слюсарі кан'!P993+'слюсарі ц.о.'!P575+'слюсарі г.в.'!P568+зварювальник!L993+аварійки!J993</f>
        <v>0.3813770683513118</v>
      </c>
      <c r="G991" s="286">
        <f>'дератизація '!I993</f>
        <v>1.4879546528105811E-2</v>
      </c>
      <c r="H991" s="286">
        <f>SUM(димовенти!Q993)</f>
        <v>0.14170312707329252</v>
      </c>
      <c r="I991" s="286">
        <f>'під зими'!L993+майстерні!L993+покрівлі!N993+маляри!L993</f>
        <v>0.26150894780123407</v>
      </c>
      <c r="J991" s="286">
        <f>електрики!P993</f>
        <v>9.4786443422734595E-2</v>
      </c>
      <c r="K991" s="287">
        <f t="shared" si="84"/>
        <v>1.449466970525128</v>
      </c>
      <c r="L991" s="287">
        <v>1.9019025189966121E-2</v>
      </c>
      <c r="M991" s="287">
        <f t="shared" si="85"/>
        <v>1.4684859957150942</v>
      </c>
      <c r="N991" s="287">
        <f t="shared" si="86"/>
        <v>1.762183194858113</v>
      </c>
    </row>
    <row r="992" spans="1:14" ht="18" customHeight="1" x14ac:dyDescent="0.35">
      <c r="A992" s="284">
        <f t="shared" si="87"/>
        <v>44</v>
      </c>
      <c r="B992" s="284">
        <v>2</v>
      </c>
      <c r="C992" s="285" t="s">
        <v>2792</v>
      </c>
      <c r="D992" s="286">
        <f>SUM(сходові!N994)</f>
        <v>0</v>
      </c>
      <c r="E992" s="286">
        <f>SUM(прибудинкова!M994)</f>
        <v>1.1075267782759388</v>
      </c>
      <c r="F992" s="286">
        <f>'слюсарі х.в.'!P994+'слюсарі кан'!P994+'слюсарі ц.о.'!P576+'слюсарі г.в.'!P569+зварювальник!L994+аварійки!J994</f>
        <v>0.3489493234903065</v>
      </c>
      <c r="G992" s="286">
        <f>'дератизація '!I994</f>
        <v>1.4666603071639797E-2</v>
      </c>
      <c r="H992" s="286">
        <f>SUM(димовенти!Q994)</f>
        <v>0.12264163203587861</v>
      </c>
      <c r="I992" s="286">
        <f>'під зими'!L994+майстерні!L994+покрівлі!N994+маляри!L994</f>
        <v>0.26766006115617869</v>
      </c>
      <c r="J992" s="286">
        <f>електрики!P994</f>
        <v>8.2036045049507025E-2</v>
      </c>
      <c r="K992" s="287">
        <f t="shared" si="84"/>
        <v>1.9434804430794494</v>
      </c>
      <c r="L992" s="287">
        <v>2.5156031805594559E-2</v>
      </c>
      <c r="M992" s="287">
        <f t="shared" si="85"/>
        <v>1.968636474885044</v>
      </c>
      <c r="N992" s="287">
        <f t="shared" si="86"/>
        <v>2.3623637698620525</v>
      </c>
    </row>
    <row r="993" spans="1:14" ht="18" customHeight="1" x14ac:dyDescent="0.35">
      <c r="A993" s="284">
        <f t="shared" si="87"/>
        <v>45</v>
      </c>
      <c r="B993" s="284">
        <v>2</v>
      </c>
      <c r="C993" s="285" t="s">
        <v>2793</v>
      </c>
      <c r="D993" s="286">
        <f>SUM(сходові!N995)</f>
        <v>0</v>
      </c>
      <c r="E993" s="286">
        <f>SUM(прибудинкова!M995)</f>
        <v>0.55468780541135765</v>
      </c>
      <c r="F993" s="286">
        <f>'слюсарі х.в.'!P995+'слюсарі кан'!P995+'слюсарі ц.о.'!P577+'слюсарі г.в.'!P570+зварювальник!L995+аварійки!J995</f>
        <v>0.3467437843475335</v>
      </c>
      <c r="G993" s="286">
        <f>'дератизація '!I995</f>
        <v>1.380368098159509E-2</v>
      </c>
      <c r="H993" s="286">
        <f>SUM(димовенти!Q995)</f>
        <v>0.12134518439189385</v>
      </c>
      <c r="I993" s="286">
        <f>'під зими'!L995+майстерні!L995+покрівлі!N995+маляри!L995</f>
        <v>0.26901931747713148</v>
      </c>
      <c r="J993" s="286">
        <f>електрики!P995</f>
        <v>8.1168840042848703E-2</v>
      </c>
      <c r="K993" s="287">
        <f t="shared" si="84"/>
        <v>1.3867686126523602</v>
      </c>
      <c r="L993" s="287">
        <v>1.821143881386833E-2</v>
      </c>
      <c r="M993" s="287">
        <f t="shared" si="85"/>
        <v>1.4049800514662285</v>
      </c>
      <c r="N993" s="287">
        <f t="shared" si="86"/>
        <v>1.6859760617594741</v>
      </c>
    </row>
    <row r="994" spans="1:14" ht="18" customHeight="1" x14ac:dyDescent="0.35">
      <c r="A994" s="284">
        <f t="shared" si="87"/>
        <v>46</v>
      </c>
      <c r="B994" s="284">
        <v>2</v>
      </c>
      <c r="C994" s="285" t="s">
        <v>2794</v>
      </c>
      <c r="D994" s="286">
        <f>SUM(сходові!N996)</f>
        <v>0</v>
      </c>
      <c r="E994" s="286">
        <f>SUM(прибудинкова!M996)</f>
        <v>1.3079475908212559</v>
      </c>
      <c r="F994" s="286">
        <f>'слюсарі х.в.'!P996+'слюсарі кан'!P996+'слюсарі ц.о.'!P578+'слюсарі г.в.'!P571+зварювальник!L996+аварійки!J996</f>
        <v>0.35163039871455715</v>
      </c>
      <c r="G994" s="286">
        <f>'дератизація '!I996</f>
        <v>1.3043478260869565E-2</v>
      </c>
      <c r="H994" s="286">
        <f>SUM(димовенти!Q996)</f>
        <v>0.12421760663112226</v>
      </c>
      <c r="I994" s="286">
        <f>'під зими'!L996+майстерні!L996+покрівлі!N996+маляри!L996</f>
        <v>0.26156932858779702</v>
      </c>
      <c r="J994" s="286">
        <f>електрики!P996</f>
        <v>8.3090228043862999E-2</v>
      </c>
      <c r="K994" s="287">
        <f t="shared" si="84"/>
        <v>2.1414986310594646</v>
      </c>
      <c r="L994" s="287">
        <v>2.7636917691843177E-2</v>
      </c>
      <c r="M994" s="287">
        <f t="shared" si="85"/>
        <v>2.1691355487513078</v>
      </c>
      <c r="N994" s="287">
        <f t="shared" si="86"/>
        <v>2.602962658501569</v>
      </c>
    </row>
    <row r="995" spans="1:14" ht="18" customHeight="1" x14ac:dyDescent="0.35">
      <c r="A995" s="284">
        <f t="shared" si="87"/>
        <v>47</v>
      </c>
      <c r="B995" s="284">
        <v>3</v>
      </c>
      <c r="C995" s="285" t="s">
        <v>2795</v>
      </c>
      <c r="D995" s="286">
        <f>SUM(сходові!N997)</f>
        <v>1.4751186999332442</v>
      </c>
      <c r="E995" s="286">
        <f>SUM(прибудинкова!M997)</f>
        <v>0.81519757145638638</v>
      </c>
      <c r="F995" s="286">
        <f>'слюсарі х.в.'!P997+'слюсарі кан'!P997+'слюсарі ц.о.'!P579+'слюсарі г.в.'!P572+зварювальник!L997+аварійки!J997</f>
        <v>0.29645484414007434</v>
      </c>
      <c r="G995" s="286">
        <f>'дератизація '!I997</f>
        <v>5.9871495327102793E-3</v>
      </c>
      <c r="H995" s="286">
        <f>SUM(димовенти!Q997)</f>
        <v>9.1784621722178522E-2</v>
      </c>
      <c r="I995" s="286">
        <f>'під зими'!L997+майстерні!L997+покрівлі!N997+маляри!L997</f>
        <v>0.19384836158164293</v>
      </c>
      <c r="J995" s="286">
        <f>електрики!P997</f>
        <v>6.139552481044782E-2</v>
      </c>
      <c r="K995" s="287">
        <f t="shared" si="84"/>
        <v>2.9397867731766847</v>
      </c>
      <c r="L995" s="287">
        <v>3.7788886942511812E-2</v>
      </c>
      <c r="M995" s="287">
        <f t="shared" si="85"/>
        <v>2.9775756601191965</v>
      </c>
      <c r="N995" s="287">
        <f t="shared" si="86"/>
        <v>3.5730907921430357</v>
      </c>
    </row>
    <row r="996" spans="1:14" ht="18" customHeight="1" x14ac:dyDescent="0.35">
      <c r="A996" s="284">
        <f t="shared" si="87"/>
        <v>48</v>
      </c>
      <c r="B996" s="284">
        <v>2</v>
      </c>
      <c r="C996" s="285" t="s">
        <v>2796</v>
      </c>
      <c r="D996" s="286">
        <f>SUM(сходові!N998)</f>
        <v>0</v>
      </c>
      <c r="E996" s="286">
        <f>SUM(прибудинкова!M998)</f>
        <v>0.83283137377341654</v>
      </c>
      <c r="F996" s="286">
        <f>'слюсарі х.в.'!P998+'слюсарі кан'!P998+'слюсарі ц.о.'!P580+'слюсарі г.в.'!P573+зварювальник!L998+аварійки!J998</f>
        <v>0.33444471279588722</v>
      </c>
      <c r="G996" s="286">
        <f>'дератизація '!I998</f>
        <v>8.9206066012488868E-3</v>
      </c>
      <c r="H996" s="286">
        <f>SUM(димовенти!Q998)</f>
        <v>0.10194486895685324</v>
      </c>
      <c r="I996" s="286">
        <f>'під зими'!L998+майстерні!L998+покрівлі!N998+маляри!L998</f>
        <v>0.2046710698720107</v>
      </c>
      <c r="J996" s="286">
        <f>електрики!P998</f>
        <v>7.647383395514265E-2</v>
      </c>
      <c r="K996" s="287">
        <f t="shared" si="84"/>
        <v>1.5592864659545591</v>
      </c>
      <c r="L996" s="287">
        <v>2.0374462136515947E-2</v>
      </c>
      <c r="M996" s="287">
        <f t="shared" si="85"/>
        <v>1.5796609280910752</v>
      </c>
      <c r="N996" s="287">
        <f t="shared" si="86"/>
        <v>1.8955931137092901</v>
      </c>
    </row>
    <row r="997" spans="1:14" ht="18" customHeight="1" x14ac:dyDescent="0.35">
      <c r="A997" s="284">
        <f t="shared" si="87"/>
        <v>49</v>
      </c>
      <c r="B997" s="284">
        <v>3</v>
      </c>
      <c r="C997" s="285" t="s">
        <v>2797</v>
      </c>
      <c r="D997" s="286">
        <f>SUM(сходові!N999)</f>
        <v>1.7342969775865973</v>
      </c>
      <c r="E997" s="286">
        <f>SUM(прибудинкова!M999)</f>
        <v>0.37027001288959316</v>
      </c>
      <c r="F997" s="286">
        <f>'слюсарі х.в.'!P999+'слюсарі кан'!P999+'слюсарі ц.о.'!P581+'слюсарі г.в.'!P574+зварювальник!L999+аварійки!J999</f>
        <v>0.27895736019171014</v>
      </c>
      <c r="G997" s="286">
        <f>'дератизація '!I999</f>
        <v>9.7464342313787634E-3</v>
      </c>
      <c r="H997" s="286">
        <f>SUM(димовенти!Q999)</f>
        <v>8.1499348883176878E-2</v>
      </c>
      <c r="I997" s="286">
        <f>'під зими'!L999+майстерні!L999+покрівлі!N999+маляри!L999</f>
        <v>0.22040566990117111</v>
      </c>
      <c r="J997" s="286">
        <f>електрики!P999</f>
        <v>5.4515617131789672E-2</v>
      </c>
      <c r="K997" s="287">
        <f t="shared" si="84"/>
        <v>2.7496914208154166</v>
      </c>
      <c r="L997" s="287">
        <v>3.5408470207397791E-2</v>
      </c>
      <c r="M997" s="287">
        <f t="shared" si="85"/>
        <v>2.7850998910228144</v>
      </c>
      <c r="N997" s="287">
        <f t="shared" si="86"/>
        <v>3.342119869227377</v>
      </c>
    </row>
    <row r="998" spans="1:14" ht="18" customHeight="1" x14ac:dyDescent="0.35">
      <c r="A998" s="284">
        <f t="shared" si="87"/>
        <v>50</v>
      </c>
      <c r="B998" s="284">
        <v>3</v>
      </c>
      <c r="C998" s="285" t="s">
        <v>2798</v>
      </c>
      <c r="D998" s="286">
        <f>SUM(сходові!N1000)</f>
        <v>1.680018104234775</v>
      </c>
      <c r="E998" s="286">
        <f>SUM(прибудинкова!M1000)</f>
        <v>0.51788323549760507</v>
      </c>
      <c r="F998" s="286">
        <f>'слюсарі х.в.'!P1000+'слюсарі кан'!P1000+'слюсарі ц.о.'!P582+'слюсарі г.в.'!P575+зварювальник!L1000+аварійки!J1000</f>
        <v>0.25671020612294554</v>
      </c>
      <c r="G998" s="286">
        <f>'дератизація '!I1000</f>
        <v>7.9829696647152736E-3</v>
      </c>
      <c r="H998" s="286">
        <f>SUM(димовенти!Q1000)</f>
        <v>6.8422151603625081E-2</v>
      </c>
      <c r="I998" s="286">
        <f>'під зими'!L1000+майстерні!L1000+покрівлі!N1000+маляри!L1000</f>
        <v>0.21667031709150297</v>
      </c>
      <c r="J998" s="286">
        <f>електрики!P1000</f>
        <v>4.5768167123681855E-2</v>
      </c>
      <c r="K998" s="287">
        <f t="shared" si="84"/>
        <v>2.7934551513388506</v>
      </c>
      <c r="L998" s="287">
        <v>3.5949463838531814E-2</v>
      </c>
      <c r="M998" s="287">
        <f t="shared" si="85"/>
        <v>2.8294046151773822</v>
      </c>
      <c r="N998" s="287">
        <f t="shared" si="86"/>
        <v>3.3952855382128586</v>
      </c>
    </row>
    <row r="999" spans="1:14" ht="18" customHeight="1" x14ac:dyDescent="0.35">
      <c r="A999" s="284">
        <f t="shared" si="87"/>
        <v>51</v>
      </c>
      <c r="B999" s="284">
        <v>2</v>
      </c>
      <c r="C999" s="285" t="s">
        <v>2799</v>
      </c>
      <c r="D999" s="286">
        <f>SUM(сходові!N1001)</f>
        <v>0</v>
      </c>
      <c r="E999" s="286">
        <f>SUM(прибудинкова!M1001)</f>
        <v>0.54719274959471254</v>
      </c>
      <c r="F999" s="286">
        <f>'слюсарі х.в.'!P1001+'слюсарі кан'!P1001+'слюсарі ц.о.'!P583+'слюсарі г.в.'!P576+зварювальник!L1001+аварійки!J1001</f>
        <v>0.30395862646626159</v>
      </c>
      <c r="G999" s="286">
        <f>'дератизація '!I1001</f>
        <v>1.2065095398428732E-2</v>
      </c>
      <c r="H999" s="286">
        <f>SUM(димовенти!Q1001)</f>
        <v>9.6195452946660334E-2</v>
      </c>
      <c r="I999" s="286">
        <f>'під зими'!L1001+майстерні!L1001+покрівлі!N1001+маляри!L1001</f>
        <v>0.24923145343265612</v>
      </c>
      <c r="J999" s="286">
        <f>електрики!P1001</f>
        <v>6.4345967845415797E-2</v>
      </c>
      <c r="K999" s="287">
        <f t="shared" si="84"/>
        <v>1.272989345684135</v>
      </c>
      <c r="L999" s="287">
        <v>1.6814073675468277E-2</v>
      </c>
      <c r="M999" s="287">
        <f t="shared" si="85"/>
        <v>1.2898034193596033</v>
      </c>
      <c r="N999" s="287">
        <f t="shared" si="86"/>
        <v>1.5477641032315239</v>
      </c>
    </row>
    <row r="1000" spans="1:14" ht="18" customHeight="1" x14ac:dyDescent="0.35">
      <c r="A1000" s="284">
        <f t="shared" si="87"/>
        <v>52</v>
      </c>
      <c r="B1000" s="284">
        <v>4</v>
      </c>
      <c r="C1000" s="285" t="s">
        <v>2800</v>
      </c>
      <c r="D1000" s="286">
        <f>SUM(сходові!N1002)</f>
        <v>1.4660299680529245</v>
      </c>
      <c r="E1000" s="286">
        <f>SUM(прибудинкова!M1002)</f>
        <v>0.43111206477999864</v>
      </c>
      <c r="F1000" s="286">
        <f>'слюсарі х.в.'!P1002+'слюсарі кан'!P1002+'слюсарі ц.о.'!P584+'слюсарі г.в.'!P577+зварювальник!L1002+аварійки!J1002</f>
        <v>0.37116077121106827</v>
      </c>
      <c r="G1000" s="286">
        <f>'дератизація '!I1002</f>
        <v>1.0389867405501681E-2</v>
      </c>
      <c r="H1000" s="286">
        <f>SUM(димовенти!Q1002)</f>
        <v>0.13569784061028989</v>
      </c>
      <c r="I1000" s="286">
        <f>'під зими'!L1002+майстерні!L1002+покрівлі!N1002+маляри!L1002</f>
        <v>0.19890847127410816</v>
      </c>
      <c r="J1000" s="286">
        <f>електрики!P1002</f>
        <v>9.0769455531787779E-2</v>
      </c>
      <c r="K1000" s="287">
        <f t="shared" si="84"/>
        <v>2.7040684388656788</v>
      </c>
      <c r="L1000" s="287">
        <v>3.4805136302276107E-2</v>
      </c>
      <c r="M1000" s="287">
        <f t="shared" si="85"/>
        <v>2.7388735751679549</v>
      </c>
      <c r="N1000" s="287">
        <f t="shared" si="86"/>
        <v>3.2866482902015459</v>
      </c>
    </row>
    <row r="1001" spans="1:14" ht="18" customHeight="1" x14ac:dyDescent="0.35">
      <c r="A1001" s="284">
        <f t="shared" si="87"/>
        <v>53</v>
      </c>
      <c r="B1001" s="284">
        <v>4</v>
      </c>
      <c r="C1001" s="285" t="s">
        <v>2920</v>
      </c>
      <c r="D1001" s="286">
        <f>SUM(сходові!N1003)</f>
        <v>1.479203160657234</v>
      </c>
      <c r="E1001" s="286">
        <f>SUM(прибудинкова!M1003)</f>
        <v>0.43498587526624066</v>
      </c>
      <c r="F1001" s="286">
        <f>'слюсарі х.в.'!P1003+'слюсарі кан'!P1003+'слюсарі ц.о.'!P585+'слюсарі г.в.'!P578+зварювальник!L1003+аварійки!J1003</f>
        <v>0.3732351158690943</v>
      </c>
      <c r="G1001" s="286">
        <f>'дератизація '!I1003</f>
        <v>1.0632987220447284E-2</v>
      </c>
      <c r="H1001" s="286">
        <f>SUM(димовенти!Q1003)</f>
        <v>0.13691717024836159</v>
      </c>
      <c r="I1001" s="286">
        <f>'під зими'!L1003+майстерні!L1003+покрівлі!N1003+маляри!L1003</f>
        <v>0.19831990004721722</v>
      </c>
      <c r="J1001" s="286">
        <f>електрики!P1003</f>
        <v>9.1585075639401686E-2</v>
      </c>
      <c r="K1001" s="287">
        <f t="shared" si="84"/>
        <v>2.7248792849479972</v>
      </c>
      <c r="L1001" s="287">
        <v>3.5067733884372787E-2</v>
      </c>
      <c r="M1001" s="287">
        <f t="shared" si="85"/>
        <v>2.7599470188323698</v>
      </c>
      <c r="N1001" s="287">
        <f t="shared" si="86"/>
        <v>3.3119364225988437</v>
      </c>
    </row>
    <row r="1002" spans="1:14" ht="18" customHeight="1" x14ac:dyDescent="0.35">
      <c r="A1002" s="284">
        <f t="shared" si="87"/>
        <v>54</v>
      </c>
      <c r="B1002" s="284">
        <v>4</v>
      </c>
      <c r="C1002" s="285" t="s">
        <v>2921</v>
      </c>
      <c r="D1002" s="286">
        <f>SUM(сходові!N1004)</f>
        <v>1.3632406015037593</v>
      </c>
      <c r="E1002" s="286">
        <f>SUM(прибудинкова!M1004)</f>
        <v>0.50106223657219973</v>
      </c>
      <c r="F1002" s="286">
        <f>'слюсарі х.в.'!P1004+'слюсарі кан'!P1004+'слюсарі ц.о.'!P586+'слюсарі г.в.'!P579+зварювальник!L1004+аварійки!J1004</f>
        <v>0.39119964045397637</v>
      </c>
      <c r="G1002" s="286">
        <f>'дератизація '!I1004</f>
        <v>1.0627530364372469E-2</v>
      </c>
      <c r="H1002" s="286">
        <f>SUM(димовенти!Q1004)</f>
        <v>0.14747697629383238</v>
      </c>
      <c r="I1002" s="286">
        <f>'під зими'!L1004+майстерні!L1004+покрівлі!N1004+маляри!L1004</f>
        <v>0.19920881004108404</v>
      </c>
      <c r="J1002" s="286">
        <f>електрики!P1004</f>
        <v>9.8648620946813037E-2</v>
      </c>
      <c r="K1002" s="287">
        <f t="shared" si="84"/>
        <v>2.7114644161760375</v>
      </c>
      <c r="L1002" s="287">
        <v>3.4887595991995202E-2</v>
      </c>
      <c r="M1002" s="287">
        <f t="shared" si="85"/>
        <v>2.7463520121680327</v>
      </c>
      <c r="N1002" s="287">
        <f t="shared" si="86"/>
        <v>3.2956224146016391</v>
      </c>
    </row>
    <row r="1003" spans="1:14" ht="18" customHeight="1" x14ac:dyDescent="0.35">
      <c r="A1003" s="284">
        <f t="shared" si="87"/>
        <v>55</v>
      </c>
      <c r="B1003" s="284">
        <v>4</v>
      </c>
      <c r="C1003" s="285" t="s">
        <v>2922</v>
      </c>
      <c r="D1003" s="286">
        <f>SUM(сходові!N1005)</f>
        <v>1.3854746961842439</v>
      </c>
      <c r="E1003" s="286">
        <f>SUM(прибудинкова!M1005)</f>
        <v>0.49082836578756028</v>
      </c>
      <c r="F1003" s="286">
        <f>'слюсарі х.в.'!P1005+'слюсарі кан'!P1005+'слюсарі ц.о.'!P587+'слюсарі г.в.'!P580+зварювальник!L1005+аварійки!J1005</f>
        <v>0.35716170754583842</v>
      </c>
      <c r="G1003" s="286">
        <f>'дератизація '!I1005</f>
        <v>1.0410469958358121E-2</v>
      </c>
      <c r="H1003" s="286">
        <f>SUM(димовенти!Q1005)</f>
        <v>0.12746898955305527</v>
      </c>
      <c r="I1003" s="286">
        <f>'під зими'!L1005+майстерні!L1005+покрівлі!N1005+маляри!L1005</f>
        <v>0.19787171754048233</v>
      </c>
      <c r="J1003" s="286">
        <f>електрики!P1005</f>
        <v>8.5265106112827865E-2</v>
      </c>
      <c r="K1003" s="287">
        <f t="shared" si="84"/>
        <v>2.6544810526823666</v>
      </c>
      <c r="L1003" s="287">
        <v>3.4177126200408914E-2</v>
      </c>
      <c r="M1003" s="287">
        <f t="shared" si="85"/>
        <v>2.6886581788827755</v>
      </c>
      <c r="N1003" s="287">
        <f t="shared" si="86"/>
        <v>3.2263898146593304</v>
      </c>
    </row>
    <row r="1004" spans="1:14" ht="18" customHeight="1" x14ac:dyDescent="0.35">
      <c r="A1004" s="284">
        <f t="shared" si="87"/>
        <v>56</v>
      </c>
      <c r="B1004" s="284">
        <v>2</v>
      </c>
      <c r="C1004" s="285" t="s">
        <v>2801</v>
      </c>
      <c r="D1004" s="286">
        <f>SUM(сходові!N1006)</f>
        <v>0</v>
      </c>
      <c r="E1004" s="286">
        <f>SUM(прибудинкова!M1006)</f>
        <v>0.4000017009425878</v>
      </c>
      <c r="F1004" s="286">
        <f>'слюсарі х.в.'!P1006+'слюсарі кан'!P1006+'слюсарі ц.о.'!P588+'слюсарі г.в.'!P581+зварювальник!L1006+аварійки!J1006</f>
        <v>0.35450182073721931</v>
      </c>
      <c r="G1004" s="286">
        <f>'дератизація '!I1006</f>
        <v>1.3220712449504221E-2</v>
      </c>
      <c r="H1004" s="286">
        <f>SUM(димовенти!Q1006)</f>
        <v>0.12590546981340339</v>
      </c>
      <c r="I1004" s="286">
        <f>'під зими'!L1006+майстерні!L1006+покрівлі!N1006+маляри!L1006</f>
        <v>0.24711084656525434</v>
      </c>
      <c r="J1004" s="286">
        <f>електрики!P1006</f>
        <v>8.4219254278759384E-2</v>
      </c>
      <c r="K1004" s="287">
        <f t="shared" si="84"/>
        <v>1.2249598047867283</v>
      </c>
      <c r="L1004" s="287">
        <v>1.6226140359608121E-2</v>
      </c>
      <c r="M1004" s="287">
        <f t="shared" si="85"/>
        <v>1.2411859451463365</v>
      </c>
      <c r="N1004" s="287">
        <f t="shared" si="86"/>
        <v>1.4894231341756037</v>
      </c>
    </row>
    <row r="1005" spans="1:14" ht="18" customHeight="1" x14ac:dyDescent="0.35">
      <c r="A1005" s="284">
        <f t="shared" si="87"/>
        <v>57</v>
      </c>
      <c r="B1005" s="284">
        <v>4</v>
      </c>
      <c r="C1005" s="285" t="s">
        <v>2802</v>
      </c>
      <c r="D1005" s="286">
        <f>SUM(сходові!N1007)</f>
        <v>1.5154324400781811</v>
      </c>
      <c r="E1005" s="286">
        <f>SUM(прибудинкова!M1007)</f>
        <v>0.58485842934540344</v>
      </c>
      <c r="F1005" s="286">
        <f>'слюсарі х.в.'!P1007+'слюсарі кан'!P1007+'слюсарі ц.о.'!P589+'слюсарі г.в.'!P582+зварювальник!L1007+аварійки!J1007</f>
        <v>0.40280311374161626</v>
      </c>
      <c r="G1005" s="286">
        <f>'дератизація '!I1007</f>
        <v>8.101018413743442E-3</v>
      </c>
      <c r="H1005" s="286">
        <f>SUM(димовенти!Q1007)</f>
        <v>0.15429766485657867</v>
      </c>
      <c r="I1005" s="286">
        <f>'під зими'!L1007+майстерні!L1007+покрівлі!N1007+маляри!L1007</f>
        <v>0.21691368400159688</v>
      </c>
      <c r="J1005" s="286">
        <f>електрики!P1007</f>
        <v>0.10321103833243964</v>
      </c>
      <c r="K1005" s="287">
        <f t="shared" si="84"/>
        <v>2.9856173887695596</v>
      </c>
      <c r="L1005" s="287">
        <v>3.8282525186315697E-2</v>
      </c>
      <c r="M1005" s="287">
        <f t="shared" si="85"/>
        <v>3.0238999139558755</v>
      </c>
      <c r="N1005" s="287">
        <f t="shared" si="86"/>
        <v>3.6286798967470504</v>
      </c>
    </row>
    <row r="1006" spans="1:14" ht="18" customHeight="1" x14ac:dyDescent="0.35">
      <c r="A1006" s="284">
        <f t="shared" si="87"/>
        <v>58</v>
      </c>
      <c r="B1006" s="284">
        <v>4</v>
      </c>
      <c r="C1006" s="285" t="s">
        <v>2923</v>
      </c>
      <c r="D1006" s="286">
        <f>SUM(сходові!N1008)</f>
        <v>1.5250019409937887</v>
      </c>
      <c r="E1006" s="286">
        <f>SUM(прибудинкова!M1008)</f>
        <v>0.53232946542874404</v>
      </c>
      <c r="F1006" s="286">
        <f>'слюсарі х.в.'!P1008+'слюсарі кан'!P1008+'слюсарі ц.о.'!P590+'слюсарі г.в.'!P583+зварювальник!L1008+аварійки!J1008</f>
        <v>0.33842282748531849</v>
      </c>
      <c r="G1006" s="286">
        <f>'дератизація '!I1008</f>
        <v>1.2058423913043478E-2</v>
      </c>
      <c r="H1006" s="286">
        <f>SUM(димовенти!Q1008)</f>
        <v>0.11645400621667711</v>
      </c>
      <c r="I1006" s="286">
        <f>'під зими'!L1008+майстерні!L1008+покрівлі!N1008+маляри!L1008</f>
        <v>0.1986549076136398</v>
      </c>
      <c r="J1006" s="286">
        <f>електрики!P1008</f>
        <v>7.789708879112156E-2</v>
      </c>
      <c r="K1006" s="287">
        <f t="shared" si="84"/>
        <v>2.8008186604423329</v>
      </c>
      <c r="L1006" s="287">
        <v>3.6012381929559245E-2</v>
      </c>
      <c r="M1006" s="287">
        <f t="shared" si="85"/>
        <v>2.8368310423718919</v>
      </c>
      <c r="N1006" s="287">
        <f t="shared" si="86"/>
        <v>3.4041972508462703</v>
      </c>
    </row>
    <row r="1007" spans="1:14" ht="18" customHeight="1" x14ac:dyDescent="0.35">
      <c r="A1007" s="284">
        <f t="shared" si="87"/>
        <v>59</v>
      </c>
      <c r="B1007" s="284">
        <v>4</v>
      </c>
      <c r="C1007" s="285" t="s">
        <v>2924</v>
      </c>
      <c r="D1007" s="286">
        <f>SUM(сходові!N1009)</f>
        <v>1.5281163084702907</v>
      </c>
      <c r="E1007" s="286">
        <f>SUM(прибудинкова!M1009)</f>
        <v>0.53341659163452093</v>
      </c>
      <c r="F1007" s="286">
        <f>'слюсарі х.в.'!P1009+'слюсарі кан'!P1009+'слюсарі ц.о.'!P591+'слюсарі г.в.'!P584+зварювальник!L1009+аварійки!J1009</f>
        <v>0.33882741612065942</v>
      </c>
      <c r="G1007" s="286">
        <f>'дератизація '!I1009</f>
        <v>1.1912865895166781E-2</v>
      </c>
      <c r="H1007" s="286">
        <f>SUM(димовенти!Q1009)</f>
        <v>0.11669182923822241</v>
      </c>
      <c r="I1007" s="286">
        <f>'під зими'!L1009+майстерні!L1009+покрівлі!N1009+маляри!L1009</f>
        <v>0.22180313444531483</v>
      </c>
      <c r="J1007" s="286">
        <f>електрики!P1009</f>
        <v>7.8056170660674579E-2</v>
      </c>
      <c r="K1007" s="287">
        <f t="shared" si="84"/>
        <v>2.8288243164648499</v>
      </c>
      <c r="L1007" s="287">
        <v>3.6311942382218243E-2</v>
      </c>
      <c r="M1007" s="287">
        <f t="shared" si="85"/>
        <v>2.8651362588470679</v>
      </c>
      <c r="N1007" s="287">
        <f t="shared" si="86"/>
        <v>3.4381635106164814</v>
      </c>
    </row>
    <row r="1008" spans="1:14" ht="18" customHeight="1" x14ac:dyDescent="0.35">
      <c r="A1008" s="284">
        <f t="shared" si="87"/>
        <v>60</v>
      </c>
      <c r="B1008" s="284">
        <v>4</v>
      </c>
      <c r="C1008" s="285" t="s">
        <v>2925</v>
      </c>
      <c r="D1008" s="286">
        <f>SUM(сходові!N1010)</f>
        <v>1.5374400353836803</v>
      </c>
      <c r="E1008" s="286">
        <f>SUM(прибудинкова!M1010)</f>
        <v>0.588132829455425</v>
      </c>
      <c r="F1008" s="286">
        <f>'слюсарі х.в.'!P1010+'слюсарі кан'!P1010+'слюсарі ц.о.'!P592+'слюсарі г.в.'!P585+зварювальник!L1010+аварійки!J1010</f>
        <v>0.35919079975846457</v>
      </c>
      <c r="G1008" s="286">
        <f>'дератизація '!I1010</f>
        <v>1.3510132599449587E-2</v>
      </c>
      <c r="H1008" s="286">
        <f>SUM(димовенти!Q1010)</f>
        <v>0.12866171915257596</v>
      </c>
      <c r="I1008" s="286">
        <f>'під зими'!L1010+майстерні!L1010+покрівлі!N1010+маляри!L1010</f>
        <v>0.21465391062415229</v>
      </c>
      <c r="J1008" s="286">
        <f>електрики!P1010</f>
        <v>8.6062933225317204E-2</v>
      </c>
      <c r="K1008" s="287">
        <f t="shared" si="84"/>
        <v>2.9276523601990649</v>
      </c>
      <c r="L1008" s="287">
        <v>3.7565346547218992E-2</v>
      </c>
      <c r="M1008" s="287">
        <f t="shared" si="85"/>
        <v>2.9652177067462837</v>
      </c>
      <c r="N1008" s="287">
        <f t="shared" si="86"/>
        <v>3.5582612480955405</v>
      </c>
    </row>
    <row r="1009" spans="1:14" ht="18" customHeight="1" x14ac:dyDescent="0.35">
      <c r="A1009" s="284">
        <f t="shared" si="87"/>
        <v>61</v>
      </c>
      <c r="B1009" s="284">
        <v>2</v>
      </c>
      <c r="C1009" s="285" t="s">
        <v>2803</v>
      </c>
      <c r="D1009" s="286">
        <f>SUM(сходові!N1011)</f>
        <v>0</v>
      </c>
      <c r="E1009" s="286">
        <f>SUM(прибудинкова!M1011)</f>
        <v>0.91363926023921693</v>
      </c>
      <c r="F1009" s="286">
        <f>'слюсарі х.в.'!P1011+'слюсарі кан'!P1011+'слюсарі ц.о.'!P593+'слюсарі г.в.'!P586+зварювальник!L1011+аварійки!J1011</f>
        <v>0.35170699209609674</v>
      </c>
      <c r="G1009" s="286">
        <f>'дератизація '!I1011</f>
        <v>1.3048205871692642E-2</v>
      </c>
      <c r="H1009" s="286">
        <f>SUM(димовенти!Q1011)</f>
        <v>0.12426262932290592</v>
      </c>
      <c r="I1009" s="286">
        <f>'під зими'!L1011+майстерні!L1011+покрівлі!N1011+маляри!L1011</f>
        <v>0.28292773514666686</v>
      </c>
      <c r="J1009" s="286">
        <f>електрики!P1011</f>
        <v>8.3120344110569719E-2</v>
      </c>
      <c r="K1009" s="287">
        <f t="shared" si="84"/>
        <v>1.7687051667871485</v>
      </c>
      <c r="L1009" s="287">
        <v>2.2960303997123566E-2</v>
      </c>
      <c r="M1009" s="287">
        <f t="shared" si="85"/>
        <v>1.7916654707842721</v>
      </c>
      <c r="N1009" s="287">
        <f t="shared" si="86"/>
        <v>2.1499985649411264</v>
      </c>
    </row>
    <row r="1010" spans="1:14" ht="18" customHeight="1" x14ac:dyDescent="0.35">
      <c r="A1010" s="284">
        <f t="shared" si="87"/>
        <v>62</v>
      </c>
      <c r="B1010" s="284">
        <v>4</v>
      </c>
      <c r="C1010" s="285" t="s">
        <v>2804</v>
      </c>
      <c r="D1010" s="286">
        <f>SUM(сходові!N1012)</f>
        <v>1.5125797881442946</v>
      </c>
      <c r="E1010" s="286">
        <f>SUM(прибудинкова!M1012)</f>
        <v>0.44734258265452803</v>
      </c>
      <c r="F1010" s="286">
        <f>'слюсарі х.в.'!P1012+'слюсарі кан'!P1012+'слюсарі ц.о.'!P594+'слюсарі г.в.'!P587+зварювальник!L1012+аварійки!J1012</f>
        <v>0.40230899497892825</v>
      </c>
      <c r="G1010" s="286">
        <f>'дератизація '!I1012</f>
        <v>8.2654528030666023E-3</v>
      </c>
      <c r="H1010" s="286">
        <f>SUM(димовенти!Q1012)</f>
        <v>0.15400721473791512</v>
      </c>
      <c r="I1010" s="286">
        <f>'під зими'!L1012+майстерні!L1012+покрівлі!N1012+маляри!L1012</f>
        <v>0.19854437277404297</v>
      </c>
      <c r="J1010" s="286">
        <f>електрики!P1012</f>
        <v>0.10301675374388859</v>
      </c>
      <c r="K1010" s="287">
        <f t="shared" si="84"/>
        <v>2.8260651598366637</v>
      </c>
      <c r="L1010" s="287">
        <v>3.6387996616396467E-2</v>
      </c>
      <c r="M1010" s="287">
        <f t="shared" si="85"/>
        <v>2.8624531564530602</v>
      </c>
      <c r="N1010" s="287">
        <f t="shared" si="86"/>
        <v>3.4349437877436722</v>
      </c>
    </row>
    <row r="1011" spans="1:14" ht="18" customHeight="1" x14ac:dyDescent="0.35">
      <c r="A1011" s="284">
        <f t="shared" si="87"/>
        <v>63</v>
      </c>
      <c r="B1011" s="284">
        <v>4</v>
      </c>
      <c r="C1011" s="285" t="s">
        <v>2926</v>
      </c>
      <c r="D1011" s="286">
        <f>SUM(сходові!N1013)</f>
        <v>1.4026900768083281</v>
      </c>
      <c r="E1011" s="286">
        <f>SUM(прибудинкова!M1013)</f>
        <v>0.34623427527216166</v>
      </c>
      <c r="F1011" s="286">
        <f>'слюсарі х.в.'!P1013+'слюсарі кан'!P1013+'слюсарі ц.о.'!P595+'слюсарі г.в.'!P588+зварювальник!L1013+аварійки!J1013</f>
        <v>0.3346815137067628</v>
      </c>
      <c r="G1011" s="286">
        <f>'дератизація '!I1013</f>
        <v>1.1664074650077761E-2</v>
      </c>
      <c r="H1011" s="286">
        <f>SUM(димовенти!Q1013)</f>
        <v>0.1142548081432673</v>
      </c>
      <c r="I1011" s="286">
        <f>'під зими'!L1013+майстерні!L1013+покрівлі!N1013+маляри!L1013</f>
        <v>0.19579609911516849</v>
      </c>
      <c r="J1011" s="286">
        <f>електрики!P1013</f>
        <v>7.642602623896752E-2</v>
      </c>
      <c r="K1011" s="287">
        <f t="shared" si="84"/>
        <v>2.4817468739347337</v>
      </c>
      <c r="L1011" s="287">
        <v>3.2084343830433015E-2</v>
      </c>
      <c r="M1011" s="287">
        <f t="shared" si="85"/>
        <v>2.5138312177651665</v>
      </c>
      <c r="N1011" s="287">
        <f t="shared" si="86"/>
        <v>3.0165974613181996</v>
      </c>
    </row>
    <row r="1012" spans="1:14" ht="18" customHeight="1" x14ac:dyDescent="0.35">
      <c r="A1012" s="284">
        <f t="shared" si="87"/>
        <v>64</v>
      </c>
      <c r="B1012" s="284">
        <v>4</v>
      </c>
      <c r="C1012" s="285" t="s">
        <v>2927</v>
      </c>
      <c r="D1012" s="286">
        <f>SUM(сходові!N1014)</f>
        <v>1.5865430392777953</v>
      </c>
      <c r="E1012" s="286">
        <f>SUM(прибудинкова!M1014)</f>
        <v>0.41401506430155205</v>
      </c>
      <c r="F1012" s="286">
        <f>'слюсарі х.в.'!P1014+'слюсарі кан'!P1014+'слюсарі ц.о.'!P596+'слюсарі г.в.'!P589+зварювальник!L1014+аварійки!J1014</f>
        <v>0.33429363115866079</v>
      </c>
      <c r="G1012" s="286">
        <f>'дератизація '!I1014</f>
        <v>1.164079822616408E-2</v>
      </c>
      <c r="H1012" s="286">
        <f>SUM(димовенти!Q1014)</f>
        <v>0.11402680520018761</v>
      </c>
      <c r="I1012" s="286">
        <f>'під зими'!L1014+майстерні!L1014+покрівлі!N1014+маляри!L1014</f>
        <v>0.19371661381655517</v>
      </c>
      <c r="J1012" s="286">
        <f>електрики!P1014</f>
        <v>7.6273513104566038E-2</v>
      </c>
      <c r="K1012" s="287">
        <f t="shared" si="84"/>
        <v>2.7305094650854809</v>
      </c>
      <c r="L1012" s="287">
        <v>3.5205445551970582E-2</v>
      </c>
      <c r="M1012" s="287">
        <f t="shared" si="85"/>
        <v>2.7657149106374517</v>
      </c>
      <c r="N1012" s="287">
        <f t="shared" si="86"/>
        <v>3.3188578927649419</v>
      </c>
    </row>
    <row r="1013" spans="1:14" ht="18" customHeight="1" x14ac:dyDescent="0.35">
      <c r="A1013" s="284">
        <f t="shared" si="87"/>
        <v>65</v>
      </c>
      <c r="B1013" s="284">
        <v>4</v>
      </c>
      <c r="C1013" s="285" t="s">
        <v>2928</v>
      </c>
      <c r="D1013" s="286">
        <f>SUM(сходові!N1015)</f>
        <v>1.5768607966241253</v>
      </c>
      <c r="E1013" s="286">
        <f>SUM(прибудинкова!M1015)</f>
        <v>0.44841689241114313</v>
      </c>
      <c r="F1013" s="286">
        <f>'слюсарі х.в.'!P1015+'слюсарі кан'!P1015+'слюсарі ц.о.'!P597+'слюсарі г.в.'!P590+зварювальник!L1015+аварійки!J1015</f>
        <v>0.40293819703448108</v>
      </c>
      <c r="G1013" s="286">
        <f>'дератизація '!I1015</f>
        <v>1.2968299711815562E-2</v>
      </c>
      <c r="H1013" s="286">
        <f>SUM(димовенти!Q1015)</f>
        <v>0.15437706875986018</v>
      </c>
      <c r="I1013" s="286">
        <f>'під зими'!L1015+майстерні!L1015+покрівлі!N1015+маляри!L1015</f>
        <v>0.19869999517879822</v>
      </c>
      <c r="J1013" s="286">
        <f>електрики!P1015</f>
        <v>0.10326415228794211</v>
      </c>
      <c r="K1013" s="287">
        <f t="shared" ref="K1013:K1076" si="88">SUM(D1013,E1013,F1013,G1013,H1013,I1013,J1013)</f>
        <v>2.8975254020081658</v>
      </c>
      <c r="L1013" s="287">
        <v>3.7291909563744285E-2</v>
      </c>
      <c r="M1013" s="287">
        <f t="shared" ref="M1013:M1076" si="89">SUM(L1013+K1013)</f>
        <v>2.9348173115719103</v>
      </c>
      <c r="N1013" s="287">
        <f t="shared" ref="N1013:N1076" si="90">M1013*1.2</f>
        <v>3.5217807738862921</v>
      </c>
    </row>
    <row r="1014" spans="1:14" ht="18" customHeight="1" x14ac:dyDescent="0.35">
      <c r="A1014" s="284">
        <f t="shared" ref="A1014:A1077" si="91">A1013+1</f>
        <v>66</v>
      </c>
      <c r="B1014" s="284">
        <v>3</v>
      </c>
      <c r="C1014" s="285" t="s">
        <v>2805</v>
      </c>
      <c r="D1014" s="286">
        <f>SUM(сходові!N1016)</f>
        <v>1.2227581734759752</v>
      </c>
      <c r="E1014" s="286">
        <f>SUM(прибудинкова!M1016)</f>
        <v>0.15995102033570047</v>
      </c>
      <c r="F1014" s="286">
        <f>'слюсарі х.в.'!P1016+'слюсарі кан'!P1016+'слюсарі ц.о.'!P598+'слюсарі г.в.'!P591+зварювальник!L1016+аварійки!J1016</f>
        <v>0.32857470303743563</v>
      </c>
      <c r="G1014" s="286">
        <f>'дератизація '!I1016</f>
        <v>1.6946417043253711E-2</v>
      </c>
      <c r="H1014" s="286">
        <f>SUM(димовенти!Q1016)</f>
        <v>0.11066513695994107</v>
      </c>
      <c r="I1014" s="286">
        <f>'під зими'!L1016+майстерні!L1016+покрівлі!N1016+маляри!L1016</f>
        <v>0.22105117013038125</v>
      </c>
      <c r="J1014" s="286">
        <f>електрики!P1016</f>
        <v>7.4024864235333054E-2</v>
      </c>
      <c r="K1014" s="287">
        <f t="shared" si="88"/>
        <v>2.1339714852180207</v>
      </c>
      <c r="L1014" s="287">
        <v>2.7706108482252967E-2</v>
      </c>
      <c r="M1014" s="287">
        <f t="shared" si="89"/>
        <v>2.1616775937002739</v>
      </c>
      <c r="N1014" s="287">
        <f t="shared" si="90"/>
        <v>2.5940131124403285</v>
      </c>
    </row>
    <row r="1015" spans="1:14" ht="18" customHeight="1" x14ac:dyDescent="0.35">
      <c r="A1015" s="284">
        <f t="shared" si="91"/>
        <v>67</v>
      </c>
      <c r="B1015" s="284">
        <v>2</v>
      </c>
      <c r="C1015" s="285" t="s">
        <v>2806</v>
      </c>
      <c r="D1015" s="286">
        <f>SUM(сходові!N1017)</f>
        <v>0</v>
      </c>
      <c r="E1015" s="286">
        <f>SUM(прибудинкова!M1017)</f>
        <v>9.3629582048389129E-2</v>
      </c>
      <c r="F1015" s="286">
        <f>'слюсарі х.в.'!P1017+'слюсарі кан'!P1017+'слюсарі ц.о.'!P599+'слюсарі г.в.'!P592+зварювальник!L1017+аварійки!J1017</f>
        <v>0.3596572641175092</v>
      </c>
      <c r="G1015" s="286">
        <f>'дератизація '!I1017</f>
        <v>1.2410680707032719E-2</v>
      </c>
      <c r="H1015" s="286">
        <f>SUM(димовенти!Q1017)</f>
        <v>0.12893591361485426</v>
      </c>
      <c r="I1015" s="286">
        <f>'під зими'!L1017+майстерні!L1017+покрівлі!N1017+маляри!L1017</f>
        <v>0.23546568588056238</v>
      </c>
      <c r="J1015" s="286">
        <f>електрики!P1017</f>
        <v>8.6246344265160521E-2</v>
      </c>
      <c r="K1015" s="287">
        <f t="shared" si="88"/>
        <v>0.91634547063350824</v>
      </c>
      <c r="L1015" s="287">
        <v>1.2391891183603343E-2</v>
      </c>
      <c r="M1015" s="287">
        <f t="shared" si="89"/>
        <v>0.92873736181711153</v>
      </c>
      <c r="N1015" s="287">
        <f t="shared" si="90"/>
        <v>1.1144848341805338</v>
      </c>
    </row>
    <row r="1016" spans="1:14" ht="18" customHeight="1" x14ac:dyDescent="0.35">
      <c r="A1016" s="284">
        <f t="shared" si="91"/>
        <v>68</v>
      </c>
      <c r="B1016" s="284">
        <v>2</v>
      </c>
      <c r="C1016" s="285" t="s">
        <v>2807</v>
      </c>
      <c r="D1016" s="286">
        <f>SUM(сходові!N1018)</f>
        <v>0</v>
      </c>
      <c r="E1016" s="286">
        <f>SUM(прибудинкова!M1018)</f>
        <v>0.65525264598540145</v>
      </c>
      <c r="F1016" s="286">
        <f>'слюсарі х.в.'!P1018+'слюсарі кан'!P1018+'слюсарі ц.о.'!P600+'слюсарі г.в.'!P593+зварювальник!L1018+аварійки!J1018</f>
        <v>0.35317288878512509</v>
      </c>
      <c r="G1016" s="286">
        <f>'дератизація '!I1018</f>
        <v>1.1496350364963503E-2</v>
      </c>
      <c r="H1016" s="286">
        <f>SUM(димовенти!Q1018)</f>
        <v>0.1251243044897436</v>
      </c>
      <c r="I1016" s="286">
        <f>'під зими'!L1018+майстерні!L1018+покрівлі!N1018+маляри!L1018</f>
        <v>0.26518484855109004</v>
      </c>
      <c r="J1016" s="286">
        <f>електрики!P1018</f>
        <v>8.3696726058781687E-2</v>
      </c>
      <c r="K1016" s="287">
        <f t="shared" si="88"/>
        <v>1.4939277642351052</v>
      </c>
      <c r="L1016" s="287">
        <v>1.9554288092324401E-2</v>
      </c>
      <c r="M1016" s="287">
        <f t="shared" si="89"/>
        <v>1.5134820523274297</v>
      </c>
      <c r="N1016" s="287">
        <f t="shared" si="90"/>
        <v>1.8161784627929156</v>
      </c>
    </row>
    <row r="1017" spans="1:14" ht="18" customHeight="1" x14ac:dyDescent="0.35">
      <c r="A1017" s="284">
        <f t="shared" si="91"/>
        <v>69</v>
      </c>
      <c r="B1017" s="284">
        <v>2</v>
      </c>
      <c r="C1017" s="285" t="s">
        <v>2808</v>
      </c>
      <c r="D1017" s="286">
        <f>SUM(сходові!N1019)</f>
        <v>0</v>
      </c>
      <c r="E1017" s="286">
        <f>SUM(прибудинкова!M1019)</f>
        <v>0.92611889944285897</v>
      </c>
      <c r="F1017" s="286">
        <f>'слюсарі х.в.'!P1019+'слюсарі кан'!P1019+'слюсарі ц.о.'!P601+'слюсарі г.в.'!P594+зварювальник!L1019+аварійки!J1019</f>
        <v>0.28891462632231446</v>
      </c>
      <c r="G1017" s="286">
        <f>'дератизація '!I1019</f>
        <v>1.2535670607419485E-2</v>
      </c>
      <c r="H1017" s="286">
        <f>SUM(димовенти!Q1019)</f>
        <v>8.7352373191474056E-2</v>
      </c>
      <c r="I1017" s="286">
        <f>'під зими'!L1019+майстерні!L1019+покрівлі!N1019+маляри!L1019</f>
        <v>0.25419574656200461</v>
      </c>
      <c r="J1017" s="286">
        <f>електрики!P1019</f>
        <v>5.8430755554693695E-2</v>
      </c>
      <c r="K1017" s="287">
        <f t="shared" si="88"/>
        <v>1.6275480716807653</v>
      </c>
      <c r="L1017" s="287">
        <v>2.1228113213886179E-2</v>
      </c>
      <c r="M1017" s="287">
        <f t="shared" si="89"/>
        <v>1.6487761848946514</v>
      </c>
      <c r="N1017" s="287">
        <f t="shared" si="90"/>
        <v>1.9785314218735817</v>
      </c>
    </row>
    <row r="1018" spans="1:14" ht="18" customHeight="1" x14ac:dyDescent="0.35">
      <c r="A1018" s="284">
        <f t="shared" si="91"/>
        <v>70</v>
      </c>
      <c r="B1018" s="284">
        <v>2</v>
      </c>
      <c r="C1018" s="285" t="s">
        <v>2809</v>
      </c>
      <c r="D1018" s="286">
        <f>SUM(сходові!N1020)</f>
        <v>0</v>
      </c>
      <c r="E1018" s="286">
        <f>SUM(прибудинкова!M1020)</f>
        <v>0.71705374039938552</v>
      </c>
      <c r="F1018" s="286">
        <f>'слюсарі х.в.'!P1020+'слюсарі кан'!P1020+'слюсарі ц.о.'!P602+'слюсарі г.в.'!P595+зварювальник!L1020+аварійки!J1020</f>
        <v>0.28729674530762067</v>
      </c>
      <c r="G1018" s="286">
        <f>'дератизація '!I1020</f>
        <v>8.6405529953917058E-3</v>
      </c>
      <c r="H1018" s="286">
        <f>SUM(димовенти!Q1020)</f>
        <v>8.6401359451083015E-2</v>
      </c>
      <c r="I1018" s="286">
        <f>'під зими'!L1020+майстерні!L1020+покрівлі!N1020+маляри!L1020</f>
        <v>0.21842064809231765</v>
      </c>
      <c r="J1018" s="286">
        <f>електрики!P1020</f>
        <v>5.7794614264380512E-2</v>
      </c>
      <c r="K1018" s="287">
        <f t="shared" si="88"/>
        <v>1.3756076605101792</v>
      </c>
      <c r="L1018" s="287">
        <v>1.8126178839772189E-2</v>
      </c>
      <c r="M1018" s="287">
        <f t="shared" si="89"/>
        <v>1.3937338393499514</v>
      </c>
      <c r="N1018" s="287">
        <f t="shared" si="90"/>
        <v>1.6724806072199416</v>
      </c>
    </row>
    <row r="1019" spans="1:14" ht="18" customHeight="1" x14ac:dyDescent="0.35">
      <c r="A1019" s="284">
        <f t="shared" si="91"/>
        <v>71</v>
      </c>
      <c r="B1019" s="284">
        <v>3</v>
      </c>
      <c r="C1019" s="285" t="s">
        <v>2810</v>
      </c>
      <c r="D1019" s="286">
        <f>SUM(сходові!N1021)</f>
        <v>0</v>
      </c>
      <c r="E1019" s="286">
        <f>SUM(прибудинкова!M1021)</f>
        <v>0.37005779107769421</v>
      </c>
      <c r="F1019" s="286">
        <f>'слюсарі х.в.'!P1021+'слюсарі кан'!P1021+'слюсарі ц.о.'!P603+'слюсарі г.в.'!P596+зварювальник!L1021+аварійки!J1021</f>
        <v>0.27186858509557632</v>
      </c>
      <c r="G1019" s="286">
        <f>'дератизація '!I1021</f>
        <v>9.4736842105263147E-3</v>
      </c>
      <c r="H1019" s="286">
        <f>SUM(димовенти!Q1021)</f>
        <v>7.7332464880127239E-2</v>
      </c>
      <c r="I1019" s="286">
        <f>'під зими'!L1021+майстерні!L1021+покрівлі!N1021+маляри!L1021</f>
        <v>0.21509059616343718</v>
      </c>
      <c r="J1019" s="286">
        <f>електрики!P1021</f>
        <v>5.1728352496480126E-2</v>
      </c>
      <c r="K1019" s="287">
        <f t="shared" si="88"/>
        <v>0.99555147392384136</v>
      </c>
      <c r="L1019" s="287">
        <v>1.3385618098105345E-2</v>
      </c>
      <c r="M1019" s="287">
        <f t="shared" si="89"/>
        <v>1.0089370920219467</v>
      </c>
      <c r="N1019" s="287">
        <f t="shared" si="90"/>
        <v>1.210724510426336</v>
      </c>
    </row>
    <row r="1020" spans="1:14" ht="18" customHeight="1" x14ac:dyDescent="0.35">
      <c r="A1020" s="284">
        <f t="shared" si="91"/>
        <v>72</v>
      </c>
      <c r="B1020" s="284">
        <v>3</v>
      </c>
      <c r="C1020" s="285" t="s">
        <v>2811</v>
      </c>
      <c r="D1020" s="286">
        <f>SUM(сходові!N1022)</f>
        <v>0</v>
      </c>
      <c r="E1020" s="286">
        <f>SUM(прибудинкова!M1022)</f>
        <v>0.80952027912595859</v>
      </c>
      <c r="F1020" s="286">
        <f>'слюсарі х.в.'!P1022+'слюсарі кан'!P1022+'слюсарі ц.о.'!P604+'слюсарі г.в.'!P597+зварювальник!L1022+аварійки!J1022</f>
        <v>0.30114775646173458</v>
      </c>
      <c r="G1020" s="286">
        <f>'дератизація '!I1022</f>
        <v>1.0400252127324297E-2</v>
      </c>
      <c r="H1020" s="286">
        <f>SUM(димовенти!Q1022)</f>
        <v>9.4543183111931994E-2</v>
      </c>
      <c r="I1020" s="286">
        <f>'під зими'!L1022+майстерні!L1022+покрівлі!N1022+маляри!L1022</f>
        <v>0.21898747725227469</v>
      </c>
      <c r="J1020" s="286">
        <f>електрики!P1022</f>
        <v>6.3240750307572993E-2</v>
      </c>
      <c r="K1020" s="287">
        <f t="shared" si="88"/>
        <v>1.497839698386797</v>
      </c>
      <c r="L1020" s="287">
        <v>1.9649569870650252E-2</v>
      </c>
      <c r="M1020" s="287">
        <f t="shared" si="89"/>
        <v>1.5174892682574472</v>
      </c>
      <c r="N1020" s="287">
        <f t="shared" si="90"/>
        <v>1.8209871219089366</v>
      </c>
    </row>
    <row r="1021" spans="1:14" ht="18" customHeight="1" x14ac:dyDescent="0.35">
      <c r="A1021" s="284">
        <f t="shared" si="91"/>
        <v>73</v>
      </c>
      <c r="B1021" s="284">
        <v>3</v>
      </c>
      <c r="C1021" s="285" t="s">
        <v>2002</v>
      </c>
      <c r="D1021" s="286">
        <f>SUM(сходові!N1023)</f>
        <v>0.44150405844155843</v>
      </c>
      <c r="E1021" s="286">
        <f>SUM(прибудинкова!M1023)</f>
        <v>0.78930297983682984</v>
      </c>
      <c r="F1021" s="286">
        <f>'слюсарі х.в.'!P1023+'слюсарі кан'!P1023+'слюсарі ц.о.'!P605+'слюсарі г.в.'!P598+зварювальник!L1023+аварійки!J1023</f>
        <v>0.37087805148686659</v>
      </c>
      <c r="G1021" s="286">
        <f>'дератизація '!I1023</f>
        <v>3.9335664335664339E-3</v>
      </c>
      <c r="H1021" s="286">
        <f>SUM(димовенти!Q1023)</f>
        <v>0.14984291708999012</v>
      </c>
      <c r="I1021" s="286">
        <f>'під зими'!L1023+майстерні!L1023+покрівлі!N1023+маляри!L1023</f>
        <v>0.22626071359774941</v>
      </c>
      <c r="J1021" s="286">
        <f>електрики!P1023</f>
        <v>8.9923602654246398E-2</v>
      </c>
      <c r="K1021" s="287">
        <f t="shared" si="88"/>
        <v>2.0716458895408074</v>
      </c>
      <c r="L1021" s="287">
        <v>2.7268925953706113E-2</v>
      </c>
      <c r="M1021" s="287">
        <f t="shared" si="89"/>
        <v>2.0989148154945134</v>
      </c>
      <c r="N1021" s="287">
        <f t="shared" si="90"/>
        <v>2.5186977785934159</v>
      </c>
    </row>
    <row r="1022" spans="1:14" ht="18" customHeight="1" x14ac:dyDescent="0.35">
      <c r="A1022" s="284">
        <f t="shared" si="91"/>
        <v>74</v>
      </c>
      <c r="B1022" s="284">
        <v>2</v>
      </c>
      <c r="C1022" s="285" t="s">
        <v>2003</v>
      </c>
      <c r="D1022" s="286">
        <f>SUM(сходові!N1024)</f>
        <v>0</v>
      </c>
      <c r="E1022" s="286">
        <f>SUM(прибудинкова!M1024)</f>
        <v>1.0996513191990576</v>
      </c>
      <c r="F1022" s="286">
        <f>'слюсарі х.в.'!P1024+'слюсарі кан'!P1024+'слюсарі ц.о.'!P606+'слюсарі г.в.'!P599+зварювальник!L1024+аварійки!J1024</f>
        <v>0.3013202863996482</v>
      </c>
      <c r="G1022" s="286">
        <f>'дератизація '!I1024</f>
        <v>6.6254416961130744E-3</v>
      </c>
      <c r="H1022" s="286">
        <f>SUM(димовенти!Q1024)</f>
        <v>9.4644598691999052E-2</v>
      </c>
      <c r="I1022" s="286">
        <f>'під зими'!L1024+майстерні!L1024+покрівлі!N1024+маляри!L1024</f>
        <v>0.26425119296271204</v>
      </c>
      <c r="J1022" s="286">
        <f>електрики!P1024</f>
        <v>6.330858806345567E-2</v>
      </c>
      <c r="K1022" s="287">
        <f t="shared" si="88"/>
        <v>1.8298014270129856</v>
      </c>
      <c r="L1022" s="287">
        <v>2.372999010815402E-2</v>
      </c>
      <c r="M1022" s="287">
        <f t="shared" si="89"/>
        <v>1.8535314171211397</v>
      </c>
      <c r="N1022" s="287">
        <f t="shared" si="90"/>
        <v>2.2242377005453675</v>
      </c>
    </row>
    <row r="1023" spans="1:14" ht="18" customHeight="1" x14ac:dyDescent="0.35">
      <c r="A1023" s="284">
        <f t="shared" si="91"/>
        <v>75</v>
      </c>
      <c r="B1023" s="284">
        <v>2</v>
      </c>
      <c r="C1023" s="285" t="s">
        <v>2004</v>
      </c>
      <c r="D1023" s="286">
        <f>SUM(сходові!N1025)</f>
        <v>0</v>
      </c>
      <c r="E1023" s="286">
        <f>SUM(прибудинкова!M1025)</f>
        <v>0.71983509542958135</v>
      </c>
      <c r="F1023" s="286">
        <f>'слюсарі х.в.'!P1025+'слюсарі кан'!P1025+'слюсарі ц.о.'!P607+'слюсарі г.в.'!P600+зварювальник!L1025+аварійки!J1025</f>
        <v>0.27003025329142305</v>
      </c>
      <c r="G1023" s="286">
        <f>'дератизація '!I1025</f>
        <v>6.6723604142201343E-3</v>
      </c>
      <c r="H1023" s="286">
        <f>SUM(димовенти!Q1025)</f>
        <v>7.6251866993589504E-2</v>
      </c>
      <c r="I1023" s="286">
        <f>'під зими'!L1025+майстерні!L1025+покрівлі!N1025+маляри!L1025</f>
        <v>0.20697905322495325</v>
      </c>
      <c r="J1023" s="286">
        <f>електрики!P1025</f>
        <v>5.1005531253572343E-2</v>
      </c>
      <c r="K1023" s="287">
        <f t="shared" si="88"/>
        <v>1.3307741606073396</v>
      </c>
      <c r="L1023" s="287">
        <v>1.7576583993980766E-2</v>
      </c>
      <c r="M1023" s="287">
        <f t="shared" si="89"/>
        <v>1.3483507446013203</v>
      </c>
      <c r="N1023" s="287">
        <f t="shared" si="90"/>
        <v>1.6180208935215843</v>
      </c>
    </row>
    <row r="1024" spans="1:14" ht="18" customHeight="1" x14ac:dyDescent="0.35">
      <c r="A1024" s="284">
        <f t="shared" si="91"/>
        <v>76</v>
      </c>
      <c r="B1024" s="284">
        <v>1</v>
      </c>
      <c r="C1024" s="285" t="s">
        <v>2005</v>
      </c>
      <c r="D1024" s="286">
        <f>SUM(сходові!N1026)</f>
        <v>0</v>
      </c>
      <c r="E1024" s="286">
        <f>SUM(прибудинкова!M1026)</f>
        <v>0.96108421721587078</v>
      </c>
      <c r="F1024" s="286">
        <f>'слюсарі х.в.'!P1026+'слюсарі кан'!P1026+'слюсарі ц.о.'!P608+'слюсарі г.в.'!P601+зварювальник!L1026+аварійки!J1026</f>
        <v>0.33202005751426378</v>
      </c>
      <c r="G1024" s="286">
        <f>'дератизація '!I1026</f>
        <v>7.5655682582380637E-3</v>
      </c>
      <c r="H1024" s="286">
        <f>SUM(димовенти!Q1026)</f>
        <v>5.7639642619686862E-2</v>
      </c>
      <c r="I1024" s="286">
        <f>'під зими'!L1026+майстерні!L1026+покрівлі!N1026+маляри!L1026</f>
        <v>0.22473664205640281</v>
      </c>
      <c r="J1024" s="286">
        <f>електрики!P1026</f>
        <v>7.601695072658457E-2</v>
      </c>
      <c r="K1024" s="287">
        <f t="shared" si="88"/>
        <v>1.6590630783910469</v>
      </c>
      <c r="L1024" s="287">
        <v>2.1423500654007888E-2</v>
      </c>
      <c r="M1024" s="287">
        <f t="shared" si="89"/>
        <v>1.6804865790450547</v>
      </c>
      <c r="N1024" s="287">
        <f t="shared" si="90"/>
        <v>2.0165838948540658</v>
      </c>
    </row>
    <row r="1025" spans="1:14" ht="18" customHeight="1" x14ac:dyDescent="0.35">
      <c r="A1025" s="284">
        <f t="shared" si="91"/>
        <v>77</v>
      </c>
      <c r="B1025" s="284">
        <v>2</v>
      </c>
      <c r="C1025" s="285" t="s">
        <v>2006</v>
      </c>
      <c r="D1025" s="286">
        <f>SUM(сходові!N1027)</f>
        <v>0</v>
      </c>
      <c r="E1025" s="286">
        <f>SUM(прибудинкова!M1027)</f>
        <v>0.90953624175659464</v>
      </c>
      <c r="F1025" s="286">
        <f>'слюсарі х.в.'!P1027+'слюсарі кан'!P1027+'слюсарі ц.о.'!P609+'слюсарі г.в.'!P602+зварювальник!L1027+аварійки!J1027</f>
        <v>0.30274377263342811</v>
      </c>
      <c r="G1025" s="286">
        <f>'дератизація '!I1027</f>
        <v>9.7796762589928039E-3</v>
      </c>
      <c r="H1025" s="286">
        <f>SUM(димовенти!Q1027)</f>
        <v>7.7077471740534489E-2</v>
      </c>
      <c r="I1025" s="286">
        <f>'під зими'!L1027+майстерні!L1027+покрівлі!N1027+маляри!L1027</f>
        <v>0.33533948669704067</v>
      </c>
      <c r="J1025" s="286">
        <f>електрики!P1027</f>
        <v>6.408137989685872E-2</v>
      </c>
      <c r="K1025" s="287">
        <f t="shared" si="88"/>
        <v>1.6985580289834494</v>
      </c>
      <c r="L1025" s="287">
        <v>2.1455873243200085E-2</v>
      </c>
      <c r="M1025" s="287">
        <f t="shared" si="89"/>
        <v>1.7200139022266496</v>
      </c>
      <c r="N1025" s="287">
        <f t="shared" si="90"/>
        <v>2.0640166826719795</v>
      </c>
    </row>
    <row r="1026" spans="1:14" ht="18" customHeight="1" x14ac:dyDescent="0.35">
      <c r="A1026" s="284">
        <f t="shared" si="91"/>
        <v>78</v>
      </c>
      <c r="B1026" s="284">
        <v>2</v>
      </c>
      <c r="C1026" s="285" t="s">
        <v>2007</v>
      </c>
      <c r="D1026" s="286">
        <f>SUM(сходові!N1028)</f>
        <v>0</v>
      </c>
      <c r="E1026" s="286">
        <f>SUM(прибудинкова!M1028)</f>
        <v>0.3685875731899903</v>
      </c>
      <c r="F1026" s="286">
        <f>'слюсарі х.в.'!P1028+'слюсарі кан'!P1028+'слюсарі ц.о.'!P610+'слюсарі г.в.'!P603+зварювальник!L1028+аварійки!J1028</f>
        <v>0.27196172195373491</v>
      </c>
      <c r="G1026" s="286">
        <f>'дератизація '!I1028</f>
        <v>4.2365160349854226E-3</v>
      </c>
      <c r="H1026" s="286">
        <f>SUM(димовенти!Q1028)</f>
        <v>6.2470953772211638E-2</v>
      </c>
      <c r="I1026" s="286">
        <f>'під зими'!L1028+майстерні!L1028+покрівлі!N1028+маляри!L1028</f>
        <v>0.24559891320141178</v>
      </c>
      <c r="J1026" s="286">
        <f>електрики!P1028</f>
        <v>5.1789417510236482E-2</v>
      </c>
      <c r="K1026" s="287">
        <f t="shared" si="88"/>
        <v>1.0046450956625708</v>
      </c>
      <c r="L1026" s="287">
        <v>1.3487562524293784E-2</v>
      </c>
      <c r="M1026" s="287">
        <f t="shared" si="89"/>
        <v>1.0181326581868646</v>
      </c>
      <c r="N1026" s="287">
        <f t="shared" si="90"/>
        <v>1.2217591898242375</v>
      </c>
    </row>
    <row r="1027" spans="1:14" ht="18" customHeight="1" x14ac:dyDescent="0.35">
      <c r="A1027" s="284">
        <f t="shared" si="91"/>
        <v>79</v>
      </c>
      <c r="B1027" s="284">
        <v>2</v>
      </c>
      <c r="C1027" s="285" t="s">
        <v>2008</v>
      </c>
      <c r="D1027" s="286">
        <f>SUM(сходові!N1029)</f>
        <v>0</v>
      </c>
      <c r="E1027" s="286">
        <f>SUM(прибудинкова!M1029)</f>
        <v>1.2110240948967399</v>
      </c>
      <c r="F1027" s="286">
        <f>'слюсарі х.в.'!P1029+'слюсарі кан'!P1029+'слюсарі ц.о.'!P611+'слюсарі г.в.'!P604+зварювальник!L1029+аварійки!J1029</f>
        <v>0.32696003525103307</v>
      </c>
      <c r="G1027" s="286">
        <f>'дератизація '!I1029</f>
        <v>1.6129032258064516E-2</v>
      </c>
      <c r="H1027" s="286">
        <f>SUM(димовенти!Q1029)</f>
        <v>0.10971601200137525</v>
      </c>
      <c r="I1027" s="286">
        <f>'під зими'!L1029+майстерні!L1029+покрівлі!N1029+маляри!L1029</f>
        <v>0.30686153473549777</v>
      </c>
      <c r="J1027" s="286">
        <f>електрики!P1029</f>
        <v>7.3389986367467297E-2</v>
      </c>
      <c r="K1027" s="287">
        <f t="shared" si="88"/>
        <v>2.0440806955101776</v>
      </c>
      <c r="L1027" s="287">
        <v>2.6365118982374258E-2</v>
      </c>
      <c r="M1027" s="287">
        <f t="shared" si="89"/>
        <v>2.0704458144925519</v>
      </c>
      <c r="N1027" s="287">
        <f t="shared" si="90"/>
        <v>2.4845349773910623</v>
      </c>
    </row>
    <row r="1028" spans="1:14" ht="18" customHeight="1" x14ac:dyDescent="0.35">
      <c r="A1028" s="284">
        <f t="shared" si="91"/>
        <v>80</v>
      </c>
      <c r="B1028" s="284">
        <v>3</v>
      </c>
      <c r="C1028" s="285" t="s">
        <v>2009</v>
      </c>
      <c r="D1028" s="286">
        <f>SUM(сходові!N1030)</f>
        <v>0.9453128258602711</v>
      </c>
      <c r="E1028" s="286">
        <f>SUM(прибудинкова!M1030)</f>
        <v>1.050670111388196</v>
      </c>
      <c r="F1028" s="286">
        <f>'слюсарі х.в.'!P1030+'слюсарі кан'!P1030+'слюсарі ц.о.'!P612+'слюсарі г.в.'!P605+зварювальник!L1030+аварійки!J1030</f>
        <v>0.32211921711506136</v>
      </c>
      <c r="G1028" s="286">
        <f>'дератизація '!I1030</f>
        <v>1.2718204488778055E-2</v>
      </c>
      <c r="H1028" s="286">
        <f>SUM(димовенти!Q1030)</f>
        <v>0.10687050944572861</v>
      </c>
      <c r="I1028" s="286">
        <f>'під зими'!L1030+майстерні!L1030+покрівлі!N1030+маляри!L1030</f>
        <v>0.27947651439536769</v>
      </c>
      <c r="J1028" s="286">
        <f>електрики!P1030</f>
        <v>7.1080792464146531E-2</v>
      </c>
      <c r="K1028" s="287">
        <f t="shared" si="88"/>
        <v>2.7882481751575487</v>
      </c>
      <c r="L1028" s="287">
        <v>3.629046095421895E-2</v>
      </c>
      <c r="M1028" s="287">
        <f t="shared" si="89"/>
        <v>2.8245386361117677</v>
      </c>
      <c r="N1028" s="287">
        <f t="shared" si="90"/>
        <v>3.389446363334121</v>
      </c>
    </row>
    <row r="1029" spans="1:14" ht="18" customHeight="1" x14ac:dyDescent="0.35">
      <c r="A1029" s="284">
        <f t="shared" si="91"/>
        <v>81</v>
      </c>
      <c r="B1029" s="284">
        <v>3</v>
      </c>
      <c r="C1029" s="285" t="s">
        <v>2010</v>
      </c>
      <c r="D1029" s="286">
        <f>SUM(сходові!N1031)</f>
        <v>1.4409467158996425</v>
      </c>
      <c r="E1029" s="286">
        <f>SUM(прибудинкова!M1031)</f>
        <v>0.48688603389830498</v>
      </c>
      <c r="F1029" s="286">
        <f>'слюсарі х.в.'!P1031+'слюсарі кан'!P1031+'слюсарі ц.о.'!P613+'слюсарі г.в.'!P606+зварювальник!L1031+аварійки!J1031</f>
        <v>0.24978151825521405</v>
      </c>
      <c r="G1029" s="286">
        <f>'дератизація '!I1031</f>
        <v>6.192959582790091E-3</v>
      </c>
      <c r="H1029" s="286">
        <f>SUM(димовенти!Q1031)</f>
        <v>4.6561358417793533E-2</v>
      </c>
      <c r="I1029" s="286">
        <f>'під зими'!L1031+майстерні!L1031+покрівлі!N1031+маляри!L1031</f>
        <v>0.22023952471465114</v>
      </c>
      <c r="J1029" s="286">
        <f>електрики!P1031</f>
        <v>4.3249802641423168E-2</v>
      </c>
      <c r="K1029" s="287">
        <f t="shared" si="88"/>
        <v>2.4938579134098195</v>
      </c>
      <c r="L1029" s="287">
        <v>3.1992547734917443E-2</v>
      </c>
      <c r="M1029" s="287">
        <f t="shared" si="89"/>
        <v>2.5258504611447368</v>
      </c>
      <c r="N1029" s="287">
        <f t="shared" si="90"/>
        <v>3.031020553373684</v>
      </c>
    </row>
    <row r="1030" spans="1:14" ht="18" customHeight="1" x14ac:dyDescent="0.35">
      <c r="A1030" s="284">
        <f t="shared" si="91"/>
        <v>82</v>
      </c>
      <c r="B1030" s="284">
        <v>3</v>
      </c>
      <c r="C1030" s="285" t="s">
        <v>2011</v>
      </c>
      <c r="D1030" s="286">
        <f>SUM(сходові!N1032)</f>
        <v>1.4987556167867739</v>
      </c>
      <c r="E1030" s="286">
        <f>SUM(прибудинкова!M1032)</f>
        <v>0.58308599125624549</v>
      </c>
      <c r="F1030" s="286">
        <f>'слюсарі х.в.'!P1032+'слюсарі кан'!P1032+'слюсарі ц.о.'!P614+'слюсарі г.в.'!P607+зварювальник!L1032+аварійки!J1032</f>
        <v>0.25651914967901801</v>
      </c>
      <c r="G1030" s="286">
        <f>'дератизація '!I1032</f>
        <v>9.2344753747323326E-3</v>
      </c>
      <c r="H1030" s="286">
        <f>SUM(димовенти!Q1032)</f>
        <v>5.7354221477164312E-2</v>
      </c>
      <c r="I1030" s="286">
        <f>'під зими'!L1032+майстерні!L1032+покрівлі!N1032+маляри!L1032</f>
        <v>0.24705990956928306</v>
      </c>
      <c r="J1030" s="286">
        <f>електрики!P1032</f>
        <v>4.581989228205207E-2</v>
      </c>
      <c r="K1030" s="287">
        <f t="shared" si="88"/>
        <v>2.6978292564252691</v>
      </c>
      <c r="L1030" s="287">
        <v>3.4662326484316663E-2</v>
      </c>
      <c r="M1030" s="287">
        <f t="shared" si="89"/>
        <v>2.7324915829095859</v>
      </c>
      <c r="N1030" s="287">
        <f t="shared" si="90"/>
        <v>3.2789898994915032</v>
      </c>
    </row>
    <row r="1031" spans="1:14" ht="18" customHeight="1" x14ac:dyDescent="0.35">
      <c r="A1031" s="284">
        <f t="shared" si="91"/>
        <v>83</v>
      </c>
      <c r="B1031" s="284">
        <v>2</v>
      </c>
      <c r="C1031" s="285" t="s">
        <v>2012</v>
      </c>
      <c r="D1031" s="286">
        <f>SUM(сходові!N1033)</f>
        <v>0</v>
      </c>
      <c r="E1031" s="286">
        <f>SUM(прибудинкова!M1033)</f>
        <v>0.80346523478787879</v>
      </c>
      <c r="F1031" s="286">
        <f>'слюсарі х.в.'!P1033+'слюсарі кан'!P1033+'слюсарі ц.о.'!P615+'слюсарі г.в.'!P608+зварювальник!L1033+аварійки!J1033</f>
        <v>0.24516328269452073</v>
      </c>
      <c r="G1031" s="286">
        <f>'дератизація '!I1033</f>
        <v>1.0363636363636365E-2</v>
      </c>
      <c r="H1031" s="286">
        <f>SUM(димовенти!Q1033)</f>
        <v>4.6750990132076925E-2</v>
      </c>
      <c r="I1031" s="286">
        <f>'під зими'!L1033+майстерні!L1033+покрівлі!N1033+маляри!L1033</f>
        <v>0.25241232980404898</v>
      </c>
      <c r="J1031" s="286">
        <f>електрики!P1033</f>
        <v>4.1400312805629488E-2</v>
      </c>
      <c r="K1031" s="287">
        <f t="shared" si="88"/>
        <v>1.3995557865877912</v>
      </c>
      <c r="L1031" s="287">
        <v>1.793281341535935E-2</v>
      </c>
      <c r="M1031" s="287">
        <f t="shared" si="89"/>
        <v>1.4174886000031506</v>
      </c>
      <c r="N1031" s="287">
        <f t="shared" si="90"/>
        <v>1.7009863200037807</v>
      </c>
    </row>
    <row r="1032" spans="1:14" ht="18" customHeight="1" x14ac:dyDescent="0.35">
      <c r="A1032" s="284">
        <f t="shared" si="91"/>
        <v>84</v>
      </c>
      <c r="B1032" s="284">
        <v>3</v>
      </c>
      <c r="C1032" s="285" t="s">
        <v>2013</v>
      </c>
      <c r="D1032" s="286">
        <f>SUM(сходові!N1034)</f>
        <v>0.5955720357519988</v>
      </c>
      <c r="E1032" s="286">
        <f>SUM(прибудинкова!M1034)</f>
        <v>0.25985414439991089</v>
      </c>
      <c r="F1032" s="286">
        <f>'слюсарі х.в.'!P1034+'слюсарі кан'!P1034+'слюсарі ц.о.'!P616+'слюсарі г.в.'!P609+зварювальник!L1034+аварійки!J1034</f>
        <v>0.34619591047148401</v>
      </c>
      <c r="G1032" s="286">
        <f>'дератизація '!I1034</f>
        <v>6.8887775551102195E-3</v>
      </c>
      <c r="H1032" s="286">
        <f>SUM(димовенти!Q1034)</f>
        <v>0.10735239050034363</v>
      </c>
      <c r="I1032" s="286">
        <f>'під зими'!L1034+майстерні!L1034+покрівлі!N1034+маляри!L1034</f>
        <v>0.23349181638647482</v>
      </c>
      <c r="J1032" s="286">
        <f>електрики!P1034</f>
        <v>8.1111703157507792E-2</v>
      </c>
      <c r="K1032" s="287">
        <f t="shared" si="88"/>
        <v>1.6304667782228301</v>
      </c>
      <c r="L1032" s="287">
        <v>2.1115960307705239E-2</v>
      </c>
      <c r="M1032" s="287">
        <f t="shared" si="89"/>
        <v>1.6515827385305353</v>
      </c>
      <c r="N1032" s="287">
        <f t="shared" si="90"/>
        <v>1.9818992862366422</v>
      </c>
    </row>
    <row r="1033" spans="1:14" ht="18" customHeight="1" x14ac:dyDescent="0.35">
      <c r="A1033" s="284">
        <f t="shared" si="91"/>
        <v>85</v>
      </c>
      <c r="B1033" s="284">
        <v>3</v>
      </c>
      <c r="C1033" s="285" t="s">
        <v>2014</v>
      </c>
      <c r="D1033" s="286">
        <f>SUM(сходові!N1035)</f>
        <v>1.4573637675185491</v>
      </c>
      <c r="E1033" s="286">
        <f>SUM(прибудинкова!M1035)</f>
        <v>0.54288191539721542</v>
      </c>
      <c r="F1033" s="286">
        <f>'слюсарі х.в.'!P1035+'слюсарі кан'!P1035+'слюсарі ц.о.'!P617+'слюсарі г.в.'!P610+зварювальник!L1035+аварійки!J1035</f>
        <v>0.28200388559779521</v>
      </c>
      <c r="G1033" s="286">
        <f>'дератизація '!I1035</f>
        <v>4.0540540540540534E-3</v>
      </c>
      <c r="H1033" s="286">
        <f>SUM(димовенти!Q1035)</f>
        <v>6.317701369199584E-2</v>
      </c>
      <c r="I1033" s="286">
        <f>'під зими'!L1035+майстерні!L1035+покрівлі!N1035+маляри!L1035</f>
        <v>0.19225036236174337</v>
      </c>
      <c r="J1033" s="286">
        <f>електрики!P1035</f>
        <v>5.594636865625606E-2</v>
      </c>
      <c r="K1033" s="287">
        <f t="shared" si="88"/>
        <v>2.5976773672776092</v>
      </c>
      <c r="L1033" s="287">
        <v>3.3576213357372708E-2</v>
      </c>
      <c r="M1033" s="287">
        <f t="shared" si="89"/>
        <v>2.6312535806349819</v>
      </c>
      <c r="N1033" s="287">
        <f t="shared" si="90"/>
        <v>3.1575042967619784</v>
      </c>
    </row>
    <row r="1034" spans="1:14" ht="18" customHeight="1" x14ac:dyDescent="0.35">
      <c r="A1034" s="284">
        <f t="shared" si="91"/>
        <v>86</v>
      </c>
      <c r="B1034" s="284">
        <v>2</v>
      </c>
      <c r="C1034" s="285" t="s">
        <v>2929</v>
      </c>
      <c r="D1034" s="286">
        <f>SUM(сходові!N1036)</f>
        <v>0</v>
      </c>
      <c r="E1034" s="286">
        <f>SUM(прибудинкова!M1036)</f>
        <v>0.89640683692388046</v>
      </c>
      <c r="F1034" s="286">
        <f>'слюсарі х.в.'!P1036+'слюсарі кан'!P1036+'слюсарі ц.о.'!P618+'слюсарі г.в.'!P611+зварювальник!L1036+аварійки!J1036</f>
        <v>0.28309381287634594</v>
      </c>
      <c r="G1034" s="286">
        <f>'дератизація '!I1036</f>
        <v>7.9318448883666272E-3</v>
      </c>
      <c r="H1034" s="286">
        <f>SUM(димовенти!Q1036)</f>
        <v>8.393081529129881E-2</v>
      </c>
      <c r="I1034" s="286">
        <f>'під зими'!L1036+майстерні!L1036+покрівлі!N1036+маляри!L1036</f>
        <v>0.24487132124788052</v>
      </c>
      <c r="J1034" s="286">
        <f>електрики!P1036</f>
        <v>5.6142045975583095E-2</v>
      </c>
      <c r="K1034" s="287">
        <f t="shared" si="88"/>
        <v>1.5723766772033556</v>
      </c>
      <c r="L1034" s="287">
        <v>2.0538466983578418E-2</v>
      </c>
      <c r="M1034" s="287">
        <f t="shared" si="89"/>
        <v>1.592915144186934</v>
      </c>
      <c r="N1034" s="287">
        <f t="shared" si="90"/>
        <v>1.9114981730243208</v>
      </c>
    </row>
    <row r="1035" spans="1:14" ht="18" customHeight="1" x14ac:dyDescent="0.35">
      <c r="A1035" s="284">
        <f t="shared" si="91"/>
        <v>87</v>
      </c>
      <c r="B1035" s="284">
        <v>1</v>
      </c>
      <c r="C1035" s="285" t="s">
        <v>2015</v>
      </c>
      <c r="D1035" s="286">
        <f>SUM(сходові!N1037)</f>
        <v>0</v>
      </c>
      <c r="E1035" s="286">
        <f>SUM(прибудинкова!M1037)</f>
        <v>0.67069250718390805</v>
      </c>
      <c r="F1035" s="286">
        <f>'слюсарі х.в.'!P1037+'слюсарі кан'!P1037+'слюсарі ц.о.'!P619+'слюсарі г.в.'!P612+зварювальник!L1037+аварійки!J1037</f>
        <v>0.40218351617819448</v>
      </c>
      <c r="G1035" s="286">
        <f>'дератизація '!I1037</f>
        <v>8.0818965517241385E-3</v>
      </c>
      <c r="H1035" s="286">
        <f>SUM(димовенти!Q1037)</f>
        <v>0.15393345649330883</v>
      </c>
      <c r="I1035" s="286">
        <f>'під зими'!L1037+майстерні!L1037+покрівлі!N1037+маляри!L1037</f>
        <v>0.33755791951078934</v>
      </c>
      <c r="J1035" s="286">
        <f>електрики!P1037</f>
        <v>0.10296741621814917</v>
      </c>
      <c r="K1035" s="287">
        <f t="shared" si="88"/>
        <v>1.6754167121360739</v>
      </c>
      <c r="L1035" s="287">
        <v>2.1725361003119059E-2</v>
      </c>
      <c r="M1035" s="287">
        <f t="shared" si="89"/>
        <v>1.6971420731391929</v>
      </c>
      <c r="N1035" s="287">
        <f t="shared" si="90"/>
        <v>2.0365704877670314</v>
      </c>
    </row>
    <row r="1036" spans="1:14" ht="18" customHeight="1" x14ac:dyDescent="0.35">
      <c r="A1036" s="284">
        <f t="shared" si="91"/>
        <v>88</v>
      </c>
      <c r="B1036" s="284">
        <v>2</v>
      </c>
      <c r="C1036" s="285" t="s">
        <v>798</v>
      </c>
      <c r="D1036" s="286">
        <f>SUM(сходові!N1038)</f>
        <v>0</v>
      </c>
      <c r="E1036" s="286">
        <f>SUM(прибудинкова!M1038)</f>
        <v>0.23575857828282826</v>
      </c>
      <c r="F1036" s="286">
        <f>'слюсарі х.в.'!P1038+'слюсарі кан'!P1038+'слюсарі ц.о.'!P620+'слюсарі г.в.'!P613+зварювальник!L1038+аварійки!J1038</f>
        <v>0.35875514164628375</v>
      </c>
      <c r="G1036" s="286">
        <f>'дератизація '!I1038</f>
        <v>5.681818181818182E-3</v>
      </c>
      <c r="H1036" s="286">
        <f>SUM(димовенти!Q1038)</f>
        <v>9.7397896108493587E-2</v>
      </c>
      <c r="I1036" s="286">
        <f>'під зими'!L1038+майстерні!L1038+покрівлі!N1038+маляри!L1038</f>
        <v>0.21929452854565379</v>
      </c>
      <c r="J1036" s="286">
        <f>електрики!P1038</f>
        <v>8.6250651678394755E-2</v>
      </c>
      <c r="K1036" s="287">
        <f t="shared" si="88"/>
        <v>1.0031386144434724</v>
      </c>
      <c r="L1036" s="287">
        <v>1.3351284282418052E-2</v>
      </c>
      <c r="M1036" s="287">
        <f t="shared" si="89"/>
        <v>1.0164898987258906</v>
      </c>
      <c r="N1036" s="287">
        <f t="shared" si="90"/>
        <v>1.2197878784710687</v>
      </c>
    </row>
    <row r="1037" spans="1:14" ht="18" customHeight="1" x14ac:dyDescent="0.35">
      <c r="A1037" s="284">
        <f t="shared" si="91"/>
        <v>89</v>
      </c>
      <c r="B1037" s="284">
        <v>2</v>
      </c>
      <c r="C1037" s="285" t="s">
        <v>799</v>
      </c>
      <c r="D1037" s="286">
        <f>SUM(сходові!N1039)</f>
        <v>0</v>
      </c>
      <c r="E1037" s="286">
        <f>SUM(прибудинкова!M1039)</f>
        <v>0.20221008663634393</v>
      </c>
      <c r="F1037" s="286">
        <f>'слюсарі х.в.'!P1039+'слюсарі кан'!P1039+'слюсарі ц.о.'!P621+'слюсарі г.в.'!P614+зварювальник!L1039+аварійки!J1039</f>
        <v>0.32979800026934397</v>
      </c>
      <c r="G1037" s="286">
        <f>'дератизація '!I1039</f>
        <v>1.4619883040935672E-2</v>
      </c>
      <c r="H1037" s="286">
        <f>SUM(димовенти!Q1039)</f>
        <v>0.11138420867508038</v>
      </c>
      <c r="I1037" s="286">
        <f>'під зими'!L1039+майстерні!L1039+покрівлі!N1039+маляри!L1039</f>
        <v>0.28656975982321409</v>
      </c>
      <c r="J1037" s="286">
        <f>електрики!P1039</f>
        <v>7.4505857505218265E-2</v>
      </c>
      <c r="K1037" s="287">
        <f t="shared" si="88"/>
        <v>1.0190877959501363</v>
      </c>
      <c r="L1037" s="287">
        <v>1.3606763754718532E-2</v>
      </c>
      <c r="M1037" s="287">
        <f t="shared" si="89"/>
        <v>1.0326945597048549</v>
      </c>
      <c r="N1037" s="287">
        <f t="shared" si="90"/>
        <v>1.2392334716458258</v>
      </c>
    </row>
    <row r="1038" spans="1:14" ht="18" customHeight="1" x14ac:dyDescent="0.35">
      <c r="A1038" s="284">
        <f t="shared" si="91"/>
        <v>90</v>
      </c>
      <c r="B1038" s="284">
        <v>2</v>
      </c>
      <c r="C1038" s="285" t="s">
        <v>800</v>
      </c>
      <c r="D1038" s="286">
        <f>SUM(сходові!N1040)</f>
        <v>0</v>
      </c>
      <c r="E1038" s="286">
        <f>SUM(прибудинкова!M1040)</f>
        <v>0.45256985406301831</v>
      </c>
      <c r="F1038" s="286">
        <f>'слюсарі х.в.'!P1040+'слюсарі кан'!P1040+'слюсарі ц.о.'!P622+'слюсарі г.в.'!P615+зварювальник!L1040+аварійки!J1040</f>
        <v>0.32166695353777702</v>
      </c>
      <c r="G1038" s="286">
        <f>'дератизація '!I1040</f>
        <v>1.2437810945273632E-2</v>
      </c>
      <c r="H1038" s="286">
        <f>SUM(димовенти!Q1040)</f>
        <v>0.10660466240730641</v>
      </c>
      <c r="I1038" s="286">
        <f>'під зими'!L1040+майстерні!L1040+покрівлі!N1040+маляри!L1040</f>
        <v>0.28976315055373592</v>
      </c>
      <c r="J1038" s="286">
        <f>електрики!P1040</f>
        <v>7.1308777798837653E-2</v>
      </c>
      <c r="K1038" s="287">
        <f t="shared" si="88"/>
        <v>1.254351209305949</v>
      </c>
      <c r="L1038" s="287">
        <v>1.6519827583740043E-2</v>
      </c>
      <c r="M1038" s="287">
        <f t="shared" si="89"/>
        <v>1.2708710368896892</v>
      </c>
      <c r="N1038" s="287">
        <f t="shared" si="90"/>
        <v>1.525045244267627</v>
      </c>
    </row>
    <row r="1039" spans="1:14" ht="18" customHeight="1" x14ac:dyDescent="0.35">
      <c r="A1039" s="284">
        <f t="shared" si="91"/>
        <v>91</v>
      </c>
      <c r="B1039" s="284">
        <v>2</v>
      </c>
      <c r="C1039" s="285" t="s">
        <v>801</v>
      </c>
      <c r="D1039" s="286">
        <f>SUM(сходові!N1041)</f>
        <v>0</v>
      </c>
      <c r="E1039" s="286">
        <f>SUM(прибудинкова!M1041)</f>
        <v>0.3862698117480538</v>
      </c>
      <c r="F1039" s="286">
        <f>'слюсарі х.в.'!P1041+'слюсарі кан'!P1041+'слюсарі ц.о.'!P623+'слюсарі г.в.'!P616+зварювальник!L1041+аварійки!J1041</f>
        <v>0.34669508547390743</v>
      </c>
      <c r="G1039" s="286">
        <f>'дератизація '!I1041</f>
        <v>1.8046709129511673E-2</v>
      </c>
      <c r="H1039" s="286">
        <f>SUM(димовенти!Q1041)</f>
        <v>0.12131655849324041</v>
      </c>
      <c r="I1039" s="286">
        <f>'під зими'!L1041+майстерні!L1041+покрівлі!N1041+маляри!L1041</f>
        <v>0.35741630636592647</v>
      </c>
      <c r="J1039" s="286">
        <f>електрики!P1041</f>
        <v>8.1149691932435167E-2</v>
      </c>
      <c r="K1039" s="287">
        <f t="shared" si="88"/>
        <v>1.3108941631430751</v>
      </c>
      <c r="L1039" s="287">
        <v>1.7151309328505171E-2</v>
      </c>
      <c r="M1039" s="287">
        <f t="shared" si="89"/>
        <v>1.3280454724715802</v>
      </c>
      <c r="N1039" s="287">
        <f t="shared" si="90"/>
        <v>1.5936545669658961</v>
      </c>
    </row>
    <row r="1040" spans="1:14" ht="18" customHeight="1" x14ac:dyDescent="0.35">
      <c r="A1040" s="284">
        <f t="shared" si="91"/>
        <v>92</v>
      </c>
      <c r="B1040" s="284">
        <v>2</v>
      </c>
      <c r="C1040" s="285" t="s">
        <v>802</v>
      </c>
      <c r="D1040" s="286">
        <f>SUM(сходові!N1042)</f>
        <v>0</v>
      </c>
      <c r="E1040" s="286">
        <f>SUM(прибудинкова!M1042)</f>
        <v>0.14319079294478526</v>
      </c>
      <c r="F1040" s="286">
        <f>'слюсарі х.в.'!P1042+'слюсарі кан'!P1042+'слюсарі ц.о.'!P624+'слюсарі г.в.'!P617+зварювальник!L1042+аварійки!J1042</f>
        <v>0.29685544073317494</v>
      </c>
      <c r="G1040" s="286">
        <f>'дератизація '!I1042</f>
        <v>5.5214723926380362E-3</v>
      </c>
      <c r="H1040" s="286">
        <f>SUM(димовенти!Q1042)</f>
        <v>9.2020098163852829E-2</v>
      </c>
      <c r="I1040" s="286">
        <f>'під зими'!L1042+майстерні!L1042+покрівлі!N1042+маляри!L1042</f>
        <v>0.22798556288403421</v>
      </c>
      <c r="J1040" s="286">
        <f>електрики!P1042</f>
        <v>6.1553037032493596E-2</v>
      </c>
      <c r="K1040" s="287">
        <f t="shared" si="88"/>
        <v>0.82712640415097882</v>
      </c>
      <c r="L1040" s="287">
        <v>1.1270243923035439E-2</v>
      </c>
      <c r="M1040" s="287">
        <f t="shared" si="89"/>
        <v>0.83839664807401426</v>
      </c>
      <c r="N1040" s="287">
        <f t="shared" si="90"/>
        <v>1.0060759776888171</v>
      </c>
    </row>
    <row r="1041" spans="1:14" ht="18" customHeight="1" x14ac:dyDescent="0.35">
      <c r="A1041" s="284">
        <f t="shared" si="91"/>
        <v>93</v>
      </c>
      <c r="B1041" s="284">
        <v>2</v>
      </c>
      <c r="C1041" s="285" t="s">
        <v>803</v>
      </c>
      <c r="D1041" s="286">
        <f>SUM(сходові!N1043)</f>
        <v>0</v>
      </c>
      <c r="E1041" s="286">
        <f>SUM(прибудинкова!M1043)</f>
        <v>0.16136224292889242</v>
      </c>
      <c r="F1041" s="286">
        <f>'слюсарі х.в.'!P1043+'слюсарі кан'!P1043+'слюсарі ц.о.'!P625+'слюсарі г.в.'!P618+зварювальник!L1043+аварійки!J1043</f>
        <v>0.27521292076965237</v>
      </c>
      <c r="G1041" s="286">
        <f>'дератизація '!I1043</f>
        <v>4.9563838223632035E-3</v>
      </c>
      <c r="H1041" s="286">
        <f>SUM(димовенти!Q1043)</f>
        <v>7.9298313511541166E-2</v>
      </c>
      <c r="I1041" s="286">
        <f>'під зими'!L1043+майстерні!L1043+покрівлі!N1043+маляри!L1043</f>
        <v>0.21612229228541291</v>
      </c>
      <c r="J1041" s="286">
        <f>електрики!P1043</f>
        <v>5.3043325595011667E-2</v>
      </c>
      <c r="K1041" s="287">
        <f t="shared" si="88"/>
        <v>0.78999547891287369</v>
      </c>
      <c r="L1041" s="287">
        <v>1.0818830854335826E-2</v>
      </c>
      <c r="M1041" s="287">
        <f t="shared" si="89"/>
        <v>0.80081430976720958</v>
      </c>
      <c r="N1041" s="287">
        <f t="shared" si="90"/>
        <v>0.96097717172065145</v>
      </c>
    </row>
    <row r="1042" spans="1:14" ht="18" customHeight="1" x14ac:dyDescent="0.35">
      <c r="A1042" s="284">
        <f t="shared" si="91"/>
        <v>94</v>
      </c>
      <c r="B1042" s="284">
        <v>2</v>
      </c>
      <c r="C1042" s="285" t="s">
        <v>804</v>
      </c>
      <c r="D1042" s="286">
        <f>SUM(сходові!N1044)</f>
        <v>0</v>
      </c>
      <c r="E1042" s="286">
        <f>SUM(прибудинкова!M1044)</f>
        <v>0.1709897380952381</v>
      </c>
      <c r="F1042" s="286">
        <f>'слюсарі х.в.'!P1044+'слюсарі кан'!P1044+'слюсарі ц.о.'!P626+'слюсарі г.в.'!P619+зварювальник!L1044+аварійки!J1044</f>
        <v>0.36394666145593302</v>
      </c>
      <c r="G1042" s="286">
        <f>'дератизація '!I1044</f>
        <v>4.9298860648553907E-3</v>
      </c>
      <c r="H1042" s="286">
        <f>SUM(димовенти!Q1044)</f>
        <v>0.13145728309121835</v>
      </c>
      <c r="I1042" s="286">
        <f>'під зими'!L1044+майстерні!L1044+покрівлі!N1044+маляри!L1044</f>
        <v>0.26451011367569216</v>
      </c>
      <c r="J1042" s="286">
        <f>електрики!P1044</f>
        <v>8.7932910046419427E-2</v>
      </c>
      <c r="K1042" s="287">
        <f t="shared" si="88"/>
        <v>1.0237665924293564</v>
      </c>
      <c r="L1042" s="287">
        <v>1.3676631897434621E-2</v>
      </c>
      <c r="M1042" s="287">
        <f t="shared" si="89"/>
        <v>1.037443224326791</v>
      </c>
      <c r="N1042" s="287">
        <f t="shared" si="90"/>
        <v>1.2449318691921492</v>
      </c>
    </row>
    <row r="1043" spans="1:14" ht="18" customHeight="1" x14ac:dyDescent="0.35">
      <c r="A1043" s="284">
        <f t="shared" si="91"/>
        <v>95</v>
      </c>
      <c r="B1043" s="284">
        <v>2</v>
      </c>
      <c r="C1043" s="285" t="s">
        <v>805</v>
      </c>
      <c r="D1043" s="286">
        <f>SUM(сходові!N1045)</f>
        <v>0</v>
      </c>
      <c r="E1043" s="286">
        <f>SUM(прибудинкова!M1045)</f>
        <v>0.29902666620910551</v>
      </c>
      <c r="F1043" s="286">
        <f>'слюсарі х.в.'!P1045+'слюсарі кан'!P1045+'слюсарі ц.о.'!P627+'слюсарі г.в.'!P620+зварювальник!L1045+аварійки!J1045</f>
        <v>0.3404624318275139</v>
      </c>
      <c r="G1043" s="286">
        <f>'дератизація '!I1045</f>
        <v>5.1475634866163357E-3</v>
      </c>
      <c r="H1043" s="286">
        <f>SUM(димовенти!Q1045)</f>
        <v>0.11765291499721944</v>
      </c>
      <c r="I1043" s="286">
        <f>'під зими'!L1045+майстерні!L1045+покрівлі!N1045+маляри!L1045</f>
        <v>0.37386681671196959</v>
      </c>
      <c r="J1043" s="286">
        <f>електрики!P1045</f>
        <v>7.869904921107132E-2</v>
      </c>
      <c r="K1043" s="287">
        <f t="shared" si="88"/>
        <v>1.2148554424434961</v>
      </c>
      <c r="L1043" s="287">
        <v>1.5922428459610005E-2</v>
      </c>
      <c r="M1043" s="287">
        <f t="shared" si="89"/>
        <v>1.2307778709031061</v>
      </c>
      <c r="N1043" s="287">
        <f t="shared" si="90"/>
        <v>1.4769334450837273</v>
      </c>
    </row>
    <row r="1044" spans="1:14" ht="18" customHeight="1" x14ac:dyDescent="0.35">
      <c r="A1044" s="284">
        <f t="shared" si="91"/>
        <v>96</v>
      </c>
      <c r="B1044" s="284">
        <v>2</v>
      </c>
      <c r="C1044" s="285" t="s">
        <v>806</v>
      </c>
      <c r="D1044" s="286">
        <f>SUM(сходові!N1046)</f>
        <v>0</v>
      </c>
      <c r="E1044" s="286">
        <f>SUM(прибудинкова!M1046)</f>
        <v>0.1553887678922681</v>
      </c>
      <c r="F1044" s="286">
        <f>'слюсарі х.в.'!P1046+'слюсарі кан'!P1046+'слюсарі ц.о.'!P628+'слюсарі г.в.'!P621+зварювальник!L1046+аварійки!J1046</f>
        <v>0.37196634134259943</v>
      </c>
      <c r="G1044" s="286">
        <f>'дератизація '!I1046</f>
        <v>5.1066727190195189E-3</v>
      </c>
      <c r="H1044" s="286">
        <f>SUM(димовенти!Q1046)</f>
        <v>0.13617136632508409</v>
      </c>
      <c r="I1044" s="286">
        <f>'під зими'!L1046+майстерні!L1046+покрівлі!N1046+маляри!L1046</f>
        <v>0.26452853529812204</v>
      </c>
      <c r="J1044" s="286">
        <f>електрики!P1046</f>
        <v>9.108620096501549E-2</v>
      </c>
      <c r="K1044" s="287">
        <f t="shared" si="88"/>
        <v>1.0242478845421086</v>
      </c>
      <c r="L1044" s="287">
        <v>1.3690458727137422E-2</v>
      </c>
      <c r="M1044" s="287">
        <f t="shared" si="89"/>
        <v>1.0379383432692459</v>
      </c>
      <c r="N1044" s="287">
        <f t="shared" si="90"/>
        <v>1.2455260119230951</v>
      </c>
    </row>
    <row r="1045" spans="1:14" ht="18" customHeight="1" x14ac:dyDescent="0.35">
      <c r="A1045" s="284">
        <f t="shared" si="91"/>
        <v>97</v>
      </c>
      <c r="B1045" s="284">
        <v>5</v>
      </c>
      <c r="C1045" s="285" t="s">
        <v>807</v>
      </c>
      <c r="D1045" s="286">
        <f>SUM(сходові!N1047)</f>
        <v>1.4623687116405646</v>
      </c>
      <c r="E1045" s="286">
        <f>SUM(прибудинкова!M1047)</f>
        <v>0.43023771365280344</v>
      </c>
      <c r="F1045" s="286">
        <f>'слюсарі х.в.'!P1047+'слюсарі кан'!P1047+'слюсарі ц.о.'!P629+'слюсарі г.в.'!P622+зварювальник!L1047+аварійки!J1047</f>
        <v>0.52334118012687036</v>
      </c>
      <c r="G1045" s="286">
        <f>'дератизація '!I1047</f>
        <v>5.0056253694628246E-3</v>
      </c>
      <c r="H1045" s="286">
        <f>SUM(димовенти!Q1047)</f>
        <v>3.21060880785171E-2</v>
      </c>
      <c r="I1045" s="286">
        <f>'під зими'!L1047+майстерні!L1047+покрівлі!N1047+маляри!L1047</f>
        <v>0.17494952378874715</v>
      </c>
      <c r="J1045" s="286">
        <f>електрики!P1047</f>
        <v>5.3023673871357813E-2</v>
      </c>
      <c r="K1045" s="287">
        <f t="shared" si="88"/>
        <v>2.6810325165283238</v>
      </c>
      <c r="L1045" s="287">
        <v>3.6319724562068556E-2</v>
      </c>
      <c r="M1045" s="287">
        <f t="shared" si="89"/>
        <v>2.7173522410903921</v>
      </c>
      <c r="N1045" s="287">
        <f t="shared" si="90"/>
        <v>3.2608226893084704</v>
      </c>
    </row>
    <row r="1046" spans="1:14" ht="18" customHeight="1" x14ac:dyDescent="0.35">
      <c r="A1046" s="284">
        <f t="shared" si="91"/>
        <v>98</v>
      </c>
      <c r="B1046" s="284">
        <v>2</v>
      </c>
      <c r="C1046" s="285" t="s">
        <v>808</v>
      </c>
      <c r="D1046" s="286">
        <f>SUM(сходові!N1048)</f>
        <v>0</v>
      </c>
      <c r="E1046" s="286">
        <f>SUM(прибудинкова!M1048)</f>
        <v>0.66253323094079475</v>
      </c>
      <c r="F1046" s="286">
        <f>'слюсарі х.в.'!P1048+'слюсарі кан'!P1048+'слюсарі ц.о.'!P630+'слюсарі г.в.'!P623+зварювальник!L1048+аварійки!J1048</f>
        <v>0.31769561716206085</v>
      </c>
      <c r="G1046" s="286">
        <f>'дератизація '!I1048</f>
        <v>1.8704379562043794E-2</v>
      </c>
      <c r="H1046" s="286">
        <f>SUM(димовенти!Q1048)</f>
        <v>0.10427025374145299</v>
      </c>
      <c r="I1046" s="286">
        <f>'під зими'!L1048+майстерні!L1048+покрівлі!N1048+маляри!L1048</f>
        <v>0.26339652684881604</v>
      </c>
      <c r="J1046" s="286">
        <f>електрики!P1048</f>
        <v>6.9747271715651399E-2</v>
      </c>
      <c r="K1046" s="287">
        <f t="shared" si="88"/>
        <v>1.4363472799708199</v>
      </c>
      <c r="L1046" s="287">
        <v>1.8844948451512189E-2</v>
      </c>
      <c r="M1046" s="287">
        <f t="shared" si="89"/>
        <v>1.455192228422332</v>
      </c>
      <c r="N1046" s="287">
        <f t="shared" si="90"/>
        <v>1.7462306741067983</v>
      </c>
    </row>
    <row r="1047" spans="1:14" ht="18" customHeight="1" x14ac:dyDescent="0.35">
      <c r="A1047" s="284">
        <f t="shared" si="91"/>
        <v>99</v>
      </c>
      <c r="B1047" s="284">
        <v>1</v>
      </c>
      <c r="C1047" s="285" t="s">
        <v>809</v>
      </c>
      <c r="D1047" s="286">
        <f>SUM(сходові!N1049)</f>
        <v>0</v>
      </c>
      <c r="E1047" s="286">
        <f>SUM(прибудинкова!M1049)</f>
        <v>1.1096719136291597</v>
      </c>
      <c r="F1047" s="286">
        <f>'слюсарі х.в.'!P1049+'слюсарі кан'!P1049+'слюсарі ц.о.'!P631+'слюсарі г.в.'!P624+зварювальник!L1049+аварійки!J1049</f>
        <v>0.31361938547795287</v>
      </c>
      <c r="G1047" s="286">
        <f>'дератизація '!I1049</f>
        <v>2.3771790808240888E-2</v>
      </c>
      <c r="H1047" s="286">
        <f>SUM(димовенти!Q1049)</f>
        <v>0.1018741861039711</v>
      </c>
      <c r="I1047" s="286">
        <f>'під зими'!L1049+майстерні!L1049+покрівлі!N1049+маляри!L1049</f>
        <v>0.16573213179493823</v>
      </c>
      <c r="J1047" s="286">
        <f>електрики!P1049</f>
        <v>6.8144521414737091E-2</v>
      </c>
      <c r="K1047" s="287">
        <f t="shared" si="88"/>
        <v>1.7828139292290002</v>
      </c>
      <c r="L1047" s="287">
        <v>2.5155265890915879E-2</v>
      </c>
      <c r="M1047" s="287">
        <f t="shared" si="89"/>
        <v>1.8079691951199162</v>
      </c>
      <c r="N1047" s="287">
        <f t="shared" si="90"/>
        <v>2.1695630341438994</v>
      </c>
    </row>
    <row r="1048" spans="1:14" ht="18" customHeight="1" x14ac:dyDescent="0.35">
      <c r="A1048" s="284">
        <f t="shared" si="91"/>
        <v>100</v>
      </c>
      <c r="B1048" s="284">
        <v>3</v>
      </c>
      <c r="C1048" s="285" t="s">
        <v>810</v>
      </c>
      <c r="D1048" s="286">
        <f>SUM(сходові!N1050)</f>
        <v>1.4501310446659283</v>
      </c>
      <c r="E1048" s="286">
        <f>SUM(прибудинкова!M1050)</f>
        <v>0.47584300203873603</v>
      </c>
      <c r="F1048" s="286">
        <f>'слюсарі х.в.'!P1050+'слюсарі кан'!P1050+'слюсарі ц.о.'!P632+'слюсарі г.в.'!P625+зварювальник!L1050+аварійки!J1050</f>
        <v>0.35950747095522839</v>
      </c>
      <c r="G1048" s="286">
        <f>'дератизація '!I1050</f>
        <v>1.2041284403669725E-2</v>
      </c>
      <c r="H1048" s="286">
        <f>SUM(димовенти!Q1050)</f>
        <v>8.1909545656990018E-2</v>
      </c>
      <c r="I1048" s="286">
        <f>'під зими'!L1050+майстерні!L1050+покрівлі!N1050+маляри!L1050</f>
        <v>0.25070981143855037</v>
      </c>
      <c r="J1048" s="286">
        <f>електрики!P1050</f>
        <v>8.7352972062695725E-2</v>
      </c>
      <c r="K1048" s="287">
        <f t="shared" si="88"/>
        <v>2.7174951312217983</v>
      </c>
      <c r="L1048" s="287">
        <v>3.3913301979356714E-2</v>
      </c>
      <c r="M1048" s="287">
        <f t="shared" si="89"/>
        <v>2.751408433201155</v>
      </c>
      <c r="N1048" s="287">
        <f t="shared" si="90"/>
        <v>3.3016901198413859</v>
      </c>
    </row>
    <row r="1049" spans="1:14" ht="18" customHeight="1" x14ac:dyDescent="0.35">
      <c r="A1049" s="284">
        <f t="shared" si="91"/>
        <v>101</v>
      </c>
      <c r="B1049" s="284">
        <v>4</v>
      </c>
      <c r="C1049" s="285" t="s">
        <v>811</v>
      </c>
      <c r="D1049" s="286">
        <f>SUM(сходові!N1051)</f>
        <v>1.3932639196094883</v>
      </c>
      <c r="E1049" s="286">
        <f>SUM(прибудинкова!M1051)</f>
        <v>0.55128138375748947</v>
      </c>
      <c r="F1049" s="286">
        <f>'слюсарі х.в.'!P1051+'слюсарі кан'!P1051+'слюсарі ц.о.'!P633+'слюсарі г.в.'!P626+зварювальник!L1051+аварійки!J1051</f>
        <v>0.34790717521800718</v>
      </c>
      <c r="G1049" s="286">
        <f>'дератизація '!I1051</f>
        <v>5.3390282968499734E-3</v>
      </c>
      <c r="H1049" s="286">
        <f>SUM(димовенти!Q1051)</f>
        <v>0.12202904228577947</v>
      </c>
      <c r="I1049" s="286">
        <f>'під зими'!L1051+майстерні!L1051+покрівлі!N1051+маляри!L1051</f>
        <v>0.19993115700845226</v>
      </c>
      <c r="J1049" s="286">
        <f>електрики!P1051</f>
        <v>8.16262784840939E-2</v>
      </c>
      <c r="K1049" s="287">
        <f t="shared" si="88"/>
        <v>2.7013779846601604</v>
      </c>
      <c r="L1049" s="287">
        <v>3.474958242504389E-2</v>
      </c>
      <c r="M1049" s="287">
        <f t="shared" si="89"/>
        <v>2.7361275670852043</v>
      </c>
      <c r="N1049" s="287">
        <f t="shared" si="90"/>
        <v>3.2833530805022453</v>
      </c>
    </row>
    <row r="1050" spans="1:14" ht="18" customHeight="1" x14ac:dyDescent="0.35">
      <c r="A1050" s="284">
        <f t="shared" si="91"/>
        <v>102</v>
      </c>
      <c r="B1050" s="284">
        <v>4</v>
      </c>
      <c r="C1050" s="285" t="s">
        <v>812</v>
      </c>
      <c r="D1050" s="286">
        <f>SUM(сходові!N1052)</f>
        <v>1.5823328410311492</v>
      </c>
      <c r="E1050" s="286">
        <f>SUM(прибудинкова!M1052)</f>
        <v>0.67443011248710016</v>
      </c>
      <c r="F1050" s="286">
        <f>'слюсарі х.в.'!P1052+'слюсарі кан'!P1052+'слюсарі ц.о.'!P634+'слюсарі г.в.'!P627+зварювальник!L1052+аварійки!J1052</f>
        <v>0.3337788561773819</v>
      </c>
      <c r="G1050" s="286">
        <f>'дератизація '!I1052</f>
        <v>7.29765590446705E-3</v>
      </c>
      <c r="H1050" s="286">
        <f>SUM(димовенти!Q1052)</f>
        <v>0.11372421305901065</v>
      </c>
      <c r="I1050" s="286">
        <f>'під зими'!L1052+майстерні!L1052+покрівлі!N1052+маляри!L1052</f>
        <v>0.21598781005383588</v>
      </c>
      <c r="J1050" s="286">
        <f>електрики!P1052</f>
        <v>7.6071106612470768E-2</v>
      </c>
      <c r="K1050" s="287">
        <f t="shared" si="88"/>
        <v>3.0036225953254156</v>
      </c>
      <c r="L1050" s="287">
        <v>3.8501501145025596E-2</v>
      </c>
      <c r="M1050" s="287">
        <f t="shared" si="89"/>
        <v>3.0421240964704412</v>
      </c>
      <c r="N1050" s="287">
        <f t="shared" si="90"/>
        <v>3.6505489157645292</v>
      </c>
    </row>
    <row r="1051" spans="1:14" ht="18" customHeight="1" x14ac:dyDescent="0.35">
      <c r="A1051" s="284">
        <f t="shared" si="91"/>
        <v>103</v>
      </c>
      <c r="B1051" s="284">
        <v>4</v>
      </c>
      <c r="C1051" s="285" t="s">
        <v>813</v>
      </c>
      <c r="D1051" s="286">
        <f>SUM(сходові!N1053)</f>
        <v>1.3305601761252446</v>
      </c>
      <c r="E1051" s="286">
        <f>SUM(прибудинкова!M1053)</f>
        <v>0.39645355151621592</v>
      </c>
      <c r="F1051" s="286">
        <f>'слюсарі х.в.'!P1053+'слюсарі кан'!P1053+'слюсарі ц.о.'!P635+'слюсарі г.в.'!P628+зварювальник!L1053+аварійки!J1053</f>
        <v>0.31956480955526756</v>
      </c>
      <c r="G1051" s="286">
        <f>'дератизація '!I1053</f>
        <v>5.4004214963119072E-3</v>
      </c>
      <c r="H1051" s="286">
        <f>SUM(димовенти!Q1053)</f>
        <v>0.10536899192629443</v>
      </c>
      <c r="I1051" s="286">
        <f>'під зими'!L1053+майстерні!L1053+покрівлі!N1053+маляри!L1053</f>
        <v>0.19560169749205142</v>
      </c>
      <c r="J1051" s="286">
        <f>електрики!P1053</f>
        <v>7.0482227160494959E-2</v>
      </c>
      <c r="K1051" s="287">
        <f t="shared" si="88"/>
        <v>2.4234318752718811</v>
      </c>
      <c r="L1051" s="287">
        <v>3.1319272557484235E-2</v>
      </c>
      <c r="M1051" s="287">
        <f t="shared" si="89"/>
        <v>2.4547511478293655</v>
      </c>
      <c r="N1051" s="287">
        <f t="shared" si="90"/>
        <v>2.9457013773952387</v>
      </c>
    </row>
    <row r="1052" spans="1:14" ht="18" customHeight="1" x14ac:dyDescent="0.35">
      <c r="A1052" s="284">
        <f t="shared" si="91"/>
        <v>104</v>
      </c>
      <c r="B1052" s="284">
        <v>1</v>
      </c>
      <c r="C1052" s="285" t="s">
        <v>814</v>
      </c>
      <c r="D1052" s="286">
        <f>SUM(сходові!N1054)</f>
        <v>0</v>
      </c>
      <c r="E1052" s="286">
        <f>SUM(прибудинкова!M1054)</f>
        <v>1.0084294340030244</v>
      </c>
      <c r="F1052" s="286">
        <f>'слюсарі х.в.'!P1054+'слюсарі кан'!P1054+'слюсарі ц.о.'!P636+'слюсарі г.в.'!P629+зварювальник!L1054+аварійки!J1054</f>
        <v>0.37655615854575786</v>
      </c>
      <c r="G1052" s="286">
        <f>'дератизація '!I1054</f>
        <v>2.0414776409591703E-2</v>
      </c>
      <c r="H1052" s="286">
        <f>SUM(димовенти!Q1054)</f>
        <v>0.13886932692072965</v>
      </c>
      <c r="I1052" s="286">
        <f>'під зими'!L1054+майстерні!L1054+покрівлі!N1054+маляри!L1054</f>
        <v>0.29283024959259057</v>
      </c>
      <c r="J1052" s="286">
        <f>електрики!P1054</f>
        <v>9.2890890068479351E-2</v>
      </c>
      <c r="K1052" s="287">
        <f t="shared" si="88"/>
        <v>1.9299908355401736</v>
      </c>
      <c r="L1052" s="287">
        <v>2.4835047585869963E-2</v>
      </c>
      <c r="M1052" s="287">
        <f t="shared" si="89"/>
        <v>1.9548258831260434</v>
      </c>
      <c r="N1052" s="287">
        <f t="shared" si="90"/>
        <v>2.3457910597512521</v>
      </c>
    </row>
    <row r="1053" spans="1:14" ht="18" customHeight="1" x14ac:dyDescent="0.35">
      <c r="A1053" s="284">
        <f t="shared" si="91"/>
        <v>105</v>
      </c>
      <c r="B1053" s="284">
        <v>3</v>
      </c>
      <c r="C1053" s="285" t="s">
        <v>815</v>
      </c>
      <c r="D1053" s="286">
        <f>SUM(сходові!N1055)</f>
        <v>0</v>
      </c>
      <c r="E1053" s="286">
        <f>SUM(прибудинкова!M1055)</f>
        <v>0</v>
      </c>
      <c r="F1053" s="286">
        <f>'слюсарі х.в.'!P1055+'слюсарі кан'!P1055+'слюсарі ц.о.'!P637+'слюсарі г.в.'!P630+зварювальник!L1055+аварійки!J1055</f>
        <v>0.33849713895360933</v>
      </c>
      <c r="G1053" s="286">
        <f>'дератизація '!I1055</f>
        <v>3.5290657778649153E-3</v>
      </c>
      <c r="H1053" s="286">
        <f>SUM(димовенти!Q1055)</f>
        <v>9.2423452046879517E-2</v>
      </c>
      <c r="I1053" s="286">
        <f>'під зими'!L1055+майстерні!L1055+покрівлі!N1055+маляри!L1055</f>
        <v>0.20396887854299656</v>
      </c>
      <c r="J1053" s="286">
        <f>електрики!P1055</f>
        <v>7.820504617129867E-2</v>
      </c>
      <c r="K1053" s="287">
        <f t="shared" si="88"/>
        <v>0.71662358149264893</v>
      </c>
      <c r="L1053" s="287">
        <v>9.5108253981511237E-3</v>
      </c>
      <c r="M1053" s="287">
        <f t="shared" si="89"/>
        <v>0.7261344068908</v>
      </c>
      <c r="N1053" s="287">
        <f t="shared" si="90"/>
        <v>0.87136128826895998</v>
      </c>
    </row>
    <row r="1054" spans="1:14" ht="18" customHeight="1" x14ac:dyDescent="0.35">
      <c r="A1054" s="284">
        <f t="shared" si="91"/>
        <v>106</v>
      </c>
      <c r="B1054" s="284">
        <v>3</v>
      </c>
      <c r="C1054" s="285" t="s">
        <v>816</v>
      </c>
      <c r="D1054" s="286">
        <f>SUM(сходові!N1056)</f>
        <v>1.34353389212828</v>
      </c>
      <c r="E1054" s="286">
        <f>SUM(прибудинкова!M1056)</f>
        <v>0.65138947845804984</v>
      </c>
      <c r="F1054" s="286">
        <f>'слюсарі х.в.'!P1056+'слюсарі кан'!P1056+'слюсарі ц.о.'!P638+'слюсарі г.в.'!P631+зварювальник!L1056+аварійки!J1056</f>
        <v>0.38657459028425445</v>
      </c>
      <c r="G1054" s="286">
        <f>'дератизація '!I1056</f>
        <v>6.2794348508634227E-3</v>
      </c>
      <c r="H1054" s="286">
        <f>SUM(димовенти!Q1056)</f>
        <v>0.12334008821693065</v>
      </c>
      <c r="I1054" s="286">
        <f>'під зими'!L1056+майстерні!L1056+покрівлі!N1056+маляри!L1056</f>
        <v>0.22739953193464432</v>
      </c>
      <c r="J1054" s="286">
        <f>електрики!P1056</f>
        <v>9.729095193398106E-2</v>
      </c>
      <c r="K1054" s="287">
        <f t="shared" si="88"/>
        <v>2.8358079678070043</v>
      </c>
      <c r="L1054" s="287">
        <v>3.5836688209423873E-2</v>
      </c>
      <c r="M1054" s="287">
        <f t="shared" si="89"/>
        <v>2.8716446560164282</v>
      </c>
      <c r="N1054" s="287">
        <f t="shared" si="90"/>
        <v>3.4459735872197137</v>
      </c>
    </row>
    <row r="1055" spans="1:14" ht="18" customHeight="1" x14ac:dyDescent="0.35">
      <c r="A1055" s="284">
        <f t="shared" si="91"/>
        <v>107</v>
      </c>
      <c r="B1055" s="284">
        <v>3</v>
      </c>
      <c r="C1055" s="285" t="s">
        <v>817</v>
      </c>
      <c r="D1055" s="286">
        <f>SUM(сходові!N1057)</f>
        <v>1.7508341751842165</v>
      </c>
      <c r="E1055" s="286">
        <f>SUM(прибудинкова!M1057)</f>
        <v>0.45158551650893791</v>
      </c>
      <c r="F1055" s="286">
        <f>'слюсарі х.в.'!P1057+'слюсарі кан'!P1057+'слюсарі ц.о.'!P639+'слюсарі г.в.'!P632+зварювальник!L1057+аварійки!J1057</f>
        <v>0.30827752767537836</v>
      </c>
      <c r="G1055" s="286">
        <f>'дератизація '!I1057</f>
        <v>4.4164037854889588E-3</v>
      </c>
      <c r="H1055" s="286">
        <f>SUM(димовенти!Q1057)</f>
        <v>9.0126339196082386E-2</v>
      </c>
      <c r="I1055" s="286">
        <f>'під зими'!L1057+майстерні!L1057+покрівлі!N1057+маляри!L1057</f>
        <v>0.21293900624007195</v>
      </c>
      <c r="J1055" s="286">
        <f>електрики!P1057</f>
        <v>6.6143798305238741E-2</v>
      </c>
      <c r="K1055" s="287">
        <f t="shared" si="88"/>
        <v>2.8843227668954148</v>
      </c>
      <c r="L1055" s="287">
        <v>3.6958813079639219E-2</v>
      </c>
      <c r="M1055" s="287">
        <f t="shared" si="89"/>
        <v>2.9212815799750542</v>
      </c>
      <c r="N1055" s="287">
        <f t="shared" si="90"/>
        <v>3.5055378959700652</v>
      </c>
    </row>
    <row r="1056" spans="1:14" ht="18" customHeight="1" x14ac:dyDescent="0.35">
      <c r="A1056" s="284">
        <f t="shared" si="91"/>
        <v>108</v>
      </c>
      <c r="B1056" s="284">
        <v>2</v>
      </c>
      <c r="C1056" s="285" t="s">
        <v>818</v>
      </c>
      <c r="D1056" s="286">
        <f>SUM(сходові!N1058)</f>
        <v>0</v>
      </c>
      <c r="E1056" s="286">
        <f>SUM(прибудинкова!M1058)</f>
        <v>0.43996624395025419</v>
      </c>
      <c r="F1056" s="286">
        <f>'слюсарі х.в.'!P1058+'слюсарі кан'!P1058+'слюсарі ц.о.'!P640+'слюсарі г.в.'!P633+зварювальник!L1058+аварійки!J1058</f>
        <v>0.28710012788136141</v>
      </c>
      <c r="G1056" s="286">
        <f>'дератизація '!I1058</f>
        <v>3.7217423267781654E-3</v>
      </c>
      <c r="H1056" s="286">
        <f>SUM(димовенти!Q1058)</f>
        <v>7.8763231552540294E-2</v>
      </c>
      <c r="I1056" s="286">
        <f>'під зими'!L1058+майстерні!L1058+покрівлі!N1058+маляри!L1058</f>
        <v>0.28746245797225223</v>
      </c>
      <c r="J1056" s="286">
        <f>електрики!P1058</f>
        <v>5.7654862425355696E-2</v>
      </c>
      <c r="K1056" s="287">
        <f t="shared" si="88"/>
        <v>1.1546686661085419</v>
      </c>
      <c r="L1056" s="287">
        <v>1.5813986843442041E-2</v>
      </c>
      <c r="M1056" s="287">
        <f t="shared" si="89"/>
        <v>1.1704826529519838</v>
      </c>
      <c r="N1056" s="287">
        <f t="shared" si="90"/>
        <v>1.4045791835423806</v>
      </c>
    </row>
    <row r="1057" spans="1:14" ht="18" customHeight="1" x14ac:dyDescent="0.35">
      <c r="A1057" s="284">
        <f t="shared" si="91"/>
        <v>109</v>
      </c>
      <c r="B1057" s="284">
        <v>2</v>
      </c>
      <c r="C1057" s="285" t="s">
        <v>819</v>
      </c>
      <c r="D1057" s="286">
        <f>SUM(сходові!N1059)</f>
        <v>0</v>
      </c>
      <c r="E1057" s="286">
        <f>SUM(прибудинкова!M1059)</f>
        <v>0.97141996135265696</v>
      </c>
      <c r="F1057" s="286">
        <f>'слюсарі х.в.'!P1059+'слюсарі кан'!P1059+'слюсарі ц.о.'!P641+'слюсарі г.в.'!P634+зварювальник!L1059+аварійки!J1059</f>
        <v>0.37910724250959538</v>
      </c>
      <c r="G1057" s="286">
        <f>'дератизація '!I1059</f>
        <v>9.0062111801242229E-3</v>
      </c>
      <c r="H1057" s="286">
        <f>SUM(димовенти!Q1059)</f>
        <v>0.10647223425524764</v>
      </c>
      <c r="I1057" s="286">
        <f>'під зими'!L1059+майстерні!L1059+покрівлі!N1059+маляри!L1059</f>
        <v>0.22238948195012476</v>
      </c>
      <c r="J1057" s="286">
        <f>електрики!P1059</f>
        <v>9.4286426679487445E-2</v>
      </c>
      <c r="K1057" s="287">
        <f t="shared" si="88"/>
        <v>1.7826815579272364</v>
      </c>
      <c r="L1057" s="287">
        <v>2.2708210212175173E-2</v>
      </c>
      <c r="M1057" s="287">
        <f t="shared" si="89"/>
        <v>1.8053897681394115</v>
      </c>
      <c r="N1057" s="287">
        <f t="shared" si="90"/>
        <v>2.1664677217672939</v>
      </c>
    </row>
    <row r="1058" spans="1:14" ht="18" customHeight="1" x14ac:dyDescent="0.35">
      <c r="A1058" s="284">
        <f t="shared" si="91"/>
        <v>110</v>
      </c>
      <c r="B1058" s="284">
        <v>3</v>
      </c>
      <c r="C1058" s="285" t="s">
        <v>820</v>
      </c>
      <c r="D1058" s="286">
        <f>SUM(сходові!N1060)</f>
        <v>0.91959373022902702</v>
      </c>
      <c r="E1058" s="286">
        <f>SUM(прибудинкова!M1060)</f>
        <v>0.74028174090990506</v>
      </c>
      <c r="F1058" s="286">
        <f>'слюсарі х.в.'!P1060+'слюсарі кан'!P1060+'слюсарі ц.о.'!P642+'слюсарі г.в.'!P635+зварювальник!L1060+аварійки!J1060</f>
        <v>0.47242206840771761</v>
      </c>
      <c r="G1058" s="286">
        <f>'дератизація '!I1060</f>
        <v>6.4481461579795809E-3</v>
      </c>
      <c r="H1058" s="286">
        <f>SUM(димовенти!Q1060)</f>
        <v>0.18422385507893468</v>
      </c>
      <c r="I1058" s="286">
        <f>'під зими'!L1060+майстерні!L1060+покрівлі!N1060+маляри!L1060</f>
        <v>0.21392697542335898</v>
      </c>
      <c r="J1058" s="286">
        <f>електрики!P1060</f>
        <v>0.13049351921202493</v>
      </c>
      <c r="K1058" s="287">
        <f t="shared" si="88"/>
        <v>2.6673900354189475</v>
      </c>
      <c r="L1058" s="287">
        <v>3.4116397658547015E-2</v>
      </c>
      <c r="M1058" s="287">
        <f t="shared" si="89"/>
        <v>2.7015064330774945</v>
      </c>
      <c r="N1058" s="287">
        <f t="shared" si="90"/>
        <v>3.2418077196929933</v>
      </c>
    </row>
    <row r="1059" spans="1:14" ht="18" customHeight="1" x14ac:dyDescent="0.35">
      <c r="A1059" s="284">
        <f t="shared" si="91"/>
        <v>111</v>
      </c>
      <c r="B1059" s="284">
        <v>3</v>
      </c>
      <c r="C1059" s="285" t="s">
        <v>821</v>
      </c>
      <c r="D1059" s="286">
        <f>SUM(сходові!N1061)</f>
        <v>1.1502871783496005</v>
      </c>
      <c r="E1059" s="286">
        <f>SUM(прибудинкова!M1061)</f>
        <v>0.70874007384403037</v>
      </c>
      <c r="F1059" s="286">
        <f>'слюсарі х.в.'!P1061+'слюсарі кан'!P1061+'слюсарі ц.о.'!P643+'слюсарі г.в.'!P636+зварювальник!L1061+аварійки!J1061</f>
        <v>0.32008571925468676</v>
      </c>
      <c r="G1059" s="286">
        <f>'дератизація '!I1061</f>
        <v>1.0559006211180123E-2</v>
      </c>
      <c r="H1059" s="286">
        <f>SUM(димовенти!Q1061)</f>
        <v>8.8726861879373037E-2</v>
      </c>
      <c r="I1059" s="286">
        <f>'під зими'!L1061+майстерні!L1061+покрівлі!N1061+маляри!L1061</f>
        <v>0.24650885742633805</v>
      </c>
      <c r="J1059" s="286">
        <f>електрики!P1061</f>
        <v>7.0883278495133151E-2</v>
      </c>
      <c r="K1059" s="287">
        <f t="shared" si="88"/>
        <v>2.5957909754603419</v>
      </c>
      <c r="L1059" s="287">
        <v>3.2817962975360437E-2</v>
      </c>
      <c r="M1059" s="287">
        <f t="shared" si="89"/>
        <v>2.6286089384357023</v>
      </c>
      <c r="N1059" s="287">
        <f t="shared" si="90"/>
        <v>3.1543307261228426</v>
      </c>
    </row>
    <row r="1060" spans="1:14" ht="18" customHeight="1" x14ac:dyDescent="0.35">
      <c r="A1060" s="284">
        <f t="shared" si="91"/>
        <v>112</v>
      </c>
      <c r="B1060" s="284">
        <v>3</v>
      </c>
      <c r="C1060" s="285" t="s">
        <v>822</v>
      </c>
      <c r="D1060" s="286">
        <f>SUM(сходові!N1062)</f>
        <v>1.1674057668288902</v>
      </c>
      <c r="E1060" s="286">
        <f>SUM(прибудинкова!M1062)</f>
        <v>1.0175874072957491</v>
      </c>
      <c r="F1060" s="286">
        <f>'слюсарі х.в.'!P1062+'слюсарі кан'!P1062+'слюсарі ц.о.'!P644+'слюсарі г.в.'!P637+зварювальник!L1062+аварійки!J1062</f>
        <v>0.38010862884444463</v>
      </c>
      <c r="G1060" s="286">
        <f>'дератизація '!I1062</f>
        <v>6.3310220078384083E-3</v>
      </c>
      <c r="H1060" s="286">
        <f>SUM(димовенти!Q1062)</f>
        <v>0.11627846505566312</v>
      </c>
      <c r="I1060" s="286">
        <f>'під зими'!L1062+майстерні!L1062+покрівлі!N1062+маляри!L1062</f>
        <v>0.26658941610236664</v>
      </c>
      <c r="J1060" s="286">
        <f>електрики!P1062</f>
        <v>9.4573441801736616E-2</v>
      </c>
      <c r="K1060" s="287">
        <f t="shared" si="88"/>
        <v>3.0488741479366892</v>
      </c>
      <c r="L1060" s="287">
        <v>3.8156657747010492E-2</v>
      </c>
      <c r="M1060" s="287">
        <f t="shared" si="89"/>
        <v>3.0870308056836997</v>
      </c>
      <c r="N1060" s="287">
        <f t="shared" si="90"/>
        <v>3.7044369668204395</v>
      </c>
    </row>
    <row r="1061" spans="1:14" ht="18" customHeight="1" x14ac:dyDescent="0.35">
      <c r="A1061" s="284">
        <f t="shared" si="91"/>
        <v>113</v>
      </c>
      <c r="B1061" s="284">
        <v>1</v>
      </c>
      <c r="C1061" s="285" t="s">
        <v>823</v>
      </c>
      <c r="D1061" s="286">
        <f>SUM(сходові!N1063)</f>
        <v>0</v>
      </c>
      <c r="E1061" s="286">
        <f>SUM(прибудинкова!M1063)</f>
        <v>1.4615122877192981</v>
      </c>
      <c r="F1061" s="286">
        <f>'слюсарі х.в.'!P1063+'слюсарі кан'!P1063+'слюсарі ц.о.'!P645+'слюсарі г.в.'!P638+зварювальник!L1063+аварійки!J1063</f>
        <v>0.37053807963220403</v>
      </c>
      <c r="G1061" s="286">
        <f>'дератизація '!I1063</f>
        <v>1.1842105263157895E-2</v>
      </c>
      <c r="H1061" s="286">
        <f>SUM(димовенти!Q1063)</f>
        <v>0.13533181354022267</v>
      </c>
      <c r="I1061" s="286">
        <f>'під зими'!L1063+майстерні!L1063+покрівлі!N1063+маляри!L1063</f>
        <v>0.27145903406022592</v>
      </c>
      <c r="J1061" s="286">
        <f>електрики!P1063</f>
        <v>9.0524616868840224E-2</v>
      </c>
      <c r="K1061" s="287">
        <f t="shared" si="88"/>
        <v>2.3412079370839489</v>
      </c>
      <c r="L1061" s="287">
        <v>3.0115322851349102E-2</v>
      </c>
      <c r="M1061" s="287">
        <f t="shared" si="89"/>
        <v>2.371323259935298</v>
      </c>
      <c r="N1061" s="287">
        <f t="shared" si="90"/>
        <v>2.8455879119223577</v>
      </c>
    </row>
    <row r="1062" spans="1:14" ht="18" customHeight="1" x14ac:dyDescent="0.35">
      <c r="A1062" s="284">
        <f t="shared" si="91"/>
        <v>114</v>
      </c>
      <c r="B1062" s="284">
        <v>2</v>
      </c>
      <c r="C1062" s="285" t="s">
        <v>824</v>
      </c>
      <c r="D1062" s="286">
        <f>SUM(сходові!N1064)</f>
        <v>0</v>
      </c>
      <c r="E1062" s="286">
        <f>SUM(прибудинкова!M1064)</f>
        <v>1.5069033405138024</v>
      </c>
      <c r="F1062" s="286">
        <f>'слюсарі х.в.'!P1064+'слюсарі кан'!P1064+'слюсарі ц.о.'!P646+'слюсарі г.в.'!P639+зварювальник!L1064+аварійки!J1064</f>
        <v>0.27990867156066401</v>
      </c>
      <c r="G1062" s="286">
        <f>'дератизація '!I1064</f>
        <v>8.9755864049784577E-3</v>
      </c>
      <c r="H1062" s="286">
        <f>SUM(димовенти!Q1064)</f>
        <v>8.2058543394422548E-2</v>
      </c>
      <c r="I1062" s="286">
        <f>'під зими'!L1064+майстерні!L1064+покрівлі!N1064+маляри!L1064</f>
        <v>0.27448044031946811</v>
      </c>
      <c r="J1062" s="286">
        <f>електрики!P1064</f>
        <v>5.4889667161575346E-2</v>
      </c>
      <c r="K1062" s="287">
        <f t="shared" si="88"/>
        <v>2.2072162493549112</v>
      </c>
      <c r="L1062" s="287">
        <v>2.8424323745086411E-2</v>
      </c>
      <c r="M1062" s="287">
        <f t="shared" si="89"/>
        <v>2.2356405730999978</v>
      </c>
      <c r="N1062" s="287">
        <f t="shared" si="90"/>
        <v>2.6827686877199972</v>
      </c>
    </row>
    <row r="1063" spans="1:14" ht="18" customHeight="1" x14ac:dyDescent="0.35">
      <c r="A1063" s="284">
        <f t="shared" si="91"/>
        <v>115</v>
      </c>
      <c r="B1063" s="284">
        <v>2</v>
      </c>
      <c r="C1063" s="285" t="s">
        <v>825</v>
      </c>
      <c r="D1063" s="286">
        <f>SUM(сходові!N1065)</f>
        <v>0</v>
      </c>
      <c r="E1063" s="286">
        <f>SUM(прибудинкова!M1065)</f>
        <v>1.5078075984902095</v>
      </c>
      <c r="F1063" s="286">
        <f>'слюсарі х.в.'!P1065+'слюсарі кан'!P1065+'слюсарі ц.о.'!P647+'слюсарі г.в.'!P640+зварювальник!L1065+аварійки!J1065</f>
        <v>0.29509862886711546</v>
      </c>
      <c r="G1063" s="286">
        <f>'дератизація '!I1065</f>
        <v>1.0615711252653927E-2</v>
      </c>
      <c r="H1063" s="286">
        <f>SUM(димовенти!Q1065)</f>
        <v>9.0987418869930309E-2</v>
      </c>
      <c r="I1063" s="286">
        <f>'під зими'!L1065+майстерні!L1065+покрівлі!N1065+маляри!L1065</f>
        <v>0.25858400507040358</v>
      </c>
      <c r="J1063" s="286">
        <f>електрики!P1065</f>
        <v>6.0862268949326399E-2</v>
      </c>
      <c r="K1063" s="287">
        <f t="shared" si="88"/>
        <v>2.2239556314996394</v>
      </c>
      <c r="L1063" s="287">
        <v>2.8658060876023517E-2</v>
      </c>
      <c r="M1063" s="287">
        <f t="shared" si="89"/>
        <v>2.2526136923756628</v>
      </c>
      <c r="N1063" s="287">
        <f t="shared" si="90"/>
        <v>2.7031364308507952</v>
      </c>
    </row>
    <row r="1064" spans="1:14" ht="18" customHeight="1" x14ac:dyDescent="0.35">
      <c r="A1064" s="284">
        <f t="shared" si="91"/>
        <v>116</v>
      </c>
      <c r="B1064" s="284">
        <v>3</v>
      </c>
      <c r="C1064" s="285" t="s">
        <v>826</v>
      </c>
      <c r="D1064" s="286">
        <f>SUM(сходові!N1066)</f>
        <v>1.1311489806887547</v>
      </c>
      <c r="E1064" s="286">
        <f>SUM(прибудинкова!M1066)</f>
        <v>1.0415623229418616</v>
      </c>
      <c r="F1064" s="286">
        <f>'слюсарі х.в.'!P1066+'слюсарі кан'!P1066+'слюсарі ц.о.'!P648+'слюсарі г.в.'!P641+зварювальник!L1066+аварійки!J1066</f>
        <v>0.29705377543566092</v>
      </c>
      <c r="G1064" s="286">
        <f>'дератизація '!I1066</f>
        <v>6.4498790647675346E-3</v>
      </c>
      <c r="H1064" s="286">
        <f>SUM(димовенти!Q1066)</f>
        <v>9.2136682155844501E-2</v>
      </c>
      <c r="I1064" s="286">
        <f>'під зими'!L1066+майстерні!L1066+покрівлі!N1066+маляри!L1066</f>
        <v>0.19971742363227571</v>
      </c>
      <c r="J1064" s="286">
        <f>електрики!P1066</f>
        <v>6.1412355527012089E-2</v>
      </c>
      <c r="K1064" s="287">
        <f t="shared" si="88"/>
        <v>2.8294814194461773</v>
      </c>
      <c r="L1064" s="287">
        <v>3.6377788963162905E-2</v>
      </c>
      <c r="M1064" s="287">
        <f t="shared" si="89"/>
        <v>2.8658592084093399</v>
      </c>
      <c r="N1064" s="287">
        <f t="shared" si="90"/>
        <v>3.439031050091208</v>
      </c>
    </row>
    <row r="1065" spans="1:14" ht="18" customHeight="1" x14ac:dyDescent="0.35">
      <c r="A1065" s="284">
        <f t="shared" si="91"/>
        <v>117</v>
      </c>
      <c r="B1065" s="284">
        <v>3</v>
      </c>
      <c r="C1065" s="285" t="s">
        <v>827</v>
      </c>
      <c r="D1065" s="286">
        <f>SUM(сходові!N1067)</f>
        <v>1.073725856413994</v>
      </c>
      <c r="E1065" s="286">
        <f>SUM(прибудинкова!M1067)</f>
        <v>1.1840652508484164</v>
      </c>
      <c r="F1065" s="286">
        <f>'слюсарі х.в.'!P1067+'слюсарі кан'!P1067+'слюсарі ц.о.'!P649+'слюсарі г.в.'!P642+зварювальник!L1067+аварійки!J1067</f>
        <v>0.30432841565674706</v>
      </c>
      <c r="G1065" s="286">
        <f>'дератизація '!I1067</f>
        <v>7.2115384615384602E-3</v>
      </c>
      <c r="H1065" s="286">
        <f>SUM(димовенти!Q1067)</f>
        <v>8.4837533940656171E-2</v>
      </c>
      <c r="I1065" s="286">
        <f>'під зими'!L1067+майстерні!L1067+покрівлі!N1067+маляри!L1067</f>
        <v>0.22013382453621477</v>
      </c>
      <c r="J1065" s="286">
        <f>електрики!P1067</f>
        <v>6.4625388833713798E-2</v>
      </c>
      <c r="K1065" s="287">
        <f t="shared" si="88"/>
        <v>2.9389278086912802</v>
      </c>
      <c r="L1065" s="287">
        <v>3.7679444345598112E-2</v>
      </c>
      <c r="M1065" s="287">
        <f t="shared" si="89"/>
        <v>2.9766072530368781</v>
      </c>
      <c r="N1065" s="287">
        <f t="shared" si="90"/>
        <v>3.5719287036442537</v>
      </c>
    </row>
    <row r="1066" spans="1:14" ht="18" customHeight="1" x14ac:dyDescent="0.35">
      <c r="A1066" s="284">
        <f t="shared" si="91"/>
        <v>118</v>
      </c>
      <c r="B1066" s="284">
        <v>3</v>
      </c>
      <c r="C1066" s="285" t="s">
        <v>828</v>
      </c>
      <c r="D1066" s="286">
        <f>SUM(сходові!N1068)</f>
        <v>1.0117801339285715</v>
      </c>
      <c r="E1066" s="286">
        <f>SUM(прибудинкова!M1068)</f>
        <v>1.2468001736111112</v>
      </c>
      <c r="F1066" s="286">
        <f>'слюсарі х.в.'!P1068+'слюсарі кан'!P1068+'слюсарі ц.о.'!P650+'слюсарі г.в.'!P643+зварювальник!L1068+аварійки!J1068</f>
        <v>0.31556356958855941</v>
      </c>
      <c r="G1066" s="286">
        <f>'дератизація '!I1068</f>
        <v>6.610576923076923E-3</v>
      </c>
      <c r="H1066" s="286">
        <f>SUM(димовенти!Q1068)</f>
        <v>0.10301700549936822</v>
      </c>
      <c r="I1066" s="286">
        <f>'під зими'!L1068+майстерні!L1068+покрівлі!N1068+маляри!L1068</f>
        <v>0.25153170017026766</v>
      </c>
      <c r="J1066" s="286">
        <f>електрики!P1068</f>
        <v>6.8908963161376777E-2</v>
      </c>
      <c r="K1066" s="287">
        <f t="shared" si="88"/>
        <v>3.0042121228823322</v>
      </c>
      <c r="L1066" s="287">
        <v>3.8483389182002004E-2</v>
      </c>
      <c r="M1066" s="287">
        <f t="shared" si="89"/>
        <v>3.0426955120643342</v>
      </c>
      <c r="N1066" s="287">
        <f t="shared" si="90"/>
        <v>3.6512346144772008</v>
      </c>
    </row>
    <row r="1067" spans="1:14" ht="18" customHeight="1" x14ac:dyDescent="0.35">
      <c r="A1067" s="284">
        <f t="shared" si="91"/>
        <v>119</v>
      </c>
      <c r="B1067" s="284">
        <v>3</v>
      </c>
      <c r="C1067" s="285" t="s">
        <v>829</v>
      </c>
      <c r="D1067" s="286">
        <f>SUM(сходові!N1069)</f>
        <v>0.68819577454919167</v>
      </c>
      <c r="E1067" s="286">
        <f>SUM(прибудинкова!M1069)</f>
        <v>1.3287546109650403</v>
      </c>
      <c r="F1067" s="286">
        <f>'слюсарі х.в.'!P1069+'слюсарі кан'!P1069+'слюсарі ц.о.'!P651+'слюсарі г.в.'!P644+зварювальник!L1069+аварійки!J1069</f>
        <v>0.28844421218363392</v>
      </c>
      <c r="G1067" s="286">
        <f>'дератизація '!I1069</f>
        <v>3.9439088518843117E-3</v>
      </c>
      <c r="H1067" s="286">
        <f>SUM(димовенти!Q1069)</f>
        <v>7.5118447480696196E-2</v>
      </c>
      <c r="I1067" s="286">
        <f>'під зими'!L1069+майстерні!L1069+покрівлі!N1069+маляри!L1069</f>
        <v>0.21018469421457048</v>
      </c>
      <c r="J1067" s="286">
        <f>електрики!P1069</f>
        <v>5.8384237873467512E-2</v>
      </c>
      <c r="K1067" s="287">
        <f t="shared" si="88"/>
        <v>2.6530258861184848</v>
      </c>
      <c r="L1067" s="287">
        <v>3.407973579111534E-2</v>
      </c>
      <c r="M1067" s="287">
        <f t="shared" si="89"/>
        <v>2.6871056219096001</v>
      </c>
      <c r="N1067" s="287">
        <f t="shared" si="90"/>
        <v>3.2245267462915201</v>
      </c>
    </row>
    <row r="1068" spans="1:14" ht="18" customHeight="1" x14ac:dyDescent="0.35">
      <c r="A1068" s="284">
        <f t="shared" si="91"/>
        <v>120</v>
      </c>
      <c r="B1068" s="284">
        <v>2</v>
      </c>
      <c r="C1068" s="285" t="s">
        <v>830</v>
      </c>
      <c r="D1068" s="286">
        <f>SUM(сходові!N1070)</f>
        <v>0</v>
      </c>
      <c r="E1068" s="286">
        <f>SUM(прибудинкова!M1070)</f>
        <v>1.5070282001614206</v>
      </c>
      <c r="F1068" s="286">
        <f>'слюсарі х.в.'!P1070+'слюсарі кан'!P1070+'слюсарі ц.о.'!P652+'слюсарі г.в.'!P645+зварювальник!L1070+аварійки!J1070</f>
        <v>0.3168366033213087</v>
      </c>
      <c r="G1068" s="286">
        <f>'дератизація '!I1070</f>
        <v>1.016949152542373E-2</v>
      </c>
      <c r="H1068" s="286">
        <f>SUM(димовенти!Q1070)</f>
        <v>0.10376531304536846</v>
      </c>
      <c r="I1068" s="286">
        <f>'під зими'!L1070+майстерні!L1070+покрівлі!N1070+маляри!L1070</f>
        <v>0.26187883494410175</v>
      </c>
      <c r="J1068" s="286">
        <f>електрики!P1070</f>
        <v>6.9409512530587719E-2</v>
      </c>
      <c r="K1068" s="287">
        <f t="shared" si="88"/>
        <v>2.2690879555282106</v>
      </c>
      <c r="L1068" s="287">
        <v>2.9218779691650654E-2</v>
      </c>
      <c r="M1068" s="287">
        <f t="shared" si="89"/>
        <v>2.2983067352198612</v>
      </c>
      <c r="N1068" s="287">
        <f t="shared" si="90"/>
        <v>2.7579680822638335</v>
      </c>
    </row>
    <row r="1069" spans="1:14" ht="18" customHeight="1" x14ac:dyDescent="0.35">
      <c r="A1069" s="284">
        <f t="shared" si="91"/>
        <v>121</v>
      </c>
      <c r="B1069" s="284">
        <v>3</v>
      </c>
      <c r="C1069" s="285" t="s">
        <v>831</v>
      </c>
      <c r="D1069" s="286">
        <f>SUM(сходові!N1071)</f>
        <v>1.1209068860566864</v>
      </c>
      <c r="E1069" s="286">
        <f>SUM(прибудинкова!M1071)</f>
        <v>1.2272099711495783</v>
      </c>
      <c r="F1069" s="286">
        <f>'слюсарі х.в.'!P1071+'слюсарі кан'!P1071+'слюсарі ц.о.'!P653+'слюсарі г.в.'!P646+зварювальник!L1071+аварійки!J1071</f>
        <v>0.28592668884447003</v>
      </c>
      <c r="G1069" s="286">
        <f>'дератизація '!I1071</f>
        <v>6.9906790945406137E-3</v>
      </c>
      <c r="H1069" s="286">
        <f>SUM(димовенти!Q1071)</f>
        <v>8.5596020548076926E-2</v>
      </c>
      <c r="I1069" s="286">
        <f>'під зими'!L1071+майстерні!L1071+покрівлі!N1071+маляри!L1071</f>
        <v>0.22182578634622258</v>
      </c>
      <c r="J1069" s="286">
        <f>електрики!P1071</f>
        <v>5.7255916128760465E-2</v>
      </c>
      <c r="K1069" s="287">
        <f t="shared" si="88"/>
        <v>3.0057119481683352</v>
      </c>
      <c r="L1069" s="287">
        <v>3.8546789536852755E-2</v>
      </c>
      <c r="M1069" s="287">
        <f t="shared" si="89"/>
        <v>3.0442587377051877</v>
      </c>
      <c r="N1069" s="287">
        <f t="shared" si="90"/>
        <v>3.6531104852462253</v>
      </c>
    </row>
    <row r="1070" spans="1:14" ht="18" customHeight="1" x14ac:dyDescent="0.35">
      <c r="A1070" s="284">
        <f t="shared" si="91"/>
        <v>122</v>
      </c>
      <c r="B1070" s="284">
        <v>5</v>
      </c>
      <c r="C1070" s="285" t="s">
        <v>832</v>
      </c>
      <c r="D1070" s="286">
        <f>SUM(сходові!N1072)</f>
        <v>1.2436325743363665</v>
      </c>
      <c r="E1070" s="286">
        <f>SUM(прибудинкова!M1072)</f>
        <v>0.66251506533158233</v>
      </c>
      <c r="F1070" s="286">
        <f>'слюсарі х.в.'!P1072+'слюсарі кан'!P1072+'слюсарі ц.о.'!P654+'слюсарі г.в.'!P647+зварювальник!L1072+аварійки!J1072</f>
        <v>0.25998390314620939</v>
      </c>
      <c r="G1070" s="286">
        <f>'дератизація '!I1072</f>
        <v>3.7754432042022322E-3</v>
      </c>
      <c r="H1070" s="286">
        <f>SUM(димовенти!Q1072)</f>
        <v>7.0346477819660511E-2</v>
      </c>
      <c r="I1070" s="286">
        <f>'під зими'!L1072+майстерні!L1072+покрівлі!N1072+маляри!L1072</f>
        <v>0.26887128058279663</v>
      </c>
      <c r="J1070" s="286">
        <f>електрики!P1072</f>
        <v>4.7055365520572441E-2</v>
      </c>
      <c r="K1070" s="287">
        <f t="shared" si="88"/>
        <v>2.5561801099413897</v>
      </c>
      <c r="L1070" s="287">
        <v>3.2764610345105138E-2</v>
      </c>
      <c r="M1070" s="287">
        <f t="shared" si="89"/>
        <v>2.588944720286495</v>
      </c>
      <c r="N1070" s="287">
        <f t="shared" si="90"/>
        <v>3.1067336643437939</v>
      </c>
    </row>
    <row r="1071" spans="1:14" ht="18" customHeight="1" x14ac:dyDescent="0.35">
      <c r="A1071" s="284">
        <f t="shared" si="91"/>
        <v>123</v>
      </c>
      <c r="B1071" s="284">
        <v>2</v>
      </c>
      <c r="C1071" s="285" t="s">
        <v>833</v>
      </c>
      <c r="D1071" s="286">
        <f>SUM(сходові!N1073)</f>
        <v>0</v>
      </c>
      <c r="E1071" s="286">
        <f>SUM(прибудинкова!M1073)</f>
        <v>1.5084574155251145</v>
      </c>
      <c r="F1071" s="286">
        <f>'слюсарі х.в.'!P1073+'слюсарі кан'!P1073+'слюсарі ц.о.'!P655+'слюсарі г.в.'!P648+зварювальник!L1073+аварійки!J1073</f>
        <v>0.31655211122739318</v>
      </c>
      <c r="G1071" s="286">
        <f>'дератизація '!I1073</f>
        <v>6.6478646253021753E-3</v>
      </c>
      <c r="H1071" s="286">
        <f>SUM(димовенти!Q1073)</f>
        <v>0.10359808449896175</v>
      </c>
      <c r="I1071" s="286">
        <f>'під зими'!L1073+майстерні!L1073+покрівлі!N1073+маляри!L1073</f>
        <v>0.26404138902590524</v>
      </c>
      <c r="J1071" s="286">
        <f>електрики!P1073</f>
        <v>6.9297651914100089E-2</v>
      </c>
      <c r="K1071" s="287">
        <f t="shared" si="88"/>
        <v>2.2685945168167772</v>
      </c>
      <c r="L1071" s="287">
        <v>2.9204414252506972E-2</v>
      </c>
      <c r="M1071" s="287">
        <f t="shared" si="89"/>
        <v>2.2977989310692841</v>
      </c>
      <c r="N1071" s="287">
        <f t="shared" si="90"/>
        <v>2.7573587172831409</v>
      </c>
    </row>
    <row r="1072" spans="1:14" ht="18" customHeight="1" x14ac:dyDescent="0.35">
      <c r="A1072" s="284">
        <f t="shared" si="91"/>
        <v>124</v>
      </c>
      <c r="B1072" s="284">
        <v>2</v>
      </c>
      <c r="C1072" s="285" t="s">
        <v>834</v>
      </c>
      <c r="D1072" s="286">
        <f>SUM(сходові!N1074)</f>
        <v>0</v>
      </c>
      <c r="E1072" s="286">
        <f>SUM(прибудинкова!M1074)</f>
        <v>1.5075496632064591</v>
      </c>
      <c r="F1072" s="286">
        <f>'слюсарі х.в.'!P1074+'слюсарі кан'!P1074+'слюсарі ц.о.'!P656+'слюсарі г.в.'!P649+зварювальник!L1074+аварійки!J1074</f>
        <v>0.30848871276161161</v>
      </c>
      <c r="G1072" s="286">
        <f>'дератизація '!I1074</f>
        <v>3.4602076124567471E-3</v>
      </c>
      <c r="H1072" s="286">
        <f>SUM(димовенти!Q1074)</f>
        <v>9.8858302855218405E-2</v>
      </c>
      <c r="I1072" s="286">
        <f>'під зими'!L1074+майстерні!L1074+покрівлі!N1074+маляри!L1074</f>
        <v>0.2693833823745948</v>
      </c>
      <c r="J1072" s="286">
        <f>електрики!P1074</f>
        <v>6.6127171107572616E-2</v>
      </c>
      <c r="K1072" s="287">
        <f t="shared" si="88"/>
        <v>2.2538674399179137</v>
      </c>
      <c r="L1072" s="287">
        <v>2.900794502608417E-2</v>
      </c>
      <c r="M1072" s="287">
        <f t="shared" si="89"/>
        <v>2.2828753849439978</v>
      </c>
      <c r="N1072" s="287">
        <f t="shared" si="90"/>
        <v>2.7394504619327971</v>
      </c>
    </row>
    <row r="1073" spans="1:14" ht="18" customHeight="1" x14ac:dyDescent="0.35">
      <c r="A1073" s="284">
        <f t="shared" si="91"/>
        <v>125</v>
      </c>
      <c r="B1073" s="284">
        <v>2</v>
      </c>
      <c r="C1073" s="285" t="s">
        <v>835</v>
      </c>
      <c r="D1073" s="286">
        <f>SUM(сходові!N1075)</f>
        <v>0</v>
      </c>
      <c r="E1073" s="286">
        <f>SUM(прибудинкова!M1075)</f>
        <v>1.4397831570048309</v>
      </c>
      <c r="F1073" s="286">
        <f>'слюсарі х.в.'!P1075+'слюсарі кан'!P1075+'слюсарі ц.о.'!P657+'слюсарі г.в.'!P650+зварювальник!L1075+аварійки!J1075</f>
        <v>0.2793363246176721</v>
      </c>
      <c r="G1073" s="286">
        <f>'дератизація '!I1075</f>
        <v>8.0091533180778034E-3</v>
      </c>
      <c r="H1073" s="286">
        <f>SUM(димовенти!Q1075)</f>
        <v>8.1722109625738323E-2</v>
      </c>
      <c r="I1073" s="286">
        <f>'під зими'!L1075+майстерні!L1075+покрівлі!N1075+маляри!L1075</f>
        <v>0.26269061038739216</v>
      </c>
      <c r="J1073" s="286">
        <f>електрики!P1075</f>
        <v>5.4664623713067753E-2</v>
      </c>
      <c r="K1073" s="287">
        <f t="shared" si="88"/>
        <v>2.1262059786667789</v>
      </c>
      <c r="L1073" s="287">
        <v>2.7427711410623168E-2</v>
      </c>
      <c r="M1073" s="287">
        <f t="shared" si="89"/>
        <v>2.153633690077402</v>
      </c>
      <c r="N1073" s="287">
        <f t="shared" si="90"/>
        <v>2.5843604280928822</v>
      </c>
    </row>
    <row r="1074" spans="1:14" ht="18" customHeight="1" x14ac:dyDescent="0.35">
      <c r="A1074" s="284">
        <f t="shared" si="91"/>
        <v>126</v>
      </c>
      <c r="B1074" s="284">
        <v>3</v>
      </c>
      <c r="C1074" s="285" t="s">
        <v>836</v>
      </c>
      <c r="D1074" s="286">
        <f>SUM(сходові!N1076)</f>
        <v>1.1427163865546219</v>
      </c>
      <c r="E1074" s="286">
        <f>SUM(прибудинкова!M1076)</f>
        <v>1.135684450240106</v>
      </c>
      <c r="F1074" s="286">
        <f>'слюсарі х.в.'!P1076+'слюсарі кан'!P1076+'слюсарі ц.о.'!P658+'слюсарі г.в.'!P651+зварювальник!L1076+аварійки!J1076</f>
        <v>0.35680079171305223</v>
      </c>
      <c r="G1074" s="286">
        <f>'дератизація '!I1076</f>
        <v>3.7257824143070049E-3</v>
      </c>
      <c r="H1074" s="286">
        <f>SUM(димовенти!Q1076)</f>
        <v>0.11709036690638573</v>
      </c>
      <c r="I1074" s="286">
        <f>'під зими'!L1076+майстерні!L1076+покрівлі!N1076+маляри!L1076</f>
        <v>0.19965793499568607</v>
      </c>
      <c r="J1074" s="286">
        <f>електрики!P1076</f>
        <v>8.5240906511809003E-2</v>
      </c>
      <c r="K1074" s="287">
        <f t="shared" si="88"/>
        <v>3.040916619335968</v>
      </c>
      <c r="L1074" s="287">
        <v>3.8753888821390747E-2</v>
      </c>
      <c r="M1074" s="287">
        <f t="shared" si="89"/>
        <v>3.079670508157359</v>
      </c>
      <c r="N1074" s="287">
        <f t="shared" si="90"/>
        <v>3.6956046097888304</v>
      </c>
    </row>
    <row r="1075" spans="1:14" ht="18" customHeight="1" x14ac:dyDescent="0.35">
      <c r="A1075" s="284">
        <f t="shared" si="91"/>
        <v>127</v>
      </c>
      <c r="B1075" s="284">
        <v>1</v>
      </c>
      <c r="C1075" s="285" t="s">
        <v>2930</v>
      </c>
      <c r="D1075" s="286">
        <f>SUM(сходові!N1077)</f>
        <v>0</v>
      </c>
      <c r="E1075" s="286">
        <f>SUM(прибудинкова!M1077)</f>
        <v>1.5094594101851848</v>
      </c>
      <c r="F1075" s="286">
        <f>'слюсарі х.в.'!P1077+'слюсарі кан'!P1077+'слюсарі ц.о.'!P659+'слюсарі г.в.'!P652+зварювальник!L1077+аварійки!J1077</f>
        <v>0.30232213279206632</v>
      </c>
      <c r="G1075" s="286">
        <f>'дератизація '!I1077</f>
        <v>3.3333333333333331E-3</v>
      </c>
      <c r="H1075" s="286">
        <f>SUM(димовенти!Q1077)</f>
        <v>9.5233498417193724E-2</v>
      </c>
      <c r="I1075" s="286">
        <f>'під зими'!L1077+майстерні!L1077+покрівлі!N1077+маляри!L1077</f>
        <v>0.27747657971805306</v>
      </c>
      <c r="J1075" s="286">
        <f>електрики!P1077</f>
        <v>6.3702508166961616E-2</v>
      </c>
      <c r="K1075" s="287">
        <f t="shared" si="88"/>
        <v>2.2515274626127928</v>
      </c>
      <c r="L1075" s="287">
        <v>2.8967330083135345E-2</v>
      </c>
      <c r="M1075" s="287">
        <f t="shared" si="89"/>
        <v>2.280494792695928</v>
      </c>
      <c r="N1075" s="287">
        <f t="shared" si="90"/>
        <v>2.7365937512351137</v>
      </c>
    </row>
    <row r="1076" spans="1:14" ht="18" customHeight="1" x14ac:dyDescent="0.35">
      <c r="A1076" s="284">
        <f t="shared" si="91"/>
        <v>128</v>
      </c>
      <c r="B1076" s="284">
        <v>3</v>
      </c>
      <c r="C1076" s="285" t="s">
        <v>837</v>
      </c>
      <c r="D1076" s="286">
        <f>SUM(сходові!N1078)</f>
        <v>1.306017866377718</v>
      </c>
      <c r="E1076" s="286">
        <f>SUM(прибудинкова!M1078)</f>
        <v>0.68089345802447854</v>
      </c>
      <c r="F1076" s="286">
        <f>'слюсарі х.в.'!P1078+'слюсарі кан'!P1078+'слюсарі ц.о.'!P660+'слюсарі г.в.'!P653+зварювальник!L1078+аварійки!J1078</f>
        <v>0.26598723385349188</v>
      </c>
      <c r="G1076" s="286">
        <f>'дератизація '!I1078</f>
        <v>2.3271849681089462E-3</v>
      </c>
      <c r="H1076" s="286">
        <f>SUM(димовенти!Q1078)</f>
        <v>7.38753219923068E-2</v>
      </c>
      <c r="I1076" s="286">
        <f>'під зими'!L1078+майстерні!L1078+покрівлі!N1078+маляри!L1078</f>
        <v>0.23561187721196053</v>
      </c>
      <c r="J1076" s="286">
        <f>електрики!P1078</f>
        <v>4.9275578739230719E-2</v>
      </c>
      <c r="K1076" s="287">
        <f t="shared" si="88"/>
        <v>2.6139885211672951</v>
      </c>
      <c r="L1076" s="287">
        <v>3.3652213883837323E-2</v>
      </c>
      <c r="M1076" s="287">
        <f t="shared" si="89"/>
        <v>2.6476407350511324</v>
      </c>
      <c r="N1076" s="287">
        <f t="shared" si="90"/>
        <v>3.1771688820613586</v>
      </c>
    </row>
    <row r="1077" spans="1:14" ht="18" customHeight="1" x14ac:dyDescent="0.35">
      <c r="A1077" s="284">
        <f t="shared" si="91"/>
        <v>129</v>
      </c>
      <c r="B1077" s="284">
        <v>3</v>
      </c>
      <c r="C1077" s="285" t="s">
        <v>838</v>
      </c>
      <c r="D1077" s="286">
        <f>SUM(сходові!N1079)</f>
        <v>0.95931746031746024</v>
      </c>
      <c r="E1077" s="286">
        <f>SUM(прибудинкова!M1079)</f>
        <v>1.1594175973409306</v>
      </c>
      <c r="F1077" s="286">
        <f>'слюсарі х.в.'!P1079+'слюсарі кан'!P1079+'слюсарі ц.о.'!P661+'слюсарі г.в.'!P654+зварювальник!L1079+аварійки!J1079</f>
        <v>0.38955983403954997</v>
      </c>
      <c r="G1077" s="286">
        <f>'дератизація '!I1079</f>
        <v>2.9914529914529917E-3</v>
      </c>
      <c r="H1077" s="286">
        <f>SUM(димовенти!Q1079)</f>
        <v>0.14651307448799036</v>
      </c>
      <c r="I1077" s="286">
        <f>'під зими'!L1079+майстерні!L1079+покрівлі!N1079+маляри!L1079</f>
        <v>0.2313244291746156</v>
      </c>
      <c r="J1077" s="286">
        <f>електрики!P1079</f>
        <v>9.8003858718402517E-2</v>
      </c>
      <c r="K1077" s="287">
        <f t="shared" ref="K1077:K1140" si="92">SUM(D1077,E1077,F1077,G1077,H1077,I1077,J1077)</f>
        <v>2.9871277070704028</v>
      </c>
      <c r="L1077" s="287">
        <v>3.8295811916845279E-2</v>
      </c>
      <c r="M1077" s="287">
        <f t="shared" ref="M1077:M1140" si="93">SUM(L1077+K1077)</f>
        <v>3.0254235189872478</v>
      </c>
      <c r="N1077" s="287">
        <f t="shared" ref="N1077:N1140" si="94">M1077*1.2</f>
        <v>3.6305082227846972</v>
      </c>
    </row>
    <row r="1078" spans="1:14" ht="18" customHeight="1" x14ac:dyDescent="0.35">
      <c r="A1078" s="284">
        <f t="shared" ref="A1078:A1140" si="95">A1077+1</f>
        <v>130</v>
      </c>
      <c r="B1078" s="284">
        <v>3</v>
      </c>
      <c r="C1078" s="285" t="s">
        <v>839</v>
      </c>
      <c r="D1078" s="286">
        <f>SUM(сходові!N1080)</f>
        <v>0.5617624767624767</v>
      </c>
      <c r="E1078" s="286">
        <f>SUM(прибудинкова!M1080)</f>
        <v>1.1981262929596264</v>
      </c>
      <c r="F1078" s="286">
        <f>'слюсарі х.в.'!P1080+'слюсарі кан'!P1080+'слюсарі ц.о.'!P662+'слюсарі г.в.'!P655+зварювальник!L1080+аварійки!J1080</f>
        <v>0.28735943149337689</v>
      </c>
      <c r="G1078" s="286">
        <f>'дератизація '!I1080</f>
        <v>6.7567567567567571E-3</v>
      </c>
      <c r="H1078" s="286">
        <f>SUM(димовенти!Q1080)</f>
        <v>0.10009526860666007</v>
      </c>
      <c r="I1078" s="286">
        <f>'під зими'!L1080+майстерні!L1080+покрівлі!N1080+маляри!L1080</f>
        <v>0.25636586269898526</v>
      </c>
      <c r="J1078" s="286">
        <f>електрики!P1080</f>
        <v>5.738964699726274E-2</v>
      </c>
      <c r="K1078" s="287">
        <f t="shared" si="92"/>
        <v>2.4678557362751445</v>
      </c>
      <c r="L1078" s="287">
        <v>3.2157234879884866E-2</v>
      </c>
      <c r="M1078" s="287">
        <f t="shared" si="93"/>
        <v>2.5000129711550292</v>
      </c>
      <c r="N1078" s="287">
        <f t="shared" si="94"/>
        <v>3.0000155653860348</v>
      </c>
    </row>
    <row r="1079" spans="1:14" ht="18" customHeight="1" x14ac:dyDescent="0.35">
      <c r="A1079" s="284">
        <f t="shared" si="95"/>
        <v>131</v>
      </c>
      <c r="B1079" s="284">
        <v>3</v>
      </c>
      <c r="C1079" s="285" t="s">
        <v>840</v>
      </c>
      <c r="D1079" s="286">
        <f>SUM(сходові!N1081)</f>
        <v>0.68790654914779348</v>
      </c>
      <c r="E1079" s="286">
        <f>SUM(прибудинкова!M1081)</f>
        <v>1.2575710366565491</v>
      </c>
      <c r="F1079" s="286">
        <f>'слюсарі х.в.'!P1081+'слюсарі кан'!P1081+'слюсарі ц.о.'!P663+'слюсарі г.в.'!P656+зварювальник!L1081+аварійки!J1081</f>
        <v>0.31053058331803779</v>
      </c>
      <c r="G1079" s="286">
        <f>'дератизація '!I1081</f>
        <v>3.5022180714452487E-3</v>
      </c>
      <c r="H1079" s="286">
        <f>SUM(димовенти!Q1081)</f>
        <v>0.10005854374909449</v>
      </c>
      <c r="I1079" s="286">
        <f>'під зими'!L1081+майстерні!L1081+покрівлі!N1081+маляри!L1081</f>
        <v>0.22984409603151978</v>
      </c>
      <c r="J1079" s="286">
        <f>електрики!P1081</f>
        <v>6.6930022589616459E-2</v>
      </c>
      <c r="K1079" s="287">
        <f t="shared" si="92"/>
        <v>2.6563430495640565</v>
      </c>
      <c r="L1079" s="287">
        <v>3.4139170112778894E-2</v>
      </c>
      <c r="M1079" s="287">
        <f t="shared" si="93"/>
        <v>2.6904822196768352</v>
      </c>
      <c r="N1079" s="287">
        <f t="shared" si="94"/>
        <v>3.2285786636122022</v>
      </c>
    </row>
    <row r="1080" spans="1:14" ht="18" customHeight="1" x14ac:dyDescent="0.35">
      <c r="A1080" s="284">
        <f t="shared" si="95"/>
        <v>132</v>
      </c>
      <c r="B1080" s="284">
        <v>3</v>
      </c>
      <c r="C1080" s="285" t="s">
        <v>841</v>
      </c>
      <c r="D1080" s="286">
        <f>SUM(сходові!N1082)</f>
        <v>0.92814685456541435</v>
      </c>
      <c r="E1080" s="286">
        <f>SUM(прибудинкова!M1082)</f>
        <v>1.2797093662991426</v>
      </c>
      <c r="F1080" s="286">
        <f>'слюсарі х.в.'!P1082+'слюсарі кан'!P1082+'слюсарі ц.о.'!P664+'слюсарі г.в.'!P657+зварювальник!L1082+аварійки!J1082</f>
        <v>0.35953817273486971</v>
      </c>
      <c r="G1080" s="286">
        <f>'дератизація '!I1082</f>
        <v>6.0140327430671563E-3</v>
      </c>
      <c r="H1080" s="286">
        <f>SUM(димовенти!Q1082)</f>
        <v>0.12886590998651337</v>
      </c>
      <c r="I1080" s="286">
        <f>'під зими'!L1082+майстерні!L1082+покрівлі!N1082+маляри!L1082</f>
        <v>0.22706097271599437</v>
      </c>
      <c r="J1080" s="286">
        <f>електрики!P1082</f>
        <v>8.6199518234612277E-2</v>
      </c>
      <c r="K1080" s="287">
        <f t="shared" si="92"/>
        <v>3.0155348272796139</v>
      </c>
      <c r="L1080" s="287">
        <v>3.8653567020484392E-2</v>
      </c>
      <c r="M1080" s="287">
        <f t="shared" si="93"/>
        <v>3.0541883943000983</v>
      </c>
      <c r="N1080" s="287">
        <f t="shared" si="94"/>
        <v>3.6650260731601176</v>
      </c>
    </row>
    <row r="1081" spans="1:14" ht="18" customHeight="1" x14ac:dyDescent="0.35">
      <c r="A1081" s="284">
        <f t="shared" si="95"/>
        <v>133</v>
      </c>
      <c r="B1081" s="284">
        <v>3</v>
      </c>
      <c r="C1081" s="285" t="s">
        <v>842</v>
      </c>
      <c r="D1081" s="286">
        <f>SUM(сходові!N1083)</f>
        <v>0.61195192747061011</v>
      </c>
      <c r="E1081" s="286">
        <f>SUM(прибудинкова!M1083)</f>
        <v>1.3782598255306775</v>
      </c>
      <c r="F1081" s="286">
        <f>'слюсарі х.в.'!P1083+'слюсарі кан'!P1083+'слюсарі ц.о.'!P665+'слюсарі г.в.'!P658+зварювальник!L1083+аварійки!J1083</f>
        <v>0.3523063314090456</v>
      </c>
      <c r="G1081" s="286">
        <f>'дератизація '!I1083</f>
        <v>5.452166327420762E-3</v>
      </c>
      <c r="H1081" s="286">
        <f>SUM(димовенти!Q1083)</f>
        <v>0.1246149295950485</v>
      </c>
      <c r="I1081" s="286">
        <f>'під зими'!L1083+майстерні!L1083+покрівлі!N1083+маляри!L1083</f>
        <v>0.25342919441836065</v>
      </c>
      <c r="J1081" s="286">
        <f>електрики!P1083</f>
        <v>8.3356000800037022E-2</v>
      </c>
      <c r="K1081" s="287">
        <f t="shared" si="92"/>
        <v>2.8093703755512003</v>
      </c>
      <c r="L1081" s="287">
        <v>3.601881818215702E-2</v>
      </c>
      <c r="M1081" s="287">
        <f t="shared" si="93"/>
        <v>2.8453891937333573</v>
      </c>
      <c r="N1081" s="287">
        <f t="shared" si="94"/>
        <v>3.4144670324800286</v>
      </c>
    </row>
    <row r="1082" spans="1:14" ht="18" customHeight="1" x14ac:dyDescent="0.35">
      <c r="A1082" s="284">
        <f t="shared" si="95"/>
        <v>134</v>
      </c>
      <c r="B1082" s="284">
        <v>3</v>
      </c>
      <c r="C1082" s="285" t="s">
        <v>843</v>
      </c>
      <c r="D1082" s="286">
        <f>SUM(сходові!N1084)</f>
        <v>1.0447885638297871</v>
      </c>
      <c r="E1082" s="286">
        <f>SUM(прибудинкова!M1084)</f>
        <v>1.2733278368794325</v>
      </c>
      <c r="F1082" s="286">
        <f>'слюсарі х.в.'!P1084+'слюсарі кан'!P1084+'слюсарі ц.о.'!P666+'слюсарі г.в.'!P659+зварювальник!L1084+аварійки!J1084</f>
        <v>0.29542796795183968</v>
      </c>
      <c r="G1082" s="286">
        <f>'дератизація '!I1084</f>
        <v>6.9148936170212762E-3</v>
      </c>
      <c r="H1082" s="286">
        <f>SUM(димовенти!Q1084)</f>
        <v>9.1181009122845061E-2</v>
      </c>
      <c r="I1082" s="286">
        <f>'під зими'!L1084+майстерні!L1084+покрівлі!N1084+маляри!L1084</f>
        <v>0.24321132125187273</v>
      </c>
      <c r="J1082" s="286">
        <f>електрики!P1084</f>
        <v>6.0991763138580291E-2</v>
      </c>
      <c r="K1082" s="287">
        <f t="shared" si="92"/>
        <v>3.0158433557913784</v>
      </c>
      <c r="L1082" s="287">
        <v>3.8639947850006129E-2</v>
      </c>
      <c r="M1082" s="287">
        <f t="shared" si="93"/>
        <v>3.0544833036413843</v>
      </c>
      <c r="N1082" s="287">
        <f t="shared" si="94"/>
        <v>3.6653799643696612</v>
      </c>
    </row>
    <row r="1083" spans="1:14" ht="18" customHeight="1" x14ac:dyDescent="0.35">
      <c r="A1083" s="284">
        <f t="shared" si="95"/>
        <v>135</v>
      </c>
      <c r="B1083" s="284">
        <v>3</v>
      </c>
      <c r="C1083" s="285" t="s">
        <v>844</v>
      </c>
      <c r="D1083" s="286">
        <f>SUM(сходові!N1085)</f>
        <v>0.80037014621284752</v>
      </c>
      <c r="E1083" s="286">
        <f>SUM(прибудинкова!M1085)</f>
        <v>1.3053746784116331</v>
      </c>
      <c r="F1083" s="286">
        <f>'слюсарі х.в.'!P1085+'слюсарі кан'!P1085+'слюсарі ц.о.'!P667+'слюсарі г.в.'!P660+зварювальник!L1085+аварійки!J1085</f>
        <v>0.32471271161350779</v>
      </c>
      <c r="G1083" s="286">
        <f>'дератизація '!I1085</f>
        <v>3.7751677852348987E-3</v>
      </c>
      <c r="H1083" s="286">
        <f>SUM(димовенти!Q1085)</f>
        <v>0.11984081176660283</v>
      </c>
      <c r="I1083" s="286">
        <f>'під зими'!L1085+майстерні!L1085+покрівлі!N1085+маляри!L1085</f>
        <v>0.28995130380372303</v>
      </c>
      <c r="J1083" s="286">
        <f>електрики!P1085</f>
        <v>7.2146297001172977E-2</v>
      </c>
      <c r="K1083" s="287">
        <f t="shared" si="92"/>
        <v>2.9161711165947222</v>
      </c>
      <c r="L1083" s="287">
        <v>3.7659397206811329E-2</v>
      </c>
      <c r="M1083" s="287">
        <f t="shared" si="93"/>
        <v>2.9538305138015337</v>
      </c>
      <c r="N1083" s="287">
        <f t="shared" si="94"/>
        <v>3.5445966165618406</v>
      </c>
    </row>
    <row r="1084" spans="1:14" ht="18" customHeight="1" x14ac:dyDescent="0.35">
      <c r="A1084" s="284">
        <f t="shared" si="95"/>
        <v>136</v>
      </c>
      <c r="B1084" s="284">
        <v>2</v>
      </c>
      <c r="C1084" s="285" t="s">
        <v>845</v>
      </c>
      <c r="D1084" s="286">
        <f>SUM(сходові!N1086)</f>
        <v>0</v>
      </c>
      <c r="E1084" s="286">
        <f>SUM(прибудинкова!M1086)</f>
        <v>1.1763546427282003</v>
      </c>
      <c r="F1084" s="286">
        <f>'слюсарі х.в.'!P1086+'слюсарі кан'!P1086+'слюсарі ц.о.'!P668+'слюсарі г.в.'!P661+зварювальник!L1086+аварійки!J1086</f>
        <v>0.31197347657769564</v>
      </c>
      <c r="G1084" s="286">
        <f>'дератизація '!I1086</f>
        <v>4.9446668236402171E-3</v>
      </c>
      <c r="H1084" s="286">
        <f>SUM(димовенти!Q1086)</f>
        <v>0.10090669716914805</v>
      </c>
      <c r="I1084" s="286">
        <f>'під зими'!L1086+майстерні!L1086+покрівлі!N1086+маляри!L1086</f>
        <v>0.15624144420449718</v>
      </c>
      <c r="J1084" s="286">
        <f>електрики!P1086</f>
        <v>6.7497359724823944E-2</v>
      </c>
      <c r="K1084" s="287">
        <f t="shared" si="92"/>
        <v>1.8179182872280053</v>
      </c>
      <c r="L1084" s="287">
        <v>2.3716444188780827E-2</v>
      </c>
      <c r="M1084" s="287">
        <f t="shared" si="93"/>
        <v>1.8416347314167862</v>
      </c>
      <c r="N1084" s="287">
        <f t="shared" si="94"/>
        <v>2.2099616777001434</v>
      </c>
    </row>
    <row r="1085" spans="1:14" ht="18" customHeight="1" x14ac:dyDescent="0.35">
      <c r="A1085" s="284">
        <f t="shared" si="95"/>
        <v>137</v>
      </c>
      <c r="B1085" s="284">
        <v>1</v>
      </c>
      <c r="C1085" s="285" t="s">
        <v>846</v>
      </c>
      <c r="D1085" s="286">
        <f>SUM(сходові!N1087)</f>
        <v>0.69917032510678678</v>
      </c>
      <c r="E1085" s="286">
        <f>SUM(прибудинкова!M1087)</f>
        <v>1.2406697275747509</v>
      </c>
      <c r="F1085" s="286">
        <f>'слюсарі х.в.'!P1087+'слюсарі кан'!P1087+'слюсарі ц.о.'!P669+'слюсарі г.в.'!P662+зварювальник!L1087+аварійки!J1087</f>
        <v>0.32196821216649962</v>
      </c>
      <c r="G1085" s="286">
        <f>'дератизація '!I1087</f>
        <v>1.4950166112956808E-2</v>
      </c>
      <c r="H1085" s="286">
        <f>SUM(димовенти!Q1087)</f>
        <v>0.10678174656412917</v>
      </c>
      <c r="I1085" s="286">
        <f>'під зими'!L1087+майстерні!L1087+покрівлі!N1087+маляри!L1087</f>
        <v>0.25583626317392033</v>
      </c>
      <c r="J1085" s="286">
        <f>електрики!P1087</f>
        <v>7.1427230918104823E-2</v>
      </c>
      <c r="K1085" s="287">
        <f t="shared" si="92"/>
        <v>2.7108036716171484</v>
      </c>
      <c r="L1085" s="287">
        <v>3.4804785375868397E-2</v>
      </c>
      <c r="M1085" s="287">
        <f t="shared" si="93"/>
        <v>2.7456084569930166</v>
      </c>
      <c r="N1085" s="287">
        <f t="shared" si="94"/>
        <v>3.2947301483916198</v>
      </c>
    </row>
    <row r="1086" spans="1:14" ht="18" customHeight="1" x14ac:dyDescent="0.35">
      <c r="A1086" s="284">
        <f t="shared" si="95"/>
        <v>138</v>
      </c>
      <c r="B1086" s="284">
        <v>3</v>
      </c>
      <c r="C1086" s="285" t="s">
        <v>847</v>
      </c>
      <c r="D1086" s="286">
        <f>SUM(сходові!N1088)</f>
        <v>0.92767750314861441</v>
      </c>
      <c r="E1086" s="286">
        <f>SUM(прибудинкова!M1088)</f>
        <v>0.47032945591939546</v>
      </c>
      <c r="F1086" s="286">
        <f>'слюсарі х.в.'!P1088+'слюсарі кан'!P1088+'слюсарі ц.о.'!P670+'слюсарі г.в.'!P663+зварювальник!L1088+аварійки!J1088</f>
        <v>0.37089255236039198</v>
      </c>
      <c r="G1086" s="286">
        <f>'дератизація '!I1088</f>
        <v>9.4458438287153643E-3</v>
      </c>
      <c r="H1086" s="286">
        <f>SUM(димовенти!Q1088)</f>
        <v>0.14842752429631892</v>
      </c>
      <c r="I1086" s="286">
        <f>'під зими'!L1088+майстерні!L1088+покрівлі!N1088+маляри!L1088</f>
        <v>0.17539938716639325</v>
      </c>
      <c r="J1086" s="286">
        <f>електрики!P1088</f>
        <v>9.0258591546387684E-2</v>
      </c>
      <c r="K1086" s="287">
        <f t="shared" si="92"/>
        <v>2.1924308582662175</v>
      </c>
      <c r="L1086" s="287">
        <v>2.8850849386747091E-2</v>
      </c>
      <c r="M1086" s="287">
        <f t="shared" si="93"/>
        <v>2.2212817076529645</v>
      </c>
      <c r="N1086" s="287">
        <f t="shared" si="94"/>
        <v>2.6655380491835574</v>
      </c>
    </row>
    <row r="1087" spans="1:14" ht="18" customHeight="1" x14ac:dyDescent="0.35">
      <c r="A1087" s="284">
        <f t="shared" si="95"/>
        <v>139</v>
      </c>
      <c r="B1087" s="284">
        <v>3</v>
      </c>
      <c r="C1087" s="285" t="s">
        <v>848</v>
      </c>
      <c r="D1087" s="286">
        <f>SUM(сходові!N1089)</f>
        <v>1.0322188446966278</v>
      </c>
      <c r="E1087" s="286">
        <f>SUM(прибудинкова!M1089)</f>
        <v>0.37766196040755445</v>
      </c>
      <c r="F1087" s="286">
        <f>'слюсарі х.в.'!P1089+'слюсарі кан'!P1089+'слюсарі ц.о.'!P671+'слюсарі г.в.'!P664+зварювальник!L1089+аварійки!J1089</f>
        <v>0.39836328898013496</v>
      </c>
      <c r="G1087" s="286">
        <f>'дератизація '!I1089</f>
        <v>7.9639976740070294E-3</v>
      </c>
      <c r="H1087" s="286">
        <f>SUM(димовенти!Q1089)</f>
        <v>0.15168787197641659</v>
      </c>
      <c r="I1087" s="286">
        <f>'під зими'!L1089+майстерні!L1089+покрівлі!N1089+маляри!L1089</f>
        <v>0.19580931052013079</v>
      </c>
      <c r="J1087" s="286">
        <f>електрики!P1089</f>
        <v>0.10146532537401924</v>
      </c>
      <c r="K1087" s="287">
        <f t="shared" si="92"/>
        <v>2.2651705996288909</v>
      </c>
      <c r="L1087" s="287">
        <v>2.9353339744924156E-2</v>
      </c>
      <c r="M1087" s="287">
        <f t="shared" si="93"/>
        <v>2.294523939373815</v>
      </c>
      <c r="N1087" s="287">
        <f t="shared" si="94"/>
        <v>2.7534287272485778</v>
      </c>
    </row>
    <row r="1088" spans="1:14" ht="18" customHeight="1" x14ac:dyDescent="0.35">
      <c r="A1088" s="284">
        <f t="shared" si="95"/>
        <v>140</v>
      </c>
      <c r="B1088" s="284">
        <v>3</v>
      </c>
      <c r="C1088" s="285" t="s">
        <v>849</v>
      </c>
      <c r="D1088" s="286">
        <f>SUM(сходові!N1090)</f>
        <v>0.79000294048540476</v>
      </c>
      <c r="E1088" s="286">
        <f>SUM(прибудинкова!M1090)</f>
        <v>0.28626223181114552</v>
      </c>
      <c r="F1088" s="286">
        <f>'слюсарі х.в.'!P1090+'слюсарі кан'!P1090+'слюсарі ц.о.'!P672+'слюсарі г.в.'!P665+зварювальник!L1090+аварійки!J1090</f>
        <v>0.366023789032489</v>
      </c>
      <c r="G1088" s="286">
        <f>'дератизація '!I1090</f>
        <v>5.9500773993808051E-3</v>
      </c>
      <c r="H1088" s="286">
        <f>SUM(димовенти!Q1090)</f>
        <v>0.13267824856884577</v>
      </c>
      <c r="I1088" s="286">
        <f>'під зими'!L1090+майстерні!L1090+покрівлі!N1090+маляри!L1090</f>
        <v>0.19347619341973771</v>
      </c>
      <c r="J1088" s="286">
        <f>електрики!P1090</f>
        <v>8.8749624381215877E-2</v>
      </c>
      <c r="K1088" s="287">
        <f t="shared" si="92"/>
        <v>1.8631431050982192</v>
      </c>
      <c r="L1088" s="287">
        <v>2.4311197632841286E-2</v>
      </c>
      <c r="M1088" s="287">
        <f t="shared" si="93"/>
        <v>1.8874543027310606</v>
      </c>
      <c r="N1088" s="287">
        <f t="shared" si="94"/>
        <v>2.2649451632772726</v>
      </c>
    </row>
    <row r="1089" spans="1:14" ht="18" customHeight="1" x14ac:dyDescent="0.35">
      <c r="A1089" s="284">
        <f t="shared" si="95"/>
        <v>141</v>
      </c>
      <c r="B1089" s="284">
        <v>3</v>
      </c>
      <c r="C1089" s="285" t="s">
        <v>850</v>
      </c>
      <c r="D1089" s="286">
        <f>SUM(сходові!N1091)</f>
        <v>1.5135357609863167</v>
      </c>
      <c r="E1089" s="286">
        <f>SUM(прибудинкова!M1091)</f>
        <v>0.48831851977770518</v>
      </c>
      <c r="F1089" s="286">
        <f>'слюсарі х.в.'!P1091+'слюсарі кан'!P1091+'слюсарі ц.о.'!P673+'слюсарі г.в.'!P666+зварювальник!L1091+аварійки!J1091</f>
        <v>0.28330852649112737</v>
      </c>
      <c r="G1089" s="286">
        <f>'дератизація '!I1091</f>
        <v>9.8071265119320048E-3</v>
      </c>
      <c r="H1089" s="286">
        <f>SUM(димовенти!Q1091)</f>
        <v>8.4057027043616575E-2</v>
      </c>
      <c r="I1089" s="286">
        <f>'під зими'!L1091+майстерні!L1091+покрівлі!N1091+маляри!L1091</f>
        <v>0.30193547337322124</v>
      </c>
      <c r="J1089" s="286">
        <f>електрики!P1091</f>
        <v>5.6226470104869704E-2</v>
      </c>
      <c r="K1089" s="287">
        <f t="shared" si="92"/>
        <v>2.7371889042887894</v>
      </c>
      <c r="L1089" s="287">
        <v>3.5133286607083258E-2</v>
      </c>
      <c r="M1089" s="287">
        <f t="shared" si="93"/>
        <v>2.7723221908958724</v>
      </c>
      <c r="N1089" s="287">
        <f t="shared" si="94"/>
        <v>3.326786629075047</v>
      </c>
    </row>
    <row r="1090" spans="1:14" ht="18" customHeight="1" x14ac:dyDescent="0.35">
      <c r="A1090" s="284">
        <f t="shared" si="95"/>
        <v>142</v>
      </c>
      <c r="B1090" s="284">
        <v>3</v>
      </c>
      <c r="C1090" s="285" t="s">
        <v>851</v>
      </c>
      <c r="D1090" s="286">
        <f>SUM(сходові!N1092)</f>
        <v>1.5308636967496236</v>
      </c>
      <c r="E1090" s="286">
        <f>SUM(прибудинкова!M1092)</f>
        <v>0.32274642398561892</v>
      </c>
      <c r="F1090" s="286">
        <f>'слюсарі х.в.'!P1092+'слюсарі кан'!P1092+'слюсарі ц.о.'!P674+'слюсарі г.в.'!P667+зварювальник!L1092+аварійки!J1092</f>
        <v>0.32222387840343675</v>
      </c>
      <c r="G1090" s="286">
        <f>'дератизація '!I1092</f>
        <v>6.3559322033898309E-3</v>
      </c>
      <c r="H1090" s="286">
        <f>SUM(димовенти!Q1092)</f>
        <v>9.9048707906942646E-2</v>
      </c>
      <c r="I1090" s="286">
        <f>'під зими'!L1092+майстерні!L1092+покрівлі!N1092+маляри!L1092</f>
        <v>0.23653711519969353</v>
      </c>
      <c r="J1090" s="286">
        <f>електрики!P1092</f>
        <v>7.161903279885895E-2</v>
      </c>
      <c r="K1090" s="287">
        <f t="shared" si="92"/>
        <v>2.589394787247564</v>
      </c>
      <c r="L1090" s="287">
        <v>3.3173251590263186E-2</v>
      </c>
      <c r="M1090" s="287">
        <f t="shared" si="93"/>
        <v>2.6225680388378274</v>
      </c>
      <c r="N1090" s="287">
        <f t="shared" si="94"/>
        <v>3.1470816466053928</v>
      </c>
    </row>
    <row r="1091" spans="1:14" ht="18" customHeight="1" x14ac:dyDescent="0.35">
      <c r="A1091" s="284">
        <f t="shared" si="95"/>
        <v>143</v>
      </c>
      <c r="B1091" s="284">
        <v>3</v>
      </c>
      <c r="C1091" s="285" t="s">
        <v>852</v>
      </c>
      <c r="D1091" s="286">
        <f>SUM(сходові!N1093)</f>
        <v>1.537685594914219</v>
      </c>
      <c r="E1091" s="286">
        <f>SUM(прибудинкова!M1093)</f>
        <v>0.58055435367275554</v>
      </c>
      <c r="F1091" s="286">
        <f>'слюсарі х.в.'!P1093+'слюсарі кан'!P1093+'слюсарі ц.о.'!P675+'слюсарі г.в.'!P668+зварювальник!L1093+аварійки!J1093</f>
        <v>0.28198394459939602</v>
      </c>
      <c r="G1091" s="286">
        <f>'дератизація '!I1093</f>
        <v>1.1659541391371939E-2</v>
      </c>
      <c r="H1091" s="286">
        <f>SUM(димовенти!Q1093)</f>
        <v>8.327841874803181E-2</v>
      </c>
      <c r="I1091" s="286">
        <f>'під зими'!L1093+майстерні!L1093+покрівлі!N1093+маляри!L1093</f>
        <v>0.24457883702051586</v>
      </c>
      <c r="J1091" s="286">
        <f>електрики!P1093</f>
        <v>5.5705652303017349E-2</v>
      </c>
      <c r="K1091" s="287">
        <f t="shared" si="92"/>
        <v>2.7954463426493072</v>
      </c>
      <c r="L1091" s="287">
        <v>3.5938602064239822E-2</v>
      </c>
      <c r="M1091" s="287">
        <f t="shared" si="93"/>
        <v>2.8313849447135473</v>
      </c>
      <c r="N1091" s="287">
        <f t="shared" si="94"/>
        <v>3.3976619336562566</v>
      </c>
    </row>
    <row r="1092" spans="1:14" ht="18" customHeight="1" x14ac:dyDescent="0.35">
      <c r="A1092" s="284">
        <f t="shared" si="95"/>
        <v>144</v>
      </c>
      <c r="B1092" s="284">
        <v>3</v>
      </c>
      <c r="C1092" s="285" t="s">
        <v>853</v>
      </c>
      <c r="D1092" s="286">
        <f>SUM(сходові!N1094)</f>
        <v>1.2886353944562898</v>
      </c>
      <c r="E1092" s="286">
        <f>SUM(прибудинкова!M1094)</f>
        <v>0.86941050912106121</v>
      </c>
      <c r="F1092" s="286">
        <f>'слюсарі х.в.'!P1094+'слюсарі кан'!P1094+'слюсарі ц.о.'!P676+'слюсарі г.в.'!P669+зварювальник!L1094+аварійки!J1094</f>
        <v>0.30771636165385102</v>
      </c>
      <c r="G1092" s="286">
        <f>'дератизація '!I1094</f>
        <v>5.1664753157290464E-3</v>
      </c>
      <c r="H1092" s="286">
        <f>SUM(димовенти!Q1094)</f>
        <v>9.8404303760590534E-2</v>
      </c>
      <c r="I1092" s="286">
        <f>'під зими'!L1094+майстерні!L1094+покрівлі!N1094+маляри!L1094</f>
        <v>0.28001190385874952</v>
      </c>
      <c r="J1092" s="286">
        <f>електрики!P1094</f>
        <v>6.5512100101701706E-2</v>
      </c>
      <c r="K1092" s="287">
        <f t="shared" si="92"/>
        <v>2.9148570482679728</v>
      </c>
      <c r="L1092" s="287">
        <v>3.7357372505929076E-2</v>
      </c>
      <c r="M1092" s="287">
        <f t="shared" si="93"/>
        <v>2.9522144207739016</v>
      </c>
      <c r="N1092" s="287">
        <f t="shared" si="94"/>
        <v>3.542657304928682</v>
      </c>
    </row>
    <row r="1093" spans="1:14" ht="18" customHeight="1" x14ac:dyDescent="0.35">
      <c r="A1093" s="284">
        <f t="shared" si="95"/>
        <v>145</v>
      </c>
      <c r="B1093" s="284">
        <v>3</v>
      </c>
      <c r="C1093" s="285" t="s">
        <v>854</v>
      </c>
      <c r="D1093" s="286">
        <f>SUM(сходові!N1095)</f>
        <v>1.2758857599961506</v>
      </c>
      <c r="E1093" s="286">
        <f>SUM(прибудинкова!M1095)</f>
        <v>0.79841215845104263</v>
      </c>
      <c r="F1093" s="286">
        <f>'слюсарі х.в.'!P1095+'слюсарі кан'!P1095+'слюсарі ц.о.'!P677+'слюсарі г.в.'!P670+зварювальник!L1095+аварійки!J1095</f>
        <v>0.34952901233119638</v>
      </c>
      <c r="G1093" s="286">
        <f>'дератизація '!I1095</f>
        <v>4.3240126837705397E-3</v>
      </c>
      <c r="H1093" s="286">
        <f>SUM(димовенти!Q1095)</f>
        <v>0.11118353087046255</v>
      </c>
      <c r="I1093" s="286">
        <f>'під зими'!L1095+майстерні!L1095+покрівлі!N1095+маляри!L1095</f>
        <v>0.2597079084626619</v>
      </c>
      <c r="J1093" s="286">
        <f>електрики!P1095</f>
        <v>8.2400585836344034E-2</v>
      </c>
      <c r="K1093" s="287">
        <f t="shared" si="92"/>
        <v>2.8814429686316294</v>
      </c>
      <c r="L1093" s="287">
        <v>3.6965923992963834E-2</v>
      </c>
      <c r="M1093" s="287">
        <f t="shared" si="93"/>
        <v>2.9184088926245932</v>
      </c>
      <c r="N1093" s="287">
        <f t="shared" si="94"/>
        <v>3.5020906711495119</v>
      </c>
    </row>
    <row r="1094" spans="1:14" ht="18" customHeight="1" x14ac:dyDescent="0.35">
      <c r="A1094" s="284">
        <f t="shared" si="95"/>
        <v>146</v>
      </c>
      <c r="B1094" s="284">
        <v>3</v>
      </c>
      <c r="C1094" s="285" t="s">
        <v>855</v>
      </c>
      <c r="D1094" s="286">
        <f>SUM(сходові!N1096)</f>
        <v>1.1219481162012461</v>
      </c>
      <c r="E1094" s="286">
        <f>SUM(прибудинкова!M1096)</f>
        <v>0.59449363845556147</v>
      </c>
      <c r="F1094" s="286">
        <f>'слюсарі х.в.'!P1096+'слюсарі кан'!P1096+'слюсарі ц.о.'!P678+'слюсарі г.в.'!P671+зварювальник!L1096+аварійки!J1096</f>
        <v>0.32273825257110189</v>
      </c>
      <c r="G1094" s="286">
        <f>'дератизація '!I1096</f>
        <v>3.3620225927918231E-3</v>
      </c>
      <c r="H1094" s="286">
        <f>SUM(димовенти!Q1096)</f>
        <v>9.9895278059993403E-2</v>
      </c>
      <c r="I1094" s="286">
        <f>'під зими'!L1096+майстерні!L1096+покрівлі!N1096+маляри!L1096</f>
        <v>0.25935993255426959</v>
      </c>
      <c r="J1094" s="286">
        <f>електрики!P1096</f>
        <v>7.1814980628798347E-2</v>
      </c>
      <c r="K1094" s="287">
        <f t="shared" si="92"/>
        <v>2.4736122210637626</v>
      </c>
      <c r="L1094" s="287">
        <v>3.186482544205349E-2</v>
      </c>
      <c r="M1094" s="287">
        <f t="shared" si="93"/>
        <v>2.505477046505816</v>
      </c>
      <c r="N1094" s="287">
        <f t="shared" si="94"/>
        <v>3.0065724558069791</v>
      </c>
    </row>
    <row r="1095" spans="1:14" ht="18" customHeight="1" x14ac:dyDescent="0.35">
      <c r="A1095" s="284">
        <f t="shared" si="95"/>
        <v>147</v>
      </c>
      <c r="B1095" s="284">
        <v>3</v>
      </c>
      <c r="C1095" s="285" t="s">
        <v>856</v>
      </c>
      <c r="D1095" s="286">
        <f>SUM(сходові!N1097)</f>
        <v>1.2262902205929436</v>
      </c>
      <c r="E1095" s="286">
        <f>SUM(прибудинкова!M1097)</f>
        <v>0.73607595009711624</v>
      </c>
      <c r="F1095" s="286">
        <f>'слюсарі х.в.'!P1097+'слюсарі кан'!P1097+'слюсарі ц.о.'!P679+'слюсарі г.в.'!P672+зварювальник!L1097+аварійки!J1097</f>
        <v>0.35271968293964895</v>
      </c>
      <c r="G1095" s="286">
        <f>'дератизація '!I1097</f>
        <v>4.0340654415060512E-3</v>
      </c>
      <c r="H1095" s="286">
        <f>SUM(димовенти!Q1097)</f>
        <v>0.12485790357251979</v>
      </c>
      <c r="I1095" s="286">
        <f>'під зими'!L1097+майстерні!L1097+покрівлі!N1097+маляри!L1097</f>
        <v>0.25662759694525156</v>
      </c>
      <c r="J1095" s="286">
        <f>електрики!P1097</f>
        <v>8.351852818841897E-2</v>
      </c>
      <c r="K1095" s="287">
        <f t="shared" si="92"/>
        <v>2.7841239477774047</v>
      </c>
      <c r="L1095" s="287">
        <v>3.5748545142538557E-2</v>
      </c>
      <c r="M1095" s="287">
        <f t="shared" si="93"/>
        <v>2.8198724929199432</v>
      </c>
      <c r="N1095" s="287">
        <f t="shared" si="94"/>
        <v>3.383846991503932</v>
      </c>
    </row>
    <row r="1096" spans="1:14" ht="18" customHeight="1" x14ac:dyDescent="0.35">
      <c r="A1096" s="284">
        <f t="shared" si="95"/>
        <v>148</v>
      </c>
      <c r="B1096" s="284">
        <v>2</v>
      </c>
      <c r="C1096" s="285" t="s">
        <v>857</v>
      </c>
      <c r="D1096" s="286">
        <f>SUM(сходові!N1098)</f>
        <v>0</v>
      </c>
      <c r="E1096" s="286">
        <f>SUM(прибудинкова!M1098)</f>
        <v>1.0872996108608608</v>
      </c>
      <c r="F1096" s="286">
        <f>'слюсарі х.в.'!P1098+'слюсарі кан'!P1098+'слюсарі ц.о.'!P680+'слюсарі г.в.'!P673+зварювальник!L1098+аварійки!J1098</f>
        <v>0.3318785354347949</v>
      </c>
      <c r="G1096" s="286">
        <f>'дератизація '!I1098</f>
        <v>7.8828828828828839E-3</v>
      </c>
      <c r="H1096" s="286">
        <f>SUM(димовенти!Q1098)</f>
        <v>0.11260717718249259</v>
      </c>
      <c r="I1096" s="286">
        <f>'під зими'!L1098+майстерні!L1098+покрівлі!N1098+маляри!L1098</f>
        <v>0.24962161643940856</v>
      </c>
      <c r="J1096" s="286">
        <f>електрики!P1098</f>
        <v>7.5018485826155903E-2</v>
      </c>
      <c r="K1096" s="287">
        <f t="shared" si="92"/>
        <v>1.8643083086265957</v>
      </c>
      <c r="L1096" s="287">
        <v>2.4116689631671018E-2</v>
      </c>
      <c r="M1096" s="287">
        <f t="shared" si="93"/>
        <v>1.8884249982582668</v>
      </c>
      <c r="N1096" s="287">
        <f t="shared" si="94"/>
        <v>2.2661099979099202</v>
      </c>
    </row>
    <row r="1097" spans="1:14" ht="18" customHeight="1" x14ac:dyDescent="0.35">
      <c r="A1097" s="284">
        <f t="shared" si="95"/>
        <v>149</v>
      </c>
      <c r="B1097" s="284">
        <v>3</v>
      </c>
      <c r="C1097" s="285" t="s">
        <v>858</v>
      </c>
      <c r="D1097" s="286">
        <f>SUM(сходові!N1099)</f>
        <v>1.3815116051891214</v>
      </c>
      <c r="E1097" s="286">
        <f>SUM(прибудинкова!M1099)</f>
        <v>0.43419211912868871</v>
      </c>
      <c r="F1097" s="286">
        <f>'слюсарі х.в.'!P1099+'слюсарі кан'!P1099+'слюсарі ц.о.'!P681+'слюсарі г.в.'!P674+зварювальник!L1099+аварійки!J1099</f>
        <v>0.27311856878681012</v>
      </c>
      <c r="G1097" s="286">
        <f>'дератизація '!I1099</f>
        <v>3.1430068098480882E-3</v>
      </c>
      <c r="H1097" s="286">
        <f>SUM(димовенти!Q1099)</f>
        <v>6.7346895161451828E-2</v>
      </c>
      <c r="I1097" s="286">
        <f>'під зими'!L1099+майстерні!L1099+покрівлі!N1099+маляри!L1099</f>
        <v>0.19115037613402874</v>
      </c>
      <c r="J1097" s="286">
        <f>електрики!P1099</f>
        <v>5.2237406757033637E-2</v>
      </c>
      <c r="K1097" s="287">
        <f t="shared" si="92"/>
        <v>2.4026999779669826</v>
      </c>
      <c r="L1097" s="287">
        <v>3.113004458854296E-2</v>
      </c>
      <c r="M1097" s="287">
        <f t="shared" si="93"/>
        <v>2.4338300225555258</v>
      </c>
      <c r="N1097" s="287">
        <f t="shared" si="94"/>
        <v>2.9205960270666309</v>
      </c>
    </row>
    <row r="1098" spans="1:14" ht="18" customHeight="1" x14ac:dyDescent="0.35">
      <c r="A1098" s="284">
        <f t="shared" si="95"/>
        <v>150</v>
      </c>
      <c r="B1098" s="284">
        <v>3</v>
      </c>
      <c r="C1098" s="285" t="s">
        <v>859</v>
      </c>
      <c r="D1098" s="286">
        <f>SUM(сходові!N1100)</f>
        <v>1.3099535012967767</v>
      </c>
      <c r="E1098" s="286">
        <f>SUM(прибудинкова!M1100)</f>
        <v>0.59702338982506831</v>
      </c>
      <c r="F1098" s="286">
        <f>'слюсарі х.в.'!P1100+'слюсарі кан'!P1100+'слюсарі ц.о.'!P682+'слюсарі г.в.'!P675+зварювальник!L1100+аварійки!J1100</f>
        <v>0.26743811507447152</v>
      </c>
      <c r="G1098" s="286">
        <f>'дератизація '!I1100</f>
        <v>3.370245546461243E-3</v>
      </c>
      <c r="H1098" s="286">
        <f>SUM(димовенти!Q1100)</f>
        <v>5.5021761242480739E-2</v>
      </c>
      <c r="I1098" s="286">
        <f>'під зими'!L1100+майстерні!L1100+покрівлі!N1100+маляри!L1100</f>
        <v>0.17513117990453558</v>
      </c>
      <c r="J1098" s="286">
        <f>електрики!P1100</f>
        <v>5.0214484347827083E-2</v>
      </c>
      <c r="K1098" s="287">
        <f t="shared" si="92"/>
        <v>2.4581526772376212</v>
      </c>
      <c r="L1098" s="287">
        <v>3.1539284673542722E-2</v>
      </c>
      <c r="M1098" s="287">
        <f t="shared" si="93"/>
        <v>2.4896919619111637</v>
      </c>
      <c r="N1098" s="287">
        <f t="shared" si="94"/>
        <v>2.9876303542933962</v>
      </c>
    </row>
    <row r="1099" spans="1:14" ht="18" customHeight="1" x14ac:dyDescent="0.35">
      <c r="A1099" s="284">
        <f t="shared" si="95"/>
        <v>151</v>
      </c>
      <c r="B1099" s="284">
        <v>3</v>
      </c>
      <c r="C1099" s="285" t="s">
        <v>860</v>
      </c>
      <c r="D1099" s="286">
        <f>SUM(сходові!N1101)</f>
        <v>1.4883638288388676</v>
      </c>
      <c r="E1099" s="286">
        <f>SUM(прибудинкова!M1101)</f>
        <v>0.84525660443751083</v>
      </c>
      <c r="F1099" s="286">
        <f>'слюсарі х.в.'!P1101+'слюсарі кан'!P1101+'слюсарі ц.о.'!P683+'слюсарі г.в.'!P676+зварювальник!L1101+аварійки!J1101</f>
        <v>0.29195937487699863</v>
      </c>
      <c r="G1099" s="286">
        <f>'дератизація '!I1101</f>
        <v>7.6053042121684861E-3</v>
      </c>
      <c r="H1099" s="286">
        <f>SUM(димовенти!Q1101)</f>
        <v>8.9142120203301464E-2</v>
      </c>
      <c r="I1099" s="286">
        <f>'під зими'!L1101+майстерні!L1101+покрівлі!N1101+маляри!L1101</f>
        <v>0.21400843802743569</v>
      </c>
      <c r="J1099" s="286">
        <f>електрики!P1101</f>
        <v>5.9627932761586531E-2</v>
      </c>
      <c r="K1099" s="287">
        <f t="shared" si="92"/>
        <v>2.9959636033578696</v>
      </c>
      <c r="L1099" s="287">
        <v>3.84655384018604E-2</v>
      </c>
      <c r="M1099" s="287">
        <f t="shared" si="93"/>
        <v>3.03442914175973</v>
      </c>
      <c r="N1099" s="287">
        <f t="shared" si="94"/>
        <v>3.6413149701116758</v>
      </c>
    </row>
    <row r="1100" spans="1:14" ht="18" customHeight="1" x14ac:dyDescent="0.35">
      <c r="A1100" s="284">
        <f t="shared" si="95"/>
        <v>152</v>
      </c>
      <c r="B1100" s="284">
        <v>4</v>
      </c>
      <c r="C1100" s="285" t="s">
        <v>861</v>
      </c>
      <c r="D1100" s="286">
        <f>SUM(сходові!N1102)</f>
        <v>1.2703738085145038</v>
      </c>
      <c r="E1100" s="286">
        <f>SUM(прибудинкова!M1102)</f>
        <v>0.64484733290498752</v>
      </c>
      <c r="F1100" s="286">
        <f>'слюсарі х.в.'!P1102+'слюсарі кан'!P1102+'слюсарі ц.о.'!P684+'слюсарі г.в.'!P677+зварювальник!L1102+аварійки!J1102</f>
        <v>0.28031326041443289</v>
      </c>
      <c r="G1100" s="286">
        <f>'дератизація '!I1102</f>
        <v>3.0118062806200308E-3</v>
      </c>
      <c r="H1100" s="286">
        <f>SUM(димовенти!Q1102)</f>
        <v>7.5721760045796963E-2</v>
      </c>
      <c r="I1100" s="286">
        <f>'під зими'!L1102+майстерні!L1102+покрівлі!N1102+маляри!L1102</f>
        <v>0.17582132360498059</v>
      </c>
      <c r="J1100" s="286">
        <f>електрики!P1102</f>
        <v>5.5124871836244968E-2</v>
      </c>
      <c r="K1100" s="287">
        <f t="shared" si="92"/>
        <v>2.505214163601567</v>
      </c>
      <c r="L1100" s="287">
        <v>3.2344914326670304E-2</v>
      </c>
      <c r="M1100" s="287">
        <f t="shared" si="93"/>
        <v>2.5375590779282371</v>
      </c>
      <c r="N1100" s="287">
        <f t="shared" si="94"/>
        <v>3.0450708935138846</v>
      </c>
    </row>
    <row r="1101" spans="1:14" ht="18" customHeight="1" x14ac:dyDescent="0.35">
      <c r="A1101" s="284">
        <f t="shared" si="95"/>
        <v>153</v>
      </c>
      <c r="B1101" s="284">
        <v>2</v>
      </c>
      <c r="C1101" s="285" t="s">
        <v>862</v>
      </c>
      <c r="D1101" s="286">
        <f>SUM(сходові!N1103)</f>
        <v>0</v>
      </c>
      <c r="E1101" s="286">
        <f>SUM(прибудинкова!M1103)</f>
        <v>1.4329421713615023</v>
      </c>
      <c r="F1101" s="286">
        <f>'слюсарі х.в.'!P1103+'слюсарі кан'!P1103+'слюсарі ц.о.'!P685+'слюсарі г.в.'!P678+зварювальник!L1103+аварійки!J1103</f>
        <v>0.32702628008406065</v>
      </c>
      <c r="G1101" s="286">
        <f>'дератизація '!I1103</f>
        <v>6.5140845070422535E-3</v>
      </c>
      <c r="H1101" s="286">
        <f>SUM(димовенти!Q1103)</f>
        <v>9.0538889340289794E-2</v>
      </c>
      <c r="I1101" s="286">
        <f>'під зими'!L1103+майстерні!L1103+покрівлі!N1103+маляри!L1103</f>
        <v>0.19545871508964952</v>
      </c>
      <c r="J1101" s="286">
        <f>електрики!P1103</f>
        <v>7.3638522642338111E-2</v>
      </c>
      <c r="K1101" s="287">
        <f t="shared" si="92"/>
        <v>2.1261186630248825</v>
      </c>
      <c r="L1101" s="287">
        <v>2.6964371500085238E-2</v>
      </c>
      <c r="M1101" s="287">
        <f t="shared" si="93"/>
        <v>2.1530830345249679</v>
      </c>
      <c r="N1101" s="287">
        <f t="shared" si="94"/>
        <v>2.5836996414299613</v>
      </c>
    </row>
    <row r="1102" spans="1:14" ht="18" customHeight="1" x14ac:dyDescent="0.35">
      <c r="A1102" s="284">
        <f t="shared" si="95"/>
        <v>154</v>
      </c>
      <c r="B1102" s="284">
        <v>3</v>
      </c>
      <c r="C1102" s="285" t="s">
        <v>863</v>
      </c>
      <c r="D1102" s="286">
        <f>SUM(сходові!N1104)</f>
        <v>0.91810286345931158</v>
      </c>
      <c r="E1102" s="286">
        <f>SUM(прибудинкова!M1104)</f>
        <v>0.64000816339965616</v>
      </c>
      <c r="F1102" s="286">
        <f>'слюсарі х.в.'!P1104+'слюсарі кан'!P1104+'слюсарі ц.о.'!P686+'слюсарі г.в.'!P679+зварювальник!L1104+аварійки!J1104</f>
        <v>0.36595725564118875</v>
      </c>
      <c r="G1102" s="286">
        <f>'дератизація '!I1104</f>
        <v>3.5372144436256448E-3</v>
      </c>
      <c r="H1102" s="286">
        <f>SUM(димовенти!Q1104)</f>
        <v>0.13263913928407969</v>
      </c>
      <c r="I1102" s="286">
        <f>'під зими'!L1104+майстерні!L1104+покрівлі!N1104+маляри!L1104</f>
        <v>0.20285597279679446</v>
      </c>
      <c r="J1102" s="286">
        <f>електрики!P1104</f>
        <v>8.8723463843446912E-2</v>
      </c>
      <c r="K1102" s="287">
        <f t="shared" si="92"/>
        <v>2.3518240728681032</v>
      </c>
      <c r="L1102" s="287">
        <v>3.0401676090636043E-2</v>
      </c>
      <c r="M1102" s="287">
        <f t="shared" si="93"/>
        <v>2.3822257489587395</v>
      </c>
      <c r="N1102" s="287">
        <f t="shared" si="94"/>
        <v>2.8586708987504874</v>
      </c>
    </row>
    <row r="1103" spans="1:14" ht="18" customHeight="1" x14ac:dyDescent="0.35">
      <c r="A1103" s="284">
        <f t="shared" si="95"/>
        <v>155</v>
      </c>
      <c r="B1103" s="284">
        <v>4</v>
      </c>
      <c r="C1103" s="285" t="s">
        <v>864</v>
      </c>
      <c r="D1103" s="286">
        <f>SUM(сходові!N1105)</f>
        <v>0.95079697974271327</v>
      </c>
      <c r="E1103" s="286">
        <f>SUM(прибудинкова!M1105)</f>
        <v>0.37118075973615255</v>
      </c>
      <c r="F1103" s="286">
        <f>'слюсарі х.в.'!P1105+'слюсарі кан'!P1105+'слюсарі ц.о.'!P687+'слюсарі г.в.'!P680+зварювальник!L1105+аварійки!J1105</f>
        <v>0.26517918430311926</v>
      </c>
      <c r="G1103" s="286">
        <f>'дератизація '!I1105</f>
        <v>2.7785307671455675E-3</v>
      </c>
      <c r="H1103" s="286">
        <f>SUM(димовенти!Q1105)</f>
        <v>6.9701937036167796E-2</v>
      </c>
      <c r="I1103" s="286">
        <f>'під зими'!L1105+майстерні!L1105+покрівлі!N1105+маляри!L1105</f>
        <v>0.18856386869798136</v>
      </c>
      <c r="J1103" s="286">
        <f>електрики!P1105</f>
        <v>4.9067419884107899E-2</v>
      </c>
      <c r="K1103" s="287">
        <f t="shared" si="92"/>
        <v>1.8972686801673877</v>
      </c>
      <c r="L1103" s="287">
        <v>2.4763608161804118E-2</v>
      </c>
      <c r="M1103" s="287">
        <f t="shared" si="93"/>
        <v>1.9220322883291918</v>
      </c>
      <c r="N1103" s="287">
        <f t="shared" si="94"/>
        <v>2.3064387459950302</v>
      </c>
    </row>
    <row r="1104" spans="1:14" ht="18" customHeight="1" x14ac:dyDescent="0.35">
      <c r="A1104" s="284">
        <f t="shared" si="95"/>
        <v>156</v>
      </c>
      <c r="B1104" s="284">
        <v>3</v>
      </c>
      <c r="C1104" s="285" t="s">
        <v>865</v>
      </c>
      <c r="D1104" s="286">
        <f>SUM(сходові!N1106)</f>
        <v>0.90489216397218786</v>
      </c>
      <c r="E1104" s="286">
        <f>SUM(прибудинкова!M1106)</f>
        <v>0.75518340285657415</v>
      </c>
      <c r="F1104" s="286">
        <f>'слюсарі х.в.'!P1106+'слюсарі кан'!P1106+'слюсарі ц.о.'!P688+'слюсарі г.в.'!P681+зварювальник!L1106+аварійки!J1106</f>
        <v>0.31446463243675937</v>
      </c>
      <c r="G1104" s="286">
        <f>'дератизація '!I1106</f>
        <v>3.1352642579874591E-3</v>
      </c>
      <c r="H1104" s="286">
        <f>SUM(димовенти!Q1106)</f>
        <v>0.10237103442875409</v>
      </c>
      <c r="I1104" s="286">
        <f>'під зими'!L1106+майстерні!L1106+покрівлі!N1106+маляри!L1106</f>
        <v>0.18575725301693374</v>
      </c>
      <c r="J1104" s="286">
        <f>електрики!P1106</f>
        <v>6.8355390313089556E-2</v>
      </c>
      <c r="K1104" s="287">
        <f t="shared" si="92"/>
        <v>2.3341591412822864</v>
      </c>
      <c r="L1104" s="287">
        <v>3.0196487740395295E-2</v>
      </c>
      <c r="M1104" s="287">
        <f t="shared" si="93"/>
        <v>2.3643556290226817</v>
      </c>
      <c r="N1104" s="287">
        <f t="shared" si="94"/>
        <v>2.8372267548272179</v>
      </c>
    </row>
    <row r="1105" spans="1:14" ht="18" customHeight="1" x14ac:dyDescent="0.35">
      <c r="A1105" s="284">
        <f t="shared" si="95"/>
        <v>157</v>
      </c>
      <c r="B1105" s="284">
        <v>2</v>
      </c>
      <c r="C1105" s="285" t="s">
        <v>866</v>
      </c>
      <c r="D1105" s="286">
        <f>SUM(сходові!N1107)</f>
        <v>0</v>
      </c>
      <c r="E1105" s="286">
        <f>SUM(прибудинкова!M1107)</f>
        <v>0.94758681759710262</v>
      </c>
      <c r="F1105" s="286">
        <f>'слюсарі х.в.'!P1107+'слюсарі кан'!P1107+'слюсарі ц.о.'!P689+'слюсарі г.в.'!P682+зварювальник!L1107+аварійки!J1107</f>
        <v>0.29115945251799419</v>
      </c>
      <c r="G1105" s="286">
        <f>'дератизація '!I1107</f>
        <v>4.2150618209067072E-3</v>
      </c>
      <c r="H1105" s="286">
        <f>SUM(димовенти!Q1107)</f>
        <v>9.6339619979926225E-2</v>
      </c>
      <c r="I1105" s="286">
        <f>'під зими'!L1107+майстерні!L1107+покрівлі!N1107+маляри!L1107</f>
        <v>0.21828612865981431</v>
      </c>
      <c r="J1105" s="286">
        <f>електрики!P1107</f>
        <v>5.9072202215522673E-2</v>
      </c>
      <c r="K1105" s="287">
        <f t="shared" si="92"/>
        <v>1.6166592827912667</v>
      </c>
      <c r="L1105" s="287">
        <v>2.1354755932511571E-2</v>
      </c>
      <c r="M1105" s="287">
        <f t="shared" si="93"/>
        <v>1.6380140387237783</v>
      </c>
      <c r="N1105" s="287">
        <f t="shared" si="94"/>
        <v>1.9656168464685337</v>
      </c>
    </row>
    <row r="1106" spans="1:14" ht="18" customHeight="1" x14ac:dyDescent="0.35">
      <c r="A1106" s="284">
        <f t="shared" si="95"/>
        <v>158</v>
      </c>
      <c r="B1106" s="284">
        <v>3</v>
      </c>
      <c r="C1106" s="285" t="s">
        <v>867</v>
      </c>
      <c r="D1106" s="286">
        <f>SUM(сходові!N1108)</f>
        <v>1.343624442908965</v>
      </c>
      <c r="E1106" s="286">
        <f>SUM(прибудинкова!M1108)</f>
        <v>1.0133039086130509</v>
      </c>
      <c r="F1106" s="286">
        <f>'слюсарі х.в.'!P1108+'слюсарі кан'!P1108+'слюсарі ц.о.'!P690+'слюсарі г.в.'!P683+зварювальник!L1108+аварійки!J1108</f>
        <v>0.28812456399573105</v>
      </c>
      <c r="G1106" s="286">
        <f>'дератизація '!I1108</f>
        <v>5.2376661410227527E-3</v>
      </c>
      <c r="H1106" s="286">
        <f>SUM(димовенти!Q1108)</f>
        <v>8.6887963187572553E-2</v>
      </c>
      <c r="I1106" s="286">
        <f>'під зими'!L1108+майстерні!L1108+покрівлі!N1108+маляри!L1108</f>
        <v>0.23419392733463262</v>
      </c>
      <c r="J1106" s="286">
        <f>електрики!P1108</f>
        <v>5.7936810901361734E-2</v>
      </c>
      <c r="K1106" s="287">
        <f t="shared" si="92"/>
        <v>3.0293092830823367</v>
      </c>
      <c r="L1106" s="287">
        <v>3.8871483426335063E-2</v>
      </c>
      <c r="M1106" s="287">
        <f t="shared" si="93"/>
        <v>3.0681807665086716</v>
      </c>
      <c r="N1106" s="287">
        <f t="shared" si="94"/>
        <v>3.6818169198104056</v>
      </c>
    </row>
    <row r="1107" spans="1:14" ht="18" customHeight="1" x14ac:dyDescent="0.35">
      <c r="A1107" s="284">
        <f t="shared" si="95"/>
        <v>159</v>
      </c>
      <c r="B1107" s="284">
        <v>3</v>
      </c>
      <c r="C1107" s="285" t="s">
        <v>868</v>
      </c>
      <c r="D1107" s="286">
        <f>SUM(сходові!N1109)</f>
        <v>1.1192037037037035</v>
      </c>
      <c r="E1107" s="286">
        <f>SUM(прибудинкова!M1109)</f>
        <v>0.78344389090909083</v>
      </c>
      <c r="F1107" s="286">
        <f>'слюсарі х.в.'!P1109+'слюсарі кан'!P1109+'слюсарі ц.о.'!P691+'слюсарі г.в.'!P684+зварювальник!L1109+аварійки!J1109</f>
        <v>0.34424154767722082</v>
      </c>
      <c r="G1107" s="286">
        <f>'дератизація '!I1109</f>
        <v>3.6713286713286717E-3</v>
      </c>
      <c r="H1107" s="286">
        <f>SUM(димовенти!Q1109)</f>
        <v>0.11238218781749261</v>
      </c>
      <c r="I1107" s="286">
        <f>'під зими'!L1109+майстерні!L1109+покрівлі!N1109+маляри!L1109</f>
        <v>0.19992049634952649</v>
      </c>
      <c r="J1107" s="286">
        <f>електрики!P1109</f>
        <v>7.9900480739864332E-2</v>
      </c>
      <c r="K1107" s="287">
        <f t="shared" si="92"/>
        <v>2.6427636358682269</v>
      </c>
      <c r="L1107" s="287">
        <v>3.4069338307050057E-2</v>
      </c>
      <c r="M1107" s="287">
        <f t="shared" si="93"/>
        <v>2.676832974175277</v>
      </c>
      <c r="N1107" s="287">
        <f t="shared" si="94"/>
        <v>3.2121995690103322</v>
      </c>
    </row>
    <row r="1108" spans="1:14" ht="18" customHeight="1" x14ac:dyDescent="0.35">
      <c r="A1108" s="284">
        <f t="shared" si="95"/>
        <v>160</v>
      </c>
      <c r="B1108" s="284">
        <v>3</v>
      </c>
      <c r="C1108" s="285" t="s">
        <v>869</v>
      </c>
      <c r="D1108" s="286">
        <f>SUM(сходові!N1110)</f>
        <v>0.67743016813297352</v>
      </c>
      <c r="E1108" s="286">
        <f>SUM(прибудинкова!M1110)</f>
        <v>0.51468422019490678</v>
      </c>
      <c r="F1108" s="286">
        <f>'слюсарі х.в.'!P1110+'слюсарі кан'!P1110+'слюсарі ц.о.'!P692+'слюсарі г.в.'!P685+зварювальник!L1110+аварійки!J1110</f>
        <v>0.32700783314506748</v>
      </c>
      <c r="G1108" s="286">
        <f>'дератизація '!I1110</f>
        <v>2.4007682458386682E-3</v>
      </c>
      <c r="H1108" s="286">
        <f>SUM(димовенти!Q1110)</f>
        <v>0.10974410829126037</v>
      </c>
      <c r="I1108" s="286">
        <f>'під зими'!L1110+майстерні!L1110+покрівлі!N1110+маляри!L1110</f>
        <v>0.19611792507041703</v>
      </c>
      <c r="J1108" s="286">
        <f>електрики!P1110</f>
        <v>7.3321962624641038E-2</v>
      </c>
      <c r="K1108" s="287">
        <f t="shared" si="92"/>
        <v>1.9007069857051049</v>
      </c>
      <c r="L1108" s="287">
        <v>2.4783523251520223E-2</v>
      </c>
      <c r="M1108" s="287">
        <f t="shared" si="93"/>
        <v>1.9254905089566252</v>
      </c>
      <c r="N1108" s="287">
        <f t="shared" si="94"/>
        <v>2.3105886107479501</v>
      </c>
    </row>
    <row r="1109" spans="1:14" ht="18" customHeight="1" x14ac:dyDescent="0.35">
      <c r="A1109" s="284">
        <f t="shared" si="95"/>
        <v>161</v>
      </c>
      <c r="B1109" s="284">
        <v>3</v>
      </c>
      <c r="C1109" s="285" t="s">
        <v>870</v>
      </c>
      <c r="D1109" s="286">
        <f>SUM(сходові!N1111)</f>
        <v>1.0043514985840152</v>
      </c>
      <c r="E1109" s="286">
        <f>SUM(прибудинкова!M1111)</f>
        <v>0.85111962512236894</v>
      </c>
      <c r="F1109" s="286">
        <f>'слюсарі х.в.'!P1111+'слюсарі кан'!P1111+'слюсарі ц.о.'!P693+'слюсарі г.в.'!P686+зварювальник!L1111+аварійки!J1111</f>
        <v>0.300894706591667</v>
      </c>
      <c r="G1109" s="286">
        <f>'дератизація '!I1111</f>
        <v>3.3039647577092512E-3</v>
      </c>
      <c r="H1109" s="286">
        <f>SUM(димовенти!Q1111)</f>
        <v>9.4394436757130357E-2</v>
      </c>
      <c r="I1109" s="286">
        <f>'під зими'!L1111+майстерні!L1111+покрівлі!N1111+маляри!L1111</f>
        <v>0.21091283001820313</v>
      </c>
      <c r="J1109" s="286">
        <f>електрики!P1111</f>
        <v>6.3141252588398103E-2</v>
      </c>
      <c r="K1109" s="287">
        <f t="shared" si="92"/>
        <v>2.5281183144194919</v>
      </c>
      <c r="L1109" s="287">
        <v>3.2590864566845124E-2</v>
      </c>
      <c r="M1109" s="287">
        <f t="shared" si="93"/>
        <v>2.560709178986337</v>
      </c>
      <c r="N1109" s="287">
        <f t="shared" si="94"/>
        <v>3.0728510147836041</v>
      </c>
    </row>
    <row r="1110" spans="1:14" ht="18" customHeight="1" x14ac:dyDescent="0.35">
      <c r="A1110" s="284">
        <f t="shared" si="95"/>
        <v>162</v>
      </c>
      <c r="B1110" s="284">
        <v>3</v>
      </c>
      <c r="C1110" s="285" t="s">
        <v>871</v>
      </c>
      <c r="D1110" s="286">
        <f>SUM(сходові!N1112)</f>
        <v>1.1290683081050008</v>
      </c>
      <c r="E1110" s="286">
        <f>SUM(прибудинкова!M1112)</f>
        <v>1.0196479457750529</v>
      </c>
      <c r="F1110" s="286">
        <f>'слюсарі х.в.'!P1112+'слюсарі кан'!P1112+'слюсарі ц.о.'!P694+'слюсарі г.в.'!P687+зварювальник!L1112+аварійки!J1112</f>
        <v>0.30794089695146548</v>
      </c>
      <c r="G1110" s="286">
        <f>'дератизація '!I1112</f>
        <v>3.5926422686338379E-3</v>
      </c>
      <c r="H1110" s="286">
        <f>SUM(димовенти!Q1112)</f>
        <v>9.8536288839403366E-2</v>
      </c>
      <c r="I1110" s="286">
        <f>'під зими'!L1112+майстерні!L1112+покрівлі!N1112+маляри!L1112</f>
        <v>0.20528566589311759</v>
      </c>
      <c r="J1110" s="286">
        <f>електрики!P1112</f>
        <v>6.5911773156082168E-2</v>
      </c>
      <c r="K1110" s="287">
        <f t="shared" si="92"/>
        <v>2.8299835209887556</v>
      </c>
      <c r="L1110" s="287">
        <v>3.6375006402483923E-2</v>
      </c>
      <c r="M1110" s="287">
        <f t="shared" si="93"/>
        <v>2.8663585273912395</v>
      </c>
      <c r="N1110" s="287">
        <f t="shared" si="94"/>
        <v>3.4396302328694874</v>
      </c>
    </row>
    <row r="1111" spans="1:14" ht="18" customHeight="1" x14ac:dyDescent="0.35">
      <c r="A1111" s="284">
        <f t="shared" si="95"/>
        <v>163</v>
      </c>
      <c r="B1111" s="284">
        <v>3</v>
      </c>
      <c r="C1111" s="285" t="s">
        <v>872</v>
      </c>
      <c r="D1111" s="286">
        <f>SUM(сходові!N1113)</f>
        <v>1.0953400852878463</v>
      </c>
      <c r="E1111" s="286">
        <f>SUM(прибудинкова!M1113)</f>
        <v>0.95598510671003945</v>
      </c>
      <c r="F1111" s="286">
        <f>'слюсарі х.в.'!P1113+'слюсарі кан'!P1113+'слюсарі ц.о.'!P695+'слюсарі г.в.'!P688+зварювальник!L1113+аварійки!J1113</f>
        <v>0.29376576976992502</v>
      </c>
      <c r="G1111" s="286">
        <f>'дератизація '!I1113</f>
        <v>4.4489092996555677E-3</v>
      </c>
      <c r="H1111" s="286">
        <f>SUM(димовенти!Q1113)</f>
        <v>9.0203945113874653E-2</v>
      </c>
      <c r="I1111" s="286">
        <f>'під зими'!L1113+майстерні!L1113+покрівлі!N1113+маляри!L1113</f>
        <v>0.20322083613573177</v>
      </c>
      <c r="J1111" s="286">
        <f>електрики!P1113</f>
        <v>6.0182503050403784E-2</v>
      </c>
      <c r="K1111" s="287">
        <f t="shared" si="92"/>
        <v>2.7031471553674766</v>
      </c>
      <c r="L1111" s="287">
        <v>3.4791493682490682E-2</v>
      </c>
      <c r="M1111" s="287">
        <f t="shared" si="93"/>
        <v>2.7379386490499673</v>
      </c>
      <c r="N1111" s="287">
        <f t="shared" si="94"/>
        <v>3.2855263788599607</v>
      </c>
    </row>
    <row r="1112" spans="1:14" ht="18" customHeight="1" x14ac:dyDescent="0.35">
      <c r="A1112" s="284">
        <f t="shared" si="95"/>
        <v>164</v>
      </c>
      <c r="B1112" s="284">
        <v>3</v>
      </c>
      <c r="C1112" s="285" t="s">
        <v>873</v>
      </c>
      <c r="D1112" s="286">
        <f>SUM(сходові!N1114)</f>
        <v>0.88514253340930271</v>
      </c>
      <c r="E1112" s="286">
        <f>SUM(прибудинкова!M1114)</f>
        <v>0.97646424039158797</v>
      </c>
      <c r="F1112" s="286">
        <f>'слюсарі х.в.'!P1114+'слюсарі кан'!P1114+'слюсарі ц.о.'!P696+'слюсарі г.в.'!P689+зварювальник!L1114+аварійки!J1114</f>
        <v>0.36440713367356337</v>
      </c>
      <c r="G1112" s="286">
        <f>'дератизація '!I1114</f>
        <v>5.0308194343727337E-3</v>
      </c>
      <c r="H1112" s="286">
        <f>SUM(димовенти!Q1114)</f>
        <v>0.1243076846634871</v>
      </c>
      <c r="I1112" s="286">
        <f>'під зими'!L1114+майстерні!L1114+покрівлі!N1114+маляри!L1114</f>
        <v>0.20143357899130981</v>
      </c>
      <c r="J1112" s="286">
        <f>електрики!P1114</f>
        <v>8.8199879077629897E-2</v>
      </c>
      <c r="K1112" s="287">
        <f t="shared" si="92"/>
        <v>2.6449858696412534</v>
      </c>
      <c r="L1112" s="287">
        <v>3.3838854155683551E-2</v>
      </c>
      <c r="M1112" s="287">
        <f t="shared" si="93"/>
        <v>2.6788247237969367</v>
      </c>
      <c r="N1112" s="287">
        <f t="shared" si="94"/>
        <v>3.2145896685563238</v>
      </c>
    </row>
    <row r="1113" spans="1:14" ht="18" customHeight="1" x14ac:dyDescent="0.35">
      <c r="A1113" s="284">
        <f t="shared" si="95"/>
        <v>165</v>
      </c>
      <c r="B1113" s="284">
        <v>3</v>
      </c>
      <c r="C1113" s="285" t="s">
        <v>874</v>
      </c>
      <c r="D1113" s="286">
        <f>SUM(сходові!N1115)</f>
        <v>0.97296685651583226</v>
      </c>
      <c r="E1113" s="286">
        <f>SUM(прибудинкова!M1115)</f>
        <v>0.71027661214337967</v>
      </c>
      <c r="F1113" s="286">
        <f>'слюсарі х.в.'!P1115+'слюсарі кан'!P1115+'слюсарі ц.о.'!P697+'слюсарі г.в.'!P690+зварювальник!L1115+аварійки!J1115</f>
        <v>0.32116132582677759</v>
      </c>
      <c r="G1113" s="286">
        <f>'дератизація '!I1115</f>
        <v>4.1697147037307973E-3</v>
      </c>
      <c r="H1113" s="286">
        <f>SUM(димовенти!Q1115)</f>
        <v>0.10031912049799485</v>
      </c>
      <c r="I1113" s="286">
        <f>'під зими'!L1115+майстерні!L1115+покрівлі!N1115+маляри!L1115</f>
        <v>0.2268683227029461</v>
      </c>
      <c r="J1113" s="286">
        <f>електрики!P1115</f>
        <v>7.1060260205875164E-2</v>
      </c>
      <c r="K1113" s="287">
        <f t="shared" si="92"/>
        <v>2.4068222125965368</v>
      </c>
      <c r="L1113" s="287">
        <v>3.0881085271032838E-2</v>
      </c>
      <c r="M1113" s="287">
        <f t="shared" si="93"/>
        <v>2.4377032978675697</v>
      </c>
      <c r="N1113" s="287">
        <f t="shared" si="94"/>
        <v>2.9252439574410833</v>
      </c>
    </row>
    <row r="1114" spans="1:14" ht="18" customHeight="1" x14ac:dyDescent="0.35">
      <c r="A1114" s="284">
        <f t="shared" si="95"/>
        <v>166</v>
      </c>
      <c r="B1114" s="284">
        <v>3</v>
      </c>
      <c r="C1114" s="285" t="s">
        <v>875</v>
      </c>
      <c r="D1114" s="286">
        <f>SUM(сходові!N1116)</f>
        <v>0.86866921217731163</v>
      </c>
      <c r="E1114" s="286">
        <f>SUM(прибудинкова!M1116)</f>
        <v>0.78580185457071106</v>
      </c>
      <c r="F1114" s="286">
        <f>'слюсарі х.в.'!P1116+'слюсарі кан'!P1116+'слюсарі ц.о.'!P698+'слюсарі г.в.'!P691+зварювальник!L1116+аварійки!J1116</f>
        <v>0.3262274311169388</v>
      </c>
      <c r="G1114" s="286">
        <f>'дератизація '!I1116</f>
        <v>3.7265587433883631E-3</v>
      </c>
      <c r="H1114" s="286">
        <f>SUM(димовенти!Q1116)</f>
        <v>9.6164616128918176E-2</v>
      </c>
      <c r="I1114" s="286">
        <f>'під зими'!L1116+майстерні!L1116+покрівлі!N1116+маляри!L1116</f>
        <v>0.22743382459619294</v>
      </c>
      <c r="J1114" s="286">
        <f>електрики!P1116</f>
        <v>7.3253846743392206E-2</v>
      </c>
      <c r="K1114" s="287">
        <f t="shared" si="92"/>
        <v>2.3812773440768531</v>
      </c>
      <c r="L1114" s="287">
        <v>3.0844889652933416E-2</v>
      </c>
      <c r="M1114" s="287">
        <f t="shared" si="93"/>
        <v>2.4121222337297867</v>
      </c>
      <c r="N1114" s="287">
        <f t="shared" si="94"/>
        <v>2.8945466804757438</v>
      </c>
    </row>
    <row r="1115" spans="1:14" ht="18" customHeight="1" x14ac:dyDescent="0.35">
      <c r="A1115" s="284">
        <f t="shared" si="95"/>
        <v>167</v>
      </c>
      <c r="B1115" s="284">
        <v>2</v>
      </c>
      <c r="C1115" s="285" t="s">
        <v>876</v>
      </c>
      <c r="D1115" s="286">
        <f>SUM(сходові!N1117)</f>
        <v>0</v>
      </c>
      <c r="E1115" s="286">
        <f>SUM(прибудинкова!M1117)</f>
        <v>1.4783991205012246</v>
      </c>
      <c r="F1115" s="286">
        <f>'слюсарі х.в.'!P1117+'слюсарі кан'!P1117+'слюсарі ц.о.'!P699+'слюсарі г.в.'!P692+зварювальник!L1117+аварійки!J1117</f>
        <v>0.30516125042129477</v>
      </c>
      <c r="G1115" s="286">
        <f>'дератизація '!I1117</f>
        <v>6.7834934991520632E-3</v>
      </c>
      <c r="H1115" s="286">
        <f>SUM(димовенти!Q1117)</f>
        <v>9.6902372612181292E-2</v>
      </c>
      <c r="I1115" s="286">
        <f>'під зими'!L1117+майстерні!L1117+покрівлі!N1117+маляри!L1117</f>
        <v>0.25008015170850872</v>
      </c>
      <c r="J1115" s="286">
        <f>електрики!P1117</f>
        <v>6.4818832504539806E-2</v>
      </c>
      <c r="K1115" s="287">
        <f t="shared" si="92"/>
        <v>2.2021452212469015</v>
      </c>
      <c r="L1115" s="287">
        <v>2.83924783112115E-2</v>
      </c>
      <c r="M1115" s="287">
        <f t="shared" si="93"/>
        <v>2.2305376995581128</v>
      </c>
      <c r="N1115" s="287">
        <f t="shared" si="94"/>
        <v>2.6766452394697353</v>
      </c>
    </row>
    <row r="1116" spans="1:14" ht="18" customHeight="1" x14ac:dyDescent="0.35">
      <c r="A1116" s="284">
        <f t="shared" si="95"/>
        <v>168</v>
      </c>
      <c r="B1116" s="284">
        <v>2</v>
      </c>
      <c r="C1116" s="285" t="s">
        <v>877</v>
      </c>
      <c r="D1116" s="286">
        <f>SUM(сходові!N1118)</f>
        <v>0</v>
      </c>
      <c r="E1116" s="286">
        <f>SUM(прибудинкова!M1118)</f>
        <v>1.0740882106304779</v>
      </c>
      <c r="F1116" s="286">
        <f>'слюсарі х.в.'!P1118+'слюсарі кан'!P1118+'слюсарі ц.о.'!P700+'слюсарі г.в.'!P693+зварювальник!L1118+аварійки!J1118</f>
        <v>0.29351297330322612</v>
      </c>
      <c r="G1116" s="286">
        <f>'дератизація '!I1118</f>
        <v>1.0814249363867684E-2</v>
      </c>
      <c r="H1116" s="286">
        <f>SUM(димовенти!Q1118)</f>
        <v>7.2697327036025744E-2</v>
      </c>
      <c r="I1116" s="286">
        <f>'під зими'!L1118+майстерні!L1118+покрівлі!N1118+маляри!L1118</f>
        <v>0.22494141465592343</v>
      </c>
      <c r="J1116" s="286">
        <f>електрики!P1118</f>
        <v>6.0439774762770904E-2</v>
      </c>
      <c r="K1116" s="287">
        <f t="shared" si="92"/>
        <v>1.7364939497522918</v>
      </c>
      <c r="L1116" s="287">
        <v>2.2635676564022988E-2</v>
      </c>
      <c r="M1116" s="287">
        <f t="shared" si="93"/>
        <v>1.7591296263163148</v>
      </c>
      <c r="N1116" s="287">
        <f t="shared" si="94"/>
        <v>2.1109555515795777</v>
      </c>
    </row>
    <row r="1117" spans="1:14" ht="18" customHeight="1" x14ac:dyDescent="0.35">
      <c r="A1117" s="284">
        <f t="shared" si="95"/>
        <v>169</v>
      </c>
      <c r="B1117" s="284">
        <v>2</v>
      </c>
      <c r="C1117" s="285" t="s">
        <v>878</v>
      </c>
      <c r="D1117" s="286">
        <f>SUM(сходові!N1119)</f>
        <v>0</v>
      </c>
      <c r="E1117" s="286">
        <f>SUM(прибудинкова!M1119)</f>
        <v>0.79480561225026281</v>
      </c>
      <c r="F1117" s="286">
        <f>'слюсарі х.в.'!P1119+'слюсарі кан'!P1119+'слюсарі ц.о.'!P701+'слюсарі г.в.'!P694+зварювальник!L1119+аварійки!J1119</f>
        <v>0.28340534030537134</v>
      </c>
      <c r="G1117" s="286">
        <f>'дератизація '!I1119</f>
        <v>5.1754731861198737E-3</v>
      </c>
      <c r="H1117" s="286">
        <f>SUM(димовенти!Q1119)</f>
        <v>7.6044098696694512E-2</v>
      </c>
      <c r="I1117" s="286">
        <f>'під зими'!L1119+майстерні!L1119+покрівлі!N1119+маляри!L1119</f>
        <v>0.18448229117120699</v>
      </c>
      <c r="J1117" s="286">
        <f>електрики!P1119</f>
        <v>5.6357971661332301E-2</v>
      </c>
      <c r="K1117" s="287">
        <f t="shared" si="92"/>
        <v>1.4002707872709879</v>
      </c>
      <c r="L1117" s="287">
        <v>1.8489403507792934E-2</v>
      </c>
      <c r="M1117" s="287">
        <f t="shared" si="93"/>
        <v>1.4187601907787808</v>
      </c>
      <c r="N1117" s="287">
        <f t="shared" si="94"/>
        <v>1.7025122289345369</v>
      </c>
    </row>
    <row r="1118" spans="1:14" ht="18" customHeight="1" x14ac:dyDescent="0.35">
      <c r="A1118" s="284">
        <f t="shared" si="95"/>
        <v>170</v>
      </c>
      <c r="B1118" s="284">
        <v>4</v>
      </c>
      <c r="C1118" s="285" t="s">
        <v>879</v>
      </c>
      <c r="D1118" s="286">
        <f>SUM(сходові!N1120)</f>
        <v>0.7617578956265787</v>
      </c>
      <c r="E1118" s="286">
        <f>SUM(прибудинкова!M1120)</f>
        <v>0.54989042879019912</v>
      </c>
      <c r="F1118" s="286">
        <f>'слюсарі х.в.'!P1120+'слюсарі кан'!P1120+'слюсарі ц.о.'!P702+'слюсарі г.в.'!P695+зварювальник!L1120+аварійки!J1120</f>
        <v>0.33315487654953008</v>
      </c>
      <c r="G1118" s="286">
        <f>'дератизація '!I1120</f>
        <v>3.3412223305025754E-3</v>
      </c>
      <c r="H1118" s="286">
        <f>SUM(димовенти!Q1120)</f>
        <v>0.11335742885521458</v>
      </c>
      <c r="I1118" s="286">
        <f>'під зими'!L1120+майстерні!L1120+покрівлі!N1120+маляри!L1120</f>
        <v>0.16648719205751933</v>
      </c>
      <c r="J1118" s="286">
        <f>електрики!P1120</f>
        <v>7.5825761496244176E-2</v>
      </c>
      <c r="K1118" s="287">
        <f t="shared" si="92"/>
        <v>2.0038148057057885</v>
      </c>
      <c r="L1118" s="287">
        <v>2.6092482031961461E-2</v>
      </c>
      <c r="M1118" s="287">
        <f t="shared" si="93"/>
        <v>2.0299072877377498</v>
      </c>
      <c r="N1118" s="287">
        <f t="shared" si="94"/>
        <v>2.4358887452852995</v>
      </c>
    </row>
    <row r="1119" spans="1:14" ht="18" customHeight="1" x14ac:dyDescent="0.35">
      <c r="A1119" s="284">
        <f t="shared" si="95"/>
        <v>171</v>
      </c>
      <c r="B1119" s="284">
        <v>4</v>
      </c>
      <c r="C1119" s="285" t="s">
        <v>880</v>
      </c>
      <c r="D1119" s="286">
        <f>SUM(сходові!N1121)</f>
        <v>1.2300493870502505</v>
      </c>
      <c r="E1119" s="286">
        <f>SUM(прибудинкова!M1121)</f>
        <v>1.0500150920120439</v>
      </c>
      <c r="F1119" s="286">
        <f>'слюсарі х.в.'!P1121+'слюсарі кан'!P1121+'слюсарі ц.о.'!P703+'слюсарі г.в.'!P696+зварювальник!L1121+аварійки!J1121</f>
        <v>0.3516308609646428</v>
      </c>
      <c r="G1119" s="286">
        <f>'дератизація '!I1121</f>
        <v>6.7747077577045697E-3</v>
      </c>
      <c r="H1119" s="286">
        <f>SUM(димовенти!Q1121)</f>
        <v>0.10246962502381365</v>
      </c>
      <c r="I1119" s="286">
        <f>'під зими'!L1121+майстерні!L1121+покрівлі!N1121+маляри!L1121</f>
        <v>0.1806082546327592</v>
      </c>
      <c r="J1119" s="286">
        <f>електрики!P1121</f>
        <v>8.3342217443241329E-2</v>
      </c>
      <c r="K1119" s="287">
        <f t="shared" si="92"/>
        <v>3.0048901448844556</v>
      </c>
      <c r="L1119" s="287">
        <v>3.7956756574423878E-2</v>
      </c>
      <c r="M1119" s="287">
        <f t="shared" si="93"/>
        <v>3.0428469014588795</v>
      </c>
      <c r="N1119" s="287">
        <f t="shared" si="94"/>
        <v>3.651416281750655</v>
      </c>
    </row>
    <row r="1120" spans="1:14" ht="18" customHeight="1" x14ac:dyDescent="0.35">
      <c r="A1120" s="284">
        <f t="shared" si="95"/>
        <v>172</v>
      </c>
      <c r="B1120" s="284">
        <v>3</v>
      </c>
      <c r="C1120" s="285" t="s">
        <v>881</v>
      </c>
      <c r="D1120" s="286">
        <f>SUM(сходові!N1122)</f>
        <v>0.88008475841983413</v>
      </c>
      <c r="E1120" s="286">
        <f>SUM(прибудинкова!M1122)</f>
        <v>1.0129778890921763</v>
      </c>
      <c r="F1120" s="286">
        <f>'слюсарі х.в.'!P1122+'слюсарі кан'!P1122+'слюсарі ц.о.'!P704+'слюсарі г.в.'!P697+зварювальник!L1122+аварійки!J1122</f>
        <v>0.33086282199863981</v>
      </c>
      <c r="G1120" s="286">
        <f>'дератизація '!I1122</f>
        <v>6.0768426555148974E-3</v>
      </c>
      <c r="H1120" s="286">
        <f>SUM(димовенти!Q1122)</f>
        <v>0.11201012620945419</v>
      </c>
      <c r="I1120" s="286">
        <f>'під зими'!L1122+майстерні!L1122+покрівлі!N1122+маляри!L1122</f>
        <v>0.27206002469294777</v>
      </c>
      <c r="J1120" s="286">
        <f>електрики!P1122</f>
        <v>7.4924539140441004E-2</v>
      </c>
      <c r="K1120" s="287">
        <f t="shared" si="92"/>
        <v>2.6889970022090082</v>
      </c>
      <c r="L1120" s="287">
        <v>3.4511534337202443E-2</v>
      </c>
      <c r="M1120" s="287">
        <f t="shared" si="93"/>
        <v>2.7235085365462108</v>
      </c>
      <c r="N1120" s="287">
        <f t="shared" si="94"/>
        <v>3.268210243855453</v>
      </c>
    </row>
    <row r="1121" spans="1:14" ht="18" customHeight="1" x14ac:dyDescent="0.35">
      <c r="A1121" s="284">
        <f t="shared" si="95"/>
        <v>173</v>
      </c>
      <c r="B1121" s="284">
        <v>6</v>
      </c>
      <c r="C1121" s="285" t="s">
        <v>882</v>
      </c>
      <c r="D1121" s="286">
        <f>SUM(сходові!N1123)</f>
        <v>0.96992864549898772</v>
      </c>
      <c r="E1121" s="286">
        <f>SUM(прибудинкова!M1123)</f>
        <v>0.43028181587740516</v>
      </c>
      <c r="F1121" s="286">
        <f>'слюсарі х.в.'!P1123+'слюсарі кан'!P1123+'слюсарі ц.о.'!P705+'слюсарі г.в.'!P698+зварювальник!L1123+аварійки!J1123</f>
        <v>0.52569162554085713</v>
      </c>
      <c r="G1121" s="286">
        <f>'дератизація '!I1123</f>
        <v>3.9751123401313513E-3</v>
      </c>
      <c r="H1121" s="286">
        <f>SUM(димовенти!Q1123)</f>
        <v>3.2665684274579228E-2</v>
      </c>
      <c r="I1121" s="286">
        <f>'під зими'!L1123+майстерні!L1123+покрівлі!N1123+маляри!L1123</f>
        <v>0.18907217491622186</v>
      </c>
      <c r="J1121" s="286">
        <f>електрики!P1123</f>
        <v>5.3947855170776354E-2</v>
      </c>
      <c r="K1121" s="287">
        <f t="shared" si="92"/>
        <v>2.2055629136189587</v>
      </c>
      <c r="L1121" s="287">
        <v>3.0312039876289498E-2</v>
      </c>
      <c r="M1121" s="287">
        <f t="shared" si="93"/>
        <v>2.235874953495248</v>
      </c>
      <c r="N1121" s="287">
        <f t="shared" si="94"/>
        <v>2.6830499441942974</v>
      </c>
    </row>
    <row r="1122" spans="1:14" ht="18" customHeight="1" x14ac:dyDescent="0.35">
      <c r="A1122" s="284">
        <f t="shared" si="95"/>
        <v>174</v>
      </c>
      <c r="B1122" s="284">
        <v>3</v>
      </c>
      <c r="C1122" s="285" t="s">
        <v>883</v>
      </c>
      <c r="D1122" s="286">
        <f>SUM(сходові!N1124)</f>
        <v>1.2778763892653835</v>
      </c>
      <c r="E1122" s="286">
        <f>SUM(прибудинкова!M1124)</f>
        <v>0.69564349703767603</v>
      </c>
      <c r="F1122" s="286">
        <f>'слюсарі х.в.'!P1124+'слюсарі кан'!P1124+'слюсарі ц.о.'!P706+'слюсарі г.в.'!P699+зварювальник!L1124+аварійки!J1124</f>
        <v>0.26442213371859474</v>
      </c>
      <c r="G1122" s="286">
        <f>'дератизація '!I1124</f>
        <v>4.6591889559965483E-3</v>
      </c>
      <c r="H1122" s="286">
        <f>SUM(димовенти!Q1124)</f>
        <v>5.1766267474402113E-2</v>
      </c>
      <c r="I1122" s="286">
        <f>'під зими'!L1124+майстерні!L1124+покрівлі!N1124+маляри!L1124</f>
        <v>0.22360067483702672</v>
      </c>
      <c r="J1122" s="286">
        <f>електрики!P1124</f>
        <v>4.9045784865604451E-2</v>
      </c>
      <c r="K1122" s="287">
        <f t="shared" si="92"/>
        <v>2.5670139361546833</v>
      </c>
      <c r="L1122" s="287">
        <v>3.2826704417735497E-2</v>
      </c>
      <c r="M1122" s="287">
        <f t="shared" si="93"/>
        <v>2.5998406405724186</v>
      </c>
      <c r="N1122" s="287">
        <f t="shared" si="94"/>
        <v>3.119808768686902</v>
      </c>
    </row>
    <row r="1123" spans="1:14" ht="18" customHeight="1" x14ac:dyDescent="0.35">
      <c r="A1123" s="284">
        <f t="shared" si="95"/>
        <v>175</v>
      </c>
      <c r="B1123" s="284">
        <v>3</v>
      </c>
      <c r="C1123" s="285" t="s">
        <v>884</v>
      </c>
      <c r="D1123" s="286">
        <f>SUM(сходові!N1125)</f>
        <v>0.85570629878380844</v>
      </c>
      <c r="E1123" s="286">
        <f>SUM(прибудинкова!M1125)</f>
        <v>1.330765115417196</v>
      </c>
      <c r="F1123" s="286">
        <f>'слюсарі х.в.'!P1125+'слюсарі кан'!P1125+'слюсарі ц.о.'!P707+'слюсарі г.в.'!P700+зварювальник!L1125+аварійки!J1125</f>
        <v>0.32558446409222125</v>
      </c>
      <c r="G1123" s="286">
        <f>'дератизація '!I1125</f>
        <v>6.6709021601016518E-3</v>
      </c>
      <c r="H1123" s="286">
        <f>SUM(димовенти!Q1125)</f>
        <v>0.10890743148090769</v>
      </c>
      <c r="I1123" s="286">
        <f>'під зими'!L1125+майстерні!L1125+покрівлі!N1125+маляри!L1125</f>
        <v>0.21779659576827889</v>
      </c>
      <c r="J1123" s="286">
        <f>електрики!P1125</f>
        <v>7.2590652768745864E-2</v>
      </c>
      <c r="K1123" s="287">
        <f t="shared" si="92"/>
        <v>2.9180214604712593</v>
      </c>
      <c r="L1123" s="287">
        <v>3.7442890309364651E-2</v>
      </c>
      <c r="M1123" s="287">
        <f t="shared" si="93"/>
        <v>2.9554643507806242</v>
      </c>
      <c r="N1123" s="287">
        <f t="shared" si="94"/>
        <v>3.5465572209367489</v>
      </c>
    </row>
    <row r="1124" spans="1:14" ht="18" customHeight="1" x14ac:dyDescent="0.35">
      <c r="A1124" s="284">
        <f t="shared" si="95"/>
        <v>176</v>
      </c>
      <c r="B1124" s="284">
        <v>2</v>
      </c>
      <c r="C1124" s="285" t="s">
        <v>885</v>
      </c>
      <c r="D1124" s="286">
        <f>SUM(сходові!N1126)</f>
        <v>0</v>
      </c>
      <c r="E1124" s="286">
        <f>SUM(прибудинкова!M1126)</f>
        <v>1.5095426788908766</v>
      </c>
      <c r="F1124" s="286">
        <f>'слюсарі х.в.'!P1126+'слюсарі кан'!P1126+'слюсарі ц.о.'!P708+'слюсарі г.в.'!P701+зварювальник!L1126+аварійки!J1126</f>
        <v>0.43229384355406675</v>
      </c>
      <c r="G1124" s="286">
        <f>'дератизація '!I1126</f>
        <v>1.0062611806797853E-2</v>
      </c>
      <c r="H1124" s="286">
        <f>SUM(димовенти!Q1126)</f>
        <v>0.15332763609208294</v>
      </c>
      <c r="I1124" s="286">
        <f>'під зими'!L1126+майстерні!L1126+покрівлі!N1126+маляри!L1126</f>
        <v>0.2126341035736245</v>
      </c>
      <c r="J1124" s="286">
        <f>електрики!P1126</f>
        <v>0.11501856153450121</v>
      </c>
      <c r="K1124" s="287">
        <f t="shared" si="92"/>
        <v>2.4328794354519494</v>
      </c>
      <c r="L1124" s="287">
        <v>3.0791985429572621E-2</v>
      </c>
      <c r="M1124" s="287">
        <f t="shared" si="93"/>
        <v>2.4636714208815222</v>
      </c>
      <c r="N1124" s="287">
        <f t="shared" si="94"/>
        <v>2.9564057050578265</v>
      </c>
    </row>
    <row r="1125" spans="1:14" ht="18" customHeight="1" x14ac:dyDescent="0.35">
      <c r="A1125" s="284">
        <f t="shared" si="95"/>
        <v>177</v>
      </c>
      <c r="B1125" s="284">
        <v>2</v>
      </c>
      <c r="C1125" s="285" t="s">
        <v>886</v>
      </c>
      <c r="D1125" s="286">
        <f>SUM(сходові!N1127)</f>
        <v>0</v>
      </c>
      <c r="E1125" s="286">
        <f>SUM(прибудинкова!M1127)</f>
        <v>6.5064588316300645E-2</v>
      </c>
      <c r="F1125" s="286">
        <f>'слюсарі х.в.'!P1127+'слюсарі кан'!P1127+'слюсарі ц.о.'!P709+'слюсарі г.в.'!P702+зварювальник!L1127+аварійки!J1127</f>
        <v>0.21814786537563829</v>
      </c>
      <c r="G1125" s="286">
        <f>'дератизація '!I1127</f>
        <v>2.9354207436399216E-3</v>
      </c>
      <c r="H1125" s="286">
        <f>SUM(димовенти!Q1127)</f>
        <v>2.7955038674323016E-2</v>
      </c>
      <c r="I1125" s="286">
        <f>'під зими'!L1127+майстерні!L1127+покрівлі!N1127+маляри!L1127</f>
        <v>0.16830469230449352</v>
      </c>
      <c r="J1125" s="286">
        <f>електрики!P1127</f>
        <v>3.0811770907928675E-2</v>
      </c>
      <c r="K1125" s="287">
        <f t="shared" si="92"/>
        <v>0.51321937632232406</v>
      </c>
      <c r="L1125" s="287">
        <v>7.4285228415330584E-3</v>
      </c>
      <c r="M1125" s="287">
        <f t="shared" si="93"/>
        <v>0.52064789916385712</v>
      </c>
      <c r="N1125" s="287">
        <f t="shared" si="94"/>
        <v>0.6247774789966285</v>
      </c>
    </row>
    <row r="1126" spans="1:14" ht="18" customHeight="1" x14ac:dyDescent="0.35">
      <c r="A1126" s="284">
        <f t="shared" si="95"/>
        <v>178</v>
      </c>
      <c r="B1126" s="284">
        <v>3</v>
      </c>
      <c r="C1126" s="285" t="s">
        <v>887</v>
      </c>
      <c r="D1126" s="286">
        <f>SUM(сходові!N1128)</f>
        <v>1.3487858825905481</v>
      </c>
      <c r="E1126" s="286">
        <f>SUM(прибудинкова!M1128)</f>
        <v>0.58075270518378885</v>
      </c>
      <c r="F1126" s="286">
        <f>'слюсарі х.в.'!P1128+'слюсарі кан'!P1128+'слюсарі ц.о.'!P710+'слюсарі г.в.'!P703+зварювальник!L1128+аварійки!J1128</f>
        <v>0.25025201974102351</v>
      </c>
      <c r="G1126" s="286">
        <f>'дератизація '!I1128</f>
        <v>4.382657869934024E-3</v>
      </c>
      <c r="H1126" s="286">
        <f>SUM(димовенти!Q1128)</f>
        <v>6.4625936720433069E-2</v>
      </c>
      <c r="I1126" s="286">
        <f>'під зими'!L1128+майстерні!L1128+покрівлі!N1128+маляри!L1128</f>
        <v>0.17807874919890601</v>
      </c>
      <c r="J1126" s="286">
        <f>електрики!P1128</f>
        <v>4.3228846258447091E-2</v>
      </c>
      <c r="K1126" s="287">
        <f t="shared" si="92"/>
        <v>2.4701067975630808</v>
      </c>
      <c r="L1126" s="287">
        <v>3.1935236807455469E-2</v>
      </c>
      <c r="M1126" s="287">
        <f t="shared" si="93"/>
        <v>2.5020420343705361</v>
      </c>
      <c r="N1126" s="287">
        <f t="shared" si="94"/>
        <v>3.0024504412446431</v>
      </c>
    </row>
    <row r="1127" spans="1:14" ht="18" customHeight="1" x14ac:dyDescent="0.35">
      <c r="A1127" s="284">
        <f t="shared" si="95"/>
        <v>179</v>
      </c>
      <c r="B1127" s="284">
        <v>2</v>
      </c>
      <c r="C1127" s="285" t="s">
        <v>888</v>
      </c>
      <c r="D1127" s="286">
        <f>SUM(сходові!N1129)</f>
        <v>0</v>
      </c>
      <c r="E1127" s="286">
        <f>SUM(прибудинкова!M1129)</f>
        <v>1.4617128061892128</v>
      </c>
      <c r="F1127" s="286">
        <f>'слюсарі х.в.'!P1129+'слюсарі кан'!P1129+'слюсарі ц.о.'!P711+'слюсарі г.в.'!P704+зварювальник!L1129+аварійки!J1129</f>
        <v>0.3715015430028602</v>
      </c>
      <c r="G1127" s="286">
        <f>'дератизація '!I1129</f>
        <v>7.9575596816976128E-3</v>
      </c>
      <c r="H1127" s="286">
        <f>SUM(димовенти!Q1129)</f>
        <v>0.12504133081302624</v>
      </c>
      <c r="I1127" s="286">
        <f>'під зими'!L1129+майстерні!L1129+покрівлі!N1129+маляри!L1129</f>
        <v>0.21211723215891631</v>
      </c>
      <c r="J1127" s="286">
        <f>електрики!P1129</f>
        <v>9.1029148439401325E-2</v>
      </c>
      <c r="K1127" s="287">
        <f t="shared" si="92"/>
        <v>2.2693596202851145</v>
      </c>
      <c r="L1127" s="287">
        <v>2.8965198963162186E-2</v>
      </c>
      <c r="M1127" s="287">
        <f t="shared" si="93"/>
        <v>2.2983248192482768</v>
      </c>
      <c r="N1127" s="287">
        <f t="shared" si="94"/>
        <v>2.7579897830979321</v>
      </c>
    </row>
    <row r="1128" spans="1:14" ht="18" customHeight="1" x14ac:dyDescent="0.35">
      <c r="A1128" s="284">
        <f t="shared" si="95"/>
        <v>180</v>
      </c>
      <c r="B1128" s="284">
        <v>4</v>
      </c>
      <c r="C1128" s="285" t="s">
        <v>889</v>
      </c>
      <c r="D1128" s="286">
        <f>SUM(сходові!N1130)</f>
        <v>1.4748278156996586</v>
      </c>
      <c r="E1128" s="286">
        <f>SUM(прибудинкова!M1130)</f>
        <v>0.92050448312476296</v>
      </c>
      <c r="F1128" s="286">
        <f>'слюсарі х.в.'!P1130+'слюсарі кан'!P1130+'слюсарі ц.о.'!P712+'слюсарі г.в.'!P705+зварювальник!L1130+аварійки!J1130</f>
        <v>0.3047025961192289</v>
      </c>
      <c r="G1128" s="286">
        <f>'дератизація '!I1130</f>
        <v>4.948805460750853E-3</v>
      </c>
      <c r="H1128" s="286">
        <f>SUM(димовенти!Q1130)</f>
        <v>7.8006961160841284E-2</v>
      </c>
      <c r="I1128" s="286">
        <f>'під зими'!L1130+майстерні!L1130+покрівлі!N1130+маляри!L1130</f>
        <v>0.2009718924653778</v>
      </c>
      <c r="J1128" s="286">
        <f>електрики!P1130</f>
        <v>6.485414739049547E-2</v>
      </c>
      <c r="K1128" s="287">
        <f t="shared" si="92"/>
        <v>3.0488167014211154</v>
      </c>
      <c r="L1128" s="287">
        <v>3.8581040264952904E-2</v>
      </c>
      <c r="M1128" s="287">
        <f t="shared" si="93"/>
        <v>3.0873977416860683</v>
      </c>
      <c r="N1128" s="287">
        <f t="shared" si="94"/>
        <v>3.7048772900232816</v>
      </c>
    </row>
    <row r="1129" spans="1:14" ht="18" customHeight="1" x14ac:dyDescent="0.35">
      <c r="A1129" s="284">
        <f t="shared" si="95"/>
        <v>181</v>
      </c>
      <c r="B1129" s="284">
        <v>2</v>
      </c>
      <c r="C1129" s="285" t="s">
        <v>890</v>
      </c>
      <c r="D1129" s="286">
        <f>SUM(сходові!N1131)</f>
        <v>0</v>
      </c>
      <c r="E1129" s="286">
        <f>SUM(прибудинкова!M1131)</f>
        <v>1.2439759760159892</v>
      </c>
      <c r="F1129" s="286">
        <f>'слюсарі х.в.'!P1131+'слюсарі кан'!P1131+'слюсарі ц.о.'!P713+'слюсарі г.в.'!P706+зварювальник!L1131+аварійки!J1131</f>
        <v>0.33459518359143525</v>
      </c>
      <c r="G1129" s="286">
        <f>'дератизація '!I1131</f>
        <v>1.0493004663557629E-2</v>
      </c>
      <c r="H1129" s="286">
        <f>SUM(димовенти!Q1131)</f>
        <v>0.11420406205925963</v>
      </c>
      <c r="I1129" s="286">
        <f>'під зими'!L1131+майстерні!L1131+покрівлі!N1131+маляри!L1131</f>
        <v>0.27085183867558438</v>
      </c>
      <c r="J1129" s="286">
        <f>електрики!P1131</f>
        <v>7.639208174585671E-2</v>
      </c>
      <c r="K1129" s="287">
        <f t="shared" si="92"/>
        <v>2.0505121467516827</v>
      </c>
      <c r="L1129" s="287">
        <v>2.6484154273554106E-2</v>
      </c>
      <c r="M1129" s="287">
        <f t="shared" si="93"/>
        <v>2.076996301025237</v>
      </c>
      <c r="N1129" s="287">
        <f t="shared" si="94"/>
        <v>2.4923955612302842</v>
      </c>
    </row>
    <row r="1130" spans="1:14" ht="18" customHeight="1" x14ac:dyDescent="0.35">
      <c r="A1130" s="284">
        <f t="shared" si="95"/>
        <v>182</v>
      </c>
      <c r="B1130" s="284">
        <v>4</v>
      </c>
      <c r="C1130" s="285" t="s">
        <v>891</v>
      </c>
      <c r="D1130" s="286">
        <f>SUM(сходові!N1132)</f>
        <v>1.5354328708227476</v>
      </c>
      <c r="E1130" s="286">
        <f>SUM(прибудинкова!M1132)</f>
        <v>0.72317821287429696</v>
      </c>
      <c r="F1130" s="286">
        <f>'слюсарі х.в.'!P1132+'слюсарі кан'!P1132+'слюсарі ц.о.'!P714+'слюсарі г.в.'!P707+зварювальник!L1132+аварійки!J1132</f>
        <v>0.33977791345275066</v>
      </c>
      <c r="G1130" s="286">
        <f>'дератизація '!I1132</f>
        <v>2.5649794801641587E-3</v>
      </c>
      <c r="H1130" s="286">
        <f>SUM(димовенти!Q1132)</f>
        <v>0.11725054524688694</v>
      </c>
      <c r="I1130" s="286">
        <f>'під зими'!L1132+майстерні!L1132+покрівлі!N1132+маляри!L1132</f>
        <v>0.19507701109156048</v>
      </c>
      <c r="J1130" s="286">
        <f>електрики!P1132</f>
        <v>7.842990061595824E-2</v>
      </c>
      <c r="K1130" s="287">
        <f t="shared" si="92"/>
        <v>2.9917114335843649</v>
      </c>
      <c r="L1130" s="287">
        <v>3.8440039152180638E-2</v>
      </c>
      <c r="M1130" s="287">
        <f t="shared" si="93"/>
        <v>3.0301514727365455</v>
      </c>
      <c r="N1130" s="287">
        <f t="shared" si="94"/>
        <v>3.6361817672838543</v>
      </c>
    </row>
    <row r="1131" spans="1:14" ht="18" customHeight="1" x14ac:dyDescent="0.35">
      <c r="A1131" s="284">
        <f t="shared" si="95"/>
        <v>183</v>
      </c>
      <c r="B1131" s="284">
        <v>1</v>
      </c>
      <c r="C1131" s="285" t="s">
        <v>892</v>
      </c>
      <c r="D1131" s="286">
        <f>SUM(сходові!N1133)</f>
        <v>0</v>
      </c>
      <c r="E1131" s="286">
        <f>SUM(прибудинкова!M1133)</f>
        <v>1.5060302917672301</v>
      </c>
      <c r="F1131" s="286">
        <f>'слюсарі х.в.'!P1133+'слюсарі кан'!P1133+'слюсарі ц.о.'!P715+'слюсарі г.в.'!P708+зварювальник!L1133+аварійки!J1133</f>
        <v>0.31626853463498666</v>
      </c>
      <c r="G1131" s="286">
        <f>'дератизація '!I1133</f>
        <v>4.8270313757039418E-3</v>
      </c>
      <c r="H1131" s="286">
        <f>SUM(димовенти!Q1133)</f>
        <v>0.10343139409751531</v>
      </c>
      <c r="I1131" s="286">
        <f>'під зими'!L1133+майстерні!L1133+покрівлі!N1133+маляри!L1133</f>
        <v>0.1940569784964872</v>
      </c>
      <c r="J1131" s="286">
        <f>електрики!P1133</f>
        <v>6.9186151267416104E-2</v>
      </c>
      <c r="K1131" s="287">
        <f t="shared" si="92"/>
        <v>2.1938003816393397</v>
      </c>
      <c r="L1131" s="287">
        <v>2.8359136667107543E-2</v>
      </c>
      <c r="M1131" s="287">
        <f t="shared" si="93"/>
        <v>2.2221595183064471</v>
      </c>
      <c r="N1131" s="287">
        <f t="shared" si="94"/>
        <v>2.6665914219677362</v>
      </c>
    </row>
    <row r="1132" spans="1:14" ht="18" customHeight="1" x14ac:dyDescent="0.35">
      <c r="A1132" s="284">
        <f t="shared" si="95"/>
        <v>184</v>
      </c>
      <c r="B1132" s="284">
        <v>3</v>
      </c>
      <c r="C1132" s="285" t="s">
        <v>893</v>
      </c>
      <c r="D1132" s="286">
        <f>SUM(сходові!N1134)</f>
        <v>1.727699618842846</v>
      </c>
      <c r="E1132" s="286">
        <f>SUM(прибудинкова!M1134)</f>
        <v>0.51096386161063334</v>
      </c>
      <c r="F1132" s="286">
        <f>'слюсарі х.в.'!P1134+'слюсарі кан'!P1134+'слюсарі ц.о.'!P716+'слюсарі г.в.'!P709+зварювальник!L1134+аварійки!J1134</f>
        <v>0.32556635666405026</v>
      </c>
      <c r="G1132" s="286">
        <f>'дератизація '!I1134</f>
        <v>5.8639562157935888E-3</v>
      </c>
      <c r="H1132" s="286">
        <f>SUM(димовенти!Q1134)</f>
        <v>0.10889678767407804</v>
      </c>
      <c r="I1132" s="286">
        <f>'під зими'!L1134+майстерні!L1134+покрівлі!N1134+маляри!L1134</f>
        <v>0.2432174347399671</v>
      </c>
      <c r="J1132" s="286">
        <f>електрики!P1134</f>
        <v>7.2842000151822794E-2</v>
      </c>
      <c r="K1132" s="287">
        <f t="shared" si="92"/>
        <v>2.9950500158991908</v>
      </c>
      <c r="L1132" s="287">
        <v>3.8443123413312463E-2</v>
      </c>
      <c r="M1132" s="287">
        <f t="shared" si="93"/>
        <v>3.0334931393125033</v>
      </c>
      <c r="N1132" s="287">
        <f t="shared" si="94"/>
        <v>3.6401917671750037</v>
      </c>
    </row>
    <row r="1133" spans="1:14" ht="18" customHeight="1" x14ac:dyDescent="0.35">
      <c r="A1133" s="284">
        <f t="shared" si="95"/>
        <v>185</v>
      </c>
      <c r="B1133" s="284">
        <v>2</v>
      </c>
      <c r="C1133" s="285" t="s">
        <v>2931</v>
      </c>
      <c r="D1133" s="286">
        <f>SUM(сходові!N1135)</f>
        <v>0</v>
      </c>
      <c r="E1133" s="286">
        <f>SUM(прибудинкова!M1135)</f>
        <v>1.241007674220963</v>
      </c>
      <c r="F1133" s="286">
        <f>'слюсарі х.в.'!P1135+'слюсарі кан'!P1135+'слюсарі ц.о.'!P717+'слюсарі г.в.'!P710+зварювальник!L1135+аварійки!J1135</f>
        <v>0.27645116888214954</v>
      </c>
      <c r="G1133" s="286">
        <f>'дератизація '!I1135</f>
        <v>3.5410764872521251E-3</v>
      </c>
      <c r="H1133" s="286">
        <f>SUM(димовенти!Q1135)</f>
        <v>6.0701238367899688E-2</v>
      </c>
      <c r="I1133" s="286">
        <f>'під зими'!L1135+майстерні!L1135+покрівлі!N1135+маляри!L1135</f>
        <v>0.24336104366807618</v>
      </c>
      <c r="J1133" s="286">
        <f>електрики!P1135</f>
        <v>5.3753947221662463E-2</v>
      </c>
      <c r="K1133" s="287">
        <f t="shared" si="92"/>
        <v>1.8788161488480031</v>
      </c>
      <c r="L1133" s="287">
        <v>2.4288803408225923E-2</v>
      </c>
      <c r="M1133" s="287">
        <f t="shared" si="93"/>
        <v>1.9031049522562289</v>
      </c>
      <c r="N1133" s="287">
        <f t="shared" si="94"/>
        <v>2.2837259427074748</v>
      </c>
    </row>
    <row r="1134" spans="1:14" ht="18" customHeight="1" x14ac:dyDescent="0.35">
      <c r="A1134" s="284">
        <f t="shared" si="95"/>
        <v>186</v>
      </c>
      <c r="B1134" s="284">
        <v>2</v>
      </c>
      <c r="C1134" s="285" t="s">
        <v>894</v>
      </c>
      <c r="D1134" s="286">
        <f>SUM(сходові!N1136)</f>
        <v>0</v>
      </c>
      <c r="E1134" s="286">
        <f>SUM(прибудинкова!M1136)</f>
        <v>1.3898162703664172</v>
      </c>
      <c r="F1134" s="286">
        <f>'слюсарі х.в.'!P1136+'слюсарі кан'!P1136+'слюсарі ц.о.'!P718+'слюсарі г.в.'!P711+зварювальник!L1136+аварійки!J1136</f>
        <v>0.37198490013649016</v>
      </c>
      <c r="G1134" s="286">
        <f>'дератизація '!I1136</f>
        <v>7.6040554962646745E-3</v>
      </c>
      <c r="H1134" s="286">
        <f>SUM(димовенти!Q1136)</f>
        <v>0.11434118006333291</v>
      </c>
      <c r="I1134" s="286">
        <f>'під зими'!L1136+майстерні!L1136+покрівлі!N1136+маляри!L1136</f>
        <v>0.25862246054842003</v>
      </c>
      <c r="J1134" s="286">
        <f>електрики!P1136</f>
        <v>9.1346380771476277E-2</v>
      </c>
      <c r="K1134" s="287">
        <f t="shared" si="92"/>
        <v>2.2337152473824013</v>
      </c>
      <c r="L1134" s="287">
        <v>2.8673862292597607E-2</v>
      </c>
      <c r="M1134" s="287">
        <f t="shared" si="93"/>
        <v>2.2623891096749991</v>
      </c>
      <c r="N1134" s="287">
        <f t="shared" si="94"/>
        <v>2.7148669316099987</v>
      </c>
    </row>
    <row r="1135" spans="1:14" ht="18" customHeight="1" x14ac:dyDescent="0.35">
      <c r="A1135" s="284">
        <f t="shared" si="95"/>
        <v>187</v>
      </c>
      <c r="B1135" s="284">
        <v>2</v>
      </c>
      <c r="C1135" s="285" t="s">
        <v>895</v>
      </c>
      <c r="D1135" s="286">
        <f>SUM(сходові!N1137)</f>
        <v>0</v>
      </c>
      <c r="E1135" s="286">
        <f>SUM(прибудинкова!M1137)</f>
        <v>1.1256459996346364</v>
      </c>
      <c r="F1135" s="286">
        <f>'слюсарі х.в.'!P1137+'слюсарі кан'!P1137+'слюсарі ц.о.'!P719+'слюсарі г.в.'!P712+зварювальник!L1137+аварійки!J1137</f>
        <v>0.27349485127435563</v>
      </c>
      <c r="G1135" s="286">
        <f>'дератизація '!I1137</f>
        <v>8.4947022287175742E-3</v>
      </c>
      <c r="H1135" s="286">
        <f>SUM(димовенти!Q1137)</f>
        <v>7.8288407540623273E-2</v>
      </c>
      <c r="I1135" s="286">
        <f>'під зими'!L1137+майстерні!L1137+покрівлі!N1137+маляри!L1137</f>
        <v>0.2680143433014362</v>
      </c>
      <c r="J1135" s="286">
        <f>електрики!P1137</f>
        <v>5.2367790783947259E-2</v>
      </c>
      <c r="K1135" s="287">
        <f t="shared" si="92"/>
        <v>1.8063060947637164</v>
      </c>
      <c r="L1135" s="287">
        <v>2.3431386827657663E-2</v>
      </c>
      <c r="M1135" s="287">
        <f t="shared" si="93"/>
        <v>1.8297374815913741</v>
      </c>
      <c r="N1135" s="287">
        <f t="shared" si="94"/>
        <v>2.1956849779096488</v>
      </c>
    </row>
    <row r="1136" spans="1:14" ht="18" customHeight="1" x14ac:dyDescent="0.35">
      <c r="A1136" s="284">
        <f t="shared" si="95"/>
        <v>188</v>
      </c>
      <c r="B1136" s="284">
        <v>2</v>
      </c>
      <c r="C1136" s="285" t="s">
        <v>2932</v>
      </c>
      <c r="D1136" s="286">
        <f>SUM(сходові!N1138)</f>
        <v>0</v>
      </c>
      <c r="E1136" s="286">
        <f>SUM(прибудинкова!M1138)</f>
        <v>1.5080196342650536</v>
      </c>
      <c r="F1136" s="286">
        <f>'слюсарі х.в.'!P1138+'слюсарі кан'!P1138+'слюсарі ц.о.'!P720+'слюсарі г.в.'!P713+зварювальник!L1138+аварійки!J1138</f>
        <v>0.29238642463997494</v>
      </c>
      <c r="G1136" s="286">
        <f>'дератизація '!I1138</f>
        <v>1.5644555694618273E-3</v>
      </c>
      <c r="H1136" s="286">
        <f>SUM(димовенти!Q1138)</f>
        <v>8.9393146198867707E-2</v>
      </c>
      <c r="I1136" s="286">
        <f>'під зими'!L1138+майстерні!L1138+покрівлі!N1138+маляри!L1138</f>
        <v>0.15674070717721406</v>
      </c>
      <c r="J1136" s="286">
        <f>електрики!P1138</f>
        <v>5.9795846214294388E-2</v>
      </c>
      <c r="K1136" s="287">
        <f t="shared" si="92"/>
        <v>2.1079002140648666</v>
      </c>
      <c r="L1136" s="287">
        <v>2.7327952032386027E-2</v>
      </c>
      <c r="M1136" s="287">
        <f t="shared" si="93"/>
        <v>2.1352281660972525</v>
      </c>
      <c r="N1136" s="287">
        <f t="shared" si="94"/>
        <v>2.5622737993167028</v>
      </c>
    </row>
    <row r="1137" spans="1:14" ht="18" customHeight="1" x14ac:dyDescent="0.35">
      <c r="A1137" s="284">
        <f t="shared" si="95"/>
        <v>189</v>
      </c>
      <c r="B1137" s="284">
        <v>2</v>
      </c>
      <c r="C1137" s="285" t="s">
        <v>896</v>
      </c>
      <c r="D1137" s="286">
        <f>SUM(сходові!N1139)</f>
        <v>0</v>
      </c>
      <c r="E1137" s="286">
        <f>SUM(прибудинкова!M1139)</f>
        <v>1.4111823619577484</v>
      </c>
      <c r="F1137" s="286">
        <f>'слюсарі х.в.'!P1139+'слюсарі кан'!P1139+'слюсарі ц.о.'!P721+'слюсарі г.в.'!P714+зварювальник!L1139+аварійки!J1139</f>
        <v>0.36878064358954843</v>
      </c>
      <c r="G1137" s="286">
        <f>'дератизація '!I1139</f>
        <v>5.8055152394775036E-3</v>
      </c>
      <c r="H1137" s="286">
        <f>SUM(димовенти!Q1139)</f>
        <v>0.12439789343319936</v>
      </c>
      <c r="I1137" s="286">
        <f>'під зими'!L1139+майстерні!L1139+покрівлі!N1139+маляри!L1139</f>
        <v>0.2220165041098488</v>
      </c>
      <c r="J1137" s="286">
        <f>електрики!P1139</f>
        <v>8.9948238580473058E-2</v>
      </c>
      <c r="K1137" s="287">
        <f t="shared" si="92"/>
        <v>2.2221311569102955</v>
      </c>
      <c r="L1137" s="287">
        <v>2.866084242903133E-2</v>
      </c>
      <c r="M1137" s="287">
        <f t="shared" si="93"/>
        <v>2.2507919993393268</v>
      </c>
      <c r="N1137" s="287">
        <f t="shared" si="94"/>
        <v>2.7009503992071919</v>
      </c>
    </row>
    <row r="1138" spans="1:14" ht="18" customHeight="1" x14ac:dyDescent="0.35">
      <c r="A1138" s="284">
        <f t="shared" si="95"/>
        <v>190</v>
      </c>
      <c r="B1138" s="284">
        <v>5</v>
      </c>
      <c r="C1138" s="285" t="s">
        <v>897</v>
      </c>
      <c r="D1138" s="286">
        <f>SUM(сходові!N1140)</f>
        <v>1.0203813385909954</v>
      </c>
      <c r="E1138" s="286">
        <f>SUM(прибудинкова!M1140)</f>
        <v>1.028610589030799</v>
      </c>
      <c r="F1138" s="286">
        <f>'слюсарі х.в.'!P1140+'слюсарі кан'!P1140+'слюсарі ц.о.'!P722+'слюсарі г.в.'!P715+зварювальник!L1140+аварійки!J1140</f>
        <v>0.5223383064930921</v>
      </c>
      <c r="G1138" s="286">
        <f>'дератизація '!I1140</f>
        <v>2.5028962084698006E-3</v>
      </c>
      <c r="H1138" s="286">
        <f>SUM(димовенти!Q1140)</f>
        <v>3.012114965397061E-2</v>
      </c>
      <c r="I1138" s="286">
        <f>'під зими'!L1140+майстерні!L1140+покрівлі!N1140+маляри!L1140</f>
        <v>0.15976531082402598</v>
      </c>
      <c r="J1138" s="286">
        <f>електрики!P1140</f>
        <v>5.2651261469175946E-2</v>
      </c>
      <c r="K1138" s="287">
        <f t="shared" si="92"/>
        <v>2.8163708522705289</v>
      </c>
      <c r="L1138" s="287">
        <v>3.8019500738255774E-2</v>
      </c>
      <c r="M1138" s="287">
        <f t="shared" si="93"/>
        <v>2.8543903530087844</v>
      </c>
      <c r="N1138" s="287">
        <f t="shared" si="94"/>
        <v>3.4252684236105413</v>
      </c>
    </row>
    <row r="1139" spans="1:14" ht="18" customHeight="1" x14ac:dyDescent="0.35">
      <c r="A1139" s="284">
        <f t="shared" si="95"/>
        <v>191</v>
      </c>
      <c r="B1139" s="284">
        <v>5</v>
      </c>
      <c r="C1139" s="285" t="s">
        <v>2933</v>
      </c>
      <c r="D1139" s="286">
        <f>SUM(сходові!N1141)</f>
        <v>0.73479246065375292</v>
      </c>
      <c r="E1139" s="286">
        <f>SUM(прибудинкова!M1141)</f>
        <v>1.2559988987205053</v>
      </c>
      <c r="F1139" s="286">
        <f>'слюсарі х.в.'!P1141+'слюсарі кан'!P1141+'слюсарі ц.о.'!P723+'слюсарі г.в.'!P716+зварювальник!L1141+аварійки!J1141</f>
        <v>0.51252633629280497</v>
      </c>
      <c r="G1139" s="286">
        <f>'дератизація '!I1141</f>
        <v>3.7387836490528417E-3</v>
      </c>
      <c r="H1139" s="286">
        <f>SUM(димовенти!Q1141)</f>
        <v>2.8842602175013027E-2</v>
      </c>
      <c r="I1139" s="286">
        <f>'під зими'!L1141+майстерні!L1141+покрівлі!N1141+маляри!L1141</f>
        <v>0.16289729286296134</v>
      </c>
      <c r="J1139" s="286">
        <f>електрики!P1141</f>
        <v>4.879102779974212E-2</v>
      </c>
      <c r="K1139" s="287">
        <f t="shared" si="92"/>
        <v>2.7475874021538327</v>
      </c>
      <c r="L1139" s="287">
        <v>3.7120481713249553E-2</v>
      </c>
      <c r="M1139" s="287">
        <f t="shared" si="93"/>
        <v>2.7847078838670822</v>
      </c>
      <c r="N1139" s="287">
        <f t="shared" si="94"/>
        <v>3.3416494606404985</v>
      </c>
    </row>
    <row r="1140" spans="1:14" ht="18" customHeight="1" x14ac:dyDescent="0.35">
      <c r="A1140" s="284">
        <f t="shared" si="95"/>
        <v>192</v>
      </c>
      <c r="B1140" s="284">
        <v>4</v>
      </c>
      <c r="C1140" s="285" t="s">
        <v>898</v>
      </c>
      <c r="D1140" s="286">
        <f>SUM(сходові!N1142)</f>
        <v>0.79980332945179566</v>
      </c>
      <c r="E1140" s="286">
        <f>SUM(прибудинкова!M1142)</f>
        <v>1.0952961261693925</v>
      </c>
      <c r="F1140" s="286">
        <f>'слюсарі х.в.'!P1142+'слюсарі кан'!P1142+'слюсарі ц.о.'!P724+'слюсарі г.в.'!P717+зварювальник!L1142+аварійки!J1142</f>
        <v>0.52600676888461173</v>
      </c>
      <c r="G1140" s="286">
        <f>'дератизація '!I1142</f>
        <v>2.0404976685096205E-3</v>
      </c>
      <c r="H1140" s="286">
        <f>SUM(димовенти!Q1142)</f>
        <v>2.9976883661856236E-2</v>
      </c>
      <c r="I1140" s="286">
        <f>'під зими'!L1142+майстерні!L1142+покрівлі!N1142+маляри!L1142</f>
        <v>0.15351404973931093</v>
      </c>
      <c r="J1140" s="286">
        <f>електрики!P1142</f>
        <v>5.4119787566219046E-2</v>
      </c>
      <c r="K1140" s="287">
        <f t="shared" si="92"/>
        <v>2.6607574431416952</v>
      </c>
      <c r="L1140" s="287">
        <v>3.6024313121552298E-2</v>
      </c>
      <c r="M1140" s="287">
        <f t="shared" si="93"/>
        <v>2.6967817562632472</v>
      </c>
      <c r="N1140" s="287">
        <f t="shared" si="94"/>
        <v>3.2361381075158966</v>
      </c>
    </row>
    <row r="1141" spans="1:14" ht="18" customHeight="1" x14ac:dyDescent="0.35">
      <c r="A1141" s="284">
        <f t="shared" ref="A1141:A1201" si="96">A1140+1</f>
        <v>193</v>
      </c>
      <c r="B1141" s="284">
        <v>4</v>
      </c>
      <c r="C1141" s="285" t="s">
        <v>2934</v>
      </c>
      <c r="D1141" s="286">
        <f>SUM(сходові!N1143)</f>
        <v>0.88586100011868485</v>
      </c>
      <c r="E1141" s="286">
        <f>SUM(прибудинкова!M1143)</f>
        <v>1.1760457311917287</v>
      </c>
      <c r="F1141" s="286">
        <f>'слюсарі х.в.'!P1143+'слюсарі кан'!P1143+'слюсарі ц.о.'!P725+'слюсарі г.в.'!P718+зварювальник!L1143+аварійки!J1143</f>
        <v>0.51770297204058668</v>
      </c>
      <c r="G1141" s="286">
        <f>'дератизація '!I1143</f>
        <v>4.9847687621157573E-3</v>
      </c>
      <c r="H1141" s="286">
        <f>SUM(димовенти!Q1143)</f>
        <v>3.0763738335393569E-2</v>
      </c>
      <c r="I1141" s="286">
        <f>'під зими'!L1143+майстерні!L1143+покрівлі!N1143+маляри!L1143</f>
        <v>0.195376564415775</v>
      </c>
      <c r="J1141" s="286">
        <f>електрики!P1143</f>
        <v>5.080676364465507E-2</v>
      </c>
      <c r="K1141" s="287">
        <f t="shared" ref="K1141:K1204" si="97">SUM(D1141,E1141,F1141,G1141,H1141,I1141,J1141)</f>
        <v>2.8615415385089396</v>
      </c>
      <c r="L1141" s="287">
        <v>3.8535761052714612E-2</v>
      </c>
      <c r="M1141" s="287">
        <f t="shared" ref="M1141:M1204" si="98">SUM(L1141+K1141)</f>
        <v>2.9000772995616542</v>
      </c>
      <c r="N1141" s="287">
        <f t="shared" ref="N1141:N1204" si="99">M1141*1.2</f>
        <v>3.480092759473985</v>
      </c>
    </row>
    <row r="1142" spans="1:14" ht="18" customHeight="1" x14ac:dyDescent="0.35">
      <c r="A1142" s="284">
        <f t="shared" si="96"/>
        <v>194</v>
      </c>
      <c r="B1142" s="284">
        <v>4</v>
      </c>
      <c r="C1142" s="285" t="s">
        <v>2935</v>
      </c>
      <c r="D1142" s="286">
        <f>SUM(сходові!N1144)</f>
        <v>0.88517462821090565</v>
      </c>
      <c r="E1142" s="286">
        <f>SUM(прибудинкова!M1144)</f>
        <v>1.1989816711863781</v>
      </c>
      <c r="F1142" s="286">
        <f>'слюсарі х.в.'!P1144+'слюсарі кан'!P1144+'слюсарі ц.о.'!P726+'слюсарі г.в.'!P719+зварювальник!L1144+аварійки!J1144</f>
        <v>0.51356799999893998</v>
      </c>
      <c r="G1142" s="286">
        <f>'дератизація '!I1144</f>
        <v>5.1884442968620284E-3</v>
      </c>
      <c r="H1142" s="286">
        <f>SUM(димовенти!Q1144)</f>
        <v>2.9779280406032876E-2</v>
      </c>
      <c r="I1142" s="286">
        <f>'під зими'!L1144+майстерні!L1144+покрівлі!N1144+маляри!L1144</f>
        <v>0.19516610075246854</v>
      </c>
      <c r="J1142" s="286">
        <f>електрики!P1144</f>
        <v>4.9180916980968208E-2</v>
      </c>
      <c r="K1142" s="287">
        <f t="shared" si="97"/>
        <v>2.8770390418325555</v>
      </c>
      <c r="L1142" s="287">
        <v>3.8734438751484968E-2</v>
      </c>
      <c r="M1142" s="287">
        <f t="shared" si="98"/>
        <v>2.9157734805840407</v>
      </c>
      <c r="N1142" s="287">
        <f t="shared" si="99"/>
        <v>3.4989281767008489</v>
      </c>
    </row>
    <row r="1143" spans="1:14" ht="18" customHeight="1" x14ac:dyDescent="0.35">
      <c r="A1143" s="284">
        <f t="shared" si="96"/>
        <v>195</v>
      </c>
      <c r="B1143" s="284">
        <v>2</v>
      </c>
      <c r="C1143" s="285" t="s">
        <v>899</v>
      </c>
      <c r="D1143" s="286">
        <f>SUM(сходові!N1145)</f>
        <v>0</v>
      </c>
      <c r="E1143" s="286">
        <f>SUM(прибудинкова!M1145)</f>
        <v>1.4811485674470457</v>
      </c>
      <c r="F1143" s="286">
        <f>'слюсарі х.в.'!P1145+'слюсарі кан'!P1145+'слюсарі ц.о.'!P727+'слюсарі г.в.'!P720+зварювальник!L1145+аварійки!J1145</f>
        <v>0.44236139802399321</v>
      </c>
      <c r="G1143" s="286">
        <f>'дератизація '!I1145</f>
        <v>1.0660535117056856E-2</v>
      </c>
      <c r="H1143" s="286">
        <f>SUM(димовенти!Q1145)</f>
        <v>0.14332800765129491</v>
      </c>
      <c r="I1143" s="286">
        <f>'під зими'!L1145+майстерні!L1145+покрівлі!N1145+маляри!L1145</f>
        <v>0.25050745237256056</v>
      </c>
      <c r="J1143" s="286">
        <f>електрики!P1145</f>
        <v>0.11916136194867376</v>
      </c>
      <c r="K1143" s="287">
        <f t="shared" si="97"/>
        <v>2.4471673225606247</v>
      </c>
      <c r="L1143" s="287">
        <v>3.0447237114086034E-2</v>
      </c>
      <c r="M1143" s="287">
        <f t="shared" si="98"/>
        <v>2.477614559674711</v>
      </c>
      <c r="N1143" s="287">
        <f t="shared" si="99"/>
        <v>2.973137471609653</v>
      </c>
    </row>
    <row r="1144" spans="1:14" ht="18" customHeight="1" x14ac:dyDescent="0.35">
      <c r="A1144" s="284">
        <f t="shared" si="96"/>
        <v>196</v>
      </c>
      <c r="B1144" s="284">
        <v>2</v>
      </c>
      <c r="C1144" s="285" t="s">
        <v>900</v>
      </c>
      <c r="D1144" s="286">
        <f>SUM(сходові!N1146)</f>
        <v>0</v>
      </c>
      <c r="E1144" s="286">
        <f>SUM(прибудинкова!M1146)</f>
        <v>0.64037333286647991</v>
      </c>
      <c r="F1144" s="286">
        <f>'слюсарі х.в.'!P1146+'слюсарі кан'!P1146+'слюсарі ц.о.'!P728+'слюсарі г.в.'!P721+зварювальник!L1146+аварійки!J1146</f>
        <v>0.26192274683446848</v>
      </c>
      <c r="G1144" s="286">
        <f>'дератизація '!I1146</f>
        <v>3.3613445378151258E-3</v>
      </c>
      <c r="H1144" s="286">
        <f>SUM(димовенти!Q1146)</f>
        <v>6.0021112447811172E-2</v>
      </c>
      <c r="I1144" s="286">
        <f>'під зими'!L1146+майстерні!L1146+покрівлі!N1146+маляри!L1146</f>
        <v>0.68499230271823941</v>
      </c>
      <c r="J1144" s="286">
        <f>електрики!P1146</f>
        <v>4.7950453099648897E-2</v>
      </c>
      <c r="K1144" s="287">
        <f t="shared" si="97"/>
        <v>1.6986212925044628</v>
      </c>
      <c r="L1144" s="287">
        <v>2.2146209761253144E-2</v>
      </c>
      <c r="M1144" s="287">
        <f t="shared" si="98"/>
        <v>1.7207675022657161</v>
      </c>
      <c r="N1144" s="287">
        <f t="shared" si="99"/>
        <v>2.0649210027188594</v>
      </c>
    </row>
    <row r="1145" spans="1:14" ht="18" customHeight="1" x14ac:dyDescent="0.35">
      <c r="A1145" s="284">
        <f t="shared" si="96"/>
        <v>197</v>
      </c>
      <c r="B1145" s="284">
        <v>2</v>
      </c>
      <c r="C1145" s="285" t="s">
        <v>901</v>
      </c>
      <c r="D1145" s="286">
        <f>SUM(сходові!N1147)</f>
        <v>0</v>
      </c>
      <c r="E1145" s="286">
        <f>SUM(прибудинкова!M1147)</f>
        <v>1.2848813546325879</v>
      </c>
      <c r="F1145" s="286">
        <f>'слюсарі х.в.'!P1147+'слюсарі кан'!P1147+'слюсарі ц.о.'!P729+'слюсарі г.в.'!P722+зварювальник!L1147+аварійки!J1147</f>
        <v>0.36974778071447256</v>
      </c>
      <c r="G1145" s="286">
        <f>'дератизація '!I1147</f>
        <v>7.5878594249201283E-3</v>
      </c>
      <c r="H1145" s="286">
        <f>SUM(димовенти!Q1147)</f>
        <v>9.1278113498907743E-2</v>
      </c>
      <c r="I1145" s="286">
        <f>'під зими'!L1147+майстерні!L1147+покрівлі!N1147+маляри!L1147</f>
        <v>0.25829212288625658</v>
      </c>
      <c r="J1145" s="286">
        <f>електрики!P1147</f>
        <v>9.0718563940733091E-2</v>
      </c>
      <c r="K1145" s="287">
        <f t="shared" si="97"/>
        <v>2.102505795097878</v>
      </c>
      <c r="L1145" s="287">
        <v>2.6374474763755096E-2</v>
      </c>
      <c r="M1145" s="287">
        <f t="shared" si="98"/>
        <v>2.1288802698616331</v>
      </c>
      <c r="N1145" s="287">
        <f t="shared" si="99"/>
        <v>2.5546563238339597</v>
      </c>
    </row>
    <row r="1146" spans="1:14" ht="18" customHeight="1" x14ac:dyDescent="0.35">
      <c r="A1146" s="284">
        <f t="shared" si="96"/>
        <v>198</v>
      </c>
      <c r="B1146" s="284">
        <v>2</v>
      </c>
      <c r="C1146" s="285" t="s">
        <v>902</v>
      </c>
      <c r="D1146" s="286">
        <f>SUM(сходові!N1148)</f>
        <v>0</v>
      </c>
      <c r="E1146" s="286">
        <f>SUM(прибудинкова!M1148)</f>
        <v>1.1334547032828282</v>
      </c>
      <c r="F1146" s="286">
        <f>'слюсарі х.в.'!P1148+'слюсарі кан'!P1148+'слюсарі ц.о.'!P730+'слюсарі г.в.'!P723+зварювальник!L1148+аварійки!J1148</f>
        <v>0.3035234801421951</v>
      </c>
      <c r="G1146" s="286">
        <f>'дератизація '!I1148</f>
        <v>5.1136363636363627E-3</v>
      </c>
      <c r="H1146" s="286">
        <f>SUM(димовенти!Q1148)</f>
        <v>6.4931930738995725E-2</v>
      </c>
      <c r="I1146" s="286">
        <f>'під зими'!L1148+майстерні!L1148+покрівлі!N1148+маляри!L1148</f>
        <v>0.23197148082829916</v>
      </c>
      <c r="J1146" s="286">
        <f>електрики!P1148</f>
        <v>6.453388753056695E-2</v>
      </c>
      <c r="K1146" s="287">
        <f t="shared" si="97"/>
        <v>1.8035291188865215</v>
      </c>
      <c r="L1146" s="287">
        <v>2.2971325516843111E-2</v>
      </c>
      <c r="M1146" s="287">
        <f t="shared" si="98"/>
        <v>1.8265004444033646</v>
      </c>
      <c r="N1146" s="287">
        <f t="shared" si="99"/>
        <v>2.1918005332840376</v>
      </c>
    </row>
    <row r="1147" spans="1:14" ht="18" customHeight="1" x14ac:dyDescent="0.35">
      <c r="A1147" s="284">
        <f t="shared" si="96"/>
        <v>199</v>
      </c>
      <c r="B1147" s="284">
        <v>2</v>
      </c>
      <c r="C1147" s="285" t="s">
        <v>903</v>
      </c>
      <c r="D1147" s="286">
        <f>SUM(сходові!N1149)</f>
        <v>0</v>
      </c>
      <c r="E1147" s="286">
        <f>SUM(прибудинкова!M1149)</f>
        <v>0.61572141429874405</v>
      </c>
      <c r="F1147" s="286">
        <f>'слюсарі х.в.'!P1149+'слюсарі кан'!P1149+'слюсарі ц.о.'!P731+'слюсарі г.в.'!P724+зварювальник!L1149+аварійки!J1149</f>
        <v>0.33842041374886161</v>
      </c>
      <c r="G1147" s="286">
        <f>'дератизація '!I1149</f>
        <v>6.3144601136602817E-3</v>
      </c>
      <c r="H1147" s="286">
        <f>SUM(димовенти!Q1149)</f>
        <v>9.9222440994550395E-2</v>
      </c>
      <c r="I1147" s="286">
        <f>'під зими'!L1149+майстерні!L1149+покрівлі!N1149+маляри!L1149</f>
        <v>0.21069683043885784</v>
      </c>
      <c r="J1147" s="286">
        <f>електрики!P1149</f>
        <v>7.809563540446765E-2</v>
      </c>
      <c r="K1147" s="287">
        <f t="shared" si="97"/>
        <v>1.3484711949991421</v>
      </c>
      <c r="L1147" s="287">
        <v>1.750591842555016E-2</v>
      </c>
      <c r="M1147" s="287">
        <f t="shared" si="98"/>
        <v>1.3659771134246923</v>
      </c>
      <c r="N1147" s="287">
        <f t="shared" si="99"/>
        <v>1.6391725361096308</v>
      </c>
    </row>
    <row r="1148" spans="1:14" ht="18" customHeight="1" x14ac:dyDescent="0.35">
      <c r="A1148" s="284">
        <f t="shared" si="96"/>
        <v>200</v>
      </c>
      <c r="B1148" s="284">
        <v>2</v>
      </c>
      <c r="C1148" s="285" t="s">
        <v>904</v>
      </c>
      <c r="D1148" s="286">
        <f>SUM(сходові!N1150)</f>
        <v>0</v>
      </c>
      <c r="E1148" s="286">
        <f>SUM(прибудинкова!M1150)</f>
        <v>0.66338012543044078</v>
      </c>
      <c r="F1148" s="286">
        <f>'слюсарі х.в.'!P1150+'слюсарі кан'!P1150+'слюсарі ц.о.'!P732+'слюсарі г.в.'!P725+зварювальник!L1150+аварійки!J1150</f>
        <v>0.27126637283485666</v>
      </c>
      <c r="G1148" s="286">
        <f>'дератизація '!I1150</f>
        <v>3.0991735537190084E-3</v>
      </c>
      <c r="H1148" s="286">
        <f>SUM(димовенти!Q1150)</f>
        <v>6.6407656437609264E-2</v>
      </c>
      <c r="I1148" s="286">
        <f>'під зими'!L1150+майстерні!L1150+покрівлі!N1150+маляри!L1150</f>
        <v>0.31450764741593051</v>
      </c>
      <c r="J1148" s="286">
        <f>електрики!P1150</f>
        <v>5.161395822336759E-2</v>
      </c>
      <c r="K1148" s="287">
        <f t="shared" si="97"/>
        <v>1.3702749338959239</v>
      </c>
      <c r="L1148" s="287">
        <v>1.7918526308558724E-2</v>
      </c>
      <c r="M1148" s="287">
        <f t="shared" si="98"/>
        <v>1.3881934602044828</v>
      </c>
      <c r="N1148" s="287">
        <f t="shared" si="99"/>
        <v>1.6658321522453792</v>
      </c>
    </row>
    <row r="1149" spans="1:14" ht="18" customHeight="1" x14ac:dyDescent="0.35">
      <c r="A1149" s="284">
        <f t="shared" si="96"/>
        <v>201</v>
      </c>
      <c r="B1149" s="284">
        <v>2</v>
      </c>
      <c r="C1149" s="285" t="s">
        <v>905</v>
      </c>
      <c r="D1149" s="286">
        <f>SUM(сходові!N1151)</f>
        <v>0</v>
      </c>
      <c r="E1149" s="286">
        <f>SUM(прибудинкова!M1151)</f>
        <v>1.0752563505817512</v>
      </c>
      <c r="F1149" s="286">
        <f>'слюсарі х.в.'!P1151+'слюсарі кан'!P1151+'слюсарі ц.о.'!P733+'слюсарі г.в.'!P726+зварювальник!L1151+аварійки!J1151</f>
        <v>0.33820525278158459</v>
      </c>
      <c r="G1149" s="286">
        <f>'дератизація '!I1151</f>
        <v>8.9559093692590311E-3</v>
      </c>
      <c r="H1149" s="286">
        <f>SUM(димовенти!Q1151)</f>
        <v>7.8729468991556348E-2</v>
      </c>
      <c r="I1149" s="286">
        <f>'під зими'!L1151+майстерні!L1151+покрівлі!N1151+маляри!L1151</f>
        <v>0.22147718252627457</v>
      </c>
      <c r="J1149" s="286">
        <f>електрики!P1151</f>
        <v>7.8246844648207303E-2</v>
      </c>
      <c r="K1149" s="287">
        <f t="shared" si="97"/>
        <v>1.8008710088986333</v>
      </c>
      <c r="L1149" s="287">
        <v>2.2736842436331117E-2</v>
      </c>
      <c r="M1149" s="287">
        <f t="shared" si="98"/>
        <v>1.8236078513349643</v>
      </c>
      <c r="N1149" s="287">
        <f t="shared" si="99"/>
        <v>2.1883294216019569</v>
      </c>
    </row>
    <row r="1150" spans="1:14" ht="18" customHeight="1" x14ac:dyDescent="0.35">
      <c r="A1150" s="284">
        <f t="shared" si="96"/>
        <v>202</v>
      </c>
      <c r="B1150" s="284">
        <v>3</v>
      </c>
      <c r="C1150" s="285" t="s">
        <v>906</v>
      </c>
      <c r="D1150" s="286">
        <f>SUM(сходові!N1152)</f>
        <v>0.65986646136618143</v>
      </c>
      <c r="E1150" s="286">
        <f>SUM(прибудинкова!M1152)</f>
        <v>0.70199722483374327</v>
      </c>
      <c r="F1150" s="286">
        <f>'слюсарі х.в.'!P1152+'слюсарі кан'!P1152+'слюсарі ц.о.'!P734+'слюсарі г.в.'!P727+зварювальник!L1152+аварійки!J1152</f>
        <v>0.27888973037431253</v>
      </c>
      <c r="G1150" s="286">
        <f>'дератизація '!I1152</f>
        <v>6.9691172451489475E-3</v>
      </c>
      <c r="H1150" s="286">
        <f>SUM(димовенти!Q1152)</f>
        <v>7.0273420531954928E-2</v>
      </c>
      <c r="I1150" s="286">
        <f>'під зими'!L1152+майстерні!L1152+покрівлі!N1152+маляри!L1152</f>
        <v>0.27219746866306682</v>
      </c>
      <c r="J1150" s="286">
        <f>електрики!P1152</f>
        <v>5.4618542290483553E-2</v>
      </c>
      <c r="K1150" s="287">
        <f t="shared" si="97"/>
        <v>2.0448119653048913</v>
      </c>
      <c r="L1150" s="287">
        <v>2.6494539259028338E-2</v>
      </c>
      <c r="M1150" s="287">
        <f t="shared" si="98"/>
        <v>2.0713065045639194</v>
      </c>
      <c r="N1150" s="287">
        <f t="shared" si="99"/>
        <v>2.4855678054767032</v>
      </c>
    </row>
    <row r="1151" spans="1:14" ht="18" customHeight="1" x14ac:dyDescent="0.35">
      <c r="A1151" s="284">
        <f t="shared" si="96"/>
        <v>203</v>
      </c>
      <c r="B1151" s="284">
        <v>3</v>
      </c>
      <c r="C1151" s="285" t="s">
        <v>907</v>
      </c>
      <c r="D1151" s="286">
        <f>SUM(сходові!N1153)</f>
        <v>1.3962393727976021</v>
      </c>
      <c r="E1151" s="286">
        <f>SUM(прибудинкова!M1153)</f>
        <v>0.92486341139914996</v>
      </c>
      <c r="F1151" s="286">
        <f>'слюсарі х.в.'!P1153+'слюсарі кан'!P1153+'слюсарі ц.о.'!P735+'слюсарі г.в.'!P728+зварювальник!L1153+аварійки!J1153</f>
        <v>0.32668711407127143</v>
      </c>
      <c r="G1151" s="286">
        <f>'дератизація '!I1153</f>
        <v>2.6963522206386505E-3</v>
      </c>
      <c r="H1151" s="286">
        <f>SUM(димовенти!Q1153)</f>
        <v>9.9044892618320959E-2</v>
      </c>
      <c r="I1151" s="286">
        <f>'під зими'!L1153+майстерні!L1153+покрівлі!N1153+маляри!L1153</f>
        <v>0.18111345805415652</v>
      </c>
      <c r="J1151" s="286">
        <f>електрики!P1153</f>
        <v>7.3404371240521668E-2</v>
      </c>
      <c r="K1151" s="287">
        <f t="shared" si="97"/>
        <v>3.0040489724016615</v>
      </c>
      <c r="L1151" s="287">
        <v>3.8452490487977498E-2</v>
      </c>
      <c r="M1151" s="287">
        <f t="shared" si="98"/>
        <v>3.0425014628896392</v>
      </c>
      <c r="N1151" s="287">
        <f t="shared" si="99"/>
        <v>3.6510017554675667</v>
      </c>
    </row>
    <row r="1152" spans="1:14" ht="18" customHeight="1" x14ac:dyDescent="0.35">
      <c r="A1152" s="284">
        <f t="shared" si="96"/>
        <v>204</v>
      </c>
      <c r="B1152" s="284">
        <v>2</v>
      </c>
      <c r="C1152" s="285" t="s">
        <v>908</v>
      </c>
      <c r="D1152" s="286">
        <f>SUM(сходові!N1154)</f>
        <v>0</v>
      </c>
      <c r="E1152" s="286">
        <f>SUM(прибудинкова!M1154)</f>
        <v>0.78586618621580373</v>
      </c>
      <c r="F1152" s="286">
        <f>'слюсарі х.в.'!P1154+'слюсарі кан'!P1154+'слюсарі ц.о.'!P736+'слюсарі г.в.'!P729+зварювальник!L1154+аварійки!J1154</f>
        <v>0.26755630315269069</v>
      </c>
      <c r="G1152" s="286">
        <f>'дератизація '!I1154</f>
        <v>8.4536808735470245E-3</v>
      </c>
      <c r="H1152" s="286">
        <f>SUM(димовенти!Q1154)</f>
        <v>6.0380520306780108E-2</v>
      </c>
      <c r="I1152" s="286">
        <f>'під зими'!L1154+майстерні!L1154+покрівлі!N1154+маляри!L1154</f>
        <v>0.50786881462385514</v>
      </c>
      <c r="J1152" s="286">
        <f>електрики!P1154</f>
        <v>5.0199714297503986E-2</v>
      </c>
      <c r="K1152" s="287">
        <f t="shared" si="97"/>
        <v>1.6803252194701805</v>
      </c>
      <c r="L1152" s="287">
        <v>2.1700072371359624E-2</v>
      </c>
      <c r="M1152" s="287">
        <f t="shared" si="98"/>
        <v>1.7020252918415402</v>
      </c>
      <c r="N1152" s="287">
        <f t="shared" si="99"/>
        <v>2.0424303502098482</v>
      </c>
    </row>
    <row r="1153" spans="1:14" ht="18" customHeight="1" x14ac:dyDescent="0.35">
      <c r="A1153" s="284">
        <f t="shared" si="96"/>
        <v>205</v>
      </c>
      <c r="B1153" s="284">
        <v>3</v>
      </c>
      <c r="C1153" s="285" t="s">
        <v>909</v>
      </c>
      <c r="D1153" s="286">
        <f>SUM(сходові!N1155)</f>
        <v>1.149992735765081</v>
      </c>
      <c r="E1153" s="286">
        <f>SUM(прибудинкова!M1155)</f>
        <v>0.55873813581887544</v>
      </c>
      <c r="F1153" s="286">
        <f>'слюсарі х.в.'!P1155+'слюсарі кан'!P1155+'слюсарі ц.о.'!P737+'слюсарі г.в.'!P730+зварювальник!L1155+аварійки!J1155</f>
        <v>0.32741714766567087</v>
      </c>
      <c r="G1153" s="286">
        <f>'дератизація '!I1155</f>
        <v>3.1938091497125567E-3</v>
      </c>
      <c r="H1153" s="286">
        <f>SUM(димовенти!Q1155)</f>
        <v>0.1069795761986376</v>
      </c>
      <c r="I1153" s="286">
        <f>'під зими'!L1155+майстерні!L1155+покрівлі!N1155+маляри!L1155</f>
        <v>0.18895592988913748</v>
      </c>
      <c r="J1153" s="286">
        <f>електрики!P1155</f>
        <v>7.3544775343760013E-2</v>
      </c>
      <c r="K1153" s="287">
        <f t="shared" si="97"/>
        <v>2.4088221098308753</v>
      </c>
      <c r="L1153" s="287">
        <v>3.1142446666887924E-2</v>
      </c>
      <c r="M1153" s="287">
        <f t="shared" si="98"/>
        <v>2.4399645564977632</v>
      </c>
      <c r="N1153" s="287">
        <f t="shared" si="99"/>
        <v>2.9279574677973157</v>
      </c>
    </row>
    <row r="1154" spans="1:14" ht="18" customHeight="1" x14ac:dyDescent="0.35">
      <c r="A1154" s="284">
        <f t="shared" si="96"/>
        <v>206</v>
      </c>
      <c r="B1154" s="284">
        <v>2</v>
      </c>
      <c r="C1154" s="285" t="s">
        <v>910</v>
      </c>
      <c r="D1154" s="286">
        <f>SUM(сходові!N1156)</f>
        <v>0</v>
      </c>
      <c r="E1154" s="286">
        <f>SUM(прибудинкова!M1156)</f>
        <v>1.0458595631067962</v>
      </c>
      <c r="F1154" s="286">
        <f>'слюсарі х.в.'!P1156+'слюсарі кан'!P1156+'слюсарі ц.о.'!P738+'слюсарі г.в.'!P731+зварювальник!L1156+аварійки!J1156</f>
        <v>0.27361881292163476</v>
      </c>
      <c r="G1154" s="286">
        <f>'дератизація '!I1156</f>
        <v>1.0402219140083218E-2</v>
      </c>
      <c r="H1154" s="286">
        <f>SUM(димовенти!Q1156)</f>
        <v>5.943838320074505E-2</v>
      </c>
      <c r="I1154" s="286">
        <f>'під зими'!L1156+майстерні!L1156+покрівлі!N1156+маляри!L1156</f>
        <v>0.18904799666098296</v>
      </c>
      <c r="J1154" s="286">
        <f>електрики!P1156</f>
        <v>5.2635626544374058E-2</v>
      </c>
      <c r="K1154" s="287">
        <f t="shared" si="97"/>
        <v>1.6310026015746164</v>
      </c>
      <c r="L1154" s="287">
        <v>2.0909768057447931E-2</v>
      </c>
      <c r="M1154" s="287">
        <f t="shared" si="98"/>
        <v>1.6519123696320643</v>
      </c>
      <c r="N1154" s="287">
        <f t="shared" si="99"/>
        <v>1.9822948435584771</v>
      </c>
    </row>
    <row r="1155" spans="1:14" ht="18" customHeight="1" x14ac:dyDescent="0.35">
      <c r="A1155" s="284">
        <f t="shared" si="96"/>
        <v>207</v>
      </c>
      <c r="B1155" s="284">
        <v>3</v>
      </c>
      <c r="C1155" s="285" t="s">
        <v>911</v>
      </c>
      <c r="D1155" s="286">
        <f>SUM(сходові!N1157)</f>
        <v>1.0300124344509771</v>
      </c>
      <c r="E1155" s="286">
        <f>SUM(прибудинкова!M1157)</f>
        <v>1.2675966816697553</v>
      </c>
      <c r="F1155" s="286">
        <f>'слюсарі х.в.'!P1157+'слюсарі кан'!P1157+'слюсарі ц.о.'!P739+'слюсарі г.в.'!P732+зварювальник!L1157+аварійки!J1157</f>
        <v>0.31316536997032529</v>
      </c>
      <c r="G1155" s="286">
        <f>'дератизація '!I1157</f>
        <v>1.4297061159650513E-2</v>
      </c>
      <c r="H1155" s="286">
        <f>SUM(димовенти!Q1157)</f>
        <v>9.077061008787328E-2</v>
      </c>
      <c r="I1155" s="286">
        <f>'під зими'!L1157+майстерні!L1157+покрівлі!N1157+маляри!L1157</f>
        <v>0.21898062845013849</v>
      </c>
      <c r="J1155" s="286">
        <f>електрики!P1157</f>
        <v>6.8091475666175447E-2</v>
      </c>
      <c r="K1155" s="287">
        <f t="shared" si="97"/>
        <v>3.0029142614548947</v>
      </c>
      <c r="L1155" s="287">
        <v>3.8467070007324633E-2</v>
      </c>
      <c r="M1155" s="287">
        <f t="shared" si="98"/>
        <v>3.0413813314622193</v>
      </c>
      <c r="N1155" s="287">
        <f t="shared" si="99"/>
        <v>3.649657597754663</v>
      </c>
    </row>
    <row r="1156" spans="1:14" ht="18" customHeight="1" x14ac:dyDescent="0.35">
      <c r="A1156" s="284">
        <f t="shared" si="96"/>
        <v>208</v>
      </c>
      <c r="B1156" s="284">
        <v>3</v>
      </c>
      <c r="C1156" s="285" t="s">
        <v>912</v>
      </c>
      <c r="D1156" s="286">
        <f>SUM(сходові!N1158)</f>
        <v>0.95875358669574695</v>
      </c>
      <c r="E1156" s="286">
        <f>SUM(прибудинкова!M1158)</f>
        <v>1.2937788427480914</v>
      </c>
      <c r="F1156" s="286">
        <f>'слюсарі х.в.'!P1158+'слюсарі кан'!P1158+'слюсарі ц.о.'!P740+'слюсарі г.в.'!P733+зварювальник!L1158+аварійки!J1158</f>
        <v>0.31839974621717509</v>
      </c>
      <c r="G1156" s="286">
        <f>'дератизація '!I1158</f>
        <v>1.2366412213740458E-2</v>
      </c>
      <c r="H1156" s="286">
        <f>SUM(димовенти!Q1158)</f>
        <v>0.10468415093187708</v>
      </c>
      <c r="I1156" s="286">
        <f>'під зими'!L1158+майстерні!L1158+покрівлі!N1158+маляри!L1158</f>
        <v>0.24595697742396885</v>
      </c>
      <c r="J1156" s="286">
        <f>електрики!P1158</f>
        <v>7.0024131114828039E-2</v>
      </c>
      <c r="K1156" s="287">
        <f t="shared" si="97"/>
        <v>3.0039638473454278</v>
      </c>
      <c r="L1156" s="287">
        <v>3.8491978635881052E-2</v>
      </c>
      <c r="M1156" s="287">
        <f t="shared" si="98"/>
        <v>3.0424558259813086</v>
      </c>
      <c r="N1156" s="287">
        <f t="shared" si="99"/>
        <v>3.65094699117757</v>
      </c>
    </row>
    <row r="1157" spans="1:14" ht="18" customHeight="1" x14ac:dyDescent="0.35">
      <c r="A1157" s="284">
        <f t="shared" si="96"/>
        <v>209</v>
      </c>
      <c r="B1157" s="284">
        <v>3</v>
      </c>
      <c r="C1157" s="285" t="s">
        <v>913</v>
      </c>
      <c r="D1157" s="286">
        <f>SUM(сходові!N1159)</f>
        <v>0.90776535380507339</v>
      </c>
      <c r="E1157" s="286">
        <f>SUM(прибудинкова!M1159)</f>
        <v>1.2369245286716173</v>
      </c>
      <c r="F1157" s="286">
        <f>'слюсарі х.в.'!P1159+'слюсарі кан'!P1159+'слюсарі ц.о.'!P741+'слюсарі г.в.'!P734+зварювальник!L1159+аварійки!J1159</f>
        <v>0.34130026252699747</v>
      </c>
      <c r="G1157" s="286">
        <f>'дератизація '!I1159</f>
        <v>6.4975247524752481E-3</v>
      </c>
      <c r="H1157" s="286">
        <f>SUM(димовенти!Q1159)</f>
        <v>9.2817301984579284E-2</v>
      </c>
      <c r="I1157" s="286">
        <f>'під зими'!L1159+майстерні!L1159+покрівлі!N1159+маляри!L1159</f>
        <v>0.24177983474337633</v>
      </c>
      <c r="J1157" s="286">
        <f>електрики!P1159</f>
        <v>7.9321735490747183E-2</v>
      </c>
      <c r="K1157" s="287">
        <f t="shared" si="97"/>
        <v>2.9064065419748659</v>
      </c>
      <c r="L1157" s="287">
        <v>3.658140872808624E-2</v>
      </c>
      <c r="M1157" s="287">
        <f t="shared" si="98"/>
        <v>2.9429879507029524</v>
      </c>
      <c r="N1157" s="287">
        <f t="shared" si="99"/>
        <v>3.5315855408435426</v>
      </c>
    </row>
    <row r="1158" spans="1:14" ht="18" customHeight="1" x14ac:dyDescent="0.35">
      <c r="A1158" s="284">
        <f t="shared" si="96"/>
        <v>210</v>
      </c>
      <c r="B1158" s="284">
        <v>3</v>
      </c>
      <c r="C1158" s="285" t="s">
        <v>914</v>
      </c>
      <c r="D1158" s="286">
        <f>SUM(сходові!N1160)</f>
        <v>0.77227666925915506</v>
      </c>
      <c r="E1158" s="286">
        <f>SUM(прибудинкова!M1160)</f>
        <v>0.99824890536314159</v>
      </c>
      <c r="F1158" s="286">
        <f>'слюсарі х.в.'!P1160+'слюсарі кан'!P1160+'слюсарі ц.о.'!P742+'слюсарі г.в.'!P735+зварювальник!L1160+аварійки!J1160</f>
        <v>0.31727520937491616</v>
      </c>
      <c r="G1158" s="286">
        <f>'дератизація '!I1160</f>
        <v>2.7800301169929342E-3</v>
      </c>
      <c r="H1158" s="286">
        <f>SUM(димовенти!Q1160)</f>
        <v>9.9281997654899048E-2</v>
      </c>
      <c r="I1158" s="286">
        <f>'під зими'!L1160+майстерні!L1160+покрівлі!N1160+маляри!L1160</f>
        <v>0.215476113297178</v>
      </c>
      <c r="J1158" s="286">
        <f>електрики!P1160</f>
        <v>6.9636864090436401E-2</v>
      </c>
      <c r="K1158" s="287">
        <f t="shared" si="97"/>
        <v>2.4749757891567192</v>
      </c>
      <c r="L1158" s="287">
        <v>3.1761234459928289E-2</v>
      </c>
      <c r="M1158" s="287">
        <f t="shared" si="98"/>
        <v>2.5067370236166475</v>
      </c>
      <c r="N1158" s="287">
        <f t="shared" si="99"/>
        <v>3.008084428339977</v>
      </c>
    </row>
    <row r="1159" spans="1:14" ht="18" customHeight="1" x14ac:dyDescent="0.35">
      <c r="A1159" s="284">
        <f t="shared" si="96"/>
        <v>211</v>
      </c>
      <c r="B1159" s="284">
        <v>3</v>
      </c>
      <c r="C1159" s="285" t="s">
        <v>915</v>
      </c>
      <c r="D1159" s="286">
        <f>SUM(сходові!N1161)</f>
        <v>1.0440091616933977</v>
      </c>
      <c r="E1159" s="286">
        <f>SUM(прибудинкова!M1161)</f>
        <v>1.2730995737476345</v>
      </c>
      <c r="F1159" s="286">
        <f>'слюсарі х.в.'!P1161+'слюсарі кан'!P1161+'слюсарі ц.о.'!P743+'слюсарі г.в.'!P736+зварювальник!L1161+аварійки!J1161</f>
        <v>0.31359032799594377</v>
      </c>
      <c r="G1159" s="286">
        <f>'дератизація '!I1161</f>
        <v>4.0334628025097095E-3</v>
      </c>
      <c r="H1159" s="286">
        <f>SUM(димовенти!Q1161)</f>
        <v>8.9628180464344259E-2</v>
      </c>
      <c r="I1159" s="286">
        <f>'під зими'!L1161+майстерні!L1161+покрівлі!N1161+маляри!L1161</f>
        <v>0.22968581651992653</v>
      </c>
      <c r="J1159" s="286">
        <f>електрики!P1161</f>
        <v>6.827468626113295E-2</v>
      </c>
      <c r="K1159" s="287">
        <f t="shared" si="97"/>
        <v>3.0223212094848897</v>
      </c>
      <c r="L1159" s="287">
        <v>3.8408914700013064E-2</v>
      </c>
      <c r="M1159" s="287">
        <f t="shared" si="98"/>
        <v>3.0607301241849028</v>
      </c>
      <c r="N1159" s="287">
        <f t="shared" si="99"/>
        <v>3.6728761490218833</v>
      </c>
    </row>
    <row r="1160" spans="1:14" ht="18" customHeight="1" x14ac:dyDescent="0.35">
      <c r="A1160" s="284">
        <f t="shared" si="96"/>
        <v>212</v>
      </c>
      <c r="B1160" s="284">
        <v>3</v>
      </c>
      <c r="C1160" s="285" t="s">
        <v>916</v>
      </c>
      <c r="D1160" s="286">
        <f>SUM(сходові!N1162)</f>
        <v>0.98854509953772729</v>
      </c>
      <c r="E1160" s="286">
        <f>SUM(прибудинкова!M1162)</f>
        <v>1.3197194550974749</v>
      </c>
      <c r="F1160" s="286">
        <f>'слюсарі х.в.'!P1162+'слюсарі кан'!P1162+'слюсарі ц.о.'!P744+'слюсарі г.в.'!P737+зварювальник!L1162+аварійки!J1162</f>
        <v>0.33096470238782005</v>
      </c>
      <c r="G1160" s="286">
        <f>'дератизація '!I1162</f>
        <v>5.0335570469798663E-3</v>
      </c>
      <c r="H1160" s="286">
        <f>SUM(димовенти!Q1162)</f>
        <v>9.2448626219950758E-2</v>
      </c>
      <c r="I1160" s="286">
        <f>'під зими'!L1162+майстерні!L1162+покрівлі!N1162+маляри!L1162</f>
        <v>0.21765036493922973</v>
      </c>
      <c r="J1160" s="286">
        <f>електрики!P1162</f>
        <v>7.5191780071035566E-2</v>
      </c>
      <c r="K1160" s="287">
        <f t="shared" si="97"/>
        <v>3.029553585300218</v>
      </c>
      <c r="L1160" s="287">
        <v>3.8515889708488515E-2</v>
      </c>
      <c r="M1160" s="287">
        <f t="shared" si="98"/>
        <v>3.0680694750087065</v>
      </c>
      <c r="N1160" s="287">
        <f t="shared" si="99"/>
        <v>3.6816833700104477</v>
      </c>
    </row>
    <row r="1161" spans="1:14" ht="18" customHeight="1" x14ac:dyDescent="0.35">
      <c r="A1161" s="284">
        <f t="shared" si="96"/>
        <v>213</v>
      </c>
      <c r="B1161" s="284">
        <v>3</v>
      </c>
      <c r="C1161" s="285" t="s">
        <v>917</v>
      </c>
      <c r="D1161" s="286">
        <f>SUM(сходові!N1163)</f>
        <v>1.0080426875235582</v>
      </c>
      <c r="E1161" s="286">
        <f>SUM(прибудинкова!M1163)</f>
        <v>1.0953255686680468</v>
      </c>
      <c r="F1161" s="286">
        <f>'слюсарі х.в.'!P1163+'слюсарі кан'!P1163+'слюсарі ц.о.'!P745+'слюсарі г.в.'!P738+зварювальник!L1163+аварійки!J1163</f>
        <v>0.29028439793688726</v>
      </c>
      <c r="G1161" s="286">
        <f>'дератизація '!I1163</f>
        <v>1.220053238686779E-2</v>
      </c>
      <c r="H1161" s="286">
        <f>SUM(димовенти!Q1163)</f>
        <v>7.6051595896605456E-2</v>
      </c>
      <c r="I1161" s="286">
        <f>'під зими'!L1163+майстерні!L1163+покрівлі!N1163+маляри!L1163</f>
        <v>0.21633937605776932</v>
      </c>
      <c r="J1161" s="286">
        <f>електрики!P1163</f>
        <v>5.9109507909162765E-2</v>
      </c>
      <c r="K1161" s="287">
        <f t="shared" si="97"/>
        <v>2.7573536663788976</v>
      </c>
      <c r="L1161" s="287">
        <v>3.5362281116436245E-2</v>
      </c>
      <c r="M1161" s="287">
        <f t="shared" si="98"/>
        <v>2.792715947495334</v>
      </c>
      <c r="N1161" s="287">
        <f t="shared" si="99"/>
        <v>3.3512591369944009</v>
      </c>
    </row>
    <row r="1162" spans="1:14" ht="18" customHeight="1" x14ac:dyDescent="0.35">
      <c r="A1162" s="284">
        <f t="shared" si="96"/>
        <v>214</v>
      </c>
      <c r="B1162" s="284">
        <v>3</v>
      </c>
      <c r="C1162" s="285" t="s">
        <v>2136</v>
      </c>
      <c r="D1162" s="286">
        <f>SUM(сходові!N1164)</f>
        <v>0.66388097115817934</v>
      </c>
      <c r="E1162" s="286">
        <f>SUM(прибудинкова!M1164)</f>
        <v>0.80800188581024346</v>
      </c>
      <c r="F1162" s="286">
        <f>'слюсарі х.в.'!P1164+'слюсарі кан'!P1164+'слюсарі ц.о.'!P746+'слюсарі г.в.'!P739+зварювальник!L1164+аварійки!J1164</f>
        <v>0.34343921262742261</v>
      </c>
      <c r="G1162" s="286">
        <f>'дератизація '!I1164</f>
        <v>2.8337531486146094E-3</v>
      </c>
      <c r="H1162" s="286">
        <f>SUM(димовенти!Q1164)</f>
        <v>0.10794729039732284</v>
      </c>
      <c r="I1162" s="286">
        <f>'під зими'!L1164+майстерні!L1164+покрівлі!N1164+маляри!L1164</f>
        <v>0.19320504212631656</v>
      </c>
      <c r="J1162" s="286">
        <f>електрики!P1164</f>
        <v>8.0002136094676018E-2</v>
      </c>
      <c r="K1162" s="287">
        <f t="shared" si="97"/>
        <v>2.1993102913627753</v>
      </c>
      <c r="L1162" s="287">
        <v>2.8286120688696403E-2</v>
      </c>
      <c r="M1162" s="287">
        <f t="shared" si="98"/>
        <v>2.2275964120514717</v>
      </c>
      <c r="N1162" s="287">
        <f t="shared" si="99"/>
        <v>2.673115694461766</v>
      </c>
    </row>
    <row r="1163" spans="1:14" ht="18" customHeight="1" x14ac:dyDescent="0.35">
      <c r="A1163" s="284">
        <f t="shared" si="96"/>
        <v>215</v>
      </c>
      <c r="B1163" s="284">
        <v>3</v>
      </c>
      <c r="C1163" s="285" t="s">
        <v>2137</v>
      </c>
      <c r="D1163" s="286">
        <f>SUM(сходові!N1165)</f>
        <v>1.4528043593982014</v>
      </c>
      <c r="E1163" s="286">
        <f>SUM(прибудинкова!M1165)</f>
        <v>0.50990125026063104</v>
      </c>
      <c r="F1163" s="286">
        <f>'слюсарі х.в.'!P1165+'слюсарі кан'!P1165+'слюсарі ц.о.'!P747+'слюсарі г.в.'!P740+зварювальник!L1165+аварійки!J1165</f>
        <v>0.28324264222441609</v>
      </c>
      <c r="G1163" s="286">
        <f>'дератизація '!I1165</f>
        <v>3.5802469135802466E-3</v>
      </c>
      <c r="H1163" s="286">
        <f>SUM(димовенти!Q1165)</f>
        <v>7.0543332160884237E-2</v>
      </c>
      <c r="I1163" s="286">
        <f>'під зими'!L1165+майстерні!L1165+покрівлі!N1165+маляри!L1165</f>
        <v>0.20383149328972464</v>
      </c>
      <c r="J1163" s="286">
        <f>електрики!P1165</f>
        <v>5.6356581914649075E-2</v>
      </c>
      <c r="K1163" s="287">
        <f t="shared" si="97"/>
        <v>2.580259906162087</v>
      </c>
      <c r="L1163" s="287">
        <v>3.3101479782760679E-2</v>
      </c>
      <c r="M1163" s="287">
        <f t="shared" si="98"/>
        <v>2.6133613859448479</v>
      </c>
      <c r="N1163" s="287">
        <f t="shared" si="99"/>
        <v>3.1360336631338175</v>
      </c>
    </row>
    <row r="1164" spans="1:14" ht="18" customHeight="1" x14ac:dyDescent="0.35">
      <c r="A1164" s="284">
        <f t="shared" si="96"/>
        <v>216</v>
      </c>
      <c r="B1164" s="284">
        <v>3</v>
      </c>
      <c r="C1164" s="285" t="s">
        <v>2138</v>
      </c>
      <c r="D1164" s="286">
        <f>SUM(сходові!N1166)</f>
        <v>1.4136038143216985</v>
      </c>
      <c r="E1164" s="286">
        <f>SUM(прибудинкова!M1166)</f>
        <v>0.64117562580464604</v>
      </c>
      <c r="F1164" s="286">
        <f>'слюсарі х.в.'!P1166+'слюсарі кан'!P1166+'слюсарі ц.о.'!P748+'слюсарі г.в.'!P741+зварювальник!L1166+аварійки!J1166</f>
        <v>0.38241552691525205</v>
      </c>
      <c r="G1164" s="286">
        <f>'дератизація '!I1166</f>
        <v>1.0075566750629723E-2</v>
      </c>
      <c r="H1164" s="286">
        <f>SUM(димовенти!Q1166)</f>
        <v>0.10794729039732287</v>
      </c>
      <c r="I1164" s="286">
        <f>'під зими'!L1166+майстерні!L1166+покрівлі!N1166+маляри!L1166</f>
        <v>0.30036793836371173</v>
      </c>
      <c r="J1164" s="286">
        <f>електрики!P1166</f>
        <v>9.55926618098078E-2</v>
      </c>
      <c r="K1164" s="287">
        <f t="shared" si="97"/>
        <v>2.9511784243630688</v>
      </c>
      <c r="L1164" s="287">
        <v>3.6780062000426161E-2</v>
      </c>
      <c r="M1164" s="287">
        <f t="shared" si="98"/>
        <v>2.9879584863634951</v>
      </c>
      <c r="N1164" s="287">
        <f t="shared" si="99"/>
        <v>3.5855501836361943</v>
      </c>
    </row>
    <row r="1165" spans="1:14" ht="18" customHeight="1" x14ac:dyDescent="0.35">
      <c r="A1165" s="284">
        <f t="shared" si="96"/>
        <v>217</v>
      </c>
      <c r="B1165" s="284">
        <v>3</v>
      </c>
      <c r="C1165" s="285" t="s">
        <v>2139</v>
      </c>
      <c r="D1165" s="286">
        <f>SUM(сходові!N1167)</f>
        <v>1.2516295000272317</v>
      </c>
      <c r="E1165" s="286">
        <f>SUM(прибудинкова!M1167)</f>
        <v>1.1493572436424546</v>
      </c>
      <c r="F1165" s="286">
        <f>'слюсарі х.в.'!P1167+'слюсарі кан'!P1167+'слюсарі ц.о.'!P749+'слюсарі г.в.'!P742+зварювальник!L1167+аварійки!J1167</f>
        <v>0.26143222381284092</v>
      </c>
      <c r="G1165" s="286">
        <f>'дератизація '!I1167</f>
        <v>3.1978072179077205E-3</v>
      </c>
      <c r="H1165" s="286">
        <f>SUM(димовенти!Q1167)</f>
        <v>5.8732399663413204E-2</v>
      </c>
      <c r="I1165" s="286">
        <f>'під зими'!L1167+майстерні!L1167+покрівлі!N1167+маляри!L1167</f>
        <v>0.2171841482926003</v>
      </c>
      <c r="J1165" s="286">
        <f>електрики!P1167</f>
        <v>4.7769164984979497E-2</v>
      </c>
      <c r="K1165" s="287">
        <f t="shared" si="97"/>
        <v>2.989302487641428</v>
      </c>
      <c r="L1165" s="287">
        <v>3.8333981579309562E-2</v>
      </c>
      <c r="M1165" s="287">
        <f t="shared" si="98"/>
        <v>3.0276364692207376</v>
      </c>
      <c r="N1165" s="287">
        <f t="shared" si="99"/>
        <v>3.6331637630648848</v>
      </c>
    </row>
    <row r="1166" spans="1:14" ht="18" customHeight="1" x14ac:dyDescent="0.35">
      <c r="A1166" s="284">
        <f t="shared" si="96"/>
        <v>218</v>
      </c>
      <c r="B1166" s="284">
        <v>3</v>
      </c>
      <c r="C1166" s="285" t="s">
        <v>2140</v>
      </c>
      <c r="D1166" s="286">
        <f>SUM(сходові!N1168)</f>
        <v>0.40471205357142853</v>
      </c>
      <c r="E1166" s="286">
        <f>SUM(прибудинкова!M1168)</f>
        <v>1.2879034760378509</v>
      </c>
      <c r="F1166" s="286">
        <f>'слюсарі х.в.'!P1168+'слюсарі кан'!P1168+'слюсарі ц.о.'!P750+'слюсарі г.в.'!P743+зварювальник!L1168+аварійки!J1168</f>
        <v>0.44074521997557348</v>
      </c>
      <c r="G1166" s="286">
        <f>'дератизація '!I1168</f>
        <v>5.3228021978021971E-3</v>
      </c>
      <c r="H1166" s="286">
        <f>SUM(димовенти!Q1168)</f>
        <v>0.17660058085605976</v>
      </c>
      <c r="I1166" s="286">
        <f>'під зими'!L1168+майстерні!L1168+покрівлі!N1168+маляри!L1168</f>
        <v>0.26162785703338032</v>
      </c>
      <c r="J1166" s="286">
        <f>електрики!P1168</f>
        <v>0.1179433749238414</v>
      </c>
      <c r="K1166" s="287">
        <f t="shared" si="97"/>
        <v>2.6948553645959366</v>
      </c>
      <c r="L1166" s="287">
        <v>3.457542482201692E-2</v>
      </c>
      <c r="M1166" s="287">
        <f t="shared" si="98"/>
        <v>2.7294307894179535</v>
      </c>
      <c r="N1166" s="287">
        <f t="shared" si="99"/>
        <v>3.275316947301544</v>
      </c>
    </row>
    <row r="1167" spans="1:14" ht="18" customHeight="1" x14ac:dyDescent="0.35">
      <c r="A1167" s="284">
        <f t="shared" si="96"/>
        <v>219</v>
      </c>
      <c r="B1167" s="284">
        <v>3</v>
      </c>
      <c r="C1167" s="285" t="s">
        <v>2141</v>
      </c>
      <c r="D1167" s="286">
        <f>SUM(сходові!N1169)</f>
        <v>0.81176573908251815</v>
      </c>
      <c r="E1167" s="286">
        <f>SUM(прибудинкова!M1169)</f>
        <v>0.65635438114693756</v>
      </c>
      <c r="F1167" s="286">
        <f>'слюсарі х.в.'!P1169+'слюсарі кан'!P1169+'слюсарі ц.о.'!P751+'слюсарі г.в.'!P744+зварювальник!L1169+аварійки!J1169</f>
        <v>0.24532802220048858</v>
      </c>
      <c r="G1167" s="286">
        <f>'дератизація '!I1169</f>
        <v>2.318904593639576E-3</v>
      </c>
      <c r="H1167" s="286">
        <f>SUM(димовенти!Q1169)</f>
        <v>6.6251219084399349E-2</v>
      </c>
      <c r="I1167" s="286">
        <f>'під зими'!L1169+майстерні!L1169+покрівлі!N1169+маляри!L1169</f>
        <v>0.26292572606650438</v>
      </c>
      <c r="J1167" s="286">
        <f>електрики!P1169</f>
        <v>4.0881041223672247E-2</v>
      </c>
      <c r="K1167" s="287">
        <f t="shared" si="97"/>
        <v>2.0858250333981596</v>
      </c>
      <c r="L1167" s="287">
        <v>2.725565962884291E-2</v>
      </c>
      <c r="M1167" s="287">
        <f t="shared" si="98"/>
        <v>2.1130806930270025</v>
      </c>
      <c r="N1167" s="287">
        <f t="shared" si="99"/>
        <v>2.5356968316324031</v>
      </c>
    </row>
    <row r="1168" spans="1:14" ht="18" customHeight="1" x14ac:dyDescent="0.35">
      <c r="A1168" s="284">
        <f t="shared" si="96"/>
        <v>220</v>
      </c>
      <c r="B1168" s="284">
        <v>4</v>
      </c>
      <c r="C1168" s="285" t="s">
        <v>2142</v>
      </c>
      <c r="D1168" s="286">
        <f>SUM(сходові!N1170)</f>
        <v>0.98772886569777185</v>
      </c>
      <c r="E1168" s="286">
        <f>SUM(прибудинкова!M1170)</f>
        <v>0.84750552325216433</v>
      </c>
      <c r="F1168" s="286">
        <f>'слюсарі х.в.'!P1170+'слюсарі кан'!P1170+'слюсарі ц.о.'!P752+'слюсарі г.в.'!P745+зварювальник!L1170+аварійки!J1170</f>
        <v>0.29872435005842318</v>
      </c>
      <c r="G1168" s="286">
        <f>'дератизація '!I1170</f>
        <v>3.4765981487114854E-3</v>
      </c>
      <c r="H1168" s="286">
        <f>SUM(димовенти!Q1170)</f>
        <v>9.3118669957275177E-2</v>
      </c>
      <c r="I1168" s="286">
        <f>'під зими'!L1170+майстерні!L1170+покрівлі!N1170+маляри!L1170</f>
        <v>0.20529161471471086</v>
      </c>
      <c r="J1168" s="286">
        <f>електрики!P1170</f>
        <v>6.2287881176682304E-2</v>
      </c>
      <c r="K1168" s="287">
        <f t="shared" si="97"/>
        <v>2.498133503005739</v>
      </c>
      <c r="L1168" s="287">
        <v>3.2222697058767347E-2</v>
      </c>
      <c r="M1168" s="287">
        <f t="shared" si="98"/>
        <v>2.5303562000645066</v>
      </c>
      <c r="N1168" s="287">
        <f t="shared" si="99"/>
        <v>3.0364274400774076</v>
      </c>
    </row>
    <row r="1169" spans="1:14" ht="18" customHeight="1" x14ac:dyDescent="0.35">
      <c r="A1169" s="284">
        <f t="shared" si="96"/>
        <v>221</v>
      </c>
      <c r="B1169" s="284">
        <v>4</v>
      </c>
      <c r="C1169" s="285" t="s">
        <v>2968</v>
      </c>
      <c r="D1169" s="286">
        <f>SUM(сходові!N1171)</f>
        <v>0.99810418713371041</v>
      </c>
      <c r="E1169" s="286">
        <f>SUM(прибудинкова!M1171)</f>
        <v>1.0445092846415303</v>
      </c>
      <c r="F1169" s="286">
        <f>'слюсарі х.в.'!P1171+'слюсарі кан'!P1171+'слюсарі ц.о.'!P753+'слюсарі г.в.'!P746+зварювальник!L1171+аварійки!J1171</f>
        <v>0.24670030362512668</v>
      </c>
      <c r="G1169" s="286">
        <f>'дератизація '!I1171</f>
        <v>3.830648838948578E-3</v>
      </c>
      <c r="H1169" s="286">
        <f>SUM(димовенти!Q1171)</f>
        <v>6.2538186881285901E-2</v>
      </c>
      <c r="I1169" s="286">
        <f>'під зими'!L1171+майстерні!L1171+покрівлі!N1171+маляри!L1171</f>
        <v>0.19166263118648411</v>
      </c>
      <c r="J1169" s="286">
        <f>електрики!P1171</f>
        <v>4.1832332391065798E-2</v>
      </c>
      <c r="K1169" s="287">
        <f t="shared" si="97"/>
        <v>2.5891775746981511</v>
      </c>
      <c r="L1169" s="287">
        <v>3.3370412581357645E-2</v>
      </c>
      <c r="M1169" s="287">
        <f t="shared" si="98"/>
        <v>2.6225479872795088</v>
      </c>
      <c r="N1169" s="287">
        <f t="shared" si="99"/>
        <v>3.1470575847354105</v>
      </c>
    </row>
    <row r="1170" spans="1:14" ht="18" customHeight="1" x14ac:dyDescent="0.35">
      <c r="A1170" s="284">
        <f t="shared" si="96"/>
        <v>222</v>
      </c>
      <c r="B1170" s="284">
        <v>4</v>
      </c>
      <c r="C1170" s="285" t="s">
        <v>2143</v>
      </c>
      <c r="D1170" s="286">
        <f>SUM(сходові!N1172)</f>
        <v>1.1662255948120319</v>
      </c>
      <c r="E1170" s="286">
        <f>SUM(прибудинкова!M1172)</f>
        <v>1.2160252911250162</v>
      </c>
      <c r="F1170" s="286">
        <f>'слюсарі х.в.'!P1172+'слюсарі кан'!P1172+'слюсарі ц.о.'!P754+'слюсарі г.в.'!P747+зварювальник!L1172+аварійки!J1172</f>
        <v>0.27498019245161531</v>
      </c>
      <c r="G1170" s="286">
        <f>'дератизація '!I1172</f>
        <v>5.5415733450322104E-3</v>
      </c>
      <c r="H1170" s="286">
        <f>SUM(димовенти!Q1172)</f>
        <v>7.9161512457433206E-2</v>
      </c>
      <c r="I1170" s="286">
        <f>'під зими'!L1172+майстерні!L1172+покрівлі!N1172+маляри!L1172</f>
        <v>0.20332460454000229</v>
      </c>
      <c r="J1170" s="286">
        <f>електрики!P1172</f>
        <v>5.295181819045968E-2</v>
      </c>
      <c r="K1170" s="287">
        <f t="shared" si="97"/>
        <v>2.9982105869215911</v>
      </c>
      <c r="L1170" s="287">
        <v>3.8477475033227071E-2</v>
      </c>
      <c r="M1170" s="287">
        <f t="shared" si="98"/>
        <v>3.036688061954818</v>
      </c>
      <c r="N1170" s="287">
        <f t="shared" si="99"/>
        <v>3.6440256743457815</v>
      </c>
    </row>
    <row r="1171" spans="1:14" ht="18" customHeight="1" x14ac:dyDescent="0.35">
      <c r="A1171" s="284">
        <f t="shared" si="96"/>
        <v>223</v>
      </c>
      <c r="B1171" s="284">
        <v>3</v>
      </c>
      <c r="C1171" s="285" t="s">
        <v>2144</v>
      </c>
      <c r="D1171" s="286">
        <f>SUM(сходові!N1173)</f>
        <v>1.1425573113981446</v>
      </c>
      <c r="E1171" s="286">
        <f>SUM(прибудинкова!M1173)</f>
        <v>1.1596881798566157</v>
      </c>
      <c r="F1171" s="286">
        <f>'слюсарі х.в.'!P1173+'слюсарі кан'!P1173+'слюсарі ц.о.'!P755+'слюсарі г.в.'!P748+зварювальник!L1173+аварійки!J1173</f>
        <v>0.30776879653668893</v>
      </c>
      <c r="G1171" s="286">
        <f>'дератизація '!I1173</f>
        <v>5.9511380246397997E-3</v>
      </c>
      <c r="H1171" s="286">
        <f>SUM(димовенти!Q1173)</f>
        <v>9.8435125739216742E-2</v>
      </c>
      <c r="I1171" s="286">
        <f>'під зими'!L1173+майстерні!L1173+покрівлі!N1173+маляри!L1173</f>
        <v>0.21355112037068197</v>
      </c>
      <c r="J1171" s="286">
        <f>електрики!P1173</f>
        <v>6.5844104286168312E-2</v>
      </c>
      <c r="K1171" s="287">
        <f t="shared" si="97"/>
        <v>2.9937957762121563</v>
      </c>
      <c r="L1171" s="287">
        <v>3.8412003587785293E-2</v>
      </c>
      <c r="M1171" s="287">
        <f t="shared" si="98"/>
        <v>3.0322077797999416</v>
      </c>
      <c r="N1171" s="287">
        <f t="shared" si="99"/>
        <v>3.6386493357599297</v>
      </c>
    </row>
    <row r="1172" spans="1:14" ht="18" customHeight="1" x14ac:dyDescent="0.35">
      <c r="A1172" s="284">
        <f t="shared" si="96"/>
        <v>224</v>
      </c>
      <c r="B1172" s="284">
        <v>5</v>
      </c>
      <c r="C1172" s="285" t="s">
        <v>2145</v>
      </c>
      <c r="D1172" s="286">
        <f>SUM(сходові!N1174)</f>
        <v>0.88306666185297888</v>
      </c>
      <c r="E1172" s="286">
        <f>SUM(прибудинкова!M1174)</f>
        <v>0.83058907407356963</v>
      </c>
      <c r="F1172" s="286">
        <f>'слюсарі х.в.'!P1174+'слюсарі кан'!P1174+'слюсарі ц.о.'!P756+'слюсарі г.в.'!P749+зварювальник!L1174+аварійки!J1174</f>
        <v>0.54144685537480419</v>
      </c>
      <c r="G1172" s="286">
        <f>'дератизація '!I1174</f>
        <v>2.6566106008299524E-3</v>
      </c>
      <c r="H1172" s="286">
        <f>SUM(димовенти!Q1174)</f>
        <v>3.6416703817809884E-2</v>
      </c>
      <c r="I1172" s="286">
        <f>'під зими'!L1174+майстерні!L1174+покрівлі!N1174+маляри!L1174</f>
        <v>0.17059244702546411</v>
      </c>
      <c r="J1172" s="286">
        <f>електрики!P1174</f>
        <v>6.0142718788509811E-2</v>
      </c>
      <c r="K1172" s="287">
        <f t="shared" si="97"/>
        <v>2.5249110715339667</v>
      </c>
      <c r="L1172" s="287">
        <v>3.4337372475818473E-2</v>
      </c>
      <c r="M1172" s="287">
        <f t="shared" si="98"/>
        <v>2.5592484440097851</v>
      </c>
      <c r="N1172" s="287">
        <f t="shared" si="99"/>
        <v>3.0710981328117422</v>
      </c>
    </row>
    <row r="1173" spans="1:14" ht="18" customHeight="1" x14ac:dyDescent="0.35">
      <c r="A1173" s="284">
        <f t="shared" si="96"/>
        <v>225</v>
      </c>
      <c r="B1173" s="284">
        <v>3</v>
      </c>
      <c r="C1173" s="285" t="s">
        <v>2146</v>
      </c>
      <c r="D1173" s="286">
        <f>SUM(сходові!N1175)</f>
        <v>0.98148618532386356</v>
      </c>
      <c r="E1173" s="286">
        <f>SUM(прибудинкова!M1175)</f>
        <v>1.3095762890588563</v>
      </c>
      <c r="F1173" s="286">
        <f>'слюсарі х.в.'!P1175+'слюсарі кан'!P1175+'слюсарі ц.о.'!P757+'слюсарі г.в.'!P750+зварювальник!L1175+аварійки!J1175</f>
        <v>0.31031623877203818</v>
      </c>
      <c r="G1173" s="286">
        <f>'дератизація '!I1175</f>
        <v>5.5964928644715983E-3</v>
      </c>
      <c r="H1173" s="286">
        <f>SUM(димовенти!Q1175)</f>
        <v>9.9932548940717236E-2</v>
      </c>
      <c r="I1173" s="286">
        <f>'під зими'!L1175+майстерні!L1175+покрівлі!N1175+маляри!L1175</f>
        <v>0.21943952602916394</v>
      </c>
      <c r="J1173" s="286">
        <f>електрики!P1175</f>
        <v>6.6845743576002079E-2</v>
      </c>
      <c r="K1173" s="287">
        <f t="shared" si="97"/>
        <v>2.9931930245651128</v>
      </c>
      <c r="L1173" s="287">
        <v>3.83824766416625E-2</v>
      </c>
      <c r="M1173" s="287">
        <f t="shared" si="98"/>
        <v>3.0315755012067753</v>
      </c>
      <c r="N1173" s="287">
        <f t="shared" si="99"/>
        <v>3.63789060144813</v>
      </c>
    </row>
    <row r="1174" spans="1:14" ht="18" customHeight="1" x14ac:dyDescent="0.35">
      <c r="A1174" s="284">
        <f t="shared" si="96"/>
        <v>226</v>
      </c>
      <c r="B1174" s="284">
        <v>2</v>
      </c>
      <c r="C1174" s="285" t="s">
        <v>2147</v>
      </c>
      <c r="D1174" s="286">
        <f>SUM(сходові!N1176)</f>
        <v>0</v>
      </c>
      <c r="E1174" s="286">
        <f>SUM(прибудинкова!M1176)</f>
        <v>1.5077944245723172</v>
      </c>
      <c r="F1174" s="286">
        <f>'слюсарі х.в.'!P1176+'слюсарі кан'!P1176+'слюсарі ц.о.'!P758+'слюсарі г.в.'!P751+зварювальник!L1176+аварійки!J1176</f>
        <v>0.29148767933786873</v>
      </c>
      <c r="G1174" s="286">
        <f>'дератизація '!I1176</f>
        <v>1.671850699844479E-2</v>
      </c>
      <c r="H1174" s="286">
        <f>SUM(димовенти!Q1176)</f>
        <v>8.8864850778096791E-2</v>
      </c>
      <c r="I1174" s="286">
        <f>'під зими'!L1176+майстерні!L1176+покрівлі!N1176+маляри!L1176</f>
        <v>0.24805116916250725</v>
      </c>
      <c r="J1174" s="286">
        <f>електрики!P1176</f>
        <v>5.9442464852530276E-2</v>
      </c>
      <c r="K1174" s="287">
        <f t="shared" si="97"/>
        <v>2.2123590957017649</v>
      </c>
      <c r="L1174" s="287">
        <v>2.8535895823593282E-2</v>
      </c>
      <c r="M1174" s="287">
        <f t="shared" si="98"/>
        <v>2.2408949915253582</v>
      </c>
      <c r="N1174" s="287">
        <f t="shared" si="99"/>
        <v>2.6890739898304297</v>
      </c>
    </row>
    <row r="1175" spans="1:14" ht="18" customHeight="1" x14ac:dyDescent="0.35">
      <c r="A1175" s="284">
        <f t="shared" si="96"/>
        <v>227</v>
      </c>
      <c r="B1175" s="284">
        <v>3</v>
      </c>
      <c r="C1175" s="285" t="s">
        <v>2148</v>
      </c>
      <c r="D1175" s="286">
        <f>SUM(сходові!N1177)</f>
        <v>0.93355632129277544</v>
      </c>
      <c r="E1175" s="286">
        <f>SUM(прибудинкова!M1177)</f>
        <v>1.410827877059569</v>
      </c>
      <c r="F1175" s="286">
        <f>'слюсарі х.в.'!P1177+'слюсарі кан'!P1177+'слюсарі ц.о.'!P759+'слюсарі г.в.'!P752+зварювальник!L1177+аварійки!J1177</f>
        <v>0.27891342860072632</v>
      </c>
      <c r="G1175" s="286">
        <f>'дератизація '!I1177</f>
        <v>1.1406844106463877E-2</v>
      </c>
      <c r="H1175" s="286">
        <f>SUM(димовенти!Q1177)</f>
        <v>8.1473525261857749E-2</v>
      </c>
      <c r="I1175" s="286">
        <f>'під зими'!L1177+майстерні!L1177+покрівлі!N1177+маляри!L1177</f>
        <v>0.23155692087582053</v>
      </c>
      <c r="J1175" s="286">
        <f>електрики!P1177</f>
        <v>5.4498343488845503E-2</v>
      </c>
      <c r="K1175" s="287">
        <f t="shared" si="97"/>
        <v>3.0022332606860584</v>
      </c>
      <c r="L1175" s="287">
        <v>3.8480181054344031E-2</v>
      </c>
      <c r="M1175" s="287">
        <f t="shared" si="98"/>
        <v>3.0407134417404027</v>
      </c>
      <c r="N1175" s="287">
        <f t="shared" si="99"/>
        <v>3.648856130088483</v>
      </c>
    </row>
    <row r="1176" spans="1:14" ht="18" customHeight="1" x14ac:dyDescent="0.35">
      <c r="A1176" s="284">
        <f t="shared" si="96"/>
        <v>228</v>
      </c>
      <c r="B1176" s="284">
        <v>1</v>
      </c>
      <c r="C1176" s="285" t="s">
        <v>2149</v>
      </c>
      <c r="D1176" s="286">
        <f>SUM(сходові!N1178)</f>
        <v>0</v>
      </c>
      <c r="E1176" s="286">
        <f>SUM(прибудинкова!M1178)</f>
        <v>0.49054433060109293</v>
      </c>
      <c r="F1176" s="286">
        <f>'слюсарі х.в.'!P1178+'слюсарі кан'!P1178+'слюсарі ц.о.'!P760+'слюсарі г.в.'!P753+зварювальник!L1178+аварійки!J1178</f>
        <v>0.38930445435205729</v>
      </c>
      <c r="G1176" s="286">
        <f>'дератизація '!I1178</f>
        <v>0</v>
      </c>
      <c r="H1176" s="286">
        <f>SUM(димовенти!Q1178)</f>
        <v>0.20564396269351101</v>
      </c>
      <c r="I1176" s="286">
        <f>'під зими'!L1178+майстерні!L1178+покрівлі!N1178+маляри!L1178</f>
        <v>0.30042358111065237</v>
      </c>
      <c r="J1176" s="286">
        <f>електрики!P1178</f>
        <v>9.7903444928732E-2</v>
      </c>
      <c r="K1176" s="287">
        <f t="shared" si="97"/>
        <v>1.4838197736860455</v>
      </c>
      <c r="L1176" s="287">
        <v>1.8295004612289167E-2</v>
      </c>
      <c r="M1176" s="287">
        <f t="shared" si="98"/>
        <v>1.5021147782983346</v>
      </c>
      <c r="N1176" s="287">
        <f t="shared" si="99"/>
        <v>1.8025377339580015</v>
      </c>
    </row>
    <row r="1177" spans="1:14" ht="18" customHeight="1" x14ac:dyDescent="0.35">
      <c r="A1177" s="284">
        <f t="shared" si="96"/>
        <v>229</v>
      </c>
      <c r="B1177" s="284">
        <v>1</v>
      </c>
      <c r="C1177" s="285" t="s">
        <v>2967</v>
      </c>
      <c r="D1177" s="286">
        <f>SUM(сходові!N1179)</f>
        <v>0</v>
      </c>
      <c r="E1177" s="286">
        <f>SUM(прибудинкова!M1179)</f>
        <v>0.41244940271077418</v>
      </c>
      <c r="F1177" s="286">
        <f>'слюсарі х.в.'!P1179+'слюсарі кан'!P1179+'слюсарі ц.о.'!P761+'слюсарі г.в.'!P754+зварювальник!L1179+аварійки!J1179</f>
        <v>0.43049652338956046</v>
      </c>
      <c r="G1177" s="286">
        <f>'дератизація '!I1179</f>
        <v>0</v>
      </c>
      <c r="H1177" s="286">
        <f>SUM(димовенти!Q1179)</f>
        <v>0.24898367585110964</v>
      </c>
      <c r="I1177" s="286">
        <f>'під зими'!L1179+майстерні!L1179+покрівлі!N1179+маляри!L1179</f>
        <v>0.30394311645754102</v>
      </c>
      <c r="J1177" s="286">
        <f>електрики!P1179</f>
        <v>0.11853671402535935</v>
      </c>
      <c r="K1177" s="287">
        <f t="shared" si="97"/>
        <v>1.5144094324343447</v>
      </c>
      <c r="L1177" s="287">
        <v>1.4212356765190448E-2</v>
      </c>
      <c r="M1177" s="287">
        <f t="shared" si="98"/>
        <v>1.5286217891995351</v>
      </c>
      <c r="N1177" s="287">
        <f t="shared" si="99"/>
        <v>1.834346147039442</v>
      </c>
    </row>
    <row r="1178" spans="1:14" ht="18" customHeight="1" x14ac:dyDescent="0.35">
      <c r="A1178" s="284">
        <f t="shared" si="96"/>
        <v>230</v>
      </c>
      <c r="B1178" s="284">
        <v>2</v>
      </c>
      <c r="C1178" s="285" t="s">
        <v>2150</v>
      </c>
      <c r="D1178" s="286">
        <f>SUM(сходові!N1180)</f>
        <v>0</v>
      </c>
      <c r="E1178" s="286">
        <f>SUM(прибудинкова!M1180)</f>
        <v>0.28953269633930012</v>
      </c>
      <c r="F1178" s="286">
        <f>'слюсарі х.в.'!P1180+'слюсарі кан'!P1180+'слюсарі ц.о.'!P762+'слюсарі г.в.'!P755+зварювальник!L1180+аварійки!J1180</f>
        <v>0.38720841352074986</v>
      </c>
      <c r="G1178" s="286">
        <f>'дератизація '!I1180</f>
        <v>0</v>
      </c>
      <c r="H1178" s="286">
        <f>SUM(димовенти!Q1180)</f>
        <v>0.20391285241249163</v>
      </c>
      <c r="I1178" s="286">
        <f>'під зими'!L1180+майстерні!L1180+покрівлі!N1180+маляри!L1180</f>
        <v>0.24895368778886912</v>
      </c>
      <c r="J1178" s="286">
        <f>електрики!P1180</f>
        <v>9.7079294013511924E-2</v>
      </c>
      <c r="K1178" s="287">
        <f t="shared" si="97"/>
        <v>1.2266869440749226</v>
      </c>
      <c r="L1178" s="287">
        <v>1.4853004155071015E-2</v>
      </c>
      <c r="M1178" s="287">
        <f t="shared" si="98"/>
        <v>1.2415399482299936</v>
      </c>
      <c r="N1178" s="287">
        <f t="shared" si="99"/>
        <v>1.4898479378759923</v>
      </c>
    </row>
    <row r="1179" spans="1:14" ht="18" customHeight="1" x14ac:dyDescent="0.35">
      <c r="A1179" s="284">
        <f t="shared" si="96"/>
        <v>231</v>
      </c>
      <c r="B1179" s="284">
        <v>2</v>
      </c>
      <c r="C1179" s="285" t="s">
        <v>2936</v>
      </c>
      <c r="D1179" s="286">
        <f>SUM(сходові!N1181)</f>
        <v>0</v>
      </c>
      <c r="E1179" s="286">
        <f>SUM(прибудинкова!M1181)</f>
        <v>0.55208863776137751</v>
      </c>
      <c r="F1179" s="286">
        <f>'слюсарі х.в.'!P1181+'слюсарі кан'!P1181+'слюсарі ц.о.'!P763+'слюсарі г.в.'!P756+зварювальник!L1181+аварійки!J1181</f>
        <v>0.3420780593753292</v>
      </c>
      <c r="G1179" s="286">
        <f>'дератизація '!I1181</f>
        <v>0</v>
      </c>
      <c r="H1179" s="286">
        <f>SUM(димовенти!Q1181)</f>
        <v>0.16663990482470481</v>
      </c>
      <c r="I1179" s="286">
        <f>'під зими'!L1181+майстерні!L1181+покрівлі!N1181+маляри!L1181</f>
        <v>0.30461041316450621</v>
      </c>
      <c r="J1179" s="286">
        <f>електрики!P1181</f>
        <v>7.9334304451474352E-2</v>
      </c>
      <c r="K1179" s="287">
        <f t="shared" si="97"/>
        <v>1.444751319577392</v>
      </c>
      <c r="L1179" s="287">
        <v>1.8148794046571881E-2</v>
      </c>
      <c r="M1179" s="287">
        <f t="shared" si="98"/>
        <v>1.4629001136239639</v>
      </c>
      <c r="N1179" s="287">
        <f t="shared" si="99"/>
        <v>1.7554801363487567</v>
      </c>
    </row>
    <row r="1180" spans="1:14" ht="18" customHeight="1" x14ac:dyDescent="0.35">
      <c r="A1180" s="284">
        <f t="shared" si="96"/>
        <v>232</v>
      </c>
      <c r="B1180" s="284">
        <v>2</v>
      </c>
      <c r="C1180" s="285" t="s">
        <v>2151</v>
      </c>
      <c r="D1180" s="286">
        <f>SUM(сходові!N1182)</f>
        <v>0</v>
      </c>
      <c r="E1180" s="286">
        <f>SUM(прибудинкова!M1182)</f>
        <v>0.18901352809580207</v>
      </c>
      <c r="F1180" s="286">
        <f>'слюсарі х.в.'!P1182+'слюсарі кан'!P1182+'слюсарі ц.о.'!P764+'слюсарі г.в.'!P757+зварювальник!L1182+аварійки!J1182</f>
        <v>0.28292842928629552</v>
      </c>
      <c r="G1180" s="286">
        <f>'дератизація '!I1182</f>
        <v>0</v>
      </c>
      <c r="H1180" s="286">
        <f>SUM(димовенти!Q1182)</f>
        <v>9.5084962142376647E-2</v>
      </c>
      <c r="I1180" s="286">
        <f>'під зими'!L1182+майстерні!L1182+покрівлі!N1182+маляри!L1182</f>
        <v>0.23240095103591335</v>
      </c>
      <c r="J1180" s="286">
        <f>електрики!P1182</f>
        <v>5.6585330981312132E-2</v>
      </c>
      <c r="K1180" s="287">
        <f t="shared" si="97"/>
        <v>0.8560132015416998</v>
      </c>
      <c r="L1180" s="287">
        <v>1.0554753728188482E-2</v>
      </c>
      <c r="M1180" s="287">
        <f t="shared" si="98"/>
        <v>0.86656795526988828</v>
      </c>
      <c r="N1180" s="287">
        <f t="shared" si="99"/>
        <v>1.039881546323866</v>
      </c>
    </row>
    <row r="1181" spans="1:14" ht="18" customHeight="1" x14ac:dyDescent="0.35">
      <c r="A1181" s="284">
        <f t="shared" si="96"/>
        <v>233</v>
      </c>
      <c r="B1181" s="284">
        <v>5</v>
      </c>
      <c r="C1181" s="285" t="s">
        <v>2152</v>
      </c>
      <c r="D1181" s="286">
        <f>SUM(сходові!N1183)</f>
        <v>0</v>
      </c>
      <c r="E1181" s="286">
        <f>SUM(прибудинкова!M1183)</f>
        <v>0.66760933598937577</v>
      </c>
      <c r="F1181" s="286">
        <f>'слюсарі х.в.'!P1183+'слюсарі кан'!P1183+'слюсарі ц.о.'!P765+'слюсарі г.в.'!P758+зварювальник!L1183+аварійки!J1183</f>
        <v>0.51921930562027963</v>
      </c>
      <c r="G1181" s="286">
        <f>'дератизація '!I1183</f>
        <v>2.2042975638429888E-3</v>
      </c>
      <c r="H1181" s="286">
        <f>SUM(димовенти!Q1183)</f>
        <v>3.0042006838642502E-2</v>
      </c>
      <c r="I1181" s="286">
        <f>'під зими'!L1183+майстерні!L1183+покрівлі!N1183+маляри!L1183</f>
        <v>0.21919159942047234</v>
      </c>
      <c r="J1181" s="286">
        <f>електрики!P1183</f>
        <v>5.1433928814649608E-2</v>
      </c>
      <c r="K1181" s="287">
        <f t="shared" si="97"/>
        <v>1.4897004742472628</v>
      </c>
      <c r="L1181" s="287">
        <v>1.7662967337559565E-2</v>
      </c>
      <c r="M1181" s="287">
        <f t="shared" si="98"/>
        <v>1.5073634415848223</v>
      </c>
      <c r="N1181" s="287">
        <f t="shared" si="99"/>
        <v>1.8088361299017865</v>
      </c>
    </row>
    <row r="1182" spans="1:14" ht="18" customHeight="1" x14ac:dyDescent="0.35">
      <c r="A1182" s="284">
        <f t="shared" si="96"/>
        <v>234</v>
      </c>
      <c r="B1182" s="284">
        <v>1</v>
      </c>
      <c r="C1182" s="285" t="s">
        <v>2153</v>
      </c>
      <c r="D1182" s="286">
        <f>SUM(сходові!N1184)</f>
        <v>0</v>
      </c>
      <c r="E1182" s="286">
        <f>SUM(прибудинкова!M1184)</f>
        <v>0.59953468097793683</v>
      </c>
      <c r="F1182" s="286">
        <f>'слюсарі х.в.'!P1184+'слюсарі кан'!P1184+'слюсарі ц.о.'!P766+'слюсарі г.в.'!P759+зварювальник!L1184+аварійки!J1184</f>
        <v>0.33594197779109658</v>
      </c>
      <c r="G1182" s="286">
        <f>'дератизація '!I1184</f>
        <v>0</v>
      </c>
      <c r="H1182" s="286">
        <f>SUM(димовенти!Q1184)</f>
        <v>0.16157214385508054</v>
      </c>
      <c r="I1182" s="286">
        <f>'під зими'!L1184+майстерні!L1184+покрівлі!N1184+маляри!L1184</f>
        <v>0.34411893713974234</v>
      </c>
      <c r="J1182" s="286">
        <f>електрики!P1184</f>
        <v>7.6921633296420586E-2</v>
      </c>
      <c r="K1182" s="287">
        <f t="shared" si="97"/>
        <v>1.5180893730602769</v>
      </c>
      <c r="L1182" s="287">
        <v>1.9292189697743489E-2</v>
      </c>
      <c r="M1182" s="287">
        <f t="shared" si="98"/>
        <v>1.5373815627580205</v>
      </c>
      <c r="N1182" s="287">
        <f t="shared" si="99"/>
        <v>1.8448578753096245</v>
      </c>
    </row>
    <row r="1183" spans="1:14" ht="18" customHeight="1" x14ac:dyDescent="0.35">
      <c r="A1183" s="284">
        <f t="shared" si="96"/>
        <v>235</v>
      </c>
      <c r="B1183" s="284">
        <v>5</v>
      </c>
      <c r="C1183" s="285" t="s">
        <v>2154</v>
      </c>
      <c r="D1183" s="286">
        <f>SUM(сходові!N1185)</f>
        <v>1.2112846616765189</v>
      </c>
      <c r="E1183" s="286">
        <f>SUM(прибудинкова!M1185)</f>
        <v>0.76018063577122819</v>
      </c>
      <c r="F1183" s="286">
        <f>'слюсарі х.в.'!P1185+'слюсарі кан'!P1185+'слюсарі ц.о.'!P767+'слюсарі г.в.'!P760+зварювальник!L1185+аварійки!J1185</f>
        <v>0.515097737335933</v>
      </c>
      <c r="G1183" s="286">
        <f>'дератизація '!I1185</f>
        <v>4.8377493301577845E-3</v>
      </c>
      <c r="H1183" s="286">
        <f>SUM(димовенти!Q1185)</f>
        <v>0.10456680210792402</v>
      </c>
      <c r="I1183" s="286">
        <f>'під зими'!L1185+майстерні!L1185+покрівлі!N1185+маляри!L1185</f>
        <v>0.20522283181957518</v>
      </c>
      <c r="J1183" s="286">
        <f>електрики!P1185</f>
        <v>4.978240069612213E-2</v>
      </c>
      <c r="K1183" s="287">
        <f t="shared" si="97"/>
        <v>2.8509728187374588</v>
      </c>
      <c r="L1183" s="287">
        <v>3.4174622728483595E-2</v>
      </c>
      <c r="M1183" s="287">
        <f t="shared" si="98"/>
        <v>2.8851474414659424</v>
      </c>
      <c r="N1183" s="287">
        <f t="shared" si="99"/>
        <v>3.4621769297591309</v>
      </c>
    </row>
    <row r="1184" spans="1:14" ht="18" customHeight="1" x14ac:dyDescent="0.35">
      <c r="A1184" s="284">
        <f t="shared" si="96"/>
        <v>236</v>
      </c>
      <c r="B1184" s="284">
        <v>5</v>
      </c>
      <c r="C1184" s="285" t="s">
        <v>2155</v>
      </c>
      <c r="D1184" s="286">
        <f>SUM(сходові!N1186)</f>
        <v>1.1278564204086992</v>
      </c>
      <c r="E1184" s="286">
        <f>SUM(прибудинкова!M1186)</f>
        <v>0.51776222756688117</v>
      </c>
      <c r="F1184" s="286">
        <f>'слюсарі х.в.'!P1186+'слюсарі кан'!P1186+'слюсарі ц.о.'!P768+'слюсарі г.в.'!P761+зварювальник!L1186+аварійки!J1186</f>
        <v>0.512981825098213</v>
      </c>
      <c r="G1184" s="286">
        <f>'дератизація '!I1186</f>
        <v>1.5762511493497965E-3</v>
      </c>
      <c r="H1184" s="286">
        <f>SUM(димовенти!Q1186)</f>
        <v>0.10281928012565089</v>
      </c>
      <c r="I1184" s="286">
        <f>'під зими'!L1186+майстерні!L1186+покрівлі!N1186+маляри!L1186</f>
        <v>0.20325589989223714</v>
      </c>
      <c r="J1184" s="286">
        <f>електрики!P1186</f>
        <v>4.8950436460886038E-2</v>
      </c>
      <c r="K1184" s="287">
        <f t="shared" si="97"/>
        <v>2.5152023407019173</v>
      </c>
      <c r="L1184" s="287">
        <v>2.9970156647032176E-2</v>
      </c>
      <c r="M1184" s="287">
        <f t="shared" si="98"/>
        <v>2.5451724973489496</v>
      </c>
      <c r="N1184" s="287">
        <f t="shared" si="99"/>
        <v>3.0542069968187393</v>
      </c>
    </row>
    <row r="1185" spans="1:14" ht="18" customHeight="1" x14ac:dyDescent="0.35">
      <c r="A1185" s="284">
        <f t="shared" si="96"/>
        <v>237</v>
      </c>
      <c r="B1185" s="284">
        <v>2</v>
      </c>
      <c r="C1185" s="285" t="s">
        <v>2156</v>
      </c>
      <c r="D1185" s="286">
        <f>SUM(сходові!N1187)</f>
        <v>0</v>
      </c>
      <c r="E1185" s="286">
        <f>SUM(прибудинкова!M1187)</f>
        <v>0.25466556737588647</v>
      </c>
      <c r="F1185" s="286">
        <f>'слюсарі х.в.'!P1187+'слюсарі кан'!P1187+'слюсарі ц.о.'!P769+'слюсарі г.в.'!P762+зварювальник!L1187+аварійки!J1187</f>
        <v>0.26149544136558117</v>
      </c>
      <c r="G1185" s="286">
        <f>'дератизація '!I1187</f>
        <v>0</v>
      </c>
      <c r="H1185" s="286">
        <f>SUM(димовенти!Q1187)</f>
        <v>0.10008735418327797</v>
      </c>
      <c r="I1185" s="286">
        <f>'під зими'!L1187+майстерні!L1187+покрівлі!N1187+маляри!L1187</f>
        <v>0.16599720243387633</v>
      </c>
      <c r="J1185" s="286">
        <f>електрики!P1187</f>
        <v>4.764981495201584E-2</v>
      </c>
      <c r="K1185" s="287">
        <f t="shared" si="97"/>
        <v>0.82989538031063781</v>
      </c>
      <c r="L1185" s="287">
        <v>1.0362817303913863E-2</v>
      </c>
      <c r="M1185" s="287">
        <f t="shared" si="98"/>
        <v>0.84025819761455167</v>
      </c>
      <c r="N1185" s="287">
        <f t="shared" si="99"/>
        <v>1.0083098371374619</v>
      </c>
    </row>
    <row r="1186" spans="1:14" ht="18" customHeight="1" x14ac:dyDescent="0.35">
      <c r="A1186" s="284">
        <f t="shared" si="96"/>
        <v>238</v>
      </c>
      <c r="B1186" s="284">
        <v>4</v>
      </c>
      <c r="C1186" s="285" t="s">
        <v>1986</v>
      </c>
      <c r="D1186" s="286">
        <f>SUM(сходові!N1188)</f>
        <v>0.96567058392606686</v>
      </c>
      <c r="E1186" s="286">
        <f>SUM(прибудинкова!M1188)</f>
        <v>0.70570127253967463</v>
      </c>
      <c r="F1186" s="286">
        <f>'слюсарі х.в.'!P1188+'слюсарі кан'!P1188+'слюсарі ц.о.'!P770+'слюсарі г.в.'!P763+зварювальник!L1188+аварійки!J1188</f>
        <v>0.51695920898372882</v>
      </c>
      <c r="G1186" s="286">
        <f>'дератизація '!I1188</f>
        <v>5.5274406721367852E-3</v>
      </c>
      <c r="H1186" s="286">
        <f>SUM(димовенти!Q1188)</f>
        <v>8.7393725213123691E-2</v>
      </c>
      <c r="I1186" s="286">
        <f>'під зими'!L1188+майстерні!L1188+покрівлі!N1188+маляри!L1188</f>
        <v>0.17940659922575447</v>
      </c>
      <c r="J1186" s="286">
        <f>електрики!P1188</f>
        <v>5.0584172792690445E-2</v>
      </c>
      <c r="K1186" s="287">
        <f t="shared" si="97"/>
        <v>2.5112430033531763</v>
      </c>
      <c r="L1186" s="287">
        <v>2.9909422642450001E-2</v>
      </c>
      <c r="M1186" s="287">
        <f t="shared" si="98"/>
        <v>2.5411524259956262</v>
      </c>
      <c r="N1186" s="287">
        <f t="shared" si="99"/>
        <v>3.0493829111947512</v>
      </c>
    </row>
    <row r="1187" spans="1:14" ht="18" customHeight="1" x14ac:dyDescent="0.35">
      <c r="A1187" s="284">
        <f t="shared" si="96"/>
        <v>239</v>
      </c>
      <c r="B1187" s="284">
        <v>5</v>
      </c>
      <c r="C1187" s="285" t="s">
        <v>1987</v>
      </c>
      <c r="D1187" s="286">
        <f>SUM(сходові!N1189)</f>
        <v>0.65626197231650418</v>
      </c>
      <c r="E1187" s="286">
        <f>SUM(прибудинкова!M1189)</f>
        <v>1.1172006646867487</v>
      </c>
      <c r="F1187" s="286">
        <f>'слюсарі х.в.'!P1189+'слюсарі кан'!P1189+'слюсарі ц.о.'!P771+'слюсарі г.в.'!P764+зварювальник!L1189+аварійки!J1189</f>
        <v>0.54314552352868772</v>
      </c>
      <c r="G1187" s="286">
        <f>'дератизація '!I1189</f>
        <v>3.182011030971574E-3</v>
      </c>
      <c r="H1187" s="286">
        <f>SUM(димовенти!Q1189)</f>
        <v>0.11116183110234354</v>
      </c>
      <c r="I1187" s="286">
        <f>'під зими'!L1189+майстерні!L1189+покрівлі!N1189+маляри!L1189</f>
        <v>0.17155346080802891</v>
      </c>
      <c r="J1187" s="286">
        <f>електрики!P1189</f>
        <v>6.0810625106348604E-2</v>
      </c>
      <c r="K1187" s="287">
        <f t="shared" si="97"/>
        <v>2.663316088579633</v>
      </c>
      <c r="L1187" s="287">
        <v>3.1515437979215077E-2</v>
      </c>
      <c r="M1187" s="287">
        <f t="shared" si="98"/>
        <v>2.6948315265588478</v>
      </c>
      <c r="N1187" s="287">
        <f t="shared" si="99"/>
        <v>3.2337978318706173</v>
      </c>
    </row>
    <row r="1188" spans="1:14" ht="18" customHeight="1" x14ac:dyDescent="0.35">
      <c r="A1188" s="284">
        <f t="shared" si="96"/>
        <v>240</v>
      </c>
      <c r="B1188" s="284">
        <v>5</v>
      </c>
      <c r="C1188" s="285" t="s">
        <v>1988</v>
      </c>
      <c r="D1188" s="286">
        <f>SUM(сходові!N1190)</f>
        <v>0.79869728668558038</v>
      </c>
      <c r="E1188" s="286">
        <f>SUM(прибудинкова!M1190)</f>
        <v>1.2688978529386019</v>
      </c>
      <c r="F1188" s="286">
        <f>'слюсарі х.в.'!P1190+'слюсарі кан'!P1190+'слюсарі ц.о.'!P772+'слюсарі г.в.'!P765+зварювальник!L1190+аварійки!J1190</f>
        <v>0.55077237094610842</v>
      </c>
      <c r="G1188" s="286">
        <f>'дератизація '!I1190</f>
        <v>3.6923985821189441E-3</v>
      </c>
      <c r="H1188" s="286">
        <f>SUM(димовенти!Q1190)</f>
        <v>0.1150864443326698</v>
      </c>
      <c r="I1188" s="286">
        <f>'під зими'!L1190+майстерні!L1190+покрівлі!N1190+маляри!L1190</f>
        <v>0.17985279429200091</v>
      </c>
      <c r="J1188" s="286">
        <f>електрики!P1190</f>
        <v>6.3871672967337076E-2</v>
      </c>
      <c r="K1188" s="287">
        <f t="shared" si="97"/>
        <v>2.9808708207444177</v>
      </c>
      <c r="L1188" s="287">
        <v>3.544469149022289E-2</v>
      </c>
      <c r="M1188" s="287">
        <f t="shared" si="98"/>
        <v>3.0163155122346406</v>
      </c>
      <c r="N1188" s="287">
        <f t="shared" si="99"/>
        <v>3.6195786146815685</v>
      </c>
    </row>
    <row r="1189" spans="1:14" ht="18" customHeight="1" x14ac:dyDescent="0.35">
      <c r="A1189" s="284">
        <f t="shared" si="96"/>
        <v>241</v>
      </c>
      <c r="B1189" s="284">
        <v>2</v>
      </c>
      <c r="C1189" s="285" t="s">
        <v>1989</v>
      </c>
      <c r="D1189" s="286">
        <f>SUM(сходові!N1191)</f>
        <v>0</v>
      </c>
      <c r="E1189" s="286">
        <f>SUM(прибудинкова!M1191)</f>
        <v>1.3092928517006803</v>
      </c>
      <c r="F1189" s="286">
        <f>'слюсарі х.в.'!P1191+'слюсарі кан'!P1191+'слюсарі ц.о.'!P773+'слюсарі г.в.'!P766+зварювальник!L1191+аварійки!J1191</f>
        <v>0.31885405868444661</v>
      </c>
      <c r="G1189" s="286">
        <f>'дератизація '!I1191</f>
        <v>0</v>
      </c>
      <c r="H1189" s="286">
        <f>SUM(димовенти!Q1191)</f>
        <v>0.13328994191106711</v>
      </c>
      <c r="I1189" s="286">
        <f>'під зими'!L1191+майстерні!L1191+покрівлі!N1191+маляри!L1191</f>
        <v>0.35574326977256726</v>
      </c>
      <c r="J1189" s="286">
        <f>електрики!P1191</f>
        <v>7.020276410236588E-2</v>
      </c>
      <c r="K1189" s="287">
        <f t="shared" si="97"/>
        <v>2.1873828861711271</v>
      </c>
      <c r="L1189" s="287">
        <v>2.7935935265693712E-2</v>
      </c>
      <c r="M1189" s="287">
        <f t="shared" si="98"/>
        <v>2.2153188214368207</v>
      </c>
      <c r="N1189" s="287">
        <f t="shared" si="99"/>
        <v>2.6583825857241847</v>
      </c>
    </row>
    <row r="1190" spans="1:14" ht="18" customHeight="1" x14ac:dyDescent="0.35">
      <c r="A1190" s="284">
        <f t="shared" si="96"/>
        <v>242</v>
      </c>
      <c r="B1190" s="284">
        <v>4</v>
      </c>
      <c r="C1190" s="285" t="s">
        <v>1990</v>
      </c>
      <c r="D1190" s="286">
        <f>SUM(сходові!N1192)</f>
        <v>0.65796144833209658</v>
      </c>
      <c r="E1190" s="286">
        <f>SUM(прибудинкова!M1192)</f>
        <v>0.89044620823698939</v>
      </c>
      <c r="F1190" s="286">
        <f>'слюсарі х.в.'!P1192+'слюсарі кан'!P1192+'слюсарі ц.о.'!P774+'слюсарі г.в.'!P767+зварювальник!L1192+аварійки!J1192</f>
        <v>0.53857611340925182</v>
      </c>
      <c r="G1190" s="286">
        <f>'дератизація '!I1192</f>
        <v>1.8095908314064539E-3</v>
      </c>
      <c r="H1190" s="286">
        <f>SUM(димовенти!Q1192)</f>
        <v>0.12106675837269533</v>
      </c>
      <c r="I1190" s="286">
        <f>'під зими'!L1192+майстерні!L1192+покрівлі!N1192+маляри!L1192</f>
        <v>0.18210897939592852</v>
      </c>
      <c r="J1190" s="286">
        <f>електрики!P1192</f>
        <v>5.9037781300663117E-2</v>
      </c>
      <c r="K1190" s="287">
        <f t="shared" si="97"/>
        <v>2.4510068798790314</v>
      </c>
      <c r="L1190" s="287">
        <v>2.8779341912932521E-2</v>
      </c>
      <c r="M1190" s="287">
        <f t="shared" si="98"/>
        <v>2.4797862217919642</v>
      </c>
      <c r="N1190" s="287">
        <f t="shared" si="99"/>
        <v>2.975743466150357</v>
      </c>
    </row>
    <row r="1191" spans="1:14" ht="18" customHeight="1" x14ac:dyDescent="0.35">
      <c r="A1191" s="284">
        <f t="shared" si="96"/>
        <v>243</v>
      </c>
      <c r="B1191" s="284">
        <v>2</v>
      </c>
      <c r="C1191" s="285" t="s">
        <v>1991</v>
      </c>
      <c r="D1191" s="286">
        <f>SUM(сходові!N1193)</f>
        <v>0</v>
      </c>
      <c r="E1191" s="286">
        <f>SUM(прибудинкова!M1193)</f>
        <v>0.67991185798816578</v>
      </c>
      <c r="F1191" s="286">
        <f>'слюсарі х.в.'!P1193+'слюсарі кан'!P1193+'слюсарі ц.о.'!P775+'слюсарі г.в.'!P768+зварювальник!L1193+аварійки!J1193</f>
        <v>0.29032876927975421</v>
      </c>
      <c r="G1191" s="286">
        <f>'дератизація '!I1193</f>
        <v>7.5443786982248512E-3</v>
      </c>
      <c r="H1191" s="286">
        <f>SUM(димовенти!Q1193)</f>
        <v>0.13706085764947262</v>
      </c>
      <c r="I1191" s="286">
        <f>'під зими'!L1193+майстерні!L1193+покрівлі!N1193+маляри!L1193</f>
        <v>0.22533153268798095</v>
      </c>
      <c r="J1191" s="286">
        <f>електрики!P1193</f>
        <v>5.9126995929254231E-2</v>
      </c>
      <c r="K1191" s="287">
        <f t="shared" si="97"/>
        <v>1.3993043922328527</v>
      </c>
      <c r="L1191" s="287">
        <v>1.7180809521008755E-2</v>
      </c>
      <c r="M1191" s="287">
        <f t="shared" si="98"/>
        <v>1.4164852017538614</v>
      </c>
      <c r="N1191" s="287">
        <f t="shared" si="99"/>
        <v>1.6997822421046336</v>
      </c>
    </row>
    <row r="1192" spans="1:14" ht="18" customHeight="1" x14ac:dyDescent="0.35">
      <c r="A1192" s="284">
        <f t="shared" si="96"/>
        <v>244</v>
      </c>
      <c r="B1192" s="284">
        <v>5</v>
      </c>
      <c r="C1192" s="285" t="s">
        <v>1992</v>
      </c>
      <c r="D1192" s="286">
        <f>SUM(сходові!N1194)</f>
        <v>0.75415722787483186</v>
      </c>
      <c r="E1192" s="286">
        <f>SUM(прибудинкова!M1194)</f>
        <v>1.4076637034474802</v>
      </c>
      <c r="F1192" s="286">
        <f>'слюсарі х.в.'!P1194+'слюсарі кан'!P1194+'слюсарі ц.о.'!P776+'слюсарі г.в.'!P769+зварювальник!L1194+аварійки!J1194</f>
        <v>0.56272227946548969</v>
      </c>
      <c r="G1192" s="286">
        <f>'дератизація '!I1194</f>
        <v>3.5376246029999057E-3</v>
      </c>
      <c r="H1192" s="286">
        <f>SUM(димовенти!Q1194)</f>
        <v>0.14280805688652293</v>
      </c>
      <c r="I1192" s="286">
        <f>'під зими'!L1194+майстерні!L1194+покрівлі!N1194+маляри!L1194</f>
        <v>0.17104684483480528</v>
      </c>
      <c r="J1192" s="286">
        <f>електрики!P1194</f>
        <v>6.8482504475489384E-2</v>
      </c>
      <c r="K1192" s="287">
        <f t="shared" si="97"/>
        <v>3.1104182415876198</v>
      </c>
      <c r="L1192" s="287">
        <v>3.6877723002816776E-2</v>
      </c>
      <c r="M1192" s="287">
        <f t="shared" si="98"/>
        <v>3.1472959645904366</v>
      </c>
      <c r="N1192" s="287">
        <f t="shared" si="99"/>
        <v>3.7767551575085236</v>
      </c>
    </row>
    <row r="1193" spans="1:14" ht="18" customHeight="1" x14ac:dyDescent="0.35">
      <c r="A1193" s="284">
        <f t="shared" si="96"/>
        <v>245</v>
      </c>
      <c r="B1193" s="284">
        <v>2</v>
      </c>
      <c r="C1193" s="285" t="s">
        <v>1993</v>
      </c>
      <c r="D1193" s="286">
        <f>SUM(сходові!N1195)</f>
        <v>0</v>
      </c>
      <c r="E1193" s="286">
        <f>SUM(прибудинкова!M1195)</f>
        <v>1.2731747926682691</v>
      </c>
      <c r="F1193" s="286">
        <f>'слюсарі х.в.'!P1195+'слюсарі кан'!P1195+'слюсарі ц.о.'!P777+'слюсарі г.в.'!P770+зварювальник!L1195+аварійки!J1195</f>
        <v>0.29267282412714507</v>
      </c>
      <c r="G1193" s="286">
        <f>'дератизація '!I1195</f>
        <v>7.887620192307692E-3</v>
      </c>
      <c r="H1193" s="286">
        <f>SUM(димовенти!Q1195)</f>
        <v>0.10855628415263223</v>
      </c>
      <c r="I1193" s="286">
        <f>'під зими'!L1195+майстерні!L1195+покрівлі!N1195+маляри!L1195</f>
        <v>0.28214918928923233</v>
      </c>
      <c r="J1193" s="286">
        <f>електрики!P1195</f>
        <v>6.0050855240648827E-2</v>
      </c>
      <c r="K1193" s="287">
        <f t="shared" si="97"/>
        <v>2.0244915656702349</v>
      </c>
      <c r="L1193" s="287">
        <v>2.5798651244609339E-2</v>
      </c>
      <c r="M1193" s="287">
        <f t="shared" si="98"/>
        <v>2.0502902169148443</v>
      </c>
      <c r="N1193" s="287">
        <f t="shared" si="99"/>
        <v>2.4603482602978128</v>
      </c>
    </row>
    <row r="1194" spans="1:14" ht="18" customHeight="1" x14ac:dyDescent="0.35">
      <c r="A1194" s="284">
        <f t="shared" si="96"/>
        <v>246</v>
      </c>
      <c r="B1194" s="284">
        <v>1</v>
      </c>
      <c r="C1194" s="285" t="s">
        <v>1994</v>
      </c>
      <c r="D1194" s="286">
        <f>SUM(сходові!N1196)</f>
        <v>0</v>
      </c>
      <c r="E1194" s="286">
        <f>SUM(прибудинкова!M1196)</f>
        <v>0</v>
      </c>
      <c r="F1194" s="286">
        <f>'слюсарі х.в.'!P1196+'слюсарі кан'!P1196+'слюсарі ц.о.'!P778+'слюсарі г.в.'!P771+зварювальник!L1196+аварійки!J1196</f>
        <v>0.28159955591766406</v>
      </c>
      <c r="G1194" s="286">
        <f>'дератизація '!I1196</f>
        <v>0</v>
      </c>
      <c r="H1194" s="286">
        <f>SUM(димовенти!Q1196)</f>
        <v>0.11669099278422482</v>
      </c>
      <c r="I1194" s="286">
        <f>'під зими'!L1196+майстерні!L1196+покрівлі!N1196+маляри!L1196</f>
        <v>0.30277426169617411</v>
      </c>
      <c r="J1194" s="286">
        <f>електрики!P1196</f>
        <v>5.555451293630375E-2</v>
      </c>
      <c r="K1194" s="287">
        <f t="shared" si="97"/>
        <v>0.75661932333436677</v>
      </c>
      <c r="L1194" s="287">
        <v>9.9456236571474066E-3</v>
      </c>
      <c r="M1194" s="287">
        <f t="shared" si="98"/>
        <v>0.76656494699151412</v>
      </c>
      <c r="N1194" s="287">
        <f t="shared" si="99"/>
        <v>0.91987793638981685</v>
      </c>
    </row>
    <row r="1195" spans="1:14" ht="18" customHeight="1" x14ac:dyDescent="0.35">
      <c r="A1195" s="284">
        <f t="shared" si="96"/>
        <v>247</v>
      </c>
      <c r="B1195" s="284">
        <v>2</v>
      </c>
      <c r="C1195" s="285" t="s">
        <v>2937</v>
      </c>
      <c r="D1195" s="286">
        <f>SUM(сходові!N1197)</f>
        <v>0</v>
      </c>
      <c r="E1195" s="286">
        <f>SUM(прибудинкова!M1197)</f>
        <v>0.24180367003367001</v>
      </c>
      <c r="F1195" s="286">
        <f>'слюсарі х.в.'!P1197+'слюсарі кан'!P1197+'слюсарі ц.о.'!P779+'слюсарі г.в.'!P772+зварювальник!L1197+аварійки!J1197</f>
        <v>0.28759368972430932</v>
      </c>
      <c r="G1195" s="286">
        <f>'дератизація '!I1197</f>
        <v>0</v>
      </c>
      <c r="H1195" s="286">
        <f>SUM(димовенти!Q1197)</f>
        <v>0.15670713184966234</v>
      </c>
      <c r="I1195" s="286">
        <f>'під зими'!L1197+майстерні!L1197+покрівлі!N1197+маляри!L1197</f>
        <v>0.25015535943264577</v>
      </c>
      <c r="J1195" s="286">
        <f>електрики!P1197</f>
        <v>5.7911371060874198E-2</v>
      </c>
      <c r="K1195" s="287">
        <f t="shared" si="97"/>
        <v>0.9941712221011616</v>
      </c>
      <c r="L1195" s="287">
        <v>1.2383524692044678E-2</v>
      </c>
      <c r="M1195" s="287">
        <f t="shared" si="98"/>
        <v>1.0065547467932063</v>
      </c>
      <c r="N1195" s="287">
        <f t="shared" si="99"/>
        <v>1.2078656961518475</v>
      </c>
    </row>
    <row r="1196" spans="1:14" ht="18" customHeight="1" x14ac:dyDescent="0.35">
      <c r="A1196" s="284">
        <f t="shared" si="96"/>
        <v>248</v>
      </c>
      <c r="B1196" s="284">
        <v>2</v>
      </c>
      <c r="C1196" s="285" t="s">
        <v>2157</v>
      </c>
      <c r="D1196" s="286">
        <f>SUM(сходові!N1198)</f>
        <v>0</v>
      </c>
      <c r="E1196" s="286">
        <f>SUM(прибудинкова!M1198)</f>
        <v>0.47030576293385729</v>
      </c>
      <c r="F1196" s="286">
        <f>'слюсарі х.в.'!P1198+'слюсарі кан'!P1198+'слюсарі ц.о.'!P780+'слюсарі г.в.'!P773+зварювальник!L1198+аварійки!J1198</f>
        <v>0.28354264447973965</v>
      </c>
      <c r="G1196" s="286">
        <f>'дератизація '!I1198</f>
        <v>0</v>
      </c>
      <c r="H1196" s="286">
        <f>SUM(димовенти!Q1198)</f>
        <v>0.18543985770124907</v>
      </c>
      <c r="I1196" s="286">
        <f>'під зими'!L1198+майстерні!L1198+покрівлі!N1198+маляри!L1198</f>
        <v>0.27381200756864155</v>
      </c>
      <c r="J1196" s="286">
        <f>електрики!P1198</f>
        <v>5.6318523919710664E-2</v>
      </c>
      <c r="K1196" s="287">
        <f t="shared" si="97"/>
        <v>1.2694187966031982</v>
      </c>
      <c r="L1196" s="287">
        <v>1.5659378475604835E-2</v>
      </c>
      <c r="M1196" s="287">
        <f t="shared" si="98"/>
        <v>1.285078175078803</v>
      </c>
      <c r="N1196" s="287">
        <f t="shared" si="99"/>
        <v>1.5420938100945636</v>
      </c>
    </row>
    <row r="1197" spans="1:14" ht="18" customHeight="1" x14ac:dyDescent="0.35">
      <c r="A1197" s="284">
        <f t="shared" si="96"/>
        <v>249</v>
      </c>
      <c r="B1197" s="284">
        <v>1</v>
      </c>
      <c r="C1197" s="285" t="s">
        <v>2160</v>
      </c>
      <c r="D1197" s="286">
        <f>SUM(сходові!N1199)</f>
        <v>0</v>
      </c>
      <c r="E1197" s="286">
        <f>SUM(прибудинкова!M1199)</f>
        <v>0.41632284057971014</v>
      </c>
      <c r="F1197" s="286">
        <f>'слюсарі х.в.'!P1199+'слюсарі кан'!P1199+'слюсарі ц.о.'!P781+'слюсарі г.в.'!P774+зварювальник!L1199+аварійки!J1199</f>
        <v>0.39389462664812058</v>
      </c>
      <c r="G1197" s="286">
        <f>'дератизація '!I1199</f>
        <v>6.5217391304347823E-3</v>
      </c>
      <c r="H1197" s="286">
        <f>SUM(димовенти!Q1199)</f>
        <v>0.14906112795734672</v>
      </c>
      <c r="I1197" s="286">
        <f>'під зими'!L1199+майстерні!L1199+покрівлі!N1199+маляри!L1199</f>
        <v>0.29096933737318098</v>
      </c>
      <c r="J1197" s="286">
        <f>електрики!P1199</f>
        <v>9.9708273652635571E-2</v>
      </c>
      <c r="K1197" s="287">
        <f t="shared" si="97"/>
        <v>1.3564779453414288</v>
      </c>
      <c r="L1197" s="287">
        <v>1.7062844200128158E-2</v>
      </c>
      <c r="M1197" s="287">
        <f t="shared" si="98"/>
        <v>1.373540789541557</v>
      </c>
      <c r="N1197" s="287">
        <f t="shared" si="99"/>
        <v>1.6482489474498683</v>
      </c>
    </row>
    <row r="1198" spans="1:14" ht="18" customHeight="1" x14ac:dyDescent="0.35">
      <c r="A1198" s="284">
        <f t="shared" si="96"/>
        <v>250</v>
      </c>
      <c r="B1198" s="284">
        <v>2</v>
      </c>
      <c r="C1198" s="285" t="s">
        <v>2158</v>
      </c>
      <c r="D1198" s="286">
        <f>SUM(сходові!N1200)</f>
        <v>0</v>
      </c>
      <c r="E1198" s="286">
        <f>SUM(прибудинкова!M1200)</f>
        <v>0.67252720602181137</v>
      </c>
      <c r="F1198" s="286">
        <f>'слюсарі х.в.'!P1200+'слюсарі кан'!P1200+'слюсарі ц.о.'!P782+'слюсарі г.в.'!P775+зварювальник!L1200+аварійки!J1200</f>
        <v>0.3477226109255363</v>
      </c>
      <c r="G1198" s="286">
        <f>'дератизація '!I1200</f>
        <v>2.1337126600284497E-3</v>
      </c>
      <c r="H1198" s="286">
        <f>SUM(димовенти!Q1200)</f>
        <v>9.7996146900599476E-2</v>
      </c>
      <c r="I1198" s="286">
        <f>'під зими'!L1200+майстерні!L1200+покрівлі!N1200+маляри!L1200</f>
        <v>0.26861522097714474</v>
      </c>
      <c r="J1198" s="286">
        <f>електрики!P1200</f>
        <v>8.1553708890847024E-2</v>
      </c>
      <c r="K1198" s="287">
        <f t="shared" si="97"/>
        <v>1.4705486063759674</v>
      </c>
      <c r="L1198" s="287">
        <v>1.884329571699439E-2</v>
      </c>
      <c r="M1198" s="287">
        <f t="shared" si="98"/>
        <v>1.4893919020929618</v>
      </c>
      <c r="N1198" s="287">
        <f t="shared" si="99"/>
        <v>1.7872702825115541</v>
      </c>
    </row>
    <row r="1199" spans="1:14" ht="18" customHeight="1" x14ac:dyDescent="0.35">
      <c r="A1199" s="284">
        <f t="shared" si="96"/>
        <v>251</v>
      </c>
      <c r="B1199" s="284">
        <v>2</v>
      </c>
      <c r="C1199" s="285" t="s">
        <v>2159</v>
      </c>
      <c r="D1199" s="286">
        <f>SUM(сходові!N1201)</f>
        <v>0</v>
      </c>
      <c r="E1199" s="286">
        <f>SUM(прибудинкова!M1201)</f>
        <v>0.69656343355965089</v>
      </c>
      <c r="F1199" s="286">
        <f>'слюсарі х.в.'!P1201+'слюсарі кан'!P1201+'слюсарі ц.о.'!P783+'слюсарі г.в.'!P776+зварювальник!L1201+аварійки!J1201</f>
        <v>0.32887904420133907</v>
      </c>
      <c r="G1199" s="286">
        <f>'дератизація '!I1201</f>
        <v>2.424830261881668E-3</v>
      </c>
      <c r="H1199" s="286">
        <f>SUM(димовенти!Q1201)</f>
        <v>0.19958891626810321</v>
      </c>
      <c r="I1199" s="286">
        <f>'під зими'!L1201+майстерні!L1201+покрівлі!N1201+маляри!L1201</f>
        <v>0.29058127163920278</v>
      </c>
      <c r="J1199" s="286">
        <f>електрики!P1201</f>
        <v>7.4144529389286062E-2</v>
      </c>
      <c r="K1199" s="287">
        <f t="shared" si="97"/>
        <v>1.5921820253194636</v>
      </c>
      <c r="L1199" s="287">
        <v>1.9634209967445138E-2</v>
      </c>
      <c r="M1199" s="287">
        <f t="shared" si="98"/>
        <v>1.6118162352869088</v>
      </c>
      <c r="N1199" s="287">
        <f t="shared" si="99"/>
        <v>1.9341794823442904</v>
      </c>
    </row>
    <row r="1200" spans="1:14" ht="18" customHeight="1" x14ac:dyDescent="0.35">
      <c r="A1200" s="284">
        <f t="shared" si="96"/>
        <v>252</v>
      </c>
      <c r="B1200" s="284">
        <v>2</v>
      </c>
      <c r="C1200" s="285" t="s">
        <v>2161</v>
      </c>
      <c r="D1200" s="286">
        <f>SUM(сходові!N1202)</f>
        <v>0</v>
      </c>
      <c r="E1200" s="286">
        <f>SUM(прибудинкова!M1202)</f>
        <v>0.48947861128860481</v>
      </c>
      <c r="F1200" s="286">
        <f>'слюсарі х.в.'!P1202+'слюсарі кан'!P1202+'слюсарі ц.о.'!P784+'слюсарі г.в.'!P777+зварювальник!L1202+аварійки!J1202</f>
        <v>0.28006477314015243</v>
      </c>
      <c r="G1200" s="286">
        <f>'дератизація '!I1202</f>
        <v>0</v>
      </c>
      <c r="H1200" s="286">
        <f>SUM(димовенти!Q1202)</f>
        <v>0.18648268479505992</v>
      </c>
      <c r="I1200" s="286">
        <f>'під зими'!L1202+майстерні!L1202+покрівлі!N1202+маляри!L1202</f>
        <v>0.31127041303259811</v>
      </c>
      <c r="J1200" s="286">
        <f>електрики!P1202</f>
        <v>5.4951045383641026E-2</v>
      </c>
      <c r="K1200" s="287">
        <f t="shared" si="97"/>
        <v>1.3222475276400563</v>
      </c>
      <c r="L1200" s="287">
        <v>1.6492728770327147E-2</v>
      </c>
      <c r="M1200" s="287">
        <f t="shared" si="98"/>
        <v>1.3387402564103834</v>
      </c>
      <c r="N1200" s="287">
        <f t="shared" si="99"/>
        <v>1.6064883076924601</v>
      </c>
    </row>
    <row r="1201" spans="1:14" ht="18" customHeight="1" x14ac:dyDescent="0.35">
      <c r="A1201" s="284">
        <f t="shared" si="96"/>
        <v>253</v>
      </c>
      <c r="B1201" s="284">
        <v>1</v>
      </c>
      <c r="C1201" s="285" t="s">
        <v>2162</v>
      </c>
      <c r="D1201" s="286">
        <f>SUM(сходові!N1203)</f>
        <v>0</v>
      </c>
      <c r="E1201" s="286">
        <f>SUM(прибудинкова!M1203)</f>
        <v>1.3999159844054581</v>
      </c>
      <c r="F1201" s="286">
        <f>'слюсарі х.в.'!P1203+'слюсарі кан'!P1203+'слюсарі ц.о.'!P785+'слюсарі г.в.'!P778+зварювальник!L1203+аварійки!J1203</f>
        <v>0.39611905969725564</v>
      </c>
      <c r="G1201" s="286">
        <f>'дератизація '!I1203</f>
        <v>0</v>
      </c>
      <c r="H1201" s="286">
        <f>SUM(димовенти!Q1203)</f>
        <v>0.1408480755009591</v>
      </c>
      <c r="I1201" s="286">
        <f>'під зими'!L1203+майстерні!L1203+покрівлі!N1203+маляри!L1203</f>
        <v>0.38476082230331382</v>
      </c>
      <c r="J1201" s="286">
        <f>електрики!P1203</f>
        <v>0.10058290763204469</v>
      </c>
      <c r="K1201" s="287">
        <f t="shared" si="97"/>
        <v>2.4222268495390313</v>
      </c>
      <c r="L1201" s="287">
        <v>3.0924658606162891E-2</v>
      </c>
      <c r="M1201" s="287">
        <f t="shared" si="98"/>
        <v>2.4531515081451944</v>
      </c>
      <c r="N1201" s="287">
        <f t="shared" si="99"/>
        <v>2.9437818097742334</v>
      </c>
    </row>
    <row r="1202" spans="1:14" ht="18" customHeight="1" x14ac:dyDescent="0.35">
      <c r="A1202" s="284">
        <f t="shared" ref="A1202:A1263" si="100">A1201+1</f>
        <v>254</v>
      </c>
      <c r="B1202" s="284">
        <v>2</v>
      </c>
      <c r="C1202" s="285" t="s">
        <v>2163</v>
      </c>
      <c r="D1202" s="286">
        <f>SUM(сходові!N1204)</f>
        <v>0</v>
      </c>
      <c r="E1202" s="286">
        <f>SUM(прибудинкова!M1204)</f>
        <v>0.50231739453551905</v>
      </c>
      <c r="F1202" s="286">
        <f>'слюсарі х.в.'!P1204+'слюсарі кан'!P1204+'слюсарі ц.о.'!P786+'слюсарі г.в.'!P779+зварювальник!L1204+аварійки!J1204</f>
        <v>0.30763403029191311</v>
      </c>
      <c r="G1202" s="286">
        <f>'дератизація '!I1204</f>
        <v>0</v>
      </c>
      <c r="H1202" s="286">
        <f>SUM(димовенти!Q1204)</f>
        <v>0.16861012834519545</v>
      </c>
      <c r="I1202" s="286">
        <f>'під зими'!L1204+майстерні!L1204+покрівлі!N1204+маляри!L1204</f>
        <v>0.28556292093224794</v>
      </c>
      <c r="J1202" s="286">
        <f>електрики!P1204</f>
        <v>6.5791114992107907E-2</v>
      </c>
      <c r="K1202" s="287">
        <f t="shared" si="97"/>
        <v>1.3299155890969836</v>
      </c>
      <c r="L1202" s="287">
        <v>1.6578610762436052E-2</v>
      </c>
      <c r="M1202" s="287">
        <f t="shared" si="98"/>
        <v>1.3464941998594195</v>
      </c>
      <c r="N1202" s="287">
        <f t="shared" si="99"/>
        <v>1.6157930398313034</v>
      </c>
    </row>
    <row r="1203" spans="1:14" ht="18" customHeight="1" x14ac:dyDescent="0.35">
      <c r="A1203" s="284">
        <f t="shared" si="100"/>
        <v>255</v>
      </c>
      <c r="B1203" s="284">
        <v>2</v>
      </c>
      <c r="C1203" s="285" t="s">
        <v>2164</v>
      </c>
      <c r="D1203" s="286">
        <f>SUM(сходові!N1205)</f>
        <v>0</v>
      </c>
      <c r="E1203" s="286">
        <f>SUM(прибудинкова!M1205)</f>
        <v>0.45034334313149121</v>
      </c>
      <c r="F1203" s="286">
        <f>'слюсарі х.в.'!P1205+'слюсарі кан'!P1205+'слюсарі ц.о.'!P787+'слюсарі г.в.'!P780+зварювальник!L1205+аварійки!J1205</f>
        <v>0.31175145348623878</v>
      </c>
      <c r="G1203" s="286">
        <f>'дератизація '!I1205</f>
        <v>0</v>
      </c>
      <c r="H1203" s="286">
        <f>SUM(димовенти!Q1205)</f>
        <v>0.19405749332891847</v>
      </c>
      <c r="I1203" s="286">
        <f>'під зими'!L1205+майстерні!L1205+покрівлі!N1205+маляри!L1205</f>
        <v>0.21238520224259397</v>
      </c>
      <c r="J1203" s="286">
        <f>електрики!P1205</f>
        <v>6.7410061552340333E-2</v>
      </c>
      <c r="K1203" s="287">
        <f t="shared" si="97"/>
        <v>1.2359475537415829</v>
      </c>
      <c r="L1203" s="287">
        <v>1.4861646081300584E-2</v>
      </c>
      <c r="M1203" s="287">
        <f t="shared" si="98"/>
        <v>1.2508091998228834</v>
      </c>
      <c r="N1203" s="287">
        <f t="shared" si="99"/>
        <v>1.50097103978746</v>
      </c>
    </row>
    <row r="1204" spans="1:14" ht="18" customHeight="1" x14ac:dyDescent="0.35">
      <c r="A1204" s="284">
        <f t="shared" si="100"/>
        <v>256</v>
      </c>
      <c r="B1204" s="284">
        <v>2</v>
      </c>
      <c r="C1204" s="285" t="s">
        <v>2165</v>
      </c>
      <c r="D1204" s="286">
        <f>SUM(сходові!N1206)</f>
        <v>0</v>
      </c>
      <c r="E1204" s="286">
        <f>SUM(прибудинкова!M1206)</f>
        <v>0.40509467301251539</v>
      </c>
      <c r="F1204" s="286">
        <f>'слюсарі х.в.'!P1206+'слюсарі кан'!P1206+'слюсарі ц.о.'!P788+'слюсарі г.в.'!P781+зварювальник!L1206+аварійки!J1206</f>
        <v>0.33307973283150172</v>
      </c>
      <c r="G1204" s="286">
        <f>'дератизація '!I1206</f>
        <v>0</v>
      </c>
      <c r="H1204" s="286">
        <f>SUM(димовенти!Q1206)</f>
        <v>0.1359759099558028</v>
      </c>
      <c r="I1204" s="286">
        <f>'під зими'!L1206+майстерні!L1206+покрівлі!N1206+маляри!L1206</f>
        <v>0.22624984133614018</v>
      </c>
      <c r="J1204" s="286">
        <f>електрики!P1206</f>
        <v>7.5796215428695746E-2</v>
      </c>
      <c r="K1204" s="287">
        <f t="shared" si="97"/>
        <v>1.1761963725646558</v>
      </c>
      <c r="L1204" s="287">
        <v>1.4628858483554219E-2</v>
      </c>
      <c r="M1204" s="287">
        <f t="shared" si="98"/>
        <v>1.1908252310482101</v>
      </c>
      <c r="N1204" s="287">
        <f t="shared" si="99"/>
        <v>1.4289902772578522</v>
      </c>
    </row>
    <row r="1205" spans="1:14" ht="18" customHeight="1" x14ac:dyDescent="0.35">
      <c r="A1205" s="284">
        <f t="shared" si="100"/>
        <v>257</v>
      </c>
      <c r="B1205" s="284">
        <v>1</v>
      </c>
      <c r="C1205" s="285" t="s">
        <v>2166</v>
      </c>
      <c r="D1205" s="286">
        <f>SUM(сходові!N1207)</f>
        <v>0</v>
      </c>
      <c r="E1205" s="286">
        <f>SUM(прибудинкова!M1207)</f>
        <v>0.6590754900032777</v>
      </c>
      <c r="F1205" s="286">
        <f>'слюсарі х.в.'!P1207+'слюсарі кан'!P1207+'слюсарі ц.о.'!P789+'слюсарі г.в.'!P782+зварювальник!L1207+аварійки!J1207</f>
        <v>0.35537059587681941</v>
      </c>
      <c r="G1205" s="286">
        <f>'дератизація '!I1207</f>
        <v>0</v>
      </c>
      <c r="H1205" s="286">
        <f>SUM(димовенти!Q1207)</f>
        <v>0.33016491382610202</v>
      </c>
      <c r="I1205" s="286">
        <f>'під зими'!L1207+майстерні!L1207+покрівлі!N1207+маляри!L1207</f>
        <v>0.29274030109335569</v>
      </c>
      <c r="J1205" s="286">
        <f>електрики!P1207</f>
        <v>8.456085154906412E-2</v>
      </c>
      <c r="K1205" s="287">
        <f t="shared" ref="K1205:K1268" si="101">SUM(D1205,E1205,F1205,G1205,H1205,I1205,J1205)</f>
        <v>1.7219121523486189</v>
      </c>
      <c r="L1205" s="287">
        <v>2.0313309183223716E-2</v>
      </c>
      <c r="M1205" s="287">
        <f t="shared" ref="M1205:M1268" si="102">SUM(L1205+K1205)</f>
        <v>1.7422254615318427</v>
      </c>
      <c r="N1205" s="287">
        <f t="shared" ref="N1205:N1268" si="103">M1205*1.2</f>
        <v>2.0906705538382111</v>
      </c>
    </row>
    <row r="1206" spans="1:14" ht="18" customHeight="1" x14ac:dyDescent="0.35">
      <c r="A1206" s="284">
        <f t="shared" si="100"/>
        <v>258</v>
      </c>
      <c r="B1206" s="284">
        <v>3</v>
      </c>
      <c r="C1206" s="285" t="s">
        <v>2167</v>
      </c>
      <c r="D1206" s="286">
        <f>SUM(сходові!N1208)</f>
        <v>0.71029502169720338</v>
      </c>
      <c r="E1206" s="286">
        <f>SUM(прибудинкова!M1208)</f>
        <v>1.2696441497910638</v>
      </c>
      <c r="F1206" s="286">
        <f>'слюсарі х.в.'!P1208+'слюсарі кан'!P1208+'слюсарі ц.о.'!P790+'слюсарі г.в.'!P783+зварювальник!L1208+аварійки!J1208</f>
        <v>0.31607057337990502</v>
      </c>
      <c r="G1206" s="286">
        <f>'дератизація '!I1208</f>
        <v>1.8081002892960463E-3</v>
      </c>
      <c r="H1206" s="286">
        <f>SUM(димовенти!Q1208)</f>
        <v>0.20296492056511584</v>
      </c>
      <c r="I1206" s="286">
        <f>'під зими'!L1208+майстерні!L1208+покрівлі!N1208+маляри!L1208</f>
        <v>0.21737871540780396</v>
      </c>
      <c r="J1206" s="286">
        <f>електрики!P1208</f>
        <v>6.9108314067340235E-2</v>
      </c>
      <c r="K1206" s="287">
        <f t="shared" si="101"/>
        <v>2.7872697951977283</v>
      </c>
      <c r="L1206" s="287">
        <v>3.4286652517906191E-2</v>
      </c>
      <c r="M1206" s="287">
        <f t="shared" si="102"/>
        <v>2.8215564477156345</v>
      </c>
      <c r="N1206" s="287">
        <f t="shared" si="103"/>
        <v>3.3858677372587613</v>
      </c>
    </row>
    <row r="1207" spans="1:14" ht="18" customHeight="1" x14ac:dyDescent="0.35">
      <c r="A1207" s="284">
        <f t="shared" si="100"/>
        <v>259</v>
      </c>
      <c r="B1207" s="284">
        <v>2</v>
      </c>
      <c r="C1207" s="285" t="s">
        <v>2168</v>
      </c>
      <c r="D1207" s="286">
        <f>SUM(сходові!N1209)</f>
        <v>0</v>
      </c>
      <c r="E1207" s="286">
        <f>SUM(прибудинкова!M1209)</f>
        <v>1.3336246982358404</v>
      </c>
      <c r="F1207" s="286">
        <f>'слюсарі х.в.'!P1209+'слюсарі кан'!P1209+'слюсарі ц.о.'!P791+'слюсарі г.в.'!P784+зварювальник!L1209+аварійки!J1209</f>
        <v>0.29261941194102309</v>
      </c>
      <c r="G1207" s="286">
        <f>'дератизація '!I1209</f>
        <v>0</v>
      </c>
      <c r="H1207" s="286">
        <f>SUM(димовенти!Q1209)</f>
        <v>0.26934046654510757</v>
      </c>
      <c r="I1207" s="286">
        <f>'під зими'!L1209+майстерні!L1209+покрівлі!N1209+маляри!L1209</f>
        <v>0.246347693907221</v>
      </c>
      <c r="J1207" s="286">
        <f>електрики!P1209</f>
        <v>5.988745544944165E-2</v>
      </c>
      <c r="K1207" s="287">
        <f t="shared" si="101"/>
        <v>2.2018197260786336</v>
      </c>
      <c r="L1207" s="287">
        <v>2.6560737535760715E-2</v>
      </c>
      <c r="M1207" s="287">
        <f t="shared" si="102"/>
        <v>2.2283804636143945</v>
      </c>
      <c r="N1207" s="287">
        <f t="shared" si="103"/>
        <v>2.6740565563372733</v>
      </c>
    </row>
    <row r="1208" spans="1:14" ht="18" customHeight="1" x14ac:dyDescent="0.35">
      <c r="A1208" s="284">
        <f t="shared" si="100"/>
        <v>260</v>
      </c>
      <c r="B1208" s="284">
        <v>3</v>
      </c>
      <c r="C1208" s="285" t="s">
        <v>2169</v>
      </c>
      <c r="D1208" s="286">
        <f>SUM(сходові!N1210)</f>
        <v>0.88441373311502236</v>
      </c>
      <c r="E1208" s="286">
        <f>SUM(прибудинкова!M1210)</f>
        <v>1.2956242491775443</v>
      </c>
      <c r="F1208" s="286">
        <f>'слюсарі х.в.'!P1210+'слюсарі кан'!P1210+'слюсарі ц.о.'!P792+'слюсарі г.в.'!P785+зварювальник!L1210+аварійки!J1210</f>
        <v>0.30278635306067758</v>
      </c>
      <c r="G1208" s="286">
        <f>'дератизація '!I1210</f>
        <v>2.3877745940783187E-3</v>
      </c>
      <c r="H1208" s="286">
        <f>SUM(димовенти!Q1210)</f>
        <v>0.19169867009442859</v>
      </c>
      <c r="I1208" s="286">
        <f>'під зими'!L1210+майстерні!L1210+покрівлі!N1210+маляри!L1210</f>
        <v>0.22547197965068816</v>
      </c>
      <c r="J1208" s="286">
        <f>електрики!P1210</f>
        <v>6.3885036843657789E-2</v>
      </c>
      <c r="K1208" s="287">
        <f t="shared" si="101"/>
        <v>2.9662677965360977</v>
      </c>
      <c r="L1208" s="287">
        <v>3.6685694599821295E-2</v>
      </c>
      <c r="M1208" s="287">
        <f t="shared" si="102"/>
        <v>3.0029534911359193</v>
      </c>
      <c r="N1208" s="287">
        <f t="shared" si="103"/>
        <v>3.6035441893631028</v>
      </c>
    </row>
    <row r="1209" spans="1:14" ht="18" customHeight="1" x14ac:dyDescent="0.35">
      <c r="A1209" s="284">
        <f t="shared" si="100"/>
        <v>261</v>
      </c>
      <c r="B1209" s="284">
        <v>2</v>
      </c>
      <c r="C1209" s="285" t="s">
        <v>2170</v>
      </c>
      <c r="D1209" s="286">
        <f>SUM(сходові!N1211)</f>
        <v>0</v>
      </c>
      <c r="E1209" s="286">
        <f>SUM(прибудинкова!M1211)</f>
        <v>0.9079101137800254</v>
      </c>
      <c r="F1209" s="286">
        <f>'слюсарі х.в.'!P1211+'слюсарі кан'!P1211+'слюсарі ц.о.'!P793+'слюсарі г.в.'!P786+зварювальник!L1211+аварійки!J1211</f>
        <v>0.37073211993611077</v>
      </c>
      <c r="G1209" s="286">
        <f>'дератизація '!I1211</f>
        <v>0</v>
      </c>
      <c r="H1209" s="286">
        <f>SUM(димовенти!Q1211)</f>
        <v>0.3367228892610043</v>
      </c>
      <c r="I1209" s="286">
        <f>'під зими'!L1211+майстерні!L1211+покрівлі!N1211+маляри!L1211</f>
        <v>0.24617686535024513</v>
      </c>
      <c r="J1209" s="286">
        <f>електрики!P1211</f>
        <v>9.0600912373997256E-2</v>
      </c>
      <c r="K1209" s="287">
        <f t="shared" si="101"/>
        <v>1.9521429007013831</v>
      </c>
      <c r="L1209" s="287">
        <v>2.2867006282346281E-2</v>
      </c>
      <c r="M1209" s="287">
        <f t="shared" si="102"/>
        <v>1.9750099069837295</v>
      </c>
      <c r="N1209" s="287">
        <f t="shared" si="103"/>
        <v>2.3700118883804753</v>
      </c>
    </row>
    <row r="1210" spans="1:14" ht="18" customHeight="1" x14ac:dyDescent="0.35">
      <c r="A1210" s="284">
        <f t="shared" si="100"/>
        <v>262</v>
      </c>
      <c r="B1210" s="284">
        <v>2</v>
      </c>
      <c r="C1210" s="285" t="s">
        <v>2171</v>
      </c>
      <c r="D1210" s="286">
        <f>SUM(сходові!N1212)</f>
        <v>0</v>
      </c>
      <c r="E1210" s="286">
        <f>SUM(прибудинкова!M1212)</f>
        <v>0.85291793349168643</v>
      </c>
      <c r="F1210" s="286">
        <f>'слюсарі х.в.'!P1212+'слюсарі кан'!P1212+'слюсарі ц.о.'!P794+'слюсарі г.в.'!P787+зварювальник!L1212+аварійки!J1212</f>
        <v>0.35677539083236026</v>
      </c>
      <c r="G1210" s="286">
        <f>'дератизація '!I1212</f>
        <v>0</v>
      </c>
      <c r="H1210" s="286">
        <f>SUM(димовенти!Q1212)</f>
        <v>0.27573808801921451</v>
      </c>
      <c r="I1210" s="286">
        <f>'під зими'!L1212+майстерні!L1212+покрівлі!N1212+маляри!L1212</f>
        <v>0.24023967231212598</v>
      </c>
      <c r="J1210" s="286">
        <f>електрики!P1212</f>
        <v>8.5113208655382203E-2</v>
      </c>
      <c r="K1210" s="287">
        <f t="shared" si="101"/>
        <v>1.8107842933107694</v>
      </c>
      <c r="L1210" s="287">
        <v>2.1571097497503744E-2</v>
      </c>
      <c r="M1210" s="287">
        <f t="shared" si="102"/>
        <v>1.832355390808273</v>
      </c>
      <c r="N1210" s="287">
        <f t="shared" si="103"/>
        <v>2.1988264689699277</v>
      </c>
    </row>
    <row r="1211" spans="1:14" ht="18" customHeight="1" x14ac:dyDescent="0.35">
      <c r="A1211" s="284">
        <f t="shared" si="100"/>
        <v>263</v>
      </c>
      <c r="B1211" s="284">
        <v>1</v>
      </c>
      <c r="C1211" s="285" t="s">
        <v>2172</v>
      </c>
      <c r="D1211" s="286">
        <f>SUM(сходові!N1213)</f>
        <v>0</v>
      </c>
      <c r="E1211" s="286">
        <f>SUM(прибудинкова!M1213)</f>
        <v>0.79596220559711839</v>
      </c>
      <c r="F1211" s="286">
        <f>'слюсарі х.в.'!P1213+'слюсарі кан'!P1213+'слюсарі ц.о.'!P795+'слюсарі г.в.'!P788+зварювальник!L1213+аварійки!J1213</f>
        <v>0.32211921711506142</v>
      </c>
      <c r="G1211" s="286">
        <f>'дератизація '!I1213</f>
        <v>6.2344139650872821E-3</v>
      </c>
      <c r="H1211" s="286">
        <f>SUM(димовенти!Q1213)</f>
        <v>0.30031198142972576</v>
      </c>
      <c r="I1211" s="286">
        <f>'під зими'!L1213+майстерні!L1213+покрівлі!N1213+маляри!L1213</f>
        <v>0.38546397690814721</v>
      </c>
      <c r="J1211" s="286">
        <f>електрики!P1213</f>
        <v>7.1486605174894607E-2</v>
      </c>
      <c r="K1211" s="287">
        <f t="shared" si="101"/>
        <v>1.8815784001900346</v>
      </c>
      <c r="L1211" s="287">
        <v>2.297501120459311E-2</v>
      </c>
      <c r="M1211" s="287">
        <f t="shared" si="102"/>
        <v>1.9045534113946276</v>
      </c>
      <c r="N1211" s="287">
        <f t="shared" si="103"/>
        <v>2.2854640936735531</v>
      </c>
    </row>
    <row r="1212" spans="1:14" ht="18" customHeight="1" x14ac:dyDescent="0.35">
      <c r="A1212" s="284">
        <f t="shared" si="100"/>
        <v>264</v>
      </c>
      <c r="B1212" s="284">
        <v>5</v>
      </c>
      <c r="C1212" s="285" t="s">
        <v>2173</v>
      </c>
      <c r="D1212" s="286">
        <f>SUM(сходові!N1214)</f>
        <v>0.79690855610151901</v>
      </c>
      <c r="E1212" s="286">
        <f>SUM(прибудинкова!M1214)</f>
        <v>1.2690686778163458</v>
      </c>
      <c r="F1212" s="286">
        <f>'слюсарі х.в.'!P1214+'слюсарі кан'!P1214+'слюсарі ц.о.'!P796+'слюсарі г.в.'!P789+зварювальник!L1214+аварійки!J1214</f>
        <v>0.61854680130773332</v>
      </c>
      <c r="G1212" s="286">
        <f>'дератизація '!I1214</f>
        <v>1.4357841590407068E-2</v>
      </c>
      <c r="H1212" s="286">
        <f>SUM(димовенти!Q1214)</f>
        <v>0.16467091187474078</v>
      </c>
      <c r="I1212" s="286">
        <f>'під зими'!L1214+майстерні!L1214+покрівлі!N1214+маляри!L1214</f>
        <v>0.17108464722100658</v>
      </c>
      <c r="J1212" s="286">
        <f>електрики!P1214</f>
        <v>9.0457963632479418E-2</v>
      </c>
      <c r="K1212" s="287">
        <f t="shared" si="101"/>
        <v>3.1250953995442319</v>
      </c>
      <c r="L1212" s="287">
        <v>3.6877255903462691E-2</v>
      </c>
      <c r="M1212" s="287">
        <f t="shared" si="102"/>
        <v>3.1619726554476948</v>
      </c>
      <c r="N1212" s="287">
        <f t="shared" si="103"/>
        <v>3.7943671865372335</v>
      </c>
    </row>
    <row r="1213" spans="1:14" ht="18" customHeight="1" x14ac:dyDescent="0.35">
      <c r="A1213" s="284">
        <f t="shared" si="100"/>
        <v>265</v>
      </c>
      <c r="B1213" s="284">
        <v>1</v>
      </c>
      <c r="C1213" s="285" t="s">
        <v>2174</v>
      </c>
      <c r="D1213" s="286">
        <f>SUM(сходові!N1215)</f>
        <v>0</v>
      </c>
      <c r="E1213" s="286">
        <f>SUM(прибудинкова!M1215)</f>
        <v>0.14217409552091068</v>
      </c>
      <c r="F1213" s="286">
        <f>'слюсарі х.в.'!P1215+'слюсарі кан'!P1215+'слюсарі ц.о.'!P797+'слюсарі г.в.'!P790+зварювальник!L1215+аварійки!J1215</f>
        <v>0.3026829632458421</v>
      </c>
      <c r="G1213" s="286">
        <f>'дератизація '!I1215</f>
        <v>0</v>
      </c>
      <c r="H1213" s="286">
        <f>SUM(димовенти!Q1215)</f>
        <v>0.15101847094196774</v>
      </c>
      <c r="I1213" s="286">
        <f>'під зими'!L1215+майстерні!L1215+покрівлі!N1215+маляри!L1215</f>
        <v>0.2290513239705857</v>
      </c>
      <c r="J1213" s="286">
        <f>електрики!P1215</f>
        <v>6.3844384577133026E-2</v>
      </c>
      <c r="K1213" s="287">
        <f t="shared" si="101"/>
        <v>0.88877123825643922</v>
      </c>
      <c r="L1213" s="287">
        <v>1.0971944036938464E-2</v>
      </c>
      <c r="M1213" s="287">
        <f t="shared" si="102"/>
        <v>0.89974318229337769</v>
      </c>
      <c r="N1213" s="287">
        <f t="shared" si="103"/>
        <v>1.0796918187520532</v>
      </c>
    </row>
    <row r="1214" spans="1:14" ht="18" customHeight="1" x14ac:dyDescent="0.35">
      <c r="A1214" s="284">
        <f t="shared" si="100"/>
        <v>266</v>
      </c>
      <c r="B1214" s="284">
        <v>1</v>
      </c>
      <c r="C1214" s="285" t="s">
        <v>2175</v>
      </c>
      <c r="D1214" s="286">
        <f>SUM(сходові!N1216)</f>
        <v>0</v>
      </c>
      <c r="E1214" s="286">
        <f>SUM(прибудинкова!M1216)</f>
        <v>0.30690465811965811</v>
      </c>
      <c r="F1214" s="286">
        <f>'слюсарі х.в.'!P1216+'слюсарі кан'!P1216+'слюсарі ц.о.'!P798+'слюсарі г.в.'!P791+зварювальник!L1216+аварійки!J1216</f>
        <v>0.28789183634511417</v>
      </c>
      <c r="G1214" s="286">
        <f>'дератизація '!I1216</f>
        <v>0</v>
      </c>
      <c r="H1214" s="286">
        <f>SUM(димовенти!Q1216)</f>
        <v>8.1258505096707179E-2</v>
      </c>
      <c r="I1214" s="286">
        <f>'під зими'!L1216+майстерні!L1216+покрівлі!N1216+маляри!L1216</f>
        <v>0.29641531682136835</v>
      </c>
      <c r="J1214" s="286">
        <f>електрики!P1216</f>
        <v>5.8028600556948862E-2</v>
      </c>
      <c r="K1214" s="287">
        <f t="shared" si="101"/>
        <v>1.0304989169397967</v>
      </c>
      <c r="L1214" s="287">
        <v>1.3613164475070716E-2</v>
      </c>
      <c r="M1214" s="287">
        <f t="shared" si="102"/>
        <v>1.0441120814148674</v>
      </c>
      <c r="N1214" s="287">
        <f t="shared" si="103"/>
        <v>1.2529344976978409</v>
      </c>
    </row>
    <row r="1215" spans="1:14" ht="18" customHeight="1" x14ac:dyDescent="0.35">
      <c r="A1215" s="284">
        <f t="shared" si="100"/>
        <v>267</v>
      </c>
      <c r="B1215" s="284">
        <v>2</v>
      </c>
      <c r="C1215" s="285" t="s">
        <v>2176</v>
      </c>
      <c r="D1215" s="286">
        <f>SUM(сходові!N1217)</f>
        <v>0</v>
      </c>
      <c r="E1215" s="286">
        <f>SUM(прибудинкова!M1217)</f>
        <v>0.22885815806246018</v>
      </c>
      <c r="F1215" s="286">
        <f>'слюсарі х.в.'!P1217+'слюсарі кан'!P1217+'слюсарі ц.о.'!P799+'слюсарі г.в.'!P792+зварювальник!L1217+аварійки!J1217</f>
        <v>0.32617488858248728</v>
      </c>
      <c r="G1215" s="286">
        <f>'дератизація '!I1217</f>
        <v>0</v>
      </c>
      <c r="H1215" s="286">
        <f>SUM(димовенти!Q1217)</f>
        <v>0.18669384517106979</v>
      </c>
      <c r="I1215" s="286">
        <f>'під зими'!L1217+майстерні!L1217+покрівлі!N1217+маляри!L1217</f>
        <v>0.26397268785614525</v>
      </c>
      <c r="J1215" s="286">
        <f>електрики!P1217</f>
        <v>7.3081271319650032E-2</v>
      </c>
      <c r="K1215" s="287">
        <f t="shared" si="101"/>
        <v>1.0787808509918126</v>
      </c>
      <c r="L1215" s="287">
        <v>1.3255680769297062E-2</v>
      </c>
      <c r="M1215" s="287">
        <f t="shared" si="102"/>
        <v>1.0920365317611096</v>
      </c>
      <c r="N1215" s="287">
        <f t="shared" si="103"/>
        <v>1.3104438381133314</v>
      </c>
    </row>
    <row r="1216" spans="1:14" ht="18" customHeight="1" x14ac:dyDescent="0.35">
      <c r="A1216" s="284">
        <f t="shared" si="100"/>
        <v>268</v>
      </c>
      <c r="B1216" s="284">
        <v>2</v>
      </c>
      <c r="C1216" s="285" t="s">
        <v>2177</v>
      </c>
      <c r="D1216" s="286">
        <f>SUM(сходові!N1218)</f>
        <v>0</v>
      </c>
      <c r="E1216" s="286">
        <f>SUM(прибудинкова!M1218)</f>
        <v>0.18190862303107705</v>
      </c>
      <c r="F1216" s="286">
        <f>'слюсарі х.в.'!P1218+'слюсарі кан'!P1218+'слюсарі ц.о.'!P800+'слюсарі г.в.'!P793+зварювальник!L1218+аварійки!J1218</f>
        <v>0.32653095300688528</v>
      </c>
      <c r="G1216" s="286">
        <f>'дератизація '!I1218</f>
        <v>0</v>
      </c>
      <c r="H1216" s="286">
        <f>SUM(димовенти!Q1218)</f>
        <v>3.8449905668365272E-2</v>
      </c>
      <c r="I1216" s="286">
        <f>'під зими'!L1218+майстерні!L1218+покрівлі!N1218+маляри!L1218</f>
        <v>0.23793863686874361</v>
      </c>
      <c r="J1216" s="286">
        <f>електрики!P1218</f>
        <v>7.3221273755128297E-2</v>
      </c>
      <c r="K1216" s="287">
        <f t="shared" si="101"/>
        <v>0.8580493923301995</v>
      </c>
      <c r="L1216" s="287">
        <v>1.1496843097683229E-2</v>
      </c>
      <c r="M1216" s="287">
        <f t="shared" si="102"/>
        <v>0.86954623542788267</v>
      </c>
      <c r="N1216" s="287">
        <f t="shared" si="103"/>
        <v>1.0434554825134592</v>
      </c>
    </row>
    <row r="1217" spans="1:14" ht="18" customHeight="1" x14ac:dyDescent="0.35">
      <c r="A1217" s="284">
        <f t="shared" si="100"/>
        <v>269</v>
      </c>
      <c r="B1217" s="284">
        <v>2</v>
      </c>
      <c r="C1217" s="285" t="s">
        <v>2178</v>
      </c>
      <c r="D1217" s="286">
        <f>SUM(сходові!N1219)</f>
        <v>0</v>
      </c>
      <c r="E1217" s="286">
        <f>SUM(прибудинкова!M1219)</f>
        <v>0.23297871857258715</v>
      </c>
      <c r="F1217" s="286">
        <f>'слюсарі х.в.'!P1219+'слюсарі кан'!P1219+'слюсарі ц.о.'!P801+'слюсарі г.в.'!P794+зварювальник!L1219+аварійки!J1219</f>
        <v>0.31769561716206085</v>
      </c>
      <c r="G1217" s="286">
        <f>'дератизація '!I1219</f>
        <v>0</v>
      </c>
      <c r="H1217" s="286">
        <f>SUM(димовенти!Q1219)</f>
        <v>0.13594448364824649</v>
      </c>
      <c r="I1217" s="286">
        <f>'під зими'!L1219+майстерні!L1219+покрівлі!N1219+маляри!L1219</f>
        <v>0.23299505791015873</v>
      </c>
      <c r="J1217" s="286">
        <f>електрики!P1219</f>
        <v>6.9747271715651399E-2</v>
      </c>
      <c r="K1217" s="287">
        <f t="shared" si="101"/>
        <v>0.98936114900870464</v>
      </c>
      <c r="L1217" s="287">
        <v>1.2359877085636295E-2</v>
      </c>
      <c r="M1217" s="287">
        <f t="shared" si="102"/>
        <v>1.001721026094341</v>
      </c>
      <c r="N1217" s="287">
        <f t="shared" si="103"/>
        <v>1.2020652313132092</v>
      </c>
    </row>
    <row r="1218" spans="1:14" ht="18" customHeight="1" x14ac:dyDescent="0.35">
      <c r="A1218" s="284">
        <f t="shared" si="100"/>
        <v>270</v>
      </c>
      <c r="B1218" s="284">
        <v>1</v>
      </c>
      <c r="C1218" s="285" t="s">
        <v>2179</v>
      </c>
      <c r="D1218" s="286">
        <f>SUM(сходові!N1220)</f>
        <v>0</v>
      </c>
      <c r="E1218" s="286">
        <f>SUM(прибудинкова!M1220)</f>
        <v>0.95946145624582513</v>
      </c>
      <c r="F1218" s="286">
        <f>'слюсарі х.в.'!P1220+'слюсарі кан'!P1220+'слюсарі ц.о.'!P802+'слюсарі г.в.'!P795+зварювальник!L1220+аварійки!J1220</f>
        <v>0.28641305300545106</v>
      </c>
      <c r="G1218" s="286">
        <f>'дератизація '!I1220</f>
        <v>0</v>
      </c>
      <c r="H1218" s="286">
        <f>SUM(димовенти!Q1220)</f>
        <v>0.19567310826546996</v>
      </c>
      <c r="I1218" s="286">
        <f>'під зими'!L1220+майстерні!L1220+покрівлі!N1220+маляри!L1220</f>
        <v>0.29478533572530208</v>
      </c>
      <c r="J1218" s="286">
        <f>електрики!P1220</f>
        <v>5.7447151653572621E-2</v>
      </c>
      <c r="K1218" s="287">
        <f t="shared" si="101"/>
        <v>1.7937801048956208</v>
      </c>
      <c r="L1218" s="287">
        <v>2.2293341373469944E-2</v>
      </c>
      <c r="M1218" s="287">
        <f t="shared" si="102"/>
        <v>1.8160734462690908</v>
      </c>
      <c r="N1218" s="287">
        <f t="shared" si="103"/>
        <v>2.179288135522909</v>
      </c>
    </row>
    <row r="1219" spans="1:14" ht="18" customHeight="1" x14ac:dyDescent="0.35">
      <c r="A1219" s="284">
        <f t="shared" si="100"/>
        <v>271</v>
      </c>
      <c r="B1219" s="284">
        <v>1</v>
      </c>
      <c r="C1219" s="285" t="s">
        <v>2180</v>
      </c>
      <c r="D1219" s="286">
        <f>SUM(сходові!N1221)</f>
        <v>0</v>
      </c>
      <c r="E1219" s="286">
        <f>SUM(прибудинкова!M1221)</f>
        <v>0.45839802127659579</v>
      </c>
      <c r="F1219" s="286">
        <f>'слюсарі х.в.'!P1221+'слюсарі кан'!P1221+'слюсарі ц.о.'!P803+'слюсарі г.в.'!P796+зварювальник!L1221+аварійки!J1221</f>
        <v>0.29542796795183968</v>
      </c>
      <c r="G1219" s="286">
        <f>'дератизація '!I1221</f>
        <v>0</v>
      </c>
      <c r="H1219" s="286">
        <f>SUM(димовенти!Q1221)</f>
        <v>0.12811181335459579</v>
      </c>
      <c r="I1219" s="286">
        <f>'під зими'!L1221+майстерні!L1221+покрівлі!N1221+маляри!L1221</f>
        <v>0.32140283397895769</v>
      </c>
      <c r="J1219" s="286">
        <f>електрики!P1221</f>
        <v>6.099176313858027E-2</v>
      </c>
      <c r="K1219" s="287">
        <f t="shared" si="101"/>
        <v>1.2643323997005693</v>
      </c>
      <c r="L1219" s="287">
        <v>1.6289102331222716E-2</v>
      </c>
      <c r="M1219" s="287">
        <f t="shared" si="102"/>
        <v>1.2806215020317921</v>
      </c>
      <c r="N1219" s="287">
        <f t="shared" si="103"/>
        <v>1.5367458024381506</v>
      </c>
    </row>
    <row r="1220" spans="1:14" ht="18" customHeight="1" x14ac:dyDescent="0.35">
      <c r="A1220" s="284">
        <f t="shared" si="100"/>
        <v>272</v>
      </c>
      <c r="B1220" s="284">
        <v>1</v>
      </c>
      <c r="C1220" s="285" t="s">
        <v>2181</v>
      </c>
      <c r="D1220" s="286">
        <f>SUM(сходові!N1222)</f>
        <v>0</v>
      </c>
      <c r="E1220" s="286">
        <f>SUM(прибудинкова!M1222)</f>
        <v>0.75239067574646412</v>
      </c>
      <c r="F1220" s="286">
        <f>'слюсарі х.в.'!P1222+'слюсарі кан'!P1222+'слюсарі ц.о.'!P804+'слюсарі г.в.'!P797+зварювальник!L1222+аварійки!J1222</f>
        <v>0.29307152868612574</v>
      </c>
      <c r="G1220" s="286">
        <f>'дератизація '!I1222</f>
        <v>0</v>
      </c>
      <c r="H1220" s="286">
        <f>SUM(димовенти!Q1222)</f>
        <v>0.10798075072226002</v>
      </c>
      <c r="I1220" s="286">
        <f>'під зими'!L1222+майстерні!L1222+покрівлі!N1222+маляри!L1222</f>
        <v>0.22614763125600912</v>
      </c>
      <c r="J1220" s="286">
        <f>електрики!P1222</f>
        <v>6.0065225091949136E-2</v>
      </c>
      <c r="K1220" s="287">
        <f t="shared" si="101"/>
        <v>1.4396558115028082</v>
      </c>
      <c r="L1220" s="287">
        <v>1.8183324398056255E-2</v>
      </c>
      <c r="M1220" s="287">
        <f t="shared" si="102"/>
        <v>1.4578391359008644</v>
      </c>
      <c r="N1220" s="287">
        <f t="shared" si="103"/>
        <v>1.7494069630810374</v>
      </c>
    </row>
    <row r="1221" spans="1:14" ht="18" customHeight="1" x14ac:dyDescent="0.35">
      <c r="A1221" s="284">
        <f t="shared" si="100"/>
        <v>273</v>
      </c>
      <c r="B1221" s="284">
        <v>2</v>
      </c>
      <c r="C1221" s="285" t="s">
        <v>2182</v>
      </c>
      <c r="D1221" s="286">
        <f>SUM(сходові!N1223)</f>
        <v>0</v>
      </c>
      <c r="E1221" s="286">
        <f>SUM(прибудинкова!M1223)</f>
        <v>0.9378477309826968</v>
      </c>
      <c r="F1221" s="286">
        <f>'слюсарі х.в.'!P1223+'слюсарі кан'!P1223+'слюсарі ц.о.'!P805+'слюсарі г.в.'!P798+зварювальник!L1223+аварійки!J1223</f>
        <v>0.28312178242655744</v>
      </c>
      <c r="G1221" s="286">
        <f>'дератизація '!I1223</f>
        <v>3.6728697355533791E-3</v>
      </c>
      <c r="H1221" s="286">
        <f>SUM(димовенти!Q1223)</f>
        <v>0.11343430432302093</v>
      </c>
      <c r="I1221" s="286">
        <f>'під зими'!L1223+майстерні!L1223+покрівлі!N1223+маляри!L1223</f>
        <v>0.24892443275964998</v>
      </c>
      <c r="J1221" s="286">
        <f>електрики!P1223</f>
        <v>5.6153043438066069E-2</v>
      </c>
      <c r="K1221" s="287">
        <f t="shared" si="101"/>
        <v>1.6431541636655447</v>
      </c>
      <c r="L1221" s="287">
        <v>2.0792429568713855E-2</v>
      </c>
      <c r="M1221" s="287">
        <f t="shared" si="102"/>
        <v>1.6639465932342585</v>
      </c>
      <c r="N1221" s="287">
        <f t="shared" si="103"/>
        <v>1.9967359118811101</v>
      </c>
    </row>
    <row r="1222" spans="1:14" ht="18" customHeight="1" x14ac:dyDescent="0.35">
      <c r="A1222" s="284">
        <f t="shared" si="100"/>
        <v>274</v>
      </c>
      <c r="B1222" s="284">
        <v>1</v>
      </c>
      <c r="C1222" s="285" t="s">
        <v>2183</v>
      </c>
      <c r="D1222" s="286">
        <f>SUM(сходові!N1224)</f>
        <v>0</v>
      </c>
      <c r="E1222" s="286">
        <f>SUM(прибудинкова!M1224)</f>
        <v>0.84423703634957459</v>
      </c>
      <c r="F1222" s="286">
        <f>'слюсарі х.в.'!P1224+'слюсарі кан'!P1224+'слюсарі ц.о.'!P806+'слюсарі г.в.'!P799+зварювальник!L1224+аварійки!J1224</f>
        <v>0.2756332371170821</v>
      </c>
      <c r="G1222" s="286">
        <f>'дератизація '!I1224</f>
        <v>2.0881670533642689E-3</v>
      </c>
      <c r="H1222" s="286">
        <f>SUM(димовенти!Q1224)</f>
        <v>2.7940859525132259E-2</v>
      </c>
      <c r="I1222" s="286">
        <f>'під зими'!L1224+майстерні!L1224+покрівлі!N1224+маляри!L1224</f>
        <v>0.32815161419577338</v>
      </c>
      <c r="J1222" s="286">
        <f>електрики!P1224</f>
        <v>5.3208591508367008E-2</v>
      </c>
      <c r="K1222" s="287">
        <f t="shared" si="101"/>
        <v>1.5312595057492937</v>
      </c>
      <c r="L1222" s="287">
        <v>2.0446134619480527E-2</v>
      </c>
      <c r="M1222" s="287">
        <f t="shared" si="102"/>
        <v>1.5517056403687741</v>
      </c>
      <c r="N1222" s="287">
        <f t="shared" si="103"/>
        <v>1.8620467684425288</v>
      </c>
    </row>
    <row r="1223" spans="1:14" ht="18" customHeight="1" x14ac:dyDescent="0.35">
      <c r="A1223" s="284">
        <f t="shared" si="100"/>
        <v>275</v>
      </c>
      <c r="B1223" s="284">
        <v>2</v>
      </c>
      <c r="C1223" s="285" t="s">
        <v>2184</v>
      </c>
      <c r="D1223" s="286">
        <f>SUM(сходові!N1225)</f>
        <v>0</v>
      </c>
      <c r="E1223" s="286">
        <f>SUM(прибудинкова!M1225)</f>
        <v>1.1431778327856883</v>
      </c>
      <c r="F1223" s="286">
        <f>'слюсарі х.в.'!P1225+'слюсарі кан'!P1225+'слюсарі ц.о.'!P807+'слюсарі г.в.'!P800+зварювальник!L1225+аварійки!J1225</f>
        <v>0.33994177050730101</v>
      </c>
      <c r="G1223" s="286">
        <f>'дератизація '!I1225</f>
        <v>4.1073384446878424E-3</v>
      </c>
      <c r="H1223" s="286">
        <f>SUM(димовенти!Q1225)</f>
        <v>7.9913855888353993E-2</v>
      </c>
      <c r="I1223" s="286">
        <f>'під зими'!L1225+майстерні!L1225+покрівлі!N1225+маляри!L1225</f>
        <v>0.26335441412526855</v>
      </c>
      <c r="J1223" s="286">
        <f>електрики!P1225</f>
        <v>7.849432824516081E-2</v>
      </c>
      <c r="K1223" s="287">
        <f t="shared" si="101"/>
        <v>1.9089895399964607</v>
      </c>
      <c r="L1223" s="287">
        <v>2.4428952840016671E-2</v>
      </c>
      <c r="M1223" s="287">
        <f t="shared" si="102"/>
        <v>1.9334184928364775</v>
      </c>
      <c r="N1223" s="287">
        <f t="shared" si="103"/>
        <v>2.3201021914037727</v>
      </c>
    </row>
    <row r="1224" spans="1:14" ht="18" customHeight="1" x14ac:dyDescent="0.35">
      <c r="A1224" s="284">
        <f t="shared" si="100"/>
        <v>276</v>
      </c>
      <c r="B1224" s="284">
        <v>1</v>
      </c>
      <c r="C1224" s="285" t="s">
        <v>2938</v>
      </c>
      <c r="D1224" s="286">
        <f>SUM(сходові!N1226)</f>
        <v>0</v>
      </c>
      <c r="E1224" s="286">
        <f>SUM(прибудинкова!M1226)</f>
        <v>1.2644209041161074</v>
      </c>
      <c r="F1224" s="286">
        <f>'слюсарі х.в.'!P1226+'слюсарі кан'!P1226+'слюсарі ц.о.'!P808+'слюсарі г.в.'!P801+зварювальник!L1226+аварійки!J1226</f>
        <v>0.29642444788056621</v>
      </c>
      <c r="G1224" s="286">
        <f>'дератизація '!I1226</f>
        <v>5.3533190578158463E-3</v>
      </c>
      <c r="H1224" s="286">
        <f>SUM(димовенти!Q1226)</f>
        <v>0.11654545242045482</v>
      </c>
      <c r="I1224" s="286">
        <f>'під зими'!L1226+майстерні!L1226+покрівлі!N1226+маляри!L1226</f>
        <v>0.29952483755567627</v>
      </c>
      <c r="J1224" s="286">
        <f>електрики!P1226</f>
        <v>6.1383573180155755E-2</v>
      </c>
      <c r="K1224" s="287">
        <f t="shared" si="101"/>
        <v>2.0436525342107763</v>
      </c>
      <c r="L1224" s="287">
        <v>2.6024927165689715E-2</v>
      </c>
      <c r="M1224" s="287">
        <f t="shared" si="102"/>
        <v>2.0696774613764659</v>
      </c>
      <c r="N1224" s="287">
        <f t="shared" si="103"/>
        <v>2.4836129536517588</v>
      </c>
    </row>
    <row r="1225" spans="1:14" ht="18" customHeight="1" x14ac:dyDescent="0.35">
      <c r="A1225" s="284">
        <f t="shared" si="100"/>
        <v>277</v>
      </c>
      <c r="B1225" s="284">
        <v>5</v>
      </c>
      <c r="C1225" s="285" t="s">
        <v>2185</v>
      </c>
      <c r="D1225" s="286">
        <f>SUM(сходові!N1227)</f>
        <v>0.58712689097687965</v>
      </c>
      <c r="E1225" s="286">
        <f>SUM(прибудинкова!M1227)</f>
        <v>1.4550719565482728</v>
      </c>
      <c r="F1225" s="286">
        <f>'слюсарі х.в.'!P1227+'слюсарі кан'!P1227+'слюсарі ц.о.'!P809+'слюсарі г.в.'!P802+зварювальник!L1227+аварійки!J1227</f>
        <v>0.54854143378331477</v>
      </c>
      <c r="G1225" s="286">
        <f>'дератизація '!I1227</f>
        <v>1.6477480776272428E-3</v>
      </c>
      <c r="H1225" s="286">
        <f>SUM(димовенти!Q1227)</f>
        <v>0.13008204263357528</v>
      </c>
      <c r="I1225" s="286">
        <f>'під зими'!L1227+майстерні!L1227+покрівлі!N1227+маляри!L1227</f>
        <v>0.17230884357849346</v>
      </c>
      <c r="J1225" s="286">
        <f>електрики!P1227</f>
        <v>6.2949617942984773E-2</v>
      </c>
      <c r="K1225" s="287">
        <f t="shared" si="101"/>
        <v>2.9577285335411476</v>
      </c>
      <c r="L1225" s="287">
        <v>3.5115858293242264E-2</v>
      </c>
      <c r="M1225" s="287">
        <f t="shared" si="102"/>
        <v>2.9928443918343897</v>
      </c>
      <c r="N1225" s="287">
        <f t="shared" si="103"/>
        <v>3.5914132702012673</v>
      </c>
    </row>
    <row r="1226" spans="1:14" ht="18" customHeight="1" x14ac:dyDescent="0.35">
      <c r="A1226" s="284">
        <f t="shared" si="100"/>
        <v>278</v>
      </c>
      <c r="B1226" s="284">
        <v>1</v>
      </c>
      <c r="C1226" s="285" t="s">
        <v>2186</v>
      </c>
      <c r="D1226" s="286">
        <f>SUM(сходові!N1228)</f>
        <v>0</v>
      </c>
      <c r="E1226" s="286">
        <f>SUM(прибудинкова!M1228)</f>
        <v>0.84888522458628857</v>
      </c>
      <c r="F1226" s="286">
        <f>'слюсарі х.в.'!P1228+'слюсарі кан'!P1228+'слюсарі ц.о.'!P810+'слюсарі г.в.'!P803+зварювальник!L1228+аварійки!J1228</f>
        <v>0.31266338005240635</v>
      </c>
      <c r="G1226" s="286">
        <f>'дератизація '!I1228</f>
        <v>0</v>
      </c>
      <c r="H1226" s="286">
        <f>SUM(димовенти!Q1228)</f>
        <v>0.22314157817951721</v>
      </c>
      <c r="I1226" s="286">
        <f>'під зими'!L1228+майстерні!L1228+покрівлі!N1228+маляри!L1228</f>
        <v>0.34051631486780071</v>
      </c>
      <c r="J1226" s="286">
        <f>електрики!P1228</f>
        <v>6.7768625709533639E-2</v>
      </c>
      <c r="K1226" s="287">
        <f t="shared" si="101"/>
        <v>1.7929751233955464</v>
      </c>
      <c r="L1226" s="287">
        <v>2.2207909697247619E-2</v>
      </c>
      <c r="M1226" s="287">
        <f t="shared" si="102"/>
        <v>1.8151830330927941</v>
      </c>
      <c r="N1226" s="287">
        <f t="shared" si="103"/>
        <v>2.1782196397113527</v>
      </c>
    </row>
    <row r="1227" spans="1:14" ht="18" customHeight="1" x14ac:dyDescent="0.35">
      <c r="A1227" s="284">
        <f t="shared" si="100"/>
        <v>279</v>
      </c>
      <c r="B1227" s="284">
        <v>2</v>
      </c>
      <c r="C1227" s="285" t="s">
        <v>2187</v>
      </c>
      <c r="D1227" s="286">
        <f>SUM(сходові!N1229)</f>
        <v>0</v>
      </c>
      <c r="E1227" s="286">
        <f>SUM(прибудинкова!M1229)</f>
        <v>0.41949689956000608</v>
      </c>
      <c r="F1227" s="286">
        <f>'слюсарі х.в.'!P1229+'слюсарі кан'!P1229+'слюсарі ц.о.'!P811+'слюсарі г.в.'!P804+зварювальник!L1229+аварійки!J1229</f>
        <v>0.30623049979639144</v>
      </c>
      <c r="G1227" s="286">
        <f>'дератизація '!I1229</f>
        <v>0</v>
      </c>
      <c r="H1227" s="286">
        <f>SUM(димовенти!Q1229)</f>
        <v>8.5925250405039399E-2</v>
      </c>
      <c r="I1227" s="286">
        <f>'під зими'!L1229+майстерні!L1229+покрівлі!N1229+маляри!L1229</f>
        <v>0.24615106588148455</v>
      </c>
      <c r="J1227" s="286">
        <f>електрики!P1229</f>
        <v>6.5239255064025337E-2</v>
      </c>
      <c r="K1227" s="287">
        <f t="shared" si="101"/>
        <v>1.1230429707069467</v>
      </c>
      <c r="L1227" s="287">
        <v>1.4476586456923568E-2</v>
      </c>
      <c r="M1227" s="287">
        <f t="shared" si="102"/>
        <v>1.1375195571638703</v>
      </c>
      <c r="N1227" s="287">
        <f t="shared" si="103"/>
        <v>1.3650234685966443</v>
      </c>
    </row>
    <row r="1228" spans="1:14" ht="18" customHeight="1" x14ac:dyDescent="0.35">
      <c r="A1228" s="284">
        <f t="shared" si="100"/>
        <v>280</v>
      </c>
      <c r="B1228" s="284">
        <v>1</v>
      </c>
      <c r="C1228" s="285" t="s">
        <v>2188</v>
      </c>
      <c r="D1228" s="286">
        <f>SUM(сходові!N1230)</f>
        <v>0</v>
      </c>
      <c r="E1228" s="286">
        <f>SUM(прибудинкова!M1230)</f>
        <v>0.55931222741433029</v>
      </c>
      <c r="F1228" s="286">
        <f>'слюсарі х.в.'!P1230+'слюсарі кан'!P1230+'слюсарі ц.о.'!P812+'слюсарі г.в.'!P805+зварювальник!L1230+аварійки!J1230</f>
        <v>0.26806473775946804</v>
      </c>
      <c r="G1228" s="286">
        <f>'дератизація '!I1230</f>
        <v>0</v>
      </c>
      <c r="H1228" s="286">
        <f>SUM(димовенти!Q1230)</f>
        <v>0.10551265001751171</v>
      </c>
      <c r="I1228" s="286">
        <f>'під зими'!L1230+майстерні!L1230+покрівлі!N1230+маляри!L1230</f>
        <v>0.24966029414735427</v>
      </c>
      <c r="J1228" s="286">
        <f>електрики!P1230</f>
        <v>5.0232702117639146E-2</v>
      </c>
      <c r="K1228" s="287">
        <f t="shared" si="101"/>
        <v>1.2327826114563036</v>
      </c>
      <c r="L1228" s="287">
        <v>1.5747479876597859E-2</v>
      </c>
      <c r="M1228" s="287">
        <f t="shared" si="102"/>
        <v>1.2485300913329014</v>
      </c>
      <c r="N1228" s="287">
        <f t="shared" si="103"/>
        <v>1.4982361095994816</v>
      </c>
    </row>
    <row r="1229" spans="1:14" ht="18" customHeight="1" x14ac:dyDescent="0.35">
      <c r="A1229" s="284">
        <f t="shared" si="100"/>
        <v>281</v>
      </c>
      <c r="B1229" s="284">
        <v>2</v>
      </c>
      <c r="C1229" s="285" t="s">
        <v>2189</v>
      </c>
      <c r="D1229" s="286">
        <f>SUM(сходові!N1231)</f>
        <v>0</v>
      </c>
      <c r="E1229" s="286">
        <f>SUM(прибудинкова!M1231)</f>
        <v>0.84666013943746254</v>
      </c>
      <c r="F1229" s="286">
        <f>'слюсарі х.в.'!P1231+'слюсарі кан'!P1231+'слюсарі ц.о.'!P813+'слюсарі г.в.'!P806+зварювальник!L1231+аварійки!J1231</f>
        <v>0.34855763885750674</v>
      </c>
      <c r="G1229" s="286">
        <f>'дератизація '!I1231</f>
        <v>2.6929982046678637E-3</v>
      </c>
      <c r="H1229" s="286">
        <f>SUM(димовенти!Q1231)</f>
        <v>0.10479188571068897</v>
      </c>
      <c r="I1229" s="286">
        <f>'під зими'!L1231+майстерні!L1231+покрівлі!N1231+маляри!L1231</f>
        <v>0.24313633238339194</v>
      </c>
      <c r="J1229" s="286">
        <f>електрики!P1231</f>
        <v>8.2052199251709868E-2</v>
      </c>
      <c r="K1229" s="287">
        <f t="shared" si="101"/>
        <v>1.6278911938454279</v>
      </c>
      <c r="L1229" s="287">
        <v>2.0644709377700798E-2</v>
      </c>
      <c r="M1229" s="287">
        <f t="shared" si="102"/>
        <v>1.6485359032231286</v>
      </c>
      <c r="N1229" s="287">
        <f t="shared" si="103"/>
        <v>1.9782430838677543</v>
      </c>
    </row>
    <row r="1230" spans="1:14" ht="18" customHeight="1" x14ac:dyDescent="0.35">
      <c r="A1230" s="284">
        <f t="shared" si="100"/>
        <v>282</v>
      </c>
      <c r="B1230" s="284">
        <v>2</v>
      </c>
      <c r="C1230" s="285" t="s">
        <v>2190</v>
      </c>
      <c r="D1230" s="286">
        <f>SUM(сходові!N1232)</f>
        <v>0</v>
      </c>
      <c r="E1230" s="286">
        <f>SUM(прибудинкова!M1232)</f>
        <v>0.39782294556840075</v>
      </c>
      <c r="F1230" s="286">
        <f>'слюсарі х.в.'!P1232+'слюсарі кан'!P1232+'слюсарі ц.о.'!P814+'слюсарі г.в.'!P807+зварювальник!L1232+аварійки!J1232</f>
        <v>0.35101964397563279</v>
      </c>
      <c r="G1230" s="286">
        <f>'дератизація '!I1232</f>
        <v>0</v>
      </c>
      <c r="H1230" s="286">
        <f>SUM(димовенти!Q1232)</f>
        <v>0.17402471756260118</v>
      </c>
      <c r="I1230" s="286">
        <f>'під зими'!L1232+майстерні!L1232+покрівлі!N1232+маляри!L1232</f>
        <v>0.28244266983401711</v>
      </c>
      <c r="J1230" s="286">
        <f>електрики!P1232</f>
        <v>8.2850082876106138E-2</v>
      </c>
      <c r="K1230" s="287">
        <f t="shared" si="101"/>
        <v>1.288160059816758</v>
      </c>
      <c r="L1230" s="287">
        <v>1.6025497720076443E-2</v>
      </c>
      <c r="M1230" s="287">
        <f t="shared" si="102"/>
        <v>1.3041855575368344</v>
      </c>
      <c r="N1230" s="287">
        <f t="shared" si="103"/>
        <v>1.5650226690442013</v>
      </c>
    </row>
    <row r="1231" spans="1:14" ht="18" customHeight="1" x14ac:dyDescent="0.35">
      <c r="A1231" s="284">
        <f t="shared" si="100"/>
        <v>283</v>
      </c>
      <c r="B1231" s="284">
        <v>3</v>
      </c>
      <c r="C1231" s="285" t="s">
        <v>2191</v>
      </c>
      <c r="D1231" s="286">
        <f>SUM(сходові!N1233)</f>
        <v>0.5950926580488789</v>
      </c>
      <c r="E1231" s="286">
        <f>SUM(прибудинкова!M1233)</f>
        <v>1.3054760856392646</v>
      </c>
      <c r="F1231" s="286">
        <f>'слюсарі х.в.'!P1233+'слюсарі кан'!P1233+'слюсарі ц.о.'!P815+'слюсарі г.в.'!P808+зварювальник!L1233+аварійки!J1233</f>
        <v>0.31701487775503379</v>
      </c>
      <c r="G1231" s="286">
        <f>'дератизація '!I1233</f>
        <v>0</v>
      </c>
      <c r="H1231" s="286">
        <f>SUM(димовенти!Q1233)</f>
        <v>0.16446100009432563</v>
      </c>
      <c r="I1231" s="286">
        <f>'під зими'!L1233+майстерні!L1233+покрівлі!N1233+маляри!L1233</f>
        <v>0.2177686779468164</v>
      </c>
      <c r="J1231" s="286">
        <f>електрики!P1233</f>
        <v>6.9479608988404926E-2</v>
      </c>
      <c r="K1231" s="287">
        <f t="shared" si="101"/>
        <v>2.6692929084727242</v>
      </c>
      <c r="L1231" s="287">
        <v>3.3076577077806091E-2</v>
      </c>
      <c r="M1231" s="287">
        <f t="shared" si="102"/>
        <v>2.7023694855505305</v>
      </c>
      <c r="N1231" s="287">
        <f t="shared" si="103"/>
        <v>3.2428433826606367</v>
      </c>
    </row>
    <row r="1232" spans="1:14" ht="18" customHeight="1" x14ac:dyDescent="0.35">
      <c r="A1232" s="284">
        <f t="shared" si="100"/>
        <v>284</v>
      </c>
      <c r="B1232" s="284">
        <v>2</v>
      </c>
      <c r="C1232" s="285" t="s">
        <v>2192</v>
      </c>
      <c r="D1232" s="286">
        <f>SUM(сходові!N1234)</f>
        <v>0</v>
      </c>
      <c r="E1232" s="286">
        <f>SUM(прибудинкова!M1234)</f>
        <v>0.55791773622402896</v>
      </c>
      <c r="F1232" s="286">
        <f>'слюсарі х.в.'!P1234+'слюсарі кан'!P1234+'слюсарі ц.о.'!P816+'слюсарі г.в.'!P809+зварювальник!L1234+аварійки!J1234</f>
        <v>0.29837059928608273</v>
      </c>
      <c r="G1232" s="286">
        <f>'дератизація '!I1234</f>
        <v>0</v>
      </c>
      <c r="H1232" s="286">
        <f>SUM(димовенти!Q1234)</f>
        <v>0.14436195414929778</v>
      </c>
      <c r="I1232" s="286">
        <f>'під зими'!L1234+майстерні!L1234+покрівлі!N1234+маляри!L1234</f>
        <v>0.26361316094120535</v>
      </c>
      <c r="J1232" s="286">
        <f>електрики!P1234</f>
        <v>6.2148788455572306E-2</v>
      </c>
      <c r="K1232" s="287">
        <f t="shared" si="101"/>
        <v>1.326412239056187</v>
      </c>
      <c r="L1232" s="287">
        <v>1.665711054052843E-2</v>
      </c>
      <c r="M1232" s="287">
        <f t="shared" si="102"/>
        <v>1.3430693495967154</v>
      </c>
      <c r="N1232" s="287">
        <f t="shared" si="103"/>
        <v>1.6116832195160584</v>
      </c>
    </row>
    <row r="1233" spans="1:14" ht="18" customHeight="1" x14ac:dyDescent="0.35">
      <c r="A1233" s="284">
        <f t="shared" si="100"/>
        <v>285</v>
      </c>
      <c r="B1233" s="284">
        <v>2</v>
      </c>
      <c r="C1233" s="285" t="s">
        <v>2939</v>
      </c>
      <c r="D1233" s="286">
        <f>SUM(сходові!N1235)</f>
        <v>0</v>
      </c>
      <c r="E1233" s="286">
        <f>SUM(прибудинкова!M1235)</f>
        <v>0.4976832293832294</v>
      </c>
      <c r="F1233" s="286">
        <f>'слюсарі х.в.'!P1235+'слюсарі кан'!P1235+'слюсарі ц.о.'!P817+'слюсарі г.в.'!P810+зварювальник!L1235+аварійки!J1235</f>
        <v>0.29188055465047558</v>
      </c>
      <c r="G1233" s="286">
        <f>'дератизація '!I1235</f>
        <v>0</v>
      </c>
      <c r="H1233" s="286">
        <f>SUM(димовенти!Q1235)</f>
        <v>0.21427780990519166</v>
      </c>
      <c r="I1233" s="286">
        <f>'під зими'!L1235+майстерні!L1235+покрівлі!N1235+маляри!L1235</f>
        <v>0.30030250476487114</v>
      </c>
      <c r="J1233" s="286">
        <f>електрики!P1235</f>
        <v>5.9596941112542053E-2</v>
      </c>
      <c r="K1233" s="287">
        <f t="shared" si="101"/>
        <v>1.3637410398163099</v>
      </c>
      <c r="L1233" s="287">
        <v>1.6745984695953564E-2</v>
      </c>
      <c r="M1233" s="287">
        <f t="shared" si="102"/>
        <v>1.3804870245122633</v>
      </c>
      <c r="N1233" s="287">
        <f t="shared" si="103"/>
        <v>1.6565844294147161</v>
      </c>
    </row>
    <row r="1234" spans="1:14" ht="18" customHeight="1" x14ac:dyDescent="0.35">
      <c r="A1234" s="284">
        <f t="shared" si="100"/>
        <v>286</v>
      </c>
      <c r="B1234" s="284">
        <v>2</v>
      </c>
      <c r="C1234" s="285" t="s">
        <v>2193</v>
      </c>
      <c r="D1234" s="286">
        <f>SUM(сходові!N1236)</f>
        <v>0</v>
      </c>
      <c r="E1234" s="286">
        <f>SUM(прибудинкова!M1236)</f>
        <v>0.29685088483642791</v>
      </c>
      <c r="F1234" s="286">
        <f>'слюсарі х.в.'!P1236+'слюсарі кан'!P1236+'слюсарі ц.о.'!P818+'слюсарі г.в.'!P811+зварювальник!L1236+аварійки!J1236</f>
        <v>0.33369332585150624</v>
      </c>
      <c r="G1234" s="286">
        <f>'дератизація '!I1236</f>
        <v>4.9734748010610078E-3</v>
      </c>
      <c r="H1234" s="286">
        <f>SUM(димовенти!Q1236)</f>
        <v>9.6765716745447206E-2</v>
      </c>
      <c r="I1234" s="286">
        <f>'під зими'!L1236+майстерні!L1236+покрівлі!N1236+маляри!L1236</f>
        <v>0.24876976300541617</v>
      </c>
      <c r="J1234" s="286">
        <f>електрики!P1236</f>
        <v>7.6037476591863995E-2</v>
      </c>
      <c r="K1234" s="287">
        <f t="shared" si="101"/>
        <v>1.0570906418317225</v>
      </c>
      <c r="L1234" s="287">
        <v>1.3575292307694442E-2</v>
      </c>
      <c r="M1234" s="287">
        <f t="shared" si="102"/>
        <v>1.0706659341394169</v>
      </c>
      <c r="N1234" s="287">
        <f t="shared" si="103"/>
        <v>1.2847991209673002</v>
      </c>
    </row>
    <row r="1235" spans="1:14" ht="18" customHeight="1" x14ac:dyDescent="0.35">
      <c r="A1235" s="284">
        <f t="shared" si="100"/>
        <v>287</v>
      </c>
      <c r="B1235" s="284">
        <v>2</v>
      </c>
      <c r="C1235" s="285" t="s">
        <v>2194</v>
      </c>
      <c r="D1235" s="286">
        <f>SUM(сходові!N1237)</f>
        <v>0</v>
      </c>
      <c r="E1235" s="286">
        <f>SUM(прибудинкова!M1237)</f>
        <v>0.25447944544105594</v>
      </c>
      <c r="F1235" s="286">
        <f>'слюсарі х.в.'!P1237+'слюсарі кан'!P1237+'слюсарі ц.о.'!P819+'слюсарі г.в.'!P812+зварювальник!L1237+аварійки!J1237</f>
        <v>0.28562676589425212</v>
      </c>
      <c r="G1235" s="286">
        <f>'дератизація '!I1237</f>
        <v>0</v>
      </c>
      <c r="H1235" s="286">
        <f>SUM(димовенти!Q1237)</f>
        <v>0.1084846049040311</v>
      </c>
      <c r="I1235" s="286">
        <f>'під зими'!L1237+майстерні!L1237+покрівлі!N1237+маляри!L1237</f>
        <v>0.22066768625566566</v>
      </c>
      <c r="J1235" s="286">
        <f>електрики!P1237</f>
        <v>5.7137988190418057E-2</v>
      </c>
      <c r="K1235" s="287">
        <f t="shared" si="101"/>
        <v>0.92639649068542296</v>
      </c>
      <c r="L1235" s="287">
        <v>1.174103423332723E-2</v>
      </c>
      <c r="M1235" s="287">
        <f t="shared" si="102"/>
        <v>0.93813752491875024</v>
      </c>
      <c r="N1235" s="287">
        <f t="shared" si="103"/>
        <v>1.1257650299025002</v>
      </c>
    </row>
    <row r="1236" spans="1:14" ht="18" customHeight="1" x14ac:dyDescent="0.35">
      <c r="A1236" s="284">
        <f t="shared" si="100"/>
        <v>288</v>
      </c>
      <c r="B1236" s="284">
        <v>2</v>
      </c>
      <c r="C1236" s="285" t="s">
        <v>2195</v>
      </c>
      <c r="D1236" s="286">
        <f>SUM(сходові!N1238)</f>
        <v>0</v>
      </c>
      <c r="E1236" s="286">
        <f>SUM(прибудинкова!M1238)</f>
        <v>9.9015152350751423E-2</v>
      </c>
      <c r="F1236" s="286">
        <f>'слюсарі х.в.'!P1238+'слюсарі кан'!P1238+'слюсарі ц.о.'!P820+'слюсарі г.в.'!P813+зварювальник!L1238+аварійки!J1238</f>
        <v>0.2910864405965749</v>
      </c>
      <c r="G1236" s="286">
        <f>'дератизація '!I1238</f>
        <v>0</v>
      </c>
      <c r="H1236" s="286">
        <f>SUM(димовенти!Q1238)</f>
        <v>0.14180639499595923</v>
      </c>
      <c r="I1236" s="286">
        <f>'під зими'!L1238+майстерні!L1238+покрівлі!N1238+маляри!L1238</f>
        <v>0.23183781429929107</v>
      </c>
      <c r="J1236" s="286">
        <f>електрики!P1238</f>
        <v>5.9284700141595335E-2</v>
      </c>
      <c r="K1236" s="287">
        <f t="shared" si="101"/>
        <v>0.82303050238417197</v>
      </c>
      <c r="L1236" s="287">
        <v>1.0209407675907667E-2</v>
      </c>
      <c r="M1236" s="287">
        <f t="shared" si="102"/>
        <v>0.83323991006007958</v>
      </c>
      <c r="N1236" s="287">
        <f t="shared" si="103"/>
        <v>0.9998878920720955</v>
      </c>
    </row>
    <row r="1237" spans="1:14" ht="18" customHeight="1" x14ac:dyDescent="0.35">
      <c r="A1237" s="284">
        <f t="shared" si="100"/>
        <v>289</v>
      </c>
      <c r="B1237" s="284">
        <v>4</v>
      </c>
      <c r="C1237" s="285" t="s">
        <v>2196</v>
      </c>
      <c r="D1237" s="286">
        <f>SUM(сходові!N1239)</f>
        <v>0.55027408456156446</v>
      </c>
      <c r="E1237" s="286">
        <f>SUM(прибудинкова!M1239)</f>
        <v>0.79523078901940969</v>
      </c>
      <c r="F1237" s="286">
        <f>'слюсарі х.в.'!P1239+'слюсарі кан'!P1239+'слюсарі ц.о.'!P821+'слюсарі г.в.'!P814+зварювальник!L1239+аварійки!J1239</f>
        <v>0.54462288732191255</v>
      </c>
      <c r="G1237" s="286">
        <f>'дератизація '!I1239</f>
        <v>2.8419856006062904E-3</v>
      </c>
      <c r="H1237" s="286">
        <f>SUM(димовенти!Q1239)</f>
        <v>0.12168761354383735</v>
      </c>
      <c r="I1237" s="286">
        <f>'під зими'!L1239+майстерні!L1239+покрівлі!N1239+маляри!L1239</f>
        <v>0.21220383454388042</v>
      </c>
      <c r="J1237" s="286">
        <f>електрики!P1239</f>
        <v>6.145137463587301E-2</v>
      </c>
      <c r="K1237" s="287">
        <f t="shared" si="101"/>
        <v>2.2883125692270836</v>
      </c>
      <c r="L1237" s="287">
        <v>2.6895555435155538E-2</v>
      </c>
      <c r="M1237" s="287">
        <f t="shared" si="102"/>
        <v>2.3152081246622389</v>
      </c>
      <c r="N1237" s="287">
        <f t="shared" si="103"/>
        <v>2.7782497495946865</v>
      </c>
    </row>
    <row r="1238" spans="1:14" ht="18" customHeight="1" x14ac:dyDescent="0.35">
      <c r="A1238" s="284">
        <f t="shared" si="100"/>
        <v>290</v>
      </c>
      <c r="B1238" s="284">
        <v>4</v>
      </c>
      <c r="C1238" s="285" t="s">
        <v>2197</v>
      </c>
      <c r="D1238" s="286">
        <f>SUM(сходові!N1240)</f>
        <v>0.73835623807403639</v>
      </c>
      <c r="E1238" s="286">
        <f>SUM(прибудинкова!M1240)</f>
        <v>0.96745696838120676</v>
      </c>
      <c r="F1238" s="286">
        <f>'слюсарі х.в.'!P1240+'слюсарі кан'!P1240+'слюсарі ц.о.'!P822+'слюсарі г.в.'!P815+зварювальник!L1240+аварійки!J1240</f>
        <v>0.51932467865635956</v>
      </c>
      <c r="G1238" s="286">
        <f>'дератизація '!I1240</f>
        <v>3.0060120240480962E-3</v>
      </c>
      <c r="H1238" s="286">
        <f>SUM(димовенти!Q1240)</f>
        <v>9.6533149942541099E-2</v>
      </c>
      <c r="I1238" s="286">
        <f>'під зими'!L1240+майстерні!L1240+покрівлі!N1240+маляри!L1240</f>
        <v>0.208323473224162</v>
      </c>
      <c r="J1238" s="286">
        <f>електрики!P1240</f>
        <v>5.1539379477183317E-2</v>
      </c>
      <c r="K1238" s="287">
        <f t="shared" si="101"/>
        <v>2.5845398997795375</v>
      </c>
      <c r="L1238" s="287">
        <v>3.0810106316586428E-2</v>
      </c>
      <c r="M1238" s="287">
        <f t="shared" si="102"/>
        <v>2.6153500060961239</v>
      </c>
      <c r="N1238" s="287">
        <f t="shared" si="103"/>
        <v>3.1384200073153488</v>
      </c>
    </row>
    <row r="1239" spans="1:14" ht="18" customHeight="1" x14ac:dyDescent="0.35">
      <c r="A1239" s="284">
        <f t="shared" si="100"/>
        <v>291</v>
      </c>
      <c r="B1239" s="284">
        <v>4</v>
      </c>
      <c r="C1239" s="285" t="s">
        <v>2198</v>
      </c>
      <c r="D1239" s="286">
        <f>SUM(сходові!N1241)</f>
        <v>0.69022929998846527</v>
      </c>
      <c r="E1239" s="286">
        <f>SUM(прибудинкова!M1241)</f>
        <v>1.2885782981204861</v>
      </c>
      <c r="F1239" s="286">
        <f>'слюсарі х.в.'!P1241+'слюсарі кан'!P1241+'слюсарі ц.о.'!P823+'слюсарі г.в.'!P816+зварювальник!L1241+аварійки!J1241</f>
        <v>0.54546404109460844</v>
      </c>
      <c r="G1239" s="286">
        <f>'дератизація '!I1241</f>
        <v>2.5232135647961242E-3</v>
      </c>
      <c r="H1239" s="286">
        <f>SUM(димовенти!Q1241)</f>
        <v>0.12964618980306289</v>
      </c>
      <c r="I1239" s="286">
        <f>'під зими'!L1241+майстерні!L1241+покрівлі!N1241+маляри!L1241</f>
        <v>0.2188058045489793</v>
      </c>
      <c r="J1239" s="286">
        <f>електрики!P1241</f>
        <v>6.1722252563870761E-2</v>
      </c>
      <c r="K1239" s="287">
        <f t="shared" si="101"/>
        <v>2.9369690996842688</v>
      </c>
      <c r="L1239" s="287">
        <v>3.4964127535643819E-2</v>
      </c>
      <c r="M1239" s="287">
        <f t="shared" si="102"/>
        <v>2.9719332272199126</v>
      </c>
      <c r="N1239" s="287">
        <f t="shared" si="103"/>
        <v>3.5663198726638949</v>
      </c>
    </row>
    <row r="1240" spans="1:14" ht="18" customHeight="1" x14ac:dyDescent="0.35">
      <c r="A1240" s="284">
        <f t="shared" si="100"/>
        <v>292</v>
      </c>
      <c r="B1240" s="284">
        <v>4</v>
      </c>
      <c r="C1240" s="285" t="s">
        <v>2199</v>
      </c>
      <c r="D1240" s="286">
        <f>SUM(сходові!N1242)</f>
        <v>0.63713470983451825</v>
      </c>
      <c r="E1240" s="286">
        <f>SUM(прибудинкова!M1242)</f>
        <v>1.3102149680076103</v>
      </c>
      <c r="F1240" s="286">
        <f>'слюсарі х.в.'!P1242+'слюсарі кан'!P1242+'слюсарі ц.о.'!P824+'слюсарі г.в.'!P817+зварювальник!L1242+аварійки!J1242</f>
        <v>0.57090161764950997</v>
      </c>
      <c r="G1240" s="286">
        <f>'дератизація '!I1242</f>
        <v>2.6388834590875326E-3</v>
      </c>
      <c r="H1240" s="286">
        <f>SUM(димовенти!Q1242)</f>
        <v>0.15065496484249741</v>
      </c>
      <c r="I1240" s="286">
        <f>'під зими'!L1242+майстерні!L1242+покрівлі!N1242+маляри!L1242</f>
        <v>0.21994675552370696</v>
      </c>
      <c r="J1240" s="286">
        <f>електрики!P1242</f>
        <v>7.1724157911118275E-2</v>
      </c>
      <c r="K1240" s="287">
        <f t="shared" si="101"/>
        <v>2.9632160572280482</v>
      </c>
      <c r="L1240" s="287">
        <v>3.5233747997803766E-2</v>
      </c>
      <c r="M1240" s="287">
        <f t="shared" si="102"/>
        <v>2.9984498052258521</v>
      </c>
      <c r="N1240" s="287">
        <f t="shared" si="103"/>
        <v>3.5981397662710224</v>
      </c>
    </row>
    <row r="1241" spans="1:14" ht="18" customHeight="1" x14ac:dyDescent="0.35">
      <c r="A1241" s="284">
        <f t="shared" si="100"/>
        <v>293</v>
      </c>
      <c r="B1241" s="284">
        <v>4</v>
      </c>
      <c r="C1241" s="285" t="s">
        <v>2200</v>
      </c>
      <c r="D1241" s="286">
        <f>SUM(сходові!N1243)</f>
        <v>0.62658970854195617</v>
      </c>
      <c r="E1241" s="286">
        <f>SUM(прибудинкова!M1243)</f>
        <v>1.356266042798161</v>
      </c>
      <c r="F1241" s="286">
        <f>'слюсарі х.в.'!P1243+'слюсарі кан'!P1243+'слюсарі ц.о.'!P825+'слюсарі г.в.'!P818+зварювальник!L1243+аварійки!J1243</f>
        <v>0.5708018326429205</v>
      </c>
      <c r="G1241" s="286">
        <f>'дератизація '!I1243</f>
        <v>2.7839643652561247E-3</v>
      </c>
      <c r="H1241" s="286">
        <f>SUM(димовенти!Q1243)</f>
        <v>0.15057255287407653</v>
      </c>
      <c r="I1241" s="286">
        <f>'під зими'!L1243+майстерні!L1243+покрівлі!N1243+маляри!L1243</f>
        <v>0.18400110146703108</v>
      </c>
      <c r="J1241" s="286">
        <f>електрики!P1243</f>
        <v>7.1684923033973919E-2</v>
      </c>
      <c r="K1241" s="287">
        <f t="shared" si="101"/>
        <v>2.9627001257233752</v>
      </c>
      <c r="L1241" s="287">
        <v>3.4993840028183731E-2</v>
      </c>
      <c r="M1241" s="287">
        <f t="shared" si="102"/>
        <v>2.9976939657515587</v>
      </c>
      <c r="N1241" s="287">
        <f t="shared" si="103"/>
        <v>3.5972327589018702</v>
      </c>
    </row>
    <row r="1242" spans="1:14" ht="18" customHeight="1" x14ac:dyDescent="0.35">
      <c r="A1242" s="284">
        <f t="shared" si="100"/>
        <v>294</v>
      </c>
      <c r="B1242" s="284">
        <v>4</v>
      </c>
      <c r="C1242" s="285" t="s">
        <v>2201</v>
      </c>
      <c r="D1242" s="286">
        <f>SUM(сходові!N1244)</f>
        <v>0.53124278767116018</v>
      </c>
      <c r="E1242" s="286">
        <f>SUM(прибудинкова!M1244)</f>
        <v>1.2441156977751378</v>
      </c>
      <c r="F1242" s="286">
        <f>'слюсарі х.в.'!P1244+'слюсарі кан'!P1244+'слюсарі ц.о.'!P826+'слюсарі г.в.'!P819+зварювальник!L1244+аварійки!J1244</f>
        <v>0.27021786669760667</v>
      </c>
      <c r="G1242" s="286">
        <f>'дератизація '!I1244</f>
        <v>0</v>
      </c>
      <c r="H1242" s="286">
        <f>SUM(димовенти!Q1244)</f>
        <v>0.12090673568446153</v>
      </c>
      <c r="I1242" s="286">
        <f>'під зими'!L1244+майстерні!L1244+покрівлі!N1244+маляри!L1244</f>
        <v>0.23960855543418552</v>
      </c>
      <c r="J1242" s="286">
        <f>електрики!P1244</f>
        <v>5.107929974038055E-2</v>
      </c>
      <c r="K1242" s="287">
        <f t="shared" si="101"/>
        <v>2.4571709430029323</v>
      </c>
      <c r="L1242" s="287">
        <v>3.0891262507586559E-2</v>
      </c>
      <c r="M1242" s="287">
        <f t="shared" si="102"/>
        <v>2.488062205510519</v>
      </c>
      <c r="N1242" s="287">
        <f t="shared" si="103"/>
        <v>2.9856746466126229</v>
      </c>
    </row>
    <row r="1243" spans="1:14" ht="18" customHeight="1" x14ac:dyDescent="0.35">
      <c r="A1243" s="284">
        <f t="shared" si="100"/>
        <v>295</v>
      </c>
      <c r="B1243" s="284">
        <v>4</v>
      </c>
      <c r="C1243" s="285" t="s">
        <v>2202</v>
      </c>
      <c r="D1243" s="286">
        <f>SUM(сходові!N1245)</f>
        <v>0.63535278154109665</v>
      </c>
      <c r="E1243" s="286">
        <f>SUM(прибудинкова!M1245)</f>
        <v>1.2939128134571602</v>
      </c>
      <c r="F1243" s="286">
        <f>'слюсарі х.в.'!P1245+'слюсарі кан'!P1245+'слюсарі ц.о.'!P827+'слюсарі г.в.'!P820+зварювальник!L1245+аварійки!J1245</f>
        <v>0.56044357264040889</v>
      </c>
      <c r="G1243" s="286">
        <f>'дератизація '!I1245</f>
        <v>1.105596776571176E-3</v>
      </c>
      <c r="H1243" s="286">
        <f>SUM(димовенти!Q1245)</f>
        <v>0.14327060614114762</v>
      </c>
      <c r="I1243" s="286">
        <f>'під зими'!L1245+майстерні!L1245+покрівлі!N1245+маляри!L1245</f>
        <v>0.18401691508111417</v>
      </c>
      <c r="J1243" s="286">
        <f>електрики!P1245</f>
        <v>6.7612116181336127E-2</v>
      </c>
      <c r="K1243" s="287">
        <f t="shared" si="101"/>
        <v>2.8857144018188352</v>
      </c>
      <c r="L1243" s="287">
        <v>3.4155242861909407E-2</v>
      </c>
      <c r="M1243" s="287">
        <f t="shared" si="102"/>
        <v>2.9198696446807446</v>
      </c>
      <c r="N1243" s="287">
        <f t="shared" si="103"/>
        <v>3.5038435736168934</v>
      </c>
    </row>
    <row r="1244" spans="1:14" ht="18" customHeight="1" x14ac:dyDescent="0.35">
      <c r="A1244" s="284">
        <f t="shared" si="100"/>
        <v>296</v>
      </c>
      <c r="B1244" s="284">
        <v>4</v>
      </c>
      <c r="C1244" s="285" t="s">
        <v>2203</v>
      </c>
      <c r="D1244" s="286">
        <f>SUM(сходові!N1246)</f>
        <v>0.69068023582915261</v>
      </c>
      <c r="E1244" s="286">
        <f>SUM(прибудинкова!M1246)</f>
        <v>1.3041685307953177</v>
      </c>
      <c r="F1244" s="286">
        <f>'слюсарі х.в.'!P1246+'слюсарі кан'!P1246+'слюсарі ц.о.'!P828+'слюсарі г.в.'!P821+зварювальник!L1246+аварійки!J1246</f>
        <v>0.5607624278491824</v>
      </c>
      <c r="G1244" s="286">
        <f>'дератизація '!I1246</f>
        <v>0</v>
      </c>
      <c r="H1244" s="286">
        <f>SUM(димовенти!Q1246)</f>
        <v>0.14228105559302662</v>
      </c>
      <c r="I1244" s="286">
        <f>'під зими'!L1246+майстерні!L1246+покрівлі!N1246+маляри!L1246</f>
        <v>0.20572353344345959</v>
      </c>
      <c r="J1244" s="286">
        <f>електрики!P1246</f>
        <v>6.7737488172286073E-2</v>
      </c>
      <c r="K1244" s="287">
        <f t="shared" si="101"/>
        <v>2.9713532716824247</v>
      </c>
      <c r="L1244" s="287">
        <v>3.5337388770858791E-2</v>
      </c>
      <c r="M1244" s="287">
        <f t="shared" si="102"/>
        <v>3.0066906604532835</v>
      </c>
      <c r="N1244" s="287">
        <f t="shared" si="103"/>
        <v>3.6080287925439398</v>
      </c>
    </row>
    <row r="1245" spans="1:14" ht="18" customHeight="1" x14ac:dyDescent="0.35">
      <c r="A1245" s="284">
        <f t="shared" si="100"/>
        <v>297</v>
      </c>
      <c r="B1245" s="284">
        <v>4</v>
      </c>
      <c r="C1245" s="285" t="s">
        <v>2204</v>
      </c>
      <c r="D1245" s="286">
        <f>SUM(сходові!N1247)</f>
        <v>0.52287332264194919</v>
      </c>
      <c r="E1245" s="286">
        <f>SUM(прибудинкова!M1247)</f>
        <v>1.0062696619026426</v>
      </c>
      <c r="F1245" s="286">
        <f>'слюсарі х.в.'!P1247+'слюсарі кан'!P1247+'слюсарі ц.о.'!P829+'слюсарі г.в.'!P822+зварювальник!L1247+аварійки!J1247</f>
        <v>0.56154907136400256</v>
      </c>
      <c r="G1245" s="286">
        <f>'дератизація '!I1247</f>
        <v>1.8545076900252215E-3</v>
      </c>
      <c r="H1245" s="286">
        <f>SUM(димовенти!Q1247)</f>
        <v>0.14293074077838291</v>
      </c>
      <c r="I1245" s="286">
        <f>'під зими'!L1247+майстерні!L1247+покрівлі!N1247+маляри!L1247</f>
        <v>0.22097927124083955</v>
      </c>
      <c r="J1245" s="286">
        <f>електрики!P1247</f>
        <v>6.8046791771246298E-2</v>
      </c>
      <c r="K1245" s="287">
        <f t="shared" si="101"/>
        <v>2.5245033673890882</v>
      </c>
      <c r="L1245" s="287">
        <v>2.9692225059409272E-2</v>
      </c>
      <c r="M1245" s="287">
        <f t="shared" si="102"/>
        <v>2.5541955924484974</v>
      </c>
      <c r="N1245" s="287">
        <f t="shared" si="103"/>
        <v>3.0650347109381966</v>
      </c>
    </row>
    <row r="1246" spans="1:14" ht="18" customHeight="1" x14ac:dyDescent="0.35">
      <c r="A1246" s="284">
        <f t="shared" si="100"/>
        <v>298</v>
      </c>
      <c r="B1246" s="284">
        <v>2</v>
      </c>
      <c r="C1246" s="285" t="s">
        <v>2205</v>
      </c>
      <c r="D1246" s="286">
        <f>SUM(сходові!N1248)</f>
        <v>0</v>
      </c>
      <c r="E1246" s="286">
        <f>SUM(прибудинкова!M1248)</f>
        <v>1.5075440360054351</v>
      </c>
      <c r="F1246" s="286">
        <f>'слюсарі х.в.'!P1248+'слюсарі кан'!P1248+'слюсарі ц.о.'!P830+'слюсарі г.в.'!P823+зварювальник!L1248+аварійки!J1248</f>
        <v>0.33842282748531849</v>
      </c>
      <c r="G1246" s="286">
        <f>'дератизація '!I1248</f>
        <v>1.5285326086956524E-2</v>
      </c>
      <c r="H1246" s="286">
        <f>SUM(димовенти!Q1248)</f>
        <v>0.16362106596918483</v>
      </c>
      <c r="I1246" s="286">
        <f>'під зими'!L1248+майстерні!L1248+покрівлі!N1248+маляри!L1248</f>
        <v>0.23360736371039381</v>
      </c>
      <c r="J1246" s="286">
        <f>електрики!P1248</f>
        <v>7.7897088791121546E-2</v>
      </c>
      <c r="K1246" s="287">
        <f t="shared" si="101"/>
        <v>2.3363777080484107</v>
      </c>
      <c r="L1246" s="287">
        <v>3.0440193177102115E-2</v>
      </c>
      <c r="M1246" s="287">
        <f t="shared" si="102"/>
        <v>2.3668179012255131</v>
      </c>
      <c r="N1246" s="287">
        <f t="shared" si="103"/>
        <v>2.8401814814706157</v>
      </c>
    </row>
    <row r="1247" spans="1:14" ht="18" customHeight="1" x14ac:dyDescent="0.35">
      <c r="A1247" s="284">
        <f t="shared" si="100"/>
        <v>299</v>
      </c>
      <c r="B1247" s="284">
        <v>4</v>
      </c>
      <c r="C1247" s="285" t="s">
        <v>2206</v>
      </c>
      <c r="D1247" s="286">
        <f>SUM(сходові!N1249)</f>
        <v>0.54349924579422182</v>
      </c>
      <c r="E1247" s="286">
        <f>SUM(прибудинкова!M1249)</f>
        <v>1.0947759140942004</v>
      </c>
      <c r="F1247" s="286">
        <f>'слюсарі х.в.'!P1249+'слюсарі кан'!P1249+'слюсарі ц.о.'!P831+'слюсарі г.в.'!P824+зварювальник!L1249+аварійки!J1249</f>
        <v>0.5453901399714034</v>
      </c>
      <c r="G1247" s="286">
        <f>'дератизація '!I1249</f>
        <v>2.5220256910350393E-3</v>
      </c>
      <c r="H1247" s="286">
        <f>SUM(димовенти!Q1249)</f>
        <v>0.12958515521239627</v>
      </c>
      <c r="I1247" s="286">
        <f>'під зими'!L1249+майстерні!L1249+покрівлі!N1249+маляри!L1249</f>
        <v>0.220248710486247</v>
      </c>
      <c r="J1247" s="286">
        <f>електрики!P1249</f>
        <v>6.1693195077291492E-2</v>
      </c>
      <c r="K1247" s="287">
        <f t="shared" si="101"/>
        <v>2.5977143863267953</v>
      </c>
      <c r="L1247" s="287">
        <v>3.0718179779321897E-2</v>
      </c>
      <c r="M1247" s="287">
        <f t="shared" si="102"/>
        <v>2.6284325661061172</v>
      </c>
      <c r="N1247" s="287">
        <f t="shared" si="103"/>
        <v>3.1541190793273404</v>
      </c>
    </row>
    <row r="1248" spans="1:14" ht="18" customHeight="1" x14ac:dyDescent="0.35">
      <c r="A1248" s="284">
        <f t="shared" si="100"/>
        <v>300</v>
      </c>
      <c r="B1248" s="284">
        <v>2</v>
      </c>
      <c r="C1248" s="285" t="s">
        <v>2207</v>
      </c>
      <c r="D1248" s="286">
        <f>SUM(сходові!N1250)</f>
        <v>0</v>
      </c>
      <c r="E1248" s="286">
        <f>SUM(прибудинкова!M1250)</f>
        <v>0.26566776588717139</v>
      </c>
      <c r="F1248" s="286">
        <f>'слюсарі х.в.'!P1250+'слюсарі кан'!P1250+'слюсарі ц.о.'!P832+'слюсарі г.в.'!P825+зварювальник!L1250+аварійки!J1250</f>
        <v>0.22699866830404872</v>
      </c>
      <c r="G1248" s="286">
        <f>'дератизація '!I1250</f>
        <v>0</v>
      </c>
      <c r="H1248" s="286">
        <f>SUM(димовенти!Q1250)</f>
        <v>7.1596376072128431E-2</v>
      </c>
      <c r="I1248" s="286">
        <f>'під зими'!L1250+майстерні!L1250+покрівлі!N1250+маляри!L1250</f>
        <v>0.25726285984500008</v>
      </c>
      <c r="J1248" s="286">
        <f>електрики!P1250</f>
        <v>3.4085765368766625E-2</v>
      </c>
      <c r="K1248" s="287">
        <f t="shared" si="101"/>
        <v>0.85561143547711527</v>
      </c>
      <c r="L1248" s="287">
        <v>1.1345495939355577E-2</v>
      </c>
      <c r="M1248" s="287">
        <f t="shared" si="102"/>
        <v>0.8669569314164709</v>
      </c>
      <c r="N1248" s="287">
        <f t="shared" si="103"/>
        <v>1.040348317699765</v>
      </c>
    </row>
    <row r="1249" spans="1:14" ht="18" customHeight="1" x14ac:dyDescent="0.35">
      <c r="A1249" s="284">
        <f t="shared" si="100"/>
        <v>301</v>
      </c>
      <c r="B1249" s="284">
        <v>2</v>
      </c>
      <c r="C1249" s="285" t="s">
        <v>2208</v>
      </c>
      <c r="D1249" s="286">
        <f>SUM(сходові!N1251)</f>
        <v>0</v>
      </c>
      <c r="E1249" s="286">
        <f>SUM(прибудинкова!M1251)</f>
        <v>0.4120677927201003</v>
      </c>
      <c r="F1249" s="286">
        <f>'слюсарі х.в.'!P1251+'слюсарі кан'!P1251+'слюсарі ц.о.'!P833+'слюсарі г.в.'!P826+зварювальник!L1251+аварійки!J1251</f>
        <v>0.25620101367073161</v>
      </c>
      <c r="G1249" s="286">
        <f>'дератизація '!I1251</f>
        <v>0</v>
      </c>
      <c r="H1249" s="286">
        <f>SUM(димовенти!Q1251)</f>
        <v>6.4779507559612717E-2</v>
      </c>
      <c r="I1249" s="286">
        <f>'під зими'!L1251+майстерні!L1251+покрівлі!N1251+маляри!L1251</f>
        <v>0.22530674583885685</v>
      </c>
      <c r="J1249" s="286">
        <f>електрики!P1251</f>
        <v>4.582287871992919E-2</v>
      </c>
      <c r="K1249" s="287">
        <f t="shared" si="101"/>
        <v>1.0041779385092309</v>
      </c>
      <c r="L1249" s="287">
        <v>1.315827377242762E-2</v>
      </c>
      <c r="M1249" s="287">
        <f t="shared" si="102"/>
        <v>1.0173362122816585</v>
      </c>
      <c r="N1249" s="287">
        <f t="shared" si="103"/>
        <v>1.2208034547379902</v>
      </c>
    </row>
    <row r="1250" spans="1:14" ht="18" customHeight="1" x14ac:dyDescent="0.35">
      <c r="A1250" s="284">
        <f t="shared" si="100"/>
        <v>302</v>
      </c>
      <c r="B1250" s="284">
        <v>1</v>
      </c>
      <c r="C1250" s="285" t="s">
        <v>2209</v>
      </c>
      <c r="D1250" s="286">
        <f>SUM(сходові!N1252)</f>
        <v>0</v>
      </c>
      <c r="E1250" s="286">
        <f>SUM(прибудинкова!M1252)</f>
        <v>0.5645887578616352</v>
      </c>
      <c r="F1250" s="286">
        <f>'слюсарі х.в.'!P1252+'слюсарі кан'!P1252+'слюсарі ц.о.'!P834+'слюсарі г.в.'!P827+зварювальник!L1252+аварійки!J1252</f>
        <v>0.28769293799296003</v>
      </c>
      <c r="G1250" s="286">
        <f>'дератизація '!I1252</f>
        <v>0</v>
      </c>
      <c r="H1250" s="286">
        <f>SUM(димовенти!Q1252)</f>
        <v>0.12172348842990567</v>
      </c>
      <c r="I1250" s="286">
        <f>'під зими'!L1252+майстерні!L1252+покрівлі!N1252+маляри!L1252</f>
        <v>0.21794134180179864</v>
      </c>
      <c r="J1250" s="286">
        <f>електрики!P1252</f>
        <v>5.7950394895820892E-2</v>
      </c>
      <c r="K1250" s="287">
        <f t="shared" si="101"/>
        <v>1.2498969209821205</v>
      </c>
      <c r="L1250" s="287">
        <v>1.5679602667517223E-2</v>
      </c>
      <c r="M1250" s="287">
        <f t="shared" si="102"/>
        <v>1.2655765236496377</v>
      </c>
      <c r="N1250" s="287">
        <f t="shared" si="103"/>
        <v>1.5186918283795652</v>
      </c>
    </row>
    <row r="1251" spans="1:14" ht="18" customHeight="1" x14ac:dyDescent="0.35">
      <c r="A1251" s="284">
        <f t="shared" si="100"/>
        <v>303</v>
      </c>
      <c r="B1251" s="284">
        <v>2</v>
      </c>
      <c r="C1251" s="285" t="s">
        <v>2210</v>
      </c>
      <c r="D1251" s="286">
        <f>SUM(сходові!N1253)</f>
        <v>0</v>
      </c>
      <c r="E1251" s="286">
        <f>SUM(прибудинкова!M1253)</f>
        <v>0.4326246385542169</v>
      </c>
      <c r="F1251" s="286">
        <f>'слюсарі х.в.'!P1253+'слюсарі кан'!P1253+'слюсарі ц.о.'!P835+'слюсарі г.в.'!P828+зварювальник!L1253+аварійки!J1253</f>
        <v>0.31598586913203364</v>
      </c>
      <c r="G1251" s="286">
        <f>'дератизація '!I1253</f>
        <v>0</v>
      </c>
      <c r="H1251" s="286">
        <f>SUM(димовенти!Q1253)</f>
        <v>0.14509048741363859</v>
      </c>
      <c r="I1251" s="286">
        <f>'під зими'!L1253+майстерні!L1253+покрівлі!N1253+маляри!L1253</f>
        <v>0.27100228059463183</v>
      </c>
      <c r="J1251" s="286">
        <f>електрики!P1253</f>
        <v>6.9075008855741513E-2</v>
      </c>
      <c r="K1251" s="287">
        <f t="shared" si="101"/>
        <v>1.2337782845502625</v>
      </c>
      <c r="L1251" s="287">
        <v>1.5531550190348242E-2</v>
      </c>
      <c r="M1251" s="287">
        <f t="shared" si="102"/>
        <v>1.2493098347406106</v>
      </c>
      <c r="N1251" s="287">
        <f t="shared" si="103"/>
        <v>1.4991718016887328</v>
      </c>
    </row>
    <row r="1252" spans="1:14" ht="18" customHeight="1" x14ac:dyDescent="0.35">
      <c r="A1252" s="284">
        <f t="shared" si="100"/>
        <v>304</v>
      </c>
      <c r="B1252" s="284">
        <v>3</v>
      </c>
      <c r="C1252" s="285" t="s">
        <v>2211</v>
      </c>
      <c r="D1252" s="286">
        <f>SUM(сходові!N1254)</f>
        <v>1.4670930627839835</v>
      </c>
      <c r="E1252" s="286">
        <f>SUM(прибудинкова!M1254)</f>
        <v>0.77189568715835188</v>
      </c>
      <c r="F1252" s="286">
        <f>'слюсарі х.в.'!P1254+'слюсарі кан'!P1254+'слюсарі ц.о.'!P836+'слюсарі г.в.'!P829+зварювальник!L1254+аварійки!J1254</f>
        <v>0.23658755560515968</v>
      </c>
      <c r="G1252" s="286">
        <f>'дератизація '!I1254</f>
        <v>3.4585122633080671E-3</v>
      </c>
      <c r="H1252" s="286">
        <f>SUM(димовенти!Q1254)</f>
        <v>7.2886047658867359E-2</v>
      </c>
      <c r="I1252" s="286">
        <f>'під зими'!L1254+майстерні!L1254+покрівлі!N1254+маляри!L1254</f>
        <v>0.20785805715014005</v>
      </c>
      <c r="J1252" s="286">
        <f>електрики!P1254</f>
        <v>3.7910692599242193E-2</v>
      </c>
      <c r="K1252" s="287">
        <f t="shared" si="101"/>
        <v>2.7976896152190527</v>
      </c>
      <c r="L1252" s="287">
        <v>3.551128361478928E-2</v>
      </c>
      <c r="M1252" s="287">
        <f t="shared" si="102"/>
        <v>2.8332008988338417</v>
      </c>
      <c r="N1252" s="287">
        <f t="shared" si="103"/>
        <v>3.3998410786006099</v>
      </c>
    </row>
    <row r="1253" spans="1:14" ht="18" customHeight="1" x14ac:dyDescent="0.35">
      <c r="A1253" s="284">
        <f t="shared" si="100"/>
        <v>305</v>
      </c>
      <c r="B1253" s="284">
        <v>2</v>
      </c>
      <c r="C1253" s="285" t="s">
        <v>2212</v>
      </c>
      <c r="D1253" s="286">
        <f>SUM(сходові!N1255)</f>
        <v>0</v>
      </c>
      <c r="E1253" s="286">
        <f>SUM(прибудинкова!M1255)</f>
        <v>0.33590126286248828</v>
      </c>
      <c r="F1253" s="286">
        <f>'слюсарі х.в.'!P1255+'слюсарі кан'!P1255+'слюсарі ц.о.'!P837+'слюсарі г.в.'!P830+зварювальник!L1255+аварійки!J1255</f>
        <v>0.31080924310987573</v>
      </c>
      <c r="G1253" s="286">
        <f>'дератизація '!I1255</f>
        <v>0</v>
      </c>
      <c r="H1253" s="286">
        <f>SUM(димовенти!Q1255)</f>
        <v>0.14081513628779238</v>
      </c>
      <c r="I1253" s="286">
        <f>'під зими'!L1255+майстерні!L1255+покрівлі!N1255+маляри!L1255</f>
        <v>0.27881808308119449</v>
      </c>
      <c r="J1253" s="286">
        <f>електрики!P1255</f>
        <v>6.7039589979262695E-2</v>
      </c>
      <c r="K1253" s="287">
        <f t="shared" si="101"/>
        <v>1.1333833153206134</v>
      </c>
      <c r="L1253" s="287">
        <v>1.4347450949658835E-2</v>
      </c>
      <c r="M1253" s="287">
        <f t="shared" si="102"/>
        <v>1.1477307662702723</v>
      </c>
      <c r="N1253" s="287">
        <f t="shared" si="103"/>
        <v>1.3772769195243266</v>
      </c>
    </row>
    <row r="1254" spans="1:14" ht="18" customHeight="1" x14ac:dyDescent="0.35">
      <c r="A1254" s="284">
        <f t="shared" si="100"/>
        <v>306</v>
      </c>
      <c r="B1254" s="284">
        <v>2</v>
      </c>
      <c r="C1254" s="285" t="s">
        <v>2213</v>
      </c>
      <c r="D1254" s="286">
        <f>SUM(сходові!N1256)</f>
        <v>0</v>
      </c>
      <c r="E1254" s="286">
        <f>SUM(прибудинкова!M1256)</f>
        <v>0.54405825757575765</v>
      </c>
      <c r="F1254" s="286">
        <f>'слюсарі х.в.'!P1256+'слюсарі кан'!P1256+'слюсарі ц.о.'!P838+'слюсарі г.в.'!P831+зварювальник!L1256+аварійки!J1256</f>
        <v>0.37701637977854818</v>
      </c>
      <c r="G1254" s="286">
        <f>'дератизація '!I1256</f>
        <v>0</v>
      </c>
      <c r="H1254" s="286">
        <f>SUM(димовенти!Q1256)</f>
        <v>0.19549529959954551</v>
      </c>
      <c r="I1254" s="286">
        <f>'під зими'!L1256+майстерні!L1256+покрівлі!N1256+маляри!L1256</f>
        <v>0.27811824657646422</v>
      </c>
      <c r="J1254" s="286">
        <f>електрики!P1256</f>
        <v>9.3071846347833526E-2</v>
      </c>
      <c r="K1254" s="287">
        <f t="shared" si="101"/>
        <v>1.487760029878149</v>
      </c>
      <c r="L1254" s="287">
        <v>1.8324468250963899E-2</v>
      </c>
      <c r="M1254" s="287">
        <f t="shared" si="102"/>
        <v>1.506084498129113</v>
      </c>
      <c r="N1254" s="287">
        <f t="shared" si="103"/>
        <v>1.8073013977549355</v>
      </c>
    </row>
    <row r="1255" spans="1:14" ht="18" customHeight="1" x14ac:dyDescent="0.35">
      <c r="A1255" s="284">
        <f t="shared" si="100"/>
        <v>307</v>
      </c>
      <c r="B1255" s="284">
        <v>1</v>
      </c>
      <c r="C1255" s="285" t="s">
        <v>2214</v>
      </c>
      <c r="D1255" s="286">
        <f>SUM(сходові!N1257)</f>
        <v>0</v>
      </c>
      <c r="E1255" s="286">
        <f>SUM(прибудинкова!M1257)</f>
        <v>0.59548665008291879</v>
      </c>
      <c r="F1255" s="286">
        <f>'слюсарі х.в.'!P1257+'слюсарі кан'!P1257+'слюсарі ц.о.'!P839+'слюсарі г.в.'!P832+зварювальник!L1257+аварійки!J1257</f>
        <v>0.38211951836812286</v>
      </c>
      <c r="G1255" s="286">
        <f>'дератизація '!I1257</f>
        <v>0</v>
      </c>
      <c r="H1255" s="286">
        <f>SUM(димовенти!Q1257)</f>
        <v>0.19970995779986739</v>
      </c>
      <c r="I1255" s="286">
        <f>'під зими'!L1257+майстерні!L1257+покрівлі!N1257+маляри!L1257</f>
        <v>0.2958576797381024</v>
      </c>
      <c r="J1255" s="286">
        <f>електрики!P1257</f>
        <v>9.5078370398450171E-2</v>
      </c>
      <c r="K1255" s="287">
        <f t="shared" si="101"/>
        <v>1.5682521763874617</v>
      </c>
      <c r="L1255" s="287">
        <v>1.9379104540400038E-2</v>
      </c>
      <c r="M1255" s="287">
        <f t="shared" si="102"/>
        <v>1.5876312809278619</v>
      </c>
      <c r="N1255" s="287">
        <f t="shared" si="103"/>
        <v>1.9051575371134342</v>
      </c>
    </row>
    <row r="1256" spans="1:14" ht="18" customHeight="1" x14ac:dyDescent="0.35">
      <c r="A1256" s="284">
        <f t="shared" si="100"/>
        <v>308</v>
      </c>
      <c r="B1256" s="284">
        <v>2</v>
      </c>
      <c r="C1256" s="285" t="s">
        <v>2215</v>
      </c>
      <c r="D1256" s="286">
        <f>SUM(сходові!N1258)</f>
        <v>0</v>
      </c>
      <c r="E1256" s="286">
        <f>SUM(прибудинкова!M1258)</f>
        <v>0.47528583719391138</v>
      </c>
      <c r="F1256" s="286">
        <f>'слюсарі х.в.'!P1258+'слюсарі кан'!P1258+'слюсарі ц.о.'!P840+'слюсарі г.в.'!P833+зварювальник!L1258+аварійки!J1258</f>
        <v>0.33330937336943195</v>
      </c>
      <c r="G1256" s="286">
        <f>'дератизація '!I1258</f>
        <v>0</v>
      </c>
      <c r="H1256" s="286">
        <f>SUM(димовенти!Q1258)</f>
        <v>0.12493565528780382</v>
      </c>
      <c r="I1256" s="286">
        <f>'під зими'!L1258+майстерні!L1258+покрівлі!N1258+маляри!L1258</f>
        <v>0.27870022888141271</v>
      </c>
      <c r="J1256" s="286">
        <f>електрики!P1258</f>
        <v>7.5886508736287828E-2</v>
      </c>
      <c r="K1256" s="287">
        <f t="shared" si="101"/>
        <v>1.2881176034688477</v>
      </c>
      <c r="L1256" s="287">
        <v>1.6372152681019991E-2</v>
      </c>
      <c r="M1256" s="287">
        <f t="shared" si="102"/>
        <v>1.3044897561498678</v>
      </c>
      <c r="N1256" s="287">
        <f t="shared" si="103"/>
        <v>1.5653877073798415</v>
      </c>
    </row>
    <row r="1257" spans="1:14" ht="18" customHeight="1" x14ac:dyDescent="0.35">
      <c r="A1257" s="284">
        <f t="shared" si="100"/>
        <v>309</v>
      </c>
      <c r="B1257" s="284">
        <v>1</v>
      </c>
      <c r="C1257" s="285" t="s">
        <v>2216</v>
      </c>
      <c r="D1257" s="286">
        <f>SUM(сходові!N1259)</f>
        <v>0</v>
      </c>
      <c r="E1257" s="286">
        <f>SUM(прибудинкова!M1259)</f>
        <v>0.7480801041666667</v>
      </c>
      <c r="F1257" s="286">
        <f>'слюсарі х.в.'!P1259+'слюсарі кан'!P1259+'слюсарі ц.о.'!P841+'слюсарі г.в.'!P834+зварювальник!L1259+аварійки!J1259</f>
        <v>0.44408339731922741</v>
      </c>
      <c r="G1257" s="286">
        <f>'дератизація '!I1259</f>
        <v>0</v>
      </c>
      <c r="H1257" s="286">
        <f>SUM(димовенти!Q1259)</f>
        <v>0.25088563448608342</v>
      </c>
      <c r="I1257" s="286">
        <f>'під зими'!L1259+майстерні!L1259+покрівлі!N1259+маляри!L1259</f>
        <v>0.31749325834260345</v>
      </c>
      <c r="J1257" s="286">
        <f>електрики!P1259</f>
        <v>0.11944220281305303</v>
      </c>
      <c r="K1257" s="287">
        <f t="shared" si="101"/>
        <v>1.8799845971276341</v>
      </c>
      <c r="L1257" s="287">
        <v>2.2955697171114009E-2</v>
      </c>
      <c r="M1257" s="287">
        <f t="shared" si="102"/>
        <v>1.9029402942987481</v>
      </c>
      <c r="N1257" s="287">
        <f t="shared" si="103"/>
        <v>2.2835283531584976</v>
      </c>
    </row>
    <row r="1258" spans="1:14" ht="18" customHeight="1" x14ac:dyDescent="0.35">
      <c r="A1258" s="284">
        <f t="shared" si="100"/>
        <v>310</v>
      </c>
      <c r="B1258" s="284">
        <v>1</v>
      </c>
      <c r="C1258" s="285" t="s">
        <v>2217</v>
      </c>
      <c r="D1258" s="286">
        <f>SUM(сходові!N1260)</f>
        <v>0</v>
      </c>
      <c r="E1258" s="286">
        <f>SUM(прибудинкова!M1260)</f>
        <v>0.49222542837559974</v>
      </c>
      <c r="F1258" s="286">
        <f>'слюсарі х.в.'!P1260+'слюсарі кан'!P1260+'слюсарі ц.о.'!P842+'слюсарі г.в.'!P835+зварювальник!L1260+аварійки!J1260</f>
        <v>0.34018806147414749</v>
      </c>
      <c r="G1258" s="286">
        <f>'дератизація '!I1260</f>
        <v>0</v>
      </c>
      <c r="H1258" s="286">
        <f>SUM(димовенти!Q1260)</f>
        <v>0.16507896443224129</v>
      </c>
      <c r="I1258" s="286">
        <f>'під зими'!L1260+майстерні!L1260+покрівлі!N1260+маляри!L1260</f>
        <v>0.32517574864378757</v>
      </c>
      <c r="J1258" s="286">
        <f>електрики!P1260</f>
        <v>7.8591168403379652E-2</v>
      </c>
      <c r="K1258" s="287">
        <f t="shared" si="101"/>
        <v>1.4012593713291559</v>
      </c>
      <c r="L1258" s="287">
        <v>1.7713426145156586E-2</v>
      </c>
      <c r="M1258" s="287">
        <f t="shared" si="102"/>
        <v>1.4189727974743125</v>
      </c>
      <c r="N1258" s="287">
        <f t="shared" si="103"/>
        <v>1.702767356969175</v>
      </c>
    </row>
    <row r="1259" spans="1:14" ht="18" customHeight="1" x14ac:dyDescent="0.35">
      <c r="A1259" s="284">
        <f t="shared" si="100"/>
        <v>311</v>
      </c>
      <c r="B1259" s="284">
        <v>2</v>
      </c>
      <c r="C1259" s="285" t="s">
        <v>2940</v>
      </c>
      <c r="D1259" s="286">
        <f>SUM(сходові!N1261)</f>
        <v>0</v>
      </c>
      <c r="E1259" s="286">
        <f>SUM(прибудинкова!M1261)</f>
        <v>0.51871209823040809</v>
      </c>
      <c r="F1259" s="286">
        <f>'слюсарі х.в.'!P1261+'слюсарі кан'!P1261+'слюсарі ц.о.'!P843+'слюсарі г.в.'!P836+зварювальник!L1261+аварійки!J1261</f>
        <v>0.33777890472766331</v>
      </c>
      <c r="G1259" s="286">
        <f>'дератизація '!I1261</f>
        <v>0</v>
      </c>
      <c r="H1259" s="286">
        <f>SUM(димовенти!Q1261)</f>
        <v>0.16308925318705317</v>
      </c>
      <c r="I1259" s="286">
        <f>'під зими'!L1261+майстерні!L1261+покрівлі!N1261+маляри!L1261</f>
        <v>0.29300652296474439</v>
      </c>
      <c r="J1259" s="286">
        <f>електрики!P1261</f>
        <v>7.7643902153663943E-2</v>
      </c>
      <c r="K1259" s="287">
        <f t="shared" si="101"/>
        <v>1.390230681263533</v>
      </c>
      <c r="L1259" s="287">
        <v>1.7442126340527553E-2</v>
      </c>
      <c r="M1259" s="287">
        <f t="shared" si="102"/>
        <v>1.4076728076040605</v>
      </c>
      <c r="N1259" s="287">
        <f t="shared" si="103"/>
        <v>1.6892073691248726</v>
      </c>
    </row>
    <row r="1260" spans="1:14" ht="18" customHeight="1" x14ac:dyDescent="0.35">
      <c r="A1260" s="284">
        <f t="shared" si="100"/>
        <v>312</v>
      </c>
      <c r="B1260" s="284">
        <v>1</v>
      </c>
      <c r="C1260" s="285" t="s">
        <v>2218</v>
      </c>
      <c r="D1260" s="286">
        <f>SUM(сходові!N1262)</f>
        <v>0</v>
      </c>
      <c r="E1260" s="286">
        <f>SUM(прибудинкова!M1262)</f>
        <v>0.64663866378534118</v>
      </c>
      <c r="F1260" s="286">
        <f>'слюсарі х.в.'!P1262+'слюсарі кан'!P1262+'слюсарі ц.о.'!P844+'слюсарі г.в.'!P837+зварювальник!L1262+аварійки!J1262</f>
        <v>0.29785824486067158</v>
      </c>
      <c r="G1260" s="286">
        <f>'дератизація '!I1262</f>
        <v>3.2414910858995136E-3</v>
      </c>
      <c r="H1260" s="286">
        <f>SUM(димовенти!Q1262)</f>
        <v>0.13011896764270128</v>
      </c>
      <c r="I1260" s="286">
        <f>'під зими'!L1262+майстерні!L1262+покрівлі!N1262+маляри!L1262</f>
        <v>0.22904306983714323</v>
      </c>
      <c r="J1260" s="286">
        <f>електрики!P1262</f>
        <v>6.1947333711794117E-2</v>
      </c>
      <c r="K1260" s="287">
        <f t="shared" si="101"/>
        <v>1.3688477709235511</v>
      </c>
      <c r="L1260" s="287">
        <v>1.7154637878776025E-2</v>
      </c>
      <c r="M1260" s="287">
        <f t="shared" si="102"/>
        <v>1.3860024088023271</v>
      </c>
      <c r="N1260" s="287">
        <f t="shared" si="103"/>
        <v>1.6632028905627925</v>
      </c>
    </row>
    <row r="1261" spans="1:14" ht="18" customHeight="1" x14ac:dyDescent="0.35">
      <c r="A1261" s="284">
        <f t="shared" si="100"/>
        <v>313</v>
      </c>
      <c r="B1261" s="284">
        <v>2</v>
      </c>
      <c r="C1261" s="285" t="s">
        <v>2219</v>
      </c>
      <c r="D1261" s="286">
        <f>SUM(сходові!N1263)</f>
        <v>0</v>
      </c>
      <c r="E1261" s="286">
        <f>SUM(прибудинкова!M1263)</f>
        <v>0.37757986330178761</v>
      </c>
      <c r="F1261" s="286">
        <f>'слюсарі х.в.'!P1263+'слюсарі кан'!P1263+'слюсарі ц.о.'!P845+'слюсарі г.в.'!P838+зварювальник!L1263+аварійки!J1263</f>
        <v>0.37029598833821298</v>
      </c>
      <c r="G1261" s="286">
        <f>'дератизація '!I1263</f>
        <v>3.9432176656151426E-3</v>
      </c>
      <c r="H1261" s="286">
        <f>SUM(димовенти!Q1263)</f>
        <v>0.24470041093243811</v>
      </c>
      <c r="I1261" s="286">
        <f>'під зими'!L1263+майстерні!L1263+покрівлі!N1263+маляри!L1263</f>
        <v>0.25740254637983789</v>
      </c>
      <c r="J1261" s="286">
        <f>електрики!P1263</f>
        <v>9.0429427997264153E-2</v>
      </c>
      <c r="K1261" s="287">
        <f t="shared" si="101"/>
        <v>1.3443514546151558</v>
      </c>
      <c r="L1261" s="287">
        <v>1.6098996431147983E-2</v>
      </c>
      <c r="M1261" s="287">
        <f t="shared" si="102"/>
        <v>1.3604504510463038</v>
      </c>
      <c r="N1261" s="287">
        <f t="shared" si="103"/>
        <v>1.6325405412555645</v>
      </c>
    </row>
    <row r="1262" spans="1:14" ht="18" customHeight="1" x14ac:dyDescent="0.35">
      <c r="A1262" s="284">
        <f t="shared" si="100"/>
        <v>314</v>
      </c>
      <c r="B1262" s="284">
        <v>1</v>
      </c>
      <c r="C1262" s="285" t="s">
        <v>2220</v>
      </c>
      <c r="D1262" s="286">
        <f>SUM(сходові!N1264)</f>
        <v>0</v>
      </c>
      <c r="E1262" s="286">
        <f>SUM(прибудинкова!M1264)</f>
        <v>0.53196807407407409</v>
      </c>
      <c r="F1262" s="286">
        <f>'слюсарі х.в.'!P1264+'слюсарі кан'!P1264+'слюсарі ц.о.'!P846+'слюсарі г.в.'!P839+зварювальник!L1264+аварійки!J1264</f>
        <v>0.38332856966472972</v>
      </c>
      <c r="G1262" s="286">
        <f>'дератизація '!I1264</f>
        <v>0</v>
      </c>
      <c r="H1262" s="286">
        <f>SUM(димовенти!Q1264)</f>
        <v>0.25856676755194291</v>
      </c>
      <c r="I1262" s="286">
        <f>'під зими'!L1264+майстерні!L1264+покрівлі!N1264+маляри!L1264</f>
        <v>0.26440990914677132</v>
      </c>
      <c r="J1262" s="286">
        <f>електрики!P1264</f>
        <v>9.5553762250442459E-2</v>
      </c>
      <c r="K1262" s="287">
        <f t="shared" si="101"/>
        <v>1.5338270826879605</v>
      </c>
      <c r="L1262" s="287">
        <v>1.8384962663971494E-2</v>
      </c>
      <c r="M1262" s="287">
        <f t="shared" si="102"/>
        <v>1.5522120453519319</v>
      </c>
      <c r="N1262" s="287">
        <f t="shared" si="103"/>
        <v>1.8626544544223183</v>
      </c>
    </row>
    <row r="1263" spans="1:14" ht="18" customHeight="1" x14ac:dyDescent="0.35">
      <c r="A1263" s="284">
        <f t="shared" si="100"/>
        <v>315</v>
      </c>
      <c r="B1263" s="284">
        <v>1</v>
      </c>
      <c r="C1263" s="285" t="s">
        <v>2221</v>
      </c>
      <c r="D1263" s="286">
        <f>SUM(сходові!N1265)</f>
        <v>0</v>
      </c>
      <c r="E1263" s="286">
        <f>SUM(прибудинкова!M1265)</f>
        <v>0.42294281507656067</v>
      </c>
      <c r="F1263" s="286">
        <f>'слюсарі х.в.'!P1265+'слюсарі кан'!P1265+'слюсарі ц.о.'!P847+'слюсарі г.в.'!P840+зварювальник!L1265+аварійки!J1265</f>
        <v>0.33352249187022998</v>
      </c>
      <c r="G1263" s="286">
        <f>'дератизація '!I1265</f>
        <v>0</v>
      </c>
      <c r="H1263" s="286">
        <f>SUM(димовенти!Q1265)</f>
        <v>0.15957390179326858</v>
      </c>
      <c r="I1263" s="286">
        <f>'під зими'!L1265+майстерні!L1265+покрівлі!N1265+маляри!L1265</f>
        <v>0.25061602987761789</v>
      </c>
      <c r="J1263" s="286">
        <f>електрики!P1265</f>
        <v>7.5970305676146821E-2</v>
      </c>
      <c r="K1263" s="287">
        <f t="shared" si="101"/>
        <v>1.2426255442938241</v>
      </c>
      <c r="L1263" s="287">
        <v>1.5427338093996656E-2</v>
      </c>
      <c r="M1263" s="287">
        <f t="shared" si="102"/>
        <v>1.2580528823878208</v>
      </c>
      <c r="N1263" s="287">
        <f t="shared" si="103"/>
        <v>1.5096634588653848</v>
      </c>
    </row>
    <row r="1264" spans="1:14" ht="18" customHeight="1" x14ac:dyDescent="0.35">
      <c r="A1264" s="284">
        <f t="shared" ref="A1264:A1306" si="104">A1263+1</f>
        <v>316</v>
      </c>
      <c r="B1264" s="284">
        <v>2</v>
      </c>
      <c r="C1264" s="285" t="s">
        <v>2222</v>
      </c>
      <c r="D1264" s="286">
        <f>SUM(сходові!N1266)</f>
        <v>0</v>
      </c>
      <c r="E1264" s="286">
        <f>SUM(прибудинкова!M1266)</f>
        <v>0.75795928453990957</v>
      </c>
      <c r="F1264" s="286">
        <f>'слюсарі х.в.'!P1266+'слюсарі кан'!P1266+'слюсарі ц.о.'!P848+'слюсарі г.в.'!P841+зварювальник!L1266+аварійки!J1266</f>
        <v>0.37230860092548912</v>
      </c>
      <c r="G1264" s="286">
        <f>'дератизація '!I1266</f>
        <v>0</v>
      </c>
      <c r="H1264" s="286">
        <f>SUM(димовенти!Q1266)</f>
        <v>0.13637255143273563</v>
      </c>
      <c r="I1264" s="286">
        <f>'під зими'!L1266+майстерні!L1266+покрівлі!N1266+маляри!L1266</f>
        <v>0.24484108866114052</v>
      </c>
      <c r="J1264" s="286">
        <f>електрики!P1266</f>
        <v>9.1220775418083461E-2</v>
      </c>
      <c r="K1264" s="287">
        <f t="shared" si="101"/>
        <v>1.6027023009773582</v>
      </c>
      <c r="L1264" s="287">
        <v>2.0029819764343149E-2</v>
      </c>
      <c r="M1264" s="287">
        <f t="shared" si="102"/>
        <v>1.6227321207417014</v>
      </c>
      <c r="N1264" s="287">
        <f t="shared" si="103"/>
        <v>1.9472785448900416</v>
      </c>
    </row>
    <row r="1265" spans="1:14" ht="18" customHeight="1" x14ac:dyDescent="0.35">
      <c r="A1265" s="284">
        <f t="shared" si="104"/>
        <v>317</v>
      </c>
      <c r="B1265" s="284">
        <v>1</v>
      </c>
      <c r="C1265" s="285" t="s">
        <v>2223</v>
      </c>
      <c r="D1265" s="286">
        <f>SUM(сходові!N1267)</f>
        <v>0</v>
      </c>
      <c r="E1265" s="286">
        <f>SUM(прибудинкова!M1267)</f>
        <v>0.21739743556478119</v>
      </c>
      <c r="F1265" s="286">
        <f>'слюсарі х.в.'!P1267+'слюсарі кан'!P1267+'слюсарі ц.о.'!P849+'слюсарі г.в.'!P842+зварювальник!L1267+аварійки!J1267</f>
        <v>0.29164458480781286</v>
      </c>
      <c r="G1265" s="286">
        <f>'дератизація '!I1267</f>
        <v>0</v>
      </c>
      <c r="H1265" s="286">
        <f>SUM(димовенти!Q1267)</f>
        <v>0.12498713498009345</v>
      </c>
      <c r="I1265" s="286">
        <f>'під зими'!L1267+майстерні!L1267+покрівлі!N1267+маляри!L1267</f>
        <v>0.21002760609452448</v>
      </c>
      <c r="J1265" s="286">
        <f>електрики!P1267</f>
        <v>5.9504159159590508E-2</v>
      </c>
      <c r="K1265" s="287">
        <f t="shared" si="101"/>
        <v>0.9035609206068026</v>
      </c>
      <c r="L1265" s="287">
        <v>1.1283179315938474E-2</v>
      </c>
      <c r="M1265" s="287">
        <f t="shared" si="102"/>
        <v>0.91484409992274107</v>
      </c>
      <c r="N1265" s="287">
        <f t="shared" si="103"/>
        <v>1.0978129199072892</v>
      </c>
    </row>
    <row r="1266" spans="1:14" ht="18" customHeight="1" x14ac:dyDescent="0.35">
      <c r="A1266" s="284">
        <f t="shared" si="104"/>
        <v>318</v>
      </c>
      <c r="B1266" s="284">
        <v>2</v>
      </c>
      <c r="C1266" s="285" t="s">
        <v>2224</v>
      </c>
      <c r="D1266" s="286">
        <f>SUM(сходові!N1268)</f>
        <v>0</v>
      </c>
      <c r="E1266" s="286">
        <f>SUM(прибудинкова!M1268)</f>
        <v>0.77163285107446278</v>
      </c>
      <c r="F1266" s="286">
        <f>'слюсарі х.в.'!P1268+'слюсарі кан'!P1268+'слюсарі ц.о.'!P850+'слюсарі г.в.'!P843+зварювальник!L1268+аварійки!J1268</f>
        <v>0.30426531568556348</v>
      </c>
      <c r="G1266" s="286">
        <f>'дератизація '!I1268</f>
        <v>5.6221889055472259E-3</v>
      </c>
      <c r="H1266" s="286">
        <f>SUM(димовенти!Q1268)</f>
        <v>0.13541053735380812</v>
      </c>
      <c r="I1266" s="286">
        <f>'під зими'!L1268+майстерні!L1268+покрівлі!N1268+маляри!L1268</f>
        <v>0.25495763245914999</v>
      </c>
      <c r="J1266" s="286">
        <f>електрики!P1268</f>
        <v>6.4466556240928188E-2</v>
      </c>
      <c r="K1266" s="287">
        <f t="shared" si="101"/>
        <v>1.5363550817194598</v>
      </c>
      <c r="L1266" s="287">
        <v>1.9330504056316533E-2</v>
      </c>
      <c r="M1266" s="287">
        <f t="shared" si="102"/>
        <v>1.5556855857757763</v>
      </c>
      <c r="N1266" s="287">
        <f t="shared" si="103"/>
        <v>1.8668227029309314</v>
      </c>
    </row>
    <row r="1267" spans="1:14" ht="18" customHeight="1" x14ac:dyDescent="0.35">
      <c r="A1267" s="284">
        <f t="shared" si="104"/>
        <v>319</v>
      </c>
      <c r="B1267" s="284">
        <v>2</v>
      </c>
      <c r="C1267" s="285" t="s">
        <v>2225</v>
      </c>
      <c r="D1267" s="286">
        <f>SUM(сходові!N1269)</f>
        <v>0</v>
      </c>
      <c r="E1267" s="286">
        <f>SUM(прибудинкова!M1269)</f>
        <v>0.4855692359702502</v>
      </c>
      <c r="F1267" s="286">
        <f>'слюсарі х.в.'!P1269+'слюсарі кан'!P1269+'слюсарі ц.о.'!P851+'слюсарі г.в.'!P844+зварювальник!L1269+аварійки!J1269</f>
        <v>0.28819119248567882</v>
      </c>
      <c r="G1267" s="286">
        <f>'дератизація '!I1269</f>
        <v>3.8032454361054771E-3</v>
      </c>
      <c r="H1267" s="286">
        <f>SUM(димовенти!Q1269)</f>
        <v>0.12213499447598382</v>
      </c>
      <c r="I1267" s="286">
        <f>'під зими'!L1269+майстерні!L1269+покрівлі!N1269+маляри!L1269</f>
        <v>0.23810428938612804</v>
      </c>
      <c r="J1267" s="286">
        <f>електрики!P1269</f>
        <v>5.814630562907247E-2</v>
      </c>
      <c r="K1267" s="287">
        <f t="shared" si="101"/>
        <v>1.1959492633832189</v>
      </c>
      <c r="L1267" s="287">
        <v>1.510089642526069E-2</v>
      </c>
      <c r="M1267" s="287">
        <f t="shared" si="102"/>
        <v>1.2110501598084795</v>
      </c>
      <c r="N1267" s="287">
        <f t="shared" si="103"/>
        <v>1.4532601917701753</v>
      </c>
    </row>
    <row r="1268" spans="1:14" ht="18" customHeight="1" x14ac:dyDescent="0.35">
      <c r="A1268" s="284">
        <f t="shared" si="104"/>
        <v>320</v>
      </c>
      <c r="B1268" s="284">
        <v>4</v>
      </c>
      <c r="C1268" s="285" t="s">
        <v>2226</v>
      </c>
      <c r="D1268" s="286">
        <f>SUM(сходові!N1270)</f>
        <v>0.58194171382990845</v>
      </c>
      <c r="E1268" s="286">
        <f>SUM(прибудинкова!M1270)</f>
        <v>1.1723577937438905</v>
      </c>
      <c r="F1268" s="286">
        <f>'слюсарі х.в.'!P1270+'слюсарі кан'!P1270+'слюсарі ц.о.'!P852+'слюсарі г.в.'!P845+зварювальник!L1270+аварійки!J1270</f>
        <v>0.51644738760767861</v>
      </c>
      <c r="G1268" s="286">
        <f>'дератизація '!I1270</f>
        <v>2.1994134897360706E-3</v>
      </c>
      <c r="H1268" s="286">
        <f>SUM(димовенти!Q1270)</f>
        <v>0.10005995979503619</v>
      </c>
      <c r="I1268" s="286">
        <f>'під зими'!L1270+майстерні!L1270+покрівлі!N1270+маляри!L1270</f>
        <v>0.22932302390190626</v>
      </c>
      <c r="J1268" s="286">
        <f>електрики!P1270</f>
        <v>5.0359399967481844E-2</v>
      </c>
      <c r="K1268" s="287">
        <f t="shared" si="101"/>
        <v>2.6526886923356381</v>
      </c>
      <c r="L1268" s="287">
        <v>3.1921227532772711E-2</v>
      </c>
      <c r="M1268" s="287">
        <f t="shared" si="102"/>
        <v>2.6846099198684108</v>
      </c>
      <c r="N1268" s="287">
        <f t="shared" si="103"/>
        <v>3.2215319038420929</v>
      </c>
    </row>
    <row r="1269" spans="1:14" ht="18" customHeight="1" x14ac:dyDescent="0.35">
      <c r="A1269" s="284">
        <f t="shared" si="104"/>
        <v>321</v>
      </c>
      <c r="B1269" s="284">
        <v>1</v>
      </c>
      <c r="C1269" s="285" t="s">
        <v>2227</v>
      </c>
      <c r="D1269" s="286">
        <f>SUM(сходові!N1271)</f>
        <v>0</v>
      </c>
      <c r="E1269" s="286">
        <f>SUM(прибудинкова!M1271)</f>
        <v>1.1453858054226476</v>
      </c>
      <c r="F1269" s="286">
        <f>'слюсарі х.в.'!P1271+'слюсарі кан'!P1271+'слюсарі ц.о.'!P853+'слюсарі г.в.'!P846+зварювальник!L1271+аварійки!J1271</f>
        <v>0.48914080538835225</v>
      </c>
      <c r="G1269" s="286">
        <f>'дератизація '!I1271</f>
        <v>0</v>
      </c>
      <c r="H1269" s="286">
        <f>SUM(димовенти!Q1271)</f>
        <v>0.2880983362519618</v>
      </c>
      <c r="I1269" s="286">
        <f>'під зими'!L1271+майстерні!L1271+покрівлі!N1271+маляри!L1271</f>
        <v>0.43970023265983943</v>
      </c>
      <c r="J1269" s="286">
        <f>електрики!P1271</f>
        <v>0.13715851040733362</v>
      </c>
      <c r="K1269" s="287">
        <f t="shared" ref="K1269:K1306" si="105">SUM(D1269,E1269,F1269,G1269,H1269,I1269,J1269)</f>
        <v>2.4994836901301345</v>
      </c>
      <c r="L1269" s="287">
        <v>3.0966344207279617E-2</v>
      </c>
      <c r="M1269" s="287">
        <f t="shared" ref="M1269:M1306" si="106">SUM(L1269+K1269)</f>
        <v>2.5304500343374139</v>
      </c>
      <c r="N1269" s="287">
        <f t="shared" ref="N1269:N1306" si="107">M1269*1.2</f>
        <v>3.0365400412048964</v>
      </c>
    </row>
    <row r="1270" spans="1:14" ht="18" customHeight="1" x14ac:dyDescent="0.35">
      <c r="A1270" s="284">
        <f t="shared" si="104"/>
        <v>322</v>
      </c>
      <c r="B1270" s="284">
        <v>1</v>
      </c>
      <c r="C1270" s="285" t="s">
        <v>2228</v>
      </c>
      <c r="D1270" s="286">
        <f>SUM(сходові!N1272)</f>
        <v>0</v>
      </c>
      <c r="E1270" s="286">
        <f>SUM(прибудинкова!M1272)</f>
        <v>0.49802836338418871</v>
      </c>
      <c r="F1270" s="286">
        <f>'слюсарі х.в.'!P1272+'слюсарі кан'!P1272+'слюсарі ц.о.'!P854+'слюсарі г.в.'!P847+зварювальник!L1272+аварійки!J1272</f>
        <v>0.29198566650595675</v>
      </c>
      <c r="G1270" s="286">
        <f>'дератизація '!I1272</f>
        <v>0</v>
      </c>
      <c r="H1270" s="286">
        <f>SUM(димовенти!Q1272)</f>
        <v>0.12526883275310682</v>
      </c>
      <c r="I1270" s="286">
        <f>'під зими'!L1272+майстерні!L1272+покрівлі!N1272+маляри!L1272</f>
        <v>0.29379179494939345</v>
      </c>
      <c r="J1270" s="286">
        <f>електрики!P1272</f>
        <v>5.9638270475310826E-2</v>
      </c>
      <c r="K1270" s="287">
        <f t="shared" si="105"/>
        <v>1.2687129280679568</v>
      </c>
      <c r="L1270" s="287">
        <v>1.6238860595124693E-2</v>
      </c>
      <c r="M1270" s="287">
        <f t="shared" si="106"/>
        <v>1.2849517886630815</v>
      </c>
      <c r="N1270" s="287">
        <f t="shared" si="107"/>
        <v>1.5419421463956977</v>
      </c>
    </row>
    <row r="1271" spans="1:14" ht="18" customHeight="1" x14ac:dyDescent="0.35">
      <c r="A1271" s="284">
        <f t="shared" si="104"/>
        <v>323</v>
      </c>
      <c r="B1271" s="284">
        <v>2</v>
      </c>
      <c r="C1271" s="285" t="s">
        <v>2229</v>
      </c>
      <c r="D1271" s="286">
        <f>SUM(сходові!N1273)</f>
        <v>0</v>
      </c>
      <c r="E1271" s="286">
        <f>SUM(прибудинкова!M1273)</f>
        <v>0.18973762219286658</v>
      </c>
      <c r="F1271" s="286">
        <f>'слюсарі х.в.'!P1273+'слюсарі кан'!P1273+'слюсарі ц.о.'!P855+'слюсарі г.в.'!P848+зварювальник!L1273+аварійки!J1273</f>
        <v>0.29440340580583502</v>
      </c>
      <c r="G1271" s="286">
        <f>'дератизація '!I1273</f>
        <v>0</v>
      </c>
      <c r="H1271" s="286">
        <f>SUM(димовенти!Q1273)</f>
        <v>0.12726563228884546</v>
      </c>
      <c r="I1271" s="286">
        <f>'під зими'!L1273+майстерні!L1273+покрівлі!N1273+маляри!L1273</f>
        <v>0.21141825967010686</v>
      </c>
      <c r="J1271" s="286">
        <f>електрики!P1273</f>
        <v>6.0588911334494538E-2</v>
      </c>
      <c r="K1271" s="287">
        <f t="shared" si="105"/>
        <v>0.88341383129214845</v>
      </c>
      <c r="L1271" s="287">
        <v>1.1018752679887611E-2</v>
      </c>
      <c r="M1271" s="287">
        <f t="shared" si="106"/>
        <v>0.89443258397203607</v>
      </c>
      <c r="N1271" s="287">
        <f t="shared" si="107"/>
        <v>1.0733191007664433</v>
      </c>
    </row>
    <row r="1272" spans="1:14" ht="18" customHeight="1" x14ac:dyDescent="0.35">
      <c r="A1272" s="284">
        <f t="shared" si="104"/>
        <v>324</v>
      </c>
      <c r="B1272" s="284">
        <v>1</v>
      </c>
      <c r="C1272" s="285" t="s">
        <v>2230</v>
      </c>
      <c r="D1272" s="286">
        <f>SUM(сходові!N1274)</f>
        <v>0</v>
      </c>
      <c r="E1272" s="286">
        <f>SUM(прибудинкова!M1274)</f>
        <v>0.47909941695225033</v>
      </c>
      <c r="F1272" s="286">
        <f>'слюсарі х.в.'!P1274+'слюсарі кан'!P1274+'слюсарі ц.о.'!P856+'слюсарі г.в.'!P849+зварювальник!L1274+аварійки!J1274</f>
        <v>0.29021836086729552</v>
      </c>
      <c r="G1272" s="286">
        <f>'дератизація '!I1274</f>
        <v>0</v>
      </c>
      <c r="H1272" s="286">
        <f>SUM(димовенти!Q1274)</f>
        <v>9.4436314285293241E-2</v>
      </c>
      <c r="I1272" s="286">
        <f>'під зими'!L1274+майстерні!L1274+покрівлі!N1274+маляри!L1274</f>
        <v>0.28084400133203657</v>
      </c>
      <c r="J1272" s="286">
        <f>електрики!P1274</f>
        <v>5.8943376302534753E-2</v>
      </c>
      <c r="K1272" s="287">
        <f t="shared" si="105"/>
        <v>1.2035414697394105</v>
      </c>
      <c r="L1272" s="287">
        <v>1.5610334632976453E-2</v>
      </c>
      <c r="M1272" s="287">
        <f t="shared" si="106"/>
        <v>1.219151804372387</v>
      </c>
      <c r="N1272" s="287">
        <f t="shared" si="107"/>
        <v>1.4629821652468644</v>
      </c>
    </row>
    <row r="1273" spans="1:14" ht="18" customHeight="1" x14ac:dyDescent="0.35">
      <c r="A1273" s="284">
        <f t="shared" si="104"/>
        <v>325</v>
      </c>
      <c r="B1273" s="284">
        <v>1</v>
      </c>
      <c r="C1273" s="285" t="s">
        <v>1041</v>
      </c>
      <c r="D1273" s="286">
        <f>SUM(сходові!N1275)</f>
        <v>0</v>
      </c>
      <c r="E1273" s="286">
        <f>SUM(прибудинкова!M1275)</f>
        <v>1.4370701527119536</v>
      </c>
      <c r="F1273" s="286">
        <f>'слюсарі х.в.'!P1275+'слюсарі кан'!P1275+'слюсарі ц.о.'!P857+'слюсарі г.в.'!P850+зварювальник!L1275+аварійки!J1275</f>
        <v>0.3130718021400975</v>
      </c>
      <c r="G1273" s="286">
        <f>'дератизація '!I1275</f>
        <v>0</v>
      </c>
      <c r="H1273" s="286">
        <f>SUM(димовенти!Q1275)</f>
        <v>0.18296433604076517</v>
      </c>
      <c r="I1273" s="286">
        <f>'під зими'!L1275+майстерні!L1275+покрівлі!N1275+маляри!L1275</f>
        <v>0.35900393425403615</v>
      </c>
      <c r="J1273" s="286">
        <f>електрики!P1275</f>
        <v>6.7929214869982796E-2</v>
      </c>
      <c r="K1273" s="287">
        <f t="shared" si="105"/>
        <v>2.360039440016835</v>
      </c>
      <c r="L1273" s="287">
        <v>2.9702616701623996E-2</v>
      </c>
      <c r="M1273" s="287">
        <f t="shared" si="106"/>
        <v>2.3897420567184589</v>
      </c>
      <c r="N1273" s="287">
        <f t="shared" si="107"/>
        <v>2.8676904680621504</v>
      </c>
    </row>
    <row r="1274" spans="1:14" ht="18" customHeight="1" x14ac:dyDescent="0.35">
      <c r="A1274" s="284">
        <f t="shared" si="104"/>
        <v>326</v>
      </c>
      <c r="B1274" s="284">
        <v>2</v>
      </c>
      <c r="C1274" s="285" t="s">
        <v>1042</v>
      </c>
      <c r="D1274" s="286">
        <f>SUM(сходові!N1276)</f>
        <v>0</v>
      </c>
      <c r="E1274" s="286">
        <f>SUM(прибудинкова!M1276)</f>
        <v>0.28509603017070267</v>
      </c>
      <c r="F1274" s="286">
        <f>'слюсарі х.в.'!P1276+'слюсарі кан'!P1276+'слюсарі ц.о.'!P858+'слюсарі г.в.'!P851+зварювальник!L1276+аварійки!J1276</f>
        <v>0.2560786805400258</v>
      </c>
      <c r="G1274" s="286">
        <f>'дератизація '!I1276</f>
        <v>0</v>
      </c>
      <c r="H1274" s="286">
        <f>SUM(димовенти!Q1276)</f>
        <v>0.12317591149755119</v>
      </c>
      <c r="I1274" s="286">
        <f>'під зими'!L1276+майстерні!L1276+покрівлі!N1276+маляри!L1276</f>
        <v>0.21427518462456485</v>
      </c>
      <c r="J1274" s="286">
        <f>електрики!P1276</f>
        <v>4.5519854982346529E-2</v>
      </c>
      <c r="K1274" s="287">
        <f t="shared" si="105"/>
        <v>0.9241456618151912</v>
      </c>
      <c r="L1274" s="287">
        <v>1.1609004198497697E-2</v>
      </c>
      <c r="M1274" s="287">
        <f t="shared" si="106"/>
        <v>0.93575466601368884</v>
      </c>
      <c r="N1274" s="287">
        <f t="shared" si="107"/>
        <v>1.1229055992164265</v>
      </c>
    </row>
    <row r="1275" spans="1:14" ht="18" customHeight="1" x14ac:dyDescent="0.35">
      <c r="A1275" s="284">
        <f t="shared" si="104"/>
        <v>327</v>
      </c>
      <c r="B1275" s="284">
        <v>3</v>
      </c>
      <c r="C1275" s="285" t="s">
        <v>1043</v>
      </c>
      <c r="D1275" s="286">
        <f>SUM(сходові!N1277)</f>
        <v>0</v>
      </c>
      <c r="E1275" s="286">
        <f>SUM(прибудинкова!M1277)</f>
        <v>0.11945390884896873</v>
      </c>
      <c r="F1275" s="286">
        <f>'слюсарі х.в.'!P1277+'слюсарі кан'!P1277+'слюсарі ц.о.'!P859+'слюсарі г.в.'!P852+зварювальник!L1277+аварійки!J1277</f>
        <v>0.32220994064703157</v>
      </c>
      <c r="G1275" s="286">
        <f>'дератизація '!I1277</f>
        <v>3.7425149700598802E-3</v>
      </c>
      <c r="H1275" s="286">
        <f>SUM(димовенти!Q1277)</f>
        <v>0.11558525420539356</v>
      </c>
      <c r="I1275" s="286">
        <f>'під зими'!L1277+майстерні!L1277+покрівлі!N1277+маляри!L1277</f>
        <v>0.23350371228655398</v>
      </c>
      <c r="J1275" s="286">
        <f>електрики!P1277</f>
        <v>7.1522277133564696E-2</v>
      </c>
      <c r="K1275" s="287">
        <f t="shared" si="105"/>
        <v>0.86601760809157247</v>
      </c>
      <c r="L1275" s="287">
        <v>1.0964143005512517E-2</v>
      </c>
      <c r="M1275" s="287">
        <f t="shared" si="106"/>
        <v>0.87698175109708498</v>
      </c>
      <c r="N1275" s="287">
        <f t="shared" si="107"/>
        <v>1.0523781013165019</v>
      </c>
    </row>
    <row r="1276" spans="1:14" ht="18" customHeight="1" x14ac:dyDescent="0.35">
      <c r="A1276" s="284">
        <f t="shared" si="104"/>
        <v>328</v>
      </c>
      <c r="B1276" s="284">
        <v>2</v>
      </c>
      <c r="C1276" s="285" t="s">
        <v>1044</v>
      </c>
      <c r="D1276" s="286">
        <f>SUM(сходові!N1278)</f>
        <v>0</v>
      </c>
      <c r="E1276" s="286">
        <f>SUM(прибудинкова!M1278)</f>
        <v>0.33574422627395983</v>
      </c>
      <c r="F1276" s="286">
        <f>'слюсарі х.в.'!P1278+'слюсарі кан'!P1278+'слюсарі ц.о.'!P860+'слюсарі г.в.'!P853+зварювальник!L1278+аварійки!J1278</f>
        <v>0.34481358775753074</v>
      </c>
      <c r="G1276" s="286">
        <f>'дератизація '!I1278</f>
        <v>0</v>
      </c>
      <c r="H1276" s="286">
        <f>SUM(димовенти!Q1278)</f>
        <v>0.1688991648714166</v>
      </c>
      <c r="I1276" s="286">
        <f>'під зими'!L1278+майстерні!L1278+покрівлі!N1278+маляри!L1278</f>
        <v>0.25744590519573757</v>
      </c>
      <c r="J1276" s="286">
        <f>електрики!P1278</f>
        <v>8.0409898106964181E-2</v>
      </c>
      <c r="K1276" s="287">
        <f t="shared" si="105"/>
        <v>1.1873127822056089</v>
      </c>
      <c r="L1276" s="287">
        <v>1.4689972190663703E-2</v>
      </c>
      <c r="M1276" s="287">
        <f t="shared" si="106"/>
        <v>1.2020027543962726</v>
      </c>
      <c r="N1276" s="287">
        <f t="shared" si="107"/>
        <v>1.442403305275527</v>
      </c>
    </row>
    <row r="1277" spans="1:14" ht="18" customHeight="1" x14ac:dyDescent="0.35">
      <c r="A1277" s="284">
        <f t="shared" si="104"/>
        <v>329</v>
      </c>
      <c r="B1277" s="284">
        <v>3</v>
      </c>
      <c r="C1277" s="285" t="s">
        <v>1045</v>
      </c>
      <c r="D1277" s="286">
        <f>SUM(сходові!N1279)</f>
        <v>0</v>
      </c>
      <c r="E1277" s="286">
        <f>SUM(прибудинкова!M1279)</f>
        <v>0.27704666425557561</v>
      </c>
      <c r="F1277" s="286">
        <f>'слюсарі х.в.'!P1279+'слюсарі кан'!P1279+'слюсарі ц.о.'!P861+'слюсарі г.в.'!P854+зварювальник!L1279+аварійки!J1279</f>
        <v>0.32488088736420045</v>
      </c>
      <c r="G1277" s="286">
        <f>'дератизація '!I1279</f>
        <v>0</v>
      </c>
      <c r="H1277" s="286">
        <f>SUM(димовенти!Q1279)</f>
        <v>0.17676791868138578</v>
      </c>
      <c r="I1277" s="286">
        <f>'під зими'!L1279+майстерні!L1279+покрівлі!N1279+маляри!L1279</f>
        <v>0.23369260038968942</v>
      </c>
      <c r="J1277" s="286">
        <f>електрики!P1279</f>
        <v>7.257247765856388E-2</v>
      </c>
      <c r="K1277" s="287">
        <f t="shared" si="105"/>
        <v>1.0849605483494151</v>
      </c>
      <c r="L1277" s="287">
        <v>1.3205494761235947E-2</v>
      </c>
      <c r="M1277" s="287">
        <f t="shared" si="106"/>
        <v>1.098166043110651</v>
      </c>
      <c r="N1277" s="287">
        <f t="shared" si="107"/>
        <v>1.3177992517327812</v>
      </c>
    </row>
    <row r="1278" spans="1:14" ht="18" customHeight="1" x14ac:dyDescent="0.35">
      <c r="A1278" s="284">
        <f t="shared" si="104"/>
        <v>330</v>
      </c>
      <c r="B1278" s="284">
        <v>2</v>
      </c>
      <c r="C1278" s="285" t="s">
        <v>1046</v>
      </c>
      <c r="D1278" s="286">
        <f>SUM(сходові!N1280)</f>
        <v>0</v>
      </c>
      <c r="E1278" s="286">
        <f>SUM(прибудинкова!M1280)</f>
        <v>0.22341169699797792</v>
      </c>
      <c r="F1278" s="286">
        <f>'слюсарі х.в.'!P1280+'слюсарі кан'!P1280+'слюсарі ц.о.'!P862+'слюсарі г.в.'!P855+зварювальник!L1280+аварійки!J1280</f>
        <v>0.34443187179166834</v>
      </c>
      <c r="G1278" s="286">
        <f>'дератизація '!I1280</f>
        <v>0</v>
      </c>
      <c r="H1278" s="286">
        <f>SUM(димовенти!Q1280)</f>
        <v>0.1399839104125806</v>
      </c>
      <c r="I1278" s="286">
        <f>'під зими'!L1280+майстерні!L1280+покрівлі!N1280+маляри!L1280</f>
        <v>0.22566110304294698</v>
      </c>
      <c r="J1278" s="286">
        <f>електрики!P1280</f>
        <v>8.0259809636395896E-2</v>
      </c>
      <c r="K1278" s="287">
        <f t="shared" si="105"/>
        <v>1.0137483918815697</v>
      </c>
      <c r="L1278" s="287">
        <v>1.2556714998167795E-2</v>
      </c>
      <c r="M1278" s="287">
        <f t="shared" si="106"/>
        <v>1.0263051068797375</v>
      </c>
      <c r="N1278" s="287">
        <f t="shared" si="107"/>
        <v>1.2315661282556849</v>
      </c>
    </row>
    <row r="1279" spans="1:14" ht="18" customHeight="1" x14ac:dyDescent="0.35">
      <c r="A1279" s="284">
        <f t="shared" si="104"/>
        <v>331</v>
      </c>
      <c r="B1279" s="284">
        <v>2</v>
      </c>
      <c r="C1279" s="285" t="s">
        <v>1047</v>
      </c>
      <c r="D1279" s="286">
        <f>SUM(сходові!N1281)</f>
        <v>0</v>
      </c>
      <c r="E1279" s="286">
        <f>SUM(прибудинкова!M1281)</f>
        <v>0.2181190280941534</v>
      </c>
      <c r="F1279" s="286">
        <f>'слюсарі х.в.'!P1281+'слюсарі кан'!P1281+'слюсарі ц.о.'!P863+'слюсарі г.в.'!P856+зварювальник!L1281+аварійки!J1281</f>
        <v>0.27316719651443344</v>
      </c>
      <c r="G1279" s="286">
        <f>'дератизація '!I1281</f>
        <v>0</v>
      </c>
      <c r="H1279" s="286">
        <f>SUM(димовенти!Q1281)</f>
        <v>0.18782255410368509</v>
      </c>
      <c r="I1279" s="286">
        <f>'під зими'!L1281+майстерні!L1281+покрівлі!N1281+маляри!L1281</f>
        <v>0.24022615097099359</v>
      </c>
      <c r="J1279" s="286">
        <f>електрики!P1281</f>
        <v>5.2238958861289708E-2</v>
      </c>
      <c r="K1279" s="287">
        <f t="shared" si="105"/>
        <v>0.97157388854455529</v>
      </c>
      <c r="L1279" s="287">
        <v>1.177632273291318E-2</v>
      </c>
      <c r="M1279" s="287">
        <f t="shared" si="106"/>
        <v>0.98335021127746847</v>
      </c>
      <c r="N1279" s="287">
        <f t="shared" si="107"/>
        <v>1.180020253532962</v>
      </c>
    </row>
    <row r="1280" spans="1:14" ht="18" customHeight="1" x14ac:dyDescent="0.35">
      <c r="A1280" s="284">
        <f t="shared" si="104"/>
        <v>332</v>
      </c>
      <c r="B1280" s="284">
        <v>2</v>
      </c>
      <c r="C1280" s="285" t="s">
        <v>1048</v>
      </c>
      <c r="D1280" s="286">
        <f>SUM(сходові!N1282)</f>
        <v>0</v>
      </c>
      <c r="E1280" s="286">
        <f>SUM(прибудинкова!M1282)</f>
        <v>0.68542772607969471</v>
      </c>
      <c r="F1280" s="286">
        <f>'слюсарі х.в.'!P1282+'слюсарі кан'!P1282+'слюсарі ц.о.'!P864+'слюсарі г.в.'!P857+зварювальник!L1282+аварійки!J1282</f>
        <v>0.34905884583384639</v>
      </c>
      <c r="G1280" s="286">
        <f>'дератизація '!I1282</f>
        <v>0</v>
      </c>
      <c r="H1280" s="286">
        <f>SUM(димовенти!Q1282)</f>
        <v>0.2221045963223561</v>
      </c>
      <c r="I1280" s="286">
        <f>'під зими'!L1282+майстерні!L1282+покрівлі!N1282+маляри!L1282</f>
        <v>0.25685705554168187</v>
      </c>
      <c r="J1280" s="286">
        <f>електрики!P1282</f>
        <v>8.2079108590215402E-2</v>
      </c>
      <c r="K1280" s="287">
        <f t="shared" si="105"/>
        <v>1.5955273323677945</v>
      </c>
      <c r="L1280" s="287">
        <v>1.9413681994700949E-2</v>
      </c>
      <c r="M1280" s="287">
        <f t="shared" si="106"/>
        <v>1.6149410143624956</v>
      </c>
      <c r="N1280" s="287">
        <f t="shared" si="107"/>
        <v>1.9379292172349947</v>
      </c>
    </row>
    <row r="1281" spans="1:14" ht="18" customHeight="1" x14ac:dyDescent="0.35">
      <c r="A1281" s="284">
        <f t="shared" si="104"/>
        <v>333</v>
      </c>
      <c r="B1281" s="284">
        <v>2</v>
      </c>
      <c r="C1281" s="285" t="s">
        <v>1049</v>
      </c>
      <c r="D1281" s="286">
        <f>SUM(сходові!N1283)</f>
        <v>0</v>
      </c>
      <c r="E1281" s="286">
        <f>SUM(прибудинкова!M1283)</f>
        <v>0.922932562248996</v>
      </c>
      <c r="F1281" s="286">
        <f>'слюсарі х.в.'!P1283+'слюсарі кан'!P1283+'слюсарі ц.о.'!P865+'слюсарі г.в.'!P858+зварювальник!L1283+аварійки!J1283</f>
        <v>0.31598586913203364</v>
      </c>
      <c r="G1281" s="286">
        <f>'дератизація '!I1283</f>
        <v>0</v>
      </c>
      <c r="H1281" s="286">
        <f>SUM(димовенти!Q1283)</f>
        <v>0.19424248027882288</v>
      </c>
      <c r="I1281" s="286">
        <f>'під зими'!L1283+майстерні!L1283+покрівлі!N1283+маляри!L1283</f>
        <v>0.30093361483999265</v>
      </c>
      <c r="J1281" s="286">
        <f>електрики!P1283</f>
        <v>6.9075008855741513E-2</v>
      </c>
      <c r="K1281" s="287">
        <f t="shared" si="105"/>
        <v>1.8031695353555866</v>
      </c>
      <c r="L1281" s="287">
        <v>2.2369401458795179E-2</v>
      </c>
      <c r="M1281" s="287">
        <f t="shared" si="106"/>
        <v>1.8255389368143817</v>
      </c>
      <c r="N1281" s="287">
        <f t="shared" si="107"/>
        <v>2.1906467241772578</v>
      </c>
    </row>
    <row r="1282" spans="1:14" ht="18" customHeight="1" x14ac:dyDescent="0.35">
      <c r="A1282" s="284">
        <f t="shared" si="104"/>
        <v>334</v>
      </c>
      <c r="B1282" s="284">
        <v>4</v>
      </c>
      <c r="C1282" s="285" t="s">
        <v>1050</v>
      </c>
      <c r="D1282" s="286">
        <f>SUM(сходові!N1284)</f>
        <v>0.73005463193089726</v>
      </c>
      <c r="E1282" s="286">
        <f>SUM(прибудинкова!M1284)</f>
        <v>0.58997746030287102</v>
      </c>
      <c r="F1282" s="286">
        <f>'слюсарі х.в.'!P1284+'слюсарі кан'!P1284+'слюсарі ц.о.'!P866+'слюсарі г.в.'!P859+зварювальник!L1284+аварійки!J1284</f>
        <v>0.54165092916533575</v>
      </c>
      <c r="G1282" s="286">
        <f>'дератизація '!I1284</f>
        <v>2.9543067226890755E-3</v>
      </c>
      <c r="H1282" s="286">
        <f>SUM(димовенти!Q1284)</f>
        <v>0.12649695856441179</v>
      </c>
      <c r="I1282" s="286">
        <f>'під зими'!L1284+майстерні!L1284+покрівлі!N1284+маляри!L1284</f>
        <v>0.1733112299636525</v>
      </c>
      <c r="J1282" s="286">
        <f>електрики!P1284</f>
        <v>6.0222959401539343E-2</v>
      </c>
      <c r="K1282" s="287">
        <f t="shared" si="105"/>
        <v>2.2246684760513968</v>
      </c>
      <c r="L1282" s="287">
        <v>2.5930469535630052E-2</v>
      </c>
      <c r="M1282" s="287">
        <f t="shared" si="106"/>
        <v>2.250598945587027</v>
      </c>
      <c r="N1282" s="287">
        <f t="shared" si="107"/>
        <v>2.7007187347044321</v>
      </c>
    </row>
    <row r="1283" spans="1:14" ht="18" customHeight="1" x14ac:dyDescent="0.35">
      <c r="A1283" s="284">
        <f t="shared" si="104"/>
        <v>335</v>
      </c>
      <c r="B1283" s="284">
        <v>4</v>
      </c>
      <c r="C1283" s="285" t="s">
        <v>1051</v>
      </c>
      <c r="D1283" s="286">
        <f>SUM(сходові!N1285)</f>
        <v>1.0140824043444172</v>
      </c>
      <c r="E1283" s="286">
        <f>SUM(прибудинкова!M1285)</f>
        <v>1.3137211841342078</v>
      </c>
      <c r="F1283" s="286">
        <f>'слюсарі х.в.'!P1285+'слюсарі кан'!P1285+'слюсарі ц.о.'!P867+'слюсарі г.в.'!P860+зварювальник!L1285+аварійки!J1285</f>
        <v>0.30620384934947675</v>
      </c>
      <c r="G1283" s="286">
        <f>'дератизація '!I1285</f>
        <v>3.0116450274394325E-3</v>
      </c>
      <c r="H1283" s="286">
        <f>SUM(димовенти!Q1285)</f>
        <v>0.13701156320482136</v>
      </c>
      <c r="I1283" s="286">
        <f>'під зими'!L1285+майстерні!L1285+покрівлі!N1285+маляри!L1285</f>
        <v>0.18942652886738742</v>
      </c>
      <c r="J1283" s="286">
        <f>електрики!P1285</f>
        <v>6.5228776265192925E-2</v>
      </c>
      <c r="K1283" s="287">
        <f t="shared" si="105"/>
        <v>3.0286859511929429</v>
      </c>
      <c r="L1283" s="287">
        <v>3.7727210871124406E-2</v>
      </c>
      <c r="M1283" s="287">
        <f t="shared" si="106"/>
        <v>3.0664131620640673</v>
      </c>
      <c r="N1283" s="287">
        <f t="shared" si="107"/>
        <v>3.6796957944768804</v>
      </c>
    </row>
    <row r="1284" spans="1:14" ht="18" customHeight="1" x14ac:dyDescent="0.35">
      <c r="A1284" s="284">
        <f t="shared" si="104"/>
        <v>336</v>
      </c>
      <c r="B1284" s="284">
        <v>1</v>
      </c>
      <c r="C1284" s="285" t="s">
        <v>1052</v>
      </c>
      <c r="D1284" s="286">
        <f>SUM(сходові!N1286)</f>
        <v>0</v>
      </c>
      <c r="E1284" s="286">
        <f>SUM(прибудинкова!M1286)</f>
        <v>0.36010732808022927</v>
      </c>
      <c r="F1284" s="286">
        <f>'слюсарі х.в.'!P1286+'слюсарі кан'!P1286+'слюсарі ц.о.'!P868+'слюсарі г.в.'!P861+зварювальник!L1286+аварійки!J1286</f>
        <v>0.29698359970303695</v>
      </c>
      <c r="G1284" s="286">
        <f>'дератизація '!I1286</f>
        <v>0</v>
      </c>
      <c r="H1284" s="286">
        <f>SUM(димовенти!Q1286)</f>
        <v>0.12939660231373928</v>
      </c>
      <c r="I1284" s="286">
        <f>'під зими'!L1286+майстерні!L1286+покрівлі!N1286+маляри!L1286</f>
        <v>0.24957418360559541</v>
      </c>
      <c r="J1284" s="286">
        <f>електрики!P1286</f>
        <v>6.1603428384955736E-2</v>
      </c>
      <c r="K1284" s="287">
        <f t="shared" si="105"/>
        <v>1.0976651420875567</v>
      </c>
      <c r="L1284" s="287">
        <v>1.3859005440822136E-2</v>
      </c>
      <c r="M1284" s="287">
        <f t="shared" si="106"/>
        <v>1.1115241475283788</v>
      </c>
      <c r="N1284" s="287">
        <f t="shared" si="107"/>
        <v>1.3338289770340546</v>
      </c>
    </row>
    <row r="1285" spans="1:14" ht="18" customHeight="1" x14ac:dyDescent="0.35">
      <c r="A1285" s="284">
        <f t="shared" si="104"/>
        <v>337</v>
      </c>
      <c r="B1285" s="284">
        <v>1</v>
      </c>
      <c r="C1285" s="285" t="s">
        <v>1053</v>
      </c>
      <c r="D1285" s="286">
        <f>SUM(сходові!N1287)</f>
        <v>0</v>
      </c>
      <c r="E1285" s="286">
        <f>SUM(прибудинкова!M1287)</f>
        <v>0.60128259549973828</v>
      </c>
      <c r="F1285" s="286">
        <f>'слюсарі х.в.'!P1287+'слюсарі кан'!P1287+'слюсарі ц.о.'!P869+'слюсарі г.в.'!P862+зварювальник!L1287+аварійки!J1287</f>
        <v>0.31198695100607327</v>
      </c>
      <c r="G1285" s="286">
        <f>'дератизація '!I1287</f>
        <v>0</v>
      </c>
      <c r="H1285" s="286">
        <f>SUM(димовенти!Q1287)</f>
        <v>0.14178779970956046</v>
      </c>
      <c r="I1285" s="286">
        <f>'під зими'!L1287+майстерні!L1287+покрівлі!N1287+маляри!L1287</f>
        <v>0.27220478327092684</v>
      </c>
      <c r="J1285" s="286">
        <f>електрики!P1287</f>
        <v>6.7502657790736428E-2</v>
      </c>
      <c r="K1285" s="287">
        <f t="shared" si="105"/>
        <v>1.3947647872770355</v>
      </c>
      <c r="L1285" s="287">
        <v>1.7578386257377177E-2</v>
      </c>
      <c r="M1285" s="287">
        <f t="shared" si="106"/>
        <v>1.4123431735344125</v>
      </c>
      <c r="N1285" s="287">
        <f t="shared" si="107"/>
        <v>1.6948118082412951</v>
      </c>
    </row>
    <row r="1286" spans="1:14" ht="18" customHeight="1" x14ac:dyDescent="0.35">
      <c r="A1286" s="284">
        <f t="shared" si="104"/>
        <v>338</v>
      </c>
      <c r="B1286" s="284">
        <v>1</v>
      </c>
      <c r="C1286" s="285" t="s">
        <v>1054</v>
      </c>
      <c r="D1286" s="286">
        <f>SUM(сходові!N1288)</f>
        <v>0</v>
      </c>
      <c r="E1286" s="286">
        <f>SUM(прибудинкова!M1288)</f>
        <v>0.44566474290780145</v>
      </c>
      <c r="F1286" s="286">
        <f>'слюсарі х.в.'!P1288+'слюсарі кан'!P1288+'слюсарі ц.о.'!P870+'слюсарі г.в.'!P863+зварювальник!L1288+аварійки!J1288</f>
        <v>0.33420764517811474</v>
      </c>
      <c r="G1286" s="286">
        <f>'дератизація '!I1288</f>
        <v>0</v>
      </c>
      <c r="H1286" s="286">
        <f>SUM(димовенти!Q1288)</f>
        <v>0.1755276017898075</v>
      </c>
      <c r="I1286" s="286">
        <f>'під зими'!L1288+майстерні!L1288+покрівлі!N1288+маляри!L1288</f>
        <v>0.2640623913124287</v>
      </c>
      <c r="J1286" s="286">
        <f>електрики!P1288</f>
        <v>7.6239703923225363E-2</v>
      </c>
      <c r="K1286" s="287">
        <f t="shared" si="105"/>
        <v>1.2957020851113779</v>
      </c>
      <c r="L1286" s="287">
        <v>1.6040524259915534E-2</v>
      </c>
      <c r="M1286" s="287">
        <f t="shared" si="106"/>
        <v>1.3117426093712934</v>
      </c>
      <c r="N1286" s="287">
        <f t="shared" si="107"/>
        <v>1.5740911312455521</v>
      </c>
    </row>
    <row r="1287" spans="1:14" ht="18" customHeight="1" x14ac:dyDescent="0.35">
      <c r="A1287" s="284">
        <f t="shared" si="104"/>
        <v>339</v>
      </c>
      <c r="B1287" s="284">
        <v>1</v>
      </c>
      <c r="C1287" s="285" t="s">
        <v>1055</v>
      </c>
      <c r="D1287" s="286">
        <f>SUM(сходові!N1289)</f>
        <v>0</v>
      </c>
      <c r="E1287" s="286">
        <f>SUM(прибудинкова!M1289)</f>
        <v>0.51175076009501197</v>
      </c>
      <c r="F1287" s="286">
        <f>'слюсарі х.в.'!P1289+'слюсарі кан'!P1289+'слюсарі ц.о.'!P871+'слюсарі г.в.'!P864+зварювальник!L1289+аварійки!J1289</f>
        <v>0.40006861718948444</v>
      </c>
      <c r="G1287" s="286">
        <f>'дератизація '!I1289</f>
        <v>0</v>
      </c>
      <c r="H1287" s="286">
        <f>SUM(димовенти!Q1289)</f>
        <v>0.21453403423988127</v>
      </c>
      <c r="I1287" s="286">
        <f>'під зими'!L1289+майстерні!L1289+покрівлі!N1289+маляри!L1289</f>
        <v>0.27341070360204855</v>
      </c>
      <c r="J1287" s="286">
        <f>електрики!P1289</f>
        <v>0.10213585038645867</v>
      </c>
      <c r="K1287" s="287">
        <f t="shared" si="105"/>
        <v>1.5018999655128848</v>
      </c>
      <c r="L1287" s="287">
        <v>1.8321755698920805E-2</v>
      </c>
      <c r="M1287" s="287">
        <f t="shared" si="106"/>
        <v>1.5202217212118057</v>
      </c>
      <c r="N1287" s="287">
        <f t="shared" si="107"/>
        <v>1.8242660654541667</v>
      </c>
    </row>
    <row r="1288" spans="1:14" ht="18" customHeight="1" x14ac:dyDescent="0.35">
      <c r="A1288" s="284">
        <f t="shared" si="104"/>
        <v>340</v>
      </c>
      <c r="B1288" s="284">
        <v>2</v>
      </c>
      <c r="C1288" s="285" t="s">
        <v>1056</v>
      </c>
      <c r="D1288" s="286">
        <f>SUM(сходові!N1290)</f>
        <v>0</v>
      </c>
      <c r="E1288" s="286">
        <f>SUM(прибудинкова!M1290)</f>
        <v>0.31581218117854004</v>
      </c>
      <c r="F1288" s="286">
        <f>'слюсарі х.в.'!P1290+'слюсарі кан'!P1290+'слюсарі ц.о.'!P872+'слюсарі г.в.'!P865+зварювальник!L1290+аварійки!J1290</f>
        <v>0.33267282945675813</v>
      </c>
      <c r="G1288" s="286">
        <f>'дератизація '!I1290</f>
        <v>0</v>
      </c>
      <c r="H1288" s="286">
        <f>SUM(димовенти!Q1290)</f>
        <v>0.15887216959540901</v>
      </c>
      <c r="I1288" s="286">
        <f>'під зими'!L1290+майстерні!L1290+покрівлі!N1290+маляри!L1290</f>
        <v>0.21131578598114098</v>
      </c>
      <c r="J1288" s="286">
        <f>електрики!P1290</f>
        <v>7.5636223417236748E-2</v>
      </c>
      <c r="K1288" s="287">
        <f t="shared" si="105"/>
        <v>1.0943091896290849</v>
      </c>
      <c r="L1288" s="287">
        <v>1.339474234539767E-2</v>
      </c>
      <c r="M1288" s="287">
        <f t="shared" si="106"/>
        <v>1.1077039319744826</v>
      </c>
      <c r="N1288" s="287">
        <f t="shared" si="107"/>
        <v>1.329244718369379</v>
      </c>
    </row>
    <row r="1289" spans="1:14" ht="18" customHeight="1" x14ac:dyDescent="0.35">
      <c r="A1289" s="284">
        <f t="shared" si="104"/>
        <v>341</v>
      </c>
      <c r="B1289" s="284">
        <v>1</v>
      </c>
      <c r="C1289" s="285" t="s">
        <v>1057</v>
      </c>
      <c r="D1289" s="286">
        <f>SUM(сходові!N1291)</f>
        <v>0</v>
      </c>
      <c r="E1289" s="286">
        <f>SUM(прибудинкова!M1291)</f>
        <v>1.2074275365497076</v>
      </c>
      <c r="F1289" s="286">
        <f>'слюсарі х.в.'!P1291+'слюсарі кан'!P1291+'слюсарі ц.о.'!P873+'слюсарі г.в.'!P866+зварювальник!L1291+аварійки!J1291</f>
        <v>0.30019038445331203</v>
      </c>
      <c r="G1289" s="286">
        <f>'дератизація '!I1291</f>
        <v>0</v>
      </c>
      <c r="H1289" s="286">
        <f>SUM(димовенти!Q1291)</f>
        <v>0.13204507078214917</v>
      </c>
      <c r="I1289" s="286">
        <f>'під зими'!L1291+майстерні!L1291+покрівлі!N1291+маляри!L1291</f>
        <v>0.32716431386411132</v>
      </c>
      <c r="J1289" s="286">
        <f>електрики!P1291</f>
        <v>6.2864317270027906E-2</v>
      </c>
      <c r="K1289" s="287">
        <f t="shared" si="105"/>
        <v>2.0296916229193083</v>
      </c>
      <c r="L1289" s="287">
        <v>2.5857730467747864E-2</v>
      </c>
      <c r="M1289" s="287">
        <f t="shared" si="106"/>
        <v>2.0555493533870561</v>
      </c>
      <c r="N1289" s="287">
        <f t="shared" si="107"/>
        <v>2.4666592240644674</v>
      </c>
    </row>
    <row r="1290" spans="1:14" ht="18" customHeight="1" x14ac:dyDescent="0.35">
      <c r="A1290" s="284">
        <f t="shared" si="104"/>
        <v>342</v>
      </c>
      <c r="B1290" s="284">
        <v>2</v>
      </c>
      <c r="C1290" s="285" t="s">
        <v>1058</v>
      </c>
      <c r="D1290" s="286">
        <f>SUM(сходові!N1292)</f>
        <v>0</v>
      </c>
      <c r="E1290" s="286">
        <f>SUM(прибудинкова!M1292)</f>
        <v>0.18547440599173556</v>
      </c>
      <c r="F1290" s="286">
        <f>'слюсарі х.в.'!P1292+'слюсарі кан'!P1292+'слюсарі ц.о.'!P874+'слюсарі г.в.'!P867+зварювальник!L1292+аварійки!J1292</f>
        <v>0.25328311212328458</v>
      </c>
      <c r="G1290" s="286">
        <f>'дератизація '!I1292</f>
        <v>0</v>
      </c>
      <c r="H1290" s="286">
        <f>SUM(димовенти!Q1292)</f>
        <v>0.10227021426596222</v>
      </c>
      <c r="I1290" s="286">
        <f>'під зими'!L1292+майстерні!L1292+покрівлі!N1292+маляри!L1292</f>
        <v>0.24763786556741435</v>
      </c>
      <c r="J1290" s="286">
        <f>електрики!P1292</f>
        <v>4.4420653938738744E-2</v>
      </c>
      <c r="K1290" s="287">
        <f t="shared" si="105"/>
        <v>0.83308625188713548</v>
      </c>
      <c r="L1290" s="287">
        <v>1.0775764176914393E-2</v>
      </c>
      <c r="M1290" s="287">
        <f t="shared" si="106"/>
        <v>0.84386201606404987</v>
      </c>
      <c r="N1290" s="287">
        <f t="shared" si="107"/>
        <v>1.0126344192768597</v>
      </c>
    </row>
    <row r="1291" spans="1:14" ht="18" customHeight="1" x14ac:dyDescent="0.35">
      <c r="A1291" s="284">
        <f t="shared" si="104"/>
        <v>343</v>
      </c>
      <c r="B1291" s="284">
        <v>1</v>
      </c>
      <c r="C1291" s="285" t="s">
        <v>1059</v>
      </c>
      <c r="D1291" s="286">
        <f>SUM(сходові!N1293)</f>
        <v>0</v>
      </c>
      <c r="E1291" s="286">
        <f>SUM(прибудинкова!M1293)</f>
        <v>1.5465020726783312</v>
      </c>
      <c r="F1291" s="286">
        <f>'слюсарі х.в.'!P1293+'слюсарі кан'!P1293+'слюсарі ц.о.'!P875+'слюсарі г.в.'!P868+зварювальник!L1293+аварійки!J1293</f>
        <v>0.62398400368224882</v>
      </c>
      <c r="G1291" s="286">
        <f>'дератизація '!I1293</f>
        <v>2.5235531628532972E-3</v>
      </c>
      <c r="H1291" s="286">
        <f>SUM(димовенти!Q1293)</f>
        <v>0.13842823457680919</v>
      </c>
      <c r="I1291" s="286">
        <f>'під зими'!L1293+майстерні!L1293+покрівлі!N1293+маляри!L1293</f>
        <v>0.18716179274790848</v>
      </c>
      <c r="J1291" s="286">
        <f>електрики!P1293</f>
        <v>9.2595839596660248E-2</v>
      </c>
      <c r="K1291" s="287">
        <f t="shared" si="105"/>
        <v>2.5911954964448114</v>
      </c>
      <c r="L1291" s="287">
        <v>3.0428357186430999E-2</v>
      </c>
      <c r="M1291" s="287">
        <f t="shared" si="106"/>
        <v>2.6216238536312426</v>
      </c>
      <c r="N1291" s="287">
        <f t="shared" si="107"/>
        <v>3.1459486243574912</v>
      </c>
    </row>
    <row r="1292" spans="1:14" ht="18" customHeight="1" x14ac:dyDescent="0.35">
      <c r="A1292" s="284">
        <f t="shared" si="104"/>
        <v>344</v>
      </c>
      <c r="B1292" s="284">
        <v>5</v>
      </c>
      <c r="C1292" s="285" t="s">
        <v>1060</v>
      </c>
      <c r="D1292" s="286">
        <f>SUM(сходові!N1294)</f>
        <v>0.45137678656122021</v>
      </c>
      <c r="E1292" s="286">
        <f>SUM(прибудинкова!M1294)</f>
        <v>3.1537947055930299E-2</v>
      </c>
      <c r="F1292" s="286">
        <f>'слюсарі х.в.'!P1294+'слюсарі кан'!P1294+'слюсарі ц.о.'!P876+'слюсарі г.в.'!P869+зварювальник!L1294+аварійки!J1294</f>
        <v>0.70065000317912074</v>
      </c>
      <c r="G1292" s="286">
        <f>'дератизація '!I1294</f>
        <v>1.5167184865092747E-3</v>
      </c>
      <c r="H1292" s="286">
        <f>SUM(димовенти!Q1294)</f>
        <v>1.829413784667247E-2</v>
      </c>
      <c r="I1292" s="286">
        <f>'під зими'!L1294+майстерні!L1294+покрівлі!N1294+маляри!L1294</f>
        <v>0.1822952046624513</v>
      </c>
      <c r="J1292" s="286">
        <f>електрики!P1294</f>
        <v>0.1227404592566681</v>
      </c>
      <c r="K1292" s="287">
        <f t="shared" si="105"/>
        <v>1.5084112570485724</v>
      </c>
      <c r="L1292" s="287">
        <v>0.03</v>
      </c>
      <c r="M1292" s="287">
        <f t="shared" si="106"/>
        <v>1.5384112570485724</v>
      </c>
      <c r="N1292" s="287">
        <f t="shared" si="107"/>
        <v>1.8460935084582868</v>
      </c>
    </row>
    <row r="1293" spans="1:14" ht="18" customHeight="1" x14ac:dyDescent="0.35">
      <c r="A1293" s="284">
        <f t="shared" si="104"/>
        <v>345</v>
      </c>
      <c r="B1293" s="490">
        <v>2</v>
      </c>
      <c r="C1293" s="285" t="s">
        <v>2941</v>
      </c>
      <c r="D1293" s="286">
        <f>SUM(сходові!N1295)</f>
        <v>0</v>
      </c>
      <c r="E1293" s="286">
        <f>SUM(прибудинкова!M1295)</f>
        <v>0</v>
      </c>
      <c r="F1293" s="286">
        <f>'слюсарі х.в.'!P1295+'слюсарі кан'!P1295+'слюсарі ц.о.'!P877+'слюсарі г.в.'!P870+зварювальник!L1295+аварійки!J1295</f>
        <v>0.32232215896512939</v>
      </c>
      <c r="G1293" s="286">
        <f>'дератизація '!I1295</f>
        <v>0</v>
      </c>
      <c r="H1293" s="286">
        <f>SUM(димовенти!Q1295)</f>
        <v>0.21380766716675861</v>
      </c>
      <c r="I1293" s="286">
        <f>'під зими'!L1295+майстерні!L1295+покрівлі!N1295+маляри!L1295</f>
        <v>0.24416512604697205</v>
      </c>
      <c r="J1293" s="286">
        <f>електрики!P1295</f>
        <v>7.150889597788021E-2</v>
      </c>
      <c r="K1293" s="287">
        <f t="shared" si="105"/>
        <v>0.85180384815674026</v>
      </c>
      <c r="L1293" s="287">
        <f t="shared" ref="L1293:L1306" si="108">K1293*0.03</f>
        <v>2.5554115444702208E-2</v>
      </c>
      <c r="M1293" s="287">
        <f t="shared" si="106"/>
        <v>0.87735796360144247</v>
      </c>
      <c r="N1293" s="287">
        <f t="shared" si="107"/>
        <v>1.0528295563217309</v>
      </c>
    </row>
    <row r="1294" spans="1:14" ht="18" customHeight="1" x14ac:dyDescent="0.35">
      <c r="A1294" s="284">
        <f t="shared" si="104"/>
        <v>346</v>
      </c>
      <c r="B1294" s="490" t="e">
        <f>#REF!</f>
        <v>#REF!</v>
      </c>
      <c r="C1294" s="285" t="s">
        <v>2942</v>
      </c>
      <c r="D1294" s="286">
        <f>SUM(сходові!N1296)</f>
        <v>0</v>
      </c>
      <c r="E1294" s="286">
        <f>SUM(прибудинкова!M1296)</f>
        <v>0</v>
      </c>
      <c r="F1294" s="286">
        <f>'слюсарі х.в.'!P1296+'слюсарі кан'!P1296+'слюсарі ц.о.'!P878+'слюсарі г.в.'!P871+зварювальник!L1296+аварійки!J1296</f>
        <v>0.30591546546322418</v>
      </c>
      <c r="G1294" s="286">
        <f>'дератизація '!I1296</f>
        <v>0</v>
      </c>
      <c r="H1294" s="286">
        <f>SUM(димовенти!Q1296)</f>
        <v>0.19451948612873612</v>
      </c>
      <c r="I1294" s="286">
        <f>'під зими'!L1296+майстерні!L1296+покрівлі!N1296+маляри!L1296</f>
        <v>0.2362053617115259</v>
      </c>
      <c r="J1294" s="286">
        <f>електрики!P1296</f>
        <v>6.5057880681152286E-2</v>
      </c>
      <c r="K1294" s="287">
        <f t="shared" si="105"/>
        <v>0.80169819398463849</v>
      </c>
      <c r="L1294" s="287">
        <f t="shared" si="108"/>
        <v>2.4050945819539152E-2</v>
      </c>
      <c r="M1294" s="287">
        <f t="shared" si="106"/>
        <v>0.82574913980417763</v>
      </c>
      <c r="N1294" s="287">
        <f t="shared" si="107"/>
        <v>0.99089896776501307</v>
      </c>
    </row>
    <row r="1295" spans="1:14" ht="18" customHeight="1" x14ac:dyDescent="0.35">
      <c r="A1295" s="284">
        <f t="shared" si="104"/>
        <v>347</v>
      </c>
      <c r="B1295" s="490" t="e">
        <f t="shared" ref="B1295:B1306" si="109">B1294</f>
        <v>#REF!</v>
      </c>
      <c r="C1295" s="285" t="s">
        <v>2943</v>
      </c>
      <c r="D1295" s="286">
        <f>SUM(сходові!N1297)</f>
        <v>0</v>
      </c>
      <c r="E1295" s="286">
        <f>SUM(прибудинкова!M1297)</f>
        <v>0</v>
      </c>
      <c r="F1295" s="286">
        <f>'слюсарі х.в.'!P1297+'слюсарі кан'!P1297+'слюсарі ц.о.'!P879+'слюсарі г.в.'!P872+зварювальник!L1297+аварійки!J1297</f>
        <v>0.28648614161705716</v>
      </c>
      <c r="G1295" s="286">
        <f>'дератизація '!I1297</f>
        <v>0</v>
      </c>
      <c r="H1295" s="286">
        <f>SUM(димовенти!Q1297)</f>
        <v>0.17167781387175635</v>
      </c>
      <c r="I1295" s="286">
        <f>'під зими'!L1297+майстерні!L1297+покрівлі!N1297+маляри!L1297</f>
        <v>0.22417362604998825</v>
      </c>
      <c r="J1295" s="286">
        <f>електрики!P1297</f>
        <v>5.741838492765694E-2</v>
      </c>
      <c r="K1295" s="287">
        <f t="shared" si="105"/>
        <v>0.73975596646645869</v>
      </c>
      <c r="L1295" s="287">
        <f t="shared" si="108"/>
        <v>2.2192678993993759E-2</v>
      </c>
      <c r="M1295" s="287">
        <f t="shared" si="106"/>
        <v>0.76194864546045249</v>
      </c>
      <c r="N1295" s="287">
        <f t="shared" si="107"/>
        <v>0.91433837455254297</v>
      </c>
    </row>
    <row r="1296" spans="1:14" ht="18" customHeight="1" x14ac:dyDescent="0.35">
      <c r="A1296" s="284">
        <f t="shared" si="104"/>
        <v>348</v>
      </c>
      <c r="B1296" s="490" t="e">
        <f t="shared" si="109"/>
        <v>#REF!</v>
      </c>
      <c r="C1296" s="285" t="s">
        <v>2945</v>
      </c>
      <c r="D1296" s="286">
        <f>SUM(сходові!N1298)</f>
        <v>0</v>
      </c>
      <c r="E1296" s="286">
        <f>SUM(прибудинкова!M1298)</f>
        <v>0</v>
      </c>
      <c r="F1296" s="286">
        <f>'слюсарі х.в.'!P1298+'слюсарі кан'!P1298+'слюсарі ц.о.'!P880+'слюсарі г.в.'!P873+зварювальник!L1298+аварійки!J1298</f>
        <v>0.29341809662618068</v>
      </c>
      <c r="G1296" s="286">
        <f>'дератизація '!I1298</f>
        <v>0</v>
      </c>
      <c r="H1296" s="286">
        <f>SUM(димовенти!Q1298)</f>
        <v>0.17982721967054677</v>
      </c>
      <c r="I1296" s="286">
        <f>'під зими'!L1298+майстерні!L1298+покрівлі!N1298+маляри!L1298</f>
        <v>0.22796510413088314</v>
      </c>
      <c r="J1296" s="286">
        <f>електрики!P1298</f>
        <v>6.0143988827973199E-2</v>
      </c>
      <c r="K1296" s="287">
        <f t="shared" si="105"/>
        <v>0.76135440925558384</v>
      </c>
      <c r="L1296" s="287">
        <f t="shared" si="108"/>
        <v>2.2840632277667514E-2</v>
      </c>
      <c r="M1296" s="287">
        <f t="shared" si="106"/>
        <v>0.78419504153325137</v>
      </c>
      <c r="N1296" s="287">
        <f t="shared" si="107"/>
        <v>0.94103404983990158</v>
      </c>
    </row>
    <row r="1297" spans="1:14" ht="18" customHeight="1" x14ac:dyDescent="0.35">
      <c r="A1297" s="284">
        <f t="shared" si="104"/>
        <v>349</v>
      </c>
      <c r="B1297" s="490" t="e">
        <f t="shared" si="109"/>
        <v>#REF!</v>
      </c>
      <c r="C1297" s="285" t="s">
        <v>2946</v>
      </c>
      <c r="D1297" s="286">
        <f>SUM(сходові!N1299)</f>
        <v>0</v>
      </c>
      <c r="E1297" s="286">
        <f>SUM(прибудинкова!M1299)</f>
        <v>0</v>
      </c>
      <c r="F1297" s="286">
        <f>'слюсарі х.в.'!P1299+'слюсарі кан'!P1299+'слюсарі ц.о.'!P881+'слюсарі г.в.'!P874+зварювальник!L1299+аварійки!J1299</f>
        <v>0.30643341068741881</v>
      </c>
      <c r="G1297" s="286">
        <f>'дератизація '!I1299</f>
        <v>0</v>
      </c>
      <c r="H1297" s="286">
        <f>SUM(димовенти!Q1299)</f>
        <v>0.1951283974398961</v>
      </c>
      <c r="I1297" s="286">
        <f>'під зими'!L1299+майстерні!L1299+покрівлі!N1299+маляри!L1299</f>
        <v>0.24953606672072493</v>
      </c>
      <c r="J1297" s="286">
        <f>електрики!P1299</f>
        <v>6.5261533694098414E-2</v>
      </c>
      <c r="K1297" s="287">
        <f t="shared" si="105"/>
        <v>0.81635940854213818</v>
      </c>
      <c r="L1297" s="287">
        <f t="shared" si="108"/>
        <v>2.4490782256264144E-2</v>
      </c>
      <c r="M1297" s="287">
        <f t="shared" si="106"/>
        <v>0.84085019079840229</v>
      </c>
      <c r="N1297" s="287">
        <f t="shared" si="107"/>
        <v>1.0090202289580827</v>
      </c>
    </row>
    <row r="1298" spans="1:14" ht="18" customHeight="1" x14ac:dyDescent="0.35">
      <c r="A1298" s="284">
        <f t="shared" si="104"/>
        <v>350</v>
      </c>
      <c r="B1298" s="490" t="e">
        <f t="shared" si="109"/>
        <v>#REF!</v>
      </c>
      <c r="C1298" s="285" t="s">
        <v>2947</v>
      </c>
      <c r="D1298" s="286">
        <f>SUM(сходові!N1300)</f>
        <v>0</v>
      </c>
      <c r="E1298" s="286">
        <f>SUM(прибудинкова!M1300)</f>
        <v>0</v>
      </c>
      <c r="F1298" s="286">
        <f>'слюсарі х.в.'!P1300+'слюсарі кан'!P1300+'слюсарі ц.о.'!P882+'слюсарі г.в.'!P875+зварювальник!L1300+аварійки!J1300</f>
        <v>0.29341809662618068</v>
      </c>
      <c r="G1298" s="286">
        <f>'дератизація '!I1300</f>
        <v>0</v>
      </c>
      <c r="H1298" s="286">
        <f>SUM(димовенти!Q1300)</f>
        <v>0.17982721967054677</v>
      </c>
      <c r="I1298" s="286">
        <f>'під зими'!L1300+майстерні!L1300+покрівлі!N1300+маляри!L1300</f>
        <v>0.2276181331381367</v>
      </c>
      <c r="J1298" s="286">
        <f>електрики!P1300</f>
        <v>6.0143988827973199E-2</v>
      </c>
      <c r="K1298" s="287">
        <f t="shared" si="105"/>
        <v>0.76100743826283734</v>
      </c>
      <c r="L1298" s="287">
        <f t="shared" si="108"/>
        <v>2.2830223147885121E-2</v>
      </c>
      <c r="M1298" s="287">
        <f t="shared" si="106"/>
        <v>0.78383766141072242</v>
      </c>
      <c r="N1298" s="287">
        <f t="shared" si="107"/>
        <v>0.94060519369286688</v>
      </c>
    </row>
    <row r="1299" spans="1:14" ht="18" customHeight="1" x14ac:dyDescent="0.35">
      <c r="A1299" s="284">
        <f t="shared" si="104"/>
        <v>351</v>
      </c>
      <c r="B1299" s="490" t="e">
        <f t="shared" si="109"/>
        <v>#REF!</v>
      </c>
      <c r="C1299" s="285" t="s">
        <v>2944</v>
      </c>
      <c r="D1299" s="286">
        <f>SUM(сходові!N1301)</f>
        <v>0</v>
      </c>
      <c r="E1299" s="286">
        <f>SUM(прибудинкова!M1301)</f>
        <v>0</v>
      </c>
      <c r="F1299" s="286">
        <f>'слюсарі х.в.'!P1301+'слюсарі кан'!P1301+'слюсарі ц.о.'!P883+'слюсарі г.в.'!P876+зварювальник!L1301+аварійки!J1301</f>
        <v>0.3152895457136044</v>
      </c>
      <c r="G1299" s="286">
        <f>'дератизація '!I1301</f>
        <v>0</v>
      </c>
      <c r="H1299" s="286">
        <f>SUM(димовенти!Q1301)</f>
        <v>0.20553992464142531</v>
      </c>
      <c r="I1299" s="286">
        <f>'під зими'!L1301+майстерні!L1301+покрівлі!N1301+маляри!L1301</f>
        <v>0.2414617908408464</v>
      </c>
      <c r="J1299" s="286">
        <f>електрики!P1301</f>
        <v>6.8743713849239177E-2</v>
      </c>
      <c r="K1299" s="287">
        <f t="shared" si="105"/>
        <v>0.83103497504511525</v>
      </c>
      <c r="L1299" s="287">
        <f t="shared" si="108"/>
        <v>2.4931049251353456E-2</v>
      </c>
      <c r="M1299" s="287">
        <f t="shared" si="106"/>
        <v>0.85596602429646873</v>
      </c>
      <c r="N1299" s="287">
        <f t="shared" si="107"/>
        <v>1.0271592291557625</v>
      </c>
    </row>
    <row r="1300" spans="1:14" ht="18" customHeight="1" x14ac:dyDescent="0.35">
      <c r="A1300" s="284">
        <f t="shared" si="104"/>
        <v>352</v>
      </c>
      <c r="B1300" s="490" t="e">
        <f t="shared" si="109"/>
        <v>#REF!</v>
      </c>
      <c r="C1300" s="285" t="s">
        <v>2948</v>
      </c>
      <c r="D1300" s="286">
        <f>SUM(сходові!N1302)</f>
        <v>0</v>
      </c>
      <c r="E1300" s="286">
        <f>SUM(прибудинкова!M1302)</f>
        <v>0</v>
      </c>
      <c r="F1300" s="286">
        <f>'слюсарі х.в.'!P1302+'слюсарі кан'!P1302+'слюсарі ц.о.'!P884+'слюсарі г.в.'!P877+зварювальник!L1302+аварійки!J1302</f>
        <v>0.38286878672221325</v>
      </c>
      <c r="G1300" s="286">
        <f>'дератизація '!I1302</f>
        <v>0</v>
      </c>
      <c r="H1300" s="286">
        <f>SUM(димовенти!Q1302)</f>
        <v>0.28498802518860966</v>
      </c>
      <c r="I1300" s="286">
        <f>'під зими'!L1302+майстерні!L1302+покрівлі!N1302+маляри!L1302</f>
        <v>0.24555121689457854</v>
      </c>
      <c r="J1300" s="286">
        <f>електрики!P1302</f>
        <v>9.5315473566526115E-2</v>
      </c>
      <c r="K1300" s="287">
        <f t="shared" si="105"/>
        <v>1.0087235023719274</v>
      </c>
      <c r="L1300" s="287">
        <f t="shared" si="108"/>
        <v>3.0261705071157823E-2</v>
      </c>
      <c r="M1300" s="287">
        <f t="shared" si="106"/>
        <v>1.0389852074430852</v>
      </c>
      <c r="N1300" s="287">
        <f t="shared" si="107"/>
        <v>1.2467822489317022</v>
      </c>
    </row>
    <row r="1301" spans="1:14" ht="18" customHeight="1" x14ac:dyDescent="0.35">
      <c r="A1301" s="284">
        <f t="shared" si="104"/>
        <v>353</v>
      </c>
      <c r="B1301" s="490" t="e">
        <f>B1300</f>
        <v>#REF!</v>
      </c>
      <c r="C1301" s="285" t="s">
        <v>2949</v>
      </c>
      <c r="D1301" s="286">
        <f>SUM(сходові!N1303)</f>
        <v>0</v>
      </c>
      <c r="E1301" s="286">
        <f>SUM(прибудинкова!M1303)</f>
        <v>0</v>
      </c>
      <c r="F1301" s="286">
        <f>'слюсарі х.в.'!P1303+'слюсарі кан'!P1303+'слюсарі ц.о.'!P885+'слюсарі г.в.'!P878+зварювальник!L1303+аварійки!J1303</f>
        <v>0.31069670762912571</v>
      </c>
      <c r="G1301" s="286">
        <f>'дератизація '!I1303</f>
        <v>1.1339754816112083E-2</v>
      </c>
      <c r="H1301" s="286">
        <f>SUM(димовенти!Q1303)</f>
        <v>0.20014045201511815</v>
      </c>
      <c r="I1301" s="286">
        <f>'під зими'!L1303+майстерні!L1303+покрівлі!N1303+маляри!L1303</f>
        <v>0.23672046713057004</v>
      </c>
      <c r="J1301" s="286">
        <f>електрики!P1303</f>
        <v>6.6937836953024465E-2</v>
      </c>
      <c r="K1301" s="287">
        <f t="shared" si="105"/>
        <v>0.82583521854395048</v>
      </c>
      <c r="L1301" s="287">
        <f t="shared" si="108"/>
        <v>2.4775056556318512E-2</v>
      </c>
      <c r="M1301" s="287">
        <f t="shared" si="106"/>
        <v>0.85061027510026899</v>
      </c>
      <c r="N1301" s="287">
        <f t="shared" si="107"/>
        <v>1.0207323301203228</v>
      </c>
    </row>
    <row r="1302" spans="1:14" ht="18" customHeight="1" x14ac:dyDescent="0.35">
      <c r="A1302" s="284">
        <f t="shared" si="104"/>
        <v>354</v>
      </c>
      <c r="B1302" s="490" t="e">
        <f t="shared" si="109"/>
        <v>#REF!</v>
      </c>
      <c r="C1302" s="285" t="s">
        <v>2950</v>
      </c>
      <c r="D1302" s="286">
        <f>SUM(сходові!N1304)</f>
        <v>0</v>
      </c>
      <c r="E1302" s="286">
        <f>SUM(прибудинкова!M1304)</f>
        <v>0</v>
      </c>
      <c r="F1302" s="286">
        <f>'слюсарі х.в.'!P1304+'слюсарі кан'!P1304+'слюсарі ц.о.'!P886+'слюсарі г.в.'!P879+зварювальник!L1304+аварійки!J1304</f>
        <v>0.3111950717928591</v>
      </c>
      <c r="G1302" s="286">
        <f>'дератизація '!I1304</f>
        <v>1.1592505854800934E-2</v>
      </c>
      <c r="H1302" s="286">
        <f>SUM(димовенти!Q1304)</f>
        <v>0.2007263432680898</v>
      </c>
      <c r="I1302" s="286">
        <f>'під зими'!L1304+майстерні!L1304+покрівлі!N1304+маляри!L1304</f>
        <v>0.2370219228205484</v>
      </c>
      <c r="J1302" s="286">
        <f>електрики!P1304</f>
        <v>6.7133790808273364E-2</v>
      </c>
      <c r="K1302" s="287">
        <f t="shared" si="105"/>
        <v>0.82766963454457154</v>
      </c>
      <c r="L1302" s="287">
        <f t="shared" si="108"/>
        <v>2.4830089036337145E-2</v>
      </c>
      <c r="M1302" s="287">
        <f t="shared" si="106"/>
        <v>0.85249972358090864</v>
      </c>
      <c r="N1302" s="287">
        <f t="shared" si="107"/>
        <v>1.0229996682970903</v>
      </c>
    </row>
    <row r="1303" spans="1:14" ht="18" customHeight="1" x14ac:dyDescent="0.35">
      <c r="A1303" s="284">
        <f t="shared" si="104"/>
        <v>355</v>
      </c>
      <c r="B1303" s="490" t="e">
        <f t="shared" si="109"/>
        <v>#REF!</v>
      </c>
      <c r="C1303" s="285" t="s">
        <v>2951</v>
      </c>
      <c r="D1303" s="286">
        <f>SUM(сходові!N1305)</f>
        <v>0</v>
      </c>
      <c r="E1303" s="286">
        <f>SUM(прибудинкова!M1305)</f>
        <v>0</v>
      </c>
      <c r="F1303" s="286">
        <f>'слюсарі х.в.'!P1305+'слюсарі кан'!P1305+'слюсарі ц.о.'!P887+'слюсарі г.в.'!P880+зварювальник!L1305+аварійки!J1305</f>
        <v>0.30767063128263972</v>
      </c>
      <c r="G1303" s="286">
        <f>'дератизація '!I1305</f>
        <v>9.095470183486238E-3</v>
      </c>
      <c r="H1303" s="286">
        <f>SUM(димовенти!Q1305)</f>
        <v>0.19658290957677604</v>
      </c>
      <c r="I1303" s="286">
        <f>'під зими'!L1305+майстерні!L1305+покрівлі!N1305+маляри!L1305</f>
        <v>0.23767156017815791</v>
      </c>
      <c r="J1303" s="286">
        <f>електрики!P1305</f>
        <v>6.5748001548469562E-2</v>
      </c>
      <c r="K1303" s="287">
        <f t="shared" si="105"/>
        <v>0.81676857276952952</v>
      </c>
      <c r="L1303" s="287">
        <f t="shared" si="108"/>
        <v>2.4503057183085885E-2</v>
      </c>
      <c r="M1303" s="287">
        <f t="shared" si="106"/>
        <v>0.8412716299526154</v>
      </c>
      <c r="N1303" s="287">
        <f t="shared" si="107"/>
        <v>1.0095259559431384</v>
      </c>
    </row>
    <row r="1304" spans="1:14" ht="18" customHeight="1" x14ac:dyDescent="0.35">
      <c r="A1304" s="284">
        <f t="shared" si="104"/>
        <v>356</v>
      </c>
      <c r="B1304" s="490" t="e">
        <f t="shared" si="109"/>
        <v>#REF!</v>
      </c>
      <c r="C1304" s="285" t="s">
        <v>2952</v>
      </c>
      <c r="D1304" s="286">
        <f>SUM(сходові!N1306)</f>
        <v>0</v>
      </c>
      <c r="E1304" s="286">
        <f>SUM(прибудинкова!M1306)</f>
        <v>0</v>
      </c>
      <c r="F1304" s="286">
        <f>'слюсарі х.в.'!P1306+'слюсарі кан'!P1306+'слюсарі ц.о.'!P888+'слюсарі г.в.'!P881+зварювальник!L1306+аварійки!J1306</f>
        <v>0.30781457543355922</v>
      </c>
      <c r="G1304" s="286">
        <f>'дератизація '!I1306</f>
        <v>8.9956958393113337E-3</v>
      </c>
      <c r="H1304" s="286">
        <f>SUM(димовенти!Q1306)</f>
        <v>0.19675213446306883</v>
      </c>
      <c r="I1304" s="286">
        <f>'під зими'!L1306+майстерні!L1306+покрівлі!N1306+маляри!L1306</f>
        <v>0.23836842838555541</v>
      </c>
      <c r="J1304" s="286">
        <f>електрики!P1306</f>
        <v>6.5804599541194206E-2</v>
      </c>
      <c r="K1304" s="287">
        <f t="shared" si="105"/>
        <v>0.81773543366268897</v>
      </c>
      <c r="L1304" s="287">
        <f t="shared" si="108"/>
        <v>2.4532063009880669E-2</v>
      </c>
      <c r="M1304" s="287">
        <f t="shared" si="106"/>
        <v>0.84226749667256962</v>
      </c>
      <c r="N1304" s="287">
        <f t="shared" si="107"/>
        <v>1.0107209960070835</v>
      </c>
    </row>
    <row r="1305" spans="1:14" ht="18" customHeight="1" x14ac:dyDescent="0.35">
      <c r="A1305" s="284">
        <f t="shared" si="104"/>
        <v>357</v>
      </c>
      <c r="B1305" s="490" t="e">
        <f t="shared" si="109"/>
        <v>#REF!</v>
      </c>
      <c r="C1305" s="285" t="s">
        <v>2953</v>
      </c>
      <c r="D1305" s="286">
        <f>SUM(сходові!N1307)</f>
        <v>0</v>
      </c>
      <c r="E1305" s="286">
        <f>SUM(прибудинкова!M1307)</f>
        <v>0</v>
      </c>
      <c r="F1305" s="286">
        <f>'слюсарі х.в.'!P1307+'слюсарі кан'!P1307+'слюсарі ц.о.'!P889+'слюсарі г.в.'!P882+зварювальник!L1307+аварійки!J1307</f>
        <v>0.26305493730013341</v>
      </c>
      <c r="G1305" s="286">
        <f>'дератизація '!I1307</f>
        <v>5.5177970852017932E-3</v>
      </c>
      <c r="H1305" s="286">
        <f>SUM(димовенти!Q1307)</f>
        <v>0.14413141576593222</v>
      </c>
      <c r="I1305" s="286">
        <f>'під зими'!L1307+майстерні!L1307+покрівлі!N1307+маляри!L1307</f>
        <v>0.18380067354920254</v>
      </c>
      <c r="J1305" s="286">
        <f>електрики!P1307</f>
        <v>4.8205373332622314E-2</v>
      </c>
      <c r="K1305" s="287">
        <f t="shared" si="105"/>
        <v>0.64471019703309229</v>
      </c>
      <c r="L1305" s="287">
        <f t="shared" si="108"/>
        <v>1.9341305910992767E-2</v>
      </c>
      <c r="M1305" s="287">
        <f t="shared" si="106"/>
        <v>0.6640515029440851</v>
      </c>
      <c r="N1305" s="287">
        <f t="shared" si="107"/>
        <v>0.79686180353290215</v>
      </c>
    </row>
    <row r="1306" spans="1:14" ht="18" customHeight="1" x14ac:dyDescent="0.35">
      <c r="A1306" s="284">
        <f t="shared" si="104"/>
        <v>358</v>
      </c>
      <c r="B1306" s="490" t="e">
        <f t="shared" si="109"/>
        <v>#REF!</v>
      </c>
      <c r="C1306" s="285" t="s">
        <v>2954</v>
      </c>
      <c r="D1306" s="286">
        <f>SUM(сходові!N1308)</f>
        <v>0</v>
      </c>
      <c r="E1306" s="286">
        <f>SUM(прибудинкова!M1308)</f>
        <v>0</v>
      </c>
      <c r="F1306" s="286">
        <f>'слюсарі х.в.'!P1308+'слюсарі кан'!P1308+'слюсарі ц.о.'!P890+'слюсарі г.в.'!P883+зварювальник!L1308+аварійки!J1308</f>
        <v>0.31020124430452922</v>
      </c>
      <c r="G1306" s="286">
        <f>'дератизація '!I1308</f>
        <v>9.1676367869615825E-3</v>
      </c>
      <c r="H1306" s="286">
        <f>SUM(димовенти!Q1308)</f>
        <v>0.19955797107211723</v>
      </c>
      <c r="I1306" s="286">
        <f>'під зими'!L1308+майстерні!L1308+покрівлі!N1308+маляри!L1308</f>
        <v>0.2389449228799071</v>
      </c>
      <c r="J1306" s="286">
        <f>електрики!P1308</f>
        <v>6.6743023690646622E-2</v>
      </c>
      <c r="K1306" s="287">
        <f t="shared" si="105"/>
        <v>0.82461479873416177</v>
      </c>
      <c r="L1306" s="287">
        <f t="shared" si="108"/>
        <v>2.4738443962024851E-2</v>
      </c>
      <c r="M1306" s="287">
        <f t="shared" si="106"/>
        <v>0.84935324269618662</v>
      </c>
      <c r="N1306" s="287">
        <f t="shared" si="107"/>
        <v>1.0192238912354239</v>
      </c>
    </row>
    <row r="1307" spans="1:14" ht="18" customHeight="1" x14ac:dyDescent="0.4">
      <c r="A1307" s="284"/>
      <c r="B1307" s="284"/>
      <c r="C1307" s="504" t="s">
        <v>1503</v>
      </c>
      <c r="D1307" s="505"/>
      <c r="E1307" s="505"/>
      <c r="F1307" s="505"/>
      <c r="G1307" s="505"/>
      <c r="H1307" s="505"/>
      <c r="I1307" s="505"/>
      <c r="J1307" s="505"/>
      <c r="K1307" s="505"/>
      <c r="L1307" s="505"/>
      <c r="M1307" s="505"/>
      <c r="N1307" s="505"/>
    </row>
    <row r="1308" spans="1:14" ht="18" customHeight="1" x14ac:dyDescent="0.35">
      <c r="A1308" s="284">
        <v>1</v>
      </c>
      <c r="B1308" s="284">
        <v>9</v>
      </c>
      <c r="C1308" s="285" t="s">
        <v>590</v>
      </c>
      <c r="D1308" s="286">
        <f>SUM(сходові!N1311)</f>
        <v>0.5973759724459845</v>
      </c>
      <c r="E1308" s="286">
        <f>SUM(прибудинкова!M1311)</f>
        <v>0.91628311996521394</v>
      </c>
      <c r="F1308" s="286">
        <f>'слюсарі х.в.'!P1311+'слюсарі кан'!P1311+'слюсарі ц.о.'!P893+'слюсарі г.в.'!P886+зварювальник!L1311+аварійки!J1311</f>
        <v>0.43261361179538438</v>
      </c>
      <c r="G1308" s="286">
        <f>'дератизація '!I1311</f>
        <v>2.8531978989649313E-2</v>
      </c>
      <c r="H1308" s="286">
        <f>SUM(димовенти!Q1311)</f>
        <v>5.5751729053845926E-3</v>
      </c>
      <c r="I1308" s="286">
        <f>'під зими'!L1311+майстерні!L1311+покрівлі!N1311+маляри!L1311</f>
        <v>0.21636729956796985</v>
      </c>
      <c r="J1308" s="286">
        <f>електрики!P1311</f>
        <v>7.2651508475918544E-2</v>
      </c>
      <c r="K1308" s="287">
        <f t="shared" ref="K1308:K1354" si="110">SUM(D1308,E1308,F1308,G1308,H1308,I1308,J1308)</f>
        <v>2.2693986641455051</v>
      </c>
      <c r="L1308" s="287">
        <v>3.1717940629119923E-2</v>
      </c>
      <c r="M1308" s="287">
        <f t="shared" ref="M1308:M1354" si="111">SUM(L1308+K1308)</f>
        <v>2.301116604774625</v>
      </c>
      <c r="N1308" s="287">
        <f t="shared" ref="N1308:N1354" si="112">M1308*1.2</f>
        <v>2.7613399257295499</v>
      </c>
    </row>
    <row r="1309" spans="1:14" ht="18" customHeight="1" x14ac:dyDescent="0.35">
      <c r="A1309" s="284">
        <f t="shared" ref="A1309:A1354" si="113">A1308+1</f>
        <v>2</v>
      </c>
      <c r="B1309" s="284">
        <v>5</v>
      </c>
      <c r="C1309" s="285" t="s">
        <v>591</v>
      </c>
      <c r="D1309" s="286">
        <f>SUM(сходові!N1312)</f>
        <v>0.70278660820041505</v>
      </c>
      <c r="E1309" s="286">
        <f>SUM(прибудинкова!M1312)</f>
        <v>1.1107833564893084</v>
      </c>
      <c r="F1309" s="286">
        <f>'слюсарі х.в.'!P1312+'слюсарі кан'!P1312+'слюсарі ц.о.'!P894+'слюсарі г.в.'!P887+зварювальник!L1312+аварійки!J1312</f>
        <v>0.51000276619923035</v>
      </c>
      <c r="G1309" s="286">
        <f>'дератизація '!I1312</f>
        <v>1.6691602767907238E-2</v>
      </c>
      <c r="H1309" s="286">
        <f>SUM(димовенти!Q1312)</f>
        <v>3.7274464684614581E-2</v>
      </c>
      <c r="I1309" s="286">
        <f>'під зими'!L1312+майстерні!L1312+покрівлі!N1312+маляри!L1312</f>
        <v>0.20069179236974424</v>
      </c>
      <c r="J1309" s="286">
        <f>електрики!P1312</f>
        <v>7.1119480204288418E-2</v>
      </c>
      <c r="K1309" s="287">
        <f t="shared" si="110"/>
        <v>2.6493500709155082</v>
      </c>
      <c r="L1309" s="287">
        <v>3.6984261256472584E-2</v>
      </c>
      <c r="M1309" s="287">
        <f t="shared" si="111"/>
        <v>2.686334332171981</v>
      </c>
      <c r="N1309" s="287">
        <f t="shared" si="112"/>
        <v>3.2236011986063771</v>
      </c>
    </row>
    <row r="1310" spans="1:14" ht="18" customHeight="1" x14ac:dyDescent="0.35">
      <c r="A1310" s="284">
        <f t="shared" si="113"/>
        <v>3</v>
      </c>
      <c r="B1310" s="284">
        <v>5</v>
      </c>
      <c r="C1310" s="285" t="s">
        <v>592</v>
      </c>
      <c r="D1310" s="286">
        <f>SUM(сходові!N1313)</f>
        <v>0.57251502972782065</v>
      </c>
      <c r="E1310" s="286">
        <f>SUM(прибудинкова!M1313)</f>
        <v>1.05664960835768</v>
      </c>
      <c r="F1310" s="286">
        <f>'слюсарі х.в.'!P1313+'слюсарі кан'!P1313+'слюсарі ц.о.'!P895+'слюсарі г.в.'!P888+зварювальник!L1313+аварійки!J1313</f>
        <v>0.49835078209171202</v>
      </c>
      <c r="G1310" s="286">
        <f>'дератизація '!I1313</f>
        <v>1.7208741461311489E-2</v>
      </c>
      <c r="H1310" s="286">
        <f>SUM(димовенти!Q1313)</f>
        <v>3.5907441621683918E-2</v>
      </c>
      <c r="I1310" s="286">
        <f>'під зими'!L1313+майстерні!L1313+покрівлі!N1313+маляри!L1313</f>
        <v>0.20094080391737779</v>
      </c>
      <c r="J1310" s="286">
        <f>електрики!P1313</f>
        <v>6.763393085998487E-2</v>
      </c>
      <c r="K1310" s="287">
        <f t="shared" si="110"/>
        <v>2.449206338037571</v>
      </c>
      <c r="L1310" s="287">
        <v>3.4232981501624016E-2</v>
      </c>
      <c r="M1310" s="287">
        <f t="shared" si="111"/>
        <v>2.4834393195391948</v>
      </c>
      <c r="N1310" s="287">
        <f t="shared" si="112"/>
        <v>2.9801271834470335</v>
      </c>
    </row>
    <row r="1311" spans="1:14" ht="18" customHeight="1" x14ac:dyDescent="0.35">
      <c r="A1311" s="284">
        <f t="shared" si="113"/>
        <v>4</v>
      </c>
      <c r="B1311" s="284">
        <v>5</v>
      </c>
      <c r="C1311" s="285" t="s">
        <v>593</v>
      </c>
      <c r="D1311" s="286">
        <f>SUM(сходові!N1314)</f>
        <v>0.73809233805997798</v>
      </c>
      <c r="E1311" s="286">
        <f>SUM(прибудинкова!M1314)</f>
        <v>1.1629803871368827</v>
      </c>
      <c r="F1311" s="286">
        <f>'слюсарі х.в.'!P1314+'слюсарі кан'!P1314+'слюсарі ц.о.'!P896+'слюсарі г.в.'!P889+зварювальник!L1314+аварійки!J1314</f>
        <v>0.5092679501854197</v>
      </c>
      <c r="G1311" s="286">
        <f>'дератизація '!I1314</f>
        <v>1.6762230648293724E-2</v>
      </c>
      <c r="H1311" s="286">
        <f>SUM(димовенти!Q1314)</f>
        <v>3.7382476635672068E-2</v>
      </c>
      <c r="I1311" s="286">
        <f>'під зими'!L1314+майстерні!L1314+покрівлі!N1314+маляри!L1314</f>
        <v>0.20076212665829016</v>
      </c>
      <c r="J1311" s="286">
        <f>електрики!P1314</f>
        <v>7.0336791020499431E-2</v>
      </c>
      <c r="K1311" s="287">
        <f t="shared" si="110"/>
        <v>2.7355843003450357</v>
      </c>
      <c r="L1311" s="287">
        <v>3.8031391064883513E-2</v>
      </c>
      <c r="M1311" s="287">
        <f t="shared" si="111"/>
        <v>2.773615691409919</v>
      </c>
      <c r="N1311" s="287">
        <f t="shared" si="112"/>
        <v>3.3283388296919028</v>
      </c>
    </row>
    <row r="1312" spans="1:14" ht="18" customHeight="1" x14ac:dyDescent="0.35">
      <c r="A1312" s="284">
        <f t="shared" si="113"/>
        <v>5</v>
      </c>
      <c r="B1312" s="284">
        <v>5</v>
      </c>
      <c r="C1312" s="285" t="s">
        <v>594</v>
      </c>
      <c r="D1312" s="286">
        <f>SUM(сходові!N1315)</f>
        <v>0.73712507299091123</v>
      </c>
      <c r="E1312" s="286">
        <f>SUM(прибудинкова!M1315)</f>
        <v>1.2260230290076652</v>
      </c>
      <c r="F1312" s="286">
        <f>'слюсарі х.в.'!P1315+'слюсарі кан'!P1315+'слюсарі ц.о.'!P897+'слюсарі г.в.'!P890+зварювальник!L1315+аварійки!J1315</f>
        <v>0.51303240639923042</v>
      </c>
      <c r="G1312" s="286">
        <f>'дератизація '!I1315</f>
        <v>1.6966207994009174E-2</v>
      </c>
      <c r="H1312" s="286">
        <f>SUM(димовенти!Q1315)</f>
        <v>3.7837379000423291E-2</v>
      </c>
      <c r="I1312" s="286">
        <f>'під зими'!L1315+майстерні!L1315+покрівлі!N1315+маляри!L1315</f>
        <v>0.20158674701061183</v>
      </c>
      <c r="J1312" s="286">
        <f>електрики!P1315</f>
        <v>7.1226505434019025E-2</v>
      </c>
      <c r="K1312" s="287">
        <f t="shared" si="110"/>
        <v>2.8037973478368698</v>
      </c>
      <c r="L1312" s="287">
        <v>3.8687942772185346E-2</v>
      </c>
      <c r="M1312" s="287">
        <f t="shared" si="111"/>
        <v>2.842485290609055</v>
      </c>
      <c r="N1312" s="287">
        <f t="shared" si="112"/>
        <v>3.4109823487308657</v>
      </c>
    </row>
    <row r="1313" spans="1:14" ht="18" customHeight="1" x14ac:dyDescent="0.35">
      <c r="A1313" s="284">
        <f t="shared" si="113"/>
        <v>6</v>
      </c>
      <c r="B1313" s="284">
        <v>5</v>
      </c>
      <c r="C1313" s="285" t="s">
        <v>595</v>
      </c>
      <c r="D1313" s="286">
        <f>SUM(сходові!N1316)</f>
        <v>0.74579006165399375</v>
      </c>
      <c r="E1313" s="286">
        <f>SUM(прибудинкова!M1316)</f>
        <v>1.16573407186693</v>
      </c>
      <c r="F1313" s="286">
        <f>'слюсарі х.в.'!P1316+'слюсарі кан'!P1316+'слюсарі ц.о.'!P898+'слюсарі г.в.'!P891+зварювальник!L1316+аварійки!J1316</f>
        <v>0.51409268187233914</v>
      </c>
      <c r="G1313" s="286">
        <f>'дератизація '!I1316</f>
        <v>1.6631120032619264E-2</v>
      </c>
      <c r="H1313" s="286">
        <f>SUM(димовенти!Q1316)</f>
        <v>3.8034380691420698E-2</v>
      </c>
      <c r="I1313" s="286">
        <f>'під зими'!L1316+майстерні!L1316+покрівлі!N1316+маляри!L1316</f>
        <v>0.20202579866774251</v>
      </c>
      <c r="J1313" s="286">
        <f>електрики!P1316</f>
        <v>7.1597348827113994E-2</v>
      </c>
      <c r="K1313" s="287">
        <f t="shared" si="110"/>
        <v>2.7539054636121594</v>
      </c>
      <c r="L1313" s="287">
        <v>3.8432681304742866E-2</v>
      </c>
      <c r="M1313" s="287">
        <f t="shared" si="111"/>
        <v>2.7923381449169025</v>
      </c>
      <c r="N1313" s="287">
        <f t="shared" si="112"/>
        <v>3.3508057739002828</v>
      </c>
    </row>
    <row r="1314" spans="1:14" ht="18" customHeight="1" x14ac:dyDescent="0.35">
      <c r="A1314" s="284">
        <f t="shared" si="113"/>
        <v>7</v>
      </c>
      <c r="B1314" s="284">
        <v>5</v>
      </c>
      <c r="C1314" s="285" t="s">
        <v>596</v>
      </c>
      <c r="D1314" s="286">
        <f>SUM(сходові!N1317)</f>
        <v>0.74394233923176523</v>
      </c>
      <c r="E1314" s="286">
        <f>SUM(прибудинкова!M1317)</f>
        <v>1.0320747306574594</v>
      </c>
      <c r="F1314" s="286">
        <f>'слюсарі х.в.'!P1317+'слюсарі кан'!P1317+'слюсарі ц.о.'!P899+'слюсарі г.в.'!P892+зварювальник!L1317+аварійки!J1317</f>
        <v>0.47370343852230157</v>
      </c>
      <c r="G1314" s="286">
        <f>'дератизація '!I1317</f>
        <v>1.6184721622788088E-2</v>
      </c>
      <c r="H1314" s="286">
        <f>SUM(димовенти!Q1317)</f>
        <v>2.8349252040352758E-2</v>
      </c>
      <c r="I1314" s="286">
        <f>'під зими'!L1317+майстерні!L1317+покрівлі!N1317+маляри!L1317</f>
        <v>0.20002010963000424</v>
      </c>
      <c r="J1314" s="286">
        <f>електрики!P1317</f>
        <v>5.7470752080938464E-2</v>
      </c>
      <c r="K1314" s="287">
        <f t="shared" si="110"/>
        <v>2.5517453437856092</v>
      </c>
      <c r="L1314" s="287">
        <v>3.5628297011552235E-2</v>
      </c>
      <c r="M1314" s="287">
        <f t="shared" si="111"/>
        <v>2.5873736407971615</v>
      </c>
      <c r="N1314" s="287">
        <f t="shared" si="112"/>
        <v>3.1048483689565938</v>
      </c>
    </row>
    <row r="1315" spans="1:14" ht="18" customHeight="1" x14ac:dyDescent="0.35">
      <c r="A1315" s="284">
        <f t="shared" si="113"/>
        <v>8</v>
      </c>
      <c r="B1315" s="284">
        <v>5</v>
      </c>
      <c r="C1315" s="285" t="s">
        <v>597</v>
      </c>
      <c r="D1315" s="286">
        <f>SUM(сходові!N1318)</f>
        <v>0.91019032912152897</v>
      </c>
      <c r="E1315" s="286">
        <f>SUM(прибудинкова!M1318)</f>
        <v>1.040430543325886</v>
      </c>
      <c r="F1315" s="286">
        <f>'слюсарі х.в.'!P1318+'слюсарі кан'!P1318+'слюсарі ц.о.'!P900+'слюсарі г.в.'!P893+зварювальник!L1318+аварійки!J1318</f>
        <v>0.49702033143946966</v>
      </c>
      <c r="G1315" s="286">
        <f>'дератизація '!I1318</f>
        <v>2.2818372979366543E-2</v>
      </c>
      <c r="H1315" s="286">
        <f>SUM(димовенти!Q1318)</f>
        <v>2.4901641140108881E-2</v>
      </c>
      <c r="I1315" s="286">
        <f>'під зими'!L1318+майстерні!L1318+покрівлі!N1318+маляри!L1318</f>
        <v>0.21881467156203777</v>
      </c>
      <c r="J1315" s="286">
        <f>електрики!P1318</f>
        <v>6.5626100294815887E-2</v>
      </c>
      <c r="K1315" s="287">
        <f t="shared" si="110"/>
        <v>2.7798019898632136</v>
      </c>
      <c r="L1315" s="287">
        <v>3.8801223821462338E-2</v>
      </c>
      <c r="M1315" s="287">
        <f t="shared" si="111"/>
        <v>2.8186032136846757</v>
      </c>
      <c r="N1315" s="287">
        <f t="shared" si="112"/>
        <v>3.3823238564216109</v>
      </c>
    </row>
    <row r="1316" spans="1:14" ht="18" customHeight="1" x14ac:dyDescent="0.35">
      <c r="A1316" s="284">
        <f t="shared" si="113"/>
        <v>9</v>
      </c>
      <c r="B1316" s="284">
        <v>9</v>
      </c>
      <c r="C1316" s="285" t="s">
        <v>598</v>
      </c>
      <c r="D1316" s="286">
        <f>SUM(сходові!N1319)</f>
        <v>0.56188154327276274</v>
      </c>
      <c r="E1316" s="286">
        <f>SUM(прибудинкова!M1319)</f>
        <v>0.9446990596544379</v>
      </c>
      <c r="F1316" s="286">
        <f>'слюсарі х.в.'!P1319+'слюсарі кан'!P1319+'слюсарі ц.о.'!P901+'слюсарі г.в.'!P894+зварювальник!L1319+аварійки!J1319</f>
        <v>0.44958591163002048</v>
      </c>
      <c r="G1316" s="286">
        <f>'дератизація '!I1319</f>
        <v>8.7258857288973497E-3</v>
      </c>
      <c r="H1316" s="286">
        <f>SUM(димовенти!Q1319)</f>
        <v>8.2694825996481661E-3</v>
      </c>
      <c r="I1316" s="286">
        <f>'під зими'!L1319+майстерні!L1319+покрівлі!N1319+маляри!L1319</f>
        <v>0.17700454003694216</v>
      </c>
      <c r="J1316" s="286">
        <f>електрики!P1319</f>
        <v>5.4660743815403631E-2</v>
      </c>
      <c r="K1316" s="287">
        <f t="shared" si="110"/>
        <v>2.2048271667381125</v>
      </c>
      <c r="L1316" s="287">
        <v>3.0720553642805237E-2</v>
      </c>
      <c r="M1316" s="287">
        <f t="shared" si="111"/>
        <v>2.235547720380918</v>
      </c>
      <c r="N1316" s="287">
        <f t="shared" si="112"/>
        <v>2.6826572644571014</v>
      </c>
    </row>
    <row r="1317" spans="1:14" ht="18" customHeight="1" x14ac:dyDescent="0.35">
      <c r="A1317" s="284">
        <f t="shared" si="113"/>
        <v>10</v>
      </c>
      <c r="B1317" s="284">
        <v>5</v>
      </c>
      <c r="C1317" s="285" t="s">
        <v>599</v>
      </c>
      <c r="D1317" s="286">
        <f>SUM(сходові!N1320)</f>
        <v>0.77292066649399427</v>
      </c>
      <c r="E1317" s="286">
        <f>SUM(прибудинкова!M1320)</f>
        <v>0.9887423245814565</v>
      </c>
      <c r="F1317" s="286">
        <f>'слюсарі х.в.'!P1320+'слюсарі кан'!P1320+'слюсарі ц.о.'!P902+'слюсарі г.в.'!P895+зварювальник!L1320+аварійки!J1320</f>
        <v>0.48319253978498328</v>
      </c>
      <c r="G1317" s="286">
        <f>'дератизація '!I1320</f>
        <v>1.3665282060760526E-2</v>
      </c>
      <c r="H1317" s="286">
        <f>SUM(димовенти!Q1320)</f>
        <v>3.0123338233292139E-2</v>
      </c>
      <c r="I1317" s="286">
        <f>'під зими'!L1320+майстерні!L1320+покрівлі!N1320+маляри!L1320</f>
        <v>0.19966225854730624</v>
      </c>
      <c r="J1317" s="286">
        <f>електрики!P1320</f>
        <v>6.0779136673753384E-2</v>
      </c>
      <c r="K1317" s="287">
        <f t="shared" si="110"/>
        <v>2.5490855463755464</v>
      </c>
      <c r="L1317" s="287">
        <v>3.5270433046452832E-2</v>
      </c>
      <c r="M1317" s="287">
        <f t="shared" si="111"/>
        <v>2.584355979421999</v>
      </c>
      <c r="N1317" s="287">
        <f t="shared" si="112"/>
        <v>3.1012271753063989</v>
      </c>
    </row>
    <row r="1318" spans="1:14" ht="18" customHeight="1" x14ac:dyDescent="0.35">
      <c r="A1318" s="284">
        <f t="shared" si="113"/>
        <v>11</v>
      </c>
      <c r="B1318" s="284">
        <v>5</v>
      </c>
      <c r="C1318" s="285" t="s">
        <v>600</v>
      </c>
      <c r="D1318" s="286">
        <f>SUM(сходові!N1321)</f>
        <v>0.74176375925128424</v>
      </c>
      <c r="E1318" s="286">
        <f>SUM(прибудинкова!M1321)</f>
        <v>1.1200434195663433</v>
      </c>
      <c r="F1318" s="286">
        <f>'слюсарі х.в.'!P1321+'слюсарі кан'!P1321+'слюсарі ц.о.'!P903+'слюсарі г.в.'!P896+зварювальник!L1321+аварійки!J1321</f>
        <v>0.48476753949445117</v>
      </c>
      <c r="G1318" s="286">
        <f>'дератизація '!I1321</f>
        <v>1.4174947967050685E-2</v>
      </c>
      <c r="H1318" s="286">
        <f>SUM(димовенти!Q1321)</f>
        <v>3.0258149878030195E-2</v>
      </c>
      <c r="I1318" s="286">
        <f>'під зими'!L1321+майстерні!L1321+покрівлі!N1321+маляри!L1321</f>
        <v>0.1994086016169708</v>
      </c>
      <c r="J1318" s="286">
        <f>електрики!P1321</f>
        <v>6.1319380024419994E-2</v>
      </c>
      <c r="K1318" s="287">
        <f t="shared" si="110"/>
        <v>2.6517357977985507</v>
      </c>
      <c r="L1318" s="287">
        <v>3.6700029500027709E-2</v>
      </c>
      <c r="M1318" s="287">
        <f t="shared" si="111"/>
        <v>2.6884358272985782</v>
      </c>
      <c r="N1318" s="287">
        <f t="shared" si="112"/>
        <v>3.226122992758294</v>
      </c>
    </row>
    <row r="1319" spans="1:14" ht="18" customHeight="1" x14ac:dyDescent="0.35">
      <c r="A1319" s="284">
        <f t="shared" si="113"/>
        <v>12</v>
      </c>
      <c r="B1319" s="284">
        <v>5</v>
      </c>
      <c r="C1319" s="285" t="s">
        <v>601</v>
      </c>
      <c r="D1319" s="286">
        <f>SUM(сходові!N1322)</f>
        <v>0.72934041850256037</v>
      </c>
      <c r="E1319" s="286">
        <f>SUM(прибудинкова!M1322)</f>
        <v>0.93790764726382869</v>
      </c>
      <c r="F1319" s="286">
        <f>'слюсарі х.в.'!P1322+'слюсарі кан'!P1322+'слюсарі ц.о.'!P904+'слюсарі г.в.'!P897+зварювальник!L1322+аварійки!J1322</f>
        <v>0.48554420299704881</v>
      </c>
      <c r="G1319" s="286">
        <f>'дератизація '!I1322</f>
        <v>1.5785167170488897E-2</v>
      </c>
      <c r="H1319" s="286">
        <f>SUM(димовенти!Q1322)</f>
        <v>2.8054290672545969E-2</v>
      </c>
      <c r="I1319" s="286">
        <f>'під зими'!L1322+майстерні!L1322+покрівлі!N1322+маляри!L1322</f>
        <v>0.19555570952819867</v>
      </c>
      <c r="J1319" s="286">
        <f>електрики!P1322</f>
        <v>6.1612193985445936E-2</v>
      </c>
      <c r="K1319" s="287">
        <f t="shared" si="110"/>
        <v>2.4537996301201175</v>
      </c>
      <c r="L1319" s="287">
        <v>3.4286412695426316E-2</v>
      </c>
      <c r="M1319" s="287">
        <f t="shared" si="111"/>
        <v>2.488086042815544</v>
      </c>
      <c r="N1319" s="287">
        <f t="shared" si="112"/>
        <v>2.9857032513786526</v>
      </c>
    </row>
    <row r="1320" spans="1:14" ht="18" customHeight="1" x14ac:dyDescent="0.35">
      <c r="A1320" s="284">
        <f t="shared" si="113"/>
        <v>13</v>
      </c>
      <c r="B1320" s="284">
        <v>5</v>
      </c>
      <c r="C1320" s="285" t="s">
        <v>602</v>
      </c>
      <c r="D1320" s="286">
        <f>SUM(сходові!N1323)</f>
        <v>0.73030315648642774</v>
      </c>
      <c r="E1320" s="286">
        <f>SUM(прибудинкова!M1323)</f>
        <v>1.2578467586123185</v>
      </c>
      <c r="F1320" s="286">
        <f>'слюсарі х.в.'!P1323+'слюсарі кан'!P1323+'слюсарі ц.о.'!P905+'слюсарі г.в.'!P898+зварювальник!L1323+аварійки!J1323</f>
        <v>0.48577672961135188</v>
      </c>
      <c r="G1320" s="286">
        <f>'дератизація '!I1323</f>
        <v>1.5806003777964907E-2</v>
      </c>
      <c r="H1320" s="286">
        <f>SUM(димовенти!Q1323)</f>
        <v>2.8091322668244729E-2</v>
      </c>
      <c r="I1320" s="286">
        <f>'під зими'!L1323+майстерні!L1323+покрівлі!N1323+маляри!L1323</f>
        <v>0.19503359605067336</v>
      </c>
      <c r="J1320" s="286">
        <f>електрики!P1323</f>
        <v>6.1693522810661712E-2</v>
      </c>
      <c r="K1320" s="287">
        <f t="shared" si="110"/>
        <v>2.7745510900176433</v>
      </c>
      <c r="L1320" s="287">
        <v>3.865504092486538E-2</v>
      </c>
      <c r="M1320" s="287">
        <f t="shared" si="111"/>
        <v>2.8132061309425085</v>
      </c>
      <c r="N1320" s="287">
        <f t="shared" si="112"/>
        <v>3.3758473571310099</v>
      </c>
    </row>
    <row r="1321" spans="1:14" ht="18" customHeight="1" x14ac:dyDescent="0.35">
      <c r="A1321" s="284">
        <f t="shared" si="113"/>
        <v>14</v>
      </c>
      <c r="B1321" s="284">
        <v>9</v>
      </c>
      <c r="C1321" s="285" t="s">
        <v>603</v>
      </c>
      <c r="D1321" s="286">
        <f>SUM(сходові!N1324)</f>
        <v>0.74607065210548196</v>
      </c>
      <c r="E1321" s="286">
        <f>SUM(прибудинкова!M1324)</f>
        <v>0.59204063077760349</v>
      </c>
      <c r="F1321" s="286">
        <f>'слюсарі х.в.'!P1324+'слюсарі кан'!P1324+'слюсарі ц.о.'!P906+'слюсарі г.в.'!P899+зварювальник!L1324+аварійки!J1324</f>
        <v>0.45126474432237551</v>
      </c>
      <c r="G1321" s="286">
        <f>'дератизація '!I1324</f>
        <v>1.0857669594852661E-2</v>
      </c>
      <c r="H1321" s="286">
        <f>SUM(димовенти!Q1324)</f>
        <v>1.8001489096352821E-2</v>
      </c>
      <c r="I1321" s="286">
        <f>'під зими'!L1324+майстерні!L1324+покрівлі!N1324+маляри!L1324</f>
        <v>0.17371220181236241</v>
      </c>
      <c r="J1321" s="286">
        <f>електрики!P1324</f>
        <v>5.7104627560171546E-2</v>
      </c>
      <c r="K1321" s="287">
        <f t="shared" si="110"/>
        <v>2.0490520152692002</v>
      </c>
      <c r="L1321" s="287">
        <v>2.8621521214166279E-2</v>
      </c>
      <c r="M1321" s="287">
        <f t="shared" si="111"/>
        <v>2.0776735364833665</v>
      </c>
      <c r="N1321" s="287">
        <f t="shared" si="112"/>
        <v>2.4932082437800398</v>
      </c>
    </row>
    <row r="1322" spans="1:14" ht="18" customHeight="1" x14ac:dyDescent="0.35">
      <c r="A1322" s="284">
        <f t="shared" si="113"/>
        <v>15</v>
      </c>
      <c r="B1322" s="284">
        <v>9</v>
      </c>
      <c r="C1322" s="285" t="s">
        <v>604</v>
      </c>
      <c r="D1322" s="286">
        <f>SUM(сходові!N1325)</f>
        <v>0.39016767120085905</v>
      </c>
      <c r="E1322" s="286">
        <f>SUM(прибудинкова!M1325)</f>
        <v>1.4578232648329343</v>
      </c>
      <c r="F1322" s="286">
        <f>'слюсарі х.в.'!P1325+'слюсарі кан'!P1325+'слюсарі ц.о.'!P907+'слюсарі г.в.'!P900+зварювальник!L1325+аварійки!J1325</f>
        <v>0.49969261228609207</v>
      </c>
      <c r="G1322" s="286">
        <f>'дератизація '!I1325</f>
        <v>8.1886217844877856E-3</v>
      </c>
      <c r="H1322" s="286">
        <f>SUM(димовенти!Q1325)</f>
        <v>2.5256295499118536E-2</v>
      </c>
      <c r="I1322" s="286">
        <f>'під зими'!L1325+майстерні!L1325+покрівлі!N1325+маляри!L1325</f>
        <v>0.17288897843249157</v>
      </c>
      <c r="J1322" s="286">
        <f>електрики!P1325</f>
        <v>6.6560760882180658E-2</v>
      </c>
      <c r="K1322" s="287">
        <f t="shared" si="110"/>
        <v>2.6205782049181643</v>
      </c>
      <c r="L1322" s="287">
        <v>3.6462317010155898E-2</v>
      </c>
      <c r="M1322" s="287">
        <f t="shared" si="111"/>
        <v>2.6570405219283204</v>
      </c>
      <c r="N1322" s="287">
        <f t="shared" si="112"/>
        <v>3.1884486263139844</v>
      </c>
    </row>
    <row r="1323" spans="1:14" ht="18" customHeight="1" x14ac:dyDescent="0.35">
      <c r="A1323" s="284">
        <f t="shared" si="113"/>
        <v>16</v>
      </c>
      <c r="B1323" s="284">
        <v>9</v>
      </c>
      <c r="C1323" s="285" t="s">
        <v>2955</v>
      </c>
      <c r="D1323" s="286">
        <f>SUM(сходові!N1326)</f>
        <v>0.399871014353545</v>
      </c>
      <c r="E1323" s="286">
        <f>SUM(прибудинкова!M1326)</f>
        <v>1.489130851733794</v>
      </c>
      <c r="F1323" s="286">
        <f>'слюсарі х.в.'!P1326+'слюсарі кан'!P1326+'слюсарі ц.о.'!P908+'слюсарі г.в.'!P901+зварювальник!L1326+аварійки!J1326</f>
        <v>0.50442539488729499</v>
      </c>
      <c r="G1323" s="286">
        <f>'дератизація '!I1326</f>
        <v>8.5416874190656442E-3</v>
      </c>
      <c r="H1323" s="286">
        <f>SUM(димовенти!Q1326)</f>
        <v>2.5884411358229331E-2</v>
      </c>
      <c r="I1323" s="286">
        <f>'під зими'!L1326+майстерні!L1326+покрівлі!N1326+маляри!L1326</f>
        <v>0.17367133726509065</v>
      </c>
      <c r="J1323" s="286">
        <f>електрики!P1326</f>
        <v>6.8216105368708313E-2</v>
      </c>
      <c r="K1323" s="287">
        <f t="shared" si="110"/>
        <v>2.6697408023857281</v>
      </c>
      <c r="L1323" s="287">
        <v>3.7139017509477013E-2</v>
      </c>
      <c r="M1323" s="287">
        <f t="shared" si="111"/>
        <v>2.7068798198952049</v>
      </c>
      <c r="N1323" s="287">
        <f t="shared" si="112"/>
        <v>3.2482557838742459</v>
      </c>
    </row>
    <row r="1324" spans="1:14" ht="18" customHeight="1" x14ac:dyDescent="0.35">
      <c r="A1324" s="284">
        <f t="shared" si="113"/>
        <v>17</v>
      </c>
      <c r="B1324" s="284">
        <v>5</v>
      </c>
      <c r="C1324" s="285" t="s">
        <v>605</v>
      </c>
      <c r="D1324" s="286">
        <f>SUM(сходові!N1327)</f>
        <v>0.60316437172392523</v>
      </c>
      <c r="E1324" s="286">
        <f>SUM(прибудинкова!M1327)</f>
        <v>0.92393173185656408</v>
      </c>
      <c r="F1324" s="286">
        <f>'слюсарі х.в.'!P1327+'слюсарі кан'!P1327+'слюсарі ц.о.'!P909+'слюсарі г.в.'!P902+зварювальник!L1327+аварійки!J1327</f>
        <v>0.48547216416847327</v>
      </c>
      <c r="G1324" s="286">
        <f>'дератизація '!I1327</f>
        <v>1.5471998182437803E-2</v>
      </c>
      <c r="H1324" s="286">
        <f>SUM(димовенти!Q1327)</f>
        <v>2.3369014857056399E-2</v>
      </c>
      <c r="I1324" s="286">
        <f>'під зими'!L1327+майстерні!L1327+покрівлі!N1327+маляри!L1327</f>
        <v>0.19644516627446912</v>
      </c>
      <c r="J1324" s="286">
        <f>електрики!P1327</f>
        <v>6.1586997586678745E-2</v>
      </c>
      <c r="K1324" s="287">
        <f t="shared" si="110"/>
        <v>2.3094414446496043</v>
      </c>
      <c r="L1324" s="287">
        <v>3.2293964735949032E-2</v>
      </c>
      <c r="M1324" s="287">
        <f t="shared" si="111"/>
        <v>2.3417354093855534</v>
      </c>
      <c r="N1324" s="287">
        <f t="shared" si="112"/>
        <v>2.8100824912626639</v>
      </c>
    </row>
    <row r="1325" spans="1:14" ht="18" customHeight="1" x14ac:dyDescent="0.35">
      <c r="A1325" s="284">
        <f t="shared" si="113"/>
        <v>18</v>
      </c>
      <c r="B1325" s="284">
        <v>5</v>
      </c>
      <c r="C1325" s="285" t="s">
        <v>606</v>
      </c>
      <c r="D1325" s="286">
        <f>SUM(сходові!N1328)</f>
        <v>0.5050004911743512</v>
      </c>
      <c r="E1325" s="286">
        <f>SUM(прибудинкова!M1328)</f>
        <v>0.92832629446004256</v>
      </c>
      <c r="F1325" s="286">
        <f>'слюсарі х.в.'!P1328+'слюсарі кан'!P1328+'слюсарі ц.о.'!P910+'слюсарі г.в.'!P903+зварювальник!L1328+аварійки!J1328</f>
        <v>0.48816236642059452</v>
      </c>
      <c r="G1325" s="286">
        <f>'дератизація '!I1328</f>
        <v>1.515099637060878E-2</v>
      </c>
      <c r="H1325" s="286">
        <f>SUM(димовенти!Q1328)</f>
        <v>2.3478901342950935E-2</v>
      </c>
      <c r="I1325" s="286">
        <f>'під зими'!L1328+майстерні!L1328+покрівлі!N1328+маляри!L1328</f>
        <v>0.19670385727217443</v>
      </c>
      <c r="J1325" s="286">
        <f>електрики!P1328</f>
        <v>6.2527926389231686E-2</v>
      </c>
      <c r="K1325" s="287">
        <f t="shared" si="110"/>
        <v>2.2193508334299539</v>
      </c>
      <c r="L1325" s="287">
        <v>3.1057250927826408E-2</v>
      </c>
      <c r="M1325" s="287">
        <f t="shared" si="111"/>
        <v>2.2504080843577805</v>
      </c>
      <c r="N1325" s="287">
        <f t="shared" si="112"/>
        <v>2.7004897012293365</v>
      </c>
    </row>
    <row r="1326" spans="1:14" ht="18" customHeight="1" x14ac:dyDescent="0.35">
      <c r="A1326" s="284">
        <f t="shared" si="113"/>
        <v>19</v>
      </c>
      <c r="B1326" s="284">
        <v>9</v>
      </c>
      <c r="C1326" s="285" t="s">
        <v>2956</v>
      </c>
      <c r="D1326" s="286">
        <f>SUM(сходові!N1329)</f>
        <v>0.72675014840976671</v>
      </c>
      <c r="E1326" s="286">
        <f>SUM(прибудинкова!M1329)</f>
        <v>1.0316774315422126</v>
      </c>
      <c r="F1326" s="286">
        <f>'слюсарі х.в.'!P1329+'слюсарі кан'!P1329+'слюсарі ц.о.'!P911+'слюсарі г.в.'!P904+зварювальник!L1329+аварійки!J1329</f>
        <v>0.45257710278948327</v>
      </c>
      <c r="G1326" s="286">
        <f>'дератизація '!I1329</f>
        <v>9.8613792813969092E-3</v>
      </c>
      <c r="H1326" s="286">
        <f>SUM(димовенти!Q1329)</f>
        <v>1.8243182113383064E-2</v>
      </c>
      <c r="I1326" s="286">
        <f>'під зими'!L1329+майстерні!L1329+покрівлі!N1329+маляри!L1329</f>
        <v>0.17681804352460426</v>
      </c>
      <c r="J1326" s="286">
        <f>електрики!P1329</f>
        <v>5.9794543440543461E-2</v>
      </c>
      <c r="K1326" s="287">
        <f t="shared" si="110"/>
        <v>2.47572183110139</v>
      </c>
      <c r="L1326" s="287">
        <v>3.4435737989993109E-2</v>
      </c>
      <c r="M1326" s="287">
        <f t="shared" si="111"/>
        <v>2.5101575690913833</v>
      </c>
      <c r="N1326" s="287">
        <f t="shared" si="112"/>
        <v>3.0121890829096598</v>
      </c>
    </row>
    <row r="1327" spans="1:14" ht="18" customHeight="1" x14ac:dyDescent="0.35">
      <c r="A1327" s="284">
        <f t="shared" si="113"/>
        <v>20</v>
      </c>
      <c r="B1327" s="284">
        <v>5</v>
      </c>
      <c r="C1327" s="285" t="s">
        <v>1061</v>
      </c>
      <c r="D1327" s="286">
        <f>SUM(сходові!N1330)</f>
        <v>0.73121547625162342</v>
      </c>
      <c r="E1327" s="286">
        <f>SUM(прибудинкова!M1330)</f>
        <v>0.76282806363963218</v>
      </c>
      <c r="F1327" s="286">
        <f>'слюсарі х.в.'!P1330+'слюсарі кан'!P1330+'слюсарі ц.о.'!P912+'слюсарі г.в.'!P905+зварювальник!L1330+аварійки!J1330</f>
        <v>0.47560661013261263</v>
      </c>
      <c r="G1327" s="286">
        <f>'дератизація '!I1330</f>
        <v>1.5948430838769324E-2</v>
      </c>
      <c r="H1327" s="286">
        <f>SUM(димовенти!Q1330)</f>
        <v>2.2059698230667585E-2</v>
      </c>
      <c r="I1327" s="286">
        <f>'під зими'!L1330+майстерні!L1330+покрівлі!N1330+маляри!L1330</f>
        <v>0.19309056203507263</v>
      </c>
      <c r="J1327" s="286">
        <f>електрики!P1330</f>
        <v>5.8136407974628525E-2</v>
      </c>
      <c r="K1327" s="287">
        <f t="shared" si="110"/>
        <v>2.2588852491030065</v>
      </c>
      <c r="L1327" s="287">
        <v>3.1604478988295437E-2</v>
      </c>
      <c r="M1327" s="287">
        <f t="shared" si="111"/>
        <v>2.2904897280913019</v>
      </c>
      <c r="N1327" s="287">
        <f t="shared" si="112"/>
        <v>2.748587673709562</v>
      </c>
    </row>
    <row r="1328" spans="1:14" ht="18" customHeight="1" x14ac:dyDescent="0.35">
      <c r="A1328" s="284">
        <f t="shared" si="113"/>
        <v>21</v>
      </c>
      <c r="B1328" s="284">
        <v>5</v>
      </c>
      <c r="C1328" s="285" t="s">
        <v>1062</v>
      </c>
      <c r="D1328" s="286">
        <f>SUM(сходові!N1331)</f>
        <v>0.70865997944825554</v>
      </c>
      <c r="E1328" s="286">
        <f>SUM(прибудинкова!M1331)</f>
        <v>1.0072568352526023</v>
      </c>
      <c r="F1328" s="286">
        <f>'слюсарі х.в.'!P1331+'слюсарі кан'!P1331+'слюсарі ц.о.'!P913+'слюсарі г.в.'!P906+зварювальник!L1331+аварійки!J1331</f>
        <v>0.47047937320478367</v>
      </c>
      <c r="G1328" s="286">
        <f>'дератизація '!I1331</f>
        <v>1.6128496996648194E-2</v>
      </c>
      <c r="H1328" s="286">
        <f>SUM(димовенти!Q1331)</f>
        <v>2.137923198086154E-2</v>
      </c>
      <c r="I1328" s="286">
        <f>'під зими'!L1331+майстерні!L1331+покрівлі!N1331+маляри!L1331</f>
        <v>0.19252898354895526</v>
      </c>
      <c r="J1328" s="286">
        <f>електрики!P1331</f>
        <v>5.6343098605749979E-2</v>
      </c>
      <c r="K1328" s="287">
        <f t="shared" si="110"/>
        <v>2.4727759990378564</v>
      </c>
      <c r="L1328" s="287">
        <v>3.4510164582992386E-2</v>
      </c>
      <c r="M1328" s="287">
        <f t="shared" si="111"/>
        <v>2.507286163620849</v>
      </c>
      <c r="N1328" s="287">
        <f t="shared" si="112"/>
        <v>3.0087433963450185</v>
      </c>
    </row>
    <row r="1329" spans="1:14" ht="18" customHeight="1" x14ac:dyDescent="0.35">
      <c r="A1329" s="284">
        <f t="shared" si="113"/>
        <v>22</v>
      </c>
      <c r="B1329" s="284">
        <v>5</v>
      </c>
      <c r="C1329" s="285" t="s">
        <v>1063</v>
      </c>
      <c r="D1329" s="286">
        <f>SUM(сходові!N1332)</f>
        <v>0.72995320847454315</v>
      </c>
      <c r="E1329" s="286">
        <f>SUM(прибудинкова!M1332)</f>
        <v>1.0401439525648912</v>
      </c>
      <c r="F1329" s="286">
        <f>'слюсарі х.в.'!P1332+'слюсарі кан'!P1332+'слюсарі ц.о.'!P914+'слюсарі г.в.'!P907+зварювальник!L1332+аварійки!J1332</f>
        <v>0.47671404909341752</v>
      </c>
      <c r="G1329" s="286">
        <f>'дератизація '!I1332</f>
        <v>1.5664524509468789E-2</v>
      </c>
      <c r="H1329" s="286">
        <f>SUM(димовенти!Q1332)</f>
        <v>2.2021617463570821E-2</v>
      </c>
      <c r="I1329" s="286">
        <f>'під зими'!L1332+майстерні!L1332+покрівлі!N1332+маляри!L1332</f>
        <v>0.19344714140339381</v>
      </c>
      <c r="J1329" s="286">
        <f>електрики!P1332</f>
        <v>5.8523747333395666E-2</v>
      </c>
      <c r="K1329" s="287">
        <f t="shared" si="110"/>
        <v>2.5364682408426815</v>
      </c>
      <c r="L1329" s="287">
        <v>3.5386875550361907E-2</v>
      </c>
      <c r="M1329" s="287">
        <f t="shared" si="111"/>
        <v>2.5718551163930434</v>
      </c>
      <c r="N1329" s="287">
        <f t="shared" si="112"/>
        <v>3.0862261396716519</v>
      </c>
    </row>
    <row r="1330" spans="1:14" ht="18" customHeight="1" x14ac:dyDescent="0.35">
      <c r="A1330" s="284">
        <f t="shared" si="113"/>
        <v>23</v>
      </c>
      <c r="B1330" s="284">
        <v>9</v>
      </c>
      <c r="C1330" s="285" t="s">
        <v>2957</v>
      </c>
      <c r="D1330" s="286">
        <f>SUM(сходові!N1333)</f>
        <v>0.9150096061152303</v>
      </c>
      <c r="E1330" s="286">
        <f>SUM(прибудинкова!M1333)</f>
        <v>0.90708249504553107</v>
      </c>
      <c r="F1330" s="286">
        <f>'слюсарі х.в.'!P1333+'слюсарі кан'!P1333+'слюсарі ц.о.'!P915+'слюсарі г.в.'!P908+зварювальник!L1333+аварійки!J1333</f>
        <v>0.45571824284239026</v>
      </c>
      <c r="G1330" s="286">
        <f>'дератизація '!I1333</f>
        <v>9.0967814765572069E-3</v>
      </c>
      <c r="H1330" s="286">
        <f>SUM(димовенти!Q1333)</f>
        <v>1.9555999720939032E-2</v>
      </c>
      <c r="I1330" s="286">
        <f>'під зими'!L1333+майстерні!L1333+покрівлі!N1333+маляри!L1333</f>
        <v>0.17228107296387071</v>
      </c>
      <c r="J1330" s="286">
        <f>електрики!P1333</f>
        <v>5.1180225552148483E-2</v>
      </c>
      <c r="K1330" s="287">
        <f t="shared" si="110"/>
        <v>2.5299244237166674</v>
      </c>
      <c r="L1330" s="287">
        <v>3.5251575036561622E-2</v>
      </c>
      <c r="M1330" s="287">
        <f t="shared" si="111"/>
        <v>2.565175998753229</v>
      </c>
      <c r="N1330" s="287">
        <f t="shared" si="112"/>
        <v>3.0782111985038747</v>
      </c>
    </row>
    <row r="1331" spans="1:14" ht="18" customHeight="1" x14ac:dyDescent="0.35">
      <c r="A1331" s="284">
        <f t="shared" si="113"/>
        <v>24</v>
      </c>
      <c r="B1331" s="284">
        <v>5</v>
      </c>
      <c r="C1331" s="285" t="s">
        <v>1064</v>
      </c>
      <c r="D1331" s="286">
        <f>SUM(сходові!N1334)</f>
        <v>0.73958985989222992</v>
      </c>
      <c r="E1331" s="286">
        <f>SUM(прибудинкова!M1334)</f>
        <v>0.91715955376532676</v>
      </c>
      <c r="F1331" s="286">
        <f>'слюсарі х.в.'!P1334+'слюсарі кан'!P1334+'слюсарі ц.о.'!P916+'слюсарі г.в.'!P909+зварювальник!L1334+аварійки!J1334</f>
        <v>0.49062745730964452</v>
      </c>
      <c r="G1331" s="286">
        <f>'дератизація '!I1334</f>
        <v>1.5837289245375672E-2</v>
      </c>
      <c r="H1331" s="286">
        <f>SUM(димовенти!Q1334)</f>
        <v>2.4053204614581235E-2</v>
      </c>
      <c r="I1331" s="286">
        <f>'під зими'!L1334+майстерні!L1334+покрівлі!N1334+маляри!L1334</f>
        <v>0.21259921047473779</v>
      </c>
      <c r="J1331" s="286">
        <f>електрики!P1334</f>
        <v>6.3390119934935915E-2</v>
      </c>
      <c r="K1331" s="287">
        <f t="shared" si="110"/>
        <v>2.4632566952368311</v>
      </c>
      <c r="L1331" s="287">
        <v>3.4446894474833512E-2</v>
      </c>
      <c r="M1331" s="287">
        <f t="shared" si="111"/>
        <v>2.4977035897116648</v>
      </c>
      <c r="N1331" s="287">
        <f t="shared" si="112"/>
        <v>2.9972443076539976</v>
      </c>
    </row>
    <row r="1332" spans="1:14" ht="18" customHeight="1" x14ac:dyDescent="0.35">
      <c r="A1332" s="284">
        <f t="shared" si="113"/>
        <v>25</v>
      </c>
      <c r="B1332" s="284">
        <v>5</v>
      </c>
      <c r="C1332" s="285" t="s">
        <v>1065</v>
      </c>
      <c r="D1332" s="286">
        <f>SUM(сходові!N1335)</f>
        <v>0.69771741597841186</v>
      </c>
      <c r="E1332" s="286">
        <f>SUM(прибудинкова!M1335)</f>
        <v>1.2981148666208737</v>
      </c>
      <c r="F1332" s="286">
        <f>'слюсарі х.в.'!P1335+'слюсарі кан'!P1335+'слюсарі ц.о.'!P917+'слюсарі г.в.'!P910+зварювальник!L1335+аварійки!J1335</f>
        <v>0.48684292979320665</v>
      </c>
      <c r="G1332" s="286">
        <f>'дератизація '!I1335</f>
        <v>1.5850028620492271E-2</v>
      </c>
      <c r="H1332" s="286">
        <f>SUM(димовенти!Q1335)</f>
        <v>2.355093735394018E-2</v>
      </c>
      <c r="I1332" s="286">
        <f>'під зими'!L1335+майстерні!L1335+покрівлі!N1335+маляри!L1335</f>
        <v>0.19512793514191007</v>
      </c>
      <c r="J1332" s="286">
        <f>електрики!P1335</f>
        <v>6.2066438437954549E-2</v>
      </c>
      <c r="K1332" s="287">
        <f t="shared" si="110"/>
        <v>2.7792705519467891</v>
      </c>
      <c r="L1332" s="287">
        <v>3.8703563492332504E-2</v>
      </c>
      <c r="M1332" s="287">
        <f t="shared" si="111"/>
        <v>2.8179741154391218</v>
      </c>
      <c r="N1332" s="287">
        <f t="shared" si="112"/>
        <v>3.3815689385269461</v>
      </c>
    </row>
    <row r="1333" spans="1:14" ht="18" customHeight="1" x14ac:dyDescent="0.35">
      <c r="A1333" s="284">
        <f t="shared" si="113"/>
        <v>26</v>
      </c>
      <c r="B1333" s="284">
        <v>9</v>
      </c>
      <c r="C1333" s="285" t="s">
        <v>2966</v>
      </c>
      <c r="D1333" s="286">
        <f>SUM(сходові!N1336)</f>
        <v>0.86609405842367604</v>
      </c>
      <c r="E1333" s="286">
        <f>SUM(прибудинкова!M1336)</f>
        <v>0.92939705604380696</v>
      </c>
      <c r="F1333" s="286">
        <f>'слюсарі х.в.'!P1336+'слюсарі кан'!P1336+'слюсарі ц.о.'!P918+'слюсарі г.в.'!P911+зварювальник!L1336+аварійки!J1336</f>
        <v>0.45005123063724295</v>
      </c>
      <c r="G1333" s="286">
        <f>'дератизація '!I1336</f>
        <v>8.4772144926842114E-3</v>
      </c>
      <c r="H1333" s="286">
        <f>SUM(димовенти!Q1336)</f>
        <v>1.8668091115107949E-2</v>
      </c>
      <c r="I1333" s="286">
        <f>'під зими'!L1336+майстерні!L1336+покрівлі!N1336+маляри!L1336</f>
        <v>0.17208140768998514</v>
      </c>
      <c r="J1333" s="286">
        <f>електрики!P1336</f>
        <v>4.9198123647342808E-2</v>
      </c>
      <c r="K1333" s="287">
        <f t="shared" si="110"/>
        <v>2.4939671820498459</v>
      </c>
      <c r="L1333" s="287">
        <v>3.4750290758254199E-2</v>
      </c>
      <c r="M1333" s="287">
        <f t="shared" si="111"/>
        <v>2.5287174728081001</v>
      </c>
      <c r="N1333" s="287">
        <f t="shared" si="112"/>
        <v>3.03446096736972</v>
      </c>
    </row>
    <row r="1334" spans="1:14" ht="18" customHeight="1" x14ac:dyDescent="0.35">
      <c r="A1334" s="284">
        <f t="shared" si="113"/>
        <v>27</v>
      </c>
      <c r="B1334" s="284">
        <v>9</v>
      </c>
      <c r="C1334" s="285" t="s">
        <v>1066</v>
      </c>
      <c r="D1334" s="286">
        <f>SUM(сходові!N1337)</f>
        <v>0.95332568989489563</v>
      </c>
      <c r="E1334" s="286">
        <f>SUM(прибудинкова!M1337)</f>
        <v>0.414559103937369</v>
      </c>
      <c r="F1334" s="286">
        <f>'слюсарі х.в.'!P1337+'слюсарі кан'!P1337+'слюсарі ц.о.'!P919+'слюсарі г.в.'!P912+зварювальник!L1337+аварійки!J1337</f>
        <v>0.45503320727786845</v>
      </c>
      <c r="G1334" s="286">
        <f>'дератизація '!I1337</f>
        <v>7.1758495546024419E-3</v>
      </c>
      <c r="H1334" s="286">
        <f>SUM(димовенти!Q1337)</f>
        <v>1.9151946169314874E-2</v>
      </c>
      <c r="I1334" s="286">
        <f>'під зими'!L1337+майстерні!L1337+покрівлі!N1337+маляри!L1337</f>
        <v>0.17190652575511395</v>
      </c>
      <c r="J1334" s="286">
        <f>електрики!P1337</f>
        <v>5.1289141995238749E-2</v>
      </c>
      <c r="K1334" s="287">
        <f t="shared" si="110"/>
        <v>2.0724414645844029</v>
      </c>
      <c r="L1334" s="287">
        <v>2.9015105093592175E-2</v>
      </c>
      <c r="M1334" s="287">
        <f t="shared" si="111"/>
        <v>2.1014565696779952</v>
      </c>
      <c r="N1334" s="287">
        <f t="shared" si="112"/>
        <v>2.5217478836135943</v>
      </c>
    </row>
    <row r="1335" spans="1:14" ht="18" customHeight="1" x14ac:dyDescent="0.35">
      <c r="A1335" s="284">
        <f t="shared" si="113"/>
        <v>28</v>
      </c>
      <c r="B1335" s="284">
        <v>5</v>
      </c>
      <c r="C1335" s="285" t="s">
        <v>1067</v>
      </c>
      <c r="D1335" s="286">
        <f>SUM(сходові!N1338)</f>
        <v>0.74322975386225465</v>
      </c>
      <c r="E1335" s="286">
        <f>SUM(прибудинкова!M1338)</f>
        <v>0.8008241866371788</v>
      </c>
      <c r="F1335" s="286">
        <f>'слюсарі х.в.'!P1338+'слюсарі кан'!P1338+'слюсарі ц.о.'!P920+'слюсарі г.в.'!P913+зварювальник!L1338+аварійки!J1338</f>
        <v>0.47712872077255281</v>
      </c>
      <c r="G1335" s="286">
        <f>'дератизація '!I1338</f>
        <v>1.5835305907355251E-2</v>
      </c>
      <c r="H1335" s="286">
        <f>SUM(димовенти!Q1338)</f>
        <v>2.2261706628861237E-2</v>
      </c>
      <c r="I1335" s="286">
        <f>'під зими'!L1338+майстерні!L1338+покрівлі!N1338+маляри!L1338</f>
        <v>0.19633666191643867</v>
      </c>
      <c r="J1335" s="286">
        <f>електрики!P1338</f>
        <v>5.8668783464487249E-2</v>
      </c>
      <c r="K1335" s="287">
        <f t="shared" si="110"/>
        <v>2.3142851191891283</v>
      </c>
      <c r="L1335" s="287">
        <v>3.2369275616032533E-2</v>
      </c>
      <c r="M1335" s="287">
        <f t="shared" si="111"/>
        <v>2.346654394805161</v>
      </c>
      <c r="N1335" s="287">
        <f t="shared" si="112"/>
        <v>2.8159852737661932</v>
      </c>
    </row>
    <row r="1336" spans="1:14" ht="18" customHeight="1" x14ac:dyDescent="0.35">
      <c r="A1336" s="284">
        <f t="shared" si="113"/>
        <v>29</v>
      </c>
      <c r="B1336" s="284">
        <v>5</v>
      </c>
      <c r="C1336" s="285" t="s">
        <v>1069</v>
      </c>
      <c r="D1336" s="286">
        <f>SUM(сходові!N1339)</f>
        <v>0.72053312932454172</v>
      </c>
      <c r="E1336" s="286">
        <f>SUM(прибудинкова!M1339)</f>
        <v>0.93516582174480944</v>
      </c>
      <c r="F1336" s="286">
        <f>'слюсарі х.в.'!P1339+'слюсарі кан'!P1339+'слюсарі ц.о.'!P921+'слюсарі г.в.'!P914+зварювальник!L1339+аварійки!J1339</f>
        <v>0.48595756153136416</v>
      </c>
      <c r="G1336" s="286">
        <f>'дератизація '!I1339</f>
        <v>1.5856381282179796E-2</v>
      </c>
      <c r="H1336" s="286">
        <f>SUM(димовенти!Q1339)</f>
        <v>2.3433434841512224E-2</v>
      </c>
      <c r="I1336" s="286">
        <f>'під зими'!L1339+майстерні!L1339+покрівлі!N1339+маляри!L1339</f>
        <v>0.19486002359962537</v>
      </c>
      <c r="J1336" s="286">
        <f>електрики!P1339</f>
        <v>6.1756770829217322E-2</v>
      </c>
      <c r="K1336" s="287">
        <f t="shared" si="110"/>
        <v>2.4375631231532502</v>
      </c>
      <c r="L1336" s="287">
        <v>3.4049896031161486E-2</v>
      </c>
      <c r="M1336" s="287">
        <f t="shared" si="111"/>
        <v>2.4716130191844119</v>
      </c>
      <c r="N1336" s="287">
        <f t="shared" si="112"/>
        <v>2.9659356230212941</v>
      </c>
    </row>
    <row r="1337" spans="1:14" ht="18" customHeight="1" x14ac:dyDescent="0.35">
      <c r="A1337" s="284">
        <f t="shared" si="113"/>
        <v>30</v>
      </c>
      <c r="B1337" s="284">
        <v>5</v>
      </c>
      <c r="C1337" s="285" t="s">
        <v>1068</v>
      </c>
      <c r="D1337" s="286">
        <f>SUM(сходові!N1340)</f>
        <v>0.71225495851255982</v>
      </c>
      <c r="E1337" s="286">
        <f>SUM(прибудинкова!M1340)</f>
        <v>0.89956760703781191</v>
      </c>
      <c r="F1337" s="286">
        <f>'слюсарі х.в.'!P1340+'слюсарі кан'!P1340+'слюсарі ц.о.'!P922+'слюсарі г.в.'!P915+зварювальник!L1340+аварійки!J1340</f>
        <v>0.48564435476786483</v>
      </c>
      <c r="G1337" s="286">
        <f>'дератизація '!I1340</f>
        <v>1.5879423269353227E-2</v>
      </c>
      <c r="H1337" s="286">
        <f>SUM(димовенти!Q1340)</f>
        <v>2.3391867300403383E-2</v>
      </c>
      <c r="I1337" s="286">
        <f>'під зими'!L1340+майстерні!L1340+покрівлі!N1340+маляри!L1340</f>
        <v>0.19476524754916191</v>
      </c>
      <c r="J1337" s="286">
        <f>електрики!P1340</f>
        <v>6.1647223205168404E-2</v>
      </c>
      <c r="K1337" s="287">
        <f t="shared" si="110"/>
        <v>2.3931506816423234</v>
      </c>
      <c r="L1337" s="287">
        <v>3.3443445314307541E-2</v>
      </c>
      <c r="M1337" s="287">
        <f t="shared" si="111"/>
        <v>2.4265941269566307</v>
      </c>
      <c r="N1337" s="287">
        <f t="shared" si="112"/>
        <v>2.9119129523479566</v>
      </c>
    </row>
    <row r="1338" spans="1:14" ht="18" customHeight="1" x14ac:dyDescent="0.35">
      <c r="A1338" s="284">
        <f t="shared" si="113"/>
        <v>31</v>
      </c>
      <c r="B1338" s="284">
        <v>5</v>
      </c>
      <c r="C1338" s="285" t="s">
        <v>1070</v>
      </c>
      <c r="D1338" s="286">
        <f>SUM(сходові!N1341)</f>
        <v>0.7159673334792036</v>
      </c>
      <c r="E1338" s="286">
        <f>SUM(прибудинкова!M1341)</f>
        <v>0.92229131073213866</v>
      </c>
      <c r="F1338" s="286">
        <f>'слюсарі х.в.'!P1341+'слюсарі кан'!P1341+'слюсарі ц.о.'!P923+'слюсарі г.в.'!P916+зварювальник!L1341+аварійки!J1341</f>
        <v>0.48656302161224529</v>
      </c>
      <c r="G1338" s="286">
        <f>'дератизація '!I1341</f>
        <v>1.6013624725676665E-2</v>
      </c>
      <c r="H1338" s="286">
        <f>SUM(димовенти!Q1341)</f>
        <v>2.3513789066691146E-2</v>
      </c>
      <c r="I1338" s="286">
        <f>'під зими'!L1341+майстерні!L1341+покрівлі!N1341+маляри!L1341</f>
        <v>0.19504323520890884</v>
      </c>
      <c r="J1338" s="286">
        <f>електрики!P1341</f>
        <v>6.1968537371471857E-2</v>
      </c>
      <c r="K1338" s="287">
        <f t="shared" si="110"/>
        <v>2.4213608521963361</v>
      </c>
      <c r="L1338" s="287">
        <v>3.3829626521293621E-2</v>
      </c>
      <c r="M1338" s="287">
        <f t="shared" si="111"/>
        <v>2.45519047871763</v>
      </c>
      <c r="N1338" s="287">
        <f t="shared" si="112"/>
        <v>2.946228574461156</v>
      </c>
    </row>
    <row r="1339" spans="1:14" ht="18" customHeight="1" x14ac:dyDescent="0.35">
      <c r="A1339" s="284">
        <f t="shared" si="113"/>
        <v>32</v>
      </c>
      <c r="B1339" s="284">
        <v>5</v>
      </c>
      <c r="C1339" s="285" t="s">
        <v>1071</v>
      </c>
      <c r="D1339" s="286">
        <f>SUM(сходові!N1342)</f>
        <v>0.76330677038374994</v>
      </c>
      <c r="E1339" s="286">
        <f>SUM(прибудинкова!M1342)</f>
        <v>1.2810348546272692</v>
      </c>
      <c r="F1339" s="286">
        <f>'слюсарі х.в.'!P1342+'слюсарі кан'!P1342+'слюсарі ц.о.'!P924+'слюсарі г.в.'!P917+зварювальник!L1342+аварійки!J1342</f>
        <v>0.47750554622699048</v>
      </c>
      <c r="G1339" s="286">
        <f>'дератизація '!I1342</f>
        <v>1.681743564667668E-2</v>
      </c>
      <c r="H1339" s="286">
        <f>SUM(димовенти!Q1342)</f>
        <v>2.2500799737323211E-2</v>
      </c>
      <c r="I1339" s="286">
        <f>'під зими'!L1342+майстерні!L1342+покрівлі!N1342+маляри!L1342</f>
        <v>0.19692635853853491</v>
      </c>
      <c r="J1339" s="286">
        <f>електрики!P1342</f>
        <v>5.8800582448498867E-2</v>
      </c>
      <c r="K1339" s="287">
        <f t="shared" si="110"/>
        <v>2.8168923476090431</v>
      </c>
      <c r="L1339" s="287">
        <v>3.8782167772688725E-2</v>
      </c>
      <c r="M1339" s="287">
        <f t="shared" si="111"/>
        <v>2.8556745153817316</v>
      </c>
      <c r="N1339" s="287">
        <f t="shared" si="112"/>
        <v>3.426809418458078</v>
      </c>
    </row>
    <row r="1340" spans="1:14" ht="18" customHeight="1" x14ac:dyDescent="0.35">
      <c r="A1340" s="284">
        <f t="shared" si="113"/>
        <v>33</v>
      </c>
      <c r="B1340" s="284">
        <v>9</v>
      </c>
      <c r="C1340" s="285" t="s">
        <v>1072</v>
      </c>
      <c r="D1340" s="286">
        <f>SUM(сходові!N1343)</f>
        <v>0.83895486093529281</v>
      </c>
      <c r="E1340" s="286">
        <f>SUM(прибудинкова!M1343)</f>
        <v>0.43843657707506872</v>
      </c>
      <c r="F1340" s="286">
        <f>'слюсарі х.в.'!P1343+'слюсарі кан'!P1343+'слюсарі ц.о.'!P925+'слюсарі г.в.'!P918+зварювальник!L1343+аварійки!J1343</f>
        <v>0.44602610452971425</v>
      </c>
      <c r="G1340" s="286">
        <f>'дератизація '!I1343</f>
        <v>8.9651294963149462E-3</v>
      </c>
      <c r="H1340" s="286">
        <f>SUM(димовенти!Q1343)</f>
        <v>1.7824440486007766E-2</v>
      </c>
      <c r="I1340" s="286">
        <f>'під зими'!L1343+майстерні!L1343+покрівлі!N1343+маляри!L1343</f>
        <v>0.17107466866484061</v>
      </c>
      <c r="J1340" s="286">
        <f>електрики!P1343</f>
        <v>5.1059763740384068E-2</v>
      </c>
      <c r="K1340" s="287">
        <f t="shared" si="110"/>
        <v>1.9723415449276229</v>
      </c>
      <c r="L1340" s="287">
        <v>2.7613654995678805E-2</v>
      </c>
      <c r="M1340" s="287">
        <f t="shared" si="111"/>
        <v>1.9999551999233018</v>
      </c>
      <c r="N1340" s="287">
        <f t="shared" si="112"/>
        <v>2.3999462399079623</v>
      </c>
    </row>
    <row r="1341" spans="1:14" ht="18" customHeight="1" x14ac:dyDescent="0.35">
      <c r="A1341" s="284">
        <f t="shared" si="113"/>
        <v>34</v>
      </c>
      <c r="B1341" s="284">
        <v>9</v>
      </c>
      <c r="C1341" s="285" t="s">
        <v>1073</v>
      </c>
      <c r="D1341" s="286">
        <f>SUM(сходові!N1344)</f>
        <v>0.84427329667734519</v>
      </c>
      <c r="E1341" s="286">
        <f>SUM(прибудинкова!M1344)</f>
        <v>0.5257913743312187</v>
      </c>
      <c r="F1341" s="286">
        <f>'слюсарі х.в.'!P1344+'слюсарі кан'!P1344+'слюсарі ц.о.'!P926+'слюсарі г.в.'!P919+зварювальник!L1344+аварійки!J1344</f>
        <v>0.45377295906688075</v>
      </c>
      <c r="G1341" s="286">
        <f>'дератизація '!I1344</f>
        <v>8.8300845247817998E-3</v>
      </c>
      <c r="H1341" s="286">
        <f>SUM(димовенти!Q1344)</f>
        <v>1.910894353498398E-2</v>
      </c>
      <c r="I1341" s="286">
        <f>'під зими'!L1344+майстерні!L1344+покрівлі!N1344+маляри!L1344</f>
        <v>0.17352321147241656</v>
      </c>
      <c r="J1341" s="286">
        <f>електрики!P1344</f>
        <v>5.0674394337204831E-2</v>
      </c>
      <c r="K1341" s="287">
        <f t="shared" si="110"/>
        <v>2.0759742639448322</v>
      </c>
      <c r="L1341" s="287">
        <v>2.9057934427195953E-2</v>
      </c>
      <c r="M1341" s="287">
        <f t="shared" si="111"/>
        <v>2.1050321983720282</v>
      </c>
      <c r="N1341" s="287">
        <f t="shared" si="112"/>
        <v>2.5260386380464337</v>
      </c>
    </row>
    <row r="1342" spans="1:14" ht="18" customHeight="1" x14ac:dyDescent="0.35">
      <c r="A1342" s="284">
        <f t="shared" si="113"/>
        <v>35</v>
      </c>
      <c r="B1342" s="284">
        <v>5</v>
      </c>
      <c r="C1342" s="285" t="s">
        <v>1076</v>
      </c>
      <c r="D1342" s="286">
        <f>SUM(сходові!N1345)</f>
        <v>0.72822545008725625</v>
      </c>
      <c r="E1342" s="286">
        <f>SUM(прибудинкова!M1345)</f>
        <v>0.95255663414257019</v>
      </c>
      <c r="F1342" s="286">
        <f>'слюсарі х.в.'!P1345+'слюсарі кан'!P1345+'слюсарі ц.о.'!P927+'слюсарі г.в.'!P920+зварювальник!L1345+аварійки!J1345</f>
        <v>0.51123120210308948</v>
      </c>
      <c r="G1342" s="286">
        <f>'дератизація '!I1345</f>
        <v>1.6561002010205658E-2</v>
      </c>
      <c r="H1342" s="286">
        <f>SUM(димовенти!Q1345)</f>
        <v>3.7502710981430841E-2</v>
      </c>
      <c r="I1342" s="286">
        <f>'під зими'!L1345+майстерні!L1345+покрівлі!N1345+маляри!L1345</f>
        <v>0.20049627819269378</v>
      </c>
      <c r="J1342" s="286">
        <f>електрики!P1345</f>
        <v>7.0596513766966934E-2</v>
      </c>
      <c r="K1342" s="287">
        <f t="shared" si="110"/>
        <v>2.5171697912842133</v>
      </c>
      <c r="L1342" s="287">
        <v>3.5199314015187166E-2</v>
      </c>
      <c r="M1342" s="287">
        <f t="shared" si="111"/>
        <v>2.5523691052994004</v>
      </c>
      <c r="N1342" s="287">
        <f t="shared" si="112"/>
        <v>3.0628429263592802</v>
      </c>
    </row>
    <row r="1343" spans="1:14" ht="18" customHeight="1" x14ac:dyDescent="0.35">
      <c r="A1343" s="284">
        <f t="shared" si="113"/>
        <v>36</v>
      </c>
      <c r="B1343" s="284">
        <v>9</v>
      </c>
      <c r="C1343" s="285" t="s">
        <v>2958</v>
      </c>
      <c r="D1343" s="286">
        <f>SUM(сходові!N1346)</f>
        <v>0.99140244855295401</v>
      </c>
      <c r="E1343" s="286">
        <f>SUM(прибудинкова!M1346)</f>
        <v>0.64067078699877389</v>
      </c>
      <c r="F1343" s="286">
        <f>'слюсарі х.в.'!P1346+'слюсарі кан'!P1346+'слюсарі ц.о.'!P928+'слюсарі г.в.'!P921+зварювальник!L1346+аварійки!J1346</f>
        <v>0.52356726880842563</v>
      </c>
      <c r="G1343" s="286">
        <f>'дератизація '!I1346</f>
        <v>1.2810540133210171E-2</v>
      </c>
      <c r="H1343" s="286">
        <f>SUM(димовенти!Q1346)</f>
        <v>8.9485619452199325E-3</v>
      </c>
      <c r="I1343" s="286">
        <f>'під зими'!L1346+майстерні!L1346+покрівлі!N1346+маляри!L1346</f>
        <v>0.2109726401281341</v>
      </c>
      <c r="J1343" s="286">
        <f>електрики!P1346</f>
        <v>7.4911193254025052E-2</v>
      </c>
      <c r="K1343" s="287">
        <f t="shared" si="110"/>
        <v>2.4632834398207426</v>
      </c>
      <c r="L1343" s="287">
        <v>3.4444448982806852E-2</v>
      </c>
      <c r="M1343" s="287">
        <f t="shared" si="111"/>
        <v>2.4977278888035492</v>
      </c>
      <c r="N1343" s="287">
        <f t="shared" si="112"/>
        <v>2.9972734665642591</v>
      </c>
    </row>
    <row r="1344" spans="1:14" ht="18" customHeight="1" x14ac:dyDescent="0.35">
      <c r="A1344" s="284">
        <f t="shared" si="113"/>
        <v>37</v>
      </c>
      <c r="B1344" s="284">
        <v>9</v>
      </c>
      <c r="C1344" s="285" t="s">
        <v>1074</v>
      </c>
      <c r="D1344" s="286">
        <f>SUM(сходові!N1347)</f>
        <v>0.46272685419792187</v>
      </c>
      <c r="E1344" s="286">
        <f>SUM(прибудинкова!M1347)</f>
        <v>1.4860302539661017</v>
      </c>
      <c r="F1344" s="286">
        <f>'слюсарі х.в.'!P1347+'слюсарі кан'!P1347+'слюсарі ц.о.'!P929+'слюсарі г.в.'!P922+зварювальник!L1347+аварійки!J1347</f>
        <v>0.48914618666089804</v>
      </c>
      <c r="G1344" s="286">
        <f>'дератизація '!I1347</f>
        <v>1.0618436406067678E-2</v>
      </c>
      <c r="H1344" s="286">
        <f>SUM(димовенти!Q1347)</f>
        <v>9.7261589676122893E-3</v>
      </c>
      <c r="I1344" s="286">
        <f>'під зими'!L1347+майстерні!L1347+покрівлі!N1347+маляри!L1347</f>
        <v>0.18101027272498771</v>
      </c>
      <c r="J1344" s="286">
        <f>електрики!P1347</f>
        <v>7.2098083928089904E-2</v>
      </c>
      <c r="K1344" s="287">
        <f t="shared" si="110"/>
        <v>2.711356246851679</v>
      </c>
      <c r="L1344" s="287">
        <v>3.7631535569675911E-2</v>
      </c>
      <c r="M1344" s="287">
        <f t="shared" si="111"/>
        <v>2.7489877824213549</v>
      </c>
      <c r="N1344" s="287">
        <f t="shared" si="112"/>
        <v>3.2987853389056259</v>
      </c>
    </row>
    <row r="1345" spans="1:14" ht="18" customHeight="1" x14ac:dyDescent="0.35">
      <c r="A1345" s="284">
        <f t="shared" si="113"/>
        <v>38</v>
      </c>
      <c r="B1345" s="284">
        <v>4</v>
      </c>
      <c r="C1345" s="285" t="s">
        <v>1075</v>
      </c>
      <c r="D1345" s="286">
        <f>SUM(сходові!N1348)</f>
        <v>1.1180992368742371</v>
      </c>
      <c r="E1345" s="286">
        <f>SUM(прибудинкова!M1348)</f>
        <v>0.996442675849323</v>
      </c>
      <c r="F1345" s="286">
        <f>'слюсарі х.в.'!P1348+'слюсарі кан'!P1348+'слюсарі ц.о.'!P930+'слюсарі г.в.'!P923+зварювальник!L1348+аварійки!J1348</f>
        <v>0.36556795814385401</v>
      </c>
      <c r="G1345" s="286">
        <f>'дератизація '!I1348</f>
        <v>2.3640610333762632E-2</v>
      </c>
      <c r="H1345" s="286">
        <f>SUM(димовенти!Q1348)</f>
        <v>2.9779560139107139E-2</v>
      </c>
      <c r="I1345" s="286">
        <f>'під зими'!L1348+майстерні!L1348+покрівлі!N1348+маляри!L1348</f>
        <v>0.23417787768829501</v>
      </c>
      <c r="J1345" s="286">
        <f>електрики!P1348</f>
        <v>5.1027930234866244E-2</v>
      </c>
      <c r="K1345" s="287">
        <f t="shared" si="110"/>
        <v>2.8187358492634447</v>
      </c>
      <c r="L1345" s="287">
        <v>3.8815679567091754E-2</v>
      </c>
      <c r="M1345" s="287">
        <f t="shared" si="111"/>
        <v>2.8575515288305366</v>
      </c>
      <c r="N1345" s="287">
        <f t="shared" si="112"/>
        <v>3.4290618345966437</v>
      </c>
    </row>
    <row r="1346" spans="1:14" ht="18" customHeight="1" x14ac:dyDescent="0.35">
      <c r="A1346" s="284">
        <f t="shared" si="113"/>
        <v>39</v>
      </c>
      <c r="B1346" s="284">
        <v>5</v>
      </c>
      <c r="C1346" s="285" t="s">
        <v>2959</v>
      </c>
      <c r="D1346" s="286">
        <f>SUM(сходові!N1349)</f>
        <v>0.39496083343517041</v>
      </c>
      <c r="E1346" s="286">
        <f>SUM(прибудинкова!M1349)</f>
        <v>0.93732092956943247</v>
      </c>
      <c r="F1346" s="286">
        <f>'слюсарі х.в.'!P1349+'слюсарі кан'!P1349+'слюсарі ц.о.'!P931+'слюсарі г.в.'!P924+зварювальник!L1349+аварійки!J1349</f>
        <v>0.40986969093455516</v>
      </c>
      <c r="G1346" s="286">
        <f>'дератизація '!I1349</f>
        <v>0</v>
      </c>
      <c r="H1346" s="286">
        <f>SUM(димовенти!Q1349)</f>
        <v>3.7889844509477438E-2</v>
      </c>
      <c r="I1346" s="286">
        <f>'під зими'!L1349+майстерні!L1349+покрівлі!N1349+маляри!L1349</f>
        <v>0.19977988257786097</v>
      </c>
      <c r="J1346" s="286">
        <f>електрики!P1349</f>
        <v>6.6570250582905235E-2</v>
      </c>
      <c r="K1346" s="287">
        <f t="shared" si="110"/>
        <v>2.0463914316094018</v>
      </c>
      <c r="L1346" s="287">
        <v>2.8790499538473013E-2</v>
      </c>
      <c r="M1346" s="287">
        <f t="shared" si="111"/>
        <v>2.075181931147875</v>
      </c>
      <c r="N1346" s="287">
        <f t="shared" si="112"/>
        <v>2.4902183173774497</v>
      </c>
    </row>
    <row r="1347" spans="1:14" ht="18" customHeight="1" x14ac:dyDescent="0.35">
      <c r="A1347" s="284">
        <f t="shared" si="113"/>
        <v>40</v>
      </c>
      <c r="B1347" s="284">
        <v>9</v>
      </c>
      <c r="C1347" s="285" t="s">
        <v>1077</v>
      </c>
      <c r="D1347" s="286">
        <f>SUM(сходові!N1350)</f>
        <v>1.0217803074499228</v>
      </c>
      <c r="E1347" s="286">
        <f>SUM(прибудинкова!M1350)</f>
        <v>0.80383051303369679</v>
      </c>
      <c r="F1347" s="286">
        <f>'слюсарі х.в.'!P1350+'слюсарі кан'!P1350+'слюсарі ц.о.'!P932+'слюсарі г.в.'!P925+зварювальник!L1350+аварійки!J1350</f>
        <v>0.45302654749945803</v>
      </c>
      <c r="G1347" s="286">
        <f>'дератизація '!I1350</f>
        <v>8.8215875189514344E-3</v>
      </c>
      <c r="H1347" s="286">
        <f>SUM(димовенти!Q1350)</f>
        <v>8.4724280864434606E-3</v>
      </c>
      <c r="I1347" s="286">
        <f>'під зими'!L1350+майстерні!L1350+покрівлі!N1350+маляри!L1350</f>
        <v>0.1740543108535309</v>
      </c>
      <c r="J1347" s="286">
        <f>електрики!P1350</f>
        <v>5.0238774524120608E-2</v>
      </c>
      <c r="K1347" s="287">
        <f t="shared" si="110"/>
        <v>2.520224468966124</v>
      </c>
      <c r="L1347" s="287">
        <v>3.5103664562865067E-2</v>
      </c>
      <c r="M1347" s="287">
        <f t="shared" si="111"/>
        <v>2.555328133528989</v>
      </c>
      <c r="N1347" s="287">
        <f t="shared" si="112"/>
        <v>3.0663937602347868</v>
      </c>
    </row>
    <row r="1348" spans="1:14" ht="18" customHeight="1" x14ac:dyDescent="0.35">
      <c r="A1348" s="284">
        <f t="shared" si="113"/>
        <v>41</v>
      </c>
      <c r="B1348" s="284">
        <v>9</v>
      </c>
      <c r="C1348" s="285" t="s">
        <v>1079</v>
      </c>
      <c r="D1348" s="286">
        <f>SUM(сходові!N1351)</f>
        <v>0.88853358146229744</v>
      </c>
      <c r="E1348" s="286">
        <f>SUM(прибудинкова!M1351)</f>
        <v>1.1765559486161161</v>
      </c>
      <c r="F1348" s="286">
        <f>'слюсарі х.в.'!P1351+'слюсарі кан'!P1351+'слюсарі ц.о.'!P933+'слюсарі г.в.'!P926+зварювальник!L1351+аварійки!J1351</f>
        <v>0.45338924125516367</v>
      </c>
      <c r="G1348" s="286">
        <f>'дератизація '!I1351</f>
        <v>8.6783849378539377E-3</v>
      </c>
      <c r="H1348" s="286">
        <f>SUM(димовенти!Q1351)</f>
        <v>1.9111098450045175E-2</v>
      </c>
      <c r="I1348" s="286">
        <f>'під зими'!L1351+майстерні!L1351+покрівлі!N1351+маляри!L1351</f>
        <v>0.17428423393365666</v>
      </c>
      <c r="J1348" s="286">
        <f>електрики!P1351</f>
        <v>5.0365630785942687E-2</v>
      </c>
      <c r="K1348" s="287">
        <f t="shared" si="110"/>
        <v>2.7709181194410757</v>
      </c>
      <c r="L1348" s="287">
        <v>3.8533637963981793E-2</v>
      </c>
      <c r="M1348" s="287">
        <f t="shared" si="111"/>
        <v>2.8094517574050575</v>
      </c>
      <c r="N1348" s="287">
        <f t="shared" si="112"/>
        <v>3.3713421088860689</v>
      </c>
    </row>
    <row r="1349" spans="1:14" ht="18" customHeight="1" x14ac:dyDescent="0.35">
      <c r="A1349" s="284">
        <f t="shared" si="113"/>
        <v>42</v>
      </c>
      <c r="B1349" s="284">
        <v>9</v>
      </c>
      <c r="C1349" s="285" t="s">
        <v>1078</v>
      </c>
      <c r="D1349" s="286">
        <f>SUM(сходові!N1352)</f>
        <v>0.65129607394333677</v>
      </c>
      <c r="E1349" s="286">
        <f>SUM(прибудинкова!M1352)</f>
        <v>0.87082238996579242</v>
      </c>
      <c r="F1349" s="286">
        <f>'слюсарі х.в.'!P1352+'слюсарі кан'!P1352+'слюсарі ц.о.'!P934+'слюсарі г.в.'!P927+зварювальник!L1352+аварійки!J1352</f>
        <v>0.44748664515806247</v>
      </c>
      <c r="G1349" s="286">
        <f>'дератизація '!I1352</f>
        <v>1.1258507799550952E-2</v>
      </c>
      <c r="H1349" s="286">
        <f>SUM(димовенти!Q1352)</f>
        <v>1.8327729651830695E-2</v>
      </c>
      <c r="I1349" s="286">
        <f>'під зими'!L1352+майстерні!L1352+покрівлі!N1352+маляри!L1352</f>
        <v>0.17685233888428148</v>
      </c>
      <c r="J1349" s="286">
        <f>електрики!P1352</f>
        <v>4.8301130738327432E-2</v>
      </c>
      <c r="K1349" s="287">
        <f t="shared" si="110"/>
        <v>2.2243448161411825</v>
      </c>
      <c r="L1349" s="287">
        <v>3.106221016645061E-2</v>
      </c>
      <c r="M1349" s="287">
        <f t="shared" si="111"/>
        <v>2.2554070263076333</v>
      </c>
      <c r="N1349" s="287">
        <f t="shared" si="112"/>
        <v>2.7064884315691597</v>
      </c>
    </row>
    <row r="1350" spans="1:14" ht="18" customHeight="1" x14ac:dyDescent="0.35">
      <c r="A1350" s="284">
        <f t="shared" si="113"/>
        <v>43</v>
      </c>
      <c r="B1350" s="284">
        <v>5</v>
      </c>
      <c r="C1350" s="285" t="s">
        <v>607</v>
      </c>
      <c r="D1350" s="286">
        <f>SUM(сходові!N1353)</f>
        <v>0.49136625100637438</v>
      </c>
      <c r="E1350" s="286">
        <f>SUM(прибудинкова!M1353)</f>
        <v>0.80582074612002752</v>
      </c>
      <c r="F1350" s="286">
        <f>'слюсарі х.в.'!P1353+'слюсарі кан'!P1353+'слюсарі ц.о.'!P935+'слюсарі г.в.'!P928+зварювальник!L1353+аварійки!J1353</f>
        <v>0.40362696384626157</v>
      </c>
      <c r="G1350" s="286">
        <f>'дератизація '!I1353</f>
        <v>2.3836008263149531E-3</v>
      </c>
      <c r="H1350" s="286">
        <f>SUM(димовенти!Q1353)</f>
        <v>2.7528323070635543E-2</v>
      </c>
      <c r="I1350" s="286">
        <f>'під зими'!L1353+майстерні!L1353+покрівлі!N1353+маляри!L1353</f>
        <v>0.19069038668931992</v>
      </c>
      <c r="J1350" s="286">
        <f>електрики!P1353</f>
        <v>6.4145827293657642E-2</v>
      </c>
      <c r="K1350" s="287">
        <f t="shared" si="110"/>
        <v>1.9855620988525915</v>
      </c>
      <c r="L1350" s="287">
        <v>2.4516991022720425E-2</v>
      </c>
      <c r="M1350" s="287">
        <f t="shared" si="111"/>
        <v>2.0100790898753118</v>
      </c>
      <c r="N1350" s="287">
        <f t="shared" si="112"/>
        <v>2.4120949078503742</v>
      </c>
    </row>
    <row r="1351" spans="1:14" ht="18" customHeight="1" x14ac:dyDescent="0.35">
      <c r="A1351" s="284">
        <f t="shared" si="113"/>
        <v>44</v>
      </c>
      <c r="B1351" s="284">
        <v>5</v>
      </c>
      <c r="C1351" s="285" t="s">
        <v>608</v>
      </c>
      <c r="D1351" s="286">
        <f>SUM(сходові!N1354)</f>
        <v>0.23520729384504707</v>
      </c>
      <c r="E1351" s="286">
        <f>SUM(прибудинкова!M1354)</f>
        <v>0.66210927179753853</v>
      </c>
      <c r="F1351" s="286">
        <f>'слюсарі х.в.'!P1354+'слюсарі кан'!P1354+'слюсарі ц.о.'!P936+'слюсарі г.в.'!P929+зварювальник!L1354+аварійки!J1354</f>
        <v>0.44523665211198227</v>
      </c>
      <c r="G1351" s="286">
        <f>'дератизація '!I1354</f>
        <v>1.791778896826326E-3</v>
      </c>
      <c r="H1351" s="286">
        <f>SUM(димовенти!Q1354)</f>
        <v>1.2386850675497949E-2</v>
      </c>
      <c r="I1351" s="286">
        <f>'під зими'!L1354+майстерні!L1354+покрівлі!N1354+маляри!L1354</f>
        <v>0.19168644127158119</v>
      </c>
      <c r="J1351" s="286">
        <f>електрики!P1354</f>
        <v>7.8872658389309333E-2</v>
      </c>
      <c r="K1351" s="287">
        <f t="shared" si="110"/>
        <v>1.6272909469877828</v>
      </c>
      <c r="L1351" s="287">
        <v>2.2973204986681428E-2</v>
      </c>
      <c r="M1351" s="287">
        <f t="shared" si="111"/>
        <v>1.6502641519744641</v>
      </c>
      <c r="N1351" s="287">
        <f t="shared" si="112"/>
        <v>1.9803169823693567</v>
      </c>
    </row>
    <row r="1352" spans="1:14" ht="18" customHeight="1" x14ac:dyDescent="0.35">
      <c r="A1352" s="284">
        <f t="shared" si="113"/>
        <v>45</v>
      </c>
      <c r="B1352" s="284">
        <v>9</v>
      </c>
      <c r="C1352" s="491" t="s">
        <v>2960</v>
      </c>
      <c r="D1352" s="286">
        <f>SUM(сходові!N1355)</f>
        <v>0.70656355136926563</v>
      </c>
      <c r="E1352" s="286">
        <f>SUM(прибудинкова!M1355)</f>
        <v>0.85785213732193732</v>
      </c>
      <c r="F1352" s="286">
        <f>'слюсарі х.в.'!P1355+'слюсарі кан'!P1355+'слюсарі ц.о.'!P937+'слюсарі г.в.'!P930+зварювальник!L1355+аварійки!J1355</f>
        <v>0.47673693111635762</v>
      </c>
      <c r="G1352" s="286">
        <f>'дератизація '!I1355</f>
        <v>5.8791208791208792E-3</v>
      </c>
      <c r="H1352" s="286">
        <f>SUM(димовенти!Q1355)</f>
        <v>1.9036894185001044E-2</v>
      </c>
      <c r="I1352" s="286">
        <f>'під зими'!L1355+майстерні!L1355+покрівлі!N1355+маляри!L1355</f>
        <v>0.16514231277996883</v>
      </c>
      <c r="J1352" s="286">
        <f>електрики!P1355</f>
        <v>5.8531750580894243E-2</v>
      </c>
      <c r="K1352" s="287">
        <f t="shared" si="110"/>
        <v>2.2897426982325455</v>
      </c>
      <c r="L1352" s="287">
        <v>3.1945769454167827E-2</v>
      </c>
      <c r="M1352" s="287">
        <f t="shared" si="111"/>
        <v>2.3216884676867133</v>
      </c>
      <c r="N1352" s="287">
        <f t="shared" si="112"/>
        <v>2.786026161224056</v>
      </c>
    </row>
    <row r="1353" spans="1:14" ht="18" customHeight="1" x14ac:dyDescent="0.35">
      <c r="A1353" s="284">
        <f t="shared" si="113"/>
        <v>46</v>
      </c>
      <c r="B1353" s="284">
        <v>5</v>
      </c>
      <c r="C1353" s="491" t="s">
        <v>1080</v>
      </c>
      <c r="D1353" s="286">
        <f>SUM(сходові!N1356)</f>
        <v>0.72090492882623614</v>
      </c>
      <c r="E1353" s="286">
        <f>SUM(прибудинкова!M1356)</f>
        <v>0.89297257912994576</v>
      </c>
      <c r="F1353" s="286">
        <f>'слюсарі х.в.'!P1356+'слюсарі кан'!P1356+'слюсарі ц.о.'!P938+'слюсарі г.в.'!P931+зварювальник!L1356+аварійки!J1356</f>
        <v>0.38490333702733215</v>
      </c>
      <c r="G1353" s="286">
        <f>'дератизація '!I1356</f>
        <v>5.6748057231811163E-3</v>
      </c>
      <c r="H1353" s="286">
        <f>SUM(димовенти!Q1356)</f>
        <v>1.195273832667061E-2</v>
      </c>
      <c r="I1353" s="286">
        <f>'під зими'!L1356+майстерні!L1356+покрівлі!N1356+маляри!L1356</f>
        <v>0.20153483755770607</v>
      </c>
      <c r="J1353" s="286">
        <f>електрики!P1356</f>
        <v>3.1420019018104928E-2</v>
      </c>
      <c r="K1353" s="287">
        <f t="shared" si="110"/>
        <v>2.2493632456091768</v>
      </c>
      <c r="L1353" s="287">
        <v>3.0111365997226747E-2</v>
      </c>
      <c r="M1353" s="287">
        <f t="shared" si="111"/>
        <v>2.2794746116064033</v>
      </c>
      <c r="N1353" s="287">
        <f t="shared" si="112"/>
        <v>2.7353695339276838</v>
      </c>
    </row>
    <row r="1354" spans="1:14" ht="18" customHeight="1" x14ac:dyDescent="0.35">
      <c r="A1354" s="284">
        <f t="shared" si="113"/>
        <v>47</v>
      </c>
      <c r="B1354" s="285"/>
      <c r="C1354" s="285" t="s">
        <v>2358</v>
      </c>
      <c r="D1354" s="286">
        <f>SUM(сходові!N1357)</f>
        <v>0.53253657933761733</v>
      </c>
      <c r="E1354" s="286">
        <f>SUM(прибудинкова!M1357)</f>
        <v>1.1433108258073816</v>
      </c>
      <c r="F1354" s="286">
        <f>'слюсарі х.в.'!P1357+'слюсарі кан'!P1357+'слюсарі ц.о.'!P939+'слюсарі г.в.'!P932+зварювальник!L1357+аварійки!J1357</f>
        <v>0.5916798842037615</v>
      </c>
      <c r="G1354" s="286">
        <f>'дератизація '!I1357</f>
        <v>1.5506055363321799E-2</v>
      </c>
      <c r="H1354" s="286">
        <f>SUM(димовенти!Q1357)</f>
        <v>3.7464476012869695E-2</v>
      </c>
      <c r="I1354" s="286">
        <f>'під зими'!L1357+майстерні!L1357+покрівлі!N1357+маляри!L1357</f>
        <v>0.1960395764991324</v>
      </c>
      <c r="J1354" s="286">
        <f>електрики!P1357</f>
        <v>9.8734354353584602E-2</v>
      </c>
      <c r="K1354" s="287">
        <f t="shared" si="110"/>
        <v>2.6152717515776684</v>
      </c>
      <c r="L1354" s="287">
        <v>3.0111365997226747E-2</v>
      </c>
      <c r="M1354" s="287">
        <f t="shared" si="111"/>
        <v>2.6453831175748954</v>
      </c>
      <c r="N1354" s="287">
        <f t="shared" si="112"/>
        <v>3.1744597410898745</v>
      </c>
    </row>
    <row r="1355" spans="1:14" ht="18" customHeight="1" x14ac:dyDescent="0.4">
      <c r="A1355" s="284"/>
      <c r="B1355" s="284"/>
      <c r="C1355" s="504" t="s">
        <v>307</v>
      </c>
      <c r="D1355" s="505"/>
      <c r="E1355" s="505"/>
      <c r="F1355" s="505"/>
      <c r="G1355" s="505"/>
      <c r="H1355" s="505"/>
      <c r="I1355" s="505"/>
      <c r="J1355" s="505"/>
      <c r="K1355" s="505"/>
      <c r="L1355" s="505"/>
      <c r="M1355" s="505"/>
      <c r="N1355" s="505"/>
    </row>
    <row r="1356" spans="1:14" ht="18" customHeight="1" x14ac:dyDescent="0.35">
      <c r="A1356" s="284">
        <v>1</v>
      </c>
      <c r="B1356" s="284">
        <v>9</v>
      </c>
      <c r="C1356" s="285" t="s">
        <v>1081</v>
      </c>
      <c r="D1356" s="286">
        <f>SUM(сходові!N1360)</f>
        <v>0.95827394591820325</v>
      </c>
      <c r="E1356" s="286">
        <f>SUM(прибудинкова!M1360)</f>
        <v>1.1526444388742867</v>
      </c>
      <c r="F1356" s="286">
        <f>'слюсарі х.в.'!P1360+'слюсарі кан'!P1360+'слюсарі ц.о.'!P943+'слюсарі г.в.'!P935+зварювальник!L1360+аварійки!J1360</f>
        <v>0.41635830640182703</v>
      </c>
      <c r="G1356" s="286">
        <f>'дератизація '!I1360</f>
        <v>8.5539651516643948E-3</v>
      </c>
      <c r="H1356" s="286">
        <f>SUM(димовенти!Q1360)</f>
        <v>2.8016522175668059E-2</v>
      </c>
      <c r="I1356" s="286">
        <f>'під зими'!L1360+майстерні!L1360+покрівлі!N1360+маляри!L1360</f>
        <v>0.27391922978578054</v>
      </c>
      <c r="J1356" s="286">
        <f>електрики!P1360</f>
        <v>5.7825269299137429E-2</v>
      </c>
      <c r="K1356" s="287">
        <f t="shared" ref="K1356:K1392" si="114">SUM(D1356,E1356,F1356,G1356,H1356,I1356,J1356)</f>
        <v>2.8955916776065678</v>
      </c>
      <c r="L1356" s="287">
        <v>3.7452835906914395E-2</v>
      </c>
      <c r="M1356" s="287">
        <f t="shared" ref="M1356:M1392" si="115">SUM(L1356+K1356)</f>
        <v>2.9330445135134822</v>
      </c>
      <c r="N1356" s="287">
        <f t="shared" ref="N1356:N1392" si="116">M1356*1.2</f>
        <v>3.5196534162161783</v>
      </c>
    </row>
    <row r="1357" spans="1:14" ht="18" customHeight="1" x14ac:dyDescent="0.35">
      <c r="A1357" s="284">
        <f t="shared" ref="A1357:A1392" si="117">1+A1356</f>
        <v>2</v>
      </c>
      <c r="B1357" s="284">
        <v>9</v>
      </c>
      <c r="C1357" s="285" t="s">
        <v>1082</v>
      </c>
      <c r="D1357" s="286">
        <f>SUM(сходові!N1361)</f>
        <v>0.9963893093356917</v>
      </c>
      <c r="E1357" s="286">
        <f>SUM(прибудинкова!M1361)</f>
        <v>1.144515664272024</v>
      </c>
      <c r="F1357" s="286">
        <f>'слюсарі х.в.'!P1361+'слюсарі кан'!P1361+'слюсарі ц.о.'!P944+'слюсарі г.в.'!P936+зварювальник!L1361+аварійки!J1361</f>
        <v>0.41809393912685233</v>
      </c>
      <c r="G1357" s="286">
        <f>'дератизація '!I1361</f>
        <v>9.1005612012740791E-3</v>
      </c>
      <c r="H1357" s="286">
        <f>SUM(димовенти!Q1361)</f>
        <v>2.8451917135417584E-2</v>
      </c>
      <c r="I1357" s="286">
        <f>'під зими'!L1361+майстерні!L1361+покрівлі!N1361+маляри!L1361</f>
        <v>0.26566582328517896</v>
      </c>
      <c r="J1357" s="286">
        <f>електрики!P1361</f>
        <v>5.8723911558913315E-2</v>
      </c>
      <c r="K1357" s="287">
        <f t="shared" si="114"/>
        <v>2.9209411259153515</v>
      </c>
      <c r="L1357" s="287">
        <v>3.7759094133793747E-2</v>
      </c>
      <c r="M1357" s="287">
        <f t="shared" si="115"/>
        <v>2.9587002200491455</v>
      </c>
      <c r="N1357" s="287">
        <f t="shared" si="116"/>
        <v>3.5504402640589743</v>
      </c>
    </row>
    <row r="1358" spans="1:14" ht="18" customHeight="1" x14ac:dyDescent="0.35">
      <c r="A1358" s="284">
        <f t="shared" si="117"/>
        <v>3</v>
      </c>
      <c r="B1358" s="284">
        <v>9</v>
      </c>
      <c r="C1358" s="285" t="s">
        <v>1083</v>
      </c>
      <c r="D1358" s="286">
        <f>SUM(сходові!N1362)</f>
        <v>0.95997598688139762</v>
      </c>
      <c r="E1358" s="286">
        <f>SUM(прибудинкова!M1362)</f>
        <v>0.50699492645896416</v>
      </c>
      <c r="F1358" s="286">
        <f>'слюсарі х.в.'!P1362+'слюсарі кан'!P1362+'слюсарі ц.о.'!P945+'слюсарі г.в.'!P937+зварювальник!L1362+аварійки!J1362</f>
        <v>0.41909944079865968</v>
      </c>
      <c r="G1358" s="286">
        <f>'дератизація '!I1362</f>
        <v>8.5691583009176783E-3</v>
      </c>
      <c r="H1358" s="286">
        <f>SUM(димовенти!Q1362)</f>
        <v>2.870415388666819E-2</v>
      </c>
      <c r="I1358" s="286">
        <f>'під зими'!L1362+майстерні!L1362+покрівлі!N1362+маляри!L1362</f>
        <v>0.31881760279556548</v>
      </c>
      <c r="J1358" s="286">
        <f>електрики!P1362</f>
        <v>5.9244520718635264E-2</v>
      </c>
      <c r="K1358" s="287">
        <f t="shared" si="114"/>
        <v>2.3014057898408082</v>
      </c>
      <c r="L1358" s="287">
        <v>3.0088352239725946E-2</v>
      </c>
      <c r="M1358" s="287">
        <f t="shared" si="115"/>
        <v>2.3314941420805342</v>
      </c>
      <c r="N1358" s="287">
        <f t="shared" si="116"/>
        <v>2.7977929704966411</v>
      </c>
    </row>
    <row r="1359" spans="1:14" ht="18" customHeight="1" x14ac:dyDescent="0.35">
      <c r="A1359" s="284">
        <f t="shared" si="117"/>
        <v>4</v>
      </c>
      <c r="B1359" s="284">
        <v>9</v>
      </c>
      <c r="C1359" s="285" t="s">
        <v>1084</v>
      </c>
      <c r="D1359" s="286">
        <f>SUM(сходові!N1363)</f>
        <v>0.96917526041211521</v>
      </c>
      <c r="E1359" s="286">
        <f>SUM(прибудинкова!M1363)</f>
        <v>1.1003511317219241</v>
      </c>
      <c r="F1359" s="286">
        <f>'слюсарі х.в.'!P1363+'слюсарі кан'!P1363+'слюсарі ц.о.'!P946+'слюсарі г.в.'!P938+зварювальник!L1363+аварійки!J1363</f>
        <v>0.41762881569043309</v>
      </c>
      <c r="G1359" s="286">
        <f>'дератизація '!I1363</f>
        <v>8.6512749707254831E-3</v>
      </c>
      <c r="H1359" s="286">
        <f>SUM(димовенти!Q1363)</f>
        <v>2.8335237842063404E-2</v>
      </c>
      <c r="I1359" s="286">
        <f>'під зими'!L1363+майстерні!L1363+покрівлі!N1363+маляри!L1363</f>
        <v>0.25793922491001608</v>
      </c>
      <c r="J1359" s="286">
        <f>електрики!P1363</f>
        <v>5.848308896439091E-2</v>
      </c>
      <c r="K1359" s="287">
        <f t="shared" si="114"/>
        <v>2.8405640345116683</v>
      </c>
      <c r="L1359" s="287">
        <v>3.6143984670675477E-2</v>
      </c>
      <c r="M1359" s="287">
        <f t="shared" si="115"/>
        <v>2.8767080191823435</v>
      </c>
      <c r="N1359" s="287">
        <f t="shared" si="116"/>
        <v>3.4520496230188122</v>
      </c>
    </row>
    <row r="1360" spans="1:14" ht="18" customHeight="1" x14ac:dyDescent="0.35">
      <c r="A1360" s="284">
        <f t="shared" si="117"/>
        <v>5</v>
      </c>
      <c r="B1360" s="284">
        <v>9</v>
      </c>
      <c r="C1360" s="285" t="s">
        <v>1085</v>
      </c>
      <c r="D1360" s="286">
        <f>SUM(сходові!N1364)</f>
        <v>0.94387051155405211</v>
      </c>
      <c r="E1360" s="286">
        <f>SUM(прибудинкова!M1364)</f>
        <v>1.1093114285203265</v>
      </c>
      <c r="F1360" s="286">
        <f>'слюсарі х.в.'!P1364+'слюсарі кан'!P1364+'слюсарі ц.о.'!P947+'слюсарі г.в.'!P939+зварювальник!L1364+аварійки!J1364</f>
        <v>0.41653982528519617</v>
      </c>
      <c r="G1360" s="286">
        <f>'дератизація '!I1364</f>
        <v>8.567867899054938E-3</v>
      </c>
      <c r="H1360" s="286">
        <f>SUM(димовенти!Q1364)</f>
        <v>2.8062057389298678E-2</v>
      </c>
      <c r="I1360" s="286">
        <f>'під зими'!L1364+майстерні!L1364+покрівлі!N1364+маляри!L1364</f>
        <v>0.26466529351605994</v>
      </c>
      <c r="J1360" s="286">
        <f>електрики!P1364</f>
        <v>5.7919252627056377E-2</v>
      </c>
      <c r="K1360" s="287">
        <f t="shared" si="114"/>
        <v>2.8289362367910447</v>
      </c>
      <c r="L1360" s="287">
        <v>3.7050073936098826E-2</v>
      </c>
      <c r="M1360" s="287">
        <f t="shared" si="115"/>
        <v>2.8659863107271435</v>
      </c>
      <c r="N1360" s="287">
        <f t="shared" si="116"/>
        <v>3.4391835728725719</v>
      </c>
    </row>
    <row r="1361" spans="1:14" ht="18" customHeight="1" x14ac:dyDescent="0.35">
      <c r="A1361" s="284">
        <f t="shared" si="117"/>
        <v>6</v>
      </c>
      <c r="B1361" s="284">
        <v>9</v>
      </c>
      <c r="C1361" s="285" t="s">
        <v>1086</v>
      </c>
      <c r="D1361" s="286">
        <f>SUM(сходові!N1365)</f>
        <v>0.96154713874052711</v>
      </c>
      <c r="E1361" s="286">
        <f>SUM(прибудинкова!M1365)</f>
        <v>1.0327969532184871</v>
      </c>
      <c r="F1361" s="286">
        <f>'слюсарі х.в.'!P1365+'слюсарі кан'!P1365+'слюсарі ц.о.'!P948+'слюсарі г.в.'!P940+зварювальник!L1365+аварійки!J1365</f>
        <v>0.41972386424691577</v>
      </c>
      <c r="G1361" s="286">
        <f>'дератизація '!I1365</f>
        <v>8.7236198616557261E-3</v>
      </c>
      <c r="H1361" s="286">
        <f>SUM(димовенти!Q1365)</f>
        <v>2.8572186696203757E-2</v>
      </c>
      <c r="I1361" s="286">
        <f>'під зими'!L1365+майстерні!L1365+покрівлі!N1365+маляри!L1365</f>
        <v>0.26607637365197412</v>
      </c>
      <c r="J1361" s="286">
        <f>електрики!P1365</f>
        <v>5.9550451654836335E-2</v>
      </c>
      <c r="K1361" s="287">
        <f t="shared" si="114"/>
        <v>2.7769905880705998</v>
      </c>
      <c r="L1361" s="287">
        <v>3.6405355255282323E-2</v>
      </c>
      <c r="M1361" s="287">
        <f t="shared" si="115"/>
        <v>2.8133959433258822</v>
      </c>
      <c r="N1361" s="287">
        <f t="shared" si="116"/>
        <v>3.3760751319910587</v>
      </c>
    </row>
    <row r="1362" spans="1:14" ht="18" customHeight="1" x14ac:dyDescent="0.35">
      <c r="A1362" s="284">
        <f t="shared" si="117"/>
        <v>7</v>
      </c>
      <c r="B1362" s="284">
        <v>9</v>
      </c>
      <c r="C1362" s="285" t="s">
        <v>1087</v>
      </c>
      <c r="D1362" s="286">
        <f>SUM(сходові!N1366)</f>
        <v>0.89607674182809338</v>
      </c>
      <c r="E1362" s="286">
        <f>SUM(прибудинкова!M1366)</f>
        <v>0.88946032433635358</v>
      </c>
      <c r="F1362" s="286">
        <f>'слюсарі х.в.'!P1366+'слюсарі кан'!P1366+'слюсарі ц.о.'!P949+'слюсарі г.в.'!P941+зварювальник!L1366+аварійки!J1366</f>
        <v>0.42121650580713266</v>
      </c>
      <c r="G1362" s="286">
        <f>'дератизація '!I1366</f>
        <v>8.0701368255016327E-3</v>
      </c>
      <c r="H1362" s="286">
        <f>SUM(димовенти!Q1366)</f>
        <v>2.8834751007099122E-2</v>
      </c>
      <c r="I1362" s="286">
        <f>'під зими'!L1366+майстерні!L1366+покрівлі!N1366+маляри!L1366</f>
        <v>0.24470641093442233</v>
      </c>
      <c r="J1362" s="286">
        <f>електрики!P1366</f>
        <v>6.0316549070418932E-2</v>
      </c>
      <c r="K1362" s="287">
        <f t="shared" si="114"/>
        <v>2.5486814198090211</v>
      </c>
      <c r="L1362" s="287">
        <v>3.3489410219085691E-2</v>
      </c>
      <c r="M1362" s="287">
        <f t="shared" si="115"/>
        <v>2.5821708300281068</v>
      </c>
      <c r="N1362" s="287">
        <f t="shared" si="116"/>
        <v>3.0986049960337279</v>
      </c>
    </row>
    <row r="1363" spans="1:14" ht="18" customHeight="1" x14ac:dyDescent="0.35">
      <c r="A1363" s="284">
        <f t="shared" si="117"/>
        <v>8</v>
      </c>
      <c r="B1363" s="284">
        <v>9</v>
      </c>
      <c r="C1363" s="285" t="s">
        <v>1088</v>
      </c>
      <c r="D1363" s="286">
        <f>SUM(сходові!N1367)</f>
        <v>0.91826733083599943</v>
      </c>
      <c r="E1363" s="286">
        <f>SUM(прибудинкова!M1367)</f>
        <v>0.90191896282402351</v>
      </c>
      <c r="F1363" s="286">
        <f>'слюсарі х.в.'!P1367+'слюсарі кан'!P1367+'слюсарі ц.о.'!P950+'слюсарі г.в.'!P942+зварювальник!L1367+аварійки!J1367</f>
        <v>0.42222449712168353</v>
      </c>
      <c r="G1363" s="286">
        <f>'дератизація '!I1367</f>
        <v>8.2529917094946916E-3</v>
      </c>
      <c r="H1363" s="286">
        <f>SUM(димовенти!Q1367)</f>
        <v>2.9488094954590885E-2</v>
      </c>
      <c r="I1363" s="286">
        <f>'під зими'!L1367+майстерні!L1367+покрівлі!N1367+маляри!L1367</f>
        <v>0.25802861100879099</v>
      </c>
      <c r="J1363" s="286">
        <f>електрики!P1367</f>
        <v>6.0862551789124565E-2</v>
      </c>
      <c r="K1363" s="287">
        <f t="shared" si="114"/>
        <v>2.5990430402437075</v>
      </c>
      <c r="L1363" s="287">
        <v>3.415473377031919E-2</v>
      </c>
      <c r="M1363" s="287">
        <f t="shared" si="115"/>
        <v>2.6331977740140267</v>
      </c>
      <c r="N1363" s="287">
        <f t="shared" si="116"/>
        <v>3.159837328816832</v>
      </c>
    </row>
    <row r="1364" spans="1:14" ht="18" customHeight="1" x14ac:dyDescent="0.35">
      <c r="A1364" s="284">
        <f t="shared" si="117"/>
        <v>9</v>
      </c>
      <c r="B1364" s="284">
        <v>9</v>
      </c>
      <c r="C1364" s="285" t="s">
        <v>1089</v>
      </c>
      <c r="D1364" s="286">
        <f>SUM(сходові!N1368)</f>
        <v>1.0844185699154238</v>
      </c>
      <c r="E1364" s="286">
        <f>SUM(прибудинкова!M1368)</f>
        <v>1.0282310841606455</v>
      </c>
      <c r="F1364" s="286">
        <f>'слюсарі х.в.'!P1368+'слюсарі кан'!P1368+'слюсарі ц.о.'!P951+'слюсарі г.в.'!P943+зварювальник!L1368+аварійки!J1368</f>
        <v>0.42202522270998122</v>
      </c>
      <c r="G1364" s="286">
        <f>'дератизація '!I1368</f>
        <v>8.2390009337534407E-3</v>
      </c>
      <c r="H1364" s="286">
        <f>SUM(димовенти!Q1368)</f>
        <v>2.9274560617744229E-2</v>
      </c>
      <c r="I1364" s="286">
        <f>'під зими'!L1368+майстерні!L1368+покрівлі!N1368+маляри!L1368</f>
        <v>0.26282400189556959</v>
      </c>
      <c r="J1364" s="286">
        <f>електрики!P1368</f>
        <v>6.0749531789351628E-2</v>
      </c>
      <c r="K1364" s="287">
        <f t="shared" si="114"/>
        <v>2.8957619720224694</v>
      </c>
      <c r="L1364" s="287">
        <v>3.7898364915008198E-2</v>
      </c>
      <c r="M1364" s="287">
        <f t="shared" si="115"/>
        <v>2.9336603369374776</v>
      </c>
      <c r="N1364" s="287">
        <f t="shared" si="116"/>
        <v>3.5203924043249732</v>
      </c>
    </row>
    <row r="1365" spans="1:14" ht="18" customHeight="1" x14ac:dyDescent="0.35">
      <c r="A1365" s="284">
        <f t="shared" si="117"/>
        <v>10</v>
      </c>
      <c r="B1365" s="284">
        <v>9</v>
      </c>
      <c r="C1365" s="285" t="s">
        <v>1090</v>
      </c>
      <c r="D1365" s="286">
        <f>SUM(сходові!N1369)</f>
        <v>0.89740497702407795</v>
      </c>
      <c r="E1365" s="286">
        <f>SUM(прибудинкова!M1369)</f>
        <v>1.226009984431881</v>
      </c>
      <c r="F1365" s="286">
        <f>'слюсарі х.в.'!P1369+'слюсарі кан'!P1369+'слюсарі ц.о.'!P952+'слюсарі г.в.'!P944+зварювальник!L1369+аварійки!J1369</f>
        <v>0.41877236777751625</v>
      </c>
      <c r="G1365" s="286">
        <f>'дератизація '!I1369</f>
        <v>8.0106225710214526E-3</v>
      </c>
      <c r="H1365" s="286">
        <f>SUM(димовенти!Q1369)</f>
        <v>2.8622105453942413E-2</v>
      </c>
      <c r="I1365" s="286">
        <f>'під зими'!L1369+майстерні!L1369+покрівлі!N1369+маляри!L1369</f>
        <v>0.24793439051790112</v>
      </c>
      <c r="J1365" s="286">
        <f>електрики!P1369</f>
        <v>5.907517519144273E-2</v>
      </c>
      <c r="K1365" s="287">
        <f t="shared" si="114"/>
        <v>2.8858296229677824</v>
      </c>
      <c r="L1365" s="287">
        <v>3.7729091014282679E-2</v>
      </c>
      <c r="M1365" s="287">
        <f t="shared" si="115"/>
        <v>2.9235587139820653</v>
      </c>
      <c r="N1365" s="287">
        <f t="shared" si="116"/>
        <v>3.5082704567784782</v>
      </c>
    </row>
    <row r="1366" spans="1:14" ht="18" customHeight="1" x14ac:dyDescent="0.35">
      <c r="A1366" s="284">
        <f t="shared" si="117"/>
        <v>11</v>
      </c>
      <c r="B1366" s="284">
        <v>9</v>
      </c>
      <c r="C1366" s="285" t="s">
        <v>1091</v>
      </c>
      <c r="D1366" s="286">
        <f>SUM(сходові!N1370)</f>
        <v>0.96649791069358859</v>
      </c>
      <c r="E1366" s="286">
        <f>SUM(прибудинкова!M1370)</f>
        <v>0.77322291988740832</v>
      </c>
      <c r="F1366" s="286">
        <f>'слюсарі х.в.'!P1370+'слюсарі кан'!P1370+'слюсарі ц.о.'!P953+'слюсарі г.в.'!P945+зварювальник!L1370+аварійки!J1370</f>
        <v>0.41731678013837792</v>
      </c>
      <c r="G1366" s="286">
        <f>'дератизація '!I1370</f>
        <v>8.627375796289357E-3</v>
      </c>
      <c r="H1366" s="286">
        <f>SUM(димовенти!Q1370)</f>
        <v>2.8256961658013294E-2</v>
      </c>
      <c r="I1366" s="286">
        <f>'під зими'!L1370+майстерні!L1370+покрівлі!N1370+маляри!L1370</f>
        <v>0.25166007114472771</v>
      </c>
      <c r="J1366" s="286">
        <f>електрики!P1370</f>
        <v>5.8321529246377887E-2</v>
      </c>
      <c r="K1366" s="287">
        <f t="shared" si="114"/>
        <v>2.5039035485647831</v>
      </c>
      <c r="L1366" s="287">
        <v>3.2944936743975362E-2</v>
      </c>
      <c r="M1366" s="287">
        <f t="shared" si="115"/>
        <v>2.5368484853087585</v>
      </c>
      <c r="N1366" s="287">
        <f t="shared" si="116"/>
        <v>3.0442181823705101</v>
      </c>
    </row>
    <row r="1367" spans="1:14" ht="18" customHeight="1" x14ac:dyDescent="0.35">
      <c r="A1367" s="284">
        <f t="shared" si="117"/>
        <v>12</v>
      </c>
      <c r="B1367" s="284">
        <v>9</v>
      </c>
      <c r="C1367" s="285" t="s">
        <v>1092</v>
      </c>
      <c r="D1367" s="286">
        <f>SUM(сходові!N1371)</f>
        <v>0.89725590021451074</v>
      </c>
      <c r="E1367" s="286">
        <f>SUM(прибудинкова!M1371)</f>
        <v>1.0838194887443231</v>
      </c>
      <c r="F1367" s="286">
        <f>'слюсарі х.в.'!P1371+'слюсарі кан'!P1371+'слюсарі ц.о.'!P954+'слюсарі г.в.'!P946+зварювальник!L1371+аварійки!J1371</f>
        <v>0.42006165377090643</v>
      </c>
      <c r="G1367" s="286">
        <f>'дератизація '!I1371</f>
        <v>8.1011415244875411E-3</v>
      </c>
      <c r="H1367" s="286">
        <f>SUM(димовенти!Q1371)</f>
        <v>2.8945531381043176E-2</v>
      </c>
      <c r="I1367" s="286">
        <f>'під зими'!L1371+майстерні!L1371+покрівлі!N1371+маляри!L1371</f>
        <v>0.24488301716056871</v>
      </c>
      <c r="J1367" s="286">
        <f>електрики!P1371</f>
        <v>5.9742716694833449E-2</v>
      </c>
      <c r="K1367" s="287">
        <f t="shared" si="114"/>
        <v>2.7428094494906734</v>
      </c>
      <c r="L1367" s="287">
        <v>3.5928830390537403E-2</v>
      </c>
      <c r="M1367" s="287">
        <f t="shared" si="115"/>
        <v>2.7787382798812108</v>
      </c>
      <c r="N1367" s="287">
        <f t="shared" si="116"/>
        <v>3.3344859358574528</v>
      </c>
    </row>
    <row r="1368" spans="1:14" ht="18" customHeight="1" x14ac:dyDescent="0.35">
      <c r="A1368" s="284">
        <f t="shared" si="117"/>
        <v>13</v>
      </c>
      <c r="B1368" s="284">
        <v>9</v>
      </c>
      <c r="C1368" s="285" t="s">
        <v>1093</v>
      </c>
      <c r="D1368" s="286">
        <f>SUM(сходові!N1372)</f>
        <v>0.97088989198416276</v>
      </c>
      <c r="E1368" s="286">
        <f>SUM(прибудинкова!M1372)</f>
        <v>1.1387051750109192</v>
      </c>
      <c r="F1368" s="286">
        <f>'слюсарі х.в.'!P1372+'слюсарі кан'!P1372+'слюсарі ц.о.'!P955+'слюсарі г.в.'!P947+зварювальник!L1372+аварійки!J1372</f>
        <v>0.41442740076515505</v>
      </c>
      <c r="G1368" s="286">
        <f>'дератизація '!I1372</f>
        <v>8.8063640657648594E-3</v>
      </c>
      <c r="H1368" s="286">
        <f>SUM(димовенти!Q1372)</f>
        <v>2.7532141713236626E-2</v>
      </c>
      <c r="I1368" s="286">
        <f>'під зими'!L1372+майстерні!L1372+покрівлі!N1372+маляри!L1372</f>
        <v>0.23953549072791727</v>
      </c>
      <c r="J1368" s="286">
        <f>електрики!P1372</f>
        <v>5.6825522417361218E-2</v>
      </c>
      <c r="K1368" s="287">
        <f t="shared" si="114"/>
        <v>2.8567219866845175</v>
      </c>
      <c r="L1368" s="287">
        <v>3.7346833696620951E-2</v>
      </c>
      <c r="M1368" s="287">
        <f t="shared" si="115"/>
        <v>2.8940688203811384</v>
      </c>
      <c r="N1368" s="287">
        <f t="shared" si="116"/>
        <v>3.4728825844573659</v>
      </c>
    </row>
    <row r="1369" spans="1:14" ht="18" customHeight="1" x14ac:dyDescent="0.35">
      <c r="A1369" s="284">
        <f t="shared" si="117"/>
        <v>14</v>
      </c>
      <c r="B1369" s="284">
        <v>9</v>
      </c>
      <c r="C1369" s="285" t="s">
        <v>1094</v>
      </c>
      <c r="D1369" s="286">
        <f>SUM(сходові!N1373)</f>
        <v>0.99295272873488305</v>
      </c>
      <c r="E1369" s="286">
        <f>SUM(прибудинкова!M1373)</f>
        <v>1.2041515899817701</v>
      </c>
      <c r="F1369" s="286">
        <f>'слюсарі х.в.'!P1373+'слюсарі кан'!P1373+'слюсарі ц.о.'!P956+'слюсарі г.в.'!P948+зварювальник!L1373+аварійки!J1373</f>
        <v>0.41770275300123205</v>
      </c>
      <c r="G1369" s="286">
        <f>'дератизація '!I1373</f>
        <v>9.06917305631132E-3</v>
      </c>
      <c r="H1369" s="286">
        <f>SUM(димовенти!Q1373)</f>
        <v>2.8353785505975893E-2</v>
      </c>
      <c r="I1369" s="286">
        <f>'під зими'!L1373+майстерні!L1373+покрівлі!N1373+маляри!L1373</f>
        <v>0.24324277673247743</v>
      </c>
      <c r="J1369" s="286">
        <f>електрики!P1373</f>
        <v>5.8521370791588624E-2</v>
      </c>
      <c r="K1369" s="287">
        <f t="shared" si="114"/>
        <v>2.9539941778042382</v>
      </c>
      <c r="L1369" s="287">
        <v>3.797770925737054E-2</v>
      </c>
      <c r="M1369" s="287">
        <f t="shared" si="115"/>
        <v>2.9919718870616085</v>
      </c>
      <c r="N1369" s="287">
        <f t="shared" si="116"/>
        <v>3.5903662644739303</v>
      </c>
    </row>
    <row r="1370" spans="1:14" ht="18" customHeight="1" x14ac:dyDescent="0.35">
      <c r="A1370" s="284">
        <f t="shared" si="117"/>
        <v>15</v>
      </c>
      <c r="B1370" s="284">
        <v>9</v>
      </c>
      <c r="C1370" s="285" t="s">
        <v>1095</v>
      </c>
      <c r="D1370" s="286">
        <f>SUM(сходові!N1374)</f>
        <v>0.88316116929441091</v>
      </c>
      <c r="E1370" s="286">
        <f>SUM(прибудинкова!M1374)</f>
        <v>1.0496866989518419</v>
      </c>
      <c r="F1370" s="286">
        <f>'слюсарі х.в.'!P1374+'слюсарі кан'!P1374+'слюсарі ц.о.'!P957+'слюсарі г.в.'!P949+зварювальник!L1374+аварійки!J1374</f>
        <v>0.41921231205954013</v>
      </c>
      <c r="G1370" s="286">
        <f>'дератизація '!I1374</f>
        <v>8.0415104393426421E-3</v>
      </c>
      <c r="H1370" s="286">
        <f>SUM(димовенти!Q1374)</f>
        <v>2.8732468389719067E-2</v>
      </c>
      <c r="I1370" s="286">
        <f>'під зими'!L1374+майстерні!L1374+покрівлі!N1374+маляри!L1374</f>
        <v>0.24858660408103717</v>
      </c>
      <c r="J1370" s="286">
        <f>електрики!P1374</f>
        <v>5.9302961011606745E-2</v>
      </c>
      <c r="K1370" s="287">
        <f t="shared" si="114"/>
        <v>2.6967237242274993</v>
      </c>
      <c r="L1370" s="287">
        <v>3.5355979346694655E-2</v>
      </c>
      <c r="M1370" s="287">
        <f t="shared" si="115"/>
        <v>2.7320797035741942</v>
      </c>
      <c r="N1370" s="287">
        <f t="shared" si="116"/>
        <v>3.2784956442890327</v>
      </c>
    </row>
    <row r="1371" spans="1:14" ht="18" customHeight="1" x14ac:dyDescent="0.35">
      <c r="A1371" s="284">
        <f t="shared" si="117"/>
        <v>16</v>
      </c>
      <c r="B1371" s="284">
        <v>9</v>
      </c>
      <c r="C1371" s="285" t="s">
        <v>2961</v>
      </c>
      <c r="D1371" s="286">
        <f>SUM(сходові!N1375)</f>
        <v>0.90740430565646224</v>
      </c>
      <c r="E1371" s="286">
        <f>SUM(прибудинкова!M1375)</f>
        <v>0.94585899699043541</v>
      </c>
      <c r="F1371" s="286">
        <f>'слюсарі х.в.'!P1375+'слюсарі кан'!P1375+'слюсарі ц.о.'!P958+'слюсарі г.в.'!P950+зварювальник!L1375+аварійки!J1375</f>
        <v>0.42272046830287868</v>
      </c>
      <c r="G1371" s="286">
        <f>'дератизація '!I1375</f>
        <v>8.2878131474854021E-3</v>
      </c>
      <c r="H1371" s="286">
        <f>SUM(димовенти!Q1375)</f>
        <v>2.9612512608948174E-2</v>
      </c>
      <c r="I1371" s="286">
        <f>'під зими'!L1375+майстерні!L1375+покрівлі!N1375+маляри!L1375</f>
        <v>0.25834237727372089</v>
      </c>
      <c r="J1371" s="286">
        <f>електрики!P1375</f>
        <v>6.1119346130822892E-2</v>
      </c>
      <c r="K1371" s="287">
        <f t="shared" si="114"/>
        <v>2.6333458201107538</v>
      </c>
      <c r="L1371" s="287">
        <v>3.4586033132521177E-2</v>
      </c>
      <c r="M1371" s="287">
        <f t="shared" si="115"/>
        <v>2.667931853243275</v>
      </c>
      <c r="N1371" s="287">
        <f t="shared" si="116"/>
        <v>3.20151822389193</v>
      </c>
    </row>
    <row r="1372" spans="1:14" ht="18" customHeight="1" x14ac:dyDescent="0.35">
      <c r="A1372" s="284">
        <f t="shared" si="117"/>
        <v>17</v>
      </c>
      <c r="B1372" s="284">
        <v>9</v>
      </c>
      <c r="C1372" s="285" t="s">
        <v>1096</v>
      </c>
      <c r="D1372" s="286">
        <f>SUM(сходові!N1376)</f>
        <v>0.91147503144173458</v>
      </c>
      <c r="E1372" s="286">
        <f>SUM(прибудинкова!M1376)</f>
        <v>0.94595910136886319</v>
      </c>
      <c r="F1372" s="286">
        <f>'слюсарі х.в.'!P1376+'слюсарі кан'!P1376+'слюсарі ц.о.'!P959+'слюсарі г.в.'!P951+зварювальник!L1376+аварійки!J1376</f>
        <v>0.42162200114016957</v>
      </c>
      <c r="G1372" s="286">
        <f>'дератизація '!I1376</f>
        <v>8.2106913153278671E-3</v>
      </c>
      <c r="H1372" s="286">
        <f>SUM(димовенти!Q1376)</f>
        <v>2.9336954848831066E-2</v>
      </c>
      <c r="I1372" s="286">
        <f>'під зими'!L1376+майстерні!L1376+покрівлі!N1376+маляри!L1376</f>
        <v>0.24254655925207319</v>
      </c>
      <c r="J1372" s="286">
        <f>електрики!P1376</f>
        <v>6.0550603101751373E-2</v>
      </c>
      <c r="K1372" s="287">
        <f t="shared" si="114"/>
        <v>2.6197009424687501</v>
      </c>
      <c r="L1372" s="287">
        <v>3.4381180398069588E-2</v>
      </c>
      <c r="M1372" s="287">
        <f t="shared" si="115"/>
        <v>2.6540821228668197</v>
      </c>
      <c r="N1372" s="287">
        <f t="shared" si="116"/>
        <v>3.1848985474401834</v>
      </c>
    </row>
    <row r="1373" spans="1:14" ht="18" customHeight="1" x14ac:dyDescent="0.35">
      <c r="A1373" s="284">
        <f t="shared" si="117"/>
        <v>18</v>
      </c>
      <c r="B1373" s="284">
        <v>9</v>
      </c>
      <c r="C1373" s="285" t="s">
        <v>1097</v>
      </c>
      <c r="D1373" s="286">
        <f>SUM(сходові!N1377)</f>
        <v>1.4343458425451896</v>
      </c>
      <c r="E1373" s="286">
        <f>SUM(прибудинкова!M1377)</f>
        <v>0</v>
      </c>
      <c r="F1373" s="286">
        <f>'слюсарі х.в.'!P1377+'слюсарі кан'!P1377+'слюсарі ц.о.'!P960+'слюсарі г.в.'!P952+зварювальник!L1377+аварійки!J1377</f>
        <v>0.43282424124439156</v>
      </c>
      <c r="G1373" s="286">
        <f>'дератизація '!I1377</f>
        <v>7.3613330289888151E-3</v>
      </c>
      <c r="H1373" s="286">
        <f>SUM(димовенти!Q1377)</f>
        <v>3.2147110942892375E-2</v>
      </c>
      <c r="I1373" s="286">
        <f>'під зими'!L1377+майстерні!L1377+покрівлі!N1377+маляри!L1377</f>
        <v>0.255978956154777</v>
      </c>
      <c r="J1373" s="286">
        <f>електрики!P1377</f>
        <v>6.6350681780069073E-2</v>
      </c>
      <c r="K1373" s="287">
        <f t="shared" si="114"/>
        <v>2.2290081656963086</v>
      </c>
      <c r="L1373" s="287">
        <v>2.9545092835599696E-2</v>
      </c>
      <c r="M1373" s="287">
        <f t="shared" si="115"/>
        <v>2.2585532585319084</v>
      </c>
      <c r="N1373" s="287">
        <f t="shared" si="116"/>
        <v>2.7102639102382899</v>
      </c>
    </row>
    <row r="1374" spans="1:14" ht="18" customHeight="1" x14ac:dyDescent="0.35">
      <c r="A1374" s="284">
        <f t="shared" si="117"/>
        <v>19</v>
      </c>
      <c r="B1374" s="284">
        <v>9</v>
      </c>
      <c r="C1374" s="285" t="s">
        <v>1098</v>
      </c>
      <c r="D1374" s="286">
        <f>SUM(сходові!N1378)</f>
        <v>0.98713588978946842</v>
      </c>
      <c r="E1374" s="286">
        <f>SUM(прибудинкова!M1378)</f>
        <v>0.83621174840699386</v>
      </c>
      <c r="F1374" s="286">
        <f>'слюсарі х.в.'!P1378+'слюсарі кан'!P1378+'слюсарі ц.о.'!P961+'слюсарі г.в.'!P953+зварювальник!L1378+аварійки!J1378</f>
        <v>0.57589145712252521</v>
      </c>
      <c r="G1374" s="286">
        <f>'дератизація '!I1378</f>
        <v>4.109955650711118E-3</v>
      </c>
      <c r="H1374" s="286">
        <f>SUM(димовенти!Q1378)</f>
        <v>6.8036469215868395E-2</v>
      </c>
      <c r="I1374" s="286">
        <f>'під зими'!L1378+майстерні!L1378+покрівлі!N1378+маляри!L1378</f>
        <v>0.25172408163931437</v>
      </c>
      <c r="J1374" s="286">
        <f>електрики!P1378</f>
        <v>0.14042525085382954</v>
      </c>
      <c r="K1374" s="287">
        <f t="shared" si="114"/>
        <v>2.8635348526787112</v>
      </c>
      <c r="L1374" s="287">
        <v>3.7634861611713477E-2</v>
      </c>
      <c r="M1374" s="287">
        <f t="shared" si="115"/>
        <v>2.9011697142904245</v>
      </c>
      <c r="N1374" s="287">
        <f t="shared" si="116"/>
        <v>3.4814036571485092</v>
      </c>
    </row>
    <row r="1375" spans="1:14" ht="18" customHeight="1" x14ac:dyDescent="0.35">
      <c r="A1375" s="284">
        <f t="shared" si="117"/>
        <v>20</v>
      </c>
      <c r="B1375" s="284">
        <v>9</v>
      </c>
      <c r="C1375" s="285" t="s">
        <v>1099</v>
      </c>
      <c r="D1375" s="286">
        <f>SUM(сходові!N1379)</f>
        <v>0.90577201115478823</v>
      </c>
      <c r="E1375" s="286">
        <f>SUM(прибудинкова!M1379)</f>
        <v>1.0936010871330617</v>
      </c>
      <c r="F1375" s="286">
        <f>'слюсарі х.в.'!P1379+'слюсарі кан'!P1379+'слюсарі ц.о.'!P962+'слюсарі г.в.'!P954+зварювальник!L1379+аварійки!J1379</f>
        <v>0.42559422888551357</v>
      </c>
      <c r="G1375" s="286">
        <f>'дератизація '!I1379</f>
        <v>8.4895758299203521E-3</v>
      </c>
      <c r="H1375" s="286">
        <f>SUM(димовенти!Q1379)</f>
        <v>3.0333414476702389E-2</v>
      </c>
      <c r="I1375" s="286">
        <f>'під зими'!L1379+майстерні!L1379+покрівлі!N1379+маляри!L1379</f>
        <v>0.25177714975548443</v>
      </c>
      <c r="J1375" s="286">
        <f>електрики!P1379</f>
        <v>6.2607266165285363E-2</v>
      </c>
      <c r="K1375" s="287">
        <f t="shared" si="114"/>
        <v>2.778174733400756</v>
      </c>
      <c r="L1375" s="287">
        <v>3.6394312888886837E-2</v>
      </c>
      <c r="M1375" s="287">
        <f t="shared" si="115"/>
        <v>2.8145690462896429</v>
      </c>
      <c r="N1375" s="287">
        <f t="shared" si="116"/>
        <v>3.3774828555475715</v>
      </c>
    </row>
    <row r="1376" spans="1:14" ht="18" customHeight="1" x14ac:dyDescent="0.35">
      <c r="A1376" s="284">
        <f t="shared" si="117"/>
        <v>21</v>
      </c>
      <c r="B1376" s="284">
        <v>9</v>
      </c>
      <c r="C1376" s="285" t="s">
        <v>1113</v>
      </c>
      <c r="D1376" s="286">
        <f>SUM(сходові!N1380)</f>
        <v>1.0939437159291794</v>
      </c>
      <c r="E1376" s="286">
        <f>SUM(прибудинкова!M1380)</f>
        <v>1.1274976643137686</v>
      </c>
      <c r="F1376" s="286">
        <f>'слюсарі х.в.'!P1380+'слюсарі кан'!P1380+'слюсарі ц.о.'!P963+'слюсарі г.в.'!P955+зварювальник!L1380+аварійки!J1380</f>
        <v>0.42431472160369355</v>
      </c>
      <c r="G1376" s="286">
        <f>'дератизація '!I1380</f>
        <v>8.3997434260189869E-3</v>
      </c>
      <c r="H1376" s="286">
        <f>SUM(димовенти!Q1380)</f>
        <v>2.9893344613645869E-2</v>
      </c>
      <c r="I1376" s="286">
        <f>'під зими'!L1380+майстерні!L1380+покрівлі!N1380+маляри!L1380</f>
        <v>0.26438724455865936</v>
      </c>
      <c r="J1376" s="286">
        <f>електрики!P1380</f>
        <v>6.1937619403575166E-2</v>
      </c>
      <c r="K1376" s="287">
        <f t="shared" si="114"/>
        <v>3.0103740538485404</v>
      </c>
      <c r="L1376" s="287">
        <v>3.8398640031566789E-2</v>
      </c>
      <c r="M1376" s="287">
        <f t="shared" si="115"/>
        <v>3.0487726938801072</v>
      </c>
      <c r="N1376" s="287">
        <f t="shared" si="116"/>
        <v>3.6585272326561284</v>
      </c>
    </row>
    <row r="1377" spans="1:14" ht="18" customHeight="1" x14ac:dyDescent="0.35">
      <c r="A1377" s="284">
        <f t="shared" si="117"/>
        <v>22</v>
      </c>
      <c r="B1377" s="284">
        <v>9</v>
      </c>
      <c r="C1377" s="285" t="s">
        <v>1114</v>
      </c>
      <c r="D1377" s="286">
        <f>SUM(сходові!N1381)</f>
        <v>0.94450133647729551</v>
      </c>
      <c r="E1377" s="286">
        <f>SUM(прибудинкова!M1381)</f>
        <v>1.1097996409050415</v>
      </c>
      <c r="F1377" s="286">
        <f>'слюсарі х.в.'!P1381+'слюсарі кан'!P1381+'слюсарі ц.о.'!P964+'слюсарі г.в.'!P956+зварювальник!L1381+аварійки!J1381</f>
        <v>0.42790386856411355</v>
      </c>
      <c r="G1377" s="286">
        <f>'дератизація '!I1381</f>
        <v>8.6517323783219056E-3</v>
      </c>
      <c r="H1377" s="286">
        <f>SUM(димовенти!Q1381)</f>
        <v>3.0912802880942825E-2</v>
      </c>
      <c r="I1377" s="286">
        <f>'під зими'!L1381+майстерні!L1381+покрівлі!N1381+маляри!L1381</f>
        <v>0.25307817143709321</v>
      </c>
      <c r="J1377" s="286">
        <f>електрики!P1381</f>
        <v>6.3803106615928376E-2</v>
      </c>
      <c r="K1377" s="287">
        <f t="shared" si="114"/>
        <v>2.8386506592587373</v>
      </c>
      <c r="L1377" s="287">
        <v>3.7117142456787322E-2</v>
      </c>
      <c r="M1377" s="287">
        <f t="shared" si="115"/>
        <v>2.8757678017155248</v>
      </c>
      <c r="N1377" s="287">
        <f t="shared" si="116"/>
        <v>3.4509213620586299</v>
      </c>
    </row>
    <row r="1378" spans="1:14" ht="18" customHeight="1" x14ac:dyDescent="0.35">
      <c r="A1378" s="284">
        <f t="shared" si="117"/>
        <v>23</v>
      </c>
      <c r="B1378" s="284">
        <v>9</v>
      </c>
      <c r="C1378" s="285" t="s">
        <v>1115</v>
      </c>
      <c r="D1378" s="286">
        <f>SUM(сходові!N1382)</f>
        <v>0.95632924007393216</v>
      </c>
      <c r="E1378" s="286">
        <f>SUM(прибудинкова!M1382)</f>
        <v>1.0972838786612016</v>
      </c>
      <c r="F1378" s="286">
        <f>'слюсарі х.в.'!P1382+'слюсарі кан'!P1382+'слюсарі ц.о.'!P965+'слюсарі г.в.'!P957+зварювальник!L1382+аварійки!J1382</f>
        <v>0.41866476603731451</v>
      </c>
      <c r="G1378" s="286">
        <f>'дератизація '!I1382</f>
        <v>8.536605871374045E-3</v>
      </c>
      <c r="H1378" s="286">
        <f>SUM(димовенти!Q1382)</f>
        <v>2.8595112845040412E-2</v>
      </c>
      <c r="I1378" s="286">
        <f>'під зими'!L1382+майстерні!L1382+покрівлі!N1382+маляри!L1382</f>
        <v>0.25912069025449103</v>
      </c>
      <c r="J1378" s="286">
        <f>електрики!P1382</f>
        <v>5.9019463248716285E-2</v>
      </c>
      <c r="K1378" s="287">
        <f t="shared" si="114"/>
        <v>2.8275497569920702</v>
      </c>
      <c r="L1378" s="287">
        <v>3.70243677450941E-2</v>
      </c>
      <c r="M1378" s="287">
        <f t="shared" si="115"/>
        <v>2.8645741247371643</v>
      </c>
      <c r="N1378" s="287">
        <f t="shared" si="116"/>
        <v>3.4374889496845973</v>
      </c>
    </row>
    <row r="1379" spans="1:14" ht="18" customHeight="1" x14ac:dyDescent="0.35">
      <c r="A1379" s="284">
        <f t="shared" si="117"/>
        <v>24</v>
      </c>
      <c r="B1379" s="284">
        <v>9</v>
      </c>
      <c r="C1379" s="285" t="s">
        <v>1116</v>
      </c>
      <c r="D1379" s="286">
        <f>SUM(сходові!N1383)</f>
        <v>0.93838288084111399</v>
      </c>
      <c r="E1379" s="286">
        <f>SUM(прибудинкова!M1383)</f>
        <v>1.1422936116138731</v>
      </c>
      <c r="F1379" s="286">
        <f>'слюсарі х.в.'!P1383+'слюсарі кан'!P1383+'слюсарі ц.о.'!P966+'слюсарі г.в.'!P958+зварювальник!L1383+аварійки!J1383</f>
        <v>0.41885586982876777</v>
      </c>
      <c r="G1379" s="286">
        <f>'дератизація '!I1383</f>
        <v>8.550917474577216E-3</v>
      </c>
      <c r="H1379" s="286">
        <f>SUM(димовенти!Q1383)</f>
        <v>2.8643052496320369E-2</v>
      </c>
      <c r="I1379" s="286">
        <f>'під зими'!L1383+майстерні!L1383+покрівлі!N1383+маляри!L1383</f>
        <v>0.25924719458275952</v>
      </c>
      <c r="J1379" s="286">
        <f>електрики!P1383</f>
        <v>5.9118409264498996E-2</v>
      </c>
      <c r="K1379" s="287">
        <f t="shared" si="114"/>
        <v>2.8550919361019109</v>
      </c>
      <c r="L1379" s="287">
        <v>3.7369624078095853E-2</v>
      </c>
      <c r="M1379" s="287">
        <f t="shared" si="115"/>
        <v>2.8924615601800068</v>
      </c>
      <c r="N1379" s="287">
        <f t="shared" si="116"/>
        <v>3.470953872216008</v>
      </c>
    </row>
    <row r="1380" spans="1:14" ht="18" customHeight="1" x14ac:dyDescent="0.35">
      <c r="A1380" s="284">
        <f t="shared" si="117"/>
        <v>25</v>
      </c>
      <c r="B1380" s="284">
        <v>9</v>
      </c>
      <c r="C1380" s="285" t="s">
        <v>1100</v>
      </c>
      <c r="D1380" s="286">
        <f>SUM(сходові!N1384)</f>
        <v>0.91856544597230705</v>
      </c>
      <c r="E1380" s="286">
        <f>SUM(прибудинкова!M1384)</f>
        <v>1.0064565136801542</v>
      </c>
      <c r="F1380" s="286">
        <f>'слюсарі х.в.'!P1384+'слюсарі кан'!P1384+'слюсарі ц.о.'!P967+'слюсарі г.в.'!P959+зварювальник!L1384+аварійки!J1384</f>
        <v>0.42280205295127182</v>
      </c>
      <c r="G1380" s="286">
        <f>'дератизація '!I1384</f>
        <v>8.2935410907263134E-3</v>
      </c>
      <c r="H1380" s="286">
        <f>SUM(димовенти!Q1384)</f>
        <v>2.9632978658125003E-2</v>
      </c>
      <c r="I1380" s="286">
        <f>'під зими'!L1384+майстерні!L1384+покрівлі!N1384+маляри!L1384</f>
        <v>0.25020431505621338</v>
      </c>
      <c r="J1380" s="286">
        <f>електрики!P1384</f>
        <v>6.1161587448204081E-2</v>
      </c>
      <c r="K1380" s="287">
        <f t="shared" si="114"/>
        <v>2.6971164348570014</v>
      </c>
      <c r="L1380" s="287">
        <v>3.5370695186995871E-2</v>
      </c>
      <c r="M1380" s="287">
        <f t="shared" si="115"/>
        <v>2.7324871300439972</v>
      </c>
      <c r="N1380" s="287">
        <f t="shared" si="116"/>
        <v>3.2789845560527966</v>
      </c>
    </row>
    <row r="1381" spans="1:14" ht="18" customHeight="1" x14ac:dyDescent="0.35">
      <c r="A1381" s="284">
        <f t="shared" si="117"/>
        <v>26</v>
      </c>
      <c r="B1381" s="284">
        <v>9</v>
      </c>
      <c r="C1381" s="285" t="s">
        <v>1101</v>
      </c>
      <c r="D1381" s="286">
        <f>SUM(сходові!N1385)</f>
        <v>0.91779647297608269</v>
      </c>
      <c r="E1381" s="286">
        <f>SUM(прибудинкова!M1385)</f>
        <v>1.0283363651968185</v>
      </c>
      <c r="F1381" s="286">
        <f>'слюсарі х.в.'!P1385+'слюсарі кан'!P1385+'слюсарі ц.о.'!P968+'слюсарі г.в.'!P960+зварювальник!L1385+аварійки!J1385</f>
        <v>0.42297449267081888</v>
      </c>
      <c r="G1381" s="286">
        <f>'дератизація '!I1385</f>
        <v>8.3056478405315621E-3</v>
      </c>
      <c r="H1381" s="286">
        <f>SUM(димовенти!Q1385)</f>
        <v>2.9676236303402645E-2</v>
      </c>
      <c r="I1381" s="286">
        <f>'під зими'!L1385+майстерні!L1385+покрівлі!N1385+маляри!L1385</f>
        <v>0.24631454688233662</v>
      </c>
      <c r="J1381" s="286">
        <f>електрики!P1385</f>
        <v>6.1250869942717216E-2</v>
      </c>
      <c r="K1381" s="287">
        <f t="shared" si="114"/>
        <v>2.7146546318127078</v>
      </c>
      <c r="L1381" s="287">
        <v>3.5583069213800389E-2</v>
      </c>
      <c r="M1381" s="287">
        <f t="shared" si="115"/>
        <v>2.7502377010265082</v>
      </c>
      <c r="N1381" s="287">
        <f t="shared" si="116"/>
        <v>3.3002852412318098</v>
      </c>
    </row>
    <row r="1382" spans="1:14" ht="18" customHeight="1" x14ac:dyDescent="0.35">
      <c r="A1382" s="284">
        <f t="shared" si="117"/>
        <v>27</v>
      </c>
      <c r="B1382" s="284">
        <v>9</v>
      </c>
      <c r="C1382" s="285" t="s">
        <v>1102</v>
      </c>
      <c r="D1382" s="286">
        <f>SUM(сходові!N1386)</f>
        <v>1.1177284126984128</v>
      </c>
      <c r="E1382" s="286">
        <f>SUM(прибудинкова!M1386)</f>
        <v>0.74008064720363487</v>
      </c>
      <c r="F1382" s="286">
        <f>'слюсарі х.в.'!P1386+'слюсарі кан'!P1386+'слюсарі ц.о.'!P969+'слюсарі г.в.'!P961+зварювальник!L1386+аварійки!J1386</f>
        <v>0.56839015157069939</v>
      </c>
      <c r="G1382" s="286">
        <f>'дератизація '!I1386</f>
        <v>3.9962825278810413E-3</v>
      </c>
      <c r="H1382" s="286">
        <f>SUM(димовенти!Q1386)</f>
        <v>6.6154717056143272E-2</v>
      </c>
      <c r="I1382" s="286">
        <f>'під зими'!L1386+майстерні!L1386+покрівлі!N1386+маляри!L1386</f>
        <v>0.24984165441194861</v>
      </c>
      <c r="J1382" s="286">
        <f>електрики!P1386</f>
        <v>0.13654137030976823</v>
      </c>
      <c r="K1382" s="287">
        <f t="shared" si="114"/>
        <v>2.8827332357784887</v>
      </c>
      <c r="L1382" s="287">
        <v>3.7870817251200561E-2</v>
      </c>
      <c r="M1382" s="287">
        <f t="shared" si="115"/>
        <v>2.9206040530296891</v>
      </c>
      <c r="N1382" s="287">
        <f t="shared" si="116"/>
        <v>3.504724863635627</v>
      </c>
    </row>
    <row r="1383" spans="1:14" ht="18" customHeight="1" x14ac:dyDescent="0.35">
      <c r="A1383" s="284">
        <f t="shared" si="117"/>
        <v>28</v>
      </c>
      <c r="B1383" s="284">
        <v>9</v>
      </c>
      <c r="C1383" s="285" t="s">
        <v>1103</v>
      </c>
      <c r="D1383" s="286">
        <f>SUM(сходові!N1387)</f>
        <v>0.92217647069376274</v>
      </c>
      <c r="E1383" s="286">
        <f>SUM(прибудинкова!M1387)</f>
        <v>0.7781615738898936</v>
      </c>
      <c r="F1383" s="286">
        <f>'слюсарі х.в.'!P1387+'слюсарі кан'!P1387+'слюсарі ц.о.'!P970+'слюсарі г.в.'!P962+зварювальник!L1387+аварійки!J1387</f>
        <v>0.57192701978812988</v>
      </c>
      <c r="G1383" s="286">
        <f>'дератизація '!I1387</f>
        <v>4.0498794454490658E-3</v>
      </c>
      <c r="H1383" s="286">
        <f>SUM(димовенти!Q1387)</f>
        <v>6.7041963864159657E-2</v>
      </c>
      <c r="I1383" s="286">
        <f>'під зими'!L1387+майстерні!L1387+покрівлі!N1387+маляри!L1387</f>
        <v>0.24720541195842732</v>
      </c>
      <c r="J1383" s="286">
        <f>електрики!P1387</f>
        <v>0.13837262135822653</v>
      </c>
      <c r="K1383" s="287">
        <f t="shared" si="114"/>
        <v>2.728934940998049</v>
      </c>
      <c r="L1383" s="287">
        <v>3.5927413859207613E-2</v>
      </c>
      <c r="M1383" s="287">
        <f t="shared" si="115"/>
        <v>2.7648623548572564</v>
      </c>
      <c r="N1383" s="287">
        <f t="shared" si="116"/>
        <v>3.3178348258287076</v>
      </c>
    </row>
    <row r="1384" spans="1:14" ht="18" customHeight="1" x14ac:dyDescent="0.35">
      <c r="A1384" s="284">
        <f t="shared" si="117"/>
        <v>29</v>
      </c>
      <c r="B1384" s="284">
        <v>9</v>
      </c>
      <c r="C1384" s="285" t="s">
        <v>1104</v>
      </c>
      <c r="D1384" s="286">
        <f>SUM(сходові!N1388)</f>
        <v>0.91416342922143612</v>
      </c>
      <c r="E1384" s="286">
        <f>SUM(прибудинкова!M1388)</f>
        <v>1.0350684379853996</v>
      </c>
      <c r="F1384" s="286">
        <f>'слюсарі х.в.'!P1388+'слюсарі кан'!P1388+'слюсарі ц.о.'!P971+'слюсарі г.в.'!P963+зварювальник!L1388+аварійки!J1388</f>
        <v>0.42321591547641124</v>
      </c>
      <c r="G1384" s="286">
        <f>'дератизація '!I1388</f>
        <v>8.0976627200785231E-3</v>
      </c>
      <c r="H1384" s="286">
        <f>SUM(димовенти!Q1388)</f>
        <v>2.8933101547311057E-2</v>
      </c>
      <c r="I1384" s="286">
        <f>'під зими'!L1388+майстерні!L1388+покрівлі!N1388+маляри!L1388</f>
        <v>0.2446649568559191</v>
      </c>
      <c r="J1384" s="286">
        <f>електрики!P1388</f>
        <v>6.1327495688903284E-2</v>
      </c>
      <c r="K1384" s="287">
        <f t="shared" si="114"/>
        <v>2.7154709994954591</v>
      </c>
      <c r="L1384" s="287">
        <v>3.5598132191339671E-2</v>
      </c>
      <c r="M1384" s="287">
        <f t="shared" si="115"/>
        <v>2.7510691316867986</v>
      </c>
      <c r="N1384" s="287">
        <f t="shared" si="116"/>
        <v>3.3012829580241583</v>
      </c>
    </row>
    <row r="1385" spans="1:14" ht="18" customHeight="1" x14ac:dyDescent="0.35">
      <c r="A1385" s="284">
        <f t="shared" si="117"/>
        <v>30</v>
      </c>
      <c r="B1385" s="284">
        <v>9</v>
      </c>
      <c r="C1385" s="285" t="s">
        <v>1105</v>
      </c>
      <c r="D1385" s="286">
        <f>SUM(сходові!N1389)</f>
        <v>0.89641788193859862</v>
      </c>
      <c r="E1385" s="286">
        <f>SUM(прибудинкова!M1389)</f>
        <v>1.0421093700363473</v>
      </c>
      <c r="F1385" s="286">
        <f>'слюсарі х.в.'!P1389+'слюсарі кан'!P1389+'слюсарі ц.о.'!P972+'слюсарі г.в.'!P964+зварювальник!L1389+аварійки!J1389</f>
        <v>0.421291228177188</v>
      </c>
      <c r="G1385" s="286">
        <f>'дератизація '!I1389</f>
        <v>8.1874682115344061E-3</v>
      </c>
      <c r="H1385" s="286">
        <f>SUM(димовенти!Q1389)</f>
        <v>2.925397826119993E-2</v>
      </c>
      <c r="I1385" s="286">
        <f>'під зими'!L1389+майстерні!L1389+покрівлі!N1389+маляри!L1389</f>
        <v>0.2455353824565307</v>
      </c>
      <c r="J1385" s="286">
        <f>електрики!P1389</f>
        <v>6.0379341890412982E-2</v>
      </c>
      <c r="K1385" s="287">
        <f t="shared" si="114"/>
        <v>2.7031746509718118</v>
      </c>
      <c r="L1385" s="287">
        <v>3.5434036750786824E-2</v>
      </c>
      <c r="M1385" s="287">
        <f t="shared" si="115"/>
        <v>2.7386086877225986</v>
      </c>
      <c r="N1385" s="287">
        <f t="shared" si="116"/>
        <v>3.2863304252671184</v>
      </c>
    </row>
    <row r="1386" spans="1:14" ht="18" customHeight="1" x14ac:dyDescent="0.35">
      <c r="A1386" s="284">
        <f t="shared" si="117"/>
        <v>31</v>
      </c>
      <c r="B1386" s="284">
        <v>14</v>
      </c>
      <c r="C1386" s="285" t="s">
        <v>1106</v>
      </c>
      <c r="D1386" s="286">
        <f>SUM(сходові!N1390)</f>
        <v>0.83296533140283147</v>
      </c>
      <c r="E1386" s="286">
        <f>SUM(прибудинкова!M1390)</f>
        <v>0.95364128450929919</v>
      </c>
      <c r="F1386" s="286">
        <f>'слюсарі х.в.'!P1390+'слюсарі кан'!P1390+'слюсарі ц.о.'!P973+'слюсарі г.в.'!P965+зварювальник!L1390+аварійки!J1390</f>
        <v>0.43131904426097301</v>
      </c>
      <c r="G1386" s="286">
        <f>'дератизація '!I1390</f>
        <v>3.8148705428117193E-3</v>
      </c>
      <c r="H1386" s="286">
        <f>SUM(димовенти!Q1390)</f>
        <v>3.1769522314514201E-2</v>
      </c>
      <c r="I1386" s="286">
        <f>'під зими'!L1390+майстерні!L1390+покрівлі!N1390+маляри!L1390</f>
        <v>0.23700798384028227</v>
      </c>
      <c r="J1386" s="286">
        <f>електрики!P1390</f>
        <v>6.5571350070610032E-2</v>
      </c>
      <c r="K1386" s="287">
        <f t="shared" si="114"/>
        <v>2.5560893869413217</v>
      </c>
      <c r="L1386" s="287">
        <v>3.3571352316544623E-2</v>
      </c>
      <c r="M1386" s="287">
        <f t="shared" si="115"/>
        <v>2.5896607392578663</v>
      </c>
      <c r="N1386" s="287">
        <f t="shared" si="116"/>
        <v>3.1075928871094396</v>
      </c>
    </row>
    <row r="1387" spans="1:14" ht="18" customHeight="1" x14ac:dyDescent="0.35">
      <c r="A1387" s="284">
        <f t="shared" si="117"/>
        <v>32</v>
      </c>
      <c r="B1387" s="284">
        <v>14</v>
      </c>
      <c r="C1387" s="285" t="s">
        <v>1107</v>
      </c>
      <c r="D1387" s="286">
        <f>SUM(сходові!N1391)</f>
        <v>0.99312692273851799</v>
      </c>
      <c r="E1387" s="286">
        <f>SUM(прибудинкова!M1391)</f>
        <v>0.92238410892357126</v>
      </c>
      <c r="F1387" s="286">
        <f>'слюсарі х.в.'!P1391+'слюсарі кан'!P1391+'слюсарі ц.о.'!P974+'слюсарі г.в.'!P966+зварювальник!L1391+аварійки!J1391</f>
        <v>0.43397944525903831</v>
      </c>
      <c r="G1387" s="286">
        <f>'дератизація '!I1391</f>
        <v>3.8480813287514312E-3</v>
      </c>
      <c r="H1387" s="286">
        <f>SUM(димовенти!Q1391)</f>
        <v>3.1655289433172085E-2</v>
      </c>
      <c r="I1387" s="286">
        <f>'під зими'!L1391+майстерні!L1391+покрівлі!N1391+маляри!L1391</f>
        <v>0.2302329792599393</v>
      </c>
      <c r="J1387" s="286">
        <f>електрики!P1391</f>
        <v>6.6925278818575712E-2</v>
      </c>
      <c r="K1387" s="287">
        <f t="shared" si="114"/>
        <v>2.6821521057615665</v>
      </c>
      <c r="L1387" s="287">
        <v>3.5159405055883886E-2</v>
      </c>
      <c r="M1387" s="287">
        <f t="shared" si="115"/>
        <v>2.7173115108174501</v>
      </c>
      <c r="N1387" s="287">
        <f t="shared" si="116"/>
        <v>3.2607738129809403</v>
      </c>
    </row>
    <row r="1388" spans="1:14" ht="18" customHeight="1" x14ac:dyDescent="0.35">
      <c r="A1388" s="284">
        <f t="shared" si="117"/>
        <v>33</v>
      </c>
      <c r="B1388" s="284">
        <v>9</v>
      </c>
      <c r="C1388" s="285" t="s">
        <v>1108</v>
      </c>
      <c r="D1388" s="286">
        <f>SUM(сходові!N1392)</f>
        <v>0.82602976747677925</v>
      </c>
      <c r="E1388" s="286">
        <f>SUM(прибудинкова!M1392)</f>
        <v>1.0341155730731963</v>
      </c>
      <c r="F1388" s="286">
        <f>'слюсарі х.в.'!P1392+'слюсарі кан'!P1392+'слюсарі ц.о.'!P975+'слюсарі г.в.'!P967+зварювальник!L1392+аварійки!J1392</f>
        <v>0.56519686732074648</v>
      </c>
      <c r="G1388" s="286">
        <f>'дератизація '!I1392</f>
        <v>3.972261910627186E-3</v>
      </c>
      <c r="H1388" s="286">
        <f>SUM(димовенти!Q1392)</f>
        <v>6.5353660561050561E-2</v>
      </c>
      <c r="I1388" s="286">
        <f>'під зими'!L1392+майстерні!L1392+покрівлі!N1392+маляри!L1392</f>
        <v>0.27765151538434968</v>
      </c>
      <c r="J1388" s="286">
        <f>електрики!P1392</f>
        <v>0.13488801350616081</v>
      </c>
      <c r="K1388" s="287">
        <f t="shared" si="114"/>
        <v>2.9072076592329101</v>
      </c>
      <c r="L1388" s="287">
        <v>3.821481833652407E-2</v>
      </c>
      <c r="M1388" s="287">
        <f t="shared" si="115"/>
        <v>2.9454224775694344</v>
      </c>
      <c r="N1388" s="287">
        <f t="shared" si="116"/>
        <v>3.5345069730833214</v>
      </c>
    </row>
    <row r="1389" spans="1:14" ht="18" customHeight="1" x14ac:dyDescent="0.35">
      <c r="A1389" s="284">
        <f t="shared" si="117"/>
        <v>34</v>
      </c>
      <c r="B1389" s="284">
        <v>9</v>
      </c>
      <c r="C1389" s="285" t="s">
        <v>1109</v>
      </c>
      <c r="D1389" s="286">
        <f>SUM(сходові!N1393)</f>
        <v>0.7935969607117217</v>
      </c>
      <c r="E1389" s="286">
        <f>SUM(прибудинкова!M1393)</f>
        <v>0.93141805552268486</v>
      </c>
      <c r="F1389" s="286">
        <f>'слюсарі х.в.'!P1393+'слюсарі кан'!P1393+'слюсарі ц.о.'!P976+'слюсарі г.в.'!P968+зварювальник!L1393+аварійки!J1393</f>
        <v>0.56887303201842021</v>
      </c>
      <c r="G1389" s="286">
        <f>'дератизація '!I1393</f>
        <v>3.8162970676638343E-3</v>
      </c>
      <c r="H1389" s="286">
        <f>SUM(димовенти!Q1393)</f>
        <v>6.6275850813341905E-2</v>
      </c>
      <c r="I1389" s="286">
        <f>'під зими'!L1393+майстерні!L1393+покрівлі!N1393+маляри!L1393</f>
        <v>0.28381579306041549</v>
      </c>
      <c r="J1389" s="286">
        <f>електрики!P1393</f>
        <v>0.13679138678530742</v>
      </c>
      <c r="K1389" s="287">
        <f t="shared" si="114"/>
        <v>2.7845873759795561</v>
      </c>
      <c r="L1389" s="287">
        <v>3.6690094709462606E-2</v>
      </c>
      <c r="M1389" s="287">
        <f t="shared" si="115"/>
        <v>2.8212774706890187</v>
      </c>
      <c r="N1389" s="287">
        <f t="shared" si="116"/>
        <v>3.3855329648268224</v>
      </c>
    </row>
    <row r="1390" spans="1:14" ht="18" customHeight="1" x14ac:dyDescent="0.35">
      <c r="A1390" s="284">
        <f t="shared" si="117"/>
        <v>35</v>
      </c>
      <c r="B1390" s="284">
        <v>9</v>
      </c>
      <c r="C1390" s="285" t="s">
        <v>1110</v>
      </c>
      <c r="D1390" s="286">
        <f>SUM(сходові!N1394)</f>
        <v>1.0925862729804081</v>
      </c>
      <c r="E1390" s="286">
        <f>SUM(прибудинкова!M1394)</f>
        <v>0.99021756994766519</v>
      </c>
      <c r="F1390" s="286">
        <f>'слюсарі х.в.'!P1394+'слюсарі кан'!P1394+'слюсарі ц.о.'!P977+'слюсарі г.в.'!P969+зварювальник!L1394+аварійки!J1394</f>
        <v>0.48207071185948813</v>
      </c>
      <c r="G1390" s="286">
        <f>'дератизація '!I1394</f>
        <v>1.2454710144927536E-2</v>
      </c>
      <c r="H1390" s="286">
        <f>SUM(димовенти!Q1394)</f>
        <v>4.4500914130691203E-2</v>
      </c>
      <c r="I1390" s="286">
        <f>'під зими'!L1394+майстерні!L1394+покрівлі!N1394+маляри!L1394</f>
        <v>0.26929881220890828</v>
      </c>
      <c r="J1390" s="286">
        <f>електрики!P1394</f>
        <v>9.1848564483848136E-2</v>
      </c>
      <c r="K1390" s="287">
        <f t="shared" si="114"/>
        <v>2.9829775557559368</v>
      </c>
      <c r="L1390" s="287">
        <v>3.842518951267615E-2</v>
      </c>
      <c r="M1390" s="287">
        <f t="shared" si="115"/>
        <v>3.0214027452686132</v>
      </c>
      <c r="N1390" s="287">
        <f t="shared" si="116"/>
        <v>3.6256832943223358</v>
      </c>
    </row>
    <row r="1391" spans="1:14" ht="18" customHeight="1" x14ac:dyDescent="0.35">
      <c r="A1391" s="284">
        <f t="shared" si="117"/>
        <v>36</v>
      </c>
      <c r="B1391" s="284">
        <v>9</v>
      </c>
      <c r="C1391" s="285" t="s">
        <v>1112</v>
      </c>
      <c r="D1391" s="286">
        <f>SUM(сходові!N1395)</f>
        <v>0.9350123010203657</v>
      </c>
      <c r="E1391" s="286">
        <f>SUM(прибудинкова!M1395)</f>
        <v>0.78554918505150761</v>
      </c>
      <c r="F1391" s="286">
        <f>'слюсарі х.в.'!P1395+'слюсарі кан'!P1395+'слюсарі ц.о.'!P978+'слюсарі г.в.'!P970+зварювальник!L1395+аварійки!J1395</f>
        <v>0.56974818225706103</v>
      </c>
      <c r="G1391" s="286">
        <f>'дератизація '!I1395</f>
        <v>4.0416572674637193E-3</v>
      </c>
      <c r="H1391" s="286">
        <f>SUM(димовенти!Q1395)</f>
        <v>6.6495388044597009E-2</v>
      </c>
      <c r="I1391" s="286">
        <f>'під зими'!L1395+майстерні!L1395+покрівлі!N1395+маляри!L1395</f>
        <v>0.2602354970321763</v>
      </c>
      <c r="J1391" s="286">
        <f>електрики!P1395</f>
        <v>0.13724450510737882</v>
      </c>
      <c r="K1391" s="287">
        <f t="shared" si="114"/>
        <v>2.7583267157805507</v>
      </c>
      <c r="L1391" s="287">
        <v>3.6321411300539674E-2</v>
      </c>
      <c r="M1391" s="287">
        <f t="shared" si="115"/>
        <v>2.7946481270810901</v>
      </c>
      <c r="N1391" s="287">
        <f t="shared" si="116"/>
        <v>3.3535777524973081</v>
      </c>
    </row>
    <row r="1392" spans="1:14" ht="18" customHeight="1" x14ac:dyDescent="0.35">
      <c r="A1392" s="284">
        <f t="shared" si="117"/>
        <v>37</v>
      </c>
      <c r="B1392" s="284">
        <v>9</v>
      </c>
      <c r="C1392" s="285" t="s">
        <v>1111</v>
      </c>
      <c r="D1392" s="286">
        <f>SUM(сходові!N1396)</f>
        <v>0.63716466394006299</v>
      </c>
      <c r="E1392" s="286">
        <f>SUM(прибудинкова!M1396)</f>
        <v>1.1654317890622172</v>
      </c>
      <c r="F1392" s="286">
        <f>'слюсарі х.в.'!P1396+'слюсарі кан'!P1396+'слюсарі ц.о.'!P979+'слюсарі г.в.'!P971+зварювальник!L1396+аварійки!J1396</f>
        <v>0.47715892363185369</v>
      </c>
      <c r="G1392" s="286">
        <f>'дератизація '!I1396</f>
        <v>2.9181295016106265E-3</v>
      </c>
      <c r="H1392" s="286">
        <f>SUM(димовенти!Q1396)</f>
        <v>4.8010541402426554E-2</v>
      </c>
      <c r="I1392" s="286">
        <f>'під зими'!L1396+майстерні!L1396+покрівлі!N1396+маляри!L1396</f>
        <v>0.29996898486647194</v>
      </c>
      <c r="J1392" s="286">
        <f>електрики!P1396</f>
        <v>8.9305434011151194E-2</v>
      </c>
      <c r="K1392" s="287">
        <f t="shared" si="114"/>
        <v>2.7199584664157941</v>
      </c>
      <c r="L1392" s="287">
        <v>3.8207867478995183E-2</v>
      </c>
      <c r="M1392" s="287">
        <f t="shared" si="115"/>
        <v>2.7581663338947893</v>
      </c>
      <c r="N1392" s="287">
        <f t="shared" si="116"/>
        <v>3.3097996006737471</v>
      </c>
    </row>
    <row r="1393" spans="1:14" ht="18" customHeight="1" x14ac:dyDescent="0.4">
      <c r="A1393" s="284"/>
      <c r="B1393" s="284"/>
      <c r="C1393" s="504" t="s">
        <v>340</v>
      </c>
      <c r="D1393" s="505"/>
      <c r="E1393" s="505"/>
      <c r="F1393" s="505"/>
      <c r="G1393" s="505"/>
      <c r="H1393" s="505"/>
      <c r="I1393" s="505"/>
      <c r="J1393" s="505"/>
      <c r="K1393" s="505"/>
      <c r="L1393" s="505"/>
      <c r="M1393" s="505"/>
      <c r="N1393" s="505"/>
    </row>
    <row r="1394" spans="1:14" ht="18" customHeight="1" x14ac:dyDescent="0.35">
      <c r="A1394" s="284">
        <v>1</v>
      </c>
      <c r="B1394" s="284">
        <v>9</v>
      </c>
      <c r="C1394" s="285" t="s">
        <v>1157</v>
      </c>
      <c r="D1394" s="286">
        <f>SUM(сходові!N1399)</f>
        <v>1.0918165603515442</v>
      </c>
      <c r="E1394" s="286">
        <f>SUM(прибудинкова!M1399)</f>
        <v>0.88974604564125015</v>
      </c>
      <c r="F1394" s="286">
        <f>'слюсарі х.в.'!P1399+'слюсарі кан'!P1399+'слюсарі ц.о.'!P982+'слюсарі г.в.'!P974+зварювальник!L1399+аварійки!J1399</f>
        <v>0.39120136301604042</v>
      </c>
      <c r="G1394" s="286">
        <f>'дератизація '!I1399</f>
        <v>6.9789963273731333E-3</v>
      </c>
      <c r="H1394" s="286">
        <f>SUM(димовенти!Q1399)</f>
        <v>1.4348396073255274E-2</v>
      </c>
      <c r="I1394" s="286">
        <f>'під зими'!L1399+майстерні!L1399+покрівлі!N1399+маляри!L1399</f>
        <v>0.19023569698511744</v>
      </c>
      <c r="J1394" s="286">
        <f>електрики!P1399</f>
        <v>4.6730049778963167E-2</v>
      </c>
      <c r="K1394" s="287">
        <f t="shared" ref="K1394:K1425" si="118">SUM(D1394,E1394,F1394,G1394,H1394,I1394,J1394)</f>
        <v>2.6310571081735441</v>
      </c>
      <c r="L1394" s="287">
        <v>0.04</v>
      </c>
      <c r="M1394" s="287">
        <f t="shared" ref="M1394:M1425" si="119">SUM(L1394+K1394)</f>
        <v>2.6710571081735441</v>
      </c>
      <c r="N1394" s="287">
        <f t="shared" ref="N1394:N1425" si="120">M1394*1.2</f>
        <v>3.2052685298082531</v>
      </c>
    </row>
    <row r="1395" spans="1:14" ht="18" customHeight="1" x14ac:dyDescent="0.35">
      <c r="A1395" s="284">
        <f>A1394+1</f>
        <v>2</v>
      </c>
      <c r="B1395" s="284">
        <v>9</v>
      </c>
      <c r="C1395" s="285" t="s">
        <v>1156</v>
      </c>
      <c r="D1395" s="286">
        <f>SUM(сходові!N1400)</f>
        <v>0</v>
      </c>
      <c r="E1395" s="286">
        <f>SUM(прибудинкова!M1400)</f>
        <v>1.1276578820304346</v>
      </c>
      <c r="F1395" s="286">
        <f>'слюсарі х.в.'!P1400+'слюсарі кан'!P1400+'слюсарі ц.о.'!P983+'слюсарі г.в.'!P975+зварювальник!L1400+аварійки!J1400</f>
        <v>0.38629807682017608</v>
      </c>
      <c r="G1395" s="286">
        <f>'дератизація '!I1400</f>
        <v>6.6340357927199669E-3</v>
      </c>
      <c r="H1395" s="286">
        <f>SUM(димовенти!Q1400)</f>
        <v>1.3641798014212796E-2</v>
      </c>
      <c r="I1395" s="286">
        <f>'під зими'!L1400+майстерні!L1400+покрівлі!N1400+маляри!L1400</f>
        <v>0.18779454953824359</v>
      </c>
      <c r="J1395" s="286">
        <f>електрики!P1400</f>
        <v>4.5752629163484861E-2</v>
      </c>
      <c r="K1395" s="287">
        <f t="shared" si="118"/>
        <v>1.7677789713592718</v>
      </c>
      <c r="L1395" s="287">
        <v>3.7559044164992672E-2</v>
      </c>
      <c r="M1395" s="287">
        <f t="shared" si="119"/>
        <v>1.8053380155242644</v>
      </c>
      <c r="N1395" s="287">
        <f t="shared" si="120"/>
        <v>2.1664056186291174</v>
      </c>
    </row>
    <row r="1396" spans="1:14" ht="18" customHeight="1" x14ac:dyDescent="0.35">
      <c r="A1396" s="284">
        <f t="shared" ref="A1396:A1457" si="121">A1395+1</f>
        <v>3</v>
      </c>
      <c r="B1396" s="284">
        <v>9</v>
      </c>
      <c r="C1396" s="285" t="s">
        <v>2962</v>
      </c>
      <c r="D1396" s="286">
        <f>SUM(сходові!N1401)</f>
        <v>0.82283479885193644</v>
      </c>
      <c r="E1396" s="286">
        <f>SUM(прибудинкова!M1401)</f>
        <v>0.83541364769110016</v>
      </c>
      <c r="F1396" s="286">
        <f>'слюсарі х.в.'!P1401+'слюсарі кан'!P1401+'слюсарі ц.о.'!P984+'слюсарі г.в.'!P976+зварювальник!L1401+аварійки!J1401</f>
        <v>0.45116214030458629</v>
      </c>
      <c r="G1396" s="286">
        <f>'дератизація '!I1401</f>
        <v>9.4488093407882699E-3</v>
      </c>
      <c r="H1396" s="286">
        <f>SUM(димовенти!Q1401)</f>
        <v>1.4173729565512622E-2</v>
      </c>
      <c r="I1396" s="286">
        <f>'під зими'!L1401+майстерні!L1401+покрівлі!N1401+маляри!L1401</f>
        <v>0.19207722032910768</v>
      </c>
      <c r="J1396" s="286">
        <f>електрики!P1401</f>
        <v>4.6278057322780612E-2</v>
      </c>
      <c r="K1396" s="287">
        <f t="shared" si="118"/>
        <v>2.3713884034058119</v>
      </c>
      <c r="L1396" s="287">
        <v>3.2405934775343148E-2</v>
      </c>
      <c r="M1396" s="287">
        <f t="shared" si="119"/>
        <v>2.4037943381811551</v>
      </c>
      <c r="N1396" s="287">
        <f t="shared" si="120"/>
        <v>2.8845532058173862</v>
      </c>
    </row>
    <row r="1397" spans="1:14" ht="18" customHeight="1" x14ac:dyDescent="0.35">
      <c r="A1397" s="284">
        <f t="shared" si="121"/>
        <v>4</v>
      </c>
      <c r="B1397" s="284">
        <v>9</v>
      </c>
      <c r="C1397" s="285" t="s">
        <v>609</v>
      </c>
      <c r="D1397" s="286">
        <f>SUM(сходові!N1402)</f>
        <v>1.1016272577158128</v>
      </c>
      <c r="E1397" s="286">
        <f>SUM(прибудинкова!M1402)</f>
        <v>0.99157859915223956</v>
      </c>
      <c r="F1397" s="286">
        <f>'слюсарі х.в.'!P1402+'слюсарі кан'!P1402+'слюсарі ц.о.'!P985+'слюсарі г.в.'!P977+зварювальник!L1402+аварійки!J1402</f>
        <v>0.45779197363345991</v>
      </c>
      <c r="G1397" s="286">
        <f>'дератизація '!I1402</f>
        <v>7.1242531024973185E-3</v>
      </c>
      <c r="H1397" s="286">
        <f>SUM(димовенти!Q1402)</f>
        <v>1.4909765553453249E-2</v>
      </c>
      <c r="I1397" s="286">
        <f>'під зими'!L1402+майстерні!L1402+покрівлі!N1402+маляри!L1402</f>
        <v>0.19266956876022839</v>
      </c>
      <c r="J1397" s="286">
        <f>електрики!P1402</f>
        <v>4.868125794009915E-2</v>
      </c>
      <c r="K1397" s="287">
        <f t="shared" si="118"/>
        <v>2.8143826758577903</v>
      </c>
      <c r="L1397" s="287">
        <v>3.8421386345055542E-2</v>
      </c>
      <c r="M1397" s="287">
        <f t="shared" si="119"/>
        <v>2.8528040622028459</v>
      </c>
      <c r="N1397" s="287">
        <f t="shared" si="120"/>
        <v>3.4233648746434149</v>
      </c>
    </row>
    <row r="1398" spans="1:14" ht="18" customHeight="1" x14ac:dyDescent="0.35">
      <c r="A1398" s="284">
        <f t="shared" si="121"/>
        <v>5</v>
      </c>
      <c r="B1398" s="284">
        <v>9</v>
      </c>
      <c r="C1398" s="285" t="s">
        <v>610</v>
      </c>
      <c r="D1398" s="286">
        <f>SUM(сходові!N1403)</f>
        <v>1.1462454212454212</v>
      </c>
      <c r="E1398" s="286">
        <f>SUM(прибудинкова!M1403)</f>
        <v>1.0663251863975269</v>
      </c>
      <c r="F1398" s="286">
        <f>'слюсарі х.в.'!P1403+'слюсарі кан'!P1403+'слюсарі ц.о.'!P986+'слюсарі г.в.'!P978+зварювальник!L1403+аварійки!J1403</f>
        <v>0.45391545201534567</v>
      </c>
      <c r="G1398" s="286">
        <f>'дератизація '!I1403</f>
        <v>6.9186133015920245E-3</v>
      </c>
      <c r="H1398" s="286">
        <f>SUM(димовенти!Q1403)</f>
        <v>1.4479398864363837E-2</v>
      </c>
      <c r="I1398" s="286">
        <f>'під зими'!L1403+майстерні!L1403+покрівлі!N1403+маляри!L1403</f>
        <v>0.19120959194393586</v>
      </c>
      <c r="J1398" s="286">
        <f>електрики!P1403</f>
        <v>4.7276085489514529E-2</v>
      </c>
      <c r="K1398" s="287">
        <f t="shared" si="118"/>
        <v>2.9263697492576997</v>
      </c>
      <c r="L1398" s="287">
        <v>3.8918969809965898E-2</v>
      </c>
      <c r="M1398" s="287">
        <f t="shared" si="119"/>
        <v>2.9652887190676656</v>
      </c>
      <c r="N1398" s="287">
        <f t="shared" si="120"/>
        <v>3.5583464628811985</v>
      </c>
    </row>
    <row r="1399" spans="1:14" ht="18" customHeight="1" x14ac:dyDescent="0.35">
      <c r="A1399" s="284">
        <f t="shared" si="121"/>
        <v>6</v>
      </c>
      <c r="B1399" s="284">
        <v>9</v>
      </c>
      <c r="C1399" s="285" t="s">
        <v>611</v>
      </c>
      <c r="D1399" s="286">
        <f>SUM(сходові!N1404)</f>
        <v>1.1062226094211269</v>
      </c>
      <c r="E1399" s="286">
        <f>SUM(прибудинкова!M1404)</f>
        <v>0.9300888863563842</v>
      </c>
      <c r="F1399" s="286">
        <f>'слюсарі х.в.'!P1404+'слюсарі кан'!P1404+'слюсарі ц.о.'!P987+'слюсарі г.в.'!P979+зварювальник!L1404+аварійки!J1404</f>
        <v>0.44336841492578405</v>
      </c>
      <c r="G1399" s="286">
        <f>'дератизація '!I1404</f>
        <v>6.3591192961662945E-3</v>
      </c>
      <c r="H1399" s="286">
        <f>SUM(димовенти!Q1404)</f>
        <v>1.3308479705619186E-2</v>
      </c>
      <c r="I1399" s="286">
        <f>'під зими'!L1404+майстерні!L1404+покрівлі!N1404+маляри!L1404</f>
        <v>0.18732963616396819</v>
      </c>
      <c r="J1399" s="286">
        <f>електрики!P1404</f>
        <v>4.345296584423948E-2</v>
      </c>
      <c r="K1399" s="287">
        <f t="shared" si="118"/>
        <v>2.7301301117132883</v>
      </c>
      <c r="L1399" s="287">
        <v>3.7949427626279286E-2</v>
      </c>
      <c r="M1399" s="287">
        <f t="shared" si="119"/>
        <v>2.7680795393395679</v>
      </c>
      <c r="N1399" s="287">
        <f t="shared" si="120"/>
        <v>3.3216954472074813</v>
      </c>
    </row>
    <row r="1400" spans="1:14" ht="18" customHeight="1" x14ac:dyDescent="0.35">
      <c r="A1400" s="284">
        <f t="shared" si="121"/>
        <v>7</v>
      </c>
      <c r="B1400" s="284">
        <v>9</v>
      </c>
      <c r="C1400" s="285" t="s">
        <v>612</v>
      </c>
      <c r="D1400" s="286">
        <f>SUM(сходові!N1405)</f>
        <v>1.1546156152177445</v>
      </c>
      <c r="E1400" s="286">
        <f>SUM(прибудинкова!M1405)</f>
        <v>0.63737773883136262</v>
      </c>
      <c r="F1400" s="286">
        <f>'слюсарі х.в.'!P1405+'слюсарі кан'!P1405+'слюсарі ц.о.'!P988+'слюсарі г.в.'!P980+зварювальник!L1405+аварійки!J1405</f>
        <v>0.45328748363739435</v>
      </c>
      <c r="G1400" s="286">
        <f>'дератизація '!I1405</f>
        <v>6.5896697506280253E-3</v>
      </c>
      <c r="H1400" s="286">
        <f>SUM(димовенти!Q1405)</f>
        <v>1.4310305461781412E-2</v>
      </c>
      <c r="I1400" s="286">
        <f>'під зими'!L1405+майстерні!L1405+покрівлі!N1405+маляри!L1405</f>
        <v>0.19142523475532797</v>
      </c>
      <c r="J1400" s="286">
        <f>електрики!P1405</f>
        <v>4.7041665975160636E-2</v>
      </c>
      <c r="K1400" s="287">
        <f t="shared" si="118"/>
        <v>2.5046477136293994</v>
      </c>
      <c r="L1400" s="287">
        <v>3.4872066066823137E-2</v>
      </c>
      <c r="M1400" s="287">
        <f t="shared" si="119"/>
        <v>2.5395197796962226</v>
      </c>
      <c r="N1400" s="287">
        <f t="shared" si="120"/>
        <v>3.047423735635467</v>
      </c>
    </row>
    <row r="1401" spans="1:14" ht="18" customHeight="1" x14ac:dyDescent="0.35">
      <c r="A1401" s="284">
        <f t="shared" si="121"/>
        <v>8</v>
      </c>
      <c r="B1401" s="284">
        <v>9</v>
      </c>
      <c r="C1401" s="285" t="s">
        <v>613</v>
      </c>
      <c r="D1401" s="286">
        <f>SUM(сходові!N1406)</f>
        <v>0.67534818106667804</v>
      </c>
      <c r="E1401" s="286">
        <f>SUM(прибудинкова!M1406)</f>
        <v>0.62340276902245484</v>
      </c>
      <c r="F1401" s="286">
        <f>'слюсарі х.в.'!P1406+'слюсарі кан'!P1406+'слюсарі ц.о.'!P989+'слюсарі г.в.'!P981+зварювальник!L1406+аварійки!J1406</f>
        <v>0.6175160989312114</v>
      </c>
      <c r="G1401" s="286">
        <f>'дератизація '!I1406</f>
        <v>9.1120110628210189E-3</v>
      </c>
      <c r="H1401" s="286">
        <f>SUM(димовенти!Q1406)</f>
        <v>2.883723027480917E-2</v>
      </c>
      <c r="I1401" s="286">
        <f>'під зими'!L1406+майстерні!L1406+покрівлі!N1406+маляри!L1406</f>
        <v>0.22114019460030798</v>
      </c>
      <c r="J1401" s="286">
        <f>електрики!P1406</f>
        <v>0.1065648214086706</v>
      </c>
      <c r="K1401" s="287">
        <f t="shared" si="118"/>
        <v>2.2819213063669528</v>
      </c>
      <c r="L1401" s="287">
        <v>3.1494890512991258E-2</v>
      </c>
      <c r="M1401" s="287">
        <f t="shared" si="119"/>
        <v>2.313416196879944</v>
      </c>
      <c r="N1401" s="287">
        <f t="shared" si="120"/>
        <v>2.7760994362559326</v>
      </c>
    </row>
    <row r="1402" spans="1:14" ht="18" customHeight="1" x14ac:dyDescent="0.35">
      <c r="A1402" s="284">
        <f t="shared" si="121"/>
        <v>9</v>
      </c>
      <c r="B1402" s="284">
        <v>9</v>
      </c>
      <c r="C1402" s="285" t="s">
        <v>614</v>
      </c>
      <c r="D1402" s="286">
        <f>SUM(сходові!N1407)</f>
        <v>0.66838310622406261</v>
      </c>
      <c r="E1402" s="286">
        <f>SUM(прибудинкова!M1407)</f>
        <v>1.0444635687635433</v>
      </c>
      <c r="F1402" s="286">
        <f>'слюсарі х.в.'!P1407+'слюсарі кан'!P1407+'слюсарі ц.о.'!P990+'слюсарі г.в.'!P982+зварювальник!L1407+аварійки!J1407</f>
        <v>0.61448374233374281</v>
      </c>
      <c r="G1402" s="286">
        <f>'дератизація '!I1407</f>
        <v>9.0180360721442872E-3</v>
      </c>
      <c r="H1402" s="286">
        <f>SUM(димовенти!Q1407)</f>
        <v>4.8458241122746916E-2</v>
      </c>
      <c r="I1402" s="286">
        <f>'під зими'!L1407+майстерні!L1407+покрівлі!N1407+маляри!L1407</f>
        <v>0.22037674745679167</v>
      </c>
      <c r="J1402" s="286">
        <f>електрики!P1407</f>
        <v>0.10547933062003972</v>
      </c>
      <c r="K1402" s="287">
        <f t="shared" si="118"/>
        <v>2.710662772593071</v>
      </c>
      <c r="L1402" s="287">
        <v>3.7381228348036366E-2</v>
      </c>
      <c r="M1402" s="287">
        <f t="shared" si="119"/>
        <v>2.7480440009411073</v>
      </c>
      <c r="N1402" s="287">
        <f t="shared" si="120"/>
        <v>3.2976528011293289</v>
      </c>
    </row>
    <row r="1403" spans="1:14" ht="18" customHeight="1" x14ac:dyDescent="0.35">
      <c r="A1403" s="284">
        <f t="shared" si="121"/>
        <v>10</v>
      </c>
      <c r="B1403" s="284">
        <v>9</v>
      </c>
      <c r="C1403" s="285" t="s">
        <v>615</v>
      </c>
      <c r="D1403" s="286">
        <f>SUM(сходові!N1408)</f>
        <v>0.67775822612203107</v>
      </c>
      <c r="E1403" s="286">
        <f>SUM(прибудинкова!M1408)</f>
        <v>1.1434949471979909</v>
      </c>
      <c r="F1403" s="286">
        <f>'слюсарі х.в.'!P1408+'слюсарі кан'!P1408+'слюсарі ц.о.'!P991+'слюсарі г.в.'!P983+зварювальник!L1408+аварійки!J1408</f>
        <v>0.61856535054572126</v>
      </c>
      <c r="G1403" s="286">
        <f>'дератизація '!I1408</f>
        <v>9.1445281522601115E-3</v>
      </c>
      <c r="H1403" s="286">
        <f>SUM(димовенти!Q1408)</f>
        <v>4.9137943850628432E-2</v>
      </c>
      <c r="I1403" s="286">
        <f>'під зими'!L1408+майстерні!L1408+покрівлі!N1408+маляри!L1408</f>
        <v>0.22140436146926934</v>
      </c>
      <c r="J1403" s="286">
        <f>електрики!P1408</f>
        <v>0.10695884343553692</v>
      </c>
      <c r="K1403" s="287">
        <f t="shared" si="118"/>
        <v>2.826464200773438</v>
      </c>
      <c r="L1403" s="287">
        <v>3.895607913645649E-2</v>
      </c>
      <c r="M1403" s="287">
        <f t="shared" si="119"/>
        <v>2.8654202799098947</v>
      </c>
      <c r="N1403" s="287">
        <f t="shared" si="120"/>
        <v>3.4385043358918734</v>
      </c>
    </row>
    <row r="1404" spans="1:14" ht="18" customHeight="1" x14ac:dyDescent="0.35">
      <c r="A1404" s="284">
        <f t="shared" si="121"/>
        <v>11</v>
      </c>
      <c r="B1404" s="284">
        <v>9</v>
      </c>
      <c r="C1404" s="285" t="s">
        <v>1117</v>
      </c>
      <c r="D1404" s="286">
        <f>SUM(сходові!N1409)</f>
        <v>1.208520520213942</v>
      </c>
      <c r="E1404" s="286">
        <f>SUM(прибудинкова!M1409)</f>
        <v>0.8544362684236213</v>
      </c>
      <c r="F1404" s="286">
        <f>'слюсарі х.в.'!P1409+'слюсарі кан'!P1409+'слюсарі ц.о.'!P992+'слюсарі г.в.'!P984+зварювальник!L1409+аварійки!J1409</f>
        <v>0.4524069845839836</v>
      </c>
      <c r="G1404" s="286">
        <f>'дератизація '!I1409</f>
        <v>7.3337167956494453E-3</v>
      </c>
      <c r="H1404" s="286">
        <f>SUM(димовенти!Q1409)</f>
        <v>1.4311930654977127E-2</v>
      </c>
      <c r="I1404" s="286">
        <f>'під зими'!L1409+майстерні!L1409+покрівлі!N1409+маляри!L1409</f>
        <v>0.19513453991166743</v>
      </c>
      <c r="J1404" s="286">
        <f>електрики!P1409</f>
        <v>4.6729291975646507E-2</v>
      </c>
      <c r="K1404" s="287">
        <f t="shared" si="118"/>
        <v>2.778873252559487</v>
      </c>
      <c r="L1404" s="287">
        <v>3.8625857113471884E-2</v>
      </c>
      <c r="M1404" s="287">
        <f t="shared" si="119"/>
        <v>2.8174991096729589</v>
      </c>
      <c r="N1404" s="287">
        <f t="shared" si="120"/>
        <v>3.3809989316075506</v>
      </c>
    </row>
    <row r="1405" spans="1:14" ht="18" customHeight="1" x14ac:dyDescent="0.35">
      <c r="A1405" s="284">
        <f t="shared" si="121"/>
        <v>12</v>
      </c>
      <c r="B1405" s="284">
        <v>9</v>
      </c>
      <c r="C1405" s="285" t="s">
        <v>1118</v>
      </c>
      <c r="D1405" s="286">
        <f>SUM(сходові!N1410)</f>
        <v>0.94241846897166726</v>
      </c>
      <c r="E1405" s="286">
        <f>SUM(прибудинкова!M1410)</f>
        <v>0.58719747593397431</v>
      </c>
      <c r="F1405" s="286">
        <f>'слюсарі х.в.'!P1410+'слюсарі кан'!P1410+'слюсарі ц.о.'!P993+'слюсарі г.в.'!P985+зварювальник!L1410+аварійки!J1410</f>
        <v>0.45587640352083136</v>
      </c>
      <c r="G1405" s="286">
        <f>'дератизація '!I1410</f>
        <v>9.136979175406507E-3</v>
      </c>
      <c r="H1405" s="286">
        <f>SUM(димовенти!Q1410)</f>
        <v>1.4697101302275507E-2</v>
      </c>
      <c r="I1405" s="286">
        <f>'під зими'!L1410+майстерні!L1410+покрівлі!N1410+маляри!L1410</f>
        <v>0.19246149034679946</v>
      </c>
      <c r="J1405" s="286">
        <f>електрики!P1410</f>
        <v>4.7986896702217438E-2</v>
      </c>
      <c r="K1405" s="287">
        <f t="shared" si="118"/>
        <v>2.2497748159531716</v>
      </c>
      <c r="L1405" s="287">
        <v>3.1373272859196E-2</v>
      </c>
      <c r="M1405" s="287">
        <f t="shared" si="119"/>
        <v>2.2811480888123676</v>
      </c>
      <c r="N1405" s="287">
        <f t="shared" si="120"/>
        <v>2.7373777065748413</v>
      </c>
    </row>
    <row r="1406" spans="1:14" ht="18" customHeight="1" x14ac:dyDescent="0.35">
      <c r="A1406" s="284">
        <f t="shared" si="121"/>
        <v>13</v>
      </c>
      <c r="B1406" s="284">
        <v>14</v>
      </c>
      <c r="C1406" s="285" t="s">
        <v>1119</v>
      </c>
      <c r="D1406" s="286">
        <f>SUM(сходові!N1411)</f>
        <v>0.90250761071397267</v>
      </c>
      <c r="E1406" s="286">
        <f>SUM(прибудинкова!M1411)</f>
        <v>1.0678846403461328</v>
      </c>
      <c r="F1406" s="286">
        <f>'слюсарі х.в.'!P1411+'слюсарі кан'!P1411+'слюсарі ц.о.'!P994+'слюсарі г.в.'!P986+зварювальник!L1411+аварійки!J1411</f>
        <v>0.45465444498729013</v>
      </c>
      <c r="G1406" s="286">
        <f>'дератизація '!I1411</f>
        <v>1.14710654407788E-2</v>
      </c>
      <c r="H1406" s="286">
        <f>SUM(димовенти!Q1411)</f>
        <v>2.1315844297345964E-2</v>
      </c>
      <c r="I1406" s="286">
        <f>'під зими'!L1411+майстерні!L1411+покрівлі!N1411+маляри!L1411</f>
        <v>0.17738058145467273</v>
      </c>
      <c r="J1406" s="286">
        <f>електрики!P1411</f>
        <v>4.7519977531352064E-2</v>
      </c>
      <c r="K1406" s="287">
        <f t="shared" si="118"/>
        <v>2.6827341647715452</v>
      </c>
      <c r="L1406" s="287">
        <v>3.729767620196367E-2</v>
      </c>
      <c r="M1406" s="287">
        <f t="shared" si="119"/>
        <v>2.7200318409735091</v>
      </c>
      <c r="N1406" s="287">
        <f t="shared" si="120"/>
        <v>3.264038209168211</v>
      </c>
    </row>
    <row r="1407" spans="1:14" ht="18" customHeight="1" x14ac:dyDescent="0.35">
      <c r="A1407" s="284">
        <f t="shared" si="121"/>
        <v>14</v>
      </c>
      <c r="B1407" s="284">
        <v>14</v>
      </c>
      <c r="C1407" s="285" t="s">
        <v>1120</v>
      </c>
      <c r="D1407" s="286">
        <f>SUM(сходові!N1412)</f>
        <v>0.90775966895114435</v>
      </c>
      <c r="E1407" s="286">
        <f>SUM(прибудинкова!M1412)</f>
        <v>0.62118178054363382</v>
      </c>
      <c r="F1407" s="286">
        <f>'слюсарі х.в.'!P1412+'слюсарі кан'!P1412+'слюсарі ц.о.'!P995+'слюсарі г.в.'!P987+зварювальник!L1412+аварійки!J1412</f>
        <v>0.4647440505121796</v>
      </c>
      <c r="G1407" s="286">
        <f>'дератизація '!I1412</f>
        <v>7.9057208885535048E-3</v>
      </c>
      <c r="H1407" s="286">
        <f>SUM(димовенти!Q1412)</f>
        <v>2.323550683027914E-2</v>
      </c>
      <c r="I1407" s="286">
        <f>'під зими'!L1412+майстерні!L1412+покрівлі!N1412+маляри!L1412</f>
        <v>0.18119840630754724</v>
      </c>
      <c r="J1407" s="286">
        <f>електрики!P1412</f>
        <v>5.1188196396361157E-2</v>
      </c>
      <c r="K1407" s="287">
        <f t="shared" si="118"/>
        <v>2.2572133304296988</v>
      </c>
      <c r="L1407" s="287">
        <v>3.5172568255765313E-2</v>
      </c>
      <c r="M1407" s="287">
        <f t="shared" si="119"/>
        <v>2.2923858986854642</v>
      </c>
      <c r="N1407" s="287">
        <f t="shared" si="120"/>
        <v>2.7508630784225567</v>
      </c>
    </row>
    <row r="1408" spans="1:14" ht="18" customHeight="1" x14ac:dyDescent="0.35">
      <c r="A1408" s="284">
        <f t="shared" si="121"/>
        <v>15</v>
      </c>
      <c r="B1408" s="284">
        <v>14</v>
      </c>
      <c r="C1408" s="285" t="s">
        <v>1121</v>
      </c>
      <c r="D1408" s="286">
        <f>SUM(сходові!N1413)</f>
        <v>1.2335106566291481</v>
      </c>
      <c r="E1408" s="286">
        <f>SUM(прибудинкова!M1413)</f>
        <v>0.66841052686298863</v>
      </c>
      <c r="F1408" s="286">
        <f>'слюсарі х.в.'!P1413+'слюсарі кан'!P1413+'слюсарі ц.о.'!P996+'слюсарі г.в.'!P988+зварювальник!L1413+аварійки!J1413</f>
        <v>0.44980950650744189</v>
      </c>
      <c r="G1408" s="286">
        <f>'дератизація '!I1413</f>
        <v>5.7545248434077547E-3</v>
      </c>
      <c r="H1408" s="286">
        <f>SUM(димовенти!Q1413)</f>
        <v>1.4023561815613501E-2</v>
      </c>
      <c r="I1408" s="286">
        <f>'під зими'!L1413+майстерні!L1413+покрівлі!N1413+маляри!L1413</f>
        <v>0.19416699707217</v>
      </c>
      <c r="J1408" s="286">
        <f>електрики!P1413</f>
        <v>4.5787750822593544E-2</v>
      </c>
      <c r="K1408" s="287">
        <f t="shared" si="118"/>
        <v>2.6114635245533635</v>
      </c>
      <c r="L1408" s="287">
        <v>3.6345951959546818E-2</v>
      </c>
      <c r="M1408" s="287">
        <f t="shared" si="119"/>
        <v>2.6478094765129105</v>
      </c>
      <c r="N1408" s="287">
        <f t="shared" si="120"/>
        <v>3.1773713718154926</v>
      </c>
    </row>
    <row r="1409" spans="1:14" ht="18" customHeight="1" x14ac:dyDescent="0.35">
      <c r="A1409" s="284">
        <f t="shared" si="121"/>
        <v>16</v>
      </c>
      <c r="B1409" s="284">
        <v>14</v>
      </c>
      <c r="C1409" s="285" t="s">
        <v>2963</v>
      </c>
      <c r="D1409" s="286">
        <f>SUM(сходові!N1414)</f>
        <v>0.88750613234902287</v>
      </c>
      <c r="E1409" s="286">
        <f>SUM(прибудинкова!M1414)</f>
        <v>1.0139623883794924</v>
      </c>
      <c r="F1409" s="286">
        <f>'слюсарі х.в.'!P1414+'слюсарі кан'!P1414+'слюсарі ц.о.'!P997+'слюсарі г.в.'!P989+зварювальник!L1414+аварійки!J1414</f>
        <v>0.46775376662045498</v>
      </c>
      <c r="G1409" s="286">
        <f>'дератизація '!I1414</f>
        <v>8.4814501340104379E-3</v>
      </c>
      <c r="H1409" s="286">
        <f>SUM(димовенти!Q1414)</f>
        <v>2.4023567441519456E-2</v>
      </c>
      <c r="I1409" s="286">
        <f>'під зими'!L1414+майстерні!L1414+покрівлі!N1414+маляри!L1414</f>
        <v>0.18121949896057046</v>
      </c>
      <c r="J1409" s="286">
        <f>електрики!P1414</f>
        <v>5.2292236658324873E-2</v>
      </c>
      <c r="K1409" s="287">
        <f t="shared" si="118"/>
        <v>2.6352390405433956</v>
      </c>
      <c r="L1409" s="287">
        <v>3.6597544374253665E-2</v>
      </c>
      <c r="M1409" s="287">
        <f t="shared" si="119"/>
        <v>2.6718365849176493</v>
      </c>
      <c r="N1409" s="287">
        <f t="shared" si="120"/>
        <v>3.206203901901179</v>
      </c>
    </row>
    <row r="1410" spans="1:14" ht="18" customHeight="1" x14ac:dyDescent="0.35">
      <c r="A1410" s="284">
        <f t="shared" si="121"/>
        <v>17</v>
      </c>
      <c r="B1410" s="284">
        <v>9</v>
      </c>
      <c r="C1410" s="285" t="s">
        <v>1122</v>
      </c>
      <c r="D1410" s="286">
        <f>SUM(сходові!N1415)</f>
        <v>0</v>
      </c>
      <c r="E1410" s="286">
        <f>SUM(прибудинкова!M1415)</f>
        <v>0</v>
      </c>
      <c r="F1410" s="286">
        <f>'слюсарі х.в.'!P1415+'слюсарі кан'!P1415+'слюсарі ц.о.'!P998+'слюсарі г.в.'!P990+зварювальник!L1415+аварійки!J1415</f>
        <v>0.45094940098981895</v>
      </c>
      <c r="G1410" s="286">
        <f>'дератизація '!I1415</f>
        <v>5.7967605349821903E-3</v>
      </c>
      <c r="H1410" s="286">
        <f>SUM(димовенти!Q1415)</f>
        <v>1.4150111506965551E-2</v>
      </c>
      <c r="I1410" s="286">
        <f>'під зими'!L1415+майстерні!L1415+покрівлі!N1415+маляри!L1415</f>
        <v>0.19459159997995468</v>
      </c>
      <c r="J1410" s="286">
        <f>електрики!P1415</f>
        <v>4.6200942978088057E-2</v>
      </c>
      <c r="K1410" s="287">
        <f t="shared" si="118"/>
        <v>0.71168881598980938</v>
      </c>
      <c r="L1410" s="287">
        <v>1.032207840087046E-2</v>
      </c>
      <c r="M1410" s="287">
        <f t="shared" si="119"/>
        <v>0.72201089439067978</v>
      </c>
      <c r="N1410" s="287">
        <f t="shared" si="120"/>
        <v>0.86641307326881567</v>
      </c>
    </row>
    <row r="1411" spans="1:14" ht="18" customHeight="1" x14ac:dyDescent="0.35">
      <c r="A1411" s="284">
        <f t="shared" si="121"/>
        <v>18</v>
      </c>
      <c r="B1411" s="284">
        <v>9</v>
      </c>
      <c r="C1411" s="285" t="s">
        <v>1123</v>
      </c>
      <c r="D1411" s="286">
        <f>SUM(сходові!N1416)</f>
        <v>1.0885888429319224</v>
      </c>
      <c r="E1411" s="286">
        <f>SUM(прибудинкова!M1416)</f>
        <v>0.88612299685661189</v>
      </c>
      <c r="F1411" s="286">
        <f>'слюсарі х.в.'!P1416+'слюсарі кан'!P1416+'слюсарі ц.о.'!P999+'слюсарі г.в.'!P991+зварювальник!L1416+аварійки!J1416</f>
        <v>0.45421822900716058</v>
      </c>
      <c r="G1411" s="286">
        <f>'дератизація '!I1416</f>
        <v>1.273221218613761E-2</v>
      </c>
      <c r="H1411" s="286">
        <f>SUM(димовенти!Q1416)</f>
        <v>1.4513012795701398E-2</v>
      </c>
      <c r="I1411" s="286">
        <f>'під зими'!L1416+майстерні!L1416+покрівлі!N1416+маляри!L1416</f>
        <v>0.19251138843556331</v>
      </c>
      <c r="J1411" s="286">
        <f>електрики!P1416</f>
        <v>4.7385836944422249E-2</v>
      </c>
      <c r="K1411" s="287">
        <f t="shared" si="118"/>
        <v>2.6960725191575197</v>
      </c>
      <c r="L1411" s="287">
        <v>3.7480557857221708E-2</v>
      </c>
      <c r="M1411" s="287">
        <f t="shared" si="119"/>
        <v>2.7335530770147414</v>
      </c>
      <c r="N1411" s="287">
        <f t="shared" si="120"/>
        <v>3.2802636924176896</v>
      </c>
    </row>
    <row r="1412" spans="1:14" ht="18" customHeight="1" x14ac:dyDescent="0.35">
      <c r="A1412" s="284">
        <f t="shared" si="121"/>
        <v>19</v>
      </c>
      <c r="B1412" s="284">
        <v>9</v>
      </c>
      <c r="C1412" s="285" t="s">
        <v>1124</v>
      </c>
      <c r="D1412" s="286">
        <f>SUM(сходові!N1417)</f>
        <v>1.0607539245329907</v>
      </c>
      <c r="E1412" s="286">
        <f>SUM(прибудинкова!M1417)</f>
        <v>0.89974346335354682</v>
      </c>
      <c r="F1412" s="286">
        <f>'слюсарі х.в.'!P1417+'слюсарі кан'!P1417+'слюсарі ц.о.'!P1000+'слюсарі г.в.'!P992+зварювальник!L1417+аварійки!J1417</f>
        <v>0.45327260176108941</v>
      </c>
      <c r="G1412" s="286">
        <f>'дератизація '!I1417</f>
        <v>1.2603098030264707E-2</v>
      </c>
      <c r="H1412" s="286">
        <f>SUM(димовенти!Q1417)</f>
        <v>1.4408030415336819E-2</v>
      </c>
      <c r="I1412" s="286">
        <f>'під зими'!L1417+майстерні!L1417+покрівлі!N1417+маляри!L1417</f>
        <v>0.19218300415113168</v>
      </c>
      <c r="J1412" s="286">
        <f>електрики!P1417</f>
        <v>4.7043063322706254E-2</v>
      </c>
      <c r="K1412" s="287">
        <f t="shared" si="118"/>
        <v>2.6800071855670664</v>
      </c>
      <c r="L1412" s="287">
        <v>3.7260586385277294E-2</v>
      </c>
      <c r="M1412" s="287">
        <f t="shared" si="119"/>
        <v>2.7172677719523435</v>
      </c>
      <c r="N1412" s="287">
        <f t="shared" si="120"/>
        <v>3.2607213263428121</v>
      </c>
    </row>
    <row r="1413" spans="1:14" ht="18" customHeight="1" x14ac:dyDescent="0.35">
      <c r="A1413" s="284">
        <f t="shared" si="121"/>
        <v>20</v>
      </c>
      <c r="B1413" s="284">
        <v>9</v>
      </c>
      <c r="C1413" s="285" t="s">
        <v>1125</v>
      </c>
      <c r="D1413" s="286">
        <f>SUM(сходові!N1418)</f>
        <v>1.1121843280273056</v>
      </c>
      <c r="E1413" s="286">
        <f>SUM(прибудинкова!M1418)</f>
        <v>0.97393309472823075</v>
      </c>
      <c r="F1413" s="286">
        <f>'слюсарі х.в.'!P1418+'слюсарі кан'!P1418+'слюсарі ц.о.'!P1001+'слюсарі г.в.'!P993+зварювальник!L1418+аварійки!J1418</f>
        <v>0.45003988668648376</v>
      </c>
      <c r="G1413" s="286">
        <f>'дератизація '!I1418</f>
        <v>1.1946295806164431E-2</v>
      </c>
      <c r="H1413" s="286">
        <f>SUM(димовенти!Q1418)</f>
        <v>1.4049138341337697E-2</v>
      </c>
      <c r="I1413" s="286">
        <f>'під зими'!L1418+майстерні!L1418+покрівлі!N1418+маляри!L1418</f>
        <v>0.19376960962791989</v>
      </c>
      <c r="J1413" s="286">
        <f>електрики!P1418</f>
        <v>4.5871259677345649E-2</v>
      </c>
      <c r="K1413" s="287">
        <f t="shared" si="118"/>
        <v>2.8017936128947873</v>
      </c>
      <c r="L1413" s="287">
        <v>3.8935820131660748E-2</v>
      </c>
      <c r="M1413" s="287">
        <f t="shared" si="119"/>
        <v>2.8407294330264481</v>
      </c>
      <c r="N1413" s="287">
        <f t="shared" si="120"/>
        <v>3.4088753196317376</v>
      </c>
    </row>
    <row r="1414" spans="1:14" ht="18" customHeight="1" x14ac:dyDescent="0.35">
      <c r="A1414" s="284">
        <f t="shared" si="121"/>
        <v>21</v>
      </c>
      <c r="B1414" s="284">
        <v>9</v>
      </c>
      <c r="C1414" s="285" t="s">
        <v>1126</v>
      </c>
      <c r="D1414" s="286">
        <f>SUM(сходові!N1419)</f>
        <v>1.1306286930299354</v>
      </c>
      <c r="E1414" s="286">
        <f>SUM(прибудинкова!M1419)</f>
        <v>0.94983736761000903</v>
      </c>
      <c r="F1414" s="286">
        <f>'слюсарі х.в.'!P1419+'слюсарі кан'!P1419+'слюсарі ц.о.'!P1002+'слюсарі г.в.'!P994+зварювальник!L1419+аварійки!J1419</f>
        <v>0.45213853751543154</v>
      </c>
      <c r="G1414" s="286">
        <f>'дератизація '!I1419</f>
        <v>1.247462270381332E-2</v>
      </c>
      <c r="H1414" s="286">
        <f>SUM(димовенти!Q1419)</f>
        <v>1.4282127989735001E-2</v>
      </c>
      <c r="I1414" s="286">
        <f>'під зими'!L1419+майстерні!L1419+покрівлі!N1419+маляри!L1419</f>
        <v>0.19418564787714399</v>
      </c>
      <c r="J1414" s="286">
        <f>електрики!P1419</f>
        <v>4.6631984527802824E-2</v>
      </c>
      <c r="K1414" s="287">
        <f t="shared" si="118"/>
        <v>2.8001789812538713</v>
      </c>
      <c r="L1414" s="287">
        <v>3.8911661838909817E-2</v>
      </c>
      <c r="M1414" s="287">
        <f t="shared" si="119"/>
        <v>2.8390906430927814</v>
      </c>
      <c r="N1414" s="287">
        <f t="shared" si="120"/>
        <v>3.4069087717113375</v>
      </c>
    </row>
    <row r="1415" spans="1:14" ht="18" customHeight="1" x14ac:dyDescent="0.35">
      <c r="A1415" s="284">
        <f t="shared" si="121"/>
        <v>22</v>
      </c>
      <c r="B1415" s="284">
        <v>9</v>
      </c>
      <c r="C1415" s="285" t="s">
        <v>1127</v>
      </c>
      <c r="D1415" s="286">
        <f>SUM(сходові!N1420)</f>
        <v>1.0737691378278837</v>
      </c>
      <c r="E1415" s="286">
        <f>SUM(прибудинкова!M1420)</f>
        <v>1.0551783830650439</v>
      </c>
      <c r="F1415" s="286">
        <f>'слюсарі х.в.'!P1420+'слюсарі кан'!P1420+'слюсарі ц.о.'!P1003+'слюсарі г.в.'!P995+зварювальник!L1420+аварійки!J1420</f>
        <v>0.45255207877856185</v>
      </c>
      <c r="G1415" s="286">
        <f>'дератизація '!I1420</f>
        <v>1.2385895170789165E-2</v>
      </c>
      <c r="H1415" s="286">
        <f>SUM(димовенти!Q1420)</f>
        <v>1.4328038835010212E-2</v>
      </c>
      <c r="I1415" s="286">
        <f>'під зими'!L1420+майстерні!L1420+покрівлі!N1420+маляри!L1420</f>
        <v>0.151779573821481</v>
      </c>
      <c r="J1415" s="286">
        <f>електрики!P1420</f>
        <v>4.6781886127065249E-2</v>
      </c>
      <c r="K1415" s="287">
        <f t="shared" si="118"/>
        <v>2.8067749936258348</v>
      </c>
      <c r="L1415" s="287">
        <v>3.8926451352139457E-2</v>
      </c>
      <c r="M1415" s="287">
        <f t="shared" si="119"/>
        <v>2.8457014449779745</v>
      </c>
      <c r="N1415" s="287">
        <f t="shared" si="120"/>
        <v>3.4148417339735695</v>
      </c>
    </row>
    <row r="1416" spans="1:14" ht="18" customHeight="1" x14ac:dyDescent="0.35">
      <c r="A1416" s="284">
        <f t="shared" si="121"/>
        <v>23</v>
      </c>
      <c r="B1416" s="284">
        <v>9</v>
      </c>
      <c r="C1416" s="285" t="s">
        <v>1128</v>
      </c>
      <c r="D1416" s="286">
        <f>SUM(сходові!N1421)</f>
        <v>0.94510732393110874</v>
      </c>
      <c r="E1416" s="286">
        <f>SUM(прибудинкова!M1421)</f>
        <v>0.66274764999482916</v>
      </c>
      <c r="F1416" s="286">
        <f>'слюсарі х.в.'!P1421+'слюсарі кан'!P1421+'слюсарі ц.о.'!P1004+'слюсарі г.в.'!P996+зварювальник!L1421+аварійки!J1421</f>
        <v>0.45291033765446265</v>
      </c>
      <c r="G1416" s="286">
        <f>'дератизація '!I1421</f>
        <v>9.7667412354468398E-3</v>
      </c>
      <c r="H1416" s="286">
        <f>SUM(димовенти!Q1421)</f>
        <v>1.4301601180687844E-2</v>
      </c>
      <c r="I1416" s="286">
        <f>'під зими'!L1421+майстерні!L1421+покрівлі!N1421+маляри!L1421</f>
        <v>0.1902792889412786</v>
      </c>
      <c r="J1416" s="286">
        <f>електрики!P1421</f>
        <v>4.6907223717388237E-2</v>
      </c>
      <c r="K1416" s="287">
        <f t="shared" si="118"/>
        <v>2.3220201666552023</v>
      </c>
      <c r="L1416" s="287">
        <v>3.236149819955747E-2</v>
      </c>
      <c r="M1416" s="287">
        <f t="shared" si="119"/>
        <v>2.3543816648547597</v>
      </c>
      <c r="N1416" s="287">
        <f t="shared" si="120"/>
        <v>2.8252579978257115</v>
      </c>
    </row>
    <row r="1417" spans="1:14" ht="18" customHeight="1" x14ac:dyDescent="0.35">
      <c r="A1417" s="284">
        <f t="shared" si="121"/>
        <v>24</v>
      </c>
      <c r="B1417" s="284">
        <v>9</v>
      </c>
      <c r="C1417" s="285" t="s">
        <v>1129</v>
      </c>
      <c r="D1417" s="286">
        <f>SUM(сходові!N1422)</f>
        <v>0.84992712931253445</v>
      </c>
      <c r="E1417" s="286">
        <f>SUM(прибудинкова!M1422)</f>
        <v>0.80007669975807116</v>
      </c>
      <c r="F1417" s="286">
        <f>'слюсарі х.в.'!P1422+'слюсарі кан'!P1422+'слюсарі ц.о.'!P1005+'слюсарі г.в.'!P997+зварювальник!L1422+аварійки!J1422</f>
        <v>0.44972353115622732</v>
      </c>
      <c r="G1417" s="286">
        <f>'дератизація '!I1422</f>
        <v>1.0207486682000739E-2</v>
      </c>
      <c r="H1417" s="286">
        <f>SUM(димовенти!Q1422)</f>
        <v>1.3917368544597984E-2</v>
      </c>
      <c r="I1417" s="286">
        <f>'під зими'!L1422+майстерні!L1422+покрівлі!N1422+маляри!L1422</f>
        <v>0.19045588543356545</v>
      </c>
      <c r="J1417" s="286">
        <f>електрики!P1422</f>
        <v>4.5749980954402795E-2</v>
      </c>
      <c r="K1417" s="287">
        <f t="shared" si="118"/>
        <v>2.3600580818414003</v>
      </c>
      <c r="L1417" s="287">
        <v>3.2886551567114841E-2</v>
      </c>
      <c r="M1417" s="287">
        <f t="shared" si="119"/>
        <v>2.3929446334085149</v>
      </c>
      <c r="N1417" s="287">
        <f t="shared" si="120"/>
        <v>2.8715335600902177</v>
      </c>
    </row>
    <row r="1418" spans="1:14" ht="18" customHeight="1" x14ac:dyDescent="0.35">
      <c r="A1418" s="284">
        <f t="shared" si="121"/>
        <v>25</v>
      </c>
      <c r="B1418" s="284">
        <v>9</v>
      </c>
      <c r="C1418" s="285" t="s">
        <v>1130</v>
      </c>
      <c r="D1418" s="286">
        <f>SUM(сходові!N1423)</f>
        <v>1.124531509572543</v>
      </c>
      <c r="E1418" s="286">
        <f>SUM(прибудинкова!M1423)</f>
        <v>0.96535298922533785</v>
      </c>
      <c r="F1418" s="286">
        <f>'слюсарі х.в.'!P1423+'слюсарі кан'!P1423+'слюсарі ц.о.'!P1006+'слюсарі г.в.'!P998+зварювальник!L1423+аварійки!J1423</f>
        <v>0.45144478312945624</v>
      </c>
      <c r="G1418" s="286">
        <f>'дератизація '!I1423</f>
        <v>7.006503722205102E-3</v>
      </c>
      <c r="H1418" s="286">
        <f>SUM(димовенти!Q1423)</f>
        <v>1.4205108226259863E-2</v>
      </c>
      <c r="I1418" s="286">
        <f>'під зими'!L1423+майстерні!L1423+покрівлі!N1423+маляри!L1423</f>
        <v>0.1943587100830953</v>
      </c>
      <c r="J1418" s="286">
        <f>електрики!P1423</f>
        <v>4.6380510488269688E-2</v>
      </c>
      <c r="K1418" s="287">
        <f t="shared" si="118"/>
        <v>2.8032801144471668</v>
      </c>
      <c r="L1418" s="287">
        <v>3.8953347422787221E-2</v>
      </c>
      <c r="M1418" s="287">
        <f t="shared" si="119"/>
        <v>2.8422334618699541</v>
      </c>
      <c r="N1418" s="287">
        <f t="shared" si="120"/>
        <v>3.4106801542439449</v>
      </c>
    </row>
    <row r="1419" spans="1:14" ht="18" customHeight="1" x14ac:dyDescent="0.35">
      <c r="A1419" s="284">
        <f t="shared" si="121"/>
        <v>26</v>
      </c>
      <c r="B1419" s="284">
        <v>9</v>
      </c>
      <c r="C1419" s="285" t="s">
        <v>1131</v>
      </c>
      <c r="D1419" s="286">
        <f>SUM(сходові!N1424)</f>
        <v>1.1404478758763132</v>
      </c>
      <c r="E1419" s="286">
        <f>SUM(прибудинкова!M1424)</f>
        <v>0.92263181930703242</v>
      </c>
      <c r="F1419" s="286">
        <f>'слюсарі х.в.'!P1424+'слюсарі кан'!P1424+'слюсарі ц.о.'!P1007+'слюсарі г.в.'!P999+зварювальник!L1424+аварійки!J1424</f>
        <v>0.45325579127923432</v>
      </c>
      <c r="G1419" s="286">
        <f>'дератизація '!I1424</f>
        <v>1.2990056993412449E-2</v>
      </c>
      <c r="H1419" s="286">
        <f>SUM(димовенти!Q1424)</f>
        <v>1.4406164136200343E-2</v>
      </c>
      <c r="I1419" s="286">
        <f>'під зими'!L1424+майстерні!L1424+покрівлі!N1424+маляри!L1424</f>
        <v>0.19481091753721497</v>
      </c>
      <c r="J1419" s="286">
        <f>електрики!P1424</f>
        <v>4.7036969811999771E-2</v>
      </c>
      <c r="K1419" s="287">
        <f t="shared" si="118"/>
        <v>2.7855795949414079</v>
      </c>
      <c r="L1419" s="287">
        <v>3.871201280041503E-2</v>
      </c>
      <c r="M1419" s="287">
        <f t="shared" si="119"/>
        <v>2.8242916077418228</v>
      </c>
      <c r="N1419" s="287">
        <f t="shared" si="120"/>
        <v>3.3891499292901872</v>
      </c>
    </row>
    <row r="1420" spans="1:14" ht="18" customHeight="1" x14ac:dyDescent="0.35">
      <c r="A1420" s="284">
        <f t="shared" si="121"/>
        <v>27</v>
      </c>
      <c r="B1420" s="284">
        <v>9</v>
      </c>
      <c r="C1420" s="285" t="s">
        <v>1132</v>
      </c>
      <c r="D1420" s="286">
        <f>SUM(сходові!N1425)</f>
        <v>1.1373480498688413</v>
      </c>
      <c r="E1420" s="286">
        <f>SUM(прибудинкова!M1425)</f>
        <v>0.85939422855474379</v>
      </c>
      <c r="F1420" s="286">
        <f>'слюсарі х.в.'!P1425+'слюсарі кан'!P1425+'слюсарі ц.о.'!P1008+'слюсарі г.в.'!P1000+зварювальник!L1425+аварійки!J1425</f>
        <v>0.45290308450839956</v>
      </c>
      <c r="G1420" s="286">
        <f>'дератизація '!I1425</f>
        <v>6.9879367870582096E-3</v>
      </c>
      <c r="H1420" s="286">
        <f>SUM(димовенти!Q1425)</f>
        <v>1.4367007061859715E-2</v>
      </c>
      <c r="I1420" s="286">
        <f>'під зими'!L1425+майстерні!L1425+покрівлі!N1425+маляри!L1425</f>
        <v>0.19269034267379864</v>
      </c>
      <c r="J1420" s="286">
        <f>електрики!P1425</f>
        <v>4.6909119670471927E-2</v>
      </c>
      <c r="K1420" s="287">
        <f t="shared" si="118"/>
        <v>2.7105997691251731</v>
      </c>
      <c r="L1420" s="287">
        <v>3.7683487411402927E-2</v>
      </c>
      <c r="M1420" s="287">
        <f t="shared" si="119"/>
        <v>2.7482832565365758</v>
      </c>
      <c r="N1420" s="287">
        <f t="shared" si="120"/>
        <v>3.2979399078438907</v>
      </c>
    </row>
    <row r="1421" spans="1:14" ht="18" customHeight="1" x14ac:dyDescent="0.35">
      <c r="A1421" s="284">
        <f t="shared" si="121"/>
        <v>28</v>
      </c>
      <c r="B1421" s="284">
        <v>9</v>
      </c>
      <c r="C1421" s="285" t="s">
        <v>1133</v>
      </c>
      <c r="D1421" s="286">
        <f>SUM(сходові!N1426)</f>
        <v>1.1047052266852522</v>
      </c>
      <c r="E1421" s="286">
        <f>SUM(прибудинкова!M1426)</f>
        <v>0.89929664624242711</v>
      </c>
      <c r="F1421" s="286">
        <f>'слюсарі х.в.'!P1426+'слюсарі кан'!P1426+'слюсарі ц.о.'!P1009+'слюсарі г.в.'!P1001+зварювальник!L1426+аварійки!J1426</f>
        <v>0.45340731950629343</v>
      </c>
      <c r="G1421" s="286">
        <f>'дератизація '!I1426</f>
        <v>4.2665545972810984E-3</v>
      </c>
      <c r="H1421" s="286">
        <f>SUM(димовенти!Q1426)</f>
        <v>1.4225411455545876E-2</v>
      </c>
      <c r="I1421" s="286">
        <f>'під зими'!L1426+майстерні!L1426+покрівлі!N1426+маляри!L1426</f>
        <v>0.19113193222261951</v>
      </c>
      <c r="J1421" s="286">
        <f>електрики!P1426</f>
        <v>4.7078393228397922E-2</v>
      </c>
      <c r="K1421" s="287">
        <f t="shared" si="118"/>
        <v>2.7141114839378169</v>
      </c>
      <c r="L1421" s="287">
        <v>3.772568776092533E-2</v>
      </c>
      <c r="M1421" s="287">
        <f t="shared" si="119"/>
        <v>2.7518371716987424</v>
      </c>
      <c r="N1421" s="287">
        <f t="shared" si="120"/>
        <v>3.3022046060384906</v>
      </c>
    </row>
    <row r="1422" spans="1:14" ht="18" customHeight="1" x14ac:dyDescent="0.35">
      <c r="A1422" s="284">
        <f t="shared" si="121"/>
        <v>29</v>
      </c>
      <c r="B1422" s="284">
        <v>9</v>
      </c>
      <c r="C1422" s="285" t="s">
        <v>1134</v>
      </c>
      <c r="D1422" s="286">
        <f>SUM(сходові!N1427)</f>
        <v>1.4330433404454788</v>
      </c>
      <c r="E1422" s="286">
        <f>SUM(прибудинкова!M1427)</f>
        <v>0.65534300973070814</v>
      </c>
      <c r="F1422" s="286">
        <f>'слюсарі х.в.'!P1427+'слюсарі кан'!P1427+'слюсарі ц.о.'!P1010+'слюсарі г.в.'!P1002+зварювальник!L1427+аварійки!J1427</f>
        <v>0.44846212488968795</v>
      </c>
      <c r="G1422" s="286">
        <f>'дератизація '!I1427</f>
        <v>4.7046843177189403E-3</v>
      </c>
      <c r="H1422" s="286">
        <f>SUM(димовенти!Q1427)</f>
        <v>1.3873977156246957E-2</v>
      </c>
      <c r="I1422" s="286">
        <f>'під зими'!L1427+майстерні!L1427+покрівлі!N1427+маляри!L1427</f>
        <v>0.19190729127182718</v>
      </c>
      <c r="J1422" s="286">
        <f>електрики!P1427</f>
        <v>4.529934814715255E-2</v>
      </c>
      <c r="K1422" s="287">
        <f t="shared" si="118"/>
        <v>2.7926337759588202</v>
      </c>
      <c r="L1422" s="287">
        <v>3.8832327398523159E-2</v>
      </c>
      <c r="M1422" s="287">
        <f t="shared" si="119"/>
        <v>2.8314661033573434</v>
      </c>
      <c r="N1422" s="287">
        <f t="shared" si="120"/>
        <v>3.397759324028812</v>
      </c>
    </row>
    <row r="1423" spans="1:14" ht="18" customHeight="1" x14ac:dyDescent="0.35">
      <c r="A1423" s="284">
        <f t="shared" si="121"/>
        <v>30</v>
      </c>
      <c r="B1423" s="284">
        <v>9</v>
      </c>
      <c r="C1423" s="285" t="s">
        <v>1135</v>
      </c>
      <c r="D1423" s="286">
        <f>SUM(сходові!N1428)</f>
        <v>0.87795311096616435</v>
      </c>
      <c r="E1423" s="286">
        <f>SUM(прибудинкова!M1428)</f>
        <v>0.81527256284106309</v>
      </c>
      <c r="F1423" s="286">
        <f>'слюсарі х.в.'!P1428+'слюсарі кан'!P1428+'слюсарі ц.о.'!P1011+'слюсарі г.в.'!P1003+зварювальник!L1428+аварійки!J1428</f>
        <v>0.45190767098047557</v>
      </c>
      <c r="G1423" s="286">
        <f>'дератизація '!I1428</f>
        <v>3.1927166628007765E-3</v>
      </c>
      <c r="H1423" s="286">
        <f>SUM(димовенти!Q1428)</f>
        <v>1.4256497469372043E-2</v>
      </c>
      <c r="I1423" s="286">
        <f>'під зими'!L1428+майстерні!L1428+покрівлі!N1428+маляри!L1428</f>
        <v>0.17147685823496156</v>
      </c>
      <c r="J1423" s="286">
        <f>електрики!P1428</f>
        <v>4.6548299377392181E-2</v>
      </c>
      <c r="K1423" s="287">
        <f t="shared" si="118"/>
        <v>2.3806077165322295</v>
      </c>
      <c r="L1423" s="287">
        <v>3.4332864700292509E-2</v>
      </c>
      <c r="M1423" s="287">
        <f t="shared" si="119"/>
        <v>2.4149405812325222</v>
      </c>
      <c r="N1423" s="287">
        <f t="shared" si="120"/>
        <v>2.8979286974790264</v>
      </c>
    </row>
    <row r="1424" spans="1:14" ht="18" customHeight="1" x14ac:dyDescent="0.35">
      <c r="A1424" s="284">
        <f t="shared" si="121"/>
        <v>31</v>
      </c>
      <c r="B1424" s="284">
        <v>9</v>
      </c>
      <c r="C1424" s="285" t="s">
        <v>1136</v>
      </c>
      <c r="D1424" s="286">
        <f>SUM(сходові!N1429)</f>
        <v>0.67449872840102088</v>
      </c>
      <c r="E1424" s="286">
        <f>SUM(прибудинкова!M1429)</f>
        <v>1.1022825322391558</v>
      </c>
      <c r="F1424" s="286">
        <f>'слюсарі х.в.'!P1429+'слюсарі кан'!P1429+'слюсарі ц.о.'!P1012+'слюсарі г.в.'!P1004+зварювальник!L1429+аварійки!J1429</f>
        <v>0.61011181165135353</v>
      </c>
      <c r="G1424" s="286">
        <f>'дератизація '!I1429</f>
        <v>5.4549369571978857E-3</v>
      </c>
      <c r="H1424" s="286">
        <f>SUM(димовенти!Q1429)</f>
        <v>4.743915377325067E-2</v>
      </c>
      <c r="I1424" s="286">
        <f>'під зими'!L1429+майстерні!L1429+покрівлі!N1429+маляри!L1429</f>
        <v>0.21857445990914076</v>
      </c>
      <c r="J1424" s="286">
        <f>електрики!P1429</f>
        <v>0.10388132055682092</v>
      </c>
      <c r="K1424" s="287">
        <f t="shared" si="118"/>
        <v>2.7622429434879407</v>
      </c>
      <c r="L1424" s="287">
        <v>3.8107190618408504E-2</v>
      </c>
      <c r="M1424" s="287">
        <f t="shared" si="119"/>
        <v>2.800350134106349</v>
      </c>
      <c r="N1424" s="287">
        <f t="shared" si="120"/>
        <v>3.3604201609276187</v>
      </c>
    </row>
    <row r="1425" spans="1:14" ht="18" customHeight="1" x14ac:dyDescent="0.35">
      <c r="A1425" s="284">
        <f t="shared" si="121"/>
        <v>32</v>
      </c>
      <c r="B1425" s="284">
        <v>9</v>
      </c>
      <c r="C1425" s="285" t="s">
        <v>1137</v>
      </c>
      <c r="D1425" s="286">
        <f>SUM(сходові!N1430)</f>
        <v>0.89320759144237416</v>
      </c>
      <c r="E1425" s="286">
        <f>SUM(прибудинкова!M1430)</f>
        <v>0.66978835444499407</v>
      </c>
      <c r="F1425" s="286">
        <f>'слюсарі х.в.'!P1430+'слюсарі кан'!P1430+'слюсарі ц.о.'!P1013+'слюсарі г.в.'!P1005+зварювальник!L1430+аварійки!J1430</f>
        <v>0.4554193603184955</v>
      </c>
      <c r="G1425" s="286">
        <f>'дератизація '!I1430</f>
        <v>6.1788718456209793E-3</v>
      </c>
      <c r="H1425" s="286">
        <f>SUM(димовенти!Q1430)</f>
        <v>1.4445725843749037E-2</v>
      </c>
      <c r="I1425" s="286">
        <f>'під зими'!L1430+майстерні!L1430+покрівлі!N1430+маляри!L1430</f>
        <v>0.1943896807249621</v>
      </c>
      <c r="J1425" s="286">
        <f>електрики!P1430</f>
        <v>4.7807514311054455E-2</v>
      </c>
      <c r="K1425" s="287">
        <f t="shared" si="118"/>
        <v>2.2812370989312503</v>
      </c>
      <c r="L1425" s="287">
        <v>3.1805162573379286E-2</v>
      </c>
      <c r="M1425" s="287">
        <f t="shared" si="119"/>
        <v>2.3130422615046298</v>
      </c>
      <c r="N1425" s="287">
        <f t="shared" si="120"/>
        <v>2.7756507138055557</v>
      </c>
    </row>
    <row r="1426" spans="1:14" ht="18" customHeight="1" x14ac:dyDescent="0.35">
      <c r="A1426" s="284">
        <f t="shared" si="121"/>
        <v>33</v>
      </c>
      <c r="B1426" s="284">
        <v>9</v>
      </c>
      <c r="C1426" s="285" t="s">
        <v>1138</v>
      </c>
      <c r="D1426" s="286">
        <f>SUM(сходові!N1431)</f>
        <v>1.0698637419900658</v>
      </c>
      <c r="E1426" s="286">
        <f>SUM(прибудинкова!M1431)</f>
        <v>0.87260510941291591</v>
      </c>
      <c r="F1426" s="286">
        <f>'слюсарі х.в.'!P1431+'слюсарі кан'!P1431+'слюсарі ц.о.'!P1014+'слюсарі г.в.'!P1006+зварювальник!L1431+аварійки!J1431</f>
        <v>0.45950594754466889</v>
      </c>
      <c r="G1426" s="286">
        <f>'дератизація '!I1431</f>
        <v>4.4415997517359097E-3</v>
      </c>
      <c r="H1426" s="286">
        <f>SUM(димовенти!Q1431)</f>
        <v>1.5100048840899856E-2</v>
      </c>
      <c r="I1426" s="286">
        <f>'під зими'!L1431+майстерні!L1431+покрівлі!N1431+маляри!L1431</f>
        <v>0.19362911944339042</v>
      </c>
      <c r="J1426" s="286">
        <f>електрики!P1431</f>
        <v>4.9302544020330831E-2</v>
      </c>
      <c r="K1426" s="287">
        <f t="shared" ref="K1426:K1457" si="122">SUM(D1426,E1426,F1426,G1426,H1426,I1426,J1426)</f>
        <v>2.6644481110040075</v>
      </c>
      <c r="L1426" s="287">
        <v>3.7035457707110808E-2</v>
      </c>
      <c r="M1426" s="287">
        <f t="shared" ref="M1426:M1457" si="123">SUM(L1426+K1426)</f>
        <v>2.7014835687111183</v>
      </c>
      <c r="N1426" s="287">
        <f t="shared" ref="N1426:N1457" si="124">M1426*1.2</f>
        <v>3.2417802824533419</v>
      </c>
    </row>
    <row r="1427" spans="1:14" ht="18" customHeight="1" x14ac:dyDescent="0.35">
      <c r="A1427" s="284">
        <f t="shared" si="121"/>
        <v>34</v>
      </c>
      <c r="B1427" s="284">
        <v>9</v>
      </c>
      <c r="C1427" s="285" t="s">
        <v>1139</v>
      </c>
      <c r="D1427" s="286">
        <f>SUM(сходові!N1432)</f>
        <v>1.1138087425339114</v>
      </c>
      <c r="E1427" s="286">
        <f>SUM(прибудинкова!M1432)</f>
        <v>0.97973376997934614</v>
      </c>
      <c r="F1427" s="286">
        <f>'слюсарі х.в.'!P1432+'слюсарі кан'!P1432+'слюсарі ц.о.'!P1015+'слюсарі г.в.'!P1007+зварювальник!L1432+аварійки!J1432</f>
        <v>0.44582089414397996</v>
      </c>
      <c r="G1427" s="286">
        <f>'дератизація '!I1432</f>
        <v>6.2938429190778321E-3</v>
      </c>
      <c r="H1427" s="286">
        <f>SUM(димовенти!Q1432)</f>
        <v>1.3580750949061646E-2</v>
      </c>
      <c r="I1427" s="286">
        <f>'під зими'!L1432+майстерні!L1432+покрівлі!N1432+маляри!L1432</f>
        <v>0.19739754394271408</v>
      </c>
      <c r="J1427" s="286">
        <f>електрики!P1432</f>
        <v>4.4341947403619145E-2</v>
      </c>
      <c r="K1427" s="287">
        <f t="shared" si="122"/>
        <v>2.8009774918717105</v>
      </c>
      <c r="L1427" s="287">
        <v>3.8937593261644698E-2</v>
      </c>
      <c r="M1427" s="287">
        <f t="shared" si="123"/>
        <v>2.839915085133355</v>
      </c>
      <c r="N1427" s="287">
        <f t="shared" si="124"/>
        <v>3.4078981021600261</v>
      </c>
    </row>
    <row r="1428" spans="1:14" ht="18" customHeight="1" x14ac:dyDescent="0.35">
      <c r="A1428" s="284">
        <f t="shared" si="121"/>
        <v>35</v>
      </c>
      <c r="B1428" s="284">
        <v>9</v>
      </c>
      <c r="C1428" s="285" t="s">
        <v>1140</v>
      </c>
      <c r="D1428" s="286">
        <f>SUM(сходові!N1433)</f>
        <v>1.1492345559413506</v>
      </c>
      <c r="E1428" s="286">
        <f>SUM(прибудинкова!M1433)</f>
        <v>0.93737366277248124</v>
      </c>
      <c r="F1428" s="286">
        <f>'слюсарі х.в.'!P1433+'слюсарі кан'!P1433+'слюсарі ц.о.'!P1016+'слюсарі г.в.'!P1008+зварювальник!L1433+аварійки!J1433</f>
        <v>0.45190140047783822</v>
      </c>
      <c r="G1428" s="286">
        <f>'дератизація '!I1433</f>
        <v>7.2787089370948644E-3</v>
      </c>
      <c r="H1428" s="286">
        <f>SUM(димовенти!Q1433)</f>
        <v>1.425580132583801E-2</v>
      </c>
      <c r="I1428" s="286">
        <f>'під зими'!L1433+майстерні!L1433+покрівлі!N1433+маляри!L1433</f>
        <v>0.19131410808066091</v>
      </c>
      <c r="J1428" s="286">
        <f>електрики!P1433</f>
        <v>4.6546026427973751E-2</v>
      </c>
      <c r="K1428" s="287">
        <f t="shared" si="122"/>
        <v>2.7979042639632379</v>
      </c>
      <c r="L1428" s="287">
        <v>3.8875920340666559E-2</v>
      </c>
      <c r="M1428" s="287">
        <f t="shared" si="123"/>
        <v>2.8367801843039047</v>
      </c>
      <c r="N1428" s="287">
        <f t="shared" si="124"/>
        <v>3.4041362211646855</v>
      </c>
    </row>
    <row r="1429" spans="1:14" ht="18" customHeight="1" x14ac:dyDescent="0.35">
      <c r="A1429" s="284">
        <f t="shared" si="121"/>
        <v>36</v>
      </c>
      <c r="B1429" s="284">
        <v>14</v>
      </c>
      <c r="C1429" s="285" t="s">
        <v>1141</v>
      </c>
      <c r="D1429" s="286">
        <f>SUM(сходові!N1434)</f>
        <v>0.91537587801191445</v>
      </c>
      <c r="E1429" s="286">
        <f>SUM(прибудинкова!M1434)</f>
        <v>1.1246453685427227</v>
      </c>
      <c r="F1429" s="286">
        <f>'слюсарі х.в.'!P1434+'слюсарі кан'!P1434+'слюсарі ц.о.'!P1017+'слюсарі г.в.'!P1009+зварювальник!L1434+аварійки!J1434</f>
        <v>0.46696992529026338</v>
      </c>
      <c r="G1429" s="286">
        <f>'дератизація '!I1434</f>
        <v>8.5295472732122499E-3</v>
      </c>
      <c r="H1429" s="286">
        <f>SUM(димовенти!Q1434)</f>
        <v>2.3893035782749761E-2</v>
      </c>
      <c r="I1429" s="286">
        <f>'під зими'!L1434+майстерні!L1434+покрівлі!N1434+маляри!L1434</f>
        <v>0.18172311644113465</v>
      </c>
      <c r="J1429" s="286">
        <f>електрики!P1434</f>
        <v>5.2008107650074777E-2</v>
      </c>
      <c r="K1429" s="287">
        <f t="shared" si="122"/>
        <v>2.7731449789920721</v>
      </c>
      <c r="L1429" s="287">
        <v>3.8484349493922876E-2</v>
      </c>
      <c r="M1429" s="287">
        <f t="shared" si="123"/>
        <v>2.8116293284859948</v>
      </c>
      <c r="N1429" s="287">
        <f t="shared" si="124"/>
        <v>3.3739551941831936</v>
      </c>
    </row>
    <row r="1430" spans="1:14" ht="18" customHeight="1" x14ac:dyDescent="0.35">
      <c r="A1430" s="284">
        <f t="shared" si="121"/>
        <v>37</v>
      </c>
      <c r="B1430" s="284">
        <v>5</v>
      </c>
      <c r="C1430" s="285" t="s">
        <v>616</v>
      </c>
      <c r="D1430" s="286">
        <f>SUM(сходові!N1435)</f>
        <v>0.74790194350976114</v>
      </c>
      <c r="E1430" s="286">
        <f>SUM(прибудинкова!M1435)</f>
        <v>0.77163929027222034</v>
      </c>
      <c r="F1430" s="286">
        <f>'слюсарі х.в.'!P1435+'слюсарі кан'!P1435+'слюсарі ц.о.'!P1018+'слюсарі г.в.'!P1010+зварювальник!L1435+аварійки!J1435</f>
        <v>0.48126654847625294</v>
      </c>
      <c r="G1430" s="286">
        <f>'дератизація '!I1435</f>
        <v>9.6512368133866867E-3</v>
      </c>
      <c r="H1430" s="286">
        <f>SUM(димовенти!Q1435)</f>
        <v>1.7515884143290725E-2</v>
      </c>
      <c r="I1430" s="286">
        <f>'під зими'!L1435+майстерні!L1435+покрівлі!N1435+маляри!L1435</f>
        <v>0.22763751868915008</v>
      </c>
      <c r="J1430" s="286">
        <f>електрики!P1435</f>
        <v>5.7190387801298169E-2</v>
      </c>
      <c r="K1430" s="287">
        <f t="shared" si="122"/>
        <v>2.3128028097053597</v>
      </c>
      <c r="L1430" s="287">
        <v>3.2224618728799781E-2</v>
      </c>
      <c r="M1430" s="287">
        <f t="shared" si="123"/>
        <v>2.3450274284341592</v>
      </c>
      <c r="N1430" s="287">
        <f t="shared" si="124"/>
        <v>2.814032914120991</v>
      </c>
    </row>
    <row r="1431" spans="1:14" ht="18" customHeight="1" x14ac:dyDescent="0.35">
      <c r="A1431" s="284">
        <f t="shared" si="121"/>
        <v>38</v>
      </c>
      <c r="B1431" s="284">
        <v>5</v>
      </c>
      <c r="C1431" s="285" t="s">
        <v>617</v>
      </c>
      <c r="D1431" s="286">
        <f>SUM(сходові!N1436)</f>
        <v>0.75281413102348738</v>
      </c>
      <c r="E1431" s="286">
        <f>SUM(прибудинкова!M1436)</f>
        <v>0.89042698442303436</v>
      </c>
      <c r="F1431" s="286">
        <f>'слюсарі х.в.'!P1436+'слюсарі кан'!P1436+'слюсарі ц.о.'!P1019+'слюсарі г.в.'!P1011+зварювальник!L1436+аварійки!J1436</f>
        <v>0.48230280171326556</v>
      </c>
      <c r="G1431" s="286">
        <f>'дератизація '!I1436</f>
        <v>9.7146257180126781E-3</v>
      </c>
      <c r="H1431" s="286">
        <f>SUM(димовенти!Q1436)</f>
        <v>1.7630927710334789E-2</v>
      </c>
      <c r="I1431" s="286">
        <f>'під зими'!L1436+майстерні!L1436+покрівлі!N1436+маляри!L1436</f>
        <v>0.22401675979979813</v>
      </c>
      <c r="J1431" s="286">
        <f>електрики!P1436</f>
        <v>5.7566011786902953E-2</v>
      </c>
      <c r="K1431" s="287">
        <f t="shared" si="122"/>
        <v>2.4344722421748362</v>
      </c>
      <c r="L1431" s="287">
        <v>3.3877557544940595E-2</v>
      </c>
      <c r="M1431" s="287">
        <f t="shared" si="123"/>
        <v>2.4683497997197765</v>
      </c>
      <c r="N1431" s="287">
        <f t="shared" si="124"/>
        <v>2.9620197596637317</v>
      </c>
    </row>
    <row r="1432" spans="1:14" ht="18" customHeight="1" x14ac:dyDescent="0.35">
      <c r="A1432" s="284">
        <f t="shared" si="121"/>
        <v>39</v>
      </c>
      <c r="B1432" s="284">
        <v>5</v>
      </c>
      <c r="C1432" s="285" t="s">
        <v>618</v>
      </c>
      <c r="D1432" s="286">
        <f>SUM(сходові!N1437)</f>
        <v>0.70500500397396249</v>
      </c>
      <c r="E1432" s="286">
        <f>SUM(прибудинкова!M1437)</f>
        <v>1.1319945712370949</v>
      </c>
      <c r="F1432" s="286">
        <f>'слюсарі х.в.'!P1437+'слюсарі кан'!P1437+'слюсарі ц.о.'!P1020+'слюсарі г.в.'!P1012+зварювальник!L1437+аварійки!J1437</f>
        <v>0.47541940775438518</v>
      </c>
      <c r="G1432" s="286">
        <f>'дератизація '!I1437</f>
        <v>9.4502313811809981E-3</v>
      </c>
      <c r="H1432" s="286">
        <f>SUM(димовенти!Q1437)</f>
        <v>1.6726185550258732E-2</v>
      </c>
      <c r="I1432" s="286">
        <f>'під зими'!L1437+майстерні!L1437+покрівлі!N1437+маляри!L1437</f>
        <v>0.2271531091908347</v>
      </c>
      <c r="J1432" s="286">
        <f>електрики!P1437</f>
        <v>5.5070899799820994E-2</v>
      </c>
      <c r="K1432" s="287">
        <f t="shared" si="122"/>
        <v>2.6208194088875381</v>
      </c>
      <c r="L1432" s="287">
        <v>3.6436720385562005E-2</v>
      </c>
      <c r="M1432" s="287">
        <f t="shared" si="123"/>
        <v>2.6572561292731001</v>
      </c>
      <c r="N1432" s="287">
        <f t="shared" si="124"/>
        <v>3.1887073551277201</v>
      </c>
    </row>
    <row r="1433" spans="1:14" ht="18" customHeight="1" x14ac:dyDescent="0.35">
      <c r="A1433" s="284">
        <f t="shared" si="121"/>
        <v>40</v>
      </c>
      <c r="B1433" s="284">
        <v>5</v>
      </c>
      <c r="C1433" s="285" t="s">
        <v>619</v>
      </c>
      <c r="D1433" s="286">
        <f>SUM(сходові!N1438)</f>
        <v>0.73974497027892083</v>
      </c>
      <c r="E1433" s="286">
        <f>SUM(прибудинкова!M1438)</f>
        <v>0.95893818594976288</v>
      </c>
      <c r="F1433" s="286">
        <f>'слюсарі х.в.'!P1438+'слюсарі кан'!P1438+'слюсарі ц.о.'!P1021+'слюсарі г.в.'!P1013+зварювальник!L1438+аварійки!J1438</f>
        <v>0.47954578967153239</v>
      </c>
      <c r="G1433" s="286">
        <f>'дератизація '!I1438</f>
        <v>9.2592592592592587E-3</v>
      </c>
      <c r="H1433" s="286">
        <f>SUM(димовенти!Q1438)</f>
        <v>1.7324847605264326E-2</v>
      </c>
      <c r="I1433" s="286">
        <f>'під зими'!L1438+майстерні!L1438+покрівлі!N1438+маляри!L1438</f>
        <v>0.22511511003906551</v>
      </c>
      <c r="J1433" s="286">
        <f>електрики!P1438</f>
        <v>5.6566642313798342E-2</v>
      </c>
      <c r="K1433" s="287">
        <f t="shared" si="122"/>
        <v>2.4864948051176037</v>
      </c>
      <c r="L1433" s="287">
        <v>3.4594044044408578E-2</v>
      </c>
      <c r="M1433" s="287">
        <f t="shared" si="123"/>
        <v>2.5210888491620125</v>
      </c>
      <c r="N1433" s="287">
        <f t="shared" si="124"/>
        <v>3.0253066189944149</v>
      </c>
    </row>
    <row r="1434" spans="1:14" ht="18" customHeight="1" x14ac:dyDescent="0.35">
      <c r="A1434" s="284">
        <f t="shared" si="121"/>
        <v>41</v>
      </c>
      <c r="B1434" s="284">
        <v>5</v>
      </c>
      <c r="C1434" s="285" t="s">
        <v>620</v>
      </c>
      <c r="D1434" s="286">
        <f>SUM(сходові!N1439)</f>
        <v>0.72292253761877845</v>
      </c>
      <c r="E1434" s="286">
        <f>SUM(прибудинкова!M1439)</f>
        <v>0.93694453079329199</v>
      </c>
      <c r="F1434" s="286">
        <f>'слюсарі х.в.'!P1439+'слюсарі кан'!P1439+'слюсарі ц.о.'!P1022+'слюсарі г.в.'!P1014+зварювальник!L1439+аварійки!J1439</f>
        <v>0.48040677344989657</v>
      </c>
      <c r="G1434" s="286">
        <f>'дератизація '!I1439</f>
        <v>9.3103448275862061E-3</v>
      </c>
      <c r="H1434" s="286">
        <f>SUM(димовенти!Q1439)</f>
        <v>1.7420432971362334E-2</v>
      </c>
      <c r="I1434" s="286">
        <f>'під зими'!L1439+майстерні!L1439+покрівлі!N1439+маляри!L1439</f>
        <v>0.2254131958975801</v>
      </c>
      <c r="J1434" s="286">
        <f>електрики!P1439</f>
        <v>5.6878734133460673E-2</v>
      </c>
      <c r="K1434" s="287">
        <f t="shared" si="122"/>
        <v>2.4492965496919563</v>
      </c>
      <c r="L1434" s="287">
        <v>3.4083785128375732E-2</v>
      </c>
      <c r="M1434" s="287">
        <f t="shared" si="123"/>
        <v>2.4833803348203318</v>
      </c>
      <c r="N1434" s="287">
        <f t="shared" si="124"/>
        <v>2.980056401784398</v>
      </c>
    </row>
    <row r="1435" spans="1:14" ht="18" customHeight="1" x14ac:dyDescent="0.35">
      <c r="A1435" s="284">
        <f t="shared" si="121"/>
        <v>42</v>
      </c>
      <c r="B1435" s="284">
        <v>5</v>
      </c>
      <c r="C1435" s="285" t="s">
        <v>621</v>
      </c>
      <c r="D1435" s="286">
        <f>SUM(сходові!N1440)</f>
        <v>0.80239049381830785</v>
      </c>
      <c r="E1435" s="286">
        <f>SUM(прибудинкова!M1440)</f>
        <v>1.060586974509558</v>
      </c>
      <c r="F1435" s="286">
        <f>'слюсарі х.в.'!P1440+'слюсарі кан'!P1440+'слюсарі ц.о.'!P1023+'слюсарі г.в.'!P1015+зварювальник!L1440+аварійки!J1440</f>
        <v>0.48848924153900541</v>
      </c>
      <c r="G1435" s="286">
        <f>'дератизація '!I1440</f>
        <v>1.0202032877399925E-2</v>
      </c>
      <c r="H1435" s="286">
        <f>SUM(димовенти!Q1440)</f>
        <v>1.8317738693824071E-2</v>
      </c>
      <c r="I1435" s="286">
        <f>'під зими'!L1440+майстерні!L1440+покрівлі!N1440+маляри!L1440</f>
        <v>0.2266068381146519</v>
      </c>
      <c r="J1435" s="286">
        <f>електрики!P1440</f>
        <v>5.9808489881106881E-2</v>
      </c>
      <c r="K1435" s="287">
        <f t="shared" si="122"/>
        <v>2.6664018094338542</v>
      </c>
      <c r="L1435" s="287">
        <v>3.7038490689311976E-2</v>
      </c>
      <c r="M1435" s="287">
        <f t="shared" si="123"/>
        <v>2.7034403001231659</v>
      </c>
      <c r="N1435" s="287">
        <f t="shared" si="124"/>
        <v>3.244128360147799</v>
      </c>
    </row>
    <row r="1436" spans="1:14" ht="18" customHeight="1" x14ac:dyDescent="0.35">
      <c r="A1436" s="284">
        <f t="shared" si="121"/>
        <v>43</v>
      </c>
      <c r="B1436" s="284">
        <v>5</v>
      </c>
      <c r="C1436" s="285" t="s">
        <v>622</v>
      </c>
      <c r="D1436" s="286">
        <f>SUM(сходові!N1441)</f>
        <v>0.72520090871435205</v>
      </c>
      <c r="E1436" s="286">
        <f>SUM(прибудинкова!M1441)</f>
        <v>0.95492918967532536</v>
      </c>
      <c r="F1436" s="286">
        <f>'слюсарі х.в.'!P1441+'слюсарі кан'!P1441+'слюсарі ц.о.'!P1024+'слюсарі г.в.'!P1016+зварювальник!L1441+аварійки!J1441</f>
        <v>0.47146306893341794</v>
      </c>
      <c r="G1436" s="286">
        <f>'дератизація '!I1441</f>
        <v>8.0048003268307615E-3</v>
      </c>
      <c r="H1436" s="286">
        <f>SUM(димовенти!Q1441)</f>
        <v>1.6427513834018963E-2</v>
      </c>
      <c r="I1436" s="286">
        <f>'під зими'!L1441+майстерні!L1441+покрівлі!N1441+маляри!L1441</f>
        <v>0.22582346999986408</v>
      </c>
      <c r="J1436" s="286">
        <f>електрики!P1441</f>
        <v>5.3636794985230524E-2</v>
      </c>
      <c r="K1436" s="287">
        <f t="shared" si="122"/>
        <v>2.4554857464690398</v>
      </c>
      <c r="L1436" s="287">
        <v>3.4187255804004391E-2</v>
      </c>
      <c r="M1436" s="287">
        <f t="shared" si="123"/>
        <v>2.4896730022730442</v>
      </c>
      <c r="N1436" s="287">
        <f t="shared" si="124"/>
        <v>2.9876076027276528</v>
      </c>
    </row>
    <row r="1437" spans="1:14" ht="18" customHeight="1" x14ac:dyDescent="0.35">
      <c r="A1437" s="284">
        <f t="shared" si="121"/>
        <v>44</v>
      </c>
      <c r="B1437" s="284">
        <v>5</v>
      </c>
      <c r="C1437" s="285" t="s">
        <v>623</v>
      </c>
      <c r="D1437" s="286">
        <f>SUM(сходові!N1442)</f>
        <v>0.74920354559280911</v>
      </c>
      <c r="E1437" s="286">
        <f>SUM(прибудинкова!M1442)</f>
        <v>1.167250376123206</v>
      </c>
      <c r="F1437" s="286">
        <f>'слюсарі х.в.'!P1442+'слюсарі кан'!P1442+'слюсарі ц.о.'!P1025+'слюсарі г.в.'!P1017+зварювальник!L1442+аварійки!J1442</f>
        <v>0.47180136243881121</v>
      </c>
      <c r="G1437" s="286">
        <f>'дератизація '!I1442</f>
        <v>2.8023271684979186E-3</v>
      </c>
      <c r="H1437" s="286">
        <f>SUM(димовенти!Q1442)</f>
        <v>1.6465070765257592E-2</v>
      </c>
      <c r="I1437" s="286">
        <f>'під зими'!L1442+майстерні!L1442+покрівлі!N1442+маляри!L1442</f>
        <v>0.22590361962200511</v>
      </c>
      <c r="J1437" s="286">
        <f>електрики!P1442</f>
        <v>5.3759420565794594E-2</v>
      </c>
      <c r="K1437" s="287">
        <f t="shared" si="122"/>
        <v>2.6871857222763813</v>
      </c>
      <c r="L1437" s="287">
        <v>3.7349170782755126E-2</v>
      </c>
      <c r="M1437" s="287">
        <f t="shared" si="123"/>
        <v>2.7245348930591362</v>
      </c>
      <c r="N1437" s="287">
        <f t="shared" si="124"/>
        <v>3.2694418716709635</v>
      </c>
    </row>
    <row r="1438" spans="1:14" ht="18" customHeight="1" x14ac:dyDescent="0.35">
      <c r="A1438" s="284">
        <f t="shared" si="121"/>
        <v>45</v>
      </c>
      <c r="B1438" s="284">
        <v>5</v>
      </c>
      <c r="C1438" s="285" t="s">
        <v>624</v>
      </c>
      <c r="D1438" s="286">
        <f>SUM(сходові!N1443)</f>
        <v>0.80657376511026146</v>
      </c>
      <c r="E1438" s="286">
        <f>SUM(прибудинкова!M1443)</f>
        <v>1.027534137424529</v>
      </c>
      <c r="F1438" s="286">
        <f>'слюсарі х.в.'!P1443+'слюсарі кан'!P1443+'слюсарі ц.о.'!P1026+'слюсарі г.в.'!P1018+зварювальник!L1443+аварійки!J1443</f>
        <v>0.48506676207597088</v>
      </c>
      <c r="G1438" s="286">
        <f>'дератизація '!I1443</f>
        <v>9.8060900980608996E-3</v>
      </c>
      <c r="H1438" s="286">
        <f>SUM(димовенти!Q1443)</f>
        <v>1.7937779209501833E-2</v>
      </c>
      <c r="I1438" s="286">
        <f>'під зими'!L1443+майстерні!L1443+покрівлі!N1443+маляри!L1443</f>
        <v>0.22287351371567174</v>
      </c>
      <c r="J1438" s="286">
        <f>електрики!P1443</f>
        <v>5.8567899906920878E-2</v>
      </c>
      <c r="K1438" s="287">
        <f t="shared" si="122"/>
        <v>2.6283599475409165</v>
      </c>
      <c r="L1438" s="287">
        <v>3.6520366661798365E-2</v>
      </c>
      <c r="M1438" s="287">
        <f t="shared" si="123"/>
        <v>2.6648803142027147</v>
      </c>
      <c r="N1438" s="287">
        <f t="shared" si="124"/>
        <v>3.1978563770432573</v>
      </c>
    </row>
    <row r="1439" spans="1:14" ht="18" customHeight="1" x14ac:dyDescent="0.35">
      <c r="A1439" s="284">
        <f t="shared" si="121"/>
        <v>46</v>
      </c>
      <c r="B1439" s="284">
        <v>5</v>
      </c>
      <c r="C1439" s="285" t="s">
        <v>2964</v>
      </c>
      <c r="D1439" s="286">
        <f>SUM(сходові!N1444)</f>
        <v>0.80893960878904181</v>
      </c>
      <c r="E1439" s="286">
        <f>SUM(прибудинкова!M1444)</f>
        <v>1.0018872170158575</v>
      </c>
      <c r="F1439" s="286">
        <f>'слюсарі х.в.'!P1444+'слюсарі кан'!P1444+'слюсарі ц.о.'!P1027+'слюсарі г.в.'!P1019+зварювальник!L1444+аварійки!J1444</f>
        <v>0.48554069206329453</v>
      </c>
      <c r="G1439" s="286">
        <f>'дератизація '!I1444</f>
        <v>9.871826472763124E-3</v>
      </c>
      <c r="H1439" s="286">
        <f>SUM(димовенти!Q1444)</f>
        <v>1.7990394337082084E-2</v>
      </c>
      <c r="I1439" s="286">
        <f>'під зими'!L1444+майстерні!L1444+покрівлі!N1444+маляри!L1444</f>
        <v>0.22309572941186617</v>
      </c>
      <c r="J1439" s="286">
        <f>електрики!P1444</f>
        <v>5.8739691380643423E-2</v>
      </c>
      <c r="K1439" s="287">
        <f t="shared" si="122"/>
        <v>2.6060651594705488</v>
      </c>
      <c r="L1439" s="287">
        <v>3.6215640781534386E-2</v>
      </c>
      <c r="M1439" s="287">
        <f t="shared" si="123"/>
        <v>2.6422808002520832</v>
      </c>
      <c r="N1439" s="287">
        <f t="shared" si="124"/>
        <v>3.1707369603025</v>
      </c>
    </row>
    <row r="1440" spans="1:14" ht="18" customHeight="1" x14ac:dyDescent="0.35">
      <c r="A1440" s="284">
        <f t="shared" si="121"/>
        <v>47</v>
      </c>
      <c r="B1440" s="284">
        <v>5</v>
      </c>
      <c r="C1440" s="285" t="s">
        <v>625</v>
      </c>
      <c r="D1440" s="286">
        <f>SUM(сходові!N1445)</f>
        <v>0.75321869187988488</v>
      </c>
      <c r="E1440" s="286">
        <f>SUM(прибудинкова!M1445)</f>
        <v>1.2462177295808592</v>
      </c>
      <c r="F1440" s="286">
        <f>'слюсарі х.в.'!P1445+'слюсарі кан'!P1445+'слюсарі ц.о.'!P1028+'слюсарі г.в.'!P1020+зварювальник!L1445+аварійки!J1445</f>
        <v>0.47312119533840713</v>
      </c>
      <c r="G1440" s="286">
        <f>'дератизація '!I1445</f>
        <v>9.7469661760908859E-3</v>
      </c>
      <c r="H1440" s="286">
        <f>SUM(димовенти!Q1445)</f>
        <v>1.6611596999626093E-2</v>
      </c>
      <c r="I1440" s="286">
        <f>'під зими'!L1445+майстерні!L1445+покрівлі!N1445+маляри!L1445</f>
        <v>0.22660477869808934</v>
      </c>
      <c r="J1440" s="286">
        <f>електрики!P1445</f>
        <v>5.4237837304455673E-2</v>
      </c>
      <c r="K1440" s="287">
        <f t="shared" si="122"/>
        <v>2.779758795977413</v>
      </c>
      <c r="L1440" s="287">
        <v>3.8613870418218399E-2</v>
      </c>
      <c r="M1440" s="287">
        <f t="shared" si="123"/>
        <v>2.8183726663956312</v>
      </c>
      <c r="N1440" s="287">
        <f t="shared" si="124"/>
        <v>3.3820471996747572</v>
      </c>
    </row>
    <row r="1441" spans="1:14" ht="18" customHeight="1" x14ac:dyDescent="0.35">
      <c r="A1441" s="284">
        <f t="shared" si="121"/>
        <v>48</v>
      </c>
      <c r="B1441" s="284">
        <v>5</v>
      </c>
      <c r="C1441" s="285" t="s">
        <v>626</v>
      </c>
      <c r="D1441" s="286">
        <f>SUM(сходові!N1446)</f>
        <v>0.74984988526907104</v>
      </c>
      <c r="E1441" s="286">
        <f>SUM(прибудинкова!M1446)</f>
        <v>0.82258454154956906</v>
      </c>
      <c r="F1441" s="286">
        <f>'слюсарі х.в.'!P1446+'слюсарі кан'!P1446+'слюсарі ц.о.'!P1029+'слюсарі г.в.'!P1021+зварювальник!L1446+аварійки!J1446</f>
        <v>0.47245197375460601</v>
      </c>
      <c r="G1441" s="286">
        <f>'дератизація '!I1446</f>
        <v>8.559531153608883E-3</v>
      </c>
      <c r="H1441" s="286">
        <f>SUM(димовенти!Q1446)</f>
        <v>1.6537300837844916E-2</v>
      </c>
      <c r="I1441" s="286">
        <f>'під зими'!L1446+майстерні!L1446+покрівлі!N1446+маляри!L1446</f>
        <v>0.25276106348603133</v>
      </c>
      <c r="J1441" s="286">
        <f>електрики!P1446</f>
        <v>5.3995255984000831E-2</v>
      </c>
      <c r="K1441" s="287">
        <f t="shared" si="122"/>
        <v>2.3767395520347323</v>
      </c>
      <c r="L1441" s="287">
        <v>3.3156944665702293E-2</v>
      </c>
      <c r="M1441" s="287">
        <f t="shared" si="123"/>
        <v>2.4098964967004344</v>
      </c>
      <c r="N1441" s="287">
        <f t="shared" si="124"/>
        <v>2.8918757960405213</v>
      </c>
    </row>
    <row r="1442" spans="1:14" ht="18" customHeight="1" x14ac:dyDescent="0.35">
      <c r="A1442" s="284">
        <f t="shared" si="121"/>
        <v>49</v>
      </c>
      <c r="B1442" s="284">
        <v>5</v>
      </c>
      <c r="C1442" s="285" t="s">
        <v>2965</v>
      </c>
      <c r="D1442" s="286">
        <f>SUM(сходові!N1447)</f>
        <v>0.81055792754998712</v>
      </c>
      <c r="E1442" s="286">
        <f>SUM(прибудинкова!M1447)</f>
        <v>0.94314978532440896</v>
      </c>
      <c r="F1442" s="286">
        <f>'слюсарі х.в.'!P1447+'слюсарі кан'!P1447+'слюсарі ц.о.'!P1030+'слюсарі г.в.'!P1022+зварювальник!L1447+аварійки!J1447</f>
        <v>0.48586487653783927</v>
      </c>
      <c r="G1442" s="286">
        <f>'дератизація '!I1447</f>
        <v>9.2988219022450535E-3</v>
      </c>
      <c r="H1442" s="286">
        <f>SUM(димовенти!Q1447)</f>
        <v>1.802638490097113E-2</v>
      </c>
      <c r="I1442" s="286">
        <f>'під зими'!L1447+майстерні!L1447+покрівлі!N1447+маляри!L1447</f>
        <v>0.22534247264629073</v>
      </c>
      <c r="J1442" s="286">
        <f>електрики!P1447</f>
        <v>5.8857202680053934E-2</v>
      </c>
      <c r="K1442" s="287">
        <f t="shared" si="122"/>
        <v>2.5510974715417962</v>
      </c>
      <c r="L1442" s="287">
        <v>3.5468334526732814E-2</v>
      </c>
      <c r="M1442" s="287">
        <f t="shared" si="123"/>
        <v>2.586565806068529</v>
      </c>
      <c r="N1442" s="287">
        <f t="shared" si="124"/>
        <v>3.1038789672822347</v>
      </c>
    </row>
    <row r="1443" spans="1:14" ht="18" customHeight="1" x14ac:dyDescent="0.35">
      <c r="A1443" s="284">
        <f t="shared" si="121"/>
        <v>50</v>
      </c>
      <c r="B1443" s="284">
        <v>5</v>
      </c>
      <c r="C1443" s="285" t="s">
        <v>1145</v>
      </c>
      <c r="D1443" s="286">
        <f>SUM(сходові!N1448)</f>
        <v>0.73075669632774731</v>
      </c>
      <c r="E1443" s="286">
        <f>SUM(прибудинкова!M1448)</f>
        <v>0.95316500875528842</v>
      </c>
      <c r="F1443" s="286">
        <f>'слюсарі х.в.'!P1448+'слюсарі кан'!P1448+'слюсарі ц.о.'!P1031+'слюсарі г.в.'!P1023+зварювальник!L1448+аварійки!J1448</f>
        <v>0.4802189497550331</v>
      </c>
      <c r="G1443" s="286">
        <f>'дератизація '!I1448</f>
        <v>1.7294141560142733E-2</v>
      </c>
      <c r="H1443" s="286">
        <f>SUM(димовенти!Q1448)</f>
        <v>1.7399581014465405E-2</v>
      </c>
      <c r="I1443" s="286">
        <f>'під зими'!L1448+майстерні!L1448+покрівлі!N1448+маляри!L1448</f>
        <v>0.2256497303952556</v>
      </c>
      <c r="J1443" s="286">
        <f>електрики!P1448</f>
        <v>5.6810651272692948E-2</v>
      </c>
      <c r="K1443" s="287">
        <f t="shared" si="122"/>
        <v>2.481294759080626</v>
      </c>
      <c r="L1443" s="287">
        <v>3.4524701031402927E-2</v>
      </c>
      <c r="M1443" s="287">
        <f t="shared" si="123"/>
        <v>2.5158194601120289</v>
      </c>
      <c r="N1443" s="287">
        <f t="shared" si="124"/>
        <v>3.0189833521344345</v>
      </c>
    </row>
    <row r="1444" spans="1:14" ht="18" customHeight="1" x14ac:dyDescent="0.35">
      <c r="A1444" s="284">
        <f t="shared" si="121"/>
        <v>51</v>
      </c>
      <c r="B1444" s="284">
        <v>5</v>
      </c>
      <c r="C1444" s="285" t="s">
        <v>1146</v>
      </c>
      <c r="D1444" s="286">
        <f>SUM(сходові!N1449)</f>
        <v>0.73062468951813209</v>
      </c>
      <c r="E1444" s="286">
        <f>SUM(прибудинкова!M1449)</f>
        <v>0.8840337353038582</v>
      </c>
      <c r="F1444" s="286">
        <f>'слюсарі х.в.'!P1449+'слюсарі кан'!P1449+'слюсарі ц.о.'!P1032+'слюсарі г.в.'!P1024+зварювальник!L1449+аварійки!J1449</f>
        <v>0.48019063805925355</v>
      </c>
      <c r="G1444" s="286">
        <f>'дератизація '!I1449</f>
        <v>1.7189405229643677E-2</v>
      </c>
      <c r="H1444" s="286">
        <f>SUM(димовенти!Q1449)</f>
        <v>1.7396437884624919E-2</v>
      </c>
      <c r="I1444" s="286">
        <f>'під зими'!L1449+майстерні!L1449+покрівлі!N1449+маляри!L1449</f>
        <v>0.22556950418514399</v>
      </c>
      <c r="J1444" s="286">
        <f>електрики!P1449</f>
        <v>5.6800388769640477E-2</v>
      </c>
      <c r="K1444" s="287">
        <f t="shared" si="122"/>
        <v>2.4118047989502971</v>
      </c>
      <c r="L1444" s="287">
        <v>3.357609652636695E-2</v>
      </c>
      <c r="M1444" s="287">
        <f t="shared" si="123"/>
        <v>2.445380895476664</v>
      </c>
      <c r="N1444" s="287">
        <f t="shared" si="124"/>
        <v>2.9344570745719967</v>
      </c>
    </row>
    <row r="1445" spans="1:14" ht="18" customHeight="1" x14ac:dyDescent="0.35">
      <c r="A1445" s="284">
        <f t="shared" si="121"/>
        <v>52</v>
      </c>
      <c r="B1445" s="284">
        <v>5</v>
      </c>
      <c r="C1445" s="285" t="s">
        <v>1147</v>
      </c>
      <c r="D1445" s="286">
        <f>SUM(сходові!N1450)</f>
        <v>0.74609032005165088</v>
      </c>
      <c r="E1445" s="286">
        <f>SUM(прибудинкова!M1450)</f>
        <v>0.79858554690094086</v>
      </c>
      <c r="F1445" s="286">
        <f>'слюсарі х.в.'!P1450+'слюсарі кан'!P1450+'слюсарі ц.о.'!P1033+'слюсарі г.в.'!P1025+зварювальник!L1450+аварійки!J1450</f>
        <v>0.4738224505594098</v>
      </c>
      <c r="G1445" s="286">
        <f>'дератизація '!I1450</f>
        <v>1.3164948810182623E-2</v>
      </c>
      <c r="H1445" s="286">
        <f>SUM(димовенти!Q1450)</f>
        <v>1.6689449496632505E-2</v>
      </c>
      <c r="I1445" s="286">
        <f>'під зими'!L1450+майстерні!L1450+покрівлі!N1450+маляри!L1450</f>
        <v>0.22343686427415863</v>
      </c>
      <c r="J1445" s="286">
        <f>електрики!P1450</f>
        <v>5.4492030267749597E-2</v>
      </c>
      <c r="K1445" s="287">
        <f t="shared" si="122"/>
        <v>2.3262816103607245</v>
      </c>
      <c r="L1445" s="287">
        <v>3.2418229556510081E-2</v>
      </c>
      <c r="M1445" s="287">
        <f t="shared" si="123"/>
        <v>2.3586998399172345</v>
      </c>
      <c r="N1445" s="287">
        <f t="shared" si="124"/>
        <v>2.8304398079006812</v>
      </c>
    </row>
    <row r="1446" spans="1:14" ht="18" customHeight="1" x14ac:dyDescent="0.35">
      <c r="A1446" s="284">
        <f t="shared" si="121"/>
        <v>53</v>
      </c>
      <c r="B1446" s="284">
        <v>5</v>
      </c>
      <c r="C1446" s="285" t="s">
        <v>1148</v>
      </c>
      <c r="D1446" s="286">
        <f>SUM(сходові!N1451)</f>
        <v>0.74384619145565667</v>
      </c>
      <c r="E1446" s="286">
        <f>SUM(прибудинкова!M1451)</f>
        <v>0.77355762330222499</v>
      </c>
      <c r="F1446" s="286">
        <f>'слюсарі х.в.'!P1451+'слюсарі кан'!P1451+'слюсарі ц.о.'!P1034+'слюсарі г.в.'!P1026+зварювальник!L1451+аварійки!J1451</f>
        <v>0.47125932545310578</v>
      </c>
      <c r="G1446" s="286">
        <f>'дератизація '!I1451</f>
        <v>1.4011423326023764E-2</v>
      </c>
      <c r="H1446" s="286">
        <f>SUM(димовенти!Q1451)</f>
        <v>1.6404894482011288E-2</v>
      </c>
      <c r="I1446" s="286">
        <f>'під зими'!L1451+майстерні!L1451+покрівлі!N1451+маляри!L1451</f>
        <v>0.22561566335707411</v>
      </c>
      <c r="J1446" s="286">
        <f>електрики!P1451</f>
        <v>5.3562941475892918E-2</v>
      </c>
      <c r="K1446" s="287">
        <f t="shared" si="122"/>
        <v>2.2982580628519895</v>
      </c>
      <c r="L1446" s="287">
        <v>3.2044793824402173E-2</v>
      </c>
      <c r="M1446" s="287">
        <f t="shared" si="123"/>
        <v>2.3303028566763917</v>
      </c>
      <c r="N1446" s="287">
        <f t="shared" si="124"/>
        <v>2.79636342801167</v>
      </c>
    </row>
    <row r="1447" spans="1:14" ht="18" customHeight="1" x14ac:dyDescent="0.35">
      <c r="A1447" s="284">
        <f t="shared" si="121"/>
        <v>54</v>
      </c>
      <c r="B1447" s="284">
        <v>5</v>
      </c>
      <c r="C1447" s="285" t="s">
        <v>1149</v>
      </c>
      <c r="D1447" s="286">
        <f>SUM(сходові!N1452)</f>
        <v>0.74508320495315072</v>
      </c>
      <c r="E1447" s="286">
        <f>SUM(прибудинкова!M1452)</f>
        <v>1.1869336698677928</v>
      </c>
      <c r="F1447" s="286">
        <f>'слюсарі х.в.'!P1452+'слюсарі кан'!P1452+'слюсарі ц.о.'!P1035+'слюсарі г.в.'!P1027+зварювальник!L1452+аварійки!J1452</f>
        <v>0.47938248147233875</v>
      </c>
      <c r="G1447" s="286">
        <f>'дератизація '!I1452</f>
        <v>1.9002429223329627E-2</v>
      </c>
      <c r="H1447" s="286">
        <f>SUM(димовенти!Q1452)</f>
        <v>1.7490831342849667E-2</v>
      </c>
      <c r="I1447" s="286">
        <f>'під зими'!L1452+майстерні!L1452+покрівлі!N1452+маляри!L1452</f>
        <v>0.22639358735736168</v>
      </c>
      <c r="J1447" s="286">
        <f>електрики!P1452</f>
        <v>5.6507445898798546E-2</v>
      </c>
      <c r="K1447" s="287">
        <f t="shared" si="122"/>
        <v>2.730793650115622</v>
      </c>
      <c r="L1447" s="287">
        <v>3.7935046210673562E-2</v>
      </c>
      <c r="M1447" s="287">
        <f t="shared" si="123"/>
        <v>2.7687286963262956</v>
      </c>
      <c r="N1447" s="287">
        <f t="shared" si="124"/>
        <v>3.3224744355915545</v>
      </c>
    </row>
    <row r="1448" spans="1:14" ht="18" customHeight="1" x14ac:dyDescent="0.35">
      <c r="A1448" s="284">
        <f t="shared" si="121"/>
        <v>55</v>
      </c>
      <c r="B1448" s="284">
        <v>5</v>
      </c>
      <c r="C1448" s="285" t="s">
        <v>1150</v>
      </c>
      <c r="D1448" s="286">
        <f>SUM(сходові!N1453)</f>
        <v>0.74283531486165055</v>
      </c>
      <c r="E1448" s="286">
        <f>SUM(прибудинкова!M1453)</f>
        <v>1.0359193191671936</v>
      </c>
      <c r="F1448" s="286">
        <f>'слюсарі х.в.'!P1453+'слюсарі кан'!P1453+'слюсарі ц.о.'!P1036+'слюсарі г.в.'!P1028+зварювальник!L1453+аварійки!J1453</f>
        <v>0.47854818623283579</v>
      </c>
      <c r="G1448" s="286">
        <f>'дератизація '!I1453</f>
        <v>8.0446662451449744E-3</v>
      </c>
      <c r="H1448" s="286">
        <f>SUM(димовенти!Q1453)</f>
        <v>1.7397223560620071E-2</v>
      </c>
      <c r="I1448" s="286">
        <f>'під зими'!L1453+майстерні!L1453+покрівлі!N1453+маляри!L1453</f>
        <v>0.22530887814685863</v>
      </c>
      <c r="J1448" s="286">
        <f>електрики!P1453</f>
        <v>5.6205028215707241E-2</v>
      </c>
      <c r="K1448" s="287">
        <f t="shared" si="122"/>
        <v>2.5642586164300107</v>
      </c>
      <c r="L1448" s="287">
        <v>3.5657901395543812E-2</v>
      </c>
      <c r="M1448" s="287">
        <f t="shared" si="123"/>
        <v>2.5999165178255543</v>
      </c>
      <c r="N1448" s="287">
        <f t="shared" si="124"/>
        <v>3.119899821390665</v>
      </c>
    </row>
    <row r="1449" spans="1:14" ht="18" customHeight="1" x14ac:dyDescent="0.35">
      <c r="A1449" s="284">
        <f t="shared" si="121"/>
        <v>56</v>
      </c>
      <c r="B1449" s="284">
        <v>5</v>
      </c>
      <c r="C1449" s="285" t="s">
        <v>1151</v>
      </c>
      <c r="D1449" s="286">
        <f>SUM(сходові!N1454)</f>
        <v>0.62235196981354091</v>
      </c>
      <c r="E1449" s="286">
        <f>SUM(прибудинкова!M1454)</f>
        <v>0.9169422416576154</v>
      </c>
      <c r="F1449" s="286">
        <f>'слюсарі х.в.'!P1454+'слюсарі кан'!P1454+'слюсарі ц.о.'!P1037+'слюсарі г.в.'!P1029+зварювальник!L1454+аварійки!J1454</f>
        <v>0.48052394786356933</v>
      </c>
      <c r="G1449" s="286">
        <f>'дератизація '!I1454</f>
        <v>8.0953566256335985E-3</v>
      </c>
      <c r="H1449" s="286">
        <f>SUM(димовенти!Q1454)</f>
        <v>1.7433441531464953E-2</v>
      </c>
      <c r="I1449" s="286">
        <f>'під зими'!L1454+майстерні!L1454+покрівлі!N1454+маляри!L1454</f>
        <v>0.2251407655243185</v>
      </c>
      <c r="J1449" s="286">
        <f>електрики!P1454</f>
        <v>5.692120784423195E-2</v>
      </c>
      <c r="K1449" s="287">
        <f t="shared" si="122"/>
        <v>2.3274089308603743</v>
      </c>
      <c r="L1449" s="287">
        <v>3.2411511301422058E-2</v>
      </c>
      <c r="M1449" s="287">
        <f t="shared" si="123"/>
        <v>2.3598204421617961</v>
      </c>
      <c r="N1449" s="287">
        <f t="shared" si="124"/>
        <v>2.8317845305941551</v>
      </c>
    </row>
    <row r="1450" spans="1:14" ht="18" customHeight="1" x14ac:dyDescent="0.35">
      <c r="A1450" s="284">
        <f t="shared" si="121"/>
        <v>57</v>
      </c>
      <c r="B1450" s="284">
        <v>5</v>
      </c>
      <c r="C1450" s="285" t="s">
        <v>1152</v>
      </c>
      <c r="D1450" s="286">
        <f>SUM(сходові!N1455)</f>
        <v>0.74140119457077835</v>
      </c>
      <c r="E1450" s="286">
        <f>SUM(прибудинкова!M1455)</f>
        <v>1.0585750747587017</v>
      </c>
      <c r="F1450" s="286">
        <f>'слюсарі х.в.'!P1455+'слюсарі кан'!P1455+'слюсарі ц.о.'!P1038+'слюсарі г.в.'!P1030+зварювальник!L1455+аварійки!J1455</f>
        <v>0.47077362090644681</v>
      </c>
      <c r="G1450" s="286">
        <f>'дератизація '!I1455</f>
        <v>6.6967689466461084E-3</v>
      </c>
      <c r="H1450" s="286">
        <f>SUM(димовенти!Q1455)</f>
        <v>1.6350972157253823E-2</v>
      </c>
      <c r="I1450" s="286">
        <f>'під зими'!L1455+майстерні!L1455+покрівлі!N1455+маляри!L1455</f>
        <v>0.22615046822352564</v>
      </c>
      <c r="J1450" s="286">
        <f>електрики!P1455</f>
        <v>5.338688192681168E-2</v>
      </c>
      <c r="K1450" s="287">
        <f t="shared" si="122"/>
        <v>2.5733349814901647</v>
      </c>
      <c r="L1450" s="287">
        <v>3.5798527788009515E-2</v>
      </c>
      <c r="M1450" s="287">
        <f t="shared" si="123"/>
        <v>2.6091335092781742</v>
      </c>
      <c r="N1450" s="287">
        <f t="shared" si="124"/>
        <v>3.1309602111338091</v>
      </c>
    </row>
    <row r="1451" spans="1:14" ht="18" customHeight="1" x14ac:dyDescent="0.35">
      <c r="A1451" s="284">
        <f t="shared" si="121"/>
        <v>58</v>
      </c>
      <c r="B1451" s="284">
        <v>5</v>
      </c>
      <c r="C1451" s="285" t="s">
        <v>1153</v>
      </c>
      <c r="D1451" s="286">
        <f>SUM(сходові!N1456)</f>
        <v>0.7480039811572452</v>
      </c>
      <c r="E1451" s="286">
        <f>SUM(прибудинкова!M1456)</f>
        <v>0.95881904118726036</v>
      </c>
      <c r="F1451" s="286">
        <f>'слюсарі х.в.'!P1456+'слюсарі кан'!P1456+'слюсарі ц.о.'!P1039+'слюсарі г.в.'!P1031+зварювальник!L1456+аварійки!J1456</f>
        <v>0.48128807388467987</v>
      </c>
      <c r="G1451" s="286">
        <f>'дератизація '!I1456</f>
        <v>1.0692846423211605E-2</v>
      </c>
      <c r="H1451" s="286">
        <f>SUM(димовенти!Q1456)</f>
        <v>1.7518273867808885E-2</v>
      </c>
      <c r="I1451" s="286">
        <f>'під зими'!L1456+майстерні!L1456+покрівлі!N1456+маляри!L1456</f>
        <v>0.22585295468160185</v>
      </c>
      <c r="J1451" s="286">
        <f>електрики!P1456</f>
        <v>5.7198190391839064E-2</v>
      </c>
      <c r="K1451" s="287">
        <f t="shared" si="122"/>
        <v>2.4993733615936473</v>
      </c>
      <c r="L1451" s="287">
        <v>3.4768539734900461E-2</v>
      </c>
      <c r="M1451" s="287">
        <f t="shared" si="123"/>
        <v>2.5341419013285478</v>
      </c>
      <c r="N1451" s="287">
        <f t="shared" si="124"/>
        <v>3.0409702815942574</v>
      </c>
    </row>
    <row r="1452" spans="1:14" ht="18" customHeight="1" x14ac:dyDescent="0.35">
      <c r="A1452" s="284">
        <f t="shared" si="121"/>
        <v>59</v>
      </c>
      <c r="B1452" s="284">
        <v>5</v>
      </c>
      <c r="C1452" s="285" t="s">
        <v>1154</v>
      </c>
      <c r="D1452" s="286">
        <f>SUM(сходові!N1457)</f>
        <v>0.74367498040722824</v>
      </c>
      <c r="E1452" s="286">
        <f>SUM(прибудинкова!M1457)</f>
        <v>1.0078275631113323</v>
      </c>
      <c r="F1452" s="286">
        <f>'слюсарі х.в.'!P1457+'слюсарі кан'!P1457+'слюсарі ц.о.'!P1040+'слюсарі г.в.'!P1032+зварювальник!L1457+аварійки!J1457</f>
        <v>0.48037484713433709</v>
      </c>
      <c r="G1452" s="286">
        <f>'дератизація '!I1457</f>
        <v>1.0630962607948637E-2</v>
      </c>
      <c r="H1452" s="286">
        <f>SUM(димовенти!Q1457)</f>
        <v>1.7416888550854531E-2</v>
      </c>
      <c r="I1452" s="286">
        <f>'під зими'!L1457+майстерні!L1457+покрівлі!N1457+маляри!L1457</f>
        <v>0.22506668016203524</v>
      </c>
      <c r="J1452" s="286">
        <f>електрики!P1457</f>
        <v>5.6867161392871964E-2</v>
      </c>
      <c r="K1452" s="287">
        <f t="shared" si="122"/>
        <v>2.5418590833666079</v>
      </c>
      <c r="L1452" s="287">
        <v>3.5348692593571762E-2</v>
      </c>
      <c r="M1452" s="287">
        <f t="shared" si="123"/>
        <v>2.5772077759601797</v>
      </c>
      <c r="N1452" s="287">
        <f t="shared" si="124"/>
        <v>3.0926493311522156</v>
      </c>
    </row>
    <row r="1453" spans="1:14" ht="18" customHeight="1" x14ac:dyDescent="0.35">
      <c r="A1453" s="284">
        <f t="shared" si="121"/>
        <v>60</v>
      </c>
      <c r="B1453" s="284">
        <v>5</v>
      </c>
      <c r="C1453" s="285" t="s">
        <v>1155</v>
      </c>
      <c r="D1453" s="286">
        <f>SUM(сходові!N1458)</f>
        <v>0.73960922021435194</v>
      </c>
      <c r="E1453" s="286">
        <f>SUM(прибудинкова!M1458)</f>
        <v>0.81787694557501167</v>
      </c>
      <c r="F1453" s="286">
        <f>'слюсарі х.в.'!P1458+'слюсарі кан'!P1458+'слюсарі ц.о.'!P1041+'слюсарі г.в.'!P1033+зварювальник!L1458+аварійки!J1458</f>
        <v>0.4704176408650016</v>
      </c>
      <c r="G1453" s="286">
        <f>'дератизація '!I1458</f>
        <v>5.3748901358934486E-3</v>
      </c>
      <c r="H1453" s="286">
        <f>SUM(димовенти!Q1458)</f>
        <v>1.6311451688413192E-2</v>
      </c>
      <c r="I1453" s="286">
        <f>'під зими'!L1458+майстерні!L1458+покрівлі!N1458+маляри!L1458</f>
        <v>0.22595943811742417</v>
      </c>
      <c r="J1453" s="286">
        <f>електрики!P1458</f>
        <v>5.3257845280953835E-2</v>
      </c>
      <c r="K1453" s="287">
        <f t="shared" si="122"/>
        <v>2.32880743187705</v>
      </c>
      <c r="L1453" s="287">
        <v>3.2460743550088988E-2</v>
      </c>
      <c r="M1453" s="287">
        <f t="shared" si="123"/>
        <v>2.361268175427139</v>
      </c>
      <c r="N1453" s="287">
        <f t="shared" si="124"/>
        <v>2.8335218105125666</v>
      </c>
    </row>
    <row r="1454" spans="1:14" ht="18" customHeight="1" x14ac:dyDescent="0.35">
      <c r="A1454" s="284">
        <f t="shared" si="121"/>
        <v>61</v>
      </c>
      <c r="B1454" s="284">
        <v>5</v>
      </c>
      <c r="C1454" s="285" t="s">
        <v>1142</v>
      </c>
      <c r="D1454" s="286">
        <f>SUM(сходові!N1459)</f>
        <v>0.35839693223168367</v>
      </c>
      <c r="E1454" s="286">
        <f>SUM(прибудинкова!M1459)</f>
        <v>1.3466488562638812</v>
      </c>
      <c r="F1454" s="286">
        <f>'слюсарі х.в.'!P1459+'слюсарі кан'!P1459+'слюсарі ц.о.'!P1042+'слюсарі г.в.'!P1034+зварювальник!L1459+аварійки!J1459</f>
        <v>0.5865853413503771</v>
      </c>
      <c r="G1454" s="286">
        <f>'дератизація '!I1459</f>
        <v>1.1682874122096162E-2</v>
      </c>
      <c r="H1454" s="286">
        <f>SUM(димовенти!Q1459)</f>
        <v>4.3812371586254881E-2</v>
      </c>
      <c r="I1454" s="286">
        <f>'під зими'!L1459+майстерні!L1459+покрівлі!N1459+маляри!L1459</f>
        <v>0.24217934380600586</v>
      </c>
      <c r="J1454" s="286">
        <f>електрики!P1459</f>
        <v>9.5366639826828484E-2</v>
      </c>
      <c r="K1454" s="287">
        <f t="shared" si="122"/>
        <v>2.684672359187128</v>
      </c>
      <c r="L1454" s="287">
        <v>3.709638493168943E-2</v>
      </c>
      <c r="M1454" s="287">
        <f t="shared" si="123"/>
        <v>2.7217687441188172</v>
      </c>
      <c r="N1454" s="287">
        <f t="shared" si="124"/>
        <v>3.2661224929425807</v>
      </c>
    </row>
    <row r="1455" spans="1:14" ht="18" customHeight="1" x14ac:dyDescent="0.35">
      <c r="A1455" s="284">
        <f t="shared" si="121"/>
        <v>62</v>
      </c>
      <c r="B1455" s="284">
        <v>5</v>
      </c>
      <c r="C1455" s="285" t="s">
        <v>1143</v>
      </c>
      <c r="D1455" s="286">
        <f>SUM(сходові!N1460)</f>
        <v>0.74897472924872677</v>
      </c>
      <c r="E1455" s="286">
        <f>SUM(прибудинкова!M1460)</f>
        <v>0.90167034887639153</v>
      </c>
      <c r="F1455" s="286">
        <f>'слюсарі х.в.'!P1460+'слюсарі кан'!P1460+'слюсарі ц.о.'!P1043+'слюсарі г.в.'!P1035+зварювальник!L1460+аварійки!J1460</f>
        <v>0.48149285858585655</v>
      </c>
      <c r="G1455" s="286">
        <f>'дератизація '!I1460</f>
        <v>1.0706723435258759E-2</v>
      </c>
      <c r="H1455" s="286">
        <f>SUM(димовенти!Q1460)</f>
        <v>1.7541008814883522E-2</v>
      </c>
      <c r="I1455" s="286">
        <f>'під зими'!L1460+майстерні!L1460+покрівлі!N1460+маляри!L1460</f>
        <v>0.22608831619758024</v>
      </c>
      <c r="J1455" s="286">
        <f>електрики!P1460</f>
        <v>5.7272421325841809E-2</v>
      </c>
      <c r="K1455" s="287">
        <f t="shared" si="122"/>
        <v>2.4437464064845393</v>
      </c>
      <c r="L1455" s="287">
        <v>3.4009315154970743E-2</v>
      </c>
      <c r="M1455" s="287">
        <f t="shared" si="123"/>
        <v>2.4777557216395101</v>
      </c>
      <c r="N1455" s="287">
        <f t="shared" si="124"/>
        <v>2.973306865967412</v>
      </c>
    </row>
    <row r="1456" spans="1:14" ht="18" customHeight="1" x14ac:dyDescent="0.35">
      <c r="A1456" s="284">
        <f t="shared" si="121"/>
        <v>63</v>
      </c>
      <c r="B1456" s="284">
        <v>5</v>
      </c>
      <c r="C1456" s="285" t="s">
        <v>1144</v>
      </c>
      <c r="D1456" s="286">
        <f>SUM(сходові!N1461)</f>
        <v>0.74555714415528374</v>
      </c>
      <c r="E1456" s="286">
        <f>SUM(прибудинкова!M1461)</f>
        <v>0.76468360340421193</v>
      </c>
      <c r="F1456" s="286">
        <f>'слюсарі х.в.'!P1461+'слюсарі кан'!P1461+'слюсарі ц.о.'!P1044+'слюсарі г.в.'!P1036+зварювальник!L1461+аварійки!J1461</f>
        <v>0.47159921034640229</v>
      </c>
      <c r="G1456" s="286">
        <f>'дератизація '!I1461</f>
        <v>8.1016152116131675E-3</v>
      </c>
      <c r="H1456" s="286">
        <f>SUM(димовенти!Q1461)</f>
        <v>1.6442628087188681E-2</v>
      </c>
      <c r="I1456" s="286">
        <f>'під зими'!L1461+майстерні!L1461+покрівлі!N1461+маляри!L1461</f>
        <v>0.22589588651204118</v>
      </c>
      <c r="J1456" s="286">
        <f>електрики!P1461</f>
        <v>5.368614390721653E-2</v>
      </c>
      <c r="K1456" s="287">
        <f t="shared" si="122"/>
        <v>2.2859662316239575</v>
      </c>
      <c r="L1456" s="287">
        <v>3.1874830511341878E-2</v>
      </c>
      <c r="M1456" s="287">
        <f t="shared" si="123"/>
        <v>2.3178410621352992</v>
      </c>
      <c r="N1456" s="287">
        <f t="shared" si="124"/>
        <v>2.7814092745623591</v>
      </c>
    </row>
    <row r="1457" spans="1:14" ht="18" customHeight="1" x14ac:dyDescent="0.35">
      <c r="A1457" s="284">
        <f t="shared" si="121"/>
        <v>64</v>
      </c>
      <c r="B1457" s="284">
        <v>14</v>
      </c>
      <c r="C1457" s="285" t="s">
        <v>2812</v>
      </c>
      <c r="D1457" s="286">
        <f>SUM(сходові!N1462)</f>
        <v>0.91630909613159539</v>
      </c>
      <c r="E1457" s="286">
        <f>SUM(прибудинкова!M1462)</f>
        <v>0.65987170618410718</v>
      </c>
      <c r="F1457" s="286">
        <f>'слюсарі х.в.'!P1462+'слюсарі кан'!P1462+'слюсарі ц.о.'!P1045+'слюсарі г.в.'!P1037+зварювальник!L1462+аварійки!J1462</f>
        <v>0.4688893316962226</v>
      </c>
      <c r="G1457" s="286">
        <f>'дератизація '!I1462</f>
        <v>7.8282399203825521E-3</v>
      </c>
      <c r="H1457" s="286">
        <f>SUM(димовенти!Q1462)</f>
        <v>2.3927206937491587E-2</v>
      </c>
      <c r="I1457" s="286">
        <f>'під зими'!L1462+майстерні!L1462+покрівлі!N1462+маляри!L1462</f>
        <v>0.16977903270960565</v>
      </c>
      <c r="J1457" s="286">
        <f>електрики!P1462</f>
        <v>5.2703859478344356E-2</v>
      </c>
      <c r="K1457" s="287">
        <f t="shared" si="122"/>
        <v>2.2993084730577493</v>
      </c>
      <c r="L1457" s="287">
        <f>K1457*0.03</f>
        <v>6.8979254191732481E-2</v>
      </c>
      <c r="M1457" s="287">
        <f t="shared" si="123"/>
        <v>2.368287727249482</v>
      </c>
      <c r="N1457" s="287">
        <f t="shared" si="124"/>
        <v>2.8419452726993781</v>
      </c>
    </row>
    <row r="1458" spans="1:14" hidden="1" x14ac:dyDescent="0.35">
      <c r="A1458" s="283"/>
      <c r="B1458" s="283"/>
      <c r="C1458" s="496" t="s">
        <v>1862</v>
      </c>
      <c r="D1458" s="497">
        <f>SUM(сходові!N1463)</f>
        <v>0.89079094420913107</v>
      </c>
      <c r="E1458" s="497">
        <f>SUM(прибудинкова!M1463)</f>
        <v>0.87986112205307476</v>
      </c>
      <c r="F1458" s="497" t="e">
        <f>'слюсарі х.в.'!P1463+'слюсарі кан'!P1463+'слюсарі ц.о.'!P1046+'слюсарі г.в.'!P1038+#REF!+аварійки!J1463</f>
        <v>#REF!</v>
      </c>
      <c r="G1458" s="497">
        <f>'дератизація '!I1463</f>
        <v>8.7307723488566063E-3</v>
      </c>
      <c r="H1458" s="497">
        <f>SUM(димовенти!Q1463)</f>
        <v>1.7345949640486084E-2</v>
      </c>
      <c r="I1458" s="497">
        <f>'під зими'!L1463+майстерні!L1463+покрівлі!N1463+маляри!L1458</f>
        <v>0.20433787378160667</v>
      </c>
      <c r="J1458" s="497">
        <f>електрики!P1463</f>
        <v>5.3204336720401882E-2</v>
      </c>
      <c r="K1458" s="498" t="e">
        <f t="shared" ref="K1458:K1459" si="125">SUM(D1458,E1458,F1458,G1458,H1458,I1458,J1458)</f>
        <v>#REF!</v>
      </c>
      <c r="L1458" s="498">
        <v>3.5288872486180622E-2</v>
      </c>
      <c r="M1458" s="498" t="e">
        <f t="shared" ref="M1458:M1459" si="126">SUM(L1458+K1458)</f>
        <v>#REF!</v>
      </c>
      <c r="N1458" s="498" t="e">
        <f t="shared" ref="N1458:N1459" si="127">M1458*1.2</f>
        <v>#REF!</v>
      </c>
    </row>
    <row r="1459" spans="1:14" ht="28.5" hidden="1" customHeight="1" x14ac:dyDescent="0.35">
      <c r="A1459" s="492">
        <f>A1456+A1392+A1353+A1292+A947+A862+A703+A363</f>
        <v>1388</v>
      </c>
      <c r="B1459" s="285"/>
      <c r="C1459" s="285" t="s">
        <v>1863</v>
      </c>
      <c r="D1459" s="286">
        <f>SUM(сходові!N1464)</f>
        <v>0.83150802588502237</v>
      </c>
      <c r="E1459" s="286">
        <f>SUM(прибудинкова!M1464)</f>
        <v>0.82381526096695123</v>
      </c>
      <c r="F1459" s="286" t="e">
        <f>'слюсарі х.в.'!P1464+'слюсарі кан'!P1464+'слюсарі ц.о.'!P1047+'слюсарі г.в.'!P1039+#REF!+аварійки!J1464</f>
        <v>#REF!</v>
      </c>
      <c r="G1459" s="286">
        <f>'дератизація '!I1464</f>
        <v>7.2265320511743433E-3</v>
      </c>
      <c r="H1459" s="286">
        <f>SUM(димовенти!Q1464)</f>
        <v>3.5976170373927543E-2</v>
      </c>
      <c r="I1459" s="286">
        <f>'під зими'!L1464+майстерні!L1464+покрівлі!N1464+маляри!L1459</f>
        <v>0.59092720252216313</v>
      </c>
      <c r="J1459" s="286">
        <f>електрики!P1464</f>
        <v>6.8680443715745623E-2</v>
      </c>
      <c r="K1459" s="287" t="e">
        <f t="shared" si="125"/>
        <v>#REF!</v>
      </c>
      <c r="L1459" s="287">
        <v>0.03</v>
      </c>
      <c r="M1459" s="287" t="e">
        <f t="shared" si="126"/>
        <v>#REF!</v>
      </c>
      <c r="N1459" s="287" t="e">
        <f t="shared" si="127"/>
        <v>#REF!</v>
      </c>
    </row>
    <row r="1460" spans="1:14" x14ac:dyDescent="0.35">
      <c r="A1460" s="493">
        <v>1510</v>
      </c>
      <c r="B1460" s="487"/>
      <c r="C1460" s="487"/>
      <c r="D1460" s="494"/>
      <c r="E1460" s="494"/>
      <c r="F1460" s="495"/>
      <c r="G1460" s="494"/>
      <c r="H1460" s="494"/>
      <c r="I1460" s="494"/>
      <c r="J1460" s="494"/>
      <c r="K1460" s="494"/>
      <c r="L1460" s="494"/>
      <c r="M1460" s="494"/>
      <c r="N1460" s="494"/>
    </row>
    <row r="1461" spans="1:14" x14ac:dyDescent="0.35">
      <c r="A1461" s="486"/>
      <c r="B1461" s="487"/>
      <c r="C1461" s="487"/>
      <c r="D1461" s="494"/>
      <c r="E1461" s="494"/>
      <c r="F1461" s="495"/>
      <c r="G1461" s="494"/>
      <c r="H1461" s="494"/>
      <c r="I1461" s="494"/>
      <c r="J1461" s="494"/>
      <c r="K1461" s="494"/>
      <c r="L1461" s="494"/>
      <c r="M1461" s="494"/>
      <c r="N1461" s="494"/>
    </row>
  </sheetData>
  <mergeCells count="10">
    <mergeCell ref="C882:N882"/>
    <mergeCell ref="C948:N948"/>
    <mergeCell ref="C1307:N1307"/>
    <mergeCell ref="C1355:N1355"/>
    <mergeCell ref="C1393:N1393"/>
    <mergeCell ref="A2:N2"/>
    <mergeCell ref="K3:N3"/>
    <mergeCell ref="C6:N6"/>
    <mergeCell ref="C381:N381"/>
    <mergeCell ref="C708:N708"/>
  </mergeCells>
  <phoneticPr fontId="16" type="noConversion"/>
  <pageMargins left="0.39370078740157483" right="0.39370078740157483" top="0.98425196850393704" bottom="0.39370078740157483" header="1.1811023622047245" footer="0.39370078740157483"/>
  <pageSetup paperSize="9" scale="80" fitToHeight="0" orientation="landscape" r:id="rId1"/>
  <headerFooter alignWithMargins="0"/>
  <colBreaks count="1" manualBreakCount="1">
    <brk id="14" max="146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indexed="11"/>
  </sheetPr>
  <dimension ref="A1:T1464"/>
  <sheetViews>
    <sheetView view="pageBreakPreview" topLeftCell="A859" zoomScale="69" zoomScaleNormal="90" zoomScaleSheetLayoutView="69" workbookViewId="0">
      <selection activeCell="K863" sqref="K863"/>
    </sheetView>
  </sheetViews>
  <sheetFormatPr defaultColWidth="9.1796875" defaultRowHeight="15.5" x14ac:dyDescent="0.35"/>
  <cols>
    <col min="1" max="1" width="5.7265625" style="2" customWidth="1"/>
    <col min="2" max="2" width="22" style="2" customWidth="1"/>
    <col min="3" max="3" width="14.26953125" style="2" customWidth="1"/>
    <col min="4" max="4" width="10.81640625" style="2" bestFit="1" customWidth="1"/>
    <col min="5" max="5" width="11.1796875" style="2" customWidth="1"/>
    <col min="6" max="6" width="11.7265625" style="2" customWidth="1"/>
    <col min="7" max="7" width="10.81640625" style="2" bestFit="1" customWidth="1"/>
    <col min="8" max="8" width="10.26953125" style="2" customWidth="1"/>
    <col min="9" max="9" width="10.54296875" style="2" customWidth="1"/>
    <col min="10" max="10" width="11" style="2" customWidth="1"/>
    <col min="11" max="11" width="10.81640625" style="2" customWidth="1"/>
    <col min="12" max="12" width="11.26953125" style="2" customWidth="1"/>
    <col min="13" max="14" width="12" style="2" customWidth="1"/>
    <col min="15" max="15" width="10.81640625" style="2" bestFit="1" customWidth="1"/>
    <col min="16" max="16" width="14.1796875" style="2" customWidth="1"/>
    <col min="17" max="17" width="15.81640625" style="2" bestFit="1" customWidth="1"/>
    <col min="18" max="18" width="9.1796875" style="2"/>
    <col min="19" max="19" width="9.26953125" style="2" bestFit="1" customWidth="1"/>
    <col min="20" max="16384" width="9.1796875" style="2"/>
  </cols>
  <sheetData>
    <row r="1" spans="1:16" ht="57" customHeight="1" x14ac:dyDescent="0.35">
      <c r="A1" s="543" t="s">
        <v>1180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</row>
    <row r="2" spans="1:16" x14ac:dyDescent="0.3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ht="97.5" customHeight="1" x14ac:dyDescent="0.35">
      <c r="A3" s="428" t="s">
        <v>451</v>
      </c>
      <c r="B3" s="428" t="s">
        <v>454</v>
      </c>
      <c r="C3" s="428" t="s">
        <v>453</v>
      </c>
      <c r="D3" s="428" t="s">
        <v>1349</v>
      </c>
      <c r="E3" s="428" t="s">
        <v>1178</v>
      </c>
      <c r="F3" s="428" t="s">
        <v>1351</v>
      </c>
      <c r="G3" s="428" t="s">
        <v>1918</v>
      </c>
      <c r="H3" s="428" t="s">
        <v>1266</v>
      </c>
      <c r="I3" s="428" t="s">
        <v>1179</v>
      </c>
      <c r="J3" s="428" t="s">
        <v>1267</v>
      </c>
      <c r="K3" s="428" t="s">
        <v>1932</v>
      </c>
      <c r="L3" s="428" t="s">
        <v>1890</v>
      </c>
      <c r="M3" s="428" t="s">
        <v>1867</v>
      </c>
      <c r="N3" s="428" t="s">
        <v>1868</v>
      </c>
      <c r="O3" s="428" t="s">
        <v>1869</v>
      </c>
      <c r="P3" s="428" t="s">
        <v>1182</v>
      </c>
    </row>
    <row r="4" spans="1:16" x14ac:dyDescent="0.35">
      <c r="A4" s="429">
        <v>1</v>
      </c>
      <c r="B4" s="429">
        <v>2</v>
      </c>
      <c r="C4" s="429">
        <v>3</v>
      </c>
      <c r="D4" s="429">
        <v>4</v>
      </c>
      <c r="E4" s="429">
        <v>5</v>
      </c>
      <c r="F4" s="429">
        <v>6</v>
      </c>
      <c r="G4" s="429">
        <v>7</v>
      </c>
      <c r="H4" s="429">
        <v>8</v>
      </c>
      <c r="I4" s="429">
        <v>9</v>
      </c>
      <c r="J4" s="429">
        <v>10</v>
      </c>
      <c r="K4" s="429">
        <v>11</v>
      </c>
      <c r="L4" s="429">
        <v>12</v>
      </c>
      <c r="M4" s="429">
        <v>13</v>
      </c>
      <c r="N4" s="429">
        <v>13</v>
      </c>
      <c r="O4" s="429">
        <v>15</v>
      </c>
      <c r="P4" s="429">
        <v>16</v>
      </c>
    </row>
    <row r="5" spans="1:16" x14ac:dyDescent="0.35">
      <c r="A5" s="544" t="s">
        <v>1871</v>
      </c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1:16" x14ac:dyDescent="0.35">
      <c r="A6" s="430">
        <v>1</v>
      </c>
      <c r="B6" s="3" t="s">
        <v>457</v>
      </c>
      <c r="C6" s="3">
        <v>410.1</v>
      </c>
      <c r="D6" s="3"/>
      <c r="E6" s="3"/>
      <c r="F6" s="3">
        <f>C6+D6+E6</f>
        <v>410.1</v>
      </c>
      <c r="G6" s="3">
        <v>5</v>
      </c>
      <c r="H6" s="3"/>
      <c r="I6" s="3"/>
      <c r="J6" s="3">
        <v>5</v>
      </c>
      <c r="K6" s="431">
        <f t="shared" ref="K6:K69" si="0">2/$J$379*J6</f>
        <v>2.1598272138228943E-3</v>
      </c>
      <c r="L6" s="432">
        <f t="shared" ref="L6:L69" si="1">K6*4281.45</f>
        <v>9.2471922246220313</v>
      </c>
      <c r="M6" s="432">
        <f>L6*0.22</f>
        <v>2.0343822894168468</v>
      </c>
      <c r="N6" s="432">
        <v>3.4421232876712327</v>
      </c>
      <c r="O6" s="432">
        <v>1.2789727568107974</v>
      </c>
      <c r="P6" s="431">
        <f t="shared" ref="P6:P69" si="2">(L6+M6+N6+O6)/F6</f>
        <v>3.9021386389955878E-2</v>
      </c>
    </row>
    <row r="7" spans="1:16" x14ac:dyDescent="0.35">
      <c r="A7" s="433">
        <f>A6+1</f>
        <v>2</v>
      </c>
      <c r="B7" s="3" t="s">
        <v>458</v>
      </c>
      <c r="C7" s="3">
        <v>458.5</v>
      </c>
      <c r="D7" s="3"/>
      <c r="E7" s="3"/>
      <c r="F7" s="3">
        <f t="shared" ref="F7:F70" si="3">C7+D7+E7</f>
        <v>458.5</v>
      </c>
      <c r="G7" s="3">
        <v>5</v>
      </c>
      <c r="H7" s="3"/>
      <c r="I7" s="3"/>
      <c r="J7" s="3">
        <v>5</v>
      </c>
      <c r="K7" s="431">
        <f t="shared" si="0"/>
        <v>2.1598272138228943E-3</v>
      </c>
      <c r="L7" s="432">
        <f t="shared" si="1"/>
        <v>9.2471922246220313</v>
      </c>
      <c r="M7" s="432">
        <f t="shared" ref="M7:M70" si="4">L7*0.22</f>
        <v>2.0343822894168468</v>
      </c>
      <c r="N7" s="432">
        <v>3.4421232876712327</v>
      </c>
      <c r="O7" s="432">
        <v>1.2789727568107974</v>
      </c>
      <c r="P7" s="431">
        <f t="shared" si="2"/>
        <v>3.4902225863731533E-2</v>
      </c>
    </row>
    <row r="8" spans="1:16" x14ac:dyDescent="0.35">
      <c r="A8" s="433">
        <f t="shared" ref="A8:A71" si="5">A7+1</f>
        <v>3</v>
      </c>
      <c r="B8" s="3" t="s">
        <v>459</v>
      </c>
      <c r="C8" s="3">
        <v>507.2</v>
      </c>
      <c r="D8" s="3"/>
      <c r="E8" s="3"/>
      <c r="F8" s="3">
        <f t="shared" si="3"/>
        <v>507.2</v>
      </c>
      <c r="G8" s="3">
        <v>9</v>
      </c>
      <c r="H8" s="3"/>
      <c r="I8" s="3"/>
      <c r="J8" s="3">
        <v>9</v>
      </c>
      <c r="K8" s="431">
        <f t="shared" si="0"/>
        <v>3.8876889848812094E-3</v>
      </c>
      <c r="L8" s="432">
        <f t="shared" si="1"/>
        <v>16.644946004319653</v>
      </c>
      <c r="M8" s="432">
        <f t="shared" si="4"/>
        <v>3.6618881209503238</v>
      </c>
      <c r="N8" s="432">
        <v>6.1958219178082183</v>
      </c>
      <c r="O8" s="432">
        <v>2.3021509622594349</v>
      </c>
      <c r="P8" s="431">
        <f t="shared" si="2"/>
        <v>5.679181191904107E-2</v>
      </c>
    </row>
    <row r="9" spans="1:16" x14ac:dyDescent="0.35">
      <c r="A9" s="433">
        <f t="shared" si="5"/>
        <v>4</v>
      </c>
      <c r="B9" s="3" t="s">
        <v>460</v>
      </c>
      <c r="C9" s="3">
        <v>1675</v>
      </c>
      <c r="D9" s="3"/>
      <c r="E9" s="3"/>
      <c r="F9" s="3">
        <f t="shared" si="3"/>
        <v>1675</v>
      </c>
      <c r="G9" s="3">
        <v>21</v>
      </c>
      <c r="H9" s="3"/>
      <c r="I9" s="3"/>
      <c r="J9" s="3">
        <v>21</v>
      </c>
      <c r="K9" s="431">
        <f t="shared" si="0"/>
        <v>9.0712742980561551E-3</v>
      </c>
      <c r="L9" s="432">
        <f t="shared" si="1"/>
        <v>38.83820734341252</v>
      </c>
      <c r="M9" s="432">
        <f t="shared" si="4"/>
        <v>8.5444056155507546</v>
      </c>
      <c r="N9" s="432">
        <v>14.456917808219178</v>
      </c>
      <c r="O9" s="432">
        <v>5.3716855786053479</v>
      </c>
      <c r="P9" s="431">
        <f t="shared" si="2"/>
        <v>4.0126099310918095E-2</v>
      </c>
    </row>
    <row r="10" spans="1:16" x14ac:dyDescent="0.35">
      <c r="A10" s="433">
        <f t="shared" si="5"/>
        <v>5</v>
      </c>
      <c r="B10" s="3" t="s">
        <v>461</v>
      </c>
      <c r="C10" s="3">
        <v>546.6</v>
      </c>
      <c r="D10" s="3"/>
      <c r="E10" s="3"/>
      <c r="F10" s="3">
        <f t="shared" si="3"/>
        <v>546.6</v>
      </c>
      <c r="G10" s="3">
        <v>8</v>
      </c>
      <c r="H10" s="3"/>
      <c r="I10" s="3"/>
      <c r="J10" s="3">
        <v>8</v>
      </c>
      <c r="K10" s="431">
        <f t="shared" si="0"/>
        <v>3.4557235421166306E-3</v>
      </c>
      <c r="L10" s="432">
        <f t="shared" si="1"/>
        <v>14.795507559395247</v>
      </c>
      <c r="M10" s="432">
        <f t="shared" si="4"/>
        <v>3.2550116630669543</v>
      </c>
      <c r="N10" s="432">
        <v>5.5073972602739723</v>
      </c>
      <c r="O10" s="432">
        <v>2.0463564108972756</v>
      </c>
      <c r="P10" s="431">
        <f t="shared" si="2"/>
        <v>4.6842797097756038E-2</v>
      </c>
    </row>
    <row r="11" spans="1:16" x14ac:dyDescent="0.35">
      <c r="A11" s="433">
        <f t="shared" si="5"/>
        <v>6</v>
      </c>
      <c r="B11" s="3" t="s">
        <v>462</v>
      </c>
      <c r="C11" s="3">
        <v>2868.3</v>
      </c>
      <c r="D11" s="3"/>
      <c r="E11" s="3"/>
      <c r="F11" s="3">
        <f t="shared" si="3"/>
        <v>2868.3</v>
      </c>
      <c r="G11" s="3">
        <v>40</v>
      </c>
      <c r="H11" s="3"/>
      <c r="I11" s="3"/>
      <c r="J11" s="3">
        <v>40</v>
      </c>
      <c r="K11" s="431">
        <f t="shared" si="0"/>
        <v>1.7278617710583154E-2</v>
      </c>
      <c r="L11" s="432">
        <f t="shared" si="1"/>
        <v>73.97753779697625</v>
      </c>
      <c r="M11" s="432">
        <f t="shared" si="4"/>
        <v>16.275058315334775</v>
      </c>
      <c r="N11" s="432">
        <v>27.536986301369861</v>
      </c>
      <c r="O11" s="432">
        <v>10.231782054486379</v>
      </c>
      <c r="P11" s="431">
        <f t="shared" si="2"/>
        <v>4.4633184976525207E-2</v>
      </c>
    </row>
    <row r="12" spans="1:16" x14ac:dyDescent="0.35">
      <c r="A12" s="433">
        <f t="shared" si="5"/>
        <v>7</v>
      </c>
      <c r="B12" s="3" t="s">
        <v>463</v>
      </c>
      <c r="C12" s="3">
        <v>405</v>
      </c>
      <c r="D12" s="3"/>
      <c r="E12" s="3"/>
      <c r="F12" s="3">
        <f t="shared" si="3"/>
        <v>405</v>
      </c>
      <c r="G12" s="3">
        <v>6</v>
      </c>
      <c r="H12" s="3"/>
      <c r="I12" s="3"/>
      <c r="J12" s="3">
        <v>6</v>
      </c>
      <c r="K12" s="431">
        <f t="shared" si="0"/>
        <v>2.5917926565874731E-3</v>
      </c>
      <c r="L12" s="432">
        <f t="shared" si="1"/>
        <v>11.096630669546435</v>
      </c>
      <c r="M12" s="432">
        <f t="shared" si="4"/>
        <v>2.4412587473002159</v>
      </c>
      <c r="N12" s="432">
        <v>4.1305479452054792</v>
      </c>
      <c r="O12" s="432">
        <v>1.5347673081729567</v>
      </c>
      <c r="P12" s="431">
        <f t="shared" si="2"/>
        <v>4.7415320173395274E-2</v>
      </c>
    </row>
    <row r="13" spans="1:16" x14ac:dyDescent="0.35">
      <c r="A13" s="433">
        <f t="shared" si="5"/>
        <v>8</v>
      </c>
      <c r="B13" s="3" t="s">
        <v>464</v>
      </c>
      <c r="C13" s="3">
        <v>141.30000000000001</v>
      </c>
      <c r="D13" s="3"/>
      <c r="E13" s="3"/>
      <c r="F13" s="3">
        <f t="shared" si="3"/>
        <v>141.30000000000001</v>
      </c>
      <c r="G13" s="3">
        <v>3</v>
      </c>
      <c r="H13" s="3"/>
      <c r="I13" s="3"/>
      <c r="J13" s="3">
        <v>3</v>
      </c>
      <c r="K13" s="431">
        <f t="shared" si="0"/>
        <v>1.2958963282937365E-3</v>
      </c>
      <c r="L13" s="432">
        <f t="shared" si="1"/>
        <v>5.5483153347732177</v>
      </c>
      <c r="M13" s="432">
        <f t="shared" si="4"/>
        <v>1.2206293736501079</v>
      </c>
      <c r="N13" s="432">
        <v>2.0652739726027396</v>
      </c>
      <c r="O13" s="432">
        <v>0.76738365408647835</v>
      </c>
      <c r="P13" s="431">
        <f t="shared" si="2"/>
        <v>6.795189196824164E-2</v>
      </c>
    </row>
    <row r="14" spans="1:16" x14ac:dyDescent="0.35">
      <c r="A14" s="433">
        <f t="shared" si="5"/>
        <v>9</v>
      </c>
      <c r="B14" s="3" t="s">
        <v>466</v>
      </c>
      <c r="C14" s="3">
        <v>221.7</v>
      </c>
      <c r="D14" s="3"/>
      <c r="E14" s="3"/>
      <c r="F14" s="3">
        <f t="shared" si="3"/>
        <v>221.7</v>
      </c>
      <c r="G14" s="3">
        <v>4</v>
      </c>
      <c r="H14" s="3"/>
      <c r="I14" s="3"/>
      <c r="J14" s="3">
        <v>4</v>
      </c>
      <c r="K14" s="431">
        <f t="shared" si="0"/>
        <v>1.7278617710583153E-3</v>
      </c>
      <c r="L14" s="432">
        <f t="shared" si="1"/>
        <v>7.3977537796976236</v>
      </c>
      <c r="M14" s="432">
        <f t="shared" si="4"/>
        <v>1.6275058315334772</v>
      </c>
      <c r="N14" s="432">
        <v>2.7536986301369861</v>
      </c>
      <c r="O14" s="432">
        <v>1.0231782054486378</v>
      </c>
      <c r="P14" s="431">
        <f t="shared" si="2"/>
        <v>5.774531550210521E-2</v>
      </c>
    </row>
    <row r="15" spans="1:16" x14ac:dyDescent="0.35">
      <c r="A15" s="433">
        <f t="shared" si="5"/>
        <v>10</v>
      </c>
      <c r="B15" s="3" t="s">
        <v>467</v>
      </c>
      <c r="C15" s="3">
        <v>206.1</v>
      </c>
      <c r="D15" s="3"/>
      <c r="E15" s="3"/>
      <c r="F15" s="3">
        <f t="shared" si="3"/>
        <v>206.1</v>
      </c>
      <c r="G15" s="3">
        <v>4</v>
      </c>
      <c r="H15" s="3"/>
      <c r="I15" s="3"/>
      <c r="J15" s="3">
        <v>4</v>
      </c>
      <c r="K15" s="431">
        <f t="shared" si="0"/>
        <v>1.7278617710583153E-3</v>
      </c>
      <c r="L15" s="432">
        <f t="shared" si="1"/>
        <v>7.3977537796976236</v>
      </c>
      <c r="M15" s="432">
        <f t="shared" si="4"/>
        <v>1.6275058315334772</v>
      </c>
      <c r="N15" s="432">
        <v>2.7536986301369861</v>
      </c>
      <c r="O15" s="432">
        <v>1.0231782054486378</v>
      </c>
      <c r="P15" s="431">
        <f t="shared" si="2"/>
        <v>6.2116139965146651E-2</v>
      </c>
    </row>
    <row r="16" spans="1:16" x14ac:dyDescent="0.35">
      <c r="A16" s="433">
        <f t="shared" si="5"/>
        <v>11</v>
      </c>
      <c r="B16" s="3" t="s">
        <v>468</v>
      </c>
      <c r="C16" s="3">
        <v>512.4</v>
      </c>
      <c r="D16" s="3"/>
      <c r="E16" s="3">
        <v>84.7</v>
      </c>
      <c r="F16" s="3">
        <f t="shared" si="3"/>
        <v>597.1</v>
      </c>
      <c r="G16" s="3">
        <v>12</v>
      </c>
      <c r="H16" s="3"/>
      <c r="I16" s="3"/>
      <c r="J16" s="3">
        <v>12</v>
      </c>
      <c r="K16" s="431">
        <f t="shared" si="0"/>
        <v>5.1835853131749461E-3</v>
      </c>
      <c r="L16" s="432">
        <f t="shared" si="1"/>
        <v>22.193261339092871</v>
      </c>
      <c r="M16" s="432">
        <f t="shared" si="4"/>
        <v>4.8825174946004317</v>
      </c>
      <c r="N16" s="432">
        <v>8.2610958904109584</v>
      </c>
      <c r="O16" s="432">
        <v>3.0695346163459134</v>
      </c>
      <c r="P16" s="431">
        <f t="shared" si="2"/>
        <v>6.4321569821554472E-2</v>
      </c>
    </row>
    <row r="17" spans="1:16" x14ac:dyDescent="0.35">
      <c r="A17" s="433">
        <f t="shared" si="5"/>
        <v>12</v>
      </c>
      <c r="B17" s="3" t="s">
        <v>469</v>
      </c>
      <c r="C17" s="3">
        <v>683.9</v>
      </c>
      <c r="D17" s="3"/>
      <c r="E17" s="3">
        <v>19.5</v>
      </c>
      <c r="F17" s="3">
        <f t="shared" si="3"/>
        <v>703.4</v>
      </c>
      <c r="G17" s="3">
        <v>12</v>
      </c>
      <c r="H17" s="3"/>
      <c r="I17" s="3"/>
      <c r="J17" s="3">
        <v>12</v>
      </c>
      <c r="K17" s="431">
        <f t="shared" si="0"/>
        <v>5.1835853131749461E-3</v>
      </c>
      <c r="L17" s="432">
        <f t="shared" si="1"/>
        <v>22.193261339092871</v>
      </c>
      <c r="M17" s="432">
        <f t="shared" si="4"/>
        <v>4.8825174946004317</v>
      </c>
      <c r="N17" s="432">
        <v>8.2610958904109584</v>
      </c>
      <c r="O17" s="432">
        <v>3.0695346163459134</v>
      </c>
      <c r="P17" s="431">
        <f t="shared" si="2"/>
        <v>5.4601093745308749E-2</v>
      </c>
    </row>
    <row r="18" spans="1:16" x14ac:dyDescent="0.35">
      <c r="A18" s="433">
        <f t="shared" si="5"/>
        <v>13</v>
      </c>
      <c r="B18" s="3" t="s">
        <v>470</v>
      </c>
      <c r="C18" s="3">
        <v>551.20000000000005</v>
      </c>
      <c r="D18" s="3"/>
      <c r="E18" s="3">
        <v>111.5</v>
      </c>
      <c r="F18" s="3">
        <f t="shared" si="3"/>
        <v>662.7</v>
      </c>
      <c r="G18" s="3">
        <v>11</v>
      </c>
      <c r="H18" s="3"/>
      <c r="I18" s="3">
        <v>1</v>
      </c>
      <c r="J18" s="3">
        <v>12</v>
      </c>
      <c r="K18" s="431">
        <f t="shared" si="0"/>
        <v>5.1835853131749461E-3</v>
      </c>
      <c r="L18" s="432">
        <f t="shared" si="1"/>
        <v>22.193261339092871</v>
      </c>
      <c r="M18" s="432">
        <f t="shared" si="4"/>
        <v>4.8825174946004317</v>
      </c>
      <c r="N18" s="432">
        <v>8.2610958904109584</v>
      </c>
      <c r="O18" s="432">
        <v>3.0695346163459134</v>
      </c>
      <c r="P18" s="431">
        <f t="shared" si="2"/>
        <v>5.7954442946205179E-2</v>
      </c>
    </row>
    <row r="19" spans="1:16" x14ac:dyDescent="0.35">
      <c r="A19" s="433">
        <f t="shared" si="5"/>
        <v>14</v>
      </c>
      <c r="B19" s="3" t="s">
        <v>471</v>
      </c>
      <c r="C19" s="3">
        <v>872.9</v>
      </c>
      <c r="D19" s="3"/>
      <c r="E19" s="3">
        <v>62.9</v>
      </c>
      <c r="F19" s="3">
        <f t="shared" si="3"/>
        <v>935.8</v>
      </c>
      <c r="G19" s="3">
        <v>15</v>
      </c>
      <c r="H19" s="3"/>
      <c r="I19" s="3"/>
      <c r="J19" s="3">
        <v>15</v>
      </c>
      <c r="K19" s="431">
        <f t="shared" si="0"/>
        <v>6.4794816414686825E-3</v>
      </c>
      <c r="L19" s="432">
        <f t="shared" si="1"/>
        <v>27.741576673866088</v>
      </c>
      <c r="M19" s="432">
        <f t="shared" si="4"/>
        <v>6.1031468682505396</v>
      </c>
      <c r="N19" s="432">
        <v>10.326369863013699</v>
      </c>
      <c r="O19" s="432">
        <v>3.8369182704323923</v>
      </c>
      <c r="P19" s="431">
        <f t="shared" si="2"/>
        <v>5.130157263898559E-2</v>
      </c>
    </row>
    <row r="20" spans="1:16" x14ac:dyDescent="0.35">
      <c r="A20" s="433">
        <f t="shared" si="5"/>
        <v>15</v>
      </c>
      <c r="B20" s="3" t="s">
        <v>472</v>
      </c>
      <c r="C20" s="3">
        <v>559.20000000000005</v>
      </c>
      <c r="D20" s="3"/>
      <c r="E20" s="3"/>
      <c r="F20" s="3">
        <f t="shared" si="3"/>
        <v>559.20000000000005</v>
      </c>
      <c r="G20" s="3">
        <v>11</v>
      </c>
      <c r="H20" s="3"/>
      <c r="I20" s="3"/>
      <c r="J20" s="3">
        <v>11</v>
      </c>
      <c r="K20" s="431">
        <f t="shared" si="0"/>
        <v>4.7516198704103674E-3</v>
      </c>
      <c r="L20" s="432">
        <f t="shared" si="1"/>
        <v>20.343822894168465</v>
      </c>
      <c r="M20" s="432">
        <f t="shared" si="4"/>
        <v>4.4756410367170627</v>
      </c>
      <c r="N20" s="432">
        <v>7.5726712328767114</v>
      </c>
      <c r="O20" s="432">
        <v>2.8137400649837541</v>
      </c>
      <c r="P20" s="431">
        <f t="shared" si="2"/>
        <v>6.2957573728086524E-2</v>
      </c>
    </row>
    <row r="21" spans="1:16" x14ac:dyDescent="0.35">
      <c r="A21" s="433">
        <f t="shared" si="5"/>
        <v>16</v>
      </c>
      <c r="B21" s="3" t="s">
        <v>473</v>
      </c>
      <c r="C21" s="3">
        <v>740.8</v>
      </c>
      <c r="D21" s="3">
        <v>57.8</v>
      </c>
      <c r="E21" s="3"/>
      <c r="F21" s="3">
        <f t="shared" si="3"/>
        <v>798.59999999999991</v>
      </c>
      <c r="G21" s="3">
        <v>10</v>
      </c>
      <c r="H21" s="3">
        <v>2</v>
      </c>
      <c r="I21" s="3"/>
      <c r="J21" s="3">
        <v>12</v>
      </c>
      <c r="K21" s="431">
        <f t="shared" si="0"/>
        <v>5.1835853131749461E-3</v>
      </c>
      <c r="L21" s="432">
        <f t="shared" si="1"/>
        <v>22.193261339092871</v>
      </c>
      <c r="M21" s="432">
        <f t="shared" si="4"/>
        <v>4.8825174946004317</v>
      </c>
      <c r="N21" s="432">
        <v>8.2610958904109584</v>
      </c>
      <c r="O21" s="432">
        <v>3.0695346163459134</v>
      </c>
      <c r="P21" s="431">
        <f t="shared" si="2"/>
        <v>4.8092172978274707E-2</v>
      </c>
    </row>
    <row r="22" spans="1:16" x14ac:dyDescent="0.35">
      <c r="A22" s="433">
        <f t="shared" si="5"/>
        <v>17</v>
      </c>
      <c r="B22" s="3" t="s">
        <v>474</v>
      </c>
      <c r="C22" s="3">
        <v>611.4</v>
      </c>
      <c r="D22" s="3"/>
      <c r="E22" s="3"/>
      <c r="F22" s="3">
        <f t="shared" si="3"/>
        <v>611.4</v>
      </c>
      <c r="G22" s="3">
        <v>10</v>
      </c>
      <c r="H22" s="3"/>
      <c r="I22" s="3"/>
      <c r="J22" s="3">
        <v>10</v>
      </c>
      <c r="K22" s="431">
        <f t="shared" si="0"/>
        <v>4.3196544276457886E-3</v>
      </c>
      <c r="L22" s="432">
        <f t="shared" si="1"/>
        <v>18.494384449244063</v>
      </c>
      <c r="M22" s="432">
        <f t="shared" si="4"/>
        <v>4.0687645788336937</v>
      </c>
      <c r="N22" s="432">
        <v>6.8842465753424653</v>
      </c>
      <c r="O22" s="432">
        <v>2.5579455136215947</v>
      </c>
      <c r="P22" s="431">
        <f t="shared" si="2"/>
        <v>5.2347630220873104E-2</v>
      </c>
    </row>
    <row r="23" spans="1:16" x14ac:dyDescent="0.35">
      <c r="A23" s="433">
        <f t="shared" si="5"/>
        <v>18</v>
      </c>
      <c r="B23" s="3" t="s">
        <v>475</v>
      </c>
      <c r="C23" s="3">
        <v>603.70000000000005</v>
      </c>
      <c r="D23" s="3"/>
      <c r="E23" s="3"/>
      <c r="F23" s="3">
        <f t="shared" si="3"/>
        <v>603.70000000000005</v>
      </c>
      <c r="G23" s="3">
        <v>10</v>
      </c>
      <c r="H23" s="3"/>
      <c r="I23" s="3"/>
      <c r="J23" s="3">
        <v>10</v>
      </c>
      <c r="K23" s="431">
        <f t="shared" si="0"/>
        <v>4.3196544276457886E-3</v>
      </c>
      <c r="L23" s="432">
        <f t="shared" si="1"/>
        <v>18.494384449244063</v>
      </c>
      <c r="M23" s="432">
        <f t="shared" si="4"/>
        <v>4.0687645788336937</v>
      </c>
      <c r="N23" s="432">
        <v>6.8842465753424653</v>
      </c>
      <c r="O23" s="432">
        <v>2.5579455136215947</v>
      </c>
      <c r="P23" s="431">
        <f t="shared" si="2"/>
        <v>5.3015307465697888E-2</v>
      </c>
    </row>
    <row r="24" spans="1:16" x14ac:dyDescent="0.35">
      <c r="A24" s="433">
        <f t="shared" si="5"/>
        <v>19</v>
      </c>
      <c r="B24" s="3" t="s">
        <v>476</v>
      </c>
      <c r="C24" s="3">
        <v>813.6</v>
      </c>
      <c r="D24" s="3"/>
      <c r="E24" s="3"/>
      <c r="F24" s="3">
        <f t="shared" si="3"/>
        <v>813.6</v>
      </c>
      <c r="G24" s="3">
        <v>10</v>
      </c>
      <c r="H24" s="3"/>
      <c r="I24" s="3"/>
      <c r="J24" s="3">
        <v>10</v>
      </c>
      <c r="K24" s="431">
        <f t="shared" si="0"/>
        <v>4.3196544276457886E-3</v>
      </c>
      <c r="L24" s="432">
        <f t="shared" si="1"/>
        <v>18.494384449244063</v>
      </c>
      <c r="M24" s="432">
        <f t="shared" si="4"/>
        <v>4.0687645788336937</v>
      </c>
      <c r="N24" s="432">
        <v>6.8842465753424653</v>
      </c>
      <c r="O24" s="432">
        <v>2.5579455136215947</v>
      </c>
      <c r="P24" s="431">
        <f t="shared" si="2"/>
        <v>3.9337931559785912E-2</v>
      </c>
    </row>
    <row r="25" spans="1:16" x14ac:dyDescent="0.35">
      <c r="A25" s="433">
        <f t="shared" si="5"/>
        <v>20</v>
      </c>
      <c r="B25" s="3" t="s">
        <v>477</v>
      </c>
      <c r="C25" s="3">
        <v>632.1</v>
      </c>
      <c r="D25" s="3"/>
      <c r="E25" s="3"/>
      <c r="F25" s="3">
        <f t="shared" si="3"/>
        <v>632.1</v>
      </c>
      <c r="G25" s="3">
        <v>8</v>
      </c>
      <c r="H25" s="3"/>
      <c r="I25" s="3"/>
      <c r="J25" s="3">
        <v>8</v>
      </c>
      <c r="K25" s="431">
        <f t="shared" si="0"/>
        <v>3.4557235421166306E-3</v>
      </c>
      <c r="L25" s="432">
        <f t="shared" si="1"/>
        <v>14.795507559395247</v>
      </c>
      <c r="M25" s="432">
        <f t="shared" si="4"/>
        <v>3.2550116630669543</v>
      </c>
      <c r="N25" s="432">
        <v>5.5073972602739723</v>
      </c>
      <c r="O25" s="432">
        <v>2.0463564108972756</v>
      </c>
      <c r="P25" s="431">
        <f t="shared" si="2"/>
        <v>4.0506680736645227E-2</v>
      </c>
    </row>
    <row r="26" spans="1:16" x14ac:dyDescent="0.35">
      <c r="A26" s="433">
        <f t="shared" si="5"/>
        <v>21</v>
      </c>
      <c r="B26" s="3" t="s">
        <v>478</v>
      </c>
      <c r="C26" s="3">
        <v>507.6</v>
      </c>
      <c r="D26" s="3"/>
      <c r="E26" s="3">
        <v>37.1</v>
      </c>
      <c r="F26" s="3">
        <f t="shared" si="3"/>
        <v>544.70000000000005</v>
      </c>
      <c r="G26" s="3">
        <v>8</v>
      </c>
      <c r="H26" s="3"/>
      <c r="I26" s="3">
        <v>1</v>
      </c>
      <c r="J26" s="3">
        <v>9</v>
      </c>
      <c r="K26" s="431">
        <f t="shared" si="0"/>
        <v>3.8876889848812094E-3</v>
      </c>
      <c r="L26" s="432">
        <f t="shared" si="1"/>
        <v>16.644946004319653</v>
      </c>
      <c r="M26" s="432">
        <f t="shared" si="4"/>
        <v>3.6618881209503238</v>
      </c>
      <c r="N26" s="432">
        <v>6.1958219178082183</v>
      </c>
      <c r="O26" s="432">
        <v>2.3021509622594349</v>
      </c>
      <c r="P26" s="431">
        <f t="shared" si="2"/>
        <v>5.2881966229736788E-2</v>
      </c>
    </row>
    <row r="27" spans="1:16" x14ac:dyDescent="0.35">
      <c r="A27" s="433">
        <f t="shared" si="5"/>
        <v>22</v>
      </c>
      <c r="B27" s="3" t="s">
        <v>479</v>
      </c>
      <c r="C27" s="3">
        <v>712</v>
      </c>
      <c r="D27" s="3"/>
      <c r="E27" s="3"/>
      <c r="F27" s="3">
        <f t="shared" si="3"/>
        <v>712</v>
      </c>
      <c r="G27" s="3">
        <v>9</v>
      </c>
      <c r="H27" s="3"/>
      <c r="I27" s="3"/>
      <c r="J27" s="3">
        <v>9</v>
      </c>
      <c r="K27" s="431">
        <f t="shared" si="0"/>
        <v>3.8876889848812094E-3</v>
      </c>
      <c r="L27" s="432">
        <f t="shared" si="1"/>
        <v>16.644946004319653</v>
      </c>
      <c r="M27" s="432">
        <f t="shared" si="4"/>
        <v>3.6618881209503238</v>
      </c>
      <c r="N27" s="432">
        <v>6.1958219178082183</v>
      </c>
      <c r="O27" s="432">
        <v>2.3021509622594349</v>
      </c>
      <c r="P27" s="431">
        <f t="shared" si="2"/>
        <v>4.045618961423824E-2</v>
      </c>
    </row>
    <row r="28" spans="1:16" x14ac:dyDescent="0.35">
      <c r="A28" s="433">
        <f t="shared" si="5"/>
        <v>23</v>
      </c>
      <c r="B28" s="3" t="s">
        <v>480</v>
      </c>
      <c r="C28" s="3">
        <v>667</v>
      </c>
      <c r="D28" s="3"/>
      <c r="E28" s="3"/>
      <c r="F28" s="3">
        <f t="shared" si="3"/>
        <v>667</v>
      </c>
      <c r="G28" s="3">
        <v>12</v>
      </c>
      <c r="H28" s="3"/>
      <c r="I28" s="3"/>
      <c r="J28" s="3">
        <v>12</v>
      </c>
      <c r="K28" s="431">
        <f t="shared" si="0"/>
        <v>5.1835853131749461E-3</v>
      </c>
      <c r="L28" s="432">
        <f t="shared" si="1"/>
        <v>22.193261339092871</v>
      </c>
      <c r="M28" s="432">
        <f t="shared" si="4"/>
        <v>4.8825174946004317</v>
      </c>
      <c r="N28" s="432">
        <v>8.2610958904109584</v>
      </c>
      <c r="O28" s="432">
        <v>3.0695346163459134</v>
      </c>
      <c r="P28" s="431">
        <f t="shared" si="2"/>
        <v>5.7580823598875827E-2</v>
      </c>
    </row>
    <row r="29" spans="1:16" x14ac:dyDescent="0.35">
      <c r="A29" s="433">
        <f t="shared" si="5"/>
        <v>24</v>
      </c>
      <c r="B29" s="3" t="s">
        <v>481</v>
      </c>
      <c r="C29" s="3">
        <v>569</v>
      </c>
      <c r="D29" s="3"/>
      <c r="E29" s="3"/>
      <c r="F29" s="3">
        <f t="shared" si="3"/>
        <v>569</v>
      </c>
      <c r="G29" s="3">
        <v>10</v>
      </c>
      <c r="H29" s="3"/>
      <c r="I29" s="3"/>
      <c r="J29" s="3">
        <v>10</v>
      </c>
      <c r="K29" s="431">
        <f t="shared" si="0"/>
        <v>4.3196544276457886E-3</v>
      </c>
      <c r="L29" s="432">
        <f t="shared" si="1"/>
        <v>18.494384449244063</v>
      </c>
      <c r="M29" s="432">
        <f t="shared" si="4"/>
        <v>4.0687645788336937</v>
      </c>
      <c r="N29" s="432">
        <v>6.8842465753424653</v>
      </c>
      <c r="O29" s="432">
        <v>2.5579455136215947</v>
      </c>
      <c r="P29" s="431">
        <f t="shared" si="2"/>
        <v>5.6248402666154336E-2</v>
      </c>
    </row>
    <row r="30" spans="1:16" x14ac:dyDescent="0.35">
      <c r="A30" s="433">
        <f t="shared" si="5"/>
        <v>25</v>
      </c>
      <c r="B30" s="3" t="s">
        <v>482</v>
      </c>
      <c r="C30" s="3">
        <v>833.8</v>
      </c>
      <c r="D30" s="3"/>
      <c r="E30" s="3">
        <v>59.3</v>
      </c>
      <c r="F30" s="3">
        <f t="shared" si="3"/>
        <v>893.09999999999991</v>
      </c>
      <c r="G30" s="3">
        <v>12</v>
      </c>
      <c r="H30" s="3"/>
      <c r="I30" s="3">
        <v>1</v>
      </c>
      <c r="J30" s="3">
        <v>13</v>
      </c>
      <c r="K30" s="431">
        <f t="shared" si="0"/>
        <v>5.6155507559395249E-3</v>
      </c>
      <c r="L30" s="432">
        <f t="shared" si="1"/>
        <v>24.042699784017277</v>
      </c>
      <c r="M30" s="432">
        <f t="shared" si="4"/>
        <v>5.2893939524838007</v>
      </c>
      <c r="N30" s="432">
        <v>8.9495205479452054</v>
      </c>
      <c r="O30" s="432">
        <v>3.3253291677080732</v>
      </c>
      <c r="P30" s="431">
        <f t="shared" si="2"/>
        <v>4.658710497385999E-2</v>
      </c>
    </row>
    <row r="31" spans="1:16" x14ac:dyDescent="0.35">
      <c r="A31" s="433">
        <f t="shared" si="5"/>
        <v>26</v>
      </c>
      <c r="B31" s="3" t="s">
        <v>483</v>
      </c>
      <c r="C31" s="3">
        <v>880.8</v>
      </c>
      <c r="D31" s="3"/>
      <c r="E31" s="3"/>
      <c r="F31" s="3">
        <f t="shared" si="3"/>
        <v>880.8</v>
      </c>
      <c r="G31" s="3">
        <v>15</v>
      </c>
      <c r="H31" s="3"/>
      <c r="I31" s="3"/>
      <c r="J31" s="3">
        <v>15</v>
      </c>
      <c r="K31" s="431">
        <f t="shared" si="0"/>
        <v>6.4794816414686825E-3</v>
      </c>
      <c r="L31" s="432">
        <f t="shared" si="1"/>
        <v>27.741576673866088</v>
      </c>
      <c r="M31" s="432">
        <f t="shared" si="4"/>
        <v>6.1031468682505396</v>
      </c>
      <c r="N31" s="432">
        <v>10.326369863013699</v>
      </c>
      <c r="O31" s="432">
        <v>3.8369182704323923</v>
      </c>
      <c r="P31" s="431">
        <f t="shared" si="2"/>
        <v>5.4505008714308259E-2</v>
      </c>
    </row>
    <row r="32" spans="1:16" x14ac:dyDescent="0.35">
      <c r="A32" s="433">
        <f t="shared" si="5"/>
        <v>27</v>
      </c>
      <c r="B32" s="3" t="s">
        <v>484</v>
      </c>
      <c r="C32" s="3">
        <v>853.7</v>
      </c>
      <c r="D32" s="3">
        <v>45.8</v>
      </c>
      <c r="E32" s="3">
        <v>34.200000000000003</v>
      </c>
      <c r="F32" s="3">
        <f t="shared" si="3"/>
        <v>933.7</v>
      </c>
      <c r="G32" s="3">
        <v>12</v>
      </c>
      <c r="H32" s="3">
        <v>1</v>
      </c>
      <c r="I32" s="3"/>
      <c r="J32" s="3">
        <v>13</v>
      </c>
      <c r="K32" s="431">
        <f t="shared" si="0"/>
        <v>5.6155507559395249E-3</v>
      </c>
      <c r="L32" s="432">
        <f t="shared" si="1"/>
        <v>24.042699784017277</v>
      </c>
      <c r="M32" s="432">
        <f t="shared" si="4"/>
        <v>5.2893939524838007</v>
      </c>
      <c r="N32" s="432">
        <v>8.9495205479452054</v>
      </c>
      <c r="O32" s="432">
        <v>3.3253291677080732</v>
      </c>
      <c r="P32" s="431">
        <f t="shared" si="2"/>
        <v>4.456136173519798E-2</v>
      </c>
    </row>
    <row r="33" spans="1:16" x14ac:dyDescent="0.35">
      <c r="A33" s="433">
        <f t="shared" si="5"/>
        <v>28</v>
      </c>
      <c r="B33" s="3" t="s">
        <v>485</v>
      </c>
      <c r="C33" s="3">
        <v>737.2</v>
      </c>
      <c r="D33" s="3"/>
      <c r="E33" s="3"/>
      <c r="F33" s="3">
        <f t="shared" si="3"/>
        <v>737.2</v>
      </c>
      <c r="G33" s="3">
        <v>12</v>
      </c>
      <c r="H33" s="3"/>
      <c r="I33" s="3"/>
      <c r="J33" s="3">
        <v>12</v>
      </c>
      <c r="K33" s="431">
        <f t="shared" si="0"/>
        <v>5.1835853131749461E-3</v>
      </c>
      <c r="L33" s="432">
        <f t="shared" si="1"/>
        <v>22.193261339092871</v>
      </c>
      <c r="M33" s="432">
        <f t="shared" si="4"/>
        <v>4.8825174946004317</v>
      </c>
      <c r="N33" s="432">
        <v>8.2610958904109584</v>
      </c>
      <c r="O33" s="432">
        <v>3.0695346163459134</v>
      </c>
      <c r="P33" s="431">
        <f t="shared" si="2"/>
        <v>5.2097679517702347E-2</v>
      </c>
    </row>
    <row r="34" spans="1:16" x14ac:dyDescent="0.35">
      <c r="A34" s="433">
        <f t="shared" si="5"/>
        <v>29</v>
      </c>
      <c r="B34" s="3" t="s">
        <v>486</v>
      </c>
      <c r="C34" s="3">
        <v>2643.9</v>
      </c>
      <c r="D34" s="3"/>
      <c r="E34" s="3">
        <v>525.79999999999995</v>
      </c>
      <c r="F34" s="3">
        <f t="shared" si="3"/>
        <v>3169.7</v>
      </c>
      <c r="G34" s="3">
        <v>65</v>
      </c>
      <c r="H34" s="3"/>
      <c r="I34" s="3"/>
      <c r="J34" s="3">
        <v>65</v>
      </c>
      <c r="K34" s="431">
        <f t="shared" si="0"/>
        <v>2.8077753779697623E-2</v>
      </c>
      <c r="L34" s="432">
        <f t="shared" si="1"/>
        <v>120.21349892008638</v>
      </c>
      <c r="M34" s="432">
        <f t="shared" si="4"/>
        <v>26.446969762419005</v>
      </c>
      <c r="N34" s="432">
        <v>44.747602739726027</v>
      </c>
      <c r="O34" s="432">
        <v>16.626645838540362</v>
      </c>
      <c r="P34" s="431">
        <f t="shared" si="2"/>
        <v>6.5632305032265442E-2</v>
      </c>
    </row>
    <row r="35" spans="1:16" x14ac:dyDescent="0.35">
      <c r="A35" s="433">
        <f t="shared" si="5"/>
        <v>30</v>
      </c>
      <c r="B35" s="3" t="s">
        <v>487</v>
      </c>
      <c r="C35" s="3">
        <v>757.5</v>
      </c>
      <c r="D35" s="3"/>
      <c r="E35" s="3"/>
      <c r="F35" s="3">
        <f t="shared" si="3"/>
        <v>757.5</v>
      </c>
      <c r="G35" s="3">
        <v>16</v>
      </c>
      <c r="H35" s="3"/>
      <c r="I35" s="3"/>
      <c r="J35" s="3">
        <v>16</v>
      </c>
      <c r="K35" s="431">
        <f t="shared" si="0"/>
        <v>6.9114470842332612E-3</v>
      </c>
      <c r="L35" s="432">
        <f t="shared" si="1"/>
        <v>29.591015118790494</v>
      </c>
      <c r="M35" s="432">
        <f t="shared" si="4"/>
        <v>6.5100233261339087</v>
      </c>
      <c r="N35" s="432">
        <v>11.014794520547945</v>
      </c>
      <c r="O35" s="432">
        <v>4.0927128217945512</v>
      </c>
      <c r="P35" s="431">
        <f t="shared" si="2"/>
        <v>6.7602040643256631E-2</v>
      </c>
    </row>
    <row r="36" spans="1:16" x14ac:dyDescent="0.35">
      <c r="A36" s="433">
        <f t="shared" si="5"/>
        <v>31</v>
      </c>
      <c r="B36" s="3" t="s">
        <v>488</v>
      </c>
      <c r="C36" s="3">
        <v>386.9</v>
      </c>
      <c r="D36" s="3">
        <v>101.6</v>
      </c>
      <c r="E36" s="3"/>
      <c r="F36" s="3">
        <f t="shared" si="3"/>
        <v>488.5</v>
      </c>
      <c r="G36" s="3">
        <v>5</v>
      </c>
      <c r="H36" s="3">
        <v>1</v>
      </c>
      <c r="I36" s="3"/>
      <c r="J36" s="3">
        <v>6</v>
      </c>
      <c r="K36" s="431">
        <f t="shared" si="0"/>
        <v>2.5917926565874731E-3</v>
      </c>
      <c r="L36" s="432">
        <f t="shared" si="1"/>
        <v>11.096630669546435</v>
      </c>
      <c r="M36" s="432">
        <f t="shared" si="4"/>
        <v>2.4412587473002159</v>
      </c>
      <c r="N36" s="432">
        <v>4.1305479452054792</v>
      </c>
      <c r="O36" s="432">
        <v>1.5347673081729567</v>
      </c>
      <c r="P36" s="431">
        <f t="shared" si="2"/>
        <v>3.9310552037308266E-2</v>
      </c>
    </row>
    <row r="37" spans="1:16" x14ac:dyDescent="0.35">
      <c r="A37" s="433">
        <f t="shared" si="5"/>
        <v>32</v>
      </c>
      <c r="B37" s="3" t="s">
        <v>489</v>
      </c>
      <c r="C37" s="3">
        <v>1722.05</v>
      </c>
      <c r="D37" s="3"/>
      <c r="E37" s="3">
        <v>115.8</v>
      </c>
      <c r="F37" s="3">
        <f t="shared" si="3"/>
        <v>1837.85</v>
      </c>
      <c r="G37" s="3">
        <v>34</v>
      </c>
      <c r="H37" s="3"/>
      <c r="I37" s="3"/>
      <c r="J37" s="3">
        <v>34</v>
      </c>
      <c r="K37" s="431">
        <f t="shared" si="0"/>
        <v>1.468682505399568E-2</v>
      </c>
      <c r="L37" s="432">
        <f t="shared" si="1"/>
        <v>62.880907127429801</v>
      </c>
      <c r="M37" s="432">
        <f t="shared" si="4"/>
        <v>13.833799568034555</v>
      </c>
      <c r="N37" s="432">
        <v>23.406438356164383</v>
      </c>
      <c r="O37" s="432">
        <v>8.6970147463134211</v>
      </c>
      <c r="P37" s="431">
        <f t="shared" si="2"/>
        <v>5.9209489239025047E-2</v>
      </c>
    </row>
    <row r="38" spans="1:16" x14ac:dyDescent="0.35">
      <c r="A38" s="433">
        <f t="shared" si="5"/>
        <v>33</v>
      </c>
      <c r="B38" s="3" t="s">
        <v>490</v>
      </c>
      <c r="C38" s="3">
        <v>534.6</v>
      </c>
      <c r="D38" s="3">
        <v>34.4</v>
      </c>
      <c r="E38" s="3"/>
      <c r="F38" s="3">
        <f t="shared" si="3"/>
        <v>569</v>
      </c>
      <c r="G38" s="3">
        <v>7</v>
      </c>
      <c r="H38" s="3">
        <v>1</v>
      </c>
      <c r="I38" s="3"/>
      <c r="J38" s="3">
        <v>8</v>
      </c>
      <c r="K38" s="431">
        <f t="shared" si="0"/>
        <v>3.4557235421166306E-3</v>
      </c>
      <c r="L38" s="432">
        <f t="shared" si="1"/>
        <v>14.795507559395247</v>
      </c>
      <c r="M38" s="432">
        <f t="shared" si="4"/>
        <v>3.2550116630669543</v>
      </c>
      <c r="N38" s="432">
        <v>5.5073972602739723</v>
      </c>
      <c r="O38" s="432">
        <v>2.0463564108972756</v>
      </c>
      <c r="P38" s="431">
        <f t="shared" si="2"/>
        <v>4.4998722132923462E-2</v>
      </c>
    </row>
    <row r="39" spans="1:16" x14ac:dyDescent="0.35">
      <c r="A39" s="433">
        <f t="shared" si="5"/>
        <v>34</v>
      </c>
      <c r="B39" s="3" t="s">
        <v>491</v>
      </c>
      <c r="C39" s="3">
        <v>578.79999999999995</v>
      </c>
      <c r="D39" s="3"/>
      <c r="E39" s="3">
        <v>47.8</v>
      </c>
      <c r="F39" s="3">
        <f t="shared" si="3"/>
        <v>626.59999999999991</v>
      </c>
      <c r="G39" s="3">
        <v>10</v>
      </c>
      <c r="H39" s="3"/>
      <c r="I39" s="3">
        <v>1</v>
      </c>
      <c r="J39" s="3">
        <v>11</v>
      </c>
      <c r="K39" s="431">
        <f t="shared" si="0"/>
        <v>4.7516198704103674E-3</v>
      </c>
      <c r="L39" s="432">
        <f t="shared" si="1"/>
        <v>20.343822894168465</v>
      </c>
      <c r="M39" s="432">
        <f t="shared" si="4"/>
        <v>4.4756410367170627</v>
      </c>
      <c r="N39" s="432">
        <v>7.5726712328767114</v>
      </c>
      <c r="O39" s="432">
        <v>2.8137400649837541</v>
      </c>
      <c r="P39" s="431">
        <f t="shared" si="2"/>
        <v>5.6185565318777518E-2</v>
      </c>
    </row>
    <row r="40" spans="1:16" x14ac:dyDescent="0.35">
      <c r="A40" s="433">
        <f t="shared" si="5"/>
        <v>35</v>
      </c>
      <c r="B40" s="3" t="s">
        <v>492</v>
      </c>
      <c r="C40" s="3">
        <v>1126.7</v>
      </c>
      <c r="D40" s="3"/>
      <c r="E40" s="3">
        <v>28.1</v>
      </c>
      <c r="F40" s="3">
        <f t="shared" si="3"/>
        <v>1154.8</v>
      </c>
      <c r="G40" s="3">
        <v>16</v>
      </c>
      <c r="H40" s="3"/>
      <c r="I40" s="3">
        <v>1</v>
      </c>
      <c r="J40" s="3">
        <v>17</v>
      </c>
      <c r="K40" s="431">
        <f t="shared" si="0"/>
        <v>7.34341252699784E-3</v>
      </c>
      <c r="L40" s="432">
        <f t="shared" si="1"/>
        <v>31.4404535637149</v>
      </c>
      <c r="M40" s="432">
        <f t="shared" si="4"/>
        <v>6.9168997840172777</v>
      </c>
      <c r="N40" s="432">
        <v>11.703219178082191</v>
      </c>
      <c r="O40" s="432">
        <v>4.3485073731567105</v>
      </c>
      <c r="P40" s="431">
        <f t="shared" si="2"/>
        <v>4.7115587027165819E-2</v>
      </c>
    </row>
    <row r="41" spans="1:16" x14ac:dyDescent="0.35">
      <c r="A41" s="433">
        <f t="shared" si="5"/>
        <v>36</v>
      </c>
      <c r="B41" s="3" t="s">
        <v>493</v>
      </c>
      <c r="C41" s="3">
        <v>627.1</v>
      </c>
      <c r="D41" s="3"/>
      <c r="E41" s="3"/>
      <c r="F41" s="3">
        <f t="shared" si="3"/>
        <v>627.1</v>
      </c>
      <c r="G41" s="3">
        <v>10</v>
      </c>
      <c r="H41" s="3"/>
      <c r="I41" s="3"/>
      <c r="J41" s="3">
        <v>10</v>
      </c>
      <c r="K41" s="431">
        <f t="shared" si="0"/>
        <v>4.3196544276457886E-3</v>
      </c>
      <c r="L41" s="432">
        <f t="shared" si="1"/>
        <v>18.494384449244063</v>
      </c>
      <c r="M41" s="432">
        <f t="shared" si="4"/>
        <v>4.0687645788336937</v>
      </c>
      <c r="N41" s="432">
        <v>6.8842465753424653</v>
      </c>
      <c r="O41" s="432">
        <v>2.5579455136215947</v>
      </c>
      <c r="P41" s="431">
        <f t="shared" si="2"/>
        <v>5.1037061261428505E-2</v>
      </c>
    </row>
    <row r="42" spans="1:16" x14ac:dyDescent="0.35">
      <c r="A42" s="433">
        <f t="shared" si="5"/>
        <v>37</v>
      </c>
      <c r="B42" s="3" t="s">
        <v>494</v>
      </c>
      <c r="C42" s="3">
        <v>820.3</v>
      </c>
      <c r="D42" s="3">
        <v>55.7</v>
      </c>
      <c r="E42" s="3"/>
      <c r="F42" s="3">
        <f t="shared" si="3"/>
        <v>876</v>
      </c>
      <c r="G42" s="3">
        <v>12</v>
      </c>
      <c r="H42" s="3">
        <v>1</v>
      </c>
      <c r="I42" s="3"/>
      <c r="J42" s="3">
        <v>13</v>
      </c>
      <c r="K42" s="431">
        <f t="shared" si="0"/>
        <v>5.6155507559395249E-3</v>
      </c>
      <c r="L42" s="432">
        <f t="shared" si="1"/>
        <v>24.042699784017277</v>
      </c>
      <c r="M42" s="432">
        <f t="shared" si="4"/>
        <v>5.2893939524838007</v>
      </c>
      <c r="N42" s="432">
        <v>8.9495205479452054</v>
      </c>
      <c r="O42" s="432">
        <v>3.3253291677080732</v>
      </c>
      <c r="P42" s="431">
        <f t="shared" si="2"/>
        <v>4.7496510790130543E-2</v>
      </c>
    </row>
    <row r="43" spans="1:16" x14ac:dyDescent="0.35">
      <c r="A43" s="433">
        <f t="shared" si="5"/>
        <v>38</v>
      </c>
      <c r="B43" s="3" t="s">
        <v>495</v>
      </c>
      <c r="C43" s="3">
        <v>834.6</v>
      </c>
      <c r="D43" s="3"/>
      <c r="E43" s="3">
        <v>120.9</v>
      </c>
      <c r="F43" s="3">
        <f t="shared" si="3"/>
        <v>955.5</v>
      </c>
      <c r="G43" s="3">
        <v>17</v>
      </c>
      <c r="H43" s="3"/>
      <c r="I43" s="3"/>
      <c r="J43" s="3">
        <v>17</v>
      </c>
      <c r="K43" s="431">
        <f t="shared" si="0"/>
        <v>7.34341252699784E-3</v>
      </c>
      <c r="L43" s="432">
        <f t="shared" si="1"/>
        <v>31.4404535637149</v>
      </c>
      <c r="M43" s="432">
        <f t="shared" si="4"/>
        <v>6.9168997840172777</v>
      </c>
      <c r="N43" s="432">
        <v>11.703219178082191</v>
      </c>
      <c r="O43" s="432">
        <v>4.3485073731567105</v>
      </c>
      <c r="P43" s="431">
        <f t="shared" si="2"/>
        <v>5.6943045420168585E-2</v>
      </c>
    </row>
    <row r="44" spans="1:16" x14ac:dyDescent="0.35">
      <c r="A44" s="433">
        <f t="shared" si="5"/>
        <v>39</v>
      </c>
      <c r="B44" s="3" t="s">
        <v>496</v>
      </c>
      <c r="C44" s="3">
        <v>2791.8</v>
      </c>
      <c r="D44" s="3"/>
      <c r="E44" s="3">
        <v>70.7</v>
      </c>
      <c r="F44" s="3">
        <f t="shared" si="3"/>
        <v>2862.5</v>
      </c>
      <c r="G44" s="3">
        <v>69</v>
      </c>
      <c r="H44" s="3"/>
      <c r="I44" s="3"/>
      <c r="J44" s="3">
        <v>69</v>
      </c>
      <c r="K44" s="431">
        <f t="shared" si="0"/>
        <v>2.9805615550755938E-2</v>
      </c>
      <c r="L44" s="432">
        <f t="shared" si="1"/>
        <v>127.611252699784</v>
      </c>
      <c r="M44" s="432">
        <f t="shared" si="4"/>
        <v>28.074475593952481</v>
      </c>
      <c r="N44" s="432">
        <v>47.501301369863015</v>
      </c>
      <c r="O44" s="432">
        <v>17.649824043989003</v>
      </c>
      <c r="P44" s="431">
        <f t="shared" si="2"/>
        <v>7.7148245836712148E-2</v>
      </c>
    </row>
    <row r="45" spans="1:16" x14ac:dyDescent="0.35">
      <c r="A45" s="433">
        <f t="shared" si="5"/>
        <v>40</v>
      </c>
      <c r="B45" s="3" t="s">
        <v>497</v>
      </c>
      <c r="C45" s="3">
        <v>643.79999999999995</v>
      </c>
      <c r="D45" s="3"/>
      <c r="E45" s="3">
        <v>33.700000000000003</v>
      </c>
      <c r="F45" s="3">
        <f t="shared" si="3"/>
        <v>677.5</v>
      </c>
      <c r="G45" s="3">
        <v>9</v>
      </c>
      <c r="H45" s="3"/>
      <c r="I45" s="3">
        <v>1</v>
      </c>
      <c r="J45" s="3">
        <v>10</v>
      </c>
      <c r="K45" s="431">
        <f t="shared" si="0"/>
        <v>4.3196544276457886E-3</v>
      </c>
      <c r="L45" s="432">
        <f t="shared" si="1"/>
        <v>18.494384449244063</v>
      </c>
      <c r="M45" s="432">
        <f t="shared" si="4"/>
        <v>4.0687645788336937</v>
      </c>
      <c r="N45" s="432">
        <v>6.8842465753424653</v>
      </c>
      <c r="O45" s="432">
        <v>2.5579455136215947</v>
      </c>
      <c r="P45" s="431">
        <f t="shared" si="2"/>
        <v>4.7240355892312645E-2</v>
      </c>
    </row>
    <row r="46" spans="1:16" x14ac:dyDescent="0.35">
      <c r="A46" s="433">
        <f t="shared" si="5"/>
        <v>41</v>
      </c>
      <c r="B46" s="3" t="s">
        <v>498</v>
      </c>
      <c r="C46" s="3">
        <v>2514.1999999999998</v>
      </c>
      <c r="D46" s="3"/>
      <c r="E46" s="3"/>
      <c r="F46" s="3">
        <f t="shared" si="3"/>
        <v>2514.1999999999998</v>
      </c>
      <c r="G46" s="3">
        <v>40</v>
      </c>
      <c r="H46" s="3"/>
      <c r="I46" s="3"/>
      <c r="J46" s="3">
        <v>40</v>
      </c>
      <c r="K46" s="431">
        <f t="shared" si="0"/>
        <v>1.7278617710583154E-2</v>
      </c>
      <c r="L46" s="432">
        <f t="shared" si="1"/>
        <v>73.97753779697625</v>
      </c>
      <c r="M46" s="432">
        <f t="shared" si="4"/>
        <v>16.275058315334775</v>
      </c>
      <c r="N46" s="432">
        <v>27.536986301369861</v>
      </c>
      <c r="O46" s="432">
        <v>10.231782054486379</v>
      </c>
      <c r="P46" s="431">
        <f t="shared" si="2"/>
        <v>5.0919324026794714E-2</v>
      </c>
    </row>
    <row r="47" spans="1:16" x14ac:dyDescent="0.35">
      <c r="A47" s="433">
        <f t="shared" si="5"/>
        <v>42</v>
      </c>
      <c r="B47" s="3" t="s">
        <v>499</v>
      </c>
      <c r="C47" s="3">
        <v>366.9</v>
      </c>
      <c r="D47" s="3">
        <v>25</v>
      </c>
      <c r="E47" s="3"/>
      <c r="F47" s="3">
        <f t="shared" si="3"/>
        <v>391.9</v>
      </c>
      <c r="G47" s="3">
        <v>5</v>
      </c>
      <c r="H47" s="3"/>
      <c r="I47" s="3"/>
      <c r="J47" s="3">
        <v>5</v>
      </c>
      <c r="K47" s="431">
        <f t="shared" si="0"/>
        <v>2.1598272138228943E-3</v>
      </c>
      <c r="L47" s="432">
        <f t="shared" si="1"/>
        <v>9.2471922246220313</v>
      </c>
      <c r="M47" s="432">
        <f t="shared" si="4"/>
        <v>2.0343822894168468</v>
      </c>
      <c r="N47" s="432">
        <v>3.4421232876712327</v>
      </c>
      <c r="O47" s="432">
        <v>1.2789727568107974</v>
      </c>
      <c r="P47" s="431">
        <f t="shared" si="2"/>
        <v>4.083355590334501E-2</v>
      </c>
    </row>
    <row r="48" spans="1:16" x14ac:dyDescent="0.35">
      <c r="A48" s="433">
        <f t="shared" si="5"/>
        <v>43</v>
      </c>
      <c r="B48" s="3" t="s">
        <v>502</v>
      </c>
      <c r="C48" s="3">
        <v>623.5</v>
      </c>
      <c r="D48" s="3">
        <v>121.1</v>
      </c>
      <c r="E48" s="3">
        <v>31.1</v>
      </c>
      <c r="F48" s="3">
        <f t="shared" si="3"/>
        <v>775.7</v>
      </c>
      <c r="G48" s="3">
        <v>7</v>
      </c>
      <c r="H48" s="3">
        <v>3</v>
      </c>
      <c r="I48" s="3">
        <v>1</v>
      </c>
      <c r="J48" s="3">
        <v>11</v>
      </c>
      <c r="K48" s="431">
        <f t="shared" si="0"/>
        <v>4.7516198704103674E-3</v>
      </c>
      <c r="L48" s="432">
        <f t="shared" si="1"/>
        <v>20.343822894168465</v>
      </c>
      <c r="M48" s="432">
        <f t="shared" si="4"/>
        <v>4.4756410367170627</v>
      </c>
      <c r="N48" s="432">
        <v>7.5726712328767114</v>
      </c>
      <c r="O48" s="432">
        <v>2.8137400649837541</v>
      </c>
      <c r="P48" s="431">
        <f t="shared" si="2"/>
        <v>4.5385942024940035E-2</v>
      </c>
    </row>
    <row r="49" spans="1:16" x14ac:dyDescent="0.35">
      <c r="A49" s="433">
        <f t="shared" si="5"/>
        <v>44</v>
      </c>
      <c r="B49" s="3" t="s">
        <v>503</v>
      </c>
      <c r="C49" s="3">
        <v>1208.3</v>
      </c>
      <c r="D49" s="3"/>
      <c r="E49" s="3"/>
      <c r="F49" s="3">
        <f t="shared" si="3"/>
        <v>1208.3</v>
      </c>
      <c r="G49" s="3">
        <v>20</v>
      </c>
      <c r="H49" s="3"/>
      <c r="I49" s="3"/>
      <c r="J49" s="3">
        <v>20</v>
      </c>
      <c r="K49" s="431">
        <f t="shared" si="0"/>
        <v>8.6393088552915772E-3</v>
      </c>
      <c r="L49" s="432">
        <f t="shared" si="1"/>
        <v>36.988768898488125</v>
      </c>
      <c r="M49" s="432">
        <f t="shared" si="4"/>
        <v>8.1375291576673874</v>
      </c>
      <c r="N49" s="432">
        <v>13.768493150684931</v>
      </c>
      <c r="O49" s="432">
        <v>5.1158910272431894</v>
      </c>
      <c r="P49" s="431">
        <f t="shared" si="2"/>
        <v>5.297581911287233E-2</v>
      </c>
    </row>
    <row r="50" spans="1:16" x14ac:dyDescent="0.35">
      <c r="A50" s="433">
        <f t="shared" si="5"/>
        <v>45</v>
      </c>
      <c r="B50" s="3" t="s">
        <v>504</v>
      </c>
      <c r="C50" s="3">
        <v>625.20000000000005</v>
      </c>
      <c r="D50" s="3"/>
      <c r="E50" s="3"/>
      <c r="F50" s="3">
        <f t="shared" si="3"/>
        <v>625.20000000000005</v>
      </c>
      <c r="G50" s="3">
        <v>7</v>
      </c>
      <c r="H50" s="3"/>
      <c r="I50" s="3"/>
      <c r="J50" s="3">
        <v>7</v>
      </c>
      <c r="K50" s="431">
        <f t="shared" si="0"/>
        <v>3.0237580993520518E-3</v>
      </c>
      <c r="L50" s="432">
        <f t="shared" si="1"/>
        <v>12.946069114470841</v>
      </c>
      <c r="M50" s="432">
        <f t="shared" si="4"/>
        <v>2.8481352051835853</v>
      </c>
      <c r="N50" s="432">
        <v>4.8189726027397253</v>
      </c>
      <c r="O50" s="432">
        <v>1.790561859535116</v>
      </c>
      <c r="P50" s="431">
        <f t="shared" si="2"/>
        <v>3.5834515006284817E-2</v>
      </c>
    </row>
    <row r="51" spans="1:16" x14ac:dyDescent="0.35">
      <c r="A51" s="433">
        <f t="shared" si="5"/>
        <v>46</v>
      </c>
      <c r="B51" s="3" t="s">
        <v>506</v>
      </c>
      <c r="C51" s="3">
        <v>493.3</v>
      </c>
      <c r="D51" s="3"/>
      <c r="E51" s="3">
        <v>24.2</v>
      </c>
      <c r="F51" s="3">
        <f t="shared" si="3"/>
        <v>517.5</v>
      </c>
      <c r="G51" s="3">
        <v>8</v>
      </c>
      <c r="H51" s="3"/>
      <c r="I51" s="3">
        <v>1</v>
      </c>
      <c r="J51" s="3">
        <v>9</v>
      </c>
      <c r="K51" s="431">
        <f t="shared" si="0"/>
        <v>3.8876889848812094E-3</v>
      </c>
      <c r="L51" s="432">
        <f t="shared" si="1"/>
        <v>16.644946004319653</v>
      </c>
      <c r="M51" s="432">
        <f t="shared" si="4"/>
        <v>3.6618881209503238</v>
      </c>
      <c r="N51" s="432">
        <v>6.1958219178082183</v>
      </c>
      <c r="O51" s="432">
        <v>2.3021509622594349</v>
      </c>
      <c r="P51" s="431">
        <f t="shared" si="2"/>
        <v>5.5661462812246626E-2</v>
      </c>
    </row>
    <row r="52" spans="1:16" x14ac:dyDescent="0.35">
      <c r="A52" s="433">
        <f t="shared" si="5"/>
        <v>47</v>
      </c>
      <c r="B52" s="3" t="s">
        <v>507</v>
      </c>
      <c r="C52" s="3">
        <v>338</v>
      </c>
      <c r="D52" s="3">
        <v>30.7</v>
      </c>
      <c r="E52" s="3"/>
      <c r="F52" s="3">
        <f t="shared" si="3"/>
        <v>368.7</v>
      </c>
      <c r="G52" s="3">
        <v>5</v>
      </c>
      <c r="H52" s="3"/>
      <c r="I52" s="3"/>
      <c r="J52" s="3">
        <v>5</v>
      </c>
      <c r="K52" s="431">
        <f t="shared" si="0"/>
        <v>2.1598272138228943E-3</v>
      </c>
      <c r="L52" s="432">
        <f t="shared" si="1"/>
        <v>9.2471922246220313</v>
      </c>
      <c r="M52" s="432">
        <f t="shared" si="4"/>
        <v>2.0343822894168468</v>
      </c>
      <c r="N52" s="432">
        <v>3.4421232876712327</v>
      </c>
      <c r="O52" s="432">
        <v>1.2789727568107974</v>
      </c>
      <c r="P52" s="431">
        <f t="shared" si="2"/>
        <v>4.3402957847900485E-2</v>
      </c>
    </row>
    <row r="53" spans="1:16" x14ac:dyDescent="0.35">
      <c r="A53" s="433">
        <f t="shared" si="5"/>
        <v>48</v>
      </c>
      <c r="B53" s="3" t="s">
        <v>508</v>
      </c>
      <c r="C53" s="3">
        <v>331.1</v>
      </c>
      <c r="D53" s="3"/>
      <c r="E53" s="3"/>
      <c r="F53" s="3">
        <f t="shared" si="3"/>
        <v>331.1</v>
      </c>
      <c r="G53" s="3">
        <v>5</v>
      </c>
      <c r="H53" s="3"/>
      <c r="I53" s="3"/>
      <c r="J53" s="3">
        <v>5</v>
      </c>
      <c r="K53" s="431">
        <f t="shared" si="0"/>
        <v>2.1598272138228943E-3</v>
      </c>
      <c r="L53" s="432">
        <f t="shared" si="1"/>
        <v>9.2471922246220313</v>
      </c>
      <c r="M53" s="432">
        <f t="shared" si="4"/>
        <v>2.0343822894168468</v>
      </c>
      <c r="N53" s="432">
        <v>3.4421232876712327</v>
      </c>
      <c r="O53" s="432">
        <v>1.2789727568107974</v>
      </c>
      <c r="P53" s="431">
        <f t="shared" si="2"/>
        <v>4.8331834969860786E-2</v>
      </c>
    </row>
    <row r="54" spans="1:16" x14ac:dyDescent="0.35">
      <c r="A54" s="433">
        <f t="shared" si="5"/>
        <v>49</v>
      </c>
      <c r="B54" s="3" t="s">
        <v>509</v>
      </c>
      <c r="C54" s="3">
        <v>215.4</v>
      </c>
      <c r="D54" s="3"/>
      <c r="E54" s="3"/>
      <c r="F54" s="3">
        <f t="shared" si="3"/>
        <v>215.4</v>
      </c>
      <c r="G54" s="3">
        <v>4</v>
      </c>
      <c r="H54" s="3"/>
      <c r="I54" s="3"/>
      <c r="J54" s="3">
        <v>4</v>
      </c>
      <c r="K54" s="431">
        <f t="shared" si="0"/>
        <v>1.7278617710583153E-3</v>
      </c>
      <c r="L54" s="432">
        <f t="shared" si="1"/>
        <v>7.3977537796976236</v>
      </c>
      <c r="M54" s="432">
        <f t="shared" si="4"/>
        <v>1.6275058315334772</v>
      </c>
      <c r="N54" s="432">
        <v>2.7536986301369861</v>
      </c>
      <c r="O54" s="432">
        <v>1.0231782054486378</v>
      </c>
      <c r="P54" s="431">
        <f t="shared" si="2"/>
        <v>5.9434245342696028E-2</v>
      </c>
    </row>
    <row r="55" spans="1:16" x14ac:dyDescent="0.35">
      <c r="A55" s="433">
        <f t="shared" si="5"/>
        <v>50</v>
      </c>
      <c r="B55" s="3" t="s">
        <v>510</v>
      </c>
      <c r="C55" s="3">
        <v>720.4</v>
      </c>
      <c r="D55" s="3"/>
      <c r="E55" s="3"/>
      <c r="F55" s="3">
        <f t="shared" si="3"/>
        <v>720.4</v>
      </c>
      <c r="G55" s="3">
        <v>4</v>
      </c>
      <c r="H55" s="3"/>
      <c r="I55" s="3"/>
      <c r="J55" s="3">
        <v>4</v>
      </c>
      <c r="K55" s="431">
        <f t="shared" si="0"/>
        <v>1.7278617710583153E-3</v>
      </c>
      <c r="L55" s="432">
        <f t="shared" si="1"/>
        <v>7.3977537796976236</v>
      </c>
      <c r="M55" s="432">
        <f t="shared" si="4"/>
        <v>1.6275058315334772</v>
      </c>
      <c r="N55" s="432">
        <v>2.7536986301369861</v>
      </c>
      <c r="O55" s="432">
        <v>1.0231782054486378</v>
      </c>
      <c r="P55" s="431">
        <f t="shared" si="2"/>
        <v>1.7770872358157587E-2</v>
      </c>
    </row>
    <row r="56" spans="1:16" x14ac:dyDescent="0.35">
      <c r="A56" s="433">
        <f t="shared" si="5"/>
        <v>51</v>
      </c>
      <c r="B56" s="3" t="s">
        <v>511</v>
      </c>
      <c r="C56" s="3">
        <v>191</v>
      </c>
      <c r="D56" s="3"/>
      <c r="E56" s="3">
        <v>101.5</v>
      </c>
      <c r="F56" s="3">
        <f t="shared" si="3"/>
        <v>292.5</v>
      </c>
      <c r="G56" s="3">
        <v>2</v>
      </c>
      <c r="H56" s="3"/>
      <c r="I56" s="3"/>
      <c r="J56" s="3">
        <v>2</v>
      </c>
      <c r="K56" s="431">
        <f t="shared" si="0"/>
        <v>8.6393088552915766E-4</v>
      </c>
      <c r="L56" s="432">
        <f t="shared" si="1"/>
        <v>3.6988768898488118</v>
      </c>
      <c r="M56" s="432">
        <f t="shared" si="4"/>
        <v>0.81375291576673858</v>
      </c>
      <c r="N56" s="432">
        <v>1.3768493150684931</v>
      </c>
      <c r="O56" s="432">
        <v>0.5115891027243189</v>
      </c>
      <c r="P56" s="431">
        <f t="shared" si="2"/>
        <v>2.1883993926182437E-2</v>
      </c>
    </row>
    <row r="57" spans="1:16" x14ac:dyDescent="0.35">
      <c r="A57" s="433">
        <f t="shared" si="5"/>
        <v>52</v>
      </c>
      <c r="B57" s="3" t="s">
        <v>512</v>
      </c>
      <c r="C57" s="3">
        <v>936.65</v>
      </c>
      <c r="D57" s="3">
        <v>28.5</v>
      </c>
      <c r="E57" s="3"/>
      <c r="F57" s="3">
        <f t="shared" si="3"/>
        <v>965.15</v>
      </c>
      <c r="G57" s="3">
        <v>16</v>
      </c>
      <c r="H57" s="3">
        <v>1</v>
      </c>
      <c r="I57" s="3"/>
      <c r="J57" s="3">
        <v>17</v>
      </c>
      <c r="K57" s="431">
        <f t="shared" si="0"/>
        <v>7.34341252699784E-3</v>
      </c>
      <c r="L57" s="432">
        <f t="shared" si="1"/>
        <v>31.4404535637149</v>
      </c>
      <c r="M57" s="432">
        <f t="shared" si="4"/>
        <v>6.9168997840172777</v>
      </c>
      <c r="N57" s="432">
        <v>11.703219178082191</v>
      </c>
      <c r="O57" s="432">
        <v>4.3485073731567105</v>
      </c>
      <c r="P57" s="431">
        <f t="shared" si="2"/>
        <v>5.6373703464716457E-2</v>
      </c>
    </row>
    <row r="58" spans="1:16" x14ac:dyDescent="0.35">
      <c r="A58" s="433">
        <f t="shared" si="5"/>
        <v>53</v>
      </c>
      <c r="B58" s="3" t="s">
        <v>513</v>
      </c>
      <c r="C58" s="3">
        <v>349.5</v>
      </c>
      <c r="D58" s="3"/>
      <c r="E58" s="3">
        <v>62.7</v>
      </c>
      <c r="F58" s="3">
        <f t="shared" si="3"/>
        <v>412.2</v>
      </c>
      <c r="G58" s="3">
        <v>4</v>
      </c>
      <c r="H58" s="3"/>
      <c r="I58" s="3">
        <v>1</v>
      </c>
      <c r="J58" s="3">
        <v>5</v>
      </c>
      <c r="K58" s="431">
        <f t="shared" si="0"/>
        <v>2.1598272138228943E-3</v>
      </c>
      <c r="L58" s="432">
        <f t="shared" si="1"/>
        <v>9.2471922246220313</v>
      </c>
      <c r="M58" s="432">
        <f t="shared" si="4"/>
        <v>2.0343822894168468</v>
      </c>
      <c r="N58" s="432">
        <v>3.4421232876712327</v>
      </c>
      <c r="O58" s="432">
        <v>1.2789727568107974</v>
      </c>
      <c r="P58" s="431">
        <f t="shared" si="2"/>
        <v>3.8822587478216659E-2</v>
      </c>
    </row>
    <row r="59" spans="1:16" x14ac:dyDescent="0.35">
      <c r="A59" s="433">
        <f t="shared" si="5"/>
        <v>54</v>
      </c>
      <c r="B59" s="3" t="s">
        <v>514</v>
      </c>
      <c r="C59" s="3">
        <v>878.9</v>
      </c>
      <c r="D59" s="3">
        <v>93.3</v>
      </c>
      <c r="E59" s="3"/>
      <c r="F59" s="3">
        <f t="shared" si="3"/>
        <v>972.19999999999993</v>
      </c>
      <c r="G59" s="3">
        <v>12</v>
      </c>
      <c r="H59" s="3">
        <v>1</v>
      </c>
      <c r="I59" s="3"/>
      <c r="J59" s="3">
        <v>13</v>
      </c>
      <c r="K59" s="431">
        <f t="shared" si="0"/>
        <v>5.6155507559395249E-3</v>
      </c>
      <c r="L59" s="432">
        <f t="shared" si="1"/>
        <v>24.042699784017277</v>
      </c>
      <c r="M59" s="432">
        <f t="shared" si="4"/>
        <v>5.2893939524838007</v>
      </c>
      <c r="N59" s="432">
        <v>8.9495205479452054</v>
      </c>
      <c r="O59" s="432">
        <v>3.3253291677080732</v>
      </c>
      <c r="P59" s="431">
        <f t="shared" si="2"/>
        <v>4.2796691475163913E-2</v>
      </c>
    </row>
    <row r="60" spans="1:16" x14ac:dyDescent="0.35">
      <c r="A60" s="433">
        <f t="shared" si="5"/>
        <v>55</v>
      </c>
      <c r="B60" s="3" t="s">
        <v>515</v>
      </c>
      <c r="C60" s="3">
        <v>498.3</v>
      </c>
      <c r="D60" s="3"/>
      <c r="E60" s="3"/>
      <c r="F60" s="3">
        <f t="shared" si="3"/>
        <v>498.3</v>
      </c>
      <c r="G60" s="3">
        <v>8</v>
      </c>
      <c r="H60" s="3"/>
      <c r="I60" s="3"/>
      <c r="J60" s="3">
        <v>8</v>
      </c>
      <c r="K60" s="431">
        <f t="shared" si="0"/>
        <v>3.4557235421166306E-3</v>
      </c>
      <c r="L60" s="432">
        <f t="shared" si="1"/>
        <v>14.795507559395247</v>
      </c>
      <c r="M60" s="432">
        <f t="shared" si="4"/>
        <v>3.2550116630669543</v>
      </c>
      <c r="N60" s="432">
        <v>5.5073972602739723</v>
      </c>
      <c r="O60" s="432">
        <v>2.0463564108972756</v>
      </c>
      <c r="P60" s="431">
        <f t="shared" si="2"/>
        <v>5.1383248833300116E-2</v>
      </c>
    </row>
    <row r="61" spans="1:16" x14ac:dyDescent="0.35">
      <c r="A61" s="433">
        <f t="shared" si="5"/>
        <v>56</v>
      </c>
      <c r="B61" s="3" t="s">
        <v>516</v>
      </c>
      <c r="C61" s="3">
        <v>478.1</v>
      </c>
      <c r="D61" s="3"/>
      <c r="E61" s="3"/>
      <c r="F61" s="3">
        <f t="shared" si="3"/>
        <v>478.1</v>
      </c>
      <c r="G61" s="3">
        <v>9</v>
      </c>
      <c r="H61" s="3"/>
      <c r="I61" s="3"/>
      <c r="J61" s="3">
        <v>9</v>
      </c>
      <c r="K61" s="431">
        <f t="shared" si="0"/>
        <v>3.8876889848812094E-3</v>
      </c>
      <c r="L61" s="432">
        <f t="shared" si="1"/>
        <v>16.644946004319653</v>
      </c>
      <c r="M61" s="432">
        <f t="shared" si="4"/>
        <v>3.6618881209503238</v>
      </c>
      <c r="N61" s="432">
        <v>6.1958219178082183</v>
      </c>
      <c r="O61" s="432">
        <v>2.3021509622594349</v>
      </c>
      <c r="P61" s="431">
        <f t="shared" si="2"/>
        <v>6.0248498233293514E-2</v>
      </c>
    </row>
    <row r="62" spans="1:16" x14ac:dyDescent="0.35">
      <c r="A62" s="433">
        <f t="shared" si="5"/>
        <v>57</v>
      </c>
      <c r="B62" s="3" t="s">
        <v>517</v>
      </c>
      <c r="C62" s="3">
        <v>429.3</v>
      </c>
      <c r="D62" s="3">
        <v>34.299999999999997</v>
      </c>
      <c r="E62" s="3"/>
      <c r="F62" s="3">
        <f t="shared" si="3"/>
        <v>463.6</v>
      </c>
      <c r="G62" s="3">
        <v>8</v>
      </c>
      <c r="H62" s="3"/>
      <c r="I62" s="3"/>
      <c r="J62" s="3">
        <v>8</v>
      </c>
      <c r="K62" s="431">
        <f t="shared" si="0"/>
        <v>3.4557235421166306E-3</v>
      </c>
      <c r="L62" s="432">
        <f t="shared" si="1"/>
        <v>14.795507559395247</v>
      </c>
      <c r="M62" s="432">
        <f t="shared" si="4"/>
        <v>3.2550116630669543</v>
      </c>
      <c r="N62" s="432">
        <v>5.5073972602739723</v>
      </c>
      <c r="O62" s="432">
        <v>2.0463564108972756</v>
      </c>
      <c r="P62" s="431">
        <f t="shared" si="2"/>
        <v>5.5229234024230904E-2</v>
      </c>
    </row>
    <row r="63" spans="1:16" x14ac:dyDescent="0.35">
      <c r="A63" s="433">
        <f t="shared" si="5"/>
        <v>58</v>
      </c>
      <c r="B63" s="3" t="s">
        <v>518</v>
      </c>
      <c r="C63" s="3">
        <v>1630.6</v>
      </c>
      <c r="D63" s="3"/>
      <c r="E63" s="3">
        <v>228.3</v>
      </c>
      <c r="F63" s="3">
        <f t="shared" si="3"/>
        <v>1858.8999999999999</v>
      </c>
      <c r="G63" s="3">
        <v>35</v>
      </c>
      <c r="H63" s="3"/>
      <c r="I63" s="3"/>
      <c r="J63" s="3">
        <v>35</v>
      </c>
      <c r="K63" s="431">
        <f t="shared" si="0"/>
        <v>1.511879049676026E-2</v>
      </c>
      <c r="L63" s="432">
        <f t="shared" si="1"/>
        <v>64.73034557235421</v>
      </c>
      <c r="M63" s="432">
        <f t="shared" si="4"/>
        <v>14.240676025917926</v>
      </c>
      <c r="N63" s="432">
        <v>24.094863013698628</v>
      </c>
      <c r="O63" s="432">
        <v>8.9528092976755804</v>
      </c>
      <c r="P63" s="431">
        <f t="shared" si="2"/>
        <v>6.0260742325916591E-2</v>
      </c>
    </row>
    <row r="64" spans="1:16" x14ac:dyDescent="0.35">
      <c r="A64" s="433">
        <f t="shared" si="5"/>
        <v>59</v>
      </c>
      <c r="B64" s="3" t="s">
        <v>519</v>
      </c>
      <c r="C64" s="3">
        <v>584.88</v>
      </c>
      <c r="D64" s="3">
        <v>40.700000000000003</v>
      </c>
      <c r="E64" s="3"/>
      <c r="F64" s="3">
        <f t="shared" si="3"/>
        <v>625.58000000000004</v>
      </c>
      <c r="G64" s="3">
        <v>11</v>
      </c>
      <c r="H64" s="3">
        <v>1</v>
      </c>
      <c r="I64" s="3"/>
      <c r="J64" s="3">
        <v>12</v>
      </c>
      <c r="K64" s="431">
        <f t="shared" si="0"/>
        <v>5.1835853131749461E-3</v>
      </c>
      <c r="L64" s="432">
        <f t="shared" si="1"/>
        <v>22.193261339092871</v>
      </c>
      <c r="M64" s="432">
        <f t="shared" si="4"/>
        <v>4.8825174946004317</v>
      </c>
      <c r="N64" s="432">
        <v>8.2610958904109584</v>
      </c>
      <c r="O64" s="432">
        <v>3.0695346163459134</v>
      </c>
      <c r="P64" s="431">
        <f t="shared" si="2"/>
        <v>6.1393281979043722E-2</v>
      </c>
    </row>
    <row r="65" spans="1:16" x14ac:dyDescent="0.35">
      <c r="A65" s="433">
        <f t="shared" si="5"/>
        <v>60</v>
      </c>
      <c r="B65" s="3" t="s">
        <v>520</v>
      </c>
      <c r="C65" s="3">
        <v>444.85</v>
      </c>
      <c r="D65" s="3"/>
      <c r="E65" s="3"/>
      <c r="F65" s="3">
        <f t="shared" si="3"/>
        <v>444.85</v>
      </c>
      <c r="G65" s="3">
        <v>6</v>
      </c>
      <c r="H65" s="3"/>
      <c r="I65" s="3"/>
      <c r="J65" s="3">
        <v>6</v>
      </c>
      <c r="K65" s="431">
        <f t="shared" si="0"/>
        <v>2.5917926565874731E-3</v>
      </c>
      <c r="L65" s="432">
        <f t="shared" si="1"/>
        <v>11.096630669546435</v>
      </c>
      <c r="M65" s="432">
        <f t="shared" si="4"/>
        <v>2.4412587473002159</v>
      </c>
      <c r="N65" s="432">
        <v>4.1305479452054792</v>
      </c>
      <c r="O65" s="432">
        <v>1.5347673081729567</v>
      </c>
      <c r="P65" s="431">
        <f t="shared" si="2"/>
        <v>4.3167819872372906E-2</v>
      </c>
    </row>
    <row r="66" spans="1:16" x14ac:dyDescent="0.35">
      <c r="A66" s="433">
        <f t="shared" si="5"/>
        <v>61</v>
      </c>
      <c r="B66" s="3" t="s">
        <v>521</v>
      </c>
      <c r="C66" s="3">
        <v>550.70000000000005</v>
      </c>
      <c r="D66" s="3"/>
      <c r="E66" s="3"/>
      <c r="F66" s="3">
        <f t="shared" si="3"/>
        <v>550.70000000000005</v>
      </c>
      <c r="G66" s="3">
        <v>8</v>
      </c>
      <c r="H66" s="3"/>
      <c r="I66" s="3"/>
      <c r="J66" s="3">
        <v>8</v>
      </c>
      <c r="K66" s="431">
        <f t="shared" si="0"/>
        <v>3.4557235421166306E-3</v>
      </c>
      <c r="L66" s="432">
        <f t="shared" si="1"/>
        <v>14.795507559395247</v>
      </c>
      <c r="M66" s="432">
        <f t="shared" si="4"/>
        <v>3.2550116630669543</v>
      </c>
      <c r="N66" s="432">
        <v>5.5073972602739723</v>
      </c>
      <c r="O66" s="432">
        <v>2.0463564108972756</v>
      </c>
      <c r="P66" s="431">
        <f t="shared" si="2"/>
        <v>4.6494049198535406E-2</v>
      </c>
    </row>
    <row r="67" spans="1:16" x14ac:dyDescent="0.35">
      <c r="A67" s="433">
        <f t="shared" si="5"/>
        <v>62</v>
      </c>
      <c r="B67" s="3" t="s">
        <v>522</v>
      </c>
      <c r="C67" s="3">
        <v>213.7</v>
      </c>
      <c r="D67" s="3"/>
      <c r="E67" s="3"/>
      <c r="F67" s="3">
        <f t="shared" si="3"/>
        <v>213.7</v>
      </c>
      <c r="G67" s="3">
        <v>6</v>
      </c>
      <c r="H67" s="3"/>
      <c r="I67" s="3"/>
      <c r="J67" s="3">
        <v>6</v>
      </c>
      <c r="K67" s="431">
        <f t="shared" si="0"/>
        <v>2.5917926565874731E-3</v>
      </c>
      <c r="L67" s="432">
        <f t="shared" si="1"/>
        <v>11.096630669546435</v>
      </c>
      <c r="M67" s="432">
        <f t="shared" si="4"/>
        <v>2.4412587473002159</v>
      </c>
      <c r="N67" s="432">
        <v>4.1305479452054792</v>
      </c>
      <c r="O67" s="432">
        <v>1.5347673081729567</v>
      </c>
      <c r="P67" s="431">
        <f t="shared" si="2"/>
        <v>8.9860574030065921E-2</v>
      </c>
    </row>
    <row r="68" spans="1:16" x14ac:dyDescent="0.35">
      <c r="A68" s="433">
        <f t="shared" si="5"/>
        <v>63</v>
      </c>
      <c r="B68" s="3" t="s">
        <v>523</v>
      </c>
      <c r="C68" s="3">
        <v>537.54999999999995</v>
      </c>
      <c r="D68" s="3"/>
      <c r="E68" s="3"/>
      <c r="F68" s="3">
        <f t="shared" si="3"/>
        <v>537.54999999999995</v>
      </c>
      <c r="G68" s="3">
        <v>10</v>
      </c>
      <c r="H68" s="3"/>
      <c r="I68" s="3"/>
      <c r="J68" s="3">
        <v>10</v>
      </c>
      <c r="K68" s="431">
        <f t="shared" si="0"/>
        <v>4.3196544276457886E-3</v>
      </c>
      <c r="L68" s="432">
        <f t="shared" si="1"/>
        <v>18.494384449244063</v>
      </c>
      <c r="M68" s="432">
        <f t="shared" si="4"/>
        <v>4.0687645788336937</v>
      </c>
      <c r="N68" s="432">
        <v>6.8842465753424653</v>
      </c>
      <c r="O68" s="432">
        <v>2.5579455136215947</v>
      </c>
      <c r="P68" s="431">
        <f t="shared" si="2"/>
        <v>5.953928214499455E-2</v>
      </c>
    </row>
    <row r="69" spans="1:16" x14ac:dyDescent="0.35">
      <c r="A69" s="433">
        <f t="shared" si="5"/>
        <v>64</v>
      </c>
      <c r="B69" s="3" t="s">
        <v>524</v>
      </c>
      <c r="C69" s="3">
        <v>467.1</v>
      </c>
      <c r="D69" s="3"/>
      <c r="E69" s="3">
        <v>80.8</v>
      </c>
      <c r="F69" s="3">
        <f t="shared" si="3"/>
        <v>547.9</v>
      </c>
      <c r="G69" s="3">
        <v>7</v>
      </c>
      <c r="H69" s="3"/>
      <c r="I69" s="3">
        <v>1</v>
      </c>
      <c r="J69" s="3">
        <v>8</v>
      </c>
      <c r="K69" s="431">
        <f t="shared" si="0"/>
        <v>3.4557235421166306E-3</v>
      </c>
      <c r="L69" s="432">
        <f t="shared" si="1"/>
        <v>14.795507559395247</v>
      </c>
      <c r="M69" s="432">
        <f t="shared" si="4"/>
        <v>3.2550116630669543</v>
      </c>
      <c r="N69" s="432">
        <v>5.5073972602739723</v>
      </c>
      <c r="O69" s="432">
        <v>2.0463564108972756</v>
      </c>
      <c r="P69" s="431">
        <f t="shared" si="2"/>
        <v>4.673165339228591E-2</v>
      </c>
    </row>
    <row r="70" spans="1:16" x14ac:dyDescent="0.35">
      <c r="A70" s="433">
        <f t="shared" si="5"/>
        <v>65</v>
      </c>
      <c r="B70" s="3" t="s">
        <v>525</v>
      </c>
      <c r="C70" s="3">
        <v>430.8</v>
      </c>
      <c r="D70" s="3"/>
      <c r="E70" s="3"/>
      <c r="F70" s="3">
        <f t="shared" si="3"/>
        <v>430.8</v>
      </c>
      <c r="G70" s="3">
        <v>8</v>
      </c>
      <c r="H70" s="3"/>
      <c r="I70" s="3"/>
      <c r="J70" s="3">
        <v>8</v>
      </c>
      <c r="K70" s="431">
        <f t="shared" ref="K70:K133" si="6">2/$J$379*J70</f>
        <v>3.4557235421166306E-3</v>
      </c>
      <c r="L70" s="432">
        <f t="shared" ref="L70:L133" si="7">K70*4281.45</f>
        <v>14.795507559395247</v>
      </c>
      <c r="M70" s="432">
        <f t="shared" si="4"/>
        <v>3.2550116630669543</v>
      </c>
      <c r="N70" s="432">
        <v>5.5073972602739723</v>
      </c>
      <c r="O70" s="432">
        <v>2.0463564108972756</v>
      </c>
      <c r="P70" s="431">
        <f t="shared" ref="P70:P129" si="8">(L70+M70+N70+O70)/F70</f>
        <v>5.9434245342696028E-2</v>
      </c>
    </row>
    <row r="71" spans="1:16" x14ac:dyDescent="0.35">
      <c r="A71" s="433">
        <f t="shared" si="5"/>
        <v>66</v>
      </c>
      <c r="B71" s="3" t="s">
        <v>526</v>
      </c>
      <c r="C71" s="3">
        <v>487.85</v>
      </c>
      <c r="D71" s="3"/>
      <c r="E71" s="3"/>
      <c r="F71" s="3">
        <f t="shared" ref="F71:F128" si="9">C71+D71+E71</f>
        <v>487.85</v>
      </c>
      <c r="G71" s="3">
        <v>7</v>
      </c>
      <c r="H71" s="3"/>
      <c r="I71" s="3"/>
      <c r="J71" s="3">
        <v>7</v>
      </c>
      <c r="K71" s="431">
        <f t="shared" si="6"/>
        <v>3.0237580993520518E-3</v>
      </c>
      <c r="L71" s="432">
        <f t="shared" si="7"/>
        <v>12.946069114470841</v>
      </c>
      <c r="M71" s="432">
        <f t="shared" ref="M71:M128" si="10">L71*0.22</f>
        <v>2.8481352051835853</v>
      </c>
      <c r="N71" s="432">
        <v>4.8189726027397253</v>
      </c>
      <c r="O71" s="432">
        <v>1.790561859535116</v>
      </c>
      <c r="P71" s="431">
        <f t="shared" si="8"/>
        <v>4.5923416586920715E-2</v>
      </c>
    </row>
    <row r="72" spans="1:16" x14ac:dyDescent="0.35">
      <c r="A72" s="433">
        <f t="shared" ref="A72:A135" si="11">A71+1</f>
        <v>67</v>
      </c>
      <c r="B72" s="3" t="s">
        <v>527</v>
      </c>
      <c r="C72" s="3">
        <v>2572.4</v>
      </c>
      <c r="D72" s="3"/>
      <c r="E72" s="3">
        <v>488</v>
      </c>
      <c r="F72" s="3">
        <f t="shared" si="9"/>
        <v>3060.4</v>
      </c>
      <c r="G72" s="3">
        <v>40</v>
      </c>
      <c r="H72" s="3"/>
      <c r="I72" s="3"/>
      <c r="J72" s="3">
        <v>40</v>
      </c>
      <c r="K72" s="431">
        <f t="shared" si="6"/>
        <v>1.7278617710583154E-2</v>
      </c>
      <c r="L72" s="432">
        <f t="shared" si="7"/>
        <v>73.97753779697625</v>
      </c>
      <c r="M72" s="432">
        <f t="shared" si="10"/>
        <v>16.275058315334775</v>
      </c>
      <c r="N72" s="432">
        <v>27.536986301369861</v>
      </c>
      <c r="O72" s="432">
        <v>10.231782054486379</v>
      </c>
      <c r="P72" s="431">
        <f t="shared" si="8"/>
        <v>4.1831579031553802E-2</v>
      </c>
    </row>
    <row r="73" spans="1:16" x14ac:dyDescent="0.35">
      <c r="A73" s="433">
        <f t="shared" si="11"/>
        <v>68</v>
      </c>
      <c r="B73" s="3" t="s">
        <v>528</v>
      </c>
      <c r="C73" s="3">
        <v>386.9</v>
      </c>
      <c r="D73" s="3"/>
      <c r="E73" s="3"/>
      <c r="F73" s="3">
        <f t="shared" si="9"/>
        <v>386.9</v>
      </c>
      <c r="G73" s="3">
        <v>5</v>
      </c>
      <c r="H73" s="3"/>
      <c r="I73" s="3"/>
      <c r="J73" s="3">
        <v>5</v>
      </c>
      <c r="K73" s="431">
        <f t="shared" si="6"/>
        <v>2.1598272138228943E-3</v>
      </c>
      <c r="L73" s="432">
        <f t="shared" si="7"/>
        <v>9.2471922246220313</v>
      </c>
      <c r="M73" s="432">
        <f t="shared" si="10"/>
        <v>2.0343822894168468</v>
      </c>
      <c r="N73" s="432">
        <v>3.4421232876712327</v>
      </c>
      <c r="O73" s="432">
        <v>1.2789727568107974</v>
      </c>
      <c r="P73" s="431">
        <f t="shared" si="8"/>
        <v>4.136125758211659E-2</v>
      </c>
    </row>
    <row r="74" spans="1:16" x14ac:dyDescent="0.35">
      <c r="A74" s="433">
        <f t="shared" si="11"/>
        <v>69</v>
      </c>
      <c r="B74" s="3" t="s">
        <v>529</v>
      </c>
      <c r="C74" s="3">
        <v>902</v>
      </c>
      <c r="D74" s="3"/>
      <c r="E74" s="3"/>
      <c r="F74" s="3">
        <f t="shared" si="9"/>
        <v>902</v>
      </c>
      <c r="G74" s="3">
        <v>14</v>
      </c>
      <c r="H74" s="3"/>
      <c r="I74" s="3"/>
      <c r="J74" s="3">
        <v>14</v>
      </c>
      <c r="K74" s="431">
        <f t="shared" si="6"/>
        <v>6.0475161987041037E-3</v>
      </c>
      <c r="L74" s="432">
        <f t="shared" si="7"/>
        <v>25.892138228941683</v>
      </c>
      <c r="M74" s="432">
        <f t="shared" si="10"/>
        <v>5.6962704103671706</v>
      </c>
      <c r="N74" s="432">
        <v>9.6379452054794506</v>
      </c>
      <c r="O74" s="432">
        <v>3.5811237190702321</v>
      </c>
      <c r="P74" s="431">
        <f t="shared" si="8"/>
        <v>4.9675695747071556E-2</v>
      </c>
    </row>
    <row r="75" spans="1:16" x14ac:dyDescent="0.35">
      <c r="A75" s="433">
        <f t="shared" si="11"/>
        <v>70</v>
      </c>
      <c r="B75" s="3" t="s">
        <v>530</v>
      </c>
      <c r="C75" s="3">
        <v>659.8</v>
      </c>
      <c r="D75" s="3">
        <v>57.3</v>
      </c>
      <c r="E75" s="3"/>
      <c r="F75" s="3">
        <f t="shared" si="9"/>
        <v>717.09999999999991</v>
      </c>
      <c r="G75" s="3">
        <v>12</v>
      </c>
      <c r="H75" s="3">
        <v>1</v>
      </c>
      <c r="I75" s="3"/>
      <c r="J75" s="3">
        <v>13</v>
      </c>
      <c r="K75" s="431">
        <f t="shared" si="6"/>
        <v>5.6155507559395249E-3</v>
      </c>
      <c r="L75" s="432">
        <f t="shared" si="7"/>
        <v>24.042699784017277</v>
      </c>
      <c r="M75" s="432">
        <f t="shared" si="10"/>
        <v>5.2893939524838007</v>
      </c>
      <c r="N75" s="432">
        <v>8.9495205479452054</v>
      </c>
      <c r="O75" s="432">
        <v>3.3253291677080732</v>
      </c>
      <c r="P75" s="431">
        <f t="shared" si="8"/>
        <v>5.8021117629555655E-2</v>
      </c>
    </row>
    <row r="76" spans="1:16" x14ac:dyDescent="0.35">
      <c r="A76" s="433">
        <f t="shared" si="11"/>
        <v>71</v>
      </c>
      <c r="B76" s="3" t="s">
        <v>531</v>
      </c>
      <c r="C76" s="3">
        <v>542.70000000000005</v>
      </c>
      <c r="D76" s="3"/>
      <c r="E76" s="3"/>
      <c r="F76" s="3">
        <f t="shared" si="9"/>
        <v>542.70000000000005</v>
      </c>
      <c r="G76" s="3">
        <v>7</v>
      </c>
      <c r="H76" s="3"/>
      <c r="I76" s="3"/>
      <c r="J76" s="3">
        <v>7</v>
      </c>
      <c r="K76" s="431">
        <f t="shared" si="6"/>
        <v>3.0237580993520518E-3</v>
      </c>
      <c r="L76" s="432">
        <f t="shared" si="7"/>
        <v>12.946069114470841</v>
      </c>
      <c r="M76" s="432">
        <f t="shared" si="10"/>
        <v>2.8481352051835853</v>
      </c>
      <c r="N76" s="432">
        <v>4.8189726027397253</v>
      </c>
      <c r="O76" s="432">
        <v>1.790561859535116</v>
      </c>
      <c r="P76" s="431">
        <f t="shared" si="8"/>
        <v>4.1281995175841663E-2</v>
      </c>
    </row>
    <row r="77" spans="1:16" x14ac:dyDescent="0.35">
      <c r="A77" s="433">
        <f t="shared" si="11"/>
        <v>72</v>
      </c>
      <c r="B77" s="3" t="s">
        <v>532</v>
      </c>
      <c r="C77" s="3">
        <v>605.70000000000005</v>
      </c>
      <c r="D77" s="3"/>
      <c r="E77" s="3">
        <v>19</v>
      </c>
      <c r="F77" s="3">
        <f t="shared" si="9"/>
        <v>624.70000000000005</v>
      </c>
      <c r="G77" s="3">
        <v>10</v>
      </c>
      <c r="H77" s="3"/>
      <c r="I77" s="3"/>
      <c r="J77" s="3">
        <v>10</v>
      </c>
      <c r="K77" s="431">
        <f t="shared" si="6"/>
        <v>4.3196544276457886E-3</v>
      </c>
      <c r="L77" s="432">
        <f t="shared" si="7"/>
        <v>18.494384449244063</v>
      </c>
      <c r="M77" s="432">
        <f t="shared" si="10"/>
        <v>4.0687645788336937</v>
      </c>
      <c r="N77" s="432">
        <v>6.8842465753424653</v>
      </c>
      <c r="O77" s="432">
        <v>2.5579455136215947</v>
      </c>
      <c r="P77" s="431">
        <f t="shared" si="8"/>
        <v>5.1233137693359715E-2</v>
      </c>
    </row>
    <row r="78" spans="1:16" x14ac:dyDescent="0.35">
      <c r="A78" s="433">
        <f t="shared" si="11"/>
        <v>73</v>
      </c>
      <c r="B78" s="3" t="s">
        <v>533</v>
      </c>
      <c r="C78" s="3">
        <v>1311.1</v>
      </c>
      <c r="D78" s="3"/>
      <c r="E78" s="3">
        <v>43.3</v>
      </c>
      <c r="F78" s="3">
        <f t="shared" si="9"/>
        <v>1354.3999999999999</v>
      </c>
      <c r="G78" s="3">
        <v>20</v>
      </c>
      <c r="H78" s="3"/>
      <c r="I78" s="3"/>
      <c r="J78" s="3">
        <v>20</v>
      </c>
      <c r="K78" s="431">
        <f t="shared" si="6"/>
        <v>8.6393088552915772E-3</v>
      </c>
      <c r="L78" s="432">
        <f t="shared" si="7"/>
        <v>36.988768898488125</v>
      </c>
      <c r="M78" s="432">
        <f t="shared" si="10"/>
        <v>8.1375291576673874</v>
      </c>
      <c r="N78" s="432">
        <v>13.768493150684931</v>
      </c>
      <c r="O78" s="432">
        <v>5.1158910272431894</v>
      </c>
      <c r="P78" s="431">
        <f t="shared" si="8"/>
        <v>4.7261283397876282E-2</v>
      </c>
    </row>
    <row r="79" spans="1:16" x14ac:dyDescent="0.35">
      <c r="A79" s="433">
        <f t="shared" si="11"/>
        <v>74</v>
      </c>
      <c r="B79" s="3" t="s">
        <v>534</v>
      </c>
      <c r="C79" s="3">
        <v>235.6</v>
      </c>
      <c r="D79" s="3"/>
      <c r="E79" s="3"/>
      <c r="F79" s="3">
        <f t="shared" si="9"/>
        <v>235.6</v>
      </c>
      <c r="G79" s="3">
        <v>8</v>
      </c>
      <c r="H79" s="3"/>
      <c r="I79" s="3"/>
      <c r="J79" s="3">
        <v>8</v>
      </c>
      <c r="K79" s="431">
        <f t="shared" si="6"/>
        <v>3.4557235421166306E-3</v>
      </c>
      <c r="L79" s="432">
        <f t="shared" si="7"/>
        <v>14.795507559395247</v>
      </c>
      <c r="M79" s="432">
        <f t="shared" si="10"/>
        <v>3.2550116630669543</v>
      </c>
      <c r="N79" s="432">
        <v>5.5073972602739723</v>
      </c>
      <c r="O79" s="432">
        <v>2.0463564108972756</v>
      </c>
      <c r="P79" s="431">
        <f t="shared" si="8"/>
        <v>0.1086768798541318</v>
      </c>
    </row>
    <row r="80" spans="1:16" x14ac:dyDescent="0.35">
      <c r="A80" s="433">
        <f t="shared" si="11"/>
        <v>75</v>
      </c>
      <c r="B80" s="3" t="s">
        <v>535</v>
      </c>
      <c r="C80" s="3">
        <v>666.3</v>
      </c>
      <c r="D80" s="3">
        <v>58.1</v>
      </c>
      <c r="E80" s="3"/>
      <c r="F80" s="3">
        <f t="shared" si="9"/>
        <v>724.4</v>
      </c>
      <c r="G80" s="3">
        <v>9</v>
      </c>
      <c r="H80" s="3">
        <v>2</v>
      </c>
      <c r="I80" s="3"/>
      <c r="J80" s="3">
        <v>11</v>
      </c>
      <c r="K80" s="431">
        <f t="shared" si="6"/>
        <v>4.7516198704103674E-3</v>
      </c>
      <c r="L80" s="432">
        <f t="shared" si="7"/>
        <v>20.343822894168465</v>
      </c>
      <c r="M80" s="432">
        <f t="shared" si="10"/>
        <v>4.4756410367170627</v>
      </c>
      <c r="N80" s="432">
        <v>7.5726712328767114</v>
      </c>
      <c r="O80" s="432">
        <v>2.8137400649837541</v>
      </c>
      <c r="P80" s="431">
        <f t="shared" si="8"/>
        <v>4.8600048631620638E-2</v>
      </c>
    </row>
    <row r="81" spans="1:16" x14ac:dyDescent="0.35">
      <c r="A81" s="433">
        <f t="shared" si="11"/>
        <v>76</v>
      </c>
      <c r="B81" s="3" t="s">
        <v>536</v>
      </c>
      <c r="C81" s="3">
        <v>574.5</v>
      </c>
      <c r="D81" s="3"/>
      <c r="E81" s="3"/>
      <c r="F81" s="3">
        <f t="shared" si="9"/>
        <v>574.5</v>
      </c>
      <c r="G81" s="3">
        <v>9</v>
      </c>
      <c r="H81" s="3"/>
      <c r="I81" s="3"/>
      <c r="J81" s="3">
        <v>9</v>
      </c>
      <c r="K81" s="431">
        <f t="shared" si="6"/>
        <v>3.8876889848812094E-3</v>
      </c>
      <c r="L81" s="432">
        <f t="shared" si="7"/>
        <v>16.644946004319653</v>
      </c>
      <c r="M81" s="432">
        <f t="shared" si="10"/>
        <v>3.6618881209503238</v>
      </c>
      <c r="N81" s="432">
        <v>6.1958219178082183</v>
      </c>
      <c r="O81" s="432">
        <v>2.3021509622594349</v>
      </c>
      <c r="P81" s="431">
        <f t="shared" si="8"/>
        <v>5.0138915588055055E-2</v>
      </c>
    </row>
    <row r="82" spans="1:16" x14ac:dyDescent="0.35">
      <c r="A82" s="433">
        <f t="shared" si="11"/>
        <v>77</v>
      </c>
      <c r="B82" s="3" t="s">
        <v>537</v>
      </c>
      <c r="C82" s="3">
        <v>656.4</v>
      </c>
      <c r="D82" s="3">
        <v>40.5</v>
      </c>
      <c r="E82" s="3"/>
      <c r="F82" s="3">
        <f t="shared" si="9"/>
        <v>696.9</v>
      </c>
      <c r="G82" s="3">
        <v>9</v>
      </c>
      <c r="H82" s="3">
        <v>1</v>
      </c>
      <c r="I82" s="3"/>
      <c r="J82" s="3">
        <v>10</v>
      </c>
      <c r="K82" s="431">
        <f t="shared" si="6"/>
        <v>4.3196544276457886E-3</v>
      </c>
      <c r="L82" s="432">
        <f t="shared" si="7"/>
        <v>18.494384449244063</v>
      </c>
      <c r="M82" s="432">
        <f t="shared" si="10"/>
        <v>4.0687645788336937</v>
      </c>
      <c r="N82" s="432">
        <v>6.8842465753424653</v>
      </c>
      <c r="O82" s="432">
        <v>2.5579455136215947</v>
      </c>
      <c r="P82" s="431">
        <f t="shared" si="8"/>
        <v>4.592529935003848E-2</v>
      </c>
    </row>
    <row r="83" spans="1:16" x14ac:dyDescent="0.35">
      <c r="A83" s="433">
        <f t="shared" si="11"/>
        <v>78</v>
      </c>
      <c r="B83" s="3" t="s">
        <v>538</v>
      </c>
      <c r="C83" s="3">
        <v>560.6</v>
      </c>
      <c r="D83" s="3"/>
      <c r="E83" s="3">
        <v>38.4</v>
      </c>
      <c r="F83" s="3">
        <f t="shared" si="9"/>
        <v>599</v>
      </c>
      <c r="G83" s="3">
        <v>9</v>
      </c>
      <c r="H83" s="3"/>
      <c r="I83" s="3">
        <v>1</v>
      </c>
      <c r="J83" s="3">
        <v>10</v>
      </c>
      <c r="K83" s="431">
        <f t="shared" si="6"/>
        <v>4.3196544276457886E-3</v>
      </c>
      <c r="L83" s="432">
        <f t="shared" si="7"/>
        <v>18.494384449244063</v>
      </c>
      <c r="M83" s="432">
        <f t="shared" si="10"/>
        <v>4.0687645788336937</v>
      </c>
      <c r="N83" s="432">
        <v>6.8842465753424653</v>
      </c>
      <c r="O83" s="432">
        <v>2.5579455136215947</v>
      </c>
      <c r="P83" s="431">
        <f t="shared" si="8"/>
        <v>5.3431287340637422E-2</v>
      </c>
    </row>
    <row r="84" spans="1:16" x14ac:dyDescent="0.35">
      <c r="A84" s="433">
        <f t="shared" si="11"/>
        <v>79</v>
      </c>
      <c r="B84" s="3" t="s">
        <v>539</v>
      </c>
      <c r="C84" s="3">
        <v>494.5</v>
      </c>
      <c r="D84" s="3"/>
      <c r="E84" s="3"/>
      <c r="F84" s="3">
        <f t="shared" si="9"/>
        <v>494.5</v>
      </c>
      <c r="G84" s="3">
        <v>7</v>
      </c>
      <c r="H84" s="3"/>
      <c r="I84" s="3"/>
      <c r="J84" s="3">
        <v>7</v>
      </c>
      <c r="K84" s="431">
        <f t="shared" si="6"/>
        <v>3.0237580993520518E-3</v>
      </c>
      <c r="L84" s="432">
        <f t="shared" si="7"/>
        <v>12.946069114470841</v>
      </c>
      <c r="M84" s="432">
        <f t="shared" si="10"/>
        <v>2.8481352051835853</v>
      </c>
      <c r="N84" s="432">
        <v>4.8189726027397253</v>
      </c>
      <c r="O84" s="432">
        <v>1.790561859535116</v>
      </c>
      <c r="P84" s="431">
        <f t="shared" si="8"/>
        <v>4.530584182392168E-2</v>
      </c>
    </row>
    <row r="85" spans="1:16" x14ac:dyDescent="0.35">
      <c r="A85" s="433">
        <f t="shared" si="11"/>
        <v>80</v>
      </c>
      <c r="B85" s="3" t="s">
        <v>540</v>
      </c>
      <c r="C85" s="3">
        <v>719.5</v>
      </c>
      <c r="D85" s="3">
        <v>20.3</v>
      </c>
      <c r="E85" s="3"/>
      <c r="F85" s="3">
        <f t="shared" si="9"/>
        <v>739.8</v>
      </c>
      <c r="G85" s="3">
        <v>8</v>
      </c>
      <c r="H85" s="3">
        <v>1</v>
      </c>
      <c r="I85" s="3"/>
      <c r="J85" s="3">
        <v>9</v>
      </c>
      <c r="K85" s="431">
        <f t="shared" si="6"/>
        <v>3.8876889848812094E-3</v>
      </c>
      <c r="L85" s="432">
        <f t="shared" si="7"/>
        <v>16.644946004319653</v>
      </c>
      <c r="M85" s="432">
        <f t="shared" si="10"/>
        <v>3.6618881209503238</v>
      </c>
      <c r="N85" s="432">
        <v>6.1958219178082183</v>
      </c>
      <c r="O85" s="432">
        <v>2.3021509622594349</v>
      </c>
      <c r="P85" s="431">
        <f t="shared" si="8"/>
        <v>3.8935938098591014E-2</v>
      </c>
    </row>
    <row r="86" spans="1:16" x14ac:dyDescent="0.35">
      <c r="A86" s="433">
        <f t="shared" si="11"/>
        <v>81</v>
      </c>
      <c r="B86" s="3" t="s">
        <v>541</v>
      </c>
      <c r="C86" s="3">
        <v>673</v>
      </c>
      <c r="D86" s="3">
        <v>43.4</v>
      </c>
      <c r="E86" s="3"/>
      <c r="F86" s="3">
        <f t="shared" si="9"/>
        <v>716.4</v>
      </c>
      <c r="G86" s="3">
        <v>9</v>
      </c>
      <c r="H86" s="3">
        <v>1</v>
      </c>
      <c r="I86" s="3"/>
      <c r="J86" s="3">
        <v>10</v>
      </c>
      <c r="K86" s="431">
        <f t="shared" si="6"/>
        <v>4.3196544276457886E-3</v>
      </c>
      <c r="L86" s="432">
        <f t="shared" si="7"/>
        <v>18.494384449244063</v>
      </c>
      <c r="M86" s="432">
        <f t="shared" si="10"/>
        <v>4.0687645788336937</v>
      </c>
      <c r="N86" s="432">
        <v>6.8842465753424653</v>
      </c>
      <c r="O86" s="432">
        <v>2.5579455136215947</v>
      </c>
      <c r="P86" s="431">
        <f t="shared" si="8"/>
        <v>4.4675238856842291E-2</v>
      </c>
    </row>
    <row r="87" spans="1:16" x14ac:dyDescent="0.35">
      <c r="A87" s="433">
        <f t="shared" si="11"/>
        <v>82</v>
      </c>
      <c r="B87" s="3" t="s">
        <v>542</v>
      </c>
      <c r="C87" s="3">
        <v>628.5</v>
      </c>
      <c r="D87" s="3"/>
      <c r="E87" s="3"/>
      <c r="F87" s="3">
        <f t="shared" si="9"/>
        <v>628.5</v>
      </c>
      <c r="G87" s="3">
        <v>8</v>
      </c>
      <c r="H87" s="3"/>
      <c r="I87" s="3"/>
      <c r="J87" s="3">
        <v>8</v>
      </c>
      <c r="K87" s="431">
        <f t="shared" si="6"/>
        <v>3.4557235421166306E-3</v>
      </c>
      <c r="L87" s="432">
        <f t="shared" si="7"/>
        <v>14.795507559395247</v>
      </c>
      <c r="M87" s="432">
        <f t="shared" si="10"/>
        <v>3.2550116630669543</v>
      </c>
      <c r="N87" s="432">
        <v>5.5073972602739723</v>
      </c>
      <c r="O87" s="432">
        <v>2.0463564108972756</v>
      </c>
      <c r="P87" s="431">
        <f t="shared" si="8"/>
        <v>4.073869991031575E-2</v>
      </c>
    </row>
    <row r="88" spans="1:16" x14ac:dyDescent="0.35">
      <c r="A88" s="433">
        <f t="shared" si="11"/>
        <v>83</v>
      </c>
      <c r="B88" s="3" t="s">
        <v>543</v>
      </c>
      <c r="C88" s="3">
        <v>1817.4</v>
      </c>
      <c r="D88" s="3">
        <v>90.8</v>
      </c>
      <c r="E88" s="3"/>
      <c r="F88" s="3">
        <f t="shared" si="9"/>
        <v>1908.2</v>
      </c>
      <c r="G88" s="3">
        <v>40</v>
      </c>
      <c r="H88" s="3"/>
      <c r="I88" s="3"/>
      <c r="J88" s="3">
        <v>40</v>
      </c>
      <c r="K88" s="431">
        <f t="shared" si="6"/>
        <v>1.7278617710583154E-2</v>
      </c>
      <c r="L88" s="432">
        <f t="shared" si="7"/>
        <v>73.97753779697625</v>
      </c>
      <c r="M88" s="432">
        <f t="shared" si="10"/>
        <v>16.275058315334775</v>
      </c>
      <c r="N88" s="432">
        <v>27.536986301369861</v>
      </c>
      <c r="O88" s="432">
        <v>10.231782054486379</v>
      </c>
      <c r="P88" s="431">
        <f t="shared" si="8"/>
        <v>6.7090118681567584E-2</v>
      </c>
    </row>
    <row r="89" spans="1:16" x14ac:dyDescent="0.35">
      <c r="A89" s="433">
        <f t="shared" si="11"/>
        <v>84</v>
      </c>
      <c r="B89" s="3" t="s">
        <v>544</v>
      </c>
      <c r="C89" s="3">
        <v>872.9</v>
      </c>
      <c r="D89" s="3"/>
      <c r="E89" s="3">
        <v>66</v>
      </c>
      <c r="F89" s="3">
        <f t="shared" si="9"/>
        <v>938.9</v>
      </c>
      <c r="G89" s="3">
        <v>13</v>
      </c>
      <c r="H89" s="3"/>
      <c r="I89" s="3"/>
      <c r="J89" s="3">
        <v>13</v>
      </c>
      <c r="K89" s="431">
        <f t="shared" si="6"/>
        <v>5.6155507559395249E-3</v>
      </c>
      <c r="L89" s="432">
        <f t="shared" si="7"/>
        <v>24.042699784017277</v>
      </c>
      <c r="M89" s="432">
        <f t="shared" si="10"/>
        <v>5.2893939524838007</v>
      </c>
      <c r="N89" s="432">
        <v>8.9495205479452054</v>
      </c>
      <c r="O89" s="432">
        <v>3.3253291677080732</v>
      </c>
      <c r="P89" s="431">
        <f t="shared" si="8"/>
        <v>4.431456326781804E-2</v>
      </c>
    </row>
    <row r="90" spans="1:16" x14ac:dyDescent="0.35">
      <c r="A90" s="433">
        <f t="shared" si="11"/>
        <v>85</v>
      </c>
      <c r="B90" s="3" t="s">
        <v>545</v>
      </c>
      <c r="C90" s="3">
        <v>583.5</v>
      </c>
      <c r="D90" s="3"/>
      <c r="E90" s="3"/>
      <c r="F90" s="3">
        <f t="shared" si="9"/>
        <v>583.5</v>
      </c>
      <c r="G90" s="3">
        <v>12</v>
      </c>
      <c r="H90" s="3"/>
      <c r="I90" s="3"/>
      <c r="J90" s="3">
        <v>12</v>
      </c>
      <c r="K90" s="431">
        <f t="shared" si="6"/>
        <v>5.1835853131749461E-3</v>
      </c>
      <c r="L90" s="432">
        <f t="shared" si="7"/>
        <v>22.193261339092871</v>
      </c>
      <c r="M90" s="432">
        <f t="shared" si="10"/>
        <v>4.8825174946004317</v>
      </c>
      <c r="N90" s="432">
        <v>8.2610958904109584</v>
      </c>
      <c r="O90" s="432">
        <v>3.0695346163459134</v>
      </c>
      <c r="P90" s="431">
        <f t="shared" si="8"/>
        <v>6.5820752939931754E-2</v>
      </c>
    </row>
    <row r="91" spans="1:16" x14ac:dyDescent="0.35">
      <c r="A91" s="433">
        <f t="shared" si="11"/>
        <v>86</v>
      </c>
      <c r="B91" s="3" t="s">
        <v>546</v>
      </c>
      <c r="C91" s="3">
        <v>288.43</v>
      </c>
      <c r="D91" s="3"/>
      <c r="E91" s="3"/>
      <c r="F91" s="3">
        <f t="shared" si="9"/>
        <v>288.43</v>
      </c>
      <c r="G91" s="3">
        <v>5</v>
      </c>
      <c r="H91" s="3"/>
      <c r="I91" s="3"/>
      <c r="J91" s="3">
        <v>5</v>
      </c>
      <c r="K91" s="431">
        <f t="shared" si="6"/>
        <v>2.1598272138228943E-3</v>
      </c>
      <c r="L91" s="432">
        <f t="shared" si="7"/>
        <v>9.2471922246220313</v>
      </c>
      <c r="M91" s="432">
        <f t="shared" si="10"/>
        <v>2.0343822894168468</v>
      </c>
      <c r="N91" s="432">
        <v>3.4421232876712327</v>
      </c>
      <c r="O91" s="432">
        <v>1.2789727568107974</v>
      </c>
      <c r="P91" s="431">
        <f t="shared" si="8"/>
        <v>5.5481990633848448E-2</v>
      </c>
    </row>
    <row r="92" spans="1:16" x14ac:dyDescent="0.35">
      <c r="A92" s="433">
        <f t="shared" si="11"/>
        <v>87</v>
      </c>
      <c r="B92" s="3" t="s">
        <v>547</v>
      </c>
      <c r="C92" s="3">
        <v>539.6</v>
      </c>
      <c r="D92" s="3"/>
      <c r="E92" s="3"/>
      <c r="F92" s="3">
        <f t="shared" si="9"/>
        <v>539.6</v>
      </c>
      <c r="G92" s="3">
        <v>8</v>
      </c>
      <c r="H92" s="3"/>
      <c r="I92" s="3"/>
      <c r="J92" s="3">
        <v>8</v>
      </c>
      <c r="K92" s="431">
        <f t="shared" si="6"/>
        <v>3.4557235421166306E-3</v>
      </c>
      <c r="L92" s="432">
        <f t="shared" si="7"/>
        <v>14.795507559395247</v>
      </c>
      <c r="M92" s="432">
        <f t="shared" si="10"/>
        <v>3.2550116630669543</v>
      </c>
      <c r="N92" s="432">
        <v>5.5073972602739723</v>
      </c>
      <c r="O92" s="432">
        <v>2.0463564108972756</v>
      </c>
      <c r="P92" s="431">
        <f t="shared" si="8"/>
        <v>4.7450468668705427E-2</v>
      </c>
    </row>
    <row r="93" spans="1:16" x14ac:dyDescent="0.35">
      <c r="A93" s="433">
        <f t="shared" si="11"/>
        <v>88</v>
      </c>
      <c r="B93" s="3" t="s">
        <v>548</v>
      </c>
      <c r="C93" s="3">
        <v>2006.4</v>
      </c>
      <c r="D93" s="3"/>
      <c r="E93" s="3"/>
      <c r="F93" s="3">
        <f t="shared" si="9"/>
        <v>2006.4</v>
      </c>
      <c r="G93" s="3">
        <v>45</v>
      </c>
      <c r="H93" s="3"/>
      <c r="I93" s="3"/>
      <c r="J93" s="3">
        <v>45</v>
      </c>
      <c r="K93" s="431">
        <f t="shared" si="6"/>
        <v>1.9438444924406047E-2</v>
      </c>
      <c r="L93" s="432">
        <f t="shared" si="7"/>
        <v>83.224730021598262</v>
      </c>
      <c r="M93" s="432">
        <f t="shared" si="10"/>
        <v>18.309440604751618</v>
      </c>
      <c r="N93" s="432">
        <v>30.979109589041098</v>
      </c>
      <c r="O93" s="432">
        <v>11.510754811297176</v>
      </c>
      <c r="P93" s="431">
        <f t="shared" si="8"/>
        <v>7.1782314108197839E-2</v>
      </c>
    </row>
    <row r="94" spans="1:16" x14ac:dyDescent="0.35">
      <c r="A94" s="433">
        <f t="shared" si="11"/>
        <v>89</v>
      </c>
      <c r="B94" s="3" t="s">
        <v>549</v>
      </c>
      <c r="C94" s="3">
        <v>3433.2</v>
      </c>
      <c r="D94" s="3">
        <v>78</v>
      </c>
      <c r="E94" s="3"/>
      <c r="F94" s="3">
        <f t="shared" si="9"/>
        <v>3511.2</v>
      </c>
      <c r="G94" s="3">
        <v>73</v>
      </c>
      <c r="H94" s="3"/>
      <c r="I94" s="3"/>
      <c r="J94" s="3">
        <v>73</v>
      </c>
      <c r="K94" s="431">
        <f t="shared" si="6"/>
        <v>3.1533477321814253E-2</v>
      </c>
      <c r="L94" s="432">
        <f t="shared" si="7"/>
        <v>135.00900647948163</v>
      </c>
      <c r="M94" s="432">
        <f t="shared" si="10"/>
        <v>29.701981425485958</v>
      </c>
      <c r="N94" s="432">
        <v>50.255000000000003</v>
      </c>
      <c r="O94" s="432">
        <v>18.673002249437641</v>
      </c>
      <c r="P94" s="431">
        <f t="shared" si="8"/>
        <v>6.6541065776488162E-2</v>
      </c>
    </row>
    <row r="95" spans="1:16" x14ac:dyDescent="0.35">
      <c r="A95" s="433">
        <f t="shared" si="11"/>
        <v>90</v>
      </c>
      <c r="B95" s="3" t="s">
        <v>550</v>
      </c>
      <c r="C95" s="3">
        <v>416.5</v>
      </c>
      <c r="D95" s="3"/>
      <c r="E95" s="3">
        <v>27.3</v>
      </c>
      <c r="F95" s="3">
        <f t="shared" si="9"/>
        <v>443.8</v>
      </c>
      <c r="G95" s="3">
        <v>6</v>
      </c>
      <c r="H95" s="3"/>
      <c r="I95" s="3">
        <v>1</v>
      </c>
      <c r="J95" s="3">
        <v>7</v>
      </c>
      <c r="K95" s="431">
        <f t="shared" si="6"/>
        <v>3.0237580993520518E-3</v>
      </c>
      <c r="L95" s="432">
        <f t="shared" si="7"/>
        <v>12.946069114470841</v>
      </c>
      <c r="M95" s="432">
        <f t="shared" si="10"/>
        <v>2.8481352051835853</v>
      </c>
      <c r="N95" s="432">
        <v>4.8189726027397253</v>
      </c>
      <c r="O95" s="432">
        <v>1.790561859535116</v>
      </c>
      <c r="P95" s="431">
        <f t="shared" si="8"/>
        <v>5.0481610594703179E-2</v>
      </c>
    </row>
    <row r="96" spans="1:16" x14ac:dyDescent="0.35">
      <c r="A96" s="433">
        <f t="shared" si="11"/>
        <v>91</v>
      </c>
      <c r="B96" s="3" t="s">
        <v>551</v>
      </c>
      <c r="C96" s="3">
        <v>514.9</v>
      </c>
      <c r="D96" s="3">
        <v>88.2</v>
      </c>
      <c r="E96" s="3"/>
      <c r="F96" s="3">
        <f t="shared" si="9"/>
        <v>603.1</v>
      </c>
      <c r="G96" s="3">
        <v>6</v>
      </c>
      <c r="H96" s="3">
        <v>2</v>
      </c>
      <c r="I96" s="3"/>
      <c r="J96" s="3">
        <v>8</v>
      </c>
      <c r="K96" s="431">
        <f t="shared" si="6"/>
        <v>3.4557235421166306E-3</v>
      </c>
      <c r="L96" s="432">
        <f t="shared" si="7"/>
        <v>14.795507559395247</v>
      </c>
      <c r="M96" s="432">
        <f t="shared" si="10"/>
        <v>3.2550116630669543</v>
      </c>
      <c r="N96" s="432">
        <v>5.5073972602739723</v>
      </c>
      <c r="O96" s="432">
        <v>2.0463564108972756</v>
      </c>
      <c r="P96" s="431">
        <f t="shared" si="8"/>
        <v>4.2454440214945197E-2</v>
      </c>
    </row>
    <row r="97" spans="1:16" x14ac:dyDescent="0.35">
      <c r="A97" s="433">
        <f t="shared" si="11"/>
        <v>92</v>
      </c>
      <c r="B97" s="3" t="s">
        <v>552</v>
      </c>
      <c r="C97" s="3">
        <v>368.8</v>
      </c>
      <c r="D97" s="3">
        <v>30.4</v>
      </c>
      <c r="E97" s="3"/>
      <c r="F97" s="3">
        <f t="shared" si="9"/>
        <v>399.2</v>
      </c>
      <c r="G97" s="3">
        <v>7</v>
      </c>
      <c r="H97" s="3">
        <v>1</v>
      </c>
      <c r="I97" s="3"/>
      <c r="J97" s="3">
        <v>8</v>
      </c>
      <c r="K97" s="431">
        <f t="shared" si="6"/>
        <v>3.4557235421166306E-3</v>
      </c>
      <c r="L97" s="432">
        <f t="shared" si="7"/>
        <v>14.795507559395247</v>
      </c>
      <c r="M97" s="432">
        <f t="shared" si="10"/>
        <v>3.2550116630669543</v>
      </c>
      <c r="N97" s="432">
        <v>5.5073972602739723</v>
      </c>
      <c r="O97" s="432">
        <v>2.0463564108972756</v>
      </c>
      <c r="P97" s="431">
        <f t="shared" si="8"/>
        <v>6.413896015439241E-2</v>
      </c>
    </row>
    <row r="98" spans="1:16" x14ac:dyDescent="0.35">
      <c r="A98" s="433">
        <f t="shared" si="11"/>
        <v>93</v>
      </c>
      <c r="B98" s="3" t="s">
        <v>553</v>
      </c>
      <c r="C98" s="3">
        <v>939.1</v>
      </c>
      <c r="D98" s="3"/>
      <c r="E98" s="3"/>
      <c r="F98" s="3">
        <f t="shared" si="9"/>
        <v>939.1</v>
      </c>
      <c r="G98" s="3">
        <v>11</v>
      </c>
      <c r="H98" s="3"/>
      <c r="I98" s="3"/>
      <c r="J98" s="3">
        <v>11</v>
      </c>
      <c r="K98" s="431">
        <f t="shared" si="6"/>
        <v>4.7516198704103674E-3</v>
      </c>
      <c r="L98" s="432">
        <f t="shared" si="7"/>
        <v>20.343822894168465</v>
      </c>
      <c r="M98" s="432">
        <f t="shared" si="10"/>
        <v>4.4756410367170627</v>
      </c>
      <c r="N98" s="432">
        <v>7.5726712328767114</v>
      </c>
      <c r="O98" s="432">
        <v>2.8137400649837541</v>
      </c>
      <c r="P98" s="431">
        <f t="shared" si="8"/>
        <v>3.7488952431845371E-2</v>
      </c>
    </row>
    <row r="99" spans="1:16" x14ac:dyDescent="0.35">
      <c r="A99" s="433">
        <f t="shared" si="11"/>
        <v>94</v>
      </c>
      <c r="B99" s="3" t="s">
        <v>554</v>
      </c>
      <c r="C99" s="3">
        <v>455.8</v>
      </c>
      <c r="D99" s="3"/>
      <c r="E99" s="3"/>
      <c r="F99" s="3">
        <f t="shared" si="9"/>
        <v>455.8</v>
      </c>
      <c r="G99" s="3">
        <v>9</v>
      </c>
      <c r="H99" s="3"/>
      <c r="I99" s="3"/>
      <c r="J99" s="3">
        <v>9</v>
      </c>
      <c r="K99" s="431">
        <f t="shared" si="6"/>
        <v>3.8876889848812094E-3</v>
      </c>
      <c r="L99" s="432">
        <f t="shared" si="7"/>
        <v>16.644946004319653</v>
      </c>
      <c r="M99" s="432">
        <f t="shared" si="10"/>
        <v>3.6618881209503238</v>
      </c>
      <c r="N99" s="432">
        <v>6.1958219178082183</v>
      </c>
      <c r="O99" s="432">
        <v>2.3021509622594349</v>
      </c>
      <c r="P99" s="431">
        <f t="shared" si="8"/>
        <v>6.3196154026629286E-2</v>
      </c>
    </row>
    <row r="100" spans="1:16" x14ac:dyDescent="0.35">
      <c r="A100" s="433">
        <f t="shared" si="11"/>
        <v>95</v>
      </c>
      <c r="B100" s="3" t="s">
        <v>555</v>
      </c>
      <c r="C100" s="3">
        <v>592.29999999999995</v>
      </c>
      <c r="D100" s="3"/>
      <c r="E100" s="3"/>
      <c r="F100" s="3">
        <f t="shared" si="9"/>
        <v>592.29999999999995</v>
      </c>
      <c r="G100" s="3">
        <v>9</v>
      </c>
      <c r="H100" s="3"/>
      <c r="I100" s="3"/>
      <c r="J100" s="3">
        <v>9</v>
      </c>
      <c r="K100" s="431">
        <f t="shared" si="6"/>
        <v>3.8876889848812094E-3</v>
      </c>
      <c r="L100" s="432">
        <f t="shared" si="7"/>
        <v>16.644946004319653</v>
      </c>
      <c r="M100" s="432">
        <f t="shared" si="10"/>
        <v>3.6618881209503238</v>
      </c>
      <c r="N100" s="432">
        <v>6.1958219178082183</v>
      </c>
      <c r="O100" s="432">
        <v>2.3021509622594349</v>
      </c>
      <c r="P100" s="431">
        <f t="shared" si="8"/>
        <v>4.8632123932699022E-2</v>
      </c>
    </row>
    <row r="101" spans="1:16" x14ac:dyDescent="0.35">
      <c r="A101" s="433">
        <f t="shared" si="11"/>
        <v>96</v>
      </c>
      <c r="B101" s="3" t="s">
        <v>556</v>
      </c>
      <c r="C101" s="3">
        <v>636.6</v>
      </c>
      <c r="D101" s="3"/>
      <c r="E101" s="3"/>
      <c r="F101" s="3">
        <f t="shared" si="9"/>
        <v>636.6</v>
      </c>
      <c r="G101" s="3">
        <v>10</v>
      </c>
      <c r="H101" s="3"/>
      <c r="I101" s="3"/>
      <c r="J101" s="3">
        <v>10</v>
      </c>
      <c r="K101" s="431">
        <f t="shared" si="6"/>
        <v>4.3196544276457886E-3</v>
      </c>
      <c r="L101" s="432">
        <f t="shared" si="7"/>
        <v>18.494384449244063</v>
      </c>
      <c r="M101" s="432">
        <f t="shared" si="10"/>
        <v>4.0687645788336937</v>
      </c>
      <c r="N101" s="432">
        <v>6.8842465753424653</v>
      </c>
      <c r="O101" s="432">
        <v>2.5579455136215947</v>
      </c>
      <c r="P101" s="431">
        <f t="shared" si="8"/>
        <v>5.0275433737106211E-2</v>
      </c>
    </row>
    <row r="102" spans="1:16" x14ac:dyDescent="0.35">
      <c r="A102" s="433">
        <f t="shared" si="11"/>
        <v>97</v>
      </c>
      <c r="B102" s="3" t="s">
        <v>557</v>
      </c>
      <c r="C102" s="3">
        <v>335</v>
      </c>
      <c r="D102" s="3"/>
      <c r="E102" s="3">
        <v>55.3</v>
      </c>
      <c r="F102" s="3">
        <f t="shared" si="9"/>
        <v>390.3</v>
      </c>
      <c r="G102" s="3">
        <v>5</v>
      </c>
      <c r="H102" s="3"/>
      <c r="I102" s="3"/>
      <c r="J102" s="3">
        <v>5</v>
      </c>
      <c r="K102" s="431">
        <f t="shared" si="6"/>
        <v>2.1598272138228943E-3</v>
      </c>
      <c r="L102" s="432">
        <f t="shared" si="7"/>
        <v>9.2471922246220313</v>
      </c>
      <c r="M102" s="432">
        <f t="shared" si="10"/>
        <v>2.0343822894168468</v>
      </c>
      <c r="N102" s="432">
        <v>3.4421232876712327</v>
      </c>
      <c r="O102" s="432">
        <v>1.2789727568107974</v>
      </c>
      <c r="P102" s="431">
        <f t="shared" si="8"/>
        <v>4.1000949419730738E-2</v>
      </c>
    </row>
    <row r="103" spans="1:16" x14ac:dyDescent="0.35">
      <c r="A103" s="433">
        <f t="shared" si="11"/>
        <v>98</v>
      </c>
      <c r="B103" s="3" t="s">
        <v>558</v>
      </c>
      <c r="C103" s="3">
        <v>784</v>
      </c>
      <c r="D103" s="3"/>
      <c r="E103" s="3"/>
      <c r="F103" s="3">
        <f t="shared" si="9"/>
        <v>784</v>
      </c>
      <c r="G103" s="3">
        <v>10</v>
      </c>
      <c r="H103" s="3"/>
      <c r="I103" s="3"/>
      <c r="J103" s="3">
        <v>10</v>
      </c>
      <c r="K103" s="431">
        <f t="shared" si="6"/>
        <v>4.3196544276457886E-3</v>
      </c>
      <c r="L103" s="432">
        <f t="shared" si="7"/>
        <v>18.494384449244063</v>
      </c>
      <c r="M103" s="432">
        <f t="shared" si="10"/>
        <v>4.0687645788336937</v>
      </c>
      <c r="N103" s="432">
        <v>6.8842465753424653</v>
      </c>
      <c r="O103" s="432">
        <v>2.5579455136215947</v>
      </c>
      <c r="P103" s="431">
        <f t="shared" si="8"/>
        <v>4.0823139179900277E-2</v>
      </c>
    </row>
    <row r="104" spans="1:16" x14ac:dyDescent="0.35">
      <c r="A104" s="433">
        <f t="shared" si="11"/>
        <v>99</v>
      </c>
      <c r="B104" s="3" t="s">
        <v>559</v>
      </c>
      <c r="C104" s="3">
        <v>324.2</v>
      </c>
      <c r="D104" s="3"/>
      <c r="E104" s="3">
        <v>31.1</v>
      </c>
      <c r="F104" s="3">
        <f t="shared" si="9"/>
        <v>355.3</v>
      </c>
      <c r="G104" s="3">
        <v>7</v>
      </c>
      <c r="H104" s="3"/>
      <c r="I104" s="3"/>
      <c r="J104" s="3">
        <v>7</v>
      </c>
      <c r="K104" s="431">
        <f t="shared" si="6"/>
        <v>3.0237580993520518E-3</v>
      </c>
      <c r="L104" s="432">
        <f t="shared" si="7"/>
        <v>12.946069114470841</v>
      </c>
      <c r="M104" s="432">
        <f t="shared" si="10"/>
        <v>2.8481352051835853</v>
      </c>
      <c r="N104" s="432">
        <v>4.8189726027397253</v>
      </c>
      <c r="O104" s="432">
        <v>1.790561859535116</v>
      </c>
      <c r="P104" s="431">
        <f t="shared" si="8"/>
        <v>6.3055836706809087E-2</v>
      </c>
    </row>
    <row r="105" spans="1:16" x14ac:dyDescent="0.35">
      <c r="A105" s="433">
        <f t="shared" si="11"/>
        <v>100</v>
      </c>
      <c r="B105" s="3" t="s">
        <v>560</v>
      </c>
      <c r="C105" s="3">
        <v>767.05</v>
      </c>
      <c r="D105" s="3"/>
      <c r="E105" s="3"/>
      <c r="F105" s="3">
        <f t="shared" si="9"/>
        <v>767.05</v>
      </c>
      <c r="G105" s="3">
        <v>9</v>
      </c>
      <c r="H105" s="3"/>
      <c r="I105" s="3"/>
      <c r="J105" s="3">
        <v>9</v>
      </c>
      <c r="K105" s="431">
        <f t="shared" si="6"/>
        <v>3.8876889848812094E-3</v>
      </c>
      <c r="L105" s="432">
        <f t="shared" si="7"/>
        <v>16.644946004319653</v>
      </c>
      <c r="M105" s="432">
        <f t="shared" si="10"/>
        <v>3.6618881209503238</v>
      </c>
      <c r="N105" s="432">
        <v>6.1958219178082183</v>
      </c>
      <c r="O105" s="432">
        <v>2.3021509622594349</v>
      </c>
      <c r="P105" s="431">
        <f t="shared" si="8"/>
        <v>3.7552711042745102E-2</v>
      </c>
    </row>
    <row r="106" spans="1:16" x14ac:dyDescent="0.35">
      <c r="A106" s="433">
        <f t="shared" si="11"/>
        <v>101</v>
      </c>
      <c r="B106" s="3" t="s">
        <v>561</v>
      </c>
      <c r="C106" s="3">
        <v>364.8</v>
      </c>
      <c r="D106" s="3"/>
      <c r="E106" s="3"/>
      <c r="F106" s="3">
        <f t="shared" si="9"/>
        <v>364.8</v>
      </c>
      <c r="G106" s="3">
        <v>5</v>
      </c>
      <c r="H106" s="3"/>
      <c r="I106" s="3"/>
      <c r="J106" s="3">
        <v>5</v>
      </c>
      <c r="K106" s="431">
        <f t="shared" si="6"/>
        <v>2.1598272138228943E-3</v>
      </c>
      <c r="L106" s="432">
        <f t="shared" si="7"/>
        <v>9.2471922246220313</v>
      </c>
      <c r="M106" s="432">
        <f t="shared" si="10"/>
        <v>2.0343822894168468</v>
      </c>
      <c r="N106" s="432">
        <v>3.4421232876712327</v>
      </c>
      <c r="O106" s="432">
        <v>1.2789727568107974</v>
      </c>
      <c r="P106" s="431">
        <f t="shared" si="8"/>
        <v>4.3866969732787572E-2</v>
      </c>
    </row>
    <row r="107" spans="1:16" x14ac:dyDescent="0.35">
      <c r="A107" s="433">
        <f t="shared" si="11"/>
        <v>102</v>
      </c>
      <c r="B107" s="3" t="s">
        <v>562</v>
      </c>
      <c r="C107" s="3">
        <v>638.5</v>
      </c>
      <c r="D107" s="3">
        <v>25.4</v>
      </c>
      <c r="E107" s="3"/>
      <c r="F107" s="3">
        <f t="shared" si="9"/>
        <v>663.9</v>
      </c>
      <c r="G107" s="3">
        <v>6</v>
      </c>
      <c r="H107" s="3">
        <v>1</v>
      </c>
      <c r="I107" s="3"/>
      <c r="J107" s="3">
        <v>7</v>
      </c>
      <c r="K107" s="431">
        <f t="shared" si="6"/>
        <v>3.0237580993520518E-3</v>
      </c>
      <c r="L107" s="432">
        <f t="shared" si="7"/>
        <v>12.946069114470841</v>
      </c>
      <c r="M107" s="432">
        <f t="shared" si="10"/>
        <v>2.8481352051835853</v>
      </c>
      <c r="N107" s="432">
        <v>4.8189726027397253</v>
      </c>
      <c r="O107" s="432">
        <v>1.790561859535116</v>
      </c>
      <c r="P107" s="431">
        <f t="shared" si="8"/>
        <v>3.3745652631313856E-2</v>
      </c>
    </row>
    <row r="108" spans="1:16" x14ac:dyDescent="0.35">
      <c r="A108" s="433">
        <f t="shared" si="11"/>
        <v>103</v>
      </c>
      <c r="B108" s="3" t="s">
        <v>563</v>
      </c>
      <c r="C108" s="3">
        <v>939.5</v>
      </c>
      <c r="D108" s="3"/>
      <c r="E108" s="3"/>
      <c r="F108" s="3">
        <f t="shared" si="9"/>
        <v>939.5</v>
      </c>
      <c r="G108" s="3">
        <v>13</v>
      </c>
      <c r="H108" s="3"/>
      <c r="I108" s="3"/>
      <c r="J108" s="3">
        <v>13</v>
      </c>
      <c r="K108" s="431">
        <f t="shared" si="6"/>
        <v>5.6155507559395249E-3</v>
      </c>
      <c r="L108" s="432">
        <f t="shared" si="7"/>
        <v>24.042699784017277</v>
      </c>
      <c r="M108" s="432">
        <f t="shared" si="10"/>
        <v>5.2893939524838007</v>
      </c>
      <c r="N108" s="432">
        <v>8.9495205479452054</v>
      </c>
      <c r="O108" s="432">
        <v>3.3253291677080732</v>
      </c>
      <c r="P108" s="431">
        <f t="shared" si="8"/>
        <v>4.4286262322676267E-2</v>
      </c>
    </row>
    <row r="109" spans="1:16" x14ac:dyDescent="0.35">
      <c r="A109" s="433">
        <f t="shared" si="11"/>
        <v>104</v>
      </c>
      <c r="B109" s="3" t="s">
        <v>564</v>
      </c>
      <c r="C109" s="3">
        <v>804.7</v>
      </c>
      <c r="D109" s="3"/>
      <c r="E109" s="3"/>
      <c r="F109" s="3">
        <f t="shared" si="9"/>
        <v>804.7</v>
      </c>
      <c r="G109" s="3">
        <v>9</v>
      </c>
      <c r="H109" s="3"/>
      <c r="I109" s="3"/>
      <c r="J109" s="3">
        <v>9</v>
      </c>
      <c r="K109" s="431">
        <f t="shared" si="6"/>
        <v>3.8876889848812094E-3</v>
      </c>
      <c r="L109" s="432">
        <f t="shared" si="7"/>
        <v>16.644946004319653</v>
      </c>
      <c r="M109" s="432">
        <f t="shared" si="10"/>
        <v>3.6618881209503238</v>
      </c>
      <c r="N109" s="432">
        <v>6.1958219178082183</v>
      </c>
      <c r="O109" s="432">
        <v>2.3021509622594349</v>
      </c>
      <c r="P109" s="431">
        <f t="shared" si="8"/>
        <v>3.579570896649388E-2</v>
      </c>
    </row>
    <row r="110" spans="1:16" x14ac:dyDescent="0.35">
      <c r="A110" s="433">
        <f t="shared" si="11"/>
        <v>105</v>
      </c>
      <c r="B110" s="3" t="s">
        <v>565</v>
      </c>
      <c r="C110" s="3">
        <v>683.2</v>
      </c>
      <c r="D110" s="3"/>
      <c r="E110" s="3"/>
      <c r="F110" s="3">
        <f t="shared" si="9"/>
        <v>683.2</v>
      </c>
      <c r="G110" s="3">
        <v>9</v>
      </c>
      <c r="H110" s="3"/>
      <c r="I110" s="3"/>
      <c r="J110" s="3">
        <v>9</v>
      </c>
      <c r="K110" s="431">
        <f t="shared" si="6"/>
        <v>3.8876889848812094E-3</v>
      </c>
      <c r="L110" s="432">
        <f t="shared" si="7"/>
        <v>16.644946004319653</v>
      </c>
      <c r="M110" s="432">
        <f t="shared" si="10"/>
        <v>3.6618881209503238</v>
      </c>
      <c r="N110" s="432">
        <v>6.1958219178082183</v>
      </c>
      <c r="O110" s="432">
        <v>2.3021509622594349</v>
      </c>
      <c r="P110" s="431">
        <f t="shared" si="8"/>
        <v>4.2161602759569129E-2</v>
      </c>
    </row>
    <row r="111" spans="1:16" x14ac:dyDescent="0.35">
      <c r="A111" s="433">
        <f t="shared" si="11"/>
        <v>106</v>
      </c>
      <c r="B111" s="3" t="s">
        <v>566</v>
      </c>
      <c r="C111" s="3">
        <v>367.7</v>
      </c>
      <c r="D111" s="3">
        <v>41.3</v>
      </c>
      <c r="E111" s="3"/>
      <c r="F111" s="3">
        <f t="shared" si="9"/>
        <v>409</v>
      </c>
      <c r="G111" s="3">
        <v>2</v>
      </c>
      <c r="H111" s="3"/>
      <c r="I111" s="3"/>
      <c r="J111" s="3">
        <v>2</v>
      </c>
      <c r="K111" s="431">
        <f t="shared" si="6"/>
        <v>8.6393088552915766E-4</v>
      </c>
      <c r="L111" s="432">
        <f t="shared" si="7"/>
        <v>3.6988768898488118</v>
      </c>
      <c r="M111" s="432">
        <f t="shared" si="10"/>
        <v>0.81375291576673858</v>
      </c>
      <c r="N111" s="432">
        <v>1.3768493150684931</v>
      </c>
      <c r="O111" s="432">
        <v>0.5115891027243189</v>
      </c>
      <c r="P111" s="431">
        <f t="shared" si="8"/>
        <v>1.5650533553565677E-2</v>
      </c>
    </row>
    <row r="112" spans="1:16" x14ac:dyDescent="0.35">
      <c r="A112" s="433">
        <f t="shared" si="11"/>
        <v>107</v>
      </c>
      <c r="B112" s="3" t="s">
        <v>567</v>
      </c>
      <c r="C112" s="3">
        <v>417.4</v>
      </c>
      <c r="D112" s="3"/>
      <c r="E112" s="3"/>
      <c r="F112" s="3">
        <f t="shared" si="9"/>
        <v>417.4</v>
      </c>
      <c r="G112" s="3">
        <v>5</v>
      </c>
      <c r="H112" s="3"/>
      <c r="I112" s="3"/>
      <c r="J112" s="3">
        <v>5</v>
      </c>
      <c r="K112" s="431">
        <f t="shared" si="6"/>
        <v>2.1598272138228943E-3</v>
      </c>
      <c r="L112" s="432">
        <f t="shared" si="7"/>
        <v>9.2471922246220313</v>
      </c>
      <c r="M112" s="432">
        <f t="shared" si="10"/>
        <v>2.0343822894168468</v>
      </c>
      <c r="N112" s="432">
        <v>3.4421232876712327</v>
      </c>
      <c r="O112" s="432">
        <v>1.2789727568107974</v>
      </c>
      <c r="P112" s="431">
        <f t="shared" si="8"/>
        <v>3.8338932818689289E-2</v>
      </c>
    </row>
    <row r="113" spans="1:16" x14ac:dyDescent="0.35">
      <c r="A113" s="433">
        <f t="shared" si="11"/>
        <v>108</v>
      </c>
      <c r="B113" s="3" t="s">
        <v>568</v>
      </c>
      <c r="C113" s="3">
        <v>250.6</v>
      </c>
      <c r="D113" s="3"/>
      <c r="E113" s="3"/>
      <c r="F113" s="3">
        <f t="shared" si="9"/>
        <v>250.6</v>
      </c>
      <c r="G113" s="3">
        <v>4</v>
      </c>
      <c r="H113" s="3"/>
      <c r="I113" s="3"/>
      <c r="J113" s="3">
        <v>4</v>
      </c>
      <c r="K113" s="431">
        <f t="shared" si="6"/>
        <v>1.7278617710583153E-3</v>
      </c>
      <c r="L113" s="432">
        <f t="shared" si="7"/>
        <v>7.3977537796976236</v>
      </c>
      <c r="M113" s="432">
        <f t="shared" si="10"/>
        <v>1.6275058315334772</v>
      </c>
      <c r="N113" s="432">
        <v>2.7536986301369861</v>
      </c>
      <c r="O113" s="432">
        <v>1.0231782054486378</v>
      </c>
      <c r="P113" s="431">
        <f t="shared" si="8"/>
        <v>5.1085939532389164E-2</v>
      </c>
    </row>
    <row r="114" spans="1:16" x14ac:dyDescent="0.35">
      <c r="A114" s="433">
        <f t="shared" si="11"/>
        <v>109</v>
      </c>
      <c r="B114" s="3" t="s">
        <v>569</v>
      </c>
      <c r="C114" s="3">
        <v>362.9</v>
      </c>
      <c r="D114" s="3"/>
      <c r="E114" s="3"/>
      <c r="F114" s="3">
        <f t="shared" si="9"/>
        <v>362.9</v>
      </c>
      <c r="G114" s="3">
        <v>6</v>
      </c>
      <c r="H114" s="3"/>
      <c r="I114" s="3"/>
      <c r="J114" s="3">
        <v>6</v>
      </c>
      <c r="K114" s="431">
        <f t="shared" si="6"/>
        <v>2.5917926565874731E-3</v>
      </c>
      <c r="L114" s="432">
        <f t="shared" si="7"/>
        <v>11.096630669546435</v>
      </c>
      <c r="M114" s="432">
        <f t="shared" si="10"/>
        <v>2.4412587473002159</v>
      </c>
      <c r="N114" s="432">
        <v>4.1305479452054792</v>
      </c>
      <c r="O114" s="432">
        <v>1.5347673081729567</v>
      </c>
      <c r="P114" s="431">
        <f t="shared" si="8"/>
        <v>5.2915967677666265E-2</v>
      </c>
    </row>
    <row r="115" spans="1:16" x14ac:dyDescent="0.35">
      <c r="A115" s="433">
        <f t="shared" si="11"/>
        <v>110</v>
      </c>
      <c r="B115" s="3" t="s">
        <v>570</v>
      </c>
      <c r="C115" s="3">
        <v>270.2</v>
      </c>
      <c r="D115" s="3"/>
      <c r="E115" s="3"/>
      <c r="F115" s="3">
        <f t="shared" si="9"/>
        <v>270.2</v>
      </c>
      <c r="G115" s="3">
        <v>3</v>
      </c>
      <c r="H115" s="3"/>
      <c r="I115" s="3"/>
      <c r="J115" s="3">
        <v>3</v>
      </c>
      <c r="K115" s="431">
        <f t="shared" si="6"/>
        <v>1.2958963282937365E-3</v>
      </c>
      <c r="L115" s="432">
        <f t="shared" si="7"/>
        <v>5.5483153347732177</v>
      </c>
      <c r="M115" s="432">
        <f t="shared" si="10"/>
        <v>1.2206293736501079</v>
      </c>
      <c r="N115" s="432">
        <v>2.0652739726027396</v>
      </c>
      <c r="O115" s="432">
        <v>0.76738365408647835</v>
      </c>
      <c r="P115" s="431">
        <f t="shared" si="8"/>
        <v>3.5535167783540135E-2</v>
      </c>
    </row>
    <row r="116" spans="1:16" x14ac:dyDescent="0.35">
      <c r="A116" s="433">
        <f t="shared" si="11"/>
        <v>111</v>
      </c>
      <c r="B116" s="3" t="s">
        <v>571</v>
      </c>
      <c r="C116" s="3">
        <v>1561.8</v>
      </c>
      <c r="D116" s="3"/>
      <c r="E116" s="3"/>
      <c r="F116" s="3">
        <f t="shared" si="9"/>
        <v>1561.8</v>
      </c>
      <c r="G116" s="3">
        <v>23</v>
      </c>
      <c r="H116" s="3"/>
      <c r="I116" s="3"/>
      <c r="J116" s="3">
        <v>23</v>
      </c>
      <c r="K116" s="431">
        <f t="shared" si="6"/>
        <v>9.9352051835853127E-3</v>
      </c>
      <c r="L116" s="432">
        <f t="shared" si="7"/>
        <v>42.537084233261332</v>
      </c>
      <c r="M116" s="432">
        <f t="shared" si="10"/>
        <v>9.3581585313174926</v>
      </c>
      <c r="N116" s="432">
        <v>15.833767123287672</v>
      </c>
      <c r="O116" s="432">
        <v>5.8832746813296675</v>
      </c>
      <c r="P116" s="431">
        <f t="shared" si="8"/>
        <v>4.713297769829438E-2</v>
      </c>
    </row>
    <row r="117" spans="1:16" x14ac:dyDescent="0.35">
      <c r="A117" s="433">
        <f t="shared" si="11"/>
        <v>112</v>
      </c>
      <c r="B117" s="3" t="s">
        <v>573</v>
      </c>
      <c r="C117" s="3">
        <v>468.9</v>
      </c>
      <c r="D117" s="3"/>
      <c r="E117" s="3"/>
      <c r="F117" s="3">
        <f t="shared" si="9"/>
        <v>468.9</v>
      </c>
      <c r="G117" s="3">
        <v>9</v>
      </c>
      <c r="H117" s="3"/>
      <c r="I117" s="3"/>
      <c r="J117" s="3">
        <v>9</v>
      </c>
      <c r="K117" s="431">
        <f t="shared" si="6"/>
        <v>3.8876889848812094E-3</v>
      </c>
      <c r="L117" s="432">
        <f t="shared" si="7"/>
        <v>16.644946004319653</v>
      </c>
      <c r="M117" s="432">
        <f t="shared" si="10"/>
        <v>3.6618881209503238</v>
      </c>
      <c r="N117" s="432">
        <v>6.1958219178082183</v>
      </c>
      <c r="O117" s="432">
        <v>2.3021509622594349</v>
      </c>
      <c r="P117" s="431">
        <f t="shared" si="8"/>
        <v>6.1430597153631118E-2</v>
      </c>
    </row>
    <row r="118" spans="1:16" x14ac:dyDescent="0.35">
      <c r="A118" s="433">
        <f t="shared" si="11"/>
        <v>113</v>
      </c>
      <c r="B118" s="3" t="s">
        <v>574</v>
      </c>
      <c r="C118" s="3">
        <v>1267.5999999999999</v>
      </c>
      <c r="D118" s="3"/>
      <c r="E118" s="3">
        <v>90.9</v>
      </c>
      <c r="F118" s="3">
        <f t="shared" si="9"/>
        <v>1358.5</v>
      </c>
      <c r="G118" s="3">
        <v>16</v>
      </c>
      <c r="H118" s="3"/>
      <c r="I118" s="3"/>
      <c r="J118" s="3">
        <v>16</v>
      </c>
      <c r="K118" s="431">
        <f t="shared" si="6"/>
        <v>6.9114470842332612E-3</v>
      </c>
      <c r="L118" s="432">
        <f t="shared" si="7"/>
        <v>29.591015118790494</v>
      </c>
      <c r="M118" s="432">
        <f t="shared" si="10"/>
        <v>6.5100233261339087</v>
      </c>
      <c r="N118" s="432">
        <v>11.014794520547945</v>
      </c>
      <c r="O118" s="432">
        <v>4.0927128217945512</v>
      </c>
      <c r="P118" s="431">
        <f t="shared" si="8"/>
        <v>3.7694917767586968E-2</v>
      </c>
    </row>
    <row r="119" spans="1:16" x14ac:dyDescent="0.35">
      <c r="A119" s="433">
        <f t="shared" si="11"/>
        <v>114</v>
      </c>
      <c r="B119" s="3" t="s">
        <v>575</v>
      </c>
      <c r="C119" s="3">
        <v>1398.4</v>
      </c>
      <c r="D119" s="3"/>
      <c r="E119" s="3"/>
      <c r="F119" s="3">
        <f t="shared" si="9"/>
        <v>1398.4</v>
      </c>
      <c r="G119" s="3">
        <v>8</v>
      </c>
      <c r="H119" s="3"/>
      <c r="I119" s="3"/>
      <c r="J119" s="3">
        <v>8</v>
      </c>
      <c r="K119" s="431">
        <f t="shared" si="6"/>
        <v>3.4557235421166306E-3</v>
      </c>
      <c r="L119" s="432">
        <f t="shared" si="7"/>
        <v>14.795507559395247</v>
      </c>
      <c r="M119" s="432">
        <f t="shared" si="10"/>
        <v>3.2550116630669543</v>
      </c>
      <c r="N119" s="432">
        <v>5.5073972602739723</v>
      </c>
      <c r="O119" s="432">
        <v>2.0463564108972756</v>
      </c>
      <c r="P119" s="431">
        <f t="shared" si="8"/>
        <v>1.8309691714554811E-2</v>
      </c>
    </row>
    <row r="120" spans="1:16" x14ac:dyDescent="0.35">
      <c r="A120" s="433">
        <f t="shared" si="11"/>
        <v>115</v>
      </c>
      <c r="B120" s="3" t="s">
        <v>576</v>
      </c>
      <c r="C120" s="3">
        <v>450.5</v>
      </c>
      <c r="D120" s="3">
        <v>29.8</v>
      </c>
      <c r="E120" s="3"/>
      <c r="F120" s="3">
        <f t="shared" si="9"/>
        <v>480.3</v>
      </c>
      <c r="G120" s="3">
        <v>6</v>
      </c>
      <c r="H120" s="3"/>
      <c r="I120" s="3"/>
      <c r="J120" s="3">
        <v>6</v>
      </c>
      <c r="K120" s="431">
        <f t="shared" si="6"/>
        <v>2.5917926565874731E-3</v>
      </c>
      <c r="L120" s="432">
        <f t="shared" si="7"/>
        <v>11.096630669546435</v>
      </c>
      <c r="M120" s="432">
        <f t="shared" si="10"/>
        <v>2.4412587473002159</v>
      </c>
      <c r="N120" s="432">
        <v>4.1305479452054792</v>
      </c>
      <c r="O120" s="432">
        <v>1.5347673081729567</v>
      </c>
      <c r="P120" s="431">
        <f t="shared" si="8"/>
        <v>3.9981687841401388E-2</v>
      </c>
    </row>
    <row r="121" spans="1:16" x14ac:dyDescent="0.35">
      <c r="A121" s="433">
        <f t="shared" si="11"/>
        <v>116</v>
      </c>
      <c r="B121" s="3" t="s">
        <v>577</v>
      </c>
      <c r="C121" s="3">
        <v>830.9</v>
      </c>
      <c r="D121" s="3">
        <v>89.8</v>
      </c>
      <c r="E121" s="3"/>
      <c r="F121" s="3">
        <f t="shared" si="9"/>
        <v>920.69999999999993</v>
      </c>
      <c r="G121" s="3">
        <v>12</v>
      </c>
      <c r="H121" s="3">
        <v>1</v>
      </c>
      <c r="I121" s="3"/>
      <c r="J121" s="3">
        <v>13</v>
      </c>
      <c r="K121" s="431">
        <f t="shared" si="6"/>
        <v>5.6155507559395249E-3</v>
      </c>
      <c r="L121" s="432">
        <f t="shared" si="7"/>
        <v>24.042699784017277</v>
      </c>
      <c r="M121" s="432">
        <f t="shared" si="10"/>
        <v>5.2893939524838007</v>
      </c>
      <c r="N121" s="432">
        <v>8.9495205479452054</v>
      </c>
      <c r="O121" s="432">
        <v>3.3253291677080732</v>
      </c>
      <c r="P121" s="431">
        <f t="shared" si="8"/>
        <v>4.5190554417458846E-2</v>
      </c>
    </row>
    <row r="122" spans="1:16" x14ac:dyDescent="0.35">
      <c r="A122" s="433">
        <f t="shared" si="11"/>
        <v>117</v>
      </c>
      <c r="B122" s="3" t="s">
        <v>2016</v>
      </c>
      <c r="C122" s="3">
        <v>473.9</v>
      </c>
      <c r="D122" s="3"/>
      <c r="E122" s="3"/>
      <c r="F122" s="3">
        <f t="shared" si="9"/>
        <v>473.9</v>
      </c>
      <c r="G122" s="3">
        <v>6</v>
      </c>
      <c r="H122" s="3"/>
      <c r="I122" s="3"/>
      <c r="J122" s="3">
        <v>6</v>
      </c>
      <c r="K122" s="431">
        <f t="shared" si="6"/>
        <v>2.5917926565874731E-3</v>
      </c>
      <c r="L122" s="432">
        <f t="shared" si="7"/>
        <v>11.096630669546435</v>
      </c>
      <c r="M122" s="432">
        <f t="shared" si="10"/>
        <v>2.4412587473002159</v>
      </c>
      <c r="N122" s="432">
        <v>4.1305479452054792</v>
      </c>
      <c r="O122" s="432">
        <v>1.5347673081729567</v>
      </c>
      <c r="P122" s="431">
        <f t="shared" si="8"/>
        <v>4.0521638890536164E-2</v>
      </c>
    </row>
    <row r="123" spans="1:16" x14ac:dyDescent="0.35">
      <c r="A123" s="433">
        <f t="shared" si="11"/>
        <v>118</v>
      </c>
      <c r="B123" s="3" t="s">
        <v>2017</v>
      </c>
      <c r="C123" s="3">
        <v>696.4</v>
      </c>
      <c r="D123" s="3">
        <v>43.5</v>
      </c>
      <c r="E123" s="3"/>
      <c r="F123" s="3">
        <f t="shared" si="9"/>
        <v>739.9</v>
      </c>
      <c r="G123" s="3">
        <v>13</v>
      </c>
      <c r="H123" s="3">
        <v>1</v>
      </c>
      <c r="I123" s="3"/>
      <c r="J123" s="3">
        <v>14</v>
      </c>
      <c r="K123" s="431">
        <f t="shared" si="6"/>
        <v>6.0475161987041037E-3</v>
      </c>
      <c r="L123" s="432">
        <f t="shared" si="7"/>
        <v>25.892138228941683</v>
      </c>
      <c r="M123" s="432">
        <f t="shared" si="10"/>
        <v>5.6962704103671706</v>
      </c>
      <c r="N123" s="432">
        <v>9.6379452054794506</v>
      </c>
      <c r="O123" s="432">
        <v>3.5811237190702321</v>
      </c>
      <c r="P123" s="431">
        <f t="shared" si="8"/>
        <v>6.055882898210372E-2</v>
      </c>
    </row>
    <row r="124" spans="1:16" x14ac:dyDescent="0.35">
      <c r="A124" s="433">
        <f t="shared" si="11"/>
        <v>119</v>
      </c>
      <c r="B124" s="3" t="s">
        <v>2018</v>
      </c>
      <c r="C124" s="3">
        <v>360</v>
      </c>
      <c r="D124" s="3"/>
      <c r="E124" s="3"/>
      <c r="F124" s="3">
        <f t="shared" si="9"/>
        <v>360</v>
      </c>
      <c r="G124" s="3">
        <v>7</v>
      </c>
      <c r="H124" s="3"/>
      <c r="I124" s="3"/>
      <c r="J124" s="3">
        <v>7</v>
      </c>
      <c r="K124" s="431">
        <f t="shared" si="6"/>
        <v>3.0237580993520518E-3</v>
      </c>
      <c r="L124" s="432">
        <f t="shared" si="7"/>
        <v>12.946069114470841</v>
      </c>
      <c r="M124" s="432">
        <f t="shared" si="10"/>
        <v>2.8481352051835853</v>
      </c>
      <c r="N124" s="432">
        <v>4.8189726027397253</v>
      </c>
      <c r="O124" s="432">
        <v>1.790561859535116</v>
      </c>
      <c r="P124" s="431">
        <f t="shared" si="8"/>
        <v>6.223260772758131E-2</v>
      </c>
    </row>
    <row r="125" spans="1:16" x14ac:dyDescent="0.35">
      <c r="A125" s="433">
        <f t="shared" si="11"/>
        <v>120</v>
      </c>
      <c r="B125" s="3" t="s">
        <v>2019</v>
      </c>
      <c r="C125" s="3">
        <v>821.7</v>
      </c>
      <c r="D125" s="3"/>
      <c r="E125" s="3"/>
      <c r="F125" s="3">
        <f t="shared" si="9"/>
        <v>821.7</v>
      </c>
      <c r="G125" s="3">
        <v>8</v>
      </c>
      <c r="H125" s="3"/>
      <c r="I125" s="3"/>
      <c r="J125" s="3">
        <v>8</v>
      </c>
      <c r="K125" s="431">
        <f t="shared" si="6"/>
        <v>3.4557235421166306E-3</v>
      </c>
      <c r="L125" s="432">
        <f t="shared" si="7"/>
        <v>14.795507559395247</v>
      </c>
      <c r="M125" s="432">
        <f t="shared" si="10"/>
        <v>3.2550116630669543</v>
      </c>
      <c r="N125" s="432">
        <v>5.5073972602739723</v>
      </c>
      <c r="O125" s="432">
        <v>2.0463564108972756</v>
      </c>
      <c r="P125" s="431">
        <f t="shared" si="8"/>
        <v>3.1160122786459108E-2</v>
      </c>
    </row>
    <row r="126" spans="1:16" x14ac:dyDescent="0.35">
      <c r="A126" s="433">
        <f t="shared" si="11"/>
        <v>121</v>
      </c>
      <c r="B126" s="3" t="s">
        <v>2020</v>
      </c>
      <c r="C126" s="3">
        <v>834.7</v>
      </c>
      <c r="D126" s="3"/>
      <c r="E126" s="3"/>
      <c r="F126" s="3">
        <f t="shared" si="9"/>
        <v>834.7</v>
      </c>
      <c r="G126" s="3">
        <v>13</v>
      </c>
      <c r="H126" s="3"/>
      <c r="I126" s="3"/>
      <c r="J126" s="3">
        <v>13</v>
      </c>
      <c r="K126" s="431">
        <f t="shared" si="6"/>
        <v>5.6155507559395249E-3</v>
      </c>
      <c r="L126" s="432">
        <f t="shared" si="7"/>
        <v>24.042699784017277</v>
      </c>
      <c r="M126" s="432">
        <f t="shared" si="10"/>
        <v>5.2893939524838007</v>
      </c>
      <c r="N126" s="432">
        <v>8.9495205479452054</v>
      </c>
      <c r="O126" s="432">
        <v>3.3253291677080732</v>
      </c>
      <c r="P126" s="431">
        <f t="shared" si="8"/>
        <v>4.9846583745243027E-2</v>
      </c>
    </row>
    <row r="127" spans="1:16" x14ac:dyDescent="0.35">
      <c r="A127" s="433">
        <f t="shared" si="11"/>
        <v>122</v>
      </c>
      <c r="B127" s="3" t="s">
        <v>2021</v>
      </c>
      <c r="C127" s="3">
        <v>321.8</v>
      </c>
      <c r="D127" s="3"/>
      <c r="E127" s="3"/>
      <c r="F127" s="3">
        <f t="shared" si="9"/>
        <v>321.8</v>
      </c>
      <c r="G127" s="3">
        <v>4</v>
      </c>
      <c r="H127" s="3"/>
      <c r="I127" s="3"/>
      <c r="J127" s="3">
        <v>4</v>
      </c>
      <c r="K127" s="431">
        <f t="shared" si="6"/>
        <v>1.7278617710583153E-3</v>
      </c>
      <c r="L127" s="432">
        <f t="shared" si="7"/>
        <v>7.3977537796976236</v>
      </c>
      <c r="M127" s="432">
        <f t="shared" si="10"/>
        <v>1.6275058315334772</v>
      </c>
      <c r="N127" s="432">
        <v>2.7536986301369861</v>
      </c>
      <c r="O127" s="432">
        <v>1.0231782054486378</v>
      </c>
      <c r="P127" s="431">
        <f t="shared" si="8"/>
        <v>3.9782897597317353E-2</v>
      </c>
    </row>
    <row r="128" spans="1:16" x14ac:dyDescent="0.35">
      <c r="A128" s="433">
        <f t="shared" si="11"/>
        <v>123</v>
      </c>
      <c r="B128" s="3" t="s">
        <v>2022</v>
      </c>
      <c r="C128" s="3">
        <v>427</v>
      </c>
      <c r="D128" s="3"/>
      <c r="E128" s="3"/>
      <c r="F128" s="3">
        <f t="shared" si="9"/>
        <v>427</v>
      </c>
      <c r="G128" s="3">
        <v>3</v>
      </c>
      <c r="H128" s="3"/>
      <c r="I128" s="3"/>
      <c r="J128" s="3">
        <v>3</v>
      </c>
      <c r="K128" s="431">
        <f t="shared" si="6"/>
        <v>1.2958963282937365E-3</v>
      </c>
      <c r="L128" s="432">
        <f t="shared" si="7"/>
        <v>5.5483153347732177</v>
      </c>
      <c r="M128" s="432">
        <f t="shared" si="10"/>
        <v>1.2206293736501079</v>
      </c>
      <c r="N128" s="432">
        <v>2.0652739726027396</v>
      </c>
      <c r="O128" s="432">
        <v>0.76738365408647835</v>
      </c>
      <c r="P128" s="431">
        <f t="shared" si="8"/>
        <v>2.248618813843687E-2</v>
      </c>
    </row>
    <row r="129" spans="1:16" x14ac:dyDescent="0.35">
      <c r="A129" s="433">
        <f t="shared" si="11"/>
        <v>124</v>
      </c>
      <c r="B129" s="3" t="s">
        <v>2023</v>
      </c>
      <c r="C129" s="3">
        <v>546.1</v>
      </c>
      <c r="D129" s="3"/>
      <c r="E129" s="3"/>
      <c r="F129" s="3">
        <f t="shared" ref="F129:F309" si="12">C129+D129+E129</f>
        <v>546.1</v>
      </c>
      <c r="G129" s="3">
        <v>7</v>
      </c>
      <c r="H129" s="3"/>
      <c r="I129" s="3"/>
      <c r="J129" s="3">
        <v>7</v>
      </c>
      <c r="K129" s="431">
        <f t="shared" si="6"/>
        <v>3.0237580993520518E-3</v>
      </c>
      <c r="L129" s="432">
        <f t="shared" si="7"/>
        <v>12.946069114470841</v>
      </c>
      <c r="M129" s="432">
        <f t="shared" ref="M129:M190" si="13">L129*0.22</f>
        <v>2.8481352051835853</v>
      </c>
      <c r="N129" s="432">
        <v>4.8189726027397253</v>
      </c>
      <c r="O129" s="432">
        <v>1.790561859535116</v>
      </c>
      <c r="P129" s="431">
        <f t="shared" si="8"/>
        <v>4.102497487992908E-2</v>
      </c>
    </row>
    <row r="130" spans="1:16" x14ac:dyDescent="0.35">
      <c r="A130" s="433">
        <f t="shared" si="11"/>
        <v>125</v>
      </c>
      <c r="B130" s="3" t="s">
        <v>2024</v>
      </c>
      <c r="C130" s="3">
        <v>912.32</v>
      </c>
      <c r="D130" s="3">
        <v>50</v>
      </c>
      <c r="E130" s="3"/>
      <c r="F130" s="3">
        <f t="shared" si="12"/>
        <v>962.32</v>
      </c>
      <c r="G130" s="3">
        <v>20</v>
      </c>
      <c r="H130" s="3">
        <v>1</v>
      </c>
      <c r="I130" s="3"/>
      <c r="J130" s="3">
        <v>21</v>
      </c>
      <c r="K130" s="431">
        <f t="shared" si="6"/>
        <v>9.0712742980561551E-3</v>
      </c>
      <c r="L130" s="432">
        <f t="shared" si="7"/>
        <v>38.83820734341252</v>
      </c>
      <c r="M130" s="432">
        <f t="shared" si="13"/>
        <v>8.5444056155507546</v>
      </c>
      <c r="N130" s="432">
        <v>14.456917808219178</v>
      </c>
      <c r="O130" s="432">
        <v>5.3716855786053479</v>
      </c>
      <c r="P130" s="431">
        <f t="shared" ref="P130:P193" si="14">(L130+M130+N130+O130)/F130</f>
        <v>6.9842896693187093E-2</v>
      </c>
    </row>
    <row r="131" spans="1:16" x14ac:dyDescent="0.35">
      <c r="A131" s="433">
        <f t="shared" si="11"/>
        <v>126</v>
      </c>
      <c r="B131" s="3" t="s">
        <v>2025</v>
      </c>
      <c r="C131" s="3">
        <v>1925.1</v>
      </c>
      <c r="D131" s="3"/>
      <c r="E131" s="3"/>
      <c r="F131" s="3">
        <f t="shared" si="12"/>
        <v>1925.1</v>
      </c>
      <c r="G131" s="3">
        <v>26</v>
      </c>
      <c r="H131" s="3"/>
      <c r="I131" s="3"/>
      <c r="J131" s="3">
        <v>26</v>
      </c>
      <c r="K131" s="431">
        <f t="shared" si="6"/>
        <v>1.123110151187905E-2</v>
      </c>
      <c r="L131" s="432">
        <f t="shared" si="7"/>
        <v>48.085399568034553</v>
      </c>
      <c r="M131" s="432">
        <f t="shared" si="13"/>
        <v>10.578787904967601</v>
      </c>
      <c r="N131" s="432">
        <v>17.899041095890411</v>
      </c>
      <c r="O131" s="432">
        <v>6.6506583354161464</v>
      </c>
      <c r="P131" s="431">
        <f t="shared" si="14"/>
        <v>4.3225747703656281E-2</v>
      </c>
    </row>
    <row r="132" spans="1:16" x14ac:dyDescent="0.35">
      <c r="A132" s="433">
        <f t="shared" si="11"/>
        <v>127</v>
      </c>
      <c r="B132" s="3" t="s">
        <v>2026</v>
      </c>
      <c r="C132" s="3">
        <v>770.9</v>
      </c>
      <c r="D132" s="3"/>
      <c r="E132" s="3"/>
      <c r="F132" s="3">
        <f t="shared" si="12"/>
        <v>770.9</v>
      </c>
      <c r="G132" s="3">
        <v>16</v>
      </c>
      <c r="H132" s="3"/>
      <c r="I132" s="3"/>
      <c r="J132" s="3">
        <v>16</v>
      </c>
      <c r="K132" s="431">
        <f t="shared" si="6"/>
        <v>6.9114470842332612E-3</v>
      </c>
      <c r="L132" s="432">
        <f t="shared" si="7"/>
        <v>29.591015118790494</v>
      </c>
      <c r="M132" s="432">
        <f t="shared" si="13"/>
        <v>6.5100233261339087</v>
      </c>
      <c r="N132" s="432">
        <v>11.014794520547945</v>
      </c>
      <c r="O132" s="432">
        <v>4.0927128217945512</v>
      </c>
      <c r="P132" s="431">
        <f t="shared" si="14"/>
        <v>6.6426963013707221E-2</v>
      </c>
    </row>
    <row r="133" spans="1:16" x14ac:dyDescent="0.35">
      <c r="A133" s="433">
        <f t="shared" si="11"/>
        <v>128</v>
      </c>
      <c r="B133" s="3" t="s">
        <v>2027</v>
      </c>
      <c r="C133" s="3">
        <v>1461.8</v>
      </c>
      <c r="D133" s="3">
        <v>44.9</v>
      </c>
      <c r="E133" s="3"/>
      <c r="F133" s="3">
        <f t="shared" si="12"/>
        <v>1506.7</v>
      </c>
      <c r="G133" s="3">
        <v>15</v>
      </c>
      <c r="H133" s="3">
        <v>1</v>
      </c>
      <c r="I133" s="3"/>
      <c r="J133" s="3">
        <v>16</v>
      </c>
      <c r="K133" s="431">
        <f t="shared" si="6"/>
        <v>6.9114470842332612E-3</v>
      </c>
      <c r="L133" s="432">
        <f t="shared" si="7"/>
        <v>29.591015118790494</v>
      </c>
      <c r="M133" s="432">
        <f t="shared" si="13"/>
        <v>6.5100233261339087</v>
      </c>
      <c r="N133" s="432">
        <v>11.014794520547945</v>
      </c>
      <c r="O133" s="432">
        <v>4.0927128217945512</v>
      </c>
      <c r="P133" s="431">
        <f t="shared" si="14"/>
        <v>3.3987220937988248E-2</v>
      </c>
    </row>
    <row r="134" spans="1:16" x14ac:dyDescent="0.35">
      <c r="A134" s="433">
        <f t="shared" si="11"/>
        <v>129</v>
      </c>
      <c r="B134" s="3" t="s">
        <v>2028</v>
      </c>
      <c r="C134" s="3">
        <v>583.6</v>
      </c>
      <c r="D134" s="3"/>
      <c r="E134" s="3"/>
      <c r="F134" s="3">
        <f t="shared" si="12"/>
        <v>583.6</v>
      </c>
      <c r="G134" s="3">
        <v>9</v>
      </c>
      <c r="H134" s="3">
        <v>2</v>
      </c>
      <c r="I134" s="3"/>
      <c r="J134" s="3">
        <v>11</v>
      </c>
      <c r="K134" s="431">
        <f t="shared" ref="K134:K197" si="15">2/$J$379*J134</f>
        <v>4.7516198704103674E-3</v>
      </c>
      <c r="L134" s="432">
        <f t="shared" ref="L134:L197" si="16">K134*4281.45</f>
        <v>20.343822894168465</v>
      </c>
      <c r="M134" s="432">
        <f t="shared" si="13"/>
        <v>4.4756410367170627</v>
      </c>
      <c r="N134" s="432">
        <v>7.5726712328767114</v>
      </c>
      <c r="O134" s="432">
        <v>2.8137400649837541</v>
      </c>
      <c r="P134" s="431">
        <f t="shared" si="14"/>
        <v>6.0325351659948574E-2</v>
      </c>
    </row>
    <row r="135" spans="1:16" x14ac:dyDescent="0.35">
      <c r="A135" s="433">
        <f t="shared" si="11"/>
        <v>130</v>
      </c>
      <c r="B135" s="3" t="s">
        <v>2029</v>
      </c>
      <c r="C135" s="3">
        <v>399.2</v>
      </c>
      <c r="D135" s="3"/>
      <c r="E135" s="3"/>
      <c r="F135" s="3">
        <f t="shared" si="12"/>
        <v>399.2</v>
      </c>
      <c r="G135" s="3">
        <v>7</v>
      </c>
      <c r="H135" s="3"/>
      <c r="I135" s="3"/>
      <c r="J135" s="3">
        <v>7</v>
      </c>
      <c r="K135" s="431">
        <f t="shared" si="15"/>
        <v>3.0237580993520518E-3</v>
      </c>
      <c r="L135" s="432">
        <f t="shared" si="16"/>
        <v>12.946069114470841</v>
      </c>
      <c r="M135" s="432">
        <f t="shared" si="13"/>
        <v>2.8481352051835853</v>
      </c>
      <c r="N135" s="432">
        <v>4.8189726027397253</v>
      </c>
      <c r="O135" s="432">
        <v>1.790561859535116</v>
      </c>
      <c r="P135" s="431">
        <f t="shared" si="14"/>
        <v>5.6121590135093366E-2</v>
      </c>
    </row>
    <row r="136" spans="1:16" x14ac:dyDescent="0.35">
      <c r="A136" s="433">
        <f t="shared" ref="A136:A146" si="17">A135+1</f>
        <v>131</v>
      </c>
      <c r="B136" s="3" t="s">
        <v>2030</v>
      </c>
      <c r="C136" s="3">
        <v>408.5</v>
      </c>
      <c r="D136" s="3"/>
      <c r="E136" s="3">
        <v>16.100000000000001</v>
      </c>
      <c r="F136" s="3">
        <f t="shared" si="12"/>
        <v>424.6</v>
      </c>
      <c r="G136" s="3">
        <v>7</v>
      </c>
      <c r="H136" s="3"/>
      <c r="I136" s="3"/>
      <c r="J136" s="3">
        <v>7</v>
      </c>
      <c r="K136" s="431">
        <f t="shared" si="15"/>
        <v>3.0237580993520518E-3</v>
      </c>
      <c r="L136" s="432">
        <f t="shared" si="16"/>
        <v>12.946069114470841</v>
      </c>
      <c r="M136" s="432">
        <f t="shared" si="13"/>
        <v>2.8481352051835853</v>
      </c>
      <c r="N136" s="432">
        <v>4.8189726027397253</v>
      </c>
      <c r="O136" s="432">
        <v>1.790561859535116</v>
      </c>
      <c r="P136" s="431">
        <f t="shared" si="14"/>
        <v>5.2764340042226257E-2</v>
      </c>
    </row>
    <row r="137" spans="1:16" x14ac:dyDescent="0.35">
      <c r="A137" s="433">
        <f t="shared" si="17"/>
        <v>132</v>
      </c>
      <c r="B137" s="3" t="s">
        <v>2031</v>
      </c>
      <c r="C137" s="3">
        <v>744</v>
      </c>
      <c r="D137" s="3"/>
      <c r="E137" s="3">
        <v>108.9</v>
      </c>
      <c r="F137" s="3">
        <f t="shared" si="12"/>
        <v>852.9</v>
      </c>
      <c r="G137" s="3">
        <v>9</v>
      </c>
      <c r="H137" s="3"/>
      <c r="I137" s="3">
        <v>1</v>
      </c>
      <c r="J137" s="3">
        <v>10</v>
      </c>
      <c r="K137" s="431">
        <f t="shared" si="15"/>
        <v>4.3196544276457886E-3</v>
      </c>
      <c r="L137" s="432">
        <f t="shared" si="16"/>
        <v>18.494384449244063</v>
      </c>
      <c r="M137" s="432">
        <f t="shared" si="13"/>
        <v>4.0687645788336937</v>
      </c>
      <c r="N137" s="432">
        <v>6.8842465753424653</v>
      </c>
      <c r="O137" s="432">
        <v>2.5579455136215947</v>
      </c>
      <c r="P137" s="431">
        <f t="shared" si="14"/>
        <v>3.7525314945529152E-2</v>
      </c>
    </row>
    <row r="138" spans="1:16" x14ac:dyDescent="0.35">
      <c r="A138" s="433">
        <f t="shared" si="17"/>
        <v>133</v>
      </c>
      <c r="B138" s="3" t="s">
        <v>2032</v>
      </c>
      <c r="C138" s="3">
        <v>226.1</v>
      </c>
      <c r="D138" s="3"/>
      <c r="E138" s="3"/>
      <c r="F138" s="3">
        <f t="shared" si="12"/>
        <v>226.1</v>
      </c>
      <c r="G138" s="3">
        <v>4</v>
      </c>
      <c r="H138" s="3"/>
      <c r="I138" s="3"/>
      <c r="J138" s="3">
        <v>4</v>
      </c>
      <c r="K138" s="431">
        <f t="shared" si="15"/>
        <v>1.7278617710583153E-3</v>
      </c>
      <c r="L138" s="432">
        <f t="shared" si="16"/>
        <v>7.3977537796976236</v>
      </c>
      <c r="M138" s="432">
        <f t="shared" si="13"/>
        <v>1.6275058315334772</v>
      </c>
      <c r="N138" s="432">
        <v>2.7536986301369861</v>
      </c>
      <c r="O138" s="432">
        <v>1.0231782054486378</v>
      </c>
      <c r="P138" s="431">
        <f t="shared" si="14"/>
        <v>5.6621567655093873E-2</v>
      </c>
    </row>
    <row r="139" spans="1:16" x14ac:dyDescent="0.35">
      <c r="A139" s="433">
        <f t="shared" si="17"/>
        <v>134</v>
      </c>
      <c r="B139" s="3" t="s">
        <v>2033</v>
      </c>
      <c r="C139" s="3">
        <v>481.6</v>
      </c>
      <c r="D139" s="3">
        <v>222</v>
      </c>
      <c r="E139" s="3"/>
      <c r="F139" s="3">
        <f t="shared" si="12"/>
        <v>703.6</v>
      </c>
      <c r="G139" s="3">
        <v>7</v>
      </c>
      <c r="H139" s="3">
        <v>1</v>
      </c>
      <c r="I139" s="3"/>
      <c r="J139" s="3">
        <v>8</v>
      </c>
      <c r="K139" s="431">
        <f t="shared" si="15"/>
        <v>3.4557235421166306E-3</v>
      </c>
      <c r="L139" s="432">
        <f t="shared" si="16"/>
        <v>14.795507559395247</v>
      </c>
      <c r="M139" s="432">
        <f t="shared" si="13"/>
        <v>3.2550116630669543</v>
      </c>
      <c r="N139" s="432">
        <v>5.5073972602739723</v>
      </c>
      <c r="O139" s="432">
        <v>2.0463564108972756</v>
      </c>
      <c r="P139" s="431">
        <f t="shared" si="14"/>
        <v>3.6390382168324971E-2</v>
      </c>
    </row>
    <row r="140" spans="1:16" x14ac:dyDescent="0.35">
      <c r="A140" s="433">
        <f t="shared" si="17"/>
        <v>135</v>
      </c>
      <c r="B140" s="3" t="s">
        <v>2034</v>
      </c>
      <c r="C140" s="3">
        <v>280.5</v>
      </c>
      <c r="D140" s="3">
        <v>98.9</v>
      </c>
      <c r="E140" s="3"/>
      <c r="F140" s="3">
        <f t="shared" si="12"/>
        <v>379.4</v>
      </c>
      <c r="G140" s="3">
        <v>4</v>
      </c>
      <c r="H140" s="3"/>
      <c r="I140" s="3"/>
      <c r="J140" s="3">
        <v>4</v>
      </c>
      <c r="K140" s="431">
        <f t="shared" si="15"/>
        <v>1.7278617710583153E-3</v>
      </c>
      <c r="L140" s="432">
        <f t="shared" si="16"/>
        <v>7.3977537796976236</v>
      </c>
      <c r="M140" s="432">
        <f t="shared" si="13"/>
        <v>1.6275058315334772</v>
      </c>
      <c r="N140" s="432">
        <v>2.7536986301369861</v>
      </c>
      <c r="O140" s="432">
        <v>1.0231782054486378</v>
      </c>
      <c r="P140" s="431">
        <f t="shared" si="14"/>
        <v>3.3743111351651887E-2</v>
      </c>
    </row>
    <row r="141" spans="1:16" x14ac:dyDescent="0.35">
      <c r="A141" s="433">
        <f t="shared" si="17"/>
        <v>136</v>
      </c>
      <c r="B141" s="3" t="s">
        <v>2035</v>
      </c>
      <c r="C141" s="3">
        <v>206.6</v>
      </c>
      <c r="D141" s="3"/>
      <c r="E141" s="3">
        <v>28</v>
      </c>
      <c r="F141" s="3">
        <f t="shared" si="12"/>
        <v>234.6</v>
      </c>
      <c r="G141" s="3">
        <v>2</v>
      </c>
      <c r="H141" s="3"/>
      <c r="I141" s="3"/>
      <c r="J141" s="3">
        <v>2</v>
      </c>
      <c r="K141" s="431">
        <f t="shared" si="15"/>
        <v>8.6393088552915766E-4</v>
      </c>
      <c r="L141" s="432">
        <f t="shared" si="16"/>
        <v>3.6988768898488118</v>
      </c>
      <c r="M141" s="432">
        <f t="shared" si="13"/>
        <v>0.81375291576673858</v>
      </c>
      <c r="N141" s="432">
        <v>1.3768493150684931</v>
      </c>
      <c r="O141" s="432">
        <v>0.5115891027243189</v>
      </c>
      <c r="P141" s="431">
        <f t="shared" si="14"/>
        <v>2.7285030790316977E-2</v>
      </c>
    </row>
    <row r="142" spans="1:16" x14ac:dyDescent="0.35">
      <c r="A142" s="433">
        <f t="shared" si="17"/>
        <v>137</v>
      </c>
      <c r="B142" s="3" t="s">
        <v>2036</v>
      </c>
      <c r="C142" s="3">
        <v>230.6</v>
      </c>
      <c r="D142" s="3"/>
      <c r="E142" s="3"/>
      <c r="F142" s="3">
        <f t="shared" si="12"/>
        <v>230.6</v>
      </c>
      <c r="G142" s="3">
        <v>4</v>
      </c>
      <c r="H142" s="3"/>
      <c r="I142" s="3"/>
      <c r="J142" s="3">
        <v>4</v>
      </c>
      <c r="K142" s="431">
        <f t="shared" si="15"/>
        <v>1.7278617710583153E-3</v>
      </c>
      <c r="L142" s="432">
        <f t="shared" si="16"/>
        <v>7.3977537796976236</v>
      </c>
      <c r="M142" s="432">
        <f t="shared" si="13"/>
        <v>1.6275058315334772</v>
      </c>
      <c r="N142" s="432">
        <v>2.7536986301369861</v>
      </c>
      <c r="O142" s="432">
        <v>1.0231782054486378</v>
      </c>
      <c r="P142" s="431">
        <f t="shared" si="14"/>
        <v>5.5516636803194817E-2</v>
      </c>
    </row>
    <row r="143" spans="1:16" x14ac:dyDescent="0.35">
      <c r="A143" s="433">
        <f t="shared" si="17"/>
        <v>138</v>
      </c>
      <c r="B143" s="3" t="s">
        <v>2037</v>
      </c>
      <c r="C143" s="3">
        <v>305.60000000000002</v>
      </c>
      <c r="D143" s="3"/>
      <c r="E143" s="3">
        <v>165.3</v>
      </c>
      <c r="F143" s="3">
        <f t="shared" si="12"/>
        <v>470.90000000000003</v>
      </c>
      <c r="G143" s="3">
        <v>4</v>
      </c>
      <c r="H143" s="3"/>
      <c r="I143" s="3"/>
      <c r="J143" s="3">
        <v>4</v>
      </c>
      <c r="K143" s="431">
        <f t="shared" si="15"/>
        <v>1.7278617710583153E-3</v>
      </c>
      <c r="L143" s="432">
        <f t="shared" si="16"/>
        <v>7.3977537796976236</v>
      </c>
      <c r="M143" s="432">
        <f t="shared" si="13"/>
        <v>1.6275058315334772</v>
      </c>
      <c r="N143" s="432">
        <v>2.7536986301369861</v>
      </c>
      <c r="O143" s="432">
        <v>1.0231782054486378</v>
      </c>
      <c r="P143" s="431">
        <f t="shared" si="14"/>
        <v>2.7186528874106441E-2</v>
      </c>
    </row>
    <row r="144" spans="1:16" x14ac:dyDescent="0.35">
      <c r="A144" s="433">
        <f t="shared" si="17"/>
        <v>139</v>
      </c>
      <c r="B144" s="3" t="s">
        <v>2038</v>
      </c>
      <c r="C144" s="434">
        <v>2174.8000000000002</v>
      </c>
      <c r="D144" s="3"/>
      <c r="E144" s="3">
        <v>163.69999999999999</v>
      </c>
      <c r="F144" s="3">
        <f t="shared" si="12"/>
        <v>2338.5</v>
      </c>
      <c r="G144" s="3">
        <v>46</v>
      </c>
      <c r="H144" s="3"/>
      <c r="I144" s="3"/>
      <c r="J144" s="3">
        <v>46</v>
      </c>
      <c r="K144" s="431">
        <f t="shared" si="15"/>
        <v>1.9870410367170625E-2</v>
      </c>
      <c r="L144" s="432">
        <f t="shared" si="16"/>
        <v>85.074168466522664</v>
      </c>
      <c r="M144" s="432">
        <f t="shared" si="13"/>
        <v>18.716317062634985</v>
      </c>
      <c r="N144" s="432">
        <v>31.667534246575343</v>
      </c>
      <c r="O144" s="432">
        <v>11.766549362659335</v>
      </c>
      <c r="P144" s="431">
        <f t="shared" si="14"/>
        <v>6.2956839486163069E-2</v>
      </c>
    </row>
    <row r="145" spans="1:16" x14ac:dyDescent="0.35">
      <c r="A145" s="433">
        <f t="shared" si="17"/>
        <v>140</v>
      </c>
      <c r="B145" s="3" t="s">
        <v>2039</v>
      </c>
      <c r="C145" s="434">
        <v>308.60000000000002</v>
      </c>
      <c r="D145" s="3"/>
      <c r="E145" s="3"/>
      <c r="F145" s="3">
        <f t="shared" si="12"/>
        <v>308.60000000000002</v>
      </c>
      <c r="G145" s="3">
        <v>6</v>
      </c>
      <c r="H145" s="3"/>
      <c r="I145" s="3"/>
      <c r="J145" s="3">
        <v>6</v>
      </c>
      <c r="K145" s="431">
        <f t="shared" si="15"/>
        <v>2.5917926565874731E-3</v>
      </c>
      <c r="L145" s="432">
        <f t="shared" si="16"/>
        <v>11.096630669546435</v>
      </c>
      <c r="M145" s="432">
        <f t="shared" si="13"/>
        <v>2.4412587473002159</v>
      </c>
      <c r="N145" s="432">
        <v>4.1305479452054792</v>
      </c>
      <c r="O145" s="432">
        <v>1.5347673081729567</v>
      </c>
      <c r="P145" s="431">
        <f t="shared" si="14"/>
        <v>6.2226845982582907E-2</v>
      </c>
    </row>
    <row r="146" spans="1:16" x14ac:dyDescent="0.35">
      <c r="A146" s="433">
        <f t="shared" si="17"/>
        <v>141</v>
      </c>
      <c r="B146" s="3" t="s">
        <v>2040</v>
      </c>
      <c r="C146" s="3">
        <v>441.9</v>
      </c>
      <c r="D146" s="3"/>
      <c r="E146" s="3"/>
      <c r="F146" s="3">
        <f t="shared" si="12"/>
        <v>441.9</v>
      </c>
      <c r="G146" s="3">
        <v>5</v>
      </c>
      <c r="H146" s="3"/>
      <c r="I146" s="3"/>
      <c r="J146" s="3">
        <v>5</v>
      </c>
      <c r="K146" s="431">
        <f t="shared" si="15"/>
        <v>2.1598272138228943E-3</v>
      </c>
      <c r="L146" s="432">
        <f t="shared" si="16"/>
        <v>9.2471922246220313</v>
      </c>
      <c r="M146" s="432">
        <f t="shared" si="13"/>
        <v>2.0343822894168468</v>
      </c>
      <c r="N146" s="432">
        <v>3.4421232876712327</v>
      </c>
      <c r="O146" s="432">
        <v>1.2789727568107974</v>
      </c>
      <c r="P146" s="431">
        <f t="shared" si="14"/>
        <v>3.6213330071330409E-2</v>
      </c>
    </row>
    <row r="147" spans="1:16" x14ac:dyDescent="0.35">
      <c r="A147" s="433">
        <f t="shared" ref="A147:A195" si="18">A146+1</f>
        <v>142</v>
      </c>
      <c r="B147" s="3" t="s">
        <v>2041</v>
      </c>
      <c r="C147" s="3">
        <v>358</v>
      </c>
      <c r="D147" s="3"/>
      <c r="E147" s="3"/>
      <c r="F147" s="3">
        <f t="shared" si="12"/>
        <v>358</v>
      </c>
      <c r="G147" s="3">
        <v>7</v>
      </c>
      <c r="H147" s="3"/>
      <c r="I147" s="3"/>
      <c r="J147" s="3">
        <v>7</v>
      </c>
      <c r="K147" s="431">
        <f t="shared" si="15"/>
        <v>3.0237580993520518E-3</v>
      </c>
      <c r="L147" s="432">
        <f t="shared" si="16"/>
        <v>12.946069114470841</v>
      </c>
      <c r="M147" s="432">
        <f t="shared" si="13"/>
        <v>2.8481352051835853</v>
      </c>
      <c r="N147" s="432">
        <v>4.8189726027397253</v>
      </c>
      <c r="O147" s="432">
        <v>1.790561859535116</v>
      </c>
      <c r="P147" s="431">
        <f t="shared" si="14"/>
        <v>6.2580275927176729E-2</v>
      </c>
    </row>
    <row r="148" spans="1:16" x14ac:dyDescent="0.35">
      <c r="A148" s="433">
        <f t="shared" si="18"/>
        <v>143</v>
      </c>
      <c r="B148" s="3" t="s">
        <v>2042</v>
      </c>
      <c r="C148" s="3">
        <v>438.7</v>
      </c>
      <c r="D148" s="3"/>
      <c r="E148" s="3"/>
      <c r="F148" s="3">
        <f t="shared" si="12"/>
        <v>438.7</v>
      </c>
      <c r="G148" s="3">
        <v>10</v>
      </c>
      <c r="H148" s="3"/>
      <c r="I148" s="3"/>
      <c r="J148" s="3">
        <v>10</v>
      </c>
      <c r="K148" s="431">
        <f t="shared" si="15"/>
        <v>4.3196544276457886E-3</v>
      </c>
      <c r="L148" s="432">
        <f t="shared" si="16"/>
        <v>18.494384449244063</v>
      </c>
      <c r="M148" s="432">
        <f t="shared" si="13"/>
        <v>4.0687645788336937</v>
      </c>
      <c r="N148" s="432">
        <v>6.8842465753424653</v>
      </c>
      <c r="O148" s="432">
        <v>2.5579455136215947</v>
      </c>
      <c r="P148" s="431">
        <f t="shared" si="14"/>
        <v>7.2954960376206551E-2</v>
      </c>
    </row>
    <row r="149" spans="1:16" x14ac:dyDescent="0.35">
      <c r="A149" s="433">
        <f t="shared" si="18"/>
        <v>144</v>
      </c>
      <c r="B149" s="3" t="s">
        <v>2043</v>
      </c>
      <c r="C149" s="3">
        <v>378.9</v>
      </c>
      <c r="D149" s="3"/>
      <c r="E149" s="3"/>
      <c r="F149" s="3">
        <f t="shared" si="12"/>
        <v>378.9</v>
      </c>
      <c r="G149" s="3">
        <v>7</v>
      </c>
      <c r="H149" s="3"/>
      <c r="I149" s="3"/>
      <c r="J149" s="3">
        <v>7</v>
      </c>
      <c r="K149" s="431">
        <f t="shared" si="15"/>
        <v>3.0237580993520518E-3</v>
      </c>
      <c r="L149" s="432">
        <f t="shared" si="16"/>
        <v>12.946069114470841</v>
      </c>
      <c r="M149" s="432">
        <f t="shared" si="13"/>
        <v>2.8481352051835853</v>
      </c>
      <c r="N149" s="432">
        <v>4.8189726027397253</v>
      </c>
      <c r="O149" s="432">
        <v>1.790561859535116</v>
      </c>
      <c r="P149" s="431">
        <f t="shared" si="14"/>
        <v>5.9128368387250649E-2</v>
      </c>
    </row>
    <row r="150" spans="1:16" x14ac:dyDescent="0.35">
      <c r="A150" s="433">
        <f t="shared" si="18"/>
        <v>145</v>
      </c>
      <c r="B150" s="3" t="s">
        <v>2044</v>
      </c>
      <c r="C150" s="3">
        <v>243.9</v>
      </c>
      <c r="D150" s="3">
        <v>16.2</v>
      </c>
      <c r="E150" s="3">
        <v>35.6</v>
      </c>
      <c r="F150" s="3">
        <f t="shared" si="12"/>
        <v>295.70000000000005</v>
      </c>
      <c r="G150" s="3">
        <v>9</v>
      </c>
      <c r="H150" s="3">
        <v>1</v>
      </c>
      <c r="I150" s="3">
        <v>1</v>
      </c>
      <c r="J150" s="3">
        <v>11</v>
      </c>
      <c r="K150" s="431">
        <f t="shared" si="15"/>
        <v>4.7516198704103674E-3</v>
      </c>
      <c r="L150" s="432">
        <f t="shared" si="16"/>
        <v>20.343822894168465</v>
      </c>
      <c r="M150" s="432">
        <f t="shared" si="13"/>
        <v>4.4756410367170627</v>
      </c>
      <c r="N150" s="432">
        <v>7.5726712328767114</v>
      </c>
      <c r="O150" s="432">
        <v>2.8137400649837541</v>
      </c>
      <c r="P150" s="431">
        <f t="shared" si="14"/>
        <v>0.11905943601199183</v>
      </c>
    </row>
    <row r="151" spans="1:16" x14ac:dyDescent="0.35">
      <c r="A151" s="433">
        <f t="shared" si="18"/>
        <v>146</v>
      </c>
      <c r="B151" s="3" t="s">
        <v>2045</v>
      </c>
      <c r="C151" s="3">
        <v>699.2</v>
      </c>
      <c r="D151" s="3"/>
      <c r="E151" s="3"/>
      <c r="F151" s="3">
        <f t="shared" si="12"/>
        <v>699.2</v>
      </c>
      <c r="G151" s="3">
        <v>8</v>
      </c>
      <c r="H151" s="3"/>
      <c r="I151" s="3"/>
      <c r="J151" s="3">
        <v>8</v>
      </c>
      <c r="K151" s="431">
        <f t="shared" si="15"/>
        <v>3.4557235421166306E-3</v>
      </c>
      <c r="L151" s="432">
        <f t="shared" si="16"/>
        <v>14.795507559395247</v>
      </c>
      <c r="M151" s="432">
        <f t="shared" si="13"/>
        <v>3.2550116630669543</v>
      </c>
      <c r="N151" s="432">
        <v>5.5073972602739723</v>
      </c>
      <c r="O151" s="432">
        <v>2.0463564108972756</v>
      </c>
      <c r="P151" s="431">
        <f t="shared" si="14"/>
        <v>3.6619383429109621E-2</v>
      </c>
    </row>
    <row r="152" spans="1:16" x14ac:dyDescent="0.35">
      <c r="A152" s="433">
        <f t="shared" si="18"/>
        <v>147</v>
      </c>
      <c r="B152" s="3" t="s">
        <v>2046</v>
      </c>
      <c r="C152" s="3">
        <v>765.5</v>
      </c>
      <c r="D152" s="3"/>
      <c r="E152" s="3"/>
      <c r="F152" s="3">
        <f t="shared" si="12"/>
        <v>765.5</v>
      </c>
      <c r="G152" s="3">
        <v>12</v>
      </c>
      <c r="H152" s="3"/>
      <c r="I152" s="3"/>
      <c r="J152" s="3">
        <v>12</v>
      </c>
      <c r="K152" s="431">
        <f t="shared" si="15"/>
        <v>5.1835853131749461E-3</v>
      </c>
      <c r="L152" s="432">
        <f t="shared" si="16"/>
        <v>22.193261339092871</v>
      </c>
      <c r="M152" s="432">
        <f t="shared" si="13"/>
        <v>4.8825174946004317</v>
      </c>
      <c r="N152" s="432">
        <v>8.2610958904109584</v>
      </c>
      <c r="O152" s="432">
        <v>3.0695346163459134</v>
      </c>
      <c r="P152" s="431">
        <f t="shared" si="14"/>
        <v>5.0171664716460056E-2</v>
      </c>
    </row>
    <row r="153" spans="1:16" x14ac:dyDescent="0.35">
      <c r="A153" s="433">
        <f t="shared" si="18"/>
        <v>148</v>
      </c>
      <c r="B153" s="3" t="s">
        <v>2047</v>
      </c>
      <c r="C153" s="3">
        <v>774.85</v>
      </c>
      <c r="D153" s="3">
        <v>31.4</v>
      </c>
      <c r="E153" s="3"/>
      <c r="F153" s="3">
        <f t="shared" si="12"/>
        <v>806.25</v>
      </c>
      <c r="G153" s="3">
        <v>11</v>
      </c>
      <c r="H153" s="3">
        <v>1</v>
      </c>
      <c r="I153" s="3"/>
      <c r="J153" s="3">
        <v>12</v>
      </c>
      <c r="K153" s="431">
        <f t="shared" si="15"/>
        <v>5.1835853131749461E-3</v>
      </c>
      <c r="L153" s="432">
        <f t="shared" si="16"/>
        <v>22.193261339092871</v>
      </c>
      <c r="M153" s="432">
        <f t="shared" si="13"/>
        <v>4.8825174946004317</v>
      </c>
      <c r="N153" s="432">
        <v>8.2610958904109584</v>
      </c>
      <c r="O153" s="432">
        <v>3.0695346163459134</v>
      </c>
      <c r="P153" s="431">
        <f t="shared" si="14"/>
        <v>4.7635856546294791E-2</v>
      </c>
    </row>
    <row r="154" spans="1:16" x14ac:dyDescent="0.35">
      <c r="A154" s="433">
        <f t="shared" si="18"/>
        <v>149</v>
      </c>
      <c r="B154" s="3" t="s">
        <v>2048</v>
      </c>
      <c r="C154" s="3">
        <v>506.14</v>
      </c>
      <c r="D154" s="3">
        <v>17.100000000000001</v>
      </c>
      <c r="E154" s="3"/>
      <c r="F154" s="3">
        <f t="shared" si="12"/>
        <v>523.24</v>
      </c>
      <c r="G154" s="3">
        <v>8</v>
      </c>
      <c r="H154" s="3">
        <v>1</v>
      </c>
      <c r="I154" s="3"/>
      <c r="J154" s="3">
        <v>9</v>
      </c>
      <c r="K154" s="431">
        <f t="shared" si="15"/>
        <v>3.8876889848812094E-3</v>
      </c>
      <c r="L154" s="432">
        <f t="shared" si="16"/>
        <v>16.644946004319653</v>
      </c>
      <c r="M154" s="432">
        <f t="shared" si="13"/>
        <v>3.6618881209503238</v>
      </c>
      <c r="N154" s="432">
        <v>6.1958219178082183</v>
      </c>
      <c r="O154" s="432">
        <v>2.3021509622594349</v>
      </c>
      <c r="P154" s="431">
        <f t="shared" si="14"/>
        <v>5.5050850480348655E-2</v>
      </c>
    </row>
    <row r="155" spans="1:16" x14ac:dyDescent="0.35">
      <c r="A155" s="433">
        <f t="shared" si="18"/>
        <v>150</v>
      </c>
      <c r="B155" s="3" t="s">
        <v>2049</v>
      </c>
      <c r="C155" s="3">
        <v>574.20000000000005</v>
      </c>
      <c r="D155" s="3"/>
      <c r="E155" s="3"/>
      <c r="F155" s="3">
        <f t="shared" si="12"/>
        <v>574.20000000000005</v>
      </c>
      <c r="G155" s="3">
        <v>8</v>
      </c>
      <c r="H155" s="3"/>
      <c r="I155" s="3"/>
      <c r="J155" s="3">
        <v>8</v>
      </c>
      <c r="K155" s="431">
        <f t="shared" si="15"/>
        <v>3.4557235421166306E-3</v>
      </c>
      <c r="L155" s="432">
        <f t="shared" si="16"/>
        <v>14.795507559395247</v>
      </c>
      <c r="M155" s="432">
        <f t="shared" si="13"/>
        <v>3.2550116630669543</v>
      </c>
      <c r="N155" s="432">
        <v>5.5073972602739723</v>
      </c>
      <c r="O155" s="432">
        <v>2.0463564108972756</v>
      </c>
      <c r="P155" s="431">
        <f t="shared" si="14"/>
        <v>4.4591210194415615E-2</v>
      </c>
    </row>
    <row r="156" spans="1:16" x14ac:dyDescent="0.35">
      <c r="A156" s="433">
        <f t="shared" si="18"/>
        <v>151</v>
      </c>
      <c r="B156" s="3" t="s">
        <v>2050</v>
      </c>
      <c r="C156" s="3">
        <v>265.10000000000002</v>
      </c>
      <c r="D156" s="3"/>
      <c r="E156" s="3"/>
      <c r="F156" s="3">
        <f t="shared" si="12"/>
        <v>265.10000000000002</v>
      </c>
      <c r="G156" s="3">
        <v>4</v>
      </c>
      <c r="H156" s="3"/>
      <c r="I156" s="3"/>
      <c r="J156" s="3">
        <v>4</v>
      </c>
      <c r="K156" s="431">
        <f t="shared" si="15"/>
        <v>1.7278617710583153E-3</v>
      </c>
      <c r="L156" s="432">
        <f t="shared" si="16"/>
        <v>7.3977537796976236</v>
      </c>
      <c r="M156" s="432">
        <f t="shared" si="13"/>
        <v>1.6275058315334772</v>
      </c>
      <c r="N156" s="432">
        <v>2.7536986301369861</v>
      </c>
      <c r="O156" s="432">
        <v>1.0231782054486378</v>
      </c>
      <c r="P156" s="431">
        <f t="shared" si="14"/>
        <v>4.829172556324679E-2</v>
      </c>
    </row>
    <row r="157" spans="1:16" x14ac:dyDescent="0.35">
      <c r="A157" s="433">
        <f t="shared" si="18"/>
        <v>152</v>
      </c>
      <c r="B157" s="3" t="s">
        <v>2051</v>
      </c>
      <c r="C157" s="3">
        <v>733.7</v>
      </c>
      <c r="D157" s="3"/>
      <c r="E157" s="3"/>
      <c r="F157" s="3">
        <f t="shared" si="12"/>
        <v>733.7</v>
      </c>
      <c r="G157" s="3">
        <v>9</v>
      </c>
      <c r="H157" s="3"/>
      <c r="I157" s="3"/>
      <c r="J157" s="3">
        <v>9</v>
      </c>
      <c r="K157" s="431">
        <f t="shared" si="15"/>
        <v>3.8876889848812094E-3</v>
      </c>
      <c r="L157" s="432">
        <f t="shared" si="16"/>
        <v>16.644946004319653</v>
      </c>
      <c r="M157" s="432">
        <f t="shared" si="13"/>
        <v>3.6618881209503238</v>
      </c>
      <c r="N157" s="432">
        <v>6.1958219178082183</v>
      </c>
      <c r="O157" s="432">
        <v>2.3021509622594349</v>
      </c>
      <c r="P157" s="431">
        <f t="shared" si="14"/>
        <v>3.9259652453778965E-2</v>
      </c>
    </row>
    <row r="158" spans="1:16" x14ac:dyDescent="0.35">
      <c r="A158" s="433">
        <f t="shared" si="18"/>
        <v>153</v>
      </c>
      <c r="B158" s="3" t="s">
        <v>2052</v>
      </c>
      <c r="C158" s="3">
        <v>560.1</v>
      </c>
      <c r="D158" s="3"/>
      <c r="E158" s="3"/>
      <c r="F158" s="3">
        <f t="shared" si="12"/>
        <v>560.1</v>
      </c>
      <c r="G158" s="3">
        <v>9</v>
      </c>
      <c r="H158" s="3"/>
      <c r="I158" s="3"/>
      <c r="J158" s="3">
        <v>9</v>
      </c>
      <c r="K158" s="431">
        <f t="shared" si="15"/>
        <v>3.8876889848812094E-3</v>
      </c>
      <c r="L158" s="432">
        <f t="shared" si="16"/>
        <v>16.644946004319653</v>
      </c>
      <c r="M158" s="432">
        <f t="shared" si="13"/>
        <v>3.6618881209503238</v>
      </c>
      <c r="N158" s="432">
        <v>6.1958219178082183</v>
      </c>
      <c r="O158" s="432">
        <v>2.3021509622594349</v>
      </c>
      <c r="P158" s="431">
        <f t="shared" si="14"/>
        <v>5.1427971800281427E-2</v>
      </c>
    </row>
    <row r="159" spans="1:16" x14ac:dyDescent="0.35">
      <c r="A159" s="433">
        <f t="shared" si="18"/>
        <v>154</v>
      </c>
      <c r="B159" s="3" t="s">
        <v>2053</v>
      </c>
      <c r="C159" s="3">
        <v>635.20000000000005</v>
      </c>
      <c r="D159" s="3">
        <v>38.700000000000003</v>
      </c>
      <c r="E159" s="3"/>
      <c r="F159" s="3">
        <f t="shared" si="12"/>
        <v>673.90000000000009</v>
      </c>
      <c r="G159" s="3">
        <v>10</v>
      </c>
      <c r="H159" s="3">
        <v>1</v>
      </c>
      <c r="I159" s="3"/>
      <c r="J159" s="3">
        <v>11</v>
      </c>
      <c r="K159" s="431">
        <f t="shared" si="15"/>
        <v>4.7516198704103674E-3</v>
      </c>
      <c r="L159" s="432">
        <f t="shared" si="16"/>
        <v>20.343822894168465</v>
      </c>
      <c r="M159" s="432">
        <f t="shared" si="13"/>
        <v>4.4756410367170627</v>
      </c>
      <c r="N159" s="432">
        <v>7.5726712328767114</v>
      </c>
      <c r="O159" s="432">
        <v>2.8137400649837541</v>
      </c>
      <c r="P159" s="431">
        <f t="shared" si="14"/>
        <v>5.2241987281118833E-2</v>
      </c>
    </row>
    <row r="160" spans="1:16" x14ac:dyDescent="0.35">
      <c r="A160" s="433">
        <f t="shared" si="18"/>
        <v>155</v>
      </c>
      <c r="B160" s="3" t="s">
        <v>2054</v>
      </c>
      <c r="C160" s="3">
        <v>485.6</v>
      </c>
      <c r="D160" s="3"/>
      <c r="E160" s="3"/>
      <c r="F160" s="3">
        <f t="shared" si="12"/>
        <v>485.6</v>
      </c>
      <c r="G160" s="3">
        <v>7</v>
      </c>
      <c r="H160" s="3"/>
      <c r="I160" s="3"/>
      <c r="J160" s="3">
        <v>7</v>
      </c>
      <c r="K160" s="431">
        <f t="shared" si="15"/>
        <v>3.0237580993520518E-3</v>
      </c>
      <c r="L160" s="432">
        <f t="shared" si="16"/>
        <v>12.946069114470841</v>
      </c>
      <c r="M160" s="432">
        <f t="shared" si="13"/>
        <v>2.8481352051835853</v>
      </c>
      <c r="N160" s="432">
        <v>4.8189726027397253</v>
      </c>
      <c r="O160" s="432">
        <v>1.790561859535116</v>
      </c>
      <c r="P160" s="431">
        <f t="shared" si="14"/>
        <v>4.6136200127531446E-2</v>
      </c>
    </row>
    <row r="161" spans="1:16" x14ac:dyDescent="0.35">
      <c r="A161" s="433">
        <f t="shared" si="18"/>
        <v>156</v>
      </c>
      <c r="B161" s="3" t="s">
        <v>2055</v>
      </c>
      <c r="C161" s="3">
        <v>464.9</v>
      </c>
      <c r="D161" s="3"/>
      <c r="E161" s="3"/>
      <c r="F161" s="3">
        <f t="shared" si="12"/>
        <v>464.9</v>
      </c>
      <c r="G161" s="3">
        <v>8</v>
      </c>
      <c r="H161" s="3"/>
      <c r="I161" s="3"/>
      <c r="J161" s="3">
        <v>8</v>
      </c>
      <c r="K161" s="431">
        <f t="shared" si="15"/>
        <v>3.4557235421166306E-3</v>
      </c>
      <c r="L161" s="432">
        <f t="shared" si="16"/>
        <v>14.795507559395247</v>
      </c>
      <c r="M161" s="432">
        <f t="shared" si="13"/>
        <v>3.2550116630669543</v>
      </c>
      <c r="N161" s="432">
        <v>5.5073972602739723</v>
      </c>
      <c r="O161" s="432">
        <v>2.0463564108972756</v>
      </c>
      <c r="P161" s="431">
        <f t="shared" si="14"/>
        <v>5.5074796501685203E-2</v>
      </c>
    </row>
    <row r="162" spans="1:16" x14ac:dyDescent="0.35">
      <c r="A162" s="433">
        <f t="shared" si="18"/>
        <v>157</v>
      </c>
      <c r="B162" s="3" t="s">
        <v>2056</v>
      </c>
      <c r="C162" s="3">
        <v>624.1</v>
      </c>
      <c r="D162" s="3"/>
      <c r="E162" s="3"/>
      <c r="F162" s="3">
        <f t="shared" si="12"/>
        <v>624.1</v>
      </c>
      <c r="G162" s="3">
        <v>10</v>
      </c>
      <c r="H162" s="3"/>
      <c r="I162" s="3"/>
      <c r="J162" s="3">
        <v>10</v>
      </c>
      <c r="K162" s="431">
        <f t="shared" si="15"/>
        <v>4.3196544276457886E-3</v>
      </c>
      <c r="L162" s="432">
        <f t="shared" si="16"/>
        <v>18.494384449244063</v>
      </c>
      <c r="M162" s="432">
        <f t="shared" si="13"/>
        <v>4.0687645788336937</v>
      </c>
      <c r="N162" s="432">
        <v>6.8842465753424653</v>
      </c>
      <c r="O162" s="432">
        <v>2.5579455136215947</v>
      </c>
      <c r="P162" s="431">
        <f t="shared" si="14"/>
        <v>5.1282392432369518E-2</v>
      </c>
    </row>
    <row r="163" spans="1:16" x14ac:dyDescent="0.35">
      <c r="A163" s="433">
        <f t="shared" si="18"/>
        <v>158</v>
      </c>
      <c r="B163" s="3" t="s">
        <v>2057</v>
      </c>
      <c r="C163" s="3">
        <v>764.3</v>
      </c>
      <c r="D163" s="3"/>
      <c r="E163" s="3"/>
      <c r="F163" s="3">
        <f t="shared" si="12"/>
        <v>764.3</v>
      </c>
      <c r="G163" s="3">
        <v>11</v>
      </c>
      <c r="H163" s="3"/>
      <c r="I163" s="3"/>
      <c r="J163" s="3">
        <v>11</v>
      </c>
      <c r="K163" s="431">
        <f t="shared" si="15"/>
        <v>4.7516198704103674E-3</v>
      </c>
      <c r="L163" s="432">
        <f t="shared" si="16"/>
        <v>20.343822894168465</v>
      </c>
      <c r="M163" s="432">
        <f t="shared" si="13"/>
        <v>4.4756410367170627</v>
      </c>
      <c r="N163" s="432">
        <v>7.5726712328767114</v>
      </c>
      <c r="O163" s="432">
        <v>2.8137400649837541</v>
      </c>
      <c r="P163" s="431">
        <f t="shared" si="14"/>
        <v>4.6062900992733205E-2</v>
      </c>
    </row>
    <row r="164" spans="1:16" x14ac:dyDescent="0.35">
      <c r="A164" s="433">
        <f t="shared" si="18"/>
        <v>159</v>
      </c>
      <c r="B164" s="3" t="s">
        <v>2058</v>
      </c>
      <c r="C164" s="3">
        <v>726.1</v>
      </c>
      <c r="D164" s="3"/>
      <c r="E164" s="3">
        <v>20.6</v>
      </c>
      <c r="F164" s="3">
        <f t="shared" si="12"/>
        <v>746.7</v>
      </c>
      <c r="G164" s="3">
        <v>12</v>
      </c>
      <c r="H164" s="3"/>
      <c r="I164" s="3">
        <v>1</v>
      </c>
      <c r="J164" s="3">
        <v>13</v>
      </c>
      <c r="K164" s="431">
        <f t="shared" si="15"/>
        <v>5.6155507559395249E-3</v>
      </c>
      <c r="L164" s="432">
        <f t="shared" si="16"/>
        <v>24.042699784017277</v>
      </c>
      <c r="M164" s="432">
        <f t="shared" si="13"/>
        <v>5.2893939524838007</v>
      </c>
      <c r="N164" s="432">
        <v>8.9495205479452054</v>
      </c>
      <c r="O164" s="432">
        <v>3.3253291677080732</v>
      </c>
      <c r="P164" s="431">
        <f t="shared" si="14"/>
        <v>5.572109743157138E-2</v>
      </c>
    </row>
    <row r="165" spans="1:16" x14ac:dyDescent="0.35">
      <c r="A165" s="433">
        <f t="shared" si="18"/>
        <v>160</v>
      </c>
      <c r="B165" s="3" t="s">
        <v>2059</v>
      </c>
      <c r="C165" s="3">
        <v>644.70000000000005</v>
      </c>
      <c r="D165" s="3">
        <v>38.200000000000003</v>
      </c>
      <c r="E165" s="3">
        <v>32.799999999999997</v>
      </c>
      <c r="F165" s="3">
        <f t="shared" si="12"/>
        <v>715.7</v>
      </c>
      <c r="G165" s="3">
        <v>10</v>
      </c>
      <c r="H165" s="3">
        <v>1</v>
      </c>
      <c r="I165" s="3">
        <v>1</v>
      </c>
      <c r="J165" s="3">
        <v>12</v>
      </c>
      <c r="K165" s="431">
        <f t="shared" si="15"/>
        <v>5.1835853131749461E-3</v>
      </c>
      <c r="L165" s="432">
        <f t="shared" si="16"/>
        <v>22.193261339092871</v>
      </c>
      <c r="M165" s="432">
        <f t="shared" si="13"/>
        <v>4.8825174946004317</v>
      </c>
      <c r="N165" s="432">
        <v>8.2610958904109584</v>
      </c>
      <c r="O165" s="432">
        <v>3.0695346163459134</v>
      </c>
      <c r="P165" s="431">
        <f t="shared" si="14"/>
        <v>5.3662720889269488E-2</v>
      </c>
    </row>
    <row r="166" spans="1:16" x14ac:dyDescent="0.35">
      <c r="A166" s="433">
        <f t="shared" si="18"/>
        <v>161</v>
      </c>
      <c r="B166" s="3" t="s">
        <v>2060</v>
      </c>
      <c r="C166" s="3">
        <v>233.7</v>
      </c>
      <c r="D166" s="3"/>
      <c r="E166" s="3"/>
      <c r="F166" s="3">
        <f t="shared" si="12"/>
        <v>233.7</v>
      </c>
      <c r="G166" s="3">
        <v>6</v>
      </c>
      <c r="H166" s="3"/>
      <c r="I166" s="3"/>
      <c r="J166" s="3">
        <v>6</v>
      </c>
      <c r="K166" s="431">
        <f t="shared" si="15"/>
        <v>2.5917926565874731E-3</v>
      </c>
      <c r="L166" s="432">
        <f t="shared" si="16"/>
        <v>11.096630669546435</v>
      </c>
      <c r="M166" s="432">
        <f t="shared" si="13"/>
        <v>2.4412587473002159</v>
      </c>
      <c r="N166" s="432">
        <v>4.1305479452054792</v>
      </c>
      <c r="O166" s="432">
        <v>1.5347673081729567</v>
      </c>
      <c r="P166" s="431">
        <f t="shared" si="14"/>
        <v>8.2170323792148434E-2</v>
      </c>
    </row>
    <row r="167" spans="1:16" x14ac:dyDescent="0.35">
      <c r="A167" s="433">
        <f t="shared" si="18"/>
        <v>162</v>
      </c>
      <c r="B167" s="3" t="s">
        <v>2061</v>
      </c>
      <c r="C167" s="3">
        <v>428.1</v>
      </c>
      <c r="D167" s="3">
        <v>104.4</v>
      </c>
      <c r="E167" s="3">
        <v>125.8</v>
      </c>
      <c r="F167" s="3">
        <f t="shared" si="12"/>
        <v>658.3</v>
      </c>
      <c r="G167" s="3">
        <v>8</v>
      </c>
      <c r="H167" s="3">
        <v>1</v>
      </c>
      <c r="I167" s="3">
        <v>1</v>
      </c>
      <c r="J167" s="3">
        <v>10</v>
      </c>
      <c r="K167" s="431">
        <f t="shared" si="15"/>
        <v>4.3196544276457886E-3</v>
      </c>
      <c r="L167" s="432">
        <f t="shared" si="16"/>
        <v>18.494384449244063</v>
      </c>
      <c r="M167" s="432">
        <f t="shared" si="13"/>
        <v>4.0687645788336937</v>
      </c>
      <c r="N167" s="432">
        <v>6.8842465753424653</v>
      </c>
      <c r="O167" s="432">
        <v>2.5579455136215947</v>
      </c>
      <c r="P167" s="431">
        <f t="shared" si="14"/>
        <v>4.8618169705365061E-2</v>
      </c>
    </row>
    <row r="168" spans="1:16" x14ac:dyDescent="0.35">
      <c r="A168" s="433">
        <f t="shared" si="18"/>
        <v>163</v>
      </c>
      <c r="B168" s="3" t="s">
        <v>2062</v>
      </c>
      <c r="C168" s="3">
        <v>692.5</v>
      </c>
      <c r="D168" s="3"/>
      <c r="E168" s="3">
        <v>41</v>
      </c>
      <c r="F168" s="3">
        <f t="shared" si="12"/>
        <v>733.5</v>
      </c>
      <c r="G168" s="3">
        <v>12</v>
      </c>
      <c r="H168" s="3"/>
      <c r="I168" s="3"/>
      <c r="J168" s="3">
        <v>12</v>
      </c>
      <c r="K168" s="431">
        <f t="shared" si="15"/>
        <v>5.1835853131749461E-3</v>
      </c>
      <c r="L168" s="432">
        <f t="shared" si="16"/>
        <v>22.193261339092871</v>
      </c>
      <c r="M168" s="432">
        <f t="shared" si="13"/>
        <v>4.8825174946004317</v>
      </c>
      <c r="N168" s="432">
        <v>8.2610958904109584</v>
      </c>
      <c r="O168" s="432">
        <v>3.0695346163459134</v>
      </c>
      <c r="P168" s="431">
        <f t="shared" si="14"/>
        <v>5.2360476265099078E-2</v>
      </c>
    </row>
    <row r="169" spans="1:16" x14ac:dyDescent="0.35">
      <c r="A169" s="433">
        <f t="shared" si="18"/>
        <v>164</v>
      </c>
      <c r="B169" s="3" t="s">
        <v>2063</v>
      </c>
      <c r="C169" s="3">
        <v>739</v>
      </c>
      <c r="D169" s="3"/>
      <c r="E169" s="3">
        <v>21.7</v>
      </c>
      <c r="F169" s="3">
        <f t="shared" si="12"/>
        <v>760.7</v>
      </c>
      <c r="G169" s="3">
        <v>24</v>
      </c>
      <c r="H169" s="3"/>
      <c r="I169" s="3">
        <v>1</v>
      </c>
      <c r="J169" s="3">
        <v>25</v>
      </c>
      <c r="K169" s="431">
        <f t="shared" si="15"/>
        <v>1.079913606911447E-2</v>
      </c>
      <c r="L169" s="432">
        <f t="shared" si="16"/>
        <v>46.235961123110144</v>
      </c>
      <c r="M169" s="432">
        <f t="shared" si="13"/>
        <v>10.171911447084232</v>
      </c>
      <c r="N169" s="432">
        <v>17.210616438356162</v>
      </c>
      <c r="O169" s="432">
        <v>6.394863784053987</v>
      </c>
      <c r="P169" s="431">
        <f t="shared" si="14"/>
        <v>0.10518384749915147</v>
      </c>
    </row>
    <row r="170" spans="1:16" x14ac:dyDescent="0.35">
      <c r="A170" s="433">
        <f t="shared" si="18"/>
        <v>165</v>
      </c>
      <c r="B170" s="3" t="s">
        <v>2064</v>
      </c>
      <c r="C170" s="3">
        <v>571.5</v>
      </c>
      <c r="D170" s="3"/>
      <c r="E170" s="3"/>
      <c r="F170" s="3">
        <f t="shared" si="12"/>
        <v>571.5</v>
      </c>
      <c r="G170" s="3">
        <v>11</v>
      </c>
      <c r="H170" s="3"/>
      <c r="I170" s="3"/>
      <c r="J170" s="3">
        <v>11</v>
      </c>
      <c r="K170" s="431">
        <f t="shared" si="15"/>
        <v>4.7516198704103674E-3</v>
      </c>
      <c r="L170" s="432">
        <f t="shared" si="16"/>
        <v>20.343822894168465</v>
      </c>
      <c r="M170" s="432">
        <f t="shared" si="13"/>
        <v>4.4756410367170627</v>
      </c>
      <c r="N170" s="432">
        <v>7.5726712328767114</v>
      </c>
      <c r="O170" s="432">
        <v>2.8137400649837541</v>
      </c>
      <c r="P170" s="431">
        <f t="shared" si="14"/>
        <v>6.1602581327639523E-2</v>
      </c>
    </row>
    <row r="171" spans="1:16" x14ac:dyDescent="0.35">
      <c r="A171" s="433">
        <f t="shared" si="18"/>
        <v>166</v>
      </c>
      <c r="B171" s="3" t="s">
        <v>2065</v>
      </c>
      <c r="C171" s="3">
        <v>539.9</v>
      </c>
      <c r="D171" s="3">
        <v>31.5</v>
      </c>
      <c r="E171" s="3"/>
      <c r="F171" s="3">
        <f t="shared" si="12"/>
        <v>571.4</v>
      </c>
      <c r="G171" s="3">
        <v>10</v>
      </c>
      <c r="H171" s="3">
        <v>1</v>
      </c>
      <c r="I171" s="3"/>
      <c r="J171" s="3">
        <v>11</v>
      </c>
      <c r="K171" s="431">
        <f t="shared" si="15"/>
        <v>4.7516198704103674E-3</v>
      </c>
      <c r="L171" s="432">
        <f t="shared" si="16"/>
        <v>20.343822894168465</v>
      </c>
      <c r="M171" s="432">
        <f t="shared" si="13"/>
        <v>4.4756410367170627</v>
      </c>
      <c r="N171" s="432">
        <v>7.5726712328767114</v>
      </c>
      <c r="O171" s="432">
        <v>2.8137400649837541</v>
      </c>
      <c r="P171" s="431">
        <f t="shared" si="14"/>
        <v>6.1613362318421405E-2</v>
      </c>
    </row>
    <row r="172" spans="1:16" x14ac:dyDescent="0.35">
      <c r="A172" s="433">
        <f t="shared" si="18"/>
        <v>167</v>
      </c>
      <c r="B172" s="3" t="s">
        <v>2066</v>
      </c>
      <c r="C172" s="3">
        <v>555.79999999999995</v>
      </c>
      <c r="D172" s="3">
        <v>65.2</v>
      </c>
      <c r="E172" s="3"/>
      <c r="F172" s="3">
        <f t="shared" si="12"/>
        <v>621</v>
      </c>
      <c r="G172" s="3">
        <v>9</v>
      </c>
      <c r="H172" s="3">
        <v>1</v>
      </c>
      <c r="I172" s="3"/>
      <c r="J172" s="3">
        <v>10</v>
      </c>
      <c r="K172" s="431">
        <f t="shared" si="15"/>
        <v>4.3196544276457886E-3</v>
      </c>
      <c r="L172" s="432">
        <f t="shared" si="16"/>
        <v>18.494384449244063</v>
      </c>
      <c r="M172" s="432">
        <f t="shared" si="13"/>
        <v>4.0687645788336937</v>
      </c>
      <c r="N172" s="432">
        <v>6.8842465753424653</v>
      </c>
      <c r="O172" s="432">
        <v>2.5579455136215947</v>
      </c>
      <c r="P172" s="431">
        <f t="shared" si="14"/>
        <v>5.153839149282096E-2</v>
      </c>
    </row>
    <row r="173" spans="1:16" x14ac:dyDescent="0.35">
      <c r="A173" s="433">
        <f t="shared" si="18"/>
        <v>168</v>
      </c>
      <c r="B173" s="3" t="s">
        <v>2067</v>
      </c>
      <c r="C173" s="3">
        <v>627.5</v>
      </c>
      <c r="D173" s="3">
        <v>32.299999999999997</v>
      </c>
      <c r="E173" s="3"/>
      <c r="F173" s="3">
        <f t="shared" si="12"/>
        <v>659.8</v>
      </c>
      <c r="G173" s="3">
        <v>9</v>
      </c>
      <c r="H173" s="3">
        <v>1</v>
      </c>
      <c r="I173" s="3"/>
      <c r="J173" s="3">
        <v>10</v>
      </c>
      <c r="K173" s="431">
        <f t="shared" si="15"/>
        <v>4.3196544276457886E-3</v>
      </c>
      <c r="L173" s="432">
        <f t="shared" si="16"/>
        <v>18.494384449244063</v>
      </c>
      <c r="M173" s="432">
        <f t="shared" si="13"/>
        <v>4.0687645788336937</v>
      </c>
      <c r="N173" s="432">
        <v>6.8842465753424653</v>
      </c>
      <c r="O173" s="432">
        <v>2.5579455136215947</v>
      </c>
      <c r="P173" s="431">
        <f t="shared" si="14"/>
        <v>4.8507640371388022E-2</v>
      </c>
    </row>
    <row r="174" spans="1:16" x14ac:dyDescent="0.35">
      <c r="A174" s="433">
        <f t="shared" si="18"/>
        <v>169</v>
      </c>
      <c r="B174" s="3" t="s">
        <v>2068</v>
      </c>
      <c r="C174" s="3">
        <v>647.1</v>
      </c>
      <c r="D174" s="3">
        <v>50</v>
      </c>
      <c r="E174" s="3">
        <v>99.3</v>
      </c>
      <c r="F174" s="3">
        <f t="shared" si="12"/>
        <v>796.4</v>
      </c>
      <c r="G174" s="3">
        <v>10</v>
      </c>
      <c r="H174" s="3">
        <v>1</v>
      </c>
      <c r="I174" s="3">
        <v>2</v>
      </c>
      <c r="J174" s="3">
        <v>13</v>
      </c>
      <c r="K174" s="431">
        <f t="shared" si="15"/>
        <v>5.6155507559395249E-3</v>
      </c>
      <c r="L174" s="432">
        <f t="shared" si="16"/>
        <v>24.042699784017277</v>
      </c>
      <c r="M174" s="432">
        <f t="shared" si="13"/>
        <v>5.2893939524838007</v>
      </c>
      <c r="N174" s="432">
        <v>8.9495205479452054</v>
      </c>
      <c r="O174" s="432">
        <v>3.3253291677080732</v>
      </c>
      <c r="P174" s="431">
        <f t="shared" si="14"/>
        <v>5.2243776308581562E-2</v>
      </c>
    </row>
    <row r="175" spans="1:16" x14ac:dyDescent="0.35">
      <c r="A175" s="433">
        <f t="shared" si="18"/>
        <v>170</v>
      </c>
      <c r="B175" s="3" t="s">
        <v>2069</v>
      </c>
      <c r="C175" s="3">
        <v>560.79999999999995</v>
      </c>
      <c r="D175" s="3"/>
      <c r="E175" s="3"/>
      <c r="F175" s="3">
        <f t="shared" si="12"/>
        <v>560.79999999999995</v>
      </c>
      <c r="G175" s="3">
        <v>10</v>
      </c>
      <c r="H175" s="3"/>
      <c r="I175" s="3"/>
      <c r="J175" s="3">
        <v>10</v>
      </c>
      <c r="K175" s="431">
        <f t="shared" si="15"/>
        <v>4.3196544276457886E-3</v>
      </c>
      <c r="L175" s="432">
        <f t="shared" si="16"/>
        <v>18.494384449244063</v>
      </c>
      <c r="M175" s="432">
        <f t="shared" si="13"/>
        <v>4.0687645788336937</v>
      </c>
      <c r="N175" s="432">
        <v>6.8842465753424653</v>
      </c>
      <c r="O175" s="432">
        <v>2.5579455136215947</v>
      </c>
      <c r="P175" s="431">
        <f t="shared" si="14"/>
        <v>5.7070865044653744E-2</v>
      </c>
    </row>
    <row r="176" spans="1:16" x14ac:dyDescent="0.35">
      <c r="A176" s="433">
        <f t="shared" si="18"/>
        <v>171</v>
      </c>
      <c r="B176" s="3" t="s">
        <v>2070</v>
      </c>
      <c r="C176" s="3">
        <v>584.1</v>
      </c>
      <c r="D176" s="3"/>
      <c r="E176" s="3"/>
      <c r="F176" s="3">
        <f t="shared" si="12"/>
        <v>584.1</v>
      </c>
      <c r="G176" s="3">
        <v>10</v>
      </c>
      <c r="H176" s="3"/>
      <c r="I176" s="3"/>
      <c r="J176" s="3">
        <v>10</v>
      </c>
      <c r="K176" s="431">
        <f t="shared" si="15"/>
        <v>4.3196544276457886E-3</v>
      </c>
      <c r="L176" s="432">
        <f t="shared" si="16"/>
        <v>18.494384449244063</v>
      </c>
      <c r="M176" s="432">
        <f t="shared" si="13"/>
        <v>4.0687645788336937</v>
      </c>
      <c r="N176" s="432">
        <v>6.8842465753424653</v>
      </c>
      <c r="O176" s="432">
        <v>2.5579455136215947</v>
      </c>
      <c r="P176" s="431">
        <f t="shared" si="14"/>
        <v>5.4794283713476825E-2</v>
      </c>
    </row>
    <row r="177" spans="1:16" x14ac:dyDescent="0.35">
      <c r="A177" s="433">
        <f t="shared" si="18"/>
        <v>172</v>
      </c>
      <c r="B177" s="3" t="s">
        <v>2071</v>
      </c>
      <c r="C177" s="3">
        <v>557.1</v>
      </c>
      <c r="D177" s="3">
        <v>231.9</v>
      </c>
      <c r="E177" s="3"/>
      <c r="F177" s="3">
        <f t="shared" si="12"/>
        <v>789</v>
      </c>
      <c r="G177" s="3">
        <v>8</v>
      </c>
      <c r="H177" s="3">
        <v>2</v>
      </c>
      <c r="I177" s="3"/>
      <c r="J177" s="3">
        <v>10</v>
      </c>
      <c r="K177" s="431">
        <f t="shared" si="15"/>
        <v>4.3196544276457886E-3</v>
      </c>
      <c r="L177" s="432">
        <f t="shared" si="16"/>
        <v>18.494384449244063</v>
      </c>
      <c r="M177" s="432">
        <f t="shared" si="13"/>
        <v>4.0687645788336937</v>
      </c>
      <c r="N177" s="432">
        <v>6.8842465753424653</v>
      </c>
      <c r="O177" s="432">
        <v>2.5579455136215947</v>
      </c>
      <c r="P177" s="431">
        <f t="shared" si="14"/>
        <v>4.0564437410699386E-2</v>
      </c>
    </row>
    <row r="178" spans="1:16" x14ac:dyDescent="0.35">
      <c r="A178" s="433">
        <f t="shared" si="18"/>
        <v>173</v>
      </c>
      <c r="B178" s="3" t="s">
        <v>2072</v>
      </c>
      <c r="C178" s="3">
        <v>2669.4</v>
      </c>
      <c r="D178" s="3"/>
      <c r="E178" s="3">
        <v>28.5</v>
      </c>
      <c r="F178" s="3">
        <f t="shared" si="12"/>
        <v>2697.9</v>
      </c>
      <c r="G178" s="3">
        <v>63</v>
      </c>
      <c r="H178" s="3"/>
      <c r="I178" s="3"/>
      <c r="J178" s="3">
        <v>63</v>
      </c>
      <c r="K178" s="431">
        <f t="shared" si="15"/>
        <v>2.7213822894168467E-2</v>
      </c>
      <c r="L178" s="432">
        <f t="shared" si="16"/>
        <v>116.51462203023758</v>
      </c>
      <c r="M178" s="432">
        <f t="shared" si="13"/>
        <v>25.633216846652267</v>
      </c>
      <c r="N178" s="432">
        <v>43.370753424657529</v>
      </c>
      <c r="O178" s="432">
        <v>16.115056735816047</v>
      </c>
      <c r="P178" s="431">
        <f t="shared" si="14"/>
        <v>7.4737258251737798E-2</v>
      </c>
    </row>
    <row r="179" spans="1:16" x14ac:dyDescent="0.35">
      <c r="A179" s="433">
        <f t="shared" si="18"/>
        <v>174</v>
      </c>
      <c r="B179" s="3" t="s">
        <v>2073</v>
      </c>
      <c r="C179" s="6">
        <v>671.45</v>
      </c>
      <c r="D179" s="6"/>
      <c r="E179" s="6"/>
      <c r="F179" s="3">
        <f t="shared" si="12"/>
        <v>671.45</v>
      </c>
      <c r="G179" s="3">
        <v>6</v>
      </c>
      <c r="H179" s="3"/>
      <c r="I179" s="3"/>
      <c r="J179" s="3">
        <v>6</v>
      </c>
      <c r="K179" s="431">
        <f t="shared" si="15"/>
        <v>2.5917926565874731E-3</v>
      </c>
      <c r="L179" s="432">
        <f t="shared" si="16"/>
        <v>11.096630669546435</v>
      </c>
      <c r="M179" s="432">
        <f t="shared" si="13"/>
        <v>2.4412587473002159</v>
      </c>
      <c r="N179" s="432">
        <v>4.1305479452054792</v>
      </c>
      <c r="O179" s="432">
        <v>1.5347673081729567</v>
      </c>
      <c r="P179" s="431">
        <f t="shared" si="14"/>
        <v>2.859960484060628E-2</v>
      </c>
    </row>
    <row r="180" spans="1:16" x14ac:dyDescent="0.35">
      <c r="A180" s="433">
        <f t="shared" si="18"/>
        <v>175</v>
      </c>
      <c r="B180" s="6" t="s">
        <v>776</v>
      </c>
      <c r="C180" s="6">
        <v>606.9</v>
      </c>
      <c r="D180" s="6"/>
      <c r="E180" s="6"/>
      <c r="F180" s="6">
        <f t="shared" si="12"/>
        <v>606.9</v>
      </c>
      <c r="G180" s="6">
        <v>10</v>
      </c>
      <c r="H180" s="6"/>
      <c r="I180" s="6"/>
      <c r="J180" s="6">
        <v>10</v>
      </c>
      <c r="K180" s="431">
        <f t="shared" si="15"/>
        <v>4.3196544276457886E-3</v>
      </c>
      <c r="L180" s="432">
        <f t="shared" si="16"/>
        <v>18.494384449244063</v>
      </c>
      <c r="M180" s="432">
        <f t="shared" si="13"/>
        <v>4.0687645788336937</v>
      </c>
      <c r="N180" s="432">
        <v>6.8842465753424653</v>
      </c>
      <c r="O180" s="432">
        <v>2.5579455136215947</v>
      </c>
      <c r="P180" s="435">
        <f t="shared" si="14"/>
        <v>5.2735773796410972E-2</v>
      </c>
    </row>
    <row r="181" spans="1:16" x14ac:dyDescent="0.35">
      <c r="A181" s="433">
        <f t="shared" si="18"/>
        <v>176</v>
      </c>
      <c r="B181" s="6" t="s">
        <v>777</v>
      </c>
      <c r="C181" s="6">
        <v>487</v>
      </c>
      <c r="D181" s="6"/>
      <c r="E181" s="6"/>
      <c r="F181" s="6">
        <f t="shared" si="12"/>
        <v>487</v>
      </c>
      <c r="G181" s="6">
        <v>8</v>
      </c>
      <c r="H181" s="6"/>
      <c r="I181" s="6"/>
      <c r="J181" s="6">
        <v>8</v>
      </c>
      <c r="K181" s="431">
        <f t="shared" si="15"/>
        <v>3.4557235421166306E-3</v>
      </c>
      <c r="L181" s="432">
        <f t="shared" si="16"/>
        <v>14.795507559395247</v>
      </c>
      <c r="M181" s="432">
        <f t="shared" si="13"/>
        <v>3.2550116630669543</v>
      </c>
      <c r="N181" s="432">
        <v>5.5073972602739723</v>
      </c>
      <c r="O181" s="432">
        <v>2.0463564108972756</v>
      </c>
      <c r="P181" s="435">
        <f t="shared" si="14"/>
        <v>5.2575509021834596E-2</v>
      </c>
    </row>
    <row r="182" spans="1:16" x14ac:dyDescent="0.35">
      <c r="A182" s="433">
        <f t="shared" si="18"/>
        <v>177</v>
      </c>
      <c r="B182" s="6" t="s">
        <v>778</v>
      </c>
      <c r="C182" s="6">
        <v>450.5</v>
      </c>
      <c r="D182" s="6"/>
      <c r="E182" s="6"/>
      <c r="F182" s="6">
        <f t="shared" si="12"/>
        <v>450.5</v>
      </c>
      <c r="G182" s="6">
        <v>9</v>
      </c>
      <c r="H182" s="6"/>
      <c r="I182" s="6"/>
      <c r="J182" s="6">
        <v>9</v>
      </c>
      <c r="K182" s="431">
        <f t="shared" si="15"/>
        <v>3.8876889848812094E-3</v>
      </c>
      <c r="L182" s="432">
        <f t="shared" si="16"/>
        <v>16.644946004319653</v>
      </c>
      <c r="M182" s="432">
        <f t="shared" si="13"/>
        <v>3.6618881209503238</v>
      </c>
      <c r="N182" s="432">
        <v>6.1958219178082183</v>
      </c>
      <c r="O182" s="432">
        <v>2.3021509622594349</v>
      </c>
      <c r="P182" s="435">
        <f t="shared" si="14"/>
        <v>6.3939638191648454E-2</v>
      </c>
    </row>
    <row r="183" spans="1:16" x14ac:dyDescent="0.35">
      <c r="A183" s="433">
        <f t="shared" si="18"/>
        <v>178</v>
      </c>
      <c r="B183" s="6" t="s">
        <v>779</v>
      </c>
      <c r="C183" s="6">
        <v>2680.77</v>
      </c>
      <c r="D183" s="6"/>
      <c r="E183" s="6"/>
      <c r="F183" s="6">
        <f t="shared" si="12"/>
        <v>2680.77</v>
      </c>
      <c r="G183" s="6">
        <v>50</v>
      </c>
      <c r="H183" s="6"/>
      <c r="I183" s="6"/>
      <c r="J183" s="6">
        <v>50</v>
      </c>
      <c r="K183" s="431">
        <f t="shared" si="15"/>
        <v>2.159827213822894E-2</v>
      </c>
      <c r="L183" s="432">
        <f t="shared" si="16"/>
        <v>92.471922246220288</v>
      </c>
      <c r="M183" s="432">
        <f t="shared" si="13"/>
        <v>20.343822894168465</v>
      </c>
      <c r="N183" s="432">
        <v>34.421232876712324</v>
      </c>
      <c r="O183" s="432">
        <v>12.789727568107974</v>
      </c>
      <c r="P183" s="435">
        <f t="shared" si="14"/>
        <v>5.969430633184087E-2</v>
      </c>
    </row>
    <row r="184" spans="1:16" x14ac:dyDescent="0.35">
      <c r="A184" s="433">
        <f t="shared" si="18"/>
        <v>179</v>
      </c>
      <c r="B184" s="6" t="s">
        <v>780</v>
      </c>
      <c r="C184" s="6">
        <v>995.3</v>
      </c>
      <c r="D184" s="6"/>
      <c r="E184" s="6"/>
      <c r="F184" s="6">
        <f t="shared" si="12"/>
        <v>995.3</v>
      </c>
      <c r="G184" s="6">
        <v>12</v>
      </c>
      <c r="H184" s="6"/>
      <c r="I184" s="6"/>
      <c r="J184" s="6">
        <v>12</v>
      </c>
      <c r="K184" s="431">
        <f t="shared" si="15"/>
        <v>5.1835853131749461E-3</v>
      </c>
      <c r="L184" s="432">
        <f t="shared" si="16"/>
        <v>22.193261339092871</v>
      </c>
      <c r="M184" s="432">
        <f t="shared" si="13"/>
        <v>4.8825174946004317</v>
      </c>
      <c r="N184" s="432">
        <v>8.2610958904109584</v>
      </c>
      <c r="O184" s="432">
        <v>3.0695346163459134</v>
      </c>
      <c r="P184" s="435">
        <f t="shared" si="14"/>
        <v>3.8587771868230862E-2</v>
      </c>
    </row>
    <row r="185" spans="1:16" x14ac:dyDescent="0.35">
      <c r="A185" s="433">
        <f t="shared" si="18"/>
        <v>180</v>
      </c>
      <c r="B185" s="6" t="s">
        <v>781</v>
      </c>
      <c r="C185" s="6">
        <v>2062.92</v>
      </c>
      <c r="D185" s="6"/>
      <c r="E185" s="6"/>
      <c r="F185" s="6">
        <f t="shared" si="12"/>
        <v>2062.92</v>
      </c>
      <c r="G185" s="6">
        <v>40</v>
      </c>
      <c r="H185" s="6"/>
      <c r="I185" s="6"/>
      <c r="J185" s="6">
        <v>40</v>
      </c>
      <c r="K185" s="431">
        <f t="shared" si="15"/>
        <v>1.7278617710583154E-2</v>
      </c>
      <c r="L185" s="432">
        <f t="shared" si="16"/>
        <v>73.97753779697625</v>
      </c>
      <c r="M185" s="432">
        <f t="shared" si="13"/>
        <v>16.275058315334775</v>
      </c>
      <c r="N185" s="432">
        <v>27.536986301369861</v>
      </c>
      <c r="O185" s="432">
        <v>10.231782054486379</v>
      </c>
      <c r="P185" s="435">
        <f t="shared" si="14"/>
        <v>6.205832725853027E-2</v>
      </c>
    </row>
    <row r="186" spans="1:16" x14ac:dyDescent="0.35">
      <c r="A186" s="433">
        <f t="shared" si="18"/>
        <v>181</v>
      </c>
      <c r="B186" s="6" t="s">
        <v>782</v>
      </c>
      <c r="C186" s="6">
        <v>706.9</v>
      </c>
      <c r="D186" s="6"/>
      <c r="E186" s="6">
        <v>19.8</v>
      </c>
      <c r="F186" s="6">
        <f t="shared" si="12"/>
        <v>726.69999999999993</v>
      </c>
      <c r="G186" s="6">
        <v>9</v>
      </c>
      <c r="H186" s="6"/>
      <c r="I186" s="6">
        <v>1</v>
      </c>
      <c r="J186" s="6">
        <v>10</v>
      </c>
      <c r="K186" s="431">
        <f t="shared" si="15"/>
        <v>4.3196544276457886E-3</v>
      </c>
      <c r="L186" s="432">
        <f t="shared" si="16"/>
        <v>18.494384449244063</v>
      </c>
      <c r="M186" s="432">
        <f t="shared" si="13"/>
        <v>4.0687645788336937</v>
      </c>
      <c r="N186" s="432">
        <v>6.8842465753424653</v>
      </c>
      <c r="O186" s="432">
        <v>2.5579455136215947</v>
      </c>
      <c r="P186" s="435">
        <f t="shared" si="14"/>
        <v>4.404202713229919E-2</v>
      </c>
    </row>
    <row r="187" spans="1:16" x14ac:dyDescent="0.35">
      <c r="A187" s="433">
        <f t="shared" si="18"/>
        <v>182</v>
      </c>
      <c r="B187" s="6" t="s">
        <v>783</v>
      </c>
      <c r="C187" s="6">
        <v>682.6</v>
      </c>
      <c r="D187" s="6"/>
      <c r="E187" s="6">
        <v>11.5</v>
      </c>
      <c r="F187" s="6">
        <f t="shared" si="12"/>
        <v>694.1</v>
      </c>
      <c r="G187" s="6">
        <v>8</v>
      </c>
      <c r="H187" s="6"/>
      <c r="I187" s="6">
        <v>1</v>
      </c>
      <c r="J187" s="6">
        <v>9</v>
      </c>
      <c r="K187" s="431">
        <f t="shared" si="15"/>
        <v>3.8876889848812094E-3</v>
      </c>
      <c r="L187" s="432">
        <f t="shared" si="16"/>
        <v>16.644946004319653</v>
      </c>
      <c r="M187" s="432">
        <f t="shared" si="13"/>
        <v>3.6618881209503238</v>
      </c>
      <c r="N187" s="432">
        <v>6.1958219178082183</v>
      </c>
      <c r="O187" s="432">
        <v>2.3021509622594349</v>
      </c>
      <c r="P187" s="435">
        <f t="shared" si="14"/>
        <v>4.1499505842584106E-2</v>
      </c>
    </row>
    <row r="188" spans="1:16" x14ac:dyDescent="0.35">
      <c r="A188" s="433">
        <f t="shared" si="18"/>
        <v>183</v>
      </c>
      <c r="B188" s="6" t="s">
        <v>784</v>
      </c>
      <c r="C188" s="6">
        <v>770.3</v>
      </c>
      <c r="D188" s="6"/>
      <c r="E188" s="6"/>
      <c r="F188" s="6">
        <f t="shared" si="12"/>
        <v>770.3</v>
      </c>
      <c r="G188" s="6">
        <v>13</v>
      </c>
      <c r="H188" s="6"/>
      <c r="I188" s="6"/>
      <c r="J188" s="6">
        <v>13</v>
      </c>
      <c r="K188" s="431">
        <f t="shared" si="15"/>
        <v>5.6155507559395249E-3</v>
      </c>
      <c r="L188" s="432">
        <f t="shared" si="16"/>
        <v>24.042699784017277</v>
      </c>
      <c r="M188" s="432">
        <f t="shared" si="13"/>
        <v>5.2893939524838007</v>
      </c>
      <c r="N188" s="432">
        <v>8.9495205479452054</v>
      </c>
      <c r="O188" s="432">
        <v>3.3253291677080732</v>
      </c>
      <c r="P188" s="435">
        <f t="shared" si="14"/>
        <v>5.4013947101329812E-2</v>
      </c>
    </row>
    <row r="189" spans="1:16" x14ac:dyDescent="0.35">
      <c r="A189" s="433">
        <f t="shared" si="18"/>
        <v>184</v>
      </c>
      <c r="B189" s="6" t="s">
        <v>785</v>
      </c>
      <c r="C189" s="6">
        <v>535.9</v>
      </c>
      <c r="D189" s="6"/>
      <c r="E189" s="6"/>
      <c r="F189" s="6">
        <f t="shared" si="12"/>
        <v>535.9</v>
      </c>
      <c r="G189" s="6">
        <v>6</v>
      </c>
      <c r="H189" s="6"/>
      <c r="I189" s="6"/>
      <c r="J189" s="6">
        <v>6</v>
      </c>
      <c r="K189" s="431">
        <f t="shared" si="15"/>
        <v>2.5917926565874731E-3</v>
      </c>
      <c r="L189" s="432">
        <f t="shared" si="16"/>
        <v>11.096630669546435</v>
      </c>
      <c r="M189" s="432">
        <f t="shared" si="13"/>
        <v>2.4412587473002159</v>
      </c>
      <c r="N189" s="432">
        <v>4.1305479452054792</v>
      </c>
      <c r="O189" s="432">
        <v>1.5347673081729567</v>
      </c>
      <c r="P189" s="435">
        <f t="shared" si="14"/>
        <v>3.5833559750373369E-2</v>
      </c>
    </row>
    <row r="190" spans="1:16" x14ac:dyDescent="0.35">
      <c r="A190" s="433">
        <f t="shared" si="18"/>
        <v>185</v>
      </c>
      <c r="B190" s="6" t="s">
        <v>786</v>
      </c>
      <c r="C190" s="6">
        <v>732.5</v>
      </c>
      <c r="D190" s="6"/>
      <c r="E190" s="6">
        <v>60</v>
      </c>
      <c r="F190" s="6">
        <f t="shared" si="12"/>
        <v>792.5</v>
      </c>
      <c r="G190" s="6">
        <v>6</v>
      </c>
      <c r="H190" s="6"/>
      <c r="I190" s="6">
        <v>1</v>
      </c>
      <c r="J190" s="6">
        <v>7</v>
      </c>
      <c r="K190" s="431">
        <f t="shared" si="15"/>
        <v>3.0237580993520518E-3</v>
      </c>
      <c r="L190" s="432">
        <f t="shared" si="16"/>
        <v>12.946069114470841</v>
      </c>
      <c r="M190" s="432">
        <f t="shared" si="13"/>
        <v>2.8481352051835853</v>
      </c>
      <c r="N190" s="432">
        <v>4.8189726027397253</v>
      </c>
      <c r="O190" s="432">
        <v>1.790561859535116</v>
      </c>
      <c r="P190" s="435">
        <f t="shared" si="14"/>
        <v>2.826970193303378E-2</v>
      </c>
    </row>
    <row r="191" spans="1:16" x14ac:dyDescent="0.35">
      <c r="A191" s="433">
        <f t="shared" si="18"/>
        <v>186</v>
      </c>
      <c r="B191" s="6" t="s">
        <v>787</v>
      </c>
      <c r="C191" s="6">
        <v>665.7</v>
      </c>
      <c r="D191" s="6"/>
      <c r="E191" s="6"/>
      <c r="F191" s="6">
        <f t="shared" si="12"/>
        <v>665.7</v>
      </c>
      <c r="G191" s="6">
        <v>10</v>
      </c>
      <c r="H191" s="6"/>
      <c r="I191" s="6"/>
      <c r="J191" s="6">
        <v>10</v>
      </c>
      <c r="K191" s="431">
        <f t="shared" si="15"/>
        <v>4.3196544276457886E-3</v>
      </c>
      <c r="L191" s="432">
        <f t="shared" si="16"/>
        <v>18.494384449244063</v>
      </c>
      <c r="M191" s="432">
        <f t="shared" ref="M191:M253" si="19">L191*0.22</f>
        <v>4.0687645788336937</v>
      </c>
      <c r="N191" s="432">
        <v>6.8842465753424653</v>
      </c>
      <c r="O191" s="432">
        <v>2.5579455136215947</v>
      </c>
      <c r="P191" s="435">
        <f t="shared" si="14"/>
        <v>4.8077724375907786E-2</v>
      </c>
    </row>
    <row r="192" spans="1:16" x14ac:dyDescent="0.35">
      <c r="A192" s="433">
        <f t="shared" si="18"/>
        <v>187</v>
      </c>
      <c r="B192" s="6" t="s">
        <v>788</v>
      </c>
      <c r="C192" s="6">
        <v>772.6</v>
      </c>
      <c r="D192" s="6">
        <v>46.1</v>
      </c>
      <c r="E192" s="6"/>
      <c r="F192" s="6">
        <f t="shared" si="12"/>
        <v>818.7</v>
      </c>
      <c r="G192" s="6">
        <v>10</v>
      </c>
      <c r="H192" s="6">
        <v>1</v>
      </c>
      <c r="I192" s="6"/>
      <c r="J192" s="6">
        <v>11</v>
      </c>
      <c r="K192" s="431">
        <f t="shared" si="15"/>
        <v>4.7516198704103674E-3</v>
      </c>
      <c r="L192" s="432">
        <f t="shared" si="16"/>
        <v>20.343822894168465</v>
      </c>
      <c r="M192" s="432">
        <f t="shared" si="19"/>
        <v>4.4756410367170627</v>
      </c>
      <c r="N192" s="432">
        <v>7.5726712328767114</v>
      </c>
      <c r="O192" s="432">
        <v>2.8137400649837541</v>
      </c>
      <c r="P192" s="435">
        <f t="shared" si="14"/>
        <v>4.3002168350734074E-2</v>
      </c>
    </row>
    <row r="193" spans="1:16" x14ac:dyDescent="0.35">
      <c r="A193" s="433">
        <f t="shared" si="18"/>
        <v>188</v>
      </c>
      <c r="B193" s="6" t="s">
        <v>789</v>
      </c>
      <c r="C193" s="6">
        <v>659.7</v>
      </c>
      <c r="D193" s="6"/>
      <c r="E193" s="6"/>
      <c r="F193" s="6">
        <f t="shared" si="12"/>
        <v>659.7</v>
      </c>
      <c r="G193" s="6">
        <v>12</v>
      </c>
      <c r="H193" s="6"/>
      <c r="I193" s="6"/>
      <c r="J193" s="6">
        <v>12</v>
      </c>
      <c r="K193" s="431">
        <f t="shared" si="15"/>
        <v>5.1835853131749461E-3</v>
      </c>
      <c r="L193" s="432">
        <f t="shared" si="16"/>
        <v>22.193261339092871</v>
      </c>
      <c r="M193" s="432">
        <f t="shared" si="19"/>
        <v>4.8825174946004317</v>
      </c>
      <c r="N193" s="432">
        <v>8.2610958904109584</v>
      </c>
      <c r="O193" s="432">
        <v>3.0695346163459134</v>
      </c>
      <c r="P193" s="435">
        <f t="shared" si="14"/>
        <v>5.8217992027361186E-2</v>
      </c>
    </row>
    <row r="194" spans="1:16" x14ac:dyDescent="0.35">
      <c r="A194" s="433">
        <f t="shared" si="18"/>
        <v>189</v>
      </c>
      <c r="B194" s="6" t="s">
        <v>790</v>
      </c>
      <c r="C194" s="6">
        <v>1045.7</v>
      </c>
      <c r="D194" s="6"/>
      <c r="E194" s="6">
        <v>87.3</v>
      </c>
      <c r="F194" s="6">
        <f t="shared" si="12"/>
        <v>1133</v>
      </c>
      <c r="G194" s="6">
        <v>19</v>
      </c>
      <c r="H194" s="6"/>
      <c r="I194" s="6">
        <v>2</v>
      </c>
      <c r="J194" s="6">
        <v>21</v>
      </c>
      <c r="K194" s="431">
        <f t="shared" si="15"/>
        <v>9.0712742980561551E-3</v>
      </c>
      <c r="L194" s="432">
        <f t="shared" si="16"/>
        <v>38.83820734341252</v>
      </c>
      <c r="M194" s="432">
        <f t="shared" si="19"/>
        <v>8.5444056155507546</v>
      </c>
      <c r="N194" s="432">
        <v>14.456917808219178</v>
      </c>
      <c r="O194" s="432">
        <v>5.3716855786053479</v>
      </c>
      <c r="P194" s="435">
        <f t="shared" ref="P194:P257" si="20">(L194+M194+N194+O194)/F194</f>
        <v>5.9321461911551458E-2</v>
      </c>
    </row>
    <row r="195" spans="1:16" x14ac:dyDescent="0.35">
      <c r="A195" s="433">
        <f t="shared" si="18"/>
        <v>190</v>
      </c>
      <c r="B195" s="6" t="s">
        <v>791</v>
      </c>
      <c r="C195" s="6">
        <v>610.5</v>
      </c>
      <c r="D195" s="6"/>
      <c r="E195" s="6">
        <v>114</v>
      </c>
      <c r="F195" s="6">
        <f t="shared" si="12"/>
        <v>724.5</v>
      </c>
      <c r="G195" s="6">
        <v>14</v>
      </c>
      <c r="H195" s="6"/>
      <c r="I195" s="6"/>
      <c r="J195" s="6">
        <v>14</v>
      </c>
      <c r="K195" s="431">
        <f t="shared" si="15"/>
        <v>6.0475161987041037E-3</v>
      </c>
      <c r="L195" s="432">
        <f t="shared" si="16"/>
        <v>25.892138228941683</v>
      </c>
      <c r="M195" s="432">
        <f t="shared" si="19"/>
        <v>5.6962704103671706</v>
      </c>
      <c r="N195" s="432">
        <v>9.6379452054794506</v>
      </c>
      <c r="O195" s="432">
        <v>3.5811237190702321</v>
      </c>
      <c r="P195" s="435">
        <f t="shared" si="20"/>
        <v>6.1846069791385148E-2</v>
      </c>
    </row>
    <row r="196" spans="1:16" x14ac:dyDescent="0.35">
      <c r="A196" s="433">
        <f t="shared" ref="A196:A259" si="21">A195+1</f>
        <v>191</v>
      </c>
      <c r="B196" s="6" t="s">
        <v>792</v>
      </c>
      <c r="C196" s="6">
        <v>1026.5</v>
      </c>
      <c r="D196" s="6"/>
      <c r="E196" s="6"/>
      <c r="F196" s="6">
        <f t="shared" si="12"/>
        <v>1026.5</v>
      </c>
      <c r="G196" s="6">
        <v>16</v>
      </c>
      <c r="H196" s="6"/>
      <c r="I196" s="6"/>
      <c r="J196" s="6">
        <v>16</v>
      </c>
      <c r="K196" s="431">
        <f t="shared" si="15"/>
        <v>6.9114470842332612E-3</v>
      </c>
      <c r="L196" s="432">
        <f t="shared" si="16"/>
        <v>29.591015118790494</v>
      </c>
      <c r="M196" s="432">
        <f t="shared" si="19"/>
        <v>6.5100233261339087</v>
      </c>
      <c r="N196" s="432">
        <v>11.014794520547945</v>
      </c>
      <c r="O196" s="432">
        <v>4.0927128217945512</v>
      </c>
      <c r="P196" s="435">
        <f t="shared" si="20"/>
        <v>4.9886552155155285E-2</v>
      </c>
    </row>
    <row r="197" spans="1:16" x14ac:dyDescent="0.35">
      <c r="A197" s="433">
        <f t="shared" si="21"/>
        <v>192</v>
      </c>
      <c r="B197" s="6" t="s">
        <v>793</v>
      </c>
      <c r="C197" s="6">
        <v>244.6</v>
      </c>
      <c r="D197" s="6"/>
      <c r="E197" s="6">
        <v>133.1</v>
      </c>
      <c r="F197" s="6">
        <f t="shared" si="12"/>
        <v>377.7</v>
      </c>
      <c r="G197" s="6">
        <v>4</v>
      </c>
      <c r="H197" s="6"/>
      <c r="I197" s="6"/>
      <c r="J197" s="6">
        <v>4</v>
      </c>
      <c r="K197" s="431">
        <f t="shared" si="15"/>
        <v>1.7278617710583153E-3</v>
      </c>
      <c r="L197" s="432">
        <f t="shared" si="16"/>
        <v>7.3977537796976236</v>
      </c>
      <c r="M197" s="432">
        <f t="shared" si="19"/>
        <v>1.6275058315334772</v>
      </c>
      <c r="N197" s="432">
        <v>2.7536986301369861</v>
      </c>
      <c r="O197" s="432">
        <v>1.0231782054486378</v>
      </c>
      <c r="P197" s="435">
        <f t="shared" si="20"/>
        <v>3.3894986621172164E-2</v>
      </c>
    </row>
    <row r="198" spans="1:16" x14ac:dyDescent="0.35">
      <c r="A198" s="433">
        <f t="shared" si="21"/>
        <v>193</v>
      </c>
      <c r="B198" s="6" t="s">
        <v>794</v>
      </c>
      <c r="C198" s="6">
        <v>950.1</v>
      </c>
      <c r="D198" s="6"/>
      <c r="E198" s="6"/>
      <c r="F198" s="6">
        <f t="shared" si="12"/>
        <v>950.1</v>
      </c>
      <c r="G198" s="6">
        <v>10</v>
      </c>
      <c r="H198" s="6"/>
      <c r="I198" s="6"/>
      <c r="J198" s="6">
        <v>10</v>
      </c>
      <c r="K198" s="431">
        <f t="shared" ref="K198:K261" si="22">2/$J$379*J198</f>
        <v>4.3196544276457886E-3</v>
      </c>
      <c r="L198" s="432">
        <f t="shared" ref="L198:L261" si="23">K198*4281.45</f>
        <v>18.494384449244063</v>
      </c>
      <c r="M198" s="432">
        <f t="shared" si="19"/>
        <v>4.0687645788336937</v>
      </c>
      <c r="N198" s="432">
        <v>6.8842465753424653</v>
      </c>
      <c r="O198" s="432">
        <v>2.5579455136215947</v>
      </c>
      <c r="P198" s="435">
        <f t="shared" si="20"/>
        <v>3.3686286829851399E-2</v>
      </c>
    </row>
    <row r="199" spans="1:16" x14ac:dyDescent="0.35">
      <c r="A199" s="433">
        <f t="shared" si="21"/>
        <v>194</v>
      </c>
      <c r="B199" s="6" t="s">
        <v>795</v>
      </c>
      <c r="C199" s="6">
        <v>760.7</v>
      </c>
      <c r="D199" s="6"/>
      <c r="E199" s="6">
        <v>125</v>
      </c>
      <c r="F199" s="6">
        <f t="shared" si="12"/>
        <v>885.7</v>
      </c>
      <c r="G199" s="6">
        <v>10</v>
      </c>
      <c r="H199" s="6"/>
      <c r="I199" s="6"/>
      <c r="J199" s="6">
        <v>10</v>
      </c>
      <c r="K199" s="431">
        <f t="shared" si="22"/>
        <v>4.3196544276457886E-3</v>
      </c>
      <c r="L199" s="432">
        <f t="shared" si="23"/>
        <v>18.494384449244063</v>
      </c>
      <c r="M199" s="432">
        <f t="shared" si="19"/>
        <v>4.0687645788336937</v>
      </c>
      <c r="N199" s="432">
        <v>6.8842465753424653</v>
      </c>
      <c r="O199" s="432">
        <v>2.5579455136215947</v>
      </c>
      <c r="P199" s="435">
        <f t="shared" si="20"/>
        <v>3.6135645384488893E-2</v>
      </c>
    </row>
    <row r="200" spans="1:16" x14ac:dyDescent="0.35">
      <c r="A200" s="433">
        <f t="shared" si="21"/>
        <v>195</v>
      </c>
      <c r="B200" s="6" t="s">
        <v>796</v>
      </c>
      <c r="C200" s="6">
        <v>254.2</v>
      </c>
      <c r="D200" s="6"/>
      <c r="E200" s="6"/>
      <c r="F200" s="6">
        <f t="shared" si="12"/>
        <v>254.2</v>
      </c>
      <c r="G200" s="6">
        <v>5</v>
      </c>
      <c r="H200" s="6"/>
      <c r="I200" s="6"/>
      <c r="J200" s="6">
        <v>5</v>
      </c>
      <c r="K200" s="431">
        <f t="shared" si="22"/>
        <v>2.1598272138228943E-3</v>
      </c>
      <c r="L200" s="432">
        <f t="shared" si="23"/>
        <v>9.2471922246220313</v>
      </c>
      <c r="M200" s="432">
        <f t="shared" si="19"/>
        <v>2.0343822894168468</v>
      </c>
      <c r="N200" s="432">
        <v>3.4421232876712327</v>
      </c>
      <c r="O200" s="432">
        <v>1.2789727568107974</v>
      </c>
      <c r="P200" s="435">
        <f t="shared" si="20"/>
        <v>6.2953070647210493E-2</v>
      </c>
    </row>
    <row r="201" spans="1:16" x14ac:dyDescent="0.35">
      <c r="A201" s="433">
        <f t="shared" si="21"/>
        <v>196</v>
      </c>
      <c r="B201" s="6" t="s">
        <v>797</v>
      </c>
      <c r="C201" s="6">
        <v>302.2</v>
      </c>
      <c r="D201" s="6"/>
      <c r="E201" s="6">
        <v>39.799999999999997</v>
      </c>
      <c r="F201" s="6">
        <f t="shared" si="12"/>
        <v>342</v>
      </c>
      <c r="G201" s="6">
        <v>5</v>
      </c>
      <c r="H201" s="6"/>
      <c r="I201" s="6"/>
      <c r="J201" s="6">
        <v>5</v>
      </c>
      <c r="K201" s="431">
        <f t="shared" si="22"/>
        <v>2.1598272138228943E-3</v>
      </c>
      <c r="L201" s="432">
        <f t="shared" si="23"/>
        <v>9.2471922246220313</v>
      </c>
      <c r="M201" s="432">
        <f t="shared" si="19"/>
        <v>2.0343822894168468</v>
      </c>
      <c r="N201" s="432">
        <v>3.4421232876712327</v>
      </c>
      <c r="O201" s="432">
        <v>1.2789727568107974</v>
      </c>
      <c r="P201" s="435">
        <f t="shared" si="20"/>
        <v>4.679143438164008E-2</v>
      </c>
    </row>
    <row r="202" spans="1:16" x14ac:dyDescent="0.35">
      <c r="A202" s="433">
        <f t="shared" si="21"/>
        <v>197</v>
      </c>
      <c r="B202" s="6" t="s">
        <v>2231</v>
      </c>
      <c r="C202" s="6">
        <v>405.7</v>
      </c>
      <c r="D202" s="6">
        <v>122.9</v>
      </c>
      <c r="E202" s="6">
        <v>22.3</v>
      </c>
      <c r="F202" s="6">
        <f t="shared" si="12"/>
        <v>550.9</v>
      </c>
      <c r="G202" s="6">
        <v>9</v>
      </c>
      <c r="H202" s="6"/>
      <c r="I202" s="6"/>
      <c r="J202" s="6">
        <v>9</v>
      </c>
      <c r="K202" s="431">
        <f t="shared" si="22"/>
        <v>3.8876889848812094E-3</v>
      </c>
      <c r="L202" s="432">
        <f t="shared" si="23"/>
        <v>16.644946004319653</v>
      </c>
      <c r="M202" s="432">
        <f t="shared" si="19"/>
        <v>3.6618881209503238</v>
      </c>
      <c r="N202" s="432">
        <v>6.1958219178082183</v>
      </c>
      <c r="O202" s="432">
        <v>2.3021509622594349</v>
      </c>
      <c r="P202" s="435">
        <f t="shared" si="20"/>
        <v>5.2286816128766803E-2</v>
      </c>
    </row>
    <row r="203" spans="1:16" x14ac:dyDescent="0.35">
      <c r="A203" s="433">
        <f t="shared" si="21"/>
        <v>198</v>
      </c>
      <c r="B203" s="6" t="s">
        <v>2232</v>
      </c>
      <c r="C203" s="6">
        <v>1271.93</v>
      </c>
      <c r="D203" s="6">
        <v>43.5</v>
      </c>
      <c r="E203" s="6">
        <v>59.1</v>
      </c>
      <c r="F203" s="6">
        <f t="shared" si="12"/>
        <v>1374.53</v>
      </c>
      <c r="G203" s="6">
        <v>17</v>
      </c>
      <c r="H203" s="6"/>
      <c r="I203" s="6"/>
      <c r="J203" s="6">
        <v>17</v>
      </c>
      <c r="K203" s="431">
        <f t="shared" si="22"/>
        <v>7.34341252699784E-3</v>
      </c>
      <c r="L203" s="432">
        <f t="shared" si="23"/>
        <v>31.4404535637149</v>
      </c>
      <c r="M203" s="432">
        <f t="shared" si="19"/>
        <v>6.9168997840172777</v>
      </c>
      <c r="N203" s="432">
        <v>11.703219178082191</v>
      </c>
      <c r="O203" s="432">
        <v>4.3485073731567105</v>
      </c>
      <c r="P203" s="435">
        <f t="shared" si="20"/>
        <v>3.9583770378944866E-2</v>
      </c>
    </row>
    <row r="204" spans="1:16" x14ac:dyDescent="0.35">
      <c r="A204" s="433">
        <f t="shared" si="21"/>
        <v>199</v>
      </c>
      <c r="B204" s="6" t="s">
        <v>2233</v>
      </c>
      <c r="C204" s="6">
        <v>453.6</v>
      </c>
      <c r="D204" s="6"/>
      <c r="E204" s="6"/>
      <c r="F204" s="6">
        <f t="shared" si="12"/>
        <v>453.6</v>
      </c>
      <c r="G204" s="6">
        <v>9</v>
      </c>
      <c r="H204" s="6"/>
      <c r="I204" s="6"/>
      <c r="J204" s="6">
        <v>9</v>
      </c>
      <c r="K204" s="431">
        <f t="shared" si="22"/>
        <v>3.8876889848812094E-3</v>
      </c>
      <c r="L204" s="432">
        <f t="shared" si="23"/>
        <v>16.644946004319653</v>
      </c>
      <c r="M204" s="432">
        <f t="shared" si="19"/>
        <v>3.6618881209503238</v>
      </c>
      <c r="N204" s="432">
        <v>6.1958219178082183</v>
      </c>
      <c r="O204" s="432">
        <v>2.3021509622594349</v>
      </c>
      <c r="P204" s="435">
        <f t="shared" si="20"/>
        <v>6.3502660946511524E-2</v>
      </c>
    </row>
    <row r="205" spans="1:16" x14ac:dyDescent="0.35">
      <c r="A205" s="433">
        <f t="shared" si="21"/>
        <v>200</v>
      </c>
      <c r="B205" s="6" t="s">
        <v>2234</v>
      </c>
      <c r="C205" s="6">
        <v>622.29999999999995</v>
      </c>
      <c r="D205" s="6"/>
      <c r="E205" s="6">
        <v>99.8</v>
      </c>
      <c r="F205" s="6">
        <f t="shared" si="12"/>
        <v>722.09999999999991</v>
      </c>
      <c r="G205" s="6">
        <v>9</v>
      </c>
      <c r="H205" s="6"/>
      <c r="I205" s="6">
        <v>1</v>
      </c>
      <c r="J205" s="6">
        <v>10</v>
      </c>
      <c r="K205" s="431">
        <f t="shared" si="22"/>
        <v>4.3196544276457886E-3</v>
      </c>
      <c r="L205" s="432">
        <f t="shared" si="23"/>
        <v>18.494384449244063</v>
      </c>
      <c r="M205" s="432">
        <f t="shared" si="19"/>
        <v>4.0687645788336937</v>
      </c>
      <c r="N205" s="432">
        <v>6.8842465753424653</v>
      </c>
      <c r="O205" s="432">
        <v>2.5579455136215947</v>
      </c>
      <c r="P205" s="435">
        <f t="shared" si="20"/>
        <v>4.43225884462565E-2</v>
      </c>
    </row>
    <row r="206" spans="1:16" x14ac:dyDescent="0.35">
      <c r="A206" s="433">
        <f t="shared" si="21"/>
        <v>201</v>
      </c>
      <c r="B206" s="6" t="s">
        <v>2235</v>
      </c>
      <c r="C206" s="6">
        <v>610.9</v>
      </c>
      <c r="D206" s="6">
        <v>29.9</v>
      </c>
      <c r="E206" s="6"/>
      <c r="F206" s="6">
        <f t="shared" si="12"/>
        <v>640.79999999999995</v>
      </c>
      <c r="G206" s="6">
        <v>9</v>
      </c>
      <c r="H206" s="6">
        <v>1</v>
      </c>
      <c r="I206" s="6"/>
      <c r="J206" s="6">
        <v>10</v>
      </c>
      <c r="K206" s="431">
        <f t="shared" si="22"/>
        <v>4.3196544276457886E-3</v>
      </c>
      <c r="L206" s="432">
        <f t="shared" si="23"/>
        <v>18.494384449244063</v>
      </c>
      <c r="M206" s="432">
        <f t="shared" si="19"/>
        <v>4.0687645788336937</v>
      </c>
      <c r="N206" s="432">
        <v>6.8842465753424653</v>
      </c>
      <c r="O206" s="432">
        <v>2.5579455136215947</v>
      </c>
      <c r="P206" s="435">
        <f t="shared" si="20"/>
        <v>4.9945913103997847E-2</v>
      </c>
    </row>
    <row r="207" spans="1:16" x14ac:dyDescent="0.35">
      <c r="A207" s="433">
        <f t="shared" si="21"/>
        <v>202</v>
      </c>
      <c r="B207" s="6" t="s">
        <v>2236</v>
      </c>
      <c r="C207" s="6">
        <v>481.4</v>
      </c>
      <c r="D207" s="6"/>
      <c r="E207" s="6"/>
      <c r="F207" s="6">
        <f t="shared" si="12"/>
        <v>481.4</v>
      </c>
      <c r="G207" s="6">
        <v>11</v>
      </c>
      <c r="H207" s="6"/>
      <c r="I207" s="6"/>
      <c r="J207" s="6">
        <v>11</v>
      </c>
      <c r="K207" s="431">
        <f t="shared" si="22"/>
        <v>4.7516198704103674E-3</v>
      </c>
      <c r="L207" s="432">
        <f t="shared" si="23"/>
        <v>20.343822894168465</v>
      </c>
      <c r="M207" s="432">
        <f t="shared" si="19"/>
        <v>4.4756410367170627</v>
      </c>
      <c r="N207" s="432">
        <v>7.5726712328767114</v>
      </c>
      <c r="O207" s="432">
        <v>2.8137400649837541</v>
      </c>
      <c r="P207" s="435">
        <f t="shared" si="20"/>
        <v>7.3132270936323199E-2</v>
      </c>
    </row>
    <row r="208" spans="1:16" x14ac:dyDescent="0.35">
      <c r="A208" s="433">
        <f t="shared" si="21"/>
        <v>203</v>
      </c>
      <c r="B208" s="6" t="s">
        <v>2237</v>
      </c>
      <c r="C208" s="6">
        <v>973.8</v>
      </c>
      <c r="D208" s="6"/>
      <c r="E208" s="6"/>
      <c r="F208" s="6">
        <f t="shared" si="12"/>
        <v>973.8</v>
      </c>
      <c r="G208" s="6">
        <v>18</v>
      </c>
      <c r="H208" s="6"/>
      <c r="I208" s="6"/>
      <c r="J208" s="6">
        <v>18</v>
      </c>
      <c r="K208" s="431">
        <f t="shared" si="22"/>
        <v>7.7753779697624188E-3</v>
      </c>
      <c r="L208" s="432">
        <f t="shared" si="23"/>
        <v>33.289892008639306</v>
      </c>
      <c r="M208" s="432">
        <f t="shared" si="19"/>
        <v>7.3237762419006476</v>
      </c>
      <c r="N208" s="432">
        <v>12.391643835616437</v>
      </c>
      <c r="O208" s="432">
        <v>4.6043019245188699</v>
      </c>
      <c r="P208" s="435">
        <f t="shared" si="20"/>
        <v>5.9159595410428485E-2</v>
      </c>
    </row>
    <row r="209" spans="1:16" x14ac:dyDescent="0.35">
      <c r="A209" s="433">
        <f t="shared" si="21"/>
        <v>204</v>
      </c>
      <c r="B209" s="6" t="s">
        <v>2238</v>
      </c>
      <c r="C209" s="6">
        <v>724.7</v>
      </c>
      <c r="D209" s="6">
        <v>41.9</v>
      </c>
      <c r="E209" s="6"/>
      <c r="F209" s="6">
        <f t="shared" si="12"/>
        <v>766.6</v>
      </c>
      <c r="G209" s="6">
        <v>11</v>
      </c>
      <c r="H209" s="6">
        <v>1</v>
      </c>
      <c r="I209" s="6"/>
      <c r="J209" s="6">
        <v>12</v>
      </c>
      <c r="K209" s="431">
        <f t="shared" si="22"/>
        <v>5.1835853131749461E-3</v>
      </c>
      <c r="L209" s="432">
        <f t="shared" si="23"/>
        <v>22.193261339092871</v>
      </c>
      <c r="M209" s="432">
        <f t="shared" si="19"/>
        <v>4.8825174946004317</v>
      </c>
      <c r="N209" s="432">
        <v>8.2610958904109584</v>
      </c>
      <c r="O209" s="432">
        <v>3.0695346163459134</v>
      </c>
      <c r="P209" s="435">
        <f t="shared" si="20"/>
        <v>5.0099673024328426E-2</v>
      </c>
    </row>
    <row r="210" spans="1:16" x14ac:dyDescent="0.35">
      <c r="A210" s="433">
        <f t="shared" si="21"/>
        <v>205</v>
      </c>
      <c r="B210" s="6" t="s">
        <v>2239</v>
      </c>
      <c r="C210" s="6">
        <v>743.6</v>
      </c>
      <c r="D210" s="6"/>
      <c r="E210" s="6"/>
      <c r="F210" s="6">
        <f t="shared" si="12"/>
        <v>743.6</v>
      </c>
      <c r="G210" s="6">
        <v>13</v>
      </c>
      <c r="H210" s="6"/>
      <c r="I210" s="6"/>
      <c r="J210" s="6">
        <v>13</v>
      </c>
      <c r="K210" s="431">
        <f t="shared" si="22"/>
        <v>5.6155507559395249E-3</v>
      </c>
      <c r="L210" s="432">
        <f t="shared" si="23"/>
        <v>24.042699784017277</v>
      </c>
      <c r="M210" s="432">
        <f t="shared" si="19"/>
        <v>5.2893939524838007</v>
      </c>
      <c r="N210" s="432">
        <v>8.9495205479452054</v>
      </c>
      <c r="O210" s="432">
        <v>3.3253291677080732</v>
      </c>
      <c r="P210" s="435">
        <f t="shared" si="20"/>
        <v>5.5953393561261902E-2</v>
      </c>
    </row>
    <row r="211" spans="1:16" x14ac:dyDescent="0.35">
      <c r="A211" s="433">
        <f t="shared" si="21"/>
        <v>206</v>
      </c>
      <c r="B211" s="6" t="s">
        <v>2240</v>
      </c>
      <c r="C211" s="6">
        <v>682.02</v>
      </c>
      <c r="D211" s="6"/>
      <c r="E211" s="6">
        <v>80.3</v>
      </c>
      <c r="F211" s="6">
        <f t="shared" si="12"/>
        <v>762.31999999999994</v>
      </c>
      <c r="G211" s="6">
        <v>10</v>
      </c>
      <c r="H211" s="6"/>
      <c r="I211" s="6">
        <v>2</v>
      </c>
      <c r="J211" s="6">
        <v>12</v>
      </c>
      <c r="K211" s="431">
        <f t="shared" si="22"/>
        <v>5.1835853131749461E-3</v>
      </c>
      <c r="L211" s="432">
        <f t="shared" si="23"/>
        <v>22.193261339092871</v>
      </c>
      <c r="M211" s="432">
        <f t="shared" si="19"/>
        <v>4.8825174946004317</v>
      </c>
      <c r="N211" s="432">
        <v>8.2610958904109584</v>
      </c>
      <c r="O211" s="432">
        <v>3.0695346163459134</v>
      </c>
      <c r="P211" s="435">
        <f t="shared" si="20"/>
        <v>5.0380954639062572E-2</v>
      </c>
    </row>
    <row r="212" spans="1:16" x14ac:dyDescent="0.35">
      <c r="A212" s="433">
        <f t="shared" si="21"/>
        <v>207</v>
      </c>
      <c r="B212" s="6" t="s">
        <v>2241</v>
      </c>
      <c r="C212" s="6">
        <v>509.8</v>
      </c>
      <c r="D212" s="6"/>
      <c r="E212" s="6">
        <v>20.7</v>
      </c>
      <c r="F212" s="6">
        <f t="shared" si="12"/>
        <v>530.5</v>
      </c>
      <c r="G212" s="6">
        <v>9</v>
      </c>
      <c r="H212" s="6"/>
      <c r="I212" s="6"/>
      <c r="J212" s="6">
        <v>9</v>
      </c>
      <c r="K212" s="431">
        <f t="shared" si="22"/>
        <v>3.8876889848812094E-3</v>
      </c>
      <c r="L212" s="432">
        <f t="shared" si="23"/>
        <v>16.644946004319653</v>
      </c>
      <c r="M212" s="432">
        <f t="shared" si="19"/>
        <v>3.6618881209503238</v>
      </c>
      <c r="N212" s="432">
        <v>6.1958219178082183</v>
      </c>
      <c r="O212" s="432">
        <v>2.3021509622594349</v>
      </c>
      <c r="P212" s="435">
        <f t="shared" si="20"/>
        <v>5.4297468436074699E-2</v>
      </c>
    </row>
    <row r="213" spans="1:16" x14ac:dyDescent="0.35">
      <c r="A213" s="433">
        <f t="shared" si="21"/>
        <v>208</v>
      </c>
      <c r="B213" s="6" t="s">
        <v>2242</v>
      </c>
      <c r="C213" s="6">
        <v>548.4</v>
      </c>
      <c r="D213" s="6"/>
      <c r="E213" s="6">
        <v>39</v>
      </c>
      <c r="F213" s="6">
        <f t="shared" si="12"/>
        <v>587.4</v>
      </c>
      <c r="G213" s="6">
        <v>9</v>
      </c>
      <c r="H213" s="6"/>
      <c r="I213" s="6"/>
      <c r="J213" s="6">
        <v>9</v>
      </c>
      <c r="K213" s="431">
        <f t="shared" si="22"/>
        <v>3.8876889848812094E-3</v>
      </c>
      <c r="L213" s="432">
        <f t="shared" si="23"/>
        <v>16.644946004319653</v>
      </c>
      <c r="M213" s="432">
        <f t="shared" si="19"/>
        <v>3.6618881209503238</v>
      </c>
      <c r="N213" s="432">
        <v>6.1958219178082183</v>
      </c>
      <c r="O213" s="432">
        <v>2.3021509622594349</v>
      </c>
      <c r="P213" s="435">
        <f t="shared" si="20"/>
        <v>4.9037805593016057E-2</v>
      </c>
    </row>
    <row r="214" spans="1:16" x14ac:dyDescent="0.35">
      <c r="A214" s="433">
        <f t="shared" si="21"/>
        <v>209</v>
      </c>
      <c r="B214" s="6" t="s">
        <v>2243</v>
      </c>
      <c r="C214" s="6">
        <v>450.9</v>
      </c>
      <c r="D214" s="6"/>
      <c r="E214" s="6">
        <v>36</v>
      </c>
      <c r="F214" s="6">
        <f t="shared" si="12"/>
        <v>486.9</v>
      </c>
      <c r="G214" s="6">
        <v>8</v>
      </c>
      <c r="H214" s="6"/>
      <c r="I214" s="6">
        <v>1</v>
      </c>
      <c r="J214" s="6">
        <v>9</v>
      </c>
      <c r="K214" s="431">
        <f t="shared" si="22"/>
        <v>3.8876889848812094E-3</v>
      </c>
      <c r="L214" s="432">
        <f t="shared" si="23"/>
        <v>16.644946004319653</v>
      </c>
      <c r="M214" s="432">
        <f t="shared" si="19"/>
        <v>3.6618881209503238</v>
      </c>
      <c r="N214" s="432">
        <v>6.1958219178082183</v>
      </c>
      <c r="O214" s="432">
        <v>2.3021509622594349</v>
      </c>
      <c r="P214" s="435">
        <f t="shared" si="20"/>
        <v>5.9159595410428485E-2</v>
      </c>
    </row>
    <row r="215" spans="1:16" x14ac:dyDescent="0.35">
      <c r="A215" s="433">
        <f t="shared" si="21"/>
        <v>210</v>
      </c>
      <c r="B215" s="6" t="s">
        <v>2244</v>
      </c>
      <c r="C215" s="6">
        <v>1505.5</v>
      </c>
      <c r="D215" s="6">
        <v>827.5</v>
      </c>
      <c r="E215" s="6"/>
      <c r="F215" s="6">
        <f t="shared" si="12"/>
        <v>2333</v>
      </c>
      <c r="G215" s="6">
        <v>34</v>
      </c>
      <c r="H215" s="6"/>
      <c r="I215" s="6"/>
      <c r="J215" s="6">
        <v>34</v>
      </c>
      <c r="K215" s="431">
        <f t="shared" si="22"/>
        <v>1.468682505399568E-2</v>
      </c>
      <c r="L215" s="432">
        <f t="shared" si="23"/>
        <v>62.880907127429801</v>
      </c>
      <c r="M215" s="432">
        <f t="shared" si="19"/>
        <v>13.833799568034555</v>
      </c>
      <c r="N215" s="432">
        <v>23.406438356164383</v>
      </c>
      <c r="O215" s="432">
        <v>8.6970147463134211</v>
      </c>
      <c r="P215" s="435">
        <f t="shared" si="20"/>
        <v>4.6643017487330553E-2</v>
      </c>
    </row>
    <row r="216" spans="1:16" x14ac:dyDescent="0.35">
      <c r="A216" s="433">
        <f t="shared" si="21"/>
        <v>211</v>
      </c>
      <c r="B216" s="6" t="s">
        <v>2245</v>
      </c>
      <c r="C216" s="6">
        <v>922.6</v>
      </c>
      <c r="D216" s="6"/>
      <c r="E216" s="6">
        <v>33</v>
      </c>
      <c r="F216" s="6">
        <f t="shared" si="12"/>
        <v>955.6</v>
      </c>
      <c r="G216" s="6">
        <v>14</v>
      </c>
      <c r="H216" s="6"/>
      <c r="I216" s="6"/>
      <c r="J216" s="6">
        <v>14</v>
      </c>
      <c r="K216" s="431">
        <f t="shared" si="22"/>
        <v>6.0475161987041037E-3</v>
      </c>
      <c r="L216" s="432">
        <f t="shared" si="23"/>
        <v>25.892138228941683</v>
      </c>
      <c r="M216" s="432">
        <f t="shared" si="19"/>
        <v>5.6962704103671706</v>
      </c>
      <c r="N216" s="432">
        <v>9.6379452054794506</v>
      </c>
      <c r="O216" s="432">
        <v>3.5811237190702321</v>
      </c>
      <c r="P216" s="435">
        <f t="shared" si="20"/>
        <v>4.6889365387043261E-2</v>
      </c>
    </row>
    <row r="217" spans="1:16" x14ac:dyDescent="0.35">
      <c r="A217" s="433">
        <f t="shared" si="21"/>
        <v>212</v>
      </c>
      <c r="B217" s="6" t="s">
        <v>2246</v>
      </c>
      <c r="C217" s="6">
        <v>1175.5</v>
      </c>
      <c r="D217" s="6"/>
      <c r="E217" s="6"/>
      <c r="F217" s="6">
        <f t="shared" si="12"/>
        <v>1175.5</v>
      </c>
      <c r="G217" s="6">
        <v>15</v>
      </c>
      <c r="H217" s="6"/>
      <c r="I217" s="6"/>
      <c r="J217" s="6">
        <v>15</v>
      </c>
      <c r="K217" s="431">
        <f t="shared" si="22"/>
        <v>6.4794816414686825E-3</v>
      </c>
      <c r="L217" s="432">
        <f t="shared" si="23"/>
        <v>27.741576673866088</v>
      </c>
      <c r="M217" s="432">
        <f t="shared" si="19"/>
        <v>6.1031468682505396</v>
      </c>
      <c r="N217" s="432">
        <v>10.326369863013699</v>
      </c>
      <c r="O217" s="432">
        <v>3.8369182704323923</v>
      </c>
      <c r="P217" s="435">
        <f t="shared" si="20"/>
        <v>4.0840503339483379E-2</v>
      </c>
    </row>
    <row r="218" spans="1:16" x14ac:dyDescent="0.35">
      <c r="A218" s="433">
        <f t="shared" si="21"/>
        <v>213</v>
      </c>
      <c r="B218" s="6" t="s">
        <v>2247</v>
      </c>
      <c r="C218" s="6">
        <v>504.4</v>
      </c>
      <c r="D218" s="6">
        <v>189.5</v>
      </c>
      <c r="E218" s="6"/>
      <c r="F218" s="6">
        <f t="shared" si="12"/>
        <v>693.9</v>
      </c>
      <c r="G218" s="6">
        <v>6</v>
      </c>
      <c r="H218" s="6">
        <v>1</v>
      </c>
      <c r="I218" s="6"/>
      <c r="J218" s="6">
        <v>7</v>
      </c>
      <c r="K218" s="431">
        <f t="shared" si="22"/>
        <v>3.0237580993520518E-3</v>
      </c>
      <c r="L218" s="432">
        <f t="shared" si="23"/>
        <v>12.946069114470841</v>
      </c>
      <c r="M218" s="432">
        <f t="shared" si="19"/>
        <v>2.8481352051835853</v>
      </c>
      <c r="N218" s="432">
        <v>4.8189726027397253</v>
      </c>
      <c r="O218" s="432">
        <v>1.790561859535116</v>
      </c>
      <c r="P218" s="435">
        <f t="shared" si="20"/>
        <v>3.2286696616125189E-2</v>
      </c>
    </row>
    <row r="219" spans="1:16" x14ac:dyDescent="0.35">
      <c r="A219" s="433">
        <f t="shared" si="21"/>
        <v>214</v>
      </c>
      <c r="B219" s="6" t="s">
        <v>2248</v>
      </c>
      <c r="C219" s="6">
        <v>606.6</v>
      </c>
      <c r="D219" s="6"/>
      <c r="E219" s="6"/>
      <c r="F219" s="6">
        <f t="shared" si="12"/>
        <v>606.6</v>
      </c>
      <c r="G219" s="6">
        <v>11</v>
      </c>
      <c r="H219" s="6"/>
      <c r="I219" s="6"/>
      <c r="J219" s="6">
        <v>11</v>
      </c>
      <c r="K219" s="431">
        <f t="shared" si="22"/>
        <v>4.7516198704103674E-3</v>
      </c>
      <c r="L219" s="432">
        <f t="shared" si="23"/>
        <v>20.343822894168465</v>
      </c>
      <c r="M219" s="432">
        <f t="shared" si="19"/>
        <v>4.4756410367170627</v>
      </c>
      <c r="N219" s="432">
        <v>7.5726712328767114</v>
      </c>
      <c r="O219" s="432">
        <v>2.8137400649837541</v>
      </c>
      <c r="P219" s="435">
        <f t="shared" si="20"/>
        <v>5.8038040271589167E-2</v>
      </c>
    </row>
    <row r="220" spans="1:16" x14ac:dyDescent="0.35">
      <c r="A220" s="433">
        <f t="shared" si="21"/>
        <v>215</v>
      </c>
      <c r="B220" s="6" t="s">
        <v>2249</v>
      </c>
      <c r="C220" s="6">
        <v>520.5</v>
      </c>
      <c r="D220" s="6"/>
      <c r="E220" s="6"/>
      <c r="F220" s="6">
        <f t="shared" si="12"/>
        <v>520.5</v>
      </c>
      <c r="G220" s="6">
        <v>10</v>
      </c>
      <c r="H220" s="6"/>
      <c r="I220" s="6"/>
      <c r="J220" s="6">
        <v>10</v>
      </c>
      <c r="K220" s="431">
        <f t="shared" si="22"/>
        <v>4.3196544276457886E-3</v>
      </c>
      <c r="L220" s="432">
        <f t="shared" si="23"/>
        <v>18.494384449244063</v>
      </c>
      <c r="M220" s="432">
        <f t="shared" si="19"/>
        <v>4.0687645788336937</v>
      </c>
      <c r="N220" s="432">
        <v>6.8842465753424653</v>
      </c>
      <c r="O220" s="432">
        <v>2.5579455136215947</v>
      </c>
      <c r="P220" s="435">
        <f t="shared" si="20"/>
        <v>6.1489608294028462E-2</v>
      </c>
    </row>
    <row r="221" spans="1:16" x14ac:dyDescent="0.35">
      <c r="A221" s="433">
        <f t="shared" si="21"/>
        <v>216</v>
      </c>
      <c r="B221" s="6" t="s">
        <v>2250</v>
      </c>
      <c r="C221" s="6">
        <v>539.9</v>
      </c>
      <c r="D221" s="6"/>
      <c r="E221" s="6"/>
      <c r="F221" s="6">
        <f t="shared" si="12"/>
        <v>539.9</v>
      </c>
      <c r="G221" s="6">
        <v>8</v>
      </c>
      <c r="H221" s="6"/>
      <c r="I221" s="6"/>
      <c r="J221" s="6">
        <v>8</v>
      </c>
      <c r="K221" s="431">
        <f t="shared" si="22"/>
        <v>3.4557235421166306E-3</v>
      </c>
      <c r="L221" s="432">
        <f t="shared" si="23"/>
        <v>14.795507559395247</v>
      </c>
      <c r="M221" s="432">
        <f t="shared" si="19"/>
        <v>3.2550116630669543</v>
      </c>
      <c r="N221" s="432">
        <v>5.5073972602739723</v>
      </c>
      <c r="O221" s="432">
        <v>2.0463564108972756</v>
      </c>
      <c r="P221" s="435">
        <f t="shared" si="20"/>
        <v>4.7424102414583162E-2</v>
      </c>
    </row>
    <row r="222" spans="1:16" x14ac:dyDescent="0.35">
      <c r="A222" s="433">
        <f t="shared" si="21"/>
        <v>217</v>
      </c>
      <c r="B222" s="6" t="s">
        <v>2251</v>
      </c>
      <c r="C222" s="6">
        <v>595.5</v>
      </c>
      <c r="D222" s="6"/>
      <c r="E222" s="6"/>
      <c r="F222" s="6">
        <f t="shared" si="12"/>
        <v>595.5</v>
      </c>
      <c r="G222" s="6">
        <v>13</v>
      </c>
      <c r="H222" s="6"/>
      <c r="I222" s="6"/>
      <c r="J222" s="6">
        <v>13</v>
      </c>
      <c r="K222" s="431">
        <f t="shared" si="22"/>
        <v>5.6155507559395249E-3</v>
      </c>
      <c r="L222" s="432">
        <f t="shared" si="23"/>
        <v>24.042699784017277</v>
      </c>
      <c r="M222" s="432">
        <f t="shared" si="19"/>
        <v>5.2893939524838007</v>
      </c>
      <c r="N222" s="432">
        <v>8.9495205479452054</v>
      </c>
      <c r="O222" s="432">
        <v>3.3253291677080732</v>
      </c>
      <c r="P222" s="435">
        <f t="shared" si="20"/>
        <v>6.9868922673642905E-2</v>
      </c>
    </row>
    <row r="223" spans="1:16" x14ac:dyDescent="0.35">
      <c r="A223" s="433">
        <f t="shared" si="21"/>
        <v>218</v>
      </c>
      <c r="B223" s="6" t="s">
        <v>2252</v>
      </c>
      <c r="C223" s="6">
        <v>711.4</v>
      </c>
      <c r="D223" s="6"/>
      <c r="E223" s="6">
        <v>63.4</v>
      </c>
      <c r="F223" s="6">
        <f t="shared" si="12"/>
        <v>774.8</v>
      </c>
      <c r="G223" s="6">
        <v>11</v>
      </c>
      <c r="H223" s="6"/>
      <c r="I223" s="6">
        <v>2</v>
      </c>
      <c r="J223" s="6">
        <v>13</v>
      </c>
      <c r="K223" s="431">
        <f t="shared" si="22"/>
        <v>5.6155507559395249E-3</v>
      </c>
      <c r="L223" s="432">
        <f t="shared" si="23"/>
        <v>24.042699784017277</v>
      </c>
      <c r="M223" s="432">
        <f t="shared" si="19"/>
        <v>5.2893939524838007</v>
      </c>
      <c r="N223" s="432">
        <v>8.9495205479452054</v>
      </c>
      <c r="O223" s="432">
        <v>3.3253291677080732</v>
      </c>
      <c r="P223" s="435">
        <f t="shared" si="20"/>
        <v>5.3700236773560089E-2</v>
      </c>
    </row>
    <row r="224" spans="1:16" x14ac:dyDescent="0.35">
      <c r="A224" s="433">
        <f t="shared" si="21"/>
        <v>219</v>
      </c>
      <c r="B224" s="6" t="s">
        <v>2253</v>
      </c>
      <c r="C224" s="6">
        <v>762.1</v>
      </c>
      <c r="D224" s="6">
        <v>53.2</v>
      </c>
      <c r="E224" s="6"/>
      <c r="F224" s="6">
        <f t="shared" si="12"/>
        <v>815.30000000000007</v>
      </c>
      <c r="G224" s="6">
        <v>13</v>
      </c>
      <c r="H224" s="6">
        <v>2</v>
      </c>
      <c r="I224" s="6"/>
      <c r="J224" s="6">
        <v>15</v>
      </c>
      <c r="K224" s="431">
        <f t="shared" si="22"/>
        <v>6.4794816414686825E-3</v>
      </c>
      <c r="L224" s="432">
        <f t="shared" si="23"/>
        <v>27.741576673866088</v>
      </c>
      <c r="M224" s="432">
        <f t="shared" si="19"/>
        <v>6.1031468682505396</v>
      </c>
      <c r="N224" s="432">
        <v>10.326369863013699</v>
      </c>
      <c r="O224" s="432">
        <v>3.8369182704323923</v>
      </c>
      <c r="P224" s="435">
        <f t="shared" si="20"/>
        <v>5.8883860757466835E-2</v>
      </c>
    </row>
    <row r="225" spans="1:16" x14ac:dyDescent="0.35">
      <c r="A225" s="433">
        <f t="shared" si="21"/>
        <v>220</v>
      </c>
      <c r="B225" s="6" t="s">
        <v>2254</v>
      </c>
      <c r="C225" s="6">
        <v>707.8</v>
      </c>
      <c r="D225" s="6">
        <v>33.1</v>
      </c>
      <c r="E225" s="6"/>
      <c r="F225" s="6">
        <f t="shared" si="12"/>
        <v>740.9</v>
      </c>
      <c r="G225" s="6">
        <v>11</v>
      </c>
      <c r="H225" s="6">
        <v>1</v>
      </c>
      <c r="I225" s="6"/>
      <c r="J225" s="6">
        <f t="shared" ref="J225:J284" si="24">G225+H225+I225</f>
        <v>12</v>
      </c>
      <c r="K225" s="431">
        <f t="shared" si="22"/>
        <v>5.1835853131749461E-3</v>
      </c>
      <c r="L225" s="432">
        <f t="shared" si="23"/>
        <v>22.193261339092871</v>
      </c>
      <c r="M225" s="432">
        <f t="shared" si="19"/>
        <v>4.8825174946004317</v>
      </c>
      <c r="N225" s="432">
        <v>8.2610958904109584</v>
      </c>
      <c r="O225" s="432">
        <v>3.0695346163459134</v>
      </c>
      <c r="P225" s="435">
        <f t="shared" si="20"/>
        <v>5.183750754548546E-2</v>
      </c>
    </row>
    <row r="226" spans="1:16" x14ac:dyDescent="0.35">
      <c r="A226" s="433">
        <f t="shared" si="21"/>
        <v>221</v>
      </c>
      <c r="B226" s="6" t="s">
        <v>2255</v>
      </c>
      <c r="C226" s="6">
        <v>952</v>
      </c>
      <c r="D226" s="6">
        <v>67.7</v>
      </c>
      <c r="E226" s="6">
        <v>127.2</v>
      </c>
      <c r="F226" s="6">
        <f t="shared" si="12"/>
        <v>1146.9000000000001</v>
      </c>
      <c r="G226" s="6">
        <v>13</v>
      </c>
      <c r="H226" s="6">
        <v>2</v>
      </c>
      <c r="I226" s="6">
        <v>1</v>
      </c>
      <c r="J226" s="6">
        <f t="shared" si="24"/>
        <v>16</v>
      </c>
      <c r="K226" s="431">
        <f t="shared" si="22"/>
        <v>6.9114470842332612E-3</v>
      </c>
      <c r="L226" s="432">
        <f t="shared" si="23"/>
        <v>29.591015118790494</v>
      </c>
      <c r="M226" s="432">
        <f t="shared" si="19"/>
        <v>6.5100233261339087</v>
      </c>
      <c r="N226" s="432">
        <v>11.014794520547945</v>
      </c>
      <c r="O226" s="432">
        <v>4.0927128217945512</v>
      </c>
      <c r="P226" s="435">
        <f t="shared" si="20"/>
        <v>4.4649529852007055E-2</v>
      </c>
    </row>
    <row r="227" spans="1:16" x14ac:dyDescent="0.35">
      <c r="A227" s="433">
        <f t="shared" si="21"/>
        <v>222</v>
      </c>
      <c r="B227" s="6" t="s">
        <v>2256</v>
      </c>
      <c r="C227" s="6">
        <v>348.4</v>
      </c>
      <c r="D227" s="6"/>
      <c r="E227" s="6">
        <v>48</v>
      </c>
      <c r="F227" s="6">
        <f t="shared" si="12"/>
        <v>396.4</v>
      </c>
      <c r="G227" s="6">
        <v>6</v>
      </c>
      <c r="H227" s="6"/>
      <c r="I227" s="6"/>
      <c r="J227" s="6">
        <f t="shared" si="24"/>
        <v>6</v>
      </c>
      <c r="K227" s="431">
        <f t="shared" si="22"/>
        <v>2.5917926565874731E-3</v>
      </c>
      <c r="L227" s="432">
        <f t="shared" si="23"/>
        <v>11.096630669546435</v>
      </c>
      <c r="M227" s="432">
        <f t="shared" si="19"/>
        <v>2.4412587473002159</v>
      </c>
      <c r="N227" s="432">
        <v>4.1305479452054792</v>
      </c>
      <c r="O227" s="432">
        <v>1.5347673081729567</v>
      </c>
      <c r="P227" s="435">
        <f t="shared" si="20"/>
        <v>4.8444007745270155E-2</v>
      </c>
    </row>
    <row r="228" spans="1:16" x14ac:dyDescent="0.35">
      <c r="A228" s="433">
        <f t="shared" si="21"/>
        <v>223</v>
      </c>
      <c r="B228" s="6" t="s">
        <v>2257</v>
      </c>
      <c r="C228" s="6">
        <v>337.8</v>
      </c>
      <c r="D228" s="6"/>
      <c r="E228" s="6">
        <v>23.4</v>
      </c>
      <c r="F228" s="6">
        <f t="shared" si="12"/>
        <v>361.2</v>
      </c>
      <c r="G228" s="6">
        <v>7</v>
      </c>
      <c r="H228" s="6"/>
      <c r="I228" s="6"/>
      <c r="J228" s="6">
        <f t="shared" si="24"/>
        <v>7</v>
      </c>
      <c r="K228" s="431">
        <f t="shared" si="22"/>
        <v>3.0237580993520518E-3</v>
      </c>
      <c r="L228" s="432">
        <f t="shared" si="23"/>
        <v>12.946069114470841</v>
      </c>
      <c r="M228" s="432">
        <f t="shared" si="19"/>
        <v>2.8481352051835853</v>
      </c>
      <c r="N228" s="432">
        <v>4.8189726027397253</v>
      </c>
      <c r="O228" s="432">
        <v>1.790561859535116</v>
      </c>
      <c r="P228" s="435">
        <f t="shared" si="20"/>
        <v>6.2025854877988014E-2</v>
      </c>
    </row>
    <row r="229" spans="1:16" x14ac:dyDescent="0.35">
      <c r="A229" s="433">
        <f t="shared" si="21"/>
        <v>224</v>
      </c>
      <c r="B229" s="6" t="s">
        <v>2258</v>
      </c>
      <c r="C229" s="6">
        <v>699.3</v>
      </c>
      <c r="D229" s="6"/>
      <c r="E229" s="6">
        <v>36.700000000000003</v>
      </c>
      <c r="F229" s="6">
        <f t="shared" si="12"/>
        <v>736</v>
      </c>
      <c r="G229" s="6">
        <v>8</v>
      </c>
      <c r="H229" s="6"/>
      <c r="I229" s="6">
        <v>1</v>
      </c>
      <c r="J229" s="6">
        <f t="shared" si="24"/>
        <v>9</v>
      </c>
      <c r="K229" s="431">
        <f t="shared" si="22"/>
        <v>3.8876889848812094E-3</v>
      </c>
      <c r="L229" s="432">
        <f t="shared" si="23"/>
        <v>16.644946004319653</v>
      </c>
      <c r="M229" s="432">
        <f t="shared" si="19"/>
        <v>3.6618881209503238</v>
      </c>
      <c r="N229" s="432">
        <v>6.1958219178082183</v>
      </c>
      <c r="O229" s="432">
        <v>2.3021509622594349</v>
      </c>
      <c r="P229" s="435">
        <f t="shared" si="20"/>
        <v>3.9136966039860908E-2</v>
      </c>
    </row>
    <row r="230" spans="1:16" x14ac:dyDescent="0.35">
      <c r="A230" s="433">
        <f t="shared" si="21"/>
        <v>225</v>
      </c>
      <c r="B230" s="6" t="s">
        <v>2259</v>
      </c>
      <c r="C230" s="6">
        <v>478.8</v>
      </c>
      <c r="D230" s="6"/>
      <c r="E230" s="6"/>
      <c r="F230" s="6">
        <f t="shared" si="12"/>
        <v>478.8</v>
      </c>
      <c r="G230" s="6">
        <v>10</v>
      </c>
      <c r="H230" s="6"/>
      <c r="I230" s="6"/>
      <c r="J230" s="6">
        <f t="shared" si="24"/>
        <v>10</v>
      </c>
      <c r="K230" s="431">
        <f t="shared" si="22"/>
        <v>4.3196544276457886E-3</v>
      </c>
      <c r="L230" s="432">
        <f t="shared" si="23"/>
        <v>18.494384449244063</v>
      </c>
      <c r="M230" s="432">
        <f t="shared" si="19"/>
        <v>4.0687645788336937</v>
      </c>
      <c r="N230" s="432">
        <v>6.8842465753424653</v>
      </c>
      <c r="O230" s="432">
        <v>2.5579455136215947</v>
      </c>
      <c r="P230" s="435">
        <f t="shared" si="20"/>
        <v>6.6844906259485831E-2</v>
      </c>
    </row>
    <row r="231" spans="1:16" x14ac:dyDescent="0.35">
      <c r="A231" s="433">
        <f t="shared" si="21"/>
        <v>226</v>
      </c>
      <c r="B231" s="6" t="s">
        <v>2260</v>
      </c>
      <c r="C231" s="6">
        <v>676.9</v>
      </c>
      <c r="D231" s="6"/>
      <c r="E231" s="6"/>
      <c r="F231" s="6">
        <f t="shared" si="12"/>
        <v>676.9</v>
      </c>
      <c r="G231" s="6">
        <v>11</v>
      </c>
      <c r="H231" s="6"/>
      <c r="I231" s="6"/>
      <c r="J231" s="6">
        <f t="shared" si="24"/>
        <v>11</v>
      </c>
      <c r="K231" s="431">
        <f t="shared" si="22"/>
        <v>4.7516198704103674E-3</v>
      </c>
      <c r="L231" s="432">
        <f t="shared" si="23"/>
        <v>20.343822894168465</v>
      </c>
      <c r="M231" s="432">
        <f t="shared" si="19"/>
        <v>4.4756410367170627</v>
      </c>
      <c r="N231" s="432">
        <v>7.5726712328767114</v>
      </c>
      <c r="O231" s="432">
        <v>2.8137400649837541</v>
      </c>
      <c r="P231" s="435">
        <f t="shared" si="20"/>
        <v>5.2010452398797445E-2</v>
      </c>
    </row>
    <row r="232" spans="1:16" x14ac:dyDescent="0.35">
      <c r="A232" s="433">
        <f t="shared" si="21"/>
        <v>227</v>
      </c>
      <c r="B232" s="6" t="s">
        <v>2261</v>
      </c>
      <c r="C232" s="6">
        <v>893.8</v>
      </c>
      <c r="D232" s="6"/>
      <c r="E232" s="6"/>
      <c r="F232" s="6">
        <f t="shared" si="12"/>
        <v>893.8</v>
      </c>
      <c r="G232" s="6">
        <v>22</v>
      </c>
      <c r="H232" s="6"/>
      <c r="I232" s="6"/>
      <c r="J232" s="6">
        <f t="shared" si="24"/>
        <v>22</v>
      </c>
      <c r="K232" s="431">
        <f t="shared" si="22"/>
        <v>9.5032397408207347E-3</v>
      </c>
      <c r="L232" s="432">
        <f t="shared" si="23"/>
        <v>40.68764578833693</v>
      </c>
      <c r="M232" s="432">
        <f t="shared" si="19"/>
        <v>8.9512820734341254</v>
      </c>
      <c r="N232" s="432">
        <v>15.145342465753423</v>
      </c>
      <c r="O232" s="432">
        <v>5.6274801299675081</v>
      </c>
      <c r="P232" s="435">
        <f t="shared" si="20"/>
        <v>7.877797097504137E-2</v>
      </c>
    </row>
    <row r="233" spans="1:16" x14ac:dyDescent="0.35">
      <c r="A233" s="433">
        <f t="shared" si="21"/>
        <v>228</v>
      </c>
      <c r="B233" s="6" t="s">
        <v>2262</v>
      </c>
      <c r="C233" s="6">
        <v>467.4</v>
      </c>
      <c r="D233" s="6"/>
      <c r="E233" s="6">
        <v>8.6</v>
      </c>
      <c r="F233" s="6">
        <f t="shared" si="12"/>
        <v>476</v>
      </c>
      <c r="G233" s="6">
        <v>6</v>
      </c>
      <c r="H233" s="6"/>
      <c r="I233" s="6">
        <v>1</v>
      </c>
      <c r="J233" s="6">
        <f t="shared" si="24"/>
        <v>7</v>
      </c>
      <c r="K233" s="431">
        <f t="shared" si="22"/>
        <v>3.0237580993520518E-3</v>
      </c>
      <c r="L233" s="432">
        <f t="shared" si="23"/>
        <v>12.946069114470841</v>
      </c>
      <c r="M233" s="432">
        <f t="shared" si="19"/>
        <v>2.8481352051835853</v>
      </c>
      <c r="N233" s="432">
        <v>4.8189726027397253</v>
      </c>
      <c r="O233" s="432">
        <v>1.790561859535116</v>
      </c>
      <c r="P233" s="435">
        <f t="shared" si="20"/>
        <v>4.7066678113296789E-2</v>
      </c>
    </row>
    <row r="234" spans="1:16" x14ac:dyDescent="0.35">
      <c r="A234" s="433">
        <f t="shared" si="21"/>
        <v>229</v>
      </c>
      <c r="B234" s="6" t="s">
        <v>2263</v>
      </c>
      <c r="C234" s="6">
        <v>324.10000000000002</v>
      </c>
      <c r="D234" s="6"/>
      <c r="E234" s="6"/>
      <c r="F234" s="6">
        <f t="shared" si="12"/>
        <v>324.10000000000002</v>
      </c>
      <c r="G234" s="6">
        <v>5</v>
      </c>
      <c r="H234" s="6"/>
      <c r="I234" s="6"/>
      <c r="J234" s="6">
        <f t="shared" si="24"/>
        <v>5</v>
      </c>
      <c r="K234" s="431">
        <f t="shared" si="22"/>
        <v>2.1598272138228943E-3</v>
      </c>
      <c r="L234" s="432">
        <f t="shared" si="23"/>
        <v>9.2471922246220313</v>
      </c>
      <c r="M234" s="432">
        <f t="shared" si="19"/>
        <v>2.0343822894168468</v>
      </c>
      <c r="N234" s="432">
        <v>3.4421232876712327</v>
      </c>
      <c r="O234" s="432">
        <v>1.2789727568107974</v>
      </c>
      <c r="P234" s="435">
        <f t="shared" si="20"/>
        <v>4.9375719094479811E-2</v>
      </c>
    </row>
    <row r="235" spans="1:16" x14ac:dyDescent="0.35">
      <c r="A235" s="433">
        <f t="shared" si="21"/>
        <v>230</v>
      </c>
      <c r="B235" s="6" t="s">
        <v>2264</v>
      </c>
      <c r="C235" s="6">
        <v>433.9</v>
      </c>
      <c r="D235" s="6"/>
      <c r="E235" s="6"/>
      <c r="F235" s="6">
        <f t="shared" si="12"/>
        <v>433.9</v>
      </c>
      <c r="G235" s="6">
        <v>11</v>
      </c>
      <c r="H235" s="6"/>
      <c r="I235" s="6"/>
      <c r="J235" s="6">
        <f t="shared" si="24"/>
        <v>11</v>
      </c>
      <c r="K235" s="431">
        <f t="shared" si="22"/>
        <v>4.7516198704103674E-3</v>
      </c>
      <c r="L235" s="432">
        <f t="shared" si="23"/>
        <v>20.343822894168465</v>
      </c>
      <c r="M235" s="432">
        <f t="shared" si="19"/>
        <v>4.4756410367170627</v>
      </c>
      <c r="N235" s="432">
        <v>7.5726712328767114</v>
      </c>
      <c r="O235" s="432">
        <v>2.8137400649837541</v>
      </c>
      <c r="P235" s="435">
        <f t="shared" si="20"/>
        <v>8.1138223620064509E-2</v>
      </c>
    </row>
    <row r="236" spans="1:16" x14ac:dyDescent="0.35">
      <c r="A236" s="433">
        <f t="shared" si="21"/>
        <v>231</v>
      </c>
      <c r="B236" s="6" t="s">
        <v>2265</v>
      </c>
      <c r="C236" s="6">
        <v>375.2</v>
      </c>
      <c r="D236" s="6"/>
      <c r="E236" s="6"/>
      <c r="F236" s="6">
        <f t="shared" si="12"/>
        <v>375.2</v>
      </c>
      <c r="G236" s="6">
        <v>7</v>
      </c>
      <c r="H236" s="6"/>
      <c r="I236" s="6"/>
      <c r="J236" s="6">
        <f t="shared" si="24"/>
        <v>7</v>
      </c>
      <c r="K236" s="431">
        <f t="shared" si="22"/>
        <v>3.0237580993520518E-3</v>
      </c>
      <c r="L236" s="432">
        <f t="shared" si="23"/>
        <v>12.946069114470841</v>
      </c>
      <c r="M236" s="432">
        <f t="shared" si="19"/>
        <v>2.8481352051835853</v>
      </c>
      <c r="N236" s="432">
        <v>4.8189726027397253</v>
      </c>
      <c r="O236" s="432">
        <v>1.790561859535116</v>
      </c>
      <c r="P236" s="435">
        <f t="shared" si="20"/>
        <v>5.9711457307913836E-2</v>
      </c>
    </row>
    <row r="237" spans="1:16" x14ac:dyDescent="0.35">
      <c r="A237" s="433">
        <f t="shared" si="21"/>
        <v>232</v>
      </c>
      <c r="B237" s="6" t="s">
        <v>2266</v>
      </c>
      <c r="C237" s="6">
        <v>375.1</v>
      </c>
      <c r="D237" s="6"/>
      <c r="E237" s="6">
        <v>120.5</v>
      </c>
      <c r="F237" s="6">
        <f t="shared" si="12"/>
        <v>495.6</v>
      </c>
      <c r="G237" s="6">
        <v>5</v>
      </c>
      <c r="H237" s="6"/>
      <c r="I237" s="6"/>
      <c r="J237" s="6">
        <f t="shared" si="24"/>
        <v>5</v>
      </c>
      <c r="K237" s="431">
        <f t="shared" si="22"/>
        <v>2.1598272138228943E-3</v>
      </c>
      <c r="L237" s="432">
        <f t="shared" si="23"/>
        <v>9.2471922246220313</v>
      </c>
      <c r="M237" s="432">
        <f t="shared" si="19"/>
        <v>2.0343822894168468</v>
      </c>
      <c r="N237" s="432">
        <v>3.4421232876712327</v>
      </c>
      <c r="O237" s="432">
        <v>1.2789727568107974</v>
      </c>
      <c r="P237" s="435">
        <f t="shared" si="20"/>
        <v>3.2289488616870275E-2</v>
      </c>
    </row>
    <row r="238" spans="1:16" x14ac:dyDescent="0.35">
      <c r="A238" s="433">
        <f t="shared" si="21"/>
        <v>233</v>
      </c>
      <c r="B238" s="6" t="s">
        <v>2267</v>
      </c>
      <c r="C238" s="6">
        <v>534.1</v>
      </c>
      <c r="D238" s="6">
        <v>48.8</v>
      </c>
      <c r="E238" s="6"/>
      <c r="F238" s="6">
        <f t="shared" si="12"/>
        <v>582.9</v>
      </c>
      <c r="G238" s="6">
        <v>9</v>
      </c>
      <c r="H238" s="6"/>
      <c r="I238" s="6"/>
      <c r="J238" s="6">
        <f t="shared" si="24"/>
        <v>9</v>
      </c>
      <c r="K238" s="431">
        <f t="shared" si="22"/>
        <v>3.8876889848812094E-3</v>
      </c>
      <c r="L238" s="432">
        <f t="shared" si="23"/>
        <v>16.644946004319653</v>
      </c>
      <c r="M238" s="432">
        <f t="shared" si="19"/>
        <v>3.6618881209503238</v>
      </c>
      <c r="N238" s="432">
        <v>6.1958219178082183</v>
      </c>
      <c r="O238" s="432">
        <v>2.3021509622594349</v>
      </c>
      <c r="P238" s="435">
        <f t="shared" si="20"/>
        <v>4.941637846172179E-2</v>
      </c>
    </row>
    <row r="239" spans="1:16" x14ac:dyDescent="0.35">
      <c r="A239" s="433">
        <f t="shared" si="21"/>
        <v>234</v>
      </c>
      <c r="B239" s="6" t="s">
        <v>2268</v>
      </c>
      <c r="C239" s="6">
        <v>471.8</v>
      </c>
      <c r="D239" s="6"/>
      <c r="E239" s="6"/>
      <c r="F239" s="6">
        <f t="shared" si="12"/>
        <v>471.8</v>
      </c>
      <c r="G239" s="6">
        <v>8</v>
      </c>
      <c r="H239" s="6"/>
      <c r="I239" s="6"/>
      <c r="J239" s="6">
        <f t="shared" si="24"/>
        <v>8</v>
      </c>
      <c r="K239" s="431">
        <f t="shared" si="22"/>
        <v>3.4557235421166306E-3</v>
      </c>
      <c r="L239" s="432">
        <f t="shared" si="23"/>
        <v>14.795507559395247</v>
      </c>
      <c r="M239" s="432">
        <f t="shared" si="19"/>
        <v>3.2550116630669543</v>
      </c>
      <c r="N239" s="432">
        <v>5.5073972602739723</v>
      </c>
      <c r="O239" s="432">
        <v>2.0463564108972756</v>
      </c>
      <c r="P239" s="435">
        <f t="shared" si="20"/>
        <v>5.4269336357849619E-2</v>
      </c>
    </row>
    <row r="240" spans="1:16" x14ac:dyDescent="0.35">
      <c r="A240" s="433">
        <f t="shared" si="21"/>
        <v>235</v>
      </c>
      <c r="B240" s="6" t="s">
        <v>2269</v>
      </c>
      <c r="C240" s="6">
        <v>579</v>
      </c>
      <c r="D240" s="6">
        <v>91.8</v>
      </c>
      <c r="E240" s="6"/>
      <c r="F240" s="6">
        <f t="shared" si="12"/>
        <v>670.8</v>
      </c>
      <c r="G240" s="6">
        <v>10</v>
      </c>
      <c r="H240" s="6"/>
      <c r="I240" s="6"/>
      <c r="J240" s="6">
        <f t="shared" si="24"/>
        <v>10</v>
      </c>
      <c r="K240" s="431">
        <f t="shared" si="22"/>
        <v>4.3196544276457886E-3</v>
      </c>
      <c r="L240" s="432">
        <f t="shared" si="23"/>
        <v>18.494384449244063</v>
      </c>
      <c r="M240" s="432">
        <f t="shared" si="19"/>
        <v>4.0687645788336937</v>
      </c>
      <c r="N240" s="432">
        <v>6.8842465753424653</v>
      </c>
      <c r="O240" s="432">
        <v>2.5579455136215947</v>
      </c>
      <c r="P240" s="435">
        <f t="shared" si="20"/>
        <v>4.7712196059990782E-2</v>
      </c>
    </row>
    <row r="241" spans="1:16" x14ac:dyDescent="0.35">
      <c r="A241" s="433">
        <f t="shared" si="21"/>
        <v>236</v>
      </c>
      <c r="B241" s="6" t="s">
        <v>2270</v>
      </c>
      <c r="C241" s="6">
        <v>343.9</v>
      </c>
      <c r="D241" s="6"/>
      <c r="E241" s="6"/>
      <c r="F241" s="6">
        <f t="shared" si="12"/>
        <v>343.9</v>
      </c>
      <c r="G241" s="6">
        <v>7</v>
      </c>
      <c r="H241" s="6"/>
      <c r="I241" s="6"/>
      <c r="J241" s="6">
        <f t="shared" si="24"/>
        <v>7</v>
      </c>
      <c r="K241" s="431">
        <f t="shared" si="22"/>
        <v>3.0237580993520518E-3</v>
      </c>
      <c r="L241" s="432">
        <f t="shared" si="23"/>
        <v>12.946069114470841</v>
      </c>
      <c r="M241" s="432">
        <f t="shared" si="19"/>
        <v>2.8481352051835853</v>
      </c>
      <c r="N241" s="432">
        <v>4.8189726027397253</v>
      </c>
      <c r="O241" s="432">
        <v>1.790561859535116</v>
      </c>
      <c r="P241" s="435">
        <f t="shared" si="20"/>
        <v>6.514608543742155E-2</v>
      </c>
    </row>
    <row r="242" spans="1:16" x14ac:dyDescent="0.35">
      <c r="A242" s="433">
        <f t="shared" si="21"/>
        <v>237</v>
      </c>
      <c r="B242" s="6" t="s">
        <v>2271</v>
      </c>
      <c r="C242" s="6">
        <v>664</v>
      </c>
      <c r="D242" s="6"/>
      <c r="E242" s="6">
        <v>35.700000000000003</v>
      </c>
      <c r="F242" s="6">
        <f t="shared" si="12"/>
        <v>699.7</v>
      </c>
      <c r="G242" s="6">
        <v>10</v>
      </c>
      <c r="H242" s="6"/>
      <c r="I242" s="6">
        <v>1</v>
      </c>
      <c r="J242" s="6">
        <f t="shared" si="24"/>
        <v>11</v>
      </c>
      <c r="K242" s="431">
        <f t="shared" si="22"/>
        <v>4.7516198704103674E-3</v>
      </c>
      <c r="L242" s="432">
        <f t="shared" si="23"/>
        <v>20.343822894168465</v>
      </c>
      <c r="M242" s="432">
        <f t="shared" si="19"/>
        <v>4.4756410367170627</v>
      </c>
      <c r="N242" s="432">
        <v>7.5726712328767114</v>
      </c>
      <c r="O242" s="432">
        <v>2.8137400649837541</v>
      </c>
      <c r="P242" s="435">
        <f t="shared" si="20"/>
        <v>5.0315671328778025E-2</v>
      </c>
    </row>
    <row r="243" spans="1:16" x14ac:dyDescent="0.35">
      <c r="A243" s="433">
        <f t="shared" si="21"/>
        <v>238</v>
      </c>
      <c r="B243" s="6" t="s">
        <v>2272</v>
      </c>
      <c r="C243" s="6">
        <v>150.30000000000001</v>
      </c>
      <c r="D243" s="6"/>
      <c r="E243" s="6">
        <v>232.7</v>
      </c>
      <c r="F243" s="6">
        <f t="shared" si="12"/>
        <v>383</v>
      </c>
      <c r="G243" s="6">
        <v>3</v>
      </c>
      <c r="H243" s="6"/>
      <c r="I243" s="6"/>
      <c r="J243" s="6">
        <f t="shared" si="24"/>
        <v>3</v>
      </c>
      <c r="K243" s="431">
        <f t="shared" si="22"/>
        <v>1.2958963282937365E-3</v>
      </c>
      <c r="L243" s="432">
        <f t="shared" si="23"/>
        <v>5.5483153347732177</v>
      </c>
      <c r="M243" s="432">
        <f t="shared" si="19"/>
        <v>1.2206293736501079</v>
      </c>
      <c r="N243" s="432">
        <v>6.07</v>
      </c>
      <c r="O243" s="432">
        <v>0.76738365408647835</v>
      </c>
      <c r="P243" s="435">
        <f t="shared" si="20"/>
        <v>3.5525661520913326E-2</v>
      </c>
    </row>
    <row r="244" spans="1:16" x14ac:dyDescent="0.35">
      <c r="A244" s="433">
        <f t="shared" si="21"/>
        <v>239</v>
      </c>
      <c r="B244" s="6" t="s">
        <v>2273</v>
      </c>
      <c r="C244" s="6">
        <v>630.29999999999995</v>
      </c>
      <c r="D244" s="6"/>
      <c r="E244" s="6">
        <v>33.9</v>
      </c>
      <c r="F244" s="6">
        <f t="shared" si="12"/>
        <v>664.19999999999993</v>
      </c>
      <c r="G244" s="6">
        <v>9</v>
      </c>
      <c r="H244" s="6"/>
      <c r="I244" s="6">
        <v>1</v>
      </c>
      <c r="J244" s="6">
        <f t="shared" si="24"/>
        <v>10</v>
      </c>
      <c r="K244" s="431">
        <f t="shared" si="22"/>
        <v>4.3196544276457886E-3</v>
      </c>
      <c r="L244" s="432">
        <f t="shared" si="23"/>
        <v>18.494384449244063</v>
      </c>
      <c r="M244" s="432">
        <f t="shared" si="19"/>
        <v>4.0687645788336937</v>
      </c>
      <c r="N244" s="432">
        <v>6.8842465753424653</v>
      </c>
      <c r="O244" s="432">
        <v>2.5579455136215947</v>
      </c>
      <c r="P244" s="435">
        <f t="shared" si="20"/>
        <v>4.8186300989222851E-2</v>
      </c>
    </row>
    <row r="245" spans="1:16" x14ac:dyDescent="0.35">
      <c r="A245" s="433">
        <f t="shared" si="21"/>
        <v>240</v>
      </c>
      <c r="B245" s="6" t="s">
        <v>2274</v>
      </c>
      <c r="C245" s="6">
        <v>447.75</v>
      </c>
      <c r="D245" s="6"/>
      <c r="E245" s="6"/>
      <c r="F245" s="6">
        <f t="shared" si="12"/>
        <v>447.75</v>
      </c>
      <c r="G245" s="6">
        <v>7</v>
      </c>
      <c r="H245" s="6"/>
      <c r="I245" s="6"/>
      <c r="J245" s="6">
        <f t="shared" si="24"/>
        <v>7</v>
      </c>
      <c r="K245" s="431">
        <f t="shared" si="22"/>
        <v>3.0237580993520518E-3</v>
      </c>
      <c r="L245" s="432">
        <f t="shared" si="23"/>
        <v>12.946069114470841</v>
      </c>
      <c r="M245" s="432">
        <f t="shared" si="19"/>
        <v>2.8481352051835853</v>
      </c>
      <c r="N245" s="432">
        <v>4.8189726027397253</v>
      </c>
      <c r="O245" s="432">
        <v>1.790561859535116</v>
      </c>
      <c r="P245" s="435">
        <f t="shared" si="20"/>
        <v>5.0036267519663363E-2</v>
      </c>
    </row>
    <row r="246" spans="1:16" x14ac:dyDescent="0.35">
      <c r="A246" s="433">
        <f t="shared" si="21"/>
        <v>241</v>
      </c>
      <c r="B246" s="6" t="s">
        <v>2275</v>
      </c>
      <c r="C246" s="6">
        <v>688.6</v>
      </c>
      <c r="D246" s="6"/>
      <c r="E246" s="6">
        <v>64.099999999999994</v>
      </c>
      <c r="F246" s="6">
        <f t="shared" si="12"/>
        <v>752.7</v>
      </c>
      <c r="G246" s="6">
        <v>12</v>
      </c>
      <c r="H246" s="6"/>
      <c r="I246" s="6">
        <v>1</v>
      </c>
      <c r="J246" s="6">
        <f t="shared" si="24"/>
        <v>13</v>
      </c>
      <c r="K246" s="431">
        <f t="shared" si="22"/>
        <v>5.6155507559395249E-3</v>
      </c>
      <c r="L246" s="432">
        <f t="shared" si="23"/>
        <v>24.042699784017277</v>
      </c>
      <c r="M246" s="432">
        <f t="shared" si="19"/>
        <v>5.2893939524838007</v>
      </c>
      <c r="N246" s="432">
        <v>8.9495205479452054</v>
      </c>
      <c r="O246" s="432">
        <v>3.3253291677080732</v>
      </c>
      <c r="P246" s="435">
        <f t="shared" si="20"/>
        <v>5.5276927663284646E-2</v>
      </c>
    </row>
    <row r="247" spans="1:16" x14ac:dyDescent="0.35">
      <c r="A247" s="433">
        <f t="shared" si="21"/>
        <v>242</v>
      </c>
      <c r="B247" s="6" t="s">
        <v>2276</v>
      </c>
      <c r="C247" s="6">
        <v>675.4</v>
      </c>
      <c r="D247" s="6"/>
      <c r="E247" s="6"/>
      <c r="F247" s="6">
        <f t="shared" si="12"/>
        <v>675.4</v>
      </c>
      <c r="G247" s="6">
        <v>15</v>
      </c>
      <c r="H247" s="6"/>
      <c r="I247" s="6"/>
      <c r="J247" s="6">
        <f t="shared" si="24"/>
        <v>15</v>
      </c>
      <c r="K247" s="431">
        <f t="shared" si="22"/>
        <v>6.4794816414686825E-3</v>
      </c>
      <c r="L247" s="432">
        <f t="shared" si="23"/>
        <v>27.741576673866088</v>
      </c>
      <c r="M247" s="432">
        <f t="shared" si="19"/>
        <v>6.1031468682505396</v>
      </c>
      <c r="N247" s="432">
        <v>10.326369863013699</v>
      </c>
      <c r="O247" s="432">
        <v>3.8369182704323923</v>
      </c>
      <c r="P247" s="435">
        <f t="shared" si="20"/>
        <v>7.1080858270006986E-2</v>
      </c>
    </row>
    <row r="248" spans="1:16" x14ac:dyDescent="0.35">
      <c r="A248" s="433">
        <f t="shared" si="21"/>
        <v>243</v>
      </c>
      <c r="B248" s="6" t="s">
        <v>2277</v>
      </c>
      <c r="C248" s="6">
        <v>633.9</v>
      </c>
      <c r="D248" s="6"/>
      <c r="E248" s="6"/>
      <c r="F248" s="6">
        <f t="shared" si="12"/>
        <v>633.9</v>
      </c>
      <c r="G248" s="6">
        <v>9</v>
      </c>
      <c r="H248" s="6"/>
      <c r="I248" s="6"/>
      <c r="J248" s="6">
        <f t="shared" si="24"/>
        <v>9</v>
      </c>
      <c r="K248" s="431">
        <f t="shared" si="22"/>
        <v>3.8876889848812094E-3</v>
      </c>
      <c r="L248" s="432">
        <f t="shared" si="23"/>
        <v>16.644946004319653</v>
      </c>
      <c r="M248" s="432">
        <f t="shared" si="19"/>
        <v>3.6618881209503238</v>
      </c>
      <c r="N248" s="432">
        <v>6.1958219178082183</v>
      </c>
      <c r="O248" s="432">
        <v>2.3021509622594349</v>
      </c>
      <c r="P248" s="435">
        <f t="shared" si="20"/>
        <v>4.544061682495288E-2</v>
      </c>
    </row>
    <row r="249" spans="1:16" x14ac:dyDescent="0.35">
      <c r="A249" s="433">
        <f t="shared" si="21"/>
        <v>244</v>
      </c>
      <c r="B249" s="6" t="s">
        <v>2278</v>
      </c>
      <c r="C249" s="6">
        <v>230.9</v>
      </c>
      <c r="D249" s="6">
        <v>51.2</v>
      </c>
      <c r="E249" s="6"/>
      <c r="F249" s="6">
        <f t="shared" si="12"/>
        <v>282.10000000000002</v>
      </c>
      <c r="G249" s="6">
        <v>5</v>
      </c>
      <c r="H249" s="6"/>
      <c r="I249" s="6"/>
      <c r="J249" s="6">
        <f t="shared" si="24"/>
        <v>5</v>
      </c>
      <c r="K249" s="431">
        <f t="shared" si="22"/>
        <v>2.1598272138228943E-3</v>
      </c>
      <c r="L249" s="432">
        <f t="shared" si="23"/>
        <v>9.2471922246220313</v>
      </c>
      <c r="M249" s="432">
        <f t="shared" si="19"/>
        <v>2.0343822894168468</v>
      </c>
      <c r="N249" s="432">
        <v>3.4421232876712327</v>
      </c>
      <c r="O249" s="432">
        <v>1.2789727568107974</v>
      </c>
      <c r="P249" s="435">
        <f t="shared" si="20"/>
        <v>5.6726942781002862E-2</v>
      </c>
    </row>
    <row r="250" spans="1:16" x14ac:dyDescent="0.35">
      <c r="A250" s="433">
        <f t="shared" si="21"/>
        <v>245</v>
      </c>
      <c r="B250" s="6" t="s">
        <v>2279</v>
      </c>
      <c r="C250" s="6">
        <v>1262.0999999999999</v>
      </c>
      <c r="D250" s="6"/>
      <c r="E250" s="6">
        <v>163.6</v>
      </c>
      <c r="F250" s="6">
        <f t="shared" si="12"/>
        <v>1425.6999999999998</v>
      </c>
      <c r="G250" s="6">
        <v>22</v>
      </c>
      <c r="H250" s="6"/>
      <c r="I250" s="6"/>
      <c r="J250" s="6">
        <f t="shared" si="24"/>
        <v>22</v>
      </c>
      <c r="K250" s="431">
        <f t="shared" si="22"/>
        <v>9.5032397408207347E-3</v>
      </c>
      <c r="L250" s="432">
        <f t="shared" si="23"/>
        <v>40.68764578833693</v>
      </c>
      <c r="M250" s="432">
        <f t="shared" si="19"/>
        <v>8.9512820734341254</v>
      </c>
      <c r="N250" s="432">
        <v>15.145342465753423</v>
      </c>
      <c r="O250" s="432">
        <v>5.6274801299675081</v>
      </c>
      <c r="P250" s="435">
        <f t="shared" si="20"/>
        <v>4.9387494183553329E-2</v>
      </c>
    </row>
    <row r="251" spans="1:16" x14ac:dyDescent="0.35">
      <c r="A251" s="433">
        <f t="shared" si="21"/>
        <v>246</v>
      </c>
      <c r="B251" s="6" t="s">
        <v>2280</v>
      </c>
      <c r="C251" s="6">
        <v>332.6</v>
      </c>
      <c r="D251" s="6"/>
      <c r="E251" s="6">
        <v>108.7</v>
      </c>
      <c r="F251" s="6">
        <f t="shared" si="12"/>
        <v>441.3</v>
      </c>
      <c r="G251" s="6">
        <v>10</v>
      </c>
      <c r="H251" s="6"/>
      <c r="I251" s="6"/>
      <c r="J251" s="6">
        <f t="shared" si="24"/>
        <v>10</v>
      </c>
      <c r="K251" s="431">
        <f t="shared" si="22"/>
        <v>4.3196544276457886E-3</v>
      </c>
      <c r="L251" s="432">
        <f t="shared" si="23"/>
        <v>18.494384449244063</v>
      </c>
      <c r="M251" s="432">
        <f t="shared" si="19"/>
        <v>4.0687645788336937</v>
      </c>
      <c r="N251" s="432">
        <v>6.8842465753424653</v>
      </c>
      <c r="O251" s="432">
        <v>2.5579455136215947</v>
      </c>
      <c r="P251" s="435">
        <f t="shared" si="20"/>
        <v>7.2525132828102912E-2</v>
      </c>
    </row>
    <row r="252" spans="1:16" x14ac:dyDescent="0.35">
      <c r="A252" s="433">
        <f t="shared" si="21"/>
        <v>247</v>
      </c>
      <c r="B252" s="6" t="s">
        <v>2281</v>
      </c>
      <c r="C252" s="6">
        <v>511</v>
      </c>
      <c r="D252" s="6"/>
      <c r="E252" s="6">
        <v>141.6</v>
      </c>
      <c r="F252" s="6">
        <f t="shared" si="12"/>
        <v>652.6</v>
      </c>
      <c r="G252" s="6">
        <v>11</v>
      </c>
      <c r="H252" s="6"/>
      <c r="I252" s="6"/>
      <c r="J252" s="6">
        <f t="shared" si="24"/>
        <v>11</v>
      </c>
      <c r="K252" s="431">
        <f t="shared" si="22"/>
        <v>4.7516198704103674E-3</v>
      </c>
      <c r="L252" s="432">
        <f t="shared" si="23"/>
        <v>20.343822894168465</v>
      </c>
      <c r="M252" s="432">
        <f t="shared" si="19"/>
        <v>4.4756410367170627</v>
      </c>
      <c r="N252" s="432">
        <v>7.5726712328767114</v>
      </c>
      <c r="O252" s="432">
        <v>2.8137400649837541</v>
      </c>
      <c r="P252" s="435">
        <f t="shared" si="20"/>
        <v>5.3947096580977606E-2</v>
      </c>
    </row>
    <row r="253" spans="1:16" x14ac:dyDescent="0.35">
      <c r="A253" s="433">
        <f t="shared" si="21"/>
        <v>248</v>
      </c>
      <c r="B253" s="6" t="s">
        <v>2282</v>
      </c>
      <c r="C253" s="6">
        <v>1078.7</v>
      </c>
      <c r="D253" s="6"/>
      <c r="E253" s="6"/>
      <c r="F253" s="6">
        <f t="shared" si="12"/>
        <v>1078.7</v>
      </c>
      <c r="G253" s="6">
        <v>20</v>
      </c>
      <c r="H253" s="6"/>
      <c r="I253" s="6"/>
      <c r="J253" s="6">
        <f t="shared" si="24"/>
        <v>20</v>
      </c>
      <c r="K253" s="431">
        <f t="shared" si="22"/>
        <v>8.6393088552915772E-3</v>
      </c>
      <c r="L253" s="432">
        <f t="shared" si="23"/>
        <v>36.988768898488125</v>
      </c>
      <c r="M253" s="432">
        <f t="shared" si="19"/>
        <v>8.1375291576673874</v>
      </c>
      <c r="N253" s="432">
        <v>13.768493150684931</v>
      </c>
      <c r="O253" s="432">
        <v>5.1158910272431894</v>
      </c>
      <c r="P253" s="435">
        <f t="shared" si="20"/>
        <v>5.9340578691094492E-2</v>
      </c>
    </row>
    <row r="254" spans="1:16" x14ac:dyDescent="0.35">
      <c r="A254" s="433">
        <f t="shared" si="21"/>
        <v>249</v>
      </c>
      <c r="B254" s="6" t="s">
        <v>2283</v>
      </c>
      <c r="C254" s="6">
        <v>611.4</v>
      </c>
      <c r="D254" s="6"/>
      <c r="E254" s="6">
        <v>112.1</v>
      </c>
      <c r="F254" s="6">
        <f t="shared" si="12"/>
        <v>723.5</v>
      </c>
      <c r="G254" s="6">
        <v>12</v>
      </c>
      <c r="H254" s="6"/>
      <c r="I254" s="6">
        <v>1</v>
      </c>
      <c r="J254" s="6">
        <f t="shared" si="24"/>
        <v>13</v>
      </c>
      <c r="K254" s="431">
        <f t="shared" si="22"/>
        <v>5.6155507559395249E-3</v>
      </c>
      <c r="L254" s="432">
        <f t="shared" si="23"/>
        <v>24.042699784017277</v>
      </c>
      <c r="M254" s="432">
        <f t="shared" ref="M254:M311" si="25">L254*0.22</f>
        <v>5.2893939524838007</v>
      </c>
      <c r="N254" s="432">
        <v>8.9495205479452054</v>
      </c>
      <c r="O254" s="432">
        <v>3.3253291677080732</v>
      </c>
      <c r="P254" s="435">
        <f t="shared" si="20"/>
        <v>5.7507869318803528E-2</v>
      </c>
    </row>
    <row r="255" spans="1:16" x14ac:dyDescent="0.35">
      <c r="A255" s="433">
        <f t="shared" si="21"/>
        <v>250</v>
      </c>
      <c r="B255" s="6" t="s">
        <v>2284</v>
      </c>
      <c r="C255" s="6">
        <v>690.47</v>
      </c>
      <c r="D255" s="6">
        <v>27.1</v>
      </c>
      <c r="E255" s="6">
        <v>79.3</v>
      </c>
      <c r="F255" s="6">
        <f t="shared" si="12"/>
        <v>796.87</v>
      </c>
      <c r="G255" s="6">
        <v>15</v>
      </c>
      <c r="H255" s="6"/>
      <c r="I255" s="6"/>
      <c r="J255" s="6">
        <f t="shared" si="24"/>
        <v>15</v>
      </c>
      <c r="K255" s="431">
        <f t="shared" si="22"/>
        <v>6.4794816414686825E-3</v>
      </c>
      <c r="L255" s="432">
        <f t="shared" si="23"/>
        <v>27.741576673866088</v>
      </c>
      <c r="M255" s="432">
        <f t="shared" si="25"/>
        <v>6.1031468682505396</v>
      </c>
      <c r="N255" s="432">
        <v>10.326369863013699</v>
      </c>
      <c r="O255" s="432">
        <v>3.8369182704323923</v>
      </c>
      <c r="P255" s="435">
        <f t="shared" si="20"/>
        <v>6.0245725997418287E-2</v>
      </c>
    </row>
    <row r="256" spans="1:16" x14ac:dyDescent="0.35">
      <c r="A256" s="433">
        <f t="shared" si="21"/>
        <v>251</v>
      </c>
      <c r="B256" s="6" t="s">
        <v>10</v>
      </c>
      <c r="C256" s="6">
        <v>401.2</v>
      </c>
      <c r="D256" s="6"/>
      <c r="E256" s="6">
        <v>112.2</v>
      </c>
      <c r="F256" s="6">
        <f t="shared" si="12"/>
        <v>513.4</v>
      </c>
      <c r="G256" s="6">
        <v>6</v>
      </c>
      <c r="H256" s="6"/>
      <c r="I256" s="6"/>
      <c r="J256" s="6">
        <f t="shared" si="24"/>
        <v>6</v>
      </c>
      <c r="K256" s="431">
        <f t="shared" si="22"/>
        <v>2.5917926565874731E-3</v>
      </c>
      <c r="L256" s="432">
        <f t="shared" si="23"/>
        <v>11.096630669546435</v>
      </c>
      <c r="M256" s="432">
        <f t="shared" si="25"/>
        <v>2.4412587473002159</v>
      </c>
      <c r="N256" s="432">
        <v>4.1305479452054792</v>
      </c>
      <c r="O256" s="432">
        <v>1.5347673081729567</v>
      </c>
      <c r="P256" s="435">
        <f t="shared" si="20"/>
        <v>3.7403982606593472E-2</v>
      </c>
    </row>
    <row r="257" spans="1:16" x14ac:dyDescent="0.35">
      <c r="A257" s="433">
        <f t="shared" si="21"/>
        <v>252</v>
      </c>
      <c r="B257" s="6" t="s">
        <v>11</v>
      </c>
      <c r="C257" s="6">
        <v>339.2</v>
      </c>
      <c r="D257" s="6"/>
      <c r="E257" s="6"/>
      <c r="F257" s="6">
        <f t="shared" si="12"/>
        <v>339.2</v>
      </c>
      <c r="G257" s="6">
        <v>4</v>
      </c>
      <c r="H257" s="6"/>
      <c r="I257" s="6"/>
      <c r="J257" s="6">
        <f t="shared" si="24"/>
        <v>4</v>
      </c>
      <c r="K257" s="431">
        <f t="shared" si="22"/>
        <v>1.7278617710583153E-3</v>
      </c>
      <c r="L257" s="432">
        <f t="shared" si="23"/>
        <v>7.3977537796976236</v>
      </c>
      <c r="M257" s="432">
        <f t="shared" si="25"/>
        <v>1.6275058315334772</v>
      </c>
      <c r="N257" s="432">
        <v>2.7536986301369861</v>
      </c>
      <c r="O257" s="432">
        <v>1.0231782054486378</v>
      </c>
      <c r="P257" s="435">
        <f t="shared" si="20"/>
        <v>3.7742147543681381E-2</v>
      </c>
    </row>
    <row r="258" spans="1:16" x14ac:dyDescent="0.35">
      <c r="A258" s="433">
        <f t="shared" si="21"/>
        <v>253</v>
      </c>
      <c r="B258" s="6" t="s">
        <v>12</v>
      </c>
      <c r="C258" s="6">
        <v>213.9</v>
      </c>
      <c r="D258" s="6"/>
      <c r="E258" s="6"/>
      <c r="F258" s="6">
        <f t="shared" si="12"/>
        <v>213.9</v>
      </c>
      <c r="G258" s="6">
        <v>4</v>
      </c>
      <c r="H258" s="6"/>
      <c r="I258" s="6"/>
      <c r="J258" s="6">
        <f t="shared" si="24"/>
        <v>4</v>
      </c>
      <c r="K258" s="431">
        <f t="shared" si="22"/>
        <v>1.7278617710583153E-3</v>
      </c>
      <c r="L258" s="432">
        <f t="shared" si="23"/>
        <v>7.3977537796976236</v>
      </c>
      <c r="M258" s="432">
        <f t="shared" si="25"/>
        <v>1.6275058315334772</v>
      </c>
      <c r="N258" s="432">
        <v>2.7536986301369861</v>
      </c>
      <c r="O258" s="432">
        <v>1.0231782054486378</v>
      </c>
      <c r="P258" s="435">
        <f t="shared" ref="P258:P318" si="26">(L258+M258+N258+O258)/F258</f>
        <v>5.9851035281985619E-2</v>
      </c>
    </row>
    <row r="259" spans="1:16" x14ac:dyDescent="0.35">
      <c r="A259" s="433">
        <f t="shared" si="21"/>
        <v>254</v>
      </c>
      <c r="B259" s="6" t="s">
        <v>13</v>
      </c>
      <c r="C259" s="6">
        <v>227.3</v>
      </c>
      <c r="D259" s="6"/>
      <c r="E259" s="6"/>
      <c r="F259" s="6">
        <f t="shared" si="12"/>
        <v>227.3</v>
      </c>
      <c r="G259" s="6">
        <v>4</v>
      </c>
      <c r="H259" s="6"/>
      <c r="I259" s="6"/>
      <c r="J259" s="6">
        <f t="shared" si="24"/>
        <v>4</v>
      </c>
      <c r="K259" s="431">
        <f t="shared" si="22"/>
        <v>1.7278617710583153E-3</v>
      </c>
      <c r="L259" s="432">
        <f t="shared" si="23"/>
        <v>7.3977537796976236</v>
      </c>
      <c r="M259" s="432">
        <f t="shared" si="25"/>
        <v>1.6275058315334772</v>
      </c>
      <c r="N259" s="432">
        <v>2.7536986301369861</v>
      </c>
      <c r="O259" s="432">
        <v>1.0231782054486378</v>
      </c>
      <c r="P259" s="435">
        <f t="shared" si="26"/>
        <v>5.6322641648995704E-2</v>
      </c>
    </row>
    <row r="260" spans="1:16" x14ac:dyDescent="0.35">
      <c r="A260" s="433">
        <f t="shared" ref="A260:A262" si="27">A259+1</f>
        <v>255</v>
      </c>
      <c r="B260" s="6" t="s">
        <v>14</v>
      </c>
      <c r="C260" s="6">
        <v>479.8</v>
      </c>
      <c r="D260" s="6"/>
      <c r="E260" s="6"/>
      <c r="F260" s="6">
        <f t="shared" si="12"/>
        <v>479.8</v>
      </c>
      <c r="G260" s="6">
        <v>11</v>
      </c>
      <c r="H260" s="6"/>
      <c r="I260" s="6"/>
      <c r="J260" s="6">
        <f t="shared" si="24"/>
        <v>11</v>
      </c>
      <c r="K260" s="431">
        <f t="shared" si="22"/>
        <v>4.7516198704103674E-3</v>
      </c>
      <c r="L260" s="432">
        <f t="shared" si="23"/>
        <v>20.343822894168465</v>
      </c>
      <c r="M260" s="432">
        <f t="shared" si="25"/>
        <v>4.4756410367170627</v>
      </c>
      <c r="N260" s="432">
        <v>7.5726712328767114</v>
      </c>
      <c r="O260" s="432">
        <v>2.8137400649837541</v>
      </c>
      <c r="P260" s="435">
        <f t="shared" si="26"/>
        <v>7.3376146787715688E-2</v>
      </c>
    </row>
    <row r="261" spans="1:16" x14ac:dyDescent="0.35">
      <c r="A261" s="433">
        <f t="shared" si="27"/>
        <v>256</v>
      </c>
      <c r="B261" s="6" t="s">
        <v>15</v>
      </c>
      <c r="C261" s="6">
        <v>209.3</v>
      </c>
      <c r="D261" s="6"/>
      <c r="E261" s="6"/>
      <c r="F261" s="6">
        <f t="shared" si="12"/>
        <v>209.3</v>
      </c>
      <c r="G261" s="6">
        <v>4</v>
      </c>
      <c r="H261" s="6"/>
      <c r="I261" s="6"/>
      <c r="J261" s="6">
        <f t="shared" si="24"/>
        <v>4</v>
      </c>
      <c r="K261" s="431">
        <f t="shared" si="22"/>
        <v>1.7278617710583153E-3</v>
      </c>
      <c r="L261" s="432">
        <f t="shared" si="23"/>
        <v>7.3977537796976236</v>
      </c>
      <c r="M261" s="432">
        <f t="shared" si="25"/>
        <v>1.6275058315334772</v>
      </c>
      <c r="N261" s="432">
        <v>2.7536986301369861</v>
      </c>
      <c r="O261" s="432">
        <v>1.0231782054486378</v>
      </c>
      <c r="P261" s="435">
        <f t="shared" si="26"/>
        <v>6.1166442650820468E-2</v>
      </c>
    </row>
    <row r="262" spans="1:16" x14ac:dyDescent="0.35">
      <c r="A262" s="433">
        <f t="shared" si="27"/>
        <v>257</v>
      </c>
      <c r="B262" s="6" t="s">
        <v>16</v>
      </c>
      <c r="C262" s="6">
        <v>510.7</v>
      </c>
      <c r="D262" s="6"/>
      <c r="E262" s="6"/>
      <c r="F262" s="6">
        <f t="shared" si="12"/>
        <v>510.7</v>
      </c>
      <c r="G262" s="6">
        <v>8</v>
      </c>
      <c r="H262" s="6"/>
      <c r="I262" s="6"/>
      <c r="J262" s="6">
        <f t="shared" si="24"/>
        <v>8</v>
      </c>
      <c r="K262" s="431">
        <f t="shared" ref="K262:K325" si="28">2/$J$379*J262</f>
        <v>3.4557235421166306E-3</v>
      </c>
      <c r="L262" s="432">
        <f t="shared" ref="L262:L325" si="29">K262*4281.45</f>
        <v>14.795507559395247</v>
      </c>
      <c r="M262" s="432">
        <f t="shared" si="25"/>
        <v>3.2550116630669543</v>
      </c>
      <c r="N262" s="432">
        <v>5.5073972602739723</v>
      </c>
      <c r="O262" s="432">
        <v>2.0463564108972756</v>
      </c>
      <c r="P262" s="435">
        <f t="shared" si="26"/>
        <v>5.0135643026499803E-2</v>
      </c>
    </row>
    <row r="263" spans="1:16" x14ac:dyDescent="0.35">
      <c r="A263" s="433">
        <f t="shared" ref="A263:A326" si="30">A262+1</f>
        <v>258</v>
      </c>
      <c r="B263" s="6" t="s">
        <v>17</v>
      </c>
      <c r="C263" s="6">
        <v>482.5</v>
      </c>
      <c r="D263" s="6"/>
      <c r="E263" s="6">
        <v>43.8</v>
      </c>
      <c r="F263" s="6">
        <f t="shared" si="12"/>
        <v>526.29999999999995</v>
      </c>
      <c r="G263" s="6">
        <v>7</v>
      </c>
      <c r="H263" s="6"/>
      <c r="I263" s="6"/>
      <c r="J263" s="6">
        <f t="shared" si="24"/>
        <v>7</v>
      </c>
      <c r="K263" s="431">
        <f t="shared" si="28"/>
        <v>3.0237580993520518E-3</v>
      </c>
      <c r="L263" s="432">
        <f t="shared" si="29"/>
        <v>12.946069114470841</v>
      </c>
      <c r="M263" s="432">
        <f t="shared" si="25"/>
        <v>2.8481352051835853</v>
      </c>
      <c r="N263" s="432">
        <v>4.8189726027397253</v>
      </c>
      <c r="O263" s="432">
        <v>1.790561859535116</v>
      </c>
      <c r="P263" s="435">
        <f t="shared" si="26"/>
        <v>4.2568380737087727E-2</v>
      </c>
    </row>
    <row r="264" spans="1:16" x14ac:dyDescent="0.35">
      <c r="A264" s="433">
        <f t="shared" si="30"/>
        <v>259</v>
      </c>
      <c r="B264" s="6" t="s">
        <v>18</v>
      </c>
      <c r="C264" s="6">
        <v>265.39999999999998</v>
      </c>
      <c r="D264" s="6"/>
      <c r="E264" s="6">
        <v>29.8</v>
      </c>
      <c r="F264" s="6">
        <f t="shared" si="12"/>
        <v>295.2</v>
      </c>
      <c r="G264" s="6">
        <v>4</v>
      </c>
      <c r="H264" s="6"/>
      <c r="I264" s="6"/>
      <c r="J264" s="6">
        <f t="shared" si="24"/>
        <v>4</v>
      </c>
      <c r="K264" s="431">
        <f t="shared" si="28"/>
        <v>1.7278617710583153E-3</v>
      </c>
      <c r="L264" s="432">
        <f t="shared" si="29"/>
        <v>7.3977537796976236</v>
      </c>
      <c r="M264" s="432">
        <f t="shared" si="25"/>
        <v>1.6275058315334772</v>
      </c>
      <c r="N264" s="432">
        <v>2.7536986301369861</v>
      </c>
      <c r="O264" s="432">
        <v>1.0231782054486378</v>
      </c>
      <c r="P264" s="435">
        <f t="shared" si="26"/>
        <v>4.3367670890300559E-2</v>
      </c>
    </row>
    <row r="265" spans="1:16" x14ac:dyDescent="0.35">
      <c r="A265" s="433">
        <f t="shared" si="30"/>
        <v>260</v>
      </c>
      <c r="B265" s="6" t="s">
        <v>19</v>
      </c>
      <c r="C265" s="6">
        <v>211.6</v>
      </c>
      <c r="D265" s="6"/>
      <c r="E265" s="6"/>
      <c r="F265" s="6">
        <f t="shared" si="12"/>
        <v>211.6</v>
      </c>
      <c r="G265" s="6">
        <v>4</v>
      </c>
      <c r="H265" s="6"/>
      <c r="I265" s="6"/>
      <c r="J265" s="6">
        <f t="shared" si="24"/>
        <v>4</v>
      </c>
      <c r="K265" s="431">
        <f t="shared" si="28"/>
        <v>1.7278617710583153E-3</v>
      </c>
      <c r="L265" s="432">
        <f t="shared" si="29"/>
        <v>7.3977537796976236</v>
      </c>
      <c r="M265" s="432">
        <f t="shared" si="25"/>
        <v>1.6275058315334772</v>
      </c>
      <c r="N265" s="432">
        <v>2.7536986301369861</v>
      </c>
      <c r="O265" s="432">
        <v>1.0231782054486378</v>
      </c>
      <c r="P265" s="435">
        <f t="shared" si="26"/>
        <v>6.0501590013311554E-2</v>
      </c>
    </row>
    <row r="266" spans="1:16" x14ac:dyDescent="0.35">
      <c r="A266" s="433">
        <f t="shared" si="30"/>
        <v>261</v>
      </c>
      <c r="B266" s="6" t="s">
        <v>20</v>
      </c>
      <c r="C266" s="6">
        <v>224</v>
      </c>
      <c r="D266" s="6">
        <v>79.5</v>
      </c>
      <c r="E266" s="6"/>
      <c r="F266" s="6">
        <f t="shared" si="12"/>
        <v>303.5</v>
      </c>
      <c r="G266" s="6">
        <v>4</v>
      </c>
      <c r="H266" s="6"/>
      <c r="I266" s="6"/>
      <c r="J266" s="6">
        <f t="shared" si="24"/>
        <v>4</v>
      </c>
      <c r="K266" s="431">
        <f t="shared" si="28"/>
        <v>1.7278617710583153E-3</v>
      </c>
      <c r="L266" s="432">
        <f t="shared" si="29"/>
        <v>7.3977537796976236</v>
      </c>
      <c r="M266" s="432">
        <f t="shared" si="25"/>
        <v>1.6275058315334772</v>
      </c>
      <c r="N266" s="432">
        <v>2.7536986301369861</v>
      </c>
      <c r="O266" s="432">
        <v>1.0231782054486378</v>
      </c>
      <c r="P266" s="435">
        <f t="shared" si="26"/>
        <v>4.2181668688028751E-2</v>
      </c>
    </row>
    <row r="267" spans="1:16" x14ac:dyDescent="0.35">
      <c r="A267" s="433">
        <f t="shared" si="30"/>
        <v>262</v>
      </c>
      <c r="B267" s="6" t="s">
        <v>21</v>
      </c>
      <c r="C267" s="6">
        <v>177.6</v>
      </c>
      <c r="D267" s="6"/>
      <c r="E267" s="6"/>
      <c r="F267" s="6">
        <f t="shared" si="12"/>
        <v>177.6</v>
      </c>
      <c r="G267" s="6">
        <v>3</v>
      </c>
      <c r="H267" s="6"/>
      <c r="I267" s="6"/>
      <c r="J267" s="6">
        <f t="shared" si="24"/>
        <v>3</v>
      </c>
      <c r="K267" s="431">
        <f t="shared" si="28"/>
        <v>1.2958963282937365E-3</v>
      </c>
      <c r="L267" s="432">
        <f t="shared" si="29"/>
        <v>5.5483153347732177</v>
      </c>
      <c r="M267" s="432">
        <f t="shared" si="25"/>
        <v>1.2206293736501079</v>
      </c>
      <c r="N267" s="432">
        <v>2.0652739726027396</v>
      </c>
      <c r="O267" s="432">
        <v>0.76738365408647835</v>
      </c>
      <c r="P267" s="435">
        <f t="shared" si="26"/>
        <v>5.406307621121928E-2</v>
      </c>
    </row>
    <row r="268" spans="1:16" x14ac:dyDescent="0.35">
      <c r="A268" s="433">
        <f t="shared" si="30"/>
        <v>263</v>
      </c>
      <c r="B268" s="6" t="s">
        <v>22</v>
      </c>
      <c r="C268" s="6">
        <v>590</v>
      </c>
      <c r="D268" s="6"/>
      <c r="E268" s="6">
        <v>44.1</v>
      </c>
      <c r="F268" s="6">
        <f t="shared" si="12"/>
        <v>634.1</v>
      </c>
      <c r="G268" s="6">
        <v>8</v>
      </c>
      <c r="H268" s="6"/>
      <c r="I268" s="6"/>
      <c r="J268" s="6">
        <f t="shared" si="24"/>
        <v>8</v>
      </c>
      <c r="K268" s="431">
        <f t="shared" si="28"/>
        <v>3.4557235421166306E-3</v>
      </c>
      <c r="L268" s="432">
        <f t="shared" si="29"/>
        <v>14.795507559395247</v>
      </c>
      <c r="M268" s="432">
        <f t="shared" si="25"/>
        <v>3.2550116630669543</v>
      </c>
      <c r="N268" s="432">
        <v>5.5073972602739723</v>
      </c>
      <c r="O268" s="432">
        <v>2.0463564108972756</v>
      </c>
      <c r="P268" s="435">
        <f t="shared" si="26"/>
        <v>4.0378919561005283E-2</v>
      </c>
    </row>
    <row r="269" spans="1:16" x14ac:dyDescent="0.35">
      <c r="A269" s="433">
        <f t="shared" si="30"/>
        <v>264</v>
      </c>
      <c r="B269" s="6" t="s">
        <v>23</v>
      </c>
      <c r="C269" s="6">
        <v>119.2</v>
      </c>
      <c r="D269" s="6"/>
      <c r="E269" s="6"/>
      <c r="F269" s="6">
        <f t="shared" si="12"/>
        <v>119.2</v>
      </c>
      <c r="G269" s="6">
        <v>3</v>
      </c>
      <c r="H269" s="6"/>
      <c r="I269" s="6"/>
      <c r="J269" s="6">
        <f t="shared" si="24"/>
        <v>3</v>
      </c>
      <c r="K269" s="431">
        <f t="shared" si="28"/>
        <v>1.2958963282937365E-3</v>
      </c>
      <c r="L269" s="432">
        <f t="shared" si="29"/>
        <v>5.5483153347732177</v>
      </c>
      <c r="M269" s="432">
        <f t="shared" si="25"/>
        <v>1.2206293736501079</v>
      </c>
      <c r="N269" s="432">
        <v>2.0652739726027396</v>
      </c>
      <c r="O269" s="432">
        <v>0.76738365408647835</v>
      </c>
      <c r="P269" s="435">
        <f t="shared" si="26"/>
        <v>8.0550355160340134E-2</v>
      </c>
    </row>
    <row r="270" spans="1:16" x14ac:dyDescent="0.35">
      <c r="A270" s="433">
        <f t="shared" si="30"/>
        <v>265</v>
      </c>
      <c r="B270" s="6" t="s">
        <v>24</v>
      </c>
      <c r="C270" s="6">
        <v>1517.4</v>
      </c>
      <c r="D270" s="6"/>
      <c r="E270" s="6">
        <v>120</v>
      </c>
      <c r="F270" s="6">
        <f t="shared" si="12"/>
        <v>1637.4</v>
      </c>
      <c r="G270" s="6">
        <v>25</v>
      </c>
      <c r="H270" s="6"/>
      <c r="I270" s="6"/>
      <c r="J270" s="6">
        <f t="shared" si="24"/>
        <v>25</v>
      </c>
      <c r="K270" s="431">
        <f t="shared" si="28"/>
        <v>1.079913606911447E-2</v>
      </c>
      <c r="L270" s="432">
        <f t="shared" si="29"/>
        <v>46.235961123110144</v>
      </c>
      <c r="M270" s="432">
        <f t="shared" si="25"/>
        <v>10.171911447084232</v>
      </c>
      <c r="N270" s="432">
        <v>17.210616438356162</v>
      </c>
      <c r="O270" s="432">
        <v>6.394863784053987</v>
      </c>
      <c r="P270" s="435">
        <f t="shared" si="26"/>
        <v>4.886610039856145E-2</v>
      </c>
    </row>
    <row r="271" spans="1:16" x14ac:dyDescent="0.35">
      <c r="A271" s="433">
        <f t="shared" si="30"/>
        <v>266</v>
      </c>
      <c r="B271" s="6" t="s">
        <v>25</v>
      </c>
      <c r="C271" s="6">
        <v>256.8</v>
      </c>
      <c r="D271" s="6"/>
      <c r="E271" s="6"/>
      <c r="F271" s="6">
        <f t="shared" si="12"/>
        <v>256.8</v>
      </c>
      <c r="G271" s="6">
        <v>4</v>
      </c>
      <c r="H271" s="6"/>
      <c r="I271" s="6"/>
      <c r="J271" s="6">
        <f t="shared" si="24"/>
        <v>4</v>
      </c>
      <c r="K271" s="431">
        <f t="shared" si="28"/>
        <v>1.7278617710583153E-3</v>
      </c>
      <c r="L271" s="432">
        <f t="shared" si="29"/>
        <v>7.3977537796976236</v>
      </c>
      <c r="M271" s="432">
        <f t="shared" si="25"/>
        <v>1.6275058315334772</v>
      </c>
      <c r="N271" s="432">
        <v>2.7536986301369861</v>
      </c>
      <c r="O271" s="432">
        <v>1.0231782054486378</v>
      </c>
      <c r="P271" s="435">
        <f t="shared" si="26"/>
        <v>4.9852556257074472E-2</v>
      </c>
    </row>
    <row r="272" spans="1:16" x14ac:dyDescent="0.35">
      <c r="A272" s="433">
        <f t="shared" si="30"/>
        <v>267</v>
      </c>
      <c r="B272" s="6" t="s">
        <v>26</v>
      </c>
      <c r="C272" s="6">
        <v>293.31</v>
      </c>
      <c r="D272" s="6"/>
      <c r="E272" s="6"/>
      <c r="F272" s="6">
        <f t="shared" si="12"/>
        <v>293.31</v>
      </c>
      <c r="G272" s="6">
        <v>6</v>
      </c>
      <c r="H272" s="6"/>
      <c r="I272" s="6"/>
      <c r="J272" s="6">
        <f t="shared" si="24"/>
        <v>6</v>
      </c>
      <c r="K272" s="431">
        <f t="shared" si="28"/>
        <v>2.5917926565874731E-3</v>
      </c>
      <c r="L272" s="432">
        <f t="shared" si="29"/>
        <v>11.096630669546435</v>
      </c>
      <c r="M272" s="432">
        <f t="shared" si="25"/>
        <v>2.4412587473002159</v>
      </c>
      <c r="N272" s="432">
        <v>4.1305479452054792</v>
      </c>
      <c r="O272" s="432">
        <v>1.5347673081729567</v>
      </c>
      <c r="P272" s="435">
        <f t="shared" si="26"/>
        <v>6.5470678361546103E-2</v>
      </c>
    </row>
    <row r="273" spans="1:16" x14ac:dyDescent="0.35">
      <c r="A273" s="433">
        <f t="shared" si="30"/>
        <v>268</v>
      </c>
      <c r="B273" s="6" t="s">
        <v>27</v>
      </c>
      <c r="C273" s="6">
        <v>452.8</v>
      </c>
      <c r="D273" s="6">
        <v>35.6</v>
      </c>
      <c r="E273" s="6"/>
      <c r="F273" s="6">
        <f t="shared" si="12"/>
        <v>488.40000000000003</v>
      </c>
      <c r="G273" s="6">
        <v>7</v>
      </c>
      <c r="H273" s="6"/>
      <c r="I273" s="6"/>
      <c r="J273" s="6">
        <f t="shared" si="24"/>
        <v>7</v>
      </c>
      <c r="K273" s="431">
        <f t="shared" si="28"/>
        <v>3.0237580993520518E-3</v>
      </c>
      <c r="L273" s="432">
        <f t="shared" si="29"/>
        <v>12.946069114470841</v>
      </c>
      <c r="M273" s="432">
        <f t="shared" si="25"/>
        <v>2.8481352051835853</v>
      </c>
      <c r="N273" s="432">
        <v>4.8189726027397253</v>
      </c>
      <c r="O273" s="432">
        <v>1.790561859535116</v>
      </c>
      <c r="P273" s="435">
        <f t="shared" si="26"/>
        <v>4.5871701027701203E-2</v>
      </c>
    </row>
    <row r="274" spans="1:16" x14ac:dyDescent="0.35">
      <c r="A274" s="433">
        <f t="shared" si="30"/>
        <v>269</v>
      </c>
      <c r="B274" s="6" t="s">
        <v>28</v>
      </c>
      <c r="C274" s="6">
        <v>271.2</v>
      </c>
      <c r="D274" s="6"/>
      <c r="E274" s="6"/>
      <c r="F274" s="6">
        <f t="shared" si="12"/>
        <v>271.2</v>
      </c>
      <c r="G274" s="6">
        <v>6</v>
      </c>
      <c r="H274" s="6"/>
      <c r="I274" s="6"/>
      <c r="J274" s="6">
        <f t="shared" si="24"/>
        <v>6</v>
      </c>
      <c r="K274" s="431">
        <f t="shared" si="28"/>
        <v>2.5917926565874731E-3</v>
      </c>
      <c r="L274" s="432">
        <f t="shared" si="29"/>
        <v>11.096630669546435</v>
      </c>
      <c r="M274" s="432">
        <f t="shared" si="25"/>
        <v>2.4412587473002159</v>
      </c>
      <c r="N274" s="432">
        <v>4.1305479452054792</v>
      </c>
      <c r="O274" s="432">
        <v>1.5347673081729567</v>
      </c>
      <c r="P274" s="435">
        <f t="shared" si="26"/>
        <v>7.0808276807614631E-2</v>
      </c>
    </row>
    <row r="275" spans="1:16" x14ac:dyDescent="0.35">
      <c r="A275" s="433">
        <f t="shared" si="30"/>
        <v>270</v>
      </c>
      <c r="B275" s="6" t="s">
        <v>29</v>
      </c>
      <c r="C275" s="6">
        <v>455.2</v>
      </c>
      <c r="D275" s="6"/>
      <c r="E275" s="6"/>
      <c r="F275" s="6">
        <f t="shared" si="12"/>
        <v>455.2</v>
      </c>
      <c r="G275" s="6">
        <v>9</v>
      </c>
      <c r="H275" s="6"/>
      <c r="I275" s="6"/>
      <c r="J275" s="6">
        <f t="shared" si="24"/>
        <v>9</v>
      </c>
      <c r="K275" s="431">
        <f t="shared" si="28"/>
        <v>3.8876889848812094E-3</v>
      </c>
      <c r="L275" s="432">
        <f t="shared" si="29"/>
        <v>16.644946004319653</v>
      </c>
      <c r="M275" s="432">
        <f t="shared" si="25"/>
        <v>3.6618881209503238</v>
      </c>
      <c r="N275" s="432">
        <v>6.1958219178082183</v>
      </c>
      <c r="O275" s="432">
        <v>2.3021509622594349</v>
      </c>
      <c r="P275" s="435">
        <f t="shared" si="26"/>
        <v>6.3279452999423613E-2</v>
      </c>
    </row>
    <row r="276" spans="1:16" x14ac:dyDescent="0.35">
      <c r="A276" s="433">
        <f t="shared" si="30"/>
        <v>271</v>
      </c>
      <c r="B276" s="6" t="s">
        <v>30</v>
      </c>
      <c r="C276" s="6">
        <v>510.8</v>
      </c>
      <c r="D276" s="6"/>
      <c r="E276" s="6"/>
      <c r="F276" s="6">
        <f t="shared" si="12"/>
        <v>510.8</v>
      </c>
      <c r="G276" s="6">
        <v>11</v>
      </c>
      <c r="H276" s="6"/>
      <c r="I276" s="6"/>
      <c r="J276" s="6">
        <f t="shared" si="24"/>
        <v>11</v>
      </c>
      <c r="K276" s="431">
        <f t="shared" si="28"/>
        <v>4.7516198704103674E-3</v>
      </c>
      <c r="L276" s="432">
        <f t="shared" si="29"/>
        <v>20.343822894168465</v>
      </c>
      <c r="M276" s="432">
        <f t="shared" si="25"/>
        <v>4.4756410367170627</v>
      </c>
      <c r="N276" s="432">
        <v>7.5726712328767114</v>
      </c>
      <c r="O276" s="432">
        <v>2.8137400649837541</v>
      </c>
      <c r="P276" s="435">
        <f t="shared" si="26"/>
        <v>6.8923013368727457E-2</v>
      </c>
    </row>
    <row r="277" spans="1:16" x14ac:dyDescent="0.35">
      <c r="A277" s="433">
        <f t="shared" si="30"/>
        <v>272</v>
      </c>
      <c r="B277" s="6" t="s">
        <v>31</v>
      </c>
      <c r="C277" s="6">
        <v>209.8</v>
      </c>
      <c r="D277" s="6"/>
      <c r="E277" s="6">
        <v>30.1</v>
      </c>
      <c r="F277" s="6">
        <f t="shared" si="12"/>
        <v>239.9</v>
      </c>
      <c r="G277" s="6">
        <v>3</v>
      </c>
      <c r="H277" s="6"/>
      <c r="I277" s="6"/>
      <c r="J277" s="6">
        <f t="shared" si="24"/>
        <v>3</v>
      </c>
      <c r="K277" s="431">
        <f t="shared" si="28"/>
        <v>1.2958963282937365E-3</v>
      </c>
      <c r="L277" s="432">
        <f t="shared" si="29"/>
        <v>5.5483153347732177</v>
      </c>
      <c r="M277" s="432">
        <f t="shared" si="25"/>
        <v>1.2206293736501079</v>
      </c>
      <c r="N277" s="432">
        <v>2.0652739726027396</v>
      </c>
      <c r="O277" s="432">
        <v>0.76738365408647835</v>
      </c>
      <c r="P277" s="435">
        <f t="shared" si="26"/>
        <v>4.0023352793299473E-2</v>
      </c>
    </row>
    <row r="278" spans="1:16" x14ac:dyDescent="0.35">
      <c r="A278" s="433">
        <f t="shared" si="30"/>
        <v>273</v>
      </c>
      <c r="B278" s="6" t="s">
        <v>32</v>
      </c>
      <c r="C278" s="6">
        <v>506.6</v>
      </c>
      <c r="D278" s="6"/>
      <c r="E278" s="6"/>
      <c r="F278" s="6">
        <f t="shared" si="12"/>
        <v>506.6</v>
      </c>
      <c r="G278" s="6">
        <v>12</v>
      </c>
      <c r="H278" s="6"/>
      <c r="I278" s="6"/>
      <c r="J278" s="6">
        <f t="shared" si="24"/>
        <v>12</v>
      </c>
      <c r="K278" s="431">
        <f t="shared" si="28"/>
        <v>5.1835853131749461E-3</v>
      </c>
      <c r="L278" s="432">
        <f t="shared" si="29"/>
        <v>22.193261339092871</v>
      </c>
      <c r="M278" s="432">
        <f t="shared" si="25"/>
        <v>4.8825174946004317</v>
      </c>
      <c r="N278" s="432">
        <v>8.2610958904109584</v>
      </c>
      <c r="O278" s="432">
        <v>3.0695346163459134</v>
      </c>
      <c r="P278" s="435">
        <f t="shared" si="26"/>
        <v>7.5812098974437761E-2</v>
      </c>
    </row>
    <row r="279" spans="1:16" x14ac:dyDescent="0.35">
      <c r="A279" s="433">
        <f t="shared" si="30"/>
        <v>274</v>
      </c>
      <c r="B279" s="6" t="s">
        <v>33</v>
      </c>
      <c r="C279" s="6">
        <v>229.4</v>
      </c>
      <c r="D279" s="6"/>
      <c r="E279" s="6"/>
      <c r="F279" s="6">
        <f t="shared" si="12"/>
        <v>229.4</v>
      </c>
      <c r="G279" s="6">
        <v>4</v>
      </c>
      <c r="H279" s="6"/>
      <c r="I279" s="6"/>
      <c r="J279" s="6">
        <f t="shared" si="24"/>
        <v>4</v>
      </c>
      <c r="K279" s="431">
        <f t="shared" si="28"/>
        <v>1.7278617710583153E-3</v>
      </c>
      <c r="L279" s="432">
        <f t="shared" si="29"/>
        <v>7.3977537796976236</v>
      </c>
      <c r="M279" s="432">
        <f t="shared" si="25"/>
        <v>1.6275058315334772</v>
      </c>
      <c r="N279" s="432">
        <v>2.7536986301369861</v>
      </c>
      <c r="O279" s="432">
        <v>1.0231782054486378</v>
      </c>
      <c r="P279" s="435">
        <f t="shared" si="26"/>
        <v>5.5807046411581185E-2</v>
      </c>
    </row>
    <row r="280" spans="1:16" x14ac:dyDescent="0.35">
      <c r="A280" s="433">
        <f t="shared" si="30"/>
        <v>275</v>
      </c>
      <c r="B280" s="6" t="s">
        <v>34</v>
      </c>
      <c r="C280" s="6">
        <v>619.9</v>
      </c>
      <c r="D280" s="6"/>
      <c r="E280" s="6"/>
      <c r="F280" s="6">
        <f t="shared" si="12"/>
        <v>619.9</v>
      </c>
      <c r="G280" s="6">
        <v>12</v>
      </c>
      <c r="H280" s="6"/>
      <c r="I280" s="6"/>
      <c r="J280" s="6">
        <f t="shared" si="24"/>
        <v>12</v>
      </c>
      <c r="K280" s="431">
        <f t="shared" si="28"/>
        <v>5.1835853131749461E-3</v>
      </c>
      <c r="L280" s="432">
        <f t="shared" si="29"/>
        <v>22.193261339092871</v>
      </c>
      <c r="M280" s="432">
        <f t="shared" si="25"/>
        <v>4.8825174946004317</v>
      </c>
      <c r="N280" s="432">
        <v>8.2610958904109584</v>
      </c>
      <c r="O280" s="432">
        <v>3.0695346163459134</v>
      </c>
      <c r="P280" s="435">
        <f t="shared" si="26"/>
        <v>6.1955814390143853E-2</v>
      </c>
    </row>
    <row r="281" spans="1:16" x14ac:dyDescent="0.35">
      <c r="A281" s="433">
        <f t="shared" si="30"/>
        <v>276</v>
      </c>
      <c r="B281" s="6" t="s">
        <v>35</v>
      </c>
      <c r="C281" s="6">
        <v>356.2</v>
      </c>
      <c r="D281" s="6"/>
      <c r="E281" s="6"/>
      <c r="F281" s="6">
        <f t="shared" si="12"/>
        <v>356.2</v>
      </c>
      <c r="G281" s="6">
        <v>6</v>
      </c>
      <c r="H281" s="6"/>
      <c r="I281" s="6"/>
      <c r="J281" s="6">
        <f t="shared" si="24"/>
        <v>6</v>
      </c>
      <c r="K281" s="431">
        <f t="shared" si="28"/>
        <v>2.5917926565874731E-3</v>
      </c>
      <c r="L281" s="432">
        <f t="shared" si="29"/>
        <v>11.096630669546435</v>
      </c>
      <c r="M281" s="432">
        <f t="shared" si="25"/>
        <v>2.4412587473002159</v>
      </c>
      <c r="N281" s="432">
        <v>4.1305479452054792</v>
      </c>
      <c r="O281" s="432">
        <v>1.5347673081729567</v>
      </c>
      <c r="P281" s="435">
        <f t="shared" si="26"/>
        <v>5.3911298905741402E-2</v>
      </c>
    </row>
    <row r="282" spans="1:16" x14ac:dyDescent="0.35">
      <c r="A282" s="433">
        <f t="shared" si="30"/>
        <v>277</v>
      </c>
      <c r="B282" s="6" t="s">
        <v>36</v>
      </c>
      <c r="C282" s="6">
        <v>1295.8</v>
      </c>
      <c r="D282" s="6"/>
      <c r="E282" s="6"/>
      <c r="F282" s="6">
        <f t="shared" si="12"/>
        <v>1295.8</v>
      </c>
      <c r="G282" s="6">
        <v>30</v>
      </c>
      <c r="H282" s="6"/>
      <c r="I282" s="6"/>
      <c r="J282" s="6">
        <f t="shared" si="24"/>
        <v>30</v>
      </c>
      <c r="K282" s="431">
        <f t="shared" si="28"/>
        <v>1.2958963282937365E-2</v>
      </c>
      <c r="L282" s="432">
        <f t="shared" si="29"/>
        <v>55.483153347732177</v>
      </c>
      <c r="M282" s="432">
        <f t="shared" si="25"/>
        <v>12.206293736501079</v>
      </c>
      <c r="N282" s="432">
        <v>20.652739726027399</v>
      </c>
      <c r="O282" s="432">
        <v>7.6738365408647846</v>
      </c>
      <c r="P282" s="435">
        <f t="shared" si="26"/>
        <v>7.4097872627817127E-2</v>
      </c>
    </row>
    <row r="283" spans="1:16" x14ac:dyDescent="0.35">
      <c r="A283" s="433">
        <f t="shared" si="30"/>
        <v>278</v>
      </c>
      <c r="B283" s="6" t="s">
        <v>60</v>
      </c>
      <c r="C283" s="6">
        <v>156.44999999999999</v>
      </c>
      <c r="D283" s="6"/>
      <c r="E283" s="6">
        <v>36.1</v>
      </c>
      <c r="F283" s="6">
        <f t="shared" si="12"/>
        <v>192.54999999999998</v>
      </c>
      <c r="G283" s="6">
        <v>3</v>
      </c>
      <c r="H283" s="6"/>
      <c r="I283" s="6"/>
      <c r="J283" s="6">
        <f t="shared" si="24"/>
        <v>3</v>
      </c>
      <c r="K283" s="431">
        <f t="shared" si="28"/>
        <v>1.2958963282937365E-3</v>
      </c>
      <c r="L283" s="432">
        <f t="shared" si="29"/>
        <v>5.5483153347732177</v>
      </c>
      <c r="M283" s="432">
        <f t="shared" si="25"/>
        <v>1.2206293736501079</v>
      </c>
      <c r="N283" s="432">
        <v>2.0652739726027396</v>
      </c>
      <c r="O283" s="432">
        <v>0.76738365408647835</v>
      </c>
      <c r="P283" s="435">
        <f t="shared" si="26"/>
        <v>4.9865501610555932E-2</v>
      </c>
    </row>
    <row r="284" spans="1:16" x14ac:dyDescent="0.35">
      <c r="A284" s="433">
        <f t="shared" si="30"/>
        <v>279</v>
      </c>
      <c r="B284" s="6" t="s">
        <v>61</v>
      </c>
      <c r="C284" s="6">
        <v>160.69999999999999</v>
      </c>
      <c r="D284" s="6"/>
      <c r="E284" s="6"/>
      <c r="F284" s="6">
        <f t="shared" si="12"/>
        <v>160.69999999999999</v>
      </c>
      <c r="G284" s="6">
        <v>3</v>
      </c>
      <c r="H284" s="6"/>
      <c r="I284" s="6"/>
      <c r="J284" s="6">
        <f t="shared" si="24"/>
        <v>3</v>
      </c>
      <c r="K284" s="431">
        <f t="shared" si="28"/>
        <v>1.2958963282937365E-3</v>
      </c>
      <c r="L284" s="432">
        <f t="shared" si="29"/>
        <v>5.5483153347732177</v>
      </c>
      <c r="M284" s="432">
        <f t="shared" si="25"/>
        <v>1.2206293736501079</v>
      </c>
      <c r="N284" s="432">
        <v>2.0652739726027396</v>
      </c>
      <c r="O284" s="432">
        <v>0.76738365408647835</v>
      </c>
      <c r="P284" s="435">
        <f t="shared" si="26"/>
        <v>5.9748614406425295E-2</v>
      </c>
    </row>
    <row r="285" spans="1:16" x14ac:dyDescent="0.35">
      <c r="A285" s="433">
        <f t="shared" si="30"/>
        <v>280</v>
      </c>
      <c r="B285" s="6" t="s">
        <v>62</v>
      </c>
      <c r="C285" s="6">
        <v>170.8</v>
      </c>
      <c r="D285" s="6"/>
      <c r="E285" s="6">
        <v>34.5</v>
      </c>
      <c r="F285" s="6">
        <f t="shared" si="12"/>
        <v>205.3</v>
      </c>
      <c r="G285" s="6">
        <v>3</v>
      </c>
      <c r="H285" s="6"/>
      <c r="I285" s="6"/>
      <c r="J285" s="6">
        <f t="shared" ref="J285:J314" si="31">G285+H285+I285</f>
        <v>3</v>
      </c>
      <c r="K285" s="431">
        <f t="shared" si="28"/>
        <v>1.2958963282937365E-3</v>
      </c>
      <c r="L285" s="432">
        <f t="shared" si="29"/>
        <v>5.5483153347732177</v>
      </c>
      <c r="M285" s="432">
        <f t="shared" si="25"/>
        <v>1.2206293736501079</v>
      </c>
      <c r="N285" s="432">
        <v>2.0652739726027396</v>
      </c>
      <c r="O285" s="432">
        <v>0.76738365408647835</v>
      </c>
      <c r="P285" s="435">
        <f t="shared" si="26"/>
        <v>4.6768642645458075E-2</v>
      </c>
    </row>
    <row r="286" spans="1:16" x14ac:dyDescent="0.35">
      <c r="A286" s="433">
        <f t="shared" si="30"/>
        <v>281</v>
      </c>
      <c r="B286" s="6" t="s">
        <v>63</v>
      </c>
      <c r="C286" s="6">
        <v>114.5</v>
      </c>
      <c r="D286" s="6"/>
      <c r="E286" s="6"/>
      <c r="F286" s="6">
        <f t="shared" si="12"/>
        <v>114.5</v>
      </c>
      <c r="G286" s="6">
        <v>3</v>
      </c>
      <c r="H286" s="6"/>
      <c r="I286" s="6"/>
      <c r="J286" s="6">
        <f t="shared" si="31"/>
        <v>3</v>
      </c>
      <c r="K286" s="431">
        <f t="shared" si="28"/>
        <v>1.2958963282937365E-3</v>
      </c>
      <c r="L286" s="432">
        <f t="shared" si="29"/>
        <v>5.5483153347732177</v>
      </c>
      <c r="M286" s="432">
        <f t="shared" si="25"/>
        <v>1.2206293736501079</v>
      </c>
      <c r="N286" s="432">
        <v>2.0652739726027396</v>
      </c>
      <c r="O286" s="432">
        <v>0.76738365408647835</v>
      </c>
      <c r="P286" s="435">
        <f t="shared" si="26"/>
        <v>8.3856788952947986E-2</v>
      </c>
    </row>
    <row r="287" spans="1:16" x14ac:dyDescent="0.35">
      <c r="A287" s="433">
        <f t="shared" si="30"/>
        <v>282</v>
      </c>
      <c r="B287" s="6" t="s">
        <v>64</v>
      </c>
      <c r="C287" s="6">
        <v>132.19999999999999</v>
      </c>
      <c r="D287" s="6"/>
      <c r="E287" s="6"/>
      <c r="F287" s="6">
        <f t="shared" si="12"/>
        <v>132.19999999999999</v>
      </c>
      <c r="G287" s="6">
        <v>4</v>
      </c>
      <c r="H287" s="6"/>
      <c r="I287" s="6"/>
      <c r="J287" s="6">
        <f t="shared" si="31"/>
        <v>4</v>
      </c>
      <c r="K287" s="431">
        <f t="shared" si="28"/>
        <v>1.7278617710583153E-3</v>
      </c>
      <c r="L287" s="432">
        <f t="shared" si="29"/>
        <v>7.3977537796976236</v>
      </c>
      <c r="M287" s="432">
        <f t="shared" si="25"/>
        <v>1.6275058315334772</v>
      </c>
      <c r="N287" s="432">
        <v>2.7536986301369861</v>
      </c>
      <c r="O287" s="432">
        <v>1.0231782054486378</v>
      </c>
      <c r="P287" s="435">
        <f t="shared" si="26"/>
        <v>9.6839156178643915E-2</v>
      </c>
    </row>
    <row r="288" spans="1:16" x14ac:dyDescent="0.35">
      <c r="A288" s="433">
        <f t="shared" si="30"/>
        <v>283</v>
      </c>
      <c r="B288" s="6" t="s">
        <v>65</v>
      </c>
      <c r="C288" s="6">
        <v>143.9</v>
      </c>
      <c r="D288" s="6"/>
      <c r="E288" s="6"/>
      <c r="F288" s="6">
        <f t="shared" si="12"/>
        <v>143.9</v>
      </c>
      <c r="G288" s="6">
        <v>4</v>
      </c>
      <c r="H288" s="6"/>
      <c r="I288" s="6"/>
      <c r="J288" s="6">
        <f t="shared" si="31"/>
        <v>4</v>
      </c>
      <c r="K288" s="431">
        <f t="shared" si="28"/>
        <v>1.7278617710583153E-3</v>
      </c>
      <c r="L288" s="432">
        <f t="shared" si="29"/>
        <v>7.3977537796976236</v>
      </c>
      <c r="M288" s="432">
        <f t="shared" si="25"/>
        <v>1.6275058315334772</v>
      </c>
      <c r="N288" s="432">
        <v>2.7536986301369861</v>
      </c>
      <c r="O288" s="432">
        <v>1.0231782054486378</v>
      </c>
      <c r="P288" s="435">
        <f t="shared" si="26"/>
        <v>8.8965506927148885E-2</v>
      </c>
    </row>
    <row r="289" spans="1:16" x14ac:dyDescent="0.35">
      <c r="A289" s="433">
        <f t="shared" si="30"/>
        <v>284</v>
      </c>
      <c r="B289" s="6" t="s">
        <v>82</v>
      </c>
      <c r="C289" s="6">
        <v>302</v>
      </c>
      <c r="D289" s="6"/>
      <c r="E289" s="6">
        <v>49</v>
      </c>
      <c r="F289" s="6">
        <f t="shared" si="12"/>
        <v>351</v>
      </c>
      <c r="G289" s="6">
        <v>5</v>
      </c>
      <c r="H289" s="6"/>
      <c r="I289" s="6"/>
      <c r="J289" s="6">
        <f t="shared" si="31"/>
        <v>5</v>
      </c>
      <c r="K289" s="431">
        <f t="shared" si="28"/>
        <v>2.1598272138228943E-3</v>
      </c>
      <c r="L289" s="432">
        <f t="shared" si="29"/>
        <v>9.2471922246220313</v>
      </c>
      <c r="M289" s="432">
        <f t="shared" si="25"/>
        <v>2.0343822894168468</v>
      </c>
      <c r="N289" s="432">
        <v>3.4421232876712327</v>
      </c>
      <c r="O289" s="432">
        <v>1.2789727568107974</v>
      </c>
      <c r="P289" s="435">
        <f t="shared" si="26"/>
        <v>4.5591654012880081E-2</v>
      </c>
    </row>
    <row r="290" spans="1:16" x14ac:dyDescent="0.35">
      <c r="A290" s="433">
        <f t="shared" si="30"/>
        <v>285</v>
      </c>
      <c r="B290" s="6" t="s">
        <v>83</v>
      </c>
      <c r="C290" s="6">
        <v>299.10000000000002</v>
      </c>
      <c r="D290" s="6"/>
      <c r="E290" s="6">
        <v>30.3</v>
      </c>
      <c r="F290" s="6">
        <f t="shared" si="12"/>
        <v>329.40000000000003</v>
      </c>
      <c r="G290" s="6">
        <v>6</v>
      </c>
      <c r="H290" s="6"/>
      <c r="I290" s="6"/>
      <c r="J290" s="6">
        <f t="shared" si="31"/>
        <v>6</v>
      </c>
      <c r="K290" s="431">
        <f t="shared" si="28"/>
        <v>2.5917926565874731E-3</v>
      </c>
      <c r="L290" s="432">
        <f t="shared" si="29"/>
        <v>11.096630669546435</v>
      </c>
      <c r="M290" s="432">
        <f t="shared" si="25"/>
        <v>2.4412587473002159</v>
      </c>
      <c r="N290" s="432">
        <v>4.1305479452054792</v>
      </c>
      <c r="O290" s="432">
        <v>1.5347673081729567</v>
      </c>
      <c r="P290" s="435">
        <f t="shared" si="26"/>
        <v>5.8297524803354844E-2</v>
      </c>
    </row>
    <row r="291" spans="1:16" x14ac:dyDescent="0.35">
      <c r="A291" s="433">
        <f t="shared" si="30"/>
        <v>286</v>
      </c>
      <c r="B291" s="6" t="s">
        <v>84</v>
      </c>
      <c r="C291" s="6">
        <v>240.7</v>
      </c>
      <c r="D291" s="6"/>
      <c r="E291" s="6">
        <v>32</v>
      </c>
      <c r="F291" s="6">
        <f t="shared" si="12"/>
        <v>272.7</v>
      </c>
      <c r="G291" s="6">
        <v>6</v>
      </c>
      <c r="H291" s="6"/>
      <c r="I291" s="6"/>
      <c r="J291" s="6">
        <f t="shared" si="31"/>
        <v>6</v>
      </c>
      <c r="K291" s="431">
        <f t="shared" si="28"/>
        <v>2.5917926565874731E-3</v>
      </c>
      <c r="L291" s="432">
        <f t="shared" si="29"/>
        <v>11.096630669546435</v>
      </c>
      <c r="M291" s="432">
        <f t="shared" si="25"/>
        <v>2.4412587473002159</v>
      </c>
      <c r="N291" s="432">
        <v>4.1305479452054792</v>
      </c>
      <c r="O291" s="432">
        <v>1.5347673081729567</v>
      </c>
      <c r="P291" s="435">
        <f t="shared" si="26"/>
        <v>7.0418792336725669E-2</v>
      </c>
    </row>
    <row r="292" spans="1:16" x14ac:dyDescent="0.35">
      <c r="A292" s="433">
        <f t="shared" si="30"/>
        <v>287</v>
      </c>
      <c r="B292" s="6" t="s">
        <v>85</v>
      </c>
      <c r="C292" s="6">
        <v>354.6</v>
      </c>
      <c r="D292" s="6"/>
      <c r="E292" s="6">
        <v>49</v>
      </c>
      <c r="F292" s="6">
        <f t="shared" si="12"/>
        <v>403.6</v>
      </c>
      <c r="G292" s="6">
        <v>5</v>
      </c>
      <c r="H292" s="6"/>
      <c r="I292" s="6"/>
      <c r="J292" s="6">
        <f t="shared" si="31"/>
        <v>5</v>
      </c>
      <c r="K292" s="431">
        <f t="shared" si="28"/>
        <v>2.1598272138228943E-3</v>
      </c>
      <c r="L292" s="432">
        <f t="shared" si="29"/>
        <v>9.2471922246220313</v>
      </c>
      <c r="M292" s="432">
        <f t="shared" si="25"/>
        <v>2.0343822894168468</v>
      </c>
      <c r="N292" s="432">
        <v>3.4421232876712327</v>
      </c>
      <c r="O292" s="432">
        <v>1.2789727568107974</v>
      </c>
      <c r="P292" s="435">
        <f t="shared" si="26"/>
        <v>3.9649827944799078E-2</v>
      </c>
    </row>
    <row r="293" spans="1:16" x14ac:dyDescent="0.35">
      <c r="A293" s="433">
        <f t="shared" si="30"/>
        <v>288</v>
      </c>
      <c r="B293" s="6" t="s">
        <v>86</v>
      </c>
      <c r="C293" s="6">
        <v>306.2</v>
      </c>
      <c r="D293" s="6"/>
      <c r="E293" s="6"/>
      <c r="F293" s="6">
        <f t="shared" si="12"/>
        <v>306.2</v>
      </c>
      <c r="G293" s="6">
        <v>6</v>
      </c>
      <c r="H293" s="6"/>
      <c r="I293" s="6"/>
      <c r="J293" s="6">
        <f t="shared" si="31"/>
        <v>6</v>
      </c>
      <c r="K293" s="431">
        <f t="shared" si="28"/>
        <v>2.5917926565874731E-3</v>
      </c>
      <c r="L293" s="432">
        <f t="shared" si="29"/>
        <v>11.096630669546435</v>
      </c>
      <c r="M293" s="432">
        <f t="shared" si="25"/>
        <v>2.4412587473002159</v>
      </c>
      <c r="N293" s="432">
        <v>4.1305479452054792</v>
      </c>
      <c r="O293" s="432">
        <v>1.5347673081729567</v>
      </c>
      <c r="P293" s="435">
        <f t="shared" si="26"/>
        <v>6.2714580895575078E-2</v>
      </c>
    </row>
    <row r="294" spans="1:16" x14ac:dyDescent="0.35">
      <c r="A294" s="433">
        <f t="shared" si="30"/>
        <v>289</v>
      </c>
      <c r="B294" s="6" t="s">
        <v>87</v>
      </c>
      <c r="C294" s="6">
        <v>426.9</v>
      </c>
      <c r="D294" s="6"/>
      <c r="E294" s="6"/>
      <c r="F294" s="6">
        <f t="shared" si="12"/>
        <v>426.9</v>
      </c>
      <c r="G294" s="6">
        <v>8</v>
      </c>
      <c r="H294" s="6"/>
      <c r="I294" s="6"/>
      <c r="J294" s="6">
        <f t="shared" si="31"/>
        <v>8</v>
      </c>
      <c r="K294" s="431">
        <f t="shared" si="28"/>
        <v>3.4557235421166306E-3</v>
      </c>
      <c r="L294" s="432">
        <f t="shared" si="29"/>
        <v>14.795507559395247</v>
      </c>
      <c r="M294" s="432">
        <f t="shared" si="25"/>
        <v>3.2550116630669543</v>
      </c>
      <c r="N294" s="432">
        <v>5.5073972602739723</v>
      </c>
      <c r="O294" s="432">
        <v>2.0463564108972756</v>
      </c>
      <c r="P294" s="435">
        <f t="shared" si="26"/>
        <v>5.9977214555243505E-2</v>
      </c>
    </row>
    <row r="295" spans="1:16" x14ac:dyDescent="0.35">
      <c r="A295" s="433">
        <f t="shared" si="30"/>
        <v>290</v>
      </c>
      <c r="B295" s="6" t="s">
        <v>88</v>
      </c>
      <c r="C295" s="6">
        <v>347.5</v>
      </c>
      <c r="D295" s="6"/>
      <c r="E295" s="6"/>
      <c r="F295" s="6">
        <f t="shared" si="12"/>
        <v>347.5</v>
      </c>
      <c r="G295" s="6">
        <v>7</v>
      </c>
      <c r="H295" s="6"/>
      <c r="I295" s="6"/>
      <c r="J295" s="6">
        <f t="shared" si="31"/>
        <v>7</v>
      </c>
      <c r="K295" s="431">
        <f t="shared" si="28"/>
        <v>3.0237580993520518E-3</v>
      </c>
      <c r="L295" s="432">
        <f t="shared" si="29"/>
        <v>12.946069114470841</v>
      </c>
      <c r="M295" s="432">
        <f t="shared" si="25"/>
        <v>2.8481352051835853</v>
      </c>
      <c r="N295" s="432">
        <v>4.8189726027397253</v>
      </c>
      <c r="O295" s="432">
        <v>1.790561859535116</v>
      </c>
      <c r="P295" s="435">
        <f t="shared" si="26"/>
        <v>6.4471190739364803E-2</v>
      </c>
    </row>
    <row r="296" spans="1:16" x14ac:dyDescent="0.35">
      <c r="A296" s="433">
        <f t="shared" si="30"/>
        <v>291</v>
      </c>
      <c r="B296" s="6" t="s">
        <v>89</v>
      </c>
      <c r="C296" s="6">
        <v>667.2</v>
      </c>
      <c r="D296" s="6"/>
      <c r="E296" s="6"/>
      <c r="F296" s="6">
        <f t="shared" si="12"/>
        <v>667.2</v>
      </c>
      <c r="G296" s="6">
        <v>11</v>
      </c>
      <c r="H296" s="6"/>
      <c r="I296" s="6"/>
      <c r="J296" s="6">
        <f t="shared" si="31"/>
        <v>11</v>
      </c>
      <c r="K296" s="431">
        <f t="shared" si="28"/>
        <v>4.7516198704103674E-3</v>
      </c>
      <c r="L296" s="432">
        <f t="shared" si="29"/>
        <v>20.343822894168465</v>
      </c>
      <c r="M296" s="432">
        <f t="shared" si="25"/>
        <v>4.4756410367170627</v>
      </c>
      <c r="N296" s="432">
        <v>7.5726712328767114</v>
      </c>
      <c r="O296" s="432">
        <v>2.8137400649837541</v>
      </c>
      <c r="P296" s="435">
        <f t="shared" si="26"/>
        <v>5.2766599563468207E-2</v>
      </c>
    </row>
    <row r="297" spans="1:16" x14ac:dyDescent="0.35">
      <c r="A297" s="433">
        <f t="shared" si="30"/>
        <v>292</v>
      </c>
      <c r="B297" s="6" t="s">
        <v>90</v>
      </c>
      <c r="C297" s="6">
        <v>364</v>
      </c>
      <c r="D297" s="6"/>
      <c r="E297" s="6"/>
      <c r="F297" s="6">
        <f t="shared" si="12"/>
        <v>364</v>
      </c>
      <c r="G297" s="6">
        <v>4</v>
      </c>
      <c r="H297" s="6"/>
      <c r="I297" s="6"/>
      <c r="J297" s="6">
        <f t="shared" si="31"/>
        <v>4</v>
      </c>
      <c r="K297" s="431">
        <f t="shared" si="28"/>
        <v>1.7278617710583153E-3</v>
      </c>
      <c r="L297" s="432">
        <f t="shared" si="29"/>
        <v>7.3977537796976236</v>
      </c>
      <c r="M297" s="432">
        <f t="shared" si="25"/>
        <v>1.6275058315334772</v>
      </c>
      <c r="N297" s="432">
        <v>2.7536986301369861</v>
      </c>
      <c r="O297" s="432">
        <v>1.0231782054486378</v>
      </c>
      <c r="P297" s="435">
        <f t="shared" si="26"/>
        <v>3.5170704524221774E-2</v>
      </c>
    </row>
    <row r="298" spans="1:16" x14ac:dyDescent="0.35">
      <c r="A298" s="433">
        <f t="shared" si="30"/>
        <v>293</v>
      </c>
      <c r="B298" s="6" t="s">
        <v>91</v>
      </c>
      <c r="C298" s="6">
        <v>180.5</v>
      </c>
      <c r="D298" s="6"/>
      <c r="E298" s="6"/>
      <c r="F298" s="6">
        <f t="shared" si="12"/>
        <v>180.5</v>
      </c>
      <c r="G298" s="6">
        <v>5</v>
      </c>
      <c r="H298" s="6"/>
      <c r="I298" s="6"/>
      <c r="J298" s="6">
        <f t="shared" si="31"/>
        <v>5</v>
      </c>
      <c r="K298" s="431">
        <f t="shared" si="28"/>
        <v>2.1598272138228943E-3</v>
      </c>
      <c r="L298" s="432">
        <f t="shared" si="29"/>
        <v>9.2471922246220313</v>
      </c>
      <c r="M298" s="432">
        <f t="shared" si="25"/>
        <v>2.0343822894168468</v>
      </c>
      <c r="N298" s="432">
        <v>3.4421232876712327</v>
      </c>
      <c r="O298" s="432">
        <v>1.2789727568107974</v>
      </c>
      <c r="P298" s="435">
        <f t="shared" si="26"/>
        <v>8.865745461784437E-2</v>
      </c>
    </row>
    <row r="299" spans="1:16" x14ac:dyDescent="0.35">
      <c r="A299" s="433">
        <f t="shared" si="30"/>
        <v>294</v>
      </c>
      <c r="B299" s="6" t="s">
        <v>92</v>
      </c>
      <c r="C299" s="6">
        <v>235.8</v>
      </c>
      <c r="D299" s="6"/>
      <c r="E299" s="6"/>
      <c r="F299" s="6">
        <f t="shared" si="12"/>
        <v>235.8</v>
      </c>
      <c r="G299" s="6">
        <v>6</v>
      </c>
      <c r="H299" s="6"/>
      <c r="I299" s="6"/>
      <c r="J299" s="6">
        <f t="shared" si="31"/>
        <v>6</v>
      </c>
      <c r="K299" s="431">
        <f t="shared" si="28"/>
        <v>2.5917926565874731E-3</v>
      </c>
      <c r="L299" s="432">
        <f t="shared" si="29"/>
        <v>11.096630669546435</v>
      </c>
      <c r="M299" s="432">
        <f t="shared" si="25"/>
        <v>2.4412587473002159</v>
      </c>
      <c r="N299" s="432">
        <v>4.1305479452054792</v>
      </c>
      <c r="O299" s="432">
        <v>1.5347673081729567</v>
      </c>
      <c r="P299" s="435">
        <f t="shared" si="26"/>
        <v>8.143852701537356E-2</v>
      </c>
    </row>
    <row r="300" spans="1:16" x14ac:dyDescent="0.35">
      <c r="A300" s="433">
        <f t="shared" si="30"/>
        <v>295</v>
      </c>
      <c r="B300" s="6" t="s">
        <v>93</v>
      </c>
      <c r="C300" s="6">
        <v>234.1</v>
      </c>
      <c r="D300" s="6"/>
      <c r="E300" s="6"/>
      <c r="F300" s="6">
        <f t="shared" si="12"/>
        <v>234.1</v>
      </c>
      <c r="G300" s="6">
        <v>4</v>
      </c>
      <c r="H300" s="6"/>
      <c r="I300" s="6"/>
      <c r="J300" s="6">
        <f t="shared" si="31"/>
        <v>4</v>
      </c>
      <c r="K300" s="431">
        <f t="shared" si="28"/>
        <v>1.7278617710583153E-3</v>
      </c>
      <c r="L300" s="432">
        <f t="shared" si="29"/>
        <v>7.3977537796976236</v>
      </c>
      <c r="M300" s="432">
        <f t="shared" si="25"/>
        <v>1.6275058315334772</v>
      </c>
      <c r="N300" s="432">
        <v>2.7536986301369861</v>
      </c>
      <c r="O300" s="432">
        <v>1.0231782054486378</v>
      </c>
      <c r="P300" s="435">
        <f t="shared" si="26"/>
        <v>5.4686614467393105E-2</v>
      </c>
    </row>
    <row r="301" spans="1:16" x14ac:dyDescent="0.35">
      <c r="A301" s="433">
        <f t="shared" si="30"/>
        <v>296</v>
      </c>
      <c r="B301" s="6" t="s">
        <v>94</v>
      </c>
      <c r="C301" s="6">
        <v>490.4</v>
      </c>
      <c r="D301" s="6"/>
      <c r="E301" s="6"/>
      <c r="F301" s="6">
        <f t="shared" si="12"/>
        <v>490.4</v>
      </c>
      <c r="G301" s="6">
        <v>9</v>
      </c>
      <c r="H301" s="6"/>
      <c r="I301" s="6"/>
      <c r="J301" s="6">
        <f t="shared" si="31"/>
        <v>9</v>
      </c>
      <c r="K301" s="431">
        <f t="shared" si="28"/>
        <v>3.8876889848812094E-3</v>
      </c>
      <c r="L301" s="432">
        <f t="shared" si="29"/>
        <v>16.644946004319653</v>
      </c>
      <c r="M301" s="432">
        <f t="shared" si="25"/>
        <v>3.6618881209503238</v>
      </c>
      <c r="N301" s="432">
        <v>6.1958219178082183</v>
      </c>
      <c r="O301" s="432">
        <v>2.3021509622594349</v>
      </c>
      <c r="P301" s="435">
        <f t="shared" si="26"/>
        <v>5.8737371544326324E-2</v>
      </c>
    </row>
    <row r="302" spans="1:16" x14ac:dyDescent="0.35">
      <c r="A302" s="433">
        <f t="shared" si="30"/>
        <v>297</v>
      </c>
      <c r="B302" s="6" t="s">
        <v>95</v>
      </c>
      <c r="C302" s="6">
        <v>274</v>
      </c>
      <c r="D302" s="6"/>
      <c r="E302" s="6"/>
      <c r="F302" s="6">
        <f t="shared" si="12"/>
        <v>274</v>
      </c>
      <c r="G302" s="6">
        <v>6</v>
      </c>
      <c r="H302" s="6"/>
      <c r="I302" s="6"/>
      <c r="J302" s="6">
        <f t="shared" si="31"/>
        <v>6</v>
      </c>
      <c r="K302" s="431">
        <f t="shared" si="28"/>
        <v>2.5917926565874731E-3</v>
      </c>
      <c r="L302" s="432">
        <f t="shared" si="29"/>
        <v>11.096630669546435</v>
      </c>
      <c r="M302" s="432">
        <f t="shared" si="25"/>
        <v>2.4412587473002159</v>
      </c>
      <c r="N302" s="432">
        <v>4.1305479452054792</v>
      </c>
      <c r="O302" s="432">
        <v>1.5347673081729567</v>
      </c>
      <c r="P302" s="435">
        <f t="shared" si="26"/>
        <v>7.0084688577463819E-2</v>
      </c>
    </row>
    <row r="303" spans="1:16" x14ac:dyDescent="0.35">
      <c r="A303" s="433">
        <f t="shared" si="30"/>
        <v>298</v>
      </c>
      <c r="B303" s="6" t="s">
        <v>96</v>
      </c>
      <c r="C303" s="6">
        <v>287.60000000000002</v>
      </c>
      <c r="D303" s="6"/>
      <c r="E303" s="6"/>
      <c r="F303" s="6">
        <f t="shared" si="12"/>
        <v>287.60000000000002</v>
      </c>
      <c r="G303" s="6">
        <v>4</v>
      </c>
      <c r="H303" s="6"/>
      <c r="I303" s="6"/>
      <c r="J303" s="6">
        <f t="shared" si="31"/>
        <v>4</v>
      </c>
      <c r="K303" s="431">
        <f t="shared" si="28"/>
        <v>1.7278617710583153E-3</v>
      </c>
      <c r="L303" s="432">
        <f t="shared" si="29"/>
        <v>7.3977537796976236</v>
      </c>
      <c r="M303" s="432">
        <f t="shared" si="25"/>
        <v>1.6275058315334772</v>
      </c>
      <c r="N303" s="432">
        <v>2.7536986301369861</v>
      </c>
      <c r="O303" s="432">
        <v>1.0231782054486378</v>
      </c>
      <c r="P303" s="435">
        <f t="shared" si="26"/>
        <v>4.4513687228152729E-2</v>
      </c>
    </row>
    <row r="304" spans="1:16" x14ac:dyDescent="0.35">
      <c r="A304" s="433">
        <f t="shared" si="30"/>
        <v>299</v>
      </c>
      <c r="B304" s="6" t="s">
        <v>97</v>
      </c>
      <c r="C304" s="6">
        <v>254.08</v>
      </c>
      <c r="D304" s="6"/>
      <c r="E304" s="6"/>
      <c r="F304" s="6">
        <f t="shared" si="12"/>
        <v>254.08</v>
      </c>
      <c r="G304" s="6">
        <v>5</v>
      </c>
      <c r="H304" s="6"/>
      <c r="I304" s="6"/>
      <c r="J304" s="6">
        <f t="shared" si="31"/>
        <v>5</v>
      </c>
      <c r="K304" s="431">
        <f t="shared" si="28"/>
        <v>2.1598272138228943E-3</v>
      </c>
      <c r="L304" s="432">
        <f t="shared" si="29"/>
        <v>9.2471922246220313</v>
      </c>
      <c r="M304" s="432">
        <f t="shared" si="25"/>
        <v>2.0343822894168468</v>
      </c>
      <c r="N304" s="432">
        <v>3.4421232876712327</v>
      </c>
      <c r="O304" s="432">
        <v>1.2789727568107974</v>
      </c>
      <c r="P304" s="435">
        <f t="shared" si="26"/>
        <v>6.2982802890904077E-2</v>
      </c>
    </row>
    <row r="305" spans="1:16" x14ac:dyDescent="0.35">
      <c r="A305" s="433">
        <f t="shared" si="30"/>
        <v>300</v>
      </c>
      <c r="B305" s="6" t="s">
        <v>98</v>
      </c>
      <c r="C305" s="6">
        <v>389.6</v>
      </c>
      <c r="D305" s="6"/>
      <c r="E305" s="6"/>
      <c r="F305" s="6">
        <f t="shared" si="12"/>
        <v>389.6</v>
      </c>
      <c r="G305" s="6">
        <v>5</v>
      </c>
      <c r="H305" s="6"/>
      <c r="I305" s="6"/>
      <c r="J305" s="6">
        <f t="shared" si="31"/>
        <v>5</v>
      </c>
      <c r="K305" s="431">
        <f t="shared" si="28"/>
        <v>2.1598272138228943E-3</v>
      </c>
      <c r="L305" s="432">
        <f t="shared" si="29"/>
        <v>9.2471922246220313</v>
      </c>
      <c r="M305" s="432">
        <f t="shared" si="25"/>
        <v>2.0343822894168468</v>
      </c>
      <c r="N305" s="432">
        <v>3.4421232876712327</v>
      </c>
      <c r="O305" s="432">
        <v>1.2789727568107974</v>
      </c>
      <c r="P305" s="435">
        <f t="shared" si="26"/>
        <v>4.1074616423308286E-2</v>
      </c>
    </row>
    <row r="306" spans="1:16" x14ac:dyDescent="0.35">
      <c r="A306" s="433">
        <f t="shared" si="30"/>
        <v>301</v>
      </c>
      <c r="B306" s="6" t="s">
        <v>99</v>
      </c>
      <c r="C306" s="6">
        <v>181.8</v>
      </c>
      <c r="D306" s="6"/>
      <c r="E306" s="6"/>
      <c r="F306" s="6">
        <f t="shared" si="12"/>
        <v>181.8</v>
      </c>
      <c r="G306" s="6">
        <v>6</v>
      </c>
      <c r="H306" s="6"/>
      <c r="I306" s="6"/>
      <c r="J306" s="6">
        <f t="shared" si="31"/>
        <v>6</v>
      </c>
      <c r="K306" s="431">
        <f t="shared" si="28"/>
        <v>2.5917926565874731E-3</v>
      </c>
      <c r="L306" s="432">
        <f t="shared" si="29"/>
        <v>11.096630669546435</v>
      </c>
      <c r="M306" s="432">
        <f t="shared" si="25"/>
        <v>2.4412587473002159</v>
      </c>
      <c r="N306" s="432">
        <v>4.1305479452054792</v>
      </c>
      <c r="O306" s="432">
        <v>1.5347673081729567</v>
      </c>
      <c r="P306" s="435">
        <f t="shared" si="26"/>
        <v>0.10562818850508848</v>
      </c>
    </row>
    <row r="307" spans="1:16" x14ac:dyDescent="0.35">
      <c r="A307" s="433">
        <f t="shared" si="30"/>
        <v>302</v>
      </c>
      <c r="B307" s="6" t="s">
        <v>100</v>
      </c>
      <c r="C307" s="6">
        <v>439.7</v>
      </c>
      <c r="D307" s="6"/>
      <c r="E307" s="6"/>
      <c r="F307" s="6">
        <f t="shared" si="12"/>
        <v>439.7</v>
      </c>
      <c r="G307" s="6">
        <v>6</v>
      </c>
      <c r="H307" s="6"/>
      <c r="I307" s="6"/>
      <c r="J307" s="6">
        <f t="shared" si="31"/>
        <v>6</v>
      </c>
      <c r="K307" s="431">
        <f t="shared" si="28"/>
        <v>2.5917926565874731E-3</v>
      </c>
      <c r="L307" s="432">
        <f t="shared" si="29"/>
        <v>11.096630669546435</v>
      </c>
      <c r="M307" s="432">
        <f t="shared" si="25"/>
        <v>2.4412587473002159</v>
      </c>
      <c r="N307" s="432">
        <v>4.1305479452054792</v>
      </c>
      <c r="O307" s="432">
        <v>1.5347673081729567</v>
      </c>
      <c r="P307" s="435">
        <f t="shared" si="26"/>
        <v>4.3673424312542841E-2</v>
      </c>
    </row>
    <row r="308" spans="1:16" x14ac:dyDescent="0.35">
      <c r="A308" s="433">
        <f t="shared" si="30"/>
        <v>303</v>
      </c>
      <c r="B308" s="6" t="s">
        <v>101</v>
      </c>
      <c r="C308" s="6">
        <v>245.7</v>
      </c>
      <c r="D308" s="6"/>
      <c r="E308" s="6"/>
      <c r="F308" s="6">
        <f t="shared" si="12"/>
        <v>245.7</v>
      </c>
      <c r="G308" s="6">
        <v>8</v>
      </c>
      <c r="H308" s="6"/>
      <c r="I308" s="6"/>
      <c r="J308" s="6">
        <f t="shared" si="31"/>
        <v>8</v>
      </c>
      <c r="K308" s="431">
        <f t="shared" si="28"/>
        <v>3.4557235421166306E-3</v>
      </c>
      <c r="L308" s="432">
        <f t="shared" si="29"/>
        <v>14.795507559395247</v>
      </c>
      <c r="M308" s="432">
        <f t="shared" si="25"/>
        <v>3.2550116630669543</v>
      </c>
      <c r="N308" s="432">
        <v>5.5073972602739723</v>
      </c>
      <c r="O308" s="432">
        <v>2.0463564108972756</v>
      </c>
      <c r="P308" s="435">
        <f t="shared" si="26"/>
        <v>0.10420949488658303</v>
      </c>
    </row>
    <row r="309" spans="1:16" x14ac:dyDescent="0.35">
      <c r="A309" s="433">
        <f t="shared" si="30"/>
        <v>304</v>
      </c>
      <c r="B309" s="6" t="s">
        <v>102</v>
      </c>
      <c r="C309" s="6">
        <v>288.60000000000002</v>
      </c>
      <c r="D309" s="6"/>
      <c r="E309" s="6"/>
      <c r="F309" s="6">
        <f t="shared" si="12"/>
        <v>288.60000000000002</v>
      </c>
      <c r="G309" s="6">
        <v>9</v>
      </c>
      <c r="H309" s="6"/>
      <c r="I309" s="6"/>
      <c r="J309" s="6">
        <f t="shared" si="31"/>
        <v>9</v>
      </c>
      <c r="K309" s="431">
        <f t="shared" si="28"/>
        <v>3.8876889848812094E-3</v>
      </c>
      <c r="L309" s="432">
        <f t="shared" si="29"/>
        <v>16.644946004319653</v>
      </c>
      <c r="M309" s="432">
        <f t="shared" si="25"/>
        <v>3.6618881209503238</v>
      </c>
      <c r="N309" s="432">
        <v>6.1958219178082183</v>
      </c>
      <c r="O309" s="432">
        <v>2.3021509622594349</v>
      </c>
      <c r="P309" s="435">
        <f t="shared" si="26"/>
        <v>9.9808756082250955E-2</v>
      </c>
    </row>
    <row r="310" spans="1:16" x14ac:dyDescent="0.35">
      <c r="A310" s="433">
        <f t="shared" si="30"/>
        <v>305</v>
      </c>
      <c r="B310" s="6" t="s">
        <v>1652</v>
      </c>
      <c r="C310" s="6">
        <v>2653.63</v>
      </c>
      <c r="D310" s="6"/>
      <c r="E310" s="6"/>
      <c r="F310" s="6">
        <f>C310+D310+E310</f>
        <v>2653.63</v>
      </c>
      <c r="G310" s="6">
        <v>45</v>
      </c>
      <c r="H310" s="6"/>
      <c r="I310" s="6"/>
      <c r="J310" s="6">
        <f t="shared" si="31"/>
        <v>45</v>
      </c>
      <c r="K310" s="431">
        <f t="shared" si="28"/>
        <v>1.9438444924406047E-2</v>
      </c>
      <c r="L310" s="432">
        <f t="shared" si="29"/>
        <v>83.224730021598262</v>
      </c>
      <c r="M310" s="432">
        <f t="shared" si="25"/>
        <v>18.309440604751618</v>
      </c>
      <c r="N310" s="432">
        <v>30.979109589041098</v>
      </c>
      <c r="O310" s="432">
        <v>11.510754811297176</v>
      </c>
      <c r="P310" s="435">
        <f t="shared" si="26"/>
        <v>5.4274346848162007E-2</v>
      </c>
    </row>
    <row r="311" spans="1:16" x14ac:dyDescent="0.35">
      <c r="A311" s="433">
        <f t="shared" si="30"/>
        <v>306</v>
      </c>
      <c r="B311" s="6" t="s">
        <v>1653</v>
      </c>
      <c r="C311" s="6">
        <v>268.3</v>
      </c>
      <c r="D311" s="6"/>
      <c r="E311" s="6"/>
      <c r="F311" s="6">
        <f>C311+D311+E311</f>
        <v>268.3</v>
      </c>
      <c r="G311" s="6">
        <v>6</v>
      </c>
      <c r="H311" s="6"/>
      <c r="I311" s="6"/>
      <c r="J311" s="6">
        <f t="shared" si="31"/>
        <v>6</v>
      </c>
      <c r="K311" s="431">
        <f t="shared" si="28"/>
        <v>2.5917926565874731E-3</v>
      </c>
      <c r="L311" s="432">
        <f t="shared" si="29"/>
        <v>11.096630669546435</v>
      </c>
      <c r="M311" s="432">
        <f t="shared" si="25"/>
        <v>2.4412587473002159</v>
      </c>
      <c r="N311" s="432">
        <v>4.1305479452054792</v>
      </c>
      <c r="O311" s="432">
        <v>1.5347673081729567</v>
      </c>
      <c r="P311" s="435">
        <f t="shared" si="26"/>
        <v>7.1573629035501629E-2</v>
      </c>
    </row>
    <row r="312" spans="1:16" x14ac:dyDescent="0.35">
      <c r="A312" s="433">
        <f t="shared" si="30"/>
        <v>307</v>
      </c>
      <c r="B312" s="6" t="s">
        <v>1654</v>
      </c>
      <c r="C312" s="6">
        <v>2006.88</v>
      </c>
      <c r="D312" s="6"/>
      <c r="E312" s="6">
        <v>105.2</v>
      </c>
      <c r="F312" s="6">
        <f>C312+D312+E312</f>
        <v>2112.08</v>
      </c>
      <c r="G312" s="6">
        <v>43</v>
      </c>
      <c r="H312" s="6"/>
      <c r="I312" s="6">
        <v>1</v>
      </c>
      <c r="J312" s="6">
        <f t="shared" si="31"/>
        <v>44</v>
      </c>
      <c r="K312" s="431">
        <f t="shared" si="28"/>
        <v>1.9006479481641469E-2</v>
      </c>
      <c r="L312" s="432">
        <f t="shared" si="29"/>
        <v>81.37529157667386</v>
      </c>
      <c r="M312" s="432">
        <f t="shared" ref="M312:M362" si="32">L312*0.22</f>
        <v>17.902564146868251</v>
      </c>
      <c r="N312" s="432">
        <v>30.290684931506846</v>
      </c>
      <c r="O312" s="432">
        <v>11.254960259935016</v>
      </c>
      <c r="P312" s="435">
        <f t="shared" si="26"/>
        <v>6.6675268415488029E-2</v>
      </c>
    </row>
    <row r="313" spans="1:16" x14ac:dyDescent="0.35">
      <c r="A313" s="433">
        <f t="shared" si="30"/>
        <v>308</v>
      </c>
      <c r="B313" s="6" t="s">
        <v>1655</v>
      </c>
      <c r="C313" s="6">
        <v>1829</v>
      </c>
      <c r="D313" s="6"/>
      <c r="E313" s="6"/>
      <c r="F313" s="6">
        <f>C313+D313+E313</f>
        <v>1829</v>
      </c>
      <c r="G313" s="6">
        <v>26</v>
      </c>
      <c r="H313" s="6"/>
      <c r="I313" s="6"/>
      <c r="J313" s="6">
        <f t="shared" si="31"/>
        <v>26</v>
      </c>
      <c r="K313" s="431">
        <f t="shared" si="28"/>
        <v>1.123110151187905E-2</v>
      </c>
      <c r="L313" s="432">
        <f t="shared" si="29"/>
        <v>48.085399568034553</v>
      </c>
      <c r="M313" s="432">
        <f t="shared" si="32"/>
        <v>10.578787904967601</v>
      </c>
      <c r="N313" s="432">
        <v>17.899041095890411</v>
      </c>
      <c r="O313" s="432">
        <v>6.6506583354161464</v>
      </c>
      <c r="P313" s="435">
        <f t="shared" si="26"/>
        <v>4.5496931057577204E-2</v>
      </c>
    </row>
    <row r="314" spans="1:16" x14ac:dyDescent="0.35">
      <c r="A314" s="433">
        <f t="shared" si="30"/>
        <v>309</v>
      </c>
      <c r="B314" s="6" t="s">
        <v>1656</v>
      </c>
      <c r="C314" s="6">
        <v>1983.1</v>
      </c>
      <c r="D314" s="6"/>
      <c r="E314" s="6"/>
      <c r="F314" s="6">
        <f>C314+D314+E314</f>
        <v>1983.1</v>
      </c>
      <c r="G314" s="6">
        <v>25</v>
      </c>
      <c r="H314" s="6"/>
      <c r="I314" s="6"/>
      <c r="J314" s="6">
        <f t="shared" si="31"/>
        <v>25</v>
      </c>
      <c r="K314" s="431">
        <f t="shared" si="28"/>
        <v>1.079913606911447E-2</v>
      </c>
      <c r="L314" s="432">
        <f t="shared" si="29"/>
        <v>46.235961123110144</v>
      </c>
      <c r="M314" s="432">
        <f t="shared" si="32"/>
        <v>10.171911447084232</v>
      </c>
      <c r="N314" s="432">
        <v>17.210616438356162</v>
      </c>
      <c r="O314" s="432">
        <v>6.394863784053987</v>
      </c>
      <c r="P314" s="435">
        <f t="shared" si="26"/>
        <v>4.034761373234054E-2</v>
      </c>
    </row>
    <row r="315" spans="1:16" x14ac:dyDescent="0.35">
      <c r="A315" s="433">
        <f t="shared" si="30"/>
        <v>310</v>
      </c>
      <c r="B315" s="6" t="s">
        <v>1703</v>
      </c>
      <c r="C315" s="6">
        <v>94.9</v>
      </c>
      <c r="D315" s="6"/>
      <c r="E315" s="6"/>
      <c r="F315" s="6">
        <f t="shared" ref="F315:F374" si="33">C315+D315+E315</f>
        <v>94.9</v>
      </c>
      <c r="G315" s="6">
        <v>3</v>
      </c>
      <c r="H315" s="6"/>
      <c r="I315" s="6"/>
      <c r="J315" s="6">
        <f t="shared" ref="J315:J362" si="34">G315+H315+I315</f>
        <v>3</v>
      </c>
      <c r="K315" s="431">
        <f t="shared" si="28"/>
        <v>1.2958963282937365E-3</v>
      </c>
      <c r="L315" s="432">
        <f t="shared" si="29"/>
        <v>5.5483153347732177</v>
      </c>
      <c r="M315" s="432">
        <f t="shared" si="32"/>
        <v>1.2206293736501079</v>
      </c>
      <c r="N315" s="432">
        <v>2.0652739726027396</v>
      </c>
      <c r="O315" s="432">
        <v>0.76738365408647835</v>
      </c>
      <c r="P315" s="435">
        <f t="shared" si="26"/>
        <v>0.1011759993162544</v>
      </c>
    </row>
    <row r="316" spans="1:16" x14ac:dyDescent="0.35">
      <c r="A316" s="433">
        <f t="shared" si="30"/>
        <v>311</v>
      </c>
      <c r="B316" s="6" t="s">
        <v>1720</v>
      </c>
      <c r="C316" s="6">
        <v>75.599999999999994</v>
      </c>
      <c r="D316" s="6"/>
      <c r="E316" s="6"/>
      <c r="F316" s="6">
        <f t="shared" si="33"/>
        <v>75.599999999999994</v>
      </c>
      <c r="G316" s="6">
        <v>2</v>
      </c>
      <c r="H316" s="6"/>
      <c r="I316" s="6"/>
      <c r="J316" s="6">
        <f t="shared" si="34"/>
        <v>2</v>
      </c>
      <c r="K316" s="431">
        <f t="shared" si="28"/>
        <v>8.6393088552915766E-4</v>
      </c>
      <c r="L316" s="432">
        <f t="shared" si="29"/>
        <v>3.6988768898488118</v>
      </c>
      <c r="M316" s="432">
        <f t="shared" si="32"/>
        <v>0.81375291576673858</v>
      </c>
      <c r="N316" s="432">
        <v>1.3768493150684931</v>
      </c>
      <c r="O316" s="432">
        <v>0.5115891027243189</v>
      </c>
      <c r="P316" s="435">
        <f t="shared" si="26"/>
        <v>8.4670214595348722E-2</v>
      </c>
    </row>
    <row r="317" spans="1:16" x14ac:dyDescent="0.35">
      <c r="A317" s="433">
        <f t="shared" si="30"/>
        <v>312</v>
      </c>
      <c r="B317" s="6" t="s">
        <v>1721</v>
      </c>
      <c r="C317" s="6">
        <v>129.69999999999999</v>
      </c>
      <c r="D317" s="6"/>
      <c r="E317" s="6"/>
      <c r="F317" s="6">
        <f t="shared" si="33"/>
        <v>129.69999999999999</v>
      </c>
      <c r="G317" s="6">
        <v>4</v>
      </c>
      <c r="H317" s="6"/>
      <c r="I317" s="6"/>
      <c r="J317" s="6">
        <f t="shared" si="34"/>
        <v>4</v>
      </c>
      <c r="K317" s="431">
        <f t="shared" si="28"/>
        <v>1.7278617710583153E-3</v>
      </c>
      <c r="L317" s="432">
        <f t="shared" si="29"/>
        <v>7.3977537796976236</v>
      </c>
      <c r="M317" s="432">
        <f t="shared" si="32"/>
        <v>1.6275058315334772</v>
      </c>
      <c r="N317" s="432">
        <v>2.7536986301369861</v>
      </c>
      <c r="O317" s="432">
        <v>1.0231782054486378</v>
      </c>
      <c r="P317" s="435">
        <f t="shared" si="26"/>
        <v>9.8705755179774299E-2</v>
      </c>
    </row>
    <row r="318" spans="1:16" x14ac:dyDescent="0.35">
      <c r="A318" s="433">
        <f t="shared" si="30"/>
        <v>313</v>
      </c>
      <c r="B318" s="6" t="s">
        <v>1722</v>
      </c>
      <c r="C318" s="6">
        <v>137.4</v>
      </c>
      <c r="D318" s="6"/>
      <c r="E318" s="6"/>
      <c r="F318" s="6">
        <f t="shared" si="33"/>
        <v>137.4</v>
      </c>
      <c r="G318" s="6">
        <v>5</v>
      </c>
      <c r="H318" s="6"/>
      <c r="I318" s="6"/>
      <c r="J318" s="6">
        <f t="shared" si="34"/>
        <v>5</v>
      </c>
      <c r="K318" s="431">
        <f t="shared" si="28"/>
        <v>2.1598272138228943E-3</v>
      </c>
      <c r="L318" s="432">
        <f t="shared" si="29"/>
        <v>9.2471922246220313</v>
      </c>
      <c r="M318" s="432">
        <f t="shared" si="32"/>
        <v>2.0343822894168468</v>
      </c>
      <c r="N318" s="432">
        <v>3.4421232876712327</v>
      </c>
      <c r="O318" s="432">
        <v>1.2789727568107974</v>
      </c>
      <c r="P318" s="435">
        <f t="shared" si="26"/>
        <v>0.11646776243464999</v>
      </c>
    </row>
    <row r="319" spans="1:16" x14ac:dyDescent="0.35">
      <c r="A319" s="433">
        <f t="shared" si="30"/>
        <v>314</v>
      </c>
      <c r="B319" s="6" t="s">
        <v>1723</v>
      </c>
      <c r="C319" s="6">
        <v>130.80000000000001</v>
      </c>
      <c r="D319" s="6"/>
      <c r="E319" s="6"/>
      <c r="F319" s="6">
        <f t="shared" si="33"/>
        <v>130.80000000000001</v>
      </c>
      <c r="G319" s="6">
        <v>3</v>
      </c>
      <c r="H319" s="6"/>
      <c r="I319" s="6"/>
      <c r="J319" s="6">
        <f t="shared" si="34"/>
        <v>3</v>
      </c>
      <c r="K319" s="431">
        <f t="shared" si="28"/>
        <v>1.2958963282937365E-3</v>
      </c>
      <c r="L319" s="432">
        <f t="shared" si="29"/>
        <v>5.5483153347732177</v>
      </c>
      <c r="M319" s="432">
        <f t="shared" si="32"/>
        <v>1.2206293736501079</v>
      </c>
      <c r="N319" s="432">
        <v>2.0652739726027396</v>
      </c>
      <c r="O319" s="432">
        <v>0.76738365408647835</v>
      </c>
      <c r="P319" s="435">
        <f t="shared" ref="P319:P379" si="35">(L319+M319+N319+O319)/F319</f>
        <v>7.3406745681288549E-2</v>
      </c>
    </row>
    <row r="320" spans="1:16" x14ac:dyDescent="0.35">
      <c r="A320" s="433">
        <f t="shared" si="30"/>
        <v>315</v>
      </c>
      <c r="B320" s="6" t="s">
        <v>1724</v>
      </c>
      <c r="C320" s="6">
        <v>104</v>
      </c>
      <c r="D320" s="6"/>
      <c r="E320" s="6"/>
      <c r="F320" s="6">
        <f t="shared" si="33"/>
        <v>104</v>
      </c>
      <c r="G320" s="6">
        <v>3</v>
      </c>
      <c r="H320" s="6"/>
      <c r="I320" s="6"/>
      <c r="J320" s="6">
        <f t="shared" si="34"/>
        <v>3</v>
      </c>
      <c r="K320" s="431">
        <f t="shared" si="28"/>
        <v>1.2958963282937365E-3</v>
      </c>
      <c r="L320" s="432">
        <f t="shared" si="29"/>
        <v>5.5483153347732177</v>
      </c>
      <c r="M320" s="432">
        <f t="shared" si="32"/>
        <v>1.2206293736501079</v>
      </c>
      <c r="N320" s="432">
        <v>2.0652739726027396</v>
      </c>
      <c r="O320" s="432">
        <v>0.76738365408647835</v>
      </c>
      <c r="P320" s="435">
        <f t="shared" si="35"/>
        <v>9.2323099376082157E-2</v>
      </c>
    </row>
    <row r="321" spans="1:16" x14ac:dyDescent="0.35">
      <c r="A321" s="433">
        <f t="shared" si="30"/>
        <v>316</v>
      </c>
      <c r="B321" s="6" t="s">
        <v>1725</v>
      </c>
      <c r="C321" s="6">
        <v>147.6</v>
      </c>
      <c r="D321" s="6"/>
      <c r="E321" s="6"/>
      <c r="F321" s="6">
        <f t="shared" si="33"/>
        <v>147.6</v>
      </c>
      <c r="G321" s="6">
        <v>3</v>
      </c>
      <c r="H321" s="6"/>
      <c r="I321" s="6"/>
      <c r="J321" s="6">
        <f t="shared" si="34"/>
        <v>3</v>
      </c>
      <c r="K321" s="431">
        <f t="shared" si="28"/>
        <v>1.2958963282937365E-3</v>
      </c>
      <c r="L321" s="432">
        <f t="shared" si="29"/>
        <v>5.5483153347732177</v>
      </c>
      <c r="M321" s="432">
        <f t="shared" si="32"/>
        <v>1.2206293736501079</v>
      </c>
      <c r="N321" s="432">
        <v>2.0652739726027396</v>
      </c>
      <c r="O321" s="432">
        <v>0.76738365408647835</v>
      </c>
      <c r="P321" s="435">
        <f t="shared" si="35"/>
        <v>6.5051506335450843E-2</v>
      </c>
    </row>
    <row r="322" spans="1:16" x14ac:dyDescent="0.35">
      <c r="A322" s="433">
        <f t="shared" si="30"/>
        <v>317</v>
      </c>
      <c r="B322" s="6" t="s">
        <v>1755</v>
      </c>
      <c r="C322" s="6">
        <v>613.6</v>
      </c>
      <c r="D322" s="6"/>
      <c r="E322" s="6">
        <v>61.8</v>
      </c>
      <c r="F322" s="6">
        <f t="shared" si="33"/>
        <v>675.4</v>
      </c>
      <c r="G322" s="6">
        <v>10</v>
      </c>
      <c r="H322" s="6"/>
      <c r="I322" s="6">
        <v>1</v>
      </c>
      <c r="J322" s="6">
        <f t="shared" si="34"/>
        <v>11</v>
      </c>
      <c r="K322" s="431">
        <f t="shared" si="28"/>
        <v>4.7516198704103674E-3</v>
      </c>
      <c r="L322" s="432">
        <f t="shared" si="29"/>
        <v>20.343822894168465</v>
      </c>
      <c r="M322" s="432">
        <f t="shared" si="32"/>
        <v>4.4756410367170627</v>
      </c>
      <c r="N322" s="432">
        <v>7.5726712328767114</v>
      </c>
      <c r="O322" s="432">
        <v>2.8137400649837541</v>
      </c>
      <c r="P322" s="435">
        <f t="shared" si="35"/>
        <v>5.2125962731338453E-2</v>
      </c>
    </row>
    <row r="323" spans="1:16" x14ac:dyDescent="0.35">
      <c r="A323" s="433">
        <f t="shared" si="30"/>
        <v>318</v>
      </c>
      <c r="B323" s="6" t="s">
        <v>1756</v>
      </c>
      <c r="C323" s="6">
        <v>250.6</v>
      </c>
      <c r="D323" s="6"/>
      <c r="E323" s="6"/>
      <c r="F323" s="6">
        <f t="shared" si="33"/>
        <v>250.6</v>
      </c>
      <c r="G323" s="6">
        <v>6</v>
      </c>
      <c r="H323" s="6"/>
      <c r="I323" s="6"/>
      <c r="J323" s="6">
        <f t="shared" si="34"/>
        <v>6</v>
      </c>
      <c r="K323" s="431">
        <f t="shared" si="28"/>
        <v>2.5917926565874731E-3</v>
      </c>
      <c r="L323" s="432">
        <f t="shared" si="29"/>
        <v>11.096630669546435</v>
      </c>
      <c r="M323" s="432">
        <f t="shared" si="32"/>
        <v>2.4412587473002159</v>
      </c>
      <c r="N323" s="432">
        <v>4.1305479452054792</v>
      </c>
      <c r="O323" s="432">
        <v>1.5347673081729567</v>
      </c>
      <c r="P323" s="435">
        <f t="shared" si="35"/>
        <v>7.662890929858375E-2</v>
      </c>
    </row>
    <row r="324" spans="1:16" x14ac:dyDescent="0.35">
      <c r="A324" s="433">
        <f t="shared" si="30"/>
        <v>319</v>
      </c>
      <c r="B324" s="6" t="s">
        <v>1757</v>
      </c>
      <c r="C324" s="6">
        <v>252.6</v>
      </c>
      <c r="D324" s="6"/>
      <c r="E324" s="6"/>
      <c r="F324" s="6">
        <f t="shared" si="33"/>
        <v>252.6</v>
      </c>
      <c r="G324" s="6">
        <v>3</v>
      </c>
      <c r="H324" s="6"/>
      <c r="I324" s="6"/>
      <c r="J324" s="6">
        <f t="shared" si="34"/>
        <v>3</v>
      </c>
      <c r="K324" s="431">
        <f t="shared" si="28"/>
        <v>1.2958963282937365E-3</v>
      </c>
      <c r="L324" s="432">
        <f t="shared" si="29"/>
        <v>5.5483153347732177</v>
      </c>
      <c r="M324" s="432">
        <f t="shared" si="32"/>
        <v>1.2206293736501079</v>
      </c>
      <c r="N324" s="432">
        <v>2.0652739726027396</v>
      </c>
      <c r="O324" s="432">
        <v>0.76738365408647835</v>
      </c>
      <c r="P324" s="435">
        <f t="shared" si="35"/>
        <v>3.8011093963232559E-2</v>
      </c>
    </row>
    <row r="325" spans="1:16" x14ac:dyDescent="0.35">
      <c r="A325" s="433">
        <f t="shared" si="30"/>
        <v>320</v>
      </c>
      <c r="B325" s="6" t="s">
        <v>237</v>
      </c>
      <c r="C325" s="6">
        <v>282.7</v>
      </c>
      <c r="D325" s="6"/>
      <c r="E325" s="6"/>
      <c r="F325" s="6">
        <f t="shared" si="33"/>
        <v>282.7</v>
      </c>
      <c r="G325" s="6">
        <v>3</v>
      </c>
      <c r="H325" s="6"/>
      <c r="I325" s="6"/>
      <c r="J325" s="6">
        <f t="shared" si="34"/>
        <v>3</v>
      </c>
      <c r="K325" s="431">
        <f t="shared" si="28"/>
        <v>1.2958963282937365E-3</v>
      </c>
      <c r="L325" s="432">
        <f t="shared" si="29"/>
        <v>5.5483153347732177</v>
      </c>
      <c r="M325" s="432">
        <f t="shared" si="32"/>
        <v>1.2206293736501079</v>
      </c>
      <c r="N325" s="432">
        <v>2.0652739726027396</v>
      </c>
      <c r="O325" s="432">
        <v>0.76738365408647835</v>
      </c>
      <c r="P325" s="435">
        <f t="shared" si="35"/>
        <v>3.3963927609170656E-2</v>
      </c>
    </row>
    <row r="326" spans="1:16" x14ac:dyDescent="0.35">
      <c r="A326" s="433">
        <f t="shared" si="30"/>
        <v>321</v>
      </c>
      <c r="B326" s="6" t="s">
        <v>238</v>
      </c>
      <c r="C326" s="6">
        <v>280.89999999999998</v>
      </c>
      <c r="D326" s="6"/>
      <c r="E326" s="6"/>
      <c r="F326" s="6">
        <f t="shared" si="33"/>
        <v>280.89999999999998</v>
      </c>
      <c r="G326" s="6">
        <v>6</v>
      </c>
      <c r="H326" s="6"/>
      <c r="I326" s="6"/>
      <c r="J326" s="6">
        <f t="shared" si="34"/>
        <v>6</v>
      </c>
      <c r="K326" s="431">
        <f t="shared" ref="K326:K377" si="36">2/$J$379*J326</f>
        <v>2.5917926565874731E-3</v>
      </c>
      <c r="L326" s="432">
        <f t="shared" ref="L326:L378" si="37">K326*4281.45</f>
        <v>11.096630669546435</v>
      </c>
      <c r="M326" s="432">
        <f t="shared" si="32"/>
        <v>2.4412587473002159</v>
      </c>
      <c r="N326" s="432">
        <v>4.1305479452054792</v>
      </c>
      <c r="O326" s="432">
        <v>1.5347673081729567</v>
      </c>
      <c r="P326" s="435">
        <f t="shared" si="35"/>
        <v>6.8363135173460626E-2</v>
      </c>
    </row>
    <row r="327" spans="1:16" x14ac:dyDescent="0.35">
      <c r="A327" s="433">
        <f t="shared" ref="A327:A357" si="38">A326+1</f>
        <v>322</v>
      </c>
      <c r="B327" s="6" t="s">
        <v>239</v>
      </c>
      <c r="C327" s="6">
        <v>255.5</v>
      </c>
      <c r="D327" s="6"/>
      <c r="E327" s="6"/>
      <c r="F327" s="6">
        <f t="shared" si="33"/>
        <v>255.5</v>
      </c>
      <c r="G327" s="6">
        <v>6</v>
      </c>
      <c r="H327" s="6"/>
      <c r="I327" s="6"/>
      <c r="J327" s="6">
        <f t="shared" si="34"/>
        <v>6</v>
      </c>
      <c r="K327" s="431">
        <f t="shared" si="36"/>
        <v>2.5917926565874731E-3</v>
      </c>
      <c r="L327" s="432">
        <f t="shared" si="37"/>
        <v>11.096630669546435</v>
      </c>
      <c r="M327" s="432">
        <f t="shared" si="32"/>
        <v>2.4412587473002159</v>
      </c>
      <c r="N327" s="432">
        <v>4.1305479452054792</v>
      </c>
      <c r="O327" s="432">
        <v>1.5347673081729567</v>
      </c>
      <c r="P327" s="435">
        <f t="shared" si="35"/>
        <v>7.5159313777788991E-2</v>
      </c>
    </row>
    <row r="328" spans="1:16" x14ac:dyDescent="0.35">
      <c r="A328" s="433">
        <f t="shared" si="38"/>
        <v>323</v>
      </c>
      <c r="B328" s="6" t="s">
        <v>240</v>
      </c>
      <c r="C328" s="6">
        <v>426</v>
      </c>
      <c r="D328" s="6"/>
      <c r="E328" s="6"/>
      <c r="F328" s="6">
        <f t="shared" si="33"/>
        <v>426</v>
      </c>
      <c r="G328" s="6">
        <v>8</v>
      </c>
      <c r="H328" s="6"/>
      <c r="I328" s="6"/>
      <c r="J328" s="6">
        <f t="shared" si="34"/>
        <v>8</v>
      </c>
      <c r="K328" s="431">
        <f t="shared" si="36"/>
        <v>3.4557235421166306E-3</v>
      </c>
      <c r="L328" s="432">
        <f t="shared" si="37"/>
        <v>14.795507559395247</v>
      </c>
      <c r="M328" s="432">
        <f t="shared" si="32"/>
        <v>3.2550116630669543</v>
      </c>
      <c r="N328" s="432">
        <v>5.5073972602739723</v>
      </c>
      <c r="O328" s="432">
        <v>2.0463564108972756</v>
      </c>
      <c r="P328" s="435">
        <f t="shared" si="35"/>
        <v>6.0103926980360212E-2</v>
      </c>
    </row>
    <row r="329" spans="1:16" x14ac:dyDescent="0.35">
      <c r="A329" s="433">
        <f t="shared" si="38"/>
        <v>324</v>
      </c>
      <c r="B329" s="6" t="s">
        <v>241</v>
      </c>
      <c r="C329" s="6">
        <v>267.8</v>
      </c>
      <c r="D329" s="6"/>
      <c r="E329" s="6"/>
      <c r="F329" s="6">
        <f t="shared" si="33"/>
        <v>267.8</v>
      </c>
      <c r="G329" s="6">
        <v>5</v>
      </c>
      <c r="H329" s="6"/>
      <c r="I329" s="6"/>
      <c r="J329" s="6">
        <f t="shared" si="34"/>
        <v>5</v>
      </c>
      <c r="K329" s="431">
        <f t="shared" si="36"/>
        <v>2.1598272138228943E-3</v>
      </c>
      <c r="L329" s="432">
        <f t="shared" si="37"/>
        <v>9.2471922246220313</v>
      </c>
      <c r="M329" s="432">
        <f t="shared" si="32"/>
        <v>2.0343822894168468</v>
      </c>
      <c r="N329" s="432">
        <v>3.4421232876712327</v>
      </c>
      <c r="O329" s="432">
        <v>1.2789727568107974</v>
      </c>
      <c r="P329" s="435">
        <f t="shared" si="35"/>
        <v>5.9756051376104957E-2</v>
      </c>
    </row>
    <row r="330" spans="1:16" x14ac:dyDescent="0.35">
      <c r="A330" s="433">
        <f t="shared" si="38"/>
        <v>325</v>
      </c>
      <c r="B330" s="6" t="s">
        <v>242</v>
      </c>
      <c r="C330" s="6">
        <v>503.7</v>
      </c>
      <c r="D330" s="6"/>
      <c r="E330" s="6"/>
      <c r="F330" s="6">
        <f t="shared" si="33"/>
        <v>503.7</v>
      </c>
      <c r="G330" s="6">
        <v>8</v>
      </c>
      <c r="H330" s="6"/>
      <c r="I330" s="6"/>
      <c r="J330" s="6">
        <f t="shared" si="34"/>
        <v>8</v>
      </c>
      <c r="K330" s="431">
        <f t="shared" si="36"/>
        <v>3.4557235421166306E-3</v>
      </c>
      <c r="L330" s="432">
        <f t="shared" si="37"/>
        <v>14.795507559395247</v>
      </c>
      <c r="M330" s="432">
        <f t="shared" si="32"/>
        <v>3.2550116630669543</v>
      </c>
      <c r="N330" s="432">
        <v>5.5073972602739723</v>
      </c>
      <c r="O330" s="432">
        <v>2.0463564108972756</v>
      </c>
      <c r="P330" s="435">
        <f t="shared" si="35"/>
        <v>5.08323861299056E-2</v>
      </c>
    </row>
    <row r="331" spans="1:16" x14ac:dyDescent="0.35">
      <c r="A331" s="433">
        <f t="shared" si="38"/>
        <v>326</v>
      </c>
      <c r="B331" s="6" t="s">
        <v>243</v>
      </c>
      <c r="C331" s="6">
        <v>841.6</v>
      </c>
      <c r="D331" s="6"/>
      <c r="E331" s="6"/>
      <c r="F331" s="6">
        <f t="shared" si="33"/>
        <v>841.6</v>
      </c>
      <c r="G331" s="6">
        <v>15</v>
      </c>
      <c r="H331" s="6"/>
      <c r="I331" s="6"/>
      <c r="J331" s="6">
        <f t="shared" si="34"/>
        <v>15</v>
      </c>
      <c r="K331" s="431">
        <f t="shared" si="36"/>
        <v>6.4794816414686825E-3</v>
      </c>
      <c r="L331" s="432">
        <f t="shared" si="37"/>
        <v>27.741576673866088</v>
      </c>
      <c r="M331" s="432">
        <f t="shared" si="32"/>
        <v>6.1031468682505396</v>
      </c>
      <c r="N331" s="432">
        <v>10.326369863013699</v>
      </c>
      <c r="O331" s="432">
        <v>3.8369182704323923</v>
      </c>
      <c r="P331" s="435">
        <f t="shared" si="35"/>
        <v>5.7043740108795996E-2</v>
      </c>
    </row>
    <row r="332" spans="1:16" x14ac:dyDescent="0.35">
      <c r="A332" s="433">
        <f t="shared" si="38"/>
        <v>327</v>
      </c>
      <c r="B332" s="6" t="s">
        <v>244</v>
      </c>
      <c r="C332" s="6">
        <v>999</v>
      </c>
      <c r="D332" s="6"/>
      <c r="E332" s="6"/>
      <c r="F332" s="6">
        <f t="shared" si="33"/>
        <v>999</v>
      </c>
      <c r="G332" s="6">
        <v>18</v>
      </c>
      <c r="H332" s="6"/>
      <c r="I332" s="6"/>
      <c r="J332" s="6">
        <f t="shared" si="34"/>
        <v>18</v>
      </c>
      <c r="K332" s="431">
        <f t="shared" si="36"/>
        <v>7.7753779697624188E-3</v>
      </c>
      <c r="L332" s="432">
        <f t="shared" si="37"/>
        <v>33.289892008639306</v>
      </c>
      <c r="M332" s="432">
        <f t="shared" si="32"/>
        <v>7.3237762419006476</v>
      </c>
      <c r="N332" s="432">
        <v>12.391643835616437</v>
      </c>
      <c r="O332" s="432">
        <v>4.6043019245188699</v>
      </c>
      <c r="P332" s="435">
        <f t="shared" si="35"/>
        <v>5.7667281291967229E-2</v>
      </c>
    </row>
    <row r="333" spans="1:16" x14ac:dyDescent="0.35">
      <c r="A333" s="433">
        <f t="shared" si="38"/>
        <v>328</v>
      </c>
      <c r="B333" s="6" t="s">
        <v>245</v>
      </c>
      <c r="C333" s="6">
        <v>764.25</v>
      </c>
      <c r="D333" s="6"/>
      <c r="E333" s="6"/>
      <c r="F333" s="6">
        <f t="shared" si="33"/>
        <v>764.25</v>
      </c>
      <c r="G333" s="6">
        <v>12</v>
      </c>
      <c r="H333" s="6"/>
      <c r="I333" s="6"/>
      <c r="J333" s="6">
        <f t="shared" si="34"/>
        <v>12</v>
      </c>
      <c r="K333" s="431">
        <f t="shared" si="36"/>
        <v>5.1835853131749461E-3</v>
      </c>
      <c r="L333" s="432">
        <f t="shared" si="37"/>
        <v>22.193261339092871</v>
      </c>
      <c r="M333" s="432">
        <f t="shared" si="32"/>
        <v>4.8825174946004317</v>
      </c>
      <c r="N333" s="432">
        <v>8.2610958904109584</v>
      </c>
      <c r="O333" s="432">
        <v>3.0695346163459134</v>
      </c>
      <c r="P333" s="435">
        <f t="shared" si="35"/>
        <v>5.0253725012038175E-2</v>
      </c>
    </row>
    <row r="334" spans="1:16" x14ac:dyDescent="0.35">
      <c r="A334" s="433">
        <f t="shared" si="38"/>
        <v>329</v>
      </c>
      <c r="B334" s="6" t="s">
        <v>246</v>
      </c>
      <c r="C334" s="6">
        <v>342.3</v>
      </c>
      <c r="D334" s="6"/>
      <c r="E334" s="6"/>
      <c r="F334" s="6">
        <f t="shared" si="33"/>
        <v>342.3</v>
      </c>
      <c r="G334" s="6">
        <v>5</v>
      </c>
      <c r="H334" s="6"/>
      <c r="I334" s="6"/>
      <c r="J334" s="6">
        <f t="shared" si="34"/>
        <v>5</v>
      </c>
      <c r="K334" s="431">
        <f t="shared" si="36"/>
        <v>2.1598272138228943E-3</v>
      </c>
      <c r="L334" s="432">
        <f t="shared" si="37"/>
        <v>9.2471922246220313</v>
      </c>
      <c r="M334" s="432">
        <f t="shared" si="32"/>
        <v>2.0343822894168468</v>
      </c>
      <c r="N334" s="432">
        <v>3.4421232876712327</v>
      </c>
      <c r="O334" s="432">
        <v>1.2789727568107974</v>
      </c>
      <c r="P334" s="435">
        <f t="shared" si="35"/>
        <v>4.6750425236695613E-2</v>
      </c>
    </row>
    <row r="335" spans="1:16" x14ac:dyDescent="0.35">
      <c r="A335" s="433">
        <f t="shared" si="38"/>
        <v>330</v>
      </c>
      <c r="B335" s="6" t="s">
        <v>247</v>
      </c>
      <c r="C335" s="6">
        <v>301</v>
      </c>
      <c r="D335" s="6"/>
      <c r="E335" s="6"/>
      <c r="F335" s="6">
        <f t="shared" si="33"/>
        <v>301</v>
      </c>
      <c r="G335" s="6">
        <v>5</v>
      </c>
      <c r="H335" s="6"/>
      <c r="I335" s="6"/>
      <c r="J335" s="6">
        <f t="shared" si="34"/>
        <v>5</v>
      </c>
      <c r="K335" s="431">
        <f t="shared" si="36"/>
        <v>2.1598272138228943E-3</v>
      </c>
      <c r="L335" s="432">
        <f t="shared" si="37"/>
        <v>9.2471922246220313</v>
      </c>
      <c r="M335" s="432">
        <f t="shared" si="32"/>
        <v>2.0343822894168468</v>
      </c>
      <c r="N335" s="432">
        <v>3.4421232876712327</v>
      </c>
      <c r="O335" s="432">
        <v>1.2789727568107974</v>
      </c>
      <c r="P335" s="435">
        <f t="shared" si="35"/>
        <v>5.3165018466846868E-2</v>
      </c>
    </row>
    <row r="336" spans="1:16" x14ac:dyDescent="0.35">
      <c r="A336" s="433">
        <f t="shared" si="38"/>
        <v>331</v>
      </c>
      <c r="B336" s="6" t="s">
        <v>248</v>
      </c>
      <c r="C336" s="6">
        <v>221.5</v>
      </c>
      <c r="D336" s="6"/>
      <c r="E336" s="6"/>
      <c r="F336" s="6">
        <f t="shared" si="33"/>
        <v>221.5</v>
      </c>
      <c r="G336" s="6">
        <v>6</v>
      </c>
      <c r="H336" s="6"/>
      <c r="I336" s="6"/>
      <c r="J336" s="6">
        <f t="shared" si="34"/>
        <v>6</v>
      </c>
      <c r="K336" s="431">
        <f t="shared" si="36"/>
        <v>2.5917926565874731E-3</v>
      </c>
      <c r="L336" s="432">
        <f t="shared" si="37"/>
        <v>11.096630669546435</v>
      </c>
      <c r="M336" s="432">
        <f t="shared" si="32"/>
        <v>2.4412587473002159</v>
      </c>
      <c r="N336" s="432">
        <v>4.1305479452054792</v>
      </c>
      <c r="O336" s="432">
        <v>1.5347673081729567</v>
      </c>
      <c r="P336" s="435">
        <f t="shared" si="35"/>
        <v>8.6696183612754343E-2</v>
      </c>
    </row>
    <row r="337" spans="1:16" x14ac:dyDescent="0.35">
      <c r="A337" s="433">
        <f t="shared" si="38"/>
        <v>332</v>
      </c>
      <c r="B337" s="6" t="s">
        <v>249</v>
      </c>
      <c r="C337" s="6">
        <v>232.5</v>
      </c>
      <c r="D337" s="6"/>
      <c r="E337" s="6"/>
      <c r="F337" s="6">
        <f t="shared" si="33"/>
        <v>232.5</v>
      </c>
      <c r="G337" s="6">
        <v>6</v>
      </c>
      <c r="H337" s="6"/>
      <c r="I337" s="6"/>
      <c r="J337" s="6">
        <f t="shared" si="34"/>
        <v>6</v>
      </c>
      <c r="K337" s="431">
        <f t="shared" si="36"/>
        <v>2.5917926565874731E-3</v>
      </c>
      <c r="L337" s="432">
        <f t="shared" si="37"/>
        <v>11.096630669546435</v>
      </c>
      <c r="M337" s="432">
        <f t="shared" si="32"/>
        <v>2.4412587473002159</v>
      </c>
      <c r="N337" s="432">
        <v>4.1305479452054792</v>
      </c>
      <c r="O337" s="432">
        <v>1.5347673081729567</v>
      </c>
      <c r="P337" s="435">
        <f t="shared" si="35"/>
        <v>8.2594428689140159E-2</v>
      </c>
    </row>
    <row r="338" spans="1:16" x14ac:dyDescent="0.35">
      <c r="A338" s="433">
        <f t="shared" si="38"/>
        <v>333</v>
      </c>
      <c r="B338" s="6" t="s">
        <v>268</v>
      </c>
      <c r="C338" s="6">
        <v>325.3</v>
      </c>
      <c r="D338" s="6"/>
      <c r="E338" s="6"/>
      <c r="F338" s="6">
        <f t="shared" si="33"/>
        <v>325.3</v>
      </c>
      <c r="G338" s="6">
        <v>4</v>
      </c>
      <c r="H338" s="6"/>
      <c r="I338" s="6"/>
      <c r="J338" s="6">
        <f t="shared" si="34"/>
        <v>4</v>
      </c>
      <c r="K338" s="431">
        <f t="shared" si="36"/>
        <v>1.7278617710583153E-3</v>
      </c>
      <c r="L338" s="432">
        <f t="shared" si="37"/>
        <v>7.3977537796976236</v>
      </c>
      <c r="M338" s="432">
        <f t="shared" si="32"/>
        <v>1.6275058315334772</v>
      </c>
      <c r="N338" s="432">
        <v>2.7536986301369861</v>
      </c>
      <c r="O338" s="432">
        <v>1.0231782054486378</v>
      </c>
      <c r="P338" s="435">
        <f t="shared" si="35"/>
        <v>3.9354861502664387E-2</v>
      </c>
    </row>
    <row r="339" spans="1:16" x14ac:dyDescent="0.35">
      <c r="A339" s="433">
        <f t="shared" si="38"/>
        <v>334</v>
      </c>
      <c r="B339" s="6" t="s">
        <v>272</v>
      </c>
      <c r="C339" s="6">
        <v>178.3</v>
      </c>
      <c r="D339" s="6"/>
      <c r="E339" s="6"/>
      <c r="F339" s="6">
        <f t="shared" si="33"/>
        <v>178.3</v>
      </c>
      <c r="G339" s="6">
        <v>3</v>
      </c>
      <c r="H339" s="6"/>
      <c r="I339" s="6"/>
      <c r="J339" s="6">
        <f t="shared" si="34"/>
        <v>3</v>
      </c>
      <c r="K339" s="431">
        <f t="shared" si="36"/>
        <v>1.2958963282937365E-3</v>
      </c>
      <c r="L339" s="432">
        <f t="shared" si="37"/>
        <v>5.5483153347732177</v>
      </c>
      <c r="M339" s="432">
        <f t="shared" si="32"/>
        <v>1.2206293736501079</v>
      </c>
      <c r="N339" s="432">
        <v>2.0652739726027396</v>
      </c>
      <c r="O339" s="432">
        <v>0.76738365408647835</v>
      </c>
      <c r="P339" s="435">
        <f t="shared" si="35"/>
        <v>5.3850826332655879E-2</v>
      </c>
    </row>
    <row r="340" spans="1:16" x14ac:dyDescent="0.35">
      <c r="A340" s="433">
        <f t="shared" si="38"/>
        <v>335</v>
      </c>
      <c r="B340" s="6" t="s">
        <v>294</v>
      </c>
      <c r="C340" s="6">
        <v>212.89</v>
      </c>
      <c r="D340" s="6"/>
      <c r="E340" s="6"/>
      <c r="F340" s="6">
        <f t="shared" si="33"/>
        <v>212.89</v>
      </c>
      <c r="G340" s="6">
        <v>3</v>
      </c>
      <c r="H340" s="6"/>
      <c r="I340" s="6"/>
      <c r="J340" s="6">
        <f t="shared" si="34"/>
        <v>3</v>
      </c>
      <c r="K340" s="431">
        <f t="shared" si="36"/>
        <v>1.2958963282937365E-3</v>
      </c>
      <c r="L340" s="432">
        <f t="shared" si="37"/>
        <v>5.5483153347732177</v>
      </c>
      <c r="M340" s="432">
        <f t="shared" si="32"/>
        <v>1.2206293736501079</v>
      </c>
      <c r="N340" s="432">
        <v>2.0652739726027396</v>
      </c>
      <c r="O340" s="432">
        <v>0.76738365408647835</v>
      </c>
      <c r="P340" s="435">
        <f t="shared" si="35"/>
        <v>4.5101236953884842E-2</v>
      </c>
    </row>
    <row r="341" spans="1:16" x14ac:dyDescent="0.35">
      <c r="A341" s="433">
        <f t="shared" si="38"/>
        <v>336</v>
      </c>
      <c r="B341" s="6" t="s">
        <v>295</v>
      </c>
      <c r="C341" s="6">
        <v>235.6</v>
      </c>
      <c r="D341" s="6"/>
      <c r="E341" s="6"/>
      <c r="F341" s="6">
        <f t="shared" si="33"/>
        <v>235.6</v>
      </c>
      <c r="G341" s="6">
        <v>4</v>
      </c>
      <c r="H341" s="6"/>
      <c r="I341" s="6"/>
      <c r="J341" s="6">
        <f t="shared" si="34"/>
        <v>4</v>
      </c>
      <c r="K341" s="431">
        <f t="shared" si="36"/>
        <v>1.7278617710583153E-3</v>
      </c>
      <c r="L341" s="432">
        <f t="shared" si="37"/>
        <v>7.3977537796976236</v>
      </c>
      <c r="M341" s="432">
        <f t="shared" si="32"/>
        <v>1.6275058315334772</v>
      </c>
      <c r="N341" s="432">
        <v>2.7536986301369861</v>
      </c>
      <c r="O341" s="432">
        <v>1.0231782054486378</v>
      </c>
      <c r="P341" s="435">
        <f t="shared" si="35"/>
        <v>5.4338439927065899E-2</v>
      </c>
    </row>
    <row r="342" spans="1:16" x14ac:dyDescent="0.35">
      <c r="A342" s="433">
        <f t="shared" si="38"/>
        <v>337</v>
      </c>
      <c r="B342" s="6" t="s">
        <v>296</v>
      </c>
      <c r="C342" s="6">
        <v>549.4</v>
      </c>
      <c r="D342" s="6"/>
      <c r="E342" s="6"/>
      <c r="F342" s="6">
        <f t="shared" si="33"/>
        <v>549.4</v>
      </c>
      <c r="G342" s="6">
        <v>11</v>
      </c>
      <c r="H342" s="6"/>
      <c r="I342" s="6"/>
      <c r="J342" s="6">
        <f t="shared" si="34"/>
        <v>11</v>
      </c>
      <c r="K342" s="431">
        <f t="shared" si="36"/>
        <v>4.7516198704103674E-3</v>
      </c>
      <c r="L342" s="432">
        <f t="shared" si="37"/>
        <v>20.343822894168465</v>
      </c>
      <c r="M342" s="432">
        <f t="shared" si="32"/>
        <v>4.4756410367170627</v>
      </c>
      <c r="N342" s="432">
        <v>7.5726712328767114</v>
      </c>
      <c r="O342" s="432">
        <v>2.8137400649837541</v>
      </c>
      <c r="P342" s="435">
        <f t="shared" si="35"/>
        <v>6.4080588330444097E-2</v>
      </c>
    </row>
    <row r="343" spans="1:16" x14ac:dyDescent="0.35">
      <c r="A343" s="433">
        <f t="shared" si="38"/>
        <v>338</v>
      </c>
      <c r="B343" s="6" t="s">
        <v>297</v>
      </c>
      <c r="C343" s="6">
        <v>335</v>
      </c>
      <c r="D343" s="6"/>
      <c r="E343" s="6"/>
      <c r="F343" s="6">
        <f t="shared" si="33"/>
        <v>335</v>
      </c>
      <c r="G343" s="6">
        <v>7</v>
      </c>
      <c r="H343" s="6"/>
      <c r="I343" s="6"/>
      <c r="J343" s="6">
        <f t="shared" si="34"/>
        <v>7</v>
      </c>
      <c r="K343" s="431">
        <f t="shared" si="36"/>
        <v>3.0237580993520518E-3</v>
      </c>
      <c r="L343" s="432">
        <f t="shared" si="37"/>
        <v>12.946069114470841</v>
      </c>
      <c r="M343" s="432">
        <f t="shared" si="32"/>
        <v>2.8481352051835853</v>
      </c>
      <c r="N343" s="432">
        <v>4.8189726027397253</v>
      </c>
      <c r="O343" s="432">
        <v>1.790561859535116</v>
      </c>
      <c r="P343" s="435">
        <f t="shared" si="35"/>
        <v>6.6876832184863497E-2</v>
      </c>
    </row>
    <row r="344" spans="1:16" x14ac:dyDescent="0.35">
      <c r="A344" s="433">
        <f t="shared" si="38"/>
        <v>339</v>
      </c>
      <c r="B344" s="6" t="s">
        <v>298</v>
      </c>
      <c r="C344" s="6">
        <v>867.4</v>
      </c>
      <c r="D344" s="6"/>
      <c r="E344" s="6"/>
      <c r="F344" s="6">
        <f t="shared" si="33"/>
        <v>867.4</v>
      </c>
      <c r="G344" s="6">
        <v>16</v>
      </c>
      <c r="H344" s="6"/>
      <c r="I344" s="6"/>
      <c r="J344" s="6">
        <f t="shared" si="34"/>
        <v>16</v>
      </c>
      <c r="K344" s="431">
        <f t="shared" si="36"/>
        <v>6.9114470842332612E-3</v>
      </c>
      <c r="L344" s="432">
        <f t="shared" si="37"/>
        <v>29.591015118790494</v>
      </c>
      <c r="M344" s="432">
        <f t="shared" si="32"/>
        <v>6.5100233261339087</v>
      </c>
      <c r="N344" s="432">
        <v>11.014794520547945</v>
      </c>
      <c r="O344" s="432">
        <v>4.0927128217945512</v>
      </c>
      <c r="P344" s="435">
        <f t="shared" si="35"/>
        <v>5.9036829360464491E-2</v>
      </c>
    </row>
    <row r="345" spans="1:16" x14ac:dyDescent="0.35">
      <c r="A345" s="433">
        <f t="shared" si="38"/>
        <v>340</v>
      </c>
      <c r="B345" s="6" t="s">
        <v>299</v>
      </c>
      <c r="C345" s="6">
        <v>617.4</v>
      </c>
      <c r="D345" s="6">
        <v>14.7</v>
      </c>
      <c r="E345" s="6"/>
      <c r="F345" s="6">
        <f t="shared" si="33"/>
        <v>632.1</v>
      </c>
      <c r="G345" s="6">
        <v>11</v>
      </c>
      <c r="H345" s="6">
        <v>1</v>
      </c>
      <c r="I345" s="6"/>
      <c r="J345" s="6">
        <f t="shared" si="34"/>
        <v>12</v>
      </c>
      <c r="K345" s="431">
        <f t="shared" si="36"/>
        <v>5.1835853131749461E-3</v>
      </c>
      <c r="L345" s="432">
        <f t="shared" si="37"/>
        <v>22.193261339092871</v>
      </c>
      <c r="M345" s="432">
        <f t="shared" si="32"/>
        <v>4.8825174946004317</v>
      </c>
      <c r="N345" s="432">
        <v>8.2610958904109584</v>
      </c>
      <c r="O345" s="432">
        <v>3.0695346163459134</v>
      </c>
      <c r="P345" s="435">
        <f t="shared" si="35"/>
        <v>6.0760021104967844E-2</v>
      </c>
    </row>
    <row r="346" spans="1:16" x14ac:dyDescent="0.35">
      <c r="A346" s="433">
        <f t="shared" si="38"/>
        <v>341</v>
      </c>
      <c r="B346" s="6" t="s">
        <v>300</v>
      </c>
      <c r="C346" s="6">
        <v>1578.2</v>
      </c>
      <c r="D346" s="6"/>
      <c r="E346" s="6"/>
      <c r="F346" s="6">
        <f t="shared" si="33"/>
        <v>1578.2</v>
      </c>
      <c r="G346" s="6">
        <v>26</v>
      </c>
      <c r="H346" s="6"/>
      <c r="I346" s="6"/>
      <c r="J346" s="6">
        <f t="shared" si="34"/>
        <v>26</v>
      </c>
      <c r="K346" s="431">
        <f t="shared" si="36"/>
        <v>1.123110151187905E-2</v>
      </c>
      <c r="L346" s="432">
        <f t="shared" si="37"/>
        <v>48.085399568034553</v>
      </c>
      <c r="M346" s="432">
        <f t="shared" si="32"/>
        <v>10.578787904967601</v>
      </c>
      <c r="N346" s="432">
        <v>17.899041095890411</v>
      </c>
      <c r="O346" s="432">
        <v>6.6506583354161464</v>
      </c>
      <c r="P346" s="435">
        <f t="shared" si="35"/>
        <v>5.2727085860035931E-2</v>
      </c>
    </row>
    <row r="347" spans="1:16" x14ac:dyDescent="0.35">
      <c r="A347" s="433">
        <f t="shared" si="38"/>
        <v>342</v>
      </c>
      <c r="B347" s="6" t="s">
        <v>301</v>
      </c>
      <c r="C347" s="6">
        <v>261.7</v>
      </c>
      <c r="D347" s="6"/>
      <c r="E347" s="6"/>
      <c r="F347" s="6">
        <f t="shared" si="33"/>
        <v>261.7</v>
      </c>
      <c r="G347" s="6">
        <v>4</v>
      </c>
      <c r="H347" s="6"/>
      <c r="I347" s="6"/>
      <c r="J347" s="6">
        <f t="shared" si="34"/>
        <v>4</v>
      </c>
      <c r="K347" s="431">
        <f t="shared" si="36"/>
        <v>1.7278617710583153E-3</v>
      </c>
      <c r="L347" s="432">
        <f t="shared" si="37"/>
        <v>7.3977537796976236</v>
      </c>
      <c r="M347" s="432">
        <f t="shared" si="32"/>
        <v>1.6275058315334772</v>
      </c>
      <c r="N347" s="432">
        <v>2.7536986301369861</v>
      </c>
      <c r="O347" s="432">
        <v>1.0231782054486378</v>
      </c>
      <c r="P347" s="435">
        <f t="shared" si="35"/>
        <v>4.8919130480767008E-2</v>
      </c>
    </row>
    <row r="348" spans="1:16" x14ac:dyDescent="0.35">
      <c r="A348" s="433">
        <f t="shared" si="38"/>
        <v>343</v>
      </c>
      <c r="B348" s="6" t="s">
        <v>302</v>
      </c>
      <c r="C348" s="6">
        <v>674.21</v>
      </c>
      <c r="D348" s="6"/>
      <c r="E348" s="6"/>
      <c r="F348" s="6">
        <f t="shared" si="33"/>
        <v>674.21</v>
      </c>
      <c r="G348" s="6">
        <v>9</v>
      </c>
      <c r="H348" s="6"/>
      <c r="I348" s="6"/>
      <c r="J348" s="6">
        <f t="shared" si="34"/>
        <v>9</v>
      </c>
      <c r="K348" s="431">
        <f t="shared" si="36"/>
        <v>3.8876889848812094E-3</v>
      </c>
      <c r="L348" s="432">
        <f t="shared" si="37"/>
        <v>16.644946004319653</v>
      </c>
      <c r="M348" s="432">
        <f t="shared" si="32"/>
        <v>3.6618881209503238</v>
      </c>
      <c r="N348" s="432">
        <v>6.1958219178082183</v>
      </c>
      <c r="O348" s="432">
        <v>2.3021509622594349</v>
      </c>
      <c r="P348" s="435">
        <f t="shared" si="35"/>
        <v>4.272379081493545E-2</v>
      </c>
    </row>
    <row r="349" spans="1:16" x14ac:dyDescent="0.35">
      <c r="A349" s="433">
        <f t="shared" si="38"/>
        <v>344</v>
      </c>
      <c r="B349" s="6" t="s">
        <v>303</v>
      </c>
      <c r="C349" s="6">
        <v>258.89999999999998</v>
      </c>
      <c r="D349" s="6"/>
      <c r="E349" s="6"/>
      <c r="F349" s="6">
        <f t="shared" si="33"/>
        <v>258.89999999999998</v>
      </c>
      <c r="G349" s="6">
        <v>5</v>
      </c>
      <c r="H349" s="6"/>
      <c r="I349" s="6"/>
      <c r="J349" s="6">
        <f t="shared" si="34"/>
        <v>5</v>
      </c>
      <c r="K349" s="431">
        <f t="shared" si="36"/>
        <v>2.1598272138228943E-3</v>
      </c>
      <c r="L349" s="432">
        <f t="shared" si="37"/>
        <v>9.2471922246220313</v>
      </c>
      <c r="M349" s="432">
        <f t="shared" si="32"/>
        <v>2.0343822894168468</v>
      </c>
      <c r="N349" s="432">
        <v>3.4421232876712327</v>
      </c>
      <c r="O349" s="432">
        <v>1.2789727568107974</v>
      </c>
      <c r="P349" s="435">
        <f t="shared" si="35"/>
        <v>6.1810237769489802E-2</v>
      </c>
    </row>
    <row r="350" spans="1:16" x14ac:dyDescent="0.35">
      <c r="A350" s="433">
        <f t="shared" si="38"/>
        <v>345</v>
      </c>
      <c r="B350" s="6" t="s">
        <v>304</v>
      </c>
      <c r="C350" s="6">
        <v>184.7</v>
      </c>
      <c r="D350" s="6"/>
      <c r="E350" s="6"/>
      <c r="F350" s="6">
        <f t="shared" si="33"/>
        <v>184.7</v>
      </c>
      <c r="G350" s="6">
        <v>6</v>
      </c>
      <c r="H350" s="6"/>
      <c r="I350" s="6"/>
      <c r="J350" s="6">
        <f t="shared" si="34"/>
        <v>6</v>
      </c>
      <c r="K350" s="431">
        <f t="shared" si="36"/>
        <v>2.5917926565874731E-3</v>
      </c>
      <c r="L350" s="432">
        <f t="shared" si="37"/>
        <v>11.096630669546435</v>
      </c>
      <c r="M350" s="432">
        <f t="shared" si="32"/>
        <v>2.4412587473002159</v>
      </c>
      <c r="N350" s="432">
        <v>4.1305479452054792</v>
      </c>
      <c r="O350" s="432">
        <v>1.5347673081729567</v>
      </c>
      <c r="P350" s="435">
        <f t="shared" si="35"/>
        <v>0.10396970584853865</v>
      </c>
    </row>
    <row r="351" spans="1:16" x14ac:dyDescent="0.35">
      <c r="A351" s="433">
        <f t="shared" si="38"/>
        <v>346</v>
      </c>
      <c r="B351" s="6" t="s">
        <v>305</v>
      </c>
      <c r="C351" s="6">
        <v>197.6</v>
      </c>
      <c r="D351" s="6"/>
      <c r="E351" s="6"/>
      <c r="F351" s="6">
        <f t="shared" si="33"/>
        <v>197.6</v>
      </c>
      <c r="G351" s="6">
        <v>6</v>
      </c>
      <c r="H351" s="6"/>
      <c r="I351" s="6"/>
      <c r="J351" s="6">
        <f t="shared" si="34"/>
        <v>6</v>
      </c>
      <c r="K351" s="431">
        <f t="shared" si="36"/>
        <v>2.5917926565874731E-3</v>
      </c>
      <c r="L351" s="432">
        <f t="shared" si="37"/>
        <v>11.096630669546435</v>
      </c>
      <c r="M351" s="432">
        <f t="shared" si="32"/>
        <v>2.4412587473002159</v>
      </c>
      <c r="N351" s="432">
        <v>4.1305479452054792</v>
      </c>
      <c r="O351" s="432">
        <v>1.5347673081729567</v>
      </c>
      <c r="P351" s="435">
        <f t="shared" si="35"/>
        <v>9.7182209869560165E-2</v>
      </c>
    </row>
    <row r="352" spans="1:16" x14ac:dyDescent="0.35">
      <c r="A352" s="433">
        <f t="shared" si="38"/>
        <v>347</v>
      </c>
      <c r="B352" s="6" t="s">
        <v>306</v>
      </c>
      <c r="C352" s="6">
        <v>229.2</v>
      </c>
      <c r="D352" s="6"/>
      <c r="E352" s="6"/>
      <c r="F352" s="6">
        <f t="shared" si="33"/>
        <v>229.2</v>
      </c>
      <c r="G352" s="6">
        <v>7</v>
      </c>
      <c r="H352" s="6"/>
      <c r="I352" s="6"/>
      <c r="J352" s="6">
        <f t="shared" si="34"/>
        <v>7</v>
      </c>
      <c r="K352" s="431">
        <f t="shared" si="36"/>
        <v>3.0237580993520518E-3</v>
      </c>
      <c r="L352" s="432">
        <f t="shared" si="37"/>
        <v>12.946069114470841</v>
      </c>
      <c r="M352" s="432">
        <f t="shared" si="32"/>
        <v>2.8481352051835853</v>
      </c>
      <c r="N352" s="432">
        <v>4.8189726027397253</v>
      </c>
      <c r="O352" s="432">
        <v>1.790561859535116</v>
      </c>
      <c r="P352" s="435">
        <f t="shared" si="35"/>
        <v>9.774755140457797E-2</v>
      </c>
    </row>
    <row r="353" spans="1:16" x14ac:dyDescent="0.35">
      <c r="A353" s="433">
        <f t="shared" si="38"/>
        <v>348</v>
      </c>
      <c r="B353" s="6" t="s">
        <v>1687</v>
      </c>
      <c r="C353" s="6">
        <v>455.74</v>
      </c>
      <c r="D353" s="6"/>
      <c r="E353" s="6"/>
      <c r="F353" s="6">
        <f t="shared" si="33"/>
        <v>455.74</v>
      </c>
      <c r="G353" s="6">
        <v>7</v>
      </c>
      <c r="H353" s="6"/>
      <c r="I353" s="6"/>
      <c r="J353" s="6">
        <f t="shared" si="34"/>
        <v>7</v>
      </c>
      <c r="K353" s="431">
        <f t="shared" si="36"/>
        <v>3.0237580993520518E-3</v>
      </c>
      <c r="L353" s="432">
        <f t="shared" si="37"/>
        <v>12.946069114470841</v>
      </c>
      <c r="M353" s="432">
        <f t="shared" si="32"/>
        <v>2.8481352051835853</v>
      </c>
      <c r="N353" s="432">
        <v>4.8189726027397253</v>
      </c>
      <c r="O353" s="432">
        <v>1.790561859535116</v>
      </c>
      <c r="P353" s="435">
        <f t="shared" si="35"/>
        <v>4.9159035375278159E-2</v>
      </c>
    </row>
    <row r="354" spans="1:16" x14ac:dyDescent="0.35">
      <c r="A354" s="433">
        <f t="shared" si="38"/>
        <v>349</v>
      </c>
      <c r="B354" s="6" t="s">
        <v>1688</v>
      </c>
      <c r="C354" s="6">
        <v>425.6</v>
      </c>
      <c r="D354" s="6">
        <v>38.1</v>
      </c>
      <c r="E354" s="6"/>
      <c r="F354" s="6">
        <f t="shared" si="33"/>
        <v>463.70000000000005</v>
      </c>
      <c r="G354" s="6">
        <v>6</v>
      </c>
      <c r="H354" s="6"/>
      <c r="I354" s="6"/>
      <c r="J354" s="6">
        <f t="shared" si="34"/>
        <v>6</v>
      </c>
      <c r="K354" s="431">
        <f t="shared" si="36"/>
        <v>2.5917926565874731E-3</v>
      </c>
      <c r="L354" s="432">
        <f t="shared" si="37"/>
        <v>11.096630669546435</v>
      </c>
      <c r="M354" s="432">
        <f t="shared" si="32"/>
        <v>2.4412587473002159</v>
      </c>
      <c r="N354" s="432">
        <v>4.1305479452054792</v>
      </c>
      <c r="O354" s="432">
        <v>1.5347673081729567</v>
      </c>
      <c r="P354" s="435">
        <f t="shared" si="35"/>
        <v>4.1412992603461471E-2</v>
      </c>
    </row>
    <row r="355" spans="1:16" x14ac:dyDescent="0.35">
      <c r="A355" s="433">
        <f t="shared" si="38"/>
        <v>350</v>
      </c>
      <c r="B355" s="6" t="s">
        <v>1689</v>
      </c>
      <c r="C355" s="6">
        <v>475.2</v>
      </c>
      <c r="D355" s="6"/>
      <c r="E355" s="6"/>
      <c r="F355" s="6">
        <f t="shared" si="33"/>
        <v>475.2</v>
      </c>
      <c r="G355" s="6">
        <v>8</v>
      </c>
      <c r="H355" s="6"/>
      <c r="I355" s="6"/>
      <c r="J355" s="6">
        <f t="shared" si="34"/>
        <v>8</v>
      </c>
      <c r="K355" s="431">
        <f t="shared" si="36"/>
        <v>3.4557235421166306E-3</v>
      </c>
      <c r="L355" s="432">
        <f t="shared" si="37"/>
        <v>14.795507559395247</v>
      </c>
      <c r="M355" s="432">
        <f t="shared" si="32"/>
        <v>3.2550116630669543</v>
      </c>
      <c r="N355" s="432">
        <v>5.5073972602739723</v>
      </c>
      <c r="O355" s="432">
        <v>2.0463564108972756</v>
      </c>
      <c r="P355" s="435">
        <f t="shared" si="35"/>
        <v>5.3881045651585545E-2</v>
      </c>
    </row>
    <row r="356" spans="1:16" x14ac:dyDescent="0.35">
      <c r="A356" s="433">
        <f t="shared" si="38"/>
        <v>351</v>
      </c>
      <c r="B356" s="6" t="s">
        <v>1690</v>
      </c>
      <c r="C356" s="6">
        <v>454.5</v>
      </c>
      <c r="D356" s="6"/>
      <c r="E356" s="6"/>
      <c r="F356" s="6">
        <f t="shared" si="33"/>
        <v>454.5</v>
      </c>
      <c r="G356" s="6">
        <v>9</v>
      </c>
      <c r="H356" s="6"/>
      <c r="I356" s="6"/>
      <c r="J356" s="6">
        <f t="shared" si="34"/>
        <v>9</v>
      </c>
      <c r="K356" s="431">
        <f t="shared" si="36"/>
        <v>3.8876889848812094E-3</v>
      </c>
      <c r="L356" s="432">
        <f t="shared" si="37"/>
        <v>16.644946004319653</v>
      </c>
      <c r="M356" s="432">
        <f t="shared" si="32"/>
        <v>3.6618881209503238</v>
      </c>
      <c r="N356" s="432">
        <v>6.1958219178082183</v>
      </c>
      <c r="O356" s="432">
        <v>2.3021509622594349</v>
      </c>
      <c r="P356" s="435">
        <f t="shared" si="35"/>
        <v>6.3376913103053087E-2</v>
      </c>
    </row>
    <row r="357" spans="1:16" x14ac:dyDescent="0.35">
      <c r="A357" s="433">
        <f t="shared" si="38"/>
        <v>352</v>
      </c>
      <c r="B357" s="6" t="s">
        <v>1691</v>
      </c>
      <c r="C357" s="6">
        <v>590.97</v>
      </c>
      <c r="D357" s="6"/>
      <c r="E357" s="6"/>
      <c r="F357" s="6">
        <f t="shared" si="33"/>
        <v>590.97</v>
      </c>
      <c r="G357" s="6">
        <v>9</v>
      </c>
      <c r="H357" s="6"/>
      <c r="I357" s="6"/>
      <c r="J357" s="6">
        <f t="shared" si="34"/>
        <v>9</v>
      </c>
      <c r="K357" s="431">
        <f t="shared" si="36"/>
        <v>3.8876889848812094E-3</v>
      </c>
      <c r="L357" s="432">
        <f t="shared" si="37"/>
        <v>16.644946004319653</v>
      </c>
      <c r="M357" s="432">
        <f t="shared" si="32"/>
        <v>3.6618881209503238</v>
      </c>
      <c r="N357" s="432">
        <v>6.1958219178082183</v>
      </c>
      <c r="O357" s="432">
        <v>2.3021509622594349</v>
      </c>
      <c r="P357" s="435">
        <f t="shared" si="35"/>
        <v>4.8741572339268707E-2</v>
      </c>
    </row>
    <row r="358" spans="1:16" x14ac:dyDescent="0.35">
      <c r="A358" s="433">
        <f t="shared" ref="A358:A378" si="39">A357+1</f>
        <v>353</v>
      </c>
      <c r="B358" s="6" t="s">
        <v>1692</v>
      </c>
      <c r="C358" s="6">
        <v>629.20000000000005</v>
      </c>
      <c r="D358" s="6"/>
      <c r="E358" s="6"/>
      <c r="F358" s="6">
        <f t="shared" si="33"/>
        <v>629.20000000000005</v>
      </c>
      <c r="G358" s="6">
        <v>10</v>
      </c>
      <c r="H358" s="6"/>
      <c r="I358" s="6"/>
      <c r="J358" s="6">
        <f t="shared" si="34"/>
        <v>10</v>
      </c>
      <c r="K358" s="431">
        <f t="shared" si="36"/>
        <v>4.3196544276457886E-3</v>
      </c>
      <c r="L358" s="432">
        <f t="shared" si="37"/>
        <v>18.494384449244063</v>
      </c>
      <c r="M358" s="432">
        <f t="shared" si="32"/>
        <v>4.0687645788336937</v>
      </c>
      <c r="N358" s="432">
        <v>6.8842465753424653</v>
      </c>
      <c r="O358" s="432">
        <v>2.5579455136215947</v>
      </c>
      <c r="P358" s="435">
        <f t="shared" si="35"/>
        <v>5.0866721419329013E-2</v>
      </c>
    </row>
    <row r="359" spans="1:16" x14ac:dyDescent="0.35">
      <c r="A359" s="433">
        <f t="shared" si="39"/>
        <v>354</v>
      </c>
      <c r="B359" s="6" t="s">
        <v>1693</v>
      </c>
      <c r="C359" s="6">
        <v>484.9</v>
      </c>
      <c r="D359" s="6"/>
      <c r="E359" s="6"/>
      <c r="F359" s="6">
        <f t="shared" si="33"/>
        <v>484.9</v>
      </c>
      <c r="G359" s="6">
        <v>7</v>
      </c>
      <c r="H359" s="6"/>
      <c r="I359" s="6"/>
      <c r="J359" s="6">
        <f t="shared" si="34"/>
        <v>7</v>
      </c>
      <c r="K359" s="431">
        <f t="shared" si="36"/>
        <v>3.0237580993520518E-3</v>
      </c>
      <c r="L359" s="432">
        <f t="shared" si="37"/>
        <v>12.946069114470841</v>
      </c>
      <c r="M359" s="432">
        <f t="shared" si="32"/>
        <v>2.8481352051835853</v>
      </c>
      <c r="N359" s="432">
        <v>4.8189726027397253</v>
      </c>
      <c r="O359" s="432">
        <v>1.790561859535116</v>
      </c>
      <c r="P359" s="435">
        <f t="shared" si="35"/>
        <v>4.6202802189996436E-2</v>
      </c>
    </row>
    <row r="360" spans="1:16" x14ac:dyDescent="0.35">
      <c r="A360" s="433">
        <f t="shared" si="39"/>
        <v>355</v>
      </c>
      <c r="B360" s="6" t="s">
        <v>1694</v>
      </c>
      <c r="C360" s="6">
        <v>1170.4000000000001</v>
      </c>
      <c r="D360" s="6"/>
      <c r="E360" s="6"/>
      <c r="F360" s="6">
        <f t="shared" si="33"/>
        <v>1170.4000000000001</v>
      </c>
      <c r="G360" s="6">
        <v>25</v>
      </c>
      <c r="H360" s="6"/>
      <c r="I360" s="6"/>
      <c r="J360" s="6">
        <f t="shared" si="34"/>
        <v>25</v>
      </c>
      <c r="K360" s="431">
        <f t="shared" si="36"/>
        <v>1.079913606911447E-2</v>
      </c>
      <c r="L360" s="432">
        <f t="shared" si="37"/>
        <v>46.235961123110144</v>
      </c>
      <c r="M360" s="432">
        <f t="shared" si="32"/>
        <v>10.171911447084232</v>
      </c>
      <c r="N360" s="432">
        <v>17.210616438356162</v>
      </c>
      <c r="O360" s="432">
        <v>6.394863784053987</v>
      </c>
      <c r="P360" s="435">
        <f t="shared" si="35"/>
        <v>6.8364108674474122E-2</v>
      </c>
    </row>
    <row r="361" spans="1:16" x14ac:dyDescent="0.35">
      <c r="A361" s="433">
        <f t="shared" si="39"/>
        <v>356</v>
      </c>
      <c r="B361" s="6" t="s">
        <v>1695</v>
      </c>
      <c r="C361" s="6">
        <v>441.7</v>
      </c>
      <c r="D361" s="6"/>
      <c r="E361" s="6"/>
      <c r="F361" s="6">
        <f t="shared" si="33"/>
        <v>441.7</v>
      </c>
      <c r="G361" s="6">
        <v>8</v>
      </c>
      <c r="H361" s="6"/>
      <c r="I361" s="6"/>
      <c r="J361" s="6">
        <f t="shared" si="34"/>
        <v>8</v>
      </c>
      <c r="K361" s="431">
        <f t="shared" si="36"/>
        <v>3.4557235421166306E-3</v>
      </c>
      <c r="L361" s="432">
        <f t="shared" si="37"/>
        <v>14.795507559395247</v>
      </c>
      <c r="M361" s="432">
        <f t="shared" si="32"/>
        <v>3.2550116630669543</v>
      </c>
      <c r="N361" s="432">
        <v>5.5073972602739723</v>
      </c>
      <c r="O361" s="432">
        <v>2.0463564108972756</v>
      </c>
      <c r="P361" s="435">
        <f t="shared" si="35"/>
        <v>5.7967563716625425E-2</v>
      </c>
    </row>
    <row r="362" spans="1:16" x14ac:dyDescent="0.35">
      <c r="A362" s="433">
        <f t="shared" si="39"/>
        <v>357</v>
      </c>
      <c r="B362" s="6" t="s">
        <v>1696</v>
      </c>
      <c r="C362" s="6">
        <v>465.7</v>
      </c>
      <c r="D362" s="6"/>
      <c r="E362" s="6"/>
      <c r="F362" s="6">
        <f t="shared" si="33"/>
        <v>465.7</v>
      </c>
      <c r="G362" s="6">
        <v>7</v>
      </c>
      <c r="H362" s="6"/>
      <c r="I362" s="6"/>
      <c r="J362" s="6">
        <f t="shared" si="34"/>
        <v>7</v>
      </c>
      <c r="K362" s="431">
        <f t="shared" si="36"/>
        <v>3.0237580993520518E-3</v>
      </c>
      <c r="L362" s="432">
        <f t="shared" si="37"/>
        <v>12.946069114470841</v>
      </c>
      <c r="M362" s="432">
        <f t="shared" si="32"/>
        <v>2.8481352051835853</v>
      </c>
      <c r="N362" s="432">
        <v>4.8189726027397253</v>
      </c>
      <c r="O362" s="432">
        <v>1.790561859535116</v>
      </c>
      <c r="P362" s="435">
        <f t="shared" si="35"/>
        <v>4.8107663263751925E-2</v>
      </c>
    </row>
    <row r="363" spans="1:16" x14ac:dyDescent="0.35">
      <c r="A363" s="433">
        <f t="shared" si="39"/>
        <v>358</v>
      </c>
      <c r="B363" s="3" t="s">
        <v>2411</v>
      </c>
      <c r="C363" s="436">
        <v>7459.3</v>
      </c>
      <c r="D363" s="437"/>
      <c r="E363" s="437"/>
      <c r="F363" s="437">
        <f t="shared" si="33"/>
        <v>7459.3</v>
      </c>
      <c r="G363" s="437">
        <v>143</v>
      </c>
      <c r="H363" s="437"/>
      <c r="I363" s="437"/>
      <c r="J363" s="437">
        <f>G363+H363+I363</f>
        <v>143</v>
      </c>
      <c r="K363" s="431">
        <f t="shared" si="36"/>
        <v>6.1771058315334769E-2</v>
      </c>
      <c r="L363" s="432">
        <f t="shared" si="37"/>
        <v>264.46969762419002</v>
      </c>
      <c r="M363" s="438">
        <f>L363*0.22</f>
        <v>58.183333477321803</v>
      </c>
      <c r="N363" s="432">
        <v>98.444726027397252</v>
      </c>
      <c r="O363" s="438">
        <v>36.578620844788809</v>
      </c>
      <c r="P363" s="438">
        <f t="shared" si="35"/>
        <v>6.1356478218290975E-2</v>
      </c>
    </row>
    <row r="364" spans="1:16" x14ac:dyDescent="0.35">
      <c r="A364" s="433">
        <f t="shared" si="39"/>
        <v>359</v>
      </c>
      <c r="B364" s="3" t="s">
        <v>2359</v>
      </c>
      <c r="C364" s="436">
        <v>1321</v>
      </c>
      <c r="D364" s="437"/>
      <c r="E364" s="437"/>
      <c r="F364" s="437">
        <f t="shared" si="33"/>
        <v>1321</v>
      </c>
      <c r="G364" s="437">
        <v>25</v>
      </c>
      <c r="H364" s="437"/>
      <c r="I364" s="437"/>
      <c r="J364" s="437">
        <f t="shared" ref="J364:J378" si="40">G364+H364+I364</f>
        <v>25</v>
      </c>
      <c r="K364" s="431">
        <f t="shared" si="36"/>
        <v>1.079913606911447E-2</v>
      </c>
      <c r="L364" s="432">
        <f t="shared" si="37"/>
        <v>46.235961123110144</v>
      </c>
      <c r="M364" s="438">
        <f t="shared" ref="M364:M378" si="41">L364*0.22</f>
        <v>10.171911447084232</v>
      </c>
      <c r="N364" s="432">
        <v>7.21</v>
      </c>
      <c r="O364" s="438">
        <v>6.394863784053987</v>
      </c>
      <c r="P364" s="438">
        <f t="shared" si="35"/>
        <v>5.299980041956727E-2</v>
      </c>
    </row>
    <row r="365" spans="1:16" x14ac:dyDescent="0.35">
      <c r="A365" s="433">
        <f t="shared" si="39"/>
        <v>360</v>
      </c>
      <c r="B365" s="3" t="s">
        <v>2360</v>
      </c>
      <c r="C365" s="436">
        <v>2046.5</v>
      </c>
      <c r="D365" s="437"/>
      <c r="E365" s="437"/>
      <c r="F365" s="437">
        <f t="shared" si="33"/>
        <v>2046.5</v>
      </c>
      <c r="G365" s="437">
        <v>49</v>
      </c>
      <c r="H365" s="437"/>
      <c r="I365" s="437"/>
      <c r="J365" s="437">
        <f t="shared" si="40"/>
        <v>49</v>
      </c>
      <c r="K365" s="431">
        <f t="shared" si="36"/>
        <v>2.1166306695464362E-2</v>
      </c>
      <c r="L365" s="432">
        <f t="shared" si="37"/>
        <v>90.622483801295886</v>
      </c>
      <c r="M365" s="438">
        <f t="shared" si="41"/>
        <v>19.936946436285094</v>
      </c>
      <c r="N365" s="432">
        <v>33.732808219178089</v>
      </c>
      <c r="O365" s="438">
        <v>12.533933016745813</v>
      </c>
      <c r="P365" s="438">
        <f t="shared" si="35"/>
        <v>7.6631405557539639E-2</v>
      </c>
    </row>
    <row r="366" spans="1:16" x14ac:dyDescent="0.35">
      <c r="A366" s="433">
        <f t="shared" si="39"/>
        <v>361</v>
      </c>
      <c r="B366" s="3" t="s">
        <v>2361</v>
      </c>
      <c r="C366" s="436">
        <v>2053.5</v>
      </c>
      <c r="D366" s="437">
        <v>114</v>
      </c>
      <c r="E366" s="437"/>
      <c r="F366" s="437">
        <f t="shared" si="33"/>
        <v>2167.5</v>
      </c>
      <c r="G366" s="437">
        <v>48</v>
      </c>
      <c r="H366" s="437">
        <v>1</v>
      </c>
      <c r="I366" s="437"/>
      <c r="J366" s="437">
        <f t="shared" si="40"/>
        <v>49</v>
      </c>
      <c r="K366" s="431">
        <f t="shared" si="36"/>
        <v>2.1166306695464362E-2</v>
      </c>
      <c r="L366" s="432">
        <f t="shared" si="37"/>
        <v>90.622483801295886</v>
      </c>
      <c r="M366" s="438">
        <f t="shared" si="41"/>
        <v>19.936946436285094</v>
      </c>
      <c r="N366" s="432">
        <v>33.732808219178089</v>
      </c>
      <c r="O366" s="438">
        <v>12.533933016745813</v>
      </c>
      <c r="P366" s="438">
        <f t="shared" si="35"/>
        <v>7.2353481648675833E-2</v>
      </c>
    </row>
    <row r="367" spans="1:16" x14ac:dyDescent="0.35">
      <c r="A367" s="433">
        <f t="shared" si="39"/>
        <v>362</v>
      </c>
      <c r="B367" s="3" t="s">
        <v>2362</v>
      </c>
      <c r="C367" s="436">
        <v>644.5</v>
      </c>
      <c r="D367" s="437"/>
      <c r="E367" s="437"/>
      <c r="F367" s="437">
        <f t="shared" si="33"/>
        <v>644.5</v>
      </c>
      <c r="G367" s="437">
        <v>10</v>
      </c>
      <c r="H367" s="437"/>
      <c r="I367" s="437"/>
      <c r="J367" s="437">
        <f t="shared" si="40"/>
        <v>10</v>
      </c>
      <c r="K367" s="431">
        <f t="shared" si="36"/>
        <v>4.3196544276457886E-3</v>
      </c>
      <c r="L367" s="432">
        <f t="shared" si="37"/>
        <v>18.494384449244063</v>
      </c>
      <c r="M367" s="438">
        <f t="shared" si="41"/>
        <v>4.0687645788336937</v>
      </c>
      <c r="N367" s="432">
        <v>6.8842465753424653</v>
      </c>
      <c r="O367" s="438">
        <v>2.5579455136215947</v>
      </c>
      <c r="P367" s="438">
        <f t="shared" si="35"/>
        <v>4.9659179390289861E-2</v>
      </c>
    </row>
    <row r="368" spans="1:16" x14ac:dyDescent="0.35">
      <c r="A368" s="433">
        <f t="shared" si="39"/>
        <v>363</v>
      </c>
      <c r="B368" s="3" t="s">
        <v>2363</v>
      </c>
      <c r="C368" s="436">
        <v>665.3</v>
      </c>
      <c r="D368" s="437"/>
      <c r="E368" s="437"/>
      <c r="F368" s="437">
        <f t="shared" si="33"/>
        <v>665.3</v>
      </c>
      <c r="G368" s="437">
        <v>10</v>
      </c>
      <c r="H368" s="437"/>
      <c r="I368" s="437"/>
      <c r="J368" s="437">
        <f t="shared" si="40"/>
        <v>10</v>
      </c>
      <c r="K368" s="431">
        <f t="shared" si="36"/>
        <v>4.3196544276457886E-3</v>
      </c>
      <c r="L368" s="432">
        <f t="shared" si="37"/>
        <v>18.494384449244063</v>
      </c>
      <c r="M368" s="438">
        <f t="shared" si="41"/>
        <v>4.0687645788336937</v>
      </c>
      <c r="N368" s="432">
        <v>6.8842465753424653</v>
      </c>
      <c r="O368" s="438">
        <v>2.5579455136215947</v>
      </c>
      <c r="P368" s="438">
        <f t="shared" si="35"/>
        <v>4.8106630267611333E-2</v>
      </c>
    </row>
    <row r="369" spans="1:16" x14ac:dyDescent="0.35">
      <c r="A369" s="433">
        <f t="shared" si="39"/>
        <v>364</v>
      </c>
      <c r="B369" s="3" t="s">
        <v>2364</v>
      </c>
      <c r="C369" s="436">
        <v>3477.44</v>
      </c>
      <c r="D369" s="437"/>
      <c r="E369" s="437">
        <v>93.5</v>
      </c>
      <c r="F369" s="437">
        <f t="shared" si="33"/>
        <v>3570.94</v>
      </c>
      <c r="G369" s="437">
        <v>53</v>
      </c>
      <c r="H369" s="437"/>
      <c r="I369" s="437">
        <v>1</v>
      </c>
      <c r="J369" s="437">
        <f t="shared" si="40"/>
        <v>54</v>
      </c>
      <c r="K369" s="431">
        <f t="shared" si="36"/>
        <v>2.3326133909287255E-2</v>
      </c>
      <c r="L369" s="432">
        <f t="shared" si="37"/>
        <v>99.869676025917911</v>
      </c>
      <c r="M369" s="438">
        <f t="shared" si="41"/>
        <v>21.971328725701941</v>
      </c>
      <c r="N369" s="432">
        <v>37.174931506849312</v>
      </c>
      <c r="O369" s="438">
        <v>13.812905773556613</v>
      </c>
      <c r="P369" s="438">
        <f t="shared" si="35"/>
        <v>4.8398696710677244E-2</v>
      </c>
    </row>
    <row r="370" spans="1:16" x14ac:dyDescent="0.35">
      <c r="A370" s="433">
        <f t="shared" si="39"/>
        <v>365</v>
      </c>
      <c r="B370" s="3" t="s">
        <v>2365</v>
      </c>
      <c r="C370" s="436">
        <v>2537.6</v>
      </c>
      <c r="D370" s="437"/>
      <c r="E370" s="437"/>
      <c r="F370" s="437">
        <f t="shared" si="33"/>
        <v>2537.6</v>
      </c>
      <c r="G370" s="437">
        <v>53</v>
      </c>
      <c r="H370" s="437"/>
      <c r="I370" s="437"/>
      <c r="J370" s="437">
        <f t="shared" si="40"/>
        <v>53</v>
      </c>
      <c r="K370" s="431">
        <f t="shared" si="36"/>
        <v>2.2894168466522678E-2</v>
      </c>
      <c r="L370" s="432">
        <f t="shared" si="37"/>
        <v>98.020237580993509</v>
      </c>
      <c r="M370" s="438">
        <f t="shared" si="41"/>
        <v>21.564452267818574</v>
      </c>
      <c r="N370" s="432">
        <v>36.48650684931507</v>
      </c>
      <c r="O370" s="438">
        <v>13.557111222194452</v>
      </c>
      <c r="P370" s="438">
        <f t="shared" si="35"/>
        <v>6.6845959930769874E-2</v>
      </c>
    </row>
    <row r="371" spans="1:16" x14ac:dyDescent="0.35">
      <c r="A371" s="433">
        <f t="shared" si="39"/>
        <v>366</v>
      </c>
      <c r="B371" s="3" t="s">
        <v>2366</v>
      </c>
      <c r="C371" s="436">
        <v>2587.5</v>
      </c>
      <c r="D371" s="437"/>
      <c r="E371" s="437"/>
      <c r="F371" s="437">
        <f t="shared" si="33"/>
        <v>2587.5</v>
      </c>
      <c r="G371" s="437">
        <v>64</v>
      </c>
      <c r="H371" s="437"/>
      <c r="I371" s="437"/>
      <c r="J371" s="437">
        <f t="shared" si="40"/>
        <v>64</v>
      </c>
      <c r="K371" s="431">
        <f t="shared" si="36"/>
        <v>2.7645788336933045E-2</v>
      </c>
      <c r="L371" s="432">
        <f t="shared" si="37"/>
        <v>118.36406047516198</v>
      </c>
      <c r="M371" s="438">
        <f t="shared" si="41"/>
        <v>26.040093304535635</v>
      </c>
      <c r="N371" s="432">
        <v>44.059178082191778</v>
      </c>
      <c r="O371" s="438">
        <v>16.370851287178205</v>
      </c>
      <c r="P371" s="438">
        <f t="shared" si="35"/>
        <v>7.9162969332972982E-2</v>
      </c>
    </row>
    <row r="372" spans="1:16" x14ac:dyDescent="0.35">
      <c r="A372" s="433">
        <f t="shared" si="39"/>
        <v>367</v>
      </c>
      <c r="B372" s="3" t="s">
        <v>2367</v>
      </c>
      <c r="C372" s="436">
        <v>1484.2</v>
      </c>
      <c r="D372" s="437"/>
      <c r="E372" s="437"/>
      <c r="F372" s="437">
        <f t="shared" si="33"/>
        <v>1484.2</v>
      </c>
      <c r="G372" s="437">
        <v>31</v>
      </c>
      <c r="H372" s="437"/>
      <c r="I372" s="437"/>
      <c r="J372" s="437">
        <f t="shared" si="40"/>
        <v>31</v>
      </c>
      <c r="K372" s="431">
        <f t="shared" si="36"/>
        <v>1.3390928725701943E-2</v>
      </c>
      <c r="L372" s="432">
        <f t="shared" si="37"/>
        <v>57.332591792656579</v>
      </c>
      <c r="M372" s="438">
        <f t="shared" si="41"/>
        <v>12.613170194384448</v>
      </c>
      <c r="N372" s="432">
        <v>21.341164383561644</v>
      </c>
      <c r="O372" s="438">
        <v>7.929631092226944</v>
      </c>
      <c r="P372" s="438">
        <f t="shared" si="35"/>
        <v>6.6848509272894222E-2</v>
      </c>
    </row>
    <row r="373" spans="1:16" x14ac:dyDescent="0.35">
      <c r="A373" s="433">
        <f t="shared" si="39"/>
        <v>368</v>
      </c>
      <c r="B373" s="3" t="s">
        <v>2368</v>
      </c>
      <c r="C373" s="436">
        <v>1419.5</v>
      </c>
      <c r="D373" s="437">
        <v>60.5</v>
      </c>
      <c r="E373" s="437"/>
      <c r="F373" s="437">
        <f t="shared" si="33"/>
        <v>1480</v>
      </c>
      <c r="G373" s="437">
        <v>33</v>
      </c>
      <c r="H373" s="437">
        <v>2</v>
      </c>
      <c r="I373" s="437"/>
      <c r="J373" s="437">
        <f t="shared" si="40"/>
        <v>35</v>
      </c>
      <c r="K373" s="431">
        <f t="shared" si="36"/>
        <v>1.511879049676026E-2</v>
      </c>
      <c r="L373" s="432">
        <f t="shared" si="37"/>
        <v>64.73034557235421</v>
      </c>
      <c r="M373" s="438">
        <f t="shared" si="41"/>
        <v>14.240676025917926</v>
      </c>
      <c r="N373" s="432">
        <v>24.094863013698628</v>
      </c>
      <c r="O373" s="438">
        <v>8.9528092976755804</v>
      </c>
      <c r="P373" s="438">
        <f t="shared" si="35"/>
        <v>7.5688306695706989E-2</v>
      </c>
    </row>
    <row r="374" spans="1:16" x14ac:dyDescent="0.35">
      <c r="A374" s="433">
        <f t="shared" si="39"/>
        <v>369</v>
      </c>
      <c r="B374" s="3" t="s">
        <v>2369</v>
      </c>
      <c r="C374" s="436">
        <v>999.4</v>
      </c>
      <c r="D374" s="437"/>
      <c r="E374" s="437"/>
      <c r="F374" s="437">
        <f t="shared" si="33"/>
        <v>999.4</v>
      </c>
      <c r="G374" s="437">
        <v>24</v>
      </c>
      <c r="H374" s="437"/>
      <c r="I374" s="437"/>
      <c r="J374" s="437">
        <f t="shared" si="40"/>
        <v>24</v>
      </c>
      <c r="K374" s="431">
        <f t="shared" si="36"/>
        <v>1.0367170626349892E-2</v>
      </c>
      <c r="L374" s="432">
        <f t="shared" si="37"/>
        <v>44.386522678185742</v>
      </c>
      <c r="M374" s="438">
        <f t="shared" si="41"/>
        <v>9.7650349892008634</v>
      </c>
      <c r="N374" s="432">
        <v>16.522191780821917</v>
      </c>
      <c r="O374" s="438">
        <v>6.1390692326918268</v>
      </c>
      <c r="P374" s="438">
        <f t="shared" si="35"/>
        <v>7.6858934041325142E-2</v>
      </c>
    </row>
    <row r="375" spans="1:16" x14ac:dyDescent="0.35">
      <c r="A375" s="433">
        <f t="shared" si="39"/>
        <v>370</v>
      </c>
      <c r="B375" s="3" t="s">
        <v>2370</v>
      </c>
      <c r="C375" s="436">
        <v>2110</v>
      </c>
      <c r="D375" s="437"/>
      <c r="E375" s="437">
        <v>179.1</v>
      </c>
      <c r="F375" s="437">
        <f>C375+D375+E375</f>
        <v>2289.1</v>
      </c>
      <c r="G375" s="437">
        <v>45</v>
      </c>
      <c r="H375" s="437"/>
      <c r="I375" s="437">
        <v>1</v>
      </c>
      <c r="J375" s="437">
        <f t="shared" si="40"/>
        <v>46</v>
      </c>
      <c r="K375" s="431">
        <f t="shared" si="36"/>
        <v>1.9870410367170625E-2</v>
      </c>
      <c r="L375" s="432">
        <f t="shared" si="37"/>
        <v>85.074168466522664</v>
      </c>
      <c r="M375" s="438">
        <f t="shared" si="41"/>
        <v>18.716317062634985</v>
      </c>
      <c r="N375" s="432">
        <v>31.667534246575343</v>
      </c>
      <c r="O375" s="438">
        <v>11.766549362659335</v>
      </c>
      <c r="P375" s="438">
        <f t="shared" si="35"/>
        <v>6.4315481690792153E-2</v>
      </c>
    </row>
    <row r="376" spans="1:16" x14ac:dyDescent="0.35">
      <c r="A376" s="433">
        <f t="shared" si="39"/>
        <v>371</v>
      </c>
      <c r="B376" s="3" t="s">
        <v>2371</v>
      </c>
      <c r="C376" s="436">
        <v>3201.5</v>
      </c>
      <c r="D376" s="437"/>
      <c r="E376" s="437"/>
      <c r="F376" s="437">
        <f>C376+D376+E376</f>
        <v>3201.5</v>
      </c>
      <c r="G376" s="437">
        <v>71</v>
      </c>
      <c r="H376" s="437"/>
      <c r="I376" s="437"/>
      <c r="J376" s="437">
        <f t="shared" si="40"/>
        <v>71</v>
      </c>
      <c r="K376" s="431">
        <f t="shared" si="36"/>
        <v>3.0669546436285097E-2</v>
      </c>
      <c r="L376" s="432">
        <f t="shared" si="37"/>
        <v>131.31012958963282</v>
      </c>
      <c r="M376" s="438">
        <f t="shared" si="41"/>
        <v>28.88822850971922</v>
      </c>
      <c r="N376" s="432">
        <v>48.878150684931505</v>
      </c>
      <c r="O376" s="438">
        <v>18.161413146713322</v>
      </c>
      <c r="P376" s="438">
        <f t="shared" si="35"/>
        <v>7.0978579394345431E-2</v>
      </c>
    </row>
    <row r="377" spans="1:16" x14ac:dyDescent="0.35">
      <c r="A377" s="433">
        <f t="shared" si="39"/>
        <v>372</v>
      </c>
      <c r="B377" s="3" t="s">
        <v>2412</v>
      </c>
      <c r="C377" s="436">
        <v>783.9</v>
      </c>
      <c r="D377" s="437"/>
      <c r="E377" s="437">
        <v>46.4</v>
      </c>
      <c r="F377" s="437">
        <f>C377+D377+E377</f>
        <v>830.3</v>
      </c>
      <c r="G377" s="439">
        <v>15</v>
      </c>
      <c r="H377" s="439"/>
      <c r="I377" s="439">
        <v>1</v>
      </c>
      <c r="J377" s="437">
        <f t="shared" si="40"/>
        <v>16</v>
      </c>
      <c r="K377" s="431">
        <f t="shared" si="36"/>
        <v>6.9114470842332612E-3</v>
      </c>
      <c r="L377" s="432">
        <f t="shared" si="37"/>
        <v>29.591015118790494</v>
      </c>
      <c r="M377" s="438">
        <f t="shared" si="41"/>
        <v>6.5100233261339087</v>
      </c>
      <c r="N377" s="432">
        <v>11.014794520547945</v>
      </c>
      <c r="O377" s="438">
        <v>4.0927128217945512</v>
      </c>
      <c r="P377" s="438">
        <f t="shared" si="35"/>
        <v>6.1674751038500425E-2</v>
      </c>
    </row>
    <row r="378" spans="1:16" x14ac:dyDescent="0.35">
      <c r="A378" s="433">
        <f t="shared" si="39"/>
        <v>373</v>
      </c>
      <c r="B378" s="3" t="s">
        <v>2413</v>
      </c>
      <c r="C378" s="436">
        <v>1990</v>
      </c>
      <c r="D378" s="437">
        <v>186.8</v>
      </c>
      <c r="E378" s="437">
        <v>270.60000000000002</v>
      </c>
      <c r="F378" s="437">
        <f>C378+D378+E378</f>
        <v>2447.4</v>
      </c>
      <c r="G378" s="439">
        <v>48</v>
      </c>
      <c r="H378" s="439">
        <v>2</v>
      </c>
      <c r="I378" s="439">
        <v>3</v>
      </c>
      <c r="J378" s="437">
        <f t="shared" si="40"/>
        <v>53</v>
      </c>
      <c r="K378" s="431">
        <f>2/$J$379*J378</f>
        <v>2.2894168466522678E-2</v>
      </c>
      <c r="L378" s="432">
        <f t="shared" si="37"/>
        <v>98.020237580993509</v>
      </c>
      <c r="M378" s="438">
        <f t="shared" si="41"/>
        <v>21.564452267818574</v>
      </c>
      <c r="N378" s="432">
        <v>36.48650684931507</v>
      </c>
      <c r="O378" s="438">
        <v>13.557111222194452</v>
      </c>
      <c r="P378" s="438">
        <f t="shared" si="35"/>
        <v>6.9309597090921632E-2</v>
      </c>
    </row>
    <row r="379" spans="1:16" x14ac:dyDescent="0.35">
      <c r="A379" s="6"/>
      <c r="B379" s="440" t="s">
        <v>2074</v>
      </c>
      <c r="C379" s="440">
        <f t="shared" ref="C379:O379" si="42">SUM(C6:C378)</f>
        <v>260330.18000000008</v>
      </c>
      <c r="D379" s="440">
        <f t="shared" si="42"/>
        <v>4681.8000000000011</v>
      </c>
      <c r="E379" s="440">
        <f t="shared" si="42"/>
        <v>7374.9000000000042</v>
      </c>
      <c r="F379" s="440">
        <f t="shared" si="42"/>
        <v>272386.88000000006</v>
      </c>
      <c r="G379" s="440">
        <f t="shared" si="42"/>
        <v>4528</v>
      </c>
      <c r="H379" s="440">
        <f t="shared" si="42"/>
        <v>56</v>
      </c>
      <c r="I379" s="440">
        <f t="shared" si="42"/>
        <v>46</v>
      </c>
      <c r="J379" s="440">
        <f t="shared" si="42"/>
        <v>4630</v>
      </c>
      <c r="K379" s="440">
        <f t="shared" si="42"/>
        <v>1.9999999999999964</v>
      </c>
      <c r="L379" s="440">
        <f t="shared" si="42"/>
        <v>8562.8999999999887</v>
      </c>
      <c r="M379" s="440">
        <f t="shared" si="42"/>
        <v>1883.8380000000016</v>
      </c>
      <c r="N379" s="441">
        <f t="shared" si="42"/>
        <v>3181.4102739726059</v>
      </c>
      <c r="O379" s="441">
        <f t="shared" si="42"/>
        <v>1184.3287728067999</v>
      </c>
      <c r="P379" s="438">
        <f t="shared" si="35"/>
        <v>5.4380288238476807E-2</v>
      </c>
    </row>
    <row r="380" spans="1:16" x14ac:dyDescent="0.35">
      <c r="A380" s="529" t="s">
        <v>1872</v>
      </c>
      <c r="B380" s="529"/>
      <c r="C380" s="529"/>
      <c r="D380" s="529"/>
      <c r="E380" s="529"/>
      <c r="F380" s="529"/>
      <c r="G380" s="529"/>
      <c r="H380" s="529"/>
      <c r="I380" s="529"/>
      <c r="J380" s="529"/>
      <c r="K380" s="529"/>
      <c r="L380" s="529"/>
      <c r="M380" s="529"/>
      <c r="N380" s="529"/>
      <c r="O380" s="529"/>
      <c r="P380" s="529"/>
    </row>
    <row r="381" spans="1:16" x14ac:dyDescent="0.35">
      <c r="A381" s="1">
        <v>1</v>
      </c>
      <c r="B381" s="3" t="s">
        <v>2075</v>
      </c>
      <c r="C381" s="3">
        <v>400.8</v>
      </c>
      <c r="D381" s="3"/>
      <c r="E381" s="3"/>
      <c r="F381" s="3">
        <f t="shared" ref="F381:F439" si="43">C381+D381+E381</f>
        <v>400.8</v>
      </c>
      <c r="G381" s="3">
        <v>9</v>
      </c>
      <c r="H381" s="3"/>
      <c r="I381" s="3"/>
      <c r="J381" s="3">
        <v>9</v>
      </c>
      <c r="K381" s="431">
        <f t="shared" ref="K381:K444" si="44">2/$J$707*J381</f>
        <v>4.423691324649791E-3</v>
      </c>
      <c r="L381" s="432">
        <f t="shared" ref="L381:L444" si="45">K381*4281.45</f>
        <v>18.939813221921845</v>
      </c>
      <c r="M381" s="432">
        <f>L381*0.22</f>
        <v>4.1667589088228061</v>
      </c>
      <c r="N381" s="432">
        <v>8.1116825863335791</v>
      </c>
      <c r="O381" s="432">
        <v>1.7772522510933881</v>
      </c>
      <c r="P381" s="442">
        <f t="shared" ref="P381:P444" si="46">(L381+M381+N381+O381)/F381</f>
        <v>8.232411918206492E-2</v>
      </c>
    </row>
    <row r="382" spans="1:16" x14ac:dyDescent="0.35">
      <c r="A382" s="443">
        <f t="shared" ref="A382:A445" si="47">1+A381</f>
        <v>2</v>
      </c>
      <c r="B382" s="3" t="s">
        <v>2076</v>
      </c>
      <c r="C382" s="3">
        <v>272.8</v>
      </c>
      <c r="D382" s="3"/>
      <c r="E382" s="3"/>
      <c r="F382" s="3">
        <f t="shared" si="43"/>
        <v>272.8</v>
      </c>
      <c r="G382" s="3">
        <v>5</v>
      </c>
      <c r="H382" s="3"/>
      <c r="I382" s="3"/>
      <c r="J382" s="3">
        <v>5</v>
      </c>
      <c r="K382" s="431">
        <f t="shared" si="44"/>
        <v>2.4576062914721062E-3</v>
      </c>
      <c r="L382" s="432">
        <f t="shared" si="45"/>
        <v>10.522118456623248</v>
      </c>
      <c r="M382" s="432">
        <f t="shared" ref="M382:M440" si="48">L382*0.22</f>
        <v>2.3148660604571147</v>
      </c>
      <c r="N382" s="432">
        <v>4.5064903257408773</v>
      </c>
      <c r="O382" s="432">
        <v>0.98736236171854896</v>
      </c>
      <c r="P382" s="442">
        <f t="shared" si="46"/>
        <v>6.7195151043034418E-2</v>
      </c>
    </row>
    <row r="383" spans="1:16" x14ac:dyDescent="0.35">
      <c r="A383" s="443">
        <f t="shared" si="47"/>
        <v>3</v>
      </c>
      <c r="B383" s="3" t="s">
        <v>2077</v>
      </c>
      <c r="C383" s="3">
        <v>584.5</v>
      </c>
      <c r="D383" s="3"/>
      <c r="E383" s="3"/>
      <c r="F383" s="3">
        <f t="shared" si="43"/>
        <v>584.5</v>
      </c>
      <c r="G383" s="3">
        <v>14</v>
      </c>
      <c r="H383" s="3"/>
      <c r="I383" s="3"/>
      <c r="J383" s="3">
        <v>14</v>
      </c>
      <c r="K383" s="431">
        <f t="shared" si="44"/>
        <v>6.8812976161218963E-3</v>
      </c>
      <c r="L383" s="432">
        <f t="shared" si="45"/>
        <v>29.461931678545092</v>
      </c>
      <c r="M383" s="432">
        <f t="shared" si="48"/>
        <v>6.4816249692799204</v>
      </c>
      <c r="N383" s="432">
        <v>12.618172912074455</v>
      </c>
      <c r="O383" s="432">
        <v>2.7646146128119371</v>
      </c>
      <c r="P383" s="442">
        <f t="shared" si="46"/>
        <v>8.7812393794202581E-2</v>
      </c>
    </row>
    <row r="384" spans="1:16" x14ac:dyDescent="0.35">
      <c r="A384" s="443">
        <f t="shared" si="47"/>
        <v>4</v>
      </c>
      <c r="B384" s="3" t="s">
        <v>2078</v>
      </c>
      <c r="C384" s="3">
        <v>274.10000000000002</v>
      </c>
      <c r="D384" s="3"/>
      <c r="E384" s="3">
        <v>19.2</v>
      </c>
      <c r="F384" s="3">
        <f t="shared" si="43"/>
        <v>293.3</v>
      </c>
      <c r="G384" s="3">
        <v>8</v>
      </c>
      <c r="H384" s="3"/>
      <c r="I384" s="3">
        <v>1</v>
      </c>
      <c r="J384" s="3">
        <v>9</v>
      </c>
      <c r="K384" s="431">
        <f t="shared" si="44"/>
        <v>4.423691324649791E-3</v>
      </c>
      <c r="L384" s="432">
        <f t="shared" si="45"/>
        <v>18.939813221921845</v>
      </c>
      <c r="M384" s="432">
        <f t="shared" si="48"/>
        <v>4.1667589088228061</v>
      </c>
      <c r="N384" s="432">
        <v>8.1116825863335791</v>
      </c>
      <c r="O384" s="432">
        <v>1.7772522510933881</v>
      </c>
      <c r="P384" s="442">
        <f t="shared" si="46"/>
        <v>0.1124974666490679</v>
      </c>
    </row>
    <row r="385" spans="1:16" x14ac:dyDescent="0.35">
      <c r="A385" s="443">
        <f t="shared" si="47"/>
        <v>5</v>
      </c>
      <c r="B385" s="3" t="s">
        <v>2079</v>
      </c>
      <c r="C385" s="3">
        <v>468.6</v>
      </c>
      <c r="D385" s="3"/>
      <c r="E385" s="3"/>
      <c r="F385" s="3">
        <f t="shared" si="43"/>
        <v>468.6</v>
      </c>
      <c r="G385" s="3">
        <v>13</v>
      </c>
      <c r="H385" s="3"/>
      <c r="I385" s="3"/>
      <c r="J385" s="3">
        <v>13</v>
      </c>
      <c r="K385" s="431">
        <f t="shared" si="44"/>
        <v>6.3897763578274758E-3</v>
      </c>
      <c r="L385" s="432">
        <f t="shared" si="45"/>
        <v>27.357507987220444</v>
      </c>
      <c r="M385" s="432">
        <f t="shared" si="48"/>
        <v>6.0186517571884979</v>
      </c>
      <c r="N385" s="432">
        <v>11.716874846926279</v>
      </c>
      <c r="O385" s="432">
        <v>2.5671421404682273</v>
      </c>
      <c r="P385" s="442">
        <f t="shared" si="46"/>
        <v>0.10170759012335351</v>
      </c>
    </row>
    <row r="386" spans="1:16" x14ac:dyDescent="0.35">
      <c r="A386" s="443">
        <f t="shared" si="47"/>
        <v>6</v>
      </c>
      <c r="B386" s="3" t="s">
        <v>2080</v>
      </c>
      <c r="C386" s="3">
        <v>346.93</v>
      </c>
      <c r="D386" s="3"/>
      <c r="E386" s="3"/>
      <c r="F386" s="3">
        <f t="shared" si="43"/>
        <v>346.93</v>
      </c>
      <c r="G386" s="3">
        <v>11</v>
      </c>
      <c r="H386" s="3"/>
      <c r="I386" s="3"/>
      <c r="J386" s="3">
        <v>11</v>
      </c>
      <c r="K386" s="431">
        <f t="shared" si="44"/>
        <v>5.4067338412386329E-3</v>
      </c>
      <c r="L386" s="432">
        <f t="shared" si="45"/>
        <v>23.148660604571145</v>
      </c>
      <c r="M386" s="432">
        <f t="shared" si="48"/>
        <v>5.092705333005652</v>
      </c>
      <c r="N386" s="432">
        <v>9.91427871662993</v>
      </c>
      <c r="O386" s="432">
        <v>2.1721971957808077</v>
      </c>
      <c r="P386" s="442">
        <f t="shared" si="46"/>
        <v>0.11624201380678389</v>
      </c>
    </row>
    <row r="387" spans="1:16" x14ac:dyDescent="0.35">
      <c r="A387" s="443">
        <f t="shared" si="47"/>
        <v>7</v>
      </c>
      <c r="B387" s="3" t="s">
        <v>2081</v>
      </c>
      <c r="C387" s="3">
        <v>606.20000000000005</v>
      </c>
      <c r="D387" s="3"/>
      <c r="E387" s="3">
        <v>58.3</v>
      </c>
      <c r="F387" s="3">
        <f t="shared" si="43"/>
        <v>664.5</v>
      </c>
      <c r="G387" s="3">
        <v>14</v>
      </c>
      <c r="H387" s="3"/>
      <c r="I387" s="3">
        <v>1</v>
      </c>
      <c r="J387" s="3">
        <v>15</v>
      </c>
      <c r="K387" s="431">
        <f t="shared" si="44"/>
        <v>7.3728188744163177E-3</v>
      </c>
      <c r="L387" s="432">
        <f t="shared" si="45"/>
        <v>31.566355369869743</v>
      </c>
      <c r="M387" s="432">
        <f t="shared" si="48"/>
        <v>6.9445981813713438</v>
      </c>
      <c r="N387" s="432">
        <v>13.51947097722263</v>
      </c>
      <c r="O387" s="432">
        <v>2.9620870851556469</v>
      </c>
      <c r="P387" s="442">
        <f t="shared" si="46"/>
        <v>8.2757730043069022E-2</v>
      </c>
    </row>
    <row r="388" spans="1:16" x14ac:dyDescent="0.35">
      <c r="A388" s="443">
        <f t="shared" si="47"/>
        <v>8</v>
      </c>
      <c r="B388" s="3" t="s">
        <v>2082</v>
      </c>
      <c r="C388" s="3">
        <v>434.3</v>
      </c>
      <c r="D388" s="3"/>
      <c r="E388" s="3"/>
      <c r="F388" s="3">
        <f t="shared" si="43"/>
        <v>434.3</v>
      </c>
      <c r="G388" s="3">
        <v>9</v>
      </c>
      <c r="H388" s="3"/>
      <c r="I388" s="3"/>
      <c r="J388" s="3">
        <v>9</v>
      </c>
      <c r="K388" s="431">
        <f t="shared" si="44"/>
        <v>4.423691324649791E-3</v>
      </c>
      <c r="L388" s="432">
        <f t="shared" si="45"/>
        <v>18.939813221921845</v>
      </c>
      <c r="M388" s="432">
        <f t="shared" si="48"/>
        <v>4.1667589088228061</v>
      </c>
      <c r="N388" s="432">
        <v>8.1116825863335791</v>
      </c>
      <c r="O388" s="432">
        <v>1.7772522510933881</v>
      </c>
      <c r="P388" s="442">
        <f t="shared" si="46"/>
        <v>7.5973997163646362E-2</v>
      </c>
    </row>
    <row r="389" spans="1:16" x14ac:dyDescent="0.35">
      <c r="A389" s="443">
        <f t="shared" si="47"/>
        <v>9</v>
      </c>
      <c r="B389" s="3" t="s">
        <v>2083</v>
      </c>
      <c r="C389" s="3">
        <v>613.4</v>
      </c>
      <c r="D389" s="3"/>
      <c r="E389" s="3">
        <v>29</v>
      </c>
      <c r="F389" s="3">
        <f t="shared" si="43"/>
        <v>642.4</v>
      </c>
      <c r="G389" s="3">
        <v>17</v>
      </c>
      <c r="H389" s="3"/>
      <c r="I389" s="3">
        <v>1</v>
      </c>
      <c r="J389" s="3">
        <v>18</v>
      </c>
      <c r="K389" s="431">
        <f t="shared" si="44"/>
        <v>8.847382649299582E-3</v>
      </c>
      <c r="L389" s="432">
        <f t="shared" si="45"/>
        <v>37.879626443843691</v>
      </c>
      <c r="M389" s="432">
        <f t="shared" si="48"/>
        <v>8.3335178176456122</v>
      </c>
      <c r="N389" s="432">
        <v>16.223365172667158</v>
      </c>
      <c r="O389" s="432">
        <v>3.5545045021867763</v>
      </c>
      <c r="P389" s="442">
        <f t="shared" si="46"/>
        <v>0.10272573775894028</v>
      </c>
    </row>
    <row r="390" spans="1:16" x14ac:dyDescent="0.35">
      <c r="A390" s="443">
        <f t="shared" si="47"/>
        <v>10</v>
      </c>
      <c r="B390" s="3" t="s">
        <v>2084</v>
      </c>
      <c r="C390" s="3">
        <v>237.3</v>
      </c>
      <c r="D390" s="3"/>
      <c r="E390" s="3"/>
      <c r="F390" s="3">
        <f t="shared" si="43"/>
        <v>237.3</v>
      </c>
      <c r="G390" s="3">
        <v>4</v>
      </c>
      <c r="H390" s="3"/>
      <c r="I390" s="3"/>
      <c r="J390" s="3">
        <v>4</v>
      </c>
      <c r="K390" s="431">
        <f t="shared" si="44"/>
        <v>1.9660850331776848E-3</v>
      </c>
      <c r="L390" s="432">
        <f t="shared" si="45"/>
        <v>8.4176947652985987</v>
      </c>
      <c r="M390" s="432">
        <f t="shared" si="48"/>
        <v>1.8518928483656918</v>
      </c>
      <c r="N390" s="432">
        <v>3.6051922605927014</v>
      </c>
      <c r="O390" s="432">
        <v>0.78988988937483917</v>
      </c>
      <c r="P390" s="442">
        <f t="shared" si="46"/>
        <v>6.1798018388671855E-2</v>
      </c>
    </row>
    <row r="391" spans="1:16" x14ac:dyDescent="0.35">
      <c r="A391" s="443">
        <f t="shared" si="47"/>
        <v>11</v>
      </c>
      <c r="B391" s="3" t="s">
        <v>2085</v>
      </c>
      <c r="C391" s="3">
        <v>662.7</v>
      </c>
      <c r="D391" s="3"/>
      <c r="E391" s="3">
        <v>66.400000000000006</v>
      </c>
      <c r="F391" s="3">
        <f t="shared" si="43"/>
        <v>729.1</v>
      </c>
      <c r="G391" s="3">
        <v>13</v>
      </c>
      <c r="H391" s="3"/>
      <c r="I391" s="3">
        <v>1</v>
      </c>
      <c r="J391" s="3">
        <v>14</v>
      </c>
      <c r="K391" s="431">
        <f t="shared" si="44"/>
        <v>6.8812976161218963E-3</v>
      </c>
      <c r="L391" s="432">
        <f t="shared" si="45"/>
        <v>29.461931678545092</v>
      </c>
      <c r="M391" s="432">
        <f t="shared" si="48"/>
        <v>6.4816249692799204</v>
      </c>
      <c r="N391" s="432">
        <v>12.618172912074455</v>
      </c>
      <c r="O391" s="432">
        <v>2.7646146128119371</v>
      </c>
      <c r="P391" s="442">
        <f t="shared" si="46"/>
        <v>7.0396851148966405E-2</v>
      </c>
    </row>
    <row r="392" spans="1:16" x14ac:dyDescent="0.35">
      <c r="A392" s="443">
        <f t="shared" si="47"/>
        <v>12</v>
      </c>
      <c r="B392" s="3" t="s">
        <v>2087</v>
      </c>
      <c r="C392" s="3">
        <v>660.2</v>
      </c>
      <c r="D392" s="3"/>
      <c r="E392" s="3"/>
      <c r="F392" s="3">
        <f t="shared" si="43"/>
        <v>660.2</v>
      </c>
      <c r="G392" s="3">
        <v>12</v>
      </c>
      <c r="H392" s="3"/>
      <c r="I392" s="3"/>
      <c r="J392" s="3">
        <v>12</v>
      </c>
      <c r="K392" s="431">
        <f t="shared" si="44"/>
        <v>5.8982550995330544E-3</v>
      </c>
      <c r="L392" s="432">
        <f t="shared" si="45"/>
        <v>25.253084295895796</v>
      </c>
      <c r="M392" s="432">
        <f t="shared" si="48"/>
        <v>5.5556785450970754</v>
      </c>
      <c r="N392" s="432">
        <v>10.815576781778104</v>
      </c>
      <c r="O392" s="432">
        <v>2.3696696681245175</v>
      </c>
      <c r="P392" s="442">
        <f t="shared" si="46"/>
        <v>6.663739668417977E-2</v>
      </c>
    </row>
    <row r="393" spans="1:16" x14ac:dyDescent="0.35">
      <c r="A393" s="443">
        <f t="shared" si="47"/>
        <v>13</v>
      </c>
      <c r="B393" s="3" t="s">
        <v>2088</v>
      </c>
      <c r="C393" s="3">
        <v>523.9</v>
      </c>
      <c r="D393" s="3"/>
      <c r="E393" s="3"/>
      <c r="F393" s="3">
        <f t="shared" si="43"/>
        <v>523.9</v>
      </c>
      <c r="G393" s="3">
        <v>13</v>
      </c>
      <c r="H393" s="3"/>
      <c r="I393" s="3"/>
      <c r="J393" s="3">
        <v>13</v>
      </c>
      <c r="K393" s="431">
        <f t="shared" si="44"/>
        <v>6.3897763578274758E-3</v>
      </c>
      <c r="L393" s="432">
        <f t="shared" si="45"/>
        <v>27.357507987220444</v>
      </c>
      <c r="M393" s="432">
        <f t="shared" si="48"/>
        <v>6.0186517571884979</v>
      </c>
      <c r="N393" s="432">
        <v>11.716874846926279</v>
      </c>
      <c r="O393" s="432">
        <v>2.5671421404682273</v>
      </c>
      <c r="P393" s="442">
        <f t="shared" si="46"/>
        <v>9.0971896796723531E-2</v>
      </c>
    </row>
    <row r="394" spans="1:16" x14ac:dyDescent="0.35">
      <c r="A394" s="443">
        <f t="shared" si="47"/>
        <v>14</v>
      </c>
      <c r="B394" s="3" t="s">
        <v>2089</v>
      </c>
      <c r="C394" s="3">
        <v>529.29999999999995</v>
      </c>
      <c r="D394" s="3">
        <v>23.9</v>
      </c>
      <c r="E394" s="3"/>
      <c r="F394" s="3">
        <f t="shared" si="43"/>
        <v>553.19999999999993</v>
      </c>
      <c r="G394" s="3">
        <v>10</v>
      </c>
      <c r="H394" s="3">
        <v>1</v>
      </c>
      <c r="I394" s="3"/>
      <c r="J394" s="3">
        <v>11</v>
      </c>
      <c r="K394" s="431">
        <f t="shared" si="44"/>
        <v>5.4067338412386329E-3</v>
      </c>
      <c r="L394" s="432">
        <f t="shared" si="45"/>
        <v>23.148660604571145</v>
      </c>
      <c r="M394" s="432">
        <f t="shared" si="48"/>
        <v>5.092705333005652</v>
      </c>
      <c r="N394" s="432">
        <v>9.91427871662993</v>
      </c>
      <c r="O394" s="432">
        <v>2.1721971957808077</v>
      </c>
      <c r="P394" s="442">
        <f t="shared" si="46"/>
        <v>7.2899207971777916E-2</v>
      </c>
    </row>
    <row r="395" spans="1:16" x14ac:dyDescent="0.35">
      <c r="A395" s="443">
        <f t="shared" si="47"/>
        <v>15</v>
      </c>
      <c r="B395" s="3" t="s">
        <v>2090</v>
      </c>
      <c r="C395" s="3">
        <v>533.79999999999995</v>
      </c>
      <c r="D395" s="3"/>
      <c r="E395" s="3"/>
      <c r="F395" s="3">
        <f t="shared" si="43"/>
        <v>533.79999999999995</v>
      </c>
      <c r="G395" s="3">
        <v>13</v>
      </c>
      <c r="H395" s="3"/>
      <c r="I395" s="3"/>
      <c r="J395" s="3">
        <v>13</v>
      </c>
      <c r="K395" s="431">
        <f t="shared" si="44"/>
        <v>6.3897763578274758E-3</v>
      </c>
      <c r="L395" s="432">
        <f t="shared" si="45"/>
        <v>27.357507987220444</v>
      </c>
      <c r="M395" s="432">
        <f t="shared" si="48"/>
        <v>6.0186517571884979</v>
      </c>
      <c r="N395" s="432">
        <v>11.716874846926279</v>
      </c>
      <c r="O395" s="432">
        <v>2.5671421404682273</v>
      </c>
      <c r="P395" s="442">
        <f t="shared" si="46"/>
        <v>8.9284707253284856E-2</v>
      </c>
    </row>
    <row r="396" spans="1:16" x14ac:dyDescent="0.35">
      <c r="A396" s="443">
        <f t="shared" si="47"/>
        <v>16</v>
      </c>
      <c r="B396" s="3" t="s">
        <v>2091</v>
      </c>
      <c r="C396" s="3">
        <v>612</v>
      </c>
      <c r="D396" s="3">
        <v>49.8</v>
      </c>
      <c r="E396" s="3"/>
      <c r="F396" s="3">
        <f t="shared" si="43"/>
        <v>661.8</v>
      </c>
      <c r="G396" s="3">
        <v>11</v>
      </c>
      <c r="H396" s="3">
        <v>1</v>
      </c>
      <c r="I396" s="3"/>
      <c r="J396" s="3">
        <v>12</v>
      </c>
      <c r="K396" s="431">
        <f t="shared" si="44"/>
        <v>5.8982550995330544E-3</v>
      </c>
      <c r="L396" s="432">
        <f t="shared" si="45"/>
        <v>25.253084295895796</v>
      </c>
      <c r="M396" s="432">
        <f t="shared" si="48"/>
        <v>5.5556785450970754</v>
      </c>
      <c r="N396" s="432">
        <v>10.815576781778104</v>
      </c>
      <c r="O396" s="432">
        <v>2.3696696681245175</v>
      </c>
      <c r="P396" s="442">
        <f t="shared" si="46"/>
        <v>6.6476290859618453E-2</v>
      </c>
    </row>
    <row r="397" spans="1:16" x14ac:dyDescent="0.35">
      <c r="A397" s="443">
        <f t="shared" si="47"/>
        <v>17</v>
      </c>
      <c r="B397" s="3" t="s">
        <v>2092</v>
      </c>
      <c r="C397" s="3">
        <v>641.79999999999995</v>
      </c>
      <c r="D397" s="3"/>
      <c r="E397" s="3"/>
      <c r="F397" s="3">
        <f t="shared" si="43"/>
        <v>641.79999999999995</v>
      </c>
      <c r="G397" s="3">
        <v>10</v>
      </c>
      <c r="H397" s="3"/>
      <c r="I397" s="3"/>
      <c r="J397" s="3">
        <v>10</v>
      </c>
      <c r="K397" s="431">
        <f t="shared" si="44"/>
        <v>4.9152125829442124E-3</v>
      </c>
      <c r="L397" s="432">
        <f t="shared" si="45"/>
        <v>21.044236913246497</v>
      </c>
      <c r="M397" s="432">
        <f t="shared" si="48"/>
        <v>4.6297321209142295</v>
      </c>
      <c r="N397" s="432">
        <v>9.0129806514817545</v>
      </c>
      <c r="O397" s="432">
        <v>1.9747247234370979</v>
      </c>
      <c r="P397" s="442">
        <f t="shared" si="46"/>
        <v>5.7123207243813624E-2</v>
      </c>
    </row>
    <row r="398" spans="1:16" x14ac:dyDescent="0.35">
      <c r="A398" s="443">
        <f t="shared" si="47"/>
        <v>18</v>
      </c>
      <c r="B398" s="3" t="s">
        <v>2093</v>
      </c>
      <c r="C398" s="3">
        <v>170.2</v>
      </c>
      <c r="D398" s="3"/>
      <c r="E398" s="3"/>
      <c r="F398" s="3">
        <f t="shared" si="43"/>
        <v>170.2</v>
      </c>
      <c r="G398" s="3">
        <v>5</v>
      </c>
      <c r="H398" s="3"/>
      <c r="I398" s="3"/>
      <c r="J398" s="3">
        <v>5</v>
      </c>
      <c r="K398" s="431">
        <f t="shared" si="44"/>
        <v>2.4576062914721062E-3</v>
      </c>
      <c r="L398" s="432">
        <f t="shared" si="45"/>
        <v>10.522118456623248</v>
      </c>
      <c r="M398" s="432">
        <f t="shared" si="48"/>
        <v>2.3148660604571147</v>
      </c>
      <c r="N398" s="432">
        <v>4.5064903257408773</v>
      </c>
      <c r="O398" s="432">
        <v>0.98736236171854896</v>
      </c>
      <c r="P398" s="442">
        <f t="shared" si="46"/>
        <v>0.10770174620763685</v>
      </c>
    </row>
    <row r="399" spans="1:16" x14ac:dyDescent="0.35">
      <c r="A399" s="443">
        <f t="shared" si="47"/>
        <v>19</v>
      </c>
      <c r="B399" s="3" t="s">
        <v>2094</v>
      </c>
      <c r="C399" s="3">
        <v>899</v>
      </c>
      <c r="D399" s="3"/>
      <c r="E399" s="3">
        <v>148.9</v>
      </c>
      <c r="F399" s="3">
        <f t="shared" si="43"/>
        <v>1047.9000000000001</v>
      </c>
      <c r="G399" s="3">
        <v>13</v>
      </c>
      <c r="H399" s="3"/>
      <c r="I399" s="3">
        <v>1</v>
      </c>
      <c r="J399" s="3">
        <v>14</v>
      </c>
      <c r="K399" s="431">
        <f t="shared" si="44"/>
        <v>6.8812976161218963E-3</v>
      </c>
      <c r="L399" s="432">
        <f t="shared" si="45"/>
        <v>29.461931678545092</v>
      </c>
      <c r="M399" s="432">
        <f t="shared" si="48"/>
        <v>6.4816249692799204</v>
      </c>
      <c r="N399" s="432">
        <v>12.618172912074455</v>
      </c>
      <c r="O399" s="432">
        <v>2.7646146128119371</v>
      </c>
      <c r="P399" s="442">
        <f t="shared" si="46"/>
        <v>4.8980192931302034E-2</v>
      </c>
    </row>
    <row r="400" spans="1:16" x14ac:dyDescent="0.35">
      <c r="A400" s="443">
        <f t="shared" si="47"/>
        <v>20</v>
      </c>
      <c r="B400" s="3" t="s">
        <v>2095</v>
      </c>
      <c r="C400" s="3">
        <v>463.25</v>
      </c>
      <c r="D400" s="3"/>
      <c r="E400" s="3"/>
      <c r="F400" s="3">
        <f t="shared" si="43"/>
        <v>463.25</v>
      </c>
      <c r="G400" s="3">
        <v>8</v>
      </c>
      <c r="H400" s="3"/>
      <c r="I400" s="3"/>
      <c r="J400" s="3">
        <v>8</v>
      </c>
      <c r="K400" s="431">
        <f t="shared" si="44"/>
        <v>3.9321700663553696E-3</v>
      </c>
      <c r="L400" s="432">
        <f t="shared" si="45"/>
        <v>16.835389530597197</v>
      </c>
      <c r="M400" s="432">
        <f t="shared" si="48"/>
        <v>3.7037856967313836</v>
      </c>
      <c r="N400" s="432">
        <v>7.2103845211854027</v>
      </c>
      <c r="O400" s="432">
        <v>1.5797797787496783</v>
      </c>
      <c r="P400" s="442">
        <f t="shared" si="46"/>
        <v>6.3312119864573482E-2</v>
      </c>
    </row>
    <row r="401" spans="1:16" x14ac:dyDescent="0.35">
      <c r="A401" s="443">
        <f t="shared" si="47"/>
        <v>21</v>
      </c>
      <c r="B401" s="3" t="s">
        <v>2096</v>
      </c>
      <c r="C401" s="3">
        <v>565.20000000000005</v>
      </c>
      <c r="D401" s="3"/>
      <c r="E401" s="3"/>
      <c r="F401" s="3">
        <f t="shared" si="43"/>
        <v>565.20000000000005</v>
      </c>
      <c r="G401" s="3">
        <v>12</v>
      </c>
      <c r="H401" s="3"/>
      <c r="I401" s="3"/>
      <c r="J401" s="3">
        <v>12</v>
      </c>
      <c r="K401" s="431">
        <f t="shared" si="44"/>
        <v>5.8982550995330544E-3</v>
      </c>
      <c r="L401" s="432">
        <f t="shared" si="45"/>
        <v>25.253084295895796</v>
      </c>
      <c r="M401" s="432">
        <f t="shared" si="48"/>
        <v>5.5556785450970754</v>
      </c>
      <c r="N401" s="432">
        <v>10.815576781778104</v>
      </c>
      <c r="O401" s="432">
        <v>2.3696696681245175</v>
      </c>
      <c r="P401" s="442">
        <f t="shared" si="46"/>
        <v>7.7837949913120111E-2</v>
      </c>
    </row>
    <row r="402" spans="1:16" x14ac:dyDescent="0.35">
      <c r="A402" s="443">
        <f t="shared" si="47"/>
        <v>22</v>
      </c>
      <c r="B402" s="3" t="s">
        <v>2097</v>
      </c>
      <c r="C402" s="3">
        <v>482.6</v>
      </c>
      <c r="D402" s="3"/>
      <c r="E402" s="3"/>
      <c r="F402" s="3">
        <f t="shared" si="43"/>
        <v>482.6</v>
      </c>
      <c r="G402" s="3">
        <v>8</v>
      </c>
      <c r="H402" s="3"/>
      <c r="I402" s="3"/>
      <c r="J402" s="3">
        <v>8</v>
      </c>
      <c r="K402" s="431">
        <f t="shared" si="44"/>
        <v>3.9321700663553696E-3</v>
      </c>
      <c r="L402" s="432">
        <f t="shared" si="45"/>
        <v>16.835389530597197</v>
      </c>
      <c r="M402" s="432">
        <f t="shared" si="48"/>
        <v>3.7037856967313836</v>
      </c>
      <c r="N402" s="432">
        <v>7.2103845211854027</v>
      </c>
      <c r="O402" s="432">
        <v>1.5797797787496783</v>
      </c>
      <c r="P402" s="442">
        <f t="shared" si="46"/>
        <v>6.0773600346588609E-2</v>
      </c>
    </row>
    <row r="403" spans="1:16" x14ac:dyDescent="0.35">
      <c r="A403" s="443">
        <f t="shared" si="47"/>
        <v>23</v>
      </c>
      <c r="B403" s="3" t="s">
        <v>2098</v>
      </c>
      <c r="C403" s="3">
        <v>334</v>
      </c>
      <c r="D403" s="3"/>
      <c r="E403" s="3"/>
      <c r="F403" s="3">
        <f t="shared" si="43"/>
        <v>334</v>
      </c>
      <c r="G403" s="3">
        <v>9</v>
      </c>
      <c r="H403" s="3"/>
      <c r="I403" s="3"/>
      <c r="J403" s="3">
        <v>9</v>
      </c>
      <c r="K403" s="431">
        <f t="shared" si="44"/>
        <v>4.423691324649791E-3</v>
      </c>
      <c r="L403" s="432">
        <f t="shared" si="45"/>
        <v>18.939813221921845</v>
      </c>
      <c r="M403" s="432">
        <f t="shared" si="48"/>
        <v>4.1667589088228061</v>
      </c>
      <c r="N403" s="432">
        <v>8.1116825863335791</v>
      </c>
      <c r="O403" s="432">
        <v>1.7772522510933881</v>
      </c>
      <c r="P403" s="442">
        <f t="shared" si="46"/>
        <v>9.8788943018477904E-2</v>
      </c>
    </row>
    <row r="404" spans="1:16" x14ac:dyDescent="0.35">
      <c r="A404" s="443">
        <f t="shared" si="47"/>
        <v>24</v>
      </c>
      <c r="B404" s="3" t="s">
        <v>2099</v>
      </c>
      <c r="C404" s="3">
        <v>579</v>
      </c>
      <c r="D404" s="3"/>
      <c r="E404" s="3"/>
      <c r="F404" s="3">
        <f t="shared" si="43"/>
        <v>579</v>
      </c>
      <c r="G404" s="3">
        <v>12</v>
      </c>
      <c r="H404" s="3"/>
      <c r="I404" s="3"/>
      <c r="J404" s="3">
        <v>12</v>
      </c>
      <c r="K404" s="431">
        <f t="shared" si="44"/>
        <v>5.8982550995330544E-3</v>
      </c>
      <c r="L404" s="432">
        <f t="shared" si="45"/>
        <v>25.253084295895796</v>
      </c>
      <c r="M404" s="432">
        <f t="shared" si="48"/>
        <v>5.5556785450970754</v>
      </c>
      <c r="N404" s="432">
        <v>10.815576781778104</v>
      </c>
      <c r="O404" s="432">
        <v>2.3696696681245175</v>
      </c>
      <c r="P404" s="442">
        <f t="shared" si="46"/>
        <v>7.5982744889284096E-2</v>
      </c>
    </row>
    <row r="405" spans="1:16" x14ac:dyDescent="0.35">
      <c r="A405" s="443">
        <f t="shared" si="47"/>
        <v>25</v>
      </c>
      <c r="B405" s="3" t="s">
        <v>2100</v>
      </c>
      <c r="C405" s="3">
        <v>674.3</v>
      </c>
      <c r="D405" s="3"/>
      <c r="E405" s="3"/>
      <c r="F405" s="3">
        <f t="shared" si="43"/>
        <v>674.3</v>
      </c>
      <c r="G405" s="3">
        <v>15</v>
      </c>
      <c r="H405" s="3"/>
      <c r="I405" s="3"/>
      <c r="J405" s="3">
        <v>15</v>
      </c>
      <c r="K405" s="431">
        <f t="shared" si="44"/>
        <v>7.3728188744163177E-3</v>
      </c>
      <c r="L405" s="432">
        <f t="shared" si="45"/>
        <v>31.566355369869743</v>
      </c>
      <c r="M405" s="432">
        <f t="shared" si="48"/>
        <v>6.9445981813713438</v>
      </c>
      <c r="N405" s="432">
        <v>13.51947097722263</v>
      </c>
      <c r="O405" s="432">
        <v>2.9620870851556469</v>
      </c>
      <c r="P405" s="442">
        <f t="shared" si="46"/>
        <v>8.1554963093014035E-2</v>
      </c>
    </row>
    <row r="406" spans="1:16" x14ac:dyDescent="0.35">
      <c r="A406" s="443">
        <f t="shared" si="47"/>
        <v>26</v>
      </c>
      <c r="B406" s="3" t="s">
        <v>2101</v>
      </c>
      <c r="C406" s="3">
        <v>90.6</v>
      </c>
      <c r="D406" s="3"/>
      <c r="E406" s="3"/>
      <c r="F406" s="3">
        <f t="shared" si="43"/>
        <v>90.6</v>
      </c>
      <c r="G406" s="3">
        <v>2</v>
      </c>
      <c r="H406" s="3"/>
      <c r="I406" s="3"/>
      <c r="J406" s="3">
        <v>2</v>
      </c>
      <c r="K406" s="431">
        <f t="shared" si="44"/>
        <v>9.8304251658884239E-4</v>
      </c>
      <c r="L406" s="432">
        <f t="shared" si="45"/>
        <v>4.2088473826492994</v>
      </c>
      <c r="M406" s="432">
        <f t="shared" si="48"/>
        <v>0.9259464241828459</v>
      </c>
      <c r="N406" s="432">
        <v>1.8025961302963507</v>
      </c>
      <c r="O406" s="432">
        <v>0.39494494468741959</v>
      </c>
      <c r="P406" s="442">
        <f t="shared" si="46"/>
        <v>8.0930848585164639E-2</v>
      </c>
    </row>
    <row r="407" spans="1:16" x14ac:dyDescent="0.35">
      <c r="A407" s="443">
        <f t="shared" si="47"/>
        <v>27</v>
      </c>
      <c r="B407" s="3" t="s">
        <v>2103</v>
      </c>
      <c r="C407" s="3">
        <v>267.5</v>
      </c>
      <c r="D407" s="3"/>
      <c r="E407" s="3"/>
      <c r="F407" s="3">
        <f t="shared" si="43"/>
        <v>267.5</v>
      </c>
      <c r="G407" s="3">
        <v>6</v>
      </c>
      <c r="H407" s="3"/>
      <c r="I407" s="3"/>
      <c r="J407" s="3">
        <v>6</v>
      </c>
      <c r="K407" s="431">
        <f t="shared" si="44"/>
        <v>2.9491275497665272E-3</v>
      </c>
      <c r="L407" s="432">
        <f t="shared" si="45"/>
        <v>12.626542147947898</v>
      </c>
      <c r="M407" s="432">
        <f t="shared" si="48"/>
        <v>2.7778392725485377</v>
      </c>
      <c r="N407" s="432">
        <v>5.4077883908890518</v>
      </c>
      <c r="O407" s="432">
        <v>1.1848348340622588</v>
      </c>
      <c r="P407" s="442">
        <f t="shared" si="46"/>
        <v>8.2231793067094369E-2</v>
      </c>
    </row>
    <row r="408" spans="1:16" x14ac:dyDescent="0.35">
      <c r="A408" s="443">
        <f t="shared" si="47"/>
        <v>28</v>
      </c>
      <c r="B408" s="3" t="s">
        <v>2104</v>
      </c>
      <c r="C408" s="3">
        <v>584.20000000000005</v>
      </c>
      <c r="D408" s="3"/>
      <c r="E408" s="3"/>
      <c r="F408" s="3">
        <f t="shared" si="43"/>
        <v>584.20000000000005</v>
      </c>
      <c r="G408" s="3">
        <v>17</v>
      </c>
      <c r="H408" s="3"/>
      <c r="I408" s="3"/>
      <c r="J408" s="3">
        <v>11</v>
      </c>
      <c r="K408" s="431">
        <f t="shared" si="44"/>
        <v>5.4067338412386329E-3</v>
      </c>
      <c r="L408" s="432">
        <f t="shared" si="45"/>
        <v>23.148660604571145</v>
      </c>
      <c r="M408" s="432">
        <f t="shared" si="48"/>
        <v>5.092705333005652</v>
      </c>
      <c r="N408" s="432">
        <v>9.91427871662993</v>
      </c>
      <c r="O408" s="432">
        <v>2.1721971957808077</v>
      </c>
      <c r="P408" s="442">
        <f t="shared" si="46"/>
        <v>6.9030883002375101E-2</v>
      </c>
    </row>
    <row r="409" spans="1:16" x14ac:dyDescent="0.35">
      <c r="A409" s="443">
        <f t="shared" si="47"/>
        <v>29</v>
      </c>
      <c r="B409" s="3" t="s">
        <v>2105</v>
      </c>
      <c r="C409" s="3">
        <v>628.9</v>
      </c>
      <c r="D409" s="3"/>
      <c r="E409" s="3"/>
      <c r="F409" s="3">
        <f t="shared" si="43"/>
        <v>628.9</v>
      </c>
      <c r="G409" s="3">
        <v>8</v>
      </c>
      <c r="H409" s="3"/>
      <c r="I409" s="3"/>
      <c r="J409" s="3">
        <v>17</v>
      </c>
      <c r="K409" s="431">
        <f t="shared" si="44"/>
        <v>8.3558613910051597E-3</v>
      </c>
      <c r="L409" s="432">
        <f t="shared" si="45"/>
        <v>35.775202752519043</v>
      </c>
      <c r="M409" s="432">
        <f t="shared" si="48"/>
        <v>7.8705446055541897</v>
      </c>
      <c r="N409" s="432">
        <v>15.322067107518981</v>
      </c>
      <c r="O409" s="432">
        <v>3.3570320298430665</v>
      </c>
      <c r="P409" s="442">
        <f t="shared" si="46"/>
        <v>9.9101361894474924E-2</v>
      </c>
    </row>
    <row r="410" spans="1:16" x14ac:dyDescent="0.35">
      <c r="A410" s="443">
        <f t="shared" si="47"/>
        <v>30</v>
      </c>
      <c r="B410" s="3" t="s">
        <v>2106</v>
      </c>
      <c r="C410" s="3">
        <v>409.2</v>
      </c>
      <c r="D410" s="3"/>
      <c r="E410" s="3"/>
      <c r="F410" s="3">
        <f t="shared" si="43"/>
        <v>409.2</v>
      </c>
      <c r="G410" s="3">
        <v>7</v>
      </c>
      <c r="H410" s="3"/>
      <c r="I410" s="3"/>
      <c r="J410" s="3">
        <v>8</v>
      </c>
      <c r="K410" s="431">
        <f t="shared" si="44"/>
        <v>3.9321700663553696E-3</v>
      </c>
      <c r="L410" s="432">
        <f t="shared" si="45"/>
        <v>16.835389530597197</v>
      </c>
      <c r="M410" s="432">
        <f t="shared" si="48"/>
        <v>3.7037856967313836</v>
      </c>
      <c r="N410" s="432">
        <v>7.2103845211854027</v>
      </c>
      <c r="O410" s="432">
        <v>1.5797797787496783</v>
      </c>
      <c r="P410" s="442">
        <f t="shared" si="46"/>
        <v>7.1674827779236713E-2</v>
      </c>
    </row>
    <row r="411" spans="1:16" x14ac:dyDescent="0.35">
      <c r="A411" s="443">
        <f t="shared" si="47"/>
        <v>31</v>
      </c>
      <c r="B411" s="3" t="s">
        <v>2107</v>
      </c>
      <c r="C411" s="3">
        <v>320.60000000000002</v>
      </c>
      <c r="D411" s="3"/>
      <c r="E411" s="3"/>
      <c r="F411" s="3">
        <f t="shared" si="43"/>
        <v>320.60000000000002</v>
      </c>
      <c r="G411" s="3">
        <v>7</v>
      </c>
      <c r="H411" s="3"/>
      <c r="I411" s="3"/>
      <c r="J411" s="3">
        <v>7</v>
      </c>
      <c r="K411" s="431">
        <f t="shared" si="44"/>
        <v>3.4406488080609482E-3</v>
      </c>
      <c r="L411" s="432">
        <f t="shared" si="45"/>
        <v>14.730965839272546</v>
      </c>
      <c r="M411" s="432">
        <f t="shared" si="48"/>
        <v>3.2408124846399602</v>
      </c>
      <c r="N411" s="432">
        <v>6.3090864560372273</v>
      </c>
      <c r="O411" s="432">
        <v>1.3823073064059685</v>
      </c>
      <c r="P411" s="442">
        <f t="shared" si="46"/>
        <v>8.0047324037291645E-2</v>
      </c>
    </row>
    <row r="412" spans="1:16" x14ac:dyDescent="0.35">
      <c r="A412" s="443">
        <f t="shared" si="47"/>
        <v>32</v>
      </c>
      <c r="B412" s="3" t="s">
        <v>2108</v>
      </c>
      <c r="C412" s="3">
        <v>505.8</v>
      </c>
      <c r="D412" s="3"/>
      <c r="E412" s="3"/>
      <c r="F412" s="3">
        <f t="shared" si="43"/>
        <v>505.8</v>
      </c>
      <c r="G412" s="3">
        <v>10</v>
      </c>
      <c r="H412" s="3"/>
      <c r="I412" s="3"/>
      <c r="J412" s="3">
        <v>7</v>
      </c>
      <c r="K412" s="431">
        <f t="shared" si="44"/>
        <v>3.4406488080609482E-3</v>
      </c>
      <c r="L412" s="432">
        <f t="shared" si="45"/>
        <v>14.730965839272546</v>
      </c>
      <c r="M412" s="432">
        <f t="shared" si="48"/>
        <v>3.2408124846399602</v>
      </c>
      <c r="N412" s="432">
        <v>6.3090864560372273</v>
      </c>
      <c r="O412" s="432">
        <v>1.3823073064059685</v>
      </c>
      <c r="P412" s="442">
        <f t="shared" si="46"/>
        <v>5.0737785856772841E-2</v>
      </c>
    </row>
    <row r="413" spans="1:16" x14ac:dyDescent="0.35">
      <c r="A413" s="443">
        <f t="shared" si="47"/>
        <v>33</v>
      </c>
      <c r="B413" s="3" t="s">
        <v>2109</v>
      </c>
      <c r="C413" s="3">
        <v>482.7</v>
      </c>
      <c r="D413" s="3"/>
      <c r="E413" s="3"/>
      <c r="F413" s="3">
        <f t="shared" si="43"/>
        <v>482.7</v>
      </c>
      <c r="G413" s="3">
        <v>4</v>
      </c>
      <c r="H413" s="3"/>
      <c r="I413" s="3"/>
      <c r="J413" s="3">
        <v>10</v>
      </c>
      <c r="K413" s="431">
        <f t="shared" si="44"/>
        <v>4.9152125829442124E-3</v>
      </c>
      <c r="L413" s="432">
        <f t="shared" si="45"/>
        <v>21.044236913246497</v>
      </c>
      <c r="M413" s="432">
        <f t="shared" si="48"/>
        <v>4.6297321209142295</v>
      </c>
      <c r="N413" s="432">
        <v>9.0129806514817545</v>
      </c>
      <c r="O413" s="432">
        <v>1.9747247234370979</v>
      </c>
      <c r="P413" s="442">
        <f t="shared" si="46"/>
        <v>7.5951262500682792E-2</v>
      </c>
    </row>
    <row r="414" spans="1:16" x14ac:dyDescent="0.35">
      <c r="A414" s="443">
        <f t="shared" si="47"/>
        <v>34</v>
      </c>
      <c r="B414" s="3" t="s">
        <v>2110</v>
      </c>
      <c r="C414" s="3">
        <v>236.2</v>
      </c>
      <c r="D414" s="3"/>
      <c r="E414" s="3"/>
      <c r="F414" s="3">
        <f t="shared" si="43"/>
        <v>236.2</v>
      </c>
      <c r="G414" s="3">
        <v>2</v>
      </c>
      <c r="H414" s="3"/>
      <c r="I414" s="3"/>
      <c r="J414" s="3">
        <v>4</v>
      </c>
      <c r="K414" s="431">
        <f t="shared" si="44"/>
        <v>1.9660850331776848E-3</v>
      </c>
      <c r="L414" s="432">
        <f t="shared" si="45"/>
        <v>8.4176947652985987</v>
      </c>
      <c r="M414" s="432">
        <f t="shared" si="48"/>
        <v>1.8518928483656918</v>
      </c>
      <c r="N414" s="432">
        <v>3.6051922605927014</v>
      </c>
      <c r="O414" s="432">
        <v>0.78988988937483917</v>
      </c>
      <c r="P414" s="442">
        <f t="shared" si="46"/>
        <v>6.2085816103437053E-2</v>
      </c>
    </row>
    <row r="415" spans="1:16" x14ac:dyDescent="0.35">
      <c r="A415" s="443">
        <f t="shared" si="47"/>
        <v>35</v>
      </c>
      <c r="B415" s="3" t="s">
        <v>2111</v>
      </c>
      <c r="C415" s="3">
        <v>412.4</v>
      </c>
      <c r="D415" s="3">
        <v>16.8</v>
      </c>
      <c r="E415" s="3"/>
      <c r="F415" s="3">
        <f t="shared" si="43"/>
        <v>429.2</v>
      </c>
      <c r="G415" s="3">
        <v>11</v>
      </c>
      <c r="H415" s="3"/>
      <c r="I415" s="3"/>
      <c r="J415" s="3">
        <v>7</v>
      </c>
      <c r="K415" s="431">
        <f t="shared" si="44"/>
        <v>3.4406488080609482E-3</v>
      </c>
      <c r="L415" s="432">
        <f t="shared" si="45"/>
        <v>14.730965839272546</v>
      </c>
      <c r="M415" s="432">
        <f t="shared" si="48"/>
        <v>3.2408124846399602</v>
      </c>
      <c r="N415" s="432">
        <v>6.3090864560372273</v>
      </c>
      <c r="O415" s="432">
        <v>1.3823073064059685</v>
      </c>
      <c r="P415" s="442">
        <f t="shared" si="46"/>
        <v>5.9793038411825969E-2</v>
      </c>
    </row>
    <row r="416" spans="1:16" x14ac:dyDescent="0.35">
      <c r="A416" s="443">
        <f t="shared" si="47"/>
        <v>36</v>
      </c>
      <c r="B416" s="3" t="s">
        <v>2112</v>
      </c>
      <c r="C416" s="3">
        <v>551.1</v>
      </c>
      <c r="D416" s="3"/>
      <c r="E416" s="3"/>
      <c r="F416" s="3">
        <f t="shared" si="43"/>
        <v>551.1</v>
      </c>
      <c r="G416" s="3">
        <v>3</v>
      </c>
      <c r="H416" s="3">
        <v>1</v>
      </c>
      <c r="I416" s="3"/>
      <c r="J416" s="3">
        <v>11</v>
      </c>
      <c r="K416" s="431">
        <f t="shared" si="44"/>
        <v>5.4067338412386329E-3</v>
      </c>
      <c r="L416" s="432">
        <f t="shared" si="45"/>
        <v>23.148660604571145</v>
      </c>
      <c r="M416" s="432">
        <f t="shared" si="48"/>
        <v>5.092705333005652</v>
      </c>
      <c r="N416" s="432">
        <v>9.91427871662993</v>
      </c>
      <c r="O416" s="432">
        <v>2.1721971957808077</v>
      </c>
      <c r="P416" s="442">
        <f t="shared" si="46"/>
        <v>7.3176994828502151E-2</v>
      </c>
    </row>
    <row r="417" spans="1:16" x14ac:dyDescent="0.35">
      <c r="A417" s="443">
        <f t="shared" si="47"/>
        <v>37</v>
      </c>
      <c r="B417" s="3" t="s">
        <v>2113</v>
      </c>
      <c r="C417" s="3">
        <v>129.1</v>
      </c>
      <c r="D417" s="3">
        <v>13.6</v>
      </c>
      <c r="E417" s="3"/>
      <c r="F417" s="3">
        <f t="shared" si="43"/>
        <v>142.69999999999999</v>
      </c>
      <c r="G417" s="3">
        <v>8</v>
      </c>
      <c r="H417" s="3"/>
      <c r="I417" s="3"/>
      <c r="J417" s="3">
        <v>4</v>
      </c>
      <c r="K417" s="431">
        <f t="shared" si="44"/>
        <v>1.9660850331776848E-3</v>
      </c>
      <c r="L417" s="432">
        <f t="shared" si="45"/>
        <v>8.4176947652985987</v>
      </c>
      <c r="M417" s="432">
        <f t="shared" si="48"/>
        <v>1.8518928483656918</v>
      </c>
      <c r="N417" s="432">
        <v>3.6051922605927014</v>
      </c>
      <c r="O417" s="432">
        <v>0.78988988937483917</v>
      </c>
      <c r="P417" s="442">
        <f t="shared" si="46"/>
        <v>0.10276573064913688</v>
      </c>
    </row>
    <row r="418" spans="1:16" x14ac:dyDescent="0.35">
      <c r="A418" s="443">
        <f t="shared" si="47"/>
        <v>38</v>
      </c>
      <c r="B418" s="3" t="s">
        <v>2114</v>
      </c>
      <c r="C418" s="3">
        <v>508.7</v>
      </c>
      <c r="D418" s="3"/>
      <c r="E418" s="3"/>
      <c r="F418" s="3">
        <f t="shared" si="43"/>
        <v>508.7</v>
      </c>
      <c r="G418" s="3">
        <v>6</v>
      </c>
      <c r="H418" s="3"/>
      <c r="I418" s="3">
        <v>1</v>
      </c>
      <c r="J418" s="3">
        <v>8</v>
      </c>
      <c r="K418" s="431">
        <f t="shared" si="44"/>
        <v>3.9321700663553696E-3</v>
      </c>
      <c r="L418" s="432">
        <f t="shared" si="45"/>
        <v>16.835389530597197</v>
      </c>
      <c r="M418" s="432">
        <f t="shared" si="48"/>
        <v>3.7037856967313836</v>
      </c>
      <c r="N418" s="432">
        <v>7.2103845211854027</v>
      </c>
      <c r="O418" s="432">
        <v>1.5797797787496783</v>
      </c>
      <c r="P418" s="442">
        <f t="shared" si="46"/>
        <v>5.7655473810229334E-2</v>
      </c>
    </row>
    <row r="419" spans="1:16" x14ac:dyDescent="0.35">
      <c r="A419" s="443">
        <f t="shared" si="47"/>
        <v>39</v>
      </c>
      <c r="B419" s="3" t="s">
        <v>2115</v>
      </c>
      <c r="C419" s="3">
        <v>172.3</v>
      </c>
      <c r="D419" s="3"/>
      <c r="E419" s="3">
        <v>54.6</v>
      </c>
      <c r="F419" s="3">
        <f t="shared" si="43"/>
        <v>226.9</v>
      </c>
      <c r="G419" s="3">
        <v>7</v>
      </c>
      <c r="H419" s="3"/>
      <c r="I419" s="3"/>
      <c r="J419" s="3">
        <v>7</v>
      </c>
      <c r="K419" s="431">
        <f t="shared" si="44"/>
        <v>3.4406488080609482E-3</v>
      </c>
      <c r="L419" s="432">
        <f t="shared" si="45"/>
        <v>14.730965839272546</v>
      </c>
      <c r="M419" s="432">
        <f t="shared" si="48"/>
        <v>3.2408124846399602</v>
      </c>
      <c r="N419" s="432">
        <v>6.3090864560372273</v>
      </c>
      <c r="O419" s="432">
        <v>1.3823073064059685</v>
      </c>
      <c r="P419" s="442">
        <f t="shared" si="46"/>
        <v>0.11310344683277083</v>
      </c>
    </row>
    <row r="420" spans="1:16" x14ac:dyDescent="0.35">
      <c r="A420" s="443">
        <f t="shared" si="47"/>
        <v>40</v>
      </c>
      <c r="B420" s="3" t="s">
        <v>2116</v>
      </c>
      <c r="C420" s="444">
        <v>355.6</v>
      </c>
      <c r="D420" s="444"/>
      <c r="E420" s="444"/>
      <c r="F420" s="3">
        <f t="shared" si="43"/>
        <v>355.6</v>
      </c>
      <c r="G420" s="3">
        <v>1</v>
      </c>
      <c r="H420" s="3"/>
      <c r="I420" s="3"/>
      <c r="J420" s="3">
        <v>7</v>
      </c>
      <c r="K420" s="431">
        <f t="shared" si="44"/>
        <v>3.4406488080609482E-3</v>
      </c>
      <c r="L420" s="432">
        <f t="shared" si="45"/>
        <v>14.730965839272546</v>
      </c>
      <c r="M420" s="432">
        <f t="shared" si="48"/>
        <v>3.2408124846399602</v>
      </c>
      <c r="N420" s="432">
        <v>6.3090864560372273</v>
      </c>
      <c r="O420" s="432">
        <v>1.3823073064059685</v>
      </c>
      <c r="P420" s="442">
        <f t="shared" si="46"/>
        <v>7.216865041157397E-2</v>
      </c>
    </row>
    <row r="421" spans="1:16" x14ac:dyDescent="0.35">
      <c r="A421" s="443">
        <f t="shared" si="47"/>
        <v>41</v>
      </c>
      <c r="B421" s="3" t="s">
        <v>2117</v>
      </c>
      <c r="C421" s="3">
        <v>42.8</v>
      </c>
      <c r="D421" s="3"/>
      <c r="E421" s="3"/>
      <c r="F421" s="3">
        <f t="shared" si="43"/>
        <v>42.8</v>
      </c>
      <c r="G421" s="3">
        <v>1</v>
      </c>
      <c r="H421" s="3"/>
      <c r="I421" s="3"/>
      <c r="J421" s="3">
        <v>1</v>
      </c>
      <c r="K421" s="431">
        <f t="shared" si="44"/>
        <v>4.915212582944212E-4</v>
      </c>
      <c r="L421" s="432">
        <f t="shared" si="45"/>
        <v>2.1044236913246497</v>
      </c>
      <c r="M421" s="432">
        <f t="shared" si="48"/>
        <v>0.46297321209142295</v>
      </c>
      <c r="N421" s="432">
        <v>0.90129806514817534</v>
      </c>
      <c r="O421" s="432">
        <v>0.19747247234370979</v>
      </c>
      <c r="P421" s="442">
        <f t="shared" si="46"/>
        <v>8.5658117778223325E-2</v>
      </c>
    </row>
    <row r="422" spans="1:16" x14ac:dyDescent="0.35">
      <c r="A422" s="443">
        <f t="shared" si="47"/>
        <v>42</v>
      </c>
      <c r="B422" s="3" t="s">
        <v>2118</v>
      </c>
      <c r="C422" s="3">
        <v>504</v>
      </c>
      <c r="D422" s="3">
        <v>50</v>
      </c>
      <c r="E422" s="3">
        <v>35.1</v>
      </c>
      <c r="F422" s="3">
        <f t="shared" si="43"/>
        <v>589.1</v>
      </c>
      <c r="G422" s="3">
        <v>8</v>
      </c>
      <c r="H422" s="3">
        <v>1</v>
      </c>
      <c r="I422" s="3">
        <v>1</v>
      </c>
      <c r="J422" s="3">
        <v>10</v>
      </c>
      <c r="K422" s="431">
        <f t="shared" si="44"/>
        <v>4.9152125829442124E-3</v>
      </c>
      <c r="L422" s="432">
        <f t="shared" si="45"/>
        <v>21.044236913246497</v>
      </c>
      <c r="M422" s="432">
        <f t="shared" si="48"/>
        <v>4.6297321209142295</v>
      </c>
      <c r="N422" s="432">
        <v>9.0129806514817545</v>
      </c>
      <c r="O422" s="432">
        <v>1.9747247234370979</v>
      </c>
      <c r="P422" s="442">
        <f t="shared" si="46"/>
        <v>6.2233363451162073E-2</v>
      </c>
    </row>
    <row r="423" spans="1:16" x14ac:dyDescent="0.35">
      <c r="A423" s="443">
        <f t="shared" si="47"/>
        <v>43</v>
      </c>
      <c r="B423" s="3" t="s">
        <v>2119</v>
      </c>
      <c r="C423" s="3">
        <v>729.9</v>
      </c>
      <c r="D423" s="3">
        <v>32.700000000000003</v>
      </c>
      <c r="E423" s="3"/>
      <c r="F423" s="3">
        <f t="shared" si="43"/>
        <v>762.6</v>
      </c>
      <c r="G423" s="3">
        <v>12</v>
      </c>
      <c r="H423" s="3">
        <v>1</v>
      </c>
      <c r="I423" s="3"/>
      <c r="J423" s="3">
        <v>13</v>
      </c>
      <c r="K423" s="431">
        <f t="shared" si="44"/>
        <v>6.3897763578274758E-3</v>
      </c>
      <c r="L423" s="432">
        <f t="shared" si="45"/>
        <v>27.357507987220444</v>
      </c>
      <c r="M423" s="432">
        <f t="shared" si="48"/>
        <v>6.0186517571884979</v>
      </c>
      <c r="N423" s="432">
        <v>11.716874846926279</v>
      </c>
      <c r="O423" s="432">
        <v>2.5671421404682273</v>
      </c>
      <c r="P423" s="442">
        <f t="shared" si="46"/>
        <v>6.2496953490432008E-2</v>
      </c>
    </row>
    <row r="424" spans="1:16" x14ac:dyDescent="0.35">
      <c r="A424" s="443">
        <f t="shared" si="47"/>
        <v>44</v>
      </c>
      <c r="B424" s="3" t="s">
        <v>2120</v>
      </c>
      <c r="C424" s="3">
        <v>851.12</v>
      </c>
      <c r="D424" s="3"/>
      <c r="E424" s="3"/>
      <c r="F424" s="3">
        <f t="shared" si="43"/>
        <v>851.12</v>
      </c>
      <c r="G424" s="3">
        <v>22</v>
      </c>
      <c r="H424" s="3"/>
      <c r="I424" s="3"/>
      <c r="J424" s="3">
        <v>22</v>
      </c>
      <c r="K424" s="431">
        <f t="shared" si="44"/>
        <v>1.0813467682477266E-2</v>
      </c>
      <c r="L424" s="432">
        <f t="shared" si="45"/>
        <v>46.297321209142289</v>
      </c>
      <c r="M424" s="432">
        <f t="shared" si="48"/>
        <v>10.185410666011304</v>
      </c>
      <c r="N424" s="432">
        <v>19.82855743325986</v>
      </c>
      <c r="O424" s="432">
        <v>4.3443943915616154</v>
      </c>
      <c r="P424" s="442">
        <f t="shared" si="46"/>
        <v>9.4764173911992516E-2</v>
      </c>
    </row>
    <row r="425" spans="1:16" x14ac:dyDescent="0.35">
      <c r="A425" s="443">
        <f t="shared" si="47"/>
        <v>45</v>
      </c>
      <c r="B425" s="3" t="s">
        <v>2121</v>
      </c>
      <c r="C425" s="3">
        <v>650.29999999999995</v>
      </c>
      <c r="D425" s="3">
        <v>180</v>
      </c>
      <c r="E425" s="3"/>
      <c r="F425" s="3">
        <f t="shared" si="43"/>
        <v>830.3</v>
      </c>
      <c r="G425" s="3">
        <v>11</v>
      </c>
      <c r="H425" s="3">
        <v>2</v>
      </c>
      <c r="I425" s="3"/>
      <c r="J425" s="3">
        <v>13</v>
      </c>
      <c r="K425" s="431">
        <f t="shared" si="44"/>
        <v>6.3897763578274758E-3</v>
      </c>
      <c r="L425" s="432">
        <f t="shared" si="45"/>
        <v>27.357507987220444</v>
      </c>
      <c r="M425" s="432">
        <f t="shared" si="48"/>
        <v>6.0186517571884979</v>
      </c>
      <c r="N425" s="432">
        <v>11.716874846926279</v>
      </c>
      <c r="O425" s="432">
        <v>2.5671421404682273</v>
      </c>
      <c r="P425" s="442">
        <f t="shared" si="46"/>
        <v>5.7401152272435814E-2</v>
      </c>
    </row>
    <row r="426" spans="1:16" x14ac:dyDescent="0.35">
      <c r="A426" s="443">
        <f t="shared" si="47"/>
        <v>46</v>
      </c>
      <c r="B426" s="3" t="s">
        <v>2122</v>
      </c>
      <c r="C426" s="3">
        <v>1204.45</v>
      </c>
      <c r="D426" s="3">
        <v>254.7</v>
      </c>
      <c r="E426" s="3"/>
      <c r="F426" s="3">
        <f t="shared" si="43"/>
        <v>1459.15</v>
      </c>
      <c r="G426" s="3">
        <v>21</v>
      </c>
      <c r="H426" s="3">
        <v>2</v>
      </c>
      <c r="I426" s="3"/>
      <c r="J426" s="3">
        <v>23</v>
      </c>
      <c r="K426" s="431">
        <f t="shared" si="44"/>
        <v>1.1304988940771688E-2</v>
      </c>
      <c r="L426" s="432">
        <f t="shared" si="45"/>
        <v>48.401744900466944</v>
      </c>
      <c r="M426" s="432">
        <f t="shared" si="48"/>
        <v>10.648383878102727</v>
      </c>
      <c r="N426" s="432">
        <v>20.729855498408035</v>
      </c>
      <c r="O426" s="432">
        <v>4.5418668639053248</v>
      </c>
      <c r="P426" s="442">
        <f t="shared" si="46"/>
        <v>5.7788336456761145E-2</v>
      </c>
    </row>
    <row r="427" spans="1:16" x14ac:dyDescent="0.35">
      <c r="A427" s="443">
        <f t="shared" si="47"/>
        <v>47</v>
      </c>
      <c r="B427" s="3" t="s">
        <v>2123</v>
      </c>
      <c r="C427" s="3">
        <v>490.1</v>
      </c>
      <c r="D427" s="3"/>
      <c r="E427" s="3">
        <v>67.099999999999994</v>
      </c>
      <c r="F427" s="3">
        <f t="shared" si="43"/>
        <v>557.20000000000005</v>
      </c>
      <c r="G427" s="3">
        <v>15</v>
      </c>
      <c r="H427" s="3"/>
      <c r="I427" s="3">
        <v>1</v>
      </c>
      <c r="J427" s="3">
        <v>16</v>
      </c>
      <c r="K427" s="431">
        <f t="shared" si="44"/>
        <v>7.8643401327107391E-3</v>
      </c>
      <c r="L427" s="432">
        <f t="shared" si="45"/>
        <v>33.670779061194395</v>
      </c>
      <c r="M427" s="432">
        <f t="shared" si="48"/>
        <v>7.4075713934627672</v>
      </c>
      <c r="N427" s="432">
        <v>14.420769042370805</v>
      </c>
      <c r="O427" s="432">
        <v>3.1595595574993567</v>
      </c>
      <c r="P427" s="442">
        <f t="shared" si="46"/>
        <v>0.1052740112249234</v>
      </c>
    </row>
    <row r="428" spans="1:16" x14ac:dyDescent="0.35">
      <c r="A428" s="443">
        <f t="shared" si="47"/>
        <v>48</v>
      </c>
      <c r="B428" s="3" t="s">
        <v>2124</v>
      </c>
      <c r="C428" s="3">
        <v>269</v>
      </c>
      <c r="D428" s="3"/>
      <c r="E428" s="3">
        <v>31.1</v>
      </c>
      <c r="F428" s="3">
        <f t="shared" si="43"/>
        <v>300.10000000000002</v>
      </c>
      <c r="G428" s="3">
        <v>5</v>
      </c>
      <c r="H428" s="3"/>
      <c r="I428" s="3">
        <v>2</v>
      </c>
      <c r="J428" s="3">
        <v>7</v>
      </c>
      <c r="K428" s="431">
        <f t="shared" si="44"/>
        <v>3.4406488080609482E-3</v>
      </c>
      <c r="L428" s="432">
        <f t="shared" si="45"/>
        <v>14.730965839272546</v>
      </c>
      <c r="M428" s="432">
        <f t="shared" si="48"/>
        <v>3.2408124846399602</v>
      </c>
      <c r="N428" s="432">
        <v>6.3090864560372273</v>
      </c>
      <c r="O428" s="432">
        <v>1.3823073064059685</v>
      </c>
      <c r="P428" s="442">
        <f t="shared" si="46"/>
        <v>8.5515401820578818E-2</v>
      </c>
    </row>
    <row r="429" spans="1:16" x14ac:dyDescent="0.35">
      <c r="A429" s="443">
        <f t="shared" si="47"/>
        <v>49</v>
      </c>
      <c r="B429" s="3" t="s">
        <v>2125</v>
      </c>
      <c r="C429" s="3">
        <v>331.5</v>
      </c>
      <c r="D429" s="3"/>
      <c r="E429" s="3">
        <v>54</v>
      </c>
      <c r="F429" s="3">
        <f t="shared" si="43"/>
        <v>385.5</v>
      </c>
      <c r="G429" s="3">
        <v>10</v>
      </c>
      <c r="H429" s="3"/>
      <c r="I429" s="3">
        <v>1</v>
      </c>
      <c r="J429" s="3">
        <v>11</v>
      </c>
      <c r="K429" s="431">
        <f t="shared" si="44"/>
        <v>5.4067338412386329E-3</v>
      </c>
      <c r="L429" s="432">
        <f t="shared" si="45"/>
        <v>23.148660604571145</v>
      </c>
      <c r="M429" s="432">
        <f t="shared" si="48"/>
        <v>5.092705333005652</v>
      </c>
      <c r="N429" s="432">
        <v>9.91427871662993</v>
      </c>
      <c r="O429" s="432">
        <v>2.1721971957808077</v>
      </c>
      <c r="P429" s="442">
        <f t="shared" si="46"/>
        <v>0.10461178171202992</v>
      </c>
    </row>
    <row r="430" spans="1:16" x14ac:dyDescent="0.35">
      <c r="A430" s="443">
        <f t="shared" si="47"/>
        <v>50</v>
      </c>
      <c r="B430" s="3" t="s">
        <v>2126</v>
      </c>
      <c r="C430" s="3">
        <v>504</v>
      </c>
      <c r="D430" s="3"/>
      <c r="E430" s="3">
        <v>46.5</v>
      </c>
      <c r="F430" s="3">
        <f t="shared" si="43"/>
        <v>550.5</v>
      </c>
      <c r="G430" s="3">
        <v>13</v>
      </c>
      <c r="H430" s="3"/>
      <c r="I430" s="3">
        <v>1</v>
      </c>
      <c r="J430" s="3">
        <v>14</v>
      </c>
      <c r="K430" s="431">
        <f t="shared" si="44"/>
        <v>6.8812976161218963E-3</v>
      </c>
      <c r="L430" s="432">
        <f t="shared" si="45"/>
        <v>29.461931678545092</v>
      </c>
      <c r="M430" s="432">
        <f t="shared" si="48"/>
        <v>6.4816249692799204</v>
      </c>
      <c r="N430" s="432">
        <v>12.618172912074455</v>
      </c>
      <c r="O430" s="432">
        <v>2.7646146128119371</v>
      </c>
      <c r="P430" s="442">
        <f t="shared" si="46"/>
        <v>9.3235865890483938E-2</v>
      </c>
    </row>
    <row r="431" spans="1:16" x14ac:dyDescent="0.35">
      <c r="A431" s="443">
        <f t="shared" si="47"/>
        <v>51</v>
      </c>
      <c r="B431" s="3" t="s">
        <v>2127</v>
      </c>
      <c r="C431" s="3">
        <v>529.5</v>
      </c>
      <c r="D431" s="3"/>
      <c r="E431" s="3">
        <v>43</v>
      </c>
      <c r="F431" s="3">
        <f t="shared" si="43"/>
        <v>572.5</v>
      </c>
      <c r="G431" s="3">
        <v>16</v>
      </c>
      <c r="H431" s="3"/>
      <c r="I431" s="3">
        <v>1</v>
      </c>
      <c r="J431" s="3">
        <v>17</v>
      </c>
      <c r="K431" s="431">
        <f t="shared" si="44"/>
        <v>8.3558613910051597E-3</v>
      </c>
      <c r="L431" s="432">
        <f t="shared" si="45"/>
        <v>35.775202752519043</v>
      </c>
      <c r="M431" s="432">
        <f t="shared" si="48"/>
        <v>7.8705446055541897</v>
      </c>
      <c r="N431" s="432">
        <v>15.322067107518981</v>
      </c>
      <c r="O431" s="432">
        <v>3.3570320298430665</v>
      </c>
      <c r="P431" s="442">
        <f t="shared" si="46"/>
        <v>0.10886436069071664</v>
      </c>
    </row>
    <row r="432" spans="1:16" x14ac:dyDescent="0.35">
      <c r="A432" s="443">
        <f t="shared" si="47"/>
        <v>52</v>
      </c>
      <c r="B432" s="3" t="s">
        <v>2128</v>
      </c>
      <c r="C432" s="3">
        <v>964.1</v>
      </c>
      <c r="D432" s="3"/>
      <c r="E432" s="3">
        <v>72.3</v>
      </c>
      <c r="F432" s="3">
        <f t="shared" si="43"/>
        <v>1036.4000000000001</v>
      </c>
      <c r="G432" s="3">
        <v>23</v>
      </c>
      <c r="H432" s="3"/>
      <c r="I432" s="3">
        <v>3</v>
      </c>
      <c r="J432" s="3">
        <v>26</v>
      </c>
      <c r="K432" s="431">
        <f t="shared" si="44"/>
        <v>1.2779552715654952E-2</v>
      </c>
      <c r="L432" s="432">
        <f t="shared" si="45"/>
        <v>54.715015974440888</v>
      </c>
      <c r="M432" s="432">
        <f t="shared" si="48"/>
        <v>12.037303514376996</v>
      </c>
      <c r="N432" s="432">
        <v>23.433749693852558</v>
      </c>
      <c r="O432" s="432">
        <v>5.1342842809364546</v>
      </c>
      <c r="P432" s="442">
        <f t="shared" si="46"/>
        <v>9.1972552550759257E-2</v>
      </c>
    </row>
    <row r="433" spans="1:16" x14ac:dyDescent="0.35">
      <c r="A433" s="443">
        <f t="shared" si="47"/>
        <v>53</v>
      </c>
      <c r="B433" s="3" t="s">
        <v>2129</v>
      </c>
      <c r="C433" s="3">
        <v>472.5</v>
      </c>
      <c r="D433" s="3"/>
      <c r="E433" s="3">
        <v>96.5</v>
      </c>
      <c r="F433" s="3">
        <f t="shared" si="43"/>
        <v>569</v>
      </c>
      <c r="G433" s="445">
        <v>8</v>
      </c>
      <c r="H433" s="445"/>
      <c r="I433" s="445">
        <v>2</v>
      </c>
      <c r="J433" s="3">
        <v>10</v>
      </c>
      <c r="K433" s="431">
        <f t="shared" si="44"/>
        <v>4.9152125829442124E-3</v>
      </c>
      <c r="L433" s="432">
        <f t="shared" si="45"/>
        <v>21.044236913246497</v>
      </c>
      <c r="M433" s="432">
        <f t="shared" si="48"/>
        <v>4.6297321209142295</v>
      </c>
      <c r="N433" s="432">
        <v>9.0129806514817545</v>
      </c>
      <c r="O433" s="432">
        <v>1.9747247234370979</v>
      </c>
      <c r="P433" s="442">
        <f t="shared" si="46"/>
        <v>6.4431765218066053E-2</v>
      </c>
    </row>
    <row r="434" spans="1:16" x14ac:dyDescent="0.35">
      <c r="A434" s="443">
        <f t="shared" si="47"/>
        <v>54</v>
      </c>
      <c r="B434" s="3" t="s">
        <v>2130</v>
      </c>
      <c r="C434" s="3">
        <v>219</v>
      </c>
      <c r="D434" s="3"/>
      <c r="E434" s="3"/>
      <c r="F434" s="3">
        <f t="shared" si="43"/>
        <v>219</v>
      </c>
      <c r="G434" s="445">
        <v>4</v>
      </c>
      <c r="H434" s="445"/>
      <c r="I434" s="445"/>
      <c r="J434" s="3">
        <v>4</v>
      </c>
      <c r="K434" s="431">
        <f t="shared" si="44"/>
        <v>1.9660850331776848E-3</v>
      </c>
      <c r="L434" s="432">
        <f t="shared" si="45"/>
        <v>8.4176947652985987</v>
      </c>
      <c r="M434" s="432">
        <f t="shared" si="48"/>
        <v>1.8518928483656918</v>
      </c>
      <c r="N434" s="432">
        <v>3.6051922605927014</v>
      </c>
      <c r="O434" s="432">
        <v>0.78988988937483917</v>
      </c>
      <c r="P434" s="442">
        <f t="shared" si="46"/>
        <v>6.696196239101293E-2</v>
      </c>
    </row>
    <row r="435" spans="1:16" x14ac:dyDescent="0.35">
      <c r="A435" s="443">
        <f t="shared" si="47"/>
        <v>55</v>
      </c>
      <c r="B435" s="3" t="s">
        <v>2131</v>
      </c>
      <c r="C435" s="3">
        <v>361.4</v>
      </c>
      <c r="D435" s="3"/>
      <c r="E435" s="3"/>
      <c r="F435" s="3">
        <f t="shared" si="43"/>
        <v>361.4</v>
      </c>
      <c r="G435" s="445">
        <v>10</v>
      </c>
      <c r="H435" s="445"/>
      <c r="I435" s="445"/>
      <c r="J435" s="3">
        <v>10</v>
      </c>
      <c r="K435" s="431">
        <f t="shared" si="44"/>
        <v>4.9152125829442124E-3</v>
      </c>
      <c r="L435" s="432">
        <f t="shared" si="45"/>
        <v>21.044236913246497</v>
      </c>
      <c r="M435" s="432">
        <f t="shared" si="48"/>
        <v>4.6297321209142295</v>
      </c>
      <c r="N435" s="432">
        <v>9.0129806514817545</v>
      </c>
      <c r="O435" s="432">
        <v>1.9747247234370979</v>
      </c>
      <c r="P435" s="442">
        <f t="shared" si="46"/>
        <v>0.10144348203951185</v>
      </c>
    </row>
    <row r="436" spans="1:16" x14ac:dyDescent="0.35">
      <c r="A436" s="443">
        <f t="shared" si="47"/>
        <v>56</v>
      </c>
      <c r="B436" s="3" t="s">
        <v>2132</v>
      </c>
      <c r="C436" s="3">
        <v>325.7</v>
      </c>
      <c r="D436" s="3"/>
      <c r="E436" s="3">
        <v>17.7</v>
      </c>
      <c r="F436" s="3">
        <f t="shared" si="43"/>
        <v>343.4</v>
      </c>
      <c r="G436" s="445">
        <v>8</v>
      </c>
      <c r="H436" s="445"/>
      <c r="I436" s="445">
        <v>1</v>
      </c>
      <c r="J436" s="3">
        <v>9</v>
      </c>
      <c r="K436" s="431">
        <f t="shared" si="44"/>
        <v>4.423691324649791E-3</v>
      </c>
      <c r="L436" s="432">
        <f t="shared" si="45"/>
        <v>18.939813221921845</v>
      </c>
      <c r="M436" s="432">
        <f t="shared" si="48"/>
        <v>4.1667589088228061</v>
      </c>
      <c r="N436" s="432">
        <v>8.1116825863335791</v>
      </c>
      <c r="O436" s="432">
        <v>1.7772522510933881</v>
      </c>
      <c r="P436" s="442">
        <f t="shared" si="46"/>
        <v>9.6084761118729239E-2</v>
      </c>
    </row>
    <row r="437" spans="1:16" x14ac:dyDescent="0.35">
      <c r="A437" s="443">
        <f t="shared" si="47"/>
        <v>57</v>
      </c>
      <c r="B437" s="3" t="s">
        <v>2133</v>
      </c>
      <c r="C437" s="3">
        <v>398.4</v>
      </c>
      <c r="D437" s="3"/>
      <c r="E437" s="3">
        <v>80.599999999999994</v>
      </c>
      <c r="F437" s="3">
        <f t="shared" si="43"/>
        <v>479</v>
      </c>
      <c r="G437" s="445">
        <v>11</v>
      </c>
      <c r="H437" s="445"/>
      <c r="I437" s="445">
        <v>2</v>
      </c>
      <c r="J437" s="3">
        <v>13</v>
      </c>
      <c r="K437" s="431">
        <f t="shared" si="44"/>
        <v>6.3897763578274758E-3</v>
      </c>
      <c r="L437" s="432">
        <f t="shared" si="45"/>
        <v>27.357507987220444</v>
      </c>
      <c r="M437" s="432">
        <f t="shared" si="48"/>
        <v>6.0186517571884979</v>
      </c>
      <c r="N437" s="432">
        <v>11.716874846926279</v>
      </c>
      <c r="O437" s="432">
        <v>2.5671421404682273</v>
      </c>
      <c r="P437" s="442">
        <f t="shared" si="46"/>
        <v>9.9499325118587584E-2</v>
      </c>
    </row>
    <row r="438" spans="1:16" x14ac:dyDescent="0.35">
      <c r="A438" s="443">
        <f t="shared" si="47"/>
        <v>58</v>
      </c>
      <c r="B438" s="3" t="s">
        <v>2134</v>
      </c>
      <c r="C438" s="3">
        <v>675.5</v>
      </c>
      <c r="D438" s="3"/>
      <c r="E438" s="3"/>
      <c r="F438" s="3">
        <f t="shared" si="43"/>
        <v>675.5</v>
      </c>
      <c r="G438" s="445">
        <v>13</v>
      </c>
      <c r="H438" s="445"/>
      <c r="I438" s="445"/>
      <c r="J438" s="3">
        <v>13</v>
      </c>
      <c r="K438" s="431">
        <f t="shared" si="44"/>
        <v>6.3897763578274758E-3</v>
      </c>
      <c r="L438" s="432">
        <f t="shared" si="45"/>
        <v>27.357507987220444</v>
      </c>
      <c r="M438" s="432">
        <f t="shared" si="48"/>
        <v>6.0186517571884979</v>
      </c>
      <c r="N438" s="432">
        <v>11.716874846926279</v>
      </c>
      <c r="O438" s="432">
        <v>2.5671421404682273</v>
      </c>
      <c r="P438" s="442">
        <f t="shared" si="46"/>
        <v>7.0555405968620949E-2</v>
      </c>
    </row>
    <row r="439" spans="1:16" x14ac:dyDescent="0.35">
      <c r="A439" s="443">
        <f t="shared" si="47"/>
        <v>59</v>
      </c>
      <c r="B439" s="3" t="s">
        <v>2135</v>
      </c>
      <c r="C439" s="3">
        <v>1644.9</v>
      </c>
      <c r="D439" s="3">
        <v>102.4</v>
      </c>
      <c r="E439" s="3">
        <v>88.7</v>
      </c>
      <c r="F439" s="3">
        <f t="shared" si="43"/>
        <v>1836.0000000000002</v>
      </c>
      <c r="G439" s="445">
        <v>37</v>
      </c>
      <c r="H439" s="445">
        <v>1</v>
      </c>
      <c r="I439" s="445">
        <v>1</v>
      </c>
      <c r="J439" s="3">
        <v>39</v>
      </c>
      <c r="K439" s="431">
        <f t="shared" si="44"/>
        <v>1.9169329073482427E-2</v>
      </c>
      <c r="L439" s="432">
        <f t="shared" si="45"/>
        <v>82.072523961661332</v>
      </c>
      <c r="M439" s="432">
        <f t="shared" si="48"/>
        <v>18.055955271565495</v>
      </c>
      <c r="N439" s="432">
        <v>35.150624540778843</v>
      </c>
      <c r="O439" s="432">
        <v>7.7014264214046815</v>
      </c>
      <c r="P439" s="442">
        <f t="shared" si="46"/>
        <v>7.7876105770920662E-2</v>
      </c>
    </row>
    <row r="440" spans="1:16" x14ac:dyDescent="0.35">
      <c r="A440" s="443">
        <f t="shared" si="47"/>
        <v>60</v>
      </c>
      <c r="B440" s="3" t="s">
        <v>652</v>
      </c>
      <c r="C440" s="3">
        <v>640.29999999999995</v>
      </c>
      <c r="D440" s="3">
        <v>45.5</v>
      </c>
      <c r="E440" s="3"/>
      <c r="F440" s="3">
        <f t="shared" ref="F440:F502" si="49">C440+D440+E440</f>
        <v>685.8</v>
      </c>
      <c r="G440" s="445">
        <v>14</v>
      </c>
      <c r="H440" s="445">
        <v>1</v>
      </c>
      <c r="I440" s="445"/>
      <c r="J440" s="3">
        <v>15</v>
      </c>
      <c r="K440" s="431">
        <f t="shared" si="44"/>
        <v>7.3728188744163177E-3</v>
      </c>
      <c r="L440" s="432">
        <f t="shared" si="45"/>
        <v>31.566355369869743</v>
      </c>
      <c r="M440" s="432">
        <f t="shared" si="48"/>
        <v>6.9445981813713438</v>
      </c>
      <c r="N440" s="432">
        <v>13.51947097722263</v>
      </c>
      <c r="O440" s="432">
        <v>2.9620870851556469</v>
      </c>
      <c r="P440" s="442">
        <f t="shared" si="46"/>
        <v>8.0187389346193308E-2</v>
      </c>
    </row>
    <row r="441" spans="1:16" x14ac:dyDescent="0.35">
      <c r="A441" s="443">
        <f t="shared" si="47"/>
        <v>61</v>
      </c>
      <c r="B441" s="3" t="s">
        <v>653</v>
      </c>
      <c r="C441" s="3">
        <v>484.9</v>
      </c>
      <c r="D441" s="3">
        <v>39.799999999999997</v>
      </c>
      <c r="E441" s="3"/>
      <c r="F441" s="3">
        <f t="shared" si="49"/>
        <v>524.69999999999993</v>
      </c>
      <c r="G441" s="445">
        <v>10</v>
      </c>
      <c r="H441" s="445">
        <v>1</v>
      </c>
      <c r="I441" s="445"/>
      <c r="J441" s="3">
        <v>11</v>
      </c>
      <c r="K441" s="431">
        <f t="shared" si="44"/>
        <v>5.4067338412386329E-3</v>
      </c>
      <c r="L441" s="432">
        <f t="shared" si="45"/>
        <v>23.148660604571145</v>
      </c>
      <c r="M441" s="432">
        <f t="shared" ref="M441:M503" si="50">L441*0.22</f>
        <v>5.092705333005652</v>
      </c>
      <c r="N441" s="432">
        <v>9.91427871662993</v>
      </c>
      <c r="O441" s="432">
        <v>2.1721971957808077</v>
      </c>
      <c r="P441" s="442">
        <f t="shared" si="46"/>
        <v>7.6858856203521134E-2</v>
      </c>
    </row>
    <row r="442" spans="1:16" x14ac:dyDescent="0.35">
      <c r="A442" s="443">
        <f t="shared" si="47"/>
        <v>62</v>
      </c>
      <c r="B442" s="3" t="s">
        <v>654</v>
      </c>
      <c r="C442" s="3">
        <v>642.79999999999995</v>
      </c>
      <c r="D442" s="3"/>
      <c r="E442" s="3"/>
      <c r="F442" s="3">
        <f t="shared" si="49"/>
        <v>642.79999999999995</v>
      </c>
      <c r="G442" s="445">
        <v>8</v>
      </c>
      <c r="H442" s="445"/>
      <c r="I442" s="445"/>
      <c r="J442" s="3">
        <v>8</v>
      </c>
      <c r="K442" s="431">
        <f t="shared" si="44"/>
        <v>3.9321700663553696E-3</v>
      </c>
      <c r="L442" s="432">
        <f t="shared" si="45"/>
        <v>16.835389530597197</v>
      </c>
      <c r="M442" s="432">
        <f t="shared" si="50"/>
        <v>3.7037856967313836</v>
      </c>
      <c r="N442" s="432">
        <v>7.2103845211854027</v>
      </c>
      <c r="O442" s="432">
        <v>1.5797797787496783</v>
      </c>
      <c r="P442" s="442">
        <f t="shared" si="46"/>
        <v>4.5627472817771728E-2</v>
      </c>
    </row>
    <row r="443" spans="1:16" x14ac:dyDescent="0.35">
      <c r="A443" s="443">
        <f t="shared" si="47"/>
        <v>63</v>
      </c>
      <c r="B443" s="3" t="s">
        <v>655</v>
      </c>
      <c r="C443" s="3">
        <v>637.20000000000005</v>
      </c>
      <c r="D443" s="3"/>
      <c r="E443" s="3"/>
      <c r="F443" s="3">
        <f t="shared" si="49"/>
        <v>637.20000000000005</v>
      </c>
      <c r="G443" s="445">
        <v>15</v>
      </c>
      <c r="H443" s="445"/>
      <c r="I443" s="445"/>
      <c r="J443" s="3">
        <v>15</v>
      </c>
      <c r="K443" s="431">
        <f t="shared" si="44"/>
        <v>7.3728188744163177E-3</v>
      </c>
      <c r="L443" s="432">
        <f t="shared" si="45"/>
        <v>31.566355369869743</v>
      </c>
      <c r="M443" s="432">
        <f t="shared" si="50"/>
        <v>6.9445981813713438</v>
      </c>
      <c r="N443" s="432">
        <v>13.51947097722263</v>
      </c>
      <c r="O443" s="432">
        <v>2.9620870851556469</v>
      </c>
      <c r="P443" s="442">
        <f t="shared" si="46"/>
        <v>8.6303376669208037E-2</v>
      </c>
    </row>
    <row r="444" spans="1:16" x14ac:dyDescent="0.35">
      <c r="A444" s="443">
        <f t="shared" si="47"/>
        <v>64</v>
      </c>
      <c r="B444" s="3" t="s">
        <v>656</v>
      </c>
      <c r="C444" s="3">
        <v>453.2</v>
      </c>
      <c r="D444" s="3"/>
      <c r="E444" s="3"/>
      <c r="F444" s="3">
        <f t="shared" si="49"/>
        <v>453.2</v>
      </c>
      <c r="G444" s="445">
        <v>9</v>
      </c>
      <c r="H444" s="445"/>
      <c r="I444" s="445"/>
      <c r="J444" s="3">
        <v>9</v>
      </c>
      <c r="K444" s="431">
        <f t="shared" si="44"/>
        <v>4.423691324649791E-3</v>
      </c>
      <c r="L444" s="432">
        <f t="shared" si="45"/>
        <v>18.939813221921845</v>
      </c>
      <c r="M444" s="432">
        <f t="shared" si="50"/>
        <v>4.1667589088228061</v>
      </c>
      <c r="N444" s="432">
        <v>8.1116825863335791</v>
      </c>
      <c r="O444" s="432">
        <v>1.7772522510933881</v>
      </c>
      <c r="P444" s="442">
        <f t="shared" si="46"/>
        <v>7.2805619965074175E-2</v>
      </c>
    </row>
    <row r="445" spans="1:16" x14ac:dyDescent="0.35">
      <c r="A445" s="443">
        <f t="shared" si="47"/>
        <v>65</v>
      </c>
      <c r="B445" s="3" t="s">
        <v>657</v>
      </c>
      <c r="C445" s="3">
        <v>771.5</v>
      </c>
      <c r="D445" s="3">
        <v>16.600000000000001</v>
      </c>
      <c r="E445" s="3"/>
      <c r="F445" s="3">
        <f t="shared" si="49"/>
        <v>788.1</v>
      </c>
      <c r="G445" s="445">
        <v>13</v>
      </c>
      <c r="H445" s="445">
        <v>1</v>
      </c>
      <c r="I445" s="445"/>
      <c r="J445" s="3">
        <v>14</v>
      </c>
      <c r="K445" s="431">
        <f t="shared" ref="K445:K508" si="51">2/$J$707*J445</f>
        <v>6.8812976161218963E-3</v>
      </c>
      <c r="L445" s="432">
        <f t="shared" ref="L445:L508" si="52">K445*4281.45</f>
        <v>29.461931678545092</v>
      </c>
      <c r="M445" s="432">
        <f t="shared" si="50"/>
        <v>6.4816249692799204</v>
      </c>
      <c r="N445" s="432">
        <v>12.618172912074455</v>
      </c>
      <c r="O445" s="432">
        <v>2.7646146128119371</v>
      </c>
      <c r="P445" s="442">
        <f t="shared" ref="P445:P507" si="53">(L445+M445+N445+O445)/F445</f>
        <v>6.5126689725556922E-2</v>
      </c>
    </row>
    <row r="446" spans="1:16" x14ac:dyDescent="0.35">
      <c r="A446" s="443">
        <f t="shared" ref="A446:A508" si="54">1+A445</f>
        <v>66</v>
      </c>
      <c r="B446" s="3" t="s">
        <v>658</v>
      </c>
      <c r="C446" s="3">
        <v>1131.7</v>
      </c>
      <c r="D446" s="3"/>
      <c r="E446" s="3">
        <v>24.6</v>
      </c>
      <c r="F446" s="3">
        <f t="shared" si="49"/>
        <v>1156.3</v>
      </c>
      <c r="G446" s="445">
        <v>15</v>
      </c>
      <c r="H446" s="445"/>
      <c r="I446" s="445">
        <v>1</v>
      </c>
      <c r="J446" s="3">
        <v>16</v>
      </c>
      <c r="K446" s="431">
        <f t="shared" si="51"/>
        <v>7.8643401327107391E-3</v>
      </c>
      <c r="L446" s="432">
        <f t="shared" si="52"/>
        <v>33.670779061194395</v>
      </c>
      <c r="M446" s="432">
        <f t="shared" si="50"/>
        <v>7.4075713934627672</v>
      </c>
      <c r="N446" s="432">
        <v>14.420769042370805</v>
      </c>
      <c r="O446" s="432">
        <v>3.1595595574993567</v>
      </c>
      <c r="P446" s="442">
        <f t="shared" si="53"/>
        <v>5.0729636819620623E-2</v>
      </c>
    </row>
    <row r="447" spans="1:16" x14ac:dyDescent="0.35">
      <c r="A447" s="443">
        <f t="shared" si="54"/>
        <v>67</v>
      </c>
      <c r="B447" s="3" t="s">
        <v>659</v>
      </c>
      <c r="C447" s="3">
        <v>534.6</v>
      </c>
      <c r="D447" s="3"/>
      <c r="E447" s="3"/>
      <c r="F447" s="3">
        <f t="shared" si="49"/>
        <v>534.6</v>
      </c>
      <c r="G447" s="445">
        <v>10</v>
      </c>
      <c r="H447" s="445"/>
      <c r="I447" s="445"/>
      <c r="J447" s="3">
        <v>10</v>
      </c>
      <c r="K447" s="431">
        <f t="shared" si="51"/>
        <v>4.9152125829442124E-3</v>
      </c>
      <c r="L447" s="432">
        <f t="shared" si="52"/>
        <v>21.044236913246497</v>
      </c>
      <c r="M447" s="432">
        <f t="shared" si="50"/>
        <v>4.6297321209142295</v>
      </c>
      <c r="N447" s="432">
        <v>9.0129806514817545</v>
      </c>
      <c r="O447" s="432">
        <v>1.9747247234370979</v>
      </c>
      <c r="P447" s="442">
        <f t="shared" si="53"/>
        <v>6.8577767319640062E-2</v>
      </c>
    </row>
    <row r="448" spans="1:16" x14ac:dyDescent="0.35">
      <c r="A448" s="443">
        <f t="shared" si="54"/>
        <v>68</v>
      </c>
      <c r="B448" s="3" t="s">
        <v>660</v>
      </c>
      <c r="C448" s="3">
        <v>640.5</v>
      </c>
      <c r="D448" s="3"/>
      <c r="E448" s="3"/>
      <c r="F448" s="3">
        <f t="shared" si="49"/>
        <v>640.5</v>
      </c>
      <c r="G448" s="445">
        <v>12</v>
      </c>
      <c r="H448" s="445"/>
      <c r="I448" s="445"/>
      <c r="J448" s="3">
        <v>12</v>
      </c>
      <c r="K448" s="431">
        <f t="shared" si="51"/>
        <v>5.8982550995330544E-3</v>
      </c>
      <c r="L448" s="432">
        <f t="shared" si="52"/>
        <v>25.253084295895796</v>
      </c>
      <c r="M448" s="432">
        <f t="shared" si="50"/>
        <v>5.5556785450970754</v>
      </c>
      <c r="N448" s="432">
        <v>10.815576781778104</v>
      </c>
      <c r="O448" s="432">
        <v>2.3696696681245175</v>
      </c>
      <c r="P448" s="442">
        <f t="shared" si="53"/>
        <v>6.868697781560576E-2</v>
      </c>
    </row>
    <row r="449" spans="1:16" x14ac:dyDescent="0.35">
      <c r="A449" s="443">
        <f t="shared" si="54"/>
        <v>69</v>
      </c>
      <c r="B449" s="3" t="s">
        <v>661</v>
      </c>
      <c r="C449" s="3">
        <v>679.9</v>
      </c>
      <c r="D449" s="3">
        <v>100.6</v>
      </c>
      <c r="E449" s="3"/>
      <c r="F449" s="3">
        <f t="shared" si="49"/>
        <v>780.5</v>
      </c>
      <c r="G449" s="445">
        <v>11</v>
      </c>
      <c r="H449" s="445">
        <v>2</v>
      </c>
      <c r="I449" s="445"/>
      <c r="J449" s="3">
        <v>13</v>
      </c>
      <c r="K449" s="431">
        <f t="shared" si="51"/>
        <v>6.3897763578274758E-3</v>
      </c>
      <c r="L449" s="432">
        <f t="shared" si="52"/>
        <v>27.357507987220444</v>
      </c>
      <c r="M449" s="432">
        <f t="shared" si="50"/>
        <v>6.0186517571884979</v>
      </c>
      <c r="N449" s="432">
        <v>11.716874846926279</v>
      </c>
      <c r="O449" s="432">
        <v>2.5671421404682273</v>
      </c>
      <c r="P449" s="442">
        <f t="shared" si="53"/>
        <v>6.106364731813383E-2</v>
      </c>
    </row>
    <row r="450" spans="1:16" x14ac:dyDescent="0.35">
      <c r="A450" s="443">
        <f t="shared" si="54"/>
        <v>70</v>
      </c>
      <c r="B450" s="3" t="s">
        <v>662</v>
      </c>
      <c r="C450" s="3">
        <v>708.5</v>
      </c>
      <c r="D450" s="3"/>
      <c r="E450" s="3"/>
      <c r="F450" s="3">
        <f t="shared" si="49"/>
        <v>708.5</v>
      </c>
      <c r="G450" s="445">
        <v>10</v>
      </c>
      <c r="H450" s="445"/>
      <c r="I450" s="445"/>
      <c r="J450" s="3">
        <v>10</v>
      </c>
      <c r="K450" s="431">
        <f t="shared" si="51"/>
        <v>4.9152125829442124E-3</v>
      </c>
      <c r="L450" s="432">
        <f t="shared" si="52"/>
        <v>21.044236913246497</v>
      </c>
      <c r="M450" s="432">
        <f t="shared" si="50"/>
        <v>4.6297321209142295</v>
      </c>
      <c r="N450" s="432">
        <v>9.0129806514817545</v>
      </c>
      <c r="O450" s="432">
        <v>1.9747247234370979</v>
      </c>
      <c r="P450" s="442">
        <f t="shared" si="53"/>
        <v>5.1745482581622558E-2</v>
      </c>
    </row>
    <row r="451" spans="1:16" x14ac:dyDescent="0.35">
      <c r="A451" s="443">
        <f t="shared" si="54"/>
        <v>71</v>
      </c>
      <c r="B451" s="3" t="s">
        <v>663</v>
      </c>
      <c r="C451" s="3">
        <v>959</v>
      </c>
      <c r="D451" s="3"/>
      <c r="E451" s="3"/>
      <c r="F451" s="3">
        <f t="shared" si="49"/>
        <v>959</v>
      </c>
      <c r="G451" s="445">
        <v>15</v>
      </c>
      <c r="H451" s="445"/>
      <c r="I451" s="445"/>
      <c r="J451" s="3">
        <v>15</v>
      </c>
      <c r="K451" s="431">
        <f t="shared" si="51"/>
        <v>7.3728188744163177E-3</v>
      </c>
      <c r="L451" s="432">
        <f t="shared" si="52"/>
        <v>31.566355369869743</v>
      </c>
      <c r="M451" s="432">
        <f t="shared" si="50"/>
        <v>6.9445981813713438</v>
      </c>
      <c r="N451" s="432">
        <v>13.51947097722263</v>
      </c>
      <c r="O451" s="432">
        <v>2.9620870851556469</v>
      </c>
      <c r="P451" s="442">
        <f t="shared" si="53"/>
        <v>5.7343599179999337E-2</v>
      </c>
    </row>
    <row r="452" spans="1:16" x14ac:dyDescent="0.35">
      <c r="A452" s="443">
        <f t="shared" si="54"/>
        <v>72</v>
      </c>
      <c r="B452" s="3" t="s">
        <v>664</v>
      </c>
      <c r="C452" s="3">
        <v>492.4</v>
      </c>
      <c r="D452" s="3"/>
      <c r="E452" s="3"/>
      <c r="F452" s="3">
        <f t="shared" si="49"/>
        <v>492.4</v>
      </c>
      <c r="G452" s="445">
        <v>11</v>
      </c>
      <c r="H452" s="445"/>
      <c r="I452" s="445"/>
      <c r="J452" s="3">
        <v>11</v>
      </c>
      <c r="K452" s="431">
        <f t="shared" si="51"/>
        <v>5.4067338412386329E-3</v>
      </c>
      <c r="L452" s="432">
        <f t="shared" si="52"/>
        <v>23.148660604571145</v>
      </c>
      <c r="M452" s="432">
        <f t="shared" si="50"/>
        <v>5.092705333005652</v>
      </c>
      <c r="N452" s="432">
        <v>9.91427871662993</v>
      </c>
      <c r="O452" s="432">
        <v>2.1721971957808077</v>
      </c>
      <c r="P452" s="442">
        <f t="shared" si="53"/>
        <v>8.1900572400462099E-2</v>
      </c>
    </row>
    <row r="453" spans="1:16" x14ac:dyDescent="0.35">
      <c r="A453" s="443">
        <f t="shared" si="54"/>
        <v>73</v>
      </c>
      <c r="B453" s="3" t="s">
        <v>665</v>
      </c>
      <c r="C453" s="3">
        <v>287.5</v>
      </c>
      <c r="D453" s="3"/>
      <c r="E453" s="3">
        <v>44.8</v>
      </c>
      <c r="F453" s="3">
        <f t="shared" si="49"/>
        <v>332.3</v>
      </c>
      <c r="G453" s="445">
        <v>7</v>
      </c>
      <c r="H453" s="445"/>
      <c r="I453" s="445">
        <v>1</v>
      </c>
      <c r="J453" s="3">
        <v>8</v>
      </c>
      <c r="K453" s="431">
        <f t="shared" si="51"/>
        <v>3.9321700663553696E-3</v>
      </c>
      <c r="L453" s="432">
        <f t="shared" si="52"/>
        <v>16.835389530597197</v>
      </c>
      <c r="M453" s="432">
        <f t="shared" si="50"/>
        <v>3.7037856967313836</v>
      </c>
      <c r="N453" s="432">
        <v>7.2103845211854027</v>
      </c>
      <c r="O453" s="432">
        <v>1.5797797787496783</v>
      </c>
      <c r="P453" s="442">
        <f t="shared" si="53"/>
        <v>8.8261629633655317E-2</v>
      </c>
    </row>
    <row r="454" spans="1:16" x14ac:dyDescent="0.35">
      <c r="A454" s="443">
        <f t="shared" si="54"/>
        <v>74</v>
      </c>
      <c r="B454" s="3" t="s">
        <v>666</v>
      </c>
      <c r="C454" s="3">
        <v>227.9</v>
      </c>
      <c r="D454" s="3"/>
      <c r="E454" s="3"/>
      <c r="F454" s="3">
        <f t="shared" si="49"/>
        <v>227.9</v>
      </c>
      <c r="G454" s="445">
        <v>6</v>
      </c>
      <c r="H454" s="445"/>
      <c r="I454" s="445"/>
      <c r="J454" s="3">
        <v>6</v>
      </c>
      <c r="K454" s="431">
        <f t="shared" si="51"/>
        <v>2.9491275497665272E-3</v>
      </c>
      <c r="L454" s="432">
        <f t="shared" si="52"/>
        <v>12.626542147947898</v>
      </c>
      <c r="M454" s="432">
        <f t="shared" si="50"/>
        <v>2.7778392725485377</v>
      </c>
      <c r="N454" s="432">
        <v>5.4077883908890518</v>
      </c>
      <c r="O454" s="432">
        <v>1.1848348340622588</v>
      </c>
      <c r="P454" s="442">
        <f t="shared" si="53"/>
        <v>9.6520424069538147E-2</v>
      </c>
    </row>
    <row r="455" spans="1:16" x14ac:dyDescent="0.35">
      <c r="A455" s="443">
        <f t="shared" si="54"/>
        <v>75</v>
      </c>
      <c r="B455" s="3" t="s">
        <v>667</v>
      </c>
      <c r="C455" s="3">
        <v>638.54999999999995</v>
      </c>
      <c r="D455" s="3">
        <v>38.700000000000003</v>
      </c>
      <c r="E455" s="3"/>
      <c r="F455" s="3">
        <f t="shared" si="49"/>
        <v>677.25</v>
      </c>
      <c r="G455" s="445">
        <v>10</v>
      </c>
      <c r="H455" s="445">
        <v>1</v>
      </c>
      <c r="I455" s="445"/>
      <c r="J455" s="3">
        <v>11</v>
      </c>
      <c r="K455" s="431">
        <f t="shared" si="51"/>
        <v>5.4067338412386329E-3</v>
      </c>
      <c r="L455" s="432">
        <f t="shared" si="52"/>
        <v>23.148660604571145</v>
      </c>
      <c r="M455" s="432">
        <f t="shared" si="50"/>
        <v>5.092705333005652</v>
      </c>
      <c r="N455" s="432">
        <v>9.91427871662993</v>
      </c>
      <c r="O455" s="432">
        <v>2.1721971957808077</v>
      </c>
      <c r="P455" s="442">
        <f t="shared" si="53"/>
        <v>5.9546462679937302E-2</v>
      </c>
    </row>
    <row r="456" spans="1:16" x14ac:dyDescent="0.35">
      <c r="A456" s="443">
        <f t="shared" si="54"/>
        <v>76</v>
      </c>
      <c r="B456" s="3" t="s">
        <v>668</v>
      </c>
      <c r="C456" s="3">
        <v>844.8</v>
      </c>
      <c r="D456" s="3">
        <v>33</v>
      </c>
      <c r="E456" s="3"/>
      <c r="F456" s="3">
        <f t="shared" si="49"/>
        <v>877.8</v>
      </c>
      <c r="G456" s="445">
        <v>12</v>
      </c>
      <c r="H456" s="445">
        <v>1</v>
      </c>
      <c r="I456" s="445"/>
      <c r="J456" s="3">
        <v>13</v>
      </c>
      <c r="K456" s="431">
        <f t="shared" si="51"/>
        <v>6.3897763578274758E-3</v>
      </c>
      <c r="L456" s="432">
        <f t="shared" si="52"/>
        <v>27.357507987220444</v>
      </c>
      <c r="M456" s="432">
        <f t="shared" si="50"/>
        <v>6.0186517571884979</v>
      </c>
      <c r="N456" s="432">
        <v>11.716874846926279</v>
      </c>
      <c r="O456" s="432">
        <v>2.5671421404682273</v>
      </c>
      <c r="P456" s="442">
        <f t="shared" si="53"/>
        <v>5.4295029313970671E-2</v>
      </c>
    </row>
    <row r="457" spans="1:16" x14ac:dyDescent="0.35">
      <c r="A457" s="443">
        <f t="shared" si="54"/>
        <v>77</v>
      </c>
      <c r="B457" s="3" t="s">
        <v>669</v>
      </c>
      <c r="C457" s="3">
        <v>623.70000000000005</v>
      </c>
      <c r="D457" s="3">
        <v>33.200000000000003</v>
      </c>
      <c r="E457" s="3"/>
      <c r="F457" s="3">
        <f t="shared" si="49"/>
        <v>656.90000000000009</v>
      </c>
      <c r="G457" s="445">
        <v>8</v>
      </c>
      <c r="H457" s="445">
        <v>1</v>
      </c>
      <c r="I457" s="445"/>
      <c r="J457" s="3">
        <v>9</v>
      </c>
      <c r="K457" s="431">
        <f t="shared" si="51"/>
        <v>4.423691324649791E-3</v>
      </c>
      <c r="L457" s="432">
        <f t="shared" si="52"/>
        <v>18.939813221921845</v>
      </c>
      <c r="M457" s="432">
        <f t="shared" si="50"/>
        <v>4.1667589088228061</v>
      </c>
      <c r="N457" s="432">
        <v>8.1116825863335791</v>
      </c>
      <c r="O457" s="432">
        <v>1.7772522510933881</v>
      </c>
      <c r="P457" s="442">
        <f t="shared" si="53"/>
        <v>5.0229117016549876E-2</v>
      </c>
    </row>
    <row r="458" spans="1:16" x14ac:dyDescent="0.35">
      <c r="A458" s="443">
        <f t="shared" si="54"/>
        <v>78</v>
      </c>
      <c r="B458" s="3" t="s">
        <v>670</v>
      </c>
      <c r="C458" s="3">
        <v>572.4</v>
      </c>
      <c r="D458" s="3"/>
      <c r="E458" s="3"/>
      <c r="F458" s="3">
        <f t="shared" si="49"/>
        <v>572.4</v>
      </c>
      <c r="G458" s="445">
        <v>10</v>
      </c>
      <c r="H458" s="445"/>
      <c r="I458" s="445"/>
      <c r="J458" s="3">
        <v>10</v>
      </c>
      <c r="K458" s="431">
        <f t="shared" si="51"/>
        <v>4.9152125829442124E-3</v>
      </c>
      <c r="L458" s="432">
        <f t="shared" si="52"/>
        <v>21.044236913246497</v>
      </c>
      <c r="M458" s="432">
        <f t="shared" si="50"/>
        <v>4.6297321209142295</v>
      </c>
      <c r="N458" s="432">
        <v>9.0129806514817545</v>
      </c>
      <c r="O458" s="432">
        <v>1.9747247234370979</v>
      </c>
      <c r="P458" s="442">
        <f t="shared" si="53"/>
        <v>6.4049046836267609E-2</v>
      </c>
    </row>
    <row r="459" spans="1:16" x14ac:dyDescent="0.35">
      <c r="A459" s="443">
        <f t="shared" si="54"/>
        <v>79</v>
      </c>
      <c r="B459" s="3" t="s">
        <v>671</v>
      </c>
      <c r="C459" s="3">
        <v>678.9</v>
      </c>
      <c r="D459" s="3"/>
      <c r="E459" s="3"/>
      <c r="F459" s="3">
        <f t="shared" si="49"/>
        <v>678.9</v>
      </c>
      <c r="G459" s="445">
        <v>12</v>
      </c>
      <c r="H459" s="445"/>
      <c r="I459" s="445"/>
      <c r="J459" s="3">
        <v>12</v>
      </c>
      <c r="K459" s="431">
        <f t="shared" si="51"/>
        <v>5.8982550995330544E-3</v>
      </c>
      <c r="L459" s="432">
        <f t="shared" si="52"/>
        <v>25.253084295895796</v>
      </c>
      <c r="M459" s="432">
        <f t="shared" si="50"/>
        <v>5.5556785450970754</v>
      </c>
      <c r="N459" s="432">
        <v>10.815576781778104</v>
      </c>
      <c r="O459" s="432">
        <v>2.3696696681245175</v>
      </c>
      <c r="P459" s="442">
        <f t="shared" si="53"/>
        <v>6.4801899088077028E-2</v>
      </c>
    </row>
    <row r="460" spans="1:16" x14ac:dyDescent="0.35">
      <c r="A460" s="443">
        <f t="shared" si="54"/>
        <v>80</v>
      </c>
      <c r="B460" s="3" t="s">
        <v>672</v>
      </c>
      <c r="C460" s="3">
        <v>785.9</v>
      </c>
      <c r="D460" s="3"/>
      <c r="E460" s="3"/>
      <c r="F460" s="3">
        <f t="shared" si="49"/>
        <v>785.9</v>
      </c>
      <c r="G460" s="445">
        <v>10</v>
      </c>
      <c r="H460" s="445"/>
      <c r="I460" s="445"/>
      <c r="J460" s="3">
        <v>10</v>
      </c>
      <c r="K460" s="431">
        <f t="shared" si="51"/>
        <v>4.9152125829442124E-3</v>
      </c>
      <c r="L460" s="432">
        <f t="shared" si="52"/>
        <v>21.044236913246497</v>
      </c>
      <c r="M460" s="432">
        <f t="shared" si="50"/>
        <v>4.6297321209142295</v>
      </c>
      <c r="N460" s="432">
        <v>9.0129806514817545</v>
      </c>
      <c r="O460" s="432">
        <v>1.9747247234370979</v>
      </c>
      <c r="P460" s="442">
        <f t="shared" si="53"/>
        <v>4.6649286689247463E-2</v>
      </c>
    </row>
    <row r="461" spans="1:16" x14ac:dyDescent="0.35">
      <c r="A461" s="443">
        <f t="shared" si="54"/>
        <v>81</v>
      </c>
      <c r="B461" s="3" t="s">
        <v>673</v>
      </c>
      <c r="C461" s="3">
        <v>557.20000000000005</v>
      </c>
      <c r="D461" s="3"/>
      <c r="E461" s="3"/>
      <c r="F461" s="3">
        <f t="shared" si="49"/>
        <v>557.20000000000005</v>
      </c>
      <c r="G461" s="445">
        <v>10</v>
      </c>
      <c r="H461" s="445"/>
      <c r="I461" s="445"/>
      <c r="J461" s="3">
        <v>10</v>
      </c>
      <c r="K461" s="431">
        <f t="shared" si="51"/>
        <v>4.9152125829442124E-3</v>
      </c>
      <c r="L461" s="432">
        <f t="shared" si="52"/>
        <v>21.044236913246497</v>
      </c>
      <c r="M461" s="432">
        <f t="shared" si="50"/>
        <v>4.6297321209142295</v>
      </c>
      <c r="N461" s="432">
        <v>9.0129806514817545</v>
      </c>
      <c r="O461" s="432">
        <v>1.9747247234370979</v>
      </c>
      <c r="P461" s="442">
        <f t="shared" si="53"/>
        <v>6.5796257015577134E-2</v>
      </c>
    </row>
    <row r="462" spans="1:16" x14ac:dyDescent="0.35">
      <c r="A462" s="443">
        <f t="shared" si="54"/>
        <v>82</v>
      </c>
      <c r="B462" s="3" t="s">
        <v>674</v>
      </c>
      <c r="C462" s="3">
        <v>780.8</v>
      </c>
      <c r="D462" s="3">
        <v>45.6</v>
      </c>
      <c r="E462" s="3"/>
      <c r="F462" s="3">
        <f t="shared" si="49"/>
        <v>826.4</v>
      </c>
      <c r="G462" s="445">
        <v>13</v>
      </c>
      <c r="H462" s="445">
        <v>1</v>
      </c>
      <c r="I462" s="445"/>
      <c r="J462" s="3">
        <v>14</v>
      </c>
      <c r="K462" s="431">
        <f t="shared" si="51"/>
        <v>6.8812976161218963E-3</v>
      </c>
      <c r="L462" s="432">
        <f t="shared" si="52"/>
        <v>29.461931678545092</v>
      </c>
      <c r="M462" s="432">
        <f t="shared" si="50"/>
        <v>6.4816249692799204</v>
      </c>
      <c r="N462" s="432">
        <v>12.618172912074455</v>
      </c>
      <c r="O462" s="432">
        <v>2.7646146128119371</v>
      </c>
      <c r="P462" s="442">
        <f t="shared" si="53"/>
        <v>6.2108354516833747E-2</v>
      </c>
    </row>
    <row r="463" spans="1:16" x14ac:dyDescent="0.35">
      <c r="A463" s="443">
        <f t="shared" si="54"/>
        <v>83</v>
      </c>
      <c r="B463" s="3" t="s">
        <v>675</v>
      </c>
      <c r="C463" s="3">
        <v>1009.3</v>
      </c>
      <c r="D463" s="3"/>
      <c r="E463" s="3"/>
      <c r="F463" s="3">
        <f t="shared" si="49"/>
        <v>1009.3</v>
      </c>
      <c r="G463" s="445">
        <v>17</v>
      </c>
      <c r="H463" s="445"/>
      <c r="I463" s="445"/>
      <c r="J463" s="3">
        <v>17</v>
      </c>
      <c r="K463" s="431">
        <f t="shared" si="51"/>
        <v>8.3558613910051597E-3</v>
      </c>
      <c r="L463" s="432">
        <f t="shared" si="52"/>
        <v>35.775202752519043</v>
      </c>
      <c r="M463" s="432">
        <f t="shared" si="50"/>
        <v>7.8705446055541897</v>
      </c>
      <c r="N463" s="432">
        <v>15.322067107518981</v>
      </c>
      <c r="O463" s="432">
        <v>3.3570320298430665</v>
      </c>
      <c r="P463" s="442">
        <f t="shared" si="53"/>
        <v>6.1750566229500925E-2</v>
      </c>
    </row>
    <row r="464" spans="1:16" x14ac:dyDescent="0.35">
      <c r="A464" s="443">
        <f t="shared" si="54"/>
        <v>84</v>
      </c>
      <c r="B464" s="3" t="s">
        <v>676</v>
      </c>
      <c r="C464" s="3">
        <v>602.29999999999995</v>
      </c>
      <c r="D464" s="3"/>
      <c r="E464" s="3"/>
      <c r="F464" s="3">
        <f t="shared" si="49"/>
        <v>602.29999999999995</v>
      </c>
      <c r="G464" s="445">
        <v>11</v>
      </c>
      <c r="H464" s="445"/>
      <c r="I464" s="445"/>
      <c r="J464" s="3">
        <v>11</v>
      </c>
      <c r="K464" s="431">
        <f t="shared" si="51"/>
        <v>5.4067338412386329E-3</v>
      </c>
      <c r="L464" s="432">
        <f t="shared" si="52"/>
        <v>23.148660604571145</v>
      </c>
      <c r="M464" s="432">
        <f t="shared" si="50"/>
        <v>5.092705333005652</v>
      </c>
      <c r="N464" s="432">
        <v>9.91427871662993</v>
      </c>
      <c r="O464" s="432">
        <v>2.1721971957808077</v>
      </c>
      <c r="P464" s="442">
        <f t="shared" si="53"/>
        <v>6.6956403536422945E-2</v>
      </c>
    </row>
    <row r="465" spans="1:16" x14ac:dyDescent="0.35">
      <c r="A465" s="443">
        <f t="shared" si="54"/>
        <v>85</v>
      </c>
      <c r="B465" s="3" t="s">
        <v>677</v>
      </c>
      <c r="C465" s="3">
        <v>655.4</v>
      </c>
      <c r="D465" s="3">
        <v>60.8</v>
      </c>
      <c r="E465" s="3"/>
      <c r="F465" s="3">
        <f t="shared" si="49"/>
        <v>716.19999999999993</v>
      </c>
      <c r="G465" s="445">
        <v>7</v>
      </c>
      <c r="H465" s="445">
        <v>1</v>
      </c>
      <c r="I465" s="445"/>
      <c r="J465" s="3">
        <v>8</v>
      </c>
      <c r="K465" s="431">
        <f t="shared" si="51"/>
        <v>3.9321700663553696E-3</v>
      </c>
      <c r="L465" s="432">
        <f t="shared" si="52"/>
        <v>16.835389530597197</v>
      </c>
      <c r="M465" s="432">
        <f t="shared" si="50"/>
        <v>3.7037856967313836</v>
      </c>
      <c r="N465" s="432">
        <v>7.2103845211854027</v>
      </c>
      <c r="O465" s="432">
        <v>1.5797797787496783</v>
      </c>
      <c r="P465" s="442">
        <f t="shared" si="53"/>
        <v>4.0951325785065155E-2</v>
      </c>
    </row>
    <row r="466" spans="1:16" x14ac:dyDescent="0.35">
      <c r="A466" s="443">
        <f t="shared" si="54"/>
        <v>86</v>
      </c>
      <c r="B466" s="3" t="s">
        <v>678</v>
      </c>
      <c r="C466" s="3">
        <v>707.3</v>
      </c>
      <c r="D466" s="3"/>
      <c r="E466" s="3"/>
      <c r="F466" s="3">
        <f t="shared" si="49"/>
        <v>707.3</v>
      </c>
      <c r="G466" s="445">
        <v>10</v>
      </c>
      <c r="H466" s="445"/>
      <c r="I466" s="445"/>
      <c r="J466" s="3">
        <v>10</v>
      </c>
      <c r="K466" s="431">
        <f t="shared" si="51"/>
        <v>4.9152125829442124E-3</v>
      </c>
      <c r="L466" s="432">
        <f t="shared" si="52"/>
        <v>21.044236913246497</v>
      </c>
      <c r="M466" s="432">
        <f t="shared" si="50"/>
        <v>4.6297321209142295</v>
      </c>
      <c r="N466" s="432">
        <v>9.0129806514817545</v>
      </c>
      <c r="O466" s="432">
        <v>1.9747247234370979</v>
      </c>
      <c r="P466" s="442">
        <f t="shared" si="53"/>
        <v>5.1833273588406024E-2</v>
      </c>
    </row>
    <row r="467" spans="1:16" x14ac:dyDescent="0.35">
      <c r="A467" s="443">
        <f t="shared" si="54"/>
        <v>87</v>
      </c>
      <c r="B467" s="3" t="s">
        <v>679</v>
      </c>
      <c r="C467" s="3">
        <v>789.4</v>
      </c>
      <c r="D467" s="3"/>
      <c r="E467" s="3"/>
      <c r="F467" s="3">
        <f t="shared" si="49"/>
        <v>789.4</v>
      </c>
      <c r="G467" s="445">
        <v>12</v>
      </c>
      <c r="H467" s="445"/>
      <c r="I467" s="445"/>
      <c r="J467" s="3">
        <v>12</v>
      </c>
      <c r="K467" s="431">
        <f t="shared" si="51"/>
        <v>5.8982550995330544E-3</v>
      </c>
      <c r="L467" s="432">
        <f t="shared" si="52"/>
        <v>25.253084295895796</v>
      </c>
      <c r="M467" s="432">
        <f t="shared" si="50"/>
        <v>5.5556785450970754</v>
      </c>
      <c r="N467" s="432">
        <v>10.815576781778104</v>
      </c>
      <c r="O467" s="432">
        <v>2.3696696681245175</v>
      </c>
      <c r="P467" s="442">
        <f t="shared" si="53"/>
        <v>5.573094665682226E-2</v>
      </c>
    </row>
    <row r="468" spans="1:16" x14ac:dyDescent="0.35">
      <c r="A468" s="443">
        <f t="shared" si="54"/>
        <v>88</v>
      </c>
      <c r="B468" s="3" t="s">
        <v>680</v>
      </c>
      <c r="C468" s="3">
        <v>714.2</v>
      </c>
      <c r="D468" s="3"/>
      <c r="E468" s="3"/>
      <c r="F468" s="3">
        <f t="shared" si="49"/>
        <v>714.2</v>
      </c>
      <c r="G468" s="445">
        <v>12</v>
      </c>
      <c r="H468" s="445"/>
      <c r="I468" s="445"/>
      <c r="J468" s="3">
        <v>12</v>
      </c>
      <c r="K468" s="431">
        <f t="shared" si="51"/>
        <v>5.8982550995330544E-3</v>
      </c>
      <c r="L468" s="432">
        <f t="shared" si="52"/>
        <v>25.253084295895796</v>
      </c>
      <c r="M468" s="432">
        <f t="shared" si="50"/>
        <v>5.5556785450970754</v>
      </c>
      <c r="N468" s="432">
        <v>10.815576781778104</v>
      </c>
      <c r="O468" s="432">
        <v>2.3696696681245175</v>
      </c>
      <c r="P468" s="442">
        <f t="shared" si="53"/>
        <v>6.1599004887840224E-2</v>
      </c>
    </row>
    <row r="469" spans="1:16" x14ac:dyDescent="0.35">
      <c r="A469" s="443">
        <f t="shared" si="54"/>
        <v>89</v>
      </c>
      <c r="B469" s="3" t="s">
        <v>681</v>
      </c>
      <c r="C469" s="3">
        <v>713.1</v>
      </c>
      <c r="D469" s="3"/>
      <c r="E469" s="3"/>
      <c r="F469" s="3">
        <f t="shared" si="49"/>
        <v>713.1</v>
      </c>
      <c r="G469" s="445">
        <v>9</v>
      </c>
      <c r="H469" s="445"/>
      <c r="I469" s="445"/>
      <c r="J469" s="3">
        <v>9</v>
      </c>
      <c r="K469" s="431">
        <f t="shared" si="51"/>
        <v>4.423691324649791E-3</v>
      </c>
      <c r="L469" s="432">
        <f t="shared" si="52"/>
        <v>18.939813221921845</v>
      </c>
      <c r="M469" s="432">
        <f t="shared" si="50"/>
        <v>4.1667589088228061</v>
      </c>
      <c r="N469" s="432">
        <v>8.1116825863335791</v>
      </c>
      <c r="O469" s="432">
        <v>1.7772522510933881</v>
      </c>
      <c r="P469" s="442">
        <f t="shared" si="53"/>
        <v>4.6270518816675946E-2</v>
      </c>
    </row>
    <row r="470" spans="1:16" x14ac:dyDescent="0.35">
      <c r="A470" s="443">
        <f t="shared" si="54"/>
        <v>90</v>
      </c>
      <c r="B470" s="3" t="s">
        <v>682</v>
      </c>
      <c r="C470" s="3">
        <v>771.4</v>
      </c>
      <c r="D470" s="3">
        <v>100</v>
      </c>
      <c r="E470" s="3"/>
      <c r="F470" s="3">
        <f t="shared" si="49"/>
        <v>871.4</v>
      </c>
      <c r="G470" s="445">
        <v>13</v>
      </c>
      <c r="H470" s="445">
        <v>1</v>
      </c>
      <c r="I470" s="445"/>
      <c r="J470" s="3">
        <v>14</v>
      </c>
      <c r="K470" s="431">
        <f t="shared" si="51"/>
        <v>6.8812976161218963E-3</v>
      </c>
      <c r="L470" s="432">
        <f t="shared" si="52"/>
        <v>29.461931678545092</v>
      </c>
      <c r="M470" s="432">
        <f t="shared" si="50"/>
        <v>6.4816249692799204</v>
      </c>
      <c r="N470" s="432">
        <v>12.618172912074455</v>
      </c>
      <c r="O470" s="432">
        <v>2.7646146128119371</v>
      </c>
      <c r="P470" s="442">
        <f t="shared" si="53"/>
        <v>5.8901014657690397E-2</v>
      </c>
    </row>
    <row r="471" spans="1:16" x14ac:dyDescent="0.35">
      <c r="A471" s="443">
        <f t="shared" si="54"/>
        <v>91</v>
      </c>
      <c r="B471" s="3" t="s">
        <v>683</v>
      </c>
      <c r="C471" s="3">
        <v>1203.7</v>
      </c>
      <c r="D471" s="3">
        <v>132</v>
      </c>
      <c r="E471" s="3"/>
      <c r="F471" s="3">
        <f t="shared" si="49"/>
        <v>1335.7</v>
      </c>
      <c r="G471" s="445">
        <v>17</v>
      </c>
      <c r="H471" s="445">
        <v>3</v>
      </c>
      <c r="I471" s="445"/>
      <c r="J471" s="3">
        <v>20</v>
      </c>
      <c r="K471" s="431">
        <f t="shared" si="51"/>
        <v>9.8304251658884248E-3</v>
      </c>
      <c r="L471" s="432">
        <f t="shared" si="52"/>
        <v>42.088473826492994</v>
      </c>
      <c r="M471" s="432">
        <f t="shared" si="50"/>
        <v>9.259464241828459</v>
      </c>
      <c r="N471" s="432">
        <v>18.025961302963509</v>
      </c>
      <c r="O471" s="432">
        <v>3.9494494468741959</v>
      </c>
      <c r="P471" s="442">
        <f t="shared" si="53"/>
        <v>5.4895072859294125E-2</v>
      </c>
    </row>
    <row r="472" spans="1:16" x14ac:dyDescent="0.35">
      <c r="A472" s="443">
        <f t="shared" si="54"/>
        <v>92</v>
      </c>
      <c r="B472" s="3" t="s">
        <v>684</v>
      </c>
      <c r="C472" s="3">
        <v>500.7</v>
      </c>
      <c r="D472" s="3"/>
      <c r="E472" s="3">
        <v>56.7</v>
      </c>
      <c r="F472" s="3">
        <f t="shared" si="49"/>
        <v>557.4</v>
      </c>
      <c r="G472" s="445">
        <v>9</v>
      </c>
      <c r="H472" s="445"/>
      <c r="I472" s="445">
        <v>1</v>
      </c>
      <c r="J472" s="3">
        <v>10</v>
      </c>
      <c r="K472" s="431">
        <f t="shared" si="51"/>
        <v>4.9152125829442124E-3</v>
      </c>
      <c r="L472" s="432">
        <f t="shared" si="52"/>
        <v>21.044236913246497</v>
      </c>
      <c r="M472" s="432">
        <f t="shared" si="50"/>
        <v>4.6297321209142295</v>
      </c>
      <c r="N472" s="432">
        <v>9.0129806514817545</v>
      </c>
      <c r="O472" s="432">
        <v>1.9747247234370979</v>
      </c>
      <c r="P472" s="442">
        <f t="shared" si="53"/>
        <v>6.5772648742518092E-2</v>
      </c>
    </row>
    <row r="473" spans="1:16" x14ac:dyDescent="0.35">
      <c r="A473" s="443">
        <f t="shared" si="54"/>
        <v>93</v>
      </c>
      <c r="B473" s="3" t="s">
        <v>685</v>
      </c>
      <c r="C473" s="3">
        <v>476.1</v>
      </c>
      <c r="D473" s="3"/>
      <c r="E473" s="3"/>
      <c r="F473" s="3">
        <f t="shared" si="49"/>
        <v>476.1</v>
      </c>
      <c r="G473" s="445">
        <v>9</v>
      </c>
      <c r="H473" s="445"/>
      <c r="I473" s="445"/>
      <c r="J473" s="3">
        <v>9</v>
      </c>
      <c r="K473" s="431">
        <f t="shared" si="51"/>
        <v>4.423691324649791E-3</v>
      </c>
      <c r="L473" s="432">
        <f t="shared" si="52"/>
        <v>18.939813221921845</v>
      </c>
      <c r="M473" s="432">
        <f t="shared" si="50"/>
        <v>4.1667589088228061</v>
      </c>
      <c r="N473" s="432">
        <v>8.1116825863335791</v>
      </c>
      <c r="O473" s="432">
        <v>1.7772522510933881</v>
      </c>
      <c r="P473" s="442">
        <f t="shared" si="53"/>
        <v>6.9303732342305427E-2</v>
      </c>
    </row>
    <row r="474" spans="1:16" x14ac:dyDescent="0.35">
      <c r="A474" s="443">
        <f t="shared" si="54"/>
        <v>94</v>
      </c>
      <c r="B474" s="446" t="s">
        <v>686</v>
      </c>
      <c r="C474" s="444">
        <v>364.5</v>
      </c>
      <c r="D474" s="444"/>
      <c r="E474" s="444">
        <v>21</v>
      </c>
      <c r="F474" s="3">
        <f t="shared" si="49"/>
        <v>385.5</v>
      </c>
      <c r="G474" s="445">
        <v>10</v>
      </c>
      <c r="H474" s="445"/>
      <c r="I474" s="445">
        <v>1</v>
      </c>
      <c r="J474" s="3">
        <v>11</v>
      </c>
      <c r="K474" s="431">
        <f t="shared" si="51"/>
        <v>5.4067338412386329E-3</v>
      </c>
      <c r="L474" s="432">
        <f t="shared" si="52"/>
        <v>23.148660604571145</v>
      </c>
      <c r="M474" s="432">
        <f t="shared" si="50"/>
        <v>5.092705333005652</v>
      </c>
      <c r="N474" s="432">
        <v>9.91427871662993</v>
      </c>
      <c r="O474" s="432">
        <v>2.1721971957808077</v>
      </c>
      <c r="P474" s="442">
        <f t="shared" si="53"/>
        <v>0.10461178171202992</v>
      </c>
    </row>
    <row r="475" spans="1:16" x14ac:dyDescent="0.35">
      <c r="A475" s="443">
        <f t="shared" si="54"/>
        <v>95</v>
      </c>
      <c r="B475" s="3" t="s">
        <v>687</v>
      </c>
      <c r="C475" s="3">
        <v>1235.0999999999999</v>
      </c>
      <c r="D475" s="3">
        <v>129.69999999999999</v>
      </c>
      <c r="E475" s="3"/>
      <c r="F475" s="3">
        <f t="shared" si="49"/>
        <v>1364.8</v>
      </c>
      <c r="G475" s="445">
        <v>20</v>
      </c>
      <c r="H475" s="445">
        <v>2</v>
      </c>
      <c r="I475" s="445"/>
      <c r="J475" s="3">
        <v>22</v>
      </c>
      <c r="K475" s="431">
        <f t="shared" si="51"/>
        <v>1.0813467682477266E-2</v>
      </c>
      <c r="L475" s="432">
        <f t="shared" si="52"/>
        <v>46.297321209142289</v>
      </c>
      <c r="M475" s="432">
        <f t="shared" si="50"/>
        <v>10.185410666011304</v>
      </c>
      <c r="N475" s="432">
        <v>19.82855743325986</v>
      </c>
      <c r="O475" s="432">
        <v>4.3443943915616154</v>
      </c>
      <c r="P475" s="442">
        <f t="shared" si="53"/>
        <v>5.9097071878645276E-2</v>
      </c>
    </row>
    <row r="476" spans="1:16" x14ac:dyDescent="0.35">
      <c r="A476" s="443">
        <f t="shared" si="54"/>
        <v>96</v>
      </c>
      <c r="B476" s="3" t="s">
        <v>688</v>
      </c>
      <c r="C476" s="3">
        <v>283</v>
      </c>
      <c r="D476" s="3">
        <v>27.9</v>
      </c>
      <c r="E476" s="3"/>
      <c r="F476" s="3">
        <f t="shared" si="49"/>
        <v>310.89999999999998</v>
      </c>
      <c r="G476" s="445">
        <v>5</v>
      </c>
      <c r="H476" s="445">
        <v>1</v>
      </c>
      <c r="I476" s="445"/>
      <c r="J476" s="3">
        <v>6</v>
      </c>
      <c r="K476" s="431">
        <f t="shared" si="51"/>
        <v>2.9491275497665272E-3</v>
      </c>
      <c r="L476" s="432">
        <f t="shared" si="52"/>
        <v>12.626542147947898</v>
      </c>
      <c r="M476" s="432">
        <f t="shared" si="50"/>
        <v>2.7778392725485377</v>
      </c>
      <c r="N476" s="432">
        <v>5.4077883908890518</v>
      </c>
      <c r="O476" s="432">
        <v>1.1848348340622588</v>
      </c>
      <c r="P476" s="442">
        <f t="shared" si="53"/>
        <v>7.0752668528297674E-2</v>
      </c>
    </row>
    <row r="477" spans="1:16" x14ac:dyDescent="0.35">
      <c r="A477" s="443">
        <f t="shared" si="54"/>
        <v>97</v>
      </c>
      <c r="B477" s="3" t="s">
        <v>689</v>
      </c>
      <c r="C477" s="3">
        <v>882.8</v>
      </c>
      <c r="D477" s="3"/>
      <c r="E477" s="3"/>
      <c r="F477" s="3">
        <f t="shared" si="49"/>
        <v>882.8</v>
      </c>
      <c r="G477" s="445">
        <v>10</v>
      </c>
      <c r="H477" s="445"/>
      <c r="I477" s="445"/>
      <c r="J477" s="3">
        <v>10</v>
      </c>
      <c r="K477" s="431">
        <f t="shared" si="51"/>
        <v>4.9152125829442124E-3</v>
      </c>
      <c r="L477" s="432">
        <f t="shared" si="52"/>
        <v>21.044236913246497</v>
      </c>
      <c r="M477" s="432">
        <f t="shared" si="50"/>
        <v>4.6297321209142295</v>
      </c>
      <c r="N477" s="432">
        <v>9.0129806514817545</v>
      </c>
      <c r="O477" s="432">
        <v>1.9747247234370979</v>
      </c>
      <c r="P477" s="442">
        <f t="shared" si="53"/>
        <v>4.1528856376392823E-2</v>
      </c>
    </row>
    <row r="478" spans="1:16" x14ac:dyDescent="0.35">
      <c r="A478" s="443">
        <f t="shared" si="54"/>
        <v>98</v>
      </c>
      <c r="B478" s="3" t="s">
        <v>690</v>
      </c>
      <c r="C478" s="3">
        <v>772.9</v>
      </c>
      <c r="D478" s="3"/>
      <c r="E478" s="3"/>
      <c r="F478" s="3">
        <f t="shared" si="49"/>
        <v>772.9</v>
      </c>
      <c r="G478" s="445">
        <v>15</v>
      </c>
      <c r="H478" s="445"/>
      <c r="I478" s="445"/>
      <c r="J478" s="3">
        <v>15</v>
      </c>
      <c r="K478" s="431">
        <f t="shared" si="51"/>
        <v>7.3728188744163177E-3</v>
      </c>
      <c r="L478" s="432">
        <f t="shared" si="52"/>
        <v>31.566355369869743</v>
      </c>
      <c r="M478" s="432">
        <f t="shared" si="50"/>
        <v>6.9445981813713438</v>
      </c>
      <c r="N478" s="432">
        <v>13.51947097722263</v>
      </c>
      <c r="O478" s="432">
        <v>2.9620870851556469</v>
      </c>
      <c r="P478" s="442">
        <f t="shared" si="53"/>
        <v>7.1150875421942511E-2</v>
      </c>
    </row>
    <row r="479" spans="1:16" x14ac:dyDescent="0.35">
      <c r="A479" s="443">
        <f t="shared" si="54"/>
        <v>99</v>
      </c>
      <c r="B479" s="3" t="s">
        <v>691</v>
      </c>
      <c r="C479" s="3">
        <v>669.9</v>
      </c>
      <c r="D479" s="3"/>
      <c r="E479" s="3"/>
      <c r="F479" s="3">
        <f t="shared" si="49"/>
        <v>669.9</v>
      </c>
      <c r="G479" s="445">
        <v>7</v>
      </c>
      <c r="H479" s="445"/>
      <c r="I479" s="445"/>
      <c r="J479" s="3">
        <v>7</v>
      </c>
      <c r="K479" s="431">
        <f t="shared" si="51"/>
        <v>3.4406488080609482E-3</v>
      </c>
      <c r="L479" s="432">
        <f t="shared" si="52"/>
        <v>14.730965839272546</v>
      </c>
      <c r="M479" s="432">
        <f t="shared" si="50"/>
        <v>3.2408124846399602</v>
      </c>
      <c r="N479" s="432">
        <v>6.3090864560372273</v>
      </c>
      <c r="O479" s="432">
        <v>1.3823073064059685</v>
      </c>
      <c r="P479" s="442">
        <f t="shared" si="53"/>
        <v>3.8308959675109278E-2</v>
      </c>
    </row>
    <row r="480" spans="1:16" x14ac:dyDescent="0.35">
      <c r="A480" s="443">
        <f t="shared" si="54"/>
        <v>100</v>
      </c>
      <c r="B480" s="3" t="s">
        <v>692</v>
      </c>
      <c r="C480" s="3">
        <v>872.5</v>
      </c>
      <c r="D480" s="3"/>
      <c r="E480" s="3"/>
      <c r="F480" s="3">
        <f t="shared" si="49"/>
        <v>872.5</v>
      </c>
      <c r="G480" s="445">
        <v>15</v>
      </c>
      <c r="H480" s="445"/>
      <c r="I480" s="445"/>
      <c r="J480" s="3">
        <v>15</v>
      </c>
      <c r="K480" s="431">
        <f t="shared" si="51"/>
        <v>7.3728188744163177E-3</v>
      </c>
      <c r="L480" s="432">
        <f t="shared" si="52"/>
        <v>31.566355369869743</v>
      </c>
      <c r="M480" s="432">
        <f t="shared" si="50"/>
        <v>6.9445981813713438</v>
      </c>
      <c r="N480" s="432">
        <v>13.51947097722263</v>
      </c>
      <c r="O480" s="432">
        <v>2.9620870851556469</v>
      </c>
      <c r="P480" s="442">
        <f t="shared" si="53"/>
        <v>6.3028666605867464E-2</v>
      </c>
    </row>
    <row r="481" spans="1:16" x14ac:dyDescent="0.35">
      <c r="A481" s="443">
        <f t="shared" si="54"/>
        <v>101</v>
      </c>
      <c r="B481" s="3" t="s">
        <v>693</v>
      </c>
      <c r="C481" s="3">
        <v>416.2</v>
      </c>
      <c r="D481" s="3">
        <v>126.1</v>
      </c>
      <c r="E481" s="3"/>
      <c r="F481" s="3">
        <f t="shared" si="49"/>
        <v>542.29999999999995</v>
      </c>
      <c r="G481" s="445">
        <v>6</v>
      </c>
      <c r="H481" s="445">
        <v>1</v>
      </c>
      <c r="I481" s="445"/>
      <c r="J481" s="3">
        <v>7</v>
      </c>
      <c r="K481" s="431">
        <f t="shared" si="51"/>
        <v>3.4406488080609482E-3</v>
      </c>
      <c r="L481" s="432">
        <f t="shared" si="52"/>
        <v>14.730965839272546</v>
      </c>
      <c r="M481" s="432">
        <f t="shared" si="50"/>
        <v>3.2408124846399602</v>
      </c>
      <c r="N481" s="432">
        <v>6.3090864560372273</v>
      </c>
      <c r="O481" s="432">
        <v>1.3823073064059685</v>
      </c>
      <c r="P481" s="442">
        <f t="shared" si="53"/>
        <v>4.7322832539840876E-2</v>
      </c>
    </row>
    <row r="482" spans="1:16" x14ac:dyDescent="0.35">
      <c r="A482" s="443">
        <f t="shared" si="54"/>
        <v>102</v>
      </c>
      <c r="B482" s="447" t="s">
        <v>1345</v>
      </c>
      <c r="C482" s="448">
        <v>735.4</v>
      </c>
      <c r="D482" s="448"/>
      <c r="E482" s="448"/>
      <c r="F482" s="3">
        <f t="shared" si="49"/>
        <v>735.4</v>
      </c>
      <c r="G482" s="449">
        <v>11</v>
      </c>
      <c r="H482" s="449"/>
      <c r="I482" s="449"/>
      <c r="J482" s="447">
        <v>11</v>
      </c>
      <c r="K482" s="431">
        <f t="shared" si="51"/>
        <v>5.4067338412386329E-3</v>
      </c>
      <c r="L482" s="432">
        <f t="shared" si="52"/>
        <v>23.148660604571145</v>
      </c>
      <c r="M482" s="432">
        <f t="shared" si="50"/>
        <v>5.092705333005652</v>
      </c>
      <c r="N482" s="432">
        <v>9.91427871662993</v>
      </c>
      <c r="O482" s="432">
        <v>2.1721971957808077</v>
      </c>
      <c r="P482" s="442">
        <f t="shared" si="53"/>
        <v>5.4837968248555261E-2</v>
      </c>
    </row>
    <row r="483" spans="1:16" x14ac:dyDescent="0.35">
      <c r="A483" s="443">
        <f t="shared" si="54"/>
        <v>103</v>
      </c>
      <c r="B483" s="3" t="s">
        <v>694</v>
      </c>
      <c r="C483" s="3">
        <v>767.4</v>
      </c>
      <c r="D483" s="3">
        <v>16.7</v>
      </c>
      <c r="E483" s="3"/>
      <c r="F483" s="3">
        <f t="shared" si="49"/>
        <v>784.1</v>
      </c>
      <c r="G483" s="445">
        <v>10</v>
      </c>
      <c r="H483" s="445">
        <v>1</v>
      </c>
      <c r="I483" s="445"/>
      <c r="J483" s="3">
        <v>11</v>
      </c>
      <c r="K483" s="431">
        <f t="shared" si="51"/>
        <v>5.4067338412386329E-3</v>
      </c>
      <c r="L483" s="432">
        <f t="shared" si="52"/>
        <v>23.148660604571145</v>
      </c>
      <c r="M483" s="432">
        <f t="shared" si="50"/>
        <v>5.092705333005652</v>
      </c>
      <c r="N483" s="432">
        <v>9.91427871662993</v>
      </c>
      <c r="O483" s="432">
        <v>2.1721971957808077</v>
      </c>
      <c r="P483" s="442">
        <f t="shared" si="53"/>
        <v>5.1432013582435321E-2</v>
      </c>
    </row>
    <row r="484" spans="1:16" x14ac:dyDescent="0.35">
      <c r="A484" s="443">
        <f t="shared" si="54"/>
        <v>104</v>
      </c>
      <c r="B484" s="3" t="s">
        <v>695</v>
      </c>
      <c r="C484" s="3">
        <v>495.5</v>
      </c>
      <c r="D484" s="3"/>
      <c r="E484" s="3"/>
      <c r="F484" s="3">
        <f t="shared" si="49"/>
        <v>495.5</v>
      </c>
      <c r="G484" s="445">
        <v>5</v>
      </c>
      <c r="H484" s="445"/>
      <c r="I484" s="445"/>
      <c r="J484" s="3">
        <v>5</v>
      </c>
      <c r="K484" s="431">
        <f t="shared" si="51"/>
        <v>2.4576062914721062E-3</v>
      </c>
      <c r="L484" s="432">
        <f t="shared" si="52"/>
        <v>10.522118456623248</v>
      </c>
      <c r="M484" s="432">
        <f t="shared" si="50"/>
        <v>2.3148660604571147</v>
      </c>
      <c r="N484" s="432">
        <v>4.5064903257408773</v>
      </c>
      <c r="O484" s="432">
        <v>0.98736236171854896</v>
      </c>
      <c r="P484" s="442">
        <f t="shared" si="53"/>
        <v>3.699462604347082E-2</v>
      </c>
    </row>
    <row r="485" spans="1:16" x14ac:dyDescent="0.35">
      <c r="A485" s="443">
        <f t="shared" si="54"/>
        <v>105</v>
      </c>
      <c r="B485" s="3" t="s">
        <v>696</v>
      </c>
      <c r="C485" s="3">
        <v>534.20000000000005</v>
      </c>
      <c r="D485" s="3">
        <v>22.3</v>
      </c>
      <c r="E485" s="3"/>
      <c r="F485" s="3">
        <f t="shared" si="49"/>
        <v>556.5</v>
      </c>
      <c r="G485" s="445">
        <v>7</v>
      </c>
      <c r="H485" s="445">
        <v>1</v>
      </c>
      <c r="I485" s="445"/>
      <c r="J485" s="3">
        <v>8</v>
      </c>
      <c r="K485" s="431">
        <f t="shared" si="51"/>
        <v>3.9321700663553696E-3</v>
      </c>
      <c r="L485" s="432">
        <f t="shared" si="52"/>
        <v>16.835389530597197</v>
      </c>
      <c r="M485" s="432">
        <f t="shared" si="50"/>
        <v>3.7037856967313836</v>
      </c>
      <c r="N485" s="432">
        <v>7.2103845211854027</v>
      </c>
      <c r="O485" s="432">
        <v>1.5797797787496783</v>
      </c>
      <c r="P485" s="442">
        <f t="shared" si="53"/>
        <v>5.2703215682414491E-2</v>
      </c>
    </row>
    <row r="486" spans="1:16" x14ac:dyDescent="0.35">
      <c r="A486" s="443">
        <f t="shared" si="54"/>
        <v>106</v>
      </c>
      <c r="B486" s="3" t="s">
        <v>697</v>
      </c>
      <c r="C486" s="3">
        <v>758</v>
      </c>
      <c r="D486" s="3"/>
      <c r="E486" s="3"/>
      <c r="F486" s="3">
        <f t="shared" si="49"/>
        <v>758</v>
      </c>
      <c r="G486" s="445">
        <v>11</v>
      </c>
      <c r="H486" s="445"/>
      <c r="I486" s="445"/>
      <c r="J486" s="3">
        <v>11</v>
      </c>
      <c r="K486" s="431">
        <f t="shared" si="51"/>
        <v>5.4067338412386329E-3</v>
      </c>
      <c r="L486" s="432">
        <f t="shared" si="52"/>
        <v>23.148660604571145</v>
      </c>
      <c r="M486" s="432">
        <f t="shared" si="50"/>
        <v>5.092705333005652</v>
      </c>
      <c r="N486" s="432">
        <v>9.91427871662993</v>
      </c>
      <c r="O486" s="432">
        <v>2.1721971957808077</v>
      </c>
      <c r="P486" s="442">
        <f t="shared" si="53"/>
        <v>5.3202957585735539E-2</v>
      </c>
    </row>
    <row r="487" spans="1:16" x14ac:dyDescent="0.35">
      <c r="A487" s="443">
        <f t="shared" si="54"/>
        <v>107</v>
      </c>
      <c r="B487" s="3" t="s">
        <v>698</v>
      </c>
      <c r="C487" s="3">
        <v>463.8</v>
      </c>
      <c r="D487" s="3">
        <v>43.7</v>
      </c>
      <c r="E487" s="3"/>
      <c r="F487" s="3">
        <f t="shared" si="49"/>
        <v>507.5</v>
      </c>
      <c r="G487" s="445">
        <v>7</v>
      </c>
      <c r="H487" s="445">
        <v>2</v>
      </c>
      <c r="I487" s="445"/>
      <c r="J487" s="3">
        <v>9</v>
      </c>
      <c r="K487" s="431">
        <f t="shared" si="51"/>
        <v>4.423691324649791E-3</v>
      </c>
      <c r="L487" s="432">
        <f t="shared" si="52"/>
        <v>18.939813221921845</v>
      </c>
      <c r="M487" s="432">
        <f t="shared" si="50"/>
        <v>4.1667589088228061</v>
      </c>
      <c r="N487" s="432">
        <v>8.1116825863335791</v>
      </c>
      <c r="O487" s="432">
        <v>1.7772522510933881</v>
      </c>
      <c r="P487" s="442">
        <f t="shared" si="53"/>
        <v>6.5015777277185452E-2</v>
      </c>
    </row>
    <row r="488" spans="1:16" x14ac:dyDescent="0.35">
      <c r="A488" s="443">
        <f t="shared" si="54"/>
        <v>108</v>
      </c>
      <c r="B488" s="3" t="s">
        <v>699</v>
      </c>
      <c r="C488" s="3">
        <v>564</v>
      </c>
      <c r="D488" s="3"/>
      <c r="E488" s="3"/>
      <c r="F488" s="3">
        <f t="shared" si="49"/>
        <v>564</v>
      </c>
      <c r="G488" s="445">
        <v>9</v>
      </c>
      <c r="H488" s="445"/>
      <c r="I488" s="445"/>
      <c r="J488" s="3">
        <v>9</v>
      </c>
      <c r="K488" s="431">
        <f t="shared" si="51"/>
        <v>4.423691324649791E-3</v>
      </c>
      <c r="L488" s="432">
        <f t="shared" si="52"/>
        <v>18.939813221921845</v>
      </c>
      <c r="M488" s="432">
        <f t="shared" si="50"/>
        <v>4.1667589088228061</v>
      </c>
      <c r="N488" s="432">
        <v>8.1116825863335791</v>
      </c>
      <c r="O488" s="432">
        <v>1.7772522510933881</v>
      </c>
      <c r="P488" s="442">
        <f t="shared" si="53"/>
        <v>5.8502671929382299E-2</v>
      </c>
    </row>
    <row r="489" spans="1:16" x14ac:dyDescent="0.35">
      <c r="A489" s="443">
        <f t="shared" si="54"/>
        <v>109</v>
      </c>
      <c r="B489" s="3" t="s">
        <v>700</v>
      </c>
      <c r="C489" s="3">
        <v>832.2</v>
      </c>
      <c r="D489" s="3">
        <v>47.7</v>
      </c>
      <c r="E489" s="3"/>
      <c r="F489" s="3">
        <f t="shared" si="49"/>
        <v>879.90000000000009</v>
      </c>
      <c r="G489" s="445">
        <v>11</v>
      </c>
      <c r="H489" s="445">
        <v>2</v>
      </c>
      <c r="I489" s="445"/>
      <c r="J489" s="3">
        <v>13</v>
      </c>
      <c r="K489" s="431">
        <f t="shared" si="51"/>
        <v>6.3897763578274758E-3</v>
      </c>
      <c r="L489" s="432">
        <f t="shared" si="52"/>
        <v>27.357507987220444</v>
      </c>
      <c r="M489" s="432">
        <f t="shared" si="50"/>
        <v>6.0186517571884979</v>
      </c>
      <c r="N489" s="432">
        <v>11.716874846926279</v>
      </c>
      <c r="O489" s="432">
        <v>2.5671421404682273</v>
      </c>
      <c r="P489" s="442">
        <f t="shared" si="53"/>
        <v>5.4165446905106773E-2</v>
      </c>
    </row>
    <row r="490" spans="1:16" x14ac:dyDescent="0.35">
      <c r="A490" s="443">
        <f t="shared" si="54"/>
        <v>110</v>
      </c>
      <c r="B490" s="3" t="s">
        <v>701</v>
      </c>
      <c r="C490" s="3">
        <v>751.4</v>
      </c>
      <c r="D490" s="3"/>
      <c r="E490" s="3"/>
      <c r="F490" s="3">
        <f t="shared" si="49"/>
        <v>751.4</v>
      </c>
      <c r="G490" s="445">
        <v>9</v>
      </c>
      <c r="H490" s="445"/>
      <c r="I490" s="445"/>
      <c r="J490" s="3">
        <v>9</v>
      </c>
      <c r="K490" s="431">
        <f t="shared" si="51"/>
        <v>4.423691324649791E-3</v>
      </c>
      <c r="L490" s="432">
        <f t="shared" si="52"/>
        <v>18.939813221921845</v>
      </c>
      <c r="M490" s="432">
        <f t="shared" si="50"/>
        <v>4.1667589088228061</v>
      </c>
      <c r="N490" s="432">
        <v>8.1116825863335791</v>
      </c>
      <c r="O490" s="432">
        <v>1.7772522510933881</v>
      </c>
      <c r="P490" s="442">
        <f t="shared" si="53"/>
        <v>4.3912040149283495E-2</v>
      </c>
    </row>
    <row r="491" spans="1:16" x14ac:dyDescent="0.35">
      <c r="A491" s="443">
        <f t="shared" si="54"/>
        <v>111</v>
      </c>
      <c r="B491" s="3" t="s">
        <v>702</v>
      </c>
      <c r="C491" s="3">
        <v>568.4</v>
      </c>
      <c r="D491" s="3"/>
      <c r="E491" s="3"/>
      <c r="F491" s="3">
        <f t="shared" si="49"/>
        <v>568.4</v>
      </c>
      <c r="G491" s="445">
        <v>11</v>
      </c>
      <c r="H491" s="445"/>
      <c r="I491" s="445"/>
      <c r="J491" s="3">
        <v>11</v>
      </c>
      <c r="K491" s="431">
        <f t="shared" si="51"/>
        <v>5.4067338412386329E-3</v>
      </c>
      <c r="L491" s="432">
        <f t="shared" si="52"/>
        <v>23.148660604571145</v>
      </c>
      <c r="M491" s="432">
        <f t="shared" si="50"/>
        <v>5.092705333005652</v>
      </c>
      <c r="N491" s="432">
        <v>9.91427871662993</v>
      </c>
      <c r="O491" s="432">
        <v>2.1721971957808077</v>
      </c>
      <c r="P491" s="442">
        <f t="shared" si="53"/>
        <v>7.0949756949309536E-2</v>
      </c>
    </row>
    <row r="492" spans="1:16" x14ac:dyDescent="0.35">
      <c r="A492" s="443">
        <f t="shared" si="54"/>
        <v>112</v>
      </c>
      <c r="B492" s="3" t="s">
        <v>703</v>
      </c>
      <c r="C492" s="3">
        <v>678.1</v>
      </c>
      <c r="D492" s="3">
        <v>31.4</v>
      </c>
      <c r="E492" s="3"/>
      <c r="F492" s="3">
        <f t="shared" si="49"/>
        <v>709.5</v>
      </c>
      <c r="G492" s="445">
        <v>9</v>
      </c>
      <c r="H492" s="445">
        <v>1</v>
      </c>
      <c r="I492" s="445"/>
      <c r="J492" s="3">
        <v>10</v>
      </c>
      <c r="K492" s="431">
        <f t="shared" si="51"/>
        <v>4.9152125829442124E-3</v>
      </c>
      <c r="L492" s="432">
        <f t="shared" si="52"/>
        <v>21.044236913246497</v>
      </c>
      <c r="M492" s="432">
        <f t="shared" si="50"/>
        <v>4.6297321209142295</v>
      </c>
      <c r="N492" s="432">
        <v>9.0129806514817545</v>
      </c>
      <c r="O492" s="432">
        <v>1.9747247234370979</v>
      </c>
      <c r="P492" s="442">
        <f t="shared" si="53"/>
        <v>5.1672550259449723E-2</v>
      </c>
    </row>
    <row r="493" spans="1:16" x14ac:dyDescent="0.35">
      <c r="A493" s="443">
        <f t="shared" si="54"/>
        <v>113</v>
      </c>
      <c r="B493" s="3" t="s">
        <v>704</v>
      </c>
      <c r="C493" s="3">
        <v>726.3</v>
      </c>
      <c r="D493" s="3"/>
      <c r="E493" s="3"/>
      <c r="F493" s="3">
        <f t="shared" si="49"/>
        <v>726.3</v>
      </c>
      <c r="G493" s="445">
        <v>11</v>
      </c>
      <c r="H493" s="445"/>
      <c r="I493" s="445"/>
      <c r="J493" s="3">
        <v>11</v>
      </c>
      <c r="K493" s="431">
        <f t="shared" si="51"/>
        <v>5.4067338412386329E-3</v>
      </c>
      <c r="L493" s="432">
        <f t="shared" si="52"/>
        <v>23.148660604571145</v>
      </c>
      <c r="M493" s="432">
        <f t="shared" si="50"/>
        <v>5.092705333005652</v>
      </c>
      <c r="N493" s="432">
        <v>9.91427871662993</v>
      </c>
      <c r="O493" s="432">
        <v>2.1721971957808077</v>
      </c>
      <c r="P493" s="442">
        <f t="shared" si="53"/>
        <v>5.5525047294489246E-2</v>
      </c>
    </row>
    <row r="494" spans="1:16" x14ac:dyDescent="0.35">
      <c r="A494" s="443">
        <f t="shared" si="54"/>
        <v>114</v>
      </c>
      <c r="B494" s="3" t="s">
        <v>705</v>
      </c>
      <c r="C494" s="3">
        <v>407.5</v>
      </c>
      <c r="D494" s="3"/>
      <c r="E494" s="3"/>
      <c r="F494" s="3">
        <f t="shared" si="49"/>
        <v>407.5</v>
      </c>
      <c r="G494" s="445">
        <v>5</v>
      </c>
      <c r="H494" s="445"/>
      <c r="I494" s="445"/>
      <c r="J494" s="3">
        <v>5</v>
      </c>
      <c r="K494" s="431">
        <f t="shared" si="51"/>
        <v>2.4576062914721062E-3</v>
      </c>
      <c r="L494" s="432">
        <f t="shared" si="52"/>
        <v>10.522118456623248</v>
      </c>
      <c r="M494" s="432">
        <f t="shared" si="50"/>
        <v>2.3148660604571147</v>
      </c>
      <c r="N494" s="432">
        <v>4.5064903257408773</v>
      </c>
      <c r="O494" s="432">
        <v>0.98736236171854896</v>
      </c>
      <c r="P494" s="442">
        <f t="shared" si="53"/>
        <v>4.4983649581692736E-2</v>
      </c>
    </row>
    <row r="495" spans="1:16" x14ac:dyDescent="0.35">
      <c r="A495" s="443">
        <f t="shared" si="54"/>
        <v>115</v>
      </c>
      <c r="B495" s="3" t="s">
        <v>706</v>
      </c>
      <c r="C495" s="3">
        <v>659.3</v>
      </c>
      <c r="D495" s="3"/>
      <c r="E495" s="3"/>
      <c r="F495" s="3">
        <f t="shared" si="49"/>
        <v>659.3</v>
      </c>
      <c r="G495" s="445">
        <v>12</v>
      </c>
      <c r="H495" s="445"/>
      <c r="I495" s="445"/>
      <c r="J495" s="3">
        <v>12</v>
      </c>
      <c r="K495" s="431">
        <f t="shared" si="51"/>
        <v>5.8982550995330544E-3</v>
      </c>
      <c r="L495" s="432">
        <f t="shared" si="52"/>
        <v>25.253084295895796</v>
      </c>
      <c r="M495" s="432">
        <f t="shared" si="50"/>
        <v>5.5556785450970754</v>
      </c>
      <c r="N495" s="432">
        <v>10.815576781778104</v>
      </c>
      <c r="O495" s="432">
        <v>2.3696696681245175</v>
      </c>
      <c r="P495" s="442">
        <f t="shared" si="53"/>
        <v>6.6728362340202477E-2</v>
      </c>
    </row>
    <row r="496" spans="1:16" x14ac:dyDescent="0.35">
      <c r="A496" s="443">
        <f t="shared" si="54"/>
        <v>116</v>
      </c>
      <c r="B496" s="3" t="s">
        <v>707</v>
      </c>
      <c r="C496" s="3">
        <v>2185</v>
      </c>
      <c r="D496" s="3"/>
      <c r="E496" s="3"/>
      <c r="F496" s="3">
        <f t="shared" si="49"/>
        <v>2185</v>
      </c>
      <c r="G496" s="445">
        <v>32</v>
      </c>
      <c r="H496" s="445"/>
      <c r="I496" s="445"/>
      <c r="J496" s="3">
        <v>32</v>
      </c>
      <c r="K496" s="431">
        <f t="shared" si="51"/>
        <v>1.5728680265421478E-2</v>
      </c>
      <c r="L496" s="432">
        <f t="shared" si="52"/>
        <v>67.34155812238879</v>
      </c>
      <c r="M496" s="432">
        <f t="shared" si="50"/>
        <v>14.815142786925534</v>
      </c>
      <c r="N496" s="432">
        <v>28.841538084741611</v>
      </c>
      <c r="O496" s="432">
        <v>6.3191191149987134</v>
      </c>
      <c r="P496" s="442">
        <f t="shared" si="53"/>
        <v>5.3692154740986112E-2</v>
      </c>
    </row>
    <row r="497" spans="1:16" x14ac:dyDescent="0.35">
      <c r="A497" s="443">
        <f t="shared" si="54"/>
        <v>117</v>
      </c>
      <c r="B497" s="3" t="s">
        <v>708</v>
      </c>
      <c r="C497" s="3">
        <v>880.1</v>
      </c>
      <c r="D497" s="3">
        <v>63.6</v>
      </c>
      <c r="E497" s="3">
        <v>117.1</v>
      </c>
      <c r="F497" s="3">
        <f t="shared" si="49"/>
        <v>1060.8</v>
      </c>
      <c r="G497" s="445">
        <v>8</v>
      </c>
      <c r="H497" s="445">
        <v>2</v>
      </c>
      <c r="I497" s="445">
        <v>2</v>
      </c>
      <c r="J497" s="3">
        <v>12</v>
      </c>
      <c r="K497" s="431">
        <f t="shared" si="51"/>
        <v>5.8982550995330544E-3</v>
      </c>
      <c r="L497" s="432">
        <f t="shared" si="52"/>
        <v>25.253084295895796</v>
      </c>
      <c r="M497" s="432">
        <f t="shared" si="50"/>
        <v>5.5556785450970754</v>
      </c>
      <c r="N497" s="432">
        <v>10.815576781778104</v>
      </c>
      <c r="O497" s="432">
        <v>2.3696696681245175</v>
      </c>
      <c r="P497" s="442">
        <f t="shared" si="53"/>
        <v>4.1472482363212194E-2</v>
      </c>
    </row>
    <row r="498" spans="1:16" x14ac:dyDescent="0.35">
      <c r="A498" s="443">
        <f t="shared" si="54"/>
        <v>118</v>
      </c>
      <c r="B498" s="3" t="s">
        <v>709</v>
      </c>
      <c r="C498" s="3">
        <v>673.6</v>
      </c>
      <c r="D498" s="3"/>
      <c r="E498" s="3"/>
      <c r="F498" s="3">
        <f t="shared" si="49"/>
        <v>673.6</v>
      </c>
      <c r="G498" s="445">
        <v>11</v>
      </c>
      <c r="H498" s="445"/>
      <c r="I498" s="445"/>
      <c r="J498" s="3">
        <v>11</v>
      </c>
      <c r="K498" s="431">
        <f t="shared" si="51"/>
        <v>5.4067338412386329E-3</v>
      </c>
      <c r="L498" s="432">
        <f t="shared" si="52"/>
        <v>23.148660604571145</v>
      </c>
      <c r="M498" s="432">
        <f t="shared" si="50"/>
        <v>5.092705333005652</v>
      </c>
      <c r="N498" s="432">
        <v>9.91427871662993</v>
      </c>
      <c r="O498" s="432">
        <v>2.1721971957808077</v>
      </c>
      <c r="P498" s="442">
        <f t="shared" si="53"/>
        <v>5.9869123886561064E-2</v>
      </c>
    </row>
    <row r="499" spans="1:16" x14ac:dyDescent="0.35">
      <c r="A499" s="443">
        <f t="shared" si="54"/>
        <v>119</v>
      </c>
      <c r="B499" s="3" t="s">
        <v>710</v>
      </c>
      <c r="C499" s="3">
        <v>511.5</v>
      </c>
      <c r="D499" s="3"/>
      <c r="E499" s="3"/>
      <c r="F499" s="3">
        <f t="shared" si="49"/>
        <v>511.5</v>
      </c>
      <c r="G499" s="445">
        <v>8</v>
      </c>
      <c r="H499" s="445"/>
      <c r="I499" s="445"/>
      <c r="J499" s="3">
        <v>8</v>
      </c>
      <c r="K499" s="431">
        <f t="shared" si="51"/>
        <v>3.9321700663553696E-3</v>
      </c>
      <c r="L499" s="432">
        <f t="shared" si="52"/>
        <v>16.835389530597197</v>
      </c>
      <c r="M499" s="432">
        <f t="shared" si="50"/>
        <v>3.7037856967313836</v>
      </c>
      <c r="N499" s="432">
        <v>7.2103845211854027</v>
      </c>
      <c r="O499" s="432">
        <v>1.5797797787496783</v>
      </c>
      <c r="P499" s="442">
        <f t="shared" si="53"/>
        <v>5.7339862223389368E-2</v>
      </c>
    </row>
    <row r="500" spans="1:16" x14ac:dyDescent="0.35">
      <c r="A500" s="443">
        <f t="shared" si="54"/>
        <v>120</v>
      </c>
      <c r="B500" s="3" t="s">
        <v>711</v>
      </c>
      <c r="C500" s="3">
        <v>541.65</v>
      </c>
      <c r="D500" s="3"/>
      <c r="E500" s="3">
        <v>87.1</v>
      </c>
      <c r="F500" s="3">
        <f t="shared" si="49"/>
        <v>628.75</v>
      </c>
      <c r="G500" s="445">
        <v>7</v>
      </c>
      <c r="H500" s="445"/>
      <c r="I500" s="445">
        <v>1</v>
      </c>
      <c r="J500" s="3">
        <v>8</v>
      </c>
      <c r="K500" s="431">
        <f t="shared" si="51"/>
        <v>3.9321700663553696E-3</v>
      </c>
      <c r="L500" s="432">
        <f t="shared" si="52"/>
        <v>16.835389530597197</v>
      </c>
      <c r="M500" s="432">
        <f t="shared" si="50"/>
        <v>3.7037856967313836</v>
      </c>
      <c r="N500" s="432">
        <v>7.2103845211854027</v>
      </c>
      <c r="O500" s="432">
        <v>1.5797797787496783</v>
      </c>
      <c r="P500" s="442">
        <f t="shared" si="53"/>
        <v>4.664706087835175E-2</v>
      </c>
    </row>
    <row r="501" spans="1:16" x14ac:dyDescent="0.35">
      <c r="A501" s="443">
        <f t="shared" si="54"/>
        <v>121</v>
      </c>
      <c r="B501" s="3" t="s">
        <v>712</v>
      </c>
      <c r="C501" s="3">
        <v>341.1</v>
      </c>
      <c r="D501" s="3"/>
      <c r="E501" s="3"/>
      <c r="F501" s="3">
        <f t="shared" si="49"/>
        <v>341.1</v>
      </c>
      <c r="G501" s="445">
        <v>6</v>
      </c>
      <c r="H501" s="445"/>
      <c r="I501" s="445"/>
      <c r="J501" s="3">
        <v>6</v>
      </c>
      <c r="K501" s="431">
        <f t="shared" si="51"/>
        <v>2.9491275497665272E-3</v>
      </c>
      <c r="L501" s="432">
        <f t="shared" si="52"/>
        <v>12.626542147947898</v>
      </c>
      <c r="M501" s="432">
        <f t="shared" si="50"/>
        <v>2.7778392725485377</v>
      </c>
      <c r="N501" s="432">
        <v>5.4077883908890518</v>
      </c>
      <c r="O501" s="432">
        <v>1.1848348340622588</v>
      </c>
      <c r="P501" s="442">
        <f t="shared" si="53"/>
        <v>6.4488433437255188E-2</v>
      </c>
    </row>
    <row r="502" spans="1:16" x14ac:dyDescent="0.35">
      <c r="A502" s="443">
        <f t="shared" si="54"/>
        <v>122</v>
      </c>
      <c r="B502" s="3" t="s">
        <v>713</v>
      </c>
      <c r="C502" s="3">
        <v>134.1</v>
      </c>
      <c r="D502" s="3"/>
      <c r="E502" s="3"/>
      <c r="F502" s="3">
        <f t="shared" si="49"/>
        <v>134.1</v>
      </c>
      <c r="G502" s="445">
        <v>3</v>
      </c>
      <c r="H502" s="445"/>
      <c r="I502" s="445"/>
      <c r="J502" s="3">
        <v>3</v>
      </c>
      <c r="K502" s="431">
        <f t="shared" si="51"/>
        <v>1.4745637748832636E-3</v>
      </c>
      <c r="L502" s="432">
        <f t="shared" si="52"/>
        <v>6.313271073973949</v>
      </c>
      <c r="M502" s="432">
        <f t="shared" si="50"/>
        <v>1.3889196362742688</v>
      </c>
      <c r="N502" s="432">
        <v>2.7038941954445259</v>
      </c>
      <c r="O502" s="432">
        <v>0.59241741703112938</v>
      </c>
      <c r="P502" s="442">
        <f t="shared" si="53"/>
        <v>8.2017168700401738E-2</v>
      </c>
    </row>
    <row r="503" spans="1:16" x14ac:dyDescent="0.35">
      <c r="A503" s="443">
        <f t="shared" si="54"/>
        <v>123</v>
      </c>
      <c r="B503" s="3" t="s">
        <v>714</v>
      </c>
      <c r="C503" s="3">
        <v>1501.3</v>
      </c>
      <c r="D503" s="3"/>
      <c r="E503" s="3"/>
      <c r="F503" s="3">
        <f t="shared" ref="F503:F564" si="55">C503+D503+E503</f>
        <v>1501.3</v>
      </c>
      <c r="G503" s="445">
        <v>29</v>
      </c>
      <c r="H503" s="445"/>
      <c r="I503" s="445"/>
      <c r="J503" s="3">
        <v>29</v>
      </c>
      <c r="K503" s="431">
        <f t="shared" si="51"/>
        <v>1.4254116490538215E-2</v>
      </c>
      <c r="L503" s="432">
        <f t="shared" si="52"/>
        <v>61.028287048414839</v>
      </c>
      <c r="M503" s="432">
        <f t="shared" si="50"/>
        <v>13.426223150651264</v>
      </c>
      <c r="N503" s="432">
        <v>26.137643889297085</v>
      </c>
      <c r="O503" s="432">
        <v>5.7267016979675844</v>
      </c>
      <c r="P503" s="442">
        <f t="shared" si="53"/>
        <v>7.0817861710737881E-2</v>
      </c>
    </row>
    <row r="504" spans="1:16" x14ac:dyDescent="0.35">
      <c r="A504" s="443">
        <f t="shared" si="54"/>
        <v>124</v>
      </c>
      <c r="B504" s="3" t="s">
        <v>715</v>
      </c>
      <c r="C504" s="3">
        <v>558.79999999999995</v>
      </c>
      <c r="D504" s="3"/>
      <c r="E504" s="3"/>
      <c r="F504" s="3">
        <f t="shared" si="55"/>
        <v>558.79999999999995</v>
      </c>
      <c r="G504" s="445">
        <v>9</v>
      </c>
      <c r="H504" s="445"/>
      <c r="I504" s="445"/>
      <c r="J504" s="3">
        <v>9</v>
      </c>
      <c r="K504" s="431">
        <f t="shared" si="51"/>
        <v>4.423691324649791E-3</v>
      </c>
      <c r="L504" s="432">
        <f t="shared" si="52"/>
        <v>18.939813221921845</v>
      </c>
      <c r="M504" s="432">
        <f t="shared" ref="M504:M565" si="56">L504*0.22</f>
        <v>4.1667589088228061</v>
      </c>
      <c r="N504" s="432">
        <v>8.1116825863335791</v>
      </c>
      <c r="O504" s="432">
        <v>1.7772522510933881</v>
      </c>
      <c r="P504" s="442">
        <f t="shared" si="53"/>
        <v>5.9047077609469617E-2</v>
      </c>
    </row>
    <row r="505" spans="1:16" x14ac:dyDescent="0.35">
      <c r="A505" s="443">
        <f t="shared" si="54"/>
        <v>125</v>
      </c>
      <c r="B505" s="3" t="s">
        <v>716</v>
      </c>
      <c r="C505" s="3">
        <v>518.79999999999995</v>
      </c>
      <c r="D505" s="3">
        <v>32.700000000000003</v>
      </c>
      <c r="E505" s="3"/>
      <c r="F505" s="3">
        <f t="shared" si="55"/>
        <v>551.5</v>
      </c>
      <c r="G505" s="445">
        <v>10</v>
      </c>
      <c r="H505" s="445">
        <v>1</v>
      </c>
      <c r="I505" s="445"/>
      <c r="J505" s="3">
        <v>11</v>
      </c>
      <c r="K505" s="431">
        <f t="shared" si="51"/>
        <v>5.4067338412386329E-3</v>
      </c>
      <c r="L505" s="432">
        <f t="shared" si="52"/>
        <v>23.148660604571145</v>
      </c>
      <c r="M505" s="432">
        <f t="shared" si="56"/>
        <v>5.092705333005652</v>
      </c>
      <c r="N505" s="432">
        <v>9.91427871662993</v>
      </c>
      <c r="O505" s="432">
        <v>2.1721971957808077</v>
      </c>
      <c r="P505" s="442">
        <f t="shared" si="53"/>
        <v>7.3123919945580304E-2</v>
      </c>
    </row>
    <row r="506" spans="1:16" x14ac:dyDescent="0.35">
      <c r="A506" s="443">
        <f t="shared" si="54"/>
        <v>126</v>
      </c>
      <c r="B506" s="3" t="s">
        <v>717</v>
      </c>
      <c r="C506" s="3">
        <v>366.5</v>
      </c>
      <c r="D506" s="3"/>
      <c r="E506" s="3"/>
      <c r="F506" s="3">
        <f t="shared" si="55"/>
        <v>366.5</v>
      </c>
      <c r="G506" s="445">
        <v>6</v>
      </c>
      <c r="H506" s="445"/>
      <c r="I506" s="445"/>
      <c r="J506" s="3">
        <v>6</v>
      </c>
      <c r="K506" s="431">
        <f t="shared" si="51"/>
        <v>2.9491275497665272E-3</v>
      </c>
      <c r="L506" s="432">
        <f t="shared" si="52"/>
        <v>12.626542147947898</v>
      </c>
      <c r="M506" s="432">
        <f t="shared" si="56"/>
        <v>2.7778392725485377</v>
      </c>
      <c r="N506" s="432">
        <v>5.4077883908890518</v>
      </c>
      <c r="O506" s="432">
        <v>1.1848348340622588</v>
      </c>
      <c r="P506" s="442">
        <f t="shared" si="53"/>
        <v>6.0019112265887437E-2</v>
      </c>
    </row>
    <row r="507" spans="1:16" x14ac:dyDescent="0.35">
      <c r="A507" s="443">
        <f t="shared" si="54"/>
        <v>127</v>
      </c>
      <c r="B507" s="3" t="s">
        <v>718</v>
      </c>
      <c r="C507" s="3">
        <v>485.9</v>
      </c>
      <c r="D507" s="3"/>
      <c r="E507" s="3"/>
      <c r="F507" s="3">
        <f t="shared" si="55"/>
        <v>485.9</v>
      </c>
      <c r="G507" s="445">
        <v>9</v>
      </c>
      <c r="H507" s="445"/>
      <c r="I507" s="445"/>
      <c r="J507" s="3">
        <v>9</v>
      </c>
      <c r="K507" s="431">
        <f t="shared" si="51"/>
        <v>4.423691324649791E-3</v>
      </c>
      <c r="L507" s="432">
        <f t="shared" si="52"/>
        <v>18.939813221921845</v>
      </c>
      <c r="M507" s="432">
        <f t="shared" si="56"/>
        <v>4.1667589088228061</v>
      </c>
      <c r="N507" s="432">
        <v>8.1116825863335791</v>
      </c>
      <c r="O507" s="432">
        <v>1.7772522510933881</v>
      </c>
      <c r="P507" s="442">
        <f t="shared" si="53"/>
        <v>6.7905962066621986E-2</v>
      </c>
    </row>
    <row r="508" spans="1:16" x14ac:dyDescent="0.35">
      <c r="A508" s="443">
        <f t="shared" si="54"/>
        <v>128</v>
      </c>
      <c r="B508" s="3" t="s">
        <v>719</v>
      </c>
      <c r="C508" s="3">
        <v>302.89999999999998</v>
      </c>
      <c r="D508" s="3"/>
      <c r="E508" s="3"/>
      <c r="F508" s="3">
        <f t="shared" si="55"/>
        <v>302.89999999999998</v>
      </c>
      <c r="G508" s="445">
        <v>6</v>
      </c>
      <c r="H508" s="445"/>
      <c r="I508" s="445"/>
      <c r="J508" s="3">
        <v>6</v>
      </c>
      <c r="K508" s="431">
        <f t="shared" si="51"/>
        <v>2.9491275497665272E-3</v>
      </c>
      <c r="L508" s="432">
        <f t="shared" si="52"/>
        <v>12.626542147947898</v>
      </c>
      <c r="M508" s="432">
        <f t="shared" si="56"/>
        <v>2.7778392725485377</v>
      </c>
      <c r="N508" s="432">
        <v>5.4077883908890518</v>
      </c>
      <c r="O508" s="432">
        <v>1.1848348340622588</v>
      </c>
      <c r="P508" s="442">
        <f t="shared" ref="P508:P571" si="57">(L508+M508+N508+O508)/F508</f>
        <v>7.2621342507255687E-2</v>
      </c>
    </row>
    <row r="509" spans="1:16" x14ac:dyDescent="0.35">
      <c r="A509" s="443">
        <f t="shared" ref="A509:A572" si="58">1+A508</f>
        <v>129</v>
      </c>
      <c r="B509" s="3" t="s">
        <v>720</v>
      </c>
      <c r="C509" s="3">
        <v>376.1</v>
      </c>
      <c r="D509" s="3"/>
      <c r="E509" s="3"/>
      <c r="F509" s="3">
        <f t="shared" si="55"/>
        <v>376.1</v>
      </c>
      <c r="G509" s="445">
        <v>5</v>
      </c>
      <c r="H509" s="445"/>
      <c r="I509" s="445"/>
      <c r="J509" s="3">
        <v>5</v>
      </c>
      <c r="K509" s="431">
        <f t="shared" ref="K509:K572" si="59">2/$J$707*J509</f>
        <v>2.4576062914721062E-3</v>
      </c>
      <c r="L509" s="432">
        <f t="shared" ref="L509:L572" si="60">K509*4281.45</f>
        <v>10.522118456623248</v>
      </c>
      <c r="M509" s="432">
        <f t="shared" si="56"/>
        <v>2.3148660604571147</v>
      </c>
      <c r="N509" s="432">
        <v>4.5064903257408773</v>
      </c>
      <c r="O509" s="432">
        <v>0.98736236171854896</v>
      </c>
      <c r="P509" s="442">
        <f t="shared" si="57"/>
        <v>4.8739264037595827E-2</v>
      </c>
    </row>
    <row r="510" spans="1:16" x14ac:dyDescent="0.35">
      <c r="A510" s="443">
        <f t="shared" si="58"/>
        <v>130</v>
      </c>
      <c r="B510" s="3" t="s">
        <v>721</v>
      </c>
      <c r="C510" s="3">
        <v>381.2</v>
      </c>
      <c r="D510" s="3"/>
      <c r="E510" s="3"/>
      <c r="F510" s="3">
        <f t="shared" si="55"/>
        <v>381.2</v>
      </c>
      <c r="G510" s="445">
        <v>6</v>
      </c>
      <c r="H510" s="445"/>
      <c r="I510" s="445"/>
      <c r="J510" s="3">
        <v>6</v>
      </c>
      <c r="K510" s="431">
        <f t="shared" si="59"/>
        <v>2.9491275497665272E-3</v>
      </c>
      <c r="L510" s="432">
        <f t="shared" si="60"/>
        <v>12.626542147947898</v>
      </c>
      <c r="M510" s="432">
        <f t="shared" si="56"/>
        <v>2.7778392725485377</v>
      </c>
      <c r="N510" s="432">
        <v>5.4077883908890518</v>
      </c>
      <c r="O510" s="432">
        <v>1.1848348340622588</v>
      </c>
      <c r="P510" s="442">
        <f t="shared" si="57"/>
        <v>5.770462918532987E-2</v>
      </c>
    </row>
    <row r="511" spans="1:16" x14ac:dyDescent="0.35">
      <c r="A511" s="443">
        <f t="shared" si="58"/>
        <v>131</v>
      </c>
      <c r="B511" s="3" t="s">
        <v>722</v>
      </c>
      <c r="C511" s="3">
        <v>323.89999999999998</v>
      </c>
      <c r="D511" s="3"/>
      <c r="E511" s="3"/>
      <c r="F511" s="3">
        <f t="shared" si="55"/>
        <v>323.89999999999998</v>
      </c>
      <c r="G511" s="445">
        <v>3</v>
      </c>
      <c r="H511" s="445"/>
      <c r="I511" s="445"/>
      <c r="J511" s="3">
        <v>3</v>
      </c>
      <c r="K511" s="431">
        <f t="shared" si="59"/>
        <v>1.4745637748832636E-3</v>
      </c>
      <c r="L511" s="432">
        <f t="shared" si="60"/>
        <v>6.313271073973949</v>
      </c>
      <c r="M511" s="432">
        <f t="shared" si="56"/>
        <v>1.3889196362742688</v>
      </c>
      <c r="N511" s="432">
        <v>2.7038941954445259</v>
      </c>
      <c r="O511" s="432">
        <v>0.59241741703112938</v>
      </c>
      <c r="P511" s="442">
        <f t="shared" si="57"/>
        <v>3.3956475216807266E-2</v>
      </c>
    </row>
    <row r="512" spans="1:16" x14ac:dyDescent="0.35">
      <c r="A512" s="443">
        <f t="shared" si="58"/>
        <v>132</v>
      </c>
      <c r="B512" s="3" t="s">
        <v>723</v>
      </c>
      <c r="C512" s="3">
        <v>465.1</v>
      </c>
      <c r="D512" s="3"/>
      <c r="E512" s="3"/>
      <c r="F512" s="3">
        <f t="shared" si="55"/>
        <v>465.1</v>
      </c>
      <c r="G512" s="445">
        <v>6</v>
      </c>
      <c r="H512" s="445"/>
      <c r="I512" s="445"/>
      <c r="J512" s="3">
        <v>6</v>
      </c>
      <c r="K512" s="431">
        <f t="shared" si="59"/>
        <v>2.9491275497665272E-3</v>
      </c>
      <c r="L512" s="432">
        <f t="shared" si="60"/>
        <v>12.626542147947898</v>
      </c>
      <c r="M512" s="432">
        <f t="shared" si="56"/>
        <v>2.7778392725485377</v>
      </c>
      <c r="N512" s="432">
        <v>5.4077883908890518</v>
      </c>
      <c r="O512" s="432">
        <v>1.1848348340622588</v>
      </c>
      <c r="P512" s="442">
        <f t="shared" si="57"/>
        <v>4.7295215320248857E-2</v>
      </c>
    </row>
    <row r="513" spans="1:16" x14ac:dyDescent="0.35">
      <c r="A513" s="443">
        <f t="shared" si="58"/>
        <v>133</v>
      </c>
      <c r="B513" s="3" t="s">
        <v>724</v>
      </c>
      <c r="C513" s="3">
        <v>806.2</v>
      </c>
      <c r="D513" s="3"/>
      <c r="E513" s="3"/>
      <c r="F513" s="3">
        <f t="shared" si="55"/>
        <v>806.2</v>
      </c>
      <c r="G513" s="445">
        <v>12</v>
      </c>
      <c r="H513" s="445"/>
      <c r="I513" s="445"/>
      <c r="J513" s="3">
        <v>12</v>
      </c>
      <c r="K513" s="431">
        <f t="shared" si="59"/>
        <v>5.8982550995330544E-3</v>
      </c>
      <c r="L513" s="432">
        <f t="shared" si="60"/>
        <v>25.253084295895796</v>
      </c>
      <c r="M513" s="432">
        <f t="shared" si="56"/>
        <v>5.5556785450970754</v>
      </c>
      <c r="N513" s="432">
        <v>10.815576781778104</v>
      </c>
      <c r="O513" s="432">
        <v>2.3696696681245175</v>
      </c>
      <c r="P513" s="442">
        <f t="shared" si="57"/>
        <v>5.4569597235047743E-2</v>
      </c>
    </row>
    <row r="514" spans="1:16" x14ac:dyDescent="0.35">
      <c r="A514" s="443">
        <f t="shared" si="58"/>
        <v>134</v>
      </c>
      <c r="B514" s="3" t="s">
        <v>725</v>
      </c>
      <c r="C514" s="3">
        <v>445.2</v>
      </c>
      <c r="D514" s="3"/>
      <c r="E514" s="3"/>
      <c r="F514" s="3">
        <f t="shared" si="55"/>
        <v>445.2</v>
      </c>
      <c r="G514" s="445">
        <v>8</v>
      </c>
      <c r="H514" s="445"/>
      <c r="I514" s="445"/>
      <c r="J514" s="3">
        <v>8</v>
      </c>
      <c r="K514" s="431">
        <f t="shared" si="59"/>
        <v>3.9321700663553696E-3</v>
      </c>
      <c r="L514" s="432">
        <f t="shared" si="60"/>
        <v>16.835389530597197</v>
      </c>
      <c r="M514" s="432">
        <f t="shared" si="56"/>
        <v>3.7037856967313836</v>
      </c>
      <c r="N514" s="432">
        <v>7.2103845211854027</v>
      </c>
      <c r="O514" s="432">
        <v>1.5797797787496783</v>
      </c>
      <c r="P514" s="442">
        <f t="shared" si="57"/>
        <v>6.5879019603018119E-2</v>
      </c>
    </row>
    <row r="515" spans="1:16" x14ac:dyDescent="0.35">
      <c r="A515" s="443">
        <f t="shared" si="58"/>
        <v>135</v>
      </c>
      <c r="B515" s="3" t="s">
        <v>726</v>
      </c>
      <c r="C515" s="3">
        <v>698.9</v>
      </c>
      <c r="D515" s="3">
        <v>44.3</v>
      </c>
      <c r="E515" s="3">
        <v>87.4</v>
      </c>
      <c r="F515" s="3">
        <f t="shared" si="55"/>
        <v>830.59999999999991</v>
      </c>
      <c r="G515" s="445">
        <v>8</v>
      </c>
      <c r="H515" s="445">
        <v>1</v>
      </c>
      <c r="I515" s="445">
        <v>1</v>
      </c>
      <c r="J515" s="3">
        <v>10</v>
      </c>
      <c r="K515" s="431">
        <f t="shared" si="59"/>
        <v>4.9152125829442124E-3</v>
      </c>
      <c r="L515" s="432">
        <f t="shared" si="60"/>
        <v>21.044236913246497</v>
      </c>
      <c r="M515" s="432">
        <f t="shared" si="56"/>
        <v>4.6297321209142295</v>
      </c>
      <c r="N515" s="432">
        <v>9.0129806514817545</v>
      </c>
      <c r="O515" s="432">
        <v>1.9747247234370979</v>
      </c>
      <c r="P515" s="442">
        <f t="shared" si="57"/>
        <v>4.413878450406885E-2</v>
      </c>
    </row>
    <row r="516" spans="1:16" x14ac:dyDescent="0.35">
      <c r="A516" s="443">
        <f t="shared" si="58"/>
        <v>136</v>
      </c>
      <c r="B516" s="3" t="s">
        <v>727</v>
      </c>
      <c r="C516" s="3">
        <v>537.4</v>
      </c>
      <c r="D516" s="3"/>
      <c r="E516" s="3"/>
      <c r="F516" s="3">
        <f t="shared" si="55"/>
        <v>537.4</v>
      </c>
      <c r="G516" s="445">
        <v>12</v>
      </c>
      <c r="H516" s="445"/>
      <c r="I516" s="445"/>
      <c r="J516" s="3">
        <v>12</v>
      </c>
      <c r="K516" s="431">
        <f t="shared" si="59"/>
        <v>5.8982550995330544E-3</v>
      </c>
      <c r="L516" s="432">
        <f t="shared" si="60"/>
        <v>25.253084295895796</v>
      </c>
      <c r="M516" s="432">
        <f t="shared" si="56"/>
        <v>5.5556785450970754</v>
      </c>
      <c r="N516" s="432">
        <v>10.815576781778104</v>
      </c>
      <c r="O516" s="432">
        <v>2.3696696681245175</v>
      </c>
      <c r="P516" s="442">
        <f t="shared" si="57"/>
        <v>8.1864550224963695E-2</v>
      </c>
    </row>
    <row r="517" spans="1:16" x14ac:dyDescent="0.35">
      <c r="A517" s="443">
        <f t="shared" si="58"/>
        <v>137</v>
      </c>
      <c r="B517" s="3" t="s">
        <v>728</v>
      </c>
      <c r="C517" s="3">
        <v>2042.1</v>
      </c>
      <c r="D517" s="3"/>
      <c r="E517" s="3"/>
      <c r="F517" s="3">
        <f t="shared" si="55"/>
        <v>2042.1</v>
      </c>
      <c r="G517" s="445">
        <v>41</v>
      </c>
      <c r="H517" s="445"/>
      <c r="I517" s="445"/>
      <c r="J517" s="3">
        <v>41</v>
      </c>
      <c r="K517" s="431">
        <f t="shared" si="59"/>
        <v>2.0152371590071268E-2</v>
      </c>
      <c r="L517" s="432">
        <f t="shared" si="60"/>
        <v>86.281371344310628</v>
      </c>
      <c r="M517" s="432">
        <f t="shared" si="56"/>
        <v>18.981901695748338</v>
      </c>
      <c r="N517" s="432">
        <v>36.953220671075194</v>
      </c>
      <c r="O517" s="432">
        <v>8.096371366092102</v>
      </c>
      <c r="P517" s="442">
        <f t="shared" si="57"/>
        <v>7.3607005081644514E-2</v>
      </c>
    </row>
    <row r="518" spans="1:16" x14ac:dyDescent="0.35">
      <c r="A518" s="443">
        <f t="shared" si="58"/>
        <v>138</v>
      </c>
      <c r="B518" s="3" t="s">
        <v>729</v>
      </c>
      <c r="C518" s="3">
        <v>264.39999999999998</v>
      </c>
      <c r="D518" s="3"/>
      <c r="E518" s="3"/>
      <c r="F518" s="3">
        <f t="shared" si="55"/>
        <v>264.39999999999998</v>
      </c>
      <c r="G518" s="445">
        <v>4</v>
      </c>
      <c r="H518" s="445"/>
      <c r="I518" s="445"/>
      <c r="J518" s="3">
        <v>4</v>
      </c>
      <c r="K518" s="431">
        <f t="shared" si="59"/>
        <v>1.9660850331776848E-3</v>
      </c>
      <c r="L518" s="432">
        <f t="shared" si="60"/>
        <v>8.4176947652985987</v>
      </c>
      <c r="M518" s="432">
        <f t="shared" si="56"/>
        <v>1.8518928483656918</v>
      </c>
      <c r="N518" s="432">
        <v>3.6051922605927014</v>
      </c>
      <c r="O518" s="432">
        <v>0.78988988937483917</v>
      </c>
      <c r="P518" s="442">
        <f t="shared" si="57"/>
        <v>5.5463955233100729E-2</v>
      </c>
    </row>
    <row r="519" spans="1:16" x14ac:dyDescent="0.35">
      <c r="A519" s="443">
        <f t="shared" si="58"/>
        <v>139</v>
      </c>
      <c r="B519" s="3" t="s">
        <v>730</v>
      </c>
      <c r="C519" s="3">
        <v>2510.6</v>
      </c>
      <c r="D519" s="3"/>
      <c r="E519" s="3"/>
      <c r="F519" s="3">
        <f t="shared" si="55"/>
        <v>2510.6</v>
      </c>
      <c r="G519" s="445">
        <v>42</v>
      </c>
      <c r="H519" s="445"/>
      <c r="I519" s="445"/>
      <c r="J519" s="3">
        <v>42</v>
      </c>
      <c r="K519" s="431">
        <f t="shared" si="59"/>
        <v>2.0643892848365691E-2</v>
      </c>
      <c r="L519" s="432">
        <f t="shared" si="60"/>
        <v>88.385795035635283</v>
      </c>
      <c r="M519" s="432">
        <f t="shared" si="56"/>
        <v>19.444874907839761</v>
      </c>
      <c r="N519" s="432">
        <v>37.854518736223369</v>
      </c>
      <c r="O519" s="432">
        <v>8.2938438384358122</v>
      </c>
      <c r="P519" s="442">
        <f t="shared" si="57"/>
        <v>6.1331567162484751E-2</v>
      </c>
    </row>
    <row r="520" spans="1:16" x14ac:dyDescent="0.35">
      <c r="A520" s="443">
        <f t="shared" si="58"/>
        <v>140</v>
      </c>
      <c r="B520" s="3" t="s">
        <v>731</v>
      </c>
      <c r="C520" s="3">
        <v>618.6</v>
      </c>
      <c r="D520" s="3"/>
      <c r="E520" s="3">
        <v>97</v>
      </c>
      <c r="F520" s="3">
        <f t="shared" si="55"/>
        <v>715.6</v>
      </c>
      <c r="G520" s="445">
        <v>8</v>
      </c>
      <c r="H520" s="445"/>
      <c r="I520" s="445">
        <v>1</v>
      </c>
      <c r="J520" s="3">
        <v>9</v>
      </c>
      <c r="K520" s="431">
        <f t="shared" si="59"/>
        <v>4.423691324649791E-3</v>
      </c>
      <c r="L520" s="432">
        <f t="shared" si="60"/>
        <v>18.939813221921845</v>
      </c>
      <c r="M520" s="432">
        <f t="shared" si="56"/>
        <v>4.1667589088228061</v>
      </c>
      <c r="N520" s="432">
        <v>8.1116825863335791</v>
      </c>
      <c r="O520" s="432">
        <v>1.7772522510933881</v>
      </c>
      <c r="P520" s="442">
        <f t="shared" si="57"/>
        <v>4.6108869435678615E-2</v>
      </c>
    </row>
    <row r="521" spans="1:16" x14ac:dyDescent="0.35">
      <c r="A521" s="443">
        <f t="shared" si="58"/>
        <v>141</v>
      </c>
      <c r="B521" s="3" t="s">
        <v>732</v>
      </c>
      <c r="C521" s="3">
        <v>439.5</v>
      </c>
      <c r="D521" s="3"/>
      <c r="E521" s="3"/>
      <c r="F521" s="3">
        <f t="shared" si="55"/>
        <v>439.5</v>
      </c>
      <c r="G521" s="445">
        <v>9</v>
      </c>
      <c r="H521" s="445"/>
      <c r="I521" s="445"/>
      <c r="J521" s="3">
        <v>9</v>
      </c>
      <c r="K521" s="431">
        <f t="shared" si="59"/>
        <v>4.423691324649791E-3</v>
      </c>
      <c r="L521" s="432">
        <f t="shared" si="60"/>
        <v>18.939813221921845</v>
      </c>
      <c r="M521" s="432">
        <f t="shared" si="56"/>
        <v>4.1667589088228061</v>
      </c>
      <c r="N521" s="432">
        <v>8.1116825863335791</v>
      </c>
      <c r="O521" s="432">
        <v>1.7772522510933881</v>
      </c>
      <c r="P521" s="442">
        <f t="shared" si="57"/>
        <v>7.507510117900254E-2</v>
      </c>
    </row>
    <row r="522" spans="1:16" x14ac:dyDescent="0.35">
      <c r="A522" s="443">
        <f t="shared" si="58"/>
        <v>142</v>
      </c>
      <c r="B522" s="3" t="s">
        <v>733</v>
      </c>
      <c r="C522" s="3">
        <v>489.6</v>
      </c>
      <c r="D522" s="3"/>
      <c r="E522" s="3"/>
      <c r="F522" s="3">
        <f t="shared" si="55"/>
        <v>489.6</v>
      </c>
      <c r="G522" s="445">
        <v>9</v>
      </c>
      <c r="H522" s="445"/>
      <c r="I522" s="445"/>
      <c r="J522" s="3">
        <v>9</v>
      </c>
      <c r="K522" s="431">
        <f t="shared" si="59"/>
        <v>4.423691324649791E-3</v>
      </c>
      <c r="L522" s="432">
        <f t="shared" si="60"/>
        <v>18.939813221921845</v>
      </c>
      <c r="M522" s="432">
        <f t="shared" si="56"/>
        <v>4.1667589088228061</v>
      </c>
      <c r="N522" s="432">
        <v>8.1116825863335791</v>
      </c>
      <c r="O522" s="432">
        <v>1.7772522510933881</v>
      </c>
      <c r="P522" s="442">
        <f t="shared" si="57"/>
        <v>6.7392783840219808E-2</v>
      </c>
    </row>
    <row r="523" spans="1:16" x14ac:dyDescent="0.35">
      <c r="A523" s="443">
        <f t="shared" si="58"/>
        <v>143</v>
      </c>
      <c r="B523" s="3" t="s">
        <v>734</v>
      </c>
      <c r="C523" s="3">
        <v>556.5</v>
      </c>
      <c r="D523" s="3"/>
      <c r="E523" s="3"/>
      <c r="F523" s="3">
        <f t="shared" si="55"/>
        <v>556.5</v>
      </c>
      <c r="G523" s="445">
        <v>9</v>
      </c>
      <c r="H523" s="445"/>
      <c r="I523" s="445"/>
      <c r="J523" s="3">
        <v>9</v>
      </c>
      <c r="K523" s="431">
        <f t="shared" si="59"/>
        <v>4.423691324649791E-3</v>
      </c>
      <c r="L523" s="432">
        <f t="shared" si="60"/>
        <v>18.939813221921845</v>
      </c>
      <c r="M523" s="432">
        <f t="shared" si="56"/>
        <v>4.1667589088228061</v>
      </c>
      <c r="N523" s="432">
        <v>8.1116825863335791</v>
      </c>
      <c r="O523" s="432">
        <v>1.7772522510933881</v>
      </c>
      <c r="P523" s="442">
        <f t="shared" si="57"/>
        <v>5.9291117642716294E-2</v>
      </c>
    </row>
    <row r="524" spans="1:16" x14ac:dyDescent="0.35">
      <c r="A524" s="443">
        <f t="shared" si="58"/>
        <v>144</v>
      </c>
      <c r="B524" s="3" t="s">
        <v>735</v>
      </c>
      <c r="C524" s="3">
        <v>502</v>
      </c>
      <c r="D524" s="3"/>
      <c r="E524" s="3"/>
      <c r="F524" s="3">
        <f t="shared" si="55"/>
        <v>502</v>
      </c>
      <c r="G524" s="445">
        <v>9</v>
      </c>
      <c r="H524" s="445"/>
      <c r="I524" s="445"/>
      <c r="J524" s="3">
        <v>9</v>
      </c>
      <c r="K524" s="431">
        <f t="shared" si="59"/>
        <v>4.423691324649791E-3</v>
      </c>
      <c r="L524" s="432">
        <f t="shared" si="60"/>
        <v>18.939813221921845</v>
      </c>
      <c r="M524" s="432">
        <f t="shared" si="56"/>
        <v>4.1667589088228061</v>
      </c>
      <c r="N524" s="432">
        <v>8.1116825863335791</v>
      </c>
      <c r="O524" s="432">
        <v>1.7772522510933881</v>
      </c>
      <c r="P524" s="442">
        <f t="shared" si="57"/>
        <v>6.5728101530222349E-2</v>
      </c>
    </row>
    <row r="525" spans="1:16" x14ac:dyDescent="0.35">
      <c r="A525" s="443">
        <f t="shared" si="58"/>
        <v>145</v>
      </c>
      <c r="B525" s="3" t="s">
        <v>736</v>
      </c>
      <c r="C525" s="3">
        <v>467.6</v>
      </c>
      <c r="D525" s="3"/>
      <c r="E525" s="3"/>
      <c r="F525" s="3">
        <f t="shared" si="55"/>
        <v>467.6</v>
      </c>
      <c r="G525" s="445">
        <v>8</v>
      </c>
      <c r="H525" s="445"/>
      <c r="I525" s="445"/>
      <c r="J525" s="3">
        <v>8</v>
      </c>
      <c r="K525" s="431">
        <f t="shared" si="59"/>
        <v>3.9321700663553696E-3</v>
      </c>
      <c r="L525" s="432">
        <f t="shared" si="60"/>
        <v>16.835389530597197</v>
      </c>
      <c r="M525" s="432">
        <f t="shared" si="56"/>
        <v>3.7037856967313836</v>
      </c>
      <c r="N525" s="432">
        <v>7.2103845211854027</v>
      </c>
      <c r="O525" s="432">
        <v>1.5797797787496783</v>
      </c>
      <c r="P525" s="442">
        <f t="shared" si="57"/>
        <v>6.2723138424430419E-2</v>
      </c>
    </row>
    <row r="526" spans="1:16" x14ac:dyDescent="0.35">
      <c r="A526" s="443">
        <f t="shared" si="58"/>
        <v>146</v>
      </c>
      <c r="B526" s="3" t="s">
        <v>737</v>
      </c>
      <c r="C526" s="3">
        <v>493.8</v>
      </c>
      <c r="D526" s="3"/>
      <c r="E526" s="3"/>
      <c r="F526" s="3">
        <f t="shared" si="55"/>
        <v>493.8</v>
      </c>
      <c r="G526" s="445">
        <v>7</v>
      </c>
      <c r="H526" s="445"/>
      <c r="I526" s="445"/>
      <c r="J526" s="3">
        <v>7</v>
      </c>
      <c r="K526" s="431">
        <f t="shared" si="59"/>
        <v>3.4406488080609482E-3</v>
      </c>
      <c r="L526" s="432">
        <f t="shared" si="60"/>
        <v>14.730965839272546</v>
      </c>
      <c r="M526" s="432">
        <f t="shared" si="56"/>
        <v>3.2408124846399602</v>
      </c>
      <c r="N526" s="432">
        <v>6.3090864560372273</v>
      </c>
      <c r="O526" s="432">
        <v>1.3823073064059685</v>
      </c>
      <c r="P526" s="442">
        <f t="shared" si="57"/>
        <v>5.1970781867873031E-2</v>
      </c>
    </row>
    <row r="527" spans="1:16" x14ac:dyDescent="0.35">
      <c r="A527" s="443">
        <f t="shared" si="58"/>
        <v>147</v>
      </c>
      <c r="B527" s="3" t="s">
        <v>738</v>
      </c>
      <c r="C527" s="3">
        <v>515.79999999999995</v>
      </c>
      <c r="D527" s="3"/>
      <c r="E527" s="3"/>
      <c r="F527" s="3">
        <f t="shared" si="55"/>
        <v>515.79999999999995</v>
      </c>
      <c r="G527" s="445">
        <v>9</v>
      </c>
      <c r="H527" s="445"/>
      <c r="I527" s="445"/>
      <c r="J527" s="3">
        <v>9</v>
      </c>
      <c r="K527" s="431">
        <f t="shared" si="59"/>
        <v>4.423691324649791E-3</v>
      </c>
      <c r="L527" s="432">
        <f t="shared" si="60"/>
        <v>18.939813221921845</v>
      </c>
      <c r="M527" s="432">
        <f t="shared" si="56"/>
        <v>4.1667589088228061</v>
      </c>
      <c r="N527" s="432">
        <v>8.1116825863335791</v>
      </c>
      <c r="O527" s="432">
        <v>1.7772522510933881</v>
      </c>
      <c r="P527" s="442">
        <f t="shared" si="57"/>
        <v>6.3969575355121405E-2</v>
      </c>
    </row>
    <row r="528" spans="1:16" x14ac:dyDescent="0.35">
      <c r="A528" s="443">
        <f t="shared" si="58"/>
        <v>148</v>
      </c>
      <c r="B528" s="3" t="s">
        <v>739</v>
      </c>
      <c r="C528" s="3">
        <v>1334.9</v>
      </c>
      <c r="D528" s="3"/>
      <c r="E528" s="3"/>
      <c r="F528" s="3">
        <f t="shared" si="55"/>
        <v>1334.9</v>
      </c>
      <c r="G528" s="445">
        <v>24</v>
      </c>
      <c r="H528" s="445"/>
      <c r="I528" s="445"/>
      <c r="J528" s="3">
        <v>24</v>
      </c>
      <c r="K528" s="431">
        <f t="shared" si="59"/>
        <v>1.1796510199066109E-2</v>
      </c>
      <c r="L528" s="432">
        <f t="shared" si="60"/>
        <v>50.506168591791592</v>
      </c>
      <c r="M528" s="432">
        <f t="shared" si="56"/>
        <v>11.111357090194151</v>
      </c>
      <c r="N528" s="432">
        <v>21.631153563556207</v>
      </c>
      <c r="O528" s="432">
        <v>4.739339336249035</v>
      </c>
      <c r="P528" s="442">
        <f t="shared" si="57"/>
        <v>6.5913565496884388E-2</v>
      </c>
    </row>
    <row r="529" spans="1:16" x14ac:dyDescent="0.35">
      <c r="A529" s="443">
        <f t="shared" si="58"/>
        <v>149</v>
      </c>
      <c r="B529" s="3" t="s">
        <v>740</v>
      </c>
      <c r="C529" s="3">
        <v>418.1</v>
      </c>
      <c r="D529" s="3"/>
      <c r="E529" s="3"/>
      <c r="F529" s="3">
        <f t="shared" si="55"/>
        <v>418.1</v>
      </c>
      <c r="G529" s="445">
        <v>10</v>
      </c>
      <c r="H529" s="445"/>
      <c r="I529" s="445"/>
      <c r="J529" s="3">
        <v>10</v>
      </c>
      <c r="K529" s="431">
        <f t="shared" si="59"/>
        <v>4.9152125829442124E-3</v>
      </c>
      <c r="L529" s="432">
        <f t="shared" si="60"/>
        <v>21.044236913246497</v>
      </c>
      <c r="M529" s="432">
        <f t="shared" si="56"/>
        <v>4.6297321209142295</v>
      </c>
      <c r="N529" s="432">
        <v>9.0129806514817545</v>
      </c>
      <c r="O529" s="432">
        <v>1.9747247234370979</v>
      </c>
      <c r="P529" s="442">
        <f t="shared" si="57"/>
        <v>8.7686377443385741E-2</v>
      </c>
    </row>
    <row r="530" spans="1:16" x14ac:dyDescent="0.35">
      <c r="A530" s="443">
        <f t="shared" si="58"/>
        <v>150</v>
      </c>
      <c r="B530" s="3" t="s">
        <v>741</v>
      </c>
      <c r="C530" s="3">
        <v>496.6</v>
      </c>
      <c r="D530" s="3"/>
      <c r="E530" s="3"/>
      <c r="F530" s="3">
        <f t="shared" si="55"/>
        <v>496.6</v>
      </c>
      <c r="G530" s="445">
        <v>8</v>
      </c>
      <c r="H530" s="445"/>
      <c r="I530" s="445"/>
      <c r="J530" s="3">
        <v>8</v>
      </c>
      <c r="K530" s="431">
        <f t="shared" si="59"/>
        <v>3.9321700663553696E-3</v>
      </c>
      <c r="L530" s="432">
        <f t="shared" si="60"/>
        <v>16.835389530597197</v>
      </c>
      <c r="M530" s="432">
        <f t="shared" si="56"/>
        <v>3.7037856967313836</v>
      </c>
      <c r="N530" s="432">
        <v>7.2103845211854027</v>
      </c>
      <c r="O530" s="432">
        <v>1.5797797787496783</v>
      </c>
      <c r="P530" s="442">
        <f t="shared" si="57"/>
        <v>5.9060289019862384E-2</v>
      </c>
    </row>
    <row r="531" spans="1:16" x14ac:dyDescent="0.35">
      <c r="A531" s="443">
        <f t="shared" si="58"/>
        <v>151</v>
      </c>
      <c r="B531" s="3" t="s">
        <v>742</v>
      </c>
      <c r="C531" s="3">
        <v>357.5</v>
      </c>
      <c r="D531" s="3"/>
      <c r="E531" s="3"/>
      <c r="F531" s="3">
        <f t="shared" si="55"/>
        <v>357.5</v>
      </c>
      <c r="G531" s="445">
        <v>7</v>
      </c>
      <c r="H531" s="445"/>
      <c r="I531" s="445"/>
      <c r="J531" s="3">
        <v>7</v>
      </c>
      <c r="K531" s="431">
        <f t="shared" si="59"/>
        <v>3.4406488080609482E-3</v>
      </c>
      <c r="L531" s="432">
        <f t="shared" si="60"/>
        <v>14.730965839272546</v>
      </c>
      <c r="M531" s="432">
        <f t="shared" si="56"/>
        <v>3.2408124846399602</v>
      </c>
      <c r="N531" s="432">
        <v>6.3090864560372273</v>
      </c>
      <c r="O531" s="432">
        <v>1.3823073064059685</v>
      </c>
      <c r="P531" s="442">
        <f t="shared" si="57"/>
        <v>7.1785096745050916E-2</v>
      </c>
    </row>
    <row r="532" spans="1:16" x14ac:dyDescent="0.35">
      <c r="A532" s="443">
        <f t="shared" si="58"/>
        <v>152</v>
      </c>
      <c r="B532" s="3" t="s">
        <v>743</v>
      </c>
      <c r="C532" s="3">
        <v>325.89999999999998</v>
      </c>
      <c r="D532" s="3"/>
      <c r="E532" s="3"/>
      <c r="F532" s="3">
        <f t="shared" si="55"/>
        <v>325.89999999999998</v>
      </c>
      <c r="G532" s="445">
        <v>6</v>
      </c>
      <c r="H532" s="445"/>
      <c r="I532" s="445"/>
      <c r="J532" s="3">
        <v>6</v>
      </c>
      <c r="K532" s="431">
        <f t="shared" si="59"/>
        <v>2.9491275497665272E-3</v>
      </c>
      <c r="L532" s="432">
        <f t="shared" si="60"/>
        <v>12.626542147947898</v>
      </c>
      <c r="M532" s="432">
        <f t="shared" si="56"/>
        <v>2.7778392725485377</v>
      </c>
      <c r="N532" s="432">
        <v>5.4077883908890518</v>
      </c>
      <c r="O532" s="432">
        <v>1.1848348340622588</v>
      </c>
      <c r="P532" s="442">
        <f t="shared" si="57"/>
        <v>6.7496178721840286E-2</v>
      </c>
    </row>
    <row r="533" spans="1:16" x14ac:dyDescent="0.35">
      <c r="A533" s="443">
        <f t="shared" si="58"/>
        <v>153</v>
      </c>
      <c r="B533" s="3" t="s">
        <v>744</v>
      </c>
      <c r="C533" s="3">
        <v>451.9</v>
      </c>
      <c r="D533" s="3"/>
      <c r="E533" s="3"/>
      <c r="F533" s="3">
        <f t="shared" si="55"/>
        <v>451.9</v>
      </c>
      <c r="G533" s="445">
        <v>7</v>
      </c>
      <c r="H533" s="445"/>
      <c r="I533" s="445"/>
      <c r="J533" s="3">
        <v>7</v>
      </c>
      <c r="K533" s="431">
        <f t="shared" si="59"/>
        <v>3.4406488080609482E-3</v>
      </c>
      <c r="L533" s="432">
        <f t="shared" si="60"/>
        <v>14.730965839272546</v>
      </c>
      <c r="M533" s="432">
        <f t="shared" si="56"/>
        <v>3.2408124846399602</v>
      </c>
      <c r="N533" s="432">
        <v>6.3090864560372273</v>
      </c>
      <c r="O533" s="432">
        <v>1.3823073064059685</v>
      </c>
      <c r="P533" s="442">
        <f t="shared" si="57"/>
        <v>5.6789493441813908E-2</v>
      </c>
    </row>
    <row r="534" spans="1:16" x14ac:dyDescent="0.35">
      <c r="A534" s="443">
        <f t="shared" si="58"/>
        <v>154</v>
      </c>
      <c r="B534" s="3" t="s">
        <v>745</v>
      </c>
      <c r="C534" s="3">
        <v>766.2</v>
      </c>
      <c r="D534" s="3"/>
      <c r="E534" s="3"/>
      <c r="F534" s="3">
        <f t="shared" si="55"/>
        <v>766.2</v>
      </c>
      <c r="G534" s="445">
        <v>11</v>
      </c>
      <c r="H534" s="445"/>
      <c r="I534" s="445"/>
      <c r="J534" s="3">
        <v>11</v>
      </c>
      <c r="K534" s="431">
        <f t="shared" si="59"/>
        <v>5.4067338412386329E-3</v>
      </c>
      <c r="L534" s="432">
        <f t="shared" si="60"/>
        <v>23.148660604571145</v>
      </c>
      <c r="M534" s="432">
        <f t="shared" si="56"/>
        <v>5.092705333005652</v>
      </c>
      <c r="N534" s="432">
        <v>9.91427871662993</v>
      </c>
      <c r="O534" s="432">
        <v>2.1721971957808077</v>
      </c>
      <c r="P534" s="442">
        <f t="shared" si="57"/>
        <v>5.2633570673437137E-2</v>
      </c>
    </row>
    <row r="535" spans="1:16" x14ac:dyDescent="0.35">
      <c r="A535" s="443">
        <f t="shared" si="58"/>
        <v>155</v>
      </c>
      <c r="B535" s="3" t="s">
        <v>746</v>
      </c>
      <c r="C535" s="3">
        <v>402.2</v>
      </c>
      <c r="D535" s="3"/>
      <c r="E535" s="3">
        <v>61</v>
      </c>
      <c r="F535" s="3">
        <f t="shared" si="55"/>
        <v>463.2</v>
      </c>
      <c r="G535" s="445">
        <v>10</v>
      </c>
      <c r="H535" s="445"/>
      <c r="I535" s="445">
        <v>1</v>
      </c>
      <c r="J535" s="3">
        <v>11</v>
      </c>
      <c r="K535" s="431">
        <f t="shared" si="59"/>
        <v>5.4067338412386329E-3</v>
      </c>
      <c r="L535" s="432">
        <f t="shared" si="60"/>
        <v>23.148660604571145</v>
      </c>
      <c r="M535" s="432">
        <f t="shared" si="56"/>
        <v>5.092705333005652</v>
      </c>
      <c r="N535" s="432">
        <v>9.91427871662993</v>
      </c>
      <c r="O535" s="432">
        <v>2.1721971957808077</v>
      </c>
      <c r="P535" s="442">
        <f t="shared" si="57"/>
        <v>8.7063561852304697E-2</v>
      </c>
    </row>
    <row r="536" spans="1:16" x14ac:dyDescent="0.35">
      <c r="A536" s="443">
        <f t="shared" si="58"/>
        <v>156</v>
      </c>
      <c r="B536" s="3" t="s">
        <v>747</v>
      </c>
      <c r="C536" s="3">
        <v>578.1</v>
      </c>
      <c r="D536" s="3"/>
      <c r="E536" s="3"/>
      <c r="F536" s="3">
        <f t="shared" si="55"/>
        <v>578.1</v>
      </c>
      <c r="G536" s="445">
        <v>12</v>
      </c>
      <c r="H536" s="445"/>
      <c r="I536" s="445"/>
      <c r="J536" s="3">
        <v>12</v>
      </c>
      <c r="K536" s="431">
        <f t="shared" si="59"/>
        <v>5.8982550995330544E-3</v>
      </c>
      <c r="L536" s="432">
        <f t="shared" si="60"/>
        <v>25.253084295895796</v>
      </c>
      <c r="M536" s="432">
        <f t="shared" si="56"/>
        <v>5.5556785450970754</v>
      </c>
      <c r="N536" s="432">
        <v>10.815576781778104</v>
      </c>
      <c r="O536" s="432">
        <v>2.3696696681245175</v>
      </c>
      <c r="P536" s="442">
        <f t="shared" si="57"/>
        <v>7.6101036656107054E-2</v>
      </c>
    </row>
    <row r="537" spans="1:16" x14ac:dyDescent="0.35">
      <c r="A537" s="443">
        <f t="shared" si="58"/>
        <v>157</v>
      </c>
      <c r="B537" s="3" t="s">
        <v>748</v>
      </c>
      <c r="C537" s="3">
        <v>567.29999999999995</v>
      </c>
      <c r="D537" s="3"/>
      <c r="E537" s="3">
        <v>96.7</v>
      </c>
      <c r="F537" s="3">
        <f t="shared" si="55"/>
        <v>664</v>
      </c>
      <c r="G537" s="445">
        <v>12</v>
      </c>
      <c r="H537" s="445"/>
      <c r="I537" s="445">
        <v>1</v>
      </c>
      <c r="J537" s="3">
        <v>13</v>
      </c>
      <c r="K537" s="431">
        <f t="shared" si="59"/>
        <v>6.3897763578274758E-3</v>
      </c>
      <c r="L537" s="432">
        <f t="shared" si="60"/>
        <v>27.357507987220444</v>
      </c>
      <c r="M537" s="432">
        <f t="shared" si="56"/>
        <v>6.0186517571884979</v>
      </c>
      <c r="N537" s="432">
        <v>11.716874846926279</v>
      </c>
      <c r="O537" s="432">
        <v>2.5671421404682273</v>
      </c>
      <c r="P537" s="442">
        <f t="shared" si="57"/>
        <v>7.1777374596089544E-2</v>
      </c>
    </row>
    <row r="538" spans="1:16" x14ac:dyDescent="0.35">
      <c r="A538" s="443">
        <f t="shared" si="58"/>
        <v>158</v>
      </c>
      <c r="B538" s="3" t="s">
        <v>749</v>
      </c>
      <c r="C538" s="3">
        <v>4428.7</v>
      </c>
      <c r="D538" s="3"/>
      <c r="E538" s="3">
        <v>319.5</v>
      </c>
      <c r="F538" s="3">
        <f t="shared" si="55"/>
        <v>4748.2</v>
      </c>
      <c r="G538" s="445">
        <v>80</v>
      </c>
      <c r="H538" s="445"/>
      <c r="I538" s="445">
        <v>1</v>
      </c>
      <c r="J538" s="3">
        <v>81</v>
      </c>
      <c r="K538" s="431">
        <f t="shared" si="59"/>
        <v>3.9813221921848115E-2</v>
      </c>
      <c r="L538" s="432">
        <f t="shared" si="60"/>
        <v>170.4583189972966</v>
      </c>
      <c r="M538" s="432">
        <f t="shared" si="56"/>
        <v>37.500830179405256</v>
      </c>
      <c r="N538" s="432">
        <v>73.005143277002205</v>
      </c>
      <c r="O538" s="432">
        <v>15.99527025984049</v>
      </c>
      <c r="P538" s="442">
        <f t="shared" si="57"/>
        <v>6.2541502614368499E-2</v>
      </c>
    </row>
    <row r="539" spans="1:16" x14ac:dyDescent="0.35">
      <c r="A539" s="443">
        <f t="shared" si="58"/>
        <v>159</v>
      </c>
      <c r="B539" s="3" t="s">
        <v>750</v>
      </c>
      <c r="C539" s="3">
        <v>231</v>
      </c>
      <c r="D539" s="3"/>
      <c r="E539" s="3"/>
      <c r="F539" s="3">
        <f t="shared" si="55"/>
        <v>231</v>
      </c>
      <c r="G539" s="445">
        <v>3</v>
      </c>
      <c r="H539" s="445"/>
      <c r="I539" s="445"/>
      <c r="J539" s="3">
        <v>3</v>
      </c>
      <c r="K539" s="431">
        <f t="shared" si="59"/>
        <v>1.4745637748832636E-3</v>
      </c>
      <c r="L539" s="432">
        <f t="shared" si="60"/>
        <v>6.313271073973949</v>
      </c>
      <c r="M539" s="432">
        <f t="shared" si="56"/>
        <v>1.3889196362742688</v>
      </c>
      <c r="N539" s="432">
        <v>2.7038941954445259</v>
      </c>
      <c r="O539" s="432">
        <v>0.59241741703112938</v>
      </c>
      <c r="P539" s="442">
        <f t="shared" si="57"/>
        <v>4.7612564167635811E-2</v>
      </c>
    </row>
    <row r="540" spans="1:16" x14ac:dyDescent="0.35">
      <c r="A540" s="443">
        <f t="shared" si="58"/>
        <v>160</v>
      </c>
      <c r="B540" s="3" t="s">
        <v>751</v>
      </c>
      <c r="C540" s="3">
        <v>260.2</v>
      </c>
      <c r="D540" s="3"/>
      <c r="E540" s="3"/>
      <c r="F540" s="3">
        <f t="shared" si="55"/>
        <v>260.2</v>
      </c>
      <c r="G540" s="445">
        <v>4</v>
      </c>
      <c r="H540" s="445"/>
      <c r="I540" s="445"/>
      <c r="J540" s="3">
        <v>4</v>
      </c>
      <c r="K540" s="431">
        <f t="shared" si="59"/>
        <v>1.9660850331776848E-3</v>
      </c>
      <c r="L540" s="432">
        <f t="shared" si="60"/>
        <v>8.4176947652985987</v>
      </c>
      <c r="M540" s="432">
        <f t="shared" si="56"/>
        <v>1.8518928483656918</v>
      </c>
      <c r="N540" s="432">
        <v>3.6051922605927014</v>
      </c>
      <c r="O540" s="432">
        <v>0.78988988937483917</v>
      </c>
      <c r="P540" s="442">
        <f t="shared" si="57"/>
        <v>5.6359222765687285E-2</v>
      </c>
    </row>
    <row r="541" spans="1:16" x14ac:dyDescent="0.35">
      <c r="A541" s="443">
        <f t="shared" si="58"/>
        <v>161</v>
      </c>
      <c r="B541" s="3" t="s">
        <v>1361</v>
      </c>
      <c r="C541" s="6">
        <v>678.5</v>
      </c>
      <c r="D541" s="6"/>
      <c r="E541" s="6"/>
      <c r="F541" s="6">
        <f t="shared" si="55"/>
        <v>678.5</v>
      </c>
      <c r="G541" s="445">
        <v>10</v>
      </c>
      <c r="H541" s="445"/>
      <c r="I541" s="445"/>
      <c r="J541" s="3">
        <f t="shared" ref="J541:J604" si="61">G541+H541+I541</f>
        <v>10</v>
      </c>
      <c r="K541" s="431">
        <f t="shared" si="59"/>
        <v>4.9152125829442124E-3</v>
      </c>
      <c r="L541" s="432">
        <f t="shared" si="60"/>
        <v>21.044236913246497</v>
      </c>
      <c r="M541" s="432">
        <f t="shared" si="56"/>
        <v>4.6297321209142295</v>
      </c>
      <c r="N541" s="432">
        <v>9.0129806514817545</v>
      </c>
      <c r="O541" s="432">
        <v>1.9747247234370979</v>
      </c>
      <c r="P541" s="442">
        <f t="shared" si="57"/>
        <v>5.4033418436373735E-2</v>
      </c>
    </row>
    <row r="542" spans="1:16" x14ac:dyDescent="0.35">
      <c r="A542" s="443">
        <f t="shared" si="58"/>
        <v>162</v>
      </c>
      <c r="B542" s="3" t="s">
        <v>1362</v>
      </c>
      <c r="C542" s="6">
        <v>713</v>
      </c>
      <c r="D542" s="6">
        <v>20</v>
      </c>
      <c r="E542" s="6"/>
      <c r="F542" s="6">
        <f t="shared" si="55"/>
        <v>733</v>
      </c>
      <c r="G542" s="445">
        <v>11</v>
      </c>
      <c r="H542" s="445">
        <v>1</v>
      </c>
      <c r="I542" s="445"/>
      <c r="J542" s="3">
        <f t="shared" si="61"/>
        <v>12</v>
      </c>
      <c r="K542" s="431">
        <f t="shared" si="59"/>
        <v>5.8982550995330544E-3</v>
      </c>
      <c r="L542" s="432">
        <f t="shared" si="60"/>
        <v>25.253084295895796</v>
      </c>
      <c r="M542" s="432">
        <f t="shared" si="56"/>
        <v>5.5556785450970754</v>
      </c>
      <c r="N542" s="432">
        <v>10.815576781778104</v>
      </c>
      <c r="O542" s="432">
        <v>2.3696696681245175</v>
      </c>
      <c r="P542" s="442">
        <f t="shared" si="57"/>
        <v>6.0019112265887437E-2</v>
      </c>
    </row>
    <row r="543" spans="1:16" x14ac:dyDescent="0.35">
      <c r="A543" s="443">
        <f t="shared" si="58"/>
        <v>163</v>
      </c>
      <c r="B543" s="3" t="s">
        <v>1363</v>
      </c>
      <c r="C543" s="6">
        <v>922.8</v>
      </c>
      <c r="D543" s="6"/>
      <c r="E543" s="6"/>
      <c r="F543" s="6">
        <f t="shared" si="55"/>
        <v>922.8</v>
      </c>
      <c r="G543" s="445">
        <v>17</v>
      </c>
      <c r="H543" s="445"/>
      <c r="I543" s="445"/>
      <c r="J543" s="3">
        <f t="shared" si="61"/>
        <v>17</v>
      </c>
      <c r="K543" s="431">
        <f t="shared" si="59"/>
        <v>8.3558613910051597E-3</v>
      </c>
      <c r="L543" s="432">
        <f t="shared" si="60"/>
        <v>35.775202752519043</v>
      </c>
      <c r="M543" s="432">
        <f t="shared" si="56"/>
        <v>7.8705446055541897</v>
      </c>
      <c r="N543" s="432">
        <v>15.322067107518981</v>
      </c>
      <c r="O543" s="432">
        <v>3.3570320298430665</v>
      </c>
      <c r="P543" s="442">
        <f t="shared" si="57"/>
        <v>6.7538845356995322E-2</v>
      </c>
    </row>
    <row r="544" spans="1:16" x14ac:dyDescent="0.35">
      <c r="A544" s="443">
        <f t="shared" si="58"/>
        <v>164</v>
      </c>
      <c r="B544" s="3" t="s">
        <v>1364</v>
      </c>
      <c r="C544" s="6">
        <v>396.9</v>
      </c>
      <c r="D544" s="6"/>
      <c r="E544" s="6"/>
      <c r="F544" s="6">
        <f t="shared" si="55"/>
        <v>396.9</v>
      </c>
      <c r="G544" s="445">
        <v>6</v>
      </c>
      <c r="H544" s="445"/>
      <c r="I544" s="445"/>
      <c r="J544" s="3">
        <f t="shared" si="61"/>
        <v>6</v>
      </c>
      <c r="K544" s="431">
        <f t="shared" si="59"/>
        <v>2.9491275497665272E-3</v>
      </c>
      <c r="L544" s="432">
        <f t="shared" si="60"/>
        <v>12.626542147947898</v>
      </c>
      <c r="M544" s="432">
        <f t="shared" si="56"/>
        <v>2.7778392725485377</v>
      </c>
      <c r="N544" s="432">
        <v>5.4077883908890518</v>
      </c>
      <c r="O544" s="432">
        <v>1.1848348340622588</v>
      </c>
      <c r="P544" s="442">
        <f t="shared" si="57"/>
        <v>5.5422032364443805E-2</v>
      </c>
    </row>
    <row r="545" spans="1:16" x14ac:dyDescent="0.35">
      <c r="A545" s="443">
        <f t="shared" si="58"/>
        <v>165</v>
      </c>
      <c r="B545" s="3" t="s">
        <v>1365</v>
      </c>
      <c r="C545" s="6">
        <v>817.4</v>
      </c>
      <c r="D545" s="6">
        <v>44.7</v>
      </c>
      <c r="E545" s="6">
        <v>29.9</v>
      </c>
      <c r="F545" s="6">
        <f t="shared" si="55"/>
        <v>892</v>
      </c>
      <c r="G545" s="445">
        <v>15</v>
      </c>
      <c r="H545" s="445">
        <v>2</v>
      </c>
      <c r="I545" s="445">
        <v>1</v>
      </c>
      <c r="J545" s="3">
        <f t="shared" si="61"/>
        <v>18</v>
      </c>
      <c r="K545" s="431">
        <f t="shared" si="59"/>
        <v>8.847382649299582E-3</v>
      </c>
      <c r="L545" s="432">
        <f t="shared" si="60"/>
        <v>37.879626443843691</v>
      </c>
      <c r="M545" s="432">
        <f t="shared" si="56"/>
        <v>8.3335178176456122</v>
      </c>
      <c r="N545" s="432">
        <v>16.223365172667158</v>
      </c>
      <c r="O545" s="432">
        <v>3.5545045021867763</v>
      </c>
      <c r="P545" s="442">
        <f t="shared" si="57"/>
        <v>7.3980957327739058E-2</v>
      </c>
    </row>
    <row r="546" spans="1:16" x14ac:dyDescent="0.35">
      <c r="A546" s="443">
        <f t="shared" si="58"/>
        <v>166</v>
      </c>
      <c r="B546" s="3" t="s">
        <v>1366</v>
      </c>
      <c r="C546" s="6">
        <v>872.1</v>
      </c>
      <c r="D546" s="6"/>
      <c r="E546" s="6"/>
      <c r="F546" s="6">
        <f t="shared" si="55"/>
        <v>872.1</v>
      </c>
      <c r="G546" s="445">
        <v>17</v>
      </c>
      <c r="H546" s="445"/>
      <c r="I546" s="445"/>
      <c r="J546" s="3">
        <f t="shared" si="61"/>
        <v>17</v>
      </c>
      <c r="K546" s="431">
        <f t="shared" si="59"/>
        <v>8.3558613910051597E-3</v>
      </c>
      <c r="L546" s="432">
        <f t="shared" si="60"/>
        <v>35.775202752519043</v>
      </c>
      <c r="M546" s="432">
        <f t="shared" si="56"/>
        <v>7.8705446055541897</v>
      </c>
      <c r="N546" s="432">
        <v>15.322067107518981</v>
      </c>
      <c r="O546" s="432">
        <v>3.3570320298430665</v>
      </c>
      <c r="P546" s="442">
        <f t="shared" si="57"/>
        <v>7.1465252259414372E-2</v>
      </c>
    </row>
    <row r="547" spans="1:16" x14ac:dyDescent="0.35">
      <c r="A547" s="443">
        <f t="shared" si="58"/>
        <v>167</v>
      </c>
      <c r="B547" s="3" t="s">
        <v>1367</v>
      </c>
      <c r="C547" s="6">
        <v>654.1</v>
      </c>
      <c r="D547" s="6"/>
      <c r="E547" s="6">
        <v>31.8</v>
      </c>
      <c r="F547" s="6">
        <f t="shared" si="55"/>
        <v>685.9</v>
      </c>
      <c r="G547" s="445">
        <v>8</v>
      </c>
      <c r="H547" s="445"/>
      <c r="I547" s="445">
        <v>1</v>
      </c>
      <c r="J547" s="3">
        <f t="shared" si="61"/>
        <v>9</v>
      </c>
      <c r="K547" s="431">
        <f t="shared" si="59"/>
        <v>4.423691324649791E-3</v>
      </c>
      <c r="L547" s="432">
        <f t="shared" si="60"/>
        <v>18.939813221921845</v>
      </c>
      <c r="M547" s="432">
        <f t="shared" si="56"/>
        <v>4.1667589088228061</v>
      </c>
      <c r="N547" s="432">
        <v>8.1116825863335791</v>
      </c>
      <c r="O547" s="432">
        <v>1.7772522510933881</v>
      </c>
      <c r="P547" s="442">
        <f t="shared" si="57"/>
        <v>4.8105419110907738E-2</v>
      </c>
    </row>
    <row r="548" spans="1:16" x14ac:dyDescent="0.35">
      <c r="A548" s="443">
        <f t="shared" si="58"/>
        <v>168</v>
      </c>
      <c r="B548" s="3" t="s">
        <v>1368</v>
      </c>
      <c r="C548" s="6">
        <v>253.3</v>
      </c>
      <c r="D548" s="6">
        <v>10.1</v>
      </c>
      <c r="E548" s="6"/>
      <c r="F548" s="6">
        <f t="shared" si="55"/>
        <v>263.40000000000003</v>
      </c>
      <c r="G548" s="445">
        <v>6</v>
      </c>
      <c r="H548" s="445">
        <v>1</v>
      </c>
      <c r="I548" s="445"/>
      <c r="J548" s="3">
        <f t="shared" si="61"/>
        <v>7</v>
      </c>
      <c r="K548" s="431">
        <f t="shared" si="59"/>
        <v>3.4406488080609482E-3</v>
      </c>
      <c r="L548" s="432">
        <f t="shared" si="60"/>
        <v>14.730965839272546</v>
      </c>
      <c r="M548" s="432">
        <f t="shared" si="56"/>
        <v>3.2408124846399602</v>
      </c>
      <c r="N548" s="432">
        <v>6.3090864560372273</v>
      </c>
      <c r="O548" s="432">
        <v>1.3823073064059685</v>
      </c>
      <c r="P548" s="442">
        <f t="shared" si="57"/>
        <v>9.7430417943643516E-2</v>
      </c>
    </row>
    <row r="549" spans="1:16" x14ac:dyDescent="0.35">
      <c r="A549" s="443">
        <f t="shared" si="58"/>
        <v>169</v>
      </c>
      <c r="B549" s="3" t="s">
        <v>1369</v>
      </c>
      <c r="C549" s="6">
        <v>603.79999999999995</v>
      </c>
      <c r="D549" s="6"/>
      <c r="E549" s="6"/>
      <c r="F549" s="6">
        <f t="shared" si="55"/>
        <v>603.79999999999995</v>
      </c>
      <c r="G549" s="445">
        <v>15</v>
      </c>
      <c r="H549" s="445"/>
      <c r="I549" s="445"/>
      <c r="J549" s="3">
        <f t="shared" si="61"/>
        <v>15</v>
      </c>
      <c r="K549" s="431">
        <f t="shared" si="59"/>
        <v>7.3728188744163177E-3</v>
      </c>
      <c r="L549" s="432">
        <f t="shared" si="60"/>
        <v>31.566355369869743</v>
      </c>
      <c r="M549" s="432">
        <f t="shared" si="56"/>
        <v>6.9445981813713438</v>
      </c>
      <c r="N549" s="432">
        <v>13.51947097722263</v>
      </c>
      <c r="O549" s="432">
        <v>2.9620870851556469</v>
      </c>
      <c r="P549" s="442">
        <f t="shared" si="57"/>
        <v>9.1077362725437844E-2</v>
      </c>
    </row>
    <row r="550" spans="1:16" x14ac:dyDescent="0.35">
      <c r="A550" s="443">
        <f t="shared" si="58"/>
        <v>170</v>
      </c>
      <c r="B550" s="3" t="s">
        <v>1370</v>
      </c>
      <c r="C550" s="6">
        <v>664</v>
      </c>
      <c r="D550" s="6">
        <v>24.3</v>
      </c>
      <c r="E550" s="6"/>
      <c r="F550" s="6">
        <f t="shared" si="55"/>
        <v>688.3</v>
      </c>
      <c r="G550" s="445">
        <v>12</v>
      </c>
      <c r="H550" s="445">
        <v>1</v>
      </c>
      <c r="I550" s="445"/>
      <c r="J550" s="3">
        <f t="shared" si="61"/>
        <v>13</v>
      </c>
      <c r="K550" s="431">
        <f t="shared" si="59"/>
        <v>6.3897763578274758E-3</v>
      </c>
      <c r="L550" s="432">
        <f t="shared" si="60"/>
        <v>27.357507987220444</v>
      </c>
      <c r="M550" s="432">
        <f t="shared" si="56"/>
        <v>6.0186517571884979</v>
      </c>
      <c r="N550" s="432">
        <v>11.716874846926279</v>
      </c>
      <c r="O550" s="432">
        <v>2.5671421404682273</v>
      </c>
      <c r="P550" s="442">
        <f t="shared" si="57"/>
        <v>6.9243319383703997E-2</v>
      </c>
    </row>
    <row r="551" spans="1:16" x14ac:dyDescent="0.35">
      <c r="A551" s="443">
        <f t="shared" si="58"/>
        <v>171</v>
      </c>
      <c r="B551" s="3" t="s">
        <v>1371</v>
      </c>
      <c r="C551" s="6">
        <v>621.6</v>
      </c>
      <c r="D551" s="6"/>
      <c r="E551" s="6"/>
      <c r="F551" s="6">
        <f t="shared" si="55"/>
        <v>621.6</v>
      </c>
      <c r="G551" s="445">
        <v>15</v>
      </c>
      <c r="H551" s="445"/>
      <c r="I551" s="445"/>
      <c r="J551" s="3">
        <f t="shared" si="61"/>
        <v>15</v>
      </c>
      <c r="K551" s="431">
        <f t="shared" si="59"/>
        <v>7.3728188744163177E-3</v>
      </c>
      <c r="L551" s="432">
        <f t="shared" si="60"/>
        <v>31.566355369869743</v>
      </c>
      <c r="M551" s="432">
        <f t="shared" si="56"/>
        <v>6.9445981813713438</v>
      </c>
      <c r="N551" s="432">
        <v>13.51947097722263</v>
      </c>
      <c r="O551" s="432">
        <v>2.9620870851556469</v>
      </c>
      <c r="P551" s="442">
        <f t="shared" si="57"/>
        <v>8.8469291527701679E-2</v>
      </c>
    </row>
    <row r="552" spans="1:16" x14ac:dyDescent="0.35">
      <c r="A552" s="443">
        <f t="shared" si="58"/>
        <v>172</v>
      </c>
      <c r="B552" s="3" t="s">
        <v>1372</v>
      </c>
      <c r="C552" s="6">
        <v>547.1</v>
      </c>
      <c r="D552" s="6">
        <v>23.2</v>
      </c>
      <c r="E552" s="6"/>
      <c r="F552" s="6">
        <f t="shared" si="55"/>
        <v>570.30000000000007</v>
      </c>
      <c r="G552" s="445">
        <v>6</v>
      </c>
      <c r="H552" s="445">
        <v>1</v>
      </c>
      <c r="I552" s="445"/>
      <c r="J552" s="3">
        <f t="shared" si="61"/>
        <v>7</v>
      </c>
      <c r="K552" s="431">
        <f t="shared" si="59"/>
        <v>3.4406488080609482E-3</v>
      </c>
      <c r="L552" s="432">
        <f t="shared" si="60"/>
        <v>14.730965839272546</v>
      </c>
      <c r="M552" s="432">
        <f t="shared" si="56"/>
        <v>3.2408124846399602</v>
      </c>
      <c r="N552" s="432">
        <v>6.3090864560372273</v>
      </c>
      <c r="O552" s="432">
        <v>1.3823073064059685</v>
      </c>
      <c r="P552" s="442">
        <f t="shared" si="57"/>
        <v>4.4999425015528144E-2</v>
      </c>
    </row>
    <row r="553" spans="1:16" x14ac:dyDescent="0.35">
      <c r="A553" s="443">
        <f t="shared" si="58"/>
        <v>173</v>
      </c>
      <c r="B553" s="3" t="s">
        <v>1373</v>
      </c>
      <c r="C553" s="6">
        <v>536.29999999999995</v>
      </c>
      <c r="D553" s="6"/>
      <c r="E553" s="6">
        <v>85.9</v>
      </c>
      <c r="F553" s="6">
        <f t="shared" si="55"/>
        <v>622.19999999999993</v>
      </c>
      <c r="G553" s="445">
        <v>12</v>
      </c>
      <c r="H553" s="445"/>
      <c r="I553" s="445">
        <v>1</v>
      </c>
      <c r="J553" s="3">
        <f t="shared" si="61"/>
        <v>13</v>
      </c>
      <c r="K553" s="431">
        <f t="shared" si="59"/>
        <v>6.3897763578274758E-3</v>
      </c>
      <c r="L553" s="432">
        <f t="shared" si="60"/>
        <v>27.357507987220444</v>
      </c>
      <c r="M553" s="432">
        <f t="shared" si="56"/>
        <v>6.0186517571884979</v>
      </c>
      <c r="N553" s="432">
        <v>11.716874846926279</v>
      </c>
      <c r="O553" s="432">
        <v>2.5671421404682273</v>
      </c>
      <c r="P553" s="442">
        <f t="shared" si="57"/>
        <v>7.6599448299266251E-2</v>
      </c>
    </row>
    <row r="554" spans="1:16" x14ac:dyDescent="0.35">
      <c r="A554" s="443">
        <f t="shared" si="58"/>
        <v>174</v>
      </c>
      <c r="B554" s="3" t="s">
        <v>1374</v>
      </c>
      <c r="C554" s="6">
        <v>523.03</v>
      </c>
      <c r="D554" s="6"/>
      <c r="E554" s="6"/>
      <c r="F554" s="6">
        <f t="shared" si="55"/>
        <v>523.03</v>
      </c>
      <c r="G554" s="445">
        <v>7</v>
      </c>
      <c r="H554" s="445"/>
      <c r="I554" s="445"/>
      <c r="J554" s="3">
        <f t="shared" si="61"/>
        <v>7</v>
      </c>
      <c r="K554" s="431">
        <f t="shared" si="59"/>
        <v>3.4406488080609482E-3</v>
      </c>
      <c r="L554" s="432">
        <f t="shared" si="60"/>
        <v>14.730965839272546</v>
      </c>
      <c r="M554" s="432">
        <f t="shared" si="56"/>
        <v>3.2408124846399602</v>
      </c>
      <c r="N554" s="432">
        <v>6.3090864560372273</v>
      </c>
      <c r="O554" s="432">
        <v>1.3823073064059685</v>
      </c>
      <c r="P554" s="442">
        <f t="shared" si="57"/>
        <v>4.9066348175736969E-2</v>
      </c>
    </row>
    <row r="555" spans="1:16" x14ac:dyDescent="0.35">
      <c r="A555" s="443">
        <f t="shared" si="58"/>
        <v>175</v>
      </c>
      <c r="B555" s="3" t="s">
        <v>1375</v>
      </c>
      <c r="C555" s="6">
        <v>628.20000000000005</v>
      </c>
      <c r="D555" s="6"/>
      <c r="E555" s="6">
        <v>93.9</v>
      </c>
      <c r="F555" s="6">
        <f t="shared" si="55"/>
        <v>722.1</v>
      </c>
      <c r="G555" s="445">
        <v>6</v>
      </c>
      <c r="H555" s="445"/>
      <c r="I555" s="445">
        <v>1</v>
      </c>
      <c r="J555" s="3">
        <f t="shared" si="61"/>
        <v>7</v>
      </c>
      <c r="K555" s="431">
        <f t="shared" si="59"/>
        <v>3.4406488080609482E-3</v>
      </c>
      <c r="L555" s="432">
        <f t="shared" si="60"/>
        <v>14.730965839272546</v>
      </c>
      <c r="M555" s="432">
        <f t="shared" si="56"/>
        <v>3.2408124846399602</v>
      </c>
      <c r="N555" s="432">
        <v>6.3090864560372273</v>
      </c>
      <c r="O555" s="432">
        <v>1.3823073064059685</v>
      </c>
      <c r="P555" s="442">
        <f t="shared" si="57"/>
        <v>3.5539637288956795E-2</v>
      </c>
    </row>
    <row r="556" spans="1:16" x14ac:dyDescent="0.35">
      <c r="A556" s="443">
        <f t="shared" si="58"/>
        <v>176</v>
      </c>
      <c r="B556" s="3" t="s">
        <v>1376</v>
      </c>
      <c r="C556" s="6">
        <v>570.4</v>
      </c>
      <c r="D556" s="6"/>
      <c r="E556" s="6"/>
      <c r="F556" s="6">
        <f t="shared" si="55"/>
        <v>570.4</v>
      </c>
      <c r="G556" s="445">
        <v>12</v>
      </c>
      <c r="H556" s="445"/>
      <c r="I556" s="445"/>
      <c r="J556" s="3">
        <f t="shared" si="61"/>
        <v>12</v>
      </c>
      <c r="K556" s="431">
        <f t="shared" si="59"/>
        <v>5.8982550995330544E-3</v>
      </c>
      <c r="L556" s="432">
        <f t="shared" si="60"/>
        <v>25.253084295895796</v>
      </c>
      <c r="M556" s="432">
        <f t="shared" si="56"/>
        <v>5.5556785450970754</v>
      </c>
      <c r="N556" s="432">
        <v>10.815576781778104</v>
      </c>
      <c r="O556" s="432">
        <v>2.3696696681245175</v>
      </c>
      <c r="P556" s="442">
        <f t="shared" si="57"/>
        <v>7.7128347284178639E-2</v>
      </c>
    </row>
    <row r="557" spans="1:16" x14ac:dyDescent="0.35">
      <c r="A557" s="443">
        <f t="shared" si="58"/>
        <v>177</v>
      </c>
      <c r="B557" s="3" t="s">
        <v>1377</v>
      </c>
      <c r="C557" s="6">
        <v>672.28</v>
      </c>
      <c r="D557" s="6">
        <v>45.9</v>
      </c>
      <c r="E557" s="6"/>
      <c r="F557" s="6">
        <f t="shared" si="55"/>
        <v>718.18</v>
      </c>
      <c r="G557" s="445">
        <v>13</v>
      </c>
      <c r="H557" s="445">
        <v>2</v>
      </c>
      <c r="I557" s="445"/>
      <c r="J557" s="3">
        <f t="shared" si="61"/>
        <v>15</v>
      </c>
      <c r="K557" s="431">
        <f t="shared" si="59"/>
        <v>7.3728188744163177E-3</v>
      </c>
      <c r="L557" s="432">
        <f t="shared" si="60"/>
        <v>31.566355369869743</v>
      </c>
      <c r="M557" s="432">
        <f t="shared" si="56"/>
        <v>6.9445981813713438</v>
      </c>
      <c r="N557" s="432">
        <v>13.51947097722263</v>
      </c>
      <c r="O557" s="432">
        <v>2.9620870851556469</v>
      </c>
      <c r="P557" s="442">
        <f t="shared" si="57"/>
        <v>7.657204546718005E-2</v>
      </c>
    </row>
    <row r="558" spans="1:16" x14ac:dyDescent="0.35">
      <c r="A558" s="443">
        <f t="shared" si="58"/>
        <v>178</v>
      </c>
      <c r="B558" s="3" t="s">
        <v>1378</v>
      </c>
      <c r="C558" s="6">
        <v>862.5</v>
      </c>
      <c r="D558" s="6"/>
      <c r="E558" s="6"/>
      <c r="F558" s="6">
        <f t="shared" si="55"/>
        <v>862.5</v>
      </c>
      <c r="G558" s="445">
        <v>13</v>
      </c>
      <c r="H558" s="445"/>
      <c r="I558" s="445"/>
      <c r="J558" s="3">
        <f t="shared" si="61"/>
        <v>13</v>
      </c>
      <c r="K558" s="431">
        <f t="shared" si="59"/>
        <v>6.3897763578274758E-3</v>
      </c>
      <c r="L558" s="432">
        <f t="shared" si="60"/>
        <v>27.357507987220444</v>
      </c>
      <c r="M558" s="432">
        <f t="shared" si="56"/>
        <v>6.0186517571884979</v>
      </c>
      <c r="N558" s="432">
        <v>11.716874846926279</v>
      </c>
      <c r="O558" s="432">
        <v>2.5671421404682273</v>
      </c>
      <c r="P558" s="442">
        <f t="shared" si="57"/>
        <v>5.5258175920931539E-2</v>
      </c>
    </row>
    <row r="559" spans="1:16" x14ac:dyDescent="0.35">
      <c r="A559" s="443">
        <f t="shared" si="58"/>
        <v>179</v>
      </c>
      <c r="B559" s="3" t="s">
        <v>1379</v>
      </c>
      <c r="C559" s="6">
        <v>693.7</v>
      </c>
      <c r="D559" s="6">
        <v>26.4</v>
      </c>
      <c r="E559" s="6"/>
      <c r="F559" s="6">
        <f t="shared" si="55"/>
        <v>720.1</v>
      </c>
      <c r="G559" s="445">
        <v>12</v>
      </c>
      <c r="H559" s="445">
        <v>1</v>
      </c>
      <c r="I559" s="445"/>
      <c r="J559" s="3">
        <f t="shared" si="61"/>
        <v>13</v>
      </c>
      <c r="K559" s="431">
        <f t="shared" si="59"/>
        <v>6.3897763578274758E-3</v>
      </c>
      <c r="L559" s="432">
        <f t="shared" si="60"/>
        <v>27.357507987220444</v>
      </c>
      <c r="M559" s="432">
        <f t="shared" si="56"/>
        <v>6.0186517571884979</v>
      </c>
      <c r="N559" s="432">
        <v>11.716874846926279</v>
      </c>
      <c r="O559" s="432">
        <v>2.5671421404682273</v>
      </c>
      <c r="P559" s="442">
        <f t="shared" si="57"/>
        <v>6.6185497475077695E-2</v>
      </c>
    </row>
    <row r="560" spans="1:16" x14ac:dyDescent="0.35">
      <c r="A560" s="443">
        <f t="shared" si="58"/>
        <v>180</v>
      </c>
      <c r="B560" s="3" t="s">
        <v>1380</v>
      </c>
      <c r="C560" s="6">
        <v>689.6</v>
      </c>
      <c r="D560" s="6"/>
      <c r="E560" s="6"/>
      <c r="F560" s="6">
        <f t="shared" si="55"/>
        <v>689.6</v>
      </c>
      <c r="G560" s="445">
        <v>10</v>
      </c>
      <c r="H560" s="445"/>
      <c r="I560" s="445"/>
      <c r="J560" s="3">
        <f t="shared" si="61"/>
        <v>10</v>
      </c>
      <c r="K560" s="431">
        <f t="shared" si="59"/>
        <v>4.9152125829442124E-3</v>
      </c>
      <c r="L560" s="432">
        <f t="shared" si="60"/>
        <v>21.044236913246497</v>
      </c>
      <c r="M560" s="432">
        <f t="shared" si="56"/>
        <v>4.6297321209142295</v>
      </c>
      <c r="N560" s="432">
        <v>9.0129806514817545</v>
      </c>
      <c r="O560" s="432">
        <v>1.9747247234370979</v>
      </c>
      <c r="P560" s="442">
        <f t="shared" si="57"/>
        <v>5.3163680987644402E-2</v>
      </c>
    </row>
    <row r="561" spans="1:16" x14ac:dyDescent="0.35">
      <c r="A561" s="443">
        <f t="shared" si="58"/>
        <v>181</v>
      </c>
      <c r="B561" s="3" t="s">
        <v>1381</v>
      </c>
      <c r="C561" s="6">
        <v>599</v>
      </c>
      <c r="D561" s="6"/>
      <c r="E561" s="6">
        <v>61.7</v>
      </c>
      <c r="F561" s="6">
        <f t="shared" si="55"/>
        <v>660.7</v>
      </c>
      <c r="G561" s="445">
        <v>11</v>
      </c>
      <c r="H561" s="445"/>
      <c r="I561" s="445">
        <v>1</v>
      </c>
      <c r="J561" s="3">
        <f t="shared" si="61"/>
        <v>12</v>
      </c>
      <c r="K561" s="431">
        <f t="shared" si="59"/>
        <v>5.8982550995330544E-3</v>
      </c>
      <c r="L561" s="432">
        <f t="shared" si="60"/>
        <v>25.253084295895796</v>
      </c>
      <c r="M561" s="432">
        <f t="shared" si="56"/>
        <v>5.5556785450970754</v>
      </c>
      <c r="N561" s="432">
        <v>10.815576781778104</v>
      </c>
      <c r="O561" s="432">
        <v>2.3696696681245175</v>
      </c>
      <c r="P561" s="442">
        <f t="shared" si="57"/>
        <v>6.6586967293621138E-2</v>
      </c>
    </row>
    <row r="562" spans="1:16" x14ac:dyDescent="0.35">
      <c r="A562" s="443">
        <f t="shared" si="58"/>
        <v>182</v>
      </c>
      <c r="B562" s="3" t="s">
        <v>1382</v>
      </c>
      <c r="C562" s="6">
        <v>502.6</v>
      </c>
      <c r="D562" s="6"/>
      <c r="E562" s="6">
        <v>53.9</v>
      </c>
      <c r="F562" s="6">
        <f t="shared" si="55"/>
        <v>556.5</v>
      </c>
      <c r="G562" s="445">
        <v>8</v>
      </c>
      <c r="H562" s="445"/>
      <c r="I562" s="445">
        <v>2</v>
      </c>
      <c r="J562" s="3">
        <f t="shared" si="61"/>
        <v>10</v>
      </c>
      <c r="K562" s="431">
        <f t="shared" si="59"/>
        <v>4.9152125829442124E-3</v>
      </c>
      <c r="L562" s="432">
        <f t="shared" si="60"/>
        <v>21.044236913246497</v>
      </c>
      <c r="M562" s="432">
        <f t="shared" si="56"/>
        <v>4.6297321209142295</v>
      </c>
      <c r="N562" s="432">
        <v>9.0129806514817545</v>
      </c>
      <c r="O562" s="432">
        <v>1.9747247234370979</v>
      </c>
      <c r="P562" s="442">
        <f t="shared" si="57"/>
        <v>6.5879019603018119E-2</v>
      </c>
    </row>
    <row r="563" spans="1:16" x14ac:dyDescent="0.35">
      <c r="A563" s="443">
        <f t="shared" si="58"/>
        <v>183</v>
      </c>
      <c r="B563" s="3" t="s">
        <v>1383</v>
      </c>
      <c r="C563" s="6">
        <v>4995.63</v>
      </c>
      <c r="D563" s="6">
        <v>255.4</v>
      </c>
      <c r="E563" s="6">
        <v>189.6</v>
      </c>
      <c r="F563" s="6">
        <f t="shared" si="55"/>
        <v>5440.63</v>
      </c>
      <c r="G563" s="445">
        <v>84</v>
      </c>
      <c r="H563" s="445">
        <v>1</v>
      </c>
      <c r="I563" s="445">
        <v>1</v>
      </c>
      <c r="J563" s="3">
        <f t="shared" si="61"/>
        <v>86</v>
      </c>
      <c r="K563" s="431">
        <f t="shared" si="59"/>
        <v>4.2270828213320226E-2</v>
      </c>
      <c r="L563" s="432">
        <f t="shared" si="60"/>
        <v>180.98043745391988</v>
      </c>
      <c r="M563" s="432">
        <f t="shared" si="56"/>
        <v>39.815696239862376</v>
      </c>
      <c r="N563" s="432">
        <v>77.511633602743089</v>
      </c>
      <c r="O563" s="432">
        <v>16.982632621559045</v>
      </c>
      <c r="P563" s="442">
        <f t="shared" si="57"/>
        <v>5.7951082855861251E-2</v>
      </c>
    </row>
    <row r="564" spans="1:16" x14ac:dyDescent="0.35">
      <c r="A564" s="443">
        <f t="shared" si="58"/>
        <v>184</v>
      </c>
      <c r="B564" s="3" t="s">
        <v>1384</v>
      </c>
      <c r="C564" s="6">
        <v>574.70000000000005</v>
      </c>
      <c r="D564" s="6">
        <v>14</v>
      </c>
      <c r="E564" s="6"/>
      <c r="F564" s="6">
        <f t="shared" si="55"/>
        <v>588.70000000000005</v>
      </c>
      <c r="G564" s="445">
        <v>7</v>
      </c>
      <c r="H564" s="445">
        <v>1</v>
      </c>
      <c r="I564" s="445"/>
      <c r="J564" s="3">
        <f t="shared" si="61"/>
        <v>8</v>
      </c>
      <c r="K564" s="431">
        <f t="shared" si="59"/>
        <v>3.9321700663553696E-3</v>
      </c>
      <c r="L564" s="432">
        <f t="shared" si="60"/>
        <v>16.835389530597197</v>
      </c>
      <c r="M564" s="432">
        <f t="shared" si="56"/>
        <v>3.7037856967313836</v>
      </c>
      <c r="N564" s="432">
        <v>7.2103845211854027</v>
      </c>
      <c r="O564" s="432">
        <v>1.5797797787496783</v>
      </c>
      <c r="P564" s="442">
        <f t="shared" si="57"/>
        <v>4.9820518986349011E-2</v>
      </c>
    </row>
    <row r="565" spans="1:16" x14ac:dyDescent="0.35">
      <c r="A565" s="443">
        <f t="shared" si="58"/>
        <v>185</v>
      </c>
      <c r="B565" s="3" t="s">
        <v>1385</v>
      </c>
      <c r="C565" s="6">
        <v>666.7</v>
      </c>
      <c r="D565" s="6"/>
      <c r="E565" s="6">
        <v>37.9</v>
      </c>
      <c r="F565" s="6">
        <f t="shared" ref="F565:F628" si="62">C565+D565+E565</f>
        <v>704.6</v>
      </c>
      <c r="G565" s="445">
        <v>12</v>
      </c>
      <c r="H565" s="445"/>
      <c r="I565" s="445">
        <v>1</v>
      </c>
      <c r="J565" s="3">
        <f t="shared" si="61"/>
        <v>13</v>
      </c>
      <c r="K565" s="431">
        <f t="shared" si="59"/>
        <v>6.3897763578274758E-3</v>
      </c>
      <c r="L565" s="432">
        <f t="shared" si="60"/>
        <v>27.357507987220444</v>
      </c>
      <c r="M565" s="432">
        <f t="shared" si="56"/>
        <v>6.0186517571884979</v>
      </c>
      <c r="N565" s="432">
        <v>11.716874846926279</v>
      </c>
      <c r="O565" s="432">
        <v>2.5671421404682273</v>
      </c>
      <c r="P565" s="442">
        <f t="shared" si="57"/>
        <v>6.764146569940882E-2</v>
      </c>
    </row>
    <row r="566" spans="1:16" x14ac:dyDescent="0.35">
      <c r="A566" s="443">
        <f t="shared" si="58"/>
        <v>186</v>
      </c>
      <c r="B566" s="3" t="s">
        <v>1386</v>
      </c>
      <c r="C566" s="6">
        <v>663.6</v>
      </c>
      <c r="D566" s="6"/>
      <c r="E566" s="6"/>
      <c r="F566" s="6">
        <f t="shared" si="62"/>
        <v>663.6</v>
      </c>
      <c r="G566" s="445">
        <v>13</v>
      </c>
      <c r="H566" s="445"/>
      <c r="I566" s="445"/>
      <c r="J566" s="3">
        <f t="shared" si="61"/>
        <v>13</v>
      </c>
      <c r="K566" s="431">
        <f t="shared" si="59"/>
        <v>6.3897763578274758E-3</v>
      </c>
      <c r="L566" s="432">
        <f t="shared" si="60"/>
        <v>27.357507987220444</v>
      </c>
      <c r="M566" s="432">
        <f t="shared" ref="M566:M629" si="63">L566*0.22</f>
        <v>6.0186517571884979</v>
      </c>
      <c r="N566" s="432">
        <v>11.716874846926279</v>
      </c>
      <c r="O566" s="432">
        <v>2.5671421404682273</v>
      </c>
      <c r="P566" s="442">
        <f t="shared" si="57"/>
        <v>7.1820640041897907E-2</v>
      </c>
    </row>
    <row r="567" spans="1:16" x14ac:dyDescent="0.35">
      <c r="A567" s="443">
        <f t="shared" si="58"/>
        <v>187</v>
      </c>
      <c r="B567" s="3" t="s">
        <v>1387</v>
      </c>
      <c r="C567" s="6">
        <v>693.2</v>
      </c>
      <c r="D567" s="6"/>
      <c r="E567" s="6"/>
      <c r="F567" s="6">
        <f t="shared" si="62"/>
        <v>693.2</v>
      </c>
      <c r="G567" s="445">
        <v>12</v>
      </c>
      <c r="H567" s="445"/>
      <c r="I567" s="445"/>
      <c r="J567" s="3">
        <f t="shared" si="61"/>
        <v>12</v>
      </c>
      <c r="K567" s="431">
        <f t="shared" si="59"/>
        <v>5.8982550995330544E-3</v>
      </c>
      <c r="L567" s="432">
        <f t="shared" si="60"/>
        <v>25.253084295895796</v>
      </c>
      <c r="M567" s="432">
        <f t="shared" si="63"/>
        <v>5.5556785450970754</v>
      </c>
      <c r="N567" s="432">
        <v>10.815576781778104</v>
      </c>
      <c r="O567" s="432">
        <v>2.3696696681245175</v>
      </c>
      <c r="P567" s="442">
        <f t="shared" si="57"/>
        <v>6.346510284318449E-2</v>
      </c>
    </row>
    <row r="568" spans="1:16" x14ac:dyDescent="0.35">
      <c r="A568" s="443">
        <f t="shared" si="58"/>
        <v>188</v>
      </c>
      <c r="B568" s="3" t="s">
        <v>1388</v>
      </c>
      <c r="C568" s="6">
        <v>777.3</v>
      </c>
      <c r="D568" s="6"/>
      <c r="E568" s="6">
        <v>88.3</v>
      </c>
      <c r="F568" s="6">
        <f t="shared" si="62"/>
        <v>865.59999999999991</v>
      </c>
      <c r="G568" s="445">
        <v>7</v>
      </c>
      <c r="H568" s="445"/>
      <c r="I568" s="445">
        <v>1</v>
      </c>
      <c r="J568" s="3">
        <f t="shared" si="61"/>
        <v>8</v>
      </c>
      <c r="K568" s="431">
        <f t="shared" si="59"/>
        <v>3.9321700663553696E-3</v>
      </c>
      <c r="L568" s="432">
        <f t="shared" si="60"/>
        <v>16.835389530597197</v>
      </c>
      <c r="M568" s="432">
        <f t="shared" si="63"/>
        <v>3.7037856967313836</v>
      </c>
      <c r="N568" s="432">
        <v>7.2103845211854027</v>
      </c>
      <c r="O568" s="432">
        <v>1.5797797787496783</v>
      </c>
      <c r="P568" s="442">
        <f t="shared" si="57"/>
        <v>3.3883248067541206E-2</v>
      </c>
    </row>
    <row r="569" spans="1:16" x14ac:dyDescent="0.35">
      <c r="A569" s="443">
        <f t="shared" si="58"/>
        <v>189</v>
      </c>
      <c r="B569" s="3" t="s">
        <v>1389</v>
      </c>
      <c r="C569" s="6">
        <v>635.6</v>
      </c>
      <c r="D569" s="6"/>
      <c r="E569" s="6"/>
      <c r="F569" s="6">
        <f t="shared" si="62"/>
        <v>635.6</v>
      </c>
      <c r="G569" s="445">
        <v>12</v>
      </c>
      <c r="H569" s="445"/>
      <c r="I569" s="445"/>
      <c r="J569" s="3">
        <f t="shared" si="61"/>
        <v>12</v>
      </c>
      <c r="K569" s="431">
        <f t="shared" si="59"/>
        <v>5.8982550995330544E-3</v>
      </c>
      <c r="L569" s="432">
        <f t="shared" si="60"/>
        <v>25.253084295895796</v>
      </c>
      <c r="M569" s="432">
        <f t="shared" si="63"/>
        <v>5.5556785450970754</v>
      </c>
      <c r="N569" s="432">
        <v>10.815576781778104</v>
      </c>
      <c r="O569" s="432">
        <v>2.3696696681245175</v>
      </c>
      <c r="P569" s="442">
        <f t="shared" si="57"/>
        <v>6.9216502974977168E-2</v>
      </c>
    </row>
    <row r="570" spans="1:16" x14ac:dyDescent="0.35">
      <c r="A570" s="443">
        <f t="shared" si="58"/>
        <v>190</v>
      </c>
      <c r="B570" s="3" t="s">
        <v>1390</v>
      </c>
      <c r="C570" s="6">
        <v>504.2</v>
      </c>
      <c r="D570" s="6"/>
      <c r="E570" s="6"/>
      <c r="F570" s="6">
        <f t="shared" si="62"/>
        <v>504.2</v>
      </c>
      <c r="G570" s="445">
        <v>10</v>
      </c>
      <c r="H570" s="445"/>
      <c r="I570" s="445"/>
      <c r="J570" s="3">
        <f t="shared" si="61"/>
        <v>10</v>
      </c>
      <c r="K570" s="431">
        <f t="shared" si="59"/>
        <v>4.9152125829442124E-3</v>
      </c>
      <c r="L570" s="432">
        <f t="shared" si="60"/>
        <v>21.044236913246497</v>
      </c>
      <c r="M570" s="432">
        <f t="shared" si="63"/>
        <v>4.6297321209142295</v>
      </c>
      <c r="N570" s="432">
        <v>9.0129806514817545</v>
      </c>
      <c r="O570" s="432">
        <v>1.9747247234370979</v>
      </c>
      <c r="P570" s="442">
        <f t="shared" si="57"/>
        <v>7.2712563286552123E-2</v>
      </c>
    </row>
    <row r="571" spans="1:16" x14ac:dyDescent="0.35">
      <c r="A571" s="443">
        <f t="shared" si="58"/>
        <v>191</v>
      </c>
      <c r="B571" s="3" t="s">
        <v>1391</v>
      </c>
      <c r="C571" s="6">
        <v>166</v>
      </c>
      <c r="D571" s="6"/>
      <c r="E571" s="6"/>
      <c r="F571" s="6">
        <f t="shared" si="62"/>
        <v>166</v>
      </c>
      <c r="G571" s="445">
        <v>3</v>
      </c>
      <c r="H571" s="445"/>
      <c r="I571" s="445"/>
      <c r="J571" s="3">
        <f t="shared" si="61"/>
        <v>3</v>
      </c>
      <c r="K571" s="431">
        <f t="shared" si="59"/>
        <v>1.4745637748832636E-3</v>
      </c>
      <c r="L571" s="432">
        <f t="shared" si="60"/>
        <v>6.313271073973949</v>
      </c>
      <c r="M571" s="432">
        <f t="shared" si="63"/>
        <v>1.3889196362742688</v>
      </c>
      <c r="N571" s="432">
        <v>2.7038941954445259</v>
      </c>
      <c r="O571" s="432">
        <v>0.59241741703112938</v>
      </c>
      <c r="P571" s="442">
        <f t="shared" si="57"/>
        <v>6.6256038088698024E-2</v>
      </c>
    </row>
    <row r="572" spans="1:16" x14ac:dyDescent="0.35">
      <c r="A572" s="443">
        <f t="shared" si="58"/>
        <v>192</v>
      </c>
      <c r="B572" s="3" t="s">
        <v>1392</v>
      </c>
      <c r="C572" s="6">
        <v>588.9</v>
      </c>
      <c r="D572" s="6"/>
      <c r="E572" s="6"/>
      <c r="F572" s="6">
        <f t="shared" si="62"/>
        <v>588.9</v>
      </c>
      <c r="G572" s="445">
        <v>10</v>
      </c>
      <c r="H572" s="445"/>
      <c r="I572" s="445"/>
      <c r="J572" s="3">
        <f t="shared" si="61"/>
        <v>10</v>
      </c>
      <c r="K572" s="431">
        <f t="shared" si="59"/>
        <v>4.9152125829442124E-3</v>
      </c>
      <c r="L572" s="432">
        <f t="shared" si="60"/>
        <v>21.044236913246497</v>
      </c>
      <c r="M572" s="432">
        <f t="shared" si="63"/>
        <v>4.6297321209142295</v>
      </c>
      <c r="N572" s="432">
        <v>9.0129806514817545</v>
      </c>
      <c r="O572" s="432">
        <v>1.9747247234370979</v>
      </c>
      <c r="P572" s="442">
        <f t="shared" ref="P572:P635" si="64">(L572+M572+N572+O572)/F572</f>
        <v>6.225449891166511E-2</v>
      </c>
    </row>
    <row r="573" spans="1:16" x14ac:dyDescent="0.35">
      <c r="A573" s="443">
        <f t="shared" ref="A573:A636" si="65">1+A572</f>
        <v>193</v>
      </c>
      <c r="B573" s="3" t="s">
        <v>1393</v>
      </c>
      <c r="C573" s="6">
        <v>659.3</v>
      </c>
      <c r="D573" s="6"/>
      <c r="E573" s="6"/>
      <c r="F573" s="6">
        <f t="shared" si="62"/>
        <v>659.3</v>
      </c>
      <c r="G573" s="445">
        <v>9</v>
      </c>
      <c r="H573" s="445"/>
      <c r="I573" s="445"/>
      <c r="J573" s="3">
        <f t="shared" si="61"/>
        <v>9</v>
      </c>
      <c r="K573" s="431">
        <f t="shared" ref="K573:K636" si="66">2/$J$707*J573</f>
        <v>4.423691324649791E-3</v>
      </c>
      <c r="L573" s="432">
        <f t="shared" ref="L573:L636" si="67">K573*4281.45</f>
        <v>18.939813221921845</v>
      </c>
      <c r="M573" s="432">
        <f t="shared" si="63"/>
        <v>4.1667589088228061</v>
      </c>
      <c r="N573" s="432">
        <v>8.1116825863335791</v>
      </c>
      <c r="O573" s="432">
        <v>1.7772522510933881</v>
      </c>
      <c r="P573" s="442">
        <f t="shared" si="64"/>
        <v>5.0046271755151861E-2</v>
      </c>
    </row>
    <row r="574" spans="1:16" x14ac:dyDescent="0.35">
      <c r="A574" s="443">
        <f t="shared" si="65"/>
        <v>194</v>
      </c>
      <c r="B574" s="3" t="s">
        <v>1394</v>
      </c>
      <c r="C574" s="6">
        <v>199.6</v>
      </c>
      <c r="D574" s="6"/>
      <c r="E574" s="6"/>
      <c r="F574" s="6">
        <f t="shared" si="62"/>
        <v>199.6</v>
      </c>
      <c r="G574" s="445">
        <v>3</v>
      </c>
      <c r="H574" s="445"/>
      <c r="I574" s="445"/>
      <c r="J574" s="3">
        <f t="shared" si="61"/>
        <v>3</v>
      </c>
      <c r="K574" s="431">
        <f t="shared" si="66"/>
        <v>1.4745637748832636E-3</v>
      </c>
      <c r="L574" s="432">
        <f t="shared" si="67"/>
        <v>6.313271073973949</v>
      </c>
      <c r="M574" s="432">
        <f t="shared" si="63"/>
        <v>1.3889196362742688</v>
      </c>
      <c r="N574" s="432">
        <v>2.7038941954445259</v>
      </c>
      <c r="O574" s="432">
        <v>0.59241741703112938</v>
      </c>
      <c r="P574" s="442">
        <f t="shared" si="64"/>
        <v>5.5102717047714793E-2</v>
      </c>
    </row>
    <row r="575" spans="1:16" x14ac:dyDescent="0.35">
      <c r="A575" s="443">
        <f t="shared" si="65"/>
        <v>195</v>
      </c>
      <c r="B575" s="3" t="s">
        <v>1395</v>
      </c>
      <c r="C575" s="6">
        <v>826.4</v>
      </c>
      <c r="D575" s="6"/>
      <c r="E575" s="6"/>
      <c r="F575" s="6">
        <f t="shared" si="62"/>
        <v>826.4</v>
      </c>
      <c r="G575" s="445">
        <v>16</v>
      </c>
      <c r="H575" s="445"/>
      <c r="I575" s="445"/>
      <c r="J575" s="3">
        <f t="shared" si="61"/>
        <v>16</v>
      </c>
      <c r="K575" s="431">
        <f t="shared" si="66"/>
        <v>7.8643401327107391E-3</v>
      </c>
      <c r="L575" s="432">
        <f t="shared" si="67"/>
        <v>33.670779061194395</v>
      </c>
      <c r="M575" s="432">
        <f t="shared" si="63"/>
        <v>7.4075713934627672</v>
      </c>
      <c r="N575" s="432">
        <v>14.420769042370805</v>
      </c>
      <c r="O575" s="432">
        <v>3.1595595574993567</v>
      </c>
      <c r="P575" s="442">
        <f t="shared" si="64"/>
        <v>7.0980976590667141E-2</v>
      </c>
    </row>
    <row r="576" spans="1:16" x14ac:dyDescent="0.35">
      <c r="A576" s="443">
        <f t="shared" si="65"/>
        <v>196</v>
      </c>
      <c r="B576" s="3" t="s">
        <v>1396</v>
      </c>
      <c r="C576" s="6">
        <v>582.70000000000005</v>
      </c>
      <c r="D576" s="6"/>
      <c r="E576" s="6">
        <v>61.9</v>
      </c>
      <c r="F576" s="6">
        <f t="shared" si="62"/>
        <v>644.6</v>
      </c>
      <c r="G576" s="445">
        <v>13</v>
      </c>
      <c r="H576" s="445"/>
      <c r="I576" s="445">
        <v>2</v>
      </c>
      <c r="J576" s="3">
        <f t="shared" si="61"/>
        <v>15</v>
      </c>
      <c r="K576" s="431">
        <f t="shared" si="66"/>
        <v>7.3728188744163177E-3</v>
      </c>
      <c r="L576" s="432">
        <f t="shared" si="67"/>
        <v>31.566355369869743</v>
      </c>
      <c r="M576" s="432">
        <f t="shared" si="63"/>
        <v>6.9445981813713438</v>
      </c>
      <c r="N576" s="432">
        <v>13.51947097722263</v>
      </c>
      <c r="O576" s="432">
        <v>2.9620870851556469</v>
      </c>
      <c r="P576" s="442">
        <f t="shared" si="64"/>
        <v>8.5312614976139248E-2</v>
      </c>
    </row>
    <row r="577" spans="1:16" x14ac:dyDescent="0.35">
      <c r="A577" s="443">
        <f t="shared" si="65"/>
        <v>197</v>
      </c>
      <c r="B577" s="3" t="s">
        <v>1397</v>
      </c>
      <c r="C577" s="6">
        <v>358.4</v>
      </c>
      <c r="D577" s="6"/>
      <c r="E577" s="6">
        <v>54.6</v>
      </c>
      <c r="F577" s="6">
        <f t="shared" si="62"/>
        <v>413</v>
      </c>
      <c r="G577" s="445">
        <v>5</v>
      </c>
      <c r="H577" s="445"/>
      <c r="I577" s="445">
        <v>1</v>
      </c>
      <c r="J577" s="3">
        <f t="shared" si="61"/>
        <v>6</v>
      </c>
      <c r="K577" s="431">
        <f t="shared" si="66"/>
        <v>2.9491275497665272E-3</v>
      </c>
      <c r="L577" s="432">
        <f t="shared" si="67"/>
        <v>12.626542147947898</v>
      </c>
      <c r="M577" s="432">
        <f t="shared" si="63"/>
        <v>2.7778392725485377</v>
      </c>
      <c r="N577" s="432">
        <v>5.4077883908890518</v>
      </c>
      <c r="O577" s="432">
        <v>1.1848348340622588</v>
      </c>
      <c r="P577" s="442">
        <f t="shared" si="64"/>
        <v>5.3261512458711247E-2</v>
      </c>
    </row>
    <row r="578" spans="1:16" x14ac:dyDescent="0.35">
      <c r="A578" s="443">
        <f t="shared" si="65"/>
        <v>198</v>
      </c>
      <c r="B578" s="3" t="s">
        <v>1398</v>
      </c>
      <c r="C578" s="6">
        <v>708.8</v>
      </c>
      <c r="D578" s="6"/>
      <c r="E578" s="6">
        <v>106.4</v>
      </c>
      <c r="F578" s="6">
        <f t="shared" si="62"/>
        <v>815.19999999999993</v>
      </c>
      <c r="G578" s="445">
        <v>15</v>
      </c>
      <c r="H578" s="445"/>
      <c r="I578" s="445">
        <v>4</v>
      </c>
      <c r="J578" s="3">
        <f t="shared" si="61"/>
        <v>19</v>
      </c>
      <c r="K578" s="431">
        <f t="shared" si="66"/>
        <v>9.3389039075940025E-3</v>
      </c>
      <c r="L578" s="432">
        <f t="shared" si="67"/>
        <v>39.984050135168339</v>
      </c>
      <c r="M578" s="432">
        <f t="shared" si="63"/>
        <v>8.7964910297370338</v>
      </c>
      <c r="N578" s="432">
        <v>17.124663237815334</v>
      </c>
      <c r="O578" s="432">
        <v>3.7519769745304856</v>
      </c>
      <c r="P578" s="442">
        <f t="shared" si="64"/>
        <v>8.5447965379356228E-2</v>
      </c>
    </row>
    <row r="579" spans="1:16" x14ac:dyDescent="0.35">
      <c r="A579" s="443">
        <f t="shared" si="65"/>
        <v>199</v>
      </c>
      <c r="B579" s="3" t="s">
        <v>1399</v>
      </c>
      <c r="C579" s="6">
        <v>520.55999999999995</v>
      </c>
      <c r="D579" s="6">
        <v>21.1</v>
      </c>
      <c r="E579" s="6">
        <v>104.6</v>
      </c>
      <c r="F579" s="6">
        <f t="shared" si="62"/>
        <v>646.26</v>
      </c>
      <c r="G579" s="445">
        <v>7</v>
      </c>
      <c r="H579" s="445">
        <v>1</v>
      </c>
      <c r="I579" s="445">
        <v>1</v>
      </c>
      <c r="J579" s="3">
        <f t="shared" si="61"/>
        <v>9</v>
      </c>
      <c r="K579" s="431">
        <f t="shared" si="66"/>
        <v>4.423691324649791E-3</v>
      </c>
      <c r="L579" s="432">
        <f t="shared" si="67"/>
        <v>18.939813221921845</v>
      </c>
      <c r="M579" s="432">
        <f t="shared" si="63"/>
        <v>4.1667589088228061</v>
      </c>
      <c r="N579" s="432">
        <v>8.1116825863335791</v>
      </c>
      <c r="O579" s="432">
        <v>1.7772522510933881</v>
      </c>
      <c r="P579" s="442">
        <f t="shared" si="64"/>
        <v>5.105608728402132E-2</v>
      </c>
    </row>
    <row r="580" spans="1:16" x14ac:dyDescent="0.35">
      <c r="A580" s="443">
        <f t="shared" si="65"/>
        <v>200</v>
      </c>
      <c r="B580" s="3" t="s">
        <v>1400</v>
      </c>
      <c r="C580" s="6">
        <v>468.6</v>
      </c>
      <c r="D580" s="6">
        <v>34.5</v>
      </c>
      <c r="E580" s="6">
        <v>198</v>
      </c>
      <c r="F580" s="6">
        <f t="shared" si="62"/>
        <v>701.1</v>
      </c>
      <c r="G580" s="445">
        <v>6</v>
      </c>
      <c r="H580" s="445">
        <v>1</v>
      </c>
      <c r="I580" s="445">
        <v>1</v>
      </c>
      <c r="J580" s="3">
        <f t="shared" si="61"/>
        <v>8</v>
      </c>
      <c r="K580" s="431">
        <f t="shared" si="66"/>
        <v>3.9321700663553696E-3</v>
      </c>
      <c r="L580" s="432">
        <f t="shared" si="67"/>
        <v>16.835389530597197</v>
      </c>
      <c r="M580" s="432">
        <f t="shared" si="63"/>
        <v>3.7037856967313836</v>
      </c>
      <c r="N580" s="432">
        <v>7.2103845211854027</v>
      </c>
      <c r="O580" s="432">
        <v>1.5797797787496783</v>
      </c>
      <c r="P580" s="442">
        <f t="shared" si="64"/>
        <v>4.1833318395754757E-2</v>
      </c>
    </row>
    <row r="581" spans="1:16" x14ac:dyDescent="0.35">
      <c r="A581" s="443">
        <f t="shared" si="65"/>
        <v>201</v>
      </c>
      <c r="B581" s="3" t="s">
        <v>1401</v>
      </c>
      <c r="C581" s="6">
        <v>644.66</v>
      </c>
      <c r="D581" s="6"/>
      <c r="E581" s="6">
        <v>56.9</v>
      </c>
      <c r="F581" s="6">
        <f t="shared" si="62"/>
        <v>701.56</v>
      </c>
      <c r="G581" s="445">
        <v>11</v>
      </c>
      <c r="H581" s="445"/>
      <c r="I581" s="445">
        <v>1</v>
      </c>
      <c r="J581" s="3">
        <f t="shared" si="61"/>
        <v>12</v>
      </c>
      <c r="K581" s="431">
        <f t="shared" si="66"/>
        <v>5.8982550995330544E-3</v>
      </c>
      <c r="L581" s="432">
        <f t="shared" si="67"/>
        <v>25.253084295895796</v>
      </c>
      <c r="M581" s="432">
        <f t="shared" si="63"/>
        <v>5.5556785450970754</v>
      </c>
      <c r="N581" s="432">
        <v>10.815576781778104</v>
      </c>
      <c r="O581" s="432">
        <v>2.3696696681245175</v>
      </c>
      <c r="P581" s="442">
        <f t="shared" si="64"/>
        <v>6.2708833586429522E-2</v>
      </c>
    </row>
    <row r="582" spans="1:16" x14ac:dyDescent="0.35">
      <c r="A582" s="443">
        <f t="shared" si="65"/>
        <v>202</v>
      </c>
      <c r="B582" s="3" t="s">
        <v>1402</v>
      </c>
      <c r="C582" s="6">
        <v>665.3</v>
      </c>
      <c r="D582" s="6"/>
      <c r="E582" s="6"/>
      <c r="F582" s="6">
        <f t="shared" si="62"/>
        <v>665.3</v>
      </c>
      <c r="G582" s="445">
        <v>13</v>
      </c>
      <c r="H582" s="445"/>
      <c r="I582" s="445"/>
      <c r="J582" s="3">
        <f t="shared" si="61"/>
        <v>13</v>
      </c>
      <c r="K582" s="431">
        <f t="shared" si="66"/>
        <v>6.3897763578274758E-3</v>
      </c>
      <c r="L582" s="432">
        <f t="shared" si="67"/>
        <v>27.357507987220444</v>
      </c>
      <c r="M582" s="432">
        <f t="shared" si="63"/>
        <v>6.0186517571884979</v>
      </c>
      <c r="N582" s="432">
        <v>11.716874846926279</v>
      </c>
      <c r="O582" s="432">
        <v>2.5671421404682273</v>
      </c>
      <c r="P582" s="442">
        <f t="shared" si="64"/>
        <v>7.1637121196157311E-2</v>
      </c>
    </row>
    <row r="583" spans="1:16" x14ac:dyDescent="0.35">
      <c r="A583" s="443">
        <f t="shared" si="65"/>
        <v>203</v>
      </c>
      <c r="B583" s="3" t="s">
        <v>1403</v>
      </c>
      <c r="C583" s="6">
        <v>485.4</v>
      </c>
      <c r="D583" s="6"/>
      <c r="E583" s="6">
        <v>128.4</v>
      </c>
      <c r="F583" s="6">
        <f t="shared" si="62"/>
        <v>613.79999999999995</v>
      </c>
      <c r="G583" s="445">
        <v>7</v>
      </c>
      <c r="H583" s="445"/>
      <c r="I583" s="445">
        <v>1</v>
      </c>
      <c r="J583" s="3">
        <f t="shared" si="61"/>
        <v>8</v>
      </c>
      <c r="K583" s="431">
        <f t="shared" si="66"/>
        <v>3.9321700663553696E-3</v>
      </c>
      <c r="L583" s="432">
        <f t="shared" si="67"/>
        <v>16.835389530597197</v>
      </c>
      <c r="M583" s="432">
        <f t="shared" si="63"/>
        <v>3.7037856967313836</v>
      </c>
      <c r="N583" s="432">
        <v>7.2103845211854027</v>
      </c>
      <c r="O583" s="432">
        <v>1.5797797787496783</v>
      </c>
      <c r="P583" s="442">
        <f t="shared" si="64"/>
        <v>4.7783218519491147E-2</v>
      </c>
    </row>
    <row r="584" spans="1:16" x14ac:dyDescent="0.35">
      <c r="A584" s="443">
        <f t="shared" si="65"/>
        <v>204</v>
      </c>
      <c r="B584" s="3" t="s">
        <v>1404</v>
      </c>
      <c r="C584" s="6">
        <v>704</v>
      </c>
      <c r="D584" s="6">
        <v>41.3</v>
      </c>
      <c r="E584" s="6">
        <v>161</v>
      </c>
      <c r="F584" s="6">
        <f t="shared" si="62"/>
        <v>906.3</v>
      </c>
      <c r="G584" s="445">
        <v>9</v>
      </c>
      <c r="H584" s="445">
        <v>1</v>
      </c>
      <c r="I584" s="445">
        <v>1</v>
      </c>
      <c r="J584" s="3">
        <f t="shared" si="61"/>
        <v>11</v>
      </c>
      <c r="K584" s="431">
        <f t="shared" si="66"/>
        <v>5.4067338412386329E-3</v>
      </c>
      <c r="L584" s="432">
        <f t="shared" si="67"/>
        <v>23.148660604571145</v>
      </c>
      <c r="M584" s="432">
        <f t="shared" si="63"/>
        <v>5.092705333005652</v>
      </c>
      <c r="N584" s="432">
        <v>9.91427871662993</v>
      </c>
      <c r="O584" s="432">
        <v>2.1721971957808077</v>
      </c>
      <c r="P584" s="442">
        <f t="shared" si="64"/>
        <v>4.4497232538880653E-2</v>
      </c>
    </row>
    <row r="585" spans="1:16" x14ac:dyDescent="0.35">
      <c r="A585" s="443">
        <f t="shared" si="65"/>
        <v>205</v>
      </c>
      <c r="B585" s="3" t="s">
        <v>1405</v>
      </c>
      <c r="C585" s="6">
        <v>745.99</v>
      </c>
      <c r="D585" s="6">
        <v>91.8</v>
      </c>
      <c r="E585" s="6">
        <v>153.19999999999999</v>
      </c>
      <c r="F585" s="6">
        <f t="shared" si="62"/>
        <v>990.99</v>
      </c>
      <c r="G585" s="445">
        <v>9</v>
      </c>
      <c r="H585" s="445">
        <v>2</v>
      </c>
      <c r="I585" s="445">
        <v>1</v>
      </c>
      <c r="J585" s="3">
        <f t="shared" si="61"/>
        <v>12</v>
      </c>
      <c r="K585" s="431">
        <f t="shared" si="66"/>
        <v>5.8982550995330544E-3</v>
      </c>
      <c r="L585" s="432">
        <f t="shared" si="67"/>
        <v>25.253084295895796</v>
      </c>
      <c r="M585" s="432">
        <f t="shared" si="63"/>
        <v>5.5556785450970754</v>
      </c>
      <c r="N585" s="432">
        <v>10.815576781778104</v>
      </c>
      <c r="O585" s="432">
        <v>2.3696696681245175</v>
      </c>
      <c r="P585" s="442">
        <f t="shared" si="64"/>
        <v>4.4393999223902858E-2</v>
      </c>
    </row>
    <row r="586" spans="1:16" x14ac:dyDescent="0.35">
      <c r="A586" s="443">
        <f t="shared" si="65"/>
        <v>206</v>
      </c>
      <c r="B586" s="3" t="s">
        <v>1406</v>
      </c>
      <c r="C586" s="6">
        <v>675.4</v>
      </c>
      <c r="D586" s="6"/>
      <c r="E586" s="6">
        <v>182.9</v>
      </c>
      <c r="F586" s="6">
        <f t="shared" si="62"/>
        <v>858.3</v>
      </c>
      <c r="G586" s="445">
        <v>11</v>
      </c>
      <c r="H586" s="445"/>
      <c r="I586" s="445">
        <v>3</v>
      </c>
      <c r="J586" s="3">
        <f t="shared" si="61"/>
        <v>14</v>
      </c>
      <c r="K586" s="431">
        <f t="shared" si="66"/>
        <v>6.8812976161218963E-3</v>
      </c>
      <c r="L586" s="432">
        <f t="shared" si="67"/>
        <v>29.461931678545092</v>
      </c>
      <c r="M586" s="432">
        <f t="shared" si="63"/>
        <v>6.4816249692799204</v>
      </c>
      <c r="N586" s="432">
        <v>12.618172912074455</v>
      </c>
      <c r="O586" s="432">
        <v>2.7646146128119371</v>
      </c>
      <c r="P586" s="442">
        <f t="shared" si="64"/>
        <v>5.9800004861600156E-2</v>
      </c>
    </row>
    <row r="587" spans="1:16" x14ac:dyDescent="0.35">
      <c r="A587" s="443">
        <f t="shared" si="65"/>
        <v>207</v>
      </c>
      <c r="B587" s="3" t="s">
        <v>1407</v>
      </c>
      <c r="C587" s="6">
        <v>1034.8</v>
      </c>
      <c r="D587" s="6"/>
      <c r="E587" s="6">
        <v>19.3</v>
      </c>
      <c r="F587" s="6">
        <f t="shared" si="62"/>
        <v>1054.0999999999999</v>
      </c>
      <c r="G587" s="445">
        <v>21</v>
      </c>
      <c r="H587" s="445"/>
      <c r="I587" s="445">
        <v>1</v>
      </c>
      <c r="J587" s="3">
        <f t="shared" si="61"/>
        <v>22</v>
      </c>
      <c r="K587" s="431">
        <f t="shared" si="66"/>
        <v>1.0813467682477266E-2</v>
      </c>
      <c r="L587" s="432">
        <f t="shared" si="67"/>
        <v>46.297321209142289</v>
      </c>
      <c r="M587" s="432">
        <f t="shared" si="63"/>
        <v>10.185410666011304</v>
      </c>
      <c r="N587" s="432">
        <v>19.82855743325986</v>
      </c>
      <c r="O587" s="432">
        <v>4.3443943915616154</v>
      </c>
      <c r="P587" s="442">
        <f t="shared" si="64"/>
        <v>7.6516159472512169E-2</v>
      </c>
    </row>
    <row r="588" spans="1:16" x14ac:dyDescent="0.35">
      <c r="A588" s="443">
        <f t="shared" si="65"/>
        <v>208</v>
      </c>
      <c r="B588" s="3" t="s">
        <v>1408</v>
      </c>
      <c r="C588" s="6">
        <v>910.15</v>
      </c>
      <c r="D588" s="6"/>
      <c r="E588" s="6">
        <v>91.5</v>
      </c>
      <c r="F588" s="6">
        <f t="shared" si="62"/>
        <v>1001.65</v>
      </c>
      <c r="G588" s="445">
        <v>13</v>
      </c>
      <c r="H588" s="445"/>
      <c r="I588" s="445">
        <v>2</v>
      </c>
      <c r="J588" s="3">
        <f t="shared" si="61"/>
        <v>15</v>
      </c>
      <c r="K588" s="431">
        <f t="shared" si="66"/>
        <v>7.3728188744163177E-3</v>
      </c>
      <c r="L588" s="432">
        <f t="shared" si="67"/>
        <v>31.566355369869743</v>
      </c>
      <c r="M588" s="432">
        <f t="shared" si="63"/>
        <v>6.9445981813713438</v>
      </c>
      <c r="N588" s="432">
        <v>13.51947097722263</v>
      </c>
      <c r="O588" s="432">
        <v>2.9620870851556469</v>
      </c>
      <c r="P588" s="442">
        <f t="shared" si="64"/>
        <v>5.4901923439943455E-2</v>
      </c>
    </row>
    <row r="589" spans="1:16" x14ac:dyDescent="0.35">
      <c r="A589" s="443">
        <f t="shared" si="65"/>
        <v>209</v>
      </c>
      <c r="B589" s="3" t="s">
        <v>1409</v>
      </c>
      <c r="C589" s="6">
        <v>712</v>
      </c>
      <c r="D589" s="6"/>
      <c r="E589" s="6"/>
      <c r="F589" s="6">
        <f t="shared" si="62"/>
        <v>712</v>
      </c>
      <c r="G589" s="445">
        <v>10</v>
      </c>
      <c r="H589" s="445"/>
      <c r="I589" s="445"/>
      <c r="J589" s="3">
        <f t="shared" si="61"/>
        <v>10</v>
      </c>
      <c r="K589" s="431">
        <f t="shared" si="66"/>
        <v>4.9152125829442124E-3</v>
      </c>
      <c r="L589" s="432">
        <f t="shared" si="67"/>
        <v>21.044236913246497</v>
      </c>
      <c r="M589" s="432">
        <f t="shared" si="63"/>
        <v>4.6297321209142295</v>
      </c>
      <c r="N589" s="432">
        <v>9.0129806514817545</v>
      </c>
      <c r="O589" s="432">
        <v>1.9747247234370979</v>
      </c>
      <c r="P589" s="442">
        <f t="shared" si="64"/>
        <v>5.1491115743089295E-2</v>
      </c>
    </row>
    <row r="590" spans="1:16" x14ac:dyDescent="0.35">
      <c r="A590" s="443">
        <f t="shared" si="65"/>
        <v>210</v>
      </c>
      <c r="B590" s="3" t="s">
        <v>1410</v>
      </c>
      <c r="C590" s="6">
        <v>305.89999999999998</v>
      </c>
      <c r="D590" s="6"/>
      <c r="E590" s="6">
        <v>31.5</v>
      </c>
      <c r="F590" s="6">
        <f t="shared" si="62"/>
        <v>337.4</v>
      </c>
      <c r="G590" s="445">
        <v>3</v>
      </c>
      <c r="H590" s="445"/>
      <c r="I590" s="445">
        <v>1</v>
      </c>
      <c r="J590" s="3">
        <f t="shared" si="61"/>
        <v>4</v>
      </c>
      <c r="K590" s="431">
        <f t="shared" si="66"/>
        <v>1.9660850331776848E-3</v>
      </c>
      <c r="L590" s="432">
        <f t="shared" si="67"/>
        <v>8.4176947652985987</v>
      </c>
      <c r="M590" s="432">
        <f t="shared" si="63"/>
        <v>1.8518928483656918</v>
      </c>
      <c r="N590" s="432">
        <v>3.6051922605927014</v>
      </c>
      <c r="O590" s="432">
        <v>0.78988988937483917</v>
      </c>
      <c r="P590" s="442">
        <f t="shared" si="64"/>
        <v>4.3463751522323152E-2</v>
      </c>
    </row>
    <row r="591" spans="1:16" x14ac:dyDescent="0.35">
      <c r="A591" s="443">
        <f t="shared" si="65"/>
        <v>211</v>
      </c>
      <c r="B591" s="3" t="s">
        <v>1411</v>
      </c>
      <c r="C591" s="6">
        <v>687.07</v>
      </c>
      <c r="D591" s="6"/>
      <c r="E591" s="6">
        <v>16.899999999999999</v>
      </c>
      <c r="F591" s="6">
        <f t="shared" si="62"/>
        <v>703.97</v>
      </c>
      <c r="G591" s="445">
        <v>10</v>
      </c>
      <c r="H591" s="445"/>
      <c r="I591" s="445">
        <v>1</v>
      </c>
      <c r="J591" s="3">
        <f t="shared" si="61"/>
        <v>11</v>
      </c>
      <c r="K591" s="431">
        <f t="shared" si="66"/>
        <v>5.4067338412386329E-3</v>
      </c>
      <c r="L591" s="432">
        <f t="shared" si="67"/>
        <v>23.148660604571145</v>
      </c>
      <c r="M591" s="432">
        <f t="shared" si="63"/>
        <v>5.092705333005652</v>
      </c>
      <c r="N591" s="432">
        <v>9.91427871662993</v>
      </c>
      <c r="O591" s="432">
        <v>2.1721971957808077</v>
      </c>
      <c r="P591" s="442">
        <f t="shared" si="64"/>
        <v>5.7286307442060792E-2</v>
      </c>
    </row>
    <row r="592" spans="1:16" x14ac:dyDescent="0.35">
      <c r="A592" s="443">
        <f t="shared" si="65"/>
        <v>212</v>
      </c>
      <c r="B592" s="3" t="s">
        <v>1412</v>
      </c>
      <c r="C592" s="6">
        <v>884.9</v>
      </c>
      <c r="D592" s="6">
        <v>28.7</v>
      </c>
      <c r="E592" s="6"/>
      <c r="F592" s="6">
        <f t="shared" si="62"/>
        <v>913.6</v>
      </c>
      <c r="G592" s="445">
        <v>11</v>
      </c>
      <c r="H592" s="445">
        <v>1</v>
      </c>
      <c r="I592" s="445"/>
      <c r="J592" s="3">
        <f t="shared" si="61"/>
        <v>12</v>
      </c>
      <c r="K592" s="431">
        <f t="shared" si="66"/>
        <v>5.8982550995330544E-3</v>
      </c>
      <c r="L592" s="432">
        <f t="shared" si="67"/>
        <v>25.253084295895796</v>
      </c>
      <c r="M592" s="432">
        <f t="shared" si="63"/>
        <v>5.5556785450970754</v>
      </c>
      <c r="N592" s="432">
        <v>10.815576781778104</v>
      </c>
      <c r="O592" s="432">
        <v>2.3696696681245175</v>
      </c>
      <c r="P592" s="442">
        <f t="shared" si="64"/>
        <v>4.8154563584605396E-2</v>
      </c>
    </row>
    <row r="593" spans="1:16" x14ac:dyDescent="0.35">
      <c r="A593" s="443">
        <f t="shared" si="65"/>
        <v>213</v>
      </c>
      <c r="B593" s="3" t="s">
        <v>1413</v>
      </c>
      <c r="C593" s="6">
        <v>534.6</v>
      </c>
      <c r="D593" s="6"/>
      <c r="E593" s="6">
        <v>68.599999999999994</v>
      </c>
      <c r="F593" s="6">
        <f t="shared" si="62"/>
        <v>603.20000000000005</v>
      </c>
      <c r="G593" s="445">
        <v>9</v>
      </c>
      <c r="H593" s="445"/>
      <c r="I593" s="445">
        <v>2</v>
      </c>
      <c r="J593" s="3">
        <f t="shared" si="61"/>
        <v>11</v>
      </c>
      <c r="K593" s="431">
        <f t="shared" si="66"/>
        <v>5.4067338412386329E-3</v>
      </c>
      <c r="L593" s="432">
        <f t="shared" si="67"/>
        <v>23.148660604571145</v>
      </c>
      <c r="M593" s="432">
        <f t="shared" si="63"/>
        <v>5.092705333005652</v>
      </c>
      <c r="N593" s="432">
        <v>9.91427871662993</v>
      </c>
      <c r="O593" s="432">
        <v>2.1721971957808077</v>
      </c>
      <c r="P593" s="442">
        <f t="shared" si="64"/>
        <v>6.6856501740695518E-2</v>
      </c>
    </row>
    <row r="594" spans="1:16" x14ac:dyDescent="0.35">
      <c r="A594" s="443">
        <f t="shared" si="65"/>
        <v>214</v>
      </c>
      <c r="B594" s="3" t="s">
        <v>1414</v>
      </c>
      <c r="C594" s="6">
        <v>548.1</v>
      </c>
      <c r="D594" s="6"/>
      <c r="E594" s="6"/>
      <c r="F594" s="6">
        <f t="shared" si="62"/>
        <v>548.1</v>
      </c>
      <c r="G594" s="445">
        <v>9</v>
      </c>
      <c r="H594" s="445"/>
      <c r="I594" s="445"/>
      <c r="J594" s="3">
        <f t="shared" si="61"/>
        <v>9</v>
      </c>
      <c r="K594" s="431">
        <f t="shared" si="66"/>
        <v>4.423691324649791E-3</v>
      </c>
      <c r="L594" s="432">
        <f t="shared" si="67"/>
        <v>18.939813221921845</v>
      </c>
      <c r="M594" s="432">
        <f t="shared" si="63"/>
        <v>4.1667589088228061</v>
      </c>
      <c r="N594" s="432">
        <v>8.1116825863335791</v>
      </c>
      <c r="O594" s="432">
        <v>1.7772522510933881</v>
      </c>
      <c r="P594" s="442">
        <f t="shared" si="64"/>
        <v>6.0199793775171713E-2</v>
      </c>
    </row>
    <row r="595" spans="1:16" x14ac:dyDescent="0.35">
      <c r="A595" s="443">
        <f t="shared" si="65"/>
        <v>215</v>
      </c>
      <c r="B595" s="3" t="s">
        <v>1415</v>
      </c>
      <c r="C595" s="6">
        <v>630.6</v>
      </c>
      <c r="D595" s="6">
        <v>114.7</v>
      </c>
      <c r="E595" s="6"/>
      <c r="F595" s="6">
        <f t="shared" si="62"/>
        <v>745.30000000000007</v>
      </c>
      <c r="G595" s="445">
        <v>7</v>
      </c>
      <c r="H595" s="445">
        <v>1</v>
      </c>
      <c r="I595" s="445"/>
      <c r="J595" s="3">
        <f t="shared" si="61"/>
        <v>8</v>
      </c>
      <c r="K595" s="431">
        <f t="shared" si="66"/>
        <v>3.9321700663553696E-3</v>
      </c>
      <c r="L595" s="432">
        <f t="shared" si="67"/>
        <v>16.835389530597197</v>
      </c>
      <c r="M595" s="432">
        <f t="shared" si="63"/>
        <v>3.7037856967313836</v>
      </c>
      <c r="N595" s="432">
        <v>7.2103845211854027</v>
      </c>
      <c r="O595" s="432">
        <v>1.5797797787496783</v>
      </c>
      <c r="P595" s="442">
        <f t="shared" si="64"/>
        <v>3.9352394374431318E-2</v>
      </c>
    </row>
    <row r="596" spans="1:16" x14ac:dyDescent="0.35">
      <c r="A596" s="443">
        <f t="shared" si="65"/>
        <v>216</v>
      </c>
      <c r="B596" s="3" t="s">
        <v>1416</v>
      </c>
      <c r="C596" s="6">
        <v>473.1</v>
      </c>
      <c r="D596" s="6">
        <v>12.4</v>
      </c>
      <c r="E596" s="6">
        <v>260.39999999999998</v>
      </c>
      <c r="F596" s="6">
        <f t="shared" si="62"/>
        <v>745.9</v>
      </c>
      <c r="G596" s="445">
        <v>9</v>
      </c>
      <c r="H596" s="445">
        <v>1</v>
      </c>
      <c r="I596" s="445">
        <v>1</v>
      </c>
      <c r="J596" s="3">
        <f t="shared" si="61"/>
        <v>11</v>
      </c>
      <c r="K596" s="431">
        <f t="shared" si="66"/>
        <v>5.4067338412386329E-3</v>
      </c>
      <c r="L596" s="432">
        <f t="shared" si="67"/>
        <v>23.148660604571145</v>
      </c>
      <c r="M596" s="432">
        <f t="shared" si="63"/>
        <v>5.092705333005652</v>
      </c>
      <c r="N596" s="432">
        <v>9.91427871662993</v>
      </c>
      <c r="O596" s="432">
        <v>2.1721971957808077</v>
      </c>
      <c r="P596" s="442">
        <f t="shared" si="64"/>
        <v>5.4066016691228763E-2</v>
      </c>
    </row>
    <row r="597" spans="1:16" x14ac:dyDescent="0.35">
      <c r="A597" s="443">
        <f t="shared" si="65"/>
        <v>217</v>
      </c>
      <c r="B597" s="3" t="s">
        <v>1417</v>
      </c>
      <c r="C597" s="6">
        <v>986.7</v>
      </c>
      <c r="D597" s="6"/>
      <c r="E597" s="6">
        <v>215.4</v>
      </c>
      <c r="F597" s="6">
        <f t="shared" si="62"/>
        <v>1202.1000000000001</v>
      </c>
      <c r="G597" s="445">
        <v>14</v>
      </c>
      <c r="H597" s="445"/>
      <c r="I597" s="445">
        <v>1</v>
      </c>
      <c r="J597" s="3">
        <f t="shared" si="61"/>
        <v>15</v>
      </c>
      <c r="K597" s="431">
        <f t="shared" si="66"/>
        <v>7.3728188744163177E-3</v>
      </c>
      <c r="L597" s="432">
        <f t="shared" si="67"/>
        <v>31.566355369869743</v>
      </c>
      <c r="M597" s="432">
        <f t="shared" si="63"/>
        <v>6.9445981813713438</v>
      </c>
      <c r="N597" s="432">
        <v>13.51947097722263</v>
      </c>
      <c r="O597" s="432">
        <v>2.9620870851556469</v>
      </c>
      <c r="P597" s="442">
        <f t="shared" si="64"/>
        <v>4.5747035698876427E-2</v>
      </c>
    </row>
    <row r="598" spans="1:16" x14ac:dyDescent="0.35">
      <c r="A598" s="443">
        <f t="shared" si="65"/>
        <v>218</v>
      </c>
      <c r="B598" s="3" t="s">
        <v>1418</v>
      </c>
      <c r="C598" s="6">
        <v>648.20000000000005</v>
      </c>
      <c r="D598" s="6"/>
      <c r="E598" s="6"/>
      <c r="F598" s="6">
        <f t="shared" si="62"/>
        <v>648.20000000000005</v>
      </c>
      <c r="G598" s="445">
        <v>7</v>
      </c>
      <c r="H598" s="445"/>
      <c r="I598" s="445"/>
      <c r="J598" s="3">
        <f t="shared" si="61"/>
        <v>7</v>
      </c>
      <c r="K598" s="431">
        <f t="shared" si="66"/>
        <v>3.4406488080609482E-3</v>
      </c>
      <c r="L598" s="432">
        <f t="shared" si="67"/>
        <v>14.730965839272546</v>
      </c>
      <c r="M598" s="432">
        <f t="shared" si="63"/>
        <v>3.2408124846399602</v>
      </c>
      <c r="N598" s="432">
        <v>6.3090864560372273</v>
      </c>
      <c r="O598" s="432">
        <v>1.3823073064059685</v>
      </c>
      <c r="P598" s="442">
        <f t="shared" si="64"/>
        <v>3.9591441046522222E-2</v>
      </c>
    </row>
    <row r="599" spans="1:16" x14ac:dyDescent="0.35">
      <c r="A599" s="443">
        <f t="shared" si="65"/>
        <v>219</v>
      </c>
      <c r="B599" s="3" t="s">
        <v>1419</v>
      </c>
      <c r="C599" s="6">
        <v>696.9</v>
      </c>
      <c r="D599" s="6"/>
      <c r="E599" s="6">
        <v>42.8</v>
      </c>
      <c r="F599" s="6">
        <f t="shared" si="62"/>
        <v>739.69999999999993</v>
      </c>
      <c r="G599" s="445">
        <v>10</v>
      </c>
      <c r="H599" s="445"/>
      <c r="I599" s="445">
        <v>1</v>
      </c>
      <c r="J599" s="3">
        <f t="shared" si="61"/>
        <v>11</v>
      </c>
      <c r="K599" s="431">
        <f t="shared" si="66"/>
        <v>5.4067338412386329E-3</v>
      </c>
      <c r="L599" s="432">
        <f t="shared" si="67"/>
        <v>23.148660604571145</v>
      </c>
      <c r="M599" s="432">
        <f t="shared" si="63"/>
        <v>5.092705333005652</v>
      </c>
      <c r="N599" s="432">
        <v>9.91427871662993</v>
      </c>
      <c r="O599" s="432">
        <v>2.1721971957808077</v>
      </c>
      <c r="P599" s="442">
        <f t="shared" si="64"/>
        <v>5.4519185953748196E-2</v>
      </c>
    </row>
    <row r="600" spans="1:16" x14ac:dyDescent="0.35">
      <c r="A600" s="443">
        <f t="shared" si="65"/>
        <v>220</v>
      </c>
      <c r="B600" s="3" t="s">
        <v>1420</v>
      </c>
      <c r="C600" s="6">
        <v>686.9</v>
      </c>
      <c r="D600" s="6"/>
      <c r="E600" s="6">
        <v>111.8</v>
      </c>
      <c r="F600" s="6">
        <f t="shared" si="62"/>
        <v>798.69999999999993</v>
      </c>
      <c r="G600" s="445">
        <v>10</v>
      </c>
      <c r="H600" s="445"/>
      <c r="I600" s="445">
        <v>2</v>
      </c>
      <c r="J600" s="3">
        <f t="shared" si="61"/>
        <v>12</v>
      </c>
      <c r="K600" s="431">
        <f t="shared" si="66"/>
        <v>5.8982550995330544E-3</v>
      </c>
      <c r="L600" s="432">
        <f t="shared" si="67"/>
        <v>25.253084295895796</v>
      </c>
      <c r="M600" s="432">
        <f t="shared" si="63"/>
        <v>5.5556785450970754</v>
      </c>
      <c r="N600" s="432">
        <v>10.815576781778104</v>
      </c>
      <c r="O600" s="432">
        <v>2.3696696681245175</v>
      </c>
      <c r="P600" s="442">
        <f t="shared" si="64"/>
        <v>5.5082019895950289E-2</v>
      </c>
    </row>
    <row r="601" spans="1:16" x14ac:dyDescent="0.35">
      <c r="A601" s="443">
        <f t="shared" si="65"/>
        <v>221</v>
      </c>
      <c r="B601" s="3" t="s">
        <v>1421</v>
      </c>
      <c r="C601" s="6">
        <v>6173.94</v>
      </c>
      <c r="D601" s="6">
        <v>111.6</v>
      </c>
      <c r="E601" s="6"/>
      <c r="F601" s="6">
        <f t="shared" si="62"/>
        <v>6285.54</v>
      </c>
      <c r="G601" s="445">
        <v>87</v>
      </c>
      <c r="H601" s="445">
        <v>1</v>
      </c>
      <c r="I601" s="445"/>
      <c r="J601" s="3">
        <f t="shared" si="61"/>
        <v>88</v>
      </c>
      <c r="K601" s="431">
        <f t="shared" si="66"/>
        <v>4.3253870729909064E-2</v>
      </c>
      <c r="L601" s="432">
        <f t="shared" si="67"/>
        <v>185.18928483656916</v>
      </c>
      <c r="M601" s="432">
        <f t="shared" si="63"/>
        <v>40.741642664045216</v>
      </c>
      <c r="N601" s="432">
        <v>79.31422973303944</v>
      </c>
      <c r="O601" s="432">
        <v>17.377577566246462</v>
      </c>
      <c r="P601" s="442">
        <f t="shared" si="64"/>
        <v>5.1327767351715251E-2</v>
      </c>
    </row>
    <row r="602" spans="1:16" x14ac:dyDescent="0.35">
      <c r="A602" s="443">
        <f t="shared" si="65"/>
        <v>222</v>
      </c>
      <c r="B602" s="3" t="s">
        <v>1422</v>
      </c>
      <c r="C602" s="6">
        <v>842.4</v>
      </c>
      <c r="D602" s="6">
        <v>158.5</v>
      </c>
      <c r="E602" s="6"/>
      <c r="F602" s="6">
        <f t="shared" si="62"/>
        <v>1000.9</v>
      </c>
      <c r="G602" s="445">
        <v>12</v>
      </c>
      <c r="H602" s="445">
        <v>2</v>
      </c>
      <c r="I602" s="445"/>
      <c r="J602" s="3">
        <f t="shared" si="61"/>
        <v>14</v>
      </c>
      <c r="K602" s="431">
        <f t="shared" si="66"/>
        <v>6.8812976161218963E-3</v>
      </c>
      <c r="L602" s="432">
        <f t="shared" si="67"/>
        <v>29.461931678545092</v>
      </c>
      <c r="M602" s="432">
        <f t="shared" si="63"/>
        <v>6.4816249692799204</v>
      </c>
      <c r="N602" s="432">
        <v>12.618172912074455</v>
      </c>
      <c r="O602" s="432">
        <v>2.7646146128119371</v>
      </c>
      <c r="P602" s="442">
        <f t="shared" si="64"/>
        <v>5.128019199991149E-2</v>
      </c>
    </row>
    <row r="603" spans="1:16" x14ac:dyDescent="0.35">
      <c r="A603" s="443">
        <f t="shared" si="65"/>
        <v>223</v>
      </c>
      <c r="B603" s="3" t="s">
        <v>1423</v>
      </c>
      <c r="C603" s="6">
        <v>372.1</v>
      </c>
      <c r="D603" s="6"/>
      <c r="E603" s="6">
        <v>20.3</v>
      </c>
      <c r="F603" s="6">
        <f t="shared" si="62"/>
        <v>392.40000000000003</v>
      </c>
      <c r="G603" s="445">
        <v>8</v>
      </c>
      <c r="H603" s="445"/>
      <c r="I603" s="445">
        <v>1</v>
      </c>
      <c r="J603" s="3">
        <f t="shared" si="61"/>
        <v>9</v>
      </c>
      <c r="K603" s="431">
        <f t="shared" si="66"/>
        <v>4.423691324649791E-3</v>
      </c>
      <c r="L603" s="432">
        <f t="shared" si="67"/>
        <v>18.939813221921845</v>
      </c>
      <c r="M603" s="432">
        <f t="shared" si="63"/>
        <v>4.1667589088228061</v>
      </c>
      <c r="N603" s="432">
        <v>8.1116825863335791</v>
      </c>
      <c r="O603" s="432">
        <v>1.7772522510933881</v>
      </c>
      <c r="P603" s="442">
        <f t="shared" si="64"/>
        <v>8.408640919513663E-2</v>
      </c>
    </row>
    <row r="604" spans="1:16" x14ac:dyDescent="0.35">
      <c r="A604" s="443">
        <f t="shared" si="65"/>
        <v>224</v>
      </c>
      <c r="B604" s="3" t="s">
        <v>1424</v>
      </c>
      <c r="C604" s="6">
        <v>555.1</v>
      </c>
      <c r="D604" s="6"/>
      <c r="E604" s="6">
        <v>40.6</v>
      </c>
      <c r="F604" s="6">
        <f t="shared" si="62"/>
        <v>595.70000000000005</v>
      </c>
      <c r="G604" s="445">
        <v>10</v>
      </c>
      <c r="H604" s="445"/>
      <c r="I604" s="445">
        <v>1</v>
      </c>
      <c r="J604" s="3">
        <f t="shared" si="61"/>
        <v>11</v>
      </c>
      <c r="K604" s="431">
        <f t="shared" si="66"/>
        <v>5.4067338412386329E-3</v>
      </c>
      <c r="L604" s="432">
        <f t="shared" si="67"/>
        <v>23.148660604571145</v>
      </c>
      <c r="M604" s="432">
        <f t="shared" si="63"/>
        <v>5.092705333005652</v>
      </c>
      <c r="N604" s="432">
        <v>9.91427871662993</v>
      </c>
      <c r="O604" s="432">
        <v>2.1721971957808077</v>
      </c>
      <c r="P604" s="442">
        <f t="shared" si="64"/>
        <v>6.7698240473371724E-2</v>
      </c>
    </row>
    <row r="605" spans="1:16" x14ac:dyDescent="0.35">
      <c r="A605" s="443">
        <f t="shared" si="65"/>
        <v>225</v>
      </c>
      <c r="B605" s="3" t="s">
        <v>1425</v>
      </c>
      <c r="C605" s="6">
        <v>538.45000000000005</v>
      </c>
      <c r="D605" s="6"/>
      <c r="E605" s="6">
        <v>37.799999999999997</v>
      </c>
      <c r="F605" s="6">
        <f t="shared" si="62"/>
        <v>576.25</v>
      </c>
      <c r="G605" s="445">
        <v>7</v>
      </c>
      <c r="H605" s="445"/>
      <c r="I605" s="445">
        <v>1</v>
      </c>
      <c r="J605" s="3">
        <f t="shared" ref="J605:J664" si="68">G605+H605+I605</f>
        <v>8</v>
      </c>
      <c r="K605" s="431">
        <f t="shared" si="66"/>
        <v>3.9321700663553696E-3</v>
      </c>
      <c r="L605" s="432">
        <f t="shared" si="67"/>
        <v>16.835389530597197</v>
      </c>
      <c r="M605" s="432">
        <f t="shared" si="63"/>
        <v>3.7037856967313836</v>
      </c>
      <c r="N605" s="432">
        <v>7.2103845211854027</v>
      </c>
      <c r="O605" s="432">
        <v>1.5797797787496783</v>
      </c>
      <c r="P605" s="442">
        <f t="shared" si="64"/>
        <v>5.0896901565750392E-2</v>
      </c>
    </row>
    <row r="606" spans="1:16" x14ac:dyDescent="0.35">
      <c r="A606" s="443">
        <f t="shared" si="65"/>
        <v>226</v>
      </c>
      <c r="B606" s="3" t="s">
        <v>1426</v>
      </c>
      <c r="C606" s="6">
        <v>877.8</v>
      </c>
      <c r="D606" s="6"/>
      <c r="E606" s="6"/>
      <c r="F606" s="6">
        <f t="shared" si="62"/>
        <v>877.8</v>
      </c>
      <c r="G606" s="445">
        <v>20</v>
      </c>
      <c r="H606" s="445"/>
      <c r="I606" s="445"/>
      <c r="J606" s="3">
        <f t="shared" si="68"/>
        <v>20</v>
      </c>
      <c r="K606" s="431">
        <f t="shared" si="66"/>
        <v>9.8304251658884248E-3</v>
      </c>
      <c r="L606" s="432">
        <f t="shared" si="67"/>
        <v>42.088473826492994</v>
      </c>
      <c r="M606" s="432">
        <f t="shared" si="63"/>
        <v>9.259464241828459</v>
      </c>
      <c r="N606" s="432">
        <v>18.025961302963509</v>
      </c>
      <c r="O606" s="432">
        <v>3.9494494468741959</v>
      </c>
      <c r="P606" s="442">
        <f t="shared" si="64"/>
        <v>8.3530814329185646E-2</v>
      </c>
    </row>
    <row r="607" spans="1:16" x14ac:dyDescent="0.35">
      <c r="A607" s="443">
        <f t="shared" si="65"/>
        <v>227</v>
      </c>
      <c r="B607" s="3" t="s">
        <v>1427</v>
      </c>
      <c r="C607" s="6">
        <v>654.9</v>
      </c>
      <c r="D607" s="6">
        <v>53.4</v>
      </c>
      <c r="E607" s="6"/>
      <c r="F607" s="6">
        <f t="shared" si="62"/>
        <v>708.3</v>
      </c>
      <c r="G607" s="445">
        <v>12</v>
      </c>
      <c r="H607" s="445">
        <v>1</v>
      </c>
      <c r="I607" s="445"/>
      <c r="J607" s="3">
        <f t="shared" si="68"/>
        <v>13</v>
      </c>
      <c r="K607" s="431">
        <f t="shared" si="66"/>
        <v>6.3897763578274758E-3</v>
      </c>
      <c r="L607" s="432">
        <f t="shared" si="67"/>
        <v>27.357507987220444</v>
      </c>
      <c r="M607" s="432">
        <f t="shared" si="63"/>
        <v>6.0186517571884979</v>
      </c>
      <c r="N607" s="432">
        <v>11.716874846926279</v>
      </c>
      <c r="O607" s="432">
        <v>2.5671421404682273</v>
      </c>
      <c r="P607" s="442">
        <f t="shared" si="64"/>
        <v>6.728812188592892E-2</v>
      </c>
    </row>
    <row r="608" spans="1:16" x14ac:dyDescent="0.35">
      <c r="A608" s="443">
        <f t="shared" si="65"/>
        <v>228</v>
      </c>
      <c r="B608" s="3" t="s">
        <v>1428</v>
      </c>
      <c r="C608" s="6">
        <v>392.4</v>
      </c>
      <c r="D608" s="6"/>
      <c r="E608" s="6">
        <v>19.899999999999999</v>
      </c>
      <c r="F608" s="6">
        <f t="shared" si="62"/>
        <v>412.29999999999995</v>
      </c>
      <c r="G608" s="445">
        <v>9</v>
      </c>
      <c r="H608" s="445"/>
      <c r="I608" s="445">
        <v>1</v>
      </c>
      <c r="J608" s="3">
        <f t="shared" si="68"/>
        <v>10</v>
      </c>
      <c r="K608" s="431">
        <f t="shared" si="66"/>
        <v>4.9152125829442124E-3</v>
      </c>
      <c r="L608" s="432">
        <f t="shared" si="67"/>
        <v>21.044236913246497</v>
      </c>
      <c r="M608" s="432">
        <f t="shared" si="63"/>
        <v>4.6297321209142295</v>
      </c>
      <c r="N608" s="432">
        <v>9.0129806514817545</v>
      </c>
      <c r="O608" s="432">
        <v>1.9747247234370979</v>
      </c>
      <c r="P608" s="442">
        <f t="shared" si="64"/>
        <v>8.8919899124616994E-2</v>
      </c>
    </row>
    <row r="609" spans="1:16" x14ac:dyDescent="0.35">
      <c r="A609" s="443">
        <f t="shared" si="65"/>
        <v>229</v>
      </c>
      <c r="B609" s="3" t="s">
        <v>1429</v>
      </c>
      <c r="C609" s="6">
        <v>598.14</v>
      </c>
      <c r="D609" s="6"/>
      <c r="E609" s="6"/>
      <c r="F609" s="6">
        <f t="shared" si="62"/>
        <v>598.14</v>
      </c>
      <c r="G609" s="445">
        <v>10</v>
      </c>
      <c r="H609" s="445"/>
      <c r="I609" s="445"/>
      <c r="J609" s="3">
        <f t="shared" si="68"/>
        <v>10</v>
      </c>
      <c r="K609" s="431">
        <f t="shared" si="66"/>
        <v>4.9152125829442124E-3</v>
      </c>
      <c r="L609" s="432">
        <f t="shared" si="67"/>
        <v>21.044236913246497</v>
      </c>
      <c r="M609" s="432">
        <f t="shared" si="63"/>
        <v>4.6297321209142295</v>
      </c>
      <c r="N609" s="432">
        <v>9.0129806514817545</v>
      </c>
      <c r="O609" s="432">
        <v>1.9747247234370979</v>
      </c>
      <c r="P609" s="442">
        <f t="shared" si="64"/>
        <v>6.1292798356705085E-2</v>
      </c>
    </row>
    <row r="610" spans="1:16" x14ac:dyDescent="0.35">
      <c r="A610" s="443">
        <f t="shared" si="65"/>
        <v>230</v>
      </c>
      <c r="B610" s="3" t="s">
        <v>1430</v>
      </c>
      <c r="C610" s="6">
        <v>388.6</v>
      </c>
      <c r="D610" s="6"/>
      <c r="E610" s="6"/>
      <c r="F610" s="6">
        <f t="shared" si="62"/>
        <v>388.6</v>
      </c>
      <c r="G610" s="445">
        <v>10</v>
      </c>
      <c r="H610" s="445"/>
      <c r="I610" s="445"/>
      <c r="J610" s="3">
        <f t="shared" si="68"/>
        <v>10</v>
      </c>
      <c r="K610" s="431">
        <f t="shared" si="66"/>
        <v>4.9152125829442124E-3</v>
      </c>
      <c r="L610" s="432">
        <f t="shared" si="67"/>
        <v>21.044236913246497</v>
      </c>
      <c r="M610" s="432">
        <f t="shared" si="63"/>
        <v>4.6297321209142295</v>
      </c>
      <c r="N610" s="432">
        <v>9.0129806514817545</v>
      </c>
      <c r="O610" s="432">
        <v>1.9747247234370979</v>
      </c>
      <c r="P610" s="442">
        <f t="shared" si="64"/>
        <v>9.4342960393925826E-2</v>
      </c>
    </row>
    <row r="611" spans="1:16" x14ac:dyDescent="0.35">
      <c r="A611" s="443">
        <f t="shared" si="65"/>
        <v>231</v>
      </c>
      <c r="B611" s="3" t="s">
        <v>1431</v>
      </c>
      <c r="C611" s="6">
        <v>634.1</v>
      </c>
      <c r="D611" s="6"/>
      <c r="E611" s="6"/>
      <c r="F611" s="6">
        <f t="shared" si="62"/>
        <v>634.1</v>
      </c>
      <c r="G611" s="445">
        <v>10</v>
      </c>
      <c r="H611" s="445"/>
      <c r="I611" s="445"/>
      <c r="J611" s="3">
        <f t="shared" si="68"/>
        <v>10</v>
      </c>
      <c r="K611" s="431">
        <f t="shared" si="66"/>
        <v>4.9152125829442124E-3</v>
      </c>
      <c r="L611" s="432">
        <f t="shared" si="67"/>
        <v>21.044236913246497</v>
      </c>
      <c r="M611" s="432">
        <f t="shared" si="63"/>
        <v>4.6297321209142295</v>
      </c>
      <c r="N611" s="432">
        <v>9.0129806514817545</v>
      </c>
      <c r="O611" s="432">
        <v>1.9747247234370979</v>
      </c>
      <c r="P611" s="442">
        <f t="shared" si="64"/>
        <v>5.7816865492949975E-2</v>
      </c>
    </row>
    <row r="612" spans="1:16" x14ac:dyDescent="0.35">
      <c r="A612" s="443">
        <f t="shared" si="65"/>
        <v>232</v>
      </c>
      <c r="B612" s="3" t="s">
        <v>1432</v>
      </c>
      <c r="C612" s="6">
        <v>629.6</v>
      </c>
      <c r="D612" s="6"/>
      <c r="E612" s="6">
        <v>82.9</v>
      </c>
      <c r="F612" s="6">
        <f t="shared" si="62"/>
        <v>712.5</v>
      </c>
      <c r="G612" s="445">
        <v>10</v>
      </c>
      <c r="H612" s="445"/>
      <c r="I612" s="445">
        <v>1</v>
      </c>
      <c r="J612" s="3">
        <f t="shared" si="68"/>
        <v>11</v>
      </c>
      <c r="K612" s="431">
        <f t="shared" si="66"/>
        <v>5.4067338412386329E-3</v>
      </c>
      <c r="L612" s="432">
        <f t="shared" si="67"/>
        <v>23.148660604571145</v>
      </c>
      <c r="M612" s="432">
        <f t="shared" si="63"/>
        <v>5.092705333005652</v>
      </c>
      <c r="N612" s="432">
        <v>9.91427871662993</v>
      </c>
      <c r="O612" s="432">
        <v>2.1721971957808077</v>
      </c>
      <c r="P612" s="442">
        <f t="shared" si="64"/>
        <v>5.660047978945619E-2</v>
      </c>
    </row>
    <row r="613" spans="1:16" x14ac:dyDescent="0.35">
      <c r="A613" s="443">
        <f t="shared" si="65"/>
        <v>233</v>
      </c>
      <c r="B613" s="3" t="s">
        <v>1433</v>
      </c>
      <c r="C613" s="6">
        <v>597.1</v>
      </c>
      <c r="D613" s="6"/>
      <c r="E613" s="6">
        <v>43.4</v>
      </c>
      <c r="F613" s="6">
        <f t="shared" si="62"/>
        <v>640.5</v>
      </c>
      <c r="G613" s="445">
        <v>11</v>
      </c>
      <c r="H613" s="445"/>
      <c r="I613" s="445">
        <v>1</v>
      </c>
      <c r="J613" s="3">
        <f t="shared" si="68"/>
        <v>12</v>
      </c>
      <c r="K613" s="431">
        <f t="shared" si="66"/>
        <v>5.8982550995330544E-3</v>
      </c>
      <c r="L613" s="432">
        <f t="shared" si="67"/>
        <v>25.253084295895796</v>
      </c>
      <c r="M613" s="432">
        <f t="shared" si="63"/>
        <v>5.5556785450970754</v>
      </c>
      <c r="N613" s="432">
        <v>10.815576781778104</v>
      </c>
      <c r="O613" s="432">
        <v>2.3696696681245175</v>
      </c>
      <c r="P613" s="442">
        <f t="shared" si="64"/>
        <v>6.868697781560576E-2</v>
      </c>
    </row>
    <row r="614" spans="1:16" x14ac:dyDescent="0.35">
      <c r="A614" s="443">
        <f t="shared" si="65"/>
        <v>234</v>
      </c>
      <c r="B614" s="3" t="s">
        <v>1434</v>
      </c>
      <c r="C614" s="6">
        <v>589.5</v>
      </c>
      <c r="D614" s="6"/>
      <c r="E614" s="6">
        <v>28.2</v>
      </c>
      <c r="F614" s="6">
        <f t="shared" si="62"/>
        <v>617.70000000000005</v>
      </c>
      <c r="G614" s="445">
        <v>13</v>
      </c>
      <c r="H614" s="445"/>
      <c r="I614" s="445">
        <v>1</v>
      </c>
      <c r="J614" s="3">
        <f t="shared" si="68"/>
        <v>14</v>
      </c>
      <c r="K614" s="431">
        <f t="shared" si="66"/>
        <v>6.8812976161218963E-3</v>
      </c>
      <c r="L614" s="432">
        <f t="shared" si="67"/>
        <v>29.461931678545092</v>
      </c>
      <c r="M614" s="432">
        <f t="shared" si="63"/>
        <v>6.4816249692799204</v>
      </c>
      <c r="N614" s="432">
        <v>12.618172912074455</v>
      </c>
      <c r="O614" s="432">
        <v>2.7646146128119371</v>
      </c>
      <c r="P614" s="442">
        <f t="shared" si="64"/>
        <v>8.3092673098124334E-2</v>
      </c>
    </row>
    <row r="615" spans="1:16" x14ac:dyDescent="0.35">
      <c r="A615" s="443">
        <f t="shared" si="65"/>
        <v>235</v>
      </c>
      <c r="B615" s="3" t="s">
        <v>1435</v>
      </c>
      <c r="C615" s="6">
        <v>657.5</v>
      </c>
      <c r="D615" s="6"/>
      <c r="E615" s="6">
        <v>28.8</v>
      </c>
      <c r="F615" s="6">
        <f t="shared" si="62"/>
        <v>686.3</v>
      </c>
      <c r="G615" s="445">
        <v>15</v>
      </c>
      <c r="H615" s="445"/>
      <c r="I615" s="445">
        <v>1</v>
      </c>
      <c r="J615" s="3">
        <f t="shared" si="68"/>
        <v>16</v>
      </c>
      <c r="K615" s="431">
        <f t="shared" si="66"/>
        <v>7.8643401327107391E-3</v>
      </c>
      <c r="L615" s="432">
        <f t="shared" si="67"/>
        <v>33.670779061194395</v>
      </c>
      <c r="M615" s="432">
        <f t="shared" si="63"/>
        <v>7.4075713934627672</v>
      </c>
      <c r="N615" s="432">
        <v>14.420769042370805</v>
      </c>
      <c r="O615" s="432">
        <v>3.1595595574993567</v>
      </c>
      <c r="P615" s="442">
        <f t="shared" si="64"/>
        <v>8.5470900560290441E-2</v>
      </c>
    </row>
    <row r="616" spans="1:16" x14ac:dyDescent="0.35">
      <c r="A616" s="443">
        <f t="shared" si="65"/>
        <v>236</v>
      </c>
      <c r="B616" s="3" t="s">
        <v>1436</v>
      </c>
      <c r="C616" s="6">
        <v>494</v>
      </c>
      <c r="D616" s="6"/>
      <c r="E616" s="6">
        <v>79.900000000000006</v>
      </c>
      <c r="F616" s="6">
        <f t="shared" si="62"/>
        <v>573.9</v>
      </c>
      <c r="G616" s="445">
        <v>10</v>
      </c>
      <c r="H616" s="445"/>
      <c r="I616" s="445">
        <v>3</v>
      </c>
      <c r="J616" s="3">
        <f t="shared" si="68"/>
        <v>13</v>
      </c>
      <c r="K616" s="431">
        <f t="shared" si="66"/>
        <v>6.3897763578274758E-3</v>
      </c>
      <c r="L616" s="432">
        <f t="shared" si="67"/>
        <v>27.357507987220444</v>
      </c>
      <c r="M616" s="432">
        <f t="shared" si="63"/>
        <v>6.0186517571884979</v>
      </c>
      <c r="N616" s="432">
        <v>11.716874846926279</v>
      </c>
      <c r="O616" s="432">
        <v>2.5671421404682273</v>
      </c>
      <c r="P616" s="442">
        <f t="shared" si="64"/>
        <v>8.3046134747871508E-2</v>
      </c>
    </row>
    <row r="617" spans="1:16" x14ac:dyDescent="0.35">
      <c r="A617" s="443">
        <f t="shared" si="65"/>
        <v>237</v>
      </c>
      <c r="B617" s="3" t="s">
        <v>1437</v>
      </c>
      <c r="C617" s="6">
        <v>710.1</v>
      </c>
      <c r="D617" s="6"/>
      <c r="E617" s="6"/>
      <c r="F617" s="6">
        <f t="shared" si="62"/>
        <v>710.1</v>
      </c>
      <c r="G617" s="445">
        <v>8</v>
      </c>
      <c r="H617" s="445"/>
      <c r="I617" s="445"/>
      <c r="J617" s="3">
        <f t="shared" si="68"/>
        <v>8</v>
      </c>
      <c r="K617" s="431">
        <f t="shared" si="66"/>
        <v>3.9321700663553696E-3</v>
      </c>
      <c r="L617" s="432">
        <f t="shared" si="67"/>
        <v>16.835389530597197</v>
      </c>
      <c r="M617" s="432">
        <f t="shared" si="63"/>
        <v>3.7037856967313836</v>
      </c>
      <c r="N617" s="432">
        <v>7.2103845211854027</v>
      </c>
      <c r="O617" s="432">
        <v>1.5797797787496783</v>
      </c>
      <c r="P617" s="442">
        <f t="shared" si="64"/>
        <v>4.1303111571980938E-2</v>
      </c>
    </row>
    <row r="618" spans="1:16" x14ac:dyDescent="0.35">
      <c r="A618" s="443">
        <f t="shared" si="65"/>
        <v>238</v>
      </c>
      <c r="B618" s="3" t="s">
        <v>1438</v>
      </c>
      <c r="C618" s="6">
        <v>689.64</v>
      </c>
      <c r="D618" s="6">
        <v>121.5</v>
      </c>
      <c r="E618" s="6"/>
      <c r="F618" s="6">
        <f t="shared" si="62"/>
        <v>811.14</v>
      </c>
      <c r="G618" s="445">
        <v>17</v>
      </c>
      <c r="H618" s="445">
        <v>1</v>
      </c>
      <c r="I618" s="445"/>
      <c r="J618" s="3">
        <f t="shared" si="68"/>
        <v>18</v>
      </c>
      <c r="K618" s="431">
        <f t="shared" si="66"/>
        <v>8.847382649299582E-3</v>
      </c>
      <c r="L618" s="432">
        <f t="shared" si="67"/>
        <v>37.879626443843691</v>
      </c>
      <c r="M618" s="432">
        <f t="shared" si="63"/>
        <v>8.3335178176456122</v>
      </c>
      <c r="N618" s="432">
        <v>16.223365172667158</v>
      </c>
      <c r="O618" s="432">
        <v>3.5545045021867763</v>
      </c>
      <c r="P618" s="442">
        <f t="shared" si="64"/>
        <v>8.1355886698157201E-2</v>
      </c>
    </row>
    <row r="619" spans="1:16" x14ac:dyDescent="0.35">
      <c r="A619" s="443">
        <f t="shared" si="65"/>
        <v>239</v>
      </c>
      <c r="B619" s="3" t="s">
        <v>1439</v>
      </c>
      <c r="C619" s="6">
        <v>1029</v>
      </c>
      <c r="D619" s="6">
        <v>102.5</v>
      </c>
      <c r="E619" s="6"/>
      <c r="F619" s="6">
        <f t="shared" si="62"/>
        <v>1131.5</v>
      </c>
      <c r="G619" s="445">
        <v>17</v>
      </c>
      <c r="H619" s="445">
        <v>1</v>
      </c>
      <c r="I619" s="445"/>
      <c r="J619" s="3">
        <f t="shared" si="68"/>
        <v>18</v>
      </c>
      <c r="K619" s="431">
        <f t="shared" si="66"/>
        <v>8.847382649299582E-3</v>
      </c>
      <c r="L619" s="432">
        <f t="shared" si="67"/>
        <v>37.879626443843691</v>
      </c>
      <c r="M619" s="432">
        <f t="shared" si="63"/>
        <v>8.3335178176456122</v>
      </c>
      <c r="N619" s="432">
        <v>16.223365172667158</v>
      </c>
      <c r="O619" s="432">
        <v>3.5545045021867763</v>
      </c>
      <c r="P619" s="442">
        <f t="shared" si="64"/>
        <v>5.8321709179269321E-2</v>
      </c>
    </row>
    <row r="620" spans="1:16" x14ac:dyDescent="0.35">
      <c r="A620" s="443">
        <f t="shared" si="65"/>
        <v>240</v>
      </c>
      <c r="B620" s="3" t="s">
        <v>1440</v>
      </c>
      <c r="C620" s="6">
        <v>478</v>
      </c>
      <c r="D620" s="6"/>
      <c r="E620" s="6">
        <v>77.5</v>
      </c>
      <c r="F620" s="6">
        <f t="shared" si="62"/>
        <v>555.5</v>
      </c>
      <c r="G620" s="445">
        <v>9</v>
      </c>
      <c r="H620" s="445"/>
      <c r="I620" s="445">
        <v>1</v>
      </c>
      <c r="J620" s="3">
        <f t="shared" si="68"/>
        <v>10</v>
      </c>
      <c r="K620" s="431">
        <f t="shared" si="66"/>
        <v>4.9152125829442124E-3</v>
      </c>
      <c r="L620" s="432">
        <f t="shared" si="67"/>
        <v>21.044236913246497</v>
      </c>
      <c r="M620" s="432">
        <f t="shared" si="63"/>
        <v>4.6297321209142295</v>
      </c>
      <c r="N620" s="432">
        <v>9.0129806514817545</v>
      </c>
      <c r="O620" s="432">
        <v>1.9747247234370979</v>
      </c>
      <c r="P620" s="442">
        <f t="shared" si="64"/>
        <v>6.5997613697713023E-2</v>
      </c>
    </row>
    <row r="621" spans="1:16" x14ac:dyDescent="0.35">
      <c r="A621" s="443">
        <f t="shared" si="65"/>
        <v>241</v>
      </c>
      <c r="B621" s="3" t="s">
        <v>1441</v>
      </c>
      <c r="C621" s="6">
        <v>937.9</v>
      </c>
      <c r="D621" s="6"/>
      <c r="E621" s="6"/>
      <c r="F621" s="6">
        <f t="shared" si="62"/>
        <v>937.9</v>
      </c>
      <c r="G621" s="445">
        <v>14</v>
      </c>
      <c r="H621" s="445"/>
      <c r="I621" s="445"/>
      <c r="J621" s="3">
        <f t="shared" si="68"/>
        <v>14</v>
      </c>
      <c r="K621" s="431">
        <f t="shared" si="66"/>
        <v>6.8812976161218963E-3</v>
      </c>
      <c r="L621" s="432">
        <f t="shared" si="67"/>
        <v>29.461931678545092</v>
      </c>
      <c r="M621" s="432">
        <f t="shared" si="63"/>
        <v>6.4816249692799204</v>
      </c>
      <c r="N621" s="432">
        <v>12.618172912074455</v>
      </c>
      <c r="O621" s="432">
        <v>2.7646146128119371</v>
      </c>
      <c r="P621" s="442">
        <f t="shared" si="64"/>
        <v>5.4724751223703391E-2</v>
      </c>
    </row>
    <row r="622" spans="1:16" x14ac:dyDescent="0.35">
      <c r="A622" s="443">
        <f t="shared" si="65"/>
        <v>242</v>
      </c>
      <c r="B622" s="3" t="s">
        <v>1442</v>
      </c>
      <c r="C622" s="6">
        <v>848.1</v>
      </c>
      <c r="D622" s="6"/>
      <c r="E622" s="6">
        <v>34.700000000000003</v>
      </c>
      <c r="F622" s="6">
        <f t="shared" si="62"/>
        <v>882.80000000000007</v>
      </c>
      <c r="G622" s="445">
        <v>15</v>
      </c>
      <c r="H622" s="445"/>
      <c r="I622" s="445">
        <v>1</v>
      </c>
      <c r="J622" s="3">
        <f t="shared" si="68"/>
        <v>16</v>
      </c>
      <c r="K622" s="431">
        <f t="shared" si="66"/>
        <v>7.8643401327107391E-3</v>
      </c>
      <c r="L622" s="432">
        <f t="shared" si="67"/>
        <v>33.670779061194395</v>
      </c>
      <c r="M622" s="432">
        <f t="shared" si="63"/>
        <v>7.4075713934627672</v>
      </c>
      <c r="N622" s="432">
        <v>14.420769042370805</v>
      </c>
      <c r="O622" s="432">
        <v>3.1595595574993567</v>
      </c>
      <c r="P622" s="442">
        <f t="shared" si="64"/>
        <v>6.6446170202228497E-2</v>
      </c>
    </row>
    <row r="623" spans="1:16" x14ac:dyDescent="0.35">
      <c r="A623" s="443">
        <f t="shared" si="65"/>
        <v>243</v>
      </c>
      <c r="B623" s="3" t="s">
        <v>1443</v>
      </c>
      <c r="C623" s="6">
        <v>958.6</v>
      </c>
      <c r="D623" s="6"/>
      <c r="E623" s="6"/>
      <c r="F623" s="6">
        <f t="shared" si="62"/>
        <v>958.6</v>
      </c>
      <c r="G623" s="445">
        <v>15</v>
      </c>
      <c r="H623" s="445"/>
      <c r="I623" s="445"/>
      <c r="J623" s="3">
        <f t="shared" si="68"/>
        <v>15</v>
      </c>
      <c r="K623" s="431">
        <f t="shared" si="66"/>
        <v>7.3728188744163177E-3</v>
      </c>
      <c r="L623" s="432">
        <f t="shared" si="67"/>
        <v>31.566355369869743</v>
      </c>
      <c r="M623" s="432">
        <f t="shared" si="63"/>
        <v>6.9445981813713438</v>
      </c>
      <c r="N623" s="432">
        <v>13.51947097722263</v>
      </c>
      <c r="O623" s="432">
        <v>2.9620870851556469</v>
      </c>
      <c r="P623" s="442">
        <f t="shared" si="64"/>
        <v>5.7367527241413897E-2</v>
      </c>
    </row>
    <row r="624" spans="1:16" x14ac:dyDescent="0.35">
      <c r="A624" s="443">
        <f t="shared" si="65"/>
        <v>244</v>
      </c>
      <c r="B624" s="3" t="s">
        <v>1444</v>
      </c>
      <c r="C624" s="6">
        <v>950.2</v>
      </c>
      <c r="D624" s="6"/>
      <c r="E624" s="6"/>
      <c r="F624" s="6">
        <f t="shared" si="62"/>
        <v>950.2</v>
      </c>
      <c r="G624" s="445">
        <v>14</v>
      </c>
      <c r="H624" s="445"/>
      <c r="I624" s="445"/>
      <c r="J624" s="3">
        <f t="shared" si="68"/>
        <v>14</v>
      </c>
      <c r="K624" s="431">
        <f t="shared" si="66"/>
        <v>6.8812976161218963E-3</v>
      </c>
      <c r="L624" s="432">
        <f t="shared" si="67"/>
        <v>29.461931678545092</v>
      </c>
      <c r="M624" s="432">
        <f t="shared" si="63"/>
        <v>6.4816249692799204</v>
      </c>
      <c r="N624" s="432">
        <v>12.618172912074455</v>
      </c>
      <c r="O624" s="432">
        <v>2.7646146128119371</v>
      </c>
      <c r="P624" s="442">
        <f t="shared" si="64"/>
        <v>5.4016358843097668E-2</v>
      </c>
    </row>
    <row r="625" spans="1:16" x14ac:dyDescent="0.35">
      <c r="A625" s="443">
        <f t="shared" si="65"/>
        <v>245</v>
      </c>
      <c r="B625" s="3" t="s">
        <v>1445</v>
      </c>
      <c r="C625" s="6">
        <v>717.45</v>
      </c>
      <c r="D625" s="6"/>
      <c r="E625" s="6">
        <v>83.8</v>
      </c>
      <c r="F625" s="6">
        <f t="shared" si="62"/>
        <v>801.25</v>
      </c>
      <c r="G625" s="445">
        <v>11</v>
      </c>
      <c r="H625" s="445"/>
      <c r="I625" s="445">
        <v>1</v>
      </c>
      <c r="J625" s="3">
        <f t="shared" si="68"/>
        <v>12</v>
      </c>
      <c r="K625" s="431">
        <f t="shared" si="66"/>
        <v>5.8982550995330544E-3</v>
      </c>
      <c r="L625" s="432">
        <f t="shared" si="67"/>
        <v>25.253084295895796</v>
      </c>
      <c r="M625" s="432">
        <f t="shared" si="63"/>
        <v>5.5556785450970754</v>
      </c>
      <c r="N625" s="432">
        <v>10.815576781778104</v>
      </c>
      <c r="O625" s="432">
        <v>2.3696696681245175</v>
      </c>
      <c r="P625" s="442">
        <f t="shared" si="64"/>
        <v>5.4906719863832124E-2</v>
      </c>
    </row>
    <row r="626" spans="1:16" x14ac:dyDescent="0.35">
      <c r="A626" s="443">
        <f t="shared" si="65"/>
        <v>246</v>
      </c>
      <c r="B626" s="3" t="s">
        <v>1446</v>
      </c>
      <c r="C626" s="6">
        <v>678.26</v>
      </c>
      <c r="D626" s="6"/>
      <c r="E626" s="6"/>
      <c r="F626" s="6">
        <f t="shared" si="62"/>
        <v>678.26</v>
      </c>
      <c r="G626" s="445">
        <v>16</v>
      </c>
      <c r="H626" s="445"/>
      <c r="I626" s="445"/>
      <c r="J626" s="3">
        <f t="shared" si="68"/>
        <v>16</v>
      </c>
      <c r="K626" s="431">
        <f t="shared" si="66"/>
        <v>7.8643401327107391E-3</v>
      </c>
      <c r="L626" s="432">
        <f t="shared" si="67"/>
        <v>33.670779061194395</v>
      </c>
      <c r="M626" s="432">
        <f t="shared" si="63"/>
        <v>7.4075713934627672</v>
      </c>
      <c r="N626" s="432">
        <v>14.420769042370805</v>
      </c>
      <c r="O626" s="432">
        <v>3.1595595574993567</v>
      </c>
      <c r="P626" s="442">
        <f t="shared" si="64"/>
        <v>8.6484060765086149E-2</v>
      </c>
    </row>
    <row r="627" spans="1:16" x14ac:dyDescent="0.35">
      <c r="A627" s="443">
        <f t="shared" si="65"/>
        <v>247</v>
      </c>
      <c r="B627" s="3" t="s">
        <v>1447</v>
      </c>
      <c r="C627" s="6">
        <v>633.9</v>
      </c>
      <c r="D627" s="6"/>
      <c r="E627" s="6">
        <v>33.200000000000003</v>
      </c>
      <c r="F627" s="6">
        <f t="shared" si="62"/>
        <v>667.1</v>
      </c>
      <c r="G627" s="445">
        <v>10</v>
      </c>
      <c r="H627" s="445"/>
      <c r="I627" s="445">
        <v>1</v>
      </c>
      <c r="J627" s="3">
        <f t="shared" si="68"/>
        <v>11</v>
      </c>
      <c r="K627" s="431">
        <f t="shared" si="66"/>
        <v>5.4067338412386329E-3</v>
      </c>
      <c r="L627" s="432">
        <f t="shared" si="67"/>
        <v>23.148660604571145</v>
      </c>
      <c r="M627" s="432">
        <f t="shared" si="63"/>
        <v>5.092705333005652</v>
      </c>
      <c r="N627" s="432">
        <v>9.91427871662993</v>
      </c>
      <c r="O627" s="432">
        <v>2.1721971957808077</v>
      </c>
      <c r="P627" s="442">
        <f t="shared" si="64"/>
        <v>6.045246867034558E-2</v>
      </c>
    </row>
    <row r="628" spans="1:16" x14ac:dyDescent="0.35">
      <c r="A628" s="443">
        <f t="shared" si="65"/>
        <v>248</v>
      </c>
      <c r="B628" s="3" t="s">
        <v>1448</v>
      </c>
      <c r="C628" s="6">
        <v>657.24</v>
      </c>
      <c r="D628" s="6"/>
      <c r="E628" s="6">
        <v>32.6</v>
      </c>
      <c r="F628" s="6">
        <f t="shared" si="62"/>
        <v>689.84</v>
      </c>
      <c r="G628" s="445">
        <v>13</v>
      </c>
      <c r="H628" s="445"/>
      <c r="I628" s="445">
        <v>1</v>
      </c>
      <c r="J628" s="3">
        <f t="shared" si="68"/>
        <v>14</v>
      </c>
      <c r="K628" s="431">
        <f t="shared" si="66"/>
        <v>6.8812976161218963E-3</v>
      </c>
      <c r="L628" s="432">
        <f t="shared" si="67"/>
        <v>29.461931678545092</v>
      </c>
      <c r="M628" s="432">
        <f t="shared" si="63"/>
        <v>6.4816249692799204</v>
      </c>
      <c r="N628" s="432">
        <v>12.618172912074455</v>
      </c>
      <c r="O628" s="432">
        <v>2.7646146128119371</v>
      </c>
      <c r="P628" s="442">
        <f t="shared" si="64"/>
        <v>7.4403258977025696E-2</v>
      </c>
    </row>
    <row r="629" spans="1:16" x14ac:dyDescent="0.35">
      <c r="A629" s="443">
        <f t="shared" si="65"/>
        <v>249</v>
      </c>
      <c r="B629" s="3" t="s">
        <v>1449</v>
      </c>
      <c r="C629" s="6">
        <v>546.5</v>
      </c>
      <c r="D629" s="6"/>
      <c r="E629" s="6">
        <v>73.2</v>
      </c>
      <c r="F629" s="6">
        <f t="shared" ref="F629:F689" si="69">C629+D629+E629</f>
        <v>619.70000000000005</v>
      </c>
      <c r="G629" s="445">
        <v>10</v>
      </c>
      <c r="H629" s="445"/>
      <c r="I629" s="445">
        <v>1</v>
      </c>
      <c r="J629" s="3">
        <f t="shared" si="68"/>
        <v>11</v>
      </c>
      <c r="K629" s="431">
        <f t="shared" si="66"/>
        <v>5.4067338412386329E-3</v>
      </c>
      <c r="L629" s="432">
        <f t="shared" si="67"/>
        <v>23.148660604571145</v>
      </c>
      <c r="M629" s="432">
        <f t="shared" si="63"/>
        <v>5.092705333005652</v>
      </c>
      <c r="N629" s="432">
        <v>9.91427871662993</v>
      </c>
      <c r="O629" s="432">
        <v>2.1721971957808077</v>
      </c>
      <c r="P629" s="442">
        <f t="shared" si="64"/>
        <v>6.5076394787780434E-2</v>
      </c>
    </row>
    <row r="630" spans="1:16" x14ac:dyDescent="0.35">
      <c r="A630" s="443">
        <f t="shared" si="65"/>
        <v>250</v>
      </c>
      <c r="B630" s="3" t="s">
        <v>1450</v>
      </c>
      <c r="C630" s="6">
        <v>648.6</v>
      </c>
      <c r="D630" s="6"/>
      <c r="E630" s="6"/>
      <c r="F630" s="6">
        <f t="shared" si="69"/>
        <v>648.6</v>
      </c>
      <c r="G630" s="445">
        <v>12</v>
      </c>
      <c r="H630" s="445"/>
      <c r="I630" s="445"/>
      <c r="J630" s="3">
        <f t="shared" si="68"/>
        <v>12</v>
      </c>
      <c r="K630" s="431">
        <f t="shared" si="66"/>
        <v>5.8982550995330544E-3</v>
      </c>
      <c r="L630" s="432">
        <f t="shared" si="67"/>
        <v>25.253084295895796</v>
      </c>
      <c r="M630" s="432">
        <f t="shared" ref="M630:M690" si="70">L630*0.22</f>
        <v>5.5556785450970754</v>
      </c>
      <c r="N630" s="432">
        <v>10.815576781778104</v>
      </c>
      <c r="O630" s="432">
        <v>2.3696696681245175</v>
      </c>
      <c r="P630" s="442">
        <f t="shared" si="64"/>
        <v>6.7829184845660639E-2</v>
      </c>
    </row>
    <row r="631" spans="1:16" x14ac:dyDescent="0.35">
      <c r="A631" s="443">
        <f t="shared" si="65"/>
        <v>251</v>
      </c>
      <c r="B631" s="3" t="s">
        <v>1451</v>
      </c>
      <c r="C631" s="6">
        <v>633.29999999999995</v>
      </c>
      <c r="D631" s="6"/>
      <c r="E631" s="6">
        <v>40.9</v>
      </c>
      <c r="F631" s="6">
        <f t="shared" si="69"/>
        <v>674.19999999999993</v>
      </c>
      <c r="G631" s="445">
        <v>12</v>
      </c>
      <c r="H631" s="445"/>
      <c r="I631" s="445">
        <v>1</v>
      </c>
      <c r="J631" s="3">
        <f t="shared" si="68"/>
        <v>13</v>
      </c>
      <c r="K631" s="431">
        <f t="shared" si="66"/>
        <v>6.3897763578274758E-3</v>
      </c>
      <c r="L631" s="432">
        <f t="shared" si="67"/>
        <v>27.357507987220444</v>
      </c>
      <c r="M631" s="432">
        <f t="shared" si="70"/>
        <v>6.0186517571884979</v>
      </c>
      <c r="N631" s="432">
        <v>11.716874846926279</v>
      </c>
      <c r="O631" s="432">
        <v>2.5671421404682273</v>
      </c>
      <c r="P631" s="442">
        <f t="shared" si="64"/>
        <v>7.0691451693567872E-2</v>
      </c>
    </row>
    <row r="632" spans="1:16" x14ac:dyDescent="0.35">
      <c r="A632" s="443">
        <f t="shared" si="65"/>
        <v>252</v>
      </c>
      <c r="B632" s="3" t="s">
        <v>37</v>
      </c>
      <c r="C632" s="6">
        <v>297.2</v>
      </c>
      <c r="D632" s="6"/>
      <c r="E632" s="6">
        <v>60.8</v>
      </c>
      <c r="F632" s="6">
        <f t="shared" si="69"/>
        <v>358</v>
      </c>
      <c r="G632" s="445">
        <v>7</v>
      </c>
      <c r="H632" s="445"/>
      <c r="I632" s="445">
        <v>2</v>
      </c>
      <c r="J632" s="3">
        <f t="shared" si="68"/>
        <v>9</v>
      </c>
      <c r="K632" s="431">
        <f t="shared" si="66"/>
        <v>4.423691324649791E-3</v>
      </c>
      <c r="L632" s="432">
        <f t="shared" si="67"/>
        <v>18.939813221921845</v>
      </c>
      <c r="M632" s="432">
        <f t="shared" si="70"/>
        <v>4.1667589088228061</v>
      </c>
      <c r="N632" s="432">
        <v>8.1116825863335791</v>
      </c>
      <c r="O632" s="432">
        <v>1.7772522510933881</v>
      </c>
      <c r="P632" s="442">
        <f t="shared" si="64"/>
        <v>9.2166220581484964E-2</v>
      </c>
    </row>
    <row r="633" spans="1:16" x14ac:dyDescent="0.35">
      <c r="A633" s="443">
        <f t="shared" si="65"/>
        <v>253</v>
      </c>
      <c r="B633" s="3" t="s">
        <v>40</v>
      </c>
      <c r="C633" s="6">
        <v>226.9</v>
      </c>
      <c r="D633" s="6"/>
      <c r="E633" s="6"/>
      <c r="F633" s="6">
        <f t="shared" si="69"/>
        <v>226.9</v>
      </c>
      <c r="G633" s="445">
        <v>5</v>
      </c>
      <c r="H633" s="445"/>
      <c r="I633" s="445"/>
      <c r="J633" s="3">
        <f t="shared" si="68"/>
        <v>5</v>
      </c>
      <c r="K633" s="431">
        <f t="shared" si="66"/>
        <v>2.4576062914721062E-3</v>
      </c>
      <c r="L633" s="432">
        <f t="shared" si="67"/>
        <v>10.522118456623248</v>
      </c>
      <c r="M633" s="432">
        <f t="shared" si="70"/>
        <v>2.3148660604571147</v>
      </c>
      <c r="N633" s="432">
        <v>4.5064903257408773</v>
      </c>
      <c r="O633" s="432">
        <v>0.98736236171854896</v>
      </c>
      <c r="P633" s="442">
        <f t="shared" si="64"/>
        <v>8.0788176309122037E-2</v>
      </c>
    </row>
    <row r="634" spans="1:16" x14ac:dyDescent="0.35">
      <c r="A634" s="443">
        <f t="shared" si="65"/>
        <v>254</v>
      </c>
      <c r="B634" s="3" t="s">
        <v>41</v>
      </c>
      <c r="C634" s="6">
        <v>314.89999999999998</v>
      </c>
      <c r="D634" s="6"/>
      <c r="E634" s="6"/>
      <c r="F634" s="6">
        <f t="shared" si="69"/>
        <v>314.89999999999998</v>
      </c>
      <c r="G634" s="445">
        <v>6</v>
      </c>
      <c r="H634" s="445"/>
      <c r="I634" s="445"/>
      <c r="J634" s="3">
        <f t="shared" si="68"/>
        <v>6</v>
      </c>
      <c r="K634" s="431">
        <f t="shared" si="66"/>
        <v>2.9491275497665272E-3</v>
      </c>
      <c r="L634" s="432">
        <f t="shared" si="67"/>
        <v>12.626542147947898</v>
      </c>
      <c r="M634" s="432">
        <f t="shared" si="70"/>
        <v>2.7778392725485377</v>
      </c>
      <c r="N634" s="432">
        <v>5.4077883908890518</v>
      </c>
      <c r="O634" s="432">
        <v>1.1848348340622588</v>
      </c>
      <c r="P634" s="442">
        <f t="shared" si="64"/>
        <v>6.9853936632098282E-2</v>
      </c>
    </row>
    <row r="635" spans="1:16" x14ac:dyDescent="0.35">
      <c r="A635" s="443">
        <f t="shared" si="65"/>
        <v>255</v>
      </c>
      <c r="B635" s="3" t="s">
        <v>42</v>
      </c>
      <c r="C635" s="6">
        <v>199.2</v>
      </c>
      <c r="D635" s="6"/>
      <c r="E635" s="6"/>
      <c r="F635" s="6">
        <f t="shared" si="69"/>
        <v>199.2</v>
      </c>
      <c r="G635" s="445">
        <v>4</v>
      </c>
      <c r="H635" s="445"/>
      <c r="I635" s="445"/>
      <c r="J635" s="3">
        <f t="shared" si="68"/>
        <v>4</v>
      </c>
      <c r="K635" s="431">
        <f t="shared" si="66"/>
        <v>1.9660850331776848E-3</v>
      </c>
      <c r="L635" s="432">
        <f t="shared" si="67"/>
        <v>8.4176947652985987</v>
      </c>
      <c r="M635" s="432">
        <f t="shared" si="70"/>
        <v>1.8518928483656918</v>
      </c>
      <c r="N635" s="432">
        <v>3.6051922605927014</v>
      </c>
      <c r="O635" s="432">
        <v>0.78988988937483917</v>
      </c>
      <c r="P635" s="442">
        <f t="shared" si="64"/>
        <v>7.3617820098553374E-2</v>
      </c>
    </row>
    <row r="636" spans="1:16" x14ac:dyDescent="0.35">
      <c r="A636" s="443">
        <f t="shared" si="65"/>
        <v>256</v>
      </c>
      <c r="B636" s="3" t="s">
        <v>43</v>
      </c>
      <c r="C636" s="6">
        <v>748.1</v>
      </c>
      <c r="D636" s="6"/>
      <c r="E636" s="6">
        <v>189.2</v>
      </c>
      <c r="F636" s="6">
        <f t="shared" si="69"/>
        <v>937.3</v>
      </c>
      <c r="G636" s="445">
        <v>14</v>
      </c>
      <c r="H636" s="445"/>
      <c r="I636" s="445">
        <v>2</v>
      </c>
      <c r="J636" s="3">
        <f t="shared" si="68"/>
        <v>16</v>
      </c>
      <c r="K636" s="431">
        <f t="shared" si="66"/>
        <v>7.8643401327107391E-3</v>
      </c>
      <c r="L636" s="432">
        <f t="shared" si="67"/>
        <v>33.670779061194395</v>
      </c>
      <c r="M636" s="432">
        <f t="shared" si="70"/>
        <v>7.4075713934627672</v>
      </c>
      <c r="N636" s="432">
        <v>14.420769042370805</v>
      </c>
      <c r="O636" s="432">
        <v>3.1595595574993567</v>
      </c>
      <c r="P636" s="442">
        <f t="shared" ref="P636:P698" si="71">(L636+M636+N636+O636)/F636</f>
        <v>6.258260861466694E-2</v>
      </c>
    </row>
    <row r="637" spans="1:16" x14ac:dyDescent="0.35">
      <c r="A637" s="443">
        <f t="shared" ref="A637:A701" si="72">1+A636</f>
        <v>257</v>
      </c>
      <c r="B637" s="3" t="s">
        <v>44</v>
      </c>
      <c r="C637" s="6">
        <v>486.2</v>
      </c>
      <c r="D637" s="6"/>
      <c r="E637" s="6"/>
      <c r="F637" s="6">
        <f t="shared" si="69"/>
        <v>486.2</v>
      </c>
      <c r="G637" s="445">
        <v>8</v>
      </c>
      <c r="H637" s="445"/>
      <c r="I637" s="445"/>
      <c r="J637" s="3">
        <f t="shared" si="68"/>
        <v>8</v>
      </c>
      <c r="K637" s="431">
        <f t="shared" ref="K637:K698" si="73">2/$J$707*J637</f>
        <v>3.9321700663553696E-3</v>
      </c>
      <c r="L637" s="432">
        <f t="shared" ref="L637:L700" si="74">K637*4281.45</f>
        <v>16.835389530597197</v>
      </c>
      <c r="M637" s="432">
        <f t="shared" si="70"/>
        <v>3.7037856967313836</v>
      </c>
      <c r="N637" s="432">
        <v>7.2103845211854027</v>
      </c>
      <c r="O637" s="432">
        <v>1.5797797787496783</v>
      </c>
      <c r="P637" s="442">
        <f t="shared" si="71"/>
        <v>6.0323610710126825E-2</v>
      </c>
    </row>
    <row r="638" spans="1:16" x14ac:dyDescent="0.35">
      <c r="A638" s="443">
        <f t="shared" si="72"/>
        <v>258</v>
      </c>
      <c r="B638" s="3" t="s">
        <v>45</v>
      </c>
      <c r="C638" s="6">
        <v>1811.6</v>
      </c>
      <c r="D638" s="6"/>
      <c r="E638" s="6">
        <v>36.9</v>
      </c>
      <c r="F638" s="6">
        <f t="shared" si="69"/>
        <v>1848.5</v>
      </c>
      <c r="G638" s="445">
        <v>26</v>
      </c>
      <c r="H638" s="445"/>
      <c r="I638" s="445">
        <v>1</v>
      </c>
      <c r="J638" s="3">
        <f t="shared" si="68"/>
        <v>27</v>
      </c>
      <c r="K638" s="431">
        <f t="shared" si="73"/>
        <v>1.3271073973949372E-2</v>
      </c>
      <c r="L638" s="432">
        <f t="shared" si="74"/>
        <v>56.819439665765536</v>
      </c>
      <c r="M638" s="432">
        <f t="shared" si="70"/>
        <v>12.500276726468417</v>
      </c>
      <c r="N638" s="432">
        <v>24.335047759000734</v>
      </c>
      <c r="O638" s="432">
        <v>5.3317567532801649</v>
      </c>
      <c r="P638" s="442">
        <f t="shared" si="71"/>
        <v>5.3549646147965833E-2</v>
      </c>
    </row>
    <row r="639" spans="1:16" x14ac:dyDescent="0.35">
      <c r="A639" s="443">
        <f t="shared" si="72"/>
        <v>259</v>
      </c>
      <c r="B639" s="3" t="s">
        <v>46</v>
      </c>
      <c r="C639" s="6">
        <v>314</v>
      </c>
      <c r="D639" s="6"/>
      <c r="E639" s="6"/>
      <c r="F639" s="6">
        <f t="shared" si="69"/>
        <v>314</v>
      </c>
      <c r="G639" s="445">
        <v>6</v>
      </c>
      <c r="H639" s="445"/>
      <c r="I639" s="445"/>
      <c r="J639" s="3">
        <f t="shared" si="68"/>
        <v>6</v>
      </c>
      <c r="K639" s="431">
        <f t="shared" si="73"/>
        <v>2.9491275497665272E-3</v>
      </c>
      <c r="L639" s="432">
        <f t="shared" si="74"/>
        <v>12.626542147947898</v>
      </c>
      <c r="M639" s="432">
        <f t="shared" si="70"/>
        <v>2.7778392725485377</v>
      </c>
      <c r="N639" s="432">
        <v>5.4077883908890518</v>
      </c>
      <c r="O639" s="432">
        <v>1.1848348340622588</v>
      </c>
      <c r="P639" s="442">
        <f t="shared" si="71"/>
        <v>7.0054154921808109E-2</v>
      </c>
    </row>
    <row r="640" spans="1:16" x14ac:dyDescent="0.35">
      <c r="A640" s="443">
        <f t="shared" si="72"/>
        <v>260</v>
      </c>
      <c r="B640" s="3" t="s">
        <v>47</v>
      </c>
      <c r="C640" s="6">
        <v>1446.6</v>
      </c>
      <c r="D640" s="6"/>
      <c r="E640" s="6">
        <v>54.7</v>
      </c>
      <c r="F640" s="6">
        <f t="shared" si="69"/>
        <v>1501.3</v>
      </c>
      <c r="G640" s="445">
        <v>32</v>
      </c>
      <c r="H640" s="445"/>
      <c r="I640" s="445">
        <v>1</v>
      </c>
      <c r="J640" s="3">
        <f t="shared" si="68"/>
        <v>33</v>
      </c>
      <c r="K640" s="431">
        <f t="shared" si="73"/>
        <v>1.6220201523715901E-2</v>
      </c>
      <c r="L640" s="432">
        <f t="shared" si="74"/>
        <v>69.445981813713445</v>
      </c>
      <c r="M640" s="432">
        <f t="shared" si="70"/>
        <v>15.278115999016958</v>
      </c>
      <c r="N640" s="432">
        <v>29.742836149889786</v>
      </c>
      <c r="O640" s="432">
        <v>6.5165915873424236</v>
      </c>
      <c r="P640" s="442">
        <f t="shared" si="71"/>
        <v>8.0585842636356902E-2</v>
      </c>
    </row>
    <row r="641" spans="1:16" x14ac:dyDescent="0.35">
      <c r="A641" s="443">
        <f t="shared" si="72"/>
        <v>261</v>
      </c>
      <c r="B641" s="3" t="s">
        <v>66</v>
      </c>
      <c r="C641" s="6">
        <v>249.2</v>
      </c>
      <c r="D641" s="6"/>
      <c r="E641" s="6"/>
      <c r="F641" s="6">
        <f t="shared" si="69"/>
        <v>249.2</v>
      </c>
      <c r="G641" s="445">
        <v>6</v>
      </c>
      <c r="H641" s="445"/>
      <c r="I641" s="445"/>
      <c r="J641" s="3">
        <f t="shared" si="68"/>
        <v>6</v>
      </c>
      <c r="K641" s="431">
        <f t="shared" si="73"/>
        <v>2.9491275497665272E-3</v>
      </c>
      <c r="L641" s="432">
        <f t="shared" si="74"/>
        <v>12.626542147947898</v>
      </c>
      <c r="M641" s="432">
        <f t="shared" si="70"/>
        <v>2.7778392725485377</v>
      </c>
      <c r="N641" s="432">
        <v>5.4077883908890518</v>
      </c>
      <c r="O641" s="432">
        <v>1.1848348340622588</v>
      </c>
      <c r="P641" s="442">
        <f t="shared" si="71"/>
        <v>8.8270484131010213E-2</v>
      </c>
    </row>
    <row r="642" spans="1:16" x14ac:dyDescent="0.35">
      <c r="A642" s="443">
        <f t="shared" si="72"/>
        <v>262</v>
      </c>
      <c r="B642" s="3" t="s">
        <v>67</v>
      </c>
      <c r="C642" s="6">
        <v>299.39999999999998</v>
      </c>
      <c r="D642" s="6"/>
      <c r="E642" s="6"/>
      <c r="F642" s="6">
        <f t="shared" si="69"/>
        <v>299.39999999999998</v>
      </c>
      <c r="G642" s="445">
        <v>9</v>
      </c>
      <c r="H642" s="445"/>
      <c r="I642" s="445"/>
      <c r="J642" s="3">
        <f t="shared" si="68"/>
        <v>9</v>
      </c>
      <c r="K642" s="431">
        <f t="shared" si="73"/>
        <v>4.423691324649791E-3</v>
      </c>
      <c r="L642" s="432">
        <f t="shared" si="74"/>
        <v>18.939813221921845</v>
      </c>
      <c r="M642" s="432">
        <f t="shared" si="70"/>
        <v>4.1667589088228061</v>
      </c>
      <c r="N642" s="432">
        <v>8.1116825863335791</v>
      </c>
      <c r="O642" s="432">
        <v>1.7772522510933881</v>
      </c>
      <c r="P642" s="442">
        <f t="shared" si="71"/>
        <v>0.1102054340954296</v>
      </c>
    </row>
    <row r="643" spans="1:16" x14ac:dyDescent="0.35">
      <c r="A643" s="443">
        <f t="shared" si="72"/>
        <v>263</v>
      </c>
      <c r="B643" s="3" t="s">
        <v>68</v>
      </c>
      <c r="C643" s="6">
        <v>51.3</v>
      </c>
      <c r="D643" s="6"/>
      <c r="E643" s="6"/>
      <c r="F643" s="6">
        <f t="shared" si="69"/>
        <v>51.3</v>
      </c>
      <c r="G643" s="445">
        <v>1</v>
      </c>
      <c r="H643" s="445"/>
      <c r="I643" s="445"/>
      <c r="J643" s="3">
        <f t="shared" si="68"/>
        <v>1</v>
      </c>
      <c r="K643" s="431">
        <f t="shared" si="73"/>
        <v>4.915212582944212E-4</v>
      </c>
      <c r="L643" s="432">
        <f t="shared" si="74"/>
        <v>2.1044236913246497</v>
      </c>
      <c r="M643" s="432">
        <f t="shared" si="70"/>
        <v>0.46297321209142295</v>
      </c>
      <c r="N643" s="432">
        <v>0.90129806514817534</v>
      </c>
      <c r="O643" s="432">
        <v>0.19747247234370979</v>
      </c>
      <c r="P643" s="442">
        <f t="shared" si="71"/>
        <v>7.1465252259414386E-2</v>
      </c>
    </row>
    <row r="644" spans="1:16" x14ac:dyDescent="0.35">
      <c r="A644" s="443">
        <f t="shared" si="72"/>
        <v>264</v>
      </c>
      <c r="B644" s="3" t="s">
        <v>69</v>
      </c>
      <c r="C644" s="6">
        <v>312.3</v>
      </c>
      <c r="D644" s="6"/>
      <c r="E644" s="6"/>
      <c r="F644" s="6">
        <f t="shared" si="69"/>
        <v>312.3</v>
      </c>
      <c r="G644" s="445">
        <v>7</v>
      </c>
      <c r="H644" s="445"/>
      <c r="I644" s="445"/>
      <c r="J644" s="3">
        <f t="shared" si="68"/>
        <v>7</v>
      </c>
      <c r="K644" s="431">
        <f t="shared" si="73"/>
        <v>3.4406488080609482E-3</v>
      </c>
      <c r="L644" s="432">
        <f t="shared" si="74"/>
        <v>14.730965839272546</v>
      </c>
      <c r="M644" s="432">
        <f t="shared" si="70"/>
        <v>3.2408124846399602</v>
      </c>
      <c r="N644" s="432">
        <v>6.3090864560372273</v>
      </c>
      <c r="O644" s="432">
        <v>1.3823073064059685</v>
      </c>
      <c r="P644" s="442">
        <f t="shared" si="71"/>
        <v>8.2174742511545634E-2</v>
      </c>
    </row>
    <row r="645" spans="1:16" x14ac:dyDescent="0.35">
      <c r="A645" s="443">
        <f t="shared" si="72"/>
        <v>265</v>
      </c>
      <c r="B645" s="3" t="s">
        <v>70</v>
      </c>
      <c r="C645" s="6">
        <v>706.6</v>
      </c>
      <c r="D645" s="6">
        <v>191.5</v>
      </c>
      <c r="E645" s="6"/>
      <c r="F645" s="6">
        <f t="shared" si="69"/>
        <v>898.1</v>
      </c>
      <c r="G645" s="445">
        <v>13</v>
      </c>
      <c r="H645" s="445">
        <v>1</v>
      </c>
      <c r="I645" s="445"/>
      <c r="J645" s="3">
        <f t="shared" si="68"/>
        <v>14</v>
      </c>
      <c r="K645" s="431">
        <f t="shared" si="73"/>
        <v>6.8812976161218963E-3</v>
      </c>
      <c r="L645" s="432">
        <f t="shared" si="74"/>
        <v>29.461931678545092</v>
      </c>
      <c r="M645" s="432">
        <f t="shared" si="70"/>
        <v>6.4816249692799204</v>
      </c>
      <c r="N645" s="432">
        <v>12.618172912074455</v>
      </c>
      <c r="O645" s="432">
        <v>2.7646146128119371</v>
      </c>
      <c r="P645" s="442">
        <f t="shared" si="71"/>
        <v>5.7149921136523112E-2</v>
      </c>
    </row>
    <row r="646" spans="1:16" x14ac:dyDescent="0.35">
      <c r="A646" s="443">
        <f t="shared" si="72"/>
        <v>266</v>
      </c>
      <c r="B646" s="3" t="s">
        <v>71</v>
      </c>
      <c r="C646" s="6">
        <v>552.4</v>
      </c>
      <c r="D646" s="6"/>
      <c r="E646" s="6"/>
      <c r="F646" s="6">
        <f t="shared" si="69"/>
        <v>552.4</v>
      </c>
      <c r="G646" s="445">
        <v>8</v>
      </c>
      <c r="H646" s="445"/>
      <c r="I646" s="445"/>
      <c r="J646" s="3">
        <f t="shared" si="68"/>
        <v>8</v>
      </c>
      <c r="K646" s="431">
        <f t="shared" si="73"/>
        <v>3.9321700663553696E-3</v>
      </c>
      <c r="L646" s="432">
        <f t="shared" si="74"/>
        <v>16.835389530597197</v>
      </c>
      <c r="M646" s="432">
        <f t="shared" si="70"/>
        <v>3.7037856967313836</v>
      </c>
      <c r="N646" s="432">
        <v>7.2103845211854027</v>
      </c>
      <c r="O646" s="432">
        <v>1.5797797787496783</v>
      </c>
      <c r="P646" s="442">
        <f t="shared" si="71"/>
        <v>5.3094387268761159E-2</v>
      </c>
    </row>
    <row r="647" spans="1:16" x14ac:dyDescent="0.35">
      <c r="A647" s="443">
        <f t="shared" si="72"/>
        <v>267</v>
      </c>
      <c r="B647" s="3" t="s">
        <v>72</v>
      </c>
      <c r="C647" s="6">
        <v>971.2</v>
      </c>
      <c r="D647" s="6"/>
      <c r="E647" s="6"/>
      <c r="F647" s="6">
        <f t="shared" si="69"/>
        <v>971.2</v>
      </c>
      <c r="G647" s="445">
        <v>16</v>
      </c>
      <c r="H647" s="445"/>
      <c r="I647" s="445"/>
      <c r="J647" s="3">
        <f t="shared" si="68"/>
        <v>16</v>
      </c>
      <c r="K647" s="431">
        <f t="shared" si="73"/>
        <v>7.8643401327107391E-3</v>
      </c>
      <c r="L647" s="432">
        <f t="shared" si="74"/>
        <v>33.670779061194395</v>
      </c>
      <c r="M647" s="432">
        <f t="shared" si="70"/>
        <v>7.4075713934627672</v>
      </c>
      <c r="N647" s="432">
        <v>14.420769042370805</v>
      </c>
      <c r="O647" s="432">
        <v>3.1595595574993567</v>
      </c>
      <c r="P647" s="442">
        <f t="shared" si="71"/>
        <v>6.0398145649225E-2</v>
      </c>
    </row>
    <row r="648" spans="1:16" x14ac:dyDescent="0.35">
      <c r="A648" s="443">
        <f t="shared" si="72"/>
        <v>268</v>
      </c>
      <c r="B648" s="3" t="s">
        <v>73</v>
      </c>
      <c r="C648" s="6">
        <v>391.8</v>
      </c>
      <c r="D648" s="6"/>
      <c r="E648" s="6"/>
      <c r="F648" s="6">
        <f t="shared" si="69"/>
        <v>391.8</v>
      </c>
      <c r="G648" s="445">
        <v>6</v>
      </c>
      <c r="H648" s="445"/>
      <c r="I648" s="445"/>
      <c r="J648" s="3">
        <f t="shared" si="68"/>
        <v>6</v>
      </c>
      <c r="K648" s="431">
        <f t="shared" si="73"/>
        <v>2.9491275497665272E-3</v>
      </c>
      <c r="L648" s="432">
        <f t="shared" si="74"/>
        <v>12.626542147947898</v>
      </c>
      <c r="M648" s="432">
        <f t="shared" si="70"/>
        <v>2.7778392725485377</v>
      </c>
      <c r="N648" s="432">
        <v>5.4077883908890518</v>
      </c>
      <c r="O648" s="432">
        <v>1.1848348340622588</v>
      </c>
      <c r="P648" s="442">
        <f t="shared" si="71"/>
        <v>5.6143452387564435E-2</v>
      </c>
    </row>
    <row r="649" spans="1:16" x14ac:dyDescent="0.35">
      <c r="A649" s="443">
        <f t="shared" si="72"/>
        <v>269</v>
      </c>
      <c r="B649" s="3" t="s">
        <v>74</v>
      </c>
      <c r="C649" s="6">
        <v>414</v>
      </c>
      <c r="D649" s="6"/>
      <c r="E649" s="6"/>
      <c r="F649" s="6">
        <f t="shared" si="69"/>
        <v>414</v>
      </c>
      <c r="G649" s="445">
        <v>6</v>
      </c>
      <c r="H649" s="445"/>
      <c r="I649" s="445"/>
      <c r="J649" s="3">
        <f t="shared" si="68"/>
        <v>6</v>
      </c>
      <c r="K649" s="431">
        <f t="shared" si="73"/>
        <v>2.9491275497665272E-3</v>
      </c>
      <c r="L649" s="432">
        <f t="shared" si="74"/>
        <v>12.626542147947898</v>
      </c>
      <c r="M649" s="432">
        <f t="shared" si="70"/>
        <v>2.7778392725485377</v>
      </c>
      <c r="N649" s="432">
        <v>5.4077883908890518</v>
      </c>
      <c r="O649" s="432">
        <v>1.1848348340622588</v>
      </c>
      <c r="P649" s="442">
        <f t="shared" si="71"/>
        <v>5.3132861462434171E-2</v>
      </c>
    </row>
    <row r="650" spans="1:16" x14ac:dyDescent="0.35">
      <c r="A650" s="443">
        <f t="shared" si="72"/>
        <v>270</v>
      </c>
      <c r="B650" s="3" t="s">
        <v>75</v>
      </c>
      <c r="C650" s="6">
        <v>370.4</v>
      </c>
      <c r="D650" s="6">
        <v>116.4</v>
      </c>
      <c r="E650" s="6"/>
      <c r="F650" s="6">
        <f t="shared" si="69"/>
        <v>486.79999999999995</v>
      </c>
      <c r="G650" s="445">
        <v>8</v>
      </c>
      <c r="H650" s="445">
        <v>1</v>
      </c>
      <c r="I650" s="445"/>
      <c r="J650" s="3">
        <f t="shared" si="68"/>
        <v>9</v>
      </c>
      <c r="K650" s="431">
        <f t="shared" si="73"/>
        <v>4.423691324649791E-3</v>
      </c>
      <c r="L650" s="432">
        <f t="shared" si="74"/>
        <v>18.939813221921845</v>
      </c>
      <c r="M650" s="432">
        <f t="shared" si="70"/>
        <v>4.1667589088228061</v>
      </c>
      <c r="N650" s="432">
        <v>8.1116825863335791</v>
      </c>
      <c r="O650" s="432">
        <v>1.7772522510933881</v>
      </c>
      <c r="P650" s="442">
        <f t="shared" si="71"/>
        <v>6.7780416943655761E-2</v>
      </c>
    </row>
    <row r="651" spans="1:16" x14ac:dyDescent="0.35">
      <c r="A651" s="443">
        <f t="shared" si="72"/>
        <v>271</v>
      </c>
      <c r="B651" s="3" t="s">
        <v>76</v>
      </c>
      <c r="C651" s="6">
        <v>355</v>
      </c>
      <c r="D651" s="6"/>
      <c r="E651" s="6"/>
      <c r="F651" s="6">
        <f t="shared" si="69"/>
        <v>355</v>
      </c>
      <c r="G651" s="445">
        <v>6</v>
      </c>
      <c r="H651" s="445"/>
      <c r="I651" s="445"/>
      <c r="J651" s="3">
        <f t="shared" si="68"/>
        <v>6</v>
      </c>
      <c r="K651" s="431">
        <f t="shared" si="73"/>
        <v>2.9491275497665272E-3</v>
      </c>
      <c r="L651" s="432">
        <f t="shared" si="74"/>
        <v>12.626542147947898</v>
      </c>
      <c r="M651" s="432">
        <f t="shared" si="70"/>
        <v>2.7778392725485377</v>
      </c>
      <c r="N651" s="432">
        <v>5.4077883908890518</v>
      </c>
      <c r="O651" s="432">
        <v>1.1848348340622588</v>
      </c>
      <c r="P651" s="442">
        <f t="shared" si="71"/>
        <v>6.1963393367458437E-2</v>
      </c>
    </row>
    <row r="652" spans="1:16" x14ac:dyDescent="0.35">
      <c r="A652" s="443">
        <f t="shared" si="72"/>
        <v>272</v>
      </c>
      <c r="B652" s="3" t="s">
        <v>77</v>
      </c>
      <c r="C652" s="6">
        <v>143.19999999999999</v>
      </c>
      <c r="D652" s="6"/>
      <c r="E652" s="6">
        <v>41.9</v>
      </c>
      <c r="F652" s="6">
        <f t="shared" si="69"/>
        <v>185.1</v>
      </c>
      <c r="G652" s="445">
        <v>3</v>
      </c>
      <c r="H652" s="445"/>
      <c r="I652" s="445">
        <v>1</v>
      </c>
      <c r="J652" s="3">
        <f t="shared" si="68"/>
        <v>4</v>
      </c>
      <c r="K652" s="431">
        <f t="shared" si="73"/>
        <v>1.9660850331776848E-3</v>
      </c>
      <c r="L652" s="432">
        <f t="shared" si="74"/>
        <v>8.4176947652985987</v>
      </c>
      <c r="M652" s="432">
        <f t="shared" si="70"/>
        <v>1.8518928483656918</v>
      </c>
      <c r="N652" s="432">
        <v>3.6051922605927014</v>
      </c>
      <c r="O652" s="432">
        <v>0.78988988937483917</v>
      </c>
      <c r="P652" s="442">
        <f t="shared" si="71"/>
        <v>7.9225660527454528E-2</v>
      </c>
    </row>
    <row r="653" spans="1:16" x14ac:dyDescent="0.35">
      <c r="A653" s="443">
        <f t="shared" si="72"/>
        <v>273</v>
      </c>
      <c r="B653" s="3" t="s">
        <v>78</v>
      </c>
      <c r="C653" s="6">
        <v>163.19999999999999</v>
      </c>
      <c r="D653" s="6"/>
      <c r="E653" s="6"/>
      <c r="F653" s="6">
        <f t="shared" si="69"/>
        <v>163.19999999999999</v>
      </c>
      <c r="G653" s="445">
        <v>3</v>
      </c>
      <c r="H653" s="445"/>
      <c r="I653" s="445"/>
      <c r="J653" s="3">
        <f t="shared" si="68"/>
        <v>3</v>
      </c>
      <c r="K653" s="431">
        <f t="shared" si="73"/>
        <v>1.4745637748832636E-3</v>
      </c>
      <c r="L653" s="432">
        <f t="shared" si="74"/>
        <v>6.313271073973949</v>
      </c>
      <c r="M653" s="432">
        <f t="shared" si="70"/>
        <v>1.3889196362742688</v>
      </c>
      <c r="N653" s="432">
        <v>2.7038941954445259</v>
      </c>
      <c r="O653" s="432">
        <v>0.59241741703112938</v>
      </c>
      <c r="P653" s="442">
        <f t="shared" si="71"/>
        <v>6.7392783840219808E-2</v>
      </c>
    </row>
    <row r="654" spans="1:16" x14ac:dyDescent="0.35">
      <c r="A654" s="443">
        <f t="shared" si="72"/>
        <v>274</v>
      </c>
      <c r="B654" s="3" t="s">
        <v>79</v>
      </c>
      <c r="C654" s="6">
        <v>268.2</v>
      </c>
      <c r="D654" s="6"/>
      <c r="E654" s="6"/>
      <c r="F654" s="6">
        <f t="shared" si="69"/>
        <v>268.2</v>
      </c>
      <c r="G654" s="445">
        <v>3</v>
      </c>
      <c r="H654" s="445"/>
      <c r="I654" s="445"/>
      <c r="J654" s="3">
        <f t="shared" si="68"/>
        <v>3</v>
      </c>
      <c r="K654" s="431">
        <f t="shared" si="73"/>
        <v>1.4745637748832636E-3</v>
      </c>
      <c r="L654" s="432">
        <f t="shared" si="74"/>
        <v>6.313271073973949</v>
      </c>
      <c r="M654" s="432">
        <f t="shared" si="70"/>
        <v>1.3889196362742688</v>
      </c>
      <c r="N654" s="432">
        <v>2.7038941954445259</v>
      </c>
      <c r="O654" s="432">
        <v>0.59241741703112938</v>
      </c>
      <c r="P654" s="442">
        <f t="shared" si="71"/>
        <v>4.1008584350200869E-2</v>
      </c>
    </row>
    <row r="655" spans="1:16" x14ac:dyDescent="0.35">
      <c r="A655" s="443">
        <f t="shared" si="72"/>
        <v>275</v>
      </c>
      <c r="B655" s="3" t="s">
        <v>80</v>
      </c>
      <c r="C655" s="6">
        <v>1401.05</v>
      </c>
      <c r="D655" s="6"/>
      <c r="E655" s="6"/>
      <c r="F655" s="6">
        <f t="shared" si="69"/>
        <v>1401.05</v>
      </c>
      <c r="G655" s="445">
        <v>23</v>
      </c>
      <c r="H655" s="445"/>
      <c r="I655" s="445"/>
      <c r="J655" s="3">
        <f t="shared" si="68"/>
        <v>23</v>
      </c>
      <c r="K655" s="431">
        <f t="shared" si="73"/>
        <v>1.1304988940771688E-2</v>
      </c>
      <c r="L655" s="432">
        <f t="shared" si="74"/>
        <v>48.401744900466944</v>
      </c>
      <c r="M655" s="432">
        <f t="shared" si="70"/>
        <v>10.648383878102727</v>
      </c>
      <c r="N655" s="432">
        <v>20.729855498408035</v>
      </c>
      <c r="O655" s="432">
        <v>4.5418668639053248</v>
      </c>
      <c r="P655" s="442">
        <f t="shared" si="71"/>
        <v>6.0184755105730008E-2</v>
      </c>
    </row>
    <row r="656" spans="1:16" x14ac:dyDescent="0.35">
      <c r="A656" s="443">
        <f t="shared" si="72"/>
        <v>276</v>
      </c>
      <c r="B656" s="3" t="s">
        <v>81</v>
      </c>
      <c r="C656" s="6">
        <v>1909.5</v>
      </c>
      <c r="D656" s="6"/>
      <c r="E656" s="6"/>
      <c r="F656" s="6">
        <f t="shared" si="69"/>
        <v>1909.5</v>
      </c>
      <c r="G656" s="445">
        <v>48</v>
      </c>
      <c r="H656" s="445"/>
      <c r="I656" s="445"/>
      <c r="J656" s="3">
        <f t="shared" si="68"/>
        <v>48</v>
      </c>
      <c r="K656" s="431">
        <f t="shared" si="73"/>
        <v>2.3593020398132217E-2</v>
      </c>
      <c r="L656" s="432">
        <f t="shared" si="74"/>
        <v>101.01233718358318</v>
      </c>
      <c r="M656" s="432">
        <f t="shared" si="70"/>
        <v>22.222714180388301</v>
      </c>
      <c r="N656" s="432">
        <v>43.262307127112415</v>
      </c>
      <c r="O656" s="432">
        <v>9.4786786724980701</v>
      </c>
      <c r="P656" s="442">
        <f t="shared" si="71"/>
        <v>9.2158176047961227E-2</v>
      </c>
    </row>
    <row r="657" spans="1:16" x14ac:dyDescent="0.35">
      <c r="A657" s="443">
        <f t="shared" si="72"/>
        <v>277</v>
      </c>
      <c r="B657" s="3" t="s">
        <v>112</v>
      </c>
      <c r="C657" s="6">
        <v>542.20000000000005</v>
      </c>
      <c r="D657" s="6"/>
      <c r="E657" s="6"/>
      <c r="F657" s="6">
        <f t="shared" si="69"/>
        <v>542.20000000000005</v>
      </c>
      <c r="G657" s="445">
        <v>12</v>
      </c>
      <c r="H657" s="445"/>
      <c r="I657" s="445"/>
      <c r="J657" s="3">
        <f t="shared" si="68"/>
        <v>12</v>
      </c>
      <c r="K657" s="431">
        <f t="shared" si="73"/>
        <v>5.8982550995330544E-3</v>
      </c>
      <c r="L657" s="432">
        <f t="shared" si="74"/>
        <v>25.253084295895796</v>
      </c>
      <c r="M657" s="432">
        <f t="shared" si="70"/>
        <v>5.5556785450970754</v>
      </c>
      <c r="N657" s="432">
        <v>10.815576781778104</v>
      </c>
      <c r="O657" s="432">
        <v>2.3696696681245175</v>
      </c>
      <c r="P657" s="442">
        <f t="shared" si="71"/>
        <v>8.1139817947059184E-2</v>
      </c>
    </row>
    <row r="658" spans="1:16" x14ac:dyDescent="0.35">
      <c r="A658" s="443">
        <f t="shared" si="72"/>
        <v>278</v>
      </c>
      <c r="B658" s="3" t="s">
        <v>113</v>
      </c>
      <c r="C658" s="6">
        <v>168.8</v>
      </c>
      <c r="D658" s="6"/>
      <c r="E658" s="6"/>
      <c r="F658" s="6">
        <f t="shared" si="69"/>
        <v>168.8</v>
      </c>
      <c r="G658" s="445">
        <v>3</v>
      </c>
      <c r="H658" s="445"/>
      <c r="I658" s="445"/>
      <c r="J658" s="3">
        <f t="shared" si="68"/>
        <v>3</v>
      </c>
      <c r="K658" s="431">
        <f t="shared" si="73"/>
        <v>1.4745637748832636E-3</v>
      </c>
      <c r="L658" s="432">
        <f t="shared" si="74"/>
        <v>6.313271073973949</v>
      </c>
      <c r="M658" s="432">
        <f t="shared" si="70"/>
        <v>1.3889196362742688</v>
      </c>
      <c r="N658" s="432">
        <v>2.7038941954445259</v>
      </c>
      <c r="O658" s="432">
        <v>0.59241741703112938</v>
      </c>
      <c r="P658" s="442">
        <f t="shared" si="71"/>
        <v>6.5157004281539532E-2</v>
      </c>
    </row>
    <row r="659" spans="1:16" x14ac:dyDescent="0.35">
      <c r="A659" s="443">
        <f t="shared" si="72"/>
        <v>279</v>
      </c>
      <c r="B659" s="3" t="s">
        <v>114</v>
      </c>
      <c r="C659" s="6">
        <v>173.2</v>
      </c>
      <c r="D659" s="6"/>
      <c r="E659" s="6"/>
      <c r="F659" s="6">
        <f t="shared" si="69"/>
        <v>173.2</v>
      </c>
      <c r="G659" s="445">
        <v>4</v>
      </c>
      <c r="H659" s="445"/>
      <c r="I659" s="445"/>
      <c r="J659" s="3">
        <f t="shared" si="68"/>
        <v>4</v>
      </c>
      <c r="K659" s="431">
        <f t="shared" si="73"/>
        <v>1.9660850331776848E-3</v>
      </c>
      <c r="L659" s="432">
        <f t="shared" si="74"/>
        <v>8.4176947652985987</v>
      </c>
      <c r="M659" s="432">
        <f t="shared" si="70"/>
        <v>1.8518928483656918</v>
      </c>
      <c r="N659" s="432">
        <v>3.6051922605927014</v>
      </c>
      <c r="O659" s="432">
        <v>0.78988988937483917</v>
      </c>
      <c r="P659" s="442">
        <f t="shared" si="71"/>
        <v>8.4668994016350071E-2</v>
      </c>
    </row>
    <row r="660" spans="1:16" x14ac:dyDescent="0.35">
      <c r="A660" s="443">
        <f t="shared" si="72"/>
        <v>280</v>
      </c>
      <c r="B660" s="3" t="s">
        <v>115</v>
      </c>
      <c r="C660" s="6">
        <v>174.6</v>
      </c>
      <c r="D660" s="6"/>
      <c r="E660" s="6"/>
      <c r="F660" s="6">
        <f t="shared" si="69"/>
        <v>174.6</v>
      </c>
      <c r="G660" s="445">
        <v>5</v>
      </c>
      <c r="H660" s="445"/>
      <c r="I660" s="445"/>
      <c r="J660" s="3">
        <f t="shared" si="68"/>
        <v>5</v>
      </c>
      <c r="K660" s="431">
        <f t="shared" si="73"/>
        <v>2.4576062914721062E-3</v>
      </c>
      <c r="L660" s="432">
        <f t="shared" si="74"/>
        <v>10.522118456623248</v>
      </c>
      <c r="M660" s="432">
        <f t="shared" si="70"/>
        <v>2.3148660604571147</v>
      </c>
      <c r="N660" s="432">
        <v>4.5064903257408773</v>
      </c>
      <c r="O660" s="432">
        <v>0.98736236171854896</v>
      </c>
      <c r="P660" s="442">
        <f t="shared" si="71"/>
        <v>0.10498761285532526</v>
      </c>
    </row>
    <row r="661" spans="1:16" x14ac:dyDescent="0.35">
      <c r="A661" s="443">
        <f t="shared" si="72"/>
        <v>281</v>
      </c>
      <c r="B661" s="3" t="s">
        <v>116</v>
      </c>
      <c r="C661" s="6">
        <v>174.6</v>
      </c>
      <c r="D661" s="6"/>
      <c r="E661" s="6">
        <v>31</v>
      </c>
      <c r="F661" s="6">
        <f t="shared" si="69"/>
        <v>205.6</v>
      </c>
      <c r="G661" s="445">
        <v>4</v>
      </c>
      <c r="H661" s="445">
        <v>1</v>
      </c>
      <c r="I661" s="445"/>
      <c r="J661" s="3">
        <f t="shared" si="68"/>
        <v>5</v>
      </c>
      <c r="K661" s="431">
        <f t="shared" si="73"/>
        <v>2.4576062914721062E-3</v>
      </c>
      <c r="L661" s="432">
        <f t="shared" si="74"/>
        <v>10.522118456623248</v>
      </c>
      <c r="M661" s="432">
        <f t="shared" si="70"/>
        <v>2.3148660604571147</v>
      </c>
      <c r="N661" s="432">
        <v>4.5064903257408773</v>
      </c>
      <c r="O661" s="432">
        <v>0.98736236171854896</v>
      </c>
      <c r="P661" s="442">
        <f t="shared" si="71"/>
        <v>8.9157768504570967E-2</v>
      </c>
    </row>
    <row r="662" spans="1:16" x14ac:dyDescent="0.35">
      <c r="A662" s="443">
        <f t="shared" si="72"/>
        <v>282</v>
      </c>
      <c r="B662" s="3" t="s">
        <v>117</v>
      </c>
      <c r="C662" s="6">
        <v>285.89999999999998</v>
      </c>
      <c r="D662" s="6"/>
      <c r="E662" s="6"/>
      <c r="F662" s="6">
        <f t="shared" si="69"/>
        <v>285.89999999999998</v>
      </c>
      <c r="G662" s="445">
        <v>5</v>
      </c>
      <c r="H662" s="445"/>
      <c r="I662" s="445"/>
      <c r="J662" s="3">
        <f t="shared" si="68"/>
        <v>5</v>
      </c>
      <c r="K662" s="431">
        <f t="shared" si="73"/>
        <v>2.4576062914721062E-3</v>
      </c>
      <c r="L662" s="432">
        <f t="shared" si="74"/>
        <v>10.522118456623248</v>
      </c>
      <c r="M662" s="432">
        <f t="shared" si="70"/>
        <v>2.3148660604571147</v>
      </c>
      <c r="N662" s="432">
        <v>4.5064903257408773</v>
      </c>
      <c r="O662" s="432">
        <v>0.98736236171854896</v>
      </c>
      <c r="P662" s="442">
        <f t="shared" si="71"/>
        <v>6.4116254650366536E-2</v>
      </c>
    </row>
    <row r="663" spans="1:16" x14ac:dyDescent="0.35">
      <c r="A663" s="443">
        <f t="shared" si="72"/>
        <v>283</v>
      </c>
      <c r="B663" s="3" t="s">
        <v>118</v>
      </c>
      <c r="C663" s="6">
        <v>365.3</v>
      </c>
      <c r="D663" s="6">
        <v>20.6</v>
      </c>
      <c r="E663" s="6"/>
      <c r="F663" s="6">
        <f t="shared" si="69"/>
        <v>385.90000000000003</v>
      </c>
      <c r="G663" s="445">
        <v>6</v>
      </c>
      <c r="H663" s="445">
        <v>1</v>
      </c>
      <c r="I663" s="445"/>
      <c r="J663" s="3">
        <f t="shared" si="68"/>
        <v>7</v>
      </c>
      <c r="K663" s="431">
        <f t="shared" si="73"/>
        <v>3.4406488080609482E-3</v>
      </c>
      <c r="L663" s="432">
        <f t="shared" si="74"/>
        <v>14.730965839272546</v>
      </c>
      <c r="M663" s="432">
        <f t="shared" si="70"/>
        <v>3.2408124846399602</v>
      </c>
      <c r="N663" s="432">
        <v>6.3090864560372273</v>
      </c>
      <c r="O663" s="432">
        <v>1.3823073064059685</v>
      </c>
      <c r="P663" s="442">
        <f t="shared" si="71"/>
        <v>6.6502130309291793E-2</v>
      </c>
    </row>
    <row r="664" spans="1:16" x14ac:dyDescent="0.35">
      <c r="A664" s="443">
        <f t="shared" si="72"/>
        <v>284</v>
      </c>
      <c r="B664" s="3" t="s">
        <v>119</v>
      </c>
      <c r="C664" s="6">
        <v>204.5</v>
      </c>
      <c r="D664" s="6"/>
      <c r="E664" s="6"/>
      <c r="F664" s="6">
        <f t="shared" si="69"/>
        <v>204.5</v>
      </c>
      <c r="G664" s="445">
        <v>4</v>
      </c>
      <c r="H664" s="445"/>
      <c r="I664" s="445"/>
      <c r="J664" s="3">
        <f t="shared" si="68"/>
        <v>4</v>
      </c>
      <c r="K664" s="431">
        <f t="shared" si="73"/>
        <v>1.9660850331776848E-3</v>
      </c>
      <c r="L664" s="432">
        <f t="shared" si="74"/>
        <v>8.4176947652985987</v>
      </c>
      <c r="M664" s="432">
        <f t="shared" si="70"/>
        <v>1.8518928483656918</v>
      </c>
      <c r="N664" s="432">
        <v>3.6051922605927014</v>
      </c>
      <c r="O664" s="432">
        <v>0.78988988937483917</v>
      </c>
      <c r="P664" s="442">
        <f t="shared" si="71"/>
        <v>7.1709876594776678E-2</v>
      </c>
    </row>
    <row r="665" spans="1:16" x14ac:dyDescent="0.35">
      <c r="A665" s="443">
        <f t="shared" si="72"/>
        <v>285</v>
      </c>
      <c r="B665" s="3" t="s">
        <v>120</v>
      </c>
      <c r="C665" s="6">
        <v>625.70000000000005</v>
      </c>
      <c r="D665" s="6"/>
      <c r="E665" s="6"/>
      <c r="F665" s="6">
        <f t="shared" si="69"/>
        <v>625.70000000000005</v>
      </c>
      <c r="G665" s="445">
        <v>14</v>
      </c>
      <c r="H665" s="445"/>
      <c r="I665" s="445"/>
      <c r="J665" s="3">
        <f t="shared" ref="J665:J702" si="75">G665+H665+I665</f>
        <v>14</v>
      </c>
      <c r="K665" s="431">
        <f t="shared" si="73"/>
        <v>6.8812976161218963E-3</v>
      </c>
      <c r="L665" s="432">
        <f t="shared" si="74"/>
        <v>29.461931678545092</v>
      </c>
      <c r="M665" s="432">
        <f t="shared" si="70"/>
        <v>6.4816249692799204</v>
      </c>
      <c r="N665" s="432">
        <v>12.618172912074455</v>
      </c>
      <c r="O665" s="432">
        <v>2.7646146128119371</v>
      </c>
      <c r="P665" s="442">
        <f t="shared" si="71"/>
        <v>8.2030276766359919E-2</v>
      </c>
    </row>
    <row r="666" spans="1:16" x14ac:dyDescent="0.35">
      <c r="A666" s="443">
        <f t="shared" si="72"/>
        <v>286</v>
      </c>
      <c r="B666" s="3" t="s">
        <v>122</v>
      </c>
      <c r="C666" s="6">
        <v>429.5</v>
      </c>
      <c r="D666" s="6"/>
      <c r="E666" s="6">
        <v>30.7</v>
      </c>
      <c r="F666" s="6">
        <f t="shared" si="69"/>
        <v>460.2</v>
      </c>
      <c r="G666" s="445">
        <v>5</v>
      </c>
      <c r="H666" s="445"/>
      <c r="I666" s="445">
        <v>1</v>
      </c>
      <c r="J666" s="3">
        <f t="shared" si="75"/>
        <v>6</v>
      </c>
      <c r="K666" s="431">
        <f t="shared" si="73"/>
        <v>2.9491275497665272E-3</v>
      </c>
      <c r="L666" s="432">
        <f t="shared" si="74"/>
        <v>12.626542147947898</v>
      </c>
      <c r="M666" s="432">
        <f t="shared" si="70"/>
        <v>2.7778392725485377</v>
      </c>
      <c r="N666" s="432">
        <v>5.4077883908890518</v>
      </c>
      <c r="O666" s="432">
        <v>1.1848348340622588</v>
      </c>
      <c r="P666" s="442">
        <f t="shared" si="71"/>
        <v>4.7798793232176763E-2</v>
      </c>
    </row>
    <row r="667" spans="1:16" x14ac:dyDescent="0.35">
      <c r="A667" s="443">
        <f t="shared" si="72"/>
        <v>287</v>
      </c>
      <c r="B667" s="3" t="s">
        <v>123</v>
      </c>
      <c r="C667" s="6">
        <v>206.4</v>
      </c>
      <c r="D667" s="6"/>
      <c r="E667" s="6"/>
      <c r="F667" s="6">
        <f t="shared" si="69"/>
        <v>206.4</v>
      </c>
      <c r="G667" s="445">
        <v>3</v>
      </c>
      <c r="H667" s="445"/>
      <c r="I667" s="445"/>
      <c r="J667" s="3">
        <f t="shared" si="75"/>
        <v>3</v>
      </c>
      <c r="K667" s="431">
        <f t="shared" si="73"/>
        <v>1.4745637748832636E-3</v>
      </c>
      <c r="L667" s="432">
        <f t="shared" si="74"/>
        <v>6.313271073973949</v>
      </c>
      <c r="M667" s="432">
        <f t="shared" si="70"/>
        <v>1.3889196362742688</v>
      </c>
      <c r="N667" s="432">
        <v>2.7038941954445259</v>
      </c>
      <c r="O667" s="432">
        <v>0.59241741703112938</v>
      </c>
      <c r="P667" s="442">
        <f t="shared" si="71"/>
        <v>5.328731745505752E-2</v>
      </c>
    </row>
    <row r="668" spans="1:16" x14ac:dyDescent="0.35">
      <c r="A668" s="443">
        <f t="shared" si="72"/>
        <v>288</v>
      </c>
      <c r="B668" s="3" t="s">
        <v>1670</v>
      </c>
      <c r="C668" s="6">
        <v>275.2</v>
      </c>
      <c r="D668" s="6"/>
      <c r="E668" s="6"/>
      <c r="F668" s="6">
        <f t="shared" si="69"/>
        <v>275.2</v>
      </c>
      <c r="G668" s="445">
        <v>6</v>
      </c>
      <c r="H668" s="445"/>
      <c r="I668" s="445"/>
      <c r="J668" s="3">
        <f t="shared" si="75"/>
        <v>6</v>
      </c>
      <c r="K668" s="431">
        <f t="shared" si="73"/>
        <v>2.9491275497665272E-3</v>
      </c>
      <c r="L668" s="432">
        <f t="shared" si="74"/>
        <v>12.626542147947898</v>
      </c>
      <c r="M668" s="432">
        <f t="shared" si="70"/>
        <v>2.7778392725485377</v>
      </c>
      <c r="N668" s="432">
        <v>5.4077883908890518</v>
      </c>
      <c r="O668" s="432">
        <v>1.1848348340622588</v>
      </c>
      <c r="P668" s="442">
        <f t="shared" si="71"/>
        <v>7.9930976182586294E-2</v>
      </c>
    </row>
    <row r="669" spans="1:16" x14ac:dyDescent="0.35">
      <c r="A669" s="443">
        <f t="shared" si="72"/>
        <v>289</v>
      </c>
      <c r="B669" s="3" t="s">
        <v>1671</v>
      </c>
      <c r="C669" s="6">
        <v>318.89999999999998</v>
      </c>
      <c r="D669" s="6"/>
      <c r="E669" s="6"/>
      <c r="F669" s="6">
        <f t="shared" si="69"/>
        <v>318.89999999999998</v>
      </c>
      <c r="G669" s="445">
        <v>7</v>
      </c>
      <c r="H669" s="445"/>
      <c r="I669" s="445"/>
      <c r="J669" s="3">
        <f t="shared" si="75"/>
        <v>7</v>
      </c>
      <c r="K669" s="431">
        <f t="shared" si="73"/>
        <v>3.4406488080609482E-3</v>
      </c>
      <c r="L669" s="432">
        <f t="shared" si="74"/>
        <v>14.730965839272546</v>
      </c>
      <c r="M669" s="432">
        <f t="shared" si="70"/>
        <v>3.2408124846399602</v>
      </c>
      <c r="N669" s="432">
        <v>6.3090864560372273</v>
      </c>
      <c r="O669" s="432">
        <v>1.3823073064059685</v>
      </c>
      <c r="P669" s="442">
        <f t="shared" si="71"/>
        <v>8.0474042290234263E-2</v>
      </c>
    </row>
    <row r="670" spans="1:16" x14ac:dyDescent="0.35">
      <c r="A670" s="443">
        <f t="shared" si="72"/>
        <v>290</v>
      </c>
      <c r="B670" s="3" t="s">
        <v>1672</v>
      </c>
      <c r="C670" s="6">
        <v>75.2</v>
      </c>
      <c r="D670" s="6"/>
      <c r="E670" s="6"/>
      <c r="F670" s="6">
        <f t="shared" si="69"/>
        <v>75.2</v>
      </c>
      <c r="G670" s="445">
        <v>1</v>
      </c>
      <c r="H670" s="445"/>
      <c r="I670" s="445"/>
      <c r="J670" s="3">
        <f t="shared" si="75"/>
        <v>1</v>
      </c>
      <c r="K670" s="431">
        <f t="shared" si="73"/>
        <v>4.915212582944212E-4</v>
      </c>
      <c r="L670" s="432">
        <f t="shared" si="74"/>
        <v>2.1044236913246497</v>
      </c>
      <c r="M670" s="432">
        <f t="shared" si="70"/>
        <v>0.46297321209142295</v>
      </c>
      <c r="N670" s="432">
        <v>0.90129806514817534</v>
      </c>
      <c r="O670" s="432">
        <v>0.19747247234370979</v>
      </c>
      <c r="P670" s="442">
        <f t="shared" si="71"/>
        <v>4.875222660781859E-2</v>
      </c>
    </row>
    <row r="671" spans="1:16" x14ac:dyDescent="0.35">
      <c r="A671" s="443">
        <f t="shared" si="72"/>
        <v>291</v>
      </c>
      <c r="B671" s="3" t="s">
        <v>1673</v>
      </c>
      <c r="C671" s="6">
        <v>320.89999999999998</v>
      </c>
      <c r="D671" s="6"/>
      <c r="E671" s="6"/>
      <c r="F671" s="6">
        <f t="shared" si="69"/>
        <v>320.89999999999998</v>
      </c>
      <c r="G671" s="445">
        <v>4</v>
      </c>
      <c r="H671" s="445"/>
      <c r="I671" s="445"/>
      <c r="J671" s="3">
        <f t="shared" si="75"/>
        <v>4</v>
      </c>
      <c r="K671" s="431">
        <f t="shared" si="73"/>
        <v>1.9660850331776848E-3</v>
      </c>
      <c r="L671" s="432">
        <f t="shared" si="74"/>
        <v>8.4176947652985987</v>
      </c>
      <c r="M671" s="432">
        <f t="shared" si="70"/>
        <v>1.8518928483656918</v>
      </c>
      <c r="N671" s="432">
        <v>3.6051922605927014</v>
      </c>
      <c r="O671" s="432">
        <v>0.78988988937483917</v>
      </c>
      <c r="P671" s="442">
        <f t="shared" si="71"/>
        <v>4.5698565795050897E-2</v>
      </c>
    </row>
    <row r="672" spans="1:16" x14ac:dyDescent="0.35">
      <c r="A672" s="443">
        <f t="shared" si="72"/>
        <v>292</v>
      </c>
      <c r="B672" s="3" t="s">
        <v>1674</v>
      </c>
      <c r="C672" s="6">
        <v>417.2</v>
      </c>
      <c r="D672" s="6"/>
      <c r="E672" s="6"/>
      <c r="F672" s="6">
        <f t="shared" si="69"/>
        <v>417.2</v>
      </c>
      <c r="G672" s="445">
        <v>6</v>
      </c>
      <c r="H672" s="445"/>
      <c r="I672" s="445"/>
      <c r="J672" s="3">
        <f t="shared" si="75"/>
        <v>6</v>
      </c>
      <c r="K672" s="431">
        <f t="shared" si="73"/>
        <v>2.9491275497665272E-3</v>
      </c>
      <c r="L672" s="432">
        <f t="shared" si="74"/>
        <v>12.626542147947898</v>
      </c>
      <c r="M672" s="432">
        <f t="shared" si="70"/>
        <v>2.7778392725485377</v>
      </c>
      <c r="N672" s="432">
        <v>5.4077883908890518</v>
      </c>
      <c r="O672" s="432">
        <v>1.1848348340622588</v>
      </c>
      <c r="P672" s="442">
        <f t="shared" si="71"/>
        <v>5.2725322735972545E-2</v>
      </c>
    </row>
    <row r="673" spans="1:16" x14ac:dyDescent="0.35">
      <c r="A673" s="443">
        <f t="shared" si="72"/>
        <v>293</v>
      </c>
      <c r="B673" s="3" t="s">
        <v>1675</v>
      </c>
      <c r="C673" s="6">
        <v>321.3</v>
      </c>
      <c r="D673" s="6"/>
      <c r="E673" s="6"/>
      <c r="F673" s="6">
        <f t="shared" si="69"/>
        <v>321.3</v>
      </c>
      <c r="G673" s="445">
        <v>3</v>
      </c>
      <c r="H673" s="445"/>
      <c r="I673" s="445"/>
      <c r="J673" s="3">
        <f t="shared" si="75"/>
        <v>3</v>
      </c>
      <c r="K673" s="431">
        <f t="shared" si="73"/>
        <v>1.4745637748832636E-3</v>
      </c>
      <c r="L673" s="432">
        <f t="shared" si="74"/>
        <v>6.313271073973949</v>
      </c>
      <c r="M673" s="432">
        <f t="shared" si="70"/>
        <v>1.3889196362742688</v>
      </c>
      <c r="N673" s="432">
        <v>2.7038941954445259</v>
      </c>
      <c r="O673" s="432">
        <v>0.59241741703112938</v>
      </c>
      <c r="P673" s="442">
        <f t="shared" si="71"/>
        <v>3.4231255283921173E-2</v>
      </c>
    </row>
    <row r="674" spans="1:16" x14ac:dyDescent="0.35">
      <c r="A674" s="443">
        <f t="shared" si="72"/>
        <v>294</v>
      </c>
      <c r="B674" s="3" t="s">
        <v>1676</v>
      </c>
      <c r="C674" s="6">
        <v>284.5</v>
      </c>
      <c r="D674" s="6"/>
      <c r="E674" s="6"/>
      <c r="F674" s="6">
        <f t="shared" si="69"/>
        <v>284.5</v>
      </c>
      <c r="G674" s="445">
        <v>4</v>
      </c>
      <c r="H674" s="445"/>
      <c r="I674" s="445"/>
      <c r="J674" s="3">
        <f t="shared" si="75"/>
        <v>4</v>
      </c>
      <c r="K674" s="431">
        <f t="shared" si="73"/>
        <v>1.9660850331776848E-3</v>
      </c>
      <c r="L674" s="432">
        <f t="shared" si="74"/>
        <v>8.4176947652985987</v>
      </c>
      <c r="M674" s="432">
        <f t="shared" si="70"/>
        <v>1.8518928483656918</v>
      </c>
      <c r="N674" s="432">
        <v>3.6051922605927014</v>
      </c>
      <c r="O674" s="432">
        <v>0.78988988937483917</v>
      </c>
      <c r="P674" s="442">
        <f t="shared" si="71"/>
        <v>5.1545412174452833E-2</v>
      </c>
    </row>
    <row r="675" spans="1:16" x14ac:dyDescent="0.35">
      <c r="A675" s="443">
        <f t="shared" si="72"/>
        <v>295</v>
      </c>
      <c r="B675" s="3" t="s">
        <v>1677</v>
      </c>
      <c r="C675" s="6">
        <v>326.10000000000002</v>
      </c>
      <c r="D675" s="6"/>
      <c r="E675" s="6"/>
      <c r="F675" s="6">
        <f t="shared" si="69"/>
        <v>326.10000000000002</v>
      </c>
      <c r="G675" s="445">
        <v>4</v>
      </c>
      <c r="H675" s="445"/>
      <c r="I675" s="445"/>
      <c r="J675" s="3">
        <f t="shared" si="75"/>
        <v>4</v>
      </c>
      <c r="K675" s="431">
        <f t="shared" si="73"/>
        <v>1.9660850331776848E-3</v>
      </c>
      <c r="L675" s="432">
        <f t="shared" si="74"/>
        <v>8.4176947652985987</v>
      </c>
      <c r="M675" s="432">
        <f t="shared" si="70"/>
        <v>1.8518928483656918</v>
      </c>
      <c r="N675" s="432">
        <v>3.6051922605927014</v>
      </c>
      <c r="O675" s="432">
        <v>0.78988988937483917</v>
      </c>
      <c r="P675" s="442">
        <f t="shared" si="71"/>
        <v>4.4969855147598374E-2</v>
      </c>
    </row>
    <row r="676" spans="1:16" x14ac:dyDescent="0.35">
      <c r="A676" s="443">
        <f t="shared" si="72"/>
        <v>296</v>
      </c>
      <c r="B676" s="3" t="s">
        <v>1678</v>
      </c>
      <c r="C676" s="6">
        <v>497.9</v>
      </c>
      <c r="D676" s="6"/>
      <c r="E676" s="6">
        <v>40.6</v>
      </c>
      <c r="F676" s="6">
        <f t="shared" si="69"/>
        <v>538.5</v>
      </c>
      <c r="G676" s="445">
        <v>5</v>
      </c>
      <c r="H676" s="445"/>
      <c r="I676" s="445"/>
      <c r="J676" s="3">
        <f t="shared" si="75"/>
        <v>5</v>
      </c>
      <c r="K676" s="431">
        <f t="shared" si="73"/>
        <v>2.4576062914721062E-3</v>
      </c>
      <c r="L676" s="432">
        <f t="shared" si="74"/>
        <v>10.522118456623248</v>
      </c>
      <c r="M676" s="432">
        <f t="shared" si="70"/>
        <v>2.3148660604571147</v>
      </c>
      <c r="N676" s="432">
        <v>4.5064903257408773</v>
      </c>
      <c r="O676" s="432">
        <v>0.98736236171854896</v>
      </c>
      <c r="P676" s="442">
        <f t="shared" si="71"/>
        <v>3.4040551911865904E-2</v>
      </c>
    </row>
    <row r="677" spans="1:16" x14ac:dyDescent="0.35">
      <c r="A677" s="443">
        <f t="shared" si="72"/>
        <v>297</v>
      </c>
      <c r="B677" s="3" t="s">
        <v>1679</v>
      </c>
      <c r="C677" s="6">
        <v>138.80000000000001</v>
      </c>
      <c r="D677" s="6"/>
      <c r="E677" s="6"/>
      <c r="F677" s="6">
        <f t="shared" si="69"/>
        <v>138.80000000000001</v>
      </c>
      <c r="G677" s="445">
        <v>2</v>
      </c>
      <c r="H677" s="445"/>
      <c r="I677" s="445"/>
      <c r="J677" s="3">
        <f t="shared" si="75"/>
        <v>2</v>
      </c>
      <c r="K677" s="431">
        <f t="shared" si="73"/>
        <v>9.8304251658884239E-4</v>
      </c>
      <c r="L677" s="432">
        <f t="shared" si="74"/>
        <v>4.2088473826492994</v>
      </c>
      <c r="M677" s="432">
        <f t="shared" si="70"/>
        <v>0.9259464241828459</v>
      </c>
      <c r="N677" s="432">
        <v>1.8025961302963507</v>
      </c>
      <c r="O677" s="432">
        <v>0.39494494468741959</v>
      </c>
      <c r="P677" s="442">
        <f t="shared" si="71"/>
        <v>5.2826620185993628E-2</v>
      </c>
    </row>
    <row r="678" spans="1:16" x14ac:dyDescent="0.35">
      <c r="A678" s="443">
        <f t="shared" si="72"/>
        <v>298</v>
      </c>
      <c r="B678" s="3" t="s">
        <v>1680</v>
      </c>
      <c r="C678" s="6">
        <v>4598.6000000000004</v>
      </c>
      <c r="D678" s="6">
        <v>90.9</v>
      </c>
      <c r="E678" s="6">
        <v>100</v>
      </c>
      <c r="F678" s="6">
        <f t="shared" si="69"/>
        <v>4789.5</v>
      </c>
      <c r="G678" s="445">
        <v>73</v>
      </c>
      <c r="H678" s="445">
        <v>1</v>
      </c>
      <c r="I678" s="445">
        <v>1</v>
      </c>
      <c r="J678" s="3">
        <f t="shared" si="75"/>
        <v>75</v>
      </c>
      <c r="K678" s="431">
        <f t="shared" si="73"/>
        <v>3.6864094372081588E-2</v>
      </c>
      <c r="L678" s="432">
        <f t="shared" si="74"/>
        <v>157.8317768493487</v>
      </c>
      <c r="M678" s="432">
        <f t="shared" si="70"/>
        <v>34.722990906856715</v>
      </c>
      <c r="N678" s="432">
        <v>67.597354886113152</v>
      </c>
      <c r="O678" s="432">
        <v>14.810435425778236</v>
      </c>
      <c r="P678" s="442">
        <f t="shared" si="71"/>
        <v>5.740944943482551E-2</v>
      </c>
    </row>
    <row r="679" spans="1:16" x14ac:dyDescent="0.35">
      <c r="A679" s="443">
        <f t="shared" si="72"/>
        <v>299</v>
      </c>
      <c r="B679" s="3" t="s">
        <v>1681</v>
      </c>
      <c r="C679" s="6">
        <v>387.4</v>
      </c>
      <c r="D679" s="6"/>
      <c r="E679" s="6"/>
      <c r="F679" s="6">
        <f t="shared" si="69"/>
        <v>387.4</v>
      </c>
      <c r="G679" s="445">
        <v>5</v>
      </c>
      <c r="H679" s="445"/>
      <c r="I679" s="445"/>
      <c r="J679" s="3">
        <f t="shared" si="75"/>
        <v>5</v>
      </c>
      <c r="K679" s="431">
        <f t="shared" si="73"/>
        <v>2.4576062914721062E-3</v>
      </c>
      <c r="L679" s="432">
        <f t="shared" si="74"/>
        <v>10.522118456623248</v>
      </c>
      <c r="M679" s="432">
        <f t="shared" si="70"/>
        <v>2.3148660604571147</v>
      </c>
      <c r="N679" s="432">
        <v>4.5064903257408773</v>
      </c>
      <c r="O679" s="432">
        <v>0.98736236171854896</v>
      </c>
      <c r="P679" s="442">
        <f t="shared" si="71"/>
        <v>4.7317597327154855E-2</v>
      </c>
    </row>
    <row r="680" spans="1:16" x14ac:dyDescent="0.35">
      <c r="A680" s="443">
        <f t="shared" si="72"/>
        <v>300</v>
      </c>
      <c r="B680" s="3" t="s">
        <v>1682</v>
      </c>
      <c r="C680" s="6">
        <v>4956.8999999999996</v>
      </c>
      <c r="D680" s="6"/>
      <c r="E680" s="6"/>
      <c r="F680" s="6">
        <f t="shared" si="69"/>
        <v>4956.8999999999996</v>
      </c>
      <c r="G680" s="445">
        <v>77</v>
      </c>
      <c r="H680" s="445"/>
      <c r="I680" s="445"/>
      <c r="J680" s="3">
        <f t="shared" si="75"/>
        <v>77</v>
      </c>
      <c r="K680" s="431">
        <f t="shared" si="73"/>
        <v>3.7847136888670432E-2</v>
      </c>
      <c r="L680" s="432">
        <f t="shared" si="74"/>
        <v>162.04062423199801</v>
      </c>
      <c r="M680" s="432">
        <f t="shared" si="70"/>
        <v>35.648937331039562</v>
      </c>
      <c r="N680" s="432">
        <v>69.399951016409503</v>
      </c>
      <c r="O680" s="432">
        <v>15.205380370465653</v>
      </c>
      <c r="P680" s="442">
        <f t="shared" si="71"/>
        <v>5.694988661258301E-2</v>
      </c>
    </row>
    <row r="681" spans="1:16" x14ac:dyDescent="0.35">
      <c r="A681" s="443">
        <f t="shared" si="72"/>
        <v>301</v>
      </c>
      <c r="B681" s="3" t="s">
        <v>1683</v>
      </c>
      <c r="C681" s="6">
        <v>4250.2</v>
      </c>
      <c r="D681" s="6"/>
      <c r="E681" s="6"/>
      <c r="F681" s="6">
        <v>4250.2</v>
      </c>
      <c r="G681" s="445">
        <v>72</v>
      </c>
      <c r="H681" s="445"/>
      <c r="I681" s="445"/>
      <c r="J681" s="3">
        <f t="shared" si="75"/>
        <v>72</v>
      </c>
      <c r="K681" s="431">
        <f t="shared" si="73"/>
        <v>3.5389530597198328E-2</v>
      </c>
      <c r="L681" s="432">
        <f t="shared" si="74"/>
        <v>151.51850577537476</v>
      </c>
      <c r="M681" s="432">
        <f t="shared" si="70"/>
        <v>33.334071270582449</v>
      </c>
      <c r="N681" s="432">
        <v>64.893460690668633</v>
      </c>
      <c r="O681" s="432">
        <v>14.218018008747105</v>
      </c>
      <c r="P681" s="442">
        <f t="shared" si="71"/>
        <v>6.2106266939290611E-2</v>
      </c>
    </row>
    <row r="682" spans="1:16" x14ac:dyDescent="0.35">
      <c r="A682" s="443">
        <f t="shared" si="72"/>
        <v>302</v>
      </c>
      <c r="B682" s="3" t="s">
        <v>1684</v>
      </c>
      <c r="C682" s="6">
        <v>251.9</v>
      </c>
      <c r="D682" s="6"/>
      <c r="E682" s="6"/>
      <c r="F682" s="6">
        <f t="shared" si="69"/>
        <v>251.9</v>
      </c>
      <c r="G682" s="445">
        <v>3</v>
      </c>
      <c r="H682" s="445"/>
      <c r="I682" s="445"/>
      <c r="J682" s="3">
        <f t="shared" si="75"/>
        <v>3</v>
      </c>
      <c r="K682" s="431">
        <f t="shared" si="73"/>
        <v>1.4745637748832636E-3</v>
      </c>
      <c r="L682" s="432">
        <f t="shared" si="74"/>
        <v>6.313271073973949</v>
      </c>
      <c r="M682" s="432">
        <f t="shared" si="70"/>
        <v>1.3889196362742688</v>
      </c>
      <c r="N682" s="432">
        <v>2.7038941954445259</v>
      </c>
      <c r="O682" s="432">
        <v>0.59241741703112938</v>
      </c>
      <c r="P682" s="442">
        <f t="shared" si="71"/>
        <v>4.3662176747613628E-2</v>
      </c>
    </row>
    <row r="683" spans="1:16" x14ac:dyDescent="0.35">
      <c r="A683" s="443">
        <f t="shared" si="72"/>
        <v>303</v>
      </c>
      <c r="B683" s="3" t="s">
        <v>1685</v>
      </c>
      <c r="C683" s="6">
        <v>352.7</v>
      </c>
      <c r="D683" s="6"/>
      <c r="E683" s="6"/>
      <c r="F683" s="6">
        <f t="shared" si="69"/>
        <v>352.7</v>
      </c>
      <c r="G683" s="445">
        <v>6</v>
      </c>
      <c r="H683" s="445"/>
      <c r="I683" s="445"/>
      <c r="J683" s="3">
        <f t="shared" si="75"/>
        <v>6</v>
      </c>
      <c r="K683" s="431">
        <f t="shared" si="73"/>
        <v>2.9491275497665272E-3</v>
      </c>
      <c r="L683" s="432">
        <f t="shared" si="74"/>
        <v>12.626542147947898</v>
      </c>
      <c r="M683" s="432">
        <f t="shared" si="70"/>
        <v>2.7778392725485377</v>
      </c>
      <c r="N683" s="432">
        <v>5.4077883908890518</v>
      </c>
      <c r="O683" s="432">
        <v>1.1848348340622588</v>
      </c>
      <c r="P683" s="442">
        <f t="shared" si="71"/>
        <v>6.2367464262681443E-2</v>
      </c>
    </row>
    <row r="684" spans="1:16" x14ac:dyDescent="0.35">
      <c r="A684" s="443">
        <f t="shared" si="72"/>
        <v>304</v>
      </c>
      <c r="B684" s="3" t="s">
        <v>1686</v>
      </c>
      <c r="C684" s="6">
        <v>301.8</v>
      </c>
      <c r="D684" s="6"/>
      <c r="E684" s="6"/>
      <c r="F684" s="6">
        <f t="shared" si="69"/>
        <v>301.8</v>
      </c>
      <c r="G684" s="445">
        <v>4</v>
      </c>
      <c r="H684" s="445"/>
      <c r="I684" s="445"/>
      <c r="J684" s="3">
        <f t="shared" si="75"/>
        <v>4</v>
      </c>
      <c r="K684" s="431">
        <f t="shared" si="73"/>
        <v>1.9660850331776848E-3</v>
      </c>
      <c r="L684" s="432">
        <f t="shared" si="74"/>
        <v>8.4176947652985987</v>
      </c>
      <c r="M684" s="432">
        <f t="shared" si="70"/>
        <v>1.8518928483656918</v>
      </c>
      <c r="N684" s="432">
        <v>3.6051922605927014</v>
      </c>
      <c r="O684" s="432">
        <v>0.78988988937483917</v>
      </c>
      <c r="P684" s="442">
        <f t="shared" si="71"/>
        <v>4.8590688414949741E-2</v>
      </c>
    </row>
    <row r="685" spans="1:16" x14ac:dyDescent="0.35">
      <c r="A685" s="443">
        <f t="shared" si="72"/>
        <v>305</v>
      </c>
      <c r="B685" s="3" t="s">
        <v>1707</v>
      </c>
      <c r="C685" s="6">
        <v>244.4</v>
      </c>
      <c r="D685" s="6"/>
      <c r="E685" s="6">
        <v>51.7</v>
      </c>
      <c r="F685" s="6">
        <f t="shared" si="69"/>
        <v>296.10000000000002</v>
      </c>
      <c r="G685" s="445">
        <v>6</v>
      </c>
      <c r="H685" s="445">
        <v>1</v>
      </c>
      <c r="I685" s="445"/>
      <c r="J685" s="3">
        <f t="shared" si="75"/>
        <v>7</v>
      </c>
      <c r="K685" s="431">
        <f t="shared" si="73"/>
        <v>3.4406488080609482E-3</v>
      </c>
      <c r="L685" s="432">
        <f t="shared" si="74"/>
        <v>14.730965839272546</v>
      </c>
      <c r="M685" s="432">
        <f t="shared" si="70"/>
        <v>3.2408124846399602</v>
      </c>
      <c r="N685" s="432">
        <v>6.3090864560372273</v>
      </c>
      <c r="O685" s="432">
        <v>1.3823073064059685</v>
      </c>
      <c r="P685" s="442">
        <f t="shared" si="71"/>
        <v>8.6670625080566374E-2</v>
      </c>
    </row>
    <row r="686" spans="1:16" x14ac:dyDescent="0.35">
      <c r="A686" s="443">
        <f t="shared" si="72"/>
        <v>306</v>
      </c>
      <c r="B686" s="3" t="s">
        <v>1708</v>
      </c>
      <c r="C686" s="6">
        <v>253.1</v>
      </c>
      <c r="D686" s="6"/>
      <c r="E686" s="6"/>
      <c r="F686" s="6">
        <f t="shared" si="69"/>
        <v>253.1</v>
      </c>
      <c r="G686" s="445">
        <v>7</v>
      </c>
      <c r="H686" s="445"/>
      <c r="I686" s="445"/>
      <c r="J686" s="3">
        <f t="shared" si="75"/>
        <v>7</v>
      </c>
      <c r="K686" s="431">
        <f t="shared" si="73"/>
        <v>3.4406488080609482E-3</v>
      </c>
      <c r="L686" s="432">
        <f t="shared" si="74"/>
        <v>14.730965839272546</v>
      </c>
      <c r="M686" s="432">
        <f t="shared" si="70"/>
        <v>3.2408124846399602</v>
      </c>
      <c r="N686" s="432">
        <v>6.3090864560372273</v>
      </c>
      <c r="O686" s="432">
        <v>1.3823073064059685</v>
      </c>
      <c r="P686" s="442">
        <f t="shared" si="71"/>
        <v>0.10139538556442396</v>
      </c>
    </row>
    <row r="687" spans="1:16" x14ac:dyDescent="0.35">
      <c r="A687" s="443">
        <f t="shared" si="72"/>
        <v>307</v>
      </c>
      <c r="B687" s="3" t="s">
        <v>1709</v>
      </c>
      <c r="C687" s="6">
        <v>480.1</v>
      </c>
      <c r="D687" s="6"/>
      <c r="E687" s="6"/>
      <c r="F687" s="6">
        <f t="shared" si="69"/>
        <v>480.1</v>
      </c>
      <c r="G687" s="445">
        <v>7</v>
      </c>
      <c r="H687" s="445"/>
      <c r="I687" s="445"/>
      <c r="J687" s="3">
        <f t="shared" si="75"/>
        <v>7</v>
      </c>
      <c r="K687" s="431">
        <f t="shared" si="73"/>
        <v>3.4406488080609482E-3</v>
      </c>
      <c r="L687" s="432">
        <f t="shared" si="74"/>
        <v>14.730965839272546</v>
      </c>
      <c r="M687" s="432">
        <f t="shared" si="70"/>
        <v>3.2408124846399602</v>
      </c>
      <c r="N687" s="432">
        <v>6.3090864560372273</v>
      </c>
      <c r="O687" s="432">
        <v>1.3823073064059685</v>
      </c>
      <c r="P687" s="442">
        <f t="shared" si="71"/>
        <v>5.3453805637066656E-2</v>
      </c>
    </row>
    <row r="688" spans="1:16" x14ac:dyDescent="0.35">
      <c r="A688" s="443">
        <f t="shared" si="72"/>
        <v>308</v>
      </c>
      <c r="B688" s="3" t="s">
        <v>1710</v>
      </c>
      <c r="C688" s="6">
        <v>199</v>
      </c>
      <c r="D688" s="6"/>
      <c r="E688" s="6"/>
      <c r="F688" s="6">
        <f t="shared" si="69"/>
        <v>199</v>
      </c>
      <c r="G688" s="445">
        <v>3</v>
      </c>
      <c r="H688" s="445"/>
      <c r="I688" s="445"/>
      <c r="J688" s="3">
        <f t="shared" si="75"/>
        <v>3</v>
      </c>
      <c r="K688" s="431">
        <f t="shared" si="73"/>
        <v>1.4745637748832636E-3</v>
      </c>
      <c r="L688" s="432">
        <f t="shared" si="74"/>
        <v>6.313271073973949</v>
      </c>
      <c r="M688" s="432">
        <f t="shared" si="70"/>
        <v>1.3889196362742688</v>
      </c>
      <c r="N688" s="432">
        <v>2.7038941954445259</v>
      </c>
      <c r="O688" s="432">
        <v>0.59241741703112938</v>
      </c>
      <c r="P688" s="442">
        <f t="shared" si="71"/>
        <v>5.5268855893084785E-2</v>
      </c>
    </row>
    <row r="689" spans="1:16" x14ac:dyDescent="0.35">
      <c r="A689" s="443">
        <f t="shared" si="72"/>
        <v>309</v>
      </c>
      <c r="B689" s="3" t="s">
        <v>1711</v>
      </c>
      <c r="C689" s="6">
        <v>296.41000000000003</v>
      </c>
      <c r="D689" s="6"/>
      <c r="E689" s="6"/>
      <c r="F689" s="6">
        <f t="shared" si="69"/>
        <v>296.41000000000003</v>
      </c>
      <c r="G689" s="445">
        <v>6</v>
      </c>
      <c r="H689" s="445"/>
      <c r="I689" s="445"/>
      <c r="J689" s="3">
        <f t="shared" si="75"/>
        <v>6</v>
      </c>
      <c r="K689" s="431">
        <f t="shared" si="73"/>
        <v>2.9491275497665272E-3</v>
      </c>
      <c r="L689" s="432">
        <f t="shared" si="74"/>
        <v>12.626542147947898</v>
      </c>
      <c r="M689" s="432">
        <f t="shared" si="70"/>
        <v>2.7778392725485377</v>
      </c>
      <c r="N689" s="432">
        <v>5.4077883908890518</v>
      </c>
      <c r="O689" s="432">
        <v>1.1848348340622588</v>
      </c>
      <c r="P689" s="442">
        <f t="shared" si="71"/>
        <v>7.4211412049012326E-2</v>
      </c>
    </row>
    <row r="690" spans="1:16" x14ac:dyDescent="0.35">
      <c r="A690" s="443">
        <f t="shared" si="72"/>
        <v>310</v>
      </c>
      <c r="B690" s="3" t="s">
        <v>1712</v>
      </c>
      <c r="C690" s="6">
        <v>273.60000000000002</v>
      </c>
      <c r="D690" s="6">
        <v>19.399999999999999</v>
      </c>
      <c r="E690" s="6"/>
      <c r="F690" s="6">
        <f t="shared" ref="F690:F706" si="76">C690+D690+E690</f>
        <v>293</v>
      </c>
      <c r="G690" s="445">
        <v>6</v>
      </c>
      <c r="H690" s="445">
        <v>1</v>
      </c>
      <c r="I690" s="445"/>
      <c r="J690" s="3">
        <f t="shared" si="75"/>
        <v>7</v>
      </c>
      <c r="K690" s="431">
        <f t="shared" si="73"/>
        <v>3.4406488080609482E-3</v>
      </c>
      <c r="L690" s="432">
        <f t="shared" si="74"/>
        <v>14.730965839272546</v>
      </c>
      <c r="M690" s="432">
        <f t="shared" si="70"/>
        <v>3.2408124846399602</v>
      </c>
      <c r="N690" s="432">
        <v>6.3090864560372273</v>
      </c>
      <c r="O690" s="432">
        <v>1.3823073064059685</v>
      </c>
      <c r="P690" s="442">
        <f t="shared" si="71"/>
        <v>8.7587618042169635E-2</v>
      </c>
    </row>
    <row r="691" spans="1:16" x14ac:dyDescent="0.35">
      <c r="A691" s="443">
        <f t="shared" si="72"/>
        <v>311</v>
      </c>
      <c r="B691" s="3" t="s">
        <v>1713</v>
      </c>
      <c r="C691" s="6">
        <v>308.60000000000002</v>
      </c>
      <c r="D691" s="6"/>
      <c r="E691" s="6"/>
      <c r="F691" s="6">
        <f t="shared" si="76"/>
        <v>308.60000000000002</v>
      </c>
      <c r="G691" s="445">
        <v>6</v>
      </c>
      <c r="H691" s="445"/>
      <c r="I691" s="445"/>
      <c r="J691" s="3">
        <f t="shared" si="75"/>
        <v>6</v>
      </c>
      <c r="K691" s="431">
        <f t="shared" si="73"/>
        <v>2.9491275497665272E-3</v>
      </c>
      <c r="L691" s="432">
        <f t="shared" si="74"/>
        <v>12.626542147947898</v>
      </c>
      <c r="M691" s="432">
        <f t="shared" ref="M691:M706" si="77">L691*0.22</f>
        <v>2.7778392725485377</v>
      </c>
      <c r="N691" s="432">
        <v>5.4077883908890518</v>
      </c>
      <c r="O691" s="432">
        <v>1.1848348340622588</v>
      </c>
      <c r="P691" s="442">
        <f t="shared" si="71"/>
        <v>7.1279989129772334E-2</v>
      </c>
    </row>
    <row r="692" spans="1:16" x14ac:dyDescent="0.35">
      <c r="A692" s="443">
        <f t="shared" si="72"/>
        <v>312</v>
      </c>
      <c r="B692" s="3" t="s">
        <v>1716</v>
      </c>
      <c r="C692" s="6">
        <v>203.5</v>
      </c>
      <c r="D692" s="6"/>
      <c r="E692" s="6"/>
      <c r="F692" s="6">
        <f t="shared" si="76"/>
        <v>203.5</v>
      </c>
      <c r="G692" s="445">
        <v>4</v>
      </c>
      <c r="H692" s="445"/>
      <c r="I692" s="445"/>
      <c r="J692" s="3">
        <f t="shared" si="75"/>
        <v>4</v>
      </c>
      <c r="K692" s="431">
        <f t="shared" si="73"/>
        <v>1.9660850331776848E-3</v>
      </c>
      <c r="L692" s="432">
        <f t="shared" si="74"/>
        <v>8.4176947652985987</v>
      </c>
      <c r="M692" s="432">
        <f t="shared" si="77"/>
        <v>1.8518928483656918</v>
      </c>
      <c r="N692" s="432">
        <v>3.6051922605927014</v>
      </c>
      <c r="O692" s="432">
        <v>0.78988988937483917</v>
      </c>
      <c r="P692" s="442">
        <f t="shared" si="71"/>
        <v>7.2062259280746097E-2</v>
      </c>
    </row>
    <row r="693" spans="1:16" x14ac:dyDescent="0.35">
      <c r="A693" s="443">
        <f t="shared" si="72"/>
        <v>313</v>
      </c>
      <c r="B693" s="3" t="s">
        <v>1728</v>
      </c>
      <c r="C693" s="6">
        <v>428.2</v>
      </c>
      <c r="D693" s="6"/>
      <c r="E693" s="6"/>
      <c r="F693" s="6">
        <f t="shared" si="76"/>
        <v>428.2</v>
      </c>
      <c r="G693" s="445">
        <v>7</v>
      </c>
      <c r="H693" s="445"/>
      <c r="I693" s="445"/>
      <c r="J693" s="3">
        <f t="shared" si="75"/>
        <v>7</v>
      </c>
      <c r="K693" s="431">
        <f t="shared" si="73"/>
        <v>3.4406488080609482E-3</v>
      </c>
      <c r="L693" s="432">
        <f t="shared" si="74"/>
        <v>14.730965839272546</v>
      </c>
      <c r="M693" s="432">
        <f t="shared" si="77"/>
        <v>3.2408124846399602</v>
      </c>
      <c r="N693" s="432">
        <v>6.3090864560372273</v>
      </c>
      <c r="O693" s="432">
        <v>1.3823073064059685</v>
      </c>
      <c r="P693" s="442">
        <f t="shared" si="71"/>
        <v>5.9932676521148309E-2</v>
      </c>
    </row>
    <row r="694" spans="1:16" x14ac:dyDescent="0.35">
      <c r="A694" s="443">
        <f t="shared" si="72"/>
        <v>314</v>
      </c>
      <c r="B694" s="3" t="s">
        <v>1729</v>
      </c>
      <c r="C694" s="6">
        <v>198.3</v>
      </c>
      <c r="D694" s="6"/>
      <c r="E694" s="6"/>
      <c r="F694" s="6">
        <f t="shared" si="76"/>
        <v>198.3</v>
      </c>
      <c r="G694" s="445">
        <v>3</v>
      </c>
      <c r="H694" s="445"/>
      <c r="I694" s="445"/>
      <c r="J694" s="3">
        <f t="shared" si="75"/>
        <v>3</v>
      </c>
      <c r="K694" s="431">
        <f t="shared" si="73"/>
        <v>1.4745637748832636E-3</v>
      </c>
      <c r="L694" s="432">
        <f t="shared" si="74"/>
        <v>6.313271073973949</v>
      </c>
      <c r="M694" s="432">
        <f t="shared" si="77"/>
        <v>1.3889196362742688</v>
      </c>
      <c r="N694" s="432">
        <v>2.7038941954445259</v>
      </c>
      <c r="O694" s="432">
        <v>0.59241741703112938</v>
      </c>
      <c r="P694" s="442">
        <f t="shared" si="71"/>
        <v>5.5463955233100715E-2</v>
      </c>
    </row>
    <row r="695" spans="1:16" x14ac:dyDescent="0.35">
      <c r="A695" s="443">
        <f t="shared" si="72"/>
        <v>315</v>
      </c>
      <c r="B695" s="3" t="s">
        <v>1730</v>
      </c>
      <c r="C695" s="6">
        <v>304.7</v>
      </c>
      <c r="D695" s="6"/>
      <c r="E695" s="6"/>
      <c r="F695" s="6">
        <f t="shared" si="76"/>
        <v>304.7</v>
      </c>
      <c r="G695" s="445">
        <v>5</v>
      </c>
      <c r="H695" s="445"/>
      <c r="I695" s="445"/>
      <c r="J695" s="3">
        <f t="shared" si="75"/>
        <v>5</v>
      </c>
      <c r="K695" s="431">
        <f t="shared" si="73"/>
        <v>2.4576062914721062E-3</v>
      </c>
      <c r="L695" s="432">
        <f t="shared" si="74"/>
        <v>10.522118456623248</v>
      </c>
      <c r="M695" s="432">
        <f t="shared" si="77"/>
        <v>2.3148660604571147</v>
      </c>
      <c r="N695" s="432">
        <v>4.5064903257408773</v>
      </c>
      <c r="O695" s="432">
        <v>0.98736236171854896</v>
      </c>
      <c r="P695" s="442">
        <f t="shared" si="71"/>
        <v>6.0160279634196887E-2</v>
      </c>
    </row>
    <row r="696" spans="1:16" x14ac:dyDescent="0.35">
      <c r="A696" s="443">
        <f t="shared" si="72"/>
        <v>316</v>
      </c>
      <c r="B696" s="3" t="s">
        <v>1731</v>
      </c>
      <c r="C696" s="6">
        <v>292.2</v>
      </c>
      <c r="D696" s="6"/>
      <c r="E696" s="6"/>
      <c r="F696" s="6">
        <f t="shared" si="76"/>
        <v>292.2</v>
      </c>
      <c r="G696" s="445">
        <v>3</v>
      </c>
      <c r="H696" s="445"/>
      <c r="I696" s="445"/>
      <c r="J696" s="3">
        <f t="shared" si="75"/>
        <v>3</v>
      </c>
      <c r="K696" s="431">
        <f t="shared" si="73"/>
        <v>1.4745637748832636E-3</v>
      </c>
      <c r="L696" s="432">
        <f t="shared" si="74"/>
        <v>6.313271073973949</v>
      </c>
      <c r="M696" s="432">
        <f t="shared" si="77"/>
        <v>1.3889196362742688</v>
      </c>
      <c r="N696" s="432">
        <v>2.7038941954445259</v>
      </c>
      <c r="O696" s="432">
        <v>0.59241741703112938</v>
      </c>
      <c r="P696" s="442">
        <f t="shared" si="71"/>
        <v>3.7640322801929749E-2</v>
      </c>
    </row>
    <row r="697" spans="1:16" x14ac:dyDescent="0.35">
      <c r="A697" s="443">
        <f t="shared" si="72"/>
        <v>317</v>
      </c>
      <c r="B697" s="3" t="s">
        <v>1732</v>
      </c>
      <c r="C697" s="6">
        <v>411.5</v>
      </c>
      <c r="D697" s="6"/>
      <c r="E697" s="6"/>
      <c r="F697" s="6">
        <f t="shared" si="76"/>
        <v>411.5</v>
      </c>
      <c r="G697" s="445">
        <v>10</v>
      </c>
      <c r="H697" s="445"/>
      <c r="I697" s="445"/>
      <c r="J697" s="3">
        <f t="shared" si="75"/>
        <v>10</v>
      </c>
      <c r="K697" s="431">
        <f t="shared" si="73"/>
        <v>4.9152125829442124E-3</v>
      </c>
      <c r="L697" s="432">
        <f t="shared" si="74"/>
        <v>21.044236913246497</v>
      </c>
      <c r="M697" s="432">
        <f t="shared" si="77"/>
        <v>4.6297321209142295</v>
      </c>
      <c r="N697" s="432">
        <v>9.0129806514817545</v>
      </c>
      <c r="O697" s="432">
        <v>1.9747247234370979</v>
      </c>
      <c r="P697" s="442">
        <f t="shared" si="71"/>
        <v>8.9092768916353773E-2</v>
      </c>
    </row>
    <row r="698" spans="1:16" x14ac:dyDescent="0.35">
      <c r="A698" s="443">
        <f t="shared" si="72"/>
        <v>318</v>
      </c>
      <c r="B698" s="3" t="s">
        <v>1753</v>
      </c>
      <c r="C698" s="6">
        <v>2772.2</v>
      </c>
      <c r="D698" s="6"/>
      <c r="E698" s="6">
        <v>77.400000000000006</v>
      </c>
      <c r="F698" s="6">
        <f t="shared" si="76"/>
        <v>2849.6</v>
      </c>
      <c r="G698" s="445">
        <v>54</v>
      </c>
      <c r="H698" s="445"/>
      <c r="I698" s="445">
        <v>1</v>
      </c>
      <c r="J698" s="3">
        <f t="shared" si="75"/>
        <v>55</v>
      </c>
      <c r="K698" s="431">
        <f t="shared" si="73"/>
        <v>2.7033669206193166E-2</v>
      </c>
      <c r="L698" s="432">
        <f t="shared" si="74"/>
        <v>115.74330302285573</v>
      </c>
      <c r="M698" s="432">
        <f t="shared" si="77"/>
        <v>25.463526665028262</v>
      </c>
      <c r="N698" s="432">
        <v>49.571393583149643</v>
      </c>
      <c r="O698" s="432">
        <v>10.86098597890404</v>
      </c>
      <c r="P698" s="442">
        <f t="shared" si="71"/>
        <v>7.0760531039422259E-2</v>
      </c>
    </row>
    <row r="699" spans="1:16" x14ac:dyDescent="0.35">
      <c r="A699" s="443">
        <f t="shared" si="72"/>
        <v>319</v>
      </c>
      <c r="B699" s="3" t="s">
        <v>1754</v>
      </c>
      <c r="C699" s="6">
        <v>256.10000000000002</v>
      </c>
      <c r="D699" s="6"/>
      <c r="E699" s="6"/>
      <c r="F699" s="6">
        <f t="shared" si="76"/>
        <v>256.10000000000002</v>
      </c>
      <c r="G699" s="445">
        <v>7</v>
      </c>
      <c r="H699" s="445"/>
      <c r="I699" s="445"/>
      <c r="J699" s="3">
        <f t="shared" si="75"/>
        <v>7</v>
      </c>
      <c r="K699" s="431">
        <f t="shared" ref="K699:K705" si="78">2/$J$707*J699</f>
        <v>3.4406488080609482E-3</v>
      </c>
      <c r="L699" s="432">
        <f t="shared" si="74"/>
        <v>14.730965839272546</v>
      </c>
      <c r="M699" s="432">
        <f t="shared" si="77"/>
        <v>3.2408124846399602</v>
      </c>
      <c r="N699" s="432">
        <v>6.3090864560372273</v>
      </c>
      <c r="O699" s="432">
        <v>1.3823073064059685</v>
      </c>
      <c r="P699" s="442">
        <f t="shared" ref="P699:P707" si="79">(L699+M699+N699+O699)/F699</f>
        <v>0.10020762235984265</v>
      </c>
    </row>
    <row r="700" spans="1:16" x14ac:dyDescent="0.35">
      <c r="A700" s="443">
        <f t="shared" si="72"/>
        <v>320</v>
      </c>
      <c r="B700" s="3" t="s">
        <v>291</v>
      </c>
      <c r="C700" s="6">
        <v>266.60000000000002</v>
      </c>
      <c r="D700" s="6"/>
      <c r="E700" s="6"/>
      <c r="F700" s="6">
        <f t="shared" si="76"/>
        <v>266.60000000000002</v>
      </c>
      <c r="G700" s="445">
        <v>5</v>
      </c>
      <c r="H700" s="445"/>
      <c r="I700" s="445"/>
      <c r="J700" s="3">
        <f t="shared" si="75"/>
        <v>5</v>
      </c>
      <c r="K700" s="431">
        <f t="shared" si="78"/>
        <v>2.4576062914721062E-3</v>
      </c>
      <c r="L700" s="432">
        <f t="shared" si="74"/>
        <v>10.522118456623248</v>
      </c>
      <c r="M700" s="432">
        <f t="shared" si="77"/>
        <v>2.3148660604571147</v>
      </c>
      <c r="N700" s="432">
        <v>4.5064903257408773</v>
      </c>
      <c r="O700" s="432">
        <v>0.98736236171854896</v>
      </c>
      <c r="P700" s="442">
        <f t="shared" si="79"/>
        <v>6.8757828974267771E-2</v>
      </c>
    </row>
    <row r="701" spans="1:16" x14ac:dyDescent="0.35">
      <c r="A701" s="443">
        <f t="shared" si="72"/>
        <v>321</v>
      </c>
      <c r="B701" s="3" t="s">
        <v>292</v>
      </c>
      <c r="C701" s="6">
        <v>203.9</v>
      </c>
      <c r="D701" s="6">
        <v>33.799999999999997</v>
      </c>
      <c r="E701" s="6"/>
      <c r="F701" s="6">
        <f t="shared" si="76"/>
        <v>237.7</v>
      </c>
      <c r="G701" s="445">
        <v>4</v>
      </c>
      <c r="H701" s="445">
        <v>1</v>
      </c>
      <c r="I701" s="445"/>
      <c r="J701" s="3">
        <f t="shared" si="75"/>
        <v>5</v>
      </c>
      <c r="K701" s="431">
        <f t="shared" si="78"/>
        <v>2.4576062914721062E-3</v>
      </c>
      <c r="L701" s="432">
        <f t="shared" ref="L701:L706" si="80">K701*4281.45</f>
        <v>10.522118456623248</v>
      </c>
      <c r="M701" s="432">
        <f t="shared" si="77"/>
        <v>2.3148660604571147</v>
      </c>
      <c r="N701" s="432">
        <v>4.5064903257408773</v>
      </c>
      <c r="O701" s="432">
        <v>0.98736236171854896</v>
      </c>
      <c r="P701" s="442">
        <f t="shared" si="79"/>
        <v>7.711753136112659E-2</v>
      </c>
    </row>
    <row r="702" spans="1:16" x14ac:dyDescent="0.35">
      <c r="A702" s="443">
        <f t="shared" ref="A702:A706" si="81">1+A701</f>
        <v>322</v>
      </c>
      <c r="B702" s="3" t="s">
        <v>293</v>
      </c>
      <c r="C702" s="6">
        <v>152.1</v>
      </c>
      <c r="D702" s="6"/>
      <c r="E702" s="6"/>
      <c r="F702" s="6">
        <f t="shared" si="76"/>
        <v>152.1</v>
      </c>
      <c r="G702" s="445">
        <v>4</v>
      </c>
      <c r="H702" s="445"/>
      <c r="I702" s="445"/>
      <c r="J702" s="3">
        <f t="shared" si="75"/>
        <v>4</v>
      </c>
      <c r="K702" s="431">
        <f t="shared" si="78"/>
        <v>1.9660850331776848E-3</v>
      </c>
      <c r="L702" s="432">
        <f t="shared" si="80"/>
        <v>8.4176947652985987</v>
      </c>
      <c r="M702" s="432">
        <f t="shared" si="77"/>
        <v>1.8518928483656918</v>
      </c>
      <c r="N702" s="432">
        <v>3.6051922605927014</v>
      </c>
      <c r="O702" s="432">
        <v>0.78988988937483917</v>
      </c>
      <c r="P702" s="442">
        <f t="shared" si="79"/>
        <v>9.6414659852937748E-2</v>
      </c>
    </row>
    <row r="703" spans="1:16" x14ac:dyDescent="0.35">
      <c r="A703" s="443">
        <f t="shared" si="81"/>
        <v>323</v>
      </c>
      <c r="B703" s="3" t="s">
        <v>2414</v>
      </c>
      <c r="C703" s="3">
        <v>2247.4</v>
      </c>
      <c r="D703" s="3"/>
      <c r="E703" s="3"/>
      <c r="F703" s="3">
        <f t="shared" si="76"/>
        <v>2247.4</v>
      </c>
      <c r="G703" s="450">
        <v>32</v>
      </c>
      <c r="H703" s="445"/>
      <c r="I703" s="445"/>
      <c r="J703" s="3">
        <f>G703+H703+I703</f>
        <v>32</v>
      </c>
      <c r="K703" s="431">
        <f t="shared" si="78"/>
        <v>1.5728680265421478E-2</v>
      </c>
      <c r="L703" s="432">
        <f t="shared" si="80"/>
        <v>67.34155812238879</v>
      </c>
      <c r="M703" s="438">
        <f t="shared" si="77"/>
        <v>14.815142786925534</v>
      </c>
      <c r="N703" s="432">
        <v>28.841538084741611</v>
      </c>
      <c r="O703" s="438">
        <v>6.3191191149987134</v>
      </c>
      <c r="P703" s="431">
        <f t="shared" si="79"/>
        <v>5.220136963115362E-2</v>
      </c>
    </row>
    <row r="704" spans="1:16" x14ac:dyDescent="0.35">
      <c r="A704" s="443">
        <f t="shared" si="81"/>
        <v>324</v>
      </c>
      <c r="B704" s="3" t="s">
        <v>2415</v>
      </c>
      <c r="C704" s="3">
        <v>2555.1999999999998</v>
      </c>
      <c r="D704" s="3"/>
      <c r="E704" s="3"/>
      <c r="F704" s="3">
        <f t="shared" si="76"/>
        <v>2555.1999999999998</v>
      </c>
      <c r="G704" s="450">
        <v>65</v>
      </c>
      <c r="H704" s="445"/>
      <c r="I704" s="445"/>
      <c r="J704" s="3">
        <f>G704+H704+I704</f>
        <v>65</v>
      </c>
      <c r="K704" s="431">
        <f t="shared" si="78"/>
        <v>3.1948881789137379E-2</v>
      </c>
      <c r="L704" s="432">
        <f t="shared" si="80"/>
        <v>136.78753993610223</v>
      </c>
      <c r="M704" s="438">
        <f t="shared" si="77"/>
        <v>30.093258785942492</v>
      </c>
      <c r="N704" s="432">
        <v>58.584374234631397</v>
      </c>
      <c r="O704" s="438">
        <v>12.835710702341137</v>
      </c>
      <c r="P704" s="431">
        <f t="shared" si="79"/>
        <v>9.3261147330548397E-2</v>
      </c>
    </row>
    <row r="705" spans="1:16" x14ac:dyDescent="0.35">
      <c r="A705" s="443">
        <f t="shared" si="81"/>
        <v>325</v>
      </c>
      <c r="B705" s="3" t="s">
        <v>2416</v>
      </c>
      <c r="C705" s="3">
        <v>2484.8000000000002</v>
      </c>
      <c r="D705" s="3"/>
      <c r="E705" s="3"/>
      <c r="F705" s="3">
        <f t="shared" si="76"/>
        <v>2484.8000000000002</v>
      </c>
      <c r="G705" s="450">
        <v>40</v>
      </c>
      <c r="H705" s="445"/>
      <c r="I705" s="445"/>
      <c r="J705" s="3">
        <f>G705+H705+I705</f>
        <v>40</v>
      </c>
      <c r="K705" s="431">
        <f t="shared" si="78"/>
        <v>1.966085033177685E-2</v>
      </c>
      <c r="L705" s="432">
        <f t="shared" si="80"/>
        <v>84.176947652985987</v>
      </c>
      <c r="M705" s="438">
        <f t="shared" si="77"/>
        <v>18.518928483656918</v>
      </c>
      <c r="N705" s="432">
        <v>36.051922605927018</v>
      </c>
      <c r="O705" s="438">
        <v>7.8988988937483917</v>
      </c>
      <c r="P705" s="431">
        <f t="shared" si="79"/>
        <v>5.9017505487893716E-2</v>
      </c>
    </row>
    <row r="706" spans="1:16" x14ac:dyDescent="0.35">
      <c r="A706" s="443">
        <f t="shared" si="81"/>
        <v>326</v>
      </c>
      <c r="B706" s="3" t="s">
        <v>2417</v>
      </c>
      <c r="C706" s="3">
        <v>3106.2</v>
      </c>
      <c r="D706" s="3">
        <v>30.3</v>
      </c>
      <c r="E706" s="3"/>
      <c r="F706" s="3">
        <f t="shared" si="76"/>
        <v>3136.5</v>
      </c>
      <c r="G706" s="450">
        <v>79</v>
      </c>
      <c r="H706" s="445">
        <v>1</v>
      </c>
      <c r="I706" s="445"/>
      <c r="J706" s="3">
        <f>G706+H706+I706</f>
        <v>80</v>
      </c>
      <c r="K706" s="431">
        <f>2/$J$707*J706</f>
        <v>3.9321700663553699E-2</v>
      </c>
      <c r="L706" s="432">
        <f t="shared" si="80"/>
        <v>168.35389530597197</v>
      </c>
      <c r="M706" s="438">
        <f t="shared" si="77"/>
        <v>37.037856967313836</v>
      </c>
      <c r="N706" s="432">
        <v>72.103845211854036</v>
      </c>
      <c r="O706" s="438">
        <v>15.797797787496783</v>
      </c>
      <c r="P706" s="431">
        <f t="shared" si="79"/>
        <v>9.3509770531687117E-2</v>
      </c>
    </row>
    <row r="707" spans="1:16" x14ac:dyDescent="0.35">
      <c r="A707" s="3"/>
      <c r="B707" s="448" t="s">
        <v>1203</v>
      </c>
      <c r="C707" s="451">
        <f t="shared" ref="C707:O707" si="82">SUM(C381:C706)</f>
        <v>221456.30000000025</v>
      </c>
      <c r="D707" s="451">
        <f t="shared" si="82"/>
        <v>3814.7000000000007</v>
      </c>
      <c r="E707" s="451">
        <f t="shared" si="82"/>
        <v>6233.4999999999982</v>
      </c>
      <c r="F707" s="451">
        <f t="shared" si="82"/>
        <v>231504.50000000023</v>
      </c>
      <c r="G707" s="451">
        <f t="shared" si="82"/>
        <v>3881</v>
      </c>
      <c r="H707" s="451">
        <f t="shared" si="82"/>
        <v>73</v>
      </c>
      <c r="I707" s="451">
        <f t="shared" si="82"/>
        <v>100</v>
      </c>
      <c r="J707" s="451">
        <f t="shared" si="82"/>
        <v>4069</v>
      </c>
      <c r="K707" s="452">
        <f t="shared" si="82"/>
        <v>1.9999999999999998</v>
      </c>
      <c r="L707" s="451">
        <f t="shared" si="82"/>
        <v>8562.8999999999851</v>
      </c>
      <c r="M707" s="451">
        <f t="shared" si="82"/>
        <v>1883.8379999999997</v>
      </c>
      <c r="N707" s="451">
        <f t="shared" si="82"/>
        <v>3667.381827087921</v>
      </c>
      <c r="O707" s="451">
        <f t="shared" si="82"/>
        <v>803.5154899665547</v>
      </c>
      <c r="P707" s="431">
        <f t="shared" si="79"/>
        <v>6.4437776877142541E-2</v>
      </c>
    </row>
    <row r="708" spans="1:16" x14ac:dyDescent="0.35">
      <c r="A708" s="529" t="s">
        <v>1873</v>
      </c>
      <c r="B708" s="529"/>
      <c r="C708" s="529"/>
      <c r="D708" s="529"/>
      <c r="E708" s="529"/>
      <c r="F708" s="529"/>
      <c r="G708" s="529"/>
      <c r="H708" s="529"/>
      <c r="I708" s="529"/>
      <c r="J708" s="529"/>
      <c r="K708" s="529"/>
      <c r="L708" s="529"/>
      <c r="M708" s="529"/>
      <c r="N708" s="529"/>
      <c r="O708" s="529"/>
      <c r="P708" s="529"/>
    </row>
    <row r="709" spans="1:16" x14ac:dyDescent="0.35">
      <c r="A709" s="443">
        <v>1</v>
      </c>
      <c r="B709" s="3" t="s">
        <v>2286</v>
      </c>
      <c r="C709" s="453">
        <v>576.20000000000005</v>
      </c>
      <c r="D709" s="3"/>
      <c r="E709" s="443"/>
      <c r="F709" s="3">
        <f t="shared" ref="F709:F766" si="83">C709+D709+E709</f>
        <v>576.20000000000005</v>
      </c>
      <c r="G709" s="3">
        <v>12</v>
      </c>
      <c r="H709" s="3"/>
      <c r="I709" s="3"/>
      <c r="J709" s="3">
        <f t="shared" ref="J709:J766" si="84">G709+H709+I709</f>
        <v>12</v>
      </c>
      <c r="K709" s="454">
        <f>3/$J$882*J709</f>
        <v>9.2355053873781432E-3</v>
      </c>
      <c r="L709" s="432">
        <f t="shared" ref="L709:L740" si="85">K709*4281.45</f>
        <v>39.541354540790152</v>
      </c>
      <c r="M709" s="432">
        <f>L709*0.22</f>
        <v>8.6990979989738335</v>
      </c>
      <c r="N709" s="432">
        <v>12.781967213114754</v>
      </c>
      <c r="O709" s="432">
        <v>3.6281264401772519</v>
      </c>
      <c r="P709" s="431">
        <f t="shared" ref="P709:P740" si="86">(L709+M709+N709+O709)/F709</f>
        <v>0.11220157270575491</v>
      </c>
    </row>
    <row r="710" spans="1:16" x14ac:dyDescent="0.35">
      <c r="A710" s="443">
        <f>A709+1</f>
        <v>2</v>
      </c>
      <c r="B710" s="3" t="s">
        <v>2287</v>
      </c>
      <c r="C710" s="453">
        <v>311</v>
      </c>
      <c r="D710" s="3"/>
      <c r="E710" s="443"/>
      <c r="F710" s="3">
        <f t="shared" si="83"/>
        <v>311</v>
      </c>
      <c r="G710" s="3">
        <v>8</v>
      </c>
      <c r="H710" s="3"/>
      <c r="I710" s="3"/>
      <c r="J710" s="3">
        <f t="shared" si="84"/>
        <v>8</v>
      </c>
      <c r="K710" s="454">
        <f t="shared" ref="K710:K773" si="87">3/$J$882*J710</f>
        <v>6.1570035915854285E-3</v>
      </c>
      <c r="L710" s="432">
        <f t="shared" si="85"/>
        <v>26.36090302719343</v>
      </c>
      <c r="M710" s="432">
        <f t="shared" ref="M710:M766" si="88">L710*0.22</f>
        <v>5.7993986659825545</v>
      </c>
      <c r="N710" s="432">
        <v>8.5213114754098367</v>
      </c>
      <c r="O710" s="432">
        <v>2.4187509601181678</v>
      </c>
      <c r="P710" s="431">
        <f t="shared" si="86"/>
        <v>0.13858637983506106</v>
      </c>
    </row>
    <row r="711" spans="1:16" x14ac:dyDescent="0.35">
      <c r="A711" s="443">
        <f t="shared" ref="A711:A774" si="89">A710+1</f>
        <v>3</v>
      </c>
      <c r="B711" s="3" t="s">
        <v>2288</v>
      </c>
      <c r="C711" s="453">
        <v>309.10000000000002</v>
      </c>
      <c r="D711" s="3"/>
      <c r="E711" s="443"/>
      <c r="F711" s="3">
        <f t="shared" si="83"/>
        <v>309.10000000000002</v>
      </c>
      <c r="G711" s="3">
        <v>8</v>
      </c>
      <c r="H711" s="3"/>
      <c r="I711" s="3"/>
      <c r="J711" s="3">
        <f t="shared" si="84"/>
        <v>8</v>
      </c>
      <c r="K711" s="454">
        <f t="shared" si="87"/>
        <v>6.1570035915854285E-3</v>
      </c>
      <c r="L711" s="432">
        <f t="shared" si="85"/>
        <v>26.36090302719343</v>
      </c>
      <c r="M711" s="432">
        <f t="shared" si="88"/>
        <v>5.7993986659825545</v>
      </c>
      <c r="N711" s="432">
        <v>8.5213114754098367</v>
      </c>
      <c r="O711" s="432">
        <v>2.4187509601181678</v>
      </c>
      <c r="P711" s="431">
        <f t="shared" si="86"/>
        <v>0.13943825340894203</v>
      </c>
    </row>
    <row r="712" spans="1:16" x14ac:dyDescent="0.35">
      <c r="A712" s="443">
        <f t="shared" si="89"/>
        <v>4</v>
      </c>
      <c r="B712" s="3" t="s">
        <v>2289</v>
      </c>
      <c r="C712" s="453">
        <v>309.3</v>
      </c>
      <c r="D712" s="3"/>
      <c r="E712" s="443"/>
      <c r="F712" s="3">
        <f t="shared" si="83"/>
        <v>309.3</v>
      </c>
      <c r="G712" s="3">
        <v>8</v>
      </c>
      <c r="H712" s="3"/>
      <c r="I712" s="3"/>
      <c r="J712" s="3">
        <f t="shared" si="84"/>
        <v>8</v>
      </c>
      <c r="K712" s="454">
        <f t="shared" si="87"/>
        <v>6.1570035915854285E-3</v>
      </c>
      <c r="L712" s="432">
        <f t="shared" si="85"/>
        <v>26.36090302719343</v>
      </c>
      <c r="M712" s="432">
        <f t="shared" si="88"/>
        <v>5.7993986659825545</v>
      </c>
      <c r="N712" s="432">
        <v>8.5213114754098367</v>
      </c>
      <c r="O712" s="432">
        <v>2.4187509601181678</v>
      </c>
      <c r="P712" s="431">
        <f t="shared" si="86"/>
        <v>0.13934808964986739</v>
      </c>
    </row>
    <row r="713" spans="1:16" x14ac:dyDescent="0.35">
      <c r="A713" s="443">
        <f t="shared" si="89"/>
        <v>5</v>
      </c>
      <c r="B713" s="3" t="s">
        <v>2290</v>
      </c>
      <c r="C713" s="453">
        <v>421.2</v>
      </c>
      <c r="D713" s="3"/>
      <c r="E713" s="443"/>
      <c r="F713" s="3">
        <f t="shared" si="83"/>
        <v>421.2</v>
      </c>
      <c r="G713" s="3">
        <v>9</v>
      </c>
      <c r="H713" s="3"/>
      <c r="I713" s="3"/>
      <c r="J713" s="3">
        <f t="shared" si="84"/>
        <v>9</v>
      </c>
      <c r="K713" s="454">
        <f t="shared" si="87"/>
        <v>6.926629040533607E-3</v>
      </c>
      <c r="L713" s="432">
        <f t="shared" si="85"/>
        <v>29.656015905592611</v>
      </c>
      <c r="M713" s="432">
        <f t="shared" si="88"/>
        <v>6.5243234992303742</v>
      </c>
      <c r="N713" s="432">
        <v>9.5864754098360656</v>
      </c>
      <c r="O713" s="432">
        <v>2.7210948301329396</v>
      </c>
      <c r="P713" s="431">
        <f t="shared" si="86"/>
        <v>0.11511849393350428</v>
      </c>
    </row>
    <row r="714" spans="1:16" x14ac:dyDescent="0.35">
      <c r="A714" s="443">
        <f t="shared" si="89"/>
        <v>6</v>
      </c>
      <c r="B714" s="3" t="s">
        <v>2291</v>
      </c>
      <c r="C714" s="453">
        <v>635.6</v>
      </c>
      <c r="D714" s="3"/>
      <c r="E714" s="443"/>
      <c r="F714" s="3">
        <f t="shared" si="83"/>
        <v>635.6</v>
      </c>
      <c r="G714" s="3">
        <v>16</v>
      </c>
      <c r="H714" s="3"/>
      <c r="I714" s="3"/>
      <c r="J714" s="3">
        <f t="shared" si="84"/>
        <v>16</v>
      </c>
      <c r="K714" s="454">
        <f t="shared" si="87"/>
        <v>1.2314007183170857E-2</v>
      </c>
      <c r="L714" s="432">
        <f t="shared" si="85"/>
        <v>52.72180605438686</v>
      </c>
      <c r="M714" s="432">
        <f t="shared" si="88"/>
        <v>11.598797331965109</v>
      </c>
      <c r="N714" s="432">
        <v>17.042622950819673</v>
      </c>
      <c r="O714" s="432">
        <v>4.8375019202363356</v>
      </c>
      <c r="P714" s="431">
        <f t="shared" si="86"/>
        <v>0.13562103250064186</v>
      </c>
    </row>
    <row r="715" spans="1:16" x14ac:dyDescent="0.35">
      <c r="A715" s="443">
        <f t="shared" si="89"/>
        <v>7</v>
      </c>
      <c r="B715" s="3" t="s">
        <v>2292</v>
      </c>
      <c r="C715" s="453">
        <v>392.8</v>
      </c>
      <c r="D715" s="3"/>
      <c r="E715" s="443"/>
      <c r="F715" s="3">
        <f t="shared" si="83"/>
        <v>392.8</v>
      </c>
      <c r="G715" s="3">
        <v>8</v>
      </c>
      <c r="H715" s="3"/>
      <c r="I715" s="3"/>
      <c r="J715" s="3">
        <f t="shared" si="84"/>
        <v>8</v>
      </c>
      <c r="K715" s="454">
        <f t="shared" si="87"/>
        <v>6.1570035915854285E-3</v>
      </c>
      <c r="L715" s="432">
        <f t="shared" si="85"/>
        <v>26.36090302719343</v>
      </c>
      <c r="M715" s="432">
        <f t="shared" si="88"/>
        <v>5.7993986659825545</v>
      </c>
      <c r="N715" s="432">
        <v>8.5213114754098367</v>
      </c>
      <c r="O715" s="432">
        <v>2.4187509601181678</v>
      </c>
      <c r="P715" s="431">
        <f t="shared" si="86"/>
        <v>0.10972597792439914</v>
      </c>
    </row>
    <row r="716" spans="1:16" x14ac:dyDescent="0.35">
      <c r="A716" s="443">
        <f t="shared" si="89"/>
        <v>8</v>
      </c>
      <c r="B716" s="3" t="s">
        <v>2293</v>
      </c>
      <c r="C716" s="455">
        <v>150.4</v>
      </c>
      <c r="D716" s="3"/>
      <c r="E716" s="443"/>
      <c r="F716" s="3">
        <f t="shared" si="83"/>
        <v>150.4</v>
      </c>
      <c r="G716" s="3">
        <v>4</v>
      </c>
      <c r="H716" s="3"/>
      <c r="I716" s="3"/>
      <c r="J716" s="3">
        <f t="shared" si="84"/>
        <v>4</v>
      </c>
      <c r="K716" s="454">
        <f t="shared" si="87"/>
        <v>3.0785017957927143E-3</v>
      </c>
      <c r="L716" s="432">
        <f t="shared" si="85"/>
        <v>13.180451513596715</v>
      </c>
      <c r="M716" s="432">
        <f t="shared" si="88"/>
        <v>2.8996993329912772</v>
      </c>
      <c r="N716" s="432">
        <v>4.2606557377049183</v>
      </c>
      <c r="O716" s="432">
        <v>1.2093754800590839</v>
      </c>
      <c r="P716" s="431">
        <f t="shared" si="86"/>
        <v>0.14328578500234038</v>
      </c>
    </row>
    <row r="717" spans="1:16" x14ac:dyDescent="0.35">
      <c r="A717" s="443">
        <f t="shared" si="89"/>
        <v>9</v>
      </c>
      <c r="B717" s="3" t="s">
        <v>2294</v>
      </c>
      <c r="C717" s="453">
        <v>308.2</v>
      </c>
      <c r="D717" s="3"/>
      <c r="E717" s="443"/>
      <c r="F717" s="3">
        <f t="shared" si="83"/>
        <v>308.2</v>
      </c>
      <c r="G717" s="3">
        <v>8</v>
      </c>
      <c r="H717" s="3"/>
      <c r="I717" s="3"/>
      <c r="J717" s="3">
        <f t="shared" si="84"/>
        <v>8</v>
      </c>
      <c r="K717" s="454">
        <f t="shared" si="87"/>
        <v>6.1570035915854285E-3</v>
      </c>
      <c r="L717" s="432">
        <f t="shared" si="85"/>
        <v>26.36090302719343</v>
      </c>
      <c r="M717" s="432">
        <f t="shared" si="88"/>
        <v>5.7993986659825545</v>
      </c>
      <c r="N717" s="432">
        <v>8.5213114754098367</v>
      </c>
      <c r="O717" s="432">
        <v>2.4187509601181678</v>
      </c>
      <c r="P717" s="431">
        <f t="shared" si="86"/>
        <v>0.13984543844485395</v>
      </c>
    </row>
    <row r="718" spans="1:16" x14ac:dyDescent="0.35">
      <c r="A718" s="443">
        <f t="shared" si="89"/>
        <v>10</v>
      </c>
      <c r="B718" s="3" t="s">
        <v>2295</v>
      </c>
      <c r="C718" s="453">
        <v>313.8</v>
      </c>
      <c r="D718" s="3"/>
      <c r="E718" s="443"/>
      <c r="F718" s="3">
        <f t="shared" si="83"/>
        <v>313.8</v>
      </c>
      <c r="G718" s="3">
        <v>8</v>
      </c>
      <c r="H718" s="3"/>
      <c r="I718" s="3"/>
      <c r="J718" s="3">
        <f t="shared" si="84"/>
        <v>8</v>
      </c>
      <c r="K718" s="454">
        <f t="shared" si="87"/>
        <v>6.1570035915854285E-3</v>
      </c>
      <c r="L718" s="432">
        <f t="shared" si="85"/>
        <v>26.36090302719343</v>
      </c>
      <c r="M718" s="432">
        <f t="shared" si="88"/>
        <v>5.7993986659825545</v>
      </c>
      <c r="N718" s="432">
        <v>8.5213114754098367</v>
      </c>
      <c r="O718" s="432">
        <v>2.4187509601181678</v>
      </c>
      <c r="P718" s="431">
        <f t="shared" si="86"/>
        <v>0.13734979008509873</v>
      </c>
    </row>
    <row r="719" spans="1:16" x14ac:dyDescent="0.35">
      <c r="A719" s="443">
        <f t="shared" si="89"/>
        <v>11</v>
      </c>
      <c r="B719" s="3" t="s">
        <v>2296</v>
      </c>
      <c r="C719" s="453">
        <v>138.4</v>
      </c>
      <c r="D719" s="3"/>
      <c r="E719" s="443"/>
      <c r="F719" s="3">
        <f t="shared" si="83"/>
        <v>138.4</v>
      </c>
      <c r="G719" s="3">
        <v>3</v>
      </c>
      <c r="H719" s="3"/>
      <c r="I719" s="3"/>
      <c r="J719" s="3">
        <f t="shared" si="84"/>
        <v>3</v>
      </c>
      <c r="K719" s="454">
        <f t="shared" si="87"/>
        <v>2.3088763468445358E-3</v>
      </c>
      <c r="L719" s="432">
        <f t="shared" si="85"/>
        <v>9.8853386351975381</v>
      </c>
      <c r="M719" s="432">
        <f t="shared" si="88"/>
        <v>2.1747744997434584</v>
      </c>
      <c r="N719" s="432">
        <v>3.1954918032786885</v>
      </c>
      <c r="O719" s="432">
        <v>0.90703161004431299</v>
      </c>
      <c r="P719" s="431">
        <f t="shared" si="86"/>
        <v>0.11678205598456645</v>
      </c>
    </row>
    <row r="720" spans="1:16" x14ac:dyDescent="0.35">
      <c r="A720" s="443">
        <f t="shared" si="89"/>
        <v>12</v>
      </c>
      <c r="B720" s="3" t="s">
        <v>2297</v>
      </c>
      <c r="C720" s="453">
        <v>106.1</v>
      </c>
      <c r="D720" s="3"/>
      <c r="E720" s="443"/>
      <c r="F720" s="3">
        <f t="shared" si="83"/>
        <v>106.1</v>
      </c>
      <c r="G720" s="3">
        <v>3</v>
      </c>
      <c r="H720" s="3"/>
      <c r="I720" s="3"/>
      <c r="J720" s="3">
        <f t="shared" si="84"/>
        <v>3</v>
      </c>
      <c r="K720" s="454">
        <f t="shared" si="87"/>
        <v>2.3088763468445358E-3</v>
      </c>
      <c r="L720" s="432">
        <f t="shared" si="85"/>
        <v>9.8853386351975381</v>
      </c>
      <c r="M720" s="432">
        <f t="shared" si="88"/>
        <v>2.1747744997434584</v>
      </c>
      <c r="N720" s="432">
        <v>3.1954918032786885</v>
      </c>
      <c r="O720" s="432">
        <v>0.90703161004431299</v>
      </c>
      <c r="P720" s="431">
        <f t="shared" si="86"/>
        <v>0.15233399197232797</v>
      </c>
    </row>
    <row r="721" spans="1:16" x14ac:dyDescent="0.35">
      <c r="A721" s="443">
        <f t="shared" si="89"/>
        <v>13</v>
      </c>
      <c r="B721" s="3" t="s">
        <v>2298</v>
      </c>
      <c r="C721" s="453">
        <v>225.1</v>
      </c>
      <c r="D721" s="3"/>
      <c r="E721" s="443"/>
      <c r="F721" s="3">
        <f t="shared" si="83"/>
        <v>225.1</v>
      </c>
      <c r="G721" s="3">
        <v>6</v>
      </c>
      <c r="H721" s="3"/>
      <c r="I721" s="3"/>
      <c r="J721" s="3">
        <f t="shared" si="84"/>
        <v>6</v>
      </c>
      <c r="K721" s="454">
        <f t="shared" si="87"/>
        <v>4.6177526936890716E-3</v>
      </c>
      <c r="L721" s="432">
        <f t="shared" si="85"/>
        <v>19.770677270395076</v>
      </c>
      <c r="M721" s="432">
        <f t="shared" si="88"/>
        <v>4.3495489994869168</v>
      </c>
      <c r="N721" s="432">
        <v>6.3909836065573771</v>
      </c>
      <c r="O721" s="432">
        <v>1.814063220088626</v>
      </c>
      <c r="P721" s="431">
        <f t="shared" si="86"/>
        <v>0.14360405640394489</v>
      </c>
    </row>
    <row r="722" spans="1:16" x14ac:dyDescent="0.35">
      <c r="A722" s="443">
        <f t="shared" si="89"/>
        <v>14</v>
      </c>
      <c r="B722" s="3" t="s">
        <v>2299</v>
      </c>
      <c r="C722" s="453">
        <v>184.65</v>
      </c>
      <c r="D722" s="3"/>
      <c r="E722" s="443"/>
      <c r="F722" s="3">
        <f t="shared" si="83"/>
        <v>184.65</v>
      </c>
      <c r="G722" s="3">
        <v>3</v>
      </c>
      <c r="H722" s="3"/>
      <c r="I722" s="3"/>
      <c r="J722" s="3">
        <f t="shared" si="84"/>
        <v>3</v>
      </c>
      <c r="K722" s="454">
        <f t="shared" si="87"/>
        <v>2.3088763468445358E-3</v>
      </c>
      <c r="L722" s="432">
        <f t="shared" si="85"/>
        <v>9.8853386351975381</v>
      </c>
      <c r="M722" s="432">
        <f t="shared" si="88"/>
        <v>2.1747744997434584</v>
      </c>
      <c r="N722" s="432">
        <v>3.1954918032786885</v>
      </c>
      <c r="O722" s="432">
        <v>0.90703161004431299</v>
      </c>
      <c r="P722" s="431">
        <f t="shared" si="86"/>
        <v>8.7531202535954492E-2</v>
      </c>
    </row>
    <row r="723" spans="1:16" x14ac:dyDescent="0.35">
      <c r="A723" s="443">
        <f t="shared" si="89"/>
        <v>15</v>
      </c>
      <c r="B723" s="3" t="s">
        <v>2300</v>
      </c>
      <c r="C723" s="456">
        <v>113.8</v>
      </c>
      <c r="D723" s="3"/>
      <c r="E723" s="443"/>
      <c r="F723" s="3">
        <f t="shared" si="83"/>
        <v>113.8</v>
      </c>
      <c r="G723" s="3">
        <v>3</v>
      </c>
      <c r="H723" s="3"/>
      <c r="I723" s="3"/>
      <c r="J723" s="3">
        <f t="shared" si="84"/>
        <v>3</v>
      </c>
      <c r="K723" s="454">
        <f t="shared" si="87"/>
        <v>2.3088763468445358E-3</v>
      </c>
      <c r="L723" s="432">
        <f t="shared" si="85"/>
        <v>9.8853386351975381</v>
      </c>
      <c r="M723" s="432">
        <f t="shared" si="88"/>
        <v>2.1747744997434584</v>
      </c>
      <c r="N723" s="432">
        <v>3.1954918032786885</v>
      </c>
      <c r="O723" s="432">
        <v>0.90703161004431299</v>
      </c>
      <c r="P723" s="431">
        <f t="shared" si="86"/>
        <v>0.14202668320091386</v>
      </c>
    </row>
    <row r="724" spans="1:16" x14ac:dyDescent="0.35">
      <c r="A724" s="443">
        <f t="shared" si="89"/>
        <v>16</v>
      </c>
      <c r="B724" s="3" t="s">
        <v>2301</v>
      </c>
      <c r="C724" s="453">
        <v>2829.85</v>
      </c>
      <c r="D724" s="3"/>
      <c r="E724" s="443"/>
      <c r="F724" s="3">
        <f t="shared" si="83"/>
        <v>2829.85</v>
      </c>
      <c r="G724" s="3">
        <v>50</v>
      </c>
      <c r="H724" s="3"/>
      <c r="I724" s="3"/>
      <c r="J724" s="3">
        <f t="shared" si="84"/>
        <v>50</v>
      </c>
      <c r="K724" s="454">
        <f t="shared" si="87"/>
        <v>3.8481272447408926E-2</v>
      </c>
      <c r="L724" s="432">
        <f t="shared" si="85"/>
        <v>164.75564391995894</v>
      </c>
      <c r="M724" s="432">
        <f t="shared" si="88"/>
        <v>36.246241662390965</v>
      </c>
      <c r="N724" s="432">
        <v>53.258196721311471</v>
      </c>
      <c r="O724" s="432">
        <v>15.117193500738551</v>
      </c>
      <c r="P724" s="431">
        <f t="shared" si="86"/>
        <v>9.5191362017209361E-2</v>
      </c>
    </row>
    <row r="725" spans="1:16" x14ac:dyDescent="0.35">
      <c r="A725" s="443">
        <f t="shared" si="89"/>
        <v>17</v>
      </c>
      <c r="B725" s="3" t="s">
        <v>2302</v>
      </c>
      <c r="C725" s="453">
        <v>130</v>
      </c>
      <c r="D725" s="3"/>
      <c r="E725" s="443"/>
      <c r="F725" s="3">
        <f t="shared" si="83"/>
        <v>130</v>
      </c>
      <c r="G725" s="3">
        <v>2</v>
      </c>
      <c r="H725" s="3"/>
      <c r="I725" s="3"/>
      <c r="J725" s="3">
        <f t="shared" si="84"/>
        <v>2</v>
      </c>
      <c r="K725" s="454">
        <f t="shared" si="87"/>
        <v>1.5392508978963571E-3</v>
      </c>
      <c r="L725" s="432">
        <f t="shared" si="85"/>
        <v>6.5902257567983575</v>
      </c>
      <c r="M725" s="432">
        <f t="shared" si="88"/>
        <v>1.4498496664956386</v>
      </c>
      <c r="N725" s="432">
        <v>2.1303278688524592</v>
      </c>
      <c r="O725" s="432">
        <v>0.60468774002954195</v>
      </c>
      <c r="P725" s="431">
        <f t="shared" si="86"/>
        <v>8.2885315632123049E-2</v>
      </c>
    </row>
    <row r="726" spans="1:16" x14ac:dyDescent="0.35">
      <c r="A726" s="443">
        <f t="shared" si="89"/>
        <v>18</v>
      </c>
      <c r="B726" s="3" t="s">
        <v>2303</v>
      </c>
      <c r="C726" s="453">
        <v>132.19999999999999</v>
      </c>
      <c r="D726" s="3"/>
      <c r="E726" s="443"/>
      <c r="F726" s="3">
        <f t="shared" si="83"/>
        <v>132.19999999999999</v>
      </c>
      <c r="G726" s="3">
        <v>4</v>
      </c>
      <c r="H726" s="3"/>
      <c r="I726" s="3"/>
      <c r="J726" s="3">
        <f t="shared" si="84"/>
        <v>4</v>
      </c>
      <c r="K726" s="454">
        <f t="shared" si="87"/>
        <v>3.0785017957927143E-3</v>
      </c>
      <c r="L726" s="432">
        <f t="shared" si="85"/>
        <v>13.180451513596715</v>
      </c>
      <c r="M726" s="432">
        <f t="shared" si="88"/>
        <v>2.8996993329912772</v>
      </c>
      <c r="N726" s="432">
        <v>4.2606557377049183</v>
      </c>
      <c r="O726" s="432">
        <v>1.2093754800590839</v>
      </c>
      <c r="P726" s="431">
        <f t="shared" si="86"/>
        <v>0.16301196720387287</v>
      </c>
    </row>
    <row r="727" spans="1:16" x14ac:dyDescent="0.35">
      <c r="A727" s="443">
        <f t="shared" si="89"/>
        <v>19</v>
      </c>
      <c r="B727" s="3" t="s">
        <v>2304</v>
      </c>
      <c r="C727" s="453">
        <v>130.6</v>
      </c>
      <c r="D727" s="3"/>
      <c r="E727" s="443"/>
      <c r="F727" s="3">
        <f t="shared" si="83"/>
        <v>130.6</v>
      </c>
      <c r="G727" s="3">
        <v>4</v>
      </c>
      <c r="H727" s="3"/>
      <c r="I727" s="3"/>
      <c r="J727" s="3">
        <f t="shared" si="84"/>
        <v>4</v>
      </c>
      <c r="K727" s="454">
        <f t="shared" si="87"/>
        <v>3.0785017957927143E-3</v>
      </c>
      <c r="L727" s="432">
        <f t="shared" si="85"/>
        <v>13.180451513596715</v>
      </c>
      <c r="M727" s="432">
        <f t="shared" si="88"/>
        <v>2.8996993329912772</v>
      </c>
      <c r="N727" s="432">
        <v>4.2606557377049183</v>
      </c>
      <c r="O727" s="432">
        <v>1.2093754800590839</v>
      </c>
      <c r="P727" s="431">
        <f t="shared" si="86"/>
        <v>0.1650090510287289</v>
      </c>
    </row>
    <row r="728" spans="1:16" x14ac:dyDescent="0.35">
      <c r="A728" s="443">
        <f t="shared" si="89"/>
        <v>20</v>
      </c>
      <c r="B728" s="3" t="s">
        <v>2305</v>
      </c>
      <c r="C728" s="453">
        <v>302.39999999999998</v>
      </c>
      <c r="D728" s="3"/>
      <c r="E728" s="443"/>
      <c r="F728" s="3">
        <f t="shared" si="83"/>
        <v>302.39999999999998</v>
      </c>
      <c r="G728" s="3">
        <v>8</v>
      </c>
      <c r="H728" s="3"/>
      <c r="I728" s="3"/>
      <c r="J728" s="3">
        <f t="shared" si="84"/>
        <v>8</v>
      </c>
      <c r="K728" s="454">
        <f t="shared" si="87"/>
        <v>6.1570035915854285E-3</v>
      </c>
      <c r="L728" s="432">
        <f t="shared" si="85"/>
        <v>26.36090302719343</v>
      </c>
      <c r="M728" s="432">
        <f t="shared" si="88"/>
        <v>5.7993986659825545</v>
      </c>
      <c r="N728" s="432">
        <v>8.5213114754098367</v>
      </c>
      <c r="O728" s="432">
        <v>2.4187509601181678</v>
      </c>
      <c r="P728" s="431">
        <f t="shared" si="86"/>
        <v>0.14252765915576715</v>
      </c>
    </row>
    <row r="729" spans="1:16" x14ac:dyDescent="0.35">
      <c r="A729" s="443">
        <f t="shared" si="89"/>
        <v>21</v>
      </c>
      <c r="B729" s="3" t="s">
        <v>2306</v>
      </c>
      <c r="C729" s="453">
        <v>2716.6</v>
      </c>
      <c r="D729" s="3"/>
      <c r="E729" s="443"/>
      <c r="F729" s="3">
        <f t="shared" si="83"/>
        <v>2716.6</v>
      </c>
      <c r="G729" s="3">
        <v>45</v>
      </c>
      <c r="H729" s="3"/>
      <c r="I729" s="3"/>
      <c r="J729" s="3">
        <f t="shared" si="84"/>
        <v>45</v>
      </c>
      <c r="K729" s="454">
        <f t="shared" si="87"/>
        <v>3.4633145202668032E-2</v>
      </c>
      <c r="L729" s="432">
        <f t="shared" si="85"/>
        <v>148.28007952796304</v>
      </c>
      <c r="M729" s="432">
        <f t="shared" si="88"/>
        <v>32.62161749615187</v>
      </c>
      <c r="N729" s="432">
        <v>47.932377049180324</v>
      </c>
      <c r="O729" s="432">
        <v>13.605474150664694</v>
      </c>
      <c r="P729" s="431">
        <f t="shared" si="86"/>
        <v>8.9243741523949038E-2</v>
      </c>
    </row>
    <row r="730" spans="1:16" x14ac:dyDescent="0.35">
      <c r="A730" s="443">
        <f t="shared" si="89"/>
        <v>22</v>
      </c>
      <c r="B730" s="3" t="s">
        <v>2307</v>
      </c>
      <c r="C730" s="453">
        <v>453</v>
      </c>
      <c r="D730" s="3"/>
      <c r="E730" s="443"/>
      <c r="F730" s="3">
        <f t="shared" si="83"/>
        <v>453</v>
      </c>
      <c r="G730" s="3">
        <v>9</v>
      </c>
      <c r="H730" s="3"/>
      <c r="I730" s="3"/>
      <c r="J730" s="3">
        <f t="shared" si="84"/>
        <v>9</v>
      </c>
      <c r="K730" s="454">
        <f t="shared" si="87"/>
        <v>6.926629040533607E-3</v>
      </c>
      <c r="L730" s="432">
        <f t="shared" si="85"/>
        <v>29.656015905592611</v>
      </c>
      <c r="M730" s="432">
        <f t="shared" si="88"/>
        <v>6.5243234992303742</v>
      </c>
      <c r="N730" s="432">
        <v>9.5864754098360656</v>
      </c>
      <c r="O730" s="432">
        <v>2.7210948301329396</v>
      </c>
      <c r="P730" s="431">
        <f t="shared" si="86"/>
        <v>0.10703732813419867</v>
      </c>
    </row>
    <row r="731" spans="1:16" x14ac:dyDescent="0.35">
      <c r="A731" s="443">
        <f t="shared" si="89"/>
        <v>23</v>
      </c>
      <c r="B731" s="3" t="s">
        <v>2308</v>
      </c>
      <c r="C731" s="453">
        <v>183.6</v>
      </c>
      <c r="D731" s="3"/>
      <c r="E731" s="443">
        <v>33.299999999999997</v>
      </c>
      <c r="F731" s="3">
        <f t="shared" si="83"/>
        <v>216.89999999999998</v>
      </c>
      <c r="G731" s="3">
        <v>2</v>
      </c>
      <c r="H731" s="3"/>
      <c r="I731" s="3">
        <v>1</v>
      </c>
      <c r="J731" s="3">
        <f t="shared" si="84"/>
        <v>3</v>
      </c>
      <c r="K731" s="454">
        <f t="shared" si="87"/>
        <v>2.3088763468445358E-3</v>
      </c>
      <c r="L731" s="432">
        <f t="shared" si="85"/>
        <v>9.8853386351975381</v>
      </c>
      <c r="M731" s="432">
        <f t="shared" si="88"/>
        <v>2.1747744997434584</v>
      </c>
      <c r="N731" s="432">
        <v>3.1954918032786885</v>
      </c>
      <c r="O731" s="432">
        <v>0.90703161004431299</v>
      </c>
      <c r="P731" s="431">
        <f t="shared" si="86"/>
        <v>7.4516535492226824E-2</v>
      </c>
    </row>
    <row r="732" spans="1:16" x14ac:dyDescent="0.35">
      <c r="A732" s="443">
        <f t="shared" si="89"/>
        <v>24</v>
      </c>
      <c r="B732" s="3" t="s">
        <v>2309</v>
      </c>
      <c r="C732" s="453">
        <v>1099.8</v>
      </c>
      <c r="D732" s="3"/>
      <c r="E732" s="443"/>
      <c r="F732" s="3">
        <f t="shared" si="83"/>
        <v>1099.8</v>
      </c>
      <c r="G732" s="3">
        <v>21</v>
      </c>
      <c r="H732" s="3"/>
      <c r="I732" s="3"/>
      <c r="J732" s="3">
        <f t="shared" si="84"/>
        <v>21</v>
      </c>
      <c r="K732" s="454">
        <f t="shared" si="87"/>
        <v>1.6162134427911749E-2</v>
      </c>
      <c r="L732" s="432">
        <f t="shared" si="85"/>
        <v>69.197370446382763</v>
      </c>
      <c r="M732" s="432">
        <f t="shared" si="88"/>
        <v>15.223421498204209</v>
      </c>
      <c r="N732" s="432">
        <v>22.36844262295082</v>
      </c>
      <c r="O732" s="432">
        <v>6.349221270310192</v>
      </c>
      <c r="P732" s="431">
        <f t="shared" si="86"/>
        <v>0.10287184564270593</v>
      </c>
    </row>
    <row r="733" spans="1:16" x14ac:dyDescent="0.35">
      <c r="A733" s="443">
        <f t="shared" si="89"/>
        <v>25</v>
      </c>
      <c r="B733" s="3" t="s">
        <v>2310</v>
      </c>
      <c r="C733" s="453">
        <v>287.8</v>
      </c>
      <c r="D733" s="3">
        <v>29</v>
      </c>
      <c r="E733" s="443"/>
      <c r="F733" s="3">
        <f t="shared" si="83"/>
        <v>316.8</v>
      </c>
      <c r="G733" s="3">
        <v>6</v>
      </c>
      <c r="H733" s="3">
        <v>1</v>
      </c>
      <c r="I733" s="3"/>
      <c r="J733" s="3">
        <f t="shared" si="84"/>
        <v>7</v>
      </c>
      <c r="K733" s="454">
        <f t="shared" si="87"/>
        <v>5.3873781426372501E-3</v>
      </c>
      <c r="L733" s="432">
        <f t="shared" si="85"/>
        <v>23.065790148794253</v>
      </c>
      <c r="M733" s="432">
        <f t="shared" si="88"/>
        <v>5.0744738327347356</v>
      </c>
      <c r="N733" s="432">
        <v>7.456147540983606</v>
      </c>
      <c r="O733" s="432">
        <v>2.1164070901033969</v>
      </c>
      <c r="P733" s="431">
        <f t="shared" si="86"/>
        <v>0.1190429880448737</v>
      </c>
    </row>
    <row r="734" spans="1:16" x14ac:dyDescent="0.35">
      <c r="A734" s="443">
        <f t="shared" si="89"/>
        <v>26</v>
      </c>
      <c r="B734" s="3" t="s">
        <v>2311</v>
      </c>
      <c r="C734" s="453">
        <v>272.5</v>
      </c>
      <c r="D734" s="3"/>
      <c r="E734" s="443"/>
      <c r="F734" s="3">
        <f t="shared" si="83"/>
        <v>272.5</v>
      </c>
      <c r="G734" s="3">
        <v>6</v>
      </c>
      <c r="H734" s="3"/>
      <c r="I734" s="3"/>
      <c r="J734" s="3">
        <f t="shared" si="84"/>
        <v>6</v>
      </c>
      <c r="K734" s="454">
        <f t="shared" si="87"/>
        <v>4.6177526936890716E-3</v>
      </c>
      <c r="L734" s="432">
        <f t="shared" si="85"/>
        <v>19.770677270395076</v>
      </c>
      <c r="M734" s="432">
        <f t="shared" si="88"/>
        <v>4.3495489994869168</v>
      </c>
      <c r="N734" s="432">
        <v>6.3909836065573771</v>
      </c>
      <c r="O734" s="432">
        <v>1.814063220088626</v>
      </c>
      <c r="P734" s="431">
        <f t="shared" si="86"/>
        <v>0.11862485540010273</v>
      </c>
    </row>
    <row r="735" spans="1:16" x14ac:dyDescent="0.35">
      <c r="A735" s="443">
        <f t="shared" si="89"/>
        <v>27</v>
      </c>
      <c r="B735" s="3" t="s">
        <v>2312</v>
      </c>
      <c r="C735" s="453">
        <v>206.8</v>
      </c>
      <c r="D735" s="3"/>
      <c r="E735" s="443"/>
      <c r="F735" s="3">
        <f t="shared" si="83"/>
        <v>206.8</v>
      </c>
      <c r="G735" s="3">
        <v>4</v>
      </c>
      <c r="H735" s="3"/>
      <c r="I735" s="3"/>
      <c r="J735" s="3">
        <f t="shared" si="84"/>
        <v>4</v>
      </c>
      <c r="K735" s="454">
        <f t="shared" si="87"/>
        <v>3.0785017957927143E-3</v>
      </c>
      <c r="L735" s="432">
        <f t="shared" si="85"/>
        <v>13.180451513596715</v>
      </c>
      <c r="M735" s="432">
        <f t="shared" si="88"/>
        <v>2.8996993329912772</v>
      </c>
      <c r="N735" s="432">
        <v>4.2606557377049183</v>
      </c>
      <c r="O735" s="432">
        <v>1.2093754800590839</v>
      </c>
      <c r="P735" s="431">
        <f t="shared" si="86"/>
        <v>0.10420784363806573</v>
      </c>
    </row>
    <row r="736" spans="1:16" x14ac:dyDescent="0.35">
      <c r="A736" s="443">
        <f t="shared" si="89"/>
        <v>28</v>
      </c>
      <c r="B736" s="3" t="s">
        <v>2313</v>
      </c>
      <c r="C736" s="453">
        <v>90.7</v>
      </c>
      <c r="D736" s="3"/>
      <c r="E736" s="443"/>
      <c r="F736" s="3">
        <f t="shared" si="83"/>
        <v>90.7</v>
      </c>
      <c r="G736" s="3">
        <v>0</v>
      </c>
      <c r="H736" s="3"/>
      <c r="I736" s="3"/>
      <c r="J736" s="3">
        <f t="shared" si="84"/>
        <v>0</v>
      </c>
      <c r="K736" s="454">
        <f t="shared" si="87"/>
        <v>0</v>
      </c>
      <c r="L736" s="432">
        <f t="shared" si="85"/>
        <v>0</v>
      </c>
      <c r="M736" s="432">
        <f t="shared" si="88"/>
        <v>0</v>
      </c>
      <c r="N736" s="432">
        <v>0</v>
      </c>
      <c r="O736" s="432">
        <v>0</v>
      </c>
      <c r="P736" s="431">
        <f t="shared" si="86"/>
        <v>0</v>
      </c>
    </row>
    <row r="737" spans="1:16" x14ac:dyDescent="0.35">
      <c r="A737" s="443">
        <f t="shared" si="89"/>
        <v>29</v>
      </c>
      <c r="B737" s="3" t="s">
        <v>2314</v>
      </c>
      <c r="C737" s="453">
        <v>315.8</v>
      </c>
      <c r="D737" s="3"/>
      <c r="E737" s="443"/>
      <c r="F737" s="3">
        <f t="shared" si="83"/>
        <v>315.8</v>
      </c>
      <c r="G737" s="3">
        <v>5</v>
      </c>
      <c r="H737" s="3"/>
      <c r="I737" s="3"/>
      <c r="J737" s="3">
        <f t="shared" si="84"/>
        <v>5</v>
      </c>
      <c r="K737" s="454">
        <f t="shared" si="87"/>
        <v>3.8481272447408927E-3</v>
      </c>
      <c r="L737" s="432">
        <f t="shared" si="85"/>
        <v>16.475564391995896</v>
      </c>
      <c r="M737" s="432">
        <f t="shared" si="88"/>
        <v>3.624624166239097</v>
      </c>
      <c r="N737" s="432">
        <v>5.3258196721311473</v>
      </c>
      <c r="O737" s="432">
        <v>1.5117193500738551</v>
      </c>
      <c r="P737" s="431">
        <f t="shared" si="86"/>
        <v>8.529996067270422E-2</v>
      </c>
    </row>
    <row r="738" spans="1:16" x14ac:dyDescent="0.35">
      <c r="A738" s="443">
        <f t="shared" si="89"/>
        <v>30</v>
      </c>
      <c r="B738" s="3" t="s">
        <v>2315</v>
      </c>
      <c r="C738" s="453">
        <v>728.38</v>
      </c>
      <c r="D738" s="3"/>
      <c r="E738" s="443">
        <v>237.1</v>
      </c>
      <c r="F738" s="3">
        <f t="shared" si="83"/>
        <v>965.48</v>
      </c>
      <c r="G738" s="3">
        <v>9</v>
      </c>
      <c r="H738" s="3"/>
      <c r="I738" s="3">
        <v>1</v>
      </c>
      <c r="J738" s="3">
        <f t="shared" si="84"/>
        <v>10</v>
      </c>
      <c r="K738" s="454">
        <f t="shared" si="87"/>
        <v>7.6962544894817854E-3</v>
      </c>
      <c r="L738" s="432">
        <f t="shared" si="85"/>
        <v>32.951128783991791</v>
      </c>
      <c r="M738" s="432">
        <f t="shared" si="88"/>
        <v>7.249248332478194</v>
      </c>
      <c r="N738" s="432">
        <v>10.651639344262295</v>
      </c>
      <c r="O738" s="432">
        <v>3.0234387001477101</v>
      </c>
      <c r="P738" s="431">
        <f t="shared" si="86"/>
        <v>5.5801730911960876E-2</v>
      </c>
    </row>
    <row r="739" spans="1:16" x14ac:dyDescent="0.35">
      <c r="A739" s="443">
        <f t="shared" si="89"/>
        <v>31</v>
      </c>
      <c r="B739" s="3" t="s">
        <v>2316</v>
      </c>
      <c r="C739" s="453">
        <v>2744.5</v>
      </c>
      <c r="D739" s="3">
        <v>461.4</v>
      </c>
      <c r="E739" s="443">
        <v>413</v>
      </c>
      <c r="F739" s="3">
        <f t="shared" si="83"/>
        <v>3618.9</v>
      </c>
      <c r="G739" s="3">
        <v>45</v>
      </c>
      <c r="H739" s="3">
        <v>1</v>
      </c>
      <c r="I739" s="3">
        <v>3</v>
      </c>
      <c r="J739" s="3">
        <f t="shared" si="84"/>
        <v>49</v>
      </c>
      <c r="K739" s="454">
        <f t="shared" si="87"/>
        <v>3.7711646998460753E-2</v>
      </c>
      <c r="L739" s="432">
        <f t="shared" si="85"/>
        <v>161.46053104155979</v>
      </c>
      <c r="M739" s="432">
        <f t="shared" si="88"/>
        <v>35.521316829143153</v>
      </c>
      <c r="N739" s="432">
        <v>52.193032786885247</v>
      </c>
      <c r="O739" s="432">
        <v>14.81484963072378</v>
      </c>
      <c r="P739" s="431">
        <f t="shared" si="86"/>
        <v>7.2947506227945505E-2</v>
      </c>
    </row>
    <row r="740" spans="1:16" x14ac:dyDescent="0.35">
      <c r="A740" s="443">
        <f t="shared" si="89"/>
        <v>32</v>
      </c>
      <c r="B740" s="3" t="s">
        <v>2317</v>
      </c>
      <c r="C740" s="453">
        <v>853.9</v>
      </c>
      <c r="D740" s="3"/>
      <c r="E740" s="443">
        <v>126.4</v>
      </c>
      <c r="F740" s="3">
        <f t="shared" si="83"/>
        <v>980.3</v>
      </c>
      <c r="G740" s="3">
        <v>11</v>
      </c>
      <c r="H740" s="3"/>
      <c r="I740" s="3">
        <v>1</v>
      </c>
      <c r="J740" s="3">
        <f t="shared" si="84"/>
        <v>12</v>
      </c>
      <c r="K740" s="454">
        <f t="shared" si="87"/>
        <v>9.2355053873781432E-3</v>
      </c>
      <c r="L740" s="432">
        <f t="shared" si="85"/>
        <v>39.541354540790152</v>
      </c>
      <c r="M740" s="432">
        <f t="shared" si="88"/>
        <v>8.6990979989738335</v>
      </c>
      <c r="N740" s="432">
        <v>12.781967213114754</v>
      </c>
      <c r="O740" s="432">
        <v>3.6281264401772519</v>
      </c>
      <c r="P740" s="431">
        <f t="shared" si="86"/>
        <v>6.594975639401815E-2</v>
      </c>
    </row>
    <row r="741" spans="1:16" x14ac:dyDescent="0.35">
      <c r="A741" s="443">
        <f t="shared" si="89"/>
        <v>33</v>
      </c>
      <c r="B741" s="3" t="s">
        <v>2318</v>
      </c>
      <c r="C741" s="453">
        <v>996.64</v>
      </c>
      <c r="D741" s="3"/>
      <c r="E741" s="443">
        <v>120.2</v>
      </c>
      <c r="F741" s="3">
        <f t="shared" si="83"/>
        <v>1116.8399999999999</v>
      </c>
      <c r="G741" s="3">
        <v>11</v>
      </c>
      <c r="H741" s="3"/>
      <c r="I741" s="3">
        <v>1</v>
      </c>
      <c r="J741" s="3">
        <f t="shared" si="84"/>
        <v>12</v>
      </c>
      <c r="K741" s="454">
        <f t="shared" si="87"/>
        <v>9.2355053873781432E-3</v>
      </c>
      <c r="L741" s="432">
        <f t="shared" ref="L741:L772" si="90">K741*4281.45</f>
        <v>39.541354540790152</v>
      </c>
      <c r="M741" s="432">
        <f t="shared" si="88"/>
        <v>8.6990979989738335</v>
      </c>
      <c r="N741" s="432">
        <v>12.781967213114754</v>
      </c>
      <c r="O741" s="432">
        <v>3.6281264401772519</v>
      </c>
      <c r="P741" s="431">
        <f t="shared" ref="P741:P772" si="91">(L741+M741+N741+O741)/F741</f>
        <v>5.788702606734715E-2</v>
      </c>
    </row>
    <row r="742" spans="1:16" x14ac:dyDescent="0.35">
      <c r="A742" s="443">
        <f t="shared" si="89"/>
        <v>34</v>
      </c>
      <c r="B742" s="3" t="s">
        <v>2319</v>
      </c>
      <c r="C742" s="453">
        <v>978.3</v>
      </c>
      <c r="D742" s="3">
        <v>22.8</v>
      </c>
      <c r="E742" s="443"/>
      <c r="F742" s="3">
        <f t="shared" si="83"/>
        <v>1001.0999999999999</v>
      </c>
      <c r="G742" s="3">
        <v>12</v>
      </c>
      <c r="H742" s="3">
        <v>1</v>
      </c>
      <c r="I742" s="3"/>
      <c r="J742" s="3">
        <f t="shared" si="84"/>
        <v>13</v>
      </c>
      <c r="K742" s="454">
        <f t="shared" si="87"/>
        <v>1.0005130836326322E-2</v>
      </c>
      <c r="L742" s="432">
        <f t="shared" si="90"/>
        <v>42.836467419189326</v>
      </c>
      <c r="M742" s="432">
        <f t="shared" si="88"/>
        <v>9.4240228322216524</v>
      </c>
      <c r="N742" s="432">
        <v>13.847131147540983</v>
      </c>
      <c r="O742" s="432">
        <v>3.9304703101920233</v>
      </c>
      <c r="P742" s="431">
        <f t="shared" si="91"/>
        <v>6.9961134461236626E-2</v>
      </c>
    </row>
    <row r="743" spans="1:16" x14ac:dyDescent="0.35">
      <c r="A743" s="443">
        <f t="shared" si="89"/>
        <v>35</v>
      </c>
      <c r="B743" s="3" t="s">
        <v>2320</v>
      </c>
      <c r="C743" s="453">
        <v>290.39999999999998</v>
      </c>
      <c r="D743" s="3"/>
      <c r="E743" s="443"/>
      <c r="F743" s="3">
        <f t="shared" si="83"/>
        <v>290.39999999999998</v>
      </c>
      <c r="G743" s="3">
        <v>4</v>
      </c>
      <c r="H743" s="3"/>
      <c r="I743" s="3"/>
      <c r="J743" s="3">
        <f t="shared" si="84"/>
        <v>4</v>
      </c>
      <c r="K743" s="454">
        <f t="shared" si="87"/>
        <v>3.0785017957927143E-3</v>
      </c>
      <c r="L743" s="432">
        <f t="shared" si="90"/>
        <v>13.180451513596715</v>
      </c>
      <c r="M743" s="432">
        <f t="shared" si="88"/>
        <v>2.8996993329912772</v>
      </c>
      <c r="N743" s="432">
        <v>4.2606557377049183</v>
      </c>
      <c r="O743" s="432">
        <v>1.2093754800590839</v>
      </c>
      <c r="P743" s="431">
        <f t="shared" si="91"/>
        <v>7.4208615924077112E-2</v>
      </c>
    </row>
    <row r="744" spans="1:16" x14ac:dyDescent="0.35">
      <c r="A744" s="443">
        <f t="shared" si="89"/>
        <v>36</v>
      </c>
      <c r="B744" s="3" t="s">
        <v>2321</v>
      </c>
      <c r="C744" s="453">
        <v>1017.8</v>
      </c>
      <c r="D744" s="3"/>
      <c r="E744" s="443">
        <v>108.5</v>
      </c>
      <c r="F744" s="3">
        <f t="shared" si="83"/>
        <v>1126.3</v>
      </c>
      <c r="G744" s="3">
        <v>17</v>
      </c>
      <c r="H744" s="3"/>
      <c r="I744" s="3">
        <v>2</v>
      </c>
      <c r="J744" s="3">
        <f t="shared" si="84"/>
        <v>19</v>
      </c>
      <c r="K744" s="454">
        <f t="shared" si="87"/>
        <v>1.4622883530015392E-2</v>
      </c>
      <c r="L744" s="432">
        <f t="shared" si="90"/>
        <v>62.607144689584402</v>
      </c>
      <c r="M744" s="432">
        <f t="shared" si="88"/>
        <v>13.773571831708569</v>
      </c>
      <c r="N744" s="432">
        <v>20.238114754098362</v>
      </c>
      <c r="O744" s="432">
        <v>5.7445335302806484</v>
      </c>
      <c r="P744" s="431">
        <f t="shared" si="91"/>
        <v>9.0884635359737176E-2</v>
      </c>
    </row>
    <row r="745" spans="1:16" x14ac:dyDescent="0.35">
      <c r="A745" s="443">
        <f t="shared" si="89"/>
        <v>37</v>
      </c>
      <c r="B745" s="3" t="s">
        <v>925</v>
      </c>
      <c r="C745" s="453">
        <v>803.6</v>
      </c>
      <c r="D745" s="3"/>
      <c r="E745" s="443">
        <v>89</v>
      </c>
      <c r="F745" s="3">
        <f t="shared" si="83"/>
        <v>892.6</v>
      </c>
      <c r="G745" s="3">
        <v>10</v>
      </c>
      <c r="H745" s="3"/>
      <c r="I745" s="3">
        <v>2</v>
      </c>
      <c r="J745" s="3">
        <f t="shared" si="84"/>
        <v>12</v>
      </c>
      <c r="K745" s="454">
        <f t="shared" si="87"/>
        <v>9.2355053873781432E-3</v>
      </c>
      <c r="L745" s="432">
        <f t="shared" si="90"/>
        <v>39.541354540790152</v>
      </c>
      <c r="M745" s="432">
        <f t="shared" si="88"/>
        <v>8.6990979989738335</v>
      </c>
      <c r="N745" s="432">
        <v>12.781967213114754</v>
      </c>
      <c r="O745" s="432">
        <v>3.6281264401772519</v>
      </c>
      <c r="P745" s="431">
        <f t="shared" si="91"/>
        <v>7.2429471423992808E-2</v>
      </c>
    </row>
    <row r="746" spans="1:16" x14ac:dyDescent="0.35">
      <c r="A746" s="443">
        <f t="shared" si="89"/>
        <v>38</v>
      </c>
      <c r="B746" s="3" t="s">
        <v>926</v>
      </c>
      <c r="C746" s="453">
        <v>923.4</v>
      </c>
      <c r="D746" s="3"/>
      <c r="E746" s="443"/>
      <c r="F746" s="3">
        <f t="shared" si="83"/>
        <v>923.4</v>
      </c>
      <c r="G746" s="3">
        <v>9</v>
      </c>
      <c r="H746" s="3"/>
      <c r="I746" s="3"/>
      <c r="J746" s="3">
        <f t="shared" si="84"/>
        <v>9</v>
      </c>
      <c r="K746" s="454">
        <f t="shared" si="87"/>
        <v>6.926629040533607E-3</v>
      </c>
      <c r="L746" s="432">
        <f t="shared" si="90"/>
        <v>29.656015905592611</v>
      </c>
      <c r="M746" s="432">
        <f t="shared" si="88"/>
        <v>6.5243234992303742</v>
      </c>
      <c r="N746" s="432">
        <v>9.5864754098360656</v>
      </c>
      <c r="O746" s="432">
        <v>2.7210948301329396</v>
      </c>
      <c r="P746" s="431">
        <f t="shared" si="91"/>
        <v>5.2510190215282651E-2</v>
      </c>
    </row>
    <row r="747" spans="1:16" x14ac:dyDescent="0.35">
      <c r="A747" s="443">
        <f t="shared" si="89"/>
        <v>39</v>
      </c>
      <c r="B747" s="3" t="s">
        <v>927</v>
      </c>
      <c r="C747" s="453">
        <v>953.3</v>
      </c>
      <c r="D747" s="3"/>
      <c r="E747" s="443"/>
      <c r="F747" s="3">
        <f t="shared" si="83"/>
        <v>953.3</v>
      </c>
      <c r="G747" s="3">
        <v>11</v>
      </c>
      <c r="H747" s="3"/>
      <c r="I747" s="3"/>
      <c r="J747" s="3">
        <f t="shared" si="84"/>
        <v>11</v>
      </c>
      <c r="K747" s="454">
        <f t="shared" si="87"/>
        <v>8.4658799384299648E-3</v>
      </c>
      <c r="L747" s="432">
        <f t="shared" si="90"/>
        <v>36.246241662390972</v>
      </c>
      <c r="M747" s="432">
        <f t="shared" si="88"/>
        <v>7.9741731657260138</v>
      </c>
      <c r="N747" s="432">
        <v>11.716803278688523</v>
      </c>
      <c r="O747" s="432">
        <v>3.325782570162481</v>
      </c>
      <c r="P747" s="431">
        <f t="shared" si="91"/>
        <v>6.2166160366063143E-2</v>
      </c>
    </row>
    <row r="748" spans="1:16" x14ac:dyDescent="0.35">
      <c r="A748" s="443">
        <f t="shared" si="89"/>
        <v>40</v>
      </c>
      <c r="B748" s="3" t="s">
        <v>928</v>
      </c>
      <c r="C748" s="453">
        <v>956.1</v>
      </c>
      <c r="D748" s="3">
        <v>153.69999999999999</v>
      </c>
      <c r="E748" s="443"/>
      <c r="F748" s="3">
        <f t="shared" si="83"/>
        <v>1109.8</v>
      </c>
      <c r="G748" s="3">
        <v>11</v>
      </c>
      <c r="H748" s="3">
        <v>1</v>
      </c>
      <c r="I748" s="3"/>
      <c r="J748" s="3">
        <f t="shared" si="84"/>
        <v>12</v>
      </c>
      <c r="K748" s="454">
        <f t="shared" si="87"/>
        <v>9.2355053873781432E-3</v>
      </c>
      <c r="L748" s="432">
        <f t="shared" si="90"/>
        <v>39.541354540790152</v>
      </c>
      <c r="M748" s="432">
        <f t="shared" si="88"/>
        <v>8.6990979989738335</v>
      </c>
      <c r="N748" s="432">
        <v>12.781967213114754</v>
      </c>
      <c r="O748" s="432">
        <v>3.6281264401772519</v>
      </c>
      <c r="P748" s="431">
        <f t="shared" si="91"/>
        <v>5.8254231566999451E-2</v>
      </c>
    </row>
    <row r="749" spans="1:16" x14ac:dyDescent="0.35">
      <c r="A749" s="443">
        <f t="shared" si="89"/>
        <v>41</v>
      </c>
      <c r="B749" s="3" t="s">
        <v>929</v>
      </c>
      <c r="C749" s="453">
        <v>900.4</v>
      </c>
      <c r="D749" s="3"/>
      <c r="E749" s="443"/>
      <c r="F749" s="3">
        <f t="shared" si="83"/>
        <v>900.4</v>
      </c>
      <c r="G749" s="3">
        <v>11</v>
      </c>
      <c r="H749" s="3"/>
      <c r="I749" s="3"/>
      <c r="J749" s="3">
        <f t="shared" si="84"/>
        <v>11</v>
      </c>
      <c r="K749" s="454">
        <f t="shared" si="87"/>
        <v>8.4658799384299648E-3</v>
      </c>
      <c r="L749" s="432">
        <f t="shared" si="90"/>
        <v>36.246241662390972</v>
      </c>
      <c r="M749" s="432">
        <f t="shared" si="88"/>
        <v>7.9741731657260138</v>
      </c>
      <c r="N749" s="432">
        <v>11.716803278688523</v>
      </c>
      <c r="O749" s="432">
        <v>3.325782570162481</v>
      </c>
      <c r="P749" s="431">
        <f t="shared" si="91"/>
        <v>6.5818525851808071E-2</v>
      </c>
    </row>
    <row r="750" spans="1:16" x14ac:dyDescent="0.35">
      <c r="A750" s="443">
        <f t="shared" si="89"/>
        <v>42</v>
      </c>
      <c r="B750" s="3" t="s">
        <v>930</v>
      </c>
      <c r="C750" s="453">
        <v>643.84</v>
      </c>
      <c r="D750" s="3">
        <v>33.299999999999997</v>
      </c>
      <c r="E750" s="443"/>
      <c r="F750" s="3">
        <f t="shared" si="83"/>
        <v>677.14</v>
      </c>
      <c r="G750" s="3">
        <v>8</v>
      </c>
      <c r="H750" s="3">
        <v>1</v>
      </c>
      <c r="I750" s="3"/>
      <c r="J750" s="3">
        <f t="shared" si="84"/>
        <v>9</v>
      </c>
      <c r="K750" s="454">
        <f t="shared" si="87"/>
        <v>6.926629040533607E-3</v>
      </c>
      <c r="L750" s="432">
        <f t="shared" si="90"/>
        <v>29.656015905592611</v>
      </c>
      <c r="M750" s="432">
        <f t="shared" si="88"/>
        <v>6.5243234992303742</v>
      </c>
      <c r="N750" s="432">
        <v>9.5864754098360656</v>
      </c>
      <c r="O750" s="432">
        <v>2.7210948301329396</v>
      </c>
      <c r="P750" s="431">
        <f t="shared" si="91"/>
        <v>7.1606919757793069E-2</v>
      </c>
    </row>
    <row r="751" spans="1:16" x14ac:dyDescent="0.35">
      <c r="A751" s="443">
        <f t="shared" si="89"/>
        <v>43</v>
      </c>
      <c r="B751" s="3" t="s">
        <v>931</v>
      </c>
      <c r="C751" s="453">
        <v>1596</v>
      </c>
      <c r="D751" s="3"/>
      <c r="E751" s="443">
        <v>102.9</v>
      </c>
      <c r="F751" s="3">
        <f t="shared" si="83"/>
        <v>1698.9</v>
      </c>
      <c r="G751" s="3">
        <v>26</v>
      </c>
      <c r="H751" s="3"/>
      <c r="I751" s="3">
        <v>1</v>
      </c>
      <c r="J751" s="3">
        <f t="shared" si="84"/>
        <v>27</v>
      </c>
      <c r="K751" s="454">
        <f t="shared" si="87"/>
        <v>2.077988712160082E-2</v>
      </c>
      <c r="L751" s="432">
        <f t="shared" si="90"/>
        <v>88.968047716777832</v>
      </c>
      <c r="M751" s="432">
        <f t="shared" si="88"/>
        <v>19.572970497691124</v>
      </c>
      <c r="N751" s="432">
        <v>28.759426229508197</v>
      </c>
      <c r="O751" s="432">
        <v>8.1632844903988175</v>
      </c>
      <c r="P751" s="431">
        <f t="shared" si="91"/>
        <v>8.5622302039187678E-2</v>
      </c>
    </row>
    <row r="752" spans="1:16" x14ac:dyDescent="0.35">
      <c r="A752" s="443">
        <f t="shared" si="89"/>
        <v>44</v>
      </c>
      <c r="B752" s="3" t="s">
        <v>932</v>
      </c>
      <c r="C752" s="453">
        <v>697.3</v>
      </c>
      <c r="D752" s="3"/>
      <c r="E752" s="443"/>
      <c r="F752" s="3">
        <f t="shared" si="83"/>
        <v>697.3</v>
      </c>
      <c r="G752" s="6">
        <v>11</v>
      </c>
      <c r="H752" s="3"/>
      <c r="I752" s="3"/>
      <c r="J752" s="3">
        <f t="shared" si="84"/>
        <v>11</v>
      </c>
      <c r="K752" s="454">
        <f t="shared" si="87"/>
        <v>8.4658799384299648E-3</v>
      </c>
      <c r="L752" s="432">
        <f t="shared" si="90"/>
        <v>36.246241662390972</v>
      </c>
      <c r="M752" s="432">
        <f t="shared" si="88"/>
        <v>7.9741731657260138</v>
      </c>
      <c r="N752" s="432">
        <v>11.716803278688523</v>
      </c>
      <c r="O752" s="432">
        <v>3.325782570162481</v>
      </c>
      <c r="P752" s="431">
        <f t="shared" si="91"/>
        <v>8.4989245198577368E-2</v>
      </c>
    </row>
    <row r="753" spans="1:16" x14ac:dyDescent="0.35">
      <c r="A753" s="443">
        <f t="shared" si="89"/>
        <v>45</v>
      </c>
      <c r="B753" s="3" t="s">
        <v>933</v>
      </c>
      <c r="C753" s="453">
        <v>696.5</v>
      </c>
      <c r="D753" s="3"/>
      <c r="E753" s="443">
        <v>42.8</v>
      </c>
      <c r="F753" s="3">
        <f t="shared" si="83"/>
        <v>739.3</v>
      </c>
      <c r="G753" s="3">
        <v>12</v>
      </c>
      <c r="H753" s="3"/>
      <c r="I753" s="3">
        <v>1</v>
      </c>
      <c r="J753" s="3">
        <f t="shared" si="84"/>
        <v>13</v>
      </c>
      <c r="K753" s="454">
        <f t="shared" si="87"/>
        <v>1.0005130836326322E-2</v>
      </c>
      <c r="L753" s="432">
        <f t="shared" si="90"/>
        <v>42.836467419189326</v>
      </c>
      <c r="M753" s="432">
        <f t="shared" si="88"/>
        <v>9.4240228322216524</v>
      </c>
      <c r="N753" s="432">
        <v>13.847131147540983</v>
      </c>
      <c r="O753" s="432">
        <v>3.9304703101920233</v>
      </c>
      <c r="P753" s="431">
        <f t="shared" si="91"/>
        <v>9.4735684714113338E-2</v>
      </c>
    </row>
    <row r="754" spans="1:16" x14ac:dyDescent="0.35">
      <c r="A754" s="443">
        <f t="shared" si="89"/>
        <v>46</v>
      </c>
      <c r="B754" s="3" t="s">
        <v>934</v>
      </c>
      <c r="C754" s="453">
        <v>570.20000000000005</v>
      </c>
      <c r="D754" s="3"/>
      <c r="E754" s="443"/>
      <c r="F754" s="3">
        <f t="shared" si="83"/>
        <v>570.20000000000005</v>
      </c>
      <c r="G754" s="3">
        <v>8</v>
      </c>
      <c r="H754" s="3"/>
      <c r="I754" s="3"/>
      <c r="J754" s="3">
        <f t="shared" si="84"/>
        <v>8</v>
      </c>
      <c r="K754" s="454">
        <f t="shared" si="87"/>
        <v>6.1570035915854285E-3</v>
      </c>
      <c r="L754" s="432">
        <f t="shared" si="90"/>
        <v>26.36090302719343</v>
      </c>
      <c r="M754" s="432">
        <f t="shared" si="88"/>
        <v>5.7993986659825545</v>
      </c>
      <c r="N754" s="432">
        <v>8.5213114754098367</v>
      </c>
      <c r="O754" s="432">
        <v>2.4187509601181678</v>
      </c>
      <c r="P754" s="431">
        <f t="shared" si="91"/>
        <v>7.558815175149769E-2</v>
      </c>
    </row>
    <row r="755" spans="1:16" x14ac:dyDescent="0.35">
      <c r="A755" s="443">
        <f t="shared" si="89"/>
        <v>47</v>
      </c>
      <c r="B755" s="3" t="s">
        <v>935</v>
      </c>
      <c r="C755" s="453">
        <v>251.5</v>
      </c>
      <c r="D755" s="3"/>
      <c r="E755" s="443"/>
      <c r="F755" s="3">
        <f t="shared" si="83"/>
        <v>251.5</v>
      </c>
      <c r="G755" s="3">
        <v>3</v>
      </c>
      <c r="H755" s="3"/>
      <c r="I755" s="3"/>
      <c r="J755" s="3">
        <f t="shared" si="84"/>
        <v>3</v>
      </c>
      <c r="K755" s="454">
        <f t="shared" si="87"/>
        <v>2.3088763468445358E-3</v>
      </c>
      <c r="L755" s="432">
        <f t="shared" si="90"/>
        <v>9.8853386351975381</v>
      </c>
      <c r="M755" s="432">
        <f t="shared" si="88"/>
        <v>2.1747744997434584</v>
      </c>
      <c r="N755" s="432">
        <v>3.1954918032786885</v>
      </c>
      <c r="O755" s="432">
        <v>0.90703161004431299</v>
      </c>
      <c r="P755" s="431">
        <f t="shared" si="91"/>
        <v>6.4264956454330002E-2</v>
      </c>
    </row>
    <row r="756" spans="1:16" x14ac:dyDescent="0.35">
      <c r="A756" s="443">
        <f t="shared" si="89"/>
        <v>48</v>
      </c>
      <c r="B756" s="3" t="s">
        <v>936</v>
      </c>
      <c r="C756" s="453">
        <v>810.9</v>
      </c>
      <c r="D756" s="3">
        <v>47.5</v>
      </c>
      <c r="E756" s="443"/>
      <c r="F756" s="3">
        <f t="shared" si="83"/>
        <v>858.4</v>
      </c>
      <c r="G756" s="3">
        <v>13</v>
      </c>
      <c r="H756" s="3">
        <v>1</v>
      </c>
      <c r="I756" s="3"/>
      <c r="J756" s="3">
        <f t="shared" si="84"/>
        <v>14</v>
      </c>
      <c r="K756" s="454">
        <f t="shared" si="87"/>
        <v>1.07747562852745E-2</v>
      </c>
      <c r="L756" s="432">
        <f t="shared" si="90"/>
        <v>46.131580297588506</v>
      </c>
      <c r="M756" s="432">
        <f t="shared" si="88"/>
        <v>10.148947665469471</v>
      </c>
      <c r="N756" s="432">
        <v>14.912295081967212</v>
      </c>
      <c r="O756" s="432">
        <v>4.2328141802067938</v>
      </c>
      <c r="P756" s="431">
        <f t="shared" si="91"/>
        <v>8.7867704130046576E-2</v>
      </c>
    </row>
    <row r="757" spans="1:16" x14ac:dyDescent="0.35">
      <c r="A757" s="443">
        <f t="shared" si="89"/>
        <v>49</v>
      </c>
      <c r="B757" s="3" t="s">
        <v>937</v>
      </c>
      <c r="C757" s="453">
        <v>553</v>
      </c>
      <c r="D757" s="3"/>
      <c r="E757" s="443"/>
      <c r="F757" s="3">
        <f t="shared" si="83"/>
        <v>553</v>
      </c>
      <c r="G757" s="3">
        <v>12</v>
      </c>
      <c r="H757" s="3"/>
      <c r="I757" s="3"/>
      <c r="J757" s="3">
        <f t="shared" si="84"/>
        <v>12</v>
      </c>
      <c r="K757" s="454">
        <f t="shared" si="87"/>
        <v>9.2355053873781432E-3</v>
      </c>
      <c r="L757" s="432">
        <f t="shared" si="90"/>
        <v>39.541354540790152</v>
      </c>
      <c r="M757" s="432">
        <f t="shared" si="88"/>
        <v>8.6990979989738335</v>
      </c>
      <c r="N757" s="432">
        <v>12.781967213114754</v>
      </c>
      <c r="O757" s="432">
        <v>3.6281264401772519</v>
      </c>
      <c r="P757" s="431">
        <f t="shared" si="91"/>
        <v>0.11690876345941409</v>
      </c>
    </row>
    <row r="758" spans="1:16" x14ac:dyDescent="0.35">
      <c r="A758" s="443">
        <f t="shared" si="89"/>
        <v>50</v>
      </c>
      <c r="B758" s="3" t="s">
        <v>938</v>
      </c>
      <c r="C758" s="453">
        <v>993.9</v>
      </c>
      <c r="D758" s="3"/>
      <c r="E758" s="443"/>
      <c r="F758" s="3">
        <f t="shared" si="83"/>
        <v>993.9</v>
      </c>
      <c r="G758" s="3">
        <v>24</v>
      </c>
      <c r="H758" s="3"/>
      <c r="I758" s="3"/>
      <c r="J758" s="3">
        <f t="shared" si="84"/>
        <v>24</v>
      </c>
      <c r="K758" s="454">
        <f t="shared" si="87"/>
        <v>1.8471010774756286E-2</v>
      </c>
      <c r="L758" s="432">
        <f t="shared" si="90"/>
        <v>79.082709081580305</v>
      </c>
      <c r="M758" s="432">
        <f t="shared" si="88"/>
        <v>17.398195997947667</v>
      </c>
      <c r="N758" s="432">
        <v>25.563934426229508</v>
      </c>
      <c r="O758" s="432">
        <v>7.2562528803545039</v>
      </c>
      <c r="P758" s="431">
        <f t="shared" si="91"/>
        <v>0.1300946698723332</v>
      </c>
    </row>
    <row r="759" spans="1:16" x14ac:dyDescent="0.35">
      <c r="A759" s="443">
        <f t="shared" si="89"/>
        <v>51</v>
      </c>
      <c r="B759" s="3" t="s">
        <v>939</v>
      </c>
      <c r="C759" s="453">
        <v>351.3</v>
      </c>
      <c r="D759" s="3"/>
      <c r="E759" s="443"/>
      <c r="F759" s="3">
        <f t="shared" si="83"/>
        <v>351.3</v>
      </c>
      <c r="G759" s="3">
        <v>5</v>
      </c>
      <c r="H759" s="3"/>
      <c r="I759" s="3"/>
      <c r="J759" s="3">
        <f t="shared" si="84"/>
        <v>5</v>
      </c>
      <c r="K759" s="454">
        <f t="shared" si="87"/>
        <v>3.8481272447408927E-3</v>
      </c>
      <c r="L759" s="432">
        <f t="shared" si="90"/>
        <v>16.475564391995896</v>
      </c>
      <c r="M759" s="432">
        <f t="shared" si="88"/>
        <v>3.624624166239097</v>
      </c>
      <c r="N759" s="432">
        <v>5.3258196721311473</v>
      </c>
      <c r="O759" s="432">
        <v>1.5117193500738551</v>
      </c>
      <c r="P759" s="431">
        <f t="shared" si="91"/>
        <v>7.6680124054767984E-2</v>
      </c>
    </row>
    <row r="760" spans="1:16" x14ac:dyDescent="0.35">
      <c r="A760" s="443">
        <f t="shared" si="89"/>
        <v>52</v>
      </c>
      <c r="B760" s="3" t="s">
        <v>940</v>
      </c>
      <c r="C760" s="453">
        <v>330</v>
      </c>
      <c r="D760" s="3"/>
      <c r="E760" s="443">
        <v>35</v>
      </c>
      <c r="F760" s="3">
        <f t="shared" si="83"/>
        <v>365</v>
      </c>
      <c r="G760" s="3">
        <v>7</v>
      </c>
      <c r="H760" s="3"/>
      <c r="I760" s="3">
        <v>1</v>
      </c>
      <c r="J760" s="3">
        <f t="shared" si="84"/>
        <v>8</v>
      </c>
      <c r="K760" s="454">
        <f t="shared" si="87"/>
        <v>6.1570035915854285E-3</v>
      </c>
      <c r="L760" s="432">
        <f t="shared" si="90"/>
        <v>26.36090302719343</v>
      </c>
      <c r="M760" s="432">
        <f t="shared" si="88"/>
        <v>5.7993986659825545</v>
      </c>
      <c r="N760" s="432">
        <v>8.5213114754098367</v>
      </c>
      <c r="O760" s="432">
        <v>2.4187509601181678</v>
      </c>
      <c r="P760" s="431">
        <f t="shared" si="91"/>
        <v>0.11808318939370956</v>
      </c>
    </row>
    <row r="761" spans="1:16" x14ac:dyDescent="0.35">
      <c r="A761" s="443">
        <f t="shared" si="89"/>
        <v>53</v>
      </c>
      <c r="B761" s="3" t="s">
        <v>941</v>
      </c>
      <c r="C761" s="453">
        <v>207.1</v>
      </c>
      <c r="D761" s="3"/>
      <c r="E761" s="443">
        <v>43.3</v>
      </c>
      <c r="F761" s="3">
        <f t="shared" si="83"/>
        <v>250.39999999999998</v>
      </c>
      <c r="G761" s="3">
        <v>3</v>
      </c>
      <c r="H761" s="3"/>
      <c r="I761" s="3">
        <v>2</v>
      </c>
      <c r="J761" s="3">
        <f t="shared" si="84"/>
        <v>5</v>
      </c>
      <c r="K761" s="454">
        <f t="shared" si="87"/>
        <v>3.8481272447408927E-3</v>
      </c>
      <c r="L761" s="432">
        <f t="shared" si="90"/>
        <v>16.475564391995896</v>
      </c>
      <c r="M761" s="432">
        <f t="shared" si="88"/>
        <v>3.624624166239097</v>
      </c>
      <c r="N761" s="432">
        <v>5.3258196721311473</v>
      </c>
      <c r="O761" s="432">
        <v>1.5117193500738551</v>
      </c>
      <c r="P761" s="431">
        <f t="shared" si="91"/>
        <v>0.10757878426693289</v>
      </c>
    </row>
    <row r="762" spans="1:16" x14ac:dyDescent="0.35">
      <c r="A762" s="443">
        <f t="shared" si="89"/>
        <v>54</v>
      </c>
      <c r="B762" s="3" t="s">
        <v>942</v>
      </c>
      <c r="C762" s="453">
        <v>285.8</v>
      </c>
      <c r="D762" s="3"/>
      <c r="E762" s="443">
        <v>39.1</v>
      </c>
      <c r="F762" s="3">
        <f t="shared" si="83"/>
        <v>324.90000000000003</v>
      </c>
      <c r="G762" s="3">
        <v>4</v>
      </c>
      <c r="H762" s="3"/>
      <c r="I762" s="3">
        <v>1</v>
      </c>
      <c r="J762" s="3">
        <f t="shared" si="84"/>
        <v>5</v>
      </c>
      <c r="K762" s="454">
        <f t="shared" si="87"/>
        <v>3.8481272447408927E-3</v>
      </c>
      <c r="L762" s="432">
        <f t="shared" si="90"/>
        <v>16.475564391995896</v>
      </c>
      <c r="M762" s="432">
        <f t="shared" si="88"/>
        <v>3.624624166239097</v>
      </c>
      <c r="N762" s="432">
        <v>5.3258196721311473</v>
      </c>
      <c r="O762" s="432">
        <v>1.5117193500738551</v>
      </c>
      <c r="P762" s="431">
        <f t="shared" si="91"/>
        <v>8.2910826655709424E-2</v>
      </c>
    </row>
    <row r="763" spans="1:16" x14ac:dyDescent="0.35">
      <c r="A763" s="443">
        <f t="shared" si="89"/>
        <v>55</v>
      </c>
      <c r="B763" s="3" t="s">
        <v>943</v>
      </c>
      <c r="C763" s="453">
        <v>255</v>
      </c>
      <c r="D763" s="3"/>
      <c r="E763" s="443"/>
      <c r="F763" s="3">
        <f t="shared" si="83"/>
        <v>255</v>
      </c>
      <c r="G763" s="3">
        <v>5</v>
      </c>
      <c r="H763" s="3"/>
      <c r="I763" s="3"/>
      <c r="J763" s="3">
        <f t="shared" si="84"/>
        <v>5</v>
      </c>
      <c r="K763" s="454">
        <f t="shared" si="87"/>
        <v>3.8481272447408927E-3</v>
      </c>
      <c r="L763" s="432">
        <f t="shared" si="90"/>
        <v>16.475564391995896</v>
      </c>
      <c r="M763" s="432">
        <f t="shared" si="88"/>
        <v>3.624624166239097</v>
      </c>
      <c r="N763" s="432">
        <v>5.3258196721311473</v>
      </c>
      <c r="O763" s="432">
        <v>1.5117193500738551</v>
      </c>
      <c r="P763" s="431">
        <f t="shared" si="91"/>
        <v>0.10563814737427449</v>
      </c>
    </row>
    <row r="764" spans="1:16" x14ac:dyDescent="0.35">
      <c r="A764" s="443">
        <f t="shared" si="89"/>
        <v>56</v>
      </c>
      <c r="B764" s="3" t="s">
        <v>944</v>
      </c>
      <c r="C764" s="453">
        <v>313.39999999999998</v>
      </c>
      <c r="D764" s="3"/>
      <c r="E764" s="443"/>
      <c r="F764" s="3">
        <f t="shared" si="83"/>
        <v>313.39999999999998</v>
      </c>
      <c r="G764" s="3">
        <v>8</v>
      </c>
      <c r="H764" s="3"/>
      <c r="I764" s="3"/>
      <c r="J764" s="3">
        <f t="shared" si="84"/>
        <v>8</v>
      </c>
      <c r="K764" s="454">
        <f t="shared" si="87"/>
        <v>6.1570035915854285E-3</v>
      </c>
      <c r="L764" s="432">
        <f t="shared" si="90"/>
        <v>26.36090302719343</v>
      </c>
      <c r="M764" s="432">
        <f t="shared" si="88"/>
        <v>5.7993986659825545</v>
      </c>
      <c r="N764" s="432">
        <v>8.5213114754098367</v>
      </c>
      <c r="O764" s="432">
        <v>2.4187509601181678</v>
      </c>
      <c r="P764" s="431">
        <f t="shared" si="91"/>
        <v>0.13752509294417356</v>
      </c>
    </row>
    <row r="765" spans="1:16" x14ac:dyDescent="0.35">
      <c r="A765" s="443">
        <f t="shared" si="89"/>
        <v>57</v>
      </c>
      <c r="B765" s="3" t="s">
        <v>945</v>
      </c>
      <c r="C765" s="453">
        <v>129.80000000000001</v>
      </c>
      <c r="D765" s="3"/>
      <c r="E765" s="443"/>
      <c r="F765" s="3">
        <f t="shared" si="83"/>
        <v>129.80000000000001</v>
      </c>
      <c r="G765" s="3">
        <v>3</v>
      </c>
      <c r="H765" s="3"/>
      <c r="I765" s="3"/>
      <c r="J765" s="3">
        <f t="shared" si="84"/>
        <v>3</v>
      </c>
      <c r="K765" s="454">
        <f t="shared" si="87"/>
        <v>2.3088763468445358E-3</v>
      </c>
      <c r="L765" s="432">
        <f t="shared" si="90"/>
        <v>9.8853386351975381</v>
      </c>
      <c r="M765" s="432">
        <f t="shared" si="88"/>
        <v>2.1747744997434584</v>
      </c>
      <c r="N765" s="432">
        <v>3.1954918032786885</v>
      </c>
      <c r="O765" s="432">
        <v>0.90703161004431299</v>
      </c>
      <c r="P765" s="431">
        <f t="shared" si="91"/>
        <v>0.12451954197429889</v>
      </c>
    </row>
    <row r="766" spans="1:16" x14ac:dyDescent="0.35">
      <c r="A766" s="443">
        <f t="shared" si="89"/>
        <v>58</v>
      </c>
      <c r="B766" s="3" t="s">
        <v>946</v>
      </c>
      <c r="C766" s="453">
        <v>307.3</v>
      </c>
      <c r="D766" s="3"/>
      <c r="E766" s="443"/>
      <c r="F766" s="3">
        <f t="shared" si="83"/>
        <v>307.3</v>
      </c>
      <c r="G766" s="3">
        <v>8</v>
      </c>
      <c r="H766" s="3"/>
      <c r="I766" s="3"/>
      <c r="J766" s="3">
        <f t="shared" si="84"/>
        <v>8</v>
      </c>
      <c r="K766" s="454">
        <f t="shared" si="87"/>
        <v>6.1570035915854285E-3</v>
      </c>
      <c r="L766" s="432">
        <f t="shared" si="90"/>
        <v>26.36090302719343</v>
      </c>
      <c r="M766" s="432">
        <f t="shared" si="88"/>
        <v>5.7993986659825545</v>
      </c>
      <c r="N766" s="432">
        <v>8.5213114754098367</v>
      </c>
      <c r="O766" s="432">
        <v>2.4187509601181678</v>
      </c>
      <c r="P766" s="431">
        <f t="shared" si="91"/>
        <v>0.14025500855419454</v>
      </c>
    </row>
    <row r="767" spans="1:16" x14ac:dyDescent="0.35">
      <c r="A767" s="443">
        <f t="shared" si="89"/>
        <v>59</v>
      </c>
      <c r="B767" s="3" t="s">
        <v>948</v>
      </c>
      <c r="C767" s="453">
        <v>134.5</v>
      </c>
      <c r="D767" s="3"/>
      <c r="E767" s="443"/>
      <c r="F767" s="3">
        <f t="shared" ref="F767:F813" si="92">C767+D767+E767</f>
        <v>134.5</v>
      </c>
      <c r="G767" s="3">
        <v>3</v>
      </c>
      <c r="H767" s="3"/>
      <c r="I767" s="3"/>
      <c r="J767" s="3">
        <f t="shared" ref="J767:J813" si="93">G767+H767+I767</f>
        <v>3</v>
      </c>
      <c r="K767" s="454">
        <f t="shared" si="87"/>
        <v>2.3088763468445358E-3</v>
      </c>
      <c r="L767" s="432">
        <f t="shared" si="90"/>
        <v>9.8853386351975381</v>
      </c>
      <c r="M767" s="432">
        <f t="shared" ref="M767:M816" si="94">L767*0.22</f>
        <v>2.1747744997434584</v>
      </c>
      <c r="N767" s="432">
        <v>3.1954918032786885</v>
      </c>
      <c r="O767" s="432">
        <v>0.90703161004431299</v>
      </c>
      <c r="P767" s="431">
        <f t="shared" si="91"/>
        <v>0.12016830147408177</v>
      </c>
    </row>
    <row r="768" spans="1:16" x14ac:dyDescent="0.35">
      <c r="A768" s="443">
        <f t="shared" si="89"/>
        <v>60</v>
      </c>
      <c r="B768" s="3" t="s">
        <v>949</v>
      </c>
      <c r="C768" s="453">
        <v>4314.8999999999996</v>
      </c>
      <c r="D768" s="3"/>
      <c r="E768" s="443">
        <v>196.7</v>
      </c>
      <c r="F768" s="3">
        <f t="shared" si="92"/>
        <v>4511.5999999999995</v>
      </c>
      <c r="G768" s="3">
        <v>95</v>
      </c>
      <c r="H768" s="3"/>
      <c r="I768" s="3">
        <v>1</v>
      </c>
      <c r="J768" s="3">
        <f t="shared" si="93"/>
        <v>96</v>
      </c>
      <c r="K768" s="454">
        <f t="shared" si="87"/>
        <v>7.3884043099025146E-2</v>
      </c>
      <c r="L768" s="432">
        <f t="shared" si="90"/>
        <v>316.33083632632122</v>
      </c>
      <c r="M768" s="432">
        <f t="shared" si="94"/>
        <v>69.592783991790668</v>
      </c>
      <c r="N768" s="432">
        <v>102.25573770491803</v>
      </c>
      <c r="O768" s="432">
        <v>29.025011521418016</v>
      </c>
      <c r="P768" s="431">
        <f t="shared" si="91"/>
        <v>0.11463879101526021</v>
      </c>
    </row>
    <row r="769" spans="1:16" x14ac:dyDescent="0.35">
      <c r="A769" s="443">
        <f t="shared" si="89"/>
        <v>61</v>
      </c>
      <c r="B769" s="3" t="s">
        <v>950</v>
      </c>
      <c r="C769" s="453">
        <v>3549.4</v>
      </c>
      <c r="D769" s="3"/>
      <c r="E769" s="443"/>
      <c r="F769" s="3">
        <f t="shared" si="92"/>
        <v>3549.4</v>
      </c>
      <c r="G769" s="3">
        <v>80</v>
      </c>
      <c r="H769" s="3"/>
      <c r="I769" s="3"/>
      <c r="J769" s="3">
        <f t="shared" si="93"/>
        <v>80</v>
      </c>
      <c r="K769" s="454">
        <f t="shared" si="87"/>
        <v>6.1570035915854283E-2</v>
      </c>
      <c r="L769" s="432">
        <f t="shared" si="90"/>
        <v>263.60903027193433</v>
      </c>
      <c r="M769" s="432">
        <f t="shared" si="94"/>
        <v>57.993986659825552</v>
      </c>
      <c r="N769" s="432">
        <v>85.213114754098356</v>
      </c>
      <c r="O769" s="432">
        <v>24.187509601181681</v>
      </c>
      <c r="P769" s="431">
        <f t="shared" si="91"/>
        <v>0.12142999979913222</v>
      </c>
    </row>
    <row r="770" spans="1:16" x14ac:dyDescent="0.35">
      <c r="A770" s="443">
        <f t="shared" si="89"/>
        <v>62</v>
      </c>
      <c r="B770" s="3" t="s">
        <v>951</v>
      </c>
      <c r="C770" s="453">
        <v>3345.7</v>
      </c>
      <c r="D770" s="3"/>
      <c r="E770" s="443"/>
      <c r="F770" s="3">
        <f t="shared" si="92"/>
        <v>3345.7</v>
      </c>
      <c r="G770" s="3">
        <v>80</v>
      </c>
      <c r="H770" s="3"/>
      <c r="I770" s="3"/>
      <c r="J770" s="3">
        <f t="shared" si="93"/>
        <v>80</v>
      </c>
      <c r="K770" s="454">
        <f t="shared" si="87"/>
        <v>6.1570035915854283E-2</v>
      </c>
      <c r="L770" s="432">
        <f t="shared" si="90"/>
        <v>263.60903027193433</v>
      </c>
      <c r="M770" s="432">
        <f t="shared" si="94"/>
        <v>57.993986659825552</v>
      </c>
      <c r="N770" s="432">
        <v>85.213114754098356</v>
      </c>
      <c r="O770" s="432">
        <v>24.187509601181681</v>
      </c>
      <c r="P770" s="431">
        <f t="shared" si="91"/>
        <v>0.12882315846819498</v>
      </c>
    </row>
    <row r="771" spans="1:16" x14ac:dyDescent="0.35">
      <c r="A771" s="443">
        <f t="shared" si="89"/>
        <v>63</v>
      </c>
      <c r="B771" s="3" t="s">
        <v>952</v>
      </c>
      <c r="C771" s="453">
        <v>3098.6</v>
      </c>
      <c r="D771" s="3"/>
      <c r="E771" s="443">
        <v>182</v>
      </c>
      <c r="F771" s="3">
        <f t="shared" si="92"/>
        <v>3280.6</v>
      </c>
      <c r="G771" s="3">
        <v>66</v>
      </c>
      <c r="H771" s="3"/>
      <c r="I771" s="3">
        <v>1</v>
      </c>
      <c r="J771" s="3">
        <f t="shared" si="93"/>
        <v>67</v>
      </c>
      <c r="K771" s="454">
        <f t="shared" si="87"/>
        <v>5.1564905079527962E-2</v>
      </c>
      <c r="L771" s="432">
        <f t="shared" si="90"/>
        <v>220.77256285274498</v>
      </c>
      <c r="M771" s="432">
        <f t="shared" si="94"/>
        <v>48.5699638276039</v>
      </c>
      <c r="N771" s="432">
        <v>71.365983606557364</v>
      </c>
      <c r="O771" s="432">
        <v>20.257039290989656</v>
      </c>
      <c r="P771" s="431">
        <f t="shared" si="91"/>
        <v>0.11003034493016399</v>
      </c>
    </row>
    <row r="772" spans="1:16" x14ac:dyDescent="0.35">
      <c r="A772" s="443">
        <f t="shared" si="89"/>
        <v>64</v>
      </c>
      <c r="B772" s="3" t="s">
        <v>953</v>
      </c>
      <c r="C772" s="453">
        <v>141.30000000000001</v>
      </c>
      <c r="D772" s="3"/>
      <c r="E772" s="443"/>
      <c r="F772" s="3">
        <f t="shared" si="92"/>
        <v>141.30000000000001</v>
      </c>
      <c r="G772" s="3">
        <v>3</v>
      </c>
      <c r="H772" s="3"/>
      <c r="I772" s="3"/>
      <c r="J772" s="3">
        <f t="shared" si="93"/>
        <v>3</v>
      </c>
      <c r="K772" s="454">
        <f t="shared" si="87"/>
        <v>2.3088763468445358E-3</v>
      </c>
      <c r="L772" s="432">
        <f t="shared" si="90"/>
        <v>9.8853386351975381</v>
      </c>
      <c r="M772" s="432">
        <f t="shared" si="94"/>
        <v>2.1747744997434584</v>
      </c>
      <c r="N772" s="432">
        <v>3.1954918032786885</v>
      </c>
      <c r="O772" s="432">
        <v>0.90703161004431299</v>
      </c>
      <c r="P772" s="431">
        <f t="shared" si="91"/>
        <v>0.11438525511864116</v>
      </c>
    </row>
    <row r="773" spans="1:16" x14ac:dyDescent="0.35">
      <c r="A773" s="443">
        <f t="shared" si="89"/>
        <v>65</v>
      </c>
      <c r="B773" s="3" t="s">
        <v>954</v>
      </c>
      <c r="C773" s="453">
        <v>263.8</v>
      </c>
      <c r="D773" s="3"/>
      <c r="E773" s="443"/>
      <c r="F773" s="3">
        <f t="shared" si="92"/>
        <v>263.8</v>
      </c>
      <c r="G773" s="3">
        <v>4</v>
      </c>
      <c r="H773" s="3"/>
      <c r="I773" s="3"/>
      <c r="J773" s="3">
        <f t="shared" si="93"/>
        <v>4</v>
      </c>
      <c r="K773" s="454">
        <f t="shared" si="87"/>
        <v>3.0785017957927143E-3</v>
      </c>
      <c r="L773" s="432">
        <f t="shared" ref="L773:L804" si="95">K773*4281.45</f>
        <v>13.180451513596715</v>
      </c>
      <c r="M773" s="432">
        <f t="shared" si="94"/>
        <v>2.8996993329912772</v>
      </c>
      <c r="N773" s="432">
        <v>4.2606557377049183</v>
      </c>
      <c r="O773" s="432">
        <v>1.2093754800590839</v>
      </c>
      <c r="P773" s="431">
        <f t="shared" ref="P773:P804" si="96">(L773+M773+N773+O773)/F773</f>
        <v>8.1691364914147052E-2</v>
      </c>
    </row>
    <row r="774" spans="1:16" x14ac:dyDescent="0.35">
      <c r="A774" s="443">
        <f t="shared" si="89"/>
        <v>66</v>
      </c>
      <c r="B774" s="3" t="s">
        <v>955</v>
      </c>
      <c r="C774" s="453">
        <v>117.3</v>
      </c>
      <c r="D774" s="3"/>
      <c r="E774" s="443"/>
      <c r="F774" s="3">
        <f t="shared" si="92"/>
        <v>117.3</v>
      </c>
      <c r="G774" s="3">
        <v>3</v>
      </c>
      <c r="H774" s="3"/>
      <c r="I774" s="3"/>
      <c r="J774" s="3">
        <f t="shared" si="93"/>
        <v>3</v>
      </c>
      <c r="K774" s="454">
        <f t="shared" ref="K774:K837" si="97">3/$J$882*J774</f>
        <v>2.3088763468445358E-3</v>
      </c>
      <c r="L774" s="432">
        <f t="shared" si="95"/>
        <v>9.8853386351975381</v>
      </c>
      <c r="M774" s="432">
        <f t="shared" si="94"/>
        <v>2.1747744997434584</v>
      </c>
      <c r="N774" s="432">
        <v>3.1954918032786885</v>
      </c>
      <c r="O774" s="432">
        <v>0.90703161004431299</v>
      </c>
      <c r="P774" s="431">
        <f t="shared" si="96"/>
        <v>0.13778888787948848</v>
      </c>
    </row>
    <row r="775" spans="1:16" x14ac:dyDescent="0.35">
      <c r="A775" s="443">
        <f t="shared" ref="A775:A837" si="98">A774+1</f>
        <v>67</v>
      </c>
      <c r="B775" s="3" t="s">
        <v>956</v>
      </c>
      <c r="C775" s="453">
        <v>138</v>
      </c>
      <c r="D775" s="3"/>
      <c r="E775" s="443"/>
      <c r="F775" s="3">
        <f t="shared" si="92"/>
        <v>138</v>
      </c>
      <c r="G775" s="3">
        <v>4</v>
      </c>
      <c r="H775" s="3"/>
      <c r="I775" s="3"/>
      <c r="J775" s="3">
        <f t="shared" si="93"/>
        <v>4</v>
      </c>
      <c r="K775" s="454">
        <f t="shared" si="97"/>
        <v>3.0785017957927143E-3</v>
      </c>
      <c r="L775" s="432">
        <f t="shared" si="95"/>
        <v>13.180451513596715</v>
      </c>
      <c r="M775" s="432">
        <f t="shared" si="94"/>
        <v>2.8996993329912772</v>
      </c>
      <c r="N775" s="432">
        <v>4.2606557377049183</v>
      </c>
      <c r="O775" s="432">
        <v>1.2093754800590839</v>
      </c>
      <c r="P775" s="431">
        <f t="shared" si="96"/>
        <v>0.15616073959675358</v>
      </c>
    </row>
    <row r="776" spans="1:16" x14ac:dyDescent="0.35">
      <c r="A776" s="443">
        <f t="shared" si="98"/>
        <v>68</v>
      </c>
      <c r="B776" s="3" t="s">
        <v>957</v>
      </c>
      <c r="C776" s="453">
        <v>139</v>
      </c>
      <c r="D776" s="3"/>
      <c r="E776" s="443"/>
      <c r="F776" s="3">
        <f t="shared" si="92"/>
        <v>139</v>
      </c>
      <c r="G776" s="3">
        <v>4</v>
      </c>
      <c r="H776" s="3"/>
      <c r="I776" s="3"/>
      <c r="J776" s="3">
        <f t="shared" si="93"/>
        <v>4</v>
      </c>
      <c r="K776" s="454">
        <f t="shared" si="97"/>
        <v>3.0785017957927143E-3</v>
      </c>
      <c r="L776" s="432">
        <f t="shared" si="95"/>
        <v>13.180451513596715</v>
      </c>
      <c r="M776" s="432">
        <f t="shared" si="94"/>
        <v>2.8996993329912772</v>
      </c>
      <c r="N776" s="432">
        <v>4.2606557377049183</v>
      </c>
      <c r="O776" s="432">
        <v>1.2093754800590839</v>
      </c>
      <c r="P776" s="431">
        <f t="shared" si="96"/>
        <v>0.15503728103850356</v>
      </c>
    </row>
    <row r="777" spans="1:16" x14ac:dyDescent="0.35">
      <c r="A777" s="443">
        <f t="shared" si="98"/>
        <v>69</v>
      </c>
      <c r="B777" s="3" t="s">
        <v>958</v>
      </c>
      <c r="C777" s="453">
        <v>133</v>
      </c>
      <c r="D777" s="3"/>
      <c r="E777" s="443"/>
      <c r="F777" s="3">
        <f t="shared" si="92"/>
        <v>133</v>
      </c>
      <c r="G777" s="3">
        <v>4</v>
      </c>
      <c r="H777" s="3"/>
      <c r="I777" s="3"/>
      <c r="J777" s="3">
        <f t="shared" si="93"/>
        <v>4</v>
      </c>
      <c r="K777" s="454">
        <f t="shared" si="97"/>
        <v>3.0785017957927143E-3</v>
      </c>
      <c r="L777" s="432">
        <f t="shared" si="95"/>
        <v>13.180451513596715</v>
      </c>
      <c r="M777" s="432">
        <f t="shared" si="94"/>
        <v>2.8996993329912772</v>
      </c>
      <c r="N777" s="432">
        <v>4.2606557377049183</v>
      </c>
      <c r="O777" s="432">
        <v>1.2093754800590839</v>
      </c>
      <c r="P777" s="431">
        <f t="shared" si="96"/>
        <v>0.16203144409287212</v>
      </c>
    </row>
    <row r="778" spans="1:16" x14ac:dyDescent="0.35">
      <c r="A778" s="443">
        <f t="shared" si="98"/>
        <v>70</v>
      </c>
      <c r="B778" s="3" t="s">
        <v>959</v>
      </c>
      <c r="C778" s="453">
        <v>315.60000000000002</v>
      </c>
      <c r="D778" s="6"/>
      <c r="E778" s="443"/>
      <c r="F778" s="3">
        <f t="shared" si="92"/>
        <v>315.60000000000002</v>
      </c>
      <c r="G778" s="3">
        <v>8</v>
      </c>
      <c r="H778" s="3"/>
      <c r="I778" s="3"/>
      <c r="J778" s="3">
        <f t="shared" si="93"/>
        <v>8</v>
      </c>
      <c r="K778" s="454">
        <f t="shared" si="97"/>
        <v>6.1570035915854285E-3</v>
      </c>
      <c r="L778" s="432">
        <f t="shared" si="95"/>
        <v>26.36090302719343</v>
      </c>
      <c r="M778" s="432">
        <f t="shared" si="94"/>
        <v>5.7993986659825545</v>
      </c>
      <c r="N778" s="432">
        <v>8.5213114754098367</v>
      </c>
      <c r="O778" s="432">
        <v>2.4187509601181678</v>
      </c>
      <c r="P778" s="431">
        <f t="shared" si="96"/>
        <v>0.13656642626332061</v>
      </c>
    </row>
    <row r="779" spans="1:16" x14ac:dyDescent="0.35">
      <c r="A779" s="443">
        <f t="shared" si="98"/>
        <v>71</v>
      </c>
      <c r="B779" s="3" t="s">
        <v>960</v>
      </c>
      <c r="C779" s="453">
        <v>265.7</v>
      </c>
      <c r="D779" s="3"/>
      <c r="E779" s="443"/>
      <c r="F779" s="3">
        <f t="shared" si="92"/>
        <v>265.7</v>
      </c>
      <c r="G779" s="3">
        <v>5</v>
      </c>
      <c r="H779" s="3"/>
      <c r="I779" s="3"/>
      <c r="J779" s="3">
        <f t="shared" si="93"/>
        <v>5</v>
      </c>
      <c r="K779" s="454">
        <f t="shared" si="97"/>
        <v>3.8481272447408927E-3</v>
      </c>
      <c r="L779" s="432">
        <f t="shared" si="95"/>
        <v>16.475564391995896</v>
      </c>
      <c r="M779" s="432">
        <f t="shared" si="94"/>
        <v>3.624624166239097</v>
      </c>
      <c r="N779" s="432">
        <v>5.3258196721311473</v>
      </c>
      <c r="O779" s="432">
        <v>1.5117193500738551</v>
      </c>
      <c r="P779" s="431">
        <f t="shared" si="96"/>
        <v>0.10138399541001127</v>
      </c>
    </row>
    <row r="780" spans="1:16" x14ac:dyDescent="0.35">
      <c r="A780" s="443">
        <f t="shared" si="98"/>
        <v>72</v>
      </c>
      <c r="B780" s="3" t="s">
        <v>961</v>
      </c>
      <c r="C780" s="453">
        <v>156.80000000000001</v>
      </c>
      <c r="D780" s="3"/>
      <c r="E780" s="457">
        <v>17.5</v>
      </c>
      <c r="F780" s="3">
        <f t="shared" si="92"/>
        <v>174.3</v>
      </c>
      <c r="G780" s="3">
        <v>3</v>
      </c>
      <c r="H780" s="3"/>
      <c r="I780" s="3">
        <v>1</v>
      </c>
      <c r="J780" s="3">
        <f t="shared" si="93"/>
        <v>4</v>
      </c>
      <c r="K780" s="454">
        <f t="shared" si="97"/>
        <v>3.0785017957927143E-3</v>
      </c>
      <c r="L780" s="432">
        <f t="shared" si="95"/>
        <v>13.180451513596715</v>
      </c>
      <c r="M780" s="432">
        <f t="shared" si="94"/>
        <v>2.8996993329912772</v>
      </c>
      <c r="N780" s="432">
        <v>4.2606557377049183</v>
      </c>
      <c r="O780" s="432">
        <v>1.2093754800590839</v>
      </c>
      <c r="P780" s="431">
        <f t="shared" si="96"/>
        <v>0.12363845131584619</v>
      </c>
    </row>
    <row r="781" spans="1:16" x14ac:dyDescent="0.35">
      <c r="A781" s="443">
        <f t="shared" si="98"/>
        <v>73</v>
      </c>
      <c r="B781" s="3" t="s">
        <v>962</v>
      </c>
      <c r="C781" s="453">
        <v>132.30000000000001</v>
      </c>
      <c r="D781" s="3"/>
      <c r="E781" s="443"/>
      <c r="F781" s="3">
        <f t="shared" si="92"/>
        <v>132.30000000000001</v>
      </c>
      <c r="G781" s="3">
        <v>3</v>
      </c>
      <c r="H781" s="3"/>
      <c r="I781" s="3"/>
      <c r="J781" s="3">
        <f t="shared" si="93"/>
        <v>3</v>
      </c>
      <c r="K781" s="454">
        <f t="shared" si="97"/>
        <v>2.3088763468445358E-3</v>
      </c>
      <c r="L781" s="432">
        <f t="shared" si="95"/>
        <v>9.8853386351975381</v>
      </c>
      <c r="M781" s="432">
        <f t="shared" si="94"/>
        <v>2.1747744997434584</v>
      </c>
      <c r="N781" s="432">
        <v>3.1954918032786885</v>
      </c>
      <c r="O781" s="432">
        <v>0.90703161004431299</v>
      </c>
      <c r="P781" s="431">
        <f t="shared" si="96"/>
        <v>0.12216656499065756</v>
      </c>
    </row>
    <row r="782" spans="1:16" x14ac:dyDescent="0.35">
      <c r="A782" s="443">
        <f t="shared" si="98"/>
        <v>74</v>
      </c>
      <c r="B782" s="3" t="s">
        <v>963</v>
      </c>
      <c r="C782" s="453">
        <v>238.1</v>
      </c>
      <c r="D782" s="3"/>
      <c r="E782" s="443"/>
      <c r="F782" s="3">
        <f t="shared" si="92"/>
        <v>238.1</v>
      </c>
      <c r="G782" s="3">
        <v>4</v>
      </c>
      <c r="H782" s="3"/>
      <c r="I782" s="3"/>
      <c r="J782" s="3">
        <f t="shared" si="93"/>
        <v>4</v>
      </c>
      <c r="K782" s="454">
        <f t="shared" si="97"/>
        <v>3.0785017957927143E-3</v>
      </c>
      <c r="L782" s="432">
        <f t="shared" si="95"/>
        <v>13.180451513596715</v>
      </c>
      <c r="M782" s="432">
        <f t="shared" si="94"/>
        <v>2.8996993329912772</v>
      </c>
      <c r="N782" s="432">
        <v>4.2606557377049183</v>
      </c>
      <c r="O782" s="432">
        <v>1.2093754800590839</v>
      </c>
      <c r="P782" s="431">
        <f t="shared" si="96"/>
        <v>9.0508954491188551E-2</v>
      </c>
    </row>
    <row r="783" spans="1:16" x14ac:dyDescent="0.35">
      <c r="A783" s="443">
        <f t="shared" si="98"/>
        <v>75</v>
      </c>
      <c r="B783" s="3" t="s">
        <v>964</v>
      </c>
      <c r="C783" s="453">
        <v>80.8</v>
      </c>
      <c r="D783" s="3"/>
      <c r="E783" s="443"/>
      <c r="F783" s="3">
        <f t="shared" si="92"/>
        <v>80.8</v>
      </c>
      <c r="G783" s="3">
        <v>2</v>
      </c>
      <c r="H783" s="3"/>
      <c r="I783" s="3"/>
      <c r="J783" s="3">
        <f t="shared" si="93"/>
        <v>2</v>
      </c>
      <c r="K783" s="454">
        <f t="shared" si="97"/>
        <v>1.5392508978963571E-3</v>
      </c>
      <c r="L783" s="432">
        <f t="shared" si="95"/>
        <v>6.5902257567983575</v>
      </c>
      <c r="M783" s="432">
        <f t="shared" si="94"/>
        <v>1.4498496664956386</v>
      </c>
      <c r="N783" s="432">
        <v>2.1303278688524592</v>
      </c>
      <c r="O783" s="432">
        <v>0.60468774002954195</v>
      </c>
      <c r="P783" s="431">
        <f t="shared" si="96"/>
        <v>0.13335508703188115</v>
      </c>
    </row>
    <row r="784" spans="1:16" x14ac:dyDescent="0.35">
      <c r="A784" s="443">
        <f t="shared" si="98"/>
        <v>76</v>
      </c>
      <c r="B784" s="3" t="s">
        <v>965</v>
      </c>
      <c r="C784" s="453">
        <v>137.5</v>
      </c>
      <c r="D784" s="3"/>
      <c r="E784" s="443">
        <v>41.1</v>
      </c>
      <c r="F784" s="3">
        <f t="shared" si="92"/>
        <v>178.6</v>
      </c>
      <c r="G784" s="3">
        <v>3</v>
      </c>
      <c r="H784" s="3"/>
      <c r="I784" s="3">
        <v>1</v>
      </c>
      <c r="J784" s="3">
        <f t="shared" si="93"/>
        <v>4</v>
      </c>
      <c r="K784" s="454">
        <f t="shared" si="97"/>
        <v>3.0785017957927143E-3</v>
      </c>
      <c r="L784" s="432">
        <f t="shared" si="95"/>
        <v>13.180451513596715</v>
      </c>
      <c r="M784" s="432">
        <f t="shared" si="94"/>
        <v>2.8996993329912772</v>
      </c>
      <c r="N784" s="432">
        <v>4.2606557377049183</v>
      </c>
      <c r="O784" s="432">
        <v>1.2093754800590839</v>
      </c>
      <c r="P784" s="431">
        <f t="shared" si="96"/>
        <v>0.12066171368618138</v>
      </c>
    </row>
    <row r="785" spans="1:16" x14ac:dyDescent="0.35">
      <c r="A785" s="443">
        <f t="shared" si="98"/>
        <v>77</v>
      </c>
      <c r="B785" s="3" t="s">
        <v>966</v>
      </c>
      <c r="C785" s="453">
        <v>84.9</v>
      </c>
      <c r="D785" s="3"/>
      <c r="E785" s="443"/>
      <c r="F785" s="3">
        <f t="shared" si="92"/>
        <v>84.9</v>
      </c>
      <c r="G785" s="3">
        <v>1</v>
      </c>
      <c r="H785" s="3"/>
      <c r="I785" s="3"/>
      <c r="J785" s="3">
        <f t="shared" si="93"/>
        <v>1</v>
      </c>
      <c r="K785" s="454">
        <f t="shared" si="97"/>
        <v>7.6962544894817856E-4</v>
      </c>
      <c r="L785" s="432">
        <f t="shared" si="95"/>
        <v>3.2951128783991788</v>
      </c>
      <c r="M785" s="432">
        <f t="shared" si="94"/>
        <v>0.72492483324781931</v>
      </c>
      <c r="N785" s="432">
        <v>1.0651639344262296</v>
      </c>
      <c r="O785" s="432">
        <v>0.30234387001477098</v>
      </c>
      <c r="P785" s="431">
        <f t="shared" si="96"/>
        <v>6.3457544359104806E-2</v>
      </c>
    </row>
    <row r="786" spans="1:16" x14ac:dyDescent="0.35">
      <c r="A786" s="443">
        <f t="shared" si="98"/>
        <v>78</v>
      </c>
      <c r="B786" s="3" t="s">
        <v>967</v>
      </c>
      <c r="C786" s="453">
        <v>332.9</v>
      </c>
      <c r="D786" s="3"/>
      <c r="E786" s="443"/>
      <c r="F786" s="3">
        <f t="shared" si="92"/>
        <v>332.9</v>
      </c>
      <c r="G786" s="3">
        <v>6</v>
      </c>
      <c r="H786" s="3"/>
      <c r="I786" s="3"/>
      <c r="J786" s="3">
        <f t="shared" si="93"/>
        <v>6</v>
      </c>
      <c r="K786" s="454">
        <f t="shared" si="97"/>
        <v>4.6177526936890716E-3</v>
      </c>
      <c r="L786" s="432">
        <f t="shared" si="95"/>
        <v>19.770677270395076</v>
      </c>
      <c r="M786" s="432">
        <f t="shared" si="94"/>
        <v>4.3495489994869168</v>
      </c>
      <c r="N786" s="432">
        <v>6.3909836065573771</v>
      </c>
      <c r="O786" s="432">
        <v>1.814063220088626</v>
      </c>
      <c r="P786" s="431">
        <f t="shared" si="96"/>
        <v>9.710205195712826E-2</v>
      </c>
    </row>
    <row r="787" spans="1:16" x14ac:dyDescent="0.35">
      <c r="A787" s="443">
        <f t="shared" si="98"/>
        <v>79</v>
      </c>
      <c r="B787" s="3" t="s">
        <v>968</v>
      </c>
      <c r="C787" s="453">
        <v>3867.9</v>
      </c>
      <c r="D787" s="3"/>
      <c r="E787" s="443"/>
      <c r="F787" s="3">
        <f t="shared" si="92"/>
        <v>3867.9</v>
      </c>
      <c r="G787" s="3">
        <v>89</v>
      </c>
      <c r="H787" s="3"/>
      <c r="I787" s="3"/>
      <c r="J787" s="3">
        <f t="shared" si="93"/>
        <v>89</v>
      </c>
      <c r="K787" s="454">
        <f t="shared" si="97"/>
        <v>6.8496664956387898E-2</v>
      </c>
      <c r="L787" s="432">
        <f t="shared" si="95"/>
        <v>293.26504617752693</v>
      </c>
      <c r="M787" s="432">
        <f t="shared" si="94"/>
        <v>64.518310159055929</v>
      </c>
      <c r="N787" s="432">
        <v>94.799590163934425</v>
      </c>
      <c r="O787" s="432">
        <v>26.908604431314622</v>
      </c>
      <c r="P787" s="431">
        <f t="shared" si="96"/>
        <v>0.12396689442121873</v>
      </c>
    </row>
    <row r="788" spans="1:16" x14ac:dyDescent="0.35">
      <c r="A788" s="443">
        <f t="shared" si="98"/>
        <v>80</v>
      </c>
      <c r="B788" s="3" t="s">
        <v>969</v>
      </c>
      <c r="C788" s="453">
        <v>3143.8</v>
      </c>
      <c r="D788" s="3"/>
      <c r="E788" s="443">
        <v>91.3</v>
      </c>
      <c r="F788" s="3">
        <f t="shared" si="92"/>
        <v>3235.1000000000004</v>
      </c>
      <c r="G788" s="3">
        <v>80</v>
      </c>
      <c r="H788" s="3"/>
      <c r="I788" s="3">
        <v>1</v>
      </c>
      <c r="J788" s="3">
        <f t="shared" si="93"/>
        <v>81</v>
      </c>
      <c r="K788" s="454">
        <f t="shared" si="97"/>
        <v>6.2339661364802464E-2</v>
      </c>
      <c r="L788" s="432">
        <f t="shared" si="95"/>
        <v>266.90414315033348</v>
      </c>
      <c r="M788" s="432">
        <f t="shared" si="94"/>
        <v>58.718911493073364</v>
      </c>
      <c r="N788" s="432">
        <v>86.27827868852458</v>
      </c>
      <c r="O788" s="432">
        <v>24.489853471196451</v>
      </c>
      <c r="P788" s="431">
        <f t="shared" si="96"/>
        <v>0.13489264220677191</v>
      </c>
    </row>
    <row r="789" spans="1:16" x14ac:dyDescent="0.35">
      <c r="A789" s="443">
        <f t="shared" si="98"/>
        <v>81</v>
      </c>
      <c r="B789" s="3" t="s">
        <v>970</v>
      </c>
      <c r="C789" s="453">
        <v>147.19999999999999</v>
      </c>
      <c r="D789" s="3"/>
      <c r="E789" s="443"/>
      <c r="F789" s="3">
        <f t="shared" si="92"/>
        <v>147.19999999999999</v>
      </c>
      <c r="G789" s="3">
        <v>3</v>
      </c>
      <c r="H789" s="3"/>
      <c r="I789" s="3"/>
      <c r="J789" s="3">
        <f t="shared" si="93"/>
        <v>3</v>
      </c>
      <c r="K789" s="454">
        <f t="shared" si="97"/>
        <v>2.3088763468445358E-3</v>
      </c>
      <c r="L789" s="432">
        <f t="shared" si="95"/>
        <v>9.8853386351975381</v>
      </c>
      <c r="M789" s="432">
        <f t="shared" si="94"/>
        <v>2.1747744997434584</v>
      </c>
      <c r="N789" s="432">
        <v>3.1954918032786885</v>
      </c>
      <c r="O789" s="432">
        <v>0.90703161004431299</v>
      </c>
      <c r="P789" s="431">
        <f t="shared" si="96"/>
        <v>0.10980052002896738</v>
      </c>
    </row>
    <row r="790" spans="1:16" x14ac:dyDescent="0.35">
      <c r="A790" s="443">
        <f t="shared" si="98"/>
        <v>82</v>
      </c>
      <c r="B790" s="3" t="s">
        <v>971</v>
      </c>
      <c r="C790" s="453">
        <v>3088.4</v>
      </c>
      <c r="D790" s="3"/>
      <c r="E790" s="443">
        <v>104.6</v>
      </c>
      <c r="F790" s="3">
        <f t="shared" si="92"/>
        <v>3193</v>
      </c>
      <c r="G790" s="3">
        <v>68</v>
      </c>
      <c r="H790" s="3"/>
      <c r="I790" s="3">
        <v>1</v>
      </c>
      <c r="J790" s="3">
        <f t="shared" si="93"/>
        <v>69</v>
      </c>
      <c r="K790" s="454">
        <f t="shared" si="97"/>
        <v>5.3104155977424322E-2</v>
      </c>
      <c r="L790" s="432">
        <f t="shared" si="95"/>
        <v>227.36278860954334</v>
      </c>
      <c r="M790" s="432">
        <f t="shared" si="94"/>
        <v>50.019813494099537</v>
      </c>
      <c r="N790" s="432">
        <v>73.496311475409826</v>
      </c>
      <c r="O790" s="432">
        <v>20.8617270310192</v>
      </c>
      <c r="P790" s="431">
        <f t="shared" si="96"/>
        <v>0.11642362687443529</v>
      </c>
    </row>
    <row r="791" spans="1:16" x14ac:dyDescent="0.35">
      <c r="A791" s="443">
        <f t="shared" si="98"/>
        <v>83</v>
      </c>
      <c r="B791" s="3" t="s">
        <v>972</v>
      </c>
      <c r="C791" s="453">
        <v>3233.9</v>
      </c>
      <c r="D791" s="3"/>
      <c r="E791" s="443"/>
      <c r="F791" s="3">
        <f t="shared" si="92"/>
        <v>3233.9</v>
      </c>
      <c r="G791" s="3">
        <v>80</v>
      </c>
      <c r="H791" s="3"/>
      <c r="I791" s="3"/>
      <c r="J791" s="3">
        <f t="shared" si="93"/>
        <v>80</v>
      </c>
      <c r="K791" s="454">
        <f t="shared" si="97"/>
        <v>6.1570035915854283E-2</v>
      </c>
      <c r="L791" s="432">
        <f t="shared" si="95"/>
        <v>263.60903027193433</v>
      </c>
      <c r="M791" s="432">
        <f t="shared" si="94"/>
        <v>57.993986659825552</v>
      </c>
      <c r="N791" s="432">
        <v>85.213114754098356</v>
      </c>
      <c r="O791" s="432">
        <v>24.187509601181681</v>
      </c>
      <c r="P791" s="431">
        <f t="shared" si="96"/>
        <v>0.13327673746468346</v>
      </c>
    </row>
    <row r="792" spans="1:16" x14ac:dyDescent="0.35">
      <c r="A792" s="443">
        <f t="shared" si="98"/>
        <v>84</v>
      </c>
      <c r="B792" s="3" t="s">
        <v>973</v>
      </c>
      <c r="C792" s="453">
        <v>2156.4</v>
      </c>
      <c r="D792" s="3"/>
      <c r="E792" s="443">
        <v>96.5</v>
      </c>
      <c r="F792" s="3">
        <f t="shared" si="92"/>
        <v>2252.9</v>
      </c>
      <c r="G792" s="3">
        <v>52</v>
      </c>
      <c r="H792" s="3"/>
      <c r="I792" s="3">
        <v>1</v>
      </c>
      <c r="J792" s="3">
        <f t="shared" si="93"/>
        <v>53</v>
      </c>
      <c r="K792" s="454">
        <f t="shared" si="97"/>
        <v>4.0790148794253467E-2</v>
      </c>
      <c r="L792" s="432">
        <f t="shared" si="95"/>
        <v>174.64098255515651</v>
      </c>
      <c r="M792" s="432">
        <f t="shared" si="94"/>
        <v>38.421016162134435</v>
      </c>
      <c r="N792" s="432">
        <v>56.453688524590156</v>
      </c>
      <c r="O792" s="432">
        <v>16.024225110782865</v>
      </c>
      <c r="P792" s="431">
        <f t="shared" si="96"/>
        <v>0.12674326972021127</v>
      </c>
    </row>
    <row r="793" spans="1:16" x14ac:dyDescent="0.35">
      <c r="A793" s="443">
        <f t="shared" si="98"/>
        <v>85</v>
      </c>
      <c r="B793" s="3" t="s">
        <v>974</v>
      </c>
      <c r="C793" s="453">
        <v>213.4</v>
      </c>
      <c r="D793" s="3"/>
      <c r="E793" s="443"/>
      <c r="F793" s="3">
        <f t="shared" si="92"/>
        <v>213.4</v>
      </c>
      <c r="G793" s="3">
        <v>5</v>
      </c>
      <c r="H793" s="3"/>
      <c r="I793" s="3"/>
      <c r="J793" s="3">
        <f t="shared" si="93"/>
        <v>5</v>
      </c>
      <c r="K793" s="454">
        <f t="shared" si="97"/>
        <v>3.8481272447408927E-3</v>
      </c>
      <c r="L793" s="432">
        <f t="shared" si="95"/>
        <v>16.475564391995896</v>
      </c>
      <c r="M793" s="432">
        <f t="shared" si="94"/>
        <v>3.624624166239097</v>
      </c>
      <c r="N793" s="432">
        <v>5.3258196721311473</v>
      </c>
      <c r="O793" s="432">
        <v>1.5117193500738551</v>
      </c>
      <c r="P793" s="431">
        <f t="shared" si="96"/>
        <v>0.12623115079868788</v>
      </c>
    </row>
    <row r="794" spans="1:16" x14ac:dyDescent="0.35">
      <c r="A794" s="443">
        <f t="shared" si="98"/>
        <v>86</v>
      </c>
      <c r="B794" s="3" t="s">
        <v>975</v>
      </c>
      <c r="C794" s="453">
        <v>316.39999999999998</v>
      </c>
      <c r="D794" s="3"/>
      <c r="E794" s="443"/>
      <c r="F794" s="3">
        <f t="shared" si="92"/>
        <v>316.39999999999998</v>
      </c>
      <c r="G794" s="3">
        <v>8</v>
      </c>
      <c r="H794" s="3"/>
      <c r="I794" s="3"/>
      <c r="J794" s="3">
        <f t="shared" si="93"/>
        <v>8</v>
      </c>
      <c r="K794" s="454">
        <f t="shared" si="97"/>
        <v>6.1570035915854285E-3</v>
      </c>
      <c r="L794" s="432">
        <f t="shared" si="95"/>
        <v>26.36090302719343</v>
      </c>
      <c r="M794" s="432">
        <f t="shared" si="94"/>
        <v>5.7993986659825545</v>
      </c>
      <c r="N794" s="432">
        <v>8.5213114754098367</v>
      </c>
      <c r="O794" s="432">
        <v>2.4187509601181678</v>
      </c>
      <c r="P794" s="431">
        <f t="shared" si="96"/>
        <v>0.13622112556480401</v>
      </c>
    </row>
    <row r="795" spans="1:16" x14ac:dyDescent="0.35">
      <c r="A795" s="443">
        <f t="shared" si="98"/>
        <v>87</v>
      </c>
      <c r="B795" s="3" t="s">
        <v>976</v>
      </c>
      <c r="C795" s="453">
        <v>356.6</v>
      </c>
      <c r="D795" s="3"/>
      <c r="E795" s="443"/>
      <c r="F795" s="3">
        <f t="shared" si="92"/>
        <v>356.6</v>
      </c>
      <c r="G795" s="3">
        <v>10</v>
      </c>
      <c r="H795" s="3"/>
      <c r="I795" s="3"/>
      <c r="J795" s="3">
        <f t="shared" si="93"/>
        <v>10</v>
      </c>
      <c r="K795" s="454">
        <f t="shared" si="97"/>
        <v>7.6962544894817854E-3</v>
      </c>
      <c r="L795" s="432">
        <f t="shared" si="95"/>
        <v>32.951128783991791</v>
      </c>
      <c r="M795" s="432">
        <f t="shared" si="94"/>
        <v>7.249248332478194</v>
      </c>
      <c r="N795" s="432">
        <v>10.651639344262295</v>
      </c>
      <c r="O795" s="432">
        <v>3.0234387001477101</v>
      </c>
      <c r="P795" s="431">
        <f t="shared" si="96"/>
        <v>0.15108091744498031</v>
      </c>
    </row>
    <row r="796" spans="1:16" x14ac:dyDescent="0.35">
      <c r="A796" s="443">
        <f t="shared" si="98"/>
        <v>88</v>
      </c>
      <c r="B796" s="3" t="s">
        <v>977</v>
      </c>
      <c r="C796" s="453">
        <v>324.7</v>
      </c>
      <c r="D796" s="3"/>
      <c r="E796" s="443"/>
      <c r="F796" s="3">
        <f t="shared" si="92"/>
        <v>324.7</v>
      </c>
      <c r="G796" s="3">
        <v>8</v>
      </c>
      <c r="H796" s="3"/>
      <c r="I796" s="3"/>
      <c r="J796" s="3">
        <f t="shared" si="93"/>
        <v>8</v>
      </c>
      <c r="K796" s="454">
        <f t="shared" si="97"/>
        <v>6.1570035915854285E-3</v>
      </c>
      <c r="L796" s="432">
        <f t="shared" si="95"/>
        <v>26.36090302719343</v>
      </c>
      <c r="M796" s="432">
        <f t="shared" si="94"/>
        <v>5.7993986659825545</v>
      </c>
      <c r="N796" s="432">
        <v>8.5213114754098367</v>
      </c>
      <c r="O796" s="432">
        <v>2.4187509601181678</v>
      </c>
      <c r="P796" s="431">
        <f t="shared" si="96"/>
        <v>0.13273903334987369</v>
      </c>
    </row>
    <row r="797" spans="1:16" x14ac:dyDescent="0.35">
      <c r="A797" s="443">
        <f t="shared" si="98"/>
        <v>89</v>
      </c>
      <c r="B797" s="3" t="s">
        <v>978</v>
      </c>
      <c r="C797" s="453">
        <v>140.69999999999999</v>
      </c>
      <c r="D797" s="3"/>
      <c r="E797" s="443"/>
      <c r="F797" s="3">
        <f t="shared" si="92"/>
        <v>140.69999999999999</v>
      </c>
      <c r="G797" s="3">
        <v>4</v>
      </c>
      <c r="H797" s="3"/>
      <c r="I797" s="3"/>
      <c r="J797" s="3">
        <f t="shared" si="93"/>
        <v>4</v>
      </c>
      <c r="K797" s="454">
        <f t="shared" si="97"/>
        <v>3.0785017957927143E-3</v>
      </c>
      <c r="L797" s="432">
        <f t="shared" si="95"/>
        <v>13.180451513596715</v>
      </c>
      <c r="M797" s="432">
        <f t="shared" si="94"/>
        <v>2.8996993329912772</v>
      </c>
      <c r="N797" s="432">
        <v>4.2606557377049183</v>
      </c>
      <c r="O797" s="432">
        <v>1.2093754800590839</v>
      </c>
      <c r="P797" s="431">
        <f t="shared" si="96"/>
        <v>0.15316405163007815</v>
      </c>
    </row>
    <row r="798" spans="1:16" x14ac:dyDescent="0.35">
      <c r="A798" s="443">
        <f t="shared" si="98"/>
        <v>90</v>
      </c>
      <c r="B798" s="3" t="s">
        <v>979</v>
      </c>
      <c r="C798" s="453">
        <v>135</v>
      </c>
      <c r="D798" s="3"/>
      <c r="E798" s="443"/>
      <c r="F798" s="3">
        <f t="shared" si="92"/>
        <v>135</v>
      </c>
      <c r="G798" s="3">
        <v>3</v>
      </c>
      <c r="H798" s="3"/>
      <c r="I798" s="3"/>
      <c r="J798" s="3">
        <f t="shared" si="93"/>
        <v>3</v>
      </c>
      <c r="K798" s="454">
        <f t="shared" si="97"/>
        <v>2.3088763468445358E-3</v>
      </c>
      <c r="L798" s="432">
        <f t="shared" si="95"/>
        <v>9.8853386351975381</v>
      </c>
      <c r="M798" s="432">
        <f t="shared" si="94"/>
        <v>2.1747744997434584</v>
      </c>
      <c r="N798" s="432">
        <v>3.1954918032786885</v>
      </c>
      <c r="O798" s="432">
        <v>0.90703161004431299</v>
      </c>
      <c r="P798" s="431">
        <f t="shared" si="96"/>
        <v>0.11972323369084442</v>
      </c>
    </row>
    <row r="799" spans="1:16" x14ac:dyDescent="0.35">
      <c r="A799" s="443">
        <f t="shared" si="98"/>
        <v>91</v>
      </c>
      <c r="B799" s="3" t="s">
        <v>980</v>
      </c>
      <c r="C799" s="453">
        <v>303.7</v>
      </c>
      <c r="D799" s="3"/>
      <c r="E799" s="443"/>
      <c r="F799" s="3">
        <f t="shared" si="92"/>
        <v>303.7</v>
      </c>
      <c r="G799" s="3">
        <v>8</v>
      </c>
      <c r="H799" s="3"/>
      <c r="I799" s="3"/>
      <c r="J799" s="3">
        <f t="shared" si="93"/>
        <v>8</v>
      </c>
      <c r="K799" s="454">
        <f t="shared" si="97"/>
        <v>6.1570035915854285E-3</v>
      </c>
      <c r="L799" s="432">
        <f t="shared" si="95"/>
        <v>26.36090302719343</v>
      </c>
      <c r="M799" s="432">
        <f t="shared" si="94"/>
        <v>5.7993986659825545</v>
      </c>
      <c r="N799" s="432">
        <v>8.5213114754098367</v>
      </c>
      <c r="O799" s="432">
        <v>2.4187509601181678</v>
      </c>
      <c r="P799" s="431">
        <f t="shared" si="96"/>
        <v>0.14191756380870593</v>
      </c>
    </row>
    <row r="800" spans="1:16" x14ac:dyDescent="0.35">
      <c r="A800" s="443">
        <f t="shared" si="98"/>
        <v>92</v>
      </c>
      <c r="B800" s="3" t="s">
        <v>981</v>
      </c>
      <c r="C800" s="453">
        <v>405.1</v>
      </c>
      <c r="D800" s="3"/>
      <c r="E800" s="443"/>
      <c r="F800" s="3">
        <f t="shared" si="92"/>
        <v>405.1</v>
      </c>
      <c r="G800" s="3">
        <v>8</v>
      </c>
      <c r="H800" s="3"/>
      <c r="I800" s="3"/>
      <c r="J800" s="3">
        <f t="shared" si="93"/>
        <v>8</v>
      </c>
      <c r="K800" s="454">
        <f t="shared" si="97"/>
        <v>6.1570035915854285E-3</v>
      </c>
      <c r="L800" s="432">
        <f t="shared" si="95"/>
        <v>26.36090302719343</v>
      </c>
      <c r="M800" s="432">
        <f t="shared" si="94"/>
        <v>5.7993986659825545</v>
      </c>
      <c r="N800" s="432">
        <v>8.5213114754098367</v>
      </c>
      <c r="O800" s="432">
        <v>2.4187509601181678</v>
      </c>
      <c r="P800" s="431">
        <f t="shared" si="96"/>
        <v>0.10639438195187358</v>
      </c>
    </row>
    <row r="801" spans="1:16" x14ac:dyDescent="0.35">
      <c r="A801" s="443">
        <f t="shared" si="98"/>
        <v>93</v>
      </c>
      <c r="B801" s="3" t="s">
        <v>982</v>
      </c>
      <c r="C801" s="453">
        <v>409.6</v>
      </c>
      <c r="D801" s="3"/>
      <c r="E801" s="443"/>
      <c r="F801" s="3">
        <f t="shared" si="92"/>
        <v>409.6</v>
      </c>
      <c r="G801" s="3">
        <v>8</v>
      </c>
      <c r="H801" s="3"/>
      <c r="I801" s="3"/>
      <c r="J801" s="3">
        <f t="shared" si="93"/>
        <v>8</v>
      </c>
      <c r="K801" s="454">
        <f t="shared" si="97"/>
        <v>6.1570035915854285E-3</v>
      </c>
      <c r="L801" s="432">
        <f t="shared" si="95"/>
        <v>26.36090302719343</v>
      </c>
      <c r="M801" s="432">
        <f t="shared" si="94"/>
        <v>5.7993986659825545</v>
      </c>
      <c r="N801" s="432">
        <v>8.5213114754098367</v>
      </c>
      <c r="O801" s="432">
        <v>2.4187509601181678</v>
      </c>
      <c r="P801" s="431">
        <f t="shared" si="96"/>
        <v>0.10522549836109371</v>
      </c>
    </row>
    <row r="802" spans="1:16" x14ac:dyDescent="0.35">
      <c r="A802" s="443">
        <f t="shared" si="98"/>
        <v>94</v>
      </c>
      <c r="B802" s="3" t="s">
        <v>983</v>
      </c>
      <c r="C802" s="453">
        <v>411</v>
      </c>
      <c r="D802" s="3"/>
      <c r="E802" s="443"/>
      <c r="F802" s="3">
        <f t="shared" si="92"/>
        <v>411</v>
      </c>
      <c r="G802" s="3">
        <v>8</v>
      </c>
      <c r="H802" s="3"/>
      <c r="I802" s="3"/>
      <c r="J802" s="3">
        <f t="shared" si="93"/>
        <v>8</v>
      </c>
      <c r="K802" s="454">
        <f t="shared" si="97"/>
        <v>6.1570035915854285E-3</v>
      </c>
      <c r="L802" s="432">
        <f t="shared" si="95"/>
        <v>26.36090302719343</v>
      </c>
      <c r="M802" s="432">
        <f t="shared" si="94"/>
        <v>5.7993986659825545</v>
      </c>
      <c r="N802" s="432">
        <v>8.5213114754098367</v>
      </c>
      <c r="O802" s="432">
        <v>2.4187509601181678</v>
      </c>
      <c r="P802" s="431">
        <f t="shared" si="96"/>
        <v>0.10486706600657904</v>
      </c>
    </row>
    <row r="803" spans="1:16" x14ac:dyDescent="0.35">
      <c r="A803" s="443">
        <f t="shared" si="98"/>
        <v>95</v>
      </c>
      <c r="B803" s="3" t="s">
        <v>984</v>
      </c>
      <c r="C803" s="453">
        <v>394.7</v>
      </c>
      <c r="D803" s="3"/>
      <c r="E803" s="443"/>
      <c r="F803" s="3">
        <f t="shared" si="92"/>
        <v>394.7</v>
      </c>
      <c r="G803" s="3">
        <v>8</v>
      </c>
      <c r="H803" s="3"/>
      <c r="I803" s="3"/>
      <c r="J803" s="3">
        <f t="shared" si="93"/>
        <v>8</v>
      </c>
      <c r="K803" s="454">
        <f t="shared" si="97"/>
        <v>6.1570035915854285E-3</v>
      </c>
      <c r="L803" s="432">
        <f t="shared" si="95"/>
        <v>26.36090302719343</v>
      </c>
      <c r="M803" s="432">
        <f t="shared" si="94"/>
        <v>5.7993986659825545</v>
      </c>
      <c r="N803" s="432">
        <v>8.5213114754098367</v>
      </c>
      <c r="O803" s="432">
        <v>2.4187509601181678</v>
      </c>
      <c r="P803" s="431">
        <f t="shared" si="96"/>
        <v>0.10919778091893587</v>
      </c>
    </row>
    <row r="804" spans="1:16" x14ac:dyDescent="0.35">
      <c r="A804" s="443">
        <f t="shared" si="98"/>
        <v>96</v>
      </c>
      <c r="B804" s="3" t="s">
        <v>985</v>
      </c>
      <c r="C804" s="453">
        <v>242.2</v>
      </c>
      <c r="D804" s="3"/>
      <c r="E804" s="443"/>
      <c r="F804" s="3">
        <f t="shared" si="92"/>
        <v>242.2</v>
      </c>
      <c r="G804" s="3">
        <v>4</v>
      </c>
      <c r="H804" s="3"/>
      <c r="I804" s="3"/>
      <c r="J804" s="3">
        <f t="shared" si="93"/>
        <v>4</v>
      </c>
      <c r="K804" s="454">
        <f t="shared" si="97"/>
        <v>3.0785017957927143E-3</v>
      </c>
      <c r="L804" s="432">
        <f t="shared" si="95"/>
        <v>13.180451513596715</v>
      </c>
      <c r="M804" s="432">
        <f t="shared" si="94"/>
        <v>2.8996993329912772</v>
      </c>
      <c r="N804" s="432">
        <v>4.2606557377049183</v>
      </c>
      <c r="O804" s="432">
        <v>1.2093754800590839</v>
      </c>
      <c r="P804" s="431">
        <f t="shared" si="96"/>
        <v>8.8976804559669678E-2</v>
      </c>
    </row>
    <row r="805" spans="1:16" x14ac:dyDescent="0.35">
      <c r="A805" s="443">
        <f t="shared" si="98"/>
        <v>97</v>
      </c>
      <c r="B805" s="3" t="s">
        <v>986</v>
      </c>
      <c r="C805" s="453">
        <v>1242.4000000000001</v>
      </c>
      <c r="D805" s="3"/>
      <c r="E805" s="443">
        <v>37.299999999999997</v>
      </c>
      <c r="F805" s="3">
        <f t="shared" si="92"/>
        <v>1279.7</v>
      </c>
      <c r="G805" s="3">
        <v>24</v>
      </c>
      <c r="H805" s="3"/>
      <c r="I805" s="3">
        <v>1</v>
      </c>
      <c r="J805" s="3">
        <f t="shared" si="93"/>
        <v>25</v>
      </c>
      <c r="K805" s="454">
        <f t="shared" si="97"/>
        <v>1.9240636223704463E-2</v>
      </c>
      <c r="L805" s="432">
        <f t="shared" ref="L805:L836" si="99">K805*4281.45</f>
        <v>82.377821959979471</v>
      </c>
      <c r="M805" s="432">
        <f t="shared" si="94"/>
        <v>18.123120831195482</v>
      </c>
      <c r="N805" s="432">
        <v>26.629098360655735</v>
      </c>
      <c r="O805" s="432">
        <v>7.5585967503692757</v>
      </c>
      <c r="P805" s="431">
        <f t="shared" ref="P805:P835" si="100">(L805+M805+N805+O805)/F805</f>
        <v>0.10525016636883641</v>
      </c>
    </row>
    <row r="806" spans="1:16" x14ac:dyDescent="0.35">
      <c r="A806" s="443">
        <f t="shared" si="98"/>
        <v>98</v>
      </c>
      <c r="B806" s="3" t="s">
        <v>987</v>
      </c>
      <c r="C806" s="453">
        <v>1061.7</v>
      </c>
      <c r="D806" s="3"/>
      <c r="E806" s="443"/>
      <c r="F806" s="3">
        <f t="shared" si="92"/>
        <v>1061.7</v>
      </c>
      <c r="G806" s="3">
        <v>24</v>
      </c>
      <c r="H806" s="3"/>
      <c r="I806" s="3"/>
      <c r="J806" s="3">
        <f t="shared" si="93"/>
        <v>24</v>
      </c>
      <c r="K806" s="454">
        <f t="shared" si="97"/>
        <v>1.8471010774756286E-2</v>
      </c>
      <c r="L806" s="432">
        <f t="shared" si="99"/>
        <v>79.082709081580305</v>
      </c>
      <c r="M806" s="432">
        <f t="shared" si="94"/>
        <v>17.398195997947667</v>
      </c>
      <c r="N806" s="432">
        <v>25.563934426229508</v>
      </c>
      <c r="O806" s="432">
        <v>7.2562528803545039</v>
      </c>
      <c r="P806" s="431">
        <f t="shared" si="100"/>
        <v>0.12178684410484315</v>
      </c>
    </row>
    <row r="807" spans="1:16" x14ac:dyDescent="0.35">
      <c r="A807" s="443">
        <f t="shared" si="98"/>
        <v>99</v>
      </c>
      <c r="B807" s="3" t="s">
        <v>988</v>
      </c>
      <c r="C807" s="453">
        <v>439.1</v>
      </c>
      <c r="D807" s="3"/>
      <c r="E807" s="443"/>
      <c r="F807" s="3">
        <f t="shared" si="92"/>
        <v>439.1</v>
      </c>
      <c r="G807" s="3">
        <v>6</v>
      </c>
      <c r="H807" s="3"/>
      <c r="I807" s="3"/>
      <c r="J807" s="3">
        <f t="shared" si="93"/>
        <v>6</v>
      </c>
      <c r="K807" s="454">
        <f t="shared" si="97"/>
        <v>4.6177526936890716E-3</v>
      </c>
      <c r="L807" s="432">
        <f t="shared" si="99"/>
        <v>19.770677270395076</v>
      </c>
      <c r="M807" s="432">
        <f t="shared" si="94"/>
        <v>4.3495489994869168</v>
      </c>
      <c r="N807" s="432">
        <v>6.3909836065573771</v>
      </c>
      <c r="O807" s="432">
        <v>1.814063220088626</v>
      </c>
      <c r="P807" s="431">
        <f t="shared" si="100"/>
        <v>7.3617110217554071E-2</v>
      </c>
    </row>
    <row r="808" spans="1:16" x14ac:dyDescent="0.35">
      <c r="A808" s="443">
        <f t="shared" si="98"/>
        <v>100</v>
      </c>
      <c r="B808" s="3" t="s">
        <v>989</v>
      </c>
      <c r="C808" s="453">
        <v>805.2</v>
      </c>
      <c r="D808" s="3"/>
      <c r="E808" s="443"/>
      <c r="F808" s="3">
        <f t="shared" si="92"/>
        <v>805.2</v>
      </c>
      <c r="G808" s="3">
        <v>16</v>
      </c>
      <c r="H808" s="3"/>
      <c r="I808" s="3"/>
      <c r="J808" s="3">
        <f t="shared" si="93"/>
        <v>16</v>
      </c>
      <c r="K808" s="454">
        <f t="shared" si="97"/>
        <v>1.2314007183170857E-2</v>
      </c>
      <c r="L808" s="432">
        <f t="shared" si="99"/>
        <v>52.72180605438686</v>
      </c>
      <c r="M808" s="432">
        <f t="shared" si="94"/>
        <v>11.598797331965109</v>
      </c>
      <c r="N808" s="432">
        <v>17.042622950819673</v>
      </c>
      <c r="O808" s="432">
        <v>4.8375019202363356</v>
      </c>
      <c r="P808" s="431">
        <f t="shared" si="100"/>
        <v>0.10705505248063583</v>
      </c>
    </row>
    <row r="809" spans="1:16" x14ac:dyDescent="0.35">
      <c r="A809" s="443">
        <f t="shared" si="98"/>
        <v>101</v>
      </c>
      <c r="B809" s="3" t="s">
        <v>990</v>
      </c>
      <c r="C809" s="453">
        <v>853</v>
      </c>
      <c r="D809" s="3"/>
      <c r="E809" s="443"/>
      <c r="F809" s="3">
        <f t="shared" si="92"/>
        <v>853</v>
      </c>
      <c r="G809" s="3">
        <v>18</v>
      </c>
      <c r="H809" s="3"/>
      <c r="I809" s="3"/>
      <c r="J809" s="3">
        <f t="shared" si="93"/>
        <v>18</v>
      </c>
      <c r="K809" s="454">
        <f t="shared" si="97"/>
        <v>1.3853258081067214E-2</v>
      </c>
      <c r="L809" s="432">
        <f t="shared" si="99"/>
        <v>59.312031811185221</v>
      </c>
      <c r="M809" s="432">
        <f t="shared" si="94"/>
        <v>13.048646998460748</v>
      </c>
      <c r="N809" s="432">
        <v>19.172950819672131</v>
      </c>
      <c r="O809" s="432">
        <v>5.4421896602658792</v>
      </c>
      <c r="P809" s="431">
        <f t="shared" si="100"/>
        <v>0.11368794758450644</v>
      </c>
    </row>
    <row r="810" spans="1:16" x14ac:dyDescent="0.35">
      <c r="A810" s="443">
        <f t="shared" si="98"/>
        <v>102</v>
      </c>
      <c r="B810" s="3" t="s">
        <v>991</v>
      </c>
      <c r="C810" s="453">
        <v>424.1</v>
      </c>
      <c r="D810" s="3"/>
      <c r="E810" s="443"/>
      <c r="F810" s="3">
        <f t="shared" si="92"/>
        <v>424.1</v>
      </c>
      <c r="G810" s="3">
        <v>7</v>
      </c>
      <c r="H810" s="3"/>
      <c r="I810" s="3"/>
      <c r="J810" s="3">
        <f t="shared" si="93"/>
        <v>7</v>
      </c>
      <c r="K810" s="454">
        <f t="shared" si="97"/>
        <v>5.3873781426372501E-3</v>
      </c>
      <c r="L810" s="432">
        <f t="shared" si="99"/>
        <v>23.065790148794253</v>
      </c>
      <c r="M810" s="432">
        <f t="shared" si="94"/>
        <v>5.0744738327347356</v>
      </c>
      <c r="N810" s="432">
        <v>7.456147540983606</v>
      </c>
      <c r="O810" s="432">
        <v>2.1164070901033969</v>
      </c>
      <c r="P810" s="431">
        <f t="shared" si="100"/>
        <v>8.8924354191501978E-2</v>
      </c>
    </row>
    <row r="811" spans="1:16" x14ac:dyDescent="0.35">
      <c r="A811" s="443">
        <f t="shared" si="98"/>
        <v>103</v>
      </c>
      <c r="B811" s="3" t="s">
        <v>992</v>
      </c>
      <c r="C811" s="453">
        <v>250.6</v>
      </c>
      <c r="D811" s="3"/>
      <c r="E811" s="443"/>
      <c r="F811" s="3">
        <f t="shared" si="92"/>
        <v>250.6</v>
      </c>
      <c r="G811" s="3">
        <v>4</v>
      </c>
      <c r="H811" s="3"/>
      <c r="I811" s="3"/>
      <c r="J811" s="3">
        <f t="shared" si="93"/>
        <v>4</v>
      </c>
      <c r="K811" s="454">
        <f t="shared" si="97"/>
        <v>3.0785017957927143E-3</v>
      </c>
      <c r="L811" s="432">
        <f t="shared" si="99"/>
        <v>13.180451513596715</v>
      </c>
      <c r="M811" s="432">
        <f t="shared" si="94"/>
        <v>2.8996993329912772</v>
      </c>
      <c r="N811" s="432">
        <v>4.2606557377049183</v>
      </c>
      <c r="O811" s="432">
        <v>1.2093754800590839</v>
      </c>
      <c r="P811" s="431">
        <f t="shared" si="100"/>
        <v>8.599434183699918E-2</v>
      </c>
    </row>
    <row r="812" spans="1:16" x14ac:dyDescent="0.35">
      <c r="A812" s="443">
        <f t="shared" si="98"/>
        <v>104</v>
      </c>
      <c r="B812" s="3" t="s">
        <v>993</v>
      </c>
      <c r="C812" s="453">
        <v>117.5</v>
      </c>
      <c r="D812" s="3"/>
      <c r="E812" s="443"/>
      <c r="F812" s="3">
        <f t="shared" si="92"/>
        <v>117.5</v>
      </c>
      <c r="G812" s="3">
        <v>4</v>
      </c>
      <c r="H812" s="3"/>
      <c r="I812" s="3"/>
      <c r="J812" s="3">
        <f t="shared" si="93"/>
        <v>4</v>
      </c>
      <c r="K812" s="454">
        <f t="shared" si="97"/>
        <v>3.0785017957927143E-3</v>
      </c>
      <c r="L812" s="432">
        <f t="shared" si="99"/>
        <v>13.180451513596715</v>
      </c>
      <c r="M812" s="432">
        <f t="shared" si="94"/>
        <v>2.8996993329912772</v>
      </c>
      <c r="N812" s="432">
        <v>4.2606557377049183</v>
      </c>
      <c r="O812" s="432">
        <v>1.2093754800590839</v>
      </c>
      <c r="P812" s="431">
        <f t="shared" si="100"/>
        <v>0.18340580480299568</v>
      </c>
    </row>
    <row r="813" spans="1:16" x14ac:dyDescent="0.35">
      <c r="A813" s="443">
        <f t="shared" si="98"/>
        <v>105</v>
      </c>
      <c r="B813" s="3" t="s">
        <v>994</v>
      </c>
      <c r="C813" s="453">
        <v>133.19999999999999</v>
      </c>
      <c r="D813" s="3"/>
      <c r="E813" s="443"/>
      <c r="F813" s="3">
        <f t="shared" si="92"/>
        <v>133.19999999999999</v>
      </c>
      <c r="G813" s="3">
        <v>4</v>
      </c>
      <c r="H813" s="3"/>
      <c r="I813" s="3"/>
      <c r="J813" s="3">
        <f t="shared" si="93"/>
        <v>4</v>
      </c>
      <c r="K813" s="454">
        <f t="shared" si="97"/>
        <v>3.0785017957927143E-3</v>
      </c>
      <c r="L813" s="432">
        <f t="shared" si="99"/>
        <v>13.180451513596715</v>
      </c>
      <c r="M813" s="432">
        <f t="shared" si="94"/>
        <v>2.8996993329912772</v>
      </c>
      <c r="N813" s="432">
        <v>4.2606557377049183</v>
      </c>
      <c r="O813" s="432">
        <v>1.2093754800590839</v>
      </c>
      <c r="P813" s="431">
        <f t="shared" si="100"/>
        <v>0.16178815363627624</v>
      </c>
    </row>
    <row r="814" spans="1:16" x14ac:dyDescent="0.35">
      <c r="A814" s="443">
        <f t="shared" si="98"/>
        <v>106</v>
      </c>
      <c r="B814" s="3" t="s">
        <v>995</v>
      </c>
      <c r="C814" s="453">
        <v>134.19999999999999</v>
      </c>
      <c r="D814" s="3"/>
      <c r="E814" s="443"/>
      <c r="F814" s="3">
        <f t="shared" ref="F814:F862" si="101">C814+D814+E814</f>
        <v>134.19999999999999</v>
      </c>
      <c r="G814" s="3">
        <v>4</v>
      </c>
      <c r="H814" s="3"/>
      <c r="I814" s="3"/>
      <c r="J814" s="3">
        <f t="shared" ref="J814:J873" si="102">G814+H814+I814</f>
        <v>4</v>
      </c>
      <c r="K814" s="454">
        <f t="shared" si="97"/>
        <v>3.0785017957927143E-3</v>
      </c>
      <c r="L814" s="432">
        <f t="shared" si="99"/>
        <v>13.180451513596715</v>
      </c>
      <c r="M814" s="432">
        <f t="shared" si="94"/>
        <v>2.8996993329912772</v>
      </c>
      <c r="N814" s="432">
        <v>4.2606557377049183</v>
      </c>
      <c r="O814" s="432">
        <v>1.2093754800590839</v>
      </c>
      <c r="P814" s="431">
        <f t="shared" si="100"/>
        <v>0.16058257872095377</v>
      </c>
    </row>
    <row r="815" spans="1:16" x14ac:dyDescent="0.35">
      <c r="A815" s="443">
        <f t="shared" si="98"/>
        <v>107</v>
      </c>
      <c r="B815" s="3" t="s">
        <v>996</v>
      </c>
      <c r="C815" s="453">
        <v>137</v>
      </c>
      <c r="D815" s="3"/>
      <c r="E815" s="443"/>
      <c r="F815" s="3">
        <f t="shared" si="101"/>
        <v>137</v>
      </c>
      <c r="G815" s="3">
        <v>4</v>
      </c>
      <c r="H815" s="3"/>
      <c r="I815" s="3"/>
      <c r="J815" s="3">
        <f t="shared" si="102"/>
        <v>4</v>
      </c>
      <c r="K815" s="454">
        <f t="shared" si="97"/>
        <v>3.0785017957927143E-3</v>
      </c>
      <c r="L815" s="432">
        <f t="shared" si="99"/>
        <v>13.180451513596715</v>
      </c>
      <c r="M815" s="432">
        <f t="shared" si="94"/>
        <v>2.8996993329912772</v>
      </c>
      <c r="N815" s="432">
        <v>4.2606557377049183</v>
      </c>
      <c r="O815" s="432">
        <v>1.2093754800590839</v>
      </c>
      <c r="P815" s="431">
        <f t="shared" si="100"/>
        <v>0.15730059900986856</v>
      </c>
    </row>
    <row r="816" spans="1:16" x14ac:dyDescent="0.35">
      <c r="A816" s="443">
        <f t="shared" si="98"/>
        <v>108</v>
      </c>
      <c r="B816" s="3" t="s">
        <v>997</v>
      </c>
      <c r="C816" s="453">
        <v>139.6</v>
      </c>
      <c r="D816" s="3"/>
      <c r="E816" s="443"/>
      <c r="F816" s="3">
        <f t="shared" si="101"/>
        <v>139.6</v>
      </c>
      <c r="G816" s="3">
        <v>4</v>
      </c>
      <c r="H816" s="3"/>
      <c r="I816" s="3"/>
      <c r="J816" s="3">
        <f t="shared" si="102"/>
        <v>4</v>
      </c>
      <c r="K816" s="454">
        <f t="shared" si="97"/>
        <v>3.0785017957927143E-3</v>
      </c>
      <c r="L816" s="432">
        <f t="shared" si="99"/>
        <v>13.180451513596715</v>
      </c>
      <c r="M816" s="432">
        <f t="shared" si="94"/>
        <v>2.8996993329912772</v>
      </c>
      <c r="N816" s="432">
        <v>4.2606557377049183</v>
      </c>
      <c r="O816" s="432">
        <v>1.2093754800590839</v>
      </c>
      <c r="P816" s="431">
        <f t="shared" si="100"/>
        <v>0.15437093169306587</v>
      </c>
    </row>
    <row r="817" spans="1:16" x14ac:dyDescent="0.35">
      <c r="A817" s="443">
        <f t="shared" si="98"/>
        <v>109</v>
      </c>
      <c r="B817" s="3" t="s">
        <v>998</v>
      </c>
      <c r="C817" s="453">
        <v>48.8</v>
      </c>
      <c r="D817" s="3"/>
      <c r="E817" s="443"/>
      <c r="F817" s="3">
        <f t="shared" si="101"/>
        <v>48.8</v>
      </c>
      <c r="G817" s="3">
        <v>3</v>
      </c>
      <c r="H817" s="3"/>
      <c r="I817" s="3"/>
      <c r="J817" s="3">
        <f t="shared" si="102"/>
        <v>3</v>
      </c>
      <c r="K817" s="454">
        <f t="shared" si="97"/>
        <v>2.3088763468445358E-3</v>
      </c>
      <c r="L817" s="432">
        <f t="shared" si="99"/>
        <v>9.8853386351975381</v>
      </c>
      <c r="M817" s="432">
        <f t="shared" ref="M817:M862" si="103">L817*0.22</f>
        <v>2.1747744997434584</v>
      </c>
      <c r="N817" s="432">
        <v>3.1954918032786885</v>
      </c>
      <c r="O817" s="432">
        <v>0.90703161004431299</v>
      </c>
      <c r="P817" s="431">
        <f t="shared" si="100"/>
        <v>0.33120156861196715</v>
      </c>
    </row>
    <row r="818" spans="1:16" x14ac:dyDescent="0.35">
      <c r="A818" s="443">
        <f t="shared" si="98"/>
        <v>110</v>
      </c>
      <c r="B818" s="3" t="s">
        <v>999</v>
      </c>
      <c r="C818" s="453">
        <v>291</v>
      </c>
      <c r="D818" s="3"/>
      <c r="E818" s="443"/>
      <c r="F818" s="3">
        <f t="shared" si="101"/>
        <v>291</v>
      </c>
      <c r="G818" s="3">
        <v>6</v>
      </c>
      <c r="H818" s="3"/>
      <c r="I818" s="3"/>
      <c r="J818" s="3">
        <f t="shared" si="102"/>
        <v>6</v>
      </c>
      <c r="K818" s="454">
        <f t="shared" si="97"/>
        <v>4.6177526936890716E-3</v>
      </c>
      <c r="L818" s="432">
        <f t="shared" si="99"/>
        <v>19.770677270395076</v>
      </c>
      <c r="M818" s="432">
        <f t="shared" si="103"/>
        <v>4.3495489994869168</v>
      </c>
      <c r="N818" s="432">
        <v>6.3909836065573771</v>
      </c>
      <c r="O818" s="432">
        <v>1.814063220088626</v>
      </c>
      <c r="P818" s="431">
        <f t="shared" si="100"/>
        <v>0.11108341270284534</v>
      </c>
    </row>
    <row r="819" spans="1:16" x14ac:dyDescent="0.35">
      <c r="A819" s="443">
        <f t="shared" si="98"/>
        <v>111</v>
      </c>
      <c r="B819" s="3" t="s">
        <v>1000</v>
      </c>
      <c r="C819" s="453">
        <v>455.4</v>
      </c>
      <c r="D819" s="3"/>
      <c r="E819" s="443"/>
      <c r="F819" s="3">
        <f t="shared" si="101"/>
        <v>455.4</v>
      </c>
      <c r="G819" s="3">
        <v>8</v>
      </c>
      <c r="H819" s="3"/>
      <c r="I819" s="3"/>
      <c r="J819" s="3">
        <f t="shared" si="102"/>
        <v>8</v>
      </c>
      <c r="K819" s="454">
        <f t="shared" si="97"/>
        <v>6.1570035915854285E-3</v>
      </c>
      <c r="L819" s="432">
        <f t="shared" si="99"/>
        <v>26.36090302719343</v>
      </c>
      <c r="M819" s="432">
        <f t="shared" si="103"/>
        <v>5.7993986659825545</v>
      </c>
      <c r="N819" s="432">
        <v>8.5213114754098367</v>
      </c>
      <c r="O819" s="432">
        <v>2.4187509601181678</v>
      </c>
      <c r="P819" s="431">
        <f t="shared" si="100"/>
        <v>9.464287248288096E-2</v>
      </c>
    </row>
    <row r="820" spans="1:16" x14ac:dyDescent="0.35">
      <c r="A820" s="443">
        <f t="shared" si="98"/>
        <v>112</v>
      </c>
      <c r="B820" s="3" t="s">
        <v>1001</v>
      </c>
      <c r="C820" s="453">
        <v>260</v>
      </c>
      <c r="D820" s="3"/>
      <c r="E820" s="443"/>
      <c r="F820" s="3">
        <f t="shared" si="101"/>
        <v>260</v>
      </c>
      <c r="G820" s="3">
        <v>6</v>
      </c>
      <c r="H820" s="3"/>
      <c r="I820" s="3"/>
      <c r="J820" s="3">
        <f t="shared" si="102"/>
        <v>6</v>
      </c>
      <c r="K820" s="454">
        <f t="shared" si="97"/>
        <v>4.6177526936890716E-3</v>
      </c>
      <c r="L820" s="432">
        <f t="shared" si="99"/>
        <v>19.770677270395076</v>
      </c>
      <c r="M820" s="432">
        <f t="shared" si="103"/>
        <v>4.3495489994869168</v>
      </c>
      <c r="N820" s="432">
        <v>6.3909836065573771</v>
      </c>
      <c r="O820" s="432">
        <v>1.814063220088626</v>
      </c>
      <c r="P820" s="431">
        <f t="shared" si="100"/>
        <v>0.12432797344818459</v>
      </c>
    </row>
    <row r="821" spans="1:16" x14ac:dyDescent="0.35">
      <c r="A821" s="443">
        <f t="shared" si="98"/>
        <v>113</v>
      </c>
      <c r="B821" s="3" t="s">
        <v>1002</v>
      </c>
      <c r="C821" s="453">
        <v>1677.5</v>
      </c>
      <c r="D821" s="3"/>
      <c r="E821" s="443">
        <v>89.1</v>
      </c>
      <c r="F821" s="3">
        <f t="shared" si="101"/>
        <v>1766.6</v>
      </c>
      <c r="G821" s="3">
        <v>37</v>
      </c>
      <c r="H821" s="3"/>
      <c r="I821" s="3">
        <v>1</v>
      </c>
      <c r="J821" s="3">
        <f t="shared" si="102"/>
        <v>38</v>
      </c>
      <c r="K821" s="454">
        <f t="shared" si="97"/>
        <v>2.9245767060030785E-2</v>
      </c>
      <c r="L821" s="432">
        <f t="shared" si="99"/>
        <v>125.2142893791688</v>
      </c>
      <c r="M821" s="432">
        <f t="shared" si="103"/>
        <v>27.547143663417138</v>
      </c>
      <c r="N821" s="432">
        <v>40.476229508196724</v>
      </c>
      <c r="O821" s="432">
        <v>11.489067060561297</v>
      </c>
      <c r="P821" s="431">
        <f t="shared" si="100"/>
        <v>0.1158874276074629</v>
      </c>
    </row>
    <row r="822" spans="1:16" x14ac:dyDescent="0.35">
      <c r="A822" s="443">
        <f t="shared" si="98"/>
        <v>114</v>
      </c>
      <c r="B822" s="3" t="s">
        <v>1003</v>
      </c>
      <c r="C822" s="453">
        <v>4349.5</v>
      </c>
      <c r="D822" s="3"/>
      <c r="E822" s="443"/>
      <c r="F822" s="3">
        <f t="shared" si="101"/>
        <v>4349.5</v>
      </c>
      <c r="G822" s="3">
        <v>72</v>
      </c>
      <c r="H822" s="3"/>
      <c r="I822" s="3"/>
      <c r="J822" s="3">
        <f t="shared" si="102"/>
        <v>72</v>
      </c>
      <c r="K822" s="454">
        <f t="shared" si="97"/>
        <v>5.5413032324268856E-2</v>
      </c>
      <c r="L822" s="432">
        <f t="shared" si="99"/>
        <v>237.24812724474089</v>
      </c>
      <c r="M822" s="432">
        <f t="shared" si="103"/>
        <v>52.194587993842994</v>
      </c>
      <c r="N822" s="432">
        <v>76.691803278688525</v>
      </c>
      <c r="O822" s="432">
        <v>21.768758641063517</v>
      </c>
      <c r="P822" s="431">
        <f t="shared" si="100"/>
        <v>8.9183418130437064E-2</v>
      </c>
    </row>
    <row r="823" spans="1:16" x14ac:dyDescent="0.35">
      <c r="A823" s="443">
        <f t="shared" si="98"/>
        <v>115</v>
      </c>
      <c r="B823" s="3" t="s">
        <v>1004</v>
      </c>
      <c r="C823" s="453">
        <v>2979.4</v>
      </c>
      <c r="D823" s="3"/>
      <c r="E823" s="443">
        <v>29</v>
      </c>
      <c r="F823" s="3">
        <f t="shared" si="101"/>
        <v>3008.4</v>
      </c>
      <c r="G823" s="3">
        <v>64</v>
      </c>
      <c r="H823" s="3"/>
      <c r="I823" s="3">
        <v>1</v>
      </c>
      <c r="J823" s="3">
        <f t="shared" si="102"/>
        <v>65</v>
      </c>
      <c r="K823" s="454">
        <f t="shared" si="97"/>
        <v>5.0025654181631608E-2</v>
      </c>
      <c r="L823" s="432">
        <f t="shared" si="99"/>
        <v>214.18233709594665</v>
      </c>
      <c r="M823" s="432">
        <f t="shared" si="103"/>
        <v>47.120114161108262</v>
      </c>
      <c r="N823" s="432">
        <v>69.235655737704917</v>
      </c>
      <c r="O823" s="432">
        <v>19.652351550960113</v>
      </c>
      <c r="P823" s="431">
        <f t="shared" si="100"/>
        <v>0.1164042210296902</v>
      </c>
    </row>
    <row r="824" spans="1:16" x14ac:dyDescent="0.35">
      <c r="A824" s="443">
        <f t="shared" si="98"/>
        <v>116</v>
      </c>
      <c r="B824" s="3" t="s">
        <v>1005</v>
      </c>
      <c r="C824" s="453">
        <v>4293.7</v>
      </c>
      <c r="D824" s="3"/>
      <c r="E824" s="443">
        <v>255.7</v>
      </c>
      <c r="F824" s="3">
        <f t="shared" si="101"/>
        <v>4549.3999999999996</v>
      </c>
      <c r="G824" s="3">
        <v>94</v>
      </c>
      <c r="H824" s="3"/>
      <c r="I824" s="3">
        <v>2</v>
      </c>
      <c r="J824" s="3">
        <f t="shared" si="102"/>
        <v>96</v>
      </c>
      <c r="K824" s="454">
        <f t="shared" si="97"/>
        <v>7.3884043099025146E-2</v>
      </c>
      <c r="L824" s="432">
        <f t="shared" si="99"/>
        <v>316.33083632632122</v>
      </c>
      <c r="M824" s="432">
        <f t="shared" si="103"/>
        <v>69.592783991790668</v>
      </c>
      <c r="N824" s="432">
        <v>102.25573770491803</v>
      </c>
      <c r="O824" s="432">
        <v>29.025011521418016</v>
      </c>
      <c r="P824" s="431">
        <f t="shared" si="100"/>
        <v>0.11368628160734337</v>
      </c>
    </row>
    <row r="825" spans="1:16" x14ac:dyDescent="0.35">
      <c r="A825" s="443">
        <f t="shared" si="98"/>
        <v>117</v>
      </c>
      <c r="B825" s="3" t="s">
        <v>1006</v>
      </c>
      <c r="C825" s="453">
        <v>146.30000000000001</v>
      </c>
      <c r="D825" s="3"/>
      <c r="E825" s="443"/>
      <c r="F825" s="3">
        <f t="shared" si="101"/>
        <v>146.30000000000001</v>
      </c>
      <c r="G825" s="3">
        <v>4</v>
      </c>
      <c r="H825" s="3"/>
      <c r="I825" s="3"/>
      <c r="J825" s="3">
        <f t="shared" si="102"/>
        <v>4</v>
      </c>
      <c r="K825" s="454">
        <f t="shared" si="97"/>
        <v>3.0785017957927143E-3</v>
      </c>
      <c r="L825" s="432">
        <f t="shared" si="99"/>
        <v>13.180451513596715</v>
      </c>
      <c r="M825" s="432">
        <f t="shared" si="103"/>
        <v>2.8996993329912772</v>
      </c>
      <c r="N825" s="432">
        <v>4.2606557377049183</v>
      </c>
      <c r="O825" s="432">
        <v>1.2093754800590839</v>
      </c>
      <c r="P825" s="431">
        <f t="shared" si="100"/>
        <v>0.14730131281170192</v>
      </c>
    </row>
    <row r="826" spans="1:16" x14ac:dyDescent="0.35">
      <c r="A826" s="443">
        <f t="shared" si="98"/>
        <v>118</v>
      </c>
      <c r="B826" s="3" t="s">
        <v>1007</v>
      </c>
      <c r="C826" s="453">
        <v>1345.9</v>
      </c>
      <c r="D826" s="3"/>
      <c r="E826" s="443"/>
      <c r="F826" s="3">
        <f t="shared" si="101"/>
        <v>1345.9</v>
      </c>
      <c r="G826" s="3">
        <v>25</v>
      </c>
      <c r="H826" s="3"/>
      <c r="I826" s="3"/>
      <c r="J826" s="3">
        <f t="shared" si="102"/>
        <v>25</v>
      </c>
      <c r="K826" s="454">
        <f t="shared" si="97"/>
        <v>1.9240636223704463E-2</v>
      </c>
      <c r="L826" s="432">
        <f t="shared" si="99"/>
        <v>82.377821959979471</v>
      </c>
      <c r="M826" s="432">
        <f t="shared" si="103"/>
        <v>18.123120831195482</v>
      </c>
      <c r="N826" s="432">
        <v>26.629098360655735</v>
      </c>
      <c r="O826" s="432">
        <v>7.5585967503692757</v>
      </c>
      <c r="P826" s="431">
        <f t="shared" si="100"/>
        <v>0.10007328769017011</v>
      </c>
    </row>
    <row r="827" spans="1:16" x14ac:dyDescent="0.35">
      <c r="A827" s="443">
        <f t="shared" si="98"/>
        <v>119</v>
      </c>
      <c r="B827" s="3" t="s">
        <v>1008</v>
      </c>
      <c r="C827" s="453">
        <v>2193.8000000000002</v>
      </c>
      <c r="D827" s="3"/>
      <c r="E827" s="443"/>
      <c r="F827" s="3">
        <f t="shared" si="101"/>
        <v>2193.8000000000002</v>
      </c>
      <c r="G827" s="3">
        <v>61</v>
      </c>
      <c r="H827" s="3"/>
      <c r="I827" s="3"/>
      <c r="J827" s="3">
        <f t="shared" si="102"/>
        <v>61</v>
      </c>
      <c r="K827" s="454">
        <f t="shared" si="97"/>
        <v>4.6947152385838894E-2</v>
      </c>
      <c r="L827" s="432">
        <f t="shared" si="99"/>
        <v>201.00188558234993</v>
      </c>
      <c r="M827" s="432">
        <f t="shared" si="103"/>
        <v>44.220414828116986</v>
      </c>
      <c r="N827" s="432">
        <v>64.975000000000009</v>
      </c>
      <c r="O827" s="432">
        <v>18.442976070901032</v>
      </c>
      <c r="P827" s="431">
        <f t="shared" si="100"/>
        <v>0.14980411909990332</v>
      </c>
    </row>
    <row r="828" spans="1:16" x14ac:dyDescent="0.35">
      <c r="A828" s="443">
        <f t="shared" si="98"/>
        <v>120</v>
      </c>
      <c r="B828" s="3" t="s">
        <v>1009</v>
      </c>
      <c r="C828" s="453">
        <v>11261.6</v>
      </c>
      <c r="D828" s="3">
        <v>194.6</v>
      </c>
      <c r="E828" s="443">
        <v>748.5</v>
      </c>
      <c r="F828" s="3">
        <f t="shared" si="101"/>
        <v>12204.7</v>
      </c>
      <c r="G828" s="3">
        <v>206</v>
      </c>
      <c r="H828" s="3">
        <v>1</v>
      </c>
      <c r="I828" s="3">
        <v>2</v>
      </c>
      <c r="J828" s="3">
        <f t="shared" si="102"/>
        <v>209</v>
      </c>
      <c r="K828" s="454">
        <f t="shared" si="97"/>
        <v>0.16085171883016933</v>
      </c>
      <c r="L828" s="432">
        <f t="shared" si="99"/>
        <v>688.67859158542842</v>
      </c>
      <c r="M828" s="432">
        <f t="shared" si="103"/>
        <v>151.50929014879426</v>
      </c>
      <c r="N828" s="432">
        <v>222.61926229508194</v>
      </c>
      <c r="O828" s="432">
        <v>63.189868833087147</v>
      </c>
      <c r="P828" s="431">
        <f t="shared" si="100"/>
        <v>9.2259294604733547E-2</v>
      </c>
    </row>
    <row r="829" spans="1:16" x14ac:dyDescent="0.35">
      <c r="A829" s="443">
        <f t="shared" si="98"/>
        <v>121</v>
      </c>
      <c r="B829" s="3" t="s">
        <v>1010</v>
      </c>
      <c r="C829" s="453">
        <v>444</v>
      </c>
      <c r="D829" s="3"/>
      <c r="E829" s="443"/>
      <c r="F829" s="3">
        <f t="shared" si="101"/>
        <v>444</v>
      </c>
      <c r="G829" s="3">
        <v>12</v>
      </c>
      <c r="H829" s="3"/>
      <c r="I829" s="3"/>
      <c r="J829" s="3">
        <f t="shared" si="102"/>
        <v>12</v>
      </c>
      <c r="K829" s="454">
        <f t="shared" si="97"/>
        <v>9.2355053873781432E-3</v>
      </c>
      <c r="L829" s="432">
        <f t="shared" si="99"/>
        <v>39.541354540790152</v>
      </c>
      <c r="M829" s="432">
        <f t="shared" si="103"/>
        <v>8.6990979989738335</v>
      </c>
      <c r="N829" s="432">
        <v>12.781967213114754</v>
      </c>
      <c r="O829" s="432">
        <v>3.6281264401772519</v>
      </c>
      <c r="P829" s="431">
        <f t="shared" si="100"/>
        <v>0.14560933827264863</v>
      </c>
    </row>
    <row r="830" spans="1:16" x14ac:dyDescent="0.35">
      <c r="A830" s="443">
        <f t="shared" si="98"/>
        <v>122</v>
      </c>
      <c r="B830" s="3" t="s">
        <v>1011</v>
      </c>
      <c r="C830" s="453">
        <v>442.5</v>
      </c>
      <c r="D830" s="3"/>
      <c r="E830" s="443"/>
      <c r="F830" s="3">
        <f t="shared" si="101"/>
        <v>442.5</v>
      </c>
      <c r="G830" s="3">
        <v>6</v>
      </c>
      <c r="H830" s="3"/>
      <c r="I830" s="3"/>
      <c r="J830" s="3">
        <f t="shared" si="102"/>
        <v>6</v>
      </c>
      <c r="K830" s="454">
        <f t="shared" si="97"/>
        <v>4.6177526936890716E-3</v>
      </c>
      <c r="L830" s="432">
        <f t="shared" si="99"/>
        <v>19.770677270395076</v>
      </c>
      <c r="M830" s="432">
        <f t="shared" si="103"/>
        <v>4.3495489994869168</v>
      </c>
      <c r="N830" s="432">
        <v>6.3909836065573771</v>
      </c>
      <c r="O830" s="432">
        <v>1.814063220088626</v>
      </c>
      <c r="P830" s="431">
        <f t="shared" si="100"/>
        <v>7.3051464624922013E-2</v>
      </c>
    </row>
    <row r="831" spans="1:16" x14ac:dyDescent="0.35">
      <c r="A831" s="443">
        <f t="shared" si="98"/>
        <v>123</v>
      </c>
      <c r="B831" s="458" t="s">
        <v>1012</v>
      </c>
      <c r="C831" s="453">
        <v>371.5</v>
      </c>
      <c r="D831" s="3"/>
      <c r="E831" s="443"/>
      <c r="F831" s="3">
        <f t="shared" si="101"/>
        <v>371.5</v>
      </c>
      <c r="G831" s="3">
        <v>6</v>
      </c>
      <c r="H831" s="3"/>
      <c r="I831" s="3"/>
      <c r="J831" s="3">
        <f t="shared" si="102"/>
        <v>6</v>
      </c>
      <c r="K831" s="454">
        <f t="shared" si="97"/>
        <v>4.6177526936890716E-3</v>
      </c>
      <c r="L831" s="432">
        <f t="shared" si="99"/>
        <v>19.770677270395076</v>
      </c>
      <c r="M831" s="432">
        <f t="shared" si="103"/>
        <v>4.3495489994869168</v>
      </c>
      <c r="N831" s="432">
        <v>6.3909836065573771</v>
      </c>
      <c r="O831" s="432">
        <v>1.814063220088626</v>
      </c>
      <c r="P831" s="431">
        <f t="shared" si="100"/>
        <v>8.7012848173695811E-2</v>
      </c>
    </row>
    <row r="832" spans="1:16" x14ac:dyDescent="0.35">
      <c r="A832" s="443">
        <f t="shared" si="98"/>
        <v>124</v>
      </c>
      <c r="B832" s="3" t="s">
        <v>1013</v>
      </c>
      <c r="C832" s="453">
        <v>449.5</v>
      </c>
      <c r="D832" s="3"/>
      <c r="E832" s="443">
        <v>34.200000000000003</v>
      </c>
      <c r="F832" s="3">
        <f t="shared" si="101"/>
        <v>483.7</v>
      </c>
      <c r="G832" s="3">
        <v>12</v>
      </c>
      <c r="H832" s="3"/>
      <c r="I832" s="3">
        <v>1</v>
      </c>
      <c r="J832" s="3">
        <f t="shared" si="102"/>
        <v>13</v>
      </c>
      <c r="K832" s="454">
        <f t="shared" si="97"/>
        <v>1.0005130836326322E-2</v>
      </c>
      <c r="L832" s="432">
        <f t="shared" si="99"/>
        <v>42.836467419189326</v>
      </c>
      <c r="M832" s="432">
        <f t="shared" si="103"/>
        <v>9.4240228322216524</v>
      </c>
      <c r="N832" s="432">
        <v>13.847131147540983</v>
      </c>
      <c r="O832" s="432">
        <v>3.9304703101920233</v>
      </c>
      <c r="P832" s="431">
        <f t="shared" si="100"/>
        <v>0.14479655098024391</v>
      </c>
    </row>
    <row r="833" spans="1:16" x14ac:dyDescent="0.35">
      <c r="A833" s="443">
        <f t="shared" si="98"/>
        <v>125</v>
      </c>
      <c r="B833" s="3" t="s">
        <v>1014</v>
      </c>
      <c r="C833" s="453">
        <v>197</v>
      </c>
      <c r="D833" s="3"/>
      <c r="E833" s="443"/>
      <c r="F833" s="3">
        <f t="shared" si="101"/>
        <v>197</v>
      </c>
      <c r="G833" s="3">
        <v>4</v>
      </c>
      <c r="H833" s="3"/>
      <c r="I833" s="3"/>
      <c r="J833" s="3">
        <f t="shared" si="102"/>
        <v>4</v>
      </c>
      <c r="K833" s="454">
        <f t="shared" si="97"/>
        <v>3.0785017957927143E-3</v>
      </c>
      <c r="L833" s="432">
        <f t="shared" si="99"/>
        <v>13.180451513596715</v>
      </c>
      <c r="M833" s="432">
        <f t="shared" si="103"/>
        <v>2.8996993329912772</v>
      </c>
      <c r="N833" s="432">
        <v>4.2606557377049183</v>
      </c>
      <c r="O833" s="432">
        <v>1.2093754800590839</v>
      </c>
      <c r="P833" s="431">
        <f t="shared" si="100"/>
        <v>0.10939178712869033</v>
      </c>
    </row>
    <row r="834" spans="1:16" x14ac:dyDescent="0.35">
      <c r="A834" s="443">
        <f t="shared" si="98"/>
        <v>126</v>
      </c>
      <c r="B834" s="3" t="s">
        <v>1015</v>
      </c>
      <c r="C834" s="453">
        <v>310.3</v>
      </c>
      <c r="D834" s="3"/>
      <c r="E834" s="443"/>
      <c r="F834" s="3">
        <f t="shared" si="101"/>
        <v>310.3</v>
      </c>
      <c r="G834" s="3">
        <v>8</v>
      </c>
      <c r="H834" s="3"/>
      <c r="I834" s="3"/>
      <c r="J834" s="3">
        <f t="shared" si="102"/>
        <v>8</v>
      </c>
      <c r="K834" s="454">
        <f t="shared" si="97"/>
        <v>6.1570035915854285E-3</v>
      </c>
      <c r="L834" s="432">
        <f t="shared" si="99"/>
        <v>26.36090302719343</v>
      </c>
      <c r="M834" s="432">
        <f t="shared" si="103"/>
        <v>5.7993986659825545</v>
      </c>
      <c r="N834" s="432">
        <v>8.5213114754098367</v>
      </c>
      <c r="O834" s="432">
        <v>2.4187509601181678</v>
      </c>
      <c r="P834" s="431">
        <f t="shared" si="100"/>
        <v>0.13889901427232995</v>
      </c>
    </row>
    <row r="835" spans="1:16" x14ac:dyDescent="0.35">
      <c r="A835" s="443">
        <f t="shared" si="98"/>
        <v>127</v>
      </c>
      <c r="B835" s="3" t="s">
        <v>1016</v>
      </c>
      <c r="C835" s="453">
        <v>2084.5</v>
      </c>
      <c r="D835" s="3"/>
      <c r="E835" s="443">
        <v>106.4</v>
      </c>
      <c r="F835" s="3">
        <f t="shared" si="101"/>
        <v>2190.9</v>
      </c>
      <c r="G835" s="3">
        <v>35</v>
      </c>
      <c r="H835" s="3"/>
      <c r="I835" s="3"/>
      <c r="J835" s="3">
        <f t="shared" si="102"/>
        <v>35</v>
      </c>
      <c r="K835" s="454">
        <f t="shared" si="97"/>
        <v>2.6936890713186251E-2</v>
      </c>
      <c r="L835" s="432">
        <f t="shared" si="99"/>
        <v>115.32895074397128</v>
      </c>
      <c r="M835" s="432">
        <f t="shared" si="103"/>
        <v>25.372369163673682</v>
      </c>
      <c r="N835" s="432">
        <v>37.280737704918032</v>
      </c>
      <c r="O835" s="432">
        <v>10.582035450516987</v>
      </c>
      <c r="P835" s="431">
        <f t="shared" si="100"/>
        <v>8.6066955617819157E-2</v>
      </c>
    </row>
    <row r="836" spans="1:16" x14ac:dyDescent="0.35">
      <c r="A836" s="443">
        <f t="shared" si="98"/>
        <v>128</v>
      </c>
      <c r="B836" s="3" t="s">
        <v>1017</v>
      </c>
      <c r="C836" s="453">
        <v>1343.2</v>
      </c>
      <c r="D836" s="3"/>
      <c r="E836" s="443"/>
      <c r="F836" s="3">
        <f t="shared" si="101"/>
        <v>1343.2</v>
      </c>
      <c r="G836" s="3">
        <v>24</v>
      </c>
      <c r="H836" s="3"/>
      <c r="I836" s="3"/>
      <c r="J836" s="3">
        <f t="shared" si="102"/>
        <v>24</v>
      </c>
      <c r="K836" s="454">
        <f t="shared" si="97"/>
        <v>1.8471010774756286E-2</v>
      </c>
      <c r="L836" s="432">
        <f t="shared" si="99"/>
        <v>79.082709081580305</v>
      </c>
      <c r="M836" s="432">
        <f t="shared" si="103"/>
        <v>17.398195997947667</v>
      </c>
      <c r="N836" s="432">
        <v>25.563934426229508</v>
      </c>
      <c r="O836" s="432">
        <v>7.2562528803545039</v>
      </c>
      <c r="P836" s="431">
        <f t="shared" ref="P836:P865" si="104">(L836+M836+N836+O836)/F836</f>
        <v>9.6263469614437144E-2</v>
      </c>
    </row>
    <row r="837" spans="1:16" x14ac:dyDescent="0.35">
      <c r="A837" s="443">
        <f t="shared" si="98"/>
        <v>129</v>
      </c>
      <c r="B837" s="3" t="s">
        <v>1018</v>
      </c>
      <c r="C837" s="453">
        <v>3247.3</v>
      </c>
      <c r="D837" s="3"/>
      <c r="E837" s="443"/>
      <c r="F837" s="3">
        <f t="shared" si="101"/>
        <v>3247.3</v>
      </c>
      <c r="G837" s="3">
        <v>79</v>
      </c>
      <c r="H837" s="3"/>
      <c r="I837" s="3"/>
      <c r="J837" s="3">
        <f t="shared" si="102"/>
        <v>79</v>
      </c>
      <c r="K837" s="454">
        <f t="shared" si="97"/>
        <v>6.0800410466906103E-2</v>
      </c>
      <c r="L837" s="432">
        <f t="shared" ref="L837:L868" si="105">K837*4281.45</f>
        <v>260.31391739353512</v>
      </c>
      <c r="M837" s="432">
        <f t="shared" si="103"/>
        <v>57.269061826577726</v>
      </c>
      <c r="N837" s="432">
        <v>84.147950819672118</v>
      </c>
      <c r="O837" s="432">
        <v>23.885165731166911</v>
      </c>
      <c r="P837" s="431">
        <f t="shared" si="104"/>
        <v>0.13106768569918145</v>
      </c>
    </row>
    <row r="838" spans="1:16" x14ac:dyDescent="0.35">
      <c r="A838" s="443">
        <f t="shared" ref="A838:A881" si="106">A837+1</f>
        <v>130</v>
      </c>
      <c r="B838" s="3" t="s">
        <v>1019</v>
      </c>
      <c r="C838" s="453">
        <v>193.9</v>
      </c>
      <c r="D838" s="3"/>
      <c r="E838" s="443"/>
      <c r="F838" s="3">
        <f t="shared" si="101"/>
        <v>193.9</v>
      </c>
      <c r="G838" s="3">
        <v>4</v>
      </c>
      <c r="H838" s="3"/>
      <c r="I838" s="3"/>
      <c r="J838" s="3">
        <f t="shared" si="102"/>
        <v>4</v>
      </c>
      <c r="K838" s="454">
        <f t="shared" ref="K838:K881" si="107">3/$J$882*J838</f>
        <v>3.0785017957927143E-3</v>
      </c>
      <c r="L838" s="432">
        <f t="shared" si="105"/>
        <v>13.180451513596715</v>
      </c>
      <c r="M838" s="432">
        <f t="shared" si="103"/>
        <v>2.8996993329912772</v>
      </c>
      <c r="N838" s="432">
        <v>4.2606557377049183</v>
      </c>
      <c r="O838" s="432">
        <v>1.2093754800590839</v>
      </c>
      <c r="P838" s="431">
        <f t="shared" si="104"/>
        <v>0.11114070172435273</v>
      </c>
    </row>
    <row r="839" spans="1:16" x14ac:dyDescent="0.35">
      <c r="A839" s="443">
        <f t="shared" si="106"/>
        <v>131</v>
      </c>
      <c r="B839" s="3" t="s">
        <v>758</v>
      </c>
      <c r="C839" s="453">
        <v>1434.2</v>
      </c>
      <c r="D839" s="3"/>
      <c r="E839" s="443"/>
      <c r="F839" s="3">
        <f t="shared" si="101"/>
        <v>1434.2</v>
      </c>
      <c r="G839" s="3">
        <v>31</v>
      </c>
      <c r="H839" s="3"/>
      <c r="I839" s="3"/>
      <c r="J839" s="3">
        <f t="shared" si="102"/>
        <v>31</v>
      </c>
      <c r="K839" s="454">
        <f t="shared" si="107"/>
        <v>2.3858388917393534E-2</v>
      </c>
      <c r="L839" s="432">
        <f t="shared" si="105"/>
        <v>102.14849923037454</v>
      </c>
      <c r="M839" s="432">
        <f t="shared" si="103"/>
        <v>22.472669830682399</v>
      </c>
      <c r="N839" s="432">
        <v>33.020081967213116</v>
      </c>
      <c r="O839" s="432">
        <v>9.3726599704579012</v>
      </c>
      <c r="P839" s="431">
        <f t="shared" si="104"/>
        <v>0.1164509210700934</v>
      </c>
    </row>
    <row r="840" spans="1:16" x14ac:dyDescent="0.35">
      <c r="A840" s="443">
        <f t="shared" si="106"/>
        <v>132</v>
      </c>
      <c r="B840" s="3" t="s">
        <v>759</v>
      </c>
      <c r="C840" s="453">
        <v>333.8</v>
      </c>
      <c r="D840" s="3"/>
      <c r="E840" s="443"/>
      <c r="F840" s="3">
        <f t="shared" si="101"/>
        <v>333.8</v>
      </c>
      <c r="G840" s="3">
        <v>6</v>
      </c>
      <c r="H840" s="3"/>
      <c r="I840" s="3"/>
      <c r="J840" s="3">
        <f t="shared" si="102"/>
        <v>6</v>
      </c>
      <c r="K840" s="454">
        <f t="shared" si="107"/>
        <v>4.6177526936890716E-3</v>
      </c>
      <c r="L840" s="432">
        <f t="shared" si="105"/>
        <v>19.770677270395076</v>
      </c>
      <c r="M840" s="432">
        <f t="shared" si="103"/>
        <v>4.3495489994869168</v>
      </c>
      <c r="N840" s="432">
        <v>6.3909836065573771</v>
      </c>
      <c r="O840" s="432">
        <v>1.814063220088626</v>
      </c>
      <c r="P840" s="431">
        <f t="shared" si="104"/>
        <v>9.6840242949454744E-2</v>
      </c>
    </row>
    <row r="841" spans="1:16" x14ac:dyDescent="0.35">
      <c r="A841" s="443">
        <f t="shared" si="106"/>
        <v>133</v>
      </c>
      <c r="B841" s="3" t="s">
        <v>760</v>
      </c>
      <c r="C841" s="453">
        <v>797.8</v>
      </c>
      <c r="D841" s="3">
        <v>14.2</v>
      </c>
      <c r="E841" s="443"/>
      <c r="F841" s="3">
        <f t="shared" si="101"/>
        <v>812</v>
      </c>
      <c r="G841" s="6">
        <v>16</v>
      </c>
      <c r="H841" s="3">
        <v>1</v>
      </c>
      <c r="I841" s="3"/>
      <c r="J841" s="3">
        <f t="shared" si="102"/>
        <v>17</v>
      </c>
      <c r="K841" s="454">
        <f t="shared" si="107"/>
        <v>1.3083632632119035E-2</v>
      </c>
      <c r="L841" s="432">
        <f t="shared" si="105"/>
        <v>56.016918932786041</v>
      </c>
      <c r="M841" s="432">
        <f t="shared" si="103"/>
        <v>12.32372216521293</v>
      </c>
      <c r="N841" s="432">
        <v>18.107786885245901</v>
      </c>
      <c r="O841" s="432">
        <v>5.1398457902511074</v>
      </c>
      <c r="P841" s="431">
        <f t="shared" si="104"/>
        <v>0.11279344060775366</v>
      </c>
    </row>
    <row r="842" spans="1:16" x14ac:dyDescent="0.35">
      <c r="A842" s="443">
        <f t="shared" si="106"/>
        <v>134</v>
      </c>
      <c r="B842" s="3" t="s">
        <v>761</v>
      </c>
      <c r="C842" s="459">
        <v>798.6</v>
      </c>
      <c r="D842" s="453"/>
      <c r="E842" s="460"/>
      <c r="F842" s="3">
        <f t="shared" si="101"/>
        <v>798.6</v>
      </c>
      <c r="G842" s="3">
        <v>16</v>
      </c>
      <c r="H842" s="3"/>
      <c r="I842" s="3"/>
      <c r="J842" s="3">
        <f t="shared" si="102"/>
        <v>16</v>
      </c>
      <c r="K842" s="454">
        <f t="shared" si="107"/>
        <v>1.2314007183170857E-2</v>
      </c>
      <c r="L842" s="432">
        <f t="shared" si="105"/>
        <v>52.72180605438686</v>
      </c>
      <c r="M842" s="432">
        <f t="shared" si="103"/>
        <v>11.598797331965109</v>
      </c>
      <c r="N842" s="432">
        <v>17.042622950819673</v>
      </c>
      <c r="O842" s="432">
        <v>4.8375019202363356</v>
      </c>
      <c r="P842" s="431">
        <f t="shared" si="104"/>
        <v>0.1079398049804758</v>
      </c>
    </row>
    <row r="843" spans="1:16" x14ac:dyDescent="0.35">
      <c r="A843" s="443">
        <f t="shared" si="106"/>
        <v>135</v>
      </c>
      <c r="B843" s="3" t="s">
        <v>762</v>
      </c>
      <c r="C843" s="459">
        <v>325.2</v>
      </c>
      <c r="D843" s="453"/>
      <c r="E843" s="460"/>
      <c r="F843" s="3">
        <f t="shared" si="101"/>
        <v>325.2</v>
      </c>
      <c r="G843" s="3">
        <v>6</v>
      </c>
      <c r="H843" s="3"/>
      <c r="I843" s="3"/>
      <c r="J843" s="3">
        <f t="shared" si="102"/>
        <v>6</v>
      </c>
      <c r="K843" s="454">
        <f t="shared" si="107"/>
        <v>4.6177526936890716E-3</v>
      </c>
      <c r="L843" s="432">
        <f t="shared" si="105"/>
        <v>19.770677270395076</v>
      </c>
      <c r="M843" s="432">
        <f t="shared" si="103"/>
        <v>4.3495489994869168</v>
      </c>
      <c r="N843" s="432">
        <v>6.3909836065573771</v>
      </c>
      <c r="O843" s="432">
        <v>1.814063220088626</v>
      </c>
      <c r="P843" s="431">
        <f t="shared" si="104"/>
        <v>9.9401208783911427E-2</v>
      </c>
    </row>
    <row r="844" spans="1:16" x14ac:dyDescent="0.35">
      <c r="A844" s="443">
        <f t="shared" si="106"/>
        <v>136</v>
      </c>
      <c r="B844" s="3" t="s">
        <v>763</v>
      </c>
      <c r="C844" s="459">
        <v>701.7</v>
      </c>
      <c r="D844" s="453"/>
      <c r="E844" s="460"/>
      <c r="F844" s="3">
        <f t="shared" si="101"/>
        <v>701.7</v>
      </c>
      <c r="G844" s="3">
        <v>17</v>
      </c>
      <c r="H844" s="3"/>
      <c r="I844" s="3"/>
      <c r="J844" s="3">
        <f t="shared" si="102"/>
        <v>17</v>
      </c>
      <c r="K844" s="454">
        <f t="shared" si="107"/>
        <v>1.3083632632119035E-2</v>
      </c>
      <c r="L844" s="432">
        <f t="shared" si="105"/>
        <v>56.016918932786041</v>
      </c>
      <c r="M844" s="432">
        <f t="shared" si="103"/>
        <v>12.32372216521293</v>
      </c>
      <c r="N844" s="432">
        <v>18.107786885245901</v>
      </c>
      <c r="O844" s="432">
        <v>5.1398457902511074</v>
      </c>
      <c r="P844" s="431">
        <f t="shared" si="104"/>
        <v>0.13052340569117282</v>
      </c>
    </row>
    <row r="845" spans="1:16" x14ac:dyDescent="0.35">
      <c r="A845" s="443">
        <f t="shared" si="106"/>
        <v>137</v>
      </c>
      <c r="B845" s="3" t="s">
        <v>764</v>
      </c>
      <c r="C845" s="459">
        <v>693</v>
      </c>
      <c r="D845" s="453">
        <v>17</v>
      </c>
      <c r="E845" s="460"/>
      <c r="F845" s="3">
        <f t="shared" si="101"/>
        <v>710</v>
      </c>
      <c r="G845" s="3">
        <v>16</v>
      </c>
      <c r="H845" s="3">
        <v>1</v>
      </c>
      <c r="I845" s="3"/>
      <c r="J845" s="3">
        <f t="shared" si="102"/>
        <v>17</v>
      </c>
      <c r="K845" s="454">
        <f t="shared" si="107"/>
        <v>1.3083632632119035E-2</v>
      </c>
      <c r="L845" s="432">
        <f t="shared" si="105"/>
        <v>56.016918932786041</v>
      </c>
      <c r="M845" s="432">
        <f t="shared" si="103"/>
        <v>12.32372216521293</v>
      </c>
      <c r="N845" s="432">
        <v>18.107786885245901</v>
      </c>
      <c r="O845" s="432">
        <v>5.1398457902511074</v>
      </c>
      <c r="P845" s="431">
        <f t="shared" si="104"/>
        <v>0.12899756869506473</v>
      </c>
    </row>
    <row r="846" spans="1:16" x14ac:dyDescent="0.35">
      <c r="A846" s="443">
        <f t="shared" si="106"/>
        <v>138</v>
      </c>
      <c r="B846" s="3" t="s">
        <v>765</v>
      </c>
      <c r="C846" s="459">
        <v>717.8</v>
      </c>
      <c r="D846" s="453">
        <v>39.4</v>
      </c>
      <c r="E846" s="460"/>
      <c r="F846" s="3">
        <f t="shared" si="101"/>
        <v>757.19999999999993</v>
      </c>
      <c r="G846" s="3">
        <v>11</v>
      </c>
      <c r="H846" s="3">
        <v>1</v>
      </c>
      <c r="I846" s="3"/>
      <c r="J846" s="3">
        <f t="shared" si="102"/>
        <v>12</v>
      </c>
      <c r="K846" s="454">
        <f t="shared" si="107"/>
        <v>9.2355053873781432E-3</v>
      </c>
      <c r="L846" s="432">
        <f t="shared" si="105"/>
        <v>39.541354540790152</v>
      </c>
      <c r="M846" s="432">
        <f t="shared" si="103"/>
        <v>8.6990979989738335</v>
      </c>
      <c r="N846" s="432">
        <v>12.781967213114754</v>
      </c>
      <c r="O846" s="432">
        <v>3.6281264401772519</v>
      </c>
      <c r="P846" s="431">
        <f t="shared" si="104"/>
        <v>8.5381069985546745E-2</v>
      </c>
    </row>
    <row r="847" spans="1:16" x14ac:dyDescent="0.35">
      <c r="A847" s="443">
        <f t="shared" si="106"/>
        <v>139</v>
      </c>
      <c r="B847" s="3" t="s">
        <v>766</v>
      </c>
      <c r="C847" s="459">
        <v>681.3</v>
      </c>
      <c r="D847" s="453">
        <v>38.299999999999997</v>
      </c>
      <c r="E847" s="460"/>
      <c r="F847" s="3">
        <f t="shared" si="101"/>
        <v>719.59999999999991</v>
      </c>
      <c r="G847" s="3">
        <v>17</v>
      </c>
      <c r="H847" s="3">
        <v>1</v>
      </c>
      <c r="I847" s="3"/>
      <c r="J847" s="3">
        <f t="shared" si="102"/>
        <v>18</v>
      </c>
      <c r="K847" s="454">
        <f t="shared" si="107"/>
        <v>1.3853258081067214E-2</v>
      </c>
      <c r="L847" s="432">
        <f t="shared" si="105"/>
        <v>59.312031811185221</v>
      </c>
      <c r="M847" s="432">
        <f t="shared" si="103"/>
        <v>13.048646998460748</v>
      </c>
      <c r="N847" s="432">
        <v>19.172950819672131</v>
      </c>
      <c r="O847" s="432">
        <v>5.4421896602658792</v>
      </c>
      <c r="P847" s="431">
        <f t="shared" si="104"/>
        <v>0.13476350651693164</v>
      </c>
    </row>
    <row r="848" spans="1:16" x14ac:dyDescent="0.35">
      <c r="A848" s="443">
        <f t="shared" si="106"/>
        <v>140</v>
      </c>
      <c r="B848" s="3" t="s">
        <v>767</v>
      </c>
      <c r="C848" s="459">
        <v>670.9</v>
      </c>
      <c r="D848" s="453"/>
      <c r="E848" s="460">
        <v>107</v>
      </c>
      <c r="F848" s="3">
        <f t="shared" si="101"/>
        <v>777.9</v>
      </c>
      <c r="G848" s="3">
        <v>14</v>
      </c>
      <c r="H848" s="3"/>
      <c r="I848" s="3">
        <v>1</v>
      </c>
      <c r="J848" s="3">
        <f t="shared" si="102"/>
        <v>15</v>
      </c>
      <c r="K848" s="454">
        <f t="shared" si="107"/>
        <v>1.1544381734222679E-2</v>
      </c>
      <c r="L848" s="432">
        <f t="shared" si="105"/>
        <v>49.426693175987687</v>
      </c>
      <c r="M848" s="432">
        <f t="shared" si="103"/>
        <v>10.873872498717292</v>
      </c>
      <c r="N848" s="432">
        <v>15.977459016393441</v>
      </c>
      <c r="O848" s="432">
        <v>4.5351580502215647</v>
      </c>
      <c r="P848" s="431">
        <f t="shared" si="104"/>
        <v>0.10388633852849979</v>
      </c>
    </row>
    <row r="849" spans="1:16" x14ac:dyDescent="0.35">
      <c r="A849" s="443">
        <f t="shared" si="106"/>
        <v>141</v>
      </c>
      <c r="B849" s="3" t="s">
        <v>768</v>
      </c>
      <c r="C849" s="459">
        <v>775.8</v>
      </c>
      <c r="D849" s="453"/>
      <c r="E849" s="460">
        <v>58.5</v>
      </c>
      <c r="F849" s="3">
        <f t="shared" si="101"/>
        <v>834.3</v>
      </c>
      <c r="G849" s="3">
        <v>16</v>
      </c>
      <c r="H849" s="3"/>
      <c r="I849" s="3">
        <v>1</v>
      </c>
      <c r="J849" s="3">
        <f t="shared" si="102"/>
        <v>17</v>
      </c>
      <c r="K849" s="454">
        <f t="shared" si="107"/>
        <v>1.3083632632119035E-2</v>
      </c>
      <c r="L849" s="432">
        <f t="shared" si="105"/>
        <v>56.016918932786041</v>
      </c>
      <c r="M849" s="432">
        <f t="shared" si="103"/>
        <v>12.32372216521293</v>
      </c>
      <c r="N849" s="432">
        <v>18.107786885245901</v>
      </c>
      <c r="O849" s="432">
        <v>5.1398457902511074</v>
      </c>
      <c r="P849" s="431">
        <f t="shared" si="104"/>
        <v>0.10977858536916693</v>
      </c>
    </row>
    <row r="850" spans="1:16" x14ac:dyDescent="0.35">
      <c r="A850" s="443">
        <f t="shared" si="106"/>
        <v>142</v>
      </c>
      <c r="B850" s="3" t="s">
        <v>769</v>
      </c>
      <c r="C850" s="459">
        <v>812.5</v>
      </c>
      <c r="D850" s="453"/>
      <c r="E850" s="460"/>
      <c r="F850" s="3">
        <f t="shared" si="101"/>
        <v>812.5</v>
      </c>
      <c r="G850" s="3">
        <v>16</v>
      </c>
      <c r="H850" s="3"/>
      <c r="I850" s="3"/>
      <c r="J850" s="3">
        <f t="shared" si="102"/>
        <v>16</v>
      </c>
      <c r="K850" s="454">
        <f t="shared" si="107"/>
        <v>1.2314007183170857E-2</v>
      </c>
      <c r="L850" s="432">
        <f t="shared" si="105"/>
        <v>52.72180605438686</v>
      </c>
      <c r="M850" s="432">
        <f t="shared" si="103"/>
        <v>11.598797331965109</v>
      </c>
      <c r="N850" s="432">
        <v>17.042622950819673</v>
      </c>
      <c r="O850" s="432">
        <v>4.8375019202363356</v>
      </c>
      <c r="P850" s="431">
        <f t="shared" si="104"/>
        <v>0.10609320400911751</v>
      </c>
    </row>
    <row r="851" spans="1:16" x14ac:dyDescent="0.35">
      <c r="A851" s="443">
        <f t="shared" si="106"/>
        <v>143</v>
      </c>
      <c r="B851" s="3" t="s">
        <v>770</v>
      </c>
      <c r="C851" s="459">
        <v>781.3</v>
      </c>
      <c r="D851" s="453"/>
      <c r="E851" s="460">
        <v>43.3</v>
      </c>
      <c r="F851" s="3">
        <f t="shared" si="101"/>
        <v>824.59999999999991</v>
      </c>
      <c r="G851" s="3">
        <v>16</v>
      </c>
      <c r="H851" s="3"/>
      <c r="I851" s="3">
        <v>1</v>
      </c>
      <c r="J851" s="3">
        <f t="shared" si="102"/>
        <v>17</v>
      </c>
      <c r="K851" s="454">
        <f t="shared" si="107"/>
        <v>1.3083632632119035E-2</v>
      </c>
      <c r="L851" s="432">
        <f t="shared" si="105"/>
        <v>56.016918932786041</v>
      </c>
      <c r="M851" s="432">
        <f t="shared" si="103"/>
        <v>12.32372216521293</v>
      </c>
      <c r="N851" s="432">
        <v>18.107786885245901</v>
      </c>
      <c r="O851" s="432">
        <v>5.1398457902511074</v>
      </c>
      <c r="P851" s="431">
        <f t="shared" si="104"/>
        <v>0.11106994151527526</v>
      </c>
    </row>
    <row r="852" spans="1:16" x14ac:dyDescent="0.35">
      <c r="A852" s="443">
        <f t="shared" si="106"/>
        <v>144</v>
      </c>
      <c r="B852" s="3" t="s">
        <v>771</v>
      </c>
      <c r="C852" s="459">
        <v>748.9</v>
      </c>
      <c r="D852" s="453"/>
      <c r="E852" s="460">
        <v>75.400000000000006</v>
      </c>
      <c r="F852" s="3">
        <f t="shared" si="101"/>
        <v>824.3</v>
      </c>
      <c r="G852" s="3">
        <v>16</v>
      </c>
      <c r="H852" s="3"/>
      <c r="I852" s="3">
        <v>1</v>
      </c>
      <c r="J852" s="3">
        <f t="shared" si="102"/>
        <v>17</v>
      </c>
      <c r="K852" s="454">
        <f t="shared" si="107"/>
        <v>1.3083632632119035E-2</v>
      </c>
      <c r="L852" s="432">
        <f t="shared" si="105"/>
        <v>56.016918932786041</v>
      </c>
      <c r="M852" s="432">
        <f t="shared" si="103"/>
        <v>12.32372216521293</v>
      </c>
      <c r="N852" s="432">
        <v>18.107786885245901</v>
      </c>
      <c r="O852" s="432">
        <v>5.1398457902511074</v>
      </c>
      <c r="P852" s="431">
        <f t="shared" si="104"/>
        <v>0.11111036488353267</v>
      </c>
    </row>
    <row r="853" spans="1:16" x14ac:dyDescent="0.35">
      <c r="A853" s="443">
        <f t="shared" si="106"/>
        <v>145</v>
      </c>
      <c r="B853" s="3" t="s">
        <v>772</v>
      </c>
      <c r="C853" s="459">
        <v>585.79999999999995</v>
      </c>
      <c r="D853" s="453"/>
      <c r="E853" s="460">
        <v>154.4</v>
      </c>
      <c r="F853" s="3">
        <f t="shared" si="101"/>
        <v>740.19999999999993</v>
      </c>
      <c r="G853" s="3">
        <v>12</v>
      </c>
      <c r="H853" s="3"/>
      <c r="I853" s="3">
        <v>2</v>
      </c>
      <c r="J853" s="3">
        <f t="shared" si="102"/>
        <v>14</v>
      </c>
      <c r="K853" s="454">
        <f t="shared" si="107"/>
        <v>1.07747562852745E-2</v>
      </c>
      <c r="L853" s="432">
        <f t="shared" si="105"/>
        <v>46.131580297588506</v>
      </c>
      <c r="M853" s="432">
        <f t="shared" si="103"/>
        <v>10.148947665469471</v>
      </c>
      <c r="N853" s="432">
        <v>14.912295081967212</v>
      </c>
      <c r="O853" s="432">
        <v>4.2328141802067938</v>
      </c>
      <c r="P853" s="431">
        <f t="shared" si="104"/>
        <v>0.1018989965215239</v>
      </c>
    </row>
    <row r="854" spans="1:16" x14ac:dyDescent="0.35">
      <c r="A854" s="443">
        <f t="shared" si="106"/>
        <v>146</v>
      </c>
      <c r="B854" s="3" t="s">
        <v>773</v>
      </c>
      <c r="C854" s="459">
        <v>868.4</v>
      </c>
      <c r="D854" s="453"/>
      <c r="E854" s="460"/>
      <c r="F854" s="3">
        <f t="shared" si="101"/>
        <v>868.4</v>
      </c>
      <c r="G854" s="3">
        <v>15</v>
      </c>
      <c r="H854" s="3"/>
      <c r="I854" s="3"/>
      <c r="J854" s="3">
        <f t="shared" si="102"/>
        <v>15</v>
      </c>
      <c r="K854" s="454">
        <f t="shared" si="107"/>
        <v>1.1544381734222679E-2</v>
      </c>
      <c r="L854" s="432">
        <f t="shared" si="105"/>
        <v>49.426693175987687</v>
      </c>
      <c r="M854" s="432">
        <f t="shared" si="103"/>
        <v>10.873872498717292</v>
      </c>
      <c r="N854" s="432">
        <v>15.977459016393441</v>
      </c>
      <c r="O854" s="432">
        <v>4.5351580502215647</v>
      </c>
      <c r="P854" s="431">
        <f t="shared" si="104"/>
        <v>9.3059860365407643E-2</v>
      </c>
    </row>
    <row r="855" spans="1:16" x14ac:dyDescent="0.35">
      <c r="A855" s="443">
        <f t="shared" si="106"/>
        <v>147</v>
      </c>
      <c r="B855" s="3" t="s">
        <v>774</v>
      </c>
      <c r="C855" s="459">
        <v>909.8</v>
      </c>
      <c r="D855" s="453"/>
      <c r="E855" s="460"/>
      <c r="F855" s="3">
        <f t="shared" si="101"/>
        <v>909.8</v>
      </c>
      <c r="G855" s="3">
        <v>16</v>
      </c>
      <c r="H855" s="3"/>
      <c r="I855" s="3"/>
      <c r="J855" s="3">
        <f t="shared" si="102"/>
        <v>16</v>
      </c>
      <c r="K855" s="454">
        <f t="shared" si="107"/>
        <v>1.2314007183170857E-2</v>
      </c>
      <c r="L855" s="432">
        <f t="shared" si="105"/>
        <v>52.72180605438686</v>
      </c>
      <c r="M855" s="432">
        <f t="shared" si="103"/>
        <v>11.598797331965109</v>
      </c>
      <c r="N855" s="432">
        <v>17.042622950819673</v>
      </c>
      <c r="O855" s="432">
        <v>4.8375019202363356</v>
      </c>
      <c r="P855" s="431">
        <f t="shared" si="104"/>
        <v>9.4746898502316962E-2</v>
      </c>
    </row>
    <row r="856" spans="1:16" x14ac:dyDescent="0.35">
      <c r="A856" s="443">
        <f t="shared" si="106"/>
        <v>148</v>
      </c>
      <c r="B856" s="3" t="s">
        <v>775</v>
      </c>
      <c r="C856" s="459">
        <v>915.4</v>
      </c>
      <c r="D856" s="453"/>
      <c r="E856" s="460"/>
      <c r="F856" s="3">
        <f t="shared" si="101"/>
        <v>915.4</v>
      </c>
      <c r="G856" s="3">
        <v>16</v>
      </c>
      <c r="H856" s="3"/>
      <c r="I856" s="3"/>
      <c r="J856" s="3">
        <f t="shared" si="102"/>
        <v>16</v>
      </c>
      <c r="K856" s="454">
        <f t="shared" si="107"/>
        <v>1.2314007183170857E-2</v>
      </c>
      <c r="L856" s="432">
        <f t="shared" si="105"/>
        <v>52.72180605438686</v>
      </c>
      <c r="M856" s="432">
        <f t="shared" si="103"/>
        <v>11.598797331965109</v>
      </c>
      <c r="N856" s="432">
        <v>17.042622950819673</v>
      </c>
      <c r="O856" s="432">
        <v>4.8375019202363356</v>
      </c>
      <c r="P856" s="431">
        <f t="shared" si="104"/>
        <v>9.4167280158846386E-2</v>
      </c>
    </row>
    <row r="857" spans="1:16" x14ac:dyDescent="0.35">
      <c r="A857" s="443">
        <f t="shared" si="106"/>
        <v>149</v>
      </c>
      <c r="B857" s="3" t="s">
        <v>753</v>
      </c>
      <c r="C857" s="459">
        <v>402.5</v>
      </c>
      <c r="D857" s="453"/>
      <c r="E857" s="460"/>
      <c r="F857" s="3">
        <f t="shared" si="101"/>
        <v>402.5</v>
      </c>
      <c r="G857" s="3">
        <v>0</v>
      </c>
      <c r="H857" s="3"/>
      <c r="I857" s="3"/>
      <c r="J857" s="3">
        <f t="shared" si="102"/>
        <v>0</v>
      </c>
      <c r="K857" s="454">
        <f t="shared" si="107"/>
        <v>0</v>
      </c>
      <c r="L857" s="432">
        <f t="shared" si="105"/>
        <v>0</v>
      </c>
      <c r="M857" s="432">
        <f t="shared" si="103"/>
        <v>0</v>
      </c>
      <c r="N857" s="432">
        <v>0</v>
      </c>
      <c r="O857" s="432">
        <v>0</v>
      </c>
      <c r="P857" s="431">
        <f t="shared" si="104"/>
        <v>0</v>
      </c>
    </row>
    <row r="858" spans="1:16" x14ac:dyDescent="0.35">
      <c r="A858" s="443">
        <f t="shared" si="106"/>
        <v>150</v>
      </c>
      <c r="B858" s="3" t="s">
        <v>754</v>
      </c>
      <c r="C858" s="459">
        <v>303.60000000000002</v>
      </c>
      <c r="D858" s="453"/>
      <c r="E858" s="460"/>
      <c r="F858" s="3">
        <f t="shared" si="101"/>
        <v>303.60000000000002</v>
      </c>
      <c r="G858" s="3">
        <v>0</v>
      </c>
      <c r="H858" s="3"/>
      <c r="I858" s="3"/>
      <c r="J858" s="3">
        <f t="shared" si="102"/>
        <v>0</v>
      </c>
      <c r="K858" s="454">
        <f t="shared" si="107"/>
        <v>0</v>
      </c>
      <c r="L858" s="432">
        <f t="shared" si="105"/>
        <v>0</v>
      </c>
      <c r="M858" s="432">
        <f t="shared" si="103"/>
        <v>0</v>
      </c>
      <c r="N858" s="432">
        <v>0</v>
      </c>
      <c r="O858" s="432">
        <v>0</v>
      </c>
      <c r="P858" s="431">
        <f t="shared" si="104"/>
        <v>0</v>
      </c>
    </row>
    <row r="859" spans="1:16" x14ac:dyDescent="0.35">
      <c r="A859" s="443">
        <f t="shared" si="106"/>
        <v>151</v>
      </c>
      <c r="B859" s="3" t="s">
        <v>755</v>
      </c>
      <c r="C859" s="459">
        <v>444</v>
      </c>
      <c r="D859" s="453"/>
      <c r="E859" s="460"/>
      <c r="F859" s="3">
        <f t="shared" si="101"/>
        <v>444</v>
      </c>
      <c r="G859" s="3">
        <v>0</v>
      </c>
      <c r="H859" s="3"/>
      <c r="I859" s="3"/>
      <c r="J859" s="3">
        <f t="shared" si="102"/>
        <v>0</v>
      </c>
      <c r="K859" s="454">
        <f t="shared" si="107"/>
        <v>0</v>
      </c>
      <c r="L859" s="432">
        <f t="shared" si="105"/>
        <v>0</v>
      </c>
      <c r="M859" s="432">
        <f t="shared" si="103"/>
        <v>0</v>
      </c>
      <c r="N859" s="432">
        <v>0</v>
      </c>
      <c r="O859" s="432">
        <v>0</v>
      </c>
      <c r="P859" s="431">
        <f t="shared" si="104"/>
        <v>0</v>
      </c>
    </row>
    <row r="860" spans="1:16" x14ac:dyDescent="0.35">
      <c r="A860" s="443">
        <f t="shared" si="106"/>
        <v>152</v>
      </c>
      <c r="B860" s="3" t="s">
        <v>756</v>
      </c>
      <c r="C860" s="459">
        <v>298.89999999999998</v>
      </c>
      <c r="D860" s="453"/>
      <c r="E860" s="460"/>
      <c r="F860" s="3">
        <f t="shared" si="101"/>
        <v>298.89999999999998</v>
      </c>
      <c r="G860" s="3">
        <v>0</v>
      </c>
      <c r="H860" s="3"/>
      <c r="I860" s="3"/>
      <c r="J860" s="3">
        <f t="shared" si="102"/>
        <v>0</v>
      </c>
      <c r="K860" s="454">
        <f t="shared" si="107"/>
        <v>0</v>
      </c>
      <c r="L860" s="432">
        <f t="shared" si="105"/>
        <v>0</v>
      </c>
      <c r="M860" s="432">
        <f t="shared" si="103"/>
        <v>0</v>
      </c>
      <c r="N860" s="432">
        <v>0</v>
      </c>
      <c r="O860" s="432">
        <v>0</v>
      </c>
      <c r="P860" s="431">
        <f t="shared" si="104"/>
        <v>0</v>
      </c>
    </row>
    <row r="861" spans="1:16" x14ac:dyDescent="0.35">
      <c r="A861" s="443">
        <f t="shared" si="106"/>
        <v>153</v>
      </c>
      <c r="B861" s="3" t="s">
        <v>757</v>
      </c>
      <c r="C861" s="461">
        <v>624.6</v>
      </c>
      <c r="D861" s="453"/>
      <c r="E861" s="460"/>
      <c r="F861" s="3">
        <f t="shared" si="101"/>
        <v>624.6</v>
      </c>
      <c r="G861" s="3">
        <v>0</v>
      </c>
      <c r="H861" s="3"/>
      <c r="I861" s="3"/>
      <c r="J861" s="3">
        <f t="shared" si="102"/>
        <v>0</v>
      </c>
      <c r="K861" s="454">
        <f t="shared" si="107"/>
        <v>0</v>
      </c>
      <c r="L861" s="432">
        <f t="shared" si="105"/>
        <v>0</v>
      </c>
      <c r="M861" s="432">
        <f t="shared" si="103"/>
        <v>0</v>
      </c>
      <c r="N861" s="432">
        <v>0</v>
      </c>
      <c r="O861" s="432">
        <v>0</v>
      </c>
      <c r="P861" s="431">
        <f t="shared" si="104"/>
        <v>0</v>
      </c>
    </row>
    <row r="862" spans="1:16" x14ac:dyDescent="0.35">
      <c r="A862" s="443">
        <f t="shared" si="106"/>
        <v>154</v>
      </c>
      <c r="B862" s="3" t="s">
        <v>55</v>
      </c>
      <c r="C862" s="459">
        <v>4530.8</v>
      </c>
      <c r="D862" s="453">
        <v>149.19999999999999</v>
      </c>
      <c r="E862" s="460"/>
      <c r="F862" s="3">
        <f t="shared" si="101"/>
        <v>4680</v>
      </c>
      <c r="G862" s="3">
        <v>148</v>
      </c>
      <c r="H862" s="3">
        <v>3</v>
      </c>
      <c r="I862" s="3"/>
      <c r="J862" s="3">
        <f t="shared" si="102"/>
        <v>151</v>
      </c>
      <c r="K862" s="454">
        <f t="shared" si="107"/>
        <v>0.11621344279117496</v>
      </c>
      <c r="L862" s="432">
        <f t="shared" si="105"/>
        <v>497.56204463827601</v>
      </c>
      <c r="M862" s="432">
        <f t="shared" si="103"/>
        <v>109.46364982042073</v>
      </c>
      <c r="N862" s="432">
        <v>160.83975409836063</v>
      </c>
      <c r="O862" s="432">
        <v>45.653924372230421</v>
      </c>
      <c r="P862" s="431">
        <f t="shared" si="104"/>
        <v>0.17382892583959142</v>
      </c>
    </row>
    <row r="863" spans="1:16" x14ac:dyDescent="0.35">
      <c r="A863" s="443">
        <f t="shared" si="106"/>
        <v>155</v>
      </c>
      <c r="B863" s="3" t="s">
        <v>2378</v>
      </c>
      <c r="C863" s="3">
        <v>545.4</v>
      </c>
      <c r="D863" s="453"/>
      <c r="E863" s="1"/>
      <c r="F863" s="3">
        <f>C863+D863+E863</f>
        <v>545.4</v>
      </c>
      <c r="G863" s="3">
        <v>9</v>
      </c>
      <c r="H863" s="3"/>
      <c r="I863" s="3"/>
      <c r="J863" s="3">
        <f t="shared" si="102"/>
        <v>9</v>
      </c>
      <c r="K863" s="454">
        <f t="shared" si="107"/>
        <v>6.926629040533607E-3</v>
      </c>
      <c r="L863" s="432">
        <f t="shared" si="105"/>
        <v>29.656015905592611</v>
      </c>
      <c r="M863" s="432">
        <f>L863*0.22</f>
        <v>6.5243234992303742</v>
      </c>
      <c r="N863" s="432">
        <v>9.5864754098360656</v>
      </c>
      <c r="O863" s="432">
        <v>2.7210948301329396</v>
      </c>
      <c r="P863" s="431">
        <f t="shared" si="104"/>
        <v>8.8903391354587455E-2</v>
      </c>
    </row>
    <row r="864" spans="1:16" x14ac:dyDescent="0.35">
      <c r="A864" s="443">
        <f t="shared" si="106"/>
        <v>156</v>
      </c>
      <c r="B864" s="3" t="s">
        <v>2379</v>
      </c>
      <c r="C864" s="462">
        <v>8680.2999999999993</v>
      </c>
      <c r="D864" s="437">
        <v>15.2</v>
      </c>
      <c r="E864" s="437">
        <v>458.1</v>
      </c>
      <c r="F864" s="437">
        <f>C864+D864+E864</f>
        <v>9153.6</v>
      </c>
      <c r="G864" s="462">
        <v>135</v>
      </c>
      <c r="H864" s="437">
        <v>1</v>
      </c>
      <c r="I864" s="437">
        <v>2</v>
      </c>
      <c r="J864" s="3">
        <f t="shared" si="102"/>
        <v>138</v>
      </c>
      <c r="K864" s="454">
        <f t="shared" si="107"/>
        <v>0.10620831195484864</v>
      </c>
      <c r="L864" s="432">
        <f t="shared" si="105"/>
        <v>454.72557721908669</v>
      </c>
      <c r="M864" s="432">
        <f t="shared" ref="M864:M881" si="108">L864*0.22</f>
        <v>100.03962698819907</v>
      </c>
      <c r="N864" s="432">
        <v>146.99262295081965</v>
      </c>
      <c r="O864" s="432">
        <v>41.7234540620384</v>
      </c>
      <c r="P864" s="431">
        <f t="shared" si="104"/>
        <v>8.1222828310188747E-2</v>
      </c>
    </row>
    <row r="865" spans="1:16" x14ac:dyDescent="0.35">
      <c r="A865" s="443">
        <f t="shared" si="106"/>
        <v>157</v>
      </c>
      <c r="B865" s="3" t="s">
        <v>2380</v>
      </c>
      <c r="C865" s="462">
        <v>6441.7</v>
      </c>
      <c r="D865" s="437"/>
      <c r="E865" s="437">
        <v>321.39999999999998</v>
      </c>
      <c r="F865" s="437">
        <f>C865+D865+E865</f>
        <v>6763.0999999999995</v>
      </c>
      <c r="G865" s="462">
        <v>92</v>
      </c>
      <c r="H865" s="437"/>
      <c r="I865" s="437">
        <v>1</v>
      </c>
      <c r="J865" s="3">
        <f t="shared" si="102"/>
        <v>93</v>
      </c>
      <c r="K865" s="454">
        <f t="shared" si="107"/>
        <v>7.1575166752180605E-2</v>
      </c>
      <c r="L865" s="432">
        <f t="shared" si="105"/>
        <v>306.44549769112365</v>
      </c>
      <c r="M865" s="432">
        <f t="shared" si="108"/>
        <v>67.418009492047204</v>
      </c>
      <c r="N865" s="432">
        <v>99.060245901639334</v>
      </c>
      <c r="O865" s="432">
        <v>28.117979911373705</v>
      </c>
      <c r="P865" s="431">
        <f t="shared" si="104"/>
        <v>7.4084625836699725E-2</v>
      </c>
    </row>
    <row r="866" spans="1:16" x14ac:dyDescent="0.35">
      <c r="A866" s="443">
        <f t="shared" si="106"/>
        <v>158</v>
      </c>
      <c r="B866" s="3" t="s">
        <v>2381</v>
      </c>
      <c r="C866" s="462">
        <v>902.8</v>
      </c>
      <c r="D866" s="437"/>
      <c r="E866" s="437"/>
      <c r="F866" s="437">
        <f>C866+D866+E866</f>
        <v>902.8</v>
      </c>
      <c r="G866" s="462">
        <v>17</v>
      </c>
      <c r="H866" s="437"/>
      <c r="I866" s="437"/>
      <c r="J866" s="3">
        <f t="shared" si="102"/>
        <v>17</v>
      </c>
      <c r="K866" s="454">
        <f t="shared" si="107"/>
        <v>1.3083632632119035E-2</v>
      </c>
      <c r="L866" s="432">
        <f t="shared" si="105"/>
        <v>56.016918932786041</v>
      </c>
      <c r="M866" s="432">
        <f t="shared" si="108"/>
        <v>12.32372216521293</v>
      </c>
      <c r="N866" s="432">
        <v>18.107786885245901</v>
      </c>
      <c r="O866" s="432">
        <v>5.1398457902511074</v>
      </c>
      <c r="P866" s="431">
        <f t="shared" ref="P866:P882" si="109">(L866+M866+N866+O866)/F866</f>
        <v>0.10144912912438632</v>
      </c>
    </row>
    <row r="867" spans="1:16" x14ac:dyDescent="0.35">
      <c r="A867" s="443">
        <f t="shared" si="106"/>
        <v>159</v>
      </c>
      <c r="B867" s="3" t="s">
        <v>2382</v>
      </c>
      <c r="C867" s="462">
        <v>990.15</v>
      </c>
      <c r="D867" s="437"/>
      <c r="E867" s="437"/>
      <c r="F867" s="437">
        <f>C867+D867+E867</f>
        <v>990.15</v>
      </c>
      <c r="G867" s="462">
        <v>15</v>
      </c>
      <c r="H867" s="437"/>
      <c r="I867" s="437"/>
      <c r="J867" s="3">
        <f t="shared" si="102"/>
        <v>15</v>
      </c>
      <c r="K867" s="454">
        <f t="shared" si="107"/>
        <v>1.1544381734222679E-2</v>
      </c>
      <c r="L867" s="432">
        <f t="shared" si="105"/>
        <v>49.426693175987687</v>
      </c>
      <c r="M867" s="432">
        <f t="shared" si="108"/>
        <v>10.873872498717292</v>
      </c>
      <c r="N867" s="432">
        <v>15.977459016393441</v>
      </c>
      <c r="O867" s="432">
        <v>4.5351580502215647</v>
      </c>
      <c r="P867" s="431">
        <f t="shared" si="109"/>
        <v>8.1617111287501889E-2</v>
      </c>
    </row>
    <row r="868" spans="1:16" x14ac:dyDescent="0.35">
      <c r="A868" s="443">
        <f t="shared" si="106"/>
        <v>160</v>
      </c>
      <c r="B868" s="3" t="s">
        <v>2383</v>
      </c>
      <c r="C868" s="462">
        <v>3450.4</v>
      </c>
      <c r="D868" s="437">
        <v>452.4</v>
      </c>
      <c r="E868" s="437">
        <v>86.2</v>
      </c>
      <c r="F868" s="437">
        <f t="shared" ref="F868:F881" si="110">C868+D868+E868</f>
        <v>3989</v>
      </c>
      <c r="G868" s="462">
        <v>70</v>
      </c>
      <c r="H868" s="463">
        <v>1</v>
      </c>
      <c r="I868" s="439">
        <v>1</v>
      </c>
      <c r="J868" s="3">
        <f t="shared" si="102"/>
        <v>72</v>
      </c>
      <c r="K868" s="454">
        <f t="shared" si="107"/>
        <v>5.5413032324268856E-2</v>
      </c>
      <c r="L868" s="432">
        <f t="shared" si="105"/>
        <v>237.24812724474089</v>
      </c>
      <c r="M868" s="432">
        <f t="shared" si="108"/>
        <v>52.194587993842994</v>
      </c>
      <c r="N868" s="432">
        <v>76.691803278688525</v>
      </c>
      <c r="O868" s="432">
        <v>21.768758641063517</v>
      </c>
      <c r="P868" s="431">
        <f t="shared" si="109"/>
        <v>9.7243238194619191E-2</v>
      </c>
    </row>
    <row r="869" spans="1:16" x14ac:dyDescent="0.35">
      <c r="A869" s="443">
        <f t="shared" si="106"/>
        <v>161</v>
      </c>
      <c r="B869" s="3" t="s">
        <v>2384</v>
      </c>
      <c r="C869" s="462">
        <v>3984.72</v>
      </c>
      <c r="D869" s="437"/>
      <c r="E869" s="437"/>
      <c r="F869" s="437">
        <f t="shared" si="110"/>
        <v>3984.72</v>
      </c>
      <c r="G869" s="462">
        <v>60</v>
      </c>
      <c r="H869" s="463"/>
      <c r="I869" s="439"/>
      <c r="J869" s="3">
        <f t="shared" si="102"/>
        <v>60</v>
      </c>
      <c r="K869" s="454">
        <f t="shared" si="107"/>
        <v>4.6177526936890714E-2</v>
      </c>
      <c r="L869" s="432">
        <f t="shared" ref="L869:L881" si="111">K869*4281.45</f>
        <v>197.70677270395075</v>
      </c>
      <c r="M869" s="432">
        <f t="shared" si="108"/>
        <v>43.495489994869168</v>
      </c>
      <c r="N869" s="432">
        <v>63.909836065573764</v>
      </c>
      <c r="O869" s="432">
        <v>18.140632200886259</v>
      </c>
      <c r="P869" s="431">
        <f t="shared" si="109"/>
        <v>8.1123072879720523E-2</v>
      </c>
    </row>
    <row r="870" spans="1:16" x14ac:dyDescent="0.35">
      <c r="A870" s="443">
        <f t="shared" si="106"/>
        <v>162</v>
      </c>
      <c r="B870" s="3" t="s">
        <v>2385</v>
      </c>
      <c r="C870" s="462">
        <v>2376.3000000000002</v>
      </c>
      <c r="D870" s="437"/>
      <c r="E870" s="437">
        <v>236.9</v>
      </c>
      <c r="F870" s="437">
        <f t="shared" si="110"/>
        <v>2613.2000000000003</v>
      </c>
      <c r="G870" s="462">
        <v>40</v>
      </c>
      <c r="H870" s="463"/>
      <c r="I870" s="439">
        <v>1</v>
      </c>
      <c r="J870" s="3">
        <f t="shared" si="102"/>
        <v>41</v>
      </c>
      <c r="K870" s="454">
        <f t="shared" si="107"/>
        <v>3.1554643406875318E-2</v>
      </c>
      <c r="L870" s="432">
        <f t="shared" si="111"/>
        <v>135.09962801436632</v>
      </c>
      <c r="M870" s="432">
        <f t="shared" si="108"/>
        <v>29.721918163160591</v>
      </c>
      <c r="N870" s="432">
        <v>43.671721311475409</v>
      </c>
      <c r="O870" s="432">
        <v>12.39609867060561</v>
      </c>
      <c r="P870" s="431">
        <f t="shared" si="109"/>
        <v>8.4528304821524528E-2</v>
      </c>
    </row>
    <row r="871" spans="1:16" x14ac:dyDescent="0.35">
      <c r="A871" s="443">
        <f t="shared" si="106"/>
        <v>163</v>
      </c>
      <c r="B871" s="3" t="s">
        <v>2386</v>
      </c>
      <c r="C871" s="462">
        <v>3525</v>
      </c>
      <c r="D871" s="437"/>
      <c r="E871" s="437">
        <v>76.7</v>
      </c>
      <c r="F871" s="437">
        <f t="shared" si="110"/>
        <v>3601.7</v>
      </c>
      <c r="G871" s="462">
        <v>71</v>
      </c>
      <c r="H871" s="463"/>
      <c r="I871" s="439">
        <v>1</v>
      </c>
      <c r="J871" s="3">
        <f t="shared" si="102"/>
        <v>72</v>
      </c>
      <c r="K871" s="454">
        <f t="shared" si="107"/>
        <v>5.5413032324268856E-2</v>
      </c>
      <c r="L871" s="432">
        <f t="shared" si="111"/>
        <v>237.24812724474089</v>
      </c>
      <c r="M871" s="432">
        <f t="shared" si="108"/>
        <v>52.194587993842994</v>
      </c>
      <c r="N871" s="432">
        <v>76.691803278688525</v>
      </c>
      <c r="O871" s="432">
        <v>21.768758641063517</v>
      </c>
      <c r="P871" s="431">
        <f t="shared" si="109"/>
        <v>0.10770005196388817</v>
      </c>
    </row>
    <row r="872" spans="1:16" x14ac:dyDescent="0.35">
      <c r="A872" s="443">
        <f t="shared" si="106"/>
        <v>164</v>
      </c>
      <c r="B872" s="3" t="s">
        <v>2387</v>
      </c>
      <c r="C872" s="462">
        <v>3660.2</v>
      </c>
      <c r="D872" s="437">
        <v>226.3</v>
      </c>
      <c r="E872" s="437">
        <v>73.8</v>
      </c>
      <c r="F872" s="437">
        <f t="shared" si="110"/>
        <v>3960.3</v>
      </c>
      <c r="G872" s="462">
        <v>73</v>
      </c>
      <c r="H872" s="439">
        <v>1</v>
      </c>
      <c r="I872" s="439">
        <v>1</v>
      </c>
      <c r="J872" s="3">
        <f t="shared" si="102"/>
        <v>75</v>
      </c>
      <c r="K872" s="454">
        <f t="shared" si="107"/>
        <v>5.7721908671113389E-2</v>
      </c>
      <c r="L872" s="432">
        <f t="shared" si="111"/>
        <v>247.1334658799384</v>
      </c>
      <c r="M872" s="432">
        <f t="shared" si="108"/>
        <v>54.369362493586451</v>
      </c>
      <c r="N872" s="432">
        <v>79.887295081967224</v>
      </c>
      <c r="O872" s="432">
        <v>22.675790251107827</v>
      </c>
      <c r="P872" s="431">
        <f t="shared" si="109"/>
        <v>0.10202911741701383</v>
      </c>
    </row>
    <row r="873" spans="1:16" x14ac:dyDescent="0.35">
      <c r="A873" s="443">
        <f t="shared" si="106"/>
        <v>165</v>
      </c>
      <c r="B873" s="3" t="s">
        <v>2388</v>
      </c>
      <c r="C873" s="462">
        <v>3837.3</v>
      </c>
      <c r="D873" s="437">
        <v>43.9</v>
      </c>
      <c r="E873" s="437">
        <v>131.80000000000001</v>
      </c>
      <c r="F873" s="437">
        <f t="shared" si="110"/>
        <v>4013.0000000000005</v>
      </c>
      <c r="G873" s="462">
        <v>75</v>
      </c>
      <c r="H873" s="439">
        <v>1</v>
      </c>
      <c r="I873" s="439">
        <v>2</v>
      </c>
      <c r="J873" s="3">
        <f t="shared" si="102"/>
        <v>78</v>
      </c>
      <c r="K873" s="454">
        <f t="shared" si="107"/>
        <v>6.003078501795793E-2</v>
      </c>
      <c r="L873" s="432">
        <f t="shared" si="111"/>
        <v>257.01880451513597</v>
      </c>
      <c r="M873" s="432">
        <f t="shared" si="108"/>
        <v>56.544136993329914</v>
      </c>
      <c r="N873" s="432">
        <v>83.082786885245895</v>
      </c>
      <c r="O873" s="432">
        <v>23.582821861152137</v>
      </c>
      <c r="P873" s="431">
        <f t="shared" si="109"/>
        <v>0.10471680793791774</v>
      </c>
    </row>
    <row r="874" spans="1:16" x14ac:dyDescent="0.35">
      <c r="A874" s="443">
        <f t="shared" si="106"/>
        <v>166</v>
      </c>
      <c r="B874" s="3" t="s">
        <v>2389</v>
      </c>
      <c r="C874" s="462">
        <v>4482.6099999999997</v>
      </c>
      <c r="D874" s="437">
        <v>302.60000000000002</v>
      </c>
      <c r="E874" s="437"/>
      <c r="F874" s="437">
        <f t="shared" si="110"/>
        <v>4785.21</v>
      </c>
      <c r="G874" s="462">
        <v>65</v>
      </c>
      <c r="H874" s="439">
        <v>1</v>
      </c>
      <c r="I874" s="439"/>
      <c r="J874" s="3">
        <f t="shared" ref="J874:J881" si="112">G874+H874+I874</f>
        <v>66</v>
      </c>
      <c r="K874" s="454">
        <f t="shared" si="107"/>
        <v>5.0795279630579789E-2</v>
      </c>
      <c r="L874" s="432">
        <f t="shared" si="111"/>
        <v>217.47744997434583</v>
      </c>
      <c r="M874" s="432">
        <f t="shared" si="108"/>
        <v>47.845038994356081</v>
      </c>
      <c r="N874" s="432">
        <v>70.300819672131141</v>
      </c>
      <c r="O874" s="432">
        <v>19.954695420974886</v>
      </c>
      <c r="P874" s="431">
        <f t="shared" si="109"/>
        <v>7.4307711482214558E-2</v>
      </c>
    </row>
    <row r="875" spans="1:16" x14ac:dyDescent="0.35">
      <c r="A875" s="443">
        <f t="shared" si="106"/>
        <v>167</v>
      </c>
      <c r="B875" s="3" t="s">
        <v>2390</v>
      </c>
      <c r="C875" s="462">
        <v>3042.5</v>
      </c>
      <c r="D875" s="437"/>
      <c r="E875" s="437"/>
      <c r="F875" s="437">
        <f t="shared" si="110"/>
        <v>3042.5</v>
      </c>
      <c r="G875" s="462">
        <v>50</v>
      </c>
      <c r="H875" s="439"/>
      <c r="I875" s="439"/>
      <c r="J875" s="3">
        <f t="shared" si="112"/>
        <v>50</v>
      </c>
      <c r="K875" s="454">
        <f t="shared" si="107"/>
        <v>3.8481272447408926E-2</v>
      </c>
      <c r="L875" s="432">
        <f t="shared" si="111"/>
        <v>164.75564391995894</v>
      </c>
      <c r="M875" s="432">
        <f t="shared" si="108"/>
        <v>36.246241662390965</v>
      </c>
      <c r="N875" s="432">
        <v>53.258196721311471</v>
      </c>
      <c r="O875" s="432">
        <v>15.117193500738551</v>
      </c>
      <c r="P875" s="431">
        <f t="shared" si="109"/>
        <v>8.8538135021988471E-2</v>
      </c>
    </row>
    <row r="876" spans="1:16" x14ac:dyDescent="0.35">
      <c r="A876" s="443">
        <f t="shared" si="106"/>
        <v>168</v>
      </c>
      <c r="B876" s="3" t="s">
        <v>2391</v>
      </c>
      <c r="C876" s="462">
        <v>2913</v>
      </c>
      <c r="D876" s="437"/>
      <c r="E876" s="437"/>
      <c r="F876" s="437">
        <f t="shared" si="110"/>
        <v>2913</v>
      </c>
      <c r="G876" s="462">
        <v>48</v>
      </c>
      <c r="H876" s="439"/>
      <c r="I876" s="439"/>
      <c r="J876" s="3">
        <f t="shared" si="112"/>
        <v>48</v>
      </c>
      <c r="K876" s="454">
        <f t="shared" si="107"/>
        <v>3.6942021549512573E-2</v>
      </c>
      <c r="L876" s="432">
        <f t="shared" si="111"/>
        <v>158.16541816316061</v>
      </c>
      <c r="M876" s="432">
        <f t="shared" si="108"/>
        <v>34.796391995895334</v>
      </c>
      <c r="N876" s="432">
        <v>51.127868852459017</v>
      </c>
      <c r="O876" s="432">
        <v>14.512505760709008</v>
      </c>
      <c r="P876" s="431">
        <f t="shared" si="109"/>
        <v>8.877520932791759E-2</v>
      </c>
    </row>
    <row r="877" spans="1:16" x14ac:dyDescent="0.35">
      <c r="A877" s="443">
        <f t="shared" si="106"/>
        <v>169</v>
      </c>
      <c r="B877" s="3" t="s">
        <v>2392</v>
      </c>
      <c r="C877" s="462">
        <v>4833.58</v>
      </c>
      <c r="D877" s="437"/>
      <c r="E877" s="437"/>
      <c r="F877" s="437">
        <f t="shared" si="110"/>
        <v>4833.58</v>
      </c>
      <c r="G877" s="462">
        <v>75</v>
      </c>
      <c r="H877" s="439"/>
      <c r="I877" s="439"/>
      <c r="J877" s="3">
        <f t="shared" si="112"/>
        <v>75</v>
      </c>
      <c r="K877" s="454">
        <f t="shared" si="107"/>
        <v>5.7721908671113389E-2</v>
      </c>
      <c r="L877" s="432">
        <f t="shared" si="111"/>
        <v>247.1334658799384</v>
      </c>
      <c r="M877" s="432">
        <f t="shared" si="108"/>
        <v>54.369362493586451</v>
      </c>
      <c r="N877" s="432">
        <v>79.887295081967224</v>
      </c>
      <c r="O877" s="432">
        <v>22.675790251107827</v>
      </c>
      <c r="P877" s="431">
        <f t="shared" si="109"/>
        <v>8.3595577958076595E-2</v>
      </c>
    </row>
    <row r="878" spans="1:16" x14ac:dyDescent="0.35">
      <c r="A878" s="443">
        <f t="shared" si="106"/>
        <v>170</v>
      </c>
      <c r="B878" s="3" t="s">
        <v>2393</v>
      </c>
      <c r="C878" s="462">
        <v>3770.3</v>
      </c>
      <c r="D878" s="437">
        <v>400.8</v>
      </c>
      <c r="E878" s="437"/>
      <c r="F878" s="437">
        <f t="shared" si="110"/>
        <v>4171.1000000000004</v>
      </c>
      <c r="G878" s="462">
        <v>34</v>
      </c>
      <c r="H878" s="439">
        <v>1</v>
      </c>
      <c r="I878" s="439"/>
      <c r="J878" s="3">
        <f t="shared" si="112"/>
        <v>35</v>
      </c>
      <c r="K878" s="454">
        <f t="shared" si="107"/>
        <v>2.6936890713186251E-2</v>
      </c>
      <c r="L878" s="432">
        <f t="shared" si="111"/>
        <v>115.32895074397128</v>
      </c>
      <c r="M878" s="432">
        <f t="shared" si="108"/>
        <v>25.372369163673682</v>
      </c>
      <c r="N878" s="432">
        <v>37.280737704918032</v>
      </c>
      <c r="O878" s="432">
        <v>10.582035450516987</v>
      </c>
      <c r="P878" s="431">
        <f t="shared" si="109"/>
        <v>4.5207281787317491E-2</v>
      </c>
    </row>
    <row r="879" spans="1:16" x14ac:dyDescent="0.35">
      <c r="A879" s="443">
        <f t="shared" si="106"/>
        <v>171</v>
      </c>
      <c r="B879" s="3" t="s">
        <v>2394</v>
      </c>
      <c r="C879" s="462">
        <v>4325.3999999999996</v>
      </c>
      <c r="D879" s="437"/>
      <c r="E879" s="437"/>
      <c r="F879" s="437">
        <f t="shared" si="110"/>
        <v>4325.3999999999996</v>
      </c>
      <c r="G879" s="462">
        <v>65</v>
      </c>
      <c r="H879" s="439"/>
      <c r="I879" s="439"/>
      <c r="J879" s="3">
        <f t="shared" si="112"/>
        <v>65</v>
      </c>
      <c r="K879" s="454">
        <f t="shared" si="107"/>
        <v>5.0025654181631608E-2</v>
      </c>
      <c r="L879" s="432">
        <f t="shared" si="111"/>
        <v>214.18233709594665</v>
      </c>
      <c r="M879" s="432">
        <f t="shared" si="108"/>
        <v>47.120114161108262</v>
      </c>
      <c r="N879" s="432">
        <v>69.235655737704917</v>
      </c>
      <c r="O879" s="432">
        <v>19.652351550960113</v>
      </c>
      <c r="P879" s="431">
        <f t="shared" si="109"/>
        <v>8.0961404389355909E-2</v>
      </c>
    </row>
    <row r="880" spans="1:16" x14ac:dyDescent="0.35">
      <c r="A880" s="443">
        <f t="shared" si="106"/>
        <v>172</v>
      </c>
      <c r="B880" s="3" t="s">
        <v>2395</v>
      </c>
      <c r="C880" s="462">
        <v>1852.22</v>
      </c>
      <c r="D880" s="437"/>
      <c r="E880" s="437">
        <v>465.7</v>
      </c>
      <c r="F880" s="437">
        <f t="shared" si="110"/>
        <v>2317.92</v>
      </c>
      <c r="G880" s="462">
        <v>32</v>
      </c>
      <c r="H880" s="439"/>
      <c r="I880" s="439">
        <v>1</v>
      </c>
      <c r="J880" s="3">
        <f t="shared" si="112"/>
        <v>33</v>
      </c>
      <c r="K880" s="454">
        <f t="shared" si="107"/>
        <v>2.5397639815289894E-2</v>
      </c>
      <c r="L880" s="432">
        <f t="shared" si="111"/>
        <v>108.73872498717292</v>
      </c>
      <c r="M880" s="432">
        <f t="shared" si="108"/>
        <v>23.92251949717804</v>
      </c>
      <c r="N880" s="432">
        <v>35.15040983606557</v>
      </c>
      <c r="O880" s="432">
        <v>9.9773477104874431</v>
      </c>
      <c r="P880" s="431">
        <f t="shared" si="109"/>
        <v>7.6701957803075149E-2</v>
      </c>
    </row>
    <row r="881" spans="1:16" x14ac:dyDescent="0.35">
      <c r="A881" s="443">
        <f t="shared" si="106"/>
        <v>173</v>
      </c>
      <c r="B881" s="3" t="s">
        <v>2396</v>
      </c>
      <c r="C881" s="462">
        <v>3870.3</v>
      </c>
      <c r="D881" s="437"/>
      <c r="E881" s="437">
        <v>176.2</v>
      </c>
      <c r="F881" s="437">
        <f t="shared" si="110"/>
        <v>4046.5</v>
      </c>
      <c r="G881" s="462">
        <v>58</v>
      </c>
      <c r="H881" s="439"/>
      <c r="I881" s="439">
        <v>1</v>
      </c>
      <c r="J881" s="3">
        <f t="shared" si="112"/>
        <v>59</v>
      </c>
      <c r="K881" s="454">
        <f t="shared" si="107"/>
        <v>4.5407901487942534E-2</v>
      </c>
      <c r="L881" s="432">
        <f t="shared" si="111"/>
        <v>194.41165982555157</v>
      </c>
      <c r="M881" s="432">
        <f t="shared" si="108"/>
        <v>42.770565161621342</v>
      </c>
      <c r="N881" s="432">
        <v>62.84467213114754</v>
      </c>
      <c r="O881" s="432">
        <v>17.838288330871489</v>
      </c>
      <c r="P881" s="431">
        <f t="shared" si="109"/>
        <v>7.8553116384330143E-2</v>
      </c>
    </row>
    <row r="882" spans="1:16" x14ac:dyDescent="0.35">
      <c r="A882" s="443"/>
      <c r="B882" s="3" t="s">
        <v>2074</v>
      </c>
      <c r="C882" s="464">
        <f t="shared" ref="C882:O882" si="113">SUM(C709:C881)</f>
        <v>202962.63999999993</v>
      </c>
      <c r="D882" s="464">
        <f t="shared" si="113"/>
        <v>2641.6000000000004</v>
      </c>
      <c r="E882" s="464">
        <f t="shared" si="113"/>
        <v>5885.8999999999987</v>
      </c>
      <c r="F882" s="464">
        <f t="shared" si="113"/>
        <v>211490.13999999998</v>
      </c>
      <c r="G882" s="464">
        <f t="shared" si="113"/>
        <v>3829</v>
      </c>
      <c r="H882" s="464">
        <f t="shared" si="113"/>
        <v>20</v>
      </c>
      <c r="I882" s="464">
        <f t="shared" si="113"/>
        <v>49</v>
      </c>
      <c r="J882" s="464">
        <f t="shared" si="113"/>
        <v>3898</v>
      </c>
      <c r="K882" s="464">
        <f t="shared" si="113"/>
        <v>2.9999999999999996</v>
      </c>
      <c r="L882" s="464">
        <f t="shared" si="113"/>
        <v>12844.350000000002</v>
      </c>
      <c r="M882" s="464">
        <f t="shared" si="113"/>
        <v>2825.7570000000014</v>
      </c>
      <c r="N882" s="464">
        <f t="shared" si="113"/>
        <v>4152.009016393441</v>
      </c>
      <c r="O882" s="464">
        <f t="shared" si="113"/>
        <v>1178.5364053175774</v>
      </c>
      <c r="P882" s="431">
        <f t="shared" si="109"/>
        <v>9.9298494112827304E-2</v>
      </c>
    </row>
    <row r="883" spans="1:16" x14ac:dyDescent="0.35">
      <c r="A883" s="529" t="s">
        <v>1874</v>
      </c>
      <c r="B883" s="529"/>
      <c r="C883" s="529"/>
      <c r="D883" s="529"/>
      <c r="E883" s="529"/>
      <c r="F883" s="529"/>
      <c r="G883" s="529"/>
      <c r="H883" s="529"/>
      <c r="I883" s="529"/>
      <c r="J883" s="529"/>
      <c r="K883" s="529"/>
      <c r="L883" s="529"/>
      <c r="M883" s="529"/>
      <c r="N883" s="529"/>
      <c r="O883" s="529"/>
      <c r="P883" s="529"/>
    </row>
    <row r="884" spans="1:16" x14ac:dyDescent="0.35">
      <c r="A884" s="465">
        <v>1</v>
      </c>
      <c r="B884" s="3" t="s">
        <v>1021</v>
      </c>
      <c r="C884" s="5">
        <v>645.70000000000005</v>
      </c>
      <c r="D884" s="5"/>
      <c r="E884" s="5"/>
      <c r="F884" s="3">
        <f>C884+D884+E884</f>
        <v>645.70000000000005</v>
      </c>
      <c r="G884" s="443">
        <v>12</v>
      </c>
      <c r="H884" s="443"/>
      <c r="I884" s="443"/>
      <c r="J884" s="3">
        <v>12</v>
      </c>
      <c r="K884" s="454">
        <f t="shared" ref="K884:K947" si="114">2/$J$949*J884</f>
        <v>6.3542494042891189E-3</v>
      </c>
      <c r="L884" s="432">
        <f t="shared" ref="L884:L915" si="115">K884*4281.45</f>
        <v>27.205401111993648</v>
      </c>
      <c r="M884" s="432">
        <f t="shared" ref="M884:M943" si="116">L884*0.22</f>
        <v>5.9851882446386027</v>
      </c>
      <c r="N884" s="432">
        <v>11.69181890389198</v>
      </c>
      <c r="O884" s="432">
        <v>3.1265804480651731</v>
      </c>
      <c r="P884" s="442">
        <f t="shared" ref="P884:P915" si="117">(L884+M884+N884+O884)/F884</f>
        <v>7.4351848704645188E-2</v>
      </c>
    </row>
    <row r="885" spans="1:16" x14ac:dyDescent="0.35">
      <c r="A885" s="465">
        <v>2</v>
      </c>
      <c r="B885" s="458" t="s">
        <v>1022</v>
      </c>
      <c r="C885" s="5">
        <v>4141.22</v>
      </c>
      <c r="D885" s="5">
        <v>409.9</v>
      </c>
      <c r="E885" s="5">
        <v>53.5</v>
      </c>
      <c r="F885" s="3">
        <f t="shared" ref="F885:F944" si="118">C885+D885+E885</f>
        <v>4604.62</v>
      </c>
      <c r="G885" s="443">
        <v>68</v>
      </c>
      <c r="H885" s="443">
        <v>2</v>
      </c>
      <c r="I885" s="443">
        <v>1</v>
      </c>
      <c r="J885" s="3">
        <v>71</v>
      </c>
      <c r="K885" s="454">
        <f t="shared" si="114"/>
        <v>3.7595975642043949E-2</v>
      </c>
      <c r="L885" s="432">
        <f t="shared" si="115"/>
        <v>160.96528991262906</v>
      </c>
      <c r="M885" s="432">
        <f t="shared" si="116"/>
        <v>35.412363780778392</v>
      </c>
      <c r="N885" s="432">
        <v>69.176595181360867</v>
      </c>
      <c r="O885" s="432">
        <v>18.498934317718938</v>
      </c>
      <c r="P885" s="442">
        <f t="shared" si="117"/>
        <v>6.1688735051423846E-2</v>
      </c>
    </row>
    <row r="886" spans="1:16" x14ac:dyDescent="0.35">
      <c r="A886" s="465">
        <f t="shared" ref="A886:A948" si="119">A885+1</f>
        <v>3</v>
      </c>
      <c r="B886" s="3" t="s">
        <v>1023</v>
      </c>
      <c r="C886" s="5">
        <v>300.7</v>
      </c>
      <c r="D886" s="5"/>
      <c r="E886" s="5">
        <v>53.5</v>
      </c>
      <c r="F886" s="3">
        <f t="shared" si="118"/>
        <v>354.2</v>
      </c>
      <c r="G886" s="443">
        <v>7</v>
      </c>
      <c r="H886" s="443"/>
      <c r="I886" s="443">
        <v>1</v>
      </c>
      <c r="J886" s="3">
        <v>8</v>
      </c>
      <c r="K886" s="454">
        <f t="shared" si="114"/>
        <v>4.2361662695260789E-3</v>
      </c>
      <c r="L886" s="432">
        <f t="shared" si="115"/>
        <v>18.136934074662431</v>
      </c>
      <c r="M886" s="432">
        <f t="shared" si="116"/>
        <v>3.9901254964257347</v>
      </c>
      <c r="N886" s="432">
        <v>7.7945459359279852</v>
      </c>
      <c r="O886" s="432">
        <v>2.0843869653767815</v>
      </c>
      <c r="P886" s="442">
        <f t="shared" si="117"/>
        <v>9.0361356500262377E-2</v>
      </c>
    </row>
    <row r="887" spans="1:16" x14ac:dyDescent="0.35">
      <c r="A887" s="465">
        <f t="shared" si="119"/>
        <v>4</v>
      </c>
      <c r="B887" s="458" t="s">
        <v>1024</v>
      </c>
      <c r="C887" s="5">
        <v>4230.32</v>
      </c>
      <c r="D887" s="5"/>
      <c r="E887" s="5"/>
      <c r="F887" s="3">
        <f t="shared" si="118"/>
        <v>4230.32</v>
      </c>
      <c r="G887" s="443">
        <v>72</v>
      </c>
      <c r="H887" s="443"/>
      <c r="I887" s="443"/>
      <c r="J887" s="3">
        <v>72</v>
      </c>
      <c r="K887" s="454">
        <f t="shared" si="114"/>
        <v>3.8125496425734713E-2</v>
      </c>
      <c r="L887" s="432">
        <f t="shared" si="115"/>
        <v>163.23240667196188</v>
      </c>
      <c r="M887" s="432">
        <f t="shared" si="116"/>
        <v>35.911129467831614</v>
      </c>
      <c r="N887" s="432">
        <v>70.150913423351867</v>
      </c>
      <c r="O887" s="432">
        <v>18.759482688391039</v>
      </c>
      <c r="P887" s="442">
        <f t="shared" si="117"/>
        <v>6.8092705103050447E-2</v>
      </c>
    </row>
    <row r="888" spans="1:16" x14ac:dyDescent="0.35">
      <c r="A888" s="465">
        <f t="shared" si="119"/>
        <v>5</v>
      </c>
      <c r="B888" s="3" t="s">
        <v>1025</v>
      </c>
      <c r="C888" s="5">
        <v>7824.4</v>
      </c>
      <c r="D888" s="5"/>
      <c r="E888" s="5"/>
      <c r="F888" s="3">
        <f t="shared" si="118"/>
        <v>7824.4</v>
      </c>
      <c r="G888" s="443">
        <v>171</v>
      </c>
      <c r="H888" s="443"/>
      <c r="I888" s="443"/>
      <c r="J888" s="3">
        <v>171</v>
      </c>
      <c r="K888" s="454">
        <f t="shared" si="114"/>
        <v>9.0548054011119941E-2</v>
      </c>
      <c r="L888" s="432">
        <f t="shared" si="115"/>
        <v>387.67696584590948</v>
      </c>
      <c r="M888" s="432">
        <f t="shared" si="116"/>
        <v>85.28893248610008</v>
      </c>
      <c r="N888" s="432">
        <v>166.6084193804607</v>
      </c>
      <c r="O888" s="432">
        <v>44.553771384928709</v>
      </c>
      <c r="P888" s="442">
        <f t="shared" si="117"/>
        <v>8.7435214086370713E-2</v>
      </c>
    </row>
    <row r="889" spans="1:16" x14ac:dyDescent="0.35">
      <c r="A889" s="465">
        <f t="shared" si="119"/>
        <v>6</v>
      </c>
      <c r="B889" s="3" t="s">
        <v>1026</v>
      </c>
      <c r="C889" s="5">
        <v>4013.9</v>
      </c>
      <c r="D889" s="5"/>
      <c r="E889" s="5"/>
      <c r="F889" s="3">
        <f t="shared" si="118"/>
        <v>4013.9</v>
      </c>
      <c r="G889" s="443">
        <v>91</v>
      </c>
      <c r="H889" s="443"/>
      <c r="I889" s="443"/>
      <c r="J889" s="3">
        <v>91</v>
      </c>
      <c r="K889" s="454">
        <f t="shared" si="114"/>
        <v>4.8186391315859146E-2</v>
      </c>
      <c r="L889" s="432">
        <f t="shared" si="115"/>
        <v>206.30762509928513</v>
      </c>
      <c r="M889" s="432">
        <f t="shared" si="116"/>
        <v>45.387677521842733</v>
      </c>
      <c r="N889" s="432">
        <v>88.662960021180822</v>
      </c>
      <c r="O889" s="432">
        <v>23.70990173116089</v>
      </c>
      <c r="P889" s="442">
        <f t="shared" si="117"/>
        <v>9.0701852157121385E-2</v>
      </c>
    </row>
    <row r="890" spans="1:16" x14ac:dyDescent="0.35">
      <c r="A890" s="465">
        <f t="shared" si="119"/>
        <v>7</v>
      </c>
      <c r="B890" s="3" t="s">
        <v>1027</v>
      </c>
      <c r="C890" s="5">
        <v>8035.65</v>
      </c>
      <c r="D890" s="5"/>
      <c r="E890" s="5"/>
      <c r="F890" s="3">
        <f t="shared" si="118"/>
        <v>8035.65</v>
      </c>
      <c r="G890" s="443">
        <v>180</v>
      </c>
      <c r="H890" s="443"/>
      <c r="I890" s="443"/>
      <c r="J890" s="3">
        <v>180</v>
      </c>
      <c r="K890" s="454">
        <f t="shared" si="114"/>
        <v>9.5313741064336779E-2</v>
      </c>
      <c r="L890" s="432">
        <f t="shared" si="115"/>
        <v>408.08101667990468</v>
      </c>
      <c r="M890" s="432">
        <f t="shared" si="116"/>
        <v>89.777823669579035</v>
      </c>
      <c r="N890" s="432">
        <v>175.37728355837967</v>
      </c>
      <c r="O890" s="432">
        <v>46.898706720977593</v>
      </c>
      <c r="P890" s="442">
        <f t="shared" si="117"/>
        <v>8.961749586266711E-2</v>
      </c>
    </row>
    <row r="891" spans="1:16" x14ac:dyDescent="0.35">
      <c r="A891" s="465">
        <f t="shared" si="119"/>
        <v>8</v>
      </c>
      <c r="B891" s="458" t="s">
        <v>1028</v>
      </c>
      <c r="C891" s="5">
        <v>4255.7299999999996</v>
      </c>
      <c r="D891" s="5"/>
      <c r="E891" s="5">
        <v>76.8</v>
      </c>
      <c r="F891" s="3">
        <f t="shared" si="118"/>
        <v>4332.53</v>
      </c>
      <c r="G891" s="443">
        <v>71</v>
      </c>
      <c r="H891" s="443"/>
      <c r="I891" s="443">
        <v>1</v>
      </c>
      <c r="J891" s="3">
        <v>72</v>
      </c>
      <c r="K891" s="454">
        <f t="shared" si="114"/>
        <v>3.8125496425734713E-2</v>
      </c>
      <c r="L891" s="432">
        <f t="shared" si="115"/>
        <v>163.23240667196188</v>
      </c>
      <c r="M891" s="432">
        <f t="shared" si="116"/>
        <v>35.911129467831614</v>
      </c>
      <c r="N891" s="432">
        <v>70.150913423351867</v>
      </c>
      <c r="O891" s="432">
        <v>18.759482688391039</v>
      </c>
      <c r="P891" s="442">
        <f t="shared" si="117"/>
        <v>6.6486309904729202E-2</v>
      </c>
    </row>
    <row r="892" spans="1:16" x14ac:dyDescent="0.35">
      <c r="A892" s="465">
        <f t="shared" si="119"/>
        <v>9</v>
      </c>
      <c r="B892" s="3" t="s">
        <v>1029</v>
      </c>
      <c r="C892" s="5">
        <v>3910.03</v>
      </c>
      <c r="D892" s="5"/>
      <c r="E892" s="5">
        <v>129.5</v>
      </c>
      <c r="F892" s="3">
        <f t="shared" si="118"/>
        <v>4039.53</v>
      </c>
      <c r="G892" s="443">
        <v>70</v>
      </c>
      <c r="H892" s="443"/>
      <c r="I892" s="443">
        <v>1</v>
      </c>
      <c r="J892" s="3">
        <v>71</v>
      </c>
      <c r="K892" s="454">
        <f t="shared" si="114"/>
        <v>3.7595975642043949E-2</v>
      </c>
      <c r="L892" s="432">
        <f t="shared" si="115"/>
        <v>160.96528991262906</v>
      </c>
      <c r="M892" s="432">
        <f t="shared" si="116"/>
        <v>35.412363780778392</v>
      </c>
      <c r="N892" s="432">
        <v>69.176595181360867</v>
      </c>
      <c r="O892" s="432">
        <v>18.498934317718938</v>
      </c>
      <c r="P892" s="442">
        <f t="shared" si="117"/>
        <v>7.0318374462496197E-2</v>
      </c>
    </row>
    <row r="893" spans="1:16" x14ac:dyDescent="0.35">
      <c r="A893" s="465">
        <f t="shared" si="119"/>
        <v>10</v>
      </c>
      <c r="B893" s="3" t="s">
        <v>1030</v>
      </c>
      <c r="C893" s="5">
        <v>280.39999999999998</v>
      </c>
      <c r="D893" s="5"/>
      <c r="E893" s="5">
        <v>30.9</v>
      </c>
      <c r="F893" s="3">
        <f t="shared" si="118"/>
        <v>311.29999999999995</v>
      </c>
      <c r="G893" s="443">
        <v>7</v>
      </c>
      <c r="H893" s="443"/>
      <c r="I893" s="443">
        <v>1</v>
      </c>
      <c r="J893" s="3">
        <v>8</v>
      </c>
      <c r="K893" s="454">
        <f t="shared" si="114"/>
        <v>4.2361662695260789E-3</v>
      </c>
      <c r="L893" s="432">
        <f t="shared" si="115"/>
        <v>18.136934074662431</v>
      </c>
      <c r="M893" s="432">
        <f t="shared" si="116"/>
        <v>3.9901254964257347</v>
      </c>
      <c r="N893" s="432">
        <v>7.7945459359279852</v>
      </c>
      <c r="O893" s="432">
        <v>2.0843869653767815</v>
      </c>
      <c r="P893" s="442">
        <f t="shared" si="117"/>
        <v>0.10281398160100526</v>
      </c>
    </row>
    <row r="894" spans="1:16" x14ac:dyDescent="0.35">
      <c r="A894" s="465">
        <f t="shared" si="119"/>
        <v>11</v>
      </c>
      <c r="B894" s="3" t="s">
        <v>1031</v>
      </c>
      <c r="C894" s="5">
        <v>309.10000000000002</v>
      </c>
      <c r="D894" s="5"/>
      <c r="E894" s="5"/>
      <c r="F894" s="3">
        <f t="shared" si="118"/>
        <v>309.10000000000002</v>
      </c>
      <c r="G894" s="443">
        <v>8</v>
      </c>
      <c r="H894" s="443"/>
      <c r="I894" s="443"/>
      <c r="J894" s="3">
        <v>8</v>
      </c>
      <c r="K894" s="454">
        <f t="shared" si="114"/>
        <v>4.2361662695260789E-3</v>
      </c>
      <c r="L894" s="432">
        <f t="shared" si="115"/>
        <v>18.136934074662431</v>
      </c>
      <c r="M894" s="432">
        <f t="shared" si="116"/>
        <v>3.9901254964257347</v>
      </c>
      <c r="N894" s="432">
        <v>7.7945459359279852</v>
      </c>
      <c r="O894" s="432">
        <v>2.0843869653767815</v>
      </c>
      <c r="P894" s="442">
        <f t="shared" si="117"/>
        <v>0.10354575371204441</v>
      </c>
    </row>
    <row r="895" spans="1:16" x14ac:dyDescent="0.35">
      <c r="A895" s="465">
        <f t="shared" si="119"/>
        <v>12</v>
      </c>
      <c r="B895" s="3" t="s">
        <v>1032</v>
      </c>
      <c r="C895" s="5">
        <v>529.20000000000005</v>
      </c>
      <c r="D895" s="5"/>
      <c r="E895" s="5"/>
      <c r="F895" s="3">
        <f t="shared" si="118"/>
        <v>529.20000000000005</v>
      </c>
      <c r="G895" s="443">
        <v>12</v>
      </c>
      <c r="H895" s="443"/>
      <c r="I895" s="443"/>
      <c r="J895" s="3">
        <v>12</v>
      </c>
      <c r="K895" s="454">
        <f t="shared" si="114"/>
        <v>6.3542494042891189E-3</v>
      </c>
      <c r="L895" s="432">
        <f t="shared" si="115"/>
        <v>27.205401111993648</v>
      </c>
      <c r="M895" s="432">
        <f t="shared" si="116"/>
        <v>5.9851882446386027</v>
      </c>
      <c r="N895" s="432">
        <v>11.69181890389198</v>
      </c>
      <c r="O895" s="432">
        <v>3.1265804480651731</v>
      </c>
      <c r="P895" s="442">
        <f t="shared" si="117"/>
        <v>9.0719933311771347E-2</v>
      </c>
    </row>
    <row r="896" spans="1:16" x14ac:dyDescent="0.35">
      <c r="A896" s="465">
        <f t="shared" si="119"/>
        <v>13</v>
      </c>
      <c r="B896" s="3" t="s">
        <v>1033</v>
      </c>
      <c r="C896" s="5">
        <v>4612.71</v>
      </c>
      <c r="D896" s="5">
        <v>38.799999999999997</v>
      </c>
      <c r="E896" s="5">
        <v>58.7</v>
      </c>
      <c r="F896" s="3">
        <f t="shared" si="118"/>
        <v>4710.21</v>
      </c>
      <c r="G896" s="443">
        <v>97</v>
      </c>
      <c r="H896" s="443">
        <v>1</v>
      </c>
      <c r="I896" s="443">
        <v>3</v>
      </c>
      <c r="J896" s="3">
        <v>101</v>
      </c>
      <c r="K896" s="454">
        <f t="shared" si="114"/>
        <v>5.3481599152766748E-2</v>
      </c>
      <c r="L896" s="432">
        <f t="shared" si="115"/>
        <v>228.97879269261318</v>
      </c>
      <c r="M896" s="432">
        <f t="shared" si="116"/>
        <v>50.375334392374903</v>
      </c>
      <c r="N896" s="432">
        <v>98.406142441090822</v>
      </c>
      <c r="O896" s="432">
        <v>26.315385437881872</v>
      </c>
      <c r="P896" s="442">
        <f t="shared" si="117"/>
        <v>8.578718464016695E-2</v>
      </c>
    </row>
    <row r="897" spans="1:16" x14ac:dyDescent="0.35">
      <c r="A897" s="465">
        <f t="shared" si="119"/>
        <v>14</v>
      </c>
      <c r="B897" s="3" t="s">
        <v>1034</v>
      </c>
      <c r="C897" s="5">
        <v>337.4</v>
      </c>
      <c r="D897" s="5"/>
      <c r="E897" s="5"/>
      <c r="F897" s="3">
        <f t="shared" si="118"/>
        <v>337.4</v>
      </c>
      <c r="G897" s="443">
        <v>8</v>
      </c>
      <c r="H897" s="443"/>
      <c r="I897" s="443"/>
      <c r="J897" s="3">
        <v>8</v>
      </c>
      <c r="K897" s="454">
        <f t="shared" si="114"/>
        <v>4.2361662695260789E-3</v>
      </c>
      <c r="L897" s="432">
        <f t="shared" si="115"/>
        <v>18.136934074662431</v>
      </c>
      <c r="M897" s="432">
        <f t="shared" si="116"/>
        <v>3.9901254964257347</v>
      </c>
      <c r="N897" s="432">
        <v>7.7945459359279852</v>
      </c>
      <c r="O897" s="432">
        <v>2.0843869653767815</v>
      </c>
      <c r="P897" s="442">
        <f t="shared" si="117"/>
        <v>9.4860677155877107E-2</v>
      </c>
    </row>
    <row r="898" spans="1:16" x14ac:dyDescent="0.35">
      <c r="A898" s="465">
        <f t="shared" si="119"/>
        <v>15</v>
      </c>
      <c r="B898" s="3" t="s">
        <v>1035</v>
      </c>
      <c r="C898" s="5">
        <v>344.8</v>
      </c>
      <c r="D898" s="5"/>
      <c r="E898" s="5"/>
      <c r="F898" s="3">
        <f t="shared" si="118"/>
        <v>344.8</v>
      </c>
      <c r="G898" s="443">
        <v>8</v>
      </c>
      <c r="H898" s="443"/>
      <c r="I898" s="443"/>
      <c r="J898" s="3">
        <v>8</v>
      </c>
      <c r="K898" s="454">
        <f t="shared" si="114"/>
        <v>4.2361662695260789E-3</v>
      </c>
      <c r="L898" s="432">
        <f t="shared" si="115"/>
        <v>18.136934074662431</v>
      </c>
      <c r="M898" s="432">
        <f t="shared" si="116"/>
        <v>3.9901254964257347</v>
      </c>
      <c r="N898" s="432">
        <v>7.7945459359279852</v>
      </c>
      <c r="O898" s="432">
        <v>2.0843869653767815</v>
      </c>
      <c r="P898" s="442">
        <f t="shared" si="117"/>
        <v>9.2824804154271842E-2</v>
      </c>
    </row>
    <row r="899" spans="1:16" x14ac:dyDescent="0.35">
      <c r="A899" s="465">
        <f t="shared" si="119"/>
        <v>16</v>
      </c>
      <c r="B899" s="3" t="s">
        <v>1036</v>
      </c>
      <c r="C899" s="5">
        <v>338.65</v>
      </c>
      <c r="D899" s="5"/>
      <c r="E899" s="5"/>
      <c r="F899" s="3">
        <f t="shared" si="118"/>
        <v>338.65</v>
      </c>
      <c r="G899" s="443">
        <v>8</v>
      </c>
      <c r="H899" s="443"/>
      <c r="I899" s="443"/>
      <c r="J899" s="3">
        <v>8</v>
      </c>
      <c r="K899" s="454">
        <f t="shared" si="114"/>
        <v>4.2361662695260789E-3</v>
      </c>
      <c r="L899" s="432">
        <f t="shared" si="115"/>
        <v>18.136934074662431</v>
      </c>
      <c r="M899" s="432">
        <f t="shared" si="116"/>
        <v>3.9901254964257347</v>
      </c>
      <c r="N899" s="432">
        <v>7.7945459359279852</v>
      </c>
      <c r="O899" s="432">
        <v>2.0843869653767815</v>
      </c>
      <c r="P899" s="442">
        <f t="shared" si="117"/>
        <v>9.4510534393600867E-2</v>
      </c>
    </row>
    <row r="900" spans="1:16" x14ac:dyDescent="0.35">
      <c r="A900" s="465">
        <f t="shared" si="119"/>
        <v>17</v>
      </c>
      <c r="B900" s="3" t="s">
        <v>1037</v>
      </c>
      <c r="C900" s="5">
        <v>344.1</v>
      </c>
      <c r="D900" s="5"/>
      <c r="E900" s="5"/>
      <c r="F900" s="3">
        <f t="shared" si="118"/>
        <v>344.1</v>
      </c>
      <c r="G900" s="443">
        <v>8</v>
      </c>
      <c r="H900" s="443"/>
      <c r="I900" s="443"/>
      <c r="J900" s="3">
        <v>8</v>
      </c>
      <c r="K900" s="454">
        <f t="shared" si="114"/>
        <v>4.2361662695260789E-3</v>
      </c>
      <c r="L900" s="432">
        <f t="shared" si="115"/>
        <v>18.136934074662431</v>
      </c>
      <c r="M900" s="432">
        <f t="shared" si="116"/>
        <v>3.9901254964257347</v>
      </c>
      <c r="N900" s="432">
        <v>7.7945459359279852</v>
      </c>
      <c r="O900" s="432">
        <v>2.0843869653767815</v>
      </c>
      <c r="P900" s="442">
        <f t="shared" si="117"/>
        <v>9.3013636943891115E-2</v>
      </c>
    </row>
    <row r="901" spans="1:16" x14ac:dyDescent="0.35">
      <c r="A901" s="465">
        <f t="shared" si="119"/>
        <v>18</v>
      </c>
      <c r="B901" s="3" t="s">
        <v>1038</v>
      </c>
      <c r="C901" s="5">
        <v>340.9</v>
      </c>
      <c r="D901" s="5"/>
      <c r="E901" s="5"/>
      <c r="F901" s="3">
        <f t="shared" si="118"/>
        <v>340.9</v>
      </c>
      <c r="G901" s="443">
        <v>8</v>
      </c>
      <c r="H901" s="443"/>
      <c r="I901" s="443"/>
      <c r="J901" s="3">
        <v>8</v>
      </c>
      <c r="K901" s="454">
        <f t="shared" si="114"/>
        <v>4.2361662695260789E-3</v>
      </c>
      <c r="L901" s="432">
        <f t="shared" si="115"/>
        <v>18.136934074662431</v>
      </c>
      <c r="M901" s="432">
        <f t="shared" si="116"/>
        <v>3.9901254964257347</v>
      </c>
      <c r="N901" s="432">
        <v>7.7945459359279852</v>
      </c>
      <c r="O901" s="432">
        <v>2.0843869653767815</v>
      </c>
      <c r="P901" s="442">
        <f t="shared" si="117"/>
        <v>9.3886748232305473E-2</v>
      </c>
    </row>
    <row r="902" spans="1:16" x14ac:dyDescent="0.35">
      <c r="A902" s="465">
        <f t="shared" si="119"/>
        <v>19</v>
      </c>
      <c r="B902" s="3" t="s">
        <v>1039</v>
      </c>
      <c r="C902" s="5">
        <v>346</v>
      </c>
      <c r="D902" s="5"/>
      <c r="E902" s="5"/>
      <c r="F902" s="3">
        <f t="shared" si="118"/>
        <v>346</v>
      </c>
      <c r="G902" s="443">
        <v>8</v>
      </c>
      <c r="H902" s="443"/>
      <c r="I902" s="443"/>
      <c r="J902" s="3">
        <v>8</v>
      </c>
      <c r="K902" s="454">
        <f t="shared" si="114"/>
        <v>4.2361662695260789E-3</v>
      </c>
      <c r="L902" s="432">
        <f t="shared" si="115"/>
        <v>18.136934074662431</v>
      </c>
      <c r="M902" s="432">
        <f t="shared" si="116"/>
        <v>3.9901254964257347</v>
      </c>
      <c r="N902" s="432">
        <v>7.7945459359279852</v>
      </c>
      <c r="O902" s="432">
        <v>2.0843869653767815</v>
      </c>
      <c r="P902" s="442">
        <f t="shared" si="117"/>
        <v>9.2502868417320611E-2</v>
      </c>
    </row>
    <row r="903" spans="1:16" x14ac:dyDescent="0.35">
      <c r="A903" s="465">
        <f t="shared" si="119"/>
        <v>20</v>
      </c>
      <c r="B903" s="3" t="s">
        <v>1040</v>
      </c>
      <c r="C903" s="5">
        <v>343.4</v>
      </c>
      <c r="D903" s="5"/>
      <c r="E903" s="5"/>
      <c r="F903" s="3">
        <f t="shared" si="118"/>
        <v>343.4</v>
      </c>
      <c r="G903" s="443">
        <v>8</v>
      </c>
      <c r="H903" s="443"/>
      <c r="I903" s="443"/>
      <c r="J903" s="3">
        <v>8</v>
      </c>
      <c r="K903" s="454">
        <f t="shared" si="114"/>
        <v>4.2361662695260789E-3</v>
      </c>
      <c r="L903" s="432">
        <f t="shared" si="115"/>
        <v>18.136934074662431</v>
      </c>
      <c r="M903" s="432">
        <f t="shared" si="116"/>
        <v>3.9901254964257347</v>
      </c>
      <c r="N903" s="432">
        <v>7.7945459359279852</v>
      </c>
      <c r="O903" s="432">
        <v>2.0843869653767815</v>
      </c>
      <c r="P903" s="442">
        <f t="shared" si="117"/>
        <v>9.3203239581808192E-2</v>
      </c>
    </row>
    <row r="904" spans="1:16" x14ac:dyDescent="0.35">
      <c r="A904" s="465">
        <f t="shared" si="119"/>
        <v>21</v>
      </c>
      <c r="B904" s="3" t="s">
        <v>2426</v>
      </c>
      <c r="C904" s="5">
        <v>345.5</v>
      </c>
      <c r="D904" s="5"/>
      <c r="E904" s="5"/>
      <c r="F904" s="3">
        <f t="shared" si="118"/>
        <v>345.5</v>
      </c>
      <c r="G904" s="443">
        <v>8</v>
      </c>
      <c r="H904" s="443"/>
      <c r="I904" s="443"/>
      <c r="J904" s="3">
        <v>8</v>
      </c>
      <c r="K904" s="454">
        <f t="shared" si="114"/>
        <v>4.2361662695260789E-3</v>
      </c>
      <c r="L904" s="432">
        <f t="shared" si="115"/>
        <v>18.136934074662431</v>
      </c>
      <c r="M904" s="432">
        <f t="shared" si="116"/>
        <v>3.9901254964257347</v>
      </c>
      <c r="N904" s="432">
        <v>7.7945459359279852</v>
      </c>
      <c r="O904" s="432">
        <v>2.0843869653767815</v>
      </c>
      <c r="P904" s="442">
        <f t="shared" si="117"/>
        <v>9.2636736533698791E-2</v>
      </c>
    </row>
    <row r="905" spans="1:16" x14ac:dyDescent="0.35">
      <c r="A905" s="465">
        <f t="shared" si="119"/>
        <v>22</v>
      </c>
      <c r="B905" s="3" t="s">
        <v>2427</v>
      </c>
      <c r="C905" s="5">
        <v>341.7</v>
      </c>
      <c r="D905" s="5"/>
      <c r="E905" s="5"/>
      <c r="F905" s="3">
        <f t="shared" si="118"/>
        <v>341.7</v>
      </c>
      <c r="G905" s="443">
        <v>8</v>
      </c>
      <c r="H905" s="443"/>
      <c r="I905" s="443"/>
      <c r="J905" s="3">
        <v>8</v>
      </c>
      <c r="K905" s="454">
        <f t="shared" si="114"/>
        <v>4.2361662695260789E-3</v>
      </c>
      <c r="L905" s="432">
        <f t="shared" si="115"/>
        <v>18.136934074662431</v>
      </c>
      <c r="M905" s="432">
        <f t="shared" si="116"/>
        <v>3.9901254964257347</v>
      </c>
      <c r="N905" s="432">
        <v>7.7945459359279852</v>
      </c>
      <c r="O905" s="432">
        <v>2.0843869653767815</v>
      </c>
      <c r="P905" s="442">
        <f t="shared" si="117"/>
        <v>9.3666937291170427E-2</v>
      </c>
    </row>
    <row r="906" spans="1:16" x14ac:dyDescent="0.35">
      <c r="A906" s="465">
        <f t="shared" si="119"/>
        <v>23</v>
      </c>
      <c r="B906" s="3" t="s">
        <v>2428</v>
      </c>
      <c r="C906" s="5">
        <v>346.5</v>
      </c>
      <c r="D906" s="5"/>
      <c r="E906" s="5"/>
      <c r="F906" s="3">
        <f t="shared" si="118"/>
        <v>346.5</v>
      </c>
      <c r="G906" s="443">
        <v>8</v>
      </c>
      <c r="H906" s="443"/>
      <c r="I906" s="443"/>
      <c r="J906" s="3">
        <v>8</v>
      </c>
      <c r="K906" s="454">
        <v>0</v>
      </c>
      <c r="L906" s="432">
        <f t="shared" si="115"/>
        <v>0</v>
      </c>
      <c r="M906" s="432">
        <f t="shared" si="116"/>
        <v>0</v>
      </c>
      <c r="N906" s="432">
        <v>0</v>
      </c>
      <c r="O906" s="432">
        <v>0</v>
      </c>
      <c r="P906" s="442">
        <f t="shared" si="117"/>
        <v>0</v>
      </c>
    </row>
    <row r="907" spans="1:16" x14ac:dyDescent="0.35">
      <c r="A907" s="465">
        <f t="shared" si="119"/>
        <v>24</v>
      </c>
      <c r="B907" s="3" t="s">
        <v>2429</v>
      </c>
      <c r="C907" s="5">
        <v>77.5</v>
      </c>
      <c r="D907" s="5"/>
      <c r="E907" s="5"/>
      <c r="F907" s="3">
        <f t="shared" si="118"/>
        <v>77.5</v>
      </c>
      <c r="G907" s="443">
        <v>3</v>
      </c>
      <c r="H907" s="443"/>
      <c r="I907" s="443"/>
      <c r="J907" s="3">
        <v>3</v>
      </c>
      <c r="K907" s="454">
        <f t="shared" si="114"/>
        <v>1.5885623510722797E-3</v>
      </c>
      <c r="L907" s="432">
        <f t="shared" si="115"/>
        <v>6.8013502779984121</v>
      </c>
      <c r="M907" s="432">
        <f t="shared" si="116"/>
        <v>1.4962970611596507</v>
      </c>
      <c r="N907" s="432">
        <v>2.9229547259729949</v>
      </c>
      <c r="O907" s="432">
        <v>0.78164511201629328</v>
      </c>
      <c r="P907" s="442">
        <f t="shared" si="117"/>
        <v>0.15486770551157872</v>
      </c>
    </row>
    <row r="908" spans="1:16" x14ac:dyDescent="0.35">
      <c r="A908" s="465">
        <f t="shared" si="119"/>
        <v>25</v>
      </c>
      <c r="B908" s="3" t="s">
        <v>2430</v>
      </c>
      <c r="C908" s="5">
        <v>176.7</v>
      </c>
      <c r="D908" s="5"/>
      <c r="E908" s="5"/>
      <c r="F908" s="3">
        <f t="shared" si="118"/>
        <v>176.7</v>
      </c>
      <c r="G908" s="443">
        <v>4</v>
      </c>
      <c r="H908" s="443"/>
      <c r="I908" s="443"/>
      <c r="J908" s="3">
        <v>4</v>
      </c>
      <c r="K908" s="454">
        <f t="shared" si="114"/>
        <v>2.1180831347630395E-3</v>
      </c>
      <c r="L908" s="432">
        <f t="shared" si="115"/>
        <v>9.0684670373312155</v>
      </c>
      <c r="M908" s="432">
        <f t="shared" si="116"/>
        <v>1.9950627482128673</v>
      </c>
      <c r="N908" s="432">
        <v>3.8972729679639926</v>
      </c>
      <c r="O908" s="432">
        <v>1.0421934826883907</v>
      </c>
      <c r="P908" s="442">
        <f t="shared" si="117"/>
        <v>9.0565909655893992E-2</v>
      </c>
    </row>
    <row r="909" spans="1:16" x14ac:dyDescent="0.35">
      <c r="A909" s="465">
        <f t="shared" si="119"/>
        <v>26</v>
      </c>
      <c r="B909" s="3" t="s">
        <v>1158</v>
      </c>
      <c r="C909" s="5">
        <v>3973.8</v>
      </c>
      <c r="D909" s="5"/>
      <c r="E909" s="5">
        <v>282.60000000000002</v>
      </c>
      <c r="F909" s="3">
        <f t="shared" si="118"/>
        <v>4256.4000000000005</v>
      </c>
      <c r="G909" s="443">
        <v>158</v>
      </c>
      <c r="H909" s="443"/>
      <c r="I909" s="443">
        <v>2</v>
      </c>
      <c r="J909" s="3">
        <v>160</v>
      </c>
      <c r="K909" s="454">
        <f t="shared" si="114"/>
        <v>8.4723325390521576E-2</v>
      </c>
      <c r="L909" s="432">
        <f t="shared" si="115"/>
        <v>362.73868149324858</v>
      </c>
      <c r="M909" s="432">
        <f t="shared" si="116"/>
        <v>79.802509928514681</v>
      </c>
      <c r="N909" s="432">
        <v>155.8909187185597</v>
      </c>
      <c r="O909" s="432">
        <v>41.68773930753563</v>
      </c>
      <c r="P909" s="442">
        <f t="shared" si="117"/>
        <v>0.1503899655689922</v>
      </c>
    </row>
    <row r="910" spans="1:16" x14ac:dyDescent="0.35">
      <c r="A910" s="465">
        <f t="shared" si="119"/>
        <v>27</v>
      </c>
      <c r="B910" s="3" t="s">
        <v>1159</v>
      </c>
      <c r="C910" s="5">
        <v>2318.1999999999998</v>
      </c>
      <c r="D910" s="5"/>
      <c r="E910" s="5"/>
      <c r="F910" s="3">
        <f t="shared" si="118"/>
        <v>2318.1999999999998</v>
      </c>
      <c r="G910" s="443">
        <v>40</v>
      </c>
      <c r="H910" s="443"/>
      <c r="I910" s="443"/>
      <c r="J910" s="3">
        <v>40</v>
      </c>
      <c r="K910" s="454">
        <f t="shared" si="114"/>
        <v>2.1180831347630394E-2</v>
      </c>
      <c r="L910" s="432">
        <f t="shared" si="115"/>
        <v>90.684670373312144</v>
      </c>
      <c r="M910" s="432">
        <f t="shared" si="116"/>
        <v>19.95062748212867</v>
      </c>
      <c r="N910" s="432">
        <v>38.972729679639926</v>
      </c>
      <c r="O910" s="432">
        <v>10.421934826883907</v>
      </c>
      <c r="P910" s="442">
        <f t="shared" si="117"/>
        <v>6.903199135620941E-2</v>
      </c>
    </row>
    <row r="911" spans="1:16" x14ac:dyDescent="0.35">
      <c r="A911" s="465">
        <f t="shared" si="119"/>
        <v>28</v>
      </c>
      <c r="B911" s="3" t="s">
        <v>1160</v>
      </c>
      <c r="C911" s="5">
        <v>19972.8</v>
      </c>
      <c r="D911" s="5">
        <v>200.6</v>
      </c>
      <c r="E911" s="5">
        <v>2292.4</v>
      </c>
      <c r="F911" s="3">
        <f t="shared" si="118"/>
        <v>22465.8</v>
      </c>
      <c r="G911" s="443">
        <v>385</v>
      </c>
      <c r="H911" s="443">
        <v>1</v>
      </c>
      <c r="I911" s="443">
        <v>9</v>
      </c>
      <c r="J911" s="3">
        <v>395</v>
      </c>
      <c r="K911" s="454">
        <f t="shared" si="114"/>
        <v>0.20916070955785016</v>
      </c>
      <c r="L911" s="432">
        <f t="shared" si="115"/>
        <v>895.51111993645748</v>
      </c>
      <c r="M911" s="432">
        <f t="shared" si="116"/>
        <v>197.01244638602066</v>
      </c>
      <c r="N911" s="432">
        <v>384.85570558644429</v>
      </c>
      <c r="O911" s="432">
        <v>102.9166064154786</v>
      </c>
      <c r="P911" s="442">
        <f t="shared" si="117"/>
        <v>7.0342292654808694E-2</v>
      </c>
    </row>
    <row r="912" spans="1:16" x14ac:dyDescent="0.35">
      <c r="A912" s="465">
        <f t="shared" si="119"/>
        <v>29</v>
      </c>
      <c r="B912" s="458" t="s">
        <v>1161</v>
      </c>
      <c r="C912" s="466">
        <v>4510.8999999999996</v>
      </c>
      <c r="D912" s="5"/>
      <c r="E912" s="5"/>
      <c r="F912" s="3">
        <f t="shared" si="118"/>
        <v>4510.8999999999996</v>
      </c>
      <c r="G912" s="443">
        <v>100</v>
      </c>
      <c r="H912" s="443"/>
      <c r="I912" s="443"/>
      <c r="J912" s="3">
        <v>100</v>
      </c>
      <c r="K912" s="454">
        <f t="shared" si="114"/>
        <v>5.2952078369075985E-2</v>
      </c>
      <c r="L912" s="432">
        <f t="shared" si="115"/>
        <v>226.71167593328036</v>
      </c>
      <c r="M912" s="432">
        <f t="shared" si="116"/>
        <v>49.876568705321681</v>
      </c>
      <c r="N912" s="432">
        <v>97.431824199099808</v>
      </c>
      <c r="O912" s="432">
        <v>26.054837067209775</v>
      </c>
      <c r="P912" s="442">
        <f t="shared" si="117"/>
        <v>8.8690706046445633E-2</v>
      </c>
    </row>
    <row r="913" spans="1:16" x14ac:dyDescent="0.35">
      <c r="A913" s="465">
        <f t="shared" si="119"/>
        <v>30</v>
      </c>
      <c r="B913" s="3" t="s">
        <v>1162</v>
      </c>
      <c r="C913" s="5">
        <v>3364.6</v>
      </c>
      <c r="D913" s="5">
        <v>242</v>
      </c>
      <c r="E913" s="5">
        <v>228.7</v>
      </c>
      <c r="F913" s="3">
        <f t="shared" si="118"/>
        <v>3835.2999999999997</v>
      </c>
      <c r="G913" s="443">
        <v>56</v>
      </c>
      <c r="H913" s="443">
        <v>2</v>
      </c>
      <c r="I913" s="443">
        <v>1</v>
      </c>
      <c r="J913" s="3">
        <v>59</v>
      </c>
      <c r="K913" s="454">
        <f t="shared" si="114"/>
        <v>3.1241726237754831E-2</v>
      </c>
      <c r="L913" s="432">
        <f t="shared" si="115"/>
        <v>133.75988880063542</v>
      </c>
      <c r="M913" s="432">
        <f t="shared" si="116"/>
        <v>29.427175536139792</v>
      </c>
      <c r="N913" s="432">
        <v>57.484776277468889</v>
      </c>
      <c r="O913" s="432">
        <v>15.372353869653768</v>
      </c>
      <c r="P913" s="442">
        <f t="shared" si="117"/>
        <v>6.1545171038484059E-2</v>
      </c>
    </row>
    <row r="914" spans="1:16" x14ac:dyDescent="0.35">
      <c r="A914" s="465">
        <f t="shared" si="119"/>
        <v>31</v>
      </c>
      <c r="B914" s="3" t="s">
        <v>1163</v>
      </c>
      <c r="C914" s="5">
        <v>3738.09</v>
      </c>
      <c r="D914" s="5"/>
      <c r="E914" s="5">
        <v>73</v>
      </c>
      <c r="F914" s="3">
        <f t="shared" si="118"/>
        <v>3811.09</v>
      </c>
      <c r="G914" s="443">
        <v>82</v>
      </c>
      <c r="H914" s="443"/>
      <c r="I914" s="443">
        <v>1</v>
      </c>
      <c r="J914" s="3">
        <v>83</v>
      </c>
      <c r="K914" s="454">
        <f t="shared" si="114"/>
        <v>4.3950225046333072E-2</v>
      </c>
      <c r="L914" s="432">
        <f t="shared" si="115"/>
        <v>188.17069102462273</v>
      </c>
      <c r="M914" s="432">
        <f t="shared" si="116"/>
        <v>41.397552025416999</v>
      </c>
      <c r="N914" s="432">
        <v>80.868414085252851</v>
      </c>
      <c r="O914" s="432">
        <v>21.625514765784114</v>
      </c>
      <c r="P914" s="442">
        <f t="shared" si="117"/>
        <v>8.7130498597796591E-2</v>
      </c>
    </row>
    <row r="915" spans="1:16" x14ac:dyDescent="0.35">
      <c r="A915" s="465">
        <f t="shared" si="119"/>
        <v>32</v>
      </c>
      <c r="B915" s="3" t="s">
        <v>1164</v>
      </c>
      <c r="C915" s="5">
        <v>4404.33</v>
      </c>
      <c r="D915" s="5"/>
      <c r="E915" s="5"/>
      <c r="F915" s="3">
        <f t="shared" si="118"/>
        <v>4404.33</v>
      </c>
      <c r="G915" s="443">
        <v>72</v>
      </c>
      <c r="H915" s="443"/>
      <c r="I915" s="443"/>
      <c r="J915" s="3">
        <v>72</v>
      </c>
      <c r="K915" s="454">
        <f t="shared" si="114"/>
        <v>3.8125496425734713E-2</v>
      </c>
      <c r="L915" s="432">
        <f t="shared" si="115"/>
        <v>163.23240667196188</v>
      </c>
      <c r="M915" s="432">
        <f t="shared" si="116"/>
        <v>35.911129467831614</v>
      </c>
      <c r="N915" s="432">
        <v>70.150913423351867</v>
      </c>
      <c r="O915" s="432">
        <v>18.759482688391039</v>
      </c>
      <c r="P915" s="442">
        <f t="shared" si="117"/>
        <v>6.5402440836980061E-2</v>
      </c>
    </row>
    <row r="916" spans="1:16" x14ac:dyDescent="0.35">
      <c r="A916" s="465">
        <f t="shared" si="119"/>
        <v>33</v>
      </c>
      <c r="B916" s="458" t="s">
        <v>1165</v>
      </c>
      <c r="C916" s="5">
        <v>2676.4</v>
      </c>
      <c r="D916" s="5"/>
      <c r="E916" s="5"/>
      <c r="F916" s="3">
        <f t="shared" si="118"/>
        <v>2676.4</v>
      </c>
      <c r="G916" s="443">
        <v>40</v>
      </c>
      <c r="H916" s="443"/>
      <c r="I916" s="443"/>
      <c r="J916" s="3">
        <v>40</v>
      </c>
      <c r="K916" s="454">
        <f t="shared" si="114"/>
        <v>2.1180831347630394E-2</v>
      </c>
      <c r="L916" s="432">
        <f t="shared" ref="L916:L947" si="120">K916*4281.45</f>
        <v>90.684670373312144</v>
      </c>
      <c r="M916" s="432">
        <f t="shared" si="116"/>
        <v>19.95062748212867</v>
      </c>
      <c r="N916" s="432">
        <v>38.972729679639926</v>
      </c>
      <c r="O916" s="432">
        <v>10.421934826883907</v>
      </c>
      <c r="P916" s="442">
        <f t="shared" ref="P916:P947" si="121">(L916+M916+N916+O916)/F916</f>
        <v>5.9792991466882613E-2</v>
      </c>
    </row>
    <row r="917" spans="1:16" x14ac:dyDescent="0.35">
      <c r="A917" s="465">
        <f t="shared" si="119"/>
        <v>34</v>
      </c>
      <c r="B917" s="3" t="s">
        <v>1166</v>
      </c>
      <c r="C917" s="5">
        <v>1241.5999999999999</v>
      </c>
      <c r="D917" s="5"/>
      <c r="E917" s="5"/>
      <c r="F917" s="3">
        <f t="shared" si="118"/>
        <v>1241.5999999999999</v>
      </c>
      <c r="G917" s="443">
        <v>20</v>
      </c>
      <c r="H917" s="443"/>
      <c r="I917" s="443"/>
      <c r="J917" s="3">
        <v>20</v>
      </c>
      <c r="K917" s="454">
        <f t="shared" si="114"/>
        <v>1.0590415673815197E-2</v>
      </c>
      <c r="L917" s="432">
        <f t="shared" si="120"/>
        <v>45.342335186656072</v>
      </c>
      <c r="M917" s="432">
        <f t="shared" si="116"/>
        <v>9.9753137410643351</v>
      </c>
      <c r="N917" s="432">
        <v>19.486364839819963</v>
      </c>
      <c r="O917" s="432">
        <v>5.2109674134419537</v>
      </c>
      <c r="P917" s="442">
        <f t="shared" si="121"/>
        <v>6.4445055719219005E-2</v>
      </c>
    </row>
    <row r="918" spans="1:16" x14ac:dyDescent="0.35">
      <c r="A918" s="465">
        <f t="shared" si="119"/>
        <v>35</v>
      </c>
      <c r="B918" s="3" t="s">
        <v>54</v>
      </c>
      <c r="C918" s="5">
        <v>7600.7</v>
      </c>
      <c r="D918" s="5"/>
      <c r="E918" s="5">
        <v>75.599999999999994</v>
      </c>
      <c r="F918" s="3">
        <f t="shared" si="118"/>
        <v>7676.3</v>
      </c>
      <c r="G918" s="443">
        <v>139</v>
      </c>
      <c r="H918" s="443"/>
      <c r="I918" s="443">
        <v>2</v>
      </c>
      <c r="J918" s="3">
        <v>141</v>
      </c>
      <c r="K918" s="454">
        <f t="shared" si="114"/>
        <v>7.4662430500397142E-2</v>
      </c>
      <c r="L918" s="432">
        <f t="shared" si="120"/>
        <v>319.66346306592533</v>
      </c>
      <c r="M918" s="432">
        <f t="shared" si="116"/>
        <v>70.325961874503577</v>
      </c>
      <c r="N918" s="432">
        <v>137.37887212073073</v>
      </c>
      <c r="O918" s="432">
        <v>36.737320264765778</v>
      </c>
      <c r="P918" s="442">
        <f t="shared" si="121"/>
        <v>7.3486655983471913E-2</v>
      </c>
    </row>
    <row r="919" spans="1:16" x14ac:dyDescent="0.35">
      <c r="A919" s="465">
        <f t="shared" si="119"/>
        <v>36</v>
      </c>
      <c r="B919" s="3" t="s">
        <v>1167</v>
      </c>
      <c r="C919" s="5">
        <v>9475.4500000000007</v>
      </c>
      <c r="D919" s="5"/>
      <c r="E919" s="5"/>
      <c r="F919" s="3">
        <f t="shared" si="118"/>
        <v>9475.4500000000007</v>
      </c>
      <c r="G919" s="443">
        <v>160</v>
      </c>
      <c r="H919" s="443"/>
      <c r="I919" s="443"/>
      <c r="J919" s="3">
        <v>160</v>
      </c>
      <c r="K919" s="454">
        <f t="shared" si="114"/>
        <v>8.4723325390521576E-2</v>
      </c>
      <c r="L919" s="432">
        <f t="shared" si="120"/>
        <v>362.73868149324858</v>
      </c>
      <c r="M919" s="432">
        <f t="shared" si="116"/>
        <v>79.802509928514681</v>
      </c>
      <c r="N919" s="432">
        <v>155.8909187185597</v>
      </c>
      <c r="O919" s="432">
        <v>41.68773930753563</v>
      </c>
      <c r="P919" s="442">
        <f t="shared" si="121"/>
        <v>6.7555614714642415E-2</v>
      </c>
    </row>
    <row r="920" spans="1:16" x14ac:dyDescent="0.35">
      <c r="A920" s="465">
        <f t="shared" si="119"/>
        <v>37</v>
      </c>
      <c r="B920" s="3" t="s">
        <v>1168</v>
      </c>
      <c r="C920" s="5">
        <v>4310.78</v>
      </c>
      <c r="D920" s="5"/>
      <c r="E920" s="5">
        <v>310.10000000000002</v>
      </c>
      <c r="F920" s="3">
        <f t="shared" si="118"/>
        <v>4620.88</v>
      </c>
      <c r="G920" s="443">
        <v>72</v>
      </c>
      <c r="H920" s="443"/>
      <c r="I920" s="443">
        <v>1</v>
      </c>
      <c r="J920" s="3">
        <v>73</v>
      </c>
      <c r="K920" s="454">
        <f t="shared" si="114"/>
        <v>3.865501720942547E-2</v>
      </c>
      <c r="L920" s="432">
        <f t="shared" si="120"/>
        <v>165.49952343129468</v>
      </c>
      <c r="M920" s="432">
        <f t="shared" si="116"/>
        <v>36.409895154884829</v>
      </c>
      <c r="N920" s="432">
        <v>71.125231665342866</v>
      </c>
      <c r="O920" s="432">
        <v>19.020031059063133</v>
      </c>
      <c r="P920" s="442">
        <f t="shared" si="121"/>
        <v>6.3203260268733547E-2</v>
      </c>
    </row>
    <row r="921" spans="1:16" x14ac:dyDescent="0.35">
      <c r="A921" s="465">
        <f t="shared" si="119"/>
        <v>38</v>
      </c>
      <c r="B921" s="3" t="s">
        <v>1169</v>
      </c>
      <c r="C921" s="5">
        <v>6507.98</v>
      </c>
      <c r="D921" s="5">
        <v>48.6</v>
      </c>
      <c r="E921" s="5"/>
      <c r="F921" s="3">
        <f t="shared" si="118"/>
        <v>6556.58</v>
      </c>
      <c r="G921" s="443">
        <v>106</v>
      </c>
      <c r="H921" s="443">
        <v>1</v>
      </c>
      <c r="I921" s="443"/>
      <c r="J921" s="3">
        <v>107</v>
      </c>
      <c r="K921" s="454">
        <f t="shared" si="114"/>
        <v>5.6658723854911303E-2</v>
      </c>
      <c r="L921" s="432">
        <f t="shared" si="120"/>
        <v>242.58149324860997</v>
      </c>
      <c r="M921" s="432">
        <f t="shared" si="116"/>
        <v>53.367928514694192</v>
      </c>
      <c r="N921" s="432">
        <v>104.25205189303679</v>
      </c>
      <c r="O921" s="432">
        <v>27.87867566191446</v>
      </c>
      <c r="P921" s="442">
        <f t="shared" si="121"/>
        <v>6.5290158789834851E-2</v>
      </c>
    </row>
    <row r="922" spans="1:16" x14ac:dyDescent="0.35">
      <c r="A922" s="465">
        <f t="shared" si="119"/>
        <v>39</v>
      </c>
      <c r="B922" s="3" t="s">
        <v>1170</v>
      </c>
      <c r="C922" s="5">
        <v>374.3</v>
      </c>
      <c r="D922" s="5"/>
      <c r="E922" s="5"/>
      <c r="F922" s="3">
        <f t="shared" si="118"/>
        <v>374.3</v>
      </c>
      <c r="G922" s="443">
        <v>8</v>
      </c>
      <c r="H922" s="443"/>
      <c r="I922" s="443"/>
      <c r="J922" s="3">
        <v>8</v>
      </c>
      <c r="K922" s="454">
        <f t="shared" si="114"/>
        <v>4.2361662695260789E-3</v>
      </c>
      <c r="L922" s="432">
        <f t="shared" si="120"/>
        <v>18.136934074662431</v>
      </c>
      <c r="M922" s="432">
        <f t="shared" si="116"/>
        <v>3.9901254964257347</v>
      </c>
      <c r="N922" s="432">
        <v>7.7945459359279852</v>
      </c>
      <c r="O922" s="432">
        <v>2.0843869653767815</v>
      </c>
      <c r="P922" s="442">
        <f t="shared" si="121"/>
        <v>8.5508929928915123E-2</v>
      </c>
    </row>
    <row r="923" spans="1:16" x14ac:dyDescent="0.35">
      <c r="A923" s="465">
        <f t="shared" si="119"/>
        <v>40</v>
      </c>
      <c r="B923" s="3" t="s">
        <v>1171</v>
      </c>
      <c r="C923" s="5">
        <v>376.1</v>
      </c>
      <c r="D923" s="5"/>
      <c r="E923" s="5"/>
      <c r="F923" s="3">
        <f t="shared" si="118"/>
        <v>376.1</v>
      </c>
      <c r="G923" s="443">
        <v>8</v>
      </c>
      <c r="H923" s="443"/>
      <c r="I923" s="443"/>
      <c r="J923" s="3">
        <v>8</v>
      </c>
      <c r="K923" s="454">
        <f t="shared" si="114"/>
        <v>4.2361662695260789E-3</v>
      </c>
      <c r="L923" s="432">
        <f t="shared" si="120"/>
        <v>18.136934074662431</v>
      </c>
      <c r="M923" s="432">
        <f t="shared" si="116"/>
        <v>3.9901254964257347</v>
      </c>
      <c r="N923" s="432">
        <v>7.7945459359279852</v>
      </c>
      <c r="O923" s="432">
        <v>2.0843869653767815</v>
      </c>
      <c r="P923" s="442">
        <f t="shared" si="121"/>
        <v>8.5099687509686064E-2</v>
      </c>
    </row>
    <row r="924" spans="1:16" x14ac:dyDescent="0.35">
      <c r="A924" s="465">
        <f t="shared" si="119"/>
        <v>41</v>
      </c>
      <c r="B924" s="3" t="s">
        <v>1172</v>
      </c>
      <c r="C924" s="5">
        <v>382.3</v>
      </c>
      <c r="D924" s="5"/>
      <c r="E924" s="5"/>
      <c r="F924" s="3">
        <f t="shared" si="118"/>
        <v>382.3</v>
      </c>
      <c r="G924" s="443">
        <v>8</v>
      </c>
      <c r="H924" s="443"/>
      <c r="I924" s="443"/>
      <c r="J924" s="3">
        <v>8</v>
      </c>
      <c r="K924" s="454">
        <f t="shared" si="114"/>
        <v>4.2361662695260789E-3</v>
      </c>
      <c r="L924" s="432">
        <f t="shared" si="120"/>
        <v>18.136934074662431</v>
      </c>
      <c r="M924" s="432">
        <f t="shared" si="116"/>
        <v>3.9901254964257347</v>
      </c>
      <c r="N924" s="432">
        <v>7.7945459359279852</v>
      </c>
      <c r="O924" s="432">
        <v>2.0843869653767815</v>
      </c>
      <c r="P924" s="442">
        <f t="shared" si="121"/>
        <v>8.3719572253185798E-2</v>
      </c>
    </row>
    <row r="925" spans="1:16" x14ac:dyDescent="0.35">
      <c r="A925" s="465">
        <f t="shared" si="119"/>
        <v>42</v>
      </c>
      <c r="B925" s="3" t="s">
        <v>1173</v>
      </c>
      <c r="C925" s="5">
        <v>411</v>
      </c>
      <c r="D925" s="5"/>
      <c r="E925" s="5"/>
      <c r="F925" s="3">
        <f t="shared" si="118"/>
        <v>411</v>
      </c>
      <c r="G925" s="443">
        <v>8</v>
      </c>
      <c r="H925" s="443"/>
      <c r="I925" s="443"/>
      <c r="J925" s="3">
        <v>8</v>
      </c>
      <c r="K925" s="454">
        <f t="shared" si="114"/>
        <v>4.2361662695260789E-3</v>
      </c>
      <c r="L925" s="432">
        <f t="shared" si="120"/>
        <v>18.136934074662431</v>
      </c>
      <c r="M925" s="432">
        <f t="shared" si="116"/>
        <v>3.9901254964257347</v>
      </c>
      <c r="N925" s="432">
        <v>7.7945459359279852</v>
      </c>
      <c r="O925" s="432">
        <v>2.0843869653767815</v>
      </c>
      <c r="P925" s="442">
        <f t="shared" si="121"/>
        <v>7.7873461003389127E-2</v>
      </c>
    </row>
    <row r="926" spans="1:16" x14ac:dyDescent="0.35">
      <c r="A926" s="465">
        <f t="shared" si="119"/>
        <v>43</v>
      </c>
      <c r="B926" s="3" t="s">
        <v>1174</v>
      </c>
      <c r="C926" s="5">
        <v>388.9</v>
      </c>
      <c r="D926" s="5"/>
      <c r="E926" s="5"/>
      <c r="F926" s="3">
        <f t="shared" si="118"/>
        <v>388.9</v>
      </c>
      <c r="G926" s="443">
        <v>8</v>
      </c>
      <c r="H926" s="443"/>
      <c r="I926" s="443"/>
      <c r="J926" s="3">
        <v>8</v>
      </c>
      <c r="K926" s="454">
        <f t="shared" si="114"/>
        <v>4.2361662695260789E-3</v>
      </c>
      <c r="L926" s="432">
        <f t="shared" si="120"/>
        <v>18.136934074662431</v>
      </c>
      <c r="M926" s="432">
        <f t="shared" si="116"/>
        <v>3.9901254964257347</v>
      </c>
      <c r="N926" s="432">
        <v>7.7945459359279852</v>
      </c>
      <c r="O926" s="432">
        <v>2.0843869653767815</v>
      </c>
      <c r="P926" s="442">
        <f t="shared" si="121"/>
        <v>8.2298772106950205E-2</v>
      </c>
    </row>
    <row r="927" spans="1:16" x14ac:dyDescent="0.35">
      <c r="A927" s="465">
        <f t="shared" si="119"/>
        <v>44</v>
      </c>
      <c r="B927" s="3" t="s">
        <v>1175</v>
      </c>
      <c r="C927" s="5">
        <v>364.6</v>
      </c>
      <c r="D927" s="5"/>
      <c r="E927" s="5"/>
      <c r="F927" s="3">
        <f t="shared" si="118"/>
        <v>364.6</v>
      </c>
      <c r="G927" s="443">
        <v>4</v>
      </c>
      <c r="H927" s="443"/>
      <c r="I927" s="443"/>
      <c r="J927" s="3">
        <v>4</v>
      </c>
      <c r="K927" s="454">
        <f t="shared" si="114"/>
        <v>2.1180831347630395E-3</v>
      </c>
      <c r="L927" s="432">
        <f t="shared" si="120"/>
        <v>9.0684670373312155</v>
      </c>
      <c r="M927" s="432">
        <f t="shared" si="116"/>
        <v>1.9950627482128673</v>
      </c>
      <c r="N927" s="432">
        <v>3.8972729679639926</v>
      </c>
      <c r="O927" s="432">
        <v>1.0421934826883907</v>
      </c>
      <c r="P927" s="442">
        <f t="shared" si="121"/>
        <v>4.3891926045519655E-2</v>
      </c>
    </row>
    <row r="928" spans="1:16" x14ac:dyDescent="0.35">
      <c r="A928" s="465">
        <f t="shared" si="119"/>
        <v>45</v>
      </c>
      <c r="B928" s="3" t="s">
        <v>1176</v>
      </c>
      <c r="C928" s="5">
        <v>133.5</v>
      </c>
      <c r="D928" s="5"/>
      <c r="E928" s="5"/>
      <c r="F928" s="3">
        <f t="shared" si="118"/>
        <v>133.5</v>
      </c>
      <c r="G928" s="443">
        <v>4</v>
      </c>
      <c r="H928" s="443"/>
      <c r="I928" s="443"/>
      <c r="J928" s="3">
        <v>4</v>
      </c>
      <c r="K928" s="454">
        <f t="shared" si="114"/>
        <v>2.1180831347630395E-3</v>
      </c>
      <c r="L928" s="432">
        <f t="shared" si="120"/>
        <v>9.0684670373312155</v>
      </c>
      <c r="M928" s="432">
        <f t="shared" si="116"/>
        <v>1.9950627482128673</v>
      </c>
      <c r="N928" s="432">
        <v>3.8972729679639926</v>
      </c>
      <c r="O928" s="432">
        <v>1.0421934826883907</v>
      </c>
      <c r="P928" s="442">
        <f t="shared" si="121"/>
        <v>0.11987263098274506</v>
      </c>
    </row>
    <row r="929" spans="1:16" x14ac:dyDescent="0.35">
      <c r="A929" s="465">
        <f t="shared" si="119"/>
        <v>46</v>
      </c>
      <c r="B929" s="3" t="s">
        <v>1177</v>
      </c>
      <c r="C929" s="5">
        <v>9198.7099999999991</v>
      </c>
      <c r="D929" s="5"/>
      <c r="E929" s="5"/>
      <c r="F929" s="3">
        <f t="shared" si="118"/>
        <v>9198.7099999999991</v>
      </c>
      <c r="G929" s="443">
        <v>160</v>
      </c>
      <c r="H929" s="443"/>
      <c r="I929" s="443"/>
      <c r="J929" s="3">
        <v>160</v>
      </c>
      <c r="K929" s="454">
        <f t="shared" si="114"/>
        <v>8.4723325390521576E-2</v>
      </c>
      <c r="L929" s="432">
        <f t="shared" si="120"/>
        <v>362.73868149324858</v>
      </c>
      <c r="M929" s="432">
        <f t="shared" si="116"/>
        <v>79.802509928514681</v>
      </c>
      <c r="N929" s="432">
        <v>155.8909187185597</v>
      </c>
      <c r="O929" s="432">
        <v>41.68773930753563</v>
      </c>
      <c r="P929" s="442">
        <f t="shared" si="121"/>
        <v>6.9588001953301989E-2</v>
      </c>
    </row>
    <row r="930" spans="1:16" x14ac:dyDescent="0.35">
      <c r="A930" s="465">
        <f t="shared" si="119"/>
        <v>47</v>
      </c>
      <c r="B930" s="3" t="s">
        <v>1188</v>
      </c>
      <c r="C930" s="5">
        <v>3168.96</v>
      </c>
      <c r="D930" s="5"/>
      <c r="E930" s="5"/>
      <c r="F930" s="3">
        <f t="shared" si="118"/>
        <v>3168.96</v>
      </c>
      <c r="G930" s="443">
        <v>70</v>
      </c>
      <c r="H930" s="443"/>
      <c r="I930" s="443"/>
      <c r="J930" s="3">
        <v>70</v>
      </c>
      <c r="K930" s="454">
        <f t="shared" si="114"/>
        <v>3.7066454858353193E-2</v>
      </c>
      <c r="L930" s="432">
        <f t="shared" si="120"/>
        <v>158.69817315329627</v>
      </c>
      <c r="M930" s="432">
        <f t="shared" si="116"/>
        <v>34.913598093725177</v>
      </c>
      <c r="N930" s="432">
        <v>68.202276939369881</v>
      </c>
      <c r="O930" s="432">
        <v>18.23838594704684</v>
      </c>
      <c r="P930" s="442">
        <f t="shared" si="121"/>
        <v>8.8373609680601262E-2</v>
      </c>
    </row>
    <row r="931" spans="1:16" x14ac:dyDescent="0.35">
      <c r="A931" s="465">
        <f t="shared" si="119"/>
        <v>48</v>
      </c>
      <c r="B931" s="3" t="s">
        <v>1189</v>
      </c>
      <c r="C931" s="5">
        <v>4196.6499999999996</v>
      </c>
      <c r="D931" s="5"/>
      <c r="E931" s="5">
        <v>69.099999999999994</v>
      </c>
      <c r="F931" s="3">
        <f t="shared" si="118"/>
        <v>4265.75</v>
      </c>
      <c r="G931" s="443">
        <v>72</v>
      </c>
      <c r="H931" s="443"/>
      <c r="I931" s="443">
        <v>1</v>
      </c>
      <c r="J931" s="3">
        <v>73</v>
      </c>
      <c r="K931" s="454">
        <f t="shared" si="114"/>
        <v>3.865501720942547E-2</v>
      </c>
      <c r="L931" s="432">
        <f t="shared" si="120"/>
        <v>165.49952343129468</v>
      </c>
      <c r="M931" s="432">
        <f t="shared" si="116"/>
        <v>36.409895154884829</v>
      </c>
      <c r="N931" s="432">
        <v>71.125231665342866</v>
      </c>
      <c r="O931" s="432">
        <v>19.020031059063133</v>
      </c>
      <c r="P931" s="442">
        <f t="shared" si="121"/>
        <v>6.846502521492949E-2</v>
      </c>
    </row>
    <row r="932" spans="1:16" x14ac:dyDescent="0.35">
      <c r="A932" s="465">
        <f t="shared" si="119"/>
        <v>49</v>
      </c>
      <c r="B932" s="458" t="s">
        <v>1190</v>
      </c>
      <c r="C932" s="5">
        <v>8277.0499999999993</v>
      </c>
      <c r="D932" s="5"/>
      <c r="E932" s="5"/>
      <c r="F932" s="3">
        <f t="shared" si="118"/>
        <v>8277.0499999999993</v>
      </c>
      <c r="G932" s="443">
        <v>142</v>
      </c>
      <c r="H932" s="443"/>
      <c r="I932" s="443"/>
      <c r="J932" s="3">
        <v>142</v>
      </c>
      <c r="K932" s="454">
        <f t="shared" si="114"/>
        <v>7.5191951284087899E-2</v>
      </c>
      <c r="L932" s="432">
        <f t="shared" si="120"/>
        <v>321.93057982525812</v>
      </c>
      <c r="M932" s="432">
        <f t="shared" si="116"/>
        <v>70.824727561556784</v>
      </c>
      <c r="N932" s="432">
        <v>138.35319036272173</v>
      </c>
      <c r="O932" s="432">
        <v>36.997868635437875</v>
      </c>
      <c r="P932" s="442">
        <f t="shared" si="121"/>
        <v>6.863633376444199E-2</v>
      </c>
    </row>
    <row r="933" spans="1:16" x14ac:dyDescent="0.35">
      <c r="A933" s="465">
        <f t="shared" si="119"/>
        <v>50</v>
      </c>
      <c r="B933" s="458" t="s">
        <v>1191</v>
      </c>
      <c r="C933" s="5">
        <v>1475.3</v>
      </c>
      <c r="D933" s="5"/>
      <c r="E933" s="5"/>
      <c r="F933" s="3">
        <f t="shared" si="118"/>
        <v>1475.3</v>
      </c>
      <c r="G933" s="443">
        <v>32</v>
      </c>
      <c r="H933" s="443"/>
      <c r="I933" s="443"/>
      <c r="J933" s="3">
        <v>32</v>
      </c>
      <c r="K933" s="454">
        <f t="shared" si="114"/>
        <v>1.6944665078104316E-2</v>
      </c>
      <c r="L933" s="432">
        <f t="shared" si="120"/>
        <v>72.547736298649724</v>
      </c>
      <c r="M933" s="432">
        <f t="shared" si="116"/>
        <v>15.960501985702939</v>
      </c>
      <c r="N933" s="432">
        <v>31.178183743711941</v>
      </c>
      <c r="O933" s="432">
        <v>8.3375478615071259</v>
      </c>
      <c r="P933" s="442">
        <f t="shared" si="121"/>
        <v>8.6778261973545545E-2</v>
      </c>
    </row>
    <row r="934" spans="1:16" x14ac:dyDescent="0.35">
      <c r="A934" s="465">
        <f t="shared" si="119"/>
        <v>51</v>
      </c>
      <c r="B934" s="3" t="s">
        <v>1192</v>
      </c>
      <c r="C934" s="5">
        <v>1459.86</v>
      </c>
      <c r="D934" s="5"/>
      <c r="E934" s="5"/>
      <c r="F934" s="3">
        <f t="shared" si="118"/>
        <v>1459.86</v>
      </c>
      <c r="G934" s="443">
        <v>32</v>
      </c>
      <c r="H934" s="443"/>
      <c r="I934" s="443"/>
      <c r="J934" s="3">
        <v>32</v>
      </c>
      <c r="K934" s="454">
        <f t="shared" si="114"/>
        <v>1.6944665078104316E-2</v>
      </c>
      <c r="L934" s="432">
        <f t="shared" si="120"/>
        <v>72.547736298649724</v>
      </c>
      <c r="M934" s="432">
        <f t="shared" si="116"/>
        <v>15.960501985702939</v>
      </c>
      <c r="N934" s="432">
        <v>31.178183743711941</v>
      </c>
      <c r="O934" s="432">
        <v>8.3375478615071259</v>
      </c>
      <c r="P934" s="442">
        <f t="shared" si="121"/>
        <v>8.7696059820511374E-2</v>
      </c>
    </row>
    <row r="935" spans="1:16" x14ac:dyDescent="0.35">
      <c r="A935" s="465">
        <f t="shared" si="119"/>
        <v>52</v>
      </c>
      <c r="B935" s="3" t="s">
        <v>1193</v>
      </c>
      <c r="C935" s="5">
        <v>411.3</v>
      </c>
      <c r="D935" s="5"/>
      <c r="E935" s="5"/>
      <c r="F935" s="3">
        <f t="shared" si="118"/>
        <v>411.3</v>
      </c>
      <c r="G935" s="443">
        <v>8</v>
      </c>
      <c r="H935" s="443"/>
      <c r="I935" s="443"/>
      <c r="J935" s="3">
        <v>8</v>
      </c>
      <c r="K935" s="454">
        <f t="shared" si="114"/>
        <v>4.2361662695260789E-3</v>
      </c>
      <c r="L935" s="432">
        <f t="shared" si="120"/>
        <v>18.136934074662431</v>
      </c>
      <c r="M935" s="432">
        <f t="shared" si="116"/>
        <v>3.9901254964257347</v>
      </c>
      <c r="N935" s="432">
        <v>7.7945459359279852</v>
      </c>
      <c r="O935" s="432">
        <v>2.0843869653767815</v>
      </c>
      <c r="P935" s="442">
        <f t="shared" si="121"/>
        <v>7.7816660521256825E-2</v>
      </c>
    </row>
    <row r="936" spans="1:16" x14ac:dyDescent="0.35">
      <c r="A936" s="465">
        <f t="shared" si="119"/>
        <v>53</v>
      </c>
      <c r="B936" s="3" t="s">
        <v>1194</v>
      </c>
      <c r="C936" s="5">
        <v>402.8</v>
      </c>
      <c r="D936" s="5"/>
      <c r="E936" s="5"/>
      <c r="F936" s="3">
        <f t="shared" si="118"/>
        <v>402.8</v>
      </c>
      <c r="G936" s="443">
        <v>8</v>
      </c>
      <c r="H936" s="443"/>
      <c r="I936" s="443"/>
      <c r="J936" s="3">
        <v>8</v>
      </c>
      <c r="K936" s="454">
        <f t="shared" si="114"/>
        <v>4.2361662695260789E-3</v>
      </c>
      <c r="L936" s="432">
        <f t="shared" si="120"/>
        <v>18.136934074662431</v>
      </c>
      <c r="M936" s="432">
        <f t="shared" si="116"/>
        <v>3.9901254964257347</v>
      </c>
      <c r="N936" s="432">
        <v>7.7945459359279852</v>
      </c>
      <c r="O936" s="432">
        <v>2.0843869653767815</v>
      </c>
      <c r="P936" s="442">
        <f t="shared" si="121"/>
        <v>7.9458769792435283E-2</v>
      </c>
    </row>
    <row r="937" spans="1:16" x14ac:dyDescent="0.35">
      <c r="A937" s="465">
        <f t="shared" si="119"/>
        <v>54</v>
      </c>
      <c r="B937" s="3" t="s">
        <v>1195</v>
      </c>
      <c r="C937" s="5">
        <v>142.9</v>
      </c>
      <c r="D937" s="5"/>
      <c r="E937" s="5"/>
      <c r="F937" s="3">
        <f t="shared" si="118"/>
        <v>142.9</v>
      </c>
      <c r="G937" s="443">
        <v>4</v>
      </c>
      <c r="H937" s="443"/>
      <c r="I937" s="443"/>
      <c r="J937" s="3">
        <v>4</v>
      </c>
      <c r="K937" s="454">
        <f t="shared" si="114"/>
        <v>2.1180831347630395E-3</v>
      </c>
      <c r="L937" s="432">
        <f t="shared" si="120"/>
        <v>9.0684670373312155</v>
      </c>
      <c r="M937" s="432">
        <f t="shared" si="116"/>
        <v>1.9950627482128673</v>
      </c>
      <c r="N937" s="432">
        <v>3.8972729679639926</v>
      </c>
      <c r="O937" s="432">
        <v>1.0421934826883907</v>
      </c>
      <c r="P937" s="442">
        <f t="shared" si="121"/>
        <v>0.11198737744014321</v>
      </c>
    </row>
    <row r="938" spans="1:16" x14ac:dyDescent="0.35">
      <c r="A938" s="465">
        <f t="shared" si="119"/>
        <v>55</v>
      </c>
      <c r="B938" s="3" t="s">
        <v>1196</v>
      </c>
      <c r="C938" s="5">
        <v>776.7</v>
      </c>
      <c r="D938" s="5"/>
      <c r="E938" s="5"/>
      <c r="F938" s="3">
        <f t="shared" si="118"/>
        <v>776.7</v>
      </c>
      <c r="G938" s="443">
        <v>15</v>
      </c>
      <c r="H938" s="443"/>
      <c r="I938" s="443"/>
      <c r="J938" s="3">
        <v>15</v>
      </c>
      <c r="K938" s="454">
        <f t="shared" si="114"/>
        <v>7.9428117553613977E-3</v>
      </c>
      <c r="L938" s="432">
        <f t="shared" si="120"/>
        <v>34.006751389992054</v>
      </c>
      <c r="M938" s="432">
        <f t="shared" si="116"/>
        <v>7.4814853057982518</v>
      </c>
      <c r="N938" s="432">
        <v>14.614773629864972</v>
      </c>
      <c r="O938" s="432">
        <v>3.9082255600814659</v>
      </c>
      <c r="P938" s="442">
        <f t="shared" si="121"/>
        <v>7.7264369622424028E-2</v>
      </c>
    </row>
    <row r="939" spans="1:16" x14ac:dyDescent="0.35">
      <c r="A939" s="465">
        <f t="shared" si="119"/>
        <v>56</v>
      </c>
      <c r="B939" s="3" t="s">
        <v>1197</v>
      </c>
      <c r="C939" s="5">
        <v>159.5</v>
      </c>
      <c r="D939" s="5"/>
      <c r="E939" s="5"/>
      <c r="F939" s="3">
        <f t="shared" si="118"/>
        <v>159.5</v>
      </c>
      <c r="G939" s="443">
        <v>3</v>
      </c>
      <c r="H939" s="443"/>
      <c r="I939" s="443"/>
      <c r="J939" s="3">
        <v>3</v>
      </c>
      <c r="K939" s="454">
        <f t="shared" si="114"/>
        <v>1.5885623510722797E-3</v>
      </c>
      <c r="L939" s="432">
        <f t="shared" si="120"/>
        <v>6.8013502779984121</v>
      </c>
      <c r="M939" s="432">
        <f t="shared" si="116"/>
        <v>1.4962970611596507</v>
      </c>
      <c r="N939" s="432">
        <v>2.9229547259729949</v>
      </c>
      <c r="O939" s="432">
        <v>0.78164511201629328</v>
      </c>
      <c r="P939" s="442">
        <f t="shared" si="121"/>
        <v>7.5249198602804698E-2</v>
      </c>
    </row>
    <row r="940" spans="1:16" x14ac:dyDescent="0.35">
      <c r="A940" s="465">
        <f t="shared" si="119"/>
        <v>57</v>
      </c>
      <c r="B940" s="3" t="s">
        <v>1198</v>
      </c>
      <c r="C940" s="5">
        <v>8044.64</v>
      </c>
      <c r="D940" s="5"/>
      <c r="E940" s="5"/>
      <c r="F940" s="3">
        <f t="shared" si="118"/>
        <v>8044.64</v>
      </c>
      <c r="G940" s="443">
        <v>181</v>
      </c>
      <c r="H940" s="443"/>
      <c r="I940" s="443"/>
      <c r="J940" s="3">
        <v>181</v>
      </c>
      <c r="K940" s="454">
        <f t="shared" si="114"/>
        <v>9.5843261848027536E-2</v>
      </c>
      <c r="L940" s="432">
        <f t="shared" si="120"/>
        <v>410.34813343923747</v>
      </c>
      <c r="M940" s="432">
        <f t="shared" si="116"/>
        <v>90.276589356632243</v>
      </c>
      <c r="N940" s="432">
        <v>176.35160180037067</v>
      </c>
      <c r="O940" s="432">
        <v>47.159255091649683</v>
      </c>
      <c r="P940" s="442">
        <f t="shared" si="121"/>
        <v>9.0014665626788767E-2</v>
      </c>
    </row>
    <row r="941" spans="1:16" x14ac:dyDescent="0.35">
      <c r="A941" s="465">
        <f t="shared" si="119"/>
        <v>58</v>
      </c>
      <c r="B941" s="3" t="s">
        <v>1199</v>
      </c>
      <c r="C941" s="5">
        <v>3996.29</v>
      </c>
      <c r="D941" s="5"/>
      <c r="E941" s="5"/>
      <c r="F941" s="3">
        <f t="shared" si="118"/>
        <v>3996.29</v>
      </c>
      <c r="G941" s="443">
        <v>90</v>
      </c>
      <c r="H941" s="443"/>
      <c r="I941" s="443"/>
      <c r="J941" s="3">
        <v>90</v>
      </c>
      <c r="K941" s="454">
        <f t="shared" si="114"/>
        <v>4.765687053216839E-2</v>
      </c>
      <c r="L941" s="432">
        <f t="shared" si="120"/>
        <v>204.04050833995234</v>
      </c>
      <c r="M941" s="432">
        <f t="shared" si="116"/>
        <v>44.888911834789518</v>
      </c>
      <c r="N941" s="432">
        <v>87.688641779189837</v>
      </c>
      <c r="O941" s="432">
        <v>23.449353360488796</v>
      </c>
      <c r="P941" s="442">
        <f t="shared" si="121"/>
        <v>9.0100421969982275E-2</v>
      </c>
    </row>
    <row r="942" spans="1:16" x14ac:dyDescent="0.35">
      <c r="A942" s="465">
        <f t="shared" si="119"/>
        <v>59</v>
      </c>
      <c r="B942" s="3" t="s">
        <v>1200</v>
      </c>
      <c r="C942" s="5">
        <v>69.53</v>
      </c>
      <c r="D942" s="5"/>
      <c r="E942" s="5"/>
      <c r="F942" s="3">
        <f t="shared" si="118"/>
        <v>69.53</v>
      </c>
      <c r="G942" s="443">
        <v>1</v>
      </c>
      <c r="H942" s="443"/>
      <c r="I942" s="443"/>
      <c r="J942" s="3">
        <v>1</v>
      </c>
      <c r="K942" s="454">
        <f t="shared" si="114"/>
        <v>5.2952078369075987E-4</v>
      </c>
      <c r="L942" s="432">
        <f t="shared" si="120"/>
        <v>2.2671167593328039</v>
      </c>
      <c r="M942" s="432">
        <f t="shared" si="116"/>
        <v>0.49876568705321683</v>
      </c>
      <c r="N942" s="432">
        <v>0.97431824199099815</v>
      </c>
      <c r="O942" s="432">
        <v>0.26054837067209768</v>
      </c>
      <c r="P942" s="442">
        <f t="shared" si="121"/>
        <v>5.7539897296837575E-2</v>
      </c>
    </row>
    <row r="943" spans="1:16" x14ac:dyDescent="0.35">
      <c r="A943" s="465">
        <f t="shared" si="119"/>
        <v>60</v>
      </c>
      <c r="B943" s="3" t="s">
        <v>1201</v>
      </c>
      <c r="C943" s="5">
        <v>3450.5</v>
      </c>
      <c r="D943" s="5"/>
      <c r="E943" s="5"/>
      <c r="F943" s="3">
        <f t="shared" si="118"/>
        <v>3450.5</v>
      </c>
      <c r="G943" s="443">
        <v>53</v>
      </c>
      <c r="H943" s="443"/>
      <c r="I943" s="443"/>
      <c r="J943" s="3">
        <v>53</v>
      </c>
      <c r="K943" s="454">
        <f t="shared" si="114"/>
        <v>2.8064601535610273E-2</v>
      </c>
      <c r="L943" s="432">
        <f t="shared" si="120"/>
        <v>120.1571882446386</v>
      </c>
      <c r="M943" s="432">
        <f t="shared" si="116"/>
        <v>26.434581413820492</v>
      </c>
      <c r="N943" s="432">
        <v>51.638866825522904</v>
      </c>
      <c r="O943" s="432">
        <v>13.80906364562118</v>
      </c>
      <c r="P943" s="442">
        <f t="shared" si="121"/>
        <v>6.1451876577192643E-2</v>
      </c>
    </row>
    <row r="944" spans="1:16" x14ac:dyDescent="0.35">
      <c r="A944" s="465">
        <f t="shared" si="119"/>
        <v>61</v>
      </c>
      <c r="B944" s="3" t="s">
        <v>1202</v>
      </c>
      <c r="C944" s="5">
        <v>46</v>
      </c>
      <c r="D944" s="5"/>
      <c r="E944" s="5"/>
      <c r="F944" s="3">
        <f t="shared" si="118"/>
        <v>46</v>
      </c>
      <c r="G944" s="443">
        <v>1</v>
      </c>
      <c r="H944" s="443"/>
      <c r="I944" s="443"/>
      <c r="J944" s="3">
        <v>1</v>
      </c>
      <c r="K944" s="454">
        <f t="shared" si="114"/>
        <v>5.2952078369075987E-4</v>
      </c>
      <c r="L944" s="432">
        <f t="shared" si="120"/>
        <v>2.2671167593328039</v>
      </c>
      <c r="M944" s="432">
        <f t="shared" ref="M944:M948" si="122">L944*0.22</f>
        <v>0.49876568705321683</v>
      </c>
      <c r="N944" s="432">
        <v>0.97431824199099815</v>
      </c>
      <c r="O944" s="432">
        <v>0.26054837067209768</v>
      </c>
      <c r="P944" s="442">
        <f t="shared" si="121"/>
        <v>8.6972805631502531E-2</v>
      </c>
    </row>
    <row r="945" spans="1:16" x14ac:dyDescent="0.35">
      <c r="A945" s="465">
        <f t="shared" si="119"/>
        <v>62</v>
      </c>
      <c r="B945" s="3" t="s">
        <v>1244</v>
      </c>
      <c r="C945" s="5">
        <v>3217.4</v>
      </c>
      <c r="D945" s="5"/>
      <c r="E945" s="5"/>
      <c r="F945" s="3">
        <f>C945+D945+E945</f>
        <v>3217.4</v>
      </c>
      <c r="G945" s="443">
        <v>120</v>
      </c>
      <c r="H945" s="443"/>
      <c r="I945" s="443"/>
      <c r="J945" s="3">
        <v>120</v>
      </c>
      <c r="K945" s="454">
        <f t="shared" si="114"/>
        <v>6.3542494042891182E-2</v>
      </c>
      <c r="L945" s="432">
        <f t="shared" si="120"/>
        <v>272.05401111993643</v>
      </c>
      <c r="M945" s="432">
        <f t="shared" si="122"/>
        <v>59.851882446386014</v>
      </c>
      <c r="N945" s="432">
        <v>116.91818903891978</v>
      </c>
      <c r="O945" s="432">
        <v>31.265804480651727</v>
      </c>
      <c r="P945" s="442">
        <f t="shared" si="121"/>
        <v>0.14921672377879466</v>
      </c>
    </row>
    <row r="946" spans="1:16" x14ac:dyDescent="0.35">
      <c r="A946" s="465">
        <f t="shared" si="119"/>
        <v>63</v>
      </c>
      <c r="B946" s="3" t="s">
        <v>1245</v>
      </c>
      <c r="C946" s="5">
        <v>3196.1</v>
      </c>
      <c r="D946" s="5"/>
      <c r="E946" s="5"/>
      <c r="F946" s="3">
        <f>C946+D946+E946</f>
        <v>3196.1</v>
      </c>
      <c r="G946" s="443">
        <v>120</v>
      </c>
      <c r="H946" s="443"/>
      <c r="I946" s="443"/>
      <c r="J946" s="3">
        <v>120</v>
      </c>
      <c r="K946" s="454">
        <f t="shared" si="114"/>
        <v>6.3542494042891182E-2</v>
      </c>
      <c r="L946" s="432">
        <f t="shared" si="120"/>
        <v>272.05401111993643</v>
      </c>
      <c r="M946" s="432">
        <f t="shared" si="122"/>
        <v>59.851882446386014</v>
      </c>
      <c r="N946" s="432">
        <v>116.91818903891978</v>
      </c>
      <c r="O946" s="432">
        <v>31.265804480651727</v>
      </c>
      <c r="P946" s="442">
        <f t="shared" si="121"/>
        <v>0.15021115956506179</v>
      </c>
    </row>
    <row r="947" spans="1:16" x14ac:dyDescent="0.35">
      <c r="A947" s="465">
        <f t="shared" si="119"/>
        <v>64</v>
      </c>
      <c r="B947" s="3" t="s">
        <v>1246</v>
      </c>
      <c r="C947" s="5">
        <v>1632.1</v>
      </c>
      <c r="D947" s="5"/>
      <c r="E947" s="5"/>
      <c r="F947" s="3">
        <f>C947+D947+E947</f>
        <v>1632.1</v>
      </c>
      <c r="G947" s="443">
        <v>59</v>
      </c>
      <c r="H947" s="443"/>
      <c r="I947" s="443"/>
      <c r="J947" s="3">
        <v>59</v>
      </c>
      <c r="K947" s="454">
        <f t="shared" si="114"/>
        <v>3.1241726237754831E-2</v>
      </c>
      <c r="L947" s="432">
        <f t="shared" si="120"/>
        <v>133.75988880063542</v>
      </c>
      <c r="M947" s="432">
        <f t="shared" si="122"/>
        <v>29.427175536139792</v>
      </c>
      <c r="N947" s="432">
        <v>57.484776277468889</v>
      </c>
      <c r="O947" s="432">
        <v>15.372353869653768</v>
      </c>
      <c r="P947" s="442">
        <f t="shared" si="121"/>
        <v>0.14462606119961882</v>
      </c>
    </row>
    <row r="948" spans="1:16" x14ac:dyDescent="0.35">
      <c r="A948" s="465">
        <f t="shared" si="119"/>
        <v>65</v>
      </c>
      <c r="B948" s="3" t="s">
        <v>572</v>
      </c>
      <c r="C948" s="5">
        <v>3084.1</v>
      </c>
      <c r="D948" s="443"/>
      <c r="E948" s="443">
        <v>109.7</v>
      </c>
      <c r="F948" s="3">
        <f>C948+D948+E948</f>
        <v>3193.7999999999997</v>
      </c>
      <c r="G948" s="443">
        <v>143</v>
      </c>
      <c r="H948" s="443"/>
      <c r="I948" s="443"/>
      <c r="J948" s="3">
        <v>143</v>
      </c>
      <c r="K948" s="454">
        <f>2/$J$949*J948</f>
        <v>7.5721472067778656E-2</v>
      </c>
      <c r="L948" s="432">
        <f t="shared" ref="L948" si="123">K948*4281.45</f>
        <v>324.19769658459091</v>
      </c>
      <c r="M948" s="432">
        <f t="shared" si="122"/>
        <v>71.323493248610006</v>
      </c>
      <c r="N948" s="432">
        <v>139.32750860471273</v>
      </c>
      <c r="O948" s="432">
        <v>37.258417006109973</v>
      </c>
      <c r="P948" s="442">
        <f t="shared" ref="P948:P949" si="124">(L948+M948+N948+O948)/F948</f>
        <v>0.17913053899556131</v>
      </c>
    </row>
    <row r="949" spans="1:16" x14ac:dyDescent="0.35">
      <c r="A949" s="465"/>
      <c r="B949" s="3" t="s">
        <v>1203</v>
      </c>
      <c r="C949" s="467">
        <f>SUM(C884:C948)</f>
        <v>179704.92999999996</v>
      </c>
      <c r="D949" s="467">
        <f t="shared" ref="D949:O949" si="125">SUM(D884:D948)</f>
        <v>939.9</v>
      </c>
      <c r="E949" s="467">
        <f t="shared" si="125"/>
        <v>3844.0999999999995</v>
      </c>
      <c r="F949" s="467">
        <f t="shared" si="125"/>
        <v>184488.92999999996</v>
      </c>
      <c r="G949" s="467">
        <f t="shared" si="125"/>
        <v>3745</v>
      </c>
      <c r="H949" s="467">
        <f t="shared" si="125"/>
        <v>7</v>
      </c>
      <c r="I949" s="467">
        <f t="shared" si="125"/>
        <v>25</v>
      </c>
      <c r="J949" s="467">
        <f t="shared" si="125"/>
        <v>3777</v>
      </c>
      <c r="K949" s="467">
        <f t="shared" si="125"/>
        <v>1.9957638337304742</v>
      </c>
      <c r="L949" s="467">
        <f t="shared" si="125"/>
        <v>8544.7630659253355</v>
      </c>
      <c r="M949" s="467">
        <f t="shared" si="125"/>
        <v>1879.8478745035734</v>
      </c>
      <c r="N949" s="467">
        <f t="shared" si="125"/>
        <v>3672.2054540640725</v>
      </c>
      <c r="O949" s="467">
        <f t="shared" si="125"/>
        <v>982.00680906313642</v>
      </c>
      <c r="P949" s="442">
        <f t="shared" si="124"/>
        <v>8.1732943020245821E-2</v>
      </c>
    </row>
    <row r="950" spans="1:16" x14ac:dyDescent="0.35">
      <c r="A950" s="529" t="s">
        <v>1876</v>
      </c>
      <c r="B950" s="529"/>
      <c r="C950" s="529"/>
      <c r="D950" s="529"/>
      <c r="E950" s="529"/>
      <c r="F950" s="529"/>
      <c r="G950" s="529"/>
      <c r="H950" s="529"/>
      <c r="I950" s="529"/>
      <c r="J950" s="529"/>
      <c r="K950" s="529"/>
      <c r="L950" s="529"/>
      <c r="M950" s="529"/>
      <c r="N950" s="529"/>
      <c r="O950" s="529"/>
      <c r="P950" s="529"/>
    </row>
    <row r="951" spans="1:16" x14ac:dyDescent="0.35">
      <c r="A951" s="430">
        <v>1</v>
      </c>
      <c r="B951" s="3" t="s">
        <v>1205</v>
      </c>
      <c r="C951" s="3">
        <v>653.70000000000005</v>
      </c>
      <c r="D951" s="3">
        <v>37.5</v>
      </c>
      <c r="E951" s="3">
        <v>147.30000000000001</v>
      </c>
      <c r="F951" s="3">
        <f t="shared" ref="F951:F1013" si="126">C951+D951+E951</f>
        <v>838.5</v>
      </c>
      <c r="G951" s="3">
        <v>13</v>
      </c>
      <c r="H951" s="3">
        <v>3</v>
      </c>
      <c r="I951" s="3">
        <v>4</v>
      </c>
      <c r="J951" s="3">
        <f t="shared" ref="J951:J1013" si="127">G951+H951+I951</f>
        <v>20</v>
      </c>
      <c r="K951" s="431">
        <f t="shared" ref="K951:K1014" si="128">2.5/4992*J951</f>
        <v>1.001602564102564E-2</v>
      </c>
      <c r="L951" s="432">
        <f t="shared" ref="L951:L1014" si="129">K951*4281.45</f>
        <v>42.883112980769226</v>
      </c>
      <c r="M951" s="432">
        <f>L951*0.22</f>
        <v>9.4342848557692296</v>
      </c>
      <c r="N951" s="432">
        <v>17.313787638668778</v>
      </c>
      <c r="O951" s="432">
        <v>3.9652615265401008</v>
      </c>
      <c r="P951" s="431">
        <f t="shared" ref="P951:P1014" si="130">(L951+M951+N951+O951)/F951</f>
        <v>8.7771552774892472E-2</v>
      </c>
    </row>
    <row r="952" spans="1:16" x14ac:dyDescent="0.35">
      <c r="A952" s="433">
        <f>A951+1</f>
        <v>2</v>
      </c>
      <c r="B952" s="3" t="s">
        <v>1206</v>
      </c>
      <c r="C952" s="3">
        <v>244</v>
      </c>
      <c r="D952" s="3"/>
      <c r="E952" s="3"/>
      <c r="F952" s="3">
        <f t="shared" si="126"/>
        <v>244</v>
      </c>
      <c r="G952" s="3">
        <v>5</v>
      </c>
      <c r="H952" s="3"/>
      <c r="I952" s="3"/>
      <c r="J952" s="3">
        <f t="shared" si="127"/>
        <v>5</v>
      </c>
      <c r="K952" s="431">
        <f t="shared" si="128"/>
        <v>2.50400641025641E-3</v>
      </c>
      <c r="L952" s="432">
        <f t="shared" si="129"/>
        <v>10.720778245192307</v>
      </c>
      <c r="M952" s="432">
        <f t="shared" ref="M952:M1014" si="131">L952*0.22</f>
        <v>2.3585712139423074</v>
      </c>
      <c r="N952" s="432">
        <v>4.3284469096671945</v>
      </c>
      <c r="O952" s="432">
        <v>1.2391442270437814</v>
      </c>
      <c r="P952" s="431">
        <f t="shared" si="130"/>
        <v>7.6421887687891751E-2</v>
      </c>
    </row>
    <row r="953" spans="1:16" x14ac:dyDescent="0.35">
      <c r="A953" s="433">
        <f t="shared" ref="A953:A1016" si="132">A952+1</f>
        <v>3</v>
      </c>
      <c r="B953" s="3" t="s">
        <v>1207</v>
      </c>
      <c r="C953" s="3">
        <v>279.89999999999998</v>
      </c>
      <c r="D953" s="3"/>
      <c r="E953" s="3"/>
      <c r="F953" s="3">
        <f t="shared" si="126"/>
        <v>279.89999999999998</v>
      </c>
      <c r="G953" s="3">
        <v>8</v>
      </c>
      <c r="H953" s="3"/>
      <c r="I953" s="3"/>
      <c r="J953" s="3">
        <f t="shared" si="127"/>
        <v>8</v>
      </c>
      <c r="K953" s="431">
        <f t="shared" si="128"/>
        <v>4.0064102564102561E-3</v>
      </c>
      <c r="L953" s="432">
        <f t="shared" si="129"/>
        <v>17.15324519230769</v>
      </c>
      <c r="M953" s="432">
        <f t="shared" si="131"/>
        <v>3.7737139423076917</v>
      </c>
      <c r="N953" s="432">
        <v>6.9255150554675122</v>
      </c>
      <c r="O953" s="432">
        <v>1.9826307632700504</v>
      </c>
      <c r="P953" s="431">
        <f t="shared" si="130"/>
        <v>0.10659201483870293</v>
      </c>
    </row>
    <row r="954" spans="1:16" x14ac:dyDescent="0.35">
      <c r="A954" s="433">
        <f t="shared" si="132"/>
        <v>4</v>
      </c>
      <c r="B954" s="3" t="s">
        <v>1208</v>
      </c>
      <c r="C954" s="3">
        <v>107.3</v>
      </c>
      <c r="D954" s="3"/>
      <c r="E954" s="3"/>
      <c r="F954" s="3">
        <f t="shared" si="126"/>
        <v>107.3</v>
      </c>
      <c r="G954" s="3">
        <v>3</v>
      </c>
      <c r="H954" s="3"/>
      <c r="I954" s="3"/>
      <c r="J954" s="3">
        <f t="shared" si="127"/>
        <v>3</v>
      </c>
      <c r="K954" s="431">
        <f t="shared" si="128"/>
        <v>1.502403846153846E-3</v>
      </c>
      <c r="L954" s="432">
        <f t="shared" si="129"/>
        <v>6.4324669471153841</v>
      </c>
      <c r="M954" s="432">
        <f t="shared" si="131"/>
        <v>1.4151427283653846</v>
      </c>
      <c r="N954" s="432">
        <v>2.5970681458003169</v>
      </c>
      <c r="O954" s="432">
        <v>0.74348653622626881</v>
      </c>
      <c r="P954" s="431">
        <f t="shared" si="130"/>
        <v>0.10426993809419717</v>
      </c>
    </row>
    <row r="955" spans="1:16" x14ac:dyDescent="0.35">
      <c r="A955" s="433">
        <f t="shared" si="132"/>
        <v>5</v>
      </c>
      <c r="B955" s="3" t="s">
        <v>1210</v>
      </c>
      <c r="C955" s="3">
        <v>149.30000000000001</v>
      </c>
      <c r="D955" s="3"/>
      <c r="E955" s="3"/>
      <c r="F955" s="3">
        <f t="shared" si="126"/>
        <v>149.30000000000001</v>
      </c>
      <c r="G955" s="3">
        <v>4</v>
      </c>
      <c r="H955" s="3"/>
      <c r="I955" s="3"/>
      <c r="J955" s="3">
        <f t="shared" si="127"/>
        <v>4</v>
      </c>
      <c r="K955" s="431">
        <f t="shared" si="128"/>
        <v>2.003205128205128E-3</v>
      </c>
      <c r="L955" s="432">
        <f t="shared" si="129"/>
        <v>8.5766225961538449</v>
      </c>
      <c r="M955" s="432">
        <f t="shared" si="131"/>
        <v>1.8868569711538459</v>
      </c>
      <c r="N955" s="432">
        <v>3.4627575277337561</v>
      </c>
      <c r="O955" s="432">
        <v>0.99131538163502519</v>
      </c>
      <c r="P955" s="431">
        <f t="shared" si="130"/>
        <v>9.9916627439226205E-2</v>
      </c>
    </row>
    <row r="956" spans="1:16" x14ac:dyDescent="0.35">
      <c r="A956" s="433">
        <f t="shared" si="132"/>
        <v>6</v>
      </c>
      <c r="B956" s="3" t="s">
        <v>1211</v>
      </c>
      <c r="C956" s="3">
        <v>111.1</v>
      </c>
      <c r="D956" s="3">
        <v>25.8</v>
      </c>
      <c r="E956" s="3"/>
      <c r="F956" s="3">
        <f t="shared" si="126"/>
        <v>136.9</v>
      </c>
      <c r="G956" s="3">
        <v>3</v>
      </c>
      <c r="H956" s="3">
        <v>1</v>
      </c>
      <c r="I956" s="3"/>
      <c r="J956" s="3">
        <f t="shared" si="127"/>
        <v>4</v>
      </c>
      <c r="K956" s="431">
        <f t="shared" si="128"/>
        <v>2.003205128205128E-3</v>
      </c>
      <c r="L956" s="432">
        <f t="shared" si="129"/>
        <v>8.5766225961538449</v>
      </c>
      <c r="M956" s="432">
        <f t="shared" si="131"/>
        <v>1.8868569711538459</v>
      </c>
      <c r="N956" s="432">
        <v>3.4627575277337561</v>
      </c>
      <c r="O956" s="432">
        <v>0.74348653622626881</v>
      </c>
      <c r="P956" s="431">
        <f t="shared" si="130"/>
        <v>0.10715649109764584</v>
      </c>
    </row>
    <row r="957" spans="1:16" x14ac:dyDescent="0.35">
      <c r="A957" s="433">
        <f t="shared" si="132"/>
        <v>7</v>
      </c>
      <c r="B957" s="3" t="s">
        <v>1212</v>
      </c>
      <c r="C957" s="3">
        <v>131.5</v>
      </c>
      <c r="D957" s="3"/>
      <c r="E957" s="3"/>
      <c r="F957" s="3">
        <f t="shared" si="126"/>
        <v>131.5</v>
      </c>
      <c r="G957" s="3">
        <v>3</v>
      </c>
      <c r="H957" s="3"/>
      <c r="I957" s="3"/>
      <c r="J957" s="3">
        <f t="shared" si="127"/>
        <v>3</v>
      </c>
      <c r="K957" s="431">
        <f t="shared" si="128"/>
        <v>1.502403846153846E-3</v>
      </c>
      <c r="L957" s="432">
        <f t="shared" si="129"/>
        <v>6.4324669471153841</v>
      </c>
      <c r="M957" s="432">
        <f t="shared" si="131"/>
        <v>1.4151427283653846</v>
      </c>
      <c r="N957" s="432">
        <v>2.5970681458003169</v>
      </c>
      <c r="O957" s="432">
        <v>0.74348653622626881</v>
      </c>
      <c r="P957" s="431">
        <f t="shared" si="130"/>
        <v>8.5081097775721343E-2</v>
      </c>
    </row>
    <row r="958" spans="1:16" x14ac:dyDescent="0.35">
      <c r="A958" s="433">
        <f t="shared" si="132"/>
        <v>8</v>
      </c>
      <c r="B958" s="3" t="s">
        <v>1213</v>
      </c>
      <c r="C958" s="3">
        <v>164</v>
      </c>
      <c r="D958" s="3"/>
      <c r="E958" s="3"/>
      <c r="F958" s="3">
        <f t="shared" si="126"/>
        <v>164</v>
      </c>
      <c r="G958" s="3">
        <v>4</v>
      </c>
      <c r="H958" s="3"/>
      <c r="I958" s="3"/>
      <c r="J958" s="3">
        <f t="shared" si="127"/>
        <v>4</v>
      </c>
      <c r="K958" s="431">
        <f t="shared" si="128"/>
        <v>2.003205128205128E-3</v>
      </c>
      <c r="L958" s="432">
        <f t="shared" si="129"/>
        <v>8.5766225961538449</v>
      </c>
      <c r="M958" s="432">
        <f t="shared" si="131"/>
        <v>1.8868569711538459</v>
      </c>
      <c r="N958" s="432">
        <v>3.4627575277337561</v>
      </c>
      <c r="O958" s="432">
        <v>0.99131538163502519</v>
      </c>
      <c r="P958" s="431">
        <f t="shared" si="130"/>
        <v>9.0960685833393132E-2</v>
      </c>
    </row>
    <row r="959" spans="1:16" x14ac:dyDescent="0.35">
      <c r="A959" s="433">
        <f t="shared" si="132"/>
        <v>9</v>
      </c>
      <c r="B959" s="3" t="s">
        <v>1214</v>
      </c>
      <c r="C959" s="3">
        <v>183.5</v>
      </c>
      <c r="D959" s="3"/>
      <c r="E959" s="3"/>
      <c r="F959" s="3">
        <f t="shared" si="126"/>
        <v>183.5</v>
      </c>
      <c r="G959" s="3">
        <v>5</v>
      </c>
      <c r="H959" s="3"/>
      <c r="I959" s="3"/>
      <c r="J959" s="3">
        <f t="shared" si="127"/>
        <v>5</v>
      </c>
      <c r="K959" s="431">
        <f t="shared" si="128"/>
        <v>2.50400641025641E-3</v>
      </c>
      <c r="L959" s="432">
        <f t="shared" si="129"/>
        <v>10.720778245192307</v>
      </c>
      <c r="M959" s="432">
        <f t="shared" si="131"/>
        <v>2.3585712139423074</v>
      </c>
      <c r="N959" s="432">
        <v>4.3284469096671945</v>
      </c>
      <c r="O959" s="432">
        <v>1.2391442270437814</v>
      </c>
      <c r="P959" s="431">
        <f t="shared" si="130"/>
        <v>0.1016182048819923</v>
      </c>
    </row>
    <row r="960" spans="1:16" x14ac:dyDescent="0.35">
      <c r="A960" s="433">
        <f t="shared" si="132"/>
        <v>10</v>
      </c>
      <c r="B960" s="3" t="s">
        <v>1215</v>
      </c>
      <c r="C960" s="3">
        <v>4270.7</v>
      </c>
      <c r="D960" s="3"/>
      <c r="E960" s="3"/>
      <c r="F960" s="3">
        <f t="shared" si="126"/>
        <v>4270.7</v>
      </c>
      <c r="G960" s="3">
        <v>65</v>
      </c>
      <c r="H960" s="3">
        <v>1</v>
      </c>
      <c r="I960" s="3"/>
      <c r="J960" s="3">
        <f t="shared" si="127"/>
        <v>66</v>
      </c>
      <c r="K960" s="431">
        <f t="shared" si="128"/>
        <v>3.3052884615384609E-2</v>
      </c>
      <c r="L960" s="432">
        <f t="shared" si="129"/>
        <v>141.51427283653842</v>
      </c>
      <c r="M960" s="432">
        <f t="shared" si="131"/>
        <v>31.133140024038454</v>
      </c>
      <c r="N960" s="432">
        <v>57.135499207606976</v>
      </c>
      <c r="O960" s="432">
        <v>16.604532642386673</v>
      </c>
      <c r="P960" s="431">
        <f t="shared" si="130"/>
        <v>5.7692519893827843E-2</v>
      </c>
    </row>
    <row r="961" spans="1:16" x14ac:dyDescent="0.35">
      <c r="A961" s="433">
        <f t="shared" si="132"/>
        <v>11</v>
      </c>
      <c r="B961" s="3" t="s">
        <v>1216</v>
      </c>
      <c r="C961" s="3">
        <v>2670.7</v>
      </c>
      <c r="D961" s="3"/>
      <c r="E961" s="3"/>
      <c r="F961" s="3">
        <f t="shared" si="126"/>
        <v>2670.7</v>
      </c>
      <c r="G961" s="3">
        <v>56</v>
      </c>
      <c r="H961" s="3"/>
      <c r="I961" s="3">
        <v>1</v>
      </c>
      <c r="J961" s="3">
        <f t="shared" si="127"/>
        <v>57</v>
      </c>
      <c r="K961" s="431">
        <f t="shared" si="128"/>
        <v>2.8545673076923073E-2</v>
      </c>
      <c r="L961" s="432">
        <f t="shared" si="129"/>
        <v>122.21687199519228</v>
      </c>
      <c r="M961" s="432">
        <f t="shared" si="131"/>
        <v>26.887711838942302</v>
      </c>
      <c r="N961" s="432">
        <v>49.34429477020602</v>
      </c>
      <c r="O961" s="432">
        <v>13.878415342890351</v>
      </c>
      <c r="P961" s="431">
        <f t="shared" si="130"/>
        <v>7.9502487717538844E-2</v>
      </c>
    </row>
    <row r="962" spans="1:16" x14ac:dyDescent="0.35">
      <c r="A962" s="433">
        <f t="shared" si="132"/>
        <v>12</v>
      </c>
      <c r="B962" s="3" t="s">
        <v>1217</v>
      </c>
      <c r="C962" s="3">
        <v>463.7</v>
      </c>
      <c r="D962" s="3"/>
      <c r="E962" s="3">
        <v>121.1</v>
      </c>
      <c r="F962" s="3">
        <f t="shared" si="126"/>
        <v>584.79999999999995</v>
      </c>
      <c r="G962" s="3">
        <v>10</v>
      </c>
      <c r="H962" s="3"/>
      <c r="I962" s="3">
        <v>1</v>
      </c>
      <c r="J962" s="3">
        <f t="shared" si="127"/>
        <v>11</v>
      </c>
      <c r="K962" s="431">
        <f t="shared" si="128"/>
        <v>5.5088141025641021E-3</v>
      </c>
      <c r="L962" s="432">
        <f t="shared" si="129"/>
        <v>23.585712139423073</v>
      </c>
      <c r="M962" s="432">
        <f t="shared" si="131"/>
        <v>5.1888566706730765</v>
      </c>
      <c r="N962" s="432">
        <v>9.52258320126783</v>
      </c>
      <c r="O962" s="432">
        <v>2.4782884540875627</v>
      </c>
      <c r="P962" s="431">
        <f t="shared" si="130"/>
        <v>6.9725445392359003E-2</v>
      </c>
    </row>
    <row r="963" spans="1:16" x14ac:dyDescent="0.35">
      <c r="A963" s="433">
        <f t="shared" si="132"/>
        <v>13</v>
      </c>
      <c r="B963" s="3" t="s">
        <v>1218</v>
      </c>
      <c r="C963" s="3">
        <v>892.4</v>
      </c>
      <c r="D963" s="3"/>
      <c r="E963" s="3"/>
      <c r="F963" s="3">
        <f t="shared" si="126"/>
        <v>892.4</v>
      </c>
      <c r="G963" s="3">
        <v>25</v>
      </c>
      <c r="H963" s="3"/>
      <c r="I963" s="3">
        <v>2</v>
      </c>
      <c r="J963" s="3">
        <f t="shared" si="127"/>
        <v>27</v>
      </c>
      <c r="K963" s="431">
        <f t="shared" si="128"/>
        <v>1.3521634615384614E-2</v>
      </c>
      <c r="L963" s="432">
        <f t="shared" si="129"/>
        <v>57.892202524038453</v>
      </c>
      <c r="M963" s="432">
        <f t="shared" si="131"/>
        <v>12.73628455528846</v>
      </c>
      <c r="N963" s="432">
        <v>23.373613312202853</v>
      </c>
      <c r="O963" s="432">
        <v>6.195721135218907</v>
      </c>
      <c r="P963" s="431">
        <f t="shared" si="130"/>
        <v>0.1122790469820133</v>
      </c>
    </row>
    <row r="964" spans="1:16" x14ac:dyDescent="0.35">
      <c r="A964" s="433">
        <f t="shared" si="132"/>
        <v>14</v>
      </c>
      <c r="B964" s="3" t="s">
        <v>1219</v>
      </c>
      <c r="C964" s="3">
        <v>481.8</v>
      </c>
      <c r="D964" s="3"/>
      <c r="E964" s="3">
        <v>50.8</v>
      </c>
      <c r="F964" s="3">
        <f t="shared" si="126"/>
        <v>532.6</v>
      </c>
      <c r="G964" s="3">
        <v>10</v>
      </c>
      <c r="H964" s="3"/>
      <c r="I964" s="3">
        <v>3</v>
      </c>
      <c r="J964" s="3">
        <f t="shared" si="127"/>
        <v>13</v>
      </c>
      <c r="K964" s="431">
        <f t="shared" si="128"/>
        <v>6.5104166666666661E-3</v>
      </c>
      <c r="L964" s="432">
        <f t="shared" si="129"/>
        <v>27.874023437499996</v>
      </c>
      <c r="M964" s="432">
        <f t="shared" si="131"/>
        <v>6.1322851562499991</v>
      </c>
      <c r="N964" s="432">
        <v>11.253961965134707</v>
      </c>
      <c r="O964" s="432">
        <v>2.4782884540875627</v>
      </c>
      <c r="P964" s="431">
        <f t="shared" si="130"/>
        <v>8.9633043584251323E-2</v>
      </c>
    </row>
    <row r="965" spans="1:16" x14ac:dyDescent="0.35">
      <c r="A965" s="433">
        <f t="shared" si="132"/>
        <v>15</v>
      </c>
      <c r="B965" s="3" t="s">
        <v>1220</v>
      </c>
      <c r="C965" s="3">
        <v>340.1</v>
      </c>
      <c r="D965" s="3"/>
      <c r="E965" s="3"/>
      <c r="F965" s="3">
        <f t="shared" si="126"/>
        <v>340.1</v>
      </c>
      <c r="G965" s="3">
        <v>7</v>
      </c>
      <c r="H965" s="3"/>
      <c r="I965" s="3"/>
      <c r="J965" s="3">
        <f t="shared" si="127"/>
        <v>7</v>
      </c>
      <c r="K965" s="431">
        <f t="shared" si="128"/>
        <v>3.505608974358974E-3</v>
      </c>
      <c r="L965" s="432">
        <f t="shared" si="129"/>
        <v>15.009089543269228</v>
      </c>
      <c r="M965" s="432">
        <f t="shared" si="131"/>
        <v>3.30199969951923</v>
      </c>
      <c r="N965" s="432">
        <v>6.059825673534073</v>
      </c>
      <c r="O965" s="432">
        <v>1.7348019178612939</v>
      </c>
      <c r="P965" s="431">
        <f t="shared" si="130"/>
        <v>7.6758943940558141E-2</v>
      </c>
    </row>
    <row r="966" spans="1:16" x14ac:dyDescent="0.35">
      <c r="A966" s="433">
        <f t="shared" si="132"/>
        <v>16</v>
      </c>
      <c r="B966" s="3" t="s">
        <v>1221</v>
      </c>
      <c r="C966" s="3">
        <v>449.9</v>
      </c>
      <c r="D966" s="3"/>
      <c r="E966" s="3">
        <v>99.3</v>
      </c>
      <c r="F966" s="3">
        <f t="shared" si="126"/>
        <v>549.19999999999993</v>
      </c>
      <c r="G966" s="3">
        <v>8</v>
      </c>
      <c r="H966" s="3"/>
      <c r="I966" s="3">
        <v>2</v>
      </c>
      <c r="J966" s="3">
        <f t="shared" si="127"/>
        <v>10</v>
      </c>
      <c r="K966" s="431">
        <f t="shared" si="128"/>
        <v>5.0080128205128201E-3</v>
      </c>
      <c r="L966" s="432">
        <f t="shared" si="129"/>
        <v>21.441556490384613</v>
      </c>
      <c r="M966" s="432">
        <f t="shared" si="131"/>
        <v>4.7171424278846148</v>
      </c>
      <c r="N966" s="432">
        <v>8.656893819334389</v>
      </c>
      <c r="O966" s="432">
        <v>1.9826307632700504</v>
      </c>
      <c r="P966" s="431">
        <f t="shared" si="130"/>
        <v>6.7003320285640336E-2</v>
      </c>
    </row>
    <row r="967" spans="1:16" x14ac:dyDescent="0.35">
      <c r="A967" s="433">
        <f t="shared" si="132"/>
        <v>17</v>
      </c>
      <c r="B967" s="3" t="s">
        <v>1222</v>
      </c>
      <c r="C967" s="3">
        <v>855.5</v>
      </c>
      <c r="D967" s="3"/>
      <c r="E967" s="3">
        <v>188</v>
      </c>
      <c r="F967" s="3">
        <f t="shared" si="126"/>
        <v>1043.5</v>
      </c>
      <c r="G967" s="3">
        <v>21</v>
      </c>
      <c r="H967" s="3"/>
      <c r="I967" s="3">
        <v>1</v>
      </c>
      <c r="J967" s="3">
        <f t="shared" si="127"/>
        <v>22</v>
      </c>
      <c r="K967" s="431">
        <f t="shared" si="128"/>
        <v>1.1017628205128204E-2</v>
      </c>
      <c r="L967" s="432">
        <f t="shared" si="129"/>
        <v>47.171424278846146</v>
      </c>
      <c r="M967" s="432">
        <f t="shared" si="131"/>
        <v>10.377713341346153</v>
      </c>
      <c r="N967" s="432">
        <v>19.04516640253566</v>
      </c>
      <c r="O967" s="432">
        <v>5.4522345989926384</v>
      </c>
      <c r="P967" s="431">
        <f t="shared" si="130"/>
        <v>7.8626294798007271E-2</v>
      </c>
    </row>
    <row r="968" spans="1:16" x14ac:dyDescent="0.35">
      <c r="A968" s="433">
        <f t="shared" si="132"/>
        <v>18</v>
      </c>
      <c r="B968" s="3" t="s">
        <v>1223</v>
      </c>
      <c r="C968" s="3">
        <v>851.2</v>
      </c>
      <c r="D968" s="3"/>
      <c r="E968" s="3">
        <v>76.2</v>
      </c>
      <c r="F968" s="3">
        <f t="shared" si="126"/>
        <v>927.40000000000009</v>
      </c>
      <c r="G968" s="3">
        <v>19</v>
      </c>
      <c r="H968" s="3"/>
      <c r="I968" s="3">
        <v>2</v>
      </c>
      <c r="J968" s="3">
        <f t="shared" si="127"/>
        <v>21</v>
      </c>
      <c r="K968" s="431">
        <f t="shared" si="128"/>
        <v>1.0516826923076922E-2</v>
      </c>
      <c r="L968" s="432">
        <f t="shared" si="129"/>
        <v>45.027268629807686</v>
      </c>
      <c r="M968" s="432">
        <f t="shared" si="131"/>
        <v>9.9059990985576913</v>
      </c>
      <c r="N968" s="432">
        <v>18.179477020602221</v>
      </c>
      <c r="O968" s="432">
        <v>4.7087480627663698</v>
      </c>
      <c r="P968" s="431">
        <f t="shared" si="130"/>
        <v>8.3913621750845338E-2</v>
      </c>
    </row>
    <row r="969" spans="1:16" x14ac:dyDescent="0.35">
      <c r="A969" s="433">
        <f t="shared" si="132"/>
        <v>19</v>
      </c>
      <c r="B969" s="3" t="s">
        <v>1224</v>
      </c>
      <c r="C969" s="3">
        <v>544.4</v>
      </c>
      <c r="D969" s="3">
        <v>105.8</v>
      </c>
      <c r="E969" s="3">
        <v>74</v>
      </c>
      <c r="F969" s="3">
        <f t="shared" si="126"/>
        <v>724.19999999999993</v>
      </c>
      <c r="G969" s="3">
        <v>14</v>
      </c>
      <c r="H969" s="3">
        <v>1</v>
      </c>
      <c r="I969" s="3">
        <v>1</v>
      </c>
      <c r="J969" s="3">
        <f t="shared" si="127"/>
        <v>16</v>
      </c>
      <c r="K969" s="431">
        <f t="shared" si="128"/>
        <v>8.0128205128205121E-3</v>
      </c>
      <c r="L969" s="432">
        <f t="shared" si="129"/>
        <v>34.30649038461538</v>
      </c>
      <c r="M969" s="432">
        <f t="shared" si="131"/>
        <v>7.5474278846153835</v>
      </c>
      <c r="N969" s="432">
        <v>13.851030110935024</v>
      </c>
      <c r="O969" s="432">
        <v>3.4696038357225878</v>
      </c>
      <c r="P969" s="431">
        <f t="shared" si="130"/>
        <v>8.1710235039890056E-2</v>
      </c>
    </row>
    <row r="970" spans="1:16" x14ac:dyDescent="0.35">
      <c r="A970" s="433">
        <f t="shared" si="132"/>
        <v>20</v>
      </c>
      <c r="B970" s="3" t="s">
        <v>1225</v>
      </c>
      <c r="C970" s="3">
        <v>252.4</v>
      </c>
      <c r="D970" s="3">
        <v>53</v>
      </c>
      <c r="E970" s="3">
        <v>35.4</v>
      </c>
      <c r="F970" s="3">
        <f t="shared" si="126"/>
        <v>340.79999999999995</v>
      </c>
      <c r="G970" s="3">
        <v>6</v>
      </c>
      <c r="H970" s="3">
        <v>1</v>
      </c>
      <c r="I970" s="3">
        <v>1</v>
      </c>
      <c r="J970" s="3">
        <f t="shared" si="127"/>
        <v>8</v>
      </c>
      <c r="K970" s="431">
        <f t="shared" si="128"/>
        <v>4.0064102564102561E-3</v>
      </c>
      <c r="L970" s="432">
        <f t="shared" si="129"/>
        <v>17.15324519230769</v>
      </c>
      <c r="M970" s="432">
        <f t="shared" si="131"/>
        <v>3.7737139423076917</v>
      </c>
      <c r="N970" s="432">
        <v>6.9255150554675122</v>
      </c>
      <c r="O970" s="432">
        <v>1.4869730724525376</v>
      </c>
      <c r="P970" s="431">
        <f t="shared" si="130"/>
        <v>8.6089927413542947E-2</v>
      </c>
    </row>
    <row r="971" spans="1:16" x14ac:dyDescent="0.35">
      <c r="A971" s="433">
        <f t="shared" si="132"/>
        <v>21</v>
      </c>
      <c r="B971" s="3" t="s">
        <v>1226</v>
      </c>
      <c r="C971" s="3">
        <v>446.3</v>
      </c>
      <c r="D971" s="3">
        <v>12.4</v>
      </c>
      <c r="E971" s="3">
        <v>75.400000000000006</v>
      </c>
      <c r="F971" s="3">
        <f t="shared" si="126"/>
        <v>534.1</v>
      </c>
      <c r="G971" s="3">
        <v>7</v>
      </c>
      <c r="H971" s="3">
        <v>2</v>
      </c>
      <c r="I971" s="3">
        <v>2</v>
      </c>
      <c r="J971" s="3">
        <f t="shared" si="127"/>
        <v>11</v>
      </c>
      <c r="K971" s="431">
        <f t="shared" si="128"/>
        <v>5.5088141025641021E-3</v>
      </c>
      <c r="L971" s="432">
        <f t="shared" si="129"/>
        <v>23.585712139423073</v>
      </c>
      <c r="M971" s="432">
        <f t="shared" si="131"/>
        <v>5.1888566706730765</v>
      </c>
      <c r="N971" s="432">
        <v>9.52258320126783</v>
      </c>
      <c r="O971" s="432">
        <v>1.7348019178612939</v>
      </c>
      <c r="P971" s="431">
        <f t="shared" si="130"/>
        <v>7.4952169873104796E-2</v>
      </c>
    </row>
    <row r="972" spans="1:16" x14ac:dyDescent="0.35">
      <c r="A972" s="433">
        <f t="shared" si="132"/>
        <v>22</v>
      </c>
      <c r="B972" s="3" t="s">
        <v>1227</v>
      </c>
      <c r="C972" s="3">
        <v>237.5</v>
      </c>
      <c r="D972" s="3"/>
      <c r="E972" s="3"/>
      <c r="F972" s="3">
        <f t="shared" si="126"/>
        <v>237.5</v>
      </c>
      <c r="G972" s="3">
        <v>6</v>
      </c>
      <c r="H972" s="3"/>
      <c r="I972" s="3"/>
      <c r="J972" s="3">
        <f t="shared" si="127"/>
        <v>6</v>
      </c>
      <c r="K972" s="431">
        <f t="shared" si="128"/>
        <v>3.004807692307692E-3</v>
      </c>
      <c r="L972" s="432">
        <f t="shared" si="129"/>
        <v>12.864933894230768</v>
      </c>
      <c r="M972" s="432">
        <f t="shared" si="131"/>
        <v>2.8302854567307691</v>
      </c>
      <c r="N972" s="432">
        <v>5.1941362916006337</v>
      </c>
      <c r="O972" s="432">
        <v>1.4869730724525376</v>
      </c>
      <c r="P972" s="431">
        <f t="shared" si="130"/>
        <v>9.4216120905325107E-2</v>
      </c>
    </row>
    <row r="973" spans="1:16" x14ac:dyDescent="0.35">
      <c r="A973" s="433">
        <f t="shared" si="132"/>
        <v>23</v>
      </c>
      <c r="B973" s="3" t="s">
        <v>1228</v>
      </c>
      <c r="C973" s="3">
        <v>159.5</v>
      </c>
      <c r="D973" s="3"/>
      <c r="E973" s="3">
        <v>91.9</v>
      </c>
      <c r="F973" s="3">
        <f t="shared" si="126"/>
        <v>251.4</v>
      </c>
      <c r="G973" s="3">
        <v>4</v>
      </c>
      <c r="H973" s="3"/>
      <c r="I973" s="3">
        <v>3</v>
      </c>
      <c r="J973" s="3">
        <f t="shared" si="127"/>
        <v>7</v>
      </c>
      <c r="K973" s="431">
        <f t="shared" si="128"/>
        <v>3.505608974358974E-3</v>
      </c>
      <c r="L973" s="432">
        <f t="shared" si="129"/>
        <v>15.009089543269228</v>
      </c>
      <c r="M973" s="432">
        <f t="shared" si="131"/>
        <v>3.30199969951923</v>
      </c>
      <c r="N973" s="432">
        <v>6.059825673534073</v>
      </c>
      <c r="O973" s="432">
        <v>1.2391442270437814</v>
      </c>
      <c r="P973" s="431">
        <f t="shared" si="130"/>
        <v>0.10186976588451199</v>
      </c>
    </row>
    <row r="974" spans="1:16" x14ac:dyDescent="0.35">
      <c r="A974" s="433">
        <f t="shared" si="132"/>
        <v>24</v>
      </c>
      <c r="B974" s="3" t="s">
        <v>1229</v>
      </c>
      <c r="C974" s="3">
        <v>6036.5</v>
      </c>
      <c r="D974" s="3"/>
      <c r="E974" s="3">
        <v>57.9</v>
      </c>
      <c r="F974" s="3">
        <f t="shared" si="126"/>
        <v>6094.4</v>
      </c>
      <c r="G974" s="3">
        <v>129</v>
      </c>
      <c r="H974" s="3"/>
      <c r="I974" s="3">
        <v>3</v>
      </c>
      <c r="J974" s="3">
        <f t="shared" si="127"/>
        <v>132</v>
      </c>
      <c r="K974" s="431">
        <f t="shared" si="128"/>
        <v>6.6105769230769218E-2</v>
      </c>
      <c r="L974" s="432">
        <f t="shared" si="129"/>
        <v>283.02854567307685</v>
      </c>
      <c r="M974" s="432">
        <f t="shared" si="131"/>
        <v>62.266280048076908</v>
      </c>
      <c r="N974" s="432">
        <v>114.27099841521395</v>
      </c>
      <c r="O974" s="432">
        <v>32.217749903138319</v>
      </c>
      <c r="P974" s="431">
        <f t="shared" si="130"/>
        <v>8.069433808734347E-2</v>
      </c>
    </row>
    <row r="975" spans="1:16" x14ac:dyDescent="0.35">
      <c r="A975" s="433">
        <f t="shared" si="132"/>
        <v>25</v>
      </c>
      <c r="B975" s="3" t="s">
        <v>1230</v>
      </c>
      <c r="C975" s="3">
        <v>5942.78</v>
      </c>
      <c r="D975" s="3">
        <v>26.3</v>
      </c>
      <c r="E975" s="3">
        <v>169.5</v>
      </c>
      <c r="F975" s="3">
        <f t="shared" si="126"/>
        <v>6138.58</v>
      </c>
      <c r="G975" s="3">
        <v>128</v>
      </c>
      <c r="H975" s="3">
        <v>1</v>
      </c>
      <c r="I975" s="3">
        <v>4</v>
      </c>
      <c r="J975" s="3">
        <f t="shared" si="127"/>
        <v>133</v>
      </c>
      <c r="K975" s="431">
        <f t="shared" si="128"/>
        <v>6.6606570512820512E-2</v>
      </c>
      <c r="L975" s="432">
        <f t="shared" si="129"/>
        <v>285.17270132211536</v>
      </c>
      <c r="M975" s="432">
        <f t="shared" si="131"/>
        <v>62.73799429086538</v>
      </c>
      <c r="N975" s="432">
        <v>115.13668779714739</v>
      </c>
      <c r="O975" s="432">
        <v>32.217749903138319</v>
      </c>
      <c r="P975" s="431">
        <f t="shared" si="130"/>
        <v>8.0680732891526455E-2</v>
      </c>
    </row>
    <row r="976" spans="1:16" x14ac:dyDescent="0.35">
      <c r="A976" s="433">
        <f t="shared" si="132"/>
        <v>26</v>
      </c>
      <c r="B976" s="3" t="s">
        <v>1231</v>
      </c>
      <c r="C976" s="3">
        <v>362.7</v>
      </c>
      <c r="D976" s="3"/>
      <c r="E976" s="3">
        <v>64.8</v>
      </c>
      <c r="F976" s="3">
        <f t="shared" si="126"/>
        <v>427.5</v>
      </c>
      <c r="G976" s="3">
        <v>8</v>
      </c>
      <c r="H976" s="3"/>
      <c r="I976" s="3">
        <v>2</v>
      </c>
      <c r="J976" s="3">
        <f t="shared" si="127"/>
        <v>10</v>
      </c>
      <c r="K976" s="431">
        <f t="shared" si="128"/>
        <v>5.0080128205128201E-3</v>
      </c>
      <c r="L976" s="432">
        <f t="shared" si="129"/>
        <v>21.441556490384613</v>
      </c>
      <c r="M976" s="432">
        <f t="shared" si="131"/>
        <v>4.7171424278846148</v>
      </c>
      <c r="N976" s="432">
        <v>8.656893819334389</v>
      </c>
      <c r="O976" s="432">
        <v>1.9826307632700504</v>
      </c>
      <c r="P976" s="431">
        <f t="shared" si="130"/>
        <v>8.6077715791517351E-2</v>
      </c>
    </row>
    <row r="977" spans="1:16" x14ac:dyDescent="0.35">
      <c r="A977" s="433">
        <f t="shared" si="132"/>
        <v>27</v>
      </c>
      <c r="B977" s="3" t="s">
        <v>1232</v>
      </c>
      <c r="C977" s="3">
        <v>5493.7</v>
      </c>
      <c r="D977" s="3"/>
      <c r="E977" s="3"/>
      <c r="F977" s="3">
        <f t="shared" si="126"/>
        <v>5493.7</v>
      </c>
      <c r="G977" s="3">
        <v>148</v>
      </c>
      <c r="H977" s="3"/>
      <c r="I977" s="3"/>
      <c r="J977" s="3">
        <f t="shared" si="127"/>
        <v>148</v>
      </c>
      <c r="K977" s="431">
        <f t="shared" si="128"/>
        <v>7.411858974358973E-2</v>
      </c>
      <c r="L977" s="432">
        <f t="shared" si="129"/>
        <v>317.33503605769226</v>
      </c>
      <c r="M977" s="432">
        <f t="shared" si="131"/>
        <v>69.813707932692296</v>
      </c>
      <c r="N977" s="432">
        <v>128.12202852614897</v>
      </c>
      <c r="O977" s="432">
        <v>36.678669120495933</v>
      </c>
      <c r="P977" s="431">
        <f t="shared" si="130"/>
        <v>0.10046952721062843</v>
      </c>
    </row>
    <row r="978" spans="1:16" x14ac:dyDescent="0.35">
      <c r="A978" s="433">
        <f t="shared" si="132"/>
        <v>28</v>
      </c>
      <c r="B978" s="3" t="s">
        <v>1233</v>
      </c>
      <c r="C978" s="3">
        <v>5413.1</v>
      </c>
      <c r="D978" s="3"/>
      <c r="E978" s="3">
        <v>26</v>
      </c>
      <c r="F978" s="3">
        <f t="shared" si="126"/>
        <v>5439.1</v>
      </c>
      <c r="G978" s="3">
        <v>147</v>
      </c>
      <c r="H978" s="3"/>
      <c r="I978" s="3">
        <v>2</v>
      </c>
      <c r="J978" s="3">
        <f t="shared" si="127"/>
        <v>149</v>
      </c>
      <c r="K978" s="431">
        <f t="shared" si="128"/>
        <v>7.4619391025641024E-2</v>
      </c>
      <c r="L978" s="432">
        <f t="shared" si="129"/>
        <v>319.47919170673077</v>
      </c>
      <c r="M978" s="432">
        <f t="shared" si="131"/>
        <v>70.285422175480775</v>
      </c>
      <c r="N978" s="432">
        <v>128.9877179080824</v>
      </c>
      <c r="O978" s="432">
        <v>36.430840275087178</v>
      </c>
      <c r="P978" s="431">
        <f t="shared" si="130"/>
        <v>0.10207261717294792</v>
      </c>
    </row>
    <row r="979" spans="1:16" x14ac:dyDescent="0.35">
      <c r="A979" s="433">
        <f t="shared" si="132"/>
        <v>29</v>
      </c>
      <c r="B979" s="3" t="s">
        <v>1234</v>
      </c>
      <c r="C979" s="3">
        <v>420.4</v>
      </c>
      <c r="D979" s="3"/>
      <c r="E979" s="3">
        <v>81.3</v>
      </c>
      <c r="F979" s="3">
        <f t="shared" si="126"/>
        <v>501.7</v>
      </c>
      <c r="G979" s="3">
        <v>10</v>
      </c>
      <c r="H979" s="3"/>
      <c r="I979" s="3">
        <v>3</v>
      </c>
      <c r="J979" s="3">
        <f t="shared" si="127"/>
        <v>13</v>
      </c>
      <c r="K979" s="431">
        <f t="shared" si="128"/>
        <v>6.5104166666666661E-3</v>
      </c>
      <c r="L979" s="432">
        <f t="shared" si="129"/>
        <v>27.874023437499996</v>
      </c>
      <c r="M979" s="432">
        <f t="shared" si="131"/>
        <v>6.1322851562499991</v>
      </c>
      <c r="N979" s="432">
        <v>11.253961965134707</v>
      </c>
      <c r="O979" s="432">
        <v>2.9739461449050753</v>
      </c>
      <c r="P979" s="431">
        <f t="shared" si="130"/>
        <v>9.6141552130336413E-2</v>
      </c>
    </row>
    <row r="980" spans="1:16" x14ac:dyDescent="0.35">
      <c r="A980" s="433">
        <f t="shared" si="132"/>
        <v>30</v>
      </c>
      <c r="B980" s="3" t="s">
        <v>1235</v>
      </c>
      <c r="C980" s="3">
        <v>176.4</v>
      </c>
      <c r="D980" s="3"/>
      <c r="E980" s="3">
        <v>88.5</v>
      </c>
      <c r="F980" s="3">
        <f t="shared" si="126"/>
        <v>264.89999999999998</v>
      </c>
      <c r="G980" s="3">
        <v>5</v>
      </c>
      <c r="H980" s="3"/>
      <c r="I980" s="3">
        <v>2</v>
      </c>
      <c r="J980" s="3">
        <f t="shared" si="127"/>
        <v>7</v>
      </c>
      <c r="K980" s="431">
        <f t="shared" si="128"/>
        <v>3.505608974358974E-3</v>
      </c>
      <c r="L980" s="432">
        <f t="shared" si="129"/>
        <v>15.009089543269228</v>
      </c>
      <c r="M980" s="432">
        <f t="shared" si="131"/>
        <v>3.30199969951923</v>
      </c>
      <c r="N980" s="432">
        <v>6.059825673534073</v>
      </c>
      <c r="O980" s="432">
        <v>1.4869730724525376</v>
      </c>
      <c r="P980" s="431">
        <f t="shared" si="130"/>
        <v>9.7613771192053889E-2</v>
      </c>
    </row>
    <row r="981" spans="1:16" x14ac:dyDescent="0.35">
      <c r="A981" s="433">
        <f t="shared" si="132"/>
        <v>31</v>
      </c>
      <c r="B981" s="3" t="s">
        <v>1236</v>
      </c>
      <c r="C981" s="3">
        <v>476.7</v>
      </c>
      <c r="D981" s="3"/>
      <c r="E981" s="3">
        <v>38</v>
      </c>
      <c r="F981" s="3">
        <f t="shared" si="126"/>
        <v>514.70000000000005</v>
      </c>
      <c r="G981" s="3">
        <v>12</v>
      </c>
      <c r="H981" s="3"/>
      <c r="I981" s="3">
        <v>2</v>
      </c>
      <c r="J981" s="3">
        <f t="shared" si="127"/>
        <v>14</v>
      </c>
      <c r="K981" s="431">
        <f t="shared" si="128"/>
        <v>7.0112179487179481E-3</v>
      </c>
      <c r="L981" s="432">
        <f t="shared" si="129"/>
        <v>30.018179086538456</v>
      </c>
      <c r="M981" s="432">
        <f t="shared" si="131"/>
        <v>6.60399939903846</v>
      </c>
      <c r="N981" s="432">
        <v>12.119651347068146</v>
      </c>
      <c r="O981" s="432">
        <v>3.4696038357225878</v>
      </c>
      <c r="P981" s="431">
        <f t="shared" si="130"/>
        <v>0.10144051616158471</v>
      </c>
    </row>
    <row r="982" spans="1:16" x14ac:dyDescent="0.35">
      <c r="A982" s="433">
        <f t="shared" si="132"/>
        <v>32</v>
      </c>
      <c r="B982" s="3" t="s">
        <v>1241</v>
      </c>
      <c r="C982" s="3">
        <v>474.8</v>
      </c>
      <c r="D982" s="3"/>
      <c r="E982" s="3"/>
      <c r="F982" s="3">
        <f t="shared" si="126"/>
        <v>474.8</v>
      </c>
      <c r="G982" s="3">
        <v>11</v>
      </c>
      <c r="H982" s="3"/>
      <c r="I982" s="3"/>
      <c r="J982" s="3">
        <f t="shared" si="127"/>
        <v>11</v>
      </c>
      <c r="K982" s="431">
        <f t="shared" si="128"/>
        <v>5.5088141025641021E-3</v>
      </c>
      <c r="L982" s="432">
        <f t="shared" si="129"/>
        <v>23.585712139423073</v>
      </c>
      <c r="M982" s="432">
        <f t="shared" si="131"/>
        <v>5.1888566706730765</v>
      </c>
      <c r="N982" s="432">
        <v>9.52258320126783</v>
      </c>
      <c r="O982" s="432">
        <v>2.7261172994963192</v>
      </c>
      <c r="P982" s="431">
        <f t="shared" si="130"/>
        <v>8.6401156931045262E-2</v>
      </c>
    </row>
    <row r="983" spans="1:16" x14ac:dyDescent="0.35">
      <c r="A983" s="433">
        <f t="shared" si="132"/>
        <v>33</v>
      </c>
      <c r="B983" s="3" t="s">
        <v>1242</v>
      </c>
      <c r="C983" s="3">
        <v>667.03</v>
      </c>
      <c r="D983" s="3"/>
      <c r="E983" s="3"/>
      <c r="F983" s="3">
        <f t="shared" si="126"/>
        <v>667.03</v>
      </c>
      <c r="G983" s="3">
        <v>13</v>
      </c>
      <c r="H983" s="3"/>
      <c r="I983" s="3"/>
      <c r="J983" s="3">
        <f t="shared" si="127"/>
        <v>13</v>
      </c>
      <c r="K983" s="431">
        <f t="shared" si="128"/>
        <v>6.5104166666666661E-3</v>
      </c>
      <c r="L983" s="432">
        <f t="shared" si="129"/>
        <v>27.874023437499996</v>
      </c>
      <c r="M983" s="432">
        <f t="shared" si="131"/>
        <v>6.1322851562499991</v>
      </c>
      <c r="N983" s="432">
        <v>11.253961965134707</v>
      </c>
      <c r="O983" s="432">
        <v>3.2217749903138317</v>
      </c>
      <c r="P983" s="431">
        <f t="shared" si="130"/>
        <v>7.26834558403648E-2</v>
      </c>
    </row>
    <row r="984" spans="1:16" x14ac:dyDescent="0.35">
      <c r="A984" s="433">
        <f t="shared" si="132"/>
        <v>34</v>
      </c>
      <c r="B984" s="3" t="s">
        <v>1243</v>
      </c>
      <c r="C984" s="3">
        <v>1023.7</v>
      </c>
      <c r="D984" s="3"/>
      <c r="E984" s="3"/>
      <c r="F984" s="3">
        <f t="shared" si="126"/>
        <v>1023.7</v>
      </c>
      <c r="G984" s="3">
        <v>24</v>
      </c>
      <c r="H984" s="3"/>
      <c r="I984" s="3"/>
      <c r="J984" s="3">
        <f t="shared" si="127"/>
        <v>24</v>
      </c>
      <c r="K984" s="431">
        <f t="shared" si="128"/>
        <v>1.2019230769230768E-2</v>
      </c>
      <c r="L984" s="432">
        <f t="shared" si="129"/>
        <v>51.459735576923073</v>
      </c>
      <c r="M984" s="432">
        <f t="shared" si="131"/>
        <v>11.321141826923077</v>
      </c>
      <c r="N984" s="432">
        <v>20.776545166402535</v>
      </c>
      <c r="O984" s="432">
        <v>5.9478922898101505</v>
      </c>
      <c r="P984" s="431">
        <f t="shared" si="130"/>
        <v>8.7433149223462778E-2</v>
      </c>
    </row>
    <row r="985" spans="1:16" x14ac:dyDescent="0.35">
      <c r="A985" s="433">
        <f t="shared" si="132"/>
        <v>35</v>
      </c>
      <c r="B985" s="3" t="s">
        <v>1247</v>
      </c>
      <c r="C985" s="3">
        <v>214.1</v>
      </c>
      <c r="D985" s="3"/>
      <c r="E985" s="3"/>
      <c r="F985" s="3">
        <f t="shared" si="126"/>
        <v>214.1</v>
      </c>
      <c r="G985" s="3">
        <v>6</v>
      </c>
      <c r="H985" s="3"/>
      <c r="I985" s="3"/>
      <c r="J985" s="3">
        <f t="shared" si="127"/>
        <v>6</v>
      </c>
      <c r="K985" s="431">
        <f t="shared" si="128"/>
        <v>3.004807692307692E-3</v>
      </c>
      <c r="L985" s="432">
        <f t="shared" si="129"/>
        <v>12.864933894230768</v>
      </c>
      <c r="M985" s="432">
        <f t="shared" si="131"/>
        <v>2.8302854567307691</v>
      </c>
      <c r="N985" s="432">
        <v>5.1941362916006337</v>
      </c>
      <c r="O985" s="432">
        <v>1.4869730724525376</v>
      </c>
      <c r="P985" s="431">
        <f t="shared" si="130"/>
        <v>0.10451344565630412</v>
      </c>
    </row>
    <row r="986" spans="1:16" x14ac:dyDescent="0.35">
      <c r="A986" s="433">
        <f t="shared" si="132"/>
        <v>36</v>
      </c>
      <c r="B986" s="3" t="s">
        <v>1248</v>
      </c>
      <c r="C986" s="3">
        <v>396.1</v>
      </c>
      <c r="D986" s="3"/>
      <c r="E986" s="3">
        <v>77.8</v>
      </c>
      <c r="F986" s="3">
        <f t="shared" si="126"/>
        <v>473.90000000000003</v>
      </c>
      <c r="G986" s="3">
        <v>9</v>
      </c>
      <c r="H986" s="3"/>
      <c r="I986" s="3">
        <v>1</v>
      </c>
      <c r="J986" s="3">
        <f t="shared" si="127"/>
        <v>10</v>
      </c>
      <c r="K986" s="431">
        <f t="shared" si="128"/>
        <v>5.0080128205128201E-3</v>
      </c>
      <c r="L986" s="432">
        <f t="shared" si="129"/>
        <v>21.441556490384613</v>
      </c>
      <c r="M986" s="432">
        <f t="shared" si="131"/>
        <v>4.7171424278846148</v>
      </c>
      <c r="N986" s="432">
        <v>8.656893819334389</v>
      </c>
      <c r="O986" s="432">
        <v>2.2304596086788067</v>
      </c>
      <c r="P986" s="431">
        <f t="shared" si="130"/>
        <v>7.8172720713826582E-2</v>
      </c>
    </row>
    <row r="987" spans="1:16" x14ac:dyDescent="0.35">
      <c r="A987" s="433">
        <f t="shared" si="132"/>
        <v>37</v>
      </c>
      <c r="B987" s="3" t="s">
        <v>1249</v>
      </c>
      <c r="C987" s="3">
        <v>479.6</v>
      </c>
      <c r="D987" s="3"/>
      <c r="E987" s="3"/>
      <c r="F987" s="3">
        <f t="shared" si="126"/>
        <v>479.6</v>
      </c>
      <c r="G987" s="3">
        <v>9</v>
      </c>
      <c r="H987" s="3"/>
      <c r="I987" s="3">
        <v>1</v>
      </c>
      <c r="J987" s="3">
        <f t="shared" si="127"/>
        <v>10</v>
      </c>
      <c r="K987" s="431">
        <f t="shared" si="128"/>
        <v>5.0080128205128201E-3</v>
      </c>
      <c r="L987" s="432">
        <f t="shared" si="129"/>
        <v>21.441556490384613</v>
      </c>
      <c r="M987" s="432">
        <f t="shared" si="131"/>
        <v>4.7171424278846148</v>
      </c>
      <c r="N987" s="432">
        <v>8.656893819334389</v>
      </c>
      <c r="O987" s="432">
        <v>2.4782884540875627</v>
      </c>
      <c r="P987" s="431">
        <f t="shared" si="130"/>
        <v>7.7760386137804782E-2</v>
      </c>
    </row>
    <row r="988" spans="1:16" x14ac:dyDescent="0.35">
      <c r="A988" s="433">
        <f t="shared" si="132"/>
        <v>38</v>
      </c>
      <c r="B988" s="3" t="s">
        <v>1250</v>
      </c>
      <c r="C988" s="3">
        <v>415.6</v>
      </c>
      <c r="D988" s="3"/>
      <c r="E988" s="3"/>
      <c r="F988" s="3">
        <f t="shared" si="126"/>
        <v>415.6</v>
      </c>
      <c r="G988" s="3">
        <v>6</v>
      </c>
      <c r="H988" s="3"/>
      <c r="I988" s="3"/>
      <c r="J988" s="3">
        <f t="shared" si="127"/>
        <v>6</v>
      </c>
      <c r="K988" s="431">
        <f t="shared" si="128"/>
        <v>3.004807692307692E-3</v>
      </c>
      <c r="L988" s="432">
        <f t="shared" si="129"/>
        <v>12.864933894230768</v>
      </c>
      <c r="M988" s="432">
        <f t="shared" si="131"/>
        <v>2.8302854567307691</v>
      </c>
      <c r="N988" s="432">
        <v>5.1941362916006337</v>
      </c>
      <c r="O988" s="432">
        <v>1.4869730724525376</v>
      </c>
      <c r="P988" s="431">
        <f t="shared" si="130"/>
        <v>5.3841021932181689E-2</v>
      </c>
    </row>
    <row r="989" spans="1:16" x14ac:dyDescent="0.35">
      <c r="A989" s="433">
        <f t="shared" si="132"/>
        <v>39</v>
      </c>
      <c r="B989" s="3" t="s">
        <v>1251</v>
      </c>
      <c r="C989" s="3">
        <v>338.9</v>
      </c>
      <c r="D989" s="3"/>
      <c r="E989" s="3">
        <v>73.099999999999994</v>
      </c>
      <c r="F989" s="3">
        <f t="shared" si="126"/>
        <v>412</v>
      </c>
      <c r="G989" s="3">
        <v>6</v>
      </c>
      <c r="H989" s="3"/>
      <c r="I989" s="3">
        <v>2</v>
      </c>
      <c r="J989" s="3">
        <f t="shared" si="127"/>
        <v>8</v>
      </c>
      <c r="K989" s="431">
        <f t="shared" si="128"/>
        <v>4.0064102564102561E-3</v>
      </c>
      <c r="L989" s="432">
        <f t="shared" si="129"/>
        <v>17.15324519230769</v>
      </c>
      <c r="M989" s="432">
        <f t="shared" si="131"/>
        <v>3.7737139423076917</v>
      </c>
      <c r="N989" s="432">
        <v>6.9255150554675122</v>
      </c>
      <c r="O989" s="432">
        <v>1.4869730724525376</v>
      </c>
      <c r="P989" s="431">
        <f t="shared" si="130"/>
        <v>7.1212250637221919E-2</v>
      </c>
    </row>
    <row r="990" spans="1:16" x14ac:dyDescent="0.35">
      <c r="A990" s="433">
        <f t="shared" si="132"/>
        <v>40</v>
      </c>
      <c r="B990" s="3" t="s">
        <v>1252</v>
      </c>
      <c r="C990" s="3">
        <v>154.69999999999999</v>
      </c>
      <c r="D990" s="3"/>
      <c r="E990" s="3"/>
      <c r="F990" s="3">
        <f t="shared" si="126"/>
        <v>154.69999999999999</v>
      </c>
      <c r="G990" s="3">
        <v>3</v>
      </c>
      <c r="H990" s="3"/>
      <c r="I990" s="3"/>
      <c r="J990" s="3">
        <f t="shared" si="127"/>
        <v>3</v>
      </c>
      <c r="K990" s="431">
        <f t="shared" si="128"/>
        <v>1.502403846153846E-3</v>
      </c>
      <c r="L990" s="432">
        <f t="shared" si="129"/>
        <v>6.4324669471153841</v>
      </c>
      <c r="M990" s="432">
        <f t="shared" si="131"/>
        <v>1.4151427283653846</v>
      </c>
      <c r="N990" s="432">
        <v>2.5970681458003169</v>
      </c>
      <c r="O990" s="432">
        <v>0.74348653622626881</v>
      </c>
      <c r="P990" s="431">
        <f t="shared" si="130"/>
        <v>7.2321682983240834E-2</v>
      </c>
    </row>
    <row r="991" spans="1:16" x14ac:dyDescent="0.35">
      <c r="A991" s="433">
        <f t="shared" si="132"/>
        <v>41</v>
      </c>
      <c r="B991" s="3" t="s">
        <v>1253</v>
      </c>
      <c r="C991" s="3">
        <v>127</v>
      </c>
      <c r="D991" s="3">
        <v>51.8</v>
      </c>
      <c r="E991" s="3"/>
      <c r="F991" s="3">
        <f t="shared" si="126"/>
        <v>178.8</v>
      </c>
      <c r="G991" s="3">
        <v>3</v>
      </c>
      <c r="H991" s="3">
        <v>1</v>
      </c>
      <c r="I991" s="3"/>
      <c r="J991" s="3">
        <f t="shared" si="127"/>
        <v>4</v>
      </c>
      <c r="K991" s="431">
        <f t="shared" si="128"/>
        <v>2.003205128205128E-3</v>
      </c>
      <c r="L991" s="432">
        <f t="shared" si="129"/>
        <v>8.5766225961538449</v>
      </c>
      <c r="M991" s="432">
        <f t="shared" si="131"/>
        <v>1.8868569711538459</v>
      </c>
      <c r="N991" s="432">
        <v>3.4627575277337561</v>
      </c>
      <c r="O991" s="432">
        <v>0.74348653622626881</v>
      </c>
      <c r="P991" s="431">
        <f t="shared" si="130"/>
        <v>8.2045434179349647E-2</v>
      </c>
    </row>
    <row r="992" spans="1:16" x14ac:dyDescent="0.35">
      <c r="A992" s="433">
        <f t="shared" si="132"/>
        <v>42</v>
      </c>
      <c r="B992" s="3" t="s">
        <v>1254</v>
      </c>
      <c r="C992" s="3">
        <v>228.6</v>
      </c>
      <c r="D992" s="3"/>
      <c r="E992" s="3"/>
      <c r="F992" s="3">
        <f t="shared" si="126"/>
        <v>228.6</v>
      </c>
      <c r="G992" s="3">
        <v>6</v>
      </c>
      <c r="H992" s="3"/>
      <c r="I992" s="3"/>
      <c r="J992" s="3">
        <f t="shared" si="127"/>
        <v>6</v>
      </c>
      <c r="K992" s="431">
        <f t="shared" si="128"/>
        <v>3.004807692307692E-3</v>
      </c>
      <c r="L992" s="432">
        <f t="shared" si="129"/>
        <v>12.864933894230768</v>
      </c>
      <c r="M992" s="432">
        <f t="shared" si="131"/>
        <v>2.8302854567307691</v>
      </c>
      <c r="N992" s="432">
        <v>5.1941362916006337</v>
      </c>
      <c r="O992" s="432">
        <v>1.4869730724525376</v>
      </c>
      <c r="P992" s="431">
        <f t="shared" si="130"/>
        <v>9.7884202602864012E-2</v>
      </c>
    </row>
    <row r="993" spans="1:16" x14ac:dyDescent="0.35">
      <c r="A993" s="433">
        <f t="shared" si="132"/>
        <v>43</v>
      </c>
      <c r="B993" s="3" t="s">
        <v>1255</v>
      </c>
      <c r="C993" s="3">
        <v>211.7</v>
      </c>
      <c r="D993" s="3"/>
      <c r="E993" s="3"/>
      <c r="F993" s="3">
        <f t="shared" si="126"/>
        <v>211.7</v>
      </c>
      <c r="G993" s="3">
        <v>7</v>
      </c>
      <c r="H993" s="3"/>
      <c r="I993" s="3"/>
      <c r="J993" s="3">
        <f t="shared" si="127"/>
        <v>7</v>
      </c>
      <c r="K993" s="431">
        <f t="shared" si="128"/>
        <v>3.505608974358974E-3</v>
      </c>
      <c r="L993" s="432">
        <f t="shared" si="129"/>
        <v>15.009089543269228</v>
      </c>
      <c r="M993" s="432">
        <f t="shared" si="131"/>
        <v>3.30199969951923</v>
      </c>
      <c r="N993" s="432">
        <v>6.059825673534073</v>
      </c>
      <c r="O993" s="432">
        <v>1.7348019178612939</v>
      </c>
      <c r="P993" s="431">
        <f t="shared" si="130"/>
        <v>0.1233146756456487</v>
      </c>
    </row>
    <row r="994" spans="1:16" x14ac:dyDescent="0.35">
      <c r="A994" s="433">
        <f t="shared" si="132"/>
        <v>44</v>
      </c>
      <c r="B994" s="3" t="s">
        <v>1256</v>
      </c>
      <c r="C994" s="3">
        <v>209.66</v>
      </c>
      <c r="D994" s="3"/>
      <c r="E994" s="444"/>
      <c r="F994" s="3">
        <f t="shared" si="126"/>
        <v>209.66</v>
      </c>
      <c r="G994" s="3">
        <v>6</v>
      </c>
      <c r="H994" s="3"/>
      <c r="I994" s="3"/>
      <c r="J994" s="3">
        <f t="shared" si="127"/>
        <v>6</v>
      </c>
      <c r="K994" s="431">
        <f t="shared" si="128"/>
        <v>3.004807692307692E-3</v>
      </c>
      <c r="L994" s="432">
        <f t="shared" si="129"/>
        <v>12.864933894230768</v>
      </c>
      <c r="M994" s="432">
        <f t="shared" si="131"/>
        <v>2.8302854567307691</v>
      </c>
      <c r="N994" s="432">
        <v>5.1941362916006337</v>
      </c>
      <c r="O994" s="432">
        <v>1.4869730724525376</v>
      </c>
      <c r="P994" s="431">
        <f t="shared" si="130"/>
        <v>0.10672674193940052</v>
      </c>
    </row>
    <row r="995" spans="1:16" x14ac:dyDescent="0.35">
      <c r="A995" s="433">
        <f t="shared" si="132"/>
        <v>45</v>
      </c>
      <c r="B995" s="3" t="s">
        <v>1257</v>
      </c>
      <c r="C995" s="3">
        <v>211.9</v>
      </c>
      <c r="D995" s="3"/>
      <c r="E995" s="3"/>
      <c r="F995" s="3">
        <f t="shared" si="126"/>
        <v>211.9</v>
      </c>
      <c r="G995" s="3">
        <v>6</v>
      </c>
      <c r="H995" s="3"/>
      <c r="I995" s="3"/>
      <c r="J995" s="3">
        <f t="shared" si="127"/>
        <v>6</v>
      </c>
      <c r="K995" s="431">
        <f t="shared" si="128"/>
        <v>3.004807692307692E-3</v>
      </c>
      <c r="L995" s="432">
        <f t="shared" si="129"/>
        <v>12.864933894230768</v>
      </c>
      <c r="M995" s="432">
        <f t="shared" si="131"/>
        <v>2.8302854567307691</v>
      </c>
      <c r="N995" s="432">
        <v>5.1941362916006337</v>
      </c>
      <c r="O995" s="432">
        <v>1.4869730724525376</v>
      </c>
      <c r="P995" s="431">
        <f t="shared" si="130"/>
        <v>0.10559853098166451</v>
      </c>
    </row>
    <row r="996" spans="1:16" x14ac:dyDescent="0.35">
      <c r="A996" s="433">
        <f t="shared" si="132"/>
        <v>46</v>
      </c>
      <c r="B996" s="3" t="s">
        <v>1258</v>
      </c>
      <c r="C996" s="3">
        <v>207</v>
      </c>
      <c r="D996" s="3"/>
      <c r="E996" s="3"/>
      <c r="F996" s="3">
        <f t="shared" si="126"/>
        <v>207</v>
      </c>
      <c r="G996" s="3">
        <v>6</v>
      </c>
      <c r="H996" s="3"/>
      <c r="I996" s="3"/>
      <c r="J996" s="3">
        <f t="shared" si="127"/>
        <v>6</v>
      </c>
      <c r="K996" s="431">
        <f t="shared" si="128"/>
        <v>3.004807692307692E-3</v>
      </c>
      <c r="L996" s="432">
        <f t="shared" si="129"/>
        <v>12.864933894230768</v>
      </c>
      <c r="M996" s="432">
        <f t="shared" si="131"/>
        <v>2.8302854567307691</v>
      </c>
      <c r="N996" s="432">
        <v>5.1941362916006337</v>
      </c>
      <c r="O996" s="432">
        <v>1.4869730724525376</v>
      </c>
      <c r="P996" s="431">
        <f t="shared" si="130"/>
        <v>0.10809820635272807</v>
      </c>
    </row>
    <row r="997" spans="1:16" x14ac:dyDescent="0.35">
      <c r="A997" s="433">
        <f t="shared" si="132"/>
        <v>47</v>
      </c>
      <c r="B997" s="3" t="s">
        <v>1259</v>
      </c>
      <c r="C997" s="3">
        <v>513.6</v>
      </c>
      <c r="D997" s="3"/>
      <c r="E997" s="3"/>
      <c r="F997" s="3">
        <f t="shared" si="126"/>
        <v>513.6</v>
      </c>
      <c r="G997" s="3">
        <v>11</v>
      </c>
      <c r="H997" s="3"/>
      <c r="I997" s="3"/>
      <c r="J997" s="3">
        <f t="shared" si="127"/>
        <v>11</v>
      </c>
      <c r="K997" s="431">
        <f t="shared" si="128"/>
        <v>5.5088141025641021E-3</v>
      </c>
      <c r="L997" s="432">
        <f t="shared" si="129"/>
        <v>23.585712139423073</v>
      </c>
      <c r="M997" s="432">
        <f t="shared" si="131"/>
        <v>5.1888566706730765</v>
      </c>
      <c r="N997" s="432">
        <v>9.52258320126783</v>
      </c>
      <c r="O997" s="432">
        <v>2.7261172994963192</v>
      </c>
      <c r="P997" s="431">
        <f t="shared" si="130"/>
        <v>7.9873966726752899E-2</v>
      </c>
    </row>
    <row r="998" spans="1:16" x14ac:dyDescent="0.35">
      <c r="A998" s="433">
        <f t="shared" si="132"/>
        <v>48</v>
      </c>
      <c r="B998" s="3" t="s">
        <v>1260</v>
      </c>
      <c r="C998" s="3">
        <v>322.89999999999998</v>
      </c>
      <c r="D998" s="3">
        <v>13.4</v>
      </c>
      <c r="E998" s="3"/>
      <c r="F998" s="3">
        <f t="shared" si="126"/>
        <v>336.29999999999995</v>
      </c>
      <c r="G998" s="3">
        <v>8</v>
      </c>
      <c r="H998" s="3">
        <v>1</v>
      </c>
      <c r="I998" s="3"/>
      <c r="J998" s="3">
        <f t="shared" si="127"/>
        <v>9</v>
      </c>
      <c r="K998" s="431">
        <f t="shared" si="128"/>
        <v>4.5072115384615381E-3</v>
      </c>
      <c r="L998" s="432">
        <f t="shared" si="129"/>
        <v>19.29740084134615</v>
      </c>
      <c r="M998" s="432">
        <f t="shared" si="131"/>
        <v>4.2454281850961531</v>
      </c>
      <c r="N998" s="432">
        <v>7.7912044374009497</v>
      </c>
      <c r="O998" s="432">
        <v>1.9826307632700504</v>
      </c>
      <c r="P998" s="431">
        <f t="shared" si="130"/>
        <v>9.9068284945326504E-2</v>
      </c>
    </row>
    <row r="999" spans="1:16" x14ac:dyDescent="0.35">
      <c r="A999" s="433">
        <f t="shared" si="132"/>
        <v>49</v>
      </c>
      <c r="B999" s="3" t="s">
        <v>1261</v>
      </c>
      <c r="C999" s="3">
        <v>315.5</v>
      </c>
      <c r="D999" s="3"/>
      <c r="E999" s="3"/>
      <c r="F999" s="3">
        <f t="shared" si="126"/>
        <v>315.5</v>
      </c>
      <c r="G999" s="3">
        <v>6</v>
      </c>
      <c r="H999" s="3"/>
      <c r="I999" s="3"/>
      <c r="J999" s="3">
        <f t="shared" si="127"/>
        <v>6</v>
      </c>
      <c r="K999" s="431">
        <f t="shared" si="128"/>
        <v>3.004807692307692E-3</v>
      </c>
      <c r="L999" s="432">
        <f t="shared" si="129"/>
        <v>12.864933894230768</v>
      </c>
      <c r="M999" s="432">
        <f t="shared" si="131"/>
        <v>2.8302854567307691</v>
      </c>
      <c r="N999" s="432">
        <v>5.1941362916006337</v>
      </c>
      <c r="O999" s="432">
        <v>1.4869730724525376</v>
      </c>
      <c r="P999" s="431">
        <f t="shared" si="130"/>
        <v>7.0923387369301774E-2</v>
      </c>
    </row>
    <row r="1000" spans="1:16" x14ac:dyDescent="0.35">
      <c r="A1000" s="433">
        <f t="shared" si="132"/>
        <v>50</v>
      </c>
      <c r="B1000" s="3" t="s">
        <v>1262</v>
      </c>
      <c r="C1000" s="3">
        <v>375.8</v>
      </c>
      <c r="D1000" s="3"/>
      <c r="E1000" s="3"/>
      <c r="F1000" s="3">
        <f t="shared" si="126"/>
        <v>375.8</v>
      </c>
      <c r="G1000" s="3">
        <v>6</v>
      </c>
      <c r="H1000" s="3"/>
      <c r="I1000" s="3"/>
      <c r="J1000" s="3">
        <f t="shared" si="127"/>
        <v>6</v>
      </c>
      <c r="K1000" s="431">
        <f t="shared" si="128"/>
        <v>3.004807692307692E-3</v>
      </c>
      <c r="L1000" s="432">
        <f t="shared" si="129"/>
        <v>12.864933894230768</v>
      </c>
      <c r="M1000" s="432">
        <f t="shared" si="131"/>
        <v>2.8302854567307691</v>
      </c>
      <c r="N1000" s="432">
        <v>5.1941362916006337</v>
      </c>
      <c r="O1000" s="432">
        <v>1.4869730724525376</v>
      </c>
      <c r="P1000" s="431">
        <f t="shared" si="130"/>
        <v>5.9543184446553252E-2</v>
      </c>
    </row>
    <row r="1001" spans="1:16" x14ac:dyDescent="0.35">
      <c r="A1001" s="433">
        <f t="shared" si="132"/>
        <v>51</v>
      </c>
      <c r="B1001" s="3" t="s">
        <v>1268</v>
      </c>
      <c r="C1001" s="3">
        <v>267.3</v>
      </c>
      <c r="D1001" s="3"/>
      <c r="E1001" s="3"/>
      <c r="F1001" s="3">
        <f t="shared" si="126"/>
        <v>267.3</v>
      </c>
      <c r="G1001" s="3">
        <v>6</v>
      </c>
      <c r="H1001" s="3"/>
      <c r="I1001" s="3"/>
      <c r="J1001" s="3">
        <f t="shared" si="127"/>
        <v>6</v>
      </c>
      <c r="K1001" s="431">
        <f t="shared" si="128"/>
        <v>3.004807692307692E-3</v>
      </c>
      <c r="L1001" s="432">
        <f t="shared" si="129"/>
        <v>12.864933894230768</v>
      </c>
      <c r="M1001" s="432">
        <f t="shared" si="131"/>
        <v>2.8302854567307691</v>
      </c>
      <c r="N1001" s="432">
        <v>5.1941362916006337</v>
      </c>
      <c r="O1001" s="432">
        <v>1.4869730724525376</v>
      </c>
      <c r="P1001" s="431">
        <f t="shared" si="130"/>
        <v>8.3712415694031844E-2</v>
      </c>
    </row>
    <row r="1002" spans="1:16" x14ac:dyDescent="0.35">
      <c r="A1002" s="433">
        <f t="shared" si="132"/>
        <v>52</v>
      </c>
      <c r="B1002" s="3" t="s">
        <v>1269</v>
      </c>
      <c r="C1002" s="3">
        <v>505.3</v>
      </c>
      <c r="D1002" s="3"/>
      <c r="E1002" s="3"/>
      <c r="F1002" s="3">
        <f t="shared" si="126"/>
        <v>505.3</v>
      </c>
      <c r="G1002" s="3">
        <v>16</v>
      </c>
      <c r="H1002" s="3"/>
      <c r="I1002" s="3"/>
      <c r="J1002" s="3">
        <f t="shared" si="127"/>
        <v>16</v>
      </c>
      <c r="K1002" s="431">
        <f t="shared" si="128"/>
        <v>8.0128205128205121E-3</v>
      </c>
      <c r="L1002" s="432">
        <f t="shared" si="129"/>
        <v>34.30649038461538</v>
      </c>
      <c r="M1002" s="432">
        <f t="shared" si="131"/>
        <v>7.5474278846153835</v>
      </c>
      <c r="N1002" s="432">
        <v>13.851030110935024</v>
      </c>
      <c r="O1002" s="432">
        <v>3.9652615265401008</v>
      </c>
      <c r="P1002" s="431">
        <f t="shared" si="130"/>
        <v>0.11808867980745279</v>
      </c>
    </row>
    <row r="1003" spans="1:16" x14ac:dyDescent="0.35">
      <c r="A1003" s="433">
        <f t="shared" si="132"/>
        <v>53</v>
      </c>
      <c r="B1003" s="3" t="s">
        <v>1270</v>
      </c>
      <c r="C1003" s="3">
        <v>500.8</v>
      </c>
      <c r="D1003" s="3"/>
      <c r="E1003" s="3"/>
      <c r="F1003" s="3">
        <f t="shared" si="126"/>
        <v>500.8</v>
      </c>
      <c r="G1003" s="3">
        <v>16</v>
      </c>
      <c r="H1003" s="3"/>
      <c r="I1003" s="3"/>
      <c r="J1003" s="3">
        <f t="shared" si="127"/>
        <v>16</v>
      </c>
      <c r="K1003" s="431">
        <f t="shared" si="128"/>
        <v>8.0128205128205121E-3</v>
      </c>
      <c r="L1003" s="432">
        <f t="shared" si="129"/>
        <v>34.30649038461538</v>
      </c>
      <c r="M1003" s="432">
        <f t="shared" si="131"/>
        <v>7.5474278846153835</v>
      </c>
      <c r="N1003" s="432">
        <v>13.851030110935024</v>
      </c>
      <c r="O1003" s="432">
        <v>3.9652615265401008</v>
      </c>
      <c r="P1003" s="431">
        <f t="shared" si="130"/>
        <v>0.11914978016514755</v>
      </c>
    </row>
    <row r="1004" spans="1:16" x14ac:dyDescent="0.35">
      <c r="A1004" s="433">
        <f t="shared" si="132"/>
        <v>54</v>
      </c>
      <c r="B1004" s="3" t="s">
        <v>1271</v>
      </c>
      <c r="C1004" s="3">
        <v>494</v>
      </c>
      <c r="D1004" s="3"/>
      <c r="E1004" s="3"/>
      <c r="F1004" s="3">
        <f t="shared" si="126"/>
        <v>494</v>
      </c>
      <c r="G1004" s="3">
        <v>17</v>
      </c>
      <c r="H1004" s="3"/>
      <c r="I1004" s="3"/>
      <c r="J1004" s="3">
        <f t="shared" si="127"/>
        <v>17</v>
      </c>
      <c r="K1004" s="431">
        <f t="shared" si="128"/>
        <v>8.5136217948717941E-3</v>
      </c>
      <c r="L1004" s="432">
        <f t="shared" si="129"/>
        <v>36.45064603365384</v>
      </c>
      <c r="M1004" s="432">
        <f t="shared" si="131"/>
        <v>8.0191421274038444</v>
      </c>
      <c r="N1004" s="432">
        <v>14.716719492868462</v>
      </c>
      <c r="O1004" s="432">
        <v>4.2130903719488568</v>
      </c>
      <c r="P1004" s="431">
        <f t="shared" si="130"/>
        <v>0.1283392672588563</v>
      </c>
    </row>
    <row r="1005" spans="1:16" x14ac:dyDescent="0.35">
      <c r="A1005" s="433">
        <f t="shared" si="132"/>
        <v>55</v>
      </c>
      <c r="B1005" s="3" t="s">
        <v>1272</v>
      </c>
      <c r="C1005" s="3">
        <v>504.3</v>
      </c>
      <c r="D1005" s="3"/>
      <c r="E1005" s="3"/>
      <c r="F1005" s="3">
        <f t="shared" si="126"/>
        <v>504.3</v>
      </c>
      <c r="G1005" s="3">
        <v>15</v>
      </c>
      <c r="H1005" s="3"/>
      <c r="I1005" s="3"/>
      <c r="J1005" s="3">
        <f t="shared" si="127"/>
        <v>15</v>
      </c>
      <c r="K1005" s="431">
        <f t="shared" si="128"/>
        <v>7.5120192307692301E-3</v>
      </c>
      <c r="L1005" s="432">
        <f t="shared" si="129"/>
        <v>32.16233473557692</v>
      </c>
      <c r="M1005" s="432">
        <f t="shared" si="131"/>
        <v>7.0757136418269226</v>
      </c>
      <c r="N1005" s="432">
        <v>12.985340729001585</v>
      </c>
      <c r="O1005" s="432">
        <v>3.7174326811313443</v>
      </c>
      <c r="P1005" s="431">
        <f t="shared" si="130"/>
        <v>0.11092766565047942</v>
      </c>
    </row>
    <row r="1006" spans="1:16" x14ac:dyDescent="0.35">
      <c r="A1006" s="433">
        <f t="shared" si="132"/>
        <v>56</v>
      </c>
      <c r="B1006" s="3" t="s">
        <v>1273</v>
      </c>
      <c r="C1006" s="3">
        <v>272.3</v>
      </c>
      <c r="D1006" s="3"/>
      <c r="E1006" s="3"/>
      <c r="F1006" s="3">
        <f t="shared" si="126"/>
        <v>272.3</v>
      </c>
      <c r="G1006" s="3">
        <v>8</v>
      </c>
      <c r="H1006" s="3"/>
      <c r="I1006" s="3"/>
      <c r="J1006" s="3">
        <f t="shared" si="127"/>
        <v>8</v>
      </c>
      <c r="K1006" s="431">
        <f t="shared" si="128"/>
        <v>4.0064102564102561E-3</v>
      </c>
      <c r="L1006" s="432">
        <f t="shared" si="129"/>
        <v>17.15324519230769</v>
      </c>
      <c r="M1006" s="432">
        <f t="shared" si="131"/>
        <v>3.7737139423076917</v>
      </c>
      <c r="N1006" s="432">
        <v>6.9255150554675122</v>
      </c>
      <c r="O1006" s="432">
        <v>1.9826307632700504</v>
      </c>
      <c r="P1006" s="431">
        <f t="shared" si="130"/>
        <v>0.10956703985807177</v>
      </c>
    </row>
    <row r="1007" spans="1:16" x14ac:dyDescent="0.35">
      <c r="A1007" s="433">
        <f t="shared" si="132"/>
        <v>57</v>
      </c>
      <c r="B1007" s="3" t="s">
        <v>1274</v>
      </c>
      <c r="C1007" s="3">
        <v>388.84</v>
      </c>
      <c r="D1007" s="3"/>
      <c r="E1007" s="3"/>
      <c r="F1007" s="3">
        <f t="shared" si="126"/>
        <v>388.84</v>
      </c>
      <c r="G1007" s="3">
        <v>14</v>
      </c>
      <c r="H1007" s="3"/>
      <c r="I1007" s="3"/>
      <c r="J1007" s="3">
        <f t="shared" si="127"/>
        <v>14</v>
      </c>
      <c r="K1007" s="431">
        <f t="shared" si="128"/>
        <v>7.0112179487179481E-3</v>
      </c>
      <c r="L1007" s="432">
        <f t="shared" si="129"/>
        <v>30.018179086538456</v>
      </c>
      <c r="M1007" s="432">
        <f t="shared" si="131"/>
        <v>6.60399939903846</v>
      </c>
      <c r="N1007" s="432">
        <v>12.119651347068146</v>
      </c>
      <c r="O1007" s="432">
        <v>3.4696038357225878</v>
      </c>
      <c r="P1007" s="431">
        <f t="shared" si="130"/>
        <v>0.1342748525572669</v>
      </c>
    </row>
    <row r="1008" spans="1:16" x14ac:dyDescent="0.35">
      <c r="A1008" s="433">
        <f t="shared" si="132"/>
        <v>58</v>
      </c>
      <c r="B1008" s="3" t="s">
        <v>1275</v>
      </c>
      <c r="C1008" s="3">
        <v>441.6</v>
      </c>
      <c r="D1008" s="3"/>
      <c r="E1008" s="3"/>
      <c r="F1008" s="3">
        <f t="shared" si="126"/>
        <v>441.6</v>
      </c>
      <c r="G1008" s="3">
        <v>12</v>
      </c>
      <c r="H1008" s="3"/>
      <c r="I1008" s="3"/>
      <c r="J1008" s="3">
        <f t="shared" si="127"/>
        <v>12</v>
      </c>
      <c r="K1008" s="431">
        <f t="shared" si="128"/>
        <v>6.0096153846153841E-3</v>
      </c>
      <c r="L1008" s="432">
        <f t="shared" si="129"/>
        <v>25.729867788461537</v>
      </c>
      <c r="M1008" s="432">
        <f t="shared" si="131"/>
        <v>5.6605709134615383</v>
      </c>
      <c r="N1008" s="432">
        <v>10.388272583201267</v>
      </c>
      <c r="O1008" s="432">
        <v>2.9739461449050753</v>
      </c>
      <c r="P1008" s="431">
        <f t="shared" si="130"/>
        <v>0.10134206845568257</v>
      </c>
    </row>
    <row r="1009" spans="1:16" x14ac:dyDescent="0.35">
      <c r="A1009" s="433">
        <f t="shared" si="132"/>
        <v>59</v>
      </c>
      <c r="B1009" s="3" t="s">
        <v>1276</v>
      </c>
      <c r="C1009" s="3">
        <v>440.7</v>
      </c>
      <c r="D1009" s="3"/>
      <c r="E1009" s="3"/>
      <c r="F1009" s="3">
        <f t="shared" si="126"/>
        <v>440.7</v>
      </c>
      <c r="G1009" s="3">
        <v>12</v>
      </c>
      <c r="H1009" s="3"/>
      <c r="I1009" s="3"/>
      <c r="J1009" s="3">
        <f t="shared" si="127"/>
        <v>12</v>
      </c>
      <c r="K1009" s="431">
        <f t="shared" si="128"/>
        <v>6.0096153846153841E-3</v>
      </c>
      <c r="L1009" s="432">
        <f t="shared" si="129"/>
        <v>25.729867788461537</v>
      </c>
      <c r="M1009" s="432">
        <f t="shared" si="131"/>
        <v>5.6605709134615383</v>
      </c>
      <c r="N1009" s="432">
        <v>10.388272583201267</v>
      </c>
      <c r="O1009" s="432">
        <v>2.9739461449050753</v>
      </c>
      <c r="P1009" s="431">
        <f t="shared" si="130"/>
        <v>0.10154902979357709</v>
      </c>
    </row>
    <row r="1010" spans="1:16" x14ac:dyDescent="0.35">
      <c r="A1010" s="433">
        <f t="shared" si="132"/>
        <v>60</v>
      </c>
      <c r="B1010" s="3" t="s">
        <v>1277</v>
      </c>
      <c r="C1010" s="3">
        <v>399.7</v>
      </c>
      <c r="D1010" s="3"/>
      <c r="E1010" s="3"/>
      <c r="F1010" s="3">
        <f t="shared" si="126"/>
        <v>399.7</v>
      </c>
      <c r="G1010" s="3">
        <v>12</v>
      </c>
      <c r="H1010" s="3"/>
      <c r="I1010" s="3"/>
      <c r="J1010" s="3">
        <f t="shared" si="127"/>
        <v>12</v>
      </c>
      <c r="K1010" s="431">
        <f t="shared" si="128"/>
        <v>6.0096153846153841E-3</v>
      </c>
      <c r="L1010" s="432">
        <f t="shared" si="129"/>
        <v>25.729867788461537</v>
      </c>
      <c r="M1010" s="432">
        <f t="shared" si="131"/>
        <v>5.6605709134615383</v>
      </c>
      <c r="N1010" s="432">
        <v>10.388272583201267</v>
      </c>
      <c r="O1010" s="432">
        <v>2.9739461449050753</v>
      </c>
      <c r="P1010" s="431">
        <f t="shared" si="130"/>
        <v>0.11196561778841488</v>
      </c>
    </row>
    <row r="1011" spans="1:16" x14ac:dyDescent="0.35">
      <c r="A1011" s="433">
        <f t="shared" si="132"/>
        <v>61</v>
      </c>
      <c r="B1011" s="3" t="s">
        <v>1278</v>
      </c>
      <c r="C1011" s="3">
        <v>275.89999999999998</v>
      </c>
      <c r="D1011" s="3"/>
      <c r="E1011" s="3"/>
      <c r="F1011" s="3">
        <f t="shared" si="126"/>
        <v>275.89999999999998</v>
      </c>
      <c r="G1011" s="3">
        <v>8</v>
      </c>
      <c r="H1011" s="3"/>
      <c r="I1011" s="3"/>
      <c r="J1011" s="3">
        <f t="shared" si="127"/>
        <v>8</v>
      </c>
      <c r="K1011" s="431">
        <f t="shared" si="128"/>
        <v>4.0064102564102561E-3</v>
      </c>
      <c r="L1011" s="432">
        <f t="shared" si="129"/>
        <v>17.15324519230769</v>
      </c>
      <c r="M1011" s="432">
        <f t="shared" si="131"/>
        <v>3.7737139423076917</v>
      </c>
      <c r="N1011" s="432">
        <v>6.9255150554675122</v>
      </c>
      <c r="O1011" s="432">
        <v>1.9826307632700504</v>
      </c>
      <c r="P1011" s="431">
        <f t="shared" si="130"/>
        <v>0.10813738656525172</v>
      </c>
    </row>
    <row r="1012" spans="1:16" x14ac:dyDescent="0.35">
      <c r="A1012" s="433">
        <f t="shared" si="132"/>
        <v>62</v>
      </c>
      <c r="B1012" s="3" t="s">
        <v>1279</v>
      </c>
      <c r="C1012" s="3">
        <v>417.4</v>
      </c>
      <c r="D1012" s="3"/>
      <c r="E1012" s="3"/>
      <c r="F1012" s="3">
        <f t="shared" si="126"/>
        <v>417.4</v>
      </c>
      <c r="G1012" s="3">
        <v>15</v>
      </c>
      <c r="H1012" s="3"/>
      <c r="I1012" s="3"/>
      <c r="J1012" s="3">
        <f t="shared" si="127"/>
        <v>15</v>
      </c>
      <c r="K1012" s="431">
        <f t="shared" si="128"/>
        <v>7.5120192307692301E-3</v>
      </c>
      <c r="L1012" s="432">
        <f t="shared" si="129"/>
        <v>32.16233473557692</v>
      </c>
      <c r="M1012" s="432">
        <f t="shared" si="131"/>
        <v>7.0757136418269226</v>
      </c>
      <c r="N1012" s="432">
        <v>12.985340729001585</v>
      </c>
      <c r="O1012" s="432">
        <v>3.7174326811313443</v>
      </c>
      <c r="P1012" s="431">
        <f t="shared" si="130"/>
        <v>0.13402209340569424</v>
      </c>
    </row>
    <row r="1013" spans="1:16" x14ac:dyDescent="0.35">
      <c r="A1013" s="433">
        <f t="shared" si="132"/>
        <v>63</v>
      </c>
      <c r="B1013" s="3" t="s">
        <v>1280</v>
      </c>
      <c r="C1013" s="3">
        <v>450.1</v>
      </c>
      <c r="D1013" s="3"/>
      <c r="E1013" s="3"/>
      <c r="F1013" s="3">
        <f t="shared" si="126"/>
        <v>450.1</v>
      </c>
      <c r="G1013" s="3">
        <v>12</v>
      </c>
      <c r="H1013" s="3"/>
      <c r="I1013" s="3"/>
      <c r="J1013" s="3">
        <f t="shared" si="127"/>
        <v>12</v>
      </c>
      <c r="K1013" s="431">
        <f t="shared" si="128"/>
        <v>6.0096153846153841E-3</v>
      </c>
      <c r="L1013" s="432">
        <f t="shared" si="129"/>
        <v>25.729867788461537</v>
      </c>
      <c r="M1013" s="432">
        <f t="shared" si="131"/>
        <v>5.6605709134615383</v>
      </c>
      <c r="N1013" s="432">
        <v>10.388272583201267</v>
      </c>
      <c r="O1013" s="432">
        <v>2.9739461449050753</v>
      </c>
      <c r="P1013" s="431">
        <f t="shared" si="130"/>
        <v>9.9428254676803871E-2</v>
      </c>
    </row>
    <row r="1014" spans="1:16" x14ac:dyDescent="0.35">
      <c r="A1014" s="433">
        <f t="shared" si="132"/>
        <v>64</v>
      </c>
      <c r="B1014" s="3" t="s">
        <v>1281</v>
      </c>
      <c r="C1014" s="3">
        <v>451</v>
      </c>
      <c r="D1014" s="3"/>
      <c r="E1014" s="3"/>
      <c r="F1014" s="3">
        <f t="shared" ref="F1014:F1072" si="133">C1014+D1014+E1014</f>
        <v>451</v>
      </c>
      <c r="G1014" s="3">
        <v>12</v>
      </c>
      <c r="H1014" s="3"/>
      <c r="I1014" s="3"/>
      <c r="J1014" s="3">
        <f t="shared" ref="J1014:J1072" si="134">G1014+H1014+I1014</f>
        <v>12</v>
      </c>
      <c r="K1014" s="431">
        <f t="shared" si="128"/>
        <v>6.0096153846153841E-3</v>
      </c>
      <c r="L1014" s="432">
        <f t="shared" si="129"/>
        <v>25.729867788461537</v>
      </c>
      <c r="M1014" s="432">
        <f t="shared" si="131"/>
        <v>5.6605709134615383</v>
      </c>
      <c r="N1014" s="432">
        <v>10.388272583201267</v>
      </c>
      <c r="O1014" s="432">
        <v>2.9739461449050753</v>
      </c>
      <c r="P1014" s="431">
        <f t="shared" si="130"/>
        <v>9.9229839090974326E-2</v>
      </c>
    </row>
    <row r="1015" spans="1:16" x14ac:dyDescent="0.35">
      <c r="A1015" s="433">
        <f t="shared" si="132"/>
        <v>65</v>
      </c>
      <c r="B1015" s="3" t="s">
        <v>1282</v>
      </c>
      <c r="C1015" s="3">
        <v>416.4</v>
      </c>
      <c r="D1015" s="3"/>
      <c r="E1015" s="3"/>
      <c r="F1015" s="3">
        <f t="shared" si="133"/>
        <v>416.4</v>
      </c>
      <c r="G1015" s="3">
        <v>15</v>
      </c>
      <c r="H1015" s="3"/>
      <c r="I1015" s="3"/>
      <c r="J1015" s="3">
        <f t="shared" si="134"/>
        <v>15</v>
      </c>
      <c r="K1015" s="431">
        <f t="shared" ref="K1015:K1078" si="135">2.5/4992*J1015</f>
        <v>7.5120192307692301E-3</v>
      </c>
      <c r="L1015" s="432">
        <f t="shared" ref="L1015:L1078" si="136">K1015*4281.45</f>
        <v>32.16233473557692</v>
      </c>
      <c r="M1015" s="432">
        <f t="shared" ref="M1015:M1073" si="137">L1015*0.22</f>
        <v>7.0757136418269226</v>
      </c>
      <c r="N1015" s="432">
        <v>12.985340729001585</v>
      </c>
      <c r="O1015" s="432">
        <v>3.7174326811313443</v>
      </c>
      <c r="P1015" s="431">
        <f t="shared" ref="P1015:P1078" si="138">(L1015+M1015+N1015+O1015)/F1015</f>
        <v>0.13434395241963681</v>
      </c>
    </row>
    <row r="1016" spans="1:16" x14ac:dyDescent="0.35">
      <c r="A1016" s="433">
        <f t="shared" si="132"/>
        <v>66</v>
      </c>
      <c r="B1016" s="3" t="s">
        <v>1283</v>
      </c>
      <c r="C1016" s="3">
        <v>309.8</v>
      </c>
      <c r="D1016" s="3"/>
      <c r="E1016" s="3"/>
      <c r="F1016" s="3">
        <f t="shared" si="133"/>
        <v>309.8</v>
      </c>
      <c r="G1016" s="3">
        <v>8</v>
      </c>
      <c r="H1016" s="3"/>
      <c r="I1016" s="3"/>
      <c r="J1016" s="3">
        <f t="shared" si="134"/>
        <v>8</v>
      </c>
      <c r="K1016" s="431">
        <f t="shared" si="135"/>
        <v>4.0064102564102561E-3</v>
      </c>
      <c r="L1016" s="432">
        <f t="shared" si="136"/>
        <v>17.15324519230769</v>
      </c>
      <c r="M1016" s="432">
        <f t="shared" si="137"/>
        <v>3.7737139423076917</v>
      </c>
      <c r="N1016" s="432">
        <v>6.9255150554675122</v>
      </c>
      <c r="O1016" s="432">
        <v>1.9826307632700504</v>
      </c>
      <c r="P1016" s="431">
        <f t="shared" si="138"/>
        <v>9.6304405917859728E-2</v>
      </c>
    </row>
    <row r="1017" spans="1:16" x14ac:dyDescent="0.35">
      <c r="A1017" s="433">
        <f t="shared" ref="A1017:A1080" si="139">A1016+1</f>
        <v>67</v>
      </c>
      <c r="B1017" s="3" t="s">
        <v>1284</v>
      </c>
      <c r="C1017" s="3">
        <v>265.89999999999998</v>
      </c>
      <c r="D1017" s="3"/>
      <c r="E1017" s="3"/>
      <c r="F1017" s="3">
        <f t="shared" si="133"/>
        <v>265.89999999999998</v>
      </c>
      <c r="G1017" s="3">
        <v>8</v>
      </c>
      <c r="H1017" s="3"/>
      <c r="I1017" s="3"/>
      <c r="J1017" s="3">
        <f t="shared" si="134"/>
        <v>8</v>
      </c>
      <c r="K1017" s="431">
        <f t="shared" si="135"/>
        <v>4.0064102564102561E-3</v>
      </c>
      <c r="L1017" s="432">
        <f t="shared" si="136"/>
        <v>17.15324519230769</v>
      </c>
      <c r="M1017" s="432">
        <f t="shared" si="137"/>
        <v>3.7737139423076917</v>
      </c>
      <c r="N1017" s="432">
        <v>6.9255150554675122</v>
      </c>
      <c r="O1017" s="432">
        <v>1.9826307632700504</v>
      </c>
      <c r="P1017" s="431">
        <f t="shared" si="138"/>
        <v>0.1122042307384466</v>
      </c>
    </row>
    <row r="1018" spans="1:16" x14ac:dyDescent="0.35">
      <c r="A1018" s="433">
        <f t="shared" si="139"/>
        <v>68</v>
      </c>
      <c r="B1018" s="3" t="s">
        <v>1285</v>
      </c>
      <c r="C1018" s="3">
        <v>274</v>
      </c>
      <c r="D1018" s="3"/>
      <c r="E1018" s="3"/>
      <c r="F1018" s="3">
        <f t="shared" si="133"/>
        <v>274</v>
      </c>
      <c r="G1018" s="3">
        <v>8</v>
      </c>
      <c r="H1018" s="3"/>
      <c r="I1018" s="3"/>
      <c r="J1018" s="3">
        <f t="shared" si="134"/>
        <v>8</v>
      </c>
      <c r="K1018" s="431">
        <f t="shared" si="135"/>
        <v>4.0064102564102561E-3</v>
      </c>
      <c r="L1018" s="432">
        <f t="shared" si="136"/>
        <v>17.15324519230769</v>
      </c>
      <c r="M1018" s="432">
        <f t="shared" si="137"/>
        <v>3.7737139423076917</v>
      </c>
      <c r="N1018" s="432">
        <v>6.9255150554675122</v>
      </c>
      <c r="O1018" s="432">
        <v>1.9826307632700504</v>
      </c>
      <c r="P1018" s="431">
        <f t="shared" si="138"/>
        <v>0.10888724435530273</v>
      </c>
    </row>
    <row r="1019" spans="1:16" x14ac:dyDescent="0.35">
      <c r="A1019" s="433">
        <f t="shared" si="139"/>
        <v>69</v>
      </c>
      <c r="B1019" s="3" t="s">
        <v>1286</v>
      </c>
      <c r="C1019" s="3">
        <v>245.3</v>
      </c>
      <c r="D1019" s="3"/>
      <c r="E1019" s="3"/>
      <c r="F1019" s="3">
        <f t="shared" si="133"/>
        <v>245.3</v>
      </c>
      <c r="G1019" s="3">
        <v>5</v>
      </c>
      <c r="H1019" s="3"/>
      <c r="I1019" s="3"/>
      <c r="J1019" s="3">
        <f t="shared" si="134"/>
        <v>5</v>
      </c>
      <c r="K1019" s="431">
        <f t="shared" si="135"/>
        <v>2.50400641025641E-3</v>
      </c>
      <c r="L1019" s="432">
        <f t="shared" si="136"/>
        <v>10.720778245192307</v>
      </c>
      <c r="M1019" s="432">
        <f t="shared" si="137"/>
        <v>2.3585712139423074</v>
      </c>
      <c r="N1019" s="432">
        <v>4.3284469096671945</v>
      </c>
      <c r="O1019" s="432">
        <v>1.2391442270437814</v>
      </c>
      <c r="P1019" s="431">
        <f t="shared" si="138"/>
        <v>7.6016879722158939E-2</v>
      </c>
    </row>
    <row r="1020" spans="1:16" x14ac:dyDescent="0.35">
      <c r="A1020" s="433">
        <f t="shared" si="139"/>
        <v>70</v>
      </c>
      <c r="B1020" s="3" t="s">
        <v>1287</v>
      </c>
      <c r="C1020" s="3">
        <v>347.2</v>
      </c>
      <c r="D1020" s="3"/>
      <c r="E1020" s="3"/>
      <c r="F1020" s="3">
        <f t="shared" si="133"/>
        <v>347.2</v>
      </c>
      <c r="G1020" s="3">
        <v>7</v>
      </c>
      <c r="H1020" s="3"/>
      <c r="I1020" s="3"/>
      <c r="J1020" s="3">
        <f t="shared" si="134"/>
        <v>7</v>
      </c>
      <c r="K1020" s="431">
        <f t="shared" si="135"/>
        <v>3.505608974358974E-3</v>
      </c>
      <c r="L1020" s="432">
        <f t="shared" si="136"/>
        <v>15.009089543269228</v>
      </c>
      <c r="M1020" s="432">
        <f t="shared" si="137"/>
        <v>3.30199969951923</v>
      </c>
      <c r="N1020" s="432">
        <v>6.059825673534073</v>
      </c>
      <c r="O1020" s="432">
        <v>1.7348019178612939</v>
      </c>
      <c r="P1020" s="431">
        <f t="shared" si="138"/>
        <v>7.5189276596151572E-2</v>
      </c>
    </row>
    <row r="1021" spans="1:16" x14ac:dyDescent="0.35">
      <c r="A1021" s="433">
        <f t="shared" si="139"/>
        <v>71</v>
      </c>
      <c r="B1021" s="3" t="s">
        <v>1288</v>
      </c>
      <c r="C1021" s="3">
        <v>332.5</v>
      </c>
      <c r="D1021" s="3"/>
      <c r="E1021" s="3"/>
      <c r="F1021" s="3">
        <f t="shared" si="133"/>
        <v>332.5</v>
      </c>
      <c r="G1021" s="3">
        <v>6</v>
      </c>
      <c r="H1021" s="3"/>
      <c r="I1021" s="3"/>
      <c r="J1021" s="3">
        <f t="shared" si="134"/>
        <v>6</v>
      </c>
      <c r="K1021" s="431">
        <f t="shared" si="135"/>
        <v>3.004807692307692E-3</v>
      </c>
      <c r="L1021" s="432">
        <f t="shared" si="136"/>
        <v>12.864933894230768</v>
      </c>
      <c r="M1021" s="432">
        <f t="shared" si="137"/>
        <v>2.8302854567307691</v>
      </c>
      <c r="N1021" s="432">
        <v>5.1941362916006337</v>
      </c>
      <c r="O1021" s="432">
        <v>1.4869730724525376</v>
      </c>
      <c r="P1021" s="431">
        <f t="shared" si="138"/>
        <v>6.7297229218089352E-2</v>
      </c>
    </row>
    <row r="1022" spans="1:16" x14ac:dyDescent="0.35">
      <c r="A1022" s="433">
        <f t="shared" si="139"/>
        <v>72</v>
      </c>
      <c r="B1022" s="3" t="s">
        <v>1289</v>
      </c>
      <c r="C1022" s="3">
        <v>317.3</v>
      </c>
      <c r="D1022" s="3"/>
      <c r="E1022" s="3"/>
      <c r="F1022" s="3">
        <f t="shared" si="133"/>
        <v>317.3</v>
      </c>
      <c r="G1022" s="3">
        <v>7</v>
      </c>
      <c r="H1022" s="3"/>
      <c r="I1022" s="3"/>
      <c r="J1022" s="3">
        <f t="shared" si="134"/>
        <v>7</v>
      </c>
      <c r="K1022" s="431">
        <f t="shared" si="135"/>
        <v>3.505608974358974E-3</v>
      </c>
      <c r="L1022" s="432">
        <f t="shared" si="136"/>
        <v>15.009089543269228</v>
      </c>
      <c r="M1022" s="432">
        <f t="shared" si="137"/>
        <v>3.30199969951923</v>
      </c>
      <c r="N1022" s="432">
        <v>6.059825673534073</v>
      </c>
      <c r="O1022" s="432">
        <v>1.7348019178612939</v>
      </c>
      <c r="P1022" s="431">
        <f t="shared" si="138"/>
        <v>8.2274556678801847E-2</v>
      </c>
    </row>
    <row r="1023" spans="1:16" x14ac:dyDescent="0.35">
      <c r="A1023" s="433">
        <f t="shared" si="139"/>
        <v>73</v>
      </c>
      <c r="B1023" s="3" t="s">
        <v>1290</v>
      </c>
      <c r="C1023" s="3">
        <v>286</v>
      </c>
      <c r="D1023" s="3"/>
      <c r="E1023" s="3"/>
      <c r="F1023" s="3">
        <f t="shared" si="133"/>
        <v>286</v>
      </c>
      <c r="G1023" s="3">
        <v>8</v>
      </c>
      <c r="H1023" s="3">
        <v>1</v>
      </c>
      <c r="I1023" s="3"/>
      <c r="J1023" s="3">
        <f t="shared" si="134"/>
        <v>9</v>
      </c>
      <c r="K1023" s="431">
        <f t="shared" si="135"/>
        <v>4.5072115384615381E-3</v>
      </c>
      <c r="L1023" s="432">
        <f t="shared" si="136"/>
        <v>19.29740084134615</v>
      </c>
      <c r="M1023" s="432">
        <f t="shared" si="137"/>
        <v>4.2454281850961531</v>
      </c>
      <c r="N1023" s="432">
        <v>7.7912044374009497</v>
      </c>
      <c r="O1023" s="432">
        <v>2.4782884540875627</v>
      </c>
      <c r="P1023" s="431">
        <f t="shared" si="138"/>
        <v>0.11822490181094691</v>
      </c>
    </row>
    <row r="1024" spans="1:16" x14ac:dyDescent="0.35">
      <c r="A1024" s="433">
        <f t="shared" si="139"/>
        <v>74</v>
      </c>
      <c r="B1024" s="3" t="s">
        <v>1291</v>
      </c>
      <c r="C1024" s="3">
        <v>226.4</v>
      </c>
      <c r="D1024" s="3"/>
      <c r="E1024" s="3"/>
      <c r="F1024" s="3">
        <f t="shared" si="133"/>
        <v>226.4</v>
      </c>
      <c r="G1024" s="3">
        <v>5</v>
      </c>
      <c r="H1024" s="3"/>
      <c r="I1024" s="3"/>
      <c r="J1024" s="3">
        <f t="shared" si="134"/>
        <v>5</v>
      </c>
      <c r="K1024" s="431">
        <f t="shared" si="135"/>
        <v>2.50400641025641E-3</v>
      </c>
      <c r="L1024" s="432">
        <f t="shared" si="136"/>
        <v>10.720778245192307</v>
      </c>
      <c r="M1024" s="432">
        <f t="shared" si="137"/>
        <v>2.3585712139423074</v>
      </c>
      <c r="N1024" s="432">
        <v>4.3284469096671945</v>
      </c>
      <c r="O1024" s="432">
        <v>1.2391442270437814</v>
      </c>
      <c r="P1024" s="431">
        <f t="shared" si="138"/>
        <v>8.2362811819105958E-2</v>
      </c>
    </row>
    <row r="1025" spans="1:16" x14ac:dyDescent="0.35">
      <c r="A1025" s="433">
        <f t="shared" si="139"/>
        <v>75</v>
      </c>
      <c r="B1025" s="3" t="s">
        <v>1292</v>
      </c>
      <c r="C1025" s="3">
        <v>281.01</v>
      </c>
      <c r="D1025" s="3"/>
      <c r="E1025" s="3"/>
      <c r="F1025" s="3">
        <f t="shared" si="133"/>
        <v>281.01</v>
      </c>
      <c r="G1025" s="3">
        <v>5</v>
      </c>
      <c r="H1025" s="3"/>
      <c r="I1025" s="3"/>
      <c r="J1025" s="3">
        <f t="shared" si="134"/>
        <v>5</v>
      </c>
      <c r="K1025" s="431">
        <f t="shared" si="135"/>
        <v>2.50400641025641E-3</v>
      </c>
      <c r="L1025" s="432">
        <f t="shared" si="136"/>
        <v>10.720778245192307</v>
      </c>
      <c r="M1025" s="432">
        <f t="shared" si="137"/>
        <v>2.3585712139423074</v>
      </c>
      <c r="N1025" s="432">
        <v>4.3284469096671945</v>
      </c>
      <c r="O1025" s="432">
        <v>1.2391442270437814</v>
      </c>
      <c r="P1025" s="431">
        <f t="shared" si="138"/>
        <v>6.6356857748285078E-2</v>
      </c>
    </row>
    <row r="1026" spans="1:16" x14ac:dyDescent="0.35">
      <c r="A1026" s="433">
        <f t="shared" si="139"/>
        <v>76</v>
      </c>
      <c r="B1026" s="3" t="s">
        <v>1293</v>
      </c>
      <c r="C1026" s="3">
        <v>94.8</v>
      </c>
      <c r="D1026" s="3">
        <v>27.9</v>
      </c>
      <c r="E1026" s="3">
        <v>26</v>
      </c>
      <c r="F1026" s="3">
        <f t="shared" si="133"/>
        <v>148.69999999999999</v>
      </c>
      <c r="G1026" s="3">
        <v>2</v>
      </c>
      <c r="H1026" s="3">
        <v>2</v>
      </c>
      <c r="I1026" s="3"/>
      <c r="J1026" s="3">
        <f t="shared" si="134"/>
        <v>4</v>
      </c>
      <c r="K1026" s="431">
        <f t="shared" si="135"/>
        <v>2.003205128205128E-3</v>
      </c>
      <c r="L1026" s="432">
        <f t="shared" si="136"/>
        <v>8.5766225961538449</v>
      </c>
      <c r="M1026" s="432">
        <f t="shared" si="137"/>
        <v>1.8868569711538459</v>
      </c>
      <c r="N1026" s="432">
        <v>3.4627575277337561</v>
      </c>
      <c r="O1026" s="432">
        <v>0.4956576908175126</v>
      </c>
      <c r="P1026" s="431">
        <f t="shared" si="138"/>
        <v>9.6986515036038751E-2</v>
      </c>
    </row>
    <row r="1027" spans="1:16" x14ac:dyDescent="0.35">
      <c r="A1027" s="433">
        <f t="shared" si="139"/>
        <v>77</v>
      </c>
      <c r="B1027" s="3" t="s">
        <v>1294</v>
      </c>
      <c r="C1027" s="3">
        <v>222.4</v>
      </c>
      <c r="D1027" s="3"/>
      <c r="E1027" s="3"/>
      <c r="F1027" s="3">
        <f t="shared" si="133"/>
        <v>222.4</v>
      </c>
      <c r="G1027" s="3">
        <v>4</v>
      </c>
      <c r="H1027" s="3"/>
      <c r="I1027" s="3">
        <v>1</v>
      </c>
      <c r="J1027" s="3">
        <f t="shared" si="134"/>
        <v>5</v>
      </c>
      <c r="K1027" s="431">
        <f t="shared" si="135"/>
        <v>2.50400641025641E-3</v>
      </c>
      <c r="L1027" s="432">
        <f t="shared" si="136"/>
        <v>10.720778245192307</v>
      </c>
      <c r="M1027" s="432">
        <f t="shared" si="137"/>
        <v>2.3585712139423074</v>
      </c>
      <c r="N1027" s="432">
        <v>4.3284469096671945</v>
      </c>
      <c r="O1027" s="432">
        <v>0.99131538163502519</v>
      </c>
      <c r="P1027" s="431">
        <f t="shared" si="138"/>
        <v>8.2729819021748349E-2</v>
      </c>
    </row>
    <row r="1028" spans="1:16" x14ac:dyDescent="0.35">
      <c r="A1028" s="433">
        <f t="shared" si="139"/>
        <v>78</v>
      </c>
      <c r="B1028" s="3" t="s">
        <v>1295</v>
      </c>
      <c r="C1028" s="3">
        <v>377.2</v>
      </c>
      <c r="D1028" s="3"/>
      <c r="E1028" s="3">
        <v>171.6</v>
      </c>
      <c r="F1028" s="3">
        <f t="shared" si="133"/>
        <v>548.79999999999995</v>
      </c>
      <c r="G1028" s="3">
        <v>7</v>
      </c>
      <c r="H1028" s="3"/>
      <c r="I1028" s="3">
        <v>3</v>
      </c>
      <c r="J1028" s="3">
        <f t="shared" si="134"/>
        <v>10</v>
      </c>
      <c r="K1028" s="431">
        <f t="shared" si="135"/>
        <v>5.0080128205128201E-3</v>
      </c>
      <c r="L1028" s="432">
        <f t="shared" si="136"/>
        <v>21.441556490384613</v>
      </c>
      <c r="M1028" s="432">
        <f t="shared" si="137"/>
        <v>4.7171424278846148</v>
      </c>
      <c r="N1028" s="432">
        <v>8.656893819334389</v>
      </c>
      <c r="O1028" s="432">
        <v>1.9826307632700504</v>
      </c>
      <c r="P1028" s="431">
        <f t="shared" si="138"/>
        <v>6.7052156524915585E-2</v>
      </c>
    </row>
    <row r="1029" spans="1:16" x14ac:dyDescent="0.35">
      <c r="A1029" s="433">
        <f t="shared" si="139"/>
        <v>79</v>
      </c>
      <c r="B1029" s="3" t="s">
        <v>1296</v>
      </c>
      <c r="C1029" s="3">
        <v>195.3</v>
      </c>
      <c r="D1029" s="3"/>
      <c r="E1029" s="3"/>
      <c r="F1029" s="3">
        <f t="shared" si="133"/>
        <v>195.3</v>
      </c>
      <c r="G1029" s="3">
        <v>5</v>
      </c>
      <c r="H1029" s="3"/>
      <c r="I1029" s="3"/>
      <c r="J1029" s="3">
        <f t="shared" si="134"/>
        <v>5</v>
      </c>
      <c r="K1029" s="431">
        <f t="shared" si="135"/>
        <v>2.50400641025641E-3</v>
      </c>
      <c r="L1029" s="432">
        <f t="shared" si="136"/>
        <v>10.720778245192307</v>
      </c>
      <c r="M1029" s="432">
        <f t="shared" si="137"/>
        <v>2.3585712139423074</v>
      </c>
      <c r="N1029" s="432">
        <v>4.3284469096671945</v>
      </c>
      <c r="O1029" s="432">
        <v>1.2391442270437814</v>
      </c>
      <c r="P1029" s="431">
        <f t="shared" si="138"/>
        <v>9.5478446471303574E-2</v>
      </c>
    </row>
    <row r="1030" spans="1:16" x14ac:dyDescent="0.35">
      <c r="A1030" s="433">
        <f t="shared" si="139"/>
        <v>80</v>
      </c>
      <c r="B1030" s="3" t="s">
        <v>1297</v>
      </c>
      <c r="C1030" s="3">
        <v>178.1</v>
      </c>
      <c r="D1030" s="3"/>
      <c r="E1030" s="3">
        <v>22.4</v>
      </c>
      <c r="F1030" s="3">
        <f t="shared" si="133"/>
        <v>200.5</v>
      </c>
      <c r="G1030" s="3">
        <v>4</v>
      </c>
      <c r="H1030" s="3"/>
      <c r="I1030" s="3">
        <v>1</v>
      </c>
      <c r="J1030" s="3">
        <f t="shared" si="134"/>
        <v>5</v>
      </c>
      <c r="K1030" s="431">
        <f t="shared" si="135"/>
        <v>2.50400641025641E-3</v>
      </c>
      <c r="L1030" s="432">
        <f t="shared" si="136"/>
        <v>10.720778245192307</v>
      </c>
      <c r="M1030" s="432">
        <f t="shared" si="137"/>
        <v>2.3585712139423074</v>
      </c>
      <c r="N1030" s="432">
        <v>4.3284469096671945</v>
      </c>
      <c r="O1030" s="432">
        <v>1.2391442270437814</v>
      </c>
      <c r="P1030" s="431">
        <f t="shared" si="138"/>
        <v>9.3002197485514151E-2</v>
      </c>
    </row>
    <row r="1031" spans="1:16" x14ac:dyDescent="0.35">
      <c r="A1031" s="433">
        <f t="shared" si="139"/>
        <v>81</v>
      </c>
      <c r="B1031" s="3" t="s">
        <v>1298</v>
      </c>
      <c r="C1031" s="3">
        <v>292.10000000000002</v>
      </c>
      <c r="D1031" s="3"/>
      <c r="E1031" s="3">
        <v>168.1</v>
      </c>
      <c r="F1031" s="3">
        <f t="shared" si="133"/>
        <v>460.20000000000005</v>
      </c>
      <c r="G1031" s="3">
        <v>5</v>
      </c>
      <c r="H1031" s="3"/>
      <c r="I1031" s="3">
        <v>2</v>
      </c>
      <c r="J1031" s="3">
        <f t="shared" si="134"/>
        <v>7</v>
      </c>
      <c r="K1031" s="431">
        <f t="shared" si="135"/>
        <v>3.505608974358974E-3</v>
      </c>
      <c r="L1031" s="432">
        <f t="shared" si="136"/>
        <v>15.009089543269228</v>
      </c>
      <c r="M1031" s="432">
        <f t="shared" si="137"/>
        <v>3.30199969951923</v>
      </c>
      <c r="N1031" s="432">
        <v>6.059825673534073</v>
      </c>
      <c r="O1031" s="432">
        <v>1.2391442270437814</v>
      </c>
      <c r="P1031" s="431">
        <f t="shared" si="138"/>
        <v>5.5649846030782948E-2</v>
      </c>
    </row>
    <row r="1032" spans="1:16" x14ac:dyDescent="0.35">
      <c r="A1032" s="433">
        <f t="shared" si="139"/>
        <v>82</v>
      </c>
      <c r="B1032" s="3" t="s">
        <v>1299</v>
      </c>
      <c r="C1032" s="3">
        <v>337</v>
      </c>
      <c r="D1032" s="3"/>
      <c r="E1032" s="3">
        <v>36.6</v>
      </c>
      <c r="F1032" s="3">
        <f t="shared" si="133"/>
        <v>373.6</v>
      </c>
      <c r="G1032" s="3">
        <v>5</v>
      </c>
      <c r="H1032" s="3"/>
      <c r="I1032" s="3">
        <v>1</v>
      </c>
      <c r="J1032" s="3">
        <f t="shared" si="134"/>
        <v>6</v>
      </c>
      <c r="K1032" s="431">
        <f t="shared" si="135"/>
        <v>3.004807692307692E-3</v>
      </c>
      <c r="L1032" s="432">
        <f t="shared" si="136"/>
        <v>12.864933894230768</v>
      </c>
      <c r="M1032" s="432">
        <f t="shared" si="137"/>
        <v>2.8302854567307691</v>
      </c>
      <c r="N1032" s="432">
        <v>5.1941362916006337</v>
      </c>
      <c r="O1032" s="432">
        <v>1.2391442270437814</v>
      </c>
      <c r="P1032" s="431">
        <f t="shared" si="138"/>
        <v>5.9230460036418499E-2</v>
      </c>
    </row>
    <row r="1033" spans="1:16" x14ac:dyDescent="0.35">
      <c r="A1033" s="433">
        <f t="shared" si="139"/>
        <v>83</v>
      </c>
      <c r="B1033" s="3" t="s">
        <v>1300</v>
      </c>
      <c r="C1033" s="3">
        <v>275</v>
      </c>
      <c r="D1033" s="3"/>
      <c r="E1033" s="3"/>
      <c r="F1033" s="3">
        <f t="shared" si="133"/>
        <v>275</v>
      </c>
      <c r="G1033" s="3">
        <v>3</v>
      </c>
      <c r="H1033" s="3"/>
      <c r="I1033" s="3">
        <v>1</v>
      </c>
      <c r="J1033" s="3">
        <f t="shared" si="134"/>
        <v>4</v>
      </c>
      <c r="K1033" s="431">
        <f t="shared" si="135"/>
        <v>2.003205128205128E-3</v>
      </c>
      <c r="L1033" s="432">
        <f t="shared" si="136"/>
        <v>8.5766225961538449</v>
      </c>
      <c r="M1033" s="432">
        <f t="shared" si="137"/>
        <v>1.8868569711538459</v>
      </c>
      <c r="N1033" s="432">
        <v>3.4627575277337561</v>
      </c>
      <c r="O1033" s="432">
        <v>0.74348653622626881</v>
      </c>
      <c r="P1033" s="431">
        <f t="shared" si="138"/>
        <v>5.3344449568246244E-2</v>
      </c>
    </row>
    <row r="1034" spans="1:16" x14ac:dyDescent="0.35">
      <c r="A1034" s="433">
        <f t="shared" si="139"/>
        <v>84</v>
      </c>
      <c r="B1034" s="3" t="s">
        <v>1301</v>
      </c>
      <c r="C1034" s="3">
        <v>568.20000000000005</v>
      </c>
      <c r="D1034" s="3">
        <v>30.6</v>
      </c>
      <c r="E1034" s="3"/>
      <c r="F1034" s="3">
        <f t="shared" si="133"/>
        <v>598.80000000000007</v>
      </c>
      <c r="G1034" s="3">
        <v>15</v>
      </c>
      <c r="H1034" s="3">
        <v>1</v>
      </c>
      <c r="I1034" s="3">
        <v>1</v>
      </c>
      <c r="J1034" s="3">
        <f t="shared" si="134"/>
        <v>17</v>
      </c>
      <c r="K1034" s="431">
        <f t="shared" si="135"/>
        <v>8.5136217948717941E-3</v>
      </c>
      <c r="L1034" s="432">
        <f t="shared" si="136"/>
        <v>36.45064603365384</v>
      </c>
      <c r="M1034" s="432">
        <f t="shared" si="137"/>
        <v>8.0191421274038444</v>
      </c>
      <c r="N1034" s="432">
        <v>14.716719492868462</v>
      </c>
      <c r="O1034" s="432">
        <v>3.7174326811313443</v>
      </c>
      <c r="P1034" s="431">
        <f t="shared" si="138"/>
        <v>0.10505000055954823</v>
      </c>
    </row>
    <row r="1035" spans="1:16" x14ac:dyDescent="0.35">
      <c r="A1035" s="433">
        <f t="shared" si="139"/>
        <v>85</v>
      </c>
      <c r="B1035" s="3" t="s">
        <v>1302</v>
      </c>
      <c r="C1035" s="3">
        <v>242.6</v>
      </c>
      <c r="D1035" s="3"/>
      <c r="E1035" s="3">
        <v>164.4</v>
      </c>
      <c r="F1035" s="3">
        <f t="shared" si="133"/>
        <v>407</v>
      </c>
      <c r="G1035" s="3">
        <v>6</v>
      </c>
      <c r="H1035" s="3"/>
      <c r="I1035" s="3">
        <v>2</v>
      </c>
      <c r="J1035" s="3">
        <f t="shared" si="134"/>
        <v>8</v>
      </c>
      <c r="K1035" s="431">
        <f t="shared" si="135"/>
        <v>4.0064102564102561E-3</v>
      </c>
      <c r="L1035" s="432">
        <f t="shared" si="136"/>
        <v>17.15324519230769</v>
      </c>
      <c r="M1035" s="432">
        <f t="shared" si="137"/>
        <v>3.7737139423076917</v>
      </c>
      <c r="N1035" s="432">
        <v>6.9255150554675122</v>
      </c>
      <c r="O1035" s="432">
        <v>1.4869730724525376</v>
      </c>
      <c r="P1035" s="431">
        <f t="shared" si="138"/>
        <v>7.2087094011143577E-2</v>
      </c>
    </row>
    <row r="1036" spans="1:16" x14ac:dyDescent="0.35">
      <c r="A1036" s="433">
        <f t="shared" si="139"/>
        <v>86</v>
      </c>
      <c r="B1036" s="3" t="s">
        <v>1303</v>
      </c>
      <c r="C1036" s="3">
        <v>255.3</v>
      </c>
      <c r="D1036" s="3"/>
      <c r="E1036" s="3"/>
      <c r="F1036" s="3">
        <f t="shared" si="133"/>
        <v>255.3</v>
      </c>
      <c r="G1036" s="3">
        <v>5</v>
      </c>
      <c r="H1036" s="3"/>
      <c r="I1036" s="3"/>
      <c r="J1036" s="3">
        <f t="shared" si="134"/>
        <v>5</v>
      </c>
      <c r="K1036" s="431">
        <f t="shared" si="135"/>
        <v>2.50400641025641E-3</v>
      </c>
      <c r="L1036" s="432">
        <f t="shared" si="136"/>
        <v>10.720778245192307</v>
      </c>
      <c r="M1036" s="432">
        <f t="shared" si="137"/>
        <v>2.3585712139423074</v>
      </c>
      <c r="N1036" s="432">
        <v>4.3284469096671945</v>
      </c>
      <c r="O1036" s="432">
        <v>1.2391442270437814</v>
      </c>
      <c r="P1036" s="431">
        <f t="shared" si="138"/>
        <v>7.3039328616708143E-2</v>
      </c>
    </row>
    <row r="1037" spans="1:16" x14ac:dyDescent="0.35">
      <c r="A1037" s="433">
        <f t="shared" si="139"/>
        <v>87</v>
      </c>
      <c r="B1037" s="3" t="s">
        <v>1304</v>
      </c>
      <c r="C1037" s="3">
        <v>139.19999999999999</v>
      </c>
      <c r="D1037" s="3"/>
      <c r="E1037" s="3"/>
      <c r="F1037" s="3">
        <f t="shared" si="133"/>
        <v>139.19999999999999</v>
      </c>
      <c r="G1037" s="3">
        <v>5</v>
      </c>
      <c r="H1037" s="3"/>
      <c r="I1037" s="3"/>
      <c r="J1037" s="3">
        <f t="shared" si="134"/>
        <v>5</v>
      </c>
      <c r="K1037" s="431">
        <f t="shared" si="135"/>
        <v>2.50400641025641E-3</v>
      </c>
      <c r="L1037" s="432">
        <f t="shared" si="136"/>
        <v>10.720778245192307</v>
      </c>
      <c r="M1037" s="432">
        <f t="shared" si="137"/>
        <v>2.3585712139423074</v>
      </c>
      <c r="N1037" s="432">
        <v>4.3284469096671945</v>
      </c>
      <c r="O1037" s="432">
        <v>1.2391442270437814</v>
      </c>
      <c r="P1037" s="431">
        <f t="shared" si="138"/>
        <v>0.1339579065793505</v>
      </c>
    </row>
    <row r="1038" spans="1:16" x14ac:dyDescent="0.35">
      <c r="A1038" s="433">
        <f t="shared" si="139"/>
        <v>88</v>
      </c>
      <c r="B1038" s="3" t="s">
        <v>1305</v>
      </c>
      <c r="C1038" s="3">
        <v>110.5</v>
      </c>
      <c r="D1038" s="3">
        <v>21.5</v>
      </c>
      <c r="E1038" s="3"/>
      <c r="F1038" s="3">
        <f t="shared" si="133"/>
        <v>132</v>
      </c>
      <c r="G1038" s="3">
        <v>3</v>
      </c>
      <c r="H1038" s="3">
        <v>1</v>
      </c>
      <c r="I1038" s="3"/>
      <c r="J1038" s="3">
        <f t="shared" si="134"/>
        <v>4</v>
      </c>
      <c r="K1038" s="431">
        <f t="shared" si="135"/>
        <v>2.003205128205128E-3</v>
      </c>
      <c r="L1038" s="432">
        <f t="shared" si="136"/>
        <v>8.5766225961538449</v>
      </c>
      <c r="M1038" s="432">
        <f t="shared" si="137"/>
        <v>1.8868569711538459</v>
      </c>
      <c r="N1038" s="432">
        <v>3.4627575277337561</v>
      </c>
      <c r="O1038" s="432">
        <v>0.74348653622626881</v>
      </c>
      <c r="P1038" s="431">
        <f t="shared" si="138"/>
        <v>0.11113426993384634</v>
      </c>
    </row>
    <row r="1039" spans="1:16" x14ac:dyDescent="0.35">
      <c r="A1039" s="433">
        <f t="shared" si="139"/>
        <v>89</v>
      </c>
      <c r="B1039" s="3" t="s">
        <v>1306</v>
      </c>
      <c r="C1039" s="3">
        <v>153.9</v>
      </c>
      <c r="D1039" s="3"/>
      <c r="E1039" s="3"/>
      <c r="F1039" s="3">
        <f t="shared" si="133"/>
        <v>153.9</v>
      </c>
      <c r="G1039" s="3">
        <v>4</v>
      </c>
      <c r="H1039" s="3"/>
      <c r="I1039" s="3"/>
      <c r="J1039" s="3">
        <f t="shared" si="134"/>
        <v>4</v>
      </c>
      <c r="K1039" s="431">
        <f t="shared" si="135"/>
        <v>2.003205128205128E-3</v>
      </c>
      <c r="L1039" s="432">
        <f t="shared" si="136"/>
        <v>8.5766225961538449</v>
      </c>
      <c r="M1039" s="432">
        <f t="shared" si="137"/>
        <v>1.8868569711538459</v>
      </c>
      <c r="N1039" s="432">
        <v>3.4627575277337561</v>
      </c>
      <c r="O1039" s="432">
        <v>0.99131538163502519</v>
      </c>
      <c r="P1039" s="431">
        <f t="shared" si="138"/>
        <v>9.6930165540457913E-2</v>
      </c>
    </row>
    <row r="1040" spans="1:16" x14ac:dyDescent="0.35">
      <c r="A1040" s="433">
        <f t="shared" si="139"/>
        <v>90</v>
      </c>
      <c r="B1040" s="3" t="s">
        <v>1307</v>
      </c>
      <c r="C1040" s="3">
        <v>120.6</v>
      </c>
      <c r="D1040" s="3"/>
      <c r="E1040" s="3"/>
      <c r="F1040" s="3">
        <f t="shared" si="133"/>
        <v>120.6</v>
      </c>
      <c r="G1040" s="3">
        <v>3</v>
      </c>
      <c r="H1040" s="3"/>
      <c r="I1040" s="3"/>
      <c r="J1040" s="3">
        <f t="shared" si="134"/>
        <v>3</v>
      </c>
      <c r="K1040" s="431">
        <f t="shared" si="135"/>
        <v>1.502403846153846E-3</v>
      </c>
      <c r="L1040" s="432">
        <f t="shared" si="136"/>
        <v>6.4324669471153841</v>
      </c>
      <c r="M1040" s="432">
        <f t="shared" si="137"/>
        <v>1.4151427283653846</v>
      </c>
      <c r="N1040" s="432">
        <v>2.5970681458003169</v>
      </c>
      <c r="O1040" s="432">
        <v>0.74348653622626881</v>
      </c>
      <c r="P1040" s="431">
        <f t="shared" si="138"/>
        <v>9.2770848735550221E-2</v>
      </c>
    </row>
    <row r="1041" spans="1:16" x14ac:dyDescent="0.35">
      <c r="A1041" s="433">
        <f t="shared" si="139"/>
        <v>91</v>
      </c>
      <c r="B1041" s="3" t="s">
        <v>1308</v>
      </c>
      <c r="C1041" s="3">
        <v>141.30000000000001</v>
      </c>
      <c r="D1041" s="3"/>
      <c r="E1041" s="3"/>
      <c r="F1041" s="3">
        <f t="shared" si="133"/>
        <v>141.30000000000001</v>
      </c>
      <c r="G1041" s="3">
        <v>4</v>
      </c>
      <c r="H1041" s="3"/>
      <c r="I1041" s="3"/>
      <c r="J1041" s="3">
        <f t="shared" si="134"/>
        <v>4</v>
      </c>
      <c r="K1041" s="431">
        <f t="shared" si="135"/>
        <v>2.003205128205128E-3</v>
      </c>
      <c r="L1041" s="432">
        <f t="shared" si="136"/>
        <v>8.5766225961538449</v>
      </c>
      <c r="M1041" s="432">
        <f t="shared" si="137"/>
        <v>1.8868569711538459</v>
      </c>
      <c r="N1041" s="432">
        <v>3.4627575277337561</v>
      </c>
      <c r="O1041" s="432">
        <v>0.99131538163502519</v>
      </c>
      <c r="P1041" s="431">
        <f t="shared" si="138"/>
        <v>0.10557361979247326</v>
      </c>
    </row>
    <row r="1042" spans="1:16" x14ac:dyDescent="0.35">
      <c r="A1042" s="433">
        <f t="shared" si="139"/>
        <v>92</v>
      </c>
      <c r="B1042" s="3" t="s">
        <v>1309</v>
      </c>
      <c r="C1042" s="3">
        <v>326</v>
      </c>
      <c r="D1042" s="3"/>
      <c r="E1042" s="3"/>
      <c r="F1042" s="3">
        <f t="shared" si="133"/>
        <v>326</v>
      </c>
      <c r="G1042" s="3">
        <v>7</v>
      </c>
      <c r="H1042" s="3"/>
      <c r="I1042" s="3"/>
      <c r="J1042" s="3">
        <f t="shared" si="134"/>
        <v>7</v>
      </c>
      <c r="K1042" s="431">
        <f t="shared" si="135"/>
        <v>3.505608974358974E-3</v>
      </c>
      <c r="L1042" s="432">
        <f t="shared" si="136"/>
        <v>15.009089543269228</v>
      </c>
      <c r="M1042" s="432">
        <f t="shared" si="137"/>
        <v>3.30199969951923</v>
      </c>
      <c r="N1042" s="432">
        <v>6.059825673534073</v>
      </c>
      <c r="O1042" s="432">
        <v>1.7348019178612939</v>
      </c>
      <c r="P1042" s="431">
        <f t="shared" si="138"/>
        <v>8.0078885994428917E-2</v>
      </c>
    </row>
    <row r="1043" spans="1:16" x14ac:dyDescent="0.35">
      <c r="A1043" s="433">
        <f t="shared" si="139"/>
        <v>93</v>
      </c>
      <c r="B1043" s="3" t="s">
        <v>1310</v>
      </c>
      <c r="C1043" s="3">
        <v>378.3</v>
      </c>
      <c r="D1043" s="3"/>
      <c r="E1043" s="3"/>
      <c r="F1043" s="3">
        <f t="shared" si="133"/>
        <v>378.3</v>
      </c>
      <c r="G1043" s="3">
        <v>7</v>
      </c>
      <c r="H1043" s="3"/>
      <c r="I1043" s="3"/>
      <c r="J1043" s="3">
        <f t="shared" si="134"/>
        <v>7</v>
      </c>
      <c r="K1043" s="431">
        <f t="shared" si="135"/>
        <v>3.505608974358974E-3</v>
      </c>
      <c r="L1043" s="432">
        <f t="shared" si="136"/>
        <v>15.009089543269228</v>
      </c>
      <c r="M1043" s="432">
        <f t="shared" si="137"/>
        <v>3.30199969951923</v>
      </c>
      <c r="N1043" s="432">
        <v>6.059825673534073</v>
      </c>
      <c r="O1043" s="432">
        <v>1.7348019178612939</v>
      </c>
      <c r="P1043" s="431">
        <f t="shared" si="138"/>
        <v>6.900797471367652E-2</v>
      </c>
    </row>
    <row r="1044" spans="1:16" x14ac:dyDescent="0.35">
      <c r="A1044" s="433">
        <f t="shared" si="139"/>
        <v>94</v>
      </c>
      <c r="B1044" s="3" t="s">
        <v>1311</v>
      </c>
      <c r="C1044" s="3">
        <v>228.2</v>
      </c>
      <c r="D1044" s="3"/>
      <c r="E1044" s="3"/>
      <c r="F1044" s="3">
        <f t="shared" si="133"/>
        <v>228.2</v>
      </c>
      <c r="G1044" s="3">
        <v>7</v>
      </c>
      <c r="H1044" s="3"/>
      <c r="I1044" s="3"/>
      <c r="J1044" s="3">
        <f t="shared" si="134"/>
        <v>7</v>
      </c>
      <c r="K1044" s="431">
        <f t="shared" si="135"/>
        <v>3.505608974358974E-3</v>
      </c>
      <c r="L1044" s="432">
        <f t="shared" si="136"/>
        <v>15.009089543269228</v>
      </c>
      <c r="M1044" s="432">
        <f t="shared" si="137"/>
        <v>3.30199969951923</v>
      </c>
      <c r="N1044" s="432">
        <v>6.059825673534073</v>
      </c>
      <c r="O1044" s="432">
        <v>1.7348019178612939</v>
      </c>
      <c r="P1044" s="431">
        <f t="shared" si="138"/>
        <v>0.11439840856346989</v>
      </c>
    </row>
    <row r="1045" spans="1:16" x14ac:dyDescent="0.35">
      <c r="A1045" s="433">
        <f t="shared" si="139"/>
        <v>95</v>
      </c>
      <c r="B1045" s="3" t="s">
        <v>1312</v>
      </c>
      <c r="C1045" s="3">
        <v>145.69999999999999</v>
      </c>
      <c r="D1045" s="3"/>
      <c r="E1045" s="3"/>
      <c r="F1045" s="3">
        <f t="shared" si="133"/>
        <v>145.69999999999999</v>
      </c>
      <c r="G1045" s="3">
        <v>4</v>
      </c>
      <c r="H1045" s="3"/>
      <c r="I1045" s="3"/>
      <c r="J1045" s="3">
        <f t="shared" si="134"/>
        <v>4</v>
      </c>
      <c r="K1045" s="431">
        <f t="shared" si="135"/>
        <v>2.003205128205128E-3</v>
      </c>
      <c r="L1045" s="432">
        <f t="shared" si="136"/>
        <v>8.5766225961538449</v>
      </c>
      <c r="M1045" s="432">
        <f t="shared" si="137"/>
        <v>1.8868569711538459</v>
      </c>
      <c r="N1045" s="432">
        <v>3.4627575277337561</v>
      </c>
      <c r="O1045" s="432">
        <v>0.99131538163502519</v>
      </c>
      <c r="P1045" s="431">
        <f t="shared" si="138"/>
        <v>0.10238539791816385</v>
      </c>
    </row>
    <row r="1046" spans="1:16" x14ac:dyDescent="0.35">
      <c r="A1046" s="433">
        <f t="shared" si="139"/>
        <v>96</v>
      </c>
      <c r="B1046" s="3" t="s">
        <v>1313</v>
      </c>
      <c r="C1046" s="3">
        <v>220.3</v>
      </c>
      <c r="D1046" s="3"/>
      <c r="E1046" s="3"/>
      <c r="F1046" s="3">
        <f t="shared" si="133"/>
        <v>220.3</v>
      </c>
      <c r="G1046" s="3">
        <v>7</v>
      </c>
      <c r="H1046" s="3"/>
      <c r="I1046" s="3"/>
      <c r="J1046" s="3">
        <f t="shared" si="134"/>
        <v>7</v>
      </c>
      <c r="K1046" s="431">
        <f t="shared" si="135"/>
        <v>3.505608974358974E-3</v>
      </c>
      <c r="L1046" s="432">
        <f t="shared" si="136"/>
        <v>15.009089543269228</v>
      </c>
      <c r="M1046" s="432">
        <f t="shared" si="137"/>
        <v>3.30199969951923</v>
      </c>
      <c r="N1046" s="432">
        <v>6.059825673534073</v>
      </c>
      <c r="O1046" s="432">
        <v>1.7348019178612939</v>
      </c>
      <c r="P1046" s="431">
        <f t="shared" si="138"/>
        <v>0.11850075730451123</v>
      </c>
    </row>
    <row r="1047" spans="1:16" x14ac:dyDescent="0.35">
      <c r="A1047" s="433">
        <f t="shared" si="139"/>
        <v>97</v>
      </c>
      <c r="B1047" s="3" t="s">
        <v>1314</v>
      </c>
      <c r="C1047" s="3">
        <v>5244.1</v>
      </c>
      <c r="D1047" s="3"/>
      <c r="E1047" s="3"/>
      <c r="F1047" s="3">
        <f t="shared" si="133"/>
        <v>5244.1</v>
      </c>
      <c r="G1047" s="3">
        <v>97</v>
      </c>
      <c r="H1047" s="3"/>
      <c r="I1047" s="3"/>
      <c r="J1047" s="3">
        <f t="shared" si="134"/>
        <v>97</v>
      </c>
      <c r="K1047" s="431">
        <f t="shared" si="135"/>
        <v>4.8577724358974353E-2</v>
      </c>
      <c r="L1047" s="432">
        <f t="shared" si="136"/>
        <v>207.98309795673075</v>
      </c>
      <c r="M1047" s="432">
        <f t="shared" si="137"/>
        <v>45.756281550480765</v>
      </c>
      <c r="N1047" s="432">
        <v>83.971870047543575</v>
      </c>
      <c r="O1047" s="432">
        <v>24.039398004649357</v>
      </c>
      <c r="P1047" s="431">
        <f t="shared" si="138"/>
        <v>6.8982408336874662E-2</v>
      </c>
    </row>
    <row r="1048" spans="1:16" x14ac:dyDescent="0.35">
      <c r="A1048" s="433">
        <f t="shared" si="139"/>
        <v>98</v>
      </c>
      <c r="B1048" s="3" t="s">
        <v>1315</v>
      </c>
      <c r="C1048" s="3">
        <v>164.4</v>
      </c>
      <c r="D1048" s="3"/>
      <c r="E1048" s="444"/>
      <c r="F1048" s="3">
        <f t="shared" si="133"/>
        <v>164.4</v>
      </c>
      <c r="G1048" s="3">
        <v>4</v>
      </c>
      <c r="H1048" s="3"/>
      <c r="I1048" s="3"/>
      <c r="J1048" s="3">
        <f t="shared" si="134"/>
        <v>4</v>
      </c>
      <c r="K1048" s="431">
        <f t="shared" si="135"/>
        <v>2.003205128205128E-3</v>
      </c>
      <c r="L1048" s="432">
        <f t="shared" si="136"/>
        <v>8.5766225961538449</v>
      </c>
      <c r="M1048" s="432">
        <f t="shared" si="137"/>
        <v>1.8868569711538459</v>
      </c>
      <c r="N1048" s="432">
        <v>3.4627575277337561</v>
      </c>
      <c r="O1048" s="432">
        <v>0.99131538163502519</v>
      </c>
      <c r="P1048" s="431">
        <f t="shared" si="138"/>
        <v>9.07393702960856E-2</v>
      </c>
    </row>
    <row r="1049" spans="1:16" x14ac:dyDescent="0.35">
      <c r="A1049" s="433">
        <f t="shared" si="139"/>
        <v>99</v>
      </c>
      <c r="B1049" s="3" t="s">
        <v>1316</v>
      </c>
      <c r="C1049" s="3">
        <v>126.2</v>
      </c>
      <c r="D1049" s="3"/>
      <c r="E1049" s="3"/>
      <c r="F1049" s="3">
        <f t="shared" si="133"/>
        <v>126.2</v>
      </c>
      <c r="G1049" s="3">
        <v>3</v>
      </c>
      <c r="H1049" s="3"/>
      <c r="I1049" s="3"/>
      <c r="J1049" s="3">
        <f t="shared" si="134"/>
        <v>3</v>
      </c>
      <c r="K1049" s="431">
        <f t="shared" si="135"/>
        <v>1.502403846153846E-3</v>
      </c>
      <c r="L1049" s="432">
        <f t="shared" si="136"/>
        <v>6.4324669471153841</v>
      </c>
      <c r="M1049" s="432">
        <f t="shared" si="137"/>
        <v>1.4151427283653846</v>
      </c>
      <c r="N1049" s="432">
        <v>2.5970681458003169</v>
      </c>
      <c r="O1049" s="432">
        <v>0.74348653622626881</v>
      </c>
      <c r="P1049" s="431">
        <f t="shared" si="138"/>
        <v>8.8654234211627228E-2</v>
      </c>
    </row>
    <row r="1050" spans="1:16" x14ac:dyDescent="0.35">
      <c r="A1050" s="433">
        <f t="shared" si="139"/>
        <v>100</v>
      </c>
      <c r="B1050" s="3" t="s">
        <v>1317</v>
      </c>
      <c r="C1050" s="3">
        <v>232.2</v>
      </c>
      <c r="D1050" s="3"/>
      <c r="E1050" s="3">
        <v>29.4</v>
      </c>
      <c r="F1050" s="3">
        <f t="shared" si="133"/>
        <v>261.59999999999997</v>
      </c>
      <c r="G1050" s="3">
        <v>7</v>
      </c>
      <c r="H1050" s="3"/>
      <c r="I1050" s="3">
        <v>1</v>
      </c>
      <c r="J1050" s="3">
        <f t="shared" si="134"/>
        <v>8</v>
      </c>
      <c r="K1050" s="431">
        <f t="shared" si="135"/>
        <v>4.0064102564102561E-3</v>
      </c>
      <c r="L1050" s="432">
        <f t="shared" si="136"/>
        <v>17.15324519230769</v>
      </c>
      <c r="M1050" s="432">
        <f t="shared" si="137"/>
        <v>3.7737139423076917</v>
      </c>
      <c r="N1050" s="432">
        <v>6.9255150554675122</v>
      </c>
      <c r="O1050" s="432">
        <v>1.2391442270437814</v>
      </c>
      <c r="P1050" s="431">
        <f t="shared" si="138"/>
        <v>0.11120649242020901</v>
      </c>
    </row>
    <row r="1051" spans="1:16" x14ac:dyDescent="0.35">
      <c r="A1051" s="433">
        <f t="shared" si="139"/>
        <v>101</v>
      </c>
      <c r="B1051" s="3" t="s">
        <v>1318</v>
      </c>
      <c r="C1051" s="3">
        <v>561.9</v>
      </c>
      <c r="D1051" s="3"/>
      <c r="E1051" s="3"/>
      <c r="F1051" s="3">
        <f t="shared" si="133"/>
        <v>561.9</v>
      </c>
      <c r="G1051" s="3">
        <v>16</v>
      </c>
      <c r="H1051" s="3"/>
      <c r="I1051" s="3"/>
      <c r="J1051" s="3">
        <f t="shared" si="134"/>
        <v>16</v>
      </c>
      <c r="K1051" s="431">
        <f t="shared" si="135"/>
        <v>8.0128205128205121E-3</v>
      </c>
      <c r="L1051" s="432">
        <f t="shared" si="136"/>
        <v>34.30649038461538</v>
      </c>
      <c r="M1051" s="432">
        <f t="shared" si="137"/>
        <v>7.5474278846153835</v>
      </c>
      <c r="N1051" s="432">
        <v>13.851030110935024</v>
      </c>
      <c r="O1051" s="432">
        <v>3.9652615265401008</v>
      </c>
      <c r="P1051" s="431">
        <f t="shared" si="138"/>
        <v>0.10619364639029345</v>
      </c>
    </row>
    <row r="1052" spans="1:16" x14ac:dyDescent="0.35">
      <c r="A1052" s="433">
        <f t="shared" si="139"/>
        <v>102</v>
      </c>
      <c r="B1052" s="3" t="s">
        <v>1319</v>
      </c>
      <c r="C1052" s="3">
        <v>452.2</v>
      </c>
      <c r="D1052" s="3"/>
      <c r="E1052" s="3"/>
      <c r="F1052" s="3">
        <f t="shared" si="133"/>
        <v>452.2</v>
      </c>
      <c r="G1052" s="3">
        <v>12</v>
      </c>
      <c r="H1052" s="3"/>
      <c r="I1052" s="3"/>
      <c r="J1052" s="3">
        <f t="shared" si="134"/>
        <v>12</v>
      </c>
      <c r="K1052" s="431">
        <f t="shared" si="135"/>
        <v>6.0096153846153841E-3</v>
      </c>
      <c r="L1052" s="432">
        <f t="shared" si="136"/>
        <v>25.729867788461537</v>
      </c>
      <c r="M1052" s="432">
        <f t="shared" si="137"/>
        <v>5.6605709134615383</v>
      </c>
      <c r="N1052" s="432">
        <v>10.388272583201267</v>
      </c>
      <c r="O1052" s="432">
        <v>2.9739461449050753</v>
      </c>
      <c r="P1052" s="431">
        <f t="shared" si="138"/>
        <v>9.8966513556013769E-2</v>
      </c>
    </row>
    <row r="1053" spans="1:16" x14ac:dyDescent="0.35">
      <c r="A1053" s="433">
        <f t="shared" si="139"/>
        <v>103</v>
      </c>
      <c r="B1053" s="3" t="s">
        <v>1320</v>
      </c>
      <c r="C1053" s="3">
        <v>569.4</v>
      </c>
      <c r="D1053" s="3"/>
      <c r="E1053" s="3"/>
      <c r="F1053" s="3">
        <f t="shared" si="133"/>
        <v>569.4</v>
      </c>
      <c r="G1053" s="3">
        <v>14</v>
      </c>
      <c r="H1053" s="3"/>
      <c r="I1053" s="3"/>
      <c r="J1053" s="3">
        <f t="shared" si="134"/>
        <v>14</v>
      </c>
      <c r="K1053" s="431">
        <f t="shared" si="135"/>
        <v>7.0112179487179481E-3</v>
      </c>
      <c r="L1053" s="432">
        <f t="shared" si="136"/>
        <v>30.018179086538456</v>
      </c>
      <c r="M1053" s="432">
        <f t="shared" si="137"/>
        <v>6.60399939903846</v>
      </c>
      <c r="N1053" s="432">
        <v>12.119651347068146</v>
      </c>
      <c r="O1053" s="432">
        <v>3.4696038357225878</v>
      </c>
      <c r="P1053" s="431">
        <f t="shared" si="138"/>
        <v>9.1695528044200308E-2</v>
      </c>
    </row>
    <row r="1054" spans="1:16" x14ac:dyDescent="0.35">
      <c r="A1054" s="433">
        <f t="shared" si="139"/>
        <v>104</v>
      </c>
      <c r="B1054" s="3" t="s">
        <v>1321</v>
      </c>
      <c r="C1054" s="3">
        <v>154.30000000000001</v>
      </c>
      <c r="D1054" s="3"/>
      <c r="E1054" s="3"/>
      <c r="F1054" s="3">
        <f t="shared" si="133"/>
        <v>154.30000000000001</v>
      </c>
      <c r="G1054" s="3">
        <v>5</v>
      </c>
      <c r="H1054" s="3"/>
      <c r="I1054" s="3"/>
      <c r="J1054" s="3">
        <f t="shared" si="134"/>
        <v>5</v>
      </c>
      <c r="K1054" s="431">
        <f t="shared" si="135"/>
        <v>2.50400641025641E-3</v>
      </c>
      <c r="L1054" s="432">
        <f t="shared" si="136"/>
        <v>10.720778245192307</v>
      </c>
      <c r="M1054" s="432">
        <f t="shared" si="137"/>
        <v>2.3585712139423074</v>
      </c>
      <c r="N1054" s="432">
        <v>4.3284469096671945</v>
      </c>
      <c r="O1054" s="432">
        <v>1.2391442270437814</v>
      </c>
      <c r="P1054" s="431">
        <f t="shared" si="138"/>
        <v>0.12084861047210362</v>
      </c>
    </row>
    <row r="1055" spans="1:16" x14ac:dyDescent="0.35">
      <c r="A1055" s="433">
        <f t="shared" si="139"/>
        <v>105</v>
      </c>
      <c r="B1055" s="3" t="s">
        <v>1322</v>
      </c>
      <c r="C1055" s="3">
        <v>394.45</v>
      </c>
      <c r="D1055" s="3"/>
      <c r="E1055" s="3">
        <v>115.6</v>
      </c>
      <c r="F1055" s="3">
        <f t="shared" si="133"/>
        <v>510.04999999999995</v>
      </c>
      <c r="G1055" s="3">
        <v>11</v>
      </c>
      <c r="H1055" s="3"/>
      <c r="I1055" s="3">
        <v>3</v>
      </c>
      <c r="J1055" s="3">
        <f t="shared" si="134"/>
        <v>14</v>
      </c>
      <c r="K1055" s="431">
        <f t="shared" si="135"/>
        <v>7.0112179487179481E-3</v>
      </c>
      <c r="L1055" s="432">
        <f t="shared" si="136"/>
        <v>30.018179086538456</v>
      </c>
      <c r="M1055" s="432">
        <f t="shared" si="137"/>
        <v>6.60399939903846</v>
      </c>
      <c r="N1055" s="432">
        <v>12.119651347068146</v>
      </c>
      <c r="O1055" s="432">
        <v>2.7261172994963192</v>
      </c>
      <c r="P1055" s="431">
        <f t="shared" si="138"/>
        <v>0.10090765048944493</v>
      </c>
    </row>
    <row r="1056" spans="1:16" x14ac:dyDescent="0.35">
      <c r="A1056" s="433">
        <f t="shared" si="139"/>
        <v>106</v>
      </c>
      <c r="B1056" s="3" t="s">
        <v>1323</v>
      </c>
      <c r="C1056" s="3">
        <v>382.2</v>
      </c>
      <c r="D1056" s="3"/>
      <c r="E1056" s="434"/>
      <c r="F1056" s="3">
        <f t="shared" si="133"/>
        <v>382.2</v>
      </c>
      <c r="G1056" s="3">
        <v>12</v>
      </c>
      <c r="H1056" s="3"/>
      <c r="I1056" s="3">
        <v>1</v>
      </c>
      <c r="J1056" s="3">
        <f t="shared" si="134"/>
        <v>13</v>
      </c>
      <c r="K1056" s="431">
        <f t="shared" si="135"/>
        <v>6.5104166666666661E-3</v>
      </c>
      <c r="L1056" s="432">
        <f t="shared" si="136"/>
        <v>27.874023437499996</v>
      </c>
      <c r="M1056" s="432">
        <f t="shared" si="137"/>
        <v>6.1322851562499991</v>
      </c>
      <c r="N1056" s="432">
        <v>11.253961965134707</v>
      </c>
      <c r="O1056" s="432">
        <v>2.7261172994963192</v>
      </c>
      <c r="P1056" s="431">
        <f t="shared" si="138"/>
        <v>0.12555308178540298</v>
      </c>
    </row>
    <row r="1057" spans="1:16" x14ac:dyDescent="0.35">
      <c r="A1057" s="433">
        <f t="shared" si="139"/>
        <v>107</v>
      </c>
      <c r="B1057" s="3" t="s">
        <v>1324</v>
      </c>
      <c r="C1057" s="3">
        <v>360.6</v>
      </c>
      <c r="D1057" s="3"/>
      <c r="E1057" s="3">
        <v>114.9</v>
      </c>
      <c r="F1057" s="3">
        <f t="shared" si="133"/>
        <v>475.5</v>
      </c>
      <c r="G1057" s="3">
        <v>10</v>
      </c>
      <c r="H1057" s="3"/>
      <c r="I1057" s="3">
        <v>1</v>
      </c>
      <c r="J1057" s="3">
        <f t="shared" si="134"/>
        <v>11</v>
      </c>
      <c r="K1057" s="431">
        <f t="shared" si="135"/>
        <v>5.5088141025641021E-3</v>
      </c>
      <c r="L1057" s="432">
        <f t="shared" si="136"/>
        <v>23.585712139423073</v>
      </c>
      <c r="M1057" s="432">
        <f t="shared" si="137"/>
        <v>5.1888566706730765</v>
      </c>
      <c r="N1057" s="432">
        <v>9.52258320126783</v>
      </c>
      <c r="O1057" s="432">
        <v>2.4782884540875627</v>
      </c>
      <c r="P1057" s="431">
        <f t="shared" si="138"/>
        <v>8.5752766488857074E-2</v>
      </c>
    </row>
    <row r="1058" spans="1:16" x14ac:dyDescent="0.35">
      <c r="A1058" s="433">
        <f t="shared" si="139"/>
        <v>108</v>
      </c>
      <c r="B1058" s="3" t="s">
        <v>1325</v>
      </c>
      <c r="C1058" s="3">
        <v>340.3</v>
      </c>
      <c r="D1058" s="3"/>
      <c r="E1058" s="3">
        <v>203.8</v>
      </c>
      <c r="F1058" s="3">
        <f t="shared" si="133"/>
        <v>544.1</v>
      </c>
      <c r="G1058" s="3">
        <v>9</v>
      </c>
      <c r="H1058" s="3"/>
      <c r="I1058" s="3">
        <v>2</v>
      </c>
      <c r="J1058" s="3">
        <f t="shared" si="134"/>
        <v>11</v>
      </c>
      <c r="K1058" s="431">
        <f t="shared" si="135"/>
        <v>5.5088141025641021E-3</v>
      </c>
      <c r="L1058" s="432">
        <f t="shared" si="136"/>
        <v>23.585712139423073</v>
      </c>
      <c r="M1058" s="432">
        <f t="shared" si="137"/>
        <v>5.1888566706730765</v>
      </c>
      <c r="N1058" s="432">
        <v>9.52258320126783</v>
      </c>
      <c r="O1058" s="432">
        <v>2.4782884540875627</v>
      </c>
      <c r="P1058" s="431">
        <f t="shared" si="138"/>
        <v>7.4941077863355146E-2</v>
      </c>
    </row>
    <row r="1059" spans="1:16" x14ac:dyDescent="0.35">
      <c r="A1059" s="433">
        <f t="shared" si="139"/>
        <v>109</v>
      </c>
      <c r="B1059" s="3" t="s">
        <v>1326</v>
      </c>
      <c r="C1059" s="3">
        <v>171.5</v>
      </c>
      <c r="D1059" s="3"/>
      <c r="E1059" s="3">
        <v>70</v>
      </c>
      <c r="F1059" s="3">
        <f t="shared" si="133"/>
        <v>241.5</v>
      </c>
      <c r="G1059" s="3">
        <v>6</v>
      </c>
      <c r="H1059" s="3"/>
      <c r="I1059" s="3">
        <v>2</v>
      </c>
      <c r="J1059" s="3">
        <f t="shared" si="134"/>
        <v>8</v>
      </c>
      <c r="K1059" s="431">
        <f t="shared" si="135"/>
        <v>4.0064102564102561E-3</v>
      </c>
      <c r="L1059" s="432">
        <f t="shared" si="136"/>
        <v>17.15324519230769</v>
      </c>
      <c r="M1059" s="432">
        <f t="shared" si="137"/>
        <v>3.7737139423076917</v>
      </c>
      <c r="N1059" s="432">
        <v>6.9255150554675122</v>
      </c>
      <c r="O1059" s="432">
        <v>1.4869730724525376</v>
      </c>
      <c r="P1059" s="431">
        <f t="shared" si="138"/>
        <v>0.12148839446184444</v>
      </c>
    </row>
    <row r="1060" spans="1:16" x14ac:dyDescent="0.35">
      <c r="A1060" s="433">
        <f t="shared" si="139"/>
        <v>110</v>
      </c>
      <c r="B1060" s="3" t="s">
        <v>1327</v>
      </c>
      <c r="C1060" s="3">
        <v>338.7</v>
      </c>
      <c r="D1060" s="3"/>
      <c r="E1060" s="3">
        <v>33.5</v>
      </c>
      <c r="F1060" s="3">
        <f t="shared" si="133"/>
        <v>372.2</v>
      </c>
      <c r="G1060" s="3">
        <v>15</v>
      </c>
      <c r="H1060" s="3"/>
      <c r="I1060" s="3">
        <v>2</v>
      </c>
      <c r="J1060" s="3">
        <f t="shared" si="134"/>
        <v>17</v>
      </c>
      <c r="K1060" s="431">
        <f t="shared" si="135"/>
        <v>8.5136217948717941E-3</v>
      </c>
      <c r="L1060" s="432">
        <f t="shared" si="136"/>
        <v>36.45064603365384</v>
      </c>
      <c r="M1060" s="432">
        <f t="shared" si="137"/>
        <v>8.0191421274038444</v>
      </c>
      <c r="N1060" s="432">
        <v>14.716719492868462</v>
      </c>
      <c r="O1060" s="432">
        <v>3.9652615265401008</v>
      </c>
      <c r="P1060" s="431">
        <f t="shared" si="138"/>
        <v>0.16967159908776533</v>
      </c>
    </row>
    <row r="1061" spans="1:16" x14ac:dyDescent="0.35">
      <c r="A1061" s="433">
        <f t="shared" si="139"/>
        <v>111</v>
      </c>
      <c r="B1061" s="3" t="s">
        <v>1328</v>
      </c>
      <c r="C1061" s="3">
        <v>241.5</v>
      </c>
      <c r="D1061" s="3"/>
      <c r="E1061" s="3"/>
      <c r="F1061" s="3">
        <f t="shared" si="133"/>
        <v>241.5</v>
      </c>
      <c r="G1061" s="3">
        <v>5</v>
      </c>
      <c r="H1061" s="3"/>
      <c r="I1061" s="3">
        <v>1</v>
      </c>
      <c r="J1061" s="3">
        <f t="shared" si="134"/>
        <v>6</v>
      </c>
      <c r="K1061" s="431">
        <f t="shared" si="135"/>
        <v>3.004807692307692E-3</v>
      </c>
      <c r="L1061" s="432">
        <f t="shared" si="136"/>
        <v>12.864933894230768</v>
      </c>
      <c r="M1061" s="432">
        <f t="shared" si="137"/>
        <v>2.8302854567307691</v>
      </c>
      <c r="N1061" s="432">
        <v>5.1941362916006337</v>
      </c>
      <c r="O1061" s="432">
        <v>1.2391442270437814</v>
      </c>
      <c r="P1061" s="431">
        <f t="shared" si="138"/>
        <v>9.1629399045987381E-2</v>
      </c>
    </row>
    <row r="1062" spans="1:16" x14ac:dyDescent="0.35">
      <c r="A1062" s="433">
        <f t="shared" si="139"/>
        <v>112</v>
      </c>
      <c r="B1062" s="3" t="s">
        <v>1329</v>
      </c>
      <c r="C1062" s="3">
        <v>331.7</v>
      </c>
      <c r="D1062" s="3"/>
      <c r="E1062" s="3"/>
      <c r="F1062" s="3">
        <f t="shared" si="133"/>
        <v>331.7</v>
      </c>
      <c r="G1062" s="3">
        <v>9</v>
      </c>
      <c r="H1062" s="3"/>
      <c r="I1062" s="3">
        <v>2</v>
      </c>
      <c r="J1062" s="3">
        <f t="shared" si="134"/>
        <v>11</v>
      </c>
      <c r="K1062" s="431">
        <f t="shared" si="135"/>
        <v>5.5088141025641021E-3</v>
      </c>
      <c r="L1062" s="432">
        <f t="shared" si="136"/>
        <v>23.585712139423073</v>
      </c>
      <c r="M1062" s="432">
        <f t="shared" si="137"/>
        <v>5.1888566706730765</v>
      </c>
      <c r="N1062" s="432">
        <v>9.52258320126783</v>
      </c>
      <c r="O1062" s="432">
        <v>2.2304596086788067</v>
      </c>
      <c r="P1062" s="431">
        <f t="shared" si="138"/>
        <v>0.12218152432934214</v>
      </c>
    </row>
    <row r="1063" spans="1:16" x14ac:dyDescent="0.35">
      <c r="A1063" s="433">
        <f t="shared" si="139"/>
        <v>113</v>
      </c>
      <c r="B1063" s="3" t="s">
        <v>1330</v>
      </c>
      <c r="C1063" s="3">
        <v>95</v>
      </c>
      <c r="D1063" s="3"/>
      <c r="E1063" s="3"/>
      <c r="F1063" s="3">
        <f t="shared" si="133"/>
        <v>95</v>
      </c>
      <c r="G1063" s="3">
        <v>3</v>
      </c>
      <c r="H1063" s="3"/>
      <c r="I1063" s="3"/>
      <c r="J1063" s="3">
        <f t="shared" si="134"/>
        <v>3</v>
      </c>
      <c r="K1063" s="431">
        <f t="shared" si="135"/>
        <v>1.502403846153846E-3</v>
      </c>
      <c r="L1063" s="432">
        <f t="shared" si="136"/>
        <v>6.4324669471153841</v>
      </c>
      <c r="M1063" s="432">
        <f t="shared" si="137"/>
        <v>1.4151427283653846</v>
      </c>
      <c r="N1063" s="432">
        <v>2.5970681458003169</v>
      </c>
      <c r="O1063" s="432">
        <v>0.74348653622626881</v>
      </c>
      <c r="P1063" s="431">
        <f t="shared" si="138"/>
        <v>0.11777015113165637</v>
      </c>
    </row>
    <row r="1064" spans="1:16" x14ac:dyDescent="0.35">
      <c r="A1064" s="433">
        <f t="shared" si="139"/>
        <v>114</v>
      </c>
      <c r="B1064" s="3" t="s">
        <v>1331</v>
      </c>
      <c r="C1064" s="3">
        <v>208.9</v>
      </c>
      <c r="D1064" s="3"/>
      <c r="E1064" s="3"/>
      <c r="F1064" s="3">
        <f t="shared" si="133"/>
        <v>208.9</v>
      </c>
      <c r="G1064" s="3">
        <v>4</v>
      </c>
      <c r="H1064" s="3"/>
      <c r="I1064" s="3"/>
      <c r="J1064" s="3">
        <f t="shared" si="134"/>
        <v>4</v>
      </c>
      <c r="K1064" s="431">
        <f t="shared" si="135"/>
        <v>2.003205128205128E-3</v>
      </c>
      <c r="L1064" s="432">
        <f t="shared" si="136"/>
        <v>8.5766225961538449</v>
      </c>
      <c r="M1064" s="432">
        <f t="shared" si="137"/>
        <v>1.8868569711538459</v>
      </c>
      <c r="N1064" s="432">
        <v>3.4627575277337561</v>
      </c>
      <c r="O1064" s="432">
        <v>0.99131538163502519</v>
      </c>
      <c r="P1064" s="431">
        <f t="shared" si="138"/>
        <v>7.1410016642778712E-2</v>
      </c>
    </row>
    <row r="1065" spans="1:16" x14ac:dyDescent="0.35">
      <c r="A1065" s="433">
        <f t="shared" si="139"/>
        <v>115</v>
      </c>
      <c r="B1065" s="3" t="s">
        <v>1332</v>
      </c>
      <c r="C1065" s="3">
        <v>141.30000000000001</v>
      </c>
      <c r="D1065" s="3"/>
      <c r="E1065" s="3"/>
      <c r="F1065" s="3">
        <f t="shared" si="133"/>
        <v>141.30000000000001</v>
      </c>
      <c r="G1065" s="3">
        <v>3</v>
      </c>
      <c r="H1065" s="3"/>
      <c r="I1065" s="3"/>
      <c r="J1065" s="3">
        <f t="shared" si="134"/>
        <v>3</v>
      </c>
      <c r="K1065" s="431">
        <f t="shared" si="135"/>
        <v>1.502403846153846E-3</v>
      </c>
      <c r="L1065" s="432">
        <f t="shared" si="136"/>
        <v>6.4324669471153841</v>
      </c>
      <c r="M1065" s="432">
        <f t="shared" si="137"/>
        <v>1.4151427283653846</v>
      </c>
      <c r="N1065" s="432">
        <v>2.5970681458003169</v>
      </c>
      <c r="O1065" s="432">
        <v>0.74348653622626881</v>
      </c>
      <c r="P1065" s="431">
        <f t="shared" si="138"/>
        <v>7.9180214844354946E-2</v>
      </c>
    </row>
    <row r="1066" spans="1:16" x14ac:dyDescent="0.35">
      <c r="A1066" s="433">
        <f t="shared" si="139"/>
        <v>116</v>
      </c>
      <c r="B1066" s="3" t="s">
        <v>1333</v>
      </c>
      <c r="C1066" s="3">
        <v>372.1</v>
      </c>
      <c r="D1066" s="3"/>
      <c r="E1066" s="3"/>
      <c r="F1066" s="3">
        <f t="shared" si="133"/>
        <v>372.1</v>
      </c>
      <c r="G1066" s="3">
        <v>7</v>
      </c>
      <c r="H1066" s="3"/>
      <c r="I1066" s="3">
        <v>1</v>
      </c>
      <c r="J1066" s="3">
        <f t="shared" si="134"/>
        <v>8</v>
      </c>
      <c r="K1066" s="431">
        <f t="shared" si="135"/>
        <v>4.0064102564102561E-3</v>
      </c>
      <c r="L1066" s="432">
        <f t="shared" si="136"/>
        <v>17.15324519230769</v>
      </c>
      <c r="M1066" s="432">
        <f t="shared" si="137"/>
        <v>3.7737139423076917</v>
      </c>
      <c r="N1066" s="432">
        <v>6.9255150554675122</v>
      </c>
      <c r="O1066" s="432">
        <v>1.9826307632700504</v>
      </c>
      <c r="P1066" s="431">
        <f t="shared" si="138"/>
        <v>8.0180341180738898E-2</v>
      </c>
    </row>
    <row r="1067" spans="1:16" x14ac:dyDescent="0.35">
      <c r="A1067" s="433">
        <f t="shared" si="139"/>
        <v>117</v>
      </c>
      <c r="B1067" s="3" t="s">
        <v>1334</v>
      </c>
      <c r="C1067" s="3">
        <v>313.60000000000002</v>
      </c>
      <c r="D1067" s="3"/>
      <c r="E1067" s="3">
        <v>40</v>
      </c>
      <c r="F1067" s="3">
        <f t="shared" si="133"/>
        <v>353.6</v>
      </c>
      <c r="G1067" s="3">
        <v>7</v>
      </c>
      <c r="H1067" s="3"/>
      <c r="I1067" s="3">
        <v>1</v>
      </c>
      <c r="J1067" s="3">
        <f t="shared" si="134"/>
        <v>8</v>
      </c>
      <c r="K1067" s="431">
        <f t="shared" si="135"/>
        <v>4.0064102564102561E-3</v>
      </c>
      <c r="L1067" s="432">
        <f t="shared" si="136"/>
        <v>17.15324519230769</v>
      </c>
      <c r="M1067" s="432">
        <f t="shared" si="137"/>
        <v>3.7737139423076917</v>
      </c>
      <c r="N1067" s="432">
        <v>6.9255150554675122</v>
      </c>
      <c r="O1067" s="432">
        <v>1.7348019178612939</v>
      </c>
      <c r="P1067" s="431">
        <f t="shared" si="138"/>
        <v>8.3674423382195093E-2</v>
      </c>
    </row>
    <row r="1068" spans="1:16" x14ac:dyDescent="0.35">
      <c r="A1068" s="433">
        <f t="shared" si="139"/>
        <v>118</v>
      </c>
      <c r="B1068" s="3" t="s">
        <v>1335</v>
      </c>
      <c r="C1068" s="3">
        <v>249.6</v>
      </c>
      <c r="D1068" s="3"/>
      <c r="E1068" s="3"/>
      <c r="F1068" s="3">
        <f t="shared" si="133"/>
        <v>249.6</v>
      </c>
      <c r="G1068" s="3">
        <v>6</v>
      </c>
      <c r="H1068" s="3"/>
      <c r="I1068" s="3"/>
      <c r="J1068" s="3">
        <f t="shared" si="134"/>
        <v>6</v>
      </c>
      <c r="K1068" s="431">
        <f t="shared" si="135"/>
        <v>3.004807692307692E-3</v>
      </c>
      <c r="L1068" s="432">
        <f t="shared" si="136"/>
        <v>12.864933894230768</v>
      </c>
      <c r="M1068" s="432">
        <f t="shared" si="137"/>
        <v>2.8302854567307691</v>
      </c>
      <c r="N1068" s="432">
        <v>5.1941362916006337</v>
      </c>
      <c r="O1068" s="432">
        <v>1.4869730724525376</v>
      </c>
      <c r="P1068" s="431">
        <f t="shared" si="138"/>
        <v>8.9648752864642273E-2</v>
      </c>
    </row>
    <row r="1069" spans="1:16" x14ac:dyDescent="0.35">
      <c r="A1069" s="433">
        <f t="shared" si="139"/>
        <v>119</v>
      </c>
      <c r="B1069" s="3" t="s">
        <v>1336</v>
      </c>
      <c r="C1069" s="3">
        <v>305.8</v>
      </c>
      <c r="D1069" s="3"/>
      <c r="E1069" s="3">
        <v>36.5</v>
      </c>
      <c r="F1069" s="3">
        <f t="shared" si="133"/>
        <v>342.3</v>
      </c>
      <c r="G1069" s="3">
        <v>6</v>
      </c>
      <c r="H1069" s="3"/>
      <c r="I1069" s="3">
        <v>1</v>
      </c>
      <c r="J1069" s="3">
        <f t="shared" si="134"/>
        <v>7</v>
      </c>
      <c r="K1069" s="431">
        <f t="shared" si="135"/>
        <v>3.505608974358974E-3</v>
      </c>
      <c r="L1069" s="432">
        <f t="shared" si="136"/>
        <v>15.009089543269228</v>
      </c>
      <c r="M1069" s="432">
        <f t="shared" si="137"/>
        <v>3.30199969951923</v>
      </c>
      <c r="N1069" s="432">
        <v>6.059825673534073</v>
      </c>
      <c r="O1069" s="432">
        <v>1.4869730724525376</v>
      </c>
      <c r="P1069" s="431">
        <f t="shared" si="138"/>
        <v>7.5541595059231872E-2</v>
      </c>
    </row>
    <row r="1070" spans="1:16" x14ac:dyDescent="0.35">
      <c r="A1070" s="433">
        <f t="shared" si="139"/>
        <v>120</v>
      </c>
      <c r="B1070" s="3" t="s">
        <v>1337</v>
      </c>
      <c r="C1070" s="3">
        <v>206.5</v>
      </c>
      <c r="D1070" s="3"/>
      <c r="E1070" s="3"/>
      <c r="F1070" s="3">
        <f t="shared" si="133"/>
        <v>206.5</v>
      </c>
      <c r="G1070" s="3">
        <v>5</v>
      </c>
      <c r="H1070" s="3"/>
      <c r="I1070" s="3"/>
      <c r="J1070" s="3">
        <f t="shared" si="134"/>
        <v>5</v>
      </c>
      <c r="K1070" s="431">
        <f t="shared" si="135"/>
        <v>2.50400641025641E-3</v>
      </c>
      <c r="L1070" s="432">
        <f t="shared" si="136"/>
        <v>10.720778245192307</v>
      </c>
      <c r="M1070" s="432">
        <f t="shared" si="137"/>
        <v>2.3585712139423074</v>
      </c>
      <c r="N1070" s="432">
        <v>4.3284469096671945</v>
      </c>
      <c r="O1070" s="432">
        <v>1.2391442270437814</v>
      </c>
      <c r="P1070" s="431">
        <f t="shared" si="138"/>
        <v>9.0299954459300669E-2</v>
      </c>
    </row>
    <row r="1071" spans="1:16" x14ac:dyDescent="0.35">
      <c r="A1071" s="433">
        <f t="shared" si="139"/>
        <v>121</v>
      </c>
      <c r="B1071" s="3" t="s">
        <v>1338</v>
      </c>
      <c r="C1071" s="3">
        <v>300.39999999999998</v>
      </c>
      <c r="D1071" s="3"/>
      <c r="E1071" s="3"/>
      <c r="F1071" s="3">
        <f t="shared" si="133"/>
        <v>300.39999999999998</v>
      </c>
      <c r="G1071" s="3">
        <v>6</v>
      </c>
      <c r="H1071" s="3"/>
      <c r="I1071" s="3"/>
      <c r="J1071" s="3">
        <f t="shared" si="134"/>
        <v>6</v>
      </c>
      <c r="K1071" s="431">
        <f t="shared" si="135"/>
        <v>3.004807692307692E-3</v>
      </c>
      <c r="L1071" s="432">
        <f t="shared" si="136"/>
        <v>12.864933894230768</v>
      </c>
      <c r="M1071" s="432">
        <f t="shared" si="137"/>
        <v>2.8302854567307691</v>
      </c>
      <c r="N1071" s="432">
        <v>5.1941362916006337</v>
      </c>
      <c r="O1071" s="432">
        <v>1.4869730724525376</v>
      </c>
      <c r="P1071" s="431">
        <f t="shared" si="138"/>
        <v>7.4488444457439129E-2</v>
      </c>
    </row>
    <row r="1072" spans="1:16" x14ac:dyDescent="0.35">
      <c r="A1072" s="433">
        <f t="shared" si="139"/>
        <v>122</v>
      </c>
      <c r="B1072" s="3" t="s">
        <v>1339</v>
      </c>
      <c r="C1072" s="3">
        <v>913.8</v>
      </c>
      <c r="D1072" s="3"/>
      <c r="E1072" s="3"/>
      <c r="F1072" s="3">
        <f t="shared" si="133"/>
        <v>913.8</v>
      </c>
      <c r="G1072" s="3">
        <v>15</v>
      </c>
      <c r="H1072" s="3"/>
      <c r="I1072" s="3"/>
      <c r="J1072" s="3">
        <f t="shared" si="134"/>
        <v>15</v>
      </c>
      <c r="K1072" s="431">
        <f t="shared" si="135"/>
        <v>7.5120192307692301E-3</v>
      </c>
      <c r="L1072" s="432">
        <f t="shared" si="136"/>
        <v>32.16233473557692</v>
      </c>
      <c r="M1072" s="432">
        <f t="shared" si="137"/>
        <v>7.0757136418269226</v>
      </c>
      <c r="N1072" s="432">
        <v>12.985340729001585</v>
      </c>
      <c r="O1072" s="432">
        <v>3.7174326811313443</v>
      </c>
      <c r="P1072" s="431">
        <f t="shared" si="138"/>
        <v>6.1217795784128663E-2</v>
      </c>
    </row>
    <row r="1073" spans="1:16" x14ac:dyDescent="0.35">
      <c r="A1073" s="433">
        <f t="shared" si="139"/>
        <v>123</v>
      </c>
      <c r="B1073" s="3" t="s">
        <v>1340</v>
      </c>
      <c r="C1073" s="3">
        <v>124.1</v>
      </c>
      <c r="D1073" s="3"/>
      <c r="E1073" s="3"/>
      <c r="F1073" s="3">
        <f t="shared" ref="F1073:F1132" si="140">C1073+D1073+E1073</f>
        <v>124.1</v>
      </c>
      <c r="G1073" s="3">
        <v>3</v>
      </c>
      <c r="H1073" s="3"/>
      <c r="I1073" s="3"/>
      <c r="J1073" s="3">
        <f t="shared" ref="J1073:J1132" si="141">G1073+H1073+I1073</f>
        <v>3</v>
      </c>
      <c r="K1073" s="431">
        <f t="shared" si="135"/>
        <v>1.502403846153846E-3</v>
      </c>
      <c r="L1073" s="432">
        <f t="shared" si="136"/>
        <v>6.4324669471153841</v>
      </c>
      <c r="M1073" s="432">
        <f t="shared" si="137"/>
        <v>1.4151427283653846</v>
      </c>
      <c r="N1073" s="432">
        <v>2.5970681458003169</v>
      </c>
      <c r="O1073" s="432">
        <v>0.74348653622626881</v>
      </c>
      <c r="P1073" s="431">
        <f t="shared" si="138"/>
        <v>9.0154426732533086E-2</v>
      </c>
    </row>
    <row r="1074" spans="1:16" x14ac:dyDescent="0.35">
      <c r="A1074" s="433">
        <f t="shared" si="139"/>
        <v>124</v>
      </c>
      <c r="B1074" s="3" t="s">
        <v>1341</v>
      </c>
      <c r="C1074" s="3">
        <v>173.4</v>
      </c>
      <c r="D1074" s="3"/>
      <c r="E1074" s="3"/>
      <c r="F1074" s="3">
        <f t="shared" si="140"/>
        <v>173.4</v>
      </c>
      <c r="G1074" s="3">
        <v>4</v>
      </c>
      <c r="H1074" s="3"/>
      <c r="I1074" s="3"/>
      <c r="J1074" s="3">
        <f t="shared" si="141"/>
        <v>4</v>
      </c>
      <c r="K1074" s="431">
        <f t="shared" si="135"/>
        <v>2.003205128205128E-3</v>
      </c>
      <c r="L1074" s="432">
        <f t="shared" si="136"/>
        <v>8.5766225961538449</v>
      </c>
      <c r="M1074" s="432">
        <f t="shared" ref="M1074:M1133" si="142">L1074*0.22</f>
        <v>1.8868569711538459</v>
      </c>
      <c r="N1074" s="432">
        <v>3.4627575277337561</v>
      </c>
      <c r="O1074" s="432">
        <v>0.99131538163502519</v>
      </c>
      <c r="P1074" s="431">
        <f t="shared" si="138"/>
        <v>8.602971439836489E-2</v>
      </c>
    </row>
    <row r="1075" spans="1:16" x14ac:dyDescent="0.35">
      <c r="A1075" s="433">
        <f t="shared" si="139"/>
        <v>125</v>
      </c>
      <c r="B1075" s="3" t="s">
        <v>1342</v>
      </c>
      <c r="C1075" s="3">
        <v>262.2</v>
      </c>
      <c r="D1075" s="3"/>
      <c r="E1075" s="3"/>
      <c r="F1075" s="3">
        <f t="shared" si="140"/>
        <v>262.2</v>
      </c>
      <c r="G1075" s="3">
        <v>5</v>
      </c>
      <c r="H1075" s="3"/>
      <c r="I1075" s="3"/>
      <c r="J1075" s="3">
        <f t="shared" si="141"/>
        <v>5</v>
      </c>
      <c r="K1075" s="431">
        <f t="shared" si="135"/>
        <v>2.50400641025641E-3</v>
      </c>
      <c r="L1075" s="432">
        <f t="shared" si="136"/>
        <v>10.720778245192307</v>
      </c>
      <c r="M1075" s="432">
        <f t="shared" si="142"/>
        <v>2.3585712139423074</v>
      </c>
      <c r="N1075" s="432">
        <v>4.3284469096671945</v>
      </c>
      <c r="O1075" s="432">
        <v>1.2391442270437814</v>
      </c>
      <c r="P1075" s="431">
        <f t="shared" si="138"/>
        <v>7.1117241021531621E-2</v>
      </c>
    </row>
    <row r="1076" spans="1:16" x14ac:dyDescent="0.35">
      <c r="A1076" s="433">
        <f t="shared" si="139"/>
        <v>126</v>
      </c>
      <c r="B1076" s="3" t="s">
        <v>1346</v>
      </c>
      <c r="C1076" s="3">
        <v>375.7</v>
      </c>
      <c r="D1076" s="3"/>
      <c r="E1076" s="3">
        <v>26.9</v>
      </c>
      <c r="F1076" s="3">
        <f t="shared" si="140"/>
        <v>402.59999999999997</v>
      </c>
      <c r="G1076" s="3">
        <v>11</v>
      </c>
      <c r="H1076" s="3"/>
      <c r="I1076" s="3">
        <v>1</v>
      </c>
      <c r="J1076" s="3">
        <f t="shared" si="141"/>
        <v>12</v>
      </c>
      <c r="K1076" s="431">
        <f t="shared" si="135"/>
        <v>6.0096153846153841E-3</v>
      </c>
      <c r="L1076" s="432">
        <f t="shared" si="136"/>
        <v>25.729867788461537</v>
      </c>
      <c r="M1076" s="432">
        <f t="shared" si="142"/>
        <v>5.6605709134615383</v>
      </c>
      <c r="N1076" s="432">
        <v>10.388272583201267</v>
      </c>
      <c r="O1076" s="432">
        <v>2.7261172994963192</v>
      </c>
      <c r="P1076" s="431">
        <f t="shared" si="138"/>
        <v>0.11054353846155157</v>
      </c>
    </row>
    <row r="1077" spans="1:16" x14ac:dyDescent="0.35">
      <c r="A1077" s="433">
        <f t="shared" si="139"/>
        <v>127</v>
      </c>
      <c r="B1077" s="3" t="s">
        <v>1347</v>
      </c>
      <c r="C1077" s="3">
        <v>180</v>
      </c>
      <c r="D1077" s="3"/>
      <c r="E1077" s="3"/>
      <c r="F1077" s="3">
        <f t="shared" si="140"/>
        <v>180</v>
      </c>
      <c r="G1077" s="3">
        <v>4</v>
      </c>
      <c r="H1077" s="3"/>
      <c r="I1077" s="3"/>
      <c r="J1077" s="3">
        <f t="shared" si="141"/>
        <v>4</v>
      </c>
      <c r="K1077" s="431">
        <f t="shared" si="135"/>
        <v>2.003205128205128E-3</v>
      </c>
      <c r="L1077" s="432">
        <f t="shared" si="136"/>
        <v>8.5766225961538449</v>
      </c>
      <c r="M1077" s="432">
        <f t="shared" si="142"/>
        <v>1.8868569711538459</v>
      </c>
      <c r="N1077" s="432">
        <v>3.4627575277337561</v>
      </c>
      <c r="O1077" s="432">
        <v>0.99131538163502519</v>
      </c>
      <c r="P1077" s="431">
        <f t="shared" si="138"/>
        <v>8.2875291537091514E-2</v>
      </c>
    </row>
    <row r="1078" spans="1:16" x14ac:dyDescent="0.35">
      <c r="A1078" s="433">
        <f t="shared" si="139"/>
        <v>128</v>
      </c>
      <c r="B1078" s="3" t="s">
        <v>1348</v>
      </c>
      <c r="C1078" s="3">
        <v>580.1</v>
      </c>
      <c r="D1078" s="3"/>
      <c r="E1078" s="3"/>
      <c r="F1078" s="3">
        <f t="shared" si="140"/>
        <v>580.1</v>
      </c>
      <c r="G1078" s="3">
        <v>9</v>
      </c>
      <c r="H1078" s="3"/>
      <c r="I1078" s="3">
        <v>1</v>
      </c>
      <c r="J1078" s="3">
        <f t="shared" si="141"/>
        <v>10</v>
      </c>
      <c r="K1078" s="431">
        <f t="shared" si="135"/>
        <v>5.0080128205128201E-3</v>
      </c>
      <c r="L1078" s="432">
        <f t="shared" si="136"/>
        <v>21.441556490384613</v>
      </c>
      <c r="M1078" s="432">
        <f t="shared" si="142"/>
        <v>4.7171424278846148</v>
      </c>
      <c r="N1078" s="432">
        <v>8.656893819334389</v>
      </c>
      <c r="O1078" s="432">
        <v>2.4782884540875627</v>
      </c>
      <c r="P1078" s="431">
        <f t="shared" si="138"/>
        <v>6.4288710897588655E-2</v>
      </c>
    </row>
    <row r="1079" spans="1:16" x14ac:dyDescent="0.35">
      <c r="A1079" s="433">
        <f t="shared" si="139"/>
        <v>129</v>
      </c>
      <c r="B1079" s="3" t="s">
        <v>1352</v>
      </c>
      <c r="C1079" s="3">
        <v>351</v>
      </c>
      <c r="D1079" s="3"/>
      <c r="E1079" s="3"/>
      <c r="F1079" s="3">
        <f t="shared" si="140"/>
        <v>351</v>
      </c>
      <c r="G1079" s="3">
        <v>12</v>
      </c>
      <c r="H1079" s="3"/>
      <c r="I1079" s="3"/>
      <c r="J1079" s="3">
        <f t="shared" si="141"/>
        <v>12</v>
      </c>
      <c r="K1079" s="431">
        <f t="shared" ref="K1079:K1142" si="143">2.5/4992*J1079</f>
        <v>6.0096153846153841E-3</v>
      </c>
      <c r="L1079" s="432">
        <f t="shared" ref="L1079:L1142" si="144">K1079*4281.45</f>
        <v>25.729867788461537</v>
      </c>
      <c r="M1079" s="432">
        <f t="shared" si="142"/>
        <v>5.6605709134615383</v>
      </c>
      <c r="N1079" s="432">
        <v>10.388272583201267</v>
      </c>
      <c r="O1079" s="432">
        <v>2.9739461449050753</v>
      </c>
      <c r="P1079" s="431">
        <f t="shared" ref="P1079:P1141" si="145">(L1079+M1079+N1079+O1079)/F1079</f>
        <v>0.12750044851860234</v>
      </c>
    </row>
    <row r="1080" spans="1:16" x14ac:dyDescent="0.35">
      <c r="A1080" s="433">
        <f t="shared" si="139"/>
        <v>130</v>
      </c>
      <c r="B1080" s="3" t="s">
        <v>1353</v>
      </c>
      <c r="C1080" s="3">
        <v>299.7</v>
      </c>
      <c r="D1080" s="3"/>
      <c r="E1080" s="3"/>
      <c r="F1080" s="3">
        <f t="shared" si="140"/>
        <v>299.7</v>
      </c>
      <c r="G1080" s="3">
        <v>6</v>
      </c>
      <c r="H1080" s="3"/>
      <c r="I1080" s="3"/>
      <c r="J1080" s="3">
        <f t="shared" si="141"/>
        <v>6</v>
      </c>
      <c r="K1080" s="431">
        <f t="shared" si="143"/>
        <v>3.004807692307692E-3</v>
      </c>
      <c r="L1080" s="432">
        <f t="shared" si="144"/>
        <v>12.864933894230768</v>
      </c>
      <c r="M1080" s="432">
        <f t="shared" si="142"/>
        <v>2.8302854567307691</v>
      </c>
      <c r="N1080" s="432">
        <v>5.1941362916006337</v>
      </c>
      <c r="O1080" s="432">
        <v>1.7348019178612939</v>
      </c>
      <c r="P1080" s="431">
        <f t="shared" si="145"/>
        <v>7.5489347882627511E-2</v>
      </c>
    </row>
    <row r="1081" spans="1:16" x14ac:dyDescent="0.35">
      <c r="A1081" s="433">
        <f t="shared" ref="A1081:A1143" si="146">A1080+1</f>
        <v>131</v>
      </c>
      <c r="B1081" s="3" t="s">
        <v>1354</v>
      </c>
      <c r="C1081" s="3">
        <v>428.3</v>
      </c>
      <c r="D1081" s="3"/>
      <c r="E1081" s="3"/>
      <c r="F1081" s="3">
        <f t="shared" si="140"/>
        <v>428.3</v>
      </c>
      <c r="G1081" s="3">
        <v>10</v>
      </c>
      <c r="H1081" s="3"/>
      <c r="I1081" s="3"/>
      <c r="J1081" s="3">
        <f t="shared" si="141"/>
        <v>10</v>
      </c>
      <c r="K1081" s="431">
        <f t="shared" si="143"/>
        <v>5.0080128205128201E-3</v>
      </c>
      <c r="L1081" s="432">
        <f t="shared" si="144"/>
        <v>21.441556490384613</v>
      </c>
      <c r="M1081" s="432">
        <f t="shared" si="142"/>
        <v>4.7171424278846148</v>
      </c>
      <c r="N1081" s="432">
        <v>8.656893819334389</v>
      </c>
      <c r="O1081" s="432">
        <v>2.4782884540875627</v>
      </c>
      <c r="P1081" s="431">
        <f t="shared" si="145"/>
        <v>8.7074203109248599E-2</v>
      </c>
    </row>
    <row r="1082" spans="1:16" x14ac:dyDescent="0.35">
      <c r="A1082" s="433">
        <f t="shared" si="146"/>
        <v>132</v>
      </c>
      <c r="B1082" s="3" t="s">
        <v>1355</v>
      </c>
      <c r="C1082" s="3">
        <v>299.3</v>
      </c>
      <c r="D1082" s="3"/>
      <c r="E1082" s="3"/>
      <c r="F1082" s="3">
        <f t="shared" si="140"/>
        <v>299.3</v>
      </c>
      <c r="G1082" s="3">
        <v>9</v>
      </c>
      <c r="H1082" s="3"/>
      <c r="I1082" s="3"/>
      <c r="J1082" s="3">
        <f t="shared" si="141"/>
        <v>9</v>
      </c>
      <c r="K1082" s="431">
        <f t="shared" si="143"/>
        <v>4.5072115384615381E-3</v>
      </c>
      <c r="L1082" s="432">
        <f t="shared" si="144"/>
        <v>19.29740084134615</v>
      </c>
      <c r="M1082" s="432">
        <f t="shared" si="142"/>
        <v>4.2454281850961531</v>
      </c>
      <c r="N1082" s="432">
        <v>7.7912044374009497</v>
      </c>
      <c r="O1082" s="432">
        <v>2.2304596086788067</v>
      </c>
      <c r="P1082" s="431">
        <f t="shared" si="145"/>
        <v>0.11214331130144355</v>
      </c>
    </row>
    <row r="1083" spans="1:16" x14ac:dyDescent="0.35">
      <c r="A1083" s="433">
        <f t="shared" si="146"/>
        <v>133</v>
      </c>
      <c r="B1083" s="3" t="s">
        <v>1356</v>
      </c>
      <c r="C1083" s="3">
        <v>343.9</v>
      </c>
      <c r="D1083" s="3"/>
      <c r="E1083" s="3"/>
      <c r="F1083" s="3">
        <f t="shared" si="140"/>
        <v>343.9</v>
      </c>
      <c r="G1083" s="3">
        <v>10</v>
      </c>
      <c r="H1083" s="3"/>
      <c r="I1083" s="3"/>
      <c r="J1083" s="3">
        <f t="shared" si="141"/>
        <v>10</v>
      </c>
      <c r="K1083" s="431">
        <f t="shared" si="143"/>
        <v>5.0080128205128201E-3</v>
      </c>
      <c r="L1083" s="432">
        <f t="shared" si="144"/>
        <v>21.441556490384613</v>
      </c>
      <c r="M1083" s="432">
        <f t="shared" si="142"/>
        <v>4.7171424278846148</v>
      </c>
      <c r="N1083" s="432">
        <v>8.656893819334389</v>
      </c>
      <c r="O1083" s="432">
        <v>2.4782884540875627</v>
      </c>
      <c r="P1083" s="431">
        <f t="shared" si="145"/>
        <v>0.10844396973449021</v>
      </c>
    </row>
    <row r="1084" spans="1:16" x14ac:dyDescent="0.35">
      <c r="A1084" s="433">
        <f t="shared" si="146"/>
        <v>134</v>
      </c>
      <c r="B1084" s="3" t="s">
        <v>1357</v>
      </c>
      <c r="C1084" s="3">
        <v>282</v>
      </c>
      <c r="D1084" s="3"/>
      <c r="E1084" s="3"/>
      <c r="F1084" s="3">
        <f t="shared" si="140"/>
        <v>282</v>
      </c>
      <c r="G1084" s="3">
        <v>6</v>
      </c>
      <c r="H1084" s="3"/>
      <c r="I1084" s="3"/>
      <c r="J1084" s="3">
        <f t="shared" si="141"/>
        <v>6</v>
      </c>
      <c r="K1084" s="431">
        <f t="shared" si="143"/>
        <v>3.004807692307692E-3</v>
      </c>
      <c r="L1084" s="432">
        <f t="shared" si="144"/>
        <v>12.864933894230768</v>
      </c>
      <c r="M1084" s="432">
        <f t="shared" si="142"/>
        <v>2.8302854567307691</v>
      </c>
      <c r="N1084" s="432">
        <v>5.1941362916006337</v>
      </c>
      <c r="O1084" s="432">
        <v>1.4869730724525376</v>
      </c>
      <c r="P1084" s="431">
        <f t="shared" si="145"/>
        <v>7.9348683386576996E-2</v>
      </c>
    </row>
    <row r="1085" spans="1:16" x14ac:dyDescent="0.35">
      <c r="A1085" s="433">
        <f t="shared" si="146"/>
        <v>135</v>
      </c>
      <c r="B1085" s="3" t="s">
        <v>1358</v>
      </c>
      <c r="C1085" s="3">
        <v>357.6</v>
      </c>
      <c r="D1085" s="3"/>
      <c r="E1085" s="3"/>
      <c r="F1085" s="3">
        <f t="shared" si="140"/>
        <v>357.6</v>
      </c>
      <c r="G1085" s="3">
        <v>9</v>
      </c>
      <c r="H1085" s="3"/>
      <c r="I1085" s="3"/>
      <c r="J1085" s="3">
        <f t="shared" si="141"/>
        <v>9</v>
      </c>
      <c r="K1085" s="431">
        <f t="shared" si="143"/>
        <v>4.5072115384615381E-3</v>
      </c>
      <c r="L1085" s="432">
        <f t="shared" si="144"/>
        <v>19.29740084134615</v>
      </c>
      <c r="M1085" s="432">
        <f t="shared" si="142"/>
        <v>4.2454281850961531</v>
      </c>
      <c r="N1085" s="432">
        <v>7.7912044374009497</v>
      </c>
      <c r="O1085" s="432">
        <v>2.4782884540875627</v>
      </c>
      <c r="P1085" s="431">
        <f t="shared" si="145"/>
        <v>9.455347292486245E-2</v>
      </c>
    </row>
    <row r="1086" spans="1:16" x14ac:dyDescent="0.35">
      <c r="A1086" s="433">
        <f t="shared" si="146"/>
        <v>136</v>
      </c>
      <c r="B1086" s="3" t="s">
        <v>1454</v>
      </c>
      <c r="C1086" s="3">
        <v>424.7</v>
      </c>
      <c r="D1086" s="3"/>
      <c r="E1086" s="3"/>
      <c r="F1086" s="3">
        <f t="shared" si="140"/>
        <v>424.7</v>
      </c>
      <c r="G1086" s="3">
        <v>10</v>
      </c>
      <c r="H1086" s="3"/>
      <c r="I1086" s="3"/>
      <c r="J1086" s="3">
        <f t="shared" si="141"/>
        <v>10</v>
      </c>
      <c r="K1086" s="431">
        <f t="shared" si="143"/>
        <v>5.0080128205128201E-3</v>
      </c>
      <c r="L1086" s="432">
        <f t="shared" si="144"/>
        <v>21.441556490384613</v>
      </c>
      <c r="M1086" s="432">
        <f t="shared" si="142"/>
        <v>4.7171424278846148</v>
      </c>
      <c r="N1086" s="432">
        <v>8.656893819334389</v>
      </c>
      <c r="O1086" s="432">
        <v>2.4782884540875627</v>
      </c>
      <c r="P1086" s="431">
        <f t="shared" si="145"/>
        <v>8.7812293834921534E-2</v>
      </c>
    </row>
    <row r="1087" spans="1:16" x14ac:dyDescent="0.35">
      <c r="A1087" s="433">
        <f t="shared" si="146"/>
        <v>137</v>
      </c>
      <c r="B1087" s="3" t="s">
        <v>1455</v>
      </c>
      <c r="C1087" s="3">
        <v>120.4</v>
      </c>
      <c r="D1087" s="3"/>
      <c r="E1087" s="3"/>
      <c r="F1087" s="3">
        <f t="shared" si="140"/>
        <v>120.4</v>
      </c>
      <c r="G1087" s="3">
        <v>3</v>
      </c>
      <c r="H1087" s="3"/>
      <c r="I1087" s="3"/>
      <c r="J1087" s="3">
        <f t="shared" si="141"/>
        <v>3</v>
      </c>
      <c r="K1087" s="431">
        <f t="shared" si="143"/>
        <v>1.502403846153846E-3</v>
      </c>
      <c r="L1087" s="432">
        <f t="shared" si="144"/>
        <v>6.4324669471153841</v>
      </c>
      <c r="M1087" s="432">
        <f t="shared" si="142"/>
        <v>1.4151427283653846</v>
      </c>
      <c r="N1087" s="432">
        <v>2.5970681458003169</v>
      </c>
      <c r="O1087" s="432">
        <v>0.74348653622626881</v>
      </c>
      <c r="P1087" s="431">
        <f t="shared" si="145"/>
        <v>9.2924953135443147E-2</v>
      </c>
    </row>
    <row r="1088" spans="1:16" x14ac:dyDescent="0.35">
      <c r="A1088" s="433">
        <f t="shared" si="146"/>
        <v>138</v>
      </c>
      <c r="B1088" s="3" t="s">
        <v>1456</v>
      </c>
      <c r="C1088" s="3">
        <v>317.60000000000002</v>
      </c>
      <c r="D1088" s="3"/>
      <c r="E1088" s="3"/>
      <c r="F1088" s="3">
        <f t="shared" si="140"/>
        <v>317.60000000000002</v>
      </c>
      <c r="G1088" s="3">
        <v>10</v>
      </c>
      <c r="H1088" s="3"/>
      <c r="I1088" s="3"/>
      <c r="J1088" s="3">
        <f t="shared" si="141"/>
        <v>10</v>
      </c>
      <c r="K1088" s="431">
        <f t="shared" si="143"/>
        <v>5.0080128205128201E-3</v>
      </c>
      <c r="L1088" s="432">
        <f t="shared" si="144"/>
        <v>21.441556490384613</v>
      </c>
      <c r="M1088" s="432">
        <f t="shared" si="142"/>
        <v>4.7171424278846148</v>
      </c>
      <c r="N1088" s="432">
        <v>8.656893819334389</v>
      </c>
      <c r="O1088" s="432">
        <v>2.7261172994963192</v>
      </c>
      <c r="P1088" s="431">
        <f t="shared" si="145"/>
        <v>0.11820437669112069</v>
      </c>
    </row>
    <row r="1089" spans="1:16" x14ac:dyDescent="0.35">
      <c r="A1089" s="433">
        <f t="shared" si="146"/>
        <v>139</v>
      </c>
      <c r="B1089" s="3" t="s">
        <v>1457</v>
      </c>
      <c r="C1089" s="3">
        <v>395.53</v>
      </c>
      <c r="D1089" s="3"/>
      <c r="E1089" s="3"/>
      <c r="F1089" s="3">
        <f t="shared" si="140"/>
        <v>395.53</v>
      </c>
      <c r="G1089" s="3">
        <v>14</v>
      </c>
      <c r="H1089" s="3"/>
      <c r="I1089" s="3"/>
      <c r="J1089" s="3">
        <f t="shared" si="141"/>
        <v>14</v>
      </c>
      <c r="K1089" s="431">
        <f t="shared" si="143"/>
        <v>7.0112179487179481E-3</v>
      </c>
      <c r="L1089" s="432">
        <f t="shared" si="144"/>
        <v>30.018179086538456</v>
      </c>
      <c r="M1089" s="432">
        <f t="shared" si="142"/>
        <v>6.60399939903846</v>
      </c>
      <c r="N1089" s="432">
        <v>12.119651347068146</v>
      </c>
      <c r="O1089" s="432">
        <v>3.4696038357225878</v>
      </c>
      <c r="P1089" s="431">
        <f t="shared" si="145"/>
        <v>0.13200372580681025</v>
      </c>
    </row>
    <row r="1090" spans="1:16" x14ac:dyDescent="0.35">
      <c r="A1090" s="433">
        <f t="shared" si="146"/>
        <v>140</v>
      </c>
      <c r="B1090" s="3" t="s">
        <v>1458</v>
      </c>
      <c r="C1090" s="3">
        <v>516.79999999999995</v>
      </c>
      <c r="D1090" s="3"/>
      <c r="E1090" s="3"/>
      <c r="F1090" s="3">
        <f t="shared" si="140"/>
        <v>516.79999999999995</v>
      </c>
      <c r="G1090" s="3">
        <v>16</v>
      </c>
      <c r="H1090" s="3"/>
      <c r="I1090" s="3"/>
      <c r="J1090" s="3">
        <f t="shared" si="141"/>
        <v>16</v>
      </c>
      <c r="K1090" s="431">
        <f t="shared" si="143"/>
        <v>8.0128205128205121E-3</v>
      </c>
      <c r="L1090" s="432">
        <f t="shared" si="144"/>
        <v>34.30649038461538</v>
      </c>
      <c r="M1090" s="432">
        <f t="shared" si="142"/>
        <v>7.5474278846153835</v>
      </c>
      <c r="N1090" s="432">
        <v>13.851030110935024</v>
      </c>
      <c r="O1090" s="432">
        <v>3.9652615265401008</v>
      </c>
      <c r="P1090" s="431">
        <f t="shared" si="145"/>
        <v>0.11546093248201605</v>
      </c>
    </row>
    <row r="1091" spans="1:16" x14ac:dyDescent="0.35">
      <c r="A1091" s="433">
        <f t="shared" si="146"/>
        <v>141</v>
      </c>
      <c r="B1091" s="3" t="s">
        <v>1459</v>
      </c>
      <c r="C1091" s="3">
        <v>305.89999999999998</v>
      </c>
      <c r="D1091" s="3"/>
      <c r="E1091" s="3"/>
      <c r="F1091" s="3">
        <f t="shared" si="140"/>
        <v>305.89999999999998</v>
      </c>
      <c r="G1091" s="3">
        <v>6</v>
      </c>
      <c r="H1091" s="3"/>
      <c r="I1091" s="3"/>
      <c r="J1091" s="3">
        <f t="shared" si="141"/>
        <v>6</v>
      </c>
      <c r="K1091" s="431">
        <f t="shared" si="143"/>
        <v>3.004807692307692E-3</v>
      </c>
      <c r="L1091" s="432">
        <f t="shared" si="144"/>
        <v>12.864933894230768</v>
      </c>
      <c r="M1091" s="432">
        <f t="shared" si="142"/>
        <v>2.8302854567307691</v>
      </c>
      <c r="N1091" s="432">
        <v>5.1941362916006337</v>
      </c>
      <c r="O1091" s="432">
        <v>1.4869730724525376</v>
      </c>
      <c r="P1091" s="431">
        <f t="shared" si="145"/>
        <v>7.3149162193575396E-2</v>
      </c>
    </row>
    <row r="1092" spans="1:16" x14ac:dyDescent="0.35">
      <c r="A1092" s="433">
        <f t="shared" si="146"/>
        <v>142</v>
      </c>
      <c r="B1092" s="3" t="s">
        <v>1460</v>
      </c>
      <c r="C1092" s="3">
        <v>483.9</v>
      </c>
      <c r="D1092" s="3"/>
      <c r="E1092" s="3">
        <v>35.299999999999997</v>
      </c>
      <c r="F1092" s="3">
        <f t="shared" si="140"/>
        <v>519.19999999999993</v>
      </c>
      <c r="G1092" s="3">
        <v>12</v>
      </c>
      <c r="H1092" s="3"/>
      <c r="I1092" s="3">
        <v>1</v>
      </c>
      <c r="J1092" s="3">
        <f t="shared" si="141"/>
        <v>13</v>
      </c>
      <c r="K1092" s="431">
        <f t="shared" si="143"/>
        <v>6.5104166666666661E-3</v>
      </c>
      <c r="L1092" s="432">
        <f t="shared" si="144"/>
        <v>27.874023437499996</v>
      </c>
      <c r="M1092" s="432">
        <f t="shared" si="142"/>
        <v>6.1322851562499991</v>
      </c>
      <c r="N1092" s="432">
        <v>11.253961965134707</v>
      </c>
      <c r="O1092" s="432">
        <v>2.9739461449050753</v>
      </c>
      <c r="P1092" s="431">
        <f t="shared" si="145"/>
        <v>9.2901033713000347E-2</v>
      </c>
    </row>
    <row r="1093" spans="1:16" x14ac:dyDescent="0.35">
      <c r="A1093" s="433">
        <f t="shared" si="146"/>
        <v>143</v>
      </c>
      <c r="B1093" s="3" t="s">
        <v>1461</v>
      </c>
      <c r="C1093" s="3">
        <v>257.3</v>
      </c>
      <c r="D1093" s="3"/>
      <c r="E1093" s="3"/>
      <c r="F1093" s="3">
        <f t="shared" si="140"/>
        <v>257.3</v>
      </c>
      <c r="G1093" s="3">
        <v>5</v>
      </c>
      <c r="H1093" s="3"/>
      <c r="I1093" s="3"/>
      <c r="J1093" s="3">
        <f t="shared" si="141"/>
        <v>5</v>
      </c>
      <c r="K1093" s="431">
        <f t="shared" si="143"/>
        <v>2.50400641025641E-3</v>
      </c>
      <c r="L1093" s="432">
        <f t="shared" si="144"/>
        <v>10.720778245192307</v>
      </c>
      <c r="M1093" s="432">
        <f t="shared" si="142"/>
        <v>2.3585712139423074</v>
      </c>
      <c r="N1093" s="432">
        <v>4.3284469096671945</v>
      </c>
      <c r="O1093" s="432">
        <v>1.2391442270437814</v>
      </c>
      <c r="P1093" s="431">
        <f t="shared" si="145"/>
        <v>7.2471591899905125E-2</v>
      </c>
    </row>
    <row r="1094" spans="1:16" x14ac:dyDescent="0.35">
      <c r="A1094" s="433">
        <f t="shared" si="146"/>
        <v>144</v>
      </c>
      <c r="B1094" s="3" t="s">
        <v>1462</v>
      </c>
      <c r="C1094" s="3">
        <v>261.3</v>
      </c>
      <c r="D1094" s="3"/>
      <c r="E1094" s="3"/>
      <c r="F1094" s="3">
        <f t="shared" si="140"/>
        <v>261.3</v>
      </c>
      <c r="G1094" s="3">
        <v>5</v>
      </c>
      <c r="H1094" s="3"/>
      <c r="I1094" s="3">
        <v>1</v>
      </c>
      <c r="J1094" s="3">
        <f t="shared" si="141"/>
        <v>6</v>
      </c>
      <c r="K1094" s="431">
        <f t="shared" si="143"/>
        <v>3.004807692307692E-3</v>
      </c>
      <c r="L1094" s="432">
        <f t="shared" si="144"/>
        <v>12.864933894230768</v>
      </c>
      <c r="M1094" s="432">
        <f t="shared" si="142"/>
        <v>2.8302854567307691</v>
      </c>
      <c r="N1094" s="432">
        <v>5.1941362916006337</v>
      </c>
      <c r="O1094" s="432">
        <v>1.4869730724525376</v>
      </c>
      <c r="P1094" s="431">
        <f t="shared" si="145"/>
        <v>8.5634629602046347E-2</v>
      </c>
    </row>
    <row r="1095" spans="1:16" x14ac:dyDescent="0.35">
      <c r="A1095" s="433">
        <f t="shared" si="146"/>
        <v>145</v>
      </c>
      <c r="B1095" s="3" t="s">
        <v>1463</v>
      </c>
      <c r="C1095" s="3">
        <v>296.89999999999998</v>
      </c>
      <c r="D1095" s="3"/>
      <c r="E1095" s="3">
        <v>50</v>
      </c>
      <c r="F1095" s="3">
        <f t="shared" si="140"/>
        <v>346.9</v>
      </c>
      <c r="G1095" s="3">
        <v>9</v>
      </c>
      <c r="H1095" s="3"/>
      <c r="I1095" s="3">
        <v>1</v>
      </c>
      <c r="J1095" s="3">
        <f t="shared" si="141"/>
        <v>10</v>
      </c>
      <c r="K1095" s="431">
        <f t="shared" si="143"/>
        <v>5.0080128205128201E-3</v>
      </c>
      <c r="L1095" s="432">
        <f t="shared" si="144"/>
        <v>21.441556490384613</v>
      </c>
      <c r="M1095" s="432">
        <f t="shared" si="142"/>
        <v>4.7171424278846148</v>
      </c>
      <c r="N1095" s="432">
        <v>8.656893819334389</v>
      </c>
      <c r="O1095" s="432">
        <v>2.2304596086788067</v>
      </c>
      <c r="P1095" s="431">
        <f t="shared" si="145"/>
        <v>0.10679173348596836</v>
      </c>
    </row>
    <row r="1096" spans="1:16" x14ac:dyDescent="0.35">
      <c r="A1096" s="433">
        <f t="shared" si="146"/>
        <v>146</v>
      </c>
      <c r="B1096" s="3" t="s">
        <v>1464</v>
      </c>
      <c r="C1096" s="3">
        <v>495.2</v>
      </c>
      <c r="D1096" s="3"/>
      <c r="E1096" s="3">
        <v>62.5</v>
      </c>
      <c r="F1096" s="3">
        <f t="shared" si="140"/>
        <v>557.70000000000005</v>
      </c>
      <c r="G1096" s="3">
        <v>13</v>
      </c>
      <c r="H1096" s="3"/>
      <c r="I1096" s="3">
        <v>1</v>
      </c>
      <c r="J1096" s="3">
        <f t="shared" si="141"/>
        <v>14</v>
      </c>
      <c r="K1096" s="431">
        <f t="shared" si="143"/>
        <v>7.0112179487179481E-3</v>
      </c>
      <c r="L1096" s="432">
        <f t="shared" si="144"/>
        <v>30.018179086538456</v>
      </c>
      <c r="M1096" s="432">
        <f t="shared" si="142"/>
        <v>6.60399939903846</v>
      </c>
      <c r="N1096" s="432">
        <v>12.119651347068146</v>
      </c>
      <c r="O1096" s="432">
        <v>3.2217749903138317</v>
      </c>
      <c r="P1096" s="431">
        <f t="shared" si="145"/>
        <v>9.3174833822770114E-2</v>
      </c>
    </row>
    <row r="1097" spans="1:16" x14ac:dyDescent="0.35">
      <c r="A1097" s="433">
        <f t="shared" si="146"/>
        <v>147</v>
      </c>
      <c r="B1097" s="3" t="s">
        <v>1465</v>
      </c>
      <c r="C1097" s="3">
        <v>446.2</v>
      </c>
      <c r="D1097" s="3"/>
      <c r="E1097" s="3"/>
      <c r="F1097" s="3">
        <f t="shared" si="140"/>
        <v>446.2</v>
      </c>
      <c r="G1097" s="3">
        <v>13</v>
      </c>
      <c r="H1097" s="3"/>
      <c r="I1097" s="3"/>
      <c r="J1097" s="3">
        <f t="shared" si="141"/>
        <v>13</v>
      </c>
      <c r="K1097" s="431">
        <f t="shared" si="143"/>
        <v>6.5104166666666661E-3</v>
      </c>
      <c r="L1097" s="432">
        <f t="shared" si="144"/>
        <v>27.874023437499996</v>
      </c>
      <c r="M1097" s="432">
        <f t="shared" si="142"/>
        <v>6.1322851562499991</v>
      </c>
      <c r="N1097" s="432">
        <v>11.253961965134707</v>
      </c>
      <c r="O1097" s="432">
        <v>3.2217749903138317</v>
      </c>
      <c r="P1097" s="431">
        <f t="shared" si="145"/>
        <v>0.10865541360196893</v>
      </c>
    </row>
    <row r="1098" spans="1:16" x14ac:dyDescent="0.35">
      <c r="A1098" s="433">
        <f t="shared" si="146"/>
        <v>148</v>
      </c>
      <c r="B1098" s="3" t="s">
        <v>1466</v>
      </c>
      <c r="C1098" s="3">
        <v>266.39999999999998</v>
      </c>
      <c r="D1098" s="3"/>
      <c r="E1098" s="3"/>
      <c r="F1098" s="3">
        <f t="shared" si="140"/>
        <v>266.39999999999998</v>
      </c>
      <c r="G1098" s="3">
        <v>6</v>
      </c>
      <c r="H1098" s="3"/>
      <c r="I1098" s="3">
        <v>1</v>
      </c>
      <c r="J1098" s="3">
        <f t="shared" si="141"/>
        <v>7</v>
      </c>
      <c r="K1098" s="431">
        <f t="shared" si="143"/>
        <v>3.505608974358974E-3</v>
      </c>
      <c r="L1098" s="432">
        <f t="shared" si="144"/>
        <v>15.009089543269228</v>
      </c>
      <c r="M1098" s="432">
        <f t="shared" si="142"/>
        <v>3.30199969951923</v>
      </c>
      <c r="N1098" s="432">
        <v>6.059825673534073</v>
      </c>
      <c r="O1098" s="432">
        <v>1.7348019178612939</v>
      </c>
      <c r="P1098" s="431">
        <f t="shared" si="145"/>
        <v>9.7994432560750105E-2</v>
      </c>
    </row>
    <row r="1099" spans="1:16" x14ac:dyDescent="0.35">
      <c r="A1099" s="433">
        <f t="shared" si="146"/>
        <v>149</v>
      </c>
      <c r="B1099" s="3" t="s">
        <v>1467</v>
      </c>
      <c r="C1099" s="3">
        <v>548.4</v>
      </c>
      <c r="D1099" s="3"/>
      <c r="E1099" s="444">
        <v>215.2</v>
      </c>
      <c r="F1099" s="3">
        <f t="shared" si="140"/>
        <v>763.59999999999991</v>
      </c>
      <c r="G1099" s="3">
        <v>11</v>
      </c>
      <c r="H1099" s="3">
        <v>1</v>
      </c>
      <c r="I1099" s="3">
        <v>2</v>
      </c>
      <c r="J1099" s="3">
        <f t="shared" si="141"/>
        <v>14</v>
      </c>
      <c r="K1099" s="431">
        <f t="shared" si="143"/>
        <v>7.0112179487179481E-3</v>
      </c>
      <c r="L1099" s="432">
        <f t="shared" si="144"/>
        <v>30.018179086538456</v>
      </c>
      <c r="M1099" s="432">
        <f t="shared" si="142"/>
        <v>6.60399939903846</v>
      </c>
      <c r="N1099" s="432">
        <v>12.119651347068146</v>
      </c>
      <c r="O1099" s="432">
        <v>2.9739461449050753</v>
      </c>
      <c r="P1099" s="431">
        <f t="shared" si="145"/>
        <v>6.7726265030840949E-2</v>
      </c>
    </row>
    <row r="1100" spans="1:16" x14ac:dyDescent="0.35">
      <c r="A1100" s="433">
        <f t="shared" si="146"/>
        <v>150</v>
      </c>
      <c r="B1100" s="3" t="s">
        <v>1468</v>
      </c>
      <c r="C1100" s="3">
        <v>539.79999999999995</v>
      </c>
      <c r="D1100" s="3">
        <v>83.3</v>
      </c>
      <c r="E1100" s="3"/>
      <c r="F1100" s="3">
        <f t="shared" si="140"/>
        <v>623.09999999999991</v>
      </c>
      <c r="G1100" s="3">
        <v>8</v>
      </c>
      <c r="H1100" s="3">
        <v>2</v>
      </c>
      <c r="I1100" s="3">
        <v>1</v>
      </c>
      <c r="J1100" s="3">
        <f t="shared" si="141"/>
        <v>11</v>
      </c>
      <c r="K1100" s="431">
        <f t="shared" si="143"/>
        <v>5.5088141025641021E-3</v>
      </c>
      <c r="L1100" s="432">
        <f t="shared" si="144"/>
        <v>23.585712139423073</v>
      </c>
      <c r="M1100" s="432">
        <f t="shared" si="142"/>
        <v>5.1888566706730765</v>
      </c>
      <c r="N1100" s="432">
        <v>9.52258320126783</v>
      </c>
      <c r="O1100" s="432">
        <v>1.9826307632700504</v>
      </c>
      <c r="P1100" s="431">
        <f t="shared" si="145"/>
        <v>6.4644170718398383E-2</v>
      </c>
    </row>
    <row r="1101" spans="1:16" x14ac:dyDescent="0.35">
      <c r="A1101" s="433">
        <f t="shared" si="146"/>
        <v>151</v>
      </c>
      <c r="B1101" s="3" t="s">
        <v>1469</v>
      </c>
      <c r="C1101" s="3">
        <v>384.6</v>
      </c>
      <c r="D1101" s="3"/>
      <c r="E1101" s="3"/>
      <c r="F1101" s="3">
        <f t="shared" si="140"/>
        <v>384.6</v>
      </c>
      <c r="G1101" s="3">
        <v>8</v>
      </c>
      <c r="H1101" s="3"/>
      <c r="I1101" s="3"/>
      <c r="J1101" s="3">
        <f t="shared" si="141"/>
        <v>8</v>
      </c>
      <c r="K1101" s="431">
        <f t="shared" si="143"/>
        <v>4.0064102564102561E-3</v>
      </c>
      <c r="L1101" s="432">
        <f t="shared" si="144"/>
        <v>17.15324519230769</v>
      </c>
      <c r="M1101" s="432">
        <f t="shared" si="142"/>
        <v>3.7737139423076917</v>
      </c>
      <c r="N1101" s="432">
        <v>6.9255150554675122</v>
      </c>
      <c r="O1101" s="432">
        <v>1.9826307632700504</v>
      </c>
      <c r="P1101" s="431">
        <f t="shared" si="145"/>
        <v>7.7574375853751806E-2</v>
      </c>
    </row>
    <row r="1102" spans="1:16" x14ac:dyDescent="0.35">
      <c r="A1102" s="433">
        <f t="shared" si="146"/>
        <v>152</v>
      </c>
      <c r="B1102" s="3" t="s">
        <v>2322</v>
      </c>
      <c r="C1102" s="3">
        <v>589.75</v>
      </c>
      <c r="D1102" s="3"/>
      <c r="E1102" s="3">
        <v>32.799999999999997</v>
      </c>
      <c r="F1102" s="3">
        <f t="shared" si="140"/>
        <v>622.54999999999995</v>
      </c>
      <c r="G1102" s="3">
        <v>11</v>
      </c>
      <c r="H1102" s="3"/>
      <c r="I1102" s="3">
        <v>1</v>
      </c>
      <c r="J1102" s="3">
        <f t="shared" si="141"/>
        <v>12</v>
      </c>
      <c r="K1102" s="431">
        <f t="shared" si="143"/>
        <v>6.0096153846153841E-3</v>
      </c>
      <c r="L1102" s="432">
        <f t="shared" si="144"/>
        <v>25.729867788461537</v>
      </c>
      <c r="M1102" s="432">
        <f t="shared" si="142"/>
        <v>5.6605709134615383</v>
      </c>
      <c r="N1102" s="432">
        <v>10.388272583201267</v>
      </c>
      <c r="O1102" s="432">
        <v>2.7261172994963192</v>
      </c>
      <c r="P1102" s="431">
        <f t="shared" si="145"/>
        <v>7.1487958532841803E-2</v>
      </c>
    </row>
    <row r="1103" spans="1:16" x14ac:dyDescent="0.35">
      <c r="A1103" s="433">
        <f t="shared" si="146"/>
        <v>153</v>
      </c>
      <c r="B1103" s="3" t="s">
        <v>2323</v>
      </c>
      <c r="C1103" s="3">
        <v>405</v>
      </c>
      <c r="D1103" s="3"/>
      <c r="E1103" s="3">
        <v>21</v>
      </c>
      <c r="F1103" s="3">
        <f t="shared" si="140"/>
        <v>426</v>
      </c>
      <c r="G1103" s="3">
        <v>9</v>
      </c>
      <c r="H1103" s="3"/>
      <c r="I1103" s="3">
        <v>2</v>
      </c>
      <c r="J1103" s="3">
        <f t="shared" si="141"/>
        <v>11</v>
      </c>
      <c r="K1103" s="431">
        <f t="shared" si="143"/>
        <v>5.5088141025641021E-3</v>
      </c>
      <c r="L1103" s="432">
        <f t="shared" si="144"/>
        <v>23.585712139423073</v>
      </c>
      <c r="M1103" s="432">
        <f t="shared" si="142"/>
        <v>5.1888566706730765</v>
      </c>
      <c r="N1103" s="432">
        <v>9.52258320126783</v>
      </c>
      <c r="O1103" s="432">
        <v>2.2304596086788067</v>
      </c>
      <c r="P1103" s="431">
        <f t="shared" si="145"/>
        <v>9.5135238544701364E-2</v>
      </c>
    </row>
    <row r="1104" spans="1:16" x14ac:dyDescent="0.35">
      <c r="A1104" s="433">
        <f t="shared" si="146"/>
        <v>154</v>
      </c>
      <c r="B1104" s="3" t="s">
        <v>2324</v>
      </c>
      <c r="C1104" s="3">
        <v>678.5</v>
      </c>
      <c r="D1104" s="3"/>
      <c r="E1104" s="3"/>
      <c r="F1104" s="3">
        <f t="shared" si="140"/>
        <v>678.5</v>
      </c>
      <c r="G1104" s="3">
        <v>21</v>
      </c>
      <c r="H1104" s="3"/>
      <c r="I1104" s="3"/>
      <c r="J1104" s="3">
        <f t="shared" si="141"/>
        <v>21</v>
      </c>
      <c r="K1104" s="431">
        <f t="shared" si="143"/>
        <v>1.0516826923076922E-2</v>
      </c>
      <c r="L1104" s="432">
        <f t="shared" si="144"/>
        <v>45.027268629807686</v>
      </c>
      <c r="M1104" s="432">
        <f t="shared" si="142"/>
        <v>9.9059990985576913</v>
      </c>
      <c r="N1104" s="432">
        <v>18.179477020602221</v>
      </c>
      <c r="O1104" s="432">
        <v>5.2044057535838819</v>
      </c>
      <c r="P1104" s="431">
        <f t="shared" si="145"/>
        <v>0.11542689830884523</v>
      </c>
    </row>
    <row r="1105" spans="1:16" x14ac:dyDescent="0.35">
      <c r="A1105" s="433">
        <f t="shared" si="146"/>
        <v>155</v>
      </c>
      <c r="B1105" s="3" t="s">
        <v>2325</v>
      </c>
      <c r="C1105" s="3">
        <v>973.9</v>
      </c>
      <c r="D1105" s="3"/>
      <c r="E1105" s="3">
        <v>132.80000000000001</v>
      </c>
      <c r="F1105" s="3">
        <f t="shared" si="140"/>
        <v>1106.7</v>
      </c>
      <c r="G1105" s="3">
        <v>17</v>
      </c>
      <c r="H1105" s="3"/>
      <c r="I1105" s="3">
        <v>2</v>
      </c>
      <c r="J1105" s="3">
        <f t="shared" si="141"/>
        <v>19</v>
      </c>
      <c r="K1105" s="431">
        <f t="shared" si="143"/>
        <v>9.5152243589743581E-3</v>
      </c>
      <c r="L1105" s="432">
        <f t="shared" si="144"/>
        <v>40.738957331730766</v>
      </c>
      <c r="M1105" s="432">
        <f t="shared" si="142"/>
        <v>8.9625706129807678</v>
      </c>
      <c r="N1105" s="432">
        <v>16.448098256735339</v>
      </c>
      <c r="O1105" s="432">
        <v>4.4609192173576133</v>
      </c>
      <c r="P1105" s="431">
        <f t="shared" si="145"/>
        <v>6.3802787945065956E-2</v>
      </c>
    </row>
    <row r="1106" spans="1:16" x14ac:dyDescent="0.35">
      <c r="A1106" s="433">
        <f t="shared" si="146"/>
        <v>156</v>
      </c>
      <c r="B1106" s="3" t="s">
        <v>2326</v>
      </c>
      <c r="C1106" s="3">
        <v>669.8</v>
      </c>
      <c r="D1106" s="3"/>
      <c r="E1106" s="3"/>
      <c r="F1106" s="3">
        <f t="shared" si="140"/>
        <v>669.8</v>
      </c>
      <c r="G1106" s="3">
        <v>15</v>
      </c>
      <c r="H1106" s="3"/>
      <c r="I1106" s="3">
        <v>1</v>
      </c>
      <c r="J1106" s="3">
        <f t="shared" si="141"/>
        <v>16</v>
      </c>
      <c r="K1106" s="431">
        <f t="shared" si="143"/>
        <v>8.0128205128205121E-3</v>
      </c>
      <c r="L1106" s="432">
        <f t="shared" si="144"/>
        <v>34.30649038461538</v>
      </c>
      <c r="M1106" s="432">
        <f t="shared" si="142"/>
        <v>7.5474278846153835</v>
      </c>
      <c r="N1106" s="432">
        <v>13.851030110935024</v>
      </c>
      <c r="O1106" s="432">
        <v>3.9652615265401008</v>
      </c>
      <c r="P1106" s="431">
        <f t="shared" si="145"/>
        <v>8.9086607803382942E-2</v>
      </c>
    </row>
    <row r="1107" spans="1:16" x14ac:dyDescent="0.35">
      <c r="A1107" s="433">
        <f t="shared" si="146"/>
        <v>157</v>
      </c>
      <c r="B1107" s="3" t="s">
        <v>2327</v>
      </c>
      <c r="C1107" s="3">
        <v>533.79999999999995</v>
      </c>
      <c r="D1107" s="3"/>
      <c r="E1107" s="3"/>
      <c r="F1107" s="3">
        <f t="shared" si="140"/>
        <v>533.79999999999995</v>
      </c>
      <c r="G1107" s="3">
        <v>11</v>
      </c>
      <c r="H1107" s="3"/>
      <c r="I1107" s="3"/>
      <c r="J1107" s="3">
        <f t="shared" si="141"/>
        <v>11</v>
      </c>
      <c r="K1107" s="431">
        <f t="shared" si="143"/>
        <v>5.5088141025641021E-3</v>
      </c>
      <c r="L1107" s="432">
        <f t="shared" si="144"/>
        <v>23.585712139423073</v>
      </c>
      <c r="M1107" s="432">
        <f t="shared" si="142"/>
        <v>5.1888566706730765</v>
      </c>
      <c r="N1107" s="432">
        <v>9.52258320126783</v>
      </c>
      <c r="O1107" s="432">
        <v>2.9739461449050753</v>
      </c>
      <c r="P1107" s="431">
        <f t="shared" si="145"/>
        <v>7.7315657842392388E-2</v>
      </c>
    </row>
    <row r="1108" spans="1:16" x14ac:dyDescent="0.35">
      <c r="A1108" s="433">
        <f t="shared" si="146"/>
        <v>158</v>
      </c>
      <c r="B1108" s="3" t="s">
        <v>2328</v>
      </c>
      <c r="C1108" s="3">
        <v>413.5</v>
      </c>
      <c r="D1108" s="3"/>
      <c r="E1108" s="3">
        <v>30.4</v>
      </c>
      <c r="F1108" s="3">
        <f t="shared" si="140"/>
        <v>443.9</v>
      </c>
      <c r="G1108" s="3">
        <v>8</v>
      </c>
      <c r="H1108" s="3"/>
      <c r="I1108" s="3">
        <v>1</v>
      </c>
      <c r="J1108" s="3">
        <f t="shared" si="141"/>
        <v>9</v>
      </c>
      <c r="K1108" s="431">
        <f t="shared" si="143"/>
        <v>4.5072115384615381E-3</v>
      </c>
      <c r="L1108" s="432">
        <f t="shared" si="144"/>
        <v>19.29740084134615</v>
      </c>
      <c r="M1108" s="432">
        <f t="shared" si="142"/>
        <v>4.2454281850961531</v>
      </c>
      <c r="N1108" s="432">
        <v>7.7912044374009497</v>
      </c>
      <c r="O1108" s="432">
        <v>2.2304596086788067</v>
      </c>
      <c r="P1108" s="431">
        <f t="shared" si="145"/>
        <v>7.5612735013566246E-2</v>
      </c>
    </row>
    <row r="1109" spans="1:16" x14ac:dyDescent="0.35">
      <c r="A1109" s="433">
        <f t="shared" si="146"/>
        <v>159</v>
      </c>
      <c r="B1109" s="3" t="s">
        <v>2329</v>
      </c>
      <c r="C1109" s="3">
        <v>526.5</v>
      </c>
      <c r="D1109" s="3"/>
      <c r="E1109" s="3">
        <v>45.5</v>
      </c>
      <c r="F1109" s="3">
        <f t="shared" si="140"/>
        <v>572</v>
      </c>
      <c r="G1109" s="3">
        <v>14</v>
      </c>
      <c r="H1109" s="3">
        <v>1</v>
      </c>
      <c r="I1109" s="3">
        <v>1</v>
      </c>
      <c r="J1109" s="3">
        <f t="shared" si="141"/>
        <v>16</v>
      </c>
      <c r="K1109" s="431">
        <f t="shared" si="143"/>
        <v>8.0128205128205121E-3</v>
      </c>
      <c r="L1109" s="432">
        <f t="shared" si="144"/>
        <v>34.30649038461538</v>
      </c>
      <c r="M1109" s="432">
        <f t="shared" si="142"/>
        <v>7.5474278846153835</v>
      </c>
      <c r="N1109" s="432">
        <v>13.851030110935024</v>
      </c>
      <c r="O1109" s="432">
        <v>3.9652615265401008</v>
      </c>
      <c r="P1109" s="431">
        <f t="shared" si="145"/>
        <v>0.10431854878794737</v>
      </c>
    </row>
    <row r="1110" spans="1:16" x14ac:dyDescent="0.35">
      <c r="A1110" s="433">
        <f t="shared" si="146"/>
        <v>160</v>
      </c>
      <c r="B1110" s="3" t="s">
        <v>2330</v>
      </c>
      <c r="C1110" s="3">
        <v>894.7</v>
      </c>
      <c r="D1110" s="3"/>
      <c r="E1110" s="3">
        <v>42.5</v>
      </c>
      <c r="F1110" s="3">
        <f t="shared" si="140"/>
        <v>937.2</v>
      </c>
      <c r="G1110" s="3">
        <v>23</v>
      </c>
      <c r="H1110" s="3"/>
      <c r="I1110" s="3">
        <v>1</v>
      </c>
      <c r="J1110" s="3">
        <f t="shared" si="141"/>
        <v>24</v>
      </c>
      <c r="K1110" s="431">
        <f t="shared" si="143"/>
        <v>1.2019230769230768E-2</v>
      </c>
      <c r="L1110" s="432">
        <f t="shared" si="144"/>
        <v>51.459735576923073</v>
      </c>
      <c r="M1110" s="432">
        <f t="shared" si="142"/>
        <v>11.321141826923077</v>
      </c>
      <c r="N1110" s="432">
        <v>20.776545166402535</v>
      </c>
      <c r="O1110" s="432">
        <v>5.9478922898101505</v>
      </c>
      <c r="P1110" s="431">
        <f t="shared" si="145"/>
        <v>9.5502896777698298E-2</v>
      </c>
    </row>
    <row r="1111" spans="1:16" x14ac:dyDescent="0.35">
      <c r="A1111" s="433">
        <f t="shared" si="146"/>
        <v>161</v>
      </c>
      <c r="B1111" s="3" t="s">
        <v>2331</v>
      </c>
      <c r="C1111" s="3">
        <v>544.79999999999995</v>
      </c>
      <c r="D1111" s="3"/>
      <c r="E1111" s="3"/>
      <c r="F1111" s="3">
        <f t="shared" si="140"/>
        <v>544.79999999999995</v>
      </c>
      <c r="G1111" s="3">
        <v>12</v>
      </c>
      <c r="H1111" s="3"/>
      <c r="I1111" s="3"/>
      <c r="J1111" s="3">
        <f t="shared" si="141"/>
        <v>12</v>
      </c>
      <c r="K1111" s="431">
        <f t="shared" si="143"/>
        <v>6.0096153846153841E-3</v>
      </c>
      <c r="L1111" s="432">
        <f t="shared" si="144"/>
        <v>25.729867788461537</v>
      </c>
      <c r="M1111" s="432">
        <f t="shared" si="142"/>
        <v>5.6605709134615383</v>
      </c>
      <c r="N1111" s="432">
        <v>10.388272583201267</v>
      </c>
      <c r="O1111" s="432">
        <v>2.9739461449050753</v>
      </c>
      <c r="P1111" s="431">
        <f t="shared" si="145"/>
        <v>8.2145112757029057E-2</v>
      </c>
    </row>
    <row r="1112" spans="1:16" x14ac:dyDescent="0.35">
      <c r="A1112" s="433">
        <f t="shared" si="146"/>
        <v>162</v>
      </c>
      <c r="B1112" s="3" t="s">
        <v>2332</v>
      </c>
      <c r="C1112" s="3">
        <v>521.9</v>
      </c>
      <c r="D1112" s="3"/>
      <c r="E1112" s="3"/>
      <c r="F1112" s="3">
        <f t="shared" si="140"/>
        <v>521.9</v>
      </c>
      <c r="G1112" s="3">
        <v>12</v>
      </c>
      <c r="H1112" s="3"/>
      <c r="I1112" s="3"/>
      <c r="J1112" s="3">
        <f t="shared" si="141"/>
        <v>12</v>
      </c>
      <c r="K1112" s="431">
        <f t="shared" si="143"/>
        <v>6.0096153846153841E-3</v>
      </c>
      <c r="L1112" s="432">
        <f t="shared" si="144"/>
        <v>25.729867788461537</v>
      </c>
      <c r="M1112" s="432">
        <f t="shared" si="142"/>
        <v>5.6605709134615383</v>
      </c>
      <c r="N1112" s="432">
        <v>10.388272583201267</v>
      </c>
      <c r="O1112" s="432">
        <v>2.9739461449050753</v>
      </c>
      <c r="P1112" s="431">
        <f t="shared" si="145"/>
        <v>8.5749487315634074E-2</v>
      </c>
    </row>
    <row r="1113" spans="1:16" x14ac:dyDescent="0.35">
      <c r="A1113" s="433">
        <f t="shared" si="146"/>
        <v>163</v>
      </c>
      <c r="B1113" s="3" t="s">
        <v>2333</v>
      </c>
      <c r="C1113" s="3">
        <v>522.6</v>
      </c>
      <c r="D1113" s="3"/>
      <c r="E1113" s="3"/>
      <c r="F1113" s="3">
        <f t="shared" si="140"/>
        <v>522.6</v>
      </c>
      <c r="G1113" s="3">
        <v>10</v>
      </c>
      <c r="H1113" s="3"/>
      <c r="I1113" s="3">
        <v>1</v>
      </c>
      <c r="J1113" s="3">
        <f t="shared" si="141"/>
        <v>11</v>
      </c>
      <c r="K1113" s="431">
        <f t="shared" si="143"/>
        <v>5.5088141025641021E-3</v>
      </c>
      <c r="L1113" s="432">
        <f t="shared" si="144"/>
        <v>23.585712139423073</v>
      </c>
      <c r="M1113" s="432">
        <f t="shared" si="142"/>
        <v>5.1888566706730765</v>
      </c>
      <c r="N1113" s="432">
        <v>9.52258320126783</v>
      </c>
      <c r="O1113" s="432">
        <v>2.7261172994963192</v>
      </c>
      <c r="P1113" s="431">
        <f t="shared" si="145"/>
        <v>7.8498410468542459E-2</v>
      </c>
    </row>
    <row r="1114" spans="1:16" x14ac:dyDescent="0.35">
      <c r="A1114" s="433">
        <f t="shared" si="146"/>
        <v>164</v>
      </c>
      <c r="B1114" s="3" t="s">
        <v>2334</v>
      </c>
      <c r="C1114" s="3">
        <v>551.6</v>
      </c>
      <c r="D1114" s="3"/>
      <c r="E1114" s="3"/>
      <c r="F1114" s="3">
        <f t="shared" si="140"/>
        <v>551.6</v>
      </c>
      <c r="G1114" s="3">
        <v>16</v>
      </c>
      <c r="H1114" s="3"/>
      <c r="I1114" s="3">
        <v>1</v>
      </c>
      <c r="J1114" s="3">
        <f t="shared" si="141"/>
        <v>17</v>
      </c>
      <c r="K1114" s="431">
        <f t="shared" si="143"/>
        <v>8.5136217948717941E-3</v>
      </c>
      <c r="L1114" s="432">
        <f t="shared" si="144"/>
        <v>36.45064603365384</v>
      </c>
      <c r="M1114" s="432">
        <f t="shared" si="142"/>
        <v>8.0191421274038444</v>
      </c>
      <c r="N1114" s="432">
        <v>14.716719492868462</v>
      </c>
      <c r="O1114" s="432">
        <v>3.9652615265401008</v>
      </c>
      <c r="P1114" s="431">
        <f t="shared" si="145"/>
        <v>0.11448834151643628</v>
      </c>
    </row>
    <row r="1115" spans="1:16" x14ac:dyDescent="0.35">
      <c r="A1115" s="433">
        <f t="shared" si="146"/>
        <v>165</v>
      </c>
      <c r="B1115" s="3" t="s">
        <v>2335</v>
      </c>
      <c r="C1115" s="3">
        <v>683.5</v>
      </c>
      <c r="D1115" s="3"/>
      <c r="E1115" s="3"/>
      <c r="F1115" s="3">
        <f t="shared" si="140"/>
        <v>683.5</v>
      </c>
      <c r="G1115" s="3">
        <v>15</v>
      </c>
      <c r="H1115" s="3"/>
      <c r="I1115" s="3">
        <v>2</v>
      </c>
      <c r="J1115" s="3">
        <f t="shared" si="141"/>
        <v>17</v>
      </c>
      <c r="K1115" s="431">
        <f t="shared" si="143"/>
        <v>8.5136217948717941E-3</v>
      </c>
      <c r="L1115" s="432">
        <f t="shared" si="144"/>
        <v>36.45064603365384</v>
      </c>
      <c r="M1115" s="432">
        <f t="shared" si="142"/>
        <v>8.0191421274038444</v>
      </c>
      <c r="N1115" s="432">
        <v>14.716719492868462</v>
      </c>
      <c r="O1115" s="432">
        <v>3.9652615265401008</v>
      </c>
      <c r="P1115" s="431">
        <f t="shared" si="145"/>
        <v>9.239468790119422E-2</v>
      </c>
    </row>
    <row r="1116" spans="1:16" x14ac:dyDescent="0.35">
      <c r="A1116" s="433">
        <f t="shared" si="146"/>
        <v>166</v>
      </c>
      <c r="B1116" s="3" t="s">
        <v>2336</v>
      </c>
      <c r="C1116" s="3">
        <v>416.7</v>
      </c>
      <c r="D1116" s="3">
        <v>3.8</v>
      </c>
      <c r="E1116" s="3">
        <v>203.4</v>
      </c>
      <c r="F1116" s="3">
        <f t="shared" si="140"/>
        <v>623.9</v>
      </c>
      <c r="G1116" s="3">
        <v>14</v>
      </c>
      <c r="H1116" s="3">
        <v>1</v>
      </c>
      <c r="I1116" s="3">
        <v>1</v>
      </c>
      <c r="J1116" s="3">
        <f t="shared" si="141"/>
        <v>16</v>
      </c>
      <c r="K1116" s="431">
        <f t="shared" si="143"/>
        <v>8.0128205128205121E-3</v>
      </c>
      <c r="L1116" s="432">
        <f t="shared" si="144"/>
        <v>34.30649038461538</v>
      </c>
      <c r="M1116" s="432">
        <f t="shared" si="142"/>
        <v>7.5474278846153835</v>
      </c>
      <c r="N1116" s="432">
        <v>13.851030110935024</v>
      </c>
      <c r="O1116" s="432">
        <v>3.4696038357225878</v>
      </c>
      <c r="P1116" s="431">
        <f t="shared" si="145"/>
        <v>9.4846212880090361E-2</v>
      </c>
    </row>
    <row r="1117" spans="1:16" x14ac:dyDescent="0.35">
      <c r="A1117" s="433">
        <f t="shared" si="146"/>
        <v>167</v>
      </c>
      <c r="B1117" s="3" t="s">
        <v>2337</v>
      </c>
      <c r="C1117" s="3">
        <v>353.8</v>
      </c>
      <c r="D1117" s="3"/>
      <c r="E1117" s="3"/>
      <c r="F1117" s="3">
        <f t="shared" si="140"/>
        <v>353.8</v>
      </c>
      <c r="G1117" s="3">
        <v>8</v>
      </c>
      <c r="H1117" s="3"/>
      <c r="I1117" s="3"/>
      <c r="J1117" s="3">
        <f t="shared" si="141"/>
        <v>8</v>
      </c>
      <c r="K1117" s="431">
        <f t="shared" si="143"/>
        <v>4.0064102564102561E-3</v>
      </c>
      <c r="L1117" s="432">
        <f t="shared" si="144"/>
        <v>17.15324519230769</v>
      </c>
      <c r="M1117" s="432">
        <f t="shared" si="142"/>
        <v>3.7737139423076917</v>
      </c>
      <c r="N1117" s="432">
        <v>6.9255150554675122</v>
      </c>
      <c r="O1117" s="432">
        <v>1.9826307632700504</v>
      </c>
      <c r="P1117" s="431">
        <f t="shared" si="145"/>
        <v>8.4327600207328851E-2</v>
      </c>
    </row>
    <row r="1118" spans="1:16" x14ac:dyDescent="0.35">
      <c r="A1118" s="433">
        <f t="shared" si="146"/>
        <v>168</v>
      </c>
      <c r="B1118" s="3" t="s">
        <v>2338</v>
      </c>
      <c r="C1118" s="3">
        <v>168.1</v>
      </c>
      <c r="D1118" s="3"/>
      <c r="E1118" s="3">
        <v>67.7</v>
      </c>
      <c r="F1118" s="3">
        <f t="shared" si="140"/>
        <v>235.8</v>
      </c>
      <c r="G1118" s="3">
        <v>4</v>
      </c>
      <c r="H1118" s="3"/>
      <c r="I1118" s="3">
        <v>1</v>
      </c>
      <c r="J1118" s="3">
        <f t="shared" si="141"/>
        <v>5</v>
      </c>
      <c r="K1118" s="431">
        <f t="shared" si="143"/>
        <v>2.50400641025641E-3</v>
      </c>
      <c r="L1118" s="432">
        <f t="shared" si="144"/>
        <v>10.720778245192307</v>
      </c>
      <c r="M1118" s="432">
        <f t="shared" si="142"/>
        <v>2.3585712139423074</v>
      </c>
      <c r="N1118" s="432">
        <v>4.3284469096671945</v>
      </c>
      <c r="O1118" s="432">
        <v>0.99131538163502519</v>
      </c>
      <c r="P1118" s="431">
        <f t="shared" si="145"/>
        <v>7.8028463742310566E-2</v>
      </c>
    </row>
    <row r="1119" spans="1:16" x14ac:dyDescent="0.35">
      <c r="A1119" s="433">
        <f t="shared" si="146"/>
        <v>169</v>
      </c>
      <c r="B1119" s="3" t="s">
        <v>2339</v>
      </c>
      <c r="C1119" s="3">
        <v>417.2</v>
      </c>
      <c r="D1119" s="3"/>
      <c r="E1119" s="3">
        <v>90</v>
      </c>
      <c r="F1119" s="3">
        <f t="shared" si="140"/>
        <v>507.2</v>
      </c>
      <c r="G1119" s="3">
        <v>9</v>
      </c>
      <c r="H1119" s="3"/>
      <c r="I1119" s="3">
        <v>1</v>
      </c>
      <c r="J1119" s="3">
        <f t="shared" si="141"/>
        <v>10</v>
      </c>
      <c r="K1119" s="431">
        <f t="shared" si="143"/>
        <v>5.0080128205128201E-3</v>
      </c>
      <c r="L1119" s="432">
        <f t="shared" si="144"/>
        <v>21.441556490384613</v>
      </c>
      <c r="M1119" s="432">
        <f t="shared" si="142"/>
        <v>4.7171424278846148</v>
      </c>
      <c r="N1119" s="432">
        <v>8.656893819334389</v>
      </c>
      <c r="O1119" s="432">
        <v>2.2304596086788067</v>
      </c>
      <c r="P1119" s="431">
        <f t="shared" si="145"/>
        <v>7.304032402658206E-2</v>
      </c>
    </row>
    <row r="1120" spans="1:16" x14ac:dyDescent="0.35">
      <c r="A1120" s="433">
        <f t="shared" si="146"/>
        <v>170</v>
      </c>
      <c r="B1120" s="3" t="s">
        <v>2340</v>
      </c>
      <c r="C1120" s="3">
        <v>718.3</v>
      </c>
      <c r="D1120" s="3"/>
      <c r="E1120" s="3"/>
      <c r="F1120" s="3">
        <f t="shared" si="140"/>
        <v>718.3</v>
      </c>
      <c r="G1120" s="3">
        <v>19</v>
      </c>
      <c r="H1120" s="3"/>
      <c r="I1120" s="3"/>
      <c r="J1120" s="3">
        <f t="shared" si="141"/>
        <v>19</v>
      </c>
      <c r="K1120" s="431">
        <f t="shared" si="143"/>
        <v>9.5152243589743581E-3</v>
      </c>
      <c r="L1120" s="432">
        <f t="shared" si="144"/>
        <v>40.738957331730766</v>
      </c>
      <c r="M1120" s="432">
        <f t="shared" si="142"/>
        <v>8.9625706129807678</v>
      </c>
      <c r="N1120" s="432">
        <v>16.448098256735339</v>
      </c>
      <c r="O1120" s="432">
        <v>4.7087480627663698</v>
      </c>
      <c r="P1120" s="431">
        <f t="shared" si="145"/>
        <v>9.8647325997790983E-2</v>
      </c>
    </row>
    <row r="1121" spans="1:16" x14ac:dyDescent="0.35">
      <c r="A1121" s="433">
        <f t="shared" si="146"/>
        <v>171</v>
      </c>
      <c r="B1121" s="3" t="s">
        <v>2341</v>
      </c>
      <c r="C1121" s="3">
        <v>376.4</v>
      </c>
      <c r="D1121" s="3"/>
      <c r="E1121" s="3"/>
      <c r="F1121" s="3">
        <f t="shared" si="140"/>
        <v>376.4</v>
      </c>
      <c r="G1121" s="3">
        <v>9</v>
      </c>
      <c r="H1121" s="3"/>
      <c r="I1121" s="3">
        <v>2</v>
      </c>
      <c r="J1121" s="3">
        <f t="shared" si="141"/>
        <v>11</v>
      </c>
      <c r="K1121" s="431">
        <f t="shared" si="143"/>
        <v>5.5088141025641021E-3</v>
      </c>
      <c r="L1121" s="432">
        <f t="shared" si="144"/>
        <v>23.585712139423073</v>
      </c>
      <c r="M1121" s="432">
        <f t="shared" si="142"/>
        <v>5.1888566706730765</v>
      </c>
      <c r="N1121" s="432">
        <v>9.52258320126783</v>
      </c>
      <c r="O1121" s="432">
        <v>2.2304596086788067</v>
      </c>
      <c r="P1121" s="431">
        <f t="shared" si="145"/>
        <v>0.1076716568013889</v>
      </c>
    </row>
    <row r="1122" spans="1:16" x14ac:dyDescent="0.35">
      <c r="A1122" s="433">
        <f t="shared" si="146"/>
        <v>172</v>
      </c>
      <c r="B1122" s="3" t="s">
        <v>2342</v>
      </c>
      <c r="C1122" s="3">
        <v>382.6</v>
      </c>
      <c r="D1122" s="3"/>
      <c r="E1122" s="3"/>
      <c r="F1122" s="3">
        <f t="shared" si="140"/>
        <v>382.6</v>
      </c>
      <c r="G1122" s="3">
        <v>10</v>
      </c>
      <c r="H1122" s="3"/>
      <c r="I1122" s="3"/>
      <c r="J1122" s="3">
        <f t="shared" si="141"/>
        <v>10</v>
      </c>
      <c r="K1122" s="431">
        <f t="shared" si="143"/>
        <v>5.0080128205128201E-3</v>
      </c>
      <c r="L1122" s="432">
        <f t="shared" si="144"/>
        <v>21.441556490384613</v>
      </c>
      <c r="M1122" s="432">
        <f t="shared" si="142"/>
        <v>4.7171424278846148</v>
      </c>
      <c r="N1122" s="432">
        <v>8.656893819334389</v>
      </c>
      <c r="O1122" s="432">
        <v>2.4782884540875627</v>
      </c>
      <c r="P1122" s="431">
        <f t="shared" si="145"/>
        <v>9.7474859361451061E-2</v>
      </c>
    </row>
    <row r="1123" spans="1:16" x14ac:dyDescent="0.35">
      <c r="A1123" s="433">
        <f t="shared" si="146"/>
        <v>173</v>
      </c>
      <c r="B1123" s="3" t="s">
        <v>2343</v>
      </c>
      <c r="C1123" s="3">
        <v>2603.6999999999998</v>
      </c>
      <c r="D1123" s="3"/>
      <c r="E1123" s="3"/>
      <c r="F1123" s="3">
        <f t="shared" si="140"/>
        <v>2603.6999999999998</v>
      </c>
      <c r="G1123" s="3">
        <v>49</v>
      </c>
      <c r="H1123" s="3"/>
      <c r="I1123" s="3"/>
      <c r="J1123" s="3">
        <f t="shared" si="141"/>
        <v>49</v>
      </c>
      <c r="K1123" s="431">
        <f t="shared" si="143"/>
        <v>2.4539262820512817E-2</v>
      </c>
      <c r="L1123" s="432">
        <f t="shared" si="144"/>
        <v>105.0636268028846</v>
      </c>
      <c r="M1123" s="432">
        <f t="shared" si="142"/>
        <v>23.113997896634611</v>
      </c>
      <c r="N1123" s="432">
        <v>42.418779714738513</v>
      </c>
      <c r="O1123" s="432">
        <v>12.143613425029059</v>
      </c>
      <c r="P1123" s="431">
        <f t="shared" si="145"/>
        <v>7.0184743956403117E-2</v>
      </c>
    </row>
    <row r="1124" spans="1:16" x14ac:dyDescent="0.35">
      <c r="A1124" s="433">
        <f t="shared" si="146"/>
        <v>174</v>
      </c>
      <c r="B1124" s="3" t="s">
        <v>2344</v>
      </c>
      <c r="C1124" s="3">
        <v>474.3</v>
      </c>
      <c r="D1124" s="3"/>
      <c r="E1124" s="3">
        <v>105.2</v>
      </c>
      <c r="F1124" s="3">
        <f t="shared" si="140"/>
        <v>579.5</v>
      </c>
      <c r="G1124" s="3">
        <v>7</v>
      </c>
      <c r="H1124" s="3">
        <v>2</v>
      </c>
      <c r="I1124" s="3">
        <v>1</v>
      </c>
      <c r="J1124" s="3">
        <f t="shared" si="141"/>
        <v>10</v>
      </c>
      <c r="K1124" s="431">
        <f t="shared" si="143"/>
        <v>5.0080128205128201E-3</v>
      </c>
      <c r="L1124" s="432">
        <f t="shared" si="144"/>
        <v>21.441556490384613</v>
      </c>
      <c r="M1124" s="432">
        <f t="shared" si="142"/>
        <v>4.7171424278846148</v>
      </c>
      <c r="N1124" s="432">
        <v>8.656893819334389</v>
      </c>
      <c r="O1124" s="432">
        <v>1.7348019178612939</v>
      </c>
      <c r="P1124" s="431">
        <f t="shared" si="145"/>
        <v>6.3072294487428668E-2</v>
      </c>
    </row>
    <row r="1125" spans="1:16" x14ac:dyDescent="0.35">
      <c r="A1125" s="433">
        <f t="shared" si="146"/>
        <v>175</v>
      </c>
      <c r="B1125" s="3" t="s">
        <v>2345</v>
      </c>
      <c r="C1125" s="3">
        <v>314.8</v>
      </c>
      <c r="D1125" s="3"/>
      <c r="E1125" s="3"/>
      <c r="F1125" s="3">
        <f t="shared" si="140"/>
        <v>314.8</v>
      </c>
      <c r="G1125" s="3">
        <v>7</v>
      </c>
      <c r="H1125" s="3"/>
      <c r="I1125" s="3">
        <v>1</v>
      </c>
      <c r="J1125" s="3">
        <f t="shared" si="141"/>
        <v>8</v>
      </c>
      <c r="K1125" s="431">
        <f t="shared" si="143"/>
        <v>4.0064102564102561E-3</v>
      </c>
      <c r="L1125" s="432">
        <f t="shared" si="144"/>
        <v>17.15324519230769</v>
      </c>
      <c r="M1125" s="432">
        <f t="shared" si="142"/>
        <v>3.7737139423076917</v>
      </c>
      <c r="N1125" s="432">
        <v>6.9255150554675122</v>
      </c>
      <c r="O1125" s="432">
        <v>1.9826307632700504</v>
      </c>
      <c r="P1125" s="431">
        <f t="shared" si="145"/>
        <v>9.4774793371515079E-2</v>
      </c>
    </row>
    <row r="1126" spans="1:16" x14ac:dyDescent="0.35">
      <c r="A1126" s="433">
        <f t="shared" si="146"/>
        <v>176</v>
      </c>
      <c r="B1126" s="3" t="s">
        <v>2346</v>
      </c>
      <c r="C1126" s="3">
        <v>223.6</v>
      </c>
      <c r="D1126" s="3"/>
      <c r="E1126" s="3"/>
      <c r="F1126" s="3">
        <f t="shared" si="140"/>
        <v>223.6</v>
      </c>
      <c r="G1126" s="3">
        <v>8</v>
      </c>
      <c r="H1126" s="3"/>
      <c r="I1126" s="3">
        <v>1</v>
      </c>
      <c r="J1126" s="3">
        <f t="shared" si="141"/>
        <v>9</v>
      </c>
      <c r="K1126" s="431">
        <f t="shared" si="143"/>
        <v>4.5072115384615381E-3</v>
      </c>
      <c r="L1126" s="432">
        <f t="shared" si="144"/>
        <v>19.29740084134615</v>
      </c>
      <c r="M1126" s="432">
        <f t="shared" si="142"/>
        <v>4.2454281850961531</v>
      </c>
      <c r="N1126" s="432">
        <v>7.7912044374009497</v>
      </c>
      <c r="O1126" s="432">
        <v>1.9826307632700504</v>
      </c>
      <c r="P1126" s="431">
        <f t="shared" si="145"/>
        <v>0.14900118169549778</v>
      </c>
    </row>
    <row r="1127" spans="1:16" x14ac:dyDescent="0.35">
      <c r="A1127" s="433">
        <f t="shared" si="146"/>
        <v>177</v>
      </c>
      <c r="B1127" s="3" t="s">
        <v>2347</v>
      </c>
      <c r="C1127" s="3">
        <v>243.3</v>
      </c>
      <c r="D1127" s="3"/>
      <c r="E1127" s="3">
        <v>216.6</v>
      </c>
      <c r="F1127" s="3">
        <f t="shared" si="140"/>
        <v>459.9</v>
      </c>
      <c r="G1127" s="3">
        <v>3</v>
      </c>
      <c r="H1127" s="3"/>
      <c r="I1127" s="3">
        <v>2</v>
      </c>
      <c r="J1127" s="3">
        <f t="shared" si="141"/>
        <v>5</v>
      </c>
      <c r="K1127" s="431">
        <f t="shared" si="143"/>
        <v>2.50400641025641E-3</v>
      </c>
      <c r="L1127" s="432">
        <f t="shared" si="144"/>
        <v>10.720778245192307</v>
      </c>
      <c r="M1127" s="432">
        <f t="shared" si="142"/>
        <v>2.3585712139423074</v>
      </c>
      <c r="N1127" s="432">
        <v>4.3284469096671945</v>
      </c>
      <c r="O1127" s="432">
        <v>0.74348653622626881</v>
      </c>
      <c r="P1127" s="431">
        <f t="shared" si="145"/>
        <v>3.9467890639330455E-2</v>
      </c>
    </row>
    <row r="1128" spans="1:16" x14ac:dyDescent="0.35">
      <c r="A1128" s="433">
        <f t="shared" si="146"/>
        <v>178</v>
      </c>
      <c r="B1128" s="3" t="s">
        <v>2348</v>
      </c>
      <c r="C1128" s="3">
        <v>530.5</v>
      </c>
      <c r="D1128" s="3"/>
      <c r="E1128" s="3"/>
      <c r="F1128" s="3">
        <f t="shared" si="140"/>
        <v>530.5</v>
      </c>
      <c r="G1128" s="3">
        <v>8</v>
      </c>
      <c r="H1128" s="3"/>
      <c r="I1128" s="3"/>
      <c r="J1128" s="3">
        <f t="shared" si="141"/>
        <v>8</v>
      </c>
      <c r="K1128" s="431">
        <f t="shared" si="143"/>
        <v>4.0064102564102561E-3</v>
      </c>
      <c r="L1128" s="432">
        <f t="shared" si="144"/>
        <v>17.15324519230769</v>
      </c>
      <c r="M1128" s="432">
        <f t="shared" si="142"/>
        <v>3.7737139423076917</v>
      </c>
      <c r="N1128" s="432">
        <v>6.9255150554675122</v>
      </c>
      <c r="O1128" s="432">
        <v>1.9826307632700504</v>
      </c>
      <c r="P1128" s="431">
        <f t="shared" si="145"/>
        <v>5.6239594634030061E-2</v>
      </c>
    </row>
    <row r="1129" spans="1:16" x14ac:dyDescent="0.35">
      <c r="A1129" s="433">
        <f t="shared" si="146"/>
        <v>179</v>
      </c>
      <c r="B1129" s="3" t="s">
        <v>2349</v>
      </c>
      <c r="C1129" s="3">
        <v>377</v>
      </c>
      <c r="D1129" s="3"/>
      <c r="E1129" s="3"/>
      <c r="F1129" s="3">
        <f t="shared" si="140"/>
        <v>377</v>
      </c>
      <c r="G1129" s="3">
        <v>11</v>
      </c>
      <c r="H1129" s="3">
        <v>1</v>
      </c>
      <c r="I1129" s="3"/>
      <c r="J1129" s="3">
        <f t="shared" si="141"/>
        <v>12</v>
      </c>
      <c r="K1129" s="431">
        <f t="shared" si="143"/>
        <v>6.0096153846153841E-3</v>
      </c>
      <c r="L1129" s="432">
        <f t="shared" si="144"/>
        <v>25.729867788461537</v>
      </c>
      <c r="M1129" s="432">
        <f t="shared" si="142"/>
        <v>5.6605709134615383</v>
      </c>
      <c r="N1129" s="432">
        <v>10.388272583201267</v>
      </c>
      <c r="O1129" s="432">
        <v>2.7261172994963192</v>
      </c>
      <c r="P1129" s="431">
        <f t="shared" si="145"/>
        <v>0.11804994319528027</v>
      </c>
    </row>
    <row r="1130" spans="1:16" x14ac:dyDescent="0.35">
      <c r="A1130" s="433">
        <f t="shared" si="146"/>
        <v>180</v>
      </c>
      <c r="B1130" s="3" t="s">
        <v>2350</v>
      </c>
      <c r="C1130" s="3">
        <v>439.5</v>
      </c>
      <c r="D1130" s="3"/>
      <c r="E1130" s="3"/>
      <c r="F1130" s="3">
        <f t="shared" si="140"/>
        <v>439.5</v>
      </c>
      <c r="G1130" s="3">
        <v>8</v>
      </c>
      <c r="H1130" s="3"/>
      <c r="I1130" s="3">
        <v>2</v>
      </c>
      <c r="J1130" s="3">
        <f t="shared" si="141"/>
        <v>10</v>
      </c>
      <c r="K1130" s="431">
        <f t="shared" si="143"/>
        <v>5.0080128205128201E-3</v>
      </c>
      <c r="L1130" s="432">
        <f t="shared" si="144"/>
        <v>21.441556490384613</v>
      </c>
      <c r="M1130" s="432">
        <f t="shared" si="142"/>
        <v>4.7171424278846148</v>
      </c>
      <c r="N1130" s="432">
        <v>8.656893819334389</v>
      </c>
      <c r="O1130" s="432">
        <v>1.9826307632700504</v>
      </c>
      <c r="P1130" s="431">
        <f t="shared" si="145"/>
        <v>8.3727470991748959E-2</v>
      </c>
    </row>
    <row r="1131" spans="1:16" x14ac:dyDescent="0.35">
      <c r="A1131" s="433">
        <f t="shared" si="146"/>
        <v>181</v>
      </c>
      <c r="B1131" s="3" t="s">
        <v>2351</v>
      </c>
      <c r="C1131" s="3">
        <v>150.1</v>
      </c>
      <c r="D1131" s="3"/>
      <c r="E1131" s="3"/>
      <c r="F1131" s="3">
        <f t="shared" si="140"/>
        <v>150.1</v>
      </c>
      <c r="G1131" s="3">
        <v>4</v>
      </c>
      <c r="H1131" s="3"/>
      <c r="I1131" s="3"/>
      <c r="J1131" s="3">
        <f t="shared" si="141"/>
        <v>4</v>
      </c>
      <c r="K1131" s="431">
        <f t="shared" si="143"/>
        <v>2.003205128205128E-3</v>
      </c>
      <c r="L1131" s="432">
        <f t="shared" si="144"/>
        <v>8.5766225961538449</v>
      </c>
      <c r="M1131" s="432">
        <f t="shared" si="142"/>
        <v>1.8868569711538459</v>
      </c>
      <c r="N1131" s="432">
        <v>3.4627575277337561</v>
      </c>
      <c r="O1131" s="432">
        <v>0.99131538163502519</v>
      </c>
      <c r="P1131" s="431">
        <f t="shared" si="145"/>
        <v>9.9384093781988495E-2</v>
      </c>
    </row>
    <row r="1132" spans="1:16" x14ac:dyDescent="0.35">
      <c r="A1132" s="433">
        <f t="shared" si="146"/>
        <v>182</v>
      </c>
      <c r="B1132" s="3" t="s">
        <v>2352</v>
      </c>
      <c r="C1132" s="3">
        <v>438.6</v>
      </c>
      <c r="D1132" s="3"/>
      <c r="E1132" s="3"/>
      <c r="F1132" s="3">
        <f t="shared" si="140"/>
        <v>438.6</v>
      </c>
      <c r="G1132" s="3">
        <v>12</v>
      </c>
      <c r="H1132" s="3"/>
      <c r="I1132" s="3"/>
      <c r="J1132" s="3">
        <f t="shared" si="141"/>
        <v>12</v>
      </c>
      <c r="K1132" s="431">
        <f t="shared" si="143"/>
        <v>6.0096153846153841E-3</v>
      </c>
      <c r="L1132" s="432">
        <f t="shared" si="144"/>
        <v>25.729867788461537</v>
      </c>
      <c r="M1132" s="432">
        <f t="shared" si="142"/>
        <v>5.6605709134615383</v>
      </c>
      <c r="N1132" s="432">
        <v>10.388272583201267</v>
      </c>
      <c r="O1132" s="432">
        <v>2.9739461449050753</v>
      </c>
      <c r="P1132" s="431">
        <f t="shared" si="145"/>
        <v>0.10203524265852582</v>
      </c>
    </row>
    <row r="1133" spans="1:16" x14ac:dyDescent="0.35">
      <c r="A1133" s="433">
        <f t="shared" si="146"/>
        <v>183</v>
      </c>
      <c r="B1133" s="3" t="s">
        <v>2353</v>
      </c>
      <c r="C1133" s="3">
        <v>124.3</v>
      </c>
      <c r="D1133" s="3"/>
      <c r="E1133" s="3"/>
      <c r="F1133" s="3">
        <f t="shared" ref="F1133:F1190" si="147">C1133+D1133+E1133</f>
        <v>124.3</v>
      </c>
      <c r="G1133" s="3">
        <v>3</v>
      </c>
      <c r="H1133" s="3"/>
      <c r="I1133" s="3"/>
      <c r="J1133" s="3">
        <f t="shared" ref="J1133:J1190" si="148">G1133+H1133+I1133</f>
        <v>3</v>
      </c>
      <c r="K1133" s="431">
        <f t="shared" si="143"/>
        <v>1.502403846153846E-3</v>
      </c>
      <c r="L1133" s="432">
        <f t="shared" si="144"/>
        <v>6.4324669471153841</v>
      </c>
      <c r="M1133" s="432">
        <f t="shared" si="142"/>
        <v>1.4151427283653846</v>
      </c>
      <c r="N1133" s="432">
        <v>2.5970681458003169</v>
      </c>
      <c r="O1133" s="432">
        <v>0.74348653622626881</v>
      </c>
      <c r="P1133" s="431">
        <f t="shared" si="145"/>
        <v>9.0009367317034239E-2</v>
      </c>
    </row>
    <row r="1134" spans="1:16" x14ac:dyDescent="0.35">
      <c r="A1134" s="433">
        <f t="shared" si="146"/>
        <v>184</v>
      </c>
      <c r="B1134" s="3" t="s">
        <v>2354</v>
      </c>
      <c r="C1134" s="3">
        <v>511.6</v>
      </c>
      <c r="D1134" s="3"/>
      <c r="E1134" s="3"/>
      <c r="F1134" s="3">
        <f t="shared" si="147"/>
        <v>511.6</v>
      </c>
      <c r="G1134" s="3">
        <v>13</v>
      </c>
      <c r="H1134" s="3"/>
      <c r="I1134" s="3"/>
      <c r="J1134" s="3">
        <f t="shared" si="148"/>
        <v>13</v>
      </c>
      <c r="K1134" s="431">
        <f t="shared" si="143"/>
        <v>6.5104166666666661E-3</v>
      </c>
      <c r="L1134" s="432">
        <f t="shared" si="144"/>
        <v>27.874023437499996</v>
      </c>
      <c r="M1134" s="432">
        <f t="shared" ref="M1134:M1190" si="149">L1134*0.22</f>
        <v>6.1322851562499991</v>
      </c>
      <c r="N1134" s="432">
        <v>11.253961965134707</v>
      </c>
      <c r="O1134" s="432">
        <v>3.2217749903138317</v>
      </c>
      <c r="P1134" s="431">
        <f t="shared" si="145"/>
        <v>9.4765530784203536E-2</v>
      </c>
    </row>
    <row r="1135" spans="1:16" x14ac:dyDescent="0.35">
      <c r="A1135" s="433">
        <f t="shared" si="146"/>
        <v>185</v>
      </c>
      <c r="B1135" s="3" t="s">
        <v>2355</v>
      </c>
      <c r="C1135" s="3">
        <v>174.2</v>
      </c>
      <c r="D1135" s="3">
        <v>37.6</v>
      </c>
      <c r="E1135" s="3"/>
      <c r="F1135" s="3">
        <f t="shared" si="147"/>
        <v>211.79999999999998</v>
      </c>
      <c r="G1135" s="3">
        <v>3</v>
      </c>
      <c r="H1135" s="3"/>
      <c r="I1135" s="3">
        <v>1</v>
      </c>
      <c r="J1135" s="3">
        <f t="shared" si="148"/>
        <v>4</v>
      </c>
      <c r="K1135" s="431">
        <f t="shared" si="143"/>
        <v>2.003205128205128E-3</v>
      </c>
      <c r="L1135" s="432">
        <f t="shared" si="144"/>
        <v>8.5766225961538449</v>
      </c>
      <c r="M1135" s="432">
        <f t="shared" si="149"/>
        <v>1.8868569711538459</v>
      </c>
      <c r="N1135" s="432">
        <v>3.4627575277337561</v>
      </c>
      <c r="O1135" s="432">
        <v>0.74348653622626881</v>
      </c>
      <c r="P1135" s="431">
        <f t="shared" si="145"/>
        <v>6.9262151233558625E-2</v>
      </c>
    </row>
    <row r="1136" spans="1:16" x14ac:dyDescent="0.35">
      <c r="A1136" s="433">
        <f t="shared" si="146"/>
        <v>186</v>
      </c>
      <c r="B1136" s="3" t="s">
        <v>2356</v>
      </c>
      <c r="C1136" s="3">
        <v>172.8</v>
      </c>
      <c r="D1136" s="3"/>
      <c r="E1136" s="3">
        <v>14.6</v>
      </c>
      <c r="F1136" s="3">
        <f t="shared" si="147"/>
        <v>187.4</v>
      </c>
      <c r="G1136" s="3">
        <v>5</v>
      </c>
      <c r="H1136" s="3"/>
      <c r="I1136" s="3">
        <v>1</v>
      </c>
      <c r="J1136" s="3">
        <f t="shared" si="148"/>
        <v>6</v>
      </c>
      <c r="K1136" s="431">
        <f t="shared" si="143"/>
        <v>3.004807692307692E-3</v>
      </c>
      <c r="L1136" s="432">
        <f t="shared" si="144"/>
        <v>12.864933894230768</v>
      </c>
      <c r="M1136" s="432">
        <f t="shared" si="149"/>
        <v>2.8302854567307691</v>
      </c>
      <c r="N1136" s="432">
        <v>5.1941362916006337</v>
      </c>
      <c r="O1136" s="432">
        <v>1.2391442270437814</v>
      </c>
      <c r="P1136" s="431">
        <f t="shared" si="145"/>
        <v>0.11808164284741704</v>
      </c>
    </row>
    <row r="1137" spans="1:16" x14ac:dyDescent="0.35">
      <c r="A1137" s="433">
        <f t="shared" si="146"/>
        <v>187</v>
      </c>
      <c r="B1137" s="3" t="s">
        <v>2357</v>
      </c>
      <c r="C1137" s="3">
        <v>273.7</v>
      </c>
      <c r="D1137" s="3"/>
      <c r="E1137" s="3"/>
      <c r="F1137" s="3">
        <f t="shared" si="147"/>
        <v>273.7</v>
      </c>
      <c r="G1137" s="3">
        <v>5</v>
      </c>
      <c r="H1137" s="3"/>
      <c r="I1137" s="3"/>
      <c r="J1137" s="3">
        <f t="shared" si="148"/>
        <v>5</v>
      </c>
      <c r="K1137" s="431">
        <f t="shared" si="143"/>
        <v>2.50400641025641E-3</v>
      </c>
      <c r="L1137" s="432">
        <f t="shared" si="144"/>
        <v>10.720778245192307</v>
      </c>
      <c r="M1137" s="432">
        <f t="shared" si="149"/>
        <v>2.3585712139423074</v>
      </c>
      <c r="N1137" s="432">
        <v>4.3284469096671945</v>
      </c>
      <c r="O1137" s="432">
        <v>1.2391442270437814</v>
      </c>
      <c r="P1137" s="431">
        <f t="shared" si="145"/>
        <v>6.8129121650879032E-2</v>
      </c>
    </row>
    <row r="1138" spans="1:16" x14ac:dyDescent="0.35">
      <c r="A1138" s="433">
        <f t="shared" si="146"/>
        <v>188</v>
      </c>
      <c r="B1138" s="3" t="s">
        <v>918</v>
      </c>
      <c r="C1138" s="3">
        <v>479.4</v>
      </c>
      <c r="D1138" s="3"/>
      <c r="E1138" s="3"/>
      <c r="F1138" s="3">
        <f t="shared" si="147"/>
        <v>479.4</v>
      </c>
      <c r="G1138" s="3">
        <v>10</v>
      </c>
      <c r="H1138" s="3"/>
      <c r="I1138" s="3"/>
      <c r="J1138" s="3">
        <f t="shared" si="148"/>
        <v>10</v>
      </c>
      <c r="K1138" s="431">
        <f t="shared" si="143"/>
        <v>5.0080128205128201E-3</v>
      </c>
      <c r="L1138" s="432">
        <f t="shared" si="144"/>
        <v>21.441556490384613</v>
      </c>
      <c r="M1138" s="432">
        <f t="shared" si="149"/>
        <v>4.7171424278846148</v>
      </c>
      <c r="N1138" s="432">
        <v>8.656893819334389</v>
      </c>
      <c r="O1138" s="432">
        <v>2.4782884540875627</v>
      </c>
      <c r="P1138" s="431">
        <f t="shared" si="145"/>
        <v>7.7792826849585273E-2</v>
      </c>
    </row>
    <row r="1139" spans="1:16" x14ac:dyDescent="0.35">
      <c r="A1139" s="433">
        <f t="shared" si="146"/>
        <v>189</v>
      </c>
      <c r="B1139" s="3" t="s">
        <v>919</v>
      </c>
      <c r="C1139" s="3">
        <v>381.4</v>
      </c>
      <c r="D1139" s="3"/>
      <c r="E1139" s="3">
        <v>32</v>
      </c>
      <c r="F1139" s="3">
        <f t="shared" si="147"/>
        <v>413.4</v>
      </c>
      <c r="G1139" s="3">
        <v>12</v>
      </c>
      <c r="H1139" s="3"/>
      <c r="I1139" s="3">
        <v>1</v>
      </c>
      <c r="J1139" s="3">
        <f t="shared" si="148"/>
        <v>13</v>
      </c>
      <c r="K1139" s="431">
        <f t="shared" si="143"/>
        <v>6.5104166666666661E-3</v>
      </c>
      <c r="L1139" s="432">
        <f t="shared" si="144"/>
        <v>27.874023437499996</v>
      </c>
      <c r="M1139" s="432">
        <f t="shared" si="149"/>
        <v>6.1322851562499991</v>
      </c>
      <c r="N1139" s="432">
        <v>11.253961965134707</v>
      </c>
      <c r="O1139" s="432">
        <v>2.9739461449050753</v>
      </c>
      <c r="P1139" s="431">
        <f t="shared" si="145"/>
        <v>0.1166768667242133</v>
      </c>
    </row>
    <row r="1140" spans="1:16" x14ac:dyDescent="0.35">
      <c r="A1140" s="433">
        <f t="shared" si="146"/>
        <v>190</v>
      </c>
      <c r="B1140" s="3" t="s">
        <v>920</v>
      </c>
      <c r="C1140" s="3">
        <v>9330.6</v>
      </c>
      <c r="D1140" s="3"/>
      <c r="E1140" s="3">
        <v>1157.25</v>
      </c>
      <c r="F1140" s="3">
        <f t="shared" si="147"/>
        <v>10487.85</v>
      </c>
      <c r="G1140" s="3">
        <v>180</v>
      </c>
      <c r="H1140" s="3"/>
      <c r="I1140" s="3">
        <v>13</v>
      </c>
      <c r="J1140" s="3">
        <f t="shared" si="148"/>
        <v>193</v>
      </c>
      <c r="K1140" s="431">
        <f t="shared" si="143"/>
        <v>9.6654647435897426E-2</v>
      </c>
      <c r="L1140" s="432">
        <f t="shared" si="144"/>
        <v>413.82204026442304</v>
      </c>
      <c r="M1140" s="432">
        <f t="shared" si="149"/>
        <v>91.040848858173064</v>
      </c>
      <c r="N1140" s="432">
        <v>167.07805071315371</v>
      </c>
      <c r="O1140" s="432">
        <v>45.352678709802404</v>
      </c>
      <c r="P1140" s="431">
        <f t="shared" si="145"/>
        <v>6.8392818217799856E-2</v>
      </c>
    </row>
    <row r="1141" spans="1:16" x14ac:dyDescent="0.35">
      <c r="A1141" s="433">
        <f t="shared" si="146"/>
        <v>191</v>
      </c>
      <c r="B1141" s="3" t="s">
        <v>921</v>
      </c>
      <c r="C1141" s="3">
        <v>2360</v>
      </c>
      <c r="D1141" s="3">
        <v>47.2</v>
      </c>
      <c r="E1141" s="3"/>
      <c r="F1141" s="3">
        <f t="shared" si="147"/>
        <v>2407.1999999999998</v>
      </c>
      <c r="G1141" s="3">
        <v>40</v>
      </c>
      <c r="H1141" s="3">
        <v>1</v>
      </c>
      <c r="I1141" s="3"/>
      <c r="J1141" s="3">
        <f t="shared" si="148"/>
        <v>41</v>
      </c>
      <c r="K1141" s="431">
        <f t="shared" si="143"/>
        <v>2.0532852564102561E-2</v>
      </c>
      <c r="L1141" s="432">
        <f t="shared" si="144"/>
        <v>87.910381610576906</v>
      </c>
      <c r="M1141" s="432">
        <f t="shared" si="149"/>
        <v>19.340283954326921</v>
      </c>
      <c r="N1141" s="432">
        <v>35.493264659270999</v>
      </c>
      <c r="O1141" s="432">
        <v>9.9131538163502508</v>
      </c>
      <c r="P1141" s="431">
        <f t="shared" si="145"/>
        <v>6.3416867746977842E-2</v>
      </c>
    </row>
    <row r="1142" spans="1:16" x14ac:dyDescent="0.35">
      <c r="A1142" s="433">
        <f t="shared" si="146"/>
        <v>192</v>
      </c>
      <c r="B1142" s="3" t="s">
        <v>922</v>
      </c>
      <c r="C1142" s="3">
        <v>3652.21</v>
      </c>
      <c r="D1142" s="3">
        <v>536.29999999999995</v>
      </c>
      <c r="E1142" s="3">
        <v>38.4</v>
      </c>
      <c r="F1142" s="3">
        <f t="shared" si="147"/>
        <v>4226.91</v>
      </c>
      <c r="G1142" s="3">
        <v>73</v>
      </c>
      <c r="H1142" s="3">
        <v>3</v>
      </c>
      <c r="I1142" s="3">
        <v>4</v>
      </c>
      <c r="J1142" s="3">
        <f t="shared" si="148"/>
        <v>80</v>
      </c>
      <c r="K1142" s="431">
        <f t="shared" si="143"/>
        <v>4.0064102564102561E-2</v>
      </c>
      <c r="L1142" s="432">
        <f t="shared" si="144"/>
        <v>171.53245192307691</v>
      </c>
      <c r="M1142" s="432">
        <f t="shared" si="149"/>
        <v>37.737139423076918</v>
      </c>
      <c r="N1142" s="432">
        <v>69.255150554675112</v>
      </c>
      <c r="O1142" s="432">
        <v>18.339334560247966</v>
      </c>
      <c r="P1142" s="431">
        <f t="shared" ref="P1142:P1202" si="150">(L1142+M1142+N1142+O1142)/F1142</f>
        <v>7.0231936913981344E-2</v>
      </c>
    </row>
    <row r="1143" spans="1:16" x14ac:dyDescent="0.35">
      <c r="A1143" s="433">
        <f t="shared" si="146"/>
        <v>193</v>
      </c>
      <c r="B1143" s="3" t="s">
        <v>923</v>
      </c>
      <c r="C1143" s="3">
        <v>1805.5</v>
      </c>
      <c r="D1143" s="3"/>
      <c r="E1143" s="3"/>
      <c r="F1143" s="3">
        <f t="shared" si="147"/>
        <v>1805.5</v>
      </c>
      <c r="G1143" s="3">
        <v>32</v>
      </c>
      <c r="H1143" s="3"/>
      <c r="I1143" s="3"/>
      <c r="J1143" s="3">
        <f t="shared" si="148"/>
        <v>32</v>
      </c>
      <c r="K1143" s="431">
        <f t="shared" ref="K1143:K1206" si="151">2.5/4992*J1143</f>
        <v>1.6025641025641024E-2</v>
      </c>
      <c r="L1143" s="432">
        <f t="shared" ref="L1143:L1206" si="152">K1143*4281.45</f>
        <v>68.612980769230759</v>
      </c>
      <c r="M1143" s="432">
        <f t="shared" si="149"/>
        <v>15.094855769230767</v>
      </c>
      <c r="N1143" s="432">
        <v>27.702060221870049</v>
      </c>
      <c r="O1143" s="432">
        <v>7.9305230530802016</v>
      </c>
      <c r="P1143" s="431">
        <f t="shared" si="150"/>
        <v>6.6098266304852826E-2</v>
      </c>
    </row>
    <row r="1144" spans="1:16" x14ac:dyDescent="0.35">
      <c r="A1144" s="433">
        <f t="shared" ref="A1144:A1204" si="153">A1143+1</f>
        <v>194</v>
      </c>
      <c r="B1144" s="3" t="s">
        <v>924</v>
      </c>
      <c r="C1144" s="3">
        <v>1806.9</v>
      </c>
      <c r="D1144" s="3"/>
      <c r="E1144" s="3"/>
      <c r="F1144" s="3">
        <f t="shared" si="147"/>
        <v>1806.9</v>
      </c>
      <c r="G1144" s="3">
        <v>31</v>
      </c>
      <c r="H1144" s="3"/>
      <c r="I1144" s="3"/>
      <c r="J1144" s="3">
        <f t="shared" si="148"/>
        <v>31</v>
      </c>
      <c r="K1144" s="431">
        <f t="shared" si="151"/>
        <v>1.5524839743589742E-2</v>
      </c>
      <c r="L1144" s="432">
        <f t="shared" si="152"/>
        <v>66.468825120192292</v>
      </c>
      <c r="M1144" s="432">
        <f t="shared" si="149"/>
        <v>14.623141526442305</v>
      </c>
      <c r="N1144" s="432">
        <v>26.836370839936606</v>
      </c>
      <c r="O1144" s="432">
        <v>7.6826942076714442</v>
      </c>
      <c r="P1144" s="431">
        <f t="shared" si="150"/>
        <v>6.3983082458488383E-2</v>
      </c>
    </row>
    <row r="1145" spans="1:16" x14ac:dyDescent="0.35">
      <c r="A1145" s="433">
        <f t="shared" si="153"/>
        <v>195</v>
      </c>
      <c r="B1145" s="3" t="s">
        <v>1470</v>
      </c>
      <c r="C1145" s="3">
        <v>119.6</v>
      </c>
      <c r="D1145" s="3"/>
      <c r="E1145" s="3"/>
      <c r="F1145" s="3">
        <f t="shared" si="147"/>
        <v>119.6</v>
      </c>
      <c r="G1145" s="3">
        <v>4</v>
      </c>
      <c r="H1145" s="3"/>
      <c r="I1145" s="3">
        <v>1</v>
      </c>
      <c r="J1145" s="3">
        <f t="shared" si="148"/>
        <v>5</v>
      </c>
      <c r="K1145" s="431">
        <f t="shared" si="151"/>
        <v>2.50400641025641E-3</v>
      </c>
      <c r="L1145" s="432">
        <f t="shared" si="152"/>
        <v>10.720778245192307</v>
      </c>
      <c r="M1145" s="432">
        <f t="shared" si="149"/>
        <v>2.3585712139423074</v>
      </c>
      <c r="N1145" s="432">
        <v>4.3284469096671945</v>
      </c>
      <c r="O1145" s="432">
        <v>0.99131538163502519</v>
      </c>
      <c r="P1145" s="431">
        <f t="shared" si="150"/>
        <v>0.15383872701034143</v>
      </c>
    </row>
    <row r="1146" spans="1:16" x14ac:dyDescent="0.35">
      <c r="A1146" s="433">
        <f t="shared" si="153"/>
        <v>196</v>
      </c>
      <c r="B1146" s="3" t="s">
        <v>1471</v>
      </c>
      <c r="C1146" s="3">
        <v>151.69999999999999</v>
      </c>
      <c r="D1146" s="3"/>
      <c r="E1146" s="3">
        <v>205.3</v>
      </c>
      <c r="F1146" s="3">
        <f t="shared" si="147"/>
        <v>357</v>
      </c>
      <c r="G1146" s="3">
        <v>5</v>
      </c>
      <c r="H1146" s="3"/>
      <c r="I1146" s="3">
        <v>1</v>
      </c>
      <c r="J1146" s="3">
        <f t="shared" si="148"/>
        <v>6</v>
      </c>
      <c r="K1146" s="431">
        <f t="shared" si="151"/>
        <v>3.004807692307692E-3</v>
      </c>
      <c r="L1146" s="432">
        <f t="shared" si="152"/>
        <v>12.864933894230768</v>
      </c>
      <c r="M1146" s="432">
        <f t="shared" si="149"/>
        <v>2.8302854567307691</v>
      </c>
      <c r="N1146" s="432">
        <v>5.1941362916006337</v>
      </c>
      <c r="O1146" s="432">
        <v>1.2391442270437814</v>
      </c>
      <c r="P1146" s="431">
        <f t="shared" si="150"/>
        <v>6.1984593472285583E-2</v>
      </c>
    </row>
    <row r="1147" spans="1:16" x14ac:dyDescent="0.35">
      <c r="A1147" s="433">
        <f t="shared" si="153"/>
        <v>197</v>
      </c>
      <c r="B1147" s="3" t="s">
        <v>1472</v>
      </c>
      <c r="C1147" s="3">
        <v>171.7</v>
      </c>
      <c r="D1147" s="3">
        <v>16.100000000000001</v>
      </c>
      <c r="E1147" s="3"/>
      <c r="F1147" s="3">
        <f t="shared" si="147"/>
        <v>187.79999999999998</v>
      </c>
      <c r="G1147" s="3">
        <v>4</v>
      </c>
      <c r="H1147" s="3">
        <v>1</v>
      </c>
      <c r="I1147" s="3">
        <v>1</v>
      </c>
      <c r="J1147" s="3">
        <f t="shared" si="148"/>
        <v>6</v>
      </c>
      <c r="K1147" s="431">
        <f t="shared" si="151"/>
        <v>3.004807692307692E-3</v>
      </c>
      <c r="L1147" s="432">
        <f t="shared" si="152"/>
        <v>12.864933894230768</v>
      </c>
      <c r="M1147" s="432">
        <f t="shared" si="149"/>
        <v>2.8302854567307691</v>
      </c>
      <c r="N1147" s="432">
        <v>5.1941362916006337</v>
      </c>
      <c r="O1147" s="432">
        <v>0.99131538163502519</v>
      </c>
      <c r="P1147" s="431">
        <f t="shared" si="150"/>
        <v>0.11651049533651331</v>
      </c>
    </row>
    <row r="1148" spans="1:16" x14ac:dyDescent="0.35">
      <c r="A1148" s="433">
        <f t="shared" si="153"/>
        <v>198</v>
      </c>
      <c r="B1148" s="3" t="s">
        <v>1473</v>
      </c>
      <c r="C1148" s="3">
        <v>198.5</v>
      </c>
      <c r="D1148" s="3"/>
      <c r="E1148" s="3">
        <v>65.5</v>
      </c>
      <c r="F1148" s="3">
        <f t="shared" si="147"/>
        <v>264</v>
      </c>
      <c r="G1148" s="3">
        <v>4</v>
      </c>
      <c r="H1148" s="3"/>
      <c r="I1148" s="3">
        <v>2</v>
      </c>
      <c r="J1148" s="3">
        <f t="shared" si="148"/>
        <v>6</v>
      </c>
      <c r="K1148" s="431">
        <f t="shared" si="151"/>
        <v>3.004807692307692E-3</v>
      </c>
      <c r="L1148" s="432">
        <f t="shared" si="152"/>
        <v>12.864933894230768</v>
      </c>
      <c r="M1148" s="432">
        <f t="shared" si="149"/>
        <v>2.8302854567307691</v>
      </c>
      <c r="N1148" s="432">
        <v>5.1941362916006337</v>
      </c>
      <c r="O1148" s="432">
        <v>0.99131538163502519</v>
      </c>
      <c r="P1148" s="431">
        <f t="shared" si="150"/>
        <v>8.2881329637110604E-2</v>
      </c>
    </row>
    <row r="1149" spans="1:16" x14ac:dyDescent="0.35">
      <c r="A1149" s="433">
        <f t="shared" si="153"/>
        <v>199</v>
      </c>
      <c r="B1149" s="3" t="s">
        <v>1474</v>
      </c>
      <c r="C1149" s="3">
        <v>451.6</v>
      </c>
      <c r="D1149" s="3"/>
      <c r="E1149" s="3">
        <v>23.5</v>
      </c>
      <c r="F1149" s="3">
        <f t="shared" si="147"/>
        <v>475.1</v>
      </c>
      <c r="G1149" s="3">
        <v>11</v>
      </c>
      <c r="H1149" s="3"/>
      <c r="I1149" s="3">
        <v>2</v>
      </c>
      <c r="J1149" s="3">
        <f t="shared" si="148"/>
        <v>13</v>
      </c>
      <c r="K1149" s="431">
        <f t="shared" si="151"/>
        <v>6.5104166666666661E-3</v>
      </c>
      <c r="L1149" s="432">
        <f t="shared" si="152"/>
        <v>27.874023437499996</v>
      </c>
      <c r="M1149" s="432">
        <f t="shared" si="149"/>
        <v>6.1322851562499991</v>
      </c>
      <c r="N1149" s="432">
        <v>11.253961965134707</v>
      </c>
      <c r="O1149" s="432">
        <v>2.7261172994963192</v>
      </c>
      <c r="P1149" s="431">
        <f t="shared" si="150"/>
        <v>0.10100271071012631</v>
      </c>
    </row>
    <row r="1150" spans="1:16" x14ac:dyDescent="0.35">
      <c r="A1150" s="433">
        <f t="shared" si="153"/>
        <v>200</v>
      </c>
      <c r="B1150" s="3" t="s">
        <v>1475</v>
      </c>
      <c r="C1150" s="3">
        <v>316.7</v>
      </c>
      <c r="D1150" s="3"/>
      <c r="E1150" s="3">
        <v>70.5</v>
      </c>
      <c r="F1150" s="3">
        <f t="shared" si="147"/>
        <v>387.2</v>
      </c>
      <c r="G1150" s="3">
        <v>6</v>
      </c>
      <c r="H1150" s="3"/>
      <c r="I1150" s="3">
        <v>1</v>
      </c>
      <c r="J1150" s="3">
        <f t="shared" si="148"/>
        <v>7</v>
      </c>
      <c r="K1150" s="431">
        <f t="shared" si="151"/>
        <v>3.505608974358974E-3</v>
      </c>
      <c r="L1150" s="432">
        <f t="shared" si="152"/>
        <v>15.009089543269228</v>
      </c>
      <c r="M1150" s="432">
        <f t="shared" si="149"/>
        <v>3.30199969951923</v>
      </c>
      <c r="N1150" s="432">
        <v>6.059825673534073</v>
      </c>
      <c r="O1150" s="432">
        <v>1.4869730724525376</v>
      </c>
      <c r="P1150" s="431">
        <f t="shared" si="150"/>
        <v>6.6781735508200088E-2</v>
      </c>
    </row>
    <row r="1151" spans="1:16" x14ac:dyDescent="0.35">
      <c r="A1151" s="433">
        <f t="shared" si="153"/>
        <v>201</v>
      </c>
      <c r="B1151" s="3" t="s">
        <v>1476</v>
      </c>
      <c r="C1151" s="3">
        <v>234</v>
      </c>
      <c r="D1151" s="3"/>
      <c r="E1151" s="3">
        <v>92.6</v>
      </c>
      <c r="F1151" s="3">
        <f t="shared" si="147"/>
        <v>326.60000000000002</v>
      </c>
      <c r="G1151" s="3">
        <v>6</v>
      </c>
      <c r="H1151" s="3"/>
      <c r="I1151" s="3">
        <v>3</v>
      </c>
      <c r="J1151" s="3">
        <f t="shared" si="148"/>
        <v>9</v>
      </c>
      <c r="K1151" s="431">
        <f t="shared" si="151"/>
        <v>4.5072115384615381E-3</v>
      </c>
      <c r="L1151" s="432">
        <f t="shared" si="152"/>
        <v>19.29740084134615</v>
      </c>
      <c r="M1151" s="432">
        <f t="shared" si="149"/>
        <v>4.2454281850961531</v>
      </c>
      <c r="N1151" s="432">
        <v>7.7912044374009497</v>
      </c>
      <c r="O1151" s="432">
        <v>1.4869730724525376</v>
      </c>
      <c r="P1151" s="431">
        <f t="shared" si="150"/>
        <v>0.10049297775963192</v>
      </c>
    </row>
    <row r="1152" spans="1:16" x14ac:dyDescent="0.35">
      <c r="A1152" s="433">
        <f t="shared" si="153"/>
        <v>202</v>
      </c>
      <c r="B1152" s="3" t="s">
        <v>1477</v>
      </c>
      <c r="C1152" s="3">
        <v>267.89999999999998</v>
      </c>
      <c r="D1152" s="3"/>
      <c r="E1152" s="3">
        <v>98</v>
      </c>
      <c r="F1152" s="3">
        <f t="shared" si="147"/>
        <v>365.9</v>
      </c>
      <c r="G1152" s="3">
        <v>6</v>
      </c>
      <c r="H1152" s="3"/>
      <c r="I1152" s="3">
        <v>1</v>
      </c>
      <c r="J1152" s="3">
        <f t="shared" si="148"/>
        <v>7</v>
      </c>
      <c r="K1152" s="431">
        <f t="shared" si="151"/>
        <v>3.505608974358974E-3</v>
      </c>
      <c r="L1152" s="432">
        <f t="shared" si="152"/>
        <v>15.009089543269228</v>
      </c>
      <c r="M1152" s="432">
        <f t="shared" si="149"/>
        <v>3.30199969951923</v>
      </c>
      <c r="N1152" s="432">
        <v>6.059825673534073</v>
      </c>
      <c r="O1152" s="432">
        <v>1.4869730724525376</v>
      </c>
      <c r="P1152" s="431">
        <f t="shared" si="150"/>
        <v>7.0669275727726355E-2</v>
      </c>
    </row>
    <row r="1153" spans="1:16" x14ac:dyDescent="0.35">
      <c r="A1153" s="433">
        <f t="shared" si="153"/>
        <v>203</v>
      </c>
      <c r="B1153" s="3" t="s">
        <v>1478</v>
      </c>
      <c r="C1153" s="3">
        <v>705.4</v>
      </c>
      <c r="D1153" s="3"/>
      <c r="E1153" s="3">
        <v>73.430000000000007</v>
      </c>
      <c r="F1153" s="3">
        <f t="shared" si="147"/>
        <v>778.82999999999993</v>
      </c>
      <c r="G1153" s="3">
        <v>18</v>
      </c>
      <c r="H1153" s="3"/>
      <c r="I1153" s="3">
        <v>2</v>
      </c>
      <c r="J1153" s="3">
        <f t="shared" si="148"/>
        <v>20</v>
      </c>
      <c r="K1153" s="431">
        <f t="shared" si="151"/>
        <v>1.001602564102564E-2</v>
      </c>
      <c r="L1153" s="432">
        <f t="shared" si="152"/>
        <v>42.883112980769226</v>
      </c>
      <c r="M1153" s="432">
        <f t="shared" si="149"/>
        <v>9.4342848557692296</v>
      </c>
      <c r="N1153" s="432">
        <v>17.313787638668778</v>
      </c>
      <c r="O1153" s="432">
        <v>4.4609192173576133</v>
      </c>
      <c r="P1153" s="431">
        <f t="shared" si="150"/>
        <v>9.5132576675994576E-2</v>
      </c>
    </row>
    <row r="1154" spans="1:16" x14ac:dyDescent="0.35">
      <c r="A1154" s="433">
        <f t="shared" si="153"/>
        <v>204</v>
      </c>
      <c r="B1154" s="3" t="s">
        <v>1479</v>
      </c>
      <c r="C1154" s="3">
        <v>147.9</v>
      </c>
      <c r="D1154" s="3"/>
      <c r="E1154" s="3">
        <v>136</v>
      </c>
      <c r="F1154" s="3">
        <f t="shared" si="147"/>
        <v>283.89999999999998</v>
      </c>
      <c r="G1154" s="3">
        <v>4</v>
      </c>
      <c r="H1154" s="3"/>
      <c r="I1154" s="3">
        <v>1</v>
      </c>
      <c r="J1154" s="3">
        <f t="shared" si="148"/>
        <v>5</v>
      </c>
      <c r="K1154" s="431">
        <f t="shared" si="151"/>
        <v>2.50400641025641E-3</v>
      </c>
      <c r="L1154" s="432">
        <f t="shared" si="152"/>
        <v>10.720778245192307</v>
      </c>
      <c r="M1154" s="432">
        <f t="shared" si="149"/>
        <v>2.3585712139423074</v>
      </c>
      <c r="N1154" s="432">
        <v>4.3284469096671945</v>
      </c>
      <c r="O1154" s="432">
        <v>0.99131538163502519</v>
      </c>
      <c r="P1154" s="431">
        <f t="shared" si="150"/>
        <v>6.4808424622884234E-2</v>
      </c>
    </row>
    <row r="1155" spans="1:16" x14ac:dyDescent="0.35">
      <c r="A1155" s="433">
        <f t="shared" si="153"/>
        <v>205</v>
      </c>
      <c r="B1155" s="3" t="s">
        <v>1480</v>
      </c>
      <c r="C1155" s="3">
        <v>1317.61</v>
      </c>
      <c r="D1155" s="3"/>
      <c r="E1155" s="3">
        <v>44.4</v>
      </c>
      <c r="F1155" s="3">
        <f t="shared" si="147"/>
        <v>1362.01</v>
      </c>
      <c r="G1155" s="3">
        <v>33</v>
      </c>
      <c r="H1155" s="3">
        <v>1</v>
      </c>
      <c r="I1155" s="3">
        <v>1</v>
      </c>
      <c r="J1155" s="3">
        <f t="shared" si="148"/>
        <v>35</v>
      </c>
      <c r="K1155" s="431">
        <f t="shared" si="151"/>
        <v>1.7528044871794872E-2</v>
      </c>
      <c r="L1155" s="432">
        <f t="shared" si="152"/>
        <v>75.045447716346146</v>
      </c>
      <c r="M1155" s="432">
        <f t="shared" si="149"/>
        <v>16.509998497596154</v>
      </c>
      <c r="N1155" s="432">
        <v>30.299128367670363</v>
      </c>
      <c r="O1155" s="432">
        <v>8.4261807438977137</v>
      </c>
      <c r="P1155" s="431">
        <f t="shared" si="150"/>
        <v>9.5653303078178847E-2</v>
      </c>
    </row>
    <row r="1156" spans="1:16" x14ac:dyDescent="0.35">
      <c r="A1156" s="433">
        <f t="shared" si="153"/>
        <v>206</v>
      </c>
      <c r="B1156" s="3" t="s">
        <v>1481</v>
      </c>
      <c r="C1156" s="3">
        <v>300.39999999999998</v>
      </c>
      <c r="D1156" s="3"/>
      <c r="E1156" s="3">
        <v>132.19999999999999</v>
      </c>
      <c r="F1156" s="3">
        <f t="shared" si="147"/>
        <v>432.59999999999997</v>
      </c>
      <c r="G1156" s="3">
        <v>6</v>
      </c>
      <c r="H1156" s="3"/>
      <c r="I1156" s="3">
        <v>2</v>
      </c>
      <c r="J1156" s="3">
        <f t="shared" si="148"/>
        <v>8</v>
      </c>
      <c r="K1156" s="431">
        <f t="shared" si="151"/>
        <v>4.0064102564102561E-3</v>
      </c>
      <c r="L1156" s="432">
        <f t="shared" si="152"/>
        <v>17.15324519230769</v>
      </c>
      <c r="M1156" s="432">
        <f t="shared" si="149"/>
        <v>3.7737139423076917</v>
      </c>
      <c r="N1156" s="432">
        <v>6.9255150554675122</v>
      </c>
      <c r="O1156" s="432">
        <v>1.4869730724525376</v>
      </c>
      <c r="P1156" s="431">
        <f t="shared" si="150"/>
        <v>6.7821191083068499E-2</v>
      </c>
    </row>
    <row r="1157" spans="1:16" x14ac:dyDescent="0.35">
      <c r="A1157" s="433">
        <f t="shared" si="153"/>
        <v>207</v>
      </c>
      <c r="B1157" s="3" t="s">
        <v>1482</v>
      </c>
      <c r="C1157" s="3">
        <v>359.6</v>
      </c>
      <c r="D1157" s="3">
        <v>18.100000000000001</v>
      </c>
      <c r="E1157" s="3"/>
      <c r="F1157" s="3">
        <f t="shared" si="147"/>
        <v>377.70000000000005</v>
      </c>
      <c r="G1157" s="3">
        <v>8</v>
      </c>
      <c r="H1157" s="3">
        <v>1</v>
      </c>
      <c r="I1157" s="3"/>
      <c r="J1157" s="3">
        <f t="shared" si="148"/>
        <v>9</v>
      </c>
      <c r="K1157" s="431">
        <f t="shared" si="151"/>
        <v>4.5072115384615381E-3</v>
      </c>
      <c r="L1157" s="432">
        <f t="shared" si="152"/>
        <v>19.29740084134615</v>
      </c>
      <c r="M1157" s="432">
        <f t="shared" si="149"/>
        <v>4.2454281850961531</v>
      </c>
      <c r="N1157" s="432">
        <v>7.7912044374009497</v>
      </c>
      <c r="O1157" s="432">
        <v>1.9826307632700504</v>
      </c>
      <c r="P1157" s="431">
        <f t="shared" si="150"/>
        <v>8.8209330757514678E-2</v>
      </c>
    </row>
    <row r="1158" spans="1:16" x14ac:dyDescent="0.35">
      <c r="A1158" s="433">
        <f t="shared" si="153"/>
        <v>208</v>
      </c>
      <c r="B1158" s="3" t="s">
        <v>1483</v>
      </c>
      <c r="C1158" s="3">
        <v>327.5</v>
      </c>
      <c r="D1158" s="3"/>
      <c r="E1158" s="3"/>
      <c r="F1158" s="3">
        <f t="shared" si="147"/>
        <v>327.5</v>
      </c>
      <c r="G1158" s="3">
        <v>8</v>
      </c>
      <c r="H1158" s="3"/>
      <c r="I1158" s="3"/>
      <c r="J1158" s="3">
        <f t="shared" si="148"/>
        <v>8</v>
      </c>
      <c r="K1158" s="431">
        <f t="shared" si="151"/>
        <v>4.0064102564102561E-3</v>
      </c>
      <c r="L1158" s="432">
        <f t="shared" si="152"/>
        <v>17.15324519230769</v>
      </c>
      <c r="M1158" s="432">
        <f t="shared" si="149"/>
        <v>3.7737139423076917</v>
      </c>
      <c r="N1158" s="432">
        <v>6.9255150554675122</v>
      </c>
      <c r="O1158" s="432">
        <v>1.9826307632700504</v>
      </c>
      <c r="P1158" s="431">
        <f t="shared" si="150"/>
        <v>9.1099557109474649E-2</v>
      </c>
    </row>
    <row r="1159" spans="1:16" x14ac:dyDescent="0.35">
      <c r="A1159" s="433">
        <f t="shared" si="153"/>
        <v>209</v>
      </c>
      <c r="B1159" s="3" t="s">
        <v>1484</v>
      </c>
      <c r="C1159" s="3">
        <v>278.2</v>
      </c>
      <c r="D1159" s="3"/>
      <c r="E1159" s="3">
        <v>45</v>
      </c>
      <c r="F1159" s="3">
        <f t="shared" si="147"/>
        <v>323.2</v>
      </c>
      <c r="G1159" s="3">
        <v>7</v>
      </c>
      <c r="H1159" s="3"/>
      <c r="I1159" s="3">
        <v>2</v>
      </c>
      <c r="J1159" s="3">
        <f t="shared" si="148"/>
        <v>9</v>
      </c>
      <c r="K1159" s="431">
        <f t="shared" si="151"/>
        <v>4.5072115384615381E-3</v>
      </c>
      <c r="L1159" s="432">
        <f t="shared" si="152"/>
        <v>19.29740084134615</v>
      </c>
      <c r="M1159" s="432">
        <f t="shared" si="149"/>
        <v>4.2454281850961531</v>
      </c>
      <c r="N1159" s="432">
        <v>7.7912044374009497</v>
      </c>
      <c r="O1159" s="432">
        <v>1.7348019178612939</v>
      </c>
      <c r="P1159" s="431">
        <f t="shared" si="150"/>
        <v>0.10231694115626407</v>
      </c>
    </row>
    <row r="1160" spans="1:16" x14ac:dyDescent="0.35">
      <c r="A1160" s="433">
        <f t="shared" si="153"/>
        <v>210</v>
      </c>
      <c r="B1160" s="3" t="s">
        <v>1485</v>
      </c>
      <c r="C1160" s="3">
        <v>863.3</v>
      </c>
      <c r="D1160" s="3"/>
      <c r="E1160" s="3"/>
      <c r="F1160" s="3">
        <f t="shared" si="147"/>
        <v>863.3</v>
      </c>
      <c r="G1160" s="3">
        <v>20</v>
      </c>
      <c r="H1160" s="3"/>
      <c r="I1160" s="3">
        <v>1</v>
      </c>
      <c r="J1160" s="3">
        <f t="shared" si="148"/>
        <v>21</v>
      </c>
      <c r="K1160" s="431">
        <f t="shared" si="151"/>
        <v>1.0516826923076922E-2</v>
      </c>
      <c r="L1160" s="432">
        <f t="shared" si="152"/>
        <v>45.027268629807686</v>
      </c>
      <c r="M1160" s="432">
        <f t="shared" si="149"/>
        <v>9.9059990985576913</v>
      </c>
      <c r="N1160" s="432">
        <v>18.179477020602221</v>
      </c>
      <c r="O1160" s="432">
        <v>4.9565769081751254</v>
      </c>
      <c r="P1160" s="431">
        <f t="shared" si="150"/>
        <v>9.0431277258360629E-2</v>
      </c>
    </row>
    <row r="1161" spans="1:16" x14ac:dyDescent="0.35">
      <c r="A1161" s="433">
        <f t="shared" si="153"/>
        <v>211</v>
      </c>
      <c r="B1161" s="3" t="s">
        <v>1486</v>
      </c>
      <c r="C1161" s="3">
        <v>306.39999999999998</v>
      </c>
      <c r="D1161" s="3"/>
      <c r="E1161" s="3">
        <v>28.3</v>
      </c>
      <c r="F1161" s="3">
        <f t="shared" si="147"/>
        <v>334.7</v>
      </c>
      <c r="G1161" s="3">
        <v>7</v>
      </c>
      <c r="H1161" s="3"/>
      <c r="I1161" s="3">
        <v>1</v>
      </c>
      <c r="J1161" s="3">
        <f t="shared" si="148"/>
        <v>8</v>
      </c>
      <c r="K1161" s="431">
        <f t="shared" si="151"/>
        <v>4.0064102564102561E-3</v>
      </c>
      <c r="L1161" s="432">
        <f t="shared" si="152"/>
        <v>17.15324519230769</v>
      </c>
      <c r="M1161" s="432">
        <f t="shared" si="149"/>
        <v>3.7737139423076917</v>
      </c>
      <c r="N1161" s="432">
        <v>6.9255150554675122</v>
      </c>
      <c r="O1161" s="432">
        <v>1.7348019178612939</v>
      </c>
      <c r="P1161" s="431">
        <f t="shared" si="150"/>
        <v>8.8399390821464557E-2</v>
      </c>
    </row>
    <row r="1162" spans="1:16" x14ac:dyDescent="0.35">
      <c r="A1162" s="433">
        <f t="shared" si="153"/>
        <v>212</v>
      </c>
      <c r="B1162" s="3" t="s">
        <v>1487</v>
      </c>
      <c r="C1162" s="3">
        <v>383.2</v>
      </c>
      <c r="D1162" s="3"/>
      <c r="E1162" s="3">
        <v>34</v>
      </c>
      <c r="F1162" s="3">
        <f t="shared" si="147"/>
        <v>417.2</v>
      </c>
      <c r="G1162" s="3">
        <v>9</v>
      </c>
      <c r="H1162" s="3"/>
      <c r="I1162" s="3">
        <v>2</v>
      </c>
      <c r="J1162" s="3">
        <f t="shared" si="148"/>
        <v>11</v>
      </c>
      <c r="K1162" s="431">
        <f t="shared" si="151"/>
        <v>5.5088141025641021E-3</v>
      </c>
      <c r="L1162" s="432">
        <f t="shared" si="152"/>
        <v>23.585712139423073</v>
      </c>
      <c r="M1162" s="432">
        <f t="shared" si="149"/>
        <v>5.1888566706730765</v>
      </c>
      <c r="N1162" s="432">
        <v>9.52258320126783</v>
      </c>
      <c r="O1162" s="432">
        <v>2.2304596086788067</v>
      </c>
      <c r="P1162" s="431">
        <f t="shared" si="150"/>
        <v>9.7141926222537839E-2</v>
      </c>
    </row>
    <row r="1163" spans="1:16" x14ac:dyDescent="0.35">
      <c r="A1163" s="433">
        <f t="shared" si="153"/>
        <v>213</v>
      </c>
      <c r="B1163" s="3" t="s">
        <v>1488</v>
      </c>
      <c r="C1163" s="3">
        <v>492.7</v>
      </c>
      <c r="D1163" s="3"/>
      <c r="E1163" s="3">
        <v>183.5</v>
      </c>
      <c r="F1163" s="3">
        <f t="shared" si="147"/>
        <v>676.2</v>
      </c>
      <c r="G1163" s="3">
        <v>12</v>
      </c>
      <c r="H1163" s="3"/>
      <c r="I1163" s="3">
        <v>2</v>
      </c>
      <c r="J1163" s="3">
        <f t="shared" si="148"/>
        <v>14</v>
      </c>
      <c r="K1163" s="431">
        <f t="shared" si="151"/>
        <v>7.0112179487179481E-3</v>
      </c>
      <c r="L1163" s="432">
        <f t="shared" si="152"/>
        <v>30.018179086538456</v>
      </c>
      <c r="M1163" s="432">
        <f t="shared" si="149"/>
        <v>6.60399939903846</v>
      </c>
      <c r="N1163" s="432">
        <v>12.119651347068146</v>
      </c>
      <c r="O1163" s="432">
        <v>2.9739461449050753</v>
      </c>
      <c r="P1163" s="431">
        <f t="shared" si="150"/>
        <v>7.6479999966799966E-2</v>
      </c>
    </row>
    <row r="1164" spans="1:16" x14ac:dyDescent="0.35">
      <c r="A1164" s="433">
        <f t="shared" si="153"/>
        <v>214</v>
      </c>
      <c r="B1164" s="3" t="s">
        <v>1489</v>
      </c>
      <c r="C1164" s="3">
        <v>697.4</v>
      </c>
      <c r="D1164" s="3"/>
      <c r="E1164" s="3">
        <v>17.2</v>
      </c>
      <c r="F1164" s="3">
        <f t="shared" si="147"/>
        <v>714.6</v>
      </c>
      <c r="G1164" s="3">
        <v>18</v>
      </c>
      <c r="H1164" s="3"/>
      <c r="I1164" s="3">
        <v>2</v>
      </c>
      <c r="J1164" s="3">
        <f t="shared" si="148"/>
        <v>20</v>
      </c>
      <c r="K1164" s="431">
        <f t="shared" si="151"/>
        <v>1.001602564102564E-2</v>
      </c>
      <c r="L1164" s="432">
        <f t="shared" si="152"/>
        <v>42.883112980769226</v>
      </c>
      <c r="M1164" s="432">
        <f t="shared" si="149"/>
        <v>9.4342848557692296</v>
      </c>
      <c r="N1164" s="432">
        <v>17.313787638668778</v>
      </c>
      <c r="O1164" s="432">
        <v>4.4609192173576133</v>
      </c>
      <c r="P1164" s="431">
        <f t="shared" si="150"/>
        <v>0.10368332590619206</v>
      </c>
    </row>
    <row r="1165" spans="1:16" x14ac:dyDescent="0.35">
      <c r="A1165" s="433">
        <f t="shared" si="153"/>
        <v>215</v>
      </c>
      <c r="B1165" s="3" t="s">
        <v>1490</v>
      </c>
      <c r="C1165" s="3">
        <v>509.9</v>
      </c>
      <c r="D1165" s="3"/>
      <c r="E1165" s="3">
        <v>97.6</v>
      </c>
      <c r="F1165" s="3">
        <f t="shared" si="147"/>
        <v>607.5</v>
      </c>
      <c r="G1165" s="3">
        <v>10</v>
      </c>
      <c r="H1165" s="3"/>
      <c r="I1165" s="3">
        <v>2</v>
      </c>
      <c r="J1165" s="3">
        <f t="shared" si="148"/>
        <v>12</v>
      </c>
      <c r="K1165" s="431">
        <f t="shared" si="151"/>
        <v>6.0096153846153841E-3</v>
      </c>
      <c r="L1165" s="432">
        <f t="shared" si="152"/>
        <v>25.729867788461537</v>
      </c>
      <c r="M1165" s="432">
        <f t="shared" si="149"/>
        <v>5.6605709134615383</v>
      </c>
      <c r="N1165" s="432">
        <v>10.388272583201267</v>
      </c>
      <c r="O1165" s="432">
        <v>2.4782884540875627</v>
      </c>
      <c r="P1165" s="431">
        <f t="shared" si="150"/>
        <v>7.2851028377303548E-2</v>
      </c>
    </row>
    <row r="1166" spans="1:16" x14ac:dyDescent="0.35">
      <c r="A1166" s="433">
        <f t="shared" si="153"/>
        <v>216</v>
      </c>
      <c r="B1166" s="3" t="s">
        <v>1491</v>
      </c>
      <c r="C1166" s="3">
        <v>238.2</v>
      </c>
      <c r="D1166" s="3"/>
      <c r="E1166" s="3"/>
      <c r="F1166" s="3">
        <f t="shared" si="147"/>
        <v>238.2</v>
      </c>
      <c r="G1166" s="3">
        <v>6</v>
      </c>
      <c r="H1166" s="3"/>
      <c r="I1166" s="3">
        <v>2</v>
      </c>
      <c r="J1166" s="3">
        <f t="shared" si="148"/>
        <v>8</v>
      </c>
      <c r="K1166" s="431">
        <f t="shared" si="151"/>
        <v>4.0064102564102561E-3</v>
      </c>
      <c r="L1166" s="432">
        <f t="shared" si="152"/>
        <v>17.15324519230769</v>
      </c>
      <c r="M1166" s="432">
        <f t="shared" si="149"/>
        <v>3.7737139423076917</v>
      </c>
      <c r="N1166" s="432">
        <v>6.9255150554675122</v>
      </c>
      <c r="O1166" s="432">
        <v>1.4869730724525376</v>
      </c>
      <c r="P1166" s="431">
        <f t="shared" si="150"/>
        <v>0.12317148305010678</v>
      </c>
    </row>
    <row r="1167" spans="1:16" x14ac:dyDescent="0.35">
      <c r="A1167" s="433">
        <f t="shared" si="153"/>
        <v>217</v>
      </c>
      <c r="B1167" s="3" t="s">
        <v>1492</v>
      </c>
      <c r="C1167" s="3">
        <v>524.6</v>
      </c>
      <c r="D1167" s="3"/>
      <c r="E1167" s="3">
        <v>132.1</v>
      </c>
      <c r="F1167" s="3">
        <f t="shared" si="147"/>
        <v>656.7</v>
      </c>
      <c r="G1167" s="3">
        <v>9</v>
      </c>
      <c r="H1167" s="3"/>
      <c r="I1167" s="3">
        <v>2</v>
      </c>
      <c r="J1167" s="3">
        <f t="shared" si="148"/>
        <v>11</v>
      </c>
      <c r="K1167" s="431">
        <f t="shared" si="151"/>
        <v>5.5088141025641021E-3</v>
      </c>
      <c r="L1167" s="432">
        <f t="shared" si="152"/>
        <v>23.585712139423073</v>
      </c>
      <c r="M1167" s="432">
        <f t="shared" si="149"/>
        <v>5.1888566706730765</v>
      </c>
      <c r="N1167" s="432">
        <v>9.52258320126783</v>
      </c>
      <c r="O1167" s="432">
        <v>2.2304596086788067</v>
      </c>
      <c r="P1167" s="431">
        <f t="shared" si="150"/>
        <v>6.1714042363396955E-2</v>
      </c>
    </row>
    <row r="1168" spans="1:16" x14ac:dyDescent="0.35">
      <c r="A1168" s="433">
        <f t="shared" si="153"/>
        <v>218</v>
      </c>
      <c r="B1168" s="3" t="s">
        <v>1493</v>
      </c>
      <c r="C1168" s="3">
        <v>436.8</v>
      </c>
      <c r="D1168" s="3"/>
      <c r="E1168" s="3"/>
      <c r="F1168" s="3">
        <f t="shared" si="147"/>
        <v>436.8</v>
      </c>
      <c r="G1168" s="3">
        <v>17</v>
      </c>
      <c r="H1168" s="3"/>
      <c r="I1168" s="3">
        <v>1</v>
      </c>
      <c r="J1168" s="3">
        <f t="shared" si="148"/>
        <v>18</v>
      </c>
      <c r="K1168" s="431">
        <f t="shared" si="151"/>
        <v>9.0144230769230761E-3</v>
      </c>
      <c r="L1168" s="432">
        <f t="shared" si="152"/>
        <v>38.594801682692299</v>
      </c>
      <c r="M1168" s="432">
        <f t="shared" si="149"/>
        <v>8.4908563701923061</v>
      </c>
      <c r="N1168" s="432">
        <v>15.582408874801899</v>
      </c>
      <c r="O1168" s="432">
        <v>4.4609192173576133</v>
      </c>
      <c r="P1168" s="431">
        <f t="shared" si="150"/>
        <v>0.1536835763393867</v>
      </c>
    </row>
    <row r="1169" spans="1:16" x14ac:dyDescent="0.35">
      <c r="A1169" s="433">
        <f t="shared" si="153"/>
        <v>219</v>
      </c>
      <c r="B1169" s="3" t="s">
        <v>1494</v>
      </c>
      <c r="C1169" s="3">
        <v>829.6</v>
      </c>
      <c r="D1169" s="3"/>
      <c r="E1169" s="3">
        <v>76</v>
      </c>
      <c r="F1169" s="3">
        <f t="shared" si="147"/>
        <v>905.6</v>
      </c>
      <c r="G1169" s="3">
        <v>10</v>
      </c>
      <c r="H1169" s="3"/>
      <c r="I1169" s="3">
        <v>3</v>
      </c>
      <c r="J1169" s="3">
        <f t="shared" si="148"/>
        <v>13</v>
      </c>
      <c r="K1169" s="431">
        <f t="shared" si="151"/>
        <v>6.5104166666666661E-3</v>
      </c>
      <c r="L1169" s="432">
        <f t="shared" si="152"/>
        <v>27.874023437499996</v>
      </c>
      <c r="M1169" s="432">
        <f t="shared" si="149"/>
        <v>6.1322851562499991</v>
      </c>
      <c r="N1169" s="432">
        <v>11.253961965134707</v>
      </c>
      <c r="O1169" s="432">
        <v>3.4696038357225878</v>
      </c>
      <c r="P1169" s="431">
        <f t="shared" si="150"/>
        <v>5.3809490276730661E-2</v>
      </c>
    </row>
    <row r="1170" spans="1:16" x14ac:dyDescent="0.35">
      <c r="A1170" s="433">
        <f t="shared" si="153"/>
        <v>220</v>
      </c>
      <c r="B1170" s="3" t="s">
        <v>1495</v>
      </c>
      <c r="C1170" s="3">
        <v>690.33</v>
      </c>
      <c r="D1170" s="3"/>
      <c r="E1170" s="3"/>
      <c r="F1170" s="3">
        <f t="shared" si="147"/>
        <v>690.33</v>
      </c>
      <c r="G1170" s="3">
        <v>15</v>
      </c>
      <c r="H1170" s="3"/>
      <c r="I1170" s="3"/>
      <c r="J1170" s="3">
        <f t="shared" si="148"/>
        <v>15</v>
      </c>
      <c r="K1170" s="431">
        <f t="shared" si="151"/>
        <v>7.5120192307692301E-3</v>
      </c>
      <c r="L1170" s="432">
        <f t="shared" si="152"/>
        <v>32.16233473557692</v>
      </c>
      <c r="M1170" s="432">
        <f t="shared" si="149"/>
        <v>7.0757136418269226</v>
      </c>
      <c r="N1170" s="432">
        <v>12.985340729001585</v>
      </c>
      <c r="O1170" s="432">
        <v>3.7174326811313443</v>
      </c>
      <c r="P1170" s="431">
        <f t="shared" si="150"/>
        <v>8.1034898943312283E-2</v>
      </c>
    </row>
    <row r="1171" spans="1:16" x14ac:dyDescent="0.35">
      <c r="A1171" s="433">
        <f t="shared" si="153"/>
        <v>221</v>
      </c>
      <c r="B1171" s="3" t="s">
        <v>1496</v>
      </c>
      <c r="C1171" s="3">
        <v>548.21</v>
      </c>
      <c r="D1171" s="3"/>
      <c r="E1171" s="3"/>
      <c r="F1171" s="3">
        <f t="shared" si="147"/>
        <v>548.21</v>
      </c>
      <c r="G1171" s="3">
        <v>8</v>
      </c>
      <c r="H1171" s="3"/>
      <c r="I1171" s="3"/>
      <c r="J1171" s="3">
        <f t="shared" si="148"/>
        <v>8</v>
      </c>
      <c r="K1171" s="431">
        <f t="shared" si="151"/>
        <v>4.0064102564102561E-3</v>
      </c>
      <c r="L1171" s="432">
        <f t="shared" si="152"/>
        <v>17.15324519230769</v>
      </c>
      <c r="M1171" s="432">
        <f t="shared" si="149"/>
        <v>3.7737139423076917</v>
      </c>
      <c r="N1171" s="432">
        <v>6.9255150554675122</v>
      </c>
      <c r="O1171" s="432">
        <v>1.9826307632700504</v>
      </c>
      <c r="P1171" s="431">
        <f t="shared" si="150"/>
        <v>5.4422766737843062E-2</v>
      </c>
    </row>
    <row r="1172" spans="1:16" x14ac:dyDescent="0.35">
      <c r="A1172" s="433">
        <f t="shared" si="153"/>
        <v>222</v>
      </c>
      <c r="B1172" s="3" t="s">
        <v>1497</v>
      </c>
      <c r="C1172" s="3">
        <v>433.09</v>
      </c>
      <c r="D1172" s="3"/>
      <c r="E1172" s="3"/>
      <c r="F1172" s="3">
        <f t="shared" si="147"/>
        <v>433.09</v>
      </c>
      <c r="G1172" s="3">
        <v>8</v>
      </c>
      <c r="H1172" s="3"/>
      <c r="I1172" s="3"/>
      <c r="J1172" s="3">
        <f t="shared" si="148"/>
        <v>8</v>
      </c>
      <c r="K1172" s="431">
        <f t="shared" si="151"/>
        <v>4.0064102564102561E-3</v>
      </c>
      <c r="L1172" s="432">
        <f t="shared" si="152"/>
        <v>17.15324519230769</v>
      </c>
      <c r="M1172" s="432">
        <f t="shared" si="149"/>
        <v>3.7737139423076917</v>
      </c>
      <c r="N1172" s="432">
        <v>6.9255150554675122</v>
      </c>
      <c r="O1172" s="432">
        <v>1.9826307632700504</v>
      </c>
      <c r="P1172" s="431">
        <f t="shared" si="150"/>
        <v>6.8888925981557991E-2</v>
      </c>
    </row>
    <row r="1173" spans="1:16" x14ac:dyDescent="0.35">
      <c r="A1173" s="433">
        <f t="shared" si="153"/>
        <v>223</v>
      </c>
      <c r="B1173" s="3" t="s">
        <v>1498</v>
      </c>
      <c r="C1173" s="3">
        <v>478.9</v>
      </c>
      <c r="D1173" s="3"/>
      <c r="E1173" s="3"/>
      <c r="F1173" s="3">
        <f t="shared" si="147"/>
        <v>478.9</v>
      </c>
      <c r="G1173" s="3">
        <v>11</v>
      </c>
      <c r="H1173" s="3"/>
      <c r="I1173" s="3"/>
      <c r="J1173" s="3">
        <f t="shared" si="148"/>
        <v>11</v>
      </c>
      <c r="K1173" s="431">
        <f t="shared" si="151"/>
        <v>5.5088141025641021E-3</v>
      </c>
      <c r="L1173" s="432">
        <f t="shared" si="152"/>
        <v>23.585712139423073</v>
      </c>
      <c r="M1173" s="432">
        <f t="shared" si="149"/>
        <v>5.1888566706730765</v>
      </c>
      <c r="N1173" s="432">
        <v>9.52258320126783</v>
      </c>
      <c r="O1173" s="432">
        <v>2.7261172994963192</v>
      </c>
      <c r="P1173" s="431">
        <f t="shared" si="150"/>
        <v>8.5661451891543741E-2</v>
      </c>
    </row>
    <row r="1174" spans="1:16" x14ac:dyDescent="0.35">
      <c r="A1174" s="433">
        <f t="shared" si="153"/>
        <v>224</v>
      </c>
      <c r="B1174" s="3" t="s">
        <v>1499</v>
      </c>
      <c r="C1174" s="3">
        <v>3670.09</v>
      </c>
      <c r="D1174" s="3"/>
      <c r="E1174" s="3"/>
      <c r="F1174" s="3">
        <f t="shared" si="147"/>
        <v>3670.09</v>
      </c>
      <c r="G1174" s="3">
        <v>77</v>
      </c>
      <c r="H1174" s="3"/>
      <c r="I1174" s="3"/>
      <c r="J1174" s="3">
        <f t="shared" si="148"/>
        <v>77</v>
      </c>
      <c r="K1174" s="431">
        <f t="shared" si="151"/>
        <v>3.8561698717948713E-2</v>
      </c>
      <c r="L1174" s="432">
        <f t="shared" si="152"/>
        <v>165.09998497596152</v>
      </c>
      <c r="M1174" s="432">
        <f t="shared" si="149"/>
        <v>36.321996694711537</v>
      </c>
      <c r="N1174" s="432">
        <v>66.65808240887479</v>
      </c>
      <c r="O1174" s="432">
        <v>19.082821096474234</v>
      </c>
      <c r="P1174" s="431">
        <f t="shared" si="150"/>
        <v>7.8244098966516379E-2</v>
      </c>
    </row>
    <row r="1175" spans="1:16" x14ac:dyDescent="0.35">
      <c r="A1175" s="433">
        <f t="shared" si="153"/>
        <v>225</v>
      </c>
      <c r="B1175" s="3" t="s">
        <v>1500</v>
      </c>
      <c r="C1175" s="3">
        <v>428.84</v>
      </c>
      <c r="D1175" s="3"/>
      <c r="E1175" s="3"/>
      <c r="F1175" s="3">
        <f t="shared" si="147"/>
        <v>428.84</v>
      </c>
      <c r="G1175" s="3">
        <v>10</v>
      </c>
      <c r="H1175" s="3"/>
      <c r="I1175" s="3"/>
      <c r="J1175" s="3">
        <f t="shared" si="148"/>
        <v>10</v>
      </c>
      <c r="K1175" s="431">
        <f t="shared" si="151"/>
        <v>5.0080128205128201E-3</v>
      </c>
      <c r="L1175" s="432">
        <f t="shared" si="152"/>
        <v>21.441556490384613</v>
      </c>
      <c r="M1175" s="432">
        <f t="shared" si="149"/>
        <v>4.7171424278846148</v>
      </c>
      <c r="N1175" s="432">
        <v>8.656893819334389</v>
      </c>
      <c r="O1175" s="432">
        <v>2.4782884540875627</v>
      </c>
      <c r="P1175" s="431">
        <f t="shared" si="150"/>
        <v>8.696455832406301E-2</v>
      </c>
    </row>
    <row r="1176" spans="1:16" x14ac:dyDescent="0.35">
      <c r="A1176" s="433">
        <f t="shared" si="153"/>
        <v>226</v>
      </c>
      <c r="B1176" s="3" t="s">
        <v>1501</v>
      </c>
      <c r="C1176" s="3">
        <v>192.9</v>
      </c>
      <c r="D1176" s="3"/>
      <c r="E1176" s="3"/>
      <c r="F1176" s="3">
        <f t="shared" si="147"/>
        <v>192.9</v>
      </c>
      <c r="G1176" s="3">
        <v>4</v>
      </c>
      <c r="H1176" s="3"/>
      <c r="I1176" s="3"/>
      <c r="J1176" s="3">
        <f t="shared" si="148"/>
        <v>4</v>
      </c>
      <c r="K1176" s="431">
        <f t="shared" si="151"/>
        <v>2.003205128205128E-3</v>
      </c>
      <c r="L1176" s="432">
        <f t="shared" si="152"/>
        <v>8.5766225961538449</v>
      </c>
      <c r="M1176" s="432">
        <f t="shared" si="149"/>
        <v>1.8868569711538459</v>
      </c>
      <c r="N1176" s="432">
        <v>3.4627575277337561</v>
      </c>
      <c r="O1176" s="432">
        <v>0.99131538163502519</v>
      </c>
      <c r="P1176" s="431">
        <f t="shared" si="150"/>
        <v>7.7333086970847453E-2</v>
      </c>
    </row>
    <row r="1177" spans="1:16" x14ac:dyDescent="0.35">
      <c r="A1177" s="433">
        <f t="shared" si="153"/>
        <v>227</v>
      </c>
      <c r="B1177" s="3" t="s">
        <v>1502</v>
      </c>
      <c r="C1177" s="3">
        <v>315.60000000000002</v>
      </c>
      <c r="D1177" s="3"/>
      <c r="E1177" s="3"/>
      <c r="F1177" s="3">
        <f t="shared" si="147"/>
        <v>315.60000000000002</v>
      </c>
      <c r="G1177" s="3">
        <v>6</v>
      </c>
      <c r="H1177" s="3"/>
      <c r="I1177" s="3"/>
      <c r="J1177" s="3">
        <f t="shared" si="148"/>
        <v>6</v>
      </c>
      <c r="K1177" s="431">
        <f t="shared" si="151"/>
        <v>3.004807692307692E-3</v>
      </c>
      <c r="L1177" s="432">
        <f t="shared" si="152"/>
        <v>12.864933894230768</v>
      </c>
      <c r="M1177" s="432">
        <f t="shared" si="149"/>
        <v>2.8302854567307691</v>
      </c>
      <c r="N1177" s="432">
        <v>5.1941362916006337</v>
      </c>
      <c r="O1177" s="432">
        <v>1.4869730724525376</v>
      </c>
      <c r="P1177" s="431">
        <f t="shared" si="150"/>
        <v>7.090091481310111E-2</v>
      </c>
    </row>
    <row r="1178" spans="1:16" x14ac:dyDescent="0.35">
      <c r="A1178" s="433">
        <f t="shared" si="153"/>
        <v>228</v>
      </c>
      <c r="B1178" s="3" t="s">
        <v>48</v>
      </c>
      <c r="C1178" s="3">
        <v>146.4</v>
      </c>
      <c r="D1178" s="3"/>
      <c r="E1178" s="3"/>
      <c r="F1178" s="3">
        <f t="shared" si="147"/>
        <v>146.4</v>
      </c>
      <c r="G1178" s="3">
        <v>5</v>
      </c>
      <c r="H1178" s="3"/>
      <c r="I1178" s="3"/>
      <c r="J1178" s="3">
        <f t="shared" si="148"/>
        <v>5</v>
      </c>
      <c r="K1178" s="431">
        <f t="shared" si="151"/>
        <v>2.50400641025641E-3</v>
      </c>
      <c r="L1178" s="432">
        <f t="shared" si="152"/>
        <v>10.720778245192307</v>
      </c>
      <c r="M1178" s="432">
        <f t="shared" si="149"/>
        <v>2.3585712139423074</v>
      </c>
      <c r="N1178" s="432">
        <v>4.3284469096671945</v>
      </c>
      <c r="O1178" s="432">
        <v>1.2391442270437814</v>
      </c>
      <c r="P1178" s="431">
        <f t="shared" si="150"/>
        <v>0.12736981281315293</v>
      </c>
    </row>
    <row r="1179" spans="1:16" x14ac:dyDescent="0.35">
      <c r="A1179" s="433">
        <f t="shared" si="153"/>
        <v>229</v>
      </c>
      <c r="B1179" s="3" t="s">
        <v>49</v>
      </c>
      <c r="C1179" s="3">
        <v>145.1</v>
      </c>
      <c r="D1179" s="3"/>
      <c r="E1179" s="3"/>
      <c r="F1179" s="3">
        <f t="shared" si="147"/>
        <v>145.1</v>
      </c>
      <c r="G1179" s="3">
        <v>6</v>
      </c>
      <c r="H1179" s="3"/>
      <c r="I1179" s="3"/>
      <c r="J1179" s="3">
        <f t="shared" si="148"/>
        <v>6</v>
      </c>
      <c r="K1179" s="431">
        <f t="shared" si="151"/>
        <v>3.004807692307692E-3</v>
      </c>
      <c r="L1179" s="432">
        <f t="shared" si="152"/>
        <v>12.864933894230768</v>
      </c>
      <c r="M1179" s="432">
        <f t="shared" si="149"/>
        <v>2.8302854567307691</v>
      </c>
      <c r="N1179" s="432">
        <v>5.1941362916006337</v>
      </c>
      <c r="O1179" s="432">
        <v>0.2478288454087563</v>
      </c>
      <c r="P1179" s="431">
        <f t="shared" si="150"/>
        <v>0.14567322183301812</v>
      </c>
    </row>
    <row r="1180" spans="1:16" x14ac:dyDescent="0.35">
      <c r="A1180" s="433">
        <f t="shared" si="153"/>
        <v>230</v>
      </c>
      <c r="B1180" s="3" t="s">
        <v>50</v>
      </c>
      <c r="C1180" s="3">
        <v>206.7</v>
      </c>
      <c r="D1180" s="3"/>
      <c r="E1180" s="3"/>
      <c r="F1180" s="3">
        <f t="shared" si="147"/>
        <v>206.7</v>
      </c>
      <c r="G1180" s="3">
        <v>7</v>
      </c>
      <c r="H1180" s="3"/>
      <c r="I1180" s="3"/>
      <c r="J1180" s="3">
        <f t="shared" si="148"/>
        <v>7</v>
      </c>
      <c r="K1180" s="431">
        <f t="shared" si="151"/>
        <v>3.505608974358974E-3</v>
      </c>
      <c r="L1180" s="432">
        <f t="shared" si="152"/>
        <v>15.009089543269228</v>
      </c>
      <c r="M1180" s="432">
        <f t="shared" si="149"/>
        <v>3.30199969951923</v>
      </c>
      <c r="N1180" s="432">
        <v>6.059825673534073</v>
      </c>
      <c r="O1180" s="432">
        <v>1.7348019178612939</v>
      </c>
      <c r="P1180" s="431">
        <f t="shared" si="150"/>
        <v>0.12629761409861553</v>
      </c>
    </row>
    <row r="1181" spans="1:16" x14ac:dyDescent="0.35">
      <c r="A1181" s="433">
        <f t="shared" si="153"/>
        <v>231</v>
      </c>
      <c r="B1181" s="3" t="s">
        <v>51</v>
      </c>
      <c r="C1181" s="3">
        <v>108.4</v>
      </c>
      <c r="D1181" s="3"/>
      <c r="E1181" s="3"/>
      <c r="F1181" s="3">
        <f t="shared" si="147"/>
        <v>108.4</v>
      </c>
      <c r="G1181" s="3">
        <v>3</v>
      </c>
      <c r="H1181" s="3"/>
      <c r="I1181" s="3"/>
      <c r="J1181" s="3">
        <f t="shared" si="148"/>
        <v>3</v>
      </c>
      <c r="K1181" s="431">
        <f t="shared" si="151"/>
        <v>1.502403846153846E-3</v>
      </c>
      <c r="L1181" s="432">
        <f t="shared" si="152"/>
        <v>6.4324669471153841</v>
      </c>
      <c r="M1181" s="432">
        <f t="shared" si="149"/>
        <v>1.4151427283653846</v>
      </c>
      <c r="N1181" s="432">
        <v>2.5970681458003169</v>
      </c>
      <c r="O1181" s="432">
        <v>0.74348653622626881</v>
      </c>
      <c r="P1181" s="431">
        <f t="shared" si="150"/>
        <v>0.10321184831648851</v>
      </c>
    </row>
    <row r="1182" spans="1:16" x14ac:dyDescent="0.35">
      <c r="A1182" s="433">
        <f t="shared" si="153"/>
        <v>232</v>
      </c>
      <c r="B1182" s="3" t="s">
        <v>52</v>
      </c>
      <c r="C1182" s="3">
        <v>253.3</v>
      </c>
      <c r="D1182" s="3"/>
      <c r="E1182" s="3"/>
      <c r="F1182" s="3">
        <f t="shared" si="147"/>
        <v>253.3</v>
      </c>
      <c r="G1182" s="3">
        <v>5</v>
      </c>
      <c r="H1182" s="3"/>
      <c r="I1182" s="3"/>
      <c r="J1182" s="3">
        <f t="shared" si="148"/>
        <v>5</v>
      </c>
      <c r="K1182" s="431">
        <f t="shared" si="151"/>
        <v>2.50400641025641E-3</v>
      </c>
      <c r="L1182" s="432">
        <f t="shared" si="152"/>
        <v>10.720778245192307</v>
      </c>
      <c r="M1182" s="432">
        <f t="shared" si="149"/>
        <v>2.3585712139423074</v>
      </c>
      <c r="N1182" s="432">
        <v>4.3284469096671945</v>
      </c>
      <c r="O1182" s="432">
        <v>0.99131538163502519</v>
      </c>
      <c r="P1182" s="431">
        <f t="shared" si="150"/>
        <v>7.2637630282024607E-2</v>
      </c>
    </row>
    <row r="1183" spans="1:16" x14ac:dyDescent="0.35">
      <c r="A1183" s="433">
        <f t="shared" si="153"/>
        <v>233</v>
      </c>
      <c r="B1183" s="3" t="s">
        <v>53</v>
      </c>
      <c r="C1183" s="3">
        <v>3062.2</v>
      </c>
      <c r="D1183" s="3"/>
      <c r="E1183" s="3"/>
      <c r="F1183" s="3">
        <f t="shared" si="147"/>
        <v>3062.2</v>
      </c>
      <c r="G1183" s="3">
        <v>53</v>
      </c>
      <c r="H1183" s="3"/>
      <c r="I1183" s="3">
        <v>2</v>
      </c>
      <c r="J1183" s="3">
        <f t="shared" si="148"/>
        <v>55</v>
      </c>
      <c r="K1183" s="431">
        <f t="shared" si="151"/>
        <v>2.7544070512820512E-2</v>
      </c>
      <c r="L1183" s="432">
        <f t="shared" si="152"/>
        <v>117.92856069711537</v>
      </c>
      <c r="M1183" s="432">
        <f t="shared" si="149"/>
        <v>25.944283353365382</v>
      </c>
      <c r="N1183" s="432">
        <v>47.612916006339141</v>
      </c>
      <c r="O1183" s="432">
        <v>13.134928806664083</v>
      </c>
      <c r="P1183" s="431">
        <f t="shared" si="150"/>
        <v>6.6821464588689164E-2</v>
      </c>
    </row>
    <row r="1184" spans="1:16" x14ac:dyDescent="0.35">
      <c r="A1184" s="433">
        <f t="shared" si="153"/>
        <v>234</v>
      </c>
      <c r="B1184" s="3" t="s">
        <v>56</v>
      </c>
      <c r="C1184" s="3">
        <v>111.8</v>
      </c>
      <c r="D1184" s="3"/>
      <c r="E1184" s="3"/>
      <c r="F1184" s="3">
        <f t="shared" si="147"/>
        <v>111.8</v>
      </c>
      <c r="G1184" s="3">
        <v>3</v>
      </c>
      <c r="H1184" s="3"/>
      <c r="I1184" s="3"/>
      <c r="J1184" s="3">
        <f t="shared" si="148"/>
        <v>3</v>
      </c>
      <c r="K1184" s="431">
        <f t="shared" si="151"/>
        <v>1.502403846153846E-3</v>
      </c>
      <c r="L1184" s="432">
        <f t="shared" si="152"/>
        <v>6.4324669471153841</v>
      </c>
      <c r="M1184" s="432">
        <f t="shared" si="149"/>
        <v>1.4151427283653846</v>
      </c>
      <c r="N1184" s="432">
        <v>2.5970681458003169</v>
      </c>
      <c r="O1184" s="432">
        <v>0.74348653622626881</v>
      </c>
      <c r="P1184" s="431">
        <f t="shared" si="150"/>
        <v>0.10007302645355416</v>
      </c>
    </row>
    <row r="1185" spans="1:16" x14ac:dyDescent="0.35">
      <c r="A1185" s="433">
        <f t="shared" si="153"/>
        <v>235</v>
      </c>
      <c r="B1185" s="3" t="s">
        <v>57</v>
      </c>
      <c r="C1185" s="3">
        <v>2015.4</v>
      </c>
      <c r="D1185" s="3"/>
      <c r="E1185" s="3"/>
      <c r="F1185" s="3">
        <f t="shared" si="147"/>
        <v>2015.4</v>
      </c>
      <c r="G1185" s="3">
        <v>35</v>
      </c>
      <c r="H1185" s="3"/>
      <c r="I1185" s="3"/>
      <c r="J1185" s="3">
        <f t="shared" si="148"/>
        <v>35</v>
      </c>
      <c r="K1185" s="431">
        <f t="shared" si="151"/>
        <v>1.7528044871794872E-2</v>
      </c>
      <c r="L1185" s="432">
        <f t="shared" si="152"/>
        <v>75.045447716346146</v>
      </c>
      <c r="M1185" s="432">
        <f t="shared" si="149"/>
        <v>16.509998497596154</v>
      </c>
      <c r="N1185" s="432">
        <v>30.299128367670363</v>
      </c>
      <c r="O1185" s="432">
        <v>8.6740095893064701</v>
      </c>
      <c r="P1185" s="431">
        <f t="shared" si="150"/>
        <v>6.4765596988646992E-2</v>
      </c>
    </row>
    <row r="1186" spans="1:16" x14ac:dyDescent="0.35">
      <c r="A1186" s="433">
        <f t="shared" si="153"/>
        <v>236</v>
      </c>
      <c r="B1186" s="3" t="s">
        <v>58</v>
      </c>
      <c r="C1186" s="3">
        <v>3806.5</v>
      </c>
      <c r="D1186" s="3"/>
      <c r="E1186" s="3"/>
      <c r="F1186" s="3">
        <f t="shared" si="147"/>
        <v>3806.5</v>
      </c>
      <c r="G1186" s="3">
        <v>65</v>
      </c>
      <c r="H1186" s="3"/>
      <c r="I1186" s="3"/>
      <c r="J1186" s="3">
        <f t="shared" si="148"/>
        <v>65</v>
      </c>
      <c r="K1186" s="431">
        <f t="shared" si="151"/>
        <v>3.2552083333333329E-2</v>
      </c>
      <c r="L1186" s="432">
        <f t="shared" si="152"/>
        <v>139.37011718749997</v>
      </c>
      <c r="M1186" s="432">
        <f t="shared" si="149"/>
        <v>30.661425781249992</v>
      </c>
      <c r="N1186" s="432">
        <v>56.269809825673534</v>
      </c>
      <c r="O1186" s="432">
        <v>16.10887495156916</v>
      </c>
      <c r="P1186" s="431">
        <f t="shared" si="150"/>
        <v>6.3683233349794477E-2</v>
      </c>
    </row>
    <row r="1187" spans="1:16" x14ac:dyDescent="0.35">
      <c r="A1187" s="433">
        <f t="shared" si="153"/>
        <v>237</v>
      </c>
      <c r="B1187" s="3" t="s">
        <v>59</v>
      </c>
      <c r="C1187" s="3">
        <v>300.8</v>
      </c>
      <c r="D1187" s="3"/>
      <c r="E1187" s="3"/>
      <c r="F1187" s="3">
        <f t="shared" si="147"/>
        <v>300.8</v>
      </c>
      <c r="G1187" s="3">
        <v>5</v>
      </c>
      <c r="H1187" s="3"/>
      <c r="I1187" s="3"/>
      <c r="J1187" s="3">
        <f t="shared" si="148"/>
        <v>5</v>
      </c>
      <c r="K1187" s="431">
        <f t="shared" si="151"/>
        <v>2.50400641025641E-3</v>
      </c>
      <c r="L1187" s="432">
        <f t="shared" si="152"/>
        <v>10.720778245192307</v>
      </c>
      <c r="M1187" s="432">
        <f t="shared" si="149"/>
        <v>2.3585712139423074</v>
      </c>
      <c r="N1187" s="432">
        <v>4.3284469096671945</v>
      </c>
      <c r="O1187" s="432">
        <v>1.2391442270437814</v>
      </c>
      <c r="P1187" s="431">
        <f t="shared" si="150"/>
        <v>6.199115889576326E-2</v>
      </c>
    </row>
    <row r="1188" spans="1:16" x14ac:dyDescent="0.35">
      <c r="A1188" s="433">
        <f t="shared" si="153"/>
        <v>238</v>
      </c>
      <c r="B1188" s="3" t="s">
        <v>103</v>
      </c>
      <c r="C1188" s="3">
        <v>1711.2</v>
      </c>
      <c r="D1188" s="3"/>
      <c r="E1188" s="3">
        <v>324.10000000000002</v>
      </c>
      <c r="F1188" s="3">
        <f t="shared" si="147"/>
        <v>2035.3000000000002</v>
      </c>
      <c r="G1188" s="3">
        <v>33</v>
      </c>
      <c r="H1188" s="3"/>
      <c r="I1188" s="3">
        <v>3</v>
      </c>
      <c r="J1188" s="3">
        <f t="shared" si="148"/>
        <v>36</v>
      </c>
      <c r="K1188" s="431">
        <f t="shared" si="151"/>
        <v>1.8028846153846152E-2</v>
      </c>
      <c r="L1188" s="432">
        <f t="shared" si="152"/>
        <v>77.189603365384599</v>
      </c>
      <c r="M1188" s="432">
        <f t="shared" si="149"/>
        <v>16.981712740384612</v>
      </c>
      <c r="N1188" s="432">
        <v>31.164817749603799</v>
      </c>
      <c r="O1188" s="432">
        <v>8.1783518984889572</v>
      </c>
      <c r="P1188" s="431">
        <f t="shared" si="150"/>
        <v>6.5599413233362144E-2</v>
      </c>
    </row>
    <row r="1189" spans="1:16" x14ac:dyDescent="0.35">
      <c r="A1189" s="433">
        <f t="shared" si="153"/>
        <v>239</v>
      </c>
      <c r="B1189" s="3" t="s">
        <v>104</v>
      </c>
      <c r="C1189" s="3">
        <v>1885.6</v>
      </c>
      <c r="D1189" s="3"/>
      <c r="E1189" s="3"/>
      <c r="F1189" s="3">
        <f t="shared" si="147"/>
        <v>1885.6</v>
      </c>
      <c r="G1189" s="3">
        <v>40</v>
      </c>
      <c r="H1189" s="3"/>
      <c r="I1189" s="3"/>
      <c r="J1189" s="3">
        <f t="shared" si="148"/>
        <v>40</v>
      </c>
      <c r="K1189" s="431">
        <f t="shared" si="151"/>
        <v>2.003205128205128E-2</v>
      </c>
      <c r="L1189" s="432">
        <f t="shared" si="152"/>
        <v>85.766225961538453</v>
      </c>
      <c r="M1189" s="432">
        <f t="shared" si="149"/>
        <v>18.868569711538459</v>
      </c>
      <c r="N1189" s="432">
        <v>34.627575277337556</v>
      </c>
      <c r="O1189" s="432">
        <v>9.9131538163502508</v>
      </c>
      <c r="P1189" s="431">
        <f t="shared" si="150"/>
        <v>7.9113027559803095E-2</v>
      </c>
    </row>
    <row r="1190" spans="1:16" x14ac:dyDescent="0.35">
      <c r="A1190" s="433">
        <f t="shared" si="153"/>
        <v>240</v>
      </c>
      <c r="B1190" s="3" t="s">
        <v>105</v>
      </c>
      <c r="C1190" s="3">
        <v>2603.3000000000002</v>
      </c>
      <c r="D1190" s="3"/>
      <c r="E1190" s="3">
        <v>443.5</v>
      </c>
      <c r="F1190" s="3">
        <f t="shared" si="147"/>
        <v>3046.8</v>
      </c>
      <c r="G1190" s="3">
        <v>64</v>
      </c>
      <c r="H1190" s="3"/>
      <c r="I1190" s="3">
        <v>4</v>
      </c>
      <c r="J1190" s="3">
        <f t="shared" si="148"/>
        <v>68</v>
      </c>
      <c r="K1190" s="431">
        <f t="shared" si="151"/>
        <v>3.4054487179487176E-2</v>
      </c>
      <c r="L1190" s="432">
        <f t="shared" si="152"/>
        <v>145.80258413461536</v>
      </c>
      <c r="M1190" s="432">
        <f t="shared" si="149"/>
        <v>32.076568509615377</v>
      </c>
      <c r="N1190" s="432">
        <v>58.866877971473848</v>
      </c>
      <c r="O1190" s="432">
        <v>15.861046106160403</v>
      </c>
      <c r="P1190" s="431">
        <f t="shared" si="150"/>
        <v>8.2908978837424513E-2</v>
      </c>
    </row>
    <row r="1191" spans="1:16" x14ac:dyDescent="0.35">
      <c r="A1191" s="433">
        <f t="shared" si="153"/>
        <v>241</v>
      </c>
      <c r="B1191" s="3" t="s">
        <v>106</v>
      </c>
      <c r="C1191" s="3">
        <v>122.5</v>
      </c>
      <c r="D1191" s="3"/>
      <c r="E1191" s="3"/>
      <c r="F1191" s="3">
        <f t="shared" ref="F1191:F1236" si="154">C1191+D1191+E1191</f>
        <v>122.5</v>
      </c>
      <c r="G1191" s="3">
        <v>3</v>
      </c>
      <c r="H1191" s="3"/>
      <c r="I1191" s="3"/>
      <c r="J1191" s="3">
        <f t="shared" ref="J1191:J1236" si="155">G1191+H1191+I1191</f>
        <v>3</v>
      </c>
      <c r="K1191" s="431">
        <f t="shared" si="151"/>
        <v>1.502403846153846E-3</v>
      </c>
      <c r="L1191" s="432">
        <f t="shared" si="152"/>
        <v>6.4324669471153841</v>
      </c>
      <c r="M1191" s="432">
        <f t="shared" ref="M1191:M1236" si="156">L1191*0.22</f>
        <v>1.4151427283653846</v>
      </c>
      <c r="N1191" s="432">
        <v>2.5970681458003169</v>
      </c>
      <c r="O1191" s="432">
        <v>0.74348653622626881</v>
      </c>
      <c r="P1191" s="431">
        <f t="shared" si="150"/>
        <v>9.1331953938835558E-2</v>
      </c>
    </row>
    <row r="1192" spans="1:16" x14ac:dyDescent="0.35">
      <c r="A1192" s="433">
        <f t="shared" si="153"/>
        <v>242</v>
      </c>
      <c r="B1192" s="3" t="s">
        <v>107</v>
      </c>
      <c r="C1192" s="3">
        <v>1944.7</v>
      </c>
      <c r="D1192" s="3"/>
      <c r="E1192" s="3">
        <v>44.7</v>
      </c>
      <c r="F1192" s="3">
        <f t="shared" si="154"/>
        <v>1989.4</v>
      </c>
      <c r="G1192" s="3">
        <v>40</v>
      </c>
      <c r="H1192" s="3"/>
      <c r="I1192" s="3">
        <v>1</v>
      </c>
      <c r="J1192" s="3">
        <f t="shared" si="155"/>
        <v>41</v>
      </c>
      <c r="K1192" s="431">
        <f t="shared" si="151"/>
        <v>2.0532852564102561E-2</v>
      </c>
      <c r="L1192" s="432">
        <f t="shared" si="152"/>
        <v>87.910381610576906</v>
      </c>
      <c r="M1192" s="432">
        <f t="shared" si="156"/>
        <v>19.340283954326921</v>
      </c>
      <c r="N1192" s="432">
        <v>35.493264659270999</v>
      </c>
      <c r="O1192" s="432">
        <v>9.9131538163502508</v>
      </c>
      <c r="P1192" s="431">
        <f t="shared" si="150"/>
        <v>7.6735238785827414E-2</v>
      </c>
    </row>
    <row r="1193" spans="1:16" x14ac:dyDescent="0.35">
      <c r="A1193" s="433">
        <f t="shared" si="153"/>
        <v>243</v>
      </c>
      <c r="B1193" s="3" t="s">
        <v>108</v>
      </c>
      <c r="C1193" s="3">
        <v>275.8</v>
      </c>
      <c r="D1193" s="3"/>
      <c r="E1193" s="3">
        <v>62.2</v>
      </c>
      <c r="F1193" s="3">
        <f t="shared" si="154"/>
        <v>338</v>
      </c>
      <c r="G1193" s="3">
        <v>6</v>
      </c>
      <c r="H1193" s="3"/>
      <c r="I1193" s="3">
        <v>1</v>
      </c>
      <c r="J1193" s="3">
        <f t="shared" si="155"/>
        <v>7</v>
      </c>
      <c r="K1193" s="431">
        <f t="shared" si="151"/>
        <v>3.505608974358974E-3</v>
      </c>
      <c r="L1193" s="432">
        <f t="shared" si="152"/>
        <v>15.009089543269228</v>
      </c>
      <c r="M1193" s="432">
        <f t="shared" si="156"/>
        <v>3.30199969951923</v>
      </c>
      <c r="N1193" s="432">
        <v>6.059825673534073</v>
      </c>
      <c r="O1193" s="432">
        <v>1.4869730724525376</v>
      </c>
      <c r="P1193" s="431">
        <f t="shared" si="150"/>
        <v>7.6502627185725064E-2</v>
      </c>
    </row>
    <row r="1194" spans="1:16" x14ac:dyDescent="0.35">
      <c r="A1194" s="433">
        <f t="shared" si="153"/>
        <v>244</v>
      </c>
      <c r="B1194" s="3" t="s">
        <v>109</v>
      </c>
      <c r="C1194" s="3">
        <v>3125.4</v>
      </c>
      <c r="D1194" s="3"/>
      <c r="E1194" s="3">
        <v>54.7</v>
      </c>
      <c r="F1194" s="3">
        <f t="shared" si="154"/>
        <v>3180.1</v>
      </c>
      <c r="G1194" s="3">
        <v>75</v>
      </c>
      <c r="H1194" s="3"/>
      <c r="I1194" s="3">
        <v>1</v>
      </c>
      <c r="J1194" s="3">
        <f t="shared" si="155"/>
        <v>76</v>
      </c>
      <c r="K1194" s="431">
        <f t="shared" si="151"/>
        <v>3.8060897435897433E-2</v>
      </c>
      <c r="L1194" s="432">
        <f t="shared" si="152"/>
        <v>162.95582932692307</v>
      </c>
      <c r="M1194" s="432">
        <f t="shared" si="156"/>
        <v>35.850282451923071</v>
      </c>
      <c r="N1194" s="432">
        <v>65.792393026941355</v>
      </c>
      <c r="O1194" s="432">
        <v>18.834992251065479</v>
      </c>
      <c r="P1194" s="431">
        <f t="shared" si="150"/>
        <v>8.9127227778011076E-2</v>
      </c>
    </row>
    <row r="1195" spans="1:16" x14ac:dyDescent="0.35">
      <c r="A1195" s="433">
        <f t="shared" si="153"/>
        <v>245</v>
      </c>
      <c r="B1195" s="3" t="s">
        <v>110</v>
      </c>
      <c r="C1195" s="3">
        <v>296</v>
      </c>
      <c r="D1195" s="3"/>
      <c r="E1195" s="3">
        <v>36.799999999999997</v>
      </c>
      <c r="F1195" s="3">
        <f t="shared" si="154"/>
        <v>332.8</v>
      </c>
      <c r="G1195" s="3">
        <v>6</v>
      </c>
      <c r="H1195" s="3"/>
      <c r="I1195" s="3">
        <v>1</v>
      </c>
      <c r="J1195" s="3">
        <f t="shared" si="155"/>
        <v>7</v>
      </c>
      <c r="K1195" s="431">
        <f t="shared" si="151"/>
        <v>3.505608974358974E-3</v>
      </c>
      <c r="L1195" s="432">
        <f t="shared" si="152"/>
        <v>15.009089543269228</v>
      </c>
      <c r="M1195" s="432">
        <f t="shared" si="156"/>
        <v>3.30199969951923</v>
      </c>
      <c r="N1195" s="432">
        <v>6.059825673534073</v>
      </c>
      <c r="O1195" s="432">
        <v>1.4869730724525376</v>
      </c>
      <c r="P1195" s="431">
        <f t="shared" si="150"/>
        <v>7.769798073550202E-2</v>
      </c>
    </row>
    <row r="1196" spans="1:16" x14ac:dyDescent="0.35">
      <c r="A1196" s="433">
        <f t="shared" si="153"/>
        <v>246</v>
      </c>
      <c r="B1196" s="3" t="s">
        <v>111</v>
      </c>
      <c r="C1196" s="3">
        <v>154.80000000000001</v>
      </c>
      <c r="D1196" s="3"/>
      <c r="E1196" s="3"/>
      <c r="F1196" s="3">
        <f t="shared" si="154"/>
        <v>154.80000000000001</v>
      </c>
      <c r="G1196" s="3">
        <v>3</v>
      </c>
      <c r="H1196" s="3"/>
      <c r="I1196" s="3"/>
      <c r="J1196" s="3">
        <f t="shared" si="155"/>
        <v>3</v>
      </c>
      <c r="K1196" s="431">
        <f t="shared" si="151"/>
        <v>1.502403846153846E-3</v>
      </c>
      <c r="L1196" s="432">
        <f t="shared" si="152"/>
        <v>6.4324669471153841</v>
      </c>
      <c r="M1196" s="432">
        <f t="shared" si="156"/>
        <v>1.4151427283653846</v>
      </c>
      <c r="N1196" s="432">
        <v>2.5970681458003169</v>
      </c>
      <c r="O1196" s="432">
        <v>0.74348653622626881</v>
      </c>
      <c r="P1196" s="431">
        <f t="shared" si="150"/>
        <v>7.2274963549789115E-2</v>
      </c>
    </row>
    <row r="1197" spans="1:16" x14ac:dyDescent="0.35">
      <c r="A1197" s="433">
        <f t="shared" si="153"/>
        <v>247</v>
      </c>
      <c r="B1197" s="3" t="s">
        <v>124</v>
      </c>
      <c r="C1197" s="3">
        <v>247.5</v>
      </c>
      <c r="D1197" s="3"/>
      <c r="E1197" s="3"/>
      <c r="F1197" s="3">
        <f t="shared" si="154"/>
        <v>247.5</v>
      </c>
      <c r="G1197" s="3">
        <v>5</v>
      </c>
      <c r="H1197" s="3"/>
      <c r="I1197" s="3"/>
      <c r="J1197" s="3">
        <f t="shared" si="155"/>
        <v>5</v>
      </c>
      <c r="K1197" s="431">
        <f t="shared" si="151"/>
        <v>2.50400641025641E-3</v>
      </c>
      <c r="L1197" s="432">
        <f t="shared" si="152"/>
        <v>10.720778245192307</v>
      </c>
      <c r="M1197" s="432">
        <f t="shared" si="156"/>
        <v>2.3585712139423074</v>
      </c>
      <c r="N1197" s="432">
        <v>4.3284469096671945</v>
      </c>
      <c r="O1197" s="432">
        <v>1.2391442270437814</v>
      </c>
      <c r="P1197" s="431">
        <f t="shared" si="150"/>
        <v>7.5341174124628638E-2</v>
      </c>
    </row>
    <row r="1198" spans="1:16" x14ac:dyDescent="0.35">
      <c r="A1198" s="433">
        <f t="shared" si="153"/>
        <v>248</v>
      </c>
      <c r="B1198" s="3" t="s">
        <v>1642</v>
      </c>
      <c r="C1198" s="3">
        <v>101.8</v>
      </c>
      <c r="D1198" s="3"/>
      <c r="E1198" s="3"/>
      <c r="F1198" s="3">
        <f t="shared" si="154"/>
        <v>101.8</v>
      </c>
      <c r="G1198" s="3">
        <v>2</v>
      </c>
      <c r="H1198" s="3"/>
      <c r="I1198" s="3"/>
      <c r="J1198" s="3">
        <f t="shared" si="155"/>
        <v>2</v>
      </c>
      <c r="K1198" s="431">
        <f t="shared" si="151"/>
        <v>1.001602564102564E-3</v>
      </c>
      <c r="L1198" s="432">
        <f t="shared" si="152"/>
        <v>4.2883112980769225</v>
      </c>
      <c r="M1198" s="432">
        <f t="shared" si="156"/>
        <v>0.94342848557692294</v>
      </c>
      <c r="N1198" s="432">
        <v>1.7313787638668781</v>
      </c>
      <c r="O1198" s="432">
        <v>0.4956576908175126</v>
      </c>
      <c r="P1198" s="431">
        <f t="shared" si="150"/>
        <v>7.3268921791141819E-2</v>
      </c>
    </row>
    <row r="1199" spans="1:16" x14ac:dyDescent="0.35">
      <c r="A1199" s="433">
        <f t="shared" si="153"/>
        <v>249</v>
      </c>
      <c r="B1199" s="3" t="s">
        <v>1643</v>
      </c>
      <c r="C1199" s="3">
        <v>115</v>
      </c>
      <c r="D1199" s="3"/>
      <c r="E1199" s="3"/>
      <c r="F1199" s="3">
        <f t="shared" si="154"/>
        <v>115</v>
      </c>
      <c r="G1199" s="3">
        <v>4</v>
      </c>
      <c r="H1199" s="3"/>
      <c r="I1199" s="3"/>
      <c r="J1199" s="3">
        <f t="shared" si="155"/>
        <v>4</v>
      </c>
      <c r="K1199" s="431">
        <f t="shared" si="151"/>
        <v>2.003205128205128E-3</v>
      </c>
      <c r="L1199" s="432">
        <f t="shared" si="152"/>
        <v>8.5766225961538449</v>
      </c>
      <c r="M1199" s="432">
        <f t="shared" si="156"/>
        <v>1.8868569711538459</v>
      </c>
      <c r="N1199" s="432">
        <v>3.4627575277337561</v>
      </c>
      <c r="O1199" s="432">
        <v>0.99131538163502519</v>
      </c>
      <c r="P1199" s="431">
        <f t="shared" si="150"/>
        <v>0.12971784762327368</v>
      </c>
    </row>
    <row r="1200" spans="1:16" x14ac:dyDescent="0.35">
      <c r="A1200" s="433">
        <f t="shared" si="153"/>
        <v>250</v>
      </c>
      <c r="B1200" s="3" t="s">
        <v>1644</v>
      </c>
      <c r="C1200" s="3">
        <v>140.6</v>
      </c>
      <c r="D1200" s="3"/>
      <c r="E1200" s="3"/>
      <c r="F1200" s="3">
        <f t="shared" si="154"/>
        <v>140.6</v>
      </c>
      <c r="G1200" s="3">
        <v>4</v>
      </c>
      <c r="H1200" s="3"/>
      <c r="I1200" s="3"/>
      <c r="J1200" s="3">
        <f t="shared" si="155"/>
        <v>4</v>
      </c>
      <c r="K1200" s="431">
        <f t="shared" si="151"/>
        <v>2.003205128205128E-3</v>
      </c>
      <c r="L1200" s="432">
        <f t="shared" si="152"/>
        <v>8.5766225961538449</v>
      </c>
      <c r="M1200" s="432">
        <f t="shared" si="156"/>
        <v>1.8868569711538459</v>
      </c>
      <c r="N1200" s="432">
        <v>3.4627575277337561</v>
      </c>
      <c r="O1200" s="432">
        <v>0.99131538163502519</v>
      </c>
      <c r="P1200" s="431">
        <f t="shared" si="150"/>
        <v>0.10609923525374448</v>
      </c>
    </row>
    <row r="1201" spans="1:16" x14ac:dyDescent="0.35">
      <c r="A1201" s="433">
        <f t="shared" si="153"/>
        <v>251</v>
      </c>
      <c r="B1201" s="3" t="s">
        <v>1645</v>
      </c>
      <c r="C1201" s="3">
        <v>309.3</v>
      </c>
      <c r="D1201" s="3"/>
      <c r="E1201" s="3"/>
      <c r="F1201" s="3">
        <f t="shared" si="154"/>
        <v>309.3</v>
      </c>
      <c r="G1201" s="3">
        <v>8</v>
      </c>
      <c r="H1201" s="3"/>
      <c r="I1201" s="3"/>
      <c r="J1201" s="3">
        <f t="shared" si="155"/>
        <v>8</v>
      </c>
      <c r="K1201" s="431">
        <f t="shared" si="151"/>
        <v>4.0064102564102561E-3</v>
      </c>
      <c r="L1201" s="432">
        <f t="shared" si="152"/>
        <v>17.15324519230769</v>
      </c>
      <c r="M1201" s="432">
        <f t="shared" si="156"/>
        <v>3.7737139423076917</v>
      </c>
      <c r="N1201" s="432">
        <v>6.9255150554675122</v>
      </c>
      <c r="O1201" s="432">
        <v>1.9826307632700504</v>
      </c>
      <c r="P1201" s="431">
        <f t="shared" si="150"/>
        <v>9.646008714307451E-2</v>
      </c>
    </row>
    <row r="1202" spans="1:16" x14ac:dyDescent="0.35">
      <c r="A1202" s="433">
        <f t="shared" si="153"/>
        <v>252</v>
      </c>
      <c r="B1202" s="3" t="s">
        <v>1646</v>
      </c>
      <c r="C1202" s="3">
        <v>156.5</v>
      </c>
      <c r="D1202" s="3"/>
      <c r="E1202" s="3"/>
      <c r="F1202" s="3">
        <f t="shared" si="154"/>
        <v>156.5</v>
      </c>
      <c r="G1202" s="3">
        <v>3</v>
      </c>
      <c r="H1202" s="3"/>
      <c r="I1202" s="3"/>
      <c r="J1202" s="3">
        <f t="shared" si="155"/>
        <v>3</v>
      </c>
      <c r="K1202" s="431">
        <f t="shared" si="151"/>
        <v>1.502403846153846E-3</v>
      </c>
      <c r="L1202" s="432">
        <f t="shared" si="152"/>
        <v>6.4324669471153841</v>
      </c>
      <c r="M1202" s="432">
        <f t="shared" si="156"/>
        <v>1.4151427283653846</v>
      </c>
      <c r="N1202" s="432">
        <v>2.5970681458003169</v>
      </c>
      <c r="O1202" s="432">
        <v>0.74348653622626881</v>
      </c>
      <c r="P1202" s="431">
        <f t="shared" si="150"/>
        <v>7.1489868099088541E-2</v>
      </c>
    </row>
    <row r="1203" spans="1:16" x14ac:dyDescent="0.35">
      <c r="A1203" s="433">
        <f t="shared" si="153"/>
        <v>253</v>
      </c>
      <c r="B1203" s="3" t="s">
        <v>1647</v>
      </c>
      <c r="C1203" s="3">
        <v>85.5</v>
      </c>
      <c r="D1203" s="3"/>
      <c r="E1203" s="3"/>
      <c r="F1203" s="3">
        <f t="shared" si="154"/>
        <v>85.5</v>
      </c>
      <c r="G1203" s="3">
        <v>3</v>
      </c>
      <c r="H1203" s="3"/>
      <c r="I1203" s="3"/>
      <c r="J1203" s="3">
        <f t="shared" si="155"/>
        <v>3</v>
      </c>
      <c r="K1203" s="431">
        <f t="shared" si="151"/>
        <v>1.502403846153846E-3</v>
      </c>
      <c r="L1203" s="432">
        <f t="shared" si="152"/>
        <v>6.4324669471153841</v>
      </c>
      <c r="M1203" s="432">
        <f t="shared" si="156"/>
        <v>1.4151427283653846</v>
      </c>
      <c r="N1203" s="432">
        <v>2.5970681458003169</v>
      </c>
      <c r="O1203" s="432">
        <v>0.74348653622626881</v>
      </c>
      <c r="P1203" s="431">
        <f t="shared" ref="P1203:P1264" si="157">(L1203+M1203+N1203+O1203)/F1203</f>
        <v>0.13085572347961819</v>
      </c>
    </row>
    <row r="1204" spans="1:16" x14ac:dyDescent="0.35">
      <c r="A1204" s="433">
        <f t="shared" si="153"/>
        <v>254</v>
      </c>
      <c r="B1204" s="3" t="s">
        <v>1648</v>
      </c>
      <c r="C1204" s="3">
        <v>305</v>
      </c>
      <c r="D1204" s="3"/>
      <c r="E1204" s="3"/>
      <c r="F1204" s="3">
        <f t="shared" si="154"/>
        <v>305</v>
      </c>
      <c r="G1204" s="3">
        <v>7</v>
      </c>
      <c r="H1204" s="3"/>
      <c r="I1204" s="3"/>
      <c r="J1204" s="3">
        <f t="shared" si="155"/>
        <v>7</v>
      </c>
      <c r="K1204" s="431">
        <f t="shared" si="151"/>
        <v>3.505608974358974E-3</v>
      </c>
      <c r="L1204" s="432">
        <f t="shared" si="152"/>
        <v>15.009089543269228</v>
      </c>
      <c r="M1204" s="432">
        <f t="shared" si="156"/>
        <v>3.30199969951923</v>
      </c>
      <c r="N1204" s="432">
        <v>6.059825673534073</v>
      </c>
      <c r="O1204" s="432">
        <v>1.7348019178612939</v>
      </c>
      <c r="P1204" s="431">
        <f t="shared" si="157"/>
        <v>8.5592514210438772E-2</v>
      </c>
    </row>
    <row r="1205" spans="1:16" x14ac:dyDescent="0.35">
      <c r="A1205" s="433">
        <f t="shared" ref="A1205:A1266" si="158">A1204+1</f>
        <v>255</v>
      </c>
      <c r="B1205" s="3" t="s">
        <v>1649</v>
      </c>
      <c r="C1205" s="3">
        <v>340.2</v>
      </c>
      <c r="D1205" s="3"/>
      <c r="E1205" s="3"/>
      <c r="F1205" s="3">
        <f t="shared" si="154"/>
        <v>340.2</v>
      </c>
      <c r="G1205" s="3">
        <v>8</v>
      </c>
      <c r="H1205" s="3"/>
      <c r="I1205" s="3"/>
      <c r="J1205" s="3">
        <f t="shared" si="155"/>
        <v>8</v>
      </c>
      <c r="K1205" s="431">
        <f t="shared" si="151"/>
        <v>4.0064102564102561E-3</v>
      </c>
      <c r="L1205" s="432">
        <f t="shared" si="152"/>
        <v>17.15324519230769</v>
      </c>
      <c r="M1205" s="432">
        <f t="shared" si="156"/>
        <v>3.7737139423076917</v>
      </c>
      <c r="N1205" s="432">
        <v>6.9255150554675122</v>
      </c>
      <c r="O1205" s="432">
        <v>1.9826307632700504</v>
      </c>
      <c r="P1205" s="431">
        <f t="shared" si="157"/>
        <v>8.7698721203271449E-2</v>
      </c>
    </row>
    <row r="1206" spans="1:16" x14ac:dyDescent="0.35">
      <c r="A1206" s="433">
        <f t="shared" si="158"/>
        <v>256</v>
      </c>
      <c r="B1206" s="3" t="s">
        <v>1650</v>
      </c>
      <c r="C1206" s="3">
        <v>189.1</v>
      </c>
      <c r="D1206" s="3"/>
      <c r="E1206" s="3"/>
      <c r="F1206" s="3">
        <f t="shared" si="154"/>
        <v>189.1</v>
      </c>
      <c r="G1206" s="3">
        <v>5</v>
      </c>
      <c r="H1206" s="3"/>
      <c r="I1206" s="3"/>
      <c r="J1206" s="3">
        <f t="shared" si="155"/>
        <v>5</v>
      </c>
      <c r="K1206" s="431">
        <f t="shared" si="151"/>
        <v>2.50400641025641E-3</v>
      </c>
      <c r="L1206" s="432">
        <f t="shared" si="152"/>
        <v>10.720778245192307</v>
      </c>
      <c r="M1206" s="432">
        <f t="shared" si="156"/>
        <v>2.3585712139423074</v>
      </c>
      <c r="N1206" s="432">
        <v>4.3284469096671945</v>
      </c>
      <c r="O1206" s="432">
        <v>1.2391442270437814</v>
      </c>
      <c r="P1206" s="431">
        <f t="shared" si="157"/>
        <v>9.8608887339215176E-2</v>
      </c>
    </row>
    <row r="1207" spans="1:16" x14ac:dyDescent="0.35">
      <c r="A1207" s="433">
        <f t="shared" si="158"/>
        <v>257</v>
      </c>
      <c r="B1207" s="3" t="s">
        <v>1651</v>
      </c>
      <c r="C1207" s="3">
        <v>101.7</v>
      </c>
      <c r="D1207" s="3"/>
      <c r="E1207" s="3"/>
      <c r="F1207" s="3">
        <f t="shared" si="154"/>
        <v>101.7</v>
      </c>
      <c r="G1207" s="3">
        <v>3</v>
      </c>
      <c r="H1207" s="3"/>
      <c r="I1207" s="3"/>
      <c r="J1207" s="3">
        <f t="shared" si="155"/>
        <v>3</v>
      </c>
      <c r="K1207" s="431">
        <f t="shared" ref="K1207:K1270" si="159">2.5/4992*J1207</f>
        <v>1.502403846153846E-3</v>
      </c>
      <c r="L1207" s="432">
        <f t="shared" ref="L1207:L1270" si="160">K1207*4281.45</f>
        <v>6.4324669471153841</v>
      </c>
      <c r="M1207" s="432">
        <f t="shared" si="156"/>
        <v>1.4151427283653846</v>
      </c>
      <c r="N1207" s="432">
        <v>2.5970681458003169</v>
      </c>
      <c r="O1207" s="432">
        <v>0.74348653622626881</v>
      </c>
      <c r="P1207" s="431">
        <f t="shared" si="157"/>
        <v>0.11001144894304184</v>
      </c>
    </row>
    <row r="1208" spans="1:16" x14ac:dyDescent="0.35">
      <c r="A1208" s="433">
        <f t="shared" si="158"/>
        <v>258</v>
      </c>
      <c r="B1208" s="3" t="s">
        <v>1657</v>
      </c>
      <c r="C1208" s="3">
        <v>414.8</v>
      </c>
      <c r="D1208" s="3"/>
      <c r="E1208" s="3"/>
      <c r="F1208" s="3">
        <f t="shared" si="154"/>
        <v>414.8</v>
      </c>
      <c r="G1208" s="3">
        <v>10</v>
      </c>
      <c r="H1208" s="3"/>
      <c r="I1208" s="3"/>
      <c r="J1208" s="3">
        <f t="shared" si="155"/>
        <v>10</v>
      </c>
      <c r="K1208" s="431">
        <f t="shared" si="159"/>
        <v>5.0080128205128201E-3</v>
      </c>
      <c r="L1208" s="432">
        <f t="shared" si="160"/>
        <v>21.441556490384613</v>
      </c>
      <c r="M1208" s="432">
        <f t="shared" si="156"/>
        <v>4.7171424278846148</v>
      </c>
      <c r="N1208" s="432">
        <v>8.656893819334389</v>
      </c>
      <c r="O1208" s="432">
        <v>2.4782884540875627</v>
      </c>
      <c r="P1208" s="431">
        <f t="shared" si="157"/>
        <v>8.9908103162225597E-2</v>
      </c>
    </row>
    <row r="1209" spans="1:16" x14ac:dyDescent="0.35">
      <c r="A1209" s="433">
        <f t="shared" si="158"/>
        <v>259</v>
      </c>
      <c r="B1209" s="3" t="s">
        <v>1658</v>
      </c>
      <c r="C1209" s="3">
        <v>143.6</v>
      </c>
      <c r="D1209" s="3"/>
      <c r="E1209" s="3"/>
      <c r="F1209" s="3">
        <f t="shared" si="154"/>
        <v>143.6</v>
      </c>
      <c r="G1209" s="3">
        <v>3</v>
      </c>
      <c r="H1209" s="3"/>
      <c r="I1209" s="3"/>
      <c r="J1209" s="3">
        <f t="shared" si="155"/>
        <v>3</v>
      </c>
      <c r="K1209" s="431">
        <f t="shared" si="159"/>
        <v>1.502403846153846E-3</v>
      </c>
      <c r="L1209" s="432">
        <f t="shared" si="160"/>
        <v>6.4324669471153841</v>
      </c>
      <c r="M1209" s="432">
        <f t="shared" si="156"/>
        <v>1.4151427283653846</v>
      </c>
      <c r="N1209" s="432">
        <v>2.5970681458003169</v>
      </c>
      <c r="O1209" s="432">
        <v>0.74348653622626881</v>
      </c>
      <c r="P1209" s="431">
        <f t="shared" si="157"/>
        <v>7.7912008060636181E-2</v>
      </c>
    </row>
    <row r="1210" spans="1:16" x14ac:dyDescent="0.35">
      <c r="A1210" s="433">
        <f t="shared" si="158"/>
        <v>260</v>
      </c>
      <c r="B1210" s="3" t="s">
        <v>1659</v>
      </c>
      <c r="C1210" s="3">
        <v>314.10000000000002</v>
      </c>
      <c r="D1210" s="3"/>
      <c r="E1210" s="3"/>
      <c r="F1210" s="3">
        <f t="shared" si="154"/>
        <v>314.10000000000002</v>
      </c>
      <c r="G1210" s="3">
        <v>7</v>
      </c>
      <c r="H1210" s="3"/>
      <c r="I1210" s="3"/>
      <c r="J1210" s="3">
        <f t="shared" si="155"/>
        <v>7</v>
      </c>
      <c r="K1210" s="431">
        <f t="shared" si="159"/>
        <v>3.505608974358974E-3</v>
      </c>
      <c r="L1210" s="432">
        <f t="shared" si="160"/>
        <v>15.009089543269228</v>
      </c>
      <c r="M1210" s="432">
        <f t="shared" si="156"/>
        <v>3.30199969951923</v>
      </c>
      <c r="N1210" s="432">
        <v>6.059825673534073</v>
      </c>
      <c r="O1210" s="432">
        <v>1.7348019178612939</v>
      </c>
      <c r="P1210" s="431">
        <f t="shared" si="157"/>
        <v>8.3112756555822426E-2</v>
      </c>
    </row>
    <row r="1211" spans="1:16" x14ac:dyDescent="0.35">
      <c r="A1211" s="433">
        <f t="shared" si="158"/>
        <v>261</v>
      </c>
      <c r="B1211" s="3" t="s">
        <v>1660</v>
      </c>
      <c r="C1211" s="3">
        <v>158.19999999999999</v>
      </c>
      <c r="D1211" s="3"/>
      <c r="E1211" s="3"/>
      <c r="F1211" s="3">
        <f t="shared" si="154"/>
        <v>158.19999999999999</v>
      </c>
      <c r="G1211" s="3">
        <v>5</v>
      </c>
      <c r="H1211" s="3"/>
      <c r="I1211" s="3"/>
      <c r="J1211" s="3">
        <f t="shared" si="155"/>
        <v>5</v>
      </c>
      <c r="K1211" s="431">
        <f t="shared" si="159"/>
        <v>2.50400641025641E-3</v>
      </c>
      <c r="L1211" s="432">
        <f t="shared" si="160"/>
        <v>10.720778245192307</v>
      </c>
      <c r="M1211" s="432">
        <f t="shared" si="156"/>
        <v>2.3585712139423074</v>
      </c>
      <c r="N1211" s="432">
        <v>4.3284469096671945</v>
      </c>
      <c r="O1211" s="432">
        <v>1.2391442270437814</v>
      </c>
      <c r="P1211" s="431">
        <f t="shared" si="157"/>
        <v>0.11786940958183054</v>
      </c>
    </row>
    <row r="1212" spans="1:16" x14ac:dyDescent="0.35">
      <c r="A1212" s="433">
        <f t="shared" si="158"/>
        <v>262</v>
      </c>
      <c r="B1212" s="3" t="s">
        <v>1661</v>
      </c>
      <c r="C1212" s="3">
        <v>168.4</v>
      </c>
      <c r="D1212" s="3"/>
      <c r="E1212" s="3"/>
      <c r="F1212" s="3">
        <f t="shared" si="154"/>
        <v>168.4</v>
      </c>
      <c r="G1212" s="3">
        <v>5</v>
      </c>
      <c r="H1212" s="3"/>
      <c r="I1212" s="3"/>
      <c r="J1212" s="3">
        <f t="shared" si="155"/>
        <v>5</v>
      </c>
      <c r="K1212" s="431">
        <f t="shared" si="159"/>
        <v>2.50400641025641E-3</v>
      </c>
      <c r="L1212" s="432">
        <f t="shared" si="160"/>
        <v>10.720778245192307</v>
      </c>
      <c r="M1212" s="432">
        <f t="shared" si="156"/>
        <v>2.3585712139423074</v>
      </c>
      <c r="N1212" s="432">
        <v>4.3284469096671945</v>
      </c>
      <c r="O1212" s="432">
        <v>1.2391442270437814</v>
      </c>
      <c r="P1212" s="431">
        <f t="shared" si="157"/>
        <v>0.11073005104421371</v>
      </c>
    </row>
    <row r="1213" spans="1:16" x14ac:dyDescent="0.35">
      <c r="A1213" s="433">
        <f t="shared" si="158"/>
        <v>263</v>
      </c>
      <c r="B1213" s="3" t="s">
        <v>1662</v>
      </c>
      <c r="C1213" s="3">
        <v>120.3</v>
      </c>
      <c r="D1213" s="3"/>
      <c r="E1213" s="3"/>
      <c r="F1213" s="3">
        <f t="shared" si="154"/>
        <v>120.3</v>
      </c>
      <c r="G1213" s="3">
        <v>3</v>
      </c>
      <c r="H1213" s="3"/>
      <c r="I1213" s="3"/>
      <c r="J1213" s="3">
        <f t="shared" si="155"/>
        <v>3</v>
      </c>
      <c r="K1213" s="431">
        <f t="shared" si="159"/>
        <v>1.502403846153846E-3</v>
      </c>
      <c r="L1213" s="432">
        <f t="shared" si="160"/>
        <v>6.4324669471153841</v>
      </c>
      <c r="M1213" s="432">
        <f t="shared" si="156"/>
        <v>1.4151427283653846</v>
      </c>
      <c r="N1213" s="432">
        <v>2.5970681458003169</v>
      </c>
      <c r="O1213" s="432">
        <v>0.74348653622626881</v>
      </c>
      <c r="P1213" s="431">
        <f t="shared" si="157"/>
        <v>9.3002197485514179E-2</v>
      </c>
    </row>
    <row r="1214" spans="1:16" x14ac:dyDescent="0.35">
      <c r="A1214" s="433">
        <f t="shared" si="158"/>
        <v>264</v>
      </c>
      <c r="B1214" s="3" t="s">
        <v>1663</v>
      </c>
      <c r="C1214" s="3">
        <v>1901.4</v>
      </c>
      <c r="D1214" s="3"/>
      <c r="E1214" s="3"/>
      <c r="F1214" s="3">
        <f t="shared" si="154"/>
        <v>1901.4</v>
      </c>
      <c r="G1214" s="3">
        <v>60</v>
      </c>
      <c r="H1214" s="3"/>
      <c r="I1214" s="3"/>
      <c r="J1214" s="3">
        <f t="shared" si="155"/>
        <v>60</v>
      </c>
      <c r="K1214" s="431">
        <f t="shared" si="159"/>
        <v>3.004807692307692E-2</v>
      </c>
      <c r="L1214" s="432">
        <f t="shared" si="160"/>
        <v>128.64933894230768</v>
      </c>
      <c r="M1214" s="432">
        <f t="shared" si="156"/>
        <v>28.302854567307691</v>
      </c>
      <c r="N1214" s="432">
        <v>51.941362916006341</v>
      </c>
      <c r="O1214" s="432">
        <v>14.869730724525377</v>
      </c>
      <c r="P1214" s="431">
        <f t="shared" si="157"/>
        <v>0.11768343702016781</v>
      </c>
    </row>
    <row r="1215" spans="1:16" x14ac:dyDescent="0.35">
      <c r="A1215" s="433">
        <f t="shared" si="158"/>
        <v>265</v>
      </c>
      <c r="B1215" s="3" t="s">
        <v>1664</v>
      </c>
      <c r="C1215" s="3">
        <v>404.1</v>
      </c>
      <c r="D1215" s="3"/>
      <c r="E1215" s="3"/>
      <c r="F1215" s="3">
        <f t="shared" si="154"/>
        <v>404.1</v>
      </c>
      <c r="G1215" s="3">
        <v>9</v>
      </c>
      <c r="H1215" s="3"/>
      <c r="I1215" s="3"/>
      <c r="J1215" s="3">
        <f t="shared" si="155"/>
        <v>9</v>
      </c>
      <c r="K1215" s="431">
        <f t="shared" si="159"/>
        <v>4.5072115384615381E-3</v>
      </c>
      <c r="L1215" s="432">
        <f t="shared" si="160"/>
        <v>19.29740084134615</v>
      </c>
      <c r="M1215" s="432">
        <f t="shared" si="156"/>
        <v>4.2454281850961531</v>
      </c>
      <c r="N1215" s="432">
        <v>7.7912044374009497</v>
      </c>
      <c r="O1215" s="432">
        <v>2.2304596086788067</v>
      </c>
      <c r="P1215" s="431">
        <f t="shared" si="157"/>
        <v>8.3059869023811073E-2</v>
      </c>
    </row>
    <row r="1216" spans="1:16" x14ac:dyDescent="0.35">
      <c r="A1216" s="433">
        <f t="shared" si="158"/>
        <v>266</v>
      </c>
      <c r="B1216" s="3" t="s">
        <v>1665</v>
      </c>
      <c r="C1216" s="3">
        <v>148.19999999999999</v>
      </c>
      <c r="D1216" s="3"/>
      <c r="E1216" s="3"/>
      <c r="F1216" s="3">
        <f t="shared" si="154"/>
        <v>148.19999999999999</v>
      </c>
      <c r="G1216" s="3">
        <v>3</v>
      </c>
      <c r="H1216" s="3"/>
      <c r="I1216" s="3"/>
      <c r="J1216" s="3">
        <f t="shared" si="155"/>
        <v>3</v>
      </c>
      <c r="K1216" s="431">
        <f t="shared" si="159"/>
        <v>1.502403846153846E-3</v>
      </c>
      <c r="L1216" s="432">
        <f t="shared" si="160"/>
        <v>6.4324669471153841</v>
      </c>
      <c r="M1216" s="432">
        <f t="shared" si="156"/>
        <v>1.4151427283653846</v>
      </c>
      <c r="N1216" s="432">
        <v>2.5970681458003169</v>
      </c>
      <c r="O1216" s="432">
        <v>0.74348653622626881</v>
      </c>
      <c r="P1216" s="431">
        <f t="shared" si="157"/>
        <v>7.5493686622856659E-2</v>
      </c>
    </row>
    <row r="1217" spans="1:16" x14ac:dyDescent="0.35">
      <c r="A1217" s="433">
        <f t="shared" si="158"/>
        <v>267</v>
      </c>
      <c r="B1217" s="3" t="s">
        <v>1666</v>
      </c>
      <c r="C1217" s="3">
        <v>156.9</v>
      </c>
      <c r="D1217" s="3"/>
      <c r="E1217" s="3"/>
      <c r="F1217" s="3">
        <f t="shared" si="154"/>
        <v>156.9</v>
      </c>
      <c r="G1217" s="3">
        <v>4</v>
      </c>
      <c r="H1217" s="3"/>
      <c r="I1217" s="3"/>
      <c r="J1217" s="3">
        <f t="shared" si="155"/>
        <v>4</v>
      </c>
      <c r="K1217" s="431">
        <f t="shared" si="159"/>
        <v>2.003205128205128E-3</v>
      </c>
      <c r="L1217" s="432">
        <f t="shared" si="160"/>
        <v>8.5766225961538449</v>
      </c>
      <c r="M1217" s="432">
        <f t="shared" si="156"/>
        <v>1.8868569711538459</v>
      </c>
      <c r="N1217" s="432">
        <v>3.4627575277337561</v>
      </c>
      <c r="O1217" s="432">
        <v>0.99131538163502519</v>
      </c>
      <c r="P1217" s="431">
        <f t="shared" si="157"/>
        <v>9.5076816294942468E-2</v>
      </c>
    </row>
    <row r="1218" spans="1:16" x14ac:dyDescent="0.35">
      <c r="A1218" s="433">
        <f t="shared" si="158"/>
        <v>268</v>
      </c>
      <c r="B1218" s="3" t="s">
        <v>1667</v>
      </c>
      <c r="C1218" s="3">
        <v>156.6</v>
      </c>
      <c r="D1218" s="3"/>
      <c r="E1218" s="3"/>
      <c r="F1218" s="3">
        <f t="shared" si="154"/>
        <v>156.6</v>
      </c>
      <c r="G1218" s="3">
        <v>4</v>
      </c>
      <c r="H1218" s="3"/>
      <c r="I1218" s="3"/>
      <c r="J1218" s="3">
        <f t="shared" si="155"/>
        <v>4</v>
      </c>
      <c r="K1218" s="431">
        <f t="shared" si="159"/>
        <v>2.003205128205128E-3</v>
      </c>
      <c r="L1218" s="432">
        <f t="shared" si="160"/>
        <v>8.5766225961538449</v>
      </c>
      <c r="M1218" s="432">
        <f t="shared" si="156"/>
        <v>1.8868569711538459</v>
      </c>
      <c r="N1218" s="432">
        <v>3.4627575277337561</v>
      </c>
      <c r="O1218" s="432">
        <v>0.99131538163502519</v>
      </c>
      <c r="P1218" s="431">
        <f t="shared" si="157"/>
        <v>9.5258955789760374E-2</v>
      </c>
    </row>
    <row r="1219" spans="1:16" x14ac:dyDescent="0.35">
      <c r="A1219" s="433">
        <f t="shared" si="158"/>
        <v>269</v>
      </c>
      <c r="B1219" s="3" t="s">
        <v>1668</v>
      </c>
      <c r="C1219" s="3">
        <v>164.4</v>
      </c>
      <c r="D1219" s="3"/>
      <c r="E1219" s="3"/>
      <c r="F1219" s="3">
        <f t="shared" si="154"/>
        <v>164.4</v>
      </c>
      <c r="G1219" s="3">
        <v>4</v>
      </c>
      <c r="H1219" s="3"/>
      <c r="I1219" s="3"/>
      <c r="J1219" s="3">
        <f t="shared" si="155"/>
        <v>4</v>
      </c>
      <c r="K1219" s="431">
        <f t="shared" si="159"/>
        <v>2.003205128205128E-3</v>
      </c>
      <c r="L1219" s="432">
        <f t="shared" si="160"/>
        <v>8.5766225961538449</v>
      </c>
      <c r="M1219" s="432">
        <f t="shared" si="156"/>
        <v>1.8868569711538459</v>
      </c>
      <c r="N1219" s="432">
        <v>3.4627575277337561</v>
      </c>
      <c r="O1219" s="432">
        <v>0.99131538163502519</v>
      </c>
      <c r="P1219" s="431">
        <f t="shared" si="157"/>
        <v>9.07393702960856E-2</v>
      </c>
    </row>
    <row r="1220" spans="1:16" x14ac:dyDescent="0.35">
      <c r="A1220" s="433">
        <f t="shared" si="158"/>
        <v>270</v>
      </c>
      <c r="B1220" s="3" t="s">
        <v>1669</v>
      </c>
      <c r="C1220" s="3">
        <v>149.69999999999999</v>
      </c>
      <c r="D1220" s="3"/>
      <c r="E1220" s="3"/>
      <c r="F1220" s="3">
        <f t="shared" si="154"/>
        <v>149.69999999999999</v>
      </c>
      <c r="G1220" s="3">
        <v>3</v>
      </c>
      <c r="H1220" s="3"/>
      <c r="I1220" s="3"/>
      <c r="J1220" s="3">
        <f t="shared" si="155"/>
        <v>3</v>
      </c>
      <c r="K1220" s="431">
        <f t="shared" si="159"/>
        <v>1.502403846153846E-3</v>
      </c>
      <c r="L1220" s="432">
        <f t="shared" si="160"/>
        <v>6.4324669471153841</v>
      </c>
      <c r="M1220" s="432">
        <f t="shared" si="156"/>
        <v>1.4151427283653846</v>
      </c>
      <c r="N1220" s="432">
        <v>2.5970681458003169</v>
      </c>
      <c r="O1220" s="432">
        <v>0.74348653622626881</v>
      </c>
      <c r="P1220" s="431">
        <f t="shared" si="157"/>
        <v>7.4737236857096573E-2</v>
      </c>
    </row>
    <row r="1221" spans="1:16" x14ac:dyDescent="0.35">
      <c r="A1221" s="433">
        <f t="shared" si="158"/>
        <v>271</v>
      </c>
      <c r="B1221" s="3" t="s">
        <v>1697</v>
      </c>
      <c r="C1221" s="3">
        <v>94</v>
      </c>
      <c r="D1221" s="3"/>
      <c r="E1221" s="3"/>
      <c r="F1221" s="3">
        <f t="shared" si="154"/>
        <v>94</v>
      </c>
      <c r="G1221" s="3">
        <v>2</v>
      </c>
      <c r="H1221" s="3"/>
      <c r="I1221" s="3"/>
      <c r="J1221" s="3">
        <f t="shared" si="155"/>
        <v>2</v>
      </c>
      <c r="K1221" s="431">
        <f t="shared" si="159"/>
        <v>1.001602564102564E-3</v>
      </c>
      <c r="L1221" s="432">
        <f t="shared" si="160"/>
        <v>4.2883112980769225</v>
      </c>
      <c r="M1221" s="432">
        <f t="shared" si="156"/>
        <v>0.94342848557692294</v>
      </c>
      <c r="N1221" s="432">
        <v>1.7313787638668781</v>
      </c>
      <c r="O1221" s="432">
        <v>0.4956576908175126</v>
      </c>
      <c r="P1221" s="431">
        <f t="shared" si="157"/>
        <v>7.9348683386576982E-2</v>
      </c>
    </row>
    <row r="1222" spans="1:16" x14ac:dyDescent="0.35">
      <c r="A1222" s="433">
        <f t="shared" si="158"/>
        <v>272</v>
      </c>
      <c r="B1222" s="3" t="s">
        <v>1698</v>
      </c>
      <c r="C1222" s="3">
        <v>190.9</v>
      </c>
      <c r="D1222" s="3"/>
      <c r="E1222" s="3"/>
      <c r="F1222" s="3">
        <f t="shared" si="154"/>
        <v>190.9</v>
      </c>
      <c r="G1222" s="3">
        <v>4</v>
      </c>
      <c r="H1222" s="3"/>
      <c r="I1222" s="3"/>
      <c r="J1222" s="3">
        <f t="shared" si="155"/>
        <v>4</v>
      </c>
      <c r="K1222" s="431">
        <f t="shared" si="159"/>
        <v>2.003205128205128E-3</v>
      </c>
      <c r="L1222" s="432">
        <f t="shared" si="160"/>
        <v>8.5766225961538449</v>
      </c>
      <c r="M1222" s="432">
        <f t="shared" si="156"/>
        <v>1.8868569711538459</v>
      </c>
      <c r="N1222" s="432">
        <v>3.4627575277337561</v>
      </c>
      <c r="O1222" s="432">
        <v>0.99131538163502519</v>
      </c>
      <c r="P1222" s="431">
        <f t="shared" si="157"/>
        <v>7.8143281700767273E-2</v>
      </c>
    </row>
    <row r="1223" spans="1:16" x14ac:dyDescent="0.35">
      <c r="A1223" s="433">
        <f t="shared" si="158"/>
        <v>273</v>
      </c>
      <c r="B1223" s="3" t="s">
        <v>1699</v>
      </c>
      <c r="C1223" s="3">
        <v>204.2</v>
      </c>
      <c r="D1223" s="3"/>
      <c r="E1223" s="3"/>
      <c r="F1223" s="3">
        <f t="shared" si="154"/>
        <v>204.2</v>
      </c>
      <c r="G1223" s="3">
        <v>4</v>
      </c>
      <c r="H1223" s="3"/>
      <c r="I1223" s="3"/>
      <c r="J1223" s="3">
        <f t="shared" si="155"/>
        <v>4</v>
      </c>
      <c r="K1223" s="431">
        <f t="shared" si="159"/>
        <v>2.003205128205128E-3</v>
      </c>
      <c r="L1223" s="432">
        <f t="shared" si="160"/>
        <v>8.5766225961538449</v>
      </c>
      <c r="M1223" s="432">
        <f t="shared" si="156"/>
        <v>1.8868569711538459</v>
      </c>
      <c r="N1223" s="432">
        <v>3.4627575277337561</v>
      </c>
      <c r="O1223" s="432">
        <v>0.99131538163502519</v>
      </c>
      <c r="P1223" s="431">
        <f t="shared" si="157"/>
        <v>7.3053636026819163E-2</v>
      </c>
    </row>
    <row r="1224" spans="1:16" x14ac:dyDescent="0.35">
      <c r="A1224" s="433">
        <f t="shared" si="158"/>
        <v>274</v>
      </c>
      <c r="B1224" s="3" t="s">
        <v>1700</v>
      </c>
      <c r="C1224" s="3">
        <v>215.5</v>
      </c>
      <c r="D1224" s="3"/>
      <c r="E1224" s="3"/>
      <c r="F1224" s="3">
        <f t="shared" si="154"/>
        <v>215.5</v>
      </c>
      <c r="G1224" s="3">
        <v>4</v>
      </c>
      <c r="H1224" s="3"/>
      <c r="I1224" s="3"/>
      <c r="J1224" s="3">
        <f t="shared" si="155"/>
        <v>4</v>
      </c>
      <c r="K1224" s="431">
        <f t="shared" si="159"/>
        <v>2.003205128205128E-3</v>
      </c>
      <c r="L1224" s="432">
        <f t="shared" si="160"/>
        <v>8.5766225961538449</v>
      </c>
      <c r="M1224" s="432">
        <f t="shared" si="156"/>
        <v>1.8868569711538459</v>
      </c>
      <c r="N1224" s="432">
        <v>3.4627575277337561</v>
      </c>
      <c r="O1224" s="432">
        <v>0.99131538163502519</v>
      </c>
      <c r="P1224" s="431">
        <f t="shared" si="157"/>
        <v>6.922298133028526E-2</v>
      </c>
    </row>
    <row r="1225" spans="1:16" x14ac:dyDescent="0.35">
      <c r="A1225" s="433">
        <f t="shared" si="158"/>
        <v>275</v>
      </c>
      <c r="B1225" s="3" t="s">
        <v>1701</v>
      </c>
      <c r="C1225" s="3">
        <v>182.6</v>
      </c>
      <c r="D1225" s="3"/>
      <c r="E1225" s="3"/>
      <c r="F1225" s="3">
        <f t="shared" si="154"/>
        <v>182.6</v>
      </c>
      <c r="G1225" s="3">
        <v>5</v>
      </c>
      <c r="H1225" s="3"/>
      <c r="I1225" s="3"/>
      <c r="J1225" s="3">
        <f t="shared" si="155"/>
        <v>5</v>
      </c>
      <c r="K1225" s="431">
        <f t="shared" si="159"/>
        <v>2.50400641025641E-3</v>
      </c>
      <c r="L1225" s="432">
        <f t="shared" si="160"/>
        <v>10.720778245192307</v>
      </c>
      <c r="M1225" s="432">
        <f t="shared" si="156"/>
        <v>2.3585712139423074</v>
      </c>
      <c r="N1225" s="432">
        <v>4.3284469096671945</v>
      </c>
      <c r="O1225" s="432">
        <v>1.2391442270437814</v>
      </c>
      <c r="P1225" s="431">
        <f t="shared" si="157"/>
        <v>0.10211906131350268</v>
      </c>
    </row>
    <row r="1226" spans="1:16" x14ac:dyDescent="0.35">
      <c r="A1226" s="433">
        <f t="shared" si="158"/>
        <v>276</v>
      </c>
      <c r="B1226" s="3" t="s">
        <v>1702</v>
      </c>
      <c r="C1226" s="3">
        <v>140.1</v>
      </c>
      <c r="D1226" s="3"/>
      <c r="E1226" s="3"/>
      <c r="F1226" s="3">
        <f t="shared" si="154"/>
        <v>140.1</v>
      </c>
      <c r="G1226" s="3">
        <v>3</v>
      </c>
      <c r="H1226" s="3"/>
      <c r="I1226" s="3"/>
      <c r="J1226" s="3">
        <f t="shared" si="155"/>
        <v>3</v>
      </c>
      <c r="K1226" s="431">
        <f t="shared" si="159"/>
        <v>1.502403846153846E-3</v>
      </c>
      <c r="L1226" s="432">
        <f t="shared" si="160"/>
        <v>6.4324669471153841</v>
      </c>
      <c r="M1226" s="432">
        <f t="shared" si="156"/>
        <v>1.4151427283653846</v>
      </c>
      <c r="N1226" s="432">
        <v>2.5970681458003169</v>
      </c>
      <c r="O1226" s="432">
        <v>0.74348653622626881</v>
      </c>
      <c r="P1226" s="431">
        <f t="shared" si="157"/>
        <v>7.9858417969360149E-2</v>
      </c>
    </row>
    <row r="1227" spans="1:16" x14ac:dyDescent="0.35">
      <c r="A1227" s="433">
        <f t="shared" si="158"/>
        <v>277</v>
      </c>
      <c r="B1227" s="3" t="s">
        <v>1704</v>
      </c>
      <c r="C1227" s="3">
        <v>2666.8</v>
      </c>
      <c r="D1227" s="3"/>
      <c r="E1227" s="3">
        <v>64.2</v>
      </c>
      <c r="F1227" s="3">
        <f t="shared" si="154"/>
        <v>2731</v>
      </c>
      <c r="G1227" s="3">
        <v>59</v>
      </c>
      <c r="H1227" s="3"/>
      <c r="I1227" s="3">
        <v>1</v>
      </c>
      <c r="J1227" s="3">
        <f t="shared" si="155"/>
        <v>60</v>
      </c>
      <c r="K1227" s="431">
        <f t="shared" si="159"/>
        <v>3.004807692307692E-2</v>
      </c>
      <c r="L1227" s="432">
        <f t="shared" si="160"/>
        <v>128.64933894230768</v>
      </c>
      <c r="M1227" s="432">
        <f t="shared" si="156"/>
        <v>28.302854567307691</v>
      </c>
      <c r="N1227" s="432">
        <v>51.941362916006341</v>
      </c>
      <c r="O1227" s="432">
        <v>14.621901879116621</v>
      </c>
      <c r="P1227" s="431">
        <f t="shared" si="157"/>
        <v>8.1843814831467715E-2</v>
      </c>
    </row>
    <row r="1228" spans="1:16" x14ac:dyDescent="0.35">
      <c r="A1228" s="433">
        <f t="shared" si="158"/>
        <v>278</v>
      </c>
      <c r="B1228" s="3" t="s">
        <v>1705</v>
      </c>
      <c r="C1228" s="3">
        <v>84.6</v>
      </c>
      <c r="D1228" s="3"/>
      <c r="E1228" s="3"/>
      <c r="F1228" s="3">
        <f t="shared" si="154"/>
        <v>84.6</v>
      </c>
      <c r="G1228" s="3">
        <v>2</v>
      </c>
      <c r="H1228" s="3"/>
      <c r="I1228" s="3"/>
      <c r="J1228" s="3">
        <f t="shared" si="155"/>
        <v>2</v>
      </c>
      <c r="K1228" s="431">
        <f t="shared" si="159"/>
        <v>1.001602564102564E-3</v>
      </c>
      <c r="L1228" s="432">
        <f t="shared" si="160"/>
        <v>4.2883112980769225</v>
      </c>
      <c r="M1228" s="432">
        <f t="shared" si="156"/>
        <v>0.94342848557692294</v>
      </c>
      <c r="N1228" s="432">
        <v>1.7313787638668781</v>
      </c>
      <c r="O1228" s="432">
        <v>0.4956576908175126</v>
      </c>
      <c r="P1228" s="431">
        <f t="shared" si="157"/>
        <v>8.8165203762863326E-2</v>
      </c>
    </row>
    <row r="1229" spans="1:16" x14ac:dyDescent="0.35">
      <c r="A1229" s="433">
        <f t="shared" si="158"/>
        <v>279</v>
      </c>
      <c r="B1229" s="3" t="s">
        <v>1706</v>
      </c>
      <c r="C1229" s="3">
        <v>219.7</v>
      </c>
      <c r="D1229" s="3"/>
      <c r="E1229" s="3"/>
      <c r="F1229" s="3">
        <f t="shared" si="154"/>
        <v>219.7</v>
      </c>
      <c r="G1229" s="3">
        <v>5</v>
      </c>
      <c r="H1229" s="3"/>
      <c r="I1229" s="3"/>
      <c r="J1229" s="3">
        <f t="shared" si="155"/>
        <v>5</v>
      </c>
      <c r="K1229" s="431">
        <f t="shared" si="159"/>
        <v>2.50400641025641E-3</v>
      </c>
      <c r="L1229" s="432">
        <f t="shared" si="160"/>
        <v>10.720778245192307</v>
      </c>
      <c r="M1229" s="432">
        <f t="shared" si="156"/>
        <v>2.3585712139423074</v>
      </c>
      <c r="N1229" s="432">
        <v>4.3284469096671945</v>
      </c>
      <c r="O1229" s="432">
        <v>1.2391442270437814</v>
      </c>
      <c r="P1229" s="431">
        <f t="shared" si="157"/>
        <v>8.4874558925105092E-2</v>
      </c>
    </row>
    <row r="1230" spans="1:16" x14ac:dyDescent="0.35">
      <c r="A1230" s="433">
        <f t="shared" si="158"/>
        <v>280</v>
      </c>
      <c r="B1230" s="3" t="s">
        <v>1714</v>
      </c>
      <c r="C1230" s="3">
        <v>171.2</v>
      </c>
      <c r="D1230" s="3"/>
      <c r="E1230" s="3"/>
      <c r="F1230" s="3">
        <f t="shared" si="154"/>
        <v>171.2</v>
      </c>
      <c r="G1230" s="3">
        <v>3</v>
      </c>
      <c r="H1230" s="3"/>
      <c r="I1230" s="3"/>
      <c r="J1230" s="3">
        <f t="shared" si="155"/>
        <v>3</v>
      </c>
      <c r="K1230" s="431">
        <f t="shared" si="159"/>
        <v>1.502403846153846E-3</v>
      </c>
      <c r="L1230" s="432">
        <f t="shared" si="160"/>
        <v>6.4324669471153841</v>
      </c>
      <c r="M1230" s="432">
        <f t="shared" si="156"/>
        <v>1.4151427283653846</v>
      </c>
      <c r="N1230" s="432">
        <v>2.5970681458003169</v>
      </c>
      <c r="O1230" s="432">
        <v>0.74348653622626881</v>
      </c>
      <c r="P1230" s="431">
        <f t="shared" si="157"/>
        <v>6.5351427321888769E-2</v>
      </c>
    </row>
    <row r="1231" spans="1:16" x14ac:dyDescent="0.35">
      <c r="A1231" s="433">
        <f t="shared" si="158"/>
        <v>281</v>
      </c>
      <c r="B1231" s="3" t="s">
        <v>1715</v>
      </c>
      <c r="C1231" s="3">
        <v>246.6</v>
      </c>
      <c r="D1231" s="3">
        <v>31.9</v>
      </c>
      <c r="E1231" s="3"/>
      <c r="F1231" s="3">
        <f t="shared" si="154"/>
        <v>278.5</v>
      </c>
      <c r="G1231" s="3">
        <v>7</v>
      </c>
      <c r="H1231" s="3"/>
      <c r="I1231" s="3">
        <v>1</v>
      </c>
      <c r="J1231" s="3">
        <f t="shared" si="155"/>
        <v>8</v>
      </c>
      <c r="K1231" s="431">
        <f t="shared" si="159"/>
        <v>4.0064102564102561E-3</v>
      </c>
      <c r="L1231" s="432">
        <f t="shared" si="160"/>
        <v>17.15324519230769</v>
      </c>
      <c r="M1231" s="432">
        <f t="shared" si="156"/>
        <v>3.7737139423076917</v>
      </c>
      <c r="N1231" s="432">
        <v>6.9255150554675122</v>
      </c>
      <c r="O1231" s="432">
        <v>1.7348019178612939</v>
      </c>
      <c r="P1231" s="431">
        <f t="shared" si="157"/>
        <v>0.10623797525294143</v>
      </c>
    </row>
    <row r="1232" spans="1:16" x14ac:dyDescent="0.35">
      <c r="A1232" s="433">
        <f t="shared" si="158"/>
        <v>282</v>
      </c>
      <c r="B1232" s="3" t="s">
        <v>1717</v>
      </c>
      <c r="C1232" s="3">
        <v>138.4</v>
      </c>
      <c r="D1232" s="3"/>
      <c r="E1232" s="3"/>
      <c r="F1232" s="3">
        <f t="shared" si="154"/>
        <v>138.4</v>
      </c>
      <c r="G1232" s="3">
        <v>4</v>
      </c>
      <c r="H1232" s="3"/>
      <c r="I1232" s="3"/>
      <c r="J1232" s="3">
        <f t="shared" si="155"/>
        <v>4</v>
      </c>
      <c r="K1232" s="431">
        <f t="shared" si="159"/>
        <v>2.003205128205128E-3</v>
      </c>
      <c r="L1232" s="432">
        <f t="shared" si="160"/>
        <v>8.5766225961538449</v>
      </c>
      <c r="M1232" s="432">
        <f t="shared" si="156"/>
        <v>1.8868569711538459</v>
      </c>
      <c r="N1232" s="432">
        <v>3.4627575277337561</v>
      </c>
      <c r="O1232" s="432">
        <v>0.99131538163502519</v>
      </c>
      <c r="P1232" s="431">
        <f t="shared" si="157"/>
        <v>0.10778578379101497</v>
      </c>
    </row>
    <row r="1233" spans="1:16" x14ac:dyDescent="0.35">
      <c r="A1233" s="433">
        <f t="shared" si="158"/>
        <v>283</v>
      </c>
      <c r="B1233" s="3" t="s">
        <v>1718</v>
      </c>
      <c r="C1233" s="3">
        <v>990.2</v>
      </c>
      <c r="D1233" s="3"/>
      <c r="E1233" s="3"/>
      <c r="F1233" s="3">
        <f t="shared" si="154"/>
        <v>990.2</v>
      </c>
      <c r="G1233" s="3">
        <v>24</v>
      </c>
      <c r="H1233" s="3"/>
      <c r="I1233" s="3"/>
      <c r="J1233" s="3">
        <f t="shared" si="155"/>
        <v>24</v>
      </c>
      <c r="K1233" s="431">
        <f t="shared" si="159"/>
        <v>1.2019230769230768E-2</v>
      </c>
      <c r="L1233" s="432">
        <f t="shared" si="160"/>
        <v>51.459735576923073</v>
      </c>
      <c r="M1233" s="432">
        <f t="shared" si="156"/>
        <v>11.321141826923077</v>
      </c>
      <c r="N1233" s="432">
        <v>20.776545166402535</v>
      </c>
      <c r="O1233" s="432">
        <v>5.9478922898101505</v>
      </c>
      <c r="P1233" s="431">
        <f t="shared" si="157"/>
        <v>9.039114811155205E-2</v>
      </c>
    </row>
    <row r="1234" spans="1:16" x14ac:dyDescent="0.35">
      <c r="A1234" s="433">
        <f t="shared" si="158"/>
        <v>284</v>
      </c>
      <c r="B1234" s="3" t="s">
        <v>1719</v>
      </c>
      <c r="C1234" s="3">
        <v>184.5</v>
      </c>
      <c r="D1234" s="3"/>
      <c r="E1234" s="3"/>
      <c r="F1234" s="3">
        <f t="shared" si="154"/>
        <v>184.5</v>
      </c>
      <c r="G1234" s="3">
        <v>4</v>
      </c>
      <c r="H1234" s="3"/>
      <c r="I1234" s="3"/>
      <c r="J1234" s="3">
        <f t="shared" si="155"/>
        <v>4</v>
      </c>
      <c r="K1234" s="431">
        <f t="shared" si="159"/>
        <v>2.003205128205128E-3</v>
      </c>
      <c r="L1234" s="432">
        <f t="shared" si="160"/>
        <v>8.5766225961538449</v>
      </c>
      <c r="M1234" s="432">
        <f t="shared" si="156"/>
        <v>1.8868569711538459</v>
      </c>
      <c r="N1234" s="432">
        <v>3.4627575277337561</v>
      </c>
      <c r="O1234" s="432">
        <v>0.99131538163502519</v>
      </c>
      <c r="P1234" s="431">
        <f t="shared" si="157"/>
        <v>8.0853942963016109E-2</v>
      </c>
    </row>
    <row r="1235" spans="1:16" x14ac:dyDescent="0.35">
      <c r="A1235" s="433">
        <f t="shared" si="158"/>
        <v>285</v>
      </c>
      <c r="B1235" s="3" t="s">
        <v>1726</v>
      </c>
      <c r="C1235" s="3">
        <v>96.2</v>
      </c>
      <c r="D1235" s="3"/>
      <c r="E1235" s="3"/>
      <c r="F1235" s="3">
        <f t="shared" si="154"/>
        <v>96.2</v>
      </c>
      <c r="G1235" s="3">
        <v>2</v>
      </c>
      <c r="H1235" s="3"/>
      <c r="I1235" s="3"/>
      <c r="J1235" s="3">
        <f t="shared" si="155"/>
        <v>2</v>
      </c>
      <c r="K1235" s="431">
        <f t="shared" si="159"/>
        <v>1.001602564102564E-3</v>
      </c>
      <c r="L1235" s="432">
        <f t="shared" si="160"/>
        <v>4.2883112980769225</v>
      </c>
      <c r="M1235" s="432">
        <f t="shared" si="156"/>
        <v>0.94342848557692294</v>
      </c>
      <c r="N1235" s="432">
        <v>1.7313787638668781</v>
      </c>
      <c r="O1235" s="432">
        <v>0.4956576908175126</v>
      </c>
      <c r="P1235" s="431">
        <f t="shared" si="157"/>
        <v>7.7534056531582504E-2</v>
      </c>
    </row>
    <row r="1236" spans="1:16" x14ac:dyDescent="0.35">
      <c r="A1236" s="433">
        <f t="shared" si="158"/>
        <v>286</v>
      </c>
      <c r="B1236" s="3" t="s">
        <v>1727</v>
      </c>
      <c r="C1236" s="3">
        <v>150.80000000000001</v>
      </c>
      <c r="D1236" s="3"/>
      <c r="E1236" s="3"/>
      <c r="F1236" s="3">
        <f t="shared" si="154"/>
        <v>150.80000000000001</v>
      </c>
      <c r="G1236" s="3">
        <v>4</v>
      </c>
      <c r="H1236" s="3"/>
      <c r="I1236" s="3"/>
      <c r="J1236" s="3">
        <f t="shared" si="155"/>
        <v>4</v>
      </c>
      <c r="K1236" s="431">
        <f t="shared" si="159"/>
        <v>2.003205128205128E-3</v>
      </c>
      <c r="L1236" s="432">
        <f t="shared" si="160"/>
        <v>8.5766225961538449</v>
      </c>
      <c r="M1236" s="432">
        <f t="shared" si="156"/>
        <v>1.8868569711538459</v>
      </c>
      <c r="N1236" s="432">
        <v>3.4627575277337561</v>
      </c>
      <c r="O1236" s="432">
        <v>0.99131538163502519</v>
      </c>
      <c r="P1236" s="431">
        <f t="shared" si="157"/>
        <v>9.8922761781674223E-2</v>
      </c>
    </row>
    <row r="1237" spans="1:16" x14ac:dyDescent="0.35">
      <c r="A1237" s="433">
        <f t="shared" si="158"/>
        <v>287</v>
      </c>
      <c r="B1237" s="3" t="s">
        <v>1733</v>
      </c>
      <c r="C1237" s="3">
        <v>301.02</v>
      </c>
      <c r="D1237" s="3"/>
      <c r="E1237" s="3"/>
      <c r="F1237" s="3">
        <f t="shared" ref="F1237:F1285" si="161">C1237+D1237+E1237</f>
        <v>301.02</v>
      </c>
      <c r="G1237" s="3">
        <v>6</v>
      </c>
      <c r="H1237" s="3"/>
      <c r="I1237" s="3"/>
      <c r="J1237" s="3">
        <f t="shared" ref="J1237:J1285" si="162">G1237+H1237+I1237</f>
        <v>6</v>
      </c>
      <c r="K1237" s="431">
        <f t="shared" si="159"/>
        <v>3.004807692307692E-3</v>
      </c>
      <c r="L1237" s="432">
        <f t="shared" si="160"/>
        <v>12.864933894230768</v>
      </c>
      <c r="M1237" s="432">
        <f t="shared" ref="M1237:M1286" si="163">L1237*0.22</f>
        <v>2.8302854567307691</v>
      </c>
      <c r="N1237" s="432">
        <v>5.1941362916006337</v>
      </c>
      <c r="O1237" s="432">
        <v>1.4869730724525376</v>
      </c>
      <c r="P1237" s="431">
        <f t="shared" si="157"/>
        <v>7.4335023304148276E-2</v>
      </c>
    </row>
    <row r="1238" spans="1:16" x14ac:dyDescent="0.35">
      <c r="A1238" s="433">
        <f t="shared" si="158"/>
        <v>288</v>
      </c>
      <c r="B1238" s="3" t="s">
        <v>1734</v>
      </c>
      <c r="C1238" s="3">
        <v>725.3</v>
      </c>
      <c r="D1238" s="3"/>
      <c r="E1238" s="3"/>
      <c r="F1238" s="3">
        <f t="shared" si="161"/>
        <v>725.3</v>
      </c>
      <c r="G1238" s="3">
        <v>15</v>
      </c>
      <c r="H1238" s="3"/>
      <c r="I1238" s="3"/>
      <c r="J1238" s="3">
        <f t="shared" si="162"/>
        <v>15</v>
      </c>
      <c r="K1238" s="431">
        <f t="shared" si="159"/>
        <v>7.5120192307692301E-3</v>
      </c>
      <c r="L1238" s="432">
        <f t="shared" si="160"/>
        <v>32.16233473557692</v>
      </c>
      <c r="M1238" s="432">
        <f t="shared" si="163"/>
        <v>7.0757136418269226</v>
      </c>
      <c r="N1238" s="432">
        <v>12.985340729001585</v>
      </c>
      <c r="O1238" s="432">
        <v>3.7174326811313443</v>
      </c>
      <c r="P1238" s="431">
        <f t="shared" si="157"/>
        <v>7.7127839221752065E-2</v>
      </c>
    </row>
    <row r="1239" spans="1:16" x14ac:dyDescent="0.35">
      <c r="A1239" s="433">
        <f t="shared" si="158"/>
        <v>289</v>
      </c>
      <c r="B1239" s="3" t="s">
        <v>1735</v>
      </c>
      <c r="C1239" s="3">
        <v>1494.6</v>
      </c>
      <c r="D1239" s="3">
        <v>88.8</v>
      </c>
      <c r="E1239" s="3"/>
      <c r="F1239" s="3">
        <f t="shared" si="161"/>
        <v>1583.3999999999999</v>
      </c>
      <c r="G1239" s="3">
        <v>32</v>
      </c>
      <c r="H1239" s="3">
        <v>2</v>
      </c>
      <c r="I1239" s="3"/>
      <c r="J1239" s="3">
        <f t="shared" si="162"/>
        <v>34</v>
      </c>
      <c r="K1239" s="431">
        <f t="shared" si="159"/>
        <v>1.7027243589743588E-2</v>
      </c>
      <c r="L1239" s="432">
        <f t="shared" si="160"/>
        <v>72.901292067307679</v>
      </c>
      <c r="M1239" s="432">
        <f t="shared" si="163"/>
        <v>16.038284254807689</v>
      </c>
      <c r="N1239" s="432">
        <v>29.433438985736924</v>
      </c>
      <c r="O1239" s="432">
        <v>7.9305230530802016</v>
      </c>
      <c r="P1239" s="431">
        <f t="shared" si="157"/>
        <v>7.9767297183865424E-2</v>
      </c>
    </row>
    <row r="1240" spans="1:16" x14ac:dyDescent="0.35">
      <c r="A1240" s="433">
        <f t="shared" si="158"/>
        <v>290</v>
      </c>
      <c r="B1240" s="3" t="s">
        <v>1736</v>
      </c>
      <c r="C1240" s="3">
        <v>1123</v>
      </c>
      <c r="D1240" s="3"/>
      <c r="E1240" s="3">
        <v>374</v>
      </c>
      <c r="F1240" s="3">
        <f t="shared" si="161"/>
        <v>1497</v>
      </c>
      <c r="G1240" s="3">
        <v>24</v>
      </c>
      <c r="H1240" s="3"/>
      <c r="I1240" s="3">
        <v>3</v>
      </c>
      <c r="J1240" s="3">
        <f t="shared" si="162"/>
        <v>27</v>
      </c>
      <c r="K1240" s="431">
        <f t="shared" si="159"/>
        <v>1.3521634615384614E-2</v>
      </c>
      <c r="L1240" s="432">
        <f t="shared" si="160"/>
        <v>57.892202524038453</v>
      </c>
      <c r="M1240" s="432">
        <f t="shared" si="163"/>
        <v>12.73628455528846</v>
      </c>
      <c r="N1240" s="432">
        <v>23.373613312202853</v>
      </c>
      <c r="O1240" s="432">
        <v>5.9478922898101505</v>
      </c>
      <c r="P1240" s="431">
        <f t="shared" si="157"/>
        <v>6.6766862178583783E-2</v>
      </c>
    </row>
    <row r="1241" spans="1:16" x14ac:dyDescent="0.35">
      <c r="A1241" s="433">
        <f t="shared" si="158"/>
        <v>291</v>
      </c>
      <c r="B1241" s="3" t="s">
        <v>1737</v>
      </c>
      <c r="C1241" s="3">
        <v>1486.2</v>
      </c>
      <c r="D1241" s="3"/>
      <c r="E1241" s="3"/>
      <c r="F1241" s="3">
        <f t="shared" si="161"/>
        <v>1486.2</v>
      </c>
      <c r="G1241" s="3">
        <v>32</v>
      </c>
      <c r="H1241" s="3"/>
      <c r="I1241" s="3"/>
      <c r="J1241" s="3">
        <f t="shared" si="162"/>
        <v>32</v>
      </c>
      <c r="K1241" s="431">
        <f t="shared" si="159"/>
        <v>1.6025641025641024E-2</v>
      </c>
      <c r="L1241" s="432">
        <f t="shared" si="160"/>
        <v>68.612980769230759</v>
      </c>
      <c r="M1241" s="432">
        <f t="shared" si="163"/>
        <v>15.094855769230767</v>
      </c>
      <c r="N1241" s="432">
        <v>27.702060221870049</v>
      </c>
      <c r="O1241" s="432">
        <v>7.9305230530802016</v>
      </c>
      <c r="P1241" s="431">
        <f t="shared" si="157"/>
        <v>8.029903096044394E-2</v>
      </c>
    </row>
    <row r="1242" spans="1:16" x14ac:dyDescent="0.35">
      <c r="A1242" s="433">
        <f t="shared" si="158"/>
        <v>292</v>
      </c>
      <c r="B1242" s="3" t="s">
        <v>1738</v>
      </c>
      <c r="C1242" s="3">
        <v>2557.9</v>
      </c>
      <c r="D1242" s="3"/>
      <c r="E1242" s="3"/>
      <c r="F1242" s="3">
        <f t="shared" si="161"/>
        <v>2557.9</v>
      </c>
      <c r="G1242" s="3">
        <v>64</v>
      </c>
      <c r="H1242" s="3"/>
      <c r="I1242" s="3"/>
      <c r="J1242" s="3">
        <f t="shared" si="162"/>
        <v>64</v>
      </c>
      <c r="K1242" s="431">
        <f t="shared" si="159"/>
        <v>3.2051282051282048E-2</v>
      </c>
      <c r="L1242" s="432">
        <f t="shared" si="160"/>
        <v>137.22596153846152</v>
      </c>
      <c r="M1242" s="432">
        <f t="shared" si="163"/>
        <v>30.189711538461534</v>
      </c>
      <c r="N1242" s="432">
        <v>55.404120443740098</v>
      </c>
      <c r="O1242" s="432">
        <v>15.861046106160403</v>
      </c>
      <c r="P1242" s="431">
        <f t="shared" si="157"/>
        <v>9.3311247361829455E-2</v>
      </c>
    </row>
    <row r="1243" spans="1:16" x14ac:dyDescent="0.35">
      <c r="A1243" s="433">
        <f t="shared" si="158"/>
        <v>293</v>
      </c>
      <c r="B1243" s="3" t="s">
        <v>1739</v>
      </c>
      <c r="C1243" s="3">
        <v>2559.3000000000002</v>
      </c>
      <c r="D1243" s="3"/>
      <c r="E1243" s="3"/>
      <c r="F1243" s="3">
        <f t="shared" si="161"/>
        <v>2559.3000000000002</v>
      </c>
      <c r="G1243" s="3">
        <v>64</v>
      </c>
      <c r="H1243" s="3"/>
      <c r="I1243" s="3"/>
      <c r="J1243" s="3">
        <f t="shared" si="162"/>
        <v>64</v>
      </c>
      <c r="K1243" s="431">
        <f t="shared" si="159"/>
        <v>3.2051282051282048E-2</v>
      </c>
      <c r="L1243" s="432">
        <f t="shared" si="160"/>
        <v>137.22596153846152</v>
      </c>
      <c r="M1243" s="432">
        <f t="shared" si="163"/>
        <v>30.189711538461534</v>
      </c>
      <c r="N1243" s="432">
        <v>55.404120443740098</v>
      </c>
      <c r="O1243" s="432">
        <v>15.861046106160403</v>
      </c>
      <c r="P1243" s="431">
        <f t="shared" si="157"/>
        <v>9.3260203816208948E-2</v>
      </c>
    </row>
    <row r="1244" spans="1:16" x14ac:dyDescent="0.35">
      <c r="A1244" s="433">
        <f t="shared" si="158"/>
        <v>294</v>
      </c>
      <c r="B1244" s="3" t="s">
        <v>1740</v>
      </c>
      <c r="C1244" s="3">
        <v>1346.9</v>
      </c>
      <c r="D1244" s="3"/>
      <c r="E1244" s="3"/>
      <c r="F1244" s="3">
        <f t="shared" si="161"/>
        <v>1346.9</v>
      </c>
      <c r="G1244" s="3">
        <v>24</v>
      </c>
      <c r="H1244" s="3"/>
      <c r="I1244" s="3"/>
      <c r="J1244" s="3">
        <f t="shared" si="162"/>
        <v>24</v>
      </c>
      <c r="K1244" s="431">
        <f t="shared" si="159"/>
        <v>1.2019230769230768E-2</v>
      </c>
      <c r="L1244" s="432">
        <f t="shared" si="160"/>
        <v>51.459735576923073</v>
      </c>
      <c r="M1244" s="432">
        <f t="shared" si="163"/>
        <v>11.321141826923077</v>
      </c>
      <c r="N1244" s="432">
        <v>20.776545166402535</v>
      </c>
      <c r="O1244" s="432">
        <v>5.9478922898101505</v>
      </c>
      <c r="P1244" s="431">
        <f t="shared" si="157"/>
        <v>6.6452828613897716E-2</v>
      </c>
    </row>
    <row r="1245" spans="1:16" x14ac:dyDescent="0.35">
      <c r="A1245" s="433">
        <f t="shared" si="158"/>
        <v>295</v>
      </c>
      <c r="B1245" s="3" t="s">
        <v>1741</v>
      </c>
      <c r="C1245" s="3">
        <v>2035.1</v>
      </c>
      <c r="D1245" s="3"/>
      <c r="E1245" s="3"/>
      <c r="F1245" s="3">
        <f t="shared" si="161"/>
        <v>2035.1</v>
      </c>
      <c r="G1245" s="3">
        <v>48</v>
      </c>
      <c r="H1245" s="3"/>
      <c r="I1245" s="3"/>
      <c r="J1245" s="3">
        <f t="shared" si="162"/>
        <v>48</v>
      </c>
      <c r="K1245" s="431">
        <f t="shared" si="159"/>
        <v>2.4038461538461536E-2</v>
      </c>
      <c r="L1245" s="432">
        <f t="shared" si="160"/>
        <v>102.91947115384615</v>
      </c>
      <c r="M1245" s="432">
        <f t="shared" si="163"/>
        <v>22.642283653846153</v>
      </c>
      <c r="N1245" s="432">
        <v>41.55309033280507</v>
      </c>
      <c r="O1245" s="432">
        <v>11.895784579620301</v>
      </c>
      <c r="P1245" s="431">
        <f t="shared" si="157"/>
        <v>8.7961588973572646E-2</v>
      </c>
    </row>
    <row r="1246" spans="1:16" x14ac:dyDescent="0.35">
      <c r="A1246" s="433">
        <f t="shared" si="158"/>
        <v>296</v>
      </c>
      <c r="B1246" s="3" t="s">
        <v>1742</v>
      </c>
      <c r="C1246" s="3">
        <v>1523.5</v>
      </c>
      <c r="D1246" s="3"/>
      <c r="E1246" s="3"/>
      <c r="F1246" s="3">
        <f t="shared" si="161"/>
        <v>1523.5</v>
      </c>
      <c r="G1246" s="3">
        <v>36</v>
      </c>
      <c r="H1246" s="3"/>
      <c r="I1246" s="3"/>
      <c r="J1246" s="3">
        <f t="shared" si="162"/>
        <v>36</v>
      </c>
      <c r="K1246" s="431">
        <f t="shared" si="159"/>
        <v>1.8028846153846152E-2</v>
      </c>
      <c r="L1246" s="432">
        <f t="shared" si="160"/>
        <v>77.189603365384599</v>
      </c>
      <c r="M1246" s="432">
        <f t="shared" si="163"/>
        <v>16.981712740384612</v>
      </c>
      <c r="N1246" s="432">
        <v>31.164817749603799</v>
      </c>
      <c r="O1246" s="432">
        <v>8.9218384347152266</v>
      </c>
      <c r="P1246" s="431">
        <f t="shared" si="157"/>
        <v>8.812469464396995E-2</v>
      </c>
    </row>
    <row r="1247" spans="1:16" x14ac:dyDescent="0.35">
      <c r="A1247" s="433">
        <f t="shared" si="158"/>
        <v>297</v>
      </c>
      <c r="B1247" s="3" t="s">
        <v>1743</v>
      </c>
      <c r="C1247" s="3">
        <v>2022.1</v>
      </c>
      <c r="D1247" s="3"/>
      <c r="E1247" s="3"/>
      <c r="F1247" s="3">
        <f t="shared" si="161"/>
        <v>2022.1</v>
      </c>
      <c r="G1247" s="3">
        <v>48</v>
      </c>
      <c r="H1247" s="3"/>
      <c r="I1247" s="3"/>
      <c r="J1247" s="3">
        <f t="shared" si="162"/>
        <v>48</v>
      </c>
      <c r="K1247" s="431">
        <f t="shared" si="159"/>
        <v>2.4038461538461536E-2</v>
      </c>
      <c r="L1247" s="432">
        <f t="shared" si="160"/>
        <v>102.91947115384615</v>
      </c>
      <c r="M1247" s="432">
        <f t="shared" si="163"/>
        <v>22.642283653846153</v>
      </c>
      <c r="N1247" s="432">
        <v>41.55309033280507</v>
      </c>
      <c r="O1247" s="432">
        <v>11.895784579620301</v>
      </c>
      <c r="P1247" s="431">
        <f t="shared" si="157"/>
        <v>8.8527090509924189E-2</v>
      </c>
    </row>
    <row r="1248" spans="1:16" x14ac:dyDescent="0.35">
      <c r="A1248" s="433">
        <f t="shared" si="158"/>
        <v>298</v>
      </c>
      <c r="B1248" s="3" t="s">
        <v>1744</v>
      </c>
      <c r="C1248" s="3">
        <v>147.19999999999999</v>
      </c>
      <c r="D1248" s="3"/>
      <c r="E1248" s="3"/>
      <c r="F1248" s="3">
        <f t="shared" si="161"/>
        <v>147.19999999999999</v>
      </c>
      <c r="G1248" s="3">
        <v>4</v>
      </c>
      <c r="H1248" s="3"/>
      <c r="I1248" s="3"/>
      <c r="J1248" s="3">
        <f t="shared" si="162"/>
        <v>4</v>
      </c>
      <c r="K1248" s="431">
        <f t="shared" si="159"/>
        <v>2.003205128205128E-3</v>
      </c>
      <c r="L1248" s="432">
        <f t="shared" si="160"/>
        <v>8.5766225961538449</v>
      </c>
      <c r="M1248" s="432">
        <f t="shared" si="163"/>
        <v>1.8868569711538459</v>
      </c>
      <c r="N1248" s="432">
        <v>3.4627575277337561</v>
      </c>
      <c r="O1248" s="432">
        <v>0.99131538163502519</v>
      </c>
      <c r="P1248" s="431">
        <f t="shared" si="157"/>
        <v>0.10134206845568257</v>
      </c>
    </row>
    <row r="1249" spans="1:16" x14ac:dyDescent="0.35">
      <c r="A1249" s="433">
        <f t="shared" si="158"/>
        <v>299</v>
      </c>
      <c r="B1249" s="3" t="s">
        <v>1745</v>
      </c>
      <c r="C1249" s="3">
        <v>1486.9</v>
      </c>
      <c r="D1249" s="3"/>
      <c r="E1249" s="3"/>
      <c r="F1249" s="3">
        <f t="shared" si="161"/>
        <v>1486.9</v>
      </c>
      <c r="G1249" s="3">
        <v>32</v>
      </c>
      <c r="H1249" s="3"/>
      <c r="I1249" s="3"/>
      <c r="J1249" s="3">
        <f t="shared" si="162"/>
        <v>32</v>
      </c>
      <c r="K1249" s="431">
        <f t="shared" si="159"/>
        <v>1.6025641025641024E-2</v>
      </c>
      <c r="L1249" s="432">
        <f t="shared" si="160"/>
        <v>68.612980769230759</v>
      </c>
      <c r="M1249" s="432">
        <f t="shared" si="163"/>
        <v>15.094855769230767</v>
      </c>
      <c r="N1249" s="432">
        <v>27.702060221870049</v>
      </c>
      <c r="O1249" s="432">
        <v>7.9305230530802016</v>
      </c>
      <c r="P1249" s="431">
        <f t="shared" si="157"/>
        <v>8.026122793288841E-2</v>
      </c>
    </row>
    <row r="1250" spans="1:16" x14ac:dyDescent="0.35">
      <c r="A1250" s="433">
        <f t="shared" si="158"/>
        <v>300</v>
      </c>
      <c r="B1250" s="3" t="s">
        <v>1746</v>
      </c>
      <c r="C1250" s="3">
        <v>252.3</v>
      </c>
      <c r="D1250" s="3"/>
      <c r="E1250" s="3"/>
      <c r="F1250" s="3">
        <f t="shared" si="161"/>
        <v>252.3</v>
      </c>
      <c r="G1250" s="3">
        <v>3</v>
      </c>
      <c r="H1250" s="3"/>
      <c r="I1250" s="3"/>
      <c r="J1250" s="3">
        <f t="shared" si="162"/>
        <v>3</v>
      </c>
      <c r="K1250" s="431">
        <f t="shared" si="159"/>
        <v>1.502403846153846E-3</v>
      </c>
      <c r="L1250" s="432">
        <f t="shared" si="160"/>
        <v>6.4324669471153841</v>
      </c>
      <c r="M1250" s="432">
        <f t="shared" si="163"/>
        <v>1.4151427283653846</v>
      </c>
      <c r="N1250" s="432">
        <v>2.5970681458003169</v>
      </c>
      <c r="O1250" s="432">
        <v>0.74348653622626881</v>
      </c>
      <c r="P1250" s="431">
        <f t="shared" si="157"/>
        <v>4.4344686315922928E-2</v>
      </c>
    </row>
    <row r="1251" spans="1:16" x14ac:dyDescent="0.35">
      <c r="A1251" s="433">
        <f t="shared" si="158"/>
        <v>301</v>
      </c>
      <c r="B1251" s="3" t="s">
        <v>1747</v>
      </c>
      <c r="C1251" s="3">
        <v>127.4</v>
      </c>
      <c r="D1251" s="3"/>
      <c r="E1251" s="3">
        <v>58.5</v>
      </c>
      <c r="F1251" s="3">
        <f t="shared" si="161"/>
        <v>185.9</v>
      </c>
      <c r="G1251" s="3">
        <v>2</v>
      </c>
      <c r="H1251" s="3"/>
      <c r="I1251" s="3">
        <v>1</v>
      </c>
      <c r="J1251" s="3">
        <f t="shared" si="162"/>
        <v>3</v>
      </c>
      <c r="K1251" s="431">
        <f t="shared" si="159"/>
        <v>1.502403846153846E-3</v>
      </c>
      <c r="L1251" s="432">
        <f t="shared" si="160"/>
        <v>6.4324669471153841</v>
      </c>
      <c r="M1251" s="432">
        <f t="shared" si="163"/>
        <v>1.4151427283653846</v>
      </c>
      <c r="N1251" s="432">
        <v>2.5970681458003169</v>
      </c>
      <c r="O1251" s="432">
        <v>0.4956576908175126</v>
      </c>
      <c r="P1251" s="431">
        <f t="shared" si="157"/>
        <v>5.8850648263037111E-2</v>
      </c>
    </row>
    <row r="1252" spans="1:16" x14ac:dyDescent="0.35">
      <c r="A1252" s="433">
        <f t="shared" si="158"/>
        <v>302</v>
      </c>
      <c r="B1252" s="3" t="s">
        <v>1748</v>
      </c>
      <c r="C1252" s="3">
        <v>148.4</v>
      </c>
      <c r="D1252" s="3"/>
      <c r="E1252" s="3"/>
      <c r="F1252" s="3">
        <f t="shared" si="161"/>
        <v>148.4</v>
      </c>
      <c r="G1252" s="3">
        <v>3</v>
      </c>
      <c r="H1252" s="3"/>
      <c r="I1252" s="3"/>
      <c r="J1252" s="3">
        <f t="shared" si="162"/>
        <v>3</v>
      </c>
      <c r="K1252" s="431">
        <f t="shared" si="159"/>
        <v>1.502403846153846E-3</v>
      </c>
      <c r="L1252" s="432">
        <f t="shared" si="160"/>
        <v>6.4324669471153841</v>
      </c>
      <c r="M1252" s="432">
        <f t="shared" si="163"/>
        <v>1.4151427283653846</v>
      </c>
      <c r="N1252" s="432">
        <v>2.5970681458003169</v>
      </c>
      <c r="O1252" s="432">
        <v>0.74348653622626881</v>
      </c>
      <c r="P1252" s="431">
        <f t="shared" si="157"/>
        <v>7.5391943109887838E-2</v>
      </c>
    </row>
    <row r="1253" spans="1:16" x14ac:dyDescent="0.35">
      <c r="A1253" s="433">
        <f t="shared" si="158"/>
        <v>303</v>
      </c>
      <c r="B1253" s="3" t="s">
        <v>1749</v>
      </c>
      <c r="C1253" s="3">
        <v>166</v>
      </c>
      <c r="D1253" s="3"/>
      <c r="E1253" s="3"/>
      <c r="F1253" s="3">
        <f t="shared" si="161"/>
        <v>166</v>
      </c>
      <c r="G1253" s="3">
        <v>4</v>
      </c>
      <c r="H1253" s="3"/>
      <c r="I1253" s="3"/>
      <c r="J1253" s="3">
        <f t="shared" si="162"/>
        <v>4</v>
      </c>
      <c r="K1253" s="431">
        <f t="shared" si="159"/>
        <v>2.003205128205128E-3</v>
      </c>
      <c r="L1253" s="432">
        <f t="shared" si="160"/>
        <v>8.5766225961538449</v>
      </c>
      <c r="M1253" s="432">
        <f t="shared" si="163"/>
        <v>1.8868569711538459</v>
      </c>
      <c r="N1253" s="432">
        <v>3.4627575277337561</v>
      </c>
      <c r="O1253" s="432">
        <v>0.99131538163502519</v>
      </c>
      <c r="P1253" s="431">
        <f t="shared" si="157"/>
        <v>8.9864773955882368E-2</v>
      </c>
    </row>
    <row r="1254" spans="1:16" x14ac:dyDescent="0.35">
      <c r="A1254" s="433">
        <f t="shared" si="158"/>
        <v>304</v>
      </c>
      <c r="B1254" s="3" t="s">
        <v>1750</v>
      </c>
      <c r="C1254" s="3">
        <v>1491.85</v>
      </c>
      <c r="D1254" s="3"/>
      <c r="E1254" s="3">
        <v>243</v>
      </c>
      <c r="F1254" s="3">
        <f t="shared" si="161"/>
        <v>1734.85</v>
      </c>
      <c r="G1254" s="3">
        <v>21</v>
      </c>
      <c r="H1254" s="3"/>
      <c r="I1254" s="3">
        <v>2</v>
      </c>
      <c r="J1254" s="3">
        <f t="shared" si="162"/>
        <v>23</v>
      </c>
      <c r="K1254" s="431">
        <f t="shared" si="159"/>
        <v>1.1518429487179486E-2</v>
      </c>
      <c r="L1254" s="432">
        <f t="shared" si="160"/>
        <v>49.315579927884606</v>
      </c>
      <c r="M1254" s="432">
        <f t="shared" si="163"/>
        <v>10.849427584134613</v>
      </c>
      <c r="N1254" s="432">
        <v>19.910855784469096</v>
      </c>
      <c r="O1254" s="432">
        <v>5.2044057535838819</v>
      </c>
      <c r="P1254" s="431">
        <f t="shared" si="157"/>
        <v>4.9157142721314349E-2</v>
      </c>
    </row>
    <row r="1255" spans="1:16" x14ac:dyDescent="0.35">
      <c r="A1255" s="433">
        <f t="shared" si="158"/>
        <v>305</v>
      </c>
      <c r="B1255" s="3" t="s">
        <v>1751</v>
      </c>
      <c r="C1255" s="3">
        <v>213.8</v>
      </c>
      <c r="D1255" s="3"/>
      <c r="E1255" s="3"/>
      <c r="F1255" s="3">
        <f t="shared" si="161"/>
        <v>213.8</v>
      </c>
      <c r="G1255" s="3">
        <v>5</v>
      </c>
      <c r="H1255" s="3"/>
      <c r="I1255" s="3"/>
      <c r="J1255" s="3">
        <f t="shared" si="162"/>
        <v>5</v>
      </c>
      <c r="K1255" s="431">
        <f t="shared" si="159"/>
        <v>2.50400641025641E-3</v>
      </c>
      <c r="L1255" s="432">
        <f t="shared" si="160"/>
        <v>10.720778245192307</v>
      </c>
      <c r="M1255" s="432">
        <f t="shared" si="163"/>
        <v>2.3585712139423074</v>
      </c>
      <c r="N1255" s="432">
        <v>4.3284469096671945</v>
      </c>
      <c r="O1255" s="432">
        <v>1.2391442270437814</v>
      </c>
      <c r="P1255" s="431">
        <f t="shared" si="157"/>
        <v>8.7216747408071033E-2</v>
      </c>
    </row>
    <row r="1256" spans="1:16" x14ac:dyDescent="0.35">
      <c r="A1256" s="433">
        <f t="shared" si="158"/>
        <v>306</v>
      </c>
      <c r="B1256" s="3" t="s">
        <v>1752</v>
      </c>
      <c r="C1256" s="3">
        <v>123.2</v>
      </c>
      <c r="D1256" s="3"/>
      <c r="E1256" s="3"/>
      <c r="F1256" s="3">
        <f t="shared" si="161"/>
        <v>123.2</v>
      </c>
      <c r="G1256" s="3">
        <v>4</v>
      </c>
      <c r="H1256" s="3"/>
      <c r="I1256" s="3"/>
      <c r="J1256" s="3">
        <f t="shared" si="162"/>
        <v>4</v>
      </c>
      <c r="K1256" s="431">
        <f t="shared" si="159"/>
        <v>2.003205128205128E-3</v>
      </c>
      <c r="L1256" s="432">
        <f t="shared" si="160"/>
        <v>8.5766225961538449</v>
      </c>
      <c r="M1256" s="432">
        <f t="shared" si="163"/>
        <v>1.8868569711538459</v>
      </c>
      <c r="N1256" s="432">
        <v>3.4627575277337561</v>
      </c>
      <c r="O1256" s="432">
        <v>0.99131538163502519</v>
      </c>
      <c r="P1256" s="431">
        <f t="shared" si="157"/>
        <v>0.12108402984315318</v>
      </c>
    </row>
    <row r="1257" spans="1:16" x14ac:dyDescent="0.35">
      <c r="A1257" s="433">
        <f t="shared" si="158"/>
        <v>307</v>
      </c>
      <c r="B1257" s="3" t="s">
        <v>250</v>
      </c>
      <c r="C1257" s="3">
        <v>120.6</v>
      </c>
      <c r="D1257" s="3"/>
      <c r="E1257" s="3"/>
      <c r="F1257" s="3">
        <f t="shared" si="161"/>
        <v>120.6</v>
      </c>
      <c r="G1257" s="3">
        <v>4</v>
      </c>
      <c r="H1257" s="3"/>
      <c r="I1257" s="3"/>
      <c r="J1257" s="3">
        <f t="shared" si="162"/>
        <v>4</v>
      </c>
      <c r="K1257" s="431">
        <f t="shared" si="159"/>
        <v>2.003205128205128E-3</v>
      </c>
      <c r="L1257" s="432">
        <f t="shared" si="160"/>
        <v>8.5766225961538449</v>
      </c>
      <c r="M1257" s="432">
        <f t="shared" si="163"/>
        <v>1.8868569711538459</v>
      </c>
      <c r="N1257" s="432">
        <v>3.4627575277337561</v>
      </c>
      <c r="O1257" s="432">
        <v>0.99131538163502519</v>
      </c>
      <c r="P1257" s="431">
        <f t="shared" si="157"/>
        <v>0.12369446498073361</v>
      </c>
    </row>
    <row r="1258" spans="1:16" x14ac:dyDescent="0.35">
      <c r="A1258" s="433">
        <f t="shared" si="158"/>
        <v>308</v>
      </c>
      <c r="B1258" s="3" t="s">
        <v>251</v>
      </c>
      <c r="C1258" s="3">
        <v>151.1</v>
      </c>
      <c r="D1258" s="3"/>
      <c r="E1258" s="3"/>
      <c r="F1258" s="3">
        <f t="shared" si="161"/>
        <v>151.1</v>
      </c>
      <c r="G1258" s="3">
        <v>4</v>
      </c>
      <c r="H1258" s="3"/>
      <c r="I1258" s="3"/>
      <c r="J1258" s="3">
        <f t="shared" si="162"/>
        <v>4</v>
      </c>
      <c r="K1258" s="431">
        <f t="shared" si="159"/>
        <v>2.003205128205128E-3</v>
      </c>
      <c r="L1258" s="432">
        <f t="shared" si="160"/>
        <v>8.5766225961538449</v>
      </c>
      <c r="M1258" s="432">
        <f t="shared" si="163"/>
        <v>1.8868569711538459</v>
      </c>
      <c r="N1258" s="432">
        <v>3.4627575277337561</v>
      </c>
      <c r="O1258" s="432">
        <v>0.99131538163502519</v>
      </c>
      <c r="P1258" s="431">
        <f t="shared" si="157"/>
        <v>9.8726356563047471E-2</v>
      </c>
    </row>
    <row r="1259" spans="1:16" x14ac:dyDescent="0.35">
      <c r="A1259" s="433">
        <f t="shared" si="158"/>
        <v>309</v>
      </c>
      <c r="B1259" s="3" t="s">
        <v>252</v>
      </c>
      <c r="C1259" s="3">
        <v>96</v>
      </c>
      <c r="D1259" s="3"/>
      <c r="E1259" s="3"/>
      <c r="F1259" s="3">
        <f t="shared" si="161"/>
        <v>96</v>
      </c>
      <c r="G1259" s="3">
        <v>4</v>
      </c>
      <c r="H1259" s="3"/>
      <c r="I1259" s="3"/>
      <c r="J1259" s="3">
        <f t="shared" si="162"/>
        <v>4</v>
      </c>
      <c r="K1259" s="431">
        <f t="shared" si="159"/>
        <v>2.003205128205128E-3</v>
      </c>
      <c r="L1259" s="432">
        <f t="shared" si="160"/>
        <v>8.5766225961538449</v>
      </c>
      <c r="M1259" s="432">
        <f t="shared" si="163"/>
        <v>1.8868569711538459</v>
      </c>
      <c r="N1259" s="432">
        <v>3.4627575277337561</v>
      </c>
      <c r="O1259" s="432">
        <v>0.99131538163502519</v>
      </c>
      <c r="P1259" s="431">
        <f t="shared" si="157"/>
        <v>0.1553911716320466</v>
      </c>
    </row>
    <row r="1260" spans="1:16" x14ac:dyDescent="0.35">
      <c r="A1260" s="433">
        <f t="shared" si="158"/>
        <v>310</v>
      </c>
      <c r="B1260" s="3" t="s">
        <v>253</v>
      </c>
      <c r="C1260" s="3">
        <v>145.9</v>
      </c>
      <c r="D1260" s="3"/>
      <c r="E1260" s="3"/>
      <c r="F1260" s="3">
        <f t="shared" si="161"/>
        <v>145.9</v>
      </c>
      <c r="G1260" s="3">
        <v>4</v>
      </c>
      <c r="H1260" s="3"/>
      <c r="I1260" s="3"/>
      <c r="J1260" s="3">
        <f t="shared" si="162"/>
        <v>4</v>
      </c>
      <c r="K1260" s="431">
        <f t="shared" si="159"/>
        <v>2.003205128205128E-3</v>
      </c>
      <c r="L1260" s="432">
        <f t="shared" si="160"/>
        <v>8.5766225961538449</v>
      </c>
      <c r="M1260" s="432">
        <f t="shared" si="163"/>
        <v>1.8868569711538459</v>
      </c>
      <c r="N1260" s="432">
        <v>3.4627575277337561</v>
      </c>
      <c r="O1260" s="432">
        <v>0.99131538163502519</v>
      </c>
      <c r="P1260" s="431">
        <f t="shared" si="157"/>
        <v>0.10224504781820749</v>
      </c>
    </row>
    <row r="1261" spans="1:16" x14ac:dyDescent="0.35">
      <c r="A1261" s="433">
        <f t="shared" si="158"/>
        <v>311</v>
      </c>
      <c r="B1261" s="3" t="s">
        <v>254</v>
      </c>
      <c r="C1261" s="3">
        <v>184.6</v>
      </c>
      <c r="D1261" s="3"/>
      <c r="E1261" s="3"/>
      <c r="F1261" s="3">
        <f t="shared" si="161"/>
        <v>184.6</v>
      </c>
      <c r="G1261" s="3">
        <v>5</v>
      </c>
      <c r="H1261" s="3"/>
      <c r="I1261" s="3"/>
      <c r="J1261" s="3">
        <f t="shared" si="162"/>
        <v>5</v>
      </c>
      <c r="K1261" s="431">
        <f t="shared" si="159"/>
        <v>2.50400641025641E-3</v>
      </c>
      <c r="L1261" s="432">
        <f t="shared" si="160"/>
        <v>10.720778245192307</v>
      </c>
      <c r="M1261" s="432">
        <f t="shared" si="163"/>
        <v>2.3585712139423074</v>
      </c>
      <c r="N1261" s="432">
        <v>4.3284469096671945</v>
      </c>
      <c r="O1261" s="432">
        <v>1.2391442270437814</v>
      </c>
      <c r="P1261" s="431">
        <f t="shared" si="157"/>
        <v>0.10101267928410396</v>
      </c>
    </row>
    <row r="1262" spans="1:16" x14ac:dyDescent="0.35">
      <c r="A1262" s="433">
        <f t="shared" si="158"/>
        <v>312</v>
      </c>
      <c r="B1262" s="3" t="s">
        <v>255</v>
      </c>
      <c r="C1262" s="3">
        <v>185.1</v>
      </c>
      <c r="D1262" s="3"/>
      <c r="E1262" s="3"/>
      <c r="F1262" s="3">
        <f t="shared" si="161"/>
        <v>185.1</v>
      </c>
      <c r="G1262" s="3">
        <v>4</v>
      </c>
      <c r="H1262" s="3"/>
      <c r="I1262" s="3"/>
      <c r="J1262" s="3">
        <f t="shared" si="162"/>
        <v>4</v>
      </c>
      <c r="K1262" s="431">
        <f t="shared" si="159"/>
        <v>2.003205128205128E-3</v>
      </c>
      <c r="L1262" s="432">
        <f t="shared" si="160"/>
        <v>8.5766225961538449</v>
      </c>
      <c r="M1262" s="432">
        <f t="shared" si="163"/>
        <v>1.8868569711538459</v>
      </c>
      <c r="N1262" s="432">
        <v>3.4627575277337561</v>
      </c>
      <c r="O1262" s="432">
        <v>0.99131538163502519</v>
      </c>
      <c r="P1262" s="431">
        <f t="shared" si="157"/>
        <v>8.0591855627641679E-2</v>
      </c>
    </row>
    <row r="1263" spans="1:16" x14ac:dyDescent="0.35">
      <c r="A1263" s="433">
        <f t="shared" si="158"/>
        <v>313</v>
      </c>
      <c r="B1263" s="3" t="s">
        <v>256</v>
      </c>
      <c r="C1263" s="3">
        <v>190.2</v>
      </c>
      <c r="D1263" s="3"/>
      <c r="E1263" s="3"/>
      <c r="F1263" s="3">
        <f t="shared" si="161"/>
        <v>190.2</v>
      </c>
      <c r="G1263" s="3">
        <v>6</v>
      </c>
      <c r="H1263" s="3"/>
      <c r="I1263" s="3"/>
      <c r="J1263" s="3">
        <f t="shared" si="162"/>
        <v>6</v>
      </c>
      <c r="K1263" s="431">
        <f t="shared" si="159"/>
        <v>3.004807692307692E-3</v>
      </c>
      <c r="L1263" s="432">
        <f t="shared" si="160"/>
        <v>12.864933894230768</v>
      </c>
      <c r="M1263" s="432">
        <f t="shared" si="163"/>
        <v>2.8302854567307691</v>
      </c>
      <c r="N1263" s="432">
        <v>5.1941362916006337</v>
      </c>
      <c r="O1263" s="432">
        <v>1.4869730724525376</v>
      </c>
      <c r="P1263" s="431">
        <f t="shared" si="157"/>
        <v>0.11764631290754318</v>
      </c>
    </row>
    <row r="1264" spans="1:16" x14ac:dyDescent="0.35">
      <c r="A1264" s="433">
        <f t="shared" si="158"/>
        <v>314</v>
      </c>
      <c r="B1264" s="3" t="s">
        <v>257</v>
      </c>
      <c r="C1264" s="3">
        <v>90</v>
      </c>
      <c r="D1264" s="3"/>
      <c r="E1264" s="3"/>
      <c r="F1264" s="3">
        <f t="shared" si="161"/>
        <v>90</v>
      </c>
      <c r="G1264" s="3">
        <v>3</v>
      </c>
      <c r="H1264" s="3"/>
      <c r="I1264" s="3"/>
      <c r="J1264" s="3">
        <f t="shared" si="162"/>
        <v>3</v>
      </c>
      <c r="K1264" s="431">
        <f t="shared" si="159"/>
        <v>1.502403846153846E-3</v>
      </c>
      <c r="L1264" s="432">
        <f t="shared" si="160"/>
        <v>6.4324669471153841</v>
      </c>
      <c r="M1264" s="432">
        <f t="shared" si="163"/>
        <v>1.4151427283653846</v>
      </c>
      <c r="N1264" s="432">
        <v>2.5970681458003169</v>
      </c>
      <c r="O1264" s="432">
        <v>0.74348653622626881</v>
      </c>
      <c r="P1264" s="431">
        <f t="shared" si="157"/>
        <v>0.12431293730563729</v>
      </c>
    </row>
    <row r="1265" spans="1:16" x14ac:dyDescent="0.35">
      <c r="A1265" s="433">
        <f t="shared" si="158"/>
        <v>315</v>
      </c>
      <c r="B1265" s="3" t="s">
        <v>258</v>
      </c>
      <c r="C1265" s="3">
        <v>113.2</v>
      </c>
      <c r="D1265" s="3"/>
      <c r="E1265" s="3"/>
      <c r="F1265" s="3">
        <f t="shared" si="161"/>
        <v>113.2</v>
      </c>
      <c r="G1265" s="3">
        <v>3</v>
      </c>
      <c r="H1265" s="3"/>
      <c r="I1265" s="3"/>
      <c r="J1265" s="3">
        <f t="shared" si="162"/>
        <v>3</v>
      </c>
      <c r="K1265" s="431">
        <f t="shared" si="159"/>
        <v>1.502403846153846E-3</v>
      </c>
      <c r="L1265" s="432">
        <f t="shared" si="160"/>
        <v>6.4324669471153841</v>
      </c>
      <c r="M1265" s="432">
        <f t="shared" si="163"/>
        <v>1.4151427283653846</v>
      </c>
      <c r="N1265" s="432">
        <v>2.5970681458003169</v>
      </c>
      <c r="O1265" s="432">
        <v>0.74348653622626881</v>
      </c>
      <c r="P1265" s="431">
        <f t="shared" ref="P1265:P1309" si="164">(L1265+M1265+N1265+O1265)/F1265</f>
        <v>9.8835374182927163E-2</v>
      </c>
    </row>
    <row r="1266" spans="1:16" x14ac:dyDescent="0.35">
      <c r="A1266" s="433">
        <f t="shared" si="158"/>
        <v>316</v>
      </c>
      <c r="B1266" s="3" t="s">
        <v>259</v>
      </c>
      <c r="C1266" s="3">
        <v>125.7</v>
      </c>
      <c r="D1266" s="3"/>
      <c r="E1266" s="3"/>
      <c r="F1266" s="3">
        <f t="shared" si="161"/>
        <v>125.7</v>
      </c>
      <c r="G1266" s="3">
        <v>4</v>
      </c>
      <c r="H1266" s="3"/>
      <c r="I1266" s="3"/>
      <c r="J1266" s="3">
        <f t="shared" si="162"/>
        <v>4</v>
      </c>
      <c r="K1266" s="431">
        <f t="shared" si="159"/>
        <v>2.003205128205128E-3</v>
      </c>
      <c r="L1266" s="432">
        <f t="shared" si="160"/>
        <v>8.5766225961538449</v>
      </c>
      <c r="M1266" s="432">
        <f t="shared" si="163"/>
        <v>1.8868569711538459</v>
      </c>
      <c r="N1266" s="432">
        <v>3.4627575277337561</v>
      </c>
      <c r="O1266" s="432">
        <v>0.99131538163502519</v>
      </c>
      <c r="P1266" s="431">
        <f t="shared" si="164"/>
        <v>0.11867583513664656</v>
      </c>
    </row>
    <row r="1267" spans="1:16" x14ac:dyDescent="0.35">
      <c r="A1267" s="433">
        <f t="shared" ref="A1267:A1308" si="165">A1266+1</f>
        <v>317</v>
      </c>
      <c r="B1267" s="3" t="s">
        <v>260</v>
      </c>
      <c r="C1267" s="3">
        <v>385.4</v>
      </c>
      <c r="D1267" s="3"/>
      <c r="E1267" s="3"/>
      <c r="F1267" s="3">
        <f t="shared" si="161"/>
        <v>385.4</v>
      </c>
      <c r="G1267" s="3">
        <v>8</v>
      </c>
      <c r="H1267" s="3"/>
      <c r="I1267" s="3"/>
      <c r="J1267" s="3">
        <f t="shared" si="162"/>
        <v>8</v>
      </c>
      <c r="K1267" s="431">
        <f t="shared" si="159"/>
        <v>4.0064102564102561E-3</v>
      </c>
      <c r="L1267" s="432">
        <f t="shared" si="160"/>
        <v>17.15324519230769</v>
      </c>
      <c r="M1267" s="432">
        <f t="shared" si="163"/>
        <v>3.7737139423076917</v>
      </c>
      <c r="N1267" s="432">
        <v>6.9255150554675122</v>
      </c>
      <c r="O1267" s="432">
        <v>1.9826307632700504</v>
      </c>
      <c r="P1267" s="431">
        <f t="shared" si="164"/>
        <v>7.7413349645440971E-2</v>
      </c>
    </row>
    <row r="1268" spans="1:16" x14ac:dyDescent="0.35">
      <c r="A1268" s="433">
        <f t="shared" si="165"/>
        <v>318</v>
      </c>
      <c r="B1268" s="3" t="s">
        <v>261</v>
      </c>
      <c r="C1268" s="3">
        <v>133.4</v>
      </c>
      <c r="D1268" s="3"/>
      <c r="E1268" s="3"/>
      <c r="F1268" s="3">
        <f t="shared" si="161"/>
        <v>133.4</v>
      </c>
      <c r="G1268" s="3">
        <v>3</v>
      </c>
      <c r="H1268" s="3"/>
      <c r="I1268" s="3"/>
      <c r="J1268" s="3">
        <f t="shared" si="162"/>
        <v>3</v>
      </c>
      <c r="K1268" s="431">
        <f t="shared" si="159"/>
        <v>1.502403846153846E-3</v>
      </c>
      <c r="L1268" s="432">
        <f t="shared" si="160"/>
        <v>6.4324669471153841</v>
      </c>
      <c r="M1268" s="432">
        <f t="shared" si="163"/>
        <v>1.4151427283653846</v>
      </c>
      <c r="N1268" s="432">
        <v>2.5970681458003169</v>
      </c>
      <c r="O1268" s="432">
        <v>0.74348653622626881</v>
      </c>
      <c r="P1268" s="431">
        <f t="shared" si="164"/>
        <v>8.3869298032289014E-2</v>
      </c>
    </row>
    <row r="1269" spans="1:16" x14ac:dyDescent="0.35">
      <c r="A1269" s="433">
        <f t="shared" si="165"/>
        <v>319</v>
      </c>
      <c r="B1269" s="3" t="s">
        <v>262</v>
      </c>
      <c r="C1269" s="3">
        <v>197.2</v>
      </c>
      <c r="D1269" s="3"/>
      <c r="E1269" s="3"/>
      <c r="F1269" s="3">
        <f t="shared" si="161"/>
        <v>197.2</v>
      </c>
      <c r="G1269" s="3">
        <v>4</v>
      </c>
      <c r="H1269" s="3"/>
      <c r="I1269" s="3"/>
      <c r="J1269" s="3">
        <f t="shared" si="162"/>
        <v>4</v>
      </c>
      <c r="K1269" s="431">
        <f t="shared" si="159"/>
        <v>2.003205128205128E-3</v>
      </c>
      <c r="L1269" s="432">
        <f t="shared" si="160"/>
        <v>8.5766225961538449</v>
      </c>
      <c r="M1269" s="432">
        <f t="shared" si="163"/>
        <v>1.8868569711538459</v>
      </c>
      <c r="N1269" s="432">
        <v>3.4627575277337561</v>
      </c>
      <c r="O1269" s="432">
        <v>0.99131538163502519</v>
      </c>
      <c r="P1269" s="431">
        <f t="shared" si="164"/>
        <v>7.5646817833044999E-2</v>
      </c>
    </row>
    <row r="1270" spans="1:16" x14ac:dyDescent="0.35">
      <c r="A1270" s="433">
        <f t="shared" si="165"/>
        <v>320</v>
      </c>
      <c r="B1270" s="3" t="s">
        <v>263</v>
      </c>
      <c r="C1270" s="3">
        <v>752.2</v>
      </c>
      <c r="D1270" s="3"/>
      <c r="E1270" s="3">
        <v>270.8</v>
      </c>
      <c r="F1270" s="3">
        <f t="shared" si="161"/>
        <v>1023</v>
      </c>
      <c r="G1270" s="3">
        <v>17</v>
      </c>
      <c r="H1270" s="3"/>
      <c r="I1270" s="3">
        <v>1</v>
      </c>
      <c r="J1270" s="3">
        <f t="shared" si="162"/>
        <v>18</v>
      </c>
      <c r="K1270" s="431">
        <f t="shared" si="159"/>
        <v>9.0144230769230761E-3</v>
      </c>
      <c r="L1270" s="432">
        <f t="shared" si="160"/>
        <v>38.594801682692299</v>
      </c>
      <c r="M1270" s="432">
        <f t="shared" si="163"/>
        <v>8.4908563701923061</v>
      </c>
      <c r="N1270" s="432">
        <v>15.582408874801899</v>
      </c>
      <c r="O1270" s="432">
        <v>4.2130903719488568</v>
      </c>
      <c r="P1270" s="431">
        <f t="shared" si="164"/>
        <v>6.5377475366212481E-2</v>
      </c>
    </row>
    <row r="1271" spans="1:16" x14ac:dyDescent="0.35">
      <c r="A1271" s="433">
        <f t="shared" si="165"/>
        <v>321</v>
      </c>
      <c r="B1271" s="3" t="s">
        <v>264</v>
      </c>
      <c r="C1271" s="3">
        <v>41.8</v>
      </c>
      <c r="D1271" s="3"/>
      <c r="E1271" s="3"/>
      <c r="F1271" s="3">
        <f t="shared" si="161"/>
        <v>41.8</v>
      </c>
      <c r="G1271" s="3">
        <v>2</v>
      </c>
      <c r="H1271" s="3"/>
      <c r="I1271" s="3"/>
      <c r="J1271" s="3">
        <f t="shared" si="162"/>
        <v>2</v>
      </c>
      <c r="K1271" s="431">
        <f t="shared" ref="K1271:K1307" si="166">2.5/4992*J1271</f>
        <v>1.001602564102564E-3</v>
      </c>
      <c r="L1271" s="432">
        <f t="shared" ref="L1271:L1308" si="167">K1271*4281.45</f>
        <v>4.2883112980769225</v>
      </c>
      <c r="M1271" s="432">
        <f t="shared" si="163"/>
        <v>0.94342848557692294</v>
      </c>
      <c r="N1271" s="432">
        <v>1.7313787638668781</v>
      </c>
      <c r="O1271" s="432">
        <v>0.4956576908175126</v>
      </c>
      <c r="P1271" s="431">
        <f t="shared" si="164"/>
        <v>0.17843962292675208</v>
      </c>
    </row>
    <row r="1272" spans="1:16" x14ac:dyDescent="0.35">
      <c r="A1272" s="433">
        <f t="shared" si="165"/>
        <v>322</v>
      </c>
      <c r="B1272" s="3" t="s">
        <v>265</v>
      </c>
      <c r="C1272" s="3">
        <v>144.19999999999999</v>
      </c>
      <c r="D1272" s="3"/>
      <c r="E1272" s="3"/>
      <c r="F1272" s="3">
        <f t="shared" si="161"/>
        <v>144.19999999999999</v>
      </c>
      <c r="G1272" s="3">
        <v>3</v>
      </c>
      <c r="H1272" s="3"/>
      <c r="I1272" s="3"/>
      <c r="J1272" s="3">
        <f t="shared" si="162"/>
        <v>3</v>
      </c>
      <c r="K1272" s="431">
        <f t="shared" si="166"/>
        <v>1.502403846153846E-3</v>
      </c>
      <c r="L1272" s="432">
        <f t="shared" si="167"/>
        <v>6.4324669471153841</v>
      </c>
      <c r="M1272" s="432">
        <f t="shared" si="163"/>
        <v>1.4151427283653846</v>
      </c>
      <c r="N1272" s="432">
        <v>2.5970681458003169</v>
      </c>
      <c r="O1272" s="432">
        <v>0.74348653622626881</v>
      </c>
      <c r="P1272" s="431">
        <f t="shared" si="164"/>
        <v>7.7587824948039924E-2</v>
      </c>
    </row>
    <row r="1273" spans="1:16" x14ac:dyDescent="0.35">
      <c r="A1273" s="433">
        <f t="shared" si="165"/>
        <v>323</v>
      </c>
      <c r="B1273" s="3" t="s">
        <v>266</v>
      </c>
      <c r="C1273" s="3">
        <v>378.5</v>
      </c>
      <c r="D1273" s="3"/>
      <c r="E1273" s="3"/>
      <c r="F1273" s="3">
        <f t="shared" si="161"/>
        <v>378.5</v>
      </c>
      <c r="G1273" s="3">
        <v>8</v>
      </c>
      <c r="H1273" s="3"/>
      <c r="I1273" s="3"/>
      <c r="J1273" s="3">
        <f t="shared" si="162"/>
        <v>8</v>
      </c>
      <c r="K1273" s="431">
        <f t="shared" si="166"/>
        <v>4.0064102564102561E-3</v>
      </c>
      <c r="L1273" s="432">
        <f t="shared" si="167"/>
        <v>17.15324519230769</v>
      </c>
      <c r="M1273" s="432">
        <f t="shared" si="163"/>
        <v>3.7737139423076917</v>
      </c>
      <c r="N1273" s="432">
        <v>6.9255150554675122</v>
      </c>
      <c r="O1273" s="432">
        <v>1.9826307632700504</v>
      </c>
      <c r="P1273" s="431">
        <f t="shared" si="164"/>
        <v>7.882458376050977E-2</v>
      </c>
    </row>
    <row r="1274" spans="1:16" x14ac:dyDescent="0.35">
      <c r="A1274" s="433">
        <f t="shared" si="165"/>
        <v>324</v>
      </c>
      <c r="B1274" s="3" t="s">
        <v>267</v>
      </c>
      <c r="C1274" s="3">
        <v>145.9</v>
      </c>
      <c r="D1274" s="3"/>
      <c r="E1274" s="3"/>
      <c r="F1274" s="3">
        <f t="shared" si="161"/>
        <v>145.9</v>
      </c>
      <c r="G1274" s="3">
        <v>3</v>
      </c>
      <c r="H1274" s="3"/>
      <c r="I1274" s="3"/>
      <c r="J1274" s="3">
        <f t="shared" si="162"/>
        <v>3</v>
      </c>
      <c r="K1274" s="431">
        <f t="shared" si="166"/>
        <v>1.502403846153846E-3</v>
      </c>
      <c r="L1274" s="432">
        <f t="shared" si="167"/>
        <v>6.4324669471153841</v>
      </c>
      <c r="M1274" s="432">
        <f t="shared" si="163"/>
        <v>1.4151427283653846</v>
      </c>
      <c r="N1274" s="432">
        <v>2.5970681458003169</v>
      </c>
      <c r="O1274" s="432">
        <v>0.74348653622626881</v>
      </c>
      <c r="P1274" s="431">
        <f t="shared" si="164"/>
        <v>7.6683785863655624E-2</v>
      </c>
    </row>
    <row r="1275" spans="1:16" x14ac:dyDescent="0.35">
      <c r="A1275" s="433">
        <f t="shared" si="165"/>
        <v>325</v>
      </c>
      <c r="B1275" s="3" t="s">
        <v>273</v>
      </c>
      <c r="C1275" s="3">
        <v>126.6</v>
      </c>
      <c r="D1275" s="3"/>
      <c r="E1275" s="3"/>
      <c r="F1275" s="3">
        <f t="shared" si="161"/>
        <v>126.6</v>
      </c>
      <c r="G1275" s="3">
        <v>3</v>
      </c>
      <c r="H1275" s="3"/>
      <c r="I1275" s="3"/>
      <c r="J1275" s="3">
        <f t="shared" si="162"/>
        <v>3</v>
      </c>
      <c r="K1275" s="431">
        <f t="shared" si="166"/>
        <v>1.502403846153846E-3</v>
      </c>
      <c r="L1275" s="432">
        <f t="shared" si="167"/>
        <v>6.4324669471153841</v>
      </c>
      <c r="M1275" s="432">
        <f t="shared" si="163"/>
        <v>1.4151427283653846</v>
      </c>
      <c r="N1275" s="432">
        <v>2.5970681458003169</v>
      </c>
      <c r="O1275" s="432">
        <v>0.74348653622626881</v>
      </c>
      <c r="P1275" s="431">
        <f t="shared" si="164"/>
        <v>8.8374126046661575E-2</v>
      </c>
    </row>
    <row r="1276" spans="1:16" x14ac:dyDescent="0.35">
      <c r="A1276" s="433">
        <f t="shared" si="165"/>
        <v>326</v>
      </c>
      <c r="B1276" s="3" t="s">
        <v>274</v>
      </c>
      <c r="C1276" s="3">
        <v>251.9</v>
      </c>
      <c r="D1276" s="3"/>
      <c r="E1276" s="3"/>
      <c r="F1276" s="3">
        <f t="shared" si="161"/>
        <v>251.9</v>
      </c>
      <c r="G1276" s="3">
        <v>4</v>
      </c>
      <c r="H1276" s="3"/>
      <c r="I1276" s="3"/>
      <c r="J1276" s="3">
        <f t="shared" si="162"/>
        <v>4</v>
      </c>
      <c r="K1276" s="431">
        <f t="shared" si="166"/>
        <v>2.003205128205128E-3</v>
      </c>
      <c r="L1276" s="432">
        <f t="shared" si="167"/>
        <v>8.5766225961538449</v>
      </c>
      <c r="M1276" s="432">
        <f t="shared" si="163"/>
        <v>1.8868569711538459</v>
      </c>
      <c r="N1276" s="432">
        <v>3.4627575277337561</v>
      </c>
      <c r="O1276" s="432">
        <v>0.99131538163502519</v>
      </c>
      <c r="P1276" s="431">
        <f t="shared" si="164"/>
        <v>5.9220136866520334E-2</v>
      </c>
    </row>
    <row r="1277" spans="1:16" x14ac:dyDescent="0.35">
      <c r="A1277" s="433">
        <f t="shared" si="165"/>
        <v>327</v>
      </c>
      <c r="B1277" s="3" t="s">
        <v>275</v>
      </c>
      <c r="C1277" s="3">
        <v>200.4</v>
      </c>
      <c r="D1277" s="3"/>
      <c r="E1277" s="3"/>
      <c r="F1277" s="3">
        <f t="shared" si="161"/>
        <v>200.4</v>
      </c>
      <c r="G1277" s="3">
        <v>5</v>
      </c>
      <c r="H1277" s="3"/>
      <c r="I1277" s="3"/>
      <c r="J1277" s="3">
        <f t="shared" si="162"/>
        <v>5</v>
      </c>
      <c r="K1277" s="431">
        <f t="shared" si="166"/>
        <v>2.50400641025641E-3</v>
      </c>
      <c r="L1277" s="432">
        <f t="shared" si="167"/>
        <v>10.720778245192307</v>
      </c>
      <c r="M1277" s="432">
        <f t="shared" si="163"/>
        <v>2.3585712139423074</v>
      </c>
      <c r="N1277" s="432">
        <v>4.3284469096671945</v>
      </c>
      <c r="O1277" s="432">
        <v>1.2391442270437814</v>
      </c>
      <c r="P1277" s="431">
        <f t="shared" si="164"/>
        <v>9.3048605767692555E-2</v>
      </c>
    </row>
    <row r="1278" spans="1:16" x14ac:dyDescent="0.35">
      <c r="A1278" s="433">
        <f t="shared" si="165"/>
        <v>328</v>
      </c>
      <c r="B1278" s="3" t="s">
        <v>276</v>
      </c>
      <c r="C1278" s="3">
        <v>142.6</v>
      </c>
      <c r="D1278" s="3"/>
      <c r="E1278" s="3"/>
      <c r="F1278" s="3">
        <f t="shared" si="161"/>
        <v>142.6</v>
      </c>
      <c r="G1278" s="3">
        <v>4</v>
      </c>
      <c r="H1278" s="3"/>
      <c r="I1278" s="3"/>
      <c r="J1278" s="3">
        <f t="shared" si="162"/>
        <v>4</v>
      </c>
      <c r="K1278" s="431">
        <f t="shared" si="166"/>
        <v>2.003205128205128E-3</v>
      </c>
      <c r="L1278" s="432">
        <f t="shared" si="167"/>
        <v>8.5766225961538449</v>
      </c>
      <c r="M1278" s="432">
        <f t="shared" si="163"/>
        <v>1.8868569711538459</v>
      </c>
      <c r="N1278" s="432">
        <v>3.4627575277337561</v>
      </c>
      <c r="O1278" s="432">
        <v>0.99131538163502519</v>
      </c>
      <c r="P1278" s="431">
        <f t="shared" si="164"/>
        <v>0.10461116743812394</v>
      </c>
    </row>
    <row r="1279" spans="1:16" x14ac:dyDescent="0.35">
      <c r="A1279" s="433">
        <f t="shared" si="165"/>
        <v>329</v>
      </c>
      <c r="B1279" s="3" t="s">
        <v>277</v>
      </c>
      <c r="C1279" s="3">
        <v>276.5</v>
      </c>
      <c r="D1279" s="3"/>
      <c r="E1279" s="3"/>
      <c r="F1279" s="3">
        <f t="shared" si="161"/>
        <v>276.5</v>
      </c>
      <c r="G1279" s="3">
        <v>7</v>
      </c>
      <c r="H1279" s="3"/>
      <c r="I1279" s="3"/>
      <c r="J1279" s="3">
        <f t="shared" si="162"/>
        <v>7</v>
      </c>
      <c r="K1279" s="431">
        <f t="shared" si="166"/>
        <v>3.505608974358974E-3</v>
      </c>
      <c r="L1279" s="432">
        <f t="shared" si="167"/>
        <v>15.009089543269228</v>
      </c>
      <c r="M1279" s="432">
        <f t="shared" si="163"/>
        <v>3.30199969951923</v>
      </c>
      <c r="N1279" s="432">
        <v>6.059825673534073</v>
      </c>
      <c r="O1279" s="432">
        <v>1.7348019178612939</v>
      </c>
      <c r="P1279" s="431">
        <f t="shared" si="164"/>
        <v>9.4414889092889073E-2</v>
      </c>
    </row>
    <row r="1280" spans="1:16" x14ac:dyDescent="0.35">
      <c r="A1280" s="433">
        <f t="shared" si="165"/>
        <v>330</v>
      </c>
      <c r="B1280" s="3" t="s">
        <v>278</v>
      </c>
      <c r="C1280" s="3">
        <v>214.3</v>
      </c>
      <c r="D1280" s="3"/>
      <c r="E1280" s="3"/>
      <c r="F1280" s="3">
        <f t="shared" si="161"/>
        <v>214.3</v>
      </c>
      <c r="G1280" s="3">
        <v>6</v>
      </c>
      <c r="H1280" s="3"/>
      <c r="I1280" s="3"/>
      <c r="J1280" s="3">
        <f t="shared" si="162"/>
        <v>6</v>
      </c>
      <c r="K1280" s="431">
        <f t="shared" si="166"/>
        <v>3.004807692307692E-3</v>
      </c>
      <c r="L1280" s="432">
        <f t="shared" si="167"/>
        <v>12.864933894230768</v>
      </c>
      <c r="M1280" s="432">
        <f t="shared" si="163"/>
        <v>2.8302854567307691</v>
      </c>
      <c r="N1280" s="432">
        <v>5.1941362916006337</v>
      </c>
      <c r="O1280" s="432">
        <v>1.4869730724525376</v>
      </c>
      <c r="P1280" s="431">
        <f t="shared" si="164"/>
        <v>0.10441590627631689</v>
      </c>
    </row>
    <row r="1281" spans="1:16" x14ac:dyDescent="0.35">
      <c r="A1281" s="433">
        <f t="shared" si="165"/>
        <v>331</v>
      </c>
      <c r="B1281" s="3" t="s">
        <v>279</v>
      </c>
      <c r="C1281" s="3">
        <v>219.5</v>
      </c>
      <c r="D1281" s="3"/>
      <c r="E1281" s="3"/>
      <c r="F1281" s="3">
        <f t="shared" si="161"/>
        <v>219.5</v>
      </c>
      <c r="G1281" s="3">
        <v>4</v>
      </c>
      <c r="H1281" s="3"/>
      <c r="I1281" s="3"/>
      <c r="J1281" s="3">
        <f t="shared" si="162"/>
        <v>4</v>
      </c>
      <c r="K1281" s="431">
        <f t="shared" si="166"/>
        <v>2.003205128205128E-3</v>
      </c>
      <c r="L1281" s="432">
        <f t="shared" si="167"/>
        <v>8.5766225961538449</v>
      </c>
      <c r="M1281" s="432">
        <f t="shared" si="163"/>
        <v>1.8868569711538459</v>
      </c>
      <c r="N1281" s="432">
        <v>3.4627575277337561</v>
      </c>
      <c r="O1281" s="432">
        <v>0.99131538163502519</v>
      </c>
      <c r="P1281" s="431">
        <f t="shared" si="164"/>
        <v>6.7961514700120601E-2</v>
      </c>
    </row>
    <row r="1282" spans="1:16" x14ac:dyDescent="0.35">
      <c r="A1282" s="433">
        <f t="shared" si="165"/>
        <v>332</v>
      </c>
      <c r="B1282" s="3" t="s">
        <v>280</v>
      </c>
      <c r="C1282" s="3">
        <v>139.69999999999999</v>
      </c>
      <c r="D1282" s="3"/>
      <c r="E1282" s="3"/>
      <c r="F1282" s="3">
        <f t="shared" si="161"/>
        <v>139.69999999999999</v>
      </c>
      <c r="G1282" s="3">
        <v>4</v>
      </c>
      <c r="H1282" s="3"/>
      <c r="I1282" s="3"/>
      <c r="J1282" s="3">
        <f t="shared" si="162"/>
        <v>4</v>
      </c>
      <c r="K1282" s="431">
        <f t="shared" si="166"/>
        <v>2.003205128205128E-3</v>
      </c>
      <c r="L1282" s="432">
        <f t="shared" si="167"/>
        <v>8.5766225961538449</v>
      </c>
      <c r="M1282" s="432">
        <f t="shared" si="163"/>
        <v>1.8868569711538459</v>
      </c>
      <c r="N1282" s="432">
        <v>3.4627575277337561</v>
      </c>
      <c r="O1282" s="432">
        <v>0.99131538163502519</v>
      </c>
      <c r="P1282" s="431">
        <f t="shared" si="164"/>
        <v>0.10678276647585164</v>
      </c>
    </row>
    <row r="1283" spans="1:16" x14ac:dyDescent="0.35">
      <c r="A1283" s="433">
        <f t="shared" si="165"/>
        <v>333</v>
      </c>
      <c r="B1283" s="3" t="s">
        <v>281</v>
      </c>
      <c r="C1283" s="3">
        <v>207.5</v>
      </c>
      <c r="D1283" s="3"/>
      <c r="E1283" s="3"/>
      <c r="F1283" s="3">
        <f t="shared" si="161"/>
        <v>207.5</v>
      </c>
      <c r="G1283" s="3">
        <v>5</v>
      </c>
      <c r="H1283" s="3"/>
      <c r="I1283" s="3"/>
      <c r="J1283" s="3">
        <f t="shared" si="162"/>
        <v>5</v>
      </c>
      <c r="K1283" s="431">
        <f t="shared" si="166"/>
        <v>2.50400641025641E-3</v>
      </c>
      <c r="L1283" s="432">
        <f t="shared" si="167"/>
        <v>10.720778245192307</v>
      </c>
      <c r="M1283" s="432">
        <f t="shared" si="163"/>
        <v>2.3585712139423074</v>
      </c>
      <c r="N1283" s="432">
        <v>4.3284469096671945</v>
      </c>
      <c r="O1283" s="432">
        <v>1.2391442270437814</v>
      </c>
      <c r="P1283" s="431">
        <f t="shared" si="164"/>
        <v>8.9864773955882354E-2</v>
      </c>
    </row>
    <row r="1284" spans="1:16" x14ac:dyDescent="0.35">
      <c r="A1284" s="433">
        <f t="shared" si="165"/>
        <v>334</v>
      </c>
      <c r="B1284" s="3" t="s">
        <v>282</v>
      </c>
      <c r="C1284" s="3">
        <v>1523.2</v>
      </c>
      <c r="D1284" s="3"/>
      <c r="E1284" s="3"/>
      <c r="F1284" s="3">
        <f t="shared" si="161"/>
        <v>1523.2</v>
      </c>
      <c r="G1284" s="3">
        <v>32</v>
      </c>
      <c r="H1284" s="3"/>
      <c r="I1284" s="3"/>
      <c r="J1284" s="3">
        <f t="shared" si="162"/>
        <v>32</v>
      </c>
      <c r="K1284" s="431">
        <f t="shared" si="166"/>
        <v>1.6025641025641024E-2</v>
      </c>
      <c r="L1284" s="432">
        <f t="shared" si="167"/>
        <v>68.612980769230759</v>
      </c>
      <c r="M1284" s="432">
        <f t="shared" si="163"/>
        <v>15.094855769230767</v>
      </c>
      <c r="N1284" s="432">
        <v>27.702060221870049</v>
      </c>
      <c r="O1284" s="432">
        <v>7.9305230530802016</v>
      </c>
      <c r="P1284" s="431">
        <f t="shared" si="164"/>
        <v>7.8348489898510884E-2</v>
      </c>
    </row>
    <row r="1285" spans="1:16" x14ac:dyDescent="0.35">
      <c r="A1285" s="433">
        <f t="shared" si="165"/>
        <v>335</v>
      </c>
      <c r="B1285" s="3" t="s">
        <v>283</v>
      </c>
      <c r="C1285" s="3">
        <v>747.1</v>
      </c>
      <c r="D1285" s="3"/>
      <c r="E1285" s="3"/>
      <c r="F1285" s="3">
        <f t="shared" si="161"/>
        <v>747.1</v>
      </c>
      <c r="G1285" s="3">
        <v>17</v>
      </c>
      <c r="H1285" s="3"/>
      <c r="I1285" s="3"/>
      <c r="J1285" s="3">
        <f t="shared" si="162"/>
        <v>17</v>
      </c>
      <c r="K1285" s="431">
        <f t="shared" si="166"/>
        <v>8.5136217948717941E-3</v>
      </c>
      <c r="L1285" s="432">
        <f t="shared" si="167"/>
        <v>36.45064603365384</v>
      </c>
      <c r="M1285" s="432">
        <f t="shared" si="163"/>
        <v>8.0191421274038444</v>
      </c>
      <c r="N1285" s="432">
        <v>14.716719492868462</v>
      </c>
      <c r="O1285" s="432">
        <v>4.2130903719488568</v>
      </c>
      <c r="P1285" s="431">
        <f t="shared" si="164"/>
        <v>8.4860926282793472E-2</v>
      </c>
    </row>
    <row r="1286" spans="1:16" x14ac:dyDescent="0.35">
      <c r="A1286" s="433">
        <f t="shared" si="165"/>
        <v>336</v>
      </c>
      <c r="B1286" s="3" t="s">
        <v>284</v>
      </c>
      <c r="C1286" s="3">
        <v>139.6</v>
      </c>
      <c r="D1286" s="3"/>
      <c r="E1286" s="3"/>
      <c r="F1286" s="3">
        <f t="shared" ref="F1286:F1293" si="168">C1286+D1286+E1286</f>
        <v>139.6</v>
      </c>
      <c r="G1286" s="3">
        <v>3</v>
      </c>
      <c r="H1286" s="3"/>
      <c r="I1286" s="3"/>
      <c r="J1286" s="3">
        <f t="shared" ref="J1286:J1292" si="169">G1286+H1286+I1286</f>
        <v>3</v>
      </c>
      <c r="K1286" s="431">
        <f t="shared" si="166"/>
        <v>1.502403846153846E-3</v>
      </c>
      <c r="L1286" s="432">
        <f t="shared" si="167"/>
        <v>6.4324669471153841</v>
      </c>
      <c r="M1286" s="432">
        <f t="shared" si="163"/>
        <v>1.4151427283653846</v>
      </c>
      <c r="N1286" s="432">
        <v>2.5970681458003169</v>
      </c>
      <c r="O1286" s="432">
        <v>0.74348653622626881</v>
      </c>
      <c r="P1286" s="431">
        <f t="shared" si="164"/>
        <v>8.0144443821685937E-2</v>
      </c>
    </row>
    <row r="1287" spans="1:16" x14ac:dyDescent="0.35">
      <c r="A1287" s="433">
        <f t="shared" si="165"/>
        <v>337</v>
      </c>
      <c r="B1287" s="3" t="s">
        <v>285</v>
      </c>
      <c r="C1287" s="3">
        <v>127.4</v>
      </c>
      <c r="D1287" s="3"/>
      <c r="E1287" s="3"/>
      <c r="F1287" s="3">
        <f t="shared" si="168"/>
        <v>127.4</v>
      </c>
      <c r="G1287" s="3">
        <v>3</v>
      </c>
      <c r="H1287" s="3"/>
      <c r="I1287" s="3"/>
      <c r="J1287" s="3">
        <f t="shared" si="169"/>
        <v>3</v>
      </c>
      <c r="K1287" s="431">
        <f t="shared" si="166"/>
        <v>1.502403846153846E-3</v>
      </c>
      <c r="L1287" s="432">
        <f t="shared" si="167"/>
        <v>6.4324669471153841</v>
      </c>
      <c r="M1287" s="432">
        <f t="shared" ref="M1287:M1295" si="170">L1287*0.22</f>
        <v>1.4151427283653846</v>
      </c>
      <c r="N1287" s="432">
        <v>2.5970681458003169</v>
      </c>
      <c r="O1287" s="432">
        <v>0.74348653622626881</v>
      </c>
      <c r="P1287" s="431">
        <f t="shared" si="164"/>
        <v>8.7819186479649564E-2</v>
      </c>
    </row>
    <row r="1288" spans="1:16" x14ac:dyDescent="0.35">
      <c r="A1288" s="433">
        <f t="shared" si="165"/>
        <v>338</v>
      </c>
      <c r="B1288" s="3" t="s">
        <v>286</v>
      </c>
      <c r="C1288" s="3">
        <v>112.8</v>
      </c>
      <c r="D1288" s="3"/>
      <c r="E1288" s="3"/>
      <c r="F1288" s="3">
        <f t="shared" si="168"/>
        <v>112.8</v>
      </c>
      <c r="G1288" s="3">
        <v>3</v>
      </c>
      <c r="H1288" s="3"/>
      <c r="I1288" s="3"/>
      <c r="J1288" s="3">
        <f t="shared" si="169"/>
        <v>3</v>
      </c>
      <c r="K1288" s="431">
        <f t="shared" si="166"/>
        <v>1.502403846153846E-3</v>
      </c>
      <c r="L1288" s="432">
        <f t="shared" si="167"/>
        <v>6.4324669471153841</v>
      </c>
      <c r="M1288" s="432">
        <f t="shared" si="170"/>
        <v>1.4151427283653846</v>
      </c>
      <c r="N1288" s="432">
        <v>2.5970681458003169</v>
      </c>
      <c r="O1288" s="432">
        <v>0.74348653622626881</v>
      </c>
      <c r="P1288" s="431">
        <f t="shared" si="164"/>
        <v>9.9185854233221238E-2</v>
      </c>
    </row>
    <row r="1289" spans="1:16" x14ac:dyDescent="0.35">
      <c r="A1289" s="433">
        <f t="shared" si="165"/>
        <v>339</v>
      </c>
      <c r="B1289" s="3" t="s">
        <v>287</v>
      </c>
      <c r="C1289" s="3">
        <v>84.2</v>
      </c>
      <c r="D1289" s="3"/>
      <c r="E1289" s="3"/>
      <c r="F1289" s="3">
        <f t="shared" si="168"/>
        <v>84.2</v>
      </c>
      <c r="G1289" s="3">
        <v>3</v>
      </c>
      <c r="H1289" s="3"/>
      <c r="I1289" s="3"/>
      <c r="J1289" s="3">
        <f t="shared" si="169"/>
        <v>3</v>
      </c>
      <c r="K1289" s="431">
        <f t="shared" si="166"/>
        <v>1.502403846153846E-3</v>
      </c>
      <c r="L1289" s="432">
        <f t="shared" si="167"/>
        <v>6.4324669471153841</v>
      </c>
      <c r="M1289" s="432">
        <f t="shared" si="170"/>
        <v>1.4151427283653846</v>
      </c>
      <c r="N1289" s="432">
        <v>2.5970681458003169</v>
      </c>
      <c r="O1289" s="432">
        <v>0.74348653622626881</v>
      </c>
      <c r="P1289" s="431">
        <f t="shared" si="164"/>
        <v>0.13287606125305648</v>
      </c>
    </row>
    <row r="1290" spans="1:16" x14ac:dyDescent="0.35">
      <c r="A1290" s="433">
        <f t="shared" si="165"/>
        <v>340</v>
      </c>
      <c r="B1290" s="3" t="s">
        <v>288</v>
      </c>
      <c r="C1290" s="3">
        <v>151.6</v>
      </c>
      <c r="D1290" s="3"/>
      <c r="E1290" s="3"/>
      <c r="F1290" s="3">
        <f t="shared" si="168"/>
        <v>151.6</v>
      </c>
      <c r="G1290" s="3">
        <v>4</v>
      </c>
      <c r="H1290" s="3"/>
      <c r="I1290" s="3"/>
      <c r="J1290" s="3">
        <f t="shared" si="169"/>
        <v>4</v>
      </c>
      <c r="K1290" s="431">
        <f t="shared" si="166"/>
        <v>2.003205128205128E-3</v>
      </c>
      <c r="L1290" s="432">
        <f t="shared" si="167"/>
        <v>8.5766225961538449</v>
      </c>
      <c r="M1290" s="432">
        <f t="shared" si="170"/>
        <v>1.8868569711538459</v>
      </c>
      <c r="N1290" s="432">
        <v>3.4627575277337561</v>
      </c>
      <c r="O1290" s="432">
        <v>0.99131538163502519</v>
      </c>
      <c r="P1290" s="431">
        <f t="shared" si="164"/>
        <v>9.8400741930583596E-2</v>
      </c>
    </row>
    <row r="1291" spans="1:16" x14ac:dyDescent="0.35">
      <c r="A1291" s="433">
        <f t="shared" si="165"/>
        <v>341</v>
      </c>
      <c r="B1291" s="3" t="s">
        <v>289</v>
      </c>
      <c r="C1291" s="3">
        <v>45.6</v>
      </c>
      <c r="D1291" s="3"/>
      <c r="E1291" s="3"/>
      <c r="F1291" s="3">
        <f t="shared" si="168"/>
        <v>45.6</v>
      </c>
      <c r="G1291" s="3">
        <v>1</v>
      </c>
      <c r="H1291" s="3"/>
      <c r="I1291" s="3"/>
      <c r="J1291" s="3">
        <f t="shared" si="169"/>
        <v>1</v>
      </c>
      <c r="K1291" s="431">
        <f t="shared" si="166"/>
        <v>5.0080128205128201E-4</v>
      </c>
      <c r="L1291" s="432">
        <f t="shared" si="167"/>
        <v>2.1441556490384612</v>
      </c>
      <c r="M1291" s="432">
        <f t="shared" si="170"/>
        <v>0.47171424278846147</v>
      </c>
      <c r="N1291" s="432">
        <v>0.86568938193343903</v>
      </c>
      <c r="O1291" s="432">
        <v>0.2478288454087563</v>
      </c>
      <c r="P1291" s="431">
        <f t="shared" si="164"/>
        <v>8.1784827174761363E-2</v>
      </c>
    </row>
    <row r="1292" spans="1:16" x14ac:dyDescent="0.35">
      <c r="A1292" s="433">
        <f t="shared" si="165"/>
        <v>342</v>
      </c>
      <c r="B1292" s="3" t="s">
        <v>290</v>
      </c>
      <c r="C1292" s="3">
        <v>193.6</v>
      </c>
      <c r="D1292" s="3"/>
      <c r="E1292" s="3"/>
      <c r="F1292" s="3">
        <f t="shared" si="168"/>
        <v>193.6</v>
      </c>
      <c r="G1292" s="3">
        <v>3</v>
      </c>
      <c r="H1292" s="3"/>
      <c r="I1292" s="3"/>
      <c r="J1292" s="3">
        <f t="shared" si="169"/>
        <v>3</v>
      </c>
      <c r="K1292" s="431">
        <f t="shared" si="166"/>
        <v>1.502403846153846E-3</v>
      </c>
      <c r="L1292" s="432">
        <f t="shared" si="167"/>
        <v>6.4324669471153841</v>
      </c>
      <c r="M1292" s="432">
        <f t="shared" si="170"/>
        <v>1.4151427283653846</v>
      </c>
      <c r="N1292" s="432">
        <v>2.5970681458003169</v>
      </c>
      <c r="O1292" s="432">
        <v>0.74348653622626881</v>
      </c>
      <c r="P1292" s="431">
        <f t="shared" si="164"/>
        <v>5.7790105152414027E-2</v>
      </c>
    </row>
    <row r="1293" spans="1:16" x14ac:dyDescent="0.35">
      <c r="A1293" s="433">
        <f t="shared" si="165"/>
        <v>343</v>
      </c>
      <c r="B1293" s="3" t="s">
        <v>947</v>
      </c>
      <c r="C1293" s="3">
        <v>743</v>
      </c>
      <c r="D1293" s="3"/>
      <c r="E1293" s="3"/>
      <c r="F1293" s="3">
        <f t="shared" si="168"/>
        <v>743</v>
      </c>
      <c r="G1293" s="3">
        <v>24</v>
      </c>
      <c r="H1293" s="3"/>
      <c r="I1293" s="3"/>
      <c r="J1293" s="3">
        <f>G1293+H1293+I1293</f>
        <v>24</v>
      </c>
      <c r="K1293" s="431">
        <f t="shared" si="166"/>
        <v>1.2019230769230768E-2</v>
      </c>
      <c r="L1293" s="432">
        <f t="shared" si="167"/>
        <v>51.459735576923073</v>
      </c>
      <c r="M1293" s="432">
        <f t="shared" si="170"/>
        <v>11.321141826923077</v>
      </c>
      <c r="N1293" s="432">
        <v>20.776545166402535</v>
      </c>
      <c r="O1293" s="432">
        <v>5.9478922898101505</v>
      </c>
      <c r="P1293" s="431">
        <f t="shared" si="164"/>
        <v>0.12046475755055026</v>
      </c>
    </row>
    <row r="1294" spans="1:16" x14ac:dyDescent="0.35">
      <c r="A1294" s="433">
        <f t="shared" si="165"/>
        <v>344</v>
      </c>
      <c r="B1294" s="3" t="s">
        <v>1359</v>
      </c>
      <c r="C1294" s="3">
        <v>1518.08</v>
      </c>
      <c r="D1294" s="3"/>
      <c r="E1294" s="3"/>
      <c r="F1294" s="3">
        <v>1518.08</v>
      </c>
      <c r="G1294" s="3">
        <v>65</v>
      </c>
      <c r="H1294" s="3"/>
      <c r="I1294" s="3"/>
      <c r="J1294" s="3">
        <f>G1294+H1294+I1294</f>
        <v>65</v>
      </c>
      <c r="K1294" s="431">
        <f t="shared" si="166"/>
        <v>3.2552083333333329E-2</v>
      </c>
      <c r="L1294" s="432">
        <f t="shared" si="167"/>
        <v>139.37011718749997</v>
      </c>
      <c r="M1294" s="432">
        <f t="shared" si="170"/>
        <v>30.661425781249992</v>
      </c>
      <c r="N1294" s="432">
        <v>56.269809825673534</v>
      </c>
      <c r="O1294" s="432">
        <v>16.10887495156916</v>
      </c>
      <c r="P1294" s="431">
        <f t="shared" si="164"/>
        <v>0.15968211671716423</v>
      </c>
    </row>
    <row r="1295" spans="1:16" x14ac:dyDescent="0.35">
      <c r="A1295" s="433">
        <f t="shared" si="165"/>
        <v>345</v>
      </c>
      <c r="B1295" s="3" t="s">
        <v>2397</v>
      </c>
      <c r="C1295" s="3">
        <v>320.7</v>
      </c>
      <c r="D1295" s="3"/>
      <c r="E1295" s="3"/>
      <c r="F1295" s="3">
        <f>C1295+D1295+E1295</f>
        <v>320.7</v>
      </c>
      <c r="G1295" s="3">
        <v>8</v>
      </c>
      <c r="H1295" s="3"/>
      <c r="I1295" s="3"/>
      <c r="J1295" s="3">
        <v>8</v>
      </c>
      <c r="K1295" s="431">
        <f t="shared" si="166"/>
        <v>4.0064102564102561E-3</v>
      </c>
      <c r="L1295" s="432">
        <f t="shared" si="167"/>
        <v>17.15324519230769</v>
      </c>
      <c r="M1295" s="432">
        <f t="shared" si="170"/>
        <v>3.7737139423076917</v>
      </c>
      <c r="N1295" s="432">
        <v>6.9255150554675122</v>
      </c>
      <c r="O1295" s="432">
        <v>1.9826307632700504</v>
      </c>
      <c r="P1295" s="431">
        <f t="shared" si="164"/>
        <v>9.3031197235275795E-2</v>
      </c>
    </row>
    <row r="1296" spans="1:16" x14ac:dyDescent="0.35">
      <c r="A1296" s="433">
        <f t="shared" si="165"/>
        <v>346</v>
      </c>
      <c r="B1296" s="3" t="s">
        <v>2398</v>
      </c>
      <c r="C1296" s="3">
        <v>352.5</v>
      </c>
      <c r="D1296" s="3"/>
      <c r="E1296" s="3"/>
      <c r="F1296" s="3">
        <f t="shared" ref="F1296:F1307" si="171">C1296+D1296+E1296</f>
        <v>352.5</v>
      </c>
      <c r="G1296" s="3">
        <v>8</v>
      </c>
      <c r="H1296" s="3"/>
      <c r="I1296" s="3"/>
      <c r="J1296" s="3">
        <v>8</v>
      </c>
      <c r="K1296" s="431">
        <f t="shared" si="166"/>
        <v>4.0064102564102561E-3</v>
      </c>
      <c r="L1296" s="432">
        <f t="shared" si="167"/>
        <v>17.15324519230769</v>
      </c>
      <c r="M1296" s="432">
        <f t="shared" ref="M1296:M1308" si="172">L1296*0.22</f>
        <v>3.7737139423076917</v>
      </c>
      <c r="N1296" s="432">
        <v>6.9255150554675122</v>
      </c>
      <c r="O1296" s="432">
        <v>1.9826307632700504</v>
      </c>
      <c r="P1296" s="431">
        <f t="shared" si="164"/>
        <v>8.463859561234878E-2</v>
      </c>
    </row>
    <row r="1297" spans="1:16" x14ac:dyDescent="0.35">
      <c r="A1297" s="433">
        <f t="shared" si="165"/>
        <v>347</v>
      </c>
      <c r="B1297" s="3" t="s">
        <v>2399</v>
      </c>
      <c r="C1297" s="3">
        <v>399.4</v>
      </c>
      <c r="D1297" s="3"/>
      <c r="E1297" s="3"/>
      <c r="F1297" s="3">
        <f t="shared" si="171"/>
        <v>399.4</v>
      </c>
      <c r="G1297" s="3">
        <v>8</v>
      </c>
      <c r="H1297" s="3"/>
      <c r="I1297" s="3"/>
      <c r="J1297" s="3">
        <v>8</v>
      </c>
      <c r="K1297" s="431">
        <f t="shared" si="166"/>
        <v>4.0064102564102561E-3</v>
      </c>
      <c r="L1297" s="432">
        <f t="shared" si="167"/>
        <v>17.15324519230769</v>
      </c>
      <c r="M1297" s="432">
        <f t="shared" si="172"/>
        <v>3.7737139423076917</v>
      </c>
      <c r="N1297" s="432">
        <v>6.9255150554675122</v>
      </c>
      <c r="O1297" s="432">
        <v>1.9826307632700504</v>
      </c>
      <c r="P1297" s="431">
        <f t="shared" si="164"/>
        <v>7.4699812101534674E-2</v>
      </c>
    </row>
    <row r="1298" spans="1:16" x14ac:dyDescent="0.35">
      <c r="A1298" s="433">
        <f t="shared" si="165"/>
        <v>348</v>
      </c>
      <c r="B1298" s="3" t="s">
        <v>2400</v>
      </c>
      <c r="C1298" s="3">
        <v>381.3</v>
      </c>
      <c r="D1298" s="3"/>
      <c r="E1298" s="3"/>
      <c r="F1298" s="3">
        <f t="shared" si="171"/>
        <v>381.3</v>
      </c>
      <c r="G1298" s="3">
        <v>8</v>
      </c>
      <c r="H1298" s="3"/>
      <c r="I1298" s="3"/>
      <c r="J1298" s="3">
        <v>8</v>
      </c>
      <c r="K1298" s="431">
        <f t="shared" si="166"/>
        <v>4.0064102564102561E-3</v>
      </c>
      <c r="L1298" s="432">
        <f t="shared" si="167"/>
        <v>17.15324519230769</v>
      </c>
      <c r="M1298" s="432">
        <f t="shared" si="172"/>
        <v>3.7737139423076917</v>
      </c>
      <c r="N1298" s="432">
        <v>6.9255150554675122</v>
      </c>
      <c r="O1298" s="432">
        <v>1.9826307632700504</v>
      </c>
      <c r="P1298" s="431">
        <f t="shared" si="164"/>
        <v>7.8245751254531717E-2</v>
      </c>
    </row>
    <row r="1299" spans="1:16" x14ac:dyDescent="0.35">
      <c r="A1299" s="433">
        <f t="shared" si="165"/>
        <v>349</v>
      </c>
      <c r="B1299" s="3" t="s">
        <v>2401</v>
      </c>
      <c r="C1299" s="3">
        <v>351.4</v>
      </c>
      <c r="D1299" s="3"/>
      <c r="E1299" s="3"/>
      <c r="F1299" s="3">
        <f t="shared" si="171"/>
        <v>351.4</v>
      </c>
      <c r="G1299" s="3">
        <v>8</v>
      </c>
      <c r="H1299" s="3"/>
      <c r="I1299" s="3"/>
      <c r="J1299" s="3">
        <v>8</v>
      </c>
      <c r="K1299" s="431">
        <f t="shared" si="166"/>
        <v>4.0064102564102561E-3</v>
      </c>
      <c r="L1299" s="432">
        <f t="shared" si="167"/>
        <v>17.15324519230769</v>
      </c>
      <c r="M1299" s="432">
        <f t="shared" si="172"/>
        <v>3.7737139423076917</v>
      </c>
      <c r="N1299" s="432">
        <v>6.9255150554675122</v>
      </c>
      <c r="O1299" s="432">
        <v>1.9826307632700504</v>
      </c>
      <c r="P1299" s="431">
        <f t="shared" si="164"/>
        <v>8.4903542838226945E-2</v>
      </c>
    </row>
    <row r="1300" spans="1:16" x14ac:dyDescent="0.35">
      <c r="A1300" s="433">
        <f t="shared" si="165"/>
        <v>350</v>
      </c>
      <c r="B1300" s="3" t="s">
        <v>2402</v>
      </c>
      <c r="C1300" s="3">
        <v>381.3</v>
      </c>
      <c r="D1300" s="3"/>
      <c r="E1300" s="3"/>
      <c r="F1300" s="3">
        <f t="shared" si="171"/>
        <v>381.3</v>
      </c>
      <c r="G1300" s="3">
        <v>8</v>
      </c>
      <c r="H1300" s="3"/>
      <c r="I1300" s="3"/>
      <c r="J1300" s="3">
        <v>8</v>
      </c>
      <c r="K1300" s="431">
        <f t="shared" si="166"/>
        <v>4.0064102564102561E-3</v>
      </c>
      <c r="L1300" s="432">
        <f t="shared" si="167"/>
        <v>17.15324519230769</v>
      </c>
      <c r="M1300" s="432">
        <f t="shared" si="172"/>
        <v>3.7737139423076917</v>
      </c>
      <c r="N1300" s="432">
        <v>6.9255150554675122</v>
      </c>
      <c r="O1300" s="432">
        <v>1.9826307632700504</v>
      </c>
      <c r="P1300" s="431">
        <f t="shared" si="164"/>
        <v>7.8245751254531717E-2</v>
      </c>
    </row>
    <row r="1301" spans="1:16" x14ac:dyDescent="0.35">
      <c r="A1301" s="433">
        <f t="shared" si="165"/>
        <v>351</v>
      </c>
      <c r="B1301" s="3" t="s">
        <v>2403</v>
      </c>
      <c r="C1301" s="3">
        <v>125.1</v>
      </c>
      <c r="D1301" s="3"/>
      <c r="E1301" s="3"/>
      <c r="F1301" s="3">
        <f t="shared" si="171"/>
        <v>125.1</v>
      </c>
      <c r="G1301" s="3">
        <v>3</v>
      </c>
      <c r="H1301" s="3"/>
      <c r="I1301" s="3"/>
      <c r="J1301" s="3">
        <v>3</v>
      </c>
      <c r="K1301" s="431">
        <f t="shared" si="166"/>
        <v>1.502403846153846E-3</v>
      </c>
      <c r="L1301" s="432">
        <f t="shared" si="167"/>
        <v>6.4324669471153841</v>
      </c>
      <c r="M1301" s="432">
        <f t="shared" si="172"/>
        <v>1.4151427283653846</v>
      </c>
      <c r="N1301" s="432">
        <v>2.5970681458003169</v>
      </c>
      <c r="O1301" s="432">
        <v>0.74348653622626881</v>
      </c>
      <c r="P1301" s="431">
        <f t="shared" si="164"/>
        <v>8.9433767845782219E-2</v>
      </c>
    </row>
    <row r="1302" spans="1:16" x14ac:dyDescent="0.35">
      <c r="A1302" s="433">
        <f t="shared" si="165"/>
        <v>352</v>
      </c>
      <c r="B1302" s="3" t="s">
        <v>2404</v>
      </c>
      <c r="C1302" s="3">
        <v>120.3</v>
      </c>
      <c r="D1302" s="3"/>
      <c r="E1302" s="3"/>
      <c r="F1302" s="3">
        <f t="shared" si="171"/>
        <v>120.3</v>
      </c>
      <c r="G1302" s="3">
        <v>4</v>
      </c>
      <c r="H1302" s="3"/>
      <c r="I1302" s="3"/>
      <c r="J1302" s="3">
        <v>4</v>
      </c>
      <c r="K1302" s="431">
        <f t="shared" si="166"/>
        <v>2.003205128205128E-3</v>
      </c>
      <c r="L1302" s="432">
        <f t="shared" si="167"/>
        <v>8.5766225961538449</v>
      </c>
      <c r="M1302" s="432">
        <f t="shared" si="172"/>
        <v>1.8868569711538459</v>
      </c>
      <c r="N1302" s="432">
        <v>3.4627575277337561</v>
      </c>
      <c r="O1302" s="432">
        <v>0.99131538163502519</v>
      </c>
      <c r="P1302" s="431">
        <f t="shared" si="164"/>
        <v>0.12400292998068556</v>
      </c>
    </row>
    <row r="1303" spans="1:16" x14ac:dyDescent="0.35">
      <c r="A1303" s="433">
        <f t="shared" si="165"/>
        <v>353</v>
      </c>
      <c r="B1303" s="3" t="s">
        <v>2405</v>
      </c>
      <c r="C1303" s="3">
        <v>342.6</v>
      </c>
      <c r="D1303" s="3"/>
      <c r="E1303" s="3"/>
      <c r="F1303" s="3">
        <f t="shared" si="171"/>
        <v>342.6</v>
      </c>
      <c r="G1303" s="3">
        <v>8</v>
      </c>
      <c r="H1303" s="3"/>
      <c r="I1303" s="3"/>
      <c r="J1303" s="3">
        <v>8</v>
      </c>
      <c r="K1303" s="431">
        <f t="shared" si="166"/>
        <v>4.0064102564102561E-3</v>
      </c>
      <c r="L1303" s="432">
        <f t="shared" si="167"/>
        <v>17.15324519230769</v>
      </c>
      <c r="M1303" s="432">
        <f t="shared" si="172"/>
        <v>3.7737139423076917</v>
      </c>
      <c r="N1303" s="432">
        <v>6.9255150554675122</v>
      </c>
      <c r="O1303" s="432">
        <v>1.9826307632700504</v>
      </c>
      <c r="P1303" s="431">
        <f t="shared" si="164"/>
        <v>8.7084369390989333E-2</v>
      </c>
    </row>
    <row r="1304" spans="1:16" x14ac:dyDescent="0.35">
      <c r="A1304" s="433">
        <f t="shared" si="165"/>
        <v>354</v>
      </c>
      <c r="B1304" s="3" t="s">
        <v>2406</v>
      </c>
      <c r="C1304" s="3">
        <v>341.6</v>
      </c>
      <c r="D1304" s="3"/>
      <c r="E1304" s="3"/>
      <c r="F1304" s="3">
        <f t="shared" si="171"/>
        <v>341.6</v>
      </c>
      <c r="G1304" s="3">
        <v>8</v>
      </c>
      <c r="H1304" s="3"/>
      <c r="I1304" s="3"/>
      <c r="J1304" s="3">
        <v>8</v>
      </c>
      <c r="K1304" s="431">
        <f t="shared" si="166"/>
        <v>4.0064102564102561E-3</v>
      </c>
      <c r="L1304" s="432">
        <f t="shared" si="167"/>
        <v>17.15324519230769</v>
      </c>
      <c r="M1304" s="432">
        <f t="shared" si="172"/>
        <v>3.7737139423076917</v>
      </c>
      <c r="N1304" s="432">
        <v>6.9255150554675122</v>
      </c>
      <c r="O1304" s="432">
        <v>1.9826307632700504</v>
      </c>
      <c r="P1304" s="431">
        <f t="shared" si="164"/>
        <v>8.7339300214733448E-2</v>
      </c>
    </row>
    <row r="1305" spans="1:16" x14ac:dyDescent="0.35">
      <c r="A1305" s="433">
        <f t="shared" si="165"/>
        <v>355</v>
      </c>
      <c r="B1305" s="3" t="s">
        <v>2407</v>
      </c>
      <c r="C1305" s="3">
        <v>348.8</v>
      </c>
      <c r="D1305" s="3"/>
      <c r="E1305" s="3"/>
      <c r="F1305" s="3">
        <f t="shared" si="171"/>
        <v>348.8</v>
      </c>
      <c r="G1305" s="3">
        <v>8</v>
      </c>
      <c r="H1305" s="3"/>
      <c r="I1305" s="3"/>
      <c r="J1305" s="3">
        <v>8</v>
      </c>
      <c r="K1305" s="431">
        <f t="shared" si="166"/>
        <v>4.0064102564102561E-3</v>
      </c>
      <c r="L1305" s="432">
        <f t="shared" si="167"/>
        <v>17.15324519230769</v>
      </c>
      <c r="M1305" s="432">
        <f t="shared" si="172"/>
        <v>3.7737139423076917</v>
      </c>
      <c r="N1305" s="432">
        <v>6.9255150554675122</v>
      </c>
      <c r="O1305" s="432">
        <v>1.9826307632700504</v>
      </c>
      <c r="P1305" s="431">
        <f t="shared" si="164"/>
        <v>8.553642475158528E-2</v>
      </c>
    </row>
    <row r="1306" spans="1:16" x14ac:dyDescent="0.35">
      <c r="A1306" s="433">
        <f t="shared" si="165"/>
        <v>356</v>
      </c>
      <c r="B1306" s="3" t="s">
        <v>2408</v>
      </c>
      <c r="C1306" s="3">
        <v>348.5</v>
      </c>
      <c r="D1306" s="3"/>
      <c r="E1306" s="3"/>
      <c r="F1306" s="3">
        <f t="shared" si="171"/>
        <v>348.5</v>
      </c>
      <c r="G1306" s="3">
        <v>8</v>
      </c>
      <c r="H1306" s="3"/>
      <c r="I1306" s="3"/>
      <c r="J1306" s="3">
        <v>8</v>
      </c>
      <c r="K1306" s="431">
        <f t="shared" si="166"/>
        <v>4.0064102564102561E-3</v>
      </c>
      <c r="L1306" s="432">
        <f t="shared" si="167"/>
        <v>17.15324519230769</v>
      </c>
      <c r="M1306" s="432">
        <f t="shared" si="172"/>
        <v>3.7737139423076917</v>
      </c>
      <c r="N1306" s="432">
        <v>6.9255150554675122</v>
      </c>
      <c r="O1306" s="432">
        <v>1.9826307632700504</v>
      </c>
      <c r="P1306" s="431">
        <f t="shared" si="164"/>
        <v>8.5610057254958238E-2</v>
      </c>
    </row>
    <row r="1307" spans="1:16" x14ac:dyDescent="0.35">
      <c r="A1307" s="433">
        <f t="shared" si="165"/>
        <v>357</v>
      </c>
      <c r="B1307" s="3" t="s">
        <v>2409</v>
      </c>
      <c r="C1307" s="3">
        <v>713.6</v>
      </c>
      <c r="D1307" s="3"/>
      <c r="E1307" s="3"/>
      <c r="F1307" s="3">
        <f t="shared" si="171"/>
        <v>713.6</v>
      </c>
      <c r="G1307" s="3">
        <v>12</v>
      </c>
      <c r="H1307" s="3"/>
      <c r="I1307" s="3"/>
      <c r="J1307" s="3">
        <v>12</v>
      </c>
      <c r="K1307" s="431">
        <f t="shared" si="166"/>
        <v>6.0096153846153841E-3</v>
      </c>
      <c r="L1307" s="432">
        <f t="shared" si="167"/>
        <v>25.729867788461537</v>
      </c>
      <c r="M1307" s="432">
        <f t="shared" si="172"/>
        <v>5.6605709134615383</v>
      </c>
      <c r="N1307" s="432">
        <v>10.388272583201267</v>
      </c>
      <c r="O1307" s="432">
        <v>2.9739461449050753</v>
      </c>
      <c r="P1307" s="431">
        <f t="shared" si="164"/>
        <v>6.2713925770781137E-2</v>
      </c>
    </row>
    <row r="1308" spans="1:16" x14ac:dyDescent="0.35">
      <c r="A1308" s="433">
        <f t="shared" si="165"/>
        <v>358</v>
      </c>
      <c r="B1308" s="3" t="s">
        <v>2410</v>
      </c>
      <c r="C1308" s="3">
        <v>343.6</v>
      </c>
      <c r="D1308" s="3"/>
      <c r="E1308" s="3"/>
      <c r="F1308" s="3">
        <v>343.6</v>
      </c>
      <c r="G1308" s="3">
        <v>8</v>
      </c>
      <c r="H1308" s="3"/>
      <c r="I1308" s="3"/>
      <c r="J1308" s="3">
        <v>8</v>
      </c>
      <c r="K1308" s="431">
        <f>2.5/4992*J1308</f>
        <v>4.0064102564102561E-3</v>
      </c>
      <c r="L1308" s="432">
        <f t="shared" si="167"/>
        <v>17.15324519230769</v>
      </c>
      <c r="M1308" s="432">
        <f t="shared" si="172"/>
        <v>3.7737139423076917</v>
      </c>
      <c r="N1308" s="432">
        <v>6.9255150554675122</v>
      </c>
      <c r="O1308" s="432">
        <v>1.9826307632700504</v>
      </c>
      <c r="P1308" s="431">
        <f t="shared" si="164"/>
        <v>8.6830922448640699E-2</v>
      </c>
    </row>
    <row r="1309" spans="1:16" x14ac:dyDescent="0.35">
      <c r="A1309" s="448"/>
      <c r="B1309" s="448" t="s">
        <v>1203</v>
      </c>
      <c r="C1309" s="451">
        <f t="shared" ref="C1309:O1309" si="173">SUM(C951:C1308)</f>
        <v>210848.08000000002</v>
      </c>
      <c r="D1309" s="451">
        <f t="shared" si="173"/>
        <v>1269.0999999999999</v>
      </c>
      <c r="E1309" s="451">
        <f t="shared" si="173"/>
        <v>9020.7800000000007</v>
      </c>
      <c r="F1309" s="451">
        <f t="shared" si="173"/>
        <v>221137.96000000011</v>
      </c>
      <c r="G1309" s="451">
        <f t="shared" si="173"/>
        <v>4768</v>
      </c>
      <c r="H1309" s="451">
        <f t="shared" si="173"/>
        <v>34</v>
      </c>
      <c r="I1309" s="451">
        <f t="shared" si="173"/>
        <v>190</v>
      </c>
      <c r="J1309" s="451">
        <f t="shared" si="173"/>
        <v>4992</v>
      </c>
      <c r="K1309" s="451">
        <f t="shared" si="173"/>
        <v>2.4999999999999982</v>
      </c>
      <c r="L1309" s="451">
        <f t="shared" si="173"/>
        <v>10703.625000000009</v>
      </c>
      <c r="M1309" s="451">
        <f t="shared" si="173"/>
        <v>2354.7975000000015</v>
      </c>
      <c r="N1309" s="451">
        <f t="shared" si="173"/>
        <v>4321.5213946117165</v>
      </c>
      <c r="O1309" s="451">
        <f t="shared" si="173"/>
        <v>1192.0567464161184</v>
      </c>
      <c r="P1309" s="431">
        <f t="shared" si="164"/>
        <v>8.3983774839144931E-2</v>
      </c>
    </row>
    <row r="1310" spans="1:16" x14ac:dyDescent="0.35">
      <c r="A1310" s="529" t="s">
        <v>1877</v>
      </c>
      <c r="B1310" s="529"/>
      <c r="C1310" s="529"/>
      <c r="D1310" s="529"/>
      <c r="E1310" s="529"/>
      <c r="F1310" s="529"/>
      <c r="G1310" s="529"/>
      <c r="H1310" s="529"/>
      <c r="I1310" s="529"/>
      <c r="J1310" s="529"/>
      <c r="K1310" s="529"/>
      <c r="L1310" s="529"/>
      <c r="M1310" s="529"/>
      <c r="N1310" s="529"/>
      <c r="O1310" s="529"/>
      <c r="P1310" s="529"/>
    </row>
    <row r="1311" spans="1:16" x14ac:dyDescent="0.35">
      <c r="A1311" s="3">
        <v>1</v>
      </c>
      <c r="B1311" s="3" t="s">
        <v>1504</v>
      </c>
      <c r="C1311" s="1">
        <v>2589.1999999999998</v>
      </c>
      <c r="D1311" s="3"/>
      <c r="E1311" s="468">
        <v>1780.4</v>
      </c>
      <c r="F1311" s="3">
        <f t="shared" ref="F1311:F1357" si="174">C1311+D1311+E1311</f>
        <v>4369.6000000000004</v>
      </c>
      <c r="G1311" s="3">
        <v>64</v>
      </c>
      <c r="H1311" s="3"/>
      <c r="I1311" s="3">
        <v>2</v>
      </c>
      <c r="J1311" s="3">
        <f t="shared" ref="J1311:J1357" si="175">G1311+H1311+I1311</f>
        <v>66</v>
      </c>
      <c r="K1311" s="431">
        <f t="shared" ref="K1311:K1356" si="176">3.5/$J$1358*J1311</f>
        <v>4.0125065138092754E-2</v>
      </c>
      <c r="L1311" s="432">
        <f t="shared" ref="L1311:L1357" si="177">K1311*4281.45</f>
        <v>171.79346013548721</v>
      </c>
      <c r="M1311" s="432">
        <f>L1311*0.22</f>
        <v>37.794561229807186</v>
      </c>
      <c r="N1311" s="432">
        <v>44.060324360474844</v>
      </c>
      <c r="O1311" s="432">
        <v>20.282537234042554</v>
      </c>
      <c r="P1311" s="431">
        <f t="shared" ref="P1311:P1338" si="178">(L1311+M1311+N1311+O1311)/F1311</f>
        <v>6.2690150805522649E-2</v>
      </c>
    </row>
    <row r="1312" spans="1:16" x14ac:dyDescent="0.35">
      <c r="A1312" s="3">
        <f>A1311+1</f>
        <v>2</v>
      </c>
      <c r="B1312" s="3" t="s">
        <v>1505</v>
      </c>
      <c r="C1312" s="1">
        <v>3208.2</v>
      </c>
      <c r="D1312" s="443"/>
      <c r="E1312" s="468">
        <v>45.1</v>
      </c>
      <c r="F1312" s="3">
        <f t="shared" si="174"/>
        <v>3253.2999999999997</v>
      </c>
      <c r="G1312" s="3">
        <v>79</v>
      </c>
      <c r="H1312" s="3"/>
      <c r="I1312" s="3">
        <v>1</v>
      </c>
      <c r="J1312" s="3">
        <f t="shared" si="175"/>
        <v>80</v>
      </c>
      <c r="K1312" s="431">
        <f t="shared" si="176"/>
        <v>4.8636442591627582E-2</v>
      </c>
      <c r="L1312" s="432">
        <f t="shared" si="177"/>
        <v>208.2344971339239</v>
      </c>
      <c r="M1312" s="432">
        <f t="shared" ref="M1312:M1357" si="179">L1312*0.22</f>
        <v>45.811589369463256</v>
      </c>
      <c r="N1312" s="432">
        <v>53.406453770272527</v>
      </c>
      <c r="O1312" s="432">
        <v>24.58489361702128</v>
      </c>
      <c r="P1312" s="431">
        <f t="shared" si="178"/>
        <v>0.10206173236119663</v>
      </c>
    </row>
    <row r="1313" spans="1:16" x14ac:dyDescent="0.35">
      <c r="A1313" s="3">
        <f t="shared" ref="A1313:A1357" si="180">A1312+1</f>
        <v>3</v>
      </c>
      <c r="B1313" s="3" t="s">
        <v>1506</v>
      </c>
      <c r="C1313" s="1">
        <v>7422.1</v>
      </c>
      <c r="D1313" s="443"/>
      <c r="E1313" s="468">
        <v>176.5</v>
      </c>
      <c r="F1313" s="3">
        <f t="shared" si="174"/>
        <v>7598.6</v>
      </c>
      <c r="G1313" s="3">
        <v>174</v>
      </c>
      <c r="H1313" s="3"/>
      <c r="I1313" s="3">
        <v>2</v>
      </c>
      <c r="J1313" s="3">
        <f t="shared" si="175"/>
        <v>176</v>
      </c>
      <c r="K1313" s="431">
        <f t="shared" si="176"/>
        <v>0.10700017370158069</v>
      </c>
      <c r="L1313" s="432">
        <f t="shared" si="177"/>
        <v>458.11589369463263</v>
      </c>
      <c r="M1313" s="432">
        <f t="shared" si="179"/>
        <v>100.78549661281917</v>
      </c>
      <c r="N1313" s="432">
        <v>117.49419829459957</v>
      </c>
      <c r="O1313" s="432">
        <v>54.086765957446801</v>
      </c>
      <c r="P1313" s="431">
        <f t="shared" si="178"/>
        <v>9.6133808143539348E-2</v>
      </c>
    </row>
    <row r="1314" spans="1:16" x14ac:dyDescent="0.35">
      <c r="A1314" s="3">
        <f t="shared" si="180"/>
        <v>4</v>
      </c>
      <c r="B1314" s="3" t="s">
        <v>1507</v>
      </c>
      <c r="C1314" s="1">
        <v>3200.7</v>
      </c>
      <c r="D1314" s="443">
        <v>43.2</v>
      </c>
      <c r="E1314" s="468"/>
      <c r="F1314" s="3">
        <f t="shared" si="174"/>
        <v>3243.8999999999996</v>
      </c>
      <c r="G1314" s="3">
        <v>79</v>
      </c>
      <c r="H1314" s="3">
        <v>1</v>
      </c>
      <c r="I1314" s="3"/>
      <c r="J1314" s="3">
        <f t="shared" si="175"/>
        <v>80</v>
      </c>
      <c r="K1314" s="431">
        <f t="shared" si="176"/>
        <v>4.8636442591627582E-2</v>
      </c>
      <c r="L1314" s="432">
        <f t="shared" si="177"/>
        <v>208.2344971339239</v>
      </c>
      <c r="M1314" s="432">
        <f t="shared" si="179"/>
        <v>45.811589369463256</v>
      </c>
      <c r="N1314" s="432">
        <v>53.406453770272527</v>
      </c>
      <c r="O1314" s="432">
        <v>24.58489361702128</v>
      </c>
      <c r="P1314" s="431">
        <f t="shared" si="178"/>
        <v>0.1023574813929779</v>
      </c>
    </row>
    <row r="1315" spans="1:16" x14ac:dyDescent="0.35">
      <c r="A1315" s="3">
        <f t="shared" si="180"/>
        <v>5</v>
      </c>
      <c r="B1315" s="3" t="s">
        <v>1508</v>
      </c>
      <c r="C1315" s="1">
        <v>3204.9</v>
      </c>
      <c r="D1315" s="443"/>
      <c r="E1315" s="468"/>
      <c r="F1315" s="3">
        <f t="shared" si="174"/>
        <v>3204.9</v>
      </c>
      <c r="G1315" s="3">
        <v>80</v>
      </c>
      <c r="H1315" s="3"/>
      <c r="I1315" s="3"/>
      <c r="J1315" s="3">
        <f t="shared" si="175"/>
        <v>80</v>
      </c>
      <c r="K1315" s="431">
        <f t="shared" si="176"/>
        <v>4.8636442591627582E-2</v>
      </c>
      <c r="L1315" s="432">
        <f t="shared" si="177"/>
        <v>208.2344971339239</v>
      </c>
      <c r="M1315" s="432">
        <f t="shared" si="179"/>
        <v>45.811589369463256</v>
      </c>
      <c r="N1315" s="432">
        <v>53.406453770272527</v>
      </c>
      <c r="O1315" s="432">
        <v>24.58489361702128</v>
      </c>
      <c r="P1315" s="431">
        <f t="shared" si="178"/>
        <v>0.10360305591147335</v>
      </c>
    </row>
    <row r="1316" spans="1:16" x14ac:dyDescent="0.35">
      <c r="A1316" s="3">
        <f t="shared" si="180"/>
        <v>6</v>
      </c>
      <c r="B1316" s="3" t="s">
        <v>1509</v>
      </c>
      <c r="C1316" s="1">
        <v>3188.3</v>
      </c>
      <c r="D1316" s="443"/>
      <c r="E1316" s="468"/>
      <c r="F1316" s="3">
        <f t="shared" si="174"/>
        <v>3188.3</v>
      </c>
      <c r="G1316" s="3">
        <v>80</v>
      </c>
      <c r="H1316" s="3"/>
      <c r="I1316" s="3"/>
      <c r="J1316" s="3">
        <f t="shared" si="175"/>
        <v>80</v>
      </c>
      <c r="K1316" s="431">
        <f t="shared" si="176"/>
        <v>4.8636442591627582E-2</v>
      </c>
      <c r="L1316" s="432">
        <f t="shared" si="177"/>
        <v>208.2344971339239</v>
      </c>
      <c r="M1316" s="432">
        <f t="shared" si="179"/>
        <v>45.811589369463256</v>
      </c>
      <c r="N1316" s="432">
        <v>53.406453770272527</v>
      </c>
      <c r="O1316" s="432">
        <v>24.58489361702128</v>
      </c>
      <c r="P1316" s="431">
        <f t="shared" si="178"/>
        <v>0.1041424689930938</v>
      </c>
    </row>
    <row r="1317" spans="1:16" x14ac:dyDescent="0.35">
      <c r="A1317" s="3">
        <f t="shared" si="180"/>
        <v>7</v>
      </c>
      <c r="B1317" s="3" t="s">
        <v>1510</v>
      </c>
      <c r="C1317" s="1">
        <v>3475.5</v>
      </c>
      <c r="D1317" s="443"/>
      <c r="E1317" s="468"/>
      <c r="F1317" s="3">
        <f t="shared" si="174"/>
        <v>3475.5</v>
      </c>
      <c r="G1317" s="3">
        <v>70</v>
      </c>
      <c r="H1317" s="3"/>
      <c r="I1317" s="3"/>
      <c r="J1317" s="3">
        <f t="shared" si="175"/>
        <v>70</v>
      </c>
      <c r="K1317" s="431">
        <f t="shared" si="176"/>
        <v>4.2556887267674134E-2</v>
      </c>
      <c r="L1317" s="432">
        <f t="shared" si="177"/>
        <v>182.2051849921834</v>
      </c>
      <c r="M1317" s="432">
        <f t="shared" si="179"/>
        <v>40.085140698280348</v>
      </c>
      <c r="N1317" s="432">
        <v>46.730647048988466</v>
      </c>
      <c r="O1317" s="432">
        <v>21.511781914893614</v>
      </c>
      <c r="P1317" s="431">
        <f t="shared" si="178"/>
        <v>8.3594520113464493E-2</v>
      </c>
    </row>
    <row r="1318" spans="1:16" x14ac:dyDescent="0.35">
      <c r="A1318" s="3">
        <f t="shared" si="180"/>
        <v>8</v>
      </c>
      <c r="B1318" s="3" t="s">
        <v>1879</v>
      </c>
      <c r="C1318" s="1">
        <v>3043.6</v>
      </c>
      <c r="D1318" s="443"/>
      <c r="E1318" s="468"/>
      <c r="F1318" s="3">
        <f t="shared" si="174"/>
        <v>3043.6</v>
      </c>
      <c r="G1318" s="3">
        <v>70</v>
      </c>
      <c r="H1318" s="3"/>
      <c r="I1318" s="3"/>
      <c r="J1318" s="3">
        <f t="shared" si="175"/>
        <v>70</v>
      </c>
      <c r="K1318" s="431">
        <f t="shared" si="176"/>
        <v>4.2556887267674134E-2</v>
      </c>
      <c r="L1318" s="432">
        <f t="shared" si="177"/>
        <v>182.2051849921834</v>
      </c>
      <c r="M1318" s="432">
        <f t="shared" si="179"/>
        <v>40.085140698280348</v>
      </c>
      <c r="N1318" s="432">
        <v>46.730647048988466</v>
      </c>
      <c r="O1318" s="432">
        <v>21.511781914893614</v>
      </c>
      <c r="P1318" s="431">
        <f t="shared" si="178"/>
        <v>9.5456943965812155E-2</v>
      </c>
    </row>
    <row r="1319" spans="1:16" x14ac:dyDescent="0.35">
      <c r="A1319" s="3">
        <f t="shared" si="180"/>
        <v>9</v>
      </c>
      <c r="B1319" s="3" t="s">
        <v>1511</v>
      </c>
      <c r="C1319" s="1">
        <v>7039.4</v>
      </c>
      <c r="D1319" s="443"/>
      <c r="E1319" s="468">
        <v>816.4</v>
      </c>
      <c r="F1319" s="3">
        <f t="shared" si="174"/>
        <v>7855.7999999999993</v>
      </c>
      <c r="G1319" s="3">
        <v>131</v>
      </c>
      <c r="H1319" s="3"/>
      <c r="I1319" s="3">
        <v>4</v>
      </c>
      <c r="J1319" s="3">
        <f t="shared" si="175"/>
        <v>135</v>
      </c>
      <c r="K1319" s="431">
        <f t="shared" si="176"/>
        <v>8.2073996873371552E-2</v>
      </c>
      <c r="L1319" s="432">
        <f t="shared" si="177"/>
        <v>351.39571391349659</v>
      </c>
      <c r="M1319" s="432">
        <f t="shared" si="179"/>
        <v>77.307057060969257</v>
      </c>
      <c r="N1319" s="432">
        <v>90.123390737334901</v>
      </c>
      <c r="O1319" s="432">
        <v>41.487007978723398</v>
      </c>
      <c r="P1319" s="431">
        <f t="shared" si="178"/>
        <v>7.1324775285842829E-2</v>
      </c>
    </row>
    <row r="1320" spans="1:16" x14ac:dyDescent="0.35">
      <c r="A1320" s="3">
        <f t="shared" si="180"/>
        <v>10</v>
      </c>
      <c r="B1320" s="3" t="s">
        <v>1512</v>
      </c>
      <c r="C1320" s="1">
        <v>10010.700000000001</v>
      </c>
      <c r="D1320" s="443">
        <v>269</v>
      </c>
      <c r="E1320" s="468"/>
      <c r="F1320" s="3">
        <f t="shared" si="174"/>
        <v>10279.700000000001</v>
      </c>
      <c r="G1320" s="3">
        <v>218</v>
      </c>
      <c r="H1320" s="3">
        <v>1</v>
      </c>
      <c r="I1320" s="3"/>
      <c r="J1320" s="3">
        <f t="shared" si="175"/>
        <v>219</v>
      </c>
      <c r="K1320" s="431">
        <f t="shared" si="176"/>
        <v>0.13314226159458051</v>
      </c>
      <c r="L1320" s="432">
        <f t="shared" si="177"/>
        <v>570.04193590411671</v>
      </c>
      <c r="M1320" s="432">
        <f t="shared" si="179"/>
        <v>125.40922589890567</v>
      </c>
      <c r="N1320" s="432">
        <v>146.20016719612104</v>
      </c>
      <c r="O1320" s="432">
        <v>67.301146276595745</v>
      </c>
      <c r="P1320" s="431">
        <f t="shared" si="178"/>
        <v>8.8422081896917137E-2</v>
      </c>
    </row>
    <row r="1321" spans="1:16" x14ac:dyDescent="0.35">
      <c r="A1321" s="3">
        <f t="shared" si="180"/>
        <v>11</v>
      </c>
      <c r="B1321" s="3" t="s">
        <v>1513</v>
      </c>
      <c r="C1321" s="1">
        <v>9985.1</v>
      </c>
      <c r="D1321" s="443">
        <v>248.8</v>
      </c>
      <c r="E1321" s="468"/>
      <c r="F1321" s="3">
        <f t="shared" si="174"/>
        <v>10233.9</v>
      </c>
      <c r="G1321" s="3">
        <v>218</v>
      </c>
      <c r="H1321" s="3">
        <v>2</v>
      </c>
      <c r="I1321" s="3"/>
      <c r="J1321" s="3">
        <f t="shared" si="175"/>
        <v>220</v>
      </c>
      <c r="K1321" s="431">
        <f t="shared" si="176"/>
        <v>0.13375021712697585</v>
      </c>
      <c r="L1321" s="432">
        <f t="shared" si="177"/>
        <v>572.64486711829068</v>
      </c>
      <c r="M1321" s="432">
        <f t="shared" si="179"/>
        <v>125.98187076602395</v>
      </c>
      <c r="N1321" s="432">
        <v>146.86774786824947</v>
      </c>
      <c r="O1321" s="432">
        <v>67.608457446808501</v>
      </c>
      <c r="P1321" s="431">
        <f t="shared" si="178"/>
        <v>8.9223359931147717E-2</v>
      </c>
    </row>
    <row r="1322" spans="1:16" x14ac:dyDescent="0.35">
      <c r="A1322" s="3">
        <f t="shared" si="180"/>
        <v>12</v>
      </c>
      <c r="B1322" s="3" t="s">
        <v>1880</v>
      </c>
      <c r="C1322" s="1">
        <v>4399.7</v>
      </c>
      <c r="D1322" s="443"/>
      <c r="E1322" s="468"/>
      <c r="F1322" s="3">
        <f t="shared" si="174"/>
        <v>4399.7</v>
      </c>
      <c r="G1322" s="3">
        <v>95</v>
      </c>
      <c r="H1322" s="3"/>
      <c r="I1322" s="3"/>
      <c r="J1322" s="3">
        <f t="shared" si="175"/>
        <v>95</v>
      </c>
      <c r="K1322" s="431">
        <f t="shared" si="176"/>
        <v>5.7755775577557754E-2</v>
      </c>
      <c r="L1322" s="432">
        <f t="shared" si="177"/>
        <v>247.27846534653463</v>
      </c>
      <c r="M1322" s="432">
        <f t="shared" si="179"/>
        <v>54.401262376237618</v>
      </c>
      <c r="N1322" s="432">
        <v>63.420163852198634</v>
      </c>
      <c r="O1322" s="432">
        <v>29.194561170212765</v>
      </c>
      <c r="P1322" s="431">
        <f t="shared" si="178"/>
        <v>8.9618485975221873E-2</v>
      </c>
    </row>
    <row r="1323" spans="1:16" x14ac:dyDescent="0.35">
      <c r="A1323" s="3">
        <f t="shared" si="180"/>
        <v>13</v>
      </c>
      <c r="B1323" s="3" t="s">
        <v>1514</v>
      </c>
      <c r="C1323" s="1">
        <v>4393.8999999999996</v>
      </c>
      <c r="D1323" s="443"/>
      <c r="E1323" s="468"/>
      <c r="F1323" s="3">
        <f t="shared" si="174"/>
        <v>4393.8999999999996</v>
      </c>
      <c r="G1323" s="3">
        <v>95</v>
      </c>
      <c r="H1323" s="3"/>
      <c r="I1323" s="3"/>
      <c r="J1323" s="3">
        <f t="shared" si="175"/>
        <v>95</v>
      </c>
      <c r="K1323" s="431">
        <f t="shared" si="176"/>
        <v>5.7755775577557754E-2</v>
      </c>
      <c r="L1323" s="432">
        <f t="shared" si="177"/>
        <v>247.27846534653463</v>
      </c>
      <c r="M1323" s="432">
        <f t="shared" si="179"/>
        <v>54.401262376237618</v>
      </c>
      <c r="N1323" s="432">
        <v>63.420163852198634</v>
      </c>
      <c r="O1323" s="432">
        <v>29.194561170212765</v>
      </c>
      <c r="P1323" s="431">
        <f t="shared" si="178"/>
        <v>8.9736783437307108E-2</v>
      </c>
    </row>
    <row r="1324" spans="1:16" x14ac:dyDescent="0.35">
      <c r="A1324" s="3">
        <f t="shared" si="180"/>
        <v>14</v>
      </c>
      <c r="B1324" s="3" t="s">
        <v>1515</v>
      </c>
      <c r="C1324" s="1">
        <v>13614.8</v>
      </c>
      <c r="D1324" s="443"/>
      <c r="E1324" s="468">
        <v>2083.39</v>
      </c>
      <c r="F1324" s="3">
        <f t="shared" si="174"/>
        <v>15698.189999999999</v>
      </c>
      <c r="G1324" s="3">
        <v>259</v>
      </c>
      <c r="H1324" s="3"/>
      <c r="I1324" s="3">
        <v>14</v>
      </c>
      <c r="J1324" s="3">
        <f t="shared" si="175"/>
        <v>273</v>
      </c>
      <c r="K1324" s="431">
        <f t="shared" si="176"/>
        <v>0.16597186034392913</v>
      </c>
      <c r="L1324" s="432">
        <f t="shared" si="177"/>
        <v>710.6002214695153</v>
      </c>
      <c r="M1324" s="432">
        <f t="shared" si="179"/>
        <v>156.33204872329335</v>
      </c>
      <c r="N1324" s="432">
        <v>182.24952349105502</v>
      </c>
      <c r="O1324" s="432">
        <v>83.895949468085107</v>
      </c>
      <c r="P1324" s="431">
        <f t="shared" si="178"/>
        <v>7.2178878147859657E-2</v>
      </c>
    </row>
    <row r="1325" spans="1:16" x14ac:dyDescent="0.35">
      <c r="A1325" s="3">
        <f t="shared" si="180"/>
        <v>15</v>
      </c>
      <c r="B1325" s="3" t="s">
        <v>1516</v>
      </c>
      <c r="C1325" s="1">
        <v>3086.6</v>
      </c>
      <c r="D1325" s="443"/>
      <c r="E1325" s="468"/>
      <c r="F1325" s="3">
        <f t="shared" si="174"/>
        <v>3086.6</v>
      </c>
      <c r="G1325" s="3">
        <v>72</v>
      </c>
      <c r="H1325" s="3"/>
      <c r="I1325" s="3"/>
      <c r="J1325" s="3">
        <f t="shared" si="175"/>
        <v>72</v>
      </c>
      <c r="K1325" s="431">
        <f t="shared" si="176"/>
        <v>4.3772798332464828E-2</v>
      </c>
      <c r="L1325" s="432">
        <f t="shared" si="177"/>
        <v>187.41104742053153</v>
      </c>
      <c r="M1325" s="432">
        <f t="shared" si="179"/>
        <v>41.23043043251694</v>
      </c>
      <c r="N1325" s="432">
        <v>48.065808393245277</v>
      </c>
      <c r="O1325" s="432">
        <v>22.126404255319152</v>
      </c>
      <c r="P1325" s="431">
        <f t="shared" si="178"/>
        <v>9.6816461641162727E-2</v>
      </c>
    </row>
    <row r="1326" spans="1:16" x14ac:dyDescent="0.35">
      <c r="A1326" s="3">
        <f t="shared" si="180"/>
        <v>16</v>
      </c>
      <c r="B1326" s="3" t="s">
        <v>1517</v>
      </c>
      <c r="C1326" s="1">
        <v>3011.7</v>
      </c>
      <c r="D1326" s="443"/>
      <c r="E1326" s="468"/>
      <c r="F1326" s="3">
        <f t="shared" si="174"/>
        <v>3011.7</v>
      </c>
      <c r="G1326" s="3">
        <v>72</v>
      </c>
      <c r="H1326" s="3"/>
      <c r="I1326" s="3"/>
      <c r="J1326" s="3">
        <f t="shared" si="175"/>
        <v>72</v>
      </c>
      <c r="K1326" s="431">
        <f t="shared" si="176"/>
        <v>4.3772798332464828E-2</v>
      </c>
      <c r="L1326" s="432">
        <f t="shared" si="177"/>
        <v>187.41104742053153</v>
      </c>
      <c r="M1326" s="432">
        <f t="shared" si="179"/>
        <v>41.23043043251694</v>
      </c>
      <c r="N1326" s="432">
        <v>48.065808393245277</v>
      </c>
      <c r="O1326" s="432">
        <v>22.126404255319152</v>
      </c>
      <c r="P1326" s="431">
        <f t="shared" si="178"/>
        <v>9.9224255570479425E-2</v>
      </c>
    </row>
    <row r="1327" spans="1:16" x14ac:dyDescent="0.35">
      <c r="A1327" s="3">
        <f t="shared" si="180"/>
        <v>17</v>
      </c>
      <c r="B1327" s="3" t="s">
        <v>1518</v>
      </c>
      <c r="C1327" s="1">
        <v>4401.5</v>
      </c>
      <c r="D1327" s="443"/>
      <c r="E1327" s="468"/>
      <c r="F1327" s="3">
        <f t="shared" si="174"/>
        <v>4401.5</v>
      </c>
      <c r="G1327" s="3">
        <v>95</v>
      </c>
      <c r="H1327" s="3"/>
      <c r="I1327" s="3"/>
      <c r="J1327" s="3">
        <f t="shared" si="175"/>
        <v>95</v>
      </c>
      <c r="K1327" s="431">
        <f t="shared" si="176"/>
        <v>5.7755775577557754E-2</v>
      </c>
      <c r="L1327" s="432">
        <f t="shared" si="177"/>
        <v>247.27846534653463</v>
      </c>
      <c r="M1327" s="432">
        <f t="shared" si="179"/>
        <v>54.401262376237618</v>
      </c>
      <c r="N1327" s="432">
        <v>63.420163852198634</v>
      </c>
      <c r="O1327" s="432">
        <v>29.194561170212765</v>
      </c>
      <c r="P1327" s="431">
        <f t="shared" si="178"/>
        <v>8.9581836361509404E-2</v>
      </c>
    </row>
    <row r="1328" spans="1:16" x14ac:dyDescent="0.35">
      <c r="A1328" s="3">
        <f t="shared" si="180"/>
        <v>18</v>
      </c>
      <c r="B1328" s="3" t="s">
        <v>1519</v>
      </c>
      <c r="C1328" s="1">
        <v>4380.8999999999996</v>
      </c>
      <c r="D1328" s="443"/>
      <c r="E1328" s="468"/>
      <c r="F1328" s="3">
        <f t="shared" si="174"/>
        <v>4380.8999999999996</v>
      </c>
      <c r="G1328" s="3">
        <v>96</v>
      </c>
      <c r="H1328" s="3"/>
      <c r="I1328" s="3"/>
      <c r="J1328" s="3">
        <f t="shared" si="175"/>
        <v>96</v>
      </c>
      <c r="K1328" s="431">
        <f t="shared" si="176"/>
        <v>5.8363731109953104E-2</v>
      </c>
      <c r="L1328" s="432">
        <f t="shared" si="177"/>
        <v>249.88139656070871</v>
      </c>
      <c r="M1328" s="432">
        <f t="shared" si="179"/>
        <v>54.973907243355917</v>
      </c>
      <c r="N1328" s="432">
        <v>64.087744524327036</v>
      </c>
      <c r="O1328" s="432">
        <v>29.501872340425532</v>
      </c>
      <c r="P1328" s="431">
        <f t="shared" si="178"/>
        <v>9.0950471516998158E-2</v>
      </c>
    </row>
    <row r="1329" spans="1:16" x14ac:dyDescent="0.35">
      <c r="A1329" s="3">
        <f t="shared" si="180"/>
        <v>19</v>
      </c>
      <c r="B1329" s="3" t="s">
        <v>1521</v>
      </c>
      <c r="C1329" s="1">
        <v>9529.6</v>
      </c>
      <c r="D1329" s="443"/>
      <c r="E1329" s="468">
        <v>1865.5</v>
      </c>
      <c r="F1329" s="3">
        <f t="shared" si="174"/>
        <v>11395.1</v>
      </c>
      <c r="G1329" s="3">
        <v>192</v>
      </c>
      <c r="H1329" s="3"/>
      <c r="I1329" s="3">
        <v>8</v>
      </c>
      <c r="J1329" s="3">
        <f t="shared" si="175"/>
        <v>200</v>
      </c>
      <c r="K1329" s="431">
        <f t="shared" si="176"/>
        <v>0.12159110647906896</v>
      </c>
      <c r="L1329" s="432">
        <f t="shared" si="177"/>
        <v>520.58624283480981</v>
      </c>
      <c r="M1329" s="432">
        <f t="shared" si="179"/>
        <v>114.52897342365816</v>
      </c>
      <c r="N1329" s="432">
        <v>133.51613442568134</v>
      </c>
      <c r="O1329" s="432">
        <v>61.462234042553177</v>
      </c>
      <c r="P1329" s="431">
        <f t="shared" si="178"/>
        <v>7.2846537961641616E-2</v>
      </c>
    </row>
    <row r="1330" spans="1:16" x14ac:dyDescent="0.35">
      <c r="A1330" s="3">
        <f t="shared" si="180"/>
        <v>20</v>
      </c>
      <c r="B1330" s="3" t="s">
        <v>1522</v>
      </c>
      <c r="C1330" s="1">
        <v>5840.7</v>
      </c>
      <c r="D1330" s="443"/>
      <c r="E1330" s="468"/>
      <c r="F1330" s="3">
        <f t="shared" si="174"/>
        <v>5840.7</v>
      </c>
      <c r="G1330" s="3">
        <v>119</v>
      </c>
      <c r="H1330" s="3"/>
      <c r="I1330" s="3"/>
      <c r="J1330" s="3">
        <f t="shared" si="175"/>
        <v>119</v>
      </c>
      <c r="K1330" s="431">
        <f t="shared" si="176"/>
        <v>7.234670835504603E-2</v>
      </c>
      <c r="L1330" s="432">
        <f t="shared" si="177"/>
        <v>309.74881448671181</v>
      </c>
      <c r="M1330" s="432">
        <f t="shared" si="179"/>
        <v>68.144739187076595</v>
      </c>
      <c r="N1330" s="432">
        <v>79.442099983280386</v>
      </c>
      <c r="O1330" s="432">
        <v>36.570029255319142</v>
      </c>
      <c r="P1330" s="431">
        <f t="shared" si="178"/>
        <v>8.4562754962998948E-2</v>
      </c>
    </row>
    <row r="1331" spans="1:16" x14ac:dyDescent="0.35">
      <c r="A1331" s="3">
        <f t="shared" si="180"/>
        <v>21</v>
      </c>
      <c r="B1331" s="3" t="s">
        <v>1523</v>
      </c>
      <c r="C1331" s="1">
        <v>6026.6</v>
      </c>
      <c r="D1331" s="443"/>
      <c r="E1331" s="468"/>
      <c r="F1331" s="3">
        <f t="shared" si="174"/>
        <v>6026.6</v>
      </c>
      <c r="G1331" s="3">
        <v>119</v>
      </c>
      <c r="H1331" s="3"/>
      <c r="I1331" s="3"/>
      <c r="J1331" s="3">
        <f t="shared" si="175"/>
        <v>119</v>
      </c>
      <c r="K1331" s="431">
        <f t="shared" si="176"/>
        <v>7.234670835504603E-2</v>
      </c>
      <c r="L1331" s="432">
        <f t="shared" si="177"/>
        <v>309.74881448671181</v>
      </c>
      <c r="M1331" s="432">
        <f t="shared" si="179"/>
        <v>68.144739187076595</v>
      </c>
      <c r="N1331" s="432">
        <v>79.442099983280386</v>
      </c>
      <c r="O1331" s="432">
        <v>36.570029255319142</v>
      </c>
      <c r="P1331" s="431">
        <f t="shared" si="178"/>
        <v>8.1954283163373692E-2</v>
      </c>
    </row>
    <row r="1332" spans="1:16" x14ac:dyDescent="0.35">
      <c r="A1332" s="3">
        <f t="shared" si="180"/>
        <v>22</v>
      </c>
      <c r="B1332" s="3" t="s">
        <v>1524</v>
      </c>
      <c r="C1332" s="1">
        <v>5850.8</v>
      </c>
      <c r="D1332" s="443"/>
      <c r="E1332" s="468"/>
      <c r="F1332" s="3">
        <f t="shared" si="174"/>
        <v>5850.8</v>
      </c>
      <c r="G1332" s="3">
        <v>120</v>
      </c>
      <c r="H1332" s="3"/>
      <c r="I1332" s="3"/>
      <c r="J1332" s="3">
        <f t="shared" si="175"/>
        <v>120</v>
      </c>
      <c r="K1332" s="431">
        <f t="shared" si="176"/>
        <v>7.2954663887441373E-2</v>
      </c>
      <c r="L1332" s="432">
        <f t="shared" si="177"/>
        <v>312.35174570088583</v>
      </c>
      <c r="M1332" s="432">
        <f t="shared" si="179"/>
        <v>68.717384054194881</v>
      </c>
      <c r="N1332" s="432">
        <v>80.109680655408795</v>
      </c>
      <c r="O1332" s="432">
        <v>36.877340425531919</v>
      </c>
      <c r="P1332" s="431">
        <f t="shared" si="178"/>
        <v>8.5126162377114484E-2</v>
      </c>
    </row>
    <row r="1333" spans="1:16" x14ac:dyDescent="0.35">
      <c r="A1333" s="3">
        <f t="shared" si="180"/>
        <v>23</v>
      </c>
      <c r="B1333" s="3" t="s">
        <v>1525</v>
      </c>
      <c r="C1333" s="1">
        <v>7972.6</v>
      </c>
      <c r="D1333" s="443"/>
      <c r="E1333" s="468"/>
      <c r="F1333" s="3">
        <f t="shared" si="174"/>
        <v>7972.6</v>
      </c>
      <c r="G1333" s="3">
        <v>143</v>
      </c>
      <c r="H1333" s="3"/>
      <c r="I1333" s="3"/>
      <c r="J1333" s="3">
        <f t="shared" si="175"/>
        <v>143</v>
      </c>
      <c r="K1333" s="431">
        <f t="shared" si="176"/>
        <v>8.6937641132534313E-2</v>
      </c>
      <c r="L1333" s="432">
        <f t="shared" si="177"/>
        <v>372.21916362688904</v>
      </c>
      <c r="M1333" s="432">
        <f t="shared" si="179"/>
        <v>81.888215997915594</v>
      </c>
      <c r="N1333" s="432">
        <v>95.464036114362145</v>
      </c>
      <c r="O1333" s="432">
        <v>43.945497340425526</v>
      </c>
      <c r="P1333" s="431">
        <f t="shared" si="178"/>
        <v>7.4444586844892788E-2</v>
      </c>
    </row>
    <row r="1334" spans="1:16" x14ac:dyDescent="0.35">
      <c r="A1334" s="3">
        <f t="shared" si="180"/>
        <v>24</v>
      </c>
      <c r="B1334" s="3" t="s">
        <v>1526</v>
      </c>
      <c r="C1334" s="1">
        <v>4276.3</v>
      </c>
      <c r="D1334" s="443"/>
      <c r="E1334" s="468"/>
      <c r="F1334" s="3">
        <f t="shared" si="174"/>
        <v>4276.3</v>
      </c>
      <c r="G1334" s="3">
        <v>95</v>
      </c>
      <c r="H1334" s="3"/>
      <c r="I1334" s="3"/>
      <c r="J1334" s="3">
        <f t="shared" si="175"/>
        <v>95</v>
      </c>
      <c r="K1334" s="431">
        <f t="shared" si="176"/>
        <v>5.7755775577557754E-2</v>
      </c>
      <c r="L1334" s="432">
        <f t="shared" si="177"/>
        <v>247.27846534653463</v>
      </c>
      <c r="M1334" s="432">
        <f t="shared" si="179"/>
        <v>54.401262376237618</v>
      </c>
      <c r="N1334" s="432">
        <v>63.420163852198634</v>
      </c>
      <c r="O1334" s="432">
        <v>29.194561170212765</v>
      </c>
      <c r="P1334" s="431">
        <f t="shared" si="178"/>
        <v>9.2204581705021549E-2</v>
      </c>
    </row>
    <row r="1335" spans="1:16" x14ac:dyDescent="0.35">
      <c r="A1335" s="3">
        <f t="shared" si="180"/>
        <v>25</v>
      </c>
      <c r="B1335" s="3" t="s">
        <v>1527</v>
      </c>
      <c r="C1335" s="1">
        <v>4367.5</v>
      </c>
      <c r="D1335" s="443"/>
      <c r="E1335" s="468"/>
      <c r="F1335" s="3">
        <f t="shared" si="174"/>
        <v>4367.5</v>
      </c>
      <c r="G1335" s="3">
        <v>95</v>
      </c>
      <c r="H1335" s="3"/>
      <c r="I1335" s="3"/>
      <c r="J1335" s="3">
        <f t="shared" si="175"/>
        <v>95</v>
      </c>
      <c r="K1335" s="431">
        <f t="shared" si="176"/>
        <v>5.7755775577557754E-2</v>
      </c>
      <c r="L1335" s="432">
        <f t="shared" si="177"/>
        <v>247.27846534653463</v>
      </c>
      <c r="M1335" s="432">
        <f t="shared" si="179"/>
        <v>54.401262376237618</v>
      </c>
      <c r="N1335" s="432">
        <v>63.420163852198634</v>
      </c>
      <c r="O1335" s="432">
        <v>29.194561170212765</v>
      </c>
      <c r="P1335" s="431">
        <f t="shared" si="178"/>
        <v>9.0279210702961341E-2</v>
      </c>
    </row>
    <row r="1336" spans="1:16" x14ac:dyDescent="0.35">
      <c r="A1336" s="3">
        <f t="shared" si="180"/>
        <v>26</v>
      </c>
      <c r="B1336" s="3" t="s">
        <v>1528</v>
      </c>
      <c r="C1336" s="1">
        <v>4175.8999999999996</v>
      </c>
      <c r="D1336" s="443"/>
      <c r="E1336" s="468"/>
      <c r="F1336" s="3">
        <f t="shared" si="174"/>
        <v>4175.8999999999996</v>
      </c>
      <c r="G1336" s="3">
        <v>72</v>
      </c>
      <c r="H1336" s="3"/>
      <c r="I1336" s="3"/>
      <c r="J1336" s="3">
        <f t="shared" si="175"/>
        <v>72</v>
      </c>
      <c r="K1336" s="431">
        <f t="shared" si="176"/>
        <v>4.3772798332464828E-2</v>
      </c>
      <c r="L1336" s="432">
        <f t="shared" si="177"/>
        <v>187.41104742053153</v>
      </c>
      <c r="M1336" s="432">
        <f t="shared" si="179"/>
        <v>41.23043043251694</v>
      </c>
      <c r="N1336" s="432">
        <v>48.065808393245277</v>
      </c>
      <c r="O1336" s="432">
        <v>22.126404255319152</v>
      </c>
      <c r="P1336" s="431">
        <f t="shared" si="178"/>
        <v>7.1561505424366692E-2</v>
      </c>
    </row>
    <row r="1337" spans="1:16" x14ac:dyDescent="0.35">
      <c r="A1337" s="3">
        <f t="shared" si="180"/>
        <v>27</v>
      </c>
      <c r="B1337" s="3" t="s">
        <v>1529</v>
      </c>
      <c r="C1337" s="1">
        <v>12124</v>
      </c>
      <c r="D1337" s="443"/>
      <c r="E1337" s="468">
        <v>87.2</v>
      </c>
      <c r="F1337" s="3">
        <f t="shared" si="174"/>
        <v>12211.2</v>
      </c>
      <c r="G1337" s="3">
        <v>216</v>
      </c>
      <c r="H1337" s="3"/>
      <c r="I1337" s="3">
        <v>2</v>
      </c>
      <c r="J1337" s="3">
        <f t="shared" si="175"/>
        <v>218</v>
      </c>
      <c r="K1337" s="431">
        <f t="shared" si="176"/>
        <v>0.13253430606218516</v>
      </c>
      <c r="L1337" s="432">
        <f t="shared" si="177"/>
        <v>567.43900468994264</v>
      </c>
      <c r="M1337" s="432">
        <f t="shared" si="179"/>
        <v>124.83658103178738</v>
      </c>
      <c r="N1337" s="432">
        <v>145.53258652399265</v>
      </c>
      <c r="O1337" s="432">
        <v>66.993835106382974</v>
      </c>
      <c r="P1337" s="431">
        <f t="shared" si="178"/>
        <v>7.4096076335831512E-2</v>
      </c>
    </row>
    <row r="1338" spans="1:16" x14ac:dyDescent="0.35">
      <c r="A1338" s="3">
        <f t="shared" si="180"/>
        <v>28</v>
      </c>
      <c r="B1338" s="3" t="s">
        <v>1530</v>
      </c>
      <c r="C1338" s="1">
        <v>5787.7</v>
      </c>
      <c r="D1338" s="443"/>
      <c r="E1338" s="468"/>
      <c r="F1338" s="3">
        <f t="shared" si="174"/>
        <v>5787.7</v>
      </c>
      <c r="G1338" s="3">
        <v>119</v>
      </c>
      <c r="H1338" s="3"/>
      <c r="I1338" s="3"/>
      <c r="J1338" s="3">
        <f t="shared" si="175"/>
        <v>119</v>
      </c>
      <c r="K1338" s="431">
        <f t="shared" si="176"/>
        <v>7.234670835504603E-2</v>
      </c>
      <c r="L1338" s="432">
        <f t="shared" si="177"/>
        <v>309.74881448671181</v>
      </c>
      <c r="M1338" s="432">
        <f t="shared" si="179"/>
        <v>68.144739187076595</v>
      </c>
      <c r="N1338" s="432">
        <v>79.442099983280386</v>
      </c>
      <c r="O1338" s="432">
        <v>36.570029255319142</v>
      </c>
      <c r="P1338" s="431">
        <f t="shared" si="178"/>
        <v>8.5337125786130577E-2</v>
      </c>
    </row>
    <row r="1339" spans="1:16" x14ac:dyDescent="0.35">
      <c r="A1339" s="3">
        <f t="shared" si="180"/>
        <v>29</v>
      </c>
      <c r="B1339" s="3" t="s">
        <v>1531</v>
      </c>
      <c r="C1339" s="1">
        <v>4389.3999999999996</v>
      </c>
      <c r="D1339" s="443"/>
      <c r="E1339" s="468"/>
      <c r="F1339" s="3">
        <f t="shared" si="174"/>
        <v>4389.3999999999996</v>
      </c>
      <c r="G1339" s="3">
        <v>95</v>
      </c>
      <c r="H1339" s="3"/>
      <c r="I1339" s="3"/>
      <c r="J1339" s="3">
        <f t="shared" si="175"/>
        <v>95</v>
      </c>
      <c r="K1339" s="431">
        <f t="shared" si="176"/>
        <v>5.7755775577557754E-2</v>
      </c>
      <c r="L1339" s="432">
        <f t="shared" si="177"/>
        <v>247.27846534653463</v>
      </c>
      <c r="M1339" s="432">
        <f t="shared" si="179"/>
        <v>54.401262376237618</v>
      </c>
      <c r="N1339" s="432">
        <v>63.420163852198634</v>
      </c>
      <c r="O1339" s="432">
        <v>29.194561170212765</v>
      </c>
      <c r="P1339" s="431">
        <f t="shared" ref="P1339:P1358" si="181">(L1339+M1339+N1339+O1339)/F1339</f>
        <v>8.9828781324368639E-2</v>
      </c>
    </row>
    <row r="1340" spans="1:16" x14ac:dyDescent="0.35">
      <c r="A1340" s="3">
        <f t="shared" si="180"/>
        <v>30</v>
      </c>
      <c r="B1340" s="3" t="s">
        <v>1881</v>
      </c>
      <c r="C1340" s="1">
        <v>4397.2</v>
      </c>
      <c r="D1340" s="443"/>
      <c r="E1340" s="468"/>
      <c r="F1340" s="3">
        <f t="shared" si="174"/>
        <v>4397.2</v>
      </c>
      <c r="G1340" s="3">
        <v>95</v>
      </c>
      <c r="H1340" s="3"/>
      <c r="I1340" s="3"/>
      <c r="J1340" s="3">
        <f t="shared" si="175"/>
        <v>95</v>
      </c>
      <c r="K1340" s="431">
        <f t="shared" si="176"/>
        <v>5.7755775577557754E-2</v>
      </c>
      <c r="L1340" s="432">
        <f t="shared" si="177"/>
        <v>247.27846534653463</v>
      </c>
      <c r="M1340" s="432">
        <f t="shared" si="179"/>
        <v>54.401262376237618</v>
      </c>
      <c r="N1340" s="432">
        <v>63.420163852198634</v>
      </c>
      <c r="O1340" s="432">
        <v>29.194561170212765</v>
      </c>
      <c r="P1340" s="431">
        <f t="shared" si="181"/>
        <v>8.9669437993537632E-2</v>
      </c>
    </row>
    <row r="1341" spans="1:16" x14ac:dyDescent="0.35">
      <c r="A1341" s="3">
        <f t="shared" si="180"/>
        <v>31</v>
      </c>
      <c r="B1341" s="3" t="s">
        <v>1532</v>
      </c>
      <c r="C1341" s="1">
        <v>4374.3999999999996</v>
      </c>
      <c r="D1341" s="443"/>
      <c r="E1341" s="468"/>
      <c r="F1341" s="3">
        <f t="shared" si="174"/>
        <v>4374.3999999999996</v>
      </c>
      <c r="G1341" s="3">
        <v>95</v>
      </c>
      <c r="H1341" s="3"/>
      <c r="I1341" s="3"/>
      <c r="J1341" s="3">
        <f t="shared" si="175"/>
        <v>95</v>
      </c>
      <c r="K1341" s="431">
        <f t="shared" si="176"/>
        <v>5.7755775577557754E-2</v>
      </c>
      <c r="L1341" s="432">
        <f t="shared" si="177"/>
        <v>247.27846534653463</v>
      </c>
      <c r="M1341" s="432">
        <f t="shared" si="179"/>
        <v>54.401262376237618</v>
      </c>
      <c r="N1341" s="432">
        <v>63.420163852198634</v>
      </c>
      <c r="O1341" s="432">
        <v>29.194561170212765</v>
      </c>
      <c r="P1341" s="431">
        <f t="shared" si="181"/>
        <v>9.0136807961133797E-2</v>
      </c>
    </row>
    <row r="1342" spans="1:16" x14ac:dyDescent="0.35">
      <c r="A1342" s="3">
        <f t="shared" si="180"/>
        <v>32</v>
      </c>
      <c r="B1342" s="3" t="s">
        <v>0</v>
      </c>
      <c r="C1342" s="1">
        <v>5726.2</v>
      </c>
      <c r="D1342" s="443"/>
      <c r="E1342" s="468"/>
      <c r="F1342" s="3">
        <f t="shared" si="174"/>
        <v>5726.2</v>
      </c>
      <c r="G1342" s="3">
        <v>118</v>
      </c>
      <c r="H1342" s="3"/>
      <c r="I1342" s="3"/>
      <c r="J1342" s="3">
        <f t="shared" si="175"/>
        <v>118</v>
      </c>
      <c r="K1342" s="431">
        <f t="shared" si="176"/>
        <v>7.1738752822650687E-2</v>
      </c>
      <c r="L1342" s="432">
        <f t="shared" si="177"/>
        <v>307.14588327253779</v>
      </c>
      <c r="M1342" s="432">
        <f t="shared" si="179"/>
        <v>67.57209431995831</v>
      </c>
      <c r="N1342" s="432">
        <v>78.774519311151991</v>
      </c>
      <c r="O1342" s="432">
        <v>36.262718085106386</v>
      </c>
      <c r="P1342" s="431">
        <f t="shared" si="181"/>
        <v>8.5528835002052758E-2</v>
      </c>
    </row>
    <row r="1343" spans="1:16" x14ac:dyDescent="0.35">
      <c r="A1343" s="3">
        <f t="shared" si="180"/>
        <v>33</v>
      </c>
      <c r="B1343" s="3" t="s">
        <v>1</v>
      </c>
      <c r="C1343" s="1">
        <v>16363.4</v>
      </c>
      <c r="D1343" s="443">
        <v>254.1</v>
      </c>
      <c r="E1343" s="468">
        <v>876.7</v>
      </c>
      <c r="F1343" s="3">
        <f t="shared" si="174"/>
        <v>17494.2</v>
      </c>
      <c r="G1343" s="3">
        <v>288</v>
      </c>
      <c r="H1343" s="3">
        <v>1</v>
      </c>
      <c r="I1343" s="3">
        <v>4</v>
      </c>
      <c r="J1343" s="3">
        <f t="shared" si="175"/>
        <v>293</v>
      </c>
      <c r="K1343" s="431">
        <f t="shared" si="176"/>
        <v>0.17813097099183603</v>
      </c>
      <c r="L1343" s="432">
        <f t="shared" si="177"/>
        <v>762.65884575299629</v>
      </c>
      <c r="M1343" s="432">
        <f t="shared" si="179"/>
        <v>167.78494606565917</v>
      </c>
      <c r="N1343" s="432">
        <v>195.60113693362314</v>
      </c>
      <c r="O1343" s="432">
        <v>90.04217287234043</v>
      </c>
      <c r="P1343" s="431">
        <f t="shared" si="181"/>
        <v>6.9513730357753933E-2</v>
      </c>
    </row>
    <row r="1344" spans="1:16" x14ac:dyDescent="0.35">
      <c r="A1344" s="3">
        <f t="shared" si="180"/>
        <v>34</v>
      </c>
      <c r="B1344" s="3" t="s">
        <v>2</v>
      </c>
      <c r="C1344" s="1">
        <v>20325.400000000001</v>
      </c>
      <c r="D1344" s="443"/>
      <c r="E1344" s="468">
        <v>72.400000000000006</v>
      </c>
      <c r="F1344" s="3">
        <f t="shared" si="174"/>
        <v>20397.800000000003</v>
      </c>
      <c r="G1344" s="3">
        <v>360</v>
      </c>
      <c r="H1344" s="3"/>
      <c r="I1344" s="3">
        <v>1</v>
      </c>
      <c r="J1344" s="3">
        <f t="shared" si="175"/>
        <v>361</v>
      </c>
      <c r="K1344" s="431">
        <f t="shared" si="176"/>
        <v>0.21947194719471946</v>
      </c>
      <c r="L1344" s="432">
        <f t="shared" si="177"/>
        <v>939.65816831683162</v>
      </c>
      <c r="M1344" s="432">
        <f t="shared" si="179"/>
        <v>206.72479702970296</v>
      </c>
      <c r="N1344" s="432">
        <v>240.99662263835481</v>
      </c>
      <c r="O1344" s="432">
        <v>110.93933244680849</v>
      </c>
      <c r="P1344" s="431">
        <f t="shared" si="181"/>
        <v>7.3454927513344467E-2</v>
      </c>
    </row>
    <row r="1345" spans="1:16" x14ac:dyDescent="0.35">
      <c r="A1345" s="3">
        <f t="shared" si="180"/>
        <v>35</v>
      </c>
      <c r="B1345" s="3" t="s">
        <v>3</v>
      </c>
      <c r="C1345" s="1">
        <v>3233.5</v>
      </c>
      <c r="D1345" s="443"/>
      <c r="E1345" s="468"/>
      <c r="F1345" s="3">
        <f t="shared" si="174"/>
        <v>3233.5</v>
      </c>
      <c r="G1345" s="3">
        <v>80</v>
      </c>
      <c r="H1345" s="3"/>
      <c r="I1345" s="3"/>
      <c r="J1345" s="3">
        <f t="shared" si="175"/>
        <v>80</v>
      </c>
      <c r="K1345" s="431">
        <f t="shared" si="176"/>
        <v>4.8636442591627582E-2</v>
      </c>
      <c r="L1345" s="432">
        <f t="shared" si="177"/>
        <v>208.2344971339239</v>
      </c>
      <c r="M1345" s="432">
        <f t="shared" si="179"/>
        <v>45.811589369463256</v>
      </c>
      <c r="N1345" s="432">
        <v>53.406453770272527</v>
      </c>
      <c r="O1345" s="432">
        <v>24.58489361702128</v>
      </c>
      <c r="P1345" s="431">
        <f t="shared" si="181"/>
        <v>0.10268669673439956</v>
      </c>
    </row>
    <row r="1346" spans="1:16" x14ac:dyDescent="0.35">
      <c r="A1346" s="3">
        <f t="shared" si="180"/>
        <v>36</v>
      </c>
      <c r="B1346" s="3" t="s">
        <v>4</v>
      </c>
      <c r="C1346" s="1">
        <v>6170.7</v>
      </c>
      <c r="D1346" s="443"/>
      <c r="E1346" s="468"/>
      <c r="F1346" s="3">
        <f t="shared" si="174"/>
        <v>6170.7</v>
      </c>
      <c r="G1346" s="3">
        <v>162</v>
      </c>
      <c r="H1346" s="3"/>
      <c r="I1346" s="3"/>
      <c r="J1346" s="3">
        <f t="shared" si="175"/>
        <v>162</v>
      </c>
      <c r="K1346" s="431">
        <f t="shared" si="176"/>
        <v>9.8488796248045851E-2</v>
      </c>
      <c r="L1346" s="432">
        <f t="shared" si="177"/>
        <v>421.67485669619589</v>
      </c>
      <c r="M1346" s="432">
        <f t="shared" si="179"/>
        <v>92.768468473163097</v>
      </c>
      <c r="N1346" s="432">
        <v>108.14806888480189</v>
      </c>
      <c r="O1346" s="432">
        <v>49.784409574468079</v>
      </c>
      <c r="P1346" s="431">
        <f t="shared" si="181"/>
        <v>0.10896264664116373</v>
      </c>
    </row>
    <row r="1347" spans="1:16" x14ac:dyDescent="0.35">
      <c r="A1347" s="3">
        <f t="shared" si="180"/>
        <v>37</v>
      </c>
      <c r="B1347" s="3" t="s">
        <v>5</v>
      </c>
      <c r="C1347" s="1">
        <v>2571</v>
      </c>
      <c r="D1347" s="443"/>
      <c r="E1347" s="468">
        <v>379</v>
      </c>
      <c r="F1347" s="3">
        <f t="shared" si="174"/>
        <v>2950</v>
      </c>
      <c r="G1347" s="3">
        <v>64</v>
      </c>
      <c r="H1347" s="3"/>
      <c r="I1347" s="3">
        <v>1</v>
      </c>
      <c r="J1347" s="3">
        <f t="shared" si="175"/>
        <v>65</v>
      </c>
      <c r="K1347" s="431">
        <f t="shared" si="176"/>
        <v>3.9517109605697411E-2</v>
      </c>
      <c r="L1347" s="432">
        <f t="shared" si="177"/>
        <v>169.19052892131316</v>
      </c>
      <c r="M1347" s="432">
        <f t="shared" si="179"/>
        <v>37.221916362688894</v>
      </c>
      <c r="N1347" s="432">
        <v>43.392743688346435</v>
      </c>
      <c r="O1347" s="432">
        <v>19.975226063829787</v>
      </c>
      <c r="P1347" s="431">
        <f t="shared" si="181"/>
        <v>9.1450988147857043E-2</v>
      </c>
    </row>
    <row r="1348" spans="1:16" x14ac:dyDescent="0.35">
      <c r="A1348" s="3">
        <f t="shared" si="180"/>
        <v>38</v>
      </c>
      <c r="B1348" s="3" t="s">
        <v>6</v>
      </c>
      <c r="C1348" s="1">
        <v>4446</v>
      </c>
      <c r="D1348" s="443"/>
      <c r="E1348" s="468">
        <v>135.1</v>
      </c>
      <c r="F1348" s="3">
        <f t="shared" si="174"/>
        <v>4581.1000000000004</v>
      </c>
      <c r="G1348" s="3">
        <v>80</v>
      </c>
      <c r="H1348" s="3"/>
      <c r="I1348" s="3">
        <v>2</v>
      </c>
      <c r="J1348" s="3">
        <f t="shared" si="175"/>
        <v>82</v>
      </c>
      <c r="K1348" s="431">
        <f t="shared" si="176"/>
        <v>4.9852353656418276E-2</v>
      </c>
      <c r="L1348" s="432">
        <f t="shared" si="177"/>
        <v>213.44035956227202</v>
      </c>
      <c r="M1348" s="432">
        <f t="shared" si="179"/>
        <v>46.956879103699848</v>
      </c>
      <c r="N1348" s="432">
        <v>54.741615114529345</v>
      </c>
      <c r="O1348" s="432">
        <v>25.199515957446806</v>
      </c>
      <c r="P1348" s="431">
        <f t="shared" si="181"/>
        <v>7.4291844696240644E-2</v>
      </c>
    </row>
    <row r="1349" spans="1:16" x14ac:dyDescent="0.35">
      <c r="A1349" s="3">
        <f t="shared" si="180"/>
        <v>39</v>
      </c>
      <c r="B1349" s="3" t="s">
        <v>7</v>
      </c>
      <c r="C1349" s="1">
        <v>2571.8000000000002</v>
      </c>
      <c r="D1349" s="443"/>
      <c r="E1349" s="468"/>
      <c r="F1349" s="3">
        <f t="shared" si="174"/>
        <v>2571.8000000000002</v>
      </c>
      <c r="G1349" s="3">
        <v>60</v>
      </c>
      <c r="H1349" s="3"/>
      <c r="I1349" s="3"/>
      <c r="J1349" s="3">
        <f t="shared" si="175"/>
        <v>60</v>
      </c>
      <c r="K1349" s="431">
        <f t="shared" si="176"/>
        <v>3.6477331943720687E-2</v>
      </c>
      <c r="L1349" s="432">
        <f t="shared" si="177"/>
        <v>156.17587285044291</v>
      </c>
      <c r="M1349" s="432">
        <f t="shared" si="179"/>
        <v>34.35869202709744</v>
      </c>
      <c r="N1349" s="432">
        <v>40.054840327704397</v>
      </c>
      <c r="O1349" s="432">
        <v>18.43867021276596</v>
      </c>
      <c r="P1349" s="431">
        <f t="shared" si="181"/>
        <v>9.6830264957621398E-2</v>
      </c>
    </row>
    <row r="1350" spans="1:16" x14ac:dyDescent="0.35">
      <c r="A1350" s="3">
        <f t="shared" si="180"/>
        <v>40</v>
      </c>
      <c r="B1350" s="3" t="s">
        <v>8</v>
      </c>
      <c r="C1350" s="1">
        <v>4089.4</v>
      </c>
      <c r="D1350" s="443"/>
      <c r="E1350" s="468"/>
      <c r="F1350" s="3">
        <f t="shared" si="174"/>
        <v>4089.4</v>
      </c>
      <c r="G1350" s="3">
        <v>72</v>
      </c>
      <c r="H1350" s="3"/>
      <c r="I1350" s="3"/>
      <c r="J1350" s="3">
        <f t="shared" si="175"/>
        <v>72</v>
      </c>
      <c r="K1350" s="431">
        <f t="shared" si="176"/>
        <v>4.3772798332464828E-2</v>
      </c>
      <c r="L1350" s="432">
        <f t="shared" si="177"/>
        <v>187.41104742053153</v>
      </c>
      <c r="M1350" s="432">
        <f t="shared" si="179"/>
        <v>41.23043043251694</v>
      </c>
      <c r="N1350" s="432">
        <v>48.065808393245277</v>
      </c>
      <c r="O1350" s="432">
        <v>22.126404255319152</v>
      </c>
      <c r="P1350" s="431">
        <f t="shared" si="181"/>
        <v>7.307519208236242E-2</v>
      </c>
    </row>
    <row r="1351" spans="1:16" x14ac:dyDescent="0.35">
      <c r="A1351" s="3">
        <f t="shared" si="180"/>
        <v>41</v>
      </c>
      <c r="B1351" s="3" t="s">
        <v>9</v>
      </c>
      <c r="C1351" s="1">
        <v>4079.1</v>
      </c>
      <c r="D1351" s="443"/>
      <c r="E1351" s="468"/>
      <c r="F1351" s="3">
        <f t="shared" si="174"/>
        <v>4079.1</v>
      </c>
      <c r="G1351" s="3">
        <v>72</v>
      </c>
      <c r="H1351" s="3"/>
      <c r="I1351" s="3"/>
      <c r="J1351" s="3">
        <f t="shared" si="175"/>
        <v>72</v>
      </c>
      <c r="K1351" s="431">
        <f t="shared" si="176"/>
        <v>4.3772798332464828E-2</v>
      </c>
      <c r="L1351" s="432">
        <f t="shared" si="177"/>
        <v>187.41104742053153</v>
      </c>
      <c r="M1351" s="432">
        <f t="shared" si="179"/>
        <v>41.23043043251694</v>
      </c>
      <c r="N1351" s="432">
        <v>48.065808393245277</v>
      </c>
      <c r="O1351" s="432">
        <v>22.126404255319152</v>
      </c>
      <c r="P1351" s="431">
        <f t="shared" si="181"/>
        <v>7.3259711824082002E-2</v>
      </c>
    </row>
    <row r="1352" spans="1:16" x14ac:dyDescent="0.35">
      <c r="A1352" s="3">
        <f t="shared" si="180"/>
        <v>42</v>
      </c>
      <c r="B1352" s="3" t="s">
        <v>1882</v>
      </c>
      <c r="C1352" s="1">
        <v>8506.9</v>
      </c>
      <c r="D1352" s="443"/>
      <c r="E1352" s="468"/>
      <c r="F1352" s="3">
        <f t="shared" si="174"/>
        <v>8506.9</v>
      </c>
      <c r="G1352" s="3">
        <v>144</v>
      </c>
      <c r="H1352" s="3"/>
      <c r="I1352" s="3"/>
      <c r="J1352" s="3">
        <f t="shared" si="175"/>
        <v>144</v>
      </c>
      <c r="K1352" s="431">
        <f t="shared" si="176"/>
        <v>8.7545596664929656E-2</v>
      </c>
      <c r="L1352" s="432">
        <f t="shared" si="177"/>
        <v>374.82209484106306</v>
      </c>
      <c r="M1352" s="432">
        <f t="shared" si="179"/>
        <v>82.460860865033879</v>
      </c>
      <c r="N1352" s="432">
        <v>96.131616786490554</v>
      </c>
      <c r="O1352" s="432">
        <v>44.252808510638303</v>
      </c>
      <c r="P1352" s="431">
        <f t="shared" si="181"/>
        <v>7.025677755742113E-2</v>
      </c>
    </row>
    <row r="1353" spans="1:16" x14ac:dyDescent="0.35">
      <c r="A1353" s="3">
        <f t="shared" si="180"/>
        <v>43</v>
      </c>
      <c r="B1353" s="3" t="s">
        <v>500</v>
      </c>
      <c r="C1353" s="1">
        <v>1934.1</v>
      </c>
      <c r="D1353" s="443"/>
      <c r="E1353" s="468">
        <v>1212.4000000000001</v>
      </c>
      <c r="F1353" s="3">
        <f t="shared" si="174"/>
        <v>3146.5</v>
      </c>
      <c r="G1353" s="3">
        <v>64</v>
      </c>
      <c r="H1353" s="3"/>
      <c r="I1353" s="3">
        <v>7</v>
      </c>
      <c r="J1353" s="3">
        <f t="shared" si="175"/>
        <v>71</v>
      </c>
      <c r="K1353" s="431">
        <f t="shared" si="176"/>
        <v>4.3164842800069478E-2</v>
      </c>
      <c r="L1353" s="432">
        <f t="shared" si="177"/>
        <v>184.80811620635745</v>
      </c>
      <c r="M1353" s="432">
        <f t="shared" si="179"/>
        <v>40.65778556539864</v>
      </c>
      <c r="N1353" s="432">
        <v>47.398227721116875</v>
      </c>
      <c r="O1353" s="432">
        <v>21.819093085106381</v>
      </c>
      <c r="P1353" s="431">
        <f t="shared" si="181"/>
        <v>9.3654289711736644E-2</v>
      </c>
    </row>
    <row r="1354" spans="1:16" x14ac:dyDescent="0.35">
      <c r="A1354" s="3">
        <f t="shared" si="180"/>
        <v>44</v>
      </c>
      <c r="B1354" s="3" t="s">
        <v>501</v>
      </c>
      <c r="C1354" s="1">
        <v>4269.5</v>
      </c>
      <c r="D1354" s="443"/>
      <c r="E1354" s="468">
        <v>538</v>
      </c>
      <c r="F1354" s="3">
        <f t="shared" si="174"/>
        <v>4807.5</v>
      </c>
      <c r="G1354" s="3">
        <v>130</v>
      </c>
      <c r="H1354" s="3"/>
      <c r="I1354" s="3">
        <v>3</v>
      </c>
      <c r="J1354" s="3">
        <f t="shared" si="175"/>
        <v>133</v>
      </c>
      <c r="K1354" s="431">
        <f t="shared" si="176"/>
        <v>8.0858085808580865E-2</v>
      </c>
      <c r="L1354" s="432">
        <f t="shared" si="177"/>
        <v>346.18985148514855</v>
      </c>
      <c r="M1354" s="432">
        <f t="shared" si="179"/>
        <v>76.161767326732686</v>
      </c>
      <c r="N1354" s="432">
        <v>88.788229393078083</v>
      </c>
      <c r="O1354" s="432">
        <v>40.872385638297871</v>
      </c>
      <c r="P1354" s="431">
        <f t="shared" si="181"/>
        <v>0.11482313756490008</v>
      </c>
    </row>
    <row r="1355" spans="1:16" x14ac:dyDescent="0.35">
      <c r="A1355" s="3">
        <f t="shared" si="180"/>
        <v>45</v>
      </c>
      <c r="B1355" s="469" t="s">
        <v>2102</v>
      </c>
      <c r="C1355" s="1">
        <v>4095</v>
      </c>
      <c r="D1355" s="443"/>
      <c r="E1355" s="468"/>
      <c r="F1355" s="3">
        <f t="shared" si="174"/>
        <v>4095</v>
      </c>
      <c r="G1355" s="3">
        <v>84</v>
      </c>
      <c r="H1355" s="3"/>
      <c r="I1355" s="3"/>
      <c r="J1355" s="3">
        <f t="shared" si="175"/>
        <v>84</v>
      </c>
      <c r="K1355" s="431">
        <f t="shared" si="176"/>
        <v>5.1068264721208963E-2</v>
      </c>
      <c r="L1355" s="432">
        <f t="shared" si="177"/>
        <v>218.64622199062009</v>
      </c>
      <c r="M1355" s="432">
        <f t="shared" si="179"/>
        <v>48.102168837936418</v>
      </c>
      <c r="N1355" s="432">
        <v>56.076776458786163</v>
      </c>
      <c r="O1355" s="432">
        <v>25.81413829787234</v>
      </c>
      <c r="P1355" s="431">
        <f t="shared" si="181"/>
        <v>8.5137803561713077E-2</v>
      </c>
    </row>
    <row r="1356" spans="1:16" s="473" customFormat="1" x14ac:dyDescent="0.35">
      <c r="A1356" s="3">
        <f t="shared" si="180"/>
        <v>46</v>
      </c>
      <c r="B1356" s="470" t="s">
        <v>1209</v>
      </c>
      <c r="C1356" s="1">
        <v>15885</v>
      </c>
      <c r="D1356" s="443"/>
      <c r="E1356" s="468">
        <v>238.9</v>
      </c>
      <c r="F1356" s="3">
        <f t="shared" si="174"/>
        <v>16123.9</v>
      </c>
      <c r="G1356" s="3">
        <v>178</v>
      </c>
      <c r="H1356" s="3"/>
      <c r="I1356" s="3">
        <v>3</v>
      </c>
      <c r="J1356" s="3">
        <f t="shared" si="175"/>
        <v>181</v>
      </c>
      <c r="K1356" s="431">
        <f t="shared" si="176"/>
        <v>0.1100399513635574</v>
      </c>
      <c r="L1356" s="432">
        <f t="shared" si="177"/>
        <v>471.13054976550285</v>
      </c>
      <c r="M1356" s="471">
        <f t="shared" si="179"/>
        <v>103.64872094841063</v>
      </c>
      <c r="N1356" s="432">
        <v>120.8321016552416</v>
      </c>
      <c r="O1356" s="471">
        <v>27.658005319148934</v>
      </c>
      <c r="P1356" s="472">
        <f t="shared" si="181"/>
        <v>4.4856974906089968E-2</v>
      </c>
    </row>
    <row r="1357" spans="1:16" x14ac:dyDescent="0.35">
      <c r="A1357" s="3">
        <f t="shared" si="180"/>
        <v>47</v>
      </c>
      <c r="B1357" s="469" t="s">
        <v>1641</v>
      </c>
      <c r="C1357" s="1">
        <v>3468</v>
      </c>
      <c r="D1357" s="443"/>
      <c r="E1357" s="468"/>
      <c r="F1357" s="3">
        <f t="shared" si="174"/>
        <v>3468</v>
      </c>
      <c r="G1357" s="3">
        <v>120</v>
      </c>
      <c r="H1357" s="3"/>
      <c r="I1357" s="3"/>
      <c r="J1357" s="3">
        <f t="shared" si="175"/>
        <v>120</v>
      </c>
      <c r="K1357" s="431">
        <f>3.5/$J$1358*J1357</f>
        <v>7.2954663887441373E-2</v>
      </c>
      <c r="L1357" s="432">
        <f t="shared" si="177"/>
        <v>312.35174570088583</v>
      </c>
      <c r="M1357" s="432">
        <f t="shared" si="179"/>
        <v>68.717384054194881</v>
      </c>
      <c r="N1357" s="432">
        <v>80.109680655408795</v>
      </c>
      <c r="O1357" s="432">
        <v>36.877340425531919</v>
      </c>
      <c r="P1357" s="431">
        <f t="shared" si="181"/>
        <v>0.1436148070461423</v>
      </c>
    </row>
    <row r="1358" spans="1:16" x14ac:dyDescent="0.35">
      <c r="A1358" s="3"/>
      <c r="B1358" s="445" t="s">
        <v>1203</v>
      </c>
      <c r="C1358" s="452">
        <f t="shared" ref="C1358:O1358" si="182">SUM(C1311:C1357)</f>
        <v>280504.5</v>
      </c>
      <c r="D1358" s="452">
        <f t="shared" si="182"/>
        <v>815.1</v>
      </c>
      <c r="E1358" s="452">
        <f t="shared" si="182"/>
        <v>10306.989999999998</v>
      </c>
      <c r="F1358" s="452">
        <f t="shared" si="182"/>
        <v>291626.59000000008</v>
      </c>
      <c r="G1358" s="452">
        <f t="shared" si="182"/>
        <v>5698</v>
      </c>
      <c r="H1358" s="452">
        <f t="shared" si="182"/>
        <v>5</v>
      </c>
      <c r="I1358" s="452">
        <f t="shared" si="182"/>
        <v>54</v>
      </c>
      <c r="J1358" s="452">
        <f t="shared" si="182"/>
        <v>5757</v>
      </c>
      <c r="K1358" s="452">
        <f t="shared" si="182"/>
        <v>3.4999999999999991</v>
      </c>
      <c r="L1358" s="452">
        <f t="shared" si="182"/>
        <v>14985.075000000003</v>
      </c>
      <c r="M1358" s="452">
        <f t="shared" si="182"/>
        <v>3296.7164999999995</v>
      </c>
      <c r="N1358" s="452">
        <f t="shared" si="182"/>
        <v>3843.261929443237</v>
      </c>
      <c r="O1358" s="452">
        <f t="shared" si="182"/>
        <v>1741.225090425532</v>
      </c>
      <c r="P1358" s="431">
        <f t="shared" si="181"/>
        <v>8.18384857151358E-2</v>
      </c>
    </row>
    <row r="1359" spans="1:16" x14ac:dyDescent="0.35">
      <c r="A1359" s="529" t="s">
        <v>1883</v>
      </c>
      <c r="B1359" s="529"/>
      <c r="C1359" s="529"/>
      <c r="D1359" s="529"/>
      <c r="E1359" s="529"/>
      <c r="F1359" s="529"/>
      <c r="G1359" s="529"/>
      <c r="H1359" s="529"/>
      <c r="I1359" s="529"/>
      <c r="J1359" s="529"/>
      <c r="K1359" s="529"/>
      <c r="L1359" s="529"/>
      <c r="M1359" s="529"/>
      <c r="N1359" s="529"/>
      <c r="O1359" s="529"/>
      <c r="P1359" s="529"/>
    </row>
    <row r="1360" spans="1:16" x14ac:dyDescent="0.35">
      <c r="A1360" s="3">
        <v>1</v>
      </c>
      <c r="B1360" s="3" t="s">
        <v>308</v>
      </c>
      <c r="C1360" s="453">
        <v>5786.79</v>
      </c>
      <c r="D1360" s="3"/>
      <c r="E1360" s="468"/>
      <c r="F1360" s="3">
        <f t="shared" ref="F1360:F1396" si="183">C1360+D1360+E1360</f>
        <v>5786.79</v>
      </c>
      <c r="G1360" s="3">
        <v>99</v>
      </c>
      <c r="H1360" s="3"/>
      <c r="I1360" s="3"/>
      <c r="J1360" s="3">
        <f>G1360+H1360+I1360</f>
        <v>99</v>
      </c>
      <c r="K1360" s="431">
        <f>2/4231*J1360</f>
        <v>4.6797447411959348E-2</v>
      </c>
      <c r="L1360" s="432">
        <f t="shared" ref="L1360:L1396" si="184">K1360*4281.45</f>
        <v>200.36093122193333</v>
      </c>
      <c r="M1360" s="432">
        <f>L1360*0.22</f>
        <v>44.079404868825335</v>
      </c>
      <c r="N1360" s="432">
        <v>60.318165918222647</v>
      </c>
      <c r="O1360" s="432">
        <v>23.947049397305598</v>
      </c>
      <c r="P1360" s="431">
        <f t="shared" ref="P1360:P1397" si="185">(L1360+M1360+N1360+O1360)/F1360</f>
        <v>5.6802744078545596E-2</v>
      </c>
    </row>
    <row r="1361" spans="1:20" x14ac:dyDescent="0.35">
      <c r="A1361" s="3">
        <f>A1360+1</f>
        <v>2</v>
      </c>
      <c r="B1361" s="3" t="s">
        <v>309</v>
      </c>
      <c r="C1361" s="453">
        <v>3626.15</v>
      </c>
      <c r="D1361" s="443"/>
      <c r="E1361" s="468"/>
      <c r="F1361" s="3">
        <f t="shared" si="183"/>
        <v>3626.15</v>
      </c>
      <c r="G1361" s="3">
        <v>63</v>
      </c>
      <c r="H1361" s="3"/>
      <c r="I1361" s="3"/>
      <c r="J1361" s="3">
        <f t="shared" ref="J1361:J1396" si="186">G1361+H1361+I1361</f>
        <v>63</v>
      </c>
      <c r="K1361" s="431">
        <f t="shared" ref="K1361:K1396" si="187">2/4231*J1361</f>
        <v>2.9780193807610496E-2</v>
      </c>
      <c r="L1361" s="432">
        <f t="shared" si="184"/>
        <v>127.50241077759395</v>
      </c>
      <c r="M1361" s="432">
        <f t="shared" ref="M1361:M1396" si="188">L1361*0.22</f>
        <v>28.050530371070668</v>
      </c>
      <c r="N1361" s="432">
        <v>38.384287402505322</v>
      </c>
      <c r="O1361" s="432">
        <v>15.239031434649018</v>
      </c>
      <c r="P1361" s="431">
        <f t="shared" si="185"/>
        <v>5.7685495631956463E-2</v>
      </c>
    </row>
    <row r="1362" spans="1:20" x14ac:dyDescent="0.35">
      <c r="A1362" s="3">
        <f t="shared" ref="A1362:A1396" si="189">A1361+1</f>
        <v>3</v>
      </c>
      <c r="B1362" s="3" t="s">
        <v>310</v>
      </c>
      <c r="C1362" s="453">
        <v>7702.04</v>
      </c>
      <c r="D1362" s="443"/>
      <c r="E1362" s="468"/>
      <c r="F1362" s="3">
        <f t="shared" si="183"/>
        <v>7702.04</v>
      </c>
      <c r="G1362" s="3">
        <v>135</v>
      </c>
      <c r="H1362" s="3"/>
      <c r="I1362" s="3"/>
      <c r="J1362" s="3">
        <f t="shared" si="186"/>
        <v>135</v>
      </c>
      <c r="K1362" s="431">
        <f t="shared" si="187"/>
        <v>6.3814701016308206E-2</v>
      </c>
      <c r="L1362" s="432">
        <f t="shared" si="184"/>
        <v>273.21945166627273</v>
      </c>
      <c r="M1362" s="432">
        <f t="shared" si="188"/>
        <v>60.10827936658</v>
      </c>
      <c r="N1362" s="432">
        <v>82.252044433939972</v>
      </c>
      <c r="O1362" s="432">
        <v>32.655067359962189</v>
      </c>
      <c r="P1362" s="431">
        <f t="shared" si="185"/>
        <v>5.8196898851051788E-2</v>
      </c>
    </row>
    <row r="1363" spans="1:20" x14ac:dyDescent="0.35">
      <c r="A1363" s="3">
        <f t="shared" si="189"/>
        <v>4</v>
      </c>
      <c r="B1363" s="3" t="s">
        <v>311</v>
      </c>
      <c r="C1363" s="453">
        <v>5721.7</v>
      </c>
      <c r="D1363" s="443"/>
      <c r="E1363" s="468"/>
      <c r="F1363" s="3">
        <f t="shared" si="183"/>
        <v>5721.7</v>
      </c>
      <c r="G1363" s="3">
        <v>99</v>
      </c>
      <c r="H1363" s="3"/>
      <c r="I1363" s="3"/>
      <c r="J1363" s="3">
        <f t="shared" si="186"/>
        <v>99</v>
      </c>
      <c r="K1363" s="431">
        <f t="shared" si="187"/>
        <v>4.6797447411959348E-2</v>
      </c>
      <c r="L1363" s="432">
        <f t="shared" si="184"/>
        <v>200.36093122193333</v>
      </c>
      <c r="M1363" s="432">
        <f t="shared" si="188"/>
        <v>44.079404868825335</v>
      </c>
      <c r="N1363" s="432">
        <v>60.318165918222647</v>
      </c>
      <c r="O1363" s="432">
        <v>23.947049397305598</v>
      </c>
      <c r="P1363" s="431">
        <f t="shared" si="185"/>
        <v>5.7448931507469263E-2</v>
      </c>
    </row>
    <row r="1364" spans="1:20" x14ac:dyDescent="0.35">
      <c r="A1364" s="3">
        <f t="shared" si="189"/>
        <v>5</v>
      </c>
      <c r="B1364" s="3" t="s">
        <v>312</v>
      </c>
      <c r="C1364" s="453">
        <v>5777.4</v>
      </c>
      <c r="D1364" s="443"/>
      <c r="E1364" s="468"/>
      <c r="F1364" s="3">
        <f t="shared" si="183"/>
        <v>5777.4</v>
      </c>
      <c r="G1364" s="3">
        <v>99</v>
      </c>
      <c r="H1364" s="3"/>
      <c r="I1364" s="3"/>
      <c r="J1364" s="3">
        <f t="shared" si="186"/>
        <v>99</v>
      </c>
      <c r="K1364" s="431">
        <f t="shared" si="187"/>
        <v>4.6797447411959348E-2</v>
      </c>
      <c r="L1364" s="432">
        <f t="shared" si="184"/>
        <v>200.36093122193333</v>
      </c>
      <c r="M1364" s="432">
        <f t="shared" si="188"/>
        <v>44.079404868825335</v>
      </c>
      <c r="N1364" s="432">
        <v>60.318165918222647</v>
      </c>
      <c r="O1364" s="432">
        <v>23.947049397305598</v>
      </c>
      <c r="P1364" s="431">
        <f t="shared" si="185"/>
        <v>5.6895065497678352E-2</v>
      </c>
      <c r="Q1364" s="474">
        <v>2428.81</v>
      </c>
      <c r="R1364" s="475"/>
      <c r="S1364" s="475"/>
      <c r="T1364" s="475"/>
    </row>
    <row r="1365" spans="1:20" x14ac:dyDescent="0.35">
      <c r="A1365" s="3">
        <f t="shared" si="189"/>
        <v>6</v>
      </c>
      <c r="B1365" s="3" t="s">
        <v>313</v>
      </c>
      <c r="C1365" s="453">
        <v>5627.6</v>
      </c>
      <c r="D1365" s="443"/>
      <c r="E1365" s="468">
        <v>46.65</v>
      </c>
      <c r="F1365" s="3">
        <f t="shared" si="183"/>
        <v>5674.25</v>
      </c>
      <c r="G1365" s="3">
        <v>99</v>
      </c>
      <c r="H1365" s="3"/>
      <c r="I1365" s="3">
        <v>1</v>
      </c>
      <c r="J1365" s="3">
        <f t="shared" si="186"/>
        <v>100</v>
      </c>
      <c r="K1365" s="431">
        <f t="shared" si="187"/>
        <v>4.727014890096904E-2</v>
      </c>
      <c r="L1365" s="432">
        <f t="shared" si="184"/>
        <v>202.38477901205388</v>
      </c>
      <c r="M1365" s="432">
        <f t="shared" si="188"/>
        <v>44.524651382651854</v>
      </c>
      <c r="N1365" s="432">
        <v>60.927440321437018</v>
      </c>
      <c r="O1365" s="432">
        <v>24.188938785157173</v>
      </c>
      <c r="P1365" s="431">
        <f t="shared" si="185"/>
        <v>5.8514483764603241E-2</v>
      </c>
    </row>
    <row r="1366" spans="1:20" x14ac:dyDescent="0.35">
      <c r="A1366" s="3">
        <f t="shared" si="189"/>
        <v>7</v>
      </c>
      <c r="B1366" s="3" t="s">
        <v>314</v>
      </c>
      <c r="C1366" s="453">
        <v>4060.15</v>
      </c>
      <c r="D1366" s="443">
        <v>29</v>
      </c>
      <c r="E1366" s="468"/>
      <c r="F1366" s="3">
        <f t="shared" si="183"/>
        <v>4089.15</v>
      </c>
      <c r="G1366" s="3">
        <v>72</v>
      </c>
      <c r="H1366" s="3">
        <v>1</v>
      </c>
      <c r="I1366" s="3"/>
      <c r="J1366" s="3">
        <f t="shared" si="186"/>
        <v>73</v>
      </c>
      <c r="K1366" s="431">
        <f t="shared" si="187"/>
        <v>3.4507208697707396E-2</v>
      </c>
      <c r="L1366" s="432">
        <f t="shared" si="184"/>
        <v>147.74088867879934</v>
      </c>
      <c r="M1366" s="432">
        <f t="shared" si="188"/>
        <v>32.502995509335854</v>
      </c>
      <c r="N1366" s="432">
        <v>44.477031434649021</v>
      </c>
      <c r="O1366" s="432">
        <v>17.657925313164736</v>
      </c>
      <c r="P1366" s="431">
        <f t="shared" si="185"/>
        <v>5.927364878665467E-2</v>
      </c>
    </row>
    <row r="1367" spans="1:20" x14ac:dyDescent="0.35">
      <c r="A1367" s="3">
        <f t="shared" si="189"/>
        <v>8</v>
      </c>
      <c r="B1367" s="3" t="s">
        <v>315</v>
      </c>
      <c r="C1367" s="453">
        <v>3998.55</v>
      </c>
      <c r="D1367" s="443"/>
      <c r="E1367" s="468"/>
      <c r="F1367" s="3">
        <f t="shared" si="183"/>
        <v>3998.55</v>
      </c>
      <c r="G1367" s="3">
        <v>72</v>
      </c>
      <c r="H1367" s="3"/>
      <c r="I1367" s="3"/>
      <c r="J1367" s="3">
        <f t="shared" si="186"/>
        <v>72</v>
      </c>
      <c r="K1367" s="431">
        <f t="shared" si="187"/>
        <v>3.403450720869771E-2</v>
      </c>
      <c r="L1367" s="432">
        <f t="shared" si="184"/>
        <v>145.71704088867881</v>
      </c>
      <c r="M1367" s="432">
        <f t="shared" si="188"/>
        <v>32.057748995509336</v>
      </c>
      <c r="N1367" s="432">
        <v>43.86775703143465</v>
      </c>
      <c r="O1367" s="432">
        <v>17.416035925313164</v>
      </c>
      <c r="P1367" s="431">
        <f t="shared" si="185"/>
        <v>5.9786318250599831E-2</v>
      </c>
    </row>
    <row r="1368" spans="1:20" x14ac:dyDescent="0.35">
      <c r="A1368" s="3">
        <f t="shared" si="189"/>
        <v>9</v>
      </c>
      <c r="B1368" s="3" t="s">
        <v>316</v>
      </c>
      <c r="C1368" s="453">
        <v>9976.0499999999993</v>
      </c>
      <c r="D1368" s="443"/>
      <c r="E1368" s="468">
        <v>37.299999999999997</v>
      </c>
      <c r="F1368" s="3">
        <f t="shared" si="183"/>
        <v>10013.349999999999</v>
      </c>
      <c r="G1368" s="3">
        <v>179</v>
      </c>
      <c r="H1368" s="3"/>
      <c r="I1368" s="3">
        <v>1</v>
      </c>
      <c r="J1368" s="3">
        <f t="shared" si="186"/>
        <v>180</v>
      </c>
      <c r="K1368" s="431">
        <f t="shared" si="187"/>
        <v>8.5086268021744266E-2</v>
      </c>
      <c r="L1368" s="432">
        <f t="shared" si="184"/>
        <v>364.292602221697</v>
      </c>
      <c r="M1368" s="432">
        <f t="shared" si="188"/>
        <v>80.144372488773342</v>
      </c>
      <c r="N1368" s="432">
        <v>109.66939257858664</v>
      </c>
      <c r="O1368" s="432">
        <v>43.540089813282911</v>
      </c>
      <c r="P1368" s="431">
        <f t="shared" si="185"/>
        <v>5.9684966280249857E-2</v>
      </c>
    </row>
    <row r="1369" spans="1:20" x14ac:dyDescent="0.35">
      <c r="A1369" s="3">
        <f t="shared" si="189"/>
        <v>10</v>
      </c>
      <c r="B1369" s="3" t="s">
        <v>317</v>
      </c>
      <c r="C1369" s="453">
        <v>8239.06</v>
      </c>
      <c r="D1369" s="443"/>
      <c r="E1369" s="468"/>
      <c r="F1369" s="3">
        <f t="shared" si="183"/>
        <v>8239.06</v>
      </c>
      <c r="G1369" s="3">
        <v>144</v>
      </c>
      <c r="H1369" s="3"/>
      <c r="I1369" s="3"/>
      <c r="J1369" s="3">
        <f t="shared" si="186"/>
        <v>144</v>
      </c>
      <c r="K1369" s="431">
        <f t="shared" si="187"/>
        <v>6.8069014417395421E-2</v>
      </c>
      <c r="L1369" s="432">
        <f t="shared" si="184"/>
        <v>291.43408177735762</v>
      </c>
      <c r="M1369" s="432">
        <f t="shared" si="188"/>
        <v>64.115497991018671</v>
      </c>
      <c r="N1369" s="432">
        <v>87.735514062869299</v>
      </c>
      <c r="O1369" s="432">
        <v>34.832071850626328</v>
      </c>
      <c r="P1369" s="431">
        <f t="shared" si="185"/>
        <v>5.8030547863697067E-2</v>
      </c>
    </row>
    <row r="1370" spans="1:20" x14ac:dyDescent="0.35">
      <c r="A1370" s="3">
        <f t="shared" si="189"/>
        <v>11</v>
      </c>
      <c r="B1370" s="3" t="s">
        <v>318</v>
      </c>
      <c r="C1370" s="453">
        <v>5737.55</v>
      </c>
      <c r="D1370" s="443"/>
      <c r="E1370" s="468"/>
      <c r="F1370" s="3">
        <f t="shared" si="183"/>
        <v>5737.55</v>
      </c>
      <c r="G1370" s="3">
        <v>99</v>
      </c>
      <c r="H1370" s="3"/>
      <c r="I1370" s="3"/>
      <c r="J1370" s="3">
        <f t="shared" si="186"/>
        <v>99</v>
      </c>
      <c r="K1370" s="431">
        <f t="shared" si="187"/>
        <v>4.6797447411959348E-2</v>
      </c>
      <c r="L1370" s="432">
        <f t="shared" si="184"/>
        <v>200.36093122193333</v>
      </c>
      <c r="M1370" s="432">
        <f t="shared" si="188"/>
        <v>44.079404868825335</v>
      </c>
      <c r="N1370" s="432">
        <v>60.318165918222647</v>
      </c>
      <c r="O1370" s="432">
        <v>23.947049397305598</v>
      </c>
      <c r="P1370" s="431">
        <f t="shared" si="185"/>
        <v>5.7290228652697901E-2</v>
      </c>
    </row>
    <row r="1371" spans="1:20" x14ac:dyDescent="0.35">
      <c r="A1371" s="3">
        <f t="shared" si="189"/>
        <v>12</v>
      </c>
      <c r="B1371" s="3" t="s">
        <v>319</v>
      </c>
      <c r="C1371" s="453">
        <v>4073.5</v>
      </c>
      <c r="D1371" s="443"/>
      <c r="E1371" s="468"/>
      <c r="F1371" s="3">
        <f t="shared" si="183"/>
        <v>4073.5</v>
      </c>
      <c r="G1371" s="3">
        <v>72</v>
      </c>
      <c r="H1371" s="3"/>
      <c r="I1371" s="3"/>
      <c r="J1371" s="3">
        <f t="shared" si="186"/>
        <v>72</v>
      </c>
      <c r="K1371" s="431">
        <f t="shared" si="187"/>
        <v>3.403450720869771E-2</v>
      </c>
      <c r="L1371" s="432">
        <f t="shared" si="184"/>
        <v>145.71704088867881</v>
      </c>
      <c r="M1371" s="432">
        <f t="shared" si="188"/>
        <v>32.057748995509336</v>
      </c>
      <c r="N1371" s="432">
        <v>43.86775703143465</v>
      </c>
      <c r="O1371" s="432">
        <v>17.416035925313164</v>
      </c>
      <c r="P1371" s="431">
        <f t="shared" si="185"/>
        <v>5.8686285219328824E-2</v>
      </c>
    </row>
    <row r="1372" spans="1:20" x14ac:dyDescent="0.35">
      <c r="A1372" s="3">
        <f t="shared" si="189"/>
        <v>13</v>
      </c>
      <c r="B1372" s="3" t="s">
        <v>320</v>
      </c>
      <c r="C1372" s="453">
        <v>3747.29</v>
      </c>
      <c r="D1372" s="443"/>
      <c r="E1372" s="468"/>
      <c r="F1372" s="3">
        <f t="shared" si="183"/>
        <v>3747.29</v>
      </c>
      <c r="G1372" s="3">
        <v>63</v>
      </c>
      <c r="H1372" s="3"/>
      <c r="I1372" s="3"/>
      <c r="J1372" s="3">
        <f t="shared" si="186"/>
        <v>63</v>
      </c>
      <c r="K1372" s="431">
        <f t="shared" si="187"/>
        <v>2.9780193807610496E-2</v>
      </c>
      <c r="L1372" s="432">
        <f t="shared" si="184"/>
        <v>127.50241077759395</v>
      </c>
      <c r="M1372" s="432">
        <f t="shared" si="188"/>
        <v>28.050530371070668</v>
      </c>
      <c r="N1372" s="432">
        <v>38.384287402505322</v>
      </c>
      <c r="O1372" s="432">
        <v>15.239031434649018</v>
      </c>
      <c r="P1372" s="431">
        <f t="shared" si="185"/>
        <v>5.5820675737884962E-2</v>
      </c>
    </row>
    <row r="1373" spans="1:20" x14ac:dyDescent="0.35">
      <c r="A1373" s="3">
        <f t="shared" si="189"/>
        <v>14</v>
      </c>
      <c r="B1373" s="3" t="s">
        <v>321</v>
      </c>
      <c r="C1373" s="453">
        <v>3638.7</v>
      </c>
      <c r="D1373" s="443"/>
      <c r="E1373" s="468"/>
      <c r="F1373" s="3">
        <f t="shared" si="183"/>
        <v>3638.7</v>
      </c>
      <c r="G1373" s="3">
        <v>63</v>
      </c>
      <c r="H1373" s="3"/>
      <c r="I1373" s="3"/>
      <c r="J1373" s="3">
        <f t="shared" si="186"/>
        <v>63</v>
      </c>
      <c r="K1373" s="431">
        <f t="shared" si="187"/>
        <v>2.9780193807610496E-2</v>
      </c>
      <c r="L1373" s="432">
        <f t="shared" si="184"/>
        <v>127.50241077759395</v>
      </c>
      <c r="M1373" s="432">
        <f t="shared" si="188"/>
        <v>28.050530371070668</v>
      </c>
      <c r="N1373" s="432">
        <v>38.384287402505322</v>
      </c>
      <c r="O1373" s="432">
        <v>15.239031434649018</v>
      </c>
      <c r="P1373" s="431">
        <f t="shared" si="185"/>
        <v>5.7486536396465483E-2</v>
      </c>
    </row>
    <row r="1374" spans="1:20" x14ac:dyDescent="0.35">
      <c r="A1374" s="3">
        <f t="shared" si="189"/>
        <v>15</v>
      </c>
      <c r="B1374" s="3" t="s">
        <v>322</v>
      </c>
      <c r="C1374" s="453">
        <v>6155.56</v>
      </c>
      <c r="D1374" s="443"/>
      <c r="E1374" s="468"/>
      <c r="F1374" s="3">
        <f t="shared" si="183"/>
        <v>6155.56</v>
      </c>
      <c r="G1374" s="3">
        <v>108</v>
      </c>
      <c r="H1374" s="3"/>
      <c r="I1374" s="3"/>
      <c r="J1374" s="3">
        <f t="shared" si="186"/>
        <v>108</v>
      </c>
      <c r="K1374" s="431">
        <f t="shared" si="187"/>
        <v>5.1051760813046562E-2</v>
      </c>
      <c r="L1374" s="432">
        <f t="shared" si="184"/>
        <v>218.57556133301819</v>
      </c>
      <c r="M1374" s="432">
        <f t="shared" si="188"/>
        <v>48.086623493264</v>
      </c>
      <c r="N1374" s="432">
        <v>65.801635547151974</v>
      </c>
      <c r="O1374" s="432">
        <v>26.124053887969747</v>
      </c>
      <c r="P1374" s="431">
        <f t="shared" si="185"/>
        <v>5.825430574332862E-2</v>
      </c>
    </row>
    <row r="1375" spans="1:20" x14ac:dyDescent="0.35">
      <c r="A1375" s="3">
        <f t="shared" si="189"/>
        <v>16</v>
      </c>
      <c r="B1375" s="3" t="s">
        <v>323</v>
      </c>
      <c r="C1375" s="453">
        <v>3981.75</v>
      </c>
      <c r="D1375" s="443"/>
      <c r="E1375" s="468"/>
      <c r="F1375" s="3">
        <f t="shared" si="183"/>
        <v>3981.75</v>
      </c>
      <c r="G1375" s="3">
        <v>72</v>
      </c>
      <c r="H1375" s="3"/>
      <c r="I1375" s="3"/>
      <c r="J1375" s="3">
        <f t="shared" si="186"/>
        <v>72</v>
      </c>
      <c r="K1375" s="431">
        <f t="shared" si="187"/>
        <v>3.403450720869771E-2</v>
      </c>
      <c r="L1375" s="432">
        <f t="shared" si="184"/>
        <v>145.71704088867881</v>
      </c>
      <c r="M1375" s="432">
        <f t="shared" si="188"/>
        <v>32.057748995509336</v>
      </c>
      <c r="N1375" s="432">
        <v>43.86775703143465</v>
      </c>
      <c r="O1375" s="432">
        <v>17.416035925313164</v>
      </c>
      <c r="P1375" s="431">
        <f t="shared" si="185"/>
        <v>6.0038571693585979E-2</v>
      </c>
    </row>
    <row r="1376" spans="1:20" x14ac:dyDescent="0.35">
      <c r="A1376" s="3">
        <f t="shared" si="189"/>
        <v>17</v>
      </c>
      <c r="B1376" s="3" t="s">
        <v>324</v>
      </c>
      <c r="C1376" s="453">
        <v>4019.15</v>
      </c>
      <c r="D1376" s="443"/>
      <c r="E1376" s="468"/>
      <c r="F1376" s="3">
        <f t="shared" si="183"/>
        <v>4019.15</v>
      </c>
      <c r="G1376" s="3">
        <v>72</v>
      </c>
      <c r="H1376" s="3"/>
      <c r="I1376" s="3"/>
      <c r="J1376" s="3">
        <f t="shared" si="186"/>
        <v>72</v>
      </c>
      <c r="K1376" s="431">
        <f t="shared" si="187"/>
        <v>3.403450720869771E-2</v>
      </c>
      <c r="L1376" s="432">
        <f t="shared" si="184"/>
        <v>145.71704088867881</v>
      </c>
      <c r="M1376" s="432">
        <f t="shared" si="188"/>
        <v>32.057748995509336</v>
      </c>
      <c r="N1376" s="432">
        <v>43.86775703143465</v>
      </c>
      <c r="O1376" s="432">
        <v>17.416035925313164</v>
      </c>
      <c r="P1376" s="431">
        <f t="shared" si="185"/>
        <v>5.947988575717153E-2</v>
      </c>
    </row>
    <row r="1377" spans="1:16" x14ac:dyDescent="0.35">
      <c r="A1377" s="3">
        <f t="shared" si="189"/>
        <v>18</v>
      </c>
      <c r="B1377" s="3" t="s">
        <v>325</v>
      </c>
      <c r="C1377" s="453">
        <v>2190.5</v>
      </c>
      <c r="D1377" s="443"/>
      <c r="E1377" s="468"/>
      <c r="F1377" s="3">
        <f t="shared" si="183"/>
        <v>2190.5</v>
      </c>
      <c r="G1377" s="3">
        <v>43</v>
      </c>
      <c r="H1377" s="3"/>
      <c r="I1377" s="3"/>
      <c r="J1377" s="3">
        <f t="shared" si="186"/>
        <v>43</v>
      </c>
      <c r="K1377" s="431">
        <f t="shared" si="187"/>
        <v>2.0326164027416688E-2</v>
      </c>
      <c r="L1377" s="432">
        <f t="shared" si="184"/>
        <v>87.02545497518318</v>
      </c>
      <c r="M1377" s="432">
        <f t="shared" si="188"/>
        <v>19.145600094540299</v>
      </c>
      <c r="N1377" s="432">
        <v>26.198799338217917</v>
      </c>
      <c r="O1377" s="432">
        <v>10.401243677617584</v>
      </c>
      <c r="P1377" s="431">
        <f t="shared" si="185"/>
        <v>6.5177401545564478E-2</v>
      </c>
    </row>
    <row r="1378" spans="1:16" x14ac:dyDescent="0.35">
      <c r="A1378" s="3">
        <f t="shared" si="189"/>
        <v>19</v>
      </c>
      <c r="B1378" s="3" t="s">
        <v>326</v>
      </c>
      <c r="C1378" s="453">
        <v>3923.4</v>
      </c>
      <c r="D1378" s="443"/>
      <c r="E1378" s="468"/>
      <c r="F1378" s="3">
        <f t="shared" si="183"/>
        <v>3923.4</v>
      </c>
      <c r="G1378" s="3">
        <v>163</v>
      </c>
      <c r="H1378" s="3"/>
      <c r="I1378" s="3"/>
      <c r="J1378" s="3">
        <f t="shared" si="186"/>
        <v>163</v>
      </c>
      <c r="K1378" s="431">
        <f t="shared" si="187"/>
        <v>7.7050342708579536E-2</v>
      </c>
      <c r="L1378" s="432">
        <f t="shared" si="184"/>
        <v>329.88718978964783</v>
      </c>
      <c r="M1378" s="432">
        <f t="shared" si="188"/>
        <v>72.575181753722518</v>
      </c>
      <c r="N1378" s="432">
        <v>99.31172772394234</v>
      </c>
      <c r="O1378" s="432">
        <v>39.427970219806191</v>
      </c>
      <c r="P1378" s="431">
        <f t="shared" si="185"/>
        <v>0.137942108754427</v>
      </c>
    </row>
    <row r="1379" spans="1:16" x14ac:dyDescent="0.35">
      <c r="A1379" s="3">
        <f t="shared" si="189"/>
        <v>20</v>
      </c>
      <c r="B1379" s="3" t="s">
        <v>327</v>
      </c>
      <c r="C1379" s="453">
        <v>7774.24</v>
      </c>
      <c r="D1379" s="443"/>
      <c r="E1379" s="468"/>
      <c r="F1379" s="3">
        <f t="shared" si="183"/>
        <v>7774.24</v>
      </c>
      <c r="G1379" s="3">
        <v>144</v>
      </c>
      <c r="H1379" s="3"/>
      <c r="I1379" s="3"/>
      <c r="J1379" s="3">
        <f t="shared" si="186"/>
        <v>144</v>
      </c>
      <c r="K1379" s="431">
        <f t="shared" si="187"/>
        <v>6.8069014417395421E-2</v>
      </c>
      <c r="L1379" s="432">
        <f t="shared" si="184"/>
        <v>291.43408177735762</v>
      </c>
      <c r="M1379" s="432">
        <f t="shared" si="188"/>
        <v>64.115497991018671</v>
      </c>
      <c r="N1379" s="432">
        <v>87.735514062869299</v>
      </c>
      <c r="O1379" s="432">
        <v>34.832071850626328</v>
      </c>
      <c r="P1379" s="431">
        <f t="shared" si="185"/>
        <v>6.1500180812770373E-2</v>
      </c>
    </row>
    <row r="1380" spans="1:16" x14ac:dyDescent="0.35">
      <c r="A1380" s="3">
        <f t="shared" si="189"/>
        <v>21</v>
      </c>
      <c r="B1380" s="3" t="s">
        <v>328</v>
      </c>
      <c r="C1380" s="453">
        <v>13720.72</v>
      </c>
      <c r="D1380" s="443">
        <v>29.7</v>
      </c>
      <c r="E1380" s="468"/>
      <c r="F1380" s="3">
        <f t="shared" si="183"/>
        <v>13750.42</v>
      </c>
      <c r="G1380" s="3">
        <v>251</v>
      </c>
      <c r="H1380" s="3">
        <v>1</v>
      </c>
      <c r="I1380" s="3"/>
      <c r="J1380" s="3">
        <f t="shared" si="186"/>
        <v>252</v>
      </c>
      <c r="K1380" s="431">
        <f t="shared" si="187"/>
        <v>0.11912077523044198</v>
      </c>
      <c r="L1380" s="432">
        <f t="shared" si="184"/>
        <v>510.00964311037581</v>
      </c>
      <c r="M1380" s="432">
        <f t="shared" si="188"/>
        <v>112.20212148428267</v>
      </c>
      <c r="N1380" s="432">
        <v>153.53714961002129</v>
      </c>
      <c r="O1380" s="432">
        <v>60.956125738596072</v>
      </c>
      <c r="P1380" s="431">
        <f t="shared" si="185"/>
        <v>6.0849416959138397E-2</v>
      </c>
    </row>
    <row r="1381" spans="1:16" x14ac:dyDescent="0.35">
      <c r="A1381" s="3">
        <f t="shared" si="189"/>
        <v>22</v>
      </c>
      <c r="B1381" s="3" t="s">
        <v>329</v>
      </c>
      <c r="C1381" s="453">
        <v>7628.53</v>
      </c>
      <c r="D1381" s="443"/>
      <c r="E1381" s="468"/>
      <c r="F1381" s="3">
        <f t="shared" si="183"/>
        <v>7628.53</v>
      </c>
      <c r="G1381" s="3">
        <v>144</v>
      </c>
      <c r="H1381" s="3"/>
      <c r="I1381" s="3"/>
      <c r="J1381" s="3">
        <f t="shared" si="186"/>
        <v>144</v>
      </c>
      <c r="K1381" s="431">
        <f t="shared" si="187"/>
        <v>6.8069014417395421E-2</v>
      </c>
      <c r="L1381" s="432">
        <f t="shared" si="184"/>
        <v>291.43408177735762</v>
      </c>
      <c r="M1381" s="432">
        <f t="shared" si="188"/>
        <v>64.115497991018671</v>
      </c>
      <c r="N1381" s="432">
        <v>87.735514062869299</v>
      </c>
      <c r="O1381" s="432">
        <v>34.832071850626328</v>
      </c>
      <c r="P1381" s="431">
        <f t="shared" si="185"/>
        <v>6.2674875196384094E-2</v>
      </c>
    </row>
    <row r="1382" spans="1:16" x14ac:dyDescent="0.35">
      <c r="A1382" s="3">
        <f t="shared" si="189"/>
        <v>23</v>
      </c>
      <c r="B1382" s="3" t="s">
        <v>330</v>
      </c>
      <c r="C1382" s="453">
        <v>7731.41</v>
      </c>
      <c r="D1382" s="443"/>
      <c r="E1382" s="468"/>
      <c r="F1382" s="3">
        <f t="shared" si="183"/>
        <v>7731.41</v>
      </c>
      <c r="G1382" s="3">
        <v>135</v>
      </c>
      <c r="H1382" s="3"/>
      <c r="I1382" s="3"/>
      <c r="J1382" s="3">
        <f t="shared" si="186"/>
        <v>135</v>
      </c>
      <c r="K1382" s="431">
        <f t="shared" si="187"/>
        <v>6.3814701016308206E-2</v>
      </c>
      <c r="L1382" s="432">
        <f t="shared" si="184"/>
        <v>273.21945166627273</v>
      </c>
      <c r="M1382" s="432">
        <f t="shared" si="188"/>
        <v>60.10827936658</v>
      </c>
      <c r="N1382" s="432">
        <v>82.252044433939972</v>
      </c>
      <c r="O1382" s="432">
        <v>32.655067359962189</v>
      </c>
      <c r="P1382" s="431">
        <f t="shared" si="185"/>
        <v>5.7975821076201486E-2</v>
      </c>
    </row>
    <row r="1383" spans="1:16" x14ac:dyDescent="0.35">
      <c r="A1383" s="3">
        <f t="shared" si="189"/>
        <v>24</v>
      </c>
      <c r="B1383" s="3" t="s">
        <v>331</v>
      </c>
      <c r="C1383" s="453">
        <v>7718.47</v>
      </c>
      <c r="D1383" s="443"/>
      <c r="E1383" s="468"/>
      <c r="F1383" s="3">
        <f t="shared" si="183"/>
        <v>7718.47</v>
      </c>
      <c r="G1383" s="3">
        <v>135</v>
      </c>
      <c r="H1383" s="3"/>
      <c r="I1383" s="3"/>
      <c r="J1383" s="3">
        <f t="shared" si="186"/>
        <v>135</v>
      </c>
      <c r="K1383" s="431">
        <f t="shared" si="187"/>
        <v>6.3814701016308206E-2</v>
      </c>
      <c r="L1383" s="432">
        <f t="shared" si="184"/>
        <v>273.21945166627273</v>
      </c>
      <c r="M1383" s="432">
        <f t="shared" si="188"/>
        <v>60.10827936658</v>
      </c>
      <c r="N1383" s="432">
        <v>82.252044433939972</v>
      </c>
      <c r="O1383" s="432">
        <v>32.655067359962189</v>
      </c>
      <c r="P1383" s="431">
        <f t="shared" si="185"/>
        <v>5.8073017427904092E-2</v>
      </c>
    </row>
    <row r="1384" spans="1:16" x14ac:dyDescent="0.35">
      <c r="A1384" s="3">
        <f t="shared" si="189"/>
        <v>25</v>
      </c>
      <c r="B1384" s="3" t="s">
        <v>332</v>
      </c>
      <c r="C1384" s="453">
        <v>7958</v>
      </c>
      <c r="D1384" s="443"/>
      <c r="E1384" s="468"/>
      <c r="F1384" s="3">
        <f t="shared" si="183"/>
        <v>7958</v>
      </c>
      <c r="G1384" s="3">
        <v>144</v>
      </c>
      <c r="H1384" s="3"/>
      <c r="I1384" s="3"/>
      <c r="J1384" s="3">
        <f t="shared" si="186"/>
        <v>144</v>
      </c>
      <c r="K1384" s="431">
        <f t="shared" si="187"/>
        <v>6.8069014417395421E-2</v>
      </c>
      <c r="L1384" s="432">
        <f t="shared" si="184"/>
        <v>291.43408177735762</v>
      </c>
      <c r="M1384" s="432">
        <f t="shared" si="188"/>
        <v>64.115497991018671</v>
      </c>
      <c r="N1384" s="432">
        <v>87.735514062869299</v>
      </c>
      <c r="O1384" s="432">
        <v>34.832071850626328</v>
      </c>
      <c r="P1384" s="431">
        <f t="shared" si="185"/>
        <v>6.0080066057033421E-2</v>
      </c>
    </row>
    <row r="1385" spans="1:16" x14ac:dyDescent="0.35">
      <c r="A1385" s="3">
        <f t="shared" si="189"/>
        <v>26</v>
      </c>
      <c r="B1385" s="3" t="s">
        <v>333</v>
      </c>
      <c r="C1385" s="453">
        <v>3973.2</v>
      </c>
      <c r="D1385" s="443"/>
      <c r="E1385" s="468"/>
      <c r="F1385" s="3">
        <f t="shared" si="183"/>
        <v>3973.2</v>
      </c>
      <c r="G1385" s="3">
        <v>72</v>
      </c>
      <c r="H1385" s="3"/>
      <c r="I1385" s="3"/>
      <c r="J1385" s="3">
        <f t="shared" si="186"/>
        <v>72</v>
      </c>
      <c r="K1385" s="431">
        <f t="shared" si="187"/>
        <v>3.403450720869771E-2</v>
      </c>
      <c r="L1385" s="432">
        <f t="shared" si="184"/>
        <v>145.71704088867881</v>
      </c>
      <c r="M1385" s="432">
        <f t="shared" si="188"/>
        <v>32.057748995509336</v>
      </c>
      <c r="N1385" s="432">
        <v>43.86775703143465</v>
      </c>
      <c r="O1385" s="432">
        <v>17.416035925313164</v>
      </c>
      <c r="P1385" s="431">
        <f t="shared" si="185"/>
        <v>6.0167769767677431E-2</v>
      </c>
    </row>
    <row r="1386" spans="1:16" x14ac:dyDescent="0.35">
      <c r="A1386" s="3">
        <f t="shared" si="189"/>
        <v>27</v>
      </c>
      <c r="B1386" s="3" t="s">
        <v>334</v>
      </c>
      <c r="C1386" s="453">
        <v>4035</v>
      </c>
      <c r="D1386" s="443"/>
      <c r="E1386" s="468"/>
      <c r="F1386" s="3">
        <f t="shared" si="183"/>
        <v>4035</v>
      </c>
      <c r="G1386" s="3">
        <v>163</v>
      </c>
      <c r="H1386" s="3"/>
      <c r="I1386" s="3"/>
      <c r="J1386" s="3">
        <f t="shared" si="186"/>
        <v>163</v>
      </c>
      <c r="K1386" s="431">
        <f t="shared" si="187"/>
        <v>7.7050342708579536E-2</v>
      </c>
      <c r="L1386" s="432">
        <f t="shared" si="184"/>
        <v>329.88718978964783</v>
      </c>
      <c r="M1386" s="432">
        <f t="shared" si="188"/>
        <v>72.575181753722518</v>
      </c>
      <c r="N1386" s="432">
        <v>99.31172772394234</v>
      </c>
      <c r="O1386" s="432">
        <v>39.427970219806191</v>
      </c>
      <c r="P1386" s="431">
        <f t="shared" si="185"/>
        <v>0.13412690693608895</v>
      </c>
    </row>
    <row r="1387" spans="1:16" x14ac:dyDescent="0.35">
      <c r="A1387" s="3">
        <f t="shared" si="189"/>
        <v>28</v>
      </c>
      <c r="B1387" s="3" t="s">
        <v>335</v>
      </c>
      <c r="C1387" s="453">
        <v>3981.6</v>
      </c>
      <c r="D1387" s="443"/>
      <c r="E1387" s="468"/>
      <c r="F1387" s="3">
        <f t="shared" si="183"/>
        <v>3981.6</v>
      </c>
      <c r="G1387" s="3">
        <v>163</v>
      </c>
      <c r="H1387" s="3"/>
      <c r="I1387" s="3"/>
      <c r="J1387" s="3">
        <f t="shared" si="186"/>
        <v>163</v>
      </c>
      <c r="K1387" s="431">
        <f t="shared" si="187"/>
        <v>7.7050342708579536E-2</v>
      </c>
      <c r="L1387" s="432">
        <f t="shared" si="184"/>
        <v>329.88718978964783</v>
      </c>
      <c r="M1387" s="432">
        <f t="shared" si="188"/>
        <v>72.575181753722518</v>
      </c>
      <c r="N1387" s="432">
        <v>99.31172772394234</v>
      </c>
      <c r="O1387" s="432">
        <v>39.427970219806191</v>
      </c>
      <c r="P1387" s="431">
        <f t="shared" si="185"/>
        <v>0.13592577594110883</v>
      </c>
    </row>
    <row r="1388" spans="1:16" x14ac:dyDescent="0.35">
      <c r="A1388" s="3">
        <f t="shared" si="189"/>
        <v>29</v>
      </c>
      <c r="B1388" s="3" t="s">
        <v>336</v>
      </c>
      <c r="C1388" s="453">
        <v>3970.65</v>
      </c>
      <c r="D1388" s="443"/>
      <c r="E1388" s="468">
        <v>104.6</v>
      </c>
      <c r="F1388" s="3">
        <f t="shared" si="183"/>
        <v>4075.25</v>
      </c>
      <c r="G1388" s="3">
        <v>72</v>
      </c>
      <c r="H1388" s="3"/>
      <c r="I1388" s="3">
        <v>2</v>
      </c>
      <c r="J1388" s="3">
        <f t="shared" si="186"/>
        <v>74</v>
      </c>
      <c r="K1388" s="431">
        <f t="shared" si="187"/>
        <v>3.4979910186717089E-2</v>
      </c>
      <c r="L1388" s="432">
        <f t="shared" si="184"/>
        <v>149.76473646891986</v>
      </c>
      <c r="M1388" s="432">
        <f t="shared" si="188"/>
        <v>32.948242023162372</v>
      </c>
      <c r="N1388" s="432">
        <v>45.086305837863399</v>
      </c>
      <c r="O1388" s="432">
        <v>17.899814701016307</v>
      </c>
      <c r="P1388" s="431">
        <f t="shared" si="185"/>
        <v>6.0290558623633382E-2</v>
      </c>
    </row>
    <row r="1389" spans="1:16" x14ac:dyDescent="0.35">
      <c r="A1389" s="3">
        <f t="shared" si="189"/>
        <v>30</v>
      </c>
      <c r="B1389" s="3" t="s">
        <v>337</v>
      </c>
      <c r="C1389" s="453">
        <v>4030.55</v>
      </c>
      <c r="D1389" s="443"/>
      <c r="E1389" s="468"/>
      <c r="F1389" s="3">
        <f t="shared" si="183"/>
        <v>4030.55</v>
      </c>
      <c r="G1389" s="3">
        <v>72</v>
      </c>
      <c r="H1389" s="3"/>
      <c r="I1389" s="3"/>
      <c r="J1389" s="3">
        <f t="shared" si="186"/>
        <v>72</v>
      </c>
      <c r="K1389" s="431">
        <f t="shared" si="187"/>
        <v>3.403450720869771E-2</v>
      </c>
      <c r="L1389" s="432">
        <f t="shared" si="184"/>
        <v>145.71704088867881</v>
      </c>
      <c r="M1389" s="432">
        <f t="shared" si="188"/>
        <v>32.057748995509336</v>
      </c>
      <c r="N1389" s="432">
        <v>43.86775703143465</v>
      </c>
      <c r="O1389" s="432">
        <v>17.416035925313164</v>
      </c>
      <c r="P1389" s="431">
        <f t="shared" si="185"/>
        <v>5.9311652960746288E-2</v>
      </c>
    </row>
    <row r="1390" spans="1:16" x14ac:dyDescent="0.35">
      <c r="A1390" s="3">
        <f t="shared" si="189"/>
        <v>31</v>
      </c>
      <c r="B1390" s="3" t="s">
        <v>338</v>
      </c>
      <c r="C1390" s="453">
        <v>4226.88</v>
      </c>
      <c r="D1390" s="443"/>
      <c r="E1390" s="468"/>
      <c r="F1390" s="3">
        <f t="shared" si="183"/>
        <v>4226.88</v>
      </c>
      <c r="G1390" s="3">
        <v>82</v>
      </c>
      <c r="H1390" s="3"/>
      <c r="I1390" s="3"/>
      <c r="J1390" s="3">
        <f t="shared" si="186"/>
        <v>82</v>
      </c>
      <c r="K1390" s="431">
        <f t="shared" si="187"/>
        <v>3.8761522098794611E-2</v>
      </c>
      <c r="L1390" s="432">
        <f t="shared" si="184"/>
        <v>165.95551878988417</v>
      </c>
      <c r="M1390" s="432">
        <f t="shared" si="188"/>
        <v>36.510214133774518</v>
      </c>
      <c r="N1390" s="432">
        <v>49.960501063578349</v>
      </c>
      <c r="O1390" s="432">
        <v>19.834929803828881</v>
      </c>
      <c r="P1390" s="431">
        <f t="shared" si="185"/>
        <v>6.4411850771979778E-2</v>
      </c>
    </row>
    <row r="1391" spans="1:16" x14ac:dyDescent="0.35">
      <c r="A1391" s="3">
        <f t="shared" si="189"/>
        <v>32</v>
      </c>
      <c r="B1391" s="3" t="s">
        <v>339</v>
      </c>
      <c r="C1391" s="453">
        <v>4140.3</v>
      </c>
      <c r="D1391" s="443"/>
      <c r="E1391" s="468">
        <v>50.1</v>
      </c>
      <c r="F1391" s="3">
        <f t="shared" si="183"/>
        <v>4190.4000000000005</v>
      </c>
      <c r="G1391" s="3">
        <v>82</v>
      </c>
      <c r="H1391" s="3">
        <v>1</v>
      </c>
      <c r="I1391" s="3"/>
      <c r="J1391" s="3">
        <f t="shared" si="186"/>
        <v>83</v>
      </c>
      <c r="K1391" s="431">
        <f t="shared" si="187"/>
        <v>3.9234223587804304E-2</v>
      </c>
      <c r="L1391" s="432">
        <f t="shared" si="184"/>
        <v>167.97936658000472</v>
      </c>
      <c r="M1391" s="432">
        <f t="shared" si="188"/>
        <v>36.955460647601036</v>
      </c>
      <c r="N1391" s="432">
        <v>50.56977546679272</v>
      </c>
      <c r="O1391" s="432">
        <v>20.076819191680453</v>
      </c>
      <c r="P1391" s="431">
        <f t="shared" si="185"/>
        <v>6.5764944130889388E-2</v>
      </c>
    </row>
    <row r="1392" spans="1:16" x14ac:dyDescent="0.35">
      <c r="A1392" s="3">
        <f t="shared" si="189"/>
        <v>33</v>
      </c>
      <c r="B1392" s="3" t="s">
        <v>1237</v>
      </c>
      <c r="C1392" s="453">
        <v>4059.4</v>
      </c>
      <c r="D1392" s="5"/>
      <c r="E1392" s="17"/>
      <c r="F1392" s="3">
        <f t="shared" si="183"/>
        <v>4059.4</v>
      </c>
      <c r="G1392" s="3">
        <v>162</v>
      </c>
      <c r="H1392" s="3"/>
      <c r="I1392" s="3"/>
      <c r="J1392" s="3">
        <f t="shared" si="186"/>
        <v>162</v>
      </c>
      <c r="K1392" s="431">
        <f t="shared" si="187"/>
        <v>7.657764121956985E-2</v>
      </c>
      <c r="L1392" s="432">
        <f t="shared" si="184"/>
        <v>327.86334199952734</v>
      </c>
      <c r="M1392" s="432">
        <f t="shared" si="188"/>
        <v>72.129935239896014</v>
      </c>
      <c r="N1392" s="432">
        <v>98.702453320727969</v>
      </c>
      <c r="O1392" s="432">
        <v>39.186080831954627</v>
      </c>
      <c r="P1392" s="431">
        <f t="shared" si="185"/>
        <v>0.13250278646896241</v>
      </c>
    </row>
    <row r="1393" spans="1:16" x14ac:dyDescent="0.35">
      <c r="A1393" s="3">
        <f t="shared" si="189"/>
        <v>34</v>
      </c>
      <c r="B1393" s="443" t="s">
        <v>1238</v>
      </c>
      <c r="C1393" s="465">
        <v>4225.3</v>
      </c>
      <c r="D1393" s="5"/>
      <c r="E1393" s="17"/>
      <c r="F1393" s="3">
        <f t="shared" si="183"/>
        <v>4225.3</v>
      </c>
      <c r="G1393" s="3">
        <v>171</v>
      </c>
      <c r="H1393" s="3"/>
      <c r="I1393" s="3"/>
      <c r="J1393" s="3">
        <f>G1393+H1393+I1393</f>
        <v>171</v>
      </c>
      <c r="K1393" s="431">
        <f t="shared" si="187"/>
        <v>8.0831954620657051E-2</v>
      </c>
      <c r="L1393" s="432">
        <f t="shared" si="184"/>
        <v>346.07797211061211</v>
      </c>
      <c r="M1393" s="432">
        <f t="shared" si="188"/>
        <v>76.137153864334664</v>
      </c>
      <c r="N1393" s="432">
        <v>104.1859229496573</v>
      </c>
      <c r="O1393" s="432">
        <v>41.363085322618758</v>
      </c>
      <c r="P1393" s="431">
        <f t="shared" si="185"/>
        <v>0.13437250236603859</v>
      </c>
    </row>
    <row r="1394" spans="1:16" x14ac:dyDescent="0.35">
      <c r="A1394" s="3">
        <f t="shared" si="189"/>
        <v>35</v>
      </c>
      <c r="B1394" s="443" t="s">
        <v>1239</v>
      </c>
      <c r="C1394" s="465">
        <v>3974.4</v>
      </c>
      <c r="D1394" s="5"/>
      <c r="E1394" s="17"/>
      <c r="F1394" s="3">
        <f t="shared" si="183"/>
        <v>3974.4</v>
      </c>
      <c r="G1394" s="3">
        <v>108</v>
      </c>
      <c r="H1394" s="3"/>
      <c r="I1394" s="3"/>
      <c r="J1394" s="3">
        <f t="shared" si="186"/>
        <v>108</v>
      </c>
      <c r="K1394" s="431">
        <f t="shared" si="187"/>
        <v>5.1051760813046562E-2</v>
      </c>
      <c r="L1394" s="432">
        <f t="shared" si="184"/>
        <v>218.57556133301819</v>
      </c>
      <c r="M1394" s="432">
        <f t="shared" si="188"/>
        <v>48.086623493264</v>
      </c>
      <c r="N1394" s="432">
        <v>65.801635547151974</v>
      </c>
      <c r="O1394" s="432">
        <v>26.124053887969747</v>
      </c>
      <c r="P1394" s="431">
        <f t="shared" si="185"/>
        <v>9.0224404755788024E-2</v>
      </c>
    </row>
    <row r="1395" spans="1:16" x14ac:dyDescent="0.35">
      <c r="A1395" s="3">
        <f t="shared" si="189"/>
        <v>36</v>
      </c>
      <c r="B1395" s="443" t="s">
        <v>1240</v>
      </c>
      <c r="C1395" s="465">
        <v>3989.7</v>
      </c>
      <c r="D1395" s="5"/>
      <c r="E1395" s="17"/>
      <c r="F1395" s="3">
        <f t="shared" si="183"/>
        <v>3989.7</v>
      </c>
      <c r="G1395" s="3">
        <v>162</v>
      </c>
      <c r="H1395" s="3"/>
      <c r="I1395" s="3"/>
      <c r="J1395" s="3">
        <f t="shared" si="186"/>
        <v>162</v>
      </c>
      <c r="K1395" s="431">
        <f t="shared" si="187"/>
        <v>7.657764121956985E-2</v>
      </c>
      <c r="L1395" s="432">
        <f t="shared" si="184"/>
        <v>327.86334199952734</v>
      </c>
      <c r="M1395" s="432">
        <f t="shared" si="188"/>
        <v>72.129935239896014</v>
      </c>
      <c r="N1395" s="432">
        <v>98.702453320727969</v>
      </c>
      <c r="O1395" s="432">
        <v>39.186080831954627</v>
      </c>
      <c r="P1395" s="431">
        <f t="shared" si="185"/>
        <v>0.13481760818911348</v>
      </c>
    </row>
    <row r="1396" spans="1:16" x14ac:dyDescent="0.35">
      <c r="A1396" s="3">
        <f t="shared" si="189"/>
        <v>37</v>
      </c>
      <c r="B1396" s="443" t="s">
        <v>1453</v>
      </c>
      <c r="C1396" s="465">
        <v>5525.8</v>
      </c>
      <c r="D1396" s="5"/>
      <c r="E1396" s="17"/>
      <c r="F1396" s="3">
        <f t="shared" si="183"/>
        <v>5525.8</v>
      </c>
      <c r="G1396" s="3">
        <v>146</v>
      </c>
      <c r="H1396" s="3"/>
      <c r="I1396" s="3"/>
      <c r="J1396" s="3">
        <f t="shared" si="186"/>
        <v>146</v>
      </c>
      <c r="K1396" s="431">
        <f t="shared" si="187"/>
        <v>6.9014417395414793E-2</v>
      </c>
      <c r="L1396" s="432">
        <f t="shared" si="184"/>
        <v>295.48177735759867</v>
      </c>
      <c r="M1396" s="432">
        <f t="shared" si="188"/>
        <v>65.005991018671708</v>
      </c>
      <c r="N1396" s="432">
        <v>88.954062869298042</v>
      </c>
      <c r="O1396" s="432">
        <v>35.315850626329471</v>
      </c>
      <c r="P1396" s="431">
        <f t="shared" si="185"/>
        <v>8.7726244502496997E-2</v>
      </c>
    </row>
    <row r="1397" spans="1:16" s="478" customFormat="1" x14ac:dyDescent="0.35">
      <c r="A1397" s="448"/>
      <c r="B1397" s="448" t="s">
        <v>2074</v>
      </c>
      <c r="C1397" s="476">
        <f>SUM(C1360:C1396)</f>
        <v>200647.03999999995</v>
      </c>
      <c r="D1397" s="476">
        <f t="shared" ref="D1397:O1397" si="190">SUM(D1360:D1396)</f>
        <v>58.7</v>
      </c>
      <c r="E1397" s="476">
        <f t="shared" si="190"/>
        <v>238.64999999999998</v>
      </c>
      <c r="F1397" s="476">
        <f t="shared" si="190"/>
        <v>200944.38999999996</v>
      </c>
      <c r="G1397" s="476">
        <f t="shared" si="190"/>
        <v>4224</v>
      </c>
      <c r="H1397" s="476">
        <f t="shared" si="190"/>
        <v>3</v>
      </c>
      <c r="I1397" s="476">
        <f t="shared" si="190"/>
        <v>4</v>
      </c>
      <c r="J1397" s="476">
        <f t="shared" si="190"/>
        <v>4231</v>
      </c>
      <c r="K1397" s="476">
        <f t="shared" si="190"/>
        <v>2</v>
      </c>
      <c r="L1397" s="476">
        <f t="shared" si="190"/>
        <v>8562.8999999999978</v>
      </c>
      <c r="M1397" s="476">
        <f t="shared" si="190"/>
        <v>1883.8379999999997</v>
      </c>
      <c r="N1397" s="476">
        <f t="shared" si="190"/>
        <v>2577.8399999999997</v>
      </c>
      <c r="O1397" s="476">
        <f t="shared" si="190"/>
        <v>1023.4340000000001</v>
      </c>
      <c r="P1397" s="477">
        <f t="shared" si="185"/>
        <v>6.9909948717652687E-2</v>
      </c>
    </row>
    <row r="1398" spans="1:16" x14ac:dyDescent="0.35">
      <c r="A1398" s="529" t="s">
        <v>1884</v>
      </c>
      <c r="B1398" s="529"/>
      <c r="C1398" s="529"/>
      <c r="D1398" s="529"/>
      <c r="E1398" s="529"/>
      <c r="F1398" s="529"/>
      <c r="G1398" s="529"/>
      <c r="H1398" s="529"/>
      <c r="I1398" s="529"/>
      <c r="J1398" s="529"/>
      <c r="K1398" s="529"/>
      <c r="L1398" s="529"/>
      <c r="M1398" s="529"/>
      <c r="N1398" s="529"/>
      <c r="O1398" s="529"/>
      <c r="P1398" s="529"/>
    </row>
    <row r="1399" spans="1:16" x14ac:dyDescent="0.35">
      <c r="A1399" s="3">
        <v>1</v>
      </c>
      <c r="B1399" s="3" t="s">
        <v>2431</v>
      </c>
      <c r="C1399" s="3">
        <v>22381.8</v>
      </c>
      <c r="D1399" s="3"/>
      <c r="E1399" s="468"/>
      <c r="F1399" s="3">
        <f>C1399+D1399+E1399</f>
        <v>22381.8</v>
      </c>
      <c r="G1399" s="479">
        <v>395</v>
      </c>
      <c r="H1399" s="479"/>
      <c r="I1399" s="431"/>
      <c r="J1399" s="3">
        <f>G1399+H1399+I1399</f>
        <v>395</v>
      </c>
      <c r="K1399" s="431">
        <f t="shared" ref="K1399:K1461" si="191">4/$J$1463*J1399</f>
        <v>0.21484906173511012</v>
      </c>
      <c r="L1399" s="432">
        <f t="shared" ref="L1399:L1430" si="192">K1399*4281.45</f>
        <v>919.86551536578713</v>
      </c>
      <c r="M1399" s="432">
        <f>L1399*0.22</f>
        <v>202.37041338047317</v>
      </c>
      <c r="N1399" s="432">
        <v>243.11080139372822</v>
      </c>
      <c r="O1399" s="432">
        <v>100.74173395135566</v>
      </c>
      <c r="P1399" s="431">
        <f t="shared" ref="P1399:P1429" si="193">(L1399+M1399+N1399+O1399)/F1399</f>
        <v>6.5503599535843601E-2</v>
      </c>
    </row>
    <row r="1400" spans="1:16" x14ac:dyDescent="0.35">
      <c r="A1400" s="3">
        <f>A1399+1</f>
        <v>2</v>
      </c>
      <c r="B1400" s="3" t="s">
        <v>2432</v>
      </c>
      <c r="C1400" s="3">
        <v>2034</v>
      </c>
      <c r="D1400" s="443">
        <v>106.1</v>
      </c>
      <c r="E1400" s="468"/>
      <c r="F1400" s="3">
        <f>C1400+D1400+E1400</f>
        <v>2140.1</v>
      </c>
      <c r="G1400" s="479">
        <v>36</v>
      </c>
      <c r="H1400" s="479">
        <v>1</v>
      </c>
      <c r="I1400" s="431"/>
      <c r="J1400" s="3">
        <f>G1400+H1400+I1400</f>
        <v>37</v>
      </c>
      <c r="K1400" s="431">
        <f t="shared" si="191"/>
        <v>2.0125101985314114E-2</v>
      </c>
      <c r="L1400" s="432">
        <f t="shared" si="192"/>
        <v>86.164617895023113</v>
      </c>
      <c r="M1400" s="432">
        <f t="shared" ref="M1400:M1461" si="194">L1400*0.22</f>
        <v>18.956215936905085</v>
      </c>
      <c r="N1400" s="432">
        <v>22.772404181184665</v>
      </c>
      <c r="O1400" s="432">
        <v>9.4365674840510376</v>
      </c>
      <c r="P1400" s="431">
        <f t="shared" si="193"/>
        <v>6.4169807717940244E-2</v>
      </c>
    </row>
    <row r="1401" spans="1:16" x14ac:dyDescent="0.35">
      <c r="A1401" s="3">
        <f>A1400+1</f>
        <v>3</v>
      </c>
      <c r="B1401" s="3" t="str">
        <f>[1]Лист1!$B$7</f>
        <v>В.Великого,93а</v>
      </c>
      <c r="C1401" s="3">
        <v>12358.7</v>
      </c>
      <c r="D1401" s="443"/>
      <c r="E1401" s="468"/>
      <c r="F1401" s="3">
        <f t="shared" ref="F1401:F1461" si="195">C1401+D1401+E1401</f>
        <v>12358.7</v>
      </c>
      <c r="G1401" s="479">
        <v>216</v>
      </c>
      <c r="H1401" s="479"/>
      <c r="I1401" s="431"/>
      <c r="J1401" s="3">
        <f t="shared" ref="J1401:J1461" si="196">G1401+H1401+I1401</f>
        <v>216</v>
      </c>
      <c r="K1401" s="431">
        <f t="shared" si="191"/>
        <v>0.11748708186021212</v>
      </c>
      <c r="L1401" s="432">
        <f t="shared" si="192"/>
        <v>503.01506663040516</v>
      </c>
      <c r="M1401" s="432">
        <f t="shared" si="194"/>
        <v>110.66331465868913</v>
      </c>
      <c r="N1401" s="432">
        <v>132.94160278745645</v>
      </c>
      <c r="O1401" s="432">
        <v>55.08915071770334</v>
      </c>
      <c r="P1401" s="431">
        <f t="shared" si="193"/>
        <v>6.4870021506651512E-2</v>
      </c>
    </row>
    <row r="1402" spans="1:16" x14ac:dyDescent="0.35">
      <c r="A1402" s="3">
        <f>A1401+1</f>
        <v>4</v>
      </c>
      <c r="B1402" s="3" t="str">
        <f>[1]Лист1!$B$8</f>
        <v>В.Великого,103</v>
      </c>
      <c r="C1402" s="3">
        <v>1958.1</v>
      </c>
      <c r="D1402" s="443"/>
      <c r="E1402" s="468"/>
      <c r="F1402" s="3">
        <f t="shared" si="195"/>
        <v>1958.1</v>
      </c>
      <c r="G1402" s="479">
        <v>36</v>
      </c>
      <c r="H1402" s="479"/>
      <c r="I1402" s="431"/>
      <c r="J1402" s="3">
        <f t="shared" si="196"/>
        <v>36</v>
      </c>
      <c r="K1402" s="431">
        <f t="shared" si="191"/>
        <v>1.9581180310035355E-2</v>
      </c>
      <c r="L1402" s="432">
        <f t="shared" si="192"/>
        <v>83.835844438400869</v>
      </c>
      <c r="M1402" s="432">
        <f t="shared" si="194"/>
        <v>18.443885776448191</v>
      </c>
      <c r="N1402" s="432">
        <v>22.156933797909407</v>
      </c>
      <c r="O1402" s="432">
        <v>9.1815251196172234</v>
      </c>
      <c r="P1402" s="431">
        <f t="shared" si="193"/>
        <v>6.8238695231283231E-2</v>
      </c>
    </row>
    <row r="1403" spans="1:16" x14ac:dyDescent="0.35">
      <c r="A1403" s="3">
        <f>A1402+1</f>
        <v>5</v>
      </c>
      <c r="B1403" s="3" t="str">
        <f>[1]Лист1!$B$9</f>
        <v>В.Великого,105</v>
      </c>
      <c r="C1403" s="3">
        <v>2016.3</v>
      </c>
      <c r="D1403" s="443"/>
      <c r="E1403" s="468"/>
      <c r="F1403" s="3">
        <f t="shared" si="195"/>
        <v>2016.3</v>
      </c>
      <c r="G1403" s="479">
        <v>36</v>
      </c>
      <c r="H1403" s="479"/>
      <c r="I1403" s="431"/>
      <c r="J1403" s="3">
        <f t="shared" si="196"/>
        <v>36</v>
      </c>
      <c r="K1403" s="431">
        <f t="shared" si="191"/>
        <v>1.9581180310035355E-2</v>
      </c>
      <c r="L1403" s="432">
        <f t="shared" si="192"/>
        <v>83.835844438400869</v>
      </c>
      <c r="M1403" s="432">
        <f t="shared" si="194"/>
        <v>18.443885776448191</v>
      </c>
      <c r="N1403" s="432">
        <v>22.156933797909407</v>
      </c>
      <c r="O1403" s="432">
        <v>9.1815251196172234</v>
      </c>
      <c r="P1403" s="431">
        <f t="shared" si="193"/>
        <v>6.626900219827192E-2</v>
      </c>
    </row>
    <row r="1404" spans="1:16" x14ac:dyDescent="0.35">
      <c r="A1404" s="3">
        <f t="shared" ref="A1404:A1462" si="197">A1403+1</f>
        <v>6</v>
      </c>
      <c r="B1404" s="3" t="str">
        <f>[1]Лист1!$B$10</f>
        <v>В.Великого,109</v>
      </c>
      <c r="C1404" s="3">
        <v>2040.5</v>
      </c>
      <c r="D1404" s="443">
        <v>153.19999999999999</v>
      </c>
      <c r="E1404" s="468"/>
      <c r="F1404" s="3">
        <f t="shared" si="195"/>
        <v>2193.6999999999998</v>
      </c>
      <c r="G1404" s="479">
        <v>36</v>
      </c>
      <c r="H1404" s="479"/>
      <c r="I1404" s="431"/>
      <c r="J1404" s="3">
        <f t="shared" si="196"/>
        <v>36</v>
      </c>
      <c r="K1404" s="431">
        <f t="shared" si="191"/>
        <v>1.9581180310035355E-2</v>
      </c>
      <c r="L1404" s="432">
        <f t="shared" si="192"/>
        <v>83.835844438400869</v>
      </c>
      <c r="M1404" s="432">
        <f t="shared" si="194"/>
        <v>18.443885776448191</v>
      </c>
      <c r="N1404" s="432">
        <v>22.156933797909407</v>
      </c>
      <c r="O1404" s="432">
        <v>9.1815251196172234</v>
      </c>
      <c r="P1404" s="431">
        <f t="shared" si="193"/>
        <v>6.0909964503977614E-2</v>
      </c>
    </row>
    <row r="1405" spans="1:16" x14ac:dyDescent="0.35">
      <c r="A1405" s="3">
        <f t="shared" si="197"/>
        <v>7</v>
      </c>
      <c r="B1405" s="3" t="str">
        <f>[1]Лист1!$B$11</f>
        <v>В.Великого,111</v>
      </c>
      <c r="C1405" s="3">
        <v>8086.8</v>
      </c>
      <c r="D1405" s="443">
        <v>73.7</v>
      </c>
      <c r="E1405" s="468"/>
      <c r="F1405" s="3">
        <f t="shared" si="195"/>
        <v>8160.5</v>
      </c>
      <c r="G1405" s="479">
        <v>144</v>
      </c>
      <c r="H1405" s="479">
        <v>1</v>
      </c>
      <c r="I1405" s="431"/>
      <c r="J1405" s="3">
        <f t="shared" si="196"/>
        <v>145</v>
      </c>
      <c r="K1405" s="431">
        <f t="shared" si="191"/>
        <v>7.8868642915420173E-2</v>
      </c>
      <c r="L1405" s="432">
        <f t="shared" si="192"/>
        <v>337.67215121022571</v>
      </c>
      <c r="M1405" s="432">
        <f t="shared" si="194"/>
        <v>74.287873266249662</v>
      </c>
      <c r="N1405" s="432">
        <v>89.243205574912892</v>
      </c>
      <c r="O1405" s="432">
        <v>36.981142842902706</v>
      </c>
      <c r="P1405" s="431">
        <f t="shared" si="193"/>
        <v>6.594992621705667E-2</v>
      </c>
    </row>
    <row r="1406" spans="1:16" x14ac:dyDescent="0.35">
      <c r="A1406" s="3">
        <f t="shared" si="197"/>
        <v>8</v>
      </c>
      <c r="B1406" s="3" t="str">
        <f>[1]Лист1!$B$12</f>
        <v>В.Великого,113</v>
      </c>
      <c r="C1406" s="3">
        <v>4049.6</v>
      </c>
      <c r="D1406" s="443"/>
      <c r="E1406" s="468"/>
      <c r="F1406" s="3">
        <f t="shared" si="195"/>
        <v>4049.6</v>
      </c>
      <c r="G1406" s="479">
        <v>162</v>
      </c>
      <c r="H1406" s="479">
        <v>1</v>
      </c>
      <c r="I1406" s="431"/>
      <c r="J1406" s="3">
        <f t="shared" si="196"/>
        <v>163</v>
      </c>
      <c r="K1406" s="431">
        <f t="shared" si="191"/>
        <v>8.8659233070437854E-2</v>
      </c>
      <c r="L1406" s="432">
        <f t="shared" si="192"/>
        <v>379.59007342942613</v>
      </c>
      <c r="M1406" s="432">
        <f t="shared" si="194"/>
        <v>83.509816154473754</v>
      </c>
      <c r="N1406" s="432">
        <v>100.32167247386759</v>
      </c>
      <c r="O1406" s="432">
        <v>41.571905402711316</v>
      </c>
      <c r="P1406" s="431">
        <f t="shared" si="193"/>
        <v>0.1493958582231526</v>
      </c>
    </row>
    <row r="1407" spans="1:16" x14ac:dyDescent="0.35">
      <c r="A1407" s="3">
        <f t="shared" si="197"/>
        <v>9</v>
      </c>
      <c r="B1407" s="3" t="str">
        <f>[1]Лист1!$B$13</f>
        <v>В.Великого,117</v>
      </c>
      <c r="C1407" s="3">
        <v>4091.8</v>
      </c>
      <c r="D1407" s="443"/>
      <c r="E1407" s="468"/>
      <c r="F1407" s="3">
        <f t="shared" si="195"/>
        <v>4091.8</v>
      </c>
      <c r="G1407" s="479">
        <v>163</v>
      </c>
      <c r="H1407" s="431"/>
      <c r="I1407" s="431"/>
      <c r="J1407" s="3">
        <f t="shared" si="196"/>
        <v>163</v>
      </c>
      <c r="K1407" s="431">
        <f t="shared" si="191"/>
        <v>8.8659233070437854E-2</v>
      </c>
      <c r="L1407" s="432">
        <f t="shared" si="192"/>
        <v>379.59007342942613</v>
      </c>
      <c r="M1407" s="432">
        <f t="shared" si="194"/>
        <v>83.509816154473754</v>
      </c>
      <c r="N1407" s="432">
        <v>100.32167247386759</v>
      </c>
      <c r="O1407" s="432">
        <v>41.571905402711316</v>
      </c>
      <c r="P1407" s="431">
        <f t="shared" si="193"/>
        <v>0.14785509249241868</v>
      </c>
    </row>
    <row r="1408" spans="1:16" x14ac:dyDescent="0.35">
      <c r="A1408" s="3">
        <f t="shared" si="197"/>
        <v>10</v>
      </c>
      <c r="B1408" s="3" t="str">
        <f>[1]Лист1!$B$14</f>
        <v>В.Великого,121</v>
      </c>
      <c r="C1408" s="3">
        <v>4035.2</v>
      </c>
      <c r="D1408" s="443"/>
      <c r="E1408" s="468"/>
      <c r="F1408" s="3">
        <f t="shared" si="195"/>
        <v>4035.2</v>
      </c>
      <c r="G1408" s="479">
        <v>163</v>
      </c>
      <c r="H1408" s="431"/>
      <c r="I1408" s="431"/>
      <c r="J1408" s="3">
        <f t="shared" si="196"/>
        <v>163</v>
      </c>
      <c r="K1408" s="431">
        <f t="shared" si="191"/>
        <v>8.8659233070437854E-2</v>
      </c>
      <c r="L1408" s="432">
        <f t="shared" si="192"/>
        <v>379.59007342942613</v>
      </c>
      <c r="M1408" s="432">
        <f t="shared" si="194"/>
        <v>83.509816154473754</v>
      </c>
      <c r="N1408" s="432">
        <v>100.32167247386759</v>
      </c>
      <c r="O1408" s="432">
        <v>41.571905402711316</v>
      </c>
      <c r="P1408" s="431">
        <f t="shared" si="193"/>
        <v>0.14992899173782681</v>
      </c>
    </row>
    <row r="1409" spans="1:16" x14ac:dyDescent="0.35">
      <c r="A1409" s="3">
        <f t="shared" si="197"/>
        <v>11</v>
      </c>
      <c r="B1409" s="3" t="str">
        <f>[1]Лист1!$B$17</f>
        <v>Кульпарківська,121</v>
      </c>
      <c r="C1409" s="3">
        <v>7649.6</v>
      </c>
      <c r="D1409" s="443"/>
      <c r="E1409" s="468"/>
      <c r="F1409" s="3">
        <f t="shared" si="195"/>
        <v>7649.6</v>
      </c>
      <c r="G1409" s="479">
        <v>135</v>
      </c>
      <c r="H1409" s="431"/>
      <c r="I1409" s="431"/>
      <c r="J1409" s="3">
        <f t="shared" si="196"/>
        <v>135</v>
      </c>
      <c r="K1409" s="431">
        <f t="shared" si="191"/>
        <v>7.342942616263258E-2</v>
      </c>
      <c r="L1409" s="432">
        <f t="shared" si="192"/>
        <v>314.38441664400324</v>
      </c>
      <c r="M1409" s="432">
        <f t="shared" si="194"/>
        <v>69.164571661680711</v>
      </c>
      <c r="N1409" s="432">
        <v>83.088501742160275</v>
      </c>
      <c r="O1409" s="432">
        <v>34.430719198564589</v>
      </c>
      <c r="P1409" s="431">
        <f t="shared" si="193"/>
        <v>6.5502537289062024E-2</v>
      </c>
    </row>
    <row r="1410" spans="1:16" x14ac:dyDescent="0.35">
      <c r="A1410" s="3">
        <f t="shared" si="197"/>
        <v>12</v>
      </c>
      <c r="B1410" s="3" t="str">
        <f>[1]Лист1!$B$18</f>
        <v>Кульпарківська,123</v>
      </c>
      <c r="C1410" s="3">
        <v>5959.3</v>
      </c>
      <c r="D1410" s="443"/>
      <c r="E1410" s="468"/>
      <c r="F1410" s="3">
        <f t="shared" si="195"/>
        <v>5959.3</v>
      </c>
      <c r="G1410" s="479">
        <v>108</v>
      </c>
      <c r="H1410" s="431"/>
      <c r="I1410" s="431"/>
      <c r="J1410" s="3">
        <f t="shared" si="196"/>
        <v>108</v>
      </c>
      <c r="K1410" s="431">
        <f t="shared" si="191"/>
        <v>5.8743540930106058E-2</v>
      </c>
      <c r="L1410" s="432">
        <f t="shared" si="192"/>
        <v>251.50753331520258</v>
      </c>
      <c r="M1410" s="432">
        <f t="shared" si="194"/>
        <v>55.331657329344566</v>
      </c>
      <c r="N1410" s="432">
        <v>66.470801393728223</v>
      </c>
      <c r="O1410" s="432">
        <v>27.54457535885167</v>
      </c>
      <c r="P1410" s="431">
        <f t="shared" si="193"/>
        <v>6.7265378047275184E-2</v>
      </c>
    </row>
    <row r="1411" spans="1:16" x14ac:dyDescent="0.35">
      <c r="A1411" s="3">
        <f t="shared" si="197"/>
        <v>13</v>
      </c>
      <c r="B1411" s="3" t="str">
        <f>[1]Лист1!$B$19</f>
        <v>Кульпарківська,125</v>
      </c>
      <c r="C1411" s="3">
        <v>4182.7</v>
      </c>
      <c r="D1411" s="443">
        <v>439.8</v>
      </c>
      <c r="E1411" s="468"/>
      <c r="F1411" s="3">
        <f t="shared" si="195"/>
        <v>4622.5</v>
      </c>
      <c r="G1411" s="479">
        <v>81</v>
      </c>
      <c r="H1411" s="479">
        <v>2</v>
      </c>
      <c r="I1411" s="431"/>
      <c r="J1411" s="3">
        <f t="shared" si="196"/>
        <v>83</v>
      </c>
      <c r="K1411" s="431">
        <f t="shared" si="191"/>
        <v>4.5145499048137062E-2</v>
      </c>
      <c r="L1411" s="432">
        <f t="shared" si="192"/>
        <v>193.28819689964641</v>
      </c>
      <c r="M1411" s="432">
        <f t="shared" si="194"/>
        <v>42.52340331792221</v>
      </c>
      <c r="N1411" s="432">
        <v>51.084041811846689</v>
      </c>
      <c r="O1411" s="432">
        <v>21.168516248006377</v>
      </c>
      <c r="P1411" s="431">
        <f t="shared" si="193"/>
        <v>6.6644490703606632E-2</v>
      </c>
    </row>
    <row r="1412" spans="1:16" x14ac:dyDescent="0.35">
      <c r="A1412" s="3">
        <f t="shared" si="197"/>
        <v>14</v>
      </c>
      <c r="B1412" s="3" t="str">
        <f>[1]Лист1!$B$20</f>
        <v>Кульпарківська,129</v>
      </c>
      <c r="C1412" s="3">
        <v>4158.5</v>
      </c>
      <c r="D1412" s="443">
        <v>82.1</v>
      </c>
      <c r="E1412" s="468"/>
      <c r="F1412" s="3">
        <f t="shared" si="195"/>
        <v>4240.6000000000004</v>
      </c>
      <c r="G1412" s="479">
        <v>81</v>
      </c>
      <c r="H1412" s="479">
        <v>1</v>
      </c>
      <c r="I1412" s="431"/>
      <c r="J1412" s="3">
        <f t="shared" si="196"/>
        <v>82</v>
      </c>
      <c r="K1412" s="431">
        <f t="shared" si="191"/>
        <v>4.4601577372858303E-2</v>
      </c>
      <c r="L1412" s="432">
        <f t="shared" si="192"/>
        <v>190.95942344302418</v>
      </c>
      <c r="M1412" s="432">
        <f t="shared" si="194"/>
        <v>42.011073157465319</v>
      </c>
      <c r="N1412" s="432">
        <v>50.46857142857143</v>
      </c>
      <c r="O1412" s="432">
        <v>20.913473883572564</v>
      </c>
      <c r="P1412" s="431">
        <f t="shared" si="193"/>
        <v>7.1771103596810229E-2</v>
      </c>
    </row>
    <row r="1413" spans="1:16" x14ac:dyDescent="0.35">
      <c r="A1413" s="3">
        <f t="shared" si="197"/>
        <v>15</v>
      </c>
      <c r="B1413" s="3" t="str">
        <f>[1]Лист1!$B$21</f>
        <v>Кульпарківська,133</v>
      </c>
      <c r="C1413" s="3">
        <v>7806.9</v>
      </c>
      <c r="D1413" s="443"/>
      <c r="E1413" s="468"/>
      <c r="F1413" s="3">
        <f t="shared" si="195"/>
        <v>7806.9</v>
      </c>
      <c r="G1413" s="479">
        <v>135</v>
      </c>
      <c r="H1413" s="431"/>
      <c r="I1413" s="431"/>
      <c r="J1413" s="3">
        <f t="shared" si="196"/>
        <v>135</v>
      </c>
      <c r="K1413" s="431">
        <f t="shared" si="191"/>
        <v>7.342942616263258E-2</v>
      </c>
      <c r="L1413" s="432">
        <f t="shared" si="192"/>
        <v>314.38441664400324</v>
      </c>
      <c r="M1413" s="432">
        <f t="shared" si="194"/>
        <v>69.164571661680711</v>
      </c>
      <c r="N1413" s="432">
        <v>83.088501742160275</v>
      </c>
      <c r="O1413" s="432">
        <v>34.430719198564589</v>
      </c>
      <c r="P1413" s="431">
        <f t="shared" si="193"/>
        <v>6.4182736969400009E-2</v>
      </c>
    </row>
    <row r="1414" spans="1:16" x14ac:dyDescent="0.35">
      <c r="A1414" s="3">
        <f t="shared" si="197"/>
        <v>16</v>
      </c>
      <c r="B1414" s="3" t="str">
        <f>[1]Лист1!$B$22</f>
        <v>Кульпарківська,133а</v>
      </c>
      <c r="C1414" s="3">
        <v>4253.3999999999996</v>
      </c>
      <c r="D1414" s="443"/>
      <c r="E1414" s="468"/>
      <c r="F1414" s="3">
        <f t="shared" si="195"/>
        <v>4253.3999999999996</v>
      </c>
      <c r="G1414" s="479">
        <v>84</v>
      </c>
      <c r="H1414" s="431"/>
      <c r="I1414" s="431"/>
      <c r="J1414" s="3">
        <f t="shared" si="196"/>
        <v>84</v>
      </c>
      <c r="K1414" s="431">
        <f t="shared" si="191"/>
        <v>4.5689420723415829E-2</v>
      </c>
      <c r="L1414" s="432">
        <f t="shared" si="192"/>
        <v>195.61697035626869</v>
      </c>
      <c r="M1414" s="432">
        <f t="shared" si="194"/>
        <v>43.035733478379115</v>
      </c>
      <c r="N1414" s="432">
        <v>51.699512195121955</v>
      </c>
      <c r="O1414" s="432">
        <v>21.423558612440186</v>
      </c>
      <c r="P1414" s="431">
        <f t="shared" si="193"/>
        <v>7.3300365505762438E-2</v>
      </c>
    </row>
    <row r="1415" spans="1:16" x14ac:dyDescent="0.35">
      <c r="A1415" s="3">
        <f t="shared" si="197"/>
        <v>17</v>
      </c>
      <c r="B1415" s="3" t="str">
        <f>[1]Лист1!$B$23</f>
        <v>Кульпарківська,135</v>
      </c>
      <c r="C1415" s="3">
        <v>7737.08</v>
      </c>
      <c r="D1415" s="443"/>
      <c r="E1415" s="468"/>
      <c r="F1415" s="3">
        <f t="shared" si="195"/>
        <v>7737.08</v>
      </c>
      <c r="G1415" s="479">
        <v>135</v>
      </c>
      <c r="H1415" s="431"/>
      <c r="I1415" s="431"/>
      <c r="J1415" s="3">
        <f t="shared" si="196"/>
        <v>135</v>
      </c>
      <c r="K1415" s="431">
        <f t="shared" si="191"/>
        <v>7.342942616263258E-2</v>
      </c>
      <c r="L1415" s="432">
        <f t="shared" si="192"/>
        <v>314.38441664400324</v>
      </c>
      <c r="M1415" s="432">
        <f t="shared" si="194"/>
        <v>69.164571661680711</v>
      </c>
      <c r="N1415" s="432">
        <v>83.088501742160275</v>
      </c>
      <c r="O1415" s="432">
        <v>34.430719198564589</v>
      </c>
      <c r="P1415" s="431">
        <f t="shared" si="193"/>
        <v>6.476192688280448E-2</v>
      </c>
    </row>
    <row r="1416" spans="1:16" x14ac:dyDescent="0.35">
      <c r="A1416" s="3">
        <f t="shared" si="197"/>
        <v>18</v>
      </c>
      <c r="B1416" s="3" t="str">
        <f>[1]Лист1!$B$24</f>
        <v>Наукова,44</v>
      </c>
      <c r="C1416" s="3">
        <v>8046.52</v>
      </c>
      <c r="D1416" s="443"/>
      <c r="E1416" s="468"/>
      <c r="F1416" s="3">
        <f t="shared" si="195"/>
        <v>8046.52</v>
      </c>
      <c r="G1416" s="479">
        <v>144</v>
      </c>
      <c r="H1416" s="431"/>
      <c r="I1416" s="431"/>
      <c r="J1416" s="3">
        <f t="shared" si="196"/>
        <v>144</v>
      </c>
      <c r="K1416" s="431">
        <f t="shared" si="191"/>
        <v>7.8324721240141421E-2</v>
      </c>
      <c r="L1416" s="432">
        <f t="shared" si="192"/>
        <v>335.34337775360348</v>
      </c>
      <c r="M1416" s="432">
        <f t="shared" si="194"/>
        <v>73.775543105792764</v>
      </c>
      <c r="N1416" s="432">
        <v>88.627735191637626</v>
      </c>
      <c r="O1416" s="432">
        <v>36.726100478468894</v>
      </c>
      <c r="P1416" s="431">
        <f t="shared" si="193"/>
        <v>6.6422845718335718E-2</v>
      </c>
    </row>
    <row r="1417" spans="1:16" x14ac:dyDescent="0.35">
      <c r="A1417" s="3">
        <f t="shared" si="197"/>
        <v>19</v>
      </c>
      <c r="B1417" s="3" t="str">
        <f>[1]Лист1!$B$25</f>
        <v>Наукова,46</v>
      </c>
      <c r="C1417" s="3">
        <v>8105.15</v>
      </c>
      <c r="D1417" s="443"/>
      <c r="E1417" s="468"/>
      <c r="F1417" s="3">
        <f t="shared" si="195"/>
        <v>8105.15</v>
      </c>
      <c r="G1417" s="479">
        <v>144</v>
      </c>
      <c r="H1417" s="431"/>
      <c r="I1417" s="431"/>
      <c r="J1417" s="3">
        <f t="shared" si="196"/>
        <v>144</v>
      </c>
      <c r="K1417" s="431">
        <f t="shared" si="191"/>
        <v>7.8324721240141421E-2</v>
      </c>
      <c r="L1417" s="432">
        <f t="shared" si="192"/>
        <v>335.34337775360348</v>
      </c>
      <c r="M1417" s="432">
        <f t="shared" si="194"/>
        <v>73.775543105792764</v>
      </c>
      <c r="N1417" s="432">
        <v>88.627735191637626</v>
      </c>
      <c r="O1417" s="432">
        <v>36.726100478468894</v>
      </c>
      <c r="P1417" s="431">
        <f t="shared" si="193"/>
        <v>6.59423646113277E-2</v>
      </c>
    </row>
    <row r="1418" spans="1:16" x14ac:dyDescent="0.35">
      <c r="A1418" s="3">
        <f t="shared" si="197"/>
        <v>20</v>
      </c>
      <c r="B1418" s="3" t="str">
        <f>[1]Лист1!$B$26</f>
        <v>Наукова,48</v>
      </c>
      <c r="C1418" s="3">
        <v>4156.1000000000004</v>
      </c>
      <c r="D1418" s="443"/>
      <c r="E1418" s="468"/>
      <c r="F1418" s="3">
        <f t="shared" si="195"/>
        <v>4156.1000000000004</v>
      </c>
      <c r="G1418" s="479">
        <v>72</v>
      </c>
      <c r="H1418" s="431"/>
      <c r="I1418" s="431"/>
      <c r="J1418" s="3">
        <f t="shared" si="196"/>
        <v>72</v>
      </c>
      <c r="K1418" s="431">
        <f t="shared" si="191"/>
        <v>3.916236062007071E-2</v>
      </c>
      <c r="L1418" s="432">
        <f t="shared" si="192"/>
        <v>167.67168887680174</v>
      </c>
      <c r="M1418" s="432">
        <f t="shared" si="194"/>
        <v>36.887771552896382</v>
      </c>
      <c r="N1418" s="432">
        <v>44.313867595818813</v>
      </c>
      <c r="O1418" s="432">
        <v>18.363050239234447</v>
      </c>
      <c r="P1418" s="431">
        <f t="shared" si="193"/>
        <v>6.4299795063822177E-2</v>
      </c>
    </row>
    <row r="1419" spans="1:16" x14ac:dyDescent="0.35">
      <c r="A1419" s="3">
        <f t="shared" si="197"/>
        <v>21</v>
      </c>
      <c r="B1419" s="3" t="str">
        <f>[1]Лист1!$B$27</f>
        <v>Наукова,50</v>
      </c>
      <c r="C1419" s="3">
        <v>4088.3</v>
      </c>
      <c r="D1419" s="443"/>
      <c r="E1419" s="468"/>
      <c r="F1419" s="3">
        <f t="shared" si="195"/>
        <v>4088.3</v>
      </c>
      <c r="G1419" s="479">
        <v>72</v>
      </c>
      <c r="H1419" s="431"/>
      <c r="I1419" s="431"/>
      <c r="J1419" s="3">
        <f t="shared" si="196"/>
        <v>72</v>
      </c>
      <c r="K1419" s="431">
        <f t="shared" si="191"/>
        <v>3.916236062007071E-2</v>
      </c>
      <c r="L1419" s="432">
        <f t="shared" si="192"/>
        <v>167.67168887680174</v>
      </c>
      <c r="M1419" s="432">
        <f t="shared" si="194"/>
        <v>36.887771552896382</v>
      </c>
      <c r="N1419" s="432">
        <v>44.313867595818813</v>
      </c>
      <c r="O1419" s="432">
        <v>18.363050239234447</v>
      </c>
      <c r="P1419" s="431">
        <f t="shared" si="193"/>
        <v>6.5366137089927681E-2</v>
      </c>
    </row>
    <row r="1420" spans="1:16" x14ac:dyDescent="0.35">
      <c r="A1420" s="3">
        <f t="shared" si="197"/>
        <v>22</v>
      </c>
      <c r="B1420" s="3" t="str">
        <f>[1]Лист1!$B$28</f>
        <v>Наукова,52</v>
      </c>
      <c r="C1420" s="3">
        <v>4075.2</v>
      </c>
      <c r="D1420" s="443"/>
      <c r="E1420" s="468"/>
      <c r="F1420" s="3">
        <f t="shared" si="195"/>
        <v>4075.2</v>
      </c>
      <c r="G1420" s="479">
        <v>72</v>
      </c>
      <c r="H1420" s="479"/>
      <c r="I1420" s="479"/>
      <c r="J1420" s="3">
        <f t="shared" si="196"/>
        <v>72</v>
      </c>
      <c r="K1420" s="431">
        <f t="shared" si="191"/>
        <v>3.916236062007071E-2</v>
      </c>
      <c r="L1420" s="432">
        <f t="shared" si="192"/>
        <v>167.67168887680174</v>
      </c>
      <c r="M1420" s="432">
        <f t="shared" si="194"/>
        <v>36.887771552896382</v>
      </c>
      <c r="N1420" s="432">
        <v>44.313867595818813</v>
      </c>
      <c r="O1420" s="432">
        <v>18.363050239234447</v>
      </c>
      <c r="P1420" s="431">
        <f t="shared" si="193"/>
        <v>6.5576260861982566E-2</v>
      </c>
    </row>
    <row r="1421" spans="1:16" x14ac:dyDescent="0.35">
      <c r="A1421" s="3">
        <f t="shared" si="197"/>
        <v>23</v>
      </c>
      <c r="B1421" s="3" t="str">
        <f>[1]Лист1!$B$29</f>
        <v>Наукова,62</v>
      </c>
      <c r="C1421" s="3">
        <v>12235.2</v>
      </c>
      <c r="D1421" s="443"/>
      <c r="E1421" s="468">
        <v>13</v>
      </c>
      <c r="F1421" s="3">
        <f t="shared" si="195"/>
        <v>12248.2</v>
      </c>
      <c r="G1421" s="479">
        <v>216</v>
      </c>
      <c r="H1421" s="479"/>
      <c r="I1421" s="479">
        <v>1</v>
      </c>
      <c r="J1421" s="3">
        <f t="shared" si="196"/>
        <v>217</v>
      </c>
      <c r="K1421" s="431">
        <f t="shared" si="191"/>
        <v>0.11803100353549088</v>
      </c>
      <c r="L1421" s="432">
        <f t="shared" si="192"/>
        <v>505.34384008702744</v>
      </c>
      <c r="M1421" s="432">
        <f t="shared" si="194"/>
        <v>111.17564481914604</v>
      </c>
      <c r="N1421" s="432">
        <v>133.55707317073171</v>
      </c>
      <c r="O1421" s="432">
        <v>55.344193082137153</v>
      </c>
      <c r="P1421" s="431">
        <f t="shared" si="193"/>
        <v>6.5758295191051946E-2</v>
      </c>
    </row>
    <row r="1422" spans="1:16" x14ac:dyDescent="0.35">
      <c r="A1422" s="3">
        <f t="shared" si="197"/>
        <v>24</v>
      </c>
      <c r="B1422" s="3" t="str">
        <f>[1]Лист1!$B$30</f>
        <v>Наукова,64</v>
      </c>
      <c r="C1422" s="3">
        <v>8230.2999999999993</v>
      </c>
      <c r="D1422" s="443">
        <v>160.6</v>
      </c>
      <c r="E1422" s="468"/>
      <c r="F1422" s="3">
        <f t="shared" si="195"/>
        <v>8390.9</v>
      </c>
      <c r="G1422" s="479">
        <v>144</v>
      </c>
      <c r="H1422" s="479">
        <v>1</v>
      </c>
      <c r="I1422" s="479"/>
      <c r="J1422" s="3">
        <f t="shared" si="196"/>
        <v>145</v>
      </c>
      <c r="K1422" s="431">
        <f t="shared" si="191"/>
        <v>7.8868642915420173E-2</v>
      </c>
      <c r="L1422" s="432">
        <f t="shared" si="192"/>
        <v>337.67215121022571</v>
      </c>
      <c r="M1422" s="432">
        <f t="shared" si="194"/>
        <v>74.287873266249662</v>
      </c>
      <c r="N1422" s="432">
        <v>89.243205574912892</v>
      </c>
      <c r="O1422" s="432">
        <v>36.981142842902706</v>
      </c>
      <c r="P1422" s="431">
        <f t="shared" si="193"/>
        <v>6.413905217489077E-2</v>
      </c>
    </row>
    <row r="1423" spans="1:16" x14ac:dyDescent="0.35">
      <c r="A1423" s="3">
        <f t="shared" si="197"/>
        <v>25</v>
      </c>
      <c r="B1423" s="3" t="str">
        <f>[1]Лист1!$B$31</f>
        <v>Наукова,74</v>
      </c>
      <c r="C1423" s="3">
        <v>6165.7</v>
      </c>
      <c r="D1423" s="443"/>
      <c r="E1423" s="468"/>
      <c r="F1423" s="3">
        <f t="shared" si="195"/>
        <v>6165.7</v>
      </c>
      <c r="G1423" s="479">
        <v>108</v>
      </c>
      <c r="H1423" s="479"/>
      <c r="I1423" s="479"/>
      <c r="J1423" s="3">
        <f t="shared" si="196"/>
        <v>108</v>
      </c>
      <c r="K1423" s="431">
        <f t="shared" si="191"/>
        <v>5.8743540930106058E-2</v>
      </c>
      <c r="L1423" s="432">
        <f t="shared" si="192"/>
        <v>251.50753331520258</v>
      </c>
      <c r="M1423" s="432">
        <f t="shared" si="194"/>
        <v>55.331657329344566</v>
      </c>
      <c r="N1423" s="432">
        <v>66.470801393728223</v>
      </c>
      <c r="O1423" s="432">
        <v>27.54457535885167</v>
      </c>
      <c r="P1423" s="431">
        <f t="shared" si="193"/>
        <v>6.5013634688214972E-2</v>
      </c>
    </row>
    <row r="1424" spans="1:16" x14ac:dyDescent="0.35">
      <c r="A1424" s="3">
        <f t="shared" si="197"/>
        <v>26</v>
      </c>
      <c r="B1424" s="3" t="str">
        <f>[1]Лист1!$B$32</f>
        <v>Наукова,86</v>
      </c>
      <c r="C1424" s="3">
        <v>4053.1</v>
      </c>
      <c r="D1424" s="443"/>
      <c r="E1424" s="468"/>
      <c r="F1424" s="3">
        <f t="shared" si="195"/>
        <v>4053.1</v>
      </c>
      <c r="G1424" s="479">
        <v>72</v>
      </c>
      <c r="H1424" s="479"/>
      <c r="I1424" s="479"/>
      <c r="J1424" s="3">
        <f t="shared" si="196"/>
        <v>72</v>
      </c>
      <c r="K1424" s="431">
        <f t="shared" si="191"/>
        <v>3.916236062007071E-2</v>
      </c>
      <c r="L1424" s="432">
        <f t="shared" si="192"/>
        <v>167.67168887680174</v>
      </c>
      <c r="M1424" s="432">
        <f t="shared" si="194"/>
        <v>36.887771552896382</v>
      </c>
      <c r="N1424" s="432">
        <v>44.313867595818813</v>
      </c>
      <c r="O1424" s="432">
        <v>18.363050239234447</v>
      </c>
      <c r="P1424" s="431">
        <f t="shared" si="193"/>
        <v>6.5933823064999966E-2</v>
      </c>
    </row>
    <row r="1425" spans="1:16" x14ac:dyDescent="0.35">
      <c r="A1425" s="3">
        <f t="shared" si="197"/>
        <v>27</v>
      </c>
      <c r="B1425" s="3" t="str">
        <f>[1]Лист1!$B$33</f>
        <v>Наукова,94</v>
      </c>
      <c r="C1425" s="3">
        <v>12192.44</v>
      </c>
      <c r="D1425" s="443"/>
      <c r="E1425" s="468"/>
      <c r="F1425" s="3">
        <f t="shared" si="195"/>
        <v>12192.44</v>
      </c>
      <c r="G1425" s="479">
        <v>216</v>
      </c>
      <c r="H1425" s="479"/>
      <c r="I1425" s="479"/>
      <c r="J1425" s="3">
        <f t="shared" si="196"/>
        <v>216</v>
      </c>
      <c r="K1425" s="431">
        <f t="shared" si="191"/>
        <v>0.11748708186021212</v>
      </c>
      <c r="L1425" s="432">
        <f t="shared" si="192"/>
        <v>503.01506663040516</v>
      </c>
      <c r="M1425" s="432">
        <f t="shared" si="194"/>
        <v>110.66331465868913</v>
      </c>
      <c r="N1425" s="432">
        <v>132.94160278745645</v>
      </c>
      <c r="O1425" s="432">
        <v>55.08915071770334</v>
      </c>
      <c r="P1425" s="431">
        <f t="shared" si="193"/>
        <v>6.5754609806917566E-2</v>
      </c>
    </row>
    <row r="1426" spans="1:16" x14ac:dyDescent="0.35">
      <c r="A1426" s="3">
        <f t="shared" si="197"/>
        <v>28</v>
      </c>
      <c r="B1426" s="3" t="str">
        <f>[1]Лист1!$B$34</f>
        <v>Наукова,112</v>
      </c>
      <c r="C1426" s="3">
        <v>8096.5</v>
      </c>
      <c r="D1426" s="443"/>
      <c r="E1426" s="468">
        <v>112.7</v>
      </c>
      <c r="F1426" s="3">
        <f t="shared" si="195"/>
        <v>8209.2000000000007</v>
      </c>
      <c r="G1426" s="479">
        <v>144</v>
      </c>
      <c r="H1426" s="479"/>
      <c r="I1426" s="479">
        <v>2</v>
      </c>
      <c r="J1426" s="3">
        <f t="shared" si="196"/>
        <v>146</v>
      </c>
      <c r="K1426" s="431">
        <f t="shared" si="191"/>
        <v>7.9412564590698939E-2</v>
      </c>
      <c r="L1426" s="432">
        <f t="shared" si="192"/>
        <v>340.00092466684794</v>
      </c>
      <c r="M1426" s="432">
        <f t="shared" si="194"/>
        <v>74.800203426706545</v>
      </c>
      <c r="N1426" s="432">
        <v>89.858675958188158</v>
      </c>
      <c r="O1426" s="432">
        <v>37.236185207336518</v>
      </c>
      <c r="P1426" s="431">
        <f t="shared" si="193"/>
        <v>6.6010815823597815E-2</v>
      </c>
    </row>
    <row r="1427" spans="1:16" x14ac:dyDescent="0.35">
      <c r="A1427" s="3">
        <f t="shared" si="197"/>
        <v>29</v>
      </c>
      <c r="B1427" s="3" t="str">
        <f>[1]Лист1!$B$35</f>
        <v>Наукова,114</v>
      </c>
      <c r="C1427" s="3">
        <v>3682.5</v>
      </c>
      <c r="D1427" s="443"/>
      <c r="E1427" s="468"/>
      <c r="F1427" s="3">
        <f t="shared" si="195"/>
        <v>3682.5</v>
      </c>
      <c r="G1427" s="479">
        <v>63</v>
      </c>
      <c r="H1427" s="479"/>
      <c r="I1427" s="479"/>
      <c r="J1427" s="3">
        <f t="shared" si="196"/>
        <v>63</v>
      </c>
      <c r="K1427" s="431">
        <f t="shared" si="191"/>
        <v>3.426706554256187E-2</v>
      </c>
      <c r="L1427" s="432">
        <f t="shared" si="192"/>
        <v>146.7127277672015</v>
      </c>
      <c r="M1427" s="432">
        <f t="shared" si="194"/>
        <v>32.276800108784329</v>
      </c>
      <c r="N1427" s="432">
        <v>38.774634146341469</v>
      </c>
      <c r="O1427" s="432">
        <v>16.067668959330142</v>
      </c>
      <c r="P1427" s="431">
        <f t="shared" si="193"/>
        <v>6.3498121108393063E-2</v>
      </c>
    </row>
    <row r="1428" spans="1:16" s="261" customFormat="1" x14ac:dyDescent="0.35">
      <c r="A1428" s="279">
        <f t="shared" si="197"/>
        <v>30</v>
      </c>
      <c r="B1428" s="279" t="str">
        <f>[3]Лист1!$B$36</f>
        <v>Наукова,116</v>
      </c>
      <c r="C1428" s="279">
        <v>8191.3</v>
      </c>
      <c r="D1428" s="480"/>
      <c r="E1428" s="481"/>
      <c r="F1428" s="279">
        <v>8191.3</v>
      </c>
      <c r="G1428" s="482">
        <v>144</v>
      </c>
      <c r="H1428" s="482"/>
      <c r="I1428" s="482"/>
      <c r="J1428" s="279">
        <f t="shared" si="196"/>
        <v>144</v>
      </c>
      <c r="K1428" s="483">
        <f t="shared" si="191"/>
        <v>7.8324721240141421E-2</v>
      </c>
      <c r="L1428" s="484">
        <f t="shared" si="192"/>
        <v>335.34337775360348</v>
      </c>
      <c r="M1428" s="484">
        <f t="shared" si="194"/>
        <v>73.775543105792764</v>
      </c>
      <c r="N1428" s="484">
        <v>88.627735191637626</v>
      </c>
      <c r="O1428" s="484">
        <v>36.726100478468894</v>
      </c>
      <c r="P1428" s="483">
        <f t="shared" si="193"/>
        <v>6.5248831874000796E-2</v>
      </c>
    </row>
    <row r="1429" spans="1:16" x14ac:dyDescent="0.35">
      <c r="A1429" s="3">
        <f t="shared" si="197"/>
        <v>31</v>
      </c>
      <c r="B1429" s="3" t="str">
        <f>[1]Лист1!$B$37</f>
        <v>Симоненка,3</v>
      </c>
      <c r="C1429" s="3">
        <v>4054.7</v>
      </c>
      <c r="D1429" s="443"/>
      <c r="E1429" s="468">
        <v>125</v>
      </c>
      <c r="F1429" s="3">
        <f t="shared" si="195"/>
        <v>4179.7</v>
      </c>
      <c r="G1429" s="479">
        <v>163</v>
      </c>
      <c r="H1429" s="479"/>
      <c r="I1429" s="479">
        <v>1</v>
      </c>
      <c r="J1429" s="3">
        <f t="shared" si="196"/>
        <v>164</v>
      </c>
      <c r="K1429" s="431">
        <f t="shared" si="191"/>
        <v>8.9203154745716606E-2</v>
      </c>
      <c r="L1429" s="432">
        <f t="shared" si="192"/>
        <v>381.91884688604836</v>
      </c>
      <c r="M1429" s="432">
        <f t="shared" si="194"/>
        <v>84.022146314930637</v>
      </c>
      <c r="N1429" s="432">
        <v>100.93714285714286</v>
      </c>
      <c r="O1429" s="432">
        <v>41.826947767145128</v>
      </c>
      <c r="P1429" s="431">
        <f t="shared" si="193"/>
        <v>0.14563367797336341</v>
      </c>
    </row>
    <row r="1430" spans="1:16" x14ac:dyDescent="0.35">
      <c r="A1430" s="3">
        <f t="shared" si="197"/>
        <v>32</v>
      </c>
      <c r="B1430" s="3" t="str">
        <f>[1]Лист1!$B$38</f>
        <v>Симоненка,7</v>
      </c>
      <c r="C1430" s="3">
        <v>3967.5</v>
      </c>
      <c r="D1430" s="443"/>
      <c r="E1430" s="468">
        <v>74.5</v>
      </c>
      <c r="F1430" s="3">
        <f t="shared" si="195"/>
        <v>4042</v>
      </c>
      <c r="G1430" s="479">
        <v>72</v>
      </c>
      <c r="H1430" s="479"/>
      <c r="I1430" s="479">
        <v>1</v>
      </c>
      <c r="J1430" s="3">
        <f t="shared" si="196"/>
        <v>73</v>
      </c>
      <c r="K1430" s="431">
        <f t="shared" si="191"/>
        <v>3.970628229534947E-2</v>
      </c>
      <c r="L1430" s="432">
        <f t="shared" si="192"/>
        <v>170.00046233342397</v>
      </c>
      <c r="M1430" s="432">
        <f t="shared" si="194"/>
        <v>37.400101713353273</v>
      </c>
      <c r="N1430" s="432">
        <v>44.929337979094079</v>
      </c>
      <c r="O1430" s="432">
        <v>18.618092603668259</v>
      </c>
      <c r="P1430" s="431">
        <f t="shared" ref="P1430:P1461" si="198">(L1430+M1430+N1430+O1430)/F1430</f>
        <v>6.7033150576333397E-2</v>
      </c>
    </row>
    <row r="1431" spans="1:16" x14ac:dyDescent="0.35">
      <c r="A1431" s="3">
        <f t="shared" si="197"/>
        <v>33</v>
      </c>
      <c r="B1431" s="3" t="str">
        <f>[1]Лист1!$B$39</f>
        <v>Симоненка,12</v>
      </c>
      <c r="C1431" s="3">
        <v>7733.7</v>
      </c>
      <c r="D1431" s="443"/>
      <c r="E1431" s="468"/>
      <c r="F1431" s="3">
        <f t="shared" si="195"/>
        <v>7733.7</v>
      </c>
      <c r="G1431" s="479">
        <v>144</v>
      </c>
      <c r="H1431" s="479"/>
      <c r="I1431" s="479"/>
      <c r="J1431" s="3">
        <f t="shared" si="196"/>
        <v>144</v>
      </c>
      <c r="K1431" s="431">
        <f t="shared" si="191"/>
        <v>7.8324721240141421E-2</v>
      </c>
      <c r="L1431" s="432">
        <f t="shared" ref="L1431:L1462" si="199">K1431*4281.45</f>
        <v>335.34337775360348</v>
      </c>
      <c r="M1431" s="432">
        <f t="shared" si="194"/>
        <v>73.775543105792764</v>
      </c>
      <c r="N1431" s="432">
        <v>88.627735191637626</v>
      </c>
      <c r="O1431" s="432">
        <v>36.726100478468894</v>
      </c>
      <c r="P1431" s="431">
        <f t="shared" si="198"/>
        <v>6.9109579700467133E-2</v>
      </c>
    </row>
    <row r="1432" spans="1:16" x14ac:dyDescent="0.35">
      <c r="A1432" s="3">
        <f t="shared" si="197"/>
        <v>34</v>
      </c>
      <c r="B1432" s="3" t="str">
        <f>[1]Лист1!$B$41</f>
        <v>Симоненка,18</v>
      </c>
      <c r="C1432" s="3">
        <v>5374.3</v>
      </c>
      <c r="D1432" s="443"/>
      <c r="E1432" s="468"/>
      <c r="F1432" s="3">
        <f t="shared" si="195"/>
        <v>5374.3</v>
      </c>
      <c r="G1432" s="479">
        <v>90</v>
      </c>
      <c r="H1432" s="479"/>
      <c r="I1432" s="479"/>
      <c r="J1432" s="3">
        <f t="shared" si="196"/>
        <v>90</v>
      </c>
      <c r="K1432" s="431">
        <f t="shared" si="191"/>
        <v>4.8952950775088384E-2</v>
      </c>
      <c r="L1432" s="432">
        <f t="shared" si="199"/>
        <v>209.58961109600216</v>
      </c>
      <c r="M1432" s="432">
        <f t="shared" si="194"/>
        <v>46.109714441120474</v>
      </c>
      <c r="N1432" s="432">
        <v>55.392334494773515</v>
      </c>
      <c r="O1432" s="432">
        <v>22.95381279904306</v>
      </c>
      <c r="P1432" s="431">
        <f t="shared" si="198"/>
        <v>6.2156089691855536E-2</v>
      </c>
    </row>
    <row r="1433" spans="1:16" x14ac:dyDescent="0.35">
      <c r="A1433" s="3">
        <f t="shared" si="197"/>
        <v>35</v>
      </c>
      <c r="B1433" s="3" t="str">
        <f>[1]Лист1!$B$42</f>
        <v>Симоненка,20</v>
      </c>
      <c r="C1433" s="3">
        <v>8191.7</v>
      </c>
      <c r="D1433" s="443"/>
      <c r="E1433" s="468"/>
      <c r="F1433" s="3">
        <f t="shared" si="195"/>
        <v>8191.7</v>
      </c>
      <c r="G1433" s="479">
        <v>144</v>
      </c>
      <c r="H1433" s="479"/>
      <c r="I1433" s="479"/>
      <c r="J1433" s="3">
        <f t="shared" si="196"/>
        <v>144</v>
      </c>
      <c r="K1433" s="431">
        <f t="shared" si="191"/>
        <v>7.8324721240141421E-2</v>
      </c>
      <c r="L1433" s="432">
        <f t="shared" si="199"/>
        <v>335.34337775360348</v>
      </c>
      <c r="M1433" s="432">
        <f t="shared" si="194"/>
        <v>73.775543105792764</v>
      </c>
      <c r="N1433" s="432">
        <v>88.627735191637626</v>
      </c>
      <c r="O1433" s="432">
        <v>36.726100478468894</v>
      </c>
      <c r="P1433" s="431">
        <f t="shared" si="198"/>
        <v>6.5245645779203665E-2</v>
      </c>
    </row>
    <row r="1434" spans="1:16" x14ac:dyDescent="0.35">
      <c r="A1434" s="3">
        <f t="shared" si="197"/>
        <v>36</v>
      </c>
      <c r="B1434" s="3" t="str">
        <f>[1]Лист1!$B$43</f>
        <v>Симоненка,22</v>
      </c>
      <c r="C1434" s="3">
        <v>4123.8999999999996</v>
      </c>
      <c r="D1434" s="443"/>
      <c r="E1434" s="468"/>
      <c r="F1434" s="3">
        <f t="shared" si="195"/>
        <v>4123.8999999999996</v>
      </c>
      <c r="G1434" s="479">
        <v>81</v>
      </c>
      <c r="H1434" s="431"/>
      <c r="I1434" s="431"/>
      <c r="J1434" s="3">
        <f t="shared" si="196"/>
        <v>81</v>
      </c>
      <c r="K1434" s="431">
        <f t="shared" si="191"/>
        <v>4.4057655697579544E-2</v>
      </c>
      <c r="L1434" s="432">
        <f t="shared" si="199"/>
        <v>188.63064998640192</v>
      </c>
      <c r="M1434" s="432">
        <f t="shared" si="194"/>
        <v>41.498742997008421</v>
      </c>
      <c r="N1434" s="432">
        <v>49.853101045296164</v>
      </c>
      <c r="O1434" s="432">
        <v>20.658431519138755</v>
      </c>
      <c r="P1434" s="431">
        <f t="shared" si="198"/>
        <v>7.2902089174772741E-2</v>
      </c>
    </row>
    <row r="1435" spans="1:16" x14ac:dyDescent="0.35">
      <c r="A1435" s="3">
        <f t="shared" si="197"/>
        <v>37</v>
      </c>
      <c r="B1435" s="3" t="s">
        <v>341</v>
      </c>
      <c r="C1435" s="3">
        <v>4398.3999999999996</v>
      </c>
      <c r="D1435" s="443"/>
      <c r="E1435" s="468"/>
      <c r="F1435" s="3">
        <f t="shared" si="195"/>
        <v>4398.3999999999996</v>
      </c>
      <c r="G1435" s="479">
        <v>95</v>
      </c>
      <c r="H1435" s="431"/>
      <c r="I1435" s="431"/>
      <c r="J1435" s="3">
        <f t="shared" si="196"/>
        <v>95</v>
      </c>
      <c r="K1435" s="431">
        <f t="shared" si="191"/>
        <v>5.1672559151482181E-2</v>
      </c>
      <c r="L1435" s="432">
        <f t="shared" si="199"/>
        <v>221.23347837911336</v>
      </c>
      <c r="M1435" s="432">
        <f t="shared" si="194"/>
        <v>48.671365243404942</v>
      </c>
      <c r="N1435" s="432">
        <v>58.469686411149823</v>
      </c>
      <c r="O1435" s="432">
        <v>24.229024621212119</v>
      </c>
      <c r="P1435" s="431">
        <f t="shared" si="198"/>
        <v>8.0166322902619186E-2</v>
      </c>
    </row>
    <row r="1436" spans="1:16" x14ac:dyDescent="0.35">
      <c r="A1436" s="3">
        <f t="shared" si="197"/>
        <v>38</v>
      </c>
      <c r="B1436" s="3" t="s">
        <v>342</v>
      </c>
      <c r="C1436" s="3">
        <v>4369.7</v>
      </c>
      <c r="D1436" s="443"/>
      <c r="E1436" s="468"/>
      <c r="F1436" s="3">
        <f t="shared" si="195"/>
        <v>4369.7</v>
      </c>
      <c r="G1436" s="479">
        <v>95</v>
      </c>
      <c r="H1436" s="431"/>
      <c r="I1436" s="431"/>
      <c r="J1436" s="3">
        <f t="shared" si="196"/>
        <v>95</v>
      </c>
      <c r="K1436" s="431">
        <f t="shared" si="191"/>
        <v>5.1672559151482181E-2</v>
      </c>
      <c r="L1436" s="432">
        <f t="shared" si="199"/>
        <v>221.23347837911336</v>
      </c>
      <c r="M1436" s="432">
        <f t="shared" si="194"/>
        <v>48.671365243404942</v>
      </c>
      <c r="N1436" s="432">
        <v>58.469686411149823</v>
      </c>
      <c r="O1436" s="432">
        <v>24.229024621212119</v>
      </c>
      <c r="P1436" s="431">
        <f t="shared" si="198"/>
        <v>8.0692851833050375E-2</v>
      </c>
    </row>
    <row r="1437" spans="1:16" x14ac:dyDescent="0.35">
      <c r="A1437" s="3">
        <f t="shared" si="197"/>
        <v>39</v>
      </c>
      <c r="B1437" s="3" t="s">
        <v>343</v>
      </c>
      <c r="C1437" s="3">
        <v>5769.7</v>
      </c>
      <c r="D1437" s="443"/>
      <c r="E1437" s="468"/>
      <c r="F1437" s="3">
        <f t="shared" si="195"/>
        <v>5769.7</v>
      </c>
      <c r="G1437" s="479">
        <v>120</v>
      </c>
      <c r="H1437" s="431"/>
      <c r="I1437" s="431"/>
      <c r="J1437" s="3">
        <f t="shared" si="196"/>
        <v>120</v>
      </c>
      <c r="K1437" s="431">
        <f t="shared" si="191"/>
        <v>6.5270601033451184E-2</v>
      </c>
      <c r="L1437" s="432">
        <f t="shared" si="199"/>
        <v>279.45281479466956</v>
      </c>
      <c r="M1437" s="432">
        <f t="shared" si="194"/>
        <v>61.479619254827305</v>
      </c>
      <c r="N1437" s="432">
        <v>73.856445993031357</v>
      </c>
      <c r="O1437" s="432">
        <v>30.605083732057409</v>
      </c>
      <c r="P1437" s="431">
        <f t="shared" si="198"/>
        <v>7.719534183312575E-2</v>
      </c>
    </row>
    <row r="1438" spans="1:16" x14ac:dyDescent="0.35">
      <c r="A1438" s="3">
        <f t="shared" si="197"/>
        <v>40</v>
      </c>
      <c r="B1438" s="3" t="s">
        <v>344</v>
      </c>
      <c r="C1438" s="3">
        <v>4446.8999999999996</v>
      </c>
      <c r="D1438" s="443"/>
      <c r="E1438" s="468"/>
      <c r="F1438" s="3">
        <f t="shared" si="195"/>
        <v>4446.8999999999996</v>
      </c>
      <c r="G1438" s="479">
        <v>95</v>
      </c>
      <c r="H1438" s="431"/>
      <c r="I1438" s="431"/>
      <c r="J1438" s="3">
        <f t="shared" si="196"/>
        <v>95</v>
      </c>
      <c r="K1438" s="431">
        <f t="shared" si="191"/>
        <v>5.1672559151482181E-2</v>
      </c>
      <c r="L1438" s="432">
        <f t="shared" si="199"/>
        <v>221.23347837911336</v>
      </c>
      <c r="M1438" s="432">
        <f t="shared" si="194"/>
        <v>48.671365243404942</v>
      </c>
      <c r="N1438" s="432">
        <v>58.469686411149823</v>
      </c>
      <c r="O1438" s="432">
        <v>24.229024621212119</v>
      </c>
      <c r="P1438" s="431">
        <f t="shared" si="198"/>
        <v>7.9291990972335843E-2</v>
      </c>
    </row>
    <row r="1439" spans="1:16" x14ac:dyDescent="0.35">
      <c r="A1439" s="3">
        <f t="shared" si="197"/>
        <v>41</v>
      </c>
      <c r="B1439" s="3" t="s">
        <v>345</v>
      </c>
      <c r="C1439" s="3">
        <v>4422.5</v>
      </c>
      <c r="D1439" s="443"/>
      <c r="E1439" s="468"/>
      <c r="F1439" s="3">
        <f t="shared" si="195"/>
        <v>4422.5</v>
      </c>
      <c r="G1439" s="479">
        <v>95</v>
      </c>
      <c r="H1439" s="431"/>
      <c r="I1439" s="431"/>
      <c r="J1439" s="3">
        <f t="shared" si="196"/>
        <v>95</v>
      </c>
      <c r="K1439" s="431">
        <f t="shared" si="191"/>
        <v>5.1672559151482181E-2</v>
      </c>
      <c r="L1439" s="432">
        <f t="shared" si="199"/>
        <v>221.23347837911336</v>
      </c>
      <c r="M1439" s="432">
        <f t="shared" si="194"/>
        <v>48.671365243404942</v>
      </c>
      <c r="N1439" s="432">
        <v>58.469686411149823</v>
      </c>
      <c r="O1439" s="432">
        <v>24.229024621212119</v>
      </c>
      <c r="P1439" s="431">
        <f t="shared" si="198"/>
        <v>7.9729464025976304E-2</v>
      </c>
    </row>
    <row r="1440" spans="1:16" x14ac:dyDescent="0.35">
      <c r="A1440" s="3">
        <f t="shared" si="197"/>
        <v>42</v>
      </c>
      <c r="B1440" s="3" t="s">
        <v>346</v>
      </c>
      <c r="C1440" s="3">
        <v>3984.5</v>
      </c>
      <c r="D1440" s="443"/>
      <c r="E1440" s="468"/>
      <c r="F1440" s="3">
        <f t="shared" si="195"/>
        <v>3984.5</v>
      </c>
      <c r="G1440" s="479">
        <v>90</v>
      </c>
      <c r="H1440" s="431"/>
      <c r="I1440" s="431"/>
      <c r="J1440" s="3">
        <f t="shared" si="196"/>
        <v>90</v>
      </c>
      <c r="K1440" s="431">
        <f t="shared" si="191"/>
        <v>4.8952950775088384E-2</v>
      </c>
      <c r="L1440" s="432">
        <f t="shared" si="199"/>
        <v>209.58961109600216</v>
      </c>
      <c r="M1440" s="432">
        <f t="shared" si="194"/>
        <v>46.109714441120474</v>
      </c>
      <c r="N1440" s="432">
        <v>55.392334494773515</v>
      </c>
      <c r="O1440" s="432">
        <v>22.95381279904306</v>
      </c>
      <c r="P1440" s="431">
        <f t="shared" si="198"/>
        <v>8.3836233612985117E-2</v>
      </c>
    </row>
    <row r="1441" spans="1:16" x14ac:dyDescent="0.35">
      <c r="A1441" s="3">
        <f t="shared" si="197"/>
        <v>43</v>
      </c>
      <c r="B1441" s="3" t="s">
        <v>347</v>
      </c>
      <c r="C1441" s="3">
        <v>5874.6</v>
      </c>
      <c r="D1441" s="443"/>
      <c r="E1441" s="468"/>
      <c r="F1441" s="3">
        <f t="shared" si="195"/>
        <v>5874.6</v>
      </c>
      <c r="G1441" s="479">
        <v>119</v>
      </c>
      <c r="H1441" s="431"/>
      <c r="I1441" s="431"/>
      <c r="J1441" s="3">
        <f t="shared" si="196"/>
        <v>119</v>
      </c>
      <c r="K1441" s="431">
        <f t="shared" si="191"/>
        <v>6.4726679358172418E-2</v>
      </c>
      <c r="L1441" s="432">
        <f t="shared" si="199"/>
        <v>277.12404133804728</v>
      </c>
      <c r="M1441" s="432">
        <f t="shared" si="194"/>
        <v>60.9672890943704</v>
      </c>
      <c r="N1441" s="432">
        <v>73.240975609756092</v>
      </c>
      <c r="O1441" s="432">
        <v>30.350041367623596</v>
      </c>
      <c r="P1441" s="431">
        <f t="shared" si="198"/>
        <v>7.5185093012255705E-2</v>
      </c>
    </row>
    <row r="1442" spans="1:16" x14ac:dyDescent="0.35">
      <c r="A1442" s="3">
        <f t="shared" si="197"/>
        <v>44</v>
      </c>
      <c r="B1442" s="3" t="s">
        <v>348</v>
      </c>
      <c r="C1442" s="3">
        <v>5861.2</v>
      </c>
      <c r="D1442" s="443"/>
      <c r="E1442" s="468"/>
      <c r="F1442" s="3">
        <f t="shared" si="195"/>
        <v>5861.2</v>
      </c>
      <c r="G1442" s="479">
        <v>119</v>
      </c>
      <c r="H1442" s="431"/>
      <c r="I1442" s="431"/>
      <c r="J1442" s="3">
        <f t="shared" si="196"/>
        <v>119</v>
      </c>
      <c r="K1442" s="431">
        <f t="shared" si="191"/>
        <v>6.4726679358172418E-2</v>
      </c>
      <c r="L1442" s="432">
        <f t="shared" si="199"/>
        <v>277.12404133804728</v>
      </c>
      <c r="M1442" s="432">
        <f t="shared" si="194"/>
        <v>60.9672890943704</v>
      </c>
      <c r="N1442" s="432">
        <v>73.240975609756092</v>
      </c>
      <c r="O1442" s="432">
        <v>30.350041367623596</v>
      </c>
      <c r="P1442" s="431">
        <f t="shared" si="198"/>
        <v>7.5356982769705413E-2</v>
      </c>
    </row>
    <row r="1443" spans="1:16" x14ac:dyDescent="0.35">
      <c r="A1443" s="3">
        <f t="shared" si="197"/>
        <v>45</v>
      </c>
      <c r="B1443" s="3" t="s">
        <v>349</v>
      </c>
      <c r="C1443" s="3">
        <v>4068.9</v>
      </c>
      <c r="D1443" s="443"/>
      <c r="E1443" s="468"/>
      <c r="F1443" s="3">
        <f t="shared" si="195"/>
        <v>4068.9</v>
      </c>
      <c r="G1443" s="479">
        <v>90</v>
      </c>
      <c r="H1443" s="431"/>
      <c r="I1443" s="431"/>
      <c r="J1443" s="3">
        <f t="shared" si="196"/>
        <v>90</v>
      </c>
      <c r="K1443" s="431">
        <f t="shared" si="191"/>
        <v>4.8952950775088384E-2</v>
      </c>
      <c r="L1443" s="432">
        <f t="shared" si="199"/>
        <v>209.58961109600216</v>
      </c>
      <c r="M1443" s="432">
        <f t="shared" si="194"/>
        <v>46.109714441120474</v>
      </c>
      <c r="N1443" s="432">
        <v>55.392334494773515</v>
      </c>
      <c r="O1443" s="432">
        <v>22.95381279904306</v>
      </c>
      <c r="P1443" s="431">
        <f t="shared" si="198"/>
        <v>8.2097243193722927E-2</v>
      </c>
    </row>
    <row r="1444" spans="1:16" x14ac:dyDescent="0.35">
      <c r="A1444" s="3">
        <f t="shared" si="197"/>
        <v>46</v>
      </c>
      <c r="B1444" s="3" t="s">
        <v>350</v>
      </c>
      <c r="C1444" s="3">
        <v>4057</v>
      </c>
      <c r="D1444" s="443"/>
      <c r="E1444" s="468"/>
      <c r="F1444" s="3">
        <f t="shared" si="195"/>
        <v>4057</v>
      </c>
      <c r="G1444" s="479">
        <v>90</v>
      </c>
      <c r="H1444" s="431"/>
      <c r="I1444" s="431"/>
      <c r="J1444" s="3">
        <f t="shared" si="196"/>
        <v>90</v>
      </c>
      <c r="K1444" s="431">
        <f t="shared" si="191"/>
        <v>4.8952950775088384E-2</v>
      </c>
      <c r="L1444" s="432">
        <f t="shared" si="199"/>
        <v>209.58961109600216</v>
      </c>
      <c r="M1444" s="432">
        <f t="shared" si="194"/>
        <v>46.109714441120474</v>
      </c>
      <c r="N1444" s="432">
        <v>55.392334494773515</v>
      </c>
      <c r="O1444" s="432">
        <v>22.95381279904306</v>
      </c>
      <c r="P1444" s="431">
        <f t="shared" si="198"/>
        <v>8.2338050981251965E-2</v>
      </c>
    </row>
    <row r="1445" spans="1:16" x14ac:dyDescent="0.35">
      <c r="A1445" s="3">
        <f t="shared" si="197"/>
        <v>47</v>
      </c>
      <c r="B1445" s="3" t="s">
        <v>351</v>
      </c>
      <c r="C1445" s="3">
        <v>5809.5</v>
      </c>
      <c r="D1445" s="443"/>
      <c r="E1445" s="468"/>
      <c r="F1445" s="3">
        <f t="shared" si="195"/>
        <v>5809.5</v>
      </c>
      <c r="G1445" s="479">
        <v>119</v>
      </c>
      <c r="H1445" s="431"/>
      <c r="I1445" s="431"/>
      <c r="J1445" s="3">
        <f t="shared" si="196"/>
        <v>119</v>
      </c>
      <c r="K1445" s="431">
        <f t="shared" si="191"/>
        <v>6.4726679358172418E-2</v>
      </c>
      <c r="L1445" s="432">
        <f t="shared" si="199"/>
        <v>277.12404133804728</v>
      </c>
      <c r="M1445" s="432">
        <f t="shared" si="194"/>
        <v>60.9672890943704</v>
      </c>
      <c r="N1445" s="432">
        <v>73.240975609756092</v>
      </c>
      <c r="O1445" s="432">
        <v>30.350041367623596</v>
      </c>
      <c r="P1445" s="431">
        <f t="shared" si="198"/>
        <v>7.6027600896772074E-2</v>
      </c>
    </row>
    <row r="1446" spans="1:16" x14ac:dyDescent="0.35">
      <c r="A1446" s="3">
        <f t="shared" si="197"/>
        <v>48</v>
      </c>
      <c r="B1446" s="3" t="s">
        <v>352</v>
      </c>
      <c r="C1446" s="3">
        <v>5835.6</v>
      </c>
      <c r="D1446" s="443"/>
      <c r="E1446" s="468"/>
      <c r="F1446" s="3">
        <f t="shared" si="195"/>
        <v>5835.6</v>
      </c>
      <c r="G1446" s="479">
        <v>119</v>
      </c>
      <c r="H1446" s="431"/>
      <c r="I1446" s="431"/>
      <c r="J1446" s="3">
        <f t="shared" si="196"/>
        <v>119</v>
      </c>
      <c r="K1446" s="431">
        <f t="shared" si="191"/>
        <v>6.4726679358172418E-2</v>
      </c>
      <c r="L1446" s="432">
        <f t="shared" si="199"/>
        <v>277.12404133804728</v>
      </c>
      <c r="M1446" s="432">
        <f t="shared" si="194"/>
        <v>60.9672890943704</v>
      </c>
      <c r="N1446" s="432">
        <v>73.240975609756092</v>
      </c>
      <c r="O1446" s="432">
        <v>30.350041367623596</v>
      </c>
      <c r="P1446" s="431">
        <f t="shared" si="198"/>
        <v>7.5687563816882131E-2</v>
      </c>
    </row>
    <row r="1447" spans="1:16" x14ac:dyDescent="0.35">
      <c r="A1447" s="3">
        <f t="shared" si="197"/>
        <v>49</v>
      </c>
      <c r="B1447" s="3" t="s">
        <v>353</v>
      </c>
      <c r="C1447" s="3">
        <v>4048.9</v>
      </c>
      <c r="D1447" s="443"/>
      <c r="E1447" s="468"/>
      <c r="F1447" s="3">
        <f t="shared" si="195"/>
        <v>4048.9</v>
      </c>
      <c r="G1447" s="479">
        <v>90</v>
      </c>
      <c r="H1447" s="431"/>
      <c r="I1447" s="431"/>
      <c r="J1447" s="3">
        <f t="shared" si="196"/>
        <v>90</v>
      </c>
      <c r="K1447" s="431">
        <f t="shared" si="191"/>
        <v>4.8952950775088384E-2</v>
      </c>
      <c r="L1447" s="432">
        <f t="shared" si="199"/>
        <v>209.58961109600216</v>
      </c>
      <c r="M1447" s="432">
        <f t="shared" si="194"/>
        <v>46.109714441120474</v>
      </c>
      <c r="N1447" s="432">
        <v>55.392334494773515</v>
      </c>
      <c r="O1447" s="432">
        <v>22.95381279904306</v>
      </c>
      <c r="P1447" s="431">
        <f t="shared" si="198"/>
        <v>8.2502771822208304E-2</v>
      </c>
    </row>
    <row r="1448" spans="1:16" x14ac:dyDescent="0.35">
      <c r="A1448" s="3">
        <f t="shared" si="197"/>
        <v>50</v>
      </c>
      <c r="B1448" s="3" t="s">
        <v>1848</v>
      </c>
      <c r="C1448" s="3">
        <v>4427.8</v>
      </c>
      <c r="D1448" s="443"/>
      <c r="E1448" s="468"/>
      <c r="F1448" s="3">
        <f t="shared" si="195"/>
        <v>4427.8</v>
      </c>
      <c r="G1448" s="479">
        <v>95</v>
      </c>
      <c r="H1448" s="431"/>
      <c r="I1448" s="431"/>
      <c r="J1448" s="3">
        <f t="shared" si="196"/>
        <v>95</v>
      </c>
      <c r="K1448" s="431">
        <f t="shared" si="191"/>
        <v>5.1672559151482181E-2</v>
      </c>
      <c r="L1448" s="432">
        <f t="shared" si="199"/>
        <v>221.23347837911336</v>
      </c>
      <c r="M1448" s="432">
        <f t="shared" si="194"/>
        <v>48.671365243404942</v>
      </c>
      <c r="N1448" s="432">
        <v>58.469686411149823</v>
      </c>
      <c r="O1448" s="432">
        <v>24.229024621212119</v>
      </c>
      <c r="P1448" s="431">
        <f t="shared" si="198"/>
        <v>7.9634029236840015E-2</v>
      </c>
    </row>
    <row r="1449" spans="1:16" x14ac:dyDescent="0.35">
      <c r="A1449" s="3">
        <f t="shared" si="197"/>
        <v>51</v>
      </c>
      <c r="B1449" s="3" t="s">
        <v>1849</v>
      </c>
      <c r="C1449" s="3">
        <v>4428.6000000000004</v>
      </c>
      <c r="D1449" s="443"/>
      <c r="E1449" s="468"/>
      <c r="F1449" s="3">
        <f t="shared" si="195"/>
        <v>4428.6000000000004</v>
      </c>
      <c r="G1449" s="479">
        <v>95</v>
      </c>
      <c r="H1449" s="431"/>
      <c r="I1449" s="431"/>
      <c r="J1449" s="3">
        <f t="shared" si="196"/>
        <v>95</v>
      </c>
      <c r="K1449" s="431">
        <f t="shared" si="191"/>
        <v>5.1672559151482181E-2</v>
      </c>
      <c r="L1449" s="432">
        <f t="shared" si="199"/>
        <v>221.23347837911336</v>
      </c>
      <c r="M1449" s="432">
        <f t="shared" si="194"/>
        <v>48.671365243404942</v>
      </c>
      <c r="N1449" s="432">
        <v>58.469686411149823</v>
      </c>
      <c r="O1449" s="432">
        <v>24.229024621212119</v>
      </c>
      <c r="P1449" s="431">
        <f t="shared" si="198"/>
        <v>7.9619643827593414E-2</v>
      </c>
    </row>
    <row r="1450" spans="1:16" x14ac:dyDescent="0.35">
      <c r="A1450" s="3">
        <f t="shared" si="197"/>
        <v>52</v>
      </c>
      <c r="B1450" s="3" t="s">
        <v>1850</v>
      </c>
      <c r="C1450" s="3">
        <v>5782.4</v>
      </c>
      <c r="D1450" s="443"/>
      <c r="E1450" s="468"/>
      <c r="F1450" s="3">
        <f t="shared" si="195"/>
        <v>5782.4</v>
      </c>
      <c r="G1450" s="479">
        <v>119</v>
      </c>
      <c r="H1450" s="431"/>
      <c r="I1450" s="431"/>
      <c r="J1450" s="3">
        <f t="shared" si="196"/>
        <v>119</v>
      </c>
      <c r="K1450" s="431">
        <f t="shared" si="191"/>
        <v>6.4726679358172418E-2</v>
      </c>
      <c r="L1450" s="432">
        <f t="shared" si="199"/>
        <v>277.12404133804728</v>
      </c>
      <c r="M1450" s="432">
        <f t="shared" si="194"/>
        <v>60.9672890943704</v>
      </c>
      <c r="N1450" s="432">
        <v>73.240975609756092</v>
      </c>
      <c r="O1450" s="432">
        <v>30.350041367623596</v>
      </c>
      <c r="P1450" s="431">
        <f t="shared" si="198"/>
        <v>7.6383914535451958E-2</v>
      </c>
    </row>
    <row r="1451" spans="1:16" x14ac:dyDescent="0.35">
      <c r="A1451" s="3">
        <f t="shared" si="197"/>
        <v>53</v>
      </c>
      <c r="B1451" s="3" t="s">
        <v>1851</v>
      </c>
      <c r="C1451" s="3">
        <v>5882.7</v>
      </c>
      <c r="D1451" s="443"/>
      <c r="E1451" s="468"/>
      <c r="F1451" s="3">
        <f t="shared" si="195"/>
        <v>5882.7</v>
      </c>
      <c r="G1451" s="479">
        <v>119</v>
      </c>
      <c r="H1451" s="431"/>
      <c r="I1451" s="431"/>
      <c r="J1451" s="3">
        <f t="shared" si="196"/>
        <v>119</v>
      </c>
      <c r="K1451" s="431">
        <f t="shared" si="191"/>
        <v>6.4726679358172418E-2</v>
      </c>
      <c r="L1451" s="432">
        <f t="shared" si="199"/>
        <v>277.12404133804728</v>
      </c>
      <c r="M1451" s="432">
        <f t="shared" si="194"/>
        <v>60.9672890943704</v>
      </c>
      <c r="N1451" s="432">
        <v>73.240975609756092</v>
      </c>
      <c r="O1451" s="432">
        <v>30.350041367623596</v>
      </c>
      <c r="P1451" s="431">
        <f t="shared" si="198"/>
        <v>7.5081569247079982E-2</v>
      </c>
    </row>
    <row r="1452" spans="1:16" x14ac:dyDescent="0.35">
      <c r="A1452" s="3">
        <f t="shared" si="197"/>
        <v>54</v>
      </c>
      <c r="B1452" s="3" t="s">
        <v>1852</v>
      </c>
      <c r="C1452" s="3">
        <v>4404.7</v>
      </c>
      <c r="D1452" s="443"/>
      <c r="E1452" s="468"/>
      <c r="F1452" s="3">
        <f t="shared" si="195"/>
        <v>4404.7</v>
      </c>
      <c r="G1452" s="479">
        <v>94</v>
      </c>
      <c r="H1452" s="431"/>
      <c r="I1452" s="431"/>
      <c r="J1452" s="3">
        <f t="shared" si="196"/>
        <v>94</v>
      </c>
      <c r="K1452" s="431">
        <f t="shared" si="191"/>
        <v>5.1128637476203422E-2</v>
      </c>
      <c r="L1452" s="432">
        <f t="shared" si="199"/>
        <v>218.90470492249113</v>
      </c>
      <c r="M1452" s="432">
        <f t="shared" si="194"/>
        <v>48.159035082948051</v>
      </c>
      <c r="N1452" s="432">
        <v>57.854216027874571</v>
      </c>
      <c r="O1452" s="432">
        <v>23.973982256778307</v>
      </c>
      <c r="P1452" s="431">
        <f t="shared" si="198"/>
        <v>7.9209012711442803E-2</v>
      </c>
    </row>
    <row r="1453" spans="1:16" x14ac:dyDescent="0.35">
      <c r="A1453" s="3">
        <f t="shared" si="197"/>
        <v>55</v>
      </c>
      <c r="B1453" s="3" t="s">
        <v>1853</v>
      </c>
      <c r="C1453" s="3">
        <v>4428.3999999999996</v>
      </c>
      <c r="D1453" s="443"/>
      <c r="E1453" s="468"/>
      <c r="F1453" s="3">
        <f t="shared" si="195"/>
        <v>4428.3999999999996</v>
      </c>
      <c r="G1453" s="479">
        <v>94</v>
      </c>
      <c r="H1453" s="431"/>
      <c r="I1453" s="431"/>
      <c r="J1453" s="3">
        <f t="shared" si="196"/>
        <v>94</v>
      </c>
      <c r="K1453" s="431">
        <f t="shared" si="191"/>
        <v>5.1128637476203422E-2</v>
      </c>
      <c r="L1453" s="432">
        <f t="shared" si="199"/>
        <v>218.90470492249113</v>
      </c>
      <c r="M1453" s="432">
        <f t="shared" si="194"/>
        <v>48.159035082948051</v>
      </c>
      <c r="N1453" s="432">
        <v>57.854216027874571</v>
      </c>
      <c r="O1453" s="432">
        <v>23.973982256778307</v>
      </c>
      <c r="P1453" s="431">
        <f t="shared" si="198"/>
        <v>7.8785100327452826E-2</v>
      </c>
    </row>
    <row r="1454" spans="1:16" x14ac:dyDescent="0.35">
      <c r="A1454" s="3">
        <f t="shared" si="197"/>
        <v>56</v>
      </c>
      <c r="B1454" s="3" t="s">
        <v>1854</v>
      </c>
      <c r="C1454" s="3">
        <v>4419.2</v>
      </c>
      <c r="D1454" s="443"/>
      <c r="E1454" s="468"/>
      <c r="F1454" s="3">
        <f t="shared" si="195"/>
        <v>4419.2</v>
      </c>
      <c r="G1454" s="479">
        <v>95</v>
      </c>
      <c r="H1454" s="431"/>
      <c r="I1454" s="431"/>
      <c r="J1454" s="3">
        <f t="shared" si="196"/>
        <v>95</v>
      </c>
      <c r="K1454" s="431">
        <f t="shared" si="191"/>
        <v>5.1672559151482181E-2</v>
      </c>
      <c r="L1454" s="432">
        <f t="shared" si="199"/>
        <v>221.23347837911336</v>
      </c>
      <c r="M1454" s="432">
        <f t="shared" si="194"/>
        <v>48.671365243404942</v>
      </c>
      <c r="N1454" s="432">
        <v>58.469686411149823</v>
      </c>
      <c r="O1454" s="432">
        <v>24.229024621212119</v>
      </c>
      <c r="P1454" s="431">
        <f t="shared" si="198"/>
        <v>7.9789001324873335E-2</v>
      </c>
    </row>
    <row r="1455" spans="1:16" x14ac:dyDescent="0.35">
      <c r="A1455" s="3">
        <f t="shared" si="197"/>
        <v>57</v>
      </c>
      <c r="B1455" s="3" t="s">
        <v>1855</v>
      </c>
      <c r="C1455" s="3">
        <v>5902.1</v>
      </c>
      <c r="D1455" s="443"/>
      <c r="E1455" s="468"/>
      <c r="F1455" s="3">
        <f t="shared" si="195"/>
        <v>5902.1</v>
      </c>
      <c r="G1455" s="479">
        <v>119</v>
      </c>
      <c r="H1455" s="431"/>
      <c r="I1455" s="431"/>
      <c r="J1455" s="3">
        <f t="shared" si="196"/>
        <v>119</v>
      </c>
      <c r="K1455" s="431">
        <f t="shared" si="191"/>
        <v>6.4726679358172418E-2</v>
      </c>
      <c r="L1455" s="432">
        <f t="shared" si="199"/>
        <v>277.12404133804728</v>
      </c>
      <c r="M1455" s="432">
        <f t="shared" si="194"/>
        <v>60.9672890943704</v>
      </c>
      <c r="N1455" s="432">
        <v>73.240975609756092</v>
      </c>
      <c r="O1455" s="432">
        <v>30.350041367623596</v>
      </c>
      <c r="P1455" s="431">
        <f t="shared" si="198"/>
        <v>7.4834778707544319E-2</v>
      </c>
    </row>
    <row r="1456" spans="1:16" x14ac:dyDescent="0.35">
      <c r="A1456" s="3">
        <f t="shared" si="197"/>
        <v>58</v>
      </c>
      <c r="B1456" s="3" t="s">
        <v>1856</v>
      </c>
      <c r="C1456" s="3">
        <v>4397.8</v>
      </c>
      <c r="D1456" s="443"/>
      <c r="E1456" s="468"/>
      <c r="F1456" s="3">
        <f t="shared" si="195"/>
        <v>4397.8</v>
      </c>
      <c r="G1456" s="479">
        <v>95</v>
      </c>
      <c r="H1456" s="431"/>
      <c r="I1456" s="431"/>
      <c r="J1456" s="3">
        <f t="shared" si="196"/>
        <v>95</v>
      </c>
      <c r="K1456" s="431">
        <f t="shared" si="191"/>
        <v>5.1672559151482181E-2</v>
      </c>
      <c r="L1456" s="432">
        <f t="shared" si="199"/>
        <v>221.23347837911336</v>
      </c>
      <c r="M1456" s="432">
        <f t="shared" si="194"/>
        <v>48.671365243404942</v>
      </c>
      <c r="N1456" s="432">
        <v>58.469686411149823</v>
      </c>
      <c r="O1456" s="432">
        <v>24.229024621212119</v>
      </c>
      <c r="P1456" s="431">
        <f t="shared" si="198"/>
        <v>8.0177260142544046E-2</v>
      </c>
    </row>
    <row r="1457" spans="1:16" x14ac:dyDescent="0.35">
      <c r="A1457" s="3">
        <f t="shared" si="197"/>
        <v>59</v>
      </c>
      <c r="B1457" s="3" t="s">
        <v>1857</v>
      </c>
      <c r="C1457" s="3">
        <v>4423.3999999999996</v>
      </c>
      <c r="D1457" s="443"/>
      <c r="E1457" s="468"/>
      <c r="F1457" s="3">
        <f t="shared" si="195"/>
        <v>4423.3999999999996</v>
      </c>
      <c r="G1457" s="479">
        <v>95</v>
      </c>
      <c r="H1457" s="431"/>
      <c r="I1457" s="431"/>
      <c r="J1457" s="3">
        <f t="shared" si="196"/>
        <v>95</v>
      </c>
      <c r="K1457" s="431">
        <f t="shared" si="191"/>
        <v>5.1672559151482181E-2</v>
      </c>
      <c r="L1457" s="432">
        <f t="shared" si="199"/>
        <v>221.23347837911336</v>
      </c>
      <c r="M1457" s="432">
        <f t="shared" si="194"/>
        <v>48.671365243404942</v>
      </c>
      <c r="N1457" s="432">
        <v>58.469686411149823</v>
      </c>
      <c r="O1457" s="432">
        <v>24.229024621212119</v>
      </c>
      <c r="P1457" s="431">
        <f t="shared" si="198"/>
        <v>7.9713241998209575E-2</v>
      </c>
    </row>
    <row r="1458" spans="1:16" x14ac:dyDescent="0.35">
      <c r="A1458" s="3">
        <f t="shared" si="197"/>
        <v>60</v>
      </c>
      <c r="B1458" s="3" t="s">
        <v>1858</v>
      </c>
      <c r="C1458" s="3">
        <v>5916.4</v>
      </c>
      <c r="D1458" s="443"/>
      <c r="E1458" s="468"/>
      <c r="F1458" s="3">
        <f t="shared" si="195"/>
        <v>5916.4</v>
      </c>
      <c r="G1458" s="479">
        <v>119</v>
      </c>
      <c r="H1458" s="431"/>
      <c r="I1458" s="431"/>
      <c r="J1458" s="3">
        <f t="shared" si="196"/>
        <v>119</v>
      </c>
      <c r="K1458" s="431">
        <f t="shared" si="191"/>
        <v>6.4726679358172418E-2</v>
      </c>
      <c r="L1458" s="432">
        <f t="shared" si="199"/>
        <v>277.12404133804728</v>
      </c>
      <c r="M1458" s="432">
        <f t="shared" si="194"/>
        <v>60.9672890943704</v>
      </c>
      <c r="N1458" s="432">
        <v>73.240975609756092</v>
      </c>
      <c r="O1458" s="432">
        <v>30.350041367623596</v>
      </c>
      <c r="P1458" s="431">
        <f t="shared" si="198"/>
        <v>7.4653902273307662E-2</v>
      </c>
    </row>
    <row r="1459" spans="1:16" x14ac:dyDescent="0.35">
      <c r="A1459" s="3">
        <f t="shared" si="197"/>
        <v>61</v>
      </c>
      <c r="B1459" s="3" t="s">
        <v>1859</v>
      </c>
      <c r="C1459" s="3">
        <v>3331.8</v>
      </c>
      <c r="D1459" s="443"/>
      <c r="E1459" s="468"/>
      <c r="F1459" s="3">
        <f t="shared" si="195"/>
        <v>3331.8</v>
      </c>
      <c r="G1459" s="479">
        <v>120</v>
      </c>
      <c r="H1459" s="431"/>
      <c r="I1459" s="431"/>
      <c r="J1459" s="3">
        <f t="shared" si="196"/>
        <v>120</v>
      </c>
      <c r="K1459" s="431">
        <f t="shared" si="191"/>
        <v>6.5270601033451184E-2</v>
      </c>
      <c r="L1459" s="432">
        <f t="shared" si="199"/>
        <v>279.45281479466956</v>
      </c>
      <c r="M1459" s="432">
        <f t="shared" si="194"/>
        <v>61.479619254827305</v>
      </c>
      <c r="N1459" s="432">
        <v>73.856445993031357</v>
      </c>
      <c r="O1459" s="432">
        <v>30.605083732057409</v>
      </c>
      <c r="P1459" s="431">
        <f t="shared" si="198"/>
        <v>0.13367968178599723</v>
      </c>
    </row>
    <row r="1460" spans="1:16" x14ac:dyDescent="0.35">
      <c r="A1460" s="3">
        <f t="shared" si="197"/>
        <v>62</v>
      </c>
      <c r="B1460" s="3" t="s">
        <v>1860</v>
      </c>
      <c r="C1460" s="3">
        <v>4392.1000000000004</v>
      </c>
      <c r="D1460" s="443"/>
      <c r="E1460" s="468"/>
      <c r="F1460" s="3">
        <f t="shared" si="195"/>
        <v>4392.1000000000004</v>
      </c>
      <c r="G1460" s="479">
        <v>95</v>
      </c>
      <c r="H1460" s="431"/>
      <c r="I1460" s="431"/>
      <c r="J1460" s="3">
        <f t="shared" si="196"/>
        <v>95</v>
      </c>
      <c r="K1460" s="431">
        <f t="shared" si="191"/>
        <v>5.1672559151482181E-2</v>
      </c>
      <c r="L1460" s="432">
        <f t="shared" si="199"/>
        <v>221.23347837911336</v>
      </c>
      <c r="M1460" s="432">
        <f t="shared" si="194"/>
        <v>48.671365243404942</v>
      </c>
      <c r="N1460" s="432">
        <v>58.469686411149823</v>
      </c>
      <c r="O1460" s="432">
        <v>24.229024621212119</v>
      </c>
      <c r="P1460" s="431">
        <f t="shared" si="198"/>
        <v>8.0281312960743201E-2</v>
      </c>
    </row>
    <row r="1461" spans="1:16" x14ac:dyDescent="0.35">
      <c r="A1461" s="3">
        <f t="shared" si="197"/>
        <v>63</v>
      </c>
      <c r="B1461" s="3" t="s">
        <v>1861</v>
      </c>
      <c r="C1461" s="3">
        <v>5869.2</v>
      </c>
      <c r="D1461" s="443"/>
      <c r="E1461" s="468"/>
      <c r="F1461" s="3">
        <f t="shared" si="195"/>
        <v>5869.2</v>
      </c>
      <c r="G1461" s="479">
        <v>119</v>
      </c>
      <c r="H1461" s="431"/>
      <c r="I1461" s="431"/>
      <c r="J1461" s="3">
        <f t="shared" si="196"/>
        <v>119</v>
      </c>
      <c r="K1461" s="431">
        <f t="shared" si="191"/>
        <v>6.4726679358172418E-2</v>
      </c>
      <c r="L1461" s="432">
        <f t="shared" si="199"/>
        <v>277.12404133804728</v>
      </c>
      <c r="M1461" s="432">
        <f t="shared" si="194"/>
        <v>60.9672890943704</v>
      </c>
      <c r="N1461" s="432">
        <v>73.240975609756092</v>
      </c>
      <c r="O1461" s="432">
        <v>30.350041367623596</v>
      </c>
      <c r="P1461" s="431">
        <f t="shared" si="198"/>
        <v>7.5254267602023681E-2</v>
      </c>
    </row>
    <row r="1462" spans="1:16" x14ac:dyDescent="0.35">
      <c r="A1462" s="3">
        <f t="shared" si="197"/>
        <v>64</v>
      </c>
      <c r="B1462" s="3" t="s">
        <v>2418</v>
      </c>
      <c r="C1462" s="436">
        <v>4119.7</v>
      </c>
      <c r="D1462" s="437"/>
      <c r="E1462" s="437"/>
      <c r="F1462" s="437">
        <f>C1462+D1462+E1462</f>
        <v>4119.7</v>
      </c>
      <c r="G1462" s="462">
        <v>82</v>
      </c>
      <c r="H1462" s="1"/>
      <c r="I1462" s="439"/>
      <c r="J1462" s="439">
        <v>82</v>
      </c>
      <c r="K1462" s="431">
        <f>4/$J$1463*J1462</f>
        <v>4.4601577372858303E-2</v>
      </c>
      <c r="L1462" s="432">
        <f t="shared" si="199"/>
        <v>190.95942344302418</v>
      </c>
      <c r="M1462" s="438">
        <f>L1462*0.22</f>
        <v>42.011073157465319</v>
      </c>
      <c r="N1462" s="432">
        <v>50.46857142857143</v>
      </c>
      <c r="O1462" s="438">
        <v>20.913473883572564</v>
      </c>
      <c r="P1462" s="438">
        <f t="shared" ref="P1462:P1464" si="200">(L1462+M1462+N1462+O1462)/F1462</f>
        <v>7.3877355611484702E-2</v>
      </c>
    </row>
    <row r="1463" spans="1:16" x14ac:dyDescent="0.35">
      <c r="A1463" s="3"/>
      <c r="B1463" s="3" t="s">
        <v>1875</v>
      </c>
      <c r="C1463" s="448">
        <f t="shared" ref="C1463:O1463" si="201">SUM(C1399:C1462)</f>
        <v>364638.09000000014</v>
      </c>
      <c r="D1463" s="448">
        <f t="shared" si="201"/>
        <v>1015.5</v>
      </c>
      <c r="E1463" s="448">
        <f t="shared" si="201"/>
        <v>325.2</v>
      </c>
      <c r="F1463" s="448">
        <f t="shared" si="201"/>
        <v>365978.79000000015</v>
      </c>
      <c r="G1463" s="448">
        <f t="shared" si="201"/>
        <v>7342</v>
      </c>
      <c r="H1463" s="448">
        <f t="shared" si="201"/>
        <v>7</v>
      </c>
      <c r="I1463" s="448">
        <f t="shared" si="201"/>
        <v>5</v>
      </c>
      <c r="J1463" s="448">
        <f t="shared" si="201"/>
        <v>7354</v>
      </c>
      <c r="K1463" s="485">
        <f t="shared" si="201"/>
        <v>3.9999999999999982</v>
      </c>
      <c r="L1463" s="448">
        <f t="shared" si="201"/>
        <v>17125.8</v>
      </c>
      <c r="M1463" s="448">
        <f t="shared" si="201"/>
        <v>3767.675999999999</v>
      </c>
      <c r="N1463" s="448">
        <f t="shared" si="201"/>
        <v>4526.1691986062706</v>
      </c>
      <c r="O1463" s="448">
        <f t="shared" si="201"/>
        <v>1875.5815480462525</v>
      </c>
      <c r="P1463" s="477">
        <f t="shared" si="200"/>
        <v>7.4581444314443759E-2</v>
      </c>
    </row>
    <row r="1464" spans="1:16" x14ac:dyDescent="0.35">
      <c r="A1464" s="3"/>
      <c r="B1464" s="3" t="s">
        <v>1921</v>
      </c>
      <c r="C1464" s="452">
        <f t="shared" ref="C1464:N1464" si="202">C1463+C1397+C1358+C1309+C949+C882+C707+C379</f>
        <v>1921091.7600000005</v>
      </c>
      <c r="D1464" s="452">
        <f t="shared" si="202"/>
        <v>15236.400000000003</v>
      </c>
      <c r="E1464" s="452">
        <f t="shared" si="202"/>
        <v>43230.02</v>
      </c>
      <c r="F1464" s="452">
        <f t="shared" si="202"/>
        <v>1979558.1800000006</v>
      </c>
      <c r="G1464" s="452">
        <f t="shared" si="202"/>
        <v>38015</v>
      </c>
      <c r="H1464" s="452">
        <f t="shared" si="202"/>
        <v>205</v>
      </c>
      <c r="I1464" s="452">
        <f t="shared" si="202"/>
        <v>473</v>
      </c>
      <c r="J1464" s="452">
        <f t="shared" si="202"/>
        <v>38708</v>
      </c>
      <c r="K1464" s="452">
        <f t="shared" si="202"/>
        <v>20.995763833730464</v>
      </c>
      <c r="L1464" s="452">
        <f t="shared" si="202"/>
        <v>89892.313065925322</v>
      </c>
      <c r="M1464" s="452">
        <f t="shared" si="202"/>
        <v>19776.308874503578</v>
      </c>
      <c r="N1464" s="452">
        <f t="shared" si="202"/>
        <v>29941.79909417926</v>
      </c>
      <c r="O1464" s="452">
        <v>10097.724879017565</v>
      </c>
      <c r="P1464" s="431">
        <f t="shared" si="200"/>
        <v>7.5627050230787196E-2</v>
      </c>
    </row>
  </sheetData>
  <mergeCells count="9">
    <mergeCell ref="A1:P1"/>
    <mergeCell ref="A5:P5"/>
    <mergeCell ref="A380:P380"/>
    <mergeCell ref="A1398:P1398"/>
    <mergeCell ref="A708:P708"/>
    <mergeCell ref="A883:P883"/>
    <mergeCell ref="A950:P950"/>
    <mergeCell ref="A1310:P1310"/>
    <mergeCell ref="A1359:P1359"/>
  </mergeCells>
  <phoneticPr fontId="16" type="noConversion"/>
  <pageMargins left="0.39370078740157483" right="0.15748031496062992" top="0.23622047244094491" bottom="0.23622047244094491" header="0.19685039370078741" footer="0.19685039370078741"/>
  <pageSetup paperSize="9" scale="78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rgb="FF00B0F0"/>
  </sheetPr>
  <dimension ref="A1:T1464"/>
  <sheetViews>
    <sheetView view="pageBreakPreview" topLeftCell="A858" zoomScale="70" zoomScaleNormal="90" zoomScaleSheetLayoutView="70" workbookViewId="0">
      <selection activeCell="K877" sqref="K877"/>
    </sheetView>
  </sheetViews>
  <sheetFormatPr defaultColWidth="9.1796875" defaultRowHeight="12.5" x14ac:dyDescent="0.25"/>
  <cols>
    <col min="1" max="1" width="5.7265625" style="56" customWidth="1"/>
    <col min="2" max="2" width="21.26953125" style="56" customWidth="1"/>
    <col min="3" max="3" width="14.26953125" style="56" customWidth="1"/>
    <col min="4" max="4" width="10.54296875" style="56" bestFit="1" customWidth="1"/>
    <col min="5" max="5" width="13" style="56" customWidth="1"/>
    <col min="6" max="6" width="12.81640625" style="56" customWidth="1"/>
    <col min="7" max="9" width="12.54296875" style="56" customWidth="1"/>
    <col min="10" max="10" width="11" style="56" customWidth="1"/>
    <col min="11" max="11" width="14.1796875" style="56" customWidth="1"/>
    <col min="12" max="12" width="12.81640625" style="56" customWidth="1"/>
    <col min="13" max="14" width="14.7265625" style="56" customWidth="1"/>
    <col min="15" max="15" width="14.1796875" style="56" customWidth="1"/>
    <col min="16" max="16" width="16.453125" style="56" customWidth="1"/>
    <col min="17" max="18" width="9.1796875" style="56"/>
    <col min="19" max="19" width="9.26953125" style="56" bestFit="1" customWidth="1"/>
    <col min="20" max="16384" width="9.1796875" style="56"/>
  </cols>
  <sheetData>
    <row r="1" spans="1:16" ht="57" customHeight="1" x14ac:dyDescent="0.25">
      <c r="A1" s="519" t="s">
        <v>1181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</row>
    <row r="2" spans="1:16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1:16" ht="97.5" customHeight="1" x14ac:dyDescent="0.25">
      <c r="A3" s="9" t="s">
        <v>451</v>
      </c>
      <c r="B3" s="9" t="s">
        <v>454</v>
      </c>
      <c r="C3" s="9" t="s">
        <v>453</v>
      </c>
      <c r="D3" s="9" t="s">
        <v>1349</v>
      </c>
      <c r="E3" s="10" t="s">
        <v>1178</v>
      </c>
      <c r="F3" s="9" t="s">
        <v>1351</v>
      </c>
      <c r="G3" s="9" t="s">
        <v>1918</v>
      </c>
      <c r="H3" s="9" t="s">
        <v>1266</v>
      </c>
      <c r="I3" s="9" t="s">
        <v>1179</v>
      </c>
      <c r="J3" s="9" t="s">
        <v>1267</v>
      </c>
      <c r="K3" s="9" t="s">
        <v>1932</v>
      </c>
      <c r="L3" s="9" t="s">
        <v>1890</v>
      </c>
      <c r="M3" s="9" t="s">
        <v>1867</v>
      </c>
      <c r="N3" s="9" t="s">
        <v>1868</v>
      </c>
      <c r="O3" s="9" t="s">
        <v>1869</v>
      </c>
      <c r="P3" s="9" t="s">
        <v>1183</v>
      </c>
    </row>
    <row r="4" spans="1:16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11">
        <v>9</v>
      </c>
      <c r="J4" s="11">
        <v>10</v>
      </c>
      <c r="K4" s="11">
        <v>11</v>
      </c>
      <c r="L4" s="11">
        <v>12</v>
      </c>
      <c r="M4" s="11">
        <v>13</v>
      </c>
      <c r="N4" s="11">
        <v>13</v>
      </c>
      <c r="O4" s="11">
        <v>15</v>
      </c>
      <c r="P4" s="11">
        <v>16</v>
      </c>
    </row>
    <row r="5" spans="1:16" ht="15.5" x14ac:dyDescent="0.35">
      <c r="A5" s="544" t="s">
        <v>1871</v>
      </c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1:16" x14ac:dyDescent="0.25">
      <c r="A6" s="64">
        <v>1</v>
      </c>
      <c r="B6" s="46" t="s">
        <v>457</v>
      </c>
      <c r="C6" s="46">
        <v>410.1</v>
      </c>
      <c r="D6" s="46"/>
      <c r="E6" s="46"/>
      <c r="F6" s="46">
        <f>C6+D6+E6</f>
        <v>410.1</v>
      </c>
      <c r="G6" s="46">
        <v>5</v>
      </c>
      <c r="H6" s="46"/>
      <c r="I6" s="46"/>
      <c r="J6" s="46">
        <v>5</v>
      </c>
      <c r="K6" s="45">
        <f t="shared" ref="K6:K69" si="0">2/$J$379*J6</f>
        <v>2.1598272138228943E-3</v>
      </c>
      <c r="L6" s="43">
        <f t="shared" ref="L6:L69" si="1">K6*4281.45</f>
        <v>9.2471922246220313</v>
      </c>
      <c r="M6" s="43">
        <f>L6*0.22</f>
        <v>2.0343822894168468</v>
      </c>
      <c r="N6" s="43">
        <v>3.4421232876712327</v>
      </c>
      <c r="O6" s="43">
        <v>0.68492876780804801</v>
      </c>
      <c r="P6" s="45">
        <f t="shared" ref="P6:P69" si="2">(L6+M6+N6+O6)/F6</f>
        <v>3.7572851912992339E-2</v>
      </c>
    </row>
    <row r="7" spans="1:16" x14ac:dyDescent="0.25">
      <c r="A7" s="65">
        <f>A6+1</f>
        <v>2</v>
      </c>
      <c r="B7" s="46" t="s">
        <v>458</v>
      </c>
      <c r="C7" s="46">
        <v>458.5</v>
      </c>
      <c r="D7" s="46"/>
      <c r="E7" s="46"/>
      <c r="F7" s="46">
        <f t="shared" ref="F7:F70" si="3">C7+D7+E7</f>
        <v>458.5</v>
      </c>
      <c r="G7" s="46">
        <v>5</v>
      </c>
      <c r="H7" s="46"/>
      <c r="I7" s="46"/>
      <c r="J7" s="46">
        <v>5</v>
      </c>
      <c r="K7" s="45">
        <f t="shared" si="0"/>
        <v>2.1598272138228943E-3</v>
      </c>
      <c r="L7" s="43">
        <f t="shared" si="1"/>
        <v>9.2471922246220313</v>
      </c>
      <c r="M7" s="43">
        <f t="shared" ref="M7:M70" si="4">L7*0.22</f>
        <v>2.0343822894168468</v>
      </c>
      <c r="N7" s="43">
        <v>3.4421232876712327</v>
      </c>
      <c r="O7" s="43">
        <v>0.68492876780804801</v>
      </c>
      <c r="P7" s="45">
        <f t="shared" si="2"/>
        <v>3.3606601024030881E-2</v>
      </c>
    </row>
    <row r="8" spans="1:16" x14ac:dyDescent="0.25">
      <c r="A8" s="65">
        <f t="shared" ref="A8:A71" si="5">A7+1</f>
        <v>3</v>
      </c>
      <c r="B8" s="46" t="s">
        <v>459</v>
      </c>
      <c r="C8" s="46">
        <v>507.2</v>
      </c>
      <c r="D8" s="46"/>
      <c r="E8" s="46"/>
      <c r="F8" s="46">
        <f t="shared" si="3"/>
        <v>507.2</v>
      </c>
      <c r="G8" s="46">
        <v>9</v>
      </c>
      <c r="H8" s="46"/>
      <c r="I8" s="46"/>
      <c r="J8" s="46">
        <v>9</v>
      </c>
      <c r="K8" s="45">
        <f t="shared" si="0"/>
        <v>3.8876889848812094E-3</v>
      </c>
      <c r="L8" s="43">
        <f t="shared" si="1"/>
        <v>16.644946004319653</v>
      </c>
      <c r="M8" s="43">
        <f t="shared" si="4"/>
        <v>3.6618881209503238</v>
      </c>
      <c r="N8" s="43">
        <v>6.1958219178082183</v>
      </c>
      <c r="O8" s="43">
        <v>1.2328717820544863</v>
      </c>
      <c r="P8" s="45">
        <f t="shared" si="2"/>
        <v>5.4683611642611749E-2</v>
      </c>
    </row>
    <row r="9" spans="1:16" x14ac:dyDescent="0.25">
      <c r="A9" s="65">
        <f t="shared" si="5"/>
        <v>4</v>
      </c>
      <c r="B9" s="46" t="s">
        <v>460</v>
      </c>
      <c r="C9" s="46">
        <v>1675</v>
      </c>
      <c r="D9" s="46"/>
      <c r="E9" s="46"/>
      <c r="F9" s="46">
        <f t="shared" si="3"/>
        <v>1675</v>
      </c>
      <c r="G9" s="46">
        <v>21</v>
      </c>
      <c r="H9" s="46"/>
      <c r="I9" s="46"/>
      <c r="J9" s="46">
        <v>21</v>
      </c>
      <c r="K9" s="45">
        <f t="shared" si="0"/>
        <v>9.0712742980561551E-3</v>
      </c>
      <c r="L9" s="43">
        <f t="shared" si="1"/>
        <v>38.83820734341252</v>
      </c>
      <c r="M9" s="43">
        <f t="shared" si="4"/>
        <v>8.5444056155507546</v>
      </c>
      <c r="N9" s="43">
        <v>14.456917808219178</v>
      </c>
      <c r="O9" s="43">
        <v>2.8767008247938013</v>
      </c>
      <c r="P9" s="45">
        <f t="shared" si="2"/>
        <v>3.8636556174314184E-2</v>
      </c>
    </row>
    <row r="10" spans="1:16" x14ac:dyDescent="0.25">
      <c r="A10" s="65">
        <f t="shared" si="5"/>
        <v>5</v>
      </c>
      <c r="B10" s="46" t="s">
        <v>461</v>
      </c>
      <c r="C10" s="46">
        <v>546.6</v>
      </c>
      <c r="D10" s="46"/>
      <c r="E10" s="46"/>
      <c r="F10" s="46">
        <f t="shared" si="3"/>
        <v>546.6</v>
      </c>
      <c r="G10" s="46">
        <v>8</v>
      </c>
      <c r="H10" s="46"/>
      <c r="I10" s="46"/>
      <c r="J10" s="46">
        <v>8</v>
      </c>
      <c r="K10" s="45">
        <f t="shared" si="0"/>
        <v>3.4557235421166306E-3</v>
      </c>
      <c r="L10" s="43">
        <f t="shared" si="1"/>
        <v>14.795507559395247</v>
      </c>
      <c r="M10" s="43">
        <f t="shared" si="4"/>
        <v>3.2550116630669543</v>
      </c>
      <c r="N10" s="43">
        <v>5.5073972602739723</v>
      </c>
      <c r="O10" s="43">
        <v>1.0958860284928769</v>
      </c>
      <c r="P10" s="45">
        <f t="shared" si="2"/>
        <v>4.510391970587093E-2</v>
      </c>
    </row>
    <row r="11" spans="1:16" x14ac:dyDescent="0.25">
      <c r="A11" s="65">
        <f t="shared" si="5"/>
        <v>6</v>
      </c>
      <c r="B11" s="46" t="s">
        <v>462</v>
      </c>
      <c r="C11" s="46">
        <v>2868.3</v>
      </c>
      <c r="D11" s="46"/>
      <c r="E11" s="46"/>
      <c r="F11" s="46">
        <f t="shared" si="3"/>
        <v>2868.3</v>
      </c>
      <c r="G11" s="46">
        <v>40</v>
      </c>
      <c r="H11" s="46"/>
      <c r="I11" s="46"/>
      <c r="J11" s="46">
        <v>40</v>
      </c>
      <c r="K11" s="45">
        <f t="shared" si="0"/>
        <v>1.7278617710583154E-2</v>
      </c>
      <c r="L11" s="43">
        <f t="shared" si="1"/>
        <v>73.97753779697625</v>
      </c>
      <c r="M11" s="43">
        <f t="shared" si="4"/>
        <v>16.275058315334775</v>
      </c>
      <c r="N11" s="43">
        <v>27.536986301369861</v>
      </c>
      <c r="O11" s="43">
        <v>5.4794301424643841</v>
      </c>
      <c r="P11" s="45">
        <f t="shared" si="2"/>
        <v>4.2976331818898046E-2</v>
      </c>
    </row>
    <row r="12" spans="1:16" x14ac:dyDescent="0.25">
      <c r="A12" s="65">
        <f t="shared" si="5"/>
        <v>7</v>
      </c>
      <c r="B12" s="46" t="s">
        <v>463</v>
      </c>
      <c r="C12" s="46">
        <v>405</v>
      </c>
      <c r="D12" s="46"/>
      <c r="E12" s="46"/>
      <c r="F12" s="46">
        <f t="shared" si="3"/>
        <v>405</v>
      </c>
      <c r="G12" s="46">
        <v>6</v>
      </c>
      <c r="H12" s="46"/>
      <c r="I12" s="46"/>
      <c r="J12" s="46">
        <v>6</v>
      </c>
      <c r="K12" s="45">
        <f t="shared" si="0"/>
        <v>2.5917926565874731E-3</v>
      </c>
      <c r="L12" s="43">
        <f t="shared" si="1"/>
        <v>11.096630669546435</v>
      </c>
      <c r="M12" s="43">
        <f t="shared" si="4"/>
        <v>2.4412587473002159</v>
      </c>
      <c r="N12" s="43">
        <v>4.1305479452054792</v>
      </c>
      <c r="O12" s="43">
        <v>0.82191452136965759</v>
      </c>
      <c r="P12" s="45">
        <f t="shared" si="2"/>
        <v>4.5655189835609351E-2</v>
      </c>
    </row>
    <row r="13" spans="1:16" x14ac:dyDescent="0.25">
      <c r="A13" s="65">
        <f t="shared" si="5"/>
        <v>8</v>
      </c>
      <c r="B13" s="46" t="s">
        <v>464</v>
      </c>
      <c r="C13" s="46">
        <v>141.30000000000001</v>
      </c>
      <c r="D13" s="46"/>
      <c r="E13" s="46"/>
      <c r="F13" s="46">
        <f t="shared" si="3"/>
        <v>141.30000000000001</v>
      </c>
      <c r="G13" s="46">
        <v>3</v>
      </c>
      <c r="H13" s="46"/>
      <c r="I13" s="46"/>
      <c r="J13" s="46">
        <v>3</v>
      </c>
      <c r="K13" s="45">
        <f t="shared" si="0"/>
        <v>1.2958963282937365E-3</v>
      </c>
      <c r="L13" s="43">
        <f t="shared" si="1"/>
        <v>5.5483153347732177</v>
      </c>
      <c r="M13" s="43">
        <f t="shared" si="4"/>
        <v>1.2206293736501079</v>
      </c>
      <c r="N13" s="43">
        <v>2.0652739726027396</v>
      </c>
      <c r="O13" s="43">
        <v>0.4109572606848288</v>
      </c>
      <c r="P13" s="45">
        <f t="shared" si="2"/>
        <v>6.5429412184790467E-2</v>
      </c>
    </row>
    <row r="14" spans="1:16" x14ac:dyDescent="0.25">
      <c r="A14" s="65">
        <f t="shared" si="5"/>
        <v>9</v>
      </c>
      <c r="B14" s="46" t="s">
        <v>466</v>
      </c>
      <c r="C14" s="46">
        <v>221.7</v>
      </c>
      <c r="D14" s="46"/>
      <c r="E14" s="46"/>
      <c r="F14" s="46">
        <f t="shared" si="3"/>
        <v>221.7</v>
      </c>
      <c r="G14" s="46">
        <v>4</v>
      </c>
      <c r="H14" s="46"/>
      <c r="I14" s="46"/>
      <c r="J14" s="46">
        <v>4</v>
      </c>
      <c r="K14" s="45">
        <f t="shared" si="0"/>
        <v>1.7278617710583153E-3</v>
      </c>
      <c r="L14" s="43">
        <f t="shared" si="1"/>
        <v>7.3977537796976236</v>
      </c>
      <c r="M14" s="43">
        <f t="shared" si="4"/>
        <v>1.6275058315334772</v>
      </c>
      <c r="N14" s="43">
        <v>2.7536986301369861</v>
      </c>
      <c r="O14" s="43">
        <v>0.54794301424643843</v>
      </c>
      <c r="P14" s="45">
        <f t="shared" si="2"/>
        <v>5.5601719691540492E-2</v>
      </c>
    </row>
    <row r="15" spans="1:16" x14ac:dyDescent="0.25">
      <c r="A15" s="65">
        <f t="shared" si="5"/>
        <v>10</v>
      </c>
      <c r="B15" s="46" t="s">
        <v>467</v>
      </c>
      <c r="C15" s="46">
        <v>206.1</v>
      </c>
      <c r="D15" s="46"/>
      <c r="E15" s="46"/>
      <c r="F15" s="46">
        <f t="shared" si="3"/>
        <v>206.1</v>
      </c>
      <c r="G15" s="46">
        <v>4</v>
      </c>
      <c r="H15" s="46"/>
      <c r="I15" s="46"/>
      <c r="J15" s="46">
        <v>4</v>
      </c>
      <c r="K15" s="45">
        <f t="shared" si="0"/>
        <v>1.7278617710583153E-3</v>
      </c>
      <c r="L15" s="43">
        <f t="shared" si="1"/>
        <v>7.3977537796976236</v>
      </c>
      <c r="M15" s="43">
        <f t="shared" si="4"/>
        <v>1.6275058315334772</v>
      </c>
      <c r="N15" s="43">
        <v>2.7536986301369861</v>
      </c>
      <c r="O15" s="43">
        <v>0.54794301424643843</v>
      </c>
      <c r="P15" s="45">
        <f t="shared" si="2"/>
        <v>5.9810292361060294E-2</v>
      </c>
    </row>
    <row r="16" spans="1:16" x14ac:dyDescent="0.25">
      <c r="A16" s="65">
        <f t="shared" si="5"/>
        <v>11</v>
      </c>
      <c r="B16" s="46" t="s">
        <v>468</v>
      </c>
      <c r="C16" s="46">
        <v>512.4</v>
      </c>
      <c r="D16" s="46"/>
      <c r="E16" s="46">
        <v>84.7</v>
      </c>
      <c r="F16" s="46">
        <f t="shared" si="3"/>
        <v>597.1</v>
      </c>
      <c r="G16" s="46">
        <v>12</v>
      </c>
      <c r="H16" s="46"/>
      <c r="I16" s="46"/>
      <c r="J16" s="46">
        <v>12</v>
      </c>
      <c r="K16" s="45">
        <f t="shared" si="0"/>
        <v>5.1835853131749461E-3</v>
      </c>
      <c r="L16" s="43">
        <f t="shared" si="1"/>
        <v>22.193261339092871</v>
      </c>
      <c r="M16" s="43">
        <f t="shared" si="4"/>
        <v>4.8825174946004317</v>
      </c>
      <c r="N16" s="43">
        <v>8.2610958904109584</v>
      </c>
      <c r="O16" s="43">
        <v>1.6438290427393152</v>
      </c>
      <c r="P16" s="45">
        <f t="shared" si="2"/>
        <v>6.1933853235376944E-2</v>
      </c>
    </row>
    <row r="17" spans="1:16" x14ac:dyDescent="0.25">
      <c r="A17" s="65">
        <f t="shared" si="5"/>
        <v>12</v>
      </c>
      <c r="B17" s="46" t="s">
        <v>469</v>
      </c>
      <c r="C17" s="46">
        <v>683.9</v>
      </c>
      <c r="D17" s="46"/>
      <c r="E17" s="46">
        <v>19.5</v>
      </c>
      <c r="F17" s="46">
        <f t="shared" si="3"/>
        <v>703.4</v>
      </c>
      <c r="G17" s="46">
        <v>12</v>
      </c>
      <c r="H17" s="46"/>
      <c r="I17" s="46"/>
      <c r="J17" s="46">
        <v>12</v>
      </c>
      <c r="K17" s="45">
        <f t="shared" si="0"/>
        <v>5.1835853131749461E-3</v>
      </c>
      <c r="L17" s="43">
        <f t="shared" si="1"/>
        <v>22.193261339092871</v>
      </c>
      <c r="M17" s="43">
        <f t="shared" si="4"/>
        <v>4.8825174946004317</v>
      </c>
      <c r="N17" s="43">
        <v>8.2610958904109584</v>
      </c>
      <c r="O17" s="43">
        <v>1.6438290427393152</v>
      </c>
      <c r="P17" s="45">
        <f t="shared" si="2"/>
        <v>5.2574216330457176E-2</v>
      </c>
    </row>
    <row r="18" spans="1:16" x14ac:dyDescent="0.25">
      <c r="A18" s="65">
        <f t="shared" si="5"/>
        <v>13</v>
      </c>
      <c r="B18" s="46" t="s">
        <v>470</v>
      </c>
      <c r="C18" s="46">
        <v>551.20000000000005</v>
      </c>
      <c r="D18" s="46"/>
      <c r="E18" s="46">
        <v>111.5</v>
      </c>
      <c r="F18" s="46">
        <f t="shared" si="3"/>
        <v>662.7</v>
      </c>
      <c r="G18" s="46">
        <v>11</v>
      </c>
      <c r="H18" s="46"/>
      <c r="I18" s="46">
        <v>1</v>
      </c>
      <c r="J18" s="46">
        <v>12</v>
      </c>
      <c r="K18" s="45">
        <f t="shared" si="0"/>
        <v>5.1835853131749461E-3</v>
      </c>
      <c r="L18" s="43">
        <f t="shared" si="1"/>
        <v>22.193261339092871</v>
      </c>
      <c r="M18" s="43">
        <f t="shared" si="4"/>
        <v>4.8825174946004317</v>
      </c>
      <c r="N18" s="43">
        <v>8.2610958904109584</v>
      </c>
      <c r="O18" s="43">
        <v>1.6438290427393152</v>
      </c>
      <c r="P18" s="45">
        <f t="shared" si="2"/>
        <v>5.5803084000065749E-2</v>
      </c>
    </row>
    <row r="19" spans="1:16" x14ac:dyDescent="0.25">
      <c r="A19" s="65">
        <f t="shared" si="5"/>
        <v>14</v>
      </c>
      <c r="B19" s="46" t="s">
        <v>471</v>
      </c>
      <c r="C19" s="46">
        <v>872.9</v>
      </c>
      <c r="D19" s="46"/>
      <c r="E19" s="46">
        <v>62.9</v>
      </c>
      <c r="F19" s="46">
        <f t="shared" si="3"/>
        <v>935.8</v>
      </c>
      <c r="G19" s="46">
        <v>15</v>
      </c>
      <c r="H19" s="46"/>
      <c r="I19" s="46"/>
      <c r="J19" s="46">
        <v>15</v>
      </c>
      <c r="K19" s="45">
        <f t="shared" si="0"/>
        <v>6.4794816414686825E-3</v>
      </c>
      <c r="L19" s="43">
        <f t="shared" si="1"/>
        <v>27.741576673866088</v>
      </c>
      <c r="M19" s="43">
        <f t="shared" si="4"/>
        <v>6.1031468682505396</v>
      </c>
      <c r="N19" s="43">
        <v>10.326369863013699</v>
      </c>
      <c r="O19" s="43">
        <v>2.054786303424144</v>
      </c>
      <c r="P19" s="45">
        <f t="shared" si="2"/>
        <v>4.9397178572937024E-2</v>
      </c>
    </row>
    <row r="20" spans="1:16" x14ac:dyDescent="0.25">
      <c r="A20" s="65">
        <f t="shared" si="5"/>
        <v>15</v>
      </c>
      <c r="B20" s="46" t="s">
        <v>472</v>
      </c>
      <c r="C20" s="46">
        <v>559.20000000000005</v>
      </c>
      <c r="D20" s="46"/>
      <c r="E20" s="46"/>
      <c r="F20" s="46">
        <f t="shared" si="3"/>
        <v>559.20000000000005</v>
      </c>
      <c r="G20" s="46">
        <v>11</v>
      </c>
      <c r="H20" s="46"/>
      <c r="I20" s="46"/>
      <c r="J20" s="46">
        <v>11</v>
      </c>
      <c r="K20" s="45">
        <f t="shared" si="0"/>
        <v>4.7516198704103674E-3</v>
      </c>
      <c r="L20" s="43">
        <f t="shared" si="1"/>
        <v>20.343822894168465</v>
      </c>
      <c r="M20" s="43">
        <f t="shared" si="4"/>
        <v>4.4756410367170627</v>
      </c>
      <c r="N20" s="43">
        <v>7.5726712328767114</v>
      </c>
      <c r="O20" s="43">
        <v>1.5068432891777055</v>
      </c>
      <c r="P20" s="45">
        <f t="shared" si="2"/>
        <v>6.062049079567227E-2</v>
      </c>
    </row>
    <row r="21" spans="1:16" x14ac:dyDescent="0.25">
      <c r="A21" s="65">
        <f t="shared" si="5"/>
        <v>16</v>
      </c>
      <c r="B21" s="46" t="s">
        <v>473</v>
      </c>
      <c r="C21" s="46">
        <v>740.8</v>
      </c>
      <c r="D21" s="46">
        <v>57.8</v>
      </c>
      <c r="E21" s="46"/>
      <c r="F21" s="46">
        <f t="shared" si="3"/>
        <v>798.59999999999991</v>
      </c>
      <c r="G21" s="46">
        <v>10</v>
      </c>
      <c r="H21" s="46">
        <v>2</v>
      </c>
      <c r="I21" s="46"/>
      <c r="J21" s="46">
        <v>12</v>
      </c>
      <c r="K21" s="45">
        <f t="shared" si="0"/>
        <v>5.1835853131749461E-3</v>
      </c>
      <c r="L21" s="43">
        <f t="shared" si="1"/>
        <v>22.193261339092871</v>
      </c>
      <c r="M21" s="43">
        <f t="shared" si="4"/>
        <v>4.8825174946004317</v>
      </c>
      <c r="N21" s="43">
        <v>8.2610958904109584</v>
      </c>
      <c r="O21" s="43">
        <v>1.6438290427393152</v>
      </c>
      <c r="P21" s="45">
        <f t="shared" si="2"/>
        <v>4.6306916812977182E-2</v>
      </c>
    </row>
    <row r="22" spans="1:16" x14ac:dyDescent="0.25">
      <c r="A22" s="65">
        <f t="shared" si="5"/>
        <v>17</v>
      </c>
      <c r="B22" s="46" t="s">
        <v>474</v>
      </c>
      <c r="C22" s="46">
        <v>611.4</v>
      </c>
      <c r="D22" s="46"/>
      <c r="E22" s="46"/>
      <c r="F22" s="46">
        <f t="shared" si="3"/>
        <v>611.4</v>
      </c>
      <c r="G22" s="46">
        <v>10</v>
      </c>
      <c r="H22" s="46"/>
      <c r="I22" s="46"/>
      <c r="J22" s="46">
        <v>10</v>
      </c>
      <c r="K22" s="45">
        <f t="shared" si="0"/>
        <v>4.3196544276457886E-3</v>
      </c>
      <c r="L22" s="43">
        <f t="shared" si="1"/>
        <v>18.494384449244063</v>
      </c>
      <c r="M22" s="43">
        <f t="shared" si="4"/>
        <v>4.0687645788336937</v>
      </c>
      <c r="N22" s="43">
        <v>6.8842465753424653</v>
      </c>
      <c r="O22" s="43">
        <v>1.369857535616096</v>
      </c>
      <c r="P22" s="45">
        <f t="shared" si="2"/>
        <v>5.0404404872483349E-2</v>
      </c>
    </row>
    <row r="23" spans="1:16" x14ac:dyDescent="0.25">
      <c r="A23" s="65">
        <f t="shared" si="5"/>
        <v>18</v>
      </c>
      <c r="B23" s="46" t="s">
        <v>475</v>
      </c>
      <c r="C23" s="46">
        <v>603.70000000000005</v>
      </c>
      <c r="D23" s="46"/>
      <c r="E23" s="46"/>
      <c r="F23" s="46">
        <f t="shared" si="3"/>
        <v>603.70000000000005</v>
      </c>
      <c r="G23" s="46">
        <v>10</v>
      </c>
      <c r="H23" s="46"/>
      <c r="I23" s="46"/>
      <c r="J23" s="46">
        <v>10</v>
      </c>
      <c r="K23" s="45">
        <f t="shared" si="0"/>
        <v>4.3196544276457886E-3</v>
      </c>
      <c r="L23" s="43">
        <f t="shared" si="1"/>
        <v>18.494384449244063</v>
      </c>
      <c r="M23" s="43">
        <f t="shared" si="4"/>
        <v>4.0687645788336937</v>
      </c>
      <c r="N23" s="43">
        <v>6.8842465753424653</v>
      </c>
      <c r="O23" s="43">
        <v>1.369857535616096</v>
      </c>
      <c r="P23" s="45">
        <f t="shared" si="2"/>
        <v>5.1047296900838687E-2</v>
      </c>
    </row>
    <row r="24" spans="1:16" x14ac:dyDescent="0.25">
      <c r="A24" s="65">
        <f t="shared" si="5"/>
        <v>19</v>
      </c>
      <c r="B24" s="46" t="s">
        <v>476</v>
      </c>
      <c r="C24" s="46">
        <v>813.6</v>
      </c>
      <c r="D24" s="46"/>
      <c r="E24" s="46"/>
      <c r="F24" s="46">
        <f t="shared" si="3"/>
        <v>813.6</v>
      </c>
      <c r="G24" s="46">
        <v>10</v>
      </c>
      <c r="H24" s="46"/>
      <c r="I24" s="46"/>
      <c r="J24" s="46">
        <v>10</v>
      </c>
      <c r="K24" s="45">
        <f t="shared" si="0"/>
        <v>4.3196544276457886E-3</v>
      </c>
      <c r="L24" s="43">
        <f t="shared" si="1"/>
        <v>18.494384449244063</v>
      </c>
      <c r="M24" s="43">
        <f t="shared" si="4"/>
        <v>4.0687645788336937</v>
      </c>
      <c r="N24" s="43">
        <v>6.8842465753424653</v>
      </c>
      <c r="O24" s="43">
        <v>1.369857535616096</v>
      </c>
      <c r="P24" s="45">
        <f t="shared" si="2"/>
        <v>3.7877646434410418E-2</v>
      </c>
    </row>
    <row r="25" spans="1:16" x14ac:dyDescent="0.25">
      <c r="A25" s="65">
        <f t="shared" si="5"/>
        <v>20</v>
      </c>
      <c r="B25" s="46" t="s">
        <v>477</v>
      </c>
      <c r="C25" s="46">
        <v>632.1</v>
      </c>
      <c r="D25" s="46"/>
      <c r="E25" s="46"/>
      <c r="F25" s="46">
        <f t="shared" si="3"/>
        <v>632.1</v>
      </c>
      <c r="G25" s="46">
        <v>8</v>
      </c>
      <c r="H25" s="46"/>
      <c r="I25" s="46"/>
      <c r="J25" s="46">
        <v>8</v>
      </c>
      <c r="K25" s="45">
        <f t="shared" si="0"/>
        <v>3.4557235421166306E-3</v>
      </c>
      <c r="L25" s="43">
        <f t="shared" si="1"/>
        <v>14.795507559395247</v>
      </c>
      <c r="M25" s="43">
        <f t="shared" si="4"/>
        <v>3.2550116630669543</v>
      </c>
      <c r="N25" s="43">
        <v>5.5073972602739723</v>
      </c>
      <c r="O25" s="43">
        <v>1.0958860284928769</v>
      </c>
      <c r="P25" s="45">
        <f t="shared" si="2"/>
        <v>3.9003009826339266E-2</v>
      </c>
    </row>
    <row r="26" spans="1:16" x14ac:dyDescent="0.25">
      <c r="A26" s="65">
        <f t="shared" si="5"/>
        <v>21</v>
      </c>
      <c r="B26" s="46" t="s">
        <v>478</v>
      </c>
      <c r="C26" s="46">
        <v>507.6</v>
      </c>
      <c r="D26" s="46"/>
      <c r="E26" s="46">
        <v>37.1</v>
      </c>
      <c r="F26" s="46">
        <f t="shared" si="3"/>
        <v>544.70000000000005</v>
      </c>
      <c r="G26" s="46">
        <v>8</v>
      </c>
      <c r="H26" s="46"/>
      <c r="I26" s="46">
        <v>1</v>
      </c>
      <c r="J26" s="46">
        <v>9</v>
      </c>
      <c r="K26" s="45">
        <f t="shared" si="0"/>
        <v>3.8876889848812094E-3</v>
      </c>
      <c r="L26" s="43">
        <f t="shared" si="1"/>
        <v>16.644946004319653</v>
      </c>
      <c r="M26" s="43">
        <f t="shared" si="4"/>
        <v>3.6618881209503238</v>
      </c>
      <c r="N26" s="43">
        <v>6.1958219178082183</v>
      </c>
      <c r="O26" s="43">
        <v>1.2328717820544863</v>
      </c>
      <c r="P26" s="45">
        <f t="shared" si="2"/>
        <v>5.0918905498683081E-2</v>
      </c>
    </row>
    <row r="27" spans="1:16" x14ac:dyDescent="0.25">
      <c r="A27" s="65">
        <f t="shared" si="5"/>
        <v>22</v>
      </c>
      <c r="B27" s="46" t="s">
        <v>479</v>
      </c>
      <c r="C27" s="46">
        <v>712</v>
      </c>
      <c r="D27" s="46"/>
      <c r="E27" s="46"/>
      <c r="F27" s="46">
        <f t="shared" si="3"/>
        <v>712</v>
      </c>
      <c r="G27" s="46">
        <v>9</v>
      </c>
      <c r="H27" s="46"/>
      <c r="I27" s="46"/>
      <c r="J27" s="46">
        <v>9</v>
      </c>
      <c r="K27" s="45">
        <f t="shared" si="0"/>
        <v>3.8876889848812094E-3</v>
      </c>
      <c r="L27" s="43">
        <f t="shared" si="1"/>
        <v>16.644946004319653</v>
      </c>
      <c r="M27" s="43">
        <f t="shared" si="4"/>
        <v>3.6618881209503238</v>
      </c>
      <c r="N27" s="43">
        <v>6.1958219178082183</v>
      </c>
      <c r="O27" s="43">
        <v>1.2328717820544863</v>
      </c>
      <c r="P27" s="45">
        <f t="shared" si="2"/>
        <v>3.8954393012826792E-2</v>
      </c>
    </row>
    <row r="28" spans="1:16" x14ac:dyDescent="0.25">
      <c r="A28" s="65">
        <f t="shared" si="5"/>
        <v>23</v>
      </c>
      <c r="B28" s="46" t="s">
        <v>480</v>
      </c>
      <c r="C28" s="46">
        <v>667</v>
      </c>
      <c r="D28" s="46"/>
      <c r="E28" s="46"/>
      <c r="F28" s="46">
        <f t="shared" si="3"/>
        <v>667</v>
      </c>
      <c r="G28" s="46">
        <v>12</v>
      </c>
      <c r="H28" s="46"/>
      <c r="I28" s="46"/>
      <c r="J28" s="46">
        <v>12</v>
      </c>
      <c r="K28" s="45">
        <f t="shared" si="0"/>
        <v>5.1835853131749461E-3</v>
      </c>
      <c r="L28" s="43">
        <f t="shared" si="1"/>
        <v>22.193261339092871</v>
      </c>
      <c r="M28" s="43">
        <f t="shared" si="4"/>
        <v>4.8825174946004317</v>
      </c>
      <c r="N28" s="43">
        <v>8.2610958904109584</v>
      </c>
      <c r="O28" s="43">
        <v>1.6438290427393152</v>
      </c>
      <c r="P28" s="45">
        <f t="shared" si="2"/>
        <v>5.5443333983273724E-2</v>
      </c>
    </row>
    <row r="29" spans="1:16" x14ac:dyDescent="0.25">
      <c r="A29" s="65">
        <f t="shared" si="5"/>
        <v>24</v>
      </c>
      <c r="B29" s="46" t="s">
        <v>481</v>
      </c>
      <c r="C29" s="46">
        <v>569</v>
      </c>
      <c r="D29" s="46"/>
      <c r="E29" s="46"/>
      <c r="F29" s="46">
        <f t="shared" si="3"/>
        <v>569</v>
      </c>
      <c r="G29" s="46">
        <v>10</v>
      </c>
      <c r="H29" s="46"/>
      <c r="I29" s="46"/>
      <c r="J29" s="46">
        <v>10</v>
      </c>
      <c r="K29" s="45">
        <f t="shared" si="0"/>
        <v>4.3196544276457886E-3</v>
      </c>
      <c r="L29" s="43">
        <f t="shared" si="1"/>
        <v>18.494384449244063</v>
      </c>
      <c r="M29" s="43">
        <f t="shared" si="4"/>
        <v>4.0687645788336937</v>
      </c>
      <c r="N29" s="43">
        <v>6.8842465753424653</v>
      </c>
      <c r="O29" s="43">
        <v>1.369857535616096</v>
      </c>
      <c r="P29" s="45">
        <f t="shared" si="2"/>
        <v>5.4160374585301083E-2</v>
      </c>
    </row>
    <row r="30" spans="1:16" x14ac:dyDescent="0.25">
      <c r="A30" s="65">
        <f t="shared" si="5"/>
        <v>25</v>
      </c>
      <c r="B30" s="46" t="s">
        <v>482</v>
      </c>
      <c r="C30" s="46">
        <v>833.8</v>
      </c>
      <c r="D30" s="46"/>
      <c r="E30" s="46">
        <v>59.3</v>
      </c>
      <c r="F30" s="46">
        <f t="shared" si="3"/>
        <v>893.09999999999991</v>
      </c>
      <c r="G30" s="46">
        <v>12</v>
      </c>
      <c r="H30" s="46"/>
      <c r="I30" s="46">
        <v>1</v>
      </c>
      <c r="J30" s="46">
        <v>13</v>
      </c>
      <c r="K30" s="45">
        <f t="shared" si="0"/>
        <v>5.6155507559395249E-3</v>
      </c>
      <c r="L30" s="43">
        <f t="shared" si="1"/>
        <v>24.042699784017277</v>
      </c>
      <c r="M30" s="43">
        <f t="shared" si="4"/>
        <v>5.2893939524838007</v>
      </c>
      <c r="N30" s="43">
        <v>8.9495205479452054</v>
      </c>
      <c r="O30" s="43">
        <v>1.7808147963009249</v>
      </c>
      <c r="P30" s="45">
        <f t="shared" si="2"/>
        <v>4.4857719270795224E-2</v>
      </c>
    </row>
    <row r="31" spans="1:16" x14ac:dyDescent="0.25">
      <c r="A31" s="65">
        <f t="shared" si="5"/>
        <v>26</v>
      </c>
      <c r="B31" s="46" t="s">
        <v>483</v>
      </c>
      <c r="C31" s="46">
        <v>880.8</v>
      </c>
      <c r="D31" s="46"/>
      <c r="E31" s="46"/>
      <c r="F31" s="46">
        <f t="shared" si="3"/>
        <v>880.8</v>
      </c>
      <c r="G31" s="46">
        <v>15</v>
      </c>
      <c r="H31" s="46"/>
      <c r="I31" s="46"/>
      <c r="J31" s="46">
        <v>15</v>
      </c>
      <c r="K31" s="45">
        <f t="shared" si="0"/>
        <v>6.4794816414686825E-3</v>
      </c>
      <c r="L31" s="43">
        <f t="shared" si="1"/>
        <v>27.741576673866088</v>
      </c>
      <c r="M31" s="43">
        <f t="shared" si="4"/>
        <v>6.1031468682505396</v>
      </c>
      <c r="N31" s="43">
        <v>10.326369863013699</v>
      </c>
      <c r="O31" s="43">
        <v>2.054786303424144</v>
      </c>
      <c r="P31" s="45">
        <f t="shared" si="2"/>
        <v>5.2481698125061836E-2</v>
      </c>
    </row>
    <row r="32" spans="1:16" x14ac:dyDescent="0.25">
      <c r="A32" s="65">
        <f t="shared" si="5"/>
        <v>27</v>
      </c>
      <c r="B32" s="46" t="s">
        <v>484</v>
      </c>
      <c r="C32" s="46">
        <v>853.7</v>
      </c>
      <c r="D32" s="46">
        <v>45.8</v>
      </c>
      <c r="E32" s="46">
        <v>34.200000000000003</v>
      </c>
      <c r="F32" s="46">
        <f t="shared" si="3"/>
        <v>933.7</v>
      </c>
      <c r="G32" s="46">
        <v>12</v>
      </c>
      <c r="H32" s="46">
        <v>1</v>
      </c>
      <c r="I32" s="46"/>
      <c r="J32" s="46">
        <v>13</v>
      </c>
      <c r="K32" s="45">
        <f t="shared" si="0"/>
        <v>5.6155507559395249E-3</v>
      </c>
      <c r="L32" s="43">
        <f t="shared" si="1"/>
        <v>24.042699784017277</v>
      </c>
      <c r="M32" s="43">
        <f t="shared" si="4"/>
        <v>5.2893939524838007</v>
      </c>
      <c r="N32" s="43">
        <v>8.9495205479452054</v>
      </c>
      <c r="O32" s="43">
        <v>1.7808147963009249</v>
      </c>
      <c r="P32" s="45">
        <f t="shared" si="2"/>
        <v>4.2907174767856063E-2</v>
      </c>
    </row>
    <row r="33" spans="1:16" x14ac:dyDescent="0.25">
      <c r="A33" s="65">
        <f t="shared" si="5"/>
        <v>28</v>
      </c>
      <c r="B33" s="46" t="s">
        <v>485</v>
      </c>
      <c r="C33" s="46">
        <v>737.2</v>
      </c>
      <c r="D33" s="46"/>
      <c r="E33" s="46"/>
      <c r="F33" s="46">
        <f t="shared" si="3"/>
        <v>737.2</v>
      </c>
      <c r="G33" s="46">
        <v>12</v>
      </c>
      <c r="H33" s="46"/>
      <c r="I33" s="46"/>
      <c r="J33" s="46">
        <v>12</v>
      </c>
      <c r="K33" s="45">
        <f t="shared" si="0"/>
        <v>5.1835853131749461E-3</v>
      </c>
      <c r="L33" s="43">
        <f t="shared" si="1"/>
        <v>22.193261339092871</v>
      </c>
      <c r="M33" s="43">
        <f t="shared" si="4"/>
        <v>4.8825174946004317</v>
      </c>
      <c r="N33" s="43">
        <v>8.2610958904109584</v>
      </c>
      <c r="O33" s="43">
        <v>1.6438290427393152</v>
      </c>
      <c r="P33" s="45">
        <f t="shared" si="2"/>
        <v>5.0163732727677122E-2</v>
      </c>
    </row>
    <row r="34" spans="1:16" x14ac:dyDescent="0.25">
      <c r="A34" s="65">
        <f t="shared" si="5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3"/>
        <v>3169.7</v>
      </c>
      <c r="G34" s="46">
        <v>65</v>
      </c>
      <c r="H34" s="46"/>
      <c r="I34" s="46"/>
      <c r="J34" s="46">
        <v>65</v>
      </c>
      <c r="K34" s="45">
        <f t="shared" si="0"/>
        <v>2.8077753779697623E-2</v>
      </c>
      <c r="L34" s="43">
        <f t="shared" si="1"/>
        <v>120.21349892008638</v>
      </c>
      <c r="M34" s="43">
        <f t="shared" si="4"/>
        <v>26.446969762419005</v>
      </c>
      <c r="N34" s="43">
        <v>44.747602739726027</v>
      </c>
      <c r="O34" s="43">
        <v>8.9040739815046237</v>
      </c>
      <c r="P34" s="45">
        <f t="shared" si="2"/>
        <v>6.3195931919025797E-2</v>
      </c>
    </row>
    <row r="35" spans="1:16" x14ac:dyDescent="0.25">
      <c r="A35" s="65">
        <f t="shared" si="5"/>
        <v>30</v>
      </c>
      <c r="B35" s="46" t="s">
        <v>487</v>
      </c>
      <c r="C35" s="46">
        <v>757.5</v>
      </c>
      <c r="D35" s="46"/>
      <c r="E35" s="46"/>
      <c r="F35" s="46">
        <f t="shared" si="3"/>
        <v>757.5</v>
      </c>
      <c r="G35" s="46">
        <v>16</v>
      </c>
      <c r="H35" s="46"/>
      <c r="I35" s="46"/>
      <c r="J35" s="46">
        <v>16</v>
      </c>
      <c r="K35" s="45">
        <f t="shared" si="0"/>
        <v>6.9114470842332612E-3</v>
      </c>
      <c r="L35" s="43">
        <f t="shared" si="1"/>
        <v>29.591015118790494</v>
      </c>
      <c r="M35" s="43">
        <f t="shared" si="4"/>
        <v>6.5100233261339087</v>
      </c>
      <c r="N35" s="43">
        <v>11.014794520547945</v>
      </c>
      <c r="O35" s="43">
        <v>2.1917720569857537</v>
      </c>
      <c r="P35" s="45">
        <f t="shared" si="2"/>
        <v>6.5092547884433138E-2</v>
      </c>
    </row>
    <row r="36" spans="1:16" x14ac:dyDescent="0.25">
      <c r="A36" s="65">
        <f t="shared" si="5"/>
        <v>31</v>
      </c>
      <c r="B36" s="46" t="s">
        <v>488</v>
      </c>
      <c r="C36" s="46">
        <v>386.9</v>
      </c>
      <c r="D36" s="46">
        <v>101.6</v>
      </c>
      <c r="E36" s="46"/>
      <c r="F36" s="46">
        <f t="shared" si="3"/>
        <v>488.5</v>
      </c>
      <c r="G36" s="46">
        <v>5</v>
      </c>
      <c r="H36" s="46">
        <v>1</v>
      </c>
      <c r="I36" s="46"/>
      <c r="J36" s="46">
        <v>6</v>
      </c>
      <c r="K36" s="45">
        <f t="shared" si="0"/>
        <v>2.5917926565874731E-3</v>
      </c>
      <c r="L36" s="43">
        <f t="shared" si="1"/>
        <v>11.096630669546435</v>
      </c>
      <c r="M36" s="43">
        <f t="shared" si="4"/>
        <v>2.4412587473002159</v>
      </c>
      <c r="N36" s="43">
        <v>4.1305479452054792</v>
      </c>
      <c r="O36" s="43">
        <v>0.82191452136965759</v>
      </c>
      <c r="P36" s="45">
        <f t="shared" si="2"/>
        <v>3.7851283282337334E-2</v>
      </c>
    </row>
    <row r="37" spans="1:16" x14ac:dyDescent="0.25">
      <c r="A37" s="65">
        <f t="shared" si="5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3"/>
        <v>1837.85</v>
      </c>
      <c r="G37" s="46">
        <v>34</v>
      </c>
      <c r="H37" s="46"/>
      <c r="I37" s="46"/>
      <c r="J37" s="46">
        <v>34</v>
      </c>
      <c r="K37" s="45">
        <f t="shared" si="0"/>
        <v>1.468682505399568E-2</v>
      </c>
      <c r="L37" s="43">
        <f t="shared" si="1"/>
        <v>62.880907127429801</v>
      </c>
      <c r="M37" s="43">
        <f t="shared" si="4"/>
        <v>13.833799568034555</v>
      </c>
      <c r="N37" s="43">
        <v>23.406438356164383</v>
      </c>
      <c r="O37" s="43">
        <v>4.6575156210947259</v>
      </c>
      <c r="P37" s="45">
        <f t="shared" si="2"/>
        <v>5.7011541024960408E-2</v>
      </c>
    </row>
    <row r="38" spans="1:16" x14ac:dyDescent="0.25">
      <c r="A38" s="65">
        <f t="shared" si="5"/>
        <v>33</v>
      </c>
      <c r="B38" s="46" t="s">
        <v>490</v>
      </c>
      <c r="C38" s="46">
        <v>534.6</v>
      </c>
      <c r="D38" s="46">
        <v>34.4</v>
      </c>
      <c r="E38" s="46"/>
      <c r="F38" s="46">
        <f t="shared" si="3"/>
        <v>569</v>
      </c>
      <c r="G38" s="46">
        <v>7</v>
      </c>
      <c r="H38" s="46">
        <v>1</v>
      </c>
      <c r="I38" s="46"/>
      <c r="J38" s="46">
        <v>8</v>
      </c>
      <c r="K38" s="45">
        <f t="shared" si="0"/>
        <v>3.4557235421166306E-3</v>
      </c>
      <c r="L38" s="43">
        <f t="shared" si="1"/>
        <v>14.795507559395247</v>
      </c>
      <c r="M38" s="43">
        <f t="shared" si="4"/>
        <v>3.2550116630669543</v>
      </c>
      <c r="N38" s="43">
        <v>5.5073972602739723</v>
      </c>
      <c r="O38" s="43">
        <v>1.0958860284928769</v>
      </c>
      <c r="P38" s="45">
        <f t="shared" si="2"/>
        <v>4.3328299668240866E-2</v>
      </c>
    </row>
    <row r="39" spans="1:16" x14ac:dyDescent="0.25">
      <c r="A39" s="65">
        <f t="shared" si="5"/>
        <v>34</v>
      </c>
      <c r="B39" s="46" t="s">
        <v>491</v>
      </c>
      <c r="C39" s="46">
        <v>578.79999999999995</v>
      </c>
      <c r="D39" s="46"/>
      <c r="E39" s="46">
        <v>47.8</v>
      </c>
      <c r="F39" s="46">
        <f t="shared" si="3"/>
        <v>626.59999999999991</v>
      </c>
      <c r="G39" s="46">
        <v>10</v>
      </c>
      <c r="H39" s="46"/>
      <c r="I39" s="46">
        <v>1</v>
      </c>
      <c r="J39" s="46">
        <v>11</v>
      </c>
      <c r="K39" s="45">
        <f t="shared" si="0"/>
        <v>4.7516198704103674E-3</v>
      </c>
      <c r="L39" s="43">
        <f t="shared" si="1"/>
        <v>20.343822894168465</v>
      </c>
      <c r="M39" s="43">
        <f t="shared" si="4"/>
        <v>4.4756410367170627</v>
      </c>
      <c r="N39" s="43">
        <v>7.5726712328767114</v>
      </c>
      <c r="O39" s="43">
        <v>1.5068432891777055</v>
      </c>
      <c r="P39" s="45">
        <f t="shared" si="2"/>
        <v>5.4099869857867765E-2</v>
      </c>
    </row>
    <row r="40" spans="1:16" x14ac:dyDescent="0.25">
      <c r="A40" s="65">
        <f t="shared" si="5"/>
        <v>35</v>
      </c>
      <c r="B40" s="46" t="s">
        <v>492</v>
      </c>
      <c r="C40" s="46">
        <v>1126.7</v>
      </c>
      <c r="D40" s="46"/>
      <c r="E40" s="46">
        <v>28.1</v>
      </c>
      <c r="F40" s="46">
        <f t="shared" si="3"/>
        <v>1154.8</v>
      </c>
      <c r="G40" s="46">
        <v>16</v>
      </c>
      <c r="H40" s="46"/>
      <c r="I40" s="46">
        <v>1</v>
      </c>
      <c r="J40" s="46">
        <v>17</v>
      </c>
      <c r="K40" s="45">
        <f t="shared" si="0"/>
        <v>7.34341252699784E-3</v>
      </c>
      <c r="L40" s="43">
        <f t="shared" si="1"/>
        <v>31.4404535637149</v>
      </c>
      <c r="M40" s="43">
        <f t="shared" si="4"/>
        <v>6.9168997840172777</v>
      </c>
      <c r="N40" s="43">
        <v>11.703219178082191</v>
      </c>
      <c r="O40" s="43">
        <v>2.328757810547363</v>
      </c>
      <c r="P40" s="45">
        <f t="shared" si="2"/>
        <v>4.5366583249360701E-2</v>
      </c>
    </row>
    <row r="41" spans="1:16" x14ac:dyDescent="0.25">
      <c r="A41" s="65">
        <f t="shared" si="5"/>
        <v>36</v>
      </c>
      <c r="B41" s="46" t="s">
        <v>493</v>
      </c>
      <c r="C41" s="46">
        <v>627.1</v>
      </c>
      <c r="D41" s="46"/>
      <c r="E41" s="46"/>
      <c r="F41" s="46">
        <f t="shared" si="3"/>
        <v>627.1</v>
      </c>
      <c r="G41" s="46">
        <v>10</v>
      </c>
      <c r="H41" s="46"/>
      <c r="I41" s="46"/>
      <c r="J41" s="46">
        <v>10</v>
      </c>
      <c r="K41" s="45">
        <f t="shared" si="0"/>
        <v>4.3196544276457886E-3</v>
      </c>
      <c r="L41" s="43">
        <f t="shared" si="1"/>
        <v>18.494384449244063</v>
      </c>
      <c r="M41" s="43">
        <f t="shared" si="4"/>
        <v>4.0687645788336937</v>
      </c>
      <c r="N41" s="43">
        <v>6.8842465753424653</v>
      </c>
      <c r="O41" s="43">
        <v>1.369857535616096</v>
      </c>
      <c r="P41" s="45">
        <f t="shared" si="2"/>
        <v>4.9142486268595624E-2</v>
      </c>
    </row>
    <row r="42" spans="1:16" x14ac:dyDescent="0.25">
      <c r="A42" s="65">
        <f t="shared" si="5"/>
        <v>37</v>
      </c>
      <c r="B42" s="46" t="s">
        <v>494</v>
      </c>
      <c r="C42" s="46">
        <v>820.3</v>
      </c>
      <c r="D42" s="46">
        <v>55.7</v>
      </c>
      <c r="E42" s="46"/>
      <c r="F42" s="46">
        <f t="shared" si="3"/>
        <v>876</v>
      </c>
      <c r="G42" s="46">
        <v>12</v>
      </c>
      <c r="H42" s="46">
        <v>1</v>
      </c>
      <c r="I42" s="46"/>
      <c r="J42" s="46">
        <v>13</v>
      </c>
      <c r="K42" s="45">
        <f t="shared" si="0"/>
        <v>5.6155507559395249E-3</v>
      </c>
      <c r="L42" s="43">
        <f t="shared" si="1"/>
        <v>24.042699784017277</v>
      </c>
      <c r="M42" s="43">
        <f t="shared" si="4"/>
        <v>5.2893939524838007</v>
      </c>
      <c r="N42" s="43">
        <v>8.9495205479452054</v>
      </c>
      <c r="O42" s="43">
        <v>1.7808147963009249</v>
      </c>
      <c r="P42" s="45">
        <f t="shared" si="2"/>
        <v>4.5733366530533344E-2</v>
      </c>
    </row>
    <row r="43" spans="1:16" x14ac:dyDescent="0.25">
      <c r="A43" s="65">
        <f t="shared" si="5"/>
        <v>38</v>
      </c>
      <c r="B43" s="46" t="s">
        <v>495</v>
      </c>
      <c r="C43" s="46">
        <v>834.6</v>
      </c>
      <c r="D43" s="46"/>
      <c r="E43" s="46">
        <v>120.9</v>
      </c>
      <c r="F43" s="46">
        <f t="shared" si="3"/>
        <v>955.5</v>
      </c>
      <c r="G43" s="46">
        <v>17</v>
      </c>
      <c r="H43" s="46"/>
      <c r="I43" s="46"/>
      <c r="J43" s="46">
        <v>17</v>
      </c>
      <c r="K43" s="45">
        <f t="shared" si="0"/>
        <v>7.34341252699784E-3</v>
      </c>
      <c r="L43" s="43">
        <f t="shared" si="1"/>
        <v>31.4404535637149</v>
      </c>
      <c r="M43" s="43">
        <f t="shared" si="4"/>
        <v>6.9168997840172777</v>
      </c>
      <c r="N43" s="43">
        <v>11.703219178082191</v>
      </c>
      <c r="O43" s="43">
        <v>2.328757810547363</v>
      </c>
      <c r="P43" s="45">
        <f t="shared" si="2"/>
        <v>5.4829231121257704E-2</v>
      </c>
    </row>
    <row r="44" spans="1:16" x14ac:dyDescent="0.25">
      <c r="A44" s="65">
        <f t="shared" si="5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3"/>
        <v>2862.5</v>
      </c>
      <c r="G44" s="46">
        <v>69</v>
      </c>
      <c r="H44" s="46"/>
      <c r="I44" s="46"/>
      <c r="J44" s="46">
        <v>69</v>
      </c>
      <c r="K44" s="45">
        <f t="shared" si="0"/>
        <v>2.9805615550755938E-2</v>
      </c>
      <c r="L44" s="43">
        <f t="shared" si="1"/>
        <v>127.611252699784</v>
      </c>
      <c r="M44" s="43">
        <f t="shared" si="4"/>
        <v>28.074475593952481</v>
      </c>
      <c r="N44" s="43">
        <v>47.501301369863015</v>
      </c>
      <c r="O44" s="43">
        <v>9.4520169957510607</v>
      </c>
      <c r="P44" s="45">
        <f t="shared" si="2"/>
        <v>7.4284383112436875E-2</v>
      </c>
    </row>
    <row r="45" spans="1:16" x14ac:dyDescent="0.25">
      <c r="A45" s="65">
        <f t="shared" si="5"/>
        <v>40</v>
      </c>
      <c r="B45" s="46" t="s">
        <v>497</v>
      </c>
      <c r="C45" s="46">
        <v>643.79999999999995</v>
      </c>
      <c r="D45" s="46"/>
      <c r="E45" s="46">
        <v>33.700000000000003</v>
      </c>
      <c r="F45" s="46">
        <f t="shared" si="3"/>
        <v>677.5</v>
      </c>
      <c r="G45" s="46">
        <v>9</v>
      </c>
      <c r="H45" s="46"/>
      <c r="I45" s="46">
        <v>1</v>
      </c>
      <c r="J45" s="46">
        <v>10</v>
      </c>
      <c r="K45" s="45">
        <f t="shared" si="0"/>
        <v>4.3196544276457886E-3</v>
      </c>
      <c r="L45" s="43">
        <f t="shared" si="1"/>
        <v>18.494384449244063</v>
      </c>
      <c r="M45" s="43">
        <f t="shared" si="4"/>
        <v>4.0687645788336937</v>
      </c>
      <c r="N45" s="43">
        <v>6.8842465753424653</v>
      </c>
      <c r="O45" s="43">
        <v>1.369857535616096</v>
      </c>
      <c r="P45" s="45">
        <f t="shared" si="2"/>
        <v>4.5486720500422607E-2</v>
      </c>
    </row>
    <row r="46" spans="1:16" x14ac:dyDescent="0.25">
      <c r="A46" s="65">
        <f t="shared" si="5"/>
        <v>41</v>
      </c>
      <c r="B46" s="46" t="s">
        <v>498</v>
      </c>
      <c r="C46" s="46">
        <v>2514.1999999999998</v>
      </c>
      <c r="D46" s="46"/>
      <c r="E46" s="46"/>
      <c r="F46" s="46">
        <f t="shared" si="3"/>
        <v>2514.1999999999998</v>
      </c>
      <c r="G46" s="46">
        <v>40</v>
      </c>
      <c r="H46" s="46"/>
      <c r="I46" s="46"/>
      <c r="J46" s="46">
        <v>40</v>
      </c>
      <c r="K46" s="45">
        <f t="shared" si="0"/>
        <v>1.7278617710583154E-2</v>
      </c>
      <c r="L46" s="43">
        <f t="shared" si="1"/>
        <v>73.97753779697625</v>
      </c>
      <c r="M46" s="43">
        <f t="shared" si="4"/>
        <v>16.275058315334775</v>
      </c>
      <c r="N46" s="43">
        <v>27.536986301369861</v>
      </c>
      <c r="O46" s="43">
        <v>5.4794301424643841</v>
      </c>
      <c r="P46" s="45">
        <f t="shared" si="2"/>
        <v>4.9029119622999474E-2</v>
      </c>
    </row>
    <row r="47" spans="1:16" x14ac:dyDescent="0.25">
      <c r="A47" s="65">
        <f t="shared" si="5"/>
        <v>42</v>
      </c>
      <c r="B47" s="46" t="s">
        <v>499</v>
      </c>
      <c r="C47" s="46">
        <v>366.9</v>
      </c>
      <c r="D47" s="46">
        <v>25</v>
      </c>
      <c r="E47" s="46"/>
      <c r="F47" s="46">
        <f t="shared" si="3"/>
        <v>391.9</v>
      </c>
      <c r="G47" s="46">
        <v>5</v>
      </c>
      <c r="H47" s="46"/>
      <c r="I47" s="46"/>
      <c r="J47" s="46">
        <v>5</v>
      </c>
      <c r="K47" s="45">
        <f t="shared" si="0"/>
        <v>2.1598272138228943E-3</v>
      </c>
      <c r="L47" s="43">
        <f t="shared" si="1"/>
        <v>9.2471922246220313</v>
      </c>
      <c r="M47" s="43">
        <f t="shared" si="4"/>
        <v>2.0343822894168468</v>
      </c>
      <c r="N47" s="43">
        <v>3.4421232876712327</v>
      </c>
      <c r="O47" s="43">
        <v>0.68492876780804801</v>
      </c>
      <c r="P47" s="45">
        <f t="shared" si="2"/>
        <v>3.9317750879097113E-2</v>
      </c>
    </row>
    <row r="48" spans="1:16" x14ac:dyDescent="0.25">
      <c r="A48" s="65">
        <f t="shared" si="5"/>
        <v>43</v>
      </c>
      <c r="B48" s="46" t="s">
        <v>502</v>
      </c>
      <c r="C48" s="46">
        <v>623.5</v>
      </c>
      <c r="D48" s="46">
        <v>121.1</v>
      </c>
      <c r="E48" s="46">
        <v>31.1</v>
      </c>
      <c r="F48" s="46">
        <f t="shared" si="3"/>
        <v>775.7</v>
      </c>
      <c r="G48" s="46">
        <v>7</v>
      </c>
      <c r="H48" s="46">
        <v>3</v>
      </c>
      <c r="I48" s="46">
        <v>1</v>
      </c>
      <c r="J48" s="46">
        <v>11</v>
      </c>
      <c r="K48" s="45">
        <f t="shared" si="0"/>
        <v>4.7516198704103674E-3</v>
      </c>
      <c r="L48" s="43">
        <f t="shared" si="1"/>
        <v>20.343822894168465</v>
      </c>
      <c r="M48" s="43">
        <f t="shared" si="4"/>
        <v>4.4756410367170627</v>
      </c>
      <c r="N48" s="43">
        <v>7.5726712328767114</v>
      </c>
      <c r="O48" s="43">
        <v>1.5068432891777055</v>
      </c>
      <c r="P48" s="45">
        <f t="shared" si="2"/>
        <v>4.3701145356374801E-2</v>
      </c>
    </row>
    <row r="49" spans="1:16" x14ac:dyDescent="0.25">
      <c r="A49" s="65">
        <f t="shared" si="5"/>
        <v>44</v>
      </c>
      <c r="B49" s="46" t="s">
        <v>503</v>
      </c>
      <c r="C49" s="46">
        <v>1208.3</v>
      </c>
      <c r="D49" s="46"/>
      <c r="E49" s="46"/>
      <c r="F49" s="46">
        <f t="shared" si="3"/>
        <v>1208.3</v>
      </c>
      <c r="G49" s="46">
        <v>20</v>
      </c>
      <c r="H49" s="46"/>
      <c r="I49" s="46"/>
      <c r="J49" s="46">
        <v>20</v>
      </c>
      <c r="K49" s="45">
        <f t="shared" si="0"/>
        <v>8.6393088552915772E-3</v>
      </c>
      <c r="L49" s="43">
        <f t="shared" si="1"/>
        <v>36.988768898488125</v>
      </c>
      <c r="M49" s="43">
        <f t="shared" si="4"/>
        <v>8.1375291576673874</v>
      </c>
      <c r="N49" s="43">
        <v>13.768493150684931</v>
      </c>
      <c r="O49" s="43">
        <v>2.739715071232192</v>
      </c>
      <c r="P49" s="45">
        <f t="shared" si="2"/>
        <v>5.1009274417009545E-2</v>
      </c>
    </row>
    <row r="50" spans="1:16" x14ac:dyDescent="0.25">
      <c r="A50" s="65">
        <f t="shared" si="5"/>
        <v>45</v>
      </c>
      <c r="B50" s="46" t="s">
        <v>504</v>
      </c>
      <c r="C50" s="46">
        <v>625.20000000000005</v>
      </c>
      <c r="D50" s="46"/>
      <c r="E50" s="46"/>
      <c r="F50" s="46">
        <f t="shared" si="3"/>
        <v>625.20000000000005</v>
      </c>
      <c r="G50" s="46">
        <v>7</v>
      </c>
      <c r="H50" s="46"/>
      <c r="I50" s="46"/>
      <c r="J50" s="46">
        <v>7</v>
      </c>
      <c r="K50" s="45">
        <f t="shared" si="0"/>
        <v>3.0237580993520518E-3</v>
      </c>
      <c r="L50" s="43">
        <f t="shared" si="1"/>
        <v>12.946069114470841</v>
      </c>
      <c r="M50" s="43">
        <f t="shared" si="4"/>
        <v>2.8481352051835853</v>
      </c>
      <c r="N50" s="43">
        <v>4.8189726027397253</v>
      </c>
      <c r="O50" s="43">
        <v>0.95890027493126717</v>
      </c>
      <c r="P50" s="45">
        <f t="shared" si="2"/>
        <v>3.4504282145434134E-2</v>
      </c>
    </row>
    <row r="51" spans="1:16" x14ac:dyDescent="0.25">
      <c r="A51" s="65">
        <f t="shared" si="5"/>
        <v>46</v>
      </c>
      <c r="B51" s="46" t="s">
        <v>506</v>
      </c>
      <c r="C51" s="46">
        <v>493.3</v>
      </c>
      <c r="D51" s="46"/>
      <c r="E51" s="46">
        <v>24.2</v>
      </c>
      <c r="F51" s="46">
        <f t="shared" si="3"/>
        <v>517.5</v>
      </c>
      <c r="G51" s="46">
        <v>8</v>
      </c>
      <c r="H51" s="46"/>
      <c r="I51" s="46">
        <v>1</v>
      </c>
      <c r="J51" s="46">
        <v>9</v>
      </c>
      <c r="K51" s="45">
        <f t="shared" si="0"/>
        <v>3.8876889848812094E-3</v>
      </c>
      <c r="L51" s="43">
        <f t="shared" si="1"/>
        <v>16.644946004319653</v>
      </c>
      <c r="M51" s="43">
        <f t="shared" si="4"/>
        <v>3.6618881209503238</v>
      </c>
      <c r="N51" s="43">
        <v>6.1958219178082183</v>
      </c>
      <c r="O51" s="43">
        <v>1.2328717820544863</v>
      </c>
      <c r="P51" s="45">
        <f t="shared" si="2"/>
        <v>5.3595222850497927E-2</v>
      </c>
    </row>
    <row r="52" spans="1:16" x14ac:dyDescent="0.25">
      <c r="A52" s="65">
        <f t="shared" si="5"/>
        <v>47</v>
      </c>
      <c r="B52" s="46" t="s">
        <v>507</v>
      </c>
      <c r="C52" s="46">
        <v>338</v>
      </c>
      <c r="D52" s="46">
        <v>30.7</v>
      </c>
      <c r="E52" s="46"/>
      <c r="F52" s="46">
        <f t="shared" si="3"/>
        <v>368.7</v>
      </c>
      <c r="G52" s="46">
        <v>5</v>
      </c>
      <c r="H52" s="46"/>
      <c r="I52" s="46"/>
      <c r="J52" s="46">
        <v>5</v>
      </c>
      <c r="K52" s="45">
        <f t="shared" si="0"/>
        <v>2.1598272138228943E-3</v>
      </c>
      <c r="L52" s="43">
        <f t="shared" si="1"/>
        <v>9.2471922246220313</v>
      </c>
      <c r="M52" s="43">
        <f t="shared" si="4"/>
        <v>2.0343822894168468</v>
      </c>
      <c r="N52" s="43">
        <v>3.4421232876712327</v>
      </c>
      <c r="O52" s="43">
        <v>0.68492876780804801</v>
      </c>
      <c r="P52" s="45">
        <f t="shared" si="2"/>
        <v>4.1791772632270567E-2</v>
      </c>
    </row>
    <row r="53" spans="1:16" x14ac:dyDescent="0.25">
      <c r="A53" s="65">
        <f t="shared" si="5"/>
        <v>48</v>
      </c>
      <c r="B53" s="46" t="s">
        <v>508</v>
      </c>
      <c r="C53" s="46">
        <v>331.1</v>
      </c>
      <c r="D53" s="46"/>
      <c r="E53" s="46"/>
      <c r="F53" s="46">
        <f t="shared" si="3"/>
        <v>331.1</v>
      </c>
      <c r="G53" s="46">
        <v>5</v>
      </c>
      <c r="H53" s="46"/>
      <c r="I53" s="46"/>
      <c r="J53" s="46">
        <v>5</v>
      </c>
      <c r="K53" s="45">
        <f t="shared" si="0"/>
        <v>2.1598272138228943E-3</v>
      </c>
      <c r="L53" s="43">
        <f t="shared" si="1"/>
        <v>9.2471922246220313</v>
      </c>
      <c r="M53" s="43">
        <f t="shared" si="4"/>
        <v>2.0343822894168468</v>
      </c>
      <c r="N53" s="43">
        <v>3.4421232876712327</v>
      </c>
      <c r="O53" s="43">
        <v>0.68492876780804801</v>
      </c>
      <c r="P53" s="45">
        <f t="shared" si="2"/>
        <v>4.6537682179154813E-2</v>
      </c>
    </row>
    <row r="54" spans="1:16" x14ac:dyDescent="0.25">
      <c r="A54" s="65">
        <f t="shared" si="5"/>
        <v>49</v>
      </c>
      <c r="B54" s="46" t="s">
        <v>509</v>
      </c>
      <c r="C54" s="46">
        <v>215.4</v>
      </c>
      <c r="D54" s="46"/>
      <c r="E54" s="46"/>
      <c r="F54" s="46">
        <f t="shared" si="3"/>
        <v>215.4</v>
      </c>
      <c r="G54" s="46">
        <v>4</v>
      </c>
      <c r="H54" s="46"/>
      <c r="I54" s="46"/>
      <c r="J54" s="46">
        <v>4</v>
      </c>
      <c r="K54" s="45">
        <f t="shared" si="0"/>
        <v>1.7278617710583153E-3</v>
      </c>
      <c r="L54" s="43">
        <f t="shared" si="1"/>
        <v>7.3977537796976236</v>
      </c>
      <c r="M54" s="43">
        <f t="shared" si="4"/>
        <v>1.6275058315334772</v>
      </c>
      <c r="N54" s="43">
        <v>2.7536986301369861</v>
      </c>
      <c r="O54" s="43">
        <v>0.54794301424643843</v>
      </c>
      <c r="P54" s="45">
        <f t="shared" si="2"/>
        <v>5.7227953832936516E-2</v>
      </c>
    </row>
    <row r="55" spans="1:16" x14ac:dyDescent="0.25">
      <c r="A55" s="65">
        <f t="shared" si="5"/>
        <v>50</v>
      </c>
      <c r="B55" s="46" t="s">
        <v>510</v>
      </c>
      <c r="C55" s="46">
        <v>720.4</v>
      </c>
      <c r="D55" s="46"/>
      <c r="E55" s="46"/>
      <c r="F55" s="46">
        <f t="shared" si="3"/>
        <v>720.4</v>
      </c>
      <c r="G55" s="46">
        <v>4</v>
      </c>
      <c r="H55" s="46"/>
      <c r="I55" s="46"/>
      <c r="J55" s="46">
        <v>4</v>
      </c>
      <c r="K55" s="45">
        <f t="shared" si="0"/>
        <v>1.7278617710583153E-3</v>
      </c>
      <c r="L55" s="43">
        <f t="shared" si="1"/>
        <v>7.3977537796976236</v>
      </c>
      <c r="M55" s="43">
        <f t="shared" si="4"/>
        <v>1.6275058315334772</v>
      </c>
      <c r="N55" s="43">
        <v>2.7536986301369861</v>
      </c>
      <c r="O55" s="43">
        <v>0.54794301424643843</v>
      </c>
      <c r="P55" s="45">
        <f t="shared" si="2"/>
        <v>1.7111189971702565E-2</v>
      </c>
    </row>
    <row r="56" spans="1:16" x14ac:dyDescent="0.25">
      <c r="A56" s="65">
        <f t="shared" si="5"/>
        <v>51</v>
      </c>
      <c r="B56" s="46" t="s">
        <v>511</v>
      </c>
      <c r="C56" s="46">
        <v>191</v>
      </c>
      <c r="D56" s="46"/>
      <c r="E56" s="46">
        <v>101.5</v>
      </c>
      <c r="F56" s="46">
        <f t="shared" si="3"/>
        <v>292.5</v>
      </c>
      <c r="G56" s="46">
        <v>2</v>
      </c>
      <c r="H56" s="46"/>
      <c r="I56" s="46"/>
      <c r="J56" s="46">
        <v>2</v>
      </c>
      <c r="K56" s="45">
        <f t="shared" si="0"/>
        <v>8.6393088552915766E-4</v>
      </c>
      <c r="L56" s="43">
        <f t="shared" si="1"/>
        <v>3.6988768898488118</v>
      </c>
      <c r="M56" s="43">
        <f t="shared" si="4"/>
        <v>0.81375291576673858</v>
      </c>
      <c r="N56" s="43">
        <v>1.3768493150684931</v>
      </c>
      <c r="O56" s="43">
        <v>0.27397150712321922</v>
      </c>
      <c r="P56" s="45">
        <f t="shared" si="2"/>
        <v>2.1071626077973551E-2</v>
      </c>
    </row>
    <row r="57" spans="1:16" x14ac:dyDescent="0.25">
      <c r="A57" s="65">
        <f t="shared" si="5"/>
        <v>52</v>
      </c>
      <c r="B57" s="46" t="s">
        <v>512</v>
      </c>
      <c r="C57" s="46">
        <v>936.65</v>
      </c>
      <c r="D57" s="46">
        <v>28.5</v>
      </c>
      <c r="E57" s="46"/>
      <c r="F57" s="46">
        <f t="shared" si="3"/>
        <v>965.15</v>
      </c>
      <c r="G57" s="46">
        <v>16</v>
      </c>
      <c r="H57" s="46">
        <v>1</v>
      </c>
      <c r="I57" s="46"/>
      <c r="J57" s="46">
        <v>17</v>
      </c>
      <c r="K57" s="45">
        <f t="shared" si="0"/>
        <v>7.34341252699784E-3</v>
      </c>
      <c r="L57" s="43">
        <f t="shared" si="1"/>
        <v>31.4404535637149</v>
      </c>
      <c r="M57" s="43">
        <f t="shared" si="4"/>
        <v>6.9168997840172777</v>
      </c>
      <c r="N57" s="43">
        <v>11.703219178082191</v>
      </c>
      <c r="O57" s="43">
        <v>2.328757810547363</v>
      </c>
      <c r="P57" s="45">
        <f t="shared" si="2"/>
        <v>5.4281024023583625E-2</v>
      </c>
    </row>
    <row r="58" spans="1:16" x14ac:dyDescent="0.25">
      <c r="A58" s="65">
        <f t="shared" si="5"/>
        <v>53</v>
      </c>
      <c r="B58" s="46" t="s">
        <v>513</v>
      </c>
      <c r="C58" s="46">
        <v>349.5</v>
      </c>
      <c r="D58" s="46"/>
      <c r="E58" s="46">
        <v>62.7</v>
      </c>
      <c r="F58" s="46">
        <f t="shared" si="3"/>
        <v>412.2</v>
      </c>
      <c r="G58" s="46">
        <v>4</v>
      </c>
      <c r="H58" s="46"/>
      <c r="I58" s="46">
        <v>1</v>
      </c>
      <c r="J58" s="46">
        <v>5</v>
      </c>
      <c r="K58" s="45">
        <f t="shared" si="0"/>
        <v>2.1598272138228943E-3</v>
      </c>
      <c r="L58" s="43">
        <f t="shared" si="1"/>
        <v>9.2471922246220313</v>
      </c>
      <c r="M58" s="43">
        <f t="shared" si="4"/>
        <v>2.0343822894168468</v>
      </c>
      <c r="N58" s="43">
        <v>3.4421232876712327</v>
      </c>
      <c r="O58" s="43">
        <v>0.68492876780804801</v>
      </c>
      <c r="P58" s="45">
        <f t="shared" si="2"/>
        <v>3.7381432725662689E-2</v>
      </c>
    </row>
    <row r="59" spans="1:16" x14ac:dyDescent="0.25">
      <c r="A59" s="65">
        <f t="shared" si="5"/>
        <v>54</v>
      </c>
      <c r="B59" s="46" t="s">
        <v>514</v>
      </c>
      <c r="C59" s="46">
        <v>878.9</v>
      </c>
      <c r="D59" s="46">
        <v>93.3</v>
      </c>
      <c r="E59" s="46"/>
      <c r="F59" s="46">
        <f t="shared" si="3"/>
        <v>972.19999999999993</v>
      </c>
      <c r="G59" s="46">
        <v>12</v>
      </c>
      <c r="H59" s="46">
        <v>1</v>
      </c>
      <c r="I59" s="46"/>
      <c r="J59" s="46">
        <v>13</v>
      </c>
      <c r="K59" s="45">
        <f t="shared" si="0"/>
        <v>5.6155507559395249E-3</v>
      </c>
      <c r="L59" s="43">
        <f t="shared" si="1"/>
        <v>24.042699784017277</v>
      </c>
      <c r="M59" s="43">
        <f t="shared" si="4"/>
        <v>5.2893939524838007</v>
      </c>
      <c r="N59" s="43">
        <v>8.9495205479452054</v>
      </c>
      <c r="O59" s="43">
        <v>1.7808147963009249</v>
      </c>
      <c r="P59" s="45">
        <f t="shared" si="2"/>
        <v>4.1208011809038478E-2</v>
      </c>
    </row>
    <row r="60" spans="1:16" x14ac:dyDescent="0.25">
      <c r="A60" s="65">
        <f t="shared" si="5"/>
        <v>55</v>
      </c>
      <c r="B60" s="46" t="s">
        <v>515</v>
      </c>
      <c r="C60" s="46">
        <v>498.3</v>
      </c>
      <c r="D60" s="46"/>
      <c r="E60" s="46"/>
      <c r="F60" s="46">
        <f t="shared" si="3"/>
        <v>498.3</v>
      </c>
      <c r="G60" s="46">
        <v>8</v>
      </c>
      <c r="H60" s="46"/>
      <c r="I60" s="46"/>
      <c r="J60" s="46">
        <v>8</v>
      </c>
      <c r="K60" s="45">
        <f t="shared" si="0"/>
        <v>3.4557235421166306E-3</v>
      </c>
      <c r="L60" s="43">
        <f t="shared" si="1"/>
        <v>14.795507559395247</v>
      </c>
      <c r="M60" s="43">
        <f t="shared" si="4"/>
        <v>3.2550116630669543</v>
      </c>
      <c r="N60" s="43">
        <v>5.5073972602739723</v>
      </c>
      <c r="O60" s="43">
        <v>1.0958860284928769</v>
      </c>
      <c r="P60" s="45">
        <f t="shared" si="2"/>
        <v>4.9475822820046263E-2</v>
      </c>
    </row>
    <row r="61" spans="1:16" x14ac:dyDescent="0.25">
      <c r="A61" s="65">
        <f t="shared" si="5"/>
        <v>56</v>
      </c>
      <c r="B61" s="46" t="s">
        <v>516</v>
      </c>
      <c r="C61" s="46">
        <v>478.1</v>
      </c>
      <c r="D61" s="46"/>
      <c r="E61" s="46"/>
      <c r="F61" s="46">
        <f t="shared" si="3"/>
        <v>478.1</v>
      </c>
      <c r="G61" s="46">
        <v>9</v>
      </c>
      <c r="H61" s="46"/>
      <c r="I61" s="46"/>
      <c r="J61" s="46">
        <v>9</v>
      </c>
      <c r="K61" s="45">
        <f t="shared" si="0"/>
        <v>3.8876889848812094E-3</v>
      </c>
      <c r="L61" s="43">
        <f t="shared" si="1"/>
        <v>16.644946004319653</v>
      </c>
      <c r="M61" s="43">
        <f t="shared" si="4"/>
        <v>3.6618881209503238</v>
      </c>
      <c r="N61" s="43">
        <v>6.1958219178082183</v>
      </c>
      <c r="O61" s="43">
        <v>1.2328717820544863</v>
      </c>
      <c r="P61" s="45">
        <f t="shared" si="2"/>
        <v>5.801198039140907E-2</v>
      </c>
    </row>
    <row r="62" spans="1:16" x14ac:dyDescent="0.25">
      <c r="A62" s="65">
        <f t="shared" si="5"/>
        <v>57</v>
      </c>
      <c r="B62" s="46" t="s">
        <v>517</v>
      </c>
      <c r="C62" s="46">
        <v>429.3</v>
      </c>
      <c r="D62" s="46">
        <v>34.299999999999997</v>
      </c>
      <c r="E62" s="46"/>
      <c r="F62" s="46">
        <f t="shared" si="3"/>
        <v>463.6</v>
      </c>
      <c r="G62" s="46">
        <v>8</v>
      </c>
      <c r="H62" s="46"/>
      <c r="I62" s="46"/>
      <c r="J62" s="46">
        <v>8</v>
      </c>
      <c r="K62" s="45">
        <f t="shared" si="0"/>
        <v>3.4557235421166306E-3</v>
      </c>
      <c r="L62" s="43">
        <f t="shared" si="1"/>
        <v>14.795507559395247</v>
      </c>
      <c r="M62" s="43">
        <f t="shared" si="4"/>
        <v>3.2550116630669543</v>
      </c>
      <c r="N62" s="43">
        <v>5.5073972602739723</v>
      </c>
      <c r="O62" s="43">
        <v>1.0958860284928769</v>
      </c>
      <c r="P62" s="45">
        <f t="shared" si="2"/>
        <v>5.3179039066499248E-2</v>
      </c>
    </row>
    <row r="63" spans="1:16" x14ac:dyDescent="0.25">
      <c r="A63" s="65">
        <f t="shared" si="5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3"/>
        <v>1858.8999999999999</v>
      </c>
      <c r="G63" s="46">
        <v>35</v>
      </c>
      <c r="H63" s="46"/>
      <c r="I63" s="46"/>
      <c r="J63" s="46">
        <v>35</v>
      </c>
      <c r="K63" s="45">
        <f t="shared" si="0"/>
        <v>1.511879049676026E-2</v>
      </c>
      <c r="L63" s="43">
        <f t="shared" si="1"/>
        <v>64.73034557235421</v>
      </c>
      <c r="M63" s="43">
        <f t="shared" si="4"/>
        <v>14.240676025917926</v>
      </c>
      <c r="N63" s="43">
        <v>24.094863013698628</v>
      </c>
      <c r="O63" s="43">
        <v>4.7945013746563365</v>
      </c>
      <c r="P63" s="45">
        <f t="shared" si="2"/>
        <v>5.8023769964294529E-2</v>
      </c>
    </row>
    <row r="64" spans="1:16" x14ac:dyDescent="0.25">
      <c r="A64" s="65">
        <f t="shared" si="5"/>
        <v>59</v>
      </c>
      <c r="B64" s="46" t="s">
        <v>519</v>
      </c>
      <c r="C64" s="46">
        <v>584.88</v>
      </c>
      <c r="D64" s="46">
        <v>40.700000000000003</v>
      </c>
      <c r="E64" s="46"/>
      <c r="F64" s="46">
        <f t="shared" si="3"/>
        <v>625.58000000000004</v>
      </c>
      <c r="G64" s="46">
        <v>11</v>
      </c>
      <c r="H64" s="46">
        <v>1</v>
      </c>
      <c r="I64" s="46"/>
      <c r="J64" s="46">
        <v>12</v>
      </c>
      <c r="K64" s="45">
        <f t="shared" si="0"/>
        <v>5.1835853131749461E-3</v>
      </c>
      <c r="L64" s="43">
        <f t="shared" si="1"/>
        <v>22.193261339092871</v>
      </c>
      <c r="M64" s="43">
        <f t="shared" si="4"/>
        <v>4.8825174946004317</v>
      </c>
      <c r="N64" s="43">
        <v>8.2610958904109584</v>
      </c>
      <c r="O64" s="43">
        <v>1.6438290427393152</v>
      </c>
      <c r="P64" s="45">
        <f t="shared" si="2"/>
        <v>5.9114267986258469E-2</v>
      </c>
    </row>
    <row r="65" spans="1:16" x14ac:dyDescent="0.25">
      <c r="A65" s="65">
        <f t="shared" si="5"/>
        <v>60</v>
      </c>
      <c r="B65" s="46" t="s">
        <v>520</v>
      </c>
      <c r="C65" s="46">
        <v>444.85</v>
      </c>
      <c r="D65" s="46"/>
      <c r="E65" s="46"/>
      <c r="F65" s="46">
        <f t="shared" si="3"/>
        <v>444.85</v>
      </c>
      <c r="G65" s="46">
        <v>6</v>
      </c>
      <c r="H65" s="46"/>
      <c r="I65" s="46"/>
      <c r="J65" s="46">
        <v>6</v>
      </c>
      <c r="K65" s="45">
        <f t="shared" si="0"/>
        <v>2.5917926565874731E-3</v>
      </c>
      <c r="L65" s="43">
        <f t="shared" si="1"/>
        <v>11.096630669546435</v>
      </c>
      <c r="M65" s="43">
        <f t="shared" si="4"/>
        <v>2.4412587473002159</v>
      </c>
      <c r="N65" s="43">
        <v>4.1305479452054792</v>
      </c>
      <c r="O65" s="43">
        <v>0.82191452136965759</v>
      </c>
      <c r="P65" s="45">
        <f t="shared" si="2"/>
        <v>4.1565363343647944E-2</v>
      </c>
    </row>
    <row r="66" spans="1:16" x14ac:dyDescent="0.25">
      <c r="A66" s="65">
        <f t="shared" si="5"/>
        <v>61</v>
      </c>
      <c r="B66" s="46" t="s">
        <v>521</v>
      </c>
      <c r="C66" s="46">
        <v>550.70000000000005</v>
      </c>
      <c r="D66" s="46"/>
      <c r="E66" s="46"/>
      <c r="F66" s="46">
        <f t="shared" si="3"/>
        <v>550.70000000000005</v>
      </c>
      <c r="G66" s="46">
        <v>8</v>
      </c>
      <c r="H66" s="46"/>
      <c r="I66" s="46"/>
      <c r="J66" s="46">
        <v>8</v>
      </c>
      <c r="K66" s="45">
        <f t="shared" si="0"/>
        <v>3.4557235421166306E-3</v>
      </c>
      <c r="L66" s="43">
        <f t="shared" si="1"/>
        <v>14.795507559395247</v>
      </c>
      <c r="M66" s="43">
        <f t="shared" si="4"/>
        <v>3.2550116630669543</v>
      </c>
      <c r="N66" s="43">
        <v>5.5073972602739723</v>
      </c>
      <c r="O66" s="43">
        <v>1.0958860284928769</v>
      </c>
      <c r="P66" s="45">
        <f t="shared" si="2"/>
        <v>4.4768117870399582E-2</v>
      </c>
    </row>
    <row r="67" spans="1:16" x14ac:dyDescent="0.25">
      <c r="A67" s="65">
        <f t="shared" si="5"/>
        <v>62</v>
      </c>
      <c r="B67" s="46" t="s">
        <v>522</v>
      </c>
      <c r="C67" s="46">
        <v>213.7</v>
      </c>
      <c r="D67" s="46"/>
      <c r="E67" s="46"/>
      <c r="F67" s="46">
        <f t="shared" si="3"/>
        <v>213.7</v>
      </c>
      <c r="G67" s="46">
        <v>6</v>
      </c>
      <c r="H67" s="46"/>
      <c r="I67" s="46"/>
      <c r="J67" s="46">
        <v>6</v>
      </c>
      <c r="K67" s="45">
        <f t="shared" si="0"/>
        <v>2.5917926565874731E-3</v>
      </c>
      <c r="L67" s="43">
        <f t="shared" si="1"/>
        <v>11.096630669546435</v>
      </c>
      <c r="M67" s="43">
        <f t="shared" si="4"/>
        <v>2.4412587473002159</v>
      </c>
      <c r="N67" s="43">
        <v>4.1305479452054792</v>
      </c>
      <c r="O67" s="43">
        <v>0.82191452136965759</v>
      </c>
      <c r="P67" s="45">
        <f t="shared" si="2"/>
        <v>8.6524809936461347E-2</v>
      </c>
    </row>
    <row r="68" spans="1:16" x14ac:dyDescent="0.25">
      <c r="A68" s="65">
        <f t="shared" si="5"/>
        <v>63</v>
      </c>
      <c r="B68" s="46" t="s">
        <v>523</v>
      </c>
      <c r="C68" s="46">
        <v>537.54999999999995</v>
      </c>
      <c r="D68" s="46"/>
      <c r="E68" s="46"/>
      <c r="F68" s="46">
        <f t="shared" si="3"/>
        <v>537.54999999999995</v>
      </c>
      <c r="G68" s="46">
        <v>10</v>
      </c>
      <c r="H68" s="46"/>
      <c r="I68" s="46"/>
      <c r="J68" s="46">
        <v>10</v>
      </c>
      <c r="K68" s="45">
        <f t="shared" si="0"/>
        <v>4.3196544276457886E-3</v>
      </c>
      <c r="L68" s="43">
        <f t="shared" si="1"/>
        <v>18.494384449244063</v>
      </c>
      <c r="M68" s="43">
        <f t="shared" si="4"/>
        <v>4.0687645788336937</v>
      </c>
      <c r="N68" s="43">
        <v>6.8842465753424653</v>
      </c>
      <c r="O68" s="43">
        <v>1.369857535616096</v>
      </c>
      <c r="P68" s="45">
        <f t="shared" si="2"/>
        <v>5.7329091505973991E-2</v>
      </c>
    </row>
    <row r="69" spans="1:16" x14ac:dyDescent="0.25">
      <c r="A69" s="65">
        <f t="shared" si="5"/>
        <v>64</v>
      </c>
      <c r="B69" s="46" t="s">
        <v>524</v>
      </c>
      <c r="C69" s="46">
        <v>467.1</v>
      </c>
      <c r="D69" s="46"/>
      <c r="E69" s="46">
        <v>80.8</v>
      </c>
      <c r="F69" s="46">
        <f t="shared" si="3"/>
        <v>547.9</v>
      </c>
      <c r="G69" s="46">
        <v>7</v>
      </c>
      <c r="H69" s="46"/>
      <c r="I69" s="46">
        <v>1</v>
      </c>
      <c r="J69" s="46">
        <v>8</v>
      </c>
      <c r="K69" s="45">
        <f t="shared" si="0"/>
        <v>3.4557235421166306E-3</v>
      </c>
      <c r="L69" s="43">
        <f t="shared" si="1"/>
        <v>14.795507559395247</v>
      </c>
      <c r="M69" s="43">
        <f t="shared" si="4"/>
        <v>3.2550116630669543</v>
      </c>
      <c r="N69" s="43">
        <v>5.5073972602739723</v>
      </c>
      <c r="O69" s="43">
        <v>1.0958860284928769</v>
      </c>
      <c r="P69" s="45">
        <f t="shared" si="2"/>
        <v>4.4996901827393784E-2</v>
      </c>
    </row>
    <row r="70" spans="1:16" x14ac:dyDescent="0.25">
      <c r="A70" s="65">
        <f t="shared" si="5"/>
        <v>65</v>
      </c>
      <c r="B70" s="46" t="s">
        <v>525</v>
      </c>
      <c r="C70" s="46">
        <v>430.8</v>
      </c>
      <c r="D70" s="46"/>
      <c r="E70" s="46"/>
      <c r="F70" s="46">
        <f t="shared" si="3"/>
        <v>430.8</v>
      </c>
      <c r="G70" s="46">
        <v>8</v>
      </c>
      <c r="H70" s="46"/>
      <c r="I70" s="46"/>
      <c r="J70" s="46">
        <v>8</v>
      </c>
      <c r="K70" s="45">
        <f t="shared" ref="K70:K133" si="6">2/$J$379*J70</f>
        <v>3.4557235421166306E-3</v>
      </c>
      <c r="L70" s="43">
        <f t="shared" ref="L70:L133" si="7">K70*4281.45</f>
        <v>14.795507559395247</v>
      </c>
      <c r="M70" s="43">
        <f t="shared" si="4"/>
        <v>3.2550116630669543</v>
      </c>
      <c r="N70" s="43">
        <v>5.5073972602739723</v>
      </c>
      <c r="O70" s="43">
        <v>1.0958860284928769</v>
      </c>
      <c r="P70" s="45">
        <f t="shared" ref="P70:P129" si="8">(L70+M70+N70+O70)/F70</f>
        <v>5.7227953832936516E-2</v>
      </c>
    </row>
    <row r="71" spans="1:16" x14ac:dyDescent="0.25">
      <c r="A71" s="65">
        <f t="shared" si="5"/>
        <v>66</v>
      </c>
      <c r="B71" s="46" t="s">
        <v>526</v>
      </c>
      <c r="C71" s="46">
        <v>487.85</v>
      </c>
      <c r="D71" s="46"/>
      <c r="E71" s="46"/>
      <c r="F71" s="46">
        <f t="shared" ref="F71:F128" si="9">C71+D71+E71</f>
        <v>487.85</v>
      </c>
      <c r="G71" s="46">
        <v>7</v>
      </c>
      <c r="H71" s="46"/>
      <c r="I71" s="46"/>
      <c r="J71" s="46">
        <v>7</v>
      </c>
      <c r="K71" s="45">
        <f t="shared" si="6"/>
        <v>3.0237580993520518E-3</v>
      </c>
      <c r="L71" s="43">
        <f t="shared" si="7"/>
        <v>12.946069114470841</v>
      </c>
      <c r="M71" s="43">
        <f t="shared" ref="M71:M128" si="10">L71*0.22</f>
        <v>2.8481352051835853</v>
      </c>
      <c r="N71" s="43">
        <v>4.8189726027397253</v>
      </c>
      <c r="O71" s="43">
        <v>0.95890027493126717</v>
      </c>
      <c r="P71" s="45">
        <f t="shared" si="8"/>
        <v>4.4218668027724548E-2</v>
      </c>
    </row>
    <row r="72" spans="1:16" x14ac:dyDescent="0.25">
      <c r="A72" s="65">
        <f t="shared" ref="A72:A135" si="11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9"/>
        <v>3060.4</v>
      </c>
      <c r="G72" s="46">
        <v>40</v>
      </c>
      <c r="H72" s="46"/>
      <c r="I72" s="46"/>
      <c r="J72" s="46">
        <v>40</v>
      </c>
      <c r="K72" s="45">
        <f t="shared" si="6"/>
        <v>1.7278617710583154E-2</v>
      </c>
      <c r="L72" s="43">
        <f t="shared" si="7"/>
        <v>73.97753779697625</v>
      </c>
      <c r="M72" s="43">
        <f t="shared" si="10"/>
        <v>16.275058315334775</v>
      </c>
      <c r="N72" s="43">
        <v>27.536986301369861</v>
      </c>
      <c r="O72" s="43">
        <v>5.4794301424643841</v>
      </c>
      <c r="P72" s="45">
        <f t="shared" si="8"/>
        <v>4.0278725838499958E-2</v>
      </c>
    </row>
    <row r="73" spans="1:16" x14ac:dyDescent="0.25">
      <c r="A73" s="65">
        <f t="shared" si="11"/>
        <v>68</v>
      </c>
      <c r="B73" s="46" t="s">
        <v>528</v>
      </c>
      <c r="C73" s="46">
        <v>386.9</v>
      </c>
      <c r="D73" s="46"/>
      <c r="E73" s="46"/>
      <c r="F73" s="46">
        <f t="shared" si="9"/>
        <v>386.9</v>
      </c>
      <c r="G73" s="46">
        <v>5</v>
      </c>
      <c r="H73" s="46"/>
      <c r="I73" s="46"/>
      <c r="J73" s="46">
        <v>5</v>
      </c>
      <c r="K73" s="45">
        <f t="shared" si="6"/>
        <v>2.1598272138228943E-3</v>
      </c>
      <c r="L73" s="43">
        <f t="shared" si="7"/>
        <v>9.2471922246220313</v>
      </c>
      <c r="M73" s="43">
        <f t="shared" si="10"/>
        <v>2.0343822894168468</v>
      </c>
      <c r="N73" s="43">
        <v>3.4421232876712327</v>
      </c>
      <c r="O73" s="43">
        <v>0.68492876780804801</v>
      </c>
      <c r="P73" s="45">
        <f t="shared" si="8"/>
        <v>3.9825863451843267E-2</v>
      </c>
    </row>
    <row r="74" spans="1:16" x14ac:dyDescent="0.25">
      <c r="A74" s="65">
        <f t="shared" si="11"/>
        <v>69</v>
      </c>
      <c r="B74" s="46" t="s">
        <v>529</v>
      </c>
      <c r="C74" s="46">
        <v>902</v>
      </c>
      <c r="D74" s="46"/>
      <c r="E74" s="46"/>
      <c r="F74" s="46">
        <f t="shared" si="9"/>
        <v>902</v>
      </c>
      <c r="G74" s="46">
        <v>14</v>
      </c>
      <c r="H74" s="46"/>
      <c r="I74" s="46"/>
      <c r="J74" s="46">
        <v>14</v>
      </c>
      <c r="K74" s="45">
        <f t="shared" si="6"/>
        <v>6.0475161987041037E-3</v>
      </c>
      <c r="L74" s="43">
        <f t="shared" si="7"/>
        <v>25.892138228941683</v>
      </c>
      <c r="M74" s="43">
        <f t="shared" si="10"/>
        <v>5.6962704103671706</v>
      </c>
      <c r="N74" s="43">
        <v>9.6379452054794506</v>
      </c>
      <c r="O74" s="43">
        <v>1.9178005498625343</v>
      </c>
      <c r="P74" s="45">
        <f t="shared" si="8"/>
        <v>4.7831656756819114E-2</v>
      </c>
    </row>
    <row r="75" spans="1:16" x14ac:dyDescent="0.25">
      <c r="A75" s="65">
        <f t="shared" si="11"/>
        <v>70</v>
      </c>
      <c r="B75" s="46" t="s">
        <v>530</v>
      </c>
      <c r="C75" s="46">
        <v>659.8</v>
      </c>
      <c r="D75" s="46">
        <v>57.3</v>
      </c>
      <c r="E75" s="46"/>
      <c r="F75" s="46">
        <f t="shared" si="9"/>
        <v>717.09999999999991</v>
      </c>
      <c r="G75" s="46">
        <v>12</v>
      </c>
      <c r="H75" s="46">
        <v>1</v>
      </c>
      <c r="I75" s="46"/>
      <c r="J75" s="46">
        <v>13</v>
      </c>
      <c r="K75" s="45">
        <f t="shared" si="6"/>
        <v>5.6155507559395249E-3</v>
      </c>
      <c r="L75" s="43">
        <f t="shared" si="7"/>
        <v>24.042699784017277</v>
      </c>
      <c r="M75" s="43">
        <f t="shared" si="10"/>
        <v>5.2893939524838007</v>
      </c>
      <c r="N75" s="43">
        <v>8.9495205479452054</v>
      </c>
      <c r="O75" s="43">
        <v>1.7808147963009249</v>
      </c>
      <c r="P75" s="45">
        <f t="shared" si="8"/>
        <v>5.586728361560063E-2</v>
      </c>
    </row>
    <row r="76" spans="1:16" x14ac:dyDescent="0.25">
      <c r="A76" s="65">
        <f t="shared" si="11"/>
        <v>71</v>
      </c>
      <c r="B76" s="46" t="s">
        <v>531</v>
      </c>
      <c r="C76" s="46">
        <v>542.70000000000005</v>
      </c>
      <c r="D76" s="46"/>
      <c r="E76" s="46"/>
      <c r="F76" s="46">
        <f t="shared" si="9"/>
        <v>542.70000000000005</v>
      </c>
      <c r="G76" s="46">
        <v>7</v>
      </c>
      <c r="H76" s="46"/>
      <c r="I76" s="46"/>
      <c r="J76" s="46">
        <v>7</v>
      </c>
      <c r="K76" s="45">
        <f t="shared" si="6"/>
        <v>3.0237580993520518E-3</v>
      </c>
      <c r="L76" s="43">
        <f t="shared" si="7"/>
        <v>12.946069114470841</v>
      </c>
      <c r="M76" s="43">
        <f t="shared" si="10"/>
        <v>2.8481352051835853</v>
      </c>
      <c r="N76" s="43">
        <v>4.8189726027397253</v>
      </c>
      <c r="O76" s="43">
        <v>0.95890027493126717</v>
      </c>
      <c r="P76" s="45">
        <f t="shared" si="8"/>
        <v>3.9749543389212119E-2</v>
      </c>
    </row>
    <row r="77" spans="1:16" x14ac:dyDescent="0.25">
      <c r="A77" s="65">
        <f t="shared" si="11"/>
        <v>72</v>
      </c>
      <c r="B77" s="46" t="s">
        <v>532</v>
      </c>
      <c r="C77" s="46">
        <v>605.70000000000005</v>
      </c>
      <c r="D77" s="46"/>
      <c r="E77" s="46">
        <v>19</v>
      </c>
      <c r="F77" s="46">
        <f t="shared" si="9"/>
        <v>624.70000000000005</v>
      </c>
      <c r="G77" s="46">
        <v>10</v>
      </c>
      <c r="H77" s="46"/>
      <c r="I77" s="46"/>
      <c r="J77" s="46">
        <v>10</v>
      </c>
      <c r="K77" s="45">
        <f t="shared" si="6"/>
        <v>4.3196544276457886E-3</v>
      </c>
      <c r="L77" s="43">
        <f t="shared" si="7"/>
        <v>18.494384449244063</v>
      </c>
      <c r="M77" s="43">
        <f t="shared" si="10"/>
        <v>4.0687645788336937</v>
      </c>
      <c r="N77" s="43">
        <v>6.8842465753424653</v>
      </c>
      <c r="O77" s="43">
        <v>1.369857535616096</v>
      </c>
      <c r="P77" s="45">
        <f t="shared" si="8"/>
        <v>4.9331284038796726E-2</v>
      </c>
    </row>
    <row r="78" spans="1:16" x14ac:dyDescent="0.25">
      <c r="A78" s="65">
        <f t="shared" si="11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9"/>
        <v>1354.3999999999999</v>
      </c>
      <c r="G78" s="46">
        <v>20</v>
      </c>
      <c r="H78" s="46"/>
      <c r="I78" s="46"/>
      <c r="J78" s="46">
        <v>20</v>
      </c>
      <c r="K78" s="45">
        <f t="shared" si="6"/>
        <v>8.6393088552915772E-3</v>
      </c>
      <c r="L78" s="43">
        <f t="shared" si="7"/>
        <v>36.988768898488125</v>
      </c>
      <c r="M78" s="43">
        <f t="shared" si="10"/>
        <v>8.1375291576673874</v>
      </c>
      <c r="N78" s="43">
        <v>13.768493150684931</v>
      </c>
      <c r="O78" s="43">
        <v>2.739715071232192</v>
      </c>
      <c r="P78" s="45">
        <f t="shared" si="8"/>
        <v>4.5506871144471828E-2</v>
      </c>
    </row>
    <row r="79" spans="1:16" x14ac:dyDescent="0.25">
      <c r="A79" s="65">
        <f t="shared" si="11"/>
        <v>74</v>
      </c>
      <c r="B79" s="46" t="s">
        <v>534</v>
      </c>
      <c r="C79" s="46">
        <v>235.6</v>
      </c>
      <c r="D79" s="46"/>
      <c r="E79" s="46"/>
      <c r="F79" s="46">
        <f t="shared" si="9"/>
        <v>235.6</v>
      </c>
      <c r="G79" s="46">
        <v>8</v>
      </c>
      <c r="H79" s="46"/>
      <c r="I79" s="46"/>
      <c r="J79" s="46">
        <v>8</v>
      </c>
      <c r="K79" s="45">
        <f t="shared" si="6"/>
        <v>3.4557235421166306E-3</v>
      </c>
      <c r="L79" s="43">
        <f t="shared" si="7"/>
        <v>14.795507559395247</v>
      </c>
      <c r="M79" s="43">
        <f t="shared" si="10"/>
        <v>3.2550116630669543</v>
      </c>
      <c r="N79" s="43">
        <v>5.5073972602739723</v>
      </c>
      <c r="O79" s="43">
        <v>1.0958860284928769</v>
      </c>
      <c r="P79" s="45">
        <f t="shared" si="8"/>
        <v>0.10464262525988563</v>
      </c>
    </row>
    <row r="80" spans="1:16" x14ac:dyDescent="0.25">
      <c r="A80" s="65">
        <f t="shared" si="11"/>
        <v>75</v>
      </c>
      <c r="B80" s="46" t="s">
        <v>535</v>
      </c>
      <c r="C80" s="46">
        <v>666.3</v>
      </c>
      <c r="D80" s="46">
        <v>58.1</v>
      </c>
      <c r="E80" s="46"/>
      <c r="F80" s="46">
        <f t="shared" si="9"/>
        <v>724.4</v>
      </c>
      <c r="G80" s="46">
        <v>9</v>
      </c>
      <c r="H80" s="46">
        <v>2</v>
      </c>
      <c r="I80" s="46"/>
      <c r="J80" s="46">
        <v>11</v>
      </c>
      <c r="K80" s="45">
        <f t="shared" si="6"/>
        <v>4.7516198704103674E-3</v>
      </c>
      <c r="L80" s="43">
        <f t="shared" si="7"/>
        <v>20.343822894168465</v>
      </c>
      <c r="M80" s="43">
        <f t="shared" si="10"/>
        <v>4.4756410367170627</v>
      </c>
      <c r="N80" s="43">
        <v>7.5726712328767114</v>
      </c>
      <c r="O80" s="43">
        <v>1.5068432891777055</v>
      </c>
      <c r="P80" s="45">
        <f t="shared" si="8"/>
        <v>4.6795939333158391E-2</v>
      </c>
    </row>
    <row r="81" spans="1:16" x14ac:dyDescent="0.25">
      <c r="A81" s="65">
        <f t="shared" si="11"/>
        <v>76</v>
      </c>
      <c r="B81" s="46" t="s">
        <v>536</v>
      </c>
      <c r="C81" s="46">
        <v>574.5</v>
      </c>
      <c r="D81" s="46"/>
      <c r="E81" s="46"/>
      <c r="F81" s="46">
        <f t="shared" si="9"/>
        <v>574.5</v>
      </c>
      <c r="G81" s="46">
        <v>9</v>
      </c>
      <c r="H81" s="46"/>
      <c r="I81" s="46"/>
      <c r="J81" s="46">
        <v>9</v>
      </c>
      <c r="K81" s="45">
        <f t="shared" si="6"/>
        <v>3.8876889848812094E-3</v>
      </c>
      <c r="L81" s="43">
        <f t="shared" si="7"/>
        <v>16.644946004319653</v>
      </c>
      <c r="M81" s="43">
        <f t="shared" si="10"/>
        <v>3.6618881209503238</v>
      </c>
      <c r="N81" s="43">
        <v>6.1958219178082183</v>
      </c>
      <c r="O81" s="43">
        <v>1.2328717820544863</v>
      </c>
      <c r="P81" s="45">
        <f t="shared" si="8"/>
        <v>4.8277681157759232E-2</v>
      </c>
    </row>
    <row r="82" spans="1:16" x14ac:dyDescent="0.25">
      <c r="A82" s="65">
        <f t="shared" si="11"/>
        <v>77</v>
      </c>
      <c r="B82" s="46" t="s">
        <v>537</v>
      </c>
      <c r="C82" s="46">
        <v>656.4</v>
      </c>
      <c r="D82" s="46">
        <v>40.5</v>
      </c>
      <c r="E82" s="46"/>
      <c r="F82" s="46">
        <f t="shared" si="9"/>
        <v>696.9</v>
      </c>
      <c r="G82" s="46">
        <v>9</v>
      </c>
      <c r="H82" s="46">
        <v>1</v>
      </c>
      <c r="I82" s="46"/>
      <c r="J82" s="46">
        <v>10</v>
      </c>
      <c r="K82" s="45">
        <f t="shared" si="6"/>
        <v>4.3196544276457886E-3</v>
      </c>
      <c r="L82" s="43">
        <f t="shared" si="7"/>
        <v>18.494384449244063</v>
      </c>
      <c r="M82" s="43">
        <f t="shared" si="10"/>
        <v>4.0687645788336937</v>
      </c>
      <c r="N82" s="43">
        <v>6.8842465753424653</v>
      </c>
      <c r="O82" s="43">
        <v>1.369857535616096</v>
      </c>
      <c r="P82" s="45">
        <f t="shared" si="8"/>
        <v>4.422048089975078E-2</v>
      </c>
    </row>
    <row r="83" spans="1:16" x14ac:dyDescent="0.25">
      <c r="A83" s="65">
        <f t="shared" si="11"/>
        <v>78</v>
      </c>
      <c r="B83" s="46" t="s">
        <v>538</v>
      </c>
      <c r="C83" s="46">
        <v>560.6</v>
      </c>
      <c r="D83" s="46"/>
      <c r="E83" s="46">
        <v>38.4</v>
      </c>
      <c r="F83" s="46">
        <f t="shared" si="9"/>
        <v>599</v>
      </c>
      <c r="G83" s="46">
        <v>9</v>
      </c>
      <c r="H83" s="46"/>
      <c r="I83" s="46">
        <v>1</v>
      </c>
      <c r="J83" s="46">
        <v>10</v>
      </c>
      <c r="K83" s="45">
        <f t="shared" si="6"/>
        <v>4.3196544276457886E-3</v>
      </c>
      <c r="L83" s="43">
        <f t="shared" si="7"/>
        <v>18.494384449244063</v>
      </c>
      <c r="M83" s="43">
        <f t="shared" si="10"/>
        <v>4.0687645788336937</v>
      </c>
      <c r="N83" s="43">
        <v>6.8842465753424653</v>
      </c>
      <c r="O83" s="43">
        <v>1.369857535616096</v>
      </c>
      <c r="P83" s="45">
        <f t="shared" si="8"/>
        <v>5.1447834956654954E-2</v>
      </c>
    </row>
    <row r="84" spans="1:16" x14ac:dyDescent="0.25">
      <c r="A84" s="65">
        <f t="shared" si="11"/>
        <v>79</v>
      </c>
      <c r="B84" s="46" t="s">
        <v>539</v>
      </c>
      <c r="C84" s="46">
        <v>494.5</v>
      </c>
      <c r="D84" s="46"/>
      <c r="E84" s="46"/>
      <c r="F84" s="46">
        <f t="shared" si="9"/>
        <v>494.5</v>
      </c>
      <c r="G84" s="46">
        <v>7</v>
      </c>
      <c r="H84" s="46"/>
      <c r="I84" s="46"/>
      <c r="J84" s="46">
        <v>7</v>
      </c>
      <c r="K84" s="45">
        <f t="shared" si="6"/>
        <v>3.0237580993520518E-3</v>
      </c>
      <c r="L84" s="43">
        <f t="shared" si="7"/>
        <v>12.946069114470841</v>
      </c>
      <c r="M84" s="43">
        <f t="shared" si="10"/>
        <v>2.8481352051835853</v>
      </c>
      <c r="N84" s="43">
        <v>4.8189726027397253</v>
      </c>
      <c r="O84" s="43">
        <v>0.95890027493126717</v>
      </c>
      <c r="P84" s="45">
        <f t="shared" si="8"/>
        <v>4.362401859924251E-2</v>
      </c>
    </row>
    <row r="85" spans="1:16" x14ac:dyDescent="0.25">
      <c r="A85" s="65">
        <f t="shared" si="11"/>
        <v>80</v>
      </c>
      <c r="B85" s="46" t="s">
        <v>540</v>
      </c>
      <c r="C85" s="46">
        <v>719.5</v>
      </c>
      <c r="D85" s="46">
        <v>20.3</v>
      </c>
      <c r="E85" s="46"/>
      <c r="F85" s="46">
        <f t="shared" si="9"/>
        <v>739.8</v>
      </c>
      <c r="G85" s="46">
        <v>8</v>
      </c>
      <c r="H85" s="46">
        <v>1</v>
      </c>
      <c r="I85" s="46"/>
      <c r="J85" s="46">
        <v>9</v>
      </c>
      <c r="K85" s="45">
        <f t="shared" si="6"/>
        <v>3.8876889848812094E-3</v>
      </c>
      <c r="L85" s="43">
        <f t="shared" si="7"/>
        <v>16.644946004319653</v>
      </c>
      <c r="M85" s="43">
        <f t="shared" si="10"/>
        <v>3.6618881209503238</v>
      </c>
      <c r="N85" s="43">
        <v>6.1958219178082183</v>
      </c>
      <c r="O85" s="43">
        <v>1.2328717820544863</v>
      </c>
      <c r="P85" s="45">
        <f t="shared" si="8"/>
        <v>3.7490575594934683E-2</v>
      </c>
    </row>
    <row r="86" spans="1:16" x14ac:dyDescent="0.25">
      <c r="A86" s="65">
        <f t="shared" si="11"/>
        <v>81</v>
      </c>
      <c r="B86" s="46" t="s">
        <v>541</v>
      </c>
      <c r="C86" s="46">
        <v>673</v>
      </c>
      <c r="D86" s="46">
        <v>43.4</v>
      </c>
      <c r="E86" s="46"/>
      <c r="F86" s="46">
        <f t="shared" si="9"/>
        <v>716.4</v>
      </c>
      <c r="G86" s="46">
        <v>9</v>
      </c>
      <c r="H86" s="46">
        <v>1</v>
      </c>
      <c r="I86" s="46"/>
      <c r="J86" s="46">
        <v>10</v>
      </c>
      <c r="K86" s="45">
        <f t="shared" si="6"/>
        <v>4.3196544276457886E-3</v>
      </c>
      <c r="L86" s="43">
        <f t="shared" si="7"/>
        <v>18.494384449244063</v>
      </c>
      <c r="M86" s="43">
        <f t="shared" si="10"/>
        <v>4.0687645788336937</v>
      </c>
      <c r="N86" s="43">
        <v>6.8842465753424653</v>
      </c>
      <c r="O86" s="43">
        <v>1.369857535616096</v>
      </c>
      <c r="P86" s="45">
        <f t="shared" si="8"/>
        <v>4.3016824593853038E-2</v>
      </c>
    </row>
    <row r="87" spans="1:16" x14ac:dyDescent="0.25">
      <c r="A87" s="65">
        <f t="shared" si="11"/>
        <v>82</v>
      </c>
      <c r="B87" s="46" t="s">
        <v>542</v>
      </c>
      <c r="C87" s="46">
        <v>628.5</v>
      </c>
      <c r="D87" s="46"/>
      <c r="E87" s="46"/>
      <c r="F87" s="46">
        <f t="shared" si="9"/>
        <v>628.5</v>
      </c>
      <c r="G87" s="46">
        <v>8</v>
      </c>
      <c r="H87" s="46"/>
      <c r="I87" s="46"/>
      <c r="J87" s="46">
        <v>8</v>
      </c>
      <c r="K87" s="45">
        <f t="shared" si="6"/>
        <v>3.4557235421166306E-3</v>
      </c>
      <c r="L87" s="43">
        <f t="shared" si="7"/>
        <v>14.795507559395247</v>
      </c>
      <c r="M87" s="43">
        <f t="shared" si="10"/>
        <v>3.2550116630669543</v>
      </c>
      <c r="N87" s="43">
        <v>5.5073972602739723</v>
      </c>
      <c r="O87" s="43">
        <v>1.0958860284928769</v>
      </c>
      <c r="P87" s="45">
        <f t="shared" si="8"/>
        <v>3.9226416087874388E-2</v>
      </c>
    </row>
    <row r="88" spans="1:16" x14ac:dyDescent="0.25">
      <c r="A88" s="65">
        <f t="shared" si="11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9"/>
        <v>1908.2</v>
      </c>
      <c r="G88" s="46">
        <v>40</v>
      </c>
      <c r="H88" s="46"/>
      <c r="I88" s="46"/>
      <c r="J88" s="46">
        <v>40</v>
      </c>
      <c r="K88" s="45">
        <f t="shared" si="6"/>
        <v>1.7278617710583154E-2</v>
      </c>
      <c r="L88" s="43">
        <f t="shared" si="7"/>
        <v>73.97753779697625</v>
      </c>
      <c r="M88" s="43">
        <f t="shared" si="10"/>
        <v>16.275058315334775</v>
      </c>
      <c r="N88" s="43">
        <v>27.536986301369861</v>
      </c>
      <c r="O88" s="43">
        <v>5.4794301424643841</v>
      </c>
      <c r="P88" s="45">
        <f t="shared" si="8"/>
        <v>6.4599629261159877E-2</v>
      </c>
    </row>
    <row r="89" spans="1:16" x14ac:dyDescent="0.25">
      <c r="A89" s="65">
        <f t="shared" si="11"/>
        <v>84</v>
      </c>
      <c r="B89" s="46" t="s">
        <v>544</v>
      </c>
      <c r="C89" s="46">
        <v>872.9</v>
      </c>
      <c r="D89" s="46"/>
      <c r="E89" s="46">
        <v>66</v>
      </c>
      <c r="F89" s="46">
        <f t="shared" si="9"/>
        <v>938.9</v>
      </c>
      <c r="G89" s="46">
        <v>13</v>
      </c>
      <c r="H89" s="46"/>
      <c r="I89" s="46"/>
      <c r="J89" s="46">
        <v>13</v>
      </c>
      <c r="K89" s="45">
        <f t="shared" si="6"/>
        <v>5.6155507559395249E-3</v>
      </c>
      <c r="L89" s="43">
        <f t="shared" si="7"/>
        <v>24.042699784017277</v>
      </c>
      <c r="M89" s="43">
        <f t="shared" si="10"/>
        <v>5.2893939524838007</v>
      </c>
      <c r="N89" s="43">
        <v>8.9495205479452054</v>
      </c>
      <c r="O89" s="43">
        <v>1.7808147963009249</v>
      </c>
      <c r="P89" s="45">
        <f t="shared" si="8"/>
        <v>4.2669537842951549E-2</v>
      </c>
    </row>
    <row r="90" spans="1:16" x14ac:dyDescent="0.25">
      <c r="A90" s="65">
        <f t="shared" si="11"/>
        <v>85</v>
      </c>
      <c r="B90" s="46" t="s">
        <v>545</v>
      </c>
      <c r="C90" s="46">
        <v>583.5</v>
      </c>
      <c r="D90" s="46"/>
      <c r="E90" s="46"/>
      <c r="F90" s="46">
        <f t="shared" si="9"/>
        <v>583.5</v>
      </c>
      <c r="G90" s="46">
        <v>12</v>
      </c>
      <c r="H90" s="46"/>
      <c r="I90" s="46"/>
      <c r="J90" s="46">
        <v>12</v>
      </c>
      <c r="K90" s="45">
        <f t="shared" si="6"/>
        <v>5.1835853131749461E-3</v>
      </c>
      <c r="L90" s="43">
        <f t="shared" si="7"/>
        <v>22.193261339092871</v>
      </c>
      <c r="M90" s="43">
        <f t="shared" si="10"/>
        <v>4.8825174946004317</v>
      </c>
      <c r="N90" s="43">
        <v>8.2610958904109584</v>
      </c>
      <c r="O90" s="43">
        <v>1.6438290427393152</v>
      </c>
      <c r="P90" s="45">
        <f t="shared" si="8"/>
        <v>6.3377384347632515E-2</v>
      </c>
    </row>
    <row r="91" spans="1:16" x14ac:dyDescent="0.25">
      <c r="A91" s="65">
        <f t="shared" si="11"/>
        <v>86</v>
      </c>
      <c r="B91" s="46" t="s">
        <v>546</v>
      </c>
      <c r="C91" s="46">
        <v>288.43</v>
      </c>
      <c r="D91" s="46"/>
      <c r="E91" s="46"/>
      <c r="F91" s="46">
        <f t="shared" si="9"/>
        <v>288.43</v>
      </c>
      <c r="G91" s="46">
        <v>5</v>
      </c>
      <c r="H91" s="46"/>
      <c r="I91" s="46"/>
      <c r="J91" s="46">
        <v>5</v>
      </c>
      <c r="K91" s="45">
        <f t="shared" si="6"/>
        <v>2.1598272138228943E-3</v>
      </c>
      <c r="L91" s="43">
        <f t="shared" si="7"/>
        <v>9.2471922246220313</v>
      </c>
      <c r="M91" s="43">
        <f t="shared" si="10"/>
        <v>2.0343822894168468</v>
      </c>
      <c r="N91" s="43">
        <v>3.4421232876712327</v>
      </c>
      <c r="O91" s="43">
        <v>0.68492876780804801</v>
      </c>
      <c r="P91" s="45">
        <f t="shared" si="8"/>
        <v>5.342241295814637E-2</v>
      </c>
    </row>
    <row r="92" spans="1:16" x14ac:dyDescent="0.25">
      <c r="A92" s="65">
        <f t="shared" si="11"/>
        <v>87</v>
      </c>
      <c r="B92" s="46" t="s">
        <v>547</v>
      </c>
      <c r="C92" s="46">
        <v>539.6</v>
      </c>
      <c r="D92" s="46"/>
      <c r="E92" s="46"/>
      <c r="F92" s="46">
        <f t="shared" si="9"/>
        <v>539.6</v>
      </c>
      <c r="G92" s="46">
        <v>8</v>
      </c>
      <c r="H92" s="46"/>
      <c r="I92" s="46"/>
      <c r="J92" s="46">
        <v>8</v>
      </c>
      <c r="K92" s="45">
        <f t="shared" si="6"/>
        <v>3.4557235421166306E-3</v>
      </c>
      <c r="L92" s="43">
        <f t="shared" si="7"/>
        <v>14.795507559395247</v>
      </c>
      <c r="M92" s="43">
        <f t="shared" si="10"/>
        <v>3.2550116630669543</v>
      </c>
      <c r="N92" s="43">
        <v>5.5073972602739723</v>
      </c>
      <c r="O92" s="43">
        <v>1.0958860284928769</v>
      </c>
      <c r="P92" s="45">
        <f t="shared" si="8"/>
        <v>4.5689033564175412E-2</v>
      </c>
    </row>
    <row r="93" spans="1:16" x14ac:dyDescent="0.25">
      <c r="A93" s="65">
        <f t="shared" si="11"/>
        <v>88</v>
      </c>
      <c r="B93" s="46" t="s">
        <v>548</v>
      </c>
      <c r="C93" s="46">
        <v>2006.4</v>
      </c>
      <c r="D93" s="46"/>
      <c r="E93" s="46"/>
      <c r="F93" s="46">
        <f t="shared" si="9"/>
        <v>2006.4</v>
      </c>
      <c r="G93" s="46">
        <v>45</v>
      </c>
      <c r="H93" s="46"/>
      <c r="I93" s="46"/>
      <c r="J93" s="46">
        <v>45</v>
      </c>
      <c r="K93" s="45">
        <f t="shared" si="6"/>
        <v>1.9438444924406047E-2</v>
      </c>
      <c r="L93" s="43">
        <f t="shared" si="7"/>
        <v>83.224730021598262</v>
      </c>
      <c r="M93" s="43">
        <f t="shared" si="10"/>
        <v>18.309440604751618</v>
      </c>
      <c r="N93" s="43">
        <v>30.979109589041098</v>
      </c>
      <c r="O93" s="43">
        <v>6.1643589102724317</v>
      </c>
      <c r="P93" s="45">
        <f t="shared" si="8"/>
        <v>6.9117643104896029E-2</v>
      </c>
    </row>
    <row r="94" spans="1:16" x14ac:dyDescent="0.25">
      <c r="A94" s="65">
        <f t="shared" si="11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9"/>
        <v>3511.2</v>
      </c>
      <c r="G94" s="46">
        <v>73</v>
      </c>
      <c r="H94" s="46"/>
      <c r="I94" s="46"/>
      <c r="J94" s="46">
        <v>73</v>
      </c>
      <c r="K94" s="45">
        <f t="shared" si="6"/>
        <v>3.1533477321814253E-2</v>
      </c>
      <c r="L94" s="43">
        <f t="shared" si="7"/>
        <v>135.00900647948163</v>
      </c>
      <c r="M94" s="43">
        <f t="shared" si="10"/>
        <v>29.701981425485958</v>
      </c>
      <c r="N94" s="43">
        <v>50.255000000000003</v>
      </c>
      <c r="O94" s="43">
        <v>9.9999600099975012</v>
      </c>
      <c r="P94" s="45">
        <f t="shared" si="8"/>
        <v>6.4070958052792518E-2</v>
      </c>
    </row>
    <row r="95" spans="1:16" x14ac:dyDescent="0.25">
      <c r="A95" s="65">
        <f t="shared" si="11"/>
        <v>90</v>
      </c>
      <c r="B95" s="46" t="s">
        <v>550</v>
      </c>
      <c r="C95" s="46">
        <v>416.5</v>
      </c>
      <c r="D95" s="46"/>
      <c r="E95" s="46">
        <v>27.3</v>
      </c>
      <c r="F95" s="46">
        <f t="shared" si="9"/>
        <v>443.8</v>
      </c>
      <c r="G95" s="46">
        <v>6</v>
      </c>
      <c r="H95" s="46"/>
      <c r="I95" s="46">
        <v>1</v>
      </c>
      <c r="J95" s="46">
        <v>7</v>
      </c>
      <c r="K95" s="45">
        <f t="shared" si="6"/>
        <v>3.0237580993520518E-3</v>
      </c>
      <c r="L95" s="43">
        <f t="shared" si="7"/>
        <v>12.946069114470841</v>
      </c>
      <c r="M95" s="43">
        <f t="shared" si="10"/>
        <v>2.8481352051835853</v>
      </c>
      <c r="N95" s="43">
        <v>4.8189726027397253</v>
      </c>
      <c r="O95" s="43">
        <v>0.95890027493126717</v>
      </c>
      <c r="P95" s="45">
        <f t="shared" si="8"/>
        <v>4.8607654793432674E-2</v>
      </c>
    </row>
    <row r="96" spans="1:16" x14ac:dyDescent="0.25">
      <c r="A96" s="65">
        <f t="shared" si="11"/>
        <v>91</v>
      </c>
      <c r="B96" s="46" t="s">
        <v>551</v>
      </c>
      <c r="C96" s="46">
        <v>514.9</v>
      </c>
      <c r="D96" s="46">
        <v>88.2</v>
      </c>
      <c r="E96" s="46"/>
      <c r="F96" s="46">
        <f t="shared" si="9"/>
        <v>603.1</v>
      </c>
      <c r="G96" s="46">
        <v>6</v>
      </c>
      <c r="H96" s="46">
        <v>2</v>
      </c>
      <c r="I96" s="46"/>
      <c r="J96" s="46">
        <v>8</v>
      </c>
      <c r="K96" s="45">
        <f t="shared" si="6"/>
        <v>3.4557235421166306E-3</v>
      </c>
      <c r="L96" s="43">
        <f t="shared" si="7"/>
        <v>14.795507559395247</v>
      </c>
      <c r="M96" s="43">
        <f t="shared" si="10"/>
        <v>3.2550116630669543</v>
      </c>
      <c r="N96" s="43">
        <v>5.5073972602739723</v>
      </c>
      <c r="O96" s="43">
        <v>1.0958860284928769</v>
      </c>
      <c r="P96" s="45">
        <f t="shared" si="8"/>
        <v>4.0878465447237694E-2</v>
      </c>
    </row>
    <row r="97" spans="1:16" x14ac:dyDescent="0.25">
      <c r="A97" s="65">
        <f t="shared" si="11"/>
        <v>92</v>
      </c>
      <c r="B97" s="46" t="s">
        <v>552</v>
      </c>
      <c r="C97" s="46">
        <v>368.8</v>
      </c>
      <c r="D97" s="46">
        <v>30.4</v>
      </c>
      <c r="E97" s="46"/>
      <c r="F97" s="46">
        <f t="shared" si="9"/>
        <v>399.2</v>
      </c>
      <c r="G97" s="46">
        <v>7</v>
      </c>
      <c r="H97" s="46">
        <v>1</v>
      </c>
      <c r="I97" s="46"/>
      <c r="J97" s="46">
        <v>8</v>
      </c>
      <c r="K97" s="45">
        <f t="shared" si="6"/>
        <v>3.4557235421166306E-3</v>
      </c>
      <c r="L97" s="43">
        <f t="shared" si="7"/>
        <v>14.795507559395247</v>
      </c>
      <c r="M97" s="43">
        <f t="shared" si="10"/>
        <v>3.2550116630669543</v>
      </c>
      <c r="N97" s="43">
        <v>5.5073972602739723</v>
      </c>
      <c r="O97" s="43">
        <v>1.0958860284928769</v>
      </c>
      <c r="P97" s="45">
        <f t="shared" si="8"/>
        <v>6.175802232271807E-2</v>
      </c>
    </row>
    <row r="98" spans="1:16" x14ac:dyDescent="0.25">
      <c r="A98" s="65">
        <f t="shared" si="11"/>
        <v>93</v>
      </c>
      <c r="B98" s="46" t="s">
        <v>553</v>
      </c>
      <c r="C98" s="46">
        <v>939.1</v>
      </c>
      <c r="D98" s="46"/>
      <c r="E98" s="46"/>
      <c r="F98" s="46">
        <f t="shared" si="9"/>
        <v>939.1</v>
      </c>
      <c r="G98" s="46">
        <v>11</v>
      </c>
      <c r="H98" s="46"/>
      <c r="I98" s="46"/>
      <c r="J98" s="46">
        <v>11</v>
      </c>
      <c r="K98" s="45">
        <f t="shared" si="6"/>
        <v>4.7516198704103674E-3</v>
      </c>
      <c r="L98" s="43">
        <f t="shared" si="7"/>
        <v>20.343822894168465</v>
      </c>
      <c r="M98" s="43">
        <f t="shared" si="10"/>
        <v>4.4756410367170627</v>
      </c>
      <c r="N98" s="43">
        <v>7.5726712328767114</v>
      </c>
      <c r="O98" s="43">
        <v>1.5068432891777055</v>
      </c>
      <c r="P98" s="45">
        <f t="shared" si="8"/>
        <v>3.609730428382487E-2</v>
      </c>
    </row>
    <row r="99" spans="1:16" x14ac:dyDescent="0.25">
      <c r="A99" s="65">
        <f t="shared" si="11"/>
        <v>94</v>
      </c>
      <c r="B99" s="46" t="s">
        <v>554</v>
      </c>
      <c r="C99" s="46">
        <v>455.8</v>
      </c>
      <c r="D99" s="46"/>
      <c r="E99" s="46"/>
      <c r="F99" s="46">
        <f t="shared" si="9"/>
        <v>455.8</v>
      </c>
      <c r="G99" s="46">
        <v>9</v>
      </c>
      <c r="H99" s="46"/>
      <c r="I99" s="46"/>
      <c r="J99" s="46">
        <v>9</v>
      </c>
      <c r="K99" s="45">
        <f t="shared" si="6"/>
        <v>3.8876889848812094E-3</v>
      </c>
      <c r="L99" s="43">
        <f t="shared" si="7"/>
        <v>16.644946004319653</v>
      </c>
      <c r="M99" s="43">
        <f t="shared" si="10"/>
        <v>3.6618881209503238</v>
      </c>
      <c r="N99" s="43">
        <v>6.1958219178082183</v>
      </c>
      <c r="O99" s="43">
        <v>1.2328717820544863</v>
      </c>
      <c r="P99" s="45">
        <f t="shared" si="8"/>
        <v>6.0850214622932594E-2</v>
      </c>
    </row>
    <row r="100" spans="1:16" x14ac:dyDescent="0.25">
      <c r="A100" s="65">
        <f t="shared" si="11"/>
        <v>95</v>
      </c>
      <c r="B100" s="46" t="s">
        <v>555</v>
      </c>
      <c r="C100" s="46">
        <v>592.29999999999995</v>
      </c>
      <c r="D100" s="46"/>
      <c r="E100" s="46"/>
      <c r="F100" s="46">
        <f t="shared" si="9"/>
        <v>592.29999999999995</v>
      </c>
      <c r="G100" s="46">
        <v>9</v>
      </c>
      <c r="H100" s="46"/>
      <c r="I100" s="46"/>
      <c r="J100" s="46">
        <v>9</v>
      </c>
      <c r="K100" s="45">
        <f t="shared" si="6"/>
        <v>3.8876889848812094E-3</v>
      </c>
      <c r="L100" s="43">
        <f t="shared" si="7"/>
        <v>16.644946004319653</v>
      </c>
      <c r="M100" s="43">
        <f t="shared" si="10"/>
        <v>3.6618881209503238</v>
      </c>
      <c r="N100" s="43">
        <v>6.1958219178082183</v>
      </c>
      <c r="O100" s="43">
        <v>1.2328717820544863</v>
      </c>
      <c r="P100" s="45">
        <f t="shared" si="8"/>
        <v>4.6826823949236332E-2</v>
      </c>
    </row>
    <row r="101" spans="1:16" x14ac:dyDescent="0.25">
      <c r="A101" s="65">
        <f t="shared" si="11"/>
        <v>96</v>
      </c>
      <c r="B101" s="46" t="s">
        <v>556</v>
      </c>
      <c r="C101" s="46">
        <v>636.6</v>
      </c>
      <c r="D101" s="46"/>
      <c r="E101" s="46"/>
      <c r="F101" s="46">
        <f t="shared" si="9"/>
        <v>636.6</v>
      </c>
      <c r="G101" s="46">
        <v>10</v>
      </c>
      <c r="H101" s="46"/>
      <c r="I101" s="46"/>
      <c r="J101" s="46">
        <v>10</v>
      </c>
      <c r="K101" s="45">
        <f t="shared" si="6"/>
        <v>4.3196544276457886E-3</v>
      </c>
      <c r="L101" s="43">
        <f t="shared" si="7"/>
        <v>18.494384449244063</v>
      </c>
      <c r="M101" s="43">
        <f t="shared" si="10"/>
        <v>4.0687645788336937</v>
      </c>
      <c r="N101" s="43">
        <v>6.8842465753424653</v>
      </c>
      <c r="O101" s="43">
        <v>1.369857535616096</v>
      </c>
      <c r="P101" s="45">
        <f t="shared" si="8"/>
        <v>4.8409131541056104E-2</v>
      </c>
    </row>
    <row r="102" spans="1:16" x14ac:dyDescent="0.25">
      <c r="A102" s="65">
        <f t="shared" si="11"/>
        <v>97</v>
      </c>
      <c r="B102" s="46" t="s">
        <v>557</v>
      </c>
      <c r="C102" s="46">
        <v>335</v>
      </c>
      <c r="D102" s="46"/>
      <c r="E102" s="46">
        <v>55.3</v>
      </c>
      <c r="F102" s="46">
        <f t="shared" si="9"/>
        <v>390.3</v>
      </c>
      <c r="G102" s="46">
        <v>5</v>
      </c>
      <c r="H102" s="46"/>
      <c r="I102" s="46"/>
      <c r="J102" s="46">
        <v>5</v>
      </c>
      <c r="K102" s="45">
        <f t="shared" si="6"/>
        <v>2.1598272138228943E-3</v>
      </c>
      <c r="L102" s="43">
        <f t="shared" si="7"/>
        <v>9.2471922246220313</v>
      </c>
      <c r="M102" s="43">
        <f t="shared" si="10"/>
        <v>2.0343822894168468</v>
      </c>
      <c r="N102" s="43">
        <v>3.4421232876712327</v>
      </c>
      <c r="O102" s="43">
        <v>0.68492876780804801</v>
      </c>
      <c r="P102" s="45">
        <f t="shared" si="8"/>
        <v>3.9478930488132613E-2</v>
      </c>
    </row>
    <row r="103" spans="1:16" x14ac:dyDescent="0.25">
      <c r="A103" s="65">
        <f t="shared" si="11"/>
        <v>98</v>
      </c>
      <c r="B103" s="46" t="s">
        <v>558</v>
      </c>
      <c r="C103" s="46">
        <v>784</v>
      </c>
      <c r="D103" s="46"/>
      <c r="E103" s="46"/>
      <c r="F103" s="46">
        <f t="shared" si="9"/>
        <v>784</v>
      </c>
      <c r="G103" s="46">
        <v>10</v>
      </c>
      <c r="H103" s="46"/>
      <c r="I103" s="46"/>
      <c r="J103" s="46">
        <v>10</v>
      </c>
      <c r="K103" s="45">
        <f t="shared" si="6"/>
        <v>4.3196544276457886E-3</v>
      </c>
      <c r="L103" s="43">
        <f t="shared" si="7"/>
        <v>18.494384449244063</v>
      </c>
      <c r="M103" s="43">
        <f t="shared" si="10"/>
        <v>4.0687645788336937</v>
      </c>
      <c r="N103" s="43">
        <v>6.8842465753424653</v>
      </c>
      <c r="O103" s="43">
        <v>1.369857535616096</v>
      </c>
      <c r="P103" s="45">
        <f t="shared" si="8"/>
        <v>3.9307720840607546E-2</v>
      </c>
    </row>
    <row r="104" spans="1:16" x14ac:dyDescent="0.25">
      <c r="A104" s="65">
        <f t="shared" si="11"/>
        <v>99</v>
      </c>
      <c r="B104" s="46" t="s">
        <v>559</v>
      </c>
      <c r="C104" s="46">
        <v>324.2</v>
      </c>
      <c r="D104" s="46"/>
      <c r="E104" s="46">
        <v>31.1</v>
      </c>
      <c r="F104" s="46">
        <f t="shared" si="9"/>
        <v>355.3</v>
      </c>
      <c r="G104" s="46">
        <v>7</v>
      </c>
      <c r="H104" s="46"/>
      <c r="I104" s="46"/>
      <c r="J104" s="46">
        <v>7</v>
      </c>
      <c r="K104" s="45">
        <f t="shared" si="6"/>
        <v>3.0237580993520518E-3</v>
      </c>
      <c r="L104" s="43">
        <f t="shared" si="7"/>
        <v>12.946069114470841</v>
      </c>
      <c r="M104" s="43">
        <f t="shared" si="10"/>
        <v>2.8481352051835853</v>
      </c>
      <c r="N104" s="43">
        <v>4.8189726027397253</v>
      </c>
      <c r="O104" s="43">
        <v>0.95890027493126717</v>
      </c>
      <c r="P104" s="45">
        <f t="shared" si="8"/>
        <v>6.0715106099987107E-2</v>
      </c>
    </row>
    <row r="105" spans="1:16" x14ac:dyDescent="0.25">
      <c r="A105" s="65">
        <f t="shared" si="11"/>
        <v>100</v>
      </c>
      <c r="B105" s="46" t="s">
        <v>560</v>
      </c>
      <c r="C105" s="46">
        <v>767.05</v>
      </c>
      <c r="D105" s="46"/>
      <c r="E105" s="46"/>
      <c r="F105" s="46">
        <f t="shared" si="9"/>
        <v>767.05</v>
      </c>
      <c r="G105" s="46">
        <v>9</v>
      </c>
      <c r="H105" s="46"/>
      <c r="I105" s="46"/>
      <c r="J105" s="46">
        <v>9</v>
      </c>
      <c r="K105" s="45">
        <f t="shared" si="6"/>
        <v>3.8876889848812094E-3</v>
      </c>
      <c r="L105" s="43">
        <f t="shared" si="7"/>
        <v>16.644946004319653</v>
      </c>
      <c r="M105" s="43">
        <f t="shared" si="10"/>
        <v>3.6618881209503238</v>
      </c>
      <c r="N105" s="43">
        <v>6.1958219178082183</v>
      </c>
      <c r="O105" s="43">
        <v>1.2328717820544863</v>
      </c>
      <c r="P105" s="45">
        <f t="shared" si="8"/>
        <v>3.6158696076048082E-2</v>
      </c>
    </row>
    <row r="106" spans="1:16" x14ac:dyDescent="0.25">
      <c r="A106" s="65">
        <f t="shared" si="11"/>
        <v>101</v>
      </c>
      <c r="B106" s="46" t="s">
        <v>561</v>
      </c>
      <c r="C106" s="46">
        <v>364.8</v>
      </c>
      <c r="D106" s="46"/>
      <c r="E106" s="46"/>
      <c r="F106" s="46">
        <f t="shared" si="9"/>
        <v>364.8</v>
      </c>
      <c r="G106" s="46">
        <v>5</v>
      </c>
      <c r="H106" s="46"/>
      <c r="I106" s="46"/>
      <c r="J106" s="46">
        <v>5</v>
      </c>
      <c r="K106" s="45">
        <f t="shared" si="6"/>
        <v>2.1598272138228943E-3</v>
      </c>
      <c r="L106" s="43">
        <f t="shared" si="7"/>
        <v>9.2471922246220313</v>
      </c>
      <c r="M106" s="43">
        <f t="shared" si="10"/>
        <v>2.0343822894168468</v>
      </c>
      <c r="N106" s="43">
        <v>3.4421232876712327</v>
      </c>
      <c r="O106" s="43">
        <v>0.68492876780804801</v>
      </c>
      <c r="P106" s="45">
        <f t="shared" si="8"/>
        <v>4.2238559675214248E-2</v>
      </c>
    </row>
    <row r="107" spans="1:16" x14ac:dyDescent="0.25">
      <c r="A107" s="65">
        <f t="shared" si="11"/>
        <v>102</v>
      </c>
      <c r="B107" s="46" t="s">
        <v>562</v>
      </c>
      <c r="C107" s="46">
        <v>638.5</v>
      </c>
      <c r="D107" s="46">
        <v>25.4</v>
      </c>
      <c r="E107" s="46"/>
      <c r="F107" s="46">
        <f t="shared" si="9"/>
        <v>663.9</v>
      </c>
      <c r="G107" s="46">
        <v>6</v>
      </c>
      <c r="H107" s="46">
        <v>1</v>
      </c>
      <c r="I107" s="46"/>
      <c r="J107" s="46">
        <v>7</v>
      </c>
      <c r="K107" s="45">
        <f t="shared" si="6"/>
        <v>3.0237580993520518E-3</v>
      </c>
      <c r="L107" s="43">
        <f t="shared" si="7"/>
        <v>12.946069114470841</v>
      </c>
      <c r="M107" s="43">
        <f t="shared" si="10"/>
        <v>2.8481352051835853</v>
      </c>
      <c r="N107" s="43">
        <v>4.8189726027397253</v>
      </c>
      <c r="O107" s="43">
        <v>0.95890027493126717</v>
      </c>
      <c r="P107" s="45">
        <f t="shared" si="8"/>
        <v>3.2492961586572409E-2</v>
      </c>
    </row>
    <row r="108" spans="1:16" x14ac:dyDescent="0.25">
      <c r="A108" s="65">
        <f t="shared" si="11"/>
        <v>103</v>
      </c>
      <c r="B108" s="46" t="s">
        <v>563</v>
      </c>
      <c r="C108" s="46">
        <v>939.5</v>
      </c>
      <c r="D108" s="46"/>
      <c r="E108" s="46"/>
      <c r="F108" s="46">
        <f t="shared" si="9"/>
        <v>939.5</v>
      </c>
      <c r="G108" s="46">
        <v>13</v>
      </c>
      <c r="H108" s="46"/>
      <c r="I108" s="46"/>
      <c r="J108" s="46">
        <v>13</v>
      </c>
      <c r="K108" s="45">
        <f t="shared" si="6"/>
        <v>5.6155507559395249E-3</v>
      </c>
      <c r="L108" s="43">
        <f t="shared" si="7"/>
        <v>24.042699784017277</v>
      </c>
      <c r="M108" s="43">
        <f t="shared" si="10"/>
        <v>5.2893939524838007</v>
      </c>
      <c r="N108" s="43">
        <v>8.9495205479452054</v>
      </c>
      <c r="O108" s="43">
        <v>1.7808147963009249</v>
      </c>
      <c r="P108" s="45">
        <f t="shared" si="8"/>
        <v>4.264228747285493E-2</v>
      </c>
    </row>
    <row r="109" spans="1:16" x14ac:dyDescent="0.25">
      <c r="A109" s="65">
        <f t="shared" si="11"/>
        <v>104</v>
      </c>
      <c r="B109" s="46" t="s">
        <v>564</v>
      </c>
      <c r="C109" s="46">
        <v>804.7</v>
      </c>
      <c r="D109" s="46"/>
      <c r="E109" s="46"/>
      <c r="F109" s="46">
        <f t="shared" si="9"/>
        <v>804.7</v>
      </c>
      <c r="G109" s="46">
        <v>9</v>
      </c>
      <c r="H109" s="46"/>
      <c r="I109" s="46"/>
      <c r="J109" s="46">
        <v>9</v>
      </c>
      <c r="K109" s="45">
        <f t="shared" si="6"/>
        <v>3.8876889848812094E-3</v>
      </c>
      <c r="L109" s="43">
        <f t="shared" si="7"/>
        <v>16.644946004319653</v>
      </c>
      <c r="M109" s="43">
        <f t="shared" si="10"/>
        <v>3.6618881209503238</v>
      </c>
      <c r="N109" s="43">
        <v>6.1958219178082183</v>
      </c>
      <c r="O109" s="43">
        <v>1.2328717820544863</v>
      </c>
      <c r="P109" s="45">
        <f t="shared" si="8"/>
        <v>3.4466916646119894E-2</v>
      </c>
    </row>
    <row r="110" spans="1:16" x14ac:dyDescent="0.25">
      <c r="A110" s="65">
        <f t="shared" si="11"/>
        <v>105</v>
      </c>
      <c r="B110" s="46" t="s">
        <v>565</v>
      </c>
      <c r="C110" s="46">
        <v>683.2</v>
      </c>
      <c r="D110" s="46"/>
      <c r="E110" s="46"/>
      <c r="F110" s="46">
        <f t="shared" si="9"/>
        <v>683.2</v>
      </c>
      <c r="G110" s="46">
        <v>9</v>
      </c>
      <c r="H110" s="46"/>
      <c r="I110" s="46"/>
      <c r="J110" s="46">
        <v>9</v>
      </c>
      <c r="K110" s="45">
        <f t="shared" si="6"/>
        <v>3.8876889848812094E-3</v>
      </c>
      <c r="L110" s="43">
        <f t="shared" si="7"/>
        <v>16.644946004319653</v>
      </c>
      <c r="M110" s="43">
        <f t="shared" si="10"/>
        <v>3.6618881209503238</v>
      </c>
      <c r="N110" s="43">
        <v>6.1958219178082183</v>
      </c>
      <c r="O110" s="43">
        <v>1.2328717820544863</v>
      </c>
      <c r="P110" s="45">
        <f t="shared" si="8"/>
        <v>4.0596498573086469E-2</v>
      </c>
    </row>
    <row r="111" spans="1:16" x14ac:dyDescent="0.25">
      <c r="A111" s="65">
        <f t="shared" si="11"/>
        <v>106</v>
      </c>
      <c r="B111" s="46" t="s">
        <v>566</v>
      </c>
      <c r="C111" s="46">
        <v>367.7</v>
      </c>
      <c r="D111" s="46">
        <v>41.3</v>
      </c>
      <c r="E111" s="46"/>
      <c r="F111" s="46">
        <f t="shared" si="9"/>
        <v>409</v>
      </c>
      <c r="G111" s="46">
        <v>2</v>
      </c>
      <c r="H111" s="46"/>
      <c r="I111" s="46"/>
      <c r="J111" s="46">
        <v>2</v>
      </c>
      <c r="K111" s="45">
        <f t="shared" si="6"/>
        <v>8.6393088552915766E-4</v>
      </c>
      <c r="L111" s="43">
        <f t="shared" si="7"/>
        <v>3.6988768898488118</v>
      </c>
      <c r="M111" s="43">
        <f t="shared" si="10"/>
        <v>0.81375291576673858</v>
      </c>
      <c r="N111" s="43">
        <v>1.3768493150684931</v>
      </c>
      <c r="O111" s="43">
        <v>0.27397150712321922</v>
      </c>
      <c r="P111" s="45">
        <f t="shared" si="8"/>
        <v>1.5069561437181573E-2</v>
      </c>
    </row>
    <row r="112" spans="1:16" x14ac:dyDescent="0.25">
      <c r="A112" s="65">
        <f t="shared" si="11"/>
        <v>107</v>
      </c>
      <c r="B112" s="46" t="s">
        <v>567</v>
      </c>
      <c r="C112" s="46">
        <v>417.4</v>
      </c>
      <c r="D112" s="46"/>
      <c r="E112" s="46"/>
      <c r="F112" s="46">
        <f t="shared" si="9"/>
        <v>417.4</v>
      </c>
      <c r="G112" s="46">
        <v>5</v>
      </c>
      <c r="H112" s="46"/>
      <c r="I112" s="46"/>
      <c r="J112" s="46">
        <v>5</v>
      </c>
      <c r="K112" s="45">
        <f t="shared" si="6"/>
        <v>2.1598272138228943E-3</v>
      </c>
      <c r="L112" s="43">
        <f t="shared" si="7"/>
        <v>9.2471922246220313</v>
      </c>
      <c r="M112" s="43">
        <f t="shared" si="10"/>
        <v>2.0343822894168468</v>
      </c>
      <c r="N112" s="43">
        <v>3.4421232876712327</v>
      </c>
      <c r="O112" s="43">
        <v>0.68492876780804801</v>
      </c>
      <c r="P112" s="45">
        <f t="shared" si="8"/>
        <v>3.6915732078385624E-2</v>
      </c>
    </row>
    <row r="113" spans="1:16" x14ac:dyDescent="0.25">
      <c r="A113" s="65">
        <f t="shared" si="11"/>
        <v>108</v>
      </c>
      <c r="B113" s="46" t="s">
        <v>568</v>
      </c>
      <c r="C113" s="46">
        <v>250.6</v>
      </c>
      <c r="D113" s="46"/>
      <c r="E113" s="46"/>
      <c r="F113" s="46">
        <f t="shared" si="9"/>
        <v>250.6</v>
      </c>
      <c r="G113" s="46">
        <v>4</v>
      </c>
      <c r="H113" s="46"/>
      <c r="I113" s="46"/>
      <c r="J113" s="46">
        <v>4</v>
      </c>
      <c r="K113" s="45">
        <f t="shared" si="6"/>
        <v>1.7278617710583153E-3</v>
      </c>
      <c r="L113" s="43">
        <f t="shared" si="7"/>
        <v>7.3977537796976236</v>
      </c>
      <c r="M113" s="43">
        <f t="shared" si="10"/>
        <v>1.6275058315334772</v>
      </c>
      <c r="N113" s="43">
        <v>2.7536986301369861</v>
      </c>
      <c r="O113" s="43">
        <v>0.54794301424643843</v>
      </c>
      <c r="P113" s="45">
        <f t="shared" si="8"/>
        <v>4.9189550102212792E-2</v>
      </c>
    </row>
    <row r="114" spans="1:16" x14ac:dyDescent="0.25">
      <c r="A114" s="65">
        <f t="shared" si="11"/>
        <v>109</v>
      </c>
      <c r="B114" s="46" t="s">
        <v>569</v>
      </c>
      <c r="C114" s="46">
        <v>362.9</v>
      </c>
      <c r="D114" s="46"/>
      <c r="E114" s="46"/>
      <c r="F114" s="46">
        <f t="shared" si="9"/>
        <v>362.9</v>
      </c>
      <c r="G114" s="46">
        <v>6</v>
      </c>
      <c r="H114" s="46"/>
      <c r="I114" s="46"/>
      <c r="J114" s="46">
        <v>6</v>
      </c>
      <c r="K114" s="45">
        <f t="shared" si="6"/>
        <v>2.5917926565874731E-3</v>
      </c>
      <c r="L114" s="43">
        <f t="shared" si="7"/>
        <v>11.096630669546435</v>
      </c>
      <c r="M114" s="43">
        <f t="shared" si="10"/>
        <v>2.4412587473002159</v>
      </c>
      <c r="N114" s="43">
        <v>4.1305479452054792</v>
      </c>
      <c r="O114" s="43">
        <v>0.82191452136965759</v>
      </c>
      <c r="P114" s="45">
        <f t="shared" si="8"/>
        <v>5.0951644760049021E-2</v>
      </c>
    </row>
    <row r="115" spans="1:16" x14ac:dyDescent="0.25">
      <c r="A115" s="65">
        <f t="shared" si="11"/>
        <v>110</v>
      </c>
      <c r="B115" s="46" t="s">
        <v>570</v>
      </c>
      <c r="C115" s="46">
        <v>270.2</v>
      </c>
      <c r="D115" s="46"/>
      <c r="E115" s="46"/>
      <c r="F115" s="46">
        <f t="shared" si="9"/>
        <v>270.2</v>
      </c>
      <c r="G115" s="46">
        <v>3</v>
      </c>
      <c r="H115" s="46"/>
      <c r="I115" s="46"/>
      <c r="J115" s="46">
        <v>3</v>
      </c>
      <c r="K115" s="45">
        <f t="shared" si="6"/>
        <v>1.2958963282937365E-3</v>
      </c>
      <c r="L115" s="43">
        <f t="shared" si="7"/>
        <v>5.5483153347732177</v>
      </c>
      <c r="M115" s="43">
        <f t="shared" si="10"/>
        <v>1.2206293736501079</v>
      </c>
      <c r="N115" s="43">
        <v>2.0652739726027396</v>
      </c>
      <c r="O115" s="43">
        <v>0.4109572606848288</v>
      </c>
      <c r="P115" s="45">
        <f t="shared" si="8"/>
        <v>3.4216047156591024E-2</v>
      </c>
    </row>
    <row r="116" spans="1:16" x14ac:dyDescent="0.25">
      <c r="A116" s="65">
        <f t="shared" si="11"/>
        <v>111</v>
      </c>
      <c r="B116" s="46" t="s">
        <v>571</v>
      </c>
      <c r="C116" s="46">
        <v>1561.8</v>
      </c>
      <c r="D116" s="46"/>
      <c r="E116" s="46"/>
      <c r="F116" s="46">
        <f t="shared" si="9"/>
        <v>1561.8</v>
      </c>
      <c r="G116" s="46">
        <v>23</v>
      </c>
      <c r="H116" s="46"/>
      <c r="I116" s="46"/>
      <c r="J116" s="46">
        <v>23</v>
      </c>
      <c r="K116" s="45">
        <f t="shared" si="6"/>
        <v>9.9352051835853127E-3</v>
      </c>
      <c r="L116" s="43">
        <f t="shared" si="7"/>
        <v>42.537084233261332</v>
      </c>
      <c r="M116" s="43">
        <f t="shared" si="10"/>
        <v>9.3581585313174926</v>
      </c>
      <c r="N116" s="43">
        <v>15.833767123287672</v>
      </c>
      <c r="O116" s="43">
        <v>3.1506723319170207</v>
      </c>
      <c r="P116" s="45">
        <f t="shared" si="8"/>
        <v>4.5383328351763043E-2</v>
      </c>
    </row>
    <row r="117" spans="1:16" x14ac:dyDescent="0.25">
      <c r="A117" s="65">
        <f t="shared" si="11"/>
        <v>112</v>
      </c>
      <c r="B117" s="46" t="s">
        <v>573</v>
      </c>
      <c r="C117" s="46">
        <v>468.9</v>
      </c>
      <c r="D117" s="46"/>
      <c r="E117" s="46"/>
      <c r="F117" s="46">
        <f t="shared" si="9"/>
        <v>468.9</v>
      </c>
      <c r="G117" s="46">
        <v>9</v>
      </c>
      <c r="H117" s="46"/>
      <c r="I117" s="46"/>
      <c r="J117" s="46">
        <v>9</v>
      </c>
      <c r="K117" s="45">
        <f t="shared" si="6"/>
        <v>3.8876889848812094E-3</v>
      </c>
      <c r="L117" s="43">
        <f t="shared" si="7"/>
        <v>16.644946004319653</v>
      </c>
      <c r="M117" s="43">
        <f t="shared" si="10"/>
        <v>3.6618881209503238</v>
      </c>
      <c r="N117" s="43">
        <v>6.1958219178082183</v>
      </c>
      <c r="O117" s="43">
        <v>1.2328717820544863</v>
      </c>
      <c r="P117" s="45">
        <f t="shared" si="8"/>
        <v>5.9150197963601367E-2</v>
      </c>
    </row>
    <row r="118" spans="1:16" x14ac:dyDescent="0.25">
      <c r="A118" s="65">
        <f t="shared" si="11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9"/>
        <v>1358.5</v>
      </c>
      <c r="G118" s="46">
        <v>16</v>
      </c>
      <c r="H118" s="46"/>
      <c r="I118" s="46"/>
      <c r="J118" s="46">
        <v>16</v>
      </c>
      <c r="K118" s="45">
        <f t="shared" si="6"/>
        <v>6.9114470842332612E-3</v>
      </c>
      <c r="L118" s="43">
        <f t="shared" si="7"/>
        <v>29.591015118790494</v>
      </c>
      <c r="M118" s="43">
        <f t="shared" si="10"/>
        <v>6.5100233261339087</v>
      </c>
      <c r="N118" s="43">
        <v>11.014794520547945</v>
      </c>
      <c r="O118" s="43">
        <v>2.1917720569857537</v>
      </c>
      <c r="P118" s="45">
        <f t="shared" si="8"/>
        <v>3.6295623866365923E-2</v>
      </c>
    </row>
    <row r="119" spans="1:16" x14ac:dyDescent="0.25">
      <c r="A119" s="65">
        <f t="shared" si="11"/>
        <v>114</v>
      </c>
      <c r="B119" s="46" t="s">
        <v>575</v>
      </c>
      <c r="C119" s="46">
        <v>1398.4</v>
      </c>
      <c r="D119" s="46"/>
      <c r="E119" s="46"/>
      <c r="F119" s="46">
        <f t="shared" si="9"/>
        <v>1398.4</v>
      </c>
      <c r="G119" s="46">
        <v>8</v>
      </c>
      <c r="H119" s="46"/>
      <c r="I119" s="46"/>
      <c r="J119" s="46">
        <v>8</v>
      </c>
      <c r="K119" s="45">
        <f t="shared" si="6"/>
        <v>3.4557235421166306E-3</v>
      </c>
      <c r="L119" s="43">
        <f t="shared" si="7"/>
        <v>14.795507559395247</v>
      </c>
      <c r="M119" s="43">
        <f t="shared" si="10"/>
        <v>3.2550116630669543</v>
      </c>
      <c r="N119" s="43">
        <v>5.5073972602739723</v>
      </c>
      <c r="O119" s="43">
        <v>1.0958860284928769</v>
      </c>
      <c r="P119" s="45">
        <f t="shared" si="8"/>
        <v>1.7630007516611163E-2</v>
      </c>
    </row>
    <row r="120" spans="1:16" x14ac:dyDescent="0.25">
      <c r="A120" s="65">
        <f t="shared" si="11"/>
        <v>115</v>
      </c>
      <c r="B120" s="46" t="s">
        <v>576</v>
      </c>
      <c r="C120" s="46">
        <v>450.5</v>
      </c>
      <c r="D120" s="46">
        <v>29.8</v>
      </c>
      <c r="E120" s="46"/>
      <c r="F120" s="46">
        <f t="shared" si="9"/>
        <v>480.3</v>
      </c>
      <c r="G120" s="46">
        <v>6</v>
      </c>
      <c r="H120" s="46"/>
      <c r="I120" s="46"/>
      <c r="J120" s="46">
        <v>6</v>
      </c>
      <c r="K120" s="45">
        <f t="shared" si="6"/>
        <v>2.5917926565874731E-3</v>
      </c>
      <c r="L120" s="43">
        <f t="shared" si="7"/>
        <v>11.096630669546435</v>
      </c>
      <c r="M120" s="43">
        <f t="shared" si="10"/>
        <v>2.4412587473002159</v>
      </c>
      <c r="N120" s="43">
        <v>4.1305479452054792</v>
      </c>
      <c r="O120" s="43">
        <v>0.82191452136965759</v>
      </c>
      <c r="P120" s="45">
        <f t="shared" si="8"/>
        <v>3.8497505482868601E-2</v>
      </c>
    </row>
    <row r="121" spans="1:16" x14ac:dyDescent="0.25">
      <c r="A121" s="65">
        <f t="shared" si="11"/>
        <v>116</v>
      </c>
      <c r="B121" s="46" t="s">
        <v>577</v>
      </c>
      <c r="C121" s="46">
        <v>830.9</v>
      </c>
      <c r="D121" s="46">
        <v>89.8</v>
      </c>
      <c r="E121" s="46"/>
      <c r="F121" s="46">
        <f t="shared" si="9"/>
        <v>920.69999999999993</v>
      </c>
      <c r="G121" s="46">
        <v>12</v>
      </c>
      <c r="H121" s="46">
        <v>1</v>
      </c>
      <c r="I121" s="46"/>
      <c r="J121" s="46">
        <v>13</v>
      </c>
      <c r="K121" s="45">
        <f t="shared" si="6"/>
        <v>5.6155507559395249E-3</v>
      </c>
      <c r="L121" s="43">
        <f t="shared" si="7"/>
        <v>24.042699784017277</v>
      </c>
      <c r="M121" s="43">
        <f t="shared" si="10"/>
        <v>5.2893939524838007</v>
      </c>
      <c r="N121" s="43">
        <v>8.9495205479452054</v>
      </c>
      <c r="O121" s="43">
        <v>1.7808147963009249</v>
      </c>
      <c r="P121" s="45">
        <f t="shared" si="8"/>
        <v>4.3513010840390151E-2</v>
      </c>
    </row>
    <row r="122" spans="1:16" x14ac:dyDescent="0.25">
      <c r="A122" s="65">
        <f t="shared" si="11"/>
        <v>117</v>
      </c>
      <c r="B122" s="46" t="s">
        <v>2016</v>
      </c>
      <c r="C122" s="46">
        <v>473.9</v>
      </c>
      <c r="D122" s="46"/>
      <c r="E122" s="46"/>
      <c r="F122" s="46">
        <f t="shared" si="9"/>
        <v>473.9</v>
      </c>
      <c r="G122" s="46">
        <v>6</v>
      </c>
      <c r="H122" s="46"/>
      <c r="I122" s="46"/>
      <c r="J122" s="46">
        <v>6</v>
      </c>
      <c r="K122" s="45">
        <f t="shared" si="6"/>
        <v>2.5917926565874731E-3</v>
      </c>
      <c r="L122" s="43">
        <f t="shared" si="7"/>
        <v>11.096630669546435</v>
      </c>
      <c r="M122" s="43">
        <f t="shared" si="10"/>
        <v>2.4412587473002159</v>
      </c>
      <c r="N122" s="43">
        <v>4.1305479452054792</v>
      </c>
      <c r="O122" s="43">
        <v>0.82191452136965759</v>
      </c>
      <c r="P122" s="45">
        <f t="shared" si="8"/>
        <v>3.9017412710322406E-2</v>
      </c>
    </row>
    <row r="123" spans="1:16" x14ac:dyDescent="0.25">
      <c r="A123" s="65">
        <f t="shared" si="11"/>
        <v>118</v>
      </c>
      <c r="B123" s="46" t="s">
        <v>2017</v>
      </c>
      <c r="C123" s="46">
        <v>696.4</v>
      </c>
      <c r="D123" s="46">
        <v>43.5</v>
      </c>
      <c r="E123" s="46"/>
      <c r="F123" s="46">
        <f t="shared" si="9"/>
        <v>739.9</v>
      </c>
      <c r="G123" s="46">
        <v>13</v>
      </c>
      <c r="H123" s="46">
        <v>1</v>
      </c>
      <c r="I123" s="46"/>
      <c r="J123" s="46">
        <v>14</v>
      </c>
      <c r="K123" s="45">
        <f t="shared" si="6"/>
        <v>6.0475161987041037E-3</v>
      </c>
      <c r="L123" s="43">
        <f t="shared" si="7"/>
        <v>25.892138228941683</v>
      </c>
      <c r="M123" s="43">
        <f t="shared" si="10"/>
        <v>5.6962704103671706</v>
      </c>
      <c r="N123" s="43">
        <v>9.6379452054794506</v>
      </c>
      <c r="O123" s="43">
        <v>1.9178005498625343</v>
      </c>
      <c r="P123" s="45">
        <f t="shared" si="8"/>
        <v>5.831079118076881E-2</v>
      </c>
    </row>
    <row r="124" spans="1:16" x14ac:dyDescent="0.25">
      <c r="A124" s="65">
        <f t="shared" si="11"/>
        <v>119</v>
      </c>
      <c r="B124" s="46" t="s">
        <v>2018</v>
      </c>
      <c r="C124" s="46">
        <v>360</v>
      </c>
      <c r="D124" s="46"/>
      <c r="E124" s="46"/>
      <c r="F124" s="46">
        <f t="shared" si="9"/>
        <v>360</v>
      </c>
      <c r="G124" s="46">
        <v>7</v>
      </c>
      <c r="H124" s="46"/>
      <c r="I124" s="46"/>
      <c r="J124" s="46">
        <v>7</v>
      </c>
      <c r="K124" s="45">
        <f t="shared" si="6"/>
        <v>3.0237580993520518E-3</v>
      </c>
      <c r="L124" s="43">
        <f t="shared" si="7"/>
        <v>12.946069114470841</v>
      </c>
      <c r="M124" s="43">
        <f t="shared" si="10"/>
        <v>2.8481352051835853</v>
      </c>
      <c r="N124" s="43">
        <v>4.8189726027397253</v>
      </c>
      <c r="O124" s="43">
        <v>0.95890027493126717</v>
      </c>
      <c r="P124" s="45">
        <f t="shared" si="8"/>
        <v>5.9922436659237278E-2</v>
      </c>
    </row>
    <row r="125" spans="1:16" x14ac:dyDescent="0.25">
      <c r="A125" s="65">
        <f t="shared" si="11"/>
        <v>120</v>
      </c>
      <c r="B125" s="46" t="s">
        <v>2019</v>
      </c>
      <c r="C125" s="46">
        <v>821.7</v>
      </c>
      <c r="D125" s="46"/>
      <c r="E125" s="46"/>
      <c r="F125" s="46">
        <f t="shared" si="9"/>
        <v>821.7</v>
      </c>
      <c r="G125" s="46">
        <v>8</v>
      </c>
      <c r="H125" s="46"/>
      <c r="I125" s="46"/>
      <c r="J125" s="46">
        <v>8</v>
      </c>
      <c r="K125" s="45">
        <f t="shared" si="6"/>
        <v>3.4557235421166306E-3</v>
      </c>
      <c r="L125" s="43">
        <f t="shared" si="7"/>
        <v>14.795507559395247</v>
      </c>
      <c r="M125" s="43">
        <f t="shared" si="10"/>
        <v>3.2550116630669543</v>
      </c>
      <c r="N125" s="43">
        <v>5.5073972602739723</v>
      </c>
      <c r="O125" s="43">
        <v>1.0958860284928769</v>
      </c>
      <c r="P125" s="45">
        <f t="shared" si="8"/>
        <v>3.0003410625811185E-2</v>
      </c>
    </row>
    <row r="126" spans="1:16" x14ac:dyDescent="0.25">
      <c r="A126" s="65">
        <f t="shared" si="11"/>
        <v>121</v>
      </c>
      <c r="B126" s="46" t="s">
        <v>2020</v>
      </c>
      <c r="C126" s="46">
        <v>834.7</v>
      </c>
      <c r="D126" s="46"/>
      <c r="E126" s="46"/>
      <c r="F126" s="46">
        <f t="shared" si="9"/>
        <v>834.7</v>
      </c>
      <c r="G126" s="46">
        <v>13</v>
      </c>
      <c r="H126" s="46"/>
      <c r="I126" s="46"/>
      <c r="J126" s="46">
        <v>13</v>
      </c>
      <c r="K126" s="45">
        <f t="shared" si="6"/>
        <v>5.6155507559395249E-3</v>
      </c>
      <c r="L126" s="43">
        <f t="shared" si="7"/>
        <v>24.042699784017277</v>
      </c>
      <c r="M126" s="43">
        <f t="shared" si="10"/>
        <v>5.2893939524838007</v>
      </c>
      <c r="N126" s="43">
        <v>8.9495205479452054</v>
      </c>
      <c r="O126" s="43">
        <v>1.7808147963009249</v>
      </c>
      <c r="P126" s="45">
        <f t="shared" si="8"/>
        <v>4.7996201127048291E-2</v>
      </c>
    </row>
    <row r="127" spans="1:16" x14ac:dyDescent="0.25">
      <c r="A127" s="65">
        <f t="shared" si="11"/>
        <v>122</v>
      </c>
      <c r="B127" s="46" t="s">
        <v>2021</v>
      </c>
      <c r="C127" s="46">
        <v>321.8</v>
      </c>
      <c r="D127" s="46"/>
      <c r="E127" s="46"/>
      <c r="F127" s="46">
        <f t="shared" si="9"/>
        <v>321.8</v>
      </c>
      <c r="G127" s="46">
        <v>4</v>
      </c>
      <c r="H127" s="46"/>
      <c r="I127" s="46"/>
      <c r="J127" s="46">
        <v>4</v>
      </c>
      <c r="K127" s="45">
        <f t="shared" si="6"/>
        <v>1.7278617710583153E-3</v>
      </c>
      <c r="L127" s="43">
        <f t="shared" si="7"/>
        <v>7.3977537796976236</v>
      </c>
      <c r="M127" s="43">
        <f t="shared" si="10"/>
        <v>1.6275058315334772</v>
      </c>
      <c r="N127" s="43">
        <v>2.7536986301369861</v>
      </c>
      <c r="O127" s="43">
        <v>0.54794301424643843</v>
      </c>
      <c r="P127" s="45">
        <f t="shared" si="8"/>
        <v>3.8306094641437312E-2</v>
      </c>
    </row>
    <row r="128" spans="1:16" x14ac:dyDescent="0.25">
      <c r="A128" s="65">
        <f t="shared" si="11"/>
        <v>123</v>
      </c>
      <c r="B128" s="46" t="s">
        <v>2022</v>
      </c>
      <c r="C128" s="46">
        <v>427</v>
      </c>
      <c r="D128" s="46"/>
      <c r="E128" s="46"/>
      <c r="F128" s="46">
        <f t="shared" si="9"/>
        <v>427</v>
      </c>
      <c r="G128" s="46">
        <v>3</v>
      </c>
      <c r="H128" s="46"/>
      <c r="I128" s="46"/>
      <c r="J128" s="46">
        <v>3</v>
      </c>
      <c r="K128" s="45">
        <f t="shared" si="6"/>
        <v>1.2958963282937365E-3</v>
      </c>
      <c r="L128" s="43">
        <f t="shared" si="7"/>
        <v>5.5483153347732177</v>
      </c>
      <c r="M128" s="43">
        <f t="shared" si="10"/>
        <v>1.2206293736501079</v>
      </c>
      <c r="N128" s="43">
        <v>2.0652739726027396</v>
      </c>
      <c r="O128" s="43">
        <v>0.4109572606848288</v>
      </c>
      <c r="P128" s="45">
        <f t="shared" si="8"/>
        <v>2.1651465905646122E-2</v>
      </c>
    </row>
    <row r="129" spans="1:16" x14ac:dyDescent="0.25">
      <c r="A129" s="65">
        <f t="shared" si="11"/>
        <v>124</v>
      </c>
      <c r="B129" s="46" t="s">
        <v>2023</v>
      </c>
      <c r="C129" s="46">
        <v>546.1</v>
      </c>
      <c r="D129" s="46"/>
      <c r="E129" s="46"/>
      <c r="F129" s="46">
        <f t="shared" ref="F129:F309" si="12">C129+D129+E129</f>
        <v>546.1</v>
      </c>
      <c r="G129" s="46">
        <v>7</v>
      </c>
      <c r="H129" s="46"/>
      <c r="I129" s="46"/>
      <c r="J129" s="46">
        <v>7</v>
      </c>
      <c r="K129" s="45">
        <f t="shared" si="6"/>
        <v>3.0237580993520518E-3</v>
      </c>
      <c r="L129" s="43">
        <f t="shared" si="7"/>
        <v>12.946069114470841</v>
      </c>
      <c r="M129" s="43">
        <f t="shared" ref="M129:M190" si="13">L129*0.22</f>
        <v>2.8481352051835853</v>
      </c>
      <c r="N129" s="43">
        <v>4.8189726027397253</v>
      </c>
      <c r="O129" s="43">
        <v>0.95890027493126717</v>
      </c>
      <c r="P129" s="45">
        <f t="shared" si="8"/>
        <v>3.9502064085928254E-2</v>
      </c>
    </row>
    <row r="130" spans="1:16" x14ac:dyDescent="0.25">
      <c r="A130" s="65">
        <f t="shared" si="11"/>
        <v>125</v>
      </c>
      <c r="B130" s="46" t="s">
        <v>2024</v>
      </c>
      <c r="C130" s="46">
        <v>912.32</v>
      </c>
      <c r="D130" s="46">
        <v>50</v>
      </c>
      <c r="E130" s="46"/>
      <c r="F130" s="46">
        <f t="shared" si="12"/>
        <v>962.32</v>
      </c>
      <c r="G130" s="46">
        <v>20</v>
      </c>
      <c r="H130" s="46">
        <v>1</v>
      </c>
      <c r="I130" s="46"/>
      <c r="J130" s="46">
        <v>21</v>
      </c>
      <c r="K130" s="45">
        <f t="shared" si="6"/>
        <v>9.0712742980561551E-3</v>
      </c>
      <c r="L130" s="43">
        <f t="shared" si="7"/>
        <v>38.83820734341252</v>
      </c>
      <c r="M130" s="43">
        <f t="shared" si="13"/>
        <v>8.5444056155507546</v>
      </c>
      <c r="N130" s="43">
        <v>14.456917808219178</v>
      </c>
      <c r="O130" s="43">
        <v>2.8767008247938013</v>
      </c>
      <c r="P130" s="45">
        <f t="shared" ref="P130:P193" si="14">(L130+M130+N130+O130)/F130</f>
        <v>6.7250219876939327E-2</v>
      </c>
    </row>
    <row r="131" spans="1:16" x14ac:dyDescent="0.25">
      <c r="A131" s="65">
        <f t="shared" si="11"/>
        <v>126</v>
      </c>
      <c r="B131" s="46" t="s">
        <v>2025</v>
      </c>
      <c r="C131" s="46">
        <v>1925.1</v>
      </c>
      <c r="D131" s="46"/>
      <c r="E131" s="46"/>
      <c r="F131" s="46">
        <f t="shared" si="12"/>
        <v>1925.1</v>
      </c>
      <c r="G131" s="46">
        <v>26</v>
      </c>
      <c r="H131" s="46"/>
      <c r="I131" s="46"/>
      <c r="J131" s="46">
        <v>26</v>
      </c>
      <c r="K131" s="45">
        <f t="shared" si="6"/>
        <v>1.123110151187905E-2</v>
      </c>
      <c r="L131" s="43">
        <f t="shared" si="7"/>
        <v>48.085399568034553</v>
      </c>
      <c r="M131" s="43">
        <f t="shared" si="13"/>
        <v>10.578787904967601</v>
      </c>
      <c r="N131" s="43">
        <v>17.899041095890411</v>
      </c>
      <c r="O131" s="43">
        <v>3.5616295926018497</v>
      </c>
      <c r="P131" s="45">
        <f t="shared" si="14"/>
        <v>4.1621140803851445E-2</v>
      </c>
    </row>
    <row r="132" spans="1:16" x14ac:dyDescent="0.25">
      <c r="A132" s="65">
        <f t="shared" si="11"/>
        <v>127</v>
      </c>
      <c r="B132" s="46" t="s">
        <v>2026</v>
      </c>
      <c r="C132" s="46">
        <v>770.9</v>
      </c>
      <c r="D132" s="46"/>
      <c r="E132" s="46"/>
      <c r="F132" s="46">
        <f t="shared" si="12"/>
        <v>770.9</v>
      </c>
      <c r="G132" s="46">
        <v>16</v>
      </c>
      <c r="H132" s="46"/>
      <c r="I132" s="46"/>
      <c r="J132" s="46">
        <v>16</v>
      </c>
      <c r="K132" s="45">
        <f t="shared" si="6"/>
        <v>6.9114470842332612E-3</v>
      </c>
      <c r="L132" s="43">
        <f t="shared" si="7"/>
        <v>29.591015118790494</v>
      </c>
      <c r="M132" s="43">
        <f t="shared" si="13"/>
        <v>6.5100233261339087</v>
      </c>
      <c r="N132" s="43">
        <v>11.014794520547945</v>
      </c>
      <c r="O132" s="43">
        <v>2.1917720569857537</v>
      </c>
      <c r="P132" s="45">
        <f t="shared" si="14"/>
        <v>6.3961090961808409E-2</v>
      </c>
    </row>
    <row r="133" spans="1:16" x14ac:dyDescent="0.25">
      <c r="A133" s="65">
        <f t="shared" si="11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12"/>
        <v>1506.7</v>
      </c>
      <c r="G133" s="46">
        <v>15</v>
      </c>
      <c r="H133" s="46">
        <v>1</v>
      </c>
      <c r="I133" s="46"/>
      <c r="J133" s="46">
        <v>16</v>
      </c>
      <c r="K133" s="45">
        <f t="shared" si="6"/>
        <v>6.9114470842332612E-3</v>
      </c>
      <c r="L133" s="43">
        <f t="shared" si="7"/>
        <v>29.591015118790494</v>
      </c>
      <c r="M133" s="43">
        <f t="shared" si="13"/>
        <v>6.5100233261339087</v>
      </c>
      <c r="N133" s="43">
        <v>11.014794520547945</v>
      </c>
      <c r="O133" s="43">
        <v>2.1917720569857537</v>
      </c>
      <c r="P133" s="45">
        <f t="shared" si="14"/>
        <v>3.2725562502461079E-2</v>
      </c>
    </row>
    <row r="134" spans="1:16" x14ac:dyDescent="0.25">
      <c r="A134" s="65">
        <f t="shared" si="11"/>
        <v>129</v>
      </c>
      <c r="B134" s="46" t="s">
        <v>2028</v>
      </c>
      <c r="C134" s="46">
        <v>583.6</v>
      </c>
      <c r="D134" s="46"/>
      <c r="E134" s="46"/>
      <c r="F134" s="46">
        <f t="shared" si="12"/>
        <v>583.6</v>
      </c>
      <c r="G134" s="46">
        <v>9</v>
      </c>
      <c r="H134" s="46">
        <v>2</v>
      </c>
      <c r="I134" s="46"/>
      <c r="J134" s="46">
        <v>11</v>
      </c>
      <c r="K134" s="45">
        <f t="shared" ref="K134:K197" si="15">2/$J$379*J134</f>
        <v>4.7516198704103674E-3</v>
      </c>
      <c r="L134" s="43">
        <f t="shared" ref="L134:L197" si="16">K134*4281.45</f>
        <v>20.343822894168465</v>
      </c>
      <c r="M134" s="43">
        <f t="shared" si="13"/>
        <v>4.4756410367170627</v>
      </c>
      <c r="N134" s="43">
        <v>7.5726712328767114</v>
      </c>
      <c r="O134" s="43">
        <v>1.5068432891777055</v>
      </c>
      <c r="P134" s="45">
        <f t="shared" si="14"/>
        <v>5.8085980899485835E-2</v>
      </c>
    </row>
    <row r="135" spans="1:16" x14ac:dyDescent="0.25">
      <c r="A135" s="65">
        <f t="shared" si="11"/>
        <v>130</v>
      </c>
      <c r="B135" s="46" t="s">
        <v>2029</v>
      </c>
      <c r="C135" s="46">
        <v>399.2</v>
      </c>
      <c r="D135" s="46"/>
      <c r="E135" s="46"/>
      <c r="F135" s="46">
        <f t="shared" si="12"/>
        <v>399.2</v>
      </c>
      <c r="G135" s="46">
        <v>7</v>
      </c>
      <c r="H135" s="46"/>
      <c r="I135" s="46"/>
      <c r="J135" s="46">
        <v>7</v>
      </c>
      <c r="K135" s="45">
        <f t="shared" si="15"/>
        <v>3.0237580993520518E-3</v>
      </c>
      <c r="L135" s="43">
        <f t="shared" si="16"/>
        <v>12.946069114470841</v>
      </c>
      <c r="M135" s="43">
        <f t="shared" si="13"/>
        <v>2.8481352051835853</v>
      </c>
      <c r="N135" s="43">
        <v>4.8189726027397253</v>
      </c>
      <c r="O135" s="43">
        <v>0.95890027493126717</v>
      </c>
      <c r="P135" s="45">
        <f t="shared" si="14"/>
        <v>5.4038269532378308E-2</v>
      </c>
    </row>
    <row r="136" spans="1:16" x14ac:dyDescent="0.25">
      <c r="A136" s="65">
        <f t="shared" ref="A136:A199" si="17">A135+1</f>
        <v>131</v>
      </c>
      <c r="B136" s="46" t="s">
        <v>2030</v>
      </c>
      <c r="C136" s="46">
        <v>408.5</v>
      </c>
      <c r="D136" s="46"/>
      <c r="E136" s="46">
        <v>16.100000000000001</v>
      </c>
      <c r="F136" s="46">
        <f t="shared" si="12"/>
        <v>424.6</v>
      </c>
      <c r="G136" s="46">
        <v>7</v>
      </c>
      <c r="H136" s="46"/>
      <c r="I136" s="46"/>
      <c r="J136" s="46">
        <v>7</v>
      </c>
      <c r="K136" s="45">
        <f t="shared" si="15"/>
        <v>3.0237580993520518E-3</v>
      </c>
      <c r="L136" s="43">
        <f t="shared" si="16"/>
        <v>12.946069114470841</v>
      </c>
      <c r="M136" s="43">
        <f t="shared" si="13"/>
        <v>2.8481352051835853</v>
      </c>
      <c r="N136" s="43">
        <v>4.8189726027397253</v>
      </c>
      <c r="O136" s="43">
        <v>0.95890027493126717</v>
      </c>
      <c r="P136" s="45">
        <f t="shared" si="14"/>
        <v>5.0805645777968485E-2</v>
      </c>
    </row>
    <row r="137" spans="1:16" x14ac:dyDescent="0.25">
      <c r="A137" s="65">
        <f t="shared" si="17"/>
        <v>132</v>
      </c>
      <c r="B137" s="46" t="s">
        <v>2031</v>
      </c>
      <c r="C137" s="46">
        <v>744</v>
      </c>
      <c r="D137" s="46"/>
      <c r="E137" s="46">
        <v>108.9</v>
      </c>
      <c r="F137" s="46">
        <f t="shared" si="12"/>
        <v>852.9</v>
      </c>
      <c r="G137" s="46">
        <v>9</v>
      </c>
      <c r="H137" s="46"/>
      <c r="I137" s="46">
        <v>1</v>
      </c>
      <c r="J137" s="46">
        <v>10</v>
      </c>
      <c r="K137" s="45">
        <f t="shared" si="15"/>
        <v>4.3196544276457886E-3</v>
      </c>
      <c r="L137" s="43">
        <f t="shared" si="16"/>
        <v>18.494384449244063</v>
      </c>
      <c r="M137" s="43">
        <f t="shared" si="13"/>
        <v>4.0687645788336937</v>
      </c>
      <c r="N137" s="43">
        <v>6.8842465753424653</v>
      </c>
      <c r="O137" s="43">
        <v>1.369857535616096</v>
      </c>
      <c r="P137" s="45">
        <f t="shared" si="14"/>
        <v>3.6132316964516728E-2</v>
      </c>
    </row>
    <row r="138" spans="1:16" x14ac:dyDescent="0.25">
      <c r="A138" s="65">
        <f t="shared" si="17"/>
        <v>133</v>
      </c>
      <c r="B138" s="46" t="s">
        <v>2032</v>
      </c>
      <c r="C138" s="46">
        <v>226.1</v>
      </c>
      <c r="D138" s="46"/>
      <c r="E138" s="46"/>
      <c r="F138" s="46">
        <f t="shared" si="12"/>
        <v>226.1</v>
      </c>
      <c r="G138" s="46">
        <v>4</v>
      </c>
      <c r="H138" s="46"/>
      <c r="I138" s="46"/>
      <c r="J138" s="46">
        <v>4</v>
      </c>
      <c r="K138" s="45">
        <f t="shared" si="15"/>
        <v>1.7278617710583153E-3</v>
      </c>
      <c r="L138" s="43">
        <f t="shared" si="16"/>
        <v>7.3977537796976236</v>
      </c>
      <c r="M138" s="43">
        <f t="shared" si="13"/>
        <v>1.6275058315334772</v>
      </c>
      <c r="N138" s="43">
        <v>2.7536986301369861</v>
      </c>
      <c r="O138" s="43">
        <v>0.54794301424643843</v>
      </c>
      <c r="P138" s="45">
        <f t="shared" si="14"/>
        <v>5.4519687110192512E-2</v>
      </c>
    </row>
    <row r="139" spans="1:16" x14ac:dyDescent="0.25">
      <c r="A139" s="65">
        <f t="shared" si="17"/>
        <v>134</v>
      </c>
      <c r="B139" s="46" t="s">
        <v>2033</v>
      </c>
      <c r="C139" s="46">
        <v>481.6</v>
      </c>
      <c r="D139" s="46">
        <v>222</v>
      </c>
      <c r="E139" s="46"/>
      <c r="F139" s="46">
        <f t="shared" si="12"/>
        <v>703.6</v>
      </c>
      <c r="G139" s="46">
        <v>7</v>
      </c>
      <c r="H139" s="46">
        <v>1</v>
      </c>
      <c r="I139" s="46"/>
      <c r="J139" s="46">
        <v>8</v>
      </c>
      <c r="K139" s="45">
        <f t="shared" si="15"/>
        <v>3.4557235421166306E-3</v>
      </c>
      <c r="L139" s="43">
        <f t="shared" si="16"/>
        <v>14.795507559395247</v>
      </c>
      <c r="M139" s="43">
        <f t="shared" si="13"/>
        <v>3.2550116630669543</v>
      </c>
      <c r="N139" s="43">
        <v>5.5073972602739723</v>
      </c>
      <c r="O139" s="43">
        <v>1.0958860284928769</v>
      </c>
      <c r="P139" s="45">
        <f t="shared" si="14"/>
        <v>3.5039514654958859E-2</v>
      </c>
    </row>
    <row r="140" spans="1:16" x14ac:dyDescent="0.25">
      <c r="A140" s="65">
        <f t="shared" si="17"/>
        <v>135</v>
      </c>
      <c r="B140" s="46" t="s">
        <v>2034</v>
      </c>
      <c r="C140" s="46">
        <v>280.5</v>
      </c>
      <c r="D140" s="46">
        <v>98.9</v>
      </c>
      <c r="E140" s="46"/>
      <c r="F140" s="46">
        <f t="shared" si="12"/>
        <v>379.4</v>
      </c>
      <c r="G140" s="46">
        <v>4</v>
      </c>
      <c r="H140" s="46"/>
      <c r="I140" s="46"/>
      <c r="J140" s="46">
        <v>4</v>
      </c>
      <c r="K140" s="45">
        <f t="shared" si="15"/>
        <v>1.7278617710583153E-3</v>
      </c>
      <c r="L140" s="43">
        <f t="shared" si="16"/>
        <v>7.3977537796976236</v>
      </c>
      <c r="M140" s="43">
        <f t="shared" si="13"/>
        <v>1.6275058315334772</v>
      </c>
      <c r="N140" s="43">
        <v>2.7536986301369861</v>
      </c>
      <c r="O140" s="43">
        <v>0.54794301424643843</v>
      </c>
      <c r="P140" s="45">
        <f t="shared" si="14"/>
        <v>3.2490514643159003E-2</v>
      </c>
    </row>
    <row r="141" spans="1:16" x14ac:dyDescent="0.25">
      <c r="A141" s="65">
        <f t="shared" si="17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12"/>
        <v>234.6</v>
      </c>
      <c r="G141" s="46">
        <v>2</v>
      </c>
      <c r="H141" s="46"/>
      <c r="I141" s="46"/>
      <c r="J141" s="46">
        <v>2</v>
      </c>
      <c r="K141" s="45">
        <f t="shared" si="15"/>
        <v>8.6393088552915766E-4</v>
      </c>
      <c r="L141" s="43">
        <f t="shared" si="16"/>
        <v>3.6988768898488118</v>
      </c>
      <c r="M141" s="43">
        <f t="shared" si="13"/>
        <v>0.81375291576673858</v>
      </c>
      <c r="N141" s="43">
        <v>1.3768493150684931</v>
      </c>
      <c r="O141" s="43">
        <v>0.27397150712321922</v>
      </c>
      <c r="P141" s="45">
        <f t="shared" si="14"/>
        <v>2.6272168063969578E-2</v>
      </c>
    </row>
    <row r="142" spans="1:16" x14ac:dyDescent="0.25">
      <c r="A142" s="65">
        <f t="shared" si="17"/>
        <v>137</v>
      </c>
      <c r="B142" s="46" t="s">
        <v>2036</v>
      </c>
      <c r="C142" s="46">
        <v>230.6</v>
      </c>
      <c r="D142" s="46"/>
      <c r="E142" s="46"/>
      <c r="F142" s="46">
        <f t="shared" si="12"/>
        <v>230.6</v>
      </c>
      <c r="G142" s="46">
        <v>4</v>
      </c>
      <c r="H142" s="46"/>
      <c r="I142" s="46"/>
      <c r="J142" s="46">
        <v>4</v>
      </c>
      <c r="K142" s="45">
        <f t="shared" si="15"/>
        <v>1.7278617710583153E-3</v>
      </c>
      <c r="L142" s="43">
        <f t="shared" si="16"/>
        <v>7.3977537796976236</v>
      </c>
      <c r="M142" s="43">
        <f t="shared" si="13"/>
        <v>1.6275058315334772</v>
      </c>
      <c r="N142" s="43">
        <v>2.7536986301369861</v>
      </c>
      <c r="O142" s="43">
        <v>0.54794301424643843</v>
      </c>
      <c r="P142" s="45">
        <f t="shared" si="14"/>
        <v>5.3455773007868718E-2</v>
      </c>
    </row>
    <row r="143" spans="1:16" x14ac:dyDescent="0.25">
      <c r="A143" s="65">
        <f t="shared" si="17"/>
        <v>138</v>
      </c>
      <c r="B143" s="46" t="s">
        <v>2037</v>
      </c>
      <c r="C143" s="46">
        <v>305.60000000000002</v>
      </c>
      <c r="D143" s="46"/>
      <c r="E143" s="46">
        <v>165.3</v>
      </c>
      <c r="F143" s="46">
        <f t="shared" si="12"/>
        <v>470.90000000000003</v>
      </c>
      <c r="G143" s="46">
        <v>4</v>
      </c>
      <c r="H143" s="46"/>
      <c r="I143" s="46"/>
      <c r="J143" s="46">
        <v>4</v>
      </c>
      <c r="K143" s="45">
        <f t="shared" si="15"/>
        <v>1.7278617710583153E-3</v>
      </c>
      <c r="L143" s="43">
        <f t="shared" si="16"/>
        <v>7.3977537796976236</v>
      </c>
      <c r="M143" s="43">
        <f t="shared" si="13"/>
        <v>1.6275058315334772</v>
      </c>
      <c r="N143" s="43">
        <v>2.7536986301369861</v>
      </c>
      <c r="O143" s="43">
        <v>0.54794301424643843</v>
      </c>
      <c r="P143" s="45">
        <f t="shared" si="14"/>
        <v>2.6177322691897483E-2</v>
      </c>
    </row>
    <row r="144" spans="1:16" x14ac:dyDescent="0.25">
      <c r="A144" s="65">
        <f t="shared" si="17"/>
        <v>139</v>
      </c>
      <c r="B144" s="46" t="s">
        <v>2038</v>
      </c>
      <c r="C144" s="67">
        <v>2174.8000000000002</v>
      </c>
      <c r="D144" s="46"/>
      <c r="E144" s="46">
        <v>163.69999999999999</v>
      </c>
      <c r="F144" s="46">
        <f t="shared" si="12"/>
        <v>2338.5</v>
      </c>
      <c r="G144" s="46">
        <v>46</v>
      </c>
      <c r="H144" s="46"/>
      <c r="I144" s="46"/>
      <c r="J144" s="46">
        <v>46</v>
      </c>
      <c r="K144" s="45">
        <f t="shared" si="15"/>
        <v>1.9870410367170625E-2</v>
      </c>
      <c r="L144" s="43">
        <f t="shared" si="16"/>
        <v>85.074168466522664</v>
      </c>
      <c r="M144" s="43">
        <f t="shared" si="13"/>
        <v>18.716317062634985</v>
      </c>
      <c r="N144" s="43">
        <v>31.667534246575343</v>
      </c>
      <c r="O144" s="43">
        <v>6.3013446638340413</v>
      </c>
      <c r="P144" s="45">
        <f t="shared" si="14"/>
        <v>6.0619783809949555E-2</v>
      </c>
    </row>
    <row r="145" spans="1:16" x14ac:dyDescent="0.25">
      <c r="A145" s="65">
        <f t="shared" si="17"/>
        <v>140</v>
      </c>
      <c r="B145" s="46" t="s">
        <v>2039</v>
      </c>
      <c r="C145" s="67">
        <v>308.60000000000002</v>
      </c>
      <c r="D145" s="46"/>
      <c r="E145" s="46"/>
      <c r="F145" s="46">
        <f t="shared" si="12"/>
        <v>308.60000000000002</v>
      </c>
      <c r="G145" s="46">
        <v>6</v>
      </c>
      <c r="H145" s="46"/>
      <c r="I145" s="46"/>
      <c r="J145" s="46">
        <v>6</v>
      </c>
      <c r="K145" s="45">
        <f t="shared" si="15"/>
        <v>2.5917926565874731E-3</v>
      </c>
      <c r="L145" s="43">
        <f t="shared" si="16"/>
        <v>11.096630669546435</v>
      </c>
      <c r="M145" s="43">
        <f t="shared" si="13"/>
        <v>2.4412587473002159</v>
      </c>
      <c r="N145" s="43">
        <v>4.1305479452054792</v>
      </c>
      <c r="O145" s="43">
        <v>0.82191452136965759</v>
      </c>
      <c r="P145" s="45">
        <f t="shared" si="14"/>
        <v>5.9916888799163272E-2</v>
      </c>
    </row>
    <row r="146" spans="1:16" x14ac:dyDescent="0.25">
      <c r="A146" s="65">
        <f t="shared" si="17"/>
        <v>141</v>
      </c>
      <c r="B146" s="46" t="s">
        <v>2040</v>
      </c>
      <c r="C146" s="46">
        <v>441.9</v>
      </c>
      <c r="D146" s="46"/>
      <c r="E146" s="46"/>
      <c r="F146" s="46">
        <f t="shared" si="12"/>
        <v>441.9</v>
      </c>
      <c r="G146" s="46">
        <v>5</v>
      </c>
      <c r="H146" s="46"/>
      <c r="I146" s="46"/>
      <c r="J146" s="46">
        <v>5</v>
      </c>
      <c r="K146" s="45">
        <f t="shared" si="15"/>
        <v>2.1598272138228943E-3</v>
      </c>
      <c r="L146" s="43">
        <f t="shared" si="16"/>
        <v>9.2471922246220313</v>
      </c>
      <c r="M146" s="43">
        <f t="shared" si="13"/>
        <v>2.0343822894168468</v>
      </c>
      <c r="N146" s="43">
        <v>3.4421232876712327</v>
      </c>
      <c r="O146" s="43">
        <v>0.68492876780804801</v>
      </c>
      <c r="P146" s="45">
        <f t="shared" si="14"/>
        <v>3.486903500682996E-2</v>
      </c>
    </row>
    <row r="147" spans="1:16" x14ac:dyDescent="0.25">
      <c r="A147" s="65">
        <f t="shared" si="17"/>
        <v>142</v>
      </c>
      <c r="B147" s="46" t="s">
        <v>2041</v>
      </c>
      <c r="C147" s="46">
        <v>358</v>
      </c>
      <c r="D147" s="46"/>
      <c r="E147" s="46"/>
      <c r="F147" s="46">
        <f t="shared" si="12"/>
        <v>358</v>
      </c>
      <c r="G147" s="46">
        <v>7</v>
      </c>
      <c r="H147" s="46"/>
      <c r="I147" s="46"/>
      <c r="J147" s="46">
        <v>7</v>
      </c>
      <c r="K147" s="45">
        <f t="shared" si="15"/>
        <v>3.0237580993520518E-3</v>
      </c>
      <c r="L147" s="43">
        <f t="shared" si="16"/>
        <v>12.946069114470841</v>
      </c>
      <c r="M147" s="43">
        <f t="shared" si="13"/>
        <v>2.8481352051835853</v>
      </c>
      <c r="N147" s="43">
        <v>4.8189726027397253</v>
      </c>
      <c r="O147" s="43">
        <v>0.95890027493126717</v>
      </c>
      <c r="P147" s="45">
        <f t="shared" si="14"/>
        <v>6.0257198875210673E-2</v>
      </c>
    </row>
    <row r="148" spans="1:16" x14ac:dyDescent="0.25">
      <c r="A148" s="65">
        <f t="shared" si="17"/>
        <v>143</v>
      </c>
      <c r="B148" s="46" t="s">
        <v>2042</v>
      </c>
      <c r="C148" s="46">
        <v>438.7</v>
      </c>
      <c r="D148" s="46"/>
      <c r="E148" s="46"/>
      <c r="F148" s="46">
        <f t="shared" si="12"/>
        <v>438.7</v>
      </c>
      <c r="G148" s="46">
        <v>10</v>
      </c>
      <c r="H148" s="46"/>
      <c r="I148" s="46"/>
      <c r="J148" s="46">
        <v>10</v>
      </c>
      <c r="K148" s="45">
        <f t="shared" si="15"/>
        <v>4.3196544276457886E-3</v>
      </c>
      <c r="L148" s="43">
        <f t="shared" si="16"/>
        <v>18.494384449244063</v>
      </c>
      <c r="M148" s="43">
        <f t="shared" si="13"/>
        <v>4.0687645788336937</v>
      </c>
      <c r="N148" s="43">
        <v>6.8842465753424653</v>
      </c>
      <c r="O148" s="43">
        <v>1.369857535616096</v>
      </c>
      <c r="P148" s="45">
        <f t="shared" si="14"/>
        <v>7.0246758921897232E-2</v>
      </c>
    </row>
    <row r="149" spans="1:16" x14ac:dyDescent="0.25">
      <c r="A149" s="65">
        <f t="shared" si="17"/>
        <v>144</v>
      </c>
      <c r="B149" s="46" t="s">
        <v>2043</v>
      </c>
      <c r="C149" s="46">
        <v>378.9</v>
      </c>
      <c r="D149" s="46"/>
      <c r="E149" s="46"/>
      <c r="F149" s="46">
        <f t="shared" si="12"/>
        <v>378.9</v>
      </c>
      <c r="G149" s="46">
        <v>7</v>
      </c>
      <c r="H149" s="46"/>
      <c r="I149" s="46"/>
      <c r="J149" s="46">
        <v>7</v>
      </c>
      <c r="K149" s="45">
        <f t="shared" si="15"/>
        <v>3.0237580993520518E-3</v>
      </c>
      <c r="L149" s="43">
        <f t="shared" si="16"/>
        <v>12.946069114470841</v>
      </c>
      <c r="M149" s="43">
        <f t="shared" si="13"/>
        <v>2.8481352051835853</v>
      </c>
      <c r="N149" s="43">
        <v>4.8189726027397253</v>
      </c>
      <c r="O149" s="43">
        <v>0.95890027493126717</v>
      </c>
      <c r="P149" s="45">
        <f t="shared" si="14"/>
        <v>5.6933431505213572E-2</v>
      </c>
    </row>
    <row r="150" spans="1:16" x14ac:dyDescent="0.25">
      <c r="A150" s="65">
        <f t="shared" si="17"/>
        <v>145</v>
      </c>
      <c r="B150" s="46" t="s">
        <v>2044</v>
      </c>
      <c r="C150" s="46">
        <v>243.9</v>
      </c>
      <c r="D150" s="46">
        <v>16.2</v>
      </c>
      <c r="E150" s="46">
        <v>35.6</v>
      </c>
      <c r="F150" s="46">
        <f t="shared" si="12"/>
        <v>295.70000000000005</v>
      </c>
      <c r="G150" s="46">
        <v>9</v>
      </c>
      <c r="H150" s="46">
        <v>1</v>
      </c>
      <c r="I150" s="46">
        <v>1</v>
      </c>
      <c r="J150" s="46">
        <v>11</v>
      </c>
      <c r="K150" s="45">
        <f t="shared" si="15"/>
        <v>4.7516198704103674E-3</v>
      </c>
      <c r="L150" s="43">
        <f t="shared" si="16"/>
        <v>20.343822894168465</v>
      </c>
      <c r="M150" s="43">
        <f t="shared" si="13"/>
        <v>4.4756410367170627</v>
      </c>
      <c r="N150" s="43">
        <v>7.5726712328767114</v>
      </c>
      <c r="O150" s="43">
        <v>1.5068432891777055</v>
      </c>
      <c r="P150" s="45">
        <f t="shared" si="14"/>
        <v>0.11463976480534302</v>
      </c>
    </row>
    <row r="151" spans="1:16" x14ac:dyDescent="0.25">
      <c r="A151" s="65">
        <f t="shared" si="17"/>
        <v>146</v>
      </c>
      <c r="B151" s="46" t="s">
        <v>2045</v>
      </c>
      <c r="C151" s="46">
        <v>699.2</v>
      </c>
      <c r="D151" s="46"/>
      <c r="E151" s="46"/>
      <c r="F151" s="46">
        <f t="shared" si="12"/>
        <v>699.2</v>
      </c>
      <c r="G151" s="46">
        <v>8</v>
      </c>
      <c r="H151" s="46"/>
      <c r="I151" s="46"/>
      <c r="J151" s="46">
        <v>8</v>
      </c>
      <c r="K151" s="45">
        <f t="shared" si="15"/>
        <v>3.4557235421166306E-3</v>
      </c>
      <c r="L151" s="43">
        <f t="shared" si="16"/>
        <v>14.795507559395247</v>
      </c>
      <c r="M151" s="43">
        <f t="shared" si="13"/>
        <v>3.2550116630669543</v>
      </c>
      <c r="N151" s="43">
        <v>5.5073972602739723</v>
      </c>
      <c r="O151" s="43">
        <v>1.0958860284928769</v>
      </c>
      <c r="P151" s="45">
        <f t="shared" si="14"/>
        <v>3.5260015033222326E-2</v>
      </c>
    </row>
    <row r="152" spans="1:16" x14ac:dyDescent="0.25">
      <c r="A152" s="65">
        <f t="shared" si="17"/>
        <v>147</v>
      </c>
      <c r="B152" s="46" t="s">
        <v>2046</v>
      </c>
      <c r="C152" s="46">
        <v>765.5</v>
      </c>
      <c r="D152" s="46"/>
      <c r="E152" s="46"/>
      <c r="F152" s="46">
        <f t="shared" si="12"/>
        <v>765.5</v>
      </c>
      <c r="G152" s="46">
        <v>12</v>
      </c>
      <c r="H152" s="46"/>
      <c r="I152" s="46"/>
      <c r="J152" s="46">
        <v>12</v>
      </c>
      <c r="K152" s="45">
        <f t="shared" si="15"/>
        <v>5.1835853131749461E-3</v>
      </c>
      <c r="L152" s="43">
        <f t="shared" si="16"/>
        <v>22.193261339092871</v>
      </c>
      <c r="M152" s="43">
        <f t="shared" si="13"/>
        <v>4.8825174946004317</v>
      </c>
      <c r="N152" s="43">
        <v>8.2610958904109584</v>
      </c>
      <c r="O152" s="43">
        <v>1.6438290427393152</v>
      </c>
      <c r="P152" s="45">
        <f t="shared" si="14"/>
        <v>4.8309214587646733E-2</v>
      </c>
    </row>
    <row r="153" spans="1:16" x14ac:dyDescent="0.25">
      <c r="A153" s="65">
        <f t="shared" si="17"/>
        <v>148</v>
      </c>
      <c r="B153" s="46" t="s">
        <v>2047</v>
      </c>
      <c r="C153" s="46">
        <v>774.85</v>
      </c>
      <c r="D153" s="46">
        <v>31.4</v>
      </c>
      <c r="E153" s="46"/>
      <c r="F153" s="46">
        <f t="shared" si="12"/>
        <v>806.25</v>
      </c>
      <c r="G153" s="46">
        <v>11</v>
      </c>
      <c r="H153" s="46">
        <v>1</v>
      </c>
      <c r="I153" s="46"/>
      <c r="J153" s="46">
        <v>12</v>
      </c>
      <c r="K153" s="45">
        <f t="shared" si="15"/>
        <v>5.1835853131749461E-3</v>
      </c>
      <c r="L153" s="43">
        <f t="shared" si="16"/>
        <v>22.193261339092871</v>
      </c>
      <c r="M153" s="43">
        <f t="shared" si="13"/>
        <v>4.8825174946004317</v>
      </c>
      <c r="N153" s="43">
        <v>8.2610958904109584</v>
      </c>
      <c r="O153" s="43">
        <v>1.6438290427393152</v>
      </c>
      <c r="P153" s="45">
        <f t="shared" si="14"/>
        <v>4.586753955577498E-2</v>
      </c>
    </row>
    <row r="154" spans="1:16" x14ac:dyDescent="0.25">
      <c r="A154" s="65">
        <f t="shared" si="17"/>
        <v>149</v>
      </c>
      <c r="B154" s="46" t="s">
        <v>2048</v>
      </c>
      <c r="C154" s="46">
        <v>506.14</v>
      </c>
      <c r="D154" s="46">
        <v>17.100000000000001</v>
      </c>
      <c r="E154" s="46"/>
      <c r="F154" s="46">
        <f t="shared" si="12"/>
        <v>523.24</v>
      </c>
      <c r="G154" s="46">
        <v>8</v>
      </c>
      <c r="H154" s="46">
        <v>1</v>
      </c>
      <c r="I154" s="46"/>
      <c r="J154" s="46">
        <v>9</v>
      </c>
      <c r="K154" s="45">
        <f t="shared" si="15"/>
        <v>3.8876889848812094E-3</v>
      </c>
      <c r="L154" s="43">
        <f t="shared" si="16"/>
        <v>16.644946004319653</v>
      </c>
      <c r="M154" s="43">
        <f t="shared" si="13"/>
        <v>3.6618881209503238</v>
      </c>
      <c r="N154" s="43">
        <v>6.1958219178082183</v>
      </c>
      <c r="O154" s="43">
        <v>1.2328717820544863</v>
      </c>
      <c r="P154" s="45">
        <f t="shared" si="14"/>
        <v>5.3007277396859336E-2</v>
      </c>
    </row>
    <row r="155" spans="1:16" x14ac:dyDescent="0.25">
      <c r="A155" s="65">
        <f t="shared" si="17"/>
        <v>150</v>
      </c>
      <c r="B155" s="46" t="s">
        <v>2049</v>
      </c>
      <c r="C155" s="46">
        <v>574.20000000000005</v>
      </c>
      <c r="D155" s="46"/>
      <c r="E155" s="46"/>
      <c r="F155" s="46">
        <f t="shared" si="12"/>
        <v>574.20000000000005</v>
      </c>
      <c r="G155" s="46">
        <v>8</v>
      </c>
      <c r="H155" s="46"/>
      <c r="I155" s="46"/>
      <c r="J155" s="46">
        <v>8</v>
      </c>
      <c r="K155" s="45">
        <f t="shared" si="15"/>
        <v>3.4557235421166306E-3</v>
      </c>
      <c r="L155" s="43">
        <f t="shared" si="16"/>
        <v>14.795507559395247</v>
      </c>
      <c r="M155" s="43">
        <f t="shared" si="13"/>
        <v>3.2550116630669543</v>
      </c>
      <c r="N155" s="43">
        <v>5.5073972602739723</v>
      </c>
      <c r="O155" s="43">
        <v>1.0958860284928769</v>
      </c>
      <c r="P155" s="45">
        <f t="shared" si="14"/>
        <v>4.293591520590221E-2</v>
      </c>
    </row>
    <row r="156" spans="1:16" x14ac:dyDescent="0.25">
      <c r="A156" s="65">
        <f t="shared" si="17"/>
        <v>151</v>
      </c>
      <c r="B156" s="46" t="s">
        <v>2050</v>
      </c>
      <c r="C156" s="46">
        <v>265.10000000000002</v>
      </c>
      <c r="D156" s="46"/>
      <c r="E156" s="46"/>
      <c r="F156" s="46">
        <f t="shared" si="12"/>
        <v>265.10000000000002</v>
      </c>
      <c r="G156" s="46">
        <v>4</v>
      </c>
      <c r="H156" s="46"/>
      <c r="I156" s="46"/>
      <c r="J156" s="46">
        <v>4</v>
      </c>
      <c r="K156" s="45">
        <f t="shared" si="15"/>
        <v>1.7278617710583153E-3</v>
      </c>
      <c r="L156" s="43">
        <f t="shared" si="16"/>
        <v>7.3977537796976236</v>
      </c>
      <c r="M156" s="43">
        <f t="shared" si="13"/>
        <v>1.6275058315334772</v>
      </c>
      <c r="N156" s="43">
        <v>2.7536986301369861</v>
      </c>
      <c r="O156" s="43">
        <v>0.54794301424643843</v>
      </c>
      <c r="P156" s="45">
        <f t="shared" si="14"/>
        <v>4.6499061696018577E-2</v>
      </c>
    </row>
    <row r="157" spans="1:16" x14ac:dyDescent="0.25">
      <c r="A157" s="65">
        <f t="shared" si="17"/>
        <v>152</v>
      </c>
      <c r="B157" s="46" t="s">
        <v>2051</v>
      </c>
      <c r="C157" s="46">
        <v>733.7</v>
      </c>
      <c r="D157" s="46"/>
      <c r="E157" s="46"/>
      <c r="F157" s="46">
        <f t="shared" si="12"/>
        <v>733.7</v>
      </c>
      <c r="G157" s="46">
        <v>9</v>
      </c>
      <c r="H157" s="46"/>
      <c r="I157" s="46"/>
      <c r="J157" s="46">
        <v>9</v>
      </c>
      <c r="K157" s="45">
        <f t="shared" si="15"/>
        <v>3.8876889848812094E-3</v>
      </c>
      <c r="L157" s="43">
        <f t="shared" si="16"/>
        <v>16.644946004319653</v>
      </c>
      <c r="M157" s="43">
        <f t="shared" si="13"/>
        <v>3.6618881209503238</v>
      </c>
      <c r="N157" s="43">
        <v>6.1958219178082183</v>
      </c>
      <c r="O157" s="43">
        <v>1.2328717820544863</v>
      </c>
      <c r="P157" s="45">
        <f t="shared" si="14"/>
        <v>3.7802273170413896E-2</v>
      </c>
    </row>
    <row r="158" spans="1:16" x14ac:dyDescent="0.25">
      <c r="A158" s="65">
        <f t="shared" si="17"/>
        <v>153</v>
      </c>
      <c r="B158" s="46" t="s">
        <v>2052</v>
      </c>
      <c r="C158" s="46">
        <v>560.1</v>
      </c>
      <c r="D158" s="46"/>
      <c r="E158" s="46"/>
      <c r="F158" s="46">
        <f t="shared" si="12"/>
        <v>560.1</v>
      </c>
      <c r="G158" s="46">
        <v>9</v>
      </c>
      <c r="H158" s="46"/>
      <c r="I158" s="46"/>
      <c r="J158" s="46">
        <v>9</v>
      </c>
      <c r="K158" s="45">
        <f t="shared" si="15"/>
        <v>3.8876889848812094E-3</v>
      </c>
      <c r="L158" s="43">
        <f t="shared" si="16"/>
        <v>16.644946004319653</v>
      </c>
      <c r="M158" s="43">
        <f t="shared" si="13"/>
        <v>3.6618881209503238</v>
      </c>
      <c r="N158" s="43">
        <v>6.1958219178082183</v>
      </c>
      <c r="O158" s="43">
        <v>1.2328717820544863</v>
      </c>
      <c r="P158" s="45">
        <f t="shared" si="14"/>
        <v>4.9518885601022453E-2</v>
      </c>
    </row>
    <row r="159" spans="1:16" x14ac:dyDescent="0.25">
      <c r="A159" s="65">
        <f t="shared" si="17"/>
        <v>154</v>
      </c>
      <c r="B159" s="46" t="s">
        <v>2053</v>
      </c>
      <c r="C159" s="46">
        <v>635.20000000000005</v>
      </c>
      <c r="D159" s="46">
        <v>38.700000000000003</v>
      </c>
      <c r="E159" s="46"/>
      <c r="F159" s="46">
        <f t="shared" si="12"/>
        <v>673.90000000000009</v>
      </c>
      <c r="G159" s="46">
        <v>10</v>
      </c>
      <c r="H159" s="46">
        <v>1</v>
      </c>
      <c r="I159" s="46"/>
      <c r="J159" s="46">
        <v>11</v>
      </c>
      <c r="K159" s="45">
        <f t="shared" si="15"/>
        <v>4.7516198704103674E-3</v>
      </c>
      <c r="L159" s="43">
        <f t="shared" si="16"/>
        <v>20.343822894168465</v>
      </c>
      <c r="M159" s="43">
        <f t="shared" si="13"/>
        <v>4.4756410367170627</v>
      </c>
      <c r="N159" s="43">
        <v>7.5726712328767114</v>
      </c>
      <c r="O159" s="43">
        <v>1.5068432891777055</v>
      </c>
      <c r="P159" s="45">
        <f t="shared" si="14"/>
        <v>5.0302683562754018E-2</v>
      </c>
    </row>
    <row r="160" spans="1:16" x14ac:dyDescent="0.25">
      <c r="A160" s="65">
        <f t="shared" si="17"/>
        <v>155</v>
      </c>
      <c r="B160" s="46" t="s">
        <v>2054</v>
      </c>
      <c r="C160" s="46">
        <v>485.6</v>
      </c>
      <c r="D160" s="46"/>
      <c r="E160" s="46"/>
      <c r="F160" s="46">
        <f t="shared" si="12"/>
        <v>485.6</v>
      </c>
      <c r="G160" s="46">
        <v>7</v>
      </c>
      <c r="H160" s="46"/>
      <c r="I160" s="46"/>
      <c r="J160" s="46">
        <v>7</v>
      </c>
      <c r="K160" s="45">
        <f t="shared" si="15"/>
        <v>3.0237580993520518E-3</v>
      </c>
      <c r="L160" s="43">
        <f t="shared" si="16"/>
        <v>12.946069114470841</v>
      </c>
      <c r="M160" s="43">
        <f t="shared" si="13"/>
        <v>2.8481352051835853</v>
      </c>
      <c r="N160" s="43">
        <v>4.8189726027397253</v>
      </c>
      <c r="O160" s="43">
        <v>0.95890027493126717</v>
      </c>
      <c r="P160" s="45">
        <f t="shared" si="14"/>
        <v>4.4423552712778869E-2</v>
      </c>
    </row>
    <row r="161" spans="1:16" x14ac:dyDescent="0.25">
      <c r="A161" s="65">
        <f t="shared" si="17"/>
        <v>156</v>
      </c>
      <c r="B161" s="46" t="s">
        <v>2055</v>
      </c>
      <c r="C161" s="46">
        <v>464.9</v>
      </c>
      <c r="D161" s="46"/>
      <c r="E161" s="46"/>
      <c r="F161" s="46">
        <f t="shared" si="12"/>
        <v>464.9</v>
      </c>
      <c r="G161" s="46">
        <v>8</v>
      </c>
      <c r="H161" s="46"/>
      <c r="I161" s="46"/>
      <c r="J161" s="46">
        <v>8</v>
      </c>
      <c r="K161" s="45">
        <f t="shared" si="15"/>
        <v>3.4557235421166306E-3</v>
      </c>
      <c r="L161" s="43">
        <f t="shared" si="16"/>
        <v>14.795507559395247</v>
      </c>
      <c r="M161" s="43">
        <f t="shared" si="13"/>
        <v>3.2550116630669543</v>
      </c>
      <c r="N161" s="43">
        <v>5.5073972602739723</v>
      </c>
      <c r="O161" s="43">
        <v>1.0958860284928769</v>
      </c>
      <c r="P161" s="45">
        <f t="shared" si="14"/>
        <v>5.3030334504687145E-2</v>
      </c>
    </row>
    <row r="162" spans="1:16" x14ac:dyDescent="0.25">
      <c r="A162" s="65">
        <f t="shared" si="17"/>
        <v>157</v>
      </c>
      <c r="B162" s="46" t="s">
        <v>2056</v>
      </c>
      <c r="C162" s="46">
        <v>624.1</v>
      </c>
      <c r="D162" s="46"/>
      <c r="E162" s="46"/>
      <c r="F162" s="46">
        <f t="shared" si="12"/>
        <v>624.1</v>
      </c>
      <c r="G162" s="46">
        <v>10</v>
      </c>
      <c r="H162" s="46"/>
      <c r="I162" s="46"/>
      <c r="J162" s="46">
        <v>10</v>
      </c>
      <c r="K162" s="45">
        <f t="shared" si="15"/>
        <v>4.3196544276457886E-3</v>
      </c>
      <c r="L162" s="43">
        <f t="shared" si="16"/>
        <v>18.494384449244063</v>
      </c>
      <c r="M162" s="43">
        <f t="shared" si="13"/>
        <v>4.0687645788336937</v>
      </c>
      <c r="N162" s="43">
        <v>6.8842465753424653</v>
      </c>
      <c r="O162" s="43">
        <v>1.369857535616096</v>
      </c>
      <c r="P162" s="45">
        <f t="shared" si="14"/>
        <v>4.9378710365384257E-2</v>
      </c>
    </row>
    <row r="163" spans="1:16" x14ac:dyDescent="0.25">
      <c r="A163" s="65">
        <f t="shared" si="17"/>
        <v>158</v>
      </c>
      <c r="B163" s="46" t="s">
        <v>2057</v>
      </c>
      <c r="C163" s="46">
        <v>764.3</v>
      </c>
      <c r="D163" s="46"/>
      <c r="E163" s="46"/>
      <c r="F163" s="46">
        <f t="shared" si="12"/>
        <v>764.3</v>
      </c>
      <c r="G163" s="46">
        <v>11</v>
      </c>
      <c r="H163" s="46"/>
      <c r="I163" s="46"/>
      <c r="J163" s="46">
        <v>11</v>
      </c>
      <c r="K163" s="45">
        <f t="shared" si="15"/>
        <v>4.7516198704103674E-3</v>
      </c>
      <c r="L163" s="43">
        <f t="shared" si="16"/>
        <v>20.343822894168465</v>
      </c>
      <c r="M163" s="43">
        <f t="shared" si="13"/>
        <v>4.4756410367170627</v>
      </c>
      <c r="N163" s="43">
        <v>7.5726712328767114</v>
      </c>
      <c r="O163" s="43">
        <v>1.5068432891777055</v>
      </c>
      <c r="P163" s="45">
        <f t="shared" si="14"/>
        <v>4.4352974555724109E-2</v>
      </c>
    </row>
    <row r="164" spans="1:16" x14ac:dyDescent="0.25">
      <c r="A164" s="65">
        <f t="shared" si="17"/>
        <v>159</v>
      </c>
      <c r="B164" s="46" t="s">
        <v>2058</v>
      </c>
      <c r="C164" s="46">
        <v>726.1</v>
      </c>
      <c r="D164" s="46"/>
      <c r="E164" s="46">
        <v>20.6</v>
      </c>
      <c r="F164" s="46">
        <f t="shared" si="12"/>
        <v>746.7</v>
      </c>
      <c r="G164" s="46">
        <v>12</v>
      </c>
      <c r="H164" s="46"/>
      <c r="I164" s="46">
        <v>1</v>
      </c>
      <c r="J164" s="46">
        <v>13</v>
      </c>
      <c r="K164" s="45">
        <f t="shared" si="15"/>
        <v>5.6155507559395249E-3</v>
      </c>
      <c r="L164" s="43">
        <f t="shared" si="16"/>
        <v>24.042699784017277</v>
      </c>
      <c r="M164" s="43">
        <f t="shared" si="13"/>
        <v>5.2893939524838007</v>
      </c>
      <c r="N164" s="43">
        <v>8.9495205479452054</v>
      </c>
      <c r="O164" s="43">
        <v>1.7808147963009249</v>
      </c>
      <c r="P164" s="45">
        <f t="shared" si="14"/>
        <v>5.3652643740119466E-2</v>
      </c>
    </row>
    <row r="165" spans="1:16" x14ac:dyDescent="0.25">
      <c r="A165" s="65">
        <f t="shared" si="17"/>
        <v>160</v>
      </c>
      <c r="B165" s="46" t="s">
        <v>2059</v>
      </c>
      <c r="C165" s="46">
        <v>644.70000000000005</v>
      </c>
      <c r="D165" s="46">
        <v>38.200000000000003</v>
      </c>
      <c r="E165" s="46">
        <v>32.799999999999997</v>
      </c>
      <c r="F165" s="46">
        <f t="shared" si="12"/>
        <v>715.7</v>
      </c>
      <c r="G165" s="46">
        <v>10</v>
      </c>
      <c r="H165" s="46">
        <v>1</v>
      </c>
      <c r="I165" s="46">
        <v>1</v>
      </c>
      <c r="J165" s="46">
        <v>12</v>
      </c>
      <c r="K165" s="45">
        <f t="shared" si="15"/>
        <v>5.1835853131749461E-3</v>
      </c>
      <c r="L165" s="43">
        <f t="shared" si="16"/>
        <v>22.193261339092871</v>
      </c>
      <c r="M165" s="43">
        <f t="shared" si="13"/>
        <v>4.8825174946004317</v>
      </c>
      <c r="N165" s="43">
        <v>8.2610958904109584</v>
      </c>
      <c r="O165" s="43">
        <v>1.6438290427393152</v>
      </c>
      <c r="P165" s="45">
        <f t="shared" si="14"/>
        <v>5.1670677332462729E-2</v>
      </c>
    </row>
    <row r="166" spans="1:16" x14ac:dyDescent="0.25">
      <c r="A166" s="65">
        <f t="shared" si="17"/>
        <v>161</v>
      </c>
      <c r="B166" s="46" t="s">
        <v>2060</v>
      </c>
      <c r="C166" s="46">
        <v>233.7</v>
      </c>
      <c r="D166" s="46"/>
      <c r="E166" s="46"/>
      <c r="F166" s="46">
        <f t="shared" si="12"/>
        <v>233.7</v>
      </c>
      <c r="G166" s="46">
        <v>6</v>
      </c>
      <c r="H166" s="46"/>
      <c r="I166" s="46"/>
      <c r="J166" s="46">
        <v>6</v>
      </c>
      <c r="K166" s="45">
        <f t="shared" si="15"/>
        <v>2.5917926565874731E-3</v>
      </c>
      <c r="L166" s="43">
        <f t="shared" si="16"/>
        <v>11.096630669546435</v>
      </c>
      <c r="M166" s="43">
        <f t="shared" si="13"/>
        <v>2.4412587473002159</v>
      </c>
      <c r="N166" s="43">
        <v>4.1305479452054792</v>
      </c>
      <c r="O166" s="43">
        <v>0.82191452136965759</v>
      </c>
      <c r="P166" s="45">
        <f t="shared" si="14"/>
        <v>7.9120033733084252E-2</v>
      </c>
    </row>
    <row r="167" spans="1:16" x14ac:dyDescent="0.25">
      <c r="A167" s="65">
        <f t="shared" si="17"/>
        <v>162</v>
      </c>
      <c r="B167" s="46" t="s">
        <v>2061</v>
      </c>
      <c r="C167" s="46">
        <v>428.1</v>
      </c>
      <c r="D167" s="46">
        <v>104.4</v>
      </c>
      <c r="E167" s="46">
        <v>125.8</v>
      </c>
      <c r="F167" s="46">
        <f t="shared" si="12"/>
        <v>658.3</v>
      </c>
      <c r="G167" s="46">
        <v>8</v>
      </c>
      <c r="H167" s="46">
        <v>1</v>
      </c>
      <c r="I167" s="46">
        <v>1</v>
      </c>
      <c r="J167" s="46">
        <v>10</v>
      </c>
      <c r="K167" s="45">
        <f t="shared" si="15"/>
        <v>4.3196544276457886E-3</v>
      </c>
      <c r="L167" s="43">
        <f t="shared" si="16"/>
        <v>18.494384449244063</v>
      </c>
      <c r="M167" s="43">
        <f t="shared" si="13"/>
        <v>4.0687645788336937</v>
      </c>
      <c r="N167" s="43">
        <v>6.8842465753424653</v>
      </c>
      <c r="O167" s="43">
        <v>1.369857535616096</v>
      </c>
      <c r="P167" s="45">
        <f t="shared" si="14"/>
        <v>4.6813387724496919E-2</v>
      </c>
    </row>
    <row r="168" spans="1:16" x14ac:dyDescent="0.25">
      <c r="A168" s="65">
        <f t="shared" si="17"/>
        <v>163</v>
      </c>
      <c r="B168" s="46" t="s">
        <v>2062</v>
      </c>
      <c r="C168" s="46">
        <v>692.5</v>
      </c>
      <c r="D168" s="46"/>
      <c r="E168" s="46">
        <v>41</v>
      </c>
      <c r="F168" s="46">
        <f t="shared" si="12"/>
        <v>733.5</v>
      </c>
      <c r="G168" s="46">
        <v>12</v>
      </c>
      <c r="H168" s="46"/>
      <c r="I168" s="46"/>
      <c r="J168" s="46">
        <v>12</v>
      </c>
      <c r="K168" s="45">
        <f t="shared" si="15"/>
        <v>5.1835853131749461E-3</v>
      </c>
      <c r="L168" s="43">
        <f t="shared" si="16"/>
        <v>22.193261339092871</v>
      </c>
      <c r="M168" s="43">
        <f t="shared" si="13"/>
        <v>4.8825174946004317</v>
      </c>
      <c r="N168" s="43">
        <v>8.2610958904109584</v>
      </c>
      <c r="O168" s="43">
        <v>1.6438290427393152</v>
      </c>
      <c r="P168" s="45">
        <f t="shared" si="14"/>
        <v>5.0416774051593151E-2</v>
      </c>
    </row>
    <row r="169" spans="1:16" x14ac:dyDescent="0.25">
      <c r="A169" s="65">
        <f t="shared" si="17"/>
        <v>164</v>
      </c>
      <c r="B169" s="46" t="s">
        <v>2063</v>
      </c>
      <c r="C169" s="46">
        <v>739</v>
      </c>
      <c r="D169" s="46"/>
      <c r="E169" s="46">
        <v>21.7</v>
      </c>
      <c r="F169" s="46">
        <f t="shared" si="12"/>
        <v>760.7</v>
      </c>
      <c r="G169" s="46">
        <v>24</v>
      </c>
      <c r="H169" s="46"/>
      <c r="I169" s="46">
        <v>1</v>
      </c>
      <c r="J169" s="46">
        <v>25</v>
      </c>
      <c r="K169" s="45">
        <f t="shared" si="15"/>
        <v>1.079913606911447E-2</v>
      </c>
      <c r="L169" s="43">
        <f t="shared" si="16"/>
        <v>46.235961123110144</v>
      </c>
      <c r="M169" s="43">
        <f t="shared" si="13"/>
        <v>10.171911447084232</v>
      </c>
      <c r="N169" s="43">
        <v>17.210616438356162</v>
      </c>
      <c r="O169" s="43">
        <v>3.4246438390402396</v>
      </c>
      <c r="P169" s="45">
        <f t="shared" si="14"/>
        <v>0.10127925969185064</v>
      </c>
    </row>
    <row r="170" spans="1:16" x14ac:dyDescent="0.25">
      <c r="A170" s="65">
        <f t="shared" si="17"/>
        <v>165</v>
      </c>
      <c r="B170" s="46" t="s">
        <v>2064</v>
      </c>
      <c r="C170" s="46">
        <v>571.5</v>
      </c>
      <c r="D170" s="46"/>
      <c r="E170" s="46"/>
      <c r="F170" s="46">
        <f t="shared" si="12"/>
        <v>571.5</v>
      </c>
      <c r="G170" s="46">
        <v>11</v>
      </c>
      <c r="H170" s="46"/>
      <c r="I170" s="46"/>
      <c r="J170" s="46">
        <v>11</v>
      </c>
      <c r="K170" s="45">
        <f t="shared" si="15"/>
        <v>4.7516198704103674E-3</v>
      </c>
      <c r="L170" s="43">
        <f t="shared" si="16"/>
        <v>20.343822894168465</v>
      </c>
      <c r="M170" s="43">
        <f t="shared" si="13"/>
        <v>4.4756410367170627</v>
      </c>
      <c r="N170" s="43">
        <v>7.5726712328767114</v>
      </c>
      <c r="O170" s="43">
        <v>1.5068432891777055</v>
      </c>
      <c r="P170" s="45">
        <f t="shared" si="14"/>
        <v>5.9315797817917647E-2</v>
      </c>
    </row>
    <row r="171" spans="1:16" x14ac:dyDescent="0.25">
      <c r="A171" s="65">
        <f t="shared" si="17"/>
        <v>166</v>
      </c>
      <c r="B171" s="46" t="s">
        <v>2065</v>
      </c>
      <c r="C171" s="46">
        <v>539.9</v>
      </c>
      <c r="D171" s="46">
        <v>31.5</v>
      </c>
      <c r="E171" s="46"/>
      <c r="F171" s="46">
        <f t="shared" si="12"/>
        <v>571.4</v>
      </c>
      <c r="G171" s="46">
        <v>10</v>
      </c>
      <c r="H171" s="46">
        <v>1</v>
      </c>
      <c r="I171" s="46"/>
      <c r="J171" s="46">
        <v>11</v>
      </c>
      <c r="K171" s="45">
        <f t="shared" si="15"/>
        <v>4.7516198704103674E-3</v>
      </c>
      <c r="L171" s="43">
        <f t="shared" si="16"/>
        <v>20.343822894168465</v>
      </c>
      <c r="M171" s="43">
        <f t="shared" si="13"/>
        <v>4.4756410367170627</v>
      </c>
      <c r="N171" s="43">
        <v>7.5726712328767114</v>
      </c>
      <c r="O171" s="43">
        <v>1.5068432891777055</v>
      </c>
      <c r="P171" s="45">
        <f t="shared" si="14"/>
        <v>5.9326178601574971E-2</v>
      </c>
    </row>
    <row r="172" spans="1:16" x14ac:dyDescent="0.25">
      <c r="A172" s="65">
        <f t="shared" si="17"/>
        <v>167</v>
      </c>
      <c r="B172" s="46" t="s">
        <v>2066</v>
      </c>
      <c r="C172" s="46">
        <v>555.79999999999995</v>
      </c>
      <c r="D172" s="46">
        <v>65.2</v>
      </c>
      <c r="E172" s="46"/>
      <c r="F172" s="46">
        <f t="shared" si="12"/>
        <v>621</v>
      </c>
      <c r="G172" s="46">
        <v>9</v>
      </c>
      <c r="H172" s="46">
        <v>1</v>
      </c>
      <c r="I172" s="46"/>
      <c r="J172" s="46">
        <v>10</v>
      </c>
      <c r="K172" s="45">
        <f t="shared" si="15"/>
        <v>4.3196544276457886E-3</v>
      </c>
      <c r="L172" s="43">
        <f t="shared" si="16"/>
        <v>18.494384449244063</v>
      </c>
      <c r="M172" s="43">
        <f t="shared" si="13"/>
        <v>4.0687645788336937</v>
      </c>
      <c r="N172" s="43">
        <v>6.8842465753424653</v>
      </c>
      <c r="O172" s="43">
        <v>1.369857535616096</v>
      </c>
      <c r="P172" s="45">
        <f t="shared" si="14"/>
        <v>4.9625206343053653E-2</v>
      </c>
    </row>
    <row r="173" spans="1:16" x14ac:dyDescent="0.25">
      <c r="A173" s="65">
        <f t="shared" si="17"/>
        <v>168</v>
      </c>
      <c r="B173" s="46" t="s">
        <v>2067</v>
      </c>
      <c r="C173" s="46">
        <v>627.5</v>
      </c>
      <c r="D173" s="46">
        <v>32.299999999999997</v>
      </c>
      <c r="E173" s="46"/>
      <c r="F173" s="46">
        <f t="shared" si="12"/>
        <v>659.8</v>
      </c>
      <c r="G173" s="46">
        <v>9</v>
      </c>
      <c r="H173" s="46">
        <v>1</v>
      </c>
      <c r="I173" s="46"/>
      <c r="J173" s="46">
        <v>10</v>
      </c>
      <c r="K173" s="45">
        <f t="shared" si="15"/>
        <v>4.3196544276457886E-3</v>
      </c>
      <c r="L173" s="43">
        <f t="shared" si="16"/>
        <v>18.494384449244063</v>
      </c>
      <c r="M173" s="43">
        <f t="shared" si="13"/>
        <v>4.0687645788336937</v>
      </c>
      <c r="N173" s="43">
        <v>6.8842465753424653</v>
      </c>
      <c r="O173" s="43">
        <v>1.369857535616096</v>
      </c>
      <c r="P173" s="45">
        <f t="shared" si="14"/>
        <v>4.6706961411088696E-2</v>
      </c>
    </row>
    <row r="174" spans="1:16" x14ac:dyDescent="0.25">
      <c r="A174" s="65">
        <f t="shared" si="17"/>
        <v>169</v>
      </c>
      <c r="B174" s="46" t="s">
        <v>2068</v>
      </c>
      <c r="C174" s="46">
        <v>647.1</v>
      </c>
      <c r="D174" s="46">
        <v>50</v>
      </c>
      <c r="E174" s="46">
        <v>99.3</v>
      </c>
      <c r="F174" s="46">
        <f t="shared" si="12"/>
        <v>796.4</v>
      </c>
      <c r="G174" s="46">
        <v>10</v>
      </c>
      <c r="H174" s="46">
        <v>1</v>
      </c>
      <c r="I174" s="46">
        <v>2</v>
      </c>
      <c r="J174" s="46">
        <v>13</v>
      </c>
      <c r="K174" s="45">
        <f t="shared" si="15"/>
        <v>5.6155507559395249E-3</v>
      </c>
      <c r="L174" s="43">
        <f t="shared" si="16"/>
        <v>24.042699784017277</v>
      </c>
      <c r="M174" s="43">
        <f t="shared" si="13"/>
        <v>5.2893939524838007</v>
      </c>
      <c r="N174" s="43">
        <v>8.9495205479452054</v>
      </c>
      <c r="O174" s="43">
        <v>1.7808147963009249</v>
      </c>
      <c r="P174" s="45">
        <f t="shared" si="14"/>
        <v>5.0304406178738333E-2</v>
      </c>
    </row>
    <row r="175" spans="1:16" x14ac:dyDescent="0.25">
      <c r="A175" s="65">
        <f t="shared" si="17"/>
        <v>170</v>
      </c>
      <c r="B175" s="46" t="s">
        <v>2069</v>
      </c>
      <c r="C175" s="46">
        <v>560.79999999999995</v>
      </c>
      <c r="D175" s="46"/>
      <c r="E175" s="46"/>
      <c r="F175" s="46">
        <f t="shared" si="12"/>
        <v>560.79999999999995</v>
      </c>
      <c r="G175" s="46">
        <v>10</v>
      </c>
      <c r="H175" s="46"/>
      <c r="I175" s="46"/>
      <c r="J175" s="46">
        <v>10</v>
      </c>
      <c r="K175" s="45">
        <f t="shared" si="15"/>
        <v>4.3196544276457886E-3</v>
      </c>
      <c r="L175" s="43">
        <f t="shared" si="16"/>
        <v>18.494384449244063</v>
      </c>
      <c r="M175" s="43">
        <f t="shared" si="13"/>
        <v>4.0687645788336937</v>
      </c>
      <c r="N175" s="43">
        <v>6.8842465753424653</v>
      </c>
      <c r="O175" s="43">
        <v>1.369857535616096</v>
      </c>
      <c r="P175" s="45">
        <f t="shared" si="14"/>
        <v>5.495230588273238E-2</v>
      </c>
    </row>
    <row r="176" spans="1:16" ht="15.5" x14ac:dyDescent="0.35">
      <c r="A176" s="65">
        <f t="shared" si="17"/>
        <v>171</v>
      </c>
      <c r="B176" s="46" t="s">
        <v>2070</v>
      </c>
      <c r="C176" s="46">
        <v>584.1</v>
      </c>
      <c r="D176" s="46"/>
      <c r="E176" s="46"/>
      <c r="F176" s="46">
        <f t="shared" si="12"/>
        <v>584.1</v>
      </c>
      <c r="G176" s="3">
        <v>10</v>
      </c>
      <c r="H176" s="3"/>
      <c r="I176" s="3"/>
      <c r="J176" s="46">
        <v>10</v>
      </c>
      <c r="K176" s="45">
        <f t="shared" si="15"/>
        <v>4.3196544276457886E-3</v>
      </c>
      <c r="L176" s="43">
        <f t="shared" si="16"/>
        <v>18.494384449244063</v>
      </c>
      <c r="M176" s="43">
        <f t="shared" si="13"/>
        <v>4.0687645788336937</v>
      </c>
      <c r="N176" s="43">
        <v>6.8842465753424653</v>
      </c>
      <c r="O176" s="43">
        <v>1.369857535616096</v>
      </c>
      <c r="P176" s="45">
        <f t="shared" si="14"/>
        <v>5.2760234786913739E-2</v>
      </c>
    </row>
    <row r="177" spans="1:16" x14ac:dyDescent="0.25">
      <c r="A177" s="65">
        <f t="shared" si="17"/>
        <v>172</v>
      </c>
      <c r="B177" s="46" t="s">
        <v>2071</v>
      </c>
      <c r="C177" s="46">
        <v>557.1</v>
      </c>
      <c r="D177" s="46">
        <v>231.9</v>
      </c>
      <c r="E177" s="46"/>
      <c r="F177" s="46">
        <f t="shared" si="12"/>
        <v>789</v>
      </c>
      <c r="G177" s="46">
        <v>8</v>
      </c>
      <c r="H177" s="46">
        <v>2</v>
      </c>
      <c r="I177" s="46"/>
      <c r="J177" s="46">
        <v>10</v>
      </c>
      <c r="K177" s="45">
        <f t="shared" si="15"/>
        <v>4.3196544276457886E-3</v>
      </c>
      <c r="L177" s="43">
        <f t="shared" si="16"/>
        <v>18.494384449244063</v>
      </c>
      <c r="M177" s="43">
        <f t="shared" si="13"/>
        <v>4.0687645788336937</v>
      </c>
      <c r="N177" s="43">
        <v>6.8842465753424653</v>
      </c>
      <c r="O177" s="43">
        <v>1.369857535616096</v>
      </c>
      <c r="P177" s="45">
        <f t="shared" si="14"/>
        <v>3.9058622482935762E-2</v>
      </c>
    </row>
    <row r="178" spans="1:16" x14ac:dyDescent="0.25">
      <c r="A178" s="65">
        <f t="shared" si="17"/>
        <v>173</v>
      </c>
      <c r="B178" s="46" t="s">
        <v>2072</v>
      </c>
      <c r="C178" s="46">
        <v>2669.4</v>
      </c>
      <c r="D178" s="46"/>
      <c r="E178" s="46">
        <v>28.5</v>
      </c>
      <c r="F178" s="46">
        <f t="shared" si="12"/>
        <v>2697.9</v>
      </c>
      <c r="G178" s="46">
        <v>63</v>
      </c>
      <c r="H178" s="46"/>
      <c r="I178" s="46"/>
      <c r="J178" s="46">
        <v>63</v>
      </c>
      <c r="K178" s="45">
        <f t="shared" si="15"/>
        <v>2.7213822894168467E-2</v>
      </c>
      <c r="L178" s="43">
        <f t="shared" si="16"/>
        <v>116.51462203023758</v>
      </c>
      <c r="M178" s="43">
        <f t="shared" si="13"/>
        <v>25.633216846652267</v>
      </c>
      <c r="N178" s="43">
        <v>43.370753424657529</v>
      </c>
      <c r="O178" s="43">
        <v>8.6301024743814043</v>
      </c>
      <c r="P178" s="45">
        <f t="shared" si="14"/>
        <v>7.1962895131742741E-2</v>
      </c>
    </row>
    <row r="179" spans="1:16" x14ac:dyDescent="0.25">
      <c r="A179" s="65">
        <f t="shared" si="17"/>
        <v>174</v>
      </c>
      <c r="B179" s="46" t="s">
        <v>2073</v>
      </c>
      <c r="C179" s="68">
        <v>671.45</v>
      </c>
      <c r="D179" s="68"/>
      <c r="E179" s="68"/>
      <c r="F179" s="46">
        <f t="shared" si="12"/>
        <v>671.45</v>
      </c>
      <c r="G179" s="46">
        <v>6</v>
      </c>
      <c r="H179" s="46"/>
      <c r="I179" s="46"/>
      <c r="J179" s="46">
        <v>6</v>
      </c>
      <c r="K179" s="45">
        <f t="shared" si="15"/>
        <v>2.5917926565874731E-3</v>
      </c>
      <c r="L179" s="43">
        <f t="shared" si="16"/>
        <v>11.096630669546435</v>
      </c>
      <c r="M179" s="43">
        <f t="shared" si="13"/>
        <v>2.4412587473002159</v>
      </c>
      <c r="N179" s="43">
        <v>4.1305479452054792</v>
      </c>
      <c r="O179" s="43">
        <v>0.82191452136965759</v>
      </c>
      <c r="P179" s="45">
        <f t="shared" si="14"/>
        <v>2.7537943083508504E-2</v>
      </c>
    </row>
    <row r="180" spans="1:16" x14ac:dyDescent="0.25">
      <c r="A180" s="65">
        <f t="shared" si="17"/>
        <v>175</v>
      </c>
      <c r="B180" s="68" t="s">
        <v>776</v>
      </c>
      <c r="C180" s="68">
        <v>606.9</v>
      </c>
      <c r="D180" s="68"/>
      <c r="E180" s="68"/>
      <c r="F180" s="68">
        <f t="shared" si="12"/>
        <v>606.9</v>
      </c>
      <c r="G180" s="68">
        <v>10</v>
      </c>
      <c r="H180" s="68"/>
      <c r="I180" s="68"/>
      <c r="J180" s="68">
        <v>10</v>
      </c>
      <c r="K180" s="45">
        <f t="shared" si="15"/>
        <v>4.3196544276457886E-3</v>
      </c>
      <c r="L180" s="43">
        <f t="shared" si="16"/>
        <v>18.494384449244063</v>
      </c>
      <c r="M180" s="43">
        <f t="shared" si="13"/>
        <v>4.0687645788336937</v>
      </c>
      <c r="N180" s="43">
        <v>6.8842465753424653</v>
      </c>
      <c r="O180" s="43">
        <v>1.369857535616096</v>
      </c>
      <c r="P180" s="69">
        <f t="shared" si="14"/>
        <v>5.0778139955571462E-2</v>
      </c>
    </row>
    <row r="181" spans="1:16" x14ac:dyDescent="0.25">
      <c r="A181" s="65">
        <f t="shared" si="17"/>
        <v>176</v>
      </c>
      <c r="B181" s="68" t="s">
        <v>777</v>
      </c>
      <c r="C181" s="68">
        <v>487</v>
      </c>
      <c r="D181" s="68"/>
      <c r="E181" s="68"/>
      <c r="F181" s="68">
        <f t="shared" si="12"/>
        <v>487</v>
      </c>
      <c r="G181" s="68">
        <v>8</v>
      </c>
      <c r="H181" s="68"/>
      <c r="I181" s="68"/>
      <c r="J181" s="68">
        <v>8</v>
      </c>
      <c r="K181" s="45">
        <f t="shared" si="15"/>
        <v>3.4557235421166306E-3</v>
      </c>
      <c r="L181" s="43">
        <f t="shared" si="16"/>
        <v>14.795507559395247</v>
      </c>
      <c r="M181" s="43">
        <f t="shared" si="13"/>
        <v>3.2550116630669543</v>
      </c>
      <c r="N181" s="43">
        <v>5.5073972602739723</v>
      </c>
      <c r="O181" s="43">
        <v>1.0958860284928769</v>
      </c>
      <c r="P181" s="69">
        <f t="shared" si="14"/>
        <v>5.0623824458375877E-2</v>
      </c>
    </row>
    <row r="182" spans="1:16" x14ac:dyDescent="0.25">
      <c r="A182" s="65">
        <f t="shared" si="17"/>
        <v>177</v>
      </c>
      <c r="B182" s="68" t="s">
        <v>778</v>
      </c>
      <c r="C182" s="68">
        <v>450.5</v>
      </c>
      <c r="D182" s="68"/>
      <c r="E182" s="68"/>
      <c r="F182" s="68">
        <f t="shared" si="12"/>
        <v>450.5</v>
      </c>
      <c r="G182" s="68">
        <v>9</v>
      </c>
      <c r="H182" s="68"/>
      <c r="I182" s="68"/>
      <c r="J182" s="68">
        <v>9</v>
      </c>
      <c r="K182" s="45">
        <f t="shared" si="15"/>
        <v>3.8876889848812094E-3</v>
      </c>
      <c r="L182" s="43">
        <f t="shared" si="16"/>
        <v>16.644946004319653</v>
      </c>
      <c r="M182" s="43">
        <f t="shared" si="13"/>
        <v>3.6618881209503238</v>
      </c>
      <c r="N182" s="43">
        <v>6.1958219178082183</v>
      </c>
      <c r="O182" s="43">
        <v>1.2328717820544863</v>
      </c>
      <c r="P182" s="69">
        <f t="shared" si="14"/>
        <v>6.1566099500849451E-2</v>
      </c>
    </row>
    <row r="183" spans="1:16" x14ac:dyDescent="0.25">
      <c r="A183" s="65">
        <f t="shared" si="17"/>
        <v>178</v>
      </c>
      <c r="B183" s="68" t="s">
        <v>779</v>
      </c>
      <c r="C183" s="68">
        <v>2680.77</v>
      </c>
      <c r="D183" s="68"/>
      <c r="E183" s="68"/>
      <c r="F183" s="68">
        <f t="shared" si="12"/>
        <v>2680.77</v>
      </c>
      <c r="G183" s="68">
        <v>50</v>
      </c>
      <c r="H183" s="68"/>
      <c r="I183" s="68"/>
      <c r="J183" s="68">
        <v>50</v>
      </c>
      <c r="K183" s="45">
        <f t="shared" si="15"/>
        <v>2.159827213822894E-2</v>
      </c>
      <c r="L183" s="43">
        <f t="shared" si="16"/>
        <v>92.471922246220288</v>
      </c>
      <c r="M183" s="43">
        <f t="shared" si="13"/>
        <v>20.343822894168465</v>
      </c>
      <c r="N183" s="43">
        <v>34.421232876712324</v>
      </c>
      <c r="O183" s="43">
        <v>6.8492876780804792</v>
      </c>
      <c r="P183" s="69">
        <f t="shared" si="14"/>
        <v>5.7478360954196582E-2</v>
      </c>
    </row>
    <row r="184" spans="1:16" x14ac:dyDescent="0.25">
      <c r="A184" s="65">
        <f t="shared" si="17"/>
        <v>179</v>
      </c>
      <c r="B184" s="68" t="s">
        <v>780</v>
      </c>
      <c r="C184" s="68">
        <v>995.3</v>
      </c>
      <c r="D184" s="68"/>
      <c r="E184" s="68"/>
      <c r="F184" s="68">
        <f t="shared" si="12"/>
        <v>995.3</v>
      </c>
      <c r="G184" s="68">
        <v>12</v>
      </c>
      <c r="H184" s="68"/>
      <c r="I184" s="68"/>
      <c r="J184" s="68">
        <v>12</v>
      </c>
      <c r="K184" s="45">
        <f t="shared" si="15"/>
        <v>5.1835853131749461E-3</v>
      </c>
      <c r="L184" s="43">
        <f t="shared" si="16"/>
        <v>22.193261339092871</v>
      </c>
      <c r="M184" s="43">
        <f t="shared" si="13"/>
        <v>4.8825174946004317</v>
      </c>
      <c r="N184" s="43">
        <v>8.2610958904109584</v>
      </c>
      <c r="O184" s="43">
        <v>1.6438290427393152</v>
      </c>
      <c r="P184" s="69">
        <f t="shared" si="14"/>
        <v>3.7155333835872176E-2</v>
      </c>
    </row>
    <row r="185" spans="1:16" x14ac:dyDescent="0.25">
      <c r="A185" s="65">
        <f t="shared" si="17"/>
        <v>180</v>
      </c>
      <c r="B185" s="68" t="s">
        <v>781</v>
      </c>
      <c r="C185" s="68">
        <v>2062.92</v>
      </c>
      <c r="D185" s="68"/>
      <c r="E185" s="68"/>
      <c r="F185" s="68">
        <f t="shared" si="12"/>
        <v>2062.92</v>
      </c>
      <c r="G185" s="68">
        <v>40</v>
      </c>
      <c r="H185" s="68"/>
      <c r="I185" s="68"/>
      <c r="J185" s="68">
        <v>40</v>
      </c>
      <c r="K185" s="45">
        <f t="shared" si="15"/>
        <v>1.7278617710583154E-2</v>
      </c>
      <c r="L185" s="43">
        <f t="shared" si="16"/>
        <v>73.97753779697625</v>
      </c>
      <c r="M185" s="43">
        <f t="shared" si="13"/>
        <v>16.275058315334775</v>
      </c>
      <c r="N185" s="43">
        <v>27.536986301369861</v>
      </c>
      <c r="O185" s="43">
        <v>5.4794301424643841</v>
      </c>
      <c r="P185" s="69">
        <f t="shared" si="14"/>
        <v>5.9754625751917312E-2</v>
      </c>
    </row>
    <row r="186" spans="1:16" x14ac:dyDescent="0.25">
      <c r="A186" s="65">
        <f t="shared" si="17"/>
        <v>181</v>
      </c>
      <c r="B186" s="68" t="s">
        <v>782</v>
      </c>
      <c r="C186" s="68">
        <v>706.9</v>
      </c>
      <c r="D186" s="68"/>
      <c r="E186" s="68">
        <v>19.8</v>
      </c>
      <c r="F186" s="68">
        <f t="shared" si="12"/>
        <v>726.69999999999993</v>
      </c>
      <c r="G186" s="68">
        <v>9</v>
      </c>
      <c r="H186" s="68"/>
      <c r="I186" s="68">
        <v>1</v>
      </c>
      <c r="J186" s="68">
        <v>10</v>
      </c>
      <c r="K186" s="45">
        <f t="shared" si="15"/>
        <v>4.3196544276457886E-3</v>
      </c>
      <c r="L186" s="43">
        <f t="shared" si="16"/>
        <v>18.494384449244063</v>
      </c>
      <c r="M186" s="43">
        <f t="shared" si="13"/>
        <v>4.0687645788336937</v>
      </c>
      <c r="N186" s="43">
        <v>6.8842465753424653</v>
      </c>
      <c r="O186" s="43">
        <v>1.369857535616096</v>
      </c>
      <c r="P186" s="69">
        <f t="shared" si="14"/>
        <v>4.2407118672129242E-2</v>
      </c>
    </row>
    <row r="187" spans="1:16" x14ac:dyDescent="0.25">
      <c r="A187" s="65">
        <f t="shared" si="17"/>
        <v>182</v>
      </c>
      <c r="B187" s="68" t="s">
        <v>783</v>
      </c>
      <c r="C187" s="68">
        <v>682.6</v>
      </c>
      <c r="D187" s="68"/>
      <c r="E187" s="68">
        <v>11.5</v>
      </c>
      <c r="F187" s="68">
        <f t="shared" si="12"/>
        <v>694.1</v>
      </c>
      <c r="G187" s="68">
        <v>8</v>
      </c>
      <c r="H187" s="68"/>
      <c r="I187" s="68">
        <v>1</v>
      </c>
      <c r="J187" s="68">
        <v>9</v>
      </c>
      <c r="K187" s="45">
        <f t="shared" si="15"/>
        <v>3.8876889848812094E-3</v>
      </c>
      <c r="L187" s="43">
        <f t="shared" si="16"/>
        <v>16.644946004319653</v>
      </c>
      <c r="M187" s="43">
        <f t="shared" si="13"/>
        <v>3.6618881209503238</v>
      </c>
      <c r="N187" s="43">
        <v>6.1958219178082183</v>
      </c>
      <c r="O187" s="43">
        <v>1.2328717820544863</v>
      </c>
      <c r="P187" s="69">
        <f t="shared" si="14"/>
        <v>3.9958979722133234E-2</v>
      </c>
    </row>
    <row r="188" spans="1:16" x14ac:dyDescent="0.25">
      <c r="A188" s="65">
        <f t="shared" si="17"/>
        <v>183</v>
      </c>
      <c r="B188" s="68" t="s">
        <v>784</v>
      </c>
      <c r="C188" s="68">
        <v>770.3</v>
      </c>
      <c r="D188" s="68"/>
      <c r="E188" s="68"/>
      <c r="F188" s="68">
        <f t="shared" si="12"/>
        <v>770.3</v>
      </c>
      <c r="G188" s="68">
        <v>13</v>
      </c>
      <c r="H188" s="68"/>
      <c r="I188" s="68"/>
      <c r="J188" s="68">
        <v>13</v>
      </c>
      <c r="K188" s="45">
        <f t="shared" si="15"/>
        <v>5.6155507559395249E-3</v>
      </c>
      <c r="L188" s="43">
        <f t="shared" si="16"/>
        <v>24.042699784017277</v>
      </c>
      <c r="M188" s="43">
        <f t="shared" si="13"/>
        <v>5.2893939524838007</v>
      </c>
      <c r="N188" s="43">
        <v>8.9495205479452054</v>
      </c>
      <c r="O188" s="43">
        <v>1.7808147963009249</v>
      </c>
      <c r="P188" s="69">
        <f t="shared" si="14"/>
        <v>5.2008865481951459E-2</v>
      </c>
    </row>
    <row r="189" spans="1:16" x14ac:dyDescent="0.25">
      <c r="A189" s="65">
        <f t="shared" si="17"/>
        <v>184</v>
      </c>
      <c r="B189" s="68" t="s">
        <v>785</v>
      </c>
      <c r="C189" s="68">
        <v>535.9</v>
      </c>
      <c r="D189" s="68"/>
      <c r="E189" s="68"/>
      <c r="F189" s="68">
        <f t="shared" si="12"/>
        <v>535.9</v>
      </c>
      <c r="G189" s="68">
        <v>6</v>
      </c>
      <c r="H189" s="68"/>
      <c r="I189" s="68"/>
      <c r="J189" s="68">
        <v>6</v>
      </c>
      <c r="K189" s="45">
        <f t="shared" si="15"/>
        <v>2.5917926565874731E-3</v>
      </c>
      <c r="L189" s="43">
        <f t="shared" si="16"/>
        <v>11.096630669546435</v>
      </c>
      <c r="M189" s="43">
        <f t="shared" si="13"/>
        <v>2.4412587473002159</v>
      </c>
      <c r="N189" s="43">
        <v>4.1305479452054792</v>
      </c>
      <c r="O189" s="43">
        <v>0.82191452136965759</v>
      </c>
      <c r="P189" s="69">
        <f t="shared" si="14"/>
        <v>3.4503362350105968E-2</v>
      </c>
    </row>
    <row r="190" spans="1:16" x14ac:dyDescent="0.25">
      <c r="A190" s="65">
        <f t="shared" si="17"/>
        <v>185</v>
      </c>
      <c r="B190" s="68" t="s">
        <v>786</v>
      </c>
      <c r="C190" s="68">
        <v>732.5</v>
      </c>
      <c r="D190" s="68"/>
      <c r="E190" s="68">
        <v>60</v>
      </c>
      <c r="F190" s="68">
        <f t="shared" si="12"/>
        <v>792.5</v>
      </c>
      <c r="G190" s="68">
        <v>6</v>
      </c>
      <c r="H190" s="68"/>
      <c r="I190" s="68">
        <v>1</v>
      </c>
      <c r="J190" s="68">
        <v>7</v>
      </c>
      <c r="K190" s="45">
        <f t="shared" si="15"/>
        <v>3.0237580993520518E-3</v>
      </c>
      <c r="L190" s="43">
        <f t="shared" si="16"/>
        <v>12.946069114470841</v>
      </c>
      <c r="M190" s="43">
        <f t="shared" si="13"/>
        <v>2.8481352051835853</v>
      </c>
      <c r="N190" s="43">
        <v>4.8189726027397253</v>
      </c>
      <c r="O190" s="43">
        <v>0.95890027493126717</v>
      </c>
      <c r="P190" s="69">
        <f t="shared" si="14"/>
        <v>2.7220286684322297E-2</v>
      </c>
    </row>
    <row r="191" spans="1:16" x14ac:dyDescent="0.25">
      <c r="A191" s="65">
        <f t="shared" si="17"/>
        <v>186</v>
      </c>
      <c r="B191" s="68" t="s">
        <v>787</v>
      </c>
      <c r="C191" s="68">
        <v>665.7</v>
      </c>
      <c r="D191" s="68"/>
      <c r="E191" s="68"/>
      <c r="F191" s="68">
        <f t="shared" si="12"/>
        <v>665.7</v>
      </c>
      <c r="G191" s="68">
        <v>10</v>
      </c>
      <c r="H191" s="68"/>
      <c r="I191" s="68"/>
      <c r="J191" s="68">
        <v>10</v>
      </c>
      <c r="K191" s="45">
        <f t="shared" si="15"/>
        <v>4.3196544276457886E-3</v>
      </c>
      <c r="L191" s="43">
        <f t="shared" si="16"/>
        <v>18.494384449244063</v>
      </c>
      <c r="M191" s="43">
        <f t="shared" ref="M191:M253" si="18">L191*0.22</f>
        <v>4.0687645788336937</v>
      </c>
      <c r="N191" s="43">
        <v>6.8842465753424653</v>
      </c>
      <c r="O191" s="43">
        <v>1.369857535616096</v>
      </c>
      <c r="P191" s="69">
        <f t="shared" si="14"/>
        <v>4.6293004565173976E-2</v>
      </c>
    </row>
    <row r="192" spans="1:16" x14ac:dyDescent="0.25">
      <c r="A192" s="65">
        <f t="shared" si="17"/>
        <v>187</v>
      </c>
      <c r="B192" s="68" t="s">
        <v>788</v>
      </c>
      <c r="C192" s="68">
        <v>772.6</v>
      </c>
      <c r="D192" s="68">
        <v>46.1</v>
      </c>
      <c r="E192" s="68"/>
      <c r="F192" s="68">
        <f t="shared" si="12"/>
        <v>818.7</v>
      </c>
      <c r="G192" s="68">
        <v>10</v>
      </c>
      <c r="H192" s="68">
        <v>1</v>
      </c>
      <c r="I192" s="68"/>
      <c r="J192" s="68">
        <v>11</v>
      </c>
      <c r="K192" s="45">
        <f t="shared" si="15"/>
        <v>4.7516198704103674E-3</v>
      </c>
      <c r="L192" s="43">
        <f t="shared" si="16"/>
        <v>20.343822894168465</v>
      </c>
      <c r="M192" s="43">
        <f t="shared" si="18"/>
        <v>4.4756410367170627</v>
      </c>
      <c r="N192" s="43">
        <v>7.5726712328767114</v>
      </c>
      <c r="O192" s="43">
        <v>1.5068432891777055</v>
      </c>
      <c r="P192" s="69">
        <f t="shared" si="14"/>
        <v>4.1405861063808398E-2</v>
      </c>
    </row>
    <row r="193" spans="1:16" x14ac:dyDescent="0.25">
      <c r="A193" s="65">
        <f t="shared" si="17"/>
        <v>188</v>
      </c>
      <c r="B193" s="68" t="s">
        <v>789</v>
      </c>
      <c r="C193" s="68">
        <v>659.7</v>
      </c>
      <c r="D193" s="68"/>
      <c r="E193" s="68"/>
      <c r="F193" s="68">
        <f t="shared" si="12"/>
        <v>659.7</v>
      </c>
      <c r="G193" s="68">
        <v>12</v>
      </c>
      <c r="H193" s="68"/>
      <c r="I193" s="68"/>
      <c r="J193" s="68">
        <v>12</v>
      </c>
      <c r="K193" s="45">
        <f t="shared" si="15"/>
        <v>5.1835853131749461E-3</v>
      </c>
      <c r="L193" s="43">
        <f t="shared" si="16"/>
        <v>22.193261339092871</v>
      </c>
      <c r="M193" s="43">
        <f t="shared" si="18"/>
        <v>4.8825174946004317</v>
      </c>
      <c r="N193" s="43">
        <v>8.2610958904109584</v>
      </c>
      <c r="O193" s="43">
        <v>1.6438290427393152</v>
      </c>
      <c r="P193" s="69">
        <f t="shared" si="14"/>
        <v>5.6056849729943264E-2</v>
      </c>
    </row>
    <row r="194" spans="1:16" x14ac:dyDescent="0.25">
      <c r="A194" s="65">
        <f t="shared" si="17"/>
        <v>189</v>
      </c>
      <c r="B194" s="68" t="s">
        <v>790</v>
      </c>
      <c r="C194" s="68">
        <v>1045.7</v>
      </c>
      <c r="D194" s="68"/>
      <c r="E194" s="68">
        <v>87.3</v>
      </c>
      <c r="F194" s="68">
        <f t="shared" si="12"/>
        <v>1133</v>
      </c>
      <c r="G194" s="68">
        <v>19</v>
      </c>
      <c r="H194" s="68"/>
      <c r="I194" s="68">
        <v>2</v>
      </c>
      <c r="J194" s="68">
        <v>21</v>
      </c>
      <c r="K194" s="45">
        <f t="shared" si="15"/>
        <v>9.0712742980561551E-3</v>
      </c>
      <c r="L194" s="43">
        <f t="shared" si="16"/>
        <v>38.83820734341252</v>
      </c>
      <c r="M194" s="43">
        <f t="shared" si="18"/>
        <v>8.5444056155507546</v>
      </c>
      <c r="N194" s="43">
        <v>14.456917808219178</v>
      </c>
      <c r="O194" s="43">
        <v>2.8767008247938013</v>
      </c>
      <c r="P194" s="69">
        <f t="shared" ref="P194:P257" si="19">(L194+M194+N194+O194)/F194</f>
        <v>5.7119357097949033E-2</v>
      </c>
    </row>
    <row r="195" spans="1:16" x14ac:dyDescent="0.25">
      <c r="A195" s="65">
        <f t="shared" si="17"/>
        <v>190</v>
      </c>
      <c r="B195" s="68" t="s">
        <v>791</v>
      </c>
      <c r="C195" s="68">
        <v>610.5</v>
      </c>
      <c r="D195" s="68"/>
      <c r="E195" s="68">
        <v>114</v>
      </c>
      <c r="F195" s="68">
        <f t="shared" si="12"/>
        <v>724.5</v>
      </c>
      <c r="G195" s="68">
        <v>14</v>
      </c>
      <c r="H195" s="68"/>
      <c r="I195" s="68"/>
      <c r="J195" s="68">
        <v>14</v>
      </c>
      <c r="K195" s="45">
        <f t="shared" si="15"/>
        <v>6.0475161987041037E-3</v>
      </c>
      <c r="L195" s="43">
        <f t="shared" si="16"/>
        <v>25.892138228941683</v>
      </c>
      <c r="M195" s="43">
        <f t="shared" si="18"/>
        <v>5.6962704103671706</v>
      </c>
      <c r="N195" s="43">
        <v>9.6379452054794506</v>
      </c>
      <c r="O195" s="43">
        <v>1.9178005498625343</v>
      </c>
      <c r="P195" s="69">
        <f t="shared" si="19"/>
        <v>5.9550247611664373E-2</v>
      </c>
    </row>
    <row r="196" spans="1:16" x14ac:dyDescent="0.25">
      <c r="A196" s="65">
        <f t="shared" si="17"/>
        <v>191</v>
      </c>
      <c r="B196" s="68" t="s">
        <v>792</v>
      </c>
      <c r="C196" s="68">
        <v>1026.5</v>
      </c>
      <c r="D196" s="68"/>
      <c r="E196" s="68"/>
      <c r="F196" s="68">
        <f t="shared" si="12"/>
        <v>1026.5</v>
      </c>
      <c r="G196" s="68">
        <v>16</v>
      </c>
      <c r="H196" s="68"/>
      <c r="I196" s="68"/>
      <c r="J196" s="68">
        <v>16</v>
      </c>
      <c r="K196" s="45">
        <f t="shared" si="15"/>
        <v>6.9114470842332612E-3</v>
      </c>
      <c r="L196" s="43">
        <f t="shared" si="16"/>
        <v>29.591015118790494</v>
      </c>
      <c r="M196" s="43">
        <f t="shared" si="18"/>
        <v>6.5100233261339087</v>
      </c>
      <c r="N196" s="43">
        <v>11.014794520547945</v>
      </c>
      <c r="O196" s="43">
        <v>2.1917720569857537</v>
      </c>
      <c r="P196" s="69">
        <f t="shared" si="19"/>
        <v>4.803468584749937E-2</v>
      </c>
    </row>
    <row r="197" spans="1:16" x14ac:dyDescent="0.25">
      <c r="A197" s="65">
        <f t="shared" si="17"/>
        <v>192</v>
      </c>
      <c r="B197" s="68" t="s">
        <v>793</v>
      </c>
      <c r="C197" s="68">
        <v>244.6</v>
      </c>
      <c r="D197" s="68"/>
      <c r="E197" s="68">
        <v>133.1</v>
      </c>
      <c r="F197" s="68">
        <f t="shared" si="12"/>
        <v>377.7</v>
      </c>
      <c r="G197" s="68">
        <v>4</v>
      </c>
      <c r="H197" s="68"/>
      <c r="I197" s="68"/>
      <c r="J197" s="68">
        <v>4</v>
      </c>
      <c r="K197" s="45">
        <f t="shared" si="15"/>
        <v>1.7278617710583153E-3</v>
      </c>
      <c r="L197" s="43">
        <f t="shared" si="16"/>
        <v>7.3977537796976236</v>
      </c>
      <c r="M197" s="43">
        <f t="shared" si="18"/>
        <v>1.6275058315334772</v>
      </c>
      <c r="N197" s="43">
        <v>2.7536986301369861</v>
      </c>
      <c r="O197" s="43">
        <v>0.54794301424643843</v>
      </c>
      <c r="P197" s="69">
        <f t="shared" si="19"/>
        <v>3.2636752066758076E-2</v>
      </c>
    </row>
    <row r="198" spans="1:16" x14ac:dyDescent="0.25">
      <c r="A198" s="65">
        <f t="shared" si="17"/>
        <v>193</v>
      </c>
      <c r="B198" s="68" t="s">
        <v>794</v>
      </c>
      <c r="C198" s="68">
        <v>950.1</v>
      </c>
      <c r="D198" s="68"/>
      <c r="E198" s="68"/>
      <c r="F198" s="68">
        <f t="shared" si="12"/>
        <v>950.1</v>
      </c>
      <c r="G198" s="68">
        <v>10</v>
      </c>
      <c r="H198" s="68"/>
      <c r="I198" s="68"/>
      <c r="J198" s="68">
        <v>10</v>
      </c>
      <c r="K198" s="45">
        <f t="shared" ref="K198:K261" si="20">2/$J$379*J198</f>
        <v>4.3196544276457886E-3</v>
      </c>
      <c r="L198" s="43">
        <f t="shared" ref="L198:L261" si="21">K198*4281.45</f>
        <v>18.494384449244063</v>
      </c>
      <c r="M198" s="43">
        <f t="shared" si="18"/>
        <v>4.0687645788336937</v>
      </c>
      <c r="N198" s="43">
        <v>6.8842465753424653</v>
      </c>
      <c r="O198" s="43">
        <v>1.369857535616096</v>
      </c>
      <c r="P198" s="69">
        <f t="shared" si="19"/>
        <v>3.243579953587656E-2</v>
      </c>
    </row>
    <row r="199" spans="1:16" x14ac:dyDescent="0.25">
      <c r="A199" s="65">
        <f t="shared" si="17"/>
        <v>194</v>
      </c>
      <c r="B199" s="68" t="s">
        <v>795</v>
      </c>
      <c r="C199" s="68">
        <v>760.7</v>
      </c>
      <c r="D199" s="68"/>
      <c r="E199" s="68">
        <v>125</v>
      </c>
      <c r="F199" s="68">
        <f t="shared" si="12"/>
        <v>885.7</v>
      </c>
      <c r="G199" s="68">
        <v>10</v>
      </c>
      <c r="H199" s="68"/>
      <c r="I199" s="68"/>
      <c r="J199" s="68">
        <v>10</v>
      </c>
      <c r="K199" s="45">
        <f t="shared" si="20"/>
        <v>4.3196544276457886E-3</v>
      </c>
      <c r="L199" s="43">
        <f t="shared" si="21"/>
        <v>18.494384449244063</v>
      </c>
      <c r="M199" s="43">
        <f t="shared" si="18"/>
        <v>4.0687645788336937</v>
      </c>
      <c r="N199" s="43">
        <v>6.8842465753424653</v>
      </c>
      <c r="O199" s="43">
        <v>1.369857535616096</v>
      </c>
      <c r="P199" s="69">
        <f t="shared" si="19"/>
        <v>3.4794234096236103E-2</v>
      </c>
    </row>
    <row r="200" spans="1:16" x14ac:dyDescent="0.25">
      <c r="A200" s="65">
        <f t="shared" ref="A200:A263" si="22">A199+1</f>
        <v>195</v>
      </c>
      <c r="B200" s="68" t="s">
        <v>796</v>
      </c>
      <c r="C200" s="68">
        <v>254.2</v>
      </c>
      <c r="D200" s="68"/>
      <c r="E200" s="68"/>
      <c r="F200" s="68">
        <f t="shared" si="12"/>
        <v>254.2</v>
      </c>
      <c r="G200" s="68">
        <v>5</v>
      </c>
      <c r="H200" s="68"/>
      <c r="I200" s="68"/>
      <c r="J200" s="68">
        <v>5</v>
      </c>
      <c r="K200" s="45">
        <f t="shared" si="20"/>
        <v>2.1598272138228943E-3</v>
      </c>
      <c r="L200" s="43">
        <f t="shared" si="21"/>
        <v>9.2471922246220313</v>
      </c>
      <c r="M200" s="43">
        <f t="shared" si="18"/>
        <v>2.0343822894168468</v>
      </c>
      <c r="N200" s="43">
        <v>3.4421232876712327</v>
      </c>
      <c r="O200" s="43">
        <v>0.68492876780804801</v>
      </c>
      <c r="P200" s="69">
        <f t="shared" si="19"/>
        <v>6.0616154876153266E-2</v>
      </c>
    </row>
    <row r="201" spans="1:16" x14ac:dyDescent="0.25">
      <c r="A201" s="65">
        <f t="shared" si="22"/>
        <v>196</v>
      </c>
      <c r="B201" s="68" t="s">
        <v>797</v>
      </c>
      <c r="C201" s="68">
        <v>302.2</v>
      </c>
      <c r="D201" s="68"/>
      <c r="E201" s="68">
        <v>39.799999999999997</v>
      </c>
      <c r="F201" s="68">
        <f t="shared" si="12"/>
        <v>342</v>
      </c>
      <c r="G201" s="68">
        <v>5</v>
      </c>
      <c r="H201" s="68"/>
      <c r="I201" s="68"/>
      <c r="J201" s="68">
        <v>5</v>
      </c>
      <c r="K201" s="45">
        <f t="shared" si="20"/>
        <v>2.1598272138228943E-3</v>
      </c>
      <c r="L201" s="43">
        <f t="shared" si="21"/>
        <v>9.2471922246220313</v>
      </c>
      <c r="M201" s="43">
        <f t="shared" si="18"/>
        <v>2.0343822894168468</v>
      </c>
      <c r="N201" s="43">
        <v>3.4421232876712327</v>
      </c>
      <c r="O201" s="43">
        <v>0.68492876780804801</v>
      </c>
      <c r="P201" s="69">
        <f t="shared" si="19"/>
        <v>4.5054463653561867E-2</v>
      </c>
    </row>
    <row r="202" spans="1:16" x14ac:dyDescent="0.25">
      <c r="A202" s="65">
        <f t="shared" si="22"/>
        <v>197</v>
      </c>
      <c r="B202" s="68" t="s">
        <v>2231</v>
      </c>
      <c r="C202" s="68">
        <v>405.7</v>
      </c>
      <c r="D202" s="68">
        <v>122.9</v>
      </c>
      <c r="E202" s="68">
        <v>22.3</v>
      </c>
      <c r="F202" s="68">
        <f t="shared" si="12"/>
        <v>550.9</v>
      </c>
      <c r="G202" s="68">
        <v>9</v>
      </c>
      <c r="H202" s="68"/>
      <c r="I202" s="68"/>
      <c r="J202" s="68">
        <v>9</v>
      </c>
      <c r="K202" s="45">
        <f t="shared" si="20"/>
        <v>3.8876889848812094E-3</v>
      </c>
      <c r="L202" s="43">
        <f t="shared" si="21"/>
        <v>16.644946004319653</v>
      </c>
      <c r="M202" s="43">
        <f t="shared" si="18"/>
        <v>3.6618881209503238</v>
      </c>
      <c r="N202" s="43">
        <v>6.1958219178082183</v>
      </c>
      <c r="O202" s="43">
        <v>1.2328717820544863</v>
      </c>
      <c r="P202" s="69">
        <f t="shared" si="19"/>
        <v>5.0345848293942057E-2</v>
      </c>
    </row>
    <row r="203" spans="1:16" x14ac:dyDescent="0.25">
      <c r="A203" s="65">
        <f t="shared" si="22"/>
        <v>198</v>
      </c>
      <c r="B203" s="68" t="s">
        <v>2232</v>
      </c>
      <c r="C203" s="68">
        <v>1271.93</v>
      </c>
      <c r="D203" s="68">
        <v>43.5</v>
      </c>
      <c r="E203" s="68">
        <v>59.1</v>
      </c>
      <c r="F203" s="68">
        <f t="shared" si="12"/>
        <v>1374.53</v>
      </c>
      <c r="G203" s="68">
        <v>17</v>
      </c>
      <c r="H203" s="68"/>
      <c r="I203" s="68"/>
      <c r="J203" s="68">
        <v>17</v>
      </c>
      <c r="K203" s="45">
        <f t="shared" si="20"/>
        <v>7.34341252699784E-3</v>
      </c>
      <c r="L203" s="43">
        <f t="shared" si="21"/>
        <v>31.4404535637149</v>
      </c>
      <c r="M203" s="43">
        <f t="shared" si="18"/>
        <v>6.9168997840172777</v>
      </c>
      <c r="N203" s="43">
        <v>11.703219178082191</v>
      </c>
      <c r="O203" s="43">
        <v>2.328757810547363</v>
      </c>
      <c r="P203" s="69">
        <f t="shared" si="19"/>
        <v>3.8114359334726587E-2</v>
      </c>
    </row>
    <row r="204" spans="1:16" x14ac:dyDescent="0.25">
      <c r="A204" s="65">
        <f t="shared" si="22"/>
        <v>199</v>
      </c>
      <c r="B204" s="68" t="s">
        <v>2233</v>
      </c>
      <c r="C204" s="68">
        <v>453.6</v>
      </c>
      <c r="D204" s="68"/>
      <c r="E204" s="68"/>
      <c r="F204" s="68">
        <f t="shared" si="12"/>
        <v>453.6</v>
      </c>
      <c r="G204" s="68">
        <v>9</v>
      </c>
      <c r="H204" s="68"/>
      <c r="I204" s="68"/>
      <c r="J204" s="68">
        <v>9</v>
      </c>
      <c r="K204" s="45">
        <f t="shared" si="20"/>
        <v>3.8876889848812094E-3</v>
      </c>
      <c r="L204" s="43">
        <f t="shared" si="21"/>
        <v>16.644946004319653</v>
      </c>
      <c r="M204" s="43">
        <f t="shared" si="18"/>
        <v>3.6618881209503238</v>
      </c>
      <c r="N204" s="43">
        <v>6.1958219178082183</v>
      </c>
      <c r="O204" s="43">
        <v>1.2328717820544863</v>
      </c>
      <c r="P204" s="69">
        <f t="shared" si="19"/>
        <v>6.1145343529833945E-2</v>
      </c>
    </row>
    <row r="205" spans="1:16" x14ac:dyDescent="0.25">
      <c r="A205" s="65">
        <f t="shared" si="22"/>
        <v>200</v>
      </c>
      <c r="B205" s="68" t="s">
        <v>2234</v>
      </c>
      <c r="C205" s="68">
        <v>622.29999999999995</v>
      </c>
      <c r="D205" s="68"/>
      <c r="E205" s="68">
        <v>99.8</v>
      </c>
      <c r="F205" s="68">
        <f t="shared" si="12"/>
        <v>722.09999999999991</v>
      </c>
      <c r="G205" s="68">
        <v>9</v>
      </c>
      <c r="H205" s="68"/>
      <c r="I205" s="68">
        <v>1</v>
      </c>
      <c r="J205" s="68">
        <v>10</v>
      </c>
      <c r="K205" s="45">
        <f t="shared" si="20"/>
        <v>4.3196544276457886E-3</v>
      </c>
      <c r="L205" s="43">
        <f t="shared" si="21"/>
        <v>18.494384449244063</v>
      </c>
      <c r="M205" s="43">
        <f t="shared" si="18"/>
        <v>4.0687645788336937</v>
      </c>
      <c r="N205" s="43">
        <v>6.8842465753424653</v>
      </c>
      <c r="O205" s="43">
        <v>1.369857535616096</v>
      </c>
      <c r="P205" s="69">
        <f t="shared" si="19"/>
        <v>4.2677265114300401E-2</v>
      </c>
    </row>
    <row r="206" spans="1:16" x14ac:dyDescent="0.25">
      <c r="A206" s="65">
        <f t="shared" si="22"/>
        <v>201</v>
      </c>
      <c r="B206" s="68" t="s">
        <v>2235</v>
      </c>
      <c r="C206" s="68">
        <v>610.9</v>
      </c>
      <c r="D206" s="68">
        <v>29.9</v>
      </c>
      <c r="E206" s="68"/>
      <c r="F206" s="68">
        <f t="shared" si="12"/>
        <v>640.79999999999995</v>
      </c>
      <c r="G206" s="68">
        <v>9</v>
      </c>
      <c r="H206" s="68">
        <v>1</v>
      </c>
      <c r="I206" s="68"/>
      <c r="J206" s="68">
        <v>10</v>
      </c>
      <c r="K206" s="45">
        <f t="shared" si="20"/>
        <v>4.3196544276457886E-3</v>
      </c>
      <c r="L206" s="43">
        <f t="shared" si="21"/>
        <v>18.494384449244063</v>
      </c>
      <c r="M206" s="43">
        <f t="shared" si="18"/>
        <v>4.0687645788336937</v>
      </c>
      <c r="N206" s="43">
        <v>6.8842465753424653</v>
      </c>
      <c r="O206" s="43">
        <v>1.369857535616096</v>
      </c>
      <c r="P206" s="69">
        <f t="shared" si="19"/>
        <v>4.8091843225712111E-2</v>
      </c>
    </row>
    <row r="207" spans="1:16" x14ac:dyDescent="0.25">
      <c r="A207" s="65">
        <f t="shared" si="22"/>
        <v>202</v>
      </c>
      <c r="B207" s="68" t="s">
        <v>2236</v>
      </c>
      <c r="C207" s="68">
        <v>481.4</v>
      </c>
      <c r="D207" s="68"/>
      <c r="E207" s="68"/>
      <c r="F207" s="68">
        <f t="shared" si="12"/>
        <v>481.4</v>
      </c>
      <c r="G207" s="68">
        <v>11</v>
      </c>
      <c r="H207" s="68"/>
      <c r="I207" s="68"/>
      <c r="J207" s="68">
        <v>11</v>
      </c>
      <c r="K207" s="45">
        <f t="shared" si="20"/>
        <v>4.7516198704103674E-3</v>
      </c>
      <c r="L207" s="43">
        <f t="shared" si="21"/>
        <v>20.343822894168465</v>
      </c>
      <c r="M207" s="43">
        <f t="shared" si="18"/>
        <v>4.4756410367170627</v>
      </c>
      <c r="N207" s="43">
        <v>7.5726712328767114</v>
      </c>
      <c r="O207" s="43">
        <v>1.5068432891777055</v>
      </c>
      <c r="P207" s="69">
        <f t="shared" si="19"/>
        <v>7.0417487438595633E-2</v>
      </c>
    </row>
    <row r="208" spans="1:16" x14ac:dyDescent="0.25">
      <c r="A208" s="65">
        <f t="shared" si="22"/>
        <v>203</v>
      </c>
      <c r="B208" s="68" t="s">
        <v>2237</v>
      </c>
      <c r="C208" s="68">
        <v>973.8</v>
      </c>
      <c r="D208" s="68"/>
      <c r="E208" s="68"/>
      <c r="F208" s="68">
        <f t="shared" si="12"/>
        <v>973.8</v>
      </c>
      <c r="G208" s="68">
        <v>18</v>
      </c>
      <c r="H208" s="68"/>
      <c r="I208" s="68"/>
      <c r="J208" s="68">
        <v>18</v>
      </c>
      <c r="K208" s="45">
        <f t="shared" si="20"/>
        <v>7.7753779697624188E-3</v>
      </c>
      <c r="L208" s="43">
        <f t="shared" si="21"/>
        <v>33.289892008639306</v>
      </c>
      <c r="M208" s="43">
        <f t="shared" si="18"/>
        <v>7.3237762419006476</v>
      </c>
      <c r="N208" s="43">
        <v>12.391643835616437</v>
      </c>
      <c r="O208" s="43">
        <v>2.4657435641089727</v>
      </c>
      <c r="P208" s="69">
        <f t="shared" si="19"/>
        <v>5.6963499332784308E-2</v>
      </c>
    </row>
    <row r="209" spans="1:16" x14ac:dyDescent="0.25">
      <c r="A209" s="65">
        <f t="shared" si="22"/>
        <v>204</v>
      </c>
      <c r="B209" s="68" t="s">
        <v>2238</v>
      </c>
      <c r="C209" s="68">
        <v>724.7</v>
      </c>
      <c r="D209" s="68">
        <v>41.9</v>
      </c>
      <c r="E209" s="68"/>
      <c r="F209" s="68">
        <f t="shared" si="12"/>
        <v>766.6</v>
      </c>
      <c r="G209" s="68">
        <v>11</v>
      </c>
      <c r="H209" s="68">
        <v>1</v>
      </c>
      <c r="I209" s="68"/>
      <c r="J209" s="68">
        <v>12</v>
      </c>
      <c r="K209" s="45">
        <f t="shared" si="20"/>
        <v>5.1835853131749461E-3</v>
      </c>
      <c r="L209" s="43">
        <f t="shared" si="21"/>
        <v>22.193261339092871</v>
      </c>
      <c r="M209" s="43">
        <f t="shared" si="18"/>
        <v>4.8825174946004317</v>
      </c>
      <c r="N209" s="43">
        <v>8.2610958904109584</v>
      </c>
      <c r="O209" s="43">
        <v>1.6438290427393152</v>
      </c>
      <c r="P209" s="69">
        <f t="shared" si="19"/>
        <v>4.8239895338955875E-2</v>
      </c>
    </row>
    <row r="210" spans="1:16" x14ac:dyDescent="0.25">
      <c r="A210" s="65">
        <f t="shared" si="22"/>
        <v>205</v>
      </c>
      <c r="B210" s="68" t="s">
        <v>2239</v>
      </c>
      <c r="C210" s="68">
        <v>743.6</v>
      </c>
      <c r="D210" s="68"/>
      <c r="E210" s="68"/>
      <c r="F210" s="68">
        <f t="shared" si="12"/>
        <v>743.6</v>
      </c>
      <c r="G210" s="68">
        <v>13</v>
      </c>
      <c r="H210" s="68"/>
      <c r="I210" s="68"/>
      <c r="J210" s="68">
        <v>13</v>
      </c>
      <c r="K210" s="45">
        <f t="shared" si="20"/>
        <v>5.6155507559395249E-3</v>
      </c>
      <c r="L210" s="43">
        <f t="shared" si="21"/>
        <v>24.042699784017277</v>
      </c>
      <c r="M210" s="43">
        <f t="shared" si="18"/>
        <v>5.2893939524838007</v>
      </c>
      <c r="N210" s="43">
        <v>8.9495205479452054</v>
      </c>
      <c r="O210" s="43">
        <v>1.7808147963009249</v>
      </c>
      <c r="P210" s="69">
        <f t="shared" si="19"/>
        <v>5.3876316676636914E-2</v>
      </c>
    </row>
    <row r="211" spans="1:16" x14ac:dyDescent="0.25">
      <c r="A211" s="65">
        <f t="shared" si="22"/>
        <v>206</v>
      </c>
      <c r="B211" s="68" t="s">
        <v>2240</v>
      </c>
      <c r="C211" s="68">
        <v>682.02</v>
      </c>
      <c r="D211" s="68"/>
      <c r="E211" s="68">
        <v>80.3</v>
      </c>
      <c r="F211" s="68">
        <f t="shared" si="12"/>
        <v>762.31999999999994</v>
      </c>
      <c r="G211" s="68">
        <v>10</v>
      </c>
      <c r="H211" s="68"/>
      <c r="I211" s="68">
        <v>2</v>
      </c>
      <c r="J211" s="68">
        <v>12</v>
      </c>
      <c r="K211" s="45">
        <f t="shared" si="20"/>
        <v>5.1835853131749461E-3</v>
      </c>
      <c r="L211" s="43">
        <f t="shared" si="21"/>
        <v>22.193261339092871</v>
      </c>
      <c r="M211" s="43">
        <f t="shared" si="18"/>
        <v>4.8825174946004317</v>
      </c>
      <c r="N211" s="43">
        <v>8.2610958904109584</v>
      </c>
      <c r="O211" s="43">
        <v>1.6438290427393152</v>
      </c>
      <c r="P211" s="69">
        <f t="shared" si="19"/>
        <v>4.8510735343220139E-2</v>
      </c>
    </row>
    <row r="212" spans="1:16" x14ac:dyDescent="0.25">
      <c r="A212" s="65">
        <f t="shared" si="22"/>
        <v>207</v>
      </c>
      <c r="B212" s="68" t="s">
        <v>2241</v>
      </c>
      <c r="C212" s="68">
        <v>509.8</v>
      </c>
      <c r="D212" s="68"/>
      <c r="E212" s="68">
        <v>20.7</v>
      </c>
      <c r="F212" s="68">
        <f t="shared" si="12"/>
        <v>530.5</v>
      </c>
      <c r="G212" s="68">
        <v>9</v>
      </c>
      <c r="H212" s="68"/>
      <c r="I212" s="68"/>
      <c r="J212" s="68">
        <v>9</v>
      </c>
      <c r="K212" s="45">
        <f t="shared" si="20"/>
        <v>3.8876889848812094E-3</v>
      </c>
      <c r="L212" s="43">
        <f t="shared" si="21"/>
        <v>16.644946004319653</v>
      </c>
      <c r="M212" s="43">
        <f t="shared" si="18"/>
        <v>3.6618881209503238</v>
      </c>
      <c r="N212" s="43">
        <v>6.1958219178082183</v>
      </c>
      <c r="O212" s="43">
        <v>1.2328717820544863</v>
      </c>
      <c r="P212" s="69">
        <f t="shared" si="19"/>
        <v>5.228186206434058E-2</v>
      </c>
    </row>
    <row r="213" spans="1:16" x14ac:dyDescent="0.25">
      <c r="A213" s="65">
        <f t="shared" si="22"/>
        <v>208</v>
      </c>
      <c r="B213" s="68" t="s">
        <v>2242</v>
      </c>
      <c r="C213" s="68">
        <v>548.4</v>
      </c>
      <c r="D213" s="68"/>
      <c r="E213" s="68">
        <v>39</v>
      </c>
      <c r="F213" s="68">
        <f t="shared" si="12"/>
        <v>587.4</v>
      </c>
      <c r="G213" s="68">
        <v>9</v>
      </c>
      <c r="H213" s="68"/>
      <c r="I213" s="68"/>
      <c r="J213" s="68">
        <v>9</v>
      </c>
      <c r="K213" s="45">
        <f t="shared" si="20"/>
        <v>3.8876889848812094E-3</v>
      </c>
      <c r="L213" s="43">
        <f t="shared" si="21"/>
        <v>16.644946004319653</v>
      </c>
      <c r="M213" s="43">
        <f t="shared" si="18"/>
        <v>3.6618881209503238</v>
      </c>
      <c r="N213" s="43">
        <v>6.1958219178082183</v>
      </c>
      <c r="O213" s="43">
        <v>1.2328717820544863</v>
      </c>
      <c r="P213" s="69">
        <f t="shared" si="19"/>
        <v>4.7217446076153691E-2</v>
      </c>
    </row>
    <row r="214" spans="1:16" x14ac:dyDescent="0.25">
      <c r="A214" s="65">
        <f t="shared" si="22"/>
        <v>209</v>
      </c>
      <c r="B214" s="68" t="s">
        <v>2243</v>
      </c>
      <c r="C214" s="68">
        <v>450.9</v>
      </c>
      <c r="D214" s="68"/>
      <c r="E214" s="68">
        <v>36</v>
      </c>
      <c r="F214" s="68">
        <f t="shared" si="12"/>
        <v>486.9</v>
      </c>
      <c r="G214" s="68">
        <v>8</v>
      </c>
      <c r="H214" s="68"/>
      <c r="I214" s="68">
        <v>1</v>
      </c>
      <c r="J214" s="68">
        <v>9</v>
      </c>
      <c r="K214" s="45">
        <f t="shared" si="20"/>
        <v>3.8876889848812094E-3</v>
      </c>
      <c r="L214" s="43">
        <f t="shared" si="21"/>
        <v>16.644946004319653</v>
      </c>
      <c r="M214" s="43">
        <f t="shared" si="18"/>
        <v>3.6618881209503238</v>
      </c>
      <c r="N214" s="43">
        <v>6.1958219178082183</v>
      </c>
      <c r="O214" s="43">
        <v>1.2328717820544863</v>
      </c>
      <c r="P214" s="69">
        <f t="shared" si="19"/>
        <v>5.6963499332784308E-2</v>
      </c>
    </row>
    <row r="215" spans="1:16" x14ac:dyDescent="0.25">
      <c r="A215" s="65">
        <f t="shared" si="22"/>
        <v>210</v>
      </c>
      <c r="B215" s="68" t="s">
        <v>2244</v>
      </c>
      <c r="C215" s="68">
        <v>1505.5</v>
      </c>
      <c r="D215" s="68">
        <v>827.5</v>
      </c>
      <c r="E215" s="68"/>
      <c r="F215" s="68">
        <f t="shared" si="12"/>
        <v>2333</v>
      </c>
      <c r="G215" s="68">
        <v>34</v>
      </c>
      <c r="H215" s="68"/>
      <c r="I215" s="68"/>
      <c r="J215" s="68">
        <v>34</v>
      </c>
      <c r="K215" s="45">
        <f t="shared" si="20"/>
        <v>1.468682505399568E-2</v>
      </c>
      <c r="L215" s="43">
        <f t="shared" si="21"/>
        <v>62.880907127429801</v>
      </c>
      <c r="M215" s="43">
        <f t="shared" si="18"/>
        <v>13.833799568034555</v>
      </c>
      <c r="N215" s="43">
        <v>23.406438356164383</v>
      </c>
      <c r="O215" s="43">
        <v>4.6575156210947259</v>
      </c>
      <c r="P215" s="69">
        <f t="shared" si="19"/>
        <v>4.4911556224913621E-2</v>
      </c>
    </row>
    <row r="216" spans="1:16" x14ac:dyDescent="0.25">
      <c r="A216" s="65">
        <f t="shared" si="22"/>
        <v>211</v>
      </c>
      <c r="B216" s="68" t="s">
        <v>2245</v>
      </c>
      <c r="C216" s="68">
        <v>922.6</v>
      </c>
      <c r="D216" s="68"/>
      <c r="E216" s="68">
        <v>33</v>
      </c>
      <c r="F216" s="68">
        <f t="shared" si="12"/>
        <v>955.6</v>
      </c>
      <c r="G216" s="68">
        <v>14</v>
      </c>
      <c r="H216" s="68"/>
      <c r="I216" s="68"/>
      <c r="J216" s="68">
        <v>14</v>
      </c>
      <c r="K216" s="45">
        <f t="shared" si="20"/>
        <v>6.0475161987041037E-3</v>
      </c>
      <c r="L216" s="43">
        <f t="shared" si="21"/>
        <v>25.892138228941683</v>
      </c>
      <c r="M216" s="43">
        <f t="shared" si="18"/>
        <v>5.6962704103671706</v>
      </c>
      <c r="N216" s="43">
        <v>9.6379452054794506</v>
      </c>
      <c r="O216" s="43">
        <v>1.9178005498625343</v>
      </c>
      <c r="P216" s="69">
        <f t="shared" si="19"/>
        <v>4.5148759307922601E-2</v>
      </c>
    </row>
    <row r="217" spans="1:16" x14ac:dyDescent="0.25">
      <c r="A217" s="65">
        <f t="shared" si="22"/>
        <v>212</v>
      </c>
      <c r="B217" s="68" t="s">
        <v>2246</v>
      </c>
      <c r="C217" s="68">
        <v>1175.5</v>
      </c>
      <c r="D217" s="68"/>
      <c r="E217" s="68"/>
      <c r="F217" s="68">
        <f t="shared" si="12"/>
        <v>1175.5</v>
      </c>
      <c r="G217" s="68">
        <v>15</v>
      </c>
      <c r="H217" s="68"/>
      <c r="I217" s="68"/>
      <c r="J217" s="68">
        <v>15</v>
      </c>
      <c r="K217" s="45">
        <f t="shared" si="20"/>
        <v>6.4794816414686825E-3</v>
      </c>
      <c r="L217" s="43">
        <f t="shared" si="21"/>
        <v>27.741576673866088</v>
      </c>
      <c r="M217" s="43">
        <f t="shared" si="18"/>
        <v>6.1031468682505396</v>
      </c>
      <c r="N217" s="43">
        <v>10.326369863013699</v>
      </c>
      <c r="O217" s="43">
        <v>2.054786303424144</v>
      </c>
      <c r="P217" s="69">
        <f t="shared" si="19"/>
        <v>3.9324440415614177E-2</v>
      </c>
    </row>
    <row r="218" spans="1:16" x14ac:dyDescent="0.25">
      <c r="A218" s="65">
        <f t="shared" si="22"/>
        <v>213</v>
      </c>
      <c r="B218" s="68" t="s">
        <v>2247</v>
      </c>
      <c r="C218" s="68">
        <v>504.4</v>
      </c>
      <c r="D218" s="68">
        <v>189.5</v>
      </c>
      <c r="E218" s="68"/>
      <c r="F218" s="68">
        <f t="shared" si="12"/>
        <v>693.9</v>
      </c>
      <c r="G218" s="68">
        <v>6</v>
      </c>
      <c r="H218" s="68">
        <v>1</v>
      </c>
      <c r="I218" s="68"/>
      <c r="J218" s="68">
        <v>7</v>
      </c>
      <c r="K218" s="45">
        <f t="shared" si="20"/>
        <v>3.0237580993520518E-3</v>
      </c>
      <c r="L218" s="43">
        <f t="shared" si="21"/>
        <v>12.946069114470841</v>
      </c>
      <c r="M218" s="43">
        <f t="shared" si="18"/>
        <v>2.8481352051835853</v>
      </c>
      <c r="N218" s="43">
        <v>4.8189726027397253</v>
      </c>
      <c r="O218" s="43">
        <v>0.95890027493126717</v>
      </c>
      <c r="P218" s="69">
        <f t="shared" si="19"/>
        <v>3.1088164284948004E-2</v>
      </c>
    </row>
    <row r="219" spans="1:16" x14ac:dyDescent="0.25">
      <c r="A219" s="65">
        <f t="shared" si="22"/>
        <v>214</v>
      </c>
      <c r="B219" s="68" t="s">
        <v>2248</v>
      </c>
      <c r="C219" s="68">
        <v>606.6</v>
      </c>
      <c r="D219" s="68"/>
      <c r="E219" s="68"/>
      <c r="F219" s="68">
        <f t="shared" si="12"/>
        <v>606.6</v>
      </c>
      <c r="G219" s="68">
        <v>11</v>
      </c>
      <c r="H219" s="68"/>
      <c r="I219" s="68"/>
      <c r="J219" s="68">
        <v>11</v>
      </c>
      <c r="K219" s="45">
        <f t="shared" si="20"/>
        <v>4.7516198704103674E-3</v>
      </c>
      <c r="L219" s="43">
        <f t="shared" si="21"/>
        <v>20.343822894168465</v>
      </c>
      <c r="M219" s="43">
        <f t="shared" si="18"/>
        <v>4.4756410367170627</v>
      </c>
      <c r="N219" s="43">
        <v>7.5726712328767114</v>
      </c>
      <c r="O219" s="43">
        <v>1.5068432891777055</v>
      </c>
      <c r="P219" s="69">
        <f t="shared" si="19"/>
        <v>5.5883578062874931E-2</v>
      </c>
    </row>
    <row r="220" spans="1:16" x14ac:dyDescent="0.25">
      <c r="A220" s="65">
        <f t="shared" si="22"/>
        <v>215</v>
      </c>
      <c r="B220" s="68" t="s">
        <v>2249</v>
      </c>
      <c r="C220" s="68">
        <v>520.5</v>
      </c>
      <c r="D220" s="68"/>
      <c r="E220" s="68"/>
      <c r="F220" s="68">
        <f t="shared" si="12"/>
        <v>520.5</v>
      </c>
      <c r="G220" s="68">
        <v>10</v>
      </c>
      <c r="H220" s="68"/>
      <c r="I220" s="68"/>
      <c r="J220" s="68">
        <v>10</v>
      </c>
      <c r="K220" s="45">
        <f t="shared" si="20"/>
        <v>4.3196544276457886E-3</v>
      </c>
      <c r="L220" s="43">
        <f t="shared" si="21"/>
        <v>18.494384449244063</v>
      </c>
      <c r="M220" s="43">
        <f t="shared" si="18"/>
        <v>4.0687645788336937</v>
      </c>
      <c r="N220" s="43">
        <v>6.8842465753424653</v>
      </c>
      <c r="O220" s="43">
        <v>1.369857535616096</v>
      </c>
      <c r="P220" s="69">
        <f t="shared" si="19"/>
        <v>5.9207018518801766E-2</v>
      </c>
    </row>
    <row r="221" spans="1:16" x14ac:dyDescent="0.25">
      <c r="A221" s="65">
        <f t="shared" si="22"/>
        <v>216</v>
      </c>
      <c r="B221" s="68" t="s">
        <v>2250</v>
      </c>
      <c r="C221" s="68">
        <v>539.9</v>
      </c>
      <c r="D221" s="68"/>
      <c r="E221" s="68"/>
      <c r="F221" s="68">
        <f t="shared" si="12"/>
        <v>539.9</v>
      </c>
      <c r="G221" s="68">
        <v>8</v>
      </c>
      <c r="H221" s="68"/>
      <c r="I221" s="68"/>
      <c r="J221" s="68">
        <v>8</v>
      </c>
      <c r="K221" s="45">
        <f t="shared" si="20"/>
        <v>3.4557235421166306E-3</v>
      </c>
      <c r="L221" s="43">
        <f t="shared" si="21"/>
        <v>14.795507559395247</v>
      </c>
      <c r="M221" s="43">
        <f t="shared" si="18"/>
        <v>3.2550116630669543</v>
      </c>
      <c r="N221" s="43">
        <v>5.5073972602739723</v>
      </c>
      <c r="O221" s="43">
        <v>1.0958860284928769</v>
      </c>
      <c r="P221" s="69">
        <f t="shared" si="19"/>
        <v>4.566364606636239E-2</v>
      </c>
    </row>
    <row r="222" spans="1:16" x14ac:dyDescent="0.25">
      <c r="A222" s="65">
        <f t="shared" si="22"/>
        <v>217</v>
      </c>
      <c r="B222" s="68" t="s">
        <v>2251</v>
      </c>
      <c r="C222" s="68">
        <v>595.5</v>
      </c>
      <c r="D222" s="68"/>
      <c r="E222" s="68"/>
      <c r="F222" s="68">
        <f t="shared" si="12"/>
        <v>595.5</v>
      </c>
      <c r="G222" s="68">
        <v>13</v>
      </c>
      <c r="H222" s="68"/>
      <c r="I222" s="68"/>
      <c r="J222" s="68">
        <v>13</v>
      </c>
      <c r="K222" s="45">
        <f t="shared" si="20"/>
        <v>5.6155507559395249E-3</v>
      </c>
      <c r="L222" s="43">
        <f t="shared" si="21"/>
        <v>24.042699784017277</v>
      </c>
      <c r="M222" s="43">
        <f t="shared" si="18"/>
        <v>5.2893939524838007</v>
      </c>
      <c r="N222" s="43">
        <v>8.9495205479452054</v>
      </c>
      <c r="O222" s="43">
        <v>1.7808147963009249</v>
      </c>
      <c r="P222" s="69">
        <f t="shared" si="19"/>
        <v>6.7275279732572982E-2</v>
      </c>
    </row>
    <row r="223" spans="1:16" x14ac:dyDescent="0.25">
      <c r="A223" s="65">
        <f t="shared" si="22"/>
        <v>218</v>
      </c>
      <c r="B223" s="68" t="s">
        <v>2252</v>
      </c>
      <c r="C223" s="68">
        <v>711.4</v>
      </c>
      <c r="D223" s="68"/>
      <c r="E223" s="68">
        <v>63.4</v>
      </c>
      <c r="F223" s="68">
        <f t="shared" si="12"/>
        <v>774.8</v>
      </c>
      <c r="G223" s="68">
        <v>11</v>
      </c>
      <c r="H223" s="68"/>
      <c r="I223" s="68">
        <v>2</v>
      </c>
      <c r="J223" s="68">
        <v>13</v>
      </c>
      <c r="K223" s="45">
        <f t="shared" si="20"/>
        <v>5.6155507559395249E-3</v>
      </c>
      <c r="L223" s="43">
        <f t="shared" si="21"/>
        <v>24.042699784017277</v>
      </c>
      <c r="M223" s="43">
        <f t="shared" si="18"/>
        <v>5.2893939524838007</v>
      </c>
      <c r="N223" s="43">
        <v>8.9495205479452054</v>
      </c>
      <c r="O223" s="43">
        <v>1.7808147963009249</v>
      </c>
      <c r="P223" s="69">
        <f t="shared" si="19"/>
        <v>5.1706800568852879E-2</v>
      </c>
    </row>
    <row r="224" spans="1:16" x14ac:dyDescent="0.25">
      <c r="A224" s="65">
        <f t="shared" si="22"/>
        <v>219</v>
      </c>
      <c r="B224" s="68" t="s">
        <v>2253</v>
      </c>
      <c r="C224" s="68">
        <v>762.1</v>
      </c>
      <c r="D224" s="68">
        <v>53.2</v>
      </c>
      <c r="E224" s="68"/>
      <c r="F224" s="68">
        <f t="shared" si="12"/>
        <v>815.30000000000007</v>
      </c>
      <c r="G224" s="68">
        <v>13</v>
      </c>
      <c r="H224" s="68">
        <v>2</v>
      </c>
      <c r="I224" s="68"/>
      <c r="J224" s="68">
        <v>15</v>
      </c>
      <c r="K224" s="45">
        <f t="shared" si="20"/>
        <v>6.4794816414686825E-3</v>
      </c>
      <c r="L224" s="43">
        <f t="shared" si="21"/>
        <v>27.741576673866088</v>
      </c>
      <c r="M224" s="43">
        <f t="shared" si="18"/>
        <v>6.1031468682505396</v>
      </c>
      <c r="N224" s="43">
        <v>10.326369863013699</v>
      </c>
      <c r="O224" s="43">
        <v>2.054786303424144</v>
      </c>
      <c r="P224" s="69">
        <f t="shared" si="19"/>
        <v>5.669800037845512E-2</v>
      </c>
    </row>
    <row r="225" spans="1:16" x14ac:dyDescent="0.25">
      <c r="A225" s="65">
        <f t="shared" si="22"/>
        <v>220</v>
      </c>
      <c r="B225" s="68" t="s">
        <v>2254</v>
      </c>
      <c r="C225" s="68">
        <v>707.8</v>
      </c>
      <c r="D225" s="68">
        <v>33.1</v>
      </c>
      <c r="E225" s="68"/>
      <c r="F225" s="68">
        <f t="shared" si="12"/>
        <v>740.9</v>
      </c>
      <c r="G225" s="68">
        <v>11</v>
      </c>
      <c r="H225" s="68">
        <v>1</v>
      </c>
      <c r="I225" s="68"/>
      <c r="J225" s="68">
        <f t="shared" ref="J225:J284" si="23">G225+H225+I225</f>
        <v>12</v>
      </c>
      <c r="K225" s="45">
        <f t="shared" si="20"/>
        <v>5.1835853131749461E-3</v>
      </c>
      <c r="L225" s="43">
        <f t="shared" si="21"/>
        <v>22.193261339092871</v>
      </c>
      <c r="M225" s="43">
        <f t="shared" si="18"/>
        <v>4.8825174946004317</v>
      </c>
      <c r="N225" s="43">
        <v>8.2610958904109584</v>
      </c>
      <c r="O225" s="43">
        <v>1.6438290427393152</v>
      </c>
      <c r="P225" s="69">
        <f t="shared" si="19"/>
        <v>4.9913218743209038E-2</v>
      </c>
    </row>
    <row r="226" spans="1:16" x14ac:dyDescent="0.25">
      <c r="A226" s="65">
        <f t="shared" si="22"/>
        <v>221</v>
      </c>
      <c r="B226" s="68" t="s">
        <v>2255</v>
      </c>
      <c r="C226" s="68">
        <v>952</v>
      </c>
      <c r="D226" s="68">
        <v>67.7</v>
      </c>
      <c r="E226" s="68">
        <v>127.2</v>
      </c>
      <c r="F226" s="68">
        <f t="shared" si="12"/>
        <v>1146.9000000000001</v>
      </c>
      <c r="G226" s="68">
        <v>13</v>
      </c>
      <c r="H226" s="68">
        <v>2</v>
      </c>
      <c r="I226" s="68">
        <v>1</v>
      </c>
      <c r="J226" s="68">
        <f t="shared" si="23"/>
        <v>16</v>
      </c>
      <c r="K226" s="45">
        <f t="shared" si="20"/>
        <v>6.9114470842332612E-3</v>
      </c>
      <c r="L226" s="43">
        <f t="shared" si="21"/>
        <v>29.591015118790494</v>
      </c>
      <c r="M226" s="43">
        <f t="shared" si="18"/>
        <v>6.5100233261339087</v>
      </c>
      <c r="N226" s="43">
        <v>11.014794520547945</v>
      </c>
      <c r="O226" s="43">
        <v>2.1917720569857537</v>
      </c>
      <c r="P226" s="69">
        <f t="shared" si="19"/>
        <v>4.2992069947212573E-2</v>
      </c>
    </row>
    <row r="227" spans="1:16" x14ac:dyDescent="0.25">
      <c r="A227" s="65">
        <f t="shared" si="22"/>
        <v>222</v>
      </c>
      <c r="B227" s="68" t="s">
        <v>2256</v>
      </c>
      <c r="C227" s="68">
        <v>348.4</v>
      </c>
      <c r="D227" s="68"/>
      <c r="E227" s="68">
        <v>48</v>
      </c>
      <c r="F227" s="68">
        <f t="shared" si="12"/>
        <v>396.4</v>
      </c>
      <c r="G227" s="68">
        <v>6</v>
      </c>
      <c r="H227" s="68"/>
      <c r="I227" s="68"/>
      <c r="J227" s="68">
        <f t="shared" si="23"/>
        <v>6</v>
      </c>
      <c r="K227" s="45">
        <f t="shared" si="20"/>
        <v>2.5917926565874731E-3</v>
      </c>
      <c r="L227" s="43">
        <f t="shared" si="21"/>
        <v>11.096630669546435</v>
      </c>
      <c r="M227" s="43">
        <f t="shared" si="18"/>
        <v>2.4412587473002159</v>
      </c>
      <c r="N227" s="43">
        <v>4.1305479452054792</v>
      </c>
      <c r="O227" s="43">
        <v>0.82191452136965759</v>
      </c>
      <c r="P227" s="69">
        <f t="shared" si="19"/>
        <v>4.6645690926896542E-2</v>
      </c>
    </row>
    <row r="228" spans="1:16" x14ac:dyDescent="0.25">
      <c r="A228" s="65">
        <f t="shared" si="22"/>
        <v>223</v>
      </c>
      <c r="B228" s="68" t="s">
        <v>2257</v>
      </c>
      <c r="C228" s="68">
        <v>337.8</v>
      </c>
      <c r="D228" s="68"/>
      <c r="E228" s="68">
        <v>23.4</v>
      </c>
      <c r="F228" s="68">
        <f t="shared" si="12"/>
        <v>361.2</v>
      </c>
      <c r="G228" s="68">
        <v>7</v>
      </c>
      <c r="H228" s="68"/>
      <c r="I228" s="68"/>
      <c r="J228" s="68">
        <f t="shared" si="23"/>
        <v>7</v>
      </c>
      <c r="K228" s="45">
        <f t="shared" si="20"/>
        <v>3.0237580993520518E-3</v>
      </c>
      <c r="L228" s="43">
        <f t="shared" si="21"/>
        <v>12.946069114470841</v>
      </c>
      <c r="M228" s="43">
        <f t="shared" si="18"/>
        <v>2.8481352051835853</v>
      </c>
      <c r="N228" s="43">
        <v>4.8189726027397253</v>
      </c>
      <c r="O228" s="43">
        <v>0.95890027493126717</v>
      </c>
      <c r="P228" s="69">
        <f t="shared" si="19"/>
        <v>5.9723358796582006E-2</v>
      </c>
    </row>
    <row r="229" spans="1:16" x14ac:dyDescent="0.25">
      <c r="A229" s="65">
        <f t="shared" si="22"/>
        <v>224</v>
      </c>
      <c r="B229" s="68" t="s">
        <v>2258</v>
      </c>
      <c r="C229" s="68">
        <v>699.3</v>
      </c>
      <c r="D229" s="68"/>
      <c r="E229" s="68">
        <v>36.700000000000003</v>
      </c>
      <c r="F229" s="68">
        <f t="shared" si="12"/>
        <v>736</v>
      </c>
      <c r="G229" s="68">
        <v>8</v>
      </c>
      <c r="H229" s="68"/>
      <c r="I229" s="68">
        <v>1</v>
      </c>
      <c r="J229" s="68">
        <f t="shared" si="23"/>
        <v>9</v>
      </c>
      <c r="K229" s="45">
        <f t="shared" si="20"/>
        <v>3.8876889848812094E-3</v>
      </c>
      <c r="L229" s="43">
        <f t="shared" si="21"/>
        <v>16.644946004319653</v>
      </c>
      <c r="M229" s="43">
        <f t="shared" si="18"/>
        <v>3.6618881209503238</v>
      </c>
      <c r="N229" s="43">
        <v>6.1958219178082183</v>
      </c>
      <c r="O229" s="43">
        <v>1.2328717820544863</v>
      </c>
      <c r="P229" s="69">
        <f t="shared" si="19"/>
        <v>3.7684141066756355E-2</v>
      </c>
    </row>
    <row r="230" spans="1:16" x14ac:dyDescent="0.25">
      <c r="A230" s="65">
        <f t="shared" si="22"/>
        <v>225</v>
      </c>
      <c r="B230" s="68" t="s">
        <v>2259</v>
      </c>
      <c r="C230" s="68">
        <v>478.8</v>
      </c>
      <c r="D230" s="68"/>
      <c r="E230" s="68"/>
      <c r="F230" s="68">
        <f t="shared" si="12"/>
        <v>478.8</v>
      </c>
      <c r="G230" s="68">
        <v>10</v>
      </c>
      <c r="H230" s="68"/>
      <c r="I230" s="68"/>
      <c r="J230" s="68">
        <f t="shared" si="23"/>
        <v>10</v>
      </c>
      <c r="K230" s="45">
        <f t="shared" si="20"/>
        <v>4.3196544276457886E-3</v>
      </c>
      <c r="L230" s="43">
        <f t="shared" si="21"/>
        <v>18.494384449244063</v>
      </c>
      <c r="M230" s="43">
        <f t="shared" si="18"/>
        <v>4.0687645788336937</v>
      </c>
      <c r="N230" s="43">
        <v>6.8842465753424653</v>
      </c>
      <c r="O230" s="43">
        <v>1.369857535616096</v>
      </c>
      <c r="P230" s="69">
        <f t="shared" si="19"/>
        <v>6.4363519505088382E-2</v>
      </c>
    </row>
    <row r="231" spans="1:16" x14ac:dyDescent="0.25">
      <c r="A231" s="65">
        <f t="shared" si="22"/>
        <v>226</v>
      </c>
      <c r="B231" s="68" t="s">
        <v>2260</v>
      </c>
      <c r="C231" s="68">
        <v>676.9</v>
      </c>
      <c r="D231" s="68"/>
      <c r="E231" s="68"/>
      <c r="F231" s="68">
        <f t="shared" si="12"/>
        <v>676.9</v>
      </c>
      <c r="G231" s="68">
        <v>11</v>
      </c>
      <c r="H231" s="68"/>
      <c r="I231" s="68"/>
      <c r="J231" s="68">
        <f t="shared" si="23"/>
        <v>11</v>
      </c>
      <c r="K231" s="45">
        <f t="shared" si="20"/>
        <v>4.7516198704103674E-3</v>
      </c>
      <c r="L231" s="43">
        <f t="shared" si="21"/>
        <v>20.343822894168465</v>
      </c>
      <c r="M231" s="43">
        <f t="shared" si="18"/>
        <v>4.4756410367170627</v>
      </c>
      <c r="N231" s="43">
        <v>7.5726712328767114</v>
      </c>
      <c r="O231" s="43">
        <v>1.5068432891777055</v>
      </c>
      <c r="P231" s="69">
        <f t="shared" si="19"/>
        <v>5.0079743614920867E-2</v>
      </c>
    </row>
    <row r="232" spans="1:16" x14ac:dyDescent="0.25">
      <c r="A232" s="65">
        <f t="shared" si="22"/>
        <v>227</v>
      </c>
      <c r="B232" s="68" t="s">
        <v>2261</v>
      </c>
      <c r="C232" s="68">
        <v>893.8</v>
      </c>
      <c r="D232" s="68"/>
      <c r="E232" s="68"/>
      <c r="F232" s="68">
        <f t="shared" si="12"/>
        <v>893.8</v>
      </c>
      <c r="G232" s="68">
        <v>22</v>
      </c>
      <c r="H232" s="68"/>
      <c r="I232" s="68"/>
      <c r="J232" s="68">
        <f t="shared" si="23"/>
        <v>22</v>
      </c>
      <c r="K232" s="45">
        <f t="shared" si="20"/>
        <v>9.5032397408207347E-3</v>
      </c>
      <c r="L232" s="43">
        <f t="shared" si="21"/>
        <v>40.68764578833693</v>
      </c>
      <c r="M232" s="43">
        <f t="shared" si="18"/>
        <v>8.9512820734341254</v>
      </c>
      <c r="N232" s="43">
        <v>15.145342465753423</v>
      </c>
      <c r="O232" s="43">
        <v>3.013686578355411</v>
      </c>
      <c r="P232" s="69">
        <f t="shared" si="19"/>
        <v>7.5853610322085332E-2</v>
      </c>
    </row>
    <row r="233" spans="1:16" x14ac:dyDescent="0.25">
      <c r="A233" s="65">
        <f t="shared" si="22"/>
        <v>228</v>
      </c>
      <c r="B233" s="68" t="s">
        <v>2262</v>
      </c>
      <c r="C233" s="68">
        <v>467.4</v>
      </c>
      <c r="D233" s="68"/>
      <c r="E233" s="68">
        <v>8.6</v>
      </c>
      <c r="F233" s="68">
        <f t="shared" si="12"/>
        <v>476</v>
      </c>
      <c r="G233" s="68">
        <v>6</v>
      </c>
      <c r="H233" s="68"/>
      <c r="I233" s="68">
        <v>1</v>
      </c>
      <c r="J233" s="68">
        <f t="shared" si="23"/>
        <v>7</v>
      </c>
      <c r="K233" s="45">
        <f t="shared" si="20"/>
        <v>3.0237580993520518E-3</v>
      </c>
      <c r="L233" s="43">
        <f t="shared" si="21"/>
        <v>12.946069114470841</v>
      </c>
      <c r="M233" s="43">
        <f t="shared" si="18"/>
        <v>2.8481352051835853</v>
      </c>
      <c r="N233" s="43">
        <v>4.8189726027397253</v>
      </c>
      <c r="O233" s="43">
        <v>0.95890027493126717</v>
      </c>
      <c r="P233" s="69">
        <f t="shared" si="19"/>
        <v>4.5319489910347524E-2</v>
      </c>
    </row>
    <row r="234" spans="1:16" x14ac:dyDescent="0.25">
      <c r="A234" s="65">
        <f t="shared" si="22"/>
        <v>229</v>
      </c>
      <c r="B234" s="68" t="s">
        <v>2263</v>
      </c>
      <c r="C234" s="68">
        <v>324.10000000000002</v>
      </c>
      <c r="D234" s="68"/>
      <c r="E234" s="68"/>
      <c r="F234" s="68">
        <f t="shared" si="12"/>
        <v>324.10000000000002</v>
      </c>
      <c r="G234" s="68">
        <v>5</v>
      </c>
      <c r="H234" s="68"/>
      <c r="I234" s="68"/>
      <c r="J234" s="68">
        <f t="shared" si="23"/>
        <v>5</v>
      </c>
      <c r="K234" s="45">
        <f t="shared" si="20"/>
        <v>2.1598272138228943E-3</v>
      </c>
      <c r="L234" s="43">
        <f t="shared" si="21"/>
        <v>9.2471922246220313</v>
      </c>
      <c r="M234" s="43">
        <f t="shared" si="18"/>
        <v>2.0343822894168468</v>
      </c>
      <c r="N234" s="43">
        <v>3.4421232876712327</v>
      </c>
      <c r="O234" s="43">
        <v>0.68492876780804801</v>
      </c>
      <c r="P234" s="69">
        <f t="shared" si="19"/>
        <v>4.7542815703542601E-2</v>
      </c>
    </row>
    <row r="235" spans="1:16" x14ac:dyDescent="0.25">
      <c r="A235" s="65">
        <f t="shared" si="22"/>
        <v>230</v>
      </c>
      <c r="B235" s="68" t="s">
        <v>2264</v>
      </c>
      <c r="C235" s="68">
        <v>433.9</v>
      </c>
      <c r="D235" s="68"/>
      <c r="E235" s="68"/>
      <c r="F235" s="68">
        <f t="shared" si="12"/>
        <v>433.9</v>
      </c>
      <c r="G235" s="68">
        <v>11</v>
      </c>
      <c r="H235" s="68"/>
      <c r="I235" s="68"/>
      <c r="J235" s="68">
        <f t="shared" si="23"/>
        <v>11</v>
      </c>
      <c r="K235" s="45">
        <f t="shared" si="20"/>
        <v>4.7516198704103674E-3</v>
      </c>
      <c r="L235" s="43">
        <f t="shared" si="21"/>
        <v>20.343822894168465</v>
      </c>
      <c r="M235" s="43">
        <f t="shared" si="18"/>
        <v>4.4756410367170627</v>
      </c>
      <c r="N235" s="43">
        <v>7.5726712328767114</v>
      </c>
      <c r="O235" s="43">
        <v>1.5068432891777055</v>
      </c>
      <c r="P235" s="69">
        <f t="shared" si="19"/>
        <v>7.8126246722608747E-2</v>
      </c>
    </row>
    <row r="236" spans="1:16" x14ac:dyDescent="0.25">
      <c r="A236" s="65">
        <f t="shared" si="22"/>
        <v>231</v>
      </c>
      <c r="B236" s="68" t="s">
        <v>2265</v>
      </c>
      <c r="C236" s="68">
        <v>375.2</v>
      </c>
      <c r="D236" s="68"/>
      <c r="E236" s="68"/>
      <c r="F236" s="68">
        <f t="shared" si="12"/>
        <v>375.2</v>
      </c>
      <c r="G236" s="68">
        <v>7</v>
      </c>
      <c r="H236" s="68"/>
      <c r="I236" s="68"/>
      <c r="J236" s="68">
        <f t="shared" si="23"/>
        <v>7</v>
      </c>
      <c r="K236" s="45">
        <f t="shared" si="20"/>
        <v>3.0237580993520518E-3</v>
      </c>
      <c r="L236" s="43">
        <f t="shared" si="21"/>
        <v>12.946069114470841</v>
      </c>
      <c r="M236" s="43">
        <f t="shared" si="18"/>
        <v>2.8481352051835853</v>
      </c>
      <c r="N236" s="43">
        <v>4.8189726027397253</v>
      </c>
      <c r="O236" s="43">
        <v>0.95890027493126717</v>
      </c>
      <c r="P236" s="69">
        <f t="shared" si="19"/>
        <v>5.749487525939611E-2</v>
      </c>
    </row>
    <row r="237" spans="1:16" x14ac:dyDescent="0.25">
      <c r="A237" s="65">
        <f t="shared" si="22"/>
        <v>232</v>
      </c>
      <c r="B237" s="68" t="s">
        <v>2266</v>
      </c>
      <c r="C237" s="68">
        <v>375.1</v>
      </c>
      <c r="D237" s="68"/>
      <c r="E237" s="68">
        <v>120.5</v>
      </c>
      <c r="F237" s="68">
        <f t="shared" si="12"/>
        <v>495.6</v>
      </c>
      <c r="G237" s="68">
        <v>5</v>
      </c>
      <c r="H237" s="68"/>
      <c r="I237" s="68"/>
      <c r="J237" s="68">
        <f t="shared" si="23"/>
        <v>5</v>
      </c>
      <c r="K237" s="45">
        <f t="shared" si="20"/>
        <v>2.1598272138228943E-3</v>
      </c>
      <c r="L237" s="43">
        <f t="shared" si="21"/>
        <v>9.2471922246220313</v>
      </c>
      <c r="M237" s="43">
        <f t="shared" si="18"/>
        <v>2.0343822894168468</v>
      </c>
      <c r="N237" s="43">
        <v>3.4421232876712327</v>
      </c>
      <c r="O237" s="43">
        <v>0.68492876780804801</v>
      </c>
      <c r="P237" s="69">
        <f t="shared" si="19"/>
        <v>3.1090852642288454E-2</v>
      </c>
    </row>
    <row r="238" spans="1:16" x14ac:dyDescent="0.25">
      <c r="A238" s="65">
        <f t="shared" si="22"/>
        <v>233</v>
      </c>
      <c r="B238" s="68" t="s">
        <v>2267</v>
      </c>
      <c r="C238" s="68">
        <v>534.1</v>
      </c>
      <c r="D238" s="68">
        <v>48.8</v>
      </c>
      <c r="E238" s="68"/>
      <c r="F238" s="68">
        <f t="shared" si="12"/>
        <v>582.9</v>
      </c>
      <c r="G238" s="68">
        <v>9</v>
      </c>
      <c r="H238" s="68"/>
      <c r="I238" s="68"/>
      <c r="J238" s="68">
        <f t="shared" si="23"/>
        <v>9</v>
      </c>
      <c r="K238" s="45">
        <f t="shared" si="20"/>
        <v>3.8876889848812094E-3</v>
      </c>
      <c r="L238" s="43">
        <f t="shared" si="21"/>
        <v>16.644946004319653</v>
      </c>
      <c r="M238" s="43">
        <f t="shared" si="18"/>
        <v>3.6618881209503238</v>
      </c>
      <c r="N238" s="43">
        <v>6.1958219178082183</v>
      </c>
      <c r="O238" s="43">
        <v>1.2328717820544863</v>
      </c>
      <c r="P238" s="69">
        <f t="shared" si="19"/>
        <v>4.7581965731914012E-2</v>
      </c>
    </row>
    <row r="239" spans="1:16" x14ac:dyDescent="0.25">
      <c r="A239" s="65">
        <f t="shared" si="22"/>
        <v>234</v>
      </c>
      <c r="B239" s="68" t="s">
        <v>2268</v>
      </c>
      <c r="C239" s="68">
        <v>471.8</v>
      </c>
      <c r="D239" s="68"/>
      <c r="E239" s="68"/>
      <c r="F239" s="68">
        <f t="shared" si="12"/>
        <v>471.8</v>
      </c>
      <c r="G239" s="68">
        <v>8</v>
      </c>
      <c r="H239" s="68"/>
      <c r="I239" s="68"/>
      <c r="J239" s="68">
        <f t="shared" si="23"/>
        <v>8</v>
      </c>
      <c r="K239" s="45">
        <f t="shared" si="20"/>
        <v>3.4557235421166306E-3</v>
      </c>
      <c r="L239" s="43">
        <f t="shared" si="21"/>
        <v>14.795507559395247</v>
      </c>
      <c r="M239" s="43">
        <f t="shared" si="18"/>
        <v>3.2550116630669543</v>
      </c>
      <c r="N239" s="43">
        <v>5.5073972602739723</v>
      </c>
      <c r="O239" s="43">
        <v>1.0958860284928769</v>
      </c>
      <c r="P239" s="69">
        <f t="shared" si="19"/>
        <v>5.2254774292558398E-2</v>
      </c>
    </row>
    <row r="240" spans="1:16" x14ac:dyDescent="0.25">
      <c r="A240" s="65">
        <f t="shared" si="22"/>
        <v>235</v>
      </c>
      <c r="B240" s="68" t="s">
        <v>2269</v>
      </c>
      <c r="C240" s="68">
        <v>579</v>
      </c>
      <c r="D240" s="68">
        <v>91.8</v>
      </c>
      <c r="E240" s="68"/>
      <c r="F240" s="68">
        <f t="shared" si="12"/>
        <v>670.8</v>
      </c>
      <c r="G240" s="68">
        <v>10</v>
      </c>
      <c r="H240" s="68"/>
      <c r="I240" s="68"/>
      <c r="J240" s="68">
        <f t="shared" si="23"/>
        <v>10</v>
      </c>
      <c r="K240" s="45">
        <f t="shared" si="20"/>
        <v>4.3196544276457886E-3</v>
      </c>
      <c r="L240" s="43">
        <f t="shared" si="21"/>
        <v>18.494384449244063</v>
      </c>
      <c r="M240" s="43">
        <f t="shared" si="18"/>
        <v>4.0687645788336937</v>
      </c>
      <c r="N240" s="43">
        <v>6.8842465753424653</v>
      </c>
      <c r="O240" s="43">
        <v>1.369857535616096</v>
      </c>
      <c r="P240" s="69">
        <f t="shared" si="19"/>
        <v>4.5941045228140014E-2</v>
      </c>
    </row>
    <row r="241" spans="1:16" x14ac:dyDescent="0.25">
      <c r="A241" s="65">
        <f t="shared" si="22"/>
        <v>236</v>
      </c>
      <c r="B241" s="68" t="s">
        <v>2270</v>
      </c>
      <c r="C241" s="68">
        <v>343.9</v>
      </c>
      <c r="D241" s="68"/>
      <c r="E241" s="68"/>
      <c r="F241" s="68">
        <f t="shared" si="12"/>
        <v>343.9</v>
      </c>
      <c r="G241" s="68">
        <v>7</v>
      </c>
      <c r="H241" s="68"/>
      <c r="I241" s="68"/>
      <c r="J241" s="68">
        <f t="shared" si="23"/>
        <v>7</v>
      </c>
      <c r="K241" s="45">
        <f t="shared" si="20"/>
        <v>3.0237580993520518E-3</v>
      </c>
      <c r="L241" s="43">
        <f t="shared" si="21"/>
        <v>12.946069114470841</v>
      </c>
      <c r="M241" s="43">
        <f t="shared" si="18"/>
        <v>2.8481352051835853</v>
      </c>
      <c r="N241" s="43">
        <v>4.8189726027397253</v>
      </c>
      <c r="O241" s="43">
        <v>0.95890027493126717</v>
      </c>
      <c r="P241" s="69">
        <f t="shared" si="19"/>
        <v>6.2727761550815414E-2</v>
      </c>
    </row>
    <row r="242" spans="1:16" x14ac:dyDescent="0.25">
      <c r="A242" s="65">
        <f t="shared" si="22"/>
        <v>237</v>
      </c>
      <c r="B242" s="68" t="s">
        <v>2271</v>
      </c>
      <c r="C242" s="68">
        <v>664</v>
      </c>
      <c r="D242" s="68"/>
      <c r="E242" s="68">
        <v>35.700000000000003</v>
      </c>
      <c r="F242" s="68">
        <f t="shared" si="12"/>
        <v>699.7</v>
      </c>
      <c r="G242" s="68">
        <v>10</v>
      </c>
      <c r="H242" s="68"/>
      <c r="I242" s="68">
        <v>1</v>
      </c>
      <c r="J242" s="68">
        <f t="shared" si="23"/>
        <v>11</v>
      </c>
      <c r="K242" s="45">
        <f t="shared" si="20"/>
        <v>4.7516198704103674E-3</v>
      </c>
      <c r="L242" s="43">
        <f t="shared" si="21"/>
        <v>20.343822894168465</v>
      </c>
      <c r="M242" s="43">
        <f t="shared" si="18"/>
        <v>4.4756410367170627</v>
      </c>
      <c r="N242" s="43">
        <v>7.5726712328767114</v>
      </c>
      <c r="O242" s="43">
        <v>1.5068432891777055</v>
      </c>
      <c r="P242" s="69">
        <f t="shared" si="19"/>
        <v>4.8447875450821687E-2</v>
      </c>
    </row>
    <row r="243" spans="1:16" x14ac:dyDescent="0.25">
      <c r="A243" s="65">
        <f t="shared" si="22"/>
        <v>238</v>
      </c>
      <c r="B243" s="68" t="s">
        <v>2272</v>
      </c>
      <c r="C243" s="68">
        <v>150.30000000000001</v>
      </c>
      <c r="D243" s="68"/>
      <c r="E243" s="68">
        <v>232.7</v>
      </c>
      <c r="F243" s="68">
        <f t="shared" si="12"/>
        <v>383</v>
      </c>
      <c r="G243" s="68">
        <v>3</v>
      </c>
      <c r="H243" s="68"/>
      <c r="I243" s="68"/>
      <c r="J243" s="68">
        <f t="shared" si="23"/>
        <v>3</v>
      </c>
      <c r="K243" s="45">
        <f t="shared" si="20"/>
        <v>1.2958963282937365E-3</v>
      </c>
      <c r="L243" s="43">
        <f t="shared" si="21"/>
        <v>5.5483153347732177</v>
      </c>
      <c r="M243" s="43">
        <f t="shared" si="18"/>
        <v>1.2206293736501079</v>
      </c>
      <c r="N243" s="43">
        <v>6.07</v>
      </c>
      <c r="O243" s="43">
        <v>0.4109572606848288</v>
      </c>
      <c r="P243" s="69">
        <f t="shared" si="19"/>
        <v>3.4595044305765418E-2</v>
      </c>
    </row>
    <row r="244" spans="1:16" x14ac:dyDescent="0.25">
      <c r="A244" s="65">
        <f t="shared" si="22"/>
        <v>239</v>
      </c>
      <c r="B244" s="68" t="s">
        <v>2273</v>
      </c>
      <c r="C244" s="68">
        <v>630.29999999999995</v>
      </c>
      <c r="D244" s="68"/>
      <c r="E244" s="68">
        <v>33.9</v>
      </c>
      <c r="F244" s="68">
        <f t="shared" si="12"/>
        <v>664.19999999999993</v>
      </c>
      <c r="G244" s="68">
        <v>9</v>
      </c>
      <c r="H244" s="68"/>
      <c r="I244" s="68">
        <v>1</v>
      </c>
      <c r="J244" s="68">
        <f t="shared" si="23"/>
        <v>10</v>
      </c>
      <c r="K244" s="45">
        <f t="shared" si="20"/>
        <v>4.3196544276457886E-3</v>
      </c>
      <c r="L244" s="43">
        <f t="shared" si="21"/>
        <v>18.494384449244063</v>
      </c>
      <c r="M244" s="43">
        <f t="shared" si="18"/>
        <v>4.0687645788336937</v>
      </c>
      <c r="N244" s="43">
        <v>6.8842465753424653</v>
      </c>
      <c r="O244" s="43">
        <v>1.369857535616096</v>
      </c>
      <c r="P244" s="69">
        <f t="shared" si="19"/>
        <v>4.6397550645944474E-2</v>
      </c>
    </row>
    <row r="245" spans="1:16" x14ac:dyDescent="0.25">
      <c r="A245" s="65">
        <f t="shared" si="22"/>
        <v>240</v>
      </c>
      <c r="B245" s="68" t="s">
        <v>2274</v>
      </c>
      <c r="C245" s="68">
        <v>447.75</v>
      </c>
      <c r="D245" s="68"/>
      <c r="E245" s="68"/>
      <c r="F245" s="68">
        <f t="shared" si="12"/>
        <v>447.75</v>
      </c>
      <c r="G245" s="68">
        <v>7</v>
      </c>
      <c r="H245" s="68"/>
      <c r="I245" s="68"/>
      <c r="J245" s="68">
        <f t="shared" si="23"/>
        <v>7</v>
      </c>
      <c r="K245" s="45">
        <f t="shared" si="20"/>
        <v>3.0237580993520518E-3</v>
      </c>
      <c r="L245" s="43">
        <f t="shared" si="21"/>
        <v>12.946069114470841</v>
      </c>
      <c r="M245" s="43">
        <f t="shared" si="18"/>
        <v>2.8481352051835853</v>
      </c>
      <c r="N245" s="43">
        <v>4.8189726027397253</v>
      </c>
      <c r="O245" s="43">
        <v>0.95890027493126717</v>
      </c>
      <c r="P245" s="69">
        <f t="shared" si="19"/>
        <v>4.8178843545115396E-2</v>
      </c>
    </row>
    <row r="246" spans="1:16" x14ac:dyDescent="0.25">
      <c r="A246" s="65">
        <f t="shared" si="22"/>
        <v>241</v>
      </c>
      <c r="B246" s="68" t="s">
        <v>2275</v>
      </c>
      <c r="C246" s="68">
        <v>688.6</v>
      </c>
      <c r="D246" s="68"/>
      <c r="E246" s="68">
        <v>64.099999999999994</v>
      </c>
      <c r="F246" s="68">
        <f t="shared" si="12"/>
        <v>752.7</v>
      </c>
      <c r="G246" s="68">
        <v>12</v>
      </c>
      <c r="H246" s="68"/>
      <c r="I246" s="68">
        <v>1</v>
      </c>
      <c r="J246" s="68">
        <f t="shared" si="23"/>
        <v>13</v>
      </c>
      <c r="K246" s="45">
        <f t="shared" si="20"/>
        <v>5.6155507559395249E-3</v>
      </c>
      <c r="L246" s="43">
        <f t="shared" si="21"/>
        <v>24.042699784017277</v>
      </c>
      <c r="M246" s="43">
        <f t="shared" si="18"/>
        <v>5.2893939524838007</v>
      </c>
      <c r="N246" s="43">
        <v>8.9495205479452054</v>
      </c>
      <c r="O246" s="43">
        <v>1.7808147963009249</v>
      </c>
      <c r="P246" s="69">
        <f t="shared" si="19"/>
        <v>5.3224962243586034E-2</v>
      </c>
    </row>
    <row r="247" spans="1:16" x14ac:dyDescent="0.25">
      <c r="A247" s="65">
        <f t="shared" si="22"/>
        <v>242</v>
      </c>
      <c r="B247" s="68" t="s">
        <v>2276</v>
      </c>
      <c r="C247" s="68">
        <v>675.4</v>
      </c>
      <c r="D247" s="68"/>
      <c r="E247" s="68"/>
      <c r="F247" s="68">
        <f t="shared" si="12"/>
        <v>675.4</v>
      </c>
      <c r="G247" s="68">
        <v>15</v>
      </c>
      <c r="H247" s="68"/>
      <c r="I247" s="68"/>
      <c r="J247" s="68">
        <f t="shared" si="23"/>
        <v>15</v>
      </c>
      <c r="K247" s="45">
        <f t="shared" si="20"/>
        <v>6.4794816414686825E-3</v>
      </c>
      <c r="L247" s="43">
        <f t="shared" si="21"/>
        <v>27.741576673866088</v>
      </c>
      <c r="M247" s="43">
        <f t="shared" si="18"/>
        <v>6.1031468682505396</v>
      </c>
      <c r="N247" s="43">
        <v>10.326369863013699</v>
      </c>
      <c r="O247" s="43">
        <v>2.054786303424144</v>
      </c>
      <c r="P247" s="69">
        <f t="shared" si="19"/>
        <v>6.8442226397030598E-2</v>
      </c>
    </row>
    <row r="248" spans="1:16" x14ac:dyDescent="0.25">
      <c r="A248" s="65">
        <f t="shared" si="22"/>
        <v>243</v>
      </c>
      <c r="B248" s="68" t="s">
        <v>2277</v>
      </c>
      <c r="C248" s="68">
        <v>633.9</v>
      </c>
      <c r="D248" s="68"/>
      <c r="E248" s="68"/>
      <c r="F248" s="68">
        <f t="shared" si="12"/>
        <v>633.9</v>
      </c>
      <c r="G248" s="68">
        <v>9</v>
      </c>
      <c r="H248" s="68"/>
      <c r="I248" s="68"/>
      <c r="J248" s="68">
        <f t="shared" si="23"/>
        <v>9</v>
      </c>
      <c r="K248" s="45">
        <f t="shared" si="20"/>
        <v>3.8876889848812094E-3</v>
      </c>
      <c r="L248" s="43">
        <f t="shared" si="21"/>
        <v>16.644946004319653</v>
      </c>
      <c r="M248" s="43">
        <f t="shared" si="18"/>
        <v>3.6618881209503238</v>
      </c>
      <c r="N248" s="43">
        <v>6.1958219178082183</v>
      </c>
      <c r="O248" s="43">
        <v>1.2328717820544863</v>
      </c>
      <c r="P248" s="69">
        <f t="shared" si="19"/>
        <v>4.375379054288165E-2</v>
      </c>
    </row>
    <row r="249" spans="1:16" x14ac:dyDescent="0.25">
      <c r="A249" s="65">
        <f t="shared" si="22"/>
        <v>244</v>
      </c>
      <c r="B249" s="68" t="s">
        <v>2278</v>
      </c>
      <c r="C249" s="68">
        <v>230.9</v>
      </c>
      <c r="D249" s="68">
        <v>51.2</v>
      </c>
      <c r="E249" s="68"/>
      <c r="F249" s="68">
        <f t="shared" si="12"/>
        <v>282.10000000000002</v>
      </c>
      <c r="G249" s="68">
        <v>5</v>
      </c>
      <c r="H249" s="68"/>
      <c r="I249" s="68"/>
      <c r="J249" s="68">
        <f t="shared" si="23"/>
        <v>5</v>
      </c>
      <c r="K249" s="45">
        <f t="shared" si="20"/>
        <v>2.1598272138228943E-3</v>
      </c>
      <c r="L249" s="43">
        <f t="shared" si="21"/>
        <v>9.2471922246220313</v>
      </c>
      <c r="M249" s="43">
        <f t="shared" si="18"/>
        <v>2.0343822894168468</v>
      </c>
      <c r="N249" s="43">
        <v>3.4421232876712327</v>
      </c>
      <c r="O249" s="43">
        <v>0.68492876780804801</v>
      </c>
      <c r="P249" s="69">
        <f t="shared" si="19"/>
        <v>5.4621150547742491E-2</v>
      </c>
    </row>
    <row r="250" spans="1:16" x14ac:dyDescent="0.25">
      <c r="A250" s="65">
        <f t="shared" si="22"/>
        <v>245</v>
      </c>
      <c r="B250" s="68" t="s">
        <v>2279</v>
      </c>
      <c r="C250" s="68">
        <v>1262.0999999999999</v>
      </c>
      <c r="D250" s="68"/>
      <c r="E250" s="68">
        <v>163.6</v>
      </c>
      <c r="F250" s="68">
        <f t="shared" si="12"/>
        <v>1425.6999999999998</v>
      </c>
      <c r="G250" s="68">
        <v>22</v>
      </c>
      <c r="H250" s="68"/>
      <c r="I250" s="68"/>
      <c r="J250" s="68">
        <f t="shared" si="23"/>
        <v>22</v>
      </c>
      <c r="K250" s="45">
        <f t="shared" si="20"/>
        <v>9.5032397408207347E-3</v>
      </c>
      <c r="L250" s="43">
        <f t="shared" si="21"/>
        <v>40.68764578833693</v>
      </c>
      <c r="M250" s="43">
        <f t="shared" si="18"/>
        <v>8.9512820734341254</v>
      </c>
      <c r="N250" s="43">
        <v>15.145342465753423</v>
      </c>
      <c r="O250" s="43">
        <v>3.013686578355411</v>
      </c>
      <c r="P250" s="69">
        <f t="shared" si="19"/>
        <v>4.7554153683018782E-2</v>
      </c>
    </row>
    <row r="251" spans="1:16" x14ac:dyDescent="0.25">
      <c r="A251" s="65">
        <f t="shared" si="22"/>
        <v>246</v>
      </c>
      <c r="B251" s="68" t="s">
        <v>2280</v>
      </c>
      <c r="C251" s="68">
        <v>332.6</v>
      </c>
      <c r="D251" s="68"/>
      <c r="E251" s="68">
        <v>108.7</v>
      </c>
      <c r="F251" s="68">
        <f t="shared" si="12"/>
        <v>441.3</v>
      </c>
      <c r="G251" s="68">
        <v>10</v>
      </c>
      <c r="H251" s="68"/>
      <c r="I251" s="68"/>
      <c r="J251" s="68">
        <f t="shared" si="23"/>
        <v>10</v>
      </c>
      <c r="K251" s="45">
        <f t="shared" si="20"/>
        <v>4.3196544276457886E-3</v>
      </c>
      <c r="L251" s="43">
        <f t="shared" si="21"/>
        <v>18.494384449244063</v>
      </c>
      <c r="M251" s="43">
        <f t="shared" si="18"/>
        <v>4.0687645788336937</v>
      </c>
      <c r="N251" s="43">
        <v>6.8842465753424653</v>
      </c>
      <c r="O251" s="43">
        <v>1.369857535616096</v>
      </c>
      <c r="P251" s="69">
        <f t="shared" si="19"/>
        <v>6.9832887240055097E-2</v>
      </c>
    </row>
    <row r="252" spans="1:16" x14ac:dyDescent="0.25">
      <c r="A252" s="65">
        <f t="shared" si="22"/>
        <v>247</v>
      </c>
      <c r="B252" s="68" t="s">
        <v>2281</v>
      </c>
      <c r="C252" s="68">
        <v>511</v>
      </c>
      <c r="D252" s="68"/>
      <c r="E252" s="68">
        <v>141.6</v>
      </c>
      <c r="F252" s="68">
        <f t="shared" si="12"/>
        <v>652.6</v>
      </c>
      <c r="G252" s="68">
        <v>11</v>
      </c>
      <c r="H252" s="68"/>
      <c r="I252" s="68"/>
      <c r="J252" s="68">
        <f t="shared" si="23"/>
        <v>11</v>
      </c>
      <c r="K252" s="45">
        <f t="shared" si="20"/>
        <v>4.7516198704103674E-3</v>
      </c>
      <c r="L252" s="43">
        <f t="shared" si="21"/>
        <v>20.343822894168465</v>
      </c>
      <c r="M252" s="43">
        <f t="shared" si="18"/>
        <v>4.4756410367170627</v>
      </c>
      <c r="N252" s="43">
        <v>7.5726712328767114</v>
      </c>
      <c r="O252" s="43">
        <v>1.5068432891777055</v>
      </c>
      <c r="P252" s="69">
        <f t="shared" si="19"/>
        <v>5.1944496556757487E-2</v>
      </c>
    </row>
    <row r="253" spans="1:16" x14ac:dyDescent="0.25">
      <c r="A253" s="65">
        <f t="shared" si="22"/>
        <v>248</v>
      </c>
      <c r="B253" s="68" t="s">
        <v>2282</v>
      </c>
      <c r="C253" s="68">
        <v>1078.7</v>
      </c>
      <c r="D253" s="68"/>
      <c r="E253" s="68"/>
      <c r="F253" s="68">
        <f t="shared" si="12"/>
        <v>1078.7</v>
      </c>
      <c r="G253" s="68">
        <v>20</v>
      </c>
      <c r="H253" s="68"/>
      <c r="I253" s="68"/>
      <c r="J253" s="68">
        <f t="shared" si="23"/>
        <v>20</v>
      </c>
      <c r="K253" s="45">
        <f t="shared" si="20"/>
        <v>8.6393088552915772E-3</v>
      </c>
      <c r="L253" s="43">
        <f t="shared" si="21"/>
        <v>36.988768898488125</v>
      </c>
      <c r="M253" s="43">
        <f t="shared" si="18"/>
        <v>8.1375291576673874</v>
      </c>
      <c r="N253" s="43">
        <v>13.768493150684931</v>
      </c>
      <c r="O253" s="43">
        <v>2.739715071232192</v>
      </c>
      <c r="P253" s="69">
        <f t="shared" si="19"/>
        <v>5.7137764232940237E-2</v>
      </c>
    </row>
    <row r="254" spans="1:16" x14ac:dyDescent="0.25">
      <c r="A254" s="65">
        <f t="shared" si="22"/>
        <v>249</v>
      </c>
      <c r="B254" s="68" t="s">
        <v>2283</v>
      </c>
      <c r="C254" s="68">
        <v>611.4</v>
      </c>
      <c r="D254" s="68"/>
      <c r="E254" s="68">
        <v>112.1</v>
      </c>
      <c r="F254" s="68">
        <f t="shared" si="12"/>
        <v>723.5</v>
      </c>
      <c r="G254" s="68">
        <v>12</v>
      </c>
      <c r="H254" s="68"/>
      <c r="I254" s="68">
        <v>1</v>
      </c>
      <c r="J254" s="68">
        <f t="shared" si="23"/>
        <v>13</v>
      </c>
      <c r="K254" s="45">
        <f t="shared" si="20"/>
        <v>5.6155507559395249E-3</v>
      </c>
      <c r="L254" s="43">
        <f t="shared" si="21"/>
        <v>24.042699784017277</v>
      </c>
      <c r="M254" s="43">
        <f t="shared" ref="M254:M311" si="24">L254*0.22</f>
        <v>5.2893939524838007</v>
      </c>
      <c r="N254" s="43">
        <v>8.9495205479452054</v>
      </c>
      <c r="O254" s="43">
        <v>1.7808147963009249</v>
      </c>
      <c r="P254" s="69">
        <f t="shared" si="19"/>
        <v>5.537308787940181E-2</v>
      </c>
    </row>
    <row r="255" spans="1:16" x14ac:dyDescent="0.25">
      <c r="A255" s="65">
        <f t="shared" si="22"/>
        <v>250</v>
      </c>
      <c r="B255" s="68" t="s">
        <v>2284</v>
      </c>
      <c r="C255" s="68">
        <v>690.47</v>
      </c>
      <c r="D255" s="68">
        <v>27.1</v>
      </c>
      <c r="E255" s="68">
        <v>79.3</v>
      </c>
      <c r="F255" s="68">
        <f t="shared" si="12"/>
        <v>796.87</v>
      </c>
      <c r="G255" s="68">
        <v>15</v>
      </c>
      <c r="H255" s="68"/>
      <c r="I255" s="68"/>
      <c r="J255" s="68">
        <f t="shared" si="23"/>
        <v>15</v>
      </c>
      <c r="K255" s="45">
        <f t="shared" si="20"/>
        <v>6.4794816414686825E-3</v>
      </c>
      <c r="L255" s="43">
        <f t="shared" si="21"/>
        <v>27.741576673866088</v>
      </c>
      <c r="M255" s="43">
        <f t="shared" si="24"/>
        <v>6.1031468682505396</v>
      </c>
      <c r="N255" s="43">
        <v>10.326369863013699</v>
      </c>
      <c r="O255" s="43">
        <v>2.054786303424144</v>
      </c>
      <c r="P255" s="69">
        <f t="shared" si="19"/>
        <v>5.8009311065235818E-2</v>
      </c>
    </row>
    <row r="256" spans="1:16" x14ac:dyDescent="0.25">
      <c r="A256" s="65">
        <f t="shared" si="22"/>
        <v>251</v>
      </c>
      <c r="B256" s="68" t="s">
        <v>10</v>
      </c>
      <c r="C256" s="68">
        <v>401.2</v>
      </c>
      <c r="D256" s="68"/>
      <c r="E256" s="68">
        <v>112.2</v>
      </c>
      <c r="F256" s="68">
        <f t="shared" si="12"/>
        <v>513.4</v>
      </c>
      <c r="G256" s="68">
        <v>6</v>
      </c>
      <c r="H256" s="68"/>
      <c r="I256" s="68"/>
      <c r="J256" s="68">
        <f t="shared" si="23"/>
        <v>6</v>
      </c>
      <c r="K256" s="45">
        <f t="shared" si="20"/>
        <v>2.5917926565874731E-3</v>
      </c>
      <c r="L256" s="43">
        <f t="shared" si="21"/>
        <v>11.096630669546435</v>
      </c>
      <c r="M256" s="43">
        <f t="shared" si="24"/>
        <v>2.4412587473002159</v>
      </c>
      <c r="N256" s="43">
        <v>4.1305479452054792</v>
      </c>
      <c r="O256" s="43">
        <v>0.82191452136965759</v>
      </c>
      <c r="P256" s="69">
        <f t="shared" si="19"/>
        <v>3.6015488670474854E-2</v>
      </c>
    </row>
    <row r="257" spans="1:16" x14ac:dyDescent="0.25">
      <c r="A257" s="65">
        <f t="shared" si="22"/>
        <v>252</v>
      </c>
      <c r="B257" s="68" t="s">
        <v>11</v>
      </c>
      <c r="C257" s="68">
        <v>339.2</v>
      </c>
      <c r="D257" s="68"/>
      <c r="E257" s="68"/>
      <c r="F257" s="68">
        <f t="shared" si="12"/>
        <v>339.2</v>
      </c>
      <c r="G257" s="68">
        <v>4</v>
      </c>
      <c r="H257" s="68"/>
      <c r="I257" s="68"/>
      <c r="J257" s="68">
        <f t="shared" si="23"/>
        <v>4</v>
      </c>
      <c r="K257" s="45">
        <f t="shared" si="20"/>
        <v>1.7278617710583153E-3</v>
      </c>
      <c r="L257" s="43">
        <f t="shared" si="21"/>
        <v>7.3977537796976236</v>
      </c>
      <c r="M257" s="43">
        <f t="shared" si="24"/>
        <v>1.6275058315334772</v>
      </c>
      <c r="N257" s="43">
        <v>2.7536986301369861</v>
      </c>
      <c r="O257" s="43">
        <v>0.54794301424643843</v>
      </c>
      <c r="P257" s="69">
        <f t="shared" si="19"/>
        <v>3.634110039980698E-2</v>
      </c>
    </row>
    <row r="258" spans="1:16" x14ac:dyDescent="0.25">
      <c r="A258" s="65">
        <f t="shared" si="22"/>
        <v>253</v>
      </c>
      <c r="B258" s="68" t="s">
        <v>12</v>
      </c>
      <c r="C258" s="68">
        <v>213.9</v>
      </c>
      <c r="D258" s="68"/>
      <c r="E258" s="68"/>
      <c r="F258" s="68">
        <f t="shared" si="12"/>
        <v>213.9</v>
      </c>
      <c r="G258" s="68">
        <v>4</v>
      </c>
      <c r="H258" s="68"/>
      <c r="I258" s="68"/>
      <c r="J258" s="68">
        <f t="shared" si="23"/>
        <v>4</v>
      </c>
      <c r="K258" s="45">
        <f t="shared" si="20"/>
        <v>1.7278617710583153E-3</v>
      </c>
      <c r="L258" s="43">
        <f t="shared" si="21"/>
        <v>7.3977537796976236</v>
      </c>
      <c r="M258" s="43">
        <f t="shared" si="24"/>
        <v>1.6275058315334772</v>
      </c>
      <c r="N258" s="43">
        <v>2.7536986301369861</v>
      </c>
      <c r="O258" s="43">
        <v>0.54794301424643843</v>
      </c>
      <c r="P258" s="69">
        <f t="shared" ref="P258:P318" si="25">(L258+M258+N258+O258)/F258</f>
        <v>5.7629271882255848E-2</v>
      </c>
    </row>
    <row r="259" spans="1:16" x14ac:dyDescent="0.25">
      <c r="A259" s="65">
        <f t="shared" si="22"/>
        <v>254</v>
      </c>
      <c r="B259" s="68" t="s">
        <v>13</v>
      </c>
      <c r="C259" s="68">
        <v>227.3</v>
      </c>
      <c r="D259" s="68"/>
      <c r="E259" s="68"/>
      <c r="F259" s="68">
        <f t="shared" si="12"/>
        <v>227.3</v>
      </c>
      <c r="G259" s="68">
        <v>4</v>
      </c>
      <c r="H259" s="68"/>
      <c r="I259" s="68"/>
      <c r="J259" s="68">
        <f t="shared" si="23"/>
        <v>4</v>
      </c>
      <c r="K259" s="45">
        <f t="shared" si="20"/>
        <v>1.7278617710583153E-3</v>
      </c>
      <c r="L259" s="43">
        <f t="shared" si="21"/>
        <v>7.3977537796976236</v>
      </c>
      <c r="M259" s="43">
        <f t="shared" si="24"/>
        <v>1.6275058315334772</v>
      </c>
      <c r="N259" s="43">
        <v>2.7536986301369861</v>
      </c>
      <c r="O259" s="43">
        <v>0.54794301424643843</v>
      </c>
      <c r="P259" s="69">
        <f t="shared" si="25"/>
        <v>5.4231857701779698E-2</v>
      </c>
    </row>
    <row r="260" spans="1:16" x14ac:dyDescent="0.25">
      <c r="A260" s="65">
        <f t="shared" si="22"/>
        <v>255</v>
      </c>
      <c r="B260" s="68" t="s">
        <v>14</v>
      </c>
      <c r="C260" s="68">
        <v>479.8</v>
      </c>
      <c r="D260" s="68"/>
      <c r="E260" s="68"/>
      <c r="F260" s="68">
        <f t="shared" si="12"/>
        <v>479.8</v>
      </c>
      <c r="G260" s="68">
        <v>11</v>
      </c>
      <c r="H260" s="68"/>
      <c r="I260" s="68"/>
      <c r="J260" s="68">
        <f t="shared" si="23"/>
        <v>11</v>
      </c>
      <c r="K260" s="45">
        <f t="shared" si="20"/>
        <v>4.7516198704103674E-3</v>
      </c>
      <c r="L260" s="43">
        <f t="shared" si="21"/>
        <v>20.343822894168465</v>
      </c>
      <c r="M260" s="43">
        <f t="shared" si="24"/>
        <v>4.4756410367170627</v>
      </c>
      <c r="N260" s="43">
        <v>7.5726712328767114</v>
      </c>
      <c r="O260" s="43">
        <v>1.5068432891777055</v>
      </c>
      <c r="P260" s="69">
        <f t="shared" si="25"/>
        <v>7.0652310239558008E-2</v>
      </c>
    </row>
    <row r="261" spans="1:16" x14ac:dyDescent="0.25">
      <c r="A261" s="65">
        <f t="shared" si="22"/>
        <v>256</v>
      </c>
      <c r="B261" s="68" t="s">
        <v>15</v>
      </c>
      <c r="C261" s="68">
        <v>209.3</v>
      </c>
      <c r="D261" s="68"/>
      <c r="E261" s="68"/>
      <c r="F261" s="68">
        <f t="shared" si="12"/>
        <v>209.3</v>
      </c>
      <c r="G261" s="68">
        <v>4</v>
      </c>
      <c r="H261" s="68"/>
      <c r="I261" s="68"/>
      <c r="J261" s="68">
        <f t="shared" si="23"/>
        <v>4</v>
      </c>
      <c r="K261" s="45">
        <f t="shared" si="20"/>
        <v>1.7278617710583153E-3</v>
      </c>
      <c r="L261" s="43">
        <f t="shared" si="21"/>
        <v>7.3977537796976236</v>
      </c>
      <c r="M261" s="43">
        <f t="shared" si="24"/>
        <v>1.6275058315334772</v>
      </c>
      <c r="N261" s="43">
        <v>2.7536986301369861</v>
      </c>
      <c r="O261" s="43">
        <v>0.54794301424643843</v>
      </c>
      <c r="P261" s="69">
        <f t="shared" si="25"/>
        <v>5.8895849286261473E-2</v>
      </c>
    </row>
    <row r="262" spans="1:16" x14ac:dyDescent="0.25">
      <c r="A262" s="65">
        <f t="shared" si="22"/>
        <v>257</v>
      </c>
      <c r="B262" s="68" t="s">
        <v>16</v>
      </c>
      <c r="C262" s="68">
        <v>510.7</v>
      </c>
      <c r="D262" s="68"/>
      <c r="E262" s="68"/>
      <c r="F262" s="68">
        <f t="shared" si="12"/>
        <v>510.7</v>
      </c>
      <c r="G262" s="68">
        <v>8</v>
      </c>
      <c r="H262" s="68"/>
      <c r="I262" s="68"/>
      <c r="J262" s="68">
        <f t="shared" si="23"/>
        <v>8</v>
      </c>
      <c r="K262" s="45">
        <f t="shared" ref="K262:K325" si="26">2/$J$379*J262</f>
        <v>3.4557235421166306E-3</v>
      </c>
      <c r="L262" s="43">
        <f t="shared" ref="L262:L325" si="27">K262*4281.45</f>
        <v>14.795507559395247</v>
      </c>
      <c r="M262" s="43">
        <f t="shared" si="24"/>
        <v>3.2550116630669543</v>
      </c>
      <c r="N262" s="43">
        <v>5.5073972602739723</v>
      </c>
      <c r="O262" s="43">
        <v>1.0958860284928769</v>
      </c>
      <c r="P262" s="69">
        <f t="shared" si="25"/>
        <v>4.8274530078772381E-2</v>
      </c>
    </row>
    <row r="263" spans="1:16" x14ac:dyDescent="0.25">
      <c r="A263" s="65">
        <f t="shared" si="22"/>
        <v>258</v>
      </c>
      <c r="B263" s="68" t="s">
        <v>17</v>
      </c>
      <c r="C263" s="68">
        <v>482.5</v>
      </c>
      <c r="D263" s="68"/>
      <c r="E263" s="68">
        <v>43.8</v>
      </c>
      <c r="F263" s="68">
        <f t="shared" si="12"/>
        <v>526.29999999999995</v>
      </c>
      <c r="G263" s="68">
        <v>7</v>
      </c>
      <c r="H263" s="68"/>
      <c r="I263" s="68"/>
      <c r="J263" s="68">
        <f t="shared" si="23"/>
        <v>7</v>
      </c>
      <c r="K263" s="45">
        <f t="shared" si="26"/>
        <v>3.0237580993520518E-3</v>
      </c>
      <c r="L263" s="43">
        <f t="shared" si="27"/>
        <v>12.946069114470841</v>
      </c>
      <c r="M263" s="43">
        <f t="shared" si="24"/>
        <v>2.8481352051835853</v>
      </c>
      <c r="N263" s="43">
        <v>4.8189726027397253</v>
      </c>
      <c r="O263" s="43">
        <v>0.95890027493126717</v>
      </c>
      <c r="P263" s="69">
        <f t="shared" si="25"/>
        <v>4.098817632020791E-2</v>
      </c>
    </row>
    <row r="264" spans="1:16" x14ac:dyDescent="0.25">
      <c r="A264" s="65">
        <f t="shared" ref="A264:A327" si="28">A263+1</f>
        <v>259</v>
      </c>
      <c r="B264" s="68" t="s">
        <v>18</v>
      </c>
      <c r="C264" s="68">
        <v>265.39999999999998</v>
      </c>
      <c r="D264" s="68"/>
      <c r="E264" s="68">
        <v>29.8</v>
      </c>
      <c r="F264" s="68">
        <f t="shared" si="12"/>
        <v>295.2</v>
      </c>
      <c r="G264" s="68">
        <v>4</v>
      </c>
      <c r="H264" s="68"/>
      <c r="I264" s="68"/>
      <c r="J264" s="68">
        <f t="shared" si="23"/>
        <v>4</v>
      </c>
      <c r="K264" s="45">
        <f t="shared" si="26"/>
        <v>1.7278617710583153E-3</v>
      </c>
      <c r="L264" s="43">
        <f t="shared" si="27"/>
        <v>7.3977537796976236</v>
      </c>
      <c r="M264" s="43">
        <f t="shared" si="24"/>
        <v>1.6275058315334772</v>
      </c>
      <c r="N264" s="43">
        <v>2.7536986301369861</v>
      </c>
      <c r="O264" s="43">
        <v>0.54794301424643843</v>
      </c>
      <c r="P264" s="69">
        <f t="shared" si="25"/>
        <v>4.1757795581350024E-2</v>
      </c>
    </row>
    <row r="265" spans="1:16" x14ac:dyDescent="0.25">
      <c r="A265" s="65">
        <f t="shared" si="28"/>
        <v>260</v>
      </c>
      <c r="B265" s="68" t="s">
        <v>19</v>
      </c>
      <c r="C265" s="68">
        <v>211.6</v>
      </c>
      <c r="D265" s="68"/>
      <c r="E265" s="68"/>
      <c r="F265" s="68">
        <f t="shared" si="12"/>
        <v>211.6</v>
      </c>
      <c r="G265" s="68">
        <v>4</v>
      </c>
      <c r="H265" s="68"/>
      <c r="I265" s="68"/>
      <c r="J265" s="68">
        <f t="shared" si="23"/>
        <v>4</v>
      </c>
      <c r="K265" s="45">
        <f t="shared" si="26"/>
        <v>1.7278617710583153E-3</v>
      </c>
      <c r="L265" s="43">
        <f t="shared" si="27"/>
        <v>7.3977537796976236</v>
      </c>
      <c r="M265" s="43">
        <f t="shared" si="24"/>
        <v>1.6275058315334772</v>
      </c>
      <c r="N265" s="43">
        <v>2.7536986301369861</v>
      </c>
      <c r="O265" s="43">
        <v>0.54794301424643843</v>
      </c>
      <c r="P265" s="69">
        <f t="shared" si="25"/>
        <v>5.8255677011410809E-2</v>
      </c>
    </row>
    <row r="266" spans="1:16" x14ac:dyDescent="0.25">
      <c r="A266" s="65">
        <f t="shared" si="28"/>
        <v>261</v>
      </c>
      <c r="B266" s="68" t="s">
        <v>20</v>
      </c>
      <c r="C266" s="68">
        <v>224</v>
      </c>
      <c r="D266" s="68">
        <v>79.5</v>
      </c>
      <c r="E266" s="68"/>
      <c r="F266" s="68">
        <f t="shared" si="12"/>
        <v>303.5</v>
      </c>
      <c r="G266" s="68">
        <v>4</v>
      </c>
      <c r="H266" s="68"/>
      <c r="I266" s="68"/>
      <c r="J266" s="68">
        <f t="shared" si="23"/>
        <v>4</v>
      </c>
      <c r="K266" s="45">
        <f t="shared" si="26"/>
        <v>1.7278617710583153E-3</v>
      </c>
      <c r="L266" s="43">
        <f t="shared" si="27"/>
        <v>7.3977537796976236</v>
      </c>
      <c r="M266" s="43">
        <f t="shared" si="24"/>
        <v>1.6275058315334772</v>
      </c>
      <c r="N266" s="43">
        <v>2.7536986301369861</v>
      </c>
      <c r="O266" s="43">
        <v>0.54794301424643843</v>
      </c>
      <c r="P266" s="69">
        <f t="shared" si="25"/>
        <v>4.0615819623112115E-2</v>
      </c>
    </row>
    <row r="267" spans="1:16" x14ac:dyDescent="0.25">
      <c r="A267" s="65">
        <f t="shared" si="28"/>
        <v>262</v>
      </c>
      <c r="B267" s="68" t="s">
        <v>21</v>
      </c>
      <c r="C267" s="68">
        <v>177.6</v>
      </c>
      <c r="D267" s="68"/>
      <c r="E267" s="68"/>
      <c r="F267" s="68">
        <f t="shared" si="12"/>
        <v>177.6</v>
      </c>
      <c r="G267" s="68">
        <v>3</v>
      </c>
      <c r="H267" s="68"/>
      <c r="I267" s="68"/>
      <c r="J267" s="68">
        <f t="shared" si="23"/>
        <v>3</v>
      </c>
      <c r="K267" s="45">
        <f t="shared" si="26"/>
        <v>1.2958963282937365E-3</v>
      </c>
      <c r="L267" s="43">
        <f t="shared" si="27"/>
        <v>5.5483153347732177</v>
      </c>
      <c r="M267" s="43">
        <f t="shared" si="24"/>
        <v>1.2206293736501079</v>
      </c>
      <c r="N267" s="43">
        <v>2.0652739726027396</v>
      </c>
      <c r="O267" s="43">
        <v>0.4109572606848288</v>
      </c>
      <c r="P267" s="69">
        <f t="shared" si="25"/>
        <v>5.2056170842966744E-2</v>
      </c>
    </row>
    <row r="268" spans="1:16" x14ac:dyDescent="0.25">
      <c r="A268" s="65">
        <f t="shared" si="28"/>
        <v>263</v>
      </c>
      <c r="B268" s="68" t="s">
        <v>22</v>
      </c>
      <c r="C268" s="68">
        <v>590</v>
      </c>
      <c r="D268" s="68"/>
      <c r="E268" s="68">
        <v>44.1</v>
      </c>
      <c r="F268" s="68">
        <f t="shared" si="12"/>
        <v>634.1</v>
      </c>
      <c r="G268" s="68">
        <v>8</v>
      </c>
      <c r="H268" s="68"/>
      <c r="I268" s="68"/>
      <c r="J268" s="68">
        <f t="shared" si="23"/>
        <v>8</v>
      </c>
      <c r="K268" s="45">
        <f t="shared" si="26"/>
        <v>3.4557235421166306E-3</v>
      </c>
      <c r="L268" s="43">
        <f t="shared" si="27"/>
        <v>14.795507559395247</v>
      </c>
      <c r="M268" s="43">
        <f t="shared" si="24"/>
        <v>3.2550116630669543</v>
      </c>
      <c r="N268" s="43">
        <v>5.5073972602739723</v>
      </c>
      <c r="O268" s="43">
        <v>1.0958860284928769</v>
      </c>
      <c r="P268" s="69">
        <f t="shared" si="25"/>
        <v>3.8879991343997874E-2</v>
      </c>
    </row>
    <row r="269" spans="1:16" x14ac:dyDescent="0.25">
      <c r="A269" s="65">
        <f t="shared" si="28"/>
        <v>264</v>
      </c>
      <c r="B269" s="68" t="s">
        <v>23</v>
      </c>
      <c r="C269" s="68">
        <v>119.2</v>
      </c>
      <c r="D269" s="68"/>
      <c r="E269" s="68"/>
      <c r="F269" s="68">
        <f t="shared" si="12"/>
        <v>119.2</v>
      </c>
      <c r="G269" s="68">
        <v>3</v>
      </c>
      <c r="H269" s="68"/>
      <c r="I269" s="68"/>
      <c r="J269" s="68">
        <f t="shared" si="23"/>
        <v>3</v>
      </c>
      <c r="K269" s="45">
        <f t="shared" si="26"/>
        <v>1.2958963282937365E-3</v>
      </c>
      <c r="L269" s="43">
        <f t="shared" si="27"/>
        <v>5.5483153347732177</v>
      </c>
      <c r="M269" s="43">
        <f t="shared" si="24"/>
        <v>1.2206293736501079</v>
      </c>
      <c r="N269" s="43">
        <v>2.0652739726027396</v>
      </c>
      <c r="O269" s="43">
        <v>0.4109572606848288</v>
      </c>
      <c r="P269" s="69">
        <f t="shared" si="25"/>
        <v>7.7560200853279304E-2</v>
      </c>
    </row>
    <row r="270" spans="1:16" x14ac:dyDescent="0.25">
      <c r="A270" s="65">
        <f t="shared" si="28"/>
        <v>265</v>
      </c>
      <c r="B270" s="68" t="s">
        <v>24</v>
      </c>
      <c r="C270" s="68">
        <v>1517.4</v>
      </c>
      <c r="D270" s="68"/>
      <c r="E270" s="68">
        <v>120</v>
      </c>
      <c r="F270" s="68">
        <f t="shared" si="12"/>
        <v>1637.4</v>
      </c>
      <c r="G270" s="68">
        <v>25</v>
      </c>
      <c r="H270" s="68"/>
      <c r="I270" s="68"/>
      <c r="J270" s="68">
        <f t="shared" si="23"/>
        <v>25</v>
      </c>
      <c r="K270" s="45">
        <f t="shared" si="26"/>
        <v>1.079913606911447E-2</v>
      </c>
      <c r="L270" s="43">
        <f t="shared" si="27"/>
        <v>46.235961123110144</v>
      </c>
      <c r="M270" s="43">
        <f t="shared" si="24"/>
        <v>10.171911447084232</v>
      </c>
      <c r="N270" s="43">
        <v>17.210616438356162</v>
      </c>
      <c r="O270" s="43">
        <v>3.4246438390402396</v>
      </c>
      <c r="P270" s="69">
        <f t="shared" si="25"/>
        <v>4.7052114845236824E-2</v>
      </c>
    </row>
    <row r="271" spans="1:16" x14ac:dyDescent="0.25">
      <c r="A271" s="65">
        <f t="shared" si="28"/>
        <v>266</v>
      </c>
      <c r="B271" s="68" t="s">
        <v>25</v>
      </c>
      <c r="C271" s="68">
        <v>256.8</v>
      </c>
      <c r="D271" s="68"/>
      <c r="E271" s="68"/>
      <c r="F271" s="68">
        <f t="shared" si="12"/>
        <v>256.8</v>
      </c>
      <c r="G271" s="68">
        <v>4</v>
      </c>
      <c r="H271" s="68"/>
      <c r="I271" s="68"/>
      <c r="J271" s="68">
        <f t="shared" si="23"/>
        <v>4</v>
      </c>
      <c r="K271" s="45">
        <f t="shared" si="26"/>
        <v>1.7278617710583153E-3</v>
      </c>
      <c r="L271" s="43">
        <f t="shared" si="27"/>
        <v>7.3977537796976236</v>
      </c>
      <c r="M271" s="43">
        <f t="shared" si="24"/>
        <v>1.6275058315334772</v>
      </c>
      <c r="N271" s="43">
        <v>2.7536986301369861</v>
      </c>
      <c r="O271" s="43">
        <v>0.54794301424643843</v>
      </c>
      <c r="P271" s="69">
        <f t="shared" si="25"/>
        <v>4.8001951929963108E-2</v>
      </c>
    </row>
    <row r="272" spans="1:16" x14ac:dyDescent="0.25">
      <c r="A272" s="65">
        <f t="shared" si="28"/>
        <v>267</v>
      </c>
      <c r="B272" s="68" t="s">
        <v>26</v>
      </c>
      <c r="C272" s="68">
        <v>293.31</v>
      </c>
      <c r="D272" s="68"/>
      <c r="E272" s="68"/>
      <c r="F272" s="68">
        <f t="shared" si="12"/>
        <v>293.31</v>
      </c>
      <c r="G272" s="68">
        <v>6</v>
      </c>
      <c r="H272" s="68"/>
      <c r="I272" s="68"/>
      <c r="J272" s="68">
        <f t="shared" si="23"/>
        <v>6</v>
      </c>
      <c r="K272" s="45">
        <f t="shared" si="26"/>
        <v>2.5917926565874731E-3</v>
      </c>
      <c r="L272" s="43">
        <f t="shared" si="27"/>
        <v>11.096630669546435</v>
      </c>
      <c r="M272" s="43">
        <f t="shared" si="24"/>
        <v>2.4412587473002159</v>
      </c>
      <c r="N272" s="43">
        <v>4.1305479452054792</v>
      </c>
      <c r="O272" s="43">
        <v>0.82191452136965759</v>
      </c>
      <c r="P272" s="69">
        <f t="shared" si="25"/>
        <v>6.3040305081387568E-2</v>
      </c>
    </row>
    <row r="273" spans="1:16" x14ac:dyDescent="0.25">
      <c r="A273" s="65">
        <f t="shared" si="28"/>
        <v>268</v>
      </c>
      <c r="B273" s="68" t="s">
        <v>27</v>
      </c>
      <c r="C273" s="68">
        <v>452.8</v>
      </c>
      <c r="D273" s="68">
        <v>35.6</v>
      </c>
      <c r="E273" s="68"/>
      <c r="F273" s="68">
        <f t="shared" si="12"/>
        <v>488.40000000000003</v>
      </c>
      <c r="G273" s="68">
        <v>7</v>
      </c>
      <c r="H273" s="68"/>
      <c r="I273" s="68"/>
      <c r="J273" s="68">
        <f t="shared" si="23"/>
        <v>7</v>
      </c>
      <c r="K273" s="45">
        <f t="shared" si="26"/>
        <v>3.0237580993520518E-3</v>
      </c>
      <c r="L273" s="43">
        <f t="shared" si="27"/>
        <v>12.946069114470841</v>
      </c>
      <c r="M273" s="43">
        <f t="shared" si="24"/>
        <v>2.8481352051835853</v>
      </c>
      <c r="N273" s="43">
        <v>4.8189726027397253</v>
      </c>
      <c r="O273" s="43">
        <v>0.95890027493126717</v>
      </c>
      <c r="P273" s="69">
        <f t="shared" si="25"/>
        <v>4.4168872230396027E-2</v>
      </c>
    </row>
    <row r="274" spans="1:16" x14ac:dyDescent="0.25">
      <c r="A274" s="65">
        <f t="shared" si="28"/>
        <v>269</v>
      </c>
      <c r="B274" s="68" t="s">
        <v>28</v>
      </c>
      <c r="C274" s="68">
        <v>271.2</v>
      </c>
      <c r="D274" s="68"/>
      <c r="E274" s="68"/>
      <c r="F274" s="68">
        <f t="shared" si="12"/>
        <v>271.2</v>
      </c>
      <c r="G274" s="68">
        <v>6</v>
      </c>
      <c r="H274" s="68"/>
      <c r="I274" s="68"/>
      <c r="J274" s="68">
        <f t="shared" si="23"/>
        <v>6</v>
      </c>
      <c r="K274" s="45">
        <f t="shared" si="26"/>
        <v>2.5917926565874731E-3</v>
      </c>
      <c r="L274" s="43">
        <f t="shared" si="27"/>
        <v>11.096630669546435</v>
      </c>
      <c r="M274" s="43">
        <f t="shared" si="24"/>
        <v>2.4412587473002159</v>
      </c>
      <c r="N274" s="43">
        <v>4.1305479452054792</v>
      </c>
      <c r="O274" s="43">
        <v>0.82191452136965759</v>
      </c>
      <c r="P274" s="69">
        <f t="shared" si="25"/>
        <v>6.8179763581938752E-2</v>
      </c>
    </row>
    <row r="275" spans="1:16" x14ac:dyDescent="0.25">
      <c r="A275" s="65">
        <f t="shared" si="28"/>
        <v>270</v>
      </c>
      <c r="B275" s="68" t="s">
        <v>29</v>
      </c>
      <c r="C275" s="68">
        <v>455.2</v>
      </c>
      <c r="D275" s="68"/>
      <c r="E275" s="68"/>
      <c r="F275" s="68">
        <f t="shared" si="12"/>
        <v>455.2</v>
      </c>
      <c r="G275" s="68">
        <v>9</v>
      </c>
      <c r="H275" s="68"/>
      <c r="I275" s="68"/>
      <c r="J275" s="68">
        <f t="shared" si="23"/>
        <v>9</v>
      </c>
      <c r="K275" s="45">
        <f t="shared" si="26"/>
        <v>3.8876889848812094E-3</v>
      </c>
      <c r="L275" s="43">
        <f t="shared" si="27"/>
        <v>16.644946004319653</v>
      </c>
      <c r="M275" s="43">
        <f t="shared" si="24"/>
        <v>3.6618881209503238</v>
      </c>
      <c r="N275" s="43">
        <v>6.1958219178082183</v>
      </c>
      <c r="O275" s="43">
        <v>1.2328717820544863</v>
      </c>
      <c r="P275" s="69">
        <f t="shared" si="25"/>
        <v>6.0930421408463706E-2</v>
      </c>
    </row>
    <row r="276" spans="1:16" x14ac:dyDescent="0.25">
      <c r="A276" s="65">
        <f t="shared" si="28"/>
        <v>271</v>
      </c>
      <c r="B276" s="68" t="s">
        <v>30</v>
      </c>
      <c r="C276" s="68">
        <v>510.8</v>
      </c>
      <c r="D276" s="68"/>
      <c r="E276" s="68"/>
      <c r="F276" s="68">
        <f t="shared" si="12"/>
        <v>510.8</v>
      </c>
      <c r="G276" s="68">
        <v>11</v>
      </c>
      <c r="H276" s="68"/>
      <c r="I276" s="68"/>
      <c r="J276" s="68">
        <f t="shared" si="23"/>
        <v>11</v>
      </c>
      <c r="K276" s="45">
        <f t="shared" si="26"/>
        <v>4.7516198704103674E-3</v>
      </c>
      <c r="L276" s="43">
        <f t="shared" si="27"/>
        <v>20.343822894168465</v>
      </c>
      <c r="M276" s="43">
        <f t="shared" si="24"/>
        <v>4.4756410367170627</v>
      </c>
      <c r="N276" s="43">
        <v>7.5726712328767114</v>
      </c>
      <c r="O276" s="43">
        <v>1.5068432891777055</v>
      </c>
      <c r="P276" s="69">
        <f t="shared" si="25"/>
        <v>6.6364484050391415E-2</v>
      </c>
    </row>
    <row r="277" spans="1:16" x14ac:dyDescent="0.25">
      <c r="A277" s="65">
        <f t="shared" si="28"/>
        <v>272</v>
      </c>
      <c r="B277" s="68" t="s">
        <v>31</v>
      </c>
      <c r="C277" s="68">
        <v>209.8</v>
      </c>
      <c r="D277" s="68"/>
      <c r="E277" s="68">
        <v>30.1</v>
      </c>
      <c r="F277" s="68">
        <f t="shared" si="12"/>
        <v>239.9</v>
      </c>
      <c r="G277" s="68">
        <v>3</v>
      </c>
      <c r="H277" s="68"/>
      <c r="I277" s="68"/>
      <c r="J277" s="68">
        <f t="shared" si="23"/>
        <v>3</v>
      </c>
      <c r="K277" s="45">
        <f t="shared" si="26"/>
        <v>1.2958963282937365E-3</v>
      </c>
      <c r="L277" s="43">
        <f t="shared" si="27"/>
        <v>5.5483153347732177</v>
      </c>
      <c r="M277" s="43">
        <f t="shared" si="24"/>
        <v>1.2206293736501079</v>
      </c>
      <c r="N277" s="43">
        <v>2.0652739726027396</v>
      </c>
      <c r="O277" s="43">
        <v>0.4109572606848288</v>
      </c>
      <c r="P277" s="69">
        <f t="shared" si="25"/>
        <v>3.8537623767031653E-2</v>
      </c>
    </row>
    <row r="278" spans="1:16" x14ac:dyDescent="0.25">
      <c r="A278" s="65">
        <f t="shared" si="28"/>
        <v>273</v>
      </c>
      <c r="B278" s="68" t="s">
        <v>32</v>
      </c>
      <c r="C278" s="68">
        <v>506.6</v>
      </c>
      <c r="D278" s="68"/>
      <c r="E278" s="68"/>
      <c r="F278" s="68">
        <f t="shared" si="12"/>
        <v>506.6</v>
      </c>
      <c r="G278" s="68">
        <v>12</v>
      </c>
      <c r="H278" s="68"/>
      <c r="I278" s="68"/>
      <c r="J278" s="68">
        <f t="shared" si="23"/>
        <v>12</v>
      </c>
      <c r="K278" s="45">
        <f t="shared" si="26"/>
        <v>5.1835853131749461E-3</v>
      </c>
      <c r="L278" s="43">
        <f t="shared" si="27"/>
        <v>22.193261339092871</v>
      </c>
      <c r="M278" s="43">
        <f t="shared" si="24"/>
        <v>4.8825174946004317</v>
      </c>
      <c r="N278" s="43">
        <v>8.2610958904109584</v>
      </c>
      <c r="O278" s="43">
        <v>1.6438290427393152</v>
      </c>
      <c r="P278" s="69">
        <f t="shared" si="25"/>
        <v>7.2997836097204061E-2</v>
      </c>
    </row>
    <row r="279" spans="1:16" x14ac:dyDescent="0.25">
      <c r="A279" s="65">
        <f t="shared" si="28"/>
        <v>274</v>
      </c>
      <c r="B279" s="68" t="s">
        <v>33</v>
      </c>
      <c r="C279" s="68">
        <v>229.4</v>
      </c>
      <c r="D279" s="68"/>
      <c r="E279" s="68"/>
      <c r="F279" s="68">
        <f t="shared" si="12"/>
        <v>229.4</v>
      </c>
      <c r="G279" s="68">
        <v>4</v>
      </c>
      <c r="H279" s="68"/>
      <c r="I279" s="68"/>
      <c r="J279" s="68">
        <f t="shared" si="23"/>
        <v>4</v>
      </c>
      <c r="K279" s="45">
        <f t="shared" si="26"/>
        <v>1.7278617710583153E-3</v>
      </c>
      <c r="L279" s="43">
        <f t="shared" si="27"/>
        <v>7.3977537796976236</v>
      </c>
      <c r="M279" s="43">
        <f t="shared" si="24"/>
        <v>1.6275058315334772</v>
      </c>
      <c r="N279" s="43">
        <v>2.7536986301369861</v>
      </c>
      <c r="O279" s="43">
        <v>0.54794301424643843</v>
      </c>
      <c r="P279" s="69">
        <f t="shared" si="25"/>
        <v>5.3735402160481803E-2</v>
      </c>
    </row>
    <row r="280" spans="1:16" x14ac:dyDescent="0.25">
      <c r="A280" s="65">
        <f t="shared" si="28"/>
        <v>275</v>
      </c>
      <c r="B280" s="68" t="s">
        <v>34</v>
      </c>
      <c r="C280" s="68">
        <v>619.9</v>
      </c>
      <c r="D280" s="68"/>
      <c r="E280" s="68"/>
      <c r="F280" s="68">
        <f t="shared" si="12"/>
        <v>619.9</v>
      </c>
      <c r="G280" s="68">
        <v>12</v>
      </c>
      <c r="H280" s="68"/>
      <c r="I280" s="68"/>
      <c r="J280" s="68">
        <f t="shared" si="23"/>
        <v>12</v>
      </c>
      <c r="K280" s="45">
        <f t="shared" si="26"/>
        <v>5.1835853131749461E-3</v>
      </c>
      <c r="L280" s="43">
        <f t="shared" si="27"/>
        <v>22.193261339092871</v>
      </c>
      <c r="M280" s="43">
        <f t="shared" si="24"/>
        <v>4.8825174946004317</v>
      </c>
      <c r="N280" s="43">
        <v>8.2610958904109584</v>
      </c>
      <c r="O280" s="43">
        <v>1.6438290427393152</v>
      </c>
      <c r="P280" s="69">
        <f t="shared" si="25"/>
        <v>5.9655918320444548E-2</v>
      </c>
    </row>
    <row r="281" spans="1:16" x14ac:dyDescent="0.25">
      <c r="A281" s="65">
        <f t="shared" si="28"/>
        <v>276</v>
      </c>
      <c r="B281" s="68" t="s">
        <v>35</v>
      </c>
      <c r="C281" s="68">
        <v>356.2</v>
      </c>
      <c r="D281" s="68"/>
      <c r="E281" s="68"/>
      <c r="F281" s="68">
        <f t="shared" si="12"/>
        <v>356.2</v>
      </c>
      <c r="G281" s="68">
        <v>6</v>
      </c>
      <c r="H281" s="68"/>
      <c r="I281" s="68"/>
      <c r="J281" s="68">
        <f t="shared" si="23"/>
        <v>6</v>
      </c>
      <c r="K281" s="45">
        <f t="shared" si="26"/>
        <v>2.5917926565874731E-3</v>
      </c>
      <c r="L281" s="43">
        <f t="shared" si="27"/>
        <v>11.096630669546435</v>
      </c>
      <c r="M281" s="43">
        <f t="shared" si="24"/>
        <v>2.4412587473002159</v>
      </c>
      <c r="N281" s="43">
        <v>4.1305479452054792</v>
      </c>
      <c r="O281" s="43">
        <v>0.82191452136965759</v>
      </c>
      <c r="P281" s="69">
        <f t="shared" si="25"/>
        <v>5.1910027746832649E-2</v>
      </c>
    </row>
    <row r="282" spans="1:16" x14ac:dyDescent="0.25">
      <c r="A282" s="65">
        <f t="shared" si="28"/>
        <v>277</v>
      </c>
      <c r="B282" s="68" t="s">
        <v>36</v>
      </c>
      <c r="C282" s="68">
        <v>1295.8</v>
      </c>
      <c r="D282" s="68"/>
      <c r="E282" s="68"/>
      <c r="F282" s="68">
        <f t="shared" si="12"/>
        <v>1295.8</v>
      </c>
      <c r="G282" s="68">
        <v>30</v>
      </c>
      <c r="H282" s="68"/>
      <c r="I282" s="68"/>
      <c r="J282" s="68">
        <f t="shared" si="23"/>
        <v>30</v>
      </c>
      <c r="K282" s="45">
        <f t="shared" si="26"/>
        <v>1.2958963282937365E-2</v>
      </c>
      <c r="L282" s="43">
        <f t="shared" si="27"/>
        <v>55.483153347732177</v>
      </c>
      <c r="M282" s="43">
        <f t="shared" si="24"/>
        <v>12.206293736501079</v>
      </c>
      <c r="N282" s="43">
        <v>20.652739726027399</v>
      </c>
      <c r="O282" s="43">
        <v>4.1095726068482881</v>
      </c>
      <c r="P282" s="69">
        <f t="shared" si="25"/>
        <v>7.1347244495376549E-2</v>
      </c>
    </row>
    <row r="283" spans="1:16" x14ac:dyDescent="0.25">
      <c r="A283" s="65">
        <f t="shared" si="28"/>
        <v>278</v>
      </c>
      <c r="B283" s="68" t="s">
        <v>60</v>
      </c>
      <c r="C283" s="68">
        <v>156.44999999999999</v>
      </c>
      <c r="D283" s="68"/>
      <c r="E283" s="68">
        <v>36.1</v>
      </c>
      <c r="F283" s="68">
        <f t="shared" si="12"/>
        <v>192.54999999999998</v>
      </c>
      <c r="G283" s="68">
        <v>3</v>
      </c>
      <c r="H283" s="68"/>
      <c r="I283" s="68"/>
      <c r="J283" s="68">
        <f t="shared" si="23"/>
        <v>3</v>
      </c>
      <c r="K283" s="45">
        <f t="shared" si="26"/>
        <v>1.2958963282937365E-3</v>
      </c>
      <c r="L283" s="43">
        <f t="shared" si="27"/>
        <v>5.5483153347732177</v>
      </c>
      <c r="M283" s="43">
        <f t="shared" si="24"/>
        <v>1.2206293736501079</v>
      </c>
      <c r="N283" s="43">
        <v>2.0652739726027396</v>
      </c>
      <c r="O283" s="43">
        <v>0.4109572606848288</v>
      </c>
      <c r="P283" s="69">
        <f t="shared" si="25"/>
        <v>4.8014416731814565E-2</v>
      </c>
    </row>
    <row r="284" spans="1:16" x14ac:dyDescent="0.25">
      <c r="A284" s="65">
        <f t="shared" si="28"/>
        <v>279</v>
      </c>
      <c r="B284" s="68" t="s">
        <v>61</v>
      </c>
      <c r="C284" s="68">
        <v>160.69999999999999</v>
      </c>
      <c r="D284" s="68"/>
      <c r="E284" s="68"/>
      <c r="F284" s="68">
        <f t="shared" si="12"/>
        <v>160.69999999999999</v>
      </c>
      <c r="G284" s="68">
        <v>3</v>
      </c>
      <c r="H284" s="68"/>
      <c r="I284" s="68"/>
      <c r="J284" s="68">
        <f t="shared" si="23"/>
        <v>3</v>
      </c>
      <c r="K284" s="45">
        <f t="shared" si="26"/>
        <v>1.2958963282937365E-3</v>
      </c>
      <c r="L284" s="43">
        <f t="shared" si="27"/>
        <v>5.5483153347732177</v>
      </c>
      <c r="M284" s="43">
        <f t="shared" si="24"/>
        <v>1.2206293736501079</v>
      </c>
      <c r="N284" s="43">
        <v>2.0652739726027396</v>
      </c>
      <c r="O284" s="43">
        <v>0.4109572606848288</v>
      </c>
      <c r="P284" s="69">
        <f t="shared" si="25"/>
        <v>5.7530653028692563E-2</v>
      </c>
    </row>
    <row r="285" spans="1:16" x14ac:dyDescent="0.25">
      <c r="A285" s="65">
        <f t="shared" si="28"/>
        <v>280</v>
      </c>
      <c r="B285" s="68" t="s">
        <v>62</v>
      </c>
      <c r="C285" s="68">
        <v>170.8</v>
      </c>
      <c r="D285" s="68"/>
      <c r="E285" s="68">
        <v>34.5</v>
      </c>
      <c r="F285" s="68">
        <f t="shared" si="12"/>
        <v>205.3</v>
      </c>
      <c r="G285" s="68">
        <v>3</v>
      </c>
      <c r="H285" s="68"/>
      <c r="I285" s="68"/>
      <c r="J285" s="68">
        <f t="shared" ref="J285:J314" si="29">G285+H285+I285</f>
        <v>3</v>
      </c>
      <c r="K285" s="45">
        <f t="shared" si="26"/>
        <v>1.2958963282937365E-3</v>
      </c>
      <c r="L285" s="43">
        <f t="shared" si="27"/>
        <v>5.5483153347732177</v>
      </c>
      <c r="M285" s="43">
        <f t="shared" si="24"/>
        <v>1.2206293736501079</v>
      </c>
      <c r="N285" s="43">
        <v>2.0652739726027396</v>
      </c>
      <c r="O285" s="43">
        <v>0.4109572606848288</v>
      </c>
      <c r="P285" s="69">
        <f t="shared" si="25"/>
        <v>4.5032517982030652E-2</v>
      </c>
    </row>
    <row r="286" spans="1:16" x14ac:dyDescent="0.25">
      <c r="A286" s="65">
        <f t="shared" si="28"/>
        <v>281</v>
      </c>
      <c r="B286" s="68" t="s">
        <v>63</v>
      </c>
      <c r="C286" s="68">
        <v>114.5</v>
      </c>
      <c r="D286" s="68"/>
      <c r="E286" s="68"/>
      <c r="F286" s="68">
        <f t="shared" si="12"/>
        <v>114.5</v>
      </c>
      <c r="G286" s="68">
        <v>3</v>
      </c>
      <c r="H286" s="68"/>
      <c r="I286" s="68"/>
      <c r="J286" s="68">
        <f t="shared" si="29"/>
        <v>3</v>
      </c>
      <c r="K286" s="45">
        <f t="shared" si="26"/>
        <v>1.2958963282937365E-3</v>
      </c>
      <c r="L286" s="43">
        <f t="shared" si="27"/>
        <v>5.5483153347732177</v>
      </c>
      <c r="M286" s="43">
        <f t="shared" si="24"/>
        <v>1.2206293736501079</v>
      </c>
      <c r="N286" s="43">
        <v>2.0652739726027396</v>
      </c>
      <c r="O286" s="43">
        <v>0.4109572606848288</v>
      </c>
      <c r="P286" s="69">
        <f t="shared" si="25"/>
        <v>8.0743894687431386E-2</v>
      </c>
    </row>
    <row r="287" spans="1:16" x14ac:dyDescent="0.25">
      <c r="A287" s="65">
        <f t="shared" si="28"/>
        <v>282</v>
      </c>
      <c r="B287" s="68" t="s">
        <v>64</v>
      </c>
      <c r="C287" s="68">
        <v>132.19999999999999</v>
      </c>
      <c r="D287" s="68"/>
      <c r="E287" s="68"/>
      <c r="F287" s="68">
        <f t="shared" si="12"/>
        <v>132.19999999999999</v>
      </c>
      <c r="G287" s="68">
        <v>4</v>
      </c>
      <c r="H287" s="68"/>
      <c r="I287" s="68"/>
      <c r="J287" s="68">
        <f t="shared" si="29"/>
        <v>4</v>
      </c>
      <c r="K287" s="45">
        <f t="shared" si="26"/>
        <v>1.7278617710583153E-3</v>
      </c>
      <c r="L287" s="43">
        <f t="shared" si="27"/>
        <v>7.3977537796976236</v>
      </c>
      <c r="M287" s="43">
        <f t="shared" si="24"/>
        <v>1.6275058315334772</v>
      </c>
      <c r="N287" s="43">
        <v>2.7536986301369861</v>
      </c>
      <c r="O287" s="43">
        <v>0.54794301424643843</v>
      </c>
      <c r="P287" s="69">
        <f t="shared" si="25"/>
        <v>9.3244336275450285E-2</v>
      </c>
    </row>
    <row r="288" spans="1:16" x14ac:dyDescent="0.25">
      <c r="A288" s="65">
        <f t="shared" si="28"/>
        <v>283</v>
      </c>
      <c r="B288" s="68" t="s">
        <v>65</v>
      </c>
      <c r="C288" s="68">
        <v>143.9</v>
      </c>
      <c r="D288" s="68"/>
      <c r="E288" s="68"/>
      <c r="F288" s="68">
        <f t="shared" si="12"/>
        <v>143.9</v>
      </c>
      <c r="G288" s="68">
        <v>4</v>
      </c>
      <c r="H288" s="68"/>
      <c r="I288" s="68"/>
      <c r="J288" s="68">
        <f t="shared" si="29"/>
        <v>4</v>
      </c>
      <c r="K288" s="45">
        <f t="shared" si="26"/>
        <v>1.7278617710583153E-3</v>
      </c>
      <c r="L288" s="43">
        <f t="shared" si="27"/>
        <v>7.3977537796976236</v>
      </c>
      <c r="M288" s="43">
        <f t="shared" si="24"/>
        <v>1.6275058315334772</v>
      </c>
      <c r="N288" s="43">
        <v>2.7536986301369861</v>
      </c>
      <c r="O288" s="43">
        <v>0.54794301424643843</v>
      </c>
      <c r="P288" s="69">
        <f t="shared" si="25"/>
        <v>8.5662969114763898E-2</v>
      </c>
    </row>
    <row r="289" spans="1:16" x14ac:dyDescent="0.25">
      <c r="A289" s="65">
        <f t="shared" si="28"/>
        <v>284</v>
      </c>
      <c r="B289" s="68" t="s">
        <v>82</v>
      </c>
      <c r="C289" s="68">
        <v>302</v>
      </c>
      <c r="D289" s="68"/>
      <c r="E289" s="68">
        <v>49</v>
      </c>
      <c r="F289" s="68">
        <f t="shared" si="12"/>
        <v>351</v>
      </c>
      <c r="G289" s="68">
        <v>5</v>
      </c>
      <c r="H289" s="68"/>
      <c r="I289" s="68"/>
      <c r="J289" s="68">
        <f t="shared" si="29"/>
        <v>5</v>
      </c>
      <c r="K289" s="45">
        <f t="shared" si="26"/>
        <v>2.1598272138228943E-3</v>
      </c>
      <c r="L289" s="43">
        <f t="shared" si="27"/>
        <v>9.2471922246220313</v>
      </c>
      <c r="M289" s="43">
        <f t="shared" si="24"/>
        <v>2.0343822894168468</v>
      </c>
      <c r="N289" s="43">
        <v>3.4421232876712327</v>
      </c>
      <c r="O289" s="43">
        <v>0.68492876780804801</v>
      </c>
      <c r="P289" s="69">
        <f t="shared" si="25"/>
        <v>4.3899220995778233E-2</v>
      </c>
    </row>
    <row r="290" spans="1:16" x14ac:dyDescent="0.25">
      <c r="A290" s="65">
        <f t="shared" si="28"/>
        <v>285</v>
      </c>
      <c r="B290" s="68" t="s">
        <v>83</v>
      </c>
      <c r="C290" s="68">
        <v>299.10000000000002</v>
      </c>
      <c r="D290" s="68"/>
      <c r="E290" s="68">
        <v>30.3</v>
      </c>
      <c r="F290" s="68">
        <f t="shared" si="12"/>
        <v>329.40000000000003</v>
      </c>
      <c r="G290" s="68">
        <v>6</v>
      </c>
      <c r="H290" s="68"/>
      <c r="I290" s="68"/>
      <c r="J290" s="68">
        <f t="shared" si="29"/>
        <v>6</v>
      </c>
      <c r="K290" s="45">
        <f t="shared" si="26"/>
        <v>2.5917926565874731E-3</v>
      </c>
      <c r="L290" s="43">
        <f t="shared" si="27"/>
        <v>11.096630669546435</v>
      </c>
      <c r="M290" s="43">
        <f t="shared" si="24"/>
        <v>2.4412587473002159</v>
      </c>
      <c r="N290" s="43">
        <v>4.1305479452054792</v>
      </c>
      <c r="O290" s="43">
        <v>0.82191452136965759</v>
      </c>
      <c r="P290" s="69">
        <f t="shared" si="25"/>
        <v>5.6133430125749201E-2</v>
      </c>
    </row>
    <row r="291" spans="1:16" x14ac:dyDescent="0.25">
      <c r="A291" s="65">
        <f t="shared" si="28"/>
        <v>286</v>
      </c>
      <c r="B291" s="68" t="s">
        <v>84</v>
      </c>
      <c r="C291" s="68">
        <v>240.7</v>
      </c>
      <c r="D291" s="68"/>
      <c r="E291" s="68">
        <v>32</v>
      </c>
      <c r="F291" s="68">
        <f t="shared" si="12"/>
        <v>272.7</v>
      </c>
      <c r="G291" s="68">
        <v>6</v>
      </c>
      <c r="H291" s="68"/>
      <c r="I291" s="68"/>
      <c r="J291" s="68">
        <f t="shared" si="29"/>
        <v>6</v>
      </c>
      <c r="K291" s="45">
        <f t="shared" si="26"/>
        <v>2.5917926565874731E-3</v>
      </c>
      <c r="L291" s="43">
        <f t="shared" si="27"/>
        <v>11.096630669546435</v>
      </c>
      <c r="M291" s="43">
        <f t="shared" si="24"/>
        <v>2.4412587473002159</v>
      </c>
      <c r="N291" s="43">
        <v>4.1305479452054792</v>
      </c>
      <c r="O291" s="43">
        <v>0.82191452136965759</v>
      </c>
      <c r="P291" s="69">
        <f t="shared" si="25"/>
        <v>6.7804737379617855E-2</v>
      </c>
    </row>
    <row r="292" spans="1:16" x14ac:dyDescent="0.25">
      <c r="A292" s="65">
        <f t="shared" si="28"/>
        <v>287</v>
      </c>
      <c r="B292" s="68" t="s">
        <v>85</v>
      </c>
      <c r="C292" s="68">
        <v>354.6</v>
      </c>
      <c r="D292" s="68"/>
      <c r="E292" s="68">
        <v>49</v>
      </c>
      <c r="F292" s="68">
        <f t="shared" si="12"/>
        <v>403.6</v>
      </c>
      <c r="G292" s="68">
        <v>5</v>
      </c>
      <c r="H292" s="68"/>
      <c r="I292" s="68"/>
      <c r="J292" s="68">
        <f t="shared" si="29"/>
        <v>5</v>
      </c>
      <c r="K292" s="45">
        <f t="shared" si="26"/>
        <v>2.1598272138228943E-3</v>
      </c>
      <c r="L292" s="43">
        <f t="shared" si="27"/>
        <v>9.2471922246220313</v>
      </c>
      <c r="M292" s="43">
        <f t="shared" si="24"/>
        <v>2.0343822894168468</v>
      </c>
      <c r="N292" s="43">
        <v>3.4421232876712327</v>
      </c>
      <c r="O292" s="43">
        <v>0.68492876780804801</v>
      </c>
      <c r="P292" s="69">
        <f t="shared" si="25"/>
        <v>3.8177964741125267E-2</v>
      </c>
    </row>
    <row r="293" spans="1:16" x14ac:dyDescent="0.25">
      <c r="A293" s="65">
        <f t="shared" si="28"/>
        <v>288</v>
      </c>
      <c r="B293" s="68" t="s">
        <v>86</v>
      </c>
      <c r="C293" s="68">
        <v>306.2</v>
      </c>
      <c r="D293" s="68"/>
      <c r="E293" s="68"/>
      <c r="F293" s="68">
        <f t="shared" si="12"/>
        <v>306.2</v>
      </c>
      <c r="G293" s="68">
        <v>6</v>
      </c>
      <c r="H293" s="68"/>
      <c r="I293" s="68"/>
      <c r="J293" s="68">
        <f t="shared" si="29"/>
        <v>6</v>
      </c>
      <c r="K293" s="45">
        <f t="shared" si="26"/>
        <v>2.5917926565874731E-3</v>
      </c>
      <c r="L293" s="43">
        <f t="shared" si="27"/>
        <v>11.096630669546435</v>
      </c>
      <c r="M293" s="43">
        <f t="shared" si="24"/>
        <v>2.4412587473002159</v>
      </c>
      <c r="N293" s="43">
        <v>4.1305479452054792</v>
      </c>
      <c r="O293" s="43">
        <v>0.82191452136965759</v>
      </c>
      <c r="P293" s="69">
        <f t="shared" si="25"/>
        <v>6.0386518234558421E-2</v>
      </c>
    </row>
    <row r="294" spans="1:16" x14ac:dyDescent="0.25">
      <c r="A294" s="65">
        <f t="shared" si="28"/>
        <v>289</v>
      </c>
      <c r="B294" s="68" t="s">
        <v>87</v>
      </c>
      <c r="C294" s="68">
        <v>426.9</v>
      </c>
      <c r="D294" s="68"/>
      <c r="E294" s="68"/>
      <c r="F294" s="68">
        <f t="shared" si="12"/>
        <v>426.9</v>
      </c>
      <c r="G294" s="68">
        <v>8</v>
      </c>
      <c r="H294" s="68"/>
      <c r="I294" s="68"/>
      <c r="J294" s="68">
        <f t="shared" si="29"/>
        <v>8</v>
      </c>
      <c r="K294" s="45">
        <f t="shared" si="26"/>
        <v>3.4557235421166306E-3</v>
      </c>
      <c r="L294" s="43">
        <f t="shared" si="27"/>
        <v>14.795507559395247</v>
      </c>
      <c r="M294" s="43">
        <f t="shared" si="24"/>
        <v>3.2550116630669543</v>
      </c>
      <c r="N294" s="43">
        <v>5.5073972602739723</v>
      </c>
      <c r="O294" s="43">
        <v>1.0958860284928769</v>
      </c>
      <c r="P294" s="69">
        <f t="shared" si="25"/>
        <v>5.7750767184888856E-2</v>
      </c>
    </row>
    <row r="295" spans="1:16" x14ac:dyDescent="0.25">
      <c r="A295" s="65">
        <f t="shared" si="28"/>
        <v>290</v>
      </c>
      <c r="B295" s="68" t="s">
        <v>88</v>
      </c>
      <c r="C295" s="68">
        <v>347.5</v>
      </c>
      <c r="D295" s="68"/>
      <c r="E295" s="68"/>
      <c r="F295" s="68">
        <f t="shared" si="12"/>
        <v>347.5</v>
      </c>
      <c r="G295" s="68">
        <v>7</v>
      </c>
      <c r="H295" s="68"/>
      <c r="I295" s="68"/>
      <c r="J295" s="68">
        <f t="shared" si="29"/>
        <v>7</v>
      </c>
      <c r="K295" s="45">
        <f t="shared" si="26"/>
        <v>3.0237580993520518E-3</v>
      </c>
      <c r="L295" s="43">
        <f t="shared" si="27"/>
        <v>12.946069114470841</v>
      </c>
      <c r="M295" s="43">
        <f t="shared" si="24"/>
        <v>2.8481352051835853</v>
      </c>
      <c r="N295" s="43">
        <v>4.8189726027397253</v>
      </c>
      <c r="O295" s="43">
        <v>0.95890027493126717</v>
      </c>
      <c r="P295" s="69">
        <f t="shared" si="25"/>
        <v>6.2077919992303367E-2</v>
      </c>
    </row>
    <row r="296" spans="1:16" x14ac:dyDescent="0.25">
      <c r="A296" s="65">
        <f t="shared" si="28"/>
        <v>291</v>
      </c>
      <c r="B296" s="68" t="s">
        <v>89</v>
      </c>
      <c r="C296" s="68">
        <v>667.2</v>
      </c>
      <c r="D296" s="68"/>
      <c r="E296" s="68"/>
      <c r="F296" s="68">
        <f t="shared" si="12"/>
        <v>667.2</v>
      </c>
      <c r="G296" s="68">
        <v>11</v>
      </c>
      <c r="H296" s="68"/>
      <c r="I296" s="68"/>
      <c r="J296" s="68">
        <f t="shared" si="29"/>
        <v>11</v>
      </c>
      <c r="K296" s="45">
        <f t="shared" si="26"/>
        <v>4.7516198704103674E-3</v>
      </c>
      <c r="L296" s="43">
        <f t="shared" si="27"/>
        <v>20.343822894168465</v>
      </c>
      <c r="M296" s="43">
        <f t="shared" si="24"/>
        <v>4.4756410367170627</v>
      </c>
      <c r="N296" s="43">
        <v>7.5726712328767114</v>
      </c>
      <c r="O296" s="43">
        <v>1.5068432891777055</v>
      </c>
      <c r="P296" s="69">
        <f t="shared" si="25"/>
        <v>5.0807821422272081E-2</v>
      </c>
    </row>
    <row r="297" spans="1:16" x14ac:dyDescent="0.25">
      <c r="A297" s="65">
        <f t="shared" si="28"/>
        <v>292</v>
      </c>
      <c r="B297" s="68" t="s">
        <v>90</v>
      </c>
      <c r="C297" s="68">
        <v>364</v>
      </c>
      <c r="D297" s="68"/>
      <c r="E297" s="68"/>
      <c r="F297" s="68">
        <f t="shared" si="12"/>
        <v>364</v>
      </c>
      <c r="G297" s="68">
        <v>4</v>
      </c>
      <c r="H297" s="68"/>
      <c r="I297" s="68"/>
      <c r="J297" s="68">
        <f t="shared" si="29"/>
        <v>4</v>
      </c>
      <c r="K297" s="45">
        <f t="shared" si="26"/>
        <v>1.7278617710583153E-3</v>
      </c>
      <c r="L297" s="43">
        <f t="shared" si="27"/>
        <v>7.3977537796976236</v>
      </c>
      <c r="M297" s="43">
        <f t="shared" si="24"/>
        <v>1.6275058315334772</v>
      </c>
      <c r="N297" s="43">
        <v>2.7536986301369861</v>
      </c>
      <c r="O297" s="43">
        <v>0.54794301424643843</v>
      </c>
      <c r="P297" s="69">
        <f t="shared" si="25"/>
        <v>3.386511333960035E-2</v>
      </c>
    </row>
    <row r="298" spans="1:16" x14ac:dyDescent="0.25">
      <c r="A298" s="65">
        <f t="shared" si="28"/>
        <v>293</v>
      </c>
      <c r="B298" s="68" t="s">
        <v>91</v>
      </c>
      <c r="C298" s="68">
        <v>180.5</v>
      </c>
      <c r="D298" s="68"/>
      <c r="E298" s="68"/>
      <c r="F298" s="68">
        <f t="shared" si="12"/>
        <v>180.5</v>
      </c>
      <c r="G298" s="68">
        <v>5</v>
      </c>
      <c r="H298" s="68"/>
      <c r="I298" s="68"/>
      <c r="J298" s="68">
        <f t="shared" si="29"/>
        <v>5</v>
      </c>
      <c r="K298" s="45">
        <f t="shared" si="26"/>
        <v>2.1598272138228943E-3</v>
      </c>
      <c r="L298" s="43">
        <f t="shared" si="27"/>
        <v>9.2471922246220313</v>
      </c>
      <c r="M298" s="43">
        <f t="shared" si="24"/>
        <v>2.0343822894168468</v>
      </c>
      <c r="N298" s="43">
        <v>3.4421232876712327</v>
      </c>
      <c r="O298" s="43">
        <v>0.68492876780804801</v>
      </c>
      <c r="P298" s="69">
        <f t="shared" si="25"/>
        <v>8.5366352185696173E-2</v>
      </c>
    </row>
    <row r="299" spans="1:16" x14ac:dyDescent="0.25">
      <c r="A299" s="65">
        <f t="shared" si="28"/>
        <v>294</v>
      </c>
      <c r="B299" s="68" t="s">
        <v>92</v>
      </c>
      <c r="C299" s="68">
        <v>235.8</v>
      </c>
      <c r="D299" s="68"/>
      <c r="E299" s="68"/>
      <c r="F299" s="68">
        <f t="shared" si="12"/>
        <v>235.8</v>
      </c>
      <c r="G299" s="68">
        <v>6</v>
      </c>
      <c r="H299" s="68"/>
      <c r="I299" s="68"/>
      <c r="J299" s="68">
        <f t="shared" si="29"/>
        <v>6</v>
      </c>
      <c r="K299" s="45">
        <f t="shared" si="26"/>
        <v>2.5917926565874731E-3</v>
      </c>
      <c r="L299" s="43">
        <f t="shared" si="27"/>
        <v>11.096630669546435</v>
      </c>
      <c r="M299" s="43">
        <f t="shared" si="24"/>
        <v>2.4412587473002159</v>
      </c>
      <c r="N299" s="43">
        <v>4.1305479452054792</v>
      </c>
      <c r="O299" s="43">
        <v>0.82191452136965759</v>
      </c>
      <c r="P299" s="69">
        <f t="shared" si="25"/>
        <v>7.8415402389405378E-2</v>
      </c>
    </row>
    <row r="300" spans="1:16" x14ac:dyDescent="0.25">
      <c r="A300" s="65">
        <f t="shared" si="28"/>
        <v>295</v>
      </c>
      <c r="B300" s="68" t="s">
        <v>93</v>
      </c>
      <c r="C300" s="68">
        <v>234.1</v>
      </c>
      <c r="D300" s="68"/>
      <c r="E300" s="68"/>
      <c r="F300" s="68">
        <f t="shared" si="12"/>
        <v>234.1</v>
      </c>
      <c r="G300" s="68">
        <v>4</v>
      </c>
      <c r="H300" s="68"/>
      <c r="I300" s="68"/>
      <c r="J300" s="68">
        <f t="shared" si="29"/>
        <v>4</v>
      </c>
      <c r="K300" s="45">
        <f t="shared" si="26"/>
        <v>1.7278617710583153E-3</v>
      </c>
      <c r="L300" s="43">
        <f t="shared" si="27"/>
        <v>7.3977537796976236</v>
      </c>
      <c r="M300" s="43">
        <f t="shared" si="24"/>
        <v>1.6275058315334772</v>
      </c>
      <c r="N300" s="43">
        <v>2.7536986301369861</v>
      </c>
      <c r="O300" s="43">
        <v>0.54794301424643843</v>
      </c>
      <c r="P300" s="69">
        <f t="shared" si="25"/>
        <v>5.2656562390493496E-2</v>
      </c>
    </row>
    <row r="301" spans="1:16" x14ac:dyDescent="0.25">
      <c r="A301" s="65">
        <f t="shared" si="28"/>
        <v>296</v>
      </c>
      <c r="B301" s="68" t="s">
        <v>94</v>
      </c>
      <c r="C301" s="68">
        <v>490.4</v>
      </c>
      <c r="D301" s="68"/>
      <c r="E301" s="68"/>
      <c r="F301" s="68">
        <f t="shared" si="12"/>
        <v>490.4</v>
      </c>
      <c r="G301" s="68">
        <v>9</v>
      </c>
      <c r="H301" s="68"/>
      <c r="I301" s="68"/>
      <c r="J301" s="68">
        <f t="shared" si="29"/>
        <v>9</v>
      </c>
      <c r="K301" s="45">
        <f t="shared" si="26"/>
        <v>3.8876889848812094E-3</v>
      </c>
      <c r="L301" s="43">
        <f t="shared" si="27"/>
        <v>16.644946004319653</v>
      </c>
      <c r="M301" s="43">
        <f t="shared" si="24"/>
        <v>3.6618881209503238</v>
      </c>
      <c r="N301" s="43">
        <v>6.1958219178082183</v>
      </c>
      <c r="O301" s="43">
        <v>1.2328717820544863</v>
      </c>
      <c r="P301" s="69">
        <f t="shared" si="25"/>
        <v>5.6556949072456522E-2</v>
      </c>
    </row>
    <row r="302" spans="1:16" x14ac:dyDescent="0.25">
      <c r="A302" s="65">
        <f t="shared" si="28"/>
        <v>297</v>
      </c>
      <c r="B302" s="68" t="s">
        <v>95</v>
      </c>
      <c r="C302" s="68">
        <v>274</v>
      </c>
      <c r="D302" s="68"/>
      <c r="E302" s="68"/>
      <c r="F302" s="68">
        <f t="shared" si="12"/>
        <v>274</v>
      </c>
      <c r="G302" s="68">
        <v>6</v>
      </c>
      <c r="H302" s="68"/>
      <c r="I302" s="68"/>
      <c r="J302" s="68">
        <f t="shared" si="29"/>
        <v>6</v>
      </c>
      <c r="K302" s="45">
        <f t="shared" si="26"/>
        <v>2.5917926565874731E-3</v>
      </c>
      <c r="L302" s="43">
        <f t="shared" si="27"/>
        <v>11.096630669546435</v>
      </c>
      <c r="M302" s="43">
        <f t="shared" si="24"/>
        <v>2.4412587473002159</v>
      </c>
      <c r="N302" s="43">
        <v>4.1305479452054792</v>
      </c>
      <c r="O302" s="43">
        <v>0.82191452136965759</v>
      </c>
      <c r="P302" s="69">
        <f t="shared" si="25"/>
        <v>6.7483036070882435E-2</v>
      </c>
    </row>
    <row r="303" spans="1:16" x14ac:dyDescent="0.25">
      <c r="A303" s="65">
        <f t="shared" si="28"/>
        <v>298</v>
      </c>
      <c r="B303" s="68" t="s">
        <v>96</v>
      </c>
      <c r="C303" s="68">
        <v>287.60000000000002</v>
      </c>
      <c r="D303" s="68"/>
      <c r="E303" s="68"/>
      <c r="F303" s="68">
        <f t="shared" si="12"/>
        <v>287.60000000000002</v>
      </c>
      <c r="G303" s="68">
        <v>4</v>
      </c>
      <c r="H303" s="68"/>
      <c r="I303" s="68"/>
      <c r="J303" s="68">
        <f t="shared" si="29"/>
        <v>4</v>
      </c>
      <c r="K303" s="45">
        <f t="shared" si="26"/>
        <v>1.7278617710583153E-3</v>
      </c>
      <c r="L303" s="43">
        <f t="shared" si="27"/>
        <v>7.3977537796976236</v>
      </c>
      <c r="M303" s="43">
        <f t="shared" si="24"/>
        <v>1.6275058315334772</v>
      </c>
      <c r="N303" s="43">
        <v>2.7536986301369861</v>
      </c>
      <c r="O303" s="43">
        <v>0.54794301424643843</v>
      </c>
      <c r="P303" s="69">
        <f t="shared" si="25"/>
        <v>4.2861270012567891E-2</v>
      </c>
    </row>
    <row r="304" spans="1:16" x14ac:dyDescent="0.25">
      <c r="A304" s="65">
        <f t="shared" si="28"/>
        <v>299</v>
      </c>
      <c r="B304" s="68" t="s">
        <v>97</v>
      </c>
      <c r="C304" s="68">
        <v>254.08</v>
      </c>
      <c r="D304" s="68"/>
      <c r="E304" s="68"/>
      <c r="F304" s="68">
        <f t="shared" si="12"/>
        <v>254.08</v>
      </c>
      <c r="G304" s="68">
        <v>5</v>
      </c>
      <c r="H304" s="68"/>
      <c r="I304" s="68"/>
      <c r="J304" s="68">
        <f t="shared" si="29"/>
        <v>5</v>
      </c>
      <c r="K304" s="45">
        <f t="shared" si="26"/>
        <v>2.1598272138228943E-3</v>
      </c>
      <c r="L304" s="43">
        <f t="shared" si="27"/>
        <v>9.2471922246220313</v>
      </c>
      <c r="M304" s="43">
        <f t="shared" si="24"/>
        <v>2.0343822894168468</v>
      </c>
      <c r="N304" s="43">
        <v>3.4421232876712327</v>
      </c>
      <c r="O304" s="43">
        <v>0.68492876780804801</v>
      </c>
      <c r="P304" s="69">
        <f t="shared" si="25"/>
        <v>6.0644783412776126E-2</v>
      </c>
    </row>
    <row r="305" spans="1:16" x14ac:dyDescent="0.25">
      <c r="A305" s="65">
        <f t="shared" si="28"/>
        <v>300</v>
      </c>
      <c r="B305" s="68" t="s">
        <v>98</v>
      </c>
      <c r="C305" s="68">
        <v>389.6</v>
      </c>
      <c r="D305" s="68"/>
      <c r="E305" s="68"/>
      <c r="F305" s="68">
        <f t="shared" si="12"/>
        <v>389.6</v>
      </c>
      <c r="G305" s="68">
        <v>5</v>
      </c>
      <c r="H305" s="68"/>
      <c r="I305" s="68"/>
      <c r="J305" s="68">
        <f t="shared" si="29"/>
        <v>5</v>
      </c>
      <c r="K305" s="45">
        <f t="shared" si="26"/>
        <v>2.1598272138228943E-3</v>
      </c>
      <c r="L305" s="43">
        <f t="shared" si="27"/>
        <v>9.2471922246220313</v>
      </c>
      <c r="M305" s="43">
        <f t="shared" si="24"/>
        <v>2.0343822894168468</v>
      </c>
      <c r="N305" s="43">
        <v>3.4421232876712327</v>
      </c>
      <c r="O305" s="43">
        <v>0.68492876780804801</v>
      </c>
      <c r="P305" s="69">
        <f t="shared" si="25"/>
        <v>3.9549862858106154E-2</v>
      </c>
    </row>
    <row r="306" spans="1:16" x14ac:dyDescent="0.25">
      <c r="A306" s="65">
        <f t="shared" si="28"/>
        <v>301</v>
      </c>
      <c r="B306" s="68" t="s">
        <v>99</v>
      </c>
      <c r="C306" s="68">
        <v>181.8</v>
      </c>
      <c r="D306" s="68"/>
      <c r="E306" s="68"/>
      <c r="F306" s="68">
        <f t="shared" si="12"/>
        <v>181.8</v>
      </c>
      <c r="G306" s="68">
        <v>6</v>
      </c>
      <c r="H306" s="68"/>
      <c r="I306" s="68"/>
      <c r="J306" s="68">
        <f t="shared" si="29"/>
        <v>6</v>
      </c>
      <c r="K306" s="45">
        <f t="shared" si="26"/>
        <v>2.5917926565874731E-3</v>
      </c>
      <c r="L306" s="43">
        <f t="shared" si="27"/>
        <v>11.096630669546435</v>
      </c>
      <c r="M306" s="43">
        <f t="shared" si="24"/>
        <v>2.4412587473002159</v>
      </c>
      <c r="N306" s="43">
        <v>4.1305479452054792</v>
      </c>
      <c r="O306" s="43">
        <v>0.82191452136965759</v>
      </c>
      <c r="P306" s="69">
        <f t="shared" si="25"/>
        <v>0.10170710606942678</v>
      </c>
    </row>
    <row r="307" spans="1:16" x14ac:dyDescent="0.25">
      <c r="A307" s="65">
        <f t="shared" si="28"/>
        <v>302</v>
      </c>
      <c r="B307" s="68" t="s">
        <v>100</v>
      </c>
      <c r="C307" s="68">
        <v>439.7</v>
      </c>
      <c r="D307" s="68"/>
      <c r="E307" s="68"/>
      <c r="F307" s="68">
        <f t="shared" si="12"/>
        <v>439.7</v>
      </c>
      <c r="G307" s="68">
        <v>6</v>
      </c>
      <c r="H307" s="68"/>
      <c r="I307" s="68"/>
      <c r="J307" s="68">
        <f t="shared" si="29"/>
        <v>6</v>
      </c>
      <c r="K307" s="45">
        <f t="shared" si="26"/>
        <v>2.5917926565874731E-3</v>
      </c>
      <c r="L307" s="43">
        <f t="shared" si="27"/>
        <v>11.096630669546435</v>
      </c>
      <c r="M307" s="43">
        <f t="shared" si="24"/>
        <v>2.4412587473002159</v>
      </c>
      <c r="N307" s="43">
        <v>4.1305479452054792</v>
      </c>
      <c r="O307" s="43">
        <v>0.82191452136965759</v>
      </c>
      <c r="P307" s="69">
        <f t="shared" si="25"/>
        <v>4.2052198961614252E-2</v>
      </c>
    </row>
    <row r="308" spans="1:16" x14ac:dyDescent="0.25">
      <c r="A308" s="65">
        <f t="shared" si="28"/>
        <v>303</v>
      </c>
      <c r="B308" s="68" t="s">
        <v>101</v>
      </c>
      <c r="C308" s="68">
        <v>245.7</v>
      </c>
      <c r="D308" s="68"/>
      <c r="E308" s="68"/>
      <c r="F308" s="68">
        <f t="shared" si="12"/>
        <v>245.7</v>
      </c>
      <c r="G308" s="68">
        <v>8</v>
      </c>
      <c r="H308" s="68"/>
      <c r="I308" s="68"/>
      <c r="J308" s="68">
        <f t="shared" si="29"/>
        <v>8</v>
      </c>
      <c r="K308" s="45">
        <f t="shared" si="26"/>
        <v>3.4557235421166306E-3</v>
      </c>
      <c r="L308" s="43">
        <f t="shared" si="27"/>
        <v>14.795507559395247</v>
      </c>
      <c r="M308" s="43">
        <f t="shared" si="24"/>
        <v>3.2550116630669543</v>
      </c>
      <c r="N308" s="43">
        <v>5.5073972602739723</v>
      </c>
      <c r="O308" s="43">
        <v>1.0958860284928769</v>
      </c>
      <c r="P308" s="69">
        <f t="shared" si="25"/>
        <v>0.10034107656177881</v>
      </c>
    </row>
    <row r="309" spans="1:16" x14ac:dyDescent="0.25">
      <c r="A309" s="65">
        <f t="shared" si="28"/>
        <v>304</v>
      </c>
      <c r="B309" s="68" t="s">
        <v>102</v>
      </c>
      <c r="C309" s="68">
        <v>288.60000000000002</v>
      </c>
      <c r="D309" s="68"/>
      <c r="E309" s="68"/>
      <c r="F309" s="68">
        <f t="shared" si="12"/>
        <v>288.60000000000002</v>
      </c>
      <c r="G309" s="68">
        <v>9</v>
      </c>
      <c r="H309" s="68"/>
      <c r="I309" s="68"/>
      <c r="J309" s="68">
        <f t="shared" si="29"/>
        <v>9</v>
      </c>
      <c r="K309" s="45">
        <f t="shared" si="26"/>
        <v>3.8876889848812094E-3</v>
      </c>
      <c r="L309" s="43">
        <f t="shared" si="27"/>
        <v>16.644946004319653</v>
      </c>
      <c r="M309" s="43">
        <f t="shared" si="24"/>
        <v>3.6618881209503238</v>
      </c>
      <c r="N309" s="43">
        <v>6.1958219178082183</v>
      </c>
      <c r="O309" s="43">
        <v>1.2328717820544863</v>
      </c>
      <c r="P309" s="69">
        <f t="shared" si="25"/>
        <v>9.6103700017784746E-2</v>
      </c>
    </row>
    <row r="310" spans="1:16" x14ac:dyDescent="0.25">
      <c r="A310" s="65">
        <f t="shared" si="28"/>
        <v>305</v>
      </c>
      <c r="B310" s="68" t="s">
        <v>1652</v>
      </c>
      <c r="C310" s="68">
        <v>2653.63</v>
      </c>
      <c r="D310" s="68"/>
      <c r="E310" s="68"/>
      <c r="F310" s="68">
        <f>C310+D310+E310</f>
        <v>2653.63</v>
      </c>
      <c r="G310" s="68">
        <v>45</v>
      </c>
      <c r="H310" s="68"/>
      <c r="I310" s="68"/>
      <c r="J310" s="68">
        <f t="shared" si="29"/>
        <v>45</v>
      </c>
      <c r="K310" s="45">
        <f t="shared" si="26"/>
        <v>1.9438444924406047E-2</v>
      </c>
      <c r="L310" s="43">
        <f t="shared" si="27"/>
        <v>83.224730021598262</v>
      </c>
      <c r="M310" s="43">
        <f t="shared" si="24"/>
        <v>18.309440604751618</v>
      </c>
      <c r="N310" s="43">
        <v>30.979109589041098</v>
      </c>
      <c r="O310" s="43">
        <v>6.1643589102724317</v>
      </c>
      <c r="P310" s="69">
        <f t="shared" si="25"/>
        <v>5.2259598785687304E-2</v>
      </c>
    </row>
    <row r="311" spans="1:16" x14ac:dyDescent="0.25">
      <c r="A311" s="65">
        <f t="shared" si="28"/>
        <v>306</v>
      </c>
      <c r="B311" s="68" t="s">
        <v>1653</v>
      </c>
      <c r="C311" s="68">
        <v>268.3</v>
      </c>
      <c r="D311" s="68"/>
      <c r="E311" s="68"/>
      <c r="F311" s="68">
        <f>C311+D311+E311</f>
        <v>268.3</v>
      </c>
      <c r="G311" s="68">
        <v>6</v>
      </c>
      <c r="H311" s="68"/>
      <c r="I311" s="68"/>
      <c r="J311" s="68">
        <f t="shared" si="29"/>
        <v>6</v>
      </c>
      <c r="K311" s="45">
        <f t="shared" si="26"/>
        <v>2.5917926565874731E-3</v>
      </c>
      <c r="L311" s="43">
        <f t="shared" si="27"/>
        <v>11.096630669546435</v>
      </c>
      <c r="M311" s="43">
        <f t="shared" si="24"/>
        <v>2.4412587473002159</v>
      </c>
      <c r="N311" s="43">
        <v>4.1305479452054792</v>
      </c>
      <c r="O311" s="43">
        <v>0.82191452136965759</v>
      </c>
      <c r="P311" s="69">
        <f t="shared" si="25"/>
        <v>6.8916704746260854E-2</v>
      </c>
    </row>
    <row r="312" spans="1:16" x14ac:dyDescent="0.25">
      <c r="A312" s="65">
        <f t="shared" si="28"/>
        <v>307</v>
      </c>
      <c r="B312" s="68" t="s">
        <v>1654</v>
      </c>
      <c r="C312" s="68">
        <v>2006.88</v>
      </c>
      <c r="D312" s="68"/>
      <c r="E312" s="68">
        <v>105.2</v>
      </c>
      <c r="F312" s="68">
        <f>C312+D312+E312</f>
        <v>2112.08</v>
      </c>
      <c r="G312" s="68">
        <v>43</v>
      </c>
      <c r="H312" s="68"/>
      <c r="I312" s="68">
        <v>1</v>
      </c>
      <c r="J312" s="68">
        <f t="shared" si="29"/>
        <v>44</v>
      </c>
      <c r="K312" s="45">
        <f t="shared" si="26"/>
        <v>1.9006479481641469E-2</v>
      </c>
      <c r="L312" s="43">
        <f t="shared" si="27"/>
        <v>81.37529157667386</v>
      </c>
      <c r="M312" s="43">
        <f t="shared" ref="M312:M378" si="30">L312*0.22</f>
        <v>17.902564146868251</v>
      </c>
      <c r="N312" s="43">
        <v>30.290684931506846</v>
      </c>
      <c r="O312" s="43">
        <v>6.027373156710822</v>
      </c>
      <c r="P312" s="69">
        <f t="shared" si="25"/>
        <v>6.4200178881368017E-2</v>
      </c>
    </row>
    <row r="313" spans="1:16" x14ac:dyDescent="0.25">
      <c r="A313" s="65">
        <f t="shared" si="28"/>
        <v>308</v>
      </c>
      <c r="B313" s="68" t="s">
        <v>1655</v>
      </c>
      <c r="C313" s="68">
        <v>1829</v>
      </c>
      <c r="D313" s="68"/>
      <c r="E313" s="68"/>
      <c r="F313" s="68">
        <f>C313+D313+E313</f>
        <v>1829</v>
      </c>
      <c r="G313" s="68">
        <v>26</v>
      </c>
      <c r="H313" s="68"/>
      <c r="I313" s="68"/>
      <c r="J313" s="68">
        <f t="shared" si="29"/>
        <v>26</v>
      </c>
      <c r="K313" s="45">
        <f t="shared" si="26"/>
        <v>1.123110151187905E-2</v>
      </c>
      <c r="L313" s="43">
        <f t="shared" si="27"/>
        <v>48.085399568034553</v>
      </c>
      <c r="M313" s="43">
        <f t="shared" si="30"/>
        <v>10.578787904967601</v>
      </c>
      <c r="N313" s="43">
        <v>17.899041095890411</v>
      </c>
      <c r="O313" s="43">
        <v>3.5616295926018497</v>
      </c>
      <c r="P313" s="69">
        <f t="shared" si="25"/>
        <v>4.3808014303714823E-2</v>
      </c>
    </row>
    <row r="314" spans="1:16" x14ac:dyDescent="0.25">
      <c r="A314" s="65">
        <f t="shared" si="28"/>
        <v>309</v>
      </c>
      <c r="B314" s="68" t="s">
        <v>1656</v>
      </c>
      <c r="C314" s="68">
        <v>1983.1</v>
      </c>
      <c r="D314" s="68"/>
      <c r="E314" s="68"/>
      <c r="F314" s="68">
        <f>C314+D314+E314</f>
        <v>1983.1</v>
      </c>
      <c r="G314" s="68">
        <v>25</v>
      </c>
      <c r="H314" s="68"/>
      <c r="I314" s="68"/>
      <c r="J314" s="68">
        <f t="shared" si="29"/>
        <v>25</v>
      </c>
      <c r="K314" s="45">
        <f t="shared" si="26"/>
        <v>1.079913606911447E-2</v>
      </c>
      <c r="L314" s="43">
        <f t="shared" si="27"/>
        <v>46.235961123110144</v>
      </c>
      <c r="M314" s="43">
        <f t="shared" si="30"/>
        <v>10.171911447084232</v>
      </c>
      <c r="N314" s="43">
        <v>17.210616438356162</v>
      </c>
      <c r="O314" s="43">
        <v>3.4246438390402396</v>
      </c>
      <c r="P314" s="69">
        <f t="shared" si="25"/>
        <v>3.8849847636322314E-2</v>
      </c>
    </row>
    <row r="315" spans="1:16" x14ac:dyDescent="0.25">
      <c r="A315" s="65">
        <f t="shared" si="28"/>
        <v>310</v>
      </c>
      <c r="B315" s="68" t="s">
        <v>1703</v>
      </c>
      <c r="C315" s="68">
        <v>94.9</v>
      </c>
      <c r="D315" s="68"/>
      <c r="E315" s="68"/>
      <c r="F315" s="68">
        <f t="shared" ref="F315:F362" si="31">C315+D315+E315</f>
        <v>94.9</v>
      </c>
      <c r="G315" s="68">
        <v>3</v>
      </c>
      <c r="H315" s="68"/>
      <c r="I315" s="68"/>
      <c r="J315" s="68">
        <f t="shared" ref="J315:J362" si="32">G315+H315+I315</f>
        <v>3</v>
      </c>
      <c r="K315" s="45">
        <f t="shared" si="26"/>
        <v>1.2958963282937365E-3</v>
      </c>
      <c r="L315" s="43">
        <f t="shared" si="27"/>
        <v>5.5483153347732177</v>
      </c>
      <c r="M315" s="43">
        <f t="shared" si="30"/>
        <v>1.2206293736501079</v>
      </c>
      <c r="N315" s="43">
        <v>2.0652739726027396</v>
      </c>
      <c r="O315" s="43">
        <v>0.4109572606848288</v>
      </c>
      <c r="P315" s="69">
        <f t="shared" si="25"/>
        <v>9.7420189059124265E-2</v>
      </c>
    </row>
    <row r="316" spans="1:16" x14ac:dyDescent="0.25">
      <c r="A316" s="65">
        <f t="shared" si="28"/>
        <v>311</v>
      </c>
      <c r="B316" s="68" t="s">
        <v>1720</v>
      </c>
      <c r="C316" s="68">
        <v>75.599999999999994</v>
      </c>
      <c r="D316" s="68"/>
      <c r="E316" s="68"/>
      <c r="F316" s="68">
        <f t="shared" si="31"/>
        <v>75.599999999999994</v>
      </c>
      <c r="G316" s="68">
        <v>2</v>
      </c>
      <c r="H316" s="68"/>
      <c r="I316" s="68"/>
      <c r="J316" s="68">
        <f t="shared" si="32"/>
        <v>2</v>
      </c>
      <c r="K316" s="45">
        <f t="shared" si="26"/>
        <v>8.6393088552915766E-4</v>
      </c>
      <c r="L316" s="43">
        <f t="shared" si="27"/>
        <v>3.6988768898488118</v>
      </c>
      <c r="M316" s="43">
        <f t="shared" si="30"/>
        <v>0.81375291576673858</v>
      </c>
      <c r="N316" s="43">
        <v>1.3768493150684931</v>
      </c>
      <c r="O316" s="43">
        <v>0.27397150712321922</v>
      </c>
      <c r="P316" s="69">
        <f t="shared" si="25"/>
        <v>8.1527124706445284E-2</v>
      </c>
    </row>
    <row r="317" spans="1:16" x14ac:dyDescent="0.25">
      <c r="A317" s="65">
        <f t="shared" si="28"/>
        <v>312</v>
      </c>
      <c r="B317" s="68" t="s">
        <v>1721</v>
      </c>
      <c r="C317" s="68">
        <v>129.69999999999999</v>
      </c>
      <c r="D317" s="68"/>
      <c r="E317" s="68"/>
      <c r="F317" s="68">
        <f t="shared" si="31"/>
        <v>129.69999999999999</v>
      </c>
      <c r="G317" s="68">
        <v>4</v>
      </c>
      <c r="H317" s="68"/>
      <c r="I317" s="68"/>
      <c r="J317" s="68">
        <f t="shared" si="32"/>
        <v>4</v>
      </c>
      <c r="K317" s="45">
        <f t="shared" si="26"/>
        <v>1.7278617710583153E-3</v>
      </c>
      <c r="L317" s="43">
        <f t="shared" si="27"/>
        <v>7.3977537796976236</v>
      </c>
      <c r="M317" s="43">
        <f t="shared" si="30"/>
        <v>1.6275058315334772</v>
      </c>
      <c r="N317" s="43">
        <v>2.7536986301369861</v>
      </c>
      <c r="O317" s="43">
        <v>0.54794301424643843</v>
      </c>
      <c r="P317" s="69">
        <f t="shared" si="25"/>
        <v>9.5041644222162894E-2</v>
      </c>
    </row>
    <row r="318" spans="1:16" x14ac:dyDescent="0.25">
      <c r="A318" s="65">
        <f t="shared" si="28"/>
        <v>313</v>
      </c>
      <c r="B318" s="68" t="s">
        <v>1722</v>
      </c>
      <c r="C318" s="68">
        <v>137.4</v>
      </c>
      <c r="D318" s="68"/>
      <c r="E318" s="68"/>
      <c r="F318" s="68">
        <f t="shared" si="31"/>
        <v>137.4</v>
      </c>
      <c r="G318" s="68">
        <v>5</v>
      </c>
      <c r="H318" s="68"/>
      <c r="I318" s="68"/>
      <c r="J318" s="68">
        <f t="shared" si="32"/>
        <v>5</v>
      </c>
      <c r="K318" s="45">
        <f t="shared" si="26"/>
        <v>2.1598272138228943E-3</v>
      </c>
      <c r="L318" s="43">
        <f t="shared" si="27"/>
        <v>9.2471922246220313</v>
      </c>
      <c r="M318" s="43">
        <f t="shared" si="30"/>
        <v>2.0343822894168468</v>
      </c>
      <c r="N318" s="43">
        <v>3.4421232876712327</v>
      </c>
      <c r="O318" s="43">
        <v>0.68492876780804801</v>
      </c>
      <c r="P318" s="69">
        <f t="shared" si="25"/>
        <v>0.11214429817698805</v>
      </c>
    </row>
    <row r="319" spans="1:16" x14ac:dyDescent="0.25">
      <c r="A319" s="65">
        <f t="shared" si="28"/>
        <v>314</v>
      </c>
      <c r="B319" s="68" t="s">
        <v>1723</v>
      </c>
      <c r="C319" s="68">
        <v>130.80000000000001</v>
      </c>
      <c r="D319" s="68"/>
      <c r="E319" s="68"/>
      <c r="F319" s="68">
        <f t="shared" si="31"/>
        <v>130.80000000000001</v>
      </c>
      <c r="G319" s="68">
        <v>3</v>
      </c>
      <c r="H319" s="68"/>
      <c r="I319" s="68"/>
      <c r="J319" s="68">
        <f t="shared" si="32"/>
        <v>3</v>
      </c>
      <c r="K319" s="45">
        <f t="shared" si="26"/>
        <v>1.2958963282937365E-3</v>
      </c>
      <c r="L319" s="43">
        <f t="shared" si="27"/>
        <v>5.5483153347732177</v>
      </c>
      <c r="M319" s="43">
        <f t="shared" si="30"/>
        <v>1.2206293736501079</v>
      </c>
      <c r="N319" s="43">
        <v>2.0652739726027396</v>
      </c>
      <c r="O319" s="43">
        <v>0.4109572606848288</v>
      </c>
      <c r="P319" s="69">
        <f t="shared" ref="P319:P379" si="33">(L319+M319+N319+O319)/F319</f>
        <v>7.0681773254670441E-2</v>
      </c>
    </row>
    <row r="320" spans="1:16" x14ac:dyDescent="0.25">
      <c r="A320" s="65">
        <f t="shared" si="28"/>
        <v>315</v>
      </c>
      <c r="B320" s="68" t="s">
        <v>1724</v>
      </c>
      <c r="C320" s="68">
        <v>104</v>
      </c>
      <c r="D320" s="68"/>
      <c r="E320" s="68"/>
      <c r="F320" s="68">
        <f t="shared" si="31"/>
        <v>104</v>
      </c>
      <c r="G320" s="68">
        <v>3</v>
      </c>
      <c r="H320" s="68"/>
      <c r="I320" s="68"/>
      <c r="J320" s="68">
        <f t="shared" si="32"/>
        <v>3</v>
      </c>
      <c r="K320" s="45">
        <f t="shared" si="26"/>
        <v>1.2958963282937365E-3</v>
      </c>
      <c r="L320" s="43">
        <f t="shared" si="27"/>
        <v>5.5483153347732177</v>
      </c>
      <c r="M320" s="43">
        <f t="shared" si="30"/>
        <v>1.2206293736501079</v>
      </c>
      <c r="N320" s="43">
        <v>2.0652739726027396</v>
      </c>
      <c r="O320" s="43">
        <v>0.4109572606848288</v>
      </c>
      <c r="P320" s="69">
        <f t="shared" si="33"/>
        <v>8.8895922516450898E-2</v>
      </c>
    </row>
    <row r="321" spans="1:16" x14ac:dyDescent="0.25">
      <c r="A321" s="65">
        <f t="shared" si="28"/>
        <v>316</v>
      </c>
      <c r="B321" s="68" t="s">
        <v>1725</v>
      </c>
      <c r="C321" s="68">
        <v>147.6</v>
      </c>
      <c r="D321" s="68"/>
      <c r="E321" s="68"/>
      <c r="F321" s="68">
        <f t="shared" si="31"/>
        <v>147.6</v>
      </c>
      <c r="G321" s="68">
        <v>3</v>
      </c>
      <c r="H321" s="68"/>
      <c r="I321" s="68"/>
      <c r="J321" s="68">
        <f t="shared" si="32"/>
        <v>3</v>
      </c>
      <c r="K321" s="45">
        <f t="shared" si="26"/>
        <v>1.2958963282937365E-3</v>
      </c>
      <c r="L321" s="43">
        <f t="shared" si="27"/>
        <v>5.5483153347732177</v>
      </c>
      <c r="M321" s="43">
        <f t="shared" si="30"/>
        <v>1.2206293736501079</v>
      </c>
      <c r="N321" s="43">
        <v>2.0652739726027396</v>
      </c>
      <c r="O321" s="43">
        <v>0.4109572606848288</v>
      </c>
      <c r="P321" s="69">
        <f t="shared" si="33"/>
        <v>6.2636693372025029E-2</v>
      </c>
    </row>
    <row r="322" spans="1:16" x14ac:dyDescent="0.25">
      <c r="A322" s="65">
        <f t="shared" si="28"/>
        <v>317</v>
      </c>
      <c r="B322" s="68" t="s">
        <v>1755</v>
      </c>
      <c r="C322" s="68">
        <v>613.6</v>
      </c>
      <c r="D322" s="68"/>
      <c r="E322" s="68">
        <v>61.8</v>
      </c>
      <c r="F322" s="68">
        <f t="shared" si="31"/>
        <v>675.4</v>
      </c>
      <c r="G322" s="68">
        <v>10</v>
      </c>
      <c r="H322" s="68"/>
      <c r="I322" s="68">
        <v>1</v>
      </c>
      <c r="J322" s="68">
        <f t="shared" si="32"/>
        <v>11</v>
      </c>
      <c r="K322" s="45">
        <f t="shared" si="26"/>
        <v>4.7516198704103674E-3</v>
      </c>
      <c r="L322" s="43">
        <f t="shared" si="27"/>
        <v>20.343822894168465</v>
      </c>
      <c r="M322" s="43">
        <f t="shared" si="30"/>
        <v>4.4756410367170627</v>
      </c>
      <c r="N322" s="43">
        <v>7.5726712328767114</v>
      </c>
      <c r="O322" s="43">
        <v>1.5068432891777055</v>
      </c>
      <c r="P322" s="69">
        <f t="shared" si="33"/>
        <v>5.0190966024489095E-2</v>
      </c>
    </row>
    <row r="323" spans="1:16" x14ac:dyDescent="0.25">
      <c r="A323" s="65">
        <f t="shared" si="28"/>
        <v>318</v>
      </c>
      <c r="B323" s="68" t="s">
        <v>1756</v>
      </c>
      <c r="C323" s="68">
        <v>250.6</v>
      </c>
      <c r="D323" s="68"/>
      <c r="E323" s="68"/>
      <c r="F323" s="68">
        <f t="shared" si="31"/>
        <v>250.6</v>
      </c>
      <c r="G323" s="68">
        <v>6</v>
      </c>
      <c r="H323" s="68"/>
      <c r="I323" s="68"/>
      <c r="J323" s="68">
        <f t="shared" si="32"/>
        <v>6</v>
      </c>
      <c r="K323" s="45">
        <f t="shared" si="26"/>
        <v>2.5917926565874731E-3</v>
      </c>
      <c r="L323" s="43">
        <f t="shared" si="27"/>
        <v>11.096630669546435</v>
      </c>
      <c r="M323" s="43">
        <f t="shared" si="30"/>
        <v>2.4412587473002159</v>
      </c>
      <c r="N323" s="43">
        <v>4.1305479452054792</v>
      </c>
      <c r="O323" s="43">
        <v>0.82191452136965759</v>
      </c>
      <c r="P323" s="69">
        <f t="shared" si="33"/>
        <v>7.3784325153319189E-2</v>
      </c>
    </row>
    <row r="324" spans="1:16" x14ac:dyDescent="0.25">
      <c r="A324" s="65">
        <f t="shared" si="28"/>
        <v>319</v>
      </c>
      <c r="B324" s="68" t="s">
        <v>1757</v>
      </c>
      <c r="C324" s="68">
        <v>252.6</v>
      </c>
      <c r="D324" s="68"/>
      <c r="E324" s="68"/>
      <c r="F324" s="68">
        <f t="shared" si="31"/>
        <v>252.6</v>
      </c>
      <c r="G324" s="68">
        <v>3</v>
      </c>
      <c r="H324" s="68"/>
      <c r="I324" s="68"/>
      <c r="J324" s="68">
        <f t="shared" si="32"/>
        <v>3</v>
      </c>
      <c r="K324" s="45">
        <f t="shared" si="26"/>
        <v>1.2958963282937365E-3</v>
      </c>
      <c r="L324" s="43">
        <f t="shared" si="27"/>
        <v>5.5483153347732177</v>
      </c>
      <c r="M324" s="43">
        <f t="shared" si="30"/>
        <v>1.2206293736501079</v>
      </c>
      <c r="N324" s="43">
        <v>2.0652739726027396</v>
      </c>
      <c r="O324" s="43">
        <v>0.4109572606848288</v>
      </c>
      <c r="P324" s="69">
        <f t="shared" si="33"/>
        <v>3.6600063110494435E-2</v>
      </c>
    </row>
    <row r="325" spans="1:16" x14ac:dyDescent="0.25">
      <c r="A325" s="65">
        <f t="shared" si="28"/>
        <v>320</v>
      </c>
      <c r="B325" s="68" t="s">
        <v>237</v>
      </c>
      <c r="C325" s="68">
        <v>282.7</v>
      </c>
      <c r="D325" s="68"/>
      <c r="E325" s="68"/>
      <c r="F325" s="68">
        <f t="shared" si="31"/>
        <v>282.7</v>
      </c>
      <c r="G325" s="68">
        <v>3</v>
      </c>
      <c r="H325" s="68"/>
      <c r="I325" s="68"/>
      <c r="J325" s="68">
        <f t="shared" si="32"/>
        <v>3</v>
      </c>
      <c r="K325" s="45">
        <f t="shared" si="26"/>
        <v>1.2958963282937365E-3</v>
      </c>
      <c r="L325" s="43">
        <f t="shared" si="27"/>
        <v>5.5483153347732177</v>
      </c>
      <c r="M325" s="43">
        <f t="shared" si="30"/>
        <v>1.2206293736501079</v>
      </c>
      <c r="N325" s="43">
        <v>2.0652739726027396</v>
      </c>
      <c r="O325" s="43">
        <v>0.4109572606848288</v>
      </c>
      <c r="P325" s="69">
        <f t="shared" si="33"/>
        <v>3.2703133858192054E-2</v>
      </c>
    </row>
    <row r="326" spans="1:16" x14ac:dyDescent="0.25">
      <c r="A326" s="65">
        <f t="shared" si="28"/>
        <v>321</v>
      </c>
      <c r="B326" s="68" t="s">
        <v>238</v>
      </c>
      <c r="C326" s="68">
        <v>280.89999999999998</v>
      </c>
      <c r="D326" s="68"/>
      <c r="E326" s="68"/>
      <c r="F326" s="68">
        <f t="shared" si="31"/>
        <v>280.89999999999998</v>
      </c>
      <c r="G326" s="68">
        <v>6</v>
      </c>
      <c r="H326" s="68"/>
      <c r="I326" s="68"/>
      <c r="J326" s="68">
        <f t="shared" si="32"/>
        <v>6</v>
      </c>
      <c r="K326" s="45">
        <f t="shared" ref="K326:K377" si="34">2/$J$379*J326</f>
        <v>2.5917926565874731E-3</v>
      </c>
      <c r="L326" s="43">
        <f t="shared" ref="L326:L378" si="35">K326*4281.45</f>
        <v>11.096630669546435</v>
      </c>
      <c r="M326" s="43">
        <f t="shared" si="30"/>
        <v>2.4412587473002159</v>
      </c>
      <c r="N326" s="43">
        <v>4.1305479452054792</v>
      </c>
      <c r="O326" s="43">
        <v>0.82191452136965759</v>
      </c>
      <c r="P326" s="69">
        <f t="shared" si="33"/>
        <v>6.5825389403423959E-2</v>
      </c>
    </row>
    <row r="327" spans="1:16" x14ac:dyDescent="0.25">
      <c r="A327" s="65">
        <f t="shared" si="28"/>
        <v>322</v>
      </c>
      <c r="B327" s="68" t="s">
        <v>239</v>
      </c>
      <c r="C327" s="68">
        <v>255.5</v>
      </c>
      <c r="D327" s="68"/>
      <c r="E327" s="68"/>
      <c r="F327" s="68">
        <f t="shared" si="31"/>
        <v>255.5</v>
      </c>
      <c r="G327" s="68">
        <v>6</v>
      </c>
      <c r="H327" s="68"/>
      <c r="I327" s="68"/>
      <c r="J327" s="68">
        <f t="shared" si="32"/>
        <v>6</v>
      </c>
      <c r="K327" s="45">
        <f t="shared" si="34"/>
        <v>2.5917926565874731E-3</v>
      </c>
      <c r="L327" s="43">
        <f t="shared" si="35"/>
        <v>11.096630669546435</v>
      </c>
      <c r="M327" s="43">
        <f t="shared" si="30"/>
        <v>2.4412587473002159</v>
      </c>
      <c r="N327" s="43">
        <v>4.1305479452054792</v>
      </c>
      <c r="O327" s="43">
        <v>0.82191452136965759</v>
      </c>
      <c r="P327" s="69">
        <f t="shared" si="33"/>
        <v>7.236928330106375E-2</v>
      </c>
    </row>
    <row r="328" spans="1:16" x14ac:dyDescent="0.25">
      <c r="A328" s="65">
        <f t="shared" ref="A328:A367" si="36">A327+1</f>
        <v>323</v>
      </c>
      <c r="B328" s="68" t="s">
        <v>240</v>
      </c>
      <c r="C328" s="68">
        <v>426</v>
      </c>
      <c r="D328" s="68"/>
      <c r="E328" s="68"/>
      <c r="F328" s="68">
        <f t="shared" si="31"/>
        <v>426</v>
      </c>
      <c r="G328" s="68">
        <v>8</v>
      </c>
      <c r="H328" s="68"/>
      <c r="I328" s="68"/>
      <c r="J328" s="68">
        <f t="shared" si="32"/>
        <v>8</v>
      </c>
      <c r="K328" s="45">
        <f t="shared" si="34"/>
        <v>3.4557235421166306E-3</v>
      </c>
      <c r="L328" s="43">
        <f t="shared" si="35"/>
        <v>14.795507559395247</v>
      </c>
      <c r="M328" s="43">
        <f t="shared" si="30"/>
        <v>3.2550116630669543</v>
      </c>
      <c r="N328" s="43">
        <v>5.5073972602739723</v>
      </c>
      <c r="O328" s="43">
        <v>1.0958860284928769</v>
      </c>
      <c r="P328" s="69">
        <f t="shared" si="33"/>
        <v>5.787277584795552E-2</v>
      </c>
    </row>
    <row r="329" spans="1:16" x14ac:dyDescent="0.25">
      <c r="A329" s="65">
        <f t="shared" si="36"/>
        <v>324</v>
      </c>
      <c r="B329" s="68" t="s">
        <v>241</v>
      </c>
      <c r="C329" s="68">
        <v>267.8</v>
      </c>
      <c r="D329" s="68"/>
      <c r="E329" s="68"/>
      <c r="F329" s="68">
        <f t="shared" si="31"/>
        <v>267.8</v>
      </c>
      <c r="G329" s="68">
        <v>5</v>
      </c>
      <c r="H329" s="68"/>
      <c r="I329" s="68"/>
      <c r="J329" s="68">
        <f t="shared" si="32"/>
        <v>5</v>
      </c>
      <c r="K329" s="45">
        <f t="shared" si="34"/>
        <v>2.1598272138228943E-3</v>
      </c>
      <c r="L329" s="43">
        <f t="shared" si="35"/>
        <v>9.2471922246220313</v>
      </c>
      <c r="M329" s="43">
        <f t="shared" si="30"/>
        <v>2.0343822894168468</v>
      </c>
      <c r="N329" s="43">
        <v>3.4421232876712327</v>
      </c>
      <c r="O329" s="43">
        <v>0.68492876780804801</v>
      </c>
      <c r="P329" s="69">
        <f t="shared" si="33"/>
        <v>5.7537813926505442E-2</v>
      </c>
    </row>
    <row r="330" spans="1:16" x14ac:dyDescent="0.25">
      <c r="A330" s="65">
        <f t="shared" si="36"/>
        <v>325</v>
      </c>
      <c r="B330" s="68" t="s">
        <v>242</v>
      </c>
      <c r="C330" s="68">
        <v>503.7</v>
      </c>
      <c r="D330" s="68"/>
      <c r="E330" s="68"/>
      <c r="F330" s="68">
        <f t="shared" si="31"/>
        <v>503.7</v>
      </c>
      <c r="G330" s="68">
        <v>8</v>
      </c>
      <c r="H330" s="68"/>
      <c r="I330" s="68"/>
      <c r="J330" s="68">
        <f t="shared" si="32"/>
        <v>8</v>
      </c>
      <c r="K330" s="45">
        <f t="shared" si="34"/>
        <v>3.4557235421166306E-3</v>
      </c>
      <c r="L330" s="43">
        <f t="shared" si="35"/>
        <v>14.795507559395247</v>
      </c>
      <c r="M330" s="43">
        <f t="shared" si="30"/>
        <v>3.2550116630669543</v>
      </c>
      <c r="N330" s="43">
        <v>5.5073972602739723</v>
      </c>
      <c r="O330" s="43">
        <v>1.0958860284928769</v>
      </c>
      <c r="P330" s="69">
        <f t="shared" si="33"/>
        <v>4.8945408995888534E-2</v>
      </c>
    </row>
    <row r="331" spans="1:16" x14ac:dyDescent="0.25">
      <c r="A331" s="65">
        <f t="shared" si="36"/>
        <v>326</v>
      </c>
      <c r="B331" s="68" t="s">
        <v>243</v>
      </c>
      <c r="C331" s="68">
        <v>841.6</v>
      </c>
      <c r="D331" s="68"/>
      <c r="E331" s="68"/>
      <c r="F331" s="68">
        <f t="shared" si="31"/>
        <v>841.6</v>
      </c>
      <c r="G331" s="68">
        <v>15</v>
      </c>
      <c r="H331" s="68"/>
      <c r="I331" s="68"/>
      <c r="J331" s="68">
        <f t="shared" si="32"/>
        <v>15</v>
      </c>
      <c r="K331" s="45">
        <f t="shared" si="34"/>
        <v>6.4794816414686825E-3</v>
      </c>
      <c r="L331" s="43">
        <f t="shared" si="35"/>
        <v>27.741576673866088</v>
      </c>
      <c r="M331" s="43">
        <f t="shared" si="30"/>
        <v>6.1031468682505396</v>
      </c>
      <c r="N331" s="43">
        <v>10.326369863013699</v>
      </c>
      <c r="O331" s="43">
        <v>2.054786303424144</v>
      </c>
      <c r="P331" s="69">
        <f t="shared" si="33"/>
        <v>5.4926187866628402E-2</v>
      </c>
    </row>
    <row r="332" spans="1:16" x14ac:dyDescent="0.25">
      <c r="A332" s="65">
        <f t="shared" si="36"/>
        <v>327</v>
      </c>
      <c r="B332" s="68" t="s">
        <v>244</v>
      </c>
      <c r="C332" s="68">
        <v>999</v>
      </c>
      <c r="D332" s="68"/>
      <c r="E332" s="68"/>
      <c r="F332" s="68">
        <f t="shared" si="31"/>
        <v>999</v>
      </c>
      <c r="G332" s="68">
        <v>18</v>
      </c>
      <c r="H332" s="68"/>
      <c r="I332" s="68"/>
      <c r="J332" s="68">
        <f t="shared" si="32"/>
        <v>18</v>
      </c>
      <c r="K332" s="45">
        <f t="shared" si="34"/>
        <v>7.7753779697624188E-3</v>
      </c>
      <c r="L332" s="43">
        <f t="shared" si="35"/>
        <v>33.289892008639306</v>
      </c>
      <c r="M332" s="43">
        <f t="shared" si="30"/>
        <v>7.3237762419006476</v>
      </c>
      <c r="N332" s="43">
        <v>12.391643835616437</v>
      </c>
      <c r="O332" s="43">
        <v>2.4657435641089727</v>
      </c>
      <c r="P332" s="69">
        <f t="shared" si="33"/>
        <v>5.5526582232497852E-2</v>
      </c>
    </row>
    <row r="333" spans="1:16" x14ac:dyDescent="0.25">
      <c r="A333" s="65">
        <f t="shared" si="36"/>
        <v>328</v>
      </c>
      <c r="B333" s="68" t="s">
        <v>245</v>
      </c>
      <c r="C333" s="68">
        <v>764.25</v>
      </c>
      <c r="D333" s="68"/>
      <c r="E333" s="68"/>
      <c r="F333" s="68">
        <f t="shared" si="31"/>
        <v>764.25</v>
      </c>
      <c r="G333" s="68">
        <v>12</v>
      </c>
      <c r="H333" s="68"/>
      <c r="I333" s="68"/>
      <c r="J333" s="68">
        <f t="shared" si="32"/>
        <v>12</v>
      </c>
      <c r="K333" s="45">
        <f t="shared" si="34"/>
        <v>5.1835853131749461E-3</v>
      </c>
      <c r="L333" s="43">
        <f t="shared" si="35"/>
        <v>22.193261339092871</v>
      </c>
      <c r="M333" s="43">
        <f t="shared" si="30"/>
        <v>4.8825174946004317</v>
      </c>
      <c r="N333" s="43">
        <v>8.2610958904109584</v>
      </c>
      <c r="O333" s="43">
        <v>1.6438290427393152</v>
      </c>
      <c r="P333" s="69">
        <f t="shared" si="33"/>
        <v>4.8388228677584001E-2</v>
      </c>
    </row>
    <row r="334" spans="1:16" x14ac:dyDescent="0.25">
      <c r="A334" s="65">
        <f t="shared" si="36"/>
        <v>329</v>
      </c>
      <c r="B334" s="68" t="s">
        <v>246</v>
      </c>
      <c r="C334" s="68">
        <v>342.3</v>
      </c>
      <c r="D334" s="68"/>
      <c r="E334" s="68"/>
      <c r="F334" s="68">
        <f t="shared" si="31"/>
        <v>342.3</v>
      </c>
      <c r="G334" s="68">
        <v>5</v>
      </c>
      <c r="H334" s="68"/>
      <c r="I334" s="68"/>
      <c r="J334" s="68">
        <f t="shared" si="32"/>
        <v>5</v>
      </c>
      <c r="K334" s="45">
        <f t="shared" si="34"/>
        <v>2.1598272138228943E-3</v>
      </c>
      <c r="L334" s="43">
        <f t="shared" si="35"/>
        <v>9.2471922246220313</v>
      </c>
      <c r="M334" s="43">
        <f t="shared" si="30"/>
        <v>2.0343822894168468</v>
      </c>
      <c r="N334" s="43">
        <v>3.4421232876712327</v>
      </c>
      <c r="O334" s="43">
        <v>0.68492876780804801</v>
      </c>
      <c r="P334" s="69">
        <f t="shared" si="33"/>
        <v>4.5014976831779602E-2</v>
      </c>
    </row>
    <row r="335" spans="1:16" x14ac:dyDescent="0.25">
      <c r="A335" s="65">
        <f t="shared" si="36"/>
        <v>330</v>
      </c>
      <c r="B335" s="68" t="s">
        <v>247</v>
      </c>
      <c r="C335" s="68">
        <v>301</v>
      </c>
      <c r="D335" s="68"/>
      <c r="E335" s="68"/>
      <c r="F335" s="68">
        <f t="shared" si="31"/>
        <v>301</v>
      </c>
      <c r="G335" s="68">
        <v>5</v>
      </c>
      <c r="H335" s="68"/>
      <c r="I335" s="68"/>
      <c r="J335" s="68">
        <f t="shared" si="32"/>
        <v>5</v>
      </c>
      <c r="K335" s="45">
        <f t="shared" si="34"/>
        <v>2.1598272138228943E-3</v>
      </c>
      <c r="L335" s="43">
        <f t="shared" si="35"/>
        <v>9.2471922246220313</v>
      </c>
      <c r="M335" s="43">
        <f t="shared" si="30"/>
        <v>2.0343822894168468</v>
      </c>
      <c r="N335" s="43">
        <v>3.4421232876712327</v>
      </c>
      <c r="O335" s="43">
        <v>0.68492876780804801</v>
      </c>
      <c r="P335" s="69">
        <f t="shared" si="33"/>
        <v>5.1191450397070293E-2</v>
      </c>
    </row>
    <row r="336" spans="1:16" x14ac:dyDescent="0.25">
      <c r="A336" s="65">
        <f t="shared" si="36"/>
        <v>331</v>
      </c>
      <c r="B336" s="68" t="s">
        <v>248</v>
      </c>
      <c r="C336" s="68">
        <v>221.5</v>
      </c>
      <c r="D336" s="68"/>
      <c r="E336" s="68"/>
      <c r="F336" s="68">
        <f t="shared" si="31"/>
        <v>221.5</v>
      </c>
      <c r="G336" s="68">
        <v>6</v>
      </c>
      <c r="H336" s="68"/>
      <c r="I336" s="68"/>
      <c r="J336" s="68">
        <f t="shared" si="32"/>
        <v>6</v>
      </c>
      <c r="K336" s="45">
        <f t="shared" si="34"/>
        <v>2.5917926565874731E-3</v>
      </c>
      <c r="L336" s="43">
        <f t="shared" si="35"/>
        <v>11.096630669546435</v>
      </c>
      <c r="M336" s="43">
        <f t="shared" si="30"/>
        <v>2.4412587473002159</v>
      </c>
      <c r="N336" s="43">
        <v>4.1305479452054792</v>
      </c>
      <c r="O336" s="43">
        <v>0.82191452136965759</v>
      </c>
      <c r="P336" s="69">
        <f t="shared" si="33"/>
        <v>8.3477886606870375E-2</v>
      </c>
    </row>
    <row r="337" spans="1:16" x14ac:dyDescent="0.25">
      <c r="A337" s="65">
        <f t="shared" si="36"/>
        <v>332</v>
      </c>
      <c r="B337" s="68" t="s">
        <v>249</v>
      </c>
      <c r="C337" s="68">
        <v>232.5</v>
      </c>
      <c r="D337" s="68"/>
      <c r="E337" s="68"/>
      <c r="F337" s="68">
        <f t="shared" si="31"/>
        <v>232.5</v>
      </c>
      <c r="G337" s="68">
        <v>6</v>
      </c>
      <c r="H337" s="68"/>
      <c r="I337" s="68"/>
      <c r="J337" s="68">
        <f t="shared" si="32"/>
        <v>6</v>
      </c>
      <c r="K337" s="45">
        <f t="shared" si="34"/>
        <v>2.5917926565874731E-3</v>
      </c>
      <c r="L337" s="43">
        <f t="shared" si="35"/>
        <v>11.096630669546435</v>
      </c>
      <c r="M337" s="43">
        <f t="shared" si="30"/>
        <v>2.4412587473002159</v>
      </c>
      <c r="N337" s="43">
        <v>4.1305479452054792</v>
      </c>
      <c r="O337" s="43">
        <v>0.82191452136965759</v>
      </c>
      <c r="P337" s="69">
        <f t="shared" si="33"/>
        <v>7.9528395197513063E-2</v>
      </c>
    </row>
    <row r="338" spans="1:16" x14ac:dyDescent="0.25">
      <c r="A338" s="65">
        <f t="shared" si="36"/>
        <v>333</v>
      </c>
      <c r="B338" s="68" t="s">
        <v>268</v>
      </c>
      <c r="C338" s="68">
        <v>325.3</v>
      </c>
      <c r="D338" s="68"/>
      <c r="E338" s="68"/>
      <c r="F338" s="68">
        <f t="shared" si="31"/>
        <v>325.3</v>
      </c>
      <c r="G338" s="68">
        <v>4</v>
      </c>
      <c r="H338" s="68"/>
      <c r="I338" s="68"/>
      <c r="J338" s="68">
        <f t="shared" si="32"/>
        <v>4</v>
      </c>
      <c r="K338" s="45">
        <f t="shared" si="34"/>
        <v>1.7278617710583153E-3</v>
      </c>
      <c r="L338" s="43">
        <f t="shared" si="35"/>
        <v>7.3977537796976236</v>
      </c>
      <c r="M338" s="43">
        <f t="shared" si="30"/>
        <v>1.6275058315334772</v>
      </c>
      <c r="N338" s="43">
        <v>2.7536986301369861</v>
      </c>
      <c r="O338" s="43">
        <v>0.54794301424643843</v>
      </c>
      <c r="P338" s="69">
        <f t="shared" si="33"/>
        <v>3.7893947911510996E-2</v>
      </c>
    </row>
    <row r="339" spans="1:16" x14ac:dyDescent="0.25">
      <c r="A339" s="65">
        <f t="shared" si="36"/>
        <v>334</v>
      </c>
      <c r="B339" s="68" t="s">
        <v>272</v>
      </c>
      <c r="C339" s="68">
        <v>178.3</v>
      </c>
      <c r="D339" s="68"/>
      <c r="E339" s="68"/>
      <c r="F339" s="68">
        <f t="shared" si="31"/>
        <v>178.3</v>
      </c>
      <c r="G339" s="68">
        <v>3</v>
      </c>
      <c r="H339" s="68"/>
      <c r="I339" s="68"/>
      <c r="J339" s="68">
        <f t="shared" si="32"/>
        <v>3</v>
      </c>
      <c r="K339" s="45">
        <f t="shared" si="34"/>
        <v>1.2958963282937365E-3</v>
      </c>
      <c r="L339" s="43">
        <f t="shared" si="35"/>
        <v>5.5483153347732177</v>
      </c>
      <c r="M339" s="43">
        <f t="shared" si="30"/>
        <v>1.2206293736501079</v>
      </c>
      <c r="N339" s="43">
        <v>2.0652739726027396</v>
      </c>
      <c r="O339" s="43">
        <v>0.4109572606848288</v>
      </c>
      <c r="P339" s="69">
        <f t="shared" si="33"/>
        <v>5.1851800009595585E-2</v>
      </c>
    </row>
    <row r="340" spans="1:16" x14ac:dyDescent="0.25">
      <c r="A340" s="65">
        <f t="shared" si="36"/>
        <v>335</v>
      </c>
      <c r="B340" s="68" t="s">
        <v>294</v>
      </c>
      <c r="C340" s="68">
        <v>212.89</v>
      </c>
      <c r="D340" s="68"/>
      <c r="E340" s="68"/>
      <c r="F340" s="68">
        <f t="shared" si="31"/>
        <v>212.89</v>
      </c>
      <c r="G340" s="68">
        <v>3</v>
      </c>
      <c r="H340" s="68"/>
      <c r="I340" s="68"/>
      <c r="J340" s="68">
        <f t="shared" si="32"/>
        <v>3</v>
      </c>
      <c r="K340" s="45">
        <f t="shared" si="34"/>
        <v>1.2958963282937365E-3</v>
      </c>
      <c r="L340" s="43">
        <f t="shared" si="35"/>
        <v>5.5483153347732177</v>
      </c>
      <c r="M340" s="43">
        <f t="shared" si="30"/>
        <v>1.2206293736501079</v>
      </c>
      <c r="N340" s="43">
        <v>2.0652739726027396</v>
      </c>
      <c r="O340" s="43">
        <v>0.4109572606848288</v>
      </c>
      <c r="P340" s="69">
        <f t="shared" si="33"/>
        <v>4.3427008979805976E-2</v>
      </c>
    </row>
    <row r="341" spans="1:16" x14ac:dyDescent="0.25">
      <c r="A341" s="65">
        <f t="shared" si="36"/>
        <v>336</v>
      </c>
      <c r="B341" s="68" t="s">
        <v>295</v>
      </c>
      <c r="C341" s="68">
        <v>235.6</v>
      </c>
      <c r="D341" s="68"/>
      <c r="E341" s="68"/>
      <c r="F341" s="68">
        <f t="shared" si="31"/>
        <v>235.6</v>
      </c>
      <c r="G341" s="68">
        <v>4</v>
      </c>
      <c r="H341" s="68"/>
      <c r="I341" s="68"/>
      <c r="J341" s="68">
        <f t="shared" si="32"/>
        <v>4</v>
      </c>
      <c r="K341" s="45">
        <f t="shared" si="34"/>
        <v>1.7278617710583153E-3</v>
      </c>
      <c r="L341" s="43">
        <f t="shared" si="35"/>
        <v>7.3977537796976236</v>
      </c>
      <c r="M341" s="43">
        <f t="shared" si="30"/>
        <v>1.6275058315334772</v>
      </c>
      <c r="N341" s="43">
        <v>2.7536986301369861</v>
      </c>
      <c r="O341" s="43">
        <v>0.54794301424643843</v>
      </c>
      <c r="P341" s="69">
        <f t="shared" si="33"/>
        <v>5.2321312629942815E-2</v>
      </c>
    </row>
    <row r="342" spans="1:16" x14ac:dyDescent="0.25">
      <c r="A342" s="65">
        <f t="shared" si="36"/>
        <v>337</v>
      </c>
      <c r="B342" s="68" t="s">
        <v>296</v>
      </c>
      <c r="C342" s="68">
        <v>549.4</v>
      </c>
      <c r="D342" s="68"/>
      <c r="E342" s="68"/>
      <c r="F342" s="68">
        <f t="shared" si="31"/>
        <v>549.4</v>
      </c>
      <c r="G342" s="68">
        <v>11</v>
      </c>
      <c r="H342" s="68"/>
      <c r="I342" s="68"/>
      <c r="J342" s="68">
        <f t="shared" si="32"/>
        <v>11</v>
      </c>
      <c r="K342" s="45">
        <f t="shared" si="34"/>
        <v>4.7516198704103674E-3</v>
      </c>
      <c r="L342" s="43">
        <f t="shared" si="35"/>
        <v>20.343822894168465</v>
      </c>
      <c r="M342" s="43">
        <f t="shared" si="30"/>
        <v>4.4756410367170627</v>
      </c>
      <c r="N342" s="43">
        <v>7.5726712328767114</v>
      </c>
      <c r="O342" s="43">
        <v>1.5068432891777055</v>
      </c>
      <c r="P342" s="69">
        <f t="shared" si="33"/>
        <v>6.1701817351547027E-2</v>
      </c>
    </row>
    <row r="343" spans="1:16" x14ac:dyDescent="0.25">
      <c r="A343" s="65">
        <f t="shared" si="36"/>
        <v>338</v>
      </c>
      <c r="B343" s="68" t="s">
        <v>297</v>
      </c>
      <c r="C343" s="68">
        <v>335</v>
      </c>
      <c r="D343" s="68"/>
      <c r="E343" s="68"/>
      <c r="F343" s="68">
        <f t="shared" si="31"/>
        <v>335</v>
      </c>
      <c r="G343" s="68">
        <v>7</v>
      </c>
      <c r="H343" s="68"/>
      <c r="I343" s="68"/>
      <c r="J343" s="68">
        <f t="shared" si="32"/>
        <v>7</v>
      </c>
      <c r="K343" s="45">
        <f t="shared" si="34"/>
        <v>3.0237580993520518E-3</v>
      </c>
      <c r="L343" s="43">
        <f t="shared" si="35"/>
        <v>12.946069114470841</v>
      </c>
      <c r="M343" s="43">
        <f t="shared" si="30"/>
        <v>2.8481352051835853</v>
      </c>
      <c r="N343" s="43">
        <v>4.8189726027397253</v>
      </c>
      <c r="O343" s="43">
        <v>0.95890027493126717</v>
      </c>
      <c r="P343" s="69">
        <f t="shared" si="33"/>
        <v>6.4394260290523642E-2</v>
      </c>
    </row>
    <row r="344" spans="1:16" x14ac:dyDescent="0.25">
      <c r="A344" s="65">
        <f t="shared" si="36"/>
        <v>339</v>
      </c>
      <c r="B344" s="68" t="s">
        <v>298</v>
      </c>
      <c r="C344" s="68">
        <v>867.4</v>
      </c>
      <c r="D344" s="68"/>
      <c r="E344" s="68"/>
      <c r="F344" s="68">
        <f t="shared" si="31"/>
        <v>867.4</v>
      </c>
      <c r="G344" s="68">
        <v>16</v>
      </c>
      <c r="H344" s="68"/>
      <c r="I344" s="68"/>
      <c r="J344" s="68">
        <f t="shared" si="32"/>
        <v>16</v>
      </c>
      <c r="K344" s="45">
        <f t="shared" si="34"/>
        <v>6.9114470842332612E-3</v>
      </c>
      <c r="L344" s="43">
        <f t="shared" si="35"/>
        <v>29.591015118790494</v>
      </c>
      <c r="M344" s="43">
        <f t="shared" si="30"/>
        <v>6.5100233261339087</v>
      </c>
      <c r="N344" s="43">
        <v>11.014794520547945</v>
      </c>
      <c r="O344" s="43">
        <v>2.1917720569857537</v>
      </c>
      <c r="P344" s="69">
        <f t="shared" si="33"/>
        <v>5.6845290549294568E-2</v>
      </c>
    </row>
    <row r="345" spans="1:16" x14ac:dyDescent="0.25">
      <c r="A345" s="65">
        <f t="shared" si="36"/>
        <v>340</v>
      </c>
      <c r="B345" s="68" t="s">
        <v>299</v>
      </c>
      <c r="C345" s="68">
        <v>617.4</v>
      </c>
      <c r="D345" s="68">
        <v>14.7</v>
      </c>
      <c r="E345" s="68"/>
      <c r="F345" s="68">
        <f t="shared" si="31"/>
        <v>632.1</v>
      </c>
      <c r="G345" s="68">
        <v>11</v>
      </c>
      <c r="H345" s="68">
        <v>1</v>
      </c>
      <c r="I345" s="68"/>
      <c r="J345" s="68">
        <f t="shared" si="32"/>
        <v>12</v>
      </c>
      <c r="K345" s="45">
        <f t="shared" si="34"/>
        <v>5.1835853131749461E-3</v>
      </c>
      <c r="L345" s="43">
        <f t="shared" si="35"/>
        <v>22.193261339092871</v>
      </c>
      <c r="M345" s="43">
        <f t="shared" si="30"/>
        <v>4.8825174946004317</v>
      </c>
      <c r="N345" s="43">
        <v>8.2610958904109584</v>
      </c>
      <c r="O345" s="43">
        <v>1.6438290427393152</v>
      </c>
      <c r="P345" s="69">
        <f t="shared" si="33"/>
        <v>5.8504514739508899E-2</v>
      </c>
    </row>
    <row r="346" spans="1:16" x14ac:dyDescent="0.25">
      <c r="A346" s="65">
        <f t="shared" si="36"/>
        <v>341</v>
      </c>
      <c r="B346" s="68" t="s">
        <v>300</v>
      </c>
      <c r="C346" s="68">
        <v>1578.2</v>
      </c>
      <c r="D346" s="68"/>
      <c r="E346" s="68"/>
      <c r="F346" s="68">
        <f t="shared" si="31"/>
        <v>1578.2</v>
      </c>
      <c r="G346" s="68">
        <v>26</v>
      </c>
      <c r="H346" s="68"/>
      <c r="I346" s="68"/>
      <c r="J346" s="68">
        <f t="shared" si="32"/>
        <v>26</v>
      </c>
      <c r="K346" s="45">
        <f t="shared" si="34"/>
        <v>1.123110151187905E-2</v>
      </c>
      <c r="L346" s="43">
        <f t="shared" si="35"/>
        <v>48.085399568034553</v>
      </c>
      <c r="M346" s="43">
        <f t="shared" si="30"/>
        <v>10.578787904967601</v>
      </c>
      <c r="N346" s="43">
        <v>17.899041095890411</v>
      </c>
      <c r="O346" s="43">
        <v>3.5616295926018497</v>
      </c>
      <c r="P346" s="69">
        <f t="shared" si="33"/>
        <v>5.0769774528890137E-2</v>
      </c>
    </row>
    <row r="347" spans="1:16" x14ac:dyDescent="0.25">
      <c r="A347" s="65">
        <f t="shared" si="36"/>
        <v>342</v>
      </c>
      <c r="B347" s="68" t="s">
        <v>301</v>
      </c>
      <c r="C347" s="68">
        <v>261.7</v>
      </c>
      <c r="D347" s="68"/>
      <c r="E347" s="68"/>
      <c r="F347" s="68">
        <f t="shared" si="31"/>
        <v>261.7</v>
      </c>
      <c r="G347" s="68">
        <v>4</v>
      </c>
      <c r="H347" s="68"/>
      <c r="I347" s="68"/>
      <c r="J347" s="68">
        <f t="shared" si="32"/>
        <v>4</v>
      </c>
      <c r="K347" s="45">
        <f t="shared" si="34"/>
        <v>1.7278617710583153E-3</v>
      </c>
      <c r="L347" s="43">
        <f t="shared" si="35"/>
        <v>7.3977537796976236</v>
      </c>
      <c r="M347" s="43">
        <f t="shared" si="30"/>
        <v>1.6275058315334772</v>
      </c>
      <c r="N347" s="43">
        <v>2.7536986301369861</v>
      </c>
      <c r="O347" s="43">
        <v>0.54794301424643843</v>
      </c>
      <c r="P347" s="69">
        <f t="shared" si="33"/>
        <v>4.7103176368416225E-2</v>
      </c>
    </row>
    <row r="348" spans="1:16" x14ac:dyDescent="0.25">
      <c r="A348" s="65">
        <f t="shared" si="36"/>
        <v>343</v>
      </c>
      <c r="B348" s="68" t="s">
        <v>302</v>
      </c>
      <c r="C348" s="68">
        <v>674.21</v>
      </c>
      <c r="D348" s="68"/>
      <c r="E348" s="68"/>
      <c r="F348" s="68">
        <f t="shared" si="31"/>
        <v>674.21</v>
      </c>
      <c r="G348" s="68">
        <v>9</v>
      </c>
      <c r="H348" s="68"/>
      <c r="I348" s="68"/>
      <c r="J348" s="68">
        <f t="shared" si="32"/>
        <v>9</v>
      </c>
      <c r="K348" s="45">
        <f t="shared" si="34"/>
        <v>3.8876889848812094E-3</v>
      </c>
      <c r="L348" s="43">
        <f t="shared" si="35"/>
        <v>16.644946004319653</v>
      </c>
      <c r="M348" s="43">
        <f t="shared" si="30"/>
        <v>3.6618881209503238</v>
      </c>
      <c r="N348" s="43">
        <v>6.1958219178082183</v>
      </c>
      <c r="O348" s="43">
        <v>1.2328717820544863</v>
      </c>
      <c r="P348" s="69">
        <f t="shared" si="33"/>
        <v>4.1137817334558485E-2</v>
      </c>
    </row>
    <row r="349" spans="1:16" x14ac:dyDescent="0.25">
      <c r="A349" s="65">
        <f t="shared" si="36"/>
        <v>344</v>
      </c>
      <c r="B349" s="68" t="s">
        <v>303</v>
      </c>
      <c r="C349" s="68">
        <v>258.89999999999998</v>
      </c>
      <c r="D349" s="68"/>
      <c r="E349" s="68"/>
      <c r="F349" s="68">
        <f t="shared" si="31"/>
        <v>258.89999999999998</v>
      </c>
      <c r="G349" s="68">
        <v>5</v>
      </c>
      <c r="H349" s="68"/>
      <c r="I349" s="68"/>
      <c r="J349" s="68">
        <f t="shared" si="32"/>
        <v>5</v>
      </c>
      <c r="K349" s="45">
        <f t="shared" si="34"/>
        <v>2.1598272138228943E-3</v>
      </c>
      <c r="L349" s="43">
        <f t="shared" si="35"/>
        <v>9.2471922246220313</v>
      </c>
      <c r="M349" s="43">
        <f t="shared" si="30"/>
        <v>2.0343822894168468</v>
      </c>
      <c r="N349" s="43">
        <v>3.4421232876712327</v>
      </c>
      <c r="O349" s="43">
        <v>0.68492876780804801</v>
      </c>
      <c r="P349" s="69">
        <f t="shared" si="33"/>
        <v>5.9515745730081733E-2</v>
      </c>
    </row>
    <row r="350" spans="1:16" x14ac:dyDescent="0.25">
      <c r="A350" s="65">
        <f t="shared" si="36"/>
        <v>345</v>
      </c>
      <c r="B350" s="68" t="s">
        <v>304</v>
      </c>
      <c r="C350" s="68">
        <v>184.7</v>
      </c>
      <c r="D350" s="68"/>
      <c r="E350" s="68"/>
      <c r="F350" s="68">
        <f t="shared" si="31"/>
        <v>184.7</v>
      </c>
      <c r="G350" s="68">
        <v>6</v>
      </c>
      <c r="H350" s="68"/>
      <c r="I350" s="68"/>
      <c r="J350" s="68">
        <f t="shared" si="32"/>
        <v>6</v>
      </c>
      <c r="K350" s="45">
        <f t="shared" si="34"/>
        <v>2.5917926565874731E-3</v>
      </c>
      <c r="L350" s="43">
        <f t="shared" si="35"/>
        <v>11.096630669546435</v>
      </c>
      <c r="M350" s="43">
        <f t="shared" si="30"/>
        <v>2.4412587473002159</v>
      </c>
      <c r="N350" s="43">
        <v>4.1305479452054792</v>
      </c>
      <c r="O350" s="43">
        <v>0.82191452136965759</v>
      </c>
      <c r="P350" s="69">
        <f t="shared" si="33"/>
        <v>0.10011018886530476</v>
      </c>
    </row>
    <row r="351" spans="1:16" x14ac:dyDescent="0.25">
      <c r="A351" s="65">
        <f t="shared" si="36"/>
        <v>346</v>
      </c>
      <c r="B351" s="68" t="s">
        <v>305</v>
      </c>
      <c r="C351" s="68">
        <v>197.6</v>
      </c>
      <c r="D351" s="68"/>
      <c r="E351" s="68"/>
      <c r="F351" s="68">
        <f t="shared" si="31"/>
        <v>197.6</v>
      </c>
      <c r="G351" s="68">
        <v>6</v>
      </c>
      <c r="H351" s="68"/>
      <c r="I351" s="68"/>
      <c r="J351" s="68">
        <f t="shared" si="32"/>
        <v>6</v>
      </c>
      <c r="K351" s="45">
        <f t="shared" si="34"/>
        <v>2.5917926565874731E-3</v>
      </c>
      <c r="L351" s="43">
        <f t="shared" si="35"/>
        <v>11.096630669546435</v>
      </c>
      <c r="M351" s="43">
        <f t="shared" si="30"/>
        <v>2.4412587473002159</v>
      </c>
      <c r="N351" s="43">
        <v>4.1305479452054792</v>
      </c>
      <c r="O351" s="43">
        <v>0.82191452136965759</v>
      </c>
      <c r="P351" s="69">
        <f t="shared" si="33"/>
        <v>9.3574655280474636E-2</v>
      </c>
    </row>
    <row r="352" spans="1:16" x14ac:dyDescent="0.25">
      <c r="A352" s="65">
        <f t="shared" si="36"/>
        <v>347</v>
      </c>
      <c r="B352" s="68" t="s">
        <v>306</v>
      </c>
      <c r="C352" s="68">
        <v>229.2</v>
      </c>
      <c r="D352" s="68"/>
      <c r="E352" s="68"/>
      <c r="F352" s="68">
        <f t="shared" si="31"/>
        <v>229.2</v>
      </c>
      <c r="G352" s="68">
        <v>7</v>
      </c>
      <c r="H352" s="68"/>
      <c r="I352" s="68"/>
      <c r="J352" s="68">
        <f t="shared" si="32"/>
        <v>7</v>
      </c>
      <c r="K352" s="45">
        <f t="shared" si="34"/>
        <v>3.0237580993520518E-3</v>
      </c>
      <c r="L352" s="43">
        <f t="shared" si="35"/>
        <v>12.946069114470841</v>
      </c>
      <c r="M352" s="43">
        <f t="shared" si="30"/>
        <v>2.8481352051835853</v>
      </c>
      <c r="N352" s="43">
        <v>4.8189726027397253</v>
      </c>
      <c r="O352" s="43">
        <v>0.95890027493126717</v>
      </c>
      <c r="P352" s="69">
        <f t="shared" si="33"/>
        <v>9.4119010459534996E-2</v>
      </c>
    </row>
    <row r="353" spans="1:16" x14ac:dyDescent="0.25">
      <c r="A353" s="65">
        <f t="shared" si="36"/>
        <v>348</v>
      </c>
      <c r="B353" s="68" t="s">
        <v>1687</v>
      </c>
      <c r="C353" s="68">
        <v>455.74</v>
      </c>
      <c r="D353" s="68"/>
      <c r="E353" s="68"/>
      <c r="F353" s="68">
        <f t="shared" si="31"/>
        <v>455.74</v>
      </c>
      <c r="G353" s="68">
        <v>7</v>
      </c>
      <c r="H353" s="68"/>
      <c r="I353" s="68"/>
      <c r="J353" s="68">
        <f t="shared" si="32"/>
        <v>7</v>
      </c>
      <c r="K353" s="45">
        <f t="shared" si="34"/>
        <v>3.0237580993520518E-3</v>
      </c>
      <c r="L353" s="43">
        <f t="shared" si="35"/>
        <v>12.946069114470841</v>
      </c>
      <c r="M353" s="43">
        <f t="shared" si="30"/>
        <v>2.8481352051835853</v>
      </c>
      <c r="N353" s="43">
        <v>4.8189726027397253</v>
      </c>
      <c r="O353" s="43">
        <v>0.95890027493126717</v>
      </c>
      <c r="P353" s="69">
        <f t="shared" si="33"/>
        <v>4.7334175620585027E-2</v>
      </c>
    </row>
    <row r="354" spans="1:16" x14ac:dyDescent="0.25">
      <c r="A354" s="65">
        <f t="shared" si="36"/>
        <v>349</v>
      </c>
      <c r="B354" s="68" t="s">
        <v>1688</v>
      </c>
      <c r="C354" s="68">
        <v>425.6</v>
      </c>
      <c r="D354" s="68">
        <v>38.1</v>
      </c>
      <c r="E354" s="68"/>
      <c r="F354" s="68">
        <f t="shared" si="31"/>
        <v>463.70000000000005</v>
      </c>
      <c r="G354" s="68">
        <v>6</v>
      </c>
      <c r="H354" s="68"/>
      <c r="I354" s="68"/>
      <c r="J354" s="68">
        <f t="shared" si="32"/>
        <v>6</v>
      </c>
      <c r="K354" s="45">
        <f t="shared" si="34"/>
        <v>2.5917926565874731E-3</v>
      </c>
      <c r="L354" s="43">
        <f t="shared" si="35"/>
        <v>11.096630669546435</v>
      </c>
      <c r="M354" s="43">
        <f t="shared" si="30"/>
        <v>2.4412587473002159</v>
      </c>
      <c r="N354" s="43">
        <v>4.1305479452054792</v>
      </c>
      <c r="O354" s="43">
        <v>0.82191452136965759</v>
      </c>
      <c r="P354" s="69">
        <f t="shared" si="33"/>
        <v>3.9875677988832833E-2</v>
      </c>
    </row>
    <row r="355" spans="1:16" x14ac:dyDescent="0.25">
      <c r="A355" s="65">
        <f t="shared" si="36"/>
        <v>350</v>
      </c>
      <c r="B355" s="68" t="s">
        <v>1689</v>
      </c>
      <c r="C355" s="68">
        <v>475.2</v>
      </c>
      <c r="D355" s="68"/>
      <c r="E355" s="68"/>
      <c r="F355" s="68">
        <f t="shared" si="31"/>
        <v>475.2</v>
      </c>
      <c r="G355" s="68">
        <v>8</v>
      </c>
      <c r="H355" s="68"/>
      <c r="I355" s="68"/>
      <c r="J355" s="68">
        <f t="shared" si="32"/>
        <v>8</v>
      </c>
      <c r="K355" s="45">
        <f t="shared" si="34"/>
        <v>3.4557235421166306E-3</v>
      </c>
      <c r="L355" s="43">
        <f t="shared" si="35"/>
        <v>14.795507559395247</v>
      </c>
      <c r="M355" s="43">
        <f t="shared" si="30"/>
        <v>3.2550116630669543</v>
      </c>
      <c r="N355" s="43">
        <v>5.5073972602739723</v>
      </c>
      <c r="O355" s="43">
        <v>1.0958860284928769</v>
      </c>
      <c r="P355" s="69">
        <f t="shared" si="33"/>
        <v>5.1880897540465182E-2</v>
      </c>
    </row>
    <row r="356" spans="1:16" x14ac:dyDescent="0.25">
      <c r="A356" s="65">
        <f t="shared" si="36"/>
        <v>351</v>
      </c>
      <c r="B356" s="68" t="s">
        <v>1690</v>
      </c>
      <c r="C356" s="68">
        <v>454.5</v>
      </c>
      <c r="D356" s="68"/>
      <c r="E356" s="68"/>
      <c r="F356" s="68">
        <f t="shared" si="31"/>
        <v>454.5</v>
      </c>
      <c r="G356" s="68">
        <v>9</v>
      </c>
      <c r="H356" s="68"/>
      <c r="I356" s="68"/>
      <c r="J356" s="68">
        <f t="shared" si="32"/>
        <v>9</v>
      </c>
      <c r="K356" s="45">
        <f t="shared" si="34"/>
        <v>3.8876889848812094E-3</v>
      </c>
      <c r="L356" s="43">
        <f t="shared" si="35"/>
        <v>16.644946004319653</v>
      </c>
      <c r="M356" s="43">
        <f t="shared" si="30"/>
        <v>3.6618881209503238</v>
      </c>
      <c r="N356" s="43">
        <v>6.1958219178082183</v>
      </c>
      <c r="O356" s="43">
        <v>1.2328717820544863</v>
      </c>
      <c r="P356" s="69">
        <f t="shared" si="33"/>
        <v>6.1024263641656057E-2</v>
      </c>
    </row>
    <row r="357" spans="1:16" x14ac:dyDescent="0.25">
      <c r="A357" s="65">
        <f t="shared" si="36"/>
        <v>352</v>
      </c>
      <c r="B357" s="68" t="s">
        <v>1691</v>
      </c>
      <c r="C357" s="68">
        <v>590.97</v>
      </c>
      <c r="D357" s="68"/>
      <c r="E357" s="68"/>
      <c r="F357" s="68">
        <f t="shared" si="31"/>
        <v>590.97</v>
      </c>
      <c r="G357" s="68">
        <v>9</v>
      </c>
      <c r="H357" s="68"/>
      <c r="I357" s="68"/>
      <c r="J357" s="68">
        <f t="shared" si="32"/>
        <v>9</v>
      </c>
      <c r="K357" s="45">
        <f t="shared" si="34"/>
        <v>3.8876889848812094E-3</v>
      </c>
      <c r="L357" s="43">
        <f t="shared" si="35"/>
        <v>16.644946004319653</v>
      </c>
      <c r="M357" s="43">
        <f t="shared" si="30"/>
        <v>3.6618881209503238</v>
      </c>
      <c r="N357" s="43">
        <v>6.1958219178082183</v>
      </c>
      <c r="O357" s="43">
        <v>1.2328717820544863</v>
      </c>
      <c r="P357" s="69">
        <f t="shared" si="33"/>
        <v>4.6932209460941635E-2</v>
      </c>
    </row>
    <row r="358" spans="1:16" x14ac:dyDescent="0.25">
      <c r="A358" s="65">
        <f t="shared" si="36"/>
        <v>353</v>
      </c>
      <c r="B358" s="68" t="s">
        <v>1692</v>
      </c>
      <c r="C358" s="68">
        <v>629.20000000000005</v>
      </c>
      <c r="D358" s="68"/>
      <c r="E358" s="68"/>
      <c r="F358" s="68">
        <f t="shared" si="31"/>
        <v>629.20000000000005</v>
      </c>
      <c r="G358" s="68">
        <v>10</v>
      </c>
      <c r="H358" s="68"/>
      <c r="I358" s="68"/>
      <c r="J358" s="68">
        <f t="shared" si="32"/>
        <v>10</v>
      </c>
      <c r="K358" s="45">
        <f t="shared" si="34"/>
        <v>4.3196544276457886E-3</v>
      </c>
      <c r="L358" s="43">
        <f t="shared" si="35"/>
        <v>18.494384449244063</v>
      </c>
      <c r="M358" s="43">
        <f t="shared" si="30"/>
        <v>4.0687645788336937</v>
      </c>
      <c r="N358" s="43">
        <v>6.8842465753424653</v>
      </c>
      <c r="O358" s="43">
        <v>1.369857535616096</v>
      </c>
      <c r="P358" s="69">
        <f t="shared" si="33"/>
        <v>4.8978469706033562E-2</v>
      </c>
    </row>
    <row r="359" spans="1:16" x14ac:dyDescent="0.25">
      <c r="A359" s="65">
        <f t="shared" si="36"/>
        <v>354</v>
      </c>
      <c r="B359" s="68" t="s">
        <v>1693</v>
      </c>
      <c r="C359" s="68">
        <v>484.9</v>
      </c>
      <c r="D359" s="68"/>
      <c r="E359" s="68"/>
      <c r="F359" s="68">
        <f t="shared" si="31"/>
        <v>484.9</v>
      </c>
      <c r="G359" s="68">
        <v>7</v>
      </c>
      <c r="H359" s="68"/>
      <c r="I359" s="68"/>
      <c r="J359" s="68">
        <f t="shared" si="32"/>
        <v>7</v>
      </c>
      <c r="K359" s="45">
        <f t="shared" si="34"/>
        <v>3.0237580993520518E-3</v>
      </c>
      <c r="L359" s="43">
        <f t="shared" si="35"/>
        <v>12.946069114470841</v>
      </c>
      <c r="M359" s="43">
        <f t="shared" si="30"/>
        <v>2.8481352051835853</v>
      </c>
      <c r="N359" s="43">
        <v>4.8189726027397253</v>
      </c>
      <c r="O359" s="43">
        <v>0.95890027493126717</v>
      </c>
      <c r="P359" s="69">
        <f t="shared" si="33"/>
        <v>4.448768240322834E-2</v>
      </c>
    </row>
    <row r="360" spans="1:16" x14ac:dyDescent="0.25">
      <c r="A360" s="65">
        <f t="shared" si="36"/>
        <v>355</v>
      </c>
      <c r="B360" s="68" t="s">
        <v>1694</v>
      </c>
      <c r="C360" s="68">
        <v>1170.4000000000001</v>
      </c>
      <c r="D360" s="68"/>
      <c r="E360" s="68"/>
      <c r="F360" s="68">
        <f t="shared" si="31"/>
        <v>1170.4000000000001</v>
      </c>
      <c r="G360" s="68">
        <v>25</v>
      </c>
      <c r="H360" s="68"/>
      <c r="I360" s="68"/>
      <c r="J360" s="68">
        <f t="shared" si="32"/>
        <v>25</v>
      </c>
      <c r="K360" s="45">
        <f t="shared" si="34"/>
        <v>1.079913606911447E-2</v>
      </c>
      <c r="L360" s="43">
        <f t="shared" si="35"/>
        <v>46.235961123110144</v>
      </c>
      <c r="M360" s="43">
        <f t="shared" si="30"/>
        <v>10.171911447084232</v>
      </c>
      <c r="N360" s="43">
        <v>17.210616438356162</v>
      </c>
      <c r="O360" s="43">
        <v>3.4246438390402396</v>
      </c>
      <c r="P360" s="69">
        <f t="shared" si="33"/>
        <v>6.5826326766567647E-2</v>
      </c>
    </row>
    <row r="361" spans="1:16" x14ac:dyDescent="0.25">
      <c r="A361" s="65">
        <f t="shared" si="36"/>
        <v>356</v>
      </c>
      <c r="B361" s="68" t="s">
        <v>1695</v>
      </c>
      <c r="C361" s="68">
        <v>441.7</v>
      </c>
      <c r="D361" s="68"/>
      <c r="E361" s="68"/>
      <c r="F361" s="68">
        <f t="shared" si="31"/>
        <v>441.7</v>
      </c>
      <c r="G361" s="68">
        <v>8</v>
      </c>
      <c r="H361" s="68"/>
      <c r="I361" s="68"/>
      <c r="J361" s="68">
        <f t="shared" si="32"/>
        <v>8</v>
      </c>
      <c r="K361" s="45">
        <f t="shared" si="34"/>
        <v>3.4557235421166306E-3</v>
      </c>
      <c r="L361" s="43">
        <f t="shared" si="35"/>
        <v>14.795507559395247</v>
      </c>
      <c r="M361" s="43">
        <f t="shared" si="30"/>
        <v>3.2550116630669543</v>
      </c>
      <c r="N361" s="43">
        <v>5.5073972602739723</v>
      </c>
      <c r="O361" s="43">
        <v>1.0958860284928769</v>
      </c>
      <c r="P361" s="69">
        <f t="shared" si="33"/>
        <v>5.5815717707106756E-2</v>
      </c>
    </row>
    <row r="362" spans="1:16" x14ac:dyDescent="0.25">
      <c r="A362" s="65">
        <f t="shared" si="36"/>
        <v>357</v>
      </c>
      <c r="B362" s="68" t="s">
        <v>1696</v>
      </c>
      <c r="C362" s="68">
        <v>465.7</v>
      </c>
      <c r="D362" s="68"/>
      <c r="E362" s="68"/>
      <c r="F362" s="68">
        <f t="shared" si="31"/>
        <v>465.7</v>
      </c>
      <c r="G362" s="68">
        <v>7</v>
      </c>
      <c r="H362" s="68"/>
      <c r="I362" s="68"/>
      <c r="J362" s="68">
        <f t="shared" si="32"/>
        <v>7</v>
      </c>
      <c r="K362" s="45">
        <f t="shared" si="34"/>
        <v>3.0237580993520518E-3</v>
      </c>
      <c r="L362" s="43">
        <f t="shared" si="35"/>
        <v>12.946069114470841</v>
      </c>
      <c r="M362" s="43">
        <f t="shared" si="30"/>
        <v>2.8481352051835853</v>
      </c>
      <c r="N362" s="43">
        <v>4.8189726027397253</v>
      </c>
      <c r="O362" s="43">
        <v>0.95890027493126717</v>
      </c>
      <c r="P362" s="69">
        <f t="shared" si="33"/>
        <v>4.6321832074995538E-2</v>
      </c>
    </row>
    <row r="363" spans="1:16" x14ac:dyDescent="0.25">
      <c r="A363" s="65">
        <f t="shared" si="36"/>
        <v>358</v>
      </c>
      <c r="B363" s="46" t="s">
        <v>2411</v>
      </c>
      <c r="C363" s="70">
        <v>7459.3</v>
      </c>
      <c r="D363" s="190"/>
      <c r="E363" s="71"/>
      <c r="F363" s="71">
        <f>C363+D363+E363</f>
        <v>7459.3</v>
      </c>
      <c r="G363" s="71">
        <v>143</v>
      </c>
      <c r="H363" s="71"/>
      <c r="I363" s="71"/>
      <c r="J363" s="71">
        <f>G363+H363+I363</f>
        <v>143</v>
      </c>
      <c r="K363" s="45">
        <f t="shared" si="34"/>
        <v>6.1771058315334769E-2</v>
      </c>
      <c r="L363" s="43">
        <f t="shared" si="35"/>
        <v>264.46969762419002</v>
      </c>
      <c r="M363" s="43">
        <f t="shared" si="30"/>
        <v>58.183333477321803</v>
      </c>
      <c r="N363" s="43">
        <v>98.444726027397252</v>
      </c>
      <c r="O363" s="43">
        <v>19.588962759310174</v>
      </c>
      <c r="P363" s="72">
        <f t="shared" si="33"/>
        <v>5.9078830438274263E-2</v>
      </c>
    </row>
    <row r="364" spans="1:16" x14ac:dyDescent="0.25">
      <c r="A364" s="65">
        <f t="shared" si="36"/>
        <v>359</v>
      </c>
      <c r="B364" s="46" t="s">
        <v>2359</v>
      </c>
      <c r="C364" s="70">
        <v>1321</v>
      </c>
      <c r="D364" s="190"/>
      <c r="E364" s="71"/>
      <c r="F364" s="71">
        <f>C364+D364+E364</f>
        <v>1321</v>
      </c>
      <c r="G364" s="71">
        <v>25</v>
      </c>
      <c r="H364" s="71"/>
      <c r="I364" s="71"/>
      <c r="J364" s="71">
        <f t="shared" ref="J364:J378" si="37">G364+H364+I364</f>
        <v>25</v>
      </c>
      <c r="K364" s="45">
        <f t="shared" si="34"/>
        <v>1.079913606911447E-2</v>
      </c>
      <c r="L364" s="43">
        <f t="shared" si="35"/>
        <v>46.235961123110144</v>
      </c>
      <c r="M364" s="43">
        <f t="shared" si="30"/>
        <v>10.171911447084232</v>
      </c>
      <c r="N364" s="43">
        <v>12.21</v>
      </c>
      <c r="O364" s="43">
        <v>3.4246438390402396</v>
      </c>
      <c r="P364" s="72">
        <f t="shared" si="33"/>
        <v>5.45363485308362E-2</v>
      </c>
    </row>
    <row r="365" spans="1:16" x14ac:dyDescent="0.25">
      <c r="A365" s="65">
        <f t="shared" si="36"/>
        <v>360</v>
      </c>
      <c r="B365" s="46" t="s">
        <v>2360</v>
      </c>
      <c r="C365" s="70">
        <v>2046.5</v>
      </c>
      <c r="D365" s="190"/>
      <c r="E365" s="71"/>
      <c r="F365" s="71">
        <f>C365+D365+E365</f>
        <v>2046.5</v>
      </c>
      <c r="G365" s="71">
        <v>49</v>
      </c>
      <c r="H365" s="71"/>
      <c r="I365" s="71"/>
      <c r="J365" s="71">
        <f t="shared" si="37"/>
        <v>49</v>
      </c>
      <c r="K365" s="45">
        <f t="shared" si="34"/>
        <v>2.1166306695464362E-2</v>
      </c>
      <c r="L365" s="43">
        <f t="shared" si="35"/>
        <v>90.622483801295886</v>
      </c>
      <c r="M365" s="43">
        <f t="shared" si="30"/>
        <v>19.936946436285094</v>
      </c>
      <c r="N365" s="43">
        <v>33.732808219178089</v>
      </c>
      <c r="O365" s="43">
        <v>6.7123019245188704</v>
      </c>
      <c r="P365" s="72">
        <f t="shared" si="33"/>
        <v>7.3786728747265051E-2</v>
      </c>
    </row>
    <row r="366" spans="1:16" x14ac:dyDescent="0.25">
      <c r="A366" s="65">
        <f t="shared" si="36"/>
        <v>361</v>
      </c>
      <c r="B366" s="46" t="s">
        <v>2361</v>
      </c>
      <c r="C366" s="70">
        <v>2053.5</v>
      </c>
      <c r="D366" s="190">
        <v>114</v>
      </c>
      <c r="E366" s="71"/>
      <c r="F366" s="71">
        <f>C366+D366+E366</f>
        <v>2167.5</v>
      </c>
      <c r="G366" s="71">
        <v>48</v>
      </c>
      <c r="H366" s="71">
        <v>1</v>
      </c>
      <c r="I366" s="71"/>
      <c r="J366" s="71">
        <f t="shared" si="37"/>
        <v>49</v>
      </c>
      <c r="K366" s="45">
        <f t="shared" si="34"/>
        <v>2.1166306695464362E-2</v>
      </c>
      <c r="L366" s="43">
        <f t="shared" si="35"/>
        <v>90.622483801295886</v>
      </c>
      <c r="M366" s="43">
        <f t="shared" si="30"/>
        <v>19.936946436285094</v>
      </c>
      <c r="N366" s="43">
        <v>33.732808219178089</v>
      </c>
      <c r="O366" s="43">
        <v>6.7123019245188704</v>
      </c>
      <c r="P366" s="72">
        <f t="shared" si="33"/>
        <v>6.9667608019044036E-2</v>
      </c>
    </row>
    <row r="367" spans="1:16" x14ac:dyDescent="0.25">
      <c r="A367" s="65">
        <f t="shared" si="36"/>
        <v>362</v>
      </c>
      <c r="B367" s="46" t="s">
        <v>2362</v>
      </c>
      <c r="C367" s="70">
        <v>644.5</v>
      </c>
      <c r="D367" s="190"/>
      <c r="E367" s="71"/>
      <c r="F367" s="71">
        <f t="shared" ref="F367:F376" si="38">C367+D367+E367</f>
        <v>644.5</v>
      </c>
      <c r="G367" s="71">
        <v>10</v>
      </c>
      <c r="H367" s="71"/>
      <c r="I367" s="71"/>
      <c r="J367" s="71">
        <f t="shared" si="37"/>
        <v>10</v>
      </c>
      <c r="K367" s="45">
        <f t="shared" si="34"/>
        <v>4.3196544276457886E-3</v>
      </c>
      <c r="L367" s="43">
        <f t="shared" si="35"/>
        <v>18.494384449244063</v>
      </c>
      <c r="M367" s="43">
        <f t="shared" si="30"/>
        <v>4.0687645788336937</v>
      </c>
      <c r="N367" s="43">
        <v>6.8842465753424653</v>
      </c>
      <c r="O367" s="43">
        <v>1.369857535616096</v>
      </c>
      <c r="P367" s="72">
        <f t="shared" si="33"/>
        <v>4.7815753512856968E-2</v>
      </c>
    </row>
    <row r="368" spans="1:16" x14ac:dyDescent="0.25">
      <c r="A368" s="65">
        <f t="shared" ref="A368:A378" si="39">A367+1</f>
        <v>363</v>
      </c>
      <c r="B368" s="46" t="s">
        <v>2363</v>
      </c>
      <c r="C368" s="70">
        <v>665.3</v>
      </c>
      <c r="D368" s="190"/>
      <c r="E368" s="71"/>
      <c r="F368" s="71">
        <f t="shared" si="38"/>
        <v>665.3</v>
      </c>
      <c r="G368" s="71">
        <v>10</v>
      </c>
      <c r="H368" s="71"/>
      <c r="I368" s="71"/>
      <c r="J368" s="71">
        <f t="shared" si="37"/>
        <v>10</v>
      </c>
      <c r="K368" s="45">
        <f t="shared" si="34"/>
        <v>4.3196544276457886E-3</v>
      </c>
      <c r="L368" s="43">
        <f t="shared" si="35"/>
        <v>18.494384449244063</v>
      </c>
      <c r="M368" s="43">
        <f t="shared" si="30"/>
        <v>4.0687645788336937</v>
      </c>
      <c r="N368" s="43">
        <v>6.8842465753424653</v>
      </c>
      <c r="O368" s="43">
        <v>1.369857535616096</v>
      </c>
      <c r="P368" s="72">
        <f t="shared" si="33"/>
        <v>4.6320837425276297E-2</v>
      </c>
    </row>
    <row r="369" spans="1:16" x14ac:dyDescent="0.25">
      <c r="A369" s="65">
        <f t="shared" si="39"/>
        <v>364</v>
      </c>
      <c r="B369" s="46" t="s">
        <v>2364</v>
      </c>
      <c r="C369" s="70">
        <v>3477.44</v>
      </c>
      <c r="D369" s="190"/>
      <c r="E369" s="71">
        <v>93.5</v>
      </c>
      <c r="F369" s="71">
        <f t="shared" si="38"/>
        <v>3570.94</v>
      </c>
      <c r="G369" s="71">
        <v>53</v>
      </c>
      <c r="H369" s="71"/>
      <c r="I369" s="71">
        <v>1</v>
      </c>
      <c r="J369" s="71">
        <f t="shared" si="37"/>
        <v>54</v>
      </c>
      <c r="K369" s="45">
        <f t="shared" si="34"/>
        <v>2.3326133909287255E-2</v>
      </c>
      <c r="L369" s="43">
        <f t="shared" si="35"/>
        <v>99.869676025917911</v>
      </c>
      <c r="M369" s="43">
        <f t="shared" si="30"/>
        <v>21.971328725701941</v>
      </c>
      <c r="N369" s="43">
        <v>37.174931506849312</v>
      </c>
      <c r="O369" s="43">
        <v>7.3972306923269189</v>
      </c>
      <c r="P369" s="72">
        <f t="shared" si="33"/>
        <v>4.6602061908291963E-2</v>
      </c>
    </row>
    <row r="370" spans="1:16" x14ac:dyDescent="0.25">
      <c r="A370" s="65">
        <f t="shared" si="39"/>
        <v>365</v>
      </c>
      <c r="B370" s="46" t="s">
        <v>2365</v>
      </c>
      <c r="C370" s="70">
        <v>2537.6</v>
      </c>
      <c r="D370" s="190"/>
      <c r="E370" s="71"/>
      <c r="F370" s="71">
        <f t="shared" si="38"/>
        <v>2537.6</v>
      </c>
      <c r="G370" s="71">
        <v>53</v>
      </c>
      <c r="H370" s="71"/>
      <c r="I370" s="71"/>
      <c r="J370" s="71">
        <f t="shared" si="37"/>
        <v>53</v>
      </c>
      <c r="K370" s="45">
        <f t="shared" si="34"/>
        <v>2.2894168466522678E-2</v>
      </c>
      <c r="L370" s="43">
        <f t="shared" si="35"/>
        <v>98.020237580993509</v>
      </c>
      <c r="M370" s="43">
        <f t="shared" si="30"/>
        <v>21.564452267818574</v>
      </c>
      <c r="N370" s="43">
        <v>36.48650684931507</v>
      </c>
      <c r="O370" s="43">
        <v>7.2602449387653092</v>
      </c>
      <c r="P370" s="72">
        <f t="shared" si="33"/>
        <v>6.4364534062457623E-2</v>
      </c>
    </row>
    <row r="371" spans="1:16" x14ac:dyDescent="0.25">
      <c r="A371" s="65">
        <f t="shared" si="39"/>
        <v>366</v>
      </c>
      <c r="B371" s="46" t="s">
        <v>2366</v>
      </c>
      <c r="C371" s="70">
        <v>2587.5</v>
      </c>
      <c r="D371" s="190"/>
      <c r="E371" s="71"/>
      <c r="F371" s="71">
        <f t="shared" si="38"/>
        <v>2587.5</v>
      </c>
      <c r="G371" s="71">
        <v>64</v>
      </c>
      <c r="H371" s="71"/>
      <c r="I371" s="71"/>
      <c r="J371" s="71">
        <f t="shared" si="37"/>
        <v>64</v>
      </c>
      <c r="K371" s="45">
        <f t="shared" si="34"/>
        <v>2.7645788336933045E-2</v>
      </c>
      <c r="L371" s="43">
        <f t="shared" si="35"/>
        <v>118.36406047516198</v>
      </c>
      <c r="M371" s="43">
        <f t="shared" si="30"/>
        <v>26.040093304535635</v>
      </c>
      <c r="N371" s="43">
        <v>44.059178082191778</v>
      </c>
      <c r="O371" s="43">
        <v>8.7670882279430149</v>
      </c>
      <c r="P371" s="72">
        <f t="shared" si="33"/>
        <v>7.6224316942930401E-2</v>
      </c>
    </row>
    <row r="372" spans="1:16" x14ac:dyDescent="0.25">
      <c r="A372" s="65">
        <f t="shared" si="39"/>
        <v>367</v>
      </c>
      <c r="B372" s="46" t="s">
        <v>2367</v>
      </c>
      <c r="C372" s="70">
        <v>1484.2</v>
      </c>
      <c r="D372" s="190"/>
      <c r="E372" s="71"/>
      <c r="F372" s="71">
        <f t="shared" si="38"/>
        <v>1484.2</v>
      </c>
      <c r="G372" s="71">
        <v>31</v>
      </c>
      <c r="H372" s="71"/>
      <c r="I372" s="71"/>
      <c r="J372" s="71">
        <f t="shared" si="37"/>
        <v>31</v>
      </c>
      <c r="K372" s="45">
        <f t="shared" si="34"/>
        <v>1.3390928725701943E-2</v>
      </c>
      <c r="L372" s="43">
        <f t="shared" si="35"/>
        <v>57.332591792656579</v>
      </c>
      <c r="M372" s="43">
        <f t="shared" si="30"/>
        <v>12.613170194384448</v>
      </c>
      <c r="N372" s="43">
        <v>21.341164383561644</v>
      </c>
      <c r="O372" s="43">
        <v>4.2465583604098978</v>
      </c>
      <c r="P372" s="72">
        <f t="shared" si="33"/>
        <v>6.4366988769042288E-2</v>
      </c>
    </row>
    <row r="373" spans="1:16" x14ac:dyDescent="0.25">
      <c r="A373" s="65">
        <f t="shared" si="39"/>
        <v>368</v>
      </c>
      <c r="B373" s="46" t="s">
        <v>2368</v>
      </c>
      <c r="C373" s="70">
        <v>1419.5</v>
      </c>
      <c r="D373" s="190">
        <v>60.5</v>
      </c>
      <c r="E373" s="71"/>
      <c r="F373" s="71">
        <f t="shared" si="38"/>
        <v>1480</v>
      </c>
      <c r="G373" s="71">
        <v>33</v>
      </c>
      <c r="H373" s="71">
        <v>2</v>
      </c>
      <c r="I373" s="71"/>
      <c r="J373" s="71">
        <f t="shared" si="37"/>
        <v>35</v>
      </c>
      <c r="K373" s="45">
        <f t="shared" si="34"/>
        <v>1.511879049676026E-2</v>
      </c>
      <c r="L373" s="43">
        <f t="shared" si="35"/>
        <v>64.73034557235421</v>
      </c>
      <c r="M373" s="43">
        <f t="shared" si="30"/>
        <v>14.240676025917926</v>
      </c>
      <c r="N373" s="43">
        <v>24.094863013698628</v>
      </c>
      <c r="O373" s="43">
        <v>4.7945013746563365</v>
      </c>
      <c r="P373" s="72">
        <f t="shared" si="33"/>
        <v>7.2878639180153443E-2</v>
      </c>
    </row>
    <row r="374" spans="1:16" x14ac:dyDescent="0.25">
      <c r="A374" s="65">
        <f t="shared" si="39"/>
        <v>369</v>
      </c>
      <c r="B374" s="46" t="s">
        <v>2369</v>
      </c>
      <c r="C374" s="70">
        <v>999.4</v>
      </c>
      <c r="D374" s="190"/>
      <c r="E374" s="71"/>
      <c r="F374" s="71">
        <f t="shared" si="38"/>
        <v>999.4</v>
      </c>
      <c r="G374" s="71">
        <v>24</v>
      </c>
      <c r="H374" s="71"/>
      <c r="I374" s="71"/>
      <c r="J374" s="71">
        <f t="shared" si="37"/>
        <v>24</v>
      </c>
      <c r="K374" s="45">
        <f t="shared" si="34"/>
        <v>1.0367170626349892E-2</v>
      </c>
      <c r="L374" s="43">
        <f t="shared" si="35"/>
        <v>44.386522678185742</v>
      </c>
      <c r="M374" s="43">
        <f t="shared" si="30"/>
        <v>9.7650349892008634</v>
      </c>
      <c r="N374" s="43">
        <v>16.522191780821917</v>
      </c>
      <c r="O374" s="43">
        <v>3.2876580854786304</v>
      </c>
      <c r="P374" s="72">
        <f t="shared" si="33"/>
        <v>7.4005811020299336E-2</v>
      </c>
    </row>
    <row r="375" spans="1:16" x14ac:dyDescent="0.25">
      <c r="A375" s="65">
        <f t="shared" si="39"/>
        <v>370</v>
      </c>
      <c r="B375" s="46" t="s">
        <v>2370</v>
      </c>
      <c r="C375" s="70">
        <v>2110</v>
      </c>
      <c r="D375" s="190"/>
      <c r="E375" s="71">
        <v>179.1</v>
      </c>
      <c r="F375" s="71">
        <f t="shared" si="38"/>
        <v>2289.1</v>
      </c>
      <c r="G375" s="71">
        <v>45</v>
      </c>
      <c r="H375" s="71"/>
      <c r="I375" s="71">
        <v>1</v>
      </c>
      <c r="J375" s="71">
        <f t="shared" si="37"/>
        <v>46</v>
      </c>
      <c r="K375" s="45">
        <f t="shared" si="34"/>
        <v>1.9870410367170625E-2</v>
      </c>
      <c r="L375" s="43">
        <f t="shared" si="35"/>
        <v>85.074168466522664</v>
      </c>
      <c r="M375" s="43">
        <f t="shared" si="30"/>
        <v>18.716317062634985</v>
      </c>
      <c r="N375" s="43">
        <v>31.667534246575343</v>
      </c>
      <c r="O375" s="43">
        <v>6.3013446638340413</v>
      </c>
      <c r="P375" s="72">
        <f t="shared" si="33"/>
        <v>6.192799110548558E-2</v>
      </c>
    </row>
    <row r="376" spans="1:16" x14ac:dyDescent="0.25">
      <c r="A376" s="65">
        <f t="shared" si="39"/>
        <v>371</v>
      </c>
      <c r="B376" s="46" t="s">
        <v>2371</v>
      </c>
      <c r="C376" s="70">
        <v>3201.5</v>
      </c>
      <c r="D376" s="190"/>
      <c r="E376" s="71"/>
      <c r="F376" s="71">
        <f t="shared" si="38"/>
        <v>3201.5</v>
      </c>
      <c r="G376" s="71">
        <v>71</v>
      </c>
      <c r="H376" s="71"/>
      <c r="I376" s="71"/>
      <c r="J376" s="71">
        <f t="shared" si="37"/>
        <v>71</v>
      </c>
      <c r="K376" s="45">
        <f t="shared" si="34"/>
        <v>3.0669546436285097E-2</v>
      </c>
      <c r="L376" s="43">
        <f t="shared" si="35"/>
        <v>131.31012958963282</v>
      </c>
      <c r="M376" s="43">
        <f t="shared" si="30"/>
        <v>28.88822850971922</v>
      </c>
      <c r="N376" s="43">
        <v>48.878150684931505</v>
      </c>
      <c r="O376" s="43">
        <v>9.7259885028742801</v>
      </c>
      <c r="P376" s="72">
        <f t="shared" si="33"/>
        <v>6.8343744272109277E-2</v>
      </c>
    </row>
    <row r="377" spans="1:16" x14ac:dyDescent="0.25">
      <c r="A377" s="65">
        <f t="shared" si="39"/>
        <v>372</v>
      </c>
      <c r="B377" s="46" t="s">
        <v>2412</v>
      </c>
      <c r="C377" s="70">
        <v>783.9</v>
      </c>
      <c r="D377" s="46"/>
      <c r="E377" s="71">
        <v>46.4</v>
      </c>
      <c r="F377" s="71">
        <f>C377+D377+E377</f>
        <v>830.3</v>
      </c>
      <c r="G377" s="73">
        <v>15</v>
      </c>
      <c r="H377" s="73"/>
      <c r="I377" s="73">
        <v>1</v>
      </c>
      <c r="J377" s="71">
        <f t="shared" si="37"/>
        <v>16</v>
      </c>
      <c r="K377" s="45">
        <f t="shared" si="34"/>
        <v>6.9114470842332612E-3</v>
      </c>
      <c r="L377" s="43">
        <f t="shared" si="35"/>
        <v>29.591015118790494</v>
      </c>
      <c r="M377" s="43">
        <f t="shared" si="30"/>
        <v>6.5100233261339087</v>
      </c>
      <c r="N377" s="43">
        <v>11.014794520547945</v>
      </c>
      <c r="O377" s="43">
        <v>2.1917720569857537</v>
      </c>
      <c r="P377" s="72">
        <f t="shared" si="33"/>
        <v>5.9385288477006033E-2</v>
      </c>
    </row>
    <row r="378" spans="1:16" x14ac:dyDescent="0.25">
      <c r="A378" s="65">
        <f t="shared" si="39"/>
        <v>373</v>
      </c>
      <c r="B378" s="46" t="s">
        <v>2413</v>
      </c>
      <c r="C378" s="70">
        <v>1990</v>
      </c>
      <c r="D378" s="46">
        <v>186.8</v>
      </c>
      <c r="E378" s="71">
        <v>270.60000000000002</v>
      </c>
      <c r="F378" s="71">
        <f>C378+D378+E378</f>
        <v>2447.4</v>
      </c>
      <c r="G378" s="73">
        <v>48</v>
      </c>
      <c r="H378" s="73">
        <v>2</v>
      </c>
      <c r="I378" s="73">
        <v>3</v>
      </c>
      <c r="J378" s="71">
        <f t="shared" si="37"/>
        <v>53</v>
      </c>
      <c r="K378" s="45">
        <f>2/$J$379*J378</f>
        <v>2.2894168466522678E-2</v>
      </c>
      <c r="L378" s="43">
        <f t="shared" si="35"/>
        <v>98.020237580993509</v>
      </c>
      <c r="M378" s="43">
        <f t="shared" si="30"/>
        <v>21.564452267818574</v>
      </c>
      <c r="N378" s="43">
        <v>36.48650684931507</v>
      </c>
      <c r="O378" s="43">
        <v>7.2602449387653092</v>
      </c>
      <c r="P378" s="72">
        <f t="shared" si="33"/>
        <v>6.6736717184314967E-2</v>
      </c>
    </row>
    <row r="379" spans="1:16" ht="14" x14ac:dyDescent="0.3">
      <c r="A379" s="68"/>
      <c r="B379" s="14" t="s">
        <v>2074</v>
      </c>
      <c r="C379" s="243">
        <f t="shared" ref="C379:O379" si="40">SUM(C6:C378)</f>
        <v>260330.18000000008</v>
      </c>
      <c r="D379" s="243">
        <f t="shared" si="40"/>
        <v>4681.8000000000011</v>
      </c>
      <c r="E379" s="243">
        <f t="shared" si="40"/>
        <v>7374.9000000000042</v>
      </c>
      <c r="F379" s="243">
        <f t="shared" si="40"/>
        <v>272386.88000000006</v>
      </c>
      <c r="G379" s="243">
        <f t="shared" si="40"/>
        <v>4528</v>
      </c>
      <c r="H379" s="243">
        <f t="shared" si="40"/>
        <v>56</v>
      </c>
      <c r="I379" s="243">
        <f t="shared" si="40"/>
        <v>46</v>
      </c>
      <c r="J379" s="243">
        <f t="shared" si="40"/>
        <v>4630</v>
      </c>
      <c r="K379" s="75">
        <f t="shared" si="40"/>
        <v>1.9999999999999964</v>
      </c>
      <c r="L379" s="243">
        <f t="shared" si="40"/>
        <v>8562.8999999999887</v>
      </c>
      <c r="M379" s="243">
        <f t="shared" si="40"/>
        <v>1883.8380000000016</v>
      </c>
      <c r="N379" s="243">
        <f t="shared" si="40"/>
        <v>3186.4102739726059</v>
      </c>
      <c r="O379" s="243">
        <f t="shared" si="40"/>
        <v>634.24403899025242</v>
      </c>
      <c r="P379" s="69">
        <f t="shared" si="33"/>
        <v>5.2379146576233208E-2</v>
      </c>
    </row>
    <row r="380" spans="1:16" ht="13" x14ac:dyDescent="0.3">
      <c r="A380" s="537" t="s">
        <v>1872</v>
      </c>
      <c r="B380" s="537"/>
      <c r="C380" s="537"/>
      <c r="D380" s="537"/>
      <c r="E380" s="537"/>
      <c r="F380" s="537"/>
      <c r="G380" s="537"/>
      <c r="H380" s="537"/>
      <c r="I380" s="537"/>
      <c r="J380" s="537"/>
      <c r="K380" s="537"/>
      <c r="L380" s="537"/>
      <c r="M380" s="537"/>
      <c r="N380" s="537"/>
      <c r="O380" s="537"/>
      <c r="P380" s="537"/>
    </row>
    <row r="381" spans="1:16" x14ac:dyDescent="0.25">
      <c r="A381" s="190">
        <v>1</v>
      </c>
      <c r="B381" s="46" t="s">
        <v>2075</v>
      </c>
      <c r="C381" s="46">
        <v>400.8</v>
      </c>
      <c r="D381" s="46"/>
      <c r="E381" s="46"/>
      <c r="F381" s="46">
        <f t="shared" ref="F381:F444" si="41">C381+D381+E381</f>
        <v>400.8</v>
      </c>
      <c r="G381" s="46">
        <v>9</v>
      </c>
      <c r="H381" s="46"/>
      <c r="I381" s="46"/>
      <c r="J381" s="46">
        <f t="shared" ref="J381:J407" si="42">G381+H381+I381</f>
        <v>9</v>
      </c>
      <c r="K381" s="45">
        <f t="shared" ref="K381:K444" si="43">2/4069*J381</f>
        <v>4.423691324649791E-3</v>
      </c>
      <c r="L381" s="43">
        <f t="shared" ref="L381:L444" si="44">K381*4281.45</f>
        <v>18.939813221921845</v>
      </c>
      <c r="M381" s="43">
        <f>L381*0.22</f>
        <v>4.1667589088228061</v>
      </c>
      <c r="N381" s="43">
        <v>8.1116825863335791</v>
      </c>
      <c r="O381" s="43">
        <v>1.2690301003344482</v>
      </c>
      <c r="P381" s="76">
        <f t="shared" ref="P381:P444" si="45">(L381+M381+N381+O381)/F381</f>
        <v>8.1056099843844001E-2</v>
      </c>
    </row>
    <row r="382" spans="1:16" x14ac:dyDescent="0.25">
      <c r="A382" s="48">
        <f t="shared" ref="A382:A445" si="46">1+A381</f>
        <v>2</v>
      </c>
      <c r="B382" s="46" t="s">
        <v>2076</v>
      </c>
      <c r="C382" s="46">
        <v>272.8</v>
      </c>
      <c r="D382" s="46"/>
      <c r="E382" s="46"/>
      <c r="F382" s="46">
        <f t="shared" si="41"/>
        <v>272.8</v>
      </c>
      <c r="G382" s="46">
        <v>5</v>
      </c>
      <c r="H382" s="46"/>
      <c r="I382" s="46"/>
      <c r="J382" s="46">
        <f t="shared" si="42"/>
        <v>5</v>
      </c>
      <c r="K382" s="45">
        <f t="shared" si="43"/>
        <v>2.4576062914721062E-3</v>
      </c>
      <c r="L382" s="43">
        <f t="shared" si="44"/>
        <v>10.522118456623248</v>
      </c>
      <c r="M382" s="43">
        <f t="shared" ref="M382:M440" si="47">L382*0.22</f>
        <v>2.3148660604571147</v>
      </c>
      <c r="N382" s="43">
        <v>4.5064903257408773</v>
      </c>
      <c r="O382" s="43">
        <v>0.70501672240802671</v>
      </c>
      <c r="P382" s="76">
        <f t="shared" si="45"/>
        <v>6.6160159696588214E-2</v>
      </c>
    </row>
    <row r="383" spans="1:16" x14ac:dyDescent="0.25">
      <c r="A383" s="48">
        <f t="shared" si="46"/>
        <v>3</v>
      </c>
      <c r="B383" s="46" t="s">
        <v>2077</v>
      </c>
      <c r="C383" s="46">
        <v>584.5</v>
      </c>
      <c r="D383" s="46"/>
      <c r="E383" s="46"/>
      <c r="F383" s="46">
        <f t="shared" si="41"/>
        <v>584.5</v>
      </c>
      <c r="G383" s="46">
        <v>14</v>
      </c>
      <c r="H383" s="46"/>
      <c r="I383" s="46"/>
      <c r="J383" s="46">
        <f t="shared" si="42"/>
        <v>14</v>
      </c>
      <c r="K383" s="45">
        <f t="shared" si="43"/>
        <v>6.8812976161218963E-3</v>
      </c>
      <c r="L383" s="43">
        <f t="shared" si="44"/>
        <v>29.461931678545092</v>
      </c>
      <c r="M383" s="43">
        <f t="shared" si="47"/>
        <v>6.4816249692799204</v>
      </c>
      <c r="N383" s="43">
        <v>12.618172912074455</v>
      </c>
      <c r="O383" s="43">
        <v>1.974046822742475</v>
      </c>
      <c r="P383" s="76">
        <f t="shared" si="45"/>
        <v>8.645983983343361E-2</v>
      </c>
    </row>
    <row r="384" spans="1:16" x14ac:dyDescent="0.25">
      <c r="A384" s="48">
        <f t="shared" si="46"/>
        <v>4</v>
      </c>
      <c r="B384" s="46" t="s">
        <v>2078</v>
      </c>
      <c r="C384" s="46">
        <v>274.10000000000002</v>
      </c>
      <c r="D384" s="46"/>
      <c r="E384" s="46">
        <v>19.2</v>
      </c>
      <c r="F384" s="46">
        <f t="shared" si="41"/>
        <v>293.3</v>
      </c>
      <c r="G384" s="46">
        <v>8</v>
      </c>
      <c r="H384" s="46"/>
      <c r="I384" s="46">
        <v>1</v>
      </c>
      <c r="J384" s="46">
        <f t="shared" si="42"/>
        <v>9</v>
      </c>
      <c r="K384" s="45">
        <f t="shared" si="43"/>
        <v>4.423691324649791E-3</v>
      </c>
      <c r="L384" s="43">
        <f t="shared" si="44"/>
        <v>18.939813221921845</v>
      </c>
      <c r="M384" s="43">
        <f t="shared" si="47"/>
        <v>4.1667589088228061</v>
      </c>
      <c r="N384" s="43">
        <v>8.1116825863335791</v>
      </c>
      <c r="O384" s="43">
        <v>1.2690301003344482</v>
      </c>
      <c r="P384" s="76">
        <f t="shared" si="45"/>
        <v>0.11076469422916017</v>
      </c>
    </row>
    <row r="385" spans="1:16" x14ac:dyDescent="0.25">
      <c r="A385" s="48">
        <f t="shared" si="46"/>
        <v>5</v>
      </c>
      <c r="B385" s="46" t="s">
        <v>2079</v>
      </c>
      <c r="C385" s="46">
        <v>468.6</v>
      </c>
      <c r="D385" s="46"/>
      <c r="E385" s="46"/>
      <c r="F385" s="46">
        <f t="shared" si="41"/>
        <v>468.6</v>
      </c>
      <c r="G385" s="46">
        <v>13</v>
      </c>
      <c r="H385" s="46"/>
      <c r="I385" s="46"/>
      <c r="J385" s="46">
        <f t="shared" si="42"/>
        <v>13</v>
      </c>
      <c r="K385" s="45">
        <f t="shared" si="43"/>
        <v>6.3897763578274758E-3</v>
      </c>
      <c r="L385" s="43">
        <f t="shared" si="44"/>
        <v>27.357507987220444</v>
      </c>
      <c r="M385" s="43">
        <f t="shared" si="47"/>
        <v>6.0186517571884979</v>
      </c>
      <c r="N385" s="43">
        <v>11.716874846926279</v>
      </c>
      <c r="O385" s="43">
        <v>1.8330434782608696</v>
      </c>
      <c r="P385" s="76">
        <f t="shared" si="45"/>
        <v>0.10014101167220676</v>
      </c>
    </row>
    <row r="386" spans="1:16" x14ac:dyDescent="0.25">
      <c r="A386" s="48">
        <f t="shared" si="46"/>
        <v>6</v>
      </c>
      <c r="B386" s="46" t="s">
        <v>2080</v>
      </c>
      <c r="C386" s="46">
        <v>346.93</v>
      </c>
      <c r="D386" s="46"/>
      <c r="E386" s="46"/>
      <c r="F386" s="46">
        <f t="shared" si="41"/>
        <v>346.93</v>
      </c>
      <c r="G386" s="46">
        <v>11</v>
      </c>
      <c r="H386" s="46"/>
      <c r="I386" s="46"/>
      <c r="J386" s="46">
        <f t="shared" si="42"/>
        <v>11</v>
      </c>
      <c r="K386" s="45">
        <f t="shared" si="43"/>
        <v>5.4067338412386329E-3</v>
      </c>
      <c r="L386" s="43">
        <f t="shared" si="44"/>
        <v>23.148660604571145</v>
      </c>
      <c r="M386" s="43">
        <f t="shared" si="47"/>
        <v>5.092705333005652</v>
      </c>
      <c r="N386" s="43">
        <v>9.91427871662993</v>
      </c>
      <c r="O386" s="43">
        <v>1.5510367892976589</v>
      </c>
      <c r="P386" s="76">
        <f t="shared" si="45"/>
        <v>0.11445156499439191</v>
      </c>
    </row>
    <row r="387" spans="1:16" x14ac:dyDescent="0.25">
      <c r="A387" s="48">
        <f t="shared" si="46"/>
        <v>7</v>
      </c>
      <c r="B387" s="46" t="s">
        <v>2081</v>
      </c>
      <c r="C387" s="46">
        <v>606.20000000000005</v>
      </c>
      <c r="D387" s="46"/>
      <c r="E387" s="46">
        <v>58.3</v>
      </c>
      <c r="F387" s="46">
        <f t="shared" si="41"/>
        <v>664.5</v>
      </c>
      <c r="G387" s="46">
        <v>14</v>
      </c>
      <c r="H387" s="46"/>
      <c r="I387" s="46">
        <v>1</v>
      </c>
      <c r="J387" s="46">
        <f t="shared" si="42"/>
        <v>15</v>
      </c>
      <c r="K387" s="45">
        <f t="shared" si="43"/>
        <v>7.3728188744163177E-3</v>
      </c>
      <c r="L387" s="43">
        <f t="shared" si="44"/>
        <v>31.566355369869743</v>
      </c>
      <c r="M387" s="43">
        <f t="shared" si="47"/>
        <v>6.9445981813713438</v>
      </c>
      <c r="N387" s="43">
        <v>13.51947097722263</v>
      </c>
      <c r="O387" s="43">
        <v>2.1150501672240805</v>
      </c>
      <c r="P387" s="76">
        <f t="shared" si="45"/>
        <v>8.1483031897197591E-2</v>
      </c>
    </row>
    <row r="388" spans="1:16" x14ac:dyDescent="0.25">
      <c r="A388" s="48">
        <f t="shared" si="46"/>
        <v>8</v>
      </c>
      <c r="B388" s="46" t="s">
        <v>2082</v>
      </c>
      <c r="C388" s="46">
        <v>434.3</v>
      </c>
      <c r="D388" s="46"/>
      <c r="E388" s="46"/>
      <c r="F388" s="46">
        <f t="shared" si="41"/>
        <v>434.3</v>
      </c>
      <c r="G388" s="46">
        <v>9</v>
      </c>
      <c r="H388" s="46"/>
      <c r="I388" s="46"/>
      <c r="J388" s="46">
        <f t="shared" si="42"/>
        <v>9</v>
      </c>
      <c r="K388" s="45">
        <f t="shared" si="43"/>
        <v>4.423691324649791E-3</v>
      </c>
      <c r="L388" s="43">
        <f t="shared" si="44"/>
        <v>18.939813221921845</v>
      </c>
      <c r="M388" s="43">
        <f t="shared" si="47"/>
        <v>4.1667589088228061</v>
      </c>
      <c r="N388" s="43">
        <v>8.1116825863335791</v>
      </c>
      <c r="O388" s="43">
        <v>1.2690301003344482</v>
      </c>
      <c r="P388" s="76">
        <f t="shared" si="45"/>
        <v>7.4803787283934331E-2</v>
      </c>
    </row>
    <row r="389" spans="1:16" x14ac:dyDescent="0.25">
      <c r="A389" s="48">
        <f t="shared" si="46"/>
        <v>9</v>
      </c>
      <c r="B389" s="46" t="s">
        <v>2083</v>
      </c>
      <c r="C389" s="46">
        <v>613.4</v>
      </c>
      <c r="D389" s="46"/>
      <c r="E389" s="46">
        <v>29</v>
      </c>
      <c r="F389" s="46">
        <f t="shared" si="41"/>
        <v>642.4</v>
      </c>
      <c r="G389" s="46">
        <v>17</v>
      </c>
      <c r="H389" s="46"/>
      <c r="I389" s="46">
        <v>1</v>
      </c>
      <c r="J389" s="46">
        <f t="shared" si="42"/>
        <v>18</v>
      </c>
      <c r="K389" s="45">
        <f t="shared" si="43"/>
        <v>8.847382649299582E-3</v>
      </c>
      <c r="L389" s="43">
        <f t="shared" si="44"/>
        <v>37.879626443843691</v>
      </c>
      <c r="M389" s="43">
        <f t="shared" si="47"/>
        <v>8.3335178176456122</v>
      </c>
      <c r="N389" s="43">
        <v>16.223365172667158</v>
      </c>
      <c r="O389" s="43">
        <v>2.5380602006688964</v>
      </c>
      <c r="P389" s="76">
        <f t="shared" si="45"/>
        <v>0.1011434770156061</v>
      </c>
    </row>
    <row r="390" spans="1:16" x14ac:dyDescent="0.25">
      <c r="A390" s="48">
        <f t="shared" si="46"/>
        <v>10</v>
      </c>
      <c r="B390" s="46" t="s">
        <v>2084</v>
      </c>
      <c r="C390" s="46">
        <v>237.3</v>
      </c>
      <c r="D390" s="46"/>
      <c r="E390" s="46"/>
      <c r="F390" s="46">
        <f t="shared" si="41"/>
        <v>237.3</v>
      </c>
      <c r="G390" s="46">
        <v>4</v>
      </c>
      <c r="H390" s="46"/>
      <c r="I390" s="46"/>
      <c r="J390" s="46">
        <f t="shared" si="42"/>
        <v>4</v>
      </c>
      <c r="K390" s="45">
        <f t="shared" si="43"/>
        <v>1.9660850331776848E-3</v>
      </c>
      <c r="L390" s="43">
        <f t="shared" si="44"/>
        <v>8.4176947652985987</v>
      </c>
      <c r="M390" s="43">
        <f t="shared" si="47"/>
        <v>1.8518928483656918</v>
      </c>
      <c r="N390" s="43">
        <v>3.6051922605927014</v>
      </c>
      <c r="O390" s="43">
        <v>0.56401337792642148</v>
      </c>
      <c r="P390" s="76">
        <f t="shared" si="45"/>
        <v>6.0846157826310213E-2</v>
      </c>
    </row>
    <row r="391" spans="1:16" x14ac:dyDescent="0.25">
      <c r="A391" s="48">
        <f t="shared" si="46"/>
        <v>11</v>
      </c>
      <c r="B391" s="46" t="s">
        <v>2085</v>
      </c>
      <c r="C391" s="46">
        <v>662.7</v>
      </c>
      <c r="D391" s="46"/>
      <c r="E391" s="46">
        <v>66.400000000000006</v>
      </c>
      <c r="F391" s="46">
        <f t="shared" si="41"/>
        <v>729.1</v>
      </c>
      <c r="G391" s="46">
        <v>13</v>
      </c>
      <c r="H391" s="46"/>
      <c r="I391" s="46">
        <v>1</v>
      </c>
      <c r="J391" s="46">
        <f t="shared" si="42"/>
        <v>14</v>
      </c>
      <c r="K391" s="45">
        <f t="shared" si="43"/>
        <v>6.8812976161218963E-3</v>
      </c>
      <c r="L391" s="43">
        <f t="shared" si="44"/>
        <v>29.461931678545092</v>
      </c>
      <c r="M391" s="43">
        <f t="shared" si="47"/>
        <v>6.4816249692799204</v>
      </c>
      <c r="N391" s="43">
        <v>12.618172912074455</v>
      </c>
      <c r="O391" s="43">
        <v>1.974046822742475</v>
      </c>
      <c r="P391" s="76">
        <f t="shared" si="45"/>
        <v>6.9312544757429623E-2</v>
      </c>
    </row>
    <row r="392" spans="1:16" x14ac:dyDescent="0.25">
      <c r="A392" s="48">
        <f t="shared" si="46"/>
        <v>12</v>
      </c>
      <c r="B392" s="46" t="s">
        <v>2087</v>
      </c>
      <c r="C392" s="46">
        <v>660.2</v>
      </c>
      <c r="D392" s="46"/>
      <c r="E392" s="46"/>
      <c r="F392" s="46">
        <f t="shared" si="41"/>
        <v>660.2</v>
      </c>
      <c r="G392" s="46">
        <v>12</v>
      </c>
      <c r="H392" s="46"/>
      <c r="I392" s="46"/>
      <c r="J392" s="46">
        <f t="shared" si="42"/>
        <v>12</v>
      </c>
      <c r="K392" s="45">
        <f t="shared" si="43"/>
        <v>5.8982550995330544E-3</v>
      </c>
      <c r="L392" s="43">
        <f t="shared" si="44"/>
        <v>25.253084295895796</v>
      </c>
      <c r="M392" s="43">
        <f t="shared" si="47"/>
        <v>5.5556785450970754</v>
      </c>
      <c r="N392" s="43">
        <v>10.815576781778104</v>
      </c>
      <c r="O392" s="43">
        <v>1.6920401337792641</v>
      </c>
      <c r="P392" s="76">
        <f t="shared" si="45"/>
        <v>6.5610996298924931E-2</v>
      </c>
    </row>
    <row r="393" spans="1:16" x14ac:dyDescent="0.25">
      <c r="A393" s="48">
        <f t="shared" si="46"/>
        <v>13</v>
      </c>
      <c r="B393" s="46" t="s">
        <v>2088</v>
      </c>
      <c r="C393" s="46">
        <v>523.9</v>
      </c>
      <c r="D393" s="46"/>
      <c r="E393" s="46"/>
      <c r="F393" s="46">
        <f t="shared" si="41"/>
        <v>523.9</v>
      </c>
      <c r="G393" s="46">
        <v>13</v>
      </c>
      <c r="H393" s="46"/>
      <c r="I393" s="46"/>
      <c r="J393" s="46">
        <f t="shared" si="42"/>
        <v>13</v>
      </c>
      <c r="K393" s="45">
        <f t="shared" si="43"/>
        <v>6.3897763578274758E-3</v>
      </c>
      <c r="L393" s="43">
        <f t="shared" si="44"/>
        <v>27.357507987220444</v>
      </c>
      <c r="M393" s="43">
        <f t="shared" si="47"/>
        <v>6.0186517571884979</v>
      </c>
      <c r="N393" s="43">
        <v>11.716874846926279</v>
      </c>
      <c r="O393" s="43">
        <v>1.8330434782608696</v>
      </c>
      <c r="P393" s="76">
        <f t="shared" si="45"/>
        <v>8.9570677743073285E-2</v>
      </c>
    </row>
    <row r="394" spans="1:16" x14ac:dyDescent="0.25">
      <c r="A394" s="48">
        <f t="shared" si="46"/>
        <v>14</v>
      </c>
      <c r="B394" s="46" t="s">
        <v>2089</v>
      </c>
      <c r="C394" s="46">
        <v>529.29999999999995</v>
      </c>
      <c r="D394" s="46">
        <v>23.9</v>
      </c>
      <c r="E394" s="46"/>
      <c r="F394" s="46">
        <f t="shared" si="41"/>
        <v>553.19999999999993</v>
      </c>
      <c r="G394" s="46">
        <v>10</v>
      </c>
      <c r="H394" s="46">
        <v>1</v>
      </c>
      <c r="I394" s="46"/>
      <c r="J394" s="46">
        <f t="shared" si="42"/>
        <v>11</v>
      </c>
      <c r="K394" s="45">
        <f t="shared" si="43"/>
        <v>5.4067338412386329E-3</v>
      </c>
      <c r="L394" s="43">
        <f t="shared" si="44"/>
        <v>23.148660604571145</v>
      </c>
      <c r="M394" s="43">
        <f t="shared" si="47"/>
        <v>5.092705333005652</v>
      </c>
      <c r="N394" s="43">
        <v>9.91427871662993</v>
      </c>
      <c r="O394" s="43">
        <v>1.5510367892976589</v>
      </c>
      <c r="P394" s="76">
        <f t="shared" si="45"/>
        <v>7.1776358357744749E-2</v>
      </c>
    </row>
    <row r="395" spans="1:16" x14ac:dyDescent="0.25">
      <c r="A395" s="48">
        <f t="shared" si="46"/>
        <v>15</v>
      </c>
      <c r="B395" s="46" t="s">
        <v>2090</v>
      </c>
      <c r="C395" s="46">
        <v>533.79999999999995</v>
      </c>
      <c r="D395" s="46"/>
      <c r="E395" s="46"/>
      <c r="F395" s="46">
        <f t="shared" si="41"/>
        <v>533.79999999999995</v>
      </c>
      <c r="G395" s="46">
        <v>13</v>
      </c>
      <c r="H395" s="46"/>
      <c r="I395" s="46"/>
      <c r="J395" s="46">
        <f t="shared" si="42"/>
        <v>13</v>
      </c>
      <c r="K395" s="45">
        <f t="shared" si="43"/>
        <v>6.3897763578274758E-3</v>
      </c>
      <c r="L395" s="43">
        <f t="shared" si="44"/>
        <v>27.357507987220444</v>
      </c>
      <c r="M395" s="43">
        <f t="shared" si="47"/>
        <v>6.0186517571884979</v>
      </c>
      <c r="N395" s="43">
        <v>11.716874846926279</v>
      </c>
      <c r="O395" s="43">
        <v>1.8330434782608696</v>
      </c>
      <c r="P395" s="76">
        <f t="shared" si="45"/>
        <v>8.7909475589351999E-2</v>
      </c>
    </row>
    <row r="396" spans="1:16" x14ac:dyDescent="0.25">
      <c r="A396" s="48">
        <f t="shared" si="46"/>
        <v>16</v>
      </c>
      <c r="B396" s="46" t="s">
        <v>2091</v>
      </c>
      <c r="C396" s="46">
        <v>612</v>
      </c>
      <c r="D396" s="46">
        <v>49.8</v>
      </c>
      <c r="E396" s="46"/>
      <c r="F396" s="46">
        <f t="shared" si="41"/>
        <v>661.8</v>
      </c>
      <c r="G396" s="46">
        <v>11</v>
      </c>
      <c r="H396" s="46">
        <v>1</v>
      </c>
      <c r="I396" s="46"/>
      <c r="J396" s="46">
        <f t="shared" si="42"/>
        <v>12</v>
      </c>
      <c r="K396" s="45">
        <f t="shared" si="43"/>
        <v>5.8982550995330544E-3</v>
      </c>
      <c r="L396" s="43">
        <f t="shared" si="44"/>
        <v>25.253084295895796</v>
      </c>
      <c r="M396" s="43">
        <f t="shared" si="47"/>
        <v>5.5556785450970754</v>
      </c>
      <c r="N396" s="43">
        <v>10.815576781778104</v>
      </c>
      <c r="O396" s="43">
        <v>1.6920401337792641</v>
      </c>
      <c r="P396" s="76">
        <f t="shared" si="45"/>
        <v>6.5452371950060803E-2</v>
      </c>
    </row>
    <row r="397" spans="1:16" x14ac:dyDescent="0.25">
      <c r="A397" s="48">
        <f t="shared" si="46"/>
        <v>17</v>
      </c>
      <c r="B397" s="46" t="s">
        <v>2092</v>
      </c>
      <c r="C397" s="46">
        <v>641.79999999999995</v>
      </c>
      <c r="D397" s="46"/>
      <c r="E397" s="46"/>
      <c r="F397" s="46">
        <f t="shared" si="41"/>
        <v>641.79999999999995</v>
      </c>
      <c r="G397" s="46">
        <v>10</v>
      </c>
      <c r="H397" s="46"/>
      <c r="I397" s="46"/>
      <c r="J397" s="46">
        <f t="shared" si="42"/>
        <v>10</v>
      </c>
      <c r="K397" s="45">
        <f t="shared" si="43"/>
        <v>4.9152125829442124E-3</v>
      </c>
      <c r="L397" s="43">
        <f t="shared" si="44"/>
        <v>21.044236913246497</v>
      </c>
      <c r="M397" s="43">
        <f t="shared" si="47"/>
        <v>4.6297321209142295</v>
      </c>
      <c r="N397" s="43">
        <v>9.0129806514817545</v>
      </c>
      <c r="O397" s="43">
        <v>1.4100334448160534</v>
      </c>
      <c r="P397" s="76">
        <f t="shared" si="45"/>
        <v>5.6243351714644028E-2</v>
      </c>
    </row>
    <row r="398" spans="1:16" x14ac:dyDescent="0.25">
      <c r="A398" s="48">
        <f t="shared" si="46"/>
        <v>18</v>
      </c>
      <c r="B398" s="46" t="s">
        <v>2093</v>
      </c>
      <c r="C398" s="46">
        <v>170.2</v>
      </c>
      <c r="D398" s="46"/>
      <c r="E398" s="46"/>
      <c r="F398" s="46">
        <f t="shared" si="41"/>
        <v>170.2</v>
      </c>
      <c r="G398" s="46">
        <v>5</v>
      </c>
      <c r="H398" s="46"/>
      <c r="I398" s="46"/>
      <c r="J398" s="46">
        <f t="shared" si="42"/>
        <v>5</v>
      </c>
      <c r="K398" s="45">
        <f t="shared" si="43"/>
        <v>2.4576062914721062E-3</v>
      </c>
      <c r="L398" s="43">
        <f t="shared" si="44"/>
        <v>10.522118456623248</v>
      </c>
      <c r="M398" s="43">
        <f t="shared" si="47"/>
        <v>2.3148660604571147</v>
      </c>
      <c r="N398" s="43">
        <v>4.5064903257408773</v>
      </c>
      <c r="O398" s="43">
        <v>0.70501672240802671</v>
      </c>
      <c r="P398" s="76">
        <f t="shared" si="45"/>
        <v>0.10604284115880885</v>
      </c>
    </row>
    <row r="399" spans="1:16" x14ac:dyDescent="0.25">
      <c r="A399" s="48">
        <f t="shared" si="46"/>
        <v>19</v>
      </c>
      <c r="B399" s="46" t="s">
        <v>2094</v>
      </c>
      <c r="C399" s="46">
        <v>899</v>
      </c>
      <c r="D399" s="46"/>
      <c r="E399" s="46">
        <v>148.9</v>
      </c>
      <c r="F399" s="46">
        <f t="shared" si="41"/>
        <v>1047.9000000000001</v>
      </c>
      <c r="G399" s="46">
        <v>13</v>
      </c>
      <c r="H399" s="46"/>
      <c r="I399" s="46">
        <v>1</v>
      </c>
      <c r="J399" s="46">
        <f t="shared" si="42"/>
        <v>14</v>
      </c>
      <c r="K399" s="45">
        <f t="shared" si="43"/>
        <v>6.8812976161218963E-3</v>
      </c>
      <c r="L399" s="43">
        <f t="shared" si="44"/>
        <v>29.461931678545092</v>
      </c>
      <c r="M399" s="43">
        <f t="shared" si="47"/>
        <v>6.4816249692799204</v>
      </c>
      <c r="N399" s="43">
        <v>12.618172912074455</v>
      </c>
      <c r="O399" s="43">
        <v>1.974046822742475</v>
      </c>
      <c r="P399" s="76">
        <f t="shared" si="45"/>
        <v>4.8225762365342054E-2</v>
      </c>
    </row>
    <row r="400" spans="1:16" x14ac:dyDescent="0.25">
      <c r="A400" s="48">
        <f t="shared" si="46"/>
        <v>20</v>
      </c>
      <c r="B400" s="46" t="s">
        <v>2095</v>
      </c>
      <c r="C400" s="46">
        <v>463.25</v>
      </c>
      <c r="D400" s="46"/>
      <c r="E400" s="46"/>
      <c r="F400" s="46">
        <f t="shared" si="41"/>
        <v>463.25</v>
      </c>
      <c r="G400" s="46">
        <v>8</v>
      </c>
      <c r="H400" s="46"/>
      <c r="I400" s="46"/>
      <c r="J400" s="46">
        <f t="shared" si="42"/>
        <v>8</v>
      </c>
      <c r="K400" s="45">
        <f t="shared" si="43"/>
        <v>3.9321700663553696E-3</v>
      </c>
      <c r="L400" s="43">
        <f t="shared" si="44"/>
        <v>16.835389530597197</v>
      </c>
      <c r="M400" s="43">
        <f t="shared" si="47"/>
        <v>3.7037856967313836</v>
      </c>
      <c r="N400" s="43">
        <v>7.2103845211854027</v>
      </c>
      <c r="O400" s="43">
        <v>1.128026755852843</v>
      </c>
      <c r="P400" s="76">
        <f t="shared" si="45"/>
        <v>6.2336937947904646E-2</v>
      </c>
    </row>
    <row r="401" spans="1:16" x14ac:dyDescent="0.25">
      <c r="A401" s="48">
        <f t="shared" si="46"/>
        <v>21</v>
      </c>
      <c r="B401" s="46" t="s">
        <v>2096</v>
      </c>
      <c r="C401" s="46">
        <v>565.20000000000005</v>
      </c>
      <c r="D401" s="46"/>
      <c r="E401" s="46"/>
      <c r="F401" s="46">
        <f t="shared" si="41"/>
        <v>565.20000000000005</v>
      </c>
      <c r="G401" s="46">
        <v>12</v>
      </c>
      <c r="H401" s="46"/>
      <c r="I401" s="46"/>
      <c r="J401" s="46">
        <f t="shared" si="42"/>
        <v>12</v>
      </c>
      <c r="K401" s="45">
        <f t="shared" si="43"/>
        <v>5.8982550995330544E-3</v>
      </c>
      <c r="L401" s="43">
        <f t="shared" si="44"/>
        <v>25.253084295895796</v>
      </c>
      <c r="M401" s="43">
        <f t="shared" si="47"/>
        <v>5.5556785450970754</v>
      </c>
      <c r="N401" s="43">
        <v>10.815576781778104</v>
      </c>
      <c r="O401" s="43">
        <v>1.6920401337792641</v>
      </c>
      <c r="P401" s="76">
        <f t="shared" si="45"/>
        <v>7.6639030000973524E-2</v>
      </c>
    </row>
    <row r="402" spans="1:16" x14ac:dyDescent="0.25">
      <c r="A402" s="48">
        <f t="shared" si="46"/>
        <v>22</v>
      </c>
      <c r="B402" s="46" t="s">
        <v>2097</v>
      </c>
      <c r="C402" s="46">
        <v>482.6</v>
      </c>
      <c r="D402" s="46"/>
      <c r="E402" s="46"/>
      <c r="F402" s="46">
        <f t="shared" si="41"/>
        <v>482.6</v>
      </c>
      <c r="G402" s="46">
        <v>8</v>
      </c>
      <c r="H402" s="46"/>
      <c r="I402" s="46"/>
      <c r="J402" s="46">
        <f t="shared" si="42"/>
        <v>8</v>
      </c>
      <c r="K402" s="45">
        <f t="shared" si="43"/>
        <v>3.9321700663553696E-3</v>
      </c>
      <c r="L402" s="43">
        <f t="shared" si="44"/>
        <v>16.835389530597197</v>
      </c>
      <c r="M402" s="43">
        <f t="shared" si="47"/>
        <v>3.7037856967313836</v>
      </c>
      <c r="N402" s="43">
        <v>7.2103845211854027</v>
      </c>
      <c r="O402" s="43">
        <v>1.128026755852843</v>
      </c>
      <c r="P402" s="76">
        <f t="shared" si="45"/>
        <v>5.9837518658033211E-2</v>
      </c>
    </row>
    <row r="403" spans="1:16" x14ac:dyDescent="0.25">
      <c r="A403" s="48">
        <f t="shared" si="46"/>
        <v>23</v>
      </c>
      <c r="B403" s="46" t="s">
        <v>2098</v>
      </c>
      <c r="C403" s="46">
        <v>334</v>
      </c>
      <c r="D403" s="46"/>
      <c r="E403" s="46"/>
      <c r="F403" s="46">
        <f t="shared" si="41"/>
        <v>334</v>
      </c>
      <c r="G403" s="46">
        <v>9</v>
      </c>
      <c r="H403" s="46"/>
      <c r="I403" s="46"/>
      <c r="J403" s="46">
        <f t="shared" si="42"/>
        <v>9</v>
      </c>
      <c r="K403" s="45">
        <f t="shared" si="43"/>
        <v>4.423691324649791E-3</v>
      </c>
      <c r="L403" s="43">
        <f t="shared" si="44"/>
        <v>18.939813221921845</v>
      </c>
      <c r="M403" s="43">
        <f t="shared" si="47"/>
        <v>4.1667589088228061</v>
      </c>
      <c r="N403" s="43">
        <v>8.1116825863335791</v>
      </c>
      <c r="O403" s="43">
        <v>1.2690301003344482</v>
      </c>
      <c r="P403" s="76">
        <f t="shared" si="45"/>
        <v>9.7267319812612815E-2</v>
      </c>
    </row>
    <row r="404" spans="1:16" x14ac:dyDescent="0.25">
      <c r="A404" s="48">
        <f t="shared" si="46"/>
        <v>24</v>
      </c>
      <c r="B404" s="46" t="s">
        <v>2099</v>
      </c>
      <c r="C404" s="46">
        <v>579</v>
      </c>
      <c r="D404" s="46"/>
      <c r="E404" s="46"/>
      <c r="F404" s="46">
        <f t="shared" si="41"/>
        <v>579</v>
      </c>
      <c r="G404" s="46">
        <v>12</v>
      </c>
      <c r="H404" s="46"/>
      <c r="I404" s="46"/>
      <c r="J404" s="46">
        <f t="shared" si="42"/>
        <v>12</v>
      </c>
      <c r="K404" s="45">
        <f t="shared" si="43"/>
        <v>5.8982550995330544E-3</v>
      </c>
      <c r="L404" s="43">
        <f t="shared" si="44"/>
        <v>25.253084295895796</v>
      </c>
      <c r="M404" s="43">
        <f t="shared" si="47"/>
        <v>5.5556785450970754</v>
      </c>
      <c r="N404" s="43">
        <v>10.815576781778104</v>
      </c>
      <c r="O404" s="43">
        <v>1.6920401337792641</v>
      </c>
      <c r="P404" s="76">
        <f t="shared" si="45"/>
        <v>7.4812400270380386E-2</v>
      </c>
    </row>
    <row r="405" spans="1:16" x14ac:dyDescent="0.25">
      <c r="A405" s="48">
        <f t="shared" si="46"/>
        <v>25</v>
      </c>
      <c r="B405" s="46" t="s">
        <v>2100</v>
      </c>
      <c r="C405" s="46">
        <v>674.3</v>
      </c>
      <c r="D405" s="46"/>
      <c r="E405" s="46"/>
      <c r="F405" s="46">
        <f t="shared" si="41"/>
        <v>674.3</v>
      </c>
      <c r="G405" s="46">
        <v>15</v>
      </c>
      <c r="H405" s="46"/>
      <c r="I405" s="46"/>
      <c r="J405" s="46">
        <f t="shared" si="42"/>
        <v>15</v>
      </c>
      <c r="K405" s="45">
        <f t="shared" si="43"/>
        <v>7.3728188744163177E-3</v>
      </c>
      <c r="L405" s="43">
        <f t="shared" si="44"/>
        <v>31.566355369869743</v>
      </c>
      <c r="M405" s="43">
        <f t="shared" si="47"/>
        <v>6.9445981813713438</v>
      </c>
      <c r="N405" s="43">
        <v>13.51947097722263</v>
      </c>
      <c r="O405" s="43">
        <v>2.1150501672240805</v>
      </c>
      <c r="P405" s="76">
        <f t="shared" si="45"/>
        <v>8.0298790887865651E-2</v>
      </c>
    </row>
    <row r="406" spans="1:16" x14ac:dyDescent="0.25">
      <c r="A406" s="48">
        <f t="shared" si="46"/>
        <v>26</v>
      </c>
      <c r="B406" s="46" t="s">
        <v>2101</v>
      </c>
      <c r="C406" s="46">
        <v>90.6</v>
      </c>
      <c r="D406" s="46"/>
      <c r="E406" s="46"/>
      <c r="F406" s="46">
        <f t="shared" si="41"/>
        <v>90.6</v>
      </c>
      <c r="G406" s="46">
        <v>2</v>
      </c>
      <c r="H406" s="46"/>
      <c r="I406" s="46"/>
      <c r="J406" s="46">
        <f t="shared" si="42"/>
        <v>2</v>
      </c>
      <c r="K406" s="45">
        <f t="shared" si="43"/>
        <v>9.8304251658884239E-4</v>
      </c>
      <c r="L406" s="43">
        <f t="shared" si="44"/>
        <v>4.2088473826492994</v>
      </c>
      <c r="M406" s="43">
        <f t="shared" si="47"/>
        <v>0.9259464241828459</v>
      </c>
      <c r="N406" s="43">
        <v>1.8025961302963507</v>
      </c>
      <c r="O406" s="43">
        <v>0.28200668896321074</v>
      </c>
      <c r="P406" s="76">
        <f t="shared" si="45"/>
        <v>7.9684289471210895E-2</v>
      </c>
    </row>
    <row r="407" spans="1:16" x14ac:dyDescent="0.25">
      <c r="A407" s="48">
        <f t="shared" si="46"/>
        <v>27</v>
      </c>
      <c r="B407" s="46" t="s">
        <v>2103</v>
      </c>
      <c r="C407" s="46">
        <v>267.5</v>
      </c>
      <c r="D407" s="46"/>
      <c r="E407" s="46"/>
      <c r="F407" s="46">
        <f t="shared" si="41"/>
        <v>267.5</v>
      </c>
      <c r="G407" s="46">
        <v>6</v>
      </c>
      <c r="H407" s="46"/>
      <c r="I407" s="46"/>
      <c r="J407" s="46">
        <f t="shared" si="42"/>
        <v>6</v>
      </c>
      <c r="K407" s="45">
        <f t="shared" si="43"/>
        <v>2.9491275497665272E-3</v>
      </c>
      <c r="L407" s="43">
        <f t="shared" si="44"/>
        <v>12.626542147947898</v>
      </c>
      <c r="M407" s="43">
        <f t="shared" si="47"/>
        <v>2.7778392725485377</v>
      </c>
      <c r="N407" s="43">
        <v>5.4077883908890518</v>
      </c>
      <c r="O407" s="43">
        <v>0.84602006688963205</v>
      </c>
      <c r="P407" s="76">
        <f t="shared" si="45"/>
        <v>8.096519580663597E-2</v>
      </c>
    </row>
    <row r="408" spans="1:16" x14ac:dyDescent="0.25">
      <c r="A408" s="48">
        <f t="shared" si="46"/>
        <v>28</v>
      </c>
      <c r="B408" s="46" t="s">
        <v>2104</v>
      </c>
      <c r="C408" s="46">
        <v>584.20000000000005</v>
      </c>
      <c r="D408" s="46"/>
      <c r="E408" s="46"/>
      <c r="F408" s="46">
        <f t="shared" si="41"/>
        <v>584.20000000000005</v>
      </c>
      <c r="G408" s="46">
        <v>17</v>
      </c>
      <c r="H408" s="46"/>
      <c r="I408" s="46"/>
      <c r="J408" s="46">
        <v>11</v>
      </c>
      <c r="K408" s="45">
        <f t="shared" si="43"/>
        <v>5.4067338412386329E-3</v>
      </c>
      <c r="L408" s="43">
        <f t="shared" si="44"/>
        <v>23.148660604571145</v>
      </c>
      <c r="M408" s="43">
        <f t="shared" si="47"/>
        <v>5.092705333005652</v>
      </c>
      <c r="N408" s="43">
        <v>9.91427871662993</v>
      </c>
      <c r="O408" s="43">
        <v>2.3970568561872909</v>
      </c>
      <c r="P408" s="76">
        <f t="shared" si="45"/>
        <v>6.9415784851752843E-2</v>
      </c>
    </row>
    <row r="409" spans="1:16" x14ac:dyDescent="0.25">
      <c r="A409" s="48">
        <f t="shared" si="46"/>
        <v>29</v>
      </c>
      <c r="B409" s="46" t="s">
        <v>2105</v>
      </c>
      <c r="C409" s="46">
        <v>628.9</v>
      </c>
      <c r="D409" s="46"/>
      <c r="E409" s="46"/>
      <c r="F409" s="46">
        <f t="shared" si="41"/>
        <v>628.9</v>
      </c>
      <c r="G409" s="46">
        <v>8</v>
      </c>
      <c r="H409" s="46"/>
      <c r="I409" s="46"/>
      <c r="J409" s="46">
        <v>17</v>
      </c>
      <c r="K409" s="45">
        <f t="shared" si="43"/>
        <v>8.3558613910051597E-3</v>
      </c>
      <c r="L409" s="43">
        <f t="shared" si="44"/>
        <v>35.775202752519043</v>
      </c>
      <c r="M409" s="43">
        <f t="shared" si="47"/>
        <v>7.8705446055541897</v>
      </c>
      <c r="N409" s="43">
        <v>15.322067107518981</v>
      </c>
      <c r="O409" s="43">
        <v>1.128026755852843</v>
      </c>
      <c r="P409" s="76">
        <f t="shared" si="45"/>
        <v>9.5557069838519734E-2</v>
      </c>
    </row>
    <row r="410" spans="1:16" x14ac:dyDescent="0.25">
      <c r="A410" s="48">
        <f t="shared" si="46"/>
        <v>30</v>
      </c>
      <c r="B410" s="46" t="s">
        <v>2106</v>
      </c>
      <c r="C410" s="46">
        <v>409.2</v>
      </c>
      <c r="D410" s="46"/>
      <c r="E410" s="46"/>
      <c r="F410" s="46">
        <f t="shared" si="41"/>
        <v>409.2</v>
      </c>
      <c r="G410" s="46">
        <v>7</v>
      </c>
      <c r="H410" s="46"/>
      <c r="I410" s="46"/>
      <c r="J410" s="46">
        <v>8</v>
      </c>
      <c r="K410" s="45">
        <f t="shared" si="43"/>
        <v>3.9321700663553696E-3</v>
      </c>
      <c r="L410" s="43">
        <f t="shared" si="44"/>
        <v>16.835389530597197</v>
      </c>
      <c r="M410" s="43">
        <f t="shared" si="47"/>
        <v>3.7037856967313836</v>
      </c>
      <c r="N410" s="43">
        <v>7.2103845211854027</v>
      </c>
      <c r="O410" s="43">
        <v>0.9870234113712375</v>
      </c>
      <c r="P410" s="76">
        <f t="shared" si="45"/>
        <v>7.0226254056415499E-2</v>
      </c>
    </row>
    <row r="411" spans="1:16" x14ac:dyDescent="0.25">
      <c r="A411" s="48">
        <f t="shared" si="46"/>
        <v>31</v>
      </c>
      <c r="B411" s="46" t="s">
        <v>2107</v>
      </c>
      <c r="C411" s="46">
        <v>320.60000000000002</v>
      </c>
      <c r="D411" s="46"/>
      <c r="E411" s="46"/>
      <c r="F411" s="46">
        <f t="shared" si="41"/>
        <v>320.60000000000002</v>
      </c>
      <c r="G411" s="46">
        <v>7</v>
      </c>
      <c r="H411" s="46"/>
      <c r="I411" s="46"/>
      <c r="J411" s="46">
        <v>7</v>
      </c>
      <c r="K411" s="45">
        <f t="shared" si="43"/>
        <v>3.4406488080609482E-3</v>
      </c>
      <c r="L411" s="43">
        <f t="shared" si="44"/>
        <v>14.730965839272546</v>
      </c>
      <c r="M411" s="43">
        <f t="shared" si="47"/>
        <v>3.2408124846399602</v>
      </c>
      <c r="N411" s="43">
        <v>6.3090864560372273</v>
      </c>
      <c r="O411" s="43">
        <v>0.9870234113712375</v>
      </c>
      <c r="P411" s="76">
        <f t="shared" si="45"/>
        <v>7.8814373647289354E-2</v>
      </c>
    </row>
    <row r="412" spans="1:16" x14ac:dyDescent="0.25">
      <c r="A412" s="48">
        <f t="shared" si="46"/>
        <v>32</v>
      </c>
      <c r="B412" s="46" t="s">
        <v>2108</v>
      </c>
      <c r="C412" s="46">
        <v>505.8</v>
      </c>
      <c r="D412" s="46"/>
      <c r="E412" s="46"/>
      <c r="F412" s="46">
        <f t="shared" si="41"/>
        <v>505.8</v>
      </c>
      <c r="G412" s="46">
        <v>10</v>
      </c>
      <c r="H412" s="46"/>
      <c r="I412" s="46"/>
      <c r="J412" s="46">
        <v>7</v>
      </c>
      <c r="K412" s="45">
        <f t="shared" si="43"/>
        <v>3.4406488080609482E-3</v>
      </c>
      <c r="L412" s="43">
        <f t="shared" si="44"/>
        <v>14.730965839272546</v>
      </c>
      <c r="M412" s="43">
        <f t="shared" si="47"/>
        <v>3.2408124846399602</v>
      </c>
      <c r="N412" s="43">
        <v>6.3090864560372273</v>
      </c>
      <c r="O412" s="43">
        <v>1.4100334448160534</v>
      </c>
      <c r="P412" s="76">
        <f t="shared" si="45"/>
        <v>5.0792602263277559E-2</v>
      </c>
    </row>
    <row r="413" spans="1:16" x14ac:dyDescent="0.25">
      <c r="A413" s="48">
        <f t="shared" si="46"/>
        <v>33</v>
      </c>
      <c r="B413" s="46" t="s">
        <v>2109</v>
      </c>
      <c r="C413" s="46">
        <v>482.7</v>
      </c>
      <c r="D413" s="46"/>
      <c r="E413" s="46"/>
      <c r="F413" s="46">
        <f t="shared" si="41"/>
        <v>482.7</v>
      </c>
      <c r="G413" s="46">
        <v>4</v>
      </c>
      <c r="H413" s="46"/>
      <c r="I413" s="46"/>
      <c r="J413" s="46">
        <v>10</v>
      </c>
      <c r="K413" s="45">
        <f t="shared" si="43"/>
        <v>4.9152125829442124E-3</v>
      </c>
      <c r="L413" s="43">
        <f t="shared" si="44"/>
        <v>21.044236913246497</v>
      </c>
      <c r="M413" s="43">
        <f t="shared" si="47"/>
        <v>4.6297321209142295</v>
      </c>
      <c r="N413" s="43">
        <v>9.0129806514817545</v>
      </c>
      <c r="O413" s="43">
        <v>0.56401337792642148</v>
      </c>
      <c r="P413" s="76">
        <f t="shared" si="45"/>
        <v>7.3028719833372502E-2</v>
      </c>
    </row>
    <row r="414" spans="1:16" x14ac:dyDescent="0.25">
      <c r="A414" s="48">
        <f t="shared" si="46"/>
        <v>34</v>
      </c>
      <c r="B414" s="46" t="s">
        <v>2110</v>
      </c>
      <c r="C414" s="46">
        <v>236.2</v>
      </c>
      <c r="D414" s="46"/>
      <c r="E414" s="46"/>
      <c r="F414" s="46">
        <f t="shared" si="41"/>
        <v>236.2</v>
      </c>
      <c r="G414" s="46">
        <v>2</v>
      </c>
      <c r="H414" s="46"/>
      <c r="I414" s="46"/>
      <c r="J414" s="46">
        <v>4</v>
      </c>
      <c r="K414" s="45">
        <f t="shared" si="43"/>
        <v>1.9660850331776848E-3</v>
      </c>
      <c r="L414" s="43">
        <f t="shared" si="44"/>
        <v>8.4176947652985987</v>
      </c>
      <c r="M414" s="43">
        <f t="shared" si="47"/>
        <v>1.8518928483656918</v>
      </c>
      <c r="N414" s="43">
        <v>3.6051922605927014</v>
      </c>
      <c r="O414" s="43">
        <v>0.9870234113712375</v>
      </c>
      <c r="P414" s="76">
        <f t="shared" si="45"/>
        <v>6.2920420345589465E-2</v>
      </c>
    </row>
    <row r="415" spans="1:16" x14ac:dyDescent="0.25">
      <c r="A415" s="48">
        <f t="shared" si="46"/>
        <v>35</v>
      </c>
      <c r="B415" s="46" t="s">
        <v>2111</v>
      </c>
      <c r="C415" s="46">
        <v>412.4</v>
      </c>
      <c r="D415" s="46">
        <v>16.8</v>
      </c>
      <c r="E415" s="46"/>
      <c r="F415" s="46">
        <f t="shared" si="41"/>
        <v>429.2</v>
      </c>
      <c r="G415" s="46">
        <v>11</v>
      </c>
      <c r="H415" s="46"/>
      <c r="I415" s="46"/>
      <c r="J415" s="46">
        <v>7</v>
      </c>
      <c r="K415" s="45">
        <f t="shared" si="43"/>
        <v>3.4406488080609482E-3</v>
      </c>
      <c r="L415" s="43">
        <f t="shared" si="44"/>
        <v>14.730965839272546</v>
      </c>
      <c r="M415" s="43">
        <f t="shared" si="47"/>
        <v>3.2408124846399602</v>
      </c>
      <c r="N415" s="43">
        <v>6.3090864560372273</v>
      </c>
      <c r="O415" s="43">
        <v>1.5510367892976589</v>
      </c>
      <c r="P415" s="76">
        <f t="shared" si="45"/>
        <v>6.0186163954444066E-2</v>
      </c>
    </row>
    <row r="416" spans="1:16" x14ac:dyDescent="0.25">
      <c r="A416" s="48">
        <f t="shared" si="46"/>
        <v>36</v>
      </c>
      <c r="B416" s="46" t="s">
        <v>2112</v>
      </c>
      <c r="C416" s="46">
        <v>551.1</v>
      </c>
      <c r="D416" s="46"/>
      <c r="E416" s="46"/>
      <c r="F416" s="46">
        <f t="shared" si="41"/>
        <v>551.1</v>
      </c>
      <c r="G416" s="46">
        <v>3</v>
      </c>
      <c r="H416" s="46">
        <v>1</v>
      </c>
      <c r="I416" s="46"/>
      <c r="J416" s="46">
        <v>11</v>
      </c>
      <c r="K416" s="45">
        <f t="shared" si="43"/>
        <v>5.4067338412386329E-3</v>
      </c>
      <c r="L416" s="43">
        <f t="shared" si="44"/>
        <v>23.148660604571145</v>
      </c>
      <c r="M416" s="43">
        <f t="shared" si="47"/>
        <v>5.092705333005652</v>
      </c>
      <c r="N416" s="43">
        <v>9.91427871662993</v>
      </c>
      <c r="O416" s="43">
        <v>0.56401337792642148</v>
      </c>
      <c r="P416" s="76">
        <f t="shared" si="45"/>
        <v>7.0258860519203672E-2</v>
      </c>
    </row>
    <row r="417" spans="1:16" x14ac:dyDescent="0.25">
      <c r="A417" s="48">
        <f t="shared" si="46"/>
        <v>37</v>
      </c>
      <c r="B417" s="46" t="s">
        <v>2113</v>
      </c>
      <c r="C417" s="46">
        <v>129.1</v>
      </c>
      <c r="D417" s="46">
        <v>13.6</v>
      </c>
      <c r="E417" s="46"/>
      <c r="F417" s="46">
        <f t="shared" si="41"/>
        <v>142.69999999999999</v>
      </c>
      <c r="G417" s="46">
        <v>8</v>
      </c>
      <c r="H417" s="46"/>
      <c r="I417" s="46"/>
      <c r="J417" s="46">
        <v>4</v>
      </c>
      <c r="K417" s="45">
        <f t="shared" si="43"/>
        <v>1.9660850331776848E-3</v>
      </c>
      <c r="L417" s="43">
        <f t="shared" si="44"/>
        <v>8.4176947652985987</v>
      </c>
      <c r="M417" s="43">
        <f t="shared" si="47"/>
        <v>1.8518928483656918</v>
      </c>
      <c r="N417" s="43">
        <v>3.6051922605927014</v>
      </c>
      <c r="O417" s="43">
        <v>1.128026755852843</v>
      </c>
      <c r="P417" s="76">
        <f t="shared" si="45"/>
        <v>0.10513529523552793</v>
      </c>
    </row>
    <row r="418" spans="1:16" x14ac:dyDescent="0.25">
      <c r="A418" s="48">
        <f t="shared" si="46"/>
        <v>38</v>
      </c>
      <c r="B418" s="46" t="s">
        <v>2114</v>
      </c>
      <c r="C418" s="46">
        <v>508.7</v>
      </c>
      <c r="D418" s="46"/>
      <c r="E418" s="46"/>
      <c r="F418" s="46">
        <f t="shared" si="41"/>
        <v>508.7</v>
      </c>
      <c r="G418" s="46">
        <v>6</v>
      </c>
      <c r="H418" s="46"/>
      <c r="I418" s="46">
        <v>1</v>
      </c>
      <c r="J418" s="46">
        <v>8</v>
      </c>
      <c r="K418" s="45">
        <f t="shared" si="43"/>
        <v>3.9321700663553696E-3</v>
      </c>
      <c r="L418" s="43">
        <f t="shared" si="44"/>
        <v>16.835389530597197</v>
      </c>
      <c r="M418" s="43">
        <f t="shared" si="47"/>
        <v>3.7037856967313836</v>
      </c>
      <c r="N418" s="43">
        <v>7.2103845211854027</v>
      </c>
      <c r="O418" s="43">
        <v>0.9870234113712375</v>
      </c>
      <c r="P418" s="76">
        <f t="shared" si="45"/>
        <v>5.6490236209721295E-2</v>
      </c>
    </row>
    <row r="419" spans="1:16" x14ac:dyDescent="0.25">
      <c r="A419" s="48">
        <f t="shared" si="46"/>
        <v>39</v>
      </c>
      <c r="B419" s="46" t="s">
        <v>2115</v>
      </c>
      <c r="C419" s="46">
        <v>172.3</v>
      </c>
      <c r="D419" s="46"/>
      <c r="E419" s="46">
        <v>54.6</v>
      </c>
      <c r="F419" s="46">
        <f t="shared" si="41"/>
        <v>226.9</v>
      </c>
      <c r="G419" s="46">
        <v>7</v>
      </c>
      <c r="H419" s="46"/>
      <c r="I419" s="46"/>
      <c r="J419" s="46">
        <v>7</v>
      </c>
      <c r="K419" s="45">
        <f t="shared" si="43"/>
        <v>3.4406488080609482E-3</v>
      </c>
      <c r="L419" s="43">
        <f t="shared" si="44"/>
        <v>14.730965839272546</v>
      </c>
      <c r="M419" s="43">
        <f t="shared" si="47"/>
        <v>3.2408124846399602</v>
      </c>
      <c r="N419" s="43">
        <v>6.3090864560372273</v>
      </c>
      <c r="O419" s="43">
        <v>0.9870234113712375</v>
      </c>
      <c r="P419" s="76">
        <f t="shared" si="45"/>
        <v>0.11136134064046263</v>
      </c>
    </row>
    <row r="420" spans="1:16" ht="13" x14ac:dyDescent="0.3">
      <c r="A420" s="48">
        <f t="shared" si="46"/>
        <v>40</v>
      </c>
      <c r="B420" s="46" t="s">
        <v>2116</v>
      </c>
      <c r="C420" s="19">
        <v>355.6</v>
      </c>
      <c r="D420" s="19"/>
      <c r="E420" s="19"/>
      <c r="F420" s="46">
        <f t="shared" si="41"/>
        <v>355.6</v>
      </c>
      <c r="G420" s="46">
        <v>1</v>
      </c>
      <c r="H420" s="46"/>
      <c r="I420" s="46"/>
      <c r="J420" s="46">
        <v>7</v>
      </c>
      <c r="K420" s="45">
        <f t="shared" si="43"/>
        <v>3.4406488080609482E-3</v>
      </c>
      <c r="L420" s="43">
        <f t="shared" si="44"/>
        <v>14.730965839272546</v>
      </c>
      <c r="M420" s="43">
        <f t="shared" si="47"/>
        <v>3.2408124846399602</v>
      </c>
      <c r="N420" s="43">
        <v>6.3090864560372273</v>
      </c>
      <c r="O420" s="43">
        <v>0.14100334448160537</v>
      </c>
      <c r="P420" s="76">
        <f t="shared" si="45"/>
        <v>6.8677919360043124E-2</v>
      </c>
    </row>
    <row r="421" spans="1:16" x14ac:dyDescent="0.25">
      <c r="A421" s="48">
        <f t="shared" si="46"/>
        <v>41</v>
      </c>
      <c r="B421" s="46" t="s">
        <v>2117</v>
      </c>
      <c r="C421" s="46">
        <v>42.8</v>
      </c>
      <c r="D421" s="46"/>
      <c r="E421" s="46"/>
      <c r="F421" s="46">
        <f t="shared" si="41"/>
        <v>42.8</v>
      </c>
      <c r="G421" s="46">
        <v>1</v>
      </c>
      <c r="H421" s="46"/>
      <c r="I421" s="46"/>
      <c r="J421" s="46">
        <v>1</v>
      </c>
      <c r="K421" s="45">
        <f t="shared" si="43"/>
        <v>4.915212582944212E-4</v>
      </c>
      <c r="L421" s="43">
        <f t="shared" si="44"/>
        <v>2.1044236913246497</v>
      </c>
      <c r="M421" s="43">
        <f t="shared" si="47"/>
        <v>0.46297321209142295</v>
      </c>
      <c r="N421" s="43">
        <v>0.90129806514817534</v>
      </c>
      <c r="O421" s="43">
        <v>1.5510367892976589</v>
      </c>
      <c r="P421" s="76">
        <f t="shared" si="45"/>
        <v>0.11728345228649316</v>
      </c>
    </row>
    <row r="422" spans="1:16" x14ac:dyDescent="0.25">
      <c r="A422" s="48">
        <f t="shared" si="46"/>
        <v>42</v>
      </c>
      <c r="B422" s="46" t="s">
        <v>2118</v>
      </c>
      <c r="C422" s="46">
        <v>504</v>
      </c>
      <c r="D422" s="46">
        <v>50</v>
      </c>
      <c r="E422" s="46">
        <v>35.1</v>
      </c>
      <c r="F422" s="46">
        <f t="shared" si="41"/>
        <v>589.1</v>
      </c>
      <c r="G422" s="46">
        <v>8</v>
      </c>
      <c r="H422" s="46">
        <v>1</v>
      </c>
      <c r="I422" s="46">
        <v>1</v>
      </c>
      <c r="J422" s="46">
        <v>10</v>
      </c>
      <c r="K422" s="45">
        <f t="shared" si="43"/>
        <v>4.9152125829442124E-3</v>
      </c>
      <c r="L422" s="43">
        <f t="shared" si="44"/>
        <v>21.044236913246497</v>
      </c>
      <c r="M422" s="43">
        <f t="shared" si="47"/>
        <v>4.6297321209142295</v>
      </c>
      <c r="N422" s="43">
        <v>9.0129806514817545</v>
      </c>
      <c r="O422" s="43">
        <v>1.4100334448160534</v>
      </c>
      <c r="P422" s="76">
        <f t="shared" si="45"/>
        <v>6.1274797369646125E-2</v>
      </c>
    </row>
    <row r="423" spans="1:16" x14ac:dyDescent="0.25">
      <c r="A423" s="48">
        <f t="shared" si="46"/>
        <v>43</v>
      </c>
      <c r="B423" s="46" t="s">
        <v>2119</v>
      </c>
      <c r="C423" s="46">
        <v>729.9</v>
      </c>
      <c r="D423" s="46">
        <v>32.700000000000003</v>
      </c>
      <c r="E423" s="46"/>
      <c r="F423" s="46">
        <f t="shared" si="41"/>
        <v>762.6</v>
      </c>
      <c r="G423" s="46">
        <v>12</v>
      </c>
      <c r="H423" s="46">
        <v>1</v>
      </c>
      <c r="I423" s="46"/>
      <c r="J423" s="46">
        <v>13</v>
      </c>
      <c r="K423" s="45">
        <f t="shared" si="43"/>
        <v>6.3897763578274758E-3</v>
      </c>
      <c r="L423" s="43">
        <f t="shared" si="44"/>
        <v>27.357507987220444</v>
      </c>
      <c r="M423" s="43">
        <f t="shared" si="47"/>
        <v>6.0186517571884979</v>
      </c>
      <c r="N423" s="43">
        <v>11.716874846926279</v>
      </c>
      <c r="O423" s="43">
        <v>1.8330434782608696</v>
      </c>
      <c r="P423" s="76">
        <f t="shared" si="45"/>
        <v>6.1534327392599127E-2</v>
      </c>
    </row>
    <row r="424" spans="1:16" x14ac:dyDescent="0.25">
      <c r="A424" s="48">
        <f t="shared" si="46"/>
        <v>44</v>
      </c>
      <c r="B424" s="46" t="s">
        <v>2120</v>
      </c>
      <c r="C424" s="46">
        <v>851.12</v>
      </c>
      <c r="D424" s="46"/>
      <c r="E424" s="46"/>
      <c r="F424" s="46">
        <f t="shared" si="41"/>
        <v>851.12</v>
      </c>
      <c r="G424" s="46">
        <v>22</v>
      </c>
      <c r="H424" s="46"/>
      <c r="I424" s="46"/>
      <c r="J424" s="46">
        <v>22</v>
      </c>
      <c r="K424" s="45">
        <f t="shared" si="43"/>
        <v>1.0813467682477266E-2</v>
      </c>
      <c r="L424" s="43">
        <f t="shared" si="44"/>
        <v>46.297321209142289</v>
      </c>
      <c r="M424" s="43">
        <f t="shared" si="47"/>
        <v>10.185410666011304</v>
      </c>
      <c r="N424" s="43">
        <v>19.82855743325986</v>
      </c>
      <c r="O424" s="43">
        <v>3.1020735785953177</v>
      </c>
      <c r="P424" s="76">
        <f t="shared" si="45"/>
        <v>9.3304543292378014E-2</v>
      </c>
    </row>
    <row r="425" spans="1:16" x14ac:dyDescent="0.25">
      <c r="A425" s="48">
        <f t="shared" si="46"/>
        <v>45</v>
      </c>
      <c r="B425" s="46" t="s">
        <v>2121</v>
      </c>
      <c r="C425" s="46">
        <v>650.29999999999995</v>
      </c>
      <c r="D425" s="46">
        <v>180</v>
      </c>
      <c r="E425" s="46"/>
      <c r="F425" s="46">
        <f t="shared" si="41"/>
        <v>830.3</v>
      </c>
      <c r="G425" s="46">
        <v>11</v>
      </c>
      <c r="H425" s="46">
        <v>2</v>
      </c>
      <c r="I425" s="46"/>
      <c r="J425" s="46">
        <v>13</v>
      </c>
      <c r="K425" s="45">
        <f t="shared" si="43"/>
        <v>6.3897763578274758E-3</v>
      </c>
      <c r="L425" s="43">
        <f t="shared" si="44"/>
        <v>27.357507987220444</v>
      </c>
      <c r="M425" s="43">
        <f t="shared" si="47"/>
        <v>6.0186517571884979</v>
      </c>
      <c r="N425" s="43">
        <v>11.716874846926279</v>
      </c>
      <c r="O425" s="43">
        <v>1.8330434782608696</v>
      </c>
      <c r="P425" s="76">
        <f t="shared" si="45"/>
        <v>5.6517015620373479E-2</v>
      </c>
    </row>
    <row r="426" spans="1:16" x14ac:dyDescent="0.25">
      <c r="A426" s="48">
        <f t="shared" si="46"/>
        <v>46</v>
      </c>
      <c r="B426" s="46" t="s">
        <v>2122</v>
      </c>
      <c r="C426" s="46">
        <v>1204.45</v>
      </c>
      <c r="D426" s="46">
        <v>254.7</v>
      </c>
      <c r="E426" s="46"/>
      <c r="F426" s="46">
        <f t="shared" si="41"/>
        <v>1459.15</v>
      </c>
      <c r="G426" s="46">
        <v>21</v>
      </c>
      <c r="H426" s="46">
        <v>2</v>
      </c>
      <c r="I426" s="46"/>
      <c r="J426" s="46">
        <v>23</v>
      </c>
      <c r="K426" s="45">
        <f t="shared" si="43"/>
        <v>1.1304988940771688E-2</v>
      </c>
      <c r="L426" s="43">
        <f t="shared" si="44"/>
        <v>48.401744900466944</v>
      </c>
      <c r="M426" s="43">
        <f t="shared" si="47"/>
        <v>10.648383878102727</v>
      </c>
      <c r="N426" s="43">
        <v>20.729855498408035</v>
      </c>
      <c r="O426" s="43">
        <v>3.2430769230769232</v>
      </c>
      <c r="P426" s="76">
        <f t="shared" si="45"/>
        <v>5.6898236096394904E-2</v>
      </c>
    </row>
    <row r="427" spans="1:16" x14ac:dyDescent="0.25">
      <c r="A427" s="48">
        <f t="shared" si="46"/>
        <v>47</v>
      </c>
      <c r="B427" s="46" t="s">
        <v>2123</v>
      </c>
      <c r="C427" s="46">
        <v>490.1</v>
      </c>
      <c r="D427" s="46"/>
      <c r="E427" s="46">
        <v>67.099999999999994</v>
      </c>
      <c r="F427" s="46">
        <f t="shared" si="41"/>
        <v>557.20000000000005</v>
      </c>
      <c r="G427" s="46">
        <v>15</v>
      </c>
      <c r="H427" s="46"/>
      <c r="I427" s="46">
        <v>1</v>
      </c>
      <c r="J427" s="46">
        <v>16</v>
      </c>
      <c r="K427" s="45">
        <f t="shared" si="43"/>
        <v>7.8643401327107391E-3</v>
      </c>
      <c r="L427" s="43">
        <f t="shared" si="44"/>
        <v>33.670779061194395</v>
      </c>
      <c r="M427" s="43">
        <f t="shared" si="47"/>
        <v>7.4075713934627672</v>
      </c>
      <c r="N427" s="43">
        <v>14.420769042370805</v>
      </c>
      <c r="O427" s="43">
        <v>2.2560535117056859</v>
      </c>
      <c r="P427" s="76">
        <f t="shared" si="45"/>
        <v>0.10365250001567418</v>
      </c>
    </row>
    <row r="428" spans="1:16" x14ac:dyDescent="0.25">
      <c r="A428" s="48">
        <f t="shared" si="46"/>
        <v>48</v>
      </c>
      <c r="B428" s="46" t="s">
        <v>2124</v>
      </c>
      <c r="C428" s="46">
        <v>269</v>
      </c>
      <c r="D428" s="46"/>
      <c r="E428" s="46">
        <v>31.1</v>
      </c>
      <c r="F428" s="46">
        <f t="shared" si="41"/>
        <v>300.10000000000002</v>
      </c>
      <c r="G428" s="46">
        <v>5</v>
      </c>
      <c r="H428" s="46"/>
      <c r="I428" s="46">
        <v>2</v>
      </c>
      <c r="J428" s="46">
        <v>7</v>
      </c>
      <c r="K428" s="45">
        <f t="shared" si="43"/>
        <v>3.4406488080609482E-3</v>
      </c>
      <c r="L428" s="43">
        <f t="shared" si="44"/>
        <v>14.730965839272546</v>
      </c>
      <c r="M428" s="43">
        <f t="shared" si="47"/>
        <v>3.2408124846399602</v>
      </c>
      <c r="N428" s="43">
        <v>6.3090864560372273</v>
      </c>
      <c r="O428" s="43">
        <v>0.9870234113712375</v>
      </c>
      <c r="P428" s="76">
        <f t="shared" si="45"/>
        <v>8.4198227895104866E-2</v>
      </c>
    </row>
    <row r="429" spans="1:16" x14ac:dyDescent="0.25">
      <c r="A429" s="48">
        <f t="shared" si="46"/>
        <v>49</v>
      </c>
      <c r="B429" s="46" t="s">
        <v>2125</v>
      </c>
      <c r="C429" s="46">
        <v>331.5</v>
      </c>
      <c r="D429" s="46"/>
      <c r="E429" s="46">
        <v>54</v>
      </c>
      <c r="F429" s="46">
        <f t="shared" si="41"/>
        <v>385.5</v>
      </c>
      <c r="G429" s="46">
        <v>10</v>
      </c>
      <c r="H429" s="46"/>
      <c r="I429" s="46">
        <v>1</v>
      </c>
      <c r="J429" s="46">
        <v>11</v>
      </c>
      <c r="K429" s="45">
        <f t="shared" si="43"/>
        <v>5.4067338412386329E-3</v>
      </c>
      <c r="L429" s="43">
        <f t="shared" si="44"/>
        <v>23.148660604571145</v>
      </c>
      <c r="M429" s="43">
        <f t="shared" si="47"/>
        <v>5.092705333005652</v>
      </c>
      <c r="N429" s="43">
        <v>9.91427871662993</v>
      </c>
      <c r="O429" s="43">
        <v>1.5510367892976589</v>
      </c>
      <c r="P429" s="76">
        <f t="shared" si="45"/>
        <v>0.1030004706705691</v>
      </c>
    </row>
    <row r="430" spans="1:16" x14ac:dyDescent="0.25">
      <c r="A430" s="48">
        <f t="shared" si="46"/>
        <v>50</v>
      </c>
      <c r="B430" s="46" t="s">
        <v>2126</v>
      </c>
      <c r="C430" s="46">
        <v>504</v>
      </c>
      <c r="D430" s="46"/>
      <c r="E430" s="46">
        <v>46.5</v>
      </c>
      <c r="F430" s="46">
        <f t="shared" si="41"/>
        <v>550.5</v>
      </c>
      <c r="G430" s="46">
        <v>13</v>
      </c>
      <c r="H430" s="46"/>
      <c r="I430" s="46">
        <v>1</v>
      </c>
      <c r="J430" s="46">
        <v>14</v>
      </c>
      <c r="K430" s="45">
        <f t="shared" si="43"/>
        <v>6.8812976161218963E-3</v>
      </c>
      <c r="L430" s="43">
        <f t="shared" si="44"/>
        <v>29.461931678545092</v>
      </c>
      <c r="M430" s="43">
        <f t="shared" si="47"/>
        <v>6.4816249692799204</v>
      </c>
      <c r="N430" s="43">
        <v>12.618172912074455</v>
      </c>
      <c r="O430" s="43">
        <v>1.974046822742475</v>
      </c>
      <c r="P430" s="76">
        <f t="shared" si="45"/>
        <v>9.1799775445307791E-2</v>
      </c>
    </row>
    <row r="431" spans="1:16" x14ac:dyDescent="0.25">
      <c r="A431" s="48">
        <f t="shared" si="46"/>
        <v>51</v>
      </c>
      <c r="B431" s="46" t="s">
        <v>2127</v>
      </c>
      <c r="C431" s="46">
        <v>529.5</v>
      </c>
      <c r="D431" s="46"/>
      <c r="E431" s="46">
        <v>43</v>
      </c>
      <c r="F431" s="46">
        <f t="shared" si="41"/>
        <v>572.5</v>
      </c>
      <c r="G431" s="46">
        <v>16</v>
      </c>
      <c r="H431" s="46"/>
      <c r="I431" s="46">
        <v>1</v>
      </c>
      <c r="J431" s="46">
        <v>17</v>
      </c>
      <c r="K431" s="45">
        <f t="shared" si="43"/>
        <v>8.3558613910051597E-3</v>
      </c>
      <c r="L431" s="43">
        <f t="shared" si="44"/>
        <v>35.775202752519043</v>
      </c>
      <c r="M431" s="43">
        <f t="shared" si="47"/>
        <v>7.8705446055541897</v>
      </c>
      <c r="N431" s="43">
        <v>15.322067107518981</v>
      </c>
      <c r="O431" s="43">
        <v>2.3970568561872909</v>
      </c>
      <c r="P431" s="76">
        <f t="shared" si="45"/>
        <v>0.10718754816031355</v>
      </c>
    </row>
    <row r="432" spans="1:16" x14ac:dyDescent="0.25">
      <c r="A432" s="48">
        <f t="shared" si="46"/>
        <v>52</v>
      </c>
      <c r="B432" s="46" t="s">
        <v>2128</v>
      </c>
      <c r="C432" s="46">
        <v>964.1</v>
      </c>
      <c r="D432" s="46"/>
      <c r="E432" s="46">
        <v>72.3</v>
      </c>
      <c r="F432" s="46">
        <f t="shared" si="41"/>
        <v>1036.4000000000001</v>
      </c>
      <c r="G432" s="46">
        <v>23</v>
      </c>
      <c r="H432" s="46"/>
      <c r="I432" s="46">
        <v>3</v>
      </c>
      <c r="J432" s="46">
        <v>26</v>
      </c>
      <c r="K432" s="45">
        <f t="shared" si="43"/>
        <v>1.2779552715654952E-2</v>
      </c>
      <c r="L432" s="43">
        <f t="shared" si="44"/>
        <v>54.715015974440888</v>
      </c>
      <c r="M432" s="43">
        <f t="shared" si="47"/>
        <v>12.037303514376996</v>
      </c>
      <c r="N432" s="43">
        <v>23.433749693852558</v>
      </c>
      <c r="O432" s="43">
        <v>3.6660869565217391</v>
      </c>
      <c r="P432" s="76">
        <f t="shared" si="45"/>
        <v>9.0555920628321282E-2</v>
      </c>
    </row>
    <row r="433" spans="1:16" ht="13" x14ac:dyDescent="0.3">
      <c r="A433" s="48">
        <f t="shared" si="46"/>
        <v>53</v>
      </c>
      <c r="B433" s="46" t="s">
        <v>2129</v>
      </c>
      <c r="C433" s="46">
        <v>472.5</v>
      </c>
      <c r="D433" s="46"/>
      <c r="E433" s="46">
        <v>96.5</v>
      </c>
      <c r="F433" s="46">
        <f t="shared" si="41"/>
        <v>569</v>
      </c>
      <c r="G433" s="77">
        <v>8</v>
      </c>
      <c r="H433" s="77"/>
      <c r="I433" s="77">
        <v>2</v>
      </c>
      <c r="J433" s="46">
        <v>10</v>
      </c>
      <c r="K433" s="45">
        <f t="shared" si="43"/>
        <v>4.9152125829442124E-3</v>
      </c>
      <c r="L433" s="43">
        <f t="shared" si="44"/>
        <v>21.044236913246497</v>
      </c>
      <c r="M433" s="43">
        <f t="shared" si="47"/>
        <v>4.6297321209142295</v>
      </c>
      <c r="N433" s="43">
        <v>9.0129806514817545</v>
      </c>
      <c r="O433" s="43">
        <v>1.4100334448160534</v>
      </c>
      <c r="P433" s="76">
        <f t="shared" si="45"/>
        <v>6.3439337663371759E-2</v>
      </c>
    </row>
    <row r="434" spans="1:16" ht="13" x14ac:dyDescent="0.3">
      <c r="A434" s="48">
        <f t="shared" si="46"/>
        <v>54</v>
      </c>
      <c r="B434" s="46" t="s">
        <v>2130</v>
      </c>
      <c r="C434" s="46">
        <v>219</v>
      </c>
      <c r="D434" s="46"/>
      <c r="E434" s="46"/>
      <c r="F434" s="46">
        <f t="shared" si="41"/>
        <v>219</v>
      </c>
      <c r="G434" s="77">
        <v>4</v>
      </c>
      <c r="H434" s="77"/>
      <c r="I434" s="77"/>
      <c r="J434" s="46">
        <v>4</v>
      </c>
      <c r="K434" s="45">
        <f t="shared" si="43"/>
        <v>1.9660850331776848E-3</v>
      </c>
      <c r="L434" s="43">
        <f t="shared" si="44"/>
        <v>8.4176947652985987</v>
      </c>
      <c r="M434" s="43">
        <f t="shared" si="47"/>
        <v>1.8518928483656918</v>
      </c>
      <c r="N434" s="43">
        <v>3.6051922605927014</v>
      </c>
      <c r="O434" s="43">
        <v>0.56401337792642148</v>
      </c>
      <c r="P434" s="76">
        <f t="shared" si="45"/>
        <v>6.5930562795358055E-2</v>
      </c>
    </row>
    <row r="435" spans="1:16" ht="13" x14ac:dyDescent="0.3">
      <c r="A435" s="48">
        <f t="shared" si="46"/>
        <v>55</v>
      </c>
      <c r="B435" s="46" t="s">
        <v>2131</v>
      </c>
      <c r="C435" s="46">
        <v>361.4</v>
      </c>
      <c r="D435" s="46"/>
      <c r="E435" s="46"/>
      <c r="F435" s="46">
        <f t="shared" si="41"/>
        <v>361.4</v>
      </c>
      <c r="G435" s="77">
        <v>10</v>
      </c>
      <c r="H435" s="77"/>
      <c r="I435" s="77"/>
      <c r="J435" s="46">
        <v>10</v>
      </c>
      <c r="K435" s="45">
        <f t="shared" si="43"/>
        <v>4.9152125829442124E-3</v>
      </c>
      <c r="L435" s="43">
        <f t="shared" si="44"/>
        <v>21.044236913246497</v>
      </c>
      <c r="M435" s="43">
        <f t="shared" si="47"/>
        <v>4.6297321209142295</v>
      </c>
      <c r="N435" s="43">
        <v>9.0129806514817545</v>
      </c>
      <c r="O435" s="43">
        <v>1.4100334448160534</v>
      </c>
      <c r="P435" s="76">
        <f t="shared" si="45"/>
        <v>9.9880971584002581E-2</v>
      </c>
    </row>
    <row r="436" spans="1:16" ht="13" x14ac:dyDescent="0.3">
      <c r="A436" s="48">
        <f t="shared" si="46"/>
        <v>56</v>
      </c>
      <c r="B436" s="46" t="s">
        <v>2132</v>
      </c>
      <c r="C436" s="46">
        <v>325.7</v>
      </c>
      <c r="D436" s="46"/>
      <c r="E436" s="46">
        <v>17.7</v>
      </c>
      <c r="F436" s="46">
        <f t="shared" si="41"/>
        <v>343.4</v>
      </c>
      <c r="G436" s="77">
        <v>8</v>
      </c>
      <c r="H436" s="77"/>
      <c r="I436" s="77">
        <v>1</v>
      </c>
      <c r="J436" s="46">
        <v>9</v>
      </c>
      <c r="K436" s="45">
        <f t="shared" si="43"/>
        <v>4.423691324649791E-3</v>
      </c>
      <c r="L436" s="43">
        <f t="shared" si="44"/>
        <v>18.939813221921845</v>
      </c>
      <c r="M436" s="43">
        <f t="shared" si="47"/>
        <v>4.1667589088228061</v>
      </c>
      <c r="N436" s="43">
        <v>8.1116825863335791</v>
      </c>
      <c r="O436" s="43">
        <v>1.2690301003344482</v>
      </c>
      <c r="P436" s="76">
        <f t="shared" si="45"/>
        <v>9.4604789800269887E-2</v>
      </c>
    </row>
    <row r="437" spans="1:16" ht="13" x14ac:dyDescent="0.3">
      <c r="A437" s="48">
        <f t="shared" si="46"/>
        <v>57</v>
      </c>
      <c r="B437" s="46" t="s">
        <v>2133</v>
      </c>
      <c r="C437" s="46">
        <v>398.4</v>
      </c>
      <c r="D437" s="46"/>
      <c r="E437" s="46">
        <v>80.599999999999994</v>
      </c>
      <c r="F437" s="46">
        <f t="shared" si="41"/>
        <v>479</v>
      </c>
      <c r="G437" s="77">
        <v>11</v>
      </c>
      <c r="H437" s="77"/>
      <c r="I437" s="77">
        <v>2</v>
      </c>
      <c r="J437" s="46">
        <v>13</v>
      </c>
      <c r="K437" s="45">
        <f t="shared" si="43"/>
        <v>6.3897763578274758E-3</v>
      </c>
      <c r="L437" s="43">
        <f t="shared" si="44"/>
        <v>27.357507987220444</v>
      </c>
      <c r="M437" s="43">
        <f t="shared" si="47"/>
        <v>6.0186517571884979</v>
      </c>
      <c r="N437" s="43">
        <v>11.716874846926279</v>
      </c>
      <c r="O437" s="43">
        <v>1.8330434782608696</v>
      </c>
      <c r="P437" s="76">
        <f t="shared" si="45"/>
        <v>9.7966760061787256E-2</v>
      </c>
    </row>
    <row r="438" spans="1:16" ht="13" x14ac:dyDescent="0.3">
      <c r="A438" s="48">
        <f t="shared" si="46"/>
        <v>58</v>
      </c>
      <c r="B438" s="46" t="s">
        <v>2134</v>
      </c>
      <c r="C438" s="46">
        <v>675.5</v>
      </c>
      <c r="D438" s="46"/>
      <c r="E438" s="46"/>
      <c r="F438" s="46">
        <f t="shared" si="41"/>
        <v>675.5</v>
      </c>
      <c r="G438" s="77">
        <v>13</v>
      </c>
      <c r="H438" s="77"/>
      <c r="I438" s="77"/>
      <c r="J438" s="46">
        <v>13</v>
      </c>
      <c r="K438" s="45">
        <f t="shared" si="43"/>
        <v>6.3897763578274758E-3</v>
      </c>
      <c r="L438" s="43">
        <f t="shared" si="44"/>
        <v>27.357507987220444</v>
      </c>
      <c r="M438" s="43">
        <f t="shared" si="47"/>
        <v>6.0186517571884979</v>
      </c>
      <c r="N438" s="43">
        <v>11.716874846926279</v>
      </c>
      <c r="O438" s="43">
        <v>1.8330434782608696</v>
      </c>
      <c r="P438" s="76">
        <f t="shared" si="45"/>
        <v>6.9468657393924646E-2</v>
      </c>
    </row>
    <row r="439" spans="1:16" ht="13" x14ac:dyDescent="0.3">
      <c r="A439" s="48">
        <f t="shared" si="46"/>
        <v>59</v>
      </c>
      <c r="B439" s="46" t="s">
        <v>2135</v>
      </c>
      <c r="C439" s="46">
        <v>1644.9</v>
      </c>
      <c r="D439" s="46">
        <v>102.4</v>
      </c>
      <c r="E439" s="46">
        <v>88.7</v>
      </c>
      <c r="F439" s="46">
        <f t="shared" si="41"/>
        <v>1836.0000000000002</v>
      </c>
      <c r="G439" s="77">
        <v>37</v>
      </c>
      <c r="H439" s="77">
        <v>1</v>
      </c>
      <c r="I439" s="77">
        <v>1</v>
      </c>
      <c r="J439" s="46">
        <v>39</v>
      </c>
      <c r="K439" s="45">
        <f t="shared" si="43"/>
        <v>1.9169329073482427E-2</v>
      </c>
      <c r="L439" s="43">
        <f t="shared" si="44"/>
        <v>82.072523961661332</v>
      </c>
      <c r="M439" s="43">
        <f t="shared" si="47"/>
        <v>18.055955271565495</v>
      </c>
      <c r="N439" s="43">
        <v>35.150624540778843</v>
      </c>
      <c r="O439" s="43">
        <v>5.4991304347826082</v>
      </c>
      <c r="P439" s="76">
        <f t="shared" si="45"/>
        <v>7.6676598152934788E-2</v>
      </c>
    </row>
    <row r="440" spans="1:16" ht="13" x14ac:dyDescent="0.3">
      <c r="A440" s="48">
        <f t="shared" si="46"/>
        <v>60</v>
      </c>
      <c r="B440" s="46" t="s">
        <v>652</v>
      </c>
      <c r="C440" s="46">
        <v>640.29999999999995</v>
      </c>
      <c r="D440" s="46">
        <v>45.5</v>
      </c>
      <c r="E440" s="46"/>
      <c r="F440" s="46">
        <f t="shared" si="41"/>
        <v>685.8</v>
      </c>
      <c r="G440" s="77">
        <v>14</v>
      </c>
      <c r="H440" s="77">
        <v>1</v>
      </c>
      <c r="I440" s="77"/>
      <c r="J440" s="46">
        <v>15</v>
      </c>
      <c r="K440" s="45">
        <f t="shared" si="43"/>
        <v>7.3728188744163177E-3</v>
      </c>
      <c r="L440" s="43">
        <f t="shared" si="44"/>
        <v>31.566355369869743</v>
      </c>
      <c r="M440" s="43">
        <f t="shared" si="47"/>
        <v>6.9445981813713438</v>
      </c>
      <c r="N440" s="43">
        <v>13.51947097722263</v>
      </c>
      <c r="O440" s="43">
        <v>2.1150501672240805</v>
      </c>
      <c r="P440" s="76">
        <f t="shared" si="45"/>
        <v>7.8952281562682719E-2</v>
      </c>
    </row>
    <row r="441" spans="1:16" ht="13" x14ac:dyDescent="0.3">
      <c r="A441" s="48">
        <f t="shared" si="46"/>
        <v>61</v>
      </c>
      <c r="B441" s="46" t="s">
        <v>653</v>
      </c>
      <c r="C441" s="46">
        <v>484.9</v>
      </c>
      <c r="D441" s="46">
        <v>39.799999999999997</v>
      </c>
      <c r="E441" s="46"/>
      <c r="F441" s="46">
        <f t="shared" si="41"/>
        <v>524.69999999999993</v>
      </c>
      <c r="G441" s="77">
        <v>10</v>
      </c>
      <c r="H441" s="77">
        <v>1</v>
      </c>
      <c r="I441" s="77"/>
      <c r="J441" s="46">
        <v>11</v>
      </c>
      <c r="K441" s="45">
        <f t="shared" si="43"/>
        <v>5.4067338412386329E-3</v>
      </c>
      <c r="L441" s="43">
        <f t="shared" si="44"/>
        <v>23.148660604571145</v>
      </c>
      <c r="M441" s="43">
        <f t="shared" ref="M441:M503" si="48">L441*0.22</f>
        <v>5.092705333005652</v>
      </c>
      <c r="N441" s="43">
        <v>9.91427871662993</v>
      </c>
      <c r="O441" s="43">
        <v>1.5510367892976589</v>
      </c>
      <c r="P441" s="76">
        <f t="shared" si="45"/>
        <v>7.5675017044986456E-2</v>
      </c>
    </row>
    <row r="442" spans="1:16" ht="13" x14ac:dyDescent="0.3">
      <c r="A442" s="48">
        <f t="shared" si="46"/>
        <v>62</v>
      </c>
      <c r="B442" s="46" t="s">
        <v>654</v>
      </c>
      <c r="C442" s="46">
        <v>642.79999999999995</v>
      </c>
      <c r="D442" s="46"/>
      <c r="E442" s="46"/>
      <c r="F442" s="46">
        <f t="shared" si="41"/>
        <v>642.79999999999995</v>
      </c>
      <c r="G442" s="77">
        <v>8</v>
      </c>
      <c r="H442" s="77"/>
      <c r="I442" s="77"/>
      <c r="J442" s="46">
        <v>8</v>
      </c>
      <c r="K442" s="45">
        <f t="shared" si="43"/>
        <v>3.9321700663553696E-3</v>
      </c>
      <c r="L442" s="43">
        <f t="shared" si="44"/>
        <v>16.835389530597197</v>
      </c>
      <c r="M442" s="43">
        <f t="shared" si="48"/>
        <v>3.7037856967313836</v>
      </c>
      <c r="N442" s="43">
        <v>7.2103845211854027</v>
      </c>
      <c r="O442" s="43">
        <v>1.128026755852843</v>
      </c>
      <c r="P442" s="76">
        <f t="shared" si="45"/>
        <v>4.492468342309712E-2</v>
      </c>
    </row>
    <row r="443" spans="1:16" ht="13" x14ac:dyDescent="0.3">
      <c r="A443" s="48">
        <f t="shared" si="46"/>
        <v>63</v>
      </c>
      <c r="B443" s="46" t="s">
        <v>655</v>
      </c>
      <c r="C443" s="46">
        <v>637.20000000000005</v>
      </c>
      <c r="D443" s="46"/>
      <c r="E443" s="46"/>
      <c r="F443" s="46">
        <f t="shared" si="41"/>
        <v>637.20000000000005</v>
      </c>
      <c r="G443" s="77">
        <v>15</v>
      </c>
      <c r="H443" s="77"/>
      <c r="I443" s="77"/>
      <c r="J443" s="46">
        <v>15</v>
      </c>
      <c r="K443" s="45">
        <f t="shared" si="43"/>
        <v>7.3728188744163177E-3</v>
      </c>
      <c r="L443" s="43">
        <f t="shared" si="44"/>
        <v>31.566355369869743</v>
      </c>
      <c r="M443" s="43">
        <f t="shared" si="48"/>
        <v>6.9445981813713438</v>
      </c>
      <c r="N443" s="43">
        <v>13.51947097722263</v>
      </c>
      <c r="O443" s="43">
        <v>2.1150501672240805</v>
      </c>
      <c r="P443" s="76">
        <f t="shared" si="45"/>
        <v>8.4974065749666983E-2</v>
      </c>
    </row>
    <row r="444" spans="1:16" ht="13" x14ac:dyDescent="0.3">
      <c r="A444" s="48">
        <f t="shared" si="46"/>
        <v>64</v>
      </c>
      <c r="B444" s="46" t="s">
        <v>656</v>
      </c>
      <c r="C444" s="46">
        <v>453.2</v>
      </c>
      <c r="D444" s="46"/>
      <c r="E444" s="46"/>
      <c r="F444" s="46">
        <f t="shared" si="41"/>
        <v>453.2</v>
      </c>
      <c r="G444" s="77">
        <v>9</v>
      </c>
      <c r="H444" s="77"/>
      <c r="I444" s="77"/>
      <c r="J444" s="46">
        <v>9</v>
      </c>
      <c r="K444" s="45">
        <f t="shared" si="43"/>
        <v>4.423691324649791E-3</v>
      </c>
      <c r="L444" s="43">
        <f t="shared" si="44"/>
        <v>18.939813221921845</v>
      </c>
      <c r="M444" s="43">
        <f t="shared" si="48"/>
        <v>4.1667589088228061</v>
      </c>
      <c r="N444" s="43">
        <v>8.1116825863335791</v>
      </c>
      <c r="O444" s="43">
        <v>1.2690301003344482</v>
      </c>
      <c r="P444" s="76">
        <f t="shared" si="45"/>
        <v>7.1684211865429573E-2</v>
      </c>
    </row>
    <row r="445" spans="1:16" ht="13" x14ac:dyDescent="0.3">
      <c r="A445" s="48">
        <f t="shared" si="46"/>
        <v>65</v>
      </c>
      <c r="B445" s="46" t="s">
        <v>657</v>
      </c>
      <c r="C445" s="46">
        <v>771.5</v>
      </c>
      <c r="D445" s="46">
        <v>16.600000000000001</v>
      </c>
      <c r="E445" s="46"/>
      <c r="F445" s="46">
        <f t="shared" ref="F445:F507" si="49">C445+D445+E445</f>
        <v>788.1</v>
      </c>
      <c r="G445" s="77">
        <v>13</v>
      </c>
      <c r="H445" s="77">
        <v>1</v>
      </c>
      <c r="I445" s="77"/>
      <c r="J445" s="46">
        <v>14</v>
      </c>
      <c r="K445" s="45">
        <f t="shared" ref="K445:K508" si="50">2/4069*J445</f>
        <v>6.8812976161218963E-3</v>
      </c>
      <c r="L445" s="43">
        <f t="shared" ref="L445:L508" si="51">K445*4281.45</f>
        <v>29.461931678545092</v>
      </c>
      <c r="M445" s="43">
        <f t="shared" si="48"/>
        <v>6.4816249692799204</v>
      </c>
      <c r="N445" s="43">
        <v>12.618172912074455</v>
      </c>
      <c r="O445" s="43">
        <v>1.974046822742475</v>
      </c>
      <c r="P445" s="76">
        <f t="shared" ref="P445:P507" si="52">(L445+M445+N445+O445)/F445</f>
        <v>6.4123558409645912E-2</v>
      </c>
    </row>
    <row r="446" spans="1:16" ht="13" x14ac:dyDescent="0.3">
      <c r="A446" s="48">
        <f t="shared" ref="A446:A508" si="53">1+A445</f>
        <v>66</v>
      </c>
      <c r="B446" s="46" t="s">
        <v>658</v>
      </c>
      <c r="C446" s="46">
        <v>1131.7</v>
      </c>
      <c r="D446" s="46"/>
      <c r="E446" s="46">
        <v>24.6</v>
      </c>
      <c r="F446" s="46">
        <f t="shared" si="49"/>
        <v>1156.3</v>
      </c>
      <c r="G446" s="77">
        <v>15</v>
      </c>
      <c r="H446" s="77"/>
      <c r="I446" s="77">
        <v>1</v>
      </c>
      <c r="J446" s="46">
        <v>16</v>
      </c>
      <c r="K446" s="45">
        <f t="shared" si="50"/>
        <v>7.8643401327107391E-3</v>
      </c>
      <c r="L446" s="43">
        <f t="shared" si="51"/>
        <v>33.670779061194395</v>
      </c>
      <c r="M446" s="43">
        <f t="shared" si="48"/>
        <v>7.4075713934627672</v>
      </c>
      <c r="N446" s="43">
        <v>14.420769042370805</v>
      </c>
      <c r="O446" s="43">
        <v>2.2560535117056859</v>
      </c>
      <c r="P446" s="76">
        <f t="shared" si="52"/>
        <v>4.9948259974689664E-2</v>
      </c>
    </row>
    <row r="447" spans="1:16" ht="13" x14ac:dyDescent="0.3">
      <c r="A447" s="48">
        <f t="shared" si="53"/>
        <v>67</v>
      </c>
      <c r="B447" s="46" t="s">
        <v>659</v>
      </c>
      <c r="C447" s="46">
        <v>534.6</v>
      </c>
      <c r="D447" s="46"/>
      <c r="E447" s="46"/>
      <c r="F447" s="46">
        <f t="shared" si="49"/>
        <v>534.6</v>
      </c>
      <c r="G447" s="77">
        <v>10</v>
      </c>
      <c r="H447" s="77"/>
      <c r="I447" s="77"/>
      <c r="J447" s="46">
        <v>10</v>
      </c>
      <c r="K447" s="45">
        <f t="shared" si="50"/>
        <v>4.9152125829442124E-3</v>
      </c>
      <c r="L447" s="43">
        <f t="shared" si="51"/>
        <v>21.044236913246497</v>
      </c>
      <c r="M447" s="43">
        <f t="shared" si="48"/>
        <v>4.6297321209142295</v>
      </c>
      <c r="N447" s="43">
        <v>9.0129806514817545</v>
      </c>
      <c r="O447" s="43">
        <v>1.4100334448160534</v>
      </c>
      <c r="P447" s="76">
        <f t="shared" si="52"/>
        <v>6.7521479854954228E-2</v>
      </c>
    </row>
    <row r="448" spans="1:16" ht="13" x14ac:dyDescent="0.3">
      <c r="A448" s="48">
        <f t="shared" si="53"/>
        <v>68</v>
      </c>
      <c r="B448" s="46" t="s">
        <v>660</v>
      </c>
      <c r="C448" s="46">
        <v>640.5</v>
      </c>
      <c r="D448" s="46"/>
      <c r="E448" s="46"/>
      <c r="F448" s="46">
        <f t="shared" si="49"/>
        <v>640.5</v>
      </c>
      <c r="G448" s="77">
        <v>12</v>
      </c>
      <c r="H448" s="77"/>
      <c r="I448" s="77"/>
      <c r="J448" s="46">
        <v>12</v>
      </c>
      <c r="K448" s="45">
        <f t="shared" si="50"/>
        <v>5.8982550995330544E-3</v>
      </c>
      <c r="L448" s="43">
        <f t="shared" si="51"/>
        <v>25.253084295895796</v>
      </c>
      <c r="M448" s="43">
        <f t="shared" si="48"/>
        <v>5.5556785450970754</v>
      </c>
      <c r="N448" s="43">
        <v>10.815576781778104</v>
      </c>
      <c r="O448" s="43">
        <v>1.6920401337792641</v>
      </c>
      <c r="P448" s="76">
        <f t="shared" si="52"/>
        <v>6.7629008206948074E-2</v>
      </c>
    </row>
    <row r="449" spans="1:16" ht="13" x14ac:dyDescent="0.3">
      <c r="A449" s="48">
        <f t="shared" si="53"/>
        <v>69</v>
      </c>
      <c r="B449" s="46" t="s">
        <v>661</v>
      </c>
      <c r="C449" s="46">
        <v>679.9</v>
      </c>
      <c r="D449" s="46">
        <v>100.6</v>
      </c>
      <c r="E449" s="46"/>
      <c r="F449" s="46">
        <f t="shared" si="49"/>
        <v>780.5</v>
      </c>
      <c r="G449" s="77">
        <v>11</v>
      </c>
      <c r="H449" s="77">
        <v>2</v>
      </c>
      <c r="I449" s="77"/>
      <c r="J449" s="46">
        <v>13</v>
      </c>
      <c r="K449" s="45">
        <f t="shared" si="50"/>
        <v>6.3897763578274758E-3</v>
      </c>
      <c r="L449" s="43">
        <f t="shared" si="51"/>
        <v>27.357507987220444</v>
      </c>
      <c r="M449" s="43">
        <f t="shared" si="48"/>
        <v>6.0186517571884979</v>
      </c>
      <c r="N449" s="43">
        <v>11.716874846926279</v>
      </c>
      <c r="O449" s="43">
        <v>1.8330434782608696</v>
      </c>
      <c r="P449" s="76">
        <f t="shared" si="52"/>
        <v>6.0123098103262135E-2</v>
      </c>
    </row>
    <row r="450" spans="1:16" ht="13" x14ac:dyDescent="0.3">
      <c r="A450" s="48">
        <f t="shared" si="53"/>
        <v>70</v>
      </c>
      <c r="B450" s="46" t="s">
        <v>662</v>
      </c>
      <c r="C450" s="46">
        <v>708.5</v>
      </c>
      <c r="D450" s="46"/>
      <c r="E450" s="46"/>
      <c r="F450" s="46">
        <f t="shared" si="49"/>
        <v>708.5</v>
      </c>
      <c r="G450" s="77">
        <v>10</v>
      </c>
      <c r="H450" s="77"/>
      <c r="I450" s="77"/>
      <c r="J450" s="46">
        <v>10</v>
      </c>
      <c r="K450" s="45">
        <f t="shared" si="50"/>
        <v>4.9152125829442124E-3</v>
      </c>
      <c r="L450" s="43">
        <f t="shared" si="51"/>
        <v>21.044236913246497</v>
      </c>
      <c r="M450" s="43">
        <f t="shared" si="48"/>
        <v>4.6297321209142295</v>
      </c>
      <c r="N450" s="43">
        <v>9.0129806514817545</v>
      </c>
      <c r="O450" s="43">
        <v>1.4100334448160534</v>
      </c>
      <c r="P450" s="76">
        <f t="shared" si="52"/>
        <v>5.0948458899729758E-2</v>
      </c>
    </row>
    <row r="451" spans="1:16" ht="13" x14ac:dyDescent="0.3">
      <c r="A451" s="48">
        <f t="shared" si="53"/>
        <v>71</v>
      </c>
      <c r="B451" s="46" t="s">
        <v>663</v>
      </c>
      <c r="C451" s="46">
        <v>959</v>
      </c>
      <c r="D451" s="46"/>
      <c r="E451" s="46"/>
      <c r="F451" s="46">
        <f t="shared" si="49"/>
        <v>959</v>
      </c>
      <c r="G451" s="77">
        <v>15</v>
      </c>
      <c r="H451" s="77"/>
      <c r="I451" s="77"/>
      <c r="J451" s="46">
        <v>15</v>
      </c>
      <c r="K451" s="45">
        <f t="shared" si="50"/>
        <v>7.3728188744163177E-3</v>
      </c>
      <c r="L451" s="43">
        <f t="shared" si="51"/>
        <v>31.566355369869743</v>
      </c>
      <c r="M451" s="43">
        <f t="shared" si="48"/>
        <v>6.9445981813713438</v>
      </c>
      <c r="N451" s="43">
        <v>13.51947097722263</v>
      </c>
      <c r="O451" s="43">
        <v>2.1150501672240805</v>
      </c>
      <c r="P451" s="76">
        <f t="shared" si="52"/>
        <v>5.6460349004888222E-2</v>
      </c>
    </row>
    <row r="452" spans="1:16" ht="13" x14ac:dyDescent="0.3">
      <c r="A452" s="48">
        <f t="shared" si="53"/>
        <v>72</v>
      </c>
      <c r="B452" s="46" t="s">
        <v>664</v>
      </c>
      <c r="C452" s="46">
        <v>492.4</v>
      </c>
      <c r="D452" s="46"/>
      <c r="E452" s="46"/>
      <c r="F452" s="46">
        <f t="shared" si="49"/>
        <v>492.4</v>
      </c>
      <c r="G452" s="77">
        <v>11</v>
      </c>
      <c r="H452" s="77"/>
      <c r="I452" s="77"/>
      <c r="J452" s="46">
        <v>11</v>
      </c>
      <c r="K452" s="45">
        <f t="shared" si="50"/>
        <v>5.4067338412386329E-3</v>
      </c>
      <c r="L452" s="43">
        <f t="shared" si="51"/>
        <v>23.148660604571145</v>
      </c>
      <c r="M452" s="43">
        <f t="shared" si="48"/>
        <v>5.092705333005652</v>
      </c>
      <c r="N452" s="43">
        <v>9.91427871662993</v>
      </c>
      <c r="O452" s="43">
        <v>1.5510367892976589</v>
      </c>
      <c r="P452" s="76">
        <f t="shared" si="52"/>
        <v>8.0639076855207936E-2</v>
      </c>
    </row>
    <row r="453" spans="1:16" ht="13" x14ac:dyDescent="0.3">
      <c r="A453" s="48">
        <f t="shared" si="53"/>
        <v>73</v>
      </c>
      <c r="B453" s="46" t="s">
        <v>665</v>
      </c>
      <c r="C453" s="46">
        <v>287.5</v>
      </c>
      <c r="D453" s="46"/>
      <c r="E453" s="46">
        <v>44.8</v>
      </c>
      <c r="F453" s="46">
        <f t="shared" si="49"/>
        <v>332.3</v>
      </c>
      <c r="G453" s="77">
        <v>7</v>
      </c>
      <c r="H453" s="77"/>
      <c r="I453" s="77">
        <v>1</v>
      </c>
      <c r="J453" s="46">
        <v>8</v>
      </c>
      <c r="K453" s="45">
        <f t="shared" si="50"/>
        <v>3.9321700663553696E-3</v>
      </c>
      <c r="L453" s="43">
        <f t="shared" si="51"/>
        <v>16.835389530597197</v>
      </c>
      <c r="M453" s="43">
        <f t="shared" si="48"/>
        <v>3.7037856967313836</v>
      </c>
      <c r="N453" s="43">
        <v>7.2103845211854027</v>
      </c>
      <c r="O453" s="43">
        <v>1.128026755852843</v>
      </c>
      <c r="P453" s="76">
        <f t="shared" si="52"/>
        <v>8.6902156197312147E-2</v>
      </c>
    </row>
    <row r="454" spans="1:16" ht="13" x14ac:dyDescent="0.3">
      <c r="A454" s="48">
        <f t="shared" si="53"/>
        <v>74</v>
      </c>
      <c r="B454" s="46" t="s">
        <v>666</v>
      </c>
      <c r="C454" s="46">
        <v>227.9</v>
      </c>
      <c r="D454" s="46"/>
      <c r="E454" s="46"/>
      <c r="F454" s="46">
        <f t="shared" si="49"/>
        <v>227.9</v>
      </c>
      <c r="G454" s="77">
        <v>6</v>
      </c>
      <c r="H454" s="77"/>
      <c r="I454" s="77"/>
      <c r="J454" s="46">
        <v>6</v>
      </c>
      <c r="K454" s="45">
        <f t="shared" si="50"/>
        <v>2.9491275497665272E-3</v>
      </c>
      <c r="L454" s="43">
        <f t="shared" si="51"/>
        <v>12.626542147947898</v>
      </c>
      <c r="M454" s="43">
        <f t="shared" si="48"/>
        <v>2.7778392725485377</v>
      </c>
      <c r="N454" s="43">
        <v>5.4077883908890518</v>
      </c>
      <c r="O454" s="43">
        <v>0.84602006688963205</v>
      </c>
      <c r="P454" s="76">
        <f t="shared" si="52"/>
        <v>9.5033742335564372E-2</v>
      </c>
    </row>
    <row r="455" spans="1:16" ht="13" x14ac:dyDescent="0.3">
      <c r="A455" s="48">
        <f t="shared" si="53"/>
        <v>75</v>
      </c>
      <c r="B455" s="46" t="s">
        <v>667</v>
      </c>
      <c r="C455" s="46">
        <v>638.54999999999995</v>
      </c>
      <c r="D455" s="46">
        <v>38.700000000000003</v>
      </c>
      <c r="E455" s="46"/>
      <c r="F455" s="46">
        <f t="shared" si="49"/>
        <v>677.25</v>
      </c>
      <c r="G455" s="77">
        <v>10</v>
      </c>
      <c r="H455" s="77">
        <v>1</v>
      </c>
      <c r="I455" s="77"/>
      <c r="J455" s="46">
        <v>11</v>
      </c>
      <c r="K455" s="45">
        <f t="shared" si="50"/>
        <v>5.4067338412386329E-3</v>
      </c>
      <c r="L455" s="43">
        <f t="shared" si="51"/>
        <v>23.148660604571145</v>
      </c>
      <c r="M455" s="43">
        <f t="shared" si="48"/>
        <v>5.092705333005652</v>
      </c>
      <c r="N455" s="43">
        <v>9.91427871662993</v>
      </c>
      <c r="O455" s="43">
        <v>1.5510367892976589</v>
      </c>
      <c r="P455" s="76">
        <f t="shared" si="52"/>
        <v>5.8629282308607436E-2</v>
      </c>
    </row>
    <row r="456" spans="1:16" ht="13" x14ac:dyDescent="0.3">
      <c r="A456" s="48">
        <f t="shared" si="53"/>
        <v>76</v>
      </c>
      <c r="B456" s="46" t="s">
        <v>668</v>
      </c>
      <c r="C456" s="46">
        <v>844.8</v>
      </c>
      <c r="D456" s="46">
        <v>33</v>
      </c>
      <c r="E456" s="46"/>
      <c r="F456" s="46">
        <f t="shared" si="49"/>
        <v>877.8</v>
      </c>
      <c r="G456" s="77">
        <v>12</v>
      </c>
      <c r="H456" s="77">
        <v>1</v>
      </c>
      <c r="I456" s="77"/>
      <c r="J456" s="46">
        <v>13</v>
      </c>
      <c r="K456" s="45">
        <f t="shared" si="50"/>
        <v>6.3897763578274758E-3</v>
      </c>
      <c r="L456" s="43">
        <f t="shared" si="51"/>
        <v>27.357507987220444</v>
      </c>
      <c r="M456" s="43">
        <f t="shared" si="48"/>
        <v>6.0186517571884979</v>
      </c>
      <c r="N456" s="43">
        <v>11.716874846926279</v>
      </c>
      <c r="O456" s="43">
        <v>1.8330434782608696</v>
      </c>
      <c r="P456" s="76">
        <f t="shared" si="52"/>
        <v>5.3458735554335952E-2</v>
      </c>
    </row>
    <row r="457" spans="1:16" ht="13" x14ac:dyDescent="0.3">
      <c r="A457" s="48">
        <f t="shared" si="53"/>
        <v>77</v>
      </c>
      <c r="B457" s="46" t="s">
        <v>669</v>
      </c>
      <c r="C457" s="46">
        <v>623.70000000000005</v>
      </c>
      <c r="D457" s="46">
        <v>33.200000000000003</v>
      </c>
      <c r="E457" s="46"/>
      <c r="F457" s="46">
        <f t="shared" si="49"/>
        <v>656.90000000000009</v>
      </c>
      <c r="G457" s="77">
        <v>8</v>
      </c>
      <c r="H457" s="77">
        <v>1</v>
      </c>
      <c r="I457" s="77"/>
      <c r="J457" s="46">
        <v>9</v>
      </c>
      <c r="K457" s="45">
        <f t="shared" si="50"/>
        <v>4.423691324649791E-3</v>
      </c>
      <c r="L457" s="43">
        <f t="shared" si="51"/>
        <v>18.939813221921845</v>
      </c>
      <c r="M457" s="43">
        <f t="shared" si="48"/>
        <v>4.1667589088228061</v>
      </c>
      <c r="N457" s="43">
        <v>8.1116825863335791</v>
      </c>
      <c r="O457" s="43">
        <v>1.2690301003344482</v>
      </c>
      <c r="P457" s="76">
        <f t="shared" si="52"/>
        <v>4.9455449562205323E-2</v>
      </c>
    </row>
    <row r="458" spans="1:16" ht="13" x14ac:dyDescent="0.3">
      <c r="A458" s="48">
        <f t="shared" si="53"/>
        <v>78</v>
      </c>
      <c r="B458" s="46" t="s">
        <v>670</v>
      </c>
      <c r="C458" s="46">
        <v>572.4</v>
      </c>
      <c r="D458" s="46"/>
      <c r="E458" s="46"/>
      <c r="F458" s="46">
        <f t="shared" si="49"/>
        <v>572.4</v>
      </c>
      <c r="G458" s="77">
        <v>10</v>
      </c>
      <c r="H458" s="77"/>
      <c r="I458" s="77"/>
      <c r="J458" s="46">
        <v>10</v>
      </c>
      <c r="K458" s="45">
        <f t="shared" si="50"/>
        <v>4.9152125829442124E-3</v>
      </c>
      <c r="L458" s="43">
        <f t="shared" si="51"/>
        <v>21.044236913246497</v>
      </c>
      <c r="M458" s="43">
        <f t="shared" si="48"/>
        <v>4.6297321209142295</v>
      </c>
      <c r="N458" s="43">
        <v>9.0129806514817545</v>
      </c>
      <c r="O458" s="43">
        <v>1.4100334448160534</v>
      </c>
      <c r="P458" s="76">
        <f t="shared" si="52"/>
        <v>6.3062514204155373E-2</v>
      </c>
    </row>
    <row r="459" spans="1:16" ht="13" x14ac:dyDescent="0.3">
      <c r="A459" s="48">
        <f t="shared" si="53"/>
        <v>79</v>
      </c>
      <c r="B459" s="46" t="s">
        <v>671</v>
      </c>
      <c r="C459" s="46">
        <v>678.9</v>
      </c>
      <c r="D459" s="46"/>
      <c r="E459" s="46"/>
      <c r="F459" s="46">
        <f t="shared" si="49"/>
        <v>678.9</v>
      </c>
      <c r="G459" s="77">
        <v>12</v>
      </c>
      <c r="H459" s="77"/>
      <c r="I459" s="77"/>
      <c r="J459" s="46">
        <v>12</v>
      </c>
      <c r="K459" s="45">
        <f t="shared" si="50"/>
        <v>5.8982550995330544E-3</v>
      </c>
      <c r="L459" s="43">
        <f t="shared" si="51"/>
        <v>25.253084295895796</v>
      </c>
      <c r="M459" s="43">
        <f t="shared" si="48"/>
        <v>5.5556785450970754</v>
      </c>
      <c r="N459" s="43">
        <v>10.815576781778104</v>
      </c>
      <c r="O459" s="43">
        <v>1.6920401337792641</v>
      </c>
      <c r="P459" s="76">
        <f t="shared" si="52"/>
        <v>6.3803770447120697E-2</v>
      </c>
    </row>
    <row r="460" spans="1:16" ht="13" x14ac:dyDescent="0.3">
      <c r="A460" s="48">
        <f t="shared" si="53"/>
        <v>80</v>
      </c>
      <c r="B460" s="46" t="s">
        <v>672</v>
      </c>
      <c r="C460" s="46">
        <v>785.9</v>
      </c>
      <c r="D460" s="46"/>
      <c r="E460" s="46"/>
      <c r="F460" s="46">
        <f t="shared" si="49"/>
        <v>785.9</v>
      </c>
      <c r="G460" s="77">
        <v>10</v>
      </c>
      <c r="H460" s="77"/>
      <c r="I460" s="77"/>
      <c r="J460" s="46">
        <v>10</v>
      </c>
      <c r="K460" s="45">
        <f t="shared" si="50"/>
        <v>4.9152125829442124E-3</v>
      </c>
      <c r="L460" s="43">
        <f t="shared" si="51"/>
        <v>21.044236913246497</v>
      </c>
      <c r="M460" s="43">
        <f t="shared" si="48"/>
        <v>4.6297321209142295</v>
      </c>
      <c r="N460" s="43">
        <v>9.0129806514817545</v>
      </c>
      <c r="O460" s="43">
        <v>1.4100334448160534</v>
      </c>
      <c r="P460" s="76">
        <f t="shared" si="52"/>
        <v>4.5930758532203249E-2</v>
      </c>
    </row>
    <row r="461" spans="1:16" ht="13" x14ac:dyDescent="0.3">
      <c r="A461" s="48">
        <f t="shared" si="53"/>
        <v>81</v>
      </c>
      <c r="B461" s="46" t="s">
        <v>673</v>
      </c>
      <c r="C461" s="46">
        <v>557.20000000000005</v>
      </c>
      <c r="D461" s="46"/>
      <c r="E461" s="46"/>
      <c r="F461" s="46">
        <f t="shared" si="49"/>
        <v>557.20000000000005</v>
      </c>
      <c r="G461" s="77">
        <v>10</v>
      </c>
      <c r="H461" s="77"/>
      <c r="I461" s="77"/>
      <c r="J461" s="46">
        <v>10</v>
      </c>
      <c r="K461" s="45">
        <f t="shared" si="50"/>
        <v>4.9152125829442124E-3</v>
      </c>
      <c r="L461" s="43">
        <f t="shared" si="51"/>
        <v>21.044236913246497</v>
      </c>
      <c r="M461" s="43">
        <f t="shared" si="48"/>
        <v>4.6297321209142295</v>
      </c>
      <c r="N461" s="43">
        <v>9.0129806514817545</v>
      </c>
      <c r="O461" s="43">
        <v>1.4100334448160534</v>
      </c>
      <c r="P461" s="76">
        <f t="shared" si="52"/>
        <v>6.4782812509796353E-2</v>
      </c>
    </row>
    <row r="462" spans="1:16" ht="13" x14ac:dyDescent="0.3">
      <c r="A462" s="48">
        <f t="shared" si="53"/>
        <v>82</v>
      </c>
      <c r="B462" s="46" t="s">
        <v>674</v>
      </c>
      <c r="C462" s="46">
        <v>780.8</v>
      </c>
      <c r="D462" s="46">
        <v>45.6</v>
      </c>
      <c r="E462" s="46"/>
      <c r="F462" s="46">
        <f t="shared" si="49"/>
        <v>826.4</v>
      </c>
      <c r="G462" s="77">
        <v>13</v>
      </c>
      <c r="H462" s="77">
        <v>1</v>
      </c>
      <c r="I462" s="77"/>
      <c r="J462" s="46">
        <v>14</v>
      </c>
      <c r="K462" s="45">
        <f t="shared" si="50"/>
        <v>6.8812976161218963E-3</v>
      </c>
      <c r="L462" s="43">
        <f t="shared" si="51"/>
        <v>29.461931678545092</v>
      </c>
      <c r="M462" s="43">
        <f t="shared" si="48"/>
        <v>6.4816249692799204</v>
      </c>
      <c r="N462" s="43">
        <v>12.618172912074455</v>
      </c>
      <c r="O462" s="43">
        <v>1.974046822742475</v>
      </c>
      <c r="P462" s="76">
        <f t="shared" si="52"/>
        <v>6.1151713918976211E-2</v>
      </c>
    </row>
    <row r="463" spans="1:16" ht="13" x14ac:dyDescent="0.3">
      <c r="A463" s="48">
        <f t="shared" si="53"/>
        <v>83</v>
      </c>
      <c r="B463" s="46" t="s">
        <v>675</v>
      </c>
      <c r="C463" s="46">
        <v>1009.3</v>
      </c>
      <c r="D463" s="46"/>
      <c r="E463" s="46"/>
      <c r="F463" s="46">
        <f t="shared" si="49"/>
        <v>1009.3</v>
      </c>
      <c r="G463" s="77">
        <v>17</v>
      </c>
      <c r="H463" s="77"/>
      <c r="I463" s="77"/>
      <c r="J463" s="46">
        <v>17</v>
      </c>
      <c r="K463" s="45">
        <f t="shared" si="50"/>
        <v>8.3558613910051597E-3</v>
      </c>
      <c r="L463" s="43">
        <f t="shared" si="51"/>
        <v>35.775202752519043</v>
      </c>
      <c r="M463" s="43">
        <f t="shared" si="48"/>
        <v>7.8705446055541897</v>
      </c>
      <c r="N463" s="43">
        <v>15.322067107518981</v>
      </c>
      <c r="O463" s="43">
        <v>2.3970568561872909</v>
      </c>
      <c r="P463" s="76">
        <f t="shared" si="52"/>
        <v>6.0799436561755182E-2</v>
      </c>
    </row>
    <row r="464" spans="1:16" ht="13" x14ac:dyDescent="0.3">
      <c r="A464" s="48">
        <f t="shared" si="53"/>
        <v>84</v>
      </c>
      <c r="B464" s="46" t="s">
        <v>676</v>
      </c>
      <c r="C464" s="46">
        <v>602.29999999999995</v>
      </c>
      <c r="D464" s="46"/>
      <c r="E464" s="46"/>
      <c r="F464" s="46">
        <f t="shared" si="49"/>
        <v>602.29999999999995</v>
      </c>
      <c r="G464" s="77">
        <v>11</v>
      </c>
      <c r="H464" s="77"/>
      <c r="I464" s="77"/>
      <c r="J464" s="46">
        <v>11</v>
      </c>
      <c r="K464" s="45">
        <f t="shared" si="50"/>
        <v>5.4067338412386329E-3</v>
      </c>
      <c r="L464" s="43">
        <f t="shared" si="51"/>
        <v>23.148660604571145</v>
      </c>
      <c r="M464" s="43">
        <f t="shared" si="48"/>
        <v>5.092705333005652</v>
      </c>
      <c r="N464" s="43">
        <v>9.91427871662993</v>
      </c>
      <c r="O464" s="43">
        <v>1.5510367892976589</v>
      </c>
      <c r="P464" s="76">
        <f t="shared" si="52"/>
        <v>6.5925089562517664E-2</v>
      </c>
    </row>
    <row r="465" spans="1:16" ht="13" x14ac:dyDescent="0.3">
      <c r="A465" s="48">
        <f t="shared" si="53"/>
        <v>85</v>
      </c>
      <c r="B465" s="46" t="s">
        <v>677</v>
      </c>
      <c r="C465" s="46">
        <v>655.4</v>
      </c>
      <c r="D465" s="46">
        <v>60.8</v>
      </c>
      <c r="E465" s="46"/>
      <c r="F465" s="46">
        <f t="shared" si="49"/>
        <v>716.19999999999993</v>
      </c>
      <c r="G465" s="77">
        <v>7</v>
      </c>
      <c r="H465" s="77">
        <v>1</v>
      </c>
      <c r="I465" s="77"/>
      <c r="J465" s="46">
        <v>8</v>
      </c>
      <c r="K465" s="45">
        <f t="shared" si="50"/>
        <v>3.9321700663553696E-3</v>
      </c>
      <c r="L465" s="43">
        <f t="shared" si="51"/>
        <v>16.835389530597197</v>
      </c>
      <c r="M465" s="43">
        <f t="shared" si="48"/>
        <v>3.7037856967313836</v>
      </c>
      <c r="N465" s="43">
        <v>7.2103845211854027</v>
      </c>
      <c r="O465" s="43">
        <v>1.128026755852843</v>
      </c>
      <c r="P465" s="76">
        <f t="shared" si="52"/>
        <v>4.0320561999953687E-2</v>
      </c>
    </row>
    <row r="466" spans="1:16" ht="13" x14ac:dyDescent="0.3">
      <c r="A466" s="48">
        <f t="shared" si="53"/>
        <v>86</v>
      </c>
      <c r="B466" s="46" t="s">
        <v>678</v>
      </c>
      <c r="C466" s="46">
        <v>707.3</v>
      </c>
      <c r="D466" s="46"/>
      <c r="E466" s="46"/>
      <c r="F466" s="46">
        <f t="shared" si="49"/>
        <v>707.3</v>
      </c>
      <c r="G466" s="77">
        <v>10</v>
      </c>
      <c r="H466" s="77"/>
      <c r="I466" s="77"/>
      <c r="J466" s="46">
        <v>10</v>
      </c>
      <c r="K466" s="45">
        <f t="shared" si="50"/>
        <v>4.9152125829442124E-3</v>
      </c>
      <c r="L466" s="43">
        <f t="shared" si="51"/>
        <v>21.044236913246497</v>
      </c>
      <c r="M466" s="43">
        <f t="shared" si="48"/>
        <v>4.6297321209142295</v>
      </c>
      <c r="N466" s="43">
        <v>9.0129806514817545</v>
      </c>
      <c r="O466" s="43">
        <v>1.4100334448160534</v>
      </c>
      <c r="P466" s="76">
        <f t="shared" si="52"/>
        <v>5.1034897681971635E-2</v>
      </c>
    </row>
    <row r="467" spans="1:16" ht="13" x14ac:dyDescent="0.3">
      <c r="A467" s="48">
        <f t="shared" si="53"/>
        <v>87</v>
      </c>
      <c r="B467" s="46" t="s">
        <v>679</v>
      </c>
      <c r="C467" s="46">
        <v>789.4</v>
      </c>
      <c r="D467" s="46"/>
      <c r="E467" s="46"/>
      <c r="F467" s="46">
        <f t="shared" si="49"/>
        <v>789.4</v>
      </c>
      <c r="G467" s="77">
        <v>12</v>
      </c>
      <c r="H467" s="77"/>
      <c r="I467" s="77"/>
      <c r="J467" s="46">
        <v>12</v>
      </c>
      <c r="K467" s="45">
        <f t="shared" si="50"/>
        <v>5.8982550995330544E-3</v>
      </c>
      <c r="L467" s="43">
        <f t="shared" si="51"/>
        <v>25.253084295895796</v>
      </c>
      <c r="M467" s="43">
        <f t="shared" si="48"/>
        <v>5.5556785450970754</v>
      </c>
      <c r="N467" s="43">
        <v>10.815576781778104</v>
      </c>
      <c r="O467" s="43">
        <v>1.6920401337792641</v>
      </c>
      <c r="P467" s="76">
        <f t="shared" si="52"/>
        <v>5.4872535794971172E-2</v>
      </c>
    </row>
    <row r="468" spans="1:16" ht="13" x14ac:dyDescent="0.3">
      <c r="A468" s="48">
        <f t="shared" si="53"/>
        <v>88</v>
      </c>
      <c r="B468" s="46" t="s">
        <v>680</v>
      </c>
      <c r="C468" s="46">
        <v>714.2</v>
      </c>
      <c r="D468" s="46"/>
      <c r="E468" s="46"/>
      <c r="F468" s="46">
        <f t="shared" si="49"/>
        <v>714.2</v>
      </c>
      <c r="G468" s="77">
        <v>12</v>
      </c>
      <c r="H468" s="77"/>
      <c r="I468" s="77"/>
      <c r="J468" s="46">
        <v>12</v>
      </c>
      <c r="K468" s="45">
        <f t="shared" si="50"/>
        <v>5.8982550995330544E-3</v>
      </c>
      <c r="L468" s="43">
        <f t="shared" si="51"/>
        <v>25.253084295895796</v>
      </c>
      <c r="M468" s="43">
        <f t="shared" si="48"/>
        <v>5.5556785450970754</v>
      </c>
      <c r="N468" s="43">
        <v>10.815576781778104</v>
      </c>
      <c r="O468" s="43">
        <v>1.6920401337792641</v>
      </c>
      <c r="P468" s="76">
        <f t="shared" si="52"/>
        <v>6.0650209684332455E-2</v>
      </c>
    </row>
    <row r="469" spans="1:16" ht="13" x14ac:dyDescent="0.3">
      <c r="A469" s="48">
        <f t="shared" si="53"/>
        <v>89</v>
      </c>
      <c r="B469" s="46" t="s">
        <v>681</v>
      </c>
      <c r="C469" s="46">
        <v>713.1</v>
      </c>
      <c r="D469" s="46"/>
      <c r="E469" s="46"/>
      <c r="F469" s="46">
        <f t="shared" si="49"/>
        <v>713.1</v>
      </c>
      <c r="G469" s="77">
        <v>9</v>
      </c>
      <c r="H469" s="77"/>
      <c r="I469" s="77"/>
      <c r="J469" s="46">
        <v>9</v>
      </c>
      <c r="K469" s="45">
        <f t="shared" si="50"/>
        <v>4.423691324649791E-3</v>
      </c>
      <c r="L469" s="43">
        <f t="shared" si="51"/>
        <v>18.939813221921845</v>
      </c>
      <c r="M469" s="43">
        <f t="shared" si="48"/>
        <v>4.1667589088228061</v>
      </c>
      <c r="N469" s="43">
        <v>8.1116825863335791</v>
      </c>
      <c r="O469" s="43">
        <v>1.2690301003344482</v>
      </c>
      <c r="P469" s="76">
        <f t="shared" si="52"/>
        <v>4.5557824733435254E-2</v>
      </c>
    </row>
    <row r="470" spans="1:16" ht="13" x14ac:dyDescent="0.3">
      <c r="A470" s="48">
        <f t="shared" si="53"/>
        <v>90</v>
      </c>
      <c r="B470" s="46" t="s">
        <v>682</v>
      </c>
      <c r="C470" s="46">
        <v>771.4</v>
      </c>
      <c r="D470" s="46">
        <v>100</v>
      </c>
      <c r="E470" s="46"/>
      <c r="F470" s="46">
        <f t="shared" si="49"/>
        <v>871.4</v>
      </c>
      <c r="G470" s="77">
        <v>13</v>
      </c>
      <c r="H470" s="77">
        <v>1</v>
      </c>
      <c r="I470" s="77"/>
      <c r="J470" s="46">
        <v>14</v>
      </c>
      <c r="K470" s="45">
        <f t="shared" si="50"/>
        <v>6.8812976161218963E-3</v>
      </c>
      <c r="L470" s="43">
        <f t="shared" si="51"/>
        <v>29.461931678545092</v>
      </c>
      <c r="M470" s="43">
        <f t="shared" si="48"/>
        <v>6.4816249692799204</v>
      </c>
      <c r="N470" s="43">
        <v>12.618172912074455</v>
      </c>
      <c r="O470" s="43">
        <v>1.974046822742475</v>
      </c>
      <c r="P470" s="76">
        <f t="shared" si="52"/>
        <v>5.7993775972735764E-2</v>
      </c>
    </row>
    <row r="471" spans="1:16" ht="13" x14ac:dyDescent="0.3">
      <c r="A471" s="48">
        <f t="shared" si="53"/>
        <v>91</v>
      </c>
      <c r="B471" s="46" t="s">
        <v>683</v>
      </c>
      <c r="C471" s="46">
        <v>1203.7</v>
      </c>
      <c r="D471" s="46">
        <v>132</v>
      </c>
      <c r="E471" s="46"/>
      <c r="F471" s="46">
        <f t="shared" si="49"/>
        <v>1335.7</v>
      </c>
      <c r="G471" s="77">
        <v>17</v>
      </c>
      <c r="H471" s="77">
        <v>3</v>
      </c>
      <c r="I471" s="77"/>
      <c r="J471" s="46">
        <v>20</v>
      </c>
      <c r="K471" s="45">
        <f t="shared" si="50"/>
        <v>9.8304251658884248E-3</v>
      </c>
      <c r="L471" s="43">
        <f t="shared" si="51"/>
        <v>42.088473826492994</v>
      </c>
      <c r="M471" s="43">
        <f t="shared" si="48"/>
        <v>9.259464241828459</v>
      </c>
      <c r="N471" s="43">
        <v>18.025961302963509</v>
      </c>
      <c r="O471" s="43">
        <v>2.8200668896321068</v>
      </c>
      <c r="P471" s="76">
        <f t="shared" si="52"/>
        <v>5.4049536767924733E-2</v>
      </c>
    </row>
    <row r="472" spans="1:16" ht="13" x14ac:dyDescent="0.3">
      <c r="A472" s="48">
        <f t="shared" si="53"/>
        <v>92</v>
      </c>
      <c r="B472" s="46" t="s">
        <v>684</v>
      </c>
      <c r="C472" s="46">
        <v>500.7</v>
      </c>
      <c r="D472" s="46"/>
      <c r="E472" s="46">
        <v>56.7</v>
      </c>
      <c r="F472" s="46">
        <f t="shared" si="49"/>
        <v>557.4</v>
      </c>
      <c r="G472" s="77">
        <v>9</v>
      </c>
      <c r="H472" s="77"/>
      <c r="I472" s="77">
        <v>1</v>
      </c>
      <c r="J472" s="46">
        <v>10</v>
      </c>
      <c r="K472" s="45">
        <f t="shared" si="50"/>
        <v>4.9152125829442124E-3</v>
      </c>
      <c r="L472" s="43">
        <f t="shared" si="51"/>
        <v>21.044236913246497</v>
      </c>
      <c r="M472" s="43">
        <f t="shared" si="48"/>
        <v>4.6297321209142295</v>
      </c>
      <c r="N472" s="43">
        <v>9.0129806514817545</v>
      </c>
      <c r="O472" s="43">
        <v>1.4100334448160534</v>
      </c>
      <c r="P472" s="76">
        <f t="shared" si="52"/>
        <v>6.475956786949863E-2</v>
      </c>
    </row>
    <row r="473" spans="1:16" ht="13" x14ac:dyDescent="0.3">
      <c r="A473" s="48">
        <f t="shared" si="53"/>
        <v>93</v>
      </c>
      <c r="B473" s="46" t="s">
        <v>685</v>
      </c>
      <c r="C473" s="46">
        <v>476.1</v>
      </c>
      <c r="D473" s="46"/>
      <c r="E473" s="46"/>
      <c r="F473" s="46">
        <f t="shared" si="49"/>
        <v>476.1</v>
      </c>
      <c r="G473" s="77">
        <v>9</v>
      </c>
      <c r="H473" s="77"/>
      <c r="I473" s="77"/>
      <c r="J473" s="46">
        <v>9</v>
      </c>
      <c r="K473" s="45">
        <f t="shared" si="50"/>
        <v>4.423691324649791E-3</v>
      </c>
      <c r="L473" s="43">
        <f t="shared" si="51"/>
        <v>18.939813221921845</v>
      </c>
      <c r="M473" s="43">
        <f t="shared" si="48"/>
        <v>4.1667589088228061</v>
      </c>
      <c r="N473" s="43">
        <v>8.1116825863335791</v>
      </c>
      <c r="O473" s="43">
        <v>1.2690301003344482</v>
      </c>
      <c r="P473" s="76">
        <f t="shared" si="52"/>
        <v>6.8236263006537859E-2</v>
      </c>
    </row>
    <row r="474" spans="1:16" ht="13" x14ac:dyDescent="0.3">
      <c r="A474" s="48">
        <f t="shared" si="53"/>
        <v>94</v>
      </c>
      <c r="B474" s="21" t="s">
        <v>686</v>
      </c>
      <c r="C474" s="19">
        <v>364.5</v>
      </c>
      <c r="D474" s="19"/>
      <c r="E474" s="19">
        <v>21</v>
      </c>
      <c r="F474" s="46">
        <f t="shared" si="49"/>
        <v>385.5</v>
      </c>
      <c r="G474" s="77">
        <v>10</v>
      </c>
      <c r="H474" s="77"/>
      <c r="I474" s="77">
        <v>1</v>
      </c>
      <c r="J474" s="46">
        <v>11</v>
      </c>
      <c r="K474" s="45">
        <f t="shared" si="50"/>
        <v>5.4067338412386329E-3</v>
      </c>
      <c r="L474" s="43">
        <f t="shared" si="51"/>
        <v>23.148660604571145</v>
      </c>
      <c r="M474" s="43">
        <f t="shared" si="48"/>
        <v>5.092705333005652</v>
      </c>
      <c r="N474" s="43">
        <v>9.91427871662993</v>
      </c>
      <c r="O474" s="43">
        <v>1.5510367892976589</v>
      </c>
      <c r="P474" s="76">
        <f t="shared" si="52"/>
        <v>0.1030004706705691</v>
      </c>
    </row>
    <row r="475" spans="1:16" ht="13" x14ac:dyDescent="0.3">
      <c r="A475" s="48">
        <f t="shared" si="53"/>
        <v>95</v>
      </c>
      <c r="B475" s="46" t="s">
        <v>687</v>
      </c>
      <c r="C475" s="46">
        <v>1235.0999999999999</v>
      </c>
      <c r="D475" s="46">
        <v>129.69999999999999</v>
      </c>
      <c r="E475" s="46"/>
      <c r="F475" s="46">
        <f t="shared" si="49"/>
        <v>1364.8</v>
      </c>
      <c r="G475" s="77">
        <v>20</v>
      </c>
      <c r="H475" s="77">
        <v>2</v>
      </c>
      <c r="I475" s="77"/>
      <c r="J475" s="46">
        <v>22</v>
      </c>
      <c r="K475" s="45">
        <f t="shared" si="50"/>
        <v>1.0813467682477266E-2</v>
      </c>
      <c r="L475" s="43">
        <f t="shared" si="51"/>
        <v>46.297321209142289</v>
      </c>
      <c r="M475" s="43">
        <f t="shared" si="48"/>
        <v>10.185410666011304</v>
      </c>
      <c r="N475" s="43">
        <v>19.82855743325986</v>
      </c>
      <c r="O475" s="43">
        <v>3.1020735785953177</v>
      </c>
      <c r="P475" s="76">
        <f t="shared" si="52"/>
        <v>5.818681336973093E-2</v>
      </c>
    </row>
    <row r="476" spans="1:16" ht="13" x14ac:dyDescent="0.3">
      <c r="A476" s="48">
        <f t="shared" si="53"/>
        <v>96</v>
      </c>
      <c r="B476" s="46" t="s">
        <v>688</v>
      </c>
      <c r="C476" s="46">
        <v>283</v>
      </c>
      <c r="D476" s="46">
        <v>27.9</v>
      </c>
      <c r="E476" s="46"/>
      <c r="F476" s="46">
        <f t="shared" si="49"/>
        <v>310.89999999999998</v>
      </c>
      <c r="G476" s="77">
        <v>5</v>
      </c>
      <c r="H476" s="77">
        <v>1</v>
      </c>
      <c r="I476" s="77"/>
      <c r="J476" s="46">
        <v>6</v>
      </c>
      <c r="K476" s="45">
        <f t="shared" si="50"/>
        <v>2.9491275497665272E-3</v>
      </c>
      <c r="L476" s="43">
        <f t="shared" si="51"/>
        <v>12.626542147947898</v>
      </c>
      <c r="M476" s="43">
        <f t="shared" si="48"/>
        <v>2.7778392725485377</v>
      </c>
      <c r="N476" s="43">
        <v>5.4077883908890518</v>
      </c>
      <c r="O476" s="43">
        <v>0.84602006688963205</v>
      </c>
      <c r="P476" s="76">
        <f t="shared" si="52"/>
        <v>6.9662881564088522E-2</v>
      </c>
    </row>
    <row r="477" spans="1:16" ht="13" x14ac:dyDescent="0.3">
      <c r="A477" s="48">
        <f t="shared" si="53"/>
        <v>97</v>
      </c>
      <c r="B477" s="46" t="s">
        <v>689</v>
      </c>
      <c r="C477" s="46">
        <v>882.8</v>
      </c>
      <c r="D477" s="46"/>
      <c r="E477" s="46"/>
      <c r="F477" s="46">
        <f t="shared" si="49"/>
        <v>882.8</v>
      </c>
      <c r="G477" s="77">
        <v>10</v>
      </c>
      <c r="H477" s="77"/>
      <c r="I477" s="77"/>
      <c r="J477" s="46">
        <v>10</v>
      </c>
      <c r="K477" s="45">
        <f t="shared" si="50"/>
        <v>4.9152125829442124E-3</v>
      </c>
      <c r="L477" s="43">
        <f t="shared" si="51"/>
        <v>21.044236913246497</v>
      </c>
      <c r="M477" s="43">
        <f t="shared" si="48"/>
        <v>4.6297321209142295</v>
      </c>
      <c r="N477" s="43">
        <v>9.0129806514817545</v>
      </c>
      <c r="O477" s="43">
        <v>1.4100334448160534</v>
      </c>
      <c r="P477" s="76">
        <f t="shared" si="52"/>
        <v>4.0889197021362185E-2</v>
      </c>
    </row>
    <row r="478" spans="1:16" ht="13" x14ac:dyDescent="0.3">
      <c r="A478" s="48">
        <f t="shared" si="53"/>
        <v>98</v>
      </c>
      <c r="B478" s="46" t="s">
        <v>690</v>
      </c>
      <c r="C478" s="46">
        <v>772.9</v>
      </c>
      <c r="D478" s="46"/>
      <c r="E478" s="46"/>
      <c r="F478" s="46">
        <f t="shared" si="49"/>
        <v>772.9</v>
      </c>
      <c r="G478" s="77">
        <v>15</v>
      </c>
      <c r="H478" s="77"/>
      <c r="I478" s="77"/>
      <c r="J478" s="46">
        <v>15</v>
      </c>
      <c r="K478" s="45">
        <f t="shared" si="50"/>
        <v>7.3728188744163177E-3</v>
      </c>
      <c r="L478" s="43">
        <f t="shared" si="51"/>
        <v>31.566355369869743</v>
      </c>
      <c r="M478" s="43">
        <f t="shared" si="48"/>
        <v>6.9445981813713438</v>
      </c>
      <c r="N478" s="43">
        <v>13.51947097722263</v>
      </c>
      <c r="O478" s="43">
        <v>2.1150501672240805</v>
      </c>
      <c r="P478" s="76">
        <f t="shared" si="52"/>
        <v>7.0054954969191105E-2</v>
      </c>
    </row>
    <row r="479" spans="1:16" ht="13" x14ac:dyDescent="0.3">
      <c r="A479" s="48">
        <f t="shared" si="53"/>
        <v>99</v>
      </c>
      <c r="B479" s="46" t="s">
        <v>691</v>
      </c>
      <c r="C479" s="46">
        <v>669.9</v>
      </c>
      <c r="D479" s="46"/>
      <c r="E479" s="46"/>
      <c r="F479" s="46">
        <f t="shared" si="49"/>
        <v>669.9</v>
      </c>
      <c r="G479" s="77">
        <v>7</v>
      </c>
      <c r="H479" s="77"/>
      <c r="I479" s="77"/>
      <c r="J479" s="46">
        <v>7</v>
      </c>
      <c r="K479" s="45">
        <f t="shared" si="50"/>
        <v>3.4406488080609482E-3</v>
      </c>
      <c r="L479" s="43">
        <f t="shared" si="51"/>
        <v>14.730965839272546</v>
      </c>
      <c r="M479" s="43">
        <f t="shared" si="48"/>
        <v>3.2408124846399602</v>
      </c>
      <c r="N479" s="43">
        <v>6.3090864560372273</v>
      </c>
      <c r="O479" s="43">
        <v>0.9870234113712375</v>
      </c>
      <c r="P479" s="76">
        <f t="shared" si="52"/>
        <v>3.7718895643112364E-2</v>
      </c>
    </row>
    <row r="480" spans="1:16" ht="13" x14ac:dyDescent="0.3">
      <c r="A480" s="48">
        <f t="shared" si="53"/>
        <v>100</v>
      </c>
      <c r="B480" s="46" t="s">
        <v>692</v>
      </c>
      <c r="C480" s="46">
        <v>872.5</v>
      </c>
      <c r="D480" s="46"/>
      <c r="E480" s="46"/>
      <c r="F480" s="46">
        <f t="shared" si="49"/>
        <v>872.5</v>
      </c>
      <c r="G480" s="77">
        <v>15</v>
      </c>
      <c r="H480" s="77"/>
      <c r="I480" s="77"/>
      <c r="J480" s="46">
        <v>15</v>
      </c>
      <c r="K480" s="45">
        <f t="shared" si="50"/>
        <v>7.3728188744163177E-3</v>
      </c>
      <c r="L480" s="43">
        <f t="shared" si="51"/>
        <v>31.566355369869743</v>
      </c>
      <c r="M480" s="43">
        <f t="shared" si="48"/>
        <v>6.9445981813713438</v>
      </c>
      <c r="N480" s="43">
        <v>13.51947097722263</v>
      </c>
      <c r="O480" s="43">
        <v>2.1150501672240805</v>
      </c>
      <c r="P480" s="76">
        <f t="shared" si="52"/>
        <v>6.2057850654083438E-2</v>
      </c>
    </row>
    <row r="481" spans="1:16" ht="13" x14ac:dyDescent="0.3">
      <c r="A481" s="48">
        <f t="shared" si="53"/>
        <v>101</v>
      </c>
      <c r="B481" s="46" t="s">
        <v>693</v>
      </c>
      <c r="C481" s="46">
        <v>416.2</v>
      </c>
      <c r="D481" s="46">
        <v>126.1</v>
      </c>
      <c r="E481" s="46"/>
      <c r="F481" s="46">
        <f t="shared" si="49"/>
        <v>542.29999999999995</v>
      </c>
      <c r="G481" s="77">
        <v>6</v>
      </c>
      <c r="H481" s="77">
        <v>1</v>
      </c>
      <c r="I481" s="77"/>
      <c r="J481" s="46">
        <v>7</v>
      </c>
      <c r="K481" s="45">
        <f t="shared" si="50"/>
        <v>3.4406488080609482E-3</v>
      </c>
      <c r="L481" s="43">
        <f t="shared" si="51"/>
        <v>14.730965839272546</v>
      </c>
      <c r="M481" s="43">
        <f t="shared" si="48"/>
        <v>3.2408124846399602</v>
      </c>
      <c r="N481" s="43">
        <v>6.3090864560372273</v>
      </c>
      <c r="O481" s="43">
        <v>0.9870234113712375</v>
      </c>
      <c r="P481" s="76">
        <f t="shared" si="52"/>
        <v>4.659392991207998E-2</v>
      </c>
    </row>
    <row r="482" spans="1:16" ht="13" x14ac:dyDescent="0.3">
      <c r="A482" s="48">
        <f t="shared" si="53"/>
        <v>102</v>
      </c>
      <c r="B482" s="78" t="s">
        <v>1345</v>
      </c>
      <c r="C482" s="23">
        <v>735.4</v>
      </c>
      <c r="D482" s="23"/>
      <c r="E482" s="23"/>
      <c r="F482" s="46">
        <f t="shared" si="49"/>
        <v>735.4</v>
      </c>
      <c r="G482" s="79">
        <v>11</v>
      </c>
      <c r="H482" s="79"/>
      <c r="I482" s="79"/>
      <c r="J482" s="78">
        <v>11</v>
      </c>
      <c r="K482" s="45">
        <f t="shared" si="50"/>
        <v>5.4067338412386329E-3</v>
      </c>
      <c r="L482" s="43">
        <f t="shared" si="51"/>
        <v>23.148660604571145</v>
      </c>
      <c r="M482" s="43">
        <f t="shared" si="48"/>
        <v>5.092705333005652</v>
      </c>
      <c r="N482" s="43">
        <v>9.91427871662993</v>
      </c>
      <c r="O482" s="43">
        <v>1.5510367892976589</v>
      </c>
      <c r="P482" s="76">
        <f t="shared" si="52"/>
        <v>5.3993311726277381E-2</v>
      </c>
    </row>
    <row r="483" spans="1:16" ht="13" x14ac:dyDescent="0.3">
      <c r="A483" s="48">
        <f t="shared" si="53"/>
        <v>103</v>
      </c>
      <c r="B483" s="46" t="s">
        <v>694</v>
      </c>
      <c r="C483" s="46">
        <v>767.4</v>
      </c>
      <c r="D483" s="46">
        <v>16.7</v>
      </c>
      <c r="E483" s="46"/>
      <c r="F483" s="46">
        <f t="shared" si="49"/>
        <v>784.1</v>
      </c>
      <c r="G483" s="77">
        <v>10</v>
      </c>
      <c r="H483" s="77">
        <v>1</v>
      </c>
      <c r="I483" s="77"/>
      <c r="J483" s="46">
        <v>11</v>
      </c>
      <c r="K483" s="45">
        <f t="shared" si="50"/>
        <v>5.4067338412386329E-3</v>
      </c>
      <c r="L483" s="43">
        <f t="shared" si="51"/>
        <v>23.148660604571145</v>
      </c>
      <c r="M483" s="43">
        <f t="shared" si="48"/>
        <v>5.092705333005652</v>
      </c>
      <c r="N483" s="43">
        <v>9.91427871662993</v>
      </c>
      <c r="O483" s="43">
        <v>1.5510367892976589</v>
      </c>
      <c r="P483" s="76">
        <f t="shared" si="52"/>
        <v>5.0639818190925119E-2</v>
      </c>
    </row>
    <row r="484" spans="1:16" ht="13" x14ac:dyDescent="0.3">
      <c r="A484" s="48">
        <f t="shared" si="53"/>
        <v>104</v>
      </c>
      <c r="B484" s="46" t="s">
        <v>695</v>
      </c>
      <c r="C484" s="46">
        <v>495.5</v>
      </c>
      <c r="D484" s="46"/>
      <c r="E484" s="46"/>
      <c r="F484" s="46">
        <f t="shared" si="49"/>
        <v>495.5</v>
      </c>
      <c r="G484" s="77">
        <v>5</v>
      </c>
      <c r="H484" s="77"/>
      <c r="I484" s="77"/>
      <c r="J484" s="46">
        <v>5</v>
      </c>
      <c r="K484" s="45">
        <f t="shared" si="50"/>
        <v>2.4576062914721062E-3</v>
      </c>
      <c r="L484" s="43">
        <f t="shared" si="51"/>
        <v>10.522118456623248</v>
      </c>
      <c r="M484" s="43">
        <f t="shared" si="48"/>
        <v>2.3148660604571147</v>
      </c>
      <c r="N484" s="43">
        <v>4.5064903257408773</v>
      </c>
      <c r="O484" s="43">
        <v>0.70501672240802671</v>
      </c>
      <c r="P484" s="76">
        <f t="shared" si="52"/>
        <v>3.6424806387950086E-2</v>
      </c>
    </row>
    <row r="485" spans="1:16" ht="13" x14ac:dyDescent="0.3">
      <c r="A485" s="48">
        <f t="shared" si="53"/>
        <v>105</v>
      </c>
      <c r="B485" s="46" t="s">
        <v>696</v>
      </c>
      <c r="C485" s="46">
        <v>534.20000000000005</v>
      </c>
      <c r="D485" s="46">
        <v>22.3</v>
      </c>
      <c r="E485" s="46"/>
      <c r="F485" s="46">
        <f t="shared" si="49"/>
        <v>556.5</v>
      </c>
      <c r="G485" s="77">
        <v>7</v>
      </c>
      <c r="H485" s="77">
        <v>1</v>
      </c>
      <c r="I485" s="77"/>
      <c r="J485" s="46">
        <v>8</v>
      </c>
      <c r="K485" s="45">
        <f t="shared" si="50"/>
        <v>3.9321700663553696E-3</v>
      </c>
      <c r="L485" s="43">
        <f t="shared" si="51"/>
        <v>16.835389530597197</v>
      </c>
      <c r="M485" s="43">
        <f t="shared" si="48"/>
        <v>3.7037856967313836</v>
      </c>
      <c r="N485" s="43">
        <v>7.2103845211854027</v>
      </c>
      <c r="O485" s="43">
        <v>1.128026755852843</v>
      </c>
      <c r="P485" s="76">
        <f t="shared" si="52"/>
        <v>5.1891440259419275E-2</v>
      </c>
    </row>
    <row r="486" spans="1:16" ht="13" x14ac:dyDescent="0.3">
      <c r="A486" s="48">
        <f t="shared" si="53"/>
        <v>106</v>
      </c>
      <c r="B486" s="46" t="s">
        <v>697</v>
      </c>
      <c r="C486" s="46">
        <v>758</v>
      </c>
      <c r="D486" s="46"/>
      <c r="E486" s="46"/>
      <c r="F486" s="46">
        <f t="shared" si="49"/>
        <v>758</v>
      </c>
      <c r="G486" s="77">
        <v>11</v>
      </c>
      <c r="H486" s="77"/>
      <c r="I486" s="77"/>
      <c r="J486" s="46">
        <v>11</v>
      </c>
      <c r="K486" s="45">
        <f t="shared" si="50"/>
        <v>5.4067338412386329E-3</v>
      </c>
      <c r="L486" s="43">
        <f t="shared" si="51"/>
        <v>23.148660604571145</v>
      </c>
      <c r="M486" s="43">
        <f t="shared" si="48"/>
        <v>5.092705333005652</v>
      </c>
      <c r="N486" s="43">
        <v>9.91427871662993</v>
      </c>
      <c r="O486" s="43">
        <v>1.5510367892976589</v>
      </c>
      <c r="P486" s="76">
        <f t="shared" si="52"/>
        <v>5.2383484753963573E-2</v>
      </c>
    </row>
    <row r="487" spans="1:16" ht="13" x14ac:dyDescent="0.3">
      <c r="A487" s="48">
        <f t="shared" si="53"/>
        <v>107</v>
      </c>
      <c r="B487" s="46" t="s">
        <v>698</v>
      </c>
      <c r="C487" s="46">
        <v>463.8</v>
      </c>
      <c r="D487" s="46">
        <v>43.7</v>
      </c>
      <c r="E487" s="46"/>
      <c r="F487" s="46">
        <f t="shared" si="49"/>
        <v>507.5</v>
      </c>
      <c r="G487" s="77">
        <v>7</v>
      </c>
      <c r="H487" s="77">
        <v>2</v>
      </c>
      <c r="I487" s="77"/>
      <c r="J487" s="46">
        <v>9</v>
      </c>
      <c r="K487" s="45">
        <f t="shared" si="50"/>
        <v>4.423691324649791E-3</v>
      </c>
      <c r="L487" s="43">
        <f t="shared" si="51"/>
        <v>18.939813221921845</v>
      </c>
      <c r="M487" s="43">
        <f t="shared" si="48"/>
        <v>4.1667589088228061</v>
      </c>
      <c r="N487" s="43">
        <v>8.1116825863335791</v>
      </c>
      <c r="O487" s="43">
        <v>1.2690301003344482</v>
      </c>
      <c r="P487" s="76">
        <f t="shared" si="52"/>
        <v>6.4014354320024988E-2</v>
      </c>
    </row>
    <row r="488" spans="1:16" ht="13" x14ac:dyDescent="0.3">
      <c r="A488" s="48">
        <f t="shared" si="53"/>
        <v>108</v>
      </c>
      <c r="B488" s="46" t="s">
        <v>699</v>
      </c>
      <c r="C488" s="46">
        <v>564</v>
      </c>
      <c r="D488" s="46"/>
      <c r="E488" s="46"/>
      <c r="F488" s="46">
        <f t="shared" si="49"/>
        <v>564</v>
      </c>
      <c r="G488" s="77">
        <v>9</v>
      </c>
      <c r="H488" s="77"/>
      <c r="I488" s="77"/>
      <c r="J488" s="46">
        <v>9</v>
      </c>
      <c r="K488" s="45">
        <f t="shared" si="50"/>
        <v>4.423691324649791E-3</v>
      </c>
      <c r="L488" s="43">
        <f t="shared" si="51"/>
        <v>18.939813221921845</v>
      </c>
      <c r="M488" s="43">
        <f t="shared" si="48"/>
        <v>4.1667589088228061</v>
      </c>
      <c r="N488" s="43">
        <v>8.1116825863335791</v>
      </c>
      <c r="O488" s="43">
        <v>1.2690301003344482</v>
      </c>
      <c r="P488" s="76">
        <f t="shared" si="52"/>
        <v>5.7601568825199782E-2</v>
      </c>
    </row>
    <row r="489" spans="1:16" ht="13" x14ac:dyDescent="0.3">
      <c r="A489" s="48">
        <f t="shared" si="53"/>
        <v>109</v>
      </c>
      <c r="B489" s="46" t="s">
        <v>700</v>
      </c>
      <c r="C489" s="46">
        <v>832.2</v>
      </c>
      <c r="D489" s="46">
        <v>47.7</v>
      </c>
      <c r="E489" s="46"/>
      <c r="F489" s="46">
        <f t="shared" si="49"/>
        <v>879.90000000000009</v>
      </c>
      <c r="G489" s="77">
        <v>11</v>
      </c>
      <c r="H489" s="77">
        <v>2</v>
      </c>
      <c r="I489" s="77"/>
      <c r="J489" s="46">
        <v>13</v>
      </c>
      <c r="K489" s="45">
        <f t="shared" si="50"/>
        <v>6.3897763578274758E-3</v>
      </c>
      <c r="L489" s="43">
        <f t="shared" si="51"/>
        <v>27.357507987220444</v>
      </c>
      <c r="M489" s="43">
        <f t="shared" si="48"/>
        <v>6.0186517571884979</v>
      </c>
      <c r="N489" s="43">
        <v>11.716874846926279</v>
      </c>
      <c r="O489" s="43">
        <v>1.8330434782608696</v>
      </c>
      <c r="P489" s="76">
        <f t="shared" si="52"/>
        <v>5.333114907329934E-2</v>
      </c>
    </row>
    <row r="490" spans="1:16" ht="13" x14ac:dyDescent="0.3">
      <c r="A490" s="48">
        <f t="shared" si="53"/>
        <v>110</v>
      </c>
      <c r="B490" s="46" t="s">
        <v>701</v>
      </c>
      <c r="C490" s="46">
        <v>751.4</v>
      </c>
      <c r="D490" s="46"/>
      <c r="E490" s="46"/>
      <c r="F490" s="46">
        <f t="shared" si="49"/>
        <v>751.4</v>
      </c>
      <c r="G490" s="77">
        <v>9</v>
      </c>
      <c r="H490" s="77"/>
      <c r="I490" s="77"/>
      <c r="J490" s="46">
        <v>9</v>
      </c>
      <c r="K490" s="45">
        <f t="shared" si="50"/>
        <v>4.423691324649791E-3</v>
      </c>
      <c r="L490" s="43">
        <f t="shared" si="51"/>
        <v>18.939813221921845</v>
      </c>
      <c r="M490" s="43">
        <f t="shared" si="48"/>
        <v>4.1667589088228061</v>
      </c>
      <c r="N490" s="43">
        <v>8.1116825863335791</v>
      </c>
      <c r="O490" s="43">
        <v>1.2690301003344482</v>
      </c>
      <c r="P490" s="76">
        <f t="shared" si="52"/>
        <v>4.3235673166639177E-2</v>
      </c>
    </row>
    <row r="491" spans="1:16" ht="13" x14ac:dyDescent="0.3">
      <c r="A491" s="48">
        <f t="shared" si="53"/>
        <v>111</v>
      </c>
      <c r="B491" s="46" t="s">
        <v>702</v>
      </c>
      <c r="C491" s="46">
        <v>568.4</v>
      </c>
      <c r="D491" s="46"/>
      <c r="E491" s="46"/>
      <c r="F491" s="46">
        <f t="shared" si="49"/>
        <v>568.4</v>
      </c>
      <c r="G491" s="77">
        <v>11</v>
      </c>
      <c r="H491" s="77"/>
      <c r="I491" s="77"/>
      <c r="J491" s="46">
        <v>11</v>
      </c>
      <c r="K491" s="45">
        <f t="shared" si="50"/>
        <v>5.4067338412386329E-3</v>
      </c>
      <c r="L491" s="43">
        <f t="shared" si="51"/>
        <v>23.148660604571145</v>
      </c>
      <c r="M491" s="43">
        <f t="shared" si="48"/>
        <v>5.092705333005652</v>
      </c>
      <c r="N491" s="43">
        <v>9.91427871662993</v>
      </c>
      <c r="O491" s="43">
        <v>1.5510367892976589</v>
      </c>
      <c r="P491" s="76">
        <f t="shared" si="52"/>
        <v>6.9856934277805052E-2</v>
      </c>
    </row>
    <row r="492" spans="1:16" ht="13" x14ac:dyDescent="0.3">
      <c r="A492" s="48">
        <f t="shared" si="53"/>
        <v>112</v>
      </c>
      <c r="B492" s="46" t="s">
        <v>703</v>
      </c>
      <c r="C492" s="46">
        <v>678.1</v>
      </c>
      <c r="D492" s="46">
        <v>31.4</v>
      </c>
      <c r="E492" s="46"/>
      <c r="F492" s="46">
        <f t="shared" si="49"/>
        <v>709.5</v>
      </c>
      <c r="G492" s="77">
        <v>9</v>
      </c>
      <c r="H492" s="77">
        <v>1</v>
      </c>
      <c r="I492" s="77"/>
      <c r="J492" s="46">
        <v>10</v>
      </c>
      <c r="K492" s="45">
        <f t="shared" si="50"/>
        <v>4.9152125829442124E-3</v>
      </c>
      <c r="L492" s="43">
        <f t="shared" si="51"/>
        <v>21.044236913246497</v>
      </c>
      <c r="M492" s="43">
        <f t="shared" si="48"/>
        <v>4.6297321209142295</v>
      </c>
      <c r="N492" s="43">
        <v>9.0129806514817545</v>
      </c>
      <c r="O492" s="43">
        <v>1.4100334448160534</v>
      </c>
      <c r="P492" s="76">
        <f t="shared" si="52"/>
        <v>5.0876649937221331E-2</v>
      </c>
    </row>
    <row r="493" spans="1:16" ht="13" x14ac:dyDescent="0.3">
      <c r="A493" s="48">
        <f t="shared" si="53"/>
        <v>113</v>
      </c>
      <c r="B493" s="46" t="s">
        <v>704</v>
      </c>
      <c r="C493" s="46">
        <v>726.3</v>
      </c>
      <c r="D493" s="46"/>
      <c r="E493" s="46"/>
      <c r="F493" s="46">
        <f t="shared" si="49"/>
        <v>726.3</v>
      </c>
      <c r="G493" s="77">
        <v>11</v>
      </c>
      <c r="H493" s="77"/>
      <c r="I493" s="77"/>
      <c r="J493" s="46">
        <v>11</v>
      </c>
      <c r="K493" s="45">
        <f t="shared" si="50"/>
        <v>5.4067338412386329E-3</v>
      </c>
      <c r="L493" s="43">
        <f t="shared" si="51"/>
        <v>23.148660604571145</v>
      </c>
      <c r="M493" s="43">
        <f t="shared" si="48"/>
        <v>5.092705333005652</v>
      </c>
      <c r="N493" s="43">
        <v>9.91427871662993</v>
      </c>
      <c r="O493" s="43">
        <v>1.5510367892976589</v>
      </c>
      <c r="P493" s="76">
        <f t="shared" si="52"/>
        <v>5.4669807852821682E-2</v>
      </c>
    </row>
    <row r="494" spans="1:16" ht="13" x14ac:dyDescent="0.3">
      <c r="A494" s="48">
        <f t="shared" si="53"/>
        <v>114</v>
      </c>
      <c r="B494" s="46" t="s">
        <v>705</v>
      </c>
      <c r="C494" s="46">
        <v>407.5</v>
      </c>
      <c r="D494" s="46"/>
      <c r="E494" s="46"/>
      <c r="F494" s="46">
        <f t="shared" si="49"/>
        <v>407.5</v>
      </c>
      <c r="G494" s="77">
        <v>5</v>
      </c>
      <c r="H494" s="77"/>
      <c r="I494" s="77"/>
      <c r="J494" s="46">
        <v>5</v>
      </c>
      <c r="K494" s="45">
        <f t="shared" si="50"/>
        <v>2.4576062914721062E-3</v>
      </c>
      <c r="L494" s="43">
        <f t="shared" si="51"/>
        <v>10.522118456623248</v>
      </c>
      <c r="M494" s="43">
        <f t="shared" si="48"/>
        <v>2.3148660604571147</v>
      </c>
      <c r="N494" s="43">
        <v>4.5064903257408773</v>
      </c>
      <c r="O494" s="43">
        <v>0.70501672240802671</v>
      </c>
      <c r="P494" s="76">
        <f t="shared" si="52"/>
        <v>4.4290776847188386E-2</v>
      </c>
    </row>
    <row r="495" spans="1:16" ht="13" x14ac:dyDescent="0.3">
      <c r="A495" s="48">
        <f t="shared" si="53"/>
        <v>115</v>
      </c>
      <c r="B495" s="46" t="s">
        <v>706</v>
      </c>
      <c r="C495" s="46">
        <v>659.3</v>
      </c>
      <c r="D495" s="46"/>
      <c r="E495" s="46"/>
      <c r="F495" s="46">
        <f t="shared" si="49"/>
        <v>659.3</v>
      </c>
      <c r="G495" s="77">
        <v>12</v>
      </c>
      <c r="H495" s="77"/>
      <c r="I495" s="77"/>
      <c r="J495" s="46">
        <v>12</v>
      </c>
      <c r="K495" s="45">
        <f t="shared" si="50"/>
        <v>5.8982550995330544E-3</v>
      </c>
      <c r="L495" s="43">
        <f t="shared" si="51"/>
        <v>25.253084295895796</v>
      </c>
      <c r="M495" s="43">
        <f t="shared" si="48"/>
        <v>5.5556785450970754</v>
      </c>
      <c r="N495" s="43">
        <v>10.815576781778104</v>
      </c>
      <c r="O495" s="43">
        <v>1.6920401337792641</v>
      </c>
      <c r="P495" s="76">
        <f t="shared" si="52"/>
        <v>6.5700560832019181E-2</v>
      </c>
    </row>
    <row r="496" spans="1:16" ht="13" x14ac:dyDescent="0.3">
      <c r="A496" s="48">
        <f t="shared" si="53"/>
        <v>116</v>
      </c>
      <c r="B496" s="46" t="s">
        <v>707</v>
      </c>
      <c r="C496" s="46">
        <v>2185</v>
      </c>
      <c r="D496" s="46"/>
      <c r="E496" s="46"/>
      <c r="F496" s="46">
        <f t="shared" si="49"/>
        <v>2185</v>
      </c>
      <c r="G496" s="77">
        <v>32</v>
      </c>
      <c r="H496" s="77"/>
      <c r="I496" s="77"/>
      <c r="J496" s="46">
        <v>32</v>
      </c>
      <c r="K496" s="45">
        <f t="shared" si="50"/>
        <v>1.5728680265421478E-2</v>
      </c>
      <c r="L496" s="43">
        <f t="shared" si="51"/>
        <v>67.34155812238879</v>
      </c>
      <c r="M496" s="43">
        <f t="shared" si="48"/>
        <v>14.815142786925534</v>
      </c>
      <c r="N496" s="43">
        <v>28.841538084741611</v>
      </c>
      <c r="O496" s="43">
        <v>4.5121070234113718</v>
      </c>
      <c r="P496" s="76">
        <f t="shared" si="52"/>
        <v>5.2865146918749342E-2</v>
      </c>
    </row>
    <row r="497" spans="1:16" ht="13" x14ac:dyDescent="0.3">
      <c r="A497" s="48">
        <f t="shared" si="53"/>
        <v>117</v>
      </c>
      <c r="B497" s="46" t="s">
        <v>708</v>
      </c>
      <c r="C497" s="46">
        <v>880.1</v>
      </c>
      <c r="D497" s="46">
        <v>63.6</v>
      </c>
      <c r="E497" s="46">
        <v>117.1</v>
      </c>
      <c r="F497" s="46">
        <f t="shared" si="49"/>
        <v>1060.8</v>
      </c>
      <c r="G497" s="77">
        <v>8</v>
      </c>
      <c r="H497" s="77">
        <v>2</v>
      </c>
      <c r="I497" s="77">
        <v>2</v>
      </c>
      <c r="J497" s="46">
        <v>12</v>
      </c>
      <c r="K497" s="45">
        <f t="shared" si="50"/>
        <v>5.8982550995330544E-3</v>
      </c>
      <c r="L497" s="43">
        <f t="shared" si="51"/>
        <v>25.253084295895796</v>
      </c>
      <c r="M497" s="43">
        <f t="shared" si="48"/>
        <v>5.5556785450970754</v>
      </c>
      <c r="N497" s="43">
        <v>10.815576781778104</v>
      </c>
      <c r="O497" s="43">
        <v>1.6920401337792641</v>
      </c>
      <c r="P497" s="76">
        <f t="shared" si="52"/>
        <v>4.083369132404812E-2</v>
      </c>
    </row>
    <row r="498" spans="1:16" ht="13" x14ac:dyDescent="0.3">
      <c r="A498" s="48">
        <f t="shared" si="53"/>
        <v>118</v>
      </c>
      <c r="B498" s="46" t="s">
        <v>709</v>
      </c>
      <c r="C498" s="46">
        <v>673.6</v>
      </c>
      <c r="D498" s="46"/>
      <c r="E498" s="46"/>
      <c r="F498" s="46">
        <f t="shared" si="49"/>
        <v>673.6</v>
      </c>
      <c r="G498" s="77">
        <v>11</v>
      </c>
      <c r="H498" s="77"/>
      <c r="I498" s="77"/>
      <c r="J498" s="46">
        <v>11</v>
      </c>
      <c r="K498" s="45">
        <f t="shared" si="50"/>
        <v>5.4067338412386329E-3</v>
      </c>
      <c r="L498" s="43">
        <f t="shared" si="51"/>
        <v>23.148660604571145</v>
      </c>
      <c r="M498" s="43">
        <f t="shared" si="48"/>
        <v>5.092705333005652</v>
      </c>
      <c r="N498" s="43">
        <v>9.91427871662993</v>
      </c>
      <c r="O498" s="43">
        <v>1.5510367892976589</v>
      </c>
      <c r="P498" s="76">
        <f t="shared" si="52"/>
        <v>5.894697363940675E-2</v>
      </c>
    </row>
    <row r="499" spans="1:16" ht="13" x14ac:dyDescent="0.3">
      <c r="A499" s="48">
        <f t="shared" si="53"/>
        <v>119</v>
      </c>
      <c r="B499" s="46" t="s">
        <v>710</v>
      </c>
      <c r="C499" s="46">
        <v>511.5</v>
      </c>
      <c r="D499" s="46"/>
      <c r="E499" s="46"/>
      <c r="F499" s="46">
        <f t="shared" si="49"/>
        <v>511.5</v>
      </c>
      <c r="G499" s="77">
        <v>8</v>
      </c>
      <c r="H499" s="77"/>
      <c r="I499" s="77"/>
      <c r="J499" s="46">
        <v>8</v>
      </c>
      <c r="K499" s="45">
        <f t="shared" si="50"/>
        <v>3.9321700663553696E-3</v>
      </c>
      <c r="L499" s="43">
        <f t="shared" si="51"/>
        <v>16.835389530597197</v>
      </c>
      <c r="M499" s="43">
        <f t="shared" si="48"/>
        <v>3.7037856967313836</v>
      </c>
      <c r="N499" s="43">
        <v>7.2103845211854027</v>
      </c>
      <c r="O499" s="43">
        <v>1.128026755852843</v>
      </c>
      <c r="P499" s="76">
        <f t="shared" si="52"/>
        <v>5.6456669607755285E-2</v>
      </c>
    </row>
    <row r="500" spans="1:16" ht="13" x14ac:dyDescent="0.3">
      <c r="A500" s="48">
        <f t="shared" si="53"/>
        <v>120</v>
      </c>
      <c r="B500" s="46" t="s">
        <v>711</v>
      </c>
      <c r="C500" s="46">
        <v>541.65</v>
      </c>
      <c r="D500" s="46"/>
      <c r="E500" s="46">
        <v>87.1</v>
      </c>
      <c r="F500" s="46">
        <f t="shared" si="49"/>
        <v>628.75</v>
      </c>
      <c r="G500" s="77">
        <v>7</v>
      </c>
      <c r="H500" s="77"/>
      <c r="I500" s="77">
        <v>1</v>
      </c>
      <c r="J500" s="46">
        <v>8</v>
      </c>
      <c r="K500" s="45">
        <f t="shared" si="50"/>
        <v>3.9321700663553696E-3</v>
      </c>
      <c r="L500" s="43">
        <f t="shared" si="51"/>
        <v>16.835389530597197</v>
      </c>
      <c r="M500" s="43">
        <f t="shared" si="48"/>
        <v>3.7037856967313836</v>
      </c>
      <c r="N500" s="43">
        <v>7.2103845211854027</v>
      </c>
      <c r="O500" s="43">
        <v>1.128026755852843</v>
      </c>
      <c r="P500" s="76">
        <f t="shared" si="52"/>
        <v>4.5928567004957184E-2</v>
      </c>
    </row>
    <row r="501" spans="1:16" ht="13" x14ac:dyDescent="0.3">
      <c r="A501" s="48">
        <f t="shared" si="53"/>
        <v>121</v>
      </c>
      <c r="B501" s="46" t="s">
        <v>712</v>
      </c>
      <c r="C501" s="46">
        <v>341.1</v>
      </c>
      <c r="D501" s="46"/>
      <c r="E501" s="46"/>
      <c r="F501" s="46">
        <f t="shared" si="49"/>
        <v>341.1</v>
      </c>
      <c r="G501" s="77">
        <v>6</v>
      </c>
      <c r="H501" s="77"/>
      <c r="I501" s="77"/>
      <c r="J501" s="46">
        <v>6</v>
      </c>
      <c r="K501" s="45">
        <f t="shared" si="50"/>
        <v>2.9491275497665272E-3</v>
      </c>
      <c r="L501" s="43">
        <f t="shared" si="51"/>
        <v>12.626542147947898</v>
      </c>
      <c r="M501" s="43">
        <f t="shared" si="48"/>
        <v>2.7778392725485377</v>
      </c>
      <c r="N501" s="43">
        <v>5.4077883908890518</v>
      </c>
      <c r="O501" s="43">
        <v>0.84602006688963205</v>
      </c>
      <c r="P501" s="76">
        <f t="shared" si="52"/>
        <v>6.3495133035107357E-2</v>
      </c>
    </row>
    <row r="502" spans="1:16" ht="13" x14ac:dyDescent="0.3">
      <c r="A502" s="48">
        <f t="shared" si="53"/>
        <v>122</v>
      </c>
      <c r="B502" s="46" t="s">
        <v>713</v>
      </c>
      <c r="C502" s="46">
        <v>134.1</v>
      </c>
      <c r="D502" s="46"/>
      <c r="E502" s="46"/>
      <c r="F502" s="46">
        <f t="shared" si="49"/>
        <v>134.1</v>
      </c>
      <c r="G502" s="77">
        <v>3</v>
      </c>
      <c r="H502" s="77"/>
      <c r="I502" s="77"/>
      <c r="J502" s="46">
        <v>3</v>
      </c>
      <c r="K502" s="45">
        <f t="shared" si="50"/>
        <v>1.4745637748832636E-3</v>
      </c>
      <c r="L502" s="43">
        <f t="shared" si="51"/>
        <v>6.313271073973949</v>
      </c>
      <c r="M502" s="43">
        <f t="shared" si="48"/>
        <v>1.3889196362742688</v>
      </c>
      <c r="N502" s="43">
        <v>2.7038941954445259</v>
      </c>
      <c r="O502" s="43">
        <v>0.42301003344481602</v>
      </c>
      <c r="P502" s="76">
        <f t="shared" si="52"/>
        <v>8.0753877249347961E-2</v>
      </c>
    </row>
    <row r="503" spans="1:16" ht="13" x14ac:dyDescent="0.3">
      <c r="A503" s="48">
        <f t="shared" si="53"/>
        <v>123</v>
      </c>
      <c r="B503" s="46" t="s">
        <v>714</v>
      </c>
      <c r="C503" s="46">
        <v>1501.3</v>
      </c>
      <c r="D503" s="46"/>
      <c r="E503" s="46"/>
      <c r="F503" s="46">
        <f t="shared" si="49"/>
        <v>1501.3</v>
      </c>
      <c r="G503" s="77">
        <v>29</v>
      </c>
      <c r="H503" s="77"/>
      <c r="I503" s="77"/>
      <c r="J503" s="46">
        <v>29</v>
      </c>
      <c r="K503" s="45">
        <f t="shared" si="50"/>
        <v>1.4254116490538215E-2</v>
      </c>
      <c r="L503" s="43">
        <f t="shared" si="51"/>
        <v>61.028287048414839</v>
      </c>
      <c r="M503" s="43">
        <f t="shared" si="48"/>
        <v>13.426223150651264</v>
      </c>
      <c r="N503" s="43">
        <v>26.137643889297085</v>
      </c>
      <c r="O503" s="43">
        <v>4.0890969899665555</v>
      </c>
      <c r="P503" s="76">
        <f t="shared" si="52"/>
        <v>6.9727070591040927E-2</v>
      </c>
    </row>
    <row r="504" spans="1:16" ht="13" x14ac:dyDescent="0.3">
      <c r="A504" s="48">
        <f t="shared" si="53"/>
        <v>124</v>
      </c>
      <c r="B504" s="46" t="s">
        <v>715</v>
      </c>
      <c r="C504" s="46">
        <v>558.79999999999995</v>
      </c>
      <c r="D504" s="46"/>
      <c r="E504" s="46"/>
      <c r="F504" s="46">
        <f t="shared" si="49"/>
        <v>558.79999999999995</v>
      </c>
      <c r="G504" s="77">
        <v>9</v>
      </c>
      <c r="H504" s="77"/>
      <c r="I504" s="77"/>
      <c r="J504" s="46">
        <v>9</v>
      </c>
      <c r="K504" s="45">
        <f t="shared" si="50"/>
        <v>4.423691324649791E-3</v>
      </c>
      <c r="L504" s="43">
        <f t="shared" si="51"/>
        <v>18.939813221921845</v>
      </c>
      <c r="M504" s="43">
        <f t="shared" ref="M504:M565" si="54">L504*0.22</f>
        <v>4.1667589088228061</v>
      </c>
      <c r="N504" s="43">
        <v>8.1116825863335791</v>
      </c>
      <c r="O504" s="43">
        <v>1.2690301003344482</v>
      </c>
      <c r="P504" s="76">
        <f t="shared" si="52"/>
        <v>5.8137589150702725E-2</v>
      </c>
    </row>
    <row r="505" spans="1:16" ht="13" x14ac:dyDescent="0.3">
      <c r="A505" s="48">
        <f t="shared" si="53"/>
        <v>125</v>
      </c>
      <c r="B505" s="46" t="s">
        <v>716</v>
      </c>
      <c r="C505" s="46">
        <v>518.79999999999995</v>
      </c>
      <c r="D505" s="46">
        <v>32.700000000000003</v>
      </c>
      <c r="E505" s="46"/>
      <c r="F505" s="46">
        <f t="shared" si="49"/>
        <v>551.5</v>
      </c>
      <c r="G505" s="77">
        <v>10</v>
      </c>
      <c r="H505" s="77">
        <v>1</v>
      </c>
      <c r="I505" s="77"/>
      <c r="J505" s="46">
        <v>11</v>
      </c>
      <c r="K505" s="45">
        <f t="shared" si="50"/>
        <v>5.4067338412386329E-3</v>
      </c>
      <c r="L505" s="43">
        <f t="shared" si="51"/>
        <v>23.148660604571145</v>
      </c>
      <c r="M505" s="43">
        <f t="shared" si="54"/>
        <v>5.092705333005652</v>
      </c>
      <c r="N505" s="43">
        <v>9.91427871662993</v>
      </c>
      <c r="O505" s="43">
        <v>1.5510367892976589</v>
      </c>
      <c r="P505" s="76">
        <f t="shared" si="52"/>
        <v>7.1997609145066879E-2</v>
      </c>
    </row>
    <row r="506" spans="1:16" ht="13" x14ac:dyDescent="0.3">
      <c r="A506" s="48">
        <f t="shared" si="53"/>
        <v>126</v>
      </c>
      <c r="B506" s="46" t="s">
        <v>717</v>
      </c>
      <c r="C506" s="46">
        <v>366.5</v>
      </c>
      <c r="D506" s="46"/>
      <c r="E506" s="46"/>
      <c r="F506" s="46">
        <f t="shared" si="49"/>
        <v>366.5</v>
      </c>
      <c r="G506" s="77">
        <v>6</v>
      </c>
      <c r="H506" s="77"/>
      <c r="I506" s="77"/>
      <c r="J506" s="46">
        <v>6</v>
      </c>
      <c r="K506" s="45">
        <f t="shared" si="50"/>
        <v>2.9491275497665272E-3</v>
      </c>
      <c r="L506" s="43">
        <f t="shared" si="51"/>
        <v>12.626542147947898</v>
      </c>
      <c r="M506" s="43">
        <f t="shared" si="54"/>
        <v>2.7778392725485377</v>
      </c>
      <c r="N506" s="43">
        <v>5.4077883908890518</v>
      </c>
      <c r="O506" s="43">
        <v>0.84602006688963205</v>
      </c>
      <c r="P506" s="76">
        <f t="shared" si="52"/>
        <v>5.9094651782469636E-2</v>
      </c>
    </row>
    <row r="507" spans="1:16" ht="13" x14ac:dyDescent="0.3">
      <c r="A507" s="48">
        <f t="shared" si="53"/>
        <v>127</v>
      </c>
      <c r="B507" s="46" t="s">
        <v>718</v>
      </c>
      <c r="C507" s="46">
        <v>485.9</v>
      </c>
      <c r="D507" s="46"/>
      <c r="E507" s="46"/>
      <c r="F507" s="46">
        <f t="shared" si="49"/>
        <v>485.9</v>
      </c>
      <c r="G507" s="77">
        <v>9</v>
      </c>
      <c r="H507" s="77"/>
      <c r="I507" s="77"/>
      <c r="J507" s="46">
        <v>9</v>
      </c>
      <c r="K507" s="45">
        <f t="shared" si="50"/>
        <v>4.423691324649791E-3</v>
      </c>
      <c r="L507" s="43">
        <f t="shared" si="51"/>
        <v>18.939813221921845</v>
      </c>
      <c r="M507" s="43">
        <f t="shared" si="54"/>
        <v>4.1667589088228061</v>
      </c>
      <c r="N507" s="43">
        <v>8.1116825863335791</v>
      </c>
      <c r="O507" s="43">
        <v>1.2690301003344482</v>
      </c>
      <c r="P507" s="76">
        <f t="shared" si="52"/>
        <v>6.6860022262631574E-2</v>
      </c>
    </row>
    <row r="508" spans="1:16" ht="13" x14ac:dyDescent="0.3">
      <c r="A508" s="48">
        <f t="shared" si="53"/>
        <v>128</v>
      </c>
      <c r="B508" s="46" t="s">
        <v>719</v>
      </c>
      <c r="C508" s="46">
        <v>302.89999999999998</v>
      </c>
      <c r="D508" s="46"/>
      <c r="E508" s="46"/>
      <c r="F508" s="46">
        <f t="shared" ref="F508:F571" si="55">C508+D508+E508</f>
        <v>302.89999999999998</v>
      </c>
      <c r="G508" s="77">
        <v>6</v>
      </c>
      <c r="H508" s="77"/>
      <c r="I508" s="77"/>
      <c r="J508" s="46">
        <v>6</v>
      </c>
      <c r="K508" s="45">
        <f t="shared" si="50"/>
        <v>2.9491275497665272E-3</v>
      </c>
      <c r="L508" s="43">
        <f t="shared" si="51"/>
        <v>12.626542147947898</v>
      </c>
      <c r="M508" s="43">
        <f t="shared" si="54"/>
        <v>2.7778392725485377</v>
      </c>
      <c r="N508" s="43">
        <v>5.4077883908890518</v>
      </c>
      <c r="O508" s="43">
        <v>0.84602006688963205</v>
      </c>
      <c r="P508" s="76">
        <f t="shared" ref="P508:P571" si="56">(L508+M508+N508+O508)/F508</f>
        <v>7.1502772790607863E-2</v>
      </c>
    </row>
    <row r="509" spans="1:16" ht="13" x14ac:dyDescent="0.3">
      <c r="A509" s="48">
        <f t="shared" ref="A509:A572" si="57">1+A508</f>
        <v>129</v>
      </c>
      <c r="B509" s="46" t="s">
        <v>720</v>
      </c>
      <c r="C509" s="46">
        <v>376.1</v>
      </c>
      <c r="D509" s="46"/>
      <c r="E509" s="46"/>
      <c r="F509" s="46">
        <f t="shared" si="55"/>
        <v>376.1</v>
      </c>
      <c r="G509" s="77">
        <v>5</v>
      </c>
      <c r="H509" s="77"/>
      <c r="I509" s="77"/>
      <c r="J509" s="46">
        <v>5</v>
      </c>
      <c r="K509" s="45">
        <f t="shared" ref="K509:K572" si="58">2/4069*J509</f>
        <v>2.4576062914721062E-3</v>
      </c>
      <c r="L509" s="43">
        <f t="shared" ref="L509:L572" si="59">K509*4281.45</f>
        <v>10.522118456623248</v>
      </c>
      <c r="M509" s="43">
        <f t="shared" si="54"/>
        <v>2.3148660604571147</v>
      </c>
      <c r="N509" s="43">
        <v>4.5064903257408773</v>
      </c>
      <c r="O509" s="43">
        <v>0.70501672240802671</v>
      </c>
      <c r="P509" s="76">
        <f t="shared" si="56"/>
        <v>4.7988544443576885E-2</v>
      </c>
    </row>
    <row r="510" spans="1:16" ht="13" x14ac:dyDescent="0.3">
      <c r="A510" s="48">
        <f t="shared" si="57"/>
        <v>130</v>
      </c>
      <c r="B510" s="46" t="s">
        <v>721</v>
      </c>
      <c r="C510" s="46">
        <v>381.2</v>
      </c>
      <c r="D510" s="46"/>
      <c r="E510" s="46"/>
      <c r="F510" s="46">
        <f t="shared" si="55"/>
        <v>381.2</v>
      </c>
      <c r="G510" s="77">
        <v>6</v>
      </c>
      <c r="H510" s="77"/>
      <c r="I510" s="77"/>
      <c r="J510" s="46">
        <v>6</v>
      </c>
      <c r="K510" s="45">
        <f t="shared" si="58"/>
        <v>2.9491275497665272E-3</v>
      </c>
      <c r="L510" s="43">
        <f t="shared" si="59"/>
        <v>12.626542147947898</v>
      </c>
      <c r="M510" s="43">
        <f t="shared" si="54"/>
        <v>2.7778392725485377</v>
      </c>
      <c r="N510" s="43">
        <v>5.4077883908890518</v>
      </c>
      <c r="O510" s="43">
        <v>0.84602006688963205</v>
      </c>
      <c r="P510" s="76">
        <f t="shared" si="56"/>
        <v>5.6815818148675555E-2</v>
      </c>
    </row>
    <row r="511" spans="1:16" ht="13" x14ac:dyDescent="0.3">
      <c r="A511" s="48">
        <f t="shared" si="57"/>
        <v>131</v>
      </c>
      <c r="B511" s="46" t="s">
        <v>722</v>
      </c>
      <c r="C511" s="46">
        <v>323.89999999999998</v>
      </c>
      <c r="D511" s="46"/>
      <c r="E511" s="46"/>
      <c r="F511" s="46">
        <f t="shared" si="55"/>
        <v>323.89999999999998</v>
      </c>
      <c r="G511" s="77">
        <v>3</v>
      </c>
      <c r="H511" s="77"/>
      <c r="I511" s="77"/>
      <c r="J511" s="46">
        <v>3</v>
      </c>
      <c r="K511" s="45">
        <f t="shared" si="58"/>
        <v>1.4745637748832636E-3</v>
      </c>
      <c r="L511" s="43">
        <f t="shared" si="59"/>
        <v>6.313271073973949</v>
      </c>
      <c r="M511" s="43">
        <f t="shared" si="54"/>
        <v>1.3889196362742688</v>
      </c>
      <c r="N511" s="43">
        <v>2.7038941954445259</v>
      </c>
      <c r="O511" s="43">
        <v>0.42301003344481602</v>
      </c>
      <c r="P511" s="76">
        <f t="shared" si="56"/>
        <v>3.3433451494713065E-2</v>
      </c>
    </row>
    <row r="512" spans="1:16" ht="13" x14ac:dyDescent="0.3">
      <c r="A512" s="48">
        <f t="shared" si="57"/>
        <v>132</v>
      </c>
      <c r="B512" s="46" t="s">
        <v>723</v>
      </c>
      <c r="C512" s="46">
        <v>465.1</v>
      </c>
      <c r="D512" s="46"/>
      <c r="E512" s="46"/>
      <c r="F512" s="46">
        <f t="shared" si="55"/>
        <v>465.1</v>
      </c>
      <c r="G512" s="77">
        <v>6</v>
      </c>
      <c r="H512" s="77"/>
      <c r="I512" s="77"/>
      <c r="J512" s="46">
        <v>6</v>
      </c>
      <c r="K512" s="45">
        <f t="shared" si="58"/>
        <v>2.9491275497665272E-3</v>
      </c>
      <c r="L512" s="43">
        <f t="shared" si="59"/>
        <v>12.626542147947898</v>
      </c>
      <c r="M512" s="43">
        <f t="shared" si="54"/>
        <v>2.7778392725485377</v>
      </c>
      <c r="N512" s="43">
        <v>5.4077883908890518</v>
      </c>
      <c r="O512" s="43">
        <v>0.84602006688963205</v>
      </c>
      <c r="P512" s="76">
        <f t="shared" si="56"/>
        <v>4.6566738074124099E-2</v>
      </c>
    </row>
    <row r="513" spans="1:16" ht="13" x14ac:dyDescent="0.3">
      <c r="A513" s="48">
        <f t="shared" si="57"/>
        <v>133</v>
      </c>
      <c r="B513" s="46" t="s">
        <v>724</v>
      </c>
      <c r="C513" s="46">
        <v>806.2</v>
      </c>
      <c r="D513" s="46"/>
      <c r="E513" s="46"/>
      <c r="F513" s="46">
        <f t="shared" si="55"/>
        <v>806.2</v>
      </c>
      <c r="G513" s="77">
        <v>12</v>
      </c>
      <c r="H513" s="77"/>
      <c r="I513" s="77"/>
      <c r="J513" s="46">
        <v>12</v>
      </c>
      <c r="K513" s="45">
        <f t="shared" si="58"/>
        <v>5.8982550995330544E-3</v>
      </c>
      <c r="L513" s="43">
        <f t="shared" si="59"/>
        <v>25.253084295895796</v>
      </c>
      <c r="M513" s="43">
        <f t="shared" si="54"/>
        <v>5.5556785450970754</v>
      </c>
      <c r="N513" s="43">
        <v>10.815576781778104</v>
      </c>
      <c r="O513" s="43">
        <v>1.6920401337792641</v>
      </c>
      <c r="P513" s="76">
        <f t="shared" si="56"/>
        <v>5.3729074369325523E-2</v>
      </c>
    </row>
    <row r="514" spans="1:16" ht="13" x14ac:dyDescent="0.3">
      <c r="A514" s="48">
        <f t="shared" si="57"/>
        <v>134</v>
      </c>
      <c r="B514" s="46" t="s">
        <v>725</v>
      </c>
      <c r="C514" s="46">
        <v>445.2</v>
      </c>
      <c r="D514" s="46"/>
      <c r="E514" s="46"/>
      <c r="F514" s="46">
        <f t="shared" si="55"/>
        <v>445.2</v>
      </c>
      <c r="G514" s="77">
        <v>8</v>
      </c>
      <c r="H514" s="77"/>
      <c r="I514" s="77"/>
      <c r="J514" s="46">
        <v>8</v>
      </c>
      <c r="K514" s="45">
        <f t="shared" si="58"/>
        <v>3.9321700663553696E-3</v>
      </c>
      <c r="L514" s="43">
        <f t="shared" si="59"/>
        <v>16.835389530597197</v>
      </c>
      <c r="M514" s="43">
        <f t="shared" si="54"/>
        <v>3.7037856967313836</v>
      </c>
      <c r="N514" s="43">
        <v>7.2103845211854027</v>
      </c>
      <c r="O514" s="43">
        <v>1.128026755852843</v>
      </c>
      <c r="P514" s="76">
        <f t="shared" si="56"/>
        <v>6.4864300324274093E-2</v>
      </c>
    </row>
    <row r="515" spans="1:16" ht="13" x14ac:dyDescent="0.3">
      <c r="A515" s="48">
        <f t="shared" si="57"/>
        <v>135</v>
      </c>
      <c r="B515" s="46" t="s">
        <v>726</v>
      </c>
      <c r="C515" s="46">
        <v>698.9</v>
      </c>
      <c r="D515" s="46">
        <v>44.3</v>
      </c>
      <c r="E515" s="46">
        <v>87.4</v>
      </c>
      <c r="F515" s="46">
        <f t="shared" si="55"/>
        <v>830.59999999999991</v>
      </c>
      <c r="G515" s="77">
        <v>8</v>
      </c>
      <c r="H515" s="77">
        <v>1</v>
      </c>
      <c r="I515" s="77">
        <v>1</v>
      </c>
      <c r="J515" s="46">
        <v>10</v>
      </c>
      <c r="K515" s="45">
        <f t="shared" si="58"/>
        <v>4.9152125829442124E-3</v>
      </c>
      <c r="L515" s="43">
        <f t="shared" si="59"/>
        <v>21.044236913246497</v>
      </c>
      <c r="M515" s="43">
        <f t="shared" si="54"/>
        <v>4.6297321209142295</v>
      </c>
      <c r="N515" s="43">
        <v>9.0129806514817545</v>
      </c>
      <c r="O515" s="43">
        <v>1.4100334448160534</v>
      </c>
      <c r="P515" s="76">
        <f t="shared" si="56"/>
        <v>4.3458925030650776E-2</v>
      </c>
    </row>
    <row r="516" spans="1:16" ht="13" x14ac:dyDescent="0.3">
      <c r="A516" s="48">
        <f t="shared" si="57"/>
        <v>136</v>
      </c>
      <c r="B516" s="46" t="s">
        <v>727</v>
      </c>
      <c r="C516" s="46">
        <v>537.4</v>
      </c>
      <c r="D516" s="46"/>
      <c r="E516" s="46"/>
      <c r="F516" s="46">
        <f t="shared" si="55"/>
        <v>537.4</v>
      </c>
      <c r="G516" s="77">
        <v>12</v>
      </c>
      <c r="H516" s="77"/>
      <c r="I516" s="77"/>
      <c r="J516" s="46">
        <v>12</v>
      </c>
      <c r="K516" s="45">
        <f t="shared" si="58"/>
        <v>5.8982550995330544E-3</v>
      </c>
      <c r="L516" s="43">
        <f t="shared" si="59"/>
        <v>25.253084295895796</v>
      </c>
      <c r="M516" s="43">
        <f t="shared" si="54"/>
        <v>5.5556785450970754</v>
      </c>
      <c r="N516" s="43">
        <v>10.815576781778104</v>
      </c>
      <c r="O516" s="43">
        <v>1.6920401337792641</v>
      </c>
      <c r="P516" s="76">
        <f t="shared" si="56"/>
        <v>8.060360952093458E-2</v>
      </c>
    </row>
    <row r="517" spans="1:16" ht="13" x14ac:dyDescent="0.3">
      <c r="A517" s="48">
        <f t="shared" si="57"/>
        <v>137</v>
      </c>
      <c r="B517" s="46" t="s">
        <v>728</v>
      </c>
      <c r="C517" s="46">
        <v>2042.1</v>
      </c>
      <c r="D517" s="46"/>
      <c r="E517" s="46"/>
      <c r="F517" s="46">
        <f t="shared" si="55"/>
        <v>2042.1</v>
      </c>
      <c r="G517" s="77">
        <v>41</v>
      </c>
      <c r="H517" s="77"/>
      <c r="I517" s="77"/>
      <c r="J517" s="46">
        <v>41</v>
      </c>
      <c r="K517" s="45">
        <f t="shared" si="58"/>
        <v>2.0152371590071268E-2</v>
      </c>
      <c r="L517" s="43">
        <f t="shared" si="59"/>
        <v>86.281371344310628</v>
      </c>
      <c r="M517" s="43">
        <f t="shared" si="54"/>
        <v>18.981901695748338</v>
      </c>
      <c r="N517" s="43">
        <v>36.953220671075194</v>
      </c>
      <c r="O517" s="43">
        <v>5.7811371237458191</v>
      </c>
      <c r="P517" s="76">
        <f t="shared" si="56"/>
        <v>7.247325343268203E-2</v>
      </c>
    </row>
    <row r="518" spans="1:16" ht="13" x14ac:dyDescent="0.3">
      <c r="A518" s="48">
        <f t="shared" si="57"/>
        <v>138</v>
      </c>
      <c r="B518" s="46" t="s">
        <v>729</v>
      </c>
      <c r="C518" s="46">
        <v>264.39999999999998</v>
      </c>
      <c r="D518" s="46"/>
      <c r="E518" s="46"/>
      <c r="F518" s="46">
        <f t="shared" si="55"/>
        <v>264.39999999999998</v>
      </c>
      <c r="G518" s="77">
        <v>4</v>
      </c>
      <c r="H518" s="77"/>
      <c r="I518" s="77"/>
      <c r="J518" s="46">
        <v>4</v>
      </c>
      <c r="K518" s="45">
        <f t="shared" si="58"/>
        <v>1.9660850331776848E-3</v>
      </c>
      <c r="L518" s="43">
        <f t="shared" si="59"/>
        <v>8.4176947652985987</v>
      </c>
      <c r="M518" s="43">
        <f t="shared" si="54"/>
        <v>1.8518928483656918</v>
      </c>
      <c r="N518" s="43">
        <v>3.6051922605927014</v>
      </c>
      <c r="O518" s="43">
        <v>0.56401337792642148</v>
      </c>
      <c r="P518" s="76">
        <f t="shared" si="56"/>
        <v>5.4609656778303386E-2</v>
      </c>
    </row>
    <row r="519" spans="1:16" ht="13" x14ac:dyDescent="0.3">
      <c r="A519" s="48">
        <f t="shared" si="57"/>
        <v>139</v>
      </c>
      <c r="B519" s="46" t="s">
        <v>730</v>
      </c>
      <c r="C519" s="46">
        <v>2510.6</v>
      </c>
      <c r="D519" s="46"/>
      <c r="E519" s="46"/>
      <c r="F519" s="46">
        <f t="shared" si="55"/>
        <v>2510.6</v>
      </c>
      <c r="G519" s="77">
        <v>42</v>
      </c>
      <c r="H519" s="77"/>
      <c r="I519" s="77"/>
      <c r="J519" s="46">
        <v>42</v>
      </c>
      <c r="K519" s="45">
        <f t="shared" si="58"/>
        <v>2.0643892848365691E-2</v>
      </c>
      <c r="L519" s="43">
        <f t="shared" si="59"/>
        <v>88.385795035635283</v>
      </c>
      <c r="M519" s="43">
        <f t="shared" si="54"/>
        <v>19.444874907839761</v>
      </c>
      <c r="N519" s="43">
        <v>37.854518736223369</v>
      </c>
      <c r="O519" s="43">
        <v>5.9221404682274237</v>
      </c>
      <c r="P519" s="76">
        <f t="shared" si="56"/>
        <v>6.0386891240311408E-2</v>
      </c>
    </row>
    <row r="520" spans="1:16" ht="13" x14ac:dyDescent="0.3">
      <c r="A520" s="48">
        <f t="shared" si="57"/>
        <v>140</v>
      </c>
      <c r="B520" s="46" t="s">
        <v>731</v>
      </c>
      <c r="C520" s="46">
        <v>618.6</v>
      </c>
      <c r="D520" s="46"/>
      <c r="E520" s="46">
        <v>97</v>
      </c>
      <c r="F520" s="46">
        <f t="shared" si="55"/>
        <v>715.6</v>
      </c>
      <c r="G520" s="77">
        <v>8</v>
      </c>
      <c r="H520" s="77"/>
      <c r="I520" s="77">
        <v>1</v>
      </c>
      <c r="J520" s="46">
        <v>9</v>
      </c>
      <c r="K520" s="45">
        <f t="shared" si="58"/>
        <v>4.423691324649791E-3</v>
      </c>
      <c r="L520" s="43">
        <f t="shared" si="59"/>
        <v>18.939813221921845</v>
      </c>
      <c r="M520" s="43">
        <f t="shared" si="54"/>
        <v>4.1667589088228061</v>
      </c>
      <c r="N520" s="43">
        <v>8.1116825863335791</v>
      </c>
      <c r="O520" s="43">
        <v>1.2690301003344482</v>
      </c>
      <c r="P520" s="76">
        <f t="shared" si="56"/>
        <v>4.5398665200408993E-2</v>
      </c>
    </row>
    <row r="521" spans="1:16" ht="13" x14ac:dyDescent="0.3">
      <c r="A521" s="48">
        <f t="shared" si="57"/>
        <v>141</v>
      </c>
      <c r="B521" s="46" t="s">
        <v>732</v>
      </c>
      <c r="C521" s="46">
        <v>439.5</v>
      </c>
      <c r="D521" s="46"/>
      <c r="E521" s="46"/>
      <c r="F521" s="46">
        <f t="shared" si="55"/>
        <v>439.5</v>
      </c>
      <c r="G521" s="77">
        <v>9</v>
      </c>
      <c r="H521" s="77"/>
      <c r="I521" s="77"/>
      <c r="J521" s="46">
        <v>9</v>
      </c>
      <c r="K521" s="45">
        <f t="shared" si="58"/>
        <v>4.423691324649791E-3</v>
      </c>
      <c r="L521" s="43">
        <f t="shared" si="59"/>
        <v>18.939813221921845</v>
      </c>
      <c r="M521" s="43">
        <f t="shared" si="54"/>
        <v>4.1667589088228061</v>
      </c>
      <c r="N521" s="43">
        <v>8.1116825863335791</v>
      </c>
      <c r="O521" s="43">
        <v>1.2690301003344482</v>
      </c>
      <c r="P521" s="76">
        <f t="shared" si="56"/>
        <v>7.391873678592191E-2</v>
      </c>
    </row>
    <row r="522" spans="1:16" ht="13" x14ac:dyDescent="0.3">
      <c r="A522" s="48">
        <f t="shared" si="57"/>
        <v>142</v>
      </c>
      <c r="B522" s="46" t="s">
        <v>733</v>
      </c>
      <c r="C522" s="46">
        <v>489.6</v>
      </c>
      <c r="D522" s="46"/>
      <c r="E522" s="46"/>
      <c r="F522" s="46">
        <f t="shared" si="55"/>
        <v>489.6</v>
      </c>
      <c r="G522" s="77">
        <v>9</v>
      </c>
      <c r="H522" s="77"/>
      <c r="I522" s="77"/>
      <c r="J522" s="46">
        <v>9</v>
      </c>
      <c r="K522" s="45">
        <f t="shared" si="58"/>
        <v>4.423691324649791E-3</v>
      </c>
      <c r="L522" s="43">
        <f t="shared" si="59"/>
        <v>18.939813221921845</v>
      </c>
      <c r="M522" s="43">
        <f t="shared" si="54"/>
        <v>4.1667589088228061</v>
      </c>
      <c r="N522" s="43">
        <v>8.1116825863335791</v>
      </c>
      <c r="O522" s="43">
        <v>1.2690301003344482</v>
      </c>
      <c r="P522" s="76">
        <f t="shared" si="56"/>
        <v>6.6354748401578179E-2</v>
      </c>
    </row>
    <row r="523" spans="1:16" ht="13" x14ac:dyDescent="0.3">
      <c r="A523" s="48">
        <f t="shared" si="57"/>
        <v>143</v>
      </c>
      <c r="B523" s="46" t="s">
        <v>734</v>
      </c>
      <c r="C523" s="46">
        <v>556.5</v>
      </c>
      <c r="D523" s="46"/>
      <c r="E523" s="46"/>
      <c r="F523" s="46">
        <f t="shared" si="55"/>
        <v>556.5</v>
      </c>
      <c r="G523" s="77">
        <v>9</v>
      </c>
      <c r="H523" s="77"/>
      <c r="I523" s="77"/>
      <c r="J523" s="46">
        <v>9</v>
      </c>
      <c r="K523" s="45">
        <f t="shared" si="58"/>
        <v>4.423691324649791E-3</v>
      </c>
      <c r="L523" s="43">
        <f t="shared" si="59"/>
        <v>18.939813221921845</v>
      </c>
      <c r="M523" s="43">
        <f t="shared" si="54"/>
        <v>4.1667589088228061</v>
      </c>
      <c r="N523" s="43">
        <v>8.1116825863335791</v>
      </c>
      <c r="O523" s="43">
        <v>1.2690301003344482</v>
      </c>
      <c r="P523" s="76">
        <f t="shared" si="56"/>
        <v>5.8377870291846684E-2</v>
      </c>
    </row>
    <row r="524" spans="1:16" ht="13" x14ac:dyDescent="0.3">
      <c r="A524" s="48">
        <f t="shared" si="57"/>
        <v>144</v>
      </c>
      <c r="B524" s="46" t="s">
        <v>735</v>
      </c>
      <c r="C524" s="46">
        <v>502</v>
      </c>
      <c r="D524" s="46"/>
      <c r="E524" s="46"/>
      <c r="F524" s="46">
        <f t="shared" si="55"/>
        <v>502</v>
      </c>
      <c r="G524" s="77">
        <v>9</v>
      </c>
      <c r="H524" s="77"/>
      <c r="I524" s="77"/>
      <c r="J524" s="46">
        <v>9</v>
      </c>
      <c r="K524" s="45">
        <f t="shared" si="58"/>
        <v>4.423691324649791E-3</v>
      </c>
      <c r="L524" s="43">
        <f t="shared" si="59"/>
        <v>18.939813221921845</v>
      </c>
      <c r="M524" s="43">
        <f t="shared" si="54"/>
        <v>4.1667589088228061</v>
      </c>
      <c r="N524" s="43">
        <v>8.1116825863335791</v>
      </c>
      <c r="O524" s="43">
        <v>1.2690301003344482</v>
      </c>
      <c r="P524" s="76">
        <f t="shared" si="56"/>
        <v>6.4715706807594975E-2</v>
      </c>
    </row>
    <row r="525" spans="1:16" ht="13" x14ac:dyDescent="0.3">
      <c r="A525" s="48">
        <f t="shared" si="57"/>
        <v>145</v>
      </c>
      <c r="B525" s="46" t="s">
        <v>736</v>
      </c>
      <c r="C525" s="46">
        <v>467.6</v>
      </c>
      <c r="D525" s="46"/>
      <c r="E525" s="46"/>
      <c r="F525" s="46">
        <f t="shared" si="55"/>
        <v>467.6</v>
      </c>
      <c r="G525" s="77">
        <v>8</v>
      </c>
      <c r="H525" s="77"/>
      <c r="I525" s="77"/>
      <c r="J525" s="46">
        <v>8</v>
      </c>
      <c r="K525" s="45">
        <f t="shared" si="58"/>
        <v>3.9321700663553696E-3</v>
      </c>
      <c r="L525" s="43">
        <f t="shared" si="59"/>
        <v>16.835389530597197</v>
      </c>
      <c r="M525" s="43">
        <f t="shared" si="54"/>
        <v>3.7037856967313836</v>
      </c>
      <c r="N525" s="43">
        <v>7.2103845211854027</v>
      </c>
      <c r="O525" s="43">
        <v>1.128026755852843</v>
      </c>
      <c r="P525" s="76">
        <f t="shared" si="56"/>
        <v>6.1757028452452581E-2</v>
      </c>
    </row>
    <row r="526" spans="1:16" ht="13" x14ac:dyDescent="0.3">
      <c r="A526" s="48">
        <f t="shared" si="57"/>
        <v>146</v>
      </c>
      <c r="B526" s="46" t="s">
        <v>737</v>
      </c>
      <c r="C526" s="46">
        <v>493.8</v>
      </c>
      <c r="D526" s="46"/>
      <c r="E526" s="46"/>
      <c r="F526" s="46">
        <f t="shared" si="55"/>
        <v>493.8</v>
      </c>
      <c r="G526" s="77">
        <v>7</v>
      </c>
      <c r="H526" s="77"/>
      <c r="I526" s="77"/>
      <c r="J526" s="46">
        <v>7</v>
      </c>
      <c r="K526" s="45">
        <f t="shared" si="58"/>
        <v>3.4406488080609482E-3</v>
      </c>
      <c r="L526" s="43">
        <f t="shared" si="59"/>
        <v>14.730965839272546</v>
      </c>
      <c r="M526" s="43">
        <f t="shared" si="54"/>
        <v>3.2408124846399602</v>
      </c>
      <c r="N526" s="43">
        <v>6.3090864560372273</v>
      </c>
      <c r="O526" s="43">
        <v>0.9870234113712375</v>
      </c>
      <c r="P526" s="76">
        <f t="shared" si="56"/>
        <v>5.1170287953262394E-2</v>
      </c>
    </row>
    <row r="527" spans="1:16" ht="13" x14ac:dyDescent="0.3">
      <c r="A527" s="48">
        <f t="shared" si="57"/>
        <v>147</v>
      </c>
      <c r="B527" s="46" t="s">
        <v>738</v>
      </c>
      <c r="C527" s="46">
        <v>515.79999999999995</v>
      </c>
      <c r="D527" s="46"/>
      <c r="E527" s="46"/>
      <c r="F527" s="46">
        <f t="shared" si="55"/>
        <v>515.79999999999995</v>
      </c>
      <c r="G527" s="77">
        <v>9</v>
      </c>
      <c r="H527" s="77"/>
      <c r="I527" s="77"/>
      <c r="J527" s="46">
        <v>9</v>
      </c>
      <c r="K527" s="45">
        <f t="shared" si="58"/>
        <v>4.423691324649791E-3</v>
      </c>
      <c r="L527" s="43">
        <f t="shared" si="59"/>
        <v>18.939813221921845</v>
      </c>
      <c r="M527" s="43">
        <f t="shared" si="54"/>
        <v>4.1667589088228061</v>
      </c>
      <c r="N527" s="43">
        <v>8.1116825863335791</v>
      </c>
      <c r="O527" s="43">
        <v>1.2690301003344482</v>
      </c>
      <c r="P527" s="76">
        <f t="shared" si="56"/>
        <v>6.2984266803824504E-2</v>
      </c>
    </row>
    <row r="528" spans="1:16" ht="13" x14ac:dyDescent="0.3">
      <c r="A528" s="48">
        <f t="shared" si="57"/>
        <v>148</v>
      </c>
      <c r="B528" s="46" t="s">
        <v>739</v>
      </c>
      <c r="C528" s="46">
        <v>1334.9</v>
      </c>
      <c r="D528" s="46"/>
      <c r="E528" s="46"/>
      <c r="F528" s="46">
        <f t="shared" si="55"/>
        <v>1334.9</v>
      </c>
      <c r="G528" s="77">
        <v>24</v>
      </c>
      <c r="H528" s="77"/>
      <c r="I528" s="77"/>
      <c r="J528" s="46">
        <v>24</v>
      </c>
      <c r="K528" s="45">
        <f t="shared" si="58"/>
        <v>1.1796510199066109E-2</v>
      </c>
      <c r="L528" s="43">
        <f t="shared" si="59"/>
        <v>50.506168591791592</v>
      </c>
      <c r="M528" s="43">
        <f t="shared" si="54"/>
        <v>11.111357090194151</v>
      </c>
      <c r="N528" s="43">
        <v>21.631153563556207</v>
      </c>
      <c r="O528" s="43">
        <v>3.3840802675585282</v>
      </c>
      <c r="P528" s="76">
        <f t="shared" si="56"/>
        <v>6.4898314115739361E-2</v>
      </c>
    </row>
    <row r="529" spans="1:16" ht="13" x14ac:dyDescent="0.3">
      <c r="A529" s="48">
        <f t="shared" si="57"/>
        <v>149</v>
      </c>
      <c r="B529" s="46" t="s">
        <v>740</v>
      </c>
      <c r="C529" s="46">
        <v>418.1</v>
      </c>
      <c r="D529" s="46"/>
      <c r="E529" s="46"/>
      <c r="F529" s="46">
        <f t="shared" si="55"/>
        <v>418.1</v>
      </c>
      <c r="G529" s="77">
        <v>10</v>
      </c>
      <c r="H529" s="77"/>
      <c r="I529" s="77"/>
      <c r="J529" s="46">
        <v>10</v>
      </c>
      <c r="K529" s="45">
        <f t="shared" si="58"/>
        <v>4.9152125829442124E-3</v>
      </c>
      <c r="L529" s="43">
        <f t="shared" si="59"/>
        <v>21.044236913246497</v>
      </c>
      <c r="M529" s="43">
        <f t="shared" si="54"/>
        <v>4.6297321209142295</v>
      </c>
      <c r="N529" s="43">
        <v>9.0129806514817545</v>
      </c>
      <c r="O529" s="43">
        <v>1.4100334448160534</v>
      </c>
      <c r="P529" s="76">
        <f t="shared" si="56"/>
        <v>8.6335764483277996E-2</v>
      </c>
    </row>
    <row r="530" spans="1:16" ht="13" x14ac:dyDescent="0.3">
      <c r="A530" s="48">
        <f t="shared" si="57"/>
        <v>150</v>
      </c>
      <c r="B530" s="46" t="s">
        <v>741</v>
      </c>
      <c r="C530" s="46">
        <v>496.6</v>
      </c>
      <c r="D530" s="46"/>
      <c r="E530" s="46"/>
      <c r="F530" s="46">
        <f t="shared" si="55"/>
        <v>496.6</v>
      </c>
      <c r="G530" s="77">
        <v>8</v>
      </c>
      <c r="H530" s="77"/>
      <c r="I530" s="77"/>
      <c r="J530" s="46">
        <v>8</v>
      </c>
      <c r="K530" s="45">
        <f t="shared" si="58"/>
        <v>3.9321700663553696E-3</v>
      </c>
      <c r="L530" s="43">
        <f t="shared" si="59"/>
        <v>16.835389530597197</v>
      </c>
      <c r="M530" s="43">
        <f t="shared" si="54"/>
        <v>3.7037856967313836</v>
      </c>
      <c r="N530" s="43">
        <v>7.2103845211854027</v>
      </c>
      <c r="O530" s="43">
        <v>1.128026755852843</v>
      </c>
      <c r="P530" s="76">
        <f t="shared" si="56"/>
        <v>5.8150597068801504E-2</v>
      </c>
    </row>
    <row r="531" spans="1:16" ht="13" x14ac:dyDescent="0.3">
      <c r="A531" s="48">
        <f t="shared" si="57"/>
        <v>151</v>
      </c>
      <c r="B531" s="46" t="s">
        <v>742</v>
      </c>
      <c r="C531" s="46">
        <v>357.5</v>
      </c>
      <c r="D531" s="46"/>
      <c r="E531" s="46"/>
      <c r="F531" s="46">
        <f t="shared" si="55"/>
        <v>357.5</v>
      </c>
      <c r="G531" s="77">
        <v>7</v>
      </c>
      <c r="H531" s="77"/>
      <c r="I531" s="77"/>
      <c r="J531" s="46">
        <v>7</v>
      </c>
      <c r="K531" s="45">
        <f t="shared" si="58"/>
        <v>3.4406488080609482E-3</v>
      </c>
      <c r="L531" s="43">
        <f t="shared" si="59"/>
        <v>14.730965839272546</v>
      </c>
      <c r="M531" s="43">
        <f t="shared" si="54"/>
        <v>3.2408124846399602</v>
      </c>
      <c r="N531" s="43">
        <v>6.3090864560372273</v>
      </c>
      <c r="O531" s="43">
        <v>0.9870234113712375</v>
      </c>
      <c r="P531" s="76">
        <f t="shared" si="56"/>
        <v>7.0679407528170549E-2</v>
      </c>
    </row>
    <row r="532" spans="1:16" ht="13" x14ac:dyDescent="0.3">
      <c r="A532" s="48">
        <f t="shared" si="57"/>
        <v>152</v>
      </c>
      <c r="B532" s="46" t="s">
        <v>743</v>
      </c>
      <c r="C532" s="46">
        <v>325.89999999999998</v>
      </c>
      <c r="D532" s="46"/>
      <c r="E532" s="46"/>
      <c r="F532" s="46">
        <f t="shared" si="55"/>
        <v>325.89999999999998</v>
      </c>
      <c r="G532" s="77">
        <v>6</v>
      </c>
      <c r="H532" s="77"/>
      <c r="I532" s="77"/>
      <c r="J532" s="46">
        <v>6</v>
      </c>
      <c r="K532" s="45">
        <f t="shared" si="58"/>
        <v>2.9491275497665272E-3</v>
      </c>
      <c r="L532" s="43">
        <f t="shared" si="59"/>
        <v>12.626542147947898</v>
      </c>
      <c r="M532" s="43">
        <f t="shared" si="54"/>
        <v>2.7778392725485377</v>
      </c>
      <c r="N532" s="43">
        <v>5.4077883908890518</v>
      </c>
      <c r="O532" s="43">
        <v>0.84602006688963205</v>
      </c>
      <c r="P532" s="76">
        <f t="shared" si="56"/>
        <v>6.6456550715787419E-2</v>
      </c>
    </row>
    <row r="533" spans="1:16" ht="13" x14ac:dyDescent="0.3">
      <c r="A533" s="48">
        <f t="shared" si="57"/>
        <v>153</v>
      </c>
      <c r="B533" s="46" t="s">
        <v>744</v>
      </c>
      <c r="C533" s="46">
        <v>451.9</v>
      </c>
      <c r="D533" s="46"/>
      <c r="E533" s="46"/>
      <c r="F533" s="46">
        <f t="shared" si="55"/>
        <v>451.9</v>
      </c>
      <c r="G533" s="77">
        <v>7</v>
      </c>
      <c r="H533" s="77"/>
      <c r="I533" s="77"/>
      <c r="J533" s="46">
        <v>7</v>
      </c>
      <c r="K533" s="45">
        <f t="shared" si="58"/>
        <v>3.4406488080609482E-3</v>
      </c>
      <c r="L533" s="43">
        <f t="shared" si="59"/>
        <v>14.730965839272546</v>
      </c>
      <c r="M533" s="43">
        <f t="shared" si="54"/>
        <v>3.2408124846399602</v>
      </c>
      <c r="N533" s="43">
        <v>6.3090864560372273</v>
      </c>
      <c r="O533" s="43">
        <v>0.9870234113712375</v>
      </c>
      <c r="P533" s="76">
        <f t="shared" si="56"/>
        <v>5.591477802903512E-2</v>
      </c>
    </row>
    <row r="534" spans="1:16" ht="13" x14ac:dyDescent="0.3">
      <c r="A534" s="48">
        <f t="shared" si="57"/>
        <v>154</v>
      </c>
      <c r="B534" s="46" t="s">
        <v>745</v>
      </c>
      <c r="C534" s="46">
        <v>766.2</v>
      </c>
      <c r="D534" s="46"/>
      <c r="E534" s="46"/>
      <c r="F534" s="46">
        <f t="shared" si="55"/>
        <v>766.2</v>
      </c>
      <c r="G534" s="77">
        <v>11</v>
      </c>
      <c r="H534" s="77"/>
      <c r="I534" s="77"/>
      <c r="J534" s="46">
        <v>11</v>
      </c>
      <c r="K534" s="45">
        <f t="shared" si="58"/>
        <v>5.4067338412386329E-3</v>
      </c>
      <c r="L534" s="43">
        <f t="shared" si="59"/>
        <v>23.148660604571145</v>
      </c>
      <c r="M534" s="43">
        <f t="shared" si="54"/>
        <v>5.092705333005652</v>
      </c>
      <c r="N534" s="43">
        <v>9.91427871662993</v>
      </c>
      <c r="O534" s="43">
        <v>1.5510367892976589</v>
      </c>
      <c r="P534" s="76">
        <f t="shared" si="56"/>
        <v>5.182286797638265E-2</v>
      </c>
    </row>
    <row r="535" spans="1:16" ht="13" x14ac:dyDescent="0.3">
      <c r="A535" s="48">
        <f t="shared" si="57"/>
        <v>155</v>
      </c>
      <c r="B535" s="46" t="s">
        <v>746</v>
      </c>
      <c r="C535" s="46">
        <v>402.2</v>
      </c>
      <c r="D535" s="46"/>
      <c r="E535" s="46">
        <v>61</v>
      </c>
      <c r="F535" s="46">
        <f t="shared" si="55"/>
        <v>463.2</v>
      </c>
      <c r="G535" s="77">
        <v>10</v>
      </c>
      <c r="H535" s="77"/>
      <c r="I535" s="77">
        <v>1</v>
      </c>
      <c r="J535" s="46">
        <v>11</v>
      </c>
      <c r="K535" s="45">
        <f t="shared" si="58"/>
        <v>5.4067338412386329E-3</v>
      </c>
      <c r="L535" s="43">
        <f t="shared" si="59"/>
        <v>23.148660604571145</v>
      </c>
      <c r="M535" s="43">
        <f t="shared" si="54"/>
        <v>5.092705333005652</v>
      </c>
      <c r="N535" s="43">
        <v>9.91427871662993</v>
      </c>
      <c r="O535" s="43">
        <v>1.5510367892976589</v>
      </c>
      <c r="P535" s="76">
        <f t="shared" si="56"/>
        <v>8.5722541976477523E-2</v>
      </c>
    </row>
    <row r="536" spans="1:16" ht="13" x14ac:dyDescent="0.3">
      <c r="A536" s="48">
        <f t="shared" si="57"/>
        <v>156</v>
      </c>
      <c r="B536" s="46" t="s">
        <v>747</v>
      </c>
      <c r="C536" s="46">
        <v>578.1</v>
      </c>
      <c r="D536" s="46"/>
      <c r="E536" s="46"/>
      <c r="F536" s="46">
        <f t="shared" si="55"/>
        <v>578.1</v>
      </c>
      <c r="G536" s="77">
        <v>12</v>
      </c>
      <c r="H536" s="77"/>
      <c r="I536" s="77"/>
      <c r="J536" s="46">
        <v>12</v>
      </c>
      <c r="K536" s="45">
        <f t="shared" si="58"/>
        <v>5.8982550995330544E-3</v>
      </c>
      <c r="L536" s="43">
        <f t="shared" si="59"/>
        <v>25.253084295895796</v>
      </c>
      <c r="M536" s="43">
        <f t="shared" si="54"/>
        <v>5.5556785450970754</v>
      </c>
      <c r="N536" s="43">
        <v>10.815576781778104</v>
      </c>
      <c r="O536" s="43">
        <v>1.6920401337792641</v>
      </c>
      <c r="P536" s="76">
        <f t="shared" si="56"/>
        <v>7.4928870016520044E-2</v>
      </c>
    </row>
    <row r="537" spans="1:16" ht="13" x14ac:dyDescent="0.3">
      <c r="A537" s="48">
        <f t="shared" si="57"/>
        <v>157</v>
      </c>
      <c r="B537" s="46" t="s">
        <v>748</v>
      </c>
      <c r="C537" s="46">
        <v>567.29999999999995</v>
      </c>
      <c r="D537" s="46"/>
      <c r="E537" s="46">
        <v>96.7</v>
      </c>
      <c r="F537" s="46">
        <f t="shared" si="55"/>
        <v>664</v>
      </c>
      <c r="G537" s="77">
        <v>12</v>
      </c>
      <c r="H537" s="77"/>
      <c r="I537" s="77">
        <v>1</v>
      </c>
      <c r="J537" s="46">
        <v>13</v>
      </c>
      <c r="K537" s="45">
        <f t="shared" si="58"/>
        <v>6.3897763578274758E-3</v>
      </c>
      <c r="L537" s="43">
        <f t="shared" si="59"/>
        <v>27.357507987220444</v>
      </c>
      <c r="M537" s="43">
        <f t="shared" si="54"/>
        <v>6.0186517571884979</v>
      </c>
      <c r="N537" s="43">
        <v>11.716874846926279</v>
      </c>
      <c r="O537" s="43">
        <v>1.8330434782608696</v>
      </c>
      <c r="P537" s="76">
        <f t="shared" si="56"/>
        <v>7.0671804321680867E-2</v>
      </c>
    </row>
    <row r="538" spans="1:16" ht="13" x14ac:dyDescent="0.3">
      <c r="A538" s="48">
        <f t="shared" si="57"/>
        <v>158</v>
      </c>
      <c r="B538" s="46" t="s">
        <v>749</v>
      </c>
      <c r="C538" s="46">
        <v>4428.7</v>
      </c>
      <c r="D538" s="46"/>
      <c r="E538" s="46">
        <v>319.5</v>
      </c>
      <c r="F538" s="46">
        <f t="shared" si="55"/>
        <v>4748.2</v>
      </c>
      <c r="G538" s="77">
        <v>80</v>
      </c>
      <c r="H538" s="77"/>
      <c r="I538" s="77">
        <v>1</v>
      </c>
      <c r="J538" s="46">
        <v>81</v>
      </c>
      <c r="K538" s="45">
        <f t="shared" si="58"/>
        <v>3.9813221921848115E-2</v>
      </c>
      <c r="L538" s="43">
        <f t="shared" si="59"/>
        <v>170.4583189972966</v>
      </c>
      <c r="M538" s="43">
        <f t="shared" si="54"/>
        <v>37.500830179405256</v>
      </c>
      <c r="N538" s="43">
        <v>73.005143277002205</v>
      </c>
      <c r="O538" s="43">
        <v>11.421270903010033</v>
      </c>
      <c r="P538" s="76">
        <f t="shared" si="56"/>
        <v>6.1578190336698986E-2</v>
      </c>
    </row>
    <row r="539" spans="1:16" ht="13" x14ac:dyDescent="0.3">
      <c r="A539" s="48">
        <f t="shared" si="57"/>
        <v>159</v>
      </c>
      <c r="B539" s="46" t="s">
        <v>750</v>
      </c>
      <c r="C539" s="46">
        <v>231</v>
      </c>
      <c r="D539" s="46"/>
      <c r="E539" s="46"/>
      <c r="F539" s="46">
        <f t="shared" si="55"/>
        <v>231</v>
      </c>
      <c r="G539" s="77">
        <v>3</v>
      </c>
      <c r="H539" s="77"/>
      <c r="I539" s="77"/>
      <c r="J539" s="46">
        <v>3</v>
      </c>
      <c r="K539" s="45">
        <f t="shared" si="58"/>
        <v>1.4745637748832636E-3</v>
      </c>
      <c r="L539" s="43">
        <f t="shared" si="59"/>
        <v>6.313271073973949</v>
      </c>
      <c r="M539" s="43">
        <f t="shared" si="54"/>
        <v>1.3889196362742688</v>
      </c>
      <c r="N539" s="43">
        <v>2.7038941954445259</v>
      </c>
      <c r="O539" s="43">
        <v>0.42301003344481602</v>
      </c>
      <c r="P539" s="76">
        <f t="shared" si="56"/>
        <v>4.6879198870725371E-2</v>
      </c>
    </row>
    <row r="540" spans="1:16" ht="13" x14ac:dyDescent="0.3">
      <c r="A540" s="48">
        <f t="shared" si="57"/>
        <v>160</v>
      </c>
      <c r="B540" s="46" t="s">
        <v>751</v>
      </c>
      <c r="C540" s="46">
        <v>260.2</v>
      </c>
      <c r="D540" s="46"/>
      <c r="E540" s="46"/>
      <c r="F540" s="46">
        <f t="shared" si="55"/>
        <v>260.2</v>
      </c>
      <c r="G540" s="77">
        <v>4</v>
      </c>
      <c r="H540" s="77"/>
      <c r="I540" s="77"/>
      <c r="J540" s="46">
        <v>4</v>
      </c>
      <c r="K540" s="45">
        <f t="shared" si="58"/>
        <v>1.9660850331776848E-3</v>
      </c>
      <c r="L540" s="43">
        <f t="shared" si="59"/>
        <v>8.4176947652985987</v>
      </c>
      <c r="M540" s="43">
        <f t="shared" si="54"/>
        <v>1.8518928483656918</v>
      </c>
      <c r="N540" s="43">
        <v>3.6051922605927014</v>
      </c>
      <c r="O540" s="43">
        <v>0.56401337792642148</v>
      </c>
      <c r="P540" s="76">
        <f t="shared" si="56"/>
        <v>5.5491134712465084E-2</v>
      </c>
    </row>
    <row r="541" spans="1:16" ht="13" x14ac:dyDescent="0.3">
      <c r="A541" s="48">
        <f t="shared" si="57"/>
        <v>161</v>
      </c>
      <c r="B541" s="46" t="s">
        <v>1361</v>
      </c>
      <c r="C541" s="68">
        <v>678.5</v>
      </c>
      <c r="D541" s="68"/>
      <c r="E541" s="68"/>
      <c r="F541" s="68">
        <f t="shared" si="55"/>
        <v>678.5</v>
      </c>
      <c r="G541" s="77">
        <v>10</v>
      </c>
      <c r="H541" s="77"/>
      <c r="I541" s="77"/>
      <c r="J541" s="46">
        <f t="shared" ref="J541:J604" si="60">G541+H541+I541</f>
        <v>10</v>
      </c>
      <c r="K541" s="45">
        <f t="shared" si="58"/>
        <v>4.9152125829442124E-3</v>
      </c>
      <c r="L541" s="43">
        <f t="shared" si="59"/>
        <v>21.044236913246497</v>
      </c>
      <c r="M541" s="43">
        <f t="shared" si="54"/>
        <v>4.6297321209142295</v>
      </c>
      <c r="N541" s="43">
        <v>9.0129806514817545</v>
      </c>
      <c r="O541" s="43">
        <v>1.4100334448160534</v>
      </c>
      <c r="P541" s="76">
        <f t="shared" si="56"/>
        <v>5.3201154208487152E-2</v>
      </c>
    </row>
    <row r="542" spans="1:16" ht="13" x14ac:dyDescent="0.3">
      <c r="A542" s="48">
        <f t="shared" si="57"/>
        <v>162</v>
      </c>
      <c r="B542" s="46" t="s">
        <v>1362</v>
      </c>
      <c r="C542" s="68">
        <v>713</v>
      </c>
      <c r="D542" s="68">
        <v>20</v>
      </c>
      <c r="E542" s="68"/>
      <c r="F542" s="68">
        <f t="shared" si="55"/>
        <v>733</v>
      </c>
      <c r="G542" s="77">
        <v>11</v>
      </c>
      <c r="H542" s="77">
        <v>1</v>
      </c>
      <c r="I542" s="77"/>
      <c r="J542" s="46">
        <f t="shared" si="60"/>
        <v>12</v>
      </c>
      <c r="K542" s="45">
        <f t="shared" si="58"/>
        <v>5.8982550995330544E-3</v>
      </c>
      <c r="L542" s="43">
        <f t="shared" si="59"/>
        <v>25.253084295895796</v>
      </c>
      <c r="M542" s="43">
        <f t="shared" si="54"/>
        <v>5.5556785450970754</v>
      </c>
      <c r="N542" s="43">
        <v>10.815576781778104</v>
      </c>
      <c r="O542" s="43">
        <v>1.6920401337792641</v>
      </c>
      <c r="P542" s="76">
        <f t="shared" si="56"/>
        <v>5.9094651782469636E-2</v>
      </c>
    </row>
    <row r="543" spans="1:16" ht="13" x14ac:dyDescent="0.3">
      <c r="A543" s="48">
        <f t="shared" si="57"/>
        <v>163</v>
      </c>
      <c r="B543" s="46" t="s">
        <v>1363</v>
      </c>
      <c r="C543" s="68">
        <v>922.8</v>
      </c>
      <c r="D543" s="68"/>
      <c r="E543" s="68"/>
      <c r="F543" s="68">
        <f t="shared" si="55"/>
        <v>922.8</v>
      </c>
      <c r="G543" s="77">
        <v>17</v>
      </c>
      <c r="H543" s="77"/>
      <c r="I543" s="77"/>
      <c r="J543" s="46">
        <f t="shared" si="60"/>
        <v>17</v>
      </c>
      <c r="K543" s="45">
        <f t="shared" si="58"/>
        <v>8.3558613910051597E-3</v>
      </c>
      <c r="L543" s="43">
        <f t="shared" si="59"/>
        <v>35.775202752519043</v>
      </c>
      <c r="M543" s="43">
        <f t="shared" si="54"/>
        <v>7.8705446055541897</v>
      </c>
      <c r="N543" s="43">
        <v>15.322067107518981</v>
      </c>
      <c r="O543" s="43">
        <v>2.3970568561872909</v>
      </c>
      <c r="P543" s="76">
        <f t="shared" si="56"/>
        <v>6.649856016664446E-2</v>
      </c>
    </row>
    <row r="544" spans="1:16" ht="13" x14ac:dyDescent="0.3">
      <c r="A544" s="48">
        <f t="shared" si="57"/>
        <v>164</v>
      </c>
      <c r="B544" s="46" t="s">
        <v>1364</v>
      </c>
      <c r="C544" s="68">
        <v>396.9</v>
      </c>
      <c r="D544" s="68"/>
      <c r="E544" s="68"/>
      <c r="F544" s="68">
        <f t="shared" si="55"/>
        <v>396.9</v>
      </c>
      <c r="G544" s="77">
        <v>6</v>
      </c>
      <c r="H544" s="77"/>
      <c r="I544" s="77"/>
      <c r="J544" s="46">
        <f t="shared" si="60"/>
        <v>6</v>
      </c>
      <c r="K544" s="45">
        <f t="shared" si="58"/>
        <v>2.9491275497665272E-3</v>
      </c>
      <c r="L544" s="43">
        <f t="shared" si="59"/>
        <v>12.626542147947898</v>
      </c>
      <c r="M544" s="43">
        <f t="shared" si="54"/>
        <v>2.7778392725485377</v>
      </c>
      <c r="N544" s="43">
        <v>5.4077883908890518</v>
      </c>
      <c r="O544" s="43">
        <v>0.84602006688963205</v>
      </c>
      <c r="P544" s="76">
        <f t="shared" si="56"/>
        <v>5.4568379637881387E-2</v>
      </c>
    </row>
    <row r="545" spans="1:16" ht="13" x14ac:dyDescent="0.3">
      <c r="A545" s="48">
        <f t="shared" si="57"/>
        <v>165</v>
      </c>
      <c r="B545" s="46" t="s">
        <v>1365</v>
      </c>
      <c r="C545" s="68">
        <v>817.4</v>
      </c>
      <c r="D545" s="68">
        <v>44.7</v>
      </c>
      <c r="E545" s="68">
        <v>29.9</v>
      </c>
      <c r="F545" s="68">
        <f t="shared" si="55"/>
        <v>892</v>
      </c>
      <c r="G545" s="77">
        <v>15</v>
      </c>
      <c r="H545" s="77">
        <v>2</v>
      </c>
      <c r="I545" s="77">
        <v>1</v>
      </c>
      <c r="J545" s="46">
        <f t="shared" si="60"/>
        <v>18</v>
      </c>
      <c r="K545" s="45">
        <f t="shared" si="58"/>
        <v>8.847382649299582E-3</v>
      </c>
      <c r="L545" s="43">
        <f t="shared" si="59"/>
        <v>37.879626443843691</v>
      </c>
      <c r="M545" s="43">
        <f t="shared" si="54"/>
        <v>8.3335178176456122</v>
      </c>
      <c r="N545" s="43">
        <v>16.223365172667158</v>
      </c>
      <c r="O545" s="43">
        <v>2.5380602006688964</v>
      </c>
      <c r="P545" s="76">
        <f t="shared" si="56"/>
        <v>7.2841445778952199E-2</v>
      </c>
    </row>
    <row r="546" spans="1:16" ht="13" x14ac:dyDescent="0.3">
      <c r="A546" s="48">
        <f t="shared" si="57"/>
        <v>166</v>
      </c>
      <c r="B546" s="46" t="s">
        <v>1366</v>
      </c>
      <c r="C546" s="68">
        <v>872.1</v>
      </c>
      <c r="D546" s="68"/>
      <c r="E546" s="68"/>
      <c r="F546" s="68">
        <f t="shared" si="55"/>
        <v>872.1</v>
      </c>
      <c r="G546" s="77">
        <v>17</v>
      </c>
      <c r="H546" s="77"/>
      <c r="I546" s="77"/>
      <c r="J546" s="46">
        <f t="shared" si="60"/>
        <v>17</v>
      </c>
      <c r="K546" s="45">
        <f t="shared" si="58"/>
        <v>8.3558613910051597E-3</v>
      </c>
      <c r="L546" s="43">
        <f t="shared" si="59"/>
        <v>35.775202752519043</v>
      </c>
      <c r="M546" s="43">
        <f t="shared" si="54"/>
        <v>7.8705446055541897</v>
      </c>
      <c r="N546" s="43">
        <v>15.322067107518981</v>
      </c>
      <c r="O546" s="43">
        <v>2.3970568561872909</v>
      </c>
      <c r="P546" s="76">
        <f t="shared" si="56"/>
        <v>7.0364489533057559E-2</v>
      </c>
    </row>
    <row r="547" spans="1:16" ht="13" x14ac:dyDescent="0.3">
      <c r="A547" s="48">
        <f t="shared" si="57"/>
        <v>167</v>
      </c>
      <c r="B547" s="46" t="s">
        <v>1367</v>
      </c>
      <c r="C547" s="68">
        <v>654.1</v>
      </c>
      <c r="D547" s="68"/>
      <c r="E547" s="68">
        <v>31.8</v>
      </c>
      <c r="F547" s="68">
        <f t="shared" si="55"/>
        <v>685.9</v>
      </c>
      <c r="G547" s="77">
        <v>8</v>
      </c>
      <c r="H547" s="77"/>
      <c r="I547" s="77">
        <v>1</v>
      </c>
      <c r="J547" s="46">
        <f t="shared" si="60"/>
        <v>9</v>
      </c>
      <c r="K547" s="45">
        <f t="shared" si="58"/>
        <v>4.423691324649791E-3</v>
      </c>
      <c r="L547" s="43">
        <f t="shared" si="59"/>
        <v>18.939813221921845</v>
      </c>
      <c r="M547" s="43">
        <f t="shared" si="54"/>
        <v>4.1667589088228061</v>
      </c>
      <c r="N547" s="43">
        <v>8.1116825863335791</v>
      </c>
      <c r="O547" s="43">
        <v>1.2690301003344482</v>
      </c>
      <c r="P547" s="76">
        <f t="shared" si="56"/>
        <v>4.7364462483470884E-2</v>
      </c>
    </row>
    <row r="548" spans="1:16" ht="13" x14ac:dyDescent="0.3">
      <c r="A548" s="48">
        <f t="shared" si="57"/>
        <v>168</v>
      </c>
      <c r="B548" s="46" t="s">
        <v>1368</v>
      </c>
      <c r="C548" s="68">
        <v>253.3</v>
      </c>
      <c r="D548" s="68">
        <v>10.1</v>
      </c>
      <c r="E548" s="68"/>
      <c r="F548" s="68">
        <f t="shared" si="55"/>
        <v>263.40000000000003</v>
      </c>
      <c r="G548" s="77">
        <v>6</v>
      </c>
      <c r="H548" s="77">
        <v>1</v>
      </c>
      <c r="I548" s="77"/>
      <c r="J548" s="46">
        <f t="shared" si="60"/>
        <v>7</v>
      </c>
      <c r="K548" s="45">
        <f t="shared" si="58"/>
        <v>3.4406488080609482E-3</v>
      </c>
      <c r="L548" s="43">
        <f t="shared" si="59"/>
        <v>14.730965839272546</v>
      </c>
      <c r="M548" s="43">
        <f t="shared" si="54"/>
        <v>3.2408124846399602</v>
      </c>
      <c r="N548" s="43">
        <v>6.3090864560372273</v>
      </c>
      <c r="O548" s="43">
        <v>0.9870234113712375</v>
      </c>
      <c r="P548" s="76">
        <f t="shared" si="56"/>
        <v>9.5929719784817638E-2</v>
      </c>
    </row>
    <row r="549" spans="1:16" ht="13" x14ac:dyDescent="0.3">
      <c r="A549" s="48">
        <f t="shared" si="57"/>
        <v>169</v>
      </c>
      <c r="B549" s="46" t="s">
        <v>1369</v>
      </c>
      <c r="C549" s="68">
        <v>603.79999999999995</v>
      </c>
      <c r="D549" s="68"/>
      <c r="E549" s="68"/>
      <c r="F549" s="68">
        <f t="shared" si="55"/>
        <v>603.79999999999995</v>
      </c>
      <c r="G549" s="77">
        <v>15</v>
      </c>
      <c r="H549" s="77"/>
      <c r="I549" s="77"/>
      <c r="J549" s="46">
        <f t="shared" si="60"/>
        <v>15</v>
      </c>
      <c r="K549" s="45">
        <f t="shared" si="58"/>
        <v>7.3728188744163177E-3</v>
      </c>
      <c r="L549" s="43">
        <f t="shared" si="59"/>
        <v>31.566355369869743</v>
      </c>
      <c r="M549" s="43">
        <f t="shared" si="54"/>
        <v>6.9445981813713438</v>
      </c>
      <c r="N549" s="43">
        <v>13.51947097722263</v>
      </c>
      <c r="O549" s="43">
        <v>2.1150501672240805</v>
      </c>
      <c r="P549" s="76">
        <f t="shared" si="56"/>
        <v>8.967451920451773E-2</v>
      </c>
    </row>
    <row r="550" spans="1:16" ht="13" x14ac:dyDescent="0.3">
      <c r="A550" s="48">
        <f t="shared" si="57"/>
        <v>170</v>
      </c>
      <c r="B550" s="46" t="s">
        <v>1370</v>
      </c>
      <c r="C550" s="68">
        <v>664</v>
      </c>
      <c r="D550" s="68">
        <v>24.3</v>
      </c>
      <c r="E550" s="68"/>
      <c r="F550" s="68">
        <f t="shared" si="55"/>
        <v>688.3</v>
      </c>
      <c r="G550" s="77">
        <v>12</v>
      </c>
      <c r="H550" s="77">
        <v>1</v>
      </c>
      <c r="I550" s="77"/>
      <c r="J550" s="46">
        <f t="shared" si="60"/>
        <v>13</v>
      </c>
      <c r="K550" s="45">
        <f t="shared" si="58"/>
        <v>6.3897763578274758E-3</v>
      </c>
      <c r="L550" s="43">
        <f t="shared" si="59"/>
        <v>27.357507987220444</v>
      </c>
      <c r="M550" s="43">
        <f t="shared" si="54"/>
        <v>6.0186517571884979</v>
      </c>
      <c r="N550" s="43">
        <v>11.716874846926279</v>
      </c>
      <c r="O550" s="43">
        <v>1.8330434782608696</v>
      </c>
      <c r="P550" s="76">
        <f t="shared" si="56"/>
        <v>6.8176780574743717E-2</v>
      </c>
    </row>
    <row r="551" spans="1:16" ht="13" x14ac:dyDescent="0.3">
      <c r="A551" s="48">
        <f t="shared" si="57"/>
        <v>171</v>
      </c>
      <c r="B551" s="46" t="s">
        <v>1371</v>
      </c>
      <c r="C551" s="68">
        <v>621.6</v>
      </c>
      <c r="D551" s="68"/>
      <c r="E551" s="68"/>
      <c r="F551" s="68">
        <f t="shared" si="55"/>
        <v>621.6</v>
      </c>
      <c r="G551" s="77">
        <v>15</v>
      </c>
      <c r="H551" s="77"/>
      <c r="I551" s="77"/>
      <c r="J551" s="46">
        <f t="shared" si="60"/>
        <v>15</v>
      </c>
      <c r="K551" s="45">
        <f t="shared" si="58"/>
        <v>7.3728188744163177E-3</v>
      </c>
      <c r="L551" s="43">
        <f t="shared" si="59"/>
        <v>31.566355369869743</v>
      </c>
      <c r="M551" s="43">
        <f t="shared" si="54"/>
        <v>6.9445981813713438</v>
      </c>
      <c r="N551" s="43">
        <v>13.51947097722263</v>
      </c>
      <c r="O551" s="43">
        <v>2.1150501672240805</v>
      </c>
      <c r="P551" s="76">
        <f t="shared" si="56"/>
        <v>8.7106619523307269E-2</v>
      </c>
    </row>
    <row r="552" spans="1:16" ht="13" x14ac:dyDescent="0.3">
      <c r="A552" s="48">
        <f t="shared" si="57"/>
        <v>172</v>
      </c>
      <c r="B552" s="46" t="s">
        <v>1372</v>
      </c>
      <c r="C552" s="68">
        <v>547.1</v>
      </c>
      <c r="D552" s="68">
        <v>23.2</v>
      </c>
      <c r="E552" s="68"/>
      <c r="F552" s="68">
        <f t="shared" si="55"/>
        <v>570.30000000000007</v>
      </c>
      <c r="G552" s="77">
        <v>6</v>
      </c>
      <c r="H552" s="77">
        <v>1</v>
      </c>
      <c r="I552" s="77"/>
      <c r="J552" s="46">
        <f t="shared" si="60"/>
        <v>7</v>
      </c>
      <c r="K552" s="45">
        <f t="shared" si="58"/>
        <v>3.4406488080609482E-3</v>
      </c>
      <c r="L552" s="43">
        <f t="shared" si="59"/>
        <v>14.730965839272546</v>
      </c>
      <c r="M552" s="43">
        <f t="shared" si="54"/>
        <v>3.2408124846399602</v>
      </c>
      <c r="N552" s="43">
        <v>6.3090864560372273</v>
      </c>
      <c r="O552" s="43">
        <v>0.9870234113712375</v>
      </c>
      <c r="P552" s="76">
        <f t="shared" si="56"/>
        <v>4.4306309295670643E-2</v>
      </c>
    </row>
    <row r="553" spans="1:16" ht="13" x14ac:dyDescent="0.3">
      <c r="A553" s="48">
        <f t="shared" si="57"/>
        <v>173</v>
      </c>
      <c r="B553" s="46" t="s">
        <v>1373</v>
      </c>
      <c r="C553" s="68">
        <v>536.29999999999995</v>
      </c>
      <c r="D553" s="68"/>
      <c r="E553" s="68">
        <v>85.9</v>
      </c>
      <c r="F553" s="68">
        <f t="shared" si="55"/>
        <v>622.19999999999993</v>
      </c>
      <c r="G553" s="77">
        <v>12</v>
      </c>
      <c r="H553" s="77"/>
      <c r="I553" s="77">
        <v>1</v>
      </c>
      <c r="J553" s="46">
        <f t="shared" si="60"/>
        <v>13</v>
      </c>
      <c r="K553" s="45">
        <f t="shared" si="58"/>
        <v>6.3897763578274758E-3</v>
      </c>
      <c r="L553" s="43">
        <f t="shared" si="59"/>
        <v>27.357507987220444</v>
      </c>
      <c r="M553" s="43">
        <f t="shared" si="54"/>
        <v>6.0186517571884979</v>
      </c>
      <c r="N553" s="43">
        <v>11.716874846926279</v>
      </c>
      <c r="O553" s="43">
        <v>1.8330434782608696</v>
      </c>
      <c r="P553" s="76">
        <f t="shared" si="56"/>
        <v>7.5419604740591603E-2</v>
      </c>
    </row>
    <row r="554" spans="1:16" ht="13" x14ac:dyDescent="0.3">
      <c r="A554" s="48">
        <f t="shared" si="57"/>
        <v>174</v>
      </c>
      <c r="B554" s="46" t="s">
        <v>1374</v>
      </c>
      <c r="C554" s="68">
        <v>523.03</v>
      </c>
      <c r="D554" s="68"/>
      <c r="E554" s="68"/>
      <c r="F554" s="68">
        <f t="shared" si="55"/>
        <v>523.03</v>
      </c>
      <c r="G554" s="77">
        <v>7</v>
      </c>
      <c r="H554" s="77"/>
      <c r="I554" s="77"/>
      <c r="J554" s="46">
        <f t="shared" si="60"/>
        <v>7</v>
      </c>
      <c r="K554" s="45">
        <f t="shared" si="58"/>
        <v>3.4406488080609482E-3</v>
      </c>
      <c r="L554" s="43">
        <f t="shared" si="59"/>
        <v>14.730965839272546</v>
      </c>
      <c r="M554" s="43">
        <f t="shared" si="54"/>
        <v>3.2408124846399602</v>
      </c>
      <c r="N554" s="43">
        <v>6.3090864560372273</v>
      </c>
      <c r="O554" s="43">
        <v>0.9870234113712375</v>
      </c>
      <c r="P554" s="76">
        <f t="shared" si="56"/>
        <v>4.831059058050393E-2</v>
      </c>
    </row>
    <row r="555" spans="1:16" ht="13" x14ac:dyDescent="0.3">
      <c r="A555" s="48">
        <f t="shared" si="57"/>
        <v>175</v>
      </c>
      <c r="B555" s="46" t="s">
        <v>1375</v>
      </c>
      <c r="C555" s="68">
        <v>628.20000000000005</v>
      </c>
      <c r="D555" s="68"/>
      <c r="E555" s="68">
        <v>93.9</v>
      </c>
      <c r="F555" s="68">
        <f t="shared" si="55"/>
        <v>722.1</v>
      </c>
      <c r="G555" s="77">
        <v>6</v>
      </c>
      <c r="H555" s="77"/>
      <c r="I555" s="77">
        <v>1</v>
      </c>
      <c r="J555" s="46">
        <f t="shared" si="60"/>
        <v>7</v>
      </c>
      <c r="K555" s="45">
        <f t="shared" si="58"/>
        <v>3.4406488080609482E-3</v>
      </c>
      <c r="L555" s="43">
        <f t="shared" si="59"/>
        <v>14.730965839272546</v>
      </c>
      <c r="M555" s="43">
        <f t="shared" si="54"/>
        <v>3.2408124846399602</v>
      </c>
      <c r="N555" s="43">
        <v>6.3090864560372273</v>
      </c>
      <c r="O555" s="43">
        <v>0.9870234113712375</v>
      </c>
      <c r="P555" s="76">
        <f t="shared" si="56"/>
        <v>3.4992228488188573E-2</v>
      </c>
    </row>
    <row r="556" spans="1:16" ht="13" x14ac:dyDescent="0.3">
      <c r="A556" s="48">
        <f t="shared" si="57"/>
        <v>176</v>
      </c>
      <c r="B556" s="46" t="s">
        <v>1376</v>
      </c>
      <c r="C556" s="68">
        <v>570.4</v>
      </c>
      <c r="D556" s="68"/>
      <c r="E556" s="68"/>
      <c r="F556" s="68">
        <f t="shared" si="55"/>
        <v>570.4</v>
      </c>
      <c r="G556" s="77">
        <v>12</v>
      </c>
      <c r="H556" s="77"/>
      <c r="I556" s="77"/>
      <c r="J556" s="46">
        <f t="shared" si="60"/>
        <v>12</v>
      </c>
      <c r="K556" s="45">
        <f t="shared" si="58"/>
        <v>5.8982550995330544E-3</v>
      </c>
      <c r="L556" s="43">
        <f t="shared" si="59"/>
        <v>25.253084295895796</v>
      </c>
      <c r="M556" s="43">
        <f t="shared" si="54"/>
        <v>5.5556785450970754</v>
      </c>
      <c r="N556" s="43">
        <v>10.815576781778104</v>
      </c>
      <c r="O556" s="43">
        <v>1.6920401337792641</v>
      </c>
      <c r="P556" s="76">
        <f t="shared" si="56"/>
        <v>7.5940357216953441E-2</v>
      </c>
    </row>
    <row r="557" spans="1:16" ht="13" x14ac:dyDescent="0.3">
      <c r="A557" s="48">
        <f t="shared" si="57"/>
        <v>177</v>
      </c>
      <c r="B557" s="46" t="s">
        <v>1377</v>
      </c>
      <c r="C557" s="68">
        <v>672.28</v>
      </c>
      <c r="D557" s="68">
        <v>45.9</v>
      </c>
      <c r="E557" s="68"/>
      <c r="F557" s="68">
        <f t="shared" si="55"/>
        <v>718.18</v>
      </c>
      <c r="G557" s="77">
        <v>13</v>
      </c>
      <c r="H557" s="77">
        <v>2</v>
      </c>
      <c r="I557" s="77"/>
      <c r="J557" s="46">
        <f t="shared" si="60"/>
        <v>15</v>
      </c>
      <c r="K557" s="45">
        <f t="shared" si="58"/>
        <v>7.3728188744163177E-3</v>
      </c>
      <c r="L557" s="43">
        <f t="shared" si="59"/>
        <v>31.566355369869743</v>
      </c>
      <c r="M557" s="43">
        <f t="shared" si="54"/>
        <v>6.9445981813713438</v>
      </c>
      <c r="N557" s="43">
        <v>13.51947097722263</v>
      </c>
      <c r="O557" s="43">
        <v>2.1150501672240805</v>
      </c>
      <c r="P557" s="76">
        <f t="shared" si="56"/>
        <v>7.5392623987980453E-2</v>
      </c>
    </row>
    <row r="558" spans="1:16" ht="13" x14ac:dyDescent="0.3">
      <c r="A558" s="48">
        <f t="shared" si="57"/>
        <v>178</v>
      </c>
      <c r="B558" s="46" t="s">
        <v>1378</v>
      </c>
      <c r="C558" s="68">
        <v>862.5</v>
      </c>
      <c r="D558" s="68"/>
      <c r="E558" s="68"/>
      <c r="F558" s="68">
        <f t="shared" si="55"/>
        <v>862.5</v>
      </c>
      <c r="G558" s="77">
        <v>13</v>
      </c>
      <c r="H558" s="77"/>
      <c r="I558" s="77"/>
      <c r="J558" s="46">
        <f t="shared" si="60"/>
        <v>13</v>
      </c>
      <c r="K558" s="45">
        <f t="shared" si="58"/>
        <v>6.3897763578274758E-3</v>
      </c>
      <c r="L558" s="43">
        <f t="shared" si="59"/>
        <v>27.357507987220444</v>
      </c>
      <c r="M558" s="43">
        <f t="shared" si="54"/>
        <v>6.0186517571884979</v>
      </c>
      <c r="N558" s="43">
        <v>11.716874846926279</v>
      </c>
      <c r="O558" s="43">
        <v>1.8330434782608696</v>
      </c>
      <c r="P558" s="76">
        <f t="shared" si="56"/>
        <v>5.4407047037212865E-2</v>
      </c>
    </row>
    <row r="559" spans="1:16" ht="13" x14ac:dyDescent="0.3">
      <c r="A559" s="48">
        <f t="shared" si="57"/>
        <v>179</v>
      </c>
      <c r="B559" s="46" t="s">
        <v>1379</v>
      </c>
      <c r="C559" s="68">
        <v>693.7</v>
      </c>
      <c r="D559" s="68">
        <v>26.4</v>
      </c>
      <c r="E559" s="68"/>
      <c r="F559" s="68">
        <f t="shared" si="55"/>
        <v>720.1</v>
      </c>
      <c r="G559" s="77">
        <v>12</v>
      </c>
      <c r="H559" s="77">
        <v>1</v>
      </c>
      <c r="I559" s="77"/>
      <c r="J559" s="46">
        <f t="shared" si="60"/>
        <v>13</v>
      </c>
      <c r="K559" s="45">
        <f t="shared" si="58"/>
        <v>6.3897763578274758E-3</v>
      </c>
      <c r="L559" s="43">
        <f t="shared" si="59"/>
        <v>27.357507987220444</v>
      </c>
      <c r="M559" s="43">
        <f t="shared" si="54"/>
        <v>6.0186517571884979</v>
      </c>
      <c r="N559" s="43">
        <v>11.716874846926279</v>
      </c>
      <c r="O559" s="43">
        <v>1.8330434782608696</v>
      </c>
      <c r="P559" s="76">
        <f t="shared" si="56"/>
        <v>6.5166057588662812E-2</v>
      </c>
    </row>
    <row r="560" spans="1:16" ht="13" x14ac:dyDescent="0.3">
      <c r="A560" s="48">
        <f t="shared" si="57"/>
        <v>180</v>
      </c>
      <c r="B560" s="46" t="s">
        <v>1380</v>
      </c>
      <c r="C560" s="68">
        <v>689.6</v>
      </c>
      <c r="D560" s="68"/>
      <c r="E560" s="68"/>
      <c r="F560" s="68">
        <f t="shared" si="55"/>
        <v>689.6</v>
      </c>
      <c r="G560" s="77">
        <v>10</v>
      </c>
      <c r="H560" s="77"/>
      <c r="I560" s="77"/>
      <c r="J560" s="46">
        <f t="shared" si="60"/>
        <v>10</v>
      </c>
      <c r="K560" s="45">
        <f t="shared" si="58"/>
        <v>4.9152125829442124E-3</v>
      </c>
      <c r="L560" s="43">
        <f t="shared" si="59"/>
        <v>21.044236913246497</v>
      </c>
      <c r="M560" s="43">
        <f t="shared" si="54"/>
        <v>4.6297321209142295</v>
      </c>
      <c r="N560" s="43">
        <v>9.0129806514817545</v>
      </c>
      <c r="O560" s="43">
        <v>1.4100334448160534</v>
      </c>
      <c r="P560" s="76">
        <f t="shared" si="56"/>
        <v>5.2344813124214809E-2</v>
      </c>
    </row>
    <row r="561" spans="1:16" ht="13" x14ac:dyDescent="0.3">
      <c r="A561" s="48">
        <f t="shared" si="57"/>
        <v>181</v>
      </c>
      <c r="B561" s="46" t="s">
        <v>1381</v>
      </c>
      <c r="C561" s="68">
        <v>599</v>
      </c>
      <c r="D561" s="68"/>
      <c r="E561" s="68">
        <v>61.7</v>
      </c>
      <c r="F561" s="68">
        <f t="shared" si="55"/>
        <v>660.7</v>
      </c>
      <c r="G561" s="77">
        <v>11</v>
      </c>
      <c r="H561" s="77"/>
      <c r="I561" s="77">
        <v>1</v>
      </c>
      <c r="J561" s="46">
        <f t="shared" si="60"/>
        <v>12</v>
      </c>
      <c r="K561" s="45">
        <f t="shared" si="58"/>
        <v>5.8982550995330544E-3</v>
      </c>
      <c r="L561" s="43">
        <f t="shared" si="59"/>
        <v>25.253084295895796</v>
      </c>
      <c r="M561" s="43">
        <f t="shared" si="54"/>
        <v>5.5556785450970754</v>
      </c>
      <c r="N561" s="43">
        <v>10.815576781778104</v>
      </c>
      <c r="O561" s="43">
        <v>1.6920401337792641</v>
      </c>
      <c r="P561" s="76">
        <f t="shared" si="56"/>
        <v>6.556134366058762E-2</v>
      </c>
    </row>
    <row r="562" spans="1:16" ht="13" x14ac:dyDescent="0.3">
      <c r="A562" s="48">
        <f t="shared" si="57"/>
        <v>182</v>
      </c>
      <c r="B562" s="46" t="s">
        <v>1382</v>
      </c>
      <c r="C562" s="68">
        <v>502.6</v>
      </c>
      <c r="D562" s="68"/>
      <c r="E562" s="68">
        <v>53.9</v>
      </c>
      <c r="F562" s="68">
        <f t="shared" si="55"/>
        <v>556.5</v>
      </c>
      <c r="G562" s="77">
        <v>8</v>
      </c>
      <c r="H562" s="77"/>
      <c r="I562" s="77">
        <v>2</v>
      </c>
      <c r="J562" s="46">
        <f t="shared" si="60"/>
        <v>10</v>
      </c>
      <c r="K562" s="45">
        <f t="shared" si="58"/>
        <v>4.9152125829442124E-3</v>
      </c>
      <c r="L562" s="43">
        <f t="shared" si="59"/>
        <v>21.044236913246497</v>
      </c>
      <c r="M562" s="43">
        <f t="shared" si="54"/>
        <v>4.6297321209142295</v>
      </c>
      <c r="N562" s="43">
        <v>9.0129806514817545</v>
      </c>
      <c r="O562" s="43">
        <v>1.4100334448160534</v>
      </c>
      <c r="P562" s="76">
        <f t="shared" si="56"/>
        <v>6.4864300324274093E-2</v>
      </c>
    </row>
    <row r="563" spans="1:16" ht="13" x14ac:dyDescent="0.3">
      <c r="A563" s="48">
        <f t="shared" si="57"/>
        <v>183</v>
      </c>
      <c r="B563" s="46" t="s">
        <v>1383</v>
      </c>
      <c r="C563" s="68">
        <v>4995.63</v>
      </c>
      <c r="D563" s="68">
        <v>255.4</v>
      </c>
      <c r="E563" s="68">
        <v>189.6</v>
      </c>
      <c r="F563" s="68">
        <f t="shared" si="55"/>
        <v>5440.63</v>
      </c>
      <c r="G563" s="77">
        <v>84</v>
      </c>
      <c r="H563" s="77">
        <v>1</v>
      </c>
      <c r="I563" s="77">
        <v>1</v>
      </c>
      <c r="J563" s="46">
        <f t="shared" si="60"/>
        <v>86</v>
      </c>
      <c r="K563" s="45">
        <f t="shared" si="58"/>
        <v>4.2270828213320226E-2</v>
      </c>
      <c r="L563" s="43">
        <f t="shared" si="59"/>
        <v>180.98043745391988</v>
      </c>
      <c r="M563" s="43">
        <f t="shared" si="54"/>
        <v>39.815696239862376</v>
      </c>
      <c r="N563" s="43">
        <v>77.511633602743089</v>
      </c>
      <c r="O563" s="43">
        <v>12.12628762541806</v>
      </c>
      <c r="P563" s="76">
        <f t="shared" si="56"/>
        <v>5.7058475750408205E-2</v>
      </c>
    </row>
    <row r="564" spans="1:16" ht="13" x14ac:dyDescent="0.3">
      <c r="A564" s="48">
        <f t="shared" si="57"/>
        <v>184</v>
      </c>
      <c r="B564" s="46" t="s">
        <v>1384</v>
      </c>
      <c r="C564" s="68">
        <v>574.70000000000005</v>
      </c>
      <c r="D564" s="68">
        <v>14</v>
      </c>
      <c r="E564" s="68"/>
      <c r="F564" s="68">
        <f t="shared" si="55"/>
        <v>588.70000000000005</v>
      </c>
      <c r="G564" s="77">
        <v>7</v>
      </c>
      <c r="H564" s="77">
        <v>1</v>
      </c>
      <c r="I564" s="77"/>
      <c r="J564" s="46">
        <f t="shared" si="60"/>
        <v>8</v>
      </c>
      <c r="K564" s="45">
        <f t="shared" si="58"/>
        <v>3.9321700663553696E-3</v>
      </c>
      <c r="L564" s="43">
        <f t="shared" si="59"/>
        <v>16.835389530597197</v>
      </c>
      <c r="M564" s="43">
        <f t="shared" si="54"/>
        <v>3.7037856967313836</v>
      </c>
      <c r="N564" s="43">
        <v>7.2103845211854027</v>
      </c>
      <c r="O564" s="43">
        <v>1.128026755852843</v>
      </c>
      <c r="P564" s="76">
        <f t="shared" si="56"/>
        <v>4.9053145072816079E-2</v>
      </c>
    </row>
    <row r="565" spans="1:16" ht="13" x14ac:dyDescent="0.3">
      <c r="A565" s="48">
        <f t="shared" si="57"/>
        <v>185</v>
      </c>
      <c r="B565" s="46" t="s">
        <v>1385</v>
      </c>
      <c r="C565" s="68">
        <v>666.7</v>
      </c>
      <c r="D565" s="68"/>
      <c r="E565" s="68">
        <v>37.9</v>
      </c>
      <c r="F565" s="68">
        <f t="shared" si="55"/>
        <v>704.6</v>
      </c>
      <c r="G565" s="77">
        <v>12</v>
      </c>
      <c r="H565" s="77"/>
      <c r="I565" s="77">
        <v>1</v>
      </c>
      <c r="J565" s="46">
        <f t="shared" si="60"/>
        <v>13</v>
      </c>
      <c r="K565" s="45">
        <f t="shared" si="58"/>
        <v>6.3897763578274758E-3</v>
      </c>
      <c r="L565" s="43">
        <f t="shared" si="59"/>
        <v>27.357507987220444</v>
      </c>
      <c r="M565" s="43">
        <f t="shared" si="54"/>
        <v>6.0186517571884979</v>
      </c>
      <c r="N565" s="43">
        <v>11.716874846926279</v>
      </c>
      <c r="O565" s="43">
        <v>1.8330434782608696</v>
      </c>
      <c r="P565" s="76">
        <f t="shared" si="56"/>
        <v>6.6599599871694712E-2</v>
      </c>
    </row>
    <row r="566" spans="1:16" ht="13" x14ac:dyDescent="0.3">
      <c r="A566" s="48">
        <f t="shared" si="57"/>
        <v>186</v>
      </c>
      <c r="B566" s="46" t="s">
        <v>1386</v>
      </c>
      <c r="C566" s="68">
        <v>663.6</v>
      </c>
      <c r="D566" s="68"/>
      <c r="E566" s="68"/>
      <c r="F566" s="68">
        <f t="shared" si="55"/>
        <v>663.6</v>
      </c>
      <c r="G566" s="77">
        <v>13</v>
      </c>
      <c r="H566" s="77"/>
      <c r="I566" s="77"/>
      <c r="J566" s="46">
        <f t="shared" si="60"/>
        <v>13</v>
      </c>
      <c r="K566" s="45">
        <f t="shared" si="58"/>
        <v>6.3897763578274758E-3</v>
      </c>
      <c r="L566" s="43">
        <f t="shared" si="59"/>
        <v>27.357507987220444</v>
      </c>
      <c r="M566" s="43">
        <f t="shared" ref="M566:M629" si="61">L566*0.22</f>
        <v>6.0186517571884979</v>
      </c>
      <c r="N566" s="43">
        <v>11.716874846926279</v>
      </c>
      <c r="O566" s="43">
        <v>1.8330434782608696</v>
      </c>
      <c r="P566" s="76">
        <f t="shared" si="56"/>
        <v>7.0714403359849451E-2</v>
      </c>
    </row>
    <row r="567" spans="1:16" ht="13" x14ac:dyDescent="0.3">
      <c r="A567" s="48">
        <f t="shared" si="57"/>
        <v>187</v>
      </c>
      <c r="B567" s="46" t="s">
        <v>1387</v>
      </c>
      <c r="C567" s="68">
        <v>693.2</v>
      </c>
      <c r="D567" s="68"/>
      <c r="E567" s="68"/>
      <c r="F567" s="68">
        <f t="shared" si="55"/>
        <v>693.2</v>
      </c>
      <c r="G567" s="77">
        <v>12</v>
      </c>
      <c r="H567" s="77"/>
      <c r="I567" s="77"/>
      <c r="J567" s="46">
        <f t="shared" si="60"/>
        <v>12</v>
      </c>
      <c r="K567" s="45">
        <f t="shared" si="58"/>
        <v>5.8982550995330544E-3</v>
      </c>
      <c r="L567" s="43">
        <f t="shared" si="59"/>
        <v>25.253084295895796</v>
      </c>
      <c r="M567" s="43">
        <f t="shared" si="61"/>
        <v>5.5556785450970754</v>
      </c>
      <c r="N567" s="43">
        <v>10.815576781778104</v>
      </c>
      <c r="O567" s="43">
        <v>1.6920401337792641</v>
      </c>
      <c r="P567" s="76">
        <f t="shared" si="56"/>
        <v>6.2487564565133061E-2</v>
      </c>
    </row>
    <row r="568" spans="1:16" ht="13" x14ac:dyDescent="0.3">
      <c r="A568" s="48">
        <f t="shared" si="57"/>
        <v>188</v>
      </c>
      <c r="B568" s="46" t="s">
        <v>1388</v>
      </c>
      <c r="C568" s="68">
        <v>777.3</v>
      </c>
      <c r="D568" s="68"/>
      <c r="E568" s="68">
        <v>88.3</v>
      </c>
      <c r="F568" s="68">
        <f t="shared" si="55"/>
        <v>865.59999999999991</v>
      </c>
      <c r="G568" s="77">
        <v>7</v>
      </c>
      <c r="H568" s="77"/>
      <c r="I568" s="77">
        <v>1</v>
      </c>
      <c r="J568" s="46">
        <f t="shared" si="60"/>
        <v>8</v>
      </c>
      <c r="K568" s="45">
        <f t="shared" si="58"/>
        <v>3.9321700663553696E-3</v>
      </c>
      <c r="L568" s="43">
        <f t="shared" si="59"/>
        <v>16.835389530597197</v>
      </c>
      <c r="M568" s="43">
        <f t="shared" si="61"/>
        <v>3.7037856967313836</v>
      </c>
      <c r="N568" s="43">
        <v>7.2103845211854027</v>
      </c>
      <c r="O568" s="43">
        <v>1.128026755852843</v>
      </c>
      <c r="P568" s="76">
        <f t="shared" si="56"/>
        <v>3.3361352246264825E-2</v>
      </c>
    </row>
    <row r="569" spans="1:16" ht="13" x14ac:dyDescent="0.3">
      <c r="A569" s="48">
        <f t="shared" si="57"/>
        <v>189</v>
      </c>
      <c r="B569" s="46" t="s">
        <v>1389</v>
      </c>
      <c r="C569" s="68">
        <v>635.6</v>
      </c>
      <c r="D569" s="68"/>
      <c r="E569" s="68"/>
      <c r="F569" s="68">
        <f t="shared" si="55"/>
        <v>635.6</v>
      </c>
      <c r="G569" s="77">
        <v>12</v>
      </c>
      <c r="H569" s="77"/>
      <c r="I569" s="77"/>
      <c r="J569" s="46">
        <f t="shared" si="60"/>
        <v>12</v>
      </c>
      <c r="K569" s="45">
        <f t="shared" si="58"/>
        <v>5.8982550995330544E-3</v>
      </c>
      <c r="L569" s="43">
        <f t="shared" si="59"/>
        <v>25.253084295895796</v>
      </c>
      <c r="M569" s="43">
        <f t="shared" si="61"/>
        <v>5.5556785450970754</v>
      </c>
      <c r="N569" s="43">
        <v>10.815576781778104</v>
      </c>
      <c r="O569" s="43">
        <v>1.6920401337792641</v>
      </c>
      <c r="P569" s="76">
        <f t="shared" si="56"/>
        <v>6.8150377212948768E-2</v>
      </c>
    </row>
    <row r="570" spans="1:16" ht="13" x14ac:dyDescent="0.3">
      <c r="A570" s="48">
        <f t="shared" si="57"/>
        <v>190</v>
      </c>
      <c r="B570" s="46" t="s">
        <v>1390</v>
      </c>
      <c r="C570" s="68">
        <v>504.2</v>
      </c>
      <c r="D570" s="68"/>
      <c r="E570" s="68"/>
      <c r="F570" s="68">
        <f t="shared" si="55"/>
        <v>504.2</v>
      </c>
      <c r="G570" s="77">
        <v>10</v>
      </c>
      <c r="H570" s="77"/>
      <c r="I570" s="77"/>
      <c r="J570" s="46">
        <f t="shared" si="60"/>
        <v>10</v>
      </c>
      <c r="K570" s="45">
        <f t="shared" si="58"/>
        <v>4.9152125829442124E-3</v>
      </c>
      <c r="L570" s="43">
        <f t="shared" si="59"/>
        <v>21.044236913246497</v>
      </c>
      <c r="M570" s="43">
        <f t="shared" si="61"/>
        <v>4.6297321209142295</v>
      </c>
      <c r="N570" s="43">
        <v>9.0129806514817545</v>
      </c>
      <c r="O570" s="43">
        <v>1.4100334448160534</v>
      </c>
      <c r="P570" s="76">
        <f t="shared" si="56"/>
        <v>7.1592588517371145E-2</v>
      </c>
    </row>
    <row r="571" spans="1:16" ht="13" x14ac:dyDescent="0.3">
      <c r="A571" s="48">
        <f t="shared" si="57"/>
        <v>191</v>
      </c>
      <c r="B571" s="46" t="s">
        <v>1391</v>
      </c>
      <c r="C571" s="68">
        <v>166</v>
      </c>
      <c r="D571" s="68"/>
      <c r="E571" s="68"/>
      <c r="F571" s="68">
        <f t="shared" si="55"/>
        <v>166</v>
      </c>
      <c r="G571" s="77">
        <v>3</v>
      </c>
      <c r="H571" s="77"/>
      <c r="I571" s="77"/>
      <c r="J571" s="46">
        <f t="shared" si="60"/>
        <v>3</v>
      </c>
      <c r="K571" s="45">
        <f t="shared" si="58"/>
        <v>1.4745637748832636E-3</v>
      </c>
      <c r="L571" s="43">
        <f t="shared" si="59"/>
        <v>6.313271073973949</v>
      </c>
      <c r="M571" s="43">
        <f t="shared" si="61"/>
        <v>1.3889196362742688</v>
      </c>
      <c r="N571" s="43">
        <v>2.7038941954445259</v>
      </c>
      <c r="O571" s="43">
        <v>0.42301003344481602</v>
      </c>
      <c r="P571" s="76">
        <f t="shared" si="56"/>
        <v>6.5235511681551561E-2</v>
      </c>
    </row>
    <row r="572" spans="1:16" ht="13" x14ac:dyDescent="0.3">
      <c r="A572" s="48">
        <f t="shared" si="57"/>
        <v>192</v>
      </c>
      <c r="B572" s="46" t="s">
        <v>1392</v>
      </c>
      <c r="C572" s="68">
        <v>588.9</v>
      </c>
      <c r="D572" s="68"/>
      <c r="E572" s="68"/>
      <c r="F572" s="68">
        <f t="shared" ref="F572:F635" si="62">C572+D572+E572</f>
        <v>588.9</v>
      </c>
      <c r="G572" s="77">
        <v>10</v>
      </c>
      <c r="H572" s="77"/>
      <c r="I572" s="77"/>
      <c r="J572" s="46">
        <f t="shared" si="60"/>
        <v>10</v>
      </c>
      <c r="K572" s="45">
        <f t="shared" si="58"/>
        <v>4.9152125829442124E-3</v>
      </c>
      <c r="L572" s="43">
        <f t="shared" si="59"/>
        <v>21.044236913246497</v>
      </c>
      <c r="M572" s="43">
        <f t="shared" si="61"/>
        <v>4.6297321209142295</v>
      </c>
      <c r="N572" s="43">
        <v>9.0129806514817545</v>
      </c>
      <c r="O572" s="43">
        <v>1.4100334448160534</v>
      </c>
      <c r="P572" s="76">
        <f t="shared" ref="P572:P635" si="63">(L572+M572+N572+O572)/F572</f>
        <v>6.1295607285546838E-2</v>
      </c>
    </row>
    <row r="573" spans="1:16" ht="13" x14ac:dyDescent="0.3">
      <c r="A573" s="48">
        <f t="shared" ref="A573:A636" si="64">1+A572</f>
        <v>193</v>
      </c>
      <c r="B573" s="46" t="s">
        <v>1393</v>
      </c>
      <c r="C573" s="68">
        <v>659.3</v>
      </c>
      <c r="D573" s="68"/>
      <c r="E573" s="68"/>
      <c r="F573" s="68">
        <f t="shared" si="62"/>
        <v>659.3</v>
      </c>
      <c r="G573" s="77">
        <v>9</v>
      </c>
      <c r="H573" s="77"/>
      <c r="I573" s="77"/>
      <c r="J573" s="46">
        <f t="shared" si="60"/>
        <v>9</v>
      </c>
      <c r="K573" s="45">
        <f t="shared" ref="K573:K636" si="65">2/4069*J573</f>
        <v>4.423691324649791E-3</v>
      </c>
      <c r="L573" s="43">
        <f t="shared" ref="L573:L636" si="66">K573*4281.45</f>
        <v>18.939813221921845</v>
      </c>
      <c r="M573" s="43">
        <f t="shared" si="61"/>
        <v>4.1667589088228061</v>
      </c>
      <c r="N573" s="43">
        <v>8.1116825863335791</v>
      </c>
      <c r="O573" s="43">
        <v>1.2690301003344482</v>
      </c>
      <c r="P573" s="76">
        <f t="shared" si="63"/>
        <v>4.9275420624014382E-2</v>
      </c>
    </row>
    <row r="574" spans="1:16" ht="13" x14ac:dyDescent="0.3">
      <c r="A574" s="48">
        <f t="shared" si="64"/>
        <v>194</v>
      </c>
      <c r="B574" s="46" t="s">
        <v>1394</v>
      </c>
      <c r="C574" s="68">
        <v>199.6</v>
      </c>
      <c r="D574" s="68"/>
      <c r="E574" s="68"/>
      <c r="F574" s="68">
        <f t="shared" si="62"/>
        <v>199.6</v>
      </c>
      <c r="G574" s="77">
        <v>3</v>
      </c>
      <c r="H574" s="77"/>
      <c r="I574" s="77"/>
      <c r="J574" s="46">
        <f t="shared" si="60"/>
        <v>3</v>
      </c>
      <c r="K574" s="45">
        <f t="shared" si="65"/>
        <v>1.4745637748832636E-3</v>
      </c>
      <c r="L574" s="43">
        <f t="shared" si="66"/>
        <v>6.313271073973949</v>
      </c>
      <c r="M574" s="43">
        <f t="shared" si="61"/>
        <v>1.3889196362742688</v>
      </c>
      <c r="N574" s="43">
        <v>2.7038941954445259</v>
      </c>
      <c r="O574" s="43">
        <v>0.42301003344481602</v>
      </c>
      <c r="P574" s="76">
        <f t="shared" si="63"/>
        <v>5.4253982661009822E-2</v>
      </c>
    </row>
    <row r="575" spans="1:16" ht="13" x14ac:dyDescent="0.3">
      <c r="A575" s="48">
        <f t="shared" si="64"/>
        <v>195</v>
      </c>
      <c r="B575" s="46" t="s">
        <v>1395</v>
      </c>
      <c r="C575" s="68">
        <v>826.4</v>
      </c>
      <c r="D575" s="68"/>
      <c r="E575" s="68"/>
      <c r="F575" s="68">
        <f t="shared" si="62"/>
        <v>826.4</v>
      </c>
      <c r="G575" s="77">
        <v>16</v>
      </c>
      <c r="H575" s="77"/>
      <c r="I575" s="77"/>
      <c r="J575" s="46">
        <f t="shared" si="60"/>
        <v>16</v>
      </c>
      <c r="K575" s="45">
        <f t="shared" si="65"/>
        <v>7.8643401327107391E-3</v>
      </c>
      <c r="L575" s="43">
        <f t="shared" si="66"/>
        <v>33.670779061194395</v>
      </c>
      <c r="M575" s="43">
        <f t="shared" si="61"/>
        <v>7.4075713934627672</v>
      </c>
      <c r="N575" s="43">
        <v>14.420769042370805</v>
      </c>
      <c r="O575" s="43">
        <v>2.2560535117056859</v>
      </c>
      <c r="P575" s="76">
        <f t="shared" si="63"/>
        <v>6.9887673050258545E-2</v>
      </c>
    </row>
    <row r="576" spans="1:16" ht="13" x14ac:dyDescent="0.3">
      <c r="A576" s="48">
        <f t="shared" si="64"/>
        <v>196</v>
      </c>
      <c r="B576" s="46" t="s">
        <v>1396</v>
      </c>
      <c r="C576" s="68">
        <v>582.70000000000005</v>
      </c>
      <c r="D576" s="68"/>
      <c r="E576" s="68">
        <v>61.9</v>
      </c>
      <c r="F576" s="68">
        <f t="shared" si="62"/>
        <v>644.6</v>
      </c>
      <c r="G576" s="77">
        <v>13</v>
      </c>
      <c r="H576" s="77"/>
      <c r="I576" s="77">
        <v>2</v>
      </c>
      <c r="J576" s="46">
        <f t="shared" si="60"/>
        <v>15</v>
      </c>
      <c r="K576" s="45">
        <f t="shared" si="65"/>
        <v>7.3728188744163177E-3</v>
      </c>
      <c r="L576" s="43">
        <f t="shared" si="66"/>
        <v>31.566355369869743</v>
      </c>
      <c r="M576" s="43">
        <f t="shared" si="61"/>
        <v>6.9445981813713438</v>
      </c>
      <c r="N576" s="43">
        <v>13.51947097722263</v>
      </c>
      <c r="O576" s="43">
        <v>2.1150501672240805</v>
      </c>
      <c r="P576" s="76">
        <f t="shared" si="63"/>
        <v>8.3998564529456712E-2</v>
      </c>
    </row>
    <row r="577" spans="1:16" ht="13" x14ac:dyDescent="0.3">
      <c r="A577" s="48">
        <f t="shared" si="64"/>
        <v>197</v>
      </c>
      <c r="B577" s="46" t="s">
        <v>1397</v>
      </c>
      <c r="C577" s="68">
        <v>358.4</v>
      </c>
      <c r="D577" s="68"/>
      <c r="E577" s="68">
        <v>54.6</v>
      </c>
      <c r="F577" s="68">
        <f t="shared" si="62"/>
        <v>413</v>
      </c>
      <c r="G577" s="77">
        <v>5</v>
      </c>
      <c r="H577" s="77"/>
      <c r="I577" s="77">
        <v>1</v>
      </c>
      <c r="J577" s="46">
        <f t="shared" si="60"/>
        <v>6</v>
      </c>
      <c r="K577" s="45">
        <f t="shared" si="65"/>
        <v>2.9491275497665272E-3</v>
      </c>
      <c r="L577" s="43">
        <f t="shared" si="66"/>
        <v>12.626542147947898</v>
      </c>
      <c r="M577" s="43">
        <f t="shared" si="61"/>
        <v>2.7778392725485377</v>
      </c>
      <c r="N577" s="43">
        <v>5.4077883908890518</v>
      </c>
      <c r="O577" s="43">
        <v>0.84602006688963205</v>
      </c>
      <c r="P577" s="76">
        <f t="shared" si="63"/>
        <v>5.244113771979448E-2</v>
      </c>
    </row>
    <row r="578" spans="1:16" ht="13" x14ac:dyDescent="0.3">
      <c r="A578" s="48">
        <f t="shared" si="64"/>
        <v>198</v>
      </c>
      <c r="B578" s="46" t="s">
        <v>1398</v>
      </c>
      <c r="C578" s="68">
        <v>708.8</v>
      </c>
      <c r="D578" s="68"/>
      <c r="E578" s="68">
        <v>106.4</v>
      </c>
      <c r="F578" s="68">
        <f t="shared" si="62"/>
        <v>815.19999999999993</v>
      </c>
      <c r="G578" s="77">
        <v>15</v>
      </c>
      <c r="H578" s="77"/>
      <c r="I578" s="77">
        <v>4</v>
      </c>
      <c r="J578" s="46">
        <f t="shared" si="60"/>
        <v>19</v>
      </c>
      <c r="K578" s="45">
        <f t="shared" si="65"/>
        <v>9.3389039075940025E-3</v>
      </c>
      <c r="L578" s="43">
        <f t="shared" si="66"/>
        <v>39.984050135168339</v>
      </c>
      <c r="M578" s="43">
        <f t="shared" si="61"/>
        <v>8.7964910297370338</v>
      </c>
      <c r="N578" s="43">
        <v>17.124663237815334</v>
      </c>
      <c r="O578" s="43">
        <v>2.6790635451505014</v>
      </c>
      <c r="P578" s="76">
        <f t="shared" si="63"/>
        <v>8.4131830161765467E-2</v>
      </c>
    </row>
    <row r="579" spans="1:16" ht="13" x14ac:dyDescent="0.3">
      <c r="A579" s="48">
        <f t="shared" si="64"/>
        <v>199</v>
      </c>
      <c r="B579" s="46" t="s">
        <v>1399</v>
      </c>
      <c r="C579" s="68">
        <v>520.55999999999995</v>
      </c>
      <c r="D579" s="68">
        <v>21.1</v>
      </c>
      <c r="E579" s="68">
        <v>104.6</v>
      </c>
      <c r="F579" s="68">
        <f t="shared" si="62"/>
        <v>646.26</v>
      </c>
      <c r="G579" s="77">
        <v>7</v>
      </c>
      <c r="H579" s="77">
        <v>1</v>
      </c>
      <c r="I579" s="77">
        <v>1</v>
      </c>
      <c r="J579" s="46">
        <f t="shared" si="60"/>
        <v>9</v>
      </c>
      <c r="K579" s="45">
        <f t="shared" si="65"/>
        <v>4.423691324649791E-3</v>
      </c>
      <c r="L579" s="43">
        <f t="shared" si="66"/>
        <v>18.939813221921845</v>
      </c>
      <c r="M579" s="43">
        <f t="shared" si="61"/>
        <v>4.1667589088228061</v>
      </c>
      <c r="N579" s="43">
        <v>8.1116825863335791</v>
      </c>
      <c r="O579" s="43">
        <v>1.2690301003344482</v>
      </c>
      <c r="P579" s="76">
        <f t="shared" si="63"/>
        <v>5.0269682198206107E-2</v>
      </c>
    </row>
    <row r="580" spans="1:16" ht="13" x14ac:dyDescent="0.3">
      <c r="A580" s="48">
        <f t="shared" si="64"/>
        <v>200</v>
      </c>
      <c r="B580" s="46" t="s">
        <v>1400</v>
      </c>
      <c r="C580" s="68">
        <v>468.6</v>
      </c>
      <c r="D580" s="68">
        <v>34.5</v>
      </c>
      <c r="E580" s="68">
        <v>198</v>
      </c>
      <c r="F580" s="68">
        <f t="shared" si="62"/>
        <v>701.1</v>
      </c>
      <c r="G580" s="77">
        <v>6</v>
      </c>
      <c r="H580" s="77">
        <v>1</v>
      </c>
      <c r="I580" s="77">
        <v>1</v>
      </c>
      <c r="J580" s="46">
        <f t="shared" si="60"/>
        <v>8</v>
      </c>
      <c r="K580" s="45">
        <f t="shared" si="65"/>
        <v>3.9321700663553696E-3</v>
      </c>
      <c r="L580" s="43">
        <f t="shared" si="66"/>
        <v>16.835389530597197</v>
      </c>
      <c r="M580" s="43">
        <f t="shared" si="61"/>
        <v>3.7037856967313836</v>
      </c>
      <c r="N580" s="43">
        <v>7.2103845211854027</v>
      </c>
      <c r="O580" s="43">
        <v>1.128026755852843</v>
      </c>
      <c r="P580" s="76">
        <f t="shared" si="63"/>
        <v>4.118896948276541E-2</v>
      </c>
    </row>
    <row r="581" spans="1:16" ht="13" x14ac:dyDescent="0.3">
      <c r="A581" s="48">
        <f t="shared" si="64"/>
        <v>201</v>
      </c>
      <c r="B581" s="46" t="s">
        <v>1401</v>
      </c>
      <c r="C581" s="68">
        <v>644.66</v>
      </c>
      <c r="D581" s="68"/>
      <c r="E581" s="68">
        <v>56.9</v>
      </c>
      <c r="F581" s="68">
        <f t="shared" si="62"/>
        <v>701.56</v>
      </c>
      <c r="G581" s="77">
        <v>11</v>
      </c>
      <c r="H581" s="77"/>
      <c r="I581" s="77">
        <v>1</v>
      </c>
      <c r="J581" s="46">
        <f t="shared" si="60"/>
        <v>12</v>
      </c>
      <c r="K581" s="45">
        <f t="shared" si="65"/>
        <v>5.8982550995330544E-3</v>
      </c>
      <c r="L581" s="43">
        <f t="shared" si="66"/>
        <v>25.253084295895796</v>
      </c>
      <c r="M581" s="43">
        <f t="shared" si="61"/>
        <v>5.5556785450970754</v>
      </c>
      <c r="N581" s="43">
        <v>10.815576781778104</v>
      </c>
      <c r="O581" s="43">
        <v>1.6920401337792641</v>
      </c>
      <c r="P581" s="76">
        <f t="shared" si="63"/>
        <v>6.1742943948557845E-2</v>
      </c>
    </row>
    <row r="582" spans="1:16" ht="13" x14ac:dyDescent="0.3">
      <c r="A582" s="48">
        <f t="shared" si="64"/>
        <v>202</v>
      </c>
      <c r="B582" s="46" t="s">
        <v>1402</v>
      </c>
      <c r="C582" s="68">
        <v>665.3</v>
      </c>
      <c r="D582" s="68"/>
      <c r="E582" s="68"/>
      <c r="F582" s="68">
        <f t="shared" si="62"/>
        <v>665.3</v>
      </c>
      <c r="G582" s="77">
        <v>13</v>
      </c>
      <c r="H582" s="77"/>
      <c r="I582" s="77"/>
      <c r="J582" s="46">
        <f t="shared" si="60"/>
        <v>13</v>
      </c>
      <c r="K582" s="45">
        <f t="shared" si="65"/>
        <v>6.3897763578274758E-3</v>
      </c>
      <c r="L582" s="43">
        <f t="shared" si="66"/>
        <v>27.357507987220444</v>
      </c>
      <c r="M582" s="43">
        <f t="shared" si="61"/>
        <v>6.0186517571884979</v>
      </c>
      <c r="N582" s="43">
        <v>11.716874846926279</v>
      </c>
      <c r="O582" s="43">
        <v>1.8330434782608696</v>
      </c>
      <c r="P582" s="76">
        <f t="shared" si="63"/>
        <v>7.053371121237953E-2</v>
      </c>
    </row>
    <row r="583" spans="1:16" ht="13" x14ac:dyDescent="0.3">
      <c r="A583" s="48">
        <f t="shared" si="64"/>
        <v>203</v>
      </c>
      <c r="B583" s="46" t="s">
        <v>1403</v>
      </c>
      <c r="C583" s="68">
        <v>485.4</v>
      </c>
      <c r="D583" s="68"/>
      <c r="E583" s="68">
        <v>128.4</v>
      </c>
      <c r="F583" s="68">
        <f t="shared" si="62"/>
        <v>613.79999999999995</v>
      </c>
      <c r="G583" s="77">
        <v>7</v>
      </c>
      <c r="H583" s="77"/>
      <c r="I583" s="77">
        <v>1</v>
      </c>
      <c r="J583" s="46">
        <f t="shared" si="60"/>
        <v>8</v>
      </c>
      <c r="K583" s="45">
        <f t="shared" si="65"/>
        <v>3.9321700663553696E-3</v>
      </c>
      <c r="L583" s="43">
        <f t="shared" si="66"/>
        <v>16.835389530597197</v>
      </c>
      <c r="M583" s="43">
        <f t="shared" si="61"/>
        <v>3.7037856967313836</v>
      </c>
      <c r="N583" s="43">
        <v>7.2103845211854027</v>
      </c>
      <c r="O583" s="43">
        <v>1.128026755852843</v>
      </c>
      <c r="P583" s="76">
        <f t="shared" si="63"/>
        <v>4.7047224673129405E-2</v>
      </c>
    </row>
    <row r="584" spans="1:16" ht="13" x14ac:dyDescent="0.3">
      <c r="A584" s="48">
        <f t="shared" si="64"/>
        <v>204</v>
      </c>
      <c r="B584" s="46" t="s">
        <v>1404</v>
      </c>
      <c r="C584" s="68">
        <v>704</v>
      </c>
      <c r="D584" s="68">
        <v>41.3</v>
      </c>
      <c r="E584" s="68">
        <v>161</v>
      </c>
      <c r="F584" s="68">
        <f t="shared" si="62"/>
        <v>906.3</v>
      </c>
      <c r="G584" s="77">
        <v>9</v>
      </c>
      <c r="H584" s="77">
        <v>1</v>
      </c>
      <c r="I584" s="77">
        <v>1</v>
      </c>
      <c r="J584" s="46">
        <f t="shared" si="60"/>
        <v>11</v>
      </c>
      <c r="K584" s="45">
        <f t="shared" si="65"/>
        <v>5.4067338412386329E-3</v>
      </c>
      <c r="L584" s="43">
        <f t="shared" si="66"/>
        <v>23.148660604571145</v>
      </c>
      <c r="M584" s="43">
        <f t="shared" si="61"/>
        <v>5.092705333005652</v>
      </c>
      <c r="N584" s="43">
        <v>9.91427871662993</v>
      </c>
      <c r="O584" s="43">
        <v>1.5510367892976589</v>
      </c>
      <c r="P584" s="76">
        <f t="shared" si="63"/>
        <v>4.3811851973413203E-2</v>
      </c>
    </row>
    <row r="585" spans="1:16" ht="13" x14ac:dyDescent="0.3">
      <c r="A585" s="48">
        <f t="shared" si="64"/>
        <v>205</v>
      </c>
      <c r="B585" s="46" t="s">
        <v>1405</v>
      </c>
      <c r="C585" s="68">
        <v>745.99</v>
      </c>
      <c r="D585" s="68">
        <v>91.8</v>
      </c>
      <c r="E585" s="68">
        <v>153.19999999999999</v>
      </c>
      <c r="F585" s="68">
        <f t="shared" si="62"/>
        <v>990.99</v>
      </c>
      <c r="G585" s="77">
        <v>9</v>
      </c>
      <c r="H585" s="77">
        <v>2</v>
      </c>
      <c r="I585" s="77">
        <v>1</v>
      </c>
      <c r="J585" s="46">
        <f t="shared" si="60"/>
        <v>12</v>
      </c>
      <c r="K585" s="45">
        <f t="shared" si="65"/>
        <v>5.8982550995330544E-3</v>
      </c>
      <c r="L585" s="43">
        <f t="shared" si="66"/>
        <v>25.253084295895796</v>
      </c>
      <c r="M585" s="43">
        <f t="shared" si="61"/>
        <v>5.5556785450970754</v>
      </c>
      <c r="N585" s="43">
        <v>10.815576781778104</v>
      </c>
      <c r="O585" s="43">
        <v>1.6920401337792641</v>
      </c>
      <c r="P585" s="76">
        <f t="shared" si="63"/>
        <v>4.3710208737273069E-2</v>
      </c>
    </row>
    <row r="586" spans="1:16" ht="13" x14ac:dyDescent="0.3">
      <c r="A586" s="48">
        <f t="shared" si="64"/>
        <v>206</v>
      </c>
      <c r="B586" s="46" t="s">
        <v>1406</v>
      </c>
      <c r="C586" s="68">
        <v>675.4</v>
      </c>
      <c r="D586" s="68"/>
      <c r="E586" s="68">
        <v>182.9</v>
      </c>
      <c r="F586" s="68">
        <f t="shared" si="62"/>
        <v>858.3</v>
      </c>
      <c r="G586" s="77">
        <v>11</v>
      </c>
      <c r="H586" s="77"/>
      <c r="I586" s="77">
        <v>3</v>
      </c>
      <c r="J586" s="46">
        <f t="shared" si="60"/>
        <v>14</v>
      </c>
      <c r="K586" s="45">
        <f t="shared" si="65"/>
        <v>6.8812976161218963E-3</v>
      </c>
      <c r="L586" s="43">
        <f t="shared" si="66"/>
        <v>29.461931678545092</v>
      </c>
      <c r="M586" s="43">
        <f t="shared" si="61"/>
        <v>6.4816249692799204</v>
      </c>
      <c r="N586" s="43">
        <v>12.618172912074455</v>
      </c>
      <c r="O586" s="43">
        <v>1.974046822742475</v>
      </c>
      <c r="P586" s="76">
        <f t="shared" si="63"/>
        <v>5.8878919238776584E-2</v>
      </c>
    </row>
    <row r="587" spans="1:16" ht="13" x14ac:dyDescent="0.3">
      <c r="A587" s="48">
        <f t="shared" si="64"/>
        <v>207</v>
      </c>
      <c r="B587" s="46" t="s">
        <v>1407</v>
      </c>
      <c r="C587" s="68">
        <v>1034.8</v>
      </c>
      <c r="D587" s="68"/>
      <c r="E587" s="68">
        <v>19.3</v>
      </c>
      <c r="F587" s="68">
        <f t="shared" si="62"/>
        <v>1054.0999999999999</v>
      </c>
      <c r="G587" s="77">
        <v>21</v>
      </c>
      <c r="H587" s="77"/>
      <c r="I587" s="77">
        <v>1</v>
      </c>
      <c r="J587" s="46">
        <f t="shared" si="60"/>
        <v>22</v>
      </c>
      <c r="K587" s="45">
        <f t="shared" si="65"/>
        <v>1.0813467682477266E-2</v>
      </c>
      <c r="L587" s="43">
        <f t="shared" si="66"/>
        <v>46.297321209142289</v>
      </c>
      <c r="M587" s="43">
        <f t="shared" si="61"/>
        <v>10.185410666011304</v>
      </c>
      <c r="N587" s="43">
        <v>19.82855743325986</v>
      </c>
      <c r="O587" s="43">
        <v>3.1020735785953177</v>
      </c>
      <c r="P587" s="76">
        <f t="shared" si="63"/>
        <v>7.5337598792343016E-2</v>
      </c>
    </row>
    <row r="588" spans="1:16" ht="13" x14ac:dyDescent="0.3">
      <c r="A588" s="48">
        <f t="shared" si="64"/>
        <v>208</v>
      </c>
      <c r="B588" s="46" t="s">
        <v>1408</v>
      </c>
      <c r="C588" s="68">
        <v>910.15</v>
      </c>
      <c r="D588" s="68"/>
      <c r="E588" s="68">
        <v>91.5</v>
      </c>
      <c r="F588" s="68">
        <f t="shared" si="62"/>
        <v>1001.65</v>
      </c>
      <c r="G588" s="77">
        <v>13</v>
      </c>
      <c r="H588" s="77"/>
      <c r="I588" s="77">
        <v>2</v>
      </c>
      <c r="J588" s="46">
        <f t="shared" si="60"/>
        <v>15</v>
      </c>
      <c r="K588" s="45">
        <f t="shared" si="65"/>
        <v>7.3728188744163177E-3</v>
      </c>
      <c r="L588" s="43">
        <f t="shared" si="66"/>
        <v>31.566355369869743</v>
      </c>
      <c r="M588" s="43">
        <f t="shared" si="61"/>
        <v>6.9445981813713438</v>
      </c>
      <c r="N588" s="43">
        <v>13.51947097722263</v>
      </c>
      <c r="O588" s="43">
        <v>2.1150501672240805</v>
      </c>
      <c r="P588" s="76">
        <f t="shared" si="63"/>
        <v>5.4056281830667206E-2</v>
      </c>
    </row>
    <row r="589" spans="1:16" ht="13" x14ac:dyDescent="0.3">
      <c r="A589" s="48">
        <f t="shared" si="64"/>
        <v>209</v>
      </c>
      <c r="B589" s="46" t="s">
        <v>1409</v>
      </c>
      <c r="C589" s="68">
        <v>712</v>
      </c>
      <c r="D589" s="68"/>
      <c r="E589" s="68"/>
      <c r="F589" s="68">
        <f t="shared" si="62"/>
        <v>712</v>
      </c>
      <c r="G589" s="77">
        <v>10</v>
      </c>
      <c r="H589" s="77"/>
      <c r="I589" s="77"/>
      <c r="J589" s="46">
        <f t="shared" si="60"/>
        <v>10</v>
      </c>
      <c r="K589" s="45">
        <f t="shared" si="65"/>
        <v>4.9152125829442124E-3</v>
      </c>
      <c r="L589" s="43">
        <f t="shared" si="66"/>
        <v>21.044236913246497</v>
      </c>
      <c r="M589" s="43">
        <f t="shared" si="61"/>
        <v>4.6297321209142295</v>
      </c>
      <c r="N589" s="43">
        <v>9.0129806514817545</v>
      </c>
      <c r="O589" s="43">
        <v>1.4100334448160534</v>
      </c>
      <c r="P589" s="76">
        <f t="shared" si="63"/>
        <v>5.0698010014688953E-2</v>
      </c>
    </row>
    <row r="590" spans="1:16" ht="13" x14ac:dyDescent="0.3">
      <c r="A590" s="48">
        <f t="shared" si="64"/>
        <v>210</v>
      </c>
      <c r="B590" s="46" t="s">
        <v>1410</v>
      </c>
      <c r="C590" s="68">
        <v>305.89999999999998</v>
      </c>
      <c r="D590" s="68"/>
      <c r="E590" s="68">
        <v>31.5</v>
      </c>
      <c r="F590" s="68">
        <f t="shared" si="62"/>
        <v>337.4</v>
      </c>
      <c r="G590" s="77">
        <v>3</v>
      </c>
      <c r="H590" s="77"/>
      <c r="I590" s="77">
        <v>1</v>
      </c>
      <c r="J590" s="46">
        <f t="shared" si="60"/>
        <v>4</v>
      </c>
      <c r="K590" s="45">
        <f t="shared" si="65"/>
        <v>1.9660850331776848E-3</v>
      </c>
      <c r="L590" s="43">
        <f t="shared" si="66"/>
        <v>8.4176947652985987</v>
      </c>
      <c r="M590" s="43">
        <f t="shared" si="61"/>
        <v>1.8518928483656918</v>
      </c>
      <c r="N590" s="43">
        <v>3.6051922605927014</v>
      </c>
      <c r="O590" s="43">
        <v>0.56401337792642148</v>
      </c>
      <c r="P590" s="76">
        <f t="shared" si="63"/>
        <v>4.2794289425558435E-2</v>
      </c>
    </row>
    <row r="591" spans="1:16" ht="13" x14ac:dyDescent="0.3">
      <c r="A591" s="48">
        <f t="shared" si="64"/>
        <v>211</v>
      </c>
      <c r="B591" s="46" t="s">
        <v>1411</v>
      </c>
      <c r="C591" s="68">
        <v>687.07</v>
      </c>
      <c r="D591" s="68"/>
      <c r="E591" s="68">
        <v>16.899999999999999</v>
      </c>
      <c r="F591" s="68">
        <f t="shared" si="62"/>
        <v>703.97</v>
      </c>
      <c r="G591" s="77">
        <v>10</v>
      </c>
      <c r="H591" s="77"/>
      <c r="I591" s="77">
        <v>1</v>
      </c>
      <c r="J591" s="46">
        <f t="shared" si="60"/>
        <v>11</v>
      </c>
      <c r="K591" s="45">
        <f t="shared" si="65"/>
        <v>5.4067338412386329E-3</v>
      </c>
      <c r="L591" s="43">
        <f t="shared" si="66"/>
        <v>23.148660604571145</v>
      </c>
      <c r="M591" s="43">
        <f t="shared" si="61"/>
        <v>5.092705333005652</v>
      </c>
      <c r="N591" s="43">
        <v>9.91427871662993</v>
      </c>
      <c r="O591" s="43">
        <v>1.5510367892976589</v>
      </c>
      <c r="P591" s="76">
        <f t="shared" si="63"/>
        <v>5.6403939718318086E-2</v>
      </c>
    </row>
    <row r="592" spans="1:16" ht="13" x14ac:dyDescent="0.3">
      <c r="A592" s="48">
        <f t="shared" si="64"/>
        <v>212</v>
      </c>
      <c r="B592" s="46" t="s">
        <v>1412</v>
      </c>
      <c r="C592" s="68">
        <v>884.9</v>
      </c>
      <c r="D592" s="68">
        <v>28.7</v>
      </c>
      <c r="E592" s="68"/>
      <c r="F592" s="68">
        <f t="shared" si="62"/>
        <v>913.6</v>
      </c>
      <c r="G592" s="77">
        <v>11</v>
      </c>
      <c r="H592" s="77">
        <v>1</v>
      </c>
      <c r="I592" s="77"/>
      <c r="J592" s="46">
        <f t="shared" si="60"/>
        <v>12</v>
      </c>
      <c r="K592" s="45">
        <f t="shared" si="65"/>
        <v>5.8982550995330544E-3</v>
      </c>
      <c r="L592" s="43">
        <f t="shared" si="66"/>
        <v>25.253084295895796</v>
      </c>
      <c r="M592" s="43">
        <f t="shared" si="61"/>
        <v>5.5556785450970754</v>
      </c>
      <c r="N592" s="43">
        <v>10.815576781778104</v>
      </c>
      <c r="O592" s="43">
        <v>1.6920401337792641</v>
      </c>
      <c r="P592" s="76">
        <f t="shared" si="63"/>
        <v>4.7412849996223992E-2</v>
      </c>
    </row>
    <row r="593" spans="1:16" ht="13" x14ac:dyDescent="0.3">
      <c r="A593" s="48">
        <f t="shared" si="64"/>
        <v>213</v>
      </c>
      <c r="B593" s="46" t="s">
        <v>1413</v>
      </c>
      <c r="C593" s="68">
        <v>534.6</v>
      </c>
      <c r="D593" s="68"/>
      <c r="E593" s="68">
        <v>68.599999999999994</v>
      </c>
      <c r="F593" s="68">
        <f t="shared" si="62"/>
        <v>603.20000000000005</v>
      </c>
      <c r="G593" s="77">
        <v>9</v>
      </c>
      <c r="H593" s="77"/>
      <c r="I593" s="77">
        <v>2</v>
      </c>
      <c r="J593" s="46">
        <f t="shared" si="60"/>
        <v>11</v>
      </c>
      <c r="K593" s="45">
        <f t="shared" si="65"/>
        <v>5.4067338412386329E-3</v>
      </c>
      <c r="L593" s="43">
        <f t="shared" si="66"/>
        <v>23.148660604571145</v>
      </c>
      <c r="M593" s="43">
        <f t="shared" si="61"/>
        <v>5.092705333005652</v>
      </c>
      <c r="N593" s="43">
        <v>9.91427871662993</v>
      </c>
      <c r="O593" s="43">
        <v>1.5510367892976589</v>
      </c>
      <c r="P593" s="76">
        <f t="shared" si="63"/>
        <v>6.58267265310086E-2</v>
      </c>
    </row>
    <row r="594" spans="1:16" ht="13" x14ac:dyDescent="0.3">
      <c r="A594" s="48">
        <f t="shared" si="64"/>
        <v>214</v>
      </c>
      <c r="B594" s="46" t="s">
        <v>1414</v>
      </c>
      <c r="C594" s="68">
        <v>548.1</v>
      </c>
      <c r="D594" s="68"/>
      <c r="E594" s="68"/>
      <c r="F594" s="68">
        <f t="shared" si="62"/>
        <v>548.1</v>
      </c>
      <c r="G594" s="77">
        <v>9</v>
      </c>
      <c r="H594" s="77"/>
      <c r="I594" s="77"/>
      <c r="J594" s="46">
        <f t="shared" si="60"/>
        <v>9</v>
      </c>
      <c r="K594" s="45">
        <f t="shared" si="65"/>
        <v>4.423691324649791E-3</v>
      </c>
      <c r="L594" s="43">
        <f t="shared" si="66"/>
        <v>18.939813221921845</v>
      </c>
      <c r="M594" s="43">
        <f t="shared" si="61"/>
        <v>4.1667589088228061</v>
      </c>
      <c r="N594" s="43">
        <v>8.1116825863335791</v>
      </c>
      <c r="O594" s="43">
        <v>1.2690301003344482</v>
      </c>
      <c r="P594" s="76">
        <f t="shared" si="63"/>
        <v>5.9272550296319428E-2</v>
      </c>
    </row>
    <row r="595" spans="1:16" ht="13" x14ac:dyDescent="0.3">
      <c r="A595" s="48">
        <f t="shared" si="64"/>
        <v>215</v>
      </c>
      <c r="B595" s="46" t="s">
        <v>1415</v>
      </c>
      <c r="C595" s="68">
        <v>630.6</v>
      </c>
      <c r="D595" s="68">
        <v>114.7</v>
      </c>
      <c r="E595" s="68"/>
      <c r="F595" s="68">
        <f t="shared" si="62"/>
        <v>745.30000000000007</v>
      </c>
      <c r="G595" s="77">
        <v>7</v>
      </c>
      <c r="H595" s="77">
        <v>1</v>
      </c>
      <c r="I595" s="77"/>
      <c r="J595" s="46">
        <f t="shared" si="60"/>
        <v>8</v>
      </c>
      <c r="K595" s="45">
        <f t="shared" si="65"/>
        <v>3.9321700663553696E-3</v>
      </c>
      <c r="L595" s="43">
        <f t="shared" si="66"/>
        <v>16.835389530597197</v>
      </c>
      <c r="M595" s="43">
        <f t="shared" si="61"/>
        <v>3.7037856967313836</v>
      </c>
      <c r="N595" s="43">
        <v>7.2103845211854027</v>
      </c>
      <c r="O595" s="43">
        <v>1.128026755852843</v>
      </c>
      <c r="P595" s="76">
        <f t="shared" si="63"/>
        <v>3.8746258559461726E-2</v>
      </c>
    </row>
    <row r="596" spans="1:16" ht="13" x14ac:dyDescent="0.3">
      <c r="A596" s="48">
        <f t="shared" si="64"/>
        <v>216</v>
      </c>
      <c r="B596" s="46" t="s">
        <v>1416</v>
      </c>
      <c r="C596" s="68">
        <v>473.1</v>
      </c>
      <c r="D596" s="68">
        <v>12.4</v>
      </c>
      <c r="E596" s="68">
        <v>260.39999999999998</v>
      </c>
      <c r="F596" s="68">
        <f t="shared" si="62"/>
        <v>745.9</v>
      </c>
      <c r="G596" s="77">
        <v>9</v>
      </c>
      <c r="H596" s="77">
        <v>1</v>
      </c>
      <c r="I596" s="77">
        <v>1</v>
      </c>
      <c r="J596" s="46">
        <f t="shared" si="60"/>
        <v>11</v>
      </c>
      <c r="K596" s="45">
        <f t="shared" si="65"/>
        <v>5.4067338412386329E-3</v>
      </c>
      <c r="L596" s="43">
        <f t="shared" si="66"/>
        <v>23.148660604571145</v>
      </c>
      <c r="M596" s="43">
        <f t="shared" si="61"/>
        <v>5.092705333005652</v>
      </c>
      <c r="N596" s="43">
        <v>9.91427871662993</v>
      </c>
      <c r="O596" s="43">
        <v>1.5510367892976589</v>
      </c>
      <c r="P596" s="76">
        <f t="shared" si="63"/>
        <v>5.3233250359973706E-2</v>
      </c>
    </row>
    <row r="597" spans="1:16" ht="13" x14ac:dyDescent="0.3">
      <c r="A597" s="48">
        <f t="shared" si="64"/>
        <v>217</v>
      </c>
      <c r="B597" s="46" t="s">
        <v>1417</v>
      </c>
      <c r="C597" s="68">
        <v>986.7</v>
      </c>
      <c r="D597" s="68"/>
      <c r="E597" s="68">
        <v>215.4</v>
      </c>
      <c r="F597" s="68">
        <f t="shared" si="62"/>
        <v>1202.1000000000001</v>
      </c>
      <c r="G597" s="77">
        <v>14</v>
      </c>
      <c r="H597" s="77"/>
      <c r="I597" s="77">
        <v>1</v>
      </c>
      <c r="J597" s="46">
        <f t="shared" si="60"/>
        <v>15</v>
      </c>
      <c r="K597" s="45">
        <f t="shared" si="65"/>
        <v>7.3728188744163177E-3</v>
      </c>
      <c r="L597" s="43">
        <f t="shared" si="66"/>
        <v>31.566355369869743</v>
      </c>
      <c r="M597" s="43">
        <f t="shared" si="61"/>
        <v>6.9445981813713438</v>
      </c>
      <c r="N597" s="43">
        <v>13.51947097722263</v>
      </c>
      <c r="O597" s="43">
        <v>2.1150501672240805</v>
      </c>
      <c r="P597" s="76">
        <f t="shared" si="63"/>
        <v>4.5042404704839695E-2</v>
      </c>
    </row>
    <row r="598" spans="1:16" ht="13" x14ac:dyDescent="0.3">
      <c r="A598" s="48">
        <f t="shared" si="64"/>
        <v>218</v>
      </c>
      <c r="B598" s="46" t="s">
        <v>1418</v>
      </c>
      <c r="C598" s="68">
        <v>648.20000000000005</v>
      </c>
      <c r="D598" s="68"/>
      <c r="E598" s="68"/>
      <c r="F598" s="68">
        <f t="shared" si="62"/>
        <v>648.20000000000005</v>
      </c>
      <c r="G598" s="77">
        <v>7</v>
      </c>
      <c r="H598" s="77"/>
      <c r="I598" s="77"/>
      <c r="J598" s="46">
        <f t="shared" si="60"/>
        <v>7</v>
      </c>
      <c r="K598" s="45">
        <f t="shared" si="65"/>
        <v>3.4406488080609482E-3</v>
      </c>
      <c r="L598" s="43">
        <f t="shared" si="66"/>
        <v>14.730965839272546</v>
      </c>
      <c r="M598" s="43">
        <f t="shared" si="61"/>
        <v>3.2408124846399602</v>
      </c>
      <c r="N598" s="43">
        <v>6.3090864560372273</v>
      </c>
      <c r="O598" s="43">
        <v>0.9870234113712375</v>
      </c>
      <c r="P598" s="76">
        <f t="shared" si="63"/>
        <v>3.8981623251035123E-2</v>
      </c>
    </row>
    <row r="599" spans="1:16" ht="13" x14ac:dyDescent="0.3">
      <c r="A599" s="48">
        <f t="shared" si="64"/>
        <v>219</v>
      </c>
      <c r="B599" s="46" t="s">
        <v>1419</v>
      </c>
      <c r="C599" s="68">
        <v>696.9</v>
      </c>
      <c r="D599" s="68"/>
      <c r="E599" s="68">
        <v>42.8</v>
      </c>
      <c r="F599" s="68">
        <f t="shared" si="62"/>
        <v>739.69999999999993</v>
      </c>
      <c r="G599" s="77">
        <v>10</v>
      </c>
      <c r="H599" s="77"/>
      <c r="I599" s="77">
        <v>1</v>
      </c>
      <c r="J599" s="46">
        <f t="shared" si="60"/>
        <v>11</v>
      </c>
      <c r="K599" s="45">
        <f t="shared" si="65"/>
        <v>5.4067338412386329E-3</v>
      </c>
      <c r="L599" s="43">
        <f t="shared" si="66"/>
        <v>23.148660604571145</v>
      </c>
      <c r="M599" s="43">
        <f t="shared" si="61"/>
        <v>5.092705333005652</v>
      </c>
      <c r="N599" s="43">
        <v>9.91427871662993</v>
      </c>
      <c r="O599" s="43">
        <v>1.5510367892976589</v>
      </c>
      <c r="P599" s="76">
        <f t="shared" si="63"/>
        <v>5.3679439561314574E-2</v>
      </c>
    </row>
    <row r="600" spans="1:16" ht="13" x14ac:dyDescent="0.3">
      <c r="A600" s="48">
        <f t="shared" si="64"/>
        <v>220</v>
      </c>
      <c r="B600" s="46" t="s">
        <v>1420</v>
      </c>
      <c r="C600" s="68">
        <v>686.9</v>
      </c>
      <c r="D600" s="68"/>
      <c r="E600" s="68">
        <v>111.8</v>
      </c>
      <c r="F600" s="68">
        <f t="shared" si="62"/>
        <v>798.69999999999993</v>
      </c>
      <c r="G600" s="77">
        <v>10</v>
      </c>
      <c r="H600" s="77"/>
      <c r="I600" s="77">
        <v>2</v>
      </c>
      <c r="J600" s="46">
        <f t="shared" si="60"/>
        <v>12</v>
      </c>
      <c r="K600" s="45">
        <f t="shared" si="65"/>
        <v>5.8982550995330544E-3</v>
      </c>
      <c r="L600" s="43">
        <f t="shared" si="66"/>
        <v>25.253084295895796</v>
      </c>
      <c r="M600" s="43">
        <f t="shared" si="61"/>
        <v>5.5556785450970754</v>
      </c>
      <c r="N600" s="43">
        <v>10.815576781778104</v>
      </c>
      <c r="O600" s="43">
        <v>1.6920401337792641</v>
      </c>
      <c r="P600" s="76">
        <f t="shared" si="63"/>
        <v>5.4233604302679657E-2</v>
      </c>
    </row>
    <row r="601" spans="1:16" ht="13" x14ac:dyDescent="0.3">
      <c r="A601" s="48">
        <f t="shared" si="64"/>
        <v>221</v>
      </c>
      <c r="B601" s="46" t="s">
        <v>1421</v>
      </c>
      <c r="C601" s="68">
        <v>6173.94</v>
      </c>
      <c r="D601" s="68">
        <v>111.6</v>
      </c>
      <c r="E601" s="68"/>
      <c r="F601" s="68">
        <f t="shared" si="62"/>
        <v>6285.54</v>
      </c>
      <c r="G601" s="77">
        <v>87</v>
      </c>
      <c r="H601" s="77">
        <v>1</v>
      </c>
      <c r="I601" s="77"/>
      <c r="J601" s="46">
        <f t="shared" si="60"/>
        <v>88</v>
      </c>
      <c r="K601" s="45">
        <f t="shared" si="65"/>
        <v>4.3253870729909064E-2</v>
      </c>
      <c r="L601" s="43">
        <f t="shared" si="66"/>
        <v>185.18928483656916</v>
      </c>
      <c r="M601" s="43">
        <f t="shared" si="61"/>
        <v>40.741642664045216</v>
      </c>
      <c r="N601" s="43">
        <v>79.31422973303944</v>
      </c>
      <c r="O601" s="43">
        <v>12.408294314381271</v>
      </c>
      <c r="P601" s="76">
        <f t="shared" si="63"/>
        <v>5.0537177640749262E-2</v>
      </c>
    </row>
    <row r="602" spans="1:16" ht="13" x14ac:dyDescent="0.3">
      <c r="A602" s="48">
        <f t="shared" si="64"/>
        <v>222</v>
      </c>
      <c r="B602" s="46" t="s">
        <v>1422</v>
      </c>
      <c r="C602" s="68">
        <v>842.4</v>
      </c>
      <c r="D602" s="68">
        <v>158.5</v>
      </c>
      <c r="E602" s="68"/>
      <c r="F602" s="68">
        <f t="shared" si="62"/>
        <v>1000.9</v>
      </c>
      <c r="G602" s="77">
        <v>12</v>
      </c>
      <c r="H602" s="77">
        <v>2</v>
      </c>
      <c r="I602" s="77"/>
      <c r="J602" s="46">
        <f t="shared" si="60"/>
        <v>14</v>
      </c>
      <c r="K602" s="45">
        <f t="shared" si="65"/>
        <v>6.8812976161218963E-3</v>
      </c>
      <c r="L602" s="43">
        <f t="shared" si="66"/>
        <v>29.461931678545092</v>
      </c>
      <c r="M602" s="43">
        <f t="shared" si="61"/>
        <v>6.4816249692799204</v>
      </c>
      <c r="N602" s="43">
        <v>12.618172912074455</v>
      </c>
      <c r="O602" s="43">
        <v>1.974046822742475</v>
      </c>
      <c r="P602" s="76">
        <f t="shared" si="63"/>
        <v>5.0490335081068982E-2</v>
      </c>
    </row>
    <row r="603" spans="1:16" ht="13" x14ac:dyDescent="0.3">
      <c r="A603" s="48">
        <f t="shared" si="64"/>
        <v>223</v>
      </c>
      <c r="B603" s="46" t="s">
        <v>1423</v>
      </c>
      <c r="C603" s="68">
        <v>372.1</v>
      </c>
      <c r="D603" s="68"/>
      <c r="E603" s="68">
        <v>20.3</v>
      </c>
      <c r="F603" s="68">
        <f t="shared" si="62"/>
        <v>392.40000000000003</v>
      </c>
      <c r="G603" s="77">
        <v>8</v>
      </c>
      <c r="H603" s="77"/>
      <c r="I603" s="77">
        <v>1</v>
      </c>
      <c r="J603" s="46">
        <f t="shared" si="60"/>
        <v>9</v>
      </c>
      <c r="K603" s="45">
        <f t="shared" si="65"/>
        <v>4.423691324649791E-3</v>
      </c>
      <c r="L603" s="43">
        <f t="shared" si="66"/>
        <v>18.939813221921845</v>
      </c>
      <c r="M603" s="43">
        <f t="shared" si="61"/>
        <v>4.1667589088228061</v>
      </c>
      <c r="N603" s="43">
        <v>8.1116825863335791</v>
      </c>
      <c r="O603" s="43">
        <v>1.2690301003344482</v>
      </c>
      <c r="P603" s="76">
        <f t="shared" si="63"/>
        <v>8.279124571206084E-2</v>
      </c>
    </row>
    <row r="604" spans="1:16" ht="13" x14ac:dyDescent="0.3">
      <c r="A604" s="48">
        <f t="shared" si="64"/>
        <v>224</v>
      </c>
      <c r="B604" s="46" t="s">
        <v>1424</v>
      </c>
      <c r="C604" s="68">
        <v>555.1</v>
      </c>
      <c r="D604" s="68"/>
      <c r="E604" s="68">
        <v>40.6</v>
      </c>
      <c r="F604" s="68">
        <f t="shared" si="62"/>
        <v>595.70000000000005</v>
      </c>
      <c r="G604" s="77">
        <v>10</v>
      </c>
      <c r="H604" s="77"/>
      <c r="I604" s="77">
        <v>1</v>
      </c>
      <c r="J604" s="46">
        <f t="shared" si="60"/>
        <v>11</v>
      </c>
      <c r="K604" s="45">
        <f t="shared" si="65"/>
        <v>5.4067338412386329E-3</v>
      </c>
      <c r="L604" s="43">
        <f t="shared" si="66"/>
        <v>23.148660604571145</v>
      </c>
      <c r="M604" s="43">
        <f t="shared" si="61"/>
        <v>5.092705333005652</v>
      </c>
      <c r="N604" s="43">
        <v>9.91427871662993</v>
      </c>
      <c r="O604" s="43">
        <v>1.5510367892976589</v>
      </c>
      <c r="P604" s="76">
        <f t="shared" si="63"/>
        <v>6.6655500156965558E-2</v>
      </c>
    </row>
    <row r="605" spans="1:16" ht="13" x14ac:dyDescent="0.3">
      <c r="A605" s="48">
        <f t="shared" si="64"/>
        <v>225</v>
      </c>
      <c r="B605" s="46" t="s">
        <v>1425</v>
      </c>
      <c r="C605" s="68">
        <v>538.45000000000005</v>
      </c>
      <c r="D605" s="68"/>
      <c r="E605" s="68">
        <v>37.799999999999997</v>
      </c>
      <c r="F605" s="68">
        <f t="shared" si="62"/>
        <v>576.25</v>
      </c>
      <c r="G605" s="77">
        <v>7</v>
      </c>
      <c r="H605" s="77"/>
      <c r="I605" s="77">
        <v>1</v>
      </c>
      <c r="J605" s="46">
        <f t="shared" ref="J605:J668" si="67">G605+H605+I605</f>
        <v>8</v>
      </c>
      <c r="K605" s="45">
        <f t="shared" si="65"/>
        <v>3.9321700663553696E-3</v>
      </c>
      <c r="L605" s="43">
        <f t="shared" si="66"/>
        <v>16.835389530597197</v>
      </c>
      <c r="M605" s="43">
        <f t="shared" si="61"/>
        <v>3.7037856967313836</v>
      </c>
      <c r="N605" s="43">
        <v>7.2103845211854027</v>
      </c>
      <c r="O605" s="43">
        <v>1.128026755852843</v>
      </c>
      <c r="P605" s="76">
        <f t="shared" si="63"/>
        <v>5.0112948380679964E-2</v>
      </c>
    </row>
    <row r="606" spans="1:16" ht="13" x14ac:dyDescent="0.3">
      <c r="A606" s="48">
        <f t="shared" si="64"/>
        <v>226</v>
      </c>
      <c r="B606" s="46" t="s">
        <v>1426</v>
      </c>
      <c r="C606" s="68">
        <v>877.8</v>
      </c>
      <c r="D606" s="68"/>
      <c r="E606" s="68"/>
      <c r="F606" s="68">
        <f t="shared" si="62"/>
        <v>877.8</v>
      </c>
      <c r="G606" s="77">
        <v>20</v>
      </c>
      <c r="H606" s="77"/>
      <c r="I606" s="77"/>
      <c r="J606" s="46">
        <f t="shared" si="67"/>
        <v>20</v>
      </c>
      <c r="K606" s="45">
        <f t="shared" si="65"/>
        <v>9.8304251658884248E-3</v>
      </c>
      <c r="L606" s="43">
        <f t="shared" si="66"/>
        <v>42.088473826492994</v>
      </c>
      <c r="M606" s="43">
        <f t="shared" si="61"/>
        <v>9.259464241828459</v>
      </c>
      <c r="N606" s="43">
        <v>18.025961302963509</v>
      </c>
      <c r="O606" s="43">
        <v>2.8200668896321068</v>
      </c>
      <c r="P606" s="76">
        <f t="shared" si="63"/>
        <v>8.224420854513223E-2</v>
      </c>
    </row>
    <row r="607" spans="1:16" ht="13" x14ac:dyDescent="0.3">
      <c r="A607" s="48">
        <f t="shared" si="64"/>
        <v>227</v>
      </c>
      <c r="B607" s="46" t="s">
        <v>1427</v>
      </c>
      <c r="C607" s="68">
        <v>654.9</v>
      </c>
      <c r="D607" s="68">
        <v>53.4</v>
      </c>
      <c r="E607" s="68"/>
      <c r="F607" s="68">
        <f t="shared" si="62"/>
        <v>708.3</v>
      </c>
      <c r="G607" s="77">
        <v>12</v>
      </c>
      <c r="H607" s="77">
        <v>1</v>
      </c>
      <c r="I607" s="77"/>
      <c r="J607" s="46">
        <f t="shared" si="67"/>
        <v>13</v>
      </c>
      <c r="K607" s="45">
        <f t="shared" si="65"/>
        <v>6.3897763578274758E-3</v>
      </c>
      <c r="L607" s="43">
        <f t="shared" si="66"/>
        <v>27.357507987220444</v>
      </c>
      <c r="M607" s="43">
        <f t="shared" si="61"/>
        <v>6.0186517571884979</v>
      </c>
      <c r="N607" s="43">
        <v>11.716874846926279</v>
      </c>
      <c r="O607" s="43">
        <v>1.8330434782608696</v>
      </c>
      <c r="P607" s="76">
        <f t="shared" si="63"/>
        <v>6.6251698531125364E-2</v>
      </c>
    </row>
    <row r="608" spans="1:16" ht="13" x14ac:dyDescent="0.3">
      <c r="A608" s="48">
        <f t="shared" si="64"/>
        <v>228</v>
      </c>
      <c r="B608" s="46" t="s">
        <v>1428</v>
      </c>
      <c r="C608" s="68">
        <v>392.4</v>
      </c>
      <c r="D608" s="68"/>
      <c r="E608" s="68">
        <v>19.899999999999999</v>
      </c>
      <c r="F608" s="68">
        <f t="shared" si="62"/>
        <v>412.29999999999995</v>
      </c>
      <c r="G608" s="77">
        <v>9</v>
      </c>
      <c r="H608" s="77"/>
      <c r="I608" s="77">
        <v>1</v>
      </c>
      <c r="J608" s="46">
        <f t="shared" si="67"/>
        <v>10</v>
      </c>
      <c r="K608" s="45">
        <f t="shared" si="65"/>
        <v>4.9152125829442124E-3</v>
      </c>
      <c r="L608" s="43">
        <f t="shared" si="66"/>
        <v>21.044236913246497</v>
      </c>
      <c r="M608" s="43">
        <f t="shared" si="61"/>
        <v>4.6297321209142295</v>
      </c>
      <c r="N608" s="43">
        <v>9.0129806514817545</v>
      </c>
      <c r="O608" s="43">
        <v>1.4100334448160534</v>
      </c>
      <c r="P608" s="76">
        <f t="shared" si="63"/>
        <v>8.7550286515785919E-2</v>
      </c>
    </row>
    <row r="609" spans="1:16" ht="13" x14ac:dyDescent="0.3">
      <c r="A609" s="48">
        <f t="shared" si="64"/>
        <v>229</v>
      </c>
      <c r="B609" s="46" t="s">
        <v>1429</v>
      </c>
      <c r="C609" s="68">
        <v>598.14</v>
      </c>
      <c r="D609" s="68"/>
      <c r="E609" s="68"/>
      <c r="F609" s="68">
        <f t="shared" si="62"/>
        <v>598.14</v>
      </c>
      <c r="G609" s="77">
        <v>10</v>
      </c>
      <c r="H609" s="77"/>
      <c r="I609" s="77"/>
      <c r="J609" s="46">
        <f t="shared" si="67"/>
        <v>10</v>
      </c>
      <c r="K609" s="45">
        <f t="shared" si="65"/>
        <v>4.9152125829442124E-3</v>
      </c>
      <c r="L609" s="43">
        <f t="shared" si="66"/>
        <v>21.044236913246497</v>
      </c>
      <c r="M609" s="43">
        <f t="shared" si="61"/>
        <v>4.6297321209142295</v>
      </c>
      <c r="N609" s="43">
        <v>9.0129806514817545</v>
      </c>
      <c r="O609" s="43">
        <v>1.4100334448160534</v>
      </c>
      <c r="P609" s="76">
        <f t="shared" si="63"/>
        <v>6.0348719581466773E-2</v>
      </c>
    </row>
    <row r="610" spans="1:16" ht="13" x14ac:dyDescent="0.3">
      <c r="A610" s="48">
        <f t="shared" si="64"/>
        <v>230</v>
      </c>
      <c r="B610" s="46" t="s">
        <v>1430</v>
      </c>
      <c r="C610" s="68">
        <v>388.6</v>
      </c>
      <c r="D610" s="68"/>
      <c r="E610" s="68"/>
      <c r="F610" s="68">
        <f t="shared" si="62"/>
        <v>388.6</v>
      </c>
      <c r="G610" s="77">
        <v>10</v>
      </c>
      <c r="H610" s="77"/>
      <c r="I610" s="77"/>
      <c r="J610" s="46">
        <f t="shared" si="67"/>
        <v>10</v>
      </c>
      <c r="K610" s="45">
        <f t="shared" si="65"/>
        <v>4.9152125829442124E-3</v>
      </c>
      <c r="L610" s="43">
        <f t="shared" si="66"/>
        <v>21.044236913246497</v>
      </c>
      <c r="M610" s="43">
        <f t="shared" si="61"/>
        <v>4.6297321209142295</v>
      </c>
      <c r="N610" s="43">
        <v>9.0129806514817545</v>
      </c>
      <c r="O610" s="43">
        <v>1.4100334448160534</v>
      </c>
      <c r="P610" s="76">
        <f t="shared" si="63"/>
        <v>9.2889817628560301E-2</v>
      </c>
    </row>
    <row r="611" spans="1:16" ht="13" x14ac:dyDescent="0.3">
      <c r="A611" s="48">
        <f t="shared" si="64"/>
        <v>231</v>
      </c>
      <c r="B611" s="46" t="s">
        <v>1431</v>
      </c>
      <c r="C611" s="68">
        <v>634.1</v>
      </c>
      <c r="D611" s="68"/>
      <c r="E611" s="68"/>
      <c r="F611" s="68">
        <f t="shared" si="62"/>
        <v>634.1</v>
      </c>
      <c r="G611" s="77">
        <v>10</v>
      </c>
      <c r="H611" s="77"/>
      <c r="I611" s="77"/>
      <c r="J611" s="46">
        <f t="shared" si="67"/>
        <v>10</v>
      </c>
      <c r="K611" s="45">
        <f t="shared" si="65"/>
        <v>4.9152125829442124E-3</v>
      </c>
      <c r="L611" s="43">
        <f t="shared" si="66"/>
        <v>21.044236913246497</v>
      </c>
      <c r="M611" s="43">
        <f t="shared" si="61"/>
        <v>4.6297321209142295</v>
      </c>
      <c r="N611" s="43">
        <v>9.0129806514817545</v>
      </c>
      <c r="O611" s="43">
        <v>1.4100334448160534</v>
      </c>
      <c r="P611" s="76">
        <f t="shared" si="63"/>
        <v>5.6926325706447768E-2</v>
      </c>
    </row>
    <row r="612" spans="1:16" ht="13" x14ac:dyDescent="0.3">
      <c r="A612" s="48">
        <f t="shared" si="64"/>
        <v>232</v>
      </c>
      <c r="B612" s="46" t="s">
        <v>1432</v>
      </c>
      <c r="C612" s="68">
        <v>629.6</v>
      </c>
      <c r="D612" s="68"/>
      <c r="E612" s="68">
        <v>82.9</v>
      </c>
      <c r="F612" s="68">
        <f t="shared" si="62"/>
        <v>712.5</v>
      </c>
      <c r="G612" s="77">
        <v>10</v>
      </c>
      <c r="H612" s="77"/>
      <c r="I612" s="77">
        <v>1</v>
      </c>
      <c r="J612" s="46">
        <f t="shared" si="67"/>
        <v>11</v>
      </c>
      <c r="K612" s="45">
        <f t="shared" si="65"/>
        <v>5.4067338412386329E-3</v>
      </c>
      <c r="L612" s="43">
        <f t="shared" si="66"/>
        <v>23.148660604571145</v>
      </c>
      <c r="M612" s="43">
        <f t="shared" si="61"/>
        <v>5.092705333005652</v>
      </c>
      <c r="N612" s="43">
        <v>9.91427871662993</v>
      </c>
      <c r="O612" s="43">
        <v>1.5510367892976589</v>
      </c>
      <c r="P612" s="76">
        <f t="shared" si="63"/>
        <v>5.5728675710181592E-2</v>
      </c>
    </row>
    <row r="613" spans="1:16" ht="13" x14ac:dyDescent="0.3">
      <c r="A613" s="48">
        <f t="shared" si="64"/>
        <v>233</v>
      </c>
      <c r="B613" s="46" t="s">
        <v>1433</v>
      </c>
      <c r="C613" s="68">
        <v>597.1</v>
      </c>
      <c r="D613" s="68"/>
      <c r="E613" s="68">
        <v>43.4</v>
      </c>
      <c r="F613" s="68">
        <f t="shared" si="62"/>
        <v>640.5</v>
      </c>
      <c r="G613" s="77">
        <v>11</v>
      </c>
      <c r="H613" s="77"/>
      <c r="I613" s="77">
        <v>1</v>
      </c>
      <c r="J613" s="46">
        <f t="shared" si="67"/>
        <v>12</v>
      </c>
      <c r="K613" s="45">
        <f t="shared" si="65"/>
        <v>5.8982550995330544E-3</v>
      </c>
      <c r="L613" s="43">
        <f t="shared" si="66"/>
        <v>25.253084295895796</v>
      </c>
      <c r="M613" s="43">
        <f t="shared" si="61"/>
        <v>5.5556785450970754</v>
      </c>
      <c r="N613" s="43">
        <v>10.815576781778104</v>
      </c>
      <c r="O613" s="43">
        <v>1.6920401337792641</v>
      </c>
      <c r="P613" s="76">
        <f t="shared" si="63"/>
        <v>6.7629008206948074E-2</v>
      </c>
    </row>
    <row r="614" spans="1:16" ht="13" x14ac:dyDescent="0.3">
      <c r="A614" s="48">
        <f t="shared" si="64"/>
        <v>234</v>
      </c>
      <c r="B614" s="46" t="s">
        <v>1434</v>
      </c>
      <c r="C614" s="68">
        <v>589.5</v>
      </c>
      <c r="D614" s="68"/>
      <c r="E614" s="68">
        <v>28.2</v>
      </c>
      <c r="F614" s="68">
        <f t="shared" si="62"/>
        <v>617.70000000000005</v>
      </c>
      <c r="G614" s="77">
        <v>13</v>
      </c>
      <c r="H614" s="77"/>
      <c r="I614" s="77">
        <v>1</v>
      </c>
      <c r="J614" s="46">
        <f t="shared" si="67"/>
        <v>14</v>
      </c>
      <c r="K614" s="45">
        <f t="shared" si="65"/>
        <v>6.8812976161218963E-3</v>
      </c>
      <c r="L614" s="43">
        <f t="shared" si="66"/>
        <v>29.461931678545092</v>
      </c>
      <c r="M614" s="43">
        <f t="shared" si="61"/>
        <v>6.4816249692799204</v>
      </c>
      <c r="N614" s="43">
        <v>12.618172912074455</v>
      </c>
      <c r="O614" s="43">
        <v>1.974046822742475</v>
      </c>
      <c r="P614" s="76">
        <f t="shared" si="63"/>
        <v>8.1812815901962016E-2</v>
      </c>
    </row>
    <row r="615" spans="1:16" ht="13" x14ac:dyDescent="0.3">
      <c r="A615" s="48">
        <f t="shared" si="64"/>
        <v>235</v>
      </c>
      <c r="B615" s="46" t="s">
        <v>1435</v>
      </c>
      <c r="C615" s="68">
        <v>657.5</v>
      </c>
      <c r="D615" s="68"/>
      <c r="E615" s="68">
        <v>28.8</v>
      </c>
      <c r="F615" s="68">
        <f t="shared" si="62"/>
        <v>686.3</v>
      </c>
      <c r="G615" s="77">
        <v>15</v>
      </c>
      <c r="H615" s="77"/>
      <c r="I615" s="77">
        <v>1</v>
      </c>
      <c r="J615" s="46">
        <f t="shared" si="67"/>
        <v>16</v>
      </c>
      <c r="K615" s="45">
        <f t="shared" si="65"/>
        <v>7.8643401327107391E-3</v>
      </c>
      <c r="L615" s="43">
        <f t="shared" si="66"/>
        <v>33.670779061194395</v>
      </c>
      <c r="M615" s="43">
        <f t="shared" si="61"/>
        <v>7.4075713934627672</v>
      </c>
      <c r="N615" s="43">
        <v>14.420769042370805</v>
      </c>
      <c r="O615" s="43">
        <v>2.2560535117056859</v>
      </c>
      <c r="P615" s="76">
        <f t="shared" si="63"/>
        <v>8.4154412077420457E-2</v>
      </c>
    </row>
    <row r="616" spans="1:16" ht="13" x14ac:dyDescent="0.3">
      <c r="A616" s="48">
        <f t="shared" si="64"/>
        <v>236</v>
      </c>
      <c r="B616" s="46" t="s">
        <v>1436</v>
      </c>
      <c r="C616" s="68">
        <v>494</v>
      </c>
      <c r="D616" s="68"/>
      <c r="E616" s="68">
        <v>79.900000000000006</v>
      </c>
      <c r="F616" s="68">
        <f t="shared" si="62"/>
        <v>573.9</v>
      </c>
      <c r="G616" s="77">
        <v>10</v>
      </c>
      <c r="H616" s="77"/>
      <c r="I616" s="77">
        <v>3</v>
      </c>
      <c r="J616" s="46">
        <f t="shared" si="67"/>
        <v>13</v>
      </c>
      <c r="K616" s="45">
        <f t="shared" si="65"/>
        <v>6.3897763578274758E-3</v>
      </c>
      <c r="L616" s="43">
        <f t="shared" si="66"/>
        <v>27.357507987220444</v>
      </c>
      <c r="M616" s="43">
        <f t="shared" si="61"/>
        <v>6.0186517571884979</v>
      </c>
      <c r="N616" s="43">
        <v>11.716874846926279</v>
      </c>
      <c r="O616" s="43">
        <v>1.8330434782608696</v>
      </c>
      <c r="P616" s="76">
        <f t="shared" si="63"/>
        <v>8.1766994371137991E-2</v>
      </c>
    </row>
    <row r="617" spans="1:16" ht="13" x14ac:dyDescent="0.3">
      <c r="A617" s="48">
        <f t="shared" si="64"/>
        <v>237</v>
      </c>
      <c r="B617" s="46" t="s">
        <v>1437</v>
      </c>
      <c r="C617" s="68">
        <v>710.1</v>
      </c>
      <c r="D617" s="68"/>
      <c r="E617" s="68"/>
      <c r="F617" s="68">
        <f t="shared" si="62"/>
        <v>710.1</v>
      </c>
      <c r="G617" s="77">
        <v>8</v>
      </c>
      <c r="H617" s="77"/>
      <c r="I617" s="77"/>
      <c r="J617" s="46">
        <f t="shared" si="67"/>
        <v>8</v>
      </c>
      <c r="K617" s="45">
        <f t="shared" si="65"/>
        <v>3.9321700663553696E-3</v>
      </c>
      <c r="L617" s="43">
        <f t="shared" si="66"/>
        <v>16.835389530597197</v>
      </c>
      <c r="M617" s="43">
        <f t="shared" si="61"/>
        <v>3.7037856967313836</v>
      </c>
      <c r="N617" s="43">
        <v>7.2103845211854027</v>
      </c>
      <c r="O617" s="43">
        <v>1.128026755852843</v>
      </c>
      <c r="P617" s="76">
        <f t="shared" si="63"/>
        <v>4.0666929311881185E-2</v>
      </c>
    </row>
    <row r="618" spans="1:16" ht="13" x14ac:dyDescent="0.3">
      <c r="A618" s="48">
        <f t="shared" si="64"/>
        <v>238</v>
      </c>
      <c r="B618" s="46" t="s">
        <v>1438</v>
      </c>
      <c r="C618" s="68">
        <v>689.64</v>
      </c>
      <c r="D618" s="68">
        <v>121.5</v>
      </c>
      <c r="E618" s="68"/>
      <c r="F618" s="68">
        <f t="shared" si="62"/>
        <v>811.14</v>
      </c>
      <c r="G618" s="77">
        <v>17</v>
      </c>
      <c r="H618" s="77">
        <v>1</v>
      </c>
      <c r="I618" s="77"/>
      <c r="J618" s="46">
        <f t="shared" si="67"/>
        <v>18</v>
      </c>
      <c r="K618" s="45">
        <f t="shared" si="65"/>
        <v>8.847382649299582E-3</v>
      </c>
      <c r="L618" s="43">
        <f t="shared" si="66"/>
        <v>37.879626443843691</v>
      </c>
      <c r="M618" s="43">
        <f t="shared" si="61"/>
        <v>8.3335178176456122</v>
      </c>
      <c r="N618" s="43">
        <v>16.223365172667158</v>
      </c>
      <c r="O618" s="43">
        <v>2.5380602006688964</v>
      </c>
      <c r="P618" s="76">
        <f t="shared" si="63"/>
        <v>8.0102780820604777E-2</v>
      </c>
    </row>
    <row r="619" spans="1:16" ht="13" x14ac:dyDescent="0.3">
      <c r="A619" s="48">
        <f t="shared" si="64"/>
        <v>239</v>
      </c>
      <c r="B619" s="46" t="s">
        <v>1439</v>
      </c>
      <c r="C619" s="68">
        <v>1029</v>
      </c>
      <c r="D619" s="68">
        <v>102.5</v>
      </c>
      <c r="E619" s="68"/>
      <c r="F619" s="68">
        <f t="shared" si="62"/>
        <v>1131.5</v>
      </c>
      <c r="G619" s="77">
        <v>17</v>
      </c>
      <c r="H619" s="77">
        <v>1</v>
      </c>
      <c r="I619" s="77"/>
      <c r="J619" s="46">
        <f t="shared" si="67"/>
        <v>18</v>
      </c>
      <c r="K619" s="45">
        <f t="shared" si="65"/>
        <v>8.847382649299582E-3</v>
      </c>
      <c r="L619" s="43">
        <f t="shared" si="66"/>
        <v>37.879626443843691</v>
      </c>
      <c r="M619" s="43">
        <f t="shared" si="61"/>
        <v>8.3335178176456122</v>
      </c>
      <c r="N619" s="43">
        <v>16.223365172667158</v>
      </c>
      <c r="O619" s="43">
        <v>2.5380602006688964</v>
      </c>
      <c r="P619" s="76">
        <f t="shared" si="63"/>
        <v>5.7423393402408623E-2</v>
      </c>
    </row>
    <row r="620" spans="1:16" ht="13" x14ac:dyDescent="0.3">
      <c r="A620" s="48">
        <f t="shared" si="64"/>
        <v>240</v>
      </c>
      <c r="B620" s="46" t="s">
        <v>1440</v>
      </c>
      <c r="C620" s="68">
        <v>478</v>
      </c>
      <c r="D620" s="68"/>
      <c r="E620" s="68">
        <v>77.5</v>
      </c>
      <c r="F620" s="68">
        <f t="shared" si="62"/>
        <v>555.5</v>
      </c>
      <c r="G620" s="77">
        <v>9</v>
      </c>
      <c r="H620" s="77"/>
      <c r="I620" s="77">
        <v>1</v>
      </c>
      <c r="J620" s="46">
        <f t="shared" si="67"/>
        <v>10</v>
      </c>
      <c r="K620" s="45">
        <f t="shared" si="65"/>
        <v>4.9152125829442124E-3</v>
      </c>
      <c r="L620" s="43">
        <f t="shared" si="66"/>
        <v>21.044236913246497</v>
      </c>
      <c r="M620" s="43">
        <f t="shared" si="61"/>
        <v>4.6297321209142295</v>
      </c>
      <c r="N620" s="43">
        <v>9.0129806514817545</v>
      </c>
      <c r="O620" s="43">
        <v>1.4100334448160534</v>
      </c>
      <c r="P620" s="76">
        <f t="shared" si="63"/>
        <v>6.4981067741599521E-2</v>
      </c>
    </row>
    <row r="621" spans="1:16" ht="13" x14ac:dyDescent="0.3">
      <c r="A621" s="48">
        <f t="shared" si="64"/>
        <v>241</v>
      </c>
      <c r="B621" s="46" t="s">
        <v>1441</v>
      </c>
      <c r="C621" s="68">
        <v>937.9</v>
      </c>
      <c r="D621" s="68"/>
      <c r="E621" s="68"/>
      <c r="F621" s="68">
        <f t="shared" si="62"/>
        <v>937.9</v>
      </c>
      <c r="G621" s="77">
        <v>14</v>
      </c>
      <c r="H621" s="77"/>
      <c r="I621" s="77"/>
      <c r="J621" s="46">
        <f t="shared" si="67"/>
        <v>14</v>
      </c>
      <c r="K621" s="45">
        <f t="shared" si="65"/>
        <v>6.8812976161218963E-3</v>
      </c>
      <c r="L621" s="43">
        <f t="shared" si="66"/>
        <v>29.461931678545092</v>
      </c>
      <c r="M621" s="43">
        <f t="shared" si="61"/>
        <v>6.4816249692799204</v>
      </c>
      <c r="N621" s="43">
        <v>12.618172912074455</v>
      </c>
      <c r="O621" s="43">
        <v>1.974046822742475</v>
      </c>
      <c r="P621" s="76">
        <f t="shared" si="63"/>
        <v>5.388183855703374E-2</v>
      </c>
    </row>
    <row r="622" spans="1:16" ht="13" x14ac:dyDescent="0.3">
      <c r="A622" s="48">
        <f t="shared" si="64"/>
        <v>242</v>
      </c>
      <c r="B622" s="46" t="s">
        <v>1442</v>
      </c>
      <c r="C622" s="68">
        <v>848.1</v>
      </c>
      <c r="D622" s="68"/>
      <c r="E622" s="68">
        <v>34.700000000000003</v>
      </c>
      <c r="F622" s="68">
        <f t="shared" si="62"/>
        <v>882.80000000000007</v>
      </c>
      <c r="G622" s="77">
        <v>15</v>
      </c>
      <c r="H622" s="77"/>
      <c r="I622" s="77">
        <v>1</v>
      </c>
      <c r="J622" s="46">
        <f t="shared" si="67"/>
        <v>16</v>
      </c>
      <c r="K622" s="45">
        <f t="shared" si="65"/>
        <v>7.8643401327107391E-3</v>
      </c>
      <c r="L622" s="43">
        <f t="shared" si="66"/>
        <v>33.670779061194395</v>
      </c>
      <c r="M622" s="43">
        <f t="shared" si="61"/>
        <v>7.4075713934627672</v>
      </c>
      <c r="N622" s="43">
        <v>14.420769042370805</v>
      </c>
      <c r="O622" s="43">
        <v>2.2560535117056859</v>
      </c>
      <c r="P622" s="76">
        <f t="shared" si="63"/>
        <v>6.5422715234179488E-2</v>
      </c>
    </row>
    <row r="623" spans="1:16" ht="13" x14ac:dyDescent="0.3">
      <c r="A623" s="48">
        <f t="shared" si="64"/>
        <v>243</v>
      </c>
      <c r="B623" s="46" t="s">
        <v>1443</v>
      </c>
      <c r="C623" s="68">
        <v>958.6</v>
      </c>
      <c r="D623" s="68"/>
      <c r="E623" s="68"/>
      <c r="F623" s="68">
        <f t="shared" si="62"/>
        <v>958.6</v>
      </c>
      <c r="G623" s="77">
        <v>15</v>
      </c>
      <c r="H623" s="77"/>
      <c r="I623" s="77"/>
      <c r="J623" s="46">
        <f t="shared" si="67"/>
        <v>15</v>
      </c>
      <c r="K623" s="45">
        <f t="shared" si="65"/>
        <v>7.3728188744163177E-3</v>
      </c>
      <c r="L623" s="43">
        <f t="shared" si="66"/>
        <v>31.566355369869743</v>
      </c>
      <c r="M623" s="43">
        <f t="shared" si="61"/>
        <v>6.9445981813713438</v>
      </c>
      <c r="N623" s="43">
        <v>13.51947097722263</v>
      </c>
      <c r="O623" s="43">
        <v>2.1150501672240805</v>
      </c>
      <c r="P623" s="76">
        <f t="shared" si="63"/>
        <v>5.6483908507915501E-2</v>
      </c>
    </row>
    <row r="624" spans="1:16" ht="13" x14ac:dyDescent="0.3">
      <c r="A624" s="48">
        <f t="shared" si="64"/>
        <v>244</v>
      </c>
      <c r="B624" s="46" t="s">
        <v>1444</v>
      </c>
      <c r="C624" s="68">
        <v>950.2</v>
      </c>
      <c r="D624" s="68"/>
      <c r="E624" s="68"/>
      <c r="F624" s="68">
        <f t="shared" si="62"/>
        <v>950.2</v>
      </c>
      <c r="G624" s="77">
        <v>14</v>
      </c>
      <c r="H624" s="77"/>
      <c r="I624" s="77"/>
      <c r="J624" s="46">
        <f t="shared" si="67"/>
        <v>14</v>
      </c>
      <c r="K624" s="45">
        <f t="shared" si="65"/>
        <v>6.8812976161218963E-3</v>
      </c>
      <c r="L624" s="43">
        <f t="shared" si="66"/>
        <v>29.461931678545092</v>
      </c>
      <c r="M624" s="43">
        <f t="shared" si="61"/>
        <v>6.4816249692799204</v>
      </c>
      <c r="N624" s="43">
        <v>12.618172912074455</v>
      </c>
      <c r="O624" s="43">
        <v>1.974046822742475</v>
      </c>
      <c r="P624" s="76">
        <f t="shared" si="63"/>
        <v>5.3184357380174636E-2</v>
      </c>
    </row>
    <row r="625" spans="1:16" ht="13" x14ac:dyDescent="0.3">
      <c r="A625" s="48">
        <f t="shared" si="64"/>
        <v>245</v>
      </c>
      <c r="B625" s="46" t="s">
        <v>1445</v>
      </c>
      <c r="C625" s="68">
        <v>717.45</v>
      </c>
      <c r="D625" s="68"/>
      <c r="E625" s="68">
        <v>83.8</v>
      </c>
      <c r="F625" s="68">
        <f t="shared" si="62"/>
        <v>801.25</v>
      </c>
      <c r="G625" s="77">
        <v>11</v>
      </c>
      <c r="H625" s="77"/>
      <c r="I625" s="77">
        <v>1</v>
      </c>
      <c r="J625" s="46">
        <f t="shared" si="67"/>
        <v>12</v>
      </c>
      <c r="K625" s="45">
        <f t="shared" si="65"/>
        <v>5.8982550995330544E-3</v>
      </c>
      <c r="L625" s="43">
        <f t="shared" si="66"/>
        <v>25.253084295895796</v>
      </c>
      <c r="M625" s="43">
        <f t="shared" si="61"/>
        <v>5.5556785450970754</v>
      </c>
      <c r="N625" s="43">
        <v>10.815576781778104</v>
      </c>
      <c r="O625" s="43">
        <v>1.6920401337792641</v>
      </c>
      <c r="P625" s="76">
        <f t="shared" si="63"/>
        <v>5.4061004376349753E-2</v>
      </c>
    </row>
    <row r="626" spans="1:16" ht="13" x14ac:dyDescent="0.3">
      <c r="A626" s="48">
        <f t="shared" si="64"/>
        <v>246</v>
      </c>
      <c r="B626" s="46" t="s">
        <v>1446</v>
      </c>
      <c r="C626" s="68">
        <v>678.26</v>
      </c>
      <c r="D626" s="68"/>
      <c r="E626" s="68"/>
      <c r="F626" s="68">
        <f t="shared" si="62"/>
        <v>678.26</v>
      </c>
      <c r="G626" s="77">
        <v>16</v>
      </c>
      <c r="H626" s="77"/>
      <c r="I626" s="77"/>
      <c r="J626" s="46">
        <f t="shared" si="67"/>
        <v>16</v>
      </c>
      <c r="K626" s="45">
        <f t="shared" si="65"/>
        <v>7.8643401327107391E-3</v>
      </c>
      <c r="L626" s="43">
        <f t="shared" si="66"/>
        <v>33.670779061194395</v>
      </c>
      <c r="M626" s="43">
        <f t="shared" si="61"/>
        <v>7.4075713934627672</v>
      </c>
      <c r="N626" s="43">
        <v>14.420769042370805</v>
      </c>
      <c r="O626" s="43">
        <v>2.2560535117056859</v>
      </c>
      <c r="P626" s="76">
        <f t="shared" si="63"/>
        <v>8.5151966810269888E-2</v>
      </c>
    </row>
    <row r="627" spans="1:16" ht="13" x14ac:dyDescent="0.3">
      <c r="A627" s="48">
        <f t="shared" si="64"/>
        <v>247</v>
      </c>
      <c r="B627" s="46" t="s">
        <v>1447</v>
      </c>
      <c r="C627" s="68">
        <v>633.9</v>
      </c>
      <c r="D627" s="68"/>
      <c r="E627" s="68">
        <v>33.200000000000003</v>
      </c>
      <c r="F627" s="68">
        <f t="shared" si="62"/>
        <v>667.1</v>
      </c>
      <c r="G627" s="77">
        <v>10</v>
      </c>
      <c r="H627" s="77"/>
      <c r="I627" s="77">
        <v>1</v>
      </c>
      <c r="J627" s="46">
        <f t="shared" si="67"/>
        <v>11</v>
      </c>
      <c r="K627" s="45">
        <f t="shared" si="65"/>
        <v>5.4067338412386329E-3</v>
      </c>
      <c r="L627" s="43">
        <f t="shared" si="66"/>
        <v>23.148660604571145</v>
      </c>
      <c r="M627" s="43">
        <f t="shared" si="61"/>
        <v>5.092705333005652</v>
      </c>
      <c r="N627" s="43">
        <v>9.91427871662993</v>
      </c>
      <c r="O627" s="43">
        <v>1.5510367892976589</v>
      </c>
      <c r="P627" s="76">
        <f t="shared" si="63"/>
        <v>5.9521333298612478E-2</v>
      </c>
    </row>
    <row r="628" spans="1:16" ht="13" x14ac:dyDescent="0.3">
      <c r="A628" s="48">
        <f t="shared" si="64"/>
        <v>248</v>
      </c>
      <c r="B628" s="46" t="s">
        <v>1448</v>
      </c>
      <c r="C628" s="68">
        <v>657.24</v>
      </c>
      <c r="D628" s="68"/>
      <c r="E628" s="68">
        <v>32.6</v>
      </c>
      <c r="F628" s="68">
        <f t="shared" si="62"/>
        <v>689.84</v>
      </c>
      <c r="G628" s="77">
        <v>13</v>
      </c>
      <c r="H628" s="77"/>
      <c r="I628" s="77">
        <v>1</v>
      </c>
      <c r="J628" s="46">
        <f t="shared" si="67"/>
        <v>14</v>
      </c>
      <c r="K628" s="45">
        <f t="shared" si="65"/>
        <v>6.8812976161218963E-3</v>
      </c>
      <c r="L628" s="43">
        <f t="shared" si="66"/>
        <v>29.461931678545092</v>
      </c>
      <c r="M628" s="43">
        <f t="shared" si="61"/>
        <v>6.4816249692799204</v>
      </c>
      <c r="N628" s="43">
        <v>12.618172912074455</v>
      </c>
      <c r="O628" s="43">
        <v>1.974046822742475</v>
      </c>
      <c r="P628" s="76">
        <f t="shared" si="63"/>
        <v>7.3257242813756729E-2</v>
      </c>
    </row>
    <row r="629" spans="1:16" ht="13" x14ac:dyDescent="0.3">
      <c r="A629" s="48">
        <f t="shared" si="64"/>
        <v>249</v>
      </c>
      <c r="B629" s="46" t="s">
        <v>1449</v>
      </c>
      <c r="C629" s="68">
        <v>546.5</v>
      </c>
      <c r="D629" s="68"/>
      <c r="E629" s="68">
        <v>73.2</v>
      </c>
      <c r="F629" s="68">
        <f t="shared" si="62"/>
        <v>619.70000000000005</v>
      </c>
      <c r="G629" s="77">
        <v>10</v>
      </c>
      <c r="H629" s="77"/>
      <c r="I629" s="77">
        <v>1</v>
      </c>
      <c r="J629" s="46">
        <f t="shared" si="67"/>
        <v>11</v>
      </c>
      <c r="K629" s="45">
        <f t="shared" si="65"/>
        <v>5.4067338412386329E-3</v>
      </c>
      <c r="L629" s="43">
        <f t="shared" si="66"/>
        <v>23.148660604571145</v>
      </c>
      <c r="M629" s="43">
        <f t="shared" si="61"/>
        <v>5.092705333005652</v>
      </c>
      <c r="N629" s="43">
        <v>9.91427871662993</v>
      </c>
      <c r="O629" s="43">
        <v>1.5510367892976589</v>
      </c>
      <c r="P629" s="76">
        <f t="shared" si="63"/>
        <v>6.407403815314569E-2</v>
      </c>
    </row>
    <row r="630" spans="1:16" ht="13" x14ac:dyDescent="0.3">
      <c r="A630" s="48">
        <f t="shared" si="64"/>
        <v>250</v>
      </c>
      <c r="B630" s="46" t="s">
        <v>1450</v>
      </c>
      <c r="C630" s="68">
        <v>648.6</v>
      </c>
      <c r="D630" s="68"/>
      <c r="E630" s="68"/>
      <c r="F630" s="68">
        <f t="shared" si="62"/>
        <v>648.6</v>
      </c>
      <c r="G630" s="77">
        <v>12</v>
      </c>
      <c r="H630" s="77"/>
      <c r="I630" s="77"/>
      <c r="J630" s="46">
        <f t="shared" si="67"/>
        <v>12</v>
      </c>
      <c r="K630" s="45">
        <f t="shared" si="65"/>
        <v>5.8982550995330544E-3</v>
      </c>
      <c r="L630" s="43">
        <f t="shared" si="66"/>
        <v>25.253084295895796</v>
      </c>
      <c r="M630" s="43">
        <f t="shared" ref="M630:M690" si="68">L630*0.22</f>
        <v>5.5556785450970754</v>
      </c>
      <c r="N630" s="43">
        <v>10.815576781778104</v>
      </c>
      <c r="O630" s="43">
        <v>1.6920401337792641</v>
      </c>
      <c r="P630" s="76">
        <f t="shared" si="63"/>
        <v>6.6784427623420045E-2</v>
      </c>
    </row>
    <row r="631" spans="1:16" ht="13" x14ac:dyDescent="0.3">
      <c r="A631" s="48">
        <f t="shared" si="64"/>
        <v>251</v>
      </c>
      <c r="B631" s="46" t="s">
        <v>1451</v>
      </c>
      <c r="C631" s="68">
        <v>633.29999999999995</v>
      </c>
      <c r="D631" s="68"/>
      <c r="E631" s="68">
        <v>40.9</v>
      </c>
      <c r="F631" s="68">
        <f t="shared" si="62"/>
        <v>674.19999999999993</v>
      </c>
      <c r="G631" s="77">
        <v>12</v>
      </c>
      <c r="H631" s="77"/>
      <c r="I631" s="77">
        <v>1</v>
      </c>
      <c r="J631" s="46">
        <f t="shared" si="67"/>
        <v>13</v>
      </c>
      <c r="K631" s="45">
        <f t="shared" si="65"/>
        <v>6.3897763578274758E-3</v>
      </c>
      <c r="L631" s="43">
        <f t="shared" si="66"/>
        <v>27.357507987220444</v>
      </c>
      <c r="M631" s="43">
        <f t="shared" si="68"/>
        <v>6.0186517571884979</v>
      </c>
      <c r="N631" s="43">
        <v>11.716874846926279</v>
      </c>
      <c r="O631" s="43">
        <v>1.8330434782608696</v>
      </c>
      <c r="P631" s="76">
        <f t="shared" si="63"/>
        <v>6.9602607638083805E-2</v>
      </c>
    </row>
    <row r="632" spans="1:16" ht="13" x14ac:dyDescent="0.3">
      <c r="A632" s="48">
        <f t="shared" si="64"/>
        <v>252</v>
      </c>
      <c r="B632" s="46" t="s">
        <v>37</v>
      </c>
      <c r="C632" s="68">
        <v>297.2</v>
      </c>
      <c r="D632" s="68"/>
      <c r="E632" s="68">
        <v>60.8</v>
      </c>
      <c r="F632" s="68">
        <f t="shared" si="62"/>
        <v>358</v>
      </c>
      <c r="G632" s="77">
        <v>7</v>
      </c>
      <c r="H632" s="77"/>
      <c r="I632" s="77">
        <v>2</v>
      </c>
      <c r="J632" s="46">
        <f t="shared" si="67"/>
        <v>9</v>
      </c>
      <c r="K632" s="45">
        <f t="shared" si="65"/>
        <v>4.423691324649791E-3</v>
      </c>
      <c r="L632" s="43">
        <f t="shared" si="66"/>
        <v>18.939813221921845</v>
      </c>
      <c r="M632" s="43">
        <f t="shared" si="68"/>
        <v>4.1667589088228061</v>
      </c>
      <c r="N632" s="43">
        <v>8.1116825863335791</v>
      </c>
      <c r="O632" s="43">
        <v>1.2690301003344482</v>
      </c>
      <c r="P632" s="76">
        <f t="shared" si="63"/>
        <v>9.0746605635230945E-2</v>
      </c>
    </row>
    <row r="633" spans="1:16" ht="13" x14ac:dyDescent="0.3">
      <c r="A633" s="48">
        <f t="shared" si="64"/>
        <v>253</v>
      </c>
      <c r="B633" s="46" t="s">
        <v>40</v>
      </c>
      <c r="C633" s="68">
        <v>226.9</v>
      </c>
      <c r="D633" s="68"/>
      <c r="E633" s="68"/>
      <c r="F633" s="68">
        <f t="shared" si="62"/>
        <v>226.9</v>
      </c>
      <c r="G633" s="77">
        <v>5</v>
      </c>
      <c r="H633" s="77"/>
      <c r="I633" s="77"/>
      <c r="J633" s="46">
        <f t="shared" si="67"/>
        <v>5</v>
      </c>
      <c r="K633" s="45">
        <f t="shared" si="65"/>
        <v>2.4576062914721062E-3</v>
      </c>
      <c r="L633" s="43">
        <f t="shared" si="66"/>
        <v>10.522118456623248</v>
      </c>
      <c r="M633" s="43">
        <f t="shared" si="68"/>
        <v>2.3148660604571147</v>
      </c>
      <c r="N633" s="43">
        <v>4.5064903257408773</v>
      </c>
      <c r="O633" s="43">
        <v>0.70501672240802671</v>
      </c>
      <c r="P633" s="76">
        <f t="shared" si="63"/>
        <v>7.9543814743187599E-2</v>
      </c>
    </row>
    <row r="634" spans="1:16" ht="13" x14ac:dyDescent="0.3">
      <c r="A634" s="48">
        <f t="shared" si="64"/>
        <v>254</v>
      </c>
      <c r="B634" s="46" t="s">
        <v>41</v>
      </c>
      <c r="C634" s="68">
        <v>314.89999999999998</v>
      </c>
      <c r="D634" s="68"/>
      <c r="E634" s="68"/>
      <c r="F634" s="68">
        <f t="shared" si="62"/>
        <v>314.89999999999998</v>
      </c>
      <c r="G634" s="77">
        <v>6</v>
      </c>
      <c r="H634" s="77"/>
      <c r="I634" s="77"/>
      <c r="J634" s="46">
        <f t="shared" si="67"/>
        <v>6</v>
      </c>
      <c r="K634" s="45">
        <f t="shared" si="65"/>
        <v>2.9491275497665272E-3</v>
      </c>
      <c r="L634" s="43">
        <f t="shared" si="66"/>
        <v>12.626542147947898</v>
      </c>
      <c r="M634" s="43">
        <f t="shared" si="68"/>
        <v>2.7778392725485377</v>
      </c>
      <c r="N634" s="43">
        <v>5.4077883908890518</v>
      </c>
      <c r="O634" s="43">
        <v>0.84602006688963205</v>
      </c>
      <c r="P634" s="76">
        <f t="shared" si="63"/>
        <v>6.8777992627104226E-2</v>
      </c>
    </row>
    <row r="635" spans="1:16" ht="13" x14ac:dyDescent="0.3">
      <c r="A635" s="48">
        <f t="shared" si="64"/>
        <v>255</v>
      </c>
      <c r="B635" s="46" t="s">
        <v>42</v>
      </c>
      <c r="C635" s="68">
        <v>199.2</v>
      </c>
      <c r="D635" s="68"/>
      <c r="E635" s="68"/>
      <c r="F635" s="68">
        <f t="shared" si="62"/>
        <v>199.2</v>
      </c>
      <c r="G635" s="77">
        <v>4</v>
      </c>
      <c r="H635" s="77"/>
      <c r="I635" s="77"/>
      <c r="J635" s="46">
        <f t="shared" si="67"/>
        <v>4</v>
      </c>
      <c r="K635" s="45">
        <f t="shared" si="65"/>
        <v>1.9660850331776848E-3</v>
      </c>
      <c r="L635" s="43">
        <f t="shared" si="66"/>
        <v>8.4176947652985987</v>
      </c>
      <c r="M635" s="43">
        <f t="shared" si="68"/>
        <v>1.8518928483656918</v>
      </c>
      <c r="N635" s="43">
        <v>3.6051922605927014</v>
      </c>
      <c r="O635" s="43">
        <v>0.56401337792642148</v>
      </c>
      <c r="P635" s="76">
        <f t="shared" si="63"/>
        <v>7.2483901868390641E-2</v>
      </c>
    </row>
    <row r="636" spans="1:16" ht="13" x14ac:dyDescent="0.3">
      <c r="A636" s="48">
        <f t="shared" si="64"/>
        <v>256</v>
      </c>
      <c r="B636" s="46" t="s">
        <v>43</v>
      </c>
      <c r="C636" s="68">
        <v>748.1</v>
      </c>
      <c r="D636" s="68"/>
      <c r="E636" s="68">
        <v>189.2</v>
      </c>
      <c r="F636" s="68">
        <f t="shared" ref="F636:F698" si="69">C636+D636+E636</f>
        <v>937.3</v>
      </c>
      <c r="G636" s="77">
        <v>14</v>
      </c>
      <c r="H636" s="77"/>
      <c r="I636" s="77">
        <v>2</v>
      </c>
      <c r="J636" s="46">
        <f t="shared" si="67"/>
        <v>16</v>
      </c>
      <c r="K636" s="45">
        <f t="shared" si="65"/>
        <v>7.8643401327107391E-3</v>
      </c>
      <c r="L636" s="43">
        <f t="shared" si="66"/>
        <v>33.670779061194395</v>
      </c>
      <c r="M636" s="43">
        <f t="shared" si="68"/>
        <v>7.4075713934627672</v>
      </c>
      <c r="N636" s="43">
        <v>14.420769042370805</v>
      </c>
      <c r="O636" s="43">
        <v>2.2560535117056859</v>
      </c>
      <c r="P636" s="76">
        <f t="shared" ref="P636:P698" si="70">(L636+M636+N636+O636)/F636</f>
        <v>6.1618663190796605E-2</v>
      </c>
    </row>
    <row r="637" spans="1:16" ht="13" x14ac:dyDescent="0.3">
      <c r="A637" s="48">
        <f t="shared" ref="A637:A700" si="71">1+A636</f>
        <v>257</v>
      </c>
      <c r="B637" s="46" t="s">
        <v>44</v>
      </c>
      <c r="C637" s="68">
        <v>486.2</v>
      </c>
      <c r="D637" s="68"/>
      <c r="E637" s="68"/>
      <c r="F637" s="68">
        <f t="shared" si="69"/>
        <v>486.2</v>
      </c>
      <c r="G637" s="77">
        <v>8</v>
      </c>
      <c r="H637" s="77"/>
      <c r="I637" s="77"/>
      <c r="J637" s="46">
        <f t="shared" si="67"/>
        <v>8</v>
      </c>
      <c r="K637" s="45">
        <f t="shared" ref="K637:K700" si="72">2/4069*J637</f>
        <v>3.9321700663553696E-3</v>
      </c>
      <c r="L637" s="43">
        <f t="shared" ref="L637:L700" si="73">K637*4281.45</f>
        <v>16.835389530597197</v>
      </c>
      <c r="M637" s="43">
        <f t="shared" si="68"/>
        <v>3.7037856967313836</v>
      </c>
      <c r="N637" s="43">
        <v>7.2103845211854027</v>
      </c>
      <c r="O637" s="43">
        <v>1.128026755852843</v>
      </c>
      <c r="P637" s="76">
        <f t="shared" si="70"/>
        <v>5.9394460107706354E-2</v>
      </c>
    </row>
    <row r="638" spans="1:16" ht="13" x14ac:dyDescent="0.3">
      <c r="A638" s="48">
        <f t="shared" si="71"/>
        <v>258</v>
      </c>
      <c r="B638" s="46" t="s">
        <v>45</v>
      </c>
      <c r="C638" s="68">
        <v>1811.6</v>
      </c>
      <c r="D638" s="68"/>
      <c r="E638" s="68">
        <v>36.9</v>
      </c>
      <c r="F638" s="68">
        <f t="shared" si="69"/>
        <v>1848.5</v>
      </c>
      <c r="G638" s="77">
        <v>26</v>
      </c>
      <c r="H638" s="77"/>
      <c r="I638" s="77">
        <v>1</v>
      </c>
      <c r="J638" s="46">
        <f t="shared" si="67"/>
        <v>27</v>
      </c>
      <c r="K638" s="45">
        <f t="shared" si="72"/>
        <v>1.3271073973949372E-2</v>
      </c>
      <c r="L638" s="43">
        <f t="shared" si="73"/>
        <v>56.819439665765536</v>
      </c>
      <c r="M638" s="43">
        <f t="shared" si="68"/>
        <v>12.500276726468417</v>
      </c>
      <c r="N638" s="43">
        <v>24.335047759000734</v>
      </c>
      <c r="O638" s="43">
        <v>3.8070903010033446</v>
      </c>
      <c r="P638" s="76">
        <f t="shared" si="70"/>
        <v>5.2724833352576703E-2</v>
      </c>
    </row>
    <row r="639" spans="1:16" ht="13" x14ac:dyDescent="0.3">
      <c r="A639" s="48">
        <f t="shared" si="71"/>
        <v>259</v>
      </c>
      <c r="B639" s="46" t="s">
        <v>46</v>
      </c>
      <c r="C639" s="68">
        <v>314</v>
      </c>
      <c r="D639" s="68"/>
      <c r="E639" s="68"/>
      <c r="F639" s="68">
        <f t="shared" si="69"/>
        <v>314</v>
      </c>
      <c r="G639" s="77">
        <v>6</v>
      </c>
      <c r="H639" s="77"/>
      <c r="I639" s="77"/>
      <c r="J639" s="46">
        <f t="shared" si="67"/>
        <v>6</v>
      </c>
      <c r="K639" s="45">
        <f t="shared" si="72"/>
        <v>2.9491275497665272E-3</v>
      </c>
      <c r="L639" s="43">
        <f t="shared" si="73"/>
        <v>12.626542147947898</v>
      </c>
      <c r="M639" s="43">
        <f t="shared" si="68"/>
        <v>2.7778392725485377</v>
      </c>
      <c r="N639" s="43">
        <v>5.4077883908890518</v>
      </c>
      <c r="O639" s="43">
        <v>0.84602006688963205</v>
      </c>
      <c r="P639" s="76">
        <f t="shared" si="70"/>
        <v>6.8975127000876185E-2</v>
      </c>
    </row>
    <row r="640" spans="1:16" ht="13" x14ac:dyDescent="0.3">
      <c r="A640" s="48">
        <f t="shared" si="71"/>
        <v>260</v>
      </c>
      <c r="B640" s="46" t="s">
        <v>47</v>
      </c>
      <c r="C640" s="68">
        <v>1446.6</v>
      </c>
      <c r="D640" s="68"/>
      <c r="E640" s="68">
        <v>54.7</v>
      </c>
      <c r="F640" s="68">
        <f t="shared" si="69"/>
        <v>1501.3</v>
      </c>
      <c r="G640" s="77">
        <v>32</v>
      </c>
      <c r="H640" s="77"/>
      <c r="I640" s="77">
        <v>1</v>
      </c>
      <c r="J640" s="46">
        <f t="shared" si="67"/>
        <v>33</v>
      </c>
      <c r="K640" s="45">
        <f t="shared" si="72"/>
        <v>1.6220201523715901E-2</v>
      </c>
      <c r="L640" s="43">
        <f t="shared" si="73"/>
        <v>69.445981813713445</v>
      </c>
      <c r="M640" s="43">
        <f t="shared" si="68"/>
        <v>15.278115999016958</v>
      </c>
      <c r="N640" s="43">
        <v>29.742836149889786</v>
      </c>
      <c r="O640" s="43">
        <v>4.6531103678929764</v>
      </c>
      <c r="P640" s="76">
        <f t="shared" si="70"/>
        <v>7.9344597569115549E-2</v>
      </c>
    </row>
    <row r="641" spans="1:16" ht="13" x14ac:dyDescent="0.3">
      <c r="A641" s="48">
        <f t="shared" si="71"/>
        <v>261</v>
      </c>
      <c r="B641" s="46" t="s">
        <v>66</v>
      </c>
      <c r="C641" s="68">
        <v>249.2</v>
      </c>
      <c r="D641" s="68"/>
      <c r="E641" s="68"/>
      <c r="F641" s="68">
        <f t="shared" si="69"/>
        <v>249.2</v>
      </c>
      <c r="G641" s="77">
        <v>6</v>
      </c>
      <c r="H641" s="77"/>
      <c r="I641" s="77"/>
      <c r="J641" s="46">
        <f t="shared" si="67"/>
        <v>6</v>
      </c>
      <c r="K641" s="45">
        <f t="shared" si="72"/>
        <v>2.9491275497665272E-3</v>
      </c>
      <c r="L641" s="43">
        <f t="shared" si="73"/>
        <v>12.626542147947898</v>
      </c>
      <c r="M641" s="43">
        <f t="shared" si="68"/>
        <v>2.7778392725485377</v>
      </c>
      <c r="N641" s="43">
        <v>5.4077883908890518</v>
      </c>
      <c r="O641" s="43">
        <v>0.84602006688963205</v>
      </c>
      <c r="P641" s="76">
        <f t="shared" si="70"/>
        <v>8.691087431089535E-2</v>
      </c>
    </row>
    <row r="642" spans="1:16" ht="13" x14ac:dyDescent="0.3">
      <c r="A642" s="48">
        <f t="shared" si="71"/>
        <v>262</v>
      </c>
      <c r="B642" s="46" t="s">
        <v>67</v>
      </c>
      <c r="C642" s="68">
        <v>299.39999999999998</v>
      </c>
      <c r="D642" s="68"/>
      <c r="E642" s="68"/>
      <c r="F642" s="68">
        <f t="shared" si="69"/>
        <v>299.39999999999998</v>
      </c>
      <c r="G642" s="77">
        <v>9</v>
      </c>
      <c r="H642" s="77"/>
      <c r="I642" s="77"/>
      <c r="J642" s="46">
        <f t="shared" si="67"/>
        <v>9</v>
      </c>
      <c r="K642" s="45">
        <f t="shared" si="72"/>
        <v>4.423691324649791E-3</v>
      </c>
      <c r="L642" s="43">
        <f t="shared" si="73"/>
        <v>18.939813221921845</v>
      </c>
      <c r="M642" s="43">
        <f t="shared" si="68"/>
        <v>4.1667589088228061</v>
      </c>
      <c r="N642" s="43">
        <v>8.1116825863335791</v>
      </c>
      <c r="O642" s="43">
        <v>1.2690301003344482</v>
      </c>
      <c r="P642" s="76">
        <f t="shared" si="70"/>
        <v>0.10850796532201964</v>
      </c>
    </row>
    <row r="643" spans="1:16" ht="13" x14ac:dyDescent="0.3">
      <c r="A643" s="48">
        <f t="shared" si="71"/>
        <v>263</v>
      </c>
      <c r="B643" s="46" t="s">
        <v>68</v>
      </c>
      <c r="C643" s="68">
        <v>51.3</v>
      </c>
      <c r="D643" s="68"/>
      <c r="E643" s="68"/>
      <c r="F643" s="68">
        <f t="shared" si="69"/>
        <v>51.3</v>
      </c>
      <c r="G643" s="77">
        <v>1</v>
      </c>
      <c r="H643" s="77"/>
      <c r="I643" s="77"/>
      <c r="J643" s="46">
        <f t="shared" si="67"/>
        <v>1</v>
      </c>
      <c r="K643" s="45">
        <f t="shared" si="72"/>
        <v>4.915212582944212E-4</v>
      </c>
      <c r="L643" s="43">
        <f t="shared" si="73"/>
        <v>2.1044236913246497</v>
      </c>
      <c r="M643" s="43">
        <f t="shared" si="68"/>
        <v>0.46297321209142295</v>
      </c>
      <c r="N643" s="43">
        <v>0.90129806514817534</v>
      </c>
      <c r="O643" s="43">
        <v>0.14100334448160537</v>
      </c>
      <c r="P643" s="76">
        <f t="shared" si="70"/>
        <v>7.0364489533057573E-2</v>
      </c>
    </row>
    <row r="644" spans="1:16" ht="13" x14ac:dyDescent="0.3">
      <c r="A644" s="48">
        <f t="shared" si="71"/>
        <v>264</v>
      </c>
      <c r="B644" s="46" t="s">
        <v>69</v>
      </c>
      <c r="C644" s="68">
        <v>312.3</v>
      </c>
      <c r="D644" s="68"/>
      <c r="E644" s="68"/>
      <c r="F644" s="68">
        <f t="shared" si="69"/>
        <v>312.3</v>
      </c>
      <c r="G644" s="77">
        <v>7</v>
      </c>
      <c r="H644" s="77"/>
      <c r="I644" s="77"/>
      <c r="J644" s="46">
        <f t="shared" si="67"/>
        <v>7</v>
      </c>
      <c r="K644" s="45">
        <f t="shared" si="72"/>
        <v>3.4406488080609482E-3</v>
      </c>
      <c r="L644" s="43">
        <f t="shared" si="73"/>
        <v>14.730965839272546</v>
      </c>
      <c r="M644" s="43">
        <f t="shared" si="68"/>
        <v>3.2408124846399602</v>
      </c>
      <c r="N644" s="43">
        <v>6.3090864560372273</v>
      </c>
      <c r="O644" s="43">
        <v>0.9870234113712375</v>
      </c>
      <c r="P644" s="76">
        <f t="shared" si="70"/>
        <v>8.0909023987579154E-2</v>
      </c>
    </row>
    <row r="645" spans="1:16" ht="13" x14ac:dyDescent="0.3">
      <c r="A645" s="48">
        <f t="shared" si="71"/>
        <v>265</v>
      </c>
      <c r="B645" s="46" t="s">
        <v>70</v>
      </c>
      <c r="C645" s="68">
        <v>706.6</v>
      </c>
      <c r="D645" s="68">
        <v>191.5</v>
      </c>
      <c r="E645" s="68"/>
      <c r="F645" s="68">
        <f t="shared" si="69"/>
        <v>898.1</v>
      </c>
      <c r="G645" s="77">
        <v>13</v>
      </c>
      <c r="H645" s="77">
        <v>1</v>
      </c>
      <c r="I645" s="77"/>
      <c r="J645" s="46">
        <f t="shared" si="67"/>
        <v>14</v>
      </c>
      <c r="K645" s="45">
        <f t="shared" si="72"/>
        <v>6.8812976161218963E-3</v>
      </c>
      <c r="L645" s="43">
        <f t="shared" si="73"/>
        <v>29.461931678545092</v>
      </c>
      <c r="M645" s="43">
        <f t="shared" si="68"/>
        <v>6.4816249692799204</v>
      </c>
      <c r="N645" s="43">
        <v>12.618172912074455</v>
      </c>
      <c r="O645" s="43">
        <v>1.974046822742475</v>
      </c>
      <c r="P645" s="76">
        <f t="shared" si="70"/>
        <v>5.6269654139452112E-2</v>
      </c>
    </row>
    <row r="646" spans="1:16" ht="13" x14ac:dyDescent="0.3">
      <c r="A646" s="48">
        <f t="shared" si="71"/>
        <v>266</v>
      </c>
      <c r="B646" s="46" t="s">
        <v>71</v>
      </c>
      <c r="C646" s="68">
        <v>552.4</v>
      </c>
      <c r="D646" s="68"/>
      <c r="E646" s="68"/>
      <c r="F646" s="68">
        <f t="shared" si="69"/>
        <v>552.4</v>
      </c>
      <c r="G646" s="77">
        <v>8</v>
      </c>
      <c r="H646" s="77"/>
      <c r="I646" s="77"/>
      <c r="J646" s="46">
        <f t="shared" si="67"/>
        <v>8</v>
      </c>
      <c r="K646" s="45">
        <f t="shared" si="72"/>
        <v>3.9321700663553696E-3</v>
      </c>
      <c r="L646" s="43">
        <f t="shared" si="73"/>
        <v>16.835389530597197</v>
      </c>
      <c r="M646" s="43">
        <f t="shared" si="68"/>
        <v>3.7037856967313836</v>
      </c>
      <c r="N646" s="43">
        <v>7.2103845211854027</v>
      </c>
      <c r="O646" s="43">
        <v>1.128026755852843</v>
      </c>
      <c r="P646" s="76">
        <f t="shared" si="70"/>
        <v>5.2276586720432346E-2</v>
      </c>
    </row>
    <row r="647" spans="1:16" ht="13" x14ac:dyDescent="0.3">
      <c r="A647" s="48">
        <f t="shared" si="71"/>
        <v>267</v>
      </c>
      <c r="B647" s="46" t="s">
        <v>72</v>
      </c>
      <c r="C647" s="68">
        <v>971.2</v>
      </c>
      <c r="D647" s="68"/>
      <c r="E647" s="68"/>
      <c r="F647" s="68">
        <f t="shared" si="69"/>
        <v>971.2</v>
      </c>
      <c r="G647" s="77">
        <v>16</v>
      </c>
      <c r="H647" s="77"/>
      <c r="I647" s="77"/>
      <c r="J647" s="46">
        <f t="shared" si="67"/>
        <v>16</v>
      </c>
      <c r="K647" s="45">
        <f t="shared" si="72"/>
        <v>7.8643401327107391E-3</v>
      </c>
      <c r="L647" s="43">
        <f t="shared" si="73"/>
        <v>33.670779061194395</v>
      </c>
      <c r="M647" s="43">
        <f t="shared" si="68"/>
        <v>7.4075713934627672</v>
      </c>
      <c r="N647" s="43">
        <v>14.420769042370805</v>
      </c>
      <c r="O647" s="43">
        <v>2.2560535117056859</v>
      </c>
      <c r="P647" s="76">
        <f t="shared" si="70"/>
        <v>5.9467847002402853E-2</v>
      </c>
    </row>
    <row r="648" spans="1:16" ht="13" x14ac:dyDescent="0.3">
      <c r="A648" s="48">
        <f t="shared" si="71"/>
        <v>268</v>
      </c>
      <c r="B648" s="46" t="s">
        <v>73</v>
      </c>
      <c r="C648" s="68">
        <v>391.8</v>
      </c>
      <c r="D648" s="68"/>
      <c r="E648" s="68"/>
      <c r="F648" s="68">
        <f t="shared" si="69"/>
        <v>391.8</v>
      </c>
      <c r="G648" s="77">
        <v>6</v>
      </c>
      <c r="H648" s="77"/>
      <c r="I648" s="77"/>
      <c r="J648" s="46">
        <f t="shared" si="67"/>
        <v>6</v>
      </c>
      <c r="K648" s="45">
        <f t="shared" si="72"/>
        <v>2.9491275497665272E-3</v>
      </c>
      <c r="L648" s="43">
        <f t="shared" si="73"/>
        <v>12.626542147947898</v>
      </c>
      <c r="M648" s="43">
        <f t="shared" si="68"/>
        <v>2.7778392725485377</v>
      </c>
      <c r="N648" s="43">
        <v>5.4077883908890518</v>
      </c>
      <c r="O648" s="43">
        <v>0.84602006688963205</v>
      </c>
      <c r="P648" s="76">
        <f t="shared" si="70"/>
        <v>5.5278687795495454E-2</v>
      </c>
    </row>
    <row r="649" spans="1:16" ht="13" x14ac:dyDescent="0.3">
      <c r="A649" s="48">
        <f t="shared" si="71"/>
        <v>269</v>
      </c>
      <c r="B649" s="46" t="s">
        <v>74</v>
      </c>
      <c r="C649" s="68">
        <v>414</v>
      </c>
      <c r="D649" s="68"/>
      <c r="E649" s="68"/>
      <c r="F649" s="68">
        <f t="shared" si="69"/>
        <v>414</v>
      </c>
      <c r="G649" s="77">
        <v>6</v>
      </c>
      <c r="H649" s="77"/>
      <c r="I649" s="77"/>
      <c r="J649" s="46">
        <f t="shared" si="67"/>
        <v>6</v>
      </c>
      <c r="K649" s="45">
        <f t="shared" si="72"/>
        <v>2.9491275497665272E-3</v>
      </c>
      <c r="L649" s="43">
        <f t="shared" si="73"/>
        <v>12.626542147947898</v>
      </c>
      <c r="M649" s="43">
        <f t="shared" si="68"/>
        <v>2.7778392725485377</v>
      </c>
      <c r="N649" s="43">
        <v>5.4077883908890518</v>
      </c>
      <c r="O649" s="43">
        <v>0.84602006688963205</v>
      </c>
      <c r="P649" s="76">
        <f t="shared" si="70"/>
        <v>5.2314468305012365E-2</v>
      </c>
    </row>
    <row r="650" spans="1:16" ht="13" x14ac:dyDescent="0.3">
      <c r="A650" s="48">
        <f t="shared" si="71"/>
        <v>270</v>
      </c>
      <c r="B650" s="46" t="s">
        <v>75</v>
      </c>
      <c r="C650" s="68">
        <v>370.4</v>
      </c>
      <c r="D650" s="68">
        <v>116.4</v>
      </c>
      <c r="E650" s="68"/>
      <c r="F650" s="68">
        <f t="shared" si="69"/>
        <v>486.79999999999995</v>
      </c>
      <c r="G650" s="77">
        <v>8</v>
      </c>
      <c r="H650" s="77">
        <v>1</v>
      </c>
      <c r="I650" s="77"/>
      <c r="J650" s="46">
        <f t="shared" si="67"/>
        <v>9</v>
      </c>
      <c r="K650" s="45">
        <f t="shared" si="72"/>
        <v>4.423691324649791E-3</v>
      </c>
      <c r="L650" s="43">
        <f t="shared" si="73"/>
        <v>18.939813221921845</v>
      </c>
      <c r="M650" s="43">
        <f t="shared" si="68"/>
        <v>4.1667589088228061</v>
      </c>
      <c r="N650" s="43">
        <v>8.1116825863335791</v>
      </c>
      <c r="O650" s="43">
        <v>1.2690301003344482</v>
      </c>
      <c r="P650" s="76">
        <f t="shared" si="70"/>
        <v>6.6736410882113156E-2</v>
      </c>
    </row>
    <row r="651" spans="1:16" ht="13" x14ac:dyDescent="0.3">
      <c r="A651" s="48">
        <f t="shared" si="71"/>
        <v>271</v>
      </c>
      <c r="B651" s="46" t="s">
        <v>76</v>
      </c>
      <c r="C651" s="68">
        <v>355</v>
      </c>
      <c r="D651" s="68"/>
      <c r="E651" s="68"/>
      <c r="F651" s="68">
        <f t="shared" si="69"/>
        <v>355</v>
      </c>
      <c r="G651" s="77">
        <v>6</v>
      </c>
      <c r="H651" s="77"/>
      <c r="I651" s="77"/>
      <c r="J651" s="46">
        <f t="shared" si="67"/>
        <v>6</v>
      </c>
      <c r="K651" s="45">
        <f t="shared" si="72"/>
        <v>2.9491275497665272E-3</v>
      </c>
      <c r="L651" s="43">
        <f t="shared" si="73"/>
        <v>12.626542147947898</v>
      </c>
      <c r="M651" s="43">
        <f t="shared" si="68"/>
        <v>2.7778392725485377</v>
      </c>
      <c r="N651" s="43">
        <v>5.4077883908890518</v>
      </c>
      <c r="O651" s="43">
        <v>0.84602006688963205</v>
      </c>
      <c r="P651" s="76">
        <f t="shared" si="70"/>
        <v>6.1008985572605971E-2</v>
      </c>
    </row>
    <row r="652" spans="1:16" ht="13" x14ac:dyDescent="0.3">
      <c r="A652" s="48">
        <f t="shared" si="71"/>
        <v>272</v>
      </c>
      <c r="B652" s="46" t="s">
        <v>77</v>
      </c>
      <c r="C652" s="68">
        <v>143.19999999999999</v>
      </c>
      <c r="D652" s="68"/>
      <c r="E652" s="68">
        <v>41.9</v>
      </c>
      <c r="F652" s="68">
        <f t="shared" si="69"/>
        <v>185.1</v>
      </c>
      <c r="G652" s="77">
        <v>3</v>
      </c>
      <c r="H652" s="77"/>
      <c r="I652" s="77">
        <v>1</v>
      </c>
      <c r="J652" s="46">
        <f t="shared" si="67"/>
        <v>4</v>
      </c>
      <c r="K652" s="45">
        <f t="shared" si="72"/>
        <v>1.9660850331776848E-3</v>
      </c>
      <c r="L652" s="43">
        <f t="shared" si="73"/>
        <v>8.4176947652985987</v>
      </c>
      <c r="M652" s="43">
        <f t="shared" si="68"/>
        <v>1.8518928483656918</v>
      </c>
      <c r="N652" s="43">
        <v>3.6051922605927014</v>
      </c>
      <c r="O652" s="43">
        <v>0.56401337792642148</v>
      </c>
      <c r="P652" s="76">
        <f t="shared" si="70"/>
        <v>7.8005366030164308E-2</v>
      </c>
    </row>
    <row r="653" spans="1:16" ht="13" x14ac:dyDescent="0.3">
      <c r="A653" s="48">
        <f t="shared" si="71"/>
        <v>273</v>
      </c>
      <c r="B653" s="46" t="s">
        <v>78</v>
      </c>
      <c r="C653" s="68">
        <v>163.19999999999999</v>
      </c>
      <c r="D653" s="68"/>
      <c r="E653" s="68"/>
      <c r="F653" s="68">
        <f t="shared" si="69"/>
        <v>163.19999999999999</v>
      </c>
      <c r="G653" s="77">
        <v>3</v>
      </c>
      <c r="H653" s="77"/>
      <c r="I653" s="77"/>
      <c r="J653" s="46">
        <f t="shared" si="67"/>
        <v>3</v>
      </c>
      <c r="K653" s="45">
        <f t="shared" si="72"/>
        <v>1.4745637748832636E-3</v>
      </c>
      <c r="L653" s="43">
        <f t="shared" si="73"/>
        <v>6.313271073973949</v>
      </c>
      <c r="M653" s="43">
        <f t="shared" si="68"/>
        <v>1.3889196362742688</v>
      </c>
      <c r="N653" s="43">
        <v>2.7038941954445259</v>
      </c>
      <c r="O653" s="43">
        <v>0.42301003344481602</v>
      </c>
      <c r="P653" s="76">
        <f t="shared" si="70"/>
        <v>6.6354748401578192E-2</v>
      </c>
    </row>
    <row r="654" spans="1:16" ht="13" x14ac:dyDescent="0.3">
      <c r="A654" s="48">
        <f t="shared" si="71"/>
        <v>274</v>
      </c>
      <c r="B654" s="46" t="s">
        <v>79</v>
      </c>
      <c r="C654" s="68">
        <v>268.2</v>
      </c>
      <c r="D654" s="68"/>
      <c r="E654" s="68"/>
      <c r="F654" s="68">
        <f t="shared" si="69"/>
        <v>268.2</v>
      </c>
      <c r="G654" s="77">
        <v>3</v>
      </c>
      <c r="H654" s="77"/>
      <c r="I654" s="77"/>
      <c r="J654" s="46">
        <f t="shared" si="67"/>
        <v>3</v>
      </c>
      <c r="K654" s="45">
        <f t="shared" si="72"/>
        <v>1.4745637748832636E-3</v>
      </c>
      <c r="L654" s="43">
        <f t="shared" si="73"/>
        <v>6.313271073973949</v>
      </c>
      <c r="M654" s="43">
        <f t="shared" si="68"/>
        <v>1.3889196362742688</v>
      </c>
      <c r="N654" s="43">
        <v>2.7038941954445259</v>
      </c>
      <c r="O654" s="43">
        <v>0.42301003344481602</v>
      </c>
      <c r="P654" s="76">
        <f t="shared" si="70"/>
        <v>4.037693862467398E-2</v>
      </c>
    </row>
    <row r="655" spans="1:16" ht="13" x14ac:dyDescent="0.3">
      <c r="A655" s="48">
        <f t="shared" si="71"/>
        <v>275</v>
      </c>
      <c r="B655" s="46" t="s">
        <v>80</v>
      </c>
      <c r="C655" s="68">
        <v>1401.05</v>
      </c>
      <c r="D655" s="68"/>
      <c r="E655" s="68"/>
      <c r="F655" s="68">
        <f t="shared" si="69"/>
        <v>1401.05</v>
      </c>
      <c r="G655" s="77">
        <v>23</v>
      </c>
      <c r="H655" s="77"/>
      <c r="I655" s="77"/>
      <c r="J655" s="46">
        <f t="shared" si="67"/>
        <v>23</v>
      </c>
      <c r="K655" s="45">
        <f t="shared" si="72"/>
        <v>1.1304988940771688E-2</v>
      </c>
      <c r="L655" s="43">
        <f t="shared" si="73"/>
        <v>48.401744900466944</v>
      </c>
      <c r="M655" s="43">
        <f t="shared" si="68"/>
        <v>10.648383878102727</v>
      </c>
      <c r="N655" s="43">
        <v>20.729855498408035</v>
      </c>
      <c r="O655" s="43">
        <v>3.2430769230769232</v>
      </c>
      <c r="P655" s="76">
        <f t="shared" si="70"/>
        <v>5.9257743264019579E-2</v>
      </c>
    </row>
    <row r="656" spans="1:16" ht="13" x14ac:dyDescent="0.3">
      <c r="A656" s="48">
        <f t="shared" si="71"/>
        <v>276</v>
      </c>
      <c r="B656" s="46" t="s">
        <v>81</v>
      </c>
      <c r="C656" s="68">
        <v>1909.5</v>
      </c>
      <c r="D656" s="68"/>
      <c r="E656" s="68"/>
      <c r="F656" s="68">
        <f t="shared" si="69"/>
        <v>1909.5</v>
      </c>
      <c r="G656" s="77">
        <v>48</v>
      </c>
      <c r="H656" s="77"/>
      <c r="I656" s="77"/>
      <c r="J656" s="46">
        <f t="shared" si="67"/>
        <v>48</v>
      </c>
      <c r="K656" s="45">
        <f t="shared" si="72"/>
        <v>2.3593020398132217E-2</v>
      </c>
      <c r="L656" s="43">
        <f t="shared" si="73"/>
        <v>101.01233718358318</v>
      </c>
      <c r="M656" s="43">
        <f t="shared" si="68"/>
        <v>22.222714180388301</v>
      </c>
      <c r="N656" s="43">
        <v>43.262307127112415</v>
      </c>
      <c r="O656" s="43">
        <v>6.7681605351170564</v>
      </c>
      <c r="P656" s="76">
        <f t="shared" si="70"/>
        <v>9.0738685009793638E-2</v>
      </c>
    </row>
    <row r="657" spans="1:16" ht="13" x14ac:dyDescent="0.3">
      <c r="A657" s="48">
        <f t="shared" si="71"/>
        <v>277</v>
      </c>
      <c r="B657" s="46" t="s">
        <v>112</v>
      </c>
      <c r="C657" s="68">
        <v>542.20000000000005</v>
      </c>
      <c r="D657" s="68"/>
      <c r="E657" s="68"/>
      <c r="F657" s="68">
        <f t="shared" si="69"/>
        <v>542.20000000000005</v>
      </c>
      <c r="G657" s="77">
        <v>12</v>
      </c>
      <c r="H657" s="77"/>
      <c r="I657" s="77"/>
      <c r="J657" s="46">
        <f t="shared" si="67"/>
        <v>12</v>
      </c>
      <c r="K657" s="45">
        <f t="shared" si="72"/>
        <v>5.8982550995330544E-3</v>
      </c>
      <c r="L657" s="43">
        <f t="shared" si="73"/>
        <v>25.253084295895796</v>
      </c>
      <c r="M657" s="43">
        <f t="shared" si="68"/>
        <v>5.5556785450970754</v>
      </c>
      <c r="N657" s="43">
        <v>10.815576781778104</v>
      </c>
      <c r="O657" s="43">
        <v>1.6920401337792641</v>
      </c>
      <c r="P657" s="76">
        <f t="shared" si="70"/>
        <v>7.9890040126429793E-2</v>
      </c>
    </row>
    <row r="658" spans="1:16" ht="13" x14ac:dyDescent="0.3">
      <c r="A658" s="48">
        <f t="shared" si="71"/>
        <v>278</v>
      </c>
      <c r="B658" s="46" t="s">
        <v>113</v>
      </c>
      <c r="C658" s="68">
        <v>168.8</v>
      </c>
      <c r="D658" s="68"/>
      <c r="E658" s="68"/>
      <c r="F658" s="68">
        <f t="shared" si="69"/>
        <v>168.8</v>
      </c>
      <c r="G658" s="77">
        <v>3</v>
      </c>
      <c r="H658" s="77"/>
      <c r="I658" s="77"/>
      <c r="J658" s="46">
        <f t="shared" si="67"/>
        <v>3</v>
      </c>
      <c r="K658" s="45">
        <f t="shared" si="72"/>
        <v>1.4745637748832636E-3</v>
      </c>
      <c r="L658" s="43">
        <f t="shared" si="73"/>
        <v>6.313271073973949</v>
      </c>
      <c r="M658" s="43">
        <f t="shared" si="68"/>
        <v>1.3889196362742688</v>
      </c>
      <c r="N658" s="43">
        <v>2.7038941954445259</v>
      </c>
      <c r="O658" s="43">
        <v>0.42301003344481602</v>
      </c>
      <c r="P658" s="76">
        <f t="shared" si="70"/>
        <v>6.4153406037544783E-2</v>
      </c>
    </row>
    <row r="659" spans="1:16" ht="13" x14ac:dyDescent="0.3">
      <c r="A659" s="48">
        <f t="shared" si="71"/>
        <v>279</v>
      </c>
      <c r="B659" s="46" t="s">
        <v>114</v>
      </c>
      <c r="C659" s="68">
        <v>173.2</v>
      </c>
      <c r="D659" s="68"/>
      <c r="E659" s="68"/>
      <c r="F659" s="68">
        <f t="shared" si="69"/>
        <v>173.2</v>
      </c>
      <c r="G659" s="77">
        <v>4</v>
      </c>
      <c r="H659" s="77"/>
      <c r="I659" s="77"/>
      <c r="J659" s="46">
        <f t="shared" si="67"/>
        <v>4</v>
      </c>
      <c r="K659" s="45">
        <f t="shared" si="72"/>
        <v>1.9660850331776848E-3</v>
      </c>
      <c r="L659" s="43">
        <f t="shared" si="73"/>
        <v>8.4176947652985987</v>
      </c>
      <c r="M659" s="43">
        <f t="shared" si="68"/>
        <v>1.8518928483656918</v>
      </c>
      <c r="N659" s="43">
        <v>3.6051922605927014</v>
      </c>
      <c r="O659" s="43">
        <v>0.56401337792642148</v>
      </c>
      <c r="P659" s="76">
        <f t="shared" si="70"/>
        <v>8.3364857114222951E-2</v>
      </c>
    </row>
    <row r="660" spans="1:16" ht="13" x14ac:dyDescent="0.3">
      <c r="A660" s="48">
        <f t="shared" si="71"/>
        <v>280</v>
      </c>
      <c r="B660" s="46" t="s">
        <v>115</v>
      </c>
      <c r="C660" s="68">
        <v>174.6</v>
      </c>
      <c r="D660" s="68"/>
      <c r="E660" s="68"/>
      <c r="F660" s="68">
        <f t="shared" si="69"/>
        <v>174.6</v>
      </c>
      <c r="G660" s="77">
        <v>5</v>
      </c>
      <c r="H660" s="77"/>
      <c r="I660" s="77"/>
      <c r="J660" s="46">
        <f t="shared" si="67"/>
        <v>5</v>
      </c>
      <c r="K660" s="45">
        <f t="shared" si="72"/>
        <v>2.4576062914721062E-3</v>
      </c>
      <c r="L660" s="43">
        <f t="shared" si="73"/>
        <v>10.522118456623248</v>
      </c>
      <c r="M660" s="43">
        <f t="shared" si="68"/>
        <v>2.3148660604571147</v>
      </c>
      <c r="N660" s="43">
        <v>4.5064903257408773</v>
      </c>
      <c r="O660" s="43">
        <v>0.70501672240802671</v>
      </c>
      <c r="P660" s="76">
        <f t="shared" si="70"/>
        <v>0.10337051297382169</v>
      </c>
    </row>
    <row r="661" spans="1:16" ht="13" x14ac:dyDescent="0.3">
      <c r="A661" s="48">
        <f t="shared" si="71"/>
        <v>281</v>
      </c>
      <c r="B661" s="46" t="s">
        <v>116</v>
      </c>
      <c r="C661" s="68">
        <v>174.6</v>
      </c>
      <c r="D661" s="68"/>
      <c r="E661" s="68">
        <v>31</v>
      </c>
      <c r="F661" s="68">
        <f t="shared" si="69"/>
        <v>205.6</v>
      </c>
      <c r="G661" s="77">
        <v>4</v>
      </c>
      <c r="H661" s="77">
        <v>1</v>
      </c>
      <c r="I661" s="77"/>
      <c r="J661" s="46">
        <f t="shared" si="67"/>
        <v>5</v>
      </c>
      <c r="K661" s="45">
        <f t="shared" si="72"/>
        <v>2.4576062914721062E-3</v>
      </c>
      <c r="L661" s="43">
        <f t="shared" si="73"/>
        <v>10.522118456623248</v>
      </c>
      <c r="M661" s="43">
        <f t="shared" si="68"/>
        <v>2.3148660604571147</v>
      </c>
      <c r="N661" s="43">
        <v>4.5064903257408773</v>
      </c>
      <c r="O661" s="43">
        <v>0.70501672240802671</v>
      </c>
      <c r="P661" s="76">
        <f t="shared" si="70"/>
        <v>8.7784492048780485E-2</v>
      </c>
    </row>
    <row r="662" spans="1:16" ht="13" x14ac:dyDescent="0.3">
      <c r="A662" s="48">
        <f t="shared" si="71"/>
        <v>282</v>
      </c>
      <c r="B662" s="46" t="s">
        <v>117</v>
      </c>
      <c r="C662" s="68">
        <v>285.89999999999998</v>
      </c>
      <c r="D662" s="68"/>
      <c r="E662" s="68"/>
      <c r="F662" s="68">
        <f t="shared" si="69"/>
        <v>285.89999999999998</v>
      </c>
      <c r="G662" s="77">
        <v>5</v>
      </c>
      <c r="H662" s="77"/>
      <c r="I662" s="77"/>
      <c r="J662" s="46">
        <f t="shared" si="67"/>
        <v>5</v>
      </c>
      <c r="K662" s="45">
        <f t="shared" si="72"/>
        <v>2.4576062914721062E-3</v>
      </c>
      <c r="L662" s="43">
        <f t="shared" si="73"/>
        <v>10.522118456623248</v>
      </c>
      <c r="M662" s="43">
        <f t="shared" si="68"/>
        <v>2.3148660604571147</v>
      </c>
      <c r="N662" s="43">
        <v>4.5064903257408773</v>
      </c>
      <c r="O662" s="43">
        <v>0.70501672240802671</v>
      </c>
      <c r="P662" s="76">
        <f t="shared" si="70"/>
        <v>6.3128686831861722E-2</v>
      </c>
    </row>
    <row r="663" spans="1:16" ht="13" x14ac:dyDescent="0.3">
      <c r="A663" s="48">
        <f t="shared" si="71"/>
        <v>283</v>
      </c>
      <c r="B663" s="46" t="s">
        <v>118</v>
      </c>
      <c r="C663" s="68">
        <v>365.3</v>
      </c>
      <c r="D663" s="68">
        <v>20.6</v>
      </c>
      <c r="E663" s="68"/>
      <c r="F663" s="68">
        <f t="shared" si="69"/>
        <v>385.90000000000003</v>
      </c>
      <c r="G663" s="77">
        <v>6</v>
      </c>
      <c r="H663" s="77">
        <v>1</v>
      </c>
      <c r="I663" s="77"/>
      <c r="J663" s="46">
        <f t="shared" si="67"/>
        <v>7</v>
      </c>
      <c r="K663" s="45">
        <f t="shared" si="72"/>
        <v>3.4406488080609482E-3</v>
      </c>
      <c r="L663" s="43">
        <f t="shared" si="73"/>
        <v>14.730965839272546</v>
      </c>
      <c r="M663" s="43">
        <f t="shared" si="68"/>
        <v>3.2408124846399602</v>
      </c>
      <c r="N663" s="43">
        <v>6.3090864560372273</v>
      </c>
      <c r="O663" s="43">
        <v>0.9870234113712375</v>
      </c>
      <c r="P663" s="76">
        <f t="shared" si="70"/>
        <v>6.5477813400676266E-2</v>
      </c>
    </row>
    <row r="664" spans="1:16" ht="13" x14ac:dyDescent="0.3">
      <c r="A664" s="48">
        <f t="shared" si="71"/>
        <v>284</v>
      </c>
      <c r="B664" s="46" t="s">
        <v>119</v>
      </c>
      <c r="C664" s="68">
        <v>204.5</v>
      </c>
      <c r="D664" s="68"/>
      <c r="E664" s="68"/>
      <c r="F664" s="68">
        <f t="shared" si="69"/>
        <v>204.5</v>
      </c>
      <c r="G664" s="77">
        <v>4</v>
      </c>
      <c r="H664" s="77"/>
      <c r="I664" s="77"/>
      <c r="J664" s="46">
        <f t="shared" si="67"/>
        <v>4</v>
      </c>
      <c r="K664" s="45">
        <f t="shared" si="72"/>
        <v>1.9660850331776848E-3</v>
      </c>
      <c r="L664" s="43">
        <f t="shared" si="73"/>
        <v>8.4176947652985987</v>
      </c>
      <c r="M664" s="43">
        <f t="shared" si="68"/>
        <v>1.8518928483656918</v>
      </c>
      <c r="N664" s="43">
        <v>3.6051922605927014</v>
      </c>
      <c r="O664" s="43">
        <v>0.56401337792642148</v>
      </c>
      <c r="P664" s="76">
        <f t="shared" si="70"/>
        <v>7.0605345976447006E-2</v>
      </c>
    </row>
    <row r="665" spans="1:16" ht="13" x14ac:dyDescent="0.3">
      <c r="A665" s="48">
        <f t="shared" si="71"/>
        <v>285</v>
      </c>
      <c r="B665" s="46" t="s">
        <v>120</v>
      </c>
      <c r="C665" s="68">
        <v>625.70000000000005</v>
      </c>
      <c r="D665" s="68"/>
      <c r="E665" s="68"/>
      <c r="F665" s="68">
        <f t="shared" si="69"/>
        <v>625.70000000000005</v>
      </c>
      <c r="G665" s="77">
        <v>14</v>
      </c>
      <c r="H665" s="77"/>
      <c r="I665" s="77"/>
      <c r="J665" s="46">
        <f t="shared" si="67"/>
        <v>14</v>
      </c>
      <c r="K665" s="45">
        <f t="shared" si="72"/>
        <v>6.8812976161218963E-3</v>
      </c>
      <c r="L665" s="43">
        <f t="shared" si="73"/>
        <v>29.461931678545092</v>
      </c>
      <c r="M665" s="43">
        <f t="shared" si="68"/>
        <v>6.4816249692799204</v>
      </c>
      <c r="N665" s="43">
        <v>12.618172912074455</v>
      </c>
      <c r="O665" s="43">
        <v>1.974046822742475</v>
      </c>
      <c r="P665" s="76">
        <f t="shared" si="70"/>
        <v>8.076678341480252E-2</v>
      </c>
    </row>
    <row r="666" spans="1:16" ht="13" x14ac:dyDescent="0.3">
      <c r="A666" s="48">
        <f t="shared" si="71"/>
        <v>286</v>
      </c>
      <c r="B666" s="46" t="s">
        <v>122</v>
      </c>
      <c r="C666" s="68">
        <v>429.5</v>
      </c>
      <c r="D666" s="68"/>
      <c r="E666" s="68">
        <v>30.7</v>
      </c>
      <c r="F666" s="68">
        <f t="shared" si="69"/>
        <v>460.2</v>
      </c>
      <c r="G666" s="77">
        <v>5</v>
      </c>
      <c r="H666" s="77"/>
      <c r="I666" s="77">
        <v>1</v>
      </c>
      <c r="J666" s="46">
        <f t="shared" si="67"/>
        <v>6</v>
      </c>
      <c r="K666" s="45">
        <f t="shared" si="72"/>
        <v>2.9491275497665272E-3</v>
      </c>
      <c r="L666" s="43">
        <f t="shared" si="73"/>
        <v>12.626542147947898</v>
      </c>
      <c r="M666" s="43">
        <f t="shared" si="68"/>
        <v>2.7778392725485377</v>
      </c>
      <c r="N666" s="43">
        <v>5.4077883908890518</v>
      </c>
      <c r="O666" s="43">
        <v>0.84602006688963205</v>
      </c>
      <c r="P666" s="76">
        <f t="shared" si="70"/>
        <v>4.7062559492123256E-2</v>
      </c>
    </row>
    <row r="667" spans="1:16" ht="13" x14ac:dyDescent="0.3">
      <c r="A667" s="48">
        <f t="shared" si="71"/>
        <v>287</v>
      </c>
      <c r="B667" s="46" t="s">
        <v>123</v>
      </c>
      <c r="C667" s="68">
        <v>206.4</v>
      </c>
      <c r="D667" s="68"/>
      <c r="E667" s="68"/>
      <c r="F667" s="68">
        <f t="shared" si="69"/>
        <v>206.4</v>
      </c>
      <c r="G667" s="77">
        <v>3</v>
      </c>
      <c r="H667" s="77"/>
      <c r="I667" s="77"/>
      <c r="J667" s="46">
        <f t="shared" si="67"/>
        <v>3</v>
      </c>
      <c r="K667" s="45">
        <f t="shared" si="72"/>
        <v>1.4745637748832636E-3</v>
      </c>
      <c r="L667" s="43">
        <f t="shared" si="73"/>
        <v>6.313271073973949</v>
      </c>
      <c r="M667" s="43">
        <f t="shared" si="68"/>
        <v>1.3889196362742688</v>
      </c>
      <c r="N667" s="43">
        <v>2.7038941954445259</v>
      </c>
      <c r="O667" s="43">
        <v>0.42301003344481602</v>
      </c>
      <c r="P667" s="76">
        <f t="shared" si="70"/>
        <v>5.2466545247759497E-2</v>
      </c>
    </row>
    <row r="668" spans="1:16" ht="13" x14ac:dyDescent="0.3">
      <c r="A668" s="48">
        <f t="shared" si="71"/>
        <v>288</v>
      </c>
      <c r="B668" s="46" t="s">
        <v>1670</v>
      </c>
      <c r="C668" s="68">
        <v>275.2</v>
      </c>
      <c r="D668" s="68"/>
      <c r="E668" s="68"/>
      <c r="F668" s="68">
        <f t="shared" si="69"/>
        <v>275.2</v>
      </c>
      <c r="G668" s="77">
        <v>6</v>
      </c>
      <c r="H668" s="77"/>
      <c r="I668" s="77"/>
      <c r="J668" s="46">
        <f t="shared" si="67"/>
        <v>6</v>
      </c>
      <c r="K668" s="45">
        <f t="shared" si="72"/>
        <v>2.9491275497665272E-3</v>
      </c>
      <c r="L668" s="43">
        <f t="shared" si="73"/>
        <v>12.626542147947898</v>
      </c>
      <c r="M668" s="43">
        <f t="shared" si="68"/>
        <v>2.7778392725485377</v>
      </c>
      <c r="N668" s="43">
        <v>5.4077883908890518</v>
      </c>
      <c r="O668" s="43">
        <v>0.84602006688963205</v>
      </c>
      <c r="P668" s="76">
        <f t="shared" si="70"/>
        <v>7.8699817871639252E-2</v>
      </c>
    </row>
    <row r="669" spans="1:16" ht="13" x14ac:dyDescent="0.3">
      <c r="A669" s="48">
        <f t="shared" si="71"/>
        <v>289</v>
      </c>
      <c r="B669" s="46" t="s">
        <v>1671</v>
      </c>
      <c r="C669" s="68">
        <v>318.89999999999998</v>
      </c>
      <c r="D669" s="68"/>
      <c r="E669" s="68"/>
      <c r="F669" s="68">
        <f t="shared" si="69"/>
        <v>318.89999999999998</v>
      </c>
      <c r="G669" s="77">
        <v>7</v>
      </c>
      <c r="H669" s="77"/>
      <c r="I669" s="77"/>
      <c r="J669" s="46">
        <f t="shared" ref="J669:J702" si="74">G669+H669+I669</f>
        <v>7</v>
      </c>
      <c r="K669" s="45">
        <f t="shared" si="72"/>
        <v>3.4406488080609482E-3</v>
      </c>
      <c r="L669" s="43">
        <f t="shared" si="73"/>
        <v>14.730965839272546</v>
      </c>
      <c r="M669" s="43">
        <f t="shared" si="68"/>
        <v>3.2408124846399602</v>
      </c>
      <c r="N669" s="43">
        <v>6.3090864560372273</v>
      </c>
      <c r="O669" s="43">
        <v>0.9870234113712375</v>
      </c>
      <c r="P669" s="76">
        <f t="shared" si="70"/>
        <v>7.9234519257826819E-2</v>
      </c>
    </row>
    <row r="670" spans="1:16" ht="13" x14ac:dyDescent="0.3">
      <c r="A670" s="48">
        <f t="shared" si="71"/>
        <v>290</v>
      </c>
      <c r="B670" s="46" t="s">
        <v>1672</v>
      </c>
      <c r="C670" s="68">
        <v>75.2</v>
      </c>
      <c r="D670" s="68"/>
      <c r="E670" s="68"/>
      <c r="F670" s="68">
        <f t="shared" si="69"/>
        <v>75.2</v>
      </c>
      <c r="G670" s="77">
        <v>1</v>
      </c>
      <c r="H670" s="77"/>
      <c r="I670" s="77"/>
      <c r="J670" s="46">
        <f t="shared" si="74"/>
        <v>1</v>
      </c>
      <c r="K670" s="45">
        <f t="shared" si="72"/>
        <v>4.915212582944212E-4</v>
      </c>
      <c r="L670" s="43">
        <f t="shared" si="73"/>
        <v>2.1044236913246497</v>
      </c>
      <c r="M670" s="43">
        <f t="shared" si="68"/>
        <v>0.46297321209142295</v>
      </c>
      <c r="N670" s="43">
        <v>0.90129806514817534</v>
      </c>
      <c r="O670" s="43">
        <v>0.14100334448160537</v>
      </c>
      <c r="P670" s="76">
        <f t="shared" si="70"/>
        <v>4.800130735433316E-2</v>
      </c>
    </row>
    <row r="671" spans="1:16" ht="13" x14ac:dyDescent="0.3">
      <c r="A671" s="48">
        <f t="shared" si="71"/>
        <v>291</v>
      </c>
      <c r="B671" s="46" t="s">
        <v>1673</v>
      </c>
      <c r="C671" s="68">
        <v>320.89999999999998</v>
      </c>
      <c r="D671" s="68"/>
      <c r="E671" s="68"/>
      <c r="F671" s="68">
        <f t="shared" si="69"/>
        <v>320.89999999999998</v>
      </c>
      <c r="G671" s="77">
        <v>4</v>
      </c>
      <c r="H671" s="77"/>
      <c r="I671" s="77"/>
      <c r="J671" s="46">
        <f t="shared" si="74"/>
        <v>4</v>
      </c>
      <c r="K671" s="45">
        <f t="shared" si="72"/>
        <v>1.9660850331776848E-3</v>
      </c>
      <c r="L671" s="43">
        <f t="shared" si="73"/>
        <v>8.4176947652985987</v>
      </c>
      <c r="M671" s="43">
        <f t="shared" si="68"/>
        <v>1.8518928483656918</v>
      </c>
      <c r="N671" s="43">
        <v>3.6051922605927014</v>
      </c>
      <c r="O671" s="43">
        <v>0.56401337792642148</v>
      </c>
      <c r="P671" s="76">
        <f t="shared" si="70"/>
        <v>4.4994681371715223E-2</v>
      </c>
    </row>
    <row r="672" spans="1:16" ht="13" x14ac:dyDescent="0.3">
      <c r="A672" s="48">
        <f t="shared" si="71"/>
        <v>292</v>
      </c>
      <c r="B672" s="46" t="s">
        <v>1674</v>
      </c>
      <c r="C672" s="68">
        <v>417.2</v>
      </c>
      <c r="D672" s="68"/>
      <c r="E672" s="68"/>
      <c r="F672" s="68">
        <f t="shared" si="69"/>
        <v>417.2</v>
      </c>
      <c r="G672" s="77">
        <v>6</v>
      </c>
      <c r="H672" s="77"/>
      <c r="I672" s="77"/>
      <c r="J672" s="46">
        <f t="shared" si="74"/>
        <v>6</v>
      </c>
      <c r="K672" s="45">
        <f t="shared" si="72"/>
        <v>2.9491275497665272E-3</v>
      </c>
      <c r="L672" s="43">
        <f t="shared" si="73"/>
        <v>12.626542147947898</v>
      </c>
      <c r="M672" s="43">
        <f t="shared" si="68"/>
        <v>2.7778392725485377</v>
      </c>
      <c r="N672" s="43">
        <v>5.4077883908890518</v>
      </c>
      <c r="O672" s="43">
        <v>0.84602006688963205</v>
      </c>
      <c r="P672" s="76">
        <f t="shared" si="70"/>
        <v>5.1913206803152256E-2</v>
      </c>
    </row>
    <row r="673" spans="1:16" ht="13" x14ac:dyDescent="0.3">
      <c r="A673" s="48">
        <f t="shared" si="71"/>
        <v>293</v>
      </c>
      <c r="B673" s="46" t="s">
        <v>1675</v>
      </c>
      <c r="C673" s="68">
        <v>321.3</v>
      </c>
      <c r="D673" s="68"/>
      <c r="E673" s="68"/>
      <c r="F673" s="68">
        <f t="shared" si="69"/>
        <v>321.3</v>
      </c>
      <c r="G673" s="77">
        <v>3</v>
      </c>
      <c r="H673" s="77"/>
      <c r="I673" s="77"/>
      <c r="J673" s="46">
        <f t="shared" si="74"/>
        <v>3</v>
      </c>
      <c r="K673" s="45">
        <f t="shared" si="72"/>
        <v>1.4745637748832636E-3</v>
      </c>
      <c r="L673" s="43">
        <f t="shared" si="73"/>
        <v>6.313271073973949</v>
      </c>
      <c r="M673" s="43">
        <f t="shared" si="68"/>
        <v>1.3889196362742688</v>
      </c>
      <c r="N673" s="43">
        <v>2.7038941954445259</v>
      </c>
      <c r="O673" s="43">
        <v>0.42301003344481602</v>
      </c>
      <c r="P673" s="76">
        <f t="shared" si="70"/>
        <v>3.3703999188103205E-2</v>
      </c>
    </row>
    <row r="674" spans="1:16" ht="13" x14ac:dyDescent="0.3">
      <c r="A674" s="48">
        <f t="shared" si="71"/>
        <v>294</v>
      </c>
      <c r="B674" s="46" t="s">
        <v>1676</v>
      </c>
      <c r="C674" s="68">
        <v>284.5</v>
      </c>
      <c r="D674" s="68"/>
      <c r="E674" s="68"/>
      <c r="F674" s="68">
        <f t="shared" si="69"/>
        <v>284.5</v>
      </c>
      <c r="G674" s="77">
        <v>4</v>
      </c>
      <c r="H674" s="77"/>
      <c r="I674" s="77"/>
      <c r="J674" s="46">
        <f t="shared" si="74"/>
        <v>4</v>
      </c>
      <c r="K674" s="45">
        <f t="shared" si="72"/>
        <v>1.9660850331776848E-3</v>
      </c>
      <c r="L674" s="43">
        <f t="shared" si="73"/>
        <v>8.4176947652985987</v>
      </c>
      <c r="M674" s="43">
        <f t="shared" si="68"/>
        <v>1.8518928483656918</v>
      </c>
      <c r="N674" s="43">
        <v>3.6051922605927014</v>
      </c>
      <c r="O674" s="43">
        <v>0.56401337792642148</v>
      </c>
      <c r="P674" s="76">
        <f t="shared" si="70"/>
        <v>5.0751470130697411E-2</v>
      </c>
    </row>
    <row r="675" spans="1:16" ht="13" x14ac:dyDescent="0.3">
      <c r="A675" s="48">
        <f t="shared" si="71"/>
        <v>295</v>
      </c>
      <c r="B675" s="46" t="s">
        <v>1677</v>
      </c>
      <c r="C675" s="68">
        <v>326.10000000000002</v>
      </c>
      <c r="D675" s="68"/>
      <c r="E675" s="68"/>
      <c r="F675" s="68">
        <f t="shared" si="69"/>
        <v>326.10000000000002</v>
      </c>
      <c r="G675" s="77">
        <v>4</v>
      </c>
      <c r="H675" s="77"/>
      <c r="I675" s="77"/>
      <c r="J675" s="46">
        <f t="shared" si="74"/>
        <v>4</v>
      </c>
      <c r="K675" s="45">
        <f t="shared" si="72"/>
        <v>1.9660850331776848E-3</v>
      </c>
      <c r="L675" s="43">
        <f t="shared" si="73"/>
        <v>8.4176947652985987</v>
      </c>
      <c r="M675" s="43">
        <f t="shared" si="68"/>
        <v>1.8518928483656918</v>
      </c>
      <c r="N675" s="43">
        <v>3.6051922605927014</v>
      </c>
      <c r="O675" s="43">
        <v>0.56401337792642148</v>
      </c>
      <c r="P675" s="76">
        <f t="shared" si="70"/>
        <v>4.4277194885567042E-2</v>
      </c>
    </row>
    <row r="676" spans="1:16" ht="13" x14ac:dyDescent="0.3">
      <c r="A676" s="48">
        <f t="shared" si="71"/>
        <v>296</v>
      </c>
      <c r="B676" s="46" t="s">
        <v>1678</v>
      </c>
      <c r="C676" s="68">
        <v>497.9</v>
      </c>
      <c r="D676" s="68"/>
      <c r="E676" s="68">
        <v>40.6</v>
      </c>
      <c r="F676" s="68">
        <f t="shared" si="69"/>
        <v>538.5</v>
      </c>
      <c r="G676" s="77">
        <v>5</v>
      </c>
      <c r="H676" s="77"/>
      <c r="I676" s="77"/>
      <c r="J676" s="46">
        <f t="shared" si="74"/>
        <v>5</v>
      </c>
      <c r="K676" s="45">
        <f t="shared" si="72"/>
        <v>2.4576062914721062E-3</v>
      </c>
      <c r="L676" s="43">
        <f t="shared" si="73"/>
        <v>10.522118456623248</v>
      </c>
      <c r="M676" s="43">
        <f t="shared" si="68"/>
        <v>2.3148660604571147</v>
      </c>
      <c r="N676" s="43">
        <v>4.5064903257408773</v>
      </c>
      <c r="O676" s="43">
        <v>0.70501672240802671</v>
      </c>
      <c r="P676" s="76">
        <f t="shared" si="70"/>
        <v>3.3516233175913214E-2</v>
      </c>
    </row>
    <row r="677" spans="1:16" ht="13" x14ac:dyDescent="0.3">
      <c r="A677" s="48">
        <f t="shared" si="71"/>
        <v>297</v>
      </c>
      <c r="B677" s="46" t="s">
        <v>1679</v>
      </c>
      <c r="C677" s="68">
        <v>138.80000000000001</v>
      </c>
      <c r="D677" s="68"/>
      <c r="E677" s="68"/>
      <c r="F677" s="68">
        <f t="shared" si="69"/>
        <v>138.80000000000001</v>
      </c>
      <c r="G677" s="77">
        <v>2</v>
      </c>
      <c r="H677" s="77"/>
      <c r="I677" s="77"/>
      <c r="J677" s="46">
        <f t="shared" si="74"/>
        <v>2</v>
      </c>
      <c r="K677" s="45">
        <f t="shared" si="72"/>
        <v>9.8304251658884239E-4</v>
      </c>
      <c r="L677" s="43">
        <f t="shared" si="73"/>
        <v>4.2088473826492994</v>
      </c>
      <c r="M677" s="43">
        <f t="shared" si="68"/>
        <v>0.9259464241828459</v>
      </c>
      <c r="N677" s="43">
        <v>1.8025961302963507</v>
      </c>
      <c r="O677" s="43">
        <v>0.28200668896321074</v>
      </c>
      <c r="P677" s="76">
        <f t="shared" si="70"/>
        <v>5.2012943992015177E-2</v>
      </c>
    </row>
    <row r="678" spans="1:16" ht="13" x14ac:dyDescent="0.3">
      <c r="A678" s="48">
        <f t="shared" si="71"/>
        <v>298</v>
      </c>
      <c r="B678" s="46" t="s">
        <v>1680</v>
      </c>
      <c r="C678" s="68">
        <v>4598.6000000000004</v>
      </c>
      <c r="D678" s="68">
        <v>90.9</v>
      </c>
      <c r="E678" s="68">
        <v>100</v>
      </c>
      <c r="F678" s="68">
        <f t="shared" si="69"/>
        <v>4789.5</v>
      </c>
      <c r="G678" s="77">
        <v>73</v>
      </c>
      <c r="H678" s="77">
        <v>1</v>
      </c>
      <c r="I678" s="77">
        <v>1</v>
      </c>
      <c r="J678" s="46">
        <f t="shared" si="74"/>
        <v>75</v>
      </c>
      <c r="K678" s="45">
        <f t="shared" si="72"/>
        <v>3.6864094372081588E-2</v>
      </c>
      <c r="L678" s="43">
        <f t="shared" si="73"/>
        <v>157.8317768493487</v>
      </c>
      <c r="M678" s="43">
        <f t="shared" si="68"/>
        <v>34.722990906856715</v>
      </c>
      <c r="N678" s="43">
        <v>67.597354886113152</v>
      </c>
      <c r="O678" s="43">
        <v>10.5752508361204</v>
      </c>
      <c r="P678" s="76">
        <f t="shared" si="70"/>
        <v>5.6525184983492835E-2</v>
      </c>
    </row>
    <row r="679" spans="1:16" ht="13" x14ac:dyDescent="0.3">
      <c r="A679" s="48">
        <f t="shared" si="71"/>
        <v>299</v>
      </c>
      <c r="B679" s="46" t="s">
        <v>1681</v>
      </c>
      <c r="C679" s="68">
        <v>387.4</v>
      </c>
      <c r="D679" s="68"/>
      <c r="E679" s="68"/>
      <c r="F679" s="68">
        <f t="shared" si="69"/>
        <v>387.4</v>
      </c>
      <c r="G679" s="77">
        <v>5</v>
      </c>
      <c r="H679" s="77"/>
      <c r="I679" s="77"/>
      <c r="J679" s="46">
        <f t="shared" si="74"/>
        <v>5</v>
      </c>
      <c r="K679" s="45">
        <f t="shared" si="72"/>
        <v>2.4576062914721062E-3</v>
      </c>
      <c r="L679" s="43">
        <f t="shared" si="73"/>
        <v>10.522118456623248</v>
      </c>
      <c r="M679" s="43">
        <f t="shared" si="68"/>
        <v>2.3148660604571147</v>
      </c>
      <c r="N679" s="43">
        <v>4.5064903257408773</v>
      </c>
      <c r="O679" s="43">
        <v>0.70501672240802671</v>
      </c>
      <c r="P679" s="76">
        <f t="shared" si="70"/>
        <v>4.6588775336162278E-2</v>
      </c>
    </row>
    <row r="680" spans="1:16" ht="13" x14ac:dyDescent="0.3">
      <c r="A680" s="48">
        <f t="shared" si="71"/>
        <v>300</v>
      </c>
      <c r="B680" s="46" t="s">
        <v>1682</v>
      </c>
      <c r="C680" s="68">
        <v>4956.8999999999996</v>
      </c>
      <c r="D680" s="68"/>
      <c r="E680" s="68"/>
      <c r="F680" s="68">
        <f t="shared" si="69"/>
        <v>4956.8999999999996</v>
      </c>
      <c r="G680" s="77">
        <v>77</v>
      </c>
      <c r="H680" s="77"/>
      <c r="I680" s="77"/>
      <c r="J680" s="46">
        <f t="shared" si="74"/>
        <v>77</v>
      </c>
      <c r="K680" s="45">
        <f t="shared" si="72"/>
        <v>3.7847136888670432E-2</v>
      </c>
      <c r="L680" s="43">
        <f t="shared" si="73"/>
        <v>162.04062423199801</v>
      </c>
      <c r="M680" s="43">
        <f t="shared" si="68"/>
        <v>35.648937331039562</v>
      </c>
      <c r="N680" s="43">
        <v>69.399951016409503</v>
      </c>
      <c r="O680" s="43">
        <v>10.857257525083613</v>
      </c>
      <c r="P680" s="76">
        <f t="shared" si="70"/>
        <v>5.6072700700948316E-2</v>
      </c>
    </row>
    <row r="681" spans="1:16" ht="13" x14ac:dyDescent="0.3">
      <c r="A681" s="48">
        <f t="shared" si="71"/>
        <v>301</v>
      </c>
      <c r="B681" s="46" t="s">
        <v>1683</v>
      </c>
      <c r="C681" s="68">
        <v>4250.2</v>
      </c>
      <c r="D681" s="68"/>
      <c r="E681" s="68"/>
      <c r="F681" s="68">
        <v>4250.2</v>
      </c>
      <c r="G681" s="77">
        <v>72</v>
      </c>
      <c r="H681" s="77"/>
      <c r="I681" s="77"/>
      <c r="J681" s="46">
        <f t="shared" si="74"/>
        <v>72</v>
      </c>
      <c r="K681" s="45">
        <f t="shared" si="72"/>
        <v>3.5389530597198328E-2</v>
      </c>
      <c r="L681" s="43">
        <f t="shared" si="73"/>
        <v>151.51850577537476</v>
      </c>
      <c r="M681" s="43">
        <f t="shared" si="68"/>
        <v>33.334071270582449</v>
      </c>
      <c r="N681" s="43">
        <v>64.893460690668633</v>
      </c>
      <c r="O681" s="43">
        <v>10.152240802675585</v>
      </c>
      <c r="P681" s="76">
        <f t="shared" si="70"/>
        <v>6.1149658495906416E-2</v>
      </c>
    </row>
    <row r="682" spans="1:16" ht="13" x14ac:dyDescent="0.3">
      <c r="A682" s="48">
        <f t="shared" si="71"/>
        <v>302</v>
      </c>
      <c r="B682" s="46" t="s">
        <v>1684</v>
      </c>
      <c r="C682" s="68">
        <v>251.9</v>
      </c>
      <c r="D682" s="68"/>
      <c r="E682" s="68"/>
      <c r="F682" s="68">
        <f t="shared" si="69"/>
        <v>251.9</v>
      </c>
      <c r="G682" s="77">
        <v>3</v>
      </c>
      <c r="H682" s="77"/>
      <c r="I682" s="77"/>
      <c r="J682" s="46">
        <f t="shared" si="74"/>
        <v>3</v>
      </c>
      <c r="K682" s="45">
        <f t="shared" si="72"/>
        <v>1.4745637748832636E-3</v>
      </c>
      <c r="L682" s="43">
        <f t="shared" si="73"/>
        <v>6.313271073973949</v>
      </c>
      <c r="M682" s="43">
        <f t="shared" si="68"/>
        <v>1.3889196362742688</v>
      </c>
      <c r="N682" s="43">
        <v>2.7038941954445259</v>
      </c>
      <c r="O682" s="43">
        <v>0.42301003344481602</v>
      </c>
      <c r="P682" s="76">
        <f t="shared" si="70"/>
        <v>4.298965835306693E-2</v>
      </c>
    </row>
    <row r="683" spans="1:16" ht="13" x14ac:dyDescent="0.3">
      <c r="A683" s="48">
        <f t="shared" si="71"/>
        <v>303</v>
      </c>
      <c r="B683" s="46" t="s">
        <v>1685</v>
      </c>
      <c r="C683" s="68">
        <v>352.7</v>
      </c>
      <c r="D683" s="68"/>
      <c r="E683" s="68"/>
      <c r="F683" s="68">
        <f t="shared" si="69"/>
        <v>352.7</v>
      </c>
      <c r="G683" s="77">
        <v>6</v>
      </c>
      <c r="H683" s="77"/>
      <c r="I683" s="77"/>
      <c r="J683" s="46">
        <f t="shared" si="74"/>
        <v>6</v>
      </c>
      <c r="K683" s="45">
        <f t="shared" si="72"/>
        <v>2.9491275497665272E-3</v>
      </c>
      <c r="L683" s="43">
        <f t="shared" si="73"/>
        <v>12.626542147947898</v>
      </c>
      <c r="M683" s="43">
        <f t="shared" si="68"/>
        <v>2.7778392725485377</v>
      </c>
      <c r="N683" s="43">
        <v>5.4077883908890518</v>
      </c>
      <c r="O683" s="43">
        <v>0.84602006688963205</v>
      </c>
      <c r="P683" s="76">
        <f t="shared" si="70"/>
        <v>6.1406832657428752E-2</v>
      </c>
    </row>
    <row r="684" spans="1:16" ht="13" x14ac:dyDescent="0.3">
      <c r="A684" s="48">
        <f t="shared" si="71"/>
        <v>304</v>
      </c>
      <c r="B684" s="46" t="s">
        <v>1686</v>
      </c>
      <c r="C684" s="68">
        <v>301.8</v>
      </c>
      <c r="D684" s="68"/>
      <c r="E684" s="68"/>
      <c r="F684" s="68">
        <f t="shared" si="69"/>
        <v>301.8</v>
      </c>
      <c r="G684" s="77">
        <v>4</v>
      </c>
      <c r="H684" s="77"/>
      <c r="I684" s="77"/>
      <c r="J684" s="46">
        <f t="shared" si="74"/>
        <v>4</v>
      </c>
      <c r="K684" s="45">
        <f t="shared" si="72"/>
        <v>1.9660850331776848E-3</v>
      </c>
      <c r="L684" s="43">
        <f t="shared" si="73"/>
        <v>8.4176947652985987</v>
      </c>
      <c r="M684" s="43">
        <f t="shared" si="68"/>
        <v>1.8518928483656918</v>
      </c>
      <c r="N684" s="43">
        <v>3.6051922605927014</v>
      </c>
      <c r="O684" s="43">
        <v>0.56401337792642148</v>
      </c>
      <c r="P684" s="76">
        <f t="shared" si="70"/>
        <v>4.78422572968304E-2</v>
      </c>
    </row>
    <row r="685" spans="1:16" ht="13" x14ac:dyDescent="0.3">
      <c r="A685" s="48">
        <f t="shared" si="71"/>
        <v>305</v>
      </c>
      <c r="B685" s="46" t="s">
        <v>1707</v>
      </c>
      <c r="C685" s="68">
        <v>244.4</v>
      </c>
      <c r="D685" s="68"/>
      <c r="E685" s="68">
        <v>51.7</v>
      </c>
      <c r="F685" s="68">
        <f t="shared" si="69"/>
        <v>296.10000000000002</v>
      </c>
      <c r="G685" s="77">
        <v>6</v>
      </c>
      <c r="H685" s="77">
        <v>1</v>
      </c>
      <c r="I685" s="77"/>
      <c r="J685" s="46">
        <f t="shared" si="74"/>
        <v>7</v>
      </c>
      <c r="K685" s="45">
        <f t="shared" si="72"/>
        <v>3.4406488080609482E-3</v>
      </c>
      <c r="L685" s="43">
        <f t="shared" si="73"/>
        <v>14.730965839272546</v>
      </c>
      <c r="M685" s="43">
        <f t="shared" si="68"/>
        <v>3.2408124846399602</v>
      </c>
      <c r="N685" s="43">
        <v>6.3090864560372273</v>
      </c>
      <c r="O685" s="43">
        <v>0.9870234113712375</v>
      </c>
      <c r="P685" s="76">
        <f t="shared" si="70"/>
        <v>8.5335657518814487E-2</v>
      </c>
    </row>
    <row r="686" spans="1:16" ht="13" x14ac:dyDescent="0.3">
      <c r="A686" s="48">
        <f t="shared" si="71"/>
        <v>306</v>
      </c>
      <c r="B686" s="46" t="s">
        <v>1708</v>
      </c>
      <c r="C686" s="68">
        <v>253.1</v>
      </c>
      <c r="D686" s="68"/>
      <c r="E686" s="68"/>
      <c r="F686" s="68">
        <f t="shared" si="69"/>
        <v>253.1</v>
      </c>
      <c r="G686" s="77">
        <v>7</v>
      </c>
      <c r="H686" s="77"/>
      <c r="I686" s="77"/>
      <c r="J686" s="46">
        <f t="shared" si="74"/>
        <v>7</v>
      </c>
      <c r="K686" s="45">
        <f t="shared" si="72"/>
        <v>3.4406488080609482E-3</v>
      </c>
      <c r="L686" s="43">
        <f t="shared" si="73"/>
        <v>14.730965839272546</v>
      </c>
      <c r="M686" s="43">
        <f t="shared" si="68"/>
        <v>3.2408124846399602</v>
      </c>
      <c r="N686" s="43">
        <v>6.3090864560372273</v>
      </c>
      <c r="O686" s="43">
        <v>0.9870234113712375</v>
      </c>
      <c r="P686" s="76">
        <f t="shared" si="70"/>
        <v>9.9833615927779423E-2</v>
      </c>
    </row>
    <row r="687" spans="1:16" ht="13" x14ac:dyDescent="0.3">
      <c r="A687" s="48">
        <f t="shared" si="71"/>
        <v>307</v>
      </c>
      <c r="B687" s="46" t="s">
        <v>1709</v>
      </c>
      <c r="C687" s="68">
        <v>480.1</v>
      </c>
      <c r="D687" s="68"/>
      <c r="E687" s="68"/>
      <c r="F687" s="68">
        <f t="shared" si="69"/>
        <v>480.1</v>
      </c>
      <c r="G687" s="77">
        <v>7</v>
      </c>
      <c r="H687" s="77"/>
      <c r="I687" s="77"/>
      <c r="J687" s="46">
        <f t="shared" si="74"/>
        <v>7</v>
      </c>
      <c r="K687" s="45">
        <f t="shared" si="72"/>
        <v>3.4406488080609482E-3</v>
      </c>
      <c r="L687" s="43">
        <f t="shared" si="73"/>
        <v>14.730965839272546</v>
      </c>
      <c r="M687" s="43">
        <f t="shared" si="68"/>
        <v>3.2408124846399602</v>
      </c>
      <c r="N687" s="43">
        <v>6.3090864560372273</v>
      </c>
      <c r="O687" s="43">
        <v>0.9870234113712375</v>
      </c>
      <c r="P687" s="76">
        <f t="shared" si="70"/>
        <v>5.2630469050866421E-2</v>
      </c>
    </row>
    <row r="688" spans="1:16" ht="13" x14ac:dyDescent="0.3">
      <c r="A688" s="48">
        <f t="shared" si="71"/>
        <v>308</v>
      </c>
      <c r="B688" s="46" t="s">
        <v>1710</v>
      </c>
      <c r="C688" s="68">
        <v>199</v>
      </c>
      <c r="D688" s="68"/>
      <c r="E688" s="68"/>
      <c r="F688" s="68">
        <f t="shared" si="69"/>
        <v>199</v>
      </c>
      <c r="G688" s="77">
        <v>3</v>
      </c>
      <c r="H688" s="77"/>
      <c r="I688" s="77"/>
      <c r="J688" s="46">
        <f t="shared" si="74"/>
        <v>3</v>
      </c>
      <c r="K688" s="45">
        <f t="shared" si="72"/>
        <v>1.4745637748832636E-3</v>
      </c>
      <c r="L688" s="43">
        <f t="shared" si="73"/>
        <v>6.313271073973949</v>
      </c>
      <c r="M688" s="43">
        <f t="shared" si="68"/>
        <v>1.3889196362742688</v>
      </c>
      <c r="N688" s="43">
        <v>2.7038941954445259</v>
      </c>
      <c r="O688" s="43">
        <v>0.42301003344481602</v>
      </c>
      <c r="P688" s="76">
        <f t="shared" si="70"/>
        <v>5.4417562508228948E-2</v>
      </c>
    </row>
    <row r="689" spans="1:16" ht="13" x14ac:dyDescent="0.3">
      <c r="A689" s="48">
        <f t="shared" si="71"/>
        <v>309</v>
      </c>
      <c r="B689" s="46" t="s">
        <v>1711</v>
      </c>
      <c r="C689" s="68">
        <v>296.41000000000003</v>
      </c>
      <c r="D689" s="68"/>
      <c r="E689" s="68"/>
      <c r="F689" s="68">
        <f t="shared" si="69"/>
        <v>296.41000000000003</v>
      </c>
      <c r="G689" s="77">
        <v>6</v>
      </c>
      <c r="H689" s="77"/>
      <c r="I689" s="77"/>
      <c r="J689" s="46">
        <f t="shared" si="74"/>
        <v>6</v>
      </c>
      <c r="K689" s="45">
        <f t="shared" si="72"/>
        <v>2.9491275497665272E-3</v>
      </c>
      <c r="L689" s="43">
        <f t="shared" si="73"/>
        <v>12.626542147947898</v>
      </c>
      <c r="M689" s="43">
        <f t="shared" si="68"/>
        <v>2.7778392725485377</v>
      </c>
      <c r="N689" s="43">
        <v>5.4077883908890518</v>
      </c>
      <c r="O689" s="43">
        <v>0.84602006688963205</v>
      </c>
      <c r="P689" s="76">
        <f t="shared" si="70"/>
        <v>7.3068350859536182E-2</v>
      </c>
    </row>
    <row r="690" spans="1:16" ht="13" x14ac:dyDescent="0.3">
      <c r="A690" s="48">
        <f t="shared" si="71"/>
        <v>310</v>
      </c>
      <c r="B690" s="46" t="s">
        <v>1712</v>
      </c>
      <c r="C690" s="68">
        <v>273.60000000000002</v>
      </c>
      <c r="D690" s="68">
        <v>19.399999999999999</v>
      </c>
      <c r="E690" s="68"/>
      <c r="F690" s="68">
        <f t="shared" si="69"/>
        <v>293</v>
      </c>
      <c r="G690" s="77">
        <v>6</v>
      </c>
      <c r="H690" s="77">
        <v>1</v>
      </c>
      <c r="I690" s="77"/>
      <c r="J690" s="46">
        <f t="shared" si="74"/>
        <v>7</v>
      </c>
      <c r="K690" s="45">
        <f t="shared" si="72"/>
        <v>3.4406488080609482E-3</v>
      </c>
      <c r="L690" s="43">
        <f t="shared" si="73"/>
        <v>14.730965839272546</v>
      </c>
      <c r="M690" s="43">
        <f t="shared" si="68"/>
        <v>3.2408124846399602</v>
      </c>
      <c r="N690" s="43">
        <v>6.3090864560372273</v>
      </c>
      <c r="O690" s="43">
        <v>0.9870234113712375</v>
      </c>
      <c r="P690" s="76">
        <f t="shared" si="70"/>
        <v>8.6238526250242226E-2</v>
      </c>
    </row>
    <row r="691" spans="1:16" ht="13" x14ac:dyDescent="0.3">
      <c r="A691" s="48">
        <f t="shared" si="71"/>
        <v>311</v>
      </c>
      <c r="B691" s="46" t="s">
        <v>1713</v>
      </c>
      <c r="C691" s="68">
        <v>308.60000000000002</v>
      </c>
      <c r="D691" s="68"/>
      <c r="E691" s="68"/>
      <c r="F691" s="68">
        <f t="shared" si="69"/>
        <v>308.60000000000002</v>
      </c>
      <c r="G691" s="77">
        <v>6</v>
      </c>
      <c r="H691" s="77"/>
      <c r="I691" s="77"/>
      <c r="J691" s="46">
        <f t="shared" si="74"/>
        <v>6</v>
      </c>
      <c r="K691" s="45">
        <f t="shared" si="72"/>
        <v>2.9491275497665272E-3</v>
      </c>
      <c r="L691" s="43">
        <f t="shared" si="73"/>
        <v>12.626542147947898</v>
      </c>
      <c r="M691" s="43">
        <f t="shared" ref="M691:M706" si="75">L691*0.22</f>
        <v>2.7778392725485377</v>
      </c>
      <c r="N691" s="43">
        <v>5.4077883908890518</v>
      </c>
      <c r="O691" s="43">
        <v>0.84602006688963205</v>
      </c>
      <c r="P691" s="76">
        <f t="shared" si="70"/>
        <v>7.0182079968487104E-2</v>
      </c>
    </row>
    <row r="692" spans="1:16" ht="13" x14ac:dyDescent="0.3">
      <c r="A692" s="48">
        <f t="shared" si="71"/>
        <v>312</v>
      </c>
      <c r="B692" s="46" t="s">
        <v>1716</v>
      </c>
      <c r="C692" s="68">
        <v>203.5</v>
      </c>
      <c r="D692" s="68"/>
      <c r="E692" s="68"/>
      <c r="F692" s="68">
        <f t="shared" si="69"/>
        <v>203.5</v>
      </c>
      <c r="G692" s="77">
        <v>4</v>
      </c>
      <c r="H692" s="77"/>
      <c r="I692" s="77"/>
      <c r="J692" s="46">
        <f t="shared" si="74"/>
        <v>4</v>
      </c>
      <c r="K692" s="45">
        <f t="shared" si="72"/>
        <v>1.9660850331776848E-3</v>
      </c>
      <c r="L692" s="43">
        <f t="shared" si="73"/>
        <v>8.4176947652985987</v>
      </c>
      <c r="M692" s="43">
        <f t="shared" si="75"/>
        <v>1.8518928483656918</v>
      </c>
      <c r="N692" s="43">
        <v>3.6051922605927014</v>
      </c>
      <c r="O692" s="43">
        <v>0.56401337792642148</v>
      </c>
      <c r="P692" s="76">
        <f t="shared" si="70"/>
        <v>7.0952300993530296E-2</v>
      </c>
    </row>
    <row r="693" spans="1:16" ht="13" x14ac:dyDescent="0.3">
      <c r="A693" s="48">
        <f t="shared" si="71"/>
        <v>313</v>
      </c>
      <c r="B693" s="46" t="s">
        <v>1728</v>
      </c>
      <c r="C693" s="68">
        <v>428.2</v>
      </c>
      <c r="D693" s="68"/>
      <c r="E693" s="68"/>
      <c r="F693" s="68">
        <f t="shared" si="69"/>
        <v>428.2</v>
      </c>
      <c r="G693" s="77">
        <v>7</v>
      </c>
      <c r="H693" s="77"/>
      <c r="I693" s="77"/>
      <c r="J693" s="46">
        <f t="shared" si="74"/>
        <v>7</v>
      </c>
      <c r="K693" s="45">
        <f t="shared" si="72"/>
        <v>3.4406488080609482E-3</v>
      </c>
      <c r="L693" s="43">
        <f t="shared" si="73"/>
        <v>14.730965839272546</v>
      </c>
      <c r="M693" s="43">
        <f t="shared" si="75"/>
        <v>3.2408124846399602</v>
      </c>
      <c r="N693" s="43">
        <v>6.3090864560372273</v>
      </c>
      <c r="O693" s="43">
        <v>0.9870234113712375</v>
      </c>
      <c r="P693" s="76">
        <f t="shared" si="70"/>
        <v>5.9009547387484755E-2</v>
      </c>
    </row>
    <row r="694" spans="1:16" ht="13" x14ac:dyDescent="0.3">
      <c r="A694" s="48">
        <f t="shared" si="71"/>
        <v>314</v>
      </c>
      <c r="B694" s="46" t="s">
        <v>1729</v>
      </c>
      <c r="C694" s="68">
        <v>198.3</v>
      </c>
      <c r="D694" s="68"/>
      <c r="E694" s="68"/>
      <c r="F694" s="68">
        <f t="shared" si="69"/>
        <v>198.3</v>
      </c>
      <c r="G694" s="77">
        <v>3</v>
      </c>
      <c r="H694" s="77"/>
      <c r="I694" s="77"/>
      <c r="J694" s="46">
        <f t="shared" si="74"/>
        <v>3</v>
      </c>
      <c r="K694" s="45">
        <f t="shared" si="72"/>
        <v>1.4745637748832636E-3</v>
      </c>
      <c r="L694" s="43">
        <f t="shared" si="73"/>
        <v>6.313271073973949</v>
      </c>
      <c r="M694" s="43">
        <f t="shared" si="75"/>
        <v>1.3889196362742688</v>
      </c>
      <c r="N694" s="43">
        <v>2.7038941954445259</v>
      </c>
      <c r="O694" s="43">
        <v>0.42301003344481602</v>
      </c>
      <c r="P694" s="76">
        <f t="shared" si="70"/>
        <v>5.460965677830338E-2</v>
      </c>
    </row>
    <row r="695" spans="1:16" ht="13" x14ac:dyDescent="0.3">
      <c r="A695" s="48">
        <f t="shared" si="71"/>
        <v>315</v>
      </c>
      <c r="B695" s="46" t="s">
        <v>1730</v>
      </c>
      <c r="C695" s="68">
        <v>304.7</v>
      </c>
      <c r="D695" s="68"/>
      <c r="E695" s="68"/>
      <c r="F695" s="68">
        <f t="shared" si="69"/>
        <v>304.7</v>
      </c>
      <c r="G695" s="77">
        <v>5</v>
      </c>
      <c r="H695" s="77"/>
      <c r="I695" s="77"/>
      <c r="J695" s="46">
        <f t="shared" si="74"/>
        <v>5</v>
      </c>
      <c r="K695" s="45">
        <f t="shared" si="72"/>
        <v>2.4576062914721062E-3</v>
      </c>
      <c r="L695" s="43">
        <f t="shared" si="73"/>
        <v>10.522118456623248</v>
      </c>
      <c r="M695" s="43">
        <f t="shared" si="75"/>
        <v>2.3148660604571147</v>
      </c>
      <c r="N695" s="43">
        <v>4.5064903257408773</v>
      </c>
      <c r="O695" s="43">
        <v>0.70501672240802671</v>
      </c>
      <c r="P695" s="76">
        <f t="shared" si="70"/>
        <v>5.9233644782504979E-2</v>
      </c>
    </row>
    <row r="696" spans="1:16" ht="13" x14ac:dyDescent="0.3">
      <c r="A696" s="48">
        <f t="shared" si="71"/>
        <v>316</v>
      </c>
      <c r="B696" s="46" t="s">
        <v>1731</v>
      </c>
      <c r="C696" s="68">
        <v>292.2</v>
      </c>
      <c r="D696" s="68"/>
      <c r="E696" s="68"/>
      <c r="F696" s="68">
        <f t="shared" si="69"/>
        <v>292.2</v>
      </c>
      <c r="G696" s="77">
        <v>3</v>
      </c>
      <c r="H696" s="77"/>
      <c r="I696" s="77"/>
      <c r="J696" s="46">
        <f t="shared" si="74"/>
        <v>3</v>
      </c>
      <c r="K696" s="45">
        <f t="shared" si="72"/>
        <v>1.4745637748832636E-3</v>
      </c>
      <c r="L696" s="43">
        <f t="shared" si="73"/>
        <v>6.313271073973949</v>
      </c>
      <c r="M696" s="43">
        <f t="shared" si="75"/>
        <v>1.3889196362742688</v>
      </c>
      <c r="N696" s="43">
        <v>2.7038941954445259</v>
      </c>
      <c r="O696" s="43">
        <v>0.42301003344481602</v>
      </c>
      <c r="P696" s="76">
        <f t="shared" si="70"/>
        <v>3.7060557628807528E-2</v>
      </c>
    </row>
    <row r="697" spans="1:16" ht="13" x14ac:dyDescent="0.3">
      <c r="A697" s="48">
        <f t="shared" si="71"/>
        <v>317</v>
      </c>
      <c r="B697" s="46" t="s">
        <v>1732</v>
      </c>
      <c r="C697" s="68">
        <v>411.5</v>
      </c>
      <c r="D697" s="68"/>
      <c r="E697" s="68"/>
      <c r="F697" s="68">
        <f t="shared" si="69"/>
        <v>411.5</v>
      </c>
      <c r="G697" s="77">
        <v>10</v>
      </c>
      <c r="H697" s="77"/>
      <c r="I697" s="77"/>
      <c r="J697" s="46">
        <f t="shared" si="74"/>
        <v>10</v>
      </c>
      <c r="K697" s="45">
        <f t="shared" si="72"/>
        <v>4.9152125829442124E-3</v>
      </c>
      <c r="L697" s="43">
        <f t="shared" si="73"/>
        <v>21.044236913246497</v>
      </c>
      <c r="M697" s="43">
        <f t="shared" si="75"/>
        <v>4.6297321209142295</v>
      </c>
      <c r="N697" s="43">
        <v>9.0129806514817545</v>
      </c>
      <c r="O697" s="43">
        <v>1.4100334448160534</v>
      </c>
      <c r="P697" s="76">
        <f t="shared" si="70"/>
        <v>8.7720493634164107E-2</v>
      </c>
    </row>
    <row r="698" spans="1:16" ht="13" x14ac:dyDescent="0.3">
      <c r="A698" s="48">
        <f t="shared" si="71"/>
        <v>318</v>
      </c>
      <c r="B698" s="46" t="s">
        <v>1753</v>
      </c>
      <c r="C698" s="68">
        <v>2772.2</v>
      </c>
      <c r="D698" s="68"/>
      <c r="E698" s="68">
        <v>77.400000000000006</v>
      </c>
      <c r="F698" s="68">
        <f t="shared" si="69"/>
        <v>2849.6</v>
      </c>
      <c r="G698" s="77">
        <v>54</v>
      </c>
      <c r="H698" s="77"/>
      <c r="I698" s="77">
        <v>1</v>
      </c>
      <c r="J698" s="46">
        <f t="shared" si="74"/>
        <v>55</v>
      </c>
      <c r="K698" s="45">
        <f t="shared" si="72"/>
        <v>2.7033669206193166E-2</v>
      </c>
      <c r="L698" s="43">
        <f t="shared" si="73"/>
        <v>115.74330302285573</v>
      </c>
      <c r="M698" s="43">
        <f t="shared" si="75"/>
        <v>25.463526665028262</v>
      </c>
      <c r="N698" s="43">
        <v>49.571393583149643</v>
      </c>
      <c r="O698" s="43">
        <v>7.7551839464882946</v>
      </c>
      <c r="P698" s="76">
        <f t="shared" si="70"/>
        <v>6.9670622970775517E-2</v>
      </c>
    </row>
    <row r="699" spans="1:16" ht="13" x14ac:dyDescent="0.3">
      <c r="A699" s="48">
        <f t="shared" si="71"/>
        <v>319</v>
      </c>
      <c r="B699" s="46" t="s">
        <v>1754</v>
      </c>
      <c r="C699" s="68">
        <v>256.10000000000002</v>
      </c>
      <c r="D699" s="68"/>
      <c r="E699" s="68"/>
      <c r="F699" s="68">
        <f t="shared" ref="F699:F706" si="76">C699+D699+E699</f>
        <v>256.10000000000002</v>
      </c>
      <c r="G699" s="77">
        <v>7</v>
      </c>
      <c r="H699" s="77"/>
      <c r="I699" s="77"/>
      <c r="J699" s="46">
        <f t="shared" si="74"/>
        <v>7</v>
      </c>
      <c r="K699" s="45">
        <f t="shared" si="72"/>
        <v>3.4406488080609482E-3</v>
      </c>
      <c r="L699" s="43">
        <f t="shared" si="73"/>
        <v>14.730965839272546</v>
      </c>
      <c r="M699" s="43">
        <f t="shared" si="75"/>
        <v>3.2408124846399602</v>
      </c>
      <c r="N699" s="43">
        <v>6.3090864560372273</v>
      </c>
      <c r="O699" s="43">
        <v>0.9870234113712375</v>
      </c>
      <c r="P699" s="76">
        <f t="shared" ref="P699:P707" si="77">(L699+M699+N699+O699)/F699</f>
        <v>9.8664147564705068E-2</v>
      </c>
    </row>
    <row r="700" spans="1:16" ht="13" x14ac:dyDescent="0.3">
      <c r="A700" s="48">
        <f t="shared" si="71"/>
        <v>320</v>
      </c>
      <c r="B700" s="46" t="s">
        <v>291</v>
      </c>
      <c r="C700" s="68">
        <v>266.60000000000002</v>
      </c>
      <c r="D700" s="68"/>
      <c r="E700" s="68"/>
      <c r="F700" s="68">
        <f t="shared" si="76"/>
        <v>266.60000000000002</v>
      </c>
      <c r="G700" s="77">
        <v>5</v>
      </c>
      <c r="H700" s="77"/>
      <c r="I700" s="77"/>
      <c r="J700" s="46">
        <f t="shared" si="74"/>
        <v>5</v>
      </c>
      <c r="K700" s="45">
        <f t="shared" si="72"/>
        <v>2.4576062914721062E-3</v>
      </c>
      <c r="L700" s="43">
        <f t="shared" si="73"/>
        <v>10.522118456623248</v>
      </c>
      <c r="M700" s="43">
        <f t="shared" si="75"/>
        <v>2.3148660604571147</v>
      </c>
      <c r="N700" s="43">
        <v>4.5064903257408773</v>
      </c>
      <c r="O700" s="43">
        <v>0.70501672240802671</v>
      </c>
      <c r="P700" s="76">
        <f t="shared" si="77"/>
        <v>6.7698768061625156E-2</v>
      </c>
    </row>
    <row r="701" spans="1:16" ht="13" x14ac:dyDescent="0.3">
      <c r="A701" s="48">
        <f t="shared" ref="A701:A706" si="78">1+A700</f>
        <v>321</v>
      </c>
      <c r="B701" s="46" t="s">
        <v>292</v>
      </c>
      <c r="C701" s="68">
        <v>203.9</v>
      </c>
      <c r="D701" s="68">
        <v>33.799999999999997</v>
      </c>
      <c r="E701" s="68"/>
      <c r="F701" s="68">
        <f t="shared" si="76"/>
        <v>237.7</v>
      </c>
      <c r="G701" s="77">
        <v>4</v>
      </c>
      <c r="H701" s="77">
        <v>1</v>
      </c>
      <c r="I701" s="77"/>
      <c r="J701" s="46">
        <f t="shared" si="74"/>
        <v>5</v>
      </c>
      <c r="K701" s="45">
        <f t="shared" ref="K701:K705" si="79">2/4069*J701</f>
        <v>2.4576062914721062E-3</v>
      </c>
      <c r="L701" s="43">
        <f t="shared" ref="L701:L706" si="80">K701*4281.45</f>
        <v>10.522118456623248</v>
      </c>
      <c r="M701" s="43">
        <f t="shared" si="75"/>
        <v>2.3148660604571147</v>
      </c>
      <c r="N701" s="43">
        <v>4.5064903257408773</v>
      </c>
      <c r="O701" s="43">
        <v>0.70501672240802671</v>
      </c>
      <c r="P701" s="76">
        <f t="shared" si="77"/>
        <v>7.5929707889058756E-2</v>
      </c>
    </row>
    <row r="702" spans="1:16" ht="13" x14ac:dyDescent="0.3">
      <c r="A702" s="48">
        <f t="shared" si="78"/>
        <v>322</v>
      </c>
      <c r="B702" s="46" t="s">
        <v>293</v>
      </c>
      <c r="C702" s="68">
        <v>152.1</v>
      </c>
      <c r="D702" s="68"/>
      <c r="E702" s="68"/>
      <c r="F702" s="68">
        <f t="shared" si="76"/>
        <v>152.1</v>
      </c>
      <c r="G702" s="77">
        <v>4</v>
      </c>
      <c r="H702" s="77"/>
      <c r="I702" s="77"/>
      <c r="J702" s="46">
        <f t="shared" si="74"/>
        <v>4</v>
      </c>
      <c r="K702" s="45">
        <f t="shared" si="79"/>
        <v>1.9660850331776848E-3</v>
      </c>
      <c r="L702" s="43">
        <f t="shared" si="80"/>
        <v>8.4176947652985987</v>
      </c>
      <c r="M702" s="43">
        <f t="shared" si="75"/>
        <v>1.8518928483656918</v>
      </c>
      <c r="N702" s="43">
        <v>3.6051922605927014</v>
      </c>
      <c r="O702" s="43">
        <v>0.56401337792642148</v>
      </c>
      <c r="P702" s="76">
        <f t="shared" si="77"/>
        <v>9.4929607180693057E-2</v>
      </c>
    </row>
    <row r="703" spans="1:16" ht="13" x14ac:dyDescent="0.3">
      <c r="A703" s="48">
        <f t="shared" si="78"/>
        <v>323</v>
      </c>
      <c r="B703" s="46" t="s">
        <v>2414</v>
      </c>
      <c r="C703" s="46">
        <v>2247.4</v>
      </c>
      <c r="D703" s="46"/>
      <c r="E703" s="46"/>
      <c r="F703" s="46">
        <f t="shared" si="76"/>
        <v>2247.4</v>
      </c>
      <c r="G703" s="80">
        <v>32</v>
      </c>
      <c r="H703" s="77"/>
      <c r="I703" s="77"/>
      <c r="J703" s="46">
        <f>G703+H703+I703</f>
        <v>32</v>
      </c>
      <c r="K703" s="45">
        <f t="shared" si="79"/>
        <v>1.5728680265421478E-2</v>
      </c>
      <c r="L703" s="43">
        <f t="shared" si="80"/>
        <v>67.34155812238879</v>
      </c>
      <c r="M703" s="43">
        <f t="shared" si="75"/>
        <v>14.815142786925534</v>
      </c>
      <c r="N703" s="43">
        <v>28.841538084741611</v>
      </c>
      <c r="O703" s="43">
        <v>4.5121070234113718</v>
      </c>
      <c r="P703" s="76">
        <f t="shared" si="77"/>
        <v>5.1397324026638477E-2</v>
      </c>
    </row>
    <row r="704" spans="1:16" ht="13" x14ac:dyDescent="0.3">
      <c r="A704" s="48">
        <f t="shared" si="78"/>
        <v>324</v>
      </c>
      <c r="B704" s="46" t="s">
        <v>2415</v>
      </c>
      <c r="C704" s="46">
        <v>2555.1999999999998</v>
      </c>
      <c r="D704" s="46"/>
      <c r="E704" s="46"/>
      <c r="F704" s="46">
        <f t="shared" si="76"/>
        <v>2555.1999999999998</v>
      </c>
      <c r="G704" s="80">
        <v>65</v>
      </c>
      <c r="H704" s="77"/>
      <c r="I704" s="77"/>
      <c r="J704" s="46">
        <f>G704+H704+I704</f>
        <v>65</v>
      </c>
      <c r="K704" s="45">
        <f t="shared" si="79"/>
        <v>3.1948881789137379E-2</v>
      </c>
      <c r="L704" s="43">
        <f t="shared" si="80"/>
        <v>136.78753993610223</v>
      </c>
      <c r="M704" s="43">
        <f t="shared" si="75"/>
        <v>30.093258785942492</v>
      </c>
      <c r="N704" s="43">
        <v>58.584374234631397</v>
      </c>
      <c r="O704" s="43">
        <v>9.1652173913043491</v>
      </c>
      <c r="P704" s="76">
        <f t="shared" si="77"/>
        <v>9.1824667481207128E-2</v>
      </c>
    </row>
    <row r="705" spans="1:16" ht="13" x14ac:dyDescent="0.3">
      <c r="A705" s="48">
        <f t="shared" si="78"/>
        <v>325</v>
      </c>
      <c r="B705" s="46" t="s">
        <v>2416</v>
      </c>
      <c r="C705" s="46">
        <v>2484.8000000000002</v>
      </c>
      <c r="D705" s="46"/>
      <c r="E705" s="46"/>
      <c r="F705" s="46">
        <f t="shared" si="76"/>
        <v>2484.8000000000002</v>
      </c>
      <c r="G705" s="80">
        <v>40</v>
      </c>
      <c r="H705" s="77"/>
      <c r="I705" s="77"/>
      <c r="J705" s="46">
        <f>G705+H705+I705</f>
        <v>40</v>
      </c>
      <c r="K705" s="45">
        <f t="shared" si="79"/>
        <v>1.966085033177685E-2</v>
      </c>
      <c r="L705" s="43">
        <f t="shared" si="80"/>
        <v>84.176947652985987</v>
      </c>
      <c r="M705" s="43">
        <f t="shared" si="75"/>
        <v>18.518928483656918</v>
      </c>
      <c r="N705" s="43">
        <v>36.051922605927018</v>
      </c>
      <c r="O705" s="43">
        <v>5.6401337792642137</v>
      </c>
      <c r="P705" s="76">
        <f t="shared" si="77"/>
        <v>5.8108472521665372E-2</v>
      </c>
    </row>
    <row r="706" spans="1:16" ht="13" x14ac:dyDescent="0.3">
      <c r="A706" s="48">
        <f t="shared" si="78"/>
        <v>326</v>
      </c>
      <c r="B706" s="46" t="s">
        <v>2417</v>
      </c>
      <c r="C706" s="46">
        <v>3106.2</v>
      </c>
      <c r="D706" s="46">
        <v>30.3</v>
      </c>
      <c r="E706" s="46"/>
      <c r="F706" s="46">
        <f t="shared" si="76"/>
        <v>3136.5</v>
      </c>
      <c r="G706" s="80">
        <v>79</v>
      </c>
      <c r="H706" s="77">
        <v>1</v>
      </c>
      <c r="I706" s="77"/>
      <c r="J706" s="46">
        <f>G706+H706+I706</f>
        <v>80</v>
      </c>
      <c r="K706" s="45">
        <f>2/4069*J706</f>
        <v>3.9321700663553699E-2</v>
      </c>
      <c r="L706" s="43">
        <f t="shared" si="80"/>
        <v>168.35389530597197</v>
      </c>
      <c r="M706" s="43">
        <f t="shared" si="75"/>
        <v>37.037856967313836</v>
      </c>
      <c r="N706" s="43">
        <v>72.103845211854036</v>
      </c>
      <c r="O706" s="43">
        <v>11.280267558528427</v>
      </c>
      <c r="P706" s="76">
        <f t="shared" si="77"/>
        <v>9.2069461196769731E-2</v>
      </c>
    </row>
    <row r="707" spans="1:16" ht="14" x14ac:dyDescent="0.3">
      <c r="A707" s="46"/>
      <c r="B707" s="23"/>
      <c r="C707" s="244">
        <f t="shared" ref="C707:O707" si="81">SUM(C381:C706)</f>
        <v>221456.30000000025</v>
      </c>
      <c r="D707" s="244">
        <f t="shared" si="81"/>
        <v>3814.7000000000007</v>
      </c>
      <c r="E707" s="244">
        <f t="shared" si="81"/>
        <v>6233.4999999999982</v>
      </c>
      <c r="F707" s="244">
        <f t="shared" si="81"/>
        <v>231504.50000000023</v>
      </c>
      <c r="G707" s="244">
        <f t="shared" si="81"/>
        <v>3881</v>
      </c>
      <c r="H707" s="244">
        <f t="shared" si="81"/>
        <v>73</v>
      </c>
      <c r="I707" s="244">
        <f t="shared" si="81"/>
        <v>100</v>
      </c>
      <c r="J707" s="244">
        <f t="shared" si="81"/>
        <v>4069</v>
      </c>
      <c r="K707" s="244">
        <f t="shared" si="81"/>
        <v>1.9999999999999998</v>
      </c>
      <c r="L707" s="244">
        <f t="shared" si="81"/>
        <v>8562.8999999999851</v>
      </c>
      <c r="M707" s="244">
        <f t="shared" si="81"/>
        <v>1883.8379999999997</v>
      </c>
      <c r="N707" s="244">
        <f t="shared" si="81"/>
        <v>3667.381827087921</v>
      </c>
      <c r="O707" s="244">
        <f t="shared" si="81"/>
        <v>573.74260869565205</v>
      </c>
      <c r="P707" s="76">
        <f t="shared" si="77"/>
        <v>6.3445256726256047E-2</v>
      </c>
    </row>
    <row r="708" spans="1:16" x14ac:dyDescent="0.25">
      <c r="A708" s="528" t="s">
        <v>1873</v>
      </c>
      <c r="B708" s="528"/>
      <c r="C708" s="528"/>
      <c r="D708" s="528"/>
      <c r="E708" s="528"/>
      <c r="F708" s="528"/>
      <c r="G708" s="528"/>
      <c r="H708" s="528"/>
      <c r="I708" s="528"/>
      <c r="J708" s="528"/>
      <c r="K708" s="528"/>
      <c r="L708" s="528"/>
      <c r="M708" s="528"/>
      <c r="N708" s="528"/>
      <c r="O708" s="528"/>
      <c r="P708" s="528"/>
    </row>
    <row r="709" spans="1:16" x14ac:dyDescent="0.25">
      <c r="A709" s="48">
        <v>1</v>
      </c>
      <c r="B709" s="46" t="s">
        <v>2286</v>
      </c>
      <c r="C709" s="81">
        <v>576.20000000000005</v>
      </c>
      <c r="D709" s="46"/>
      <c r="E709" s="48"/>
      <c r="F709" s="46">
        <f t="shared" ref="F709:F766" si="82">C709+D709+E709</f>
        <v>576.20000000000005</v>
      </c>
      <c r="G709" s="46">
        <v>12</v>
      </c>
      <c r="H709" s="46"/>
      <c r="I709" s="46"/>
      <c r="J709" s="46">
        <f t="shared" ref="J709:J766" si="83">G709+H709+I709</f>
        <v>12</v>
      </c>
      <c r="K709" s="82">
        <f>3/$J$882*J709</f>
        <v>9.2355053873781432E-3</v>
      </c>
      <c r="L709" s="43">
        <f t="shared" ref="L709:L740" si="84">K709*4281.45</f>
        <v>39.541354540790152</v>
      </c>
      <c r="M709" s="43">
        <f>L709*0.22</f>
        <v>8.6990979989738335</v>
      </c>
      <c r="N709" s="43">
        <v>12.781967213114754</v>
      </c>
      <c r="O709" s="43">
        <v>0.97148596750369265</v>
      </c>
      <c r="P709" s="45">
        <f t="shared" ref="P709:P740" si="85">(L709+M709+N709+O709)/F709</f>
        <v>0.10759095057338151</v>
      </c>
    </row>
    <row r="710" spans="1:16" x14ac:dyDescent="0.25">
      <c r="A710" s="48">
        <f>A709+1</f>
        <v>2</v>
      </c>
      <c r="B710" s="46" t="s">
        <v>2287</v>
      </c>
      <c r="C710" s="81">
        <v>311</v>
      </c>
      <c r="D710" s="46"/>
      <c r="E710" s="48"/>
      <c r="F710" s="46">
        <f t="shared" si="82"/>
        <v>311</v>
      </c>
      <c r="G710" s="46">
        <v>8</v>
      </c>
      <c r="H710" s="46"/>
      <c r="I710" s="46"/>
      <c r="J710" s="46">
        <f t="shared" si="83"/>
        <v>8</v>
      </c>
      <c r="K710" s="82">
        <f t="shared" ref="K710:K773" si="86">3/$J$882*J710</f>
        <v>6.1570035915854285E-3</v>
      </c>
      <c r="L710" s="43">
        <f t="shared" si="84"/>
        <v>26.36090302719343</v>
      </c>
      <c r="M710" s="43">
        <f t="shared" ref="M710:M766" si="87">L710*0.22</f>
        <v>5.7993986659825545</v>
      </c>
      <c r="N710" s="43">
        <v>8.5213114754098367</v>
      </c>
      <c r="O710" s="43">
        <v>0.64765731166912832</v>
      </c>
      <c r="P710" s="45">
        <f t="shared" si="85"/>
        <v>0.13289154495258826</v>
      </c>
    </row>
    <row r="711" spans="1:16" x14ac:dyDescent="0.25">
      <c r="A711" s="48">
        <f t="shared" ref="A711:A774" si="88">A710+1</f>
        <v>3</v>
      </c>
      <c r="B711" s="46" t="s">
        <v>2288</v>
      </c>
      <c r="C711" s="81">
        <v>309.10000000000002</v>
      </c>
      <c r="D711" s="46"/>
      <c r="E711" s="48"/>
      <c r="F711" s="46">
        <f t="shared" si="82"/>
        <v>309.10000000000002</v>
      </c>
      <c r="G711" s="46">
        <v>8</v>
      </c>
      <c r="H711" s="46"/>
      <c r="I711" s="46"/>
      <c r="J711" s="46">
        <f t="shared" si="83"/>
        <v>8</v>
      </c>
      <c r="K711" s="82">
        <f t="shared" si="86"/>
        <v>6.1570035915854285E-3</v>
      </c>
      <c r="L711" s="43">
        <f t="shared" si="84"/>
        <v>26.36090302719343</v>
      </c>
      <c r="M711" s="43">
        <f t="shared" si="87"/>
        <v>5.7993986659825545</v>
      </c>
      <c r="N711" s="43">
        <v>8.5213114754098367</v>
      </c>
      <c r="O711" s="43">
        <v>0.64765731166912832</v>
      </c>
      <c r="P711" s="45">
        <f t="shared" si="85"/>
        <v>0.13370841307102863</v>
      </c>
    </row>
    <row r="712" spans="1:16" x14ac:dyDescent="0.25">
      <c r="A712" s="48">
        <f t="shared" si="88"/>
        <v>4</v>
      </c>
      <c r="B712" s="46" t="s">
        <v>2289</v>
      </c>
      <c r="C712" s="81">
        <v>309.3</v>
      </c>
      <c r="D712" s="46"/>
      <c r="E712" s="48"/>
      <c r="F712" s="46">
        <f t="shared" si="82"/>
        <v>309.3</v>
      </c>
      <c r="G712" s="46">
        <v>8</v>
      </c>
      <c r="H712" s="46"/>
      <c r="I712" s="46"/>
      <c r="J712" s="46">
        <f t="shared" si="83"/>
        <v>8</v>
      </c>
      <c r="K712" s="82">
        <f t="shared" si="86"/>
        <v>6.1570035915854285E-3</v>
      </c>
      <c r="L712" s="43">
        <f t="shared" si="84"/>
        <v>26.36090302719343</v>
      </c>
      <c r="M712" s="43">
        <f t="shared" si="87"/>
        <v>5.7993986659825545</v>
      </c>
      <c r="N712" s="43">
        <v>8.5213114754098367</v>
      </c>
      <c r="O712" s="43">
        <v>0.64765731166912832</v>
      </c>
      <c r="P712" s="45">
        <f t="shared" si="85"/>
        <v>0.1336219543493532</v>
      </c>
    </row>
    <row r="713" spans="1:16" x14ac:dyDescent="0.25">
      <c r="A713" s="48">
        <f t="shared" si="88"/>
        <v>5</v>
      </c>
      <c r="B713" s="46" t="s">
        <v>2290</v>
      </c>
      <c r="C713" s="81">
        <v>421.2</v>
      </c>
      <c r="D713" s="46"/>
      <c r="E713" s="48"/>
      <c r="F713" s="46">
        <f t="shared" si="82"/>
        <v>421.2</v>
      </c>
      <c r="G713" s="46">
        <v>9</v>
      </c>
      <c r="H713" s="46"/>
      <c r="I713" s="46"/>
      <c r="J713" s="46">
        <f t="shared" si="83"/>
        <v>9</v>
      </c>
      <c r="K713" s="82">
        <f t="shared" si="86"/>
        <v>6.926629040533607E-3</v>
      </c>
      <c r="L713" s="43">
        <f t="shared" si="84"/>
        <v>29.656015905592611</v>
      </c>
      <c r="M713" s="43">
        <f t="shared" si="87"/>
        <v>6.5243234992303742</v>
      </c>
      <c r="N713" s="43">
        <v>9.5864754098360656</v>
      </c>
      <c r="O713" s="43">
        <v>0.72861447562776949</v>
      </c>
      <c r="P713" s="45">
        <f t="shared" si="85"/>
        <v>0.11038800876136474</v>
      </c>
    </row>
    <row r="714" spans="1:16" x14ac:dyDescent="0.25">
      <c r="A714" s="48">
        <f t="shared" si="88"/>
        <v>6</v>
      </c>
      <c r="B714" s="46" t="s">
        <v>2291</v>
      </c>
      <c r="C714" s="81">
        <v>635.6</v>
      </c>
      <c r="D714" s="46"/>
      <c r="E714" s="48"/>
      <c r="F714" s="46">
        <f t="shared" si="82"/>
        <v>635.6</v>
      </c>
      <c r="G714" s="46">
        <v>16</v>
      </c>
      <c r="H714" s="46"/>
      <c r="I714" s="46"/>
      <c r="J714" s="46">
        <f t="shared" si="83"/>
        <v>16</v>
      </c>
      <c r="K714" s="82">
        <f t="shared" si="86"/>
        <v>1.2314007183170857E-2</v>
      </c>
      <c r="L714" s="43">
        <f t="shared" si="84"/>
        <v>52.72180605438686</v>
      </c>
      <c r="M714" s="43">
        <f t="shared" si="87"/>
        <v>11.598797331965109</v>
      </c>
      <c r="N714" s="43">
        <v>17.042622950819673</v>
      </c>
      <c r="O714" s="43">
        <v>1.2953146233382566</v>
      </c>
      <c r="P714" s="45">
        <f t="shared" si="85"/>
        <v>0.13004805059866251</v>
      </c>
    </row>
    <row r="715" spans="1:16" x14ac:dyDescent="0.25">
      <c r="A715" s="48">
        <f t="shared" si="88"/>
        <v>7</v>
      </c>
      <c r="B715" s="46" t="s">
        <v>2292</v>
      </c>
      <c r="C715" s="81">
        <v>392.8</v>
      </c>
      <c r="D715" s="46"/>
      <c r="E715" s="48"/>
      <c r="F715" s="46">
        <f t="shared" si="82"/>
        <v>392.8</v>
      </c>
      <c r="G715" s="46">
        <v>8</v>
      </c>
      <c r="H715" s="46"/>
      <c r="I715" s="46"/>
      <c r="J715" s="46">
        <f t="shared" si="83"/>
        <v>8</v>
      </c>
      <c r="K715" s="82">
        <f t="shared" si="86"/>
        <v>6.1570035915854285E-3</v>
      </c>
      <c r="L715" s="43">
        <f t="shared" si="84"/>
        <v>26.36090302719343</v>
      </c>
      <c r="M715" s="43">
        <f t="shared" si="87"/>
        <v>5.7993986659825545</v>
      </c>
      <c r="N715" s="43">
        <v>8.5213114754098367</v>
      </c>
      <c r="O715" s="43">
        <v>0.64765731166912832</v>
      </c>
      <c r="P715" s="45">
        <f t="shared" si="85"/>
        <v>0.10521708370737003</v>
      </c>
    </row>
    <row r="716" spans="1:16" x14ac:dyDescent="0.25">
      <c r="A716" s="48">
        <f t="shared" si="88"/>
        <v>8</v>
      </c>
      <c r="B716" s="46" t="s">
        <v>2293</v>
      </c>
      <c r="C716" s="83">
        <v>150.4</v>
      </c>
      <c r="D716" s="46"/>
      <c r="E716" s="48"/>
      <c r="F716" s="46">
        <f t="shared" si="82"/>
        <v>150.4</v>
      </c>
      <c r="G716" s="46">
        <v>4</v>
      </c>
      <c r="H716" s="46"/>
      <c r="I716" s="46"/>
      <c r="J716" s="46">
        <f t="shared" si="83"/>
        <v>4</v>
      </c>
      <c r="K716" s="82">
        <f t="shared" si="86"/>
        <v>3.0785017957927143E-3</v>
      </c>
      <c r="L716" s="43">
        <f t="shared" si="84"/>
        <v>13.180451513596715</v>
      </c>
      <c r="M716" s="43">
        <f t="shared" si="87"/>
        <v>2.8996993329912772</v>
      </c>
      <c r="N716" s="43">
        <v>4.2606557377049183</v>
      </c>
      <c r="O716" s="43">
        <v>0.32382865583456416</v>
      </c>
      <c r="P716" s="45">
        <f t="shared" si="85"/>
        <v>0.13739784069233693</v>
      </c>
    </row>
    <row r="717" spans="1:16" x14ac:dyDescent="0.25">
      <c r="A717" s="48">
        <f t="shared" si="88"/>
        <v>9</v>
      </c>
      <c r="B717" s="46" t="s">
        <v>2294</v>
      </c>
      <c r="C717" s="81">
        <v>308.2</v>
      </c>
      <c r="D717" s="46"/>
      <c r="E717" s="48"/>
      <c r="F717" s="46">
        <f t="shared" si="82"/>
        <v>308.2</v>
      </c>
      <c r="G717" s="46">
        <v>8</v>
      </c>
      <c r="H717" s="46"/>
      <c r="I717" s="46"/>
      <c r="J717" s="46">
        <f t="shared" si="83"/>
        <v>8</v>
      </c>
      <c r="K717" s="82">
        <f t="shared" si="86"/>
        <v>6.1570035915854285E-3</v>
      </c>
      <c r="L717" s="43">
        <f t="shared" si="84"/>
        <v>26.36090302719343</v>
      </c>
      <c r="M717" s="43">
        <f t="shared" si="87"/>
        <v>5.7993986659825545</v>
      </c>
      <c r="N717" s="43">
        <v>8.5213114754098367</v>
      </c>
      <c r="O717" s="43">
        <v>0.64765731166912832</v>
      </c>
      <c r="P717" s="45">
        <f t="shared" si="85"/>
        <v>0.13409886593204071</v>
      </c>
    </row>
    <row r="718" spans="1:16" x14ac:dyDescent="0.25">
      <c r="A718" s="48">
        <f t="shared" si="88"/>
        <v>10</v>
      </c>
      <c r="B718" s="46" t="s">
        <v>2295</v>
      </c>
      <c r="C718" s="81">
        <v>313.8</v>
      </c>
      <c r="D718" s="46"/>
      <c r="E718" s="48"/>
      <c r="F718" s="46">
        <f t="shared" si="82"/>
        <v>313.8</v>
      </c>
      <c r="G718" s="46">
        <v>8</v>
      </c>
      <c r="H718" s="46"/>
      <c r="I718" s="46"/>
      <c r="J718" s="46">
        <f t="shared" si="83"/>
        <v>8</v>
      </c>
      <c r="K718" s="82">
        <f t="shared" si="86"/>
        <v>6.1570035915854285E-3</v>
      </c>
      <c r="L718" s="43">
        <f t="shared" si="84"/>
        <v>26.36090302719343</v>
      </c>
      <c r="M718" s="43">
        <f t="shared" si="87"/>
        <v>5.7993986659825545</v>
      </c>
      <c r="N718" s="43">
        <v>8.5213114754098367</v>
      </c>
      <c r="O718" s="43">
        <v>0.64765731166912832</v>
      </c>
      <c r="P718" s="45">
        <f t="shared" si="85"/>
        <v>0.13170576953554794</v>
      </c>
    </row>
    <row r="719" spans="1:16" x14ac:dyDescent="0.25">
      <c r="A719" s="48">
        <f t="shared" si="88"/>
        <v>11</v>
      </c>
      <c r="B719" s="46" t="s">
        <v>2296</v>
      </c>
      <c r="C719" s="81">
        <v>138.4</v>
      </c>
      <c r="D719" s="46"/>
      <c r="E719" s="48"/>
      <c r="F719" s="46">
        <f t="shared" si="82"/>
        <v>138.4</v>
      </c>
      <c r="G719" s="46">
        <v>3</v>
      </c>
      <c r="H719" s="46"/>
      <c r="I719" s="46"/>
      <c r="J719" s="46">
        <f t="shared" si="83"/>
        <v>3</v>
      </c>
      <c r="K719" s="82">
        <f t="shared" si="86"/>
        <v>2.3088763468445358E-3</v>
      </c>
      <c r="L719" s="43">
        <f t="shared" si="84"/>
        <v>9.8853386351975381</v>
      </c>
      <c r="M719" s="43">
        <f t="shared" si="87"/>
        <v>2.1747744997434584</v>
      </c>
      <c r="N719" s="43">
        <v>3.1954918032786885</v>
      </c>
      <c r="O719" s="43">
        <v>0.24287149187592316</v>
      </c>
      <c r="P719" s="45">
        <f t="shared" si="85"/>
        <v>0.11198321120011276</v>
      </c>
    </row>
    <row r="720" spans="1:16" x14ac:dyDescent="0.25">
      <c r="A720" s="48">
        <f t="shared" si="88"/>
        <v>12</v>
      </c>
      <c r="B720" s="46" t="s">
        <v>2297</v>
      </c>
      <c r="C720" s="81">
        <v>106.1</v>
      </c>
      <c r="D720" s="46"/>
      <c r="E720" s="48"/>
      <c r="F720" s="46">
        <f t="shared" si="82"/>
        <v>106.1</v>
      </c>
      <c r="G720" s="46">
        <v>3</v>
      </c>
      <c r="H720" s="46"/>
      <c r="I720" s="46"/>
      <c r="J720" s="46">
        <f t="shared" si="83"/>
        <v>3</v>
      </c>
      <c r="K720" s="82">
        <f t="shared" si="86"/>
        <v>2.3088763468445358E-3</v>
      </c>
      <c r="L720" s="43">
        <f t="shared" si="84"/>
        <v>9.8853386351975381</v>
      </c>
      <c r="M720" s="43">
        <f t="shared" si="87"/>
        <v>2.1747744997434584</v>
      </c>
      <c r="N720" s="43">
        <v>3.1954918032786885</v>
      </c>
      <c r="O720" s="43">
        <v>0.24287149187592316</v>
      </c>
      <c r="P720" s="45">
        <f t="shared" si="85"/>
        <v>0.14607423591042043</v>
      </c>
    </row>
    <row r="721" spans="1:16" x14ac:dyDescent="0.25">
      <c r="A721" s="48">
        <f t="shared" si="88"/>
        <v>13</v>
      </c>
      <c r="B721" s="46" t="s">
        <v>2298</v>
      </c>
      <c r="C721" s="81">
        <v>225.1</v>
      </c>
      <c r="D721" s="46"/>
      <c r="E721" s="48"/>
      <c r="F721" s="46">
        <f t="shared" si="82"/>
        <v>225.1</v>
      </c>
      <c r="G721" s="46">
        <v>6</v>
      </c>
      <c r="H721" s="46"/>
      <c r="I721" s="46"/>
      <c r="J721" s="46">
        <f t="shared" si="83"/>
        <v>6</v>
      </c>
      <c r="K721" s="82">
        <f t="shared" si="86"/>
        <v>4.6177526936890716E-3</v>
      </c>
      <c r="L721" s="43">
        <f t="shared" si="84"/>
        <v>19.770677270395076</v>
      </c>
      <c r="M721" s="43">
        <f t="shared" si="87"/>
        <v>4.3495489994869168</v>
      </c>
      <c r="N721" s="43">
        <v>6.3909836065573771</v>
      </c>
      <c r="O721" s="43">
        <v>0.48574298375184632</v>
      </c>
      <c r="P721" s="45">
        <f t="shared" si="85"/>
        <v>0.13770303358592276</v>
      </c>
    </row>
    <row r="722" spans="1:16" x14ac:dyDescent="0.25">
      <c r="A722" s="48">
        <f t="shared" si="88"/>
        <v>14</v>
      </c>
      <c r="B722" s="46" t="s">
        <v>2299</v>
      </c>
      <c r="C722" s="81">
        <v>184.65</v>
      </c>
      <c r="D722" s="46"/>
      <c r="E722" s="48"/>
      <c r="F722" s="46">
        <f t="shared" si="82"/>
        <v>184.65</v>
      </c>
      <c r="G722" s="46">
        <v>3</v>
      </c>
      <c r="H722" s="46"/>
      <c r="I722" s="46"/>
      <c r="J722" s="46">
        <f t="shared" si="83"/>
        <v>3</v>
      </c>
      <c r="K722" s="82">
        <f t="shared" si="86"/>
        <v>2.3088763468445358E-3</v>
      </c>
      <c r="L722" s="43">
        <f t="shared" si="84"/>
        <v>9.8853386351975381</v>
      </c>
      <c r="M722" s="43">
        <f t="shared" si="87"/>
        <v>2.1747744997434584</v>
      </c>
      <c r="N722" s="43">
        <v>3.1954918032786885</v>
      </c>
      <c r="O722" s="43">
        <v>0.24287149187592316</v>
      </c>
      <c r="P722" s="45">
        <f t="shared" si="85"/>
        <v>8.3934342973710302E-2</v>
      </c>
    </row>
    <row r="723" spans="1:16" x14ac:dyDescent="0.25">
      <c r="A723" s="48">
        <f t="shared" si="88"/>
        <v>15</v>
      </c>
      <c r="B723" s="46" t="s">
        <v>2300</v>
      </c>
      <c r="C723" s="84">
        <v>113.8</v>
      </c>
      <c r="D723" s="46"/>
      <c r="E723" s="48"/>
      <c r="F723" s="46">
        <f t="shared" si="82"/>
        <v>113.8</v>
      </c>
      <c r="G723" s="46">
        <v>3</v>
      </c>
      <c r="H723" s="46"/>
      <c r="I723" s="46"/>
      <c r="J723" s="46">
        <f t="shared" si="83"/>
        <v>3</v>
      </c>
      <c r="K723" s="82">
        <f t="shared" si="86"/>
        <v>2.3088763468445358E-3</v>
      </c>
      <c r="L723" s="43">
        <f t="shared" si="84"/>
        <v>9.8853386351975381</v>
      </c>
      <c r="M723" s="43">
        <f t="shared" si="87"/>
        <v>2.1747744997434584</v>
      </c>
      <c r="N723" s="43">
        <v>3.1954918032786885</v>
      </c>
      <c r="O723" s="43">
        <v>0.24287149187592316</v>
      </c>
      <c r="P723" s="45">
        <f t="shared" si="85"/>
        <v>0.13619047829609496</v>
      </c>
    </row>
    <row r="724" spans="1:16" x14ac:dyDescent="0.25">
      <c r="A724" s="48">
        <f t="shared" si="88"/>
        <v>16</v>
      </c>
      <c r="B724" s="46" t="s">
        <v>2301</v>
      </c>
      <c r="C724" s="81">
        <v>2829.85</v>
      </c>
      <c r="D724" s="46"/>
      <c r="E724" s="48"/>
      <c r="F724" s="46">
        <f t="shared" si="82"/>
        <v>2829.85</v>
      </c>
      <c r="G724" s="46">
        <v>50</v>
      </c>
      <c r="H724" s="46"/>
      <c r="I724" s="46"/>
      <c r="J724" s="46">
        <f t="shared" si="83"/>
        <v>50</v>
      </c>
      <c r="K724" s="82">
        <f t="shared" si="86"/>
        <v>3.8481272447408926E-2</v>
      </c>
      <c r="L724" s="43">
        <f t="shared" si="84"/>
        <v>164.75564391995894</v>
      </c>
      <c r="M724" s="43">
        <f t="shared" si="87"/>
        <v>36.246241662390965</v>
      </c>
      <c r="N724" s="43">
        <v>53.258196721311471</v>
      </c>
      <c r="O724" s="43">
        <v>4.0478581979320527</v>
      </c>
      <c r="P724" s="45">
        <f t="shared" si="85"/>
        <v>9.127972878477425E-2</v>
      </c>
    </row>
    <row r="725" spans="1:16" x14ac:dyDescent="0.25">
      <c r="A725" s="48">
        <f t="shared" si="88"/>
        <v>17</v>
      </c>
      <c r="B725" s="46" t="s">
        <v>2302</v>
      </c>
      <c r="C725" s="81">
        <v>130</v>
      </c>
      <c r="D725" s="46"/>
      <c r="E725" s="48"/>
      <c r="F725" s="46">
        <f t="shared" si="82"/>
        <v>130</v>
      </c>
      <c r="G725" s="46">
        <v>2</v>
      </c>
      <c r="H725" s="46"/>
      <c r="I725" s="46"/>
      <c r="J725" s="46">
        <f t="shared" si="83"/>
        <v>2</v>
      </c>
      <c r="K725" s="82">
        <f t="shared" si="86"/>
        <v>1.5392508978963571E-3</v>
      </c>
      <c r="L725" s="43">
        <f t="shared" si="84"/>
        <v>6.5902257567983575</v>
      </c>
      <c r="M725" s="43">
        <f t="shared" si="87"/>
        <v>1.4498496664956386</v>
      </c>
      <c r="N725" s="43">
        <v>2.1303278688524592</v>
      </c>
      <c r="O725" s="43">
        <v>0.16191432791728208</v>
      </c>
      <c r="P725" s="45">
        <f t="shared" si="85"/>
        <v>7.9479366308182586E-2</v>
      </c>
    </row>
    <row r="726" spans="1:16" x14ac:dyDescent="0.25">
      <c r="A726" s="48">
        <f t="shared" si="88"/>
        <v>18</v>
      </c>
      <c r="B726" s="46" t="s">
        <v>2303</v>
      </c>
      <c r="C726" s="81">
        <v>132.19999999999999</v>
      </c>
      <c r="D726" s="46"/>
      <c r="E726" s="48"/>
      <c r="F726" s="46">
        <f t="shared" si="82"/>
        <v>132.19999999999999</v>
      </c>
      <c r="G726" s="46">
        <v>4</v>
      </c>
      <c r="H726" s="46"/>
      <c r="I726" s="46"/>
      <c r="J726" s="46">
        <f t="shared" si="83"/>
        <v>4</v>
      </c>
      <c r="K726" s="82">
        <f t="shared" si="86"/>
        <v>3.0785017957927143E-3</v>
      </c>
      <c r="L726" s="43">
        <f t="shared" si="84"/>
        <v>13.180451513596715</v>
      </c>
      <c r="M726" s="43">
        <f t="shared" si="87"/>
        <v>2.8996993329912772</v>
      </c>
      <c r="N726" s="43">
        <v>4.2606557377049183</v>
      </c>
      <c r="O726" s="43">
        <v>0.32382865583456416</v>
      </c>
      <c r="P726" s="45">
        <f t="shared" si="85"/>
        <v>0.15631342844271917</v>
      </c>
    </row>
    <row r="727" spans="1:16" x14ac:dyDescent="0.25">
      <c r="A727" s="48">
        <f t="shared" si="88"/>
        <v>19</v>
      </c>
      <c r="B727" s="46" t="s">
        <v>2304</v>
      </c>
      <c r="C727" s="81">
        <v>130.6</v>
      </c>
      <c r="D727" s="46"/>
      <c r="E727" s="48"/>
      <c r="F727" s="46">
        <f t="shared" si="82"/>
        <v>130.6</v>
      </c>
      <c r="G727" s="46">
        <v>4</v>
      </c>
      <c r="H727" s="46"/>
      <c r="I727" s="46"/>
      <c r="J727" s="46">
        <f t="shared" si="83"/>
        <v>4</v>
      </c>
      <c r="K727" s="82">
        <f t="shared" si="86"/>
        <v>3.0785017957927143E-3</v>
      </c>
      <c r="L727" s="43">
        <f t="shared" si="84"/>
        <v>13.180451513596715</v>
      </c>
      <c r="M727" s="43">
        <f t="shared" si="87"/>
        <v>2.8996993329912772</v>
      </c>
      <c r="N727" s="43">
        <v>4.2606557377049183</v>
      </c>
      <c r="O727" s="43">
        <v>0.32382865583456416</v>
      </c>
      <c r="P727" s="45">
        <f t="shared" si="85"/>
        <v>0.15822844747417669</v>
      </c>
    </row>
    <row r="728" spans="1:16" x14ac:dyDescent="0.25">
      <c r="A728" s="48">
        <f t="shared" si="88"/>
        <v>20</v>
      </c>
      <c r="B728" s="46" t="s">
        <v>2305</v>
      </c>
      <c r="C728" s="81">
        <v>302.39999999999998</v>
      </c>
      <c r="D728" s="46"/>
      <c r="E728" s="48"/>
      <c r="F728" s="46">
        <f t="shared" si="82"/>
        <v>302.39999999999998</v>
      </c>
      <c r="G728" s="46">
        <v>8</v>
      </c>
      <c r="H728" s="46"/>
      <c r="I728" s="46"/>
      <c r="J728" s="46">
        <f t="shared" si="83"/>
        <v>8</v>
      </c>
      <c r="K728" s="82">
        <f t="shared" si="86"/>
        <v>6.1570035915854285E-3</v>
      </c>
      <c r="L728" s="43">
        <f t="shared" si="84"/>
        <v>26.36090302719343</v>
      </c>
      <c r="M728" s="43">
        <f t="shared" si="87"/>
        <v>5.7993986659825545</v>
      </c>
      <c r="N728" s="43">
        <v>8.5213114754098367</v>
      </c>
      <c r="O728" s="43">
        <v>0.64765731166912832</v>
      </c>
      <c r="P728" s="45">
        <f t="shared" si="85"/>
        <v>0.13667086799026107</v>
      </c>
    </row>
    <row r="729" spans="1:16" x14ac:dyDescent="0.25">
      <c r="A729" s="48">
        <f t="shared" si="88"/>
        <v>21</v>
      </c>
      <c r="B729" s="46" t="s">
        <v>2306</v>
      </c>
      <c r="C729" s="81">
        <v>2716.6</v>
      </c>
      <c r="D729" s="46"/>
      <c r="E729" s="48"/>
      <c r="F729" s="46">
        <f t="shared" si="82"/>
        <v>2716.6</v>
      </c>
      <c r="G729" s="46">
        <v>45</v>
      </c>
      <c r="H729" s="46"/>
      <c r="I729" s="46"/>
      <c r="J729" s="46">
        <f t="shared" si="83"/>
        <v>45</v>
      </c>
      <c r="K729" s="82">
        <f t="shared" si="86"/>
        <v>3.4633145202668032E-2</v>
      </c>
      <c r="L729" s="43">
        <f t="shared" si="84"/>
        <v>148.28007952796304</v>
      </c>
      <c r="M729" s="43">
        <f t="shared" si="87"/>
        <v>32.62161749615187</v>
      </c>
      <c r="N729" s="43">
        <v>47.932377049180324</v>
      </c>
      <c r="O729" s="43">
        <v>3.6430723781388474</v>
      </c>
      <c r="P729" s="45">
        <f t="shared" si="85"/>
        <v>8.5576509773773873E-2</v>
      </c>
    </row>
    <row r="730" spans="1:16" x14ac:dyDescent="0.25">
      <c r="A730" s="48">
        <f t="shared" si="88"/>
        <v>22</v>
      </c>
      <c r="B730" s="46" t="s">
        <v>2307</v>
      </c>
      <c r="C730" s="81">
        <v>453</v>
      </c>
      <c r="D730" s="46"/>
      <c r="E730" s="48"/>
      <c r="F730" s="46">
        <f t="shared" si="82"/>
        <v>453</v>
      </c>
      <c r="G730" s="46">
        <v>9</v>
      </c>
      <c r="H730" s="46"/>
      <c r="I730" s="46"/>
      <c r="J730" s="46">
        <f t="shared" si="83"/>
        <v>9</v>
      </c>
      <c r="K730" s="82">
        <f t="shared" si="86"/>
        <v>6.926629040533607E-3</v>
      </c>
      <c r="L730" s="43">
        <f t="shared" si="84"/>
        <v>29.656015905592611</v>
      </c>
      <c r="M730" s="43">
        <f t="shared" si="87"/>
        <v>6.5243234992303742</v>
      </c>
      <c r="N730" s="43">
        <v>9.5864754098360656</v>
      </c>
      <c r="O730" s="43">
        <v>0.72861447562776949</v>
      </c>
      <c r="P730" s="45">
        <f t="shared" si="85"/>
        <v>0.10263891675560007</v>
      </c>
    </row>
    <row r="731" spans="1:16" x14ac:dyDescent="0.25">
      <c r="A731" s="48">
        <f t="shared" si="88"/>
        <v>23</v>
      </c>
      <c r="B731" s="46" t="s">
        <v>2308</v>
      </c>
      <c r="C731" s="81">
        <v>183.6</v>
      </c>
      <c r="D731" s="46"/>
      <c r="E731" s="48">
        <v>33.299999999999997</v>
      </c>
      <c r="F731" s="46">
        <f t="shared" si="82"/>
        <v>216.89999999999998</v>
      </c>
      <c r="G731" s="46">
        <v>2</v>
      </c>
      <c r="H731" s="46"/>
      <c r="I731" s="46">
        <v>1</v>
      </c>
      <c r="J731" s="46">
        <f t="shared" si="83"/>
        <v>3</v>
      </c>
      <c r="K731" s="82">
        <f t="shared" si="86"/>
        <v>2.3088763468445358E-3</v>
      </c>
      <c r="L731" s="43">
        <f t="shared" si="84"/>
        <v>9.8853386351975381</v>
      </c>
      <c r="M731" s="43">
        <f t="shared" si="87"/>
        <v>2.1747744997434584</v>
      </c>
      <c r="N731" s="43">
        <v>3.1954918032786885</v>
      </c>
      <c r="O731" s="43">
        <v>0.24287149187592316</v>
      </c>
      <c r="P731" s="45">
        <f t="shared" si="85"/>
        <v>7.1454478700302484E-2</v>
      </c>
    </row>
    <row r="732" spans="1:16" x14ac:dyDescent="0.25">
      <c r="A732" s="48">
        <f t="shared" si="88"/>
        <v>24</v>
      </c>
      <c r="B732" s="46" t="s">
        <v>2309</v>
      </c>
      <c r="C732" s="81">
        <v>1099.8</v>
      </c>
      <c r="D732" s="46"/>
      <c r="E732" s="48"/>
      <c r="F732" s="46">
        <f t="shared" si="82"/>
        <v>1099.8</v>
      </c>
      <c r="G732" s="46">
        <v>21</v>
      </c>
      <c r="H732" s="46"/>
      <c r="I732" s="46"/>
      <c r="J732" s="46">
        <f t="shared" si="83"/>
        <v>21</v>
      </c>
      <c r="K732" s="82">
        <f t="shared" si="86"/>
        <v>1.6162134427911749E-2</v>
      </c>
      <c r="L732" s="43">
        <f t="shared" si="84"/>
        <v>69.197370446382763</v>
      </c>
      <c r="M732" s="43">
        <f t="shared" si="87"/>
        <v>15.223421498204209</v>
      </c>
      <c r="N732" s="43">
        <v>22.36844262295082</v>
      </c>
      <c r="O732" s="43">
        <v>1.7001004431314621</v>
      </c>
      <c r="P732" s="45">
        <f t="shared" si="85"/>
        <v>9.8644603573985495E-2</v>
      </c>
    </row>
    <row r="733" spans="1:16" x14ac:dyDescent="0.25">
      <c r="A733" s="48">
        <f t="shared" si="88"/>
        <v>25</v>
      </c>
      <c r="B733" s="46" t="s">
        <v>2310</v>
      </c>
      <c r="C733" s="81">
        <v>287.8</v>
      </c>
      <c r="D733" s="46">
        <v>29</v>
      </c>
      <c r="E733" s="48"/>
      <c r="F733" s="46">
        <f t="shared" si="82"/>
        <v>316.8</v>
      </c>
      <c r="G733" s="46">
        <v>6</v>
      </c>
      <c r="H733" s="46">
        <v>1</v>
      </c>
      <c r="I733" s="46"/>
      <c r="J733" s="46">
        <f t="shared" si="83"/>
        <v>7</v>
      </c>
      <c r="K733" s="82">
        <f t="shared" si="86"/>
        <v>5.3873781426372501E-3</v>
      </c>
      <c r="L733" s="43">
        <f t="shared" si="84"/>
        <v>23.065790148794253</v>
      </c>
      <c r="M733" s="43">
        <f t="shared" si="87"/>
        <v>5.0744738327347356</v>
      </c>
      <c r="N733" s="43">
        <v>7.456147540983606</v>
      </c>
      <c r="O733" s="43">
        <v>0.56670014771048727</v>
      </c>
      <c r="P733" s="45">
        <f t="shared" si="85"/>
        <v>0.11415123633277488</v>
      </c>
    </row>
    <row r="734" spans="1:16" x14ac:dyDescent="0.25">
      <c r="A734" s="48">
        <f t="shared" si="88"/>
        <v>26</v>
      </c>
      <c r="B734" s="46" t="s">
        <v>2311</v>
      </c>
      <c r="C734" s="81">
        <v>272.5</v>
      </c>
      <c r="D734" s="46"/>
      <c r="E734" s="48"/>
      <c r="F734" s="46">
        <f t="shared" si="82"/>
        <v>272.5</v>
      </c>
      <c r="G734" s="46">
        <v>6</v>
      </c>
      <c r="H734" s="46"/>
      <c r="I734" s="46"/>
      <c r="J734" s="46">
        <f t="shared" si="83"/>
        <v>6</v>
      </c>
      <c r="K734" s="82">
        <f t="shared" si="86"/>
        <v>4.6177526936890716E-3</v>
      </c>
      <c r="L734" s="43">
        <f t="shared" si="84"/>
        <v>19.770677270395076</v>
      </c>
      <c r="M734" s="43">
        <f t="shared" si="87"/>
        <v>4.3495489994869168</v>
      </c>
      <c r="N734" s="43">
        <v>6.3909836065573771</v>
      </c>
      <c r="O734" s="43">
        <v>0.48574298375184632</v>
      </c>
      <c r="P734" s="45">
        <f t="shared" si="85"/>
        <v>0.11375028572547234</v>
      </c>
    </row>
    <row r="735" spans="1:16" x14ac:dyDescent="0.25">
      <c r="A735" s="48">
        <f t="shared" si="88"/>
        <v>27</v>
      </c>
      <c r="B735" s="46" t="s">
        <v>2312</v>
      </c>
      <c r="C735" s="81">
        <v>206.8</v>
      </c>
      <c r="D735" s="46"/>
      <c r="E735" s="48"/>
      <c r="F735" s="46">
        <f t="shared" si="82"/>
        <v>206.8</v>
      </c>
      <c r="G735" s="46">
        <v>4</v>
      </c>
      <c r="H735" s="46"/>
      <c r="I735" s="46"/>
      <c r="J735" s="46">
        <f t="shared" si="83"/>
        <v>4</v>
      </c>
      <c r="K735" s="82">
        <f t="shared" si="86"/>
        <v>3.0785017957927143E-3</v>
      </c>
      <c r="L735" s="43">
        <f t="shared" si="84"/>
        <v>13.180451513596715</v>
      </c>
      <c r="M735" s="43">
        <f t="shared" si="87"/>
        <v>2.8996993329912772</v>
      </c>
      <c r="N735" s="43">
        <v>4.2606557377049183</v>
      </c>
      <c r="O735" s="43">
        <v>0.32382865583456416</v>
      </c>
      <c r="P735" s="45">
        <f t="shared" si="85"/>
        <v>9.9925702321699575E-2</v>
      </c>
    </row>
    <row r="736" spans="1:16" x14ac:dyDescent="0.25">
      <c r="A736" s="48">
        <f t="shared" si="88"/>
        <v>28</v>
      </c>
      <c r="B736" s="46" t="s">
        <v>2313</v>
      </c>
      <c r="C736" s="81">
        <v>90.7</v>
      </c>
      <c r="D736" s="46"/>
      <c r="E736" s="48"/>
      <c r="F736" s="46">
        <f t="shared" si="82"/>
        <v>90.7</v>
      </c>
      <c r="G736" s="46">
        <v>0</v>
      </c>
      <c r="H736" s="46"/>
      <c r="I736" s="46"/>
      <c r="J736" s="46">
        <f t="shared" si="83"/>
        <v>0</v>
      </c>
      <c r="K736" s="82">
        <f t="shared" si="86"/>
        <v>0</v>
      </c>
      <c r="L736" s="43">
        <f t="shared" si="84"/>
        <v>0</v>
      </c>
      <c r="M736" s="43">
        <f t="shared" si="87"/>
        <v>0</v>
      </c>
      <c r="N736" s="43">
        <v>0</v>
      </c>
      <c r="O736" s="43">
        <v>0</v>
      </c>
      <c r="P736" s="45">
        <f t="shared" si="85"/>
        <v>0</v>
      </c>
    </row>
    <row r="737" spans="1:16" x14ac:dyDescent="0.25">
      <c r="A737" s="48">
        <f t="shared" si="88"/>
        <v>29</v>
      </c>
      <c r="B737" s="46" t="s">
        <v>2314</v>
      </c>
      <c r="C737" s="81">
        <v>315.8</v>
      </c>
      <c r="D737" s="46"/>
      <c r="E737" s="48"/>
      <c r="F737" s="46">
        <f t="shared" si="82"/>
        <v>315.8</v>
      </c>
      <c r="G737" s="46">
        <v>5</v>
      </c>
      <c r="H737" s="46"/>
      <c r="I737" s="46"/>
      <c r="J737" s="46">
        <f t="shared" si="83"/>
        <v>5</v>
      </c>
      <c r="K737" s="82">
        <f t="shared" si="86"/>
        <v>3.8481272447408927E-3</v>
      </c>
      <c r="L737" s="43">
        <f t="shared" si="84"/>
        <v>16.475564391995896</v>
      </c>
      <c r="M737" s="43">
        <f t="shared" si="87"/>
        <v>3.624624166239097</v>
      </c>
      <c r="N737" s="43">
        <v>5.3258196721311473</v>
      </c>
      <c r="O737" s="43">
        <v>0.40478581979320521</v>
      </c>
      <c r="P737" s="45">
        <f t="shared" si="85"/>
        <v>8.179478799923795E-2</v>
      </c>
    </row>
    <row r="738" spans="1:16" x14ac:dyDescent="0.25">
      <c r="A738" s="48">
        <f t="shared" si="88"/>
        <v>30</v>
      </c>
      <c r="B738" s="46" t="s">
        <v>2315</v>
      </c>
      <c r="C738" s="81">
        <v>728.38</v>
      </c>
      <c r="D738" s="46"/>
      <c r="E738" s="48">
        <v>237.1</v>
      </c>
      <c r="F738" s="46">
        <f t="shared" si="82"/>
        <v>965.48</v>
      </c>
      <c r="G738" s="46">
        <v>9</v>
      </c>
      <c r="H738" s="46"/>
      <c r="I738" s="46">
        <v>1</v>
      </c>
      <c r="J738" s="46">
        <f t="shared" si="83"/>
        <v>10</v>
      </c>
      <c r="K738" s="82">
        <f t="shared" si="86"/>
        <v>7.6962544894817854E-3</v>
      </c>
      <c r="L738" s="43">
        <f t="shared" si="84"/>
        <v>32.951128783991791</v>
      </c>
      <c r="M738" s="43">
        <f t="shared" si="87"/>
        <v>7.249248332478194</v>
      </c>
      <c r="N738" s="43">
        <v>10.651639344262295</v>
      </c>
      <c r="O738" s="43">
        <v>0.80957163958641043</v>
      </c>
      <c r="P738" s="45">
        <f t="shared" si="85"/>
        <v>5.3508708725523768E-2</v>
      </c>
    </row>
    <row r="739" spans="1:16" x14ac:dyDescent="0.25">
      <c r="A739" s="48">
        <f t="shared" si="88"/>
        <v>31</v>
      </c>
      <c r="B739" s="46" t="s">
        <v>2316</v>
      </c>
      <c r="C739" s="81">
        <v>2744.5</v>
      </c>
      <c r="D739" s="46">
        <v>461.4</v>
      </c>
      <c r="E739" s="48">
        <v>413</v>
      </c>
      <c r="F739" s="46">
        <f t="shared" si="82"/>
        <v>3618.9</v>
      </c>
      <c r="G739" s="46">
        <v>45</v>
      </c>
      <c r="H739" s="46">
        <v>1</v>
      </c>
      <c r="I739" s="46">
        <v>3</v>
      </c>
      <c r="J739" s="46">
        <f t="shared" si="83"/>
        <v>49</v>
      </c>
      <c r="K739" s="82">
        <f t="shared" si="86"/>
        <v>3.7711646998460753E-2</v>
      </c>
      <c r="L739" s="43">
        <f t="shared" si="84"/>
        <v>161.46053104155979</v>
      </c>
      <c r="M739" s="43">
        <f t="shared" si="87"/>
        <v>35.521316829143153</v>
      </c>
      <c r="N739" s="43">
        <v>52.193032786885247</v>
      </c>
      <c r="O739" s="43">
        <v>3.9669010339734116</v>
      </c>
      <c r="P739" s="45">
        <f t="shared" si="85"/>
        <v>6.994992447748255E-2</v>
      </c>
    </row>
    <row r="740" spans="1:16" x14ac:dyDescent="0.25">
      <c r="A740" s="48">
        <f t="shared" si="88"/>
        <v>32</v>
      </c>
      <c r="B740" s="46" t="s">
        <v>2317</v>
      </c>
      <c r="C740" s="81">
        <v>853.9</v>
      </c>
      <c r="D740" s="46"/>
      <c r="E740" s="48">
        <v>126.4</v>
      </c>
      <c r="F740" s="46">
        <f t="shared" si="82"/>
        <v>980.3</v>
      </c>
      <c r="G740" s="46">
        <v>11</v>
      </c>
      <c r="H740" s="46"/>
      <c r="I740" s="46">
        <v>1</v>
      </c>
      <c r="J740" s="46">
        <f t="shared" si="83"/>
        <v>12</v>
      </c>
      <c r="K740" s="82">
        <f t="shared" si="86"/>
        <v>9.2355053873781432E-3</v>
      </c>
      <c r="L740" s="43">
        <f t="shared" si="84"/>
        <v>39.541354540790152</v>
      </c>
      <c r="M740" s="43">
        <f t="shared" si="87"/>
        <v>8.6990979989738335</v>
      </c>
      <c r="N740" s="43">
        <v>12.781967213114754</v>
      </c>
      <c r="O740" s="43">
        <v>0.97148596750369265</v>
      </c>
      <c r="P740" s="45">
        <f t="shared" si="85"/>
        <v>6.3239728369256787E-2</v>
      </c>
    </row>
    <row r="741" spans="1:16" x14ac:dyDescent="0.25">
      <c r="A741" s="48">
        <f t="shared" si="88"/>
        <v>33</v>
      </c>
      <c r="B741" s="46" t="s">
        <v>2318</v>
      </c>
      <c r="C741" s="81">
        <v>996.64</v>
      </c>
      <c r="D741" s="46"/>
      <c r="E741" s="48">
        <v>120.2</v>
      </c>
      <c r="F741" s="46">
        <f t="shared" si="82"/>
        <v>1116.8399999999999</v>
      </c>
      <c r="G741" s="46">
        <v>11</v>
      </c>
      <c r="H741" s="46"/>
      <c r="I741" s="46">
        <v>1</v>
      </c>
      <c r="J741" s="46">
        <f t="shared" si="83"/>
        <v>12</v>
      </c>
      <c r="K741" s="82">
        <f t="shared" si="86"/>
        <v>9.2355053873781432E-3</v>
      </c>
      <c r="L741" s="43">
        <f t="shared" ref="L741:L772" si="89">K741*4281.45</f>
        <v>39.541354540790152</v>
      </c>
      <c r="M741" s="43">
        <f t="shared" si="87"/>
        <v>8.6990979989738335</v>
      </c>
      <c r="N741" s="43">
        <v>12.781967213114754</v>
      </c>
      <c r="O741" s="43">
        <v>0.97148596750369265</v>
      </c>
      <c r="P741" s="45">
        <f t="shared" ref="P741:P772" si="90">(L741+M741+N741+O741)/F741</f>
        <v>5.550831427991694E-2</v>
      </c>
    </row>
    <row r="742" spans="1:16" x14ac:dyDescent="0.25">
      <c r="A742" s="48">
        <f t="shared" si="88"/>
        <v>34</v>
      </c>
      <c r="B742" s="46" t="s">
        <v>2319</v>
      </c>
      <c r="C742" s="81">
        <v>978.3</v>
      </c>
      <c r="D742" s="46">
        <v>22.8</v>
      </c>
      <c r="E742" s="48"/>
      <c r="F742" s="46">
        <f t="shared" si="82"/>
        <v>1001.0999999999999</v>
      </c>
      <c r="G742" s="46">
        <v>12</v>
      </c>
      <c r="H742" s="46">
        <v>1</v>
      </c>
      <c r="I742" s="46"/>
      <c r="J742" s="46">
        <f t="shared" si="83"/>
        <v>13</v>
      </c>
      <c r="K742" s="82">
        <f t="shared" si="86"/>
        <v>1.0005130836326322E-2</v>
      </c>
      <c r="L742" s="43">
        <f t="shared" si="89"/>
        <v>42.836467419189326</v>
      </c>
      <c r="M742" s="43">
        <f t="shared" si="87"/>
        <v>9.4240228322216524</v>
      </c>
      <c r="N742" s="43">
        <v>13.847131147540983</v>
      </c>
      <c r="O742" s="43">
        <v>1.0524431314623337</v>
      </c>
      <c r="P742" s="45">
        <f t="shared" si="90"/>
        <v>6.7086269633817114E-2</v>
      </c>
    </row>
    <row r="743" spans="1:16" x14ac:dyDescent="0.25">
      <c r="A743" s="48">
        <f t="shared" si="88"/>
        <v>35</v>
      </c>
      <c r="B743" s="46" t="s">
        <v>2320</v>
      </c>
      <c r="C743" s="81">
        <v>290.39999999999998</v>
      </c>
      <c r="D743" s="46"/>
      <c r="E743" s="48"/>
      <c r="F743" s="46">
        <f t="shared" si="82"/>
        <v>290.39999999999998</v>
      </c>
      <c r="G743" s="46">
        <v>4</v>
      </c>
      <c r="H743" s="46"/>
      <c r="I743" s="46"/>
      <c r="J743" s="46">
        <f t="shared" si="83"/>
        <v>4</v>
      </c>
      <c r="K743" s="82">
        <f t="shared" si="86"/>
        <v>3.0785017957927143E-3</v>
      </c>
      <c r="L743" s="43">
        <f t="shared" si="89"/>
        <v>13.180451513596715</v>
      </c>
      <c r="M743" s="43">
        <f t="shared" si="87"/>
        <v>2.8996993329912772</v>
      </c>
      <c r="N743" s="43">
        <v>4.2606557377049183</v>
      </c>
      <c r="O743" s="43">
        <v>0.32382865583456416</v>
      </c>
      <c r="P743" s="45">
        <f t="shared" si="90"/>
        <v>7.1159212259392132E-2</v>
      </c>
    </row>
    <row r="744" spans="1:16" x14ac:dyDescent="0.25">
      <c r="A744" s="48">
        <f t="shared" si="88"/>
        <v>36</v>
      </c>
      <c r="B744" s="46" t="s">
        <v>2321</v>
      </c>
      <c r="C744" s="81">
        <v>1017.8</v>
      </c>
      <c r="D744" s="46"/>
      <c r="E744" s="48">
        <v>108.5</v>
      </c>
      <c r="F744" s="46">
        <f t="shared" si="82"/>
        <v>1126.3</v>
      </c>
      <c r="G744" s="46">
        <v>17</v>
      </c>
      <c r="H744" s="46"/>
      <c r="I744" s="46">
        <v>2</v>
      </c>
      <c r="J744" s="46">
        <f t="shared" si="83"/>
        <v>19</v>
      </c>
      <c r="K744" s="82">
        <f t="shared" si="86"/>
        <v>1.4622883530015392E-2</v>
      </c>
      <c r="L744" s="43">
        <f t="shared" si="89"/>
        <v>62.607144689584402</v>
      </c>
      <c r="M744" s="43">
        <f t="shared" si="87"/>
        <v>13.773571831708569</v>
      </c>
      <c r="N744" s="43">
        <v>20.238114754098362</v>
      </c>
      <c r="O744" s="43">
        <v>1.53818611521418</v>
      </c>
      <c r="P744" s="45">
        <f t="shared" si="90"/>
        <v>8.714997548664255E-2</v>
      </c>
    </row>
    <row r="745" spans="1:16" x14ac:dyDescent="0.25">
      <c r="A745" s="48">
        <f t="shared" si="88"/>
        <v>37</v>
      </c>
      <c r="B745" s="46" t="s">
        <v>925</v>
      </c>
      <c r="C745" s="81">
        <v>803.6</v>
      </c>
      <c r="D745" s="46"/>
      <c r="E745" s="48">
        <v>89</v>
      </c>
      <c r="F745" s="46">
        <f t="shared" si="82"/>
        <v>892.6</v>
      </c>
      <c r="G745" s="46">
        <v>10</v>
      </c>
      <c r="H745" s="46"/>
      <c r="I745" s="46">
        <v>2</v>
      </c>
      <c r="J745" s="46">
        <f t="shared" si="83"/>
        <v>12</v>
      </c>
      <c r="K745" s="82">
        <f t="shared" si="86"/>
        <v>9.2355053873781432E-3</v>
      </c>
      <c r="L745" s="43">
        <f t="shared" si="89"/>
        <v>39.541354540790152</v>
      </c>
      <c r="M745" s="43">
        <f t="shared" si="87"/>
        <v>8.6990979989738335</v>
      </c>
      <c r="N745" s="43">
        <v>12.781967213114754</v>
      </c>
      <c r="O745" s="43">
        <v>0.97148596750369265</v>
      </c>
      <c r="P745" s="45">
        <f t="shared" si="90"/>
        <v>6.9453176921781795E-2</v>
      </c>
    </row>
    <row r="746" spans="1:16" x14ac:dyDescent="0.25">
      <c r="A746" s="48">
        <f t="shared" si="88"/>
        <v>38</v>
      </c>
      <c r="B746" s="46" t="s">
        <v>926</v>
      </c>
      <c r="C746" s="81">
        <v>923.4</v>
      </c>
      <c r="D746" s="46"/>
      <c r="E746" s="48"/>
      <c r="F746" s="46">
        <f t="shared" si="82"/>
        <v>923.4</v>
      </c>
      <c r="G746" s="46">
        <v>9</v>
      </c>
      <c r="H746" s="46"/>
      <c r="I746" s="46"/>
      <c r="J746" s="46">
        <f t="shared" si="83"/>
        <v>9</v>
      </c>
      <c r="K746" s="82">
        <f t="shared" si="86"/>
        <v>6.926629040533607E-3</v>
      </c>
      <c r="L746" s="43">
        <f t="shared" si="89"/>
        <v>29.656015905592611</v>
      </c>
      <c r="M746" s="43">
        <f t="shared" si="87"/>
        <v>6.5243234992303742</v>
      </c>
      <c r="N746" s="43">
        <v>9.5864754098360656</v>
      </c>
      <c r="O746" s="43">
        <v>0.72861447562776949</v>
      </c>
      <c r="P746" s="45">
        <f t="shared" si="90"/>
        <v>5.0352425049043567E-2</v>
      </c>
    </row>
    <row r="747" spans="1:16" x14ac:dyDescent="0.25">
      <c r="A747" s="48">
        <f t="shared" si="88"/>
        <v>39</v>
      </c>
      <c r="B747" s="46" t="s">
        <v>927</v>
      </c>
      <c r="C747" s="81">
        <v>953.3</v>
      </c>
      <c r="D747" s="46"/>
      <c r="E747" s="48"/>
      <c r="F747" s="46">
        <f t="shared" si="82"/>
        <v>953.3</v>
      </c>
      <c r="G747" s="46">
        <v>11</v>
      </c>
      <c r="H747" s="46"/>
      <c r="I747" s="46"/>
      <c r="J747" s="46">
        <f t="shared" si="83"/>
        <v>11</v>
      </c>
      <c r="K747" s="82">
        <f t="shared" si="86"/>
        <v>8.4658799384299648E-3</v>
      </c>
      <c r="L747" s="43">
        <f t="shared" si="89"/>
        <v>36.246241662390972</v>
      </c>
      <c r="M747" s="43">
        <f t="shared" si="87"/>
        <v>7.9741731657260138</v>
      </c>
      <c r="N747" s="43">
        <v>11.716803278688523</v>
      </c>
      <c r="O747" s="43">
        <v>0.89052880354505148</v>
      </c>
      <c r="P747" s="45">
        <f t="shared" si="90"/>
        <v>5.9611609053131821E-2</v>
      </c>
    </row>
    <row r="748" spans="1:16" x14ac:dyDescent="0.25">
      <c r="A748" s="48">
        <f t="shared" si="88"/>
        <v>40</v>
      </c>
      <c r="B748" s="46" t="s">
        <v>928</v>
      </c>
      <c r="C748" s="81">
        <v>956.1</v>
      </c>
      <c r="D748" s="46">
        <v>153.69999999999999</v>
      </c>
      <c r="E748" s="48"/>
      <c r="F748" s="46">
        <f t="shared" si="82"/>
        <v>1109.8</v>
      </c>
      <c r="G748" s="46">
        <v>11</v>
      </c>
      <c r="H748" s="46">
        <v>1</v>
      </c>
      <c r="I748" s="46"/>
      <c r="J748" s="46">
        <f t="shared" si="83"/>
        <v>12</v>
      </c>
      <c r="K748" s="82">
        <f t="shared" si="86"/>
        <v>9.2355053873781432E-3</v>
      </c>
      <c r="L748" s="43">
        <f t="shared" si="89"/>
        <v>39.541354540790152</v>
      </c>
      <c r="M748" s="43">
        <f t="shared" si="87"/>
        <v>8.6990979989738335</v>
      </c>
      <c r="N748" s="43">
        <v>12.781967213114754</v>
      </c>
      <c r="O748" s="43">
        <v>0.97148596750369265</v>
      </c>
      <c r="P748" s="45">
        <f t="shared" si="90"/>
        <v>5.5860430456282605E-2</v>
      </c>
    </row>
    <row r="749" spans="1:16" x14ac:dyDescent="0.25">
      <c r="A749" s="48">
        <f t="shared" si="88"/>
        <v>41</v>
      </c>
      <c r="B749" s="46" t="s">
        <v>929</v>
      </c>
      <c r="C749" s="81">
        <v>900.4</v>
      </c>
      <c r="D749" s="46"/>
      <c r="E749" s="48"/>
      <c r="F749" s="46">
        <f t="shared" si="82"/>
        <v>900.4</v>
      </c>
      <c r="G749" s="46">
        <v>11</v>
      </c>
      <c r="H749" s="46"/>
      <c r="I749" s="46"/>
      <c r="J749" s="46">
        <f t="shared" si="83"/>
        <v>11</v>
      </c>
      <c r="K749" s="82">
        <f t="shared" si="86"/>
        <v>8.4658799384299648E-3</v>
      </c>
      <c r="L749" s="43">
        <f t="shared" si="89"/>
        <v>36.246241662390972</v>
      </c>
      <c r="M749" s="43">
        <f t="shared" si="87"/>
        <v>7.9741731657260138</v>
      </c>
      <c r="N749" s="43">
        <v>11.716803278688523</v>
      </c>
      <c r="O749" s="43">
        <v>0.89052880354505148</v>
      </c>
      <c r="P749" s="45">
        <f t="shared" si="90"/>
        <v>6.3113890393547936E-2</v>
      </c>
    </row>
    <row r="750" spans="1:16" x14ac:dyDescent="0.25">
      <c r="A750" s="48">
        <f t="shared" si="88"/>
        <v>42</v>
      </c>
      <c r="B750" s="46" t="s">
        <v>930</v>
      </c>
      <c r="C750" s="81">
        <v>643.84</v>
      </c>
      <c r="D750" s="46">
        <v>33.299999999999997</v>
      </c>
      <c r="E750" s="48"/>
      <c r="F750" s="46">
        <f t="shared" si="82"/>
        <v>677.14</v>
      </c>
      <c r="G750" s="46">
        <v>8</v>
      </c>
      <c r="H750" s="46">
        <v>1</v>
      </c>
      <c r="I750" s="46"/>
      <c r="J750" s="46">
        <f t="shared" si="83"/>
        <v>9</v>
      </c>
      <c r="K750" s="82">
        <f t="shared" si="86"/>
        <v>6.926629040533607E-3</v>
      </c>
      <c r="L750" s="43">
        <f t="shared" si="89"/>
        <v>29.656015905592611</v>
      </c>
      <c r="M750" s="43">
        <f t="shared" si="87"/>
        <v>6.5243234992303742</v>
      </c>
      <c r="N750" s="43">
        <v>9.5864754098360656</v>
      </c>
      <c r="O750" s="43">
        <v>0.72861447562776949</v>
      </c>
      <c r="P750" s="45">
        <f t="shared" si="90"/>
        <v>6.8664425806017712E-2</v>
      </c>
    </row>
    <row r="751" spans="1:16" x14ac:dyDescent="0.25">
      <c r="A751" s="48">
        <f t="shared" si="88"/>
        <v>43</v>
      </c>
      <c r="B751" s="46" t="s">
        <v>931</v>
      </c>
      <c r="C751" s="81">
        <v>1596</v>
      </c>
      <c r="D751" s="46"/>
      <c r="E751" s="48">
        <v>102.9</v>
      </c>
      <c r="F751" s="46">
        <f t="shared" si="82"/>
        <v>1698.9</v>
      </c>
      <c r="G751" s="46">
        <v>26</v>
      </c>
      <c r="H751" s="46"/>
      <c r="I751" s="46">
        <v>1</v>
      </c>
      <c r="J751" s="46">
        <f t="shared" si="83"/>
        <v>27</v>
      </c>
      <c r="K751" s="82">
        <f t="shared" si="86"/>
        <v>2.077988712160082E-2</v>
      </c>
      <c r="L751" s="43">
        <f t="shared" si="89"/>
        <v>88.968047716777832</v>
      </c>
      <c r="M751" s="43">
        <f t="shared" si="87"/>
        <v>19.572970497691124</v>
      </c>
      <c r="N751" s="43">
        <v>28.759426229508197</v>
      </c>
      <c r="O751" s="43">
        <v>2.1858434268833085</v>
      </c>
      <c r="P751" s="45">
        <f t="shared" si="90"/>
        <v>8.2103883613432488E-2</v>
      </c>
    </row>
    <row r="752" spans="1:16" x14ac:dyDescent="0.25">
      <c r="A752" s="48">
        <f t="shared" si="88"/>
        <v>44</v>
      </c>
      <c r="B752" s="46" t="s">
        <v>932</v>
      </c>
      <c r="C752" s="81">
        <v>697.3</v>
      </c>
      <c r="D752" s="46"/>
      <c r="E752" s="48"/>
      <c r="F752" s="46">
        <f t="shared" si="82"/>
        <v>697.3</v>
      </c>
      <c r="G752" s="68">
        <v>11</v>
      </c>
      <c r="H752" s="46"/>
      <c r="I752" s="46"/>
      <c r="J752" s="46">
        <f t="shared" si="83"/>
        <v>11</v>
      </c>
      <c r="K752" s="82">
        <f t="shared" si="86"/>
        <v>8.4658799384299648E-3</v>
      </c>
      <c r="L752" s="43">
        <f t="shared" si="89"/>
        <v>36.246241662390972</v>
      </c>
      <c r="M752" s="43">
        <f t="shared" si="87"/>
        <v>7.9741731657260138</v>
      </c>
      <c r="N752" s="43">
        <v>11.716803278688523</v>
      </c>
      <c r="O752" s="43">
        <v>0.89052880354505148</v>
      </c>
      <c r="P752" s="45">
        <f t="shared" si="90"/>
        <v>8.1496840542593665E-2</v>
      </c>
    </row>
    <row r="753" spans="1:16" x14ac:dyDescent="0.25">
      <c r="A753" s="48">
        <f t="shared" si="88"/>
        <v>45</v>
      </c>
      <c r="B753" s="46" t="s">
        <v>933</v>
      </c>
      <c r="C753" s="81">
        <v>696.5</v>
      </c>
      <c r="D753" s="46"/>
      <c r="E753" s="48">
        <v>42.8</v>
      </c>
      <c r="F753" s="46">
        <f t="shared" si="82"/>
        <v>739.3</v>
      </c>
      <c r="G753" s="46">
        <v>12</v>
      </c>
      <c r="H753" s="46"/>
      <c r="I753" s="46">
        <v>1</v>
      </c>
      <c r="J753" s="46">
        <f t="shared" si="83"/>
        <v>13</v>
      </c>
      <c r="K753" s="82">
        <f t="shared" si="86"/>
        <v>1.0005130836326322E-2</v>
      </c>
      <c r="L753" s="43">
        <f t="shared" si="89"/>
        <v>42.836467419189326</v>
      </c>
      <c r="M753" s="43">
        <f t="shared" si="87"/>
        <v>9.4240228322216524</v>
      </c>
      <c r="N753" s="43">
        <v>13.847131147540983</v>
      </c>
      <c r="O753" s="43">
        <v>1.0524431314623337</v>
      </c>
      <c r="P753" s="45">
        <f t="shared" si="90"/>
        <v>9.0842776315993926E-2</v>
      </c>
    </row>
    <row r="754" spans="1:16" x14ac:dyDescent="0.25">
      <c r="A754" s="48">
        <f t="shared" si="88"/>
        <v>46</v>
      </c>
      <c r="B754" s="46" t="s">
        <v>934</v>
      </c>
      <c r="C754" s="81">
        <v>570.20000000000005</v>
      </c>
      <c r="D754" s="46"/>
      <c r="E754" s="48"/>
      <c r="F754" s="46">
        <f t="shared" si="82"/>
        <v>570.20000000000005</v>
      </c>
      <c r="G754" s="46">
        <v>8</v>
      </c>
      <c r="H754" s="46"/>
      <c r="I754" s="46"/>
      <c r="J754" s="46">
        <f t="shared" si="83"/>
        <v>8</v>
      </c>
      <c r="K754" s="82">
        <f t="shared" si="86"/>
        <v>6.1570035915854285E-3</v>
      </c>
      <c r="L754" s="43">
        <f t="shared" si="89"/>
        <v>26.36090302719343</v>
      </c>
      <c r="M754" s="43">
        <f t="shared" si="87"/>
        <v>5.7993986659825545</v>
      </c>
      <c r="N754" s="43">
        <v>8.5213114754098367</v>
      </c>
      <c r="O754" s="43">
        <v>0.64765731166912832</v>
      </c>
      <c r="P754" s="45">
        <f t="shared" si="90"/>
        <v>7.2482059768949392E-2</v>
      </c>
    </row>
    <row r="755" spans="1:16" x14ac:dyDescent="0.25">
      <c r="A755" s="48">
        <f t="shared" si="88"/>
        <v>47</v>
      </c>
      <c r="B755" s="46" t="s">
        <v>935</v>
      </c>
      <c r="C755" s="81">
        <v>251.5</v>
      </c>
      <c r="D755" s="46"/>
      <c r="E755" s="48"/>
      <c r="F755" s="46">
        <f t="shared" si="82"/>
        <v>251.5</v>
      </c>
      <c r="G755" s="46">
        <v>3</v>
      </c>
      <c r="H755" s="46"/>
      <c r="I755" s="46"/>
      <c r="J755" s="46">
        <f t="shared" si="83"/>
        <v>3</v>
      </c>
      <c r="K755" s="82">
        <f t="shared" si="86"/>
        <v>2.3088763468445358E-3</v>
      </c>
      <c r="L755" s="43">
        <f t="shared" si="89"/>
        <v>9.8853386351975381</v>
      </c>
      <c r="M755" s="43">
        <f t="shared" si="87"/>
        <v>2.1747744997434584</v>
      </c>
      <c r="N755" s="43">
        <v>3.1954918032786885</v>
      </c>
      <c r="O755" s="43">
        <v>0.24287149187592316</v>
      </c>
      <c r="P755" s="45">
        <f t="shared" si="90"/>
        <v>6.1624160755847347E-2</v>
      </c>
    </row>
    <row r="756" spans="1:16" x14ac:dyDescent="0.25">
      <c r="A756" s="48">
        <f t="shared" si="88"/>
        <v>48</v>
      </c>
      <c r="B756" s="46" t="s">
        <v>936</v>
      </c>
      <c r="C756" s="81">
        <v>810.9</v>
      </c>
      <c r="D756" s="46">
        <v>47.5</v>
      </c>
      <c r="E756" s="48"/>
      <c r="F756" s="46">
        <f t="shared" si="82"/>
        <v>858.4</v>
      </c>
      <c r="G756" s="46">
        <v>13</v>
      </c>
      <c r="H756" s="46">
        <v>1</v>
      </c>
      <c r="I756" s="46"/>
      <c r="J756" s="46">
        <f t="shared" si="83"/>
        <v>14</v>
      </c>
      <c r="K756" s="82">
        <f t="shared" si="86"/>
        <v>1.07747562852745E-2</v>
      </c>
      <c r="L756" s="43">
        <f t="shared" si="89"/>
        <v>46.131580297588506</v>
      </c>
      <c r="M756" s="43">
        <f t="shared" si="87"/>
        <v>10.148947665469471</v>
      </c>
      <c r="N756" s="43">
        <v>14.912295081967212</v>
      </c>
      <c r="O756" s="43">
        <v>1.1334002954209745</v>
      </c>
      <c r="P756" s="45">
        <f t="shared" si="90"/>
        <v>8.4257016939009971E-2</v>
      </c>
    </row>
    <row r="757" spans="1:16" x14ac:dyDescent="0.25">
      <c r="A757" s="48">
        <f t="shared" si="88"/>
        <v>49</v>
      </c>
      <c r="B757" s="46" t="s">
        <v>937</v>
      </c>
      <c r="C757" s="81">
        <v>553</v>
      </c>
      <c r="D757" s="46"/>
      <c r="E757" s="48"/>
      <c r="F757" s="46">
        <f t="shared" si="82"/>
        <v>553</v>
      </c>
      <c r="G757" s="46">
        <v>12</v>
      </c>
      <c r="H757" s="46"/>
      <c r="I757" s="46"/>
      <c r="J757" s="46">
        <f t="shared" si="83"/>
        <v>12</v>
      </c>
      <c r="K757" s="82">
        <f t="shared" si="86"/>
        <v>9.2355053873781432E-3</v>
      </c>
      <c r="L757" s="43">
        <f t="shared" si="89"/>
        <v>39.541354540790152</v>
      </c>
      <c r="M757" s="43">
        <f t="shared" si="87"/>
        <v>8.6990979989738335</v>
      </c>
      <c r="N757" s="43">
        <v>12.781967213114754</v>
      </c>
      <c r="O757" s="43">
        <v>0.97148596750369265</v>
      </c>
      <c r="P757" s="45">
        <f t="shared" si="90"/>
        <v>0.11210471197175846</v>
      </c>
    </row>
    <row r="758" spans="1:16" x14ac:dyDescent="0.25">
      <c r="A758" s="48">
        <f t="shared" si="88"/>
        <v>50</v>
      </c>
      <c r="B758" s="46" t="s">
        <v>938</v>
      </c>
      <c r="C758" s="81">
        <v>993.9</v>
      </c>
      <c r="D758" s="46"/>
      <c r="E758" s="48"/>
      <c r="F758" s="46">
        <f t="shared" si="82"/>
        <v>993.9</v>
      </c>
      <c r="G758" s="46">
        <v>24</v>
      </c>
      <c r="H758" s="46"/>
      <c r="I758" s="46"/>
      <c r="J758" s="46">
        <f t="shared" si="83"/>
        <v>24</v>
      </c>
      <c r="K758" s="82">
        <f t="shared" si="86"/>
        <v>1.8471010774756286E-2</v>
      </c>
      <c r="L758" s="43">
        <f t="shared" si="89"/>
        <v>79.082709081580305</v>
      </c>
      <c r="M758" s="43">
        <f t="shared" si="87"/>
        <v>17.398195997947667</v>
      </c>
      <c r="N758" s="43">
        <v>25.563934426229508</v>
      </c>
      <c r="O758" s="43">
        <v>1.9429719350073853</v>
      </c>
      <c r="P758" s="45">
        <f t="shared" si="90"/>
        <v>0.12474877899261984</v>
      </c>
    </row>
    <row r="759" spans="1:16" x14ac:dyDescent="0.25">
      <c r="A759" s="48">
        <f t="shared" si="88"/>
        <v>51</v>
      </c>
      <c r="B759" s="46" t="s">
        <v>939</v>
      </c>
      <c r="C759" s="81">
        <v>351.3</v>
      </c>
      <c r="D759" s="46"/>
      <c r="E759" s="48"/>
      <c r="F759" s="46">
        <f t="shared" si="82"/>
        <v>351.3</v>
      </c>
      <c r="G759" s="46">
        <v>5</v>
      </c>
      <c r="H759" s="46"/>
      <c r="I759" s="46"/>
      <c r="J759" s="46">
        <f t="shared" si="83"/>
        <v>5</v>
      </c>
      <c r="K759" s="82">
        <f t="shared" si="86"/>
        <v>3.8481272447408927E-3</v>
      </c>
      <c r="L759" s="43">
        <f t="shared" si="89"/>
        <v>16.475564391995896</v>
      </c>
      <c r="M759" s="43">
        <f t="shared" si="87"/>
        <v>3.624624166239097</v>
      </c>
      <c r="N759" s="43">
        <v>5.3258196721311473</v>
      </c>
      <c r="O759" s="43">
        <v>0.40478581979320521</v>
      </c>
      <c r="P759" s="45">
        <f t="shared" si="90"/>
        <v>7.3529160404666505E-2</v>
      </c>
    </row>
    <row r="760" spans="1:16" x14ac:dyDescent="0.25">
      <c r="A760" s="48">
        <f t="shared" si="88"/>
        <v>52</v>
      </c>
      <c r="B760" s="46" t="s">
        <v>940</v>
      </c>
      <c r="C760" s="81">
        <v>330</v>
      </c>
      <c r="D760" s="46"/>
      <c r="E760" s="48">
        <v>35</v>
      </c>
      <c r="F760" s="46">
        <f t="shared" si="82"/>
        <v>365</v>
      </c>
      <c r="G760" s="46">
        <v>7</v>
      </c>
      <c r="H760" s="46"/>
      <c r="I760" s="46">
        <v>1</v>
      </c>
      <c r="J760" s="46">
        <f t="shared" si="83"/>
        <v>8</v>
      </c>
      <c r="K760" s="82">
        <f t="shared" si="86"/>
        <v>6.1570035915854285E-3</v>
      </c>
      <c r="L760" s="43">
        <f t="shared" si="89"/>
        <v>26.36090302719343</v>
      </c>
      <c r="M760" s="43">
        <f t="shared" si="87"/>
        <v>5.7993986659825545</v>
      </c>
      <c r="N760" s="43">
        <v>8.5213114754098367</v>
      </c>
      <c r="O760" s="43">
        <v>0.64765731166912832</v>
      </c>
      <c r="P760" s="45">
        <f t="shared" si="90"/>
        <v>0.11323087802809574</v>
      </c>
    </row>
    <row r="761" spans="1:16" x14ac:dyDescent="0.25">
      <c r="A761" s="48">
        <f t="shared" si="88"/>
        <v>53</v>
      </c>
      <c r="B761" s="46" t="s">
        <v>941</v>
      </c>
      <c r="C761" s="81">
        <v>207.1</v>
      </c>
      <c r="D761" s="46"/>
      <c r="E761" s="48">
        <v>43.3</v>
      </c>
      <c r="F761" s="46">
        <f t="shared" si="82"/>
        <v>250.39999999999998</v>
      </c>
      <c r="G761" s="46">
        <v>3</v>
      </c>
      <c r="H761" s="46"/>
      <c r="I761" s="46">
        <v>2</v>
      </c>
      <c r="J761" s="46">
        <f t="shared" si="83"/>
        <v>5</v>
      </c>
      <c r="K761" s="82">
        <f t="shared" si="86"/>
        <v>3.8481272447408927E-3</v>
      </c>
      <c r="L761" s="43">
        <f t="shared" si="89"/>
        <v>16.475564391995896</v>
      </c>
      <c r="M761" s="43">
        <f t="shared" si="87"/>
        <v>3.624624166239097</v>
      </c>
      <c r="N761" s="43">
        <v>5.3258196721311473</v>
      </c>
      <c r="O761" s="43">
        <v>0.40478581979320521</v>
      </c>
      <c r="P761" s="45">
        <f t="shared" si="90"/>
        <v>0.10315812320351177</v>
      </c>
    </row>
    <row r="762" spans="1:16" x14ac:dyDescent="0.25">
      <c r="A762" s="48">
        <f t="shared" si="88"/>
        <v>54</v>
      </c>
      <c r="B762" s="46" t="s">
        <v>942</v>
      </c>
      <c r="C762" s="81">
        <v>285.8</v>
      </c>
      <c r="D762" s="46"/>
      <c r="E762" s="48">
        <v>39.1</v>
      </c>
      <c r="F762" s="46">
        <f t="shared" si="82"/>
        <v>324.90000000000003</v>
      </c>
      <c r="G762" s="46">
        <v>4</v>
      </c>
      <c r="H762" s="46"/>
      <c r="I762" s="46">
        <v>1</v>
      </c>
      <c r="J762" s="46">
        <f t="shared" si="83"/>
        <v>5</v>
      </c>
      <c r="K762" s="82">
        <f t="shared" si="86"/>
        <v>3.8481272447408927E-3</v>
      </c>
      <c r="L762" s="43">
        <f t="shared" si="89"/>
        <v>16.475564391995896</v>
      </c>
      <c r="M762" s="43">
        <f t="shared" si="87"/>
        <v>3.624624166239097</v>
      </c>
      <c r="N762" s="43">
        <v>5.3258196721311473</v>
      </c>
      <c r="O762" s="43">
        <v>0.40478581979320521</v>
      </c>
      <c r="P762" s="45">
        <f t="shared" si="90"/>
        <v>7.95038290248056E-2</v>
      </c>
    </row>
    <row r="763" spans="1:16" x14ac:dyDescent="0.25">
      <c r="A763" s="48">
        <f t="shared" si="88"/>
        <v>55</v>
      </c>
      <c r="B763" s="46" t="s">
        <v>943</v>
      </c>
      <c r="C763" s="81">
        <v>255</v>
      </c>
      <c r="D763" s="46"/>
      <c r="E763" s="48"/>
      <c r="F763" s="46">
        <f t="shared" si="82"/>
        <v>255</v>
      </c>
      <c r="G763" s="46">
        <v>5</v>
      </c>
      <c r="H763" s="46"/>
      <c r="I763" s="46"/>
      <c r="J763" s="46">
        <f t="shared" si="83"/>
        <v>5</v>
      </c>
      <c r="K763" s="82">
        <f t="shared" si="86"/>
        <v>3.8481272447408927E-3</v>
      </c>
      <c r="L763" s="43">
        <f t="shared" si="89"/>
        <v>16.475564391995896</v>
      </c>
      <c r="M763" s="43">
        <f t="shared" si="87"/>
        <v>3.624624166239097</v>
      </c>
      <c r="N763" s="43">
        <v>5.3258196721311473</v>
      </c>
      <c r="O763" s="43">
        <v>0.40478581979320521</v>
      </c>
      <c r="P763" s="45">
        <f t="shared" si="90"/>
        <v>0.10129723156925233</v>
      </c>
    </row>
    <row r="764" spans="1:16" x14ac:dyDescent="0.25">
      <c r="A764" s="48">
        <f t="shared" si="88"/>
        <v>56</v>
      </c>
      <c r="B764" s="46" t="s">
        <v>944</v>
      </c>
      <c r="C764" s="81">
        <v>313.39999999999998</v>
      </c>
      <c r="D764" s="46"/>
      <c r="E764" s="48"/>
      <c r="F764" s="46">
        <f t="shared" si="82"/>
        <v>313.39999999999998</v>
      </c>
      <c r="G764" s="46">
        <v>8</v>
      </c>
      <c r="H764" s="46"/>
      <c r="I764" s="46"/>
      <c r="J764" s="46">
        <f t="shared" si="83"/>
        <v>8</v>
      </c>
      <c r="K764" s="82">
        <f t="shared" si="86"/>
        <v>6.1570035915854285E-3</v>
      </c>
      <c r="L764" s="43">
        <f t="shared" si="89"/>
        <v>26.36090302719343</v>
      </c>
      <c r="M764" s="43">
        <f t="shared" si="87"/>
        <v>5.7993986659825545</v>
      </c>
      <c r="N764" s="43">
        <v>8.5213114754098367</v>
      </c>
      <c r="O764" s="43">
        <v>0.64765731166912832</v>
      </c>
      <c r="P764" s="45">
        <f t="shared" si="90"/>
        <v>0.13187386879468715</v>
      </c>
    </row>
    <row r="765" spans="1:16" x14ac:dyDescent="0.25">
      <c r="A765" s="48">
        <f t="shared" si="88"/>
        <v>57</v>
      </c>
      <c r="B765" s="46" t="s">
        <v>945</v>
      </c>
      <c r="C765" s="81">
        <v>129.80000000000001</v>
      </c>
      <c r="D765" s="46"/>
      <c r="E765" s="48"/>
      <c r="F765" s="46">
        <f t="shared" si="82"/>
        <v>129.80000000000001</v>
      </c>
      <c r="G765" s="46">
        <v>3</v>
      </c>
      <c r="H765" s="46"/>
      <c r="I765" s="46"/>
      <c r="J765" s="46">
        <f t="shared" si="83"/>
        <v>3</v>
      </c>
      <c r="K765" s="82">
        <f t="shared" si="86"/>
        <v>2.3088763468445358E-3</v>
      </c>
      <c r="L765" s="43">
        <f t="shared" si="89"/>
        <v>9.8853386351975381</v>
      </c>
      <c r="M765" s="43">
        <f t="shared" si="87"/>
        <v>2.1747744997434584</v>
      </c>
      <c r="N765" s="43">
        <v>3.1954918032786885</v>
      </c>
      <c r="O765" s="43">
        <v>0.24287149187592316</v>
      </c>
      <c r="P765" s="45">
        <f t="shared" si="90"/>
        <v>0.11940274599457323</v>
      </c>
    </row>
    <row r="766" spans="1:16" x14ac:dyDescent="0.25">
      <c r="A766" s="48">
        <f t="shared" si="88"/>
        <v>58</v>
      </c>
      <c r="B766" s="46" t="s">
        <v>946</v>
      </c>
      <c r="C766" s="81">
        <v>307.3</v>
      </c>
      <c r="D766" s="46"/>
      <c r="E766" s="48"/>
      <c r="F766" s="46">
        <f t="shared" si="82"/>
        <v>307.3</v>
      </c>
      <c r="G766" s="46">
        <v>8</v>
      </c>
      <c r="H766" s="46"/>
      <c r="I766" s="46"/>
      <c r="J766" s="46">
        <f t="shared" si="83"/>
        <v>8</v>
      </c>
      <c r="K766" s="82">
        <f t="shared" si="86"/>
        <v>6.1570035915854285E-3</v>
      </c>
      <c r="L766" s="43">
        <f t="shared" si="89"/>
        <v>26.36090302719343</v>
      </c>
      <c r="M766" s="43">
        <f t="shared" si="87"/>
        <v>5.7993986659825545</v>
      </c>
      <c r="N766" s="43">
        <v>8.5213114754098367</v>
      </c>
      <c r="O766" s="43">
        <v>0.64765731166912832</v>
      </c>
      <c r="P766" s="45">
        <f t="shared" si="90"/>
        <v>0.13449160585829792</v>
      </c>
    </row>
    <row r="767" spans="1:16" x14ac:dyDescent="0.25">
      <c r="A767" s="48">
        <f t="shared" si="88"/>
        <v>59</v>
      </c>
      <c r="B767" s="46" t="s">
        <v>948</v>
      </c>
      <c r="C767" s="81">
        <v>134.5</v>
      </c>
      <c r="D767" s="46"/>
      <c r="E767" s="48"/>
      <c r="F767" s="46">
        <f t="shared" ref="F767:F813" si="91">C767+D767+E767</f>
        <v>134.5</v>
      </c>
      <c r="G767" s="46">
        <v>3</v>
      </c>
      <c r="H767" s="46"/>
      <c r="I767" s="46"/>
      <c r="J767" s="46">
        <f t="shared" ref="J767:J813" si="92">G767+H767+I767</f>
        <v>3</v>
      </c>
      <c r="K767" s="82">
        <f t="shared" si="86"/>
        <v>2.3088763468445358E-3</v>
      </c>
      <c r="L767" s="43">
        <f t="shared" si="89"/>
        <v>9.8853386351975381</v>
      </c>
      <c r="M767" s="43">
        <f t="shared" ref="M767:M816" si="93">L767*0.22</f>
        <v>2.1747744997434584</v>
      </c>
      <c r="N767" s="43">
        <v>3.1954918032786885</v>
      </c>
      <c r="O767" s="43">
        <v>0.24287149187592316</v>
      </c>
      <c r="P767" s="45">
        <f t="shared" si="90"/>
        <v>0.11523030803045062</v>
      </c>
    </row>
    <row r="768" spans="1:16" x14ac:dyDescent="0.25">
      <c r="A768" s="48">
        <f t="shared" si="88"/>
        <v>60</v>
      </c>
      <c r="B768" s="46" t="s">
        <v>949</v>
      </c>
      <c r="C768" s="81">
        <v>4314.8999999999996</v>
      </c>
      <c r="D768" s="46"/>
      <c r="E768" s="48">
        <v>196.7</v>
      </c>
      <c r="F768" s="46">
        <f t="shared" si="91"/>
        <v>4511.5999999999995</v>
      </c>
      <c r="G768" s="46">
        <v>95</v>
      </c>
      <c r="H768" s="46"/>
      <c r="I768" s="46">
        <v>1</v>
      </c>
      <c r="J768" s="46">
        <f t="shared" si="92"/>
        <v>96</v>
      </c>
      <c r="K768" s="82">
        <f t="shared" si="86"/>
        <v>7.3884043099025146E-2</v>
      </c>
      <c r="L768" s="43">
        <f t="shared" si="89"/>
        <v>316.33083632632122</v>
      </c>
      <c r="M768" s="43">
        <f t="shared" si="93"/>
        <v>69.592783991790668</v>
      </c>
      <c r="N768" s="43">
        <v>102.25573770491803</v>
      </c>
      <c r="O768" s="43">
        <v>7.7718877400295412</v>
      </c>
      <c r="P768" s="45">
        <f t="shared" si="90"/>
        <v>0.10992801794553141</v>
      </c>
    </row>
    <row r="769" spans="1:16" x14ac:dyDescent="0.25">
      <c r="A769" s="48">
        <f t="shared" si="88"/>
        <v>61</v>
      </c>
      <c r="B769" s="46" t="s">
        <v>950</v>
      </c>
      <c r="C769" s="81">
        <v>3549.4</v>
      </c>
      <c r="D769" s="46"/>
      <c r="E769" s="48"/>
      <c r="F769" s="46">
        <f t="shared" si="91"/>
        <v>3549.4</v>
      </c>
      <c r="G769" s="46">
        <v>80</v>
      </c>
      <c r="H769" s="46"/>
      <c r="I769" s="46"/>
      <c r="J769" s="46">
        <f t="shared" si="92"/>
        <v>80</v>
      </c>
      <c r="K769" s="82">
        <f t="shared" si="86"/>
        <v>6.1570035915854283E-2</v>
      </c>
      <c r="L769" s="43">
        <f t="shared" si="89"/>
        <v>263.60903027193433</v>
      </c>
      <c r="M769" s="43">
        <f t="shared" si="93"/>
        <v>57.993986659825552</v>
      </c>
      <c r="N769" s="43">
        <v>85.213114754098356</v>
      </c>
      <c r="O769" s="43">
        <v>6.4765731166912834</v>
      </c>
      <c r="P769" s="45">
        <f t="shared" si="90"/>
        <v>0.11644016025315532</v>
      </c>
    </row>
    <row r="770" spans="1:16" x14ac:dyDescent="0.25">
      <c r="A770" s="48">
        <f t="shared" si="88"/>
        <v>62</v>
      </c>
      <c r="B770" s="46" t="s">
        <v>951</v>
      </c>
      <c r="C770" s="81">
        <v>3345.7</v>
      </c>
      <c r="D770" s="46"/>
      <c r="E770" s="48"/>
      <c r="F770" s="46">
        <f t="shared" si="91"/>
        <v>3345.7</v>
      </c>
      <c r="G770" s="46">
        <v>80</v>
      </c>
      <c r="H770" s="46"/>
      <c r="I770" s="46"/>
      <c r="J770" s="46">
        <f t="shared" si="92"/>
        <v>80</v>
      </c>
      <c r="K770" s="82">
        <f t="shared" si="86"/>
        <v>6.1570035915854283E-2</v>
      </c>
      <c r="L770" s="43">
        <f t="shared" si="89"/>
        <v>263.60903027193433</v>
      </c>
      <c r="M770" s="43">
        <f t="shared" si="93"/>
        <v>57.993986659825552</v>
      </c>
      <c r="N770" s="43">
        <v>85.213114754098356</v>
      </c>
      <c r="O770" s="43">
        <v>6.4765731166912834</v>
      </c>
      <c r="P770" s="45">
        <f t="shared" si="90"/>
        <v>0.12352951693294364</v>
      </c>
    </row>
    <row r="771" spans="1:16" x14ac:dyDescent="0.25">
      <c r="A771" s="48">
        <f t="shared" si="88"/>
        <v>63</v>
      </c>
      <c r="B771" s="46" t="s">
        <v>952</v>
      </c>
      <c r="C771" s="81">
        <v>3098.6</v>
      </c>
      <c r="D771" s="46"/>
      <c r="E771" s="48">
        <v>182</v>
      </c>
      <c r="F771" s="46">
        <f t="shared" si="91"/>
        <v>3280.6</v>
      </c>
      <c r="G771" s="46">
        <v>66</v>
      </c>
      <c r="H771" s="46"/>
      <c r="I771" s="46">
        <v>1</v>
      </c>
      <c r="J771" s="46">
        <f t="shared" si="92"/>
        <v>67</v>
      </c>
      <c r="K771" s="82">
        <f t="shared" si="86"/>
        <v>5.1564905079527962E-2</v>
      </c>
      <c r="L771" s="43">
        <f t="shared" si="89"/>
        <v>220.77256285274498</v>
      </c>
      <c r="M771" s="43">
        <f t="shared" si="93"/>
        <v>48.5699638276039</v>
      </c>
      <c r="N771" s="43">
        <v>71.365983606557364</v>
      </c>
      <c r="O771" s="43">
        <v>5.4241299852289506</v>
      </c>
      <c r="P771" s="45">
        <f t="shared" si="90"/>
        <v>0.10550894356890057</v>
      </c>
    </row>
    <row r="772" spans="1:16" x14ac:dyDescent="0.25">
      <c r="A772" s="48">
        <f t="shared" si="88"/>
        <v>64</v>
      </c>
      <c r="B772" s="46" t="s">
        <v>953</v>
      </c>
      <c r="C772" s="81">
        <v>141.30000000000001</v>
      </c>
      <c r="D772" s="46"/>
      <c r="E772" s="48"/>
      <c r="F772" s="46">
        <f t="shared" si="91"/>
        <v>141.30000000000001</v>
      </c>
      <c r="G772" s="46">
        <v>3</v>
      </c>
      <c r="H772" s="46"/>
      <c r="I772" s="46"/>
      <c r="J772" s="46">
        <f t="shared" si="92"/>
        <v>3</v>
      </c>
      <c r="K772" s="82">
        <f t="shared" si="86"/>
        <v>2.3088763468445358E-3</v>
      </c>
      <c r="L772" s="43">
        <f t="shared" si="89"/>
        <v>9.8853386351975381</v>
      </c>
      <c r="M772" s="43">
        <f t="shared" si="93"/>
        <v>2.1747744997434584</v>
      </c>
      <c r="N772" s="43">
        <v>3.1954918032786885</v>
      </c>
      <c r="O772" s="43">
        <v>0.24287149187592316</v>
      </c>
      <c r="P772" s="45">
        <f t="shared" si="90"/>
        <v>0.10968490042530507</v>
      </c>
    </row>
    <row r="773" spans="1:16" x14ac:dyDescent="0.25">
      <c r="A773" s="48">
        <f t="shared" si="88"/>
        <v>65</v>
      </c>
      <c r="B773" s="46" t="s">
        <v>954</v>
      </c>
      <c r="C773" s="81">
        <v>263.8</v>
      </c>
      <c r="D773" s="46"/>
      <c r="E773" s="48"/>
      <c r="F773" s="46">
        <f t="shared" si="91"/>
        <v>263.8</v>
      </c>
      <c r="G773" s="46">
        <v>4</v>
      </c>
      <c r="H773" s="46"/>
      <c r="I773" s="46"/>
      <c r="J773" s="46">
        <f t="shared" si="92"/>
        <v>4</v>
      </c>
      <c r="K773" s="82">
        <f t="shared" si="86"/>
        <v>3.0785017957927143E-3</v>
      </c>
      <c r="L773" s="43">
        <f t="shared" ref="L773:L804" si="94">K773*4281.45</f>
        <v>13.180451513596715</v>
      </c>
      <c r="M773" s="43">
        <f t="shared" si="93"/>
        <v>2.8996993329912772</v>
      </c>
      <c r="N773" s="43">
        <v>4.2606557377049183</v>
      </c>
      <c r="O773" s="43">
        <v>0.32382865583456416</v>
      </c>
      <c r="P773" s="45">
        <f t="shared" ref="P773:P804" si="95">(L773+M773+N773+O773)/F773</f>
        <v>7.8334477786684883E-2</v>
      </c>
    </row>
    <row r="774" spans="1:16" x14ac:dyDescent="0.25">
      <c r="A774" s="48">
        <f t="shared" si="88"/>
        <v>66</v>
      </c>
      <c r="B774" s="46" t="s">
        <v>955</v>
      </c>
      <c r="C774" s="81">
        <v>117.3</v>
      </c>
      <c r="D774" s="46"/>
      <c r="E774" s="48"/>
      <c r="F774" s="46">
        <f t="shared" si="91"/>
        <v>117.3</v>
      </c>
      <c r="G774" s="46">
        <v>3</v>
      </c>
      <c r="H774" s="46"/>
      <c r="I774" s="46"/>
      <c r="J774" s="46">
        <f t="shared" si="92"/>
        <v>3</v>
      </c>
      <c r="K774" s="82">
        <f t="shared" ref="K774:K837" si="96">3/$J$882*J774</f>
        <v>2.3088763468445358E-3</v>
      </c>
      <c r="L774" s="43">
        <f t="shared" si="94"/>
        <v>9.8853386351975381</v>
      </c>
      <c r="M774" s="43">
        <f t="shared" si="93"/>
        <v>2.1747744997434584</v>
      </c>
      <c r="N774" s="43">
        <v>3.1954918032786885</v>
      </c>
      <c r="O774" s="43">
        <v>0.24287149187592316</v>
      </c>
      <c r="P774" s="45">
        <f t="shared" si="95"/>
        <v>0.13212682378598131</v>
      </c>
    </row>
    <row r="775" spans="1:16" x14ac:dyDescent="0.25">
      <c r="A775" s="48">
        <f t="shared" ref="A775:A837" si="97">A774+1</f>
        <v>67</v>
      </c>
      <c r="B775" s="46" t="s">
        <v>956</v>
      </c>
      <c r="C775" s="81">
        <v>138</v>
      </c>
      <c r="D775" s="46"/>
      <c r="E775" s="48"/>
      <c r="F775" s="46">
        <f t="shared" si="91"/>
        <v>138</v>
      </c>
      <c r="G775" s="46">
        <v>4</v>
      </c>
      <c r="H775" s="46"/>
      <c r="I775" s="46"/>
      <c r="J775" s="46">
        <f t="shared" si="92"/>
        <v>4</v>
      </c>
      <c r="K775" s="82">
        <f t="shared" si="96"/>
        <v>3.0785017957927143E-3</v>
      </c>
      <c r="L775" s="43">
        <f t="shared" si="94"/>
        <v>13.180451513596715</v>
      </c>
      <c r="M775" s="43">
        <f t="shared" si="93"/>
        <v>2.8996993329912772</v>
      </c>
      <c r="N775" s="43">
        <v>4.2606557377049183</v>
      </c>
      <c r="O775" s="43">
        <v>0.32382865583456416</v>
      </c>
      <c r="P775" s="45">
        <f t="shared" si="95"/>
        <v>0.14974373362411214</v>
      </c>
    </row>
    <row r="776" spans="1:16" x14ac:dyDescent="0.25">
      <c r="A776" s="48">
        <f t="shared" si="97"/>
        <v>68</v>
      </c>
      <c r="B776" s="46" t="s">
        <v>957</v>
      </c>
      <c r="C776" s="81">
        <v>139</v>
      </c>
      <c r="D776" s="46"/>
      <c r="E776" s="48"/>
      <c r="F776" s="46">
        <f t="shared" si="91"/>
        <v>139</v>
      </c>
      <c r="G776" s="46">
        <v>4</v>
      </c>
      <c r="H776" s="46"/>
      <c r="I776" s="46"/>
      <c r="J776" s="46">
        <f t="shared" si="92"/>
        <v>4</v>
      </c>
      <c r="K776" s="82">
        <f t="shared" si="96"/>
        <v>3.0785017957927143E-3</v>
      </c>
      <c r="L776" s="43">
        <f t="shared" si="94"/>
        <v>13.180451513596715</v>
      </c>
      <c r="M776" s="43">
        <f t="shared" si="93"/>
        <v>2.8996993329912772</v>
      </c>
      <c r="N776" s="43">
        <v>4.2606557377049183</v>
      </c>
      <c r="O776" s="43">
        <v>0.32382865583456416</v>
      </c>
      <c r="P776" s="45">
        <f t="shared" si="95"/>
        <v>0.14866644057645664</v>
      </c>
    </row>
    <row r="777" spans="1:16" x14ac:dyDescent="0.25">
      <c r="A777" s="48">
        <f t="shared" si="97"/>
        <v>69</v>
      </c>
      <c r="B777" s="46" t="s">
        <v>958</v>
      </c>
      <c r="C777" s="81">
        <v>133</v>
      </c>
      <c r="D777" s="46"/>
      <c r="E777" s="48"/>
      <c r="F777" s="46">
        <f t="shared" si="91"/>
        <v>133</v>
      </c>
      <c r="G777" s="46">
        <v>4</v>
      </c>
      <c r="H777" s="46"/>
      <c r="I777" s="46"/>
      <c r="J777" s="46">
        <f t="shared" si="92"/>
        <v>4</v>
      </c>
      <c r="K777" s="82">
        <f t="shared" si="96"/>
        <v>3.0785017957927143E-3</v>
      </c>
      <c r="L777" s="43">
        <f t="shared" si="94"/>
        <v>13.180451513596715</v>
      </c>
      <c r="M777" s="43">
        <f t="shared" si="93"/>
        <v>2.8996993329912772</v>
      </c>
      <c r="N777" s="43">
        <v>4.2606557377049183</v>
      </c>
      <c r="O777" s="43">
        <v>0.32382865583456416</v>
      </c>
      <c r="P777" s="45">
        <f t="shared" si="95"/>
        <v>0.15537319729419152</v>
      </c>
    </row>
    <row r="778" spans="1:16" x14ac:dyDescent="0.25">
      <c r="A778" s="48">
        <f t="shared" si="97"/>
        <v>70</v>
      </c>
      <c r="B778" s="46" t="s">
        <v>959</v>
      </c>
      <c r="C778" s="81">
        <v>315.60000000000002</v>
      </c>
      <c r="D778" s="68"/>
      <c r="E778" s="48"/>
      <c r="F778" s="46">
        <f t="shared" si="91"/>
        <v>315.60000000000002</v>
      </c>
      <c r="G778" s="46">
        <v>8</v>
      </c>
      <c r="H778" s="46"/>
      <c r="I778" s="46"/>
      <c r="J778" s="46">
        <f t="shared" si="92"/>
        <v>8</v>
      </c>
      <c r="K778" s="82">
        <f t="shared" si="96"/>
        <v>6.1570035915854285E-3</v>
      </c>
      <c r="L778" s="43">
        <f t="shared" si="94"/>
        <v>26.36090302719343</v>
      </c>
      <c r="M778" s="43">
        <f t="shared" si="93"/>
        <v>5.7993986659825545</v>
      </c>
      <c r="N778" s="43">
        <v>8.5213114754098367</v>
      </c>
      <c r="O778" s="43">
        <v>0.64765731166912832</v>
      </c>
      <c r="P778" s="45">
        <f t="shared" si="95"/>
        <v>0.13095459594504102</v>
      </c>
    </row>
    <row r="779" spans="1:16" x14ac:dyDescent="0.25">
      <c r="A779" s="48">
        <f t="shared" si="97"/>
        <v>71</v>
      </c>
      <c r="B779" s="46" t="s">
        <v>960</v>
      </c>
      <c r="C779" s="81">
        <v>265.7</v>
      </c>
      <c r="D779" s="46"/>
      <c r="E779" s="48"/>
      <c r="F779" s="46">
        <f t="shared" si="91"/>
        <v>265.7</v>
      </c>
      <c r="G779" s="46">
        <v>5</v>
      </c>
      <c r="H779" s="46"/>
      <c r="I779" s="46"/>
      <c r="J779" s="46">
        <f t="shared" si="92"/>
        <v>5</v>
      </c>
      <c r="K779" s="82">
        <f t="shared" si="96"/>
        <v>3.8481272447408927E-3</v>
      </c>
      <c r="L779" s="43">
        <f t="shared" si="94"/>
        <v>16.475564391995896</v>
      </c>
      <c r="M779" s="43">
        <f t="shared" si="93"/>
        <v>3.624624166239097</v>
      </c>
      <c r="N779" s="43">
        <v>5.3258196721311473</v>
      </c>
      <c r="O779" s="43">
        <v>0.40478581979320521</v>
      </c>
      <c r="P779" s="45">
        <f t="shared" si="95"/>
        <v>9.7217892548586177E-2</v>
      </c>
    </row>
    <row r="780" spans="1:16" x14ac:dyDescent="0.25">
      <c r="A780" s="48">
        <f t="shared" si="97"/>
        <v>72</v>
      </c>
      <c r="B780" s="46" t="s">
        <v>961</v>
      </c>
      <c r="C780" s="81">
        <v>156.80000000000001</v>
      </c>
      <c r="D780" s="46"/>
      <c r="E780" s="85">
        <v>17.5</v>
      </c>
      <c r="F780" s="46">
        <f t="shared" si="91"/>
        <v>174.3</v>
      </c>
      <c r="G780" s="46">
        <v>3</v>
      </c>
      <c r="H780" s="46"/>
      <c r="I780" s="46">
        <v>1</v>
      </c>
      <c r="J780" s="46">
        <f t="shared" si="92"/>
        <v>4</v>
      </c>
      <c r="K780" s="82">
        <f t="shared" si="96"/>
        <v>3.0785017957927143E-3</v>
      </c>
      <c r="L780" s="43">
        <f t="shared" si="94"/>
        <v>13.180451513596715</v>
      </c>
      <c r="M780" s="43">
        <f t="shared" si="93"/>
        <v>2.8996993329912772</v>
      </c>
      <c r="N780" s="43">
        <v>4.2606557377049183</v>
      </c>
      <c r="O780" s="43">
        <v>0.32382865583456416</v>
      </c>
      <c r="P780" s="45">
        <f t="shared" si="95"/>
        <v>0.11855786138914212</v>
      </c>
    </row>
    <row r="781" spans="1:16" x14ac:dyDescent="0.25">
      <c r="A781" s="48">
        <f t="shared" si="97"/>
        <v>73</v>
      </c>
      <c r="B781" s="46" t="s">
        <v>962</v>
      </c>
      <c r="C781" s="81">
        <v>132.30000000000001</v>
      </c>
      <c r="D781" s="46"/>
      <c r="E781" s="48"/>
      <c r="F781" s="46">
        <f t="shared" si="91"/>
        <v>132.30000000000001</v>
      </c>
      <c r="G781" s="46">
        <v>3</v>
      </c>
      <c r="H781" s="46"/>
      <c r="I781" s="46"/>
      <c r="J781" s="46">
        <f t="shared" si="92"/>
        <v>3</v>
      </c>
      <c r="K781" s="82">
        <f t="shared" si="96"/>
        <v>2.3088763468445358E-3</v>
      </c>
      <c r="L781" s="43">
        <f t="shared" si="94"/>
        <v>9.8853386351975381</v>
      </c>
      <c r="M781" s="43">
        <f t="shared" si="93"/>
        <v>2.1747744997434584</v>
      </c>
      <c r="N781" s="43">
        <v>3.1954918032786885</v>
      </c>
      <c r="O781" s="43">
        <v>0.24287149187592316</v>
      </c>
      <c r="P781" s="45">
        <f t="shared" si="95"/>
        <v>0.11714645827736664</v>
      </c>
    </row>
    <row r="782" spans="1:16" x14ac:dyDescent="0.25">
      <c r="A782" s="48">
        <f t="shared" si="97"/>
        <v>74</v>
      </c>
      <c r="B782" s="46" t="s">
        <v>963</v>
      </c>
      <c r="C782" s="81">
        <v>238.1</v>
      </c>
      <c r="D782" s="46"/>
      <c r="E782" s="48"/>
      <c r="F782" s="46">
        <f t="shared" si="91"/>
        <v>238.1</v>
      </c>
      <c r="G782" s="46">
        <v>4</v>
      </c>
      <c r="H782" s="46"/>
      <c r="I782" s="46"/>
      <c r="J782" s="46">
        <f t="shared" si="92"/>
        <v>4</v>
      </c>
      <c r="K782" s="82">
        <f t="shared" si="96"/>
        <v>3.0785017957927143E-3</v>
      </c>
      <c r="L782" s="43">
        <f t="shared" si="94"/>
        <v>13.180451513596715</v>
      </c>
      <c r="M782" s="43">
        <f t="shared" si="93"/>
        <v>2.8996993329912772</v>
      </c>
      <c r="N782" s="43">
        <v>4.2606557377049183</v>
      </c>
      <c r="O782" s="43">
        <v>0.32382865583456416</v>
      </c>
      <c r="P782" s="45">
        <f t="shared" si="95"/>
        <v>8.6789732213891121E-2</v>
      </c>
    </row>
    <row r="783" spans="1:16" x14ac:dyDescent="0.25">
      <c r="A783" s="48">
        <f t="shared" si="97"/>
        <v>75</v>
      </c>
      <c r="B783" s="46" t="s">
        <v>964</v>
      </c>
      <c r="C783" s="81">
        <v>80.8</v>
      </c>
      <c r="D783" s="46"/>
      <c r="E783" s="48"/>
      <c r="F783" s="46">
        <f t="shared" si="91"/>
        <v>80.8</v>
      </c>
      <c r="G783" s="46">
        <v>2</v>
      </c>
      <c r="H783" s="46"/>
      <c r="I783" s="46"/>
      <c r="J783" s="46">
        <f t="shared" si="92"/>
        <v>2</v>
      </c>
      <c r="K783" s="82">
        <f t="shared" si="96"/>
        <v>1.5392508978963571E-3</v>
      </c>
      <c r="L783" s="43">
        <f t="shared" si="94"/>
        <v>6.5902257567983575</v>
      </c>
      <c r="M783" s="43">
        <f t="shared" si="93"/>
        <v>1.4498496664956386</v>
      </c>
      <c r="N783" s="43">
        <v>2.1303278688524592</v>
      </c>
      <c r="O783" s="43">
        <v>0.16191432791728208</v>
      </c>
      <c r="P783" s="45">
        <f t="shared" si="95"/>
        <v>0.12787521807009575</v>
      </c>
    </row>
    <row r="784" spans="1:16" x14ac:dyDescent="0.25">
      <c r="A784" s="48">
        <f t="shared" si="97"/>
        <v>76</v>
      </c>
      <c r="B784" s="46" t="s">
        <v>965</v>
      </c>
      <c r="C784" s="81">
        <v>137.5</v>
      </c>
      <c r="D784" s="46"/>
      <c r="E784" s="48">
        <v>41.1</v>
      </c>
      <c r="F784" s="46">
        <f t="shared" si="91"/>
        <v>178.6</v>
      </c>
      <c r="G784" s="46">
        <v>3</v>
      </c>
      <c r="H784" s="46"/>
      <c r="I784" s="46">
        <v>1</v>
      </c>
      <c r="J784" s="46">
        <f t="shared" si="92"/>
        <v>4</v>
      </c>
      <c r="K784" s="82">
        <f t="shared" si="96"/>
        <v>3.0785017957927143E-3</v>
      </c>
      <c r="L784" s="43">
        <f t="shared" si="94"/>
        <v>13.180451513596715</v>
      </c>
      <c r="M784" s="43">
        <f t="shared" si="93"/>
        <v>2.8996993329912772</v>
      </c>
      <c r="N784" s="43">
        <v>4.2606557377049183</v>
      </c>
      <c r="O784" s="43">
        <v>0.32382865583456416</v>
      </c>
      <c r="P784" s="45">
        <f t="shared" si="95"/>
        <v>0.1157034447935469</v>
      </c>
    </row>
    <row r="785" spans="1:16" x14ac:dyDescent="0.25">
      <c r="A785" s="48">
        <f t="shared" si="97"/>
        <v>77</v>
      </c>
      <c r="B785" s="46" t="s">
        <v>966</v>
      </c>
      <c r="C785" s="81">
        <v>84.9</v>
      </c>
      <c r="D785" s="46"/>
      <c r="E785" s="48"/>
      <c r="F785" s="46">
        <f t="shared" si="91"/>
        <v>84.9</v>
      </c>
      <c r="G785" s="46">
        <v>1</v>
      </c>
      <c r="H785" s="46"/>
      <c r="I785" s="46"/>
      <c r="J785" s="46">
        <f t="shared" si="92"/>
        <v>1</v>
      </c>
      <c r="K785" s="82">
        <f t="shared" si="96"/>
        <v>7.6962544894817856E-4</v>
      </c>
      <c r="L785" s="43">
        <f t="shared" si="94"/>
        <v>3.2951128783991788</v>
      </c>
      <c r="M785" s="43">
        <f t="shared" si="93"/>
        <v>0.72492483324781931</v>
      </c>
      <c r="N785" s="43">
        <v>1.0651639344262296</v>
      </c>
      <c r="O785" s="43">
        <v>8.095716395864104E-2</v>
      </c>
      <c r="P785" s="45">
        <f t="shared" si="95"/>
        <v>6.0849927091070295E-2</v>
      </c>
    </row>
    <row r="786" spans="1:16" x14ac:dyDescent="0.25">
      <c r="A786" s="48">
        <f t="shared" si="97"/>
        <v>78</v>
      </c>
      <c r="B786" s="46" t="s">
        <v>967</v>
      </c>
      <c r="C786" s="81">
        <v>332.9</v>
      </c>
      <c r="D786" s="46"/>
      <c r="E786" s="48"/>
      <c r="F786" s="46">
        <f t="shared" si="91"/>
        <v>332.9</v>
      </c>
      <c r="G786" s="46">
        <v>6</v>
      </c>
      <c r="H786" s="46"/>
      <c r="I786" s="46"/>
      <c r="J786" s="46">
        <f t="shared" si="92"/>
        <v>6</v>
      </c>
      <c r="K786" s="82">
        <f t="shared" si="96"/>
        <v>4.6177526936890716E-3</v>
      </c>
      <c r="L786" s="43">
        <f t="shared" si="94"/>
        <v>19.770677270395076</v>
      </c>
      <c r="M786" s="43">
        <f t="shared" si="93"/>
        <v>4.3495489994869168</v>
      </c>
      <c r="N786" s="43">
        <v>6.3909836065573771</v>
      </c>
      <c r="O786" s="43">
        <v>0.48574298375184632</v>
      </c>
      <c r="P786" s="45">
        <f t="shared" si="95"/>
        <v>9.3111904055846254E-2</v>
      </c>
    </row>
    <row r="787" spans="1:16" x14ac:dyDescent="0.25">
      <c r="A787" s="48">
        <f t="shared" si="97"/>
        <v>79</v>
      </c>
      <c r="B787" s="46" t="s">
        <v>968</v>
      </c>
      <c r="C787" s="81">
        <v>3867.9</v>
      </c>
      <c r="D787" s="46"/>
      <c r="E787" s="48"/>
      <c r="F787" s="46">
        <f t="shared" si="91"/>
        <v>3867.9</v>
      </c>
      <c r="G787" s="46">
        <v>89</v>
      </c>
      <c r="H787" s="46"/>
      <c r="I787" s="46"/>
      <c r="J787" s="46">
        <f t="shared" si="92"/>
        <v>89</v>
      </c>
      <c r="K787" s="82">
        <f t="shared" si="96"/>
        <v>6.8496664956387898E-2</v>
      </c>
      <c r="L787" s="43">
        <f t="shared" si="94"/>
        <v>293.26504617752693</v>
      </c>
      <c r="M787" s="43">
        <f t="shared" si="93"/>
        <v>64.518310159055929</v>
      </c>
      <c r="N787" s="43">
        <v>94.799590163934425</v>
      </c>
      <c r="O787" s="43">
        <v>7.2051875923190529</v>
      </c>
      <c r="P787" s="45">
        <f t="shared" si="95"/>
        <v>0.11887280800766215</v>
      </c>
    </row>
    <row r="788" spans="1:16" x14ac:dyDescent="0.25">
      <c r="A788" s="48">
        <f t="shared" si="97"/>
        <v>80</v>
      </c>
      <c r="B788" s="46" t="s">
        <v>969</v>
      </c>
      <c r="C788" s="81">
        <v>3143.8</v>
      </c>
      <c r="D788" s="46"/>
      <c r="E788" s="48">
        <v>91.3</v>
      </c>
      <c r="F788" s="46">
        <f t="shared" si="91"/>
        <v>3235.1000000000004</v>
      </c>
      <c r="G788" s="46">
        <v>80</v>
      </c>
      <c r="H788" s="46"/>
      <c r="I788" s="46">
        <v>1</v>
      </c>
      <c r="J788" s="46">
        <f t="shared" si="92"/>
        <v>81</v>
      </c>
      <c r="K788" s="82">
        <f t="shared" si="96"/>
        <v>6.2339661364802464E-2</v>
      </c>
      <c r="L788" s="43">
        <f t="shared" si="94"/>
        <v>266.90414315033348</v>
      </c>
      <c r="M788" s="43">
        <f t="shared" si="93"/>
        <v>58.718911493073364</v>
      </c>
      <c r="N788" s="43">
        <v>86.27827868852458</v>
      </c>
      <c r="O788" s="43">
        <v>6.5575302806499245</v>
      </c>
      <c r="P788" s="45">
        <f t="shared" si="95"/>
        <v>0.12934959154665426</v>
      </c>
    </row>
    <row r="789" spans="1:16" x14ac:dyDescent="0.25">
      <c r="A789" s="48">
        <f t="shared" si="97"/>
        <v>81</v>
      </c>
      <c r="B789" s="46" t="s">
        <v>970</v>
      </c>
      <c r="C789" s="81">
        <v>147.19999999999999</v>
      </c>
      <c r="D789" s="46"/>
      <c r="E789" s="48"/>
      <c r="F789" s="46">
        <f t="shared" si="91"/>
        <v>147.19999999999999</v>
      </c>
      <c r="G789" s="46">
        <v>3</v>
      </c>
      <c r="H789" s="46"/>
      <c r="I789" s="46"/>
      <c r="J789" s="46">
        <f t="shared" si="92"/>
        <v>3</v>
      </c>
      <c r="K789" s="82">
        <f t="shared" si="96"/>
        <v>2.3088763468445358E-3</v>
      </c>
      <c r="L789" s="43">
        <f t="shared" si="94"/>
        <v>9.8853386351975381</v>
      </c>
      <c r="M789" s="43">
        <f t="shared" si="93"/>
        <v>2.1747744997434584</v>
      </c>
      <c r="N789" s="43">
        <v>3.1954918032786885</v>
      </c>
      <c r="O789" s="43">
        <v>0.24287149187592316</v>
      </c>
      <c r="P789" s="45">
        <f t="shared" si="95"/>
        <v>0.10528856270445386</v>
      </c>
    </row>
    <row r="790" spans="1:16" x14ac:dyDescent="0.25">
      <c r="A790" s="48">
        <f t="shared" si="97"/>
        <v>82</v>
      </c>
      <c r="B790" s="46" t="s">
        <v>971</v>
      </c>
      <c r="C790" s="81">
        <v>3088.4</v>
      </c>
      <c r="D790" s="46"/>
      <c r="E790" s="48">
        <v>104.6</v>
      </c>
      <c r="F790" s="46">
        <f t="shared" si="91"/>
        <v>3193</v>
      </c>
      <c r="G790" s="46">
        <v>68</v>
      </c>
      <c r="H790" s="46"/>
      <c r="I790" s="46">
        <v>1</v>
      </c>
      <c r="J790" s="46">
        <f t="shared" si="92"/>
        <v>69</v>
      </c>
      <c r="K790" s="82">
        <f t="shared" si="96"/>
        <v>5.3104155977424322E-2</v>
      </c>
      <c r="L790" s="43">
        <f t="shared" si="94"/>
        <v>227.36278860954334</v>
      </c>
      <c r="M790" s="43">
        <f t="shared" si="93"/>
        <v>50.019813494099537</v>
      </c>
      <c r="N790" s="43">
        <v>73.496311475409826</v>
      </c>
      <c r="O790" s="43">
        <v>5.5860443131462318</v>
      </c>
      <c r="P790" s="45">
        <f t="shared" si="95"/>
        <v>0.11163951077112398</v>
      </c>
    </row>
    <row r="791" spans="1:16" x14ac:dyDescent="0.25">
      <c r="A791" s="48">
        <f t="shared" si="97"/>
        <v>83</v>
      </c>
      <c r="B791" s="46" t="s">
        <v>972</v>
      </c>
      <c r="C791" s="81">
        <v>3233.9</v>
      </c>
      <c r="D791" s="46"/>
      <c r="E791" s="48"/>
      <c r="F791" s="46">
        <f t="shared" si="91"/>
        <v>3233.9</v>
      </c>
      <c r="G791" s="46">
        <v>80</v>
      </c>
      <c r="H791" s="46"/>
      <c r="I791" s="46"/>
      <c r="J791" s="46">
        <f t="shared" si="92"/>
        <v>80</v>
      </c>
      <c r="K791" s="82">
        <f t="shared" si="96"/>
        <v>6.1570035915854283E-2</v>
      </c>
      <c r="L791" s="43">
        <f t="shared" si="94"/>
        <v>263.60903027193433</v>
      </c>
      <c r="M791" s="43">
        <f t="shared" si="93"/>
        <v>57.993986659825552</v>
      </c>
      <c r="N791" s="43">
        <v>85.213114754098356</v>
      </c>
      <c r="O791" s="43">
        <v>6.4765731166912834</v>
      </c>
      <c r="P791" s="45">
        <f t="shared" si="95"/>
        <v>0.12780008806782817</v>
      </c>
    </row>
    <row r="792" spans="1:16" x14ac:dyDescent="0.25">
      <c r="A792" s="48">
        <f t="shared" si="97"/>
        <v>84</v>
      </c>
      <c r="B792" s="46" t="s">
        <v>973</v>
      </c>
      <c r="C792" s="81">
        <v>2156.4</v>
      </c>
      <c r="D792" s="46"/>
      <c r="E792" s="48">
        <v>96.5</v>
      </c>
      <c r="F792" s="46">
        <f t="shared" si="91"/>
        <v>2252.9</v>
      </c>
      <c r="G792" s="46">
        <v>52</v>
      </c>
      <c r="H792" s="46"/>
      <c r="I792" s="46">
        <v>1</v>
      </c>
      <c r="J792" s="46">
        <f t="shared" si="92"/>
        <v>53</v>
      </c>
      <c r="K792" s="82">
        <f t="shared" si="96"/>
        <v>4.0790148794253467E-2</v>
      </c>
      <c r="L792" s="43">
        <f t="shared" si="94"/>
        <v>174.64098255515651</v>
      </c>
      <c r="M792" s="43">
        <f t="shared" si="93"/>
        <v>38.421016162134435</v>
      </c>
      <c r="N792" s="43">
        <v>56.453688524590156</v>
      </c>
      <c r="O792" s="43">
        <v>4.2907296898079759</v>
      </c>
      <c r="P792" s="45">
        <f t="shared" si="95"/>
        <v>0.12153509562416842</v>
      </c>
    </row>
    <row r="793" spans="1:16" x14ac:dyDescent="0.25">
      <c r="A793" s="48">
        <f t="shared" si="97"/>
        <v>85</v>
      </c>
      <c r="B793" s="46" t="s">
        <v>974</v>
      </c>
      <c r="C793" s="81">
        <v>213.4</v>
      </c>
      <c r="D793" s="46"/>
      <c r="E793" s="48"/>
      <c r="F793" s="46">
        <f t="shared" si="91"/>
        <v>213.4</v>
      </c>
      <c r="G793" s="46">
        <v>5</v>
      </c>
      <c r="H793" s="46"/>
      <c r="I793" s="46"/>
      <c r="J793" s="46">
        <f t="shared" si="92"/>
        <v>5</v>
      </c>
      <c r="K793" s="82">
        <f t="shared" si="96"/>
        <v>3.8481272447408927E-3</v>
      </c>
      <c r="L793" s="43">
        <f t="shared" si="94"/>
        <v>16.475564391995896</v>
      </c>
      <c r="M793" s="43">
        <f t="shared" si="93"/>
        <v>3.624624166239097</v>
      </c>
      <c r="N793" s="43">
        <v>5.3258196721311473</v>
      </c>
      <c r="O793" s="43">
        <v>0.40478581979320521</v>
      </c>
      <c r="P793" s="45">
        <f t="shared" si="95"/>
        <v>0.12104402085360517</v>
      </c>
    </row>
    <row r="794" spans="1:16" x14ac:dyDescent="0.25">
      <c r="A794" s="48">
        <f t="shared" si="97"/>
        <v>86</v>
      </c>
      <c r="B794" s="46" t="s">
        <v>975</v>
      </c>
      <c r="C794" s="81">
        <v>316.39999999999998</v>
      </c>
      <c r="D794" s="46"/>
      <c r="E794" s="48"/>
      <c r="F794" s="46">
        <f t="shared" si="91"/>
        <v>316.39999999999998</v>
      </c>
      <c r="G794" s="46">
        <v>8</v>
      </c>
      <c r="H794" s="46"/>
      <c r="I794" s="46"/>
      <c r="J794" s="46">
        <f t="shared" si="92"/>
        <v>8</v>
      </c>
      <c r="K794" s="82">
        <f t="shared" si="96"/>
        <v>6.1570035915854285E-3</v>
      </c>
      <c r="L794" s="43">
        <f t="shared" si="94"/>
        <v>26.36090302719343</v>
      </c>
      <c r="M794" s="43">
        <f t="shared" si="93"/>
        <v>5.7993986659825545</v>
      </c>
      <c r="N794" s="43">
        <v>8.5213114754098367</v>
      </c>
      <c r="O794" s="43">
        <v>0.64765731166912832</v>
      </c>
      <c r="P794" s="45">
        <f t="shared" si="95"/>
        <v>0.13062348445086899</v>
      </c>
    </row>
    <row r="795" spans="1:16" x14ac:dyDescent="0.25">
      <c r="A795" s="48">
        <f t="shared" si="97"/>
        <v>87</v>
      </c>
      <c r="B795" s="46" t="s">
        <v>976</v>
      </c>
      <c r="C795" s="81">
        <v>356.6</v>
      </c>
      <c r="D795" s="46"/>
      <c r="E795" s="48"/>
      <c r="F795" s="46">
        <f t="shared" si="91"/>
        <v>356.6</v>
      </c>
      <c r="G795" s="46">
        <v>10</v>
      </c>
      <c r="H795" s="46"/>
      <c r="I795" s="46"/>
      <c r="J795" s="46">
        <f t="shared" si="92"/>
        <v>10</v>
      </c>
      <c r="K795" s="82">
        <f t="shared" si="96"/>
        <v>7.6962544894817854E-3</v>
      </c>
      <c r="L795" s="43">
        <f t="shared" si="94"/>
        <v>32.951128783991791</v>
      </c>
      <c r="M795" s="43">
        <f t="shared" si="93"/>
        <v>7.249248332478194</v>
      </c>
      <c r="N795" s="43">
        <v>10.651639344262295</v>
      </c>
      <c r="O795" s="43">
        <v>0.80957163958641043</v>
      </c>
      <c r="P795" s="45">
        <f t="shared" si="95"/>
        <v>0.14487265311362502</v>
      </c>
    </row>
    <row r="796" spans="1:16" x14ac:dyDescent="0.25">
      <c r="A796" s="48">
        <f t="shared" si="97"/>
        <v>88</v>
      </c>
      <c r="B796" s="46" t="s">
        <v>977</v>
      </c>
      <c r="C796" s="81">
        <v>324.7</v>
      </c>
      <c r="D796" s="46"/>
      <c r="E796" s="48"/>
      <c r="F796" s="46">
        <f t="shared" si="91"/>
        <v>324.7</v>
      </c>
      <c r="G796" s="46">
        <v>8</v>
      </c>
      <c r="H796" s="46"/>
      <c r="I796" s="46"/>
      <c r="J796" s="46">
        <f t="shared" si="92"/>
        <v>8</v>
      </c>
      <c r="K796" s="82">
        <f t="shared" si="96"/>
        <v>6.1570035915854285E-3</v>
      </c>
      <c r="L796" s="43">
        <f t="shared" si="94"/>
        <v>26.36090302719343</v>
      </c>
      <c r="M796" s="43">
        <f t="shared" si="93"/>
        <v>5.7993986659825545</v>
      </c>
      <c r="N796" s="43">
        <v>8.5213114754098367</v>
      </c>
      <c r="O796" s="43">
        <v>0.64765731166912832</v>
      </c>
      <c r="P796" s="45">
        <f t="shared" si="95"/>
        <v>0.12728447945874638</v>
      </c>
    </row>
    <row r="797" spans="1:16" x14ac:dyDescent="0.25">
      <c r="A797" s="48">
        <f t="shared" si="97"/>
        <v>89</v>
      </c>
      <c r="B797" s="46" t="s">
        <v>978</v>
      </c>
      <c r="C797" s="81">
        <v>140.69999999999999</v>
      </c>
      <c r="D797" s="46"/>
      <c r="E797" s="48"/>
      <c r="F797" s="46">
        <f t="shared" si="91"/>
        <v>140.69999999999999</v>
      </c>
      <c r="G797" s="46">
        <v>4</v>
      </c>
      <c r="H797" s="46"/>
      <c r="I797" s="46"/>
      <c r="J797" s="46">
        <f t="shared" si="92"/>
        <v>4</v>
      </c>
      <c r="K797" s="82">
        <f t="shared" si="96"/>
        <v>3.0785017957927143E-3</v>
      </c>
      <c r="L797" s="43">
        <f t="shared" si="94"/>
        <v>13.180451513596715</v>
      </c>
      <c r="M797" s="43">
        <f t="shared" si="93"/>
        <v>2.8996993329912772</v>
      </c>
      <c r="N797" s="43">
        <v>4.2606557377049183</v>
      </c>
      <c r="O797" s="43">
        <v>0.32382865583456416</v>
      </c>
      <c r="P797" s="45">
        <f t="shared" si="95"/>
        <v>0.14687018649699699</v>
      </c>
    </row>
    <row r="798" spans="1:16" x14ac:dyDescent="0.25">
      <c r="A798" s="48">
        <f t="shared" si="97"/>
        <v>90</v>
      </c>
      <c r="B798" s="46" t="s">
        <v>979</v>
      </c>
      <c r="C798" s="81">
        <v>135</v>
      </c>
      <c r="D798" s="46"/>
      <c r="E798" s="48"/>
      <c r="F798" s="46">
        <f t="shared" si="91"/>
        <v>135</v>
      </c>
      <c r="G798" s="46">
        <v>3</v>
      </c>
      <c r="H798" s="46"/>
      <c r="I798" s="46"/>
      <c r="J798" s="46">
        <f t="shared" si="92"/>
        <v>3</v>
      </c>
      <c r="K798" s="82">
        <f t="shared" si="96"/>
        <v>2.3088763468445358E-3</v>
      </c>
      <c r="L798" s="43">
        <f t="shared" si="94"/>
        <v>9.8853386351975381</v>
      </c>
      <c r="M798" s="43">
        <f t="shared" si="93"/>
        <v>2.1747744997434584</v>
      </c>
      <c r="N798" s="43">
        <v>3.1954918032786885</v>
      </c>
      <c r="O798" s="43">
        <v>0.24287149187592316</v>
      </c>
      <c r="P798" s="45">
        <f t="shared" si="95"/>
        <v>0.11480352911181932</v>
      </c>
    </row>
    <row r="799" spans="1:16" x14ac:dyDescent="0.25">
      <c r="A799" s="48">
        <f t="shared" si="97"/>
        <v>91</v>
      </c>
      <c r="B799" s="46" t="s">
        <v>980</v>
      </c>
      <c r="C799" s="81">
        <v>303.7</v>
      </c>
      <c r="D799" s="46"/>
      <c r="E799" s="48"/>
      <c r="F799" s="46">
        <f t="shared" si="91"/>
        <v>303.7</v>
      </c>
      <c r="G799" s="46">
        <v>8</v>
      </c>
      <c r="H799" s="46"/>
      <c r="I799" s="46"/>
      <c r="J799" s="46">
        <f t="shared" si="92"/>
        <v>8</v>
      </c>
      <c r="K799" s="82">
        <f t="shared" si="96"/>
        <v>6.1570035915854285E-3</v>
      </c>
      <c r="L799" s="43">
        <f t="shared" si="94"/>
        <v>26.36090302719343</v>
      </c>
      <c r="M799" s="43">
        <f t="shared" si="93"/>
        <v>5.7993986659825545</v>
      </c>
      <c r="N799" s="43">
        <v>8.5213114754098367</v>
      </c>
      <c r="O799" s="43">
        <v>0.64765731166912832</v>
      </c>
      <c r="P799" s="45">
        <f t="shared" si="95"/>
        <v>0.13608584287209399</v>
      </c>
    </row>
    <row r="800" spans="1:16" x14ac:dyDescent="0.25">
      <c r="A800" s="48">
        <f t="shared" si="97"/>
        <v>92</v>
      </c>
      <c r="B800" s="46" t="s">
        <v>981</v>
      </c>
      <c r="C800" s="81">
        <v>405.1</v>
      </c>
      <c r="D800" s="46"/>
      <c r="E800" s="48"/>
      <c r="F800" s="46">
        <f t="shared" si="91"/>
        <v>405.1</v>
      </c>
      <c r="G800" s="46">
        <v>8</v>
      </c>
      <c r="H800" s="46"/>
      <c r="I800" s="46"/>
      <c r="J800" s="46">
        <f t="shared" si="92"/>
        <v>8</v>
      </c>
      <c r="K800" s="82">
        <f t="shared" si="96"/>
        <v>6.1570035915854285E-3</v>
      </c>
      <c r="L800" s="43">
        <f t="shared" si="94"/>
        <v>26.36090302719343</v>
      </c>
      <c r="M800" s="43">
        <f t="shared" si="93"/>
        <v>5.7993986659825545</v>
      </c>
      <c r="N800" s="43">
        <v>8.5213114754098367</v>
      </c>
      <c r="O800" s="43">
        <v>0.64765731166912832</v>
      </c>
      <c r="P800" s="45">
        <f t="shared" si="95"/>
        <v>0.10202239071897048</v>
      </c>
    </row>
    <row r="801" spans="1:16" x14ac:dyDescent="0.25">
      <c r="A801" s="48">
        <f t="shared" si="97"/>
        <v>93</v>
      </c>
      <c r="B801" s="46" t="s">
        <v>982</v>
      </c>
      <c r="C801" s="81">
        <v>409.6</v>
      </c>
      <c r="D801" s="46"/>
      <c r="E801" s="48"/>
      <c r="F801" s="46">
        <f t="shared" si="91"/>
        <v>409.6</v>
      </c>
      <c r="G801" s="46">
        <v>8</v>
      </c>
      <c r="H801" s="46"/>
      <c r="I801" s="46"/>
      <c r="J801" s="46">
        <f t="shared" si="92"/>
        <v>8</v>
      </c>
      <c r="K801" s="82">
        <f t="shared" si="96"/>
        <v>6.1570035915854285E-3</v>
      </c>
      <c r="L801" s="43">
        <f t="shared" si="94"/>
        <v>26.36090302719343</v>
      </c>
      <c r="M801" s="43">
        <f t="shared" si="93"/>
        <v>5.7993986659825545</v>
      </c>
      <c r="N801" s="43">
        <v>8.5213114754098367</v>
      </c>
      <c r="O801" s="43">
        <v>0.64765731166912832</v>
      </c>
      <c r="P801" s="45">
        <f t="shared" si="95"/>
        <v>0.10090153925843492</v>
      </c>
    </row>
    <row r="802" spans="1:16" x14ac:dyDescent="0.25">
      <c r="A802" s="48">
        <f t="shared" si="97"/>
        <v>94</v>
      </c>
      <c r="B802" s="46" t="s">
        <v>983</v>
      </c>
      <c r="C802" s="81">
        <v>411</v>
      </c>
      <c r="D802" s="46"/>
      <c r="E802" s="48"/>
      <c r="F802" s="46">
        <f t="shared" si="91"/>
        <v>411</v>
      </c>
      <c r="G802" s="46">
        <v>8</v>
      </c>
      <c r="H802" s="46"/>
      <c r="I802" s="46"/>
      <c r="J802" s="46">
        <f t="shared" si="92"/>
        <v>8</v>
      </c>
      <c r="K802" s="82">
        <f t="shared" si="96"/>
        <v>6.1570035915854285E-3</v>
      </c>
      <c r="L802" s="43">
        <f t="shared" si="94"/>
        <v>26.36090302719343</v>
      </c>
      <c r="M802" s="43">
        <f t="shared" si="93"/>
        <v>5.7993986659825545</v>
      </c>
      <c r="N802" s="43">
        <v>8.5213114754098367</v>
      </c>
      <c r="O802" s="43">
        <v>0.64765731166912832</v>
      </c>
      <c r="P802" s="45">
        <f t="shared" si="95"/>
        <v>0.10055783571838187</v>
      </c>
    </row>
    <row r="803" spans="1:16" x14ac:dyDescent="0.25">
      <c r="A803" s="48">
        <f t="shared" si="97"/>
        <v>95</v>
      </c>
      <c r="B803" s="46" t="s">
        <v>984</v>
      </c>
      <c r="C803" s="81">
        <v>394.7</v>
      </c>
      <c r="D803" s="46"/>
      <c r="E803" s="48"/>
      <c r="F803" s="46">
        <f t="shared" si="91"/>
        <v>394.7</v>
      </c>
      <c r="G803" s="46">
        <v>8</v>
      </c>
      <c r="H803" s="46"/>
      <c r="I803" s="46"/>
      <c r="J803" s="46">
        <f t="shared" si="92"/>
        <v>8</v>
      </c>
      <c r="K803" s="82">
        <f t="shared" si="96"/>
        <v>6.1570035915854285E-3</v>
      </c>
      <c r="L803" s="43">
        <f t="shared" si="94"/>
        <v>26.36090302719343</v>
      </c>
      <c r="M803" s="43">
        <f t="shared" si="93"/>
        <v>5.7993986659825545</v>
      </c>
      <c r="N803" s="43">
        <v>8.5213114754098367</v>
      </c>
      <c r="O803" s="43">
        <v>0.64765731166912832</v>
      </c>
      <c r="P803" s="45">
        <f t="shared" si="95"/>
        <v>0.1047105915385228</v>
      </c>
    </row>
    <row r="804" spans="1:16" x14ac:dyDescent="0.25">
      <c r="A804" s="48">
        <f t="shared" si="97"/>
        <v>96</v>
      </c>
      <c r="B804" s="46" t="s">
        <v>985</v>
      </c>
      <c r="C804" s="81">
        <v>242.2</v>
      </c>
      <c r="D804" s="46"/>
      <c r="E804" s="48"/>
      <c r="F804" s="46">
        <f t="shared" si="91"/>
        <v>242.2</v>
      </c>
      <c r="G804" s="46">
        <v>4</v>
      </c>
      <c r="H804" s="46"/>
      <c r="I804" s="46"/>
      <c r="J804" s="46">
        <f t="shared" si="92"/>
        <v>4</v>
      </c>
      <c r="K804" s="82">
        <f t="shared" si="96"/>
        <v>3.0785017957927143E-3</v>
      </c>
      <c r="L804" s="43">
        <f t="shared" si="94"/>
        <v>13.180451513596715</v>
      </c>
      <c r="M804" s="43">
        <f t="shared" si="93"/>
        <v>2.8996993329912772</v>
      </c>
      <c r="N804" s="43">
        <v>4.2606557377049183</v>
      </c>
      <c r="O804" s="43">
        <v>0.32382865583456416</v>
      </c>
      <c r="P804" s="45">
        <f t="shared" si="95"/>
        <v>8.5320541866752586E-2</v>
      </c>
    </row>
    <row r="805" spans="1:16" x14ac:dyDescent="0.25">
      <c r="A805" s="48">
        <f t="shared" si="97"/>
        <v>97</v>
      </c>
      <c r="B805" s="46" t="s">
        <v>986</v>
      </c>
      <c r="C805" s="81">
        <v>1242.4000000000001</v>
      </c>
      <c r="D805" s="46"/>
      <c r="E805" s="48">
        <v>37.299999999999997</v>
      </c>
      <c r="F805" s="46">
        <f t="shared" si="91"/>
        <v>1279.7</v>
      </c>
      <c r="G805" s="46">
        <v>24</v>
      </c>
      <c r="H805" s="46"/>
      <c r="I805" s="46">
        <v>1</v>
      </c>
      <c r="J805" s="46">
        <f t="shared" si="92"/>
        <v>25</v>
      </c>
      <c r="K805" s="82">
        <f t="shared" si="96"/>
        <v>1.9240636223704463E-2</v>
      </c>
      <c r="L805" s="43">
        <f t="shared" ref="L805:L836" si="98">K805*4281.45</f>
        <v>82.377821959979471</v>
      </c>
      <c r="M805" s="43">
        <f t="shared" si="93"/>
        <v>18.123120831195482</v>
      </c>
      <c r="N805" s="43">
        <v>26.629098360655735</v>
      </c>
      <c r="O805" s="43">
        <v>2.0239290989660264</v>
      </c>
      <c r="P805" s="45">
        <f t="shared" ref="P805:P835" si="99">(L805+M805+N805+O805)/F805</f>
        <v>0.10092519360068508</v>
      </c>
    </row>
    <row r="806" spans="1:16" x14ac:dyDescent="0.25">
      <c r="A806" s="48">
        <f t="shared" si="97"/>
        <v>98</v>
      </c>
      <c r="B806" s="46" t="s">
        <v>987</v>
      </c>
      <c r="C806" s="81">
        <v>1061.7</v>
      </c>
      <c r="D806" s="46"/>
      <c r="E806" s="48"/>
      <c r="F806" s="46">
        <f t="shared" si="91"/>
        <v>1061.7</v>
      </c>
      <c r="G806" s="46">
        <v>24</v>
      </c>
      <c r="H806" s="46"/>
      <c r="I806" s="46"/>
      <c r="J806" s="46">
        <f t="shared" si="92"/>
        <v>24</v>
      </c>
      <c r="K806" s="82">
        <f t="shared" si="96"/>
        <v>1.8471010774756286E-2</v>
      </c>
      <c r="L806" s="43">
        <f t="shared" si="98"/>
        <v>79.082709081580305</v>
      </c>
      <c r="M806" s="43">
        <f t="shared" si="93"/>
        <v>17.398195997947667</v>
      </c>
      <c r="N806" s="43">
        <v>25.563934426229508</v>
      </c>
      <c r="O806" s="43">
        <v>1.9429719350073853</v>
      </c>
      <c r="P806" s="45">
        <f t="shared" si="99"/>
        <v>0.11678234100100297</v>
      </c>
    </row>
    <row r="807" spans="1:16" x14ac:dyDescent="0.25">
      <c r="A807" s="48">
        <f t="shared" si="97"/>
        <v>99</v>
      </c>
      <c r="B807" s="46" t="s">
        <v>988</v>
      </c>
      <c r="C807" s="81">
        <v>439.1</v>
      </c>
      <c r="D807" s="46"/>
      <c r="E807" s="48"/>
      <c r="F807" s="46">
        <f t="shared" si="91"/>
        <v>439.1</v>
      </c>
      <c r="G807" s="46">
        <v>6</v>
      </c>
      <c r="H807" s="46"/>
      <c r="I807" s="46"/>
      <c r="J807" s="46">
        <f t="shared" si="92"/>
        <v>6</v>
      </c>
      <c r="K807" s="82">
        <f t="shared" si="96"/>
        <v>4.6177526936890716E-3</v>
      </c>
      <c r="L807" s="43">
        <f t="shared" si="98"/>
        <v>19.770677270395076</v>
      </c>
      <c r="M807" s="43">
        <f t="shared" si="93"/>
        <v>4.3495489994869168</v>
      </c>
      <c r="N807" s="43">
        <v>6.3909836065573771</v>
      </c>
      <c r="O807" s="43">
        <v>0.48574298375184632</v>
      </c>
      <c r="P807" s="45">
        <f t="shared" si="99"/>
        <v>7.0592012890437747E-2</v>
      </c>
    </row>
    <row r="808" spans="1:16" x14ac:dyDescent="0.25">
      <c r="A808" s="48">
        <f t="shared" si="97"/>
        <v>100</v>
      </c>
      <c r="B808" s="46" t="s">
        <v>989</v>
      </c>
      <c r="C808" s="81">
        <v>805.2</v>
      </c>
      <c r="D808" s="46"/>
      <c r="E808" s="48"/>
      <c r="F808" s="46">
        <f t="shared" si="91"/>
        <v>805.2</v>
      </c>
      <c r="G808" s="46">
        <v>16</v>
      </c>
      <c r="H808" s="46"/>
      <c r="I808" s="46"/>
      <c r="J808" s="46">
        <f t="shared" si="92"/>
        <v>16</v>
      </c>
      <c r="K808" s="82">
        <f t="shared" si="96"/>
        <v>1.2314007183170857E-2</v>
      </c>
      <c r="L808" s="43">
        <f t="shared" si="98"/>
        <v>52.72180605438686</v>
      </c>
      <c r="M808" s="43">
        <f t="shared" si="93"/>
        <v>11.598797331965109</v>
      </c>
      <c r="N808" s="43">
        <v>17.042622950819673</v>
      </c>
      <c r="O808" s="43">
        <v>1.2953146233382566</v>
      </c>
      <c r="P808" s="45">
        <f t="shared" si="99"/>
        <v>0.10265591276764766</v>
      </c>
    </row>
    <row r="809" spans="1:16" x14ac:dyDescent="0.25">
      <c r="A809" s="48">
        <f t="shared" si="97"/>
        <v>101</v>
      </c>
      <c r="B809" s="46" t="s">
        <v>990</v>
      </c>
      <c r="C809" s="81">
        <v>853</v>
      </c>
      <c r="D809" s="46"/>
      <c r="E809" s="48"/>
      <c r="F809" s="46">
        <f t="shared" si="91"/>
        <v>853</v>
      </c>
      <c r="G809" s="46">
        <v>18</v>
      </c>
      <c r="H809" s="46"/>
      <c r="I809" s="46"/>
      <c r="J809" s="46">
        <f t="shared" si="92"/>
        <v>18</v>
      </c>
      <c r="K809" s="82">
        <f t="shared" si="96"/>
        <v>1.3853258081067214E-2</v>
      </c>
      <c r="L809" s="43">
        <f t="shared" si="98"/>
        <v>59.312031811185221</v>
      </c>
      <c r="M809" s="43">
        <f t="shared" si="93"/>
        <v>13.048646998460748</v>
      </c>
      <c r="N809" s="43">
        <v>19.172950819672131</v>
      </c>
      <c r="O809" s="43">
        <v>1.457228951255539</v>
      </c>
      <c r="P809" s="45">
        <f t="shared" si="99"/>
        <v>0.10901624687054356</v>
      </c>
    </row>
    <row r="810" spans="1:16" x14ac:dyDescent="0.25">
      <c r="A810" s="48">
        <f t="shared" si="97"/>
        <v>102</v>
      </c>
      <c r="B810" s="46" t="s">
        <v>991</v>
      </c>
      <c r="C810" s="81">
        <v>424.1</v>
      </c>
      <c r="D810" s="46"/>
      <c r="E810" s="48"/>
      <c r="F810" s="46">
        <f t="shared" si="91"/>
        <v>424.1</v>
      </c>
      <c r="G810" s="46">
        <v>7</v>
      </c>
      <c r="H810" s="46"/>
      <c r="I810" s="46"/>
      <c r="J810" s="46">
        <f t="shared" si="92"/>
        <v>7</v>
      </c>
      <c r="K810" s="82">
        <f t="shared" si="96"/>
        <v>5.3873781426372501E-3</v>
      </c>
      <c r="L810" s="43">
        <f t="shared" si="98"/>
        <v>23.065790148794253</v>
      </c>
      <c r="M810" s="43">
        <f t="shared" si="93"/>
        <v>5.0744738327347356</v>
      </c>
      <c r="N810" s="43">
        <v>7.456147540983606</v>
      </c>
      <c r="O810" s="43">
        <v>0.56670014771048727</v>
      </c>
      <c r="P810" s="45">
        <f t="shared" si="99"/>
        <v>8.5270246805524821E-2</v>
      </c>
    </row>
    <row r="811" spans="1:16" x14ac:dyDescent="0.25">
      <c r="A811" s="48">
        <f t="shared" si="97"/>
        <v>103</v>
      </c>
      <c r="B811" s="46" t="s">
        <v>992</v>
      </c>
      <c r="C811" s="81">
        <v>250.6</v>
      </c>
      <c r="D811" s="46"/>
      <c r="E811" s="48"/>
      <c r="F811" s="46">
        <f t="shared" si="91"/>
        <v>250.6</v>
      </c>
      <c r="G811" s="46">
        <v>4</v>
      </c>
      <c r="H811" s="46"/>
      <c r="I811" s="46"/>
      <c r="J811" s="46">
        <f t="shared" si="92"/>
        <v>4</v>
      </c>
      <c r="K811" s="82">
        <f t="shared" si="96"/>
        <v>3.0785017957927143E-3</v>
      </c>
      <c r="L811" s="43">
        <f t="shared" si="98"/>
        <v>13.180451513596715</v>
      </c>
      <c r="M811" s="43">
        <f t="shared" si="93"/>
        <v>2.8996993329912772</v>
      </c>
      <c r="N811" s="43">
        <v>4.2606557377049183</v>
      </c>
      <c r="O811" s="43">
        <v>0.32382865583456416</v>
      </c>
      <c r="P811" s="45">
        <f t="shared" si="99"/>
        <v>8.246063543546478E-2</v>
      </c>
    </row>
    <row r="812" spans="1:16" x14ac:dyDescent="0.25">
      <c r="A812" s="48">
        <f t="shared" si="97"/>
        <v>104</v>
      </c>
      <c r="B812" s="46" t="s">
        <v>993</v>
      </c>
      <c r="C812" s="81">
        <v>117.5</v>
      </c>
      <c r="D812" s="46"/>
      <c r="E812" s="48"/>
      <c r="F812" s="46">
        <f t="shared" si="91"/>
        <v>117.5</v>
      </c>
      <c r="G812" s="46">
        <v>4</v>
      </c>
      <c r="H812" s="46"/>
      <c r="I812" s="46"/>
      <c r="J812" s="46">
        <f t="shared" si="92"/>
        <v>4</v>
      </c>
      <c r="K812" s="82">
        <f t="shared" si="96"/>
        <v>3.0785017957927143E-3</v>
      </c>
      <c r="L812" s="43">
        <f t="shared" si="98"/>
        <v>13.180451513596715</v>
      </c>
      <c r="M812" s="43">
        <f t="shared" si="93"/>
        <v>2.8996993329912772</v>
      </c>
      <c r="N812" s="43">
        <v>4.2606557377049183</v>
      </c>
      <c r="O812" s="43">
        <v>0.32382865583456416</v>
      </c>
      <c r="P812" s="45">
        <f t="shared" si="99"/>
        <v>0.17586923608619126</v>
      </c>
    </row>
    <row r="813" spans="1:16" x14ac:dyDescent="0.25">
      <c r="A813" s="48">
        <f t="shared" si="97"/>
        <v>105</v>
      </c>
      <c r="B813" s="46" t="s">
        <v>994</v>
      </c>
      <c r="C813" s="81">
        <v>133.19999999999999</v>
      </c>
      <c r="D813" s="46"/>
      <c r="E813" s="48"/>
      <c r="F813" s="46">
        <f t="shared" si="91"/>
        <v>133.19999999999999</v>
      </c>
      <c r="G813" s="46">
        <v>4</v>
      </c>
      <c r="H813" s="46"/>
      <c r="I813" s="46"/>
      <c r="J813" s="46">
        <f t="shared" si="92"/>
        <v>4</v>
      </c>
      <c r="K813" s="82">
        <f t="shared" si="96"/>
        <v>3.0785017957927143E-3</v>
      </c>
      <c r="L813" s="43">
        <f t="shared" si="98"/>
        <v>13.180451513596715</v>
      </c>
      <c r="M813" s="43">
        <f t="shared" si="93"/>
        <v>2.8996993329912772</v>
      </c>
      <c r="N813" s="43">
        <v>4.2606557377049183</v>
      </c>
      <c r="O813" s="43">
        <v>0.32382865583456416</v>
      </c>
      <c r="P813" s="45">
        <f t="shared" si="99"/>
        <v>0.15513990420516122</v>
      </c>
    </row>
    <row r="814" spans="1:16" x14ac:dyDescent="0.25">
      <c r="A814" s="48">
        <f t="shared" si="97"/>
        <v>106</v>
      </c>
      <c r="B814" s="46" t="s">
        <v>995</v>
      </c>
      <c r="C814" s="81">
        <v>134.19999999999999</v>
      </c>
      <c r="D814" s="46"/>
      <c r="E814" s="48"/>
      <c r="F814" s="46">
        <f t="shared" ref="F814:F862" si="100">C814+D814+E814</f>
        <v>134.19999999999999</v>
      </c>
      <c r="G814" s="46">
        <v>4</v>
      </c>
      <c r="H814" s="46"/>
      <c r="I814" s="46"/>
      <c r="J814" s="46">
        <f t="shared" ref="J814:J862" si="101">G814+H814+I814</f>
        <v>4</v>
      </c>
      <c r="K814" s="82">
        <f t="shared" si="96"/>
        <v>3.0785017957927143E-3</v>
      </c>
      <c r="L814" s="43">
        <f t="shared" si="98"/>
        <v>13.180451513596715</v>
      </c>
      <c r="M814" s="43">
        <f t="shared" si="93"/>
        <v>2.8996993329912772</v>
      </c>
      <c r="N814" s="43">
        <v>4.2606557377049183</v>
      </c>
      <c r="O814" s="43">
        <v>0.32382865583456416</v>
      </c>
      <c r="P814" s="45">
        <f t="shared" si="99"/>
        <v>0.1539838691514715</v>
      </c>
    </row>
    <row r="815" spans="1:16" x14ac:dyDescent="0.25">
      <c r="A815" s="48">
        <f t="shared" si="97"/>
        <v>107</v>
      </c>
      <c r="B815" s="46" t="s">
        <v>996</v>
      </c>
      <c r="C815" s="81">
        <v>137</v>
      </c>
      <c r="D815" s="46"/>
      <c r="E815" s="48"/>
      <c r="F815" s="46">
        <f t="shared" si="100"/>
        <v>137</v>
      </c>
      <c r="G815" s="46">
        <v>4</v>
      </c>
      <c r="H815" s="46"/>
      <c r="I815" s="46"/>
      <c r="J815" s="46">
        <f t="shared" si="101"/>
        <v>4</v>
      </c>
      <c r="K815" s="82">
        <f t="shared" si="96"/>
        <v>3.0785017957927143E-3</v>
      </c>
      <c r="L815" s="43">
        <f t="shared" si="98"/>
        <v>13.180451513596715</v>
      </c>
      <c r="M815" s="43">
        <f t="shared" si="93"/>
        <v>2.8996993329912772</v>
      </c>
      <c r="N815" s="43">
        <v>4.2606557377049183</v>
      </c>
      <c r="O815" s="43">
        <v>0.32382865583456416</v>
      </c>
      <c r="P815" s="45">
        <f t="shared" si="99"/>
        <v>0.15083675357757281</v>
      </c>
    </row>
    <row r="816" spans="1:16" x14ac:dyDescent="0.25">
      <c r="A816" s="48">
        <f t="shared" si="97"/>
        <v>108</v>
      </c>
      <c r="B816" s="46" t="s">
        <v>997</v>
      </c>
      <c r="C816" s="81">
        <v>139.6</v>
      </c>
      <c r="D816" s="46"/>
      <c r="E816" s="48"/>
      <c r="F816" s="46">
        <f t="shared" si="100"/>
        <v>139.6</v>
      </c>
      <c r="G816" s="46">
        <v>4</v>
      </c>
      <c r="H816" s="46"/>
      <c r="I816" s="46"/>
      <c r="J816" s="46">
        <f t="shared" si="101"/>
        <v>4</v>
      </c>
      <c r="K816" s="82">
        <f t="shared" si="96"/>
        <v>3.0785017957927143E-3</v>
      </c>
      <c r="L816" s="43">
        <f t="shared" si="98"/>
        <v>13.180451513596715</v>
      </c>
      <c r="M816" s="43">
        <f t="shared" si="93"/>
        <v>2.8996993329912772</v>
      </c>
      <c r="N816" s="43">
        <v>4.2606557377049183</v>
      </c>
      <c r="O816" s="43">
        <v>0.32382865583456416</v>
      </c>
      <c r="P816" s="45">
        <f t="shared" si="99"/>
        <v>0.14802747306681571</v>
      </c>
    </row>
    <row r="817" spans="1:16" x14ac:dyDescent="0.25">
      <c r="A817" s="48">
        <f t="shared" si="97"/>
        <v>109</v>
      </c>
      <c r="B817" s="46" t="s">
        <v>998</v>
      </c>
      <c r="C817" s="81">
        <v>48.8</v>
      </c>
      <c r="D817" s="46"/>
      <c r="E817" s="48"/>
      <c r="F817" s="46">
        <f t="shared" si="100"/>
        <v>48.8</v>
      </c>
      <c r="G817" s="46">
        <v>3</v>
      </c>
      <c r="H817" s="46"/>
      <c r="I817" s="46"/>
      <c r="J817" s="46">
        <f t="shared" si="101"/>
        <v>3</v>
      </c>
      <c r="K817" s="82">
        <f t="shared" si="96"/>
        <v>2.3088763468445358E-3</v>
      </c>
      <c r="L817" s="43">
        <f t="shared" si="98"/>
        <v>9.8853386351975381</v>
      </c>
      <c r="M817" s="43">
        <f t="shared" ref="M817:M862" si="102">L817*0.22</f>
        <v>2.1747744997434584</v>
      </c>
      <c r="N817" s="43">
        <v>3.1954918032786885</v>
      </c>
      <c r="O817" s="43">
        <v>0.24287149187592316</v>
      </c>
      <c r="P817" s="45">
        <f t="shared" si="99"/>
        <v>0.31759173012490999</v>
      </c>
    </row>
    <row r="818" spans="1:16" x14ac:dyDescent="0.25">
      <c r="A818" s="48">
        <f t="shared" si="97"/>
        <v>110</v>
      </c>
      <c r="B818" s="46" t="s">
        <v>999</v>
      </c>
      <c r="C818" s="81">
        <v>291</v>
      </c>
      <c r="D818" s="46"/>
      <c r="E818" s="48"/>
      <c r="F818" s="46">
        <f t="shared" si="100"/>
        <v>291</v>
      </c>
      <c r="G818" s="46">
        <v>6</v>
      </c>
      <c r="H818" s="46"/>
      <c r="I818" s="46"/>
      <c r="J818" s="46">
        <f t="shared" si="101"/>
        <v>6</v>
      </c>
      <c r="K818" s="82">
        <f t="shared" si="96"/>
        <v>4.6177526936890716E-3</v>
      </c>
      <c r="L818" s="43">
        <f t="shared" si="98"/>
        <v>19.770677270395076</v>
      </c>
      <c r="M818" s="43">
        <f t="shared" si="102"/>
        <v>4.3495489994869168</v>
      </c>
      <c r="N818" s="43">
        <v>6.3909836065573771</v>
      </c>
      <c r="O818" s="43">
        <v>0.48574298375184632</v>
      </c>
      <c r="P818" s="45">
        <f t="shared" si="99"/>
        <v>0.10651873835117256</v>
      </c>
    </row>
    <row r="819" spans="1:16" x14ac:dyDescent="0.25">
      <c r="A819" s="48">
        <f t="shared" si="97"/>
        <v>111</v>
      </c>
      <c r="B819" s="46" t="s">
        <v>1000</v>
      </c>
      <c r="C819" s="81">
        <v>455.4</v>
      </c>
      <c r="D819" s="46"/>
      <c r="E819" s="48"/>
      <c r="F819" s="46">
        <f t="shared" si="100"/>
        <v>455.4</v>
      </c>
      <c r="G819" s="46">
        <v>8</v>
      </c>
      <c r="H819" s="46"/>
      <c r="I819" s="46"/>
      <c r="J819" s="46">
        <f t="shared" si="101"/>
        <v>8</v>
      </c>
      <c r="K819" s="82">
        <f t="shared" si="96"/>
        <v>6.1570035915854285E-3</v>
      </c>
      <c r="L819" s="43">
        <f t="shared" si="98"/>
        <v>26.36090302719343</v>
      </c>
      <c r="M819" s="43">
        <f t="shared" si="102"/>
        <v>5.7993986659825545</v>
      </c>
      <c r="N819" s="43">
        <v>8.5213114754098367</v>
      </c>
      <c r="O819" s="43">
        <v>0.64765731166912832</v>
      </c>
      <c r="P819" s="45">
        <f t="shared" si="99"/>
        <v>9.0753777954007353E-2</v>
      </c>
    </row>
    <row r="820" spans="1:16" x14ac:dyDescent="0.25">
      <c r="A820" s="48">
        <f t="shared" si="97"/>
        <v>112</v>
      </c>
      <c r="B820" s="46" t="s">
        <v>1001</v>
      </c>
      <c r="C820" s="81">
        <v>260</v>
      </c>
      <c r="D820" s="46"/>
      <c r="E820" s="48"/>
      <c r="F820" s="46">
        <f t="shared" si="100"/>
        <v>260</v>
      </c>
      <c r="G820" s="46">
        <v>6</v>
      </c>
      <c r="H820" s="46"/>
      <c r="I820" s="46"/>
      <c r="J820" s="46">
        <f t="shared" si="101"/>
        <v>6</v>
      </c>
      <c r="K820" s="82">
        <f t="shared" si="96"/>
        <v>4.6177526936890716E-3</v>
      </c>
      <c r="L820" s="43">
        <f t="shared" si="98"/>
        <v>19.770677270395076</v>
      </c>
      <c r="M820" s="43">
        <f t="shared" si="102"/>
        <v>4.3495489994869168</v>
      </c>
      <c r="N820" s="43">
        <v>6.3909836065573771</v>
      </c>
      <c r="O820" s="43">
        <v>0.48574298375184632</v>
      </c>
      <c r="P820" s="45">
        <f t="shared" si="99"/>
        <v>0.11921904946227391</v>
      </c>
    </row>
    <row r="821" spans="1:16" x14ac:dyDescent="0.25">
      <c r="A821" s="48">
        <f t="shared" si="97"/>
        <v>113</v>
      </c>
      <c r="B821" s="46" t="s">
        <v>1002</v>
      </c>
      <c r="C821" s="81">
        <v>1677.5</v>
      </c>
      <c r="D821" s="46"/>
      <c r="E821" s="48">
        <v>89.1</v>
      </c>
      <c r="F821" s="46">
        <f t="shared" si="100"/>
        <v>1766.6</v>
      </c>
      <c r="G821" s="46">
        <v>37</v>
      </c>
      <c r="H821" s="46"/>
      <c r="I821" s="46">
        <v>1</v>
      </c>
      <c r="J821" s="46">
        <f t="shared" si="101"/>
        <v>38</v>
      </c>
      <c r="K821" s="82">
        <f t="shared" si="96"/>
        <v>2.9245767060030785E-2</v>
      </c>
      <c r="L821" s="43">
        <f t="shared" si="98"/>
        <v>125.2142893791688</v>
      </c>
      <c r="M821" s="43">
        <f t="shared" si="102"/>
        <v>27.547143663417138</v>
      </c>
      <c r="N821" s="43">
        <v>40.476229508196724</v>
      </c>
      <c r="O821" s="43">
        <v>3.0763722304283601</v>
      </c>
      <c r="P821" s="45">
        <f t="shared" si="99"/>
        <v>0.11112534517220141</v>
      </c>
    </row>
    <row r="822" spans="1:16" x14ac:dyDescent="0.25">
      <c r="A822" s="48">
        <f t="shared" si="97"/>
        <v>114</v>
      </c>
      <c r="B822" s="46" t="s">
        <v>1003</v>
      </c>
      <c r="C822" s="81">
        <v>4349.5</v>
      </c>
      <c r="D822" s="46"/>
      <c r="E822" s="48"/>
      <c r="F822" s="46">
        <f t="shared" si="100"/>
        <v>4349.5</v>
      </c>
      <c r="G822" s="46">
        <v>72</v>
      </c>
      <c r="H822" s="46"/>
      <c r="I822" s="46"/>
      <c r="J822" s="46">
        <f t="shared" si="101"/>
        <v>72</v>
      </c>
      <c r="K822" s="82">
        <f t="shared" si="96"/>
        <v>5.5413032324268856E-2</v>
      </c>
      <c r="L822" s="43">
        <f t="shared" si="98"/>
        <v>237.24812724474089</v>
      </c>
      <c r="M822" s="43">
        <f t="shared" si="102"/>
        <v>52.194587993842994</v>
      </c>
      <c r="N822" s="43">
        <v>76.691803278688525</v>
      </c>
      <c r="O822" s="43">
        <v>5.8289158050221559</v>
      </c>
      <c r="P822" s="45">
        <f t="shared" si="99"/>
        <v>8.5518665208022676E-2</v>
      </c>
    </row>
    <row r="823" spans="1:16" x14ac:dyDescent="0.25">
      <c r="A823" s="48">
        <f t="shared" si="97"/>
        <v>115</v>
      </c>
      <c r="B823" s="46" t="s">
        <v>1004</v>
      </c>
      <c r="C823" s="81">
        <v>2979.4</v>
      </c>
      <c r="D823" s="46"/>
      <c r="E823" s="48">
        <v>29</v>
      </c>
      <c r="F823" s="46">
        <f t="shared" si="100"/>
        <v>3008.4</v>
      </c>
      <c r="G823" s="46">
        <v>64</v>
      </c>
      <c r="H823" s="46"/>
      <c r="I823" s="46">
        <v>1</v>
      </c>
      <c r="J823" s="46">
        <f t="shared" si="101"/>
        <v>65</v>
      </c>
      <c r="K823" s="82">
        <f t="shared" si="96"/>
        <v>5.0025654181631608E-2</v>
      </c>
      <c r="L823" s="43">
        <f t="shared" si="98"/>
        <v>214.18233709594665</v>
      </c>
      <c r="M823" s="43">
        <f t="shared" si="102"/>
        <v>47.120114161108262</v>
      </c>
      <c r="N823" s="43">
        <v>69.235655737704917</v>
      </c>
      <c r="O823" s="43">
        <v>5.2622156573116676</v>
      </c>
      <c r="P823" s="45">
        <f t="shared" si="99"/>
        <v>0.11162090235742306</v>
      </c>
    </row>
    <row r="824" spans="1:16" x14ac:dyDescent="0.25">
      <c r="A824" s="48">
        <f t="shared" si="97"/>
        <v>116</v>
      </c>
      <c r="B824" s="46" t="s">
        <v>1005</v>
      </c>
      <c r="C824" s="81">
        <v>4293.7</v>
      </c>
      <c r="D824" s="46"/>
      <c r="E824" s="48">
        <v>255.7</v>
      </c>
      <c r="F824" s="46">
        <f t="shared" si="100"/>
        <v>4549.3999999999996</v>
      </c>
      <c r="G824" s="46">
        <v>94</v>
      </c>
      <c r="H824" s="46"/>
      <c r="I824" s="46">
        <v>2</v>
      </c>
      <c r="J824" s="46">
        <f t="shared" si="101"/>
        <v>96</v>
      </c>
      <c r="K824" s="82">
        <f t="shared" si="96"/>
        <v>7.3884043099025146E-2</v>
      </c>
      <c r="L824" s="43">
        <f t="shared" si="98"/>
        <v>316.33083632632122</v>
      </c>
      <c r="M824" s="43">
        <f t="shared" si="102"/>
        <v>69.592783991790668</v>
      </c>
      <c r="N824" s="43">
        <v>102.25573770491803</v>
      </c>
      <c r="O824" s="43">
        <v>7.7718877400295412</v>
      </c>
      <c r="P824" s="45">
        <f t="shared" si="99"/>
        <v>0.10901464935223534</v>
      </c>
    </row>
    <row r="825" spans="1:16" x14ac:dyDescent="0.25">
      <c r="A825" s="48">
        <f t="shared" si="97"/>
        <v>117</v>
      </c>
      <c r="B825" s="46" t="s">
        <v>1006</v>
      </c>
      <c r="C825" s="81">
        <v>146.30000000000001</v>
      </c>
      <c r="D825" s="46"/>
      <c r="E825" s="48"/>
      <c r="F825" s="46">
        <f t="shared" si="100"/>
        <v>146.30000000000001</v>
      </c>
      <c r="G825" s="46">
        <v>4</v>
      </c>
      <c r="H825" s="46"/>
      <c r="I825" s="46"/>
      <c r="J825" s="46">
        <f t="shared" si="101"/>
        <v>4</v>
      </c>
      <c r="K825" s="82">
        <f t="shared" si="96"/>
        <v>3.0785017957927143E-3</v>
      </c>
      <c r="L825" s="43">
        <f t="shared" si="98"/>
        <v>13.180451513596715</v>
      </c>
      <c r="M825" s="43">
        <f t="shared" si="102"/>
        <v>2.8996993329912772</v>
      </c>
      <c r="N825" s="43">
        <v>4.2606557377049183</v>
      </c>
      <c r="O825" s="43">
        <v>0.32382865583456416</v>
      </c>
      <c r="P825" s="45">
        <f t="shared" si="99"/>
        <v>0.14124836117653775</v>
      </c>
    </row>
    <row r="826" spans="1:16" x14ac:dyDescent="0.25">
      <c r="A826" s="48">
        <f t="shared" si="97"/>
        <v>118</v>
      </c>
      <c r="B826" s="46" t="s">
        <v>1007</v>
      </c>
      <c r="C826" s="81">
        <v>1345.9</v>
      </c>
      <c r="D826" s="46"/>
      <c r="E826" s="48"/>
      <c r="F826" s="46">
        <f t="shared" si="100"/>
        <v>1345.9</v>
      </c>
      <c r="G826" s="46">
        <v>25</v>
      </c>
      <c r="H826" s="46"/>
      <c r="I826" s="46"/>
      <c r="J826" s="46">
        <f t="shared" si="101"/>
        <v>25</v>
      </c>
      <c r="K826" s="82">
        <f t="shared" si="96"/>
        <v>1.9240636223704463E-2</v>
      </c>
      <c r="L826" s="43">
        <f t="shared" si="98"/>
        <v>82.377821959979471</v>
      </c>
      <c r="M826" s="43">
        <f t="shared" si="102"/>
        <v>18.123120831195482</v>
      </c>
      <c r="N826" s="43">
        <v>26.629098360655735</v>
      </c>
      <c r="O826" s="43">
        <v>2.0239290989660264</v>
      </c>
      <c r="P826" s="45">
        <f t="shared" si="99"/>
        <v>9.5961044840476031E-2</v>
      </c>
    </row>
    <row r="827" spans="1:16" x14ac:dyDescent="0.25">
      <c r="A827" s="48">
        <f t="shared" si="97"/>
        <v>119</v>
      </c>
      <c r="B827" s="46" t="s">
        <v>1008</v>
      </c>
      <c r="C827" s="81">
        <v>2193.8000000000002</v>
      </c>
      <c r="D827" s="46"/>
      <c r="E827" s="48"/>
      <c r="F827" s="46">
        <f t="shared" si="100"/>
        <v>2193.8000000000002</v>
      </c>
      <c r="G827" s="46">
        <v>61</v>
      </c>
      <c r="H827" s="46"/>
      <c r="I827" s="46"/>
      <c r="J827" s="46">
        <f t="shared" si="101"/>
        <v>61</v>
      </c>
      <c r="K827" s="82">
        <f t="shared" si="96"/>
        <v>4.6947152385838894E-2</v>
      </c>
      <c r="L827" s="43">
        <f t="shared" si="98"/>
        <v>201.00188558234993</v>
      </c>
      <c r="M827" s="43">
        <f t="shared" si="102"/>
        <v>44.220414828116986</v>
      </c>
      <c r="N827" s="43">
        <v>64.975000000000009</v>
      </c>
      <c r="O827" s="43">
        <v>4.9383870014771043</v>
      </c>
      <c r="P827" s="45">
        <f t="shared" si="99"/>
        <v>0.14364832136564137</v>
      </c>
    </row>
    <row r="828" spans="1:16" x14ac:dyDescent="0.25">
      <c r="A828" s="48">
        <f t="shared" si="97"/>
        <v>120</v>
      </c>
      <c r="B828" s="46" t="s">
        <v>1009</v>
      </c>
      <c r="C828" s="81">
        <v>11261.6</v>
      </c>
      <c r="D828" s="46">
        <v>194.6</v>
      </c>
      <c r="E828" s="48">
        <v>748.5</v>
      </c>
      <c r="F828" s="46">
        <f t="shared" si="100"/>
        <v>12204.7</v>
      </c>
      <c r="G828" s="46">
        <v>206</v>
      </c>
      <c r="H828" s="46">
        <v>1</v>
      </c>
      <c r="I828" s="46">
        <v>2</v>
      </c>
      <c r="J828" s="46">
        <f t="shared" si="101"/>
        <v>209</v>
      </c>
      <c r="K828" s="82">
        <f t="shared" si="96"/>
        <v>0.16085171883016933</v>
      </c>
      <c r="L828" s="43">
        <f t="shared" si="98"/>
        <v>688.67859158542842</v>
      </c>
      <c r="M828" s="43">
        <f t="shared" si="102"/>
        <v>151.50929014879426</v>
      </c>
      <c r="N828" s="43">
        <v>222.61926229508194</v>
      </c>
      <c r="O828" s="43">
        <v>16.920047267355979</v>
      </c>
      <c r="P828" s="45">
        <f t="shared" si="99"/>
        <v>8.8468146803826433E-2</v>
      </c>
    </row>
    <row r="829" spans="1:16" x14ac:dyDescent="0.25">
      <c r="A829" s="48">
        <f t="shared" si="97"/>
        <v>121</v>
      </c>
      <c r="B829" s="46" t="s">
        <v>1010</v>
      </c>
      <c r="C829" s="81">
        <v>444</v>
      </c>
      <c r="D829" s="46"/>
      <c r="E829" s="48"/>
      <c r="F829" s="46">
        <f t="shared" si="100"/>
        <v>444</v>
      </c>
      <c r="G829" s="46">
        <v>12</v>
      </c>
      <c r="H829" s="46"/>
      <c r="I829" s="46"/>
      <c r="J829" s="46">
        <f t="shared" si="101"/>
        <v>12</v>
      </c>
      <c r="K829" s="82">
        <f t="shared" si="96"/>
        <v>9.2355053873781432E-3</v>
      </c>
      <c r="L829" s="43">
        <f t="shared" si="98"/>
        <v>39.541354540790152</v>
      </c>
      <c r="M829" s="43">
        <f t="shared" si="102"/>
        <v>8.6990979989738335</v>
      </c>
      <c r="N829" s="43">
        <v>12.781967213114754</v>
      </c>
      <c r="O829" s="43">
        <v>0.97148596750369265</v>
      </c>
      <c r="P829" s="45">
        <f t="shared" si="99"/>
        <v>0.13962591378464512</v>
      </c>
    </row>
    <row r="830" spans="1:16" x14ac:dyDescent="0.25">
      <c r="A830" s="48">
        <f t="shared" si="97"/>
        <v>122</v>
      </c>
      <c r="B830" s="46" t="s">
        <v>1011</v>
      </c>
      <c r="C830" s="81">
        <v>442.5</v>
      </c>
      <c r="D830" s="46"/>
      <c r="E830" s="48"/>
      <c r="F830" s="46">
        <f t="shared" si="100"/>
        <v>442.5</v>
      </c>
      <c r="G830" s="46">
        <v>6</v>
      </c>
      <c r="H830" s="46"/>
      <c r="I830" s="46"/>
      <c r="J830" s="46">
        <f t="shared" si="101"/>
        <v>6</v>
      </c>
      <c r="K830" s="82">
        <f t="shared" si="96"/>
        <v>4.6177526936890716E-3</v>
      </c>
      <c r="L830" s="43">
        <f t="shared" si="98"/>
        <v>19.770677270395076</v>
      </c>
      <c r="M830" s="43">
        <f t="shared" si="102"/>
        <v>4.3495489994869168</v>
      </c>
      <c r="N830" s="43">
        <v>6.3909836065573771</v>
      </c>
      <c r="O830" s="43">
        <v>0.48574298375184632</v>
      </c>
      <c r="P830" s="45">
        <f t="shared" si="99"/>
        <v>7.0049610983482974E-2</v>
      </c>
    </row>
    <row r="831" spans="1:16" ht="13" x14ac:dyDescent="0.3">
      <c r="A831" s="48">
        <f t="shared" si="97"/>
        <v>123</v>
      </c>
      <c r="B831" s="28" t="s">
        <v>1012</v>
      </c>
      <c r="C831" s="81">
        <v>371.5</v>
      </c>
      <c r="D831" s="46"/>
      <c r="E831" s="48"/>
      <c r="F831" s="46">
        <f t="shared" si="100"/>
        <v>371.5</v>
      </c>
      <c r="G831" s="46">
        <v>6</v>
      </c>
      <c r="H831" s="46"/>
      <c r="I831" s="46"/>
      <c r="J831" s="46">
        <f t="shared" si="101"/>
        <v>6</v>
      </c>
      <c r="K831" s="82">
        <f t="shared" si="96"/>
        <v>4.6177526936890716E-3</v>
      </c>
      <c r="L831" s="43">
        <f t="shared" si="98"/>
        <v>19.770677270395076</v>
      </c>
      <c r="M831" s="43">
        <f t="shared" si="102"/>
        <v>4.3495489994869168</v>
      </c>
      <c r="N831" s="43">
        <v>6.3909836065573771</v>
      </c>
      <c r="O831" s="43">
        <v>0.48574298375184632</v>
      </c>
      <c r="P831" s="45">
        <f t="shared" si="99"/>
        <v>8.3437288991093442E-2</v>
      </c>
    </row>
    <row r="832" spans="1:16" x14ac:dyDescent="0.25">
      <c r="A832" s="48">
        <f t="shared" si="97"/>
        <v>124</v>
      </c>
      <c r="B832" s="46" t="s">
        <v>1013</v>
      </c>
      <c r="C832" s="81">
        <v>449.5</v>
      </c>
      <c r="D832" s="46"/>
      <c r="E832" s="48">
        <v>34.200000000000003</v>
      </c>
      <c r="F832" s="46">
        <f t="shared" si="100"/>
        <v>483.7</v>
      </c>
      <c r="G832" s="46">
        <v>12</v>
      </c>
      <c r="H832" s="46"/>
      <c r="I832" s="46">
        <v>1</v>
      </c>
      <c r="J832" s="46">
        <f t="shared" si="101"/>
        <v>13</v>
      </c>
      <c r="K832" s="82">
        <f t="shared" si="96"/>
        <v>1.0005130836326322E-2</v>
      </c>
      <c r="L832" s="43">
        <f t="shared" si="98"/>
        <v>42.836467419189326</v>
      </c>
      <c r="M832" s="43">
        <f t="shared" si="102"/>
        <v>9.4240228322216524</v>
      </c>
      <c r="N832" s="43">
        <v>13.847131147540983</v>
      </c>
      <c r="O832" s="43">
        <v>1.0524431314623337</v>
      </c>
      <c r="P832" s="45">
        <f t="shared" si="99"/>
        <v>0.13884652580197293</v>
      </c>
    </row>
    <row r="833" spans="1:16" x14ac:dyDescent="0.25">
      <c r="A833" s="48">
        <f t="shared" si="97"/>
        <v>125</v>
      </c>
      <c r="B833" s="46" t="s">
        <v>1014</v>
      </c>
      <c r="C833" s="81">
        <v>197</v>
      </c>
      <c r="D833" s="46"/>
      <c r="E833" s="48"/>
      <c r="F833" s="46">
        <f t="shared" si="100"/>
        <v>197</v>
      </c>
      <c r="G833" s="46">
        <v>4</v>
      </c>
      <c r="H833" s="46"/>
      <c r="I833" s="46"/>
      <c r="J833" s="46">
        <f t="shared" si="101"/>
        <v>4</v>
      </c>
      <c r="K833" s="82">
        <f t="shared" si="96"/>
        <v>3.0785017957927143E-3</v>
      </c>
      <c r="L833" s="43">
        <f t="shared" si="98"/>
        <v>13.180451513596715</v>
      </c>
      <c r="M833" s="43">
        <f t="shared" si="102"/>
        <v>2.8996993329912772</v>
      </c>
      <c r="N833" s="43">
        <v>4.2606557377049183</v>
      </c>
      <c r="O833" s="43">
        <v>0.32382865583456416</v>
      </c>
      <c r="P833" s="45">
        <f t="shared" si="99"/>
        <v>0.10489662558440342</v>
      </c>
    </row>
    <row r="834" spans="1:16" x14ac:dyDescent="0.25">
      <c r="A834" s="48">
        <f t="shared" si="97"/>
        <v>126</v>
      </c>
      <c r="B834" s="46" t="s">
        <v>1015</v>
      </c>
      <c r="C834" s="81">
        <v>310.3</v>
      </c>
      <c r="D834" s="46"/>
      <c r="E834" s="48"/>
      <c r="F834" s="46">
        <f t="shared" si="100"/>
        <v>310.3</v>
      </c>
      <c r="G834" s="46">
        <v>8</v>
      </c>
      <c r="H834" s="46"/>
      <c r="I834" s="46"/>
      <c r="J834" s="46">
        <f t="shared" si="101"/>
        <v>8</v>
      </c>
      <c r="K834" s="82">
        <f t="shared" si="96"/>
        <v>6.1570035915854285E-3</v>
      </c>
      <c r="L834" s="43">
        <f t="shared" si="98"/>
        <v>26.36090302719343</v>
      </c>
      <c r="M834" s="43">
        <f t="shared" si="102"/>
        <v>5.7993986659825545</v>
      </c>
      <c r="N834" s="43">
        <v>8.5213114754098367</v>
      </c>
      <c r="O834" s="43">
        <v>0.64765731166912832</v>
      </c>
      <c r="P834" s="45">
        <f t="shared" si="99"/>
        <v>0.13319133251774073</v>
      </c>
    </row>
    <row r="835" spans="1:16" x14ac:dyDescent="0.25">
      <c r="A835" s="48">
        <f t="shared" si="97"/>
        <v>127</v>
      </c>
      <c r="B835" s="46" t="s">
        <v>1016</v>
      </c>
      <c r="C835" s="81">
        <v>2084.5</v>
      </c>
      <c r="D835" s="46"/>
      <c r="E835" s="48">
        <v>106.4</v>
      </c>
      <c r="F835" s="46">
        <f t="shared" si="100"/>
        <v>2190.9</v>
      </c>
      <c r="G835" s="46">
        <v>35</v>
      </c>
      <c r="H835" s="46"/>
      <c r="I835" s="46"/>
      <c r="J835" s="46">
        <f t="shared" si="101"/>
        <v>35</v>
      </c>
      <c r="K835" s="82">
        <f t="shared" si="96"/>
        <v>2.6936890713186251E-2</v>
      </c>
      <c r="L835" s="43">
        <f t="shared" si="98"/>
        <v>115.32895074397128</v>
      </c>
      <c r="M835" s="43">
        <f t="shared" si="102"/>
        <v>25.372369163673682</v>
      </c>
      <c r="N835" s="43">
        <v>37.280737704918032</v>
      </c>
      <c r="O835" s="43">
        <v>2.8335007385524369</v>
      </c>
      <c r="P835" s="45">
        <f t="shared" si="99"/>
        <v>8.2530265348083179E-2</v>
      </c>
    </row>
    <row r="836" spans="1:16" x14ac:dyDescent="0.25">
      <c r="A836" s="48">
        <f t="shared" si="97"/>
        <v>128</v>
      </c>
      <c r="B836" s="46" t="s">
        <v>1017</v>
      </c>
      <c r="C836" s="81">
        <v>1343.2</v>
      </c>
      <c r="D836" s="46"/>
      <c r="E836" s="48"/>
      <c r="F836" s="46">
        <f t="shared" si="100"/>
        <v>1343.2</v>
      </c>
      <c r="G836" s="46">
        <v>24</v>
      </c>
      <c r="H836" s="46"/>
      <c r="I836" s="46"/>
      <c r="J836" s="46">
        <f t="shared" si="101"/>
        <v>24</v>
      </c>
      <c r="K836" s="82">
        <f t="shared" si="96"/>
        <v>1.8471010774756286E-2</v>
      </c>
      <c r="L836" s="43">
        <f t="shared" si="98"/>
        <v>79.082709081580305</v>
      </c>
      <c r="M836" s="43">
        <f t="shared" si="102"/>
        <v>17.398195997947667</v>
      </c>
      <c r="N836" s="43">
        <v>25.563934426229508</v>
      </c>
      <c r="O836" s="43">
        <v>1.9429719350073853</v>
      </c>
      <c r="P836" s="45">
        <f t="shared" ref="P836:P865" si="103">(L836+M836+N836+O836)/F836</f>
        <v>9.2307781001165018E-2</v>
      </c>
    </row>
    <row r="837" spans="1:16" x14ac:dyDescent="0.25">
      <c r="A837" s="48">
        <f t="shared" si="97"/>
        <v>129</v>
      </c>
      <c r="B837" s="46" t="s">
        <v>1018</v>
      </c>
      <c r="C837" s="81">
        <v>3247.3</v>
      </c>
      <c r="D837" s="46"/>
      <c r="E837" s="48"/>
      <c r="F837" s="46">
        <f t="shared" si="100"/>
        <v>3247.3</v>
      </c>
      <c r="G837" s="46">
        <v>79</v>
      </c>
      <c r="H837" s="46"/>
      <c r="I837" s="46"/>
      <c r="J837" s="46">
        <f t="shared" si="101"/>
        <v>79</v>
      </c>
      <c r="K837" s="82">
        <f t="shared" si="96"/>
        <v>6.0800410466906103E-2</v>
      </c>
      <c r="L837" s="43">
        <f t="shared" ref="L837:L868" si="104">K837*4281.45</f>
        <v>260.31391739353512</v>
      </c>
      <c r="M837" s="43">
        <f t="shared" si="102"/>
        <v>57.269061826577726</v>
      </c>
      <c r="N837" s="43">
        <v>84.147950819672118</v>
      </c>
      <c r="O837" s="43">
        <v>6.3956159527326433</v>
      </c>
      <c r="P837" s="45">
        <f t="shared" si="103"/>
        <v>0.12568181134866432</v>
      </c>
    </row>
    <row r="838" spans="1:16" x14ac:dyDescent="0.25">
      <c r="A838" s="48">
        <f t="shared" ref="A838:A881" si="105">A837+1</f>
        <v>130</v>
      </c>
      <c r="B838" s="46" t="s">
        <v>1019</v>
      </c>
      <c r="C838" s="81">
        <v>193.9</v>
      </c>
      <c r="D838" s="46"/>
      <c r="E838" s="48"/>
      <c r="F838" s="46">
        <f t="shared" si="100"/>
        <v>193.9</v>
      </c>
      <c r="G838" s="46">
        <v>4</v>
      </c>
      <c r="H838" s="46"/>
      <c r="I838" s="46"/>
      <c r="J838" s="46">
        <f t="shared" si="101"/>
        <v>4</v>
      </c>
      <c r="K838" s="82">
        <f t="shared" ref="K838:K881" si="106">3/$J$882*J838</f>
        <v>3.0785017957927143E-3</v>
      </c>
      <c r="L838" s="43">
        <f t="shared" si="104"/>
        <v>13.180451513596715</v>
      </c>
      <c r="M838" s="43">
        <f t="shared" si="102"/>
        <v>2.8996993329912772</v>
      </c>
      <c r="N838" s="43">
        <v>4.2606557377049183</v>
      </c>
      <c r="O838" s="43">
        <v>0.32382865583456416</v>
      </c>
      <c r="P838" s="45">
        <f t="shared" si="103"/>
        <v>0.106573673234283</v>
      </c>
    </row>
    <row r="839" spans="1:16" x14ac:dyDescent="0.25">
      <c r="A839" s="48">
        <f t="shared" si="105"/>
        <v>131</v>
      </c>
      <c r="B839" s="46" t="s">
        <v>758</v>
      </c>
      <c r="C839" s="81">
        <v>1434.2</v>
      </c>
      <c r="D839" s="46"/>
      <c r="E839" s="48"/>
      <c r="F839" s="46">
        <f t="shared" si="100"/>
        <v>1434.2</v>
      </c>
      <c r="G839" s="46">
        <v>31</v>
      </c>
      <c r="H839" s="46"/>
      <c r="I839" s="46"/>
      <c r="J839" s="46">
        <f t="shared" si="101"/>
        <v>31</v>
      </c>
      <c r="K839" s="82">
        <f t="shared" si="106"/>
        <v>2.3858388917393534E-2</v>
      </c>
      <c r="L839" s="43">
        <f t="shared" si="104"/>
        <v>102.14849923037454</v>
      </c>
      <c r="M839" s="43">
        <f t="shared" si="102"/>
        <v>22.472669830682399</v>
      </c>
      <c r="N839" s="43">
        <v>33.020081967213116</v>
      </c>
      <c r="O839" s="43">
        <v>2.5096720827178727</v>
      </c>
      <c r="P839" s="45">
        <f t="shared" si="103"/>
        <v>0.11166568338515405</v>
      </c>
    </row>
    <row r="840" spans="1:16" x14ac:dyDescent="0.25">
      <c r="A840" s="48">
        <f t="shared" si="105"/>
        <v>132</v>
      </c>
      <c r="B840" s="46" t="s">
        <v>759</v>
      </c>
      <c r="C840" s="81">
        <v>333.8</v>
      </c>
      <c r="D840" s="46"/>
      <c r="E840" s="48"/>
      <c r="F840" s="46">
        <f t="shared" si="100"/>
        <v>333.8</v>
      </c>
      <c r="G840" s="46">
        <v>6</v>
      </c>
      <c r="H840" s="46"/>
      <c r="I840" s="46"/>
      <c r="J840" s="46">
        <f t="shared" si="101"/>
        <v>6</v>
      </c>
      <c r="K840" s="82">
        <f t="shared" si="106"/>
        <v>4.6177526936890716E-3</v>
      </c>
      <c r="L840" s="43">
        <f t="shared" si="104"/>
        <v>19.770677270395076</v>
      </c>
      <c r="M840" s="43">
        <f t="shared" si="102"/>
        <v>4.3495489994869168</v>
      </c>
      <c r="N840" s="43">
        <v>6.3909836065573771</v>
      </c>
      <c r="O840" s="43">
        <v>0.48574298375184632</v>
      </c>
      <c r="P840" s="45">
        <f t="shared" si="103"/>
        <v>9.2860853385833469E-2</v>
      </c>
    </row>
    <row r="841" spans="1:16" x14ac:dyDescent="0.25">
      <c r="A841" s="48">
        <f t="shared" si="105"/>
        <v>133</v>
      </c>
      <c r="B841" s="46" t="s">
        <v>760</v>
      </c>
      <c r="C841" s="81">
        <v>797.8</v>
      </c>
      <c r="D841" s="46">
        <v>14.2</v>
      </c>
      <c r="E841" s="48"/>
      <c r="F841" s="46">
        <f t="shared" si="100"/>
        <v>812</v>
      </c>
      <c r="G841" s="68">
        <v>16</v>
      </c>
      <c r="H841" s="46">
        <v>1</v>
      </c>
      <c r="I841" s="46"/>
      <c r="J841" s="46">
        <f t="shared" si="101"/>
        <v>17</v>
      </c>
      <c r="K841" s="82">
        <f t="shared" si="106"/>
        <v>1.3083632632119035E-2</v>
      </c>
      <c r="L841" s="43">
        <f t="shared" si="104"/>
        <v>56.016918932786041</v>
      </c>
      <c r="M841" s="43">
        <f t="shared" si="102"/>
        <v>12.32372216521293</v>
      </c>
      <c r="N841" s="43">
        <v>18.107786885245901</v>
      </c>
      <c r="O841" s="43">
        <v>1.3762717872968979</v>
      </c>
      <c r="P841" s="45">
        <f t="shared" si="103"/>
        <v>0.10815849725436179</v>
      </c>
    </row>
    <row r="842" spans="1:16" x14ac:dyDescent="0.25">
      <c r="A842" s="48">
        <f t="shared" si="105"/>
        <v>134</v>
      </c>
      <c r="B842" s="46" t="s">
        <v>761</v>
      </c>
      <c r="C842" s="86">
        <v>798.6</v>
      </c>
      <c r="D842" s="81"/>
      <c r="E842" s="87"/>
      <c r="F842" s="46">
        <f t="shared" si="100"/>
        <v>798.6</v>
      </c>
      <c r="G842" s="46">
        <v>16</v>
      </c>
      <c r="H842" s="46"/>
      <c r="I842" s="46"/>
      <c r="J842" s="46">
        <f t="shared" si="101"/>
        <v>16</v>
      </c>
      <c r="K842" s="82">
        <f t="shared" si="106"/>
        <v>1.2314007183170857E-2</v>
      </c>
      <c r="L842" s="43">
        <f t="shared" si="104"/>
        <v>52.72180605438686</v>
      </c>
      <c r="M842" s="43">
        <f t="shared" si="102"/>
        <v>11.598797331965109</v>
      </c>
      <c r="N842" s="43">
        <v>17.042622950819673</v>
      </c>
      <c r="O842" s="43">
        <v>1.2953146233382566</v>
      </c>
      <c r="P842" s="45">
        <f t="shared" si="103"/>
        <v>0.103504308740934</v>
      </c>
    </row>
    <row r="843" spans="1:16" x14ac:dyDescent="0.25">
      <c r="A843" s="48">
        <f t="shared" si="105"/>
        <v>135</v>
      </c>
      <c r="B843" s="46" t="s">
        <v>762</v>
      </c>
      <c r="C843" s="86">
        <v>325.2</v>
      </c>
      <c r="D843" s="81"/>
      <c r="E843" s="87"/>
      <c r="F843" s="46">
        <f t="shared" si="100"/>
        <v>325.2</v>
      </c>
      <c r="G843" s="46">
        <v>6</v>
      </c>
      <c r="H843" s="46"/>
      <c r="I843" s="46"/>
      <c r="J843" s="46">
        <f t="shared" si="101"/>
        <v>6</v>
      </c>
      <c r="K843" s="82">
        <f t="shared" si="106"/>
        <v>4.6177526936890716E-3</v>
      </c>
      <c r="L843" s="43">
        <f t="shared" si="104"/>
        <v>19.770677270395076</v>
      </c>
      <c r="M843" s="43">
        <f t="shared" si="102"/>
        <v>4.3495489994869168</v>
      </c>
      <c r="N843" s="43">
        <v>6.3909836065573771</v>
      </c>
      <c r="O843" s="43">
        <v>0.48574298375184632</v>
      </c>
      <c r="P843" s="45">
        <f t="shared" si="103"/>
        <v>9.5316583210920097E-2</v>
      </c>
    </row>
    <row r="844" spans="1:16" x14ac:dyDescent="0.25">
      <c r="A844" s="48">
        <f t="shared" si="105"/>
        <v>136</v>
      </c>
      <c r="B844" s="46" t="s">
        <v>763</v>
      </c>
      <c r="C844" s="86">
        <v>701.7</v>
      </c>
      <c r="D844" s="81"/>
      <c r="E844" s="87"/>
      <c r="F844" s="46">
        <f t="shared" si="100"/>
        <v>701.7</v>
      </c>
      <c r="G844" s="46">
        <v>17</v>
      </c>
      <c r="H844" s="46"/>
      <c r="I844" s="46"/>
      <c r="J844" s="46">
        <f t="shared" si="101"/>
        <v>17</v>
      </c>
      <c r="K844" s="82">
        <f t="shared" si="106"/>
        <v>1.3083632632119035E-2</v>
      </c>
      <c r="L844" s="43">
        <f t="shared" si="104"/>
        <v>56.016918932786041</v>
      </c>
      <c r="M844" s="43">
        <f t="shared" si="102"/>
        <v>12.32372216521293</v>
      </c>
      <c r="N844" s="43">
        <v>18.107786885245901</v>
      </c>
      <c r="O844" s="43">
        <v>1.3762717872968979</v>
      </c>
      <c r="P844" s="45">
        <f t="shared" si="103"/>
        <v>0.12515989706504455</v>
      </c>
    </row>
    <row r="845" spans="1:16" x14ac:dyDescent="0.25">
      <c r="A845" s="48">
        <f t="shared" si="105"/>
        <v>137</v>
      </c>
      <c r="B845" s="46" t="s">
        <v>764</v>
      </c>
      <c r="C845" s="86">
        <v>693</v>
      </c>
      <c r="D845" s="81">
        <v>17</v>
      </c>
      <c r="E845" s="87"/>
      <c r="F845" s="46">
        <f t="shared" si="100"/>
        <v>710</v>
      </c>
      <c r="G845" s="46">
        <v>16</v>
      </c>
      <c r="H845" s="46">
        <v>1</v>
      </c>
      <c r="I845" s="46"/>
      <c r="J845" s="46">
        <f t="shared" si="101"/>
        <v>17</v>
      </c>
      <c r="K845" s="82">
        <f t="shared" si="106"/>
        <v>1.3083632632119035E-2</v>
      </c>
      <c r="L845" s="43">
        <f t="shared" si="104"/>
        <v>56.016918932786041</v>
      </c>
      <c r="M845" s="43">
        <f t="shared" si="102"/>
        <v>12.32372216521293</v>
      </c>
      <c r="N845" s="43">
        <v>18.107786885245901</v>
      </c>
      <c r="O845" s="43">
        <v>1.3762717872968979</v>
      </c>
      <c r="P845" s="45">
        <f t="shared" si="103"/>
        <v>0.12369676024019968</v>
      </c>
    </row>
    <row r="846" spans="1:16" x14ac:dyDescent="0.25">
      <c r="A846" s="48">
        <f t="shared" si="105"/>
        <v>138</v>
      </c>
      <c r="B846" s="46" t="s">
        <v>765</v>
      </c>
      <c r="C846" s="86">
        <v>717.8</v>
      </c>
      <c r="D846" s="81">
        <v>39.4</v>
      </c>
      <c r="E846" s="87"/>
      <c r="F846" s="46">
        <f t="shared" si="100"/>
        <v>757.19999999999993</v>
      </c>
      <c r="G846" s="46">
        <v>11</v>
      </c>
      <c r="H846" s="46">
        <v>1</v>
      </c>
      <c r="I846" s="46"/>
      <c r="J846" s="46">
        <f t="shared" si="101"/>
        <v>12</v>
      </c>
      <c r="K846" s="82">
        <f t="shared" si="106"/>
        <v>9.2355053873781432E-3</v>
      </c>
      <c r="L846" s="43">
        <f t="shared" si="104"/>
        <v>39.541354540790152</v>
      </c>
      <c r="M846" s="43">
        <f t="shared" si="102"/>
        <v>8.6990979989738335</v>
      </c>
      <c r="N846" s="43">
        <v>12.781967213114754</v>
      </c>
      <c r="O846" s="43">
        <v>0.97148596750369265</v>
      </c>
      <c r="P846" s="45">
        <f t="shared" si="103"/>
        <v>8.1872564342818852E-2</v>
      </c>
    </row>
    <row r="847" spans="1:16" x14ac:dyDescent="0.25">
      <c r="A847" s="48">
        <f t="shared" si="105"/>
        <v>139</v>
      </c>
      <c r="B847" s="46" t="s">
        <v>766</v>
      </c>
      <c r="C847" s="86">
        <v>681.3</v>
      </c>
      <c r="D847" s="81">
        <v>38.299999999999997</v>
      </c>
      <c r="E847" s="87"/>
      <c r="F847" s="46">
        <f t="shared" si="100"/>
        <v>719.59999999999991</v>
      </c>
      <c r="G847" s="46">
        <v>17</v>
      </c>
      <c r="H847" s="46">
        <v>1</v>
      </c>
      <c r="I847" s="46"/>
      <c r="J847" s="46">
        <f t="shared" si="101"/>
        <v>18</v>
      </c>
      <c r="K847" s="82">
        <f t="shared" si="106"/>
        <v>1.3853258081067214E-2</v>
      </c>
      <c r="L847" s="43">
        <f t="shared" si="104"/>
        <v>59.312031811185221</v>
      </c>
      <c r="M847" s="43">
        <f t="shared" si="102"/>
        <v>13.048646998460748</v>
      </c>
      <c r="N847" s="43">
        <v>19.172950819672131</v>
      </c>
      <c r="O847" s="43">
        <v>1.457228951255539</v>
      </c>
      <c r="P847" s="45">
        <f t="shared" si="103"/>
        <v>0.12922576234098621</v>
      </c>
    </row>
    <row r="848" spans="1:16" x14ac:dyDescent="0.25">
      <c r="A848" s="48">
        <f t="shared" si="105"/>
        <v>140</v>
      </c>
      <c r="B848" s="46" t="s">
        <v>767</v>
      </c>
      <c r="C848" s="86">
        <v>670.9</v>
      </c>
      <c r="D848" s="81"/>
      <c r="E848" s="87">
        <v>107</v>
      </c>
      <c r="F848" s="46">
        <f t="shared" si="100"/>
        <v>777.9</v>
      </c>
      <c r="G848" s="46">
        <v>14</v>
      </c>
      <c r="H848" s="46"/>
      <c r="I848" s="46">
        <v>1</v>
      </c>
      <c r="J848" s="46">
        <f t="shared" si="101"/>
        <v>15</v>
      </c>
      <c r="K848" s="82">
        <f t="shared" si="106"/>
        <v>1.1544381734222679E-2</v>
      </c>
      <c r="L848" s="43">
        <f t="shared" si="104"/>
        <v>49.426693175987687</v>
      </c>
      <c r="M848" s="43">
        <f t="shared" si="102"/>
        <v>10.873872498717292</v>
      </c>
      <c r="N848" s="43">
        <v>15.977459016393441</v>
      </c>
      <c r="O848" s="43">
        <v>1.2143574593796156</v>
      </c>
      <c r="P848" s="45">
        <f t="shared" si="103"/>
        <v>9.9617408600691654E-2</v>
      </c>
    </row>
    <row r="849" spans="1:16" x14ac:dyDescent="0.25">
      <c r="A849" s="48">
        <f t="shared" si="105"/>
        <v>141</v>
      </c>
      <c r="B849" s="46" t="s">
        <v>768</v>
      </c>
      <c r="C849" s="86">
        <v>775.8</v>
      </c>
      <c r="D849" s="81"/>
      <c r="E849" s="87">
        <v>58.5</v>
      </c>
      <c r="F849" s="46">
        <f t="shared" si="100"/>
        <v>834.3</v>
      </c>
      <c r="G849" s="46">
        <v>16</v>
      </c>
      <c r="H849" s="46"/>
      <c r="I849" s="46">
        <v>1</v>
      </c>
      <c r="J849" s="46">
        <f t="shared" si="101"/>
        <v>17</v>
      </c>
      <c r="K849" s="82">
        <f t="shared" si="106"/>
        <v>1.3083632632119035E-2</v>
      </c>
      <c r="L849" s="43">
        <f t="shared" si="104"/>
        <v>56.016918932786041</v>
      </c>
      <c r="M849" s="43">
        <f t="shared" si="102"/>
        <v>12.32372216521293</v>
      </c>
      <c r="N849" s="43">
        <v>18.107786885245901</v>
      </c>
      <c r="O849" s="43">
        <v>1.3762717872968979</v>
      </c>
      <c r="P849" s="45">
        <f t="shared" si="103"/>
        <v>0.10526752939055709</v>
      </c>
    </row>
    <row r="850" spans="1:16" x14ac:dyDescent="0.25">
      <c r="A850" s="48">
        <f t="shared" si="105"/>
        <v>142</v>
      </c>
      <c r="B850" s="46" t="s">
        <v>769</v>
      </c>
      <c r="C850" s="86">
        <v>812.5</v>
      </c>
      <c r="D850" s="81"/>
      <c r="E850" s="87"/>
      <c r="F850" s="46">
        <f t="shared" si="100"/>
        <v>812.5</v>
      </c>
      <c r="G850" s="46">
        <v>16</v>
      </c>
      <c r="H850" s="46"/>
      <c r="I850" s="46"/>
      <c r="J850" s="46">
        <f t="shared" si="101"/>
        <v>16</v>
      </c>
      <c r="K850" s="82">
        <f t="shared" si="106"/>
        <v>1.2314007183170857E-2</v>
      </c>
      <c r="L850" s="43">
        <f t="shared" si="104"/>
        <v>52.72180605438686</v>
      </c>
      <c r="M850" s="43">
        <f t="shared" si="102"/>
        <v>11.598797331965109</v>
      </c>
      <c r="N850" s="43">
        <v>17.042622950819673</v>
      </c>
      <c r="O850" s="43">
        <v>1.2953146233382566</v>
      </c>
      <c r="P850" s="45">
        <f t="shared" si="103"/>
        <v>0.10173358887447372</v>
      </c>
    </row>
    <row r="851" spans="1:16" x14ac:dyDescent="0.25">
      <c r="A851" s="48">
        <f t="shared" si="105"/>
        <v>143</v>
      </c>
      <c r="B851" s="46" t="s">
        <v>770</v>
      </c>
      <c r="C851" s="86">
        <v>781.3</v>
      </c>
      <c r="D851" s="81"/>
      <c r="E851" s="87">
        <v>43.3</v>
      </c>
      <c r="F851" s="46">
        <f t="shared" si="100"/>
        <v>824.59999999999991</v>
      </c>
      <c r="G851" s="46">
        <v>16</v>
      </c>
      <c r="H851" s="46"/>
      <c r="I851" s="46">
        <v>1</v>
      </c>
      <c r="J851" s="46">
        <f t="shared" si="101"/>
        <v>17</v>
      </c>
      <c r="K851" s="82">
        <f t="shared" si="106"/>
        <v>1.3083632632119035E-2</v>
      </c>
      <c r="L851" s="43">
        <f t="shared" si="104"/>
        <v>56.016918932786041</v>
      </c>
      <c r="M851" s="43">
        <f t="shared" si="102"/>
        <v>12.32372216521293</v>
      </c>
      <c r="N851" s="43">
        <v>18.107786885245901</v>
      </c>
      <c r="O851" s="43">
        <v>1.3762717872968979</v>
      </c>
      <c r="P851" s="45">
        <f t="shared" si="103"/>
        <v>0.10650582072585711</v>
      </c>
    </row>
    <row r="852" spans="1:16" x14ac:dyDescent="0.25">
      <c r="A852" s="48">
        <f t="shared" si="105"/>
        <v>144</v>
      </c>
      <c r="B852" s="46" t="s">
        <v>771</v>
      </c>
      <c r="C852" s="86">
        <v>748.9</v>
      </c>
      <c r="D852" s="81"/>
      <c r="E852" s="87">
        <v>75.400000000000006</v>
      </c>
      <c r="F852" s="46">
        <f t="shared" si="100"/>
        <v>824.3</v>
      </c>
      <c r="G852" s="46">
        <v>16</v>
      </c>
      <c r="H852" s="46"/>
      <c r="I852" s="46">
        <v>1</v>
      </c>
      <c r="J852" s="46">
        <f t="shared" si="101"/>
        <v>17</v>
      </c>
      <c r="K852" s="82">
        <f t="shared" si="106"/>
        <v>1.3083632632119035E-2</v>
      </c>
      <c r="L852" s="43">
        <f t="shared" si="104"/>
        <v>56.016918932786041</v>
      </c>
      <c r="M852" s="43">
        <f t="shared" si="102"/>
        <v>12.32372216521293</v>
      </c>
      <c r="N852" s="43">
        <v>18.107786885245901</v>
      </c>
      <c r="O852" s="43">
        <v>1.3762717872968979</v>
      </c>
      <c r="P852" s="45">
        <f t="shared" si="103"/>
        <v>0.10654458300441802</v>
      </c>
    </row>
    <row r="853" spans="1:16" x14ac:dyDescent="0.25">
      <c r="A853" s="48">
        <f t="shared" si="105"/>
        <v>145</v>
      </c>
      <c r="B853" s="46" t="s">
        <v>772</v>
      </c>
      <c r="C853" s="86">
        <v>585.79999999999995</v>
      </c>
      <c r="D853" s="81"/>
      <c r="E853" s="87">
        <v>154.4</v>
      </c>
      <c r="F853" s="46">
        <f t="shared" si="100"/>
        <v>740.19999999999993</v>
      </c>
      <c r="G853" s="46">
        <v>12</v>
      </c>
      <c r="H853" s="46"/>
      <c r="I853" s="46">
        <v>2</v>
      </c>
      <c r="J853" s="46">
        <f t="shared" si="101"/>
        <v>14</v>
      </c>
      <c r="K853" s="82">
        <f t="shared" si="106"/>
        <v>1.07747562852745E-2</v>
      </c>
      <c r="L853" s="43">
        <f t="shared" si="104"/>
        <v>46.131580297588506</v>
      </c>
      <c r="M853" s="43">
        <f t="shared" si="102"/>
        <v>10.148947665469471</v>
      </c>
      <c r="N853" s="43">
        <v>14.912295081967212</v>
      </c>
      <c r="O853" s="43">
        <v>1.1334002954209745</v>
      </c>
      <c r="P853" s="45">
        <f t="shared" si="103"/>
        <v>9.7711731073285832E-2</v>
      </c>
    </row>
    <row r="854" spans="1:16" x14ac:dyDescent="0.25">
      <c r="A854" s="48">
        <f t="shared" si="105"/>
        <v>146</v>
      </c>
      <c r="B854" s="46" t="s">
        <v>773</v>
      </c>
      <c r="C854" s="86">
        <v>868.4</v>
      </c>
      <c r="D854" s="81"/>
      <c r="E854" s="87"/>
      <c r="F854" s="46">
        <f t="shared" si="100"/>
        <v>868.4</v>
      </c>
      <c r="G854" s="46">
        <v>15</v>
      </c>
      <c r="H854" s="46"/>
      <c r="I854" s="46"/>
      <c r="J854" s="46">
        <f t="shared" si="101"/>
        <v>15</v>
      </c>
      <c r="K854" s="82">
        <f t="shared" si="106"/>
        <v>1.1544381734222679E-2</v>
      </c>
      <c r="L854" s="43">
        <f t="shared" si="104"/>
        <v>49.426693175987687</v>
      </c>
      <c r="M854" s="43">
        <f t="shared" si="102"/>
        <v>10.873872498717292</v>
      </c>
      <c r="N854" s="43">
        <v>15.977459016393441</v>
      </c>
      <c r="O854" s="43">
        <v>1.2143574593796156</v>
      </c>
      <c r="P854" s="45">
        <f t="shared" si="103"/>
        <v>8.9235815465773888E-2</v>
      </c>
    </row>
    <row r="855" spans="1:16" x14ac:dyDescent="0.25">
      <c r="A855" s="48">
        <f t="shared" si="105"/>
        <v>147</v>
      </c>
      <c r="B855" s="46" t="s">
        <v>774</v>
      </c>
      <c r="C855" s="86">
        <v>909.8</v>
      </c>
      <c r="D855" s="81"/>
      <c r="E855" s="87"/>
      <c r="F855" s="46">
        <f t="shared" si="100"/>
        <v>909.8</v>
      </c>
      <c r="G855" s="46">
        <v>16</v>
      </c>
      <c r="H855" s="46"/>
      <c r="I855" s="46"/>
      <c r="J855" s="46">
        <f t="shared" si="101"/>
        <v>16</v>
      </c>
      <c r="K855" s="82">
        <f t="shared" si="106"/>
        <v>1.2314007183170857E-2</v>
      </c>
      <c r="L855" s="43">
        <f t="shared" si="104"/>
        <v>52.72180605438686</v>
      </c>
      <c r="M855" s="43">
        <f t="shared" si="102"/>
        <v>11.598797331965109</v>
      </c>
      <c r="N855" s="43">
        <v>17.042622950819673</v>
      </c>
      <c r="O855" s="43">
        <v>1.2953146233382566</v>
      </c>
      <c r="P855" s="45">
        <f t="shared" si="103"/>
        <v>9.0853529303703995E-2</v>
      </c>
    </row>
    <row r="856" spans="1:16" x14ac:dyDescent="0.25">
      <c r="A856" s="48">
        <f t="shared" si="105"/>
        <v>148</v>
      </c>
      <c r="B856" s="46" t="s">
        <v>775</v>
      </c>
      <c r="C856" s="86">
        <v>915.4</v>
      </c>
      <c r="D856" s="81"/>
      <c r="E856" s="87"/>
      <c r="F856" s="46">
        <f t="shared" si="100"/>
        <v>915.4</v>
      </c>
      <c r="G856" s="46">
        <v>16</v>
      </c>
      <c r="H856" s="46"/>
      <c r="I856" s="46"/>
      <c r="J856" s="46">
        <f t="shared" si="101"/>
        <v>16</v>
      </c>
      <c r="K856" s="82">
        <f t="shared" si="106"/>
        <v>1.2314007183170857E-2</v>
      </c>
      <c r="L856" s="43">
        <f t="shared" si="104"/>
        <v>52.72180605438686</v>
      </c>
      <c r="M856" s="43">
        <f t="shared" si="102"/>
        <v>11.598797331965109</v>
      </c>
      <c r="N856" s="43">
        <v>17.042622950819673</v>
      </c>
      <c r="O856" s="43">
        <v>1.2953146233382566</v>
      </c>
      <c r="P856" s="45">
        <f t="shared" si="103"/>
        <v>9.0297728818560075E-2</v>
      </c>
    </row>
    <row r="857" spans="1:16" x14ac:dyDescent="0.25">
      <c r="A857" s="48">
        <f t="shared" si="105"/>
        <v>149</v>
      </c>
      <c r="B857" s="46" t="s">
        <v>753</v>
      </c>
      <c r="C857" s="86">
        <v>402.5</v>
      </c>
      <c r="D857" s="81"/>
      <c r="E857" s="87"/>
      <c r="F857" s="46">
        <f t="shared" si="100"/>
        <v>402.5</v>
      </c>
      <c r="G857" s="46">
        <v>0</v>
      </c>
      <c r="H857" s="46"/>
      <c r="I857" s="46"/>
      <c r="J857" s="46">
        <f t="shared" si="101"/>
        <v>0</v>
      </c>
      <c r="K857" s="82">
        <f t="shared" si="106"/>
        <v>0</v>
      </c>
      <c r="L857" s="43">
        <f t="shared" si="104"/>
        <v>0</v>
      </c>
      <c r="M857" s="43">
        <f t="shared" si="102"/>
        <v>0</v>
      </c>
      <c r="N857" s="43">
        <v>0</v>
      </c>
      <c r="O857" s="43">
        <v>0</v>
      </c>
      <c r="P857" s="45">
        <f t="shared" si="103"/>
        <v>0</v>
      </c>
    </row>
    <row r="858" spans="1:16" x14ac:dyDescent="0.25">
      <c r="A858" s="48">
        <f t="shared" si="105"/>
        <v>150</v>
      </c>
      <c r="B858" s="46" t="s">
        <v>754</v>
      </c>
      <c r="C858" s="86">
        <v>303.60000000000002</v>
      </c>
      <c r="D858" s="81"/>
      <c r="E858" s="87"/>
      <c r="F858" s="46">
        <f t="shared" si="100"/>
        <v>303.60000000000002</v>
      </c>
      <c r="G858" s="46">
        <v>0</v>
      </c>
      <c r="H858" s="46"/>
      <c r="I858" s="46"/>
      <c r="J858" s="46">
        <f t="shared" si="101"/>
        <v>0</v>
      </c>
      <c r="K858" s="82">
        <f t="shared" si="106"/>
        <v>0</v>
      </c>
      <c r="L858" s="43">
        <f t="shared" si="104"/>
        <v>0</v>
      </c>
      <c r="M858" s="43">
        <f t="shared" si="102"/>
        <v>0</v>
      </c>
      <c r="N858" s="43">
        <v>0</v>
      </c>
      <c r="O858" s="43">
        <v>0</v>
      </c>
      <c r="P858" s="45">
        <f t="shared" si="103"/>
        <v>0</v>
      </c>
    </row>
    <row r="859" spans="1:16" x14ac:dyDescent="0.25">
      <c r="A859" s="48">
        <f t="shared" si="105"/>
        <v>151</v>
      </c>
      <c r="B859" s="46" t="s">
        <v>755</v>
      </c>
      <c r="C859" s="86">
        <v>444</v>
      </c>
      <c r="D859" s="81"/>
      <c r="E859" s="87"/>
      <c r="F859" s="46">
        <f t="shared" si="100"/>
        <v>444</v>
      </c>
      <c r="G859" s="46">
        <v>0</v>
      </c>
      <c r="H859" s="46"/>
      <c r="I859" s="46"/>
      <c r="J859" s="46">
        <f t="shared" si="101"/>
        <v>0</v>
      </c>
      <c r="K859" s="82">
        <f t="shared" si="106"/>
        <v>0</v>
      </c>
      <c r="L859" s="43">
        <f t="shared" si="104"/>
        <v>0</v>
      </c>
      <c r="M859" s="43">
        <f t="shared" si="102"/>
        <v>0</v>
      </c>
      <c r="N859" s="43">
        <v>0</v>
      </c>
      <c r="O859" s="43">
        <v>0</v>
      </c>
      <c r="P859" s="45">
        <f t="shared" si="103"/>
        <v>0</v>
      </c>
    </row>
    <row r="860" spans="1:16" x14ac:dyDescent="0.25">
      <c r="A860" s="48">
        <f t="shared" si="105"/>
        <v>152</v>
      </c>
      <c r="B860" s="46" t="s">
        <v>756</v>
      </c>
      <c r="C860" s="86">
        <v>298.89999999999998</v>
      </c>
      <c r="D860" s="81"/>
      <c r="E860" s="87"/>
      <c r="F860" s="46">
        <f t="shared" si="100"/>
        <v>298.89999999999998</v>
      </c>
      <c r="G860" s="46">
        <v>0</v>
      </c>
      <c r="H860" s="46"/>
      <c r="I860" s="46"/>
      <c r="J860" s="46">
        <f t="shared" si="101"/>
        <v>0</v>
      </c>
      <c r="K860" s="82">
        <f t="shared" si="106"/>
        <v>0</v>
      </c>
      <c r="L860" s="43">
        <f t="shared" si="104"/>
        <v>0</v>
      </c>
      <c r="M860" s="43">
        <f t="shared" si="102"/>
        <v>0</v>
      </c>
      <c r="N860" s="43">
        <v>0</v>
      </c>
      <c r="O860" s="43">
        <v>0</v>
      </c>
      <c r="P860" s="45">
        <f t="shared" si="103"/>
        <v>0</v>
      </c>
    </row>
    <row r="861" spans="1:16" x14ac:dyDescent="0.25">
      <c r="A861" s="48">
        <f t="shared" si="105"/>
        <v>153</v>
      </c>
      <c r="B861" s="46" t="s">
        <v>757</v>
      </c>
      <c r="C861" s="88">
        <v>624.6</v>
      </c>
      <c r="D861" s="81"/>
      <c r="E861" s="87"/>
      <c r="F861" s="46">
        <f t="shared" si="100"/>
        <v>624.6</v>
      </c>
      <c r="G861" s="46">
        <v>0</v>
      </c>
      <c r="H861" s="46"/>
      <c r="I861" s="46"/>
      <c r="J861" s="46">
        <f t="shared" si="101"/>
        <v>0</v>
      </c>
      <c r="K861" s="82">
        <f t="shared" si="106"/>
        <v>0</v>
      </c>
      <c r="L861" s="43">
        <f t="shared" si="104"/>
        <v>0</v>
      </c>
      <c r="M861" s="43">
        <f t="shared" si="102"/>
        <v>0</v>
      </c>
      <c r="N861" s="43">
        <v>0</v>
      </c>
      <c r="O861" s="43">
        <v>0</v>
      </c>
      <c r="P861" s="45">
        <f t="shared" si="103"/>
        <v>0</v>
      </c>
    </row>
    <row r="862" spans="1:16" x14ac:dyDescent="0.25">
      <c r="A862" s="48">
        <f t="shared" si="105"/>
        <v>154</v>
      </c>
      <c r="B862" s="46" t="s">
        <v>55</v>
      </c>
      <c r="C862" s="86">
        <v>4530.8</v>
      </c>
      <c r="D862" s="81">
        <v>149.19999999999999</v>
      </c>
      <c r="E862" s="87"/>
      <c r="F862" s="46">
        <f t="shared" si="100"/>
        <v>4680</v>
      </c>
      <c r="G862" s="46">
        <v>148</v>
      </c>
      <c r="H862" s="46">
        <v>3</v>
      </c>
      <c r="I862" s="46"/>
      <c r="J862" s="46">
        <f t="shared" si="101"/>
        <v>151</v>
      </c>
      <c r="K862" s="82">
        <f t="shared" si="106"/>
        <v>0.11621344279117496</v>
      </c>
      <c r="L862" s="43">
        <f t="shared" si="104"/>
        <v>497.56204463827601</v>
      </c>
      <c r="M862" s="43">
        <f t="shared" si="102"/>
        <v>109.46364982042073</v>
      </c>
      <c r="N862" s="43">
        <v>160.83975409836063</v>
      </c>
      <c r="O862" s="43">
        <v>12.224531757754798</v>
      </c>
      <c r="P862" s="45">
        <f t="shared" si="103"/>
        <v>0.16668589322966071</v>
      </c>
    </row>
    <row r="863" spans="1:16" x14ac:dyDescent="0.25">
      <c r="A863" s="48">
        <f t="shared" si="105"/>
        <v>155</v>
      </c>
      <c r="B863" s="46" t="s">
        <v>2378</v>
      </c>
      <c r="C863" s="46">
        <v>545.4</v>
      </c>
      <c r="D863" s="81"/>
      <c r="E863" s="190"/>
      <c r="F863" s="46">
        <f>C863+D863+E863</f>
        <v>545.4</v>
      </c>
      <c r="G863" s="46">
        <v>9</v>
      </c>
      <c r="H863" s="46"/>
      <c r="I863" s="46"/>
      <c r="J863" s="46">
        <f>G863+H863+I863</f>
        <v>9</v>
      </c>
      <c r="K863" s="82">
        <f t="shared" si="106"/>
        <v>6.926629040533607E-3</v>
      </c>
      <c r="L863" s="43">
        <f t="shared" si="104"/>
        <v>29.656015905592611</v>
      </c>
      <c r="M863" s="43">
        <f>L863*0.22</f>
        <v>6.5243234992303742</v>
      </c>
      <c r="N863" s="43">
        <v>9.5864754098360656</v>
      </c>
      <c r="O863" s="43">
        <v>0.72861447562776949</v>
      </c>
      <c r="P863" s="45">
        <f t="shared" si="103"/>
        <v>8.5250145380063869E-2</v>
      </c>
    </row>
    <row r="864" spans="1:16" x14ac:dyDescent="0.25">
      <c r="A864" s="48">
        <f t="shared" si="105"/>
        <v>156</v>
      </c>
      <c r="B864" s="46" t="s">
        <v>2424</v>
      </c>
      <c r="C864" s="89">
        <v>8680.2999999999993</v>
      </c>
      <c r="D864" s="71">
        <v>15.2</v>
      </c>
      <c r="E864" s="71">
        <v>458.1</v>
      </c>
      <c r="F864" s="71">
        <f>C864+D864+E864</f>
        <v>9153.6</v>
      </c>
      <c r="G864" s="89">
        <v>135</v>
      </c>
      <c r="H864" s="71">
        <v>1</v>
      </c>
      <c r="I864" s="71">
        <v>2</v>
      </c>
      <c r="J864" s="46">
        <f t="shared" ref="J864:J881" si="107">G864+H864+I864</f>
        <v>138</v>
      </c>
      <c r="K864" s="82">
        <f t="shared" si="106"/>
        <v>0.10620831195484864</v>
      </c>
      <c r="L864" s="43">
        <f t="shared" si="104"/>
        <v>454.72557721908669</v>
      </c>
      <c r="M864" s="43">
        <f t="shared" ref="M864:M881" si="108">L864*0.22</f>
        <v>100.03962698819907</v>
      </c>
      <c r="N864" s="43">
        <v>146.99262295081965</v>
      </c>
      <c r="O864" s="43">
        <v>11.172088626292464</v>
      </c>
      <c r="P864" s="45">
        <f t="shared" si="103"/>
        <v>7.7885194435456842E-2</v>
      </c>
    </row>
    <row r="865" spans="1:16" x14ac:dyDescent="0.25">
      <c r="A865" s="48">
        <f t="shared" si="105"/>
        <v>157</v>
      </c>
      <c r="B865" s="46" t="s">
        <v>2425</v>
      </c>
      <c r="C865" s="89">
        <v>6441.7</v>
      </c>
      <c r="D865" s="71"/>
      <c r="E865" s="71">
        <v>321.39999999999998</v>
      </c>
      <c r="F865" s="71">
        <f>C865+D865+E865</f>
        <v>6763.0999999999995</v>
      </c>
      <c r="G865" s="89">
        <v>92</v>
      </c>
      <c r="H865" s="71"/>
      <c r="I865" s="71">
        <v>1</v>
      </c>
      <c r="J865" s="46">
        <f t="shared" si="107"/>
        <v>93</v>
      </c>
      <c r="K865" s="82">
        <f t="shared" si="106"/>
        <v>7.1575166752180605E-2</v>
      </c>
      <c r="L865" s="43">
        <f t="shared" si="104"/>
        <v>306.44549769112365</v>
      </c>
      <c r="M865" s="43">
        <f t="shared" si="108"/>
        <v>67.418009492047204</v>
      </c>
      <c r="N865" s="43">
        <v>99.060245901639334</v>
      </c>
      <c r="O865" s="43">
        <v>7.529016248153618</v>
      </c>
      <c r="P865" s="45">
        <f t="shared" si="103"/>
        <v>7.1040317211480505E-2</v>
      </c>
    </row>
    <row r="866" spans="1:16" x14ac:dyDescent="0.25">
      <c r="A866" s="48">
        <f t="shared" si="105"/>
        <v>158</v>
      </c>
      <c r="B866" s="46" t="s">
        <v>2381</v>
      </c>
      <c r="C866" s="89">
        <v>902.8</v>
      </c>
      <c r="D866" s="71"/>
      <c r="E866" s="71"/>
      <c r="F866" s="71">
        <f>C866+D866+E866</f>
        <v>902.8</v>
      </c>
      <c r="G866" s="89">
        <v>17</v>
      </c>
      <c r="H866" s="71"/>
      <c r="I866" s="71"/>
      <c r="J866" s="46">
        <f t="shared" si="107"/>
        <v>17</v>
      </c>
      <c r="K866" s="82">
        <f t="shared" si="106"/>
        <v>1.3083632632119035E-2</v>
      </c>
      <c r="L866" s="43">
        <f t="shared" si="104"/>
        <v>56.016918932786041</v>
      </c>
      <c r="M866" s="43">
        <f t="shared" si="108"/>
        <v>12.32372216521293</v>
      </c>
      <c r="N866" s="43">
        <v>18.107786885245901</v>
      </c>
      <c r="O866" s="43">
        <v>1.3762717872968979</v>
      </c>
      <c r="P866" s="45">
        <f t="shared" ref="P866:P882" si="109">(L866+M866+N866+O866)/F866</f>
        <v>9.7280349767990451E-2</v>
      </c>
    </row>
    <row r="867" spans="1:16" x14ac:dyDescent="0.25">
      <c r="A867" s="48">
        <f t="shared" si="105"/>
        <v>159</v>
      </c>
      <c r="B867" s="46" t="s">
        <v>2382</v>
      </c>
      <c r="C867" s="89">
        <v>990.15</v>
      </c>
      <c r="D867" s="71"/>
      <c r="E867" s="71"/>
      <c r="F867" s="71">
        <f>C867+D867+E867</f>
        <v>990.15</v>
      </c>
      <c r="G867" s="89">
        <v>15</v>
      </c>
      <c r="H867" s="71"/>
      <c r="I867" s="71"/>
      <c r="J867" s="46">
        <f t="shared" si="107"/>
        <v>15</v>
      </c>
      <c r="K867" s="82">
        <f t="shared" si="106"/>
        <v>1.1544381734222679E-2</v>
      </c>
      <c r="L867" s="43">
        <f t="shared" si="104"/>
        <v>49.426693175987687</v>
      </c>
      <c r="M867" s="43">
        <f t="shared" si="108"/>
        <v>10.873872498717292</v>
      </c>
      <c r="N867" s="43">
        <v>15.977459016393441</v>
      </c>
      <c r="O867" s="43">
        <v>1.2143574593796156</v>
      </c>
      <c r="P867" s="45">
        <f t="shared" si="109"/>
        <v>7.8263275413299027E-2</v>
      </c>
    </row>
    <row r="868" spans="1:16" x14ac:dyDescent="0.25">
      <c r="A868" s="48">
        <f t="shared" si="105"/>
        <v>160</v>
      </c>
      <c r="B868" s="46" t="s">
        <v>2383</v>
      </c>
      <c r="C868" s="89">
        <v>3450.4</v>
      </c>
      <c r="D868" s="71">
        <v>452.4</v>
      </c>
      <c r="E868" s="71">
        <v>86.2</v>
      </c>
      <c r="F868" s="71">
        <f t="shared" ref="F868:F881" si="110">C868+D868+E868</f>
        <v>3989</v>
      </c>
      <c r="G868" s="89">
        <v>70</v>
      </c>
      <c r="H868" s="90">
        <v>1</v>
      </c>
      <c r="I868" s="73">
        <v>1</v>
      </c>
      <c r="J868" s="46">
        <f t="shared" si="107"/>
        <v>72</v>
      </c>
      <c r="K868" s="82">
        <f t="shared" si="106"/>
        <v>5.5413032324268856E-2</v>
      </c>
      <c r="L868" s="43">
        <f t="shared" si="104"/>
        <v>237.24812724474089</v>
      </c>
      <c r="M868" s="43">
        <f t="shared" si="108"/>
        <v>52.194587993842994</v>
      </c>
      <c r="N868" s="43">
        <v>76.691803278688525</v>
      </c>
      <c r="O868" s="43">
        <v>5.8289158050221559</v>
      </c>
      <c r="P868" s="45">
        <f t="shared" si="109"/>
        <v>9.324728862429045E-2</v>
      </c>
    </row>
    <row r="869" spans="1:16" x14ac:dyDescent="0.25">
      <c r="A869" s="48">
        <f t="shared" si="105"/>
        <v>161</v>
      </c>
      <c r="B869" s="46" t="s">
        <v>2384</v>
      </c>
      <c r="C869" s="89">
        <v>3984.72</v>
      </c>
      <c r="D869" s="71"/>
      <c r="E869" s="71"/>
      <c r="F869" s="71">
        <f t="shared" si="110"/>
        <v>3984.72</v>
      </c>
      <c r="G869" s="89">
        <v>60</v>
      </c>
      <c r="H869" s="90"/>
      <c r="I869" s="73"/>
      <c r="J869" s="46">
        <f t="shared" si="107"/>
        <v>60</v>
      </c>
      <c r="K869" s="82">
        <f t="shared" si="106"/>
        <v>4.6177526936890714E-2</v>
      </c>
      <c r="L869" s="43">
        <f t="shared" ref="L869:L881" si="111">K869*4281.45</f>
        <v>197.70677270395075</v>
      </c>
      <c r="M869" s="43">
        <f t="shared" si="108"/>
        <v>43.495489994869168</v>
      </c>
      <c r="N869" s="43">
        <v>63.909836065573764</v>
      </c>
      <c r="O869" s="43">
        <v>4.8574298375184624</v>
      </c>
      <c r="P869" s="45">
        <f t="shared" si="109"/>
        <v>7.7789538186349899E-2</v>
      </c>
    </row>
    <row r="870" spans="1:16" x14ac:dyDescent="0.25">
      <c r="A870" s="48">
        <f t="shared" si="105"/>
        <v>162</v>
      </c>
      <c r="B870" s="46" t="s">
        <v>2385</v>
      </c>
      <c r="C870" s="89">
        <v>2376.3000000000002</v>
      </c>
      <c r="D870" s="71"/>
      <c r="E870" s="71">
        <v>236.9</v>
      </c>
      <c r="F870" s="71">
        <f t="shared" si="110"/>
        <v>2613.2000000000003</v>
      </c>
      <c r="G870" s="89">
        <v>40</v>
      </c>
      <c r="H870" s="90"/>
      <c r="I870" s="73">
        <v>1</v>
      </c>
      <c r="J870" s="46">
        <f t="shared" si="107"/>
        <v>41</v>
      </c>
      <c r="K870" s="82">
        <f t="shared" si="106"/>
        <v>3.1554643406875318E-2</v>
      </c>
      <c r="L870" s="43">
        <f t="shared" si="111"/>
        <v>135.09962801436632</v>
      </c>
      <c r="M870" s="43">
        <f t="shared" si="108"/>
        <v>29.721918163160591</v>
      </c>
      <c r="N870" s="43">
        <v>43.671721311475409</v>
      </c>
      <c r="O870" s="43">
        <v>3.3192437223042832</v>
      </c>
      <c r="P870" s="45">
        <f t="shared" si="109"/>
        <v>8.1054841271738315E-2</v>
      </c>
    </row>
    <row r="871" spans="1:16" x14ac:dyDescent="0.25">
      <c r="A871" s="48">
        <f t="shared" si="105"/>
        <v>163</v>
      </c>
      <c r="B871" s="46" t="s">
        <v>2386</v>
      </c>
      <c r="C871" s="89">
        <v>3525</v>
      </c>
      <c r="D871" s="71"/>
      <c r="E871" s="71">
        <v>76.7</v>
      </c>
      <c r="F871" s="71">
        <f t="shared" si="110"/>
        <v>3601.7</v>
      </c>
      <c r="G871" s="89">
        <v>71</v>
      </c>
      <c r="H871" s="90"/>
      <c r="I871" s="73">
        <v>1</v>
      </c>
      <c r="J871" s="46">
        <f t="shared" si="107"/>
        <v>72</v>
      </c>
      <c r="K871" s="82">
        <f t="shared" si="106"/>
        <v>5.5413032324268856E-2</v>
      </c>
      <c r="L871" s="43">
        <f t="shared" si="111"/>
        <v>237.24812724474089</v>
      </c>
      <c r="M871" s="43">
        <f t="shared" si="108"/>
        <v>52.194587993842994</v>
      </c>
      <c r="N871" s="43">
        <v>76.691803278688525</v>
      </c>
      <c r="O871" s="43">
        <v>5.8289158050221559</v>
      </c>
      <c r="P871" s="45">
        <f t="shared" si="109"/>
        <v>0.1032744077303203</v>
      </c>
    </row>
    <row r="872" spans="1:16" x14ac:dyDescent="0.25">
      <c r="A872" s="48">
        <f t="shared" si="105"/>
        <v>164</v>
      </c>
      <c r="B872" s="46" t="s">
        <v>2387</v>
      </c>
      <c r="C872" s="89">
        <v>3660.2</v>
      </c>
      <c r="D872" s="71">
        <v>226.3</v>
      </c>
      <c r="E872" s="71">
        <v>73.8</v>
      </c>
      <c r="F872" s="71">
        <f t="shared" si="110"/>
        <v>3960.3</v>
      </c>
      <c r="G872" s="89">
        <v>73</v>
      </c>
      <c r="H872" s="73">
        <v>1</v>
      </c>
      <c r="I872" s="73">
        <v>1</v>
      </c>
      <c r="J872" s="46">
        <f t="shared" si="107"/>
        <v>75</v>
      </c>
      <c r="K872" s="82">
        <f t="shared" si="106"/>
        <v>5.7721908671113389E-2</v>
      </c>
      <c r="L872" s="43">
        <f t="shared" si="111"/>
        <v>247.1334658799384</v>
      </c>
      <c r="M872" s="43">
        <f t="shared" si="108"/>
        <v>54.369362493586451</v>
      </c>
      <c r="N872" s="43">
        <v>79.887295081967224</v>
      </c>
      <c r="O872" s="43">
        <v>6.0717872968980782</v>
      </c>
      <c r="P872" s="45">
        <f t="shared" si="109"/>
        <v>9.7836505000224769E-2</v>
      </c>
    </row>
    <row r="873" spans="1:16" x14ac:dyDescent="0.25">
      <c r="A873" s="48">
        <f t="shared" si="105"/>
        <v>165</v>
      </c>
      <c r="B873" s="46" t="s">
        <v>2388</v>
      </c>
      <c r="C873" s="89">
        <v>3837.3</v>
      </c>
      <c r="D873" s="71">
        <v>43.9</v>
      </c>
      <c r="E873" s="71">
        <v>131.80000000000001</v>
      </c>
      <c r="F873" s="71">
        <f t="shared" si="110"/>
        <v>4013.0000000000005</v>
      </c>
      <c r="G873" s="89">
        <v>75</v>
      </c>
      <c r="H873" s="73">
        <v>1</v>
      </c>
      <c r="I873" s="73">
        <v>2</v>
      </c>
      <c r="J873" s="46">
        <f t="shared" si="107"/>
        <v>78</v>
      </c>
      <c r="K873" s="82">
        <f t="shared" si="106"/>
        <v>6.003078501795793E-2</v>
      </c>
      <c r="L873" s="43">
        <f t="shared" si="111"/>
        <v>257.01880451513597</v>
      </c>
      <c r="M873" s="43">
        <f t="shared" si="108"/>
        <v>56.544136993329914</v>
      </c>
      <c r="N873" s="43">
        <v>83.082786885245895</v>
      </c>
      <c r="O873" s="43">
        <v>6.3146587887740013</v>
      </c>
      <c r="P873" s="45">
        <f t="shared" si="109"/>
        <v>0.10041375210129225</v>
      </c>
    </row>
    <row r="874" spans="1:16" x14ac:dyDescent="0.25">
      <c r="A874" s="48">
        <f t="shared" si="105"/>
        <v>166</v>
      </c>
      <c r="B874" s="46" t="s">
        <v>2389</v>
      </c>
      <c r="C874" s="89">
        <v>4482.6099999999997</v>
      </c>
      <c r="D874" s="71">
        <v>302.60000000000002</v>
      </c>
      <c r="E874" s="71"/>
      <c r="F874" s="71">
        <f t="shared" si="110"/>
        <v>4785.21</v>
      </c>
      <c r="G874" s="89">
        <v>65</v>
      </c>
      <c r="H874" s="73">
        <v>1</v>
      </c>
      <c r="I874" s="73"/>
      <c r="J874" s="46">
        <f t="shared" si="107"/>
        <v>66</v>
      </c>
      <c r="K874" s="82">
        <f t="shared" si="106"/>
        <v>5.0795279630579789E-2</v>
      </c>
      <c r="L874" s="43">
        <f t="shared" si="111"/>
        <v>217.47744997434583</v>
      </c>
      <c r="M874" s="43">
        <f t="shared" si="108"/>
        <v>47.845038994356081</v>
      </c>
      <c r="N874" s="43">
        <v>70.300819672131141</v>
      </c>
      <c r="O874" s="43">
        <v>5.3431728212703096</v>
      </c>
      <c r="P874" s="45">
        <f t="shared" si="109"/>
        <v>7.1254235751848582E-2</v>
      </c>
    </row>
    <row r="875" spans="1:16" x14ac:dyDescent="0.25">
      <c r="A875" s="48">
        <f t="shared" si="105"/>
        <v>167</v>
      </c>
      <c r="B875" s="46" t="s">
        <v>2390</v>
      </c>
      <c r="C875" s="89">
        <v>3042.5</v>
      </c>
      <c r="D875" s="71"/>
      <c r="E875" s="71"/>
      <c r="F875" s="71">
        <f t="shared" si="110"/>
        <v>3042.5</v>
      </c>
      <c r="G875" s="89">
        <v>50</v>
      </c>
      <c r="H875" s="73"/>
      <c r="I875" s="73"/>
      <c r="J875" s="46">
        <f t="shared" si="107"/>
        <v>50</v>
      </c>
      <c r="K875" s="82">
        <f t="shared" si="106"/>
        <v>3.8481272447408926E-2</v>
      </c>
      <c r="L875" s="43">
        <f t="shared" si="111"/>
        <v>164.75564391995894</v>
      </c>
      <c r="M875" s="43">
        <f t="shared" si="108"/>
        <v>36.246241662390965</v>
      </c>
      <c r="N875" s="43">
        <v>53.258196721311471</v>
      </c>
      <c r="O875" s="43">
        <v>4.0478581979320527</v>
      </c>
      <c r="P875" s="45">
        <f t="shared" si="109"/>
        <v>8.4899898274969077E-2</v>
      </c>
    </row>
    <row r="876" spans="1:16" x14ac:dyDescent="0.25">
      <c r="A876" s="48">
        <f t="shared" si="105"/>
        <v>168</v>
      </c>
      <c r="B876" s="46" t="s">
        <v>2391</v>
      </c>
      <c r="C876" s="89">
        <v>2913</v>
      </c>
      <c r="D876" s="71"/>
      <c r="E876" s="71"/>
      <c r="F876" s="71">
        <f t="shared" si="110"/>
        <v>2913</v>
      </c>
      <c r="G876" s="89">
        <v>48</v>
      </c>
      <c r="H876" s="73"/>
      <c r="I876" s="73"/>
      <c r="J876" s="46">
        <f t="shared" si="107"/>
        <v>48</v>
      </c>
      <c r="K876" s="82">
        <f t="shared" si="106"/>
        <v>3.6942021549512573E-2</v>
      </c>
      <c r="L876" s="43">
        <f t="shared" si="111"/>
        <v>158.16541816316061</v>
      </c>
      <c r="M876" s="43">
        <f t="shared" si="108"/>
        <v>34.796391995895334</v>
      </c>
      <c r="N876" s="43">
        <v>51.127868852459017</v>
      </c>
      <c r="O876" s="43">
        <v>3.8859438700147706</v>
      </c>
      <c r="P876" s="45">
        <f t="shared" si="109"/>
        <v>8.5127230649340788E-2</v>
      </c>
    </row>
    <row r="877" spans="1:16" x14ac:dyDescent="0.25">
      <c r="A877" s="48">
        <f t="shared" si="105"/>
        <v>169</v>
      </c>
      <c r="B877" s="46" t="s">
        <v>2392</v>
      </c>
      <c r="C877" s="89">
        <v>4833.58</v>
      </c>
      <c r="D877" s="71"/>
      <c r="E877" s="71"/>
      <c r="F877" s="71">
        <f t="shared" si="110"/>
        <v>4833.58</v>
      </c>
      <c r="G877" s="89">
        <v>75</v>
      </c>
      <c r="H877" s="73"/>
      <c r="I877" s="73"/>
      <c r="J877" s="46">
        <f t="shared" si="107"/>
        <v>75</v>
      </c>
      <c r="K877" s="82">
        <f t="shared" si="106"/>
        <v>5.7721908671113389E-2</v>
      </c>
      <c r="L877" s="43">
        <f t="shared" si="111"/>
        <v>247.1334658799384</v>
      </c>
      <c r="M877" s="43">
        <f t="shared" si="108"/>
        <v>54.369362493586451</v>
      </c>
      <c r="N877" s="43">
        <v>79.887295081967224</v>
      </c>
      <c r="O877" s="43">
        <v>6.0717872968980782</v>
      </c>
      <c r="P877" s="45">
        <f t="shared" si="109"/>
        <v>8.0160442312404087E-2</v>
      </c>
    </row>
    <row r="878" spans="1:16" x14ac:dyDescent="0.25">
      <c r="A878" s="48">
        <f t="shared" si="105"/>
        <v>170</v>
      </c>
      <c r="B878" s="46" t="s">
        <v>2393</v>
      </c>
      <c r="C878" s="89">
        <v>3770.3</v>
      </c>
      <c r="D878" s="71">
        <v>400.8</v>
      </c>
      <c r="E878" s="71"/>
      <c r="F878" s="71">
        <f t="shared" si="110"/>
        <v>4171.1000000000004</v>
      </c>
      <c r="G878" s="89">
        <v>34</v>
      </c>
      <c r="H878" s="73">
        <v>1</v>
      </c>
      <c r="I878" s="73"/>
      <c r="J878" s="46">
        <f t="shared" si="107"/>
        <v>35</v>
      </c>
      <c r="K878" s="82">
        <f t="shared" si="106"/>
        <v>2.6936890713186251E-2</v>
      </c>
      <c r="L878" s="43">
        <f t="shared" si="111"/>
        <v>115.32895074397128</v>
      </c>
      <c r="M878" s="43">
        <f t="shared" si="108"/>
        <v>25.372369163673682</v>
      </c>
      <c r="N878" s="43">
        <v>37.280737704918032</v>
      </c>
      <c r="O878" s="43">
        <v>2.8335007385524369</v>
      </c>
      <c r="P878" s="45">
        <f t="shared" si="109"/>
        <v>4.3349610019207264E-2</v>
      </c>
    </row>
    <row r="879" spans="1:16" x14ac:dyDescent="0.25">
      <c r="A879" s="48">
        <f t="shared" si="105"/>
        <v>171</v>
      </c>
      <c r="B879" s="46" t="s">
        <v>2394</v>
      </c>
      <c r="C879" s="89">
        <v>4325.3999999999996</v>
      </c>
      <c r="D879" s="71"/>
      <c r="E879" s="71"/>
      <c r="F879" s="71">
        <f t="shared" si="110"/>
        <v>4325.3999999999996</v>
      </c>
      <c r="G879" s="89">
        <v>65</v>
      </c>
      <c r="H879" s="73"/>
      <c r="I879" s="73"/>
      <c r="J879" s="46">
        <f t="shared" si="107"/>
        <v>65</v>
      </c>
      <c r="K879" s="82">
        <f t="shared" si="106"/>
        <v>5.0025654181631608E-2</v>
      </c>
      <c r="L879" s="43">
        <f t="shared" si="111"/>
        <v>214.18233709594665</v>
      </c>
      <c r="M879" s="43">
        <f t="shared" si="108"/>
        <v>47.120114161108262</v>
      </c>
      <c r="N879" s="43">
        <v>69.235655737704917</v>
      </c>
      <c r="O879" s="43">
        <v>5.2622156573116676</v>
      </c>
      <c r="P879" s="45">
        <f t="shared" si="109"/>
        <v>7.7634513028175797E-2</v>
      </c>
    </row>
    <row r="880" spans="1:16" x14ac:dyDescent="0.25">
      <c r="A880" s="48">
        <f t="shared" si="105"/>
        <v>172</v>
      </c>
      <c r="B880" s="46" t="s">
        <v>2395</v>
      </c>
      <c r="C880" s="89">
        <v>1852.22</v>
      </c>
      <c r="D880" s="71"/>
      <c r="E880" s="71">
        <v>465.7</v>
      </c>
      <c r="F880" s="71">
        <f t="shared" si="110"/>
        <v>2317.92</v>
      </c>
      <c r="G880" s="89">
        <v>32</v>
      </c>
      <c r="H880" s="73"/>
      <c r="I880" s="73">
        <v>1</v>
      </c>
      <c r="J880" s="46">
        <f t="shared" si="107"/>
        <v>33</v>
      </c>
      <c r="K880" s="82">
        <f t="shared" si="106"/>
        <v>2.5397639815289894E-2</v>
      </c>
      <c r="L880" s="43">
        <f t="shared" si="111"/>
        <v>108.73872498717292</v>
      </c>
      <c r="M880" s="43">
        <f t="shared" si="108"/>
        <v>23.92251949717804</v>
      </c>
      <c r="N880" s="43">
        <v>35.15040983606557</v>
      </c>
      <c r="O880" s="43">
        <v>2.6715864106351548</v>
      </c>
      <c r="P880" s="45">
        <f t="shared" si="109"/>
        <v>7.3550096953756666E-2</v>
      </c>
    </row>
    <row r="881" spans="1:16" x14ac:dyDescent="0.25">
      <c r="A881" s="48">
        <f t="shared" si="105"/>
        <v>173</v>
      </c>
      <c r="B881" s="46" t="s">
        <v>2396</v>
      </c>
      <c r="C881" s="89">
        <v>3870.3</v>
      </c>
      <c r="D881" s="71"/>
      <c r="E881" s="71">
        <v>176.2</v>
      </c>
      <c r="F881" s="71">
        <f t="shared" si="110"/>
        <v>4046.5</v>
      </c>
      <c r="G881" s="89">
        <v>58</v>
      </c>
      <c r="H881" s="73"/>
      <c r="I881" s="73">
        <v>1</v>
      </c>
      <c r="J881" s="46">
        <f t="shared" si="107"/>
        <v>59</v>
      </c>
      <c r="K881" s="82">
        <f t="shared" si="106"/>
        <v>4.5407901487942534E-2</v>
      </c>
      <c r="L881" s="43">
        <f t="shared" si="111"/>
        <v>194.41165982555157</v>
      </c>
      <c r="M881" s="43">
        <f t="shared" si="108"/>
        <v>42.770565161621342</v>
      </c>
      <c r="N881" s="43">
        <v>62.84467213114754</v>
      </c>
      <c r="O881" s="43">
        <v>4.7764726735598222</v>
      </c>
      <c r="P881" s="45">
        <f t="shared" si="109"/>
        <v>7.5325187147381747E-2</v>
      </c>
    </row>
    <row r="882" spans="1:16" ht="14" x14ac:dyDescent="0.3">
      <c r="A882" s="48"/>
      <c r="B882" s="35" t="s">
        <v>2074</v>
      </c>
      <c r="C882" s="189">
        <f t="shared" ref="C882:O882" si="112">SUM(C709:C881)</f>
        <v>202962.63999999993</v>
      </c>
      <c r="D882" s="189">
        <f t="shared" si="112"/>
        <v>2641.6000000000004</v>
      </c>
      <c r="E882" s="189">
        <f t="shared" si="112"/>
        <v>5885.8999999999987</v>
      </c>
      <c r="F882" s="189">
        <f t="shared" si="112"/>
        <v>211490.13999999998</v>
      </c>
      <c r="G882" s="189">
        <f t="shared" si="112"/>
        <v>3829</v>
      </c>
      <c r="H882" s="189">
        <f t="shared" si="112"/>
        <v>20</v>
      </c>
      <c r="I882" s="189">
        <f t="shared" si="112"/>
        <v>49</v>
      </c>
      <c r="J882" s="189">
        <f t="shared" si="112"/>
        <v>3898</v>
      </c>
      <c r="K882" s="189">
        <f t="shared" si="112"/>
        <v>2.9999999999999996</v>
      </c>
      <c r="L882" s="189">
        <f t="shared" si="112"/>
        <v>12844.350000000002</v>
      </c>
      <c r="M882" s="189">
        <f t="shared" si="112"/>
        <v>2825.7570000000014</v>
      </c>
      <c r="N882" s="189">
        <f t="shared" si="112"/>
        <v>4152.009016393441</v>
      </c>
      <c r="O882" s="189">
        <f t="shared" si="112"/>
        <v>315.57102511078261</v>
      </c>
      <c r="P882" s="45">
        <f t="shared" si="109"/>
        <v>9.5218089323238553E-2</v>
      </c>
    </row>
    <row r="883" spans="1:16" x14ac:dyDescent="0.25">
      <c r="A883" s="528" t="s">
        <v>1874</v>
      </c>
      <c r="B883" s="528"/>
      <c r="C883" s="528"/>
      <c r="D883" s="528"/>
      <c r="E883" s="528"/>
      <c r="F883" s="528"/>
      <c r="G883" s="528"/>
      <c r="H883" s="528"/>
      <c r="I883" s="528"/>
      <c r="J883" s="528"/>
      <c r="K883" s="528"/>
      <c r="L883" s="528"/>
      <c r="M883" s="528"/>
      <c r="N883" s="528"/>
      <c r="O883" s="528"/>
      <c r="P883" s="528"/>
    </row>
    <row r="884" spans="1:16" x14ac:dyDescent="0.25">
      <c r="A884" s="92">
        <v>1</v>
      </c>
      <c r="B884" s="46" t="s">
        <v>1021</v>
      </c>
      <c r="C884" s="30">
        <v>645.70000000000005</v>
      </c>
      <c r="D884" s="30"/>
      <c r="E884" s="30"/>
      <c r="F884" s="46">
        <f>C884+D884+E884</f>
        <v>645.70000000000005</v>
      </c>
      <c r="G884" s="48">
        <v>12</v>
      </c>
      <c r="H884" s="48"/>
      <c r="I884" s="48"/>
      <c r="J884" s="46">
        <v>12</v>
      </c>
      <c r="K884" s="82">
        <f>1/3777*J884</f>
        <v>3.1771247021445594E-3</v>
      </c>
      <c r="L884" s="43">
        <f t="shared" ref="L884:L915" si="113">K884*4281.45</f>
        <v>13.602700555996824</v>
      </c>
      <c r="M884" s="43">
        <f t="shared" ref="M884:M943" si="114">L884*0.22</f>
        <v>2.9925941223193013</v>
      </c>
      <c r="N884" s="43">
        <v>5.8459094519459898</v>
      </c>
      <c r="O884" s="93">
        <v>0.83718940936863528</v>
      </c>
      <c r="P884" s="76">
        <f t="shared" ref="P884:P915" si="115">(L884+M884+N884+O884)/F884</f>
        <v>3.6051407061531281E-2</v>
      </c>
    </row>
    <row r="885" spans="1:16" ht="13" x14ac:dyDescent="0.3">
      <c r="A885" s="92">
        <v>2</v>
      </c>
      <c r="B885" s="28" t="s">
        <v>1022</v>
      </c>
      <c r="C885" s="30">
        <v>4141.22</v>
      </c>
      <c r="D885" s="30">
        <v>409.9</v>
      </c>
      <c r="E885" s="30">
        <v>53.5</v>
      </c>
      <c r="F885" s="46">
        <f t="shared" ref="F885:F944" si="116">C885+D885+E885</f>
        <v>4604.62</v>
      </c>
      <c r="G885" s="48">
        <v>68</v>
      </c>
      <c r="H885" s="48">
        <v>2</v>
      </c>
      <c r="I885" s="48">
        <v>1</v>
      </c>
      <c r="J885" s="46">
        <v>71</v>
      </c>
      <c r="K885" s="82">
        <f t="shared" ref="K885:K948" si="117">1/3777*J885</f>
        <v>1.8797987821021975E-2</v>
      </c>
      <c r="L885" s="43">
        <f t="shared" si="113"/>
        <v>80.48264495631453</v>
      </c>
      <c r="M885" s="43">
        <f t="shared" si="114"/>
        <v>17.706181890389196</v>
      </c>
      <c r="N885" s="43">
        <v>34.588297590680433</v>
      </c>
      <c r="O885" s="93">
        <v>4.9533706720977593</v>
      </c>
      <c r="P885" s="76">
        <f t="shared" si="115"/>
        <v>2.9911370560324613E-2</v>
      </c>
    </row>
    <row r="886" spans="1:16" x14ac:dyDescent="0.25">
      <c r="A886" s="92">
        <f t="shared" ref="A886:A948" si="118">A885+1</f>
        <v>3</v>
      </c>
      <c r="B886" s="46" t="s">
        <v>1023</v>
      </c>
      <c r="C886" s="30">
        <v>300.7</v>
      </c>
      <c r="D886" s="30"/>
      <c r="E886" s="30">
        <v>53.5</v>
      </c>
      <c r="F886" s="46">
        <f t="shared" si="116"/>
        <v>354.2</v>
      </c>
      <c r="G886" s="48">
        <v>7</v>
      </c>
      <c r="H886" s="48"/>
      <c r="I886" s="48">
        <v>1</v>
      </c>
      <c r="J886" s="46">
        <v>8</v>
      </c>
      <c r="K886" s="82">
        <f t="shared" si="117"/>
        <v>2.1180831347630395E-3</v>
      </c>
      <c r="L886" s="43">
        <f t="shared" si="113"/>
        <v>9.0684670373312155</v>
      </c>
      <c r="M886" s="43">
        <f t="shared" si="114"/>
        <v>1.9950627482128673</v>
      </c>
      <c r="N886" s="43">
        <v>3.8972729679639926</v>
      </c>
      <c r="O886" s="93">
        <v>0.55812627291242356</v>
      </c>
      <c r="P886" s="76">
        <f t="shared" si="115"/>
        <v>4.3814028871881704E-2</v>
      </c>
    </row>
    <row r="887" spans="1:16" ht="13" x14ac:dyDescent="0.3">
      <c r="A887" s="92">
        <f t="shared" si="118"/>
        <v>4</v>
      </c>
      <c r="B887" s="28" t="s">
        <v>1024</v>
      </c>
      <c r="C887" s="30">
        <v>4230.32</v>
      </c>
      <c r="D887" s="30"/>
      <c r="E887" s="30"/>
      <c r="F887" s="46">
        <f t="shared" si="116"/>
        <v>4230.32</v>
      </c>
      <c r="G887" s="48">
        <v>72</v>
      </c>
      <c r="H887" s="48"/>
      <c r="I887" s="48"/>
      <c r="J887" s="46">
        <v>72</v>
      </c>
      <c r="K887" s="82">
        <f t="shared" si="117"/>
        <v>1.9062748212867357E-2</v>
      </c>
      <c r="L887" s="43">
        <f t="shared" si="113"/>
        <v>81.616203335980941</v>
      </c>
      <c r="M887" s="43">
        <f t="shared" si="114"/>
        <v>17.955564733915807</v>
      </c>
      <c r="N887" s="43">
        <v>35.075456711675933</v>
      </c>
      <c r="O887" s="93">
        <v>5.0231364562118115</v>
      </c>
      <c r="P887" s="76">
        <f t="shared" si="115"/>
        <v>3.3016500226409465E-2</v>
      </c>
    </row>
    <row r="888" spans="1:16" x14ac:dyDescent="0.25">
      <c r="A888" s="92">
        <f t="shared" si="118"/>
        <v>5</v>
      </c>
      <c r="B888" s="46" t="s">
        <v>1025</v>
      </c>
      <c r="C888" s="30">
        <v>7824.4</v>
      </c>
      <c r="D888" s="30"/>
      <c r="E888" s="30"/>
      <c r="F888" s="46">
        <f t="shared" si="116"/>
        <v>7824.4</v>
      </c>
      <c r="G888" s="48">
        <v>171</v>
      </c>
      <c r="H888" s="48"/>
      <c r="I888" s="48"/>
      <c r="J888" s="46">
        <v>171</v>
      </c>
      <c r="K888" s="82">
        <f t="shared" si="117"/>
        <v>4.5274027005559971E-2</v>
      </c>
      <c r="L888" s="43">
        <f t="shared" si="113"/>
        <v>193.83848292295474</v>
      </c>
      <c r="M888" s="43">
        <f t="shared" si="114"/>
        <v>42.64446624305004</v>
      </c>
      <c r="N888" s="43">
        <v>83.304209690230351</v>
      </c>
      <c r="O888" s="93">
        <v>11.929949083503052</v>
      </c>
      <c r="P888" s="76">
        <f t="shared" si="115"/>
        <v>4.2395213427194191E-2</v>
      </c>
    </row>
    <row r="889" spans="1:16" x14ac:dyDescent="0.25">
      <c r="A889" s="92">
        <f t="shared" si="118"/>
        <v>6</v>
      </c>
      <c r="B889" s="46" t="s">
        <v>1026</v>
      </c>
      <c r="C889" s="30">
        <v>4013.9</v>
      </c>
      <c r="D889" s="30"/>
      <c r="E889" s="30"/>
      <c r="F889" s="46">
        <f t="shared" si="116"/>
        <v>4013.9</v>
      </c>
      <c r="G889" s="48">
        <v>91</v>
      </c>
      <c r="H889" s="48"/>
      <c r="I889" s="48"/>
      <c r="J889" s="46">
        <v>91</v>
      </c>
      <c r="K889" s="82">
        <f t="shared" si="117"/>
        <v>2.4093195657929573E-2</v>
      </c>
      <c r="L889" s="43">
        <f t="shared" si="113"/>
        <v>103.15381254964257</v>
      </c>
      <c r="M889" s="43">
        <f t="shared" si="114"/>
        <v>22.693838760921366</v>
      </c>
      <c r="N889" s="43">
        <v>44.331480010590411</v>
      </c>
      <c r="O889" s="93">
        <v>6.3486863543788168</v>
      </c>
      <c r="P889" s="76">
        <f t="shared" si="115"/>
        <v>4.3979126952722575E-2</v>
      </c>
    </row>
    <row r="890" spans="1:16" x14ac:dyDescent="0.25">
      <c r="A890" s="92">
        <f t="shared" si="118"/>
        <v>7</v>
      </c>
      <c r="B890" s="46" t="s">
        <v>1027</v>
      </c>
      <c r="C890" s="30">
        <v>8035.65</v>
      </c>
      <c r="D890" s="30"/>
      <c r="E890" s="30"/>
      <c r="F890" s="46">
        <f t="shared" si="116"/>
        <v>8035.65</v>
      </c>
      <c r="G890" s="48">
        <v>180</v>
      </c>
      <c r="H890" s="48"/>
      <c r="I890" s="48"/>
      <c r="J890" s="46">
        <v>180</v>
      </c>
      <c r="K890" s="82">
        <f t="shared" si="117"/>
        <v>4.765687053216839E-2</v>
      </c>
      <c r="L890" s="43">
        <f t="shared" si="113"/>
        <v>204.04050833995234</v>
      </c>
      <c r="M890" s="43">
        <f t="shared" si="114"/>
        <v>44.888911834789518</v>
      </c>
      <c r="N890" s="43">
        <v>87.688641779189837</v>
      </c>
      <c r="O890" s="93">
        <v>12.557841140529529</v>
      </c>
      <c r="P890" s="76">
        <f t="shared" si="115"/>
        <v>4.3453348900768608E-2</v>
      </c>
    </row>
    <row r="891" spans="1:16" ht="13" x14ac:dyDescent="0.3">
      <c r="A891" s="92">
        <f t="shared" si="118"/>
        <v>8</v>
      </c>
      <c r="B891" s="28" t="s">
        <v>1028</v>
      </c>
      <c r="C891" s="30">
        <v>4255.7299999999996</v>
      </c>
      <c r="D891" s="30"/>
      <c r="E891" s="30">
        <v>76.8</v>
      </c>
      <c r="F891" s="46">
        <f t="shared" si="116"/>
        <v>4332.53</v>
      </c>
      <c r="G891" s="48">
        <v>71</v>
      </c>
      <c r="H891" s="48"/>
      <c r="I891" s="48">
        <v>1</v>
      </c>
      <c r="J891" s="46">
        <v>72</v>
      </c>
      <c r="K891" s="82">
        <f t="shared" si="117"/>
        <v>1.9062748212867357E-2</v>
      </c>
      <c r="L891" s="43">
        <f t="shared" si="113"/>
        <v>81.616203335980941</v>
      </c>
      <c r="M891" s="43">
        <f t="shared" si="114"/>
        <v>17.955564733915807</v>
      </c>
      <c r="N891" s="43">
        <v>35.075456711675933</v>
      </c>
      <c r="O891" s="93">
        <v>5.0231364562118115</v>
      </c>
      <c r="P891" s="76">
        <f t="shared" si="115"/>
        <v>3.2237598178843418E-2</v>
      </c>
    </row>
    <row r="892" spans="1:16" x14ac:dyDescent="0.25">
      <c r="A892" s="92">
        <f t="shared" si="118"/>
        <v>9</v>
      </c>
      <c r="B892" s="46" t="s">
        <v>1029</v>
      </c>
      <c r="C892" s="30">
        <v>3910.03</v>
      </c>
      <c r="D892" s="30"/>
      <c r="E892" s="30">
        <v>129.5</v>
      </c>
      <c r="F892" s="46">
        <f t="shared" si="116"/>
        <v>4039.53</v>
      </c>
      <c r="G892" s="48">
        <v>70</v>
      </c>
      <c r="H892" s="48"/>
      <c r="I892" s="48">
        <v>1</v>
      </c>
      <c r="J892" s="46">
        <v>71</v>
      </c>
      <c r="K892" s="82">
        <f t="shared" si="117"/>
        <v>1.8797987821021975E-2</v>
      </c>
      <c r="L892" s="43">
        <f t="shared" si="113"/>
        <v>80.48264495631453</v>
      </c>
      <c r="M892" s="43">
        <f t="shared" si="114"/>
        <v>17.706181890389196</v>
      </c>
      <c r="N892" s="43">
        <v>34.588297590680433</v>
      </c>
      <c r="O892" s="93">
        <v>4.9533706720977593</v>
      </c>
      <c r="P892" s="76">
        <f t="shared" si="115"/>
        <v>3.4095673286120391E-2</v>
      </c>
    </row>
    <row r="893" spans="1:16" x14ac:dyDescent="0.25">
      <c r="A893" s="92">
        <f t="shared" si="118"/>
        <v>10</v>
      </c>
      <c r="B893" s="46" t="s">
        <v>1030</v>
      </c>
      <c r="C893" s="30">
        <v>280.39999999999998</v>
      </c>
      <c r="D893" s="30"/>
      <c r="E893" s="30">
        <v>30.9</v>
      </c>
      <c r="F893" s="46">
        <f t="shared" si="116"/>
        <v>311.29999999999995</v>
      </c>
      <c r="G893" s="48">
        <v>7</v>
      </c>
      <c r="H893" s="48"/>
      <c r="I893" s="48">
        <v>1</v>
      </c>
      <c r="J893" s="46">
        <v>8</v>
      </c>
      <c r="K893" s="82">
        <f t="shared" si="117"/>
        <v>2.1180831347630395E-3</v>
      </c>
      <c r="L893" s="43">
        <f t="shared" si="113"/>
        <v>9.0684670373312155</v>
      </c>
      <c r="M893" s="43">
        <f t="shared" si="114"/>
        <v>1.9950627482128673</v>
      </c>
      <c r="N893" s="43">
        <v>3.8972729679639926</v>
      </c>
      <c r="O893" s="93">
        <v>0.55812627291242356</v>
      </c>
      <c r="P893" s="76">
        <f t="shared" si="115"/>
        <v>4.9852004582141021E-2</v>
      </c>
    </row>
    <row r="894" spans="1:16" x14ac:dyDescent="0.25">
      <c r="A894" s="92">
        <f t="shared" si="118"/>
        <v>11</v>
      </c>
      <c r="B894" s="46" t="s">
        <v>1031</v>
      </c>
      <c r="C894" s="30">
        <v>309.10000000000002</v>
      </c>
      <c r="D894" s="30"/>
      <c r="E894" s="30"/>
      <c r="F894" s="46">
        <f t="shared" si="116"/>
        <v>309.10000000000002</v>
      </c>
      <c r="G894" s="48">
        <v>8</v>
      </c>
      <c r="H894" s="48"/>
      <c r="I894" s="48"/>
      <c r="J894" s="46">
        <v>8</v>
      </c>
      <c r="K894" s="82">
        <f t="shared" si="117"/>
        <v>2.1180831347630395E-3</v>
      </c>
      <c r="L894" s="43">
        <f t="shared" si="113"/>
        <v>9.0684670373312155</v>
      </c>
      <c r="M894" s="43">
        <f t="shared" si="114"/>
        <v>1.9950627482128673</v>
      </c>
      <c r="N894" s="43">
        <v>3.8972729679639926</v>
      </c>
      <c r="O894" s="93">
        <v>0.55812627291242356</v>
      </c>
      <c r="P894" s="76">
        <f t="shared" si="115"/>
        <v>5.0206823120092191E-2</v>
      </c>
    </row>
    <row r="895" spans="1:16" x14ac:dyDescent="0.25">
      <c r="A895" s="92">
        <f t="shared" si="118"/>
        <v>12</v>
      </c>
      <c r="B895" s="46" t="s">
        <v>1032</v>
      </c>
      <c r="C895" s="30">
        <v>529.20000000000005</v>
      </c>
      <c r="D895" s="30"/>
      <c r="E895" s="30"/>
      <c r="F895" s="46">
        <f t="shared" si="116"/>
        <v>529.20000000000005</v>
      </c>
      <c r="G895" s="48">
        <v>12</v>
      </c>
      <c r="H895" s="48"/>
      <c r="I895" s="48"/>
      <c r="J895" s="46">
        <v>12</v>
      </c>
      <c r="K895" s="82">
        <f t="shared" si="117"/>
        <v>3.1771247021445594E-3</v>
      </c>
      <c r="L895" s="43">
        <f t="shared" si="113"/>
        <v>13.602700555996824</v>
      </c>
      <c r="M895" s="43">
        <f t="shared" si="114"/>
        <v>2.9925941223193013</v>
      </c>
      <c r="N895" s="43">
        <v>5.8459094519459898</v>
      </c>
      <c r="O895" s="93">
        <v>0.83718940936863528</v>
      </c>
      <c r="P895" s="76">
        <f t="shared" si="115"/>
        <v>4.398789406581774E-2</v>
      </c>
    </row>
    <row r="896" spans="1:16" x14ac:dyDescent="0.25">
      <c r="A896" s="92">
        <f t="shared" si="118"/>
        <v>13</v>
      </c>
      <c r="B896" s="46" t="s">
        <v>1033</v>
      </c>
      <c r="C896" s="30">
        <v>4612.71</v>
      </c>
      <c r="D896" s="30">
        <v>38.799999999999997</v>
      </c>
      <c r="E896" s="30">
        <v>58.7</v>
      </c>
      <c r="F896" s="46">
        <f t="shared" si="116"/>
        <v>4710.21</v>
      </c>
      <c r="G896" s="48">
        <v>97</v>
      </c>
      <c r="H896" s="48">
        <v>1</v>
      </c>
      <c r="I896" s="48">
        <v>3</v>
      </c>
      <c r="J896" s="46">
        <v>101</v>
      </c>
      <c r="K896" s="82">
        <f t="shared" si="117"/>
        <v>2.6740799576383374E-2</v>
      </c>
      <c r="L896" s="43">
        <f t="shared" si="113"/>
        <v>114.48939634630659</v>
      </c>
      <c r="M896" s="43">
        <f t="shared" si="114"/>
        <v>25.187667196187451</v>
      </c>
      <c r="N896" s="43">
        <v>49.203071220545411</v>
      </c>
      <c r="O896" s="93">
        <v>7.0463441955193469</v>
      </c>
      <c r="P896" s="76">
        <f t="shared" si="115"/>
        <v>4.1596123943212465E-2</v>
      </c>
    </row>
    <row r="897" spans="1:16" x14ac:dyDescent="0.25">
      <c r="A897" s="92">
        <f t="shared" si="118"/>
        <v>14</v>
      </c>
      <c r="B897" s="46" t="s">
        <v>1034</v>
      </c>
      <c r="C897" s="30">
        <v>337.4</v>
      </c>
      <c r="D897" s="30"/>
      <c r="E897" s="30"/>
      <c r="F897" s="46">
        <f t="shared" si="116"/>
        <v>337.4</v>
      </c>
      <c r="G897" s="48">
        <v>8</v>
      </c>
      <c r="H897" s="48"/>
      <c r="I897" s="48"/>
      <c r="J897" s="46">
        <v>8</v>
      </c>
      <c r="K897" s="82">
        <f t="shared" si="117"/>
        <v>2.1180831347630395E-3</v>
      </c>
      <c r="L897" s="43">
        <f t="shared" si="113"/>
        <v>9.0684670373312155</v>
      </c>
      <c r="M897" s="43">
        <f t="shared" si="114"/>
        <v>1.9950627482128673</v>
      </c>
      <c r="N897" s="43">
        <v>3.8972729679639926</v>
      </c>
      <c r="O897" s="93">
        <v>0.55812627291242356</v>
      </c>
      <c r="P897" s="76">
        <f t="shared" si="115"/>
        <v>4.5995640267991994E-2</v>
      </c>
    </row>
    <row r="898" spans="1:16" x14ac:dyDescent="0.25">
      <c r="A898" s="92">
        <f t="shared" si="118"/>
        <v>15</v>
      </c>
      <c r="B898" s="46" t="s">
        <v>1035</v>
      </c>
      <c r="C898" s="30">
        <v>344.8</v>
      </c>
      <c r="D898" s="30"/>
      <c r="E898" s="30"/>
      <c r="F898" s="46">
        <f t="shared" si="116"/>
        <v>344.8</v>
      </c>
      <c r="G898" s="48">
        <v>8</v>
      </c>
      <c r="H898" s="48"/>
      <c r="I898" s="48"/>
      <c r="J898" s="46">
        <v>8</v>
      </c>
      <c r="K898" s="82">
        <f t="shared" si="117"/>
        <v>2.1180831347630395E-3</v>
      </c>
      <c r="L898" s="43">
        <f t="shared" si="113"/>
        <v>9.0684670373312155</v>
      </c>
      <c r="M898" s="43">
        <f t="shared" si="114"/>
        <v>1.9950627482128673</v>
      </c>
      <c r="N898" s="43">
        <v>3.8972729679639926</v>
      </c>
      <c r="O898" s="93">
        <v>0.55812627291242356</v>
      </c>
      <c r="P898" s="76">
        <f t="shared" si="115"/>
        <v>4.5008494856207941E-2</v>
      </c>
    </row>
    <row r="899" spans="1:16" x14ac:dyDescent="0.25">
      <c r="A899" s="92">
        <f t="shared" si="118"/>
        <v>16</v>
      </c>
      <c r="B899" s="46" t="s">
        <v>1036</v>
      </c>
      <c r="C899" s="30">
        <v>338.65</v>
      </c>
      <c r="D899" s="30"/>
      <c r="E899" s="30"/>
      <c r="F899" s="46">
        <f t="shared" si="116"/>
        <v>338.65</v>
      </c>
      <c r="G899" s="48">
        <v>8</v>
      </c>
      <c r="H899" s="48"/>
      <c r="I899" s="48"/>
      <c r="J899" s="46">
        <v>8</v>
      </c>
      <c r="K899" s="82">
        <f t="shared" si="117"/>
        <v>2.1180831347630395E-3</v>
      </c>
      <c r="L899" s="43">
        <f t="shared" si="113"/>
        <v>9.0684670373312155</v>
      </c>
      <c r="M899" s="43">
        <f t="shared" si="114"/>
        <v>1.9950627482128673</v>
      </c>
      <c r="N899" s="43">
        <v>3.8972729679639926</v>
      </c>
      <c r="O899" s="93">
        <v>0.55812627291242356</v>
      </c>
      <c r="P899" s="76">
        <f t="shared" si="115"/>
        <v>4.5825864539850873E-2</v>
      </c>
    </row>
    <row r="900" spans="1:16" x14ac:dyDescent="0.25">
      <c r="A900" s="92">
        <f t="shared" si="118"/>
        <v>17</v>
      </c>
      <c r="B900" s="46" t="s">
        <v>1037</v>
      </c>
      <c r="C900" s="30">
        <v>344.1</v>
      </c>
      <c r="D900" s="30"/>
      <c r="E900" s="30"/>
      <c r="F900" s="46">
        <f t="shared" si="116"/>
        <v>344.1</v>
      </c>
      <c r="G900" s="48">
        <v>8</v>
      </c>
      <c r="H900" s="48"/>
      <c r="I900" s="48"/>
      <c r="J900" s="46">
        <v>8</v>
      </c>
      <c r="K900" s="82">
        <f t="shared" si="117"/>
        <v>2.1180831347630395E-3</v>
      </c>
      <c r="L900" s="43">
        <f t="shared" si="113"/>
        <v>9.0684670373312155</v>
      </c>
      <c r="M900" s="43">
        <f t="shared" si="114"/>
        <v>1.9950627482128673</v>
      </c>
      <c r="N900" s="43">
        <v>3.8972729679639926</v>
      </c>
      <c r="O900" s="93">
        <v>0.55812627291242356</v>
      </c>
      <c r="P900" s="76">
        <f t="shared" si="115"/>
        <v>4.5100055293288276E-2</v>
      </c>
    </row>
    <row r="901" spans="1:16" x14ac:dyDescent="0.25">
      <c r="A901" s="92">
        <f t="shared" si="118"/>
        <v>18</v>
      </c>
      <c r="B901" s="46" t="s">
        <v>1038</v>
      </c>
      <c r="C901" s="30">
        <v>340.9</v>
      </c>
      <c r="D901" s="30"/>
      <c r="E901" s="30"/>
      <c r="F901" s="46">
        <f t="shared" si="116"/>
        <v>340.9</v>
      </c>
      <c r="G901" s="48">
        <v>8</v>
      </c>
      <c r="H901" s="48"/>
      <c r="I901" s="48"/>
      <c r="J901" s="46">
        <v>8</v>
      </c>
      <c r="K901" s="82">
        <f t="shared" si="117"/>
        <v>2.1180831347630395E-3</v>
      </c>
      <c r="L901" s="43">
        <f t="shared" si="113"/>
        <v>9.0684670373312155</v>
      </c>
      <c r="M901" s="43">
        <f t="shared" si="114"/>
        <v>1.9950627482128673</v>
      </c>
      <c r="N901" s="43">
        <v>3.8972729679639926</v>
      </c>
      <c r="O901" s="93">
        <v>0.55812627291242356</v>
      </c>
      <c r="P901" s="76">
        <f t="shared" si="115"/>
        <v>4.5523405768320618E-2</v>
      </c>
    </row>
    <row r="902" spans="1:16" x14ac:dyDescent="0.25">
      <c r="A902" s="92">
        <f t="shared" si="118"/>
        <v>19</v>
      </c>
      <c r="B902" s="46" t="s">
        <v>1039</v>
      </c>
      <c r="C902" s="30">
        <v>346</v>
      </c>
      <c r="D902" s="30"/>
      <c r="E902" s="30"/>
      <c r="F902" s="46">
        <f t="shared" si="116"/>
        <v>346</v>
      </c>
      <c r="G902" s="48">
        <v>8</v>
      </c>
      <c r="H902" s="48"/>
      <c r="I902" s="48"/>
      <c r="J902" s="46">
        <v>8</v>
      </c>
      <c r="K902" s="82">
        <f t="shared" si="117"/>
        <v>2.1180831347630395E-3</v>
      </c>
      <c r="L902" s="43">
        <f t="shared" si="113"/>
        <v>9.0684670373312155</v>
      </c>
      <c r="M902" s="43">
        <f t="shared" si="114"/>
        <v>1.9950627482128673</v>
      </c>
      <c r="N902" s="43">
        <v>3.8972729679639926</v>
      </c>
      <c r="O902" s="93">
        <v>0.55812627291242356</v>
      </c>
      <c r="P902" s="76">
        <f t="shared" si="115"/>
        <v>4.4852396030117044E-2</v>
      </c>
    </row>
    <row r="903" spans="1:16" x14ac:dyDescent="0.25">
      <c r="A903" s="92">
        <f t="shared" si="118"/>
        <v>20</v>
      </c>
      <c r="B903" s="46" t="s">
        <v>1040</v>
      </c>
      <c r="C903" s="30">
        <v>343.4</v>
      </c>
      <c r="D903" s="30"/>
      <c r="E903" s="30"/>
      <c r="F903" s="46">
        <f t="shared" si="116"/>
        <v>343.4</v>
      </c>
      <c r="G903" s="48">
        <v>8</v>
      </c>
      <c r="H903" s="48"/>
      <c r="I903" s="48"/>
      <c r="J903" s="46">
        <v>8</v>
      </c>
      <c r="K903" s="82">
        <f t="shared" si="117"/>
        <v>2.1180831347630395E-3</v>
      </c>
      <c r="L903" s="43">
        <f t="shared" si="113"/>
        <v>9.0684670373312155</v>
      </c>
      <c r="M903" s="43">
        <f t="shared" si="114"/>
        <v>1.9950627482128673</v>
      </c>
      <c r="N903" s="43">
        <v>3.8972729679639926</v>
      </c>
      <c r="O903" s="93">
        <v>0.55812627291242356</v>
      </c>
      <c r="P903" s="76">
        <f t="shared" si="115"/>
        <v>4.5191989011125505E-2</v>
      </c>
    </row>
    <row r="904" spans="1:16" x14ac:dyDescent="0.25">
      <c r="A904" s="92">
        <f t="shared" si="118"/>
        <v>21</v>
      </c>
      <c r="B904" s="46" t="s">
        <v>2426</v>
      </c>
      <c r="C904" s="30">
        <v>345.5</v>
      </c>
      <c r="D904" s="30"/>
      <c r="E904" s="30"/>
      <c r="F904" s="46">
        <f t="shared" si="116"/>
        <v>345.5</v>
      </c>
      <c r="G904" s="48">
        <v>8</v>
      </c>
      <c r="H904" s="48"/>
      <c r="I904" s="48"/>
      <c r="J904" s="46">
        <v>8</v>
      </c>
      <c r="K904" s="82">
        <f t="shared" si="117"/>
        <v>2.1180831347630395E-3</v>
      </c>
      <c r="L904" s="43">
        <f t="shared" si="113"/>
        <v>9.0684670373312155</v>
      </c>
      <c r="M904" s="43">
        <f t="shared" si="114"/>
        <v>1.9950627482128673</v>
      </c>
      <c r="N904" s="43">
        <v>3.8972729679639926</v>
      </c>
      <c r="O904" s="93">
        <v>0.55812627291242356</v>
      </c>
      <c r="P904" s="76">
        <f t="shared" si="115"/>
        <v>4.4917305431028939E-2</v>
      </c>
    </row>
    <row r="905" spans="1:16" x14ac:dyDescent="0.25">
      <c r="A905" s="92">
        <f t="shared" si="118"/>
        <v>22</v>
      </c>
      <c r="B905" s="46" t="s">
        <v>2427</v>
      </c>
      <c r="C905" s="30">
        <v>341.7</v>
      </c>
      <c r="D905" s="30"/>
      <c r="E905" s="30"/>
      <c r="F905" s="46">
        <f t="shared" si="116"/>
        <v>341.7</v>
      </c>
      <c r="G905" s="48">
        <v>8</v>
      </c>
      <c r="H905" s="48"/>
      <c r="I905" s="48"/>
      <c r="J905" s="46">
        <v>8</v>
      </c>
      <c r="K905" s="82">
        <f t="shared" si="117"/>
        <v>2.1180831347630395E-3</v>
      </c>
      <c r="L905" s="43">
        <f t="shared" si="113"/>
        <v>9.0684670373312155</v>
      </c>
      <c r="M905" s="43">
        <f t="shared" si="114"/>
        <v>1.9950627482128673</v>
      </c>
      <c r="N905" s="43">
        <v>3.8972729679639926</v>
      </c>
      <c r="O905" s="93">
        <v>0.55812627291242356</v>
      </c>
      <c r="P905" s="76">
        <f t="shared" si="115"/>
        <v>4.5416824777350012E-2</v>
      </c>
    </row>
    <row r="906" spans="1:16" x14ac:dyDescent="0.25">
      <c r="A906" s="92">
        <f t="shared" si="118"/>
        <v>23</v>
      </c>
      <c r="B906" s="46" t="s">
        <v>2428</v>
      </c>
      <c r="C906" s="30">
        <v>346.5</v>
      </c>
      <c r="D906" s="30"/>
      <c r="E906" s="30"/>
      <c r="F906" s="46">
        <f t="shared" si="116"/>
        <v>346.5</v>
      </c>
      <c r="G906" s="48">
        <v>8</v>
      </c>
      <c r="H906" s="48"/>
      <c r="I906" s="48"/>
      <c r="J906" s="46">
        <v>8</v>
      </c>
      <c r="K906" s="82">
        <f t="shared" si="117"/>
        <v>2.1180831347630395E-3</v>
      </c>
      <c r="L906" s="43">
        <f t="shared" si="113"/>
        <v>9.0684670373312155</v>
      </c>
      <c r="M906" s="43">
        <f t="shared" si="114"/>
        <v>1.9950627482128673</v>
      </c>
      <c r="N906" s="43">
        <v>3.8972729679639926</v>
      </c>
      <c r="O906" s="93">
        <v>0.55812627291242356</v>
      </c>
      <c r="P906" s="76">
        <f t="shared" si="115"/>
        <v>4.4787673957923511E-2</v>
      </c>
    </row>
    <row r="907" spans="1:16" x14ac:dyDescent="0.25">
      <c r="A907" s="92">
        <f t="shared" si="118"/>
        <v>24</v>
      </c>
      <c r="B907" s="46" t="s">
        <v>2429</v>
      </c>
      <c r="C907" s="30">
        <v>77.5</v>
      </c>
      <c r="D907" s="30"/>
      <c r="E907" s="30"/>
      <c r="F907" s="46">
        <f t="shared" si="116"/>
        <v>77.5</v>
      </c>
      <c r="G907" s="48">
        <v>3</v>
      </c>
      <c r="H907" s="48"/>
      <c r="I907" s="48"/>
      <c r="J907" s="46">
        <v>3</v>
      </c>
      <c r="K907" s="82">
        <f t="shared" si="117"/>
        <v>7.9428117553613986E-4</v>
      </c>
      <c r="L907" s="43">
        <f t="shared" si="113"/>
        <v>3.400675138999206</v>
      </c>
      <c r="M907" s="43">
        <f t="shared" si="114"/>
        <v>0.74814853057982533</v>
      </c>
      <c r="N907" s="43">
        <v>1.4614773629864974</v>
      </c>
      <c r="O907" s="93">
        <v>0.20929735234215882</v>
      </c>
      <c r="P907" s="76">
        <f t="shared" si="115"/>
        <v>7.5091592063324997E-2</v>
      </c>
    </row>
    <row r="908" spans="1:16" x14ac:dyDescent="0.25">
      <c r="A908" s="92">
        <f t="shared" si="118"/>
        <v>25</v>
      </c>
      <c r="B908" s="46" t="s">
        <v>2430</v>
      </c>
      <c r="C908" s="30">
        <v>176.7</v>
      </c>
      <c r="D908" s="30"/>
      <c r="E908" s="30"/>
      <c r="F908" s="46">
        <f t="shared" si="116"/>
        <v>176.7</v>
      </c>
      <c r="G908" s="48">
        <v>4</v>
      </c>
      <c r="H908" s="48"/>
      <c r="I908" s="48"/>
      <c r="J908" s="46">
        <v>4</v>
      </c>
      <c r="K908" s="82">
        <f t="shared" si="117"/>
        <v>1.0590415673815197E-3</v>
      </c>
      <c r="L908" s="43">
        <f t="shared" si="113"/>
        <v>4.5342335186656078</v>
      </c>
      <c r="M908" s="43">
        <f t="shared" si="114"/>
        <v>0.99753137410643367</v>
      </c>
      <c r="N908" s="43">
        <v>1.9486364839819963</v>
      </c>
      <c r="O908" s="93">
        <v>0.27906313645621178</v>
      </c>
      <c r="P908" s="76">
        <f t="shared" si="115"/>
        <v>4.3913211732938592E-2</v>
      </c>
    </row>
    <row r="909" spans="1:16" x14ac:dyDescent="0.25">
      <c r="A909" s="92">
        <f t="shared" si="118"/>
        <v>26</v>
      </c>
      <c r="B909" s="46" t="s">
        <v>1158</v>
      </c>
      <c r="C909" s="30">
        <v>3973.8</v>
      </c>
      <c r="D909" s="30"/>
      <c r="E909" s="30">
        <v>282.60000000000002</v>
      </c>
      <c r="F909" s="46">
        <f t="shared" si="116"/>
        <v>4256.4000000000005</v>
      </c>
      <c r="G909" s="48">
        <v>158</v>
      </c>
      <c r="H909" s="48"/>
      <c r="I909" s="48">
        <v>2</v>
      </c>
      <c r="J909" s="46">
        <v>160</v>
      </c>
      <c r="K909" s="82">
        <f t="shared" si="117"/>
        <v>4.2361662695260788E-2</v>
      </c>
      <c r="L909" s="43">
        <f t="shared" si="113"/>
        <v>181.36934074662429</v>
      </c>
      <c r="M909" s="43">
        <f t="shared" si="114"/>
        <v>39.90125496425734</v>
      </c>
      <c r="N909" s="43">
        <v>77.945459359279852</v>
      </c>
      <c r="O909" s="93">
        <v>11.162525458248469</v>
      </c>
      <c r="P909" s="76">
        <f t="shared" si="115"/>
        <v>7.2920444631239992E-2</v>
      </c>
    </row>
    <row r="910" spans="1:16" x14ac:dyDescent="0.25">
      <c r="A910" s="92">
        <f t="shared" si="118"/>
        <v>27</v>
      </c>
      <c r="B910" s="46" t="s">
        <v>1159</v>
      </c>
      <c r="C910" s="30">
        <v>2318.1999999999998</v>
      </c>
      <c r="D910" s="30"/>
      <c r="E910" s="30"/>
      <c r="F910" s="46">
        <f t="shared" si="116"/>
        <v>2318.1999999999998</v>
      </c>
      <c r="G910" s="48">
        <v>40</v>
      </c>
      <c r="H910" s="48"/>
      <c r="I910" s="48"/>
      <c r="J910" s="46">
        <v>40</v>
      </c>
      <c r="K910" s="82">
        <f t="shared" si="117"/>
        <v>1.0590415673815197E-2</v>
      </c>
      <c r="L910" s="43">
        <f t="shared" si="113"/>
        <v>45.342335186656072</v>
      </c>
      <c r="M910" s="43">
        <f t="shared" si="114"/>
        <v>9.9753137410643351</v>
      </c>
      <c r="N910" s="43">
        <v>19.486364839819963</v>
      </c>
      <c r="O910" s="93">
        <v>2.7906313645621172</v>
      </c>
      <c r="P910" s="76">
        <f t="shared" si="115"/>
        <v>3.3471937335908246E-2</v>
      </c>
    </row>
    <row r="911" spans="1:16" x14ac:dyDescent="0.25">
      <c r="A911" s="92">
        <f t="shared" si="118"/>
        <v>28</v>
      </c>
      <c r="B911" s="46" t="s">
        <v>1160</v>
      </c>
      <c r="C911" s="30">
        <v>19972.8</v>
      </c>
      <c r="D911" s="30">
        <v>200.6</v>
      </c>
      <c r="E911" s="30">
        <v>2292.4</v>
      </c>
      <c r="F911" s="46">
        <f t="shared" si="116"/>
        <v>22465.8</v>
      </c>
      <c r="G911" s="48">
        <v>385</v>
      </c>
      <c r="H911" s="48">
        <v>1</v>
      </c>
      <c r="I911" s="48">
        <v>9</v>
      </c>
      <c r="J911" s="46">
        <v>395</v>
      </c>
      <c r="K911" s="82">
        <f t="shared" si="117"/>
        <v>0.10458035477892508</v>
      </c>
      <c r="L911" s="43">
        <f t="shared" si="113"/>
        <v>447.75555996822874</v>
      </c>
      <c r="M911" s="43">
        <f t="shared" si="114"/>
        <v>98.506223193010328</v>
      </c>
      <c r="N911" s="43">
        <v>192.42785279322214</v>
      </c>
      <c r="O911" s="93">
        <v>27.557484725050912</v>
      </c>
      <c r="P911" s="76">
        <f t="shared" si="115"/>
        <v>3.4107270637124529E-2</v>
      </c>
    </row>
    <row r="912" spans="1:16" ht="13" x14ac:dyDescent="0.3">
      <c r="A912" s="92">
        <f t="shared" si="118"/>
        <v>29</v>
      </c>
      <c r="B912" s="28" t="s">
        <v>1161</v>
      </c>
      <c r="C912" s="32">
        <v>4510.8999999999996</v>
      </c>
      <c r="D912" s="30"/>
      <c r="E912" s="30"/>
      <c r="F912" s="46">
        <f t="shared" si="116"/>
        <v>4510.8999999999996</v>
      </c>
      <c r="G912" s="48">
        <v>100</v>
      </c>
      <c r="H912" s="48"/>
      <c r="I912" s="48"/>
      <c r="J912" s="46">
        <v>100</v>
      </c>
      <c r="K912" s="82">
        <f t="shared" si="117"/>
        <v>2.6476039184537992E-2</v>
      </c>
      <c r="L912" s="43">
        <f t="shared" si="113"/>
        <v>113.35583796664018</v>
      </c>
      <c r="M912" s="43">
        <f t="shared" si="114"/>
        <v>24.93828435266084</v>
      </c>
      <c r="N912" s="43">
        <v>48.715912099549904</v>
      </c>
      <c r="O912" s="93">
        <v>6.9765784114052938</v>
      </c>
      <c r="P912" s="76">
        <f t="shared" si="115"/>
        <v>4.300397101027649E-2</v>
      </c>
    </row>
    <row r="913" spans="1:16" x14ac:dyDescent="0.25">
      <c r="A913" s="92">
        <f t="shared" si="118"/>
        <v>30</v>
      </c>
      <c r="B913" s="46" t="s">
        <v>1162</v>
      </c>
      <c r="C913" s="30">
        <v>3364.6</v>
      </c>
      <c r="D913" s="30">
        <v>242</v>
      </c>
      <c r="E913" s="30">
        <v>228.7</v>
      </c>
      <c r="F913" s="46">
        <f t="shared" si="116"/>
        <v>3835.2999999999997</v>
      </c>
      <c r="G913" s="48">
        <v>56</v>
      </c>
      <c r="H913" s="48">
        <v>2</v>
      </c>
      <c r="I913" s="48">
        <v>1</v>
      </c>
      <c r="J913" s="46">
        <v>59</v>
      </c>
      <c r="K913" s="82">
        <f t="shared" si="117"/>
        <v>1.5620863118877415E-2</v>
      </c>
      <c r="L913" s="43">
        <f t="shared" si="113"/>
        <v>66.879944400317711</v>
      </c>
      <c r="M913" s="43">
        <f t="shared" si="114"/>
        <v>14.713587768069896</v>
      </c>
      <c r="N913" s="43">
        <v>28.742388138734444</v>
      </c>
      <c r="O913" s="93">
        <v>4.116181262729123</v>
      </c>
      <c r="P913" s="76">
        <f t="shared" si="115"/>
        <v>2.9841759854470625E-2</v>
      </c>
    </row>
    <row r="914" spans="1:16" x14ac:dyDescent="0.25">
      <c r="A914" s="92">
        <f t="shared" si="118"/>
        <v>31</v>
      </c>
      <c r="B914" s="46" t="s">
        <v>1163</v>
      </c>
      <c r="C914" s="30">
        <v>3738.09</v>
      </c>
      <c r="D914" s="30"/>
      <c r="E914" s="30">
        <v>73</v>
      </c>
      <c r="F914" s="46">
        <f t="shared" si="116"/>
        <v>3811.09</v>
      </c>
      <c r="G914" s="48">
        <v>82</v>
      </c>
      <c r="H914" s="48"/>
      <c r="I914" s="48">
        <v>1</v>
      </c>
      <c r="J914" s="46">
        <v>83</v>
      </c>
      <c r="K914" s="82">
        <f t="shared" si="117"/>
        <v>2.1975112523166536E-2</v>
      </c>
      <c r="L914" s="43">
        <f t="shared" si="113"/>
        <v>94.085345512311363</v>
      </c>
      <c r="M914" s="43">
        <f t="shared" si="114"/>
        <v>20.6987760127085</v>
      </c>
      <c r="N914" s="43">
        <v>40.434207042626426</v>
      </c>
      <c r="O914" s="93">
        <v>5.7905600814663938</v>
      </c>
      <c r="P914" s="76">
        <f t="shared" si="115"/>
        <v>4.2247464281639287E-2</v>
      </c>
    </row>
    <row r="915" spans="1:16" x14ac:dyDescent="0.25">
      <c r="A915" s="92">
        <f t="shared" si="118"/>
        <v>32</v>
      </c>
      <c r="B915" s="46" t="s">
        <v>1164</v>
      </c>
      <c r="C915" s="30">
        <v>4404.33</v>
      </c>
      <c r="D915" s="30"/>
      <c r="E915" s="30"/>
      <c r="F915" s="46">
        <f t="shared" si="116"/>
        <v>4404.33</v>
      </c>
      <c r="G915" s="48">
        <v>72</v>
      </c>
      <c r="H915" s="48"/>
      <c r="I915" s="48"/>
      <c r="J915" s="46">
        <v>72</v>
      </c>
      <c r="K915" s="82">
        <f t="shared" si="117"/>
        <v>1.9062748212867357E-2</v>
      </c>
      <c r="L915" s="43">
        <f t="shared" si="113"/>
        <v>81.616203335980941</v>
      </c>
      <c r="M915" s="43">
        <f t="shared" si="114"/>
        <v>17.955564733915807</v>
      </c>
      <c r="N915" s="43">
        <v>35.075456711675933</v>
      </c>
      <c r="O915" s="93">
        <v>5.0231364562118115</v>
      </c>
      <c r="P915" s="76">
        <f t="shared" si="115"/>
        <v>3.171205637129472E-2</v>
      </c>
    </row>
    <row r="916" spans="1:16" ht="13" x14ac:dyDescent="0.3">
      <c r="A916" s="92">
        <f t="shared" si="118"/>
        <v>33</v>
      </c>
      <c r="B916" s="28" t="s">
        <v>1165</v>
      </c>
      <c r="C916" s="30">
        <v>2676.4</v>
      </c>
      <c r="D916" s="30"/>
      <c r="E916" s="30"/>
      <c r="F916" s="46">
        <f t="shared" si="116"/>
        <v>2676.4</v>
      </c>
      <c r="G916" s="48">
        <v>40</v>
      </c>
      <c r="H916" s="48"/>
      <c r="I916" s="48"/>
      <c r="J916" s="46">
        <v>40</v>
      </c>
      <c r="K916" s="82">
        <f t="shared" si="117"/>
        <v>1.0590415673815197E-2</v>
      </c>
      <c r="L916" s="43">
        <f t="shared" ref="L916:L947" si="119">K916*4281.45</f>
        <v>45.342335186656072</v>
      </c>
      <c r="M916" s="43">
        <f t="shared" si="114"/>
        <v>9.9753137410643351</v>
      </c>
      <c r="N916" s="43">
        <v>19.486364839819963</v>
      </c>
      <c r="O916" s="93">
        <v>2.7906313645621172</v>
      </c>
      <c r="P916" s="76">
        <f t="shared" ref="P916:P947" si="120">(L916+M916+N916+O916)/F916</f>
        <v>2.8992170502205383E-2</v>
      </c>
    </row>
    <row r="917" spans="1:16" x14ac:dyDescent="0.25">
      <c r="A917" s="92">
        <f t="shared" si="118"/>
        <v>34</v>
      </c>
      <c r="B917" s="46" t="s">
        <v>1166</v>
      </c>
      <c r="C917" s="30">
        <v>1241.5999999999999</v>
      </c>
      <c r="D917" s="30"/>
      <c r="E917" s="30"/>
      <c r="F917" s="46">
        <f t="shared" si="116"/>
        <v>1241.5999999999999</v>
      </c>
      <c r="G917" s="48">
        <v>20</v>
      </c>
      <c r="H917" s="48"/>
      <c r="I917" s="48"/>
      <c r="J917" s="46">
        <v>20</v>
      </c>
      <c r="K917" s="82">
        <f t="shared" si="117"/>
        <v>5.2952078369075985E-3</v>
      </c>
      <c r="L917" s="43">
        <f t="shared" si="119"/>
        <v>22.671167593328036</v>
      </c>
      <c r="M917" s="43">
        <f t="shared" si="114"/>
        <v>4.9876568705321676</v>
      </c>
      <c r="N917" s="43">
        <v>9.7431824199099815</v>
      </c>
      <c r="O917" s="93">
        <v>1.3953156822810586</v>
      </c>
      <c r="P917" s="76">
        <f t="shared" si="120"/>
        <v>3.1247843561574781E-2</v>
      </c>
    </row>
    <row r="918" spans="1:16" x14ac:dyDescent="0.25">
      <c r="A918" s="92">
        <f t="shared" si="118"/>
        <v>35</v>
      </c>
      <c r="B918" s="46" t="s">
        <v>54</v>
      </c>
      <c r="C918" s="30">
        <v>7600.7</v>
      </c>
      <c r="D918" s="30"/>
      <c r="E918" s="30">
        <v>75.599999999999994</v>
      </c>
      <c r="F918" s="46">
        <f t="shared" si="116"/>
        <v>7676.3</v>
      </c>
      <c r="G918" s="48">
        <v>139</v>
      </c>
      <c r="H918" s="48"/>
      <c r="I918" s="48">
        <v>2</v>
      </c>
      <c r="J918" s="46">
        <v>141</v>
      </c>
      <c r="K918" s="82">
        <f t="shared" si="117"/>
        <v>3.7331215250198571E-2</v>
      </c>
      <c r="L918" s="43">
        <f t="shared" si="119"/>
        <v>159.83173153296266</v>
      </c>
      <c r="M918" s="43">
        <f t="shared" si="114"/>
        <v>35.162980937251788</v>
      </c>
      <c r="N918" s="43">
        <v>68.689436060365367</v>
      </c>
      <c r="O918" s="93">
        <v>9.8369755600814628</v>
      </c>
      <c r="P918" s="76">
        <f t="shared" si="120"/>
        <v>3.5631896107585846E-2</v>
      </c>
    </row>
    <row r="919" spans="1:16" x14ac:dyDescent="0.25">
      <c r="A919" s="92">
        <f t="shared" si="118"/>
        <v>36</v>
      </c>
      <c r="B919" s="46" t="s">
        <v>1167</v>
      </c>
      <c r="C919" s="30">
        <v>9475.4500000000007</v>
      </c>
      <c r="D919" s="30"/>
      <c r="E919" s="30"/>
      <c r="F919" s="46">
        <f t="shared" si="116"/>
        <v>9475.4500000000007</v>
      </c>
      <c r="G919" s="48">
        <v>160</v>
      </c>
      <c r="H919" s="48"/>
      <c r="I919" s="48"/>
      <c r="J919" s="46">
        <v>160</v>
      </c>
      <c r="K919" s="82">
        <f t="shared" si="117"/>
        <v>4.2361662695260788E-2</v>
      </c>
      <c r="L919" s="43">
        <f t="shared" si="119"/>
        <v>181.36934074662429</v>
      </c>
      <c r="M919" s="43">
        <f t="shared" si="114"/>
        <v>39.90125496425734</v>
      </c>
      <c r="N919" s="43">
        <v>77.945459359279852</v>
      </c>
      <c r="O919" s="93">
        <v>11.162525458248469</v>
      </c>
      <c r="P919" s="76">
        <f t="shared" si="120"/>
        <v>3.2756078131213812E-2</v>
      </c>
    </row>
    <row r="920" spans="1:16" x14ac:dyDescent="0.25">
      <c r="A920" s="92">
        <f t="shared" si="118"/>
        <v>37</v>
      </c>
      <c r="B920" s="46" t="s">
        <v>1168</v>
      </c>
      <c r="C920" s="30">
        <v>4310.78</v>
      </c>
      <c r="D920" s="30"/>
      <c r="E920" s="30">
        <v>310.10000000000002</v>
      </c>
      <c r="F920" s="46">
        <f t="shared" si="116"/>
        <v>4620.88</v>
      </c>
      <c r="G920" s="48">
        <v>72</v>
      </c>
      <c r="H920" s="48"/>
      <c r="I920" s="48">
        <v>1</v>
      </c>
      <c r="J920" s="46">
        <v>73</v>
      </c>
      <c r="K920" s="82">
        <f t="shared" si="117"/>
        <v>1.9327508604712735E-2</v>
      </c>
      <c r="L920" s="43">
        <f t="shared" si="119"/>
        <v>82.749761715647338</v>
      </c>
      <c r="M920" s="43">
        <f t="shared" si="114"/>
        <v>18.204947577442415</v>
      </c>
      <c r="N920" s="43">
        <v>35.562615832671433</v>
      </c>
      <c r="O920" s="93">
        <v>5.0929022403258637</v>
      </c>
      <c r="P920" s="76">
        <f t="shared" si="120"/>
        <v>3.0645727083604645E-2</v>
      </c>
    </row>
    <row r="921" spans="1:16" x14ac:dyDescent="0.25">
      <c r="A921" s="92">
        <f t="shared" si="118"/>
        <v>38</v>
      </c>
      <c r="B921" s="46" t="s">
        <v>1169</v>
      </c>
      <c r="C921" s="30">
        <v>6507.98</v>
      </c>
      <c r="D921" s="30">
        <v>48.6</v>
      </c>
      <c r="E921" s="30"/>
      <c r="F921" s="46">
        <f t="shared" si="116"/>
        <v>6556.58</v>
      </c>
      <c r="G921" s="48">
        <v>106</v>
      </c>
      <c r="H921" s="48">
        <v>1</v>
      </c>
      <c r="I921" s="48"/>
      <c r="J921" s="46">
        <v>107</v>
      </c>
      <c r="K921" s="82">
        <f t="shared" si="117"/>
        <v>2.8329361927455651E-2</v>
      </c>
      <c r="L921" s="43">
        <f t="shared" si="119"/>
        <v>121.29074662430499</v>
      </c>
      <c r="M921" s="43">
        <f t="shared" si="114"/>
        <v>26.683964257347096</v>
      </c>
      <c r="N921" s="43">
        <v>52.126025946518396</v>
      </c>
      <c r="O921" s="93">
        <v>7.4649389002036655</v>
      </c>
      <c r="P921" s="76">
        <f t="shared" si="120"/>
        <v>3.1657613531501809E-2</v>
      </c>
    </row>
    <row r="922" spans="1:16" x14ac:dyDescent="0.25">
      <c r="A922" s="92">
        <f t="shared" si="118"/>
        <v>39</v>
      </c>
      <c r="B922" s="46" t="s">
        <v>1170</v>
      </c>
      <c r="C922" s="30">
        <v>374.3</v>
      </c>
      <c r="D922" s="30"/>
      <c r="E922" s="30"/>
      <c r="F922" s="46">
        <f t="shared" si="116"/>
        <v>374.3</v>
      </c>
      <c r="G922" s="48">
        <v>8</v>
      </c>
      <c r="H922" s="48"/>
      <c r="I922" s="48"/>
      <c r="J922" s="46">
        <v>8</v>
      </c>
      <c r="K922" s="82">
        <f t="shared" si="117"/>
        <v>2.1180831347630395E-3</v>
      </c>
      <c r="L922" s="43">
        <f t="shared" si="119"/>
        <v>9.0684670373312155</v>
      </c>
      <c r="M922" s="43">
        <f t="shared" si="114"/>
        <v>1.9950627482128673</v>
      </c>
      <c r="N922" s="43">
        <v>3.8972729679639926</v>
      </c>
      <c r="O922" s="93">
        <v>0.55812627291242356</v>
      </c>
      <c r="P922" s="76">
        <f t="shared" si="120"/>
        <v>4.1461204986429329E-2</v>
      </c>
    </row>
    <row r="923" spans="1:16" x14ac:dyDescent="0.25">
      <c r="A923" s="92">
        <f t="shared" si="118"/>
        <v>40</v>
      </c>
      <c r="B923" s="46" t="s">
        <v>1171</v>
      </c>
      <c r="C923" s="30">
        <v>376.1</v>
      </c>
      <c r="D923" s="30"/>
      <c r="E923" s="30"/>
      <c r="F923" s="46">
        <f t="shared" si="116"/>
        <v>376.1</v>
      </c>
      <c r="G923" s="48">
        <v>8</v>
      </c>
      <c r="H923" s="48"/>
      <c r="I923" s="48"/>
      <c r="J923" s="46">
        <v>8</v>
      </c>
      <c r="K923" s="82">
        <f t="shared" si="117"/>
        <v>2.1180831347630395E-3</v>
      </c>
      <c r="L923" s="43">
        <f t="shared" si="119"/>
        <v>9.0684670373312155</v>
      </c>
      <c r="M923" s="43">
        <f t="shared" si="114"/>
        <v>1.9950627482128673</v>
      </c>
      <c r="N923" s="43">
        <v>3.8972729679639926</v>
      </c>
      <c r="O923" s="93">
        <v>0.55812627291242356</v>
      </c>
      <c r="P923" s="76">
        <f t="shared" si="120"/>
        <v>4.1262773268865988E-2</v>
      </c>
    </row>
    <row r="924" spans="1:16" x14ac:dyDescent="0.25">
      <c r="A924" s="92">
        <f t="shared" si="118"/>
        <v>41</v>
      </c>
      <c r="B924" s="46" t="s">
        <v>1172</v>
      </c>
      <c r="C924" s="30">
        <v>382.3</v>
      </c>
      <c r="D924" s="30"/>
      <c r="E924" s="30"/>
      <c r="F924" s="46">
        <f t="shared" si="116"/>
        <v>382.3</v>
      </c>
      <c r="G924" s="48">
        <v>8</v>
      </c>
      <c r="H924" s="48"/>
      <c r="I924" s="48"/>
      <c r="J924" s="46">
        <v>8</v>
      </c>
      <c r="K924" s="82">
        <f t="shared" si="117"/>
        <v>2.1180831347630395E-3</v>
      </c>
      <c r="L924" s="43">
        <f t="shared" si="119"/>
        <v>9.0684670373312155</v>
      </c>
      <c r="M924" s="43">
        <f t="shared" si="114"/>
        <v>1.9950627482128673</v>
      </c>
      <c r="N924" s="43">
        <v>3.8972729679639926</v>
      </c>
      <c r="O924" s="93">
        <v>0.55812627291242356</v>
      </c>
      <c r="P924" s="76">
        <f t="shared" si="120"/>
        <v>4.0593588873713046E-2</v>
      </c>
    </row>
    <row r="925" spans="1:16" x14ac:dyDescent="0.25">
      <c r="A925" s="92">
        <f t="shared" si="118"/>
        <v>42</v>
      </c>
      <c r="B925" s="46" t="s">
        <v>1173</v>
      </c>
      <c r="C925" s="30">
        <v>411</v>
      </c>
      <c r="D925" s="30"/>
      <c r="E925" s="30"/>
      <c r="F925" s="46">
        <f t="shared" si="116"/>
        <v>411</v>
      </c>
      <c r="G925" s="48">
        <v>8</v>
      </c>
      <c r="H925" s="48"/>
      <c r="I925" s="48"/>
      <c r="J925" s="46">
        <v>8</v>
      </c>
      <c r="K925" s="82">
        <f t="shared" si="117"/>
        <v>2.1180831347630395E-3</v>
      </c>
      <c r="L925" s="43">
        <f t="shared" si="119"/>
        <v>9.0684670373312155</v>
      </c>
      <c r="M925" s="43">
        <f t="shared" si="114"/>
        <v>1.9950627482128673</v>
      </c>
      <c r="N925" s="43">
        <v>3.8972729679639926</v>
      </c>
      <c r="O925" s="93">
        <v>0.55812627291242356</v>
      </c>
      <c r="P925" s="76">
        <f t="shared" si="120"/>
        <v>3.7758951402482963E-2</v>
      </c>
    </row>
    <row r="926" spans="1:16" x14ac:dyDescent="0.25">
      <c r="A926" s="92">
        <f t="shared" si="118"/>
        <v>43</v>
      </c>
      <c r="B926" s="46" t="s">
        <v>1174</v>
      </c>
      <c r="C926" s="30">
        <v>388.9</v>
      </c>
      <c r="D926" s="30"/>
      <c r="E926" s="30"/>
      <c r="F926" s="46">
        <f t="shared" si="116"/>
        <v>388.9</v>
      </c>
      <c r="G926" s="48">
        <v>8</v>
      </c>
      <c r="H926" s="48"/>
      <c r="I926" s="48"/>
      <c r="J926" s="46">
        <v>8</v>
      </c>
      <c r="K926" s="82">
        <f t="shared" si="117"/>
        <v>2.1180831347630395E-3</v>
      </c>
      <c r="L926" s="43">
        <f t="shared" si="119"/>
        <v>9.0684670373312155</v>
      </c>
      <c r="M926" s="43">
        <f t="shared" si="114"/>
        <v>1.9950627482128673</v>
      </c>
      <c r="N926" s="43">
        <v>3.8972729679639926</v>
      </c>
      <c r="O926" s="93">
        <v>0.55812627291242356</v>
      </c>
      <c r="P926" s="76">
        <f t="shared" si="120"/>
        <v>3.9904677362870913E-2</v>
      </c>
    </row>
    <row r="927" spans="1:16" x14ac:dyDescent="0.25">
      <c r="A927" s="92">
        <f t="shared" si="118"/>
        <v>44</v>
      </c>
      <c r="B927" s="46" t="s">
        <v>1175</v>
      </c>
      <c r="C927" s="30">
        <v>364.6</v>
      </c>
      <c r="D927" s="30"/>
      <c r="E927" s="30"/>
      <c r="F927" s="46">
        <f t="shared" si="116"/>
        <v>364.6</v>
      </c>
      <c r="G927" s="48">
        <v>4</v>
      </c>
      <c r="H927" s="48"/>
      <c r="I927" s="48"/>
      <c r="J927" s="46">
        <v>4</v>
      </c>
      <c r="K927" s="82">
        <f t="shared" si="117"/>
        <v>1.0590415673815197E-3</v>
      </c>
      <c r="L927" s="43">
        <f t="shared" si="119"/>
        <v>4.5342335186656078</v>
      </c>
      <c r="M927" s="43">
        <f t="shared" si="114"/>
        <v>0.99753137410643367</v>
      </c>
      <c r="N927" s="43">
        <v>1.9486364839819963</v>
      </c>
      <c r="O927" s="93">
        <v>0.27906313645621178</v>
      </c>
      <c r="P927" s="76">
        <f t="shared" si="120"/>
        <v>2.1282129767444456E-2</v>
      </c>
    </row>
    <row r="928" spans="1:16" x14ac:dyDescent="0.25">
      <c r="A928" s="92">
        <f t="shared" si="118"/>
        <v>45</v>
      </c>
      <c r="B928" s="46" t="s">
        <v>1176</v>
      </c>
      <c r="C928" s="30">
        <v>133.5</v>
      </c>
      <c r="D928" s="30"/>
      <c r="E928" s="30"/>
      <c r="F928" s="46">
        <f t="shared" si="116"/>
        <v>133.5</v>
      </c>
      <c r="G928" s="48">
        <v>4</v>
      </c>
      <c r="H928" s="48"/>
      <c r="I928" s="48"/>
      <c r="J928" s="46">
        <v>4</v>
      </c>
      <c r="K928" s="82">
        <f t="shared" si="117"/>
        <v>1.0590415673815197E-3</v>
      </c>
      <c r="L928" s="43">
        <f t="shared" si="119"/>
        <v>4.5342335186656078</v>
      </c>
      <c r="M928" s="43">
        <f t="shared" si="114"/>
        <v>0.99753137410643367</v>
      </c>
      <c r="N928" s="43">
        <v>1.9486364839819963</v>
      </c>
      <c r="O928" s="93">
        <v>0.27906313645621178</v>
      </c>
      <c r="P928" s="76">
        <f t="shared" si="120"/>
        <v>5.8123329686968157E-2</v>
      </c>
    </row>
    <row r="929" spans="1:16" x14ac:dyDescent="0.25">
      <c r="A929" s="92">
        <f t="shared" si="118"/>
        <v>46</v>
      </c>
      <c r="B929" s="46" t="s">
        <v>1177</v>
      </c>
      <c r="C929" s="30">
        <v>9198.7099999999991</v>
      </c>
      <c r="D929" s="30"/>
      <c r="E929" s="30"/>
      <c r="F929" s="46">
        <f t="shared" si="116"/>
        <v>9198.7099999999991</v>
      </c>
      <c r="G929" s="48">
        <v>160</v>
      </c>
      <c r="H929" s="48"/>
      <c r="I929" s="48"/>
      <c r="J929" s="46">
        <v>160</v>
      </c>
      <c r="K929" s="82">
        <f t="shared" si="117"/>
        <v>4.2361662695260788E-2</v>
      </c>
      <c r="L929" s="43">
        <f t="shared" si="119"/>
        <v>181.36934074662429</v>
      </c>
      <c r="M929" s="43">
        <f t="shared" si="114"/>
        <v>39.90125496425734</v>
      </c>
      <c r="N929" s="43">
        <v>77.945459359279852</v>
      </c>
      <c r="O929" s="93">
        <v>11.162525458248469</v>
      </c>
      <c r="P929" s="76">
        <f t="shared" si="120"/>
        <v>3.3741533381138222E-2</v>
      </c>
    </row>
    <row r="930" spans="1:16" x14ac:dyDescent="0.25">
      <c r="A930" s="92">
        <f t="shared" si="118"/>
        <v>47</v>
      </c>
      <c r="B930" s="46" t="s">
        <v>1188</v>
      </c>
      <c r="C930" s="30">
        <v>3168.96</v>
      </c>
      <c r="D930" s="30"/>
      <c r="E930" s="30"/>
      <c r="F930" s="46">
        <f t="shared" si="116"/>
        <v>3168.96</v>
      </c>
      <c r="G930" s="48">
        <v>70</v>
      </c>
      <c r="H930" s="48"/>
      <c r="I930" s="48"/>
      <c r="J930" s="46">
        <v>70</v>
      </c>
      <c r="K930" s="82">
        <f t="shared" si="117"/>
        <v>1.8533227429176596E-2</v>
      </c>
      <c r="L930" s="43">
        <f t="shared" si="119"/>
        <v>79.349086576648133</v>
      </c>
      <c r="M930" s="43">
        <f t="shared" si="114"/>
        <v>17.456799046862589</v>
      </c>
      <c r="N930" s="43">
        <v>34.10113846968494</v>
      </c>
      <c r="O930" s="93">
        <v>4.8836048879837053</v>
      </c>
      <c r="P930" s="76">
        <f t="shared" si="120"/>
        <v>4.2850218677793143E-2</v>
      </c>
    </row>
    <row r="931" spans="1:16" x14ac:dyDescent="0.25">
      <c r="A931" s="92">
        <f t="shared" si="118"/>
        <v>48</v>
      </c>
      <c r="B931" s="46" t="s">
        <v>1189</v>
      </c>
      <c r="C931" s="30">
        <v>4196.6499999999996</v>
      </c>
      <c r="D931" s="30"/>
      <c r="E931" s="30">
        <v>69.099999999999994</v>
      </c>
      <c r="F931" s="46">
        <f t="shared" si="116"/>
        <v>4265.75</v>
      </c>
      <c r="G931" s="48">
        <v>72</v>
      </c>
      <c r="H931" s="48"/>
      <c r="I931" s="48">
        <v>1</v>
      </c>
      <c r="J931" s="46">
        <v>73</v>
      </c>
      <c r="K931" s="82">
        <f t="shared" si="117"/>
        <v>1.9327508604712735E-2</v>
      </c>
      <c r="L931" s="43">
        <f t="shared" si="119"/>
        <v>82.749761715647338</v>
      </c>
      <c r="M931" s="43">
        <f t="shared" si="114"/>
        <v>18.204947577442415</v>
      </c>
      <c r="N931" s="43">
        <v>35.562615832671433</v>
      </c>
      <c r="O931" s="93">
        <v>5.0929022403258637</v>
      </c>
      <c r="P931" s="76">
        <f t="shared" si="120"/>
        <v>3.3197029213171664E-2</v>
      </c>
    </row>
    <row r="932" spans="1:16" ht="13" x14ac:dyDescent="0.3">
      <c r="A932" s="92">
        <f t="shared" si="118"/>
        <v>49</v>
      </c>
      <c r="B932" s="28" t="s">
        <v>1190</v>
      </c>
      <c r="C932" s="30">
        <v>8277.0499999999993</v>
      </c>
      <c r="D932" s="30"/>
      <c r="E932" s="30"/>
      <c r="F932" s="46">
        <f t="shared" si="116"/>
        <v>8277.0499999999993</v>
      </c>
      <c r="G932" s="48">
        <v>142</v>
      </c>
      <c r="H932" s="48"/>
      <c r="I932" s="48"/>
      <c r="J932" s="46">
        <v>142</v>
      </c>
      <c r="K932" s="82">
        <f t="shared" si="117"/>
        <v>3.7595975642043949E-2</v>
      </c>
      <c r="L932" s="43">
        <f t="shared" si="119"/>
        <v>160.96528991262906</v>
      </c>
      <c r="M932" s="43">
        <f t="shared" si="114"/>
        <v>35.412363780778392</v>
      </c>
      <c r="N932" s="43">
        <v>69.176595181360867</v>
      </c>
      <c r="O932" s="93">
        <v>9.9067413441955186</v>
      </c>
      <c r="P932" s="76">
        <f t="shared" si="120"/>
        <v>3.3280092571503599E-2</v>
      </c>
    </row>
    <row r="933" spans="1:16" ht="13" x14ac:dyDescent="0.3">
      <c r="A933" s="92">
        <f t="shared" si="118"/>
        <v>50</v>
      </c>
      <c r="B933" s="28" t="s">
        <v>1191</v>
      </c>
      <c r="C933" s="30">
        <v>1475.3</v>
      </c>
      <c r="D933" s="30"/>
      <c r="E933" s="30"/>
      <c r="F933" s="46">
        <f t="shared" si="116"/>
        <v>1475.3</v>
      </c>
      <c r="G933" s="48">
        <v>32</v>
      </c>
      <c r="H933" s="48"/>
      <c r="I933" s="48"/>
      <c r="J933" s="46">
        <v>32</v>
      </c>
      <c r="K933" s="82">
        <f t="shared" si="117"/>
        <v>8.4723325390521579E-3</v>
      </c>
      <c r="L933" s="43">
        <f t="shared" si="119"/>
        <v>36.273868149324862</v>
      </c>
      <c r="M933" s="43">
        <f t="shared" si="114"/>
        <v>7.9802509928514693</v>
      </c>
      <c r="N933" s="43">
        <v>15.58909187185597</v>
      </c>
      <c r="O933" s="93">
        <v>2.2325050916496942</v>
      </c>
      <c r="P933" s="76">
        <f t="shared" si="120"/>
        <v>4.2076673290640541E-2</v>
      </c>
    </row>
    <row r="934" spans="1:16" x14ac:dyDescent="0.25">
      <c r="A934" s="92">
        <f t="shared" si="118"/>
        <v>51</v>
      </c>
      <c r="B934" s="46" t="s">
        <v>1192</v>
      </c>
      <c r="C934" s="30">
        <v>1459.86</v>
      </c>
      <c r="D934" s="30"/>
      <c r="E934" s="30"/>
      <c r="F934" s="46">
        <f t="shared" si="116"/>
        <v>1459.86</v>
      </c>
      <c r="G934" s="48">
        <v>32</v>
      </c>
      <c r="H934" s="48"/>
      <c r="I934" s="48"/>
      <c r="J934" s="46">
        <v>32</v>
      </c>
      <c r="K934" s="82">
        <f t="shared" si="117"/>
        <v>8.4723325390521579E-3</v>
      </c>
      <c r="L934" s="43">
        <f t="shared" si="119"/>
        <v>36.273868149324862</v>
      </c>
      <c r="M934" s="43">
        <f t="shared" si="114"/>
        <v>7.9802509928514693</v>
      </c>
      <c r="N934" s="43">
        <v>15.58909187185597</v>
      </c>
      <c r="O934" s="93">
        <v>2.2325050916496942</v>
      </c>
      <c r="P934" s="76">
        <f t="shared" si="120"/>
        <v>4.2521691193458271E-2</v>
      </c>
    </row>
    <row r="935" spans="1:16" x14ac:dyDescent="0.25">
      <c r="A935" s="92">
        <f t="shared" si="118"/>
        <v>52</v>
      </c>
      <c r="B935" s="46" t="s">
        <v>1193</v>
      </c>
      <c r="C935" s="30">
        <v>411.3</v>
      </c>
      <c r="D935" s="30"/>
      <c r="E935" s="30"/>
      <c r="F935" s="46">
        <f t="shared" si="116"/>
        <v>411.3</v>
      </c>
      <c r="G935" s="48">
        <v>8</v>
      </c>
      <c r="H935" s="48"/>
      <c r="I935" s="48"/>
      <c r="J935" s="46">
        <v>8</v>
      </c>
      <c r="K935" s="82">
        <f t="shared" si="117"/>
        <v>2.1180831347630395E-3</v>
      </c>
      <c r="L935" s="43">
        <f t="shared" si="119"/>
        <v>9.0684670373312155</v>
      </c>
      <c r="M935" s="43">
        <f t="shared" si="114"/>
        <v>1.9950627482128673</v>
      </c>
      <c r="N935" s="43">
        <v>3.8972729679639926</v>
      </c>
      <c r="O935" s="93">
        <v>0.55812627291242356</v>
      </c>
      <c r="P935" s="76">
        <f t="shared" si="120"/>
        <v>3.7731410227134686E-2</v>
      </c>
    </row>
    <row r="936" spans="1:16" x14ac:dyDescent="0.25">
      <c r="A936" s="92">
        <f t="shared" si="118"/>
        <v>53</v>
      </c>
      <c r="B936" s="46" t="s">
        <v>1194</v>
      </c>
      <c r="C936" s="30">
        <v>402.8</v>
      </c>
      <c r="D936" s="30"/>
      <c r="E936" s="30"/>
      <c r="F936" s="46">
        <f t="shared" si="116"/>
        <v>402.8</v>
      </c>
      <c r="G936" s="48">
        <v>8</v>
      </c>
      <c r="H936" s="48"/>
      <c r="I936" s="48"/>
      <c r="J936" s="46">
        <v>8</v>
      </c>
      <c r="K936" s="82">
        <f t="shared" si="117"/>
        <v>2.1180831347630395E-3</v>
      </c>
      <c r="L936" s="43">
        <f t="shared" si="119"/>
        <v>9.0684670373312155</v>
      </c>
      <c r="M936" s="43">
        <f t="shared" si="114"/>
        <v>1.9950627482128673</v>
      </c>
      <c r="N936" s="43">
        <v>3.8972729679639926</v>
      </c>
      <c r="O936" s="93">
        <v>0.55812627291242356</v>
      </c>
      <c r="P936" s="76">
        <f t="shared" si="120"/>
        <v>3.852762916191782E-2</v>
      </c>
    </row>
    <row r="937" spans="1:16" x14ac:dyDescent="0.25">
      <c r="A937" s="92">
        <f t="shared" si="118"/>
        <v>54</v>
      </c>
      <c r="B937" s="46" t="s">
        <v>1195</v>
      </c>
      <c r="C937" s="30">
        <v>142.9</v>
      </c>
      <c r="D937" s="30"/>
      <c r="E937" s="30"/>
      <c r="F937" s="46">
        <f t="shared" si="116"/>
        <v>142.9</v>
      </c>
      <c r="G937" s="48">
        <v>4</v>
      </c>
      <c r="H937" s="48"/>
      <c r="I937" s="48"/>
      <c r="J937" s="46">
        <v>4</v>
      </c>
      <c r="K937" s="82">
        <f t="shared" si="117"/>
        <v>1.0590415673815197E-3</v>
      </c>
      <c r="L937" s="43">
        <f t="shared" si="119"/>
        <v>4.5342335186656078</v>
      </c>
      <c r="M937" s="43">
        <f t="shared" si="114"/>
        <v>0.99753137410643367</v>
      </c>
      <c r="N937" s="43">
        <v>1.9486364839819963</v>
      </c>
      <c r="O937" s="93">
        <v>0.27906313645621178</v>
      </c>
      <c r="P937" s="76">
        <f t="shared" si="120"/>
        <v>5.4299961603990546E-2</v>
      </c>
    </row>
    <row r="938" spans="1:16" x14ac:dyDescent="0.25">
      <c r="A938" s="92">
        <f t="shared" si="118"/>
        <v>55</v>
      </c>
      <c r="B938" s="46" t="s">
        <v>1196</v>
      </c>
      <c r="C938" s="30">
        <v>776.7</v>
      </c>
      <c r="D938" s="30"/>
      <c r="E938" s="30"/>
      <c r="F938" s="46">
        <f t="shared" si="116"/>
        <v>776.7</v>
      </c>
      <c r="G938" s="48">
        <v>15</v>
      </c>
      <c r="H938" s="48"/>
      <c r="I938" s="48"/>
      <c r="J938" s="46">
        <v>15</v>
      </c>
      <c r="K938" s="82">
        <f t="shared" si="117"/>
        <v>3.9714058776806989E-3</v>
      </c>
      <c r="L938" s="43">
        <f t="shared" si="119"/>
        <v>17.003375694996027</v>
      </c>
      <c r="M938" s="43">
        <f t="shared" si="114"/>
        <v>3.7407426528991259</v>
      </c>
      <c r="N938" s="43">
        <v>7.3073868149324861</v>
      </c>
      <c r="O938" s="93">
        <v>1.046486761710794</v>
      </c>
      <c r="P938" s="76">
        <f t="shared" si="120"/>
        <v>3.7463617773321016E-2</v>
      </c>
    </row>
    <row r="939" spans="1:16" x14ac:dyDescent="0.25">
      <c r="A939" s="92">
        <f t="shared" si="118"/>
        <v>56</v>
      </c>
      <c r="B939" s="46" t="s">
        <v>1197</v>
      </c>
      <c r="C939" s="30">
        <v>159.5</v>
      </c>
      <c r="D939" s="30"/>
      <c r="E939" s="30"/>
      <c r="F939" s="46">
        <f t="shared" si="116"/>
        <v>159.5</v>
      </c>
      <c r="G939" s="48">
        <v>3</v>
      </c>
      <c r="H939" s="48"/>
      <c r="I939" s="48"/>
      <c r="J939" s="46">
        <v>3</v>
      </c>
      <c r="K939" s="82">
        <f t="shared" si="117"/>
        <v>7.9428117553613986E-4</v>
      </c>
      <c r="L939" s="43">
        <f t="shared" si="119"/>
        <v>3.400675138999206</v>
      </c>
      <c r="M939" s="43">
        <f t="shared" si="114"/>
        <v>0.74814853057982533</v>
      </c>
      <c r="N939" s="43">
        <v>1.4614773629864974</v>
      </c>
      <c r="O939" s="93">
        <v>0.20929735234215882</v>
      </c>
      <c r="P939" s="76">
        <f>(L939+M939+N939+O939)/F939</f>
        <v>3.6486510250204933E-2</v>
      </c>
    </row>
    <row r="940" spans="1:16" x14ac:dyDescent="0.25">
      <c r="A940" s="92">
        <f t="shared" si="118"/>
        <v>57</v>
      </c>
      <c r="B940" s="46" t="s">
        <v>1198</v>
      </c>
      <c r="C940" s="30">
        <v>8044.64</v>
      </c>
      <c r="D940" s="30"/>
      <c r="E940" s="30"/>
      <c r="F940" s="46">
        <f t="shared" si="116"/>
        <v>8044.64</v>
      </c>
      <c r="G940" s="48">
        <v>181</v>
      </c>
      <c r="H940" s="48"/>
      <c r="I940" s="48"/>
      <c r="J940" s="46">
        <v>181</v>
      </c>
      <c r="K940" s="82">
        <f t="shared" si="117"/>
        <v>4.7921630924013768E-2</v>
      </c>
      <c r="L940" s="43">
        <f t="shared" si="119"/>
        <v>205.17406671961874</v>
      </c>
      <c r="M940" s="43">
        <f t="shared" si="114"/>
        <v>45.138294678316122</v>
      </c>
      <c r="N940" s="43">
        <v>88.175800900185337</v>
      </c>
      <c r="O940" s="93">
        <v>12.627606924643581</v>
      </c>
      <c r="P940" s="76">
        <f t="shared" si="120"/>
        <v>4.3645926880850325E-2</v>
      </c>
    </row>
    <row r="941" spans="1:16" x14ac:dyDescent="0.25">
      <c r="A941" s="92">
        <f t="shared" si="118"/>
        <v>58</v>
      </c>
      <c r="B941" s="46" t="s">
        <v>1199</v>
      </c>
      <c r="C941" s="30">
        <v>3996.29</v>
      </c>
      <c r="D941" s="30"/>
      <c r="E941" s="30"/>
      <c r="F941" s="46">
        <f t="shared" si="116"/>
        <v>3996.29</v>
      </c>
      <c r="G941" s="48">
        <v>90</v>
      </c>
      <c r="H941" s="48"/>
      <c r="I941" s="48"/>
      <c r="J941" s="46">
        <v>90</v>
      </c>
      <c r="K941" s="82">
        <f t="shared" si="117"/>
        <v>2.3828435266084195E-2</v>
      </c>
      <c r="L941" s="43">
        <f t="shared" si="119"/>
        <v>102.02025416997617</v>
      </c>
      <c r="M941" s="43">
        <f t="shared" si="114"/>
        <v>22.444455917394759</v>
      </c>
      <c r="N941" s="43">
        <v>43.844320889594918</v>
      </c>
      <c r="O941" s="93">
        <v>6.2789205702647646</v>
      </c>
      <c r="P941" s="76">
        <f t="shared" si="120"/>
        <v>4.3687508050524522E-2</v>
      </c>
    </row>
    <row r="942" spans="1:16" x14ac:dyDescent="0.25">
      <c r="A942" s="92">
        <f t="shared" si="118"/>
        <v>59</v>
      </c>
      <c r="B942" s="46" t="s">
        <v>1200</v>
      </c>
      <c r="C942" s="30">
        <v>69.53</v>
      </c>
      <c r="D942" s="30"/>
      <c r="E942" s="30"/>
      <c r="F942" s="46">
        <f t="shared" si="116"/>
        <v>69.53</v>
      </c>
      <c r="G942" s="48">
        <v>1</v>
      </c>
      <c r="H942" s="48"/>
      <c r="I942" s="48"/>
      <c r="J942" s="46">
        <v>1</v>
      </c>
      <c r="K942" s="82">
        <f t="shared" si="117"/>
        <v>2.6476039184537993E-4</v>
      </c>
      <c r="L942" s="43">
        <f t="shared" si="119"/>
        <v>1.1335583796664019</v>
      </c>
      <c r="M942" s="43">
        <f t="shared" si="114"/>
        <v>0.24938284352660842</v>
      </c>
      <c r="N942" s="43">
        <v>0.48715912099549907</v>
      </c>
      <c r="O942" s="93">
        <v>6.9765784114052945E-2</v>
      </c>
      <c r="P942" s="76">
        <f t="shared" si="120"/>
        <v>2.7899699817381881E-2</v>
      </c>
    </row>
    <row r="943" spans="1:16" x14ac:dyDescent="0.25">
      <c r="A943" s="92">
        <f t="shared" si="118"/>
        <v>60</v>
      </c>
      <c r="B943" s="46" t="s">
        <v>1201</v>
      </c>
      <c r="C943" s="30">
        <v>3450.5</v>
      </c>
      <c r="D943" s="30"/>
      <c r="E943" s="30"/>
      <c r="F943" s="46">
        <f t="shared" si="116"/>
        <v>3450.5</v>
      </c>
      <c r="G943" s="48">
        <v>53</v>
      </c>
      <c r="H943" s="48"/>
      <c r="I943" s="48"/>
      <c r="J943" s="46">
        <v>53</v>
      </c>
      <c r="K943" s="82">
        <f t="shared" si="117"/>
        <v>1.4032300767805136E-2</v>
      </c>
      <c r="L943" s="43">
        <f t="shared" si="119"/>
        <v>60.078594122319302</v>
      </c>
      <c r="M943" s="43">
        <f t="shared" si="114"/>
        <v>13.217290706910246</v>
      </c>
      <c r="N943" s="43">
        <v>25.819433412761452</v>
      </c>
      <c r="O943" s="93">
        <v>3.6975865580448057</v>
      </c>
      <c r="P943" s="76">
        <f t="shared" si="120"/>
        <v>2.9796523634266284E-2</v>
      </c>
    </row>
    <row r="944" spans="1:16" x14ac:dyDescent="0.25">
      <c r="A944" s="92">
        <f t="shared" si="118"/>
        <v>61</v>
      </c>
      <c r="B944" s="46" t="s">
        <v>1202</v>
      </c>
      <c r="C944" s="30">
        <v>46</v>
      </c>
      <c r="D944" s="30"/>
      <c r="E944" s="30"/>
      <c r="F944" s="46">
        <f t="shared" si="116"/>
        <v>46</v>
      </c>
      <c r="G944" s="48">
        <v>1</v>
      </c>
      <c r="H944" s="48"/>
      <c r="I944" s="48"/>
      <c r="J944" s="46">
        <v>1</v>
      </c>
      <c r="K944" s="82">
        <f t="shared" si="117"/>
        <v>2.6476039184537993E-4</v>
      </c>
      <c r="L944" s="43">
        <f t="shared" si="119"/>
        <v>1.1335583796664019</v>
      </c>
      <c r="M944" s="43">
        <f t="shared" ref="M944:M948" si="121">L944*0.22</f>
        <v>0.24938284352660842</v>
      </c>
      <c r="N944" s="43">
        <v>0.48715912099549907</v>
      </c>
      <c r="O944" s="93">
        <v>6.9765784114052945E-2</v>
      </c>
      <c r="P944" s="76">
        <f t="shared" si="120"/>
        <v>4.2171002789186132E-2</v>
      </c>
    </row>
    <row r="945" spans="1:16" x14ac:dyDescent="0.25">
      <c r="A945" s="92">
        <f t="shared" si="118"/>
        <v>62</v>
      </c>
      <c r="B945" s="46" t="s">
        <v>1244</v>
      </c>
      <c r="C945" s="30">
        <v>3217.4</v>
      </c>
      <c r="D945" s="30"/>
      <c r="E945" s="30"/>
      <c r="F945" s="46">
        <f>C945+D945+E945</f>
        <v>3217.4</v>
      </c>
      <c r="G945" s="48">
        <v>120</v>
      </c>
      <c r="H945" s="48"/>
      <c r="I945" s="48"/>
      <c r="J945" s="46">
        <v>120</v>
      </c>
      <c r="K945" s="82">
        <f t="shared" si="117"/>
        <v>3.1771247021445591E-2</v>
      </c>
      <c r="L945" s="43">
        <f t="shared" si="119"/>
        <v>136.02700555996822</v>
      </c>
      <c r="M945" s="43">
        <f t="shared" si="121"/>
        <v>29.925941223193007</v>
      </c>
      <c r="N945" s="43">
        <v>58.459094519459889</v>
      </c>
      <c r="O945" s="93">
        <v>8.3718940936863522</v>
      </c>
      <c r="P945" s="76">
        <f t="shared" si="120"/>
        <v>7.2351568159478921E-2</v>
      </c>
    </row>
    <row r="946" spans="1:16" x14ac:dyDescent="0.25">
      <c r="A946" s="92">
        <f t="shared" si="118"/>
        <v>63</v>
      </c>
      <c r="B946" s="46" t="s">
        <v>1245</v>
      </c>
      <c r="C946" s="30">
        <v>3196.1</v>
      </c>
      <c r="D946" s="30"/>
      <c r="E946" s="30"/>
      <c r="F946" s="46">
        <f>C946+D946+E946</f>
        <v>3196.1</v>
      </c>
      <c r="G946" s="48">
        <v>120</v>
      </c>
      <c r="H946" s="48"/>
      <c r="I946" s="48"/>
      <c r="J946" s="46">
        <v>120</v>
      </c>
      <c r="K946" s="82">
        <f t="shared" si="117"/>
        <v>3.1771247021445591E-2</v>
      </c>
      <c r="L946" s="43">
        <f t="shared" si="119"/>
        <v>136.02700555996822</v>
      </c>
      <c r="M946" s="43">
        <f t="shared" si="121"/>
        <v>29.925941223193007</v>
      </c>
      <c r="N946" s="43">
        <v>58.459094519459889</v>
      </c>
      <c r="O946" s="93">
        <v>8.3718940936863522</v>
      </c>
      <c r="P946" s="76">
        <f t="shared" si="120"/>
        <v>7.2833745939209493E-2</v>
      </c>
    </row>
    <row r="947" spans="1:16" x14ac:dyDescent="0.25">
      <c r="A947" s="92">
        <f t="shared" si="118"/>
        <v>64</v>
      </c>
      <c r="B947" s="46" t="s">
        <v>1246</v>
      </c>
      <c r="C947" s="30">
        <v>1632.1</v>
      </c>
      <c r="D947" s="30"/>
      <c r="E947" s="30"/>
      <c r="F947" s="46">
        <f>C947+D947+E947</f>
        <v>1632.1</v>
      </c>
      <c r="G947" s="48">
        <v>59</v>
      </c>
      <c r="H947" s="48"/>
      <c r="I947" s="48"/>
      <c r="J947" s="46">
        <v>59</v>
      </c>
      <c r="K947" s="82">
        <f t="shared" si="117"/>
        <v>1.5620863118877415E-2</v>
      </c>
      <c r="L947" s="43">
        <f t="shared" si="119"/>
        <v>66.879944400317711</v>
      </c>
      <c r="M947" s="43">
        <f t="shared" si="121"/>
        <v>14.713587768069896</v>
      </c>
      <c r="N947" s="43">
        <v>28.742388138734444</v>
      </c>
      <c r="O947" s="93">
        <v>4.116181262729123</v>
      </c>
      <c r="P947" s="76">
        <f t="shared" si="120"/>
        <v>7.0125667281325396E-2</v>
      </c>
    </row>
    <row r="948" spans="1:16" x14ac:dyDescent="0.25">
      <c r="A948" s="92">
        <f t="shared" si="118"/>
        <v>65</v>
      </c>
      <c r="B948" s="46" t="s">
        <v>572</v>
      </c>
      <c r="C948" s="94">
        <v>3084.1</v>
      </c>
      <c r="D948" s="48"/>
      <c r="E948" s="48">
        <v>109.7</v>
      </c>
      <c r="F948" s="46">
        <f>C948+D948+E948</f>
        <v>3193.7999999999997</v>
      </c>
      <c r="G948" s="48">
        <v>143</v>
      </c>
      <c r="H948" s="48"/>
      <c r="I948" s="48"/>
      <c r="J948" s="46">
        <v>143</v>
      </c>
      <c r="K948" s="82">
        <f t="shared" si="117"/>
        <v>3.7860736033889328E-2</v>
      </c>
      <c r="L948" s="43">
        <f t="shared" ref="L948" si="122">K948*4281.45</f>
        <v>162.09884829229546</v>
      </c>
      <c r="M948" s="43">
        <f t="shared" si="121"/>
        <v>35.661746624305003</v>
      </c>
      <c r="N948" s="43">
        <v>69.663754302356367</v>
      </c>
      <c r="O948" s="93">
        <v>9.9765071283095708</v>
      </c>
      <c r="P948" s="76">
        <f t="shared" ref="P948:P949" si="123">(L948+M948+N948+O948)/F948</f>
        <v>8.6856051207735735E-2</v>
      </c>
    </row>
    <row r="949" spans="1:16" s="97" customFormat="1" ht="14" x14ac:dyDescent="0.3">
      <c r="A949" s="95"/>
      <c r="B949" s="55" t="s">
        <v>1203</v>
      </c>
      <c r="C949" s="242">
        <f>SUM(C884:C948)</f>
        <v>179704.92999999996</v>
      </c>
      <c r="D949" s="242">
        <f t="shared" ref="D949:O949" si="124">SUM(D884:D948)</f>
        <v>939.9</v>
      </c>
      <c r="E949" s="242">
        <f t="shared" si="124"/>
        <v>3844.0999999999995</v>
      </c>
      <c r="F949" s="242">
        <f t="shared" si="124"/>
        <v>184488.92999999996</v>
      </c>
      <c r="G949" s="242">
        <f t="shared" si="124"/>
        <v>3745</v>
      </c>
      <c r="H949" s="242">
        <f t="shared" si="124"/>
        <v>7</v>
      </c>
      <c r="I949" s="242">
        <f t="shared" si="124"/>
        <v>25</v>
      </c>
      <c r="J949" s="242">
        <f t="shared" si="124"/>
        <v>3777</v>
      </c>
      <c r="K949" s="242">
        <f t="shared" si="124"/>
        <v>1.0000000000000002</v>
      </c>
      <c r="L949" s="242">
        <f t="shared" si="124"/>
        <v>4281.4499999999989</v>
      </c>
      <c r="M949" s="242">
        <f t="shared" si="124"/>
        <v>941.91899999999953</v>
      </c>
      <c r="N949" s="242">
        <f t="shared" si="124"/>
        <v>1840.0000000000002</v>
      </c>
      <c r="O949" s="242">
        <f t="shared" si="124"/>
        <v>263.50536659877804</v>
      </c>
      <c r="P949" s="96">
        <f t="shared" si="123"/>
        <v>3.9714439053870489E-2</v>
      </c>
    </row>
    <row r="950" spans="1:16" x14ac:dyDescent="0.25">
      <c r="A950" s="528" t="s">
        <v>1876</v>
      </c>
      <c r="B950" s="528"/>
      <c r="C950" s="528"/>
      <c r="D950" s="528"/>
      <c r="E950" s="528"/>
      <c r="F950" s="528"/>
      <c r="G950" s="528"/>
      <c r="H950" s="528"/>
      <c r="I950" s="528"/>
      <c r="J950" s="528"/>
      <c r="K950" s="528"/>
      <c r="L950" s="528"/>
      <c r="M950" s="528"/>
      <c r="N950" s="528"/>
      <c r="O950" s="528"/>
      <c r="P950" s="528"/>
    </row>
    <row r="951" spans="1:16" x14ac:dyDescent="0.25">
      <c r="A951" s="64">
        <v>1</v>
      </c>
      <c r="B951" s="46" t="s">
        <v>1205</v>
      </c>
      <c r="C951" s="46">
        <v>653.70000000000005</v>
      </c>
      <c r="D951" s="46">
        <v>37.5</v>
      </c>
      <c r="E951" s="46">
        <v>147.30000000000001</v>
      </c>
      <c r="F951" s="46">
        <f t="shared" ref="F951:F1013" si="125">C951+D951+E951</f>
        <v>838.5</v>
      </c>
      <c r="G951" s="46">
        <v>13</v>
      </c>
      <c r="H951" s="46">
        <v>3</v>
      </c>
      <c r="I951" s="46">
        <v>4</v>
      </c>
      <c r="J951" s="46">
        <f t="shared" ref="J951:J1013" si="126">G951+H951+I951</f>
        <v>20</v>
      </c>
      <c r="K951" s="45">
        <f t="shared" ref="K951:K1014" si="127">2.5/$J$1309*J951</f>
        <v>1.001602564102564E-2</v>
      </c>
      <c r="L951" s="43">
        <f t="shared" ref="L951:L1014" si="128">K951*4281.45</f>
        <v>42.883112980769226</v>
      </c>
      <c r="M951" s="43">
        <f>L951*0.22</f>
        <v>9.4342848557692296</v>
      </c>
      <c r="N951" s="43">
        <v>17.313787638668778</v>
      </c>
      <c r="O951" s="43">
        <v>1.2741108097636573</v>
      </c>
      <c r="P951" s="45">
        <f t="shared" ref="P951:P1014" si="129">(L951+M951+N951+O951)/F951</f>
        <v>8.4562070703602735E-2</v>
      </c>
    </row>
    <row r="952" spans="1:16" x14ac:dyDescent="0.25">
      <c r="A952" s="65">
        <f>A951+1</f>
        <v>2</v>
      </c>
      <c r="B952" s="46" t="s">
        <v>1206</v>
      </c>
      <c r="C952" s="46">
        <v>244</v>
      </c>
      <c r="D952" s="46"/>
      <c r="E952" s="46"/>
      <c r="F952" s="46">
        <f t="shared" si="125"/>
        <v>244</v>
      </c>
      <c r="G952" s="46">
        <v>5</v>
      </c>
      <c r="H952" s="46"/>
      <c r="I952" s="46"/>
      <c r="J952" s="46">
        <f t="shared" si="126"/>
        <v>5</v>
      </c>
      <c r="K952" s="45">
        <f t="shared" si="127"/>
        <v>2.50400641025641E-3</v>
      </c>
      <c r="L952" s="43">
        <f t="shared" si="128"/>
        <v>10.720778245192307</v>
      </c>
      <c r="M952" s="43">
        <f t="shared" ref="M952:M1014" si="130">L952*0.22</f>
        <v>2.3585712139423074</v>
      </c>
      <c r="N952" s="43">
        <v>4.3284469096671945</v>
      </c>
      <c r="O952" s="43">
        <v>0.39815962805114291</v>
      </c>
      <c r="P952" s="45">
        <f t="shared" si="129"/>
        <v>7.2975229495298985E-2</v>
      </c>
    </row>
    <row r="953" spans="1:16" x14ac:dyDescent="0.25">
      <c r="A953" s="65">
        <f t="shared" ref="A953:A1016" si="131">A952+1</f>
        <v>3</v>
      </c>
      <c r="B953" s="46" t="s">
        <v>1207</v>
      </c>
      <c r="C953" s="46">
        <v>279.89999999999998</v>
      </c>
      <c r="D953" s="46"/>
      <c r="E953" s="46"/>
      <c r="F953" s="46">
        <f t="shared" si="125"/>
        <v>279.89999999999998</v>
      </c>
      <c r="G953" s="46">
        <v>8</v>
      </c>
      <c r="H953" s="46"/>
      <c r="I953" s="46"/>
      <c r="J953" s="46">
        <f t="shared" si="126"/>
        <v>8</v>
      </c>
      <c r="K953" s="45">
        <f t="shared" si="127"/>
        <v>4.0064102564102561E-3</v>
      </c>
      <c r="L953" s="43">
        <f t="shared" si="128"/>
        <v>17.15324519230769</v>
      </c>
      <c r="M953" s="43">
        <f t="shared" si="130"/>
        <v>3.7737139423076917</v>
      </c>
      <c r="N953" s="43">
        <v>6.9255150554675122</v>
      </c>
      <c r="O953" s="43">
        <v>0.63705540488182866</v>
      </c>
      <c r="P953" s="45">
        <f t="shared" si="129"/>
        <v>0.10178467165046347</v>
      </c>
    </row>
    <row r="954" spans="1:16" x14ac:dyDescent="0.25">
      <c r="A954" s="65">
        <f t="shared" si="131"/>
        <v>4</v>
      </c>
      <c r="B954" s="46" t="s">
        <v>1208</v>
      </c>
      <c r="C954" s="46">
        <v>107.3</v>
      </c>
      <c r="D954" s="46"/>
      <c r="E954" s="46"/>
      <c r="F954" s="46">
        <f t="shared" si="125"/>
        <v>107.3</v>
      </c>
      <c r="G954" s="46">
        <v>3</v>
      </c>
      <c r="H954" s="46"/>
      <c r="I954" s="46"/>
      <c r="J954" s="46">
        <f t="shared" si="126"/>
        <v>3</v>
      </c>
      <c r="K954" s="45">
        <f t="shared" si="127"/>
        <v>1.502403846153846E-3</v>
      </c>
      <c r="L954" s="43">
        <f t="shared" si="128"/>
        <v>6.4324669471153841</v>
      </c>
      <c r="M954" s="43">
        <f t="shared" si="130"/>
        <v>1.4151427283653846</v>
      </c>
      <c r="N954" s="43">
        <v>2.5970681458003169</v>
      </c>
      <c r="O954" s="43">
        <v>0.2388957768306858</v>
      </c>
      <c r="P954" s="45">
        <f t="shared" si="129"/>
        <v>9.9567321510827339E-2</v>
      </c>
    </row>
    <row r="955" spans="1:16" x14ac:dyDescent="0.25">
      <c r="A955" s="65">
        <f t="shared" si="131"/>
        <v>5</v>
      </c>
      <c r="B955" s="46" t="s">
        <v>1210</v>
      </c>
      <c r="C955" s="46">
        <v>149.30000000000001</v>
      </c>
      <c r="D955" s="46"/>
      <c r="E955" s="46"/>
      <c r="F955" s="46">
        <f t="shared" si="125"/>
        <v>149.30000000000001</v>
      </c>
      <c r="G955" s="46">
        <v>4</v>
      </c>
      <c r="H955" s="46"/>
      <c r="I955" s="46"/>
      <c r="J955" s="46">
        <f t="shared" si="126"/>
        <v>4</v>
      </c>
      <c r="K955" s="45">
        <f t="shared" si="127"/>
        <v>2.003205128205128E-3</v>
      </c>
      <c r="L955" s="43">
        <f t="shared" si="128"/>
        <v>8.5766225961538449</v>
      </c>
      <c r="M955" s="43">
        <f t="shared" si="130"/>
        <v>1.8868569711538459</v>
      </c>
      <c r="N955" s="43">
        <v>3.4627575277337561</v>
      </c>
      <c r="O955" s="43">
        <v>0.31852770244091433</v>
      </c>
      <c r="P955" s="45">
        <f t="shared" si="129"/>
        <v>9.5410346935581786E-2</v>
      </c>
    </row>
    <row r="956" spans="1:16" x14ac:dyDescent="0.25">
      <c r="A956" s="65">
        <f t="shared" si="131"/>
        <v>6</v>
      </c>
      <c r="B956" s="46" t="s">
        <v>1211</v>
      </c>
      <c r="C956" s="46">
        <v>111.1</v>
      </c>
      <c r="D956" s="46">
        <v>25.8</v>
      </c>
      <c r="E956" s="46"/>
      <c r="F956" s="46">
        <f t="shared" si="125"/>
        <v>136.9</v>
      </c>
      <c r="G956" s="46">
        <v>3</v>
      </c>
      <c r="H956" s="46">
        <v>1</v>
      </c>
      <c r="I956" s="46"/>
      <c r="J956" s="46">
        <f t="shared" si="126"/>
        <v>4</v>
      </c>
      <c r="K956" s="45">
        <f t="shared" si="127"/>
        <v>2.003205128205128E-3</v>
      </c>
      <c r="L956" s="43">
        <f t="shared" si="128"/>
        <v>8.5766225961538449</v>
      </c>
      <c r="M956" s="43">
        <f t="shared" si="130"/>
        <v>1.8868569711538459</v>
      </c>
      <c r="N956" s="43">
        <v>3.4627575277337561</v>
      </c>
      <c r="O956" s="43">
        <v>0.2388957768306858</v>
      </c>
      <c r="P956" s="45">
        <f t="shared" si="129"/>
        <v>0.10347065647824787</v>
      </c>
    </row>
    <row r="957" spans="1:16" x14ac:dyDescent="0.25">
      <c r="A957" s="65">
        <f t="shared" si="131"/>
        <v>7</v>
      </c>
      <c r="B957" s="46" t="s">
        <v>1212</v>
      </c>
      <c r="C957" s="46">
        <v>131.5</v>
      </c>
      <c r="D957" s="46"/>
      <c r="E957" s="46"/>
      <c r="F957" s="46">
        <f t="shared" si="125"/>
        <v>131.5</v>
      </c>
      <c r="G957" s="46">
        <v>3</v>
      </c>
      <c r="H957" s="46"/>
      <c r="I957" s="46"/>
      <c r="J957" s="46">
        <f t="shared" si="126"/>
        <v>3</v>
      </c>
      <c r="K957" s="45">
        <f t="shared" si="127"/>
        <v>1.502403846153846E-3</v>
      </c>
      <c r="L957" s="43">
        <f t="shared" si="128"/>
        <v>6.4324669471153841</v>
      </c>
      <c r="M957" s="43">
        <f t="shared" si="130"/>
        <v>1.4151427283653846</v>
      </c>
      <c r="N957" s="43">
        <v>2.5970681458003169</v>
      </c>
      <c r="O957" s="43">
        <v>0.2388957768306858</v>
      </c>
      <c r="P957" s="45">
        <f t="shared" si="129"/>
        <v>8.1243905689062909E-2</v>
      </c>
    </row>
    <row r="958" spans="1:16" x14ac:dyDescent="0.25">
      <c r="A958" s="65">
        <f t="shared" si="131"/>
        <v>8</v>
      </c>
      <c r="B958" s="46" t="s">
        <v>1213</v>
      </c>
      <c r="C958" s="46">
        <v>164</v>
      </c>
      <c r="D958" s="46"/>
      <c r="E958" s="46"/>
      <c r="F958" s="46">
        <f t="shared" si="125"/>
        <v>164</v>
      </c>
      <c r="G958" s="46">
        <v>4</v>
      </c>
      <c r="H958" s="46"/>
      <c r="I958" s="46"/>
      <c r="J958" s="46">
        <f t="shared" si="126"/>
        <v>4</v>
      </c>
      <c r="K958" s="45">
        <f t="shared" si="127"/>
        <v>2.003205128205128E-3</v>
      </c>
      <c r="L958" s="43">
        <f t="shared" si="128"/>
        <v>8.5766225961538449</v>
      </c>
      <c r="M958" s="43">
        <f t="shared" si="130"/>
        <v>1.8868569711538459</v>
      </c>
      <c r="N958" s="43">
        <v>3.4627575277337561</v>
      </c>
      <c r="O958" s="43">
        <v>0.31852770244091433</v>
      </c>
      <c r="P958" s="45">
        <f t="shared" si="129"/>
        <v>8.6858321935868052E-2</v>
      </c>
    </row>
    <row r="959" spans="1:16" x14ac:dyDescent="0.25">
      <c r="A959" s="65">
        <f t="shared" si="131"/>
        <v>9</v>
      </c>
      <c r="B959" s="46" t="s">
        <v>1214</v>
      </c>
      <c r="C959" s="46">
        <v>183.5</v>
      </c>
      <c r="D959" s="46"/>
      <c r="E959" s="46"/>
      <c r="F959" s="46">
        <f t="shared" si="125"/>
        <v>183.5</v>
      </c>
      <c r="G959" s="46">
        <v>5</v>
      </c>
      <c r="H959" s="46"/>
      <c r="I959" s="46"/>
      <c r="J959" s="46">
        <f t="shared" si="126"/>
        <v>5</v>
      </c>
      <c r="K959" s="45">
        <f t="shared" si="127"/>
        <v>2.50400641025641E-3</v>
      </c>
      <c r="L959" s="43">
        <f t="shared" si="128"/>
        <v>10.720778245192307</v>
      </c>
      <c r="M959" s="43">
        <f t="shared" si="130"/>
        <v>2.3585712139423074</v>
      </c>
      <c r="N959" s="43">
        <v>4.3284469096671945</v>
      </c>
      <c r="O959" s="43">
        <v>0.39815962805114291</v>
      </c>
      <c r="P959" s="45">
        <f t="shared" si="129"/>
        <v>9.7035182544157772E-2</v>
      </c>
    </row>
    <row r="960" spans="1:16" x14ac:dyDescent="0.25">
      <c r="A960" s="65">
        <f t="shared" si="131"/>
        <v>10</v>
      </c>
      <c r="B960" s="46" t="s">
        <v>1215</v>
      </c>
      <c r="C960" s="46">
        <v>4270.7</v>
      </c>
      <c r="D960" s="46"/>
      <c r="E960" s="46"/>
      <c r="F960" s="46">
        <f t="shared" si="125"/>
        <v>4270.7</v>
      </c>
      <c r="G960" s="46">
        <v>65</v>
      </c>
      <c r="H960" s="46">
        <v>1</v>
      </c>
      <c r="I960" s="46"/>
      <c r="J960" s="46">
        <f t="shared" si="126"/>
        <v>66</v>
      </c>
      <c r="K960" s="45">
        <f t="shared" si="127"/>
        <v>3.3052884615384609E-2</v>
      </c>
      <c r="L960" s="43">
        <f t="shared" si="128"/>
        <v>141.51427283653842</v>
      </c>
      <c r="M960" s="43">
        <f t="shared" si="130"/>
        <v>31.133140024038454</v>
      </c>
      <c r="N960" s="43">
        <v>57.135499207606976</v>
      </c>
      <c r="O960" s="43">
        <v>5.3353390158853147</v>
      </c>
      <c r="P960" s="45">
        <f t="shared" si="129"/>
        <v>5.5053797055299877E-2</v>
      </c>
    </row>
    <row r="961" spans="1:16" x14ac:dyDescent="0.25">
      <c r="A961" s="65">
        <f t="shared" si="131"/>
        <v>11</v>
      </c>
      <c r="B961" s="46" t="s">
        <v>1216</v>
      </c>
      <c r="C961" s="46">
        <v>2670.7</v>
      </c>
      <c r="D961" s="46"/>
      <c r="E961" s="46"/>
      <c r="F961" s="46">
        <f t="shared" si="125"/>
        <v>2670.7</v>
      </c>
      <c r="G961" s="46">
        <v>56</v>
      </c>
      <c r="H961" s="46"/>
      <c r="I961" s="46">
        <v>1</v>
      </c>
      <c r="J961" s="46">
        <f t="shared" si="126"/>
        <v>57</v>
      </c>
      <c r="K961" s="45">
        <f t="shared" si="127"/>
        <v>2.8545673076923073E-2</v>
      </c>
      <c r="L961" s="43">
        <f t="shared" si="128"/>
        <v>122.21687199519228</v>
      </c>
      <c r="M961" s="43">
        <f t="shared" si="130"/>
        <v>26.887711838942302</v>
      </c>
      <c r="N961" s="43">
        <v>49.34429477020602</v>
      </c>
      <c r="O961" s="43">
        <v>4.4593878341728006</v>
      </c>
      <c r="P961" s="45">
        <f t="shared" si="129"/>
        <v>7.5975686688326438E-2</v>
      </c>
    </row>
    <row r="962" spans="1:16" x14ac:dyDescent="0.25">
      <c r="A962" s="65">
        <f t="shared" si="131"/>
        <v>12</v>
      </c>
      <c r="B962" s="46" t="s">
        <v>1217</v>
      </c>
      <c r="C962" s="46">
        <v>463.7</v>
      </c>
      <c r="D962" s="46"/>
      <c r="E962" s="46">
        <v>121.1</v>
      </c>
      <c r="F962" s="46">
        <f t="shared" si="125"/>
        <v>584.79999999999995</v>
      </c>
      <c r="G962" s="46">
        <v>10</v>
      </c>
      <c r="H962" s="46"/>
      <c r="I962" s="46">
        <v>1</v>
      </c>
      <c r="J962" s="46">
        <f t="shared" si="126"/>
        <v>11</v>
      </c>
      <c r="K962" s="45">
        <f t="shared" si="127"/>
        <v>5.5088141025641021E-3</v>
      </c>
      <c r="L962" s="43">
        <f t="shared" si="128"/>
        <v>23.585712139423073</v>
      </c>
      <c r="M962" s="43">
        <f t="shared" si="130"/>
        <v>5.1888566706730765</v>
      </c>
      <c r="N962" s="43">
        <v>9.52258320126783</v>
      </c>
      <c r="O962" s="43">
        <v>0.79631925610228582</v>
      </c>
      <c r="P962" s="45">
        <f t="shared" si="129"/>
        <v>6.6849301072958736E-2</v>
      </c>
    </row>
    <row r="963" spans="1:16" x14ac:dyDescent="0.25">
      <c r="A963" s="65">
        <f t="shared" si="131"/>
        <v>13</v>
      </c>
      <c r="B963" s="46" t="s">
        <v>1218</v>
      </c>
      <c r="C963" s="46">
        <v>892.4</v>
      </c>
      <c r="D963" s="46"/>
      <c r="E963" s="46"/>
      <c r="F963" s="46">
        <f t="shared" si="125"/>
        <v>892.4</v>
      </c>
      <c r="G963" s="46">
        <v>25</v>
      </c>
      <c r="H963" s="46"/>
      <c r="I963" s="46">
        <v>2</v>
      </c>
      <c r="J963" s="46">
        <f t="shared" si="126"/>
        <v>27</v>
      </c>
      <c r="K963" s="45">
        <f t="shared" si="127"/>
        <v>1.3521634615384614E-2</v>
      </c>
      <c r="L963" s="43">
        <f t="shared" si="128"/>
        <v>57.892202524038453</v>
      </c>
      <c r="M963" s="43">
        <f t="shared" si="130"/>
        <v>12.73628455528846</v>
      </c>
      <c r="N963" s="43">
        <v>23.373613312202853</v>
      </c>
      <c r="O963" s="43">
        <v>1.9907981402557147</v>
      </c>
      <c r="P963" s="45">
        <f t="shared" si="129"/>
        <v>0.1075671207214091</v>
      </c>
    </row>
    <row r="964" spans="1:16" x14ac:dyDescent="0.25">
      <c r="A964" s="65">
        <f t="shared" si="131"/>
        <v>14</v>
      </c>
      <c r="B964" s="46" t="s">
        <v>1219</v>
      </c>
      <c r="C964" s="46">
        <v>481.8</v>
      </c>
      <c r="D964" s="46"/>
      <c r="E964" s="46">
        <v>50.8</v>
      </c>
      <c r="F964" s="46">
        <f t="shared" si="125"/>
        <v>532.6</v>
      </c>
      <c r="G964" s="46">
        <v>10</v>
      </c>
      <c r="H964" s="46"/>
      <c r="I964" s="46">
        <v>3</v>
      </c>
      <c r="J964" s="46">
        <f t="shared" si="126"/>
        <v>13</v>
      </c>
      <c r="K964" s="45">
        <f t="shared" si="127"/>
        <v>6.5104166666666661E-3</v>
      </c>
      <c r="L964" s="43">
        <f t="shared" si="128"/>
        <v>27.874023437499996</v>
      </c>
      <c r="M964" s="43">
        <f t="shared" si="130"/>
        <v>6.1322851562499991</v>
      </c>
      <c r="N964" s="43">
        <v>11.253961965134707</v>
      </c>
      <c r="O964" s="43">
        <v>0.79631925610228582</v>
      </c>
      <c r="P964" s="45">
        <f t="shared" si="129"/>
        <v>8.647500904053132E-2</v>
      </c>
    </row>
    <row r="965" spans="1:16" x14ac:dyDescent="0.25">
      <c r="A965" s="65">
        <f t="shared" si="131"/>
        <v>15</v>
      </c>
      <c r="B965" s="46" t="s">
        <v>1220</v>
      </c>
      <c r="C965" s="46">
        <v>340.1</v>
      </c>
      <c r="D965" s="46"/>
      <c r="E965" s="46"/>
      <c r="F965" s="46">
        <f t="shared" si="125"/>
        <v>340.1</v>
      </c>
      <c r="G965" s="46">
        <v>7</v>
      </c>
      <c r="H965" s="46"/>
      <c r="I965" s="46"/>
      <c r="J965" s="46">
        <f t="shared" si="126"/>
        <v>7</v>
      </c>
      <c r="K965" s="45">
        <f t="shared" si="127"/>
        <v>3.505608974358974E-3</v>
      </c>
      <c r="L965" s="43">
        <f t="shared" si="128"/>
        <v>15.009089543269228</v>
      </c>
      <c r="M965" s="43">
        <f t="shared" si="130"/>
        <v>3.30199969951923</v>
      </c>
      <c r="N965" s="43">
        <v>6.059825673534073</v>
      </c>
      <c r="O965" s="43">
        <v>0.55742347927160008</v>
      </c>
      <c r="P965" s="45">
        <f t="shared" si="129"/>
        <v>7.3297084373990379E-2</v>
      </c>
    </row>
    <row r="966" spans="1:16" x14ac:dyDescent="0.25">
      <c r="A966" s="65">
        <f t="shared" si="131"/>
        <v>16</v>
      </c>
      <c r="B966" s="46" t="s">
        <v>1221</v>
      </c>
      <c r="C966" s="46">
        <v>449.9</v>
      </c>
      <c r="D966" s="46"/>
      <c r="E966" s="46">
        <v>99.3</v>
      </c>
      <c r="F966" s="46">
        <f t="shared" si="125"/>
        <v>549.19999999999993</v>
      </c>
      <c r="G966" s="46">
        <v>8</v>
      </c>
      <c r="H966" s="46"/>
      <c r="I966" s="46">
        <v>2</v>
      </c>
      <c r="J966" s="46">
        <f t="shared" si="126"/>
        <v>10</v>
      </c>
      <c r="K966" s="45">
        <f t="shared" si="127"/>
        <v>5.0080128205128201E-3</v>
      </c>
      <c r="L966" s="43">
        <f t="shared" si="128"/>
        <v>21.441556490384613</v>
      </c>
      <c r="M966" s="43">
        <f t="shared" si="130"/>
        <v>4.7171424278846148</v>
      </c>
      <c r="N966" s="43">
        <v>8.656893819334389</v>
      </c>
      <c r="O966" s="43">
        <v>0.63705540488182866</v>
      </c>
      <c r="P966" s="45">
        <f t="shared" si="129"/>
        <v>6.4553255904015741E-2</v>
      </c>
    </row>
    <row r="967" spans="1:16" x14ac:dyDescent="0.25">
      <c r="A967" s="65">
        <f t="shared" si="131"/>
        <v>17</v>
      </c>
      <c r="B967" s="46" t="s">
        <v>1222</v>
      </c>
      <c r="C967" s="46">
        <v>855.5</v>
      </c>
      <c r="D967" s="46"/>
      <c r="E967" s="46">
        <v>188</v>
      </c>
      <c r="F967" s="46">
        <f t="shared" si="125"/>
        <v>1043.5</v>
      </c>
      <c r="G967" s="46">
        <v>21</v>
      </c>
      <c r="H967" s="46"/>
      <c r="I967" s="46">
        <v>1</v>
      </c>
      <c r="J967" s="46">
        <f t="shared" si="126"/>
        <v>22</v>
      </c>
      <c r="K967" s="45">
        <f t="shared" si="127"/>
        <v>1.1017628205128204E-2</v>
      </c>
      <c r="L967" s="43">
        <f t="shared" si="128"/>
        <v>47.171424278846146</v>
      </c>
      <c r="M967" s="43">
        <f t="shared" si="130"/>
        <v>10.377713341346153</v>
      </c>
      <c r="N967" s="43">
        <v>19.04516640253566</v>
      </c>
      <c r="O967" s="43">
        <v>1.751902363425029</v>
      </c>
      <c r="P967" s="45">
        <f t="shared" si="129"/>
        <v>7.5080216948876843E-2</v>
      </c>
    </row>
    <row r="968" spans="1:16" x14ac:dyDescent="0.25">
      <c r="A968" s="65">
        <f t="shared" si="131"/>
        <v>18</v>
      </c>
      <c r="B968" s="46" t="s">
        <v>1223</v>
      </c>
      <c r="C968" s="46">
        <v>851.2</v>
      </c>
      <c r="D968" s="46"/>
      <c r="E968" s="46">
        <v>76.2</v>
      </c>
      <c r="F968" s="46">
        <f t="shared" si="125"/>
        <v>927.40000000000009</v>
      </c>
      <c r="G968" s="46">
        <v>19</v>
      </c>
      <c r="H968" s="46"/>
      <c r="I968" s="46">
        <v>2</v>
      </c>
      <c r="J968" s="46">
        <f t="shared" si="126"/>
        <v>21</v>
      </c>
      <c r="K968" s="45">
        <f t="shared" si="127"/>
        <v>1.0516826923076922E-2</v>
      </c>
      <c r="L968" s="43">
        <f t="shared" si="128"/>
        <v>45.027268629807686</v>
      </c>
      <c r="M968" s="43">
        <f t="shared" si="130"/>
        <v>9.9059990985576913</v>
      </c>
      <c r="N968" s="43">
        <v>18.179477020602221</v>
      </c>
      <c r="O968" s="43">
        <v>1.5130065865943432</v>
      </c>
      <c r="P968" s="45">
        <f t="shared" si="129"/>
        <v>8.046770685309676E-2</v>
      </c>
    </row>
    <row r="969" spans="1:16" x14ac:dyDescent="0.25">
      <c r="A969" s="65">
        <f t="shared" si="131"/>
        <v>19</v>
      </c>
      <c r="B969" s="46" t="s">
        <v>1224</v>
      </c>
      <c r="C969" s="46">
        <v>544.4</v>
      </c>
      <c r="D969" s="46">
        <v>105.8</v>
      </c>
      <c r="E969" s="46">
        <v>74</v>
      </c>
      <c r="F969" s="46">
        <f t="shared" si="125"/>
        <v>724.19999999999993</v>
      </c>
      <c r="G969" s="46">
        <v>14</v>
      </c>
      <c r="H969" s="46">
        <v>1</v>
      </c>
      <c r="I969" s="46">
        <v>1</v>
      </c>
      <c r="J969" s="46">
        <f t="shared" si="126"/>
        <v>16</v>
      </c>
      <c r="K969" s="45">
        <f t="shared" si="127"/>
        <v>8.0128205128205121E-3</v>
      </c>
      <c r="L969" s="43">
        <f t="shared" si="128"/>
        <v>34.30649038461538</v>
      </c>
      <c r="M969" s="43">
        <f t="shared" si="130"/>
        <v>7.5474278846153835</v>
      </c>
      <c r="N969" s="43">
        <v>13.851030110935024</v>
      </c>
      <c r="O969" s="43">
        <v>1.1148469585432002</v>
      </c>
      <c r="P969" s="45">
        <f t="shared" si="129"/>
        <v>7.8458706626220648E-2</v>
      </c>
    </row>
    <row r="970" spans="1:16" x14ac:dyDescent="0.25">
      <c r="A970" s="65">
        <f t="shared" si="131"/>
        <v>20</v>
      </c>
      <c r="B970" s="46" t="s">
        <v>1225</v>
      </c>
      <c r="C970" s="46">
        <v>252.4</v>
      </c>
      <c r="D970" s="46">
        <v>53</v>
      </c>
      <c r="E970" s="46">
        <v>35.4</v>
      </c>
      <c r="F970" s="46">
        <f t="shared" si="125"/>
        <v>340.79999999999995</v>
      </c>
      <c r="G970" s="46">
        <v>6</v>
      </c>
      <c r="H970" s="46">
        <v>1</v>
      </c>
      <c r="I970" s="46">
        <v>1</v>
      </c>
      <c r="J970" s="46">
        <f t="shared" si="126"/>
        <v>8</v>
      </c>
      <c r="K970" s="45">
        <f t="shared" si="127"/>
        <v>4.0064102564102561E-3</v>
      </c>
      <c r="L970" s="43">
        <f t="shared" si="128"/>
        <v>17.15324519230769</v>
      </c>
      <c r="M970" s="43">
        <f t="shared" si="130"/>
        <v>3.7737139423076917</v>
      </c>
      <c r="N970" s="43">
        <v>6.9255150554675122</v>
      </c>
      <c r="O970" s="43">
        <v>0.4777915536613716</v>
      </c>
      <c r="P970" s="45">
        <f t="shared" si="129"/>
        <v>8.3128714036808313E-2</v>
      </c>
    </row>
    <row r="971" spans="1:16" x14ac:dyDescent="0.25">
      <c r="A971" s="65">
        <f t="shared" si="131"/>
        <v>21</v>
      </c>
      <c r="B971" s="46" t="s">
        <v>1226</v>
      </c>
      <c r="C971" s="46">
        <v>446.3</v>
      </c>
      <c r="D971" s="46">
        <v>12.4</v>
      </c>
      <c r="E971" s="46">
        <v>75.400000000000006</v>
      </c>
      <c r="F971" s="46">
        <f t="shared" si="125"/>
        <v>534.1</v>
      </c>
      <c r="G971" s="46">
        <v>7</v>
      </c>
      <c r="H971" s="46">
        <v>2</v>
      </c>
      <c r="I971" s="46">
        <v>2</v>
      </c>
      <c r="J971" s="46">
        <f t="shared" si="126"/>
        <v>11</v>
      </c>
      <c r="K971" s="45">
        <f t="shared" si="127"/>
        <v>5.5088141025641021E-3</v>
      </c>
      <c r="L971" s="43">
        <f t="shared" si="128"/>
        <v>23.585712139423073</v>
      </c>
      <c r="M971" s="43">
        <f t="shared" si="130"/>
        <v>5.1888566706730765</v>
      </c>
      <c r="N971" s="43">
        <v>9.52258320126783</v>
      </c>
      <c r="O971" s="43">
        <v>0.55742347927160008</v>
      </c>
      <c r="P971" s="45">
        <f t="shared" si="129"/>
        <v>7.2747754148353438E-2</v>
      </c>
    </row>
    <row r="972" spans="1:16" x14ac:dyDescent="0.25">
      <c r="A972" s="65">
        <f t="shared" si="131"/>
        <v>22</v>
      </c>
      <c r="B972" s="46" t="s">
        <v>1227</v>
      </c>
      <c r="C972" s="46">
        <v>237.5</v>
      </c>
      <c r="D972" s="46"/>
      <c r="E972" s="46"/>
      <c r="F972" s="46">
        <f t="shared" si="125"/>
        <v>237.5</v>
      </c>
      <c r="G972" s="46">
        <v>6</v>
      </c>
      <c r="H972" s="46"/>
      <c r="I972" s="46"/>
      <c r="J972" s="46">
        <f t="shared" si="126"/>
        <v>6</v>
      </c>
      <c r="K972" s="45">
        <f t="shared" si="127"/>
        <v>3.004807692307692E-3</v>
      </c>
      <c r="L972" s="43">
        <f t="shared" si="128"/>
        <v>12.864933894230768</v>
      </c>
      <c r="M972" s="43">
        <f t="shared" si="130"/>
        <v>2.8302854567307691</v>
      </c>
      <c r="N972" s="43">
        <v>5.1941362916006337</v>
      </c>
      <c r="O972" s="43">
        <v>0.4777915536613716</v>
      </c>
      <c r="P972" s="45">
        <f t="shared" si="129"/>
        <v>8.996693556304651E-2</v>
      </c>
    </row>
    <row r="973" spans="1:16" x14ac:dyDescent="0.25">
      <c r="A973" s="65">
        <f t="shared" si="131"/>
        <v>23</v>
      </c>
      <c r="B973" s="46" t="s">
        <v>1228</v>
      </c>
      <c r="C973" s="46">
        <v>159.5</v>
      </c>
      <c r="D973" s="46"/>
      <c r="E973" s="46">
        <v>91.9</v>
      </c>
      <c r="F973" s="46">
        <f t="shared" si="125"/>
        <v>251.4</v>
      </c>
      <c r="G973" s="46">
        <v>4</v>
      </c>
      <c r="H973" s="46"/>
      <c r="I973" s="46">
        <v>3</v>
      </c>
      <c r="J973" s="46">
        <f t="shared" si="126"/>
        <v>7</v>
      </c>
      <c r="K973" s="45">
        <f t="shared" si="127"/>
        <v>3.505608974358974E-3</v>
      </c>
      <c r="L973" s="43">
        <f t="shared" si="128"/>
        <v>15.009089543269228</v>
      </c>
      <c r="M973" s="43">
        <f t="shared" si="130"/>
        <v>3.30199969951923</v>
      </c>
      <c r="N973" s="43">
        <v>6.059825673534073</v>
      </c>
      <c r="O973" s="43">
        <v>0.39815962805114291</v>
      </c>
      <c r="P973" s="45">
        <f t="shared" si="129"/>
        <v>9.8524560637922337E-2</v>
      </c>
    </row>
    <row r="974" spans="1:16" x14ac:dyDescent="0.25">
      <c r="A974" s="65">
        <f t="shared" si="131"/>
        <v>24</v>
      </c>
      <c r="B974" s="46" t="s">
        <v>1229</v>
      </c>
      <c r="C974" s="46">
        <v>6036.5</v>
      </c>
      <c r="D974" s="46"/>
      <c r="E974" s="46">
        <v>57.9</v>
      </c>
      <c r="F974" s="46">
        <f t="shared" si="125"/>
        <v>6094.4</v>
      </c>
      <c r="G974" s="46">
        <v>129</v>
      </c>
      <c r="H974" s="46"/>
      <c r="I974" s="46">
        <v>3</v>
      </c>
      <c r="J974" s="46">
        <f t="shared" si="126"/>
        <v>132</v>
      </c>
      <c r="K974" s="45">
        <f t="shared" si="127"/>
        <v>6.6105769230769218E-2</v>
      </c>
      <c r="L974" s="43">
        <f t="shared" si="128"/>
        <v>283.02854567307685</v>
      </c>
      <c r="M974" s="43">
        <f t="shared" si="130"/>
        <v>62.266280048076908</v>
      </c>
      <c r="N974" s="43">
        <v>114.27099841521395</v>
      </c>
      <c r="O974" s="43">
        <v>10.352150329329715</v>
      </c>
      <c r="P974" s="45">
        <f t="shared" si="129"/>
        <v>7.710651983225543E-2</v>
      </c>
    </row>
    <row r="975" spans="1:16" x14ac:dyDescent="0.25">
      <c r="A975" s="65">
        <f t="shared" si="131"/>
        <v>25</v>
      </c>
      <c r="B975" s="46" t="s">
        <v>1230</v>
      </c>
      <c r="C975" s="46">
        <v>5942.78</v>
      </c>
      <c r="D975" s="46">
        <v>26.3</v>
      </c>
      <c r="E975" s="46">
        <v>169.5</v>
      </c>
      <c r="F975" s="46">
        <f t="shared" si="125"/>
        <v>6138.58</v>
      </c>
      <c r="G975" s="46">
        <v>128</v>
      </c>
      <c r="H975" s="46">
        <v>1</v>
      </c>
      <c r="I975" s="46">
        <v>4</v>
      </c>
      <c r="J975" s="46">
        <f t="shared" si="126"/>
        <v>133</v>
      </c>
      <c r="K975" s="45">
        <f t="shared" si="127"/>
        <v>6.6606570512820512E-2</v>
      </c>
      <c r="L975" s="43">
        <f t="shared" si="128"/>
        <v>285.17270132211536</v>
      </c>
      <c r="M975" s="43">
        <f t="shared" si="130"/>
        <v>62.73799429086538</v>
      </c>
      <c r="N975" s="43">
        <v>115.13668779714739</v>
      </c>
      <c r="O975" s="43">
        <v>10.352150329329715</v>
      </c>
      <c r="P975" s="45">
        <f t="shared" si="129"/>
        <v>7.711873653832936E-2</v>
      </c>
    </row>
    <row r="976" spans="1:16" x14ac:dyDescent="0.25">
      <c r="A976" s="65">
        <f t="shared" si="131"/>
        <v>26</v>
      </c>
      <c r="B976" s="46" t="s">
        <v>1231</v>
      </c>
      <c r="C976" s="46">
        <v>362.7</v>
      </c>
      <c r="D976" s="46"/>
      <c r="E976" s="46">
        <v>64.8</v>
      </c>
      <c r="F976" s="46">
        <f t="shared" si="125"/>
        <v>427.5</v>
      </c>
      <c r="G976" s="46">
        <v>8</v>
      </c>
      <c r="H976" s="46"/>
      <c r="I976" s="46">
        <v>2</v>
      </c>
      <c r="J976" s="46">
        <f t="shared" si="126"/>
        <v>10</v>
      </c>
      <c r="K976" s="45">
        <f t="shared" si="127"/>
        <v>5.0080128205128201E-3</v>
      </c>
      <c r="L976" s="43">
        <f t="shared" si="128"/>
        <v>21.441556490384613</v>
      </c>
      <c r="M976" s="43">
        <f t="shared" si="130"/>
        <v>4.7171424278846148</v>
      </c>
      <c r="N976" s="43">
        <v>8.656893819334389</v>
      </c>
      <c r="O976" s="43">
        <v>0.63705540488182866</v>
      </c>
      <c r="P976" s="45">
        <f t="shared" si="129"/>
        <v>8.2930171093533206E-2</v>
      </c>
    </row>
    <row r="977" spans="1:16" x14ac:dyDescent="0.25">
      <c r="A977" s="65">
        <f t="shared" si="131"/>
        <v>27</v>
      </c>
      <c r="B977" s="46" t="s">
        <v>1232</v>
      </c>
      <c r="C977" s="46">
        <v>5493.7</v>
      </c>
      <c r="D977" s="46"/>
      <c r="E977" s="46"/>
      <c r="F977" s="46">
        <f t="shared" si="125"/>
        <v>5493.7</v>
      </c>
      <c r="G977" s="46">
        <v>148</v>
      </c>
      <c r="H977" s="46"/>
      <c r="I977" s="46"/>
      <c r="J977" s="46">
        <f t="shared" si="126"/>
        <v>148</v>
      </c>
      <c r="K977" s="45">
        <f t="shared" si="127"/>
        <v>7.411858974358973E-2</v>
      </c>
      <c r="L977" s="43">
        <f t="shared" si="128"/>
        <v>317.33503605769226</v>
      </c>
      <c r="M977" s="43">
        <f t="shared" si="130"/>
        <v>69.813707932692296</v>
      </c>
      <c r="N977" s="43">
        <v>128.12202852614897</v>
      </c>
      <c r="O977" s="43">
        <v>11.785524990313831</v>
      </c>
      <c r="P977" s="45">
        <f t="shared" si="129"/>
        <v>9.5938310702595231E-2</v>
      </c>
    </row>
    <row r="978" spans="1:16" x14ac:dyDescent="0.25">
      <c r="A978" s="65">
        <f t="shared" si="131"/>
        <v>28</v>
      </c>
      <c r="B978" s="46" t="s">
        <v>1233</v>
      </c>
      <c r="C978" s="46">
        <v>5413.1</v>
      </c>
      <c r="D978" s="46"/>
      <c r="E978" s="46">
        <v>26</v>
      </c>
      <c r="F978" s="46">
        <f t="shared" si="125"/>
        <v>5439.1</v>
      </c>
      <c r="G978" s="46">
        <v>147</v>
      </c>
      <c r="H978" s="46"/>
      <c r="I978" s="46">
        <v>2</v>
      </c>
      <c r="J978" s="46">
        <f t="shared" si="126"/>
        <v>149</v>
      </c>
      <c r="K978" s="45">
        <f t="shared" si="127"/>
        <v>7.4619391025641024E-2</v>
      </c>
      <c r="L978" s="43">
        <f t="shared" si="128"/>
        <v>319.47919170673077</v>
      </c>
      <c r="M978" s="43">
        <f t="shared" si="130"/>
        <v>70.285422175480775</v>
      </c>
      <c r="N978" s="43">
        <v>128.9877179080824</v>
      </c>
      <c r="O978" s="43">
        <v>11.705893064703604</v>
      </c>
      <c r="P978" s="45">
        <f t="shared" si="129"/>
        <v>9.7526838053170098E-2</v>
      </c>
    </row>
    <row r="979" spans="1:16" x14ac:dyDescent="0.25">
      <c r="A979" s="65">
        <f t="shared" si="131"/>
        <v>29</v>
      </c>
      <c r="B979" s="46" t="s">
        <v>1234</v>
      </c>
      <c r="C979" s="46">
        <v>420.4</v>
      </c>
      <c r="D979" s="46"/>
      <c r="E979" s="46">
        <v>81.3</v>
      </c>
      <c r="F979" s="46">
        <f t="shared" si="125"/>
        <v>501.7</v>
      </c>
      <c r="G979" s="46">
        <v>10</v>
      </c>
      <c r="H979" s="46"/>
      <c r="I979" s="46">
        <v>3</v>
      </c>
      <c r="J979" s="46">
        <f t="shared" si="126"/>
        <v>13</v>
      </c>
      <c r="K979" s="45">
        <f t="shared" si="127"/>
        <v>6.5104166666666661E-3</v>
      </c>
      <c r="L979" s="43">
        <f t="shared" si="128"/>
        <v>27.874023437499996</v>
      </c>
      <c r="M979" s="43">
        <f t="shared" si="130"/>
        <v>6.1322851562499991</v>
      </c>
      <c r="N979" s="43">
        <v>11.253961965134707</v>
      </c>
      <c r="O979" s="43">
        <v>0.95558310732274321</v>
      </c>
      <c r="P979" s="45">
        <f t="shared" si="129"/>
        <v>9.2118504417395747E-2</v>
      </c>
    </row>
    <row r="980" spans="1:16" x14ac:dyDescent="0.25">
      <c r="A980" s="65">
        <f t="shared" si="131"/>
        <v>30</v>
      </c>
      <c r="B980" s="46" t="s">
        <v>1235</v>
      </c>
      <c r="C980" s="46">
        <v>176.4</v>
      </c>
      <c r="D980" s="46"/>
      <c r="E980" s="46">
        <v>88.5</v>
      </c>
      <c r="F980" s="46">
        <f t="shared" si="125"/>
        <v>264.89999999999998</v>
      </c>
      <c r="G980" s="46">
        <v>5</v>
      </c>
      <c r="H980" s="46"/>
      <c r="I980" s="46">
        <v>2</v>
      </c>
      <c r="J980" s="46">
        <f t="shared" si="126"/>
        <v>7</v>
      </c>
      <c r="K980" s="45">
        <f t="shared" si="127"/>
        <v>3.505608974358974E-3</v>
      </c>
      <c r="L980" s="43">
        <f t="shared" si="128"/>
        <v>15.009089543269228</v>
      </c>
      <c r="M980" s="43">
        <f t="shared" si="130"/>
        <v>3.30199969951923</v>
      </c>
      <c r="N980" s="43">
        <v>6.059825673534073</v>
      </c>
      <c r="O980" s="43">
        <v>0.4777915536613716</v>
      </c>
      <c r="P980" s="45">
        <f t="shared" si="129"/>
        <v>9.3804101434442844E-2</v>
      </c>
    </row>
    <row r="981" spans="1:16" x14ac:dyDescent="0.25">
      <c r="A981" s="65">
        <f t="shared" si="131"/>
        <v>31</v>
      </c>
      <c r="B981" s="46" t="s">
        <v>1236</v>
      </c>
      <c r="C981" s="46">
        <v>476.7</v>
      </c>
      <c r="D981" s="46"/>
      <c r="E981" s="46">
        <v>38</v>
      </c>
      <c r="F981" s="46">
        <f t="shared" si="125"/>
        <v>514.70000000000005</v>
      </c>
      <c r="G981" s="46">
        <v>12</v>
      </c>
      <c r="H981" s="46"/>
      <c r="I981" s="46">
        <v>2</v>
      </c>
      <c r="J981" s="46">
        <f t="shared" si="126"/>
        <v>14</v>
      </c>
      <c r="K981" s="45">
        <f t="shared" si="127"/>
        <v>7.0112179487179481E-3</v>
      </c>
      <c r="L981" s="43">
        <f t="shared" si="128"/>
        <v>30.018179086538456</v>
      </c>
      <c r="M981" s="43">
        <f t="shared" si="130"/>
        <v>6.60399939903846</v>
      </c>
      <c r="N981" s="43">
        <v>12.119651347068146</v>
      </c>
      <c r="O981" s="43">
        <v>1.1148469585432002</v>
      </c>
      <c r="P981" s="45">
        <f t="shared" si="129"/>
        <v>9.6865507657253269E-2</v>
      </c>
    </row>
    <row r="982" spans="1:16" x14ac:dyDescent="0.25">
      <c r="A982" s="65">
        <f t="shared" si="131"/>
        <v>32</v>
      </c>
      <c r="B982" s="46" t="s">
        <v>1241</v>
      </c>
      <c r="C982" s="46">
        <v>474.8</v>
      </c>
      <c r="D982" s="46"/>
      <c r="E982" s="46"/>
      <c r="F982" s="46">
        <f t="shared" si="125"/>
        <v>474.8</v>
      </c>
      <c r="G982" s="46">
        <v>11</v>
      </c>
      <c r="H982" s="46"/>
      <c r="I982" s="46"/>
      <c r="J982" s="46">
        <f t="shared" si="126"/>
        <v>11</v>
      </c>
      <c r="K982" s="45">
        <f t="shared" si="127"/>
        <v>5.5088141025641021E-3</v>
      </c>
      <c r="L982" s="43">
        <f t="shared" si="128"/>
        <v>23.585712139423073</v>
      </c>
      <c r="M982" s="43">
        <f t="shared" si="130"/>
        <v>5.1888566706730765</v>
      </c>
      <c r="N982" s="43">
        <v>9.52258320126783</v>
      </c>
      <c r="O982" s="43">
        <v>0.87595118171251451</v>
      </c>
      <c r="P982" s="45">
        <f t="shared" si="129"/>
        <v>8.2504429640009466E-2</v>
      </c>
    </row>
    <row r="983" spans="1:16" x14ac:dyDescent="0.25">
      <c r="A983" s="65">
        <f t="shared" si="131"/>
        <v>33</v>
      </c>
      <c r="B983" s="46" t="s">
        <v>1242</v>
      </c>
      <c r="C983" s="46">
        <v>667.03</v>
      </c>
      <c r="D983" s="46"/>
      <c r="E983" s="46"/>
      <c r="F983" s="46">
        <f t="shared" si="125"/>
        <v>667.03</v>
      </c>
      <c r="G983" s="46">
        <v>13</v>
      </c>
      <c r="H983" s="46"/>
      <c r="I983" s="46"/>
      <c r="J983" s="46">
        <f t="shared" si="126"/>
        <v>13</v>
      </c>
      <c r="K983" s="45">
        <f t="shared" si="127"/>
        <v>6.5104166666666661E-3</v>
      </c>
      <c r="L983" s="43">
        <f t="shared" si="128"/>
        <v>27.874023437499996</v>
      </c>
      <c r="M983" s="43">
        <f t="shared" si="130"/>
        <v>6.1322851562499991</v>
      </c>
      <c r="N983" s="43">
        <v>11.253961965134707</v>
      </c>
      <c r="O983" s="43">
        <v>1.0352150329329717</v>
      </c>
      <c r="P983" s="45">
        <f t="shared" si="129"/>
        <v>6.9405402443394867E-2</v>
      </c>
    </row>
    <row r="984" spans="1:16" x14ac:dyDescent="0.25">
      <c r="A984" s="65">
        <f t="shared" si="131"/>
        <v>34</v>
      </c>
      <c r="B984" s="46" t="s">
        <v>1243</v>
      </c>
      <c r="C984" s="46">
        <v>1023.7</v>
      </c>
      <c r="D984" s="46"/>
      <c r="E984" s="46"/>
      <c r="F984" s="46">
        <f t="shared" si="125"/>
        <v>1023.7</v>
      </c>
      <c r="G984" s="46">
        <v>24</v>
      </c>
      <c r="H984" s="46"/>
      <c r="I984" s="46"/>
      <c r="J984" s="46">
        <f t="shared" si="126"/>
        <v>24</v>
      </c>
      <c r="K984" s="45">
        <f t="shared" si="127"/>
        <v>1.2019230769230768E-2</v>
      </c>
      <c r="L984" s="43">
        <f t="shared" si="128"/>
        <v>51.459735576923073</v>
      </c>
      <c r="M984" s="43">
        <f t="shared" si="130"/>
        <v>11.321141826923077</v>
      </c>
      <c r="N984" s="43">
        <v>20.776545166402535</v>
      </c>
      <c r="O984" s="43">
        <v>1.9111662146454864</v>
      </c>
      <c r="P984" s="45">
        <f t="shared" si="129"/>
        <v>8.3489878660637076E-2</v>
      </c>
    </row>
    <row r="985" spans="1:16" x14ac:dyDescent="0.25">
      <c r="A985" s="65">
        <f t="shared" si="131"/>
        <v>35</v>
      </c>
      <c r="B985" s="46" t="s">
        <v>1247</v>
      </c>
      <c r="C985" s="46">
        <v>214.1</v>
      </c>
      <c r="D985" s="46"/>
      <c r="E985" s="46"/>
      <c r="F985" s="46">
        <f t="shared" si="125"/>
        <v>214.1</v>
      </c>
      <c r="G985" s="46">
        <v>6</v>
      </c>
      <c r="H985" s="46"/>
      <c r="I985" s="46"/>
      <c r="J985" s="46">
        <f t="shared" si="126"/>
        <v>6</v>
      </c>
      <c r="K985" s="45">
        <f t="shared" si="127"/>
        <v>3.004807692307692E-3</v>
      </c>
      <c r="L985" s="43">
        <f t="shared" si="128"/>
        <v>12.864933894230768</v>
      </c>
      <c r="M985" s="43">
        <f t="shared" si="130"/>
        <v>2.8302854567307691</v>
      </c>
      <c r="N985" s="43">
        <v>5.1941362916006337</v>
      </c>
      <c r="O985" s="43">
        <v>0.4777915536613716</v>
      </c>
      <c r="P985" s="45">
        <f t="shared" si="129"/>
        <v>9.9799846782921739E-2</v>
      </c>
    </row>
    <row r="986" spans="1:16" x14ac:dyDescent="0.25">
      <c r="A986" s="65">
        <f t="shared" si="131"/>
        <v>36</v>
      </c>
      <c r="B986" s="46" t="s">
        <v>1248</v>
      </c>
      <c r="C986" s="46">
        <v>396.1</v>
      </c>
      <c r="D986" s="46"/>
      <c r="E986" s="46">
        <v>77.8</v>
      </c>
      <c r="F986" s="46">
        <f t="shared" si="125"/>
        <v>473.90000000000003</v>
      </c>
      <c r="G986" s="46">
        <v>9</v>
      </c>
      <c r="H986" s="46"/>
      <c r="I986" s="46">
        <v>1</v>
      </c>
      <c r="J986" s="46">
        <f t="shared" si="126"/>
        <v>10</v>
      </c>
      <c r="K986" s="45">
        <f t="shared" si="127"/>
        <v>5.0080128205128201E-3</v>
      </c>
      <c r="L986" s="43">
        <f t="shared" si="128"/>
        <v>21.441556490384613</v>
      </c>
      <c r="M986" s="43">
        <f t="shared" si="130"/>
        <v>4.7171424278846148</v>
      </c>
      <c r="N986" s="43">
        <v>8.656893819334389</v>
      </c>
      <c r="O986" s="43">
        <v>0.71668733049205735</v>
      </c>
      <c r="P986" s="45">
        <f t="shared" si="129"/>
        <v>7.497843441252515E-2</v>
      </c>
    </row>
    <row r="987" spans="1:16" x14ac:dyDescent="0.25">
      <c r="A987" s="65">
        <f t="shared" si="131"/>
        <v>37</v>
      </c>
      <c r="B987" s="46" t="s">
        <v>1249</v>
      </c>
      <c r="C987" s="46">
        <v>479.6</v>
      </c>
      <c r="D987" s="46"/>
      <c r="E987" s="46"/>
      <c r="F987" s="46">
        <f t="shared" si="125"/>
        <v>479.6</v>
      </c>
      <c r="G987" s="46">
        <v>9</v>
      </c>
      <c r="H987" s="46"/>
      <c r="I987" s="46">
        <v>1</v>
      </c>
      <c r="J987" s="46">
        <f t="shared" si="126"/>
        <v>10</v>
      </c>
      <c r="K987" s="45">
        <f t="shared" si="127"/>
        <v>5.0080128205128201E-3</v>
      </c>
      <c r="L987" s="43">
        <f t="shared" si="128"/>
        <v>21.441556490384613</v>
      </c>
      <c r="M987" s="43">
        <f t="shared" si="130"/>
        <v>4.7171424278846148</v>
      </c>
      <c r="N987" s="43">
        <v>8.656893819334389</v>
      </c>
      <c r="O987" s="43">
        <v>0.79631925610228582</v>
      </c>
      <c r="P987" s="45">
        <f t="shared" si="129"/>
        <v>7.4253361121154923E-2</v>
      </c>
    </row>
    <row r="988" spans="1:16" x14ac:dyDescent="0.25">
      <c r="A988" s="65">
        <f t="shared" si="131"/>
        <v>38</v>
      </c>
      <c r="B988" s="46" t="s">
        <v>1250</v>
      </c>
      <c r="C988" s="46">
        <v>415.6</v>
      </c>
      <c r="D988" s="46"/>
      <c r="E988" s="46"/>
      <c r="F988" s="46">
        <f t="shared" si="125"/>
        <v>415.6</v>
      </c>
      <c r="G988" s="46">
        <v>6</v>
      </c>
      <c r="H988" s="46"/>
      <c r="I988" s="46"/>
      <c r="J988" s="46">
        <f t="shared" si="126"/>
        <v>6</v>
      </c>
      <c r="K988" s="45">
        <f t="shared" si="127"/>
        <v>3.004807692307692E-3</v>
      </c>
      <c r="L988" s="43">
        <f t="shared" si="128"/>
        <v>12.864933894230768</v>
      </c>
      <c r="M988" s="43">
        <f t="shared" si="130"/>
        <v>2.8302854567307691</v>
      </c>
      <c r="N988" s="43">
        <v>5.1941362916006337</v>
      </c>
      <c r="O988" s="43">
        <v>0.4777915536613716</v>
      </c>
      <c r="P988" s="45">
        <f t="shared" si="129"/>
        <v>5.1412769962039327E-2</v>
      </c>
    </row>
    <row r="989" spans="1:16" x14ac:dyDescent="0.25">
      <c r="A989" s="65">
        <f t="shared" si="131"/>
        <v>39</v>
      </c>
      <c r="B989" s="46" t="s">
        <v>1251</v>
      </c>
      <c r="C989" s="46">
        <v>338.9</v>
      </c>
      <c r="D989" s="46"/>
      <c r="E989" s="46">
        <v>73.099999999999994</v>
      </c>
      <c r="F989" s="46">
        <f t="shared" si="125"/>
        <v>412</v>
      </c>
      <c r="G989" s="46">
        <v>6</v>
      </c>
      <c r="H989" s="46"/>
      <c r="I989" s="46">
        <v>2</v>
      </c>
      <c r="J989" s="46">
        <f t="shared" si="126"/>
        <v>8</v>
      </c>
      <c r="K989" s="45">
        <f t="shared" si="127"/>
        <v>4.0064102564102561E-3</v>
      </c>
      <c r="L989" s="43">
        <f t="shared" si="128"/>
        <v>17.15324519230769</v>
      </c>
      <c r="M989" s="43">
        <f t="shared" si="130"/>
        <v>3.7737139423076917</v>
      </c>
      <c r="N989" s="43">
        <v>6.9255150554675122</v>
      </c>
      <c r="O989" s="43">
        <v>0.4777915536613716</v>
      </c>
      <c r="P989" s="45">
        <f t="shared" si="129"/>
        <v>6.8762780931418119E-2</v>
      </c>
    </row>
    <row r="990" spans="1:16" x14ac:dyDescent="0.25">
      <c r="A990" s="65">
        <f t="shared" si="131"/>
        <v>40</v>
      </c>
      <c r="B990" s="46" t="s">
        <v>1252</v>
      </c>
      <c r="C990" s="46">
        <v>154.69999999999999</v>
      </c>
      <c r="D990" s="46"/>
      <c r="E990" s="46"/>
      <c r="F990" s="46">
        <f t="shared" si="125"/>
        <v>154.69999999999999</v>
      </c>
      <c r="G990" s="46">
        <v>3</v>
      </c>
      <c r="H990" s="46"/>
      <c r="I990" s="46"/>
      <c r="J990" s="46">
        <f t="shared" si="126"/>
        <v>3</v>
      </c>
      <c r="K990" s="45">
        <f t="shared" si="127"/>
        <v>1.502403846153846E-3</v>
      </c>
      <c r="L990" s="43">
        <f t="shared" si="128"/>
        <v>6.4324669471153841</v>
      </c>
      <c r="M990" s="43">
        <f t="shared" si="130"/>
        <v>1.4151427283653846</v>
      </c>
      <c r="N990" s="43">
        <v>2.5970681458003169</v>
      </c>
      <c r="O990" s="43">
        <v>0.2388957768306858</v>
      </c>
      <c r="P990" s="45">
        <f t="shared" si="129"/>
        <v>6.9059945689151733E-2</v>
      </c>
    </row>
    <row r="991" spans="1:16" x14ac:dyDescent="0.25">
      <c r="A991" s="65">
        <f t="shared" si="131"/>
        <v>41</v>
      </c>
      <c r="B991" s="46" t="s">
        <v>1253</v>
      </c>
      <c r="C991" s="46">
        <v>127</v>
      </c>
      <c r="D991" s="46">
        <v>51.8</v>
      </c>
      <c r="E991" s="46"/>
      <c r="F991" s="46">
        <f t="shared" si="125"/>
        <v>178.8</v>
      </c>
      <c r="G991" s="46">
        <v>3</v>
      </c>
      <c r="H991" s="46">
        <v>1</v>
      </c>
      <c r="I991" s="46"/>
      <c r="J991" s="46">
        <f t="shared" si="126"/>
        <v>4</v>
      </c>
      <c r="K991" s="45">
        <f t="shared" si="127"/>
        <v>2.003205128205128E-3</v>
      </c>
      <c r="L991" s="43">
        <f t="shared" si="128"/>
        <v>8.5766225961538449</v>
      </c>
      <c r="M991" s="43">
        <f t="shared" si="130"/>
        <v>1.8868569711538459</v>
      </c>
      <c r="N991" s="43">
        <v>3.4627575277337561</v>
      </c>
      <c r="O991" s="43">
        <v>0.2388957768306858</v>
      </c>
      <c r="P991" s="45">
        <f t="shared" si="129"/>
        <v>7.9223338209575681E-2</v>
      </c>
    </row>
    <row r="992" spans="1:16" x14ac:dyDescent="0.25">
      <c r="A992" s="65">
        <f t="shared" si="131"/>
        <v>42</v>
      </c>
      <c r="B992" s="46" t="s">
        <v>1254</v>
      </c>
      <c r="C992" s="46">
        <v>228.6</v>
      </c>
      <c r="D992" s="46"/>
      <c r="E992" s="46"/>
      <c r="F992" s="46">
        <f t="shared" si="125"/>
        <v>228.6</v>
      </c>
      <c r="G992" s="46">
        <v>6</v>
      </c>
      <c r="H992" s="46"/>
      <c r="I992" s="46"/>
      <c r="J992" s="46">
        <f t="shared" si="126"/>
        <v>6</v>
      </c>
      <c r="K992" s="45">
        <f t="shared" si="127"/>
        <v>3.004807692307692E-3</v>
      </c>
      <c r="L992" s="43">
        <f t="shared" si="128"/>
        <v>12.864933894230768</v>
      </c>
      <c r="M992" s="43">
        <f t="shared" si="130"/>
        <v>2.8302854567307691</v>
      </c>
      <c r="N992" s="43">
        <v>5.1941362916006337</v>
      </c>
      <c r="O992" s="43">
        <v>0.4777915536613716</v>
      </c>
      <c r="P992" s="45">
        <f t="shared" si="129"/>
        <v>9.3469585285317347E-2</v>
      </c>
    </row>
    <row r="993" spans="1:16" x14ac:dyDescent="0.25">
      <c r="A993" s="65">
        <f t="shared" si="131"/>
        <v>43</v>
      </c>
      <c r="B993" s="46" t="s">
        <v>1255</v>
      </c>
      <c r="C993" s="46">
        <v>211.7</v>
      </c>
      <c r="D993" s="46"/>
      <c r="E993" s="46"/>
      <c r="F993" s="46">
        <f t="shared" si="125"/>
        <v>211.7</v>
      </c>
      <c r="G993" s="46">
        <v>7</v>
      </c>
      <c r="H993" s="46"/>
      <c r="I993" s="46"/>
      <c r="J993" s="46">
        <f t="shared" si="126"/>
        <v>7</v>
      </c>
      <c r="K993" s="45">
        <f t="shared" si="127"/>
        <v>3.505608974358974E-3</v>
      </c>
      <c r="L993" s="43">
        <f t="shared" si="128"/>
        <v>15.009089543269228</v>
      </c>
      <c r="M993" s="43">
        <f t="shared" si="130"/>
        <v>3.30199969951923</v>
      </c>
      <c r="N993" s="43">
        <v>6.059825673534073</v>
      </c>
      <c r="O993" s="43">
        <v>0.55742347927160008</v>
      </c>
      <c r="P993" s="45">
        <f t="shared" si="129"/>
        <v>0.11775313365892363</v>
      </c>
    </row>
    <row r="994" spans="1:16" ht="13" x14ac:dyDescent="0.3">
      <c r="A994" s="65">
        <f t="shared" si="131"/>
        <v>44</v>
      </c>
      <c r="B994" s="46" t="s">
        <v>1256</v>
      </c>
      <c r="C994" s="46">
        <v>209.66</v>
      </c>
      <c r="D994" s="46"/>
      <c r="E994" s="19"/>
      <c r="F994" s="46">
        <f t="shared" si="125"/>
        <v>209.66</v>
      </c>
      <c r="G994" s="46">
        <v>6</v>
      </c>
      <c r="H994" s="46"/>
      <c r="I994" s="46"/>
      <c r="J994" s="46">
        <f t="shared" si="126"/>
        <v>6</v>
      </c>
      <c r="K994" s="45">
        <f t="shared" si="127"/>
        <v>3.004807692307692E-3</v>
      </c>
      <c r="L994" s="43">
        <f t="shared" si="128"/>
        <v>12.864933894230768</v>
      </c>
      <c r="M994" s="43">
        <f t="shared" si="130"/>
        <v>2.8302854567307691</v>
      </c>
      <c r="N994" s="43">
        <v>5.1941362916006337</v>
      </c>
      <c r="O994" s="43">
        <v>0.4777915536613716</v>
      </c>
      <c r="P994" s="45">
        <f t="shared" si="129"/>
        <v>0.10191332250416649</v>
      </c>
    </row>
    <row r="995" spans="1:16" x14ac:dyDescent="0.25">
      <c r="A995" s="65">
        <f t="shared" si="131"/>
        <v>45</v>
      </c>
      <c r="B995" s="46" t="s">
        <v>1257</v>
      </c>
      <c r="C995" s="46">
        <v>211.9</v>
      </c>
      <c r="D995" s="46"/>
      <c r="E995" s="46"/>
      <c r="F995" s="46">
        <f t="shared" si="125"/>
        <v>211.9</v>
      </c>
      <c r="G995" s="46">
        <v>6</v>
      </c>
      <c r="H995" s="46"/>
      <c r="I995" s="46"/>
      <c r="J995" s="46">
        <f t="shared" si="126"/>
        <v>6</v>
      </c>
      <c r="K995" s="45">
        <f t="shared" si="127"/>
        <v>3.004807692307692E-3</v>
      </c>
      <c r="L995" s="43">
        <f t="shared" si="128"/>
        <v>12.864933894230768</v>
      </c>
      <c r="M995" s="43">
        <f t="shared" si="130"/>
        <v>2.8302854567307691</v>
      </c>
      <c r="N995" s="43">
        <v>5.1941362916006337</v>
      </c>
      <c r="O995" s="43">
        <v>0.4777915536613716</v>
      </c>
      <c r="P995" s="45">
        <f t="shared" si="129"/>
        <v>0.10083599431912951</v>
      </c>
    </row>
    <row r="996" spans="1:16" x14ac:dyDescent="0.25">
      <c r="A996" s="65">
        <f t="shared" si="131"/>
        <v>46</v>
      </c>
      <c r="B996" s="46" t="s">
        <v>1258</v>
      </c>
      <c r="C996" s="46">
        <v>207</v>
      </c>
      <c r="D996" s="46"/>
      <c r="E996" s="46"/>
      <c r="F996" s="46">
        <f t="shared" si="125"/>
        <v>207</v>
      </c>
      <c r="G996" s="46">
        <v>6</v>
      </c>
      <c r="H996" s="46"/>
      <c r="I996" s="46"/>
      <c r="J996" s="46">
        <f t="shared" si="126"/>
        <v>6</v>
      </c>
      <c r="K996" s="45">
        <f t="shared" si="127"/>
        <v>3.004807692307692E-3</v>
      </c>
      <c r="L996" s="43">
        <f t="shared" si="128"/>
        <v>12.864933894230768</v>
      </c>
      <c r="M996" s="43">
        <f t="shared" si="130"/>
        <v>2.8302854567307691</v>
      </c>
      <c r="N996" s="43">
        <v>5.1941362916006337</v>
      </c>
      <c r="O996" s="43">
        <v>0.4777915536613716</v>
      </c>
      <c r="P996" s="45">
        <f t="shared" si="129"/>
        <v>0.1032229333150896</v>
      </c>
    </row>
    <row r="997" spans="1:16" x14ac:dyDescent="0.25">
      <c r="A997" s="65">
        <f t="shared" si="131"/>
        <v>47</v>
      </c>
      <c r="B997" s="46" t="s">
        <v>1259</v>
      </c>
      <c r="C997" s="46">
        <v>513.6</v>
      </c>
      <c r="D997" s="46"/>
      <c r="E997" s="46"/>
      <c r="F997" s="46">
        <f t="shared" si="125"/>
        <v>513.6</v>
      </c>
      <c r="G997" s="46">
        <v>11</v>
      </c>
      <c r="H997" s="46"/>
      <c r="I997" s="46"/>
      <c r="J997" s="46">
        <f t="shared" si="126"/>
        <v>11</v>
      </c>
      <c r="K997" s="45">
        <f t="shared" si="127"/>
        <v>5.5088141025641021E-3</v>
      </c>
      <c r="L997" s="43">
        <f t="shared" si="128"/>
        <v>23.585712139423073</v>
      </c>
      <c r="M997" s="43">
        <f t="shared" si="130"/>
        <v>5.1888566706730765</v>
      </c>
      <c r="N997" s="43">
        <v>9.52258320126783</v>
      </c>
      <c r="O997" s="43">
        <v>0.87595118171251451</v>
      </c>
      <c r="P997" s="45">
        <f t="shared" si="129"/>
        <v>7.6271618366581959E-2</v>
      </c>
    </row>
    <row r="998" spans="1:16" x14ac:dyDescent="0.25">
      <c r="A998" s="65">
        <f t="shared" si="131"/>
        <v>48</v>
      </c>
      <c r="B998" s="46" t="s">
        <v>1260</v>
      </c>
      <c r="C998" s="46">
        <v>322.89999999999998</v>
      </c>
      <c r="D998" s="46">
        <v>13.4</v>
      </c>
      <c r="E998" s="46"/>
      <c r="F998" s="46">
        <f t="shared" si="125"/>
        <v>336.29999999999995</v>
      </c>
      <c r="G998" s="46">
        <v>8</v>
      </c>
      <c r="H998" s="46">
        <v>1</v>
      </c>
      <c r="I998" s="46"/>
      <c r="J998" s="46">
        <f t="shared" si="126"/>
        <v>9</v>
      </c>
      <c r="K998" s="45">
        <f t="shared" si="127"/>
        <v>4.5072115384615381E-3</v>
      </c>
      <c r="L998" s="43">
        <f t="shared" si="128"/>
        <v>19.29740084134615</v>
      </c>
      <c r="M998" s="43">
        <f t="shared" si="130"/>
        <v>4.2454281850961531</v>
      </c>
      <c r="N998" s="43">
        <v>7.7912044374009497</v>
      </c>
      <c r="O998" s="43">
        <v>0.63705540488182866</v>
      </c>
      <c r="P998" s="45">
        <f t="shared" si="129"/>
        <v>9.5067168803821239E-2</v>
      </c>
    </row>
    <row r="999" spans="1:16" x14ac:dyDescent="0.25">
      <c r="A999" s="65">
        <f t="shared" si="131"/>
        <v>49</v>
      </c>
      <c r="B999" s="46" t="s">
        <v>1261</v>
      </c>
      <c r="C999" s="46">
        <v>315.5</v>
      </c>
      <c r="D999" s="46"/>
      <c r="E999" s="46"/>
      <c r="F999" s="46">
        <f t="shared" si="125"/>
        <v>315.5</v>
      </c>
      <c r="G999" s="46">
        <v>6</v>
      </c>
      <c r="H999" s="46"/>
      <c r="I999" s="46"/>
      <c r="J999" s="46">
        <f t="shared" si="126"/>
        <v>6</v>
      </c>
      <c r="K999" s="45">
        <f t="shared" si="127"/>
        <v>3.004807692307692E-3</v>
      </c>
      <c r="L999" s="43">
        <f t="shared" si="128"/>
        <v>12.864933894230768</v>
      </c>
      <c r="M999" s="43">
        <f t="shared" si="130"/>
        <v>2.8302854567307691</v>
      </c>
      <c r="N999" s="43">
        <v>5.1941362916006337</v>
      </c>
      <c r="O999" s="43">
        <v>0.4777915536613716</v>
      </c>
      <c r="P999" s="45">
        <f t="shared" si="129"/>
        <v>6.7724713775668924E-2</v>
      </c>
    </row>
    <row r="1000" spans="1:16" x14ac:dyDescent="0.25">
      <c r="A1000" s="65">
        <f t="shared" si="131"/>
        <v>50</v>
      </c>
      <c r="B1000" s="46" t="s">
        <v>1262</v>
      </c>
      <c r="C1000" s="46">
        <v>375.8</v>
      </c>
      <c r="D1000" s="46"/>
      <c r="E1000" s="46"/>
      <c r="F1000" s="46">
        <f t="shared" si="125"/>
        <v>375.8</v>
      </c>
      <c r="G1000" s="46">
        <v>6</v>
      </c>
      <c r="H1000" s="46"/>
      <c r="I1000" s="46"/>
      <c r="J1000" s="46">
        <f t="shared" si="126"/>
        <v>6</v>
      </c>
      <c r="K1000" s="45">
        <f t="shared" si="127"/>
        <v>3.004807692307692E-3</v>
      </c>
      <c r="L1000" s="43">
        <f t="shared" si="128"/>
        <v>12.864933894230768</v>
      </c>
      <c r="M1000" s="43">
        <f t="shared" si="130"/>
        <v>2.8302854567307691</v>
      </c>
      <c r="N1000" s="43">
        <v>5.1941362916006337</v>
      </c>
      <c r="O1000" s="43">
        <v>0.4777915536613716</v>
      </c>
      <c r="P1000" s="45">
        <f t="shared" si="129"/>
        <v>5.6857762629652857E-2</v>
      </c>
    </row>
    <row r="1001" spans="1:16" x14ac:dyDescent="0.25">
      <c r="A1001" s="65">
        <f t="shared" si="131"/>
        <v>51</v>
      </c>
      <c r="B1001" s="46" t="s">
        <v>1268</v>
      </c>
      <c r="C1001" s="46">
        <v>267.3</v>
      </c>
      <c r="D1001" s="46"/>
      <c r="E1001" s="46"/>
      <c r="F1001" s="46">
        <f t="shared" si="125"/>
        <v>267.3</v>
      </c>
      <c r="G1001" s="46">
        <v>6</v>
      </c>
      <c r="H1001" s="46"/>
      <c r="I1001" s="46"/>
      <c r="J1001" s="46">
        <f t="shared" si="126"/>
        <v>6</v>
      </c>
      <c r="K1001" s="45">
        <f t="shared" si="127"/>
        <v>3.004807692307692E-3</v>
      </c>
      <c r="L1001" s="43">
        <f t="shared" si="128"/>
        <v>12.864933894230768</v>
      </c>
      <c r="M1001" s="43">
        <f t="shared" si="130"/>
        <v>2.8302854567307691</v>
      </c>
      <c r="N1001" s="43">
        <v>5.1941362916006337</v>
      </c>
      <c r="O1001" s="43">
        <v>0.4777915536613716</v>
      </c>
      <c r="P1001" s="45">
        <f t="shared" si="129"/>
        <v>7.9936951725490257E-2</v>
      </c>
    </row>
    <row r="1002" spans="1:16" x14ac:dyDescent="0.25">
      <c r="A1002" s="65">
        <f t="shared" si="131"/>
        <v>52</v>
      </c>
      <c r="B1002" s="46" t="s">
        <v>1269</v>
      </c>
      <c r="C1002" s="46">
        <v>505.3</v>
      </c>
      <c r="D1002" s="46"/>
      <c r="E1002" s="46"/>
      <c r="F1002" s="46">
        <f t="shared" si="125"/>
        <v>505.3</v>
      </c>
      <c r="G1002" s="46">
        <v>16</v>
      </c>
      <c r="H1002" s="46"/>
      <c r="I1002" s="46"/>
      <c r="J1002" s="46">
        <f t="shared" si="126"/>
        <v>16</v>
      </c>
      <c r="K1002" s="45">
        <f t="shared" si="127"/>
        <v>8.0128205128205121E-3</v>
      </c>
      <c r="L1002" s="43">
        <f t="shared" si="128"/>
        <v>34.30649038461538</v>
      </c>
      <c r="M1002" s="43">
        <f t="shared" si="130"/>
        <v>7.5474278846153835</v>
      </c>
      <c r="N1002" s="43">
        <v>13.851030110935024</v>
      </c>
      <c r="O1002" s="43">
        <v>1.2741108097636573</v>
      </c>
      <c r="P1002" s="45">
        <f t="shared" si="129"/>
        <v>0.11276283235687599</v>
      </c>
    </row>
    <row r="1003" spans="1:16" x14ac:dyDescent="0.25">
      <c r="A1003" s="65">
        <f t="shared" si="131"/>
        <v>53</v>
      </c>
      <c r="B1003" s="46" t="s">
        <v>1270</v>
      </c>
      <c r="C1003" s="46">
        <v>500.8</v>
      </c>
      <c r="D1003" s="46"/>
      <c r="E1003" s="46"/>
      <c r="F1003" s="46">
        <f t="shared" si="125"/>
        <v>500.8</v>
      </c>
      <c r="G1003" s="46">
        <v>16</v>
      </c>
      <c r="H1003" s="46"/>
      <c r="I1003" s="46"/>
      <c r="J1003" s="46">
        <f t="shared" si="126"/>
        <v>16</v>
      </c>
      <c r="K1003" s="45">
        <f t="shared" si="127"/>
        <v>8.0128205128205121E-3</v>
      </c>
      <c r="L1003" s="43">
        <f t="shared" si="128"/>
        <v>34.30649038461538</v>
      </c>
      <c r="M1003" s="43">
        <f t="shared" si="130"/>
        <v>7.5474278846153835</v>
      </c>
      <c r="N1003" s="43">
        <v>13.851030110935024</v>
      </c>
      <c r="O1003" s="43">
        <v>1.2741108097636573</v>
      </c>
      <c r="P1003" s="45">
        <f t="shared" si="129"/>
        <v>0.11377607665720735</v>
      </c>
    </row>
    <row r="1004" spans="1:16" x14ac:dyDescent="0.25">
      <c r="A1004" s="65">
        <f t="shared" si="131"/>
        <v>54</v>
      </c>
      <c r="B1004" s="46" t="s">
        <v>1271</v>
      </c>
      <c r="C1004" s="46">
        <v>494</v>
      </c>
      <c r="D1004" s="46"/>
      <c r="E1004" s="46"/>
      <c r="F1004" s="46">
        <f t="shared" si="125"/>
        <v>494</v>
      </c>
      <c r="G1004" s="46">
        <v>17</v>
      </c>
      <c r="H1004" s="46"/>
      <c r="I1004" s="46"/>
      <c r="J1004" s="46">
        <f t="shared" si="126"/>
        <v>17</v>
      </c>
      <c r="K1004" s="45">
        <f t="shared" si="127"/>
        <v>8.5136217948717941E-3</v>
      </c>
      <c r="L1004" s="43">
        <f t="shared" si="128"/>
        <v>36.45064603365384</v>
      </c>
      <c r="M1004" s="43">
        <f t="shared" si="130"/>
        <v>8.0191421274038444</v>
      </c>
      <c r="N1004" s="43">
        <v>14.716719492868462</v>
      </c>
      <c r="O1004" s="43">
        <v>1.353742735373886</v>
      </c>
      <c r="P1004" s="45">
        <f t="shared" si="129"/>
        <v>0.12255111414838063</v>
      </c>
    </row>
    <row r="1005" spans="1:16" x14ac:dyDescent="0.25">
      <c r="A1005" s="65">
        <f t="shared" si="131"/>
        <v>55</v>
      </c>
      <c r="B1005" s="46" t="s">
        <v>1272</v>
      </c>
      <c r="C1005" s="46">
        <v>504.3</v>
      </c>
      <c r="D1005" s="46"/>
      <c r="E1005" s="46"/>
      <c r="F1005" s="46">
        <f t="shared" si="125"/>
        <v>504.3</v>
      </c>
      <c r="G1005" s="46">
        <v>15</v>
      </c>
      <c r="H1005" s="46"/>
      <c r="I1005" s="46"/>
      <c r="J1005" s="46">
        <f t="shared" si="126"/>
        <v>15</v>
      </c>
      <c r="K1005" s="45">
        <f t="shared" si="127"/>
        <v>7.5120192307692301E-3</v>
      </c>
      <c r="L1005" s="43">
        <f t="shared" si="128"/>
        <v>32.16233473557692</v>
      </c>
      <c r="M1005" s="43">
        <f t="shared" si="130"/>
        <v>7.0757136418269226</v>
      </c>
      <c r="N1005" s="43">
        <v>12.985340729001585</v>
      </c>
      <c r="O1005" s="43">
        <v>1.1944788841534288</v>
      </c>
      <c r="P1005" s="45">
        <f t="shared" si="129"/>
        <v>0.10592478284861957</v>
      </c>
    </row>
    <row r="1006" spans="1:16" x14ac:dyDescent="0.25">
      <c r="A1006" s="65">
        <f t="shared" si="131"/>
        <v>56</v>
      </c>
      <c r="B1006" s="46" t="s">
        <v>1273</v>
      </c>
      <c r="C1006" s="46">
        <v>272.3</v>
      </c>
      <c r="D1006" s="46"/>
      <c r="E1006" s="46"/>
      <c r="F1006" s="46">
        <f t="shared" si="125"/>
        <v>272.3</v>
      </c>
      <c r="G1006" s="46">
        <v>8</v>
      </c>
      <c r="H1006" s="46"/>
      <c r="I1006" s="46"/>
      <c r="J1006" s="46">
        <f t="shared" si="126"/>
        <v>8</v>
      </c>
      <c r="K1006" s="45">
        <f t="shared" si="127"/>
        <v>4.0064102564102561E-3</v>
      </c>
      <c r="L1006" s="43">
        <f t="shared" si="128"/>
        <v>17.15324519230769</v>
      </c>
      <c r="M1006" s="43">
        <f t="shared" si="130"/>
        <v>3.7737139423076917</v>
      </c>
      <c r="N1006" s="43">
        <v>6.9255150554675122</v>
      </c>
      <c r="O1006" s="43">
        <v>0.63705540488182866</v>
      </c>
      <c r="P1006" s="45">
        <f t="shared" si="129"/>
        <v>0.10462552183240809</v>
      </c>
    </row>
    <row r="1007" spans="1:16" x14ac:dyDescent="0.25">
      <c r="A1007" s="65">
        <f t="shared" si="131"/>
        <v>57</v>
      </c>
      <c r="B1007" s="46" t="s">
        <v>1274</v>
      </c>
      <c r="C1007" s="46">
        <v>388.84</v>
      </c>
      <c r="D1007" s="46"/>
      <c r="E1007" s="46"/>
      <c r="F1007" s="46">
        <f t="shared" si="125"/>
        <v>388.84</v>
      </c>
      <c r="G1007" s="46">
        <v>14</v>
      </c>
      <c r="H1007" s="46"/>
      <c r="I1007" s="46"/>
      <c r="J1007" s="46">
        <f t="shared" si="126"/>
        <v>14</v>
      </c>
      <c r="K1007" s="45">
        <f t="shared" si="127"/>
        <v>7.0112179487179481E-3</v>
      </c>
      <c r="L1007" s="43">
        <f t="shared" si="128"/>
        <v>30.018179086538456</v>
      </c>
      <c r="M1007" s="43">
        <f t="shared" si="130"/>
        <v>6.60399939903846</v>
      </c>
      <c r="N1007" s="43">
        <v>12.119651347068146</v>
      </c>
      <c r="O1007" s="43">
        <v>1.1148469585432002</v>
      </c>
      <c r="P1007" s="45">
        <f t="shared" si="129"/>
        <v>0.12821900213760998</v>
      </c>
    </row>
    <row r="1008" spans="1:16" x14ac:dyDescent="0.25">
      <c r="A1008" s="65">
        <f t="shared" si="131"/>
        <v>58</v>
      </c>
      <c r="B1008" s="46" t="s">
        <v>1275</v>
      </c>
      <c r="C1008" s="46">
        <v>441.6</v>
      </c>
      <c r="D1008" s="46"/>
      <c r="E1008" s="46"/>
      <c r="F1008" s="46">
        <f t="shared" si="125"/>
        <v>441.6</v>
      </c>
      <c r="G1008" s="46">
        <v>12</v>
      </c>
      <c r="H1008" s="46"/>
      <c r="I1008" s="46"/>
      <c r="J1008" s="46">
        <f t="shared" si="126"/>
        <v>12</v>
      </c>
      <c r="K1008" s="45">
        <f t="shared" si="127"/>
        <v>6.0096153846153841E-3</v>
      </c>
      <c r="L1008" s="43">
        <f t="shared" si="128"/>
        <v>25.729867788461537</v>
      </c>
      <c r="M1008" s="43">
        <f t="shared" si="130"/>
        <v>5.6605709134615383</v>
      </c>
      <c r="N1008" s="43">
        <v>10.388272583201267</v>
      </c>
      <c r="O1008" s="43">
        <v>0.95558310732274321</v>
      </c>
      <c r="P1008" s="45">
        <f t="shared" si="129"/>
        <v>9.6771499982896483E-2</v>
      </c>
    </row>
    <row r="1009" spans="1:16" x14ac:dyDescent="0.25">
      <c r="A1009" s="65">
        <f t="shared" si="131"/>
        <v>59</v>
      </c>
      <c r="B1009" s="46" t="s">
        <v>1276</v>
      </c>
      <c r="C1009" s="46">
        <v>440.7</v>
      </c>
      <c r="D1009" s="46"/>
      <c r="E1009" s="46"/>
      <c r="F1009" s="46">
        <f t="shared" si="125"/>
        <v>440.7</v>
      </c>
      <c r="G1009" s="46">
        <v>12</v>
      </c>
      <c r="H1009" s="46"/>
      <c r="I1009" s="46"/>
      <c r="J1009" s="46">
        <f t="shared" si="126"/>
        <v>12</v>
      </c>
      <c r="K1009" s="45">
        <f t="shared" si="127"/>
        <v>6.0096153846153841E-3</v>
      </c>
      <c r="L1009" s="43">
        <f t="shared" si="128"/>
        <v>25.729867788461537</v>
      </c>
      <c r="M1009" s="43">
        <f t="shared" si="130"/>
        <v>5.6605709134615383</v>
      </c>
      <c r="N1009" s="43">
        <v>10.388272583201267</v>
      </c>
      <c r="O1009" s="43">
        <v>0.95558310732274321</v>
      </c>
      <c r="P1009" s="45">
        <f t="shared" si="129"/>
        <v>9.6969127280342848E-2</v>
      </c>
    </row>
    <row r="1010" spans="1:16" x14ac:dyDescent="0.25">
      <c r="A1010" s="65">
        <f t="shared" si="131"/>
        <v>60</v>
      </c>
      <c r="B1010" s="46" t="s">
        <v>1277</v>
      </c>
      <c r="C1010" s="46">
        <v>399.7</v>
      </c>
      <c r="D1010" s="46"/>
      <c r="E1010" s="46"/>
      <c r="F1010" s="46">
        <f t="shared" si="125"/>
        <v>399.7</v>
      </c>
      <c r="G1010" s="46">
        <v>12</v>
      </c>
      <c r="H1010" s="46"/>
      <c r="I1010" s="46"/>
      <c r="J1010" s="46">
        <f t="shared" si="126"/>
        <v>12</v>
      </c>
      <c r="K1010" s="45">
        <f t="shared" si="127"/>
        <v>6.0096153846153841E-3</v>
      </c>
      <c r="L1010" s="43">
        <f t="shared" si="128"/>
        <v>25.729867788461537</v>
      </c>
      <c r="M1010" s="43">
        <f t="shared" si="130"/>
        <v>5.6605709134615383</v>
      </c>
      <c r="N1010" s="43">
        <v>10.388272583201267</v>
      </c>
      <c r="O1010" s="43">
        <v>0.95558310732274321</v>
      </c>
      <c r="P1010" s="45">
        <f t="shared" si="129"/>
        <v>0.10691592292331022</v>
      </c>
    </row>
    <row r="1011" spans="1:16" x14ac:dyDescent="0.25">
      <c r="A1011" s="65">
        <f t="shared" si="131"/>
        <v>61</v>
      </c>
      <c r="B1011" s="46" t="s">
        <v>1278</v>
      </c>
      <c r="C1011" s="46">
        <v>275.89999999999998</v>
      </c>
      <c r="D1011" s="46"/>
      <c r="E1011" s="46"/>
      <c r="F1011" s="46">
        <f t="shared" si="125"/>
        <v>275.89999999999998</v>
      </c>
      <c r="G1011" s="46">
        <v>8</v>
      </c>
      <c r="H1011" s="46"/>
      <c r="I1011" s="46"/>
      <c r="J1011" s="46">
        <f t="shared" si="126"/>
        <v>8</v>
      </c>
      <c r="K1011" s="45">
        <f t="shared" si="127"/>
        <v>4.0064102564102561E-3</v>
      </c>
      <c r="L1011" s="43">
        <f t="shared" si="128"/>
        <v>17.15324519230769</v>
      </c>
      <c r="M1011" s="43">
        <f t="shared" si="130"/>
        <v>3.7737139423076917</v>
      </c>
      <c r="N1011" s="43">
        <v>6.9255150554675122</v>
      </c>
      <c r="O1011" s="43">
        <v>0.63705540488182866</v>
      </c>
      <c r="P1011" s="45">
        <f t="shared" si="129"/>
        <v>0.10326034648410556</v>
      </c>
    </row>
    <row r="1012" spans="1:16" x14ac:dyDescent="0.25">
      <c r="A1012" s="65">
        <f t="shared" si="131"/>
        <v>62</v>
      </c>
      <c r="B1012" s="46" t="s">
        <v>1279</v>
      </c>
      <c r="C1012" s="46">
        <v>417.4</v>
      </c>
      <c r="D1012" s="46"/>
      <c r="E1012" s="46"/>
      <c r="F1012" s="46">
        <f t="shared" si="125"/>
        <v>417.4</v>
      </c>
      <c r="G1012" s="46">
        <v>15</v>
      </c>
      <c r="H1012" s="46"/>
      <c r="I1012" s="46"/>
      <c r="J1012" s="46">
        <f t="shared" si="126"/>
        <v>15</v>
      </c>
      <c r="K1012" s="45">
        <f t="shared" si="127"/>
        <v>7.5120192307692301E-3</v>
      </c>
      <c r="L1012" s="43">
        <f t="shared" si="128"/>
        <v>32.16233473557692</v>
      </c>
      <c r="M1012" s="43">
        <f t="shared" si="130"/>
        <v>7.0757136418269226</v>
      </c>
      <c r="N1012" s="43">
        <v>12.985340729001585</v>
      </c>
      <c r="O1012" s="43">
        <v>1.1944788841534288</v>
      </c>
      <c r="P1012" s="45">
        <f t="shared" si="129"/>
        <v>0.12797764252649463</v>
      </c>
    </row>
    <row r="1013" spans="1:16" x14ac:dyDescent="0.25">
      <c r="A1013" s="65">
        <f t="shared" si="131"/>
        <v>63</v>
      </c>
      <c r="B1013" s="46" t="s">
        <v>1280</v>
      </c>
      <c r="C1013" s="46">
        <v>450.1</v>
      </c>
      <c r="D1013" s="46"/>
      <c r="E1013" s="46"/>
      <c r="F1013" s="46">
        <f t="shared" si="125"/>
        <v>450.1</v>
      </c>
      <c r="G1013" s="46">
        <v>12</v>
      </c>
      <c r="H1013" s="46"/>
      <c r="I1013" s="46"/>
      <c r="J1013" s="46">
        <f t="shared" si="126"/>
        <v>12</v>
      </c>
      <c r="K1013" s="45">
        <f t="shared" si="127"/>
        <v>6.0096153846153841E-3</v>
      </c>
      <c r="L1013" s="43">
        <f t="shared" si="128"/>
        <v>25.729867788461537</v>
      </c>
      <c r="M1013" s="43">
        <f t="shared" si="130"/>
        <v>5.6605709134615383</v>
      </c>
      <c r="N1013" s="43">
        <v>10.388272583201267</v>
      </c>
      <c r="O1013" s="43">
        <v>0.95558310732274321</v>
      </c>
      <c r="P1013" s="45">
        <f t="shared" si="129"/>
        <v>9.4943999983219479E-2</v>
      </c>
    </row>
    <row r="1014" spans="1:16" x14ac:dyDescent="0.25">
      <c r="A1014" s="65">
        <f t="shared" si="131"/>
        <v>64</v>
      </c>
      <c r="B1014" s="46" t="s">
        <v>1281</v>
      </c>
      <c r="C1014" s="46">
        <v>451</v>
      </c>
      <c r="D1014" s="46"/>
      <c r="E1014" s="46"/>
      <c r="F1014" s="46">
        <f t="shared" ref="F1014:F1072" si="132">C1014+D1014+E1014</f>
        <v>451</v>
      </c>
      <c r="G1014" s="46">
        <v>12</v>
      </c>
      <c r="H1014" s="46"/>
      <c r="I1014" s="46"/>
      <c r="J1014" s="46">
        <f t="shared" ref="J1014:J1072" si="133">G1014+H1014+I1014</f>
        <v>12</v>
      </c>
      <c r="K1014" s="45">
        <f t="shared" si="127"/>
        <v>6.0096153846153841E-3</v>
      </c>
      <c r="L1014" s="43">
        <f t="shared" si="128"/>
        <v>25.729867788461537</v>
      </c>
      <c r="M1014" s="43">
        <f t="shared" si="130"/>
        <v>5.6605709134615383</v>
      </c>
      <c r="N1014" s="43">
        <v>10.388272583201267</v>
      </c>
      <c r="O1014" s="43">
        <v>0.95558310732274321</v>
      </c>
      <c r="P1014" s="45">
        <f t="shared" si="129"/>
        <v>9.4754533020946982E-2</v>
      </c>
    </row>
    <row r="1015" spans="1:16" x14ac:dyDescent="0.25">
      <c r="A1015" s="65">
        <f t="shared" si="131"/>
        <v>65</v>
      </c>
      <c r="B1015" s="46" t="s">
        <v>1282</v>
      </c>
      <c r="C1015" s="46">
        <v>416.4</v>
      </c>
      <c r="D1015" s="46"/>
      <c r="E1015" s="46"/>
      <c r="F1015" s="46">
        <f t="shared" si="132"/>
        <v>416.4</v>
      </c>
      <c r="G1015" s="46">
        <v>15</v>
      </c>
      <c r="H1015" s="46"/>
      <c r="I1015" s="46"/>
      <c r="J1015" s="46">
        <f t="shared" si="133"/>
        <v>15</v>
      </c>
      <c r="K1015" s="45">
        <f t="shared" ref="K1015:K1078" si="134">2.5/$J$1309*J1015</f>
        <v>7.5120192307692301E-3</v>
      </c>
      <c r="L1015" s="43">
        <f t="shared" ref="L1015:L1078" si="135">K1015*4281.45</f>
        <v>32.16233473557692</v>
      </c>
      <c r="M1015" s="43">
        <f t="shared" ref="M1015:M1073" si="136">L1015*0.22</f>
        <v>7.0757136418269226</v>
      </c>
      <c r="N1015" s="43">
        <v>12.985340729001585</v>
      </c>
      <c r="O1015" s="43">
        <v>1.1944788841534288</v>
      </c>
      <c r="P1015" s="45">
        <f t="shared" ref="P1015:P1078" si="137">(L1015+M1015+N1015+O1015)/F1015</f>
        <v>0.12828498556810483</v>
      </c>
    </row>
    <row r="1016" spans="1:16" x14ac:dyDescent="0.25">
      <c r="A1016" s="65">
        <f t="shared" si="131"/>
        <v>66</v>
      </c>
      <c r="B1016" s="46" t="s">
        <v>1283</v>
      </c>
      <c r="C1016" s="46">
        <v>309.8</v>
      </c>
      <c r="D1016" s="46"/>
      <c r="E1016" s="46"/>
      <c r="F1016" s="46">
        <f t="shared" si="132"/>
        <v>309.8</v>
      </c>
      <c r="G1016" s="46">
        <v>8</v>
      </c>
      <c r="H1016" s="46"/>
      <c r="I1016" s="46"/>
      <c r="J1016" s="46">
        <f t="shared" si="133"/>
        <v>8</v>
      </c>
      <c r="K1016" s="45">
        <f t="shared" si="134"/>
        <v>4.0064102564102561E-3</v>
      </c>
      <c r="L1016" s="43">
        <f t="shared" si="135"/>
        <v>17.15324519230769</v>
      </c>
      <c r="M1016" s="43">
        <f t="shared" si="136"/>
        <v>3.7737139423076917</v>
      </c>
      <c r="N1016" s="43">
        <v>6.9255150554675122</v>
      </c>
      <c r="O1016" s="43">
        <v>0.63705540488182866</v>
      </c>
      <c r="P1016" s="45">
        <f t="shared" si="137"/>
        <v>9.1961038072836412E-2</v>
      </c>
    </row>
    <row r="1017" spans="1:16" x14ac:dyDescent="0.25">
      <c r="A1017" s="65">
        <f t="shared" ref="A1017:A1080" si="138">A1016+1</f>
        <v>67</v>
      </c>
      <c r="B1017" s="46" t="s">
        <v>1284</v>
      </c>
      <c r="C1017" s="46">
        <v>265.89999999999998</v>
      </c>
      <c r="D1017" s="46"/>
      <c r="E1017" s="46"/>
      <c r="F1017" s="46">
        <f t="shared" si="132"/>
        <v>265.89999999999998</v>
      </c>
      <c r="G1017" s="46">
        <v>8</v>
      </c>
      <c r="H1017" s="46"/>
      <c r="I1017" s="46"/>
      <c r="J1017" s="46">
        <f t="shared" si="133"/>
        <v>8</v>
      </c>
      <c r="K1017" s="45">
        <f t="shared" si="134"/>
        <v>4.0064102564102561E-3</v>
      </c>
      <c r="L1017" s="43">
        <f t="shared" si="135"/>
        <v>17.15324519230769</v>
      </c>
      <c r="M1017" s="43">
        <f t="shared" si="136"/>
        <v>3.7737139423076917</v>
      </c>
      <c r="N1017" s="43">
        <v>6.9255150554675122</v>
      </c>
      <c r="O1017" s="43">
        <v>0.63705540488182866</v>
      </c>
      <c r="P1017" s="45">
        <f t="shared" si="137"/>
        <v>0.10714377433232315</v>
      </c>
    </row>
    <row r="1018" spans="1:16" x14ac:dyDescent="0.25">
      <c r="A1018" s="65">
        <f t="shared" si="138"/>
        <v>68</v>
      </c>
      <c r="B1018" s="46" t="s">
        <v>1285</v>
      </c>
      <c r="C1018" s="46">
        <v>274</v>
      </c>
      <c r="D1018" s="46"/>
      <c r="E1018" s="46"/>
      <c r="F1018" s="46">
        <f t="shared" si="132"/>
        <v>274</v>
      </c>
      <c r="G1018" s="46">
        <v>8</v>
      </c>
      <c r="H1018" s="46"/>
      <c r="I1018" s="46"/>
      <c r="J1018" s="46">
        <f t="shared" si="133"/>
        <v>8</v>
      </c>
      <c r="K1018" s="45">
        <f t="shared" si="134"/>
        <v>4.0064102564102561E-3</v>
      </c>
      <c r="L1018" s="43">
        <f t="shared" si="135"/>
        <v>17.15324519230769</v>
      </c>
      <c r="M1018" s="43">
        <f t="shared" si="136"/>
        <v>3.7737139423076917</v>
      </c>
      <c r="N1018" s="43">
        <v>6.9255150554675122</v>
      </c>
      <c r="O1018" s="43">
        <v>0.63705540488182866</v>
      </c>
      <c r="P1018" s="45">
        <f t="shared" si="137"/>
        <v>0.10397638538308293</v>
      </c>
    </row>
    <row r="1019" spans="1:16" x14ac:dyDescent="0.25">
      <c r="A1019" s="65">
        <f t="shared" si="138"/>
        <v>69</v>
      </c>
      <c r="B1019" s="46" t="s">
        <v>1286</v>
      </c>
      <c r="C1019" s="46">
        <v>245.3</v>
      </c>
      <c r="D1019" s="46"/>
      <c r="E1019" s="46"/>
      <c r="F1019" s="46">
        <f t="shared" si="132"/>
        <v>245.3</v>
      </c>
      <c r="G1019" s="46">
        <v>5</v>
      </c>
      <c r="H1019" s="46"/>
      <c r="I1019" s="46"/>
      <c r="J1019" s="46">
        <f t="shared" si="133"/>
        <v>5</v>
      </c>
      <c r="K1019" s="45">
        <f t="shared" si="134"/>
        <v>2.50400641025641E-3</v>
      </c>
      <c r="L1019" s="43">
        <f t="shared" si="135"/>
        <v>10.720778245192307</v>
      </c>
      <c r="M1019" s="43">
        <f t="shared" si="136"/>
        <v>2.3585712139423074</v>
      </c>
      <c r="N1019" s="43">
        <v>4.3284469096671945</v>
      </c>
      <c r="O1019" s="43">
        <v>0.39815962805114291</v>
      </c>
      <c r="P1019" s="45">
        <f t="shared" si="137"/>
        <v>7.2588487553416028E-2</v>
      </c>
    </row>
    <row r="1020" spans="1:16" x14ac:dyDescent="0.25">
      <c r="A1020" s="65">
        <f t="shared" si="138"/>
        <v>70</v>
      </c>
      <c r="B1020" s="46" t="s">
        <v>1287</v>
      </c>
      <c r="C1020" s="46">
        <v>347.2</v>
      </c>
      <c r="D1020" s="46"/>
      <c r="E1020" s="46"/>
      <c r="F1020" s="46">
        <f t="shared" si="132"/>
        <v>347.2</v>
      </c>
      <c r="G1020" s="46">
        <v>7</v>
      </c>
      <c r="H1020" s="46"/>
      <c r="I1020" s="46"/>
      <c r="J1020" s="46">
        <f t="shared" si="133"/>
        <v>7</v>
      </c>
      <c r="K1020" s="45">
        <f t="shared" si="134"/>
        <v>3.505608974358974E-3</v>
      </c>
      <c r="L1020" s="43">
        <f t="shared" si="135"/>
        <v>15.009089543269228</v>
      </c>
      <c r="M1020" s="43">
        <f t="shared" si="136"/>
        <v>3.30199969951923</v>
      </c>
      <c r="N1020" s="43">
        <v>6.059825673534073</v>
      </c>
      <c r="O1020" s="43">
        <v>0.55742347927160008</v>
      </c>
      <c r="P1020" s="45">
        <f t="shared" si="137"/>
        <v>7.1798209664729648E-2</v>
      </c>
    </row>
    <row r="1021" spans="1:16" x14ac:dyDescent="0.25">
      <c r="A1021" s="65">
        <f t="shared" si="138"/>
        <v>71</v>
      </c>
      <c r="B1021" s="46" t="s">
        <v>1288</v>
      </c>
      <c r="C1021" s="46">
        <v>332.5</v>
      </c>
      <c r="D1021" s="46"/>
      <c r="E1021" s="46"/>
      <c r="F1021" s="46">
        <f t="shared" si="132"/>
        <v>332.5</v>
      </c>
      <c r="G1021" s="46">
        <v>6</v>
      </c>
      <c r="H1021" s="46"/>
      <c r="I1021" s="46"/>
      <c r="J1021" s="46">
        <f t="shared" si="133"/>
        <v>6</v>
      </c>
      <c r="K1021" s="45">
        <f t="shared" si="134"/>
        <v>3.004807692307692E-3</v>
      </c>
      <c r="L1021" s="43">
        <f t="shared" si="135"/>
        <v>12.864933894230768</v>
      </c>
      <c r="M1021" s="43">
        <f t="shared" si="136"/>
        <v>2.8302854567307691</v>
      </c>
      <c r="N1021" s="43">
        <v>5.1941362916006337</v>
      </c>
      <c r="O1021" s="43">
        <v>0.4777915536613716</v>
      </c>
      <c r="P1021" s="45">
        <f t="shared" si="137"/>
        <v>6.4262096830747503E-2</v>
      </c>
    </row>
    <row r="1022" spans="1:16" x14ac:dyDescent="0.25">
      <c r="A1022" s="65">
        <f t="shared" si="138"/>
        <v>72</v>
      </c>
      <c r="B1022" s="46" t="s">
        <v>1289</v>
      </c>
      <c r="C1022" s="46">
        <v>317.3</v>
      </c>
      <c r="D1022" s="46"/>
      <c r="E1022" s="46"/>
      <c r="F1022" s="46">
        <f t="shared" si="132"/>
        <v>317.3</v>
      </c>
      <c r="G1022" s="46">
        <v>7</v>
      </c>
      <c r="H1022" s="46"/>
      <c r="I1022" s="46"/>
      <c r="J1022" s="46">
        <f t="shared" si="133"/>
        <v>7</v>
      </c>
      <c r="K1022" s="45">
        <f t="shared" si="134"/>
        <v>3.505608974358974E-3</v>
      </c>
      <c r="L1022" s="43">
        <f t="shared" si="135"/>
        <v>15.009089543269228</v>
      </c>
      <c r="M1022" s="43">
        <f t="shared" si="136"/>
        <v>3.30199969951923</v>
      </c>
      <c r="N1022" s="43">
        <v>6.059825673534073</v>
      </c>
      <c r="O1022" s="43">
        <v>0.55742347927160008</v>
      </c>
      <c r="P1022" s="45">
        <f t="shared" si="137"/>
        <v>7.8563940736193286E-2</v>
      </c>
    </row>
    <row r="1023" spans="1:16" x14ac:dyDescent="0.25">
      <c r="A1023" s="65">
        <f t="shared" si="138"/>
        <v>73</v>
      </c>
      <c r="B1023" s="46" t="s">
        <v>1290</v>
      </c>
      <c r="C1023" s="46">
        <v>286</v>
      </c>
      <c r="D1023" s="46"/>
      <c r="E1023" s="46"/>
      <c r="F1023" s="46">
        <f t="shared" si="132"/>
        <v>286</v>
      </c>
      <c r="G1023" s="46">
        <v>8</v>
      </c>
      <c r="H1023" s="46">
        <v>1</v>
      </c>
      <c r="I1023" s="46"/>
      <c r="J1023" s="46">
        <f t="shared" si="133"/>
        <v>9</v>
      </c>
      <c r="K1023" s="45">
        <f t="shared" si="134"/>
        <v>4.5072115384615381E-3</v>
      </c>
      <c r="L1023" s="43">
        <f t="shared" si="135"/>
        <v>19.29740084134615</v>
      </c>
      <c r="M1023" s="43">
        <f t="shared" si="136"/>
        <v>4.2454281850961531</v>
      </c>
      <c r="N1023" s="43">
        <v>7.7912044374009497</v>
      </c>
      <c r="O1023" s="43">
        <v>0.79631925610228582</v>
      </c>
      <c r="P1023" s="45">
        <f t="shared" si="137"/>
        <v>0.1123438906291802</v>
      </c>
    </row>
    <row r="1024" spans="1:16" x14ac:dyDescent="0.25">
      <c r="A1024" s="65">
        <f t="shared" si="138"/>
        <v>74</v>
      </c>
      <c r="B1024" s="46" t="s">
        <v>1291</v>
      </c>
      <c r="C1024" s="46">
        <v>226.4</v>
      </c>
      <c r="D1024" s="46"/>
      <c r="E1024" s="46"/>
      <c r="F1024" s="46">
        <f t="shared" si="132"/>
        <v>226.4</v>
      </c>
      <c r="G1024" s="46">
        <v>5</v>
      </c>
      <c r="H1024" s="46"/>
      <c r="I1024" s="46"/>
      <c r="J1024" s="46">
        <f t="shared" si="133"/>
        <v>5</v>
      </c>
      <c r="K1024" s="45">
        <f t="shared" si="134"/>
        <v>2.50400641025641E-3</v>
      </c>
      <c r="L1024" s="43">
        <f t="shared" si="135"/>
        <v>10.720778245192307</v>
      </c>
      <c r="M1024" s="43">
        <f t="shared" si="136"/>
        <v>2.3585712139423074</v>
      </c>
      <c r="N1024" s="43">
        <v>4.3284469096671945</v>
      </c>
      <c r="O1024" s="43">
        <v>0.39815962805114291</v>
      </c>
      <c r="P1024" s="45">
        <f t="shared" si="137"/>
        <v>7.8648215533802787E-2</v>
      </c>
    </row>
    <row r="1025" spans="1:16" x14ac:dyDescent="0.25">
      <c r="A1025" s="65">
        <f t="shared" si="138"/>
        <v>75</v>
      </c>
      <c r="B1025" s="46" t="s">
        <v>1292</v>
      </c>
      <c r="C1025" s="46">
        <v>281.01</v>
      </c>
      <c r="D1025" s="46"/>
      <c r="E1025" s="46"/>
      <c r="F1025" s="46">
        <f t="shared" si="132"/>
        <v>281.01</v>
      </c>
      <c r="G1025" s="46">
        <v>5</v>
      </c>
      <c r="H1025" s="46"/>
      <c r="I1025" s="46"/>
      <c r="J1025" s="46">
        <f t="shared" si="133"/>
        <v>5</v>
      </c>
      <c r="K1025" s="45">
        <f t="shared" si="134"/>
        <v>2.50400641025641E-3</v>
      </c>
      <c r="L1025" s="43">
        <f t="shared" si="135"/>
        <v>10.720778245192307</v>
      </c>
      <c r="M1025" s="43">
        <f t="shared" si="136"/>
        <v>2.3585712139423074</v>
      </c>
      <c r="N1025" s="43">
        <v>4.3284469096671945</v>
      </c>
      <c r="O1025" s="43">
        <v>0.39815962805114291</v>
      </c>
      <c r="P1025" s="45">
        <f t="shared" si="137"/>
        <v>6.3364136496398535E-2</v>
      </c>
    </row>
    <row r="1026" spans="1:16" x14ac:dyDescent="0.25">
      <c r="A1026" s="65">
        <f t="shared" si="138"/>
        <v>76</v>
      </c>
      <c r="B1026" s="46" t="s">
        <v>1293</v>
      </c>
      <c r="C1026" s="46">
        <v>94.8</v>
      </c>
      <c r="D1026" s="46">
        <v>27.9</v>
      </c>
      <c r="E1026" s="46">
        <v>26</v>
      </c>
      <c r="F1026" s="46">
        <f t="shared" si="132"/>
        <v>148.69999999999999</v>
      </c>
      <c r="G1026" s="46">
        <v>2</v>
      </c>
      <c r="H1026" s="46">
        <v>2</v>
      </c>
      <c r="I1026" s="46"/>
      <c r="J1026" s="46">
        <f t="shared" si="133"/>
        <v>4</v>
      </c>
      <c r="K1026" s="45">
        <f t="shared" si="134"/>
        <v>2.003205128205128E-3</v>
      </c>
      <c r="L1026" s="43">
        <f t="shared" si="135"/>
        <v>8.5766225961538449</v>
      </c>
      <c r="M1026" s="43">
        <f t="shared" si="136"/>
        <v>1.8868569711538459</v>
      </c>
      <c r="N1026" s="43">
        <v>3.4627575277337561</v>
      </c>
      <c r="O1026" s="43">
        <v>0.15926385122045716</v>
      </c>
      <c r="P1026" s="45">
        <f t="shared" si="137"/>
        <v>9.4724283431485576E-2</v>
      </c>
    </row>
    <row r="1027" spans="1:16" x14ac:dyDescent="0.25">
      <c r="A1027" s="65">
        <f t="shared" si="138"/>
        <v>77</v>
      </c>
      <c r="B1027" s="46" t="s">
        <v>1294</v>
      </c>
      <c r="C1027" s="46">
        <v>222.4</v>
      </c>
      <c r="D1027" s="46"/>
      <c r="E1027" s="46"/>
      <c r="F1027" s="46">
        <f t="shared" si="132"/>
        <v>222.4</v>
      </c>
      <c r="G1027" s="46">
        <v>4</v>
      </c>
      <c r="H1027" s="46"/>
      <c r="I1027" s="46">
        <v>1</v>
      </c>
      <c r="J1027" s="46">
        <f t="shared" si="133"/>
        <v>5</v>
      </c>
      <c r="K1027" s="45">
        <f t="shared" si="134"/>
        <v>2.50400641025641E-3</v>
      </c>
      <c r="L1027" s="43">
        <f t="shared" si="135"/>
        <v>10.720778245192307</v>
      </c>
      <c r="M1027" s="43">
        <f t="shared" si="136"/>
        <v>2.3585712139423074</v>
      </c>
      <c r="N1027" s="43">
        <v>4.3284469096671945</v>
      </c>
      <c r="O1027" s="43">
        <v>0.31852770244091433</v>
      </c>
      <c r="P1027" s="45">
        <f t="shared" si="137"/>
        <v>7.9704694564940295E-2</v>
      </c>
    </row>
    <row r="1028" spans="1:16" x14ac:dyDescent="0.25">
      <c r="A1028" s="65">
        <f t="shared" si="138"/>
        <v>78</v>
      </c>
      <c r="B1028" s="46" t="s">
        <v>1295</v>
      </c>
      <c r="C1028" s="46">
        <v>377.2</v>
      </c>
      <c r="D1028" s="46"/>
      <c r="E1028" s="46">
        <v>171.6</v>
      </c>
      <c r="F1028" s="46">
        <f t="shared" si="132"/>
        <v>548.79999999999995</v>
      </c>
      <c r="G1028" s="46">
        <v>7</v>
      </c>
      <c r="H1028" s="46"/>
      <c r="I1028" s="46">
        <v>3</v>
      </c>
      <c r="J1028" s="46">
        <f t="shared" si="133"/>
        <v>10</v>
      </c>
      <c r="K1028" s="45">
        <f t="shared" si="134"/>
        <v>5.0080128205128201E-3</v>
      </c>
      <c r="L1028" s="43">
        <f t="shared" si="135"/>
        <v>21.441556490384613</v>
      </c>
      <c r="M1028" s="43">
        <f t="shared" si="136"/>
        <v>4.7171424278846148</v>
      </c>
      <c r="N1028" s="43">
        <v>8.656893819334389</v>
      </c>
      <c r="O1028" s="43">
        <v>0.63705540488182866</v>
      </c>
      <c r="P1028" s="45">
        <f t="shared" si="137"/>
        <v>6.4600306382079892E-2</v>
      </c>
    </row>
    <row r="1029" spans="1:16" x14ac:dyDescent="0.25">
      <c r="A1029" s="65">
        <f t="shared" si="138"/>
        <v>79</v>
      </c>
      <c r="B1029" s="46" t="s">
        <v>1296</v>
      </c>
      <c r="C1029" s="46">
        <v>195.3</v>
      </c>
      <c r="D1029" s="46"/>
      <c r="E1029" s="46"/>
      <c r="F1029" s="46">
        <f t="shared" si="132"/>
        <v>195.3</v>
      </c>
      <c r="G1029" s="46">
        <v>5</v>
      </c>
      <c r="H1029" s="46"/>
      <c r="I1029" s="46"/>
      <c r="J1029" s="46">
        <f t="shared" si="133"/>
        <v>5</v>
      </c>
      <c r="K1029" s="45">
        <f t="shared" si="134"/>
        <v>2.50400641025641E-3</v>
      </c>
      <c r="L1029" s="43">
        <f t="shared" si="135"/>
        <v>10.720778245192307</v>
      </c>
      <c r="M1029" s="43">
        <f t="shared" si="136"/>
        <v>2.3585712139423074</v>
      </c>
      <c r="N1029" s="43">
        <v>4.3284469096671945</v>
      </c>
      <c r="O1029" s="43">
        <v>0.39815962805114291</v>
      </c>
      <c r="P1029" s="45">
        <f t="shared" si="137"/>
        <v>9.1172329732990012E-2</v>
      </c>
    </row>
    <row r="1030" spans="1:16" x14ac:dyDescent="0.25">
      <c r="A1030" s="65">
        <f t="shared" si="138"/>
        <v>80</v>
      </c>
      <c r="B1030" s="46" t="s">
        <v>1297</v>
      </c>
      <c r="C1030" s="46">
        <v>178.1</v>
      </c>
      <c r="D1030" s="46"/>
      <c r="E1030" s="46">
        <v>22.4</v>
      </c>
      <c r="F1030" s="46">
        <f t="shared" si="132"/>
        <v>200.5</v>
      </c>
      <c r="G1030" s="46">
        <v>4</v>
      </c>
      <c r="H1030" s="46"/>
      <c r="I1030" s="46">
        <v>1</v>
      </c>
      <c r="J1030" s="46">
        <f t="shared" si="133"/>
        <v>5</v>
      </c>
      <c r="K1030" s="45">
        <f t="shared" si="134"/>
        <v>2.50400641025641E-3</v>
      </c>
      <c r="L1030" s="43">
        <f t="shared" si="135"/>
        <v>10.720778245192307</v>
      </c>
      <c r="M1030" s="43">
        <f t="shared" si="136"/>
        <v>2.3585712139423074</v>
      </c>
      <c r="N1030" s="43">
        <v>4.3284469096671945</v>
      </c>
      <c r="O1030" s="43">
        <v>0.39815962805114291</v>
      </c>
      <c r="P1030" s="45">
        <f t="shared" si="137"/>
        <v>8.8807760582807732E-2</v>
      </c>
    </row>
    <row r="1031" spans="1:16" x14ac:dyDescent="0.25">
      <c r="A1031" s="65">
        <f t="shared" si="138"/>
        <v>81</v>
      </c>
      <c r="B1031" s="46" t="s">
        <v>1298</v>
      </c>
      <c r="C1031" s="46">
        <v>292.10000000000002</v>
      </c>
      <c r="D1031" s="46"/>
      <c r="E1031" s="46">
        <v>168.1</v>
      </c>
      <c r="F1031" s="46">
        <f t="shared" si="132"/>
        <v>460.20000000000005</v>
      </c>
      <c r="G1031" s="46">
        <v>5</v>
      </c>
      <c r="H1031" s="46"/>
      <c r="I1031" s="46">
        <v>2</v>
      </c>
      <c r="J1031" s="46">
        <f t="shared" si="133"/>
        <v>7</v>
      </c>
      <c r="K1031" s="45">
        <f t="shared" si="134"/>
        <v>3.505608974358974E-3</v>
      </c>
      <c r="L1031" s="43">
        <f t="shared" si="135"/>
        <v>15.009089543269228</v>
      </c>
      <c r="M1031" s="43">
        <f t="shared" si="136"/>
        <v>3.30199969951923</v>
      </c>
      <c r="N1031" s="43">
        <v>6.059825673534073</v>
      </c>
      <c r="O1031" s="43">
        <v>0.39815962805114291</v>
      </c>
      <c r="P1031" s="45">
        <f t="shared" si="137"/>
        <v>5.3822413177691597E-2</v>
      </c>
    </row>
    <row r="1032" spans="1:16" x14ac:dyDescent="0.25">
      <c r="A1032" s="65">
        <f t="shared" si="138"/>
        <v>82</v>
      </c>
      <c r="B1032" s="46" t="s">
        <v>1299</v>
      </c>
      <c r="C1032" s="46">
        <v>337</v>
      </c>
      <c r="D1032" s="46"/>
      <c r="E1032" s="46">
        <v>36.6</v>
      </c>
      <c r="F1032" s="46">
        <f t="shared" si="132"/>
        <v>373.6</v>
      </c>
      <c r="G1032" s="46">
        <v>5</v>
      </c>
      <c r="H1032" s="46"/>
      <c r="I1032" s="46">
        <v>1</v>
      </c>
      <c r="J1032" s="46">
        <f t="shared" si="133"/>
        <v>6</v>
      </c>
      <c r="K1032" s="45">
        <f t="shared" si="134"/>
        <v>3.004807692307692E-3</v>
      </c>
      <c r="L1032" s="43">
        <f t="shared" si="135"/>
        <v>12.864933894230768</v>
      </c>
      <c r="M1032" s="43">
        <f t="shared" si="136"/>
        <v>2.8302854567307691</v>
      </c>
      <c r="N1032" s="43">
        <v>5.1941362916006337</v>
      </c>
      <c r="O1032" s="43">
        <v>0.39815962805114291</v>
      </c>
      <c r="P1032" s="45">
        <f t="shared" si="137"/>
        <v>5.6979430595860046E-2</v>
      </c>
    </row>
    <row r="1033" spans="1:16" x14ac:dyDescent="0.25">
      <c r="A1033" s="65">
        <f t="shared" si="138"/>
        <v>83</v>
      </c>
      <c r="B1033" s="46" t="s">
        <v>1300</v>
      </c>
      <c r="C1033" s="46">
        <v>275</v>
      </c>
      <c r="D1033" s="46"/>
      <c r="E1033" s="46"/>
      <c r="F1033" s="46">
        <f t="shared" si="132"/>
        <v>275</v>
      </c>
      <c r="G1033" s="46">
        <v>3</v>
      </c>
      <c r="H1033" s="46"/>
      <c r="I1033" s="46">
        <v>1</v>
      </c>
      <c r="J1033" s="46">
        <f t="shared" si="133"/>
        <v>4</v>
      </c>
      <c r="K1033" s="45">
        <f t="shared" si="134"/>
        <v>2.003205128205128E-3</v>
      </c>
      <c r="L1033" s="43">
        <f t="shared" si="135"/>
        <v>8.5766225961538449</v>
      </c>
      <c r="M1033" s="43">
        <f t="shared" si="136"/>
        <v>1.8868569711538459</v>
      </c>
      <c r="N1033" s="43">
        <v>3.4627575277337561</v>
      </c>
      <c r="O1033" s="43">
        <v>0.2388957768306858</v>
      </c>
      <c r="P1033" s="45">
        <f t="shared" si="137"/>
        <v>5.1509574079535034E-2</v>
      </c>
    </row>
    <row r="1034" spans="1:16" x14ac:dyDescent="0.25">
      <c r="A1034" s="65">
        <f t="shared" si="138"/>
        <v>84</v>
      </c>
      <c r="B1034" s="46" t="s">
        <v>1301</v>
      </c>
      <c r="C1034" s="46">
        <v>568.20000000000005</v>
      </c>
      <c r="D1034" s="46">
        <v>30.6</v>
      </c>
      <c r="E1034" s="46"/>
      <c r="F1034" s="46">
        <f t="shared" si="132"/>
        <v>598.80000000000007</v>
      </c>
      <c r="G1034" s="46">
        <v>15</v>
      </c>
      <c r="H1034" s="46">
        <v>1</v>
      </c>
      <c r="I1034" s="46">
        <v>1</v>
      </c>
      <c r="J1034" s="46">
        <f t="shared" si="133"/>
        <v>17</v>
      </c>
      <c r="K1034" s="45">
        <f t="shared" si="134"/>
        <v>8.5136217948717941E-3</v>
      </c>
      <c r="L1034" s="43">
        <f t="shared" si="135"/>
        <v>36.45064603365384</v>
      </c>
      <c r="M1034" s="43">
        <f t="shared" si="136"/>
        <v>8.0191421274038444</v>
      </c>
      <c r="N1034" s="43">
        <v>14.716719492868462</v>
      </c>
      <c r="O1034" s="43">
        <v>1.1944788841534288</v>
      </c>
      <c r="P1034" s="45">
        <f t="shared" si="137"/>
        <v>0.10083665086519635</v>
      </c>
    </row>
    <row r="1035" spans="1:16" x14ac:dyDescent="0.25">
      <c r="A1035" s="65">
        <f t="shared" si="138"/>
        <v>85</v>
      </c>
      <c r="B1035" s="46" t="s">
        <v>1302</v>
      </c>
      <c r="C1035" s="46">
        <v>242.6</v>
      </c>
      <c r="D1035" s="46"/>
      <c r="E1035" s="46">
        <v>164.4</v>
      </c>
      <c r="F1035" s="46">
        <f t="shared" si="132"/>
        <v>407</v>
      </c>
      <c r="G1035" s="46">
        <v>6</v>
      </c>
      <c r="H1035" s="46"/>
      <c r="I1035" s="46">
        <v>2</v>
      </c>
      <c r="J1035" s="46">
        <f t="shared" si="133"/>
        <v>8</v>
      </c>
      <c r="K1035" s="45">
        <f t="shared" si="134"/>
        <v>4.0064102564102561E-3</v>
      </c>
      <c r="L1035" s="43">
        <f t="shared" si="135"/>
        <v>17.15324519230769</v>
      </c>
      <c r="M1035" s="43">
        <f t="shared" si="136"/>
        <v>3.7737139423076917</v>
      </c>
      <c r="N1035" s="43">
        <v>6.9255150554675122</v>
      </c>
      <c r="O1035" s="43">
        <v>0.4777915536613716</v>
      </c>
      <c r="P1035" s="45">
        <f t="shared" si="137"/>
        <v>6.9607532539912198E-2</v>
      </c>
    </row>
    <row r="1036" spans="1:16" x14ac:dyDescent="0.25">
      <c r="A1036" s="65">
        <f t="shared" si="138"/>
        <v>86</v>
      </c>
      <c r="B1036" s="46" t="s">
        <v>1303</v>
      </c>
      <c r="C1036" s="46">
        <v>255.3</v>
      </c>
      <c r="D1036" s="46"/>
      <c r="E1036" s="46"/>
      <c r="F1036" s="46">
        <f t="shared" si="132"/>
        <v>255.3</v>
      </c>
      <c r="G1036" s="46">
        <v>5</v>
      </c>
      <c r="H1036" s="46"/>
      <c r="I1036" s="46"/>
      <c r="J1036" s="46">
        <f t="shared" si="133"/>
        <v>5</v>
      </c>
      <c r="K1036" s="45">
        <f t="shared" si="134"/>
        <v>2.50400641025641E-3</v>
      </c>
      <c r="L1036" s="43">
        <f t="shared" si="135"/>
        <v>10.720778245192307</v>
      </c>
      <c r="M1036" s="43">
        <f t="shared" si="136"/>
        <v>2.3585712139423074</v>
      </c>
      <c r="N1036" s="43">
        <v>4.3284469096671945</v>
      </c>
      <c r="O1036" s="43">
        <v>0.39815962805114291</v>
      </c>
      <c r="P1036" s="45">
        <f t="shared" si="137"/>
        <v>6.974522521289836E-2</v>
      </c>
    </row>
    <row r="1037" spans="1:16" x14ac:dyDescent="0.25">
      <c r="A1037" s="65">
        <f t="shared" si="138"/>
        <v>87</v>
      </c>
      <c r="B1037" s="46" t="s">
        <v>1304</v>
      </c>
      <c r="C1037" s="46">
        <v>139.19999999999999</v>
      </c>
      <c r="D1037" s="46"/>
      <c r="E1037" s="46"/>
      <c r="F1037" s="46">
        <f t="shared" si="132"/>
        <v>139.19999999999999</v>
      </c>
      <c r="G1037" s="46">
        <v>5</v>
      </c>
      <c r="H1037" s="46"/>
      <c r="I1037" s="46"/>
      <c r="J1037" s="46">
        <f t="shared" si="133"/>
        <v>5</v>
      </c>
      <c r="K1037" s="45">
        <f t="shared" si="134"/>
        <v>2.50400641025641E-3</v>
      </c>
      <c r="L1037" s="43">
        <f t="shared" si="135"/>
        <v>10.720778245192307</v>
      </c>
      <c r="M1037" s="43">
        <f t="shared" si="136"/>
        <v>2.3585712139423074</v>
      </c>
      <c r="N1037" s="43">
        <v>4.3284469096671945</v>
      </c>
      <c r="O1037" s="43">
        <v>0.39815962805114291</v>
      </c>
      <c r="P1037" s="45">
        <f t="shared" si="137"/>
        <v>0.12791635055210454</v>
      </c>
    </row>
    <row r="1038" spans="1:16" x14ac:dyDescent="0.25">
      <c r="A1038" s="65">
        <f t="shared" si="138"/>
        <v>88</v>
      </c>
      <c r="B1038" s="46" t="s">
        <v>1305</v>
      </c>
      <c r="C1038" s="46">
        <v>110.5</v>
      </c>
      <c r="D1038" s="46">
        <v>21.5</v>
      </c>
      <c r="E1038" s="46"/>
      <c r="F1038" s="46">
        <f t="shared" si="132"/>
        <v>132</v>
      </c>
      <c r="G1038" s="46">
        <v>3</v>
      </c>
      <c r="H1038" s="46">
        <v>1</v>
      </c>
      <c r="I1038" s="46"/>
      <c r="J1038" s="46">
        <f t="shared" si="133"/>
        <v>4</v>
      </c>
      <c r="K1038" s="45">
        <f t="shared" si="134"/>
        <v>2.003205128205128E-3</v>
      </c>
      <c r="L1038" s="43">
        <f t="shared" si="135"/>
        <v>8.5766225961538449</v>
      </c>
      <c r="M1038" s="43">
        <f t="shared" si="136"/>
        <v>1.8868569711538459</v>
      </c>
      <c r="N1038" s="43">
        <v>3.4627575277337561</v>
      </c>
      <c r="O1038" s="43">
        <v>0.2388957768306858</v>
      </c>
      <c r="P1038" s="45">
        <f t="shared" si="137"/>
        <v>0.10731161266569798</v>
      </c>
    </row>
    <row r="1039" spans="1:16" x14ac:dyDescent="0.25">
      <c r="A1039" s="65">
        <f t="shared" si="138"/>
        <v>89</v>
      </c>
      <c r="B1039" s="46" t="s">
        <v>1306</v>
      </c>
      <c r="C1039" s="46">
        <v>153.9</v>
      </c>
      <c r="D1039" s="46"/>
      <c r="E1039" s="46"/>
      <c r="F1039" s="46">
        <f t="shared" si="132"/>
        <v>153.9</v>
      </c>
      <c r="G1039" s="46">
        <v>4</v>
      </c>
      <c r="H1039" s="46"/>
      <c r="I1039" s="46"/>
      <c r="J1039" s="46">
        <f t="shared" si="133"/>
        <v>4</v>
      </c>
      <c r="K1039" s="45">
        <f t="shared" si="134"/>
        <v>2.003205128205128E-3</v>
      </c>
      <c r="L1039" s="43">
        <f t="shared" si="135"/>
        <v>8.5766225961538449</v>
      </c>
      <c r="M1039" s="43">
        <f t="shared" si="136"/>
        <v>1.8868569711538459</v>
      </c>
      <c r="N1039" s="43">
        <v>3.4627575277337561</v>
      </c>
      <c r="O1039" s="43">
        <v>0.31852770244091433</v>
      </c>
      <c r="P1039" s="45">
        <f t="shared" si="137"/>
        <v>9.2558575682146593E-2</v>
      </c>
    </row>
    <row r="1040" spans="1:16" x14ac:dyDescent="0.25">
      <c r="A1040" s="65">
        <f t="shared" si="138"/>
        <v>90</v>
      </c>
      <c r="B1040" s="46" t="s">
        <v>1307</v>
      </c>
      <c r="C1040" s="46">
        <v>120.6</v>
      </c>
      <c r="D1040" s="46"/>
      <c r="E1040" s="46"/>
      <c r="F1040" s="46">
        <f t="shared" si="132"/>
        <v>120.6</v>
      </c>
      <c r="G1040" s="46">
        <v>3</v>
      </c>
      <c r="H1040" s="46"/>
      <c r="I1040" s="46"/>
      <c r="J1040" s="46">
        <f t="shared" si="133"/>
        <v>3</v>
      </c>
      <c r="K1040" s="45">
        <f t="shared" si="134"/>
        <v>1.502403846153846E-3</v>
      </c>
      <c r="L1040" s="43">
        <f t="shared" si="135"/>
        <v>6.4324669471153841</v>
      </c>
      <c r="M1040" s="43">
        <f t="shared" si="136"/>
        <v>1.4151427283653846</v>
      </c>
      <c r="N1040" s="43">
        <v>2.5970681458003169</v>
      </c>
      <c r="O1040" s="43">
        <v>0.2388957768306858</v>
      </c>
      <c r="P1040" s="45">
        <f t="shared" si="137"/>
        <v>8.8586845755487337E-2</v>
      </c>
    </row>
    <row r="1041" spans="1:16" x14ac:dyDescent="0.25">
      <c r="A1041" s="65">
        <f t="shared" si="138"/>
        <v>91</v>
      </c>
      <c r="B1041" s="46" t="s">
        <v>1308</v>
      </c>
      <c r="C1041" s="46">
        <v>141.30000000000001</v>
      </c>
      <c r="D1041" s="46"/>
      <c r="E1041" s="46"/>
      <c r="F1041" s="46">
        <f t="shared" si="132"/>
        <v>141.30000000000001</v>
      </c>
      <c r="G1041" s="46">
        <v>4</v>
      </c>
      <c r="H1041" s="46"/>
      <c r="I1041" s="46"/>
      <c r="J1041" s="46">
        <f t="shared" si="133"/>
        <v>4</v>
      </c>
      <c r="K1041" s="45">
        <f t="shared" si="134"/>
        <v>2.003205128205128E-3</v>
      </c>
      <c r="L1041" s="43">
        <f t="shared" si="135"/>
        <v>8.5766225961538449</v>
      </c>
      <c r="M1041" s="43">
        <f t="shared" si="136"/>
        <v>1.8868569711538459</v>
      </c>
      <c r="N1041" s="43">
        <v>3.4627575277337561</v>
      </c>
      <c r="O1041" s="43">
        <v>0.31852770244091433</v>
      </c>
      <c r="P1041" s="45">
        <f t="shared" si="137"/>
        <v>0.10081220663469469</v>
      </c>
    </row>
    <row r="1042" spans="1:16" x14ac:dyDescent="0.25">
      <c r="A1042" s="65">
        <f t="shared" si="138"/>
        <v>92</v>
      </c>
      <c r="B1042" s="46" t="s">
        <v>1309</v>
      </c>
      <c r="C1042" s="46">
        <v>326</v>
      </c>
      <c r="D1042" s="46"/>
      <c r="E1042" s="46"/>
      <c r="F1042" s="46">
        <f t="shared" si="132"/>
        <v>326</v>
      </c>
      <c r="G1042" s="46">
        <v>7</v>
      </c>
      <c r="H1042" s="46"/>
      <c r="I1042" s="46"/>
      <c r="J1042" s="46">
        <f t="shared" si="133"/>
        <v>7</v>
      </c>
      <c r="K1042" s="45">
        <f t="shared" si="134"/>
        <v>3.505608974358974E-3</v>
      </c>
      <c r="L1042" s="43">
        <f t="shared" si="135"/>
        <v>15.009089543269228</v>
      </c>
      <c r="M1042" s="43">
        <f t="shared" si="136"/>
        <v>3.30199969951923</v>
      </c>
      <c r="N1042" s="43">
        <v>6.059825673534073</v>
      </c>
      <c r="O1042" s="43">
        <v>0.55742347927160008</v>
      </c>
      <c r="P1042" s="45">
        <f t="shared" si="137"/>
        <v>7.646729569200654E-2</v>
      </c>
    </row>
    <row r="1043" spans="1:16" x14ac:dyDescent="0.25">
      <c r="A1043" s="65">
        <f t="shared" si="138"/>
        <v>93</v>
      </c>
      <c r="B1043" s="46" t="s">
        <v>1310</v>
      </c>
      <c r="C1043" s="46">
        <v>378.3</v>
      </c>
      <c r="D1043" s="46"/>
      <c r="E1043" s="46"/>
      <c r="F1043" s="46">
        <f t="shared" si="132"/>
        <v>378.3</v>
      </c>
      <c r="G1043" s="46">
        <v>7</v>
      </c>
      <c r="H1043" s="46"/>
      <c r="I1043" s="46"/>
      <c r="J1043" s="46">
        <f t="shared" si="133"/>
        <v>7</v>
      </c>
      <c r="K1043" s="45">
        <f t="shared" si="134"/>
        <v>3.505608974358974E-3</v>
      </c>
      <c r="L1043" s="43">
        <f t="shared" si="135"/>
        <v>15.009089543269228</v>
      </c>
      <c r="M1043" s="43">
        <f t="shared" si="136"/>
        <v>3.30199969951923</v>
      </c>
      <c r="N1043" s="43">
        <v>6.059825673534073</v>
      </c>
      <c r="O1043" s="43">
        <v>0.55742347927160008</v>
      </c>
      <c r="P1043" s="45">
        <f t="shared" si="137"/>
        <v>6.5895687009236398E-2</v>
      </c>
    </row>
    <row r="1044" spans="1:16" x14ac:dyDescent="0.25">
      <c r="A1044" s="65">
        <f t="shared" si="138"/>
        <v>94</v>
      </c>
      <c r="B1044" s="46" t="s">
        <v>1311</v>
      </c>
      <c r="C1044" s="46">
        <v>228.2</v>
      </c>
      <c r="D1044" s="46"/>
      <c r="E1044" s="46"/>
      <c r="F1044" s="46">
        <f t="shared" si="132"/>
        <v>228.2</v>
      </c>
      <c r="G1044" s="46">
        <v>7</v>
      </c>
      <c r="H1044" s="46"/>
      <c r="I1044" s="46"/>
      <c r="J1044" s="46">
        <f t="shared" si="133"/>
        <v>7</v>
      </c>
      <c r="K1044" s="45">
        <f t="shared" si="134"/>
        <v>3.505608974358974E-3</v>
      </c>
      <c r="L1044" s="43">
        <f t="shared" si="135"/>
        <v>15.009089543269228</v>
      </c>
      <c r="M1044" s="43">
        <f t="shared" si="136"/>
        <v>3.30199969951923</v>
      </c>
      <c r="N1044" s="43">
        <v>6.059825673534073</v>
      </c>
      <c r="O1044" s="43">
        <v>0.55742347927160008</v>
      </c>
      <c r="P1044" s="45">
        <f t="shared" si="137"/>
        <v>0.10923899384572364</v>
      </c>
    </row>
    <row r="1045" spans="1:16" x14ac:dyDescent="0.25">
      <c r="A1045" s="65">
        <f t="shared" si="138"/>
        <v>95</v>
      </c>
      <c r="B1045" s="46" t="s">
        <v>1312</v>
      </c>
      <c r="C1045" s="46">
        <v>145.69999999999999</v>
      </c>
      <c r="D1045" s="46"/>
      <c r="E1045" s="46"/>
      <c r="F1045" s="46">
        <f t="shared" si="132"/>
        <v>145.69999999999999</v>
      </c>
      <c r="G1045" s="46">
        <v>4</v>
      </c>
      <c r="H1045" s="46"/>
      <c r="I1045" s="46"/>
      <c r="J1045" s="46">
        <f t="shared" si="133"/>
        <v>4</v>
      </c>
      <c r="K1045" s="45">
        <f t="shared" si="134"/>
        <v>2.003205128205128E-3</v>
      </c>
      <c r="L1045" s="43">
        <f t="shared" si="135"/>
        <v>8.5766225961538449</v>
      </c>
      <c r="M1045" s="43">
        <f t="shared" si="136"/>
        <v>1.8868569711538459</v>
      </c>
      <c r="N1045" s="43">
        <v>3.4627575277337561</v>
      </c>
      <c r="O1045" s="43">
        <v>0.31852770244091433</v>
      </c>
      <c r="P1045" s="45">
        <f t="shared" si="137"/>
        <v>9.7767774862610582E-2</v>
      </c>
    </row>
    <row r="1046" spans="1:16" x14ac:dyDescent="0.25">
      <c r="A1046" s="65">
        <f t="shared" si="138"/>
        <v>96</v>
      </c>
      <c r="B1046" s="46" t="s">
        <v>1313</v>
      </c>
      <c r="C1046" s="46">
        <v>220.3</v>
      </c>
      <c r="D1046" s="46"/>
      <c r="E1046" s="46"/>
      <c r="F1046" s="46">
        <f t="shared" si="132"/>
        <v>220.3</v>
      </c>
      <c r="G1046" s="46">
        <v>7</v>
      </c>
      <c r="H1046" s="46"/>
      <c r="I1046" s="46"/>
      <c r="J1046" s="46">
        <f t="shared" si="133"/>
        <v>7</v>
      </c>
      <c r="K1046" s="45">
        <f t="shared" si="134"/>
        <v>3.505608974358974E-3</v>
      </c>
      <c r="L1046" s="43">
        <f t="shared" si="135"/>
        <v>15.009089543269228</v>
      </c>
      <c r="M1046" s="43">
        <f t="shared" si="136"/>
        <v>3.30199969951923</v>
      </c>
      <c r="N1046" s="43">
        <v>6.059825673534073</v>
      </c>
      <c r="O1046" s="43">
        <v>0.55742347927160008</v>
      </c>
      <c r="P1046" s="45">
        <f t="shared" si="137"/>
        <v>0.11315632499134876</v>
      </c>
    </row>
    <row r="1047" spans="1:16" x14ac:dyDescent="0.25">
      <c r="A1047" s="65">
        <f t="shared" si="138"/>
        <v>97</v>
      </c>
      <c r="B1047" s="46" t="s">
        <v>1314</v>
      </c>
      <c r="C1047" s="46">
        <v>5244.1</v>
      </c>
      <c r="D1047" s="46"/>
      <c r="E1047" s="46"/>
      <c r="F1047" s="46">
        <f t="shared" si="132"/>
        <v>5244.1</v>
      </c>
      <c r="G1047" s="46">
        <v>97</v>
      </c>
      <c r="H1047" s="46"/>
      <c r="I1047" s="46"/>
      <c r="J1047" s="46">
        <f t="shared" si="133"/>
        <v>97</v>
      </c>
      <c r="K1047" s="45">
        <f t="shared" si="134"/>
        <v>4.8577724358974353E-2</v>
      </c>
      <c r="L1047" s="43">
        <f t="shared" si="135"/>
        <v>207.98309795673075</v>
      </c>
      <c r="M1047" s="43">
        <f t="shared" si="136"/>
        <v>45.756281550480765</v>
      </c>
      <c r="N1047" s="43">
        <v>83.971870047543575</v>
      </c>
      <c r="O1047" s="43">
        <v>7.7242967841921724</v>
      </c>
      <c r="P1047" s="45">
        <f t="shared" si="137"/>
        <v>6.5871273686418499E-2</v>
      </c>
    </row>
    <row r="1048" spans="1:16" ht="13" x14ac:dyDescent="0.3">
      <c r="A1048" s="65">
        <f t="shared" si="138"/>
        <v>98</v>
      </c>
      <c r="B1048" s="46" t="s">
        <v>1315</v>
      </c>
      <c r="C1048" s="46">
        <v>164.4</v>
      </c>
      <c r="D1048" s="46"/>
      <c r="E1048" s="19"/>
      <c r="F1048" s="46">
        <f t="shared" si="132"/>
        <v>164.4</v>
      </c>
      <c r="G1048" s="46">
        <v>4</v>
      </c>
      <c r="H1048" s="46"/>
      <c r="I1048" s="46"/>
      <c r="J1048" s="46">
        <f t="shared" si="133"/>
        <v>4</v>
      </c>
      <c r="K1048" s="45">
        <f t="shared" si="134"/>
        <v>2.003205128205128E-3</v>
      </c>
      <c r="L1048" s="43">
        <f t="shared" si="135"/>
        <v>8.5766225961538449</v>
      </c>
      <c r="M1048" s="43">
        <f t="shared" si="136"/>
        <v>1.8868569711538459</v>
      </c>
      <c r="N1048" s="43">
        <v>3.4627575277337561</v>
      </c>
      <c r="O1048" s="43">
        <v>0.31852770244091433</v>
      </c>
      <c r="P1048" s="45">
        <f t="shared" si="137"/>
        <v>8.6646987819235771E-2</v>
      </c>
    </row>
    <row r="1049" spans="1:16" x14ac:dyDescent="0.25">
      <c r="A1049" s="65">
        <f t="shared" si="138"/>
        <v>99</v>
      </c>
      <c r="B1049" s="46" t="s">
        <v>1316</v>
      </c>
      <c r="C1049" s="46">
        <v>126.2</v>
      </c>
      <c r="D1049" s="46"/>
      <c r="E1049" s="46"/>
      <c r="F1049" s="46">
        <f t="shared" si="132"/>
        <v>126.2</v>
      </c>
      <c r="G1049" s="46">
        <v>3</v>
      </c>
      <c r="H1049" s="46"/>
      <c r="I1049" s="46"/>
      <c r="J1049" s="46">
        <f t="shared" si="133"/>
        <v>3</v>
      </c>
      <c r="K1049" s="45">
        <f t="shared" si="134"/>
        <v>1.502403846153846E-3</v>
      </c>
      <c r="L1049" s="43">
        <f t="shared" si="135"/>
        <v>6.4324669471153841</v>
      </c>
      <c r="M1049" s="43">
        <f t="shared" si="136"/>
        <v>1.4151427283653846</v>
      </c>
      <c r="N1049" s="43">
        <v>2.5970681458003169</v>
      </c>
      <c r="O1049" s="43">
        <v>0.2388957768306858</v>
      </c>
      <c r="P1049" s="45">
        <f t="shared" si="137"/>
        <v>8.4655892219586151E-2</v>
      </c>
    </row>
    <row r="1050" spans="1:16" x14ac:dyDescent="0.25">
      <c r="A1050" s="65">
        <f t="shared" si="138"/>
        <v>100</v>
      </c>
      <c r="B1050" s="46" t="s">
        <v>1317</v>
      </c>
      <c r="C1050" s="46">
        <v>232.2</v>
      </c>
      <c r="D1050" s="46"/>
      <c r="E1050" s="46">
        <v>29.4</v>
      </c>
      <c r="F1050" s="46">
        <f t="shared" si="132"/>
        <v>261.59999999999997</v>
      </c>
      <c r="G1050" s="46">
        <v>7</v>
      </c>
      <c r="H1050" s="46"/>
      <c r="I1050" s="46">
        <v>1</v>
      </c>
      <c r="J1050" s="46">
        <f t="shared" si="133"/>
        <v>8</v>
      </c>
      <c r="K1050" s="45">
        <f t="shared" si="134"/>
        <v>4.0064102564102561E-3</v>
      </c>
      <c r="L1050" s="43">
        <f t="shared" si="135"/>
        <v>17.15324519230769</v>
      </c>
      <c r="M1050" s="43">
        <f t="shared" si="136"/>
        <v>3.7737139423076917</v>
      </c>
      <c r="N1050" s="43">
        <v>6.9255150554675122</v>
      </c>
      <c r="O1050" s="43">
        <v>0.39815962805114291</v>
      </c>
      <c r="P1050" s="45">
        <f t="shared" si="137"/>
        <v>0.10799171948827997</v>
      </c>
    </row>
    <row r="1051" spans="1:16" x14ac:dyDescent="0.25">
      <c r="A1051" s="65">
        <f t="shared" si="138"/>
        <v>101</v>
      </c>
      <c r="B1051" s="46" t="s">
        <v>1318</v>
      </c>
      <c r="C1051" s="46">
        <v>561.9</v>
      </c>
      <c r="D1051" s="46"/>
      <c r="E1051" s="46"/>
      <c r="F1051" s="46">
        <f t="shared" si="132"/>
        <v>561.9</v>
      </c>
      <c r="G1051" s="46">
        <v>16</v>
      </c>
      <c r="H1051" s="46"/>
      <c r="I1051" s="46"/>
      <c r="J1051" s="46">
        <f t="shared" si="133"/>
        <v>16</v>
      </c>
      <c r="K1051" s="45">
        <f t="shared" si="134"/>
        <v>8.0128205128205121E-3</v>
      </c>
      <c r="L1051" s="43">
        <f t="shared" si="135"/>
        <v>34.30649038461538</v>
      </c>
      <c r="M1051" s="43">
        <f t="shared" si="136"/>
        <v>7.5474278846153835</v>
      </c>
      <c r="N1051" s="43">
        <v>13.851030110935024</v>
      </c>
      <c r="O1051" s="43">
        <v>1.2741108097636573</v>
      </c>
      <c r="P1051" s="45">
        <f t="shared" si="137"/>
        <v>0.10140426978097428</v>
      </c>
    </row>
    <row r="1052" spans="1:16" x14ac:dyDescent="0.25">
      <c r="A1052" s="65">
        <f t="shared" si="138"/>
        <v>102</v>
      </c>
      <c r="B1052" s="46" t="s">
        <v>1319</v>
      </c>
      <c r="C1052" s="46">
        <v>452.2</v>
      </c>
      <c r="D1052" s="46"/>
      <c r="E1052" s="46"/>
      <c r="F1052" s="46">
        <f t="shared" si="132"/>
        <v>452.2</v>
      </c>
      <c r="G1052" s="46">
        <v>12</v>
      </c>
      <c r="H1052" s="46"/>
      <c r="I1052" s="46"/>
      <c r="J1052" s="46">
        <f t="shared" si="133"/>
        <v>12</v>
      </c>
      <c r="K1052" s="45">
        <f t="shared" si="134"/>
        <v>6.0096153846153841E-3</v>
      </c>
      <c r="L1052" s="43">
        <f t="shared" si="135"/>
        <v>25.729867788461537</v>
      </c>
      <c r="M1052" s="43">
        <f t="shared" si="136"/>
        <v>5.6605709134615383</v>
      </c>
      <c r="N1052" s="43">
        <v>10.388272583201267</v>
      </c>
      <c r="O1052" s="43">
        <v>0.95558310732274321</v>
      </c>
      <c r="P1052" s="45">
        <f t="shared" si="137"/>
        <v>9.450308357462868E-2</v>
      </c>
    </row>
    <row r="1053" spans="1:16" x14ac:dyDescent="0.25">
      <c r="A1053" s="65">
        <f t="shared" si="138"/>
        <v>103</v>
      </c>
      <c r="B1053" s="46" t="s">
        <v>1320</v>
      </c>
      <c r="C1053" s="46">
        <v>569.4</v>
      </c>
      <c r="D1053" s="46"/>
      <c r="E1053" s="46"/>
      <c r="F1053" s="46">
        <f t="shared" si="132"/>
        <v>569.4</v>
      </c>
      <c r="G1053" s="46">
        <v>14</v>
      </c>
      <c r="H1053" s="46"/>
      <c r="I1053" s="46"/>
      <c r="J1053" s="46">
        <f t="shared" si="133"/>
        <v>14</v>
      </c>
      <c r="K1053" s="45">
        <f t="shared" si="134"/>
        <v>7.0112179487179481E-3</v>
      </c>
      <c r="L1053" s="43">
        <f t="shared" si="135"/>
        <v>30.018179086538456</v>
      </c>
      <c r="M1053" s="43">
        <f t="shared" si="136"/>
        <v>6.60399939903846</v>
      </c>
      <c r="N1053" s="43">
        <v>12.119651347068146</v>
      </c>
      <c r="O1053" s="43">
        <v>1.1148469585432002</v>
      </c>
      <c r="P1053" s="45">
        <f t="shared" si="137"/>
        <v>8.7560022464327827E-2</v>
      </c>
    </row>
    <row r="1054" spans="1:16" x14ac:dyDescent="0.25">
      <c r="A1054" s="65">
        <f t="shared" si="138"/>
        <v>104</v>
      </c>
      <c r="B1054" s="46" t="s">
        <v>1321</v>
      </c>
      <c r="C1054" s="46">
        <v>154.30000000000001</v>
      </c>
      <c r="D1054" s="46"/>
      <c r="E1054" s="46"/>
      <c r="F1054" s="46">
        <f t="shared" si="132"/>
        <v>154.30000000000001</v>
      </c>
      <c r="G1054" s="46">
        <v>5</v>
      </c>
      <c r="H1054" s="46"/>
      <c r="I1054" s="46"/>
      <c r="J1054" s="46">
        <f t="shared" si="133"/>
        <v>5</v>
      </c>
      <c r="K1054" s="45">
        <f t="shared" si="134"/>
        <v>2.50400641025641E-3</v>
      </c>
      <c r="L1054" s="43">
        <f t="shared" si="135"/>
        <v>10.720778245192307</v>
      </c>
      <c r="M1054" s="43">
        <f t="shared" si="136"/>
        <v>2.3585712139423074</v>
      </c>
      <c r="N1054" s="43">
        <v>4.3284469096671945</v>
      </c>
      <c r="O1054" s="43">
        <v>0.39815962805114291</v>
      </c>
      <c r="P1054" s="45">
        <f t="shared" si="137"/>
        <v>0.11539828902691478</v>
      </c>
    </row>
    <row r="1055" spans="1:16" x14ac:dyDescent="0.25">
      <c r="A1055" s="65">
        <f t="shared" si="138"/>
        <v>105</v>
      </c>
      <c r="B1055" s="46" t="s">
        <v>1322</v>
      </c>
      <c r="C1055" s="46">
        <v>394.45</v>
      </c>
      <c r="D1055" s="46"/>
      <c r="E1055" s="46">
        <v>115.6</v>
      </c>
      <c r="F1055" s="46">
        <f t="shared" si="132"/>
        <v>510.04999999999995</v>
      </c>
      <c r="G1055" s="46">
        <v>11</v>
      </c>
      <c r="H1055" s="46"/>
      <c r="I1055" s="46">
        <v>3</v>
      </c>
      <c r="J1055" s="46">
        <f t="shared" si="133"/>
        <v>14</v>
      </c>
      <c r="K1055" s="45">
        <f t="shared" si="134"/>
        <v>7.0112179487179481E-3</v>
      </c>
      <c r="L1055" s="43">
        <f t="shared" si="135"/>
        <v>30.018179086538456</v>
      </c>
      <c r="M1055" s="43">
        <f t="shared" si="136"/>
        <v>6.60399939903846</v>
      </c>
      <c r="N1055" s="43">
        <v>12.119651347068146</v>
      </c>
      <c r="O1055" s="43">
        <v>0.87595118171251451</v>
      </c>
      <c r="P1055" s="45">
        <f t="shared" si="137"/>
        <v>9.7280229417424938E-2</v>
      </c>
    </row>
    <row r="1056" spans="1:16" x14ac:dyDescent="0.25">
      <c r="A1056" s="65">
        <f t="shared" si="138"/>
        <v>106</v>
      </c>
      <c r="B1056" s="46" t="s">
        <v>1323</v>
      </c>
      <c r="C1056" s="46">
        <v>382.2</v>
      </c>
      <c r="D1056" s="46"/>
      <c r="E1056" s="67"/>
      <c r="F1056" s="46">
        <f t="shared" si="132"/>
        <v>382.2</v>
      </c>
      <c r="G1056" s="46">
        <v>12</v>
      </c>
      <c r="H1056" s="46"/>
      <c r="I1056" s="46">
        <v>1</v>
      </c>
      <c r="J1056" s="46">
        <f t="shared" si="133"/>
        <v>13</v>
      </c>
      <c r="K1056" s="45">
        <f t="shared" si="134"/>
        <v>6.5104166666666661E-3</v>
      </c>
      <c r="L1056" s="43">
        <f t="shared" si="135"/>
        <v>27.874023437499996</v>
      </c>
      <c r="M1056" s="43">
        <f t="shared" si="136"/>
        <v>6.1322851562499991</v>
      </c>
      <c r="N1056" s="43">
        <v>11.253961965134707</v>
      </c>
      <c r="O1056" s="43">
        <v>0.87595118171251451</v>
      </c>
      <c r="P1056" s="45">
        <f t="shared" si="137"/>
        <v>0.12071224945211202</v>
      </c>
    </row>
    <row r="1057" spans="1:16" x14ac:dyDescent="0.25">
      <c r="A1057" s="65">
        <f t="shared" si="138"/>
        <v>107</v>
      </c>
      <c r="B1057" s="46" t="s">
        <v>1324</v>
      </c>
      <c r="C1057" s="46">
        <v>360.6</v>
      </c>
      <c r="D1057" s="46"/>
      <c r="E1057" s="46">
        <v>114.9</v>
      </c>
      <c r="F1057" s="46">
        <f t="shared" si="132"/>
        <v>475.5</v>
      </c>
      <c r="G1057" s="46">
        <v>10</v>
      </c>
      <c r="H1057" s="46"/>
      <c r="I1057" s="46">
        <v>1</v>
      </c>
      <c r="J1057" s="46">
        <f t="shared" si="133"/>
        <v>11</v>
      </c>
      <c r="K1057" s="45">
        <f t="shared" si="134"/>
        <v>5.5088141025641021E-3</v>
      </c>
      <c r="L1057" s="43">
        <f t="shared" si="135"/>
        <v>23.585712139423073</v>
      </c>
      <c r="M1057" s="43">
        <f t="shared" si="136"/>
        <v>5.1888566706730765</v>
      </c>
      <c r="N1057" s="43">
        <v>9.52258320126783</v>
      </c>
      <c r="O1057" s="43">
        <v>0.79631925610228582</v>
      </c>
      <c r="P1057" s="45">
        <f t="shared" si="137"/>
        <v>8.2215502139781835E-2</v>
      </c>
    </row>
    <row r="1058" spans="1:16" x14ac:dyDescent="0.25">
      <c r="A1058" s="65">
        <f t="shared" si="138"/>
        <v>108</v>
      </c>
      <c r="B1058" s="46" t="s">
        <v>1325</v>
      </c>
      <c r="C1058" s="46">
        <v>340.3</v>
      </c>
      <c r="D1058" s="46"/>
      <c r="E1058" s="46">
        <v>203.8</v>
      </c>
      <c r="F1058" s="46">
        <f t="shared" si="132"/>
        <v>544.1</v>
      </c>
      <c r="G1058" s="46">
        <v>9</v>
      </c>
      <c r="H1058" s="46"/>
      <c r="I1058" s="46">
        <v>2</v>
      </c>
      <c r="J1058" s="46">
        <f t="shared" si="133"/>
        <v>11</v>
      </c>
      <c r="K1058" s="45">
        <f t="shared" si="134"/>
        <v>5.5088141025641021E-3</v>
      </c>
      <c r="L1058" s="43">
        <f t="shared" si="135"/>
        <v>23.585712139423073</v>
      </c>
      <c r="M1058" s="43">
        <f t="shared" si="136"/>
        <v>5.1888566706730765</v>
      </c>
      <c r="N1058" s="43">
        <v>9.52258320126783</v>
      </c>
      <c r="O1058" s="43">
        <v>0.79631925610228582</v>
      </c>
      <c r="P1058" s="45">
        <f t="shared" si="137"/>
        <v>7.1849790971266786E-2</v>
      </c>
    </row>
    <row r="1059" spans="1:16" x14ac:dyDescent="0.25">
      <c r="A1059" s="65">
        <f t="shared" si="138"/>
        <v>109</v>
      </c>
      <c r="B1059" s="46" t="s">
        <v>1326</v>
      </c>
      <c r="C1059" s="46">
        <v>171.5</v>
      </c>
      <c r="D1059" s="46"/>
      <c r="E1059" s="46">
        <v>70</v>
      </c>
      <c r="F1059" s="46">
        <f t="shared" si="132"/>
        <v>241.5</v>
      </c>
      <c r="G1059" s="46">
        <v>6</v>
      </c>
      <c r="H1059" s="46"/>
      <c r="I1059" s="46">
        <v>2</v>
      </c>
      <c r="J1059" s="46">
        <f t="shared" si="133"/>
        <v>8</v>
      </c>
      <c r="K1059" s="45">
        <f t="shared" si="134"/>
        <v>4.0064102564102561E-3</v>
      </c>
      <c r="L1059" s="43">
        <f t="shared" si="135"/>
        <v>17.15324519230769</v>
      </c>
      <c r="M1059" s="43">
        <f t="shared" si="136"/>
        <v>3.7737139423076917</v>
      </c>
      <c r="N1059" s="43">
        <v>6.9255150554675122</v>
      </c>
      <c r="O1059" s="43">
        <v>0.4777915536613716</v>
      </c>
      <c r="P1059" s="45">
        <f t="shared" si="137"/>
        <v>0.11730958900101146</v>
      </c>
    </row>
    <row r="1060" spans="1:16" x14ac:dyDescent="0.25">
      <c r="A1060" s="65">
        <f t="shared" si="138"/>
        <v>110</v>
      </c>
      <c r="B1060" s="46" t="s">
        <v>1327</v>
      </c>
      <c r="C1060" s="46">
        <v>338.7</v>
      </c>
      <c r="D1060" s="46"/>
      <c r="E1060" s="46">
        <v>33.5</v>
      </c>
      <c r="F1060" s="46">
        <f t="shared" si="132"/>
        <v>372.2</v>
      </c>
      <c r="G1060" s="46">
        <v>15</v>
      </c>
      <c r="H1060" s="46"/>
      <c r="I1060" s="46">
        <v>2</v>
      </c>
      <c r="J1060" s="46">
        <f t="shared" si="133"/>
        <v>17</v>
      </c>
      <c r="K1060" s="45">
        <f t="shared" si="134"/>
        <v>8.5136217948717941E-3</v>
      </c>
      <c r="L1060" s="43">
        <f t="shared" si="135"/>
        <v>36.45064603365384</v>
      </c>
      <c r="M1060" s="43">
        <f t="shared" si="136"/>
        <v>8.0191421274038444</v>
      </c>
      <c r="N1060" s="43">
        <v>14.716719492868462</v>
      </c>
      <c r="O1060" s="43">
        <v>1.2741108097636573</v>
      </c>
      <c r="P1060" s="45">
        <f t="shared" si="137"/>
        <v>0.16244121027321282</v>
      </c>
    </row>
    <row r="1061" spans="1:16" x14ac:dyDescent="0.25">
      <c r="A1061" s="65">
        <f t="shared" si="138"/>
        <v>111</v>
      </c>
      <c r="B1061" s="46" t="s">
        <v>1328</v>
      </c>
      <c r="C1061" s="46">
        <v>241.5</v>
      </c>
      <c r="D1061" s="46"/>
      <c r="E1061" s="46"/>
      <c r="F1061" s="46">
        <f t="shared" si="132"/>
        <v>241.5</v>
      </c>
      <c r="G1061" s="46">
        <v>5</v>
      </c>
      <c r="H1061" s="46"/>
      <c r="I1061" s="46">
        <v>1</v>
      </c>
      <c r="J1061" s="46">
        <f t="shared" si="133"/>
        <v>6</v>
      </c>
      <c r="K1061" s="45">
        <f t="shared" si="134"/>
        <v>3.004807692307692E-3</v>
      </c>
      <c r="L1061" s="43">
        <f t="shared" si="135"/>
        <v>12.864933894230768</v>
      </c>
      <c r="M1061" s="43">
        <f t="shared" si="136"/>
        <v>2.8302854567307691</v>
      </c>
      <c r="N1061" s="43">
        <v>5.1941362916006337</v>
      </c>
      <c r="O1061" s="43">
        <v>0.39815962805114291</v>
      </c>
      <c r="P1061" s="45">
        <f t="shared" si="137"/>
        <v>8.8147061161959903E-2</v>
      </c>
    </row>
    <row r="1062" spans="1:16" x14ac:dyDescent="0.25">
      <c r="A1062" s="65">
        <f t="shared" si="138"/>
        <v>112</v>
      </c>
      <c r="B1062" s="46" t="s">
        <v>1329</v>
      </c>
      <c r="C1062" s="46">
        <v>331.7</v>
      </c>
      <c r="D1062" s="46"/>
      <c r="E1062" s="46"/>
      <c r="F1062" s="46">
        <f t="shared" si="132"/>
        <v>331.7</v>
      </c>
      <c r="G1062" s="46">
        <v>9</v>
      </c>
      <c r="H1062" s="46"/>
      <c r="I1062" s="46">
        <v>2</v>
      </c>
      <c r="J1062" s="46">
        <f t="shared" si="133"/>
        <v>11</v>
      </c>
      <c r="K1062" s="45">
        <f t="shared" si="134"/>
        <v>5.5088141025641021E-3</v>
      </c>
      <c r="L1062" s="43">
        <f t="shared" si="135"/>
        <v>23.585712139423073</v>
      </c>
      <c r="M1062" s="43">
        <f t="shared" si="136"/>
        <v>5.1888566706730765</v>
      </c>
      <c r="N1062" s="43">
        <v>9.52258320126783</v>
      </c>
      <c r="O1062" s="43">
        <v>0.71668733049205735</v>
      </c>
      <c r="P1062" s="45">
        <f t="shared" si="137"/>
        <v>0.11761784546836308</v>
      </c>
    </row>
    <row r="1063" spans="1:16" x14ac:dyDescent="0.25">
      <c r="A1063" s="65">
        <f t="shared" si="138"/>
        <v>113</v>
      </c>
      <c r="B1063" s="46" t="s">
        <v>1330</v>
      </c>
      <c r="C1063" s="46">
        <v>95</v>
      </c>
      <c r="D1063" s="46"/>
      <c r="E1063" s="46"/>
      <c r="F1063" s="46">
        <f t="shared" si="132"/>
        <v>95</v>
      </c>
      <c r="G1063" s="46">
        <v>3</v>
      </c>
      <c r="H1063" s="46"/>
      <c r="I1063" s="46"/>
      <c r="J1063" s="46">
        <f t="shared" si="133"/>
        <v>3</v>
      </c>
      <c r="K1063" s="45">
        <f t="shared" si="134"/>
        <v>1.502403846153846E-3</v>
      </c>
      <c r="L1063" s="43">
        <f t="shared" si="135"/>
        <v>6.4324669471153841</v>
      </c>
      <c r="M1063" s="43">
        <f t="shared" si="136"/>
        <v>1.4151427283653846</v>
      </c>
      <c r="N1063" s="43">
        <v>2.5970681458003169</v>
      </c>
      <c r="O1063" s="43">
        <v>0.2388957768306858</v>
      </c>
      <c r="P1063" s="45">
        <f t="shared" si="137"/>
        <v>0.11245866945380813</v>
      </c>
    </row>
    <row r="1064" spans="1:16" x14ac:dyDescent="0.25">
      <c r="A1064" s="65">
        <f t="shared" si="138"/>
        <v>114</v>
      </c>
      <c r="B1064" s="46" t="s">
        <v>1331</v>
      </c>
      <c r="C1064" s="46">
        <v>208.9</v>
      </c>
      <c r="D1064" s="46"/>
      <c r="E1064" s="46"/>
      <c r="F1064" s="46">
        <f t="shared" si="132"/>
        <v>208.9</v>
      </c>
      <c r="G1064" s="46">
        <v>4</v>
      </c>
      <c r="H1064" s="46"/>
      <c r="I1064" s="46"/>
      <c r="J1064" s="46">
        <f t="shared" si="133"/>
        <v>4</v>
      </c>
      <c r="K1064" s="45">
        <f t="shared" si="134"/>
        <v>2.003205128205128E-3</v>
      </c>
      <c r="L1064" s="43">
        <f t="shared" si="135"/>
        <v>8.5766225961538449</v>
      </c>
      <c r="M1064" s="43">
        <f t="shared" si="136"/>
        <v>1.8868569711538459</v>
      </c>
      <c r="N1064" s="43">
        <v>3.4627575277337561</v>
      </c>
      <c r="O1064" s="43">
        <v>0.31852770244091433</v>
      </c>
      <c r="P1064" s="45">
        <f t="shared" si="137"/>
        <v>6.8189395871145808E-2</v>
      </c>
    </row>
    <row r="1065" spans="1:16" x14ac:dyDescent="0.25">
      <c r="A1065" s="65">
        <f t="shared" si="138"/>
        <v>115</v>
      </c>
      <c r="B1065" s="46" t="s">
        <v>1332</v>
      </c>
      <c r="C1065" s="46">
        <v>141.30000000000001</v>
      </c>
      <c r="D1065" s="46"/>
      <c r="E1065" s="46"/>
      <c r="F1065" s="46">
        <f t="shared" si="132"/>
        <v>141.30000000000001</v>
      </c>
      <c r="G1065" s="46">
        <v>3</v>
      </c>
      <c r="H1065" s="46"/>
      <c r="I1065" s="46"/>
      <c r="J1065" s="46">
        <f t="shared" si="133"/>
        <v>3</v>
      </c>
      <c r="K1065" s="45">
        <f t="shared" si="134"/>
        <v>1.502403846153846E-3</v>
      </c>
      <c r="L1065" s="43">
        <f t="shared" si="135"/>
        <v>6.4324669471153841</v>
      </c>
      <c r="M1065" s="43">
        <f t="shared" si="136"/>
        <v>1.4151427283653846</v>
      </c>
      <c r="N1065" s="43">
        <v>2.5970681458003169</v>
      </c>
      <c r="O1065" s="43">
        <v>0.2388957768306858</v>
      </c>
      <c r="P1065" s="45">
        <f t="shared" si="137"/>
        <v>7.5609154976021026E-2</v>
      </c>
    </row>
    <row r="1066" spans="1:16" x14ac:dyDescent="0.25">
      <c r="A1066" s="65">
        <f t="shared" si="138"/>
        <v>116</v>
      </c>
      <c r="B1066" s="46" t="s">
        <v>1333</v>
      </c>
      <c r="C1066" s="46">
        <v>372.1</v>
      </c>
      <c r="D1066" s="46"/>
      <c r="E1066" s="46"/>
      <c r="F1066" s="46">
        <f t="shared" si="132"/>
        <v>372.1</v>
      </c>
      <c r="G1066" s="46">
        <v>7</v>
      </c>
      <c r="H1066" s="46"/>
      <c r="I1066" s="46">
        <v>1</v>
      </c>
      <c r="J1066" s="46">
        <f t="shared" si="133"/>
        <v>8</v>
      </c>
      <c r="K1066" s="45">
        <f t="shared" si="134"/>
        <v>4.0064102564102561E-3</v>
      </c>
      <c r="L1066" s="43">
        <f t="shared" si="135"/>
        <v>17.15324519230769</v>
      </c>
      <c r="M1066" s="43">
        <f t="shared" si="136"/>
        <v>3.7737139423076917</v>
      </c>
      <c r="N1066" s="43">
        <v>6.9255150554675122</v>
      </c>
      <c r="O1066" s="43">
        <v>0.63705540488182866</v>
      </c>
      <c r="P1066" s="45">
        <f t="shared" si="137"/>
        <v>7.6564175208182539E-2</v>
      </c>
    </row>
    <row r="1067" spans="1:16" x14ac:dyDescent="0.25">
      <c r="A1067" s="65">
        <f t="shared" si="138"/>
        <v>117</v>
      </c>
      <c r="B1067" s="46" t="s">
        <v>1334</v>
      </c>
      <c r="C1067" s="46">
        <v>313.60000000000002</v>
      </c>
      <c r="D1067" s="46"/>
      <c r="E1067" s="46">
        <v>40</v>
      </c>
      <c r="F1067" s="46">
        <f t="shared" si="132"/>
        <v>353.6</v>
      </c>
      <c r="G1067" s="46">
        <v>7</v>
      </c>
      <c r="H1067" s="46"/>
      <c r="I1067" s="46">
        <v>1</v>
      </c>
      <c r="J1067" s="46">
        <f t="shared" si="133"/>
        <v>8</v>
      </c>
      <c r="K1067" s="45">
        <f t="shared" si="134"/>
        <v>4.0064102564102561E-3</v>
      </c>
      <c r="L1067" s="43">
        <f t="shared" si="135"/>
        <v>17.15324519230769</v>
      </c>
      <c r="M1067" s="43">
        <f t="shared" si="136"/>
        <v>3.7737139423076917</v>
      </c>
      <c r="N1067" s="43">
        <v>6.9255150554675122</v>
      </c>
      <c r="O1067" s="43">
        <v>0.55742347927160008</v>
      </c>
      <c r="P1067" s="45">
        <f t="shared" si="137"/>
        <v>8.0344733227812479E-2</v>
      </c>
    </row>
    <row r="1068" spans="1:16" x14ac:dyDescent="0.25">
      <c r="A1068" s="65">
        <f t="shared" si="138"/>
        <v>118</v>
      </c>
      <c r="B1068" s="46" t="s">
        <v>1335</v>
      </c>
      <c r="C1068" s="46">
        <v>249.6</v>
      </c>
      <c r="D1068" s="46"/>
      <c r="E1068" s="46"/>
      <c r="F1068" s="46">
        <f t="shared" si="132"/>
        <v>249.6</v>
      </c>
      <c r="G1068" s="46">
        <v>6</v>
      </c>
      <c r="H1068" s="46"/>
      <c r="I1068" s="46"/>
      <c r="J1068" s="46">
        <f t="shared" si="133"/>
        <v>6</v>
      </c>
      <c r="K1068" s="45">
        <f t="shared" si="134"/>
        <v>3.004807692307692E-3</v>
      </c>
      <c r="L1068" s="43">
        <f t="shared" si="135"/>
        <v>12.864933894230768</v>
      </c>
      <c r="M1068" s="43">
        <f t="shared" si="136"/>
        <v>2.8302854567307691</v>
      </c>
      <c r="N1068" s="43">
        <v>5.1941362916006337</v>
      </c>
      <c r="O1068" s="43">
        <v>0.4777915536613716</v>
      </c>
      <c r="P1068" s="45">
        <f t="shared" si="137"/>
        <v>8.560555767717766E-2</v>
      </c>
    </row>
    <row r="1069" spans="1:16" x14ac:dyDescent="0.25">
      <c r="A1069" s="65">
        <f t="shared" si="138"/>
        <v>119</v>
      </c>
      <c r="B1069" s="46" t="s">
        <v>1336</v>
      </c>
      <c r="C1069" s="46">
        <v>305.8</v>
      </c>
      <c r="D1069" s="46"/>
      <c r="E1069" s="46">
        <v>36.5</v>
      </c>
      <c r="F1069" s="46">
        <f t="shared" si="132"/>
        <v>342.3</v>
      </c>
      <c r="G1069" s="46">
        <v>6</v>
      </c>
      <c r="H1069" s="46"/>
      <c r="I1069" s="46">
        <v>1</v>
      </c>
      <c r="J1069" s="46">
        <f t="shared" si="133"/>
        <v>7</v>
      </c>
      <c r="K1069" s="45">
        <f t="shared" si="134"/>
        <v>3.505608974358974E-3</v>
      </c>
      <c r="L1069" s="43">
        <f t="shared" si="135"/>
        <v>15.009089543269228</v>
      </c>
      <c r="M1069" s="43">
        <f t="shared" si="136"/>
        <v>3.30199969951923</v>
      </c>
      <c r="N1069" s="43">
        <v>6.059825673534073</v>
      </c>
      <c r="O1069" s="43">
        <v>0.4777915536613716</v>
      </c>
      <c r="P1069" s="45">
        <f t="shared" si="137"/>
        <v>7.2593358077662595E-2</v>
      </c>
    </row>
    <row r="1070" spans="1:16" x14ac:dyDescent="0.25">
      <c r="A1070" s="65">
        <f t="shared" si="138"/>
        <v>120</v>
      </c>
      <c r="B1070" s="46" t="s">
        <v>1337</v>
      </c>
      <c r="C1070" s="46">
        <v>206.5</v>
      </c>
      <c r="D1070" s="46"/>
      <c r="E1070" s="46"/>
      <c r="F1070" s="46">
        <f t="shared" si="132"/>
        <v>206.5</v>
      </c>
      <c r="G1070" s="46">
        <v>5</v>
      </c>
      <c r="H1070" s="46"/>
      <c r="I1070" s="46"/>
      <c r="J1070" s="46">
        <f t="shared" si="133"/>
        <v>5</v>
      </c>
      <c r="K1070" s="45">
        <f t="shared" si="134"/>
        <v>2.50400641025641E-3</v>
      </c>
      <c r="L1070" s="43">
        <f t="shared" si="135"/>
        <v>10.720778245192307</v>
      </c>
      <c r="M1070" s="43">
        <f t="shared" si="136"/>
        <v>2.3585712139423074</v>
      </c>
      <c r="N1070" s="43">
        <v>4.3284469096671945</v>
      </c>
      <c r="O1070" s="43">
        <v>0.39815962805114291</v>
      </c>
      <c r="P1070" s="45">
        <f t="shared" si="137"/>
        <v>8.6227389815268535E-2</v>
      </c>
    </row>
    <row r="1071" spans="1:16" x14ac:dyDescent="0.25">
      <c r="A1071" s="65">
        <f t="shared" si="138"/>
        <v>121</v>
      </c>
      <c r="B1071" s="46" t="s">
        <v>1338</v>
      </c>
      <c r="C1071" s="46">
        <v>300.39999999999998</v>
      </c>
      <c r="D1071" s="46"/>
      <c r="E1071" s="46"/>
      <c r="F1071" s="46">
        <f t="shared" si="132"/>
        <v>300.39999999999998</v>
      </c>
      <c r="G1071" s="46">
        <v>6</v>
      </c>
      <c r="H1071" s="46"/>
      <c r="I1071" s="46"/>
      <c r="J1071" s="46">
        <f t="shared" si="133"/>
        <v>6</v>
      </c>
      <c r="K1071" s="45">
        <f t="shared" si="134"/>
        <v>3.004807692307692E-3</v>
      </c>
      <c r="L1071" s="43">
        <f t="shared" si="135"/>
        <v>12.864933894230768</v>
      </c>
      <c r="M1071" s="43">
        <f t="shared" si="136"/>
        <v>2.8302854567307691</v>
      </c>
      <c r="N1071" s="43">
        <v>5.1941362916006337</v>
      </c>
      <c r="O1071" s="43">
        <v>0.4777915536613716</v>
      </c>
      <c r="P1071" s="45">
        <f t="shared" si="137"/>
        <v>7.112898534029144E-2</v>
      </c>
    </row>
    <row r="1072" spans="1:16" x14ac:dyDescent="0.25">
      <c r="A1072" s="65">
        <f t="shared" si="138"/>
        <v>122</v>
      </c>
      <c r="B1072" s="46" t="s">
        <v>1339</v>
      </c>
      <c r="C1072" s="46">
        <v>913.8</v>
      </c>
      <c r="D1072" s="46"/>
      <c r="E1072" s="46"/>
      <c r="F1072" s="46">
        <f t="shared" si="132"/>
        <v>913.8</v>
      </c>
      <c r="G1072" s="46">
        <v>15</v>
      </c>
      <c r="H1072" s="46"/>
      <c r="I1072" s="46"/>
      <c r="J1072" s="46">
        <f t="shared" si="133"/>
        <v>15</v>
      </c>
      <c r="K1072" s="45">
        <f t="shared" si="134"/>
        <v>7.5120192307692301E-3</v>
      </c>
      <c r="L1072" s="43">
        <f t="shared" si="135"/>
        <v>32.16233473557692</v>
      </c>
      <c r="M1072" s="43">
        <f t="shared" si="136"/>
        <v>7.0757136418269226</v>
      </c>
      <c r="N1072" s="43">
        <v>12.985340729001585</v>
      </c>
      <c r="O1072" s="43">
        <v>1.1944788841534288</v>
      </c>
      <c r="P1072" s="45">
        <f t="shared" si="137"/>
        <v>5.8456848315341273E-2</v>
      </c>
    </row>
    <row r="1073" spans="1:16" x14ac:dyDescent="0.25">
      <c r="A1073" s="65">
        <f t="shared" si="138"/>
        <v>123</v>
      </c>
      <c r="B1073" s="46" t="s">
        <v>1340</v>
      </c>
      <c r="C1073" s="46">
        <v>124.1</v>
      </c>
      <c r="D1073" s="46"/>
      <c r="E1073" s="46"/>
      <c r="F1073" s="46">
        <f t="shared" ref="F1073:F1132" si="139">C1073+D1073+E1073</f>
        <v>124.1</v>
      </c>
      <c r="G1073" s="46">
        <v>3</v>
      </c>
      <c r="H1073" s="46"/>
      <c r="I1073" s="46"/>
      <c r="J1073" s="46">
        <f t="shared" ref="J1073:J1132" si="140">G1073+H1073+I1073</f>
        <v>3</v>
      </c>
      <c r="K1073" s="45">
        <f t="shared" si="134"/>
        <v>1.502403846153846E-3</v>
      </c>
      <c r="L1073" s="43">
        <f t="shared" si="135"/>
        <v>6.4324669471153841</v>
      </c>
      <c r="M1073" s="43">
        <f t="shared" si="136"/>
        <v>1.4151427283653846</v>
      </c>
      <c r="N1073" s="43">
        <v>2.5970681458003169</v>
      </c>
      <c r="O1073" s="43">
        <v>0.2388957768306858</v>
      </c>
      <c r="P1073" s="45">
        <f t="shared" si="137"/>
        <v>8.6088425448120648E-2</v>
      </c>
    </row>
    <row r="1074" spans="1:16" x14ac:dyDescent="0.25">
      <c r="A1074" s="65">
        <f t="shared" si="138"/>
        <v>124</v>
      </c>
      <c r="B1074" s="46" t="s">
        <v>1341</v>
      </c>
      <c r="C1074" s="46">
        <v>173.4</v>
      </c>
      <c r="D1074" s="46"/>
      <c r="E1074" s="46"/>
      <c r="F1074" s="46">
        <f t="shared" si="139"/>
        <v>173.4</v>
      </c>
      <c r="G1074" s="46">
        <v>4</v>
      </c>
      <c r="H1074" s="46"/>
      <c r="I1074" s="46"/>
      <c r="J1074" s="46">
        <f t="shared" si="140"/>
        <v>4</v>
      </c>
      <c r="K1074" s="45">
        <f t="shared" si="134"/>
        <v>2.003205128205128E-3</v>
      </c>
      <c r="L1074" s="43">
        <f t="shared" si="135"/>
        <v>8.5766225961538449</v>
      </c>
      <c r="M1074" s="43">
        <f t="shared" ref="M1074:M1133" si="141">L1074*0.22</f>
        <v>1.8868569711538459</v>
      </c>
      <c r="N1074" s="43">
        <v>3.4627575277337561</v>
      </c>
      <c r="O1074" s="43">
        <v>0.31852770244091433</v>
      </c>
      <c r="P1074" s="45">
        <f t="shared" si="137"/>
        <v>8.2149739316507264E-2</v>
      </c>
    </row>
    <row r="1075" spans="1:16" x14ac:dyDescent="0.25">
      <c r="A1075" s="65">
        <f t="shared" si="138"/>
        <v>125</v>
      </c>
      <c r="B1075" s="46" t="s">
        <v>1342</v>
      </c>
      <c r="C1075" s="46">
        <v>262.2</v>
      </c>
      <c r="D1075" s="46"/>
      <c r="E1075" s="46"/>
      <c r="F1075" s="46">
        <f t="shared" si="139"/>
        <v>262.2</v>
      </c>
      <c r="G1075" s="46">
        <v>5</v>
      </c>
      <c r="H1075" s="46"/>
      <c r="I1075" s="46"/>
      <c r="J1075" s="46">
        <f t="shared" si="140"/>
        <v>5</v>
      </c>
      <c r="K1075" s="45">
        <f t="shared" si="134"/>
        <v>2.50400641025641E-3</v>
      </c>
      <c r="L1075" s="43">
        <f t="shared" si="135"/>
        <v>10.720778245192307</v>
      </c>
      <c r="M1075" s="43">
        <f t="shared" si="141"/>
        <v>2.3585712139423074</v>
      </c>
      <c r="N1075" s="43">
        <v>4.3284469096671945</v>
      </c>
      <c r="O1075" s="43">
        <v>0.39815962805114291</v>
      </c>
      <c r="P1075" s="45">
        <f t="shared" si="137"/>
        <v>6.7909824549401032E-2</v>
      </c>
    </row>
    <row r="1076" spans="1:16" x14ac:dyDescent="0.25">
      <c r="A1076" s="65">
        <f t="shared" si="138"/>
        <v>126</v>
      </c>
      <c r="B1076" s="46" t="s">
        <v>1346</v>
      </c>
      <c r="C1076" s="46">
        <v>375.7</v>
      </c>
      <c r="D1076" s="46"/>
      <c r="E1076" s="46">
        <v>26.9</v>
      </c>
      <c r="F1076" s="46">
        <f t="shared" si="139"/>
        <v>402.59999999999997</v>
      </c>
      <c r="G1076" s="46">
        <v>11</v>
      </c>
      <c r="H1076" s="46"/>
      <c r="I1076" s="46">
        <v>1</v>
      </c>
      <c r="J1076" s="46">
        <f t="shared" si="140"/>
        <v>12</v>
      </c>
      <c r="K1076" s="45">
        <f t="shared" si="134"/>
        <v>6.0096153846153841E-3</v>
      </c>
      <c r="L1076" s="43">
        <f t="shared" si="135"/>
        <v>25.729867788461537</v>
      </c>
      <c r="M1076" s="43">
        <f t="shared" si="141"/>
        <v>5.6605709134615383</v>
      </c>
      <c r="N1076" s="43">
        <v>10.388272583201267</v>
      </c>
      <c r="O1076" s="43">
        <v>0.87595118171251451</v>
      </c>
      <c r="P1076" s="45">
        <f t="shared" si="137"/>
        <v>0.10594799420476121</v>
      </c>
    </row>
    <row r="1077" spans="1:16" x14ac:dyDescent="0.25">
      <c r="A1077" s="65">
        <f t="shared" si="138"/>
        <v>127</v>
      </c>
      <c r="B1077" s="46" t="s">
        <v>1347</v>
      </c>
      <c r="C1077" s="46">
        <v>180</v>
      </c>
      <c r="D1077" s="46"/>
      <c r="E1077" s="46"/>
      <c r="F1077" s="46">
        <f t="shared" si="139"/>
        <v>180</v>
      </c>
      <c r="G1077" s="46">
        <v>4</v>
      </c>
      <c r="H1077" s="46"/>
      <c r="I1077" s="46"/>
      <c r="J1077" s="46">
        <f t="shared" si="140"/>
        <v>4</v>
      </c>
      <c r="K1077" s="45">
        <f t="shared" si="134"/>
        <v>2.003205128205128E-3</v>
      </c>
      <c r="L1077" s="43">
        <f t="shared" si="135"/>
        <v>8.5766225961538449</v>
      </c>
      <c r="M1077" s="43">
        <f t="shared" si="141"/>
        <v>1.8868569711538459</v>
      </c>
      <c r="N1077" s="43">
        <v>3.4627575277337561</v>
      </c>
      <c r="O1077" s="43">
        <v>0.31852770244091433</v>
      </c>
      <c r="P1077" s="45">
        <f t="shared" si="137"/>
        <v>7.9137582208235344E-2</v>
      </c>
    </row>
    <row r="1078" spans="1:16" x14ac:dyDescent="0.25">
      <c r="A1078" s="65">
        <f t="shared" si="138"/>
        <v>128</v>
      </c>
      <c r="B1078" s="46" t="s">
        <v>1348</v>
      </c>
      <c r="C1078" s="46">
        <v>580.1</v>
      </c>
      <c r="D1078" s="46"/>
      <c r="E1078" s="46"/>
      <c r="F1078" s="46">
        <f t="shared" si="139"/>
        <v>580.1</v>
      </c>
      <c r="G1078" s="46">
        <v>9</v>
      </c>
      <c r="H1078" s="46"/>
      <c r="I1078" s="46">
        <v>1</v>
      </c>
      <c r="J1078" s="46">
        <f t="shared" si="140"/>
        <v>10</v>
      </c>
      <c r="K1078" s="45">
        <f t="shared" si="134"/>
        <v>5.0080128205128201E-3</v>
      </c>
      <c r="L1078" s="43">
        <f t="shared" si="135"/>
        <v>21.441556490384613</v>
      </c>
      <c r="M1078" s="43">
        <f t="shared" si="141"/>
        <v>4.7171424278846148</v>
      </c>
      <c r="N1078" s="43">
        <v>8.656893819334389</v>
      </c>
      <c r="O1078" s="43">
        <v>0.79631925610228582</v>
      </c>
      <c r="P1078" s="45">
        <f t="shared" si="137"/>
        <v>6.1389263909163765E-2</v>
      </c>
    </row>
    <row r="1079" spans="1:16" x14ac:dyDescent="0.25">
      <c r="A1079" s="65">
        <f t="shared" si="138"/>
        <v>129</v>
      </c>
      <c r="B1079" s="46" t="s">
        <v>1352</v>
      </c>
      <c r="C1079" s="46">
        <v>351</v>
      </c>
      <c r="D1079" s="46"/>
      <c r="E1079" s="46"/>
      <c r="F1079" s="46">
        <f t="shared" si="139"/>
        <v>351</v>
      </c>
      <c r="G1079" s="46">
        <v>12</v>
      </c>
      <c r="H1079" s="46"/>
      <c r="I1079" s="46"/>
      <c r="J1079" s="46">
        <f t="shared" si="140"/>
        <v>12</v>
      </c>
      <c r="K1079" s="45">
        <f t="shared" ref="K1079:K1142" si="142">2.5/$J$1309*J1079</f>
        <v>6.0096153846153841E-3</v>
      </c>
      <c r="L1079" s="43">
        <f t="shared" ref="L1079:L1142" si="143">K1079*4281.45</f>
        <v>25.729867788461537</v>
      </c>
      <c r="M1079" s="43">
        <f t="shared" si="141"/>
        <v>5.6605709134615383</v>
      </c>
      <c r="N1079" s="43">
        <v>10.388272583201267</v>
      </c>
      <c r="O1079" s="43">
        <v>0.95558310732274321</v>
      </c>
      <c r="P1079" s="45">
        <f t="shared" ref="P1079:P1141" si="144">(L1079+M1079+N1079+O1079)/F1079</f>
        <v>0.12175012647420823</v>
      </c>
    </row>
    <row r="1080" spans="1:16" x14ac:dyDescent="0.25">
      <c r="A1080" s="65">
        <f t="shared" si="138"/>
        <v>130</v>
      </c>
      <c r="B1080" s="46" t="s">
        <v>1353</v>
      </c>
      <c r="C1080" s="46">
        <v>299.7</v>
      </c>
      <c r="D1080" s="46"/>
      <c r="E1080" s="46"/>
      <c r="F1080" s="46">
        <f t="shared" si="139"/>
        <v>299.7</v>
      </c>
      <c r="G1080" s="46">
        <v>6</v>
      </c>
      <c r="H1080" s="46"/>
      <c r="I1080" s="46"/>
      <c r="J1080" s="46">
        <f t="shared" si="140"/>
        <v>6</v>
      </c>
      <c r="K1080" s="45">
        <f t="shared" si="142"/>
        <v>3.004807692307692E-3</v>
      </c>
      <c r="L1080" s="43">
        <f t="shared" si="143"/>
        <v>12.864933894230768</v>
      </c>
      <c r="M1080" s="43">
        <f t="shared" si="141"/>
        <v>2.8302854567307691</v>
      </c>
      <c r="N1080" s="43">
        <v>5.1941362916006337</v>
      </c>
      <c r="O1080" s="43">
        <v>0.55742347927160008</v>
      </c>
      <c r="P1080" s="45">
        <f t="shared" si="144"/>
        <v>7.1560824564009917E-2</v>
      </c>
    </row>
    <row r="1081" spans="1:16" x14ac:dyDescent="0.25">
      <c r="A1081" s="65">
        <f t="shared" ref="A1081:A1143" si="145">A1080+1</f>
        <v>131</v>
      </c>
      <c r="B1081" s="46" t="s">
        <v>1354</v>
      </c>
      <c r="C1081" s="46">
        <v>428.3</v>
      </c>
      <c r="D1081" s="46"/>
      <c r="E1081" s="46"/>
      <c r="F1081" s="46">
        <f t="shared" si="139"/>
        <v>428.3</v>
      </c>
      <c r="G1081" s="46">
        <v>10</v>
      </c>
      <c r="H1081" s="46"/>
      <c r="I1081" s="46"/>
      <c r="J1081" s="46">
        <f t="shared" si="140"/>
        <v>10</v>
      </c>
      <c r="K1081" s="45">
        <f t="shared" si="142"/>
        <v>5.0080128205128201E-3</v>
      </c>
      <c r="L1081" s="43">
        <f t="shared" si="143"/>
        <v>21.441556490384613</v>
      </c>
      <c r="M1081" s="43">
        <f t="shared" si="141"/>
        <v>4.7171424278846148</v>
      </c>
      <c r="N1081" s="43">
        <v>8.656893819334389</v>
      </c>
      <c r="O1081" s="43">
        <v>0.79631925610228582</v>
      </c>
      <c r="P1081" s="45">
        <f t="shared" si="144"/>
        <v>8.3147121162049739E-2</v>
      </c>
    </row>
    <row r="1082" spans="1:16" x14ac:dyDescent="0.25">
      <c r="A1082" s="65">
        <f t="shared" si="145"/>
        <v>132</v>
      </c>
      <c r="B1082" s="46" t="s">
        <v>1355</v>
      </c>
      <c r="C1082" s="46">
        <v>299.3</v>
      </c>
      <c r="D1082" s="46"/>
      <c r="E1082" s="46"/>
      <c r="F1082" s="46">
        <f t="shared" si="139"/>
        <v>299.3</v>
      </c>
      <c r="G1082" s="46">
        <v>9</v>
      </c>
      <c r="H1082" s="46"/>
      <c r="I1082" s="46"/>
      <c r="J1082" s="46">
        <f t="shared" si="140"/>
        <v>9</v>
      </c>
      <c r="K1082" s="45">
        <f t="shared" si="142"/>
        <v>4.5072115384615381E-3</v>
      </c>
      <c r="L1082" s="43">
        <f t="shared" si="143"/>
        <v>19.29740084134615</v>
      </c>
      <c r="M1082" s="43">
        <f t="shared" si="141"/>
        <v>4.2454281850961531</v>
      </c>
      <c r="N1082" s="43">
        <v>7.7912044374009497</v>
      </c>
      <c r="O1082" s="43">
        <v>0.71668733049205735</v>
      </c>
      <c r="P1082" s="45">
        <f t="shared" si="144"/>
        <v>0.10708560238668664</v>
      </c>
    </row>
    <row r="1083" spans="1:16" x14ac:dyDescent="0.25">
      <c r="A1083" s="65">
        <f t="shared" si="145"/>
        <v>133</v>
      </c>
      <c r="B1083" s="46" t="s">
        <v>1356</v>
      </c>
      <c r="C1083" s="46">
        <v>343.9</v>
      </c>
      <c r="D1083" s="46"/>
      <c r="E1083" s="46"/>
      <c r="F1083" s="46">
        <f t="shared" si="139"/>
        <v>343.9</v>
      </c>
      <c r="G1083" s="46">
        <v>10</v>
      </c>
      <c r="H1083" s="46"/>
      <c r="I1083" s="46"/>
      <c r="J1083" s="46">
        <f t="shared" si="140"/>
        <v>10</v>
      </c>
      <c r="K1083" s="45">
        <f t="shared" si="142"/>
        <v>5.0080128205128201E-3</v>
      </c>
      <c r="L1083" s="43">
        <f t="shared" si="143"/>
        <v>21.441556490384613</v>
      </c>
      <c r="M1083" s="43">
        <f t="shared" si="141"/>
        <v>4.7171424278846148</v>
      </c>
      <c r="N1083" s="43">
        <v>8.656893819334389</v>
      </c>
      <c r="O1083" s="43">
        <v>0.79631925610228582</v>
      </c>
      <c r="P1083" s="45">
        <f t="shared" si="144"/>
        <v>0.10355310262781595</v>
      </c>
    </row>
    <row r="1084" spans="1:16" x14ac:dyDescent="0.25">
      <c r="A1084" s="65">
        <f t="shared" si="145"/>
        <v>134</v>
      </c>
      <c r="B1084" s="46" t="s">
        <v>1357</v>
      </c>
      <c r="C1084" s="46">
        <v>282</v>
      </c>
      <c r="D1084" s="46"/>
      <c r="E1084" s="46"/>
      <c r="F1084" s="46">
        <f t="shared" si="139"/>
        <v>282</v>
      </c>
      <c r="G1084" s="46">
        <v>6</v>
      </c>
      <c r="H1084" s="46"/>
      <c r="I1084" s="46"/>
      <c r="J1084" s="46">
        <f t="shared" si="140"/>
        <v>6</v>
      </c>
      <c r="K1084" s="45">
        <f t="shared" si="142"/>
        <v>3.004807692307692E-3</v>
      </c>
      <c r="L1084" s="43">
        <f t="shared" si="143"/>
        <v>12.864933894230768</v>
      </c>
      <c r="M1084" s="43">
        <f t="shared" si="141"/>
        <v>2.8302854567307691</v>
      </c>
      <c r="N1084" s="43">
        <v>5.1941362916006337</v>
      </c>
      <c r="O1084" s="43">
        <v>0.4777915536613716</v>
      </c>
      <c r="P1084" s="45">
        <f t="shared" si="144"/>
        <v>7.5770025518523215E-2</v>
      </c>
    </row>
    <row r="1085" spans="1:16" x14ac:dyDescent="0.25">
      <c r="A1085" s="65">
        <f t="shared" si="145"/>
        <v>135</v>
      </c>
      <c r="B1085" s="46" t="s">
        <v>1358</v>
      </c>
      <c r="C1085" s="46">
        <v>357.6</v>
      </c>
      <c r="D1085" s="46"/>
      <c r="E1085" s="46"/>
      <c r="F1085" s="46">
        <f t="shared" si="139"/>
        <v>357.6</v>
      </c>
      <c r="G1085" s="46">
        <v>9</v>
      </c>
      <c r="H1085" s="46"/>
      <c r="I1085" s="46"/>
      <c r="J1085" s="46">
        <f t="shared" si="140"/>
        <v>9</v>
      </c>
      <c r="K1085" s="45">
        <f t="shared" si="142"/>
        <v>4.5072115384615381E-3</v>
      </c>
      <c r="L1085" s="43">
        <f t="shared" si="143"/>
        <v>19.29740084134615</v>
      </c>
      <c r="M1085" s="43">
        <f t="shared" si="141"/>
        <v>4.2454281850961531</v>
      </c>
      <c r="N1085" s="43">
        <v>7.7912044374009497</v>
      </c>
      <c r="O1085" s="43">
        <v>0.79631925610228582</v>
      </c>
      <c r="P1085" s="45">
        <f t="shared" si="144"/>
        <v>8.9849979641905858E-2</v>
      </c>
    </row>
    <row r="1086" spans="1:16" x14ac:dyDescent="0.25">
      <c r="A1086" s="65">
        <f t="shared" si="145"/>
        <v>136</v>
      </c>
      <c r="B1086" s="46" t="s">
        <v>1454</v>
      </c>
      <c r="C1086" s="46">
        <v>424.7</v>
      </c>
      <c r="D1086" s="46"/>
      <c r="E1086" s="46"/>
      <c r="F1086" s="46">
        <f t="shared" si="139"/>
        <v>424.7</v>
      </c>
      <c r="G1086" s="46">
        <v>10</v>
      </c>
      <c r="H1086" s="46"/>
      <c r="I1086" s="46"/>
      <c r="J1086" s="46">
        <f t="shared" si="140"/>
        <v>10</v>
      </c>
      <c r="K1086" s="45">
        <f t="shared" si="142"/>
        <v>5.0080128205128201E-3</v>
      </c>
      <c r="L1086" s="43">
        <f t="shared" si="143"/>
        <v>21.441556490384613</v>
      </c>
      <c r="M1086" s="43">
        <f t="shared" si="141"/>
        <v>4.7171424278846148</v>
      </c>
      <c r="N1086" s="43">
        <v>8.656893819334389</v>
      </c>
      <c r="O1086" s="43">
        <v>0.79631925610228582</v>
      </c>
      <c r="P1086" s="45">
        <f t="shared" si="144"/>
        <v>8.3851923696034628E-2</v>
      </c>
    </row>
    <row r="1087" spans="1:16" x14ac:dyDescent="0.25">
      <c r="A1087" s="65">
        <f t="shared" si="145"/>
        <v>137</v>
      </c>
      <c r="B1087" s="46" t="s">
        <v>1455</v>
      </c>
      <c r="C1087" s="46">
        <v>120.4</v>
      </c>
      <c r="D1087" s="46"/>
      <c r="E1087" s="46"/>
      <c r="F1087" s="46">
        <f t="shared" si="139"/>
        <v>120.4</v>
      </c>
      <c r="G1087" s="46">
        <v>3</v>
      </c>
      <c r="H1087" s="46"/>
      <c r="I1087" s="46"/>
      <c r="J1087" s="46">
        <f t="shared" si="140"/>
        <v>3</v>
      </c>
      <c r="K1087" s="45">
        <f t="shared" si="142"/>
        <v>1.502403846153846E-3</v>
      </c>
      <c r="L1087" s="43">
        <f t="shared" si="143"/>
        <v>6.4324669471153841</v>
      </c>
      <c r="M1087" s="43">
        <f t="shared" si="141"/>
        <v>1.4151427283653846</v>
      </c>
      <c r="N1087" s="43">
        <v>2.5970681458003169</v>
      </c>
      <c r="O1087" s="43">
        <v>0.2388957768306858</v>
      </c>
      <c r="P1087" s="45">
        <f t="shared" si="144"/>
        <v>8.8733999984317039E-2</v>
      </c>
    </row>
    <row r="1088" spans="1:16" x14ac:dyDescent="0.25">
      <c r="A1088" s="65">
        <f t="shared" si="145"/>
        <v>138</v>
      </c>
      <c r="B1088" s="46" t="s">
        <v>1456</v>
      </c>
      <c r="C1088" s="46">
        <v>317.60000000000002</v>
      </c>
      <c r="D1088" s="46"/>
      <c r="E1088" s="46"/>
      <c r="F1088" s="46">
        <f t="shared" si="139"/>
        <v>317.60000000000002</v>
      </c>
      <c r="G1088" s="46">
        <v>10</v>
      </c>
      <c r="H1088" s="46"/>
      <c r="I1088" s="46"/>
      <c r="J1088" s="46">
        <f t="shared" si="140"/>
        <v>10</v>
      </c>
      <c r="K1088" s="45">
        <f t="shared" si="142"/>
        <v>5.0080128205128201E-3</v>
      </c>
      <c r="L1088" s="43">
        <f t="shared" si="143"/>
        <v>21.441556490384613</v>
      </c>
      <c r="M1088" s="43">
        <f t="shared" si="141"/>
        <v>4.7171424278846148</v>
      </c>
      <c r="N1088" s="43">
        <v>8.656893819334389</v>
      </c>
      <c r="O1088" s="43">
        <v>0.87595118171251451</v>
      </c>
      <c r="P1088" s="45">
        <f t="shared" si="144"/>
        <v>0.1123789166225319</v>
      </c>
    </row>
    <row r="1089" spans="1:16" x14ac:dyDescent="0.25">
      <c r="A1089" s="65">
        <f t="shared" si="145"/>
        <v>139</v>
      </c>
      <c r="B1089" s="46" t="s">
        <v>1457</v>
      </c>
      <c r="C1089" s="46">
        <v>395.53</v>
      </c>
      <c r="D1089" s="46"/>
      <c r="E1089" s="46"/>
      <c r="F1089" s="46">
        <f t="shared" si="139"/>
        <v>395.53</v>
      </c>
      <c r="G1089" s="46">
        <v>14</v>
      </c>
      <c r="H1089" s="46"/>
      <c r="I1089" s="46"/>
      <c r="J1089" s="46">
        <f t="shared" si="140"/>
        <v>14</v>
      </c>
      <c r="K1089" s="45">
        <f t="shared" si="142"/>
        <v>7.0112179487179481E-3</v>
      </c>
      <c r="L1089" s="43">
        <f t="shared" si="143"/>
        <v>30.018179086538456</v>
      </c>
      <c r="M1089" s="43">
        <f t="shared" si="141"/>
        <v>6.60399939903846</v>
      </c>
      <c r="N1089" s="43">
        <v>12.119651347068146</v>
      </c>
      <c r="O1089" s="43">
        <v>1.1148469585432002</v>
      </c>
      <c r="P1089" s="45">
        <f t="shared" si="144"/>
        <v>0.12605030412658524</v>
      </c>
    </row>
    <row r="1090" spans="1:16" x14ac:dyDescent="0.25">
      <c r="A1090" s="65">
        <f t="shared" si="145"/>
        <v>140</v>
      </c>
      <c r="B1090" s="46" t="s">
        <v>1458</v>
      </c>
      <c r="C1090" s="46">
        <v>516.79999999999995</v>
      </c>
      <c r="D1090" s="46"/>
      <c r="E1090" s="46"/>
      <c r="F1090" s="46">
        <f t="shared" si="139"/>
        <v>516.79999999999995</v>
      </c>
      <c r="G1090" s="46">
        <v>16</v>
      </c>
      <c r="H1090" s="46"/>
      <c r="I1090" s="46"/>
      <c r="J1090" s="46">
        <f t="shared" si="140"/>
        <v>16</v>
      </c>
      <c r="K1090" s="45">
        <f t="shared" si="142"/>
        <v>8.0128205128205121E-3</v>
      </c>
      <c r="L1090" s="43">
        <f t="shared" si="143"/>
        <v>34.30649038461538</v>
      </c>
      <c r="M1090" s="43">
        <f t="shared" si="141"/>
        <v>7.5474278846153835</v>
      </c>
      <c r="N1090" s="43">
        <v>13.851030110935024</v>
      </c>
      <c r="O1090" s="43">
        <v>1.2741108097636573</v>
      </c>
      <c r="P1090" s="45">
        <f t="shared" si="144"/>
        <v>0.11025359750373345</v>
      </c>
    </row>
    <row r="1091" spans="1:16" x14ac:dyDescent="0.25">
      <c r="A1091" s="65">
        <f t="shared" si="145"/>
        <v>141</v>
      </c>
      <c r="B1091" s="46" t="s">
        <v>1459</v>
      </c>
      <c r="C1091" s="46">
        <v>305.89999999999998</v>
      </c>
      <c r="D1091" s="46"/>
      <c r="E1091" s="46"/>
      <c r="F1091" s="46">
        <f t="shared" si="139"/>
        <v>305.89999999999998</v>
      </c>
      <c r="G1091" s="46">
        <v>6</v>
      </c>
      <c r="H1091" s="46"/>
      <c r="I1091" s="46"/>
      <c r="J1091" s="46">
        <f t="shared" si="140"/>
        <v>6</v>
      </c>
      <c r="K1091" s="45">
        <f t="shared" si="142"/>
        <v>3.004807692307692E-3</v>
      </c>
      <c r="L1091" s="43">
        <f t="shared" si="143"/>
        <v>12.864933894230768</v>
      </c>
      <c r="M1091" s="43">
        <f t="shared" si="141"/>
        <v>2.8302854567307691</v>
      </c>
      <c r="N1091" s="43">
        <v>5.1941362916006337</v>
      </c>
      <c r="O1091" s="43">
        <v>0.4777915536613716</v>
      </c>
      <c r="P1091" s="45">
        <f t="shared" si="144"/>
        <v>6.9850105250812505E-2</v>
      </c>
    </row>
    <row r="1092" spans="1:16" x14ac:dyDescent="0.25">
      <c r="A1092" s="65">
        <f t="shared" si="145"/>
        <v>142</v>
      </c>
      <c r="B1092" s="46" t="s">
        <v>1460</v>
      </c>
      <c r="C1092" s="46">
        <v>483.9</v>
      </c>
      <c r="D1092" s="46"/>
      <c r="E1092" s="46">
        <v>35.299999999999997</v>
      </c>
      <c r="F1092" s="46">
        <f t="shared" si="139"/>
        <v>519.19999999999993</v>
      </c>
      <c r="G1092" s="46">
        <v>12</v>
      </c>
      <c r="H1092" s="46"/>
      <c r="I1092" s="46">
        <v>1</v>
      </c>
      <c r="J1092" s="46">
        <f t="shared" si="140"/>
        <v>13</v>
      </c>
      <c r="K1092" s="45">
        <f t="shared" si="142"/>
        <v>6.5104166666666661E-3</v>
      </c>
      <c r="L1092" s="43">
        <f t="shared" si="143"/>
        <v>27.874023437499996</v>
      </c>
      <c r="M1092" s="43">
        <f t="shared" si="141"/>
        <v>6.1322851562499991</v>
      </c>
      <c r="N1092" s="43">
        <v>11.253961965134707</v>
      </c>
      <c r="O1092" s="43">
        <v>0.95558310732274321</v>
      </c>
      <c r="P1092" s="45">
        <f t="shared" si="144"/>
        <v>8.9013585643696935E-2</v>
      </c>
    </row>
    <row r="1093" spans="1:16" x14ac:dyDescent="0.25">
      <c r="A1093" s="65">
        <f t="shared" si="145"/>
        <v>143</v>
      </c>
      <c r="B1093" s="46" t="s">
        <v>1461</v>
      </c>
      <c r="C1093" s="46">
        <v>257.3</v>
      </c>
      <c r="D1093" s="46"/>
      <c r="E1093" s="46"/>
      <c r="F1093" s="46">
        <f t="shared" si="139"/>
        <v>257.3</v>
      </c>
      <c r="G1093" s="46">
        <v>5</v>
      </c>
      <c r="H1093" s="46"/>
      <c r="I1093" s="46"/>
      <c r="J1093" s="46">
        <f t="shared" si="140"/>
        <v>5</v>
      </c>
      <c r="K1093" s="45">
        <f t="shared" si="142"/>
        <v>2.50400641025641E-3</v>
      </c>
      <c r="L1093" s="43">
        <f t="shared" si="143"/>
        <v>10.720778245192307</v>
      </c>
      <c r="M1093" s="43">
        <f t="shared" si="141"/>
        <v>2.3585712139423074</v>
      </c>
      <c r="N1093" s="43">
        <v>4.3284469096671945</v>
      </c>
      <c r="O1093" s="43">
        <v>0.39815962805114291</v>
      </c>
      <c r="P1093" s="45">
        <f t="shared" si="144"/>
        <v>6.9203093652751457E-2</v>
      </c>
    </row>
    <row r="1094" spans="1:16" x14ac:dyDescent="0.25">
      <c r="A1094" s="65">
        <f t="shared" si="145"/>
        <v>144</v>
      </c>
      <c r="B1094" s="46" t="s">
        <v>1462</v>
      </c>
      <c r="C1094" s="46">
        <v>261.3</v>
      </c>
      <c r="D1094" s="46"/>
      <c r="E1094" s="46"/>
      <c r="F1094" s="46">
        <f t="shared" si="139"/>
        <v>261.3</v>
      </c>
      <c r="G1094" s="46">
        <v>5</v>
      </c>
      <c r="H1094" s="46"/>
      <c r="I1094" s="46">
        <v>1</v>
      </c>
      <c r="J1094" s="46">
        <f t="shared" si="140"/>
        <v>6</v>
      </c>
      <c r="K1094" s="45">
        <f t="shared" si="142"/>
        <v>3.004807692307692E-3</v>
      </c>
      <c r="L1094" s="43">
        <f t="shared" si="143"/>
        <v>12.864933894230768</v>
      </c>
      <c r="M1094" s="43">
        <f t="shared" si="141"/>
        <v>2.8302854567307691</v>
      </c>
      <c r="N1094" s="43">
        <v>5.1941362916006337</v>
      </c>
      <c r="O1094" s="43">
        <v>0.4777915536613716</v>
      </c>
      <c r="P1094" s="45">
        <f t="shared" si="144"/>
        <v>8.1772473005065224E-2</v>
      </c>
    </row>
    <row r="1095" spans="1:16" x14ac:dyDescent="0.25">
      <c r="A1095" s="65">
        <f t="shared" si="145"/>
        <v>145</v>
      </c>
      <c r="B1095" s="46" t="s">
        <v>1463</v>
      </c>
      <c r="C1095" s="46">
        <v>296.89999999999998</v>
      </c>
      <c r="D1095" s="46"/>
      <c r="E1095" s="46">
        <v>50</v>
      </c>
      <c r="F1095" s="46">
        <f t="shared" si="139"/>
        <v>346.9</v>
      </c>
      <c r="G1095" s="46">
        <v>9</v>
      </c>
      <c r="H1095" s="46"/>
      <c r="I1095" s="46">
        <v>1</v>
      </c>
      <c r="J1095" s="46">
        <f t="shared" si="140"/>
        <v>10</v>
      </c>
      <c r="K1095" s="45">
        <f t="shared" si="142"/>
        <v>5.0080128205128201E-3</v>
      </c>
      <c r="L1095" s="43">
        <f t="shared" si="143"/>
        <v>21.441556490384613</v>
      </c>
      <c r="M1095" s="43">
        <f t="shared" si="141"/>
        <v>4.7171424278846148</v>
      </c>
      <c r="N1095" s="43">
        <v>8.656893819334389</v>
      </c>
      <c r="O1095" s="43">
        <v>0.71668733049205735</v>
      </c>
      <c r="P1095" s="45">
        <f t="shared" si="144"/>
        <v>0.10242801979848855</v>
      </c>
    </row>
    <row r="1096" spans="1:16" x14ac:dyDescent="0.25">
      <c r="A1096" s="65">
        <f t="shared" si="145"/>
        <v>146</v>
      </c>
      <c r="B1096" s="46" t="s">
        <v>1464</v>
      </c>
      <c r="C1096" s="46">
        <v>495.2</v>
      </c>
      <c r="D1096" s="46"/>
      <c r="E1096" s="46">
        <v>62.5</v>
      </c>
      <c r="F1096" s="46">
        <f t="shared" si="139"/>
        <v>557.70000000000005</v>
      </c>
      <c r="G1096" s="46">
        <v>13</v>
      </c>
      <c r="H1096" s="46"/>
      <c r="I1096" s="46">
        <v>1</v>
      </c>
      <c r="J1096" s="46">
        <f t="shared" si="140"/>
        <v>14</v>
      </c>
      <c r="K1096" s="45">
        <f t="shared" si="142"/>
        <v>7.0112179487179481E-3</v>
      </c>
      <c r="L1096" s="43">
        <f t="shared" si="143"/>
        <v>30.018179086538456</v>
      </c>
      <c r="M1096" s="43">
        <f t="shared" si="141"/>
        <v>6.60399939903846</v>
      </c>
      <c r="N1096" s="43">
        <v>12.119651347068146</v>
      </c>
      <c r="O1096" s="43">
        <v>1.0352150329329717</v>
      </c>
      <c r="P1096" s="45">
        <f t="shared" si="144"/>
        <v>8.9254159701592325E-2</v>
      </c>
    </row>
    <row r="1097" spans="1:16" x14ac:dyDescent="0.25">
      <c r="A1097" s="65">
        <f t="shared" si="145"/>
        <v>147</v>
      </c>
      <c r="B1097" s="46" t="s">
        <v>1465</v>
      </c>
      <c r="C1097" s="46">
        <v>446.2</v>
      </c>
      <c r="D1097" s="46"/>
      <c r="E1097" s="46"/>
      <c r="F1097" s="46">
        <f t="shared" si="139"/>
        <v>446.2</v>
      </c>
      <c r="G1097" s="46">
        <v>13</v>
      </c>
      <c r="H1097" s="46"/>
      <c r="I1097" s="46"/>
      <c r="J1097" s="46">
        <f t="shared" si="140"/>
        <v>13</v>
      </c>
      <c r="K1097" s="45">
        <f t="shared" si="142"/>
        <v>6.5104166666666661E-3</v>
      </c>
      <c r="L1097" s="43">
        <f t="shared" si="143"/>
        <v>27.874023437499996</v>
      </c>
      <c r="M1097" s="43">
        <f t="shared" si="141"/>
        <v>6.1322851562499991</v>
      </c>
      <c r="N1097" s="43">
        <v>11.253961965134707</v>
      </c>
      <c r="O1097" s="43">
        <v>1.0352150329329717</v>
      </c>
      <c r="P1097" s="45">
        <f t="shared" si="144"/>
        <v>0.10375501029094056</v>
      </c>
    </row>
    <row r="1098" spans="1:16" x14ac:dyDescent="0.25">
      <c r="A1098" s="65">
        <f t="shared" si="145"/>
        <v>148</v>
      </c>
      <c r="B1098" s="46" t="s">
        <v>1466</v>
      </c>
      <c r="C1098" s="46">
        <v>266.39999999999998</v>
      </c>
      <c r="D1098" s="46"/>
      <c r="E1098" s="46"/>
      <c r="F1098" s="46">
        <f t="shared" si="139"/>
        <v>266.39999999999998</v>
      </c>
      <c r="G1098" s="46">
        <v>6</v>
      </c>
      <c r="H1098" s="46"/>
      <c r="I1098" s="46">
        <v>1</v>
      </c>
      <c r="J1098" s="46">
        <f t="shared" si="140"/>
        <v>7</v>
      </c>
      <c r="K1098" s="45">
        <f t="shared" si="142"/>
        <v>3.505608974358974E-3</v>
      </c>
      <c r="L1098" s="43">
        <f t="shared" si="143"/>
        <v>15.009089543269228</v>
      </c>
      <c r="M1098" s="43">
        <f t="shared" si="141"/>
        <v>3.30199969951923</v>
      </c>
      <c r="N1098" s="43">
        <v>6.059825673534073</v>
      </c>
      <c r="O1098" s="43">
        <v>0.55742347927160008</v>
      </c>
      <c r="P1098" s="45">
        <f t="shared" si="144"/>
        <v>9.3574843827305312E-2</v>
      </c>
    </row>
    <row r="1099" spans="1:16" ht="13" x14ac:dyDescent="0.3">
      <c r="A1099" s="65">
        <f t="shared" si="145"/>
        <v>149</v>
      </c>
      <c r="B1099" s="46" t="s">
        <v>1467</v>
      </c>
      <c r="C1099" s="46">
        <v>548.4</v>
      </c>
      <c r="D1099" s="46"/>
      <c r="E1099" s="19">
        <v>215.2</v>
      </c>
      <c r="F1099" s="46">
        <f t="shared" si="139"/>
        <v>763.59999999999991</v>
      </c>
      <c r="G1099" s="46">
        <v>11</v>
      </c>
      <c r="H1099" s="46">
        <v>1</v>
      </c>
      <c r="I1099" s="46">
        <v>2</v>
      </c>
      <c r="J1099" s="46">
        <f t="shared" si="140"/>
        <v>14</v>
      </c>
      <c r="K1099" s="45">
        <f t="shared" si="142"/>
        <v>7.0112179487179481E-3</v>
      </c>
      <c r="L1099" s="43">
        <f t="shared" si="143"/>
        <v>30.018179086538456</v>
      </c>
      <c r="M1099" s="43">
        <f t="shared" si="141"/>
        <v>6.60399939903846</v>
      </c>
      <c r="N1099" s="43">
        <v>12.119651347068146</v>
      </c>
      <c r="O1099" s="43">
        <v>0.95558310732274321</v>
      </c>
      <c r="P1099" s="45">
        <f t="shared" si="144"/>
        <v>6.5083044709229723E-2</v>
      </c>
    </row>
    <row r="1100" spans="1:16" x14ac:dyDescent="0.25">
      <c r="A1100" s="65">
        <f t="shared" si="145"/>
        <v>150</v>
      </c>
      <c r="B1100" s="46" t="s">
        <v>1468</v>
      </c>
      <c r="C1100" s="46">
        <v>539.79999999999995</v>
      </c>
      <c r="D1100" s="46">
        <v>83.3</v>
      </c>
      <c r="E1100" s="46"/>
      <c r="F1100" s="46">
        <f t="shared" si="139"/>
        <v>623.09999999999991</v>
      </c>
      <c r="G1100" s="46">
        <v>8</v>
      </c>
      <c r="H1100" s="46">
        <v>2</v>
      </c>
      <c r="I1100" s="46">
        <v>1</v>
      </c>
      <c r="J1100" s="46">
        <f t="shared" si="140"/>
        <v>11</v>
      </c>
      <c r="K1100" s="45">
        <f t="shared" si="142"/>
        <v>5.5088141025641021E-3</v>
      </c>
      <c r="L1100" s="43">
        <f t="shared" si="143"/>
        <v>23.585712139423073</v>
      </c>
      <c r="M1100" s="43">
        <f t="shared" si="141"/>
        <v>5.1888566706730765</v>
      </c>
      <c r="N1100" s="43">
        <v>9.52258320126783</v>
      </c>
      <c r="O1100" s="43">
        <v>0.63705540488182866</v>
      </c>
      <c r="P1100" s="45">
        <f t="shared" si="144"/>
        <v>6.2484685309333668E-2</v>
      </c>
    </row>
    <row r="1101" spans="1:16" x14ac:dyDescent="0.25">
      <c r="A1101" s="65">
        <f t="shared" si="145"/>
        <v>151</v>
      </c>
      <c r="B1101" s="46" t="s">
        <v>1469</v>
      </c>
      <c r="C1101" s="46">
        <v>384.6</v>
      </c>
      <c r="D1101" s="46"/>
      <c r="E1101" s="46"/>
      <c r="F1101" s="46">
        <f t="shared" si="139"/>
        <v>384.6</v>
      </c>
      <c r="G1101" s="46">
        <v>8</v>
      </c>
      <c r="H1101" s="46"/>
      <c r="I1101" s="46"/>
      <c r="J1101" s="46">
        <f t="shared" si="140"/>
        <v>8</v>
      </c>
      <c r="K1101" s="45">
        <f t="shared" si="142"/>
        <v>4.0064102564102561E-3</v>
      </c>
      <c r="L1101" s="43">
        <f t="shared" si="143"/>
        <v>17.15324519230769</v>
      </c>
      <c r="M1101" s="43">
        <f t="shared" si="141"/>
        <v>3.7737139423076917</v>
      </c>
      <c r="N1101" s="43">
        <v>6.9255150554675122</v>
      </c>
      <c r="O1101" s="43">
        <v>0.63705540488182866</v>
      </c>
      <c r="P1101" s="45">
        <f t="shared" si="144"/>
        <v>7.4075739976507335E-2</v>
      </c>
    </row>
    <row r="1102" spans="1:16" x14ac:dyDescent="0.25">
      <c r="A1102" s="65">
        <f t="shared" si="145"/>
        <v>152</v>
      </c>
      <c r="B1102" s="46" t="s">
        <v>2322</v>
      </c>
      <c r="C1102" s="46">
        <v>589.75</v>
      </c>
      <c r="D1102" s="46"/>
      <c r="E1102" s="46">
        <v>32.799999999999997</v>
      </c>
      <c r="F1102" s="46">
        <f t="shared" si="139"/>
        <v>622.54999999999995</v>
      </c>
      <c r="G1102" s="46">
        <v>11</v>
      </c>
      <c r="H1102" s="46"/>
      <c r="I1102" s="46">
        <v>1</v>
      </c>
      <c r="J1102" s="46">
        <f t="shared" si="140"/>
        <v>12</v>
      </c>
      <c r="K1102" s="45">
        <f t="shared" si="142"/>
        <v>6.0096153846153841E-3</v>
      </c>
      <c r="L1102" s="43">
        <f t="shared" si="143"/>
        <v>25.729867788461537</v>
      </c>
      <c r="M1102" s="43">
        <f t="shared" si="141"/>
        <v>5.6605709134615383</v>
      </c>
      <c r="N1102" s="43">
        <v>10.388272583201267</v>
      </c>
      <c r="O1102" s="43">
        <v>0.87595118171251451</v>
      </c>
      <c r="P1102" s="45">
        <f t="shared" si="144"/>
        <v>6.8516042834851604E-2</v>
      </c>
    </row>
    <row r="1103" spans="1:16" x14ac:dyDescent="0.25">
      <c r="A1103" s="65">
        <f t="shared" si="145"/>
        <v>153</v>
      </c>
      <c r="B1103" s="46" t="s">
        <v>2323</v>
      </c>
      <c r="C1103" s="46">
        <v>405</v>
      </c>
      <c r="D1103" s="46"/>
      <c r="E1103" s="46">
        <v>21</v>
      </c>
      <c r="F1103" s="46">
        <f t="shared" si="139"/>
        <v>426</v>
      </c>
      <c r="G1103" s="46">
        <v>9</v>
      </c>
      <c r="H1103" s="46"/>
      <c r="I1103" s="46">
        <v>2</v>
      </c>
      <c r="J1103" s="46">
        <f t="shared" si="140"/>
        <v>11</v>
      </c>
      <c r="K1103" s="45">
        <f t="shared" si="142"/>
        <v>5.5088141025641021E-3</v>
      </c>
      <c r="L1103" s="43">
        <f t="shared" si="143"/>
        <v>23.585712139423073</v>
      </c>
      <c r="M1103" s="43">
        <f t="shared" si="141"/>
        <v>5.1888566706730765</v>
      </c>
      <c r="N1103" s="43">
        <v>9.52258320126783</v>
      </c>
      <c r="O1103" s="43">
        <v>0.71668733049205735</v>
      </c>
      <c r="P1103" s="45">
        <f t="shared" si="144"/>
        <v>9.1581782492619793E-2</v>
      </c>
    </row>
    <row r="1104" spans="1:16" x14ac:dyDescent="0.25">
      <c r="A1104" s="65">
        <f t="shared" si="145"/>
        <v>154</v>
      </c>
      <c r="B1104" s="46" t="s">
        <v>2324</v>
      </c>
      <c r="C1104" s="46">
        <v>678.5</v>
      </c>
      <c r="D1104" s="46"/>
      <c r="E1104" s="46"/>
      <c r="F1104" s="46">
        <f t="shared" si="139"/>
        <v>678.5</v>
      </c>
      <c r="G1104" s="46">
        <v>21</v>
      </c>
      <c r="H1104" s="46"/>
      <c r="I1104" s="46"/>
      <c r="J1104" s="46">
        <f t="shared" si="140"/>
        <v>21</v>
      </c>
      <c r="K1104" s="45">
        <f t="shared" si="142"/>
        <v>1.0516826923076922E-2</v>
      </c>
      <c r="L1104" s="43">
        <f t="shared" si="143"/>
        <v>45.027268629807686</v>
      </c>
      <c r="M1104" s="43">
        <f t="shared" si="141"/>
        <v>9.9059990985576913</v>
      </c>
      <c r="N1104" s="43">
        <v>18.179477020602221</v>
      </c>
      <c r="O1104" s="43">
        <v>1.6722704378148003</v>
      </c>
      <c r="P1104" s="45">
        <f t="shared" si="144"/>
        <v>0.11022109828560413</v>
      </c>
    </row>
    <row r="1105" spans="1:16" x14ac:dyDescent="0.25">
      <c r="A1105" s="65">
        <f t="shared" si="145"/>
        <v>155</v>
      </c>
      <c r="B1105" s="46" t="s">
        <v>2325</v>
      </c>
      <c r="C1105" s="46">
        <v>973.9</v>
      </c>
      <c r="D1105" s="46"/>
      <c r="E1105" s="46">
        <v>132.80000000000001</v>
      </c>
      <c r="F1105" s="46">
        <f t="shared" si="139"/>
        <v>1106.7</v>
      </c>
      <c r="G1105" s="46">
        <v>17</v>
      </c>
      <c r="H1105" s="46"/>
      <c r="I1105" s="46">
        <v>2</v>
      </c>
      <c r="J1105" s="46">
        <f t="shared" si="140"/>
        <v>19</v>
      </c>
      <c r="K1105" s="45">
        <f t="shared" si="142"/>
        <v>9.5152243589743581E-3</v>
      </c>
      <c r="L1105" s="43">
        <f t="shared" si="143"/>
        <v>40.738957331730766</v>
      </c>
      <c r="M1105" s="43">
        <f t="shared" si="141"/>
        <v>8.9625706129807678</v>
      </c>
      <c r="N1105" s="43">
        <v>16.448098256735339</v>
      </c>
      <c r="O1105" s="43">
        <v>1.4333746609841147</v>
      </c>
      <c r="P1105" s="45">
        <f t="shared" si="144"/>
        <v>6.1067137311313809E-2</v>
      </c>
    </row>
    <row r="1106" spans="1:16" x14ac:dyDescent="0.25">
      <c r="A1106" s="65">
        <f t="shared" si="145"/>
        <v>156</v>
      </c>
      <c r="B1106" s="46" t="s">
        <v>2326</v>
      </c>
      <c r="C1106" s="46">
        <v>669.8</v>
      </c>
      <c r="D1106" s="46"/>
      <c r="E1106" s="46"/>
      <c r="F1106" s="46">
        <f t="shared" si="139"/>
        <v>669.8</v>
      </c>
      <c r="G1106" s="46">
        <v>15</v>
      </c>
      <c r="H1106" s="46"/>
      <c r="I1106" s="46">
        <v>1</v>
      </c>
      <c r="J1106" s="46">
        <f t="shared" si="140"/>
        <v>16</v>
      </c>
      <c r="K1106" s="45">
        <f t="shared" si="142"/>
        <v>8.0128205128205121E-3</v>
      </c>
      <c r="L1106" s="43">
        <f t="shared" si="143"/>
        <v>34.30649038461538</v>
      </c>
      <c r="M1106" s="43">
        <f t="shared" si="141"/>
        <v>7.5474278846153835</v>
      </c>
      <c r="N1106" s="43">
        <v>13.851030110935024</v>
      </c>
      <c r="O1106" s="43">
        <v>1.2741108097636573</v>
      </c>
      <c r="P1106" s="45">
        <f t="shared" si="144"/>
        <v>8.506876558663698E-2</v>
      </c>
    </row>
    <row r="1107" spans="1:16" x14ac:dyDescent="0.25">
      <c r="A1107" s="65">
        <f t="shared" si="145"/>
        <v>157</v>
      </c>
      <c r="B1107" s="46" t="s">
        <v>2327</v>
      </c>
      <c r="C1107" s="46">
        <v>533.79999999999995</v>
      </c>
      <c r="D1107" s="46"/>
      <c r="E1107" s="46"/>
      <c r="F1107" s="46">
        <f t="shared" si="139"/>
        <v>533.79999999999995</v>
      </c>
      <c r="G1107" s="46">
        <v>11</v>
      </c>
      <c r="H1107" s="46"/>
      <c r="I1107" s="46"/>
      <c r="J1107" s="46">
        <f t="shared" si="140"/>
        <v>11</v>
      </c>
      <c r="K1107" s="45">
        <f t="shared" si="142"/>
        <v>5.5088141025641021E-3</v>
      </c>
      <c r="L1107" s="43">
        <f t="shared" si="143"/>
        <v>23.585712139423073</v>
      </c>
      <c r="M1107" s="43">
        <f t="shared" si="141"/>
        <v>5.1888566706730765</v>
      </c>
      <c r="N1107" s="43">
        <v>9.52258320126783</v>
      </c>
      <c r="O1107" s="43">
        <v>0.95558310732274321</v>
      </c>
      <c r="P1107" s="45">
        <f t="shared" si="144"/>
        <v>7.3534535628862349E-2</v>
      </c>
    </row>
    <row r="1108" spans="1:16" x14ac:dyDescent="0.25">
      <c r="A1108" s="65">
        <f t="shared" si="145"/>
        <v>158</v>
      </c>
      <c r="B1108" s="46" t="s">
        <v>2328</v>
      </c>
      <c r="C1108" s="46">
        <v>413.5</v>
      </c>
      <c r="D1108" s="46"/>
      <c r="E1108" s="46">
        <v>30.4</v>
      </c>
      <c r="F1108" s="46">
        <f t="shared" si="139"/>
        <v>443.9</v>
      </c>
      <c r="G1108" s="46">
        <v>8</v>
      </c>
      <c r="H1108" s="46"/>
      <c r="I1108" s="46">
        <v>1</v>
      </c>
      <c r="J1108" s="46">
        <f t="shared" si="140"/>
        <v>9</v>
      </c>
      <c r="K1108" s="45">
        <f t="shared" si="142"/>
        <v>4.5072115384615381E-3</v>
      </c>
      <c r="L1108" s="43">
        <f t="shared" si="143"/>
        <v>19.29740084134615</v>
      </c>
      <c r="M1108" s="43">
        <f t="shared" si="141"/>
        <v>4.2454281850961531</v>
      </c>
      <c r="N1108" s="43">
        <v>7.7912044374009497</v>
      </c>
      <c r="O1108" s="43">
        <v>0.71668733049205735</v>
      </c>
      <c r="P1108" s="45">
        <f t="shared" si="144"/>
        <v>7.2202569935425356E-2</v>
      </c>
    </row>
    <row r="1109" spans="1:16" x14ac:dyDescent="0.25">
      <c r="A1109" s="65">
        <f t="shared" si="145"/>
        <v>159</v>
      </c>
      <c r="B1109" s="46" t="s">
        <v>2329</v>
      </c>
      <c r="C1109" s="46">
        <v>526.5</v>
      </c>
      <c r="D1109" s="46"/>
      <c r="E1109" s="46">
        <v>45.5</v>
      </c>
      <c r="F1109" s="46">
        <f t="shared" si="139"/>
        <v>572</v>
      </c>
      <c r="G1109" s="46">
        <v>14</v>
      </c>
      <c r="H1109" s="46">
        <v>1</v>
      </c>
      <c r="I1109" s="46">
        <v>1</v>
      </c>
      <c r="J1109" s="46">
        <f t="shared" si="140"/>
        <v>16</v>
      </c>
      <c r="K1109" s="45">
        <f t="shared" si="142"/>
        <v>8.0128205128205121E-3</v>
      </c>
      <c r="L1109" s="43">
        <f t="shared" si="143"/>
        <v>34.30649038461538</v>
      </c>
      <c r="M1109" s="43">
        <f t="shared" si="141"/>
        <v>7.5474278846153835</v>
      </c>
      <c r="N1109" s="43">
        <v>13.851030110935024</v>
      </c>
      <c r="O1109" s="43">
        <v>1.2741108097636573</v>
      </c>
      <c r="P1109" s="45">
        <f t="shared" si="144"/>
        <v>9.9613739842533994E-2</v>
      </c>
    </row>
    <row r="1110" spans="1:16" x14ac:dyDescent="0.25">
      <c r="A1110" s="65">
        <f t="shared" si="145"/>
        <v>160</v>
      </c>
      <c r="B1110" s="46" t="s">
        <v>2330</v>
      </c>
      <c r="C1110" s="46">
        <v>894.7</v>
      </c>
      <c r="D1110" s="46"/>
      <c r="E1110" s="46">
        <v>42.5</v>
      </c>
      <c r="F1110" s="46">
        <f t="shared" si="139"/>
        <v>937.2</v>
      </c>
      <c r="G1110" s="46">
        <v>23</v>
      </c>
      <c r="H1110" s="46"/>
      <c r="I1110" s="46">
        <v>1</v>
      </c>
      <c r="J1110" s="46">
        <f t="shared" si="140"/>
        <v>24</v>
      </c>
      <c r="K1110" s="45">
        <f t="shared" si="142"/>
        <v>1.2019230769230768E-2</v>
      </c>
      <c r="L1110" s="43">
        <f t="shared" si="143"/>
        <v>51.459735576923073</v>
      </c>
      <c r="M1110" s="43">
        <f t="shared" si="141"/>
        <v>11.321141826923077</v>
      </c>
      <c r="N1110" s="43">
        <v>20.776545166402535</v>
      </c>
      <c r="O1110" s="43">
        <v>1.9111662146454864</v>
      </c>
      <c r="P1110" s="45">
        <f t="shared" si="144"/>
        <v>9.119567732062972E-2</v>
      </c>
    </row>
    <row r="1111" spans="1:16" x14ac:dyDescent="0.25">
      <c r="A1111" s="65">
        <f t="shared" si="145"/>
        <v>161</v>
      </c>
      <c r="B1111" s="46" t="s">
        <v>2331</v>
      </c>
      <c r="C1111" s="46">
        <v>544.79999999999995</v>
      </c>
      <c r="D1111" s="46"/>
      <c r="E1111" s="46"/>
      <c r="F1111" s="46">
        <f t="shared" si="139"/>
        <v>544.79999999999995</v>
      </c>
      <c r="G1111" s="46">
        <v>12</v>
      </c>
      <c r="H1111" s="46"/>
      <c r="I1111" s="46"/>
      <c r="J1111" s="46">
        <f t="shared" si="140"/>
        <v>12</v>
      </c>
      <c r="K1111" s="45">
        <f t="shared" si="142"/>
        <v>6.0096153846153841E-3</v>
      </c>
      <c r="L1111" s="43">
        <f t="shared" si="143"/>
        <v>25.729867788461537</v>
      </c>
      <c r="M1111" s="43">
        <f t="shared" si="141"/>
        <v>5.6605709134615383</v>
      </c>
      <c r="N1111" s="43">
        <v>10.388272583201267</v>
      </c>
      <c r="O1111" s="43">
        <v>0.95558310732274321</v>
      </c>
      <c r="P1111" s="45">
        <f t="shared" si="144"/>
        <v>7.8440334787898483E-2</v>
      </c>
    </row>
    <row r="1112" spans="1:16" x14ac:dyDescent="0.25">
      <c r="A1112" s="65">
        <f t="shared" si="145"/>
        <v>162</v>
      </c>
      <c r="B1112" s="46" t="s">
        <v>2332</v>
      </c>
      <c r="C1112" s="46">
        <v>521.9</v>
      </c>
      <c r="D1112" s="46"/>
      <c r="E1112" s="46"/>
      <c r="F1112" s="46">
        <f t="shared" si="139"/>
        <v>521.9</v>
      </c>
      <c r="G1112" s="46">
        <v>12</v>
      </c>
      <c r="H1112" s="46"/>
      <c r="I1112" s="46"/>
      <c r="J1112" s="46">
        <f t="shared" si="140"/>
        <v>12</v>
      </c>
      <c r="K1112" s="45">
        <f t="shared" si="142"/>
        <v>6.0096153846153841E-3</v>
      </c>
      <c r="L1112" s="43">
        <f t="shared" si="143"/>
        <v>25.729867788461537</v>
      </c>
      <c r="M1112" s="43">
        <f t="shared" si="141"/>
        <v>5.6605709134615383</v>
      </c>
      <c r="N1112" s="43">
        <v>10.388272583201267</v>
      </c>
      <c r="O1112" s="43">
        <v>0.95558310732274321</v>
      </c>
      <c r="P1112" s="45">
        <f t="shared" si="144"/>
        <v>8.1882150589091957E-2</v>
      </c>
    </row>
    <row r="1113" spans="1:16" x14ac:dyDescent="0.25">
      <c r="A1113" s="65">
        <f t="shared" si="145"/>
        <v>163</v>
      </c>
      <c r="B1113" s="46" t="s">
        <v>2333</v>
      </c>
      <c r="C1113" s="46">
        <v>522.6</v>
      </c>
      <c r="D1113" s="46"/>
      <c r="E1113" s="46"/>
      <c r="F1113" s="46">
        <f t="shared" si="139"/>
        <v>522.6</v>
      </c>
      <c r="G1113" s="46">
        <v>10</v>
      </c>
      <c r="H1113" s="46"/>
      <c r="I1113" s="46">
        <v>1</v>
      </c>
      <c r="J1113" s="46">
        <f t="shared" si="140"/>
        <v>11</v>
      </c>
      <c r="K1113" s="45">
        <f t="shared" si="142"/>
        <v>5.5088141025641021E-3</v>
      </c>
      <c r="L1113" s="43">
        <f t="shared" si="143"/>
        <v>23.585712139423073</v>
      </c>
      <c r="M1113" s="43">
        <f t="shared" si="141"/>
        <v>5.1888566706730765</v>
      </c>
      <c r="N1113" s="43">
        <v>9.52258320126783</v>
      </c>
      <c r="O1113" s="43">
        <v>0.87595118171251451</v>
      </c>
      <c r="P1113" s="45">
        <f t="shared" si="144"/>
        <v>7.4958100254643112E-2</v>
      </c>
    </row>
    <row r="1114" spans="1:16" x14ac:dyDescent="0.25">
      <c r="A1114" s="65">
        <f t="shared" si="145"/>
        <v>164</v>
      </c>
      <c r="B1114" s="46" t="s">
        <v>2334</v>
      </c>
      <c r="C1114" s="46">
        <v>551.6</v>
      </c>
      <c r="D1114" s="46"/>
      <c r="E1114" s="46"/>
      <c r="F1114" s="46">
        <f t="shared" si="139"/>
        <v>551.6</v>
      </c>
      <c r="G1114" s="46">
        <v>16</v>
      </c>
      <c r="H1114" s="46"/>
      <c r="I1114" s="46">
        <v>1</v>
      </c>
      <c r="J1114" s="46">
        <f t="shared" si="140"/>
        <v>17</v>
      </c>
      <c r="K1114" s="45">
        <f t="shared" si="142"/>
        <v>8.5136217948717941E-3</v>
      </c>
      <c r="L1114" s="43">
        <f t="shared" si="143"/>
        <v>36.45064603365384</v>
      </c>
      <c r="M1114" s="43">
        <f t="shared" si="141"/>
        <v>8.0191421274038444</v>
      </c>
      <c r="N1114" s="43">
        <v>14.716719492868462</v>
      </c>
      <c r="O1114" s="43">
        <v>1.2741108097636573</v>
      </c>
      <c r="P1114" s="45">
        <f t="shared" si="144"/>
        <v>0.10960953311038761</v>
      </c>
    </row>
    <row r="1115" spans="1:16" x14ac:dyDescent="0.25">
      <c r="A1115" s="65">
        <f t="shared" si="145"/>
        <v>165</v>
      </c>
      <c r="B1115" s="46" t="s">
        <v>2335</v>
      </c>
      <c r="C1115" s="46">
        <v>683.5</v>
      </c>
      <c r="D1115" s="46"/>
      <c r="E1115" s="46"/>
      <c r="F1115" s="46">
        <f t="shared" si="139"/>
        <v>683.5</v>
      </c>
      <c r="G1115" s="46">
        <v>15</v>
      </c>
      <c r="H1115" s="46"/>
      <c r="I1115" s="46">
        <v>2</v>
      </c>
      <c r="J1115" s="46">
        <f t="shared" si="140"/>
        <v>17</v>
      </c>
      <c r="K1115" s="45">
        <f t="shared" si="142"/>
        <v>8.5136217948717941E-3</v>
      </c>
      <c r="L1115" s="43">
        <f t="shared" si="143"/>
        <v>36.45064603365384</v>
      </c>
      <c r="M1115" s="43">
        <f t="shared" si="141"/>
        <v>8.0191421274038444</v>
      </c>
      <c r="N1115" s="43">
        <v>14.716719492868462</v>
      </c>
      <c r="O1115" s="43">
        <v>1.2741108097636573</v>
      </c>
      <c r="P1115" s="45">
        <f t="shared" si="144"/>
        <v>8.8457378878843904E-2</v>
      </c>
    </row>
    <row r="1116" spans="1:16" x14ac:dyDescent="0.25">
      <c r="A1116" s="65">
        <f t="shared" si="145"/>
        <v>166</v>
      </c>
      <c r="B1116" s="46" t="s">
        <v>2336</v>
      </c>
      <c r="C1116" s="46">
        <v>416.7</v>
      </c>
      <c r="D1116" s="46">
        <v>3.8</v>
      </c>
      <c r="E1116" s="46">
        <v>203.4</v>
      </c>
      <c r="F1116" s="46">
        <f t="shared" si="139"/>
        <v>623.9</v>
      </c>
      <c r="G1116" s="46">
        <v>14</v>
      </c>
      <c r="H1116" s="46">
        <v>1</v>
      </c>
      <c r="I1116" s="46">
        <v>1</v>
      </c>
      <c r="J1116" s="46">
        <f t="shared" si="140"/>
        <v>16</v>
      </c>
      <c r="K1116" s="45">
        <f t="shared" si="142"/>
        <v>8.0128205128205121E-3</v>
      </c>
      <c r="L1116" s="43">
        <f t="shared" si="143"/>
        <v>34.30649038461538</v>
      </c>
      <c r="M1116" s="43">
        <f t="shared" si="141"/>
        <v>7.5474278846153835</v>
      </c>
      <c r="N1116" s="43">
        <v>13.851030110935024</v>
      </c>
      <c r="O1116" s="43">
        <v>1.1148469585432002</v>
      </c>
      <c r="P1116" s="45">
        <f t="shared" si="144"/>
        <v>9.1071959190108978E-2</v>
      </c>
    </row>
    <row r="1117" spans="1:16" x14ac:dyDescent="0.25">
      <c r="A1117" s="65">
        <f t="shared" si="145"/>
        <v>167</v>
      </c>
      <c r="B1117" s="46" t="s">
        <v>2337</v>
      </c>
      <c r="C1117" s="46">
        <v>353.8</v>
      </c>
      <c r="D1117" s="46"/>
      <c r="E1117" s="46"/>
      <c r="F1117" s="46">
        <f t="shared" si="139"/>
        <v>353.8</v>
      </c>
      <c r="G1117" s="46">
        <v>8</v>
      </c>
      <c r="H1117" s="46"/>
      <c r="I1117" s="46"/>
      <c r="J1117" s="46">
        <f t="shared" si="140"/>
        <v>8</v>
      </c>
      <c r="K1117" s="45">
        <f t="shared" si="142"/>
        <v>4.0064102564102561E-3</v>
      </c>
      <c r="L1117" s="43">
        <f t="shared" si="143"/>
        <v>17.15324519230769</v>
      </c>
      <c r="M1117" s="43">
        <f t="shared" si="141"/>
        <v>3.7737139423076917</v>
      </c>
      <c r="N1117" s="43">
        <v>6.9255150554675122</v>
      </c>
      <c r="O1117" s="43">
        <v>0.63705540488182866</v>
      </c>
      <c r="P1117" s="45">
        <f t="shared" si="144"/>
        <v>8.0524391167226456E-2</v>
      </c>
    </row>
    <row r="1118" spans="1:16" x14ac:dyDescent="0.25">
      <c r="A1118" s="65">
        <f t="shared" si="145"/>
        <v>168</v>
      </c>
      <c r="B1118" s="46" t="s">
        <v>2338</v>
      </c>
      <c r="C1118" s="46">
        <v>168.1</v>
      </c>
      <c r="D1118" s="46"/>
      <c r="E1118" s="46">
        <v>67.7</v>
      </c>
      <c r="F1118" s="46">
        <f t="shared" si="139"/>
        <v>235.8</v>
      </c>
      <c r="G1118" s="46">
        <v>4</v>
      </c>
      <c r="H1118" s="46"/>
      <c r="I1118" s="46">
        <v>1</v>
      </c>
      <c r="J1118" s="46">
        <f t="shared" si="140"/>
        <v>5</v>
      </c>
      <c r="K1118" s="45">
        <f t="shared" si="142"/>
        <v>2.50400641025641E-3</v>
      </c>
      <c r="L1118" s="43">
        <f t="shared" si="143"/>
        <v>10.720778245192307</v>
      </c>
      <c r="M1118" s="43">
        <f t="shared" si="141"/>
        <v>2.3585712139423074</v>
      </c>
      <c r="N1118" s="43">
        <v>4.3284469096671945</v>
      </c>
      <c r="O1118" s="43">
        <v>0.31852770244091433</v>
      </c>
      <c r="P1118" s="45">
        <f t="shared" si="144"/>
        <v>7.517525051417609E-2</v>
      </c>
    </row>
    <row r="1119" spans="1:16" x14ac:dyDescent="0.25">
      <c r="A1119" s="65">
        <f t="shared" si="145"/>
        <v>169</v>
      </c>
      <c r="B1119" s="46" t="s">
        <v>2339</v>
      </c>
      <c r="C1119" s="46">
        <v>417.2</v>
      </c>
      <c r="D1119" s="46"/>
      <c r="E1119" s="46">
        <v>90</v>
      </c>
      <c r="F1119" s="46">
        <f t="shared" si="139"/>
        <v>507.2</v>
      </c>
      <c r="G1119" s="46">
        <v>9</v>
      </c>
      <c r="H1119" s="46"/>
      <c r="I1119" s="46">
        <v>1</v>
      </c>
      <c r="J1119" s="46">
        <f t="shared" si="140"/>
        <v>10</v>
      </c>
      <c r="K1119" s="45">
        <f t="shared" si="142"/>
        <v>5.0080128205128201E-3</v>
      </c>
      <c r="L1119" s="43">
        <f t="shared" si="143"/>
        <v>21.441556490384613</v>
      </c>
      <c r="M1119" s="43">
        <f t="shared" si="141"/>
        <v>4.7171424278846148</v>
      </c>
      <c r="N1119" s="43">
        <v>8.656893819334389</v>
      </c>
      <c r="O1119" s="43">
        <v>0.71668733049205735</v>
      </c>
      <c r="P1119" s="45">
        <f t="shared" si="144"/>
        <v>7.0055757232049834E-2</v>
      </c>
    </row>
    <row r="1120" spans="1:16" x14ac:dyDescent="0.25">
      <c r="A1120" s="65">
        <f t="shared" si="145"/>
        <v>170</v>
      </c>
      <c r="B1120" s="46" t="s">
        <v>2340</v>
      </c>
      <c r="C1120" s="46">
        <v>718.3</v>
      </c>
      <c r="D1120" s="46"/>
      <c r="E1120" s="46"/>
      <c r="F1120" s="46">
        <f t="shared" si="139"/>
        <v>718.3</v>
      </c>
      <c r="G1120" s="46">
        <v>19</v>
      </c>
      <c r="H1120" s="46"/>
      <c r="I1120" s="46"/>
      <c r="J1120" s="46">
        <f t="shared" si="140"/>
        <v>19</v>
      </c>
      <c r="K1120" s="45">
        <f t="shared" si="142"/>
        <v>9.5152243589743581E-3</v>
      </c>
      <c r="L1120" s="43">
        <f t="shared" si="143"/>
        <v>40.738957331730766</v>
      </c>
      <c r="M1120" s="43">
        <f t="shared" si="141"/>
        <v>8.9625706129807678</v>
      </c>
      <c r="N1120" s="43">
        <v>16.448098256735339</v>
      </c>
      <c r="O1120" s="43">
        <v>1.5130065865943432</v>
      </c>
      <c r="P1120" s="45">
        <f t="shared" si="144"/>
        <v>9.4198291504999615E-2</v>
      </c>
    </row>
    <row r="1121" spans="1:16" x14ac:dyDescent="0.25">
      <c r="A1121" s="65">
        <f t="shared" si="145"/>
        <v>171</v>
      </c>
      <c r="B1121" s="46" t="s">
        <v>2341</v>
      </c>
      <c r="C1121" s="46">
        <v>376.4</v>
      </c>
      <c r="D1121" s="46"/>
      <c r="E1121" s="46"/>
      <c r="F1121" s="46">
        <f t="shared" si="139"/>
        <v>376.4</v>
      </c>
      <c r="G1121" s="46">
        <v>9</v>
      </c>
      <c r="H1121" s="46"/>
      <c r="I1121" s="46">
        <v>2</v>
      </c>
      <c r="J1121" s="46">
        <f t="shared" si="140"/>
        <v>11</v>
      </c>
      <c r="K1121" s="45">
        <f t="shared" si="142"/>
        <v>5.5088141025641021E-3</v>
      </c>
      <c r="L1121" s="43">
        <f t="shared" si="143"/>
        <v>23.585712139423073</v>
      </c>
      <c r="M1121" s="43">
        <f t="shared" si="141"/>
        <v>5.1888566706730765</v>
      </c>
      <c r="N1121" s="43">
        <v>9.52258320126783</v>
      </c>
      <c r="O1121" s="43">
        <v>0.71668733049205735</v>
      </c>
      <c r="P1121" s="45">
        <f t="shared" si="144"/>
        <v>0.10364994511651444</v>
      </c>
    </row>
    <row r="1122" spans="1:16" x14ac:dyDescent="0.25">
      <c r="A1122" s="65">
        <f t="shared" si="145"/>
        <v>172</v>
      </c>
      <c r="B1122" s="46" t="s">
        <v>2342</v>
      </c>
      <c r="C1122" s="46">
        <v>382.6</v>
      </c>
      <c r="D1122" s="46"/>
      <c r="E1122" s="46"/>
      <c r="F1122" s="46">
        <f t="shared" si="139"/>
        <v>382.6</v>
      </c>
      <c r="G1122" s="46">
        <v>10</v>
      </c>
      <c r="H1122" s="46"/>
      <c r="I1122" s="46"/>
      <c r="J1122" s="46">
        <f t="shared" si="140"/>
        <v>10</v>
      </c>
      <c r="K1122" s="45">
        <f t="shared" si="142"/>
        <v>5.0080128205128201E-3</v>
      </c>
      <c r="L1122" s="43">
        <f t="shared" si="143"/>
        <v>21.441556490384613</v>
      </c>
      <c r="M1122" s="43">
        <f t="shared" si="141"/>
        <v>4.7171424278846148</v>
      </c>
      <c r="N1122" s="43">
        <v>8.656893819334389</v>
      </c>
      <c r="O1122" s="43">
        <v>0.79631925610228582</v>
      </c>
      <c r="P1122" s="45">
        <f t="shared" si="144"/>
        <v>9.3078703590449299E-2</v>
      </c>
    </row>
    <row r="1123" spans="1:16" x14ac:dyDescent="0.25">
      <c r="A1123" s="65">
        <f t="shared" si="145"/>
        <v>173</v>
      </c>
      <c r="B1123" s="46" t="s">
        <v>2343</v>
      </c>
      <c r="C1123" s="46">
        <v>2603.6999999999998</v>
      </c>
      <c r="D1123" s="46"/>
      <c r="E1123" s="46"/>
      <c r="F1123" s="46">
        <f t="shared" si="139"/>
        <v>2603.6999999999998</v>
      </c>
      <c r="G1123" s="46">
        <v>49</v>
      </c>
      <c r="H1123" s="46"/>
      <c r="I1123" s="46"/>
      <c r="J1123" s="46">
        <f t="shared" si="140"/>
        <v>49</v>
      </c>
      <c r="K1123" s="45">
        <f t="shared" si="142"/>
        <v>2.4539262820512817E-2</v>
      </c>
      <c r="L1123" s="43">
        <f t="shared" si="143"/>
        <v>105.0636268028846</v>
      </c>
      <c r="M1123" s="43">
        <f t="shared" si="141"/>
        <v>23.113997896634611</v>
      </c>
      <c r="N1123" s="43">
        <v>42.418779714738513</v>
      </c>
      <c r="O1123" s="43">
        <v>3.9019643549012009</v>
      </c>
      <c r="P1123" s="45">
        <f t="shared" si="144"/>
        <v>6.7019383480876812E-2</v>
      </c>
    </row>
    <row r="1124" spans="1:16" x14ac:dyDescent="0.25">
      <c r="A1124" s="65">
        <f t="shared" si="145"/>
        <v>174</v>
      </c>
      <c r="B1124" s="46" t="s">
        <v>2344</v>
      </c>
      <c r="C1124" s="46">
        <v>474.3</v>
      </c>
      <c r="D1124" s="46"/>
      <c r="E1124" s="46">
        <v>105.2</v>
      </c>
      <c r="F1124" s="46">
        <f t="shared" si="139"/>
        <v>579.5</v>
      </c>
      <c r="G1124" s="46">
        <v>7</v>
      </c>
      <c r="H1124" s="46">
        <v>2</v>
      </c>
      <c r="I1124" s="46">
        <v>1</v>
      </c>
      <c r="J1124" s="46">
        <f t="shared" si="140"/>
        <v>10</v>
      </c>
      <c r="K1124" s="45">
        <f t="shared" si="142"/>
        <v>5.0080128205128201E-3</v>
      </c>
      <c r="L1124" s="43">
        <f t="shared" si="143"/>
        <v>21.441556490384613</v>
      </c>
      <c r="M1124" s="43">
        <f t="shared" si="141"/>
        <v>4.7171424278846148</v>
      </c>
      <c r="N1124" s="43">
        <v>8.656893819334389</v>
      </c>
      <c r="O1124" s="43">
        <v>0.55742347927160008</v>
      </c>
      <c r="P1124" s="45">
        <f t="shared" si="144"/>
        <v>6.1040580184426603E-2</v>
      </c>
    </row>
    <row r="1125" spans="1:16" x14ac:dyDescent="0.25">
      <c r="A1125" s="65">
        <f t="shared" si="145"/>
        <v>175</v>
      </c>
      <c r="B1125" s="46" t="s">
        <v>2345</v>
      </c>
      <c r="C1125" s="46">
        <v>314.8</v>
      </c>
      <c r="D1125" s="46"/>
      <c r="E1125" s="46"/>
      <c r="F1125" s="46">
        <f t="shared" si="139"/>
        <v>314.8</v>
      </c>
      <c r="G1125" s="46">
        <v>7</v>
      </c>
      <c r="H1125" s="46"/>
      <c r="I1125" s="46">
        <v>1</v>
      </c>
      <c r="J1125" s="46">
        <f t="shared" si="140"/>
        <v>8</v>
      </c>
      <c r="K1125" s="45">
        <f t="shared" si="142"/>
        <v>4.0064102564102561E-3</v>
      </c>
      <c r="L1125" s="43">
        <f t="shared" si="143"/>
        <v>17.15324519230769</v>
      </c>
      <c r="M1125" s="43">
        <f t="shared" si="141"/>
        <v>3.7737139423076917</v>
      </c>
      <c r="N1125" s="43">
        <v>6.9255150554675122</v>
      </c>
      <c r="O1125" s="43">
        <v>0.63705540488182866</v>
      </c>
      <c r="P1125" s="45">
        <f t="shared" si="144"/>
        <v>9.0500411673966719E-2</v>
      </c>
    </row>
    <row r="1126" spans="1:16" x14ac:dyDescent="0.25">
      <c r="A1126" s="65">
        <f t="shared" si="145"/>
        <v>176</v>
      </c>
      <c r="B1126" s="46" t="s">
        <v>2346</v>
      </c>
      <c r="C1126" s="46">
        <v>223.6</v>
      </c>
      <c r="D1126" s="46"/>
      <c r="E1126" s="46"/>
      <c r="F1126" s="46">
        <f t="shared" si="139"/>
        <v>223.6</v>
      </c>
      <c r="G1126" s="46">
        <v>8</v>
      </c>
      <c r="H1126" s="46"/>
      <c r="I1126" s="46">
        <v>1</v>
      </c>
      <c r="J1126" s="46">
        <f t="shared" si="140"/>
        <v>9</v>
      </c>
      <c r="K1126" s="45">
        <f t="shared" si="142"/>
        <v>4.5072115384615381E-3</v>
      </c>
      <c r="L1126" s="43">
        <f t="shared" si="143"/>
        <v>19.29740084134615</v>
      </c>
      <c r="M1126" s="43">
        <f t="shared" si="141"/>
        <v>4.2454281850961531</v>
      </c>
      <c r="N1126" s="43">
        <v>7.7912044374009497</v>
      </c>
      <c r="O1126" s="43">
        <v>0.63705540488182866</v>
      </c>
      <c r="P1126" s="45">
        <f t="shared" si="144"/>
        <v>0.14298340281182953</v>
      </c>
    </row>
    <row r="1127" spans="1:16" x14ac:dyDescent="0.25">
      <c r="A1127" s="65">
        <f t="shared" si="145"/>
        <v>177</v>
      </c>
      <c r="B1127" s="46" t="s">
        <v>2347</v>
      </c>
      <c r="C1127" s="46">
        <v>243.3</v>
      </c>
      <c r="D1127" s="46"/>
      <c r="E1127" s="46">
        <v>216.6</v>
      </c>
      <c r="F1127" s="46">
        <f t="shared" si="139"/>
        <v>459.9</v>
      </c>
      <c r="G1127" s="46">
        <v>3</v>
      </c>
      <c r="H1127" s="46"/>
      <c r="I1127" s="46">
        <v>2</v>
      </c>
      <c r="J1127" s="46">
        <f t="shared" si="140"/>
        <v>5</v>
      </c>
      <c r="K1127" s="45">
        <f t="shared" si="142"/>
        <v>2.50400641025641E-3</v>
      </c>
      <c r="L1127" s="43">
        <f t="shared" si="143"/>
        <v>10.720778245192307</v>
      </c>
      <c r="M1127" s="43">
        <f t="shared" si="141"/>
        <v>2.3585712139423074</v>
      </c>
      <c r="N1127" s="43">
        <v>4.3284469096671945</v>
      </c>
      <c r="O1127" s="43">
        <v>0.2388957768306858</v>
      </c>
      <c r="P1127" s="45">
        <f t="shared" si="144"/>
        <v>3.8370715689568367E-2</v>
      </c>
    </row>
    <row r="1128" spans="1:16" x14ac:dyDescent="0.25">
      <c r="A1128" s="65">
        <f t="shared" si="145"/>
        <v>178</v>
      </c>
      <c r="B1128" s="46" t="s">
        <v>2348</v>
      </c>
      <c r="C1128" s="46">
        <v>530.5</v>
      </c>
      <c r="D1128" s="46"/>
      <c r="E1128" s="46"/>
      <c r="F1128" s="46">
        <f t="shared" si="139"/>
        <v>530.5</v>
      </c>
      <c r="G1128" s="46">
        <v>8</v>
      </c>
      <c r="H1128" s="46"/>
      <c r="I1128" s="46"/>
      <c r="J1128" s="46">
        <f t="shared" si="140"/>
        <v>8</v>
      </c>
      <c r="K1128" s="45">
        <f t="shared" si="142"/>
        <v>4.0064102564102561E-3</v>
      </c>
      <c r="L1128" s="43">
        <f t="shared" si="143"/>
        <v>17.15324519230769</v>
      </c>
      <c r="M1128" s="43">
        <f t="shared" si="141"/>
        <v>3.7737139423076917</v>
      </c>
      <c r="N1128" s="43">
        <v>6.9255150554675122</v>
      </c>
      <c r="O1128" s="43">
        <v>0.63705540488182866</v>
      </c>
      <c r="P1128" s="45">
        <f t="shared" si="144"/>
        <v>5.3703166060253951E-2</v>
      </c>
    </row>
    <row r="1129" spans="1:16" x14ac:dyDescent="0.25">
      <c r="A1129" s="65">
        <f t="shared" si="145"/>
        <v>179</v>
      </c>
      <c r="B1129" s="46" t="s">
        <v>2349</v>
      </c>
      <c r="C1129" s="46">
        <v>377</v>
      </c>
      <c r="D1129" s="46"/>
      <c r="E1129" s="46"/>
      <c r="F1129" s="46">
        <f t="shared" si="139"/>
        <v>377</v>
      </c>
      <c r="G1129" s="46">
        <v>11</v>
      </c>
      <c r="H1129" s="46">
        <v>1</v>
      </c>
      <c r="I1129" s="46"/>
      <c r="J1129" s="46">
        <f t="shared" si="140"/>
        <v>12</v>
      </c>
      <c r="K1129" s="45">
        <f t="shared" si="142"/>
        <v>6.0096153846153841E-3</v>
      </c>
      <c r="L1129" s="43">
        <f t="shared" si="143"/>
        <v>25.729867788461537</v>
      </c>
      <c r="M1129" s="43">
        <f t="shared" si="141"/>
        <v>5.6605709134615383</v>
      </c>
      <c r="N1129" s="43">
        <v>10.388272583201267</v>
      </c>
      <c r="O1129" s="43">
        <v>0.87595118171251451</v>
      </c>
      <c r="P1129" s="45">
        <f t="shared" si="144"/>
        <v>0.11314234076084048</v>
      </c>
    </row>
    <row r="1130" spans="1:16" x14ac:dyDescent="0.25">
      <c r="A1130" s="65">
        <f t="shared" si="145"/>
        <v>180</v>
      </c>
      <c r="B1130" s="46" t="s">
        <v>2350</v>
      </c>
      <c r="C1130" s="46">
        <v>439.5</v>
      </c>
      <c r="D1130" s="46"/>
      <c r="E1130" s="46"/>
      <c r="F1130" s="46">
        <f t="shared" si="139"/>
        <v>439.5</v>
      </c>
      <c r="G1130" s="46">
        <v>8</v>
      </c>
      <c r="H1130" s="46"/>
      <c r="I1130" s="46">
        <v>2</v>
      </c>
      <c r="J1130" s="46">
        <f t="shared" si="140"/>
        <v>10</v>
      </c>
      <c r="K1130" s="45">
        <f t="shared" si="142"/>
        <v>5.0080128205128201E-3</v>
      </c>
      <c r="L1130" s="43">
        <f t="shared" si="143"/>
        <v>21.441556490384613</v>
      </c>
      <c r="M1130" s="43">
        <f t="shared" si="141"/>
        <v>4.7171424278846148</v>
      </c>
      <c r="N1130" s="43">
        <v>8.656893819334389</v>
      </c>
      <c r="O1130" s="43">
        <v>0.63705540488182866</v>
      </c>
      <c r="P1130" s="45">
        <f t="shared" si="144"/>
        <v>8.0665866080740486E-2</v>
      </c>
    </row>
    <row r="1131" spans="1:16" x14ac:dyDescent="0.25">
      <c r="A1131" s="65">
        <f t="shared" si="145"/>
        <v>181</v>
      </c>
      <c r="B1131" s="46" t="s">
        <v>2351</v>
      </c>
      <c r="C1131" s="46">
        <v>150.1</v>
      </c>
      <c r="D1131" s="46"/>
      <c r="E1131" s="46"/>
      <c r="F1131" s="46">
        <f t="shared" si="139"/>
        <v>150.1</v>
      </c>
      <c r="G1131" s="46">
        <v>4</v>
      </c>
      <c r="H1131" s="46"/>
      <c r="I1131" s="46"/>
      <c r="J1131" s="46">
        <f t="shared" si="140"/>
        <v>4</v>
      </c>
      <c r="K1131" s="45">
        <f t="shared" si="142"/>
        <v>2.003205128205128E-3</v>
      </c>
      <c r="L1131" s="43">
        <f t="shared" si="143"/>
        <v>8.5766225961538449</v>
      </c>
      <c r="M1131" s="43">
        <f t="shared" si="141"/>
        <v>1.8868569711538459</v>
      </c>
      <c r="N1131" s="43">
        <v>3.4627575277337561</v>
      </c>
      <c r="O1131" s="43">
        <v>0.31852770244091433</v>
      </c>
      <c r="P1131" s="45">
        <f t="shared" si="144"/>
        <v>9.4901830762707279E-2</v>
      </c>
    </row>
    <row r="1132" spans="1:16" x14ac:dyDescent="0.25">
      <c r="A1132" s="65">
        <f t="shared" si="145"/>
        <v>182</v>
      </c>
      <c r="B1132" s="46" t="s">
        <v>2352</v>
      </c>
      <c r="C1132" s="46">
        <v>438.6</v>
      </c>
      <c r="D1132" s="46"/>
      <c r="E1132" s="46"/>
      <c r="F1132" s="46">
        <f t="shared" si="139"/>
        <v>438.6</v>
      </c>
      <c r="G1132" s="46">
        <v>12</v>
      </c>
      <c r="H1132" s="46"/>
      <c r="I1132" s="46"/>
      <c r="J1132" s="46">
        <f t="shared" si="140"/>
        <v>12</v>
      </c>
      <c r="K1132" s="45">
        <f t="shared" si="142"/>
        <v>6.0096153846153841E-3</v>
      </c>
      <c r="L1132" s="43">
        <f t="shared" si="143"/>
        <v>25.729867788461537</v>
      </c>
      <c r="M1132" s="43">
        <f t="shared" si="141"/>
        <v>5.6605709134615383</v>
      </c>
      <c r="N1132" s="43">
        <v>10.388272583201267</v>
      </c>
      <c r="O1132" s="43">
        <v>0.95558310732274321</v>
      </c>
      <c r="P1132" s="45">
        <f t="shared" si="144"/>
        <v>9.7433411747485377E-2</v>
      </c>
    </row>
    <row r="1133" spans="1:16" x14ac:dyDescent="0.25">
      <c r="A1133" s="65">
        <f t="shared" si="145"/>
        <v>183</v>
      </c>
      <c r="B1133" s="46" t="s">
        <v>2353</v>
      </c>
      <c r="C1133" s="46">
        <v>124.3</v>
      </c>
      <c r="D1133" s="46"/>
      <c r="E1133" s="46"/>
      <c r="F1133" s="46">
        <f t="shared" ref="F1133:F1190" si="146">C1133+D1133+E1133</f>
        <v>124.3</v>
      </c>
      <c r="G1133" s="46">
        <v>3</v>
      </c>
      <c r="H1133" s="46"/>
      <c r="I1133" s="46"/>
      <c r="J1133" s="46">
        <f t="shared" ref="J1133:J1190" si="147">G1133+H1133+I1133</f>
        <v>3</v>
      </c>
      <c r="K1133" s="45">
        <f t="shared" si="142"/>
        <v>1.502403846153846E-3</v>
      </c>
      <c r="L1133" s="43">
        <f t="shared" si="143"/>
        <v>6.4324669471153841</v>
      </c>
      <c r="M1133" s="43">
        <f t="shared" si="141"/>
        <v>1.4151427283653846</v>
      </c>
      <c r="N1133" s="43">
        <v>2.5970681458003169</v>
      </c>
      <c r="O1133" s="43">
        <v>0.2388957768306858</v>
      </c>
      <c r="P1133" s="45">
        <f t="shared" si="144"/>
        <v>8.5949908271212974E-2</v>
      </c>
    </row>
    <row r="1134" spans="1:16" x14ac:dyDescent="0.25">
      <c r="A1134" s="65">
        <f t="shared" si="145"/>
        <v>184</v>
      </c>
      <c r="B1134" s="46" t="s">
        <v>2354</v>
      </c>
      <c r="C1134" s="46">
        <v>511.6</v>
      </c>
      <c r="D1134" s="46"/>
      <c r="E1134" s="46"/>
      <c r="F1134" s="46">
        <f t="shared" si="146"/>
        <v>511.6</v>
      </c>
      <c r="G1134" s="46">
        <v>13</v>
      </c>
      <c r="H1134" s="46"/>
      <c r="I1134" s="46"/>
      <c r="J1134" s="46">
        <f t="shared" si="147"/>
        <v>13</v>
      </c>
      <c r="K1134" s="45">
        <f t="shared" si="142"/>
        <v>6.5104166666666661E-3</v>
      </c>
      <c r="L1134" s="43">
        <f t="shared" si="143"/>
        <v>27.874023437499996</v>
      </c>
      <c r="M1134" s="43">
        <f t="shared" ref="M1134:M1190" si="148">L1134*0.22</f>
        <v>6.1322851562499991</v>
      </c>
      <c r="N1134" s="43">
        <v>11.253961965134707</v>
      </c>
      <c r="O1134" s="43">
        <v>1.0352150329329717</v>
      </c>
      <c r="P1134" s="45">
        <f t="shared" si="144"/>
        <v>9.0491566833107259E-2</v>
      </c>
    </row>
    <row r="1135" spans="1:16" x14ac:dyDescent="0.25">
      <c r="A1135" s="65">
        <f t="shared" si="145"/>
        <v>185</v>
      </c>
      <c r="B1135" s="46" t="s">
        <v>2355</v>
      </c>
      <c r="C1135" s="46">
        <v>174.2</v>
      </c>
      <c r="D1135" s="46">
        <v>37.6</v>
      </c>
      <c r="E1135" s="46"/>
      <c r="F1135" s="46">
        <f t="shared" si="146"/>
        <v>211.79999999999998</v>
      </c>
      <c r="G1135" s="46">
        <v>3</v>
      </c>
      <c r="H1135" s="46"/>
      <c r="I1135" s="46">
        <v>1</v>
      </c>
      <c r="J1135" s="46">
        <f t="shared" si="147"/>
        <v>4</v>
      </c>
      <c r="K1135" s="45">
        <f t="shared" si="142"/>
        <v>2.003205128205128E-3</v>
      </c>
      <c r="L1135" s="43">
        <f t="shared" si="143"/>
        <v>8.5766225961538449</v>
      </c>
      <c r="M1135" s="43">
        <f t="shared" si="148"/>
        <v>1.8868569711538459</v>
      </c>
      <c r="N1135" s="43">
        <v>3.4627575277337561</v>
      </c>
      <c r="O1135" s="43">
        <v>0.2388957768306858</v>
      </c>
      <c r="P1135" s="45">
        <f t="shared" si="144"/>
        <v>6.6879758601851441E-2</v>
      </c>
    </row>
    <row r="1136" spans="1:16" x14ac:dyDescent="0.25">
      <c r="A1136" s="65">
        <f t="shared" si="145"/>
        <v>186</v>
      </c>
      <c r="B1136" s="46" t="s">
        <v>2356</v>
      </c>
      <c r="C1136" s="46">
        <v>172.8</v>
      </c>
      <c r="D1136" s="46"/>
      <c r="E1136" s="46">
        <v>14.6</v>
      </c>
      <c r="F1136" s="46">
        <f t="shared" si="146"/>
        <v>187.4</v>
      </c>
      <c r="G1136" s="46">
        <v>5</v>
      </c>
      <c r="H1136" s="46"/>
      <c r="I1136" s="46">
        <v>1</v>
      </c>
      <c r="J1136" s="46">
        <f t="shared" si="147"/>
        <v>6</v>
      </c>
      <c r="K1136" s="45">
        <f t="shared" si="142"/>
        <v>3.004807692307692E-3</v>
      </c>
      <c r="L1136" s="43">
        <f t="shared" si="143"/>
        <v>12.864933894230768</v>
      </c>
      <c r="M1136" s="43">
        <f t="shared" si="148"/>
        <v>2.8302854567307691</v>
      </c>
      <c r="N1136" s="43">
        <v>5.1941362916006337</v>
      </c>
      <c r="O1136" s="43">
        <v>0.39815962805114291</v>
      </c>
      <c r="P1136" s="45">
        <f t="shared" si="144"/>
        <v>0.11359399824233359</v>
      </c>
    </row>
    <row r="1137" spans="1:16" x14ac:dyDescent="0.25">
      <c r="A1137" s="65">
        <f t="shared" si="145"/>
        <v>187</v>
      </c>
      <c r="B1137" s="46" t="s">
        <v>2357</v>
      </c>
      <c r="C1137" s="46">
        <v>273.7</v>
      </c>
      <c r="D1137" s="46"/>
      <c r="E1137" s="46"/>
      <c r="F1137" s="46">
        <f t="shared" si="146"/>
        <v>273.7</v>
      </c>
      <c r="G1137" s="46">
        <v>5</v>
      </c>
      <c r="H1137" s="46"/>
      <c r="I1137" s="46"/>
      <c r="J1137" s="46">
        <f t="shared" si="147"/>
        <v>5</v>
      </c>
      <c r="K1137" s="45">
        <f t="shared" si="142"/>
        <v>2.50400641025641E-3</v>
      </c>
      <c r="L1137" s="43">
        <f t="shared" si="143"/>
        <v>10.720778245192307</v>
      </c>
      <c r="M1137" s="43">
        <f t="shared" si="148"/>
        <v>2.3585712139423074</v>
      </c>
      <c r="N1137" s="43">
        <v>4.3284469096671945</v>
      </c>
      <c r="O1137" s="43">
        <v>0.39815962805114291</v>
      </c>
      <c r="P1137" s="45">
        <f t="shared" si="144"/>
        <v>6.5056470576737122E-2</v>
      </c>
    </row>
    <row r="1138" spans="1:16" x14ac:dyDescent="0.25">
      <c r="A1138" s="65">
        <f t="shared" si="145"/>
        <v>188</v>
      </c>
      <c r="B1138" s="46" t="s">
        <v>918</v>
      </c>
      <c r="C1138" s="46">
        <v>479.4</v>
      </c>
      <c r="D1138" s="46"/>
      <c r="E1138" s="46"/>
      <c r="F1138" s="46">
        <f t="shared" si="146"/>
        <v>479.4</v>
      </c>
      <c r="G1138" s="46">
        <v>10</v>
      </c>
      <c r="H1138" s="46"/>
      <c r="I1138" s="46"/>
      <c r="J1138" s="46">
        <f t="shared" si="147"/>
        <v>10</v>
      </c>
      <c r="K1138" s="45">
        <f t="shared" si="142"/>
        <v>5.0080128205128201E-3</v>
      </c>
      <c r="L1138" s="43">
        <f t="shared" si="143"/>
        <v>21.441556490384613</v>
      </c>
      <c r="M1138" s="43">
        <f t="shared" si="148"/>
        <v>4.7171424278846148</v>
      </c>
      <c r="N1138" s="43">
        <v>8.656893819334389</v>
      </c>
      <c r="O1138" s="43">
        <v>0.79631925610228582</v>
      </c>
      <c r="P1138" s="45">
        <f t="shared" si="144"/>
        <v>7.4284338743650202E-2</v>
      </c>
    </row>
    <row r="1139" spans="1:16" x14ac:dyDescent="0.25">
      <c r="A1139" s="65">
        <f t="shared" si="145"/>
        <v>189</v>
      </c>
      <c r="B1139" s="46" t="s">
        <v>919</v>
      </c>
      <c r="C1139" s="46">
        <v>381.4</v>
      </c>
      <c r="D1139" s="46"/>
      <c r="E1139" s="46">
        <v>32</v>
      </c>
      <c r="F1139" s="46">
        <f t="shared" si="146"/>
        <v>413.4</v>
      </c>
      <c r="G1139" s="46">
        <v>12</v>
      </c>
      <c r="H1139" s="46"/>
      <c r="I1139" s="46">
        <v>1</v>
      </c>
      <c r="J1139" s="46">
        <f t="shared" si="147"/>
        <v>13</v>
      </c>
      <c r="K1139" s="45">
        <f t="shared" si="142"/>
        <v>6.5104166666666661E-3</v>
      </c>
      <c r="L1139" s="43">
        <f t="shared" si="143"/>
        <v>27.874023437499996</v>
      </c>
      <c r="M1139" s="43">
        <f t="shared" si="148"/>
        <v>6.1322851562499991</v>
      </c>
      <c r="N1139" s="43">
        <v>11.253961965134707</v>
      </c>
      <c r="O1139" s="43">
        <v>0.95558310732274321</v>
      </c>
      <c r="P1139" s="45">
        <f t="shared" si="144"/>
        <v>0.11179451781859566</v>
      </c>
    </row>
    <row r="1140" spans="1:16" x14ac:dyDescent="0.25">
      <c r="A1140" s="65">
        <f t="shared" si="145"/>
        <v>190</v>
      </c>
      <c r="B1140" s="46" t="s">
        <v>920</v>
      </c>
      <c r="C1140" s="46">
        <v>9330.6</v>
      </c>
      <c r="D1140" s="46"/>
      <c r="E1140" s="46">
        <v>1157.25</v>
      </c>
      <c r="F1140" s="46">
        <f t="shared" si="146"/>
        <v>10487.85</v>
      </c>
      <c r="G1140" s="46">
        <v>180</v>
      </c>
      <c r="H1140" s="46"/>
      <c r="I1140" s="46">
        <v>13</v>
      </c>
      <c r="J1140" s="46">
        <f t="shared" si="147"/>
        <v>193</v>
      </c>
      <c r="K1140" s="45">
        <f t="shared" si="142"/>
        <v>9.6654647435897426E-2</v>
      </c>
      <c r="L1140" s="43">
        <f t="shared" si="143"/>
        <v>413.82204026442304</v>
      </c>
      <c r="M1140" s="43">
        <f t="shared" si="148"/>
        <v>91.040848858173064</v>
      </c>
      <c r="N1140" s="43">
        <v>167.07805071315371</v>
      </c>
      <c r="O1140" s="43">
        <v>14.572642386671831</v>
      </c>
      <c r="P1140" s="45">
        <f t="shared" si="144"/>
        <v>6.5457990171715053E-2</v>
      </c>
    </row>
    <row r="1141" spans="1:16" x14ac:dyDescent="0.25">
      <c r="A1141" s="65">
        <f t="shared" si="145"/>
        <v>191</v>
      </c>
      <c r="B1141" s="46" t="s">
        <v>921</v>
      </c>
      <c r="C1141" s="46">
        <v>2360</v>
      </c>
      <c r="D1141" s="46">
        <v>47.2</v>
      </c>
      <c r="E1141" s="46"/>
      <c r="F1141" s="46">
        <f t="shared" si="146"/>
        <v>2407.1999999999998</v>
      </c>
      <c r="G1141" s="46">
        <v>40</v>
      </c>
      <c r="H1141" s="46">
        <v>1</v>
      </c>
      <c r="I1141" s="46"/>
      <c r="J1141" s="46">
        <f t="shared" si="147"/>
        <v>41</v>
      </c>
      <c r="K1141" s="45">
        <f t="shared" si="142"/>
        <v>2.0532852564102561E-2</v>
      </c>
      <c r="L1141" s="43">
        <f t="shared" si="143"/>
        <v>87.910381610576906</v>
      </c>
      <c r="M1141" s="43">
        <f t="shared" si="148"/>
        <v>19.340283954326921</v>
      </c>
      <c r="N1141" s="43">
        <v>35.493264659270999</v>
      </c>
      <c r="O1141" s="43">
        <v>3.1852770244091433</v>
      </c>
      <c r="P1141" s="45">
        <f t="shared" si="144"/>
        <v>6.0621970442249908E-2</v>
      </c>
    </row>
    <row r="1142" spans="1:16" x14ac:dyDescent="0.25">
      <c r="A1142" s="65">
        <f t="shared" si="145"/>
        <v>192</v>
      </c>
      <c r="B1142" s="46" t="s">
        <v>922</v>
      </c>
      <c r="C1142" s="46">
        <v>3652.21</v>
      </c>
      <c r="D1142" s="46">
        <v>536.29999999999995</v>
      </c>
      <c r="E1142" s="46">
        <v>38.4</v>
      </c>
      <c r="F1142" s="46">
        <f t="shared" si="146"/>
        <v>4226.91</v>
      </c>
      <c r="G1142" s="46">
        <v>73</v>
      </c>
      <c r="H1142" s="46">
        <v>3</v>
      </c>
      <c r="I1142" s="46">
        <v>4</v>
      </c>
      <c r="J1142" s="46">
        <f t="shared" si="147"/>
        <v>80</v>
      </c>
      <c r="K1142" s="45">
        <f t="shared" si="142"/>
        <v>4.0064102564102561E-2</v>
      </c>
      <c r="L1142" s="43">
        <f t="shared" si="143"/>
        <v>171.53245192307691</v>
      </c>
      <c r="M1142" s="43">
        <f t="shared" si="148"/>
        <v>37.737139423076918</v>
      </c>
      <c r="N1142" s="43">
        <v>69.255150554675112</v>
      </c>
      <c r="O1142" s="43">
        <v>5.8927624951569157</v>
      </c>
      <c r="P1142" s="45">
        <f t="shared" ref="P1142:P1202" si="149">(L1142+M1142+N1142+O1142)/F1142</f>
        <v>6.7287333867053198E-2</v>
      </c>
    </row>
    <row r="1143" spans="1:16" x14ac:dyDescent="0.25">
      <c r="A1143" s="65">
        <f t="shared" si="145"/>
        <v>193</v>
      </c>
      <c r="B1143" s="46" t="s">
        <v>923</v>
      </c>
      <c r="C1143" s="46">
        <v>1805.5</v>
      </c>
      <c r="D1143" s="46"/>
      <c r="E1143" s="46"/>
      <c r="F1143" s="46">
        <f t="shared" si="146"/>
        <v>1805.5</v>
      </c>
      <c r="G1143" s="46">
        <v>32</v>
      </c>
      <c r="H1143" s="46"/>
      <c r="I1143" s="46"/>
      <c r="J1143" s="46">
        <f t="shared" si="147"/>
        <v>32</v>
      </c>
      <c r="K1143" s="45">
        <f t="shared" ref="K1143:K1206" si="150">2.5/$J$1309*J1143</f>
        <v>1.6025641025641024E-2</v>
      </c>
      <c r="L1143" s="43">
        <f t="shared" ref="L1143:L1206" si="151">K1143*4281.45</f>
        <v>68.612980769230759</v>
      </c>
      <c r="M1143" s="43">
        <f t="shared" si="148"/>
        <v>15.094855769230767</v>
      </c>
      <c r="N1143" s="43">
        <v>27.702060221870049</v>
      </c>
      <c r="O1143" s="43">
        <v>2.5482216195273146</v>
      </c>
      <c r="P1143" s="45">
        <f t="shared" si="149"/>
        <v>6.3117207632156683E-2</v>
      </c>
    </row>
    <row r="1144" spans="1:16" x14ac:dyDescent="0.25">
      <c r="A1144" s="65">
        <f t="shared" ref="A1144:A1204" si="152">A1143+1</f>
        <v>194</v>
      </c>
      <c r="B1144" s="46" t="s">
        <v>924</v>
      </c>
      <c r="C1144" s="46">
        <v>1806.9</v>
      </c>
      <c r="D1144" s="46"/>
      <c r="E1144" s="46"/>
      <c r="F1144" s="46">
        <f t="shared" si="146"/>
        <v>1806.9</v>
      </c>
      <c r="G1144" s="46">
        <v>31</v>
      </c>
      <c r="H1144" s="46"/>
      <c r="I1144" s="46"/>
      <c r="J1144" s="46">
        <f t="shared" si="147"/>
        <v>31</v>
      </c>
      <c r="K1144" s="45">
        <f t="shared" si="150"/>
        <v>1.5524839743589742E-2</v>
      </c>
      <c r="L1144" s="43">
        <f t="shared" si="151"/>
        <v>66.468825120192292</v>
      </c>
      <c r="M1144" s="43">
        <f t="shared" si="148"/>
        <v>14.623141526442305</v>
      </c>
      <c r="N1144" s="43">
        <v>26.836370839936606</v>
      </c>
      <c r="O1144" s="43">
        <v>2.4685896939170862</v>
      </c>
      <c r="P1144" s="45">
        <f t="shared" si="149"/>
        <v>6.1097419436874363E-2</v>
      </c>
    </row>
    <row r="1145" spans="1:16" x14ac:dyDescent="0.25">
      <c r="A1145" s="65">
        <f t="shared" si="152"/>
        <v>195</v>
      </c>
      <c r="B1145" s="46" t="s">
        <v>1470</v>
      </c>
      <c r="C1145" s="46">
        <v>119.6</v>
      </c>
      <c r="D1145" s="46"/>
      <c r="E1145" s="46"/>
      <c r="F1145" s="46">
        <f t="shared" si="146"/>
        <v>119.6</v>
      </c>
      <c r="G1145" s="46">
        <v>4</v>
      </c>
      <c r="H1145" s="46"/>
      <c r="I1145" s="46">
        <v>1</v>
      </c>
      <c r="J1145" s="46">
        <f t="shared" si="147"/>
        <v>5</v>
      </c>
      <c r="K1145" s="45">
        <f t="shared" si="150"/>
        <v>2.50400641025641E-3</v>
      </c>
      <c r="L1145" s="43">
        <f t="shared" si="151"/>
        <v>10.720778245192307</v>
      </c>
      <c r="M1145" s="43">
        <f t="shared" si="148"/>
        <v>2.3585712139423074</v>
      </c>
      <c r="N1145" s="43">
        <v>4.3284469096671945</v>
      </c>
      <c r="O1145" s="43">
        <v>0.31852770244091433</v>
      </c>
      <c r="P1145" s="45">
        <f t="shared" si="149"/>
        <v>0.1482134119669124</v>
      </c>
    </row>
    <row r="1146" spans="1:16" x14ac:dyDescent="0.25">
      <c r="A1146" s="65">
        <f t="shared" si="152"/>
        <v>196</v>
      </c>
      <c r="B1146" s="46" t="s">
        <v>1471</v>
      </c>
      <c r="C1146" s="46">
        <v>151.69999999999999</v>
      </c>
      <c r="D1146" s="46"/>
      <c r="E1146" s="46">
        <v>205.3</v>
      </c>
      <c r="F1146" s="46">
        <f t="shared" si="146"/>
        <v>357</v>
      </c>
      <c r="G1146" s="46">
        <v>5</v>
      </c>
      <c r="H1146" s="46"/>
      <c r="I1146" s="46">
        <v>1</v>
      </c>
      <c r="J1146" s="46">
        <f t="shared" si="147"/>
        <v>6</v>
      </c>
      <c r="K1146" s="45">
        <f t="shared" si="150"/>
        <v>3.004807692307692E-3</v>
      </c>
      <c r="L1146" s="43">
        <f t="shared" si="151"/>
        <v>12.864933894230768</v>
      </c>
      <c r="M1146" s="43">
        <f t="shared" si="148"/>
        <v>2.8302854567307691</v>
      </c>
      <c r="N1146" s="43">
        <v>5.1941362916006337</v>
      </c>
      <c r="O1146" s="43">
        <v>0.39815962805114291</v>
      </c>
      <c r="P1146" s="45">
        <f t="shared" si="149"/>
        <v>5.9628894315443465E-2</v>
      </c>
    </row>
    <row r="1147" spans="1:16" x14ac:dyDescent="0.25">
      <c r="A1147" s="65">
        <f t="shared" si="152"/>
        <v>197</v>
      </c>
      <c r="B1147" s="46" t="s">
        <v>1472</v>
      </c>
      <c r="C1147" s="46">
        <v>171.7</v>
      </c>
      <c r="D1147" s="46">
        <v>16.100000000000001</v>
      </c>
      <c r="E1147" s="46"/>
      <c r="F1147" s="46">
        <f t="shared" si="146"/>
        <v>187.79999999999998</v>
      </c>
      <c r="G1147" s="46">
        <v>4</v>
      </c>
      <c r="H1147" s="46">
        <v>1</v>
      </c>
      <c r="I1147" s="46">
        <v>1</v>
      </c>
      <c r="J1147" s="46">
        <f t="shared" si="147"/>
        <v>6</v>
      </c>
      <c r="K1147" s="45">
        <f t="shared" si="150"/>
        <v>3.004807692307692E-3</v>
      </c>
      <c r="L1147" s="43">
        <f t="shared" si="151"/>
        <v>12.864933894230768</v>
      </c>
      <c r="M1147" s="43">
        <f t="shared" si="148"/>
        <v>2.8302854567307691</v>
      </c>
      <c r="N1147" s="43">
        <v>5.1941362916006337</v>
      </c>
      <c r="O1147" s="43">
        <v>0.31852770244091433</v>
      </c>
      <c r="P1147" s="45">
        <f t="shared" si="149"/>
        <v>0.11292802633121986</v>
      </c>
    </row>
    <row r="1148" spans="1:16" x14ac:dyDescent="0.25">
      <c r="A1148" s="65">
        <f t="shared" si="152"/>
        <v>198</v>
      </c>
      <c r="B1148" s="46" t="s">
        <v>1473</v>
      </c>
      <c r="C1148" s="46">
        <v>198.5</v>
      </c>
      <c r="D1148" s="46"/>
      <c r="E1148" s="46">
        <v>65.5</v>
      </c>
      <c r="F1148" s="46">
        <f t="shared" si="146"/>
        <v>264</v>
      </c>
      <c r="G1148" s="46">
        <v>4</v>
      </c>
      <c r="H1148" s="46"/>
      <c r="I1148" s="46">
        <v>2</v>
      </c>
      <c r="J1148" s="46">
        <f t="shared" si="147"/>
        <v>6</v>
      </c>
      <c r="K1148" s="45">
        <f t="shared" si="150"/>
        <v>3.004807692307692E-3</v>
      </c>
      <c r="L1148" s="43">
        <f t="shared" si="151"/>
        <v>12.864933894230768</v>
      </c>
      <c r="M1148" s="43">
        <f t="shared" si="148"/>
        <v>2.8302854567307691</v>
      </c>
      <c r="N1148" s="43">
        <v>5.1941362916006337</v>
      </c>
      <c r="O1148" s="43">
        <v>0.31852770244091433</v>
      </c>
      <c r="P1148" s="45">
        <f t="shared" si="149"/>
        <v>8.0332891458345018E-2</v>
      </c>
    </row>
    <row r="1149" spans="1:16" x14ac:dyDescent="0.25">
      <c r="A1149" s="65">
        <f t="shared" si="152"/>
        <v>199</v>
      </c>
      <c r="B1149" s="46" t="s">
        <v>1474</v>
      </c>
      <c r="C1149" s="46">
        <v>451.6</v>
      </c>
      <c r="D1149" s="46"/>
      <c r="E1149" s="46">
        <v>23.5</v>
      </c>
      <c r="F1149" s="46">
        <f t="shared" si="146"/>
        <v>475.1</v>
      </c>
      <c r="G1149" s="46">
        <v>11</v>
      </c>
      <c r="H1149" s="46"/>
      <c r="I1149" s="46">
        <v>2</v>
      </c>
      <c r="J1149" s="46">
        <f t="shared" si="147"/>
        <v>13</v>
      </c>
      <c r="K1149" s="45">
        <f t="shared" si="150"/>
        <v>6.5104166666666661E-3</v>
      </c>
      <c r="L1149" s="43">
        <f t="shared" si="151"/>
        <v>27.874023437499996</v>
      </c>
      <c r="M1149" s="43">
        <f t="shared" si="148"/>
        <v>6.1322851562499991</v>
      </c>
      <c r="N1149" s="43">
        <v>11.253961965134707</v>
      </c>
      <c r="O1149" s="43">
        <v>0.87595118171251451</v>
      </c>
      <c r="P1149" s="45">
        <f t="shared" si="149"/>
        <v>9.7108443991995821E-2</v>
      </c>
    </row>
    <row r="1150" spans="1:16" x14ac:dyDescent="0.25">
      <c r="A1150" s="65">
        <f t="shared" si="152"/>
        <v>200</v>
      </c>
      <c r="B1150" s="46" t="s">
        <v>1475</v>
      </c>
      <c r="C1150" s="46">
        <v>316.7</v>
      </c>
      <c r="D1150" s="46"/>
      <c r="E1150" s="46">
        <v>70.5</v>
      </c>
      <c r="F1150" s="46">
        <f t="shared" si="146"/>
        <v>387.2</v>
      </c>
      <c r="G1150" s="46">
        <v>6</v>
      </c>
      <c r="H1150" s="46"/>
      <c r="I1150" s="46">
        <v>1</v>
      </c>
      <c r="J1150" s="46">
        <f t="shared" si="147"/>
        <v>7</v>
      </c>
      <c r="K1150" s="45">
        <f t="shared" si="150"/>
        <v>3.505608974358974E-3</v>
      </c>
      <c r="L1150" s="43">
        <f t="shared" si="151"/>
        <v>15.009089543269228</v>
      </c>
      <c r="M1150" s="43">
        <f t="shared" si="148"/>
        <v>3.30199969951923</v>
      </c>
      <c r="N1150" s="43">
        <v>6.059825673534073</v>
      </c>
      <c r="O1150" s="43">
        <v>0.4777915536613716</v>
      </c>
      <c r="P1150" s="45">
        <f t="shared" si="149"/>
        <v>6.4175378279917109E-2</v>
      </c>
    </row>
    <row r="1151" spans="1:16" x14ac:dyDescent="0.25">
      <c r="A1151" s="65">
        <f t="shared" si="152"/>
        <v>201</v>
      </c>
      <c r="B1151" s="46" t="s">
        <v>1476</v>
      </c>
      <c r="C1151" s="46">
        <v>234</v>
      </c>
      <c r="D1151" s="46"/>
      <c r="E1151" s="46">
        <v>92.6</v>
      </c>
      <c r="F1151" s="46">
        <f t="shared" si="146"/>
        <v>326.60000000000002</v>
      </c>
      <c r="G1151" s="46">
        <v>6</v>
      </c>
      <c r="H1151" s="46"/>
      <c r="I1151" s="46">
        <v>3</v>
      </c>
      <c r="J1151" s="46">
        <f t="shared" si="147"/>
        <v>9</v>
      </c>
      <c r="K1151" s="45">
        <f t="shared" si="150"/>
        <v>4.5072115384615381E-3</v>
      </c>
      <c r="L1151" s="43">
        <f t="shared" si="151"/>
        <v>19.29740084134615</v>
      </c>
      <c r="M1151" s="43">
        <f t="shared" si="148"/>
        <v>4.2454281850961531</v>
      </c>
      <c r="N1151" s="43">
        <v>7.7912044374009497</v>
      </c>
      <c r="O1151" s="43">
        <v>0.4777915536613716</v>
      </c>
      <c r="P1151" s="45">
        <f t="shared" si="149"/>
        <v>9.740301597521317E-2</v>
      </c>
    </row>
    <row r="1152" spans="1:16" x14ac:dyDescent="0.25">
      <c r="A1152" s="65">
        <f t="shared" si="152"/>
        <v>202</v>
      </c>
      <c r="B1152" s="46" t="s">
        <v>1477</v>
      </c>
      <c r="C1152" s="46">
        <v>267.89999999999998</v>
      </c>
      <c r="D1152" s="46"/>
      <c r="E1152" s="46">
        <v>98</v>
      </c>
      <c r="F1152" s="46">
        <f t="shared" si="146"/>
        <v>365.9</v>
      </c>
      <c r="G1152" s="46">
        <v>6</v>
      </c>
      <c r="H1152" s="46"/>
      <c r="I1152" s="46">
        <v>1</v>
      </c>
      <c r="J1152" s="46">
        <f t="shared" si="147"/>
        <v>7</v>
      </c>
      <c r="K1152" s="45">
        <f t="shared" si="150"/>
        <v>3.505608974358974E-3</v>
      </c>
      <c r="L1152" s="43">
        <f t="shared" si="151"/>
        <v>15.009089543269228</v>
      </c>
      <c r="M1152" s="43">
        <f t="shared" si="148"/>
        <v>3.30199969951923</v>
      </c>
      <c r="N1152" s="43">
        <v>6.059825673534073</v>
      </c>
      <c r="O1152" s="43">
        <v>0.4777915536613716</v>
      </c>
      <c r="P1152" s="45">
        <f t="shared" si="149"/>
        <v>6.7911195599846694E-2</v>
      </c>
    </row>
    <row r="1153" spans="1:16" x14ac:dyDescent="0.25">
      <c r="A1153" s="65">
        <f t="shared" si="152"/>
        <v>203</v>
      </c>
      <c r="B1153" s="46" t="s">
        <v>1478</v>
      </c>
      <c r="C1153" s="46">
        <v>705.4</v>
      </c>
      <c r="D1153" s="46"/>
      <c r="E1153" s="46">
        <v>73.430000000000007</v>
      </c>
      <c r="F1153" s="46">
        <f t="shared" si="146"/>
        <v>778.82999999999993</v>
      </c>
      <c r="G1153" s="46">
        <v>18</v>
      </c>
      <c r="H1153" s="46"/>
      <c r="I1153" s="46">
        <v>2</v>
      </c>
      <c r="J1153" s="46">
        <f t="shared" si="147"/>
        <v>20</v>
      </c>
      <c r="K1153" s="45">
        <f t="shared" si="150"/>
        <v>1.001602564102564E-2</v>
      </c>
      <c r="L1153" s="43">
        <f t="shared" si="151"/>
        <v>42.883112980769226</v>
      </c>
      <c r="M1153" s="43">
        <f t="shared" si="148"/>
        <v>9.4342848557692296</v>
      </c>
      <c r="N1153" s="43">
        <v>17.313787638668778</v>
      </c>
      <c r="O1153" s="43">
        <v>1.4333746609841147</v>
      </c>
      <c r="P1153" s="45">
        <f t="shared" si="149"/>
        <v>9.1245278348537365E-2</v>
      </c>
    </row>
    <row r="1154" spans="1:16" x14ac:dyDescent="0.25">
      <c r="A1154" s="65">
        <f t="shared" si="152"/>
        <v>204</v>
      </c>
      <c r="B1154" s="46" t="s">
        <v>1479</v>
      </c>
      <c r="C1154" s="46">
        <v>147.9</v>
      </c>
      <c r="D1154" s="46"/>
      <c r="E1154" s="46">
        <v>136</v>
      </c>
      <c r="F1154" s="46">
        <f t="shared" si="146"/>
        <v>283.89999999999998</v>
      </c>
      <c r="G1154" s="46">
        <v>4</v>
      </c>
      <c r="H1154" s="46"/>
      <c r="I1154" s="46">
        <v>1</v>
      </c>
      <c r="J1154" s="46">
        <f t="shared" si="147"/>
        <v>5</v>
      </c>
      <c r="K1154" s="45">
        <f t="shared" si="150"/>
        <v>2.50400641025641E-3</v>
      </c>
      <c r="L1154" s="43">
        <f t="shared" si="151"/>
        <v>10.720778245192307</v>
      </c>
      <c r="M1154" s="43">
        <f t="shared" si="148"/>
        <v>2.3585712139423074</v>
      </c>
      <c r="N1154" s="43">
        <v>4.3284469096671945</v>
      </c>
      <c r="O1154" s="43">
        <v>0.31852770244091433</v>
      </c>
      <c r="P1154" s="45">
        <f t="shared" si="149"/>
        <v>6.2438619483067004E-2</v>
      </c>
    </row>
    <row r="1155" spans="1:16" x14ac:dyDescent="0.25">
      <c r="A1155" s="65">
        <f t="shared" si="152"/>
        <v>205</v>
      </c>
      <c r="B1155" s="46" t="s">
        <v>1480</v>
      </c>
      <c r="C1155" s="46">
        <v>1317.61</v>
      </c>
      <c r="D1155" s="46"/>
      <c r="E1155" s="46">
        <v>44.4</v>
      </c>
      <c r="F1155" s="46">
        <f t="shared" si="146"/>
        <v>1362.01</v>
      </c>
      <c r="G1155" s="46">
        <v>33</v>
      </c>
      <c r="H1155" s="46">
        <v>1</v>
      </c>
      <c r="I1155" s="46">
        <v>1</v>
      </c>
      <c r="J1155" s="46">
        <f t="shared" si="147"/>
        <v>35</v>
      </c>
      <c r="K1155" s="45">
        <f t="shared" si="150"/>
        <v>1.7528044871794872E-2</v>
      </c>
      <c r="L1155" s="43">
        <f t="shared" si="151"/>
        <v>75.045447716346146</v>
      </c>
      <c r="M1155" s="43">
        <f t="shared" si="148"/>
        <v>16.509998497596154</v>
      </c>
      <c r="N1155" s="43">
        <v>30.299128367670363</v>
      </c>
      <c r="O1155" s="43">
        <v>2.707485470747772</v>
      </c>
      <c r="P1155" s="45">
        <f t="shared" si="149"/>
        <v>9.1454585540752587E-2</v>
      </c>
    </row>
    <row r="1156" spans="1:16" x14ac:dyDescent="0.25">
      <c r="A1156" s="65">
        <f t="shared" si="152"/>
        <v>206</v>
      </c>
      <c r="B1156" s="46" t="s">
        <v>1481</v>
      </c>
      <c r="C1156" s="46">
        <v>300.39999999999998</v>
      </c>
      <c r="D1156" s="46"/>
      <c r="E1156" s="46">
        <v>132.19999999999999</v>
      </c>
      <c r="F1156" s="46">
        <f t="shared" si="146"/>
        <v>432.59999999999997</v>
      </c>
      <c r="G1156" s="46">
        <v>6</v>
      </c>
      <c r="H1156" s="46"/>
      <c r="I1156" s="46">
        <v>2</v>
      </c>
      <c r="J1156" s="46">
        <f t="shared" si="147"/>
        <v>8</v>
      </c>
      <c r="K1156" s="45">
        <f t="shared" si="150"/>
        <v>4.0064102564102561E-3</v>
      </c>
      <c r="L1156" s="43">
        <f t="shared" si="151"/>
        <v>17.15324519230769</v>
      </c>
      <c r="M1156" s="43">
        <f t="shared" si="148"/>
        <v>3.7737139423076917</v>
      </c>
      <c r="N1156" s="43">
        <v>6.9255150554675122</v>
      </c>
      <c r="O1156" s="43">
        <v>0.4777915536613716</v>
      </c>
      <c r="P1156" s="45">
        <f t="shared" si="149"/>
        <v>6.5488362791826793E-2</v>
      </c>
    </row>
    <row r="1157" spans="1:16" x14ac:dyDescent="0.25">
      <c r="A1157" s="65">
        <f t="shared" si="152"/>
        <v>207</v>
      </c>
      <c r="B1157" s="46" t="s">
        <v>1482</v>
      </c>
      <c r="C1157" s="46">
        <v>359.6</v>
      </c>
      <c r="D1157" s="46">
        <v>18.100000000000001</v>
      </c>
      <c r="E1157" s="46"/>
      <c r="F1157" s="46">
        <f t="shared" si="146"/>
        <v>377.70000000000005</v>
      </c>
      <c r="G1157" s="46">
        <v>8</v>
      </c>
      <c r="H1157" s="46">
        <v>1</v>
      </c>
      <c r="I1157" s="46"/>
      <c r="J1157" s="46">
        <f t="shared" si="147"/>
        <v>9</v>
      </c>
      <c r="K1157" s="45">
        <f t="shared" si="150"/>
        <v>4.5072115384615381E-3</v>
      </c>
      <c r="L1157" s="43">
        <f t="shared" si="151"/>
        <v>19.29740084134615</v>
      </c>
      <c r="M1157" s="43">
        <f t="shared" si="148"/>
        <v>4.2454281850961531</v>
      </c>
      <c r="N1157" s="43">
        <v>7.7912044374009497</v>
      </c>
      <c r="O1157" s="43">
        <v>0.63705540488182866</v>
      </c>
      <c r="P1157" s="45">
        <f t="shared" si="149"/>
        <v>8.4646780166071162E-2</v>
      </c>
    </row>
    <row r="1158" spans="1:16" x14ac:dyDescent="0.25">
      <c r="A1158" s="65">
        <f t="shared" si="152"/>
        <v>208</v>
      </c>
      <c r="B1158" s="46" t="s">
        <v>1483</v>
      </c>
      <c r="C1158" s="46">
        <v>327.5</v>
      </c>
      <c r="D1158" s="46"/>
      <c r="E1158" s="46"/>
      <c r="F1158" s="46">
        <f t="shared" si="146"/>
        <v>327.5</v>
      </c>
      <c r="G1158" s="46">
        <v>8</v>
      </c>
      <c r="H1158" s="46"/>
      <c r="I1158" s="46"/>
      <c r="J1158" s="46">
        <f t="shared" si="147"/>
        <v>8</v>
      </c>
      <c r="K1158" s="45">
        <f t="shared" si="150"/>
        <v>4.0064102564102561E-3</v>
      </c>
      <c r="L1158" s="43">
        <f t="shared" si="151"/>
        <v>17.15324519230769</v>
      </c>
      <c r="M1158" s="43">
        <f t="shared" si="148"/>
        <v>3.7737139423076917</v>
      </c>
      <c r="N1158" s="43">
        <v>6.9255150554675122</v>
      </c>
      <c r="O1158" s="43">
        <v>0.63705540488182866</v>
      </c>
      <c r="P1158" s="45">
        <f t="shared" si="149"/>
        <v>8.699093006096098E-2</v>
      </c>
    </row>
    <row r="1159" spans="1:16" x14ac:dyDescent="0.25">
      <c r="A1159" s="65">
        <f t="shared" si="152"/>
        <v>209</v>
      </c>
      <c r="B1159" s="46" t="s">
        <v>1484</v>
      </c>
      <c r="C1159" s="46">
        <v>278.2</v>
      </c>
      <c r="D1159" s="46"/>
      <c r="E1159" s="46">
        <v>45</v>
      </c>
      <c r="F1159" s="46">
        <f t="shared" si="146"/>
        <v>323.2</v>
      </c>
      <c r="G1159" s="46">
        <v>7</v>
      </c>
      <c r="H1159" s="46"/>
      <c r="I1159" s="46">
        <v>2</v>
      </c>
      <c r="J1159" s="46">
        <f t="shared" si="147"/>
        <v>9</v>
      </c>
      <c r="K1159" s="45">
        <f t="shared" si="150"/>
        <v>4.5072115384615381E-3</v>
      </c>
      <c r="L1159" s="43">
        <f t="shared" si="151"/>
        <v>19.29740084134615</v>
      </c>
      <c r="M1159" s="43">
        <f t="shared" si="148"/>
        <v>4.2454281850961531</v>
      </c>
      <c r="N1159" s="43">
        <v>7.7912044374009497</v>
      </c>
      <c r="O1159" s="43">
        <v>0.55742347927160008</v>
      </c>
      <c r="P1159" s="45">
        <f t="shared" si="149"/>
        <v>9.8674062323993963E-2</v>
      </c>
    </row>
    <row r="1160" spans="1:16" x14ac:dyDescent="0.25">
      <c r="A1160" s="65">
        <f t="shared" si="152"/>
        <v>210</v>
      </c>
      <c r="B1160" s="46" t="s">
        <v>1485</v>
      </c>
      <c r="C1160" s="46">
        <v>863.3</v>
      </c>
      <c r="D1160" s="46"/>
      <c r="E1160" s="46"/>
      <c r="F1160" s="46">
        <f t="shared" si="146"/>
        <v>863.3</v>
      </c>
      <c r="G1160" s="46">
        <v>20</v>
      </c>
      <c r="H1160" s="46"/>
      <c r="I1160" s="46">
        <v>1</v>
      </c>
      <c r="J1160" s="46">
        <f t="shared" si="147"/>
        <v>21</v>
      </c>
      <c r="K1160" s="45">
        <f t="shared" si="150"/>
        <v>1.0516826923076922E-2</v>
      </c>
      <c r="L1160" s="43">
        <f t="shared" si="151"/>
        <v>45.027268629807686</v>
      </c>
      <c r="M1160" s="43">
        <f t="shared" si="148"/>
        <v>9.9059990985576913</v>
      </c>
      <c r="N1160" s="43">
        <v>18.179477020602221</v>
      </c>
      <c r="O1160" s="43">
        <v>1.5926385122045716</v>
      </c>
      <c r="P1160" s="45">
        <f t="shared" si="149"/>
        <v>8.6534673069816034E-2</v>
      </c>
    </row>
    <row r="1161" spans="1:16" x14ac:dyDescent="0.25">
      <c r="A1161" s="65">
        <f t="shared" si="152"/>
        <v>211</v>
      </c>
      <c r="B1161" s="46" t="s">
        <v>1486</v>
      </c>
      <c r="C1161" s="46">
        <v>306.39999999999998</v>
      </c>
      <c r="D1161" s="46"/>
      <c r="E1161" s="46">
        <v>28.3</v>
      </c>
      <c r="F1161" s="46">
        <f t="shared" si="146"/>
        <v>334.7</v>
      </c>
      <c r="G1161" s="46">
        <v>7</v>
      </c>
      <c r="H1161" s="46"/>
      <c r="I1161" s="46">
        <v>1</v>
      </c>
      <c r="J1161" s="46">
        <f t="shared" si="147"/>
        <v>8</v>
      </c>
      <c r="K1161" s="45">
        <f t="shared" si="150"/>
        <v>4.0064102564102561E-3</v>
      </c>
      <c r="L1161" s="43">
        <f t="shared" si="151"/>
        <v>17.15324519230769</v>
      </c>
      <c r="M1161" s="43">
        <f t="shared" si="148"/>
        <v>3.7737139423076917</v>
      </c>
      <c r="N1161" s="43">
        <v>6.9255150554675122</v>
      </c>
      <c r="O1161" s="43">
        <v>0.55742347927160008</v>
      </c>
      <c r="P1161" s="45">
        <f t="shared" si="149"/>
        <v>8.4881678127739751E-2</v>
      </c>
    </row>
    <row r="1162" spans="1:16" x14ac:dyDescent="0.25">
      <c r="A1162" s="65">
        <f t="shared" si="152"/>
        <v>212</v>
      </c>
      <c r="B1162" s="46" t="s">
        <v>1487</v>
      </c>
      <c r="C1162" s="46">
        <v>383.2</v>
      </c>
      <c r="D1162" s="46"/>
      <c r="E1162" s="46">
        <v>34</v>
      </c>
      <c r="F1162" s="46">
        <f t="shared" si="146"/>
        <v>417.2</v>
      </c>
      <c r="G1162" s="46">
        <v>9</v>
      </c>
      <c r="H1162" s="46"/>
      <c r="I1162" s="46">
        <v>2</v>
      </c>
      <c r="J1162" s="46">
        <f t="shared" si="147"/>
        <v>11</v>
      </c>
      <c r="K1162" s="45">
        <f t="shared" si="150"/>
        <v>5.5088141025641021E-3</v>
      </c>
      <c r="L1162" s="43">
        <f t="shared" si="151"/>
        <v>23.585712139423073</v>
      </c>
      <c r="M1162" s="43">
        <f t="shared" si="148"/>
        <v>5.1888566706730765</v>
      </c>
      <c r="N1162" s="43">
        <v>9.52258320126783</v>
      </c>
      <c r="O1162" s="43">
        <v>0.71668733049205735</v>
      </c>
      <c r="P1162" s="45">
        <f t="shared" si="149"/>
        <v>9.3513517118542749E-2</v>
      </c>
    </row>
    <row r="1163" spans="1:16" x14ac:dyDescent="0.25">
      <c r="A1163" s="65">
        <f t="shared" si="152"/>
        <v>213</v>
      </c>
      <c r="B1163" s="46" t="s">
        <v>1488</v>
      </c>
      <c r="C1163" s="46">
        <v>492.7</v>
      </c>
      <c r="D1163" s="46"/>
      <c r="E1163" s="46">
        <v>183.5</v>
      </c>
      <c r="F1163" s="46">
        <f t="shared" si="146"/>
        <v>676.2</v>
      </c>
      <c r="G1163" s="46">
        <v>12</v>
      </c>
      <c r="H1163" s="46"/>
      <c r="I1163" s="46">
        <v>2</v>
      </c>
      <c r="J1163" s="46">
        <f t="shared" si="147"/>
        <v>14</v>
      </c>
      <c r="K1163" s="45">
        <f t="shared" si="150"/>
        <v>7.0112179487179481E-3</v>
      </c>
      <c r="L1163" s="43">
        <f t="shared" si="151"/>
        <v>30.018179086538456</v>
      </c>
      <c r="M1163" s="43">
        <f t="shared" si="148"/>
        <v>6.60399939903846</v>
      </c>
      <c r="N1163" s="43">
        <v>12.119651347068146</v>
      </c>
      <c r="O1163" s="43">
        <v>0.95558310732274321</v>
      </c>
      <c r="P1163" s="45">
        <f t="shared" si="149"/>
        <v>7.3495138923347844E-2</v>
      </c>
    </row>
    <row r="1164" spans="1:16" x14ac:dyDescent="0.25">
      <c r="A1164" s="65">
        <f t="shared" si="152"/>
        <v>214</v>
      </c>
      <c r="B1164" s="46" t="s">
        <v>1489</v>
      </c>
      <c r="C1164" s="46">
        <v>697.4</v>
      </c>
      <c r="D1164" s="46"/>
      <c r="E1164" s="46">
        <v>17.2</v>
      </c>
      <c r="F1164" s="46">
        <f t="shared" si="146"/>
        <v>714.6</v>
      </c>
      <c r="G1164" s="46">
        <v>18</v>
      </c>
      <c r="H1164" s="46"/>
      <c r="I1164" s="46">
        <v>2</v>
      </c>
      <c r="J1164" s="46">
        <f t="shared" si="147"/>
        <v>20</v>
      </c>
      <c r="K1164" s="45">
        <f t="shared" si="150"/>
        <v>1.001602564102564E-2</v>
      </c>
      <c r="L1164" s="43">
        <f t="shared" si="151"/>
        <v>42.883112980769226</v>
      </c>
      <c r="M1164" s="43">
        <f t="shared" si="148"/>
        <v>9.4342848557692296</v>
      </c>
      <c r="N1164" s="43">
        <v>17.313787638668778</v>
      </c>
      <c r="O1164" s="43">
        <v>1.4333746609841147</v>
      </c>
      <c r="P1164" s="45">
        <f t="shared" si="149"/>
        <v>9.9446627674491112E-2</v>
      </c>
    </row>
    <row r="1165" spans="1:16" x14ac:dyDescent="0.25">
      <c r="A1165" s="65">
        <f t="shared" si="152"/>
        <v>215</v>
      </c>
      <c r="B1165" s="46" t="s">
        <v>1490</v>
      </c>
      <c r="C1165" s="46">
        <v>509.9</v>
      </c>
      <c r="D1165" s="46"/>
      <c r="E1165" s="46">
        <v>97.6</v>
      </c>
      <c r="F1165" s="46">
        <f t="shared" si="146"/>
        <v>607.5</v>
      </c>
      <c r="G1165" s="46">
        <v>10</v>
      </c>
      <c r="H1165" s="46"/>
      <c r="I1165" s="46">
        <v>2</v>
      </c>
      <c r="J1165" s="46">
        <f t="shared" si="147"/>
        <v>12</v>
      </c>
      <c r="K1165" s="45">
        <f t="shared" si="150"/>
        <v>6.0096153846153841E-3</v>
      </c>
      <c r="L1165" s="43">
        <f t="shared" si="151"/>
        <v>25.729867788461537</v>
      </c>
      <c r="M1165" s="43">
        <f t="shared" si="148"/>
        <v>5.6605709134615383</v>
      </c>
      <c r="N1165" s="43">
        <v>10.388272583201267</v>
      </c>
      <c r="O1165" s="43">
        <v>0.79631925610228582</v>
      </c>
      <c r="P1165" s="45">
        <f t="shared" si="149"/>
        <v>7.0082354800373059E-2</v>
      </c>
    </row>
    <row r="1166" spans="1:16" x14ac:dyDescent="0.25">
      <c r="A1166" s="65">
        <f t="shared" si="152"/>
        <v>216</v>
      </c>
      <c r="B1166" s="46" t="s">
        <v>1491</v>
      </c>
      <c r="C1166" s="46">
        <v>238.2</v>
      </c>
      <c r="D1166" s="46"/>
      <c r="E1166" s="46"/>
      <c r="F1166" s="46">
        <f t="shared" si="146"/>
        <v>238.2</v>
      </c>
      <c r="G1166" s="46">
        <v>6</v>
      </c>
      <c r="H1166" s="46"/>
      <c r="I1166" s="46">
        <v>2</v>
      </c>
      <c r="J1166" s="46">
        <f t="shared" si="147"/>
        <v>8</v>
      </c>
      <c r="K1166" s="45">
        <f t="shared" si="150"/>
        <v>4.0064102564102561E-3</v>
      </c>
      <c r="L1166" s="43">
        <f t="shared" si="151"/>
        <v>17.15324519230769</v>
      </c>
      <c r="M1166" s="43">
        <f t="shared" si="148"/>
        <v>3.7737139423076917</v>
      </c>
      <c r="N1166" s="43">
        <v>6.9255150554675122</v>
      </c>
      <c r="O1166" s="43">
        <v>0.4777915536613716</v>
      </c>
      <c r="P1166" s="45">
        <f t="shared" si="149"/>
        <v>0.11893478481840583</v>
      </c>
    </row>
    <row r="1167" spans="1:16" x14ac:dyDescent="0.25">
      <c r="A1167" s="65">
        <f t="shared" si="152"/>
        <v>217</v>
      </c>
      <c r="B1167" s="46" t="s">
        <v>1492</v>
      </c>
      <c r="C1167" s="46">
        <v>524.6</v>
      </c>
      <c r="D1167" s="46"/>
      <c r="E1167" s="46">
        <v>132.1</v>
      </c>
      <c r="F1167" s="46">
        <f t="shared" si="146"/>
        <v>656.7</v>
      </c>
      <c r="G1167" s="46">
        <v>9</v>
      </c>
      <c r="H1167" s="46"/>
      <c r="I1167" s="46">
        <v>2</v>
      </c>
      <c r="J1167" s="46">
        <f t="shared" si="147"/>
        <v>11</v>
      </c>
      <c r="K1167" s="45">
        <f t="shared" si="150"/>
        <v>5.5088141025641021E-3</v>
      </c>
      <c r="L1167" s="43">
        <f t="shared" si="151"/>
        <v>23.585712139423073</v>
      </c>
      <c r="M1167" s="43">
        <f t="shared" si="148"/>
        <v>5.1888566706730765</v>
      </c>
      <c r="N1167" s="43">
        <v>9.52258320126783</v>
      </c>
      <c r="O1167" s="43">
        <v>0.71668733049205735</v>
      </c>
      <c r="P1167" s="45">
        <f t="shared" si="149"/>
        <v>5.9408922402704477E-2</v>
      </c>
    </row>
    <row r="1168" spans="1:16" x14ac:dyDescent="0.25">
      <c r="A1168" s="65">
        <f t="shared" si="152"/>
        <v>218</v>
      </c>
      <c r="B1168" s="46" t="s">
        <v>1493</v>
      </c>
      <c r="C1168" s="46">
        <v>436.8</v>
      </c>
      <c r="D1168" s="46"/>
      <c r="E1168" s="46"/>
      <c r="F1168" s="46">
        <f t="shared" si="146"/>
        <v>436.8</v>
      </c>
      <c r="G1168" s="46">
        <v>17</v>
      </c>
      <c r="H1168" s="46"/>
      <c r="I1168" s="46">
        <v>1</v>
      </c>
      <c r="J1168" s="46">
        <f t="shared" si="147"/>
        <v>18</v>
      </c>
      <c r="K1168" s="45">
        <f t="shared" si="150"/>
        <v>9.0144230769230761E-3</v>
      </c>
      <c r="L1168" s="43">
        <f t="shared" si="151"/>
        <v>38.594801682692299</v>
      </c>
      <c r="M1168" s="43">
        <f t="shared" si="148"/>
        <v>8.4908563701923061</v>
      </c>
      <c r="N1168" s="43">
        <v>15.582408874801899</v>
      </c>
      <c r="O1168" s="43">
        <v>1.4333746609841147</v>
      </c>
      <c r="P1168" s="45">
        <f t="shared" si="149"/>
        <v>0.14675238458944739</v>
      </c>
    </row>
    <row r="1169" spans="1:16" x14ac:dyDescent="0.25">
      <c r="A1169" s="65">
        <f t="shared" si="152"/>
        <v>219</v>
      </c>
      <c r="B1169" s="46" t="s">
        <v>1494</v>
      </c>
      <c r="C1169" s="46">
        <v>829.6</v>
      </c>
      <c r="D1169" s="46"/>
      <c r="E1169" s="46">
        <v>76</v>
      </c>
      <c r="F1169" s="46">
        <f t="shared" si="146"/>
        <v>905.6</v>
      </c>
      <c r="G1169" s="46">
        <v>10</v>
      </c>
      <c r="H1169" s="46"/>
      <c r="I1169" s="46">
        <v>3</v>
      </c>
      <c r="J1169" s="46">
        <f t="shared" si="147"/>
        <v>13</v>
      </c>
      <c r="K1169" s="45">
        <f t="shared" si="150"/>
        <v>6.5104166666666661E-3</v>
      </c>
      <c r="L1169" s="43">
        <f t="shared" si="151"/>
        <v>27.874023437499996</v>
      </c>
      <c r="M1169" s="43">
        <f t="shared" si="148"/>
        <v>6.1322851562499991</v>
      </c>
      <c r="N1169" s="43">
        <v>11.253961965134707</v>
      </c>
      <c r="O1169" s="43">
        <v>1.1148469585432002</v>
      </c>
      <c r="P1169" s="45">
        <f t="shared" si="149"/>
        <v>5.1209272877018437E-2</v>
      </c>
    </row>
    <row r="1170" spans="1:16" x14ac:dyDescent="0.25">
      <c r="A1170" s="65">
        <f t="shared" si="152"/>
        <v>220</v>
      </c>
      <c r="B1170" s="46" t="s">
        <v>1495</v>
      </c>
      <c r="C1170" s="46">
        <v>690.33</v>
      </c>
      <c r="D1170" s="46"/>
      <c r="E1170" s="46"/>
      <c r="F1170" s="46">
        <f t="shared" si="146"/>
        <v>690.33</v>
      </c>
      <c r="G1170" s="46">
        <v>15</v>
      </c>
      <c r="H1170" s="46"/>
      <c r="I1170" s="46"/>
      <c r="J1170" s="46">
        <f t="shared" si="147"/>
        <v>15</v>
      </c>
      <c r="K1170" s="45">
        <f t="shared" si="150"/>
        <v>7.5120192307692301E-3</v>
      </c>
      <c r="L1170" s="43">
        <f t="shared" si="151"/>
        <v>32.16233473557692</v>
      </c>
      <c r="M1170" s="43">
        <f t="shared" si="148"/>
        <v>7.0757136418269226</v>
      </c>
      <c r="N1170" s="43">
        <v>12.985340729001585</v>
      </c>
      <c r="O1170" s="43">
        <v>1.1944788841534288</v>
      </c>
      <c r="P1170" s="45">
        <f t="shared" si="149"/>
        <v>7.7380192068371434E-2</v>
      </c>
    </row>
    <row r="1171" spans="1:16" x14ac:dyDescent="0.25">
      <c r="A1171" s="65">
        <f t="shared" si="152"/>
        <v>221</v>
      </c>
      <c r="B1171" s="46" t="s">
        <v>1496</v>
      </c>
      <c r="C1171" s="46">
        <v>548.21</v>
      </c>
      <c r="D1171" s="46"/>
      <c r="E1171" s="46"/>
      <c r="F1171" s="46">
        <f t="shared" si="146"/>
        <v>548.21</v>
      </c>
      <c r="G1171" s="46">
        <v>8</v>
      </c>
      <c r="H1171" s="46"/>
      <c r="I1171" s="46"/>
      <c r="J1171" s="46">
        <f t="shared" si="147"/>
        <v>8</v>
      </c>
      <c r="K1171" s="45">
        <f t="shared" si="150"/>
        <v>4.0064102564102561E-3</v>
      </c>
      <c r="L1171" s="43">
        <f t="shared" si="151"/>
        <v>17.15324519230769</v>
      </c>
      <c r="M1171" s="43">
        <f t="shared" si="148"/>
        <v>3.7737139423076917</v>
      </c>
      <c r="N1171" s="43">
        <v>6.9255150554675122</v>
      </c>
      <c r="O1171" s="43">
        <v>0.63705540488182866</v>
      </c>
      <c r="P1171" s="45">
        <f t="shared" si="149"/>
        <v>5.1968277840544169E-2</v>
      </c>
    </row>
    <row r="1172" spans="1:16" x14ac:dyDescent="0.25">
      <c r="A1172" s="65">
        <f t="shared" si="152"/>
        <v>222</v>
      </c>
      <c r="B1172" s="46" t="s">
        <v>1497</v>
      </c>
      <c r="C1172" s="46">
        <v>433.09</v>
      </c>
      <c r="D1172" s="46"/>
      <c r="E1172" s="46"/>
      <c r="F1172" s="46">
        <f t="shared" si="146"/>
        <v>433.09</v>
      </c>
      <c r="G1172" s="46">
        <v>8</v>
      </c>
      <c r="H1172" s="46"/>
      <c r="I1172" s="46"/>
      <c r="J1172" s="46">
        <f t="shared" si="147"/>
        <v>8</v>
      </c>
      <c r="K1172" s="45">
        <f t="shared" si="150"/>
        <v>4.0064102564102561E-3</v>
      </c>
      <c r="L1172" s="43">
        <f t="shared" si="151"/>
        <v>17.15324519230769</v>
      </c>
      <c r="M1172" s="43">
        <f t="shared" si="148"/>
        <v>3.7737139423076917</v>
      </c>
      <c r="N1172" s="43">
        <v>6.9255150554675122</v>
      </c>
      <c r="O1172" s="43">
        <v>0.63705540488182866</v>
      </c>
      <c r="P1172" s="45">
        <f t="shared" si="149"/>
        <v>6.5782007423317843E-2</v>
      </c>
    </row>
    <row r="1173" spans="1:16" x14ac:dyDescent="0.25">
      <c r="A1173" s="65">
        <f t="shared" si="152"/>
        <v>223</v>
      </c>
      <c r="B1173" s="46" t="s">
        <v>1498</v>
      </c>
      <c r="C1173" s="46">
        <v>478.9</v>
      </c>
      <c r="D1173" s="46"/>
      <c r="E1173" s="46"/>
      <c r="F1173" s="46">
        <f t="shared" si="146"/>
        <v>478.9</v>
      </c>
      <c r="G1173" s="46">
        <v>11</v>
      </c>
      <c r="H1173" s="46"/>
      <c r="I1173" s="46"/>
      <c r="J1173" s="46">
        <f t="shared" si="147"/>
        <v>11</v>
      </c>
      <c r="K1173" s="45">
        <f t="shared" si="150"/>
        <v>5.5088141025641021E-3</v>
      </c>
      <c r="L1173" s="43">
        <f t="shared" si="151"/>
        <v>23.585712139423073</v>
      </c>
      <c r="M1173" s="43">
        <f t="shared" si="148"/>
        <v>5.1888566706730765</v>
      </c>
      <c r="N1173" s="43">
        <v>9.52258320126783</v>
      </c>
      <c r="O1173" s="43">
        <v>0.87595118171251451</v>
      </c>
      <c r="P1173" s="45">
        <f t="shared" si="149"/>
        <v>8.1798085598405706E-2</v>
      </c>
    </row>
    <row r="1174" spans="1:16" x14ac:dyDescent="0.25">
      <c r="A1174" s="65">
        <f t="shared" si="152"/>
        <v>224</v>
      </c>
      <c r="B1174" s="46" t="s">
        <v>1499</v>
      </c>
      <c r="C1174" s="46">
        <v>3670.09</v>
      </c>
      <c r="D1174" s="46"/>
      <c r="E1174" s="46"/>
      <c r="F1174" s="46">
        <f t="shared" si="146"/>
        <v>3670.09</v>
      </c>
      <c r="G1174" s="46">
        <v>77</v>
      </c>
      <c r="H1174" s="46"/>
      <c r="I1174" s="46"/>
      <c r="J1174" s="46">
        <f t="shared" si="147"/>
        <v>77</v>
      </c>
      <c r="K1174" s="45">
        <f t="shared" si="150"/>
        <v>3.8561698717948713E-2</v>
      </c>
      <c r="L1174" s="43">
        <f t="shared" si="151"/>
        <v>165.09998497596152</v>
      </c>
      <c r="M1174" s="43">
        <f t="shared" si="148"/>
        <v>36.321996694711537</v>
      </c>
      <c r="N1174" s="43">
        <v>66.65808240887479</v>
      </c>
      <c r="O1174" s="43">
        <v>6.1316582719876012</v>
      </c>
      <c r="P1174" s="45">
        <f t="shared" si="149"/>
        <v>7.4715258304710638E-2</v>
      </c>
    </row>
    <row r="1175" spans="1:16" x14ac:dyDescent="0.25">
      <c r="A1175" s="65">
        <f t="shared" si="152"/>
        <v>225</v>
      </c>
      <c r="B1175" s="46" t="s">
        <v>1500</v>
      </c>
      <c r="C1175" s="46">
        <v>428.84</v>
      </c>
      <c r="D1175" s="46"/>
      <c r="E1175" s="46"/>
      <c r="F1175" s="46">
        <f t="shared" si="146"/>
        <v>428.84</v>
      </c>
      <c r="G1175" s="46">
        <v>10</v>
      </c>
      <c r="H1175" s="46"/>
      <c r="I1175" s="46"/>
      <c r="J1175" s="46">
        <f t="shared" si="147"/>
        <v>10</v>
      </c>
      <c r="K1175" s="45">
        <f t="shared" si="150"/>
        <v>5.0080128205128201E-3</v>
      </c>
      <c r="L1175" s="43">
        <f t="shared" si="151"/>
        <v>21.441556490384613</v>
      </c>
      <c r="M1175" s="43">
        <f t="shared" si="148"/>
        <v>4.7171424278846148</v>
      </c>
      <c r="N1175" s="43">
        <v>8.656893819334389</v>
      </c>
      <c r="O1175" s="43">
        <v>0.79631925610228582</v>
      </c>
      <c r="P1175" s="45">
        <f t="shared" si="149"/>
        <v>8.3042421401235675E-2</v>
      </c>
    </row>
    <row r="1176" spans="1:16" x14ac:dyDescent="0.25">
      <c r="A1176" s="65">
        <f t="shared" si="152"/>
        <v>226</v>
      </c>
      <c r="B1176" s="46" t="s">
        <v>1501</v>
      </c>
      <c r="C1176" s="46">
        <v>192.9</v>
      </c>
      <c r="D1176" s="46"/>
      <c r="E1176" s="46"/>
      <c r="F1176" s="46">
        <f t="shared" si="146"/>
        <v>192.9</v>
      </c>
      <c r="G1176" s="46">
        <v>4</v>
      </c>
      <c r="H1176" s="46"/>
      <c r="I1176" s="46"/>
      <c r="J1176" s="46">
        <f t="shared" si="147"/>
        <v>4</v>
      </c>
      <c r="K1176" s="45">
        <f t="shared" si="150"/>
        <v>2.003205128205128E-3</v>
      </c>
      <c r="L1176" s="43">
        <f t="shared" si="151"/>
        <v>8.5766225961538449</v>
      </c>
      <c r="M1176" s="43">
        <f t="shared" si="148"/>
        <v>1.8868569711538459</v>
      </c>
      <c r="N1176" s="43">
        <v>3.4627575277337561</v>
      </c>
      <c r="O1176" s="43">
        <v>0.31852770244091433</v>
      </c>
      <c r="P1176" s="45">
        <f t="shared" si="149"/>
        <v>7.3845333320281814E-2</v>
      </c>
    </row>
    <row r="1177" spans="1:16" x14ac:dyDescent="0.25">
      <c r="A1177" s="65">
        <f t="shared" si="152"/>
        <v>227</v>
      </c>
      <c r="B1177" s="46" t="s">
        <v>1502</v>
      </c>
      <c r="C1177" s="46">
        <v>315.60000000000002</v>
      </c>
      <c r="D1177" s="46"/>
      <c r="E1177" s="46"/>
      <c r="F1177" s="46">
        <f t="shared" si="146"/>
        <v>315.60000000000002</v>
      </c>
      <c r="G1177" s="46">
        <v>6</v>
      </c>
      <c r="H1177" s="46"/>
      <c r="I1177" s="46"/>
      <c r="J1177" s="46">
        <f t="shared" si="147"/>
        <v>6</v>
      </c>
      <c r="K1177" s="45">
        <f t="shared" si="150"/>
        <v>3.004807692307692E-3</v>
      </c>
      <c r="L1177" s="43">
        <f t="shared" si="151"/>
        <v>12.864933894230768</v>
      </c>
      <c r="M1177" s="43">
        <f t="shared" si="148"/>
        <v>2.8302854567307691</v>
      </c>
      <c r="N1177" s="43">
        <v>5.1941362916006337</v>
      </c>
      <c r="O1177" s="43">
        <v>0.4777915536613716</v>
      </c>
      <c r="P1177" s="45">
        <f t="shared" si="149"/>
        <v>6.7703254740885746E-2</v>
      </c>
    </row>
    <row r="1178" spans="1:16" x14ac:dyDescent="0.25">
      <c r="A1178" s="65">
        <f t="shared" si="152"/>
        <v>228</v>
      </c>
      <c r="B1178" s="46" t="s">
        <v>48</v>
      </c>
      <c r="C1178" s="46">
        <v>146.4</v>
      </c>
      <c r="D1178" s="46"/>
      <c r="E1178" s="46"/>
      <c r="F1178" s="46">
        <f t="shared" si="146"/>
        <v>146.4</v>
      </c>
      <c r="G1178" s="46">
        <v>5</v>
      </c>
      <c r="H1178" s="46"/>
      <c r="I1178" s="46"/>
      <c r="J1178" s="46">
        <f t="shared" si="147"/>
        <v>5</v>
      </c>
      <c r="K1178" s="45">
        <f t="shared" si="150"/>
        <v>2.50400641025641E-3</v>
      </c>
      <c r="L1178" s="43">
        <f t="shared" si="151"/>
        <v>10.720778245192307</v>
      </c>
      <c r="M1178" s="43">
        <f t="shared" si="148"/>
        <v>2.3585712139423074</v>
      </c>
      <c r="N1178" s="43">
        <v>4.3284469096671945</v>
      </c>
      <c r="O1178" s="43">
        <v>0.39815962805114291</v>
      </c>
      <c r="P1178" s="45">
        <f t="shared" si="149"/>
        <v>0.12162538249216497</v>
      </c>
    </row>
    <row r="1179" spans="1:16" x14ac:dyDescent="0.25">
      <c r="A1179" s="65">
        <f t="shared" si="152"/>
        <v>229</v>
      </c>
      <c r="B1179" s="46" t="s">
        <v>49</v>
      </c>
      <c r="C1179" s="46">
        <v>145.1</v>
      </c>
      <c r="D1179" s="46"/>
      <c r="E1179" s="46"/>
      <c r="F1179" s="46">
        <f t="shared" si="146"/>
        <v>145.1</v>
      </c>
      <c r="G1179" s="46">
        <v>6</v>
      </c>
      <c r="H1179" s="46"/>
      <c r="I1179" s="46"/>
      <c r="J1179" s="46">
        <f t="shared" si="147"/>
        <v>6</v>
      </c>
      <c r="K1179" s="45">
        <f t="shared" si="150"/>
        <v>3.004807692307692E-3</v>
      </c>
      <c r="L1179" s="43">
        <f t="shared" si="151"/>
        <v>12.864933894230768</v>
      </c>
      <c r="M1179" s="43">
        <f t="shared" si="148"/>
        <v>2.8302854567307691</v>
      </c>
      <c r="N1179" s="43">
        <v>5.1941362916006337</v>
      </c>
      <c r="O1179" s="43">
        <v>7.9631925610228582E-2</v>
      </c>
      <c r="P1179" s="45">
        <f t="shared" si="149"/>
        <v>0.1445140425098029</v>
      </c>
    </row>
    <row r="1180" spans="1:16" x14ac:dyDescent="0.25">
      <c r="A1180" s="65">
        <f t="shared" si="152"/>
        <v>230</v>
      </c>
      <c r="B1180" s="46" t="s">
        <v>50</v>
      </c>
      <c r="C1180" s="46">
        <v>206.7</v>
      </c>
      <c r="D1180" s="46"/>
      <c r="E1180" s="46"/>
      <c r="F1180" s="46">
        <f t="shared" si="146"/>
        <v>206.7</v>
      </c>
      <c r="G1180" s="46">
        <v>7</v>
      </c>
      <c r="H1180" s="46"/>
      <c r="I1180" s="46"/>
      <c r="J1180" s="46">
        <f t="shared" si="147"/>
        <v>7</v>
      </c>
      <c r="K1180" s="45">
        <f t="shared" si="150"/>
        <v>3.505608974358974E-3</v>
      </c>
      <c r="L1180" s="43">
        <f t="shared" si="151"/>
        <v>15.009089543269228</v>
      </c>
      <c r="M1180" s="43">
        <f t="shared" si="148"/>
        <v>3.30199969951923</v>
      </c>
      <c r="N1180" s="43">
        <v>6.059825673534073</v>
      </c>
      <c r="O1180" s="43">
        <v>0.55742347927160008</v>
      </c>
      <c r="P1180" s="45">
        <f t="shared" si="149"/>
        <v>0.12060154037539493</v>
      </c>
    </row>
    <row r="1181" spans="1:16" x14ac:dyDescent="0.25">
      <c r="A1181" s="65">
        <f t="shared" si="152"/>
        <v>231</v>
      </c>
      <c r="B1181" s="46" t="s">
        <v>51</v>
      </c>
      <c r="C1181" s="46">
        <v>108.4</v>
      </c>
      <c r="D1181" s="46"/>
      <c r="E1181" s="46"/>
      <c r="F1181" s="46">
        <f t="shared" si="146"/>
        <v>108.4</v>
      </c>
      <c r="G1181" s="46">
        <v>3</v>
      </c>
      <c r="H1181" s="46"/>
      <c r="I1181" s="46"/>
      <c r="J1181" s="46">
        <f t="shared" si="147"/>
        <v>3</v>
      </c>
      <c r="K1181" s="45">
        <f t="shared" si="150"/>
        <v>1.502403846153846E-3</v>
      </c>
      <c r="L1181" s="43">
        <f t="shared" si="151"/>
        <v>6.4324669471153841</v>
      </c>
      <c r="M1181" s="43">
        <f t="shared" si="148"/>
        <v>1.4151427283653846</v>
      </c>
      <c r="N1181" s="43">
        <v>2.5970681458003169</v>
      </c>
      <c r="O1181" s="43">
        <v>0.2388957768306858</v>
      </c>
      <c r="P1181" s="45">
        <f t="shared" si="149"/>
        <v>9.8556952012101212E-2</v>
      </c>
    </row>
    <row r="1182" spans="1:16" x14ac:dyDescent="0.25">
      <c r="A1182" s="65">
        <f t="shared" si="152"/>
        <v>232</v>
      </c>
      <c r="B1182" s="46" t="s">
        <v>52</v>
      </c>
      <c r="C1182" s="46">
        <v>253.3</v>
      </c>
      <c r="D1182" s="46"/>
      <c r="E1182" s="46"/>
      <c r="F1182" s="46">
        <f t="shared" si="146"/>
        <v>253.3</v>
      </c>
      <c r="G1182" s="46">
        <v>5</v>
      </c>
      <c r="H1182" s="46"/>
      <c r="I1182" s="46"/>
      <c r="J1182" s="46">
        <f t="shared" si="147"/>
        <v>5</v>
      </c>
      <c r="K1182" s="45">
        <f t="shared" si="150"/>
        <v>2.50400641025641E-3</v>
      </c>
      <c r="L1182" s="43">
        <f t="shared" si="151"/>
        <v>10.720778245192307</v>
      </c>
      <c r="M1182" s="43">
        <f t="shared" si="148"/>
        <v>2.3585712139423074</v>
      </c>
      <c r="N1182" s="43">
        <v>4.3284469096671945</v>
      </c>
      <c r="O1182" s="43">
        <v>0.31852770244091433</v>
      </c>
      <c r="P1182" s="45">
        <f t="shared" si="149"/>
        <v>6.9981539957531466E-2</v>
      </c>
    </row>
    <row r="1183" spans="1:16" x14ac:dyDescent="0.25">
      <c r="A1183" s="65">
        <f t="shared" si="152"/>
        <v>233</v>
      </c>
      <c r="B1183" s="46" t="s">
        <v>53</v>
      </c>
      <c r="C1183" s="46">
        <v>3062.2</v>
      </c>
      <c r="D1183" s="46"/>
      <c r="E1183" s="46"/>
      <c r="F1183" s="46">
        <f t="shared" si="146"/>
        <v>3062.2</v>
      </c>
      <c r="G1183" s="46">
        <v>53</v>
      </c>
      <c r="H1183" s="46"/>
      <c r="I1183" s="46">
        <v>2</v>
      </c>
      <c r="J1183" s="46">
        <f t="shared" si="147"/>
        <v>55</v>
      </c>
      <c r="K1183" s="45">
        <f t="shared" si="150"/>
        <v>2.7544070512820512E-2</v>
      </c>
      <c r="L1183" s="43">
        <f t="shared" si="151"/>
        <v>117.92856069711537</v>
      </c>
      <c r="M1183" s="43">
        <f t="shared" si="148"/>
        <v>25.944283353365382</v>
      </c>
      <c r="N1183" s="43">
        <v>47.612916006339141</v>
      </c>
      <c r="O1183" s="43">
        <v>4.2204920573421152</v>
      </c>
      <c r="P1183" s="45">
        <f t="shared" si="149"/>
        <v>6.3910342928013203E-2</v>
      </c>
    </row>
    <row r="1184" spans="1:16" x14ac:dyDescent="0.25">
      <c r="A1184" s="65">
        <f t="shared" si="152"/>
        <v>234</v>
      </c>
      <c r="B1184" s="46" t="s">
        <v>56</v>
      </c>
      <c r="C1184" s="46">
        <v>111.8</v>
      </c>
      <c r="D1184" s="46"/>
      <c r="E1184" s="46"/>
      <c r="F1184" s="46">
        <f t="shared" si="146"/>
        <v>111.8</v>
      </c>
      <c r="G1184" s="46">
        <v>3</v>
      </c>
      <c r="H1184" s="46"/>
      <c r="I1184" s="46"/>
      <c r="J1184" s="46">
        <f t="shared" si="147"/>
        <v>3</v>
      </c>
      <c r="K1184" s="45">
        <f t="shared" si="150"/>
        <v>1.502403846153846E-3</v>
      </c>
      <c r="L1184" s="43">
        <f t="shared" si="151"/>
        <v>6.4324669471153841</v>
      </c>
      <c r="M1184" s="43">
        <f t="shared" si="148"/>
        <v>1.4151427283653846</v>
      </c>
      <c r="N1184" s="43">
        <v>2.5970681458003169</v>
      </c>
      <c r="O1184" s="43">
        <v>0.2388957768306858</v>
      </c>
      <c r="P1184" s="45">
        <f t="shared" si="149"/>
        <v>9.5559692290802981E-2</v>
      </c>
    </row>
    <row r="1185" spans="1:16" x14ac:dyDescent="0.25">
      <c r="A1185" s="65">
        <f t="shared" si="152"/>
        <v>235</v>
      </c>
      <c r="B1185" s="46" t="s">
        <v>57</v>
      </c>
      <c r="C1185" s="46">
        <v>2015.4</v>
      </c>
      <c r="D1185" s="46"/>
      <c r="E1185" s="46"/>
      <c r="F1185" s="46">
        <f t="shared" si="146"/>
        <v>2015.4</v>
      </c>
      <c r="G1185" s="46">
        <v>35</v>
      </c>
      <c r="H1185" s="46"/>
      <c r="I1185" s="46"/>
      <c r="J1185" s="46">
        <f t="shared" si="147"/>
        <v>35</v>
      </c>
      <c r="K1185" s="45">
        <f t="shared" si="150"/>
        <v>1.7528044871794872E-2</v>
      </c>
      <c r="L1185" s="43">
        <f t="shared" si="151"/>
        <v>75.045447716346146</v>
      </c>
      <c r="M1185" s="43">
        <f t="shared" si="148"/>
        <v>16.509998497596154</v>
      </c>
      <c r="N1185" s="43">
        <v>30.299128367670363</v>
      </c>
      <c r="O1185" s="43">
        <v>2.7871173963580009</v>
      </c>
      <c r="P1185" s="45">
        <f t="shared" si="149"/>
        <v>6.1844642243708774E-2</v>
      </c>
    </row>
    <row r="1186" spans="1:16" x14ac:dyDescent="0.25">
      <c r="A1186" s="65">
        <f t="shared" si="152"/>
        <v>236</v>
      </c>
      <c r="B1186" s="46" t="s">
        <v>58</v>
      </c>
      <c r="C1186" s="46">
        <v>3806.5</v>
      </c>
      <c r="D1186" s="46"/>
      <c r="E1186" s="46"/>
      <c r="F1186" s="46">
        <f t="shared" si="146"/>
        <v>3806.5</v>
      </c>
      <c r="G1186" s="46">
        <v>65</v>
      </c>
      <c r="H1186" s="46"/>
      <c r="I1186" s="46"/>
      <c r="J1186" s="46">
        <f t="shared" si="147"/>
        <v>65</v>
      </c>
      <c r="K1186" s="45">
        <f t="shared" si="150"/>
        <v>3.2552083333333329E-2</v>
      </c>
      <c r="L1186" s="43">
        <f t="shared" si="151"/>
        <v>139.37011718749997</v>
      </c>
      <c r="M1186" s="43">
        <f t="shared" si="148"/>
        <v>30.661425781249992</v>
      </c>
      <c r="N1186" s="43">
        <v>56.269809825673534</v>
      </c>
      <c r="O1186" s="43">
        <v>5.1760751646648577</v>
      </c>
      <c r="P1186" s="45">
        <f t="shared" si="149"/>
        <v>6.0811093644841288E-2</v>
      </c>
    </row>
    <row r="1187" spans="1:16" x14ac:dyDescent="0.25">
      <c r="A1187" s="65">
        <f t="shared" si="152"/>
        <v>237</v>
      </c>
      <c r="B1187" s="46" t="s">
        <v>59</v>
      </c>
      <c r="C1187" s="46">
        <v>300.8</v>
      </c>
      <c r="D1187" s="46"/>
      <c r="E1187" s="46"/>
      <c r="F1187" s="46">
        <f t="shared" si="146"/>
        <v>300.8</v>
      </c>
      <c r="G1187" s="46">
        <v>5</v>
      </c>
      <c r="H1187" s="46"/>
      <c r="I1187" s="46"/>
      <c r="J1187" s="46">
        <f t="shared" si="147"/>
        <v>5</v>
      </c>
      <c r="K1187" s="45">
        <f t="shared" si="150"/>
        <v>2.50400641025641E-3</v>
      </c>
      <c r="L1187" s="43">
        <f t="shared" si="151"/>
        <v>10.720778245192307</v>
      </c>
      <c r="M1187" s="43">
        <f t="shared" si="148"/>
        <v>2.3585712139423074</v>
      </c>
      <c r="N1187" s="43">
        <v>4.3284469096671945</v>
      </c>
      <c r="O1187" s="43">
        <v>0.39815962805114291</v>
      </c>
      <c r="P1187" s="45">
        <f t="shared" si="149"/>
        <v>5.9195332436346247E-2</v>
      </c>
    </row>
    <row r="1188" spans="1:16" x14ac:dyDescent="0.25">
      <c r="A1188" s="65">
        <f t="shared" si="152"/>
        <v>238</v>
      </c>
      <c r="B1188" s="46" t="s">
        <v>103</v>
      </c>
      <c r="C1188" s="46">
        <v>1711.2</v>
      </c>
      <c r="D1188" s="46"/>
      <c r="E1188" s="46">
        <v>324.10000000000002</v>
      </c>
      <c r="F1188" s="46">
        <f t="shared" si="146"/>
        <v>2035.3000000000002</v>
      </c>
      <c r="G1188" s="46">
        <v>33</v>
      </c>
      <c r="H1188" s="46"/>
      <c r="I1188" s="46">
        <v>3</v>
      </c>
      <c r="J1188" s="46">
        <f t="shared" si="147"/>
        <v>36</v>
      </c>
      <c r="K1188" s="45">
        <f t="shared" si="150"/>
        <v>1.8028846153846152E-2</v>
      </c>
      <c r="L1188" s="43">
        <f t="shared" si="151"/>
        <v>77.189603365384599</v>
      </c>
      <c r="M1188" s="43">
        <f t="shared" si="148"/>
        <v>16.981712740384612</v>
      </c>
      <c r="N1188" s="43">
        <v>31.164817749603799</v>
      </c>
      <c r="O1188" s="43">
        <v>2.6278535451375435</v>
      </c>
      <c r="P1188" s="45">
        <f t="shared" si="149"/>
        <v>6.2872297646789435E-2</v>
      </c>
    </row>
    <row r="1189" spans="1:16" x14ac:dyDescent="0.25">
      <c r="A1189" s="65">
        <f t="shared" si="152"/>
        <v>239</v>
      </c>
      <c r="B1189" s="46" t="s">
        <v>104</v>
      </c>
      <c r="C1189" s="46">
        <v>1885.6</v>
      </c>
      <c r="D1189" s="46"/>
      <c r="E1189" s="46"/>
      <c r="F1189" s="46">
        <f t="shared" si="146"/>
        <v>1885.6</v>
      </c>
      <c r="G1189" s="46">
        <v>40</v>
      </c>
      <c r="H1189" s="46"/>
      <c r="I1189" s="46"/>
      <c r="J1189" s="46">
        <f t="shared" si="147"/>
        <v>40</v>
      </c>
      <c r="K1189" s="45">
        <f t="shared" si="150"/>
        <v>2.003205128205128E-2</v>
      </c>
      <c r="L1189" s="43">
        <f t="shared" si="151"/>
        <v>85.766225961538453</v>
      </c>
      <c r="M1189" s="43">
        <f t="shared" si="148"/>
        <v>18.868569711538459</v>
      </c>
      <c r="N1189" s="43">
        <v>34.627575277337556</v>
      </c>
      <c r="O1189" s="43">
        <v>3.1852770244091433</v>
      </c>
      <c r="P1189" s="45">
        <f t="shared" si="149"/>
        <v>7.5544997865307398E-2</v>
      </c>
    </row>
    <row r="1190" spans="1:16" x14ac:dyDescent="0.25">
      <c r="A1190" s="65">
        <f t="shared" si="152"/>
        <v>240</v>
      </c>
      <c r="B1190" s="46" t="s">
        <v>105</v>
      </c>
      <c r="C1190" s="46">
        <v>2603.3000000000002</v>
      </c>
      <c r="D1190" s="46"/>
      <c r="E1190" s="46">
        <v>443.5</v>
      </c>
      <c r="F1190" s="46">
        <f t="shared" si="146"/>
        <v>3046.8</v>
      </c>
      <c r="G1190" s="46">
        <v>64</v>
      </c>
      <c r="H1190" s="46"/>
      <c r="I1190" s="46">
        <v>4</v>
      </c>
      <c r="J1190" s="46">
        <f t="shared" si="147"/>
        <v>68</v>
      </c>
      <c r="K1190" s="45">
        <f t="shared" si="150"/>
        <v>3.4054487179487176E-2</v>
      </c>
      <c r="L1190" s="43">
        <f t="shared" si="151"/>
        <v>145.80258413461536</v>
      </c>
      <c r="M1190" s="43">
        <f t="shared" si="148"/>
        <v>32.076568509615377</v>
      </c>
      <c r="N1190" s="43">
        <v>58.866877971473848</v>
      </c>
      <c r="O1190" s="43">
        <v>5.0964432390546293</v>
      </c>
      <c r="P1190" s="45">
        <f t="shared" si="149"/>
        <v>7.9375894005106737E-2</v>
      </c>
    </row>
    <row r="1191" spans="1:16" x14ac:dyDescent="0.25">
      <c r="A1191" s="65">
        <f t="shared" si="152"/>
        <v>241</v>
      </c>
      <c r="B1191" s="46" t="s">
        <v>106</v>
      </c>
      <c r="C1191" s="46">
        <v>122.5</v>
      </c>
      <c r="D1191" s="46"/>
      <c r="E1191" s="46"/>
      <c r="F1191" s="46">
        <f t="shared" ref="F1191:F1236" si="153">C1191+D1191+E1191</f>
        <v>122.5</v>
      </c>
      <c r="G1191" s="46">
        <v>3</v>
      </c>
      <c r="H1191" s="46"/>
      <c r="I1191" s="46"/>
      <c r="J1191" s="46">
        <f t="shared" ref="J1191:J1236" si="154">G1191+H1191+I1191</f>
        <v>3</v>
      </c>
      <c r="K1191" s="45">
        <f t="shared" si="150"/>
        <v>1.502403846153846E-3</v>
      </c>
      <c r="L1191" s="43">
        <f t="shared" si="151"/>
        <v>6.4324669471153841</v>
      </c>
      <c r="M1191" s="43">
        <f t="shared" ref="M1191:M1236" si="155">L1191*0.22</f>
        <v>1.4151427283653846</v>
      </c>
      <c r="N1191" s="43">
        <v>2.5970681458003169</v>
      </c>
      <c r="O1191" s="43">
        <v>0.2388957768306858</v>
      </c>
      <c r="P1191" s="45">
        <f t="shared" si="149"/>
        <v>8.7212845698871611E-2</v>
      </c>
    </row>
    <row r="1192" spans="1:16" x14ac:dyDescent="0.25">
      <c r="A1192" s="65">
        <f t="shared" si="152"/>
        <v>242</v>
      </c>
      <c r="B1192" s="46" t="s">
        <v>107</v>
      </c>
      <c r="C1192" s="46">
        <v>1944.7</v>
      </c>
      <c r="D1192" s="46"/>
      <c r="E1192" s="46">
        <v>44.7</v>
      </c>
      <c r="F1192" s="46">
        <f t="shared" si="153"/>
        <v>1989.4</v>
      </c>
      <c r="G1192" s="46">
        <v>40</v>
      </c>
      <c r="H1192" s="46"/>
      <c r="I1192" s="46">
        <v>1</v>
      </c>
      <c r="J1192" s="46">
        <f t="shared" si="154"/>
        <v>41</v>
      </c>
      <c r="K1192" s="45">
        <f t="shared" si="150"/>
        <v>2.0532852564102561E-2</v>
      </c>
      <c r="L1192" s="43">
        <f t="shared" si="151"/>
        <v>87.910381610576906</v>
      </c>
      <c r="M1192" s="43">
        <f t="shared" si="155"/>
        <v>19.340283954326921</v>
      </c>
      <c r="N1192" s="43">
        <v>35.493264659270999</v>
      </c>
      <c r="O1192" s="43">
        <v>3.1852770244091433</v>
      </c>
      <c r="P1192" s="45">
        <f t="shared" si="149"/>
        <v>7.3353376519847163E-2</v>
      </c>
    </row>
    <row r="1193" spans="1:16" x14ac:dyDescent="0.25">
      <c r="A1193" s="65">
        <f t="shared" si="152"/>
        <v>243</v>
      </c>
      <c r="B1193" s="46" t="s">
        <v>108</v>
      </c>
      <c r="C1193" s="46">
        <v>275.8</v>
      </c>
      <c r="D1193" s="46"/>
      <c r="E1193" s="46">
        <v>62.2</v>
      </c>
      <c r="F1193" s="46">
        <f t="shared" si="153"/>
        <v>338</v>
      </c>
      <c r="G1193" s="46">
        <v>6</v>
      </c>
      <c r="H1193" s="46"/>
      <c r="I1193" s="46">
        <v>1</v>
      </c>
      <c r="J1193" s="46">
        <f t="shared" si="154"/>
        <v>7</v>
      </c>
      <c r="K1193" s="45">
        <f t="shared" si="150"/>
        <v>3.505608974358974E-3</v>
      </c>
      <c r="L1193" s="43">
        <f t="shared" si="151"/>
        <v>15.009089543269228</v>
      </c>
      <c r="M1193" s="43">
        <f t="shared" si="155"/>
        <v>3.30199969951923</v>
      </c>
      <c r="N1193" s="43">
        <v>6.059825673534073</v>
      </c>
      <c r="O1193" s="43">
        <v>0.4777915536613716</v>
      </c>
      <c r="P1193" s="45">
        <f t="shared" si="149"/>
        <v>7.3516883047289663E-2</v>
      </c>
    </row>
    <row r="1194" spans="1:16" x14ac:dyDescent="0.25">
      <c r="A1194" s="65">
        <f t="shared" si="152"/>
        <v>244</v>
      </c>
      <c r="B1194" s="46" t="s">
        <v>109</v>
      </c>
      <c r="C1194" s="46">
        <v>3125.4</v>
      </c>
      <c r="D1194" s="46"/>
      <c r="E1194" s="46">
        <v>54.7</v>
      </c>
      <c r="F1194" s="46">
        <f t="shared" si="153"/>
        <v>3180.1</v>
      </c>
      <c r="G1194" s="46">
        <v>75</v>
      </c>
      <c r="H1194" s="46"/>
      <c r="I1194" s="46">
        <v>1</v>
      </c>
      <c r="J1194" s="46">
        <f t="shared" si="154"/>
        <v>76</v>
      </c>
      <c r="K1194" s="45">
        <f t="shared" si="150"/>
        <v>3.8060897435897433E-2</v>
      </c>
      <c r="L1194" s="43">
        <f t="shared" si="151"/>
        <v>162.95582932692307</v>
      </c>
      <c r="M1194" s="43">
        <f t="shared" si="155"/>
        <v>35.850282451923071</v>
      </c>
      <c r="N1194" s="43">
        <v>65.792393026941355</v>
      </c>
      <c r="O1194" s="43">
        <v>6.0520263463773727</v>
      </c>
      <c r="P1194" s="45">
        <f t="shared" si="149"/>
        <v>8.5107553583901416E-2</v>
      </c>
    </row>
    <row r="1195" spans="1:16" x14ac:dyDescent="0.25">
      <c r="A1195" s="65">
        <f t="shared" si="152"/>
        <v>245</v>
      </c>
      <c r="B1195" s="46" t="s">
        <v>110</v>
      </c>
      <c r="C1195" s="46">
        <v>296</v>
      </c>
      <c r="D1195" s="46"/>
      <c r="E1195" s="46">
        <v>36.799999999999997</v>
      </c>
      <c r="F1195" s="46">
        <f t="shared" si="153"/>
        <v>332.8</v>
      </c>
      <c r="G1195" s="46">
        <v>6</v>
      </c>
      <c r="H1195" s="46"/>
      <c r="I1195" s="46">
        <v>1</v>
      </c>
      <c r="J1195" s="46">
        <f t="shared" si="154"/>
        <v>7</v>
      </c>
      <c r="K1195" s="45">
        <f t="shared" si="150"/>
        <v>3.505608974358974E-3</v>
      </c>
      <c r="L1195" s="43">
        <f t="shared" si="151"/>
        <v>15.009089543269228</v>
      </c>
      <c r="M1195" s="43">
        <f t="shared" si="155"/>
        <v>3.30199969951923</v>
      </c>
      <c r="N1195" s="43">
        <v>6.059825673534073</v>
      </c>
      <c r="O1195" s="43">
        <v>0.4777915536613716</v>
      </c>
      <c r="P1195" s="45">
        <f t="shared" si="149"/>
        <v>7.4665584344903557E-2</v>
      </c>
    </row>
    <row r="1196" spans="1:16" x14ac:dyDescent="0.25">
      <c r="A1196" s="65">
        <f t="shared" si="152"/>
        <v>246</v>
      </c>
      <c r="B1196" s="46" t="s">
        <v>111</v>
      </c>
      <c r="C1196" s="46">
        <v>154.80000000000001</v>
      </c>
      <c r="D1196" s="46"/>
      <c r="E1196" s="46"/>
      <c r="F1196" s="46">
        <f t="shared" si="153"/>
        <v>154.80000000000001</v>
      </c>
      <c r="G1196" s="46">
        <v>3</v>
      </c>
      <c r="H1196" s="46"/>
      <c r="I1196" s="46"/>
      <c r="J1196" s="46">
        <f t="shared" si="154"/>
        <v>3</v>
      </c>
      <c r="K1196" s="45">
        <f t="shared" si="150"/>
        <v>1.502403846153846E-3</v>
      </c>
      <c r="L1196" s="43">
        <f t="shared" si="151"/>
        <v>6.4324669471153841</v>
      </c>
      <c r="M1196" s="43">
        <f t="shared" si="155"/>
        <v>1.4151427283653846</v>
      </c>
      <c r="N1196" s="43">
        <v>2.5970681458003169</v>
      </c>
      <c r="O1196" s="43">
        <v>0.2388957768306858</v>
      </c>
      <c r="P1196" s="45">
        <f t="shared" si="149"/>
        <v>6.9015333321135477E-2</v>
      </c>
    </row>
    <row r="1197" spans="1:16" x14ac:dyDescent="0.25">
      <c r="A1197" s="65">
        <f t="shared" si="152"/>
        <v>247</v>
      </c>
      <c r="B1197" s="46" t="s">
        <v>124</v>
      </c>
      <c r="C1197" s="46">
        <v>247.5</v>
      </c>
      <c r="D1197" s="46"/>
      <c r="E1197" s="46"/>
      <c r="F1197" s="46">
        <f t="shared" si="153"/>
        <v>247.5</v>
      </c>
      <c r="G1197" s="46">
        <v>5</v>
      </c>
      <c r="H1197" s="46"/>
      <c r="I1197" s="46"/>
      <c r="J1197" s="46">
        <f t="shared" si="154"/>
        <v>5</v>
      </c>
      <c r="K1197" s="45">
        <f t="shared" si="150"/>
        <v>2.50400641025641E-3</v>
      </c>
      <c r="L1197" s="43">
        <f t="shared" si="151"/>
        <v>10.720778245192307</v>
      </c>
      <c r="M1197" s="43">
        <f t="shared" si="155"/>
        <v>2.3585712139423074</v>
      </c>
      <c r="N1197" s="43">
        <v>4.3284469096671945</v>
      </c>
      <c r="O1197" s="43">
        <v>0.39815962805114291</v>
      </c>
      <c r="P1197" s="45">
        <f t="shared" si="149"/>
        <v>7.1943256552941218E-2</v>
      </c>
    </row>
    <row r="1198" spans="1:16" x14ac:dyDescent="0.25">
      <c r="A1198" s="65">
        <f t="shared" si="152"/>
        <v>248</v>
      </c>
      <c r="B1198" s="46" t="s">
        <v>1642</v>
      </c>
      <c r="C1198" s="46">
        <v>101.8</v>
      </c>
      <c r="D1198" s="46"/>
      <c r="E1198" s="46"/>
      <c r="F1198" s="46">
        <f t="shared" si="153"/>
        <v>101.8</v>
      </c>
      <c r="G1198" s="46">
        <v>2</v>
      </c>
      <c r="H1198" s="46"/>
      <c r="I1198" s="46"/>
      <c r="J1198" s="46">
        <f t="shared" si="154"/>
        <v>2</v>
      </c>
      <c r="K1198" s="45">
        <f t="shared" si="150"/>
        <v>1.001602564102564E-3</v>
      </c>
      <c r="L1198" s="43">
        <f t="shared" si="151"/>
        <v>4.2883112980769225</v>
      </c>
      <c r="M1198" s="43">
        <f t="shared" si="155"/>
        <v>0.94342848557692294</v>
      </c>
      <c r="N1198" s="43">
        <v>1.7313787638668781</v>
      </c>
      <c r="O1198" s="43">
        <v>0.15926385122045716</v>
      </c>
      <c r="P1198" s="45">
        <f t="shared" si="149"/>
        <v>6.9964463641858363E-2</v>
      </c>
    </row>
    <row r="1199" spans="1:16" x14ac:dyDescent="0.25">
      <c r="A1199" s="65">
        <f t="shared" si="152"/>
        <v>249</v>
      </c>
      <c r="B1199" s="46" t="s">
        <v>1643</v>
      </c>
      <c r="C1199" s="46">
        <v>115</v>
      </c>
      <c r="D1199" s="46"/>
      <c r="E1199" s="46"/>
      <c r="F1199" s="46">
        <f t="shared" si="153"/>
        <v>115</v>
      </c>
      <c r="G1199" s="46">
        <v>4</v>
      </c>
      <c r="H1199" s="46"/>
      <c r="I1199" s="46"/>
      <c r="J1199" s="46">
        <f t="shared" si="154"/>
        <v>4</v>
      </c>
      <c r="K1199" s="45">
        <f t="shared" si="150"/>
        <v>2.003205128205128E-3</v>
      </c>
      <c r="L1199" s="43">
        <f t="shared" si="151"/>
        <v>8.5766225961538449</v>
      </c>
      <c r="M1199" s="43">
        <f t="shared" si="155"/>
        <v>1.8868569711538459</v>
      </c>
      <c r="N1199" s="43">
        <v>3.4627575277337561</v>
      </c>
      <c r="O1199" s="43">
        <v>0.31852770244091433</v>
      </c>
      <c r="P1199" s="45">
        <f t="shared" si="149"/>
        <v>0.12386751997810749</v>
      </c>
    </row>
    <row r="1200" spans="1:16" x14ac:dyDescent="0.25">
      <c r="A1200" s="65">
        <f t="shared" si="152"/>
        <v>250</v>
      </c>
      <c r="B1200" s="46" t="s">
        <v>1644</v>
      </c>
      <c r="C1200" s="46">
        <v>140.6</v>
      </c>
      <c r="D1200" s="46"/>
      <c r="E1200" s="46"/>
      <c r="F1200" s="46">
        <f t="shared" si="153"/>
        <v>140.6</v>
      </c>
      <c r="G1200" s="46">
        <v>4</v>
      </c>
      <c r="H1200" s="46"/>
      <c r="I1200" s="46"/>
      <c r="J1200" s="46">
        <f t="shared" si="154"/>
        <v>4</v>
      </c>
      <c r="K1200" s="45">
        <f t="shared" si="150"/>
        <v>2.003205128205128E-3</v>
      </c>
      <c r="L1200" s="43">
        <f t="shared" si="151"/>
        <v>8.5766225961538449</v>
      </c>
      <c r="M1200" s="43">
        <f t="shared" si="155"/>
        <v>1.8868569711538459</v>
      </c>
      <c r="N1200" s="43">
        <v>3.4627575277337561</v>
      </c>
      <c r="O1200" s="43">
        <v>0.31852770244091433</v>
      </c>
      <c r="P1200" s="45">
        <f t="shared" si="149"/>
        <v>0.10131411662505235</v>
      </c>
    </row>
    <row r="1201" spans="1:16" x14ac:dyDescent="0.25">
      <c r="A1201" s="65">
        <f t="shared" si="152"/>
        <v>251</v>
      </c>
      <c r="B1201" s="46" t="s">
        <v>1645</v>
      </c>
      <c r="C1201" s="46">
        <v>309.3</v>
      </c>
      <c r="D1201" s="46"/>
      <c r="E1201" s="46"/>
      <c r="F1201" s="46">
        <f t="shared" si="153"/>
        <v>309.3</v>
      </c>
      <c r="G1201" s="46">
        <v>8</v>
      </c>
      <c r="H1201" s="46"/>
      <c r="I1201" s="46"/>
      <c r="J1201" s="46">
        <f t="shared" si="154"/>
        <v>8</v>
      </c>
      <c r="K1201" s="45">
        <f t="shared" si="150"/>
        <v>4.0064102564102561E-3</v>
      </c>
      <c r="L1201" s="43">
        <f t="shared" si="151"/>
        <v>17.15324519230769</v>
      </c>
      <c r="M1201" s="43">
        <f t="shared" si="155"/>
        <v>3.7737139423076917</v>
      </c>
      <c r="N1201" s="43">
        <v>6.9255150554675122</v>
      </c>
      <c r="O1201" s="43">
        <v>0.63705540488182866</v>
      </c>
      <c r="P1201" s="45">
        <f t="shared" si="149"/>
        <v>9.2109698011525118E-2</v>
      </c>
    </row>
    <row r="1202" spans="1:16" x14ac:dyDescent="0.25">
      <c r="A1202" s="65">
        <f t="shared" si="152"/>
        <v>252</v>
      </c>
      <c r="B1202" s="46" t="s">
        <v>1646</v>
      </c>
      <c r="C1202" s="46">
        <v>156.5</v>
      </c>
      <c r="D1202" s="46"/>
      <c r="E1202" s="46"/>
      <c r="F1202" s="46">
        <f t="shared" si="153"/>
        <v>156.5</v>
      </c>
      <c r="G1202" s="46">
        <v>3</v>
      </c>
      <c r="H1202" s="46"/>
      <c r="I1202" s="46"/>
      <c r="J1202" s="46">
        <f t="shared" si="154"/>
        <v>3</v>
      </c>
      <c r="K1202" s="45">
        <f t="shared" si="150"/>
        <v>1.502403846153846E-3</v>
      </c>
      <c r="L1202" s="43">
        <f t="shared" si="151"/>
        <v>6.4324669471153841</v>
      </c>
      <c r="M1202" s="43">
        <f t="shared" si="155"/>
        <v>1.4151427283653846</v>
      </c>
      <c r="N1202" s="43">
        <v>2.5970681458003169</v>
      </c>
      <c r="O1202" s="43">
        <v>0.2388957768306858</v>
      </c>
      <c r="P1202" s="45">
        <f t="shared" si="149"/>
        <v>6.8265645994324428E-2</v>
      </c>
    </row>
    <row r="1203" spans="1:16" x14ac:dyDescent="0.25">
      <c r="A1203" s="65">
        <f t="shared" si="152"/>
        <v>253</v>
      </c>
      <c r="B1203" s="46" t="s">
        <v>1647</v>
      </c>
      <c r="C1203" s="46">
        <v>85.5</v>
      </c>
      <c r="D1203" s="46"/>
      <c r="E1203" s="46"/>
      <c r="F1203" s="46">
        <f t="shared" si="153"/>
        <v>85.5</v>
      </c>
      <c r="G1203" s="46">
        <v>3</v>
      </c>
      <c r="H1203" s="46"/>
      <c r="I1203" s="46"/>
      <c r="J1203" s="46">
        <f t="shared" si="154"/>
        <v>3</v>
      </c>
      <c r="K1203" s="45">
        <f t="shared" si="150"/>
        <v>1.502403846153846E-3</v>
      </c>
      <c r="L1203" s="43">
        <f t="shared" si="151"/>
        <v>6.4324669471153841</v>
      </c>
      <c r="M1203" s="43">
        <f t="shared" si="155"/>
        <v>1.4151427283653846</v>
      </c>
      <c r="N1203" s="43">
        <v>2.5970681458003169</v>
      </c>
      <c r="O1203" s="43">
        <v>0.2388957768306858</v>
      </c>
      <c r="P1203" s="45">
        <f t="shared" ref="P1203:P1264" si="156">(L1203+M1203+N1203+O1203)/F1203</f>
        <v>0.12495407717089792</v>
      </c>
    </row>
    <row r="1204" spans="1:16" x14ac:dyDescent="0.25">
      <c r="A1204" s="65">
        <f t="shared" si="152"/>
        <v>254</v>
      </c>
      <c r="B1204" s="46" t="s">
        <v>1648</v>
      </c>
      <c r="C1204" s="46">
        <v>305</v>
      </c>
      <c r="D1204" s="46"/>
      <c r="E1204" s="46"/>
      <c r="F1204" s="46">
        <f t="shared" si="153"/>
        <v>305</v>
      </c>
      <c r="G1204" s="46">
        <v>7</v>
      </c>
      <c r="H1204" s="46"/>
      <c r="I1204" s="46"/>
      <c r="J1204" s="46">
        <f t="shared" si="154"/>
        <v>7</v>
      </c>
      <c r="K1204" s="45">
        <f t="shared" si="150"/>
        <v>3.505608974358974E-3</v>
      </c>
      <c r="L1204" s="43">
        <f t="shared" si="151"/>
        <v>15.009089543269228</v>
      </c>
      <c r="M1204" s="43">
        <f t="shared" si="155"/>
        <v>3.30199969951923</v>
      </c>
      <c r="N1204" s="43">
        <v>6.059825673534073</v>
      </c>
      <c r="O1204" s="43">
        <v>0.55742347927160008</v>
      </c>
      <c r="P1204" s="45">
        <f t="shared" si="156"/>
        <v>8.1732257034734856E-2</v>
      </c>
    </row>
    <row r="1205" spans="1:16" x14ac:dyDescent="0.25">
      <c r="A1205" s="65">
        <f t="shared" ref="A1205:A1268" si="157">A1204+1</f>
        <v>255</v>
      </c>
      <c r="B1205" s="46" t="s">
        <v>1649</v>
      </c>
      <c r="C1205" s="46">
        <v>340.2</v>
      </c>
      <c r="D1205" s="46"/>
      <c r="E1205" s="46"/>
      <c r="F1205" s="46">
        <f t="shared" si="153"/>
        <v>340.2</v>
      </c>
      <c r="G1205" s="46">
        <v>8</v>
      </c>
      <c r="H1205" s="46"/>
      <c r="I1205" s="46"/>
      <c r="J1205" s="46">
        <f t="shared" si="154"/>
        <v>8</v>
      </c>
      <c r="K1205" s="45">
        <f t="shared" si="150"/>
        <v>4.0064102564102561E-3</v>
      </c>
      <c r="L1205" s="43">
        <f t="shared" si="151"/>
        <v>17.15324519230769</v>
      </c>
      <c r="M1205" s="43">
        <f t="shared" si="155"/>
        <v>3.7737139423076917</v>
      </c>
      <c r="N1205" s="43">
        <v>6.9255150554675122</v>
      </c>
      <c r="O1205" s="43">
        <v>0.63705540488182866</v>
      </c>
      <c r="P1205" s="45">
        <f t="shared" si="156"/>
        <v>8.3743473236227869E-2</v>
      </c>
    </row>
    <row r="1206" spans="1:16" x14ac:dyDescent="0.25">
      <c r="A1206" s="65">
        <f t="shared" si="157"/>
        <v>256</v>
      </c>
      <c r="B1206" s="46" t="s">
        <v>1650</v>
      </c>
      <c r="C1206" s="46">
        <v>189.1</v>
      </c>
      <c r="D1206" s="46"/>
      <c r="E1206" s="46"/>
      <c r="F1206" s="46">
        <f t="shared" si="153"/>
        <v>189.1</v>
      </c>
      <c r="G1206" s="46">
        <v>5</v>
      </c>
      <c r="H1206" s="46"/>
      <c r="I1206" s="46"/>
      <c r="J1206" s="46">
        <f t="shared" si="154"/>
        <v>5</v>
      </c>
      <c r="K1206" s="45">
        <f t="shared" si="150"/>
        <v>2.50400641025641E-3</v>
      </c>
      <c r="L1206" s="43">
        <f t="shared" si="151"/>
        <v>10.720778245192307</v>
      </c>
      <c r="M1206" s="43">
        <f t="shared" si="155"/>
        <v>2.3585712139423074</v>
      </c>
      <c r="N1206" s="43">
        <v>4.3284469096671945</v>
      </c>
      <c r="O1206" s="43">
        <v>0.39815962805114291</v>
      </c>
      <c r="P1206" s="45">
        <f t="shared" si="156"/>
        <v>9.4161586445547077E-2</v>
      </c>
    </row>
    <row r="1207" spans="1:16" x14ac:dyDescent="0.25">
      <c r="A1207" s="65">
        <f t="shared" si="157"/>
        <v>257</v>
      </c>
      <c r="B1207" s="46" t="s">
        <v>1651</v>
      </c>
      <c r="C1207" s="46">
        <v>101.7</v>
      </c>
      <c r="D1207" s="46"/>
      <c r="E1207" s="46"/>
      <c r="F1207" s="46">
        <f t="shared" si="153"/>
        <v>101.7</v>
      </c>
      <c r="G1207" s="46">
        <v>3</v>
      </c>
      <c r="H1207" s="46"/>
      <c r="I1207" s="46"/>
      <c r="J1207" s="46">
        <f t="shared" si="154"/>
        <v>3</v>
      </c>
      <c r="K1207" s="45">
        <f t="shared" ref="K1207:K1270" si="158">2.5/$J$1309*J1207</f>
        <v>1.502403846153846E-3</v>
      </c>
      <c r="L1207" s="43">
        <f t="shared" ref="L1207:L1270" si="159">K1207*4281.45</f>
        <v>6.4324669471153841</v>
      </c>
      <c r="M1207" s="43">
        <f t="shared" si="155"/>
        <v>1.4151427283653846</v>
      </c>
      <c r="N1207" s="43">
        <v>2.5970681458003169</v>
      </c>
      <c r="O1207" s="43">
        <v>0.2388957768306858</v>
      </c>
      <c r="P1207" s="45">
        <f t="shared" si="156"/>
        <v>0.10504988788703808</v>
      </c>
    </row>
    <row r="1208" spans="1:16" x14ac:dyDescent="0.25">
      <c r="A1208" s="65">
        <f t="shared" si="157"/>
        <v>258</v>
      </c>
      <c r="B1208" s="46" t="s">
        <v>1657</v>
      </c>
      <c r="C1208" s="46">
        <v>414.8</v>
      </c>
      <c r="D1208" s="46"/>
      <c r="E1208" s="46"/>
      <c r="F1208" s="46">
        <f t="shared" si="153"/>
        <v>414.8</v>
      </c>
      <c r="G1208" s="46">
        <v>10</v>
      </c>
      <c r="H1208" s="46"/>
      <c r="I1208" s="46"/>
      <c r="J1208" s="46">
        <f t="shared" si="154"/>
        <v>10</v>
      </c>
      <c r="K1208" s="45">
        <f t="shared" si="158"/>
        <v>5.0080128205128201E-3</v>
      </c>
      <c r="L1208" s="43">
        <f t="shared" si="159"/>
        <v>21.441556490384613</v>
      </c>
      <c r="M1208" s="43">
        <f t="shared" si="155"/>
        <v>4.7171424278846148</v>
      </c>
      <c r="N1208" s="43">
        <v>8.656893819334389</v>
      </c>
      <c r="O1208" s="43">
        <v>0.79631925610228582</v>
      </c>
      <c r="P1208" s="45">
        <f t="shared" si="156"/>
        <v>8.5853211170939969E-2</v>
      </c>
    </row>
    <row r="1209" spans="1:16" x14ac:dyDescent="0.25">
      <c r="A1209" s="65">
        <f t="shared" si="157"/>
        <v>259</v>
      </c>
      <c r="B1209" s="46" t="s">
        <v>1658</v>
      </c>
      <c r="C1209" s="46">
        <v>143.6</v>
      </c>
      <c r="D1209" s="46"/>
      <c r="E1209" s="46"/>
      <c r="F1209" s="46">
        <f t="shared" si="153"/>
        <v>143.6</v>
      </c>
      <c r="G1209" s="46">
        <v>3</v>
      </c>
      <c r="H1209" s="46"/>
      <c r="I1209" s="46"/>
      <c r="J1209" s="46">
        <f t="shared" si="154"/>
        <v>3</v>
      </c>
      <c r="K1209" s="45">
        <f t="shared" si="158"/>
        <v>1.502403846153846E-3</v>
      </c>
      <c r="L1209" s="43">
        <f t="shared" si="159"/>
        <v>6.4324669471153841</v>
      </c>
      <c r="M1209" s="43">
        <f t="shared" si="155"/>
        <v>1.4151427283653846</v>
      </c>
      <c r="N1209" s="43">
        <v>2.5970681458003169</v>
      </c>
      <c r="O1209" s="43">
        <v>0.2388957768306858</v>
      </c>
      <c r="P1209" s="45">
        <f t="shared" si="156"/>
        <v>7.4398144833647442E-2</v>
      </c>
    </row>
    <row r="1210" spans="1:16" x14ac:dyDescent="0.25">
      <c r="A1210" s="65">
        <f t="shared" si="157"/>
        <v>260</v>
      </c>
      <c r="B1210" s="46" t="s">
        <v>1659</v>
      </c>
      <c r="C1210" s="46">
        <v>314.10000000000002</v>
      </c>
      <c r="D1210" s="46"/>
      <c r="E1210" s="46"/>
      <c r="F1210" s="46">
        <f t="shared" si="153"/>
        <v>314.10000000000002</v>
      </c>
      <c r="G1210" s="46">
        <v>7</v>
      </c>
      <c r="H1210" s="46"/>
      <c r="I1210" s="46"/>
      <c r="J1210" s="46">
        <f t="shared" si="154"/>
        <v>7</v>
      </c>
      <c r="K1210" s="45">
        <f t="shared" si="158"/>
        <v>3.505608974358974E-3</v>
      </c>
      <c r="L1210" s="43">
        <f t="shared" si="159"/>
        <v>15.009089543269228</v>
      </c>
      <c r="M1210" s="43">
        <f t="shared" si="155"/>
        <v>3.30199969951923</v>
      </c>
      <c r="N1210" s="43">
        <v>6.059825673534073</v>
      </c>
      <c r="O1210" s="43">
        <v>0.55742347927160008</v>
      </c>
      <c r="P1210" s="45">
        <f t="shared" si="156"/>
        <v>7.9364337458115664E-2</v>
      </c>
    </row>
    <row r="1211" spans="1:16" x14ac:dyDescent="0.25">
      <c r="A1211" s="65">
        <f t="shared" si="157"/>
        <v>261</v>
      </c>
      <c r="B1211" s="46" t="s">
        <v>1660</v>
      </c>
      <c r="C1211" s="46">
        <v>158.19999999999999</v>
      </c>
      <c r="D1211" s="46"/>
      <c r="E1211" s="46"/>
      <c r="F1211" s="46">
        <f t="shared" si="153"/>
        <v>158.19999999999999</v>
      </c>
      <c r="G1211" s="46">
        <v>5</v>
      </c>
      <c r="H1211" s="46"/>
      <c r="I1211" s="46"/>
      <c r="J1211" s="46">
        <f t="shared" si="154"/>
        <v>5</v>
      </c>
      <c r="K1211" s="45">
        <f t="shared" si="158"/>
        <v>2.50400641025641E-3</v>
      </c>
      <c r="L1211" s="43">
        <f t="shared" si="159"/>
        <v>10.720778245192307</v>
      </c>
      <c r="M1211" s="43">
        <f t="shared" si="155"/>
        <v>2.3585712139423074</v>
      </c>
      <c r="N1211" s="43">
        <v>4.3284469096671945</v>
      </c>
      <c r="O1211" s="43">
        <v>0.39815962805114291</v>
      </c>
      <c r="P1211" s="45">
        <f t="shared" si="156"/>
        <v>0.11255345130754078</v>
      </c>
    </row>
    <row r="1212" spans="1:16" x14ac:dyDescent="0.25">
      <c r="A1212" s="65">
        <f t="shared" si="157"/>
        <v>262</v>
      </c>
      <c r="B1212" s="46" t="s">
        <v>1661</v>
      </c>
      <c r="C1212" s="46">
        <v>168.4</v>
      </c>
      <c r="D1212" s="46"/>
      <c r="E1212" s="46"/>
      <c r="F1212" s="46">
        <f t="shared" si="153"/>
        <v>168.4</v>
      </c>
      <c r="G1212" s="46">
        <v>5</v>
      </c>
      <c r="H1212" s="46"/>
      <c r="I1212" s="46"/>
      <c r="J1212" s="46">
        <f t="shared" si="154"/>
        <v>5</v>
      </c>
      <c r="K1212" s="45">
        <f t="shared" si="158"/>
        <v>2.50400641025641E-3</v>
      </c>
      <c r="L1212" s="43">
        <f t="shared" si="159"/>
        <v>10.720778245192307</v>
      </c>
      <c r="M1212" s="43">
        <f t="shared" si="155"/>
        <v>2.3585712139423074</v>
      </c>
      <c r="N1212" s="43">
        <v>4.3284469096671945</v>
      </c>
      <c r="O1212" s="43">
        <v>0.39815962805114291</v>
      </c>
      <c r="P1212" s="45">
        <f t="shared" si="156"/>
        <v>0.10573608074140707</v>
      </c>
    </row>
    <row r="1213" spans="1:16" x14ac:dyDescent="0.25">
      <c r="A1213" s="65">
        <f t="shared" si="157"/>
        <v>263</v>
      </c>
      <c r="B1213" s="46" t="s">
        <v>1662</v>
      </c>
      <c r="C1213" s="46">
        <v>120.3</v>
      </c>
      <c r="D1213" s="46"/>
      <c r="E1213" s="46"/>
      <c r="F1213" s="46">
        <f t="shared" si="153"/>
        <v>120.3</v>
      </c>
      <c r="G1213" s="46">
        <v>3</v>
      </c>
      <c r="H1213" s="46"/>
      <c r="I1213" s="46"/>
      <c r="J1213" s="46">
        <f t="shared" si="154"/>
        <v>3</v>
      </c>
      <c r="K1213" s="45">
        <f t="shared" si="158"/>
        <v>1.502403846153846E-3</v>
      </c>
      <c r="L1213" s="43">
        <f t="shared" si="159"/>
        <v>6.4324669471153841</v>
      </c>
      <c r="M1213" s="43">
        <f t="shared" si="155"/>
        <v>1.4151427283653846</v>
      </c>
      <c r="N1213" s="43">
        <v>2.5970681458003169</v>
      </c>
      <c r="O1213" s="43">
        <v>0.2388957768306858</v>
      </c>
      <c r="P1213" s="45">
        <f t="shared" si="156"/>
        <v>8.880776058280776E-2</v>
      </c>
    </row>
    <row r="1214" spans="1:16" x14ac:dyDescent="0.25">
      <c r="A1214" s="65">
        <f t="shared" si="157"/>
        <v>264</v>
      </c>
      <c r="B1214" s="46" t="s">
        <v>1663</v>
      </c>
      <c r="C1214" s="46">
        <v>1901.4</v>
      </c>
      <c r="D1214" s="46"/>
      <c r="E1214" s="46"/>
      <c r="F1214" s="46">
        <f t="shared" si="153"/>
        <v>1901.4</v>
      </c>
      <c r="G1214" s="46">
        <v>60</v>
      </c>
      <c r="H1214" s="46"/>
      <c r="I1214" s="46"/>
      <c r="J1214" s="46">
        <f t="shared" si="154"/>
        <v>60</v>
      </c>
      <c r="K1214" s="45">
        <f t="shared" si="158"/>
        <v>3.004807692307692E-2</v>
      </c>
      <c r="L1214" s="43">
        <f t="shared" si="159"/>
        <v>128.64933894230768</v>
      </c>
      <c r="M1214" s="43">
        <f t="shared" si="155"/>
        <v>28.302854567307691</v>
      </c>
      <c r="N1214" s="43">
        <v>51.941362916006341</v>
      </c>
      <c r="O1214" s="43">
        <v>4.7779155366137154</v>
      </c>
      <c r="P1214" s="45">
        <f t="shared" si="156"/>
        <v>0.11237586618398833</v>
      </c>
    </row>
    <row r="1215" spans="1:16" x14ac:dyDescent="0.25">
      <c r="A1215" s="65">
        <f t="shared" si="157"/>
        <v>265</v>
      </c>
      <c r="B1215" s="46" t="s">
        <v>1664</v>
      </c>
      <c r="C1215" s="46">
        <v>404.1</v>
      </c>
      <c r="D1215" s="46"/>
      <c r="E1215" s="46"/>
      <c r="F1215" s="46">
        <f t="shared" si="153"/>
        <v>404.1</v>
      </c>
      <c r="G1215" s="46">
        <v>9</v>
      </c>
      <c r="H1215" s="46"/>
      <c r="I1215" s="46"/>
      <c r="J1215" s="46">
        <f t="shared" si="154"/>
        <v>9</v>
      </c>
      <c r="K1215" s="45">
        <f t="shared" si="158"/>
        <v>4.5072115384615381E-3</v>
      </c>
      <c r="L1215" s="43">
        <f t="shared" si="159"/>
        <v>19.29740084134615</v>
      </c>
      <c r="M1215" s="43">
        <f t="shared" si="155"/>
        <v>4.2454281850961531</v>
      </c>
      <c r="N1215" s="43">
        <v>7.7912044374009497</v>
      </c>
      <c r="O1215" s="43">
        <v>0.71668733049205735</v>
      </c>
      <c r="P1215" s="45">
        <f t="shared" si="156"/>
        <v>7.9313835175291544E-2</v>
      </c>
    </row>
    <row r="1216" spans="1:16" x14ac:dyDescent="0.25">
      <c r="A1216" s="65">
        <f t="shared" si="157"/>
        <v>266</v>
      </c>
      <c r="B1216" s="46" t="s">
        <v>1665</v>
      </c>
      <c r="C1216" s="46">
        <v>148.19999999999999</v>
      </c>
      <c r="D1216" s="46"/>
      <c r="E1216" s="46"/>
      <c r="F1216" s="46">
        <f t="shared" si="153"/>
        <v>148.19999999999999</v>
      </c>
      <c r="G1216" s="46">
        <v>3</v>
      </c>
      <c r="H1216" s="46"/>
      <c r="I1216" s="46"/>
      <c r="J1216" s="46">
        <f t="shared" si="154"/>
        <v>3</v>
      </c>
      <c r="K1216" s="45">
        <f t="shared" si="158"/>
        <v>1.502403846153846E-3</v>
      </c>
      <c r="L1216" s="43">
        <f t="shared" si="159"/>
        <v>6.4324669471153841</v>
      </c>
      <c r="M1216" s="43">
        <f t="shared" si="155"/>
        <v>1.4151427283653846</v>
      </c>
      <c r="N1216" s="43">
        <v>2.5970681458003169</v>
      </c>
      <c r="O1216" s="43">
        <v>0.2388957768306858</v>
      </c>
      <c r="P1216" s="45">
        <f t="shared" si="156"/>
        <v>7.2088890675518033E-2</v>
      </c>
    </row>
    <row r="1217" spans="1:16" x14ac:dyDescent="0.25">
      <c r="A1217" s="65">
        <f t="shared" si="157"/>
        <v>267</v>
      </c>
      <c r="B1217" s="46" t="s">
        <v>1666</v>
      </c>
      <c r="C1217" s="46">
        <v>156.9</v>
      </c>
      <c r="D1217" s="46"/>
      <c r="E1217" s="46"/>
      <c r="F1217" s="46">
        <f t="shared" si="153"/>
        <v>156.9</v>
      </c>
      <c r="G1217" s="46">
        <v>4</v>
      </c>
      <c r="H1217" s="46"/>
      <c r="I1217" s="46"/>
      <c r="J1217" s="46">
        <f t="shared" si="154"/>
        <v>4</v>
      </c>
      <c r="K1217" s="45">
        <f t="shared" si="158"/>
        <v>2.003205128205128E-3</v>
      </c>
      <c r="L1217" s="43">
        <f t="shared" si="159"/>
        <v>8.5766225961538449</v>
      </c>
      <c r="M1217" s="43">
        <f t="shared" si="155"/>
        <v>1.8868569711538459</v>
      </c>
      <c r="N1217" s="43">
        <v>3.4627575277337561</v>
      </c>
      <c r="O1217" s="43">
        <v>0.31852770244091433</v>
      </c>
      <c r="P1217" s="45">
        <f t="shared" si="156"/>
        <v>9.0788813240805358E-2</v>
      </c>
    </row>
    <row r="1218" spans="1:16" x14ac:dyDescent="0.25">
      <c r="A1218" s="65">
        <f t="shared" si="157"/>
        <v>268</v>
      </c>
      <c r="B1218" s="46" t="s">
        <v>1667</v>
      </c>
      <c r="C1218" s="46">
        <v>156.6</v>
      </c>
      <c r="D1218" s="46"/>
      <c r="E1218" s="46"/>
      <c r="F1218" s="46">
        <f t="shared" si="153"/>
        <v>156.6</v>
      </c>
      <c r="G1218" s="46">
        <v>4</v>
      </c>
      <c r="H1218" s="46"/>
      <c r="I1218" s="46"/>
      <c r="J1218" s="46">
        <f t="shared" si="154"/>
        <v>4</v>
      </c>
      <c r="K1218" s="45">
        <f t="shared" si="158"/>
        <v>2.003205128205128E-3</v>
      </c>
      <c r="L1218" s="43">
        <f t="shared" si="159"/>
        <v>8.5766225961538449</v>
      </c>
      <c r="M1218" s="43">
        <f t="shared" si="155"/>
        <v>1.8868569711538459</v>
      </c>
      <c r="N1218" s="43">
        <v>3.4627575277337561</v>
      </c>
      <c r="O1218" s="43">
        <v>0.31852770244091433</v>
      </c>
      <c r="P1218" s="45">
        <f t="shared" si="156"/>
        <v>9.0962738170385457E-2</v>
      </c>
    </row>
    <row r="1219" spans="1:16" x14ac:dyDescent="0.25">
      <c r="A1219" s="65">
        <f t="shared" si="157"/>
        <v>269</v>
      </c>
      <c r="B1219" s="46" t="s">
        <v>1668</v>
      </c>
      <c r="C1219" s="46">
        <v>164.4</v>
      </c>
      <c r="D1219" s="46"/>
      <c r="E1219" s="46"/>
      <c r="F1219" s="46">
        <f t="shared" si="153"/>
        <v>164.4</v>
      </c>
      <c r="G1219" s="46">
        <v>4</v>
      </c>
      <c r="H1219" s="46"/>
      <c r="I1219" s="46"/>
      <c r="J1219" s="46">
        <f t="shared" si="154"/>
        <v>4</v>
      </c>
      <c r="K1219" s="45">
        <f t="shared" si="158"/>
        <v>2.003205128205128E-3</v>
      </c>
      <c r="L1219" s="43">
        <f t="shared" si="159"/>
        <v>8.5766225961538449</v>
      </c>
      <c r="M1219" s="43">
        <f t="shared" si="155"/>
        <v>1.8868569711538459</v>
      </c>
      <c r="N1219" s="43">
        <v>3.4627575277337561</v>
      </c>
      <c r="O1219" s="43">
        <v>0.31852770244091433</v>
      </c>
      <c r="P1219" s="45">
        <f t="shared" si="156"/>
        <v>8.6646987819235771E-2</v>
      </c>
    </row>
    <row r="1220" spans="1:16" x14ac:dyDescent="0.25">
      <c r="A1220" s="65">
        <f t="shared" si="157"/>
        <v>270</v>
      </c>
      <c r="B1220" s="46" t="s">
        <v>1669</v>
      </c>
      <c r="C1220" s="46">
        <v>149.69999999999999</v>
      </c>
      <c r="D1220" s="46"/>
      <c r="E1220" s="46"/>
      <c r="F1220" s="46">
        <f t="shared" si="153"/>
        <v>149.69999999999999</v>
      </c>
      <c r="G1220" s="46">
        <v>3</v>
      </c>
      <c r="H1220" s="46"/>
      <c r="I1220" s="46"/>
      <c r="J1220" s="46">
        <f t="shared" si="154"/>
        <v>3</v>
      </c>
      <c r="K1220" s="45">
        <f t="shared" si="158"/>
        <v>1.502403846153846E-3</v>
      </c>
      <c r="L1220" s="43">
        <f t="shared" si="159"/>
        <v>6.4324669471153841</v>
      </c>
      <c r="M1220" s="43">
        <f t="shared" si="155"/>
        <v>1.4151427283653846</v>
      </c>
      <c r="N1220" s="43">
        <v>2.5970681458003169</v>
      </c>
      <c r="O1220" s="43">
        <v>0.2388957768306858</v>
      </c>
      <c r="P1220" s="45">
        <f t="shared" si="156"/>
        <v>7.1366557101615047E-2</v>
      </c>
    </row>
    <row r="1221" spans="1:16" x14ac:dyDescent="0.25">
      <c r="A1221" s="65">
        <f t="shared" si="157"/>
        <v>271</v>
      </c>
      <c r="B1221" s="46" t="s">
        <v>1697</v>
      </c>
      <c r="C1221" s="46">
        <v>94</v>
      </c>
      <c r="D1221" s="46"/>
      <c r="E1221" s="46"/>
      <c r="F1221" s="46">
        <f t="shared" si="153"/>
        <v>94</v>
      </c>
      <c r="G1221" s="46">
        <v>2</v>
      </c>
      <c r="H1221" s="46"/>
      <c r="I1221" s="46"/>
      <c r="J1221" s="46">
        <f t="shared" si="154"/>
        <v>2</v>
      </c>
      <c r="K1221" s="45">
        <f t="shared" si="158"/>
        <v>1.001602564102564E-3</v>
      </c>
      <c r="L1221" s="43">
        <f t="shared" si="159"/>
        <v>4.2883112980769225</v>
      </c>
      <c r="M1221" s="43">
        <f t="shared" si="155"/>
        <v>0.94342848557692294</v>
      </c>
      <c r="N1221" s="43">
        <v>1.7313787638668781</v>
      </c>
      <c r="O1221" s="43">
        <v>0.15926385122045716</v>
      </c>
      <c r="P1221" s="45">
        <f t="shared" si="156"/>
        <v>7.5770025518523201E-2</v>
      </c>
    </row>
    <row r="1222" spans="1:16" x14ac:dyDescent="0.25">
      <c r="A1222" s="65">
        <f t="shared" si="157"/>
        <v>272</v>
      </c>
      <c r="B1222" s="46" t="s">
        <v>1698</v>
      </c>
      <c r="C1222" s="46">
        <v>190.9</v>
      </c>
      <c r="D1222" s="46"/>
      <c r="E1222" s="46"/>
      <c r="F1222" s="46">
        <f t="shared" si="153"/>
        <v>190.9</v>
      </c>
      <c r="G1222" s="46">
        <v>4</v>
      </c>
      <c r="H1222" s="46"/>
      <c r="I1222" s="46"/>
      <c r="J1222" s="46">
        <f t="shared" si="154"/>
        <v>4</v>
      </c>
      <c r="K1222" s="45">
        <f t="shared" si="158"/>
        <v>2.003205128205128E-3</v>
      </c>
      <c r="L1222" s="43">
        <f t="shared" si="159"/>
        <v>8.5766225961538449</v>
      </c>
      <c r="M1222" s="43">
        <f t="shared" si="155"/>
        <v>1.8868569711538459</v>
      </c>
      <c r="N1222" s="43">
        <v>3.4627575277337561</v>
      </c>
      <c r="O1222" s="43">
        <v>0.31852770244091433</v>
      </c>
      <c r="P1222" s="45">
        <f t="shared" si="156"/>
        <v>7.4618987938618972E-2</v>
      </c>
    </row>
    <row r="1223" spans="1:16" x14ac:dyDescent="0.25">
      <c r="A1223" s="65">
        <f t="shared" si="157"/>
        <v>273</v>
      </c>
      <c r="B1223" s="46" t="s">
        <v>1699</v>
      </c>
      <c r="C1223" s="46">
        <v>204.2</v>
      </c>
      <c r="D1223" s="46"/>
      <c r="E1223" s="46"/>
      <c r="F1223" s="46">
        <f t="shared" si="153"/>
        <v>204.2</v>
      </c>
      <c r="G1223" s="46">
        <v>4</v>
      </c>
      <c r="H1223" s="46"/>
      <c r="I1223" s="46"/>
      <c r="J1223" s="46">
        <f t="shared" si="154"/>
        <v>4</v>
      </c>
      <c r="K1223" s="45">
        <f t="shared" si="158"/>
        <v>2.003205128205128E-3</v>
      </c>
      <c r="L1223" s="43">
        <f t="shared" si="159"/>
        <v>8.5766225961538449</v>
      </c>
      <c r="M1223" s="43">
        <f t="shared" si="155"/>
        <v>1.8868569711538459</v>
      </c>
      <c r="N1223" s="43">
        <v>3.4627575277337561</v>
      </c>
      <c r="O1223" s="43">
        <v>0.31852770244091433</v>
      </c>
      <c r="P1223" s="45">
        <f t="shared" si="156"/>
        <v>6.975888735299883E-2</v>
      </c>
    </row>
    <row r="1224" spans="1:16" x14ac:dyDescent="0.25">
      <c r="A1224" s="65">
        <f t="shared" si="157"/>
        <v>274</v>
      </c>
      <c r="B1224" s="46" t="s">
        <v>1700</v>
      </c>
      <c r="C1224" s="46">
        <v>215.5</v>
      </c>
      <c r="D1224" s="46"/>
      <c r="E1224" s="46"/>
      <c r="F1224" s="46">
        <f t="shared" si="153"/>
        <v>215.5</v>
      </c>
      <c r="G1224" s="46">
        <v>4</v>
      </c>
      <c r="H1224" s="46"/>
      <c r="I1224" s="46"/>
      <c r="J1224" s="46">
        <f t="shared" si="154"/>
        <v>4</v>
      </c>
      <c r="K1224" s="45">
        <f t="shared" si="158"/>
        <v>2.003205128205128E-3</v>
      </c>
      <c r="L1224" s="43">
        <f t="shared" si="159"/>
        <v>8.5766225961538449</v>
      </c>
      <c r="M1224" s="43">
        <f t="shared" si="155"/>
        <v>1.8868569711538459</v>
      </c>
      <c r="N1224" s="43">
        <v>3.4627575277337561</v>
      </c>
      <c r="O1224" s="43">
        <v>0.31852770244091433</v>
      </c>
      <c r="P1224" s="45">
        <f t="shared" si="156"/>
        <v>6.6100996740057358E-2</v>
      </c>
    </row>
    <row r="1225" spans="1:16" x14ac:dyDescent="0.25">
      <c r="A1225" s="65">
        <f t="shared" si="157"/>
        <v>275</v>
      </c>
      <c r="B1225" s="46" t="s">
        <v>1701</v>
      </c>
      <c r="C1225" s="46">
        <v>182.6</v>
      </c>
      <c r="D1225" s="46"/>
      <c r="E1225" s="46"/>
      <c r="F1225" s="46">
        <f t="shared" si="153"/>
        <v>182.6</v>
      </c>
      <c r="G1225" s="46">
        <v>5</v>
      </c>
      <c r="H1225" s="46"/>
      <c r="I1225" s="46"/>
      <c r="J1225" s="46">
        <f t="shared" si="154"/>
        <v>5</v>
      </c>
      <c r="K1225" s="45">
        <f t="shared" si="158"/>
        <v>2.50400641025641E-3</v>
      </c>
      <c r="L1225" s="43">
        <f t="shared" si="159"/>
        <v>10.720778245192307</v>
      </c>
      <c r="M1225" s="43">
        <f t="shared" si="155"/>
        <v>2.3585712139423074</v>
      </c>
      <c r="N1225" s="43">
        <v>4.3284469096671945</v>
      </c>
      <c r="O1225" s="43">
        <v>0.39815962805114291</v>
      </c>
      <c r="P1225" s="45">
        <f t="shared" si="156"/>
        <v>9.751345014705888E-2</v>
      </c>
    </row>
    <row r="1226" spans="1:16" x14ac:dyDescent="0.25">
      <c r="A1226" s="65">
        <f t="shared" si="157"/>
        <v>276</v>
      </c>
      <c r="B1226" s="46" t="s">
        <v>1702</v>
      </c>
      <c r="C1226" s="46">
        <v>140.1</v>
      </c>
      <c r="D1226" s="46"/>
      <c r="E1226" s="46"/>
      <c r="F1226" s="46">
        <f t="shared" si="153"/>
        <v>140.1</v>
      </c>
      <c r="G1226" s="46">
        <v>3</v>
      </c>
      <c r="H1226" s="46"/>
      <c r="I1226" s="46"/>
      <c r="J1226" s="46">
        <f t="shared" si="154"/>
        <v>3</v>
      </c>
      <c r="K1226" s="45">
        <f t="shared" si="158"/>
        <v>1.502403846153846E-3</v>
      </c>
      <c r="L1226" s="43">
        <f t="shared" si="159"/>
        <v>6.4324669471153841</v>
      </c>
      <c r="M1226" s="43">
        <f t="shared" si="155"/>
        <v>1.4151427283653846</v>
      </c>
      <c r="N1226" s="43">
        <v>2.5970681458003169</v>
      </c>
      <c r="O1226" s="43">
        <v>0.2388957768306858</v>
      </c>
      <c r="P1226" s="45">
        <f t="shared" si="156"/>
        <v>7.6256770864466611E-2</v>
      </c>
    </row>
    <row r="1227" spans="1:16" x14ac:dyDescent="0.25">
      <c r="A1227" s="65">
        <f t="shared" si="157"/>
        <v>277</v>
      </c>
      <c r="B1227" s="46" t="s">
        <v>1704</v>
      </c>
      <c r="C1227" s="46">
        <v>2666.8</v>
      </c>
      <c r="D1227" s="46"/>
      <c r="E1227" s="46">
        <v>64.2</v>
      </c>
      <c r="F1227" s="46">
        <f t="shared" si="153"/>
        <v>2731</v>
      </c>
      <c r="G1227" s="46">
        <v>59</v>
      </c>
      <c r="H1227" s="46"/>
      <c r="I1227" s="46">
        <v>1</v>
      </c>
      <c r="J1227" s="46">
        <f t="shared" si="154"/>
        <v>60</v>
      </c>
      <c r="K1227" s="45">
        <f t="shared" si="158"/>
        <v>3.004807692307692E-2</v>
      </c>
      <c r="L1227" s="43">
        <f t="shared" si="159"/>
        <v>128.64933894230768</v>
      </c>
      <c r="M1227" s="43">
        <f t="shared" si="155"/>
        <v>28.302854567307691</v>
      </c>
      <c r="N1227" s="43">
        <v>51.941362916006341</v>
      </c>
      <c r="O1227" s="43">
        <v>4.6982836110034869</v>
      </c>
      <c r="P1227" s="45">
        <f t="shared" si="156"/>
        <v>7.8210120848269934E-2</v>
      </c>
    </row>
    <row r="1228" spans="1:16" x14ac:dyDescent="0.25">
      <c r="A1228" s="65">
        <f t="shared" si="157"/>
        <v>278</v>
      </c>
      <c r="B1228" s="46" t="s">
        <v>1705</v>
      </c>
      <c r="C1228" s="46">
        <v>84.6</v>
      </c>
      <c r="D1228" s="46"/>
      <c r="E1228" s="46"/>
      <c r="F1228" s="46">
        <f t="shared" si="153"/>
        <v>84.6</v>
      </c>
      <c r="G1228" s="46">
        <v>2</v>
      </c>
      <c r="H1228" s="46"/>
      <c r="I1228" s="46"/>
      <c r="J1228" s="46">
        <f t="shared" si="154"/>
        <v>2</v>
      </c>
      <c r="K1228" s="45">
        <f t="shared" si="158"/>
        <v>1.001602564102564E-3</v>
      </c>
      <c r="L1228" s="43">
        <f t="shared" si="159"/>
        <v>4.2883112980769225</v>
      </c>
      <c r="M1228" s="43">
        <f t="shared" si="155"/>
        <v>0.94342848557692294</v>
      </c>
      <c r="N1228" s="43">
        <v>1.7313787638668781</v>
      </c>
      <c r="O1228" s="43">
        <v>0.15926385122045716</v>
      </c>
      <c r="P1228" s="45">
        <f t="shared" si="156"/>
        <v>8.4188917242803557E-2</v>
      </c>
    </row>
    <row r="1229" spans="1:16" x14ac:dyDescent="0.25">
      <c r="A1229" s="65">
        <f t="shared" si="157"/>
        <v>279</v>
      </c>
      <c r="B1229" s="46" t="s">
        <v>1706</v>
      </c>
      <c r="C1229" s="46">
        <v>219.7</v>
      </c>
      <c r="D1229" s="46"/>
      <c r="E1229" s="46"/>
      <c r="F1229" s="46">
        <f t="shared" si="153"/>
        <v>219.7</v>
      </c>
      <c r="G1229" s="46">
        <v>5</v>
      </c>
      <c r="H1229" s="46"/>
      <c r="I1229" s="46"/>
      <c r="J1229" s="46">
        <f t="shared" si="154"/>
        <v>5</v>
      </c>
      <c r="K1229" s="45">
        <f t="shared" si="158"/>
        <v>2.50400641025641E-3</v>
      </c>
      <c r="L1229" s="43">
        <f t="shared" si="159"/>
        <v>10.720778245192307</v>
      </c>
      <c r="M1229" s="43">
        <f t="shared" si="155"/>
        <v>2.3585712139423074</v>
      </c>
      <c r="N1229" s="43">
        <v>4.3284469096671945</v>
      </c>
      <c r="O1229" s="43">
        <v>0.39815962805114291</v>
      </c>
      <c r="P1229" s="45">
        <f t="shared" si="156"/>
        <v>8.1046681824546898E-2</v>
      </c>
    </row>
    <row r="1230" spans="1:16" x14ac:dyDescent="0.25">
      <c r="A1230" s="65">
        <f t="shared" si="157"/>
        <v>280</v>
      </c>
      <c r="B1230" s="46" t="s">
        <v>1714</v>
      </c>
      <c r="C1230" s="46">
        <v>171.2</v>
      </c>
      <c r="D1230" s="46"/>
      <c r="E1230" s="46"/>
      <c r="F1230" s="46">
        <f t="shared" si="153"/>
        <v>171.2</v>
      </c>
      <c r="G1230" s="46">
        <v>3</v>
      </c>
      <c r="H1230" s="46"/>
      <c r="I1230" s="46"/>
      <c r="J1230" s="46">
        <f t="shared" si="154"/>
        <v>3</v>
      </c>
      <c r="K1230" s="45">
        <f t="shared" si="158"/>
        <v>1.502403846153846E-3</v>
      </c>
      <c r="L1230" s="43">
        <f t="shared" si="159"/>
        <v>6.4324669471153841</v>
      </c>
      <c r="M1230" s="43">
        <f t="shared" si="155"/>
        <v>1.4151427283653846</v>
      </c>
      <c r="N1230" s="43">
        <v>2.5970681458003169</v>
      </c>
      <c r="O1230" s="43">
        <v>0.2388957768306858</v>
      </c>
      <c r="P1230" s="45">
        <f t="shared" si="156"/>
        <v>6.24040513908398E-2</v>
      </c>
    </row>
    <row r="1231" spans="1:16" x14ac:dyDescent="0.25">
      <c r="A1231" s="65">
        <f t="shared" si="157"/>
        <v>281</v>
      </c>
      <c r="B1231" s="46" t="s">
        <v>1715</v>
      </c>
      <c r="C1231" s="46">
        <v>246.6</v>
      </c>
      <c r="D1231" s="46">
        <v>31.9</v>
      </c>
      <c r="E1231" s="46"/>
      <c r="F1231" s="46">
        <f t="shared" si="153"/>
        <v>278.5</v>
      </c>
      <c r="G1231" s="46">
        <v>7</v>
      </c>
      <c r="H1231" s="46"/>
      <c r="I1231" s="46">
        <v>1</v>
      </c>
      <c r="J1231" s="46">
        <f t="shared" si="154"/>
        <v>8</v>
      </c>
      <c r="K1231" s="45">
        <f t="shared" si="158"/>
        <v>4.0064102564102561E-3</v>
      </c>
      <c r="L1231" s="43">
        <f t="shared" si="159"/>
        <v>17.15324519230769</v>
      </c>
      <c r="M1231" s="43">
        <f t="shared" si="155"/>
        <v>3.7737139423076917</v>
      </c>
      <c r="N1231" s="43">
        <v>6.9255150554675122</v>
      </c>
      <c r="O1231" s="43">
        <v>0.55742347927160008</v>
      </c>
      <c r="P1231" s="45">
        <f t="shared" si="156"/>
        <v>0.10201040455782583</v>
      </c>
    </row>
    <row r="1232" spans="1:16" x14ac:dyDescent="0.25">
      <c r="A1232" s="65">
        <f t="shared" si="157"/>
        <v>282</v>
      </c>
      <c r="B1232" s="46" t="s">
        <v>1717</v>
      </c>
      <c r="C1232" s="46">
        <v>138.4</v>
      </c>
      <c r="D1232" s="46"/>
      <c r="E1232" s="46"/>
      <c r="F1232" s="46">
        <f t="shared" si="153"/>
        <v>138.4</v>
      </c>
      <c r="G1232" s="46">
        <v>4</v>
      </c>
      <c r="H1232" s="46"/>
      <c r="I1232" s="46"/>
      <c r="J1232" s="46">
        <f t="shared" si="154"/>
        <v>4</v>
      </c>
      <c r="K1232" s="45">
        <f t="shared" si="158"/>
        <v>2.003205128205128E-3</v>
      </c>
      <c r="L1232" s="43">
        <f t="shared" si="159"/>
        <v>8.5766225961538449</v>
      </c>
      <c r="M1232" s="43">
        <f t="shared" si="155"/>
        <v>1.8868569711538459</v>
      </c>
      <c r="N1232" s="43">
        <v>3.4627575277337561</v>
      </c>
      <c r="O1232" s="43">
        <v>0.31852770244091433</v>
      </c>
      <c r="P1232" s="45">
        <f t="shared" si="156"/>
        <v>0.10292460113787832</v>
      </c>
    </row>
    <row r="1233" spans="1:16" x14ac:dyDescent="0.25">
      <c r="A1233" s="65">
        <f t="shared" si="157"/>
        <v>283</v>
      </c>
      <c r="B1233" s="46" t="s">
        <v>1718</v>
      </c>
      <c r="C1233" s="46">
        <v>990.2</v>
      </c>
      <c r="D1233" s="46"/>
      <c r="E1233" s="46"/>
      <c r="F1233" s="46">
        <f t="shared" si="153"/>
        <v>990.2</v>
      </c>
      <c r="G1233" s="46">
        <v>24</v>
      </c>
      <c r="H1233" s="46"/>
      <c r="I1233" s="46"/>
      <c r="J1233" s="46">
        <f t="shared" si="154"/>
        <v>24</v>
      </c>
      <c r="K1233" s="45">
        <f t="shared" si="158"/>
        <v>1.2019230769230768E-2</v>
      </c>
      <c r="L1233" s="43">
        <f t="shared" si="159"/>
        <v>51.459735576923073</v>
      </c>
      <c r="M1233" s="43">
        <f t="shared" si="155"/>
        <v>11.321141826923077</v>
      </c>
      <c r="N1233" s="43">
        <v>20.776545166402535</v>
      </c>
      <c r="O1233" s="43">
        <v>1.9111662146454864</v>
      </c>
      <c r="P1233" s="45">
        <f t="shared" si="156"/>
        <v>8.6314470596742257E-2</v>
      </c>
    </row>
    <row r="1234" spans="1:16" x14ac:dyDescent="0.25">
      <c r="A1234" s="65">
        <f t="shared" si="157"/>
        <v>284</v>
      </c>
      <c r="B1234" s="46" t="s">
        <v>1719</v>
      </c>
      <c r="C1234" s="46">
        <v>184.5</v>
      </c>
      <c r="D1234" s="46"/>
      <c r="E1234" s="46"/>
      <c r="F1234" s="46">
        <f t="shared" si="153"/>
        <v>184.5</v>
      </c>
      <c r="G1234" s="46">
        <v>4</v>
      </c>
      <c r="H1234" s="46"/>
      <c r="I1234" s="46"/>
      <c r="J1234" s="46">
        <f t="shared" si="154"/>
        <v>4</v>
      </c>
      <c r="K1234" s="45">
        <f t="shared" si="158"/>
        <v>2.003205128205128E-3</v>
      </c>
      <c r="L1234" s="43">
        <f t="shared" si="159"/>
        <v>8.5766225961538449</v>
      </c>
      <c r="M1234" s="43">
        <f t="shared" si="155"/>
        <v>1.8868569711538459</v>
      </c>
      <c r="N1234" s="43">
        <v>3.4627575277337561</v>
      </c>
      <c r="O1234" s="43">
        <v>0.31852770244091433</v>
      </c>
      <c r="P1234" s="45">
        <f t="shared" si="156"/>
        <v>7.7207397276327167E-2</v>
      </c>
    </row>
    <row r="1235" spans="1:16" x14ac:dyDescent="0.25">
      <c r="A1235" s="65">
        <f t="shared" si="157"/>
        <v>285</v>
      </c>
      <c r="B1235" s="46" t="s">
        <v>1726</v>
      </c>
      <c r="C1235" s="46">
        <v>96.2</v>
      </c>
      <c r="D1235" s="46"/>
      <c r="E1235" s="46"/>
      <c r="F1235" s="46">
        <f t="shared" si="153"/>
        <v>96.2</v>
      </c>
      <c r="G1235" s="46">
        <v>2</v>
      </c>
      <c r="H1235" s="46"/>
      <c r="I1235" s="46"/>
      <c r="J1235" s="46">
        <f t="shared" si="154"/>
        <v>2</v>
      </c>
      <c r="K1235" s="45">
        <f t="shared" si="158"/>
        <v>1.001602564102564E-3</v>
      </c>
      <c r="L1235" s="43">
        <f t="shared" si="159"/>
        <v>4.2883112980769225</v>
      </c>
      <c r="M1235" s="43">
        <f t="shared" si="155"/>
        <v>0.94342848557692294</v>
      </c>
      <c r="N1235" s="43">
        <v>1.7313787638668781</v>
      </c>
      <c r="O1235" s="43">
        <v>0.15926385122045716</v>
      </c>
      <c r="P1235" s="45">
        <f t="shared" si="156"/>
        <v>7.4037239072153635E-2</v>
      </c>
    </row>
    <row r="1236" spans="1:16" x14ac:dyDescent="0.25">
      <c r="A1236" s="65">
        <f t="shared" si="157"/>
        <v>286</v>
      </c>
      <c r="B1236" s="46" t="s">
        <v>1727</v>
      </c>
      <c r="C1236" s="46">
        <v>150.80000000000001</v>
      </c>
      <c r="D1236" s="46"/>
      <c r="E1236" s="46"/>
      <c r="F1236" s="46">
        <f t="shared" si="153"/>
        <v>150.80000000000001</v>
      </c>
      <c r="G1236" s="46">
        <v>4</v>
      </c>
      <c r="H1236" s="46"/>
      <c r="I1236" s="46"/>
      <c r="J1236" s="46">
        <f t="shared" si="154"/>
        <v>4</v>
      </c>
      <c r="K1236" s="45">
        <f t="shared" si="158"/>
        <v>2.003205128205128E-3</v>
      </c>
      <c r="L1236" s="43">
        <f t="shared" si="159"/>
        <v>8.5766225961538449</v>
      </c>
      <c r="M1236" s="43">
        <f t="shared" si="155"/>
        <v>1.8868569711538459</v>
      </c>
      <c r="N1236" s="43">
        <v>3.4627575277337561</v>
      </c>
      <c r="O1236" s="43">
        <v>0.31852770244091433</v>
      </c>
      <c r="P1236" s="45">
        <f t="shared" si="156"/>
        <v>9.4461305023092579E-2</v>
      </c>
    </row>
    <row r="1237" spans="1:16" x14ac:dyDescent="0.25">
      <c r="A1237" s="65">
        <f t="shared" si="157"/>
        <v>287</v>
      </c>
      <c r="B1237" s="46" t="s">
        <v>1733</v>
      </c>
      <c r="C1237" s="46">
        <v>301.02</v>
      </c>
      <c r="D1237" s="46"/>
      <c r="E1237" s="46"/>
      <c r="F1237" s="46">
        <f t="shared" ref="F1237:F1285" si="160">C1237+D1237+E1237</f>
        <v>301.02</v>
      </c>
      <c r="G1237" s="46">
        <v>6</v>
      </c>
      <c r="H1237" s="46"/>
      <c r="I1237" s="46"/>
      <c r="J1237" s="46">
        <f t="shared" ref="J1237:J1285" si="161">G1237+H1237+I1237</f>
        <v>6</v>
      </c>
      <c r="K1237" s="45">
        <f t="shared" si="158"/>
        <v>3.004807692307692E-3</v>
      </c>
      <c r="L1237" s="43">
        <f t="shared" si="159"/>
        <v>12.864933894230768</v>
      </c>
      <c r="M1237" s="43">
        <f t="shared" ref="M1237:M1286" si="162">L1237*0.22</f>
        <v>2.8302854567307691</v>
      </c>
      <c r="N1237" s="43">
        <v>5.1941362916006337</v>
      </c>
      <c r="O1237" s="43">
        <v>0.4777915536613716</v>
      </c>
      <c r="P1237" s="45">
        <f t="shared" si="156"/>
        <v>7.098248354336438E-2</v>
      </c>
    </row>
    <row r="1238" spans="1:16" x14ac:dyDescent="0.25">
      <c r="A1238" s="65">
        <f t="shared" si="157"/>
        <v>288</v>
      </c>
      <c r="B1238" s="46" t="s">
        <v>1734</v>
      </c>
      <c r="C1238" s="46">
        <v>725.3</v>
      </c>
      <c r="D1238" s="46"/>
      <c r="E1238" s="46"/>
      <c r="F1238" s="46">
        <f t="shared" si="160"/>
        <v>725.3</v>
      </c>
      <c r="G1238" s="46">
        <v>15</v>
      </c>
      <c r="H1238" s="46"/>
      <c r="I1238" s="46"/>
      <c r="J1238" s="46">
        <f t="shared" si="161"/>
        <v>15</v>
      </c>
      <c r="K1238" s="45">
        <f t="shared" si="158"/>
        <v>7.5120192307692301E-3</v>
      </c>
      <c r="L1238" s="43">
        <f t="shared" si="159"/>
        <v>32.16233473557692</v>
      </c>
      <c r="M1238" s="43">
        <f t="shared" si="162"/>
        <v>7.0757136418269226</v>
      </c>
      <c r="N1238" s="43">
        <v>12.985340729001585</v>
      </c>
      <c r="O1238" s="43">
        <v>1.1944788841534288</v>
      </c>
      <c r="P1238" s="45">
        <f t="shared" si="156"/>
        <v>7.3649342328083359E-2</v>
      </c>
    </row>
    <row r="1239" spans="1:16" x14ac:dyDescent="0.25">
      <c r="A1239" s="65">
        <f t="shared" si="157"/>
        <v>289</v>
      </c>
      <c r="B1239" s="46" t="s">
        <v>1735</v>
      </c>
      <c r="C1239" s="46">
        <v>1494.6</v>
      </c>
      <c r="D1239" s="46">
        <v>88.8</v>
      </c>
      <c r="E1239" s="46"/>
      <c r="F1239" s="46">
        <f t="shared" si="160"/>
        <v>1583.3999999999999</v>
      </c>
      <c r="G1239" s="46">
        <v>32</v>
      </c>
      <c r="H1239" s="46">
        <v>2</v>
      </c>
      <c r="I1239" s="46"/>
      <c r="J1239" s="46">
        <f t="shared" si="161"/>
        <v>34</v>
      </c>
      <c r="K1239" s="45">
        <f t="shared" si="158"/>
        <v>1.7027243589743588E-2</v>
      </c>
      <c r="L1239" s="43">
        <f t="shared" si="159"/>
        <v>72.901292067307679</v>
      </c>
      <c r="M1239" s="43">
        <f t="shared" si="162"/>
        <v>16.038284254807689</v>
      </c>
      <c r="N1239" s="43">
        <v>29.433438985736924</v>
      </c>
      <c r="O1239" s="43">
        <v>2.5482216195273146</v>
      </c>
      <c r="P1239" s="45">
        <f t="shared" si="156"/>
        <v>7.6368092034469884E-2</v>
      </c>
    </row>
    <row r="1240" spans="1:16" x14ac:dyDescent="0.25">
      <c r="A1240" s="65">
        <f t="shared" si="157"/>
        <v>290</v>
      </c>
      <c r="B1240" s="46" t="s">
        <v>1736</v>
      </c>
      <c r="C1240" s="46">
        <v>1123</v>
      </c>
      <c r="D1240" s="46"/>
      <c r="E1240" s="46">
        <v>374</v>
      </c>
      <c r="F1240" s="46">
        <f t="shared" si="160"/>
        <v>1497</v>
      </c>
      <c r="G1240" s="46">
        <v>24</v>
      </c>
      <c r="H1240" s="46"/>
      <c r="I1240" s="46">
        <v>3</v>
      </c>
      <c r="J1240" s="46">
        <f t="shared" si="161"/>
        <v>27</v>
      </c>
      <c r="K1240" s="45">
        <f t="shared" si="158"/>
        <v>1.3521634615384614E-2</v>
      </c>
      <c r="L1240" s="43">
        <f t="shared" si="159"/>
        <v>57.892202524038453</v>
      </c>
      <c r="M1240" s="43">
        <f t="shared" si="162"/>
        <v>12.73628455528846</v>
      </c>
      <c r="N1240" s="43">
        <v>23.373613312202853</v>
      </c>
      <c r="O1240" s="43">
        <v>1.9111662146454864</v>
      </c>
      <c r="P1240" s="45">
        <f t="shared" si="156"/>
        <v>6.4070318374198562E-2</v>
      </c>
    </row>
    <row r="1241" spans="1:16" x14ac:dyDescent="0.25">
      <c r="A1241" s="65">
        <f t="shared" si="157"/>
        <v>291</v>
      </c>
      <c r="B1241" s="46" t="s">
        <v>1737</v>
      </c>
      <c r="C1241" s="46">
        <v>1486.2</v>
      </c>
      <c r="D1241" s="46"/>
      <c r="E1241" s="46"/>
      <c r="F1241" s="46">
        <f t="shared" si="160"/>
        <v>1486.2</v>
      </c>
      <c r="G1241" s="46">
        <v>32</v>
      </c>
      <c r="H1241" s="46"/>
      <c r="I1241" s="46"/>
      <c r="J1241" s="46">
        <f t="shared" si="161"/>
        <v>32</v>
      </c>
      <c r="K1241" s="45">
        <f t="shared" si="158"/>
        <v>1.6025641025641024E-2</v>
      </c>
      <c r="L1241" s="43">
        <f t="shared" si="159"/>
        <v>68.612980769230759</v>
      </c>
      <c r="M1241" s="43">
        <f t="shared" si="162"/>
        <v>15.094855769230767</v>
      </c>
      <c r="N1241" s="43">
        <v>27.702060221870049</v>
      </c>
      <c r="O1241" s="43">
        <v>2.5482216195273146</v>
      </c>
      <c r="P1241" s="45">
        <f t="shared" si="156"/>
        <v>7.6677512030587328E-2</v>
      </c>
    </row>
    <row r="1242" spans="1:16" x14ac:dyDescent="0.25">
      <c r="A1242" s="65">
        <f t="shared" si="157"/>
        <v>292</v>
      </c>
      <c r="B1242" s="46" t="s">
        <v>1738</v>
      </c>
      <c r="C1242" s="46">
        <v>2557.9</v>
      </c>
      <c r="D1242" s="46"/>
      <c r="E1242" s="46"/>
      <c r="F1242" s="46">
        <f t="shared" si="160"/>
        <v>2557.9</v>
      </c>
      <c r="G1242" s="46">
        <v>64</v>
      </c>
      <c r="H1242" s="46"/>
      <c r="I1242" s="46"/>
      <c r="J1242" s="46">
        <f t="shared" si="161"/>
        <v>64</v>
      </c>
      <c r="K1242" s="45">
        <f t="shared" si="158"/>
        <v>3.2051282051282048E-2</v>
      </c>
      <c r="L1242" s="43">
        <f t="shared" si="159"/>
        <v>137.22596153846152</v>
      </c>
      <c r="M1242" s="43">
        <f t="shared" si="162"/>
        <v>30.189711538461534</v>
      </c>
      <c r="N1242" s="43">
        <v>55.404120443740098</v>
      </c>
      <c r="O1242" s="43">
        <v>5.0964432390546293</v>
      </c>
      <c r="P1242" s="45">
        <f t="shared" si="156"/>
        <v>8.9102872184103274E-2</v>
      </c>
    </row>
    <row r="1243" spans="1:16" x14ac:dyDescent="0.25">
      <c r="A1243" s="65">
        <f t="shared" si="157"/>
        <v>293</v>
      </c>
      <c r="B1243" s="46" t="s">
        <v>1739</v>
      </c>
      <c r="C1243" s="46">
        <v>2559.3000000000002</v>
      </c>
      <c r="D1243" s="46"/>
      <c r="E1243" s="46"/>
      <c r="F1243" s="46">
        <f t="shared" si="160"/>
        <v>2559.3000000000002</v>
      </c>
      <c r="G1243" s="46">
        <v>64</v>
      </c>
      <c r="H1243" s="46"/>
      <c r="I1243" s="46"/>
      <c r="J1243" s="46">
        <f t="shared" si="161"/>
        <v>64</v>
      </c>
      <c r="K1243" s="45">
        <f t="shared" si="158"/>
        <v>3.2051282051282048E-2</v>
      </c>
      <c r="L1243" s="43">
        <f t="shared" si="159"/>
        <v>137.22596153846152</v>
      </c>
      <c r="M1243" s="43">
        <f t="shared" si="162"/>
        <v>30.189711538461534</v>
      </c>
      <c r="N1243" s="43">
        <v>55.404120443740098</v>
      </c>
      <c r="O1243" s="43">
        <v>5.0964432390546293</v>
      </c>
      <c r="P1243" s="45">
        <f t="shared" si="156"/>
        <v>8.9054130723134353E-2</v>
      </c>
    </row>
    <row r="1244" spans="1:16" x14ac:dyDescent="0.25">
      <c r="A1244" s="65">
        <f t="shared" si="157"/>
        <v>294</v>
      </c>
      <c r="B1244" s="46" t="s">
        <v>1740</v>
      </c>
      <c r="C1244" s="46">
        <v>1346.9</v>
      </c>
      <c r="D1244" s="46"/>
      <c r="E1244" s="46"/>
      <c r="F1244" s="46">
        <f t="shared" si="160"/>
        <v>1346.9</v>
      </c>
      <c r="G1244" s="46">
        <v>24</v>
      </c>
      <c r="H1244" s="46"/>
      <c r="I1244" s="46"/>
      <c r="J1244" s="46">
        <f t="shared" si="161"/>
        <v>24</v>
      </c>
      <c r="K1244" s="45">
        <f t="shared" si="158"/>
        <v>1.2019230769230768E-2</v>
      </c>
      <c r="L1244" s="43">
        <f t="shared" si="159"/>
        <v>51.459735576923073</v>
      </c>
      <c r="M1244" s="43">
        <f t="shared" si="162"/>
        <v>11.321141826923077</v>
      </c>
      <c r="N1244" s="43">
        <v>20.776545166402535</v>
      </c>
      <c r="O1244" s="43">
        <v>1.9111662146454864</v>
      </c>
      <c r="P1244" s="45">
        <f t="shared" si="156"/>
        <v>6.3455779036969473E-2</v>
      </c>
    </row>
    <row r="1245" spans="1:16" x14ac:dyDescent="0.25">
      <c r="A1245" s="65">
        <f t="shared" si="157"/>
        <v>295</v>
      </c>
      <c r="B1245" s="46" t="s">
        <v>1741</v>
      </c>
      <c r="C1245" s="46">
        <v>2035.1</v>
      </c>
      <c r="D1245" s="46"/>
      <c r="E1245" s="46"/>
      <c r="F1245" s="46">
        <f t="shared" si="160"/>
        <v>2035.1</v>
      </c>
      <c r="G1245" s="46">
        <v>48</v>
      </c>
      <c r="H1245" s="46"/>
      <c r="I1245" s="46"/>
      <c r="J1245" s="46">
        <f t="shared" si="161"/>
        <v>48</v>
      </c>
      <c r="K1245" s="45">
        <f t="shared" si="158"/>
        <v>2.4038461538461536E-2</v>
      </c>
      <c r="L1245" s="43">
        <f t="shared" si="159"/>
        <v>102.91947115384615</v>
      </c>
      <c r="M1245" s="43">
        <f t="shared" si="162"/>
        <v>22.642283653846153</v>
      </c>
      <c r="N1245" s="43">
        <v>41.55309033280507</v>
      </c>
      <c r="O1245" s="43">
        <v>3.8223324292909728</v>
      </c>
      <c r="P1245" s="45">
        <f t="shared" si="156"/>
        <v>8.3994485563258989E-2</v>
      </c>
    </row>
    <row r="1246" spans="1:16" x14ac:dyDescent="0.25">
      <c r="A1246" s="65">
        <f t="shared" si="157"/>
        <v>296</v>
      </c>
      <c r="B1246" s="46" t="s">
        <v>1742</v>
      </c>
      <c r="C1246" s="46">
        <v>1523.5</v>
      </c>
      <c r="D1246" s="46"/>
      <c r="E1246" s="46"/>
      <c r="F1246" s="46">
        <f t="shared" si="160"/>
        <v>1523.5</v>
      </c>
      <c r="G1246" s="46">
        <v>36</v>
      </c>
      <c r="H1246" s="46"/>
      <c r="I1246" s="46"/>
      <c r="J1246" s="46">
        <f t="shared" si="161"/>
        <v>36</v>
      </c>
      <c r="K1246" s="45">
        <f t="shared" si="158"/>
        <v>1.8028846153846152E-2</v>
      </c>
      <c r="L1246" s="43">
        <f t="shared" si="159"/>
        <v>77.189603365384599</v>
      </c>
      <c r="M1246" s="43">
        <f t="shared" si="162"/>
        <v>16.981712740384612</v>
      </c>
      <c r="N1246" s="43">
        <v>31.164817749603799</v>
      </c>
      <c r="O1246" s="43">
        <v>2.8667493219682294</v>
      </c>
      <c r="P1246" s="45">
        <f t="shared" si="156"/>
        <v>8.4150235101635218E-2</v>
      </c>
    </row>
    <row r="1247" spans="1:16" x14ac:dyDescent="0.25">
      <c r="A1247" s="65">
        <f t="shared" si="157"/>
        <v>297</v>
      </c>
      <c r="B1247" s="46" t="s">
        <v>1743</v>
      </c>
      <c r="C1247" s="46">
        <v>2022.1</v>
      </c>
      <c r="D1247" s="46"/>
      <c r="E1247" s="46"/>
      <c r="F1247" s="46">
        <f t="shared" si="160"/>
        <v>2022.1</v>
      </c>
      <c r="G1247" s="46">
        <v>48</v>
      </c>
      <c r="H1247" s="46"/>
      <c r="I1247" s="46"/>
      <c r="J1247" s="46">
        <f t="shared" si="161"/>
        <v>48</v>
      </c>
      <c r="K1247" s="45">
        <f t="shared" si="158"/>
        <v>2.4038461538461536E-2</v>
      </c>
      <c r="L1247" s="43">
        <f t="shared" si="159"/>
        <v>102.91947115384615</v>
      </c>
      <c r="M1247" s="43">
        <f t="shared" si="162"/>
        <v>22.642283653846153</v>
      </c>
      <c r="N1247" s="43">
        <v>41.55309033280507</v>
      </c>
      <c r="O1247" s="43">
        <v>3.8223324292909728</v>
      </c>
      <c r="P1247" s="45">
        <f t="shared" si="156"/>
        <v>8.4534482750501141E-2</v>
      </c>
    </row>
    <row r="1248" spans="1:16" x14ac:dyDescent="0.25">
      <c r="A1248" s="65">
        <f t="shared" si="157"/>
        <v>298</v>
      </c>
      <c r="B1248" s="46" t="s">
        <v>1744</v>
      </c>
      <c r="C1248" s="46">
        <v>147.19999999999999</v>
      </c>
      <c r="D1248" s="46"/>
      <c r="E1248" s="46"/>
      <c r="F1248" s="46">
        <f t="shared" si="160"/>
        <v>147.19999999999999</v>
      </c>
      <c r="G1248" s="46">
        <v>4</v>
      </c>
      <c r="H1248" s="46"/>
      <c r="I1248" s="46"/>
      <c r="J1248" s="46">
        <f t="shared" si="161"/>
        <v>4</v>
      </c>
      <c r="K1248" s="45">
        <f t="shared" si="158"/>
        <v>2.003205128205128E-3</v>
      </c>
      <c r="L1248" s="43">
        <f t="shared" si="159"/>
        <v>8.5766225961538449</v>
      </c>
      <c r="M1248" s="43">
        <f t="shared" si="162"/>
        <v>1.8868569711538459</v>
      </c>
      <c r="N1248" s="43">
        <v>3.4627575277337561</v>
      </c>
      <c r="O1248" s="43">
        <v>0.31852770244091433</v>
      </c>
      <c r="P1248" s="45">
        <f t="shared" si="156"/>
        <v>9.6771499982896483E-2</v>
      </c>
    </row>
    <row r="1249" spans="1:16" x14ac:dyDescent="0.25">
      <c r="A1249" s="65">
        <f t="shared" si="157"/>
        <v>299</v>
      </c>
      <c r="B1249" s="46" t="s">
        <v>1745</v>
      </c>
      <c r="C1249" s="46">
        <v>1486.9</v>
      </c>
      <c r="D1249" s="46"/>
      <c r="E1249" s="46"/>
      <c r="F1249" s="46">
        <f t="shared" si="160"/>
        <v>1486.9</v>
      </c>
      <c r="G1249" s="46">
        <v>32</v>
      </c>
      <c r="H1249" s="46"/>
      <c r="I1249" s="46"/>
      <c r="J1249" s="46">
        <f t="shared" si="161"/>
        <v>32</v>
      </c>
      <c r="K1249" s="45">
        <f t="shared" si="158"/>
        <v>1.6025641025641024E-2</v>
      </c>
      <c r="L1249" s="43">
        <f t="shared" si="159"/>
        <v>68.612980769230759</v>
      </c>
      <c r="M1249" s="43">
        <f t="shared" si="162"/>
        <v>15.094855769230767</v>
      </c>
      <c r="N1249" s="43">
        <v>27.702060221870049</v>
      </c>
      <c r="O1249" s="43">
        <v>2.5482216195273146</v>
      </c>
      <c r="P1249" s="45">
        <f t="shared" si="156"/>
        <v>7.6641413934937716E-2</v>
      </c>
    </row>
    <row r="1250" spans="1:16" x14ac:dyDescent="0.25">
      <c r="A1250" s="65">
        <f t="shared" si="157"/>
        <v>300</v>
      </c>
      <c r="B1250" s="46" t="s">
        <v>1746</v>
      </c>
      <c r="C1250" s="46">
        <v>252.3</v>
      </c>
      <c r="D1250" s="46"/>
      <c r="E1250" s="46"/>
      <c r="F1250" s="46">
        <f t="shared" si="160"/>
        <v>252.3</v>
      </c>
      <c r="G1250" s="46">
        <v>3</v>
      </c>
      <c r="H1250" s="46"/>
      <c r="I1250" s="46"/>
      <c r="J1250" s="46">
        <f t="shared" si="161"/>
        <v>3</v>
      </c>
      <c r="K1250" s="45">
        <f t="shared" si="158"/>
        <v>1.502403846153846E-3</v>
      </c>
      <c r="L1250" s="43">
        <f t="shared" si="159"/>
        <v>6.4324669471153841</v>
      </c>
      <c r="M1250" s="43">
        <f t="shared" si="162"/>
        <v>1.4151427283653846</v>
      </c>
      <c r="N1250" s="43">
        <v>2.5970681458003169</v>
      </c>
      <c r="O1250" s="43">
        <v>0.2388957768306858</v>
      </c>
      <c r="P1250" s="45">
        <f t="shared" si="156"/>
        <v>4.2344722941386331E-2</v>
      </c>
    </row>
    <row r="1251" spans="1:16" x14ac:dyDescent="0.25">
      <c r="A1251" s="65">
        <f t="shared" si="157"/>
        <v>301</v>
      </c>
      <c r="B1251" s="46" t="s">
        <v>1747</v>
      </c>
      <c r="C1251" s="46">
        <v>127.4</v>
      </c>
      <c r="D1251" s="46"/>
      <c r="E1251" s="46">
        <v>58.5</v>
      </c>
      <c r="F1251" s="46">
        <f t="shared" si="160"/>
        <v>185.9</v>
      </c>
      <c r="G1251" s="46">
        <v>2</v>
      </c>
      <c r="H1251" s="46"/>
      <c r="I1251" s="46">
        <v>1</v>
      </c>
      <c r="J1251" s="46">
        <f t="shared" si="161"/>
        <v>3</v>
      </c>
      <c r="K1251" s="45">
        <f t="shared" si="158"/>
        <v>1.502403846153846E-3</v>
      </c>
      <c r="L1251" s="43">
        <f t="shared" si="159"/>
        <v>6.4324669471153841</v>
      </c>
      <c r="M1251" s="43">
        <f t="shared" si="162"/>
        <v>1.4151427283653846</v>
      </c>
      <c r="N1251" s="43">
        <v>2.5970681458003169</v>
      </c>
      <c r="O1251" s="43">
        <v>0.15926385122045716</v>
      </c>
      <c r="P1251" s="45">
        <f t="shared" si="156"/>
        <v>5.7041106360955045E-2</v>
      </c>
    </row>
    <row r="1252" spans="1:16" x14ac:dyDescent="0.25">
      <c r="A1252" s="65">
        <f t="shared" si="157"/>
        <v>302</v>
      </c>
      <c r="B1252" s="46" t="s">
        <v>1748</v>
      </c>
      <c r="C1252" s="46">
        <v>148.4</v>
      </c>
      <c r="D1252" s="46"/>
      <c r="E1252" s="46"/>
      <c r="F1252" s="46">
        <f t="shared" si="160"/>
        <v>148.4</v>
      </c>
      <c r="G1252" s="46">
        <v>3</v>
      </c>
      <c r="H1252" s="46"/>
      <c r="I1252" s="46"/>
      <c r="J1252" s="46">
        <f t="shared" si="161"/>
        <v>3</v>
      </c>
      <c r="K1252" s="45">
        <f t="shared" si="158"/>
        <v>1.502403846153846E-3</v>
      </c>
      <c r="L1252" s="43">
        <f t="shared" si="159"/>
        <v>6.4324669471153841</v>
      </c>
      <c r="M1252" s="43">
        <f t="shared" si="162"/>
        <v>1.4151427283653846</v>
      </c>
      <c r="N1252" s="43">
        <v>2.5970681458003169</v>
      </c>
      <c r="O1252" s="43">
        <v>0.2388957768306858</v>
      </c>
      <c r="P1252" s="45">
        <f t="shared" si="156"/>
        <v>7.1991735836332699E-2</v>
      </c>
    </row>
    <row r="1253" spans="1:16" x14ac:dyDescent="0.25">
      <c r="A1253" s="65">
        <f t="shared" si="157"/>
        <v>303</v>
      </c>
      <c r="B1253" s="46" t="s">
        <v>1749</v>
      </c>
      <c r="C1253" s="46">
        <v>166</v>
      </c>
      <c r="D1253" s="46"/>
      <c r="E1253" s="46"/>
      <c r="F1253" s="46">
        <f t="shared" si="160"/>
        <v>166</v>
      </c>
      <c r="G1253" s="46">
        <v>4</v>
      </c>
      <c r="H1253" s="46"/>
      <c r="I1253" s="46"/>
      <c r="J1253" s="46">
        <f t="shared" si="161"/>
        <v>4</v>
      </c>
      <c r="K1253" s="45">
        <f t="shared" si="158"/>
        <v>2.003205128205128E-3</v>
      </c>
      <c r="L1253" s="43">
        <f t="shared" si="159"/>
        <v>8.5766225961538449</v>
      </c>
      <c r="M1253" s="43">
        <f t="shared" si="162"/>
        <v>1.8868569711538459</v>
      </c>
      <c r="N1253" s="43">
        <v>3.4627575277337561</v>
      </c>
      <c r="O1253" s="43">
        <v>0.31852770244091433</v>
      </c>
      <c r="P1253" s="45">
        <f t="shared" si="156"/>
        <v>8.5811836129411817E-2</v>
      </c>
    </row>
    <row r="1254" spans="1:16" x14ac:dyDescent="0.25">
      <c r="A1254" s="65">
        <f t="shared" si="157"/>
        <v>304</v>
      </c>
      <c r="B1254" s="46" t="s">
        <v>1750</v>
      </c>
      <c r="C1254" s="46">
        <v>1491.85</v>
      </c>
      <c r="D1254" s="46"/>
      <c r="E1254" s="46">
        <v>243</v>
      </c>
      <c r="F1254" s="46">
        <f t="shared" si="160"/>
        <v>1734.85</v>
      </c>
      <c r="G1254" s="46">
        <v>21</v>
      </c>
      <c r="H1254" s="46"/>
      <c r="I1254" s="46">
        <v>2</v>
      </c>
      <c r="J1254" s="46">
        <f t="shared" si="161"/>
        <v>23</v>
      </c>
      <c r="K1254" s="45">
        <f t="shared" si="158"/>
        <v>1.1518429487179486E-2</v>
      </c>
      <c r="L1254" s="43">
        <f t="shared" si="159"/>
        <v>49.315579927884606</v>
      </c>
      <c r="M1254" s="43">
        <f t="shared" si="162"/>
        <v>10.849427584134613</v>
      </c>
      <c r="N1254" s="43">
        <v>19.910855784469096</v>
      </c>
      <c r="O1254" s="43">
        <v>1.6722704378148003</v>
      </c>
      <c r="P1254" s="45">
        <f t="shared" si="156"/>
        <v>4.712115383710587E-2</v>
      </c>
    </row>
    <row r="1255" spans="1:16" x14ac:dyDescent="0.25">
      <c r="A1255" s="65">
        <f t="shared" si="157"/>
        <v>305</v>
      </c>
      <c r="B1255" s="46" t="s">
        <v>1751</v>
      </c>
      <c r="C1255" s="46">
        <v>213.8</v>
      </c>
      <c r="D1255" s="46"/>
      <c r="E1255" s="46"/>
      <c r="F1255" s="46">
        <f t="shared" si="160"/>
        <v>213.8</v>
      </c>
      <c r="G1255" s="46">
        <v>5</v>
      </c>
      <c r="H1255" s="46"/>
      <c r="I1255" s="46"/>
      <c r="J1255" s="46">
        <f t="shared" si="161"/>
        <v>5</v>
      </c>
      <c r="K1255" s="45">
        <f t="shared" si="158"/>
        <v>2.50400641025641E-3</v>
      </c>
      <c r="L1255" s="43">
        <f t="shared" si="159"/>
        <v>10.720778245192307</v>
      </c>
      <c r="M1255" s="43">
        <f t="shared" si="162"/>
        <v>2.3585712139423074</v>
      </c>
      <c r="N1255" s="43">
        <v>4.3284469096671945</v>
      </c>
      <c r="O1255" s="43">
        <v>0.39815962805114291</v>
      </c>
      <c r="P1255" s="45">
        <f t="shared" si="156"/>
        <v>8.3283236655065249E-2</v>
      </c>
    </row>
    <row r="1256" spans="1:16" x14ac:dyDescent="0.25">
      <c r="A1256" s="65">
        <f t="shared" si="157"/>
        <v>306</v>
      </c>
      <c r="B1256" s="46" t="s">
        <v>1752</v>
      </c>
      <c r="C1256" s="46">
        <v>123.2</v>
      </c>
      <c r="D1256" s="46"/>
      <c r="E1256" s="46"/>
      <c r="F1256" s="46">
        <f t="shared" si="160"/>
        <v>123.2</v>
      </c>
      <c r="G1256" s="46">
        <v>4</v>
      </c>
      <c r="H1256" s="46"/>
      <c r="I1256" s="46"/>
      <c r="J1256" s="46">
        <f t="shared" si="161"/>
        <v>4</v>
      </c>
      <c r="K1256" s="45">
        <f t="shared" si="158"/>
        <v>2.003205128205128E-3</v>
      </c>
      <c r="L1256" s="43">
        <f t="shared" si="159"/>
        <v>8.5766225961538449</v>
      </c>
      <c r="M1256" s="43">
        <f t="shared" si="162"/>
        <v>1.8868569711538459</v>
      </c>
      <c r="N1256" s="43">
        <v>3.4627575277337561</v>
      </c>
      <c r="O1256" s="43">
        <v>0.31852770244091433</v>
      </c>
      <c r="P1256" s="45">
        <f t="shared" si="156"/>
        <v>0.11562309088865552</v>
      </c>
    </row>
    <row r="1257" spans="1:16" x14ac:dyDescent="0.25">
      <c r="A1257" s="65">
        <f t="shared" si="157"/>
        <v>307</v>
      </c>
      <c r="B1257" s="46" t="s">
        <v>250</v>
      </c>
      <c r="C1257" s="46">
        <v>120.6</v>
      </c>
      <c r="D1257" s="46"/>
      <c r="E1257" s="46"/>
      <c r="F1257" s="46">
        <f t="shared" si="160"/>
        <v>120.6</v>
      </c>
      <c r="G1257" s="46">
        <v>4</v>
      </c>
      <c r="H1257" s="46"/>
      <c r="I1257" s="46"/>
      <c r="J1257" s="46">
        <f t="shared" si="161"/>
        <v>4</v>
      </c>
      <c r="K1257" s="45">
        <f t="shared" si="158"/>
        <v>2.003205128205128E-3</v>
      </c>
      <c r="L1257" s="43">
        <f t="shared" si="159"/>
        <v>8.5766225961538449</v>
      </c>
      <c r="M1257" s="43">
        <f t="shared" si="162"/>
        <v>1.8868569711538459</v>
      </c>
      <c r="N1257" s="43">
        <v>3.4627575277337561</v>
      </c>
      <c r="O1257" s="43">
        <v>0.31852770244091433</v>
      </c>
      <c r="P1257" s="45">
        <f t="shared" si="156"/>
        <v>0.11811579434064977</v>
      </c>
    </row>
    <row r="1258" spans="1:16" x14ac:dyDescent="0.25">
      <c r="A1258" s="65">
        <f t="shared" si="157"/>
        <v>308</v>
      </c>
      <c r="B1258" s="46" t="s">
        <v>251</v>
      </c>
      <c r="C1258" s="46">
        <v>151.1</v>
      </c>
      <c r="D1258" s="46"/>
      <c r="E1258" s="46"/>
      <c r="F1258" s="46">
        <f t="shared" si="160"/>
        <v>151.1</v>
      </c>
      <c r="G1258" s="46">
        <v>4</v>
      </c>
      <c r="H1258" s="46"/>
      <c r="I1258" s="46"/>
      <c r="J1258" s="46">
        <f t="shared" si="161"/>
        <v>4</v>
      </c>
      <c r="K1258" s="45">
        <f t="shared" si="158"/>
        <v>2.003205128205128E-3</v>
      </c>
      <c r="L1258" s="43">
        <f t="shared" si="159"/>
        <v>8.5766225961538449</v>
      </c>
      <c r="M1258" s="43">
        <f t="shared" si="162"/>
        <v>1.8868569711538459</v>
      </c>
      <c r="N1258" s="43">
        <v>3.4627575277337561</v>
      </c>
      <c r="O1258" s="43">
        <v>0.31852770244091433</v>
      </c>
      <c r="P1258" s="45">
        <f t="shared" si="156"/>
        <v>9.4273757759645013E-2</v>
      </c>
    </row>
    <row r="1259" spans="1:16" x14ac:dyDescent="0.25">
      <c r="A1259" s="65">
        <f t="shared" si="157"/>
        <v>309</v>
      </c>
      <c r="B1259" s="46" t="s">
        <v>252</v>
      </c>
      <c r="C1259" s="46">
        <v>96</v>
      </c>
      <c r="D1259" s="46"/>
      <c r="E1259" s="46"/>
      <c r="F1259" s="46">
        <f t="shared" si="160"/>
        <v>96</v>
      </c>
      <c r="G1259" s="46">
        <v>4</v>
      </c>
      <c r="H1259" s="46"/>
      <c r="I1259" s="46"/>
      <c r="J1259" s="46">
        <f t="shared" si="161"/>
        <v>4</v>
      </c>
      <c r="K1259" s="45">
        <f t="shared" si="158"/>
        <v>2.003205128205128E-3</v>
      </c>
      <c r="L1259" s="43">
        <f t="shared" si="159"/>
        <v>8.5766225961538449</v>
      </c>
      <c r="M1259" s="43">
        <f t="shared" si="162"/>
        <v>1.8868569711538459</v>
      </c>
      <c r="N1259" s="43">
        <v>3.4627575277337561</v>
      </c>
      <c r="O1259" s="43">
        <v>0.31852770244091433</v>
      </c>
      <c r="P1259" s="45">
        <f t="shared" si="156"/>
        <v>0.14838296664044126</v>
      </c>
    </row>
    <row r="1260" spans="1:16" x14ac:dyDescent="0.25">
      <c r="A1260" s="65">
        <f t="shared" si="157"/>
        <v>310</v>
      </c>
      <c r="B1260" s="46" t="s">
        <v>253</v>
      </c>
      <c r="C1260" s="46">
        <v>145.9</v>
      </c>
      <c r="D1260" s="46"/>
      <c r="E1260" s="46"/>
      <c r="F1260" s="46">
        <f t="shared" si="160"/>
        <v>145.9</v>
      </c>
      <c r="G1260" s="46">
        <v>4</v>
      </c>
      <c r="H1260" s="46"/>
      <c r="I1260" s="46"/>
      <c r="J1260" s="46">
        <f t="shared" si="161"/>
        <v>4</v>
      </c>
      <c r="K1260" s="45">
        <f t="shared" si="158"/>
        <v>2.003205128205128E-3</v>
      </c>
      <c r="L1260" s="43">
        <f t="shared" si="159"/>
        <v>8.5766225961538449</v>
      </c>
      <c r="M1260" s="43">
        <f t="shared" si="162"/>
        <v>1.8868569711538459</v>
      </c>
      <c r="N1260" s="43">
        <v>3.4627575277337561</v>
      </c>
      <c r="O1260" s="43">
        <v>0.31852770244091433</v>
      </c>
      <c r="P1260" s="45">
        <f t="shared" si="156"/>
        <v>9.7633754609200554E-2</v>
      </c>
    </row>
    <row r="1261" spans="1:16" x14ac:dyDescent="0.25">
      <c r="A1261" s="65">
        <f t="shared" si="157"/>
        <v>311</v>
      </c>
      <c r="B1261" s="46" t="s">
        <v>254</v>
      </c>
      <c r="C1261" s="46">
        <v>184.6</v>
      </c>
      <c r="D1261" s="46"/>
      <c r="E1261" s="46"/>
      <c r="F1261" s="46">
        <f t="shared" si="160"/>
        <v>184.6</v>
      </c>
      <c r="G1261" s="46">
        <v>5</v>
      </c>
      <c r="H1261" s="46"/>
      <c r="I1261" s="46"/>
      <c r="J1261" s="46">
        <f t="shared" si="161"/>
        <v>5</v>
      </c>
      <c r="K1261" s="45">
        <f t="shared" si="158"/>
        <v>2.50400641025641E-3</v>
      </c>
      <c r="L1261" s="43">
        <f t="shared" si="159"/>
        <v>10.720778245192307</v>
      </c>
      <c r="M1261" s="43">
        <f t="shared" si="162"/>
        <v>2.3585712139423074</v>
      </c>
      <c r="N1261" s="43">
        <v>4.3284469096671945</v>
      </c>
      <c r="O1261" s="43">
        <v>0.39815962805114291</v>
      </c>
      <c r="P1261" s="45">
        <f t="shared" si="156"/>
        <v>9.6456966396819888E-2</v>
      </c>
    </row>
    <row r="1262" spans="1:16" x14ac:dyDescent="0.25">
      <c r="A1262" s="65">
        <f t="shared" si="157"/>
        <v>312</v>
      </c>
      <c r="B1262" s="46" t="s">
        <v>255</v>
      </c>
      <c r="C1262" s="46">
        <v>185.1</v>
      </c>
      <c r="D1262" s="46"/>
      <c r="E1262" s="46"/>
      <c r="F1262" s="46">
        <f t="shared" si="160"/>
        <v>185.1</v>
      </c>
      <c r="G1262" s="46">
        <v>4</v>
      </c>
      <c r="H1262" s="46"/>
      <c r="I1262" s="46"/>
      <c r="J1262" s="46">
        <f t="shared" si="161"/>
        <v>4</v>
      </c>
      <c r="K1262" s="45">
        <f t="shared" si="158"/>
        <v>2.003205128205128E-3</v>
      </c>
      <c r="L1262" s="43">
        <f t="shared" si="159"/>
        <v>8.5766225961538449</v>
      </c>
      <c r="M1262" s="43">
        <f t="shared" si="162"/>
        <v>1.8868569711538459</v>
      </c>
      <c r="N1262" s="43">
        <v>3.4627575277337561</v>
      </c>
      <c r="O1262" s="43">
        <v>0.31852770244091433</v>
      </c>
      <c r="P1262" s="45">
        <f t="shared" si="156"/>
        <v>7.695713018629044E-2</v>
      </c>
    </row>
    <row r="1263" spans="1:16" x14ac:dyDescent="0.25">
      <c r="A1263" s="65">
        <f t="shared" si="157"/>
        <v>313</v>
      </c>
      <c r="B1263" s="46" t="s">
        <v>256</v>
      </c>
      <c r="C1263" s="46">
        <v>190.2</v>
      </c>
      <c r="D1263" s="46"/>
      <c r="E1263" s="46"/>
      <c r="F1263" s="46">
        <f t="shared" si="160"/>
        <v>190.2</v>
      </c>
      <c r="G1263" s="46">
        <v>6</v>
      </c>
      <c r="H1263" s="46"/>
      <c r="I1263" s="46"/>
      <c r="J1263" s="46">
        <f t="shared" si="161"/>
        <v>6</v>
      </c>
      <c r="K1263" s="45">
        <f t="shared" si="158"/>
        <v>3.004807692307692E-3</v>
      </c>
      <c r="L1263" s="43">
        <f t="shared" si="159"/>
        <v>12.864933894230768</v>
      </c>
      <c r="M1263" s="43">
        <f t="shared" si="162"/>
        <v>2.8302854567307691</v>
      </c>
      <c r="N1263" s="43">
        <v>5.1941362916006337</v>
      </c>
      <c r="O1263" s="43">
        <v>0.4777915536613716</v>
      </c>
      <c r="P1263" s="45">
        <f t="shared" si="156"/>
        <v>0.11234041638393032</v>
      </c>
    </row>
    <row r="1264" spans="1:16" x14ac:dyDescent="0.25">
      <c r="A1264" s="65">
        <f t="shared" si="157"/>
        <v>314</v>
      </c>
      <c r="B1264" s="46" t="s">
        <v>257</v>
      </c>
      <c r="C1264" s="46">
        <v>90</v>
      </c>
      <c r="D1264" s="46"/>
      <c r="E1264" s="46"/>
      <c r="F1264" s="46">
        <f t="shared" si="160"/>
        <v>90</v>
      </c>
      <c r="G1264" s="46">
        <v>3</v>
      </c>
      <c r="H1264" s="46"/>
      <c r="I1264" s="46"/>
      <c r="J1264" s="46">
        <f t="shared" si="161"/>
        <v>3</v>
      </c>
      <c r="K1264" s="45">
        <f t="shared" si="158"/>
        <v>1.502403846153846E-3</v>
      </c>
      <c r="L1264" s="43">
        <f t="shared" si="159"/>
        <v>6.4324669471153841</v>
      </c>
      <c r="M1264" s="43">
        <f t="shared" si="162"/>
        <v>1.4151427283653846</v>
      </c>
      <c r="N1264" s="43">
        <v>2.5970681458003169</v>
      </c>
      <c r="O1264" s="43">
        <v>0.2388957768306858</v>
      </c>
      <c r="P1264" s="45">
        <f t="shared" si="156"/>
        <v>0.11870637331235302</v>
      </c>
    </row>
    <row r="1265" spans="1:16" x14ac:dyDescent="0.25">
      <c r="A1265" s="65">
        <f t="shared" si="157"/>
        <v>315</v>
      </c>
      <c r="B1265" s="46" t="s">
        <v>258</v>
      </c>
      <c r="C1265" s="46">
        <v>113.2</v>
      </c>
      <c r="D1265" s="46"/>
      <c r="E1265" s="46"/>
      <c r="F1265" s="46">
        <f t="shared" si="160"/>
        <v>113.2</v>
      </c>
      <c r="G1265" s="46">
        <v>3</v>
      </c>
      <c r="H1265" s="46"/>
      <c r="I1265" s="46"/>
      <c r="J1265" s="46">
        <f t="shared" si="161"/>
        <v>3</v>
      </c>
      <c r="K1265" s="45">
        <f t="shared" si="158"/>
        <v>1.502403846153846E-3</v>
      </c>
      <c r="L1265" s="43">
        <f t="shared" si="159"/>
        <v>6.4324669471153841</v>
      </c>
      <c r="M1265" s="43">
        <f t="shared" si="162"/>
        <v>1.4151427283653846</v>
      </c>
      <c r="N1265" s="43">
        <v>2.5970681458003169</v>
      </c>
      <c r="O1265" s="43">
        <v>0.2388957768306858</v>
      </c>
      <c r="P1265" s="45">
        <f t="shared" ref="P1265:P1309" si="163">(L1265+M1265+N1265+O1265)/F1265</f>
        <v>9.4377858640563361E-2</v>
      </c>
    </row>
    <row r="1266" spans="1:16" x14ac:dyDescent="0.25">
      <c r="A1266" s="65">
        <f t="shared" si="157"/>
        <v>316</v>
      </c>
      <c r="B1266" s="46" t="s">
        <v>259</v>
      </c>
      <c r="C1266" s="46">
        <v>125.7</v>
      </c>
      <c r="D1266" s="46"/>
      <c r="E1266" s="46"/>
      <c r="F1266" s="46">
        <f t="shared" si="160"/>
        <v>125.7</v>
      </c>
      <c r="G1266" s="46">
        <v>4</v>
      </c>
      <c r="H1266" s="46"/>
      <c r="I1266" s="46"/>
      <c r="J1266" s="46">
        <f t="shared" si="161"/>
        <v>4</v>
      </c>
      <c r="K1266" s="45">
        <f t="shared" si="158"/>
        <v>2.003205128205128E-3</v>
      </c>
      <c r="L1266" s="43">
        <f t="shared" si="159"/>
        <v>8.5766225961538449</v>
      </c>
      <c r="M1266" s="43">
        <f t="shared" si="162"/>
        <v>1.8868569711538459</v>
      </c>
      <c r="N1266" s="43">
        <v>3.4627575277337561</v>
      </c>
      <c r="O1266" s="43">
        <v>0.31852770244091433</v>
      </c>
      <c r="P1266" s="45">
        <f t="shared" si="163"/>
        <v>0.11332350674210311</v>
      </c>
    </row>
    <row r="1267" spans="1:16" x14ac:dyDescent="0.25">
      <c r="A1267" s="65">
        <f t="shared" si="157"/>
        <v>317</v>
      </c>
      <c r="B1267" s="46" t="s">
        <v>260</v>
      </c>
      <c r="C1267" s="46">
        <v>385.4</v>
      </c>
      <c r="D1267" s="46"/>
      <c r="E1267" s="46"/>
      <c r="F1267" s="46">
        <f t="shared" si="160"/>
        <v>385.4</v>
      </c>
      <c r="G1267" s="46">
        <v>8</v>
      </c>
      <c r="H1267" s="46"/>
      <c r="I1267" s="46"/>
      <c r="J1267" s="46">
        <f t="shared" si="161"/>
        <v>8</v>
      </c>
      <c r="K1267" s="45">
        <f t="shared" si="158"/>
        <v>4.0064102564102561E-3</v>
      </c>
      <c r="L1267" s="43">
        <f t="shared" si="159"/>
        <v>17.15324519230769</v>
      </c>
      <c r="M1267" s="43">
        <f t="shared" si="162"/>
        <v>3.7737139423076917</v>
      </c>
      <c r="N1267" s="43">
        <v>6.9255150554675122</v>
      </c>
      <c r="O1267" s="43">
        <v>0.63705540488182866</v>
      </c>
      <c r="P1267" s="45">
        <f t="shared" si="163"/>
        <v>7.3921976115632393E-2</v>
      </c>
    </row>
    <row r="1268" spans="1:16" x14ac:dyDescent="0.25">
      <c r="A1268" s="65">
        <f t="shared" si="157"/>
        <v>318</v>
      </c>
      <c r="B1268" s="46" t="s">
        <v>261</v>
      </c>
      <c r="C1268" s="46">
        <v>133.4</v>
      </c>
      <c r="D1268" s="46"/>
      <c r="E1268" s="46"/>
      <c r="F1268" s="46">
        <f t="shared" si="160"/>
        <v>133.4</v>
      </c>
      <c r="G1268" s="46">
        <v>3</v>
      </c>
      <c r="H1268" s="46"/>
      <c r="I1268" s="46"/>
      <c r="J1268" s="46">
        <f t="shared" si="161"/>
        <v>3</v>
      </c>
      <c r="K1268" s="45">
        <f t="shared" si="158"/>
        <v>1.502403846153846E-3</v>
      </c>
      <c r="L1268" s="43">
        <f t="shared" si="159"/>
        <v>6.4324669471153841</v>
      </c>
      <c r="M1268" s="43">
        <f t="shared" si="162"/>
        <v>1.4151427283653846</v>
      </c>
      <c r="N1268" s="43">
        <v>2.5970681458003169</v>
      </c>
      <c r="O1268" s="43">
        <v>0.2388957768306858</v>
      </c>
      <c r="P1268" s="45">
        <f t="shared" si="163"/>
        <v>8.0086758606535025E-2</v>
      </c>
    </row>
    <row r="1269" spans="1:16" x14ac:dyDescent="0.25">
      <c r="A1269" s="65">
        <f t="shared" ref="A1269:A1308" si="164">A1268+1</f>
        <v>319</v>
      </c>
      <c r="B1269" s="46" t="s">
        <v>262</v>
      </c>
      <c r="C1269" s="46">
        <v>197.2</v>
      </c>
      <c r="D1269" s="46"/>
      <c r="E1269" s="46"/>
      <c r="F1269" s="46">
        <f t="shared" si="160"/>
        <v>197.2</v>
      </c>
      <c r="G1269" s="46">
        <v>4</v>
      </c>
      <c r="H1269" s="46"/>
      <c r="I1269" s="46"/>
      <c r="J1269" s="46">
        <f t="shared" si="161"/>
        <v>4</v>
      </c>
      <c r="K1269" s="45">
        <f t="shared" si="158"/>
        <v>2.003205128205128E-3</v>
      </c>
      <c r="L1269" s="43">
        <f t="shared" si="159"/>
        <v>8.5766225961538449</v>
      </c>
      <c r="M1269" s="43">
        <f t="shared" si="162"/>
        <v>1.8868569711538459</v>
      </c>
      <c r="N1269" s="43">
        <v>3.4627575277337561</v>
      </c>
      <c r="O1269" s="43">
        <v>0.31852770244091433</v>
      </c>
      <c r="P1269" s="45">
        <f t="shared" si="163"/>
        <v>7.2235115605894323E-2</v>
      </c>
    </row>
    <row r="1270" spans="1:16" x14ac:dyDescent="0.25">
      <c r="A1270" s="65">
        <f t="shared" si="164"/>
        <v>320</v>
      </c>
      <c r="B1270" s="46" t="s">
        <v>263</v>
      </c>
      <c r="C1270" s="46">
        <v>752.2</v>
      </c>
      <c r="D1270" s="46"/>
      <c r="E1270" s="46">
        <v>270.8</v>
      </c>
      <c r="F1270" s="46">
        <f t="shared" si="160"/>
        <v>1023</v>
      </c>
      <c r="G1270" s="46">
        <v>17</v>
      </c>
      <c r="H1270" s="46"/>
      <c r="I1270" s="46">
        <v>1</v>
      </c>
      <c r="J1270" s="46">
        <f t="shared" si="161"/>
        <v>18</v>
      </c>
      <c r="K1270" s="45">
        <f t="shared" si="158"/>
        <v>9.0144230769230761E-3</v>
      </c>
      <c r="L1270" s="43">
        <f t="shared" si="159"/>
        <v>38.594801682692299</v>
      </c>
      <c r="M1270" s="43">
        <f t="shared" si="162"/>
        <v>8.4908563701923061</v>
      </c>
      <c r="N1270" s="43">
        <v>15.582408874801899</v>
      </c>
      <c r="O1270" s="43">
        <v>1.353742735373886</v>
      </c>
      <c r="P1270" s="45">
        <f t="shared" si="163"/>
        <v>6.2582414137888953E-2</v>
      </c>
    </row>
    <row r="1271" spans="1:16" x14ac:dyDescent="0.25">
      <c r="A1271" s="65">
        <f t="shared" si="164"/>
        <v>321</v>
      </c>
      <c r="B1271" s="46" t="s">
        <v>264</v>
      </c>
      <c r="C1271" s="46">
        <v>41.8</v>
      </c>
      <c r="D1271" s="46"/>
      <c r="E1271" s="46"/>
      <c r="F1271" s="46">
        <f t="shared" si="160"/>
        <v>41.8</v>
      </c>
      <c r="G1271" s="46">
        <v>2</v>
      </c>
      <c r="H1271" s="46"/>
      <c r="I1271" s="46"/>
      <c r="J1271" s="46">
        <f t="shared" si="161"/>
        <v>2</v>
      </c>
      <c r="K1271" s="45">
        <f t="shared" ref="K1271:K1307" si="165">2.5/$J$1309*J1271</f>
        <v>1.001602564102564E-3</v>
      </c>
      <c r="L1271" s="43">
        <f t="shared" ref="L1271:L1308" si="166">K1271*4281.45</f>
        <v>4.2883112980769225</v>
      </c>
      <c r="M1271" s="43">
        <f t="shared" si="162"/>
        <v>0.94342848557692294</v>
      </c>
      <c r="N1271" s="43">
        <v>1.7313787638668781</v>
      </c>
      <c r="O1271" s="43">
        <v>0.15926385122045716</v>
      </c>
      <c r="P1271" s="45">
        <f t="shared" si="163"/>
        <v>0.17039192341486079</v>
      </c>
    </row>
    <row r="1272" spans="1:16" x14ac:dyDescent="0.25">
      <c r="A1272" s="65">
        <f t="shared" si="164"/>
        <v>322</v>
      </c>
      <c r="B1272" s="46" t="s">
        <v>265</v>
      </c>
      <c r="C1272" s="46">
        <v>144.19999999999999</v>
      </c>
      <c r="D1272" s="46"/>
      <c r="E1272" s="46"/>
      <c r="F1272" s="46">
        <f t="shared" si="160"/>
        <v>144.19999999999999</v>
      </c>
      <c r="G1272" s="46">
        <v>3</v>
      </c>
      <c r="H1272" s="46"/>
      <c r="I1272" s="46"/>
      <c r="J1272" s="46">
        <f t="shared" si="161"/>
        <v>3</v>
      </c>
      <c r="K1272" s="45">
        <f t="shared" si="165"/>
        <v>1.502403846153846E-3</v>
      </c>
      <c r="L1272" s="43">
        <f t="shared" si="166"/>
        <v>6.4324669471153841</v>
      </c>
      <c r="M1272" s="43">
        <f t="shared" si="162"/>
        <v>1.4151427283653846</v>
      </c>
      <c r="N1272" s="43">
        <v>2.5970681458003169</v>
      </c>
      <c r="O1272" s="43">
        <v>0.2388957768306858</v>
      </c>
      <c r="P1272" s="45">
        <f t="shared" si="163"/>
        <v>7.408858251117735E-2</v>
      </c>
    </row>
    <row r="1273" spans="1:16" x14ac:dyDescent="0.25">
      <c r="A1273" s="65">
        <f t="shared" si="164"/>
        <v>323</v>
      </c>
      <c r="B1273" s="46" t="s">
        <v>266</v>
      </c>
      <c r="C1273" s="46">
        <v>378.5</v>
      </c>
      <c r="D1273" s="46"/>
      <c r="E1273" s="46"/>
      <c r="F1273" s="46">
        <f t="shared" si="160"/>
        <v>378.5</v>
      </c>
      <c r="G1273" s="46">
        <v>8</v>
      </c>
      <c r="H1273" s="46"/>
      <c r="I1273" s="46"/>
      <c r="J1273" s="46">
        <f t="shared" si="161"/>
        <v>8</v>
      </c>
      <c r="K1273" s="45">
        <f t="shared" si="165"/>
        <v>4.0064102564102561E-3</v>
      </c>
      <c r="L1273" s="43">
        <f t="shared" si="166"/>
        <v>17.15324519230769</v>
      </c>
      <c r="M1273" s="43">
        <f t="shared" si="162"/>
        <v>3.7737139423076917</v>
      </c>
      <c r="N1273" s="43">
        <v>6.9255150554675122</v>
      </c>
      <c r="O1273" s="43">
        <v>0.63705540488182866</v>
      </c>
      <c r="P1273" s="45">
        <f t="shared" si="163"/>
        <v>7.5269562998585796E-2</v>
      </c>
    </row>
    <row r="1274" spans="1:16" x14ac:dyDescent="0.25">
      <c r="A1274" s="65">
        <f t="shared" si="164"/>
        <v>324</v>
      </c>
      <c r="B1274" s="46" t="s">
        <v>267</v>
      </c>
      <c r="C1274" s="46">
        <v>145.9</v>
      </c>
      <c r="D1274" s="46"/>
      <c r="E1274" s="46"/>
      <c r="F1274" s="46">
        <f t="shared" si="160"/>
        <v>145.9</v>
      </c>
      <c r="G1274" s="46">
        <v>3</v>
      </c>
      <c r="H1274" s="46"/>
      <c r="I1274" s="46"/>
      <c r="J1274" s="46">
        <f t="shared" si="161"/>
        <v>3</v>
      </c>
      <c r="K1274" s="45">
        <f t="shared" si="165"/>
        <v>1.502403846153846E-3</v>
      </c>
      <c r="L1274" s="43">
        <f t="shared" si="166"/>
        <v>6.4324669471153841</v>
      </c>
      <c r="M1274" s="43">
        <f t="shared" si="162"/>
        <v>1.4151427283653846</v>
      </c>
      <c r="N1274" s="43">
        <v>2.5970681458003169</v>
      </c>
      <c r="O1274" s="43">
        <v>0.2388957768306858</v>
      </c>
      <c r="P1274" s="45">
        <f t="shared" si="163"/>
        <v>7.3225315956900419E-2</v>
      </c>
    </row>
    <row r="1275" spans="1:16" x14ac:dyDescent="0.25">
      <c r="A1275" s="65">
        <f t="shared" si="164"/>
        <v>325</v>
      </c>
      <c r="B1275" s="46" t="s">
        <v>273</v>
      </c>
      <c r="C1275" s="46">
        <v>126.6</v>
      </c>
      <c r="D1275" s="46"/>
      <c r="E1275" s="46"/>
      <c r="F1275" s="46">
        <f t="shared" si="160"/>
        <v>126.6</v>
      </c>
      <c r="G1275" s="46">
        <v>3</v>
      </c>
      <c r="H1275" s="46"/>
      <c r="I1275" s="46"/>
      <c r="J1275" s="46">
        <f t="shared" si="161"/>
        <v>3</v>
      </c>
      <c r="K1275" s="45">
        <f t="shared" si="165"/>
        <v>1.502403846153846E-3</v>
      </c>
      <c r="L1275" s="43">
        <f t="shared" si="166"/>
        <v>6.4324669471153841</v>
      </c>
      <c r="M1275" s="43">
        <f t="shared" si="162"/>
        <v>1.4151427283653846</v>
      </c>
      <c r="N1275" s="43">
        <v>2.5970681458003169</v>
      </c>
      <c r="O1275" s="43">
        <v>0.2388957768306858</v>
      </c>
      <c r="P1275" s="45">
        <f t="shared" si="163"/>
        <v>8.4388417046696473E-2</v>
      </c>
    </row>
    <row r="1276" spans="1:16" x14ac:dyDescent="0.25">
      <c r="A1276" s="65">
        <f t="shared" si="164"/>
        <v>326</v>
      </c>
      <c r="B1276" s="46" t="s">
        <v>274</v>
      </c>
      <c r="C1276" s="46">
        <v>251.9</v>
      </c>
      <c r="D1276" s="46"/>
      <c r="E1276" s="46"/>
      <c r="F1276" s="46">
        <f t="shared" si="160"/>
        <v>251.9</v>
      </c>
      <c r="G1276" s="46">
        <v>4</v>
      </c>
      <c r="H1276" s="46"/>
      <c r="I1276" s="46"/>
      <c r="J1276" s="46">
        <f t="shared" si="161"/>
        <v>4</v>
      </c>
      <c r="K1276" s="45">
        <f t="shared" si="165"/>
        <v>2.003205128205128E-3</v>
      </c>
      <c r="L1276" s="43">
        <f t="shared" si="166"/>
        <v>8.5766225961538449</v>
      </c>
      <c r="M1276" s="43">
        <f t="shared" si="162"/>
        <v>1.8868569711538459</v>
      </c>
      <c r="N1276" s="43">
        <v>3.4627575277337561</v>
      </c>
      <c r="O1276" s="43">
        <v>0.31852770244091433</v>
      </c>
      <c r="P1276" s="45">
        <f t="shared" si="163"/>
        <v>5.6549284626766019E-2</v>
      </c>
    </row>
    <row r="1277" spans="1:16" x14ac:dyDescent="0.25">
      <c r="A1277" s="65">
        <f t="shared" si="164"/>
        <v>327</v>
      </c>
      <c r="B1277" s="46" t="s">
        <v>275</v>
      </c>
      <c r="C1277" s="46">
        <v>200.4</v>
      </c>
      <c r="D1277" s="46"/>
      <c r="E1277" s="46"/>
      <c r="F1277" s="46">
        <f t="shared" si="160"/>
        <v>200.4</v>
      </c>
      <c r="G1277" s="46">
        <v>5</v>
      </c>
      <c r="H1277" s="46"/>
      <c r="I1277" s="46"/>
      <c r="J1277" s="46">
        <f t="shared" si="161"/>
        <v>5</v>
      </c>
      <c r="K1277" s="45">
        <f t="shared" si="165"/>
        <v>2.50400641025641E-3</v>
      </c>
      <c r="L1277" s="43">
        <f t="shared" si="166"/>
        <v>10.720778245192307</v>
      </c>
      <c r="M1277" s="43">
        <f t="shared" si="162"/>
        <v>2.3585712139423074</v>
      </c>
      <c r="N1277" s="43">
        <v>4.3284469096671945</v>
      </c>
      <c r="O1277" s="43">
        <v>0.39815962805114291</v>
      </c>
      <c r="P1277" s="45">
        <f t="shared" si="163"/>
        <v>8.8852075832599561E-2</v>
      </c>
    </row>
    <row r="1278" spans="1:16" x14ac:dyDescent="0.25">
      <c r="A1278" s="65">
        <f t="shared" si="164"/>
        <v>328</v>
      </c>
      <c r="B1278" s="46" t="s">
        <v>276</v>
      </c>
      <c r="C1278" s="46">
        <v>142.6</v>
      </c>
      <c r="D1278" s="46"/>
      <c r="E1278" s="46"/>
      <c r="F1278" s="46">
        <f t="shared" si="160"/>
        <v>142.6</v>
      </c>
      <c r="G1278" s="46">
        <v>4</v>
      </c>
      <c r="H1278" s="46"/>
      <c r="I1278" s="46"/>
      <c r="J1278" s="46">
        <f t="shared" si="161"/>
        <v>4</v>
      </c>
      <c r="K1278" s="45">
        <f t="shared" si="165"/>
        <v>2.003205128205128E-3</v>
      </c>
      <c r="L1278" s="43">
        <f t="shared" si="166"/>
        <v>8.5766225961538449</v>
      </c>
      <c r="M1278" s="43">
        <f t="shared" si="162"/>
        <v>1.8868569711538459</v>
      </c>
      <c r="N1278" s="43">
        <v>3.4627575277337561</v>
      </c>
      <c r="O1278" s="43">
        <v>0.31852770244091433</v>
      </c>
      <c r="P1278" s="45">
        <f t="shared" si="163"/>
        <v>9.9893161272667327E-2</v>
      </c>
    </row>
    <row r="1279" spans="1:16" x14ac:dyDescent="0.25">
      <c r="A1279" s="65">
        <f t="shared" si="164"/>
        <v>329</v>
      </c>
      <c r="B1279" s="46" t="s">
        <v>277</v>
      </c>
      <c r="C1279" s="46">
        <v>276.5</v>
      </c>
      <c r="D1279" s="46"/>
      <c r="E1279" s="46"/>
      <c r="F1279" s="46">
        <f t="shared" si="160"/>
        <v>276.5</v>
      </c>
      <c r="G1279" s="46">
        <v>7</v>
      </c>
      <c r="H1279" s="46"/>
      <c r="I1279" s="46"/>
      <c r="J1279" s="46">
        <f t="shared" si="161"/>
        <v>7</v>
      </c>
      <c r="K1279" s="45">
        <f t="shared" si="165"/>
        <v>3.505608974358974E-3</v>
      </c>
      <c r="L1279" s="43">
        <f t="shared" si="166"/>
        <v>15.009089543269228</v>
      </c>
      <c r="M1279" s="43">
        <f t="shared" si="162"/>
        <v>3.30199969951923</v>
      </c>
      <c r="N1279" s="43">
        <v>6.059825673534073</v>
      </c>
      <c r="O1279" s="43">
        <v>0.55742347927160008</v>
      </c>
      <c r="P1279" s="45">
        <f t="shared" si="163"/>
        <v>9.0156739224571902E-2</v>
      </c>
    </row>
    <row r="1280" spans="1:16" x14ac:dyDescent="0.25">
      <c r="A1280" s="65">
        <f t="shared" si="164"/>
        <v>330</v>
      </c>
      <c r="B1280" s="46" t="s">
        <v>278</v>
      </c>
      <c r="C1280" s="46">
        <v>214.3</v>
      </c>
      <c r="D1280" s="46"/>
      <c r="E1280" s="46"/>
      <c r="F1280" s="46">
        <f t="shared" si="160"/>
        <v>214.3</v>
      </c>
      <c r="G1280" s="46">
        <v>6</v>
      </c>
      <c r="H1280" s="46"/>
      <c r="I1280" s="46"/>
      <c r="J1280" s="46">
        <f t="shared" si="161"/>
        <v>6</v>
      </c>
      <c r="K1280" s="45">
        <f t="shared" si="165"/>
        <v>3.004807692307692E-3</v>
      </c>
      <c r="L1280" s="43">
        <f t="shared" si="166"/>
        <v>12.864933894230768</v>
      </c>
      <c r="M1280" s="43">
        <f t="shared" si="162"/>
        <v>2.8302854567307691</v>
      </c>
      <c r="N1280" s="43">
        <v>5.1941362916006337</v>
      </c>
      <c r="O1280" s="43">
        <v>0.4777915536613716</v>
      </c>
      <c r="P1280" s="45">
        <f t="shared" si="163"/>
        <v>9.9706706468611961E-2</v>
      </c>
    </row>
    <row r="1281" spans="1:16" x14ac:dyDescent="0.25">
      <c r="A1281" s="65">
        <f t="shared" si="164"/>
        <v>331</v>
      </c>
      <c r="B1281" s="46" t="s">
        <v>279</v>
      </c>
      <c r="C1281" s="46">
        <v>219.5</v>
      </c>
      <c r="D1281" s="46"/>
      <c r="E1281" s="46"/>
      <c r="F1281" s="46">
        <f t="shared" si="160"/>
        <v>219.5</v>
      </c>
      <c r="G1281" s="46">
        <v>4</v>
      </c>
      <c r="H1281" s="46"/>
      <c r="I1281" s="46"/>
      <c r="J1281" s="46">
        <f t="shared" si="161"/>
        <v>4</v>
      </c>
      <c r="K1281" s="45">
        <f t="shared" si="165"/>
        <v>2.003205128205128E-3</v>
      </c>
      <c r="L1281" s="43">
        <f t="shared" si="166"/>
        <v>8.5766225961538449</v>
      </c>
      <c r="M1281" s="43">
        <f t="shared" si="162"/>
        <v>1.8868569711538459</v>
      </c>
      <c r="N1281" s="43">
        <v>3.4627575277337561</v>
      </c>
      <c r="O1281" s="43">
        <v>0.31852770244091433</v>
      </c>
      <c r="P1281" s="45">
        <f t="shared" si="163"/>
        <v>6.4896422767573403E-2</v>
      </c>
    </row>
    <row r="1282" spans="1:16" x14ac:dyDescent="0.25">
      <c r="A1282" s="65">
        <f t="shared" si="164"/>
        <v>332</v>
      </c>
      <c r="B1282" s="46" t="s">
        <v>280</v>
      </c>
      <c r="C1282" s="46">
        <v>139.69999999999999</v>
      </c>
      <c r="D1282" s="46"/>
      <c r="E1282" s="46"/>
      <c r="F1282" s="46">
        <f t="shared" si="160"/>
        <v>139.69999999999999</v>
      </c>
      <c r="G1282" s="46">
        <v>4</v>
      </c>
      <c r="H1282" s="46"/>
      <c r="I1282" s="46"/>
      <c r="J1282" s="46">
        <f t="shared" si="161"/>
        <v>4</v>
      </c>
      <c r="K1282" s="45">
        <f t="shared" si="165"/>
        <v>2.003205128205128E-3</v>
      </c>
      <c r="L1282" s="43">
        <f t="shared" si="166"/>
        <v>8.5766225961538449</v>
      </c>
      <c r="M1282" s="43">
        <f t="shared" si="162"/>
        <v>1.8868569711538459</v>
      </c>
      <c r="N1282" s="43">
        <v>3.4627575277337561</v>
      </c>
      <c r="O1282" s="43">
        <v>0.31852770244091433</v>
      </c>
      <c r="P1282" s="45">
        <f t="shared" si="163"/>
        <v>0.10196682031125527</v>
      </c>
    </row>
    <row r="1283" spans="1:16" x14ac:dyDescent="0.25">
      <c r="A1283" s="65">
        <f t="shared" si="164"/>
        <v>333</v>
      </c>
      <c r="B1283" s="46" t="s">
        <v>281</v>
      </c>
      <c r="C1283" s="46">
        <v>207.5</v>
      </c>
      <c r="D1283" s="46"/>
      <c r="E1283" s="46"/>
      <c r="F1283" s="46">
        <f t="shared" si="160"/>
        <v>207.5</v>
      </c>
      <c r="G1283" s="46">
        <v>5</v>
      </c>
      <c r="H1283" s="46"/>
      <c r="I1283" s="46"/>
      <c r="J1283" s="46">
        <f t="shared" si="161"/>
        <v>5</v>
      </c>
      <c r="K1283" s="45">
        <f t="shared" si="165"/>
        <v>2.50400641025641E-3</v>
      </c>
      <c r="L1283" s="43">
        <f t="shared" si="166"/>
        <v>10.720778245192307</v>
      </c>
      <c r="M1283" s="43">
        <f t="shared" si="162"/>
        <v>2.3585712139423074</v>
      </c>
      <c r="N1283" s="43">
        <v>4.3284469096671945</v>
      </c>
      <c r="O1283" s="43">
        <v>0.39815962805114291</v>
      </c>
      <c r="P1283" s="45">
        <f t="shared" si="163"/>
        <v>8.5811836129411817E-2</v>
      </c>
    </row>
    <row r="1284" spans="1:16" x14ac:dyDescent="0.25">
      <c r="A1284" s="65">
        <f t="shared" si="164"/>
        <v>334</v>
      </c>
      <c r="B1284" s="46" t="s">
        <v>282</v>
      </c>
      <c r="C1284" s="46">
        <v>1523.2</v>
      </c>
      <c r="D1284" s="46"/>
      <c r="E1284" s="46"/>
      <c r="F1284" s="46">
        <f t="shared" si="160"/>
        <v>1523.2</v>
      </c>
      <c r="G1284" s="46">
        <v>32</v>
      </c>
      <c r="H1284" s="46"/>
      <c r="I1284" s="46"/>
      <c r="J1284" s="46">
        <f t="shared" si="161"/>
        <v>32</v>
      </c>
      <c r="K1284" s="45">
        <f t="shared" si="165"/>
        <v>1.6025641025641024E-2</v>
      </c>
      <c r="L1284" s="43">
        <f t="shared" si="166"/>
        <v>68.612980769230759</v>
      </c>
      <c r="M1284" s="43">
        <f t="shared" si="162"/>
        <v>15.094855769230767</v>
      </c>
      <c r="N1284" s="43">
        <v>27.702060221870049</v>
      </c>
      <c r="O1284" s="43">
        <v>2.5482216195273146</v>
      </c>
      <c r="P1284" s="45">
        <f t="shared" si="163"/>
        <v>7.4814941163247689E-2</v>
      </c>
    </row>
    <row r="1285" spans="1:16" x14ac:dyDescent="0.25">
      <c r="A1285" s="65">
        <f t="shared" si="164"/>
        <v>335</v>
      </c>
      <c r="B1285" s="46" t="s">
        <v>283</v>
      </c>
      <c r="C1285" s="46">
        <v>747.1</v>
      </c>
      <c r="D1285" s="46"/>
      <c r="E1285" s="46"/>
      <c r="F1285" s="46">
        <f t="shared" si="160"/>
        <v>747.1</v>
      </c>
      <c r="G1285" s="46">
        <v>17</v>
      </c>
      <c r="H1285" s="46"/>
      <c r="I1285" s="46"/>
      <c r="J1285" s="46">
        <f t="shared" si="161"/>
        <v>17</v>
      </c>
      <c r="K1285" s="45">
        <f t="shared" si="165"/>
        <v>8.5136217948717941E-3</v>
      </c>
      <c r="L1285" s="43">
        <f t="shared" si="166"/>
        <v>36.45064603365384</v>
      </c>
      <c r="M1285" s="43">
        <f t="shared" si="162"/>
        <v>8.0191421274038444</v>
      </c>
      <c r="N1285" s="43">
        <v>14.716719492868462</v>
      </c>
      <c r="O1285" s="43">
        <v>1.353742735373886</v>
      </c>
      <c r="P1285" s="45">
        <f t="shared" si="163"/>
        <v>8.103366401994383E-2</v>
      </c>
    </row>
    <row r="1286" spans="1:16" x14ac:dyDescent="0.25">
      <c r="A1286" s="65">
        <f t="shared" si="164"/>
        <v>336</v>
      </c>
      <c r="B1286" s="46" t="s">
        <v>284</v>
      </c>
      <c r="C1286" s="46">
        <v>139.6</v>
      </c>
      <c r="D1286" s="46"/>
      <c r="E1286" s="46"/>
      <c r="F1286" s="46">
        <f t="shared" ref="F1286:F1293" si="167">C1286+D1286+E1286</f>
        <v>139.6</v>
      </c>
      <c r="G1286" s="46">
        <v>3</v>
      </c>
      <c r="H1286" s="46"/>
      <c r="I1286" s="46"/>
      <c r="J1286" s="46">
        <f t="shared" ref="J1286:J1292" si="168">G1286+H1286+I1286</f>
        <v>3</v>
      </c>
      <c r="K1286" s="45">
        <f t="shared" si="165"/>
        <v>1.502403846153846E-3</v>
      </c>
      <c r="L1286" s="43">
        <f t="shared" si="166"/>
        <v>6.4324669471153841</v>
      </c>
      <c r="M1286" s="43">
        <f t="shared" si="162"/>
        <v>1.4151427283653846</v>
      </c>
      <c r="N1286" s="43">
        <v>2.5970681458003169</v>
      </c>
      <c r="O1286" s="43">
        <v>0.2388957768306858</v>
      </c>
      <c r="P1286" s="45">
        <f t="shared" si="163"/>
        <v>7.652989683461156E-2</v>
      </c>
    </row>
    <row r="1287" spans="1:16" x14ac:dyDescent="0.25">
      <c r="A1287" s="65">
        <f t="shared" si="164"/>
        <v>337</v>
      </c>
      <c r="B1287" s="46" t="s">
        <v>285</v>
      </c>
      <c r="C1287" s="46">
        <v>127.4</v>
      </c>
      <c r="D1287" s="46"/>
      <c r="E1287" s="46"/>
      <c r="F1287" s="46">
        <f t="shared" si="167"/>
        <v>127.4</v>
      </c>
      <c r="G1287" s="46">
        <v>3</v>
      </c>
      <c r="H1287" s="46"/>
      <c r="I1287" s="46"/>
      <c r="J1287" s="46">
        <f t="shared" si="168"/>
        <v>3</v>
      </c>
      <c r="K1287" s="45">
        <f t="shared" si="165"/>
        <v>1.502403846153846E-3</v>
      </c>
      <c r="L1287" s="43">
        <f t="shared" si="166"/>
        <v>6.4324669471153841</v>
      </c>
      <c r="M1287" s="43">
        <f t="shared" ref="M1287:M1295" si="169">L1287*0.22</f>
        <v>1.4151427283653846</v>
      </c>
      <c r="N1287" s="43">
        <v>2.5970681458003169</v>
      </c>
      <c r="O1287" s="43">
        <v>0.2388957768306858</v>
      </c>
      <c r="P1287" s="45">
        <f t="shared" si="163"/>
        <v>8.3858505479684237E-2</v>
      </c>
    </row>
    <row r="1288" spans="1:16" x14ac:dyDescent="0.25">
      <c r="A1288" s="65">
        <f t="shared" si="164"/>
        <v>338</v>
      </c>
      <c r="B1288" s="46" t="s">
        <v>286</v>
      </c>
      <c r="C1288" s="46">
        <v>112.8</v>
      </c>
      <c r="D1288" s="46"/>
      <c r="E1288" s="46"/>
      <c r="F1288" s="46">
        <f t="shared" si="167"/>
        <v>112.8</v>
      </c>
      <c r="G1288" s="46">
        <v>3</v>
      </c>
      <c r="H1288" s="46"/>
      <c r="I1288" s="46"/>
      <c r="J1288" s="46">
        <f t="shared" si="168"/>
        <v>3</v>
      </c>
      <c r="K1288" s="45">
        <f t="shared" si="165"/>
        <v>1.502403846153846E-3</v>
      </c>
      <c r="L1288" s="43">
        <f t="shared" si="166"/>
        <v>6.4324669471153841</v>
      </c>
      <c r="M1288" s="43">
        <f t="shared" si="169"/>
        <v>1.4151427283653846</v>
      </c>
      <c r="N1288" s="43">
        <v>2.5970681458003169</v>
      </c>
      <c r="O1288" s="43">
        <v>0.2388957768306858</v>
      </c>
      <c r="P1288" s="45">
        <f t="shared" si="163"/>
        <v>9.4712531898154012E-2</v>
      </c>
    </row>
    <row r="1289" spans="1:16" x14ac:dyDescent="0.25">
      <c r="A1289" s="65">
        <f t="shared" si="164"/>
        <v>339</v>
      </c>
      <c r="B1289" s="46" t="s">
        <v>287</v>
      </c>
      <c r="C1289" s="46">
        <v>84.2</v>
      </c>
      <c r="D1289" s="46"/>
      <c r="E1289" s="46"/>
      <c r="F1289" s="46">
        <f t="shared" si="167"/>
        <v>84.2</v>
      </c>
      <c r="G1289" s="46">
        <v>3</v>
      </c>
      <c r="H1289" s="46"/>
      <c r="I1289" s="46"/>
      <c r="J1289" s="46">
        <f t="shared" si="168"/>
        <v>3</v>
      </c>
      <c r="K1289" s="45">
        <f t="shared" si="165"/>
        <v>1.502403846153846E-3</v>
      </c>
      <c r="L1289" s="43">
        <f t="shared" si="166"/>
        <v>6.4324669471153841</v>
      </c>
      <c r="M1289" s="43">
        <f t="shared" si="169"/>
        <v>1.4151427283653846</v>
      </c>
      <c r="N1289" s="43">
        <v>2.5970681458003169</v>
      </c>
      <c r="O1289" s="43">
        <v>0.2388957768306858</v>
      </c>
      <c r="P1289" s="45">
        <f t="shared" si="163"/>
        <v>0.1268832968896885</v>
      </c>
    </row>
    <row r="1290" spans="1:16" x14ac:dyDescent="0.25">
      <c r="A1290" s="65">
        <f t="shared" si="164"/>
        <v>340</v>
      </c>
      <c r="B1290" s="46" t="s">
        <v>288</v>
      </c>
      <c r="C1290" s="46">
        <v>151.6</v>
      </c>
      <c r="D1290" s="46"/>
      <c r="E1290" s="46"/>
      <c r="F1290" s="46">
        <f t="shared" si="167"/>
        <v>151.6</v>
      </c>
      <c r="G1290" s="46">
        <v>4</v>
      </c>
      <c r="H1290" s="46"/>
      <c r="I1290" s="46"/>
      <c r="J1290" s="46">
        <f t="shared" si="168"/>
        <v>4</v>
      </c>
      <c r="K1290" s="45">
        <f t="shared" si="165"/>
        <v>2.003205128205128E-3</v>
      </c>
      <c r="L1290" s="43">
        <f t="shared" si="166"/>
        <v>8.5766225961538449</v>
      </c>
      <c r="M1290" s="43">
        <f t="shared" si="169"/>
        <v>1.8868569711538459</v>
      </c>
      <c r="N1290" s="43">
        <v>3.4627575277337561</v>
      </c>
      <c r="O1290" s="43">
        <v>0.31852770244091433</v>
      </c>
      <c r="P1290" s="45">
        <f t="shared" si="163"/>
        <v>9.3962828479435101E-2</v>
      </c>
    </row>
    <row r="1291" spans="1:16" x14ac:dyDescent="0.25">
      <c r="A1291" s="65">
        <f t="shared" si="164"/>
        <v>341</v>
      </c>
      <c r="B1291" s="46" t="s">
        <v>289</v>
      </c>
      <c r="C1291" s="46">
        <v>45.6</v>
      </c>
      <c r="D1291" s="46"/>
      <c r="E1291" s="46"/>
      <c r="F1291" s="46">
        <f t="shared" si="167"/>
        <v>45.6</v>
      </c>
      <c r="G1291" s="46">
        <v>1</v>
      </c>
      <c r="H1291" s="46"/>
      <c r="I1291" s="46"/>
      <c r="J1291" s="46">
        <f t="shared" si="168"/>
        <v>1</v>
      </c>
      <c r="K1291" s="45">
        <f t="shared" si="165"/>
        <v>5.0080128205128201E-4</v>
      </c>
      <c r="L1291" s="43">
        <f t="shared" si="166"/>
        <v>2.1441556490384612</v>
      </c>
      <c r="M1291" s="43">
        <f t="shared" si="169"/>
        <v>0.47171424278846147</v>
      </c>
      <c r="N1291" s="43">
        <v>0.86568938193343903</v>
      </c>
      <c r="O1291" s="43">
        <v>7.9631925610228582E-2</v>
      </c>
      <c r="P1291" s="45">
        <f t="shared" si="163"/>
        <v>7.809629823181119E-2</v>
      </c>
    </row>
    <row r="1292" spans="1:16" x14ac:dyDescent="0.25">
      <c r="A1292" s="65">
        <f t="shared" si="164"/>
        <v>342</v>
      </c>
      <c r="B1292" s="46" t="s">
        <v>290</v>
      </c>
      <c r="C1292" s="46">
        <v>193.6</v>
      </c>
      <c r="D1292" s="46"/>
      <c r="E1292" s="46"/>
      <c r="F1292" s="46">
        <f t="shared" si="167"/>
        <v>193.6</v>
      </c>
      <c r="G1292" s="46">
        <v>3</v>
      </c>
      <c r="H1292" s="46"/>
      <c r="I1292" s="46"/>
      <c r="J1292" s="46">
        <f t="shared" si="168"/>
        <v>3</v>
      </c>
      <c r="K1292" s="45">
        <f t="shared" si="165"/>
        <v>1.502403846153846E-3</v>
      </c>
      <c r="L1292" s="43">
        <f t="shared" si="166"/>
        <v>6.4324669471153841</v>
      </c>
      <c r="M1292" s="43">
        <f t="shared" si="169"/>
        <v>1.4151427283653846</v>
      </c>
      <c r="N1292" s="43">
        <v>2.5970681458003169</v>
      </c>
      <c r="O1292" s="43">
        <v>0.2388957768306858</v>
      </c>
      <c r="P1292" s="45">
        <f t="shared" si="163"/>
        <v>5.5183747924131055E-2</v>
      </c>
    </row>
    <row r="1293" spans="1:16" x14ac:dyDescent="0.25">
      <c r="A1293" s="65">
        <f t="shared" si="164"/>
        <v>343</v>
      </c>
      <c r="B1293" s="46" t="s">
        <v>947</v>
      </c>
      <c r="C1293" s="46">
        <v>743</v>
      </c>
      <c r="D1293" s="46"/>
      <c r="E1293" s="46"/>
      <c r="F1293" s="46">
        <f t="shared" si="167"/>
        <v>743</v>
      </c>
      <c r="G1293" s="46">
        <v>24</v>
      </c>
      <c r="H1293" s="46"/>
      <c r="I1293" s="46"/>
      <c r="J1293" s="46">
        <f>G1293+H1293+I1293</f>
        <v>24</v>
      </c>
      <c r="K1293" s="45">
        <f t="shared" si="165"/>
        <v>1.2019230769230768E-2</v>
      </c>
      <c r="L1293" s="43">
        <f t="shared" si="166"/>
        <v>51.459735576923073</v>
      </c>
      <c r="M1293" s="43">
        <f t="shared" si="169"/>
        <v>11.321141826923077</v>
      </c>
      <c r="N1293" s="43">
        <v>20.776545166402535</v>
      </c>
      <c r="O1293" s="43">
        <v>1.9111662146454864</v>
      </c>
      <c r="P1293" s="45">
        <f t="shared" si="163"/>
        <v>0.11503174802812137</v>
      </c>
    </row>
    <row r="1294" spans="1:16" x14ac:dyDescent="0.25">
      <c r="A1294" s="65">
        <f t="shared" si="164"/>
        <v>344</v>
      </c>
      <c r="B1294" s="46" t="s">
        <v>1359</v>
      </c>
      <c r="C1294" s="46">
        <v>1518.08</v>
      </c>
      <c r="D1294" s="46"/>
      <c r="E1294" s="46"/>
      <c r="F1294" s="46">
        <v>1518.08</v>
      </c>
      <c r="G1294" s="46">
        <v>65</v>
      </c>
      <c r="H1294" s="46"/>
      <c r="I1294" s="46"/>
      <c r="J1294" s="46">
        <f>G1294+H1294+I1294</f>
        <v>65</v>
      </c>
      <c r="K1294" s="45">
        <f t="shared" si="165"/>
        <v>3.2552083333333329E-2</v>
      </c>
      <c r="L1294" s="43">
        <f t="shared" si="166"/>
        <v>139.37011718749997</v>
      </c>
      <c r="M1294" s="43">
        <f t="shared" si="169"/>
        <v>30.661425781249992</v>
      </c>
      <c r="N1294" s="43">
        <v>56.269809825673534</v>
      </c>
      <c r="O1294" s="43">
        <v>5.1760751646648577</v>
      </c>
      <c r="P1294" s="45">
        <f t="shared" si="163"/>
        <v>0.15248038835837927</v>
      </c>
    </row>
    <row r="1295" spans="1:16" x14ac:dyDescent="0.25">
      <c r="A1295" s="65">
        <f t="shared" si="164"/>
        <v>345</v>
      </c>
      <c r="B1295" s="46" t="s">
        <v>2397</v>
      </c>
      <c r="C1295" s="46">
        <v>320.7</v>
      </c>
      <c r="D1295" s="46"/>
      <c r="E1295" s="46"/>
      <c r="F1295" s="46">
        <f>C1295+D1295+E1295</f>
        <v>320.7</v>
      </c>
      <c r="G1295" s="46">
        <v>8</v>
      </c>
      <c r="H1295" s="46"/>
      <c r="I1295" s="46"/>
      <c r="J1295" s="46">
        <v>8</v>
      </c>
      <c r="K1295" s="45">
        <f t="shared" si="165"/>
        <v>4.0064102564102561E-3</v>
      </c>
      <c r="L1295" s="43">
        <f t="shared" si="166"/>
        <v>17.15324519230769</v>
      </c>
      <c r="M1295" s="43">
        <f t="shared" si="169"/>
        <v>3.7737139423076917</v>
      </c>
      <c r="N1295" s="43">
        <v>6.9255150554675122</v>
      </c>
      <c r="O1295" s="43">
        <v>0.63705540488182866</v>
      </c>
      <c r="P1295" s="45">
        <f t="shared" si="163"/>
        <v>8.8835452432069612E-2</v>
      </c>
    </row>
    <row r="1296" spans="1:16" x14ac:dyDescent="0.25">
      <c r="A1296" s="65">
        <f t="shared" si="164"/>
        <v>346</v>
      </c>
      <c r="B1296" s="46" t="s">
        <v>2398</v>
      </c>
      <c r="C1296" s="46">
        <v>352.5</v>
      </c>
      <c r="D1296" s="46"/>
      <c r="E1296" s="46"/>
      <c r="F1296" s="46">
        <f t="shared" ref="F1296:F1308" si="170">C1296+D1296+E1296</f>
        <v>352.5</v>
      </c>
      <c r="G1296" s="46">
        <v>8</v>
      </c>
      <c r="H1296" s="46"/>
      <c r="I1296" s="46"/>
      <c r="J1296" s="46">
        <v>8</v>
      </c>
      <c r="K1296" s="45">
        <f t="shared" si="165"/>
        <v>4.0064102564102561E-3</v>
      </c>
      <c r="L1296" s="43">
        <f t="shared" si="166"/>
        <v>17.15324519230769</v>
      </c>
      <c r="M1296" s="43">
        <f t="shared" ref="M1296:M1308" si="171">L1296*0.22</f>
        <v>3.7737139423076917</v>
      </c>
      <c r="N1296" s="43">
        <v>6.9255150554675122</v>
      </c>
      <c r="O1296" s="43">
        <v>0.63705540488182866</v>
      </c>
      <c r="P1296" s="45">
        <f t="shared" si="163"/>
        <v>8.0821360553091415E-2</v>
      </c>
    </row>
    <row r="1297" spans="1:16" x14ac:dyDescent="0.25">
      <c r="A1297" s="65">
        <f t="shared" si="164"/>
        <v>347</v>
      </c>
      <c r="B1297" s="46" t="s">
        <v>2399</v>
      </c>
      <c r="C1297" s="46">
        <v>399.4</v>
      </c>
      <c r="D1297" s="46"/>
      <c r="E1297" s="46"/>
      <c r="F1297" s="46">
        <f t="shared" si="170"/>
        <v>399.4</v>
      </c>
      <c r="G1297" s="46">
        <v>8</v>
      </c>
      <c r="H1297" s="46"/>
      <c r="I1297" s="46"/>
      <c r="J1297" s="46">
        <v>8</v>
      </c>
      <c r="K1297" s="45">
        <f t="shared" si="165"/>
        <v>4.0064102564102561E-3</v>
      </c>
      <c r="L1297" s="43">
        <f t="shared" si="166"/>
        <v>17.15324519230769</v>
      </c>
      <c r="M1297" s="43">
        <f t="shared" si="171"/>
        <v>3.7737139423076917</v>
      </c>
      <c r="N1297" s="43">
        <v>6.9255150554675122</v>
      </c>
      <c r="O1297" s="43">
        <v>0.63705540488182866</v>
      </c>
      <c r="P1297" s="45">
        <f t="shared" si="163"/>
        <v>7.1330820217738414E-2</v>
      </c>
    </row>
    <row r="1298" spans="1:16" x14ac:dyDescent="0.25">
      <c r="A1298" s="65">
        <f t="shared" si="164"/>
        <v>348</v>
      </c>
      <c r="B1298" s="46" t="s">
        <v>2400</v>
      </c>
      <c r="C1298" s="46">
        <v>381.3</v>
      </c>
      <c r="D1298" s="46"/>
      <c r="E1298" s="46"/>
      <c r="F1298" s="46">
        <f t="shared" si="170"/>
        <v>381.3</v>
      </c>
      <c r="G1298" s="46">
        <v>8</v>
      </c>
      <c r="H1298" s="46"/>
      <c r="I1298" s="46"/>
      <c r="J1298" s="46">
        <v>8</v>
      </c>
      <c r="K1298" s="45">
        <f t="shared" si="165"/>
        <v>4.0064102564102561E-3</v>
      </c>
      <c r="L1298" s="43">
        <f t="shared" si="166"/>
        <v>17.15324519230769</v>
      </c>
      <c r="M1298" s="43">
        <f t="shared" si="171"/>
        <v>3.7737139423076917</v>
      </c>
      <c r="N1298" s="43">
        <v>6.9255150554675122</v>
      </c>
      <c r="O1298" s="43">
        <v>0.63705540488182866</v>
      </c>
      <c r="P1298" s="45">
        <f t="shared" si="163"/>
        <v>7.4716836073864992E-2</v>
      </c>
    </row>
    <row r="1299" spans="1:16" x14ac:dyDescent="0.25">
      <c r="A1299" s="65">
        <f t="shared" si="164"/>
        <v>349</v>
      </c>
      <c r="B1299" s="46" t="s">
        <v>2401</v>
      </c>
      <c r="C1299" s="46">
        <v>351.4</v>
      </c>
      <c r="D1299" s="46"/>
      <c r="E1299" s="46"/>
      <c r="F1299" s="46">
        <f t="shared" si="170"/>
        <v>351.4</v>
      </c>
      <c r="G1299" s="46">
        <v>8</v>
      </c>
      <c r="H1299" s="46"/>
      <c r="I1299" s="46"/>
      <c r="J1299" s="46">
        <v>8</v>
      </c>
      <c r="K1299" s="45">
        <f t="shared" si="165"/>
        <v>4.0064102564102561E-3</v>
      </c>
      <c r="L1299" s="43">
        <f t="shared" si="166"/>
        <v>17.15324519230769</v>
      </c>
      <c r="M1299" s="43">
        <f t="shared" si="171"/>
        <v>3.7737139423076917</v>
      </c>
      <c r="N1299" s="43">
        <v>6.9255150554675122</v>
      </c>
      <c r="O1299" s="43">
        <v>0.63705540488182866</v>
      </c>
      <c r="P1299" s="45">
        <f t="shared" si="163"/>
        <v>8.1074358551407863E-2</v>
      </c>
    </row>
    <row r="1300" spans="1:16" x14ac:dyDescent="0.25">
      <c r="A1300" s="65">
        <f t="shared" si="164"/>
        <v>350</v>
      </c>
      <c r="B1300" s="46" t="s">
        <v>2402</v>
      </c>
      <c r="C1300" s="46">
        <v>381.3</v>
      </c>
      <c r="D1300" s="46"/>
      <c r="E1300" s="46"/>
      <c r="F1300" s="46">
        <f t="shared" si="170"/>
        <v>381.3</v>
      </c>
      <c r="G1300" s="46">
        <v>8</v>
      </c>
      <c r="H1300" s="46"/>
      <c r="I1300" s="46"/>
      <c r="J1300" s="46">
        <v>8</v>
      </c>
      <c r="K1300" s="45">
        <f t="shared" si="165"/>
        <v>4.0064102564102561E-3</v>
      </c>
      <c r="L1300" s="43">
        <f t="shared" si="166"/>
        <v>17.15324519230769</v>
      </c>
      <c r="M1300" s="43">
        <f t="shared" si="171"/>
        <v>3.7737139423076917</v>
      </c>
      <c r="N1300" s="43">
        <v>6.9255150554675122</v>
      </c>
      <c r="O1300" s="43">
        <v>0.63705540488182866</v>
      </c>
      <c r="P1300" s="45">
        <f t="shared" si="163"/>
        <v>7.4716836073864992E-2</v>
      </c>
    </row>
    <row r="1301" spans="1:16" x14ac:dyDescent="0.25">
      <c r="A1301" s="65">
        <f t="shared" si="164"/>
        <v>351</v>
      </c>
      <c r="B1301" s="46" t="s">
        <v>2403</v>
      </c>
      <c r="C1301" s="46">
        <v>125.1</v>
      </c>
      <c r="D1301" s="46"/>
      <c r="E1301" s="46"/>
      <c r="F1301" s="46">
        <f t="shared" si="170"/>
        <v>125.1</v>
      </c>
      <c r="G1301" s="46">
        <v>3</v>
      </c>
      <c r="H1301" s="46"/>
      <c r="I1301" s="46"/>
      <c r="J1301" s="46">
        <v>3</v>
      </c>
      <c r="K1301" s="45">
        <f t="shared" si="165"/>
        <v>1.502403846153846E-3</v>
      </c>
      <c r="L1301" s="43">
        <f t="shared" si="166"/>
        <v>6.4324669471153841</v>
      </c>
      <c r="M1301" s="43">
        <f t="shared" si="171"/>
        <v>1.4151427283653846</v>
      </c>
      <c r="N1301" s="43">
        <v>2.5970681458003169</v>
      </c>
      <c r="O1301" s="43">
        <v>0.2388957768306858</v>
      </c>
      <c r="P1301" s="45">
        <f t="shared" si="163"/>
        <v>8.5400268570038157E-2</v>
      </c>
    </row>
    <row r="1302" spans="1:16" x14ac:dyDescent="0.25">
      <c r="A1302" s="65">
        <f t="shared" si="164"/>
        <v>352</v>
      </c>
      <c r="B1302" s="46" t="s">
        <v>2404</v>
      </c>
      <c r="C1302" s="46">
        <v>120.3</v>
      </c>
      <c r="D1302" s="46"/>
      <c r="E1302" s="46"/>
      <c r="F1302" s="46">
        <f t="shared" si="170"/>
        <v>120.3</v>
      </c>
      <c r="G1302" s="46">
        <v>4</v>
      </c>
      <c r="H1302" s="46"/>
      <c r="I1302" s="46"/>
      <c r="J1302" s="46">
        <v>4</v>
      </c>
      <c r="K1302" s="45">
        <f t="shared" si="165"/>
        <v>2.003205128205128E-3</v>
      </c>
      <c r="L1302" s="43">
        <f t="shared" si="166"/>
        <v>8.5766225961538449</v>
      </c>
      <c r="M1302" s="43">
        <f t="shared" si="171"/>
        <v>1.8868569711538459</v>
      </c>
      <c r="N1302" s="43">
        <v>3.4627575277337561</v>
      </c>
      <c r="O1302" s="43">
        <v>0.31852770244091433</v>
      </c>
      <c r="P1302" s="45">
        <f t="shared" si="163"/>
        <v>0.11841034744374365</v>
      </c>
    </row>
    <row r="1303" spans="1:16" x14ac:dyDescent="0.25">
      <c r="A1303" s="65">
        <f t="shared" si="164"/>
        <v>353</v>
      </c>
      <c r="B1303" s="67" t="s">
        <v>2405</v>
      </c>
      <c r="C1303" s="46">
        <v>342.6</v>
      </c>
      <c r="D1303" s="46"/>
      <c r="E1303" s="46"/>
      <c r="F1303" s="46">
        <f t="shared" si="170"/>
        <v>342.6</v>
      </c>
      <c r="G1303" s="46">
        <v>8</v>
      </c>
      <c r="H1303" s="46"/>
      <c r="I1303" s="46"/>
      <c r="J1303" s="46">
        <v>8</v>
      </c>
      <c r="K1303" s="45">
        <f t="shared" si="165"/>
        <v>4.0064102564102561E-3</v>
      </c>
      <c r="L1303" s="43">
        <f t="shared" si="166"/>
        <v>17.15324519230769</v>
      </c>
      <c r="M1303" s="43">
        <f t="shared" si="171"/>
        <v>3.7737139423076917</v>
      </c>
      <c r="N1303" s="43">
        <v>6.9255150554675122</v>
      </c>
      <c r="O1303" s="43">
        <v>0.63705540488182866</v>
      </c>
      <c r="P1303" s="45">
        <f t="shared" si="163"/>
        <v>8.3156828940352367E-2</v>
      </c>
    </row>
    <row r="1304" spans="1:16" x14ac:dyDescent="0.25">
      <c r="A1304" s="65">
        <f t="shared" si="164"/>
        <v>354</v>
      </c>
      <c r="B1304" s="46" t="s">
        <v>2406</v>
      </c>
      <c r="C1304" s="46">
        <v>341.6</v>
      </c>
      <c r="D1304" s="46"/>
      <c r="E1304" s="46"/>
      <c r="F1304" s="46">
        <f t="shared" si="170"/>
        <v>341.6</v>
      </c>
      <c r="G1304" s="46">
        <v>8</v>
      </c>
      <c r="H1304" s="46"/>
      <c r="I1304" s="46"/>
      <c r="J1304" s="46">
        <v>8</v>
      </c>
      <c r="K1304" s="45">
        <f t="shared" si="165"/>
        <v>4.0064102564102561E-3</v>
      </c>
      <c r="L1304" s="43">
        <f t="shared" si="166"/>
        <v>17.15324519230769</v>
      </c>
      <c r="M1304" s="43">
        <f t="shared" si="171"/>
        <v>3.7737139423076917</v>
      </c>
      <c r="N1304" s="43">
        <v>6.9255150554675122</v>
      </c>
      <c r="O1304" s="43">
        <v>0.63705540488182866</v>
      </c>
      <c r="P1304" s="45">
        <f t="shared" si="163"/>
        <v>8.3400262280341683E-2</v>
      </c>
    </row>
    <row r="1305" spans="1:16" x14ac:dyDescent="0.25">
      <c r="A1305" s="65">
        <f t="shared" si="164"/>
        <v>355</v>
      </c>
      <c r="B1305" s="46" t="s">
        <v>2407</v>
      </c>
      <c r="C1305" s="46">
        <v>348.8</v>
      </c>
      <c r="D1305" s="46"/>
      <c r="E1305" s="46"/>
      <c r="F1305" s="46">
        <f t="shared" si="170"/>
        <v>348.8</v>
      </c>
      <c r="G1305" s="46">
        <v>8</v>
      </c>
      <c r="H1305" s="46"/>
      <c r="I1305" s="46"/>
      <c r="J1305" s="46">
        <v>8</v>
      </c>
      <c r="K1305" s="45">
        <f t="shared" si="165"/>
        <v>4.0064102564102561E-3</v>
      </c>
      <c r="L1305" s="43">
        <f t="shared" si="166"/>
        <v>17.15324519230769</v>
      </c>
      <c r="M1305" s="43">
        <f t="shared" si="171"/>
        <v>3.7737139423076917</v>
      </c>
      <c r="N1305" s="43">
        <v>6.9255150554675122</v>
      </c>
      <c r="O1305" s="43">
        <v>0.63705540488182866</v>
      </c>
      <c r="P1305" s="45">
        <f t="shared" si="163"/>
        <v>8.1678697233270411E-2</v>
      </c>
    </row>
    <row r="1306" spans="1:16" x14ac:dyDescent="0.25">
      <c r="A1306" s="65">
        <f t="shared" si="164"/>
        <v>356</v>
      </c>
      <c r="B1306" s="46" t="s">
        <v>2408</v>
      </c>
      <c r="C1306" s="46">
        <v>348.5</v>
      </c>
      <c r="D1306" s="46"/>
      <c r="E1306" s="46"/>
      <c r="F1306" s="46">
        <f t="shared" si="170"/>
        <v>348.5</v>
      </c>
      <c r="G1306" s="46">
        <v>8</v>
      </c>
      <c r="H1306" s="46"/>
      <c r="I1306" s="46"/>
      <c r="J1306" s="46">
        <v>8</v>
      </c>
      <c r="K1306" s="45">
        <f t="shared" si="165"/>
        <v>4.0064102564102561E-3</v>
      </c>
      <c r="L1306" s="43">
        <f t="shared" si="166"/>
        <v>17.15324519230769</v>
      </c>
      <c r="M1306" s="43">
        <f t="shared" si="171"/>
        <v>3.7737139423076917</v>
      </c>
      <c r="N1306" s="43">
        <v>6.9255150554675122</v>
      </c>
      <c r="O1306" s="43">
        <v>0.63705540488182866</v>
      </c>
      <c r="P1306" s="45">
        <f t="shared" si="163"/>
        <v>8.1749008880816987E-2</v>
      </c>
    </row>
    <row r="1307" spans="1:16" x14ac:dyDescent="0.25">
      <c r="A1307" s="65">
        <f t="shared" si="164"/>
        <v>357</v>
      </c>
      <c r="B1307" s="46" t="s">
        <v>2409</v>
      </c>
      <c r="C1307" s="46">
        <v>713.6</v>
      </c>
      <c r="D1307" s="46"/>
      <c r="E1307" s="46"/>
      <c r="F1307" s="46">
        <f t="shared" si="170"/>
        <v>713.6</v>
      </c>
      <c r="G1307" s="46">
        <v>12</v>
      </c>
      <c r="H1307" s="46"/>
      <c r="I1307" s="46"/>
      <c r="J1307" s="46">
        <v>12</v>
      </c>
      <c r="K1307" s="45">
        <f t="shared" si="165"/>
        <v>6.0096153846153841E-3</v>
      </c>
      <c r="L1307" s="43">
        <f t="shared" si="166"/>
        <v>25.729867788461537</v>
      </c>
      <c r="M1307" s="43">
        <f t="shared" si="171"/>
        <v>5.6605709134615383</v>
      </c>
      <c r="N1307" s="43">
        <v>10.388272583201267</v>
      </c>
      <c r="O1307" s="43">
        <v>0.95558310732274321</v>
      </c>
      <c r="P1307" s="45">
        <f t="shared" si="163"/>
        <v>5.988550223156823E-2</v>
      </c>
    </row>
    <row r="1308" spans="1:16" x14ac:dyDescent="0.25">
      <c r="A1308" s="65">
        <f t="shared" si="164"/>
        <v>358</v>
      </c>
      <c r="B1308" s="46" t="s">
        <v>2410</v>
      </c>
      <c r="C1308" s="46">
        <v>343.6</v>
      </c>
      <c r="D1308" s="46"/>
      <c r="E1308" s="46"/>
      <c r="F1308" s="46">
        <f t="shared" si="170"/>
        <v>343.6</v>
      </c>
      <c r="G1308" s="46">
        <v>8</v>
      </c>
      <c r="H1308" s="46"/>
      <c r="I1308" s="46"/>
      <c r="J1308" s="46">
        <v>8</v>
      </c>
      <c r="K1308" s="45">
        <f>2.5/$J$1309*J1308</f>
        <v>4.0064102564102561E-3</v>
      </c>
      <c r="L1308" s="43">
        <f t="shared" si="166"/>
        <v>17.15324519230769</v>
      </c>
      <c r="M1308" s="43">
        <f t="shared" si="171"/>
        <v>3.7737139423076917</v>
      </c>
      <c r="N1308" s="43">
        <v>6.9255150554675122</v>
      </c>
      <c r="O1308" s="43">
        <v>0.63705540488182866</v>
      </c>
      <c r="P1308" s="45">
        <f t="shared" si="163"/>
        <v>8.2914812558104539E-2</v>
      </c>
    </row>
    <row r="1309" spans="1:16" ht="14" x14ac:dyDescent="0.3">
      <c r="A1309" s="23"/>
      <c r="B1309" s="23" t="s">
        <v>2074</v>
      </c>
      <c r="C1309" s="59">
        <f t="shared" ref="C1309:O1309" si="172">SUM(C951:C1308)</f>
        <v>210848.08000000002</v>
      </c>
      <c r="D1309" s="59">
        <f t="shared" si="172"/>
        <v>1269.0999999999999</v>
      </c>
      <c r="E1309" s="59">
        <f t="shared" si="172"/>
        <v>9020.7800000000007</v>
      </c>
      <c r="F1309" s="59">
        <f t="shared" si="172"/>
        <v>221137.96000000011</v>
      </c>
      <c r="G1309" s="59">
        <f t="shared" si="172"/>
        <v>4768</v>
      </c>
      <c r="H1309" s="59">
        <f t="shared" si="172"/>
        <v>34</v>
      </c>
      <c r="I1309" s="59">
        <f t="shared" si="172"/>
        <v>190</v>
      </c>
      <c r="J1309" s="59">
        <f t="shared" si="172"/>
        <v>4992</v>
      </c>
      <c r="K1309" s="59">
        <f t="shared" si="172"/>
        <v>2.4999999999999982</v>
      </c>
      <c r="L1309" s="59">
        <f t="shared" si="172"/>
        <v>10703.625000000009</v>
      </c>
      <c r="M1309" s="59">
        <f t="shared" si="172"/>
        <v>2354.7975000000015</v>
      </c>
      <c r="N1309" s="59">
        <f t="shared" si="172"/>
        <v>4321.5213946117165</v>
      </c>
      <c r="O1309" s="59">
        <f t="shared" si="172"/>
        <v>383.02956218520006</v>
      </c>
      <c r="P1309" s="45">
        <f t="shared" si="163"/>
        <v>8.0325302163395729E-2</v>
      </c>
    </row>
    <row r="1310" spans="1:16" ht="14" x14ac:dyDescent="0.3">
      <c r="A1310" s="545" t="s">
        <v>1877</v>
      </c>
      <c r="B1310" s="545"/>
      <c r="C1310" s="545"/>
      <c r="D1310" s="545"/>
      <c r="E1310" s="545"/>
      <c r="F1310" s="545"/>
      <c r="G1310" s="545"/>
      <c r="H1310" s="545"/>
      <c r="I1310" s="545"/>
      <c r="J1310" s="545"/>
      <c r="K1310" s="545"/>
      <c r="L1310" s="545"/>
      <c r="M1310" s="545"/>
      <c r="N1310" s="545"/>
      <c r="O1310" s="545"/>
      <c r="P1310" s="545"/>
    </row>
    <row r="1311" spans="1:16" x14ac:dyDescent="0.25">
      <c r="A1311" s="46">
        <v>1</v>
      </c>
      <c r="B1311" s="46" t="s">
        <v>1504</v>
      </c>
      <c r="C1311" s="190">
        <v>2589.1999999999998</v>
      </c>
      <c r="D1311" s="46"/>
      <c r="E1311" s="49">
        <v>1780.4</v>
      </c>
      <c r="F1311" s="46">
        <f t="shared" ref="F1311:F1357" si="173">C1311+D1311+E1311</f>
        <v>4369.6000000000004</v>
      </c>
      <c r="G1311" s="46">
        <v>64</v>
      </c>
      <c r="H1311" s="46"/>
      <c r="I1311" s="46">
        <v>2</v>
      </c>
      <c r="J1311" s="46">
        <f t="shared" ref="J1311:J1357" si="174">G1311+H1311+I1311</f>
        <v>66</v>
      </c>
      <c r="K1311" s="45">
        <f>3.5/$J$1358*J1311</f>
        <v>4.0125065138092754E-2</v>
      </c>
      <c r="L1311" s="43">
        <f t="shared" ref="L1311:L1357" si="175">K1311*4281.45</f>
        <v>171.79346013548721</v>
      </c>
      <c r="M1311" s="43">
        <f>L1311*0.22</f>
        <v>37.794561229807186</v>
      </c>
      <c r="N1311" s="43">
        <v>44.060324360474844</v>
      </c>
      <c r="O1311" s="43">
        <v>10.861914893617021</v>
      </c>
      <c r="P1311" s="45">
        <f t="shared" ref="P1311:P1338" si="176">(L1311+M1311+N1311+O1311)/F1311</f>
        <v>6.0534204645593698E-2</v>
      </c>
    </row>
    <row r="1312" spans="1:16" x14ac:dyDescent="0.25">
      <c r="A1312" s="46">
        <f>A1311+1</f>
        <v>2</v>
      </c>
      <c r="B1312" s="46" t="s">
        <v>1505</v>
      </c>
      <c r="C1312" s="190">
        <v>3208.2</v>
      </c>
      <c r="D1312" s="48"/>
      <c r="E1312" s="49">
        <v>45.1</v>
      </c>
      <c r="F1312" s="46">
        <f t="shared" si="173"/>
        <v>3253.2999999999997</v>
      </c>
      <c r="G1312" s="46">
        <v>79</v>
      </c>
      <c r="H1312" s="46"/>
      <c r="I1312" s="46">
        <v>1</v>
      </c>
      <c r="J1312" s="46">
        <f t="shared" si="174"/>
        <v>80</v>
      </c>
      <c r="K1312" s="45">
        <f t="shared" ref="K1312:K1357" si="177">3.5/$J$1358*J1312</f>
        <v>4.8636442591627582E-2</v>
      </c>
      <c r="L1312" s="43">
        <f t="shared" si="175"/>
        <v>208.2344971339239</v>
      </c>
      <c r="M1312" s="43">
        <f t="shared" ref="M1312:M1357" si="178">L1312*0.22</f>
        <v>45.811589369463256</v>
      </c>
      <c r="N1312" s="43">
        <v>53.406453770272527</v>
      </c>
      <c r="O1312" s="43">
        <v>13.165957446808511</v>
      </c>
      <c r="P1312" s="45">
        <f t="shared" si="176"/>
        <v>9.8551777493765785E-2</v>
      </c>
    </row>
    <row r="1313" spans="1:16" x14ac:dyDescent="0.25">
      <c r="A1313" s="46">
        <f t="shared" ref="A1313:A1357" si="179">A1312+1</f>
        <v>3</v>
      </c>
      <c r="B1313" s="46" t="s">
        <v>1878</v>
      </c>
      <c r="C1313" s="190">
        <v>7422.1</v>
      </c>
      <c r="D1313" s="48"/>
      <c r="E1313" s="49">
        <v>176.5</v>
      </c>
      <c r="F1313" s="46">
        <f t="shared" si="173"/>
        <v>7598.6</v>
      </c>
      <c r="G1313" s="46">
        <v>174</v>
      </c>
      <c r="H1313" s="46"/>
      <c r="I1313" s="46">
        <v>2</v>
      </c>
      <c r="J1313" s="46">
        <f t="shared" si="174"/>
        <v>176</v>
      </c>
      <c r="K1313" s="45">
        <f t="shared" si="177"/>
        <v>0.10700017370158069</v>
      </c>
      <c r="L1313" s="43">
        <f t="shared" si="175"/>
        <v>458.11589369463263</v>
      </c>
      <c r="M1313" s="43">
        <f t="shared" si="178"/>
        <v>100.78549661281917</v>
      </c>
      <c r="N1313" s="43">
        <v>117.49419829459957</v>
      </c>
      <c r="O1313" s="43">
        <v>28.965106382978721</v>
      </c>
      <c r="P1313" s="45">
        <f t="shared" si="176"/>
        <v>9.282771760390468E-2</v>
      </c>
    </row>
    <row r="1314" spans="1:16" x14ac:dyDescent="0.25">
      <c r="A1314" s="46">
        <f t="shared" si="179"/>
        <v>4</v>
      </c>
      <c r="B1314" s="46" t="s">
        <v>1507</v>
      </c>
      <c r="C1314" s="190">
        <v>3200.7</v>
      </c>
      <c r="D1314" s="48">
        <v>43.2</v>
      </c>
      <c r="E1314" s="49"/>
      <c r="F1314" s="46">
        <f t="shared" si="173"/>
        <v>3243.8999999999996</v>
      </c>
      <c r="G1314" s="46">
        <v>79</v>
      </c>
      <c r="H1314" s="46">
        <v>1</v>
      </c>
      <c r="I1314" s="46"/>
      <c r="J1314" s="46">
        <f t="shared" si="174"/>
        <v>80</v>
      </c>
      <c r="K1314" s="45">
        <f t="shared" si="177"/>
        <v>4.8636442591627582E-2</v>
      </c>
      <c r="L1314" s="43">
        <f t="shared" si="175"/>
        <v>208.2344971339239</v>
      </c>
      <c r="M1314" s="43">
        <f t="shared" si="178"/>
        <v>45.811589369463256</v>
      </c>
      <c r="N1314" s="43">
        <v>53.406453770272527</v>
      </c>
      <c r="O1314" s="43">
        <v>13.165957446808511</v>
      </c>
      <c r="P1314" s="45">
        <f t="shared" si="176"/>
        <v>9.8837355565975601E-2</v>
      </c>
    </row>
    <row r="1315" spans="1:16" x14ac:dyDescent="0.25">
      <c r="A1315" s="46">
        <f t="shared" si="179"/>
        <v>5</v>
      </c>
      <c r="B1315" s="46" t="s">
        <v>1508</v>
      </c>
      <c r="C1315" s="190">
        <v>3204.9</v>
      </c>
      <c r="D1315" s="48"/>
      <c r="E1315" s="49"/>
      <c r="F1315" s="46">
        <f t="shared" si="173"/>
        <v>3204.9</v>
      </c>
      <c r="G1315" s="46">
        <v>80</v>
      </c>
      <c r="H1315" s="46"/>
      <c r="I1315" s="46"/>
      <c r="J1315" s="46">
        <f t="shared" si="174"/>
        <v>80</v>
      </c>
      <c r="K1315" s="45">
        <f t="shared" si="177"/>
        <v>4.8636442591627582E-2</v>
      </c>
      <c r="L1315" s="43">
        <f t="shared" si="175"/>
        <v>208.2344971339239</v>
      </c>
      <c r="M1315" s="43">
        <f t="shared" si="178"/>
        <v>45.811589369463256</v>
      </c>
      <c r="N1315" s="43">
        <v>53.406453770272527</v>
      </c>
      <c r="O1315" s="43">
        <v>13.165957446808511</v>
      </c>
      <c r="P1315" s="45">
        <f t="shared" si="176"/>
        <v>0.10004009414348909</v>
      </c>
    </row>
    <row r="1316" spans="1:16" x14ac:dyDescent="0.25">
      <c r="A1316" s="46">
        <f t="shared" si="179"/>
        <v>6</v>
      </c>
      <c r="B1316" s="46" t="s">
        <v>1509</v>
      </c>
      <c r="C1316" s="190">
        <v>3188.3</v>
      </c>
      <c r="D1316" s="48"/>
      <c r="E1316" s="49"/>
      <c r="F1316" s="46">
        <f t="shared" si="173"/>
        <v>3188.3</v>
      </c>
      <c r="G1316" s="46">
        <v>80</v>
      </c>
      <c r="H1316" s="46"/>
      <c r="I1316" s="46"/>
      <c r="J1316" s="46">
        <f t="shared" si="174"/>
        <v>80</v>
      </c>
      <c r="K1316" s="45">
        <f t="shared" si="177"/>
        <v>4.8636442591627582E-2</v>
      </c>
      <c r="L1316" s="43">
        <f t="shared" si="175"/>
        <v>208.2344971339239</v>
      </c>
      <c r="M1316" s="43">
        <f t="shared" si="178"/>
        <v>45.811589369463256</v>
      </c>
      <c r="N1316" s="43">
        <v>53.406453770272527</v>
      </c>
      <c r="O1316" s="43">
        <v>13.165957446808511</v>
      </c>
      <c r="P1316" s="45">
        <f t="shared" si="176"/>
        <v>0.10056095653497732</v>
      </c>
    </row>
    <row r="1317" spans="1:16" x14ac:dyDescent="0.25">
      <c r="A1317" s="46">
        <f t="shared" si="179"/>
        <v>7</v>
      </c>
      <c r="B1317" s="46" t="s">
        <v>1510</v>
      </c>
      <c r="C1317" s="190">
        <v>3475.5</v>
      </c>
      <c r="D1317" s="48"/>
      <c r="E1317" s="49"/>
      <c r="F1317" s="46">
        <f t="shared" si="173"/>
        <v>3475.5</v>
      </c>
      <c r="G1317" s="46">
        <v>70</v>
      </c>
      <c r="H1317" s="46"/>
      <c r="I1317" s="46"/>
      <c r="J1317" s="46">
        <f t="shared" si="174"/>
        <v>70</v>
      </c>
      <c r="K1317" s="45">
        <f t="shared" si="177"/>
        <v>4.2556887267674134E-2</v>
      </c>
      <c r="L1317" s="43">
        <f t="shared" si="175"/>
        <v>182.2051849921834</v>
      </c>
      <c r="M1317" s="43">
        <f t="shared" si="178"/>
        <v>40.085140698280348</v>
      </c>
      <c r="N1317" s="43">
        <v>46.730647048988466</v>
      </c>
      <c r="O1317" s="43">
        <v>11.520212765957446</v>
      </c>
      <c r="P1317" s="45">
        <f t="shared" si="176"/>
        <v>8.0719662064569042E-2</v>
      </c>
    </row>
    <row r="1318" spans="1:16" x14ac:dyDescent="0.25">
      <c r="A1318" s="46">
        <f t="shared" si="179"/>
        <v>8</v>
      </c>
      <c r="B1318" s="46" t="s">
        <v>1879</v>
      </c>
      <c r="C1318" s="190">
        <v>3043.6</v>
      </c>
      <c r="D1318" s="48"/>
      <c r="E1318" s="49"/>
      <c r="F1318" s="46">
        <f t="shared" si="173"/>
        <v>3043.6</v>
      </c>
      <c r="G1318" s="46">
        <v>70</v>
      </c>
      <c r="H1318" s="46"/>
      <c r="I1318" s="46"/>
      <c r="J1318" s="46">
        <f t="shared" si="174"/>
        <v>70</v>
      </c>
      <c r="K1318" s="45">
        <f t="shared" si="177"/>
        <v>4.2556887267674134E-2</v>
      </c>
      <c r="L1318" s="43">
        <f t="shared" si="175"/>
        <v>182.2051849921834</v>
      </c>
      <c r="M1318" s="43">
        <f t="shared" si="178"/>
        <v>40.085140698280348</v>
      </c>
      <c r="N1318" s="43">
        <v>46.730647048988466</v>
      </c>
      <c r="O1318" s="43">
        <v>11.520212765957446</v>
      </c>
      <c r="P1318" s="45">
        <f t="shared" si="176"/>
        <v>9.217413112938945E-2</v>
      </c>
    </row>
    <row r="1319" spans="1:16" x14ac:dyDescent="0.25">
      <c r="A1319" s="46">
        <f t="shared" si="179"/>
        <v>9</v>
      </c>
      <c r="B1319" s="46" t="s">
        <v>1511</v>
      </c>
      <c r="C1319" s="190">
        <v>7039.4</v>
      </c>
      <c r="D1319" s="48"/>
      <c r="E1319" s="49">
        <v>816.4</v>
      </c>
      <c r="F1319" s="46">
        <f t="shared" si="173"/>
        <v>7855.7999999999993</v>
      </c>
      <c r="G1319" s="46">
        <v>131</v>
      </c>
      <c r="H1319" s="46"/>
      <c r="I1319" s="46">
        <v>4</v>
      </c>
      <c r="J1319" s="46">
        <f t="shared" si="174"/>
        <v>135</v>
      </c>
      <c r="K1319" s="45">
        <f t="shared" si="177"/>
        <v>8.2073996873371552E-2</v>
      </c>
      <c r="L1319" s="43">
        <f t="shared" si="175"/>
        <v>351.39571391349659</v>
      </c>
      <c r="M1319" s="43">
        <f t="shared" si="178"/>
        <v>77.307057060969257</v>
      </c>
      <c r="N1319" s="43">
        <v>90.123390737334901</v>
      </c>
      <c r="O1319" s="43">
        <v>22.217553191489358</v>
      </c>
      <c r="P1319" s="45">
        <f t="shared" si="176"/>
        <v>6.8871879999909652E-2</v>
      </c>
    </row>
    <row r="1320" spans="1:16" x14ac:dyDescent="0.25">
      <c r="A1320" s="46">
        <f t="shared" si="179"/>
        <v>10</v>
      </c>
      <c r="B1320" s="46" t="s">
        <v>1512</v>
      </c>
      <c r="C1320" s="190">
        <v>10010.700000000001</v>
      </c>
      <c r="D1320" s="48">
        <v>269</v>
      </c>
      <c r="E1320" s="49"/>
      <c r="F1320" s="46">
        <f t="shared" si="173"/>
        <v>10279.700000000001</v>
      </c>
      <c r="G1320" s="46">
        <v>218</v>
      </c>
      <c r="H1320" s="46">
        <v>1</v>
      </c>
      <c r="I1320" s="46"/>
      <c r="J1320" s="46">
        <f t="shared" si="174"/>
        <v>219</v>
      </c>
      <c r="K1320" s="45">
        <f t="shared" si="177"/>
        <v>0.13314226159458051</v>
      </c>
      <c r="L1320" s="43">
        <f t="shared" si="175"/>
        <v>570.04193590411671</v>
      </c>
      <c r="M1320" s="43">
        <f t="shared" si="178"/>
        <v>125.40922589890567</v>
      </c>
      <c r="N1320" s="43">
        <v>146.20016719612104</v>
      </c>
      <c r="O1320" s="43">
        <v>36.04180851063829</v>
      </c>
      <c r="P1320" s="45">
        <f t="shared" si="176"/>
        <v>8.5381201543798121E-2</v>
      </c>
    </row>
    <row r="1321" spans="1:16" x14ac:dyDescent="0.25">
      <c r="A1321" s="46">
        <f t="shared" si="179"/>
        <v>11</v>
      </c>
      <c r="B1321" s="46" t="s">
        <v>1513</v>
      </c>
      <c r="C1321" s="190">
        <v>9985.1</v>
      </c>
      <c r="D1321" s="48">
        <v>248.8</v>
      </c>
      <c r="E1321" s="49"/>
      <c r="F1321" s="46">
        <f t="shared" si="173"/>
        <v>10233.9</v>
      </c>
      <c r="G1321" s="46">
        <v>218</v>
      </c>
      <c r="H1321" s="46">
        <v>2</v>
      </c>
      <c r="I1321" s="46"/>
      <c r="J1321" s="46">
        <f t="shared" si="174"/>
        <v>220</v>
      </c>
      <c r="K1321" s="45">
        <f t="shared" si="177"/>
        <v>0.13375021712697585</v>
      </c>
      <c r="L1321" s="43">
        <f t="shared" si="175"/>
        <v>572.64486711829068</v>
      </c>
      <c r="M1321" s="43">
        <f t="shared" si="178"/>
        <v>125.98187076602395</v>
      </c>
      <c r="N1321" s="43">
        <v>146.86774786824947</v>
      </c>
      <c r="O1321" s="43">
        <v>36.206382978723397</v>
      </c>
      <c r="P1321" s="45">
        <f t="shared" si="176"/>
        <v>8.6154923219035506E-2</v>
      </c>
    </row>
    <row r="1322" spans="1:16" x14ac:dyDescent="0.25">
      <c r="A1322" s="46">
        <f t="shared" si="179"/>
        <v>12</v>
      </c>
      <c r="B1322" s="46" t="s">
        <v>1880</v>
      </c>
      <c r="C1322" s="190">
        <v>4399.7</v>
      </c>
      <c r="D1322" s="48"/>
      <c r="E1322" s="49"/>
      <c r="F1322" s="46">
        <f t="shared" si="173"/>
        <v>4399.7</v>
      </c>
      <c r="G1322" s="46">
        <v>95</v>
      </c>
      <c r="H1322" s="46"/>
      <c r="I1322" s="46"/>
      <c r="J1322" s="46">
        <f t="shared" si="174"/>
        <v>95</v>
      </c>
      <c r="K1322" s="45">
        <f t="shared" si="177"/>
        <v>5.7755775577557754E-2</v>
      </c>
      <c r="L1322" s="43">
        <f t="shared" si="175"/>
        <v>247.27846534653463</v>
      </c>
      <c r="M1322" s="43">
        <f t="shared" si="178"/>
        <v>54.401262376237618</v>
      </c>
      <c r="N1322" s="43">
        <v>63.420163852198634</v>
      </c>
      <c r="O1322" s="43">
        <v>15.634574468085104</v>
      </c>
      <c r="P1322" s="45">
        <f t="shared" si="176"/>
        <v>8.6536460677558921E-2</v>
      </c>
    </row>
    <row r="1323" spans="1:16" x14ac:dyDescent="0.25">
      <c r="A1323" s="46">
        <f t="shared" si="179"/>
        <v>13</v>
      </c>
      <c r="B1323" s="46" t="s">
        <v>1514</v>
      </c>
      <c r="C1323" s="190">
        <v>4393.8999999999996</v>
      </c>
      <c r="D1323" s="48"/>
      <c r="E1323" s="49"/>
      <c r="F1323" s="46">
        <f t="shared" si="173"/>
        <v>4393.8999999999996</v>
      </c>
      <c r="G1323" s="46">
        <v>95</v>
      </c>
      <c r="H1323" s="46"/>
      <c r="I1323" s="46"/>
      <c r="J1323" s="46">
        <f t="shared" si="174"/>
        <v>95</v>
      </c>
      <c r="K1323" s="45">
        <f t="shared" si="177"/>
        <v>5.7755775577557754E-2</v>
      </c>
      <c r="L1323" s="43">
        <f t="shared" si="175"/>
        <v>247.27846534653463</v>
      </c>
      <c r="M1323" s="43">
        <f t="shared" si="178"/>
        <v>54.401262376237618</v>
      </c>
      <c r="N1323" s="43">
        <v>63.420163852198634</v>
      </c>
      <c r="O1323" s="43">
        <v>15.634574468085104</v>
      </c>
      <c r="P1323" s="45">
        <f t="shared" si="176"/>
        <v>8.6650689829776736E-2</v>
      </c>
    </row>
    <row r="1324" spans="1:16" x14ac:dyDescent="0.25">
      <c r="A1324" s="46">
        <f t="shared" si="179"/>
        <v>14</v>
      </c>
      <c r="B1324" s="46" t="s">
        <v>1515</v>
      </c>
      <c r="C1324" s="190">
        <v>13614.8</v>
      </c>
      <c r="D1324" s="48"/>
      <c r="E1324" s="49">
        <v>2083.39</v>
      </c>
      <c r="F1324" s="46">
        <f t="shared" si="173"/>
        <v>15698.189999999999</v>
      </c>
      <c r="G1324" s="46">
        <v>259</v>
      </c>
      <c r="H1324" s="46"/>
      <c r="I1324" s="46">
        <v>14</v>
      </c>
      <c r="J1324" s="46">
        <f t="shared" si="174"/>
        <v>273</v>
      </c>
      <c r="K1324" s="45">
        <f t="shared" si="177"/>
        <v>0.16597186034392913</v>
      </c>
      <c r="L1324" s="43">
        <f t="shared" si="175"/>
        <v>710.6002214695153</v>
      </c>
      <c r="M1324" s="43">
        <f t="shared" si="178"/>
        <v>156.33204872329335</v>
      </c>
      <c r="N1324" s="43">
        <v>182.24952349105502</v>
      </c>
      <c r="O1324" s="43">
        <v>44.928829787234044</v>
      </c>
      <c r="P1324" s="45">
        <f t="shared" si="176"/>
        <v>6.9696609830247808E-2</v>
      </c>
    </row>
    <row r="1325" spans="1:16" x14ac:dyDescent="0.25">
      <c r="A1325" s="46">
        <f t="shared" si="179"/>
        <v>15</v>
      </c>
      <c r="B1325" s="46" t="s">
        <v>1516</v>
      </c>
      <c r="C1325" s="190">
        <v>3086.6</v>
      </c>
      <c r="D1325" s="48"/>
      <c r="E1325" s="49"/>
      <c r="F1325" s="46">
        <f t="shared" si="173"/>
        <v>3086.6</v>
      </c>
      <c r="G1325" s="46">
        <v>72</v>
      </c>
      <c r="H1325" s="46"/>
      <c r="I1325" s="46"/>
      <c r="J1325" s="46">
        <f t="shared" si="174"/>
        <v>72</v>
      </c>
      <c r="K1325" s="45">
        <f t="shared" si="177"/>
        <v>4.3772798332464828E-2</v>
      </c>
      <c r="L1325" s="43">
        <f t="shared" si="175"/>
        <v>187.41104742053153</v>
      </c>
      <c r="M1325" s="43">
        <f t="shared" si="178"/>
        <v>41.23043043251694</v>
      </c>
      <c r="N1325" s="43">
        <v>48.065808393245277</v>
      </c>
      <c r="O1325" s="43">
        <v>11.849361702127659</v>
      </c>
      <c r="P1325" s="45">
        <f t="shared" si="176"/>
        <v>9.3486894300661386E-2</v>
      </c>
    </row>
    <row r="1326" spans="1:16" x14ac:dyDescent="0.25">
      <c r="A1326" s="46">
        <f t="shared" si="179"/>
        <v>16</v>
      </c>
      <c r="B1326" s="46" t="s">
        <v>1517</v>
      </c>
      <c r="C1326" s="190">
        <v>3011.7</v>
      </c>
      <c r="D1326" s="48"/>
      <c r="E1326" s="49"/>
      <c r="F1326" s="46">
        <f t="shared" si="173"/>
        <v>3011.7</v>
      </c>
      <c r="G1326" s="46">
        <v>72</v>
      </c>
      <c r="H1326" s="46"/>
      <c r="I1326" s="46"/>
      <c r="J1326" s="46">
        <f t="shared" si="174"/>
        <v>72</v>
      </c>
      <c r="K1326" s="45">
        <f t="shared" si="177"/>
        <v>4.3772798332464828E-2</v>
      </c>
      <c r="L1326" s="43">
        <f t="shared" si="175"/>
        <v>187.41104742053153</v>
      </c>
      <c r="M1326" s="43">
        <f t="shared" si="178"/>
        <v>41.23043043251694</v>
      </c>
      <c r="N1326" s="43">
        <v>48.065808393245277</v>
      </c>
      <c r="O1326" s="43">
        <v>11.849361702127659</v>
      </c>
      <c r="P1326" s="45">
        <f t="shared" si="176"/>
        <v>9.5811882972547543E-2</v>
      </c>
    </row>
    <row r="1327" spans="1:16" x14ac:dyDescent="0.25">
      <c r="A1327" s="46">
        <f t="shared" si="179"/>
        <v>17</v>
      </c>
      <c r="B1327" s="46" t="s">
        <v>1518</v>
      </c>
      <c r="C1327" s="190">
        <v>4401.5</v>
      </c>
      <c r="D1327" s="48"/>
      <c r="E1327" s="49"/>
      <c r="F1327" s="46">
        <f t="shared" si="173"/>
        <v>4401.5</v>
      </c>
      <c r="G1327" s="46">
        <v>95</v>
      </c>
      <c r="H1327" s="46"/>
      <c r="I1327" s="46"/>
      <c r="J1327" s="46">
        <f t="shared" si="174"/>
        <v>95</v>
      </c>
      <c r="K1327" s="45">
        <f t="shared" si="177"/>
        <v>5.7755775577557754E-2</v>
      </c>
      <c r="L1327" s="43">
        <f t="shared" si="175"/>
        <v>247.27846534653463</v>
      </c>
      <c r="M1327" s="43">
        <f t="shared" si="178"/>
        <v>54.401262376237618</v>
      </c>
      <c r="N1327" s="43">
        <v>63.420163852198634</v>
      </c>
      <c r="O1327" s="43">
        <v>15.634574468085104</v>
      </c>
      <c r="P1327" s="45">
        <f t="shared" si="176"/>
        <v>8.6501071462695894E-2</v>
      </c>
    </row>
    <row r="1328" spans="1:16" x14ac:dyDescent="0.25">
      <c r="A1328" s="46">
        <f t="shared" si="179"/>
        <v>18</v>
      </c>
      <c r="B1328" s="46" t="s">
        <v>1519</v>
      </c>
      <c r="C1328" s="190">
        <v>4380.8999999999996</v>
      </c>
      <c r="D1328" s="48"/>
      <c r="E1328" s="49"/>
      <c r="F1328" s="46">
        <f t="shared" si="173"/>
        <v>4380.8999999999996</v>
      </c>
      <c r="G1328" s="46">
        <v>96</v>
      </c>
      <c r="H1328" s="46"/>
      <c r="I1328" s="46"/>
      <c r="J1328" s="46">
        <f t="shared" si="174"/>
        <v>96</v>
      </c>
      <c r="K1328" s="45">
        <f t="shared" si="177"/>
        <v>5.8363731109953104E-2</v>
      </c>
      <c r="L1328" s="43">
        <f t="shared" si="175"/>
        <v>249.88139656070871</v>
      </c>
      <c r="M1328" s="43">
        <f t="shared" si="178"/>
        <v>54.973907243355917</v>
      </c>
      <c r="N1328" s="43">
        <v>64.087744524327036</v>
      </c>
      <c r="O1328" s="43">
        <v>15.799148936170212</v>
      </c>
      <c r="P1328" s="45">
        <f t="shared" si="176"/>
        <v>8.7822638559328439E-2</v>
      </c>
    </row>
    <row r="1329" spans="1:16" x14ac:dyDescent="0.25">
      <c r="A1329" s="46">
        <f t="shared" si="179"/>
        <v>19</v>
      </c>
      <c r="B1329" s="46" t="s">
        <v>1521</v>
      </c>
      <c r="C1329" s="190">
        <v>9529.6</v>
      </c>
      <c r="D1329" s="48"/>
      <c r="E1329" s="49">
        <v>1865.5</v>
      </c>
      <c r="F1329" s="46">
        <f t="shared" si="173"/>
        <v>11395.1</v>
      </c>
      <c r="G1329" s="46">
        <v>192</v>
      </c>
      <c r="H1329" s="46"/>
      <c r="I1329" s="46">
        <v>8</v>
      </c>
      <c r="J1329" s="46">
        <f t="shared" si="174"/>
        <v>200</v>
      </c>
      <c r="K1329" s="45">
        <f t="shared" si="177"/>
        <v>0.12159110647906896</v>
      </c>
      <c r="L1329" s="43">
        <f t="shared" si="175"/>
        <v>520.58624283480981</v>
      </c>
      <c r="M1329" s="43">
        <f t="shared" si="178"/>
        <v>114.52897342365816</v>
      </c>
      <c r="N1329" s="43">
        <v>133.51613442568134</v>
      </c>
      <c r="O1329" s="43">
        <v>32.914893617021271</v>
      </c>
      <c r="P1329" s="45">
        <f t="shared" si="176"/>
        <v>7.0341308483573686E-2</v>
      </c>
    </row>
    <row r="1330" spans="1:16" x14ac:dyDescent="0.25">
      <c r="A1330" s="46">
        <f t="shared" si="179"/>
        <v>20</v>
      </c>
      <c r="B1330" s="46" t="s">
        <v>1522</v>
      </c>
      <c r="C1330" s="190">
        <v>5840.7</v>
      </c>
      <c r="D1330" s="48"/>
      <c r="E1330" s="49"/>
      <c r="F1330" s="46">
        <f t="shared" si="173"/>
        <v>5840.7</v>
      </c>
      <c r="G1330" s="46">
        <v>119</v>
      </c>
      <c r="H1330" s="46"/>
      <c r="I1330" s="46"/>
      <c r="J1330" s="46">
        <f t="shared" si="174"/>
        <v>119</v>
      </c>
      <c r="K1330" s="45">
        <f t="shared" si="177"/>
        <v>7.234670835504603E-2</v>
      </c>
      <c r="L1330" s="43">
        <f t="shared" si="175"/>
        <v>309.74881448671181</v>
      </c>
      <c r="M1330" s="43">
        <f t="shared" si="178"/>
        <v>68.144739187076595</v>
      </c>
      <c r="N1330" s="43">
        <v>79.442099983280386</v>
      </c>
      <c r="O1330" s="43">
        <v>19.584361702127659</v>
      </c>
      <c r="P1330" s="45">
        <f t="shared" si="176"/>
        <v>8.1654598825345676E-2</v>
      </c>
    </row>
    <row r="1331" spans="1:16" x14ac:dyDescent="0.25">
      <c r="A1331" s="46">
        <f t="shared" si="179"/>
        <v>21</v>
      </c>
      <c r="B1331" s="46" t="s">
        <v>1523</v>
      </c>
      <c r="C1331" s="190">
        <v>6026.6</v>
      </c>
      <c r="D1331" s="48"/>
      <c r="E1331" s="49"/>
      <c r="F1331" s="46">
        <f t="shared" si="173"/>
        <v>6026.6</v>
      </c>
      <c r="G1331" s="46">
        <v>119</v>
      </c>
      <c r="H1331" s="46"/>
      <c r="I1331" s="46"/>
      <c r="J1331" s="46">
        <f t="shared" si="174"/>
        <v>119</v>
      </c>
      <c r="K1331" s="45">
        <f t="shared" si="177"/>
        <v>7.234670835504603E-2</v>
      </c>
      <c r="L1331" s="43">
        <f t="shared" si="175"/>
        <v>309.74881448671181</v>
      </c>
      <c r="M1331" s="43">
        <f t="shared" si="178"/>
        <v>68.144739187076595</v>
      </c>
      <c r="N1331" s="43">
        <v>79.442099983280386</v>
      </c>
      <c r="O1331" s="43">
        <v>19.584361702127659</v>
      </c>
      <c r="P1331" s="45">
        <f t="shared" si="176"/>
        <v>7.9135833697142069E-2</v>
      </c>
    </row>
    <row r="1332" spans="1:16" x14ac:dyDescent="0.25">
      <c r="A1332" s="46">
        <f t="shared" si="179"/>
        <v>22</v>
      </c>
      <c r="B1332" s="46" t="s">
        <v>1524</v>
      </c>
      <c r="C1332" s="190">
        <v>5850.8</v>
      </c>
      <c r="D1332" s="48"/>
      <c r="E1332" s="49"/>
      <c r="F1332" s="46">
        <f t="shared" si="173"/>
        <v>5850.8</v>
      </c>
      <c r="G1332" s="46">
        <v>120</v>
      </c>
      <c r="H1332" s="46"/>
      <c r="I1332" s="46"/>
      <c r="J1332" s="46">
        <f t="shared" si="174"/>
        <v>120</v>
      </c>
      <c r="K1332" s="45">
        <f t="shared" si="177"/>
        <v>7.2954663887441373E-2</v>
      </c>
      <c r="L1332" s="43">
        <f t="shared" si="175"/>
        <v>312.35174570088583</v>
      </c>
      <c r="M1332" s="43">
        <f t="shared" si="178"/>
        <v>68.717384054194881</v>
      </c>
      <c r="N1332" s="43">
        <v>80.109680655408795</v>
      </c>
      <c r="O1332" s="43">
        <v>19.748936170212765</v>
      </c>
      <c r="P1332" s="45">
        <f t="shared" si="176"/>
        <v>8.2198630372034981E-2</v>
      </c>
    </row>
    <row r="1333" spans="1:16" x14ac:dyDescent="0.25">
      <c r="A1333" s="46">
        <f t="shared" si="179"/>
        <v>23</v>
      </c>
      <c r="B1333" s="46" t="s">
        <v>1525</v>
      </c>
      <c r="C1333" s="190">
        <v>7972.6</v>
      </c>
      <c r="D1333" s="48"/>
      <c r="E1333" s="49"/>
      <c r="F1333" s="46">
        <f t="shared" si="173"/>
        <v>7972.6</v>
      </c>
      <c r="G1333" s="46">
        <v>143</v>
      </c>
      <c r="H1333" s="46"/>
      <c r="I1333" s="46"/>
      <c r="J1333" s="46">
        <f t="shared" si="174"/>
        <v>143</v>
      </c>
      <c r="K1333" s="45">
        <f t="shared" si="177"/>
        <v>8.6937641132534313E-2</v>
      </c>
      <c r="L1333" s="43">
        <f t="shared" si="175"/>
        <v>372.21916362688904</v>
      </c>
      <c r="M1333" s="43">
        <f t="shared" si="178"/>
        <v>81.888215997915594</v>
      </c>
      <c r="N1333" s="43">
        <v>95.464036114362145</v>
      </c>
      <c r="O1333" s="43">
        <v>23.534148936170212</v>
      </c>
      <c r="P1333" s="45">
        <f t="shared" si="176"/>
        <v>7.1884399653229444E-2</v>
      </c>
    </row>
    <row r="1334" spans="1:16" x14ac:dyDescent="0.25">
      <c r="A1334" s="46">
        <f t="shared" si="179"/>
        <v>24</v>
      </c>
      <c r="B1334" s="46" t="s">
        <v>1526</v>
      </c>
      <c r="C1334" s="190">
        <v>4276.3</v>
      </c>
      <c r="D1334" s="48"/>
      <c r="E1334" s="49"/>
      <c r="F1334" s="46">
        <f t="shared" si="173"/>
        <v>4276.3</v>
      </c>
      <c r="G1334" s="46">
        <v>95</v>
      </c>
      <c r="H1334" s="46"/>
      <c r="I1334" s="46"/>
      <c r="J1334" s="46">
        <f t="shared" si="174"/>
        <v>95</v>
      </c>
      <c r="K1334" s="45">
        <f t="shared" si="177"/>
        <v>5.7755775577557754E-2</v>
      </c>
      <c r="L1334" s="43">
        <f t="shared" si="175"/>
        <v>247.27846534653463</v>
      </c>
      <c r="M1334" s="43">
        <f t="shared" si="178"/>
        <v>54.401262376237618</v>
      </c>
      <c r="N1334" s="43">
        <v>63.420163852198634</v>
      </c>
      <c r="O1334" s="43">
        <v>15.634574468085104</v>
      </c>
      <c r="P1334" s="45">
        <f t="shared" si="176"/>
        <v>8.9033619260354968E-2</v>
      </c>
    </row>
    <row r="1335" spans="1:16" x14ac:dyDescent="0.25">
      <c r="A1335" s="46">
        <f t="shared" si="179"/>
        <v>25</v>
      </c>
      <c r="B1335" s="46" t="s">
        <v>1527</v>
      </c>
      <c r="C1335" s="190">
        <v>4367.5</v>
      </c>
      <c r="D1335" s="48"/>
      <c r="E1335" s="49"/>
      <c r="F1335" s="46">
        <f t="shared" si="173"/>
        <v>4367.5</v>
      </c>
      <c r="G1335" s="46">
        <v>95</v>
      </c>
      <c r="H1335" s="46"/>
      <c r="I1335" s="46"/>
      <c r="J1335" s="46">
        <f t="shared" si="174"/>
        <v>95</v>
      </c>
      <c r="K1335" s="45">
        <f t="shared" si="177"/>
        <v>5.7755775577557754E-2</v>
      </c>
      <c r="L1335" s="43">
        <f t="shared" si="175"/>
        <v>247.27846534653463</v>
      </c>
      <c r="M1335" s="43">
        <f t="shared" si="178"/>
        <v>54.401262376237618</v>
      </c>
      <c r="N1335" s="43">
        <v>63.420163852198634</v>
      </c>
      <c r="O1335" s="43">
        <v>15.634574468085104</v>
      </c>
      <c r="P1335" s="45">
        <f t="shared" si="176"/>
        <v>8.717446274597733E-2</v>
      </c>
    </row>
    <row r="1336" spans="1:16" x14ac:dyDescent="0.25">
      <c r="A1336" s="46">
        <f t="shared" si="179"/>
        <v>26</v>
      </c>
      <c r="B1336" s="46" t="s">
        <v>1528</v>
      </c>
      <c r="C1336" s="190">
        <v>4175.8999999999996</v>
      </c>
      <c r="D1336" s="48"/>
      <c r="E1336" s="49"/>
      <c r="F1336" s="46">
        <f t="shared" si="173"/>
        <v>4175.8999999999996</v>
      </c>
      <c r="G1336" s="46">
        <v>72</v>
      </c>
      <c r="H1336" s="46"/>
      <c r="I1336" s="46"/>
      <c r="J1336" s="46">
        <f t="shared" si="174"/>
        <v>72</v>
      </c>
      <c r="K1336" s="45">
        <f t="shared" si="177"/>
        <v>4.3772798332464828E-2</v>
      </c>
      <c r="L1336" s="43">
        <f t="shared" si="175"/>
        <v>187.41104742053153</v>
      </c>
      <c r="M1336" s="43">
        <f t="shared" si="178"/>
        <v>41.23043043251694</v>
      </c>
      <c r="N1336" s="43">
        <v>48.065808393245277</v>
      </c>
      <c r="O1336" s="43">
        <v>11.849361702127659</v>
      </c>
      <c r="P1336" s="45">
        <f t="shared" si="176"/>
        <v>6.9100468868608309E-2</v>
      </c>
    </row>
    <row r="1337" spans="1:16" x14ac:dyDescent="0.25">
      <c r="A1337" s="46">
        <f t="shared" si="179"/>
        <v>27</v>
      </c>
      <c r="B1337" s="46" t="s">
        <v>1529</v>
      </c>
      <c r="C1337" s="190">
        <v>12124</v>
      </c>
      <c r="D1337" s="48"/>
      <c r="E1337" s="49">
        <v>87.2</v>
      </c>
      <c r="F1337" s="46">
        <f t="shared" si="173"/>
        <v>12211.2</v>
      </c>
      <c r="G1337" s="46">
        <v>216</v>
      </c>
      <c r="H1337" s="46"/>
      <c r="I1337" s="46">
        <v>2</v>
      </c>
      <c r="J1337" s="46">
        <f t="shared" si="174"/>
        <v>218</v>
      </c>
      <c r="K1337" s="45">
        <f t="shared" si="177"/>
        <v>0.13253430606218516</v>
      </c>
      <c r="L1337" s="43">
        <f t="shared" si="175"/>
        <v>567.43900468994264</v>
      </c>
      <c r="M1337" s="43">
        <f t="shared" si="178"/>
        <v>124.83658103178738</v>
      </c>
      <c r="N1337" s="43">
        <v>145.53258652399265</v>
      </c>
      <c r="O1337" s="43">
        <v>35.877234042553184</v>
      </c>
      <c r="P1337" s="45">
        <f t="shared" si="176"/>
        <v>7.1547874597768915E-2</v>
      </c>
    </row>
    <row r="1338" spans="1:16" x14ac:dyDescent="0.25">
      <c r="A1338" s="46">
        <f t="shared" si="179"/>
        <v>28</v>
      </c>
      <c r="B1338" s="46" t="s">
        <v>1530</v>
      </c>
      <c r="C1338" s="190">
        <v>5787.7</v>
      </c>
      <c r="D1338" s="48"/>
      <c r="E1338" s="49"/>
      <c r="F1338" s="46">
        <f t="shared" si="173"/>
        <v>5787.7</v>
      </c>
      <c r="G1338" s="46">
        <v>119</v>
      </c>
      <c r="H1338" s="46"/>
      <c r="I1338" s="46"/>
      <c r="J1338" s="46">
        <f t="shared" si="174"/>
        <v>119</v>
      </c>
      <c r="K1338" s="45">
        <f t="shared" si="177"/>
        <v>7.234670835504603E-2</v>
      </c>
      <c r="L1338" s="43">
        <f t="shared" si="175"/>
        <v>309.74881448671181</v>
      </c>
      <c r="M1338" s="43">
        <f t="shared" si="178"/>
        <v>68.144739187076595</v>
      </c>
      <c r="N1338" s="43">
        <v>79.442099983280386</v>
      </c>
      <c r="O1338" s="43">
        <v>19.584361702127659</v>
      </c>
      <c r="P1338" s="45">
        <f t="shared" si="176"/>
        <v>8.2402338642154307E-2</v>
      </c>
    </row>
    <row r="1339" spans="1:16" x14ac:dyDescent="0.25">
      <c r="A1339" s="46">
        <f t="shared" si="179"/>
        <v>29</v>
      </c>
      <c r="B1339" s="46" t="s">
        <v>1531</v>
      </c>
      <c r="C1339" s="190">
        <v>4389.3999999999996</v>
      </c>
      <c r="D1339" s="48"/>
      <c r="E1339" s="49"/>
      <c r="F1339" s="46">
        <f t="shared" si="173"/>
        <v>4389.3999999999996</v>
      </c>
      <c r="G1339" s="46">
        <v>95</v>
      </c>
      <c r="H1339" s="46"/>
      <c r="I1339" s="46"/>
      <c r="J1339" s="46">
        <f t="shared" si="174"/>
        <v>95</v>
      </c>
      <c r="K1339" s="45">
        <f t="shared" si="177"/>
        <v>5.7755775577557754E-2</v>
      </c>
      <c r="L1339" s="43">
        <f t="shared" si="175"/>
        <v>247.27846534653463</v>
      </c>
      <c r="M1339" s="43">
        <f t="shared" si="178"/>
        <v>54.401262376237618</v>
      </c>
      <c r="N1339" s="43">
        <v>63.420163852198634</v>
      </c>
      <c r="O1339" s="43">
        <v>15.634574468085104</v>
      </c>
      <c r="P1339" s="45">
        <f t="shared" ref="P1339:P1358" si="180">(L1339+M1339+N1339+O1339)/F1339</f>
        <v>8.6739523862727486E-2</v>
      </c>
    </row>
    <row r="1340" spans="1:16" x14ac:dyDescent="0.25">
      <c r="A1340" s="46">
        <f t="shared" si="179"/>
        <v>30</v>
      </c>
      <c r="B1340" s="46" t="s">
        <v>1881</v>
      </c>
      <c r="C1340" s="190">
        <v>4397.2</v>
      </c>
      <c r="D1340" s="48"/>
      <c r="E1340" s="49"/>
      <c r="F1340" s="46">
        <f t="shared" si="173"/>
        <v>4397.2</v>
      </c>
      <c r="G1340" s="46">
        <v>95</v>
      </c>
      <c r="H1340" s="46"/>
      <c r="I1340" s="46"/>
      <c r="J1340" s="46">
        <f t="shared" si="174"/>
        <v>95</v>
      </c>
      <c r="K1340" s="45">
        <f t="shared" si="177"/>
        <v>5.7755775577557754E-2</v>
      </c>
      <c r="L1340" s="43">
        <f t="shared" si="175"/>
        <v>247.27846534653463</v>
      </c>
      <c r="M1340" s="43">
        <f t="shared" si="178"/>
        <v>54.401262376237618</v>
      </c>
      <c r="N1340" s="43">
        <v>63.420163852198634</v>
      </c>
      <c r="O1340" s="43">
        <v>15.634574468085104</v>
      </c>
      <c r="P1340" s="45">
        <f t="shared" si="180"/>
        <v>8.6585660430059136E-2</v>
      </c>
    </row>
    <row r="1341" spans="1:16" x14ac:dyDescent="0.25">
      <c r="A1341" s="46">
        <f t="shared" si="179"/>
        <v>31</v>
      </c>
      <c r="B1341" s="46" t="s">
        <v>1532</v>
      </c>
      <c r="C1341" s="190">
        <v>4374.3999999999996</v>
      </c>
      <c r="D1341" s="48"/>
      <c r="E1341" s="49"/>
      <c r="F1341" s="46">
        <f t="shared" si="173"/>
        <v>4374.3999999999996</v>
      </c>
      <c r="G1341" s="46">
        <v>95</v>
      </c>
      <c r="H1341" s="46"/>
      <c r="I1341" s="46"/>
      <c r="J1341" s="46">
        <f t="shared" si="174"/>
        <v>95</v>
      </c>
      <c r="K1341" s="45">
        <f t="shared" si="177"/>
        <v>5.7755775577557754E-2</v>
      </c>
      <c r="L1341" s="43">
        <f t="shared" si="175"/>
        <v>247.27846534653463</v>
      </c>
      <c r="M1341" s="43">
        <f t="shared" si="178"/>
        <v>54.401262376237618</v>
      </c>
      <c r="N1341" s="43">
        <v>63.420163852198634</v>
      </c>
      <c r="O1341" s="43">
        <v>15.634574468085104</v>
      </c>
      <c r="P1341" s="45">
        <f t="shared" si="180"/>
        <v>8.7036957306843452E-2</v>
      </c>
    </row>
    <row r="1342" spans="1:16" x14ac:dyDescent="0.25">
      <c r="A1342" s="46">
        <f t="shared" si="179"/>
        <v>32</v>
      </c>
      <c r="B1342" s="46" t="s">
        <v>0</v>
      </c>
      <c r="C1342" s="190">
        <v>5726.2</v>
      </c>
      <c r="D1342" s="48"/>
      <c r="E1342" s="49"/>
      <c r="F1342" s="46">
        <f t="shared" si="173"/>
        <v>5726.2</v>
      </c>
      <c r="G1342" s="46">
        <v>118</v>
      </c>
      <c r="H1342" s="46"/>
      <c r="I1342" s="46"/>
      <c r="J1342" s="46">
        <f t="shared" si="174"/>
        <v>118</v>
      </c>
      <c r="K1342" s="45">
        <f t="shared" si="177"/>
        <v>7.1738752822650687E-2</v>
      </c>
      <c r="L1342" s="43">
        <f t="shared" si="175"/>
        <v>307.14588327253779</v>
      </c>
      <c r="M1342" s="43">
        <f t="shared" si="178"/>
        <v>67.57209431995831</v>
      </c>
      <c r="N1342" s="43">
        <v>78.774519311151991</v>
      </c>
      <c r="O1342" s="43">
        <v>19.419787234042552</v>
      </c>
      <c r="P1342" s="45">
        <f t="shared" si="180"/>
        <v>8.2587454880669667E-2</v>
      </c>
    </row>
    <row r="1343" spans="1:16" x14ac:dyDescent="0.25">
      <c r="A1343" s="46">
        <f t="shared" si="179"/>
        <v>33</v>
      </c>
      <c r="B1343" s="46" t="s">
        <v>1</v>
      </c>
      <c r="C1343" s="190">
        <v>16363.4</v>
      </c>
      <c r="D1343" s="48">
        <v>254.1</v>
      </c>
      <c r="E1343" s="49">
        <v>876.7</v>
      </c>
      <c r="F1343" s="46">
        <f t="shared" si="173"/>
        <v>17494.2</v>
      </c>
      <c r="G1343" s="46">
        <v>288</v>
      </c>
      <c r="H1343" s="46">
        <v>1</v>
      </c>
      <c r="I1343" s="46">
        <v>4</v>
      </c>
      <c r="J1343" s="46">
        <f t="shared" si="174"/>
        <v>293</v>
      </c>
      <c r="K1343" s="45">
        <f t="shared" si="177"/>
        <v>0.17813097099183603</v>
      </c>
      <c r="L1343" s="43">
        <f t="shared" si="175"/>
        <v>762.65884575299629</v>
      </c>
      <c r="M1343" s="43">
        <f t="shared" si="178"/>
        <v>167.78494606565917</v>
      </c>
      <c r="N1343" s="43">
        <v>195.60113693362314</v>
      </c>
      <c r="O1343" s="43">
        <v>48.22031914893617</v>
      </c>
      <c r="P1343" s="45">
        <f t="shared" si="180"/>
        <v>6.71231178276923E-2</v>
      </c>
    </row>
    <row r="1344" spans="1:16" x14ac:dyDescent="0.25">
      <c r="A1344" s="46">
        <f t="shared" si="179"/>
        <v>34</v>
      </c>
      <c r="B1344" s="46" t="s">
        <v>2</v>
      </c>
      <c r="C1344" s="190">
        <v>20325.400000000001</v>
      </c>
      <c r="D1344" s="48"/>
      <c r="E1344" s="49">
        <v>72.400000000000006</v>
      </c>
      <c r="F1344" s="46">
        <f t="shared" si="173"/>
        <v>20397.800000000003</v>
      </c>
      <c r="G1344" s="46">
        <v>360</v>
      </c>
      <c r="H1344" s="46"/>
      <c r="I1344" s="46">
        <v>1</v>
      </c>
      <c r="J1344" s="46">
        <f t="shared" si="174"/>
        <v>361</v>
      </c>
      <c r="K1344" s="45">
        <f t="shared" si="177"/>
        <v>0.21947194719471946</v>
      </c>
      <c r="L1344" s="43">
        <f t="shared" si="175"/>
        <v>939.65816831683162</v>
      </c>
      <c r="M1344" s="43">
        <f t="shared" si="178"/>
        <v>206.72479702970296</v>
      </c>
      <c r="N1344" s="43">
        <v>240.99662263835481</v>
      </c>
      <c r="O1344" s="43">
        <v>59.411382978723395</v>
      </c>
      <c r="P1344" s="45">
        <f t="shared" si="180"/>
        <v>7.0928775209268283E-2</v>
      </c>
    </row>
    <row r="1345" spans="1:16" x14ac:dyDescent="0.25">
      <c r="A1345" s="46">
        <f t="shared" si="179"/>
        <v>35</v>
      </c>
      <c r="B1345" s="46" t="s">
        <v>3</v>
      </c>
      <c r="C1345" s="190">
        <v>3233.5</v>
      </c>
      <c r="D1345" s="48"/>
      <c r="E1345" s="49"/>
      <c r="F1345" s="46">
        <f t="shared" si="173"/>
        <v>3233.5</v>
      </c>
      <c r="G1345" s="46">
        <v>80</v>
      </c>
      <c r="H1345" s="46"/>
      <c r="I1345" s="46"/>
      <c r="J1345" s="46">
        <f t="shared" si="174"/>
        <v>80</v>
      </c>
      <c r="K1345" s="45">
        <f t="shared" si="177"/>
        <v>4.8636442591627582E-2</v>
      </c>
      <c r="L1345" s="43">
        <f t="shared" si="175"/>
        <v>208.2344971339239</v>
      </c>
      <c r="M1345" s="43">
        <f t="shared" si="178"/>
        <v>45.811589369463256</v>
      </c>
      <c r="N1345" s="43">
        <v>53.406453770272527</v>
      </c>
      <c r="O1345" s="43">
        <v>13.165957446808511</v>
      </c>
      <c r="P1345" s="45">
        <f t="shared" si="180"/>
        <v>9.9155249024421896E-2</v>
      </c>
    </row>
    <row r="1346" spans="1:16" x14ac:dyDescent="0.25">
      <c r="A1346" s="46">
        <f t="shared" si="179"/>
        <v>36</v>
      </c>
      <c r="B1346" s="46" t="s">
        <v>4</v>
      </c>
      <c r="C1346" s="190">
        <v>6170.7</v>
      </c>
      <c r="D1346" s="48"/>
      <c r="E1346" s="49"/>
      <c r="F1346" s="46">
        <f t="shared" si="173"/>
        <v>6170.7</v>
      </c>
      <c r="G1346" s="46">
        <v>162</v>
      </c>
      <c r="H1346" s="46"/>
      <c r="I1346" s="46"/>
      <c r="J1346" s="46">
        <f t="shared" si="174"/>
        <v>162</v>
      </c>
      <c r="K1346" s="45">
        <f t="shared" si="177"/>
        <v>9.8488796248045851E-2</v>
      </c>
      <c r="L1346" s="43">
        <f t="shared" si="175"/>
        <v>421.67485669619589</v>
      </c>
      <c r="M1346" s="43">
        <f t="shared" si="178"/>
        <v>92.768468473163097</v>
      </c>
      <c r="N1346" s="43">
        <v>108.14806888480189</v>
      </c>
      <c r="O1346" s="43">
        <v>26.661063829787231</v>
      </c>
      <c r="P1346" s="45">
        <f t="shared" si="180"/>
        <v>0.10521536582299386</v>
      </c>
    </row>
    <row r="1347" spans="1:16" x14ac:dyDescent="0.25">
      <c r="A1347" s="46">
        <f t="shared" si="179"/>
        <v>37</v>
      </c>
      <c r="B1347" s="46" t="s">
        <v>5</v>
      </c>
      <c r="C1347" s="190">
        <v>2571</v>
      </c>
      <c r="D1347" s="48"/>
      <c r="E1347" s="49">
        <v>379</v>
      </c>
      <c r="F1347" s="46">
        <f t="shared" si="173"/>
        <v>2950</v>
      </c>
      <c r="G1347" s="46">
        <v>64</v>
      </c>
      <c r="H1347" s="46"/>
      <c r="I1347" s="46">
        <v>1</v>
      </c>
      <c r="J1347" s="46">
        <f t="shared" si="174"/>
        <v>65</v>
      </c>
      <c r="K1347" s="45">
        <f t="shared" si="177"/>
        <v>3.9517109605697411E-2</v>
      </c>
      <c r="L1347" s="43">
        <f t="shared" si="175"/>
        <v>169.19052892131316</v>
      </c>
      <c r="M1347" s="43">
        <f t="shared" si="178"/>
        <v>37.221916362688894</v>
      </c>
      <c r="N1347" s="43">
        <v>43.392743688346435</v>
      </c>
      <c r="O1347" s="43">
        <v>10.697340425531914</v>
      </c>
      <c r="P1347" s="45">
        <f t="shared" si="180"/>
        <v>8.8305942168773008E-2</v>
      </c>
    </row>
    <row r="1348" spans="1:16" x14ac:dyDescent="0.25">
      <c r="A1348" s="46">
        <f t="shared" si="179"/>
        <v>38</v>
      </c>
      <c r="B1348" s="46" t="s">
        <v>6</v>
      </c>
      <c r="C1348" s="190">
        <v>4446</v>
      </c>
      <c r="D1348" s="48"/>
      <c r="E1348" s="49">
        <v>135.1</v>
      </c>
      <c r="F1348" s="46">
        <f t="shared" si="173"/>
        <v>4581.1000000000004</v>
      </c>
      <c r="G1348" s="46">
        <v>80</v>
      </c>
      <c r="H1348" s="46"/>
      <c r="I1348" s="46">
        <v>2</v>
      </c>
      <c r="J1348" s="46">
        <f t="shared" si="174"/>
        <v>82</v>
      </c>
      <c r="K1348" s="45">
        <f t="shared" si="177"/>
        <v>4.9852353656418276E-2</v>
      </c>
      <c r="L1348" s="43">
        <f t="shared" si="175"/>
        <v>213.44035956227202</v>
      </c>
      <c r="M1348" s="43">
        <f t="shared" si="178"/>
        <v>46.956879103699848</v>
      </c>
      <c r="N1348" s="43">
        <v>54.741615114529345</v>
      </c>
      <c r="O1348" s="43">
        <v>13.495106382978722</v>
      </c>
      <c r="P1348" s="45">
        <f t="shared" si="180"/>
        <v>7.1736910384728542E-2</v>
      </c>
    </row>
    <row r="1349" spans="1:16" x14ac:dyDescent="0.25">
      <c r="A1349" s="46">
        <f t="shared" si="179"/>
        <v>39</v>
      </c>
      <c r="B1349" s="46" t="s">
        <v>7</v>
      </c>
      <c r="C1349" s="190">
        <v>2571.8000000000002</v>
      </c>
      <c r="D1349" s="48"/>
      <c r="E1349" s="49"/>
      <c r="F1349" s="46">
        <f t="shared" si="173"/>
        <v>2571.8000000000002</v>
      </c>
      <c r="G1349" s="46">
        <v>60</v>
      </c>
      <c r="H1349" s="46"/>
      <c r="I1349" s="46"/>
      <c r="J1349" s="46">
        <f t="shared" si="174"/>
        <v>60</v>
      </c>
      <c r="K1349" s="45">
        <f t="shared" si="177"/>
        <v>3.6477331943720687E-2</v>
      </c>
      <c r="L1349" s="43">
        <f t="shared" si="175"/>
        <v>156.17587285044291</v>
      </c>
      <c r="M1349" s="43">
        <f t="shared" si="178"/>
        <v>34.35869202709744</v>
      </c>
      <c r="N1349" s="43">
        <v>40.054840327704397</v>
      </c>
      <c r="O1349" s="43">
        <v>9.8744680851063826</v>
      </c>
      <c r="P1349" s="45">
        <f t="shared" si="180"/>
        <v>9.3500222914048955E-2</v>
      </c>
    </row>
    <row r="1350" spans="1:16" x14ac:dyDescent="0.25">
      <c r="A1350" s="46">
        <f t="shared" si="179"/>
        <v>40</v>
      </c>
      <c r="B1350" s="46" t="s">
        <v>8</v>
      </c>
      <c r="C1350" s="190">
        <v>4089.4</v>
      </c>
      <c r="D1350" s="48"/>
      <c r="E1350" s="49"/>
      <c r="F1350" s="46">
        <f t="shared" si="173"/>
        <v>4089.4</v>
      </c>
      <c r="G1350" s="46">
        <v>72</v>
      </c>
      <c r="H1350" s="46"/>
      <c r="I1350" s="46"/>
      <c r="J1350" s="46">
        <f t="shared" si="174"/>
        <v>72</v>
      </c>
      <c r="K1350" s="45">
        <f t="shared" si="177"/>
        <v>4.3772798332464828E-2</v>
      </c>
      <c r="L1350" s="43">
        <f t="shared" si="175"/>
        <v>187.41104742053153</v>
      </c>
      <c r="M1350" s="43">
        <f t="shared" si="178"/>
        <v>41.23043043251694</v>
      </c>
      <c r="N1350" s="43">
        <v>48.065808393245277</v>
      </c>
      <c r="O1350" s="43">
        <v>11.849361702127659</v>
      </c>
      <c r="P1350" s="45">
        <f t="shared" si="180"/>
        <v>7.056209907282765E-2</v>
      </c>
    </row>
    <row r="1351" spans="1:16" x14ac:dyDescent="0.25">
      <c r="A1351" s="46">
        <f t="shared" si="179"/>
        <v>41</v>
      </c>
      <c r="B1351" s="46" t="s">
        <v>9</v>
      </c>
      <c r="C1351" s="190">
        <v>4079.1</v>
      </c>
      <c r="D1351" s="48"/>
      <c r="E1351" s="49"/>
      <c r="F1351" s="46">
        <f t="shared" si="173"/>
        <v>4079.1</v>
      </c>
      <c r="G1351" s="46">
        <v>72</v>
      </c>
      <c r="H1351" s="46"/>
      <c r="I1351" s="46"/>
      <c r="J1351" s="46">
        <f t="shared" si="174"/>
        <v>72</v>
      </c>
      <c r="K1351" s="45">
        <f t="shared" si="177"/>
        <v>4.3772798332464828E-2</v>
      </c>
      <c r="L1351" s="43">
        <f t="shared" si="175"/>
        <v>187.41104742053153</v>
      </c>
      <c r="M1351" s="43">
        <f t="shared" si="178"/>
        <v>41.23043043251694</v>
      </c>
      <c r="N1351" s="43">
        <v>48.065808393245277</v>
      </c>
      <c r="O1351" s="43">
        <v>11.849361702127659</v>
      </c>
      <c r="P1351" s="45">
        <f t="shared" si="180"/>
        <v>7.0740273086813618E-2</v>
      </c>
    </row>
    <row r="1352" spans="1:16" x14ac:dyDescent="0.25">
      <c r="A1352" s="46">
        <f t="shared" si="179"/>
        <v>42</v>
      </c>
      <c r="B1352" s="46" t="s">
        <v>1882</v>
      </c>
      <c r="C1352" s="190">
        <v>8506.9</v>
      </c>
      <c r="D1352" s="48"/>
      <c r="E1352" s="49"/>
      <c r="F1352" s="46">
        <f t="shared" si="173"/>
        <v>8506.9</v>
      </c>
      <c r="G1352" s="46">
        <v>144</v>
      </c>
      <c r="H1352" s="46"/>
      <c r="I1352" s="46"/>
      <c r="J1352" s="46">
        <f t="shared" si="174"/>
        <v>144</v>
      </c>
      <c r="K1352" s="45">
        <f t="shared" si="177"/>
        <v>8.7545596664929656E-2</v>
      </c>
      <c r="L1352" s="43">
        <f t="shared" si="175"/>
        <v>374.82209484106306</v>
      </c>
      <c r="M1352" s="43">
        <f t="shared" si="178"/>
        <v>82.460860865033879</v>
      </c>
      <c r="N1352" s="43">
        <v>96.131616786490554</v>
      </c>
      <c r="O1352" s="43">
        <v>23.698723404255318</v>
      </c>
      <c r="P1352" s="45">
        <f t="shared" si="180"/>
        <v>6.7840611256373404E-2</v>
      </c>
    </row>
    <row r="1353" spans="1:16" x14ac:dyDescent="0.25">
      <c r="A1353" s="46">
        <f t="shared" si="179"/>
        <v>43</v>
      </c>
      <c r="B1353" s="46" t="s">
        <v>500</v>
      </c>
      <c r="C1353" s="190">
        <v>1934.1</v>
      </c>
      <c r="D1353" s="48"/>
      <c r="E1353" s="49">
        <v>1212.4000000000001</v>
      </c>
      <c r="F1353" s="46">
        <f t="shared" si="173"/>
        <v>3146.5</v>
      </c>
      <c r="G1353" s="46">
        <v>64</v>
      </c>
      <c r="H1353" s="46"/>
      <c r="I1353" s="46">
        <v>7</v>
      </c>
      <c r="J1353" s="46">
        <f t="shared" si="174"/>
        <v>71</v>
      </c>
      <c r="K1353" s="45">
        <f t="shared" si="177"/>
        <v>4.3164842800069478E-2</v>
      </c>
      <c r="L1353" s="43">
        <f t="shared" si="175"/>
        <v>184.80811620635745</v>
      </c>
      <c r="M1353" s="43">
        <f t="shared" si="178"/>
        <v>40.65778556539864</v>
      </c>
      <c r="N1353" s="43">
        <v>47.398227721116875</v>
      </c>
      <c r="O1353" s="43">
        <v>11.684787234042552</v>
      </c>
      <c r="P1353" s="45">
        <f t="shared" si="180"/>
        <v>9.0433471071640084E-2</v>
      </c>
    </row>
    <row r="1354" spans="1:16" x14ac:dyDescent="0.25">
      <c r="A1354" s="46">
        <f t="shared" si="179"/>
        <v>44</v>
      </c>
      <c r="B1354" s="46" t="s">
        <v>501</v>
      </c>
      <c r="C1354" s="190">
        <v>4269.5</v>
      </c>
      <c r="D1354" s="48"/>
      <c r="E1354" s="49">
        <v>538</v>
      </c>
      <c r="F1354" s="46">
        <f t="shared" si="173"/>
        <v>4807.5</v>
      </c>
      <c r="G1354" s="46">
        <v>130</v>
      </c>
      <c r="H1354" s="46"/>
      <c r="I1354" s="46">
        <v>3</v>
      </c>
      <c r="J1354" s="46">
        <f t="shared" si="174"/>
        <v>133</v>
      </c>
      <c r="K1354" s="45">
        <f t="shared" si="177"/>
        <v>8.0858085808580865E-2</v>
      </c>
      <c r="L1354" s="43">
        <f t="shared" si="175"/>
        <v>346.18985148514855</v>
      </c>
      <c r="M1354" s="43">
        <f t="shared" si="178"/>
        <v>76.161767326732686</v>
      </c>
      <c r="N1354" s="43">
        <v>88.788229393078083</v>
      </c>
      <c r="O1354" s="43">
        <v>21.888404255319145</v>
      </c>
      <c r="P1354" s="45">
        <f t="shared" si="180"/>
        <v>0.1108743114841973</v>
      </c>
    </row>
    <row r="1355" spans="1:16" x14ac:dyDescent="0.25">
      <c r="A1355" s="46">
        <f t="shared" si="179"/>
        <v>45</v>
      </c>
      <c r="B1355" s="98" t="s">
        <v>2102</v>
      </c>
      <c r="C1355" s="190">
        <v>4095</v>
      </c>
      <c r="D1355" s="48"/>
      <c r="E1355" s="49"/>
      <c r="F1355" s="46">
        <f t="shared" si="173"/>
        <v>4095</v>
      </c>
      <c r="G1355" s="46">
        <v>84</v>
      </c>
      <c r="H1355" s="46"/>
      <c r="I1355" s="46"/>
      <c r="J1355" s="46">
        <f t="shared" si="174"/>
        <v>84</v>
      </c>
      <c r="K1355" s="45">
        <f t="shared" si="177"/>
        <v>5.1068264721208963E-2</v>
      </c>
      <c r="L1355" s="43">
        <f t="shared" si="175"/>
        <v>218.64622199062009</v>
      </c>
      <c r="M1355" s="43">
        <f t="shared" si="178"/>
        <v>48.102168837936418</v>
      </c>
      <c r="N1355" s="43">
        <v>56.076776458786163</v>
      </c>
      <c r="O1355" s="43">
        <v>13.824255319148934</v>
      </c>
      <c r="P1355" s="45">
        <f t="shared" si="180"/>
        <v>8.220987121037647E-2</v>
      </c>
    </row>
    <row r="1356" spans="1:16" s="102" customFormat="1" x14ac:dyDescent="0.25">
      <c r="A1356" s="46">
        <f t="shared" si="179"/>
        <v>46</v>
      </c>
      <c r="B1356" s="99" t="s">
        <v>1209</v>
      </c>
      <c r="C1356" s="190">
        <v>15885</v>
      </c>
      <c r="D1356" s="48"/>
      <c r="E1356" s="49">
        <v>238.9</v>
      </c>
      <c r="F1356" s="46">
        <f t="shared" si="173"/>
        <v>16123.9</v>
      </c>
      <c r="G1356" s="46">
        <v>178</v>
      </c>
      <c r="H1356" s="46"/>
      <c r="I1356" s="46">
        <v>3</v>
      </c>
      <c r="J1356" s="46">
        <f t="shared" si="174"/>
        <v>181</v>
      </c>
      <c r="K1356" s="45">
        <f t="shared" si="177"/>
        <v>0.1100399513635574</v>
      </c>
      <c r="L1356" s="43">
        <f t="shared" si="175"/>
        <v>471.13054976550285</v>
      </c>
      <c r="M1356" s="100">
        <f t="shared" si="178"/>
        <v>103.64872094841063</v>
      </c>
      <c r="N1356" s="43">
        <v>120.8321016552416</v>
      </c>
      <c r="O1356" s="100">
        <v>14.811702127659572</v>
      </c>
      <c r="P1356" s="101">
        <f t="shared" si="180"/>
        <v>4.4060250590540417E-2</v>
      </c>
    </row>
    <row r="1357" spans="1:16" x14ac:dyDescent="0.25">
      <c r="A1357" s="46">
        <f t="shared" si="179"/>
        <v>47</v>
      </c>
      <c r="B1357" s="98" t="s">
        <v>1641</v>
      </c>
      <c r="C1357" s="190">
        <v>3468</v>
      </c>
      <c r="D1357" s="48"/>
      <c r="E1357" s="49"/>
      <c r="F1357" s="46">
        <f t="shared" si="173"/>
        <v>3468</v>
      </c>
      <c r="G1357" s="46">
        <v>120</v>
      </c>
      <c r="H1357" s="46"/>
      <c r="I1357" s="46"/>
      <c r="J1357" s="46">
        <f t="shared" si="174"/>
        <v>120</v>
      </c>
      <c r="K1357" s="45">
        <f t="shared" si="177"/>
        <v>7.2954663887441373E-2</v>
      </c>
      <c r="L1357" s="43">
        <f t="shared" si="175"/>
        <v>312.35174570088583</v>
      </c>
      <c r="M1357" s="43">
        <f t="shared" si="178"/>
        <v>68.717384054194881</v>
      </c>
      <c r="N1357" s="43">
        <v>80.109680655408795</v>
      </c>
      <c r="O1357" s="43">
        <v>19.748936170212765</v>
      </c>
      <c r="P1357" s="45">
        <f t="shared" si="180"/>
        <v>0.13867582081335128</v>
      </c>
    </row>
    <row r="1358" spans="1:16" s="40" customFormat="1" ht="14" x14ac:dyDescent="0.3">
      <c r="A1358" s="23"/>
      <c r="B1358" s="77" t="s">
        <v>1203</v>
      </c>
      <c r="C1358" s="59">
        <f t="shared" ref="C1358:O1358" si="181">SUM(C1311:C1357)</f>
        <v>280504.5</v>
      </c>
      <c r="D1358" s="59">
        <f t="shared" si="181"/>
        <v>815.1</v>
      </c>
      <c r="E1358" s="59">
        <f t="shared" si="181"/>
        <v>10306.989999999998</v>
      </c>
      <c r="F1358" s="59">
        <f t="shared" si="181"/>
        <v>291626.59000000008</v>
      </c>
      <c r="G1358" s="59">
        <f t="shared" si="181"/>
        <v>5698</v>
      </c>
      <c r="H1358" s="59">
        <f t="shared" si="181"/>
        <v>5</v>
      </c>
      <c r="I1358" s="59">
        <f t="shared" si="181"/>
        <v>54</v>
      </c>
      <c r="J1358" s="59">
        <f t="shared" si="181"/>
        <v>5757</v>
      </c>
      <c r="K1358" s="59">
        <f t="shared" si="181"/>
        <v>3.4999999999999991</v>
      </c>
      <c r="L1358" s="59">
        <f t="shared" si="181"/>
        <v>14985.075000000003</v>
      </c>
      <c r="M1358" s="59">
        <f t="shared" si="181"/>
        <v>3296.7164999999995</v>
      </c>
      <c r="N1358" s="59">
        <f t="shared" si="181"/>
        <v>3843.261929443237</v>
      </c>
      <c r="O1358" s="59">
        <f t="shared" si="181"/>
        <v>932.47893617021316</v>
      </c>
      <c r="P1358" s="41">
        <f t="shared" si="180"/>
        <v>7.9065260700725018E-2</v>
      </c>
    </row>
    <row r="1359" spans="1:16" x14ac:dyDescent="0.25">
      <c r="A1359" s="528" t="s">
        <v>1883</v>
      </c>
      <c r="B1359" s="528"/>
      <c r="C1359" s="528"/>
      <c r="D1359" s="528"/>
      <c r="E1359" s="528"/>
      <c r="F1359" s="528"/>
      <c r="G1359" s="528"/>
      <c r="H1359" s="528"/>
      <c r="I1359" s="528"/>
      <c r="J1359" s="528"/>
      <c r="K1359" s="528"/>
      <c r="L1359" s="528"/>
      <c r="M1359" s="528"/>
      <c r="N1359" s="528"/>
      <c r="O1359" s="528"/>
      <c r="P1359" s="528"/>
    </row>
    <row r="1360" spans="1:16" x14ac:dyDescent="0.25">
      <c r="A1360" s="46">
        <v>1</v>
      </c>
      <c r="B1360" s="46" t="s">
        <v>308</v>
      </c>
      <c r="C1360" s="81">
        <v>5786.79</v>
      </c>
      <c r="D1360" s="46"/>
      <c r="E1360" s="49"/>
      <c r="F1360" s="46">
        <f t="shared" ref="F1360:F1396" si="182">C1360+D1360+E1360</f>
        <v>5786.79</v>
      </c>
      <c r="G1360" s="46">
        <v>99</v>
      </c>
      <c r="H1360" s="46"/>
      <c r="I1360" s="46"/>
      <c r="J1360" s="46">
        <f>G1360+H1360+I1360</f>
        <v>99</v>
      </c>
      <c r="K1360" s="45">
        <f>2/4231*J1360</f>
        <v>4.6797447411959348E-2</v>
      </c>
      <c r="L1360" s="43">
        <f t="shared" ref="L1360:L1396" si="183">K1360*4281.45</f>
        <v>200.36093122193333</v>
      </c>
      <c r="M1360" s="43">
        <f>L1360*0.22</f>
        <v>44.079404868825335</v>
      </c>
      <c r="N1360" s="43">
        <v>60.318165918222647</v>
      </c>
      <c r="O1360" s="43">
        <v>12.824372488773339</v>
      </c>
      <c r="P1360" s="45">
        <f t="shared" ref="P1360:P1397" si="184">(L1360+M1360+N1360+O1360)/F1360</f>
        <v>5.4880663458973737E-2</v>
      </c>
    </row>
    <row r="1361" spans="1:20" x14ac:dyDescent="0.25">
      <c r="A1361" s="46">
        <f>A1360+1</f>
        <v>2</v>
      </c>
      <c r="B1361" s="46" t="s">
        <v>309</v>
      </c>
      <c r="C1361" s="81">
        <v>3626.15</v>
      </c>
      <c r="D1361" s="48"/>
      <c r="E1361" s="49"/>
      <c r="F1361" s="46">
        <f t="shared" si="182"/>
        <v>3626.15</v>
      </c>
      <c r="G1361" s="46">
        <v>63</v>
      </c>
      <c r="H1361" s="46"/>
      <c r="I1361" s="46"/>
      <c r="J1361" s="46">
        <f t="shared" ref="J1361:J1396" si="185">G1361+H1361+I1361</f>
        <v>63</v>
      </c>
      <c r="K1361" s="45">
        <f t="shared" ref="K1361:K1396" si="186">2/4231*J1361</f>
        <v>2.9780193807610496E-2</v>
      </c>
      <c r="L1361" s="43">
        <f t="shared" si="183"/>
        <v>127.50241077759395</v>
      </c>
      <c r="M1361" s="43">
        <f t="shared" ref="M1361:M1396" si="187">L1361*0.22</f>
        <v>28.050530371070668</v>
      </c>
      <c r="N1361" s="43">
        <v>38.384287402505322</v>
      </c>
      <c r="O1361" s="43">
        <v>8.1609643110375796</v>
      </c>
      <c r="P1361" s="45">
        <f t="shared" si="184"/>
        <v>5.573354463058823E-2</v>
      </c>
    </row>
    <row r="1362" spans="1:20" x14ac:dyDescent="0.25">
      <c r="A1362" s="46">
        <f t="shared" ref="A1362:A1396" si="188">A1361+1</f>
        <v>3</v>
      </c>
      <c r="B1362" s="46" t="s">
        <v>310</v>
      </c>
      <c r="C1362" s="81">
        <v>7702.04</v>
      </c>
      <c r="D1362" s="48"/>
      <c r="E1362" s="49"/>
      <c r="F1362" s="46">
        <f t="shared" si="182"/>
        <v>7702.04</v>
      </c>
      <c r="G1362" s="46">
        <v>135</v>
      </c>
      <c r="H1362" s="46"/>
      <c r="I1362" s="46"/>
      <c r="J1362" s="46">
        <f t="shared" si="185"/>
        <v>135</v>
      </c>
      <c r="K1362" s="45">
        <f t="shared" si="186"/>
        <v>6.3814701016308206E-2</v>
      </c>
      <c r="L1362" s="43">
        <f t="shared" si="183"/>
        <v>273.21945166627273</v>
      </c>
      <c r="M1362" s="43">
        <f t="shared" si="187"/>
        <v>60.10827936658</v>
      </c>
      <c r="N1362" s="43">
        <v>82.252044433939972</v>
      </c>
      <c r="O1362" s="43">
        <v>17.487780666509099</v>
      </c>
      <c r="P1362" s="45">
        <f t="shared" si="184"/>
        <v>5.6227643083300242E-2</v>
      </c>
    </row>
    <row r="1363" spans="1:20" x14ac:dyDescent="0.25">
      <c r="A1363" s="46">
        <f t="shared" si="188"/>
        <v>4</v>
      </c>
      <c r="B1363" s="46" t="s">
        <v>311</v>
      </c>
      <c r="C1363" s="81">
        <v>5721.7</v>
      </c>
      <c r="D1363" s="48"/>
      <c r="E1363" s="49"/>
      <c r="F1363" s="46">
        <f t="shared" si="182"/>
        <v>5721.7</v>
      </c>
      <c r="G1363" s="46">
        <v>99</v>
      </c>
      <c r="H1363" s="46"/>
      <c r="I1363" s="46"/>
      <c r="J1363" s="46">
        <f t="shared" si="185"/>
        <v>99</v>
      </c>
      <c r="K1363" s="45">
        <f t="shared" si="186"/>
        <v>4.6797447411959348E-2</v>
      </c>
      <c r="L1363" s="43">
        <f t="shared" si="183"/>
        <v>200.36093122193333</v>
      </c>
      <c r="M1363" s="43">
        <f t="shared" si="187"/>
        <v>44.079404868825335</v>
      </c>
      <c r="N1363" s="43">
        <v>60.318165918222647</v>
      </c>
      <c r="O1363" s="43">
        <v>12.824372488773339</v>
      </c>
      <c r="P1363" s="45">
        <f t="shared" si="184"/>
        <v>5.5504985318656108E-2</v>
      </c>
    </row>
    <row r="1364" spans="1:20" ht="13" x14ac:dyDescent="0.3">
      <c r="A1364" s="46">
        <f t="shared" si="188"/>
        <v>5</v>
      </c>
      <c r="B1364" s="46" t="s">
        <v>312</v>
      </c>
      <c r="C1364" s="81">
        <v>5777.4</v>
      </c>
      <c r="D1364" s="48"/>
      <c r="E1364" s="49"/>
      <c r="F1364" s="46">
        <f t="shared" si="182"/>
        <v>5777.4</v>
      </c>
      <c r="G1364" s="46">
        <v>99</v>
      </c>
      <c r="H1364" s="46"/>
      <c r="I1364" s="46"/>
      <c r="J1364" s="46">
        <f t="shared" si="185"/>
        <v>99</v>
      </c>
      <c r="K1364" s="45">
        <f t="shared" si="186"/>
        <v>4.6797447411959348E-2</v>
      </c>
      <c r="L1364" s="43">
        <f t="shared" si="183"/>
        <v>200.36093122193333</v>
      </c>
      <c r="M1364" s="43">
        <f t="shared" si="187"/>
        <v>44.079404868825335</v>
      </c>
      <c r="N1364" s="43">
        <v>60.318165918222647</v>
      </c>
      <c r="O1364" s="43">
        <v>12.824372488773339</v>
      </c>
      <c r="P1364" s="45">
        <f t="shared" si="184"/>
        <v>5.4969860923210205E-2</v>
      </c>
      <c r="Q1364" s="103"/>
      <c r="R1364" s="104"/>
      <c r="S1364" s="104"/>
      <c r="T1364" s="104"/>
    </row>
    <row r="1365" spans="1:20" x14ac:dyDescent="0.25">
      <c r="A1365" s="46">
        <f t="shared" si="188"/>
        <v>6</v>
      </c>
      <c r="B1365" s="46" t="s">
        <v>313</v>
      </c>
      <c r="C1365" s="81">
        <v>5627.6</v>
      </c>
      <c r="D1365" s="48"/>
      <c r="E1365" s="49">
        <v>46.65</v>
      </c>
      <c r="F1365" s="46">
        <f t="shared" si="182"/>
        <v>5674.25</v>
      </c>
      <c r="G1365" s="46">
        <v>99</v>
      </c>
      <c r="H1365" s="46"/>
      <c r="I1365" s="46">
        <v>1</v>
      </c>
      <c r="J1365" s="46">
        <f t="shared" si="185"/>
        <v>100</v>
      </c>
      <c r="K1365" s="45">
        <f t="shared" si="186"/>
        <v>4.727014890096904E-2</v>
      </c>
      <c r="L1365" s="43">
        <f t="shared" si="183"/>
        <v>202.38477901205388</v>
      </c>
      <c r="M1365" s="43">
        <f t="shared" si="187"/>
        <v>44.524651382651854</v>
      </c>
      <c r="N1365" s="43">
        <v>60.927440321437018</v>
      </c>
      <c r="O1365" s="43">
        <v>12.953911604821554</v>
      </c>
      <c r="P1365" s="45">
        <f t="shared" si="184"/>
        <v>5.6534481618004902E-2</v>
      </c>
    </row>
    <row r="1366" spans="1:20" x14ac:dyDescent="0.25">
      <c r="A1366" s="46">
        <f t="shared" si="188"/>
        <v>7</v>
      </c>
      <c r="B1366" s="46" t="s">
        <v>314</v>
      </c>
      <c r="C1366" s="81">
        <v>4060.15</v>
      </c>
      <c r="D1366" s="48">
        <v>29</v>
      </c>
      <c r="E1366" s="49"/>
      <c r="F1366" s="46">
        <f t="shared" si="182"/>
        <v>4089.15</v>
      </c>
      <c r="G1366" s="46">
        <v>72</v>
      </c>
      <c r="H1366" s="46">
        <v>1</v>
      </c>
      <c r="I1366" s="46"/>
      <c r="J1366" s="46">
        <f t="shared" si="185"/>
        <v>73</v>
      </c>
      <c r="K1366" s="45">
        <f t="shared" si="186"/>
        <v>3.4507208697707396E-2</v>
      </c>
      <c r="L1366" s="43">
        <f t="shared" si="183"/>
        <v>147.74088867879934</v>
      </c>
      <c r="M1366" s="43">
        <f t="shared" si="187"/>
        <v>32.502995509335854</v>
      </c>
      <c r="N1366" s="43">
        <v>44.477031434649021</v>
      </c>
      <c r="O1366" s="43">
        <v>9.4563554715197338</v>
      </c>
      <c r="P1366" s="45">
        <f t="shared" si="184"/>
        <v>5.7267958156170341E-2</v>
      </c>
    </row>
    <row r="1367" spans="1:20" x14ac:dyDescent="0.25">
      <c r="A1367" s="46">
        <f t="shared" si="188"/>
        <v>8</v>
      </c>
      <c r="B1367" s="46" t="s">
        <v>315</v>
      </c>
      <c r="C1367" s="81">
        <v>3998.55</v>
      </c>
      <c r="D1367" s="48"/>
      <c r="E1367" s="49"/>
      <c r="F1367" s="46">
        <f t="shared" si="182"/>
        <v>3998.55</v>
      </c>
      <c r="G1367" s="46">
        <v>72</v>
      </c>
      <c r="H1367" s="46"/>
      <c r="I1367" s="46"/>
      <c r="J1367" s="46">
        <f t="shared" si="185"/>
        <v>72</v>
      </c>
      <c r="K1367" s="45">
        <f t="shared" si="186"/>
        <v>3.403450720869771E-2</v>
      </c>
      <c r="L1367" s="43">
        <f t="shared" si="183"/>
        <v>145.71704088867881</v>
      </c>
      <c r="M1367" s="43">
        <f t="shared" si="187"/>
        <v>32.057748995509336</v>
      </c>
      <c r="N1367" s="43">
        <v>43.86775703143465</v>
      </c>
      <c r="O1367" s="43">
        <v>9.3268163554715198</v>
      </c>
      <c r="P1367" s="45">
        <f t="shared" si="184"/>
        <v>5.7763280006776031E-2</v>
      </c>
    </row>
    <row r="1368" spans="1:20" x14ac:dyDescent="0.25">
      <c r="A1368" s="46">
        <f t="shared" si="188"/>
        <v>9</v>
      </c>
      <c r="B1368" s="46" t="s">
        <v>316</v>
      </c>
      <c r="C1368" s="81">
        <v>9976.0499999999993</v>
      </c>
      <c r="D1368" s="48"/>
      <c r="E1368" s="49">
        <v>37.299999999999997</v>
      </c>
      <c r="F1368" s="46">
        <f t="shared" si="182"/>
        <v>10013.349999999999</v>
      </c>
      <c r="G1368" s="46">
        <v>179</v>
      </c>
      <c r="H1368" s="46"/>
      <c r="I1368" s="46">
        <v>1</v>
      </c>
      <c r="J1368" s="46">
        <f t="shared" si="185"/>
        <v>180</v>
      </c>
      <c r="K1368" s="45">
        <f t="shared" si="186"/>
        <v>8.5086268021744266E-2</v>
      </c>
      <c r="L1368" s="43">
        <f t="shared" si="183"/>
        <v>364.292602221697</v>
      </c>
      <c r="M1368" s="43">
        <f t="shared" si="187"/>
        <v>80.144372488773342</v>
      </c>
      <c r="N1368" s="43">
        <v>109.66939257858664</v>
      </c>
      <c r="O1368" s="43">
        <v>23.317040888678797</v>
      </c>
      <c r="P1368" s="45">
        <f t="shared" si="184"/>
        <v>5.7665357565423743E-2</v>
      </c>
    </row>
    <row r="1369" spans="1:20" x14ac:dyDescent="0.25">
      <c r="A1369" s="46">
        <f t="shared" si="188"/>
        <v>10</v>
      </c>
      <c r="B1369" s="46" t="s">
        <v>317</v>
      </c>
      <c r="C1369" s="81">
        <v>8239.06</v>
      </c>
      <c r="D1369" s="48"/>
      <c r="E1369" s="49"/>
      <c r="F1369" s="46">
        <f t="shared" si="182"/>
        <v>8239.06</v>
      </c>
      <c r="G1369" s="46">
        <v>144</v>
      </c>
      <c r="H1369" s="46"/>
      <c r="I1369" s="46"/>
      <c r="J1369" s="46">
        <f t="shared" si="185"/>
        <v>144</v>
      </c>
      <c r="K1369" s="45">
        <f t="shared" si="186"/>
        <v>6.8069014417395421E-2</v>
      </c>
      <c r="L1369" s="43">
        <f t="shared" si="183"/>
        <v>291.43408177735762</v>
      </c>
      <c r="M1369" s="43">
        <f t="shared" si="187"/>
        <v>64.115497991018671</v>
      </c>
      <c r="N1369" s="43">
        <v>87.735514062869299</v>
      </c>
      <c r="O1369" s="43">
        <v>18.65363271094304</v>
      </c>
      <c r="P1369" s="45">
        <f t="shared" si="184"/>
        <v>5.6066921049511553E-2</v>
      </c>
    </row>
    <row r="1370" spans="1:20" x14ac:dyDescent="0.25">
      <c r="A1370" s="46">
        <f t="shared" si="188"/>
        <v>11</v>
      </c>
      <c r="B1370" s="46" t="s">
        <v>318</v>
      </c>
      <c r="C1370" s="81">
        <v>5737.55</v>
      </c>
      <c r="D1370" s="48"/>
      <c r="E1370" s="49"/>
      <c r="F1370" s="46">
        <f t="shared" si="182"/>
        <v>5737.55</v>
      </c>
      <c r="G1370" s="46">
        <v>99</v>
      </c>
      <c r="H1370" s="46"/>
      <c r="I1370" s="46"/>
      <c r="J1370" s="46">
        <f t="shared" si="185"/>
        <v>99</v>
      </c>
      <c r="K1370" s="45">
        <f t="shared" si="186"/>
        <v>4.6797447411959348E-2</v>
      </c>
      <c r="L1370" s="43">
        <f t="shared" si="183"/>
        <v>200.36093122193333</v>
      </c>
      <c r="M1370" s="43">
        <f t="shared" si="187"/>
        <v>44.079404868825335</v>
      </c>
      <c r="N1370" s="43">
        <v>60.318165918222647</v>
      </c>
      <c r="O1370" s="43">
        <v>12.824372488773339</v>
      </c>
      <c r="P1370" s="45">
        <f t="shared" si="184"/>
        <v>5.5351652621372295E-2</v>
      </c>
    </row>
    <row r="1371" spans="1:20" x14ac:dyDescent="0.25">
      <c r="A1371" s="46">
        <f t="shared" si="188"/>
        <v>12</v>
      </c>
      <c r="B1371" s="46" t="s">
        <v>319</v>
      </c>
      <c r="C1371" s="81">
        <v>4073.5</v>
      </c>
      <c r="D1371" s="48"/>
      <c r="E1371" s="49"/>
      <c r="F1371" s="46">
        <f t="shared" si="182"/>
        <v>4073.5</v>
      </c>
      <c r="G1371" s="46">
        <v>72</v>
      </c>
      <c r="H1371" s="46"/>
      <c r="I1371" s="46"/>
      <c r="J1371" s="46">
        <f t="shared" si="185"/>
        <v>72</v>
      </c>
      <c r="K1371" s="45">
        <f t="shared" si="186"/>
        <v>3.403450720869771E-2</v>
      </c>
      <c r="L1371" s="43">
        <f t="shared" si="183"/>
        <v>145.71704088867881</v>
      </c>
      <c r="M1371" s="43">
        <f t="shared" si="187"/>
        <v>32.057748995509336</v>
      </c>
      <c r="N1371" s="43">
        <v>43.86775703143465</v>
      </c>
      <c r="O1371" s="43">
        <v>9.3268163554715198</v>
      </c>
      <c r="P1371" s="45">
        <f t="shared" si="184"/>
        <v>5.6700469687269994E-2</v>
      </c>
    </row>
    <row r="1372" spans="1:20" x14ac:dyDescent="0.25">
      <c r="A1372" s="46">
        <f t="shared" si="188"/>
        <v>13</v>
      </c>
      <c r="B1372" s="46" t="s">
        <v>320</v>
      </c>
      <c r="C1372" s="81">
        <v>3747.29</v>
      </c>
      <c r="D1372" s="48"/>
      <c r="E1372" s="49"/>
      <c r="F1372" s="46">
        <f t="shared" si="182"/>
        <v>3747.29</v>
      </c>
      <c r="G1372" s="46">
        <v>63</v>
      </c>
      <c r="H1372" s="46"/>
      <c r="I1372" s="46"/>
      <c r="J1372" s="46">
        <f t="shared" si="185"/>
        <v>63</v>
      </c>
      <c r="K1372" s="45">
        <f t="shared" si="186"/>
        <v>2.9780193807610496E-2</v>
      </c>
      <c r="L1372" s="43">
        <f t="shared" si="183"/>
        <v>127.50241077759395</v>
      </c>
      <c r="M1372" s="43">
        <f t="shared" si="187"/>
        <v>28.050530371070668</v>
      </c>
      <c r="N1372" s="43">
        <v>38.384287402505322</v>
      </c>
      <c r="O1372" s="43">
        <v>8.1609643110375796</v>
      </c>
      <c r="P1372" s="45">
        <f t="shared" si="184"/>
        <v>5.3931826162962444E-2</v>
      </c>
    </row>
    <row r="1373" spans="1:20" x14ac:dyDescent="0.25">
      <c r="A1373" s="46">
        <f t="shared" si="188"/>
        <v>14</v>
      </c>
      <c r="B1373" s="46" t="s">
        <v>321</v>
      </c>
      <c r="C1373" s="81">
        <v>3638.7</v>
      </c>
      <c r="D1373" s="48"/>
      <c r="E1373" s="49"/>
      <c r="F1373" s="46">
        <f t="shared" si="182"/>
        <v>3638.7</v>
      </c>
      <c r="G1373" s="46">
        <v>63</v>
      </c>
      <c r="H1373" s="46"/>
      <c r="I1373" s="46"/>
      <c r="J1373" s="46">
        <f t="shared" si="185"/>
        <v>63</v>
      </c>
      <c r="K1373" s="45">
        <f t="shared" si="186"/>
        <v>2.9780193807610496E-2</v>
      </c>
      <c r="L1373" s="43">
        <f t="shared" si="183"/>
        <v>127.50241077759395</v>
      </c>
      <c r="M1373" s="43">
        <f t="shared" si="187"/>
        <v>28.050530371070668</v>
      </c>
      <c r="N1373" s="43">
        <v>38.384287402505322</v>
      </c>
      <c r="O1373" s="43">
        <v>8.1609643110375796</v>
      </c>
      <c r="P1373" s="45">
        <f t="shared" si="184"/>
        <v>5.5541317740458826E-2</v>
      </c>
    </row>
    <row r="1374" spans="1:20" x14ac:dyDescent="0.25">
      <c r="A1374" s="46">
        <f t="shared" si="188"/>
        <v>15</v>
      </c>
      <c r="B1374" s="46" t="s">
        <v>322</v>
      </c>
      <c r="C1374" s="81">
        <v>6155.56</v>
      </c>
      <c r="D1374" s="48"/>
      <c r="E1374" s="49"/>
      <c r="F1374" s="46">
        <f t="shared" si="182"/>
        <v>6155.56</v>
      </c>
      <c r="G1374" s="46">
        <v>108</v>
      </c>
      <c r="H1374" s="46"/>
      <c r="I1374" s="46"/>
      <c r="J1374" s="46">
        <f t="shared" si="185"/>
        <v>108</v>
      </c>
      <c r="K1374" s="45">
        <f t="shared" si="186"/>
        <v>5.1051760813046562E-2</v>
      </c>
      <c r="L1374" s="43">
        <f t="shared" si="183"/>
        <v>218.57556133301819</v>
      </c>
      <c r="M1374" s="43">
        <f t="shared" si="187"/>
        <v>48.086623493264</v>
      </c>
      <c r="N1374" s="43">
        <v>65.801635547151974</v>
      </c>
      <c r="O1374" s="43">
        <v>13.990224533207279</v>
      </c>
      <c r="P1374" s="45">
        <f t="shared" si="184"/>
        <v>5.6283107451903881E-2</v>
      </c>
    </row>
    <row r="1375" spans="1:20" x14ac:dyDescent="0.25">
      <c r="A1375" s="46">
        <f t="shared" si="188"/>
        <v>16</v>
      </c>
      <c r="B1375" s="46" t="s">
        <v>323</v>
      </c>
      <c r="C1375" s="81">
        <v>3981.75</v>
      </c>
      <c r="D1375" s="48"/>
      <c r="E1375" s="49"/>
      <c r="F1375" s="46">
        <f t="shared" si="182"/>
        <v>3981.75</v>
      </c>
      <c r="G1375" s="46">
        <v>72</v>
      </c>
      <c r="H1375" s="46"/>
      <c r="I1375" s="46"/>
      <c r="J1375" s="46">
        <f t="shared" si="185"/>
        <v>72</v>
      </c>
      <c r="K1375" s="45">
        <f t="shared" si="186"/>
        <v>3.403450720869771E-2</v>
      </c>
      <c r="L1375" s="43">
        <f t="shared" si="183"/>
        <v>145.71704088867881</v>
      </c>
      <c r="M1375" s="43">
        <f t="shared" si="187"/>
        <v>32.057748995509336</v>
      </c>
      <c r="N1375" s="43">
        <v>43.86775703143465</v>
      </c>
      <c r="O1375" s="43">
        <v>9.3268163554715198</v>
      </c>
      <c r="P1375" s="45">
        <f t="shared" si="184"/>
        <v>5.8006997744985078E-2</v>
      </c>
    </row>
    <row r="1376" spans="1:20" x14ac:dyDescent="0.25">
      <c r="A1376" s="46">
        <f t="shared" si="188"/>
        <v>17</v>
      </c>
      <c r="B1376" s="46" t="s">
        <v>324</v>
      </c>
      <c r="C1376" s="81">
        <v>4019.15</v>
      </c>
      <c r="D1376" s="48"/>
      <c r="E1376" s="49"/>
      <c r="F1376" s="46">
        <f t="shared" si="182"/>
        <v>4019.15</v>
      </c>
      <c r="G1376" s="46">
        <v>72</v>
      </c>
      <c r="H1376" s="46"/>
      <c r="I1376" s="46"/>
      <c r="J1376" s="46">
        <f t="shared" si="185"/>
        <v>72</v>
      </c>
      <c r="K1376" s="45">
        <f t="shared" si="186"/>
        <v>3.403450720869771E-2</v>
      </c>
      <c r="L1376" s="43">
        <f t="shared" si="183"/>
        <v>145.71704088867881</v>
      </c>
      <c r="M1376" s="43">
        <f t="shared" si="187"/>
        <v>32.057748995509336</v>
      </c>
      <c r="N1376" s="43">
        <v>43.86775703143465</v>
      </c>
      <c r="O1376" s="43">
        <v>9.3268163554715198</v>
      </c>
      <c r="P1376" s="45">
        <f t="shared" si="184"/>
        <v>5.7467216518690349E-2</v>
      </c>
    </row>
    <row r="1377" spans="1:16" x14ac:dyDescent="0.25">
      <c r="A1377" s="46">
        <f t="shared" si="188"/>
        <v>18</v>
      </c>
      <c r="B1377" s="46" t="s">
        <v>325</v>
      </c>
      <c r="C1377" s="81">
        <v>2190.5</v>
      </c>
      <c r="D1377" s="48"/>
      <c r="E1377" s="49"/>
      <c r="F1377" s="46">
        <f t="shared" si="182"/>
        <v>2190.5</v>
      </c>
      <c r="G1377" s="46">
        <v>43</v>
      </c>
      <c r="H1377" s="46"/>
      <c r="I1377" s="46"/>
      <c r="J1377" s="46">
        <f t="shared" si="185"/>
        <v>43</v>
      </c>
      <c r="K1377" s="45">
        <f t="shared" si="186"/>
        <v>2.0326164027416688E-2</v>
      </c>
      <c r="L1377" s="43">
        <f t="shared" si="183"/>
        <v>87.02545497518318</v>
      </c>
      <c r="M1377" s="43">
        <f t="shared" si="187"/>
        <v>19.145600094540299</v>
      </c>
      <c r="N1377" s="43">
        <v>26.198799338217917</v>
      </c>
      <c r="O1377" s="43">
        <v>5.5701819900732685</v>
      </c>
      <c r="P1377" s="45">
        <f t="shared" si="184"/>
        <v>6.2971940834519374E-2</v>
      </c>
    </row>
    <row r="1378" spans="1:16" x14ac:dyDescent="0.25">
      <c r="A1378" s="46">
        <f t="shared" si="188"/>
        <v>19</v>
      </c>
      <c r="B1378" s="46" t="s">
        <v>326</v>
      </c>
      <c r="C1378" s="81">
        <v>3923.4</v>
      </c>
      <c r="D1378" s="48"/>
      <c r="E1378" s="49"/>
      <c r="F1378" s="46">
        <f t="shared" si="182"/>
        <v>3923.4</v>
      </c>
      <c r="G1378" s="46">
        <v>163</v>
      </c>
      <c r="H1378" s="46"/>
      <c r="I1378" s="46"/>
      <c r="J1378" s="46">
        <f t="shared" si="185"/>
        <v>163</v>
      </c>
      <c r="K1378" s="45">
        <f t="shared" si="186"/>
        <v>7.7050342708579536E-2</v>
      </c>
      <c r="L1378" s="43">
        <f t="shared" si="183"/>
        <v>329.88718978964783</v>
      </c>
      <c r="M1378" s="43">
        <f t="shared" si="187"/>
        <v>72.575181753722518</v>
      </c>
      <c r="N1378" s="43">
        <v>99.31172772394234</v>
      </c>
      <c r="O1378" s="43">
        <v>21.114875915859134</v>
      </c>
      <c r="P1378" s="45">
        <f t="shared" si="184"/>
        <v>0.13327444950379055</v>
      </c>
    </row>
    <row r="1379" spans="1:16" x14ac:dyDescent="0.25">
      <c r="A1379" s="46">
        <f t="shared" si="188"/>
        <v>20</v>
      </c>
      <c r="B1379" s="46" t="s">
        <v>327</v>
      </c>
      <c r="C1379" s="81">
        <v>7774.24</v>
      </c>
      <c r="D1379" s="48"/>
      <c r="E1379" s="49"/>
      <c r="F1379" s="46">
        <f t="shared" si="182"/>
        <v>7774.24</v>
      </c>
      <c r="G1379" s="46">
        <v>144</v>
      </c>
      <c r="H1379" s="46"/>
      <c r="I1379" s="46"/>
      <c r="J1379" s="46">
        <f t="shared" si="185"/>
        <v>144</v>
      </c>
      <c r="K1379" s="45">
        <f t="shared" si="186"/>
        <v>6.8069014417395421E-2</v>
      </c>
      <c r="L1379" s="43">
        <f t="shared" si="183"/>
        <v>291.43408177735762</v>
      </c>
      <c r="M1379" s="43">
        <f t="shared" si="187"/>
        <v>64.115497991018671</v>
      </c>
      <c r="N1379" s="43">
        <v>87.735514062869299</v>
      </c>
      <c r="O1379" s="43">
        <v>18.65363271094304</v>
      </c>
      <c r="P1379" s="45">
        <f t="shared" si="184"/>
        <v>5.9419149208435634E-2</v>
      </c>
    </row>
    <row r="1380" spans="1:16" x14ac:dyDescent="0.25">
      <c r="A1380" s="46">
        <f t="shared" si="188"/>
        <v>21</v>
      </c>
      <c r="B1380" s="46" t="s">
        <v>328</v>
      </c>
      <c r="C1380" s="81">
        <v>13720.72</v>
      </c>
      <c r="D1380" s="48">
        <v>29.7</v>
      </c>
      <c r="E1380" s="49"/>
      <c r="F1380" s="46">
        <f t="shared" si="182"/>
        <v>13750.42</v>
      </c>
      <c r="G1380" s="46">
        <v>251</v>
      </c>
      <c r="H1380" s="46">
        <v>1</v>
      </c>
      <c r="I1380" s="46"/>
      <c r="J1380" s="46">
        <f t="shared" si="185"/>
        <v>252</v>
      </c>
      <c r="K1380" s="45">
        <f t="shared" si="186"/>
        <v>0.11912077523044198</v>
      </c>
      <c r="L1380" s="43">
        <f t="shared" si="183"/>
        <v>510.00964311037581</v>
      </c>
      <c r="M1380" s="43">
        <f t="shared" si="187"/>
        <v>112.20212148428267</v>
      </c>
      <c r="N1380" s="43">
        <v>153.53714961002129</v>
      </c>
      <c r="O1380" s="43">
        <v>32.643857244150318</v>
      </c>
      <c r="P1380" s="45">
        <f t="shared" si="184"/>
        <v>5.8790405780247447E-2</v>
      </c>
    </row>
    <row r="1381" spans="1:16" x14ac:dyDescent="0.25">
      <c r="A1381" s="46">
        <f t="shared" si="188"/>
        <v>22</v>
      </c>
      <c r="B1381" s="46" t="s">
        <v>329</v>
      </c>
      <c r="C1381" s="81">
        <v>7628.53</v>
      </c>
      <c r="D1381" s="48"/>
      <c r="E1381" s="49"/>
      <c r="F1381" s="46">
        <f t="shared" si="182"/>
        <v>7628.53</v>
      </c>
      <c r="G1381" s="46">
        <v>144</v>
      </c>
      <c r="H1381" s="46"/>
      <c r="I1381" s="46"/>
      <c r="J1381" s="46">
        <f t="shared" si="185"/>
        <v>144</v>
      </c>
      <c r="K1381" s="45">
        <f t="shared" si="186"/>
        <v>6.8069014417395421E-2</v>
      </c>
      <c r="L1381" s="43">
        <f t="shared" si="183"/>
        <v>291.43408177735762</v>
      </c>
      <c r="M1381" s="43">
        <f t="shared" si="187"/>
        <v>64.115497991018671</v>
      </c>
      <c r="N1381" s="43">
        <v>87.735514062869299</v>
      </c>
      <c r="O1381" s="43">
        <v>18.65363271094304</v>
      </c>
      <c r="P1381" s="45">
        <f t="shared" si="184"/>
        <v>6.0554094503421849E-2</v>
      </c>
    </row>
    <row r="1382" spans="1:16" x14ac:dyDescent="0.25">
      <c r="A1382" s="46">
        <f t="shared" si="188"/>
        <v>23</v>
      </c>
      <c r="B1382" s="46" t="s">
        <v>330</v>
      </c>
      <c r="C1382" s="81">
        <v>7731.41</v>
      </c>
      <c r="D1382" s="48"/>
      <c r="E1382" s="49"/>
      <c r="F1382" s="46">
        <f t="shared" si="182"/>
        <v>7731.41</v>
      </c>
      <c r="G1382" s="46">
        <v>135</v>
      </c>
      <c r="H1382" s="46"/>
      <c r="I1382" s="46"/>
      <c r="J1382" s="46">
        <f t="shared" si="185"/>
        <v>135</v>
      </c>
      <c r="K1382" s="45">
        <f t="shared" si="186"/>
        <v>6.3814701016308206E-2</v>
      </c>
      <c r="L1382" s="43">
        <f t="shared" si="183"/>
        <v>273.21945166627273</v>
      </c>
      <c r="M1382" s="43">
        <f t="shared" si="187"/>
        <v>60.10827936658</v>
      </c>
      <c r="N1382" s="43">
        <v>82.252044433939972</v>
      </c>
      <c r="O1382" s="43">
        <v>17.487780666509099</v>
      </c>
      <c r="P1382" s="45">
        <f t="shared" si="184"/>
        <v>5.6014046096805346E-2</v>
      </c>
    </row>
    <row r="1383" spans="1:16" x14ac:dyDescent="0.25">
      <c r="A1383" s="46">
        <f t="shared" si="188"/>
        <v>24</v>
      </c>
      <c r="B1383" s="46" t="s">
        <v>331</v>
      </c>
      <c r="C1383" s="81">
        <v>7718.47</v>
      </c>
      <c r="D1383" s="48"/>
      <c r="E1383" s="49"/>
      <c r="F1383" s="46">
        <f t="shared" si="182"/>
        <v>7718.47</v>
      </c>
      <c r="G1383" s="46">
        <v>135</v>
      </c>
      <c r="H1383" s="46"/>
      <c r="I1383" s="46"/>
      <c r="J1383" s="46">
        <f t="shared" si="185"/>
        <v>135</v>
      </c>
      <c r="K1383" s="45">
        <f t="shared" si="186"/>
        <v>6.3814701016308206E-2</v>
      </c>
      <c r="L1383" s="43">
        <f t="shared" si="183"/>
        <v>273.21945166627273</v>
      </c>
      <c r="M1383" s="43">
        <f t="shared" si="187"/>
        <v>60.10827936658</v>
      </c>
      <c r="N1383" s="43">
        <v>82.252044433939972</v>
      </c>
      <c r="O1383" s="43">
        <v>17.487780666509099</v>
      </c>
      <c r="P1383" s="45">
        <f t="shared" si="184"/>
        <v>5.6107953536556052E-2</v>
      </c>
    </row>
    <row r="1384" spans="1:16" x14ac:dyDescent="0.25">
      <c r="A1384" s="46">
        <f t="shared" si="188"/>
        <v>25</v>
      </c>
      <c r="B1384" s="46" t="s">
        <v>332</v>
      </c>
      <c r="C1384" s="81">
        <v>7958</v>
      </c>
      <c r="D1384" s="48"/>
      <c r="E1384" s="49"/>
      <c r="F1384" s="46">
        <f t="shared" si="182"/>
        <v>7958</v>
      </c>
      <c r="G1384" s="46">
        <v>144</v>
      </c>
      <c r="H1384" s="46"/>
      <c r="I1384" s="46"/>
      <c r="J1384" s="46">
        <f t="shared" si="185"/>
        <v>144</v>
      </c>
      <c r="K1384" s="45">
        <f t="shared" si="186"/>
        <v>6.8069014417395421E-2</v>
      </c>
      <c r="L1384" s="43">
        <f t="shared" si="183"/>
        <v>291.43408177735762</v>
      </c>
      <c r="M1384" s="43">
        <f t="shared" si="187"/>
        <v>64.115497991018671</v>
      </c>
      <c r="N1384" s="43">
        <v>87.735514062869299</v>
      </c>
      <c r="O1384" s="43">
        <v>18.65363271094304</v>
      </c>
      <c r="P1384" s="45">
        <f t="shared" si="184"/>
        <v>5.8047088029930714E-2</v>
      </c>
    </row>
    <row r="1385" spans="1:16" x14ac:dyDescent="0.25">
      <c r="A1385" s="46">
        <f t="shared" si="188"/>
        <v>26</v>
      </c>
      <c r="B1385" s="46" t="s">
        <v>333</v>
      </c>
      <c r="C1385" s="81">
        <v>3973.2</v>
      </c>
      <c r="D1385" s="48"/>
      <c r="E1385" s="49"/>
      <c r="F1385" s="46">
        <f t="shared" si="182"/>
        <v>3973.2</v>
      </c>
      <c r="G1385" s="46">
        <v>72</v>
      </c>
      <c r="H1385" s="46"/>
      <c r="I1385" s="46"/>
      <c r="J1385" s="46">
        <f t="shared" si="185"/>
        <v>72</v>
      </c>
      <c r="K1385" s="45">
        <f t="shared" si="186"/>
        <v>3.403450720869771E-2</v>
      </c>
      <c r="L1385" s="43">
        <f t="shared" si="183"/>
        <v>145.71704088867881</v>
      </c>
      <c r="M1385" s="43">
        <f t="shared" si="187"/>
        <v>32.057748995509336</v>
      </c>
      <c r="N1385" s="43">
        <v>43.86775703143465</v>
      </c>
      <c r="O1385" s="43">
        <v>9.3268163554715198</v>
      </c>
      <c r="P1385" s="45">
        <f t="shared" si="184"/>
        <v>5.8131824038833768E-2</v>
      </c>
    </row>
    <row r="1386" spans="1:16" x14ac:dyDescent="0.25">
      <c r="A1386" s="46">
        <f t="shared" si="188"/>
        <v>27</v>
      </c>
      <c r="B1386" s="46" t="s">
        <v>334</v>
      </c>
      <c r="C1386" s="81">
        <v>4035</v>
      </c>
      <c r="D1386" s="48"/>
      <c r="E1386" s="49"/>
      <c r="F1386" s="46">
        <f t="shared" si="182"/>
        <v>4035</v>
      </c>
      <c r="G1386" s="46">
        <v>163</v>
      </c>
      <c r="H1386" s="46"/>
      <c r="I1386" s="46"/>
      <c r="J1386" s="46">
        <f t="shared" si="185"/>
        <v>163</v>
      </c>
      <c r="K1386" s="45">
        <f t="shared" si="186"/>
        <v>7.7050342708579536E-2</v>
      </c>
      <c r="L1386" s="43">
        <f t="shared" si="183"/>
        <v>329.88718978964783</v>
      </c>
      <c r="M1386" s="43">
        <f t="shared" si="187"/>
        <v>72.575181753722518</v>
      </c>
      <c r="N1386" s="43">
        <v>99.31172772394234</v>
      </c>
      <c r="O1386" s="43">
        <v>21.114875915859134</v>
      </c>
      <c r="P1386" s="45">
        <f t="shared" si="184"/>
        <v>0.12958834577030282</v>
      </c>
    </row>
    <row r="1387" spans="1:16" x14ac:dyDescent="0.25">
      <c r="A1387" s="46">
        <f t="shared" si="188"/>
        <v>28</v>
      </c>
      <c r="B1387" s="46" t="s">
        <v>335</v>
      </c>
      <c r="C1387" s="81">
        <v>3981.6</v>
      </c>
      <c r="D1387" s="48"/>
      <c r="E1387" s="49"/>
      <c r="F1387" s="46">
        <f t="shared" si="182"/>
        <v>3981.6</v>
      </c>
      <c r="G1387" s="46">
        <v>163</v>
      </c>
      <c r="H1387" s="46"/>
      <c r="I1387" s="46"/>
      <c r="J1387" s="46">
        <f t="shared" si="185"/>
        <v>163</v>
      </c>
      <c r="K1387" s="45">
        <f t="shared" si="186"/>
        <v>7.7050342708579536E-2</v>
      </c>
      <c r="L1387" s="43">
        <f t="shared" si="183"/>
        <v>329.88718978964783</v>
      </c>
      <c r="M1387" s="43">
        <f t="shared" si="187"/>
        <v>72.575181753722518</v>
      </c>
      <c r="N1387" s="43">
        <v>99.31172772394234</v>
      </c>
      <c r="O1387" s="43">
        <v>21.114875915859134</v>
      </c>
      <c r="P1387" s="45">
        <f t="shared" si="184"/>
        <v>0.13132634498271345</v>
      </c>
    </row>
    <row r="1388" spans="1:16" x14ac:dyDescent="0.25">
      <c r="A1388" s="46">
        <f t="shared" si="188"/>
        <v>29</v>
      </c>
      <c r="B1388" s="46" t="s">
        <v>336</v>
      </c>
      <c r="C1388" s="81">
        <v>3970.65</v>
      </c>
      <c r="D1388" s="48"/>
      <c r="E1388" s="49">
        <v>104.6</v>
      </c>
      <c r="F1388" s="46">
        <f t="shared" si="182"/>
        <v>4075.25</v>
      </c>
      <c r="G1388" s="46">
        <v>72</v>
      </c>
      <c r="H1388" s="46"/>
      <c r="I1388" s="46">
        <v>2</v>
      </c>
      <c r="J1388" s="46">
        <f t="shared" si="185"/>
        <v>74</v>
      </c>
      <c r="K1388" s="45">
        <f t="shared" si="186"/>
        <v>3.4979910186717089E-2</v>
      </c>
      <c r="L1388" s="43">
        <f t="shared" si="183"/>
        <v>149.76473646891986</v>
      </c>
      <c r="M1388" s="43">
        <f t="shared" si="187"/>
        <v>32.948242023162372</v>
      </c>
      <c r="N1388" s="43">
        <v>45.086305837863399</v>
      </c>
      <c r="O1388" s="43">
        <v>9.5858945875679495</v>
      </c>
      <c r="P1388" s="45">
        <f t="shared" si="184"/>
        <v>5.8250457988470304E-2</v>
      </c>
    </row>
    <row r="1389" spans="1:16" x14ac:dyDescent="0.25">
      <c r="A1389" s="46">
        <f t="shared" si="188"/>
        <v>30</v>
      </c>
      <c r="B1389" s="46" t="s">
        <v>337</v>
      </c>
      <c r="C1389" s="81">
        <v>4030.55</v>
      </c>
      <c r="D1389" s="48"/>
      <c r="E1389" s="49"/>
      <c r="F1389" s="46">
        <f t="shared" si="182"/>
        <v>4030.55</v>
      </c>
      <c r="G1389" s="46">
        <v>72</v>
      </c>
      <c r="H1389" s="46"/>
      <c r="I1389" s="46"/>
      <c r="J1389" s="46">
        <f t="shared" si="185"/>
        <v>72</v>
      </c>
      <c r="K1389" s="45">
        <f t="shared" si="186"/>
        <v>3.403450720869771E-2</v>
      </c>
      <c r="L1389" s="43">
        <f t="shared" si="183"/>
        <v>145.71704088867881</v>
      </c>
      <c r="M1389" s="43">
        <f t="shared" si="187"/>
        <v>32.057748995509336</v>
      </c>
      <c r="N1389" s="43">
        <v>43.86775703143465</v>
      </c>
      <c r="O1389" s="43">
        <v>9.3268163554715198</v>
      </c>
      <c r="P1389" s="45">
        <f t="shared" si="184"/>
        <v>5.7304676352134154E-2</v>
      </c>
    </row>
    <row r="1390" spans="1:16" x14ac:dyDescent="0.25">
      <c r="A1390" s="46">
        <f t="shared" si="188"/>
        <v>31</v>
      </c>
      <c r="B1390" s="46" t="s">
        <v>338</v>
      </c>
      <c r="C1390" s="81">
        <v>4226.88</v>
      </c>
      <c r="D1390" s="48"/>
      <c r="E1390" s="49"/>
      <c r="F1390" s="46">
        <f t="shared" si="182"/>
        <v>4226.88</v>
      </c>
      <c r="G1390" s="46">
        <v>82</v>
      </c>
      <c r="H1390" s="46"/>
      <c r="I1390" s="46"/>
      <c r="J1390" s="46">
        <f t="shared" si="185"/>
        <v>82</v>
      </c>
      <c r="K1390" s="45">
        <f t="shared" si="186"/>
        <v>3.8761522098794611E-2</v>
      </c>
      <c r="L1390" s="43">
        <f t="shared" si="183"/>
        <v>165.95551878988417</v>
      </c>
      <c r="M1390" s="43">
        <f t="shared" si="187"/>
        <v>36.510214133774518</v>
      </c>
      <c r="N1390" s="43">
        <v>49.960501063578349</v>
      </c>
      <c r="O1390" s="43">
        <v>10.622207515953674</v>
      </c>
      <c r="P1390" s="45">
        <f t="shared" si="184"/>
        <v>6.2232294624685512E-2</v>
      </c>
    </row>
    <row r="1391" spans="1:16" x14ac:dyDescent="0.25">
      <c r="A1391" s="46">
        <f t="shared" si="188"/>
        <v>32</v>
      </c>
      <c r="B1391" s="46" t="s">
        <v>339</v>
      </c>
      <c r="C1391" s="81">
        <v>4140.3</v>
      </c>
      <c r="D1391" s="48"/>
      <c r="E1391" s="49">
        <v>50.1</v>
      </c>
      <c r="F1391" s="46">
        <f t="shared" si="182"/>
        <v>4190.4000000000005</v>
      </c>
      <c r="G1391" s="46">
        <v>82</v>
      </c>
      <c r="H1391" s="46">
        <v>1</v>
      </c>
      <c r="I1391" s="46"/>
      <c r="J1391" s="46">
        <f t="shared" si="185"/>
        <v>83</v>
      </c>
      <c r="K1391" s="45">
        <f t="shared" si="186"/>
        <v>3.9234223587804304E-2</v>
      </c>
      <c r="L1391" s="43">
        <f t="shared" si="183"/>
        <v>167.97936658000472</v>
      </c>
      <c r="M1391" s="43">
        <f t="shared" si="187"/>
        <v>36.955460647601036</v>
      </c>
      <c r="N1391" s="43">
        <v>50.56977546679272</v>
      </c>
      <c r="O1391" s="43">
        <v>10.75174663200189</v>
      </c>
      <c r="P1391" s="45">
        <f t="shared" si="184"/>
        <v>6.3539602263841241E-2</v>
      </c>
    </row>
    <row r="1392" spans="1:16" x14ac:dyDescent="0.25">
      <c r="A1392" s="46">
        <f t="shared" si="188"/>
        <v>33</v>
      </c>
      <c r="B1392" s="37" t="s">
        <v>1237</v>
      </c>
      <c r="C1392" s="81">
        <v>4059.4</v>
      </c>
      <c r="D1392" s="94"/>
      <c r="E1392" s="105"/>
      <c r="F1392" s="46">
        <f t="shared" si="182"/>
        <v>4059.4</v>
      </c>
      <c r="G1392" s="46">
        <v>162</v>
      </c>
      <c r="H1392" s="46"/>
      <c r="I1392" s="46"/>
      <c r="J1392" s="46">
        <f t="shared" si="185"/>
        <v>162</v>
      </c>
      <c r="K1392" s="45">
        <f t="shared" si="186"/>
        <v>7.657764121956985E-2</v>
      </c>
      <c r="L1392" s="43">
        <f t="shared" si="183"/>
        <v>327.86334199952734</v>
      </c>
      <c r="M1392" s="43">
        <f t="shared" si="187"/>
        <v>72.129935239896014</v>
      </c>
      <c r="N1392" s="43">
        <v>98.702453320727969</v>
      </c>
      <c r="O1392" s="43">
        <v>20.98533679981092</v>
      </c>
      <c r="P1392" s="45">
        <f t="shared" si="184"/>
        <v>0.12801918198747655</v>
      </c>
    </row>
    <row r="1393" spans="1:16" x14ac:dyDescent="0.25">
      <c r="A1393" s="46">
        <f t="shared" si="188"/>
        <v>34</v>
      </c>
      <c r="B1393" s="38" t="s">
        <v>1238</v>
      </c>
      <c r="C1393" s="92">
        <v>4225.3</v>
      </c>
      <c r="D1393" s="94"/>
      <c r="E1393" s="105"/>
      <c r="F1393" s="46">
        <f t="shared" si="182"/>
        <v>4225.3</v>
      </c>
      <c r="G1393" s="46">
        <v>171</v>
      </c>
      <c r="H1393" s="46"/>
      <c r="I1393" s="46"/>
      <c r="J1393" s="46">
        <f>G1393+H1393+I1393</f>
        <v>171</v>
      </c>
      <c r="K1393" s="45">
        <f t="shared" si="186"/>
        <v>8.0831954620657051E-2</v>
      </c>
      <c r="L1393" s="43">
        <f t="shared" si="183"/>
        <v>346.07797211061211</v>
      </c>
      <c r="M1393" s="43">
        <f t="shared" si="187"/>
        <v>76.137153864334664</v>
      </c>
      <c r="N1393" s="43">
        <v>104.1859229496573</v>
      </c>
      <c r="O1393" s="43">
        <v>22.151188844244857</v>
      </c>
      <c r="P1393" s="45">
        <f t="shared" si="184"/>
        <v>0.12982563078807396</v>
      </c>
    </row>
    <row r="1394" spans="1:16" x14ac:dyDescent="0.25">
      <c r="A1394" s="46">
        <f t="shared" si="188"/>
        <v>35</v>
      </c>
      <c r="B1394" s="38" t="s">
        <v>1239</v>
      </c>
      <c r="C1394" s="92">
        <v>3974.4</v>
      </c>
      <c r="D1394" s="94"/>
      <c r="E1394" s="105"/>
      <c r="F1394" s="46">
        <f t="shared" si="182"/>
        <v>3974.4</v>
      </c>
      <c r="G1394" s="46">
        <v>108</v>
      </c>
      <c r="H1394" s="46"/>
      <c r="I1394" s="46"/>
      <c r="J1394" s="46">
        <f t="shared" si="185"/>
        <v>108</v>
      </c>
      <c r="K1394" s="45">
        <f t="shared" si="186"/>
        <v>5.1051760813046562E-2</v>
      </c>
      <c r="L1394" s="43">
        <f t="shared" si="183"/>
        <v>218.57556133301819</v>
      </c>
      <c r="M1394" s="43">
        <f t="shared" si="187"/>
        <v>48.086623493264</v>
      </c>
      <c r="N1394" s="43">
        <v>65.801635547151974</v>
      </c>
      <c r="O1394" s="43">
        <v>13.990224533207279</v>
      </c>
      <c r="P1394" s="45">
        <f t="shared" si="184"/>
        <v>8.717140823939247E-2</v>
      </c>
    </row>
    <row r="1395" spans="1:16" x14ac:dyDescent="0.25">
      <c r="A1395" s="46">
        <f t="shared" si="188"/>
        <v>36</v>
      </c>
      <c r="B1395" s="38" t="s">
        <v>1240</v>
      </c>
      <c r="C1395" s="92">
        <v>3989.7</v>
      </c>
      <c r="D1395" s="94"/>
      <c r="E1395" s="105"/>
      <c r="F1395" s="46">
        <f t="shared" si="182"/>
        <v>3989.7</v>
      </c>
      <c r="G1395" s="46">
        <v>162</v>
      </c>
      <c r="H1395" s="46"/>
      <c r="I1395" s="46"/>
      <c r="J1395" s="46">
        <f t="shared" si="185"/>
        <v>162</v>
      </c>
      <c r="K1395" s="45">
        <f t="shared" si="186"/>
        <v>7.657764121956985E-2</v>
      </c>
      <c r="L1395" s="43">
        <f t="shared" si="183"/>
        <v>327.86334199952734</v>
      </c>
      <c r="M1395" s="43">
        <f t="shared" si="187"/>
        <v>72.129935239896014</v>
      </c>
      <c r="N1395" s="43">
        <v>98.702453320727969</v>
      </c>
      <c r="O1395" s="43">
        <v>20.98533679981092</v>
      </c>
      <c r="P1395" s="45">
        <f t="shared" si="184"/>
        <v>0.13025567520363995</v>
      </c>
    </row>
    <row r="1396" spans="1:16" x14ac:dyDescent="0.25">
      <c r="A1396" s="46">
        <f t="shared" si="188"/>
        <v>37</v>
      </c>
      <c r="B1396" s="38" t="s">
        <v>1453</v>
      </c>
      <c r="C1396" s="92">
        <v>5525.8</v>
      </c>
      <c r="D1396" s="94"/>
      <c r="E1396" s="105"/>
      <c r="F1396" s="46">
        <f t="shared" si="182"/>
        <v>5525.8</v>
      </c>
      <c r="G1396" s="46">
        <v>146</v>
      </c>
      <c r="H1396" s="46"/>
      <c r="I1396" s="46"/>
      <c r="J1396" s="46">
        <f t="shared" si="185"/>
        <v>146</v>
      </c>
      <c r="K1396" s="45">
        <f t="shared" si="186"/>
        <v>6.9014417395414793E-2</v>
      </c>
      <c r="L1396" s="43">
        <f t="shared" si="183"/>
        <v>295.48177735759867</v>
      </c>
      <c r="M1396" s="43">
        <f t="shared" si="187"/>
        <v>65.005991018671708</v>
      </c>
      <c r="N1396" s="43">
        <v>88.954062869298042</v>
      </c>
      <c r="O1396" s="43">
        <v>18.912710943039468</v>
      </c>
      <c r="P1396" s="45">
        <f t="shared" si="184"/>
        <v>8.4757780265049029E-2</v>
      </c>
    </row>
    <row r="1397" spans="1:16" s="107" customFormat="1" ht="14" x14ac:dyDescent="0.3">
      <c r="A1397" s="35"/>
      <c r="B1397" s="35" t="s">
        <v>2074</v>
      </c>
      <c r="C1397" s="106">
        <f>SUM(C1360:C1396)</f>
        <v>200647.03999999995</v>
      </c>
      <c r="D1397" s="106">
        <f t="shared" ref="D1397:O1397" si="189">SUM(D1360:D1396)</f>
        <v>58.7</v>
      </c>
      <c r="E1397" s="106">
        <f t="shared" si="189"/>
        <v>238.64999999999998</v>
      </c>
      <c r="F1397" s="106">
        <f t="shared" si="189"/>
        <v>200944.38999999996</v>
      </c>
      <c r="G1397" s="106">
        <f t="shared" si="189"/>
        <v>4224</v>
      </c>
      <c r="H1397" s="106">
        <f t="shared" si="189"/>
        <v>3</v>
      </c>
      <c r="I1397" s="106">
        <f t="shared" si="189"/>
        <v>4</v>
      </c>
      <c r="J1397" s="106">
        <f t="shared" si="189"/>
        <v>4231</v>
      </c>
      <c r="K1397" s="106">
        <f t="shared" si="189"/>
        <v>2</v>
      </c>
      <c r="L1397" s="106">
        <f t="shared" si="189"/>
        <v>8562.8999999999978</v>
      </c>
      <c r="M1397" s="106">
        <f t="shared" si="189"/>
        <v>1883.8379999999997</v>
      </c>
      <c r="N1397" s="106">
        <f t="shared" si="189"/>
        <v>2577.8399999999997</v>
      </c>
      <c r="O1397" s="106">
        <f t="shared" si="189"/>
        <v>548.08000000000004</v>
      </c>
      <c r="P1397" s="57">
        <f t="shared" si="184"/>
        <v>6.7544348961421613E-2</v>
      </c>
    </row>
    <row r="1398" spans="1:16" x14ac:dyDescent="0.25">
      <c r="A1398" s="528" t="s">
        <v>1884</v>
      </c>
      <c r="B1398" s="528"/>
      <c r="C1398" s="528"/>
      <c r="D1398" s="528"/>
      <c r="E1398" s="528"/>
      <c r="F1398" s="528"/>
      <c r="G1398" s="528"/>
      <c r="H1398" s="528"/>
      <c r="I1398" s="528"/>
      <c r="J1398" s="528"/>
      <c r="K1398" s="528"/>
      <c r="L1398" s="528"/>
      <c r="M1398" s="528"/>
      <c r="N1398" s="528"/>
      <c r="O1398" s="528"/>
      <c r="P1398" s="528"/>
    </row>
    <row r="1399" spans="1:16" x14ac:dyDescent="0.25">
      <c r="A1399" s="46">
        <v>1</v>
      </c>
      <c r="B1399" s="46" t="s">
        <v>2431</v>
      </c>
      <c r="C1399" s="46">
        <v>22381.8</v>
      </c>
      <c r="D1399" s="46"/>
      <c r="E1399" s="49"/>
      <c r="F1399" s="46">
        <f>C1399+D1399+E1399</f>
        <v>22381.8</v>
      </c>
      <c r="G1399" s="108">
        <v>395</v>
      </c>
      <c r="H1399" s="108"/>
      <c r="I1399" s="45"/>
      <c r="J1399" s="46">
        <f>G1399+H1399+I1399</f>
        <v>395</v>
      </c>
      <c r="K1399" s="45">
        <f t="shared" ref="K1399:K1461" si="190">4/$J$1463*J1399</f>
        <v>0.21484906173511012</v>
      </c>
      <c r="L1399" s="43">
        <f t="shared" ref="L1399:L1430" si="191">K1399*4281.45</f>
        <v>919.86551536578713</v>
      </c>
      <c r="M1399" s="43">
        <f>L1399*0.22</f>
        <v>202.37041338047317</v>
      </c>
      <c r="N1399" s="43">
        <v>243.11080139372822</v>
      </c>
      <c r="O1399" s="43">
        <v>53.950259170653901</v>
      </c>
      <c r="P1399" s="45">
        <f t="shared" ref="P1399:P1429" si="192">(L1399+M1399+N1399+O1399)/F1399</f>
        <v>6.3412995796166632E-2</v>
      </c>
    </row>
    <row r="1400" spans="1:16" x14ac:dyDescent="0.25">
      <c r="A1400" s="46">
        <f>A1399+1</f>
        <v>2</v>
      </c>
      <c r="B1400" s="46" t="s">
        <v>2432</v>
      </c>
      <c r="C1400" s="46">
        <v>2034</v>
      </c>
      <c r="D1400" s="48">
        <v>106.1</v>
      </c>
      <c r="E1400" s="49"/>
      <c r="F1400" s="46">
        <f>C1400+D1400+E1400</f>
        <v>2140.1</v>
      </c>
      <c r="G1400" s="108">
        <v>36</v>
      </c>
      <c r="H1400" s="108">
        <v>1</v>
      </c>
      <c r="I1400" s="45"/>
      <c r="J1400" s="46">
        <f>G1400+H1400+I1400</f>
        <v>37</v>
      </c>
      <c r="K1400" s="45">
        <f t="shared" si="190"/>
        <v>2.0125101985314114E-2</v>
      </c>
      <c r="L1400" s="43">
        <f t="shared" si="191"/>
        <v>86.164617895023113</v>
      </c>
      <c r="M1400" s="43">
        <f t="shared" ref="M1400:M1461" si="193">L1400*0.22</f>
        <v>18.956215936905085</v>
      </c>
      <c r="N1400" s="43">
        <v>22.772404181184665</v>
      </c>
      <c r="O1400" s="43">
        <v>5.0535685805422643</v>
      </c>
      <c r="P1400" s="45">
        <f t="shared" si="192"/>
        <v>6.2121773091750453E-2</v>
      </c>
    </row>
    <row r="1401" spans="1:16" x14ac:dyDescent="0.25">
      <c r="A1401" s="46">
        <f>A1400+1</f>
        <v>3</v>
      </c>
      <c r="B1401" s="46" t="str">
        <f>[1]Лист1!$B$7</f>
        <v>В.Великого,93а</v>
      </c>
      <c r="C1401" s="46">
        <v>12358.7</v>
      </c>
      <c r="D1401" s="48"/>
      <c r="E1401" s="49"/>
      <c r="F1401" s="46">
        <f t="shared" ref="F1401:F1459" si="194">C1401+D1401+E1401</f>
        <v>12358.7</v>
      </c>
      <c r="G1401" s="108">
        <v>216</v>
      </c>
      <c r="H1401" s="108"/>
      <c r="I1401" s="45"/>
      <c r="J1401" s="46">
        <f t="shared" ref="J1401:J1462" si="195">G1401+H1401+I1401</f>
        <v>216</v>
      </c>
      <c r="K1401" s="45">
        <f t="shared" si="190"/>
        <v>0.11748708186021212</v>
      </c>
      <c r="L1401" s="43">
        <f t="shared" si="191"/>
        <v>503.01506663040516</v>
      </c>
      <c r="M1401" s="43">
        <f t="shared" si="193"/>
        <v>110.66331465868913</v>
      </c>
      <c r="N1401" s="43">
        <v>132.94160278745645</v>
      </c>
      <c r="O1401" s="43">
        <v>29.501913875598078</v>
      </c>
      <c r="P1401" s="45">
        <f t="shared" si="192"/>
        <v>6.2799638954918302E-2</v>
      </c>
    </row>
    <row r="1402" spans="1:16" x14ac:dyDescent="0.25">
      <c r="A1402" s="46">
        <f>A1401+1</f>
        <v>4</v>
      </c>
      <c r="B1402" s="46" t="str">
        <f>[1]Лист1!$B$8</f>
        <v>В.Великого,103</v>
      </c>
      <c r="C1402" s="46">
        <v>1958.1</v>
      </c>
      <c r="D1402" s="48"/>
      <c r="E1402" s="49"/>
      <c r="F1402" s="46">
        <f t="shared" si="194"/>
        <v>1958.1</v>
      </c>
      <c r="G1402" s="108">
        <v>36</v>
      </c>
      <c r="H1402" s="108"/>
      <c r="I1402" s="45"/>
      <c r="J1402" s="46">
        <f t="shared" si="195"/>
        <v>36</v>
      </c>
      <c r="K1402" s="45">
        <f t="shared" si="190"/>
        <v>1.9581180310035355E-2</v>
      </c>
      <c r="L1402" s="43">
        <f t="shared" si="191"/>
        <v>83.835844438400869</v>
      </c>
      <c r="M1402" s="43">
        <f t="shared" si="193"/>
        <v>18.443885776448191</v>
      </c>
      <c r="N1402" s="43">
        <v>22.156933797909407</v>
      </c>
      <c r="O1402" s="43">
        <v>4.9169856459330132</v>
      </c>
      <c r="P1402" s="45">
        <f t="shared" si="192"/>
        <v>6.6060798559160139E-2</v>
      </c>
    </row>
    <row r="1403" spans="1:16" x14ac:dyDescent="0.25">
      <c r="A1403" s="46">
        <f t="shared" ref="A1403:A1462" si="196">A1402+1</f>
        <v>5</v>
      </c>
      <c r="B1403" s="46" t="str">
        <f>[1]Лист1!$B$9</f>
        <v>В.Великого,105</v>
      </c>
      <c r="C1403" s="46">
        <v>2016.3</v>
      </c>
      <c r="D1403" s="48"/>
      <c r="E1403" s="49"/>
      <c r="F1403" s="46">
        <f t="shared" si="194"/>
        <v>2016.3</v>
      </c>
      <c r="G1403" s="108">
        <v>36</v>
      </c>
      <c r="H1403" s="108"/>
      <c r="I1403" s="45"/>
      <c r="J1403" s="46">
        <f t="shared" si="195"/>
        <v>36</v>
      </c>
      <c r="K1403" s="45">
        <f t="shared" si="190"/>
        <v>1.9581180310035355E-2</v>
      </c>
      <c r="L1403" s="43">
        <f t="shared" si="191"/>
        <v>83.835844438400869</v>
      </c>
      <c r="M1403" s="43">
        <f t="shared" si="193"/>
        <v>18.443885776448191</v>
      </c>
      <c r="N1403" s="43">
        <v>22.156933797909407</v>
      </c>
      <c r="O1403" s="43">
        <v>4.9169856459330132</v>
      </c>
      <c r="P1403" s="45">
        <f t="shared" si="192"/>
        <v>6.4153969974057173E-2</v>
      </c>
    </row>
    <row r="1404" spans="1:16" x14ac:dyDescent="0.25">
      <c r="A1404" s="46">
        <f t="shared" si="196"/>
        <v>6</v>
      </c>
      <c r="B1404" s="46" t="str">
        <f>[1]Лист1!$B$10</f>
        <v>В.Великого,109</v>
      </c>
      <c r="C1404" s="46">
        <v>2040.5</v>
      </c>
      <c r="D1404" s="48">
        <v>153.19999999999999</v>
      </c>
      <c r="E1404" s="49"/>
      <c r="F1404" s="46">
        <f t="shared" si="194"/>
        <v>2193.6999999999998</v>
      </c>
      <c r="G1404" s="108">
        <v>36</v>
      </c>
      <c r="H1404" s="108"/>
      <c r="I1404" s="45"/>
      <c r="J1404" s="46">
        <f t="shared" si="195"/>
        <v>36</v>
      </c>
      <c r="K1404" s="45">
        <f t="shared" si="190"/>
        <v>1.9581180310035355E-2</v>
      </c>
      <c r="L1404" s="43">
        <f t="shared" si="191"/>
        <v>83.835844438400869</v>
      </c>
      <c r="M1404" s="43">
        <f t="shared" si="193"/>
        <v>18.443885776448191</v>
      </c>
      <c r="N1404" s="43">
        <v>22.156933797909407</v>
      </c>
      <c r="O1404" s="43">
        <v>4.9169856459330132</v>
      </c>
      <c r="P1404" s="45">
        <f t="shared" si="192"/>
        <v>5.8965970578789932E-2</v>
      </c>
    </row>
    <row r="1405" spans="1:16" x14ac:dyDescent="0.25">
      <c r="A1405" s="46">
        <f t="shared" si="196"/>
        <v>7</v>
      </c>
      <c r="B1405" s="46" t="str">
        <f>[1]Лист1!$B$11</f>
        <v>В.Великого,111</v>
      </c>
      <c r="C1405" s="46">
        <v>8086.8</v>
      </c>
      <c r="D1405" s="48">
        <v>73.7</v>
      </c>
      <c r="E1405" s="49"/>
      <c r="F1405" s="46">
        <f t="shared" si="194"/>
        <v>8160.5</v>
      </c>
      <c r="G1405" s="108">
        <v>144</v>
      </c>
      <c r="H1405" s="108">
        <v>1</v>
      </c>
      <c r="I1405" s="45"/>
      <c r="J1405" s="46">
        <f t="shared" si="195"/>
        <v>145</v>
      </c>
      <c r="K1405" s="45">
        <f t="shared" si="190"/>
        <v>7.8868642915420173E-2</v>
      </c>
      <c r="L1405" s="43">
        <f t="shared" si="191"/>
        <v>337.67215121022571</v>
      </c>
      <c r="M1405" s="43">
        <f t="shared" si="193"/>
        <v>74.287873266249662</v>
      </c>
      <c r="N1405" s="43">
        <v>89.243205574912892</v>
      </c>
      <c r="O1405" s="43">
        <v>19.804525518341304</v>
      </c>
      <c r="P1405" s="45">
        <f t="shared" si="192"/>
        <v>6.3845077577321191E-2</v>
      </c>
    </row>
    <row r="1406" spans="1:16" x14ac:dyDescent="0.25">
      <c r="A1406" s="46">
        <f t="shared" si="196"/>
        <v>8</v>
      </c>
      <c r="B1406" s="46" t="str">
        <f>[1]Лист1!$B$12</f>
        <v>В.Великого,113</v>
      </c>
      <c r="C1406" s="46">
        <v>4049.6</v>
      </c>
      <c r="D1406" s="48"/>
      <c r="E1406" s="49"/>
      <c r="F1406" s="46">
        <f t="shared" si="194"/>
        <v>4049.6</v>
      </c>
      <c r="G1406" s="108">
        <v>162</v>
      </c>
      <c r="H1406" s="108">
        <v>1</v>
      </c>
      <c r="I1406" s="45"/>
      <c r="J1406" s="46">
        <f t="shared" si="195"/>
        <v>163</v>
      </c>
      <c r="K1406" s="45">
        <f t="shared" si="190"/>
        <v>8.8659233070437854E-2</v>
      </c>
      <c r="L1406" s="43">
        <f t="shared" si="191"/>
        <v>379.59007342942613</v>
      </c>
      <c r="M1406" s="43">
        <f t="shared" si="193"/>
        <v>83.509816154473754</v>
      </c>
      <c r="N1406" s="43">
        <v>100.32167247386759</v>
      </c>
      <c r="O1406" s="43">
        <v>22.263018341307809</v>
      </c>
      <c r="P1406" s="45">
        <f t="shared" si="192"/>
        <v>0.14462776086504228</v>
      </c>
    </row>
    <row r="1407" spans="1:16" x14ac:dyDescent="0.25">
      <c r="A1407" s="46">
        <f t="shared" si="196"/>
        <v>9</v>
      </c>
      <c r="B1407" s="46" t="str">
        <f>[1]Лист1!$B$13</f>
        <v>В.Великого,117</v>
      </c>
      <c r="C1407" s="46">
        <v>4091.8</v>
      </c>
      <c r="D1407" s="48"/>
      <c r="E1407" s="49"/>
      <c r="F1407" s="46">
        <f t="shared" si="194"/>
        <v>4091.8</v>
      </c>
      <c r="G1407" s="108">
        <v>163</v>
      </c>
      <c r="H1407" s="45"/>
      <c r="I1407" s="45"/>
      <c r="J1407" s="46">
        <f t="shared" si="195"/>
        <v>163</v>
      </c>
      <c r="K1407" s="45">
        <f t="shared" si="190"/>
        <v>8.8659233070437854E-2</v>
      </c>
      <c r="L1407" s="43">
        <f t="shared" si="191"/>
        <v>379.59007342942613</v>
      </c>
      <c r="M1407" s="43">
        <f t="shared" si="193"/>
        <v>83.509816154473754</v>
      </c>
      <c r="N1407" s="43">
        <v>100.32167247386759</v>
      </c>
      <c r="O1407" s="43">
        <v>22.263018341307809</v>
      </c>
      <c r="P1407" s="45">
        <f t="shared" si="192"/>
        <v>0.14313616999830764</v>
      </c>
    </row>
    <row r="1408" spans="1:16" x14ac:dyDescent="0.25">
      <c r="A1408" s="46">
        <f t="shared" si="196"/>
        <v>10</v>
      </c>
      <c r="B1408" s="46" t="str">
        <f>[1]Лист1!$B$14</f>
        <v>В.Великого,121</v>
      </c>
      <c r="C1408" s="46">
        <v>4035.2</v>
      </c>
      <c r="D1408" s="48"/>
      <c r="E1408" s="49"/>
      <c r="F1408" s="46">
        <f t="shared" si="194"/>
        <v>4035.2</v>
      </c>
      <c r="G1408" s="108">
        <v>163</v>
      </c>
      <c r="H1408" s="45"/>
      <c r="I1408" s="45"/>
      <c r="J1408" s="46">
        <f t="shared" si="195"/>
        <v>163</v>
      </c>
      <c r="K1408" s="45">
        <f t="shared" si="190"/>
        <v>8.8659233070437854E-2</v>
      </c>
      <c r="L1408" s="43">
        <f t="shared" si="191"/>
        <v>379.59007342942613</v>
      </c>
      <c r="M1408" s="43">
        <f t="shared" si="193"/>
        <v>83.509816154473754</v>
      </c>
      <c r="N1408" s="43">
        <v>100.32167247386759</v>
      </c>
      <c r="O1408" s="43">
        <v>22.263018341307809</v>
      </c>
      <c r="P1408" s="45">
        <f t="shared" si="192"/>
        <v>0.14514387896487788</v>
      </c>
    </row>
    <row r="1409" spans="1:16" x14ac:dyDescent="0.25">
      <c r="A1409" s="46">
        <f t="shared" si="196"/>
        <v>11</v>
      </c>
      <c r="B1409" s="46" t="str">
        <f>[1]Лист1!$B$17</f>
        <v>Кульпарківська,121</v>
      </c>
      <c r="C1409" s="46">
        <v>7649.6</v>
      </c>
      <c r="D1409" s="48"/>
      <c r="E1409" s="49"/>
      <c r="F1409" s="46">
        <f t="shared" si="194"/>
        <v>7649.6</v>
      </c>
      <c r="G1409" s="108">
        <v>135</v>
      </c>
      <c r="H1409" s="45"/>
      <c r="I1409" s="45"/>
      <c r="J1409" s="46">
        <f t="shared" si="195"/>
        <v>135</v>
      </c>
      <c r="K1409" s="45">
        <f t="shared" si="190"/>
        <v>7.342942616263258E-2</v>
      </c>
      <c r="L1409" s="43">
        <f t="shared" si="191"/>
        <v>314.38441664400324</v>
      </c>
      <c r="M1409" s="43">
        <f t="shared" si="193"/>
        <v>69.164571661680711</v>
      </c>
      <c r="N1409" s="43">
        <v>83.088501742160275</v>
      </c>
      <c r="O1409" s="43">
        <v>18.4386961722488</v>
      </c>
      <c r="P1409" s="45">
        <f t="shared" si="192"/>
        <v>6.3411967451905069E-2</v>
      </c>
    </row>
    <row r="1410" spans="1:16" x14ac:dyDescent="0.25">
      <c r="A1410" s="46">
        <f t="shared" si="196"/>
        <v>12</v>
      </c>
      <c r="B1410" s="46" t="str">
        <f>[1]Лист1!$B$18</f>
        <v>Кульпарківська,123</v>
      </c>
      <c r="C1410" s="46">
        <v>5959.3</v>
      </c>
      <c r="D1410" s="48"/>
      <c r="E1410" s="49"/>
      <c r="F1410" s="46">
        <f t="shared" si="194"/>
        <v>5959.3</v>
      </c>
      <c r="G1410" s="108">
        <v>108</v>
      </c>
      <c r="H1410" s="45"/>
      <c r="I1410" s="45"/>
      <c r="J1410" s="46">
        <f t="shared" si="195"/>
        <v>108</v>
      </c>
      <c r="K1410" s="45">
        <f t="shared" si="190"/>
        <v>5.8743540930106058E-2</v>
      </c>
      <c r="L1410" s="43">
        <f t="shared" si="191"/>
        <v>251.50753331520258</v>
      </c>
      <c r="M1410" s="43">
        <f t="shared" si="193"/>
        <v>55.331657329344566</v>
      </c>
      <c r="N1410" s="43">
        <v>66.470801393728223</v>
      </c>
      <c r="O1410" s="43">
        <v>14.750956937799039</v>
      </c>
      <c r="P1410" s="45">
        <f t="shared" si="192"/>
        <v>6.5118545630539565E-2</v>
      </c>
    </row>
    <row r="1411" spans="1:16" x14ac:dyDescent="0.25">
      <c r="A1411" s="46">
        <f t="shared" si="196"/>
        <v>13</v>
      </c>
      <c r="B1411" s="46" t="str">
        <f>[1]Лист1!$B$19</f>
        <v>Кульпарківська,125</v>
      </c>
      <c r="C1411" s="46">
        <v>4182.7</v>
      </c>
      <c r="D1411" s="48">
        <v>439.8</v>
      </c>
      <c r="E1411" s="49"/>
      <c r="F1411" s="46">
        <f t="shared" si="194"/>
        <v>4622.5</v>
      </c>
      <c r="G1411" s="108">
        <v>81</v>
      </c>
      <c r="H1411" s="108">
        <v>2</v>
      </c>
      <c r="I1411" s="45"/>
      <c r="J1411" s="46">
        <f t="shared" si="195"/>
        <v>83</v>
      </c>
      <c r="K1411" s="45">
        <f t="shared" si="190"/>
        <v>4.5145499048137062E-2</v>
      </c>
      <c r="L1411" s="43">
        <f t="shared" si="191"/>
        <v>193.28819689964641</v>
      </c>
      <c r="M1411" s="43">
        <f t="shared" si="193"/>
        <v>42.52340331792221</v>
      </c>
      <c r="N1411" s="43">
        <v>51.084041811846689</v>
      </c>
      <c r="O1411" s="43">
        <v>11.33638357256778</v>
      </c>
      <c r="P1411" s="45">
        <f t="shared" si="192"/>
        <v>6.4517474440666966E-2</v>
      </c>
    </row>
    <row r="1412" spans="1:16" x14ac:dyDescent="0.25">
      <c r="A1412" s="46">
        <f t="shared" si="196"/>
        <v>14</v>
      </c>
      <c r="B1412" s="46" t="str">
        <f>[1]Лист1!$B$20</f>
        <v>Кульпарківська,129</v>
      </c>
      <c r="C1412" s="46">
        <v>4158.5</v>
      </c>
      <c r="D1412" s="48">
        <v>82.1</v>
      </c>
      <c r="E1412" s="49"/>
      <c r="F1412" s="46">
        <f t="shared" si="194"/>
        <v>4240.6000000000004</v>
      </c>
      <c r="G1412" s="108">
        <v>81</v>
      </c>
      <c r="H1412" s="108">
        <v>1</v>
      </c>
      <c r="I1412" s="45"/>
      <c r="J1412" s="46">
        <f t="shared" si="195"/>
        <v>82</v>
      </c>
      <c r="K1412" s="45">
        <f t="shared" si="190"/>
        <v>4.4601577372858303E-2</v>
      </c>
      <c r="L1412" s="43">
        <f t="shared" si="191"/>
        <v>190.95942344302418</v>
      </c>
      <c r="M1412" s="43">
        <f t="shared" si="193"/>
        <v>42.011073157465319</v>
      </c>
      <c r="N1412" s="43">
        <v>50.46857142857143</v>
      </c>
      <c r="O1412" s="43">
        <v>11.19980063795853</v>
      </c>
      <c r="P1412" s="45">
        <f t="shared" si="192"/>
        <v>6.9480467072352836E-2</v>
      </c>
    </row>
    <row r="1413" spans="1:16" x14ac:dyDescent="0.25">
      <c r="A1413" s="46">
        <f t="shared" si="196"/>
        <v>15</v>
      </c>
      <c r="B1413" s="46" t="str">
        <f>[1]Лист1!$B$21</f>
        <v>Кульпарківська,133</v>
      </c>
      <c r="C1413" s="46">
        <v>7806.9</v>
      </c>
      <c r="D1413" s="48"/>
      <c r="E1413" s="49"/>
      <c r="F1413" s="46">
        <f t="shared" si="194"/>
        <v>7806.9</v>
      </c>
      <c r="G1413" s="108">
        <v>135</v>
      </c>
      <c r="H1413" s="45"/>
      <c r="I1413" s="45"/>
      <c r="J1413" s="46">
        <f t="shared" si="195"/>
        <v>135</v>
      </c>
      <c r="K1413" s="45">
        <f t="shared" si="190"/>
        <v>7.342942616263258E-2</v>
      </c>
      <c r="L1413" s="43">
        <f t="shared" si="191"/>
        <v>314.38441664400324</v>
      </c>
      <c r="M1413" s="43">
        <f t="shared" si="193"/>
        <v>69.164571661680711</v>
      </c>
      <c r="N1413" s="43">
        <v>83.088501742160275</v>
      </c>
      <c r="O1413" s="43">
        <v>18.4386961722488</v>
      </c>
      <c r="P1413" s="45">
        <f t="shared" si="192"/>
        <v>6.213428969502531E-2</v>
      </c>
    </row>
    <row r="1414" spans="1:16" x14ac:dyDescent="0.25">
      <c r="A1414" s="46">
        <f t="shared" si="196"/>
        <v>16</v>
      </c>
      <c r="B1414" s="46" t="str">
        <f>[1]Лист1!$B$22</f>
        <v>Кульпарківська,133а</v>
      </c>
      <c r="C1414" s="46">
        <v>4253.3999999999996</v>
      </c>
      <c r="D1414" s="48"/>
      <c r="E1414" s="49"/>
      <c r="F1414" s="46">
        <f t="shared" si="194"/>
        <v>4253.3999999999996</v>
      </c>
      <c r="G1414" s="108">
        <v>84</v>
      </c>
      <c r="H1414" s="45"/>
      <c r="I1414" s="45"/>
      <c r="J1414" s="46">
        <f t="shared" si="195"/>
        <v>84</v>
      </c>
      <c r="K1414" s="45">
        <f t="shared" si="190"/>
        <v>4.5689420723415829E-2</v>
      </c>
      <c r="L1414" s="43">
        <f t="shared" si="191"/>
        <v>195.61697035626869</v>
      </c>
      <c r="M1414" s="43">
        <f t="shared" si="193"/>
        <v>43.035733478379115</v>
      </c>
      <c r="N1414" s="43">
        <v>51.699512195121955</v>
      </c>
      <c r="O1414" s="43">
        <v>11.472966507177032</v>
      </c>
      <c r="P1414" s="45">
        <f t="shared" si="192"/>
        <v>7.0960921271676025E-2</v>
      </c>
    </row>
    <row r="1415" spans="1:16" x14ac:dyDescent="0.25">
      <c r="A1415" s="46">
        <f t="shared" si="196"/>
        <v>17</v>
      </c>
      <c r="B1415" s="46" t="str">
        <f>[1]Лист1!$B$23</f>
        <v>Кульпарківська,135</v>
      </c>
      <c r="C1415" s="46">
        <v>7737.08</v>
      </c>
      <c r="D1415" s="48"/>
      <c r="E1415" s="49"/>
      <c r="F1415" s="46">
        <f t="shared" si="194"/>
        <v>7737.08</v>
      </c>
      <c r="G1415" s="108">
        <v>135</v>
      </c>
      <c r="H1415" s="45"/>
      <c r="I1415" s="45"/>
      <c r="J1415" s="46">
        <f t="shared" si="195"/>
        <v>135</v>
      </c>
      <c r="K1415" s="45">
        <f t="shared" si="190"/>
        <v>7.342942616263258E-2</v>
      </c>
      <c r="L1415" s="43">
        <f t="shared" si="191"/>
        <v>314.38441664400324</v>
      </c>
      <c r="M1415" s="43">
        <f t="shared" si="193"/>
        <v>69.164571661680711</v>
      </c>
      <c r="N1415" s="43">
        <v>83.088501742160275</v>
      </c>
      <c r="O1415" s="43">
        <v>18.4386961722488</v>
      </c>
      <c r="P1415" s="45">
        <f t="shared" si="192"/>
        <v>6.2694994263997925E-2</v>
      </c>
    </row>
    <row r="1416" spans="1:16" x14ac:dyDescent="0.25">
      <c r="A1416" s="46">
        <f t="shared" si="196"/>
        <v>18</v>
      </c>
      <c r="B1416" s="46" t="str">
        <f>[1]Лист1!$B$24</f>
        <v>Наукова,44</v>
      </c>
      <c r="C1416" s="46">
        <v>8046.52</v>
      </c>
      <c r="D1416" s="48"/>
      <c r="E1416" s="49"/>
      <c r="F1416" s="46">
        <f t="shared" si="194"/>
        <v>8046.52</v>
      </c>
      <c r="G1416" s="108">
        <v>144</v>
      </c>
      <c r="H1416" s="45"/>
      <c r="I1416" s="45"/>
      <c r="J1416" s="46">
        <f t="shared" si="195"/>
        <v>144</v>
      </c>
      <c r="K1416" s="45">
        <f t="shared" si="190"/>
        <v>7.8324721240141421E-2</v>
      </c>
      <c r="L1416" s="43">
        <f t="shared" si="191"/>
        <v>335.34337775360348</v>
      </c>
      <c r="M1416" s="43">
        <f t="shared" si="193"/>
        <v>73.775543105792764</v>
      </c>
      <c r="N1416" s="43">
        <v>88.627735191637626</v>
      </c>
      <c r="O1416" s="43">
        <v>19.667942583732053</v>
      </c>
      <c r="P1416" s="45">
        <f t="shared" si="192"/>
        <v>6.4302903445808357E-2</v>
      </c>
    </row>
    <row r="1417" spans="1:16" x14ac:dyDescent="0.25">
      <c r="A1417" s="46">
        <f t="shared" si="196"/>
        <v>19</v>
      </c>
      <c r="B1417" s="46" t="str">
        <f>[1]Лист1!$B$25</f>
        <v>Наукова,46</v>
      </c>
      <c r="C1417" s="46">
        <v>8105.15</v>
      </c>
      <c r="D1417" s="48"/>
      <c r="E1417" s="49"/>
      <c r="F1417" s="46">
        <f t="shared" si="194"/>
        <v>8105.15</v>
      </c>
      <c r="G1417" s="108">
        <v>144</v>
      </c>
      <c r="H1417" s="45"/>
      <c r="I1417" s="45"/>
      <c r="J1417" s="46">
        <f t="shared" si="195"/>
        <v>144</v>
      </c>
      <c r="K1417" s="45">
        <f t="shared" si="190"/>
        <v>7.8324721240141421E-2</v>
      </c>
      <c r="L1417" s="43">
        <f t="shared" si="191"/>
        <v>335.34337775360348</v>
      </c>
      <c r="M1417" s="43">
        <f t="shared" si="193"/>
        <v>73.775543105792764</v>
      </c>
      <c r="N1417" s="43">
        <v>88.627735191637626</v>
      </c>
      <c r="O1417" s="43">
        <v>19.667942583732053</v>
      </c>
      <c r="P1417" s="45">
        <f t="shared" si="192"/>
        <v>6.3837757306745208E-2</v>
      </c>
    </row>
    <row r="1418" spans="1:16" x14ac:dyDescent="0.25">
      <c r="A1418" s="46">
        <f t="shared" si="196"/>
        <v>20</v>
      </c>
      <c r="B1418" s="46" t="str">
        <f>[1]Лист1!$B$26</f>
        <v>Наукова,48</v>
      </c>
      <c r="C1418" s="46">
        <v>4156.1000000000004</v>
      </c>
      <c r="D1418" s="48"/>
      <c r="E1418" s="49"/>
      <c r="F1418" s="46">
        <f t="shared" si="194"/>
        <v>4156.1000000000004</v>
      </c>
      <c r="G1418" s="108">
        <v>72</v>
      </c>
      <c r="H1418" s="45"/>
      <c r="I1418" s="45"/>
      <c r="J1418" s="46">
        <f t="shared" si="195"/>
        <v>72</v>
      </c>
      <c r="K1418" s="45">
        <f t="shared" si="190"/>
        <v>3.916236062007071E-2</v>
      </c>
      <c r="L1418" s="43">
        <f t="shared" si="191"/>
        <v>167.67168887680174</v>
      </c>
      <c r="M1418" s="43">
        <f t="shared" si="193"/>
        <v>36.887771552896382</v>
      </c>
      <c r="N1418" s="43">
        <v>44.313867595818813</v>
      </c>
      <c r="O1418" s="43">
        <v>9.8339712918660265</v>
      </c>
      <c r="P1418" s="45">
        <f t="shared" si="192"/>
        <v>6.2247611779645079E-2</v>
      </c>
    </row>
    <row r="1419" spans="1:16" x14ac:dyDescent="0.25">
      <c r="A1419" s="46">
        <f t="shared" si="196"/>
        <v>21</v>
      </c>
      <c r="B1419" s="46" t="str">
        <f>[1]Лист1!$B$27</f>
        <v>Наукова,50</v>
      </c>
      <c r="C1419" s="46">
        <v>4088.3</v>
      </c>
      <c r="D1419" s="48"/>
      <c r="E1419" s="49"/>
      <c r="F1419" s="46">
        <f t="shared" si="194"/>
        <v>4088.3</v>
      </c>
      <c r="G1419" s="108">
        <v>72</v>
      </c>
      <c r="H1419" s="45"/>
      <c r="I1419" s="45"/>
      <c r="J1419" s="46">
        <f t="shared" si="195"/>
        <v>72</v>
      </c>
      <c r="K1419" s="45">
        <f t="shared" si="190"/>
        <v>3.916236062007071E-2</v>
      </c>
      <c r="L1419" s="43">
        <f t="shared" si="191"/>
        <v>167.67168887680174</v>
      </c>
      <c r="M1419" s="43">
        <f t="shared" si="193"/>
        <v>36.887771552896382</v>
      </c>
      <c r="N1419" s="43">
        <v>44.313867595818813</v>
      </c>
      <c r="O1419" s="43">
        <v>9.8339712918660265</v>
      </c>
      <c r="P1419" s="45">
        <f t="shared" si="192"/>
        <v>6.3279920582487326E-2</v>
      </c>
    </row>
    <row r="1420" spans="1:16" x14ac:dyDescent="0.25">
      <c r="A1420" s="46">
        <f t="shared" si="196"/>
        <v>22</v>
      </c>
      <c r="B1420" s="46" t="str">
        <f>[1]Лист1!$B$28</f>
        <v>Наукова,52</v>
      </c>
      <c r="C1420" s="46">
        <v>4075.2</v>
      </c>
      <c r="D1420" s="48"/>
      <c r="E1420" s="49"/>
      <c r="F1420" s="46">
        <f t="shared" si="194"/>
        <v>4075.2</v>
      </c>
      <c r="G1420" s="108">
        <v>72</v>
      </c>
      <c r="H1420" s="108"/>
      <c r="I1420" s="108"/>
      <c r="J1420" s="46">
        <f t="shared" si="195"/>
        <v>72</v>
      </c>
      <c r="K1420" s="45">
        <f t="shared" si="190"/>
        <v>3.916236062007071E-2</v>
      </c>
      <c r="L1420" s="43">
        <f t="shared" si="191"/>
        <v>167.67168887680174</v>
      </c>
      <c r="M1420" s="43">
        <f t="shared" si="193"/>
        <v>36.887771552896382</v>
      </c>
      <c r="N1420" s="43">
        <v>44.313867595818813</v>
      </c>
      <c r="O1420" s="43">
        <v>9.8339712918660265</v>
      </c>
      <c r="P1420" s="45">
        <f t="shared" si="192"/>
        <v>6.3483338073562753E-2</v>
      </c>
    </row>
    <row r="1421" spans="1:16" x14ac:dyDescent="0.25">
      <c r="A1421" s="46">
        <f t="shared" si="196"/>
        <v>23</v>
      </c>
      <c r="B1421" s="46" t="str">
        <f>[1]Лист1!$B$29</f>
        <v>Наукова,62</v>
      </c>
      <c r="C1421" s="46">
        <v>12235.2</v>
      </c>
      <c r="D1421" s="48"/>
      <c r="E1421" s="49">
        <v>13</v>
      </c>
      <c r="F1421" s="46">
        <f t="shared" si="194"/>
        <v>12248.2</v>
      </c>
      <c r="G1421" s="108">
        <v>216</v>
      </c>
      <c r="H1421" s="108"/>
      <c r="I1421" s="108">
        <v>1</v>
      </c>
      <c r="J1421" s="46">
        <f t="shared" si="195"/>
        <v>217</v>
      </c>
      <c r="K1421" s="45">
        <f t="shared" si="190"/>
        <v>0.11803100353549088</v>
      </c>
      <c r="L1421" s="43">
        <f t="shared" si="191"/>
        <v>505.34384008702744</v>
      </c>
      <c r="M1421" s="43">
        <f t="shared" si="193"/>
        <v>111.17564481914604</v>
      </c>
      <c r="N1421" s="43">
        <v>133.55707317073171</v>
      </c>
      <c r="O1421" s="43">
        <v>29.638496810207332</v>
      </c>
      <c r="P1421" s="45">
        <f t="shared" si="192"/>
        <v>6.3659562620394225E-2</v>
      </c>
    </row>
    <row r="1422" spans="1:16" x14ac:dyDescent="0.25">
      <c r="A1422" s="46">
        <f t="shared" si="196"/>
        <v>24</v>
      </c>
      <c r="B1422" s="46" t="str">
        <f>[1]Лист1!$B$30</f>
        <v>Наукова,64</v>
      </c>
      <c r="C1422" s="46">
        <v>8230.2999999999993</v>
      </c>
      <c r="D1422" s="48">
        <v>160.6</v>
      </c>
      <c r="E1422" s="49"/>
      <c r="F1422" s="46">
        <f t="shared" si="194"/>
        <v>8390.9</v>
      </c>
      <c r="G1422" s="108">
        <v>144</v>
      </c>
      <c r="H1422" s="108">
        <v>1</v>
      </c>
      <c r="I1422" s="108"/>
      <c r="J1422" s="46">
        <f t="shared" si="195"/>
        <v>145</v>
      </c>
      <c r="K1422" s="45">
        <f t="shared" si="190"/>
        <v>7.8868642915420173E-2</v>
      </c>
      <c r="L1422" s="43">
        <f t="shared" si="191"/>
        <v>337.67215121022571</v>
      </c>
      <c r="M1422" s="43">
        <f t="shared" si="193"/>
        <v>74.287873266249662</v>
      </c>
      <c r="N1422" s="43">
        <v>89.243205574912892</v>
      </c>
      <c r="O1422" s="43">
        <v>19.804525518341304</v>
      </c>
      <c r="P1422" s="45">
        <f t="shared" si="192"/>
        <v>6.2091999138320045E-2</v>
      </c>
    </row>
    <row r="1423" spans="1:16" x14ac:dyDescent="0.25">
      <c r="A1423" s="46">
        <f t="shared" si="196"/>
        <v>25</v>
      </c>
      <c r="B1423" s="46" t="str">
        <f>[1]Лист1!$B$31</f>
        <v>Наукова,74</v>
      </c>
      <c r="C1423" s="46">
        <v>6165.7</v>
      </c>
      <c r="D1423" s="48"/>
      <c r="E1423" s="49"/>
      <c r="F1423" s="46">
        <f t="shared" si="194"/>
        <v>6165.7</v>
      </c>
      <c r="G1423" s="108">
        <v>108</v>
      </c>
      <c r="H1423" s="108"/>
      <c r="I1423" s="108"/>
      <c r="J1423" s="46">
        <f t="shared" si="195"/>
        <v>108</v>
      </c>
      <c r="K1423" s="45">
        <f t="shared" si="190"/>
        <v>5.8743540930106058E-2</v>
      </c>
      <c r="L1423" s="43">
        <f t="shared" si="191"/>
        <v>251.50753331520258</v>
      </c>
      <c r="M1423" s="43">
        <f t="shared" si="193"/>
        <v>55.331657329344566</v>
      </c>
      <c r="N1423" s="43">
        <v>66.470801393728223</v>
      </c>
      <c r="O1423" s="43">
        <v>14.750956937799039</v>
      </c>
      <c r="P1423" s="45">
        <f t="shared" si="192"/>
        <v>6.2938668598224765E-2</v>
      </c>
    </row>
    <row r="1424" spans="1:16" x14ac:dyDescent="0.25">
      <c r="A1424" s="46">
        <f t="shared" si="196"/>
        <v>26</v>
      </c>
      <c r="B1424" s="46" t="str">
        <f>[1]Лист1!$B$32</f>
        <v>Наукова,86</v>
      </c>
      <c r="C1424" s="46">
        <v>4053.1</v>
      </c>
      <c r="D1424" s="48"/>
      <c r="E1424" s="49"/>
      <c r="F1424" s="46">
        <f t="shared" si="194"/>
        <v>4053.1</v>
      </c>
      <c r="G1424" s="108">
        <v>72</v>
      </c>
      <c r="H1424" s="108"/>
      <c r="I1424" s="108"/>
      <c r="J1424" s="46">
        <f t="shared" si="195"/>
        <v>72</v>
      </c>
      <c r="K1424" s="45">
        <f t="shared" si="190"/>
        <v>3.916236062007071E-2</v>
      </c>
      <c r="L1424" s="43">
        <f t="shared" si="191"/>
        <v>167.67168887680174</v>
      </c>
      <c r="M1424" s="43">
        <f t="shared" si="193"/>
        <v>36.887771552896382</v>
      </c>
      <c r="N1424" s="43">
        <v>44.313867595818813</v>
      </c>
      <c r="O1424" s="43">
        <v>9.8339712918660265</v>
      </c>
      <c r="P1424" s="45">
        <f t="shared" si="192"/>
        <v>6.3829488371217824E-2</v>
      </c>
    </row>
    <row r="1425" spans="1:16" x14ac:dyDescent="0.25">
      <c r="A1425" s="46">
        <f t="shared" si="196"/>
        <v>27</v>
      </c>
      <c r="B1425" s="46" t="str">
        <f>[1]Лист1!$B$33</f>
        <v>Наукова,94</v>
      </c>
      <c r="C1425" s="46">
        <v>12192.44</v>
      </c>
      <c r="D1425" s="48"/>
      <c r="E1425" s="49"/>
      <c r="F1425" s="46">
        <f t="shared" si="194"/>
        <v>12192.44</v>
      </c>
      <c r="G1425" s="108">
        <v>216</v>
      </c>
      <c r="H1425" s="108"/>
      <c r="I1425" s="108"/>
      <c r="J1425" s="46">
        <f t="shared" si="195"/>
        <v>216</v>
      </c>
      <c r="K1425" s="45">
        <f t="shared" si="190"/>
        <v>0.11748708186021212</v>
      </c>
      <c r="L1425" s="43">
        <f t="shared" si="191"/>
        <v>503.01506663040516</v>
      </c>
      <c r="M1425" s="43">
        <f t="shared" si="193"/>
        <v>110.66331465868913</v>
      </c>
      <c r="N1425" s="43">
        <v>132.94160278745645</v>
      </c>
      <c r="O1425" s="43">
        <v>29.501913875598078</v>
      </c>
      <c r="P1425" s="45">
        <f t="shared" si="192"/>
        <v>6.3655994858465473E-2</v>
      </c>
    </row>
    <row r="1426" spans="1:16" x14ac:dyDescent="0.25">
      <c r="A1426" s="46">
        <f t="shared" si="196"/>
        <v>28</v>
      </c>
      <c r="B1426" s="46" t="str">
        <f>[1]Лист1!$B$34</f>
        <v>Наукова,112</v>
      </c>
      <c r="C1426" s="46">
        <v>8096.5</v>
      </c>
      <c r="D1426" s="48"/>
      <c r="E1426" s="49">
        <v>112.7</v>
      </c>
      <c r="F1426" s="46">
        <f t="shared" si="194"/>
        <v>8209.2000000000007</v>
      </c>
      <c r="G1426" s="108">
        <v>144</v>
      </c>
      <c r="H1426" s="108"/>
      <c r="I1426" s="108">
        <v>2</v>
      </c>
      <c r="J1426" s="46">
        <f t="shared" si="195"/>
        <v>146</v>
      </c>
      <c r="K1426" s="45">
        <f t="shared" si="190"/>
        <v>7.9412564590698939E-2</v>
      </c>
      <c r="L1426" s="43">
        <f t="shared" si="191"/>
        <v>340.00092466684794</v>
      </c>
      <c r="M1426" s="43">
        <f t="shared" si="193"/>
        <v>74.800203426706545</v>
      </c>
      <c r="N1426" s="43">
        <v>89.858675958188158</v>
      </c>
      <c r="O1426" s="43">
        <v>19.941108452950555</v>
      </c>
      <c r="P1426" s="45">
        <f t="shared" si="192"/>
        <v>6.3904023839679039E-2</v>
      </c>
    </row>
    <row r="1427" spans="1:16" x14ac:dyDescent="0.25">
      <c r="A1427" s="46">
        <f t="shared" si="196"/>
        <v>29</v>
      </c>
      <c r="B1427" s="46" t="str">
        <f>[1]Лист1!$B$35</f>
        <v>Наукова,114</v>
      </c>
      <c r="C1427" s="46">
        <v>3682.5</v>
      </c>
      <c r="D1427" s="48"/>
      <c r="E1427" s="49"/>
      <c r="F1427" s="46">
        <f t="shared" si="194"/>
        <v>3682.5</v>
      </c>
      <c r="G1427" s="108">
        <v>63</v>
      </c>
      <c r="H1427" s="108"/>
      <c r="I1427" s="108"/>
      <c r="J1427" s="46">
        <f t="shared" si="195"/>
        <v>63</v>
      </c>
      <c r="K1427" s="45">
        <f t="shared" si="190"/>
        <v>3.426706554256187E-2</v>
      </c>
      <c r="L1427" s="43">
        <f t="shared" si="191"/>
        <v>146.7127277672015</v>
      </c>
      <c r="M1427" s="43">
        <f t="shared" si="193"/>
        <v>32.276800108784329</v>
      </c>
      <c r="N1427" s="43">
        <v>38.774634146341469</v>
      </c>
      <c r="O1427" s="43">
        <v>8.6047248803827738</v>
      </c>
      <c r="P1427" s="45">
        <f t="shared" si="192"/>
        <v>6.1471523938278365E-2</v>
      </c>
    </row>
    <row r="1428" spans="1:16" s="264" customFormat="1" x14ac:dyDescent="0.25">
      <c r="A1428" s="263">
        <f t="shared" si="196"/>
        <v>30</v>
      </c>
      <c r="B1428" s="263" t="str">
        <f>[3]Лист1!$B$36</f>
        <v>Наукова,116</v>
      </c>
      <c r="C1428" s="263">
        <v>8191.3</v>
      </c>
      <c r="D1428" s="268"/>
      <c r="E1428" s="270"/>
      <c r="F1428" s="263">
        <f t="shared" si="194"/>
        <v>8191.3</v>
      </c>
      <c r="G1428" s="271">
        <v>144</v>
      </c>
      <c r="H1428" s="271"/>
      <c r="I1428" s="271"/>
      <c r="J1428" s="263">
        <f t="shared" si="195"/>
        <v>144</v>
      </c>
      <c r="K1428" s="253">
        <f t="shared" si="190"/>
        <v>7.8324721240141421E-2</v>
      </c>
      <c r="L1428" s="269">
        <f t="shared" si="191"/>
        <v>335.34337775360348</v>
      </c>
      <c r="M1428" s="269">
        <f t="shared" si="193"/>
        <v>73.775543105792764</v>
      </c>
      <c r="N1428" s="269">
        <v>88.627735191637626</v>
      </c>
      <c r="O1428" s="269">
        <v>19.667942583732053</v>
      </c>
      <c r="P1428" s="253">
        <f t="shared" si="192"/>
        <v>6.3166359263458288E-2</v>
      </c>
    </row>
    <row r="1429" spans="1:16" x14ac:dyDescent="0.25">
      <c r="A1429" s="46">
        <f t="shared" si="196"/>
        <v>31</v>
      </c>
      <c r="B1429" s="46" t="str">
        <f>[1]Лист1!$B$37</f>
        <v>Симоненка,3</v>
      </c>
      <c r="C1429" s="46">
        <v>4054.7</v>
      </c>
      <c r="D1429" s="48"/>
      <c r="E1429" s="49">
        <v>125</v>
      </c>
      <c r="F1429" s="46">
        <f t="shared" si="194"/>
        <v>4179.7</v>
      </c>
      <c r="G1429" s="108">
        <v>163</v>
      </c>
      <c r="H1429" s="108"/>
      <c r="I1429" s="108">
        <v>1</v>
      </c>
      <c r="J1429" s="46">
        <f t="shared" si="195"/>
        <v>164</v>
      </c>
      <c r="K1429" s="45">
        <f t="shared" si="190"/>
        <v>8.9203154745716606E-2</v>
      </c>
      <c r="L1429" s="43">
        <f t="shared" si="191"/>
        <v>381.91884688604836</v>
      </c>
      <c r="M1429" s="43">
        <f t="shared" si="193"/>
        <v>84.022146314930637</v>
      </c>
      <c r="N1429" s="43">
        <v>100.93714285714286</v>
      </c>
      <c r="O1429" s="43">
        <v>22.39960127591706</v>
      </c>
      <c r="P1429" s="45">
        <f t="shared" si="192"/>
        <v>0.14098565383497355</v>
      </c>
    </row>
    <row r="1430" spans="1:16" x14ac:dyDescent="0.25">
      <c r="A1430" s="46">
        <f t="shared" si="196"/>
        <v>32</v>
      </c>
      <c r="B1430" s="46" t="str">
        <f>[1]Лист1!$B$38</f>
        <v>Симоненка,7</v>
      </c>
      <c r="C1430" s="46">
        <v>3967.5</v>
      </c>
      <c r="D1430" s="48"/>
      <c r="E1430" s="49">
        <v>74.5</v>
      </c>
      <c r="F1430" s="46">
        <f t="shared" si="194"/>
        <v>4042</v>
      </c>
      <c r="G1430" s="108">
        <v>72</v>
      </c>
      <c r="H1430" s="108"/>
      <c r="I1430" s="108">
        <v>1</v>
      </c>
      <c r="J1430" s="46">
        <f t="shared" si="195"/>
        <v>73</v>
      </c>
      <c r="K1430" s="45">
        <f t="shared" si="190"/>
        <v>3.970628229534947E-2</v>
      </c>
      <c r="L1430" s="43">
        <f t="shared" si="191"/>
        <v>170.00046233342397</v>
      </c>
      <c r="M1430" s="43">
        <f t="shared" si="193"/>
        <v>37.400101713353273</v>
      </c>
      <c r="N1430" s="43">
        <v>44.929337979094079</v>
      </c>
      <c r="O1430" s="43">
        <v>9.9705542264752776</v>
      </c>
      <c r="P1430" s="45">
        <f t="shared" ref="P1430:P1461" si="197">(L1430+M1430+N1430+O1430)/F1430</f>
        <v>6.4893729899145616E-2</v>
      </c>
    </row>
    <row r="1431" spans="1:16" x14ac:dyDescent="0.25">
      <c r="A1431" s="46">
        <f t="shared" si="196"/>
        <v>33</v>
      </c>
      <c r="B1431" s="46" t="str">
        <f>[1]Лист1!$B$39</f>
        <v>Симоненка,12</v>
      </c>
      <c r="C1431" s="46">
        <v>7733.7</v>
      </c>
      <c r="D1431" s="48"/>
      <c r="E1431" s="49"/>
      <c r="F1431" s="46">
        <f t="shared" si="194"/>
        <v>7733.7</v>
      </c>
      <c r="G1431" s="108">
        <v>144</v>
      </c>
      <c r="H1431" s="108"/>
      <c r="I1431" s="108"/>
      <c r="J1431" s="46">
        <f t="shared" si="195"/>
        <v>144</v>
      </c>
      <c r="K1431" s="45">
        <f t="shared" si="190"/>
        <v>7.8324721240141421E-2</v>
      </c>
      <c r="L1431" s="43">
        <f t="shared" ref="L1431:L1462" si="198">K1431*4281.45</f>
        <v>335.34337775360348</v>
      </c>
      <c r="M1431" s="43">
        <f t="shared" si="193"/>
        <v>73.775543105792764</v>
      </c>
      <c r="N1431" s="43">
        <v>88.627735191637626</v>
      </c>
      <c r="O1431" s="43">
        <v>19.667942583732053</v>
      </c>
      <c r="P1431" s="45">
        <f t="shared" si="197"/>
        <v>6.6903888001185186E-2</v>
      </c>
    </row>
    <row r="1432" spans="1:16" x14ac:dyDescent="0.25">
      <c r="A1432" s="46">
        <f t="shared" si="196"/>
        <v>34</v>
      </c>
      <c r="B1432" s="46" t="str">
        <f>[1]Лист1!$B$41</f>
        <v>Симоненка,18</v>
      </c>
      <c r="C1432" s="46">
        <v>5374.3</v>
      </c>
      <c r="D1432" s="48"/>
      <c r="E1432" s="49"/>
      <c r="F1432" s="46">
        <f t="shared" si="194"/>
        <v>5374.3</v>
      </c>
      <c r="G1432" s="108">
        <v>90</v>
      </c>
      <c r="H1432" s="108"/>
      <c r="I1432" s="108"/>
      <c r="J1432" s="46">
        <f t="shared" si="195"/>
        <v>90</v>
      </c>
      <c r="K1432" s="45">
        <f t="shared" si="190"/>
        <v>4.8952950775088384E-2</v>
      </c>
      <c r="L1432" s="43">
        <f t="shared" si="198"/>
        <v>209.58961109600216</v>
      </c>
      <c r="M1432" s="43">
        <f t="shared" si="193"/>
        <v>46.109714441120474</v>
      </c>
      <c r="N1432" s="43">
        <v>55.392334494773515</v>
      </c>
      <c r="O1432" s="43">
        <v>12.292464114832535</v>
      </c>
      <c r="P1432" s="45">
        <f t="shared" si="197"/>
        <v>6.0172324609107909E-2</v>
      </c>
    </row>
    <row r="1433" spans="1:16" x14ac:dyDescent="0.25">
      <c r="A1433" s="46">
        <f t="shared" si="196"/>
        <v>35</v>
      </c>
      <c r="B1433" s="46" t="str">
        <f>[1]Лист1!$B$42</f>
        <v>Симоненка,20</v>
      </c>
      <c r="C1433" s="46">
        <v>8191.7</v>
      </c>
      <c r="D1433" s="48"/>
      <c r="E1433" s="49"/>
      <c r="F1433" s="46">
        <f t="shared" si="194"/>
        <v>8191.7</v>
      </c>
      <c r="G1433" s="108">
        <v>144</v>
      </c>
      <c r="H1433" s="108"/>
      <c r="I1433" s="108"/>
      <c r="J1433" s="46">
        <f t="shared" si="195"/>
        <v>144</v>
      </c>
      <c r="K1433" s="45">
        <f t="shared" si="190"/>
        <v>7.8324721240141421E-2</v>
      </c>
      <c r="L1433" s="43">
        <f t="shared" si="198"/>
        <v>335.34337775360348</v>
      </c>
      <c r="M1433" s="43">
        <f t="shared" si="193"/>
        <v>73.775543105792764</v>
      </c>
      <c r="N1433" s="43">
        <v>88.627735191637626</v>
      </c>
      <c r="O1433" s="43">
        <v>19.667942583732053</v>
      </c>
      <c r="P1433" s="45">
        <f t="shared" si="197"/>
        <v>6.3163274855617985E-2</v>
      </c>
    </row>
    <row r="1434" spans="1:16" x14ac:dyDescent="0.25">
      <c r="A1434" s="46">
        <f t="shared" si="196"/>
        <v>36</v>
      </c>
      <c r="B1434" s="46" t="str">
        <f>[1]Лист1!$B$43</f>
        <v>Симоненка,22</v>
      </c>
      <c r="C1434" s="46">
        <v>4123.8999999999996</v>
      </c>
      <c r="D1434" s="48"/>
      <c r="E1434" s="49"/>
      <c r="F1434" s="46">
        <f t="shared" si="194"/>
        <v>4123.8999999999996</v>
      </c>
      <c r="G1434" s="108">
        <v>81</v>
      </c>
      <c r="H1434" s="45"/>
      <c r="I1434" s="45"/>
      <c r="J1434" s="46">
        <f t="shared" si="195"/>
        <v>81</v>
      </c>
      <c r="K1434" s="45">
        <f t="shared" si="190"/>
        <v>4.4057655697579544E-2</v>
      </c>
      <c r="L1434" s="43">
        <f t="shared" si="198"/>
        <v>188.63064998640192</v>
      </c>
      <c r="M1434" s="43">
        <f t="shared" si="193"/>
        <v>41.498742997008421</v>
      </c>
      <c r="N1434" s="43">
        <v>49.853101045296164</v>
      </c>
      <c r="O1434" s="43">
        <v>11.063217703349279</v>
      </c>
      <c r="P1434" s="45">
        <f t="shared" si="197"/>
        <v>7.0575356272474077E-2</v>
      </c>
    </row>
    <row r="1435" spans="1:16" x14ac:dyDescent="0.25">
      <c r="A1435" s="46">
        <f t="shared" si="196"/>
        <v>37</v>
      </c>
      <c r="B1435" s="46" t="s">
        <v>341</v>
      </c>
      <c r="C1435" s="46">
        <v>4398.3999999999996</v>
      </c>
      <c r="D1435" s="48"/>
      <c r="E1435" s="49"/>
      <c r="F1435" s="46">
        <f t="shared" si="194"/>
        <v>4398.3999999999996</v>
      </c>
      <c r="G1435" s="108">
        <v>95</v>
      </c>
      <c r="H1435" s="45"/>
      <c r="I1435" s="45"/>
      <c r="J1435" s="46">
        <f t="shared" si="195"/>
        <v>95</v>
      </c>
      <c r="K1435" s="45">
        <f t="shared" si="190"/>
        <v>5.1672559151482181E-2</v>
      </c>
      <c r="L1435" s="43">
        <f t="shared" si="198"/>
        <v>221.23347837911336</v>
      </c>
      <c r="M1435" s="43">
        <f t="shared" si="193"/>
        <v>48.671365243404942</v>
      </c>
      <c r="N1435" s="43">
        <v>58.469686411149823</v>
      </c>
      <c r="O1435" s="43">
        <v>12.975378787878787</v>
      </c>
      <c r="P1435" s="45">
        <f t="shared" si="197"/>
        <v>7.7607745730617267E-2</v>
      </c>
    </row>
    <row r="1436" spans="1:16" x14ac:dyDescent="0.25">
      <c r="A1436" s="46">
        <f t="shared" si="196"/>
        <v>38</v>
      </c>
      <c r="B1436" s="46" t="s">
        <v>342</v>
      </c>
      <c r="C1436" s="46">
        <v>4369.7</v>
      </c>
      <c r="D1436" s="48"/>
      <c r="E1436" s="49"/>
      <c r="F1436" s="46">
        <f t="shared" si="194"/>
        <v>4369.7</v>
      </c>
      <c r="G1436" s="108">
        <v>95</v>
      </c>
      <c r="H1436" s="45"/>
      <c r="I1436" s="45"/>
      <c r="J1436" s="46">
        <f t="shared" si="195"/>
        <v>95</v>
      </c>
      <c r="K1436" s="45">
        <f t="shared" si="190"/>
        <v>5.1672559151482181E-2</v>
      </c>
      <c r="L1436" s="43">
        <f t="shared" si="198"/>
        <v>221.23347837911336</v>
      </c>
      <c r="M1436" s="43">
        <f t="shared" si="193"/>
        <v>48.671365243404942</v>
      </c>
      <c r="N1436" s="43">
        <v>58.469686411149823</v>
      </c>
      <c r="O1436" s="43">
        <v>12.975378787878787</v>
      </c>
      <c r="P1436" s="45">
        <f t="shared" si="197"/>
        <v>7.8117470037198655E-2</v>
      </c>
    </row>
    <row r="1437" spans="1:16" x14ac:dyDescent="0.25">
      <c r="A1437" s="46">
        <f t="shared" si="196"/>
        <v>39</v>
      </c>
      <c r="B1437" s="46" t="s">
        <v>343</v>
      </c>
      <c r="C1437" s="46">
        <v>5769.7</v>
      </c>
      <c r="D1437" s="48"/>
      <c r="E1437" s="49"/>
      <c r="F1437" s="46">
        <f t="shared" si="194"/>
        <v>5769.7</v>
      </c>
      <c r="G1437" s="108">
        <v>120</v>
      </c>
      <c r="H1437" s="45"/>
      <c r="I1437" s="45"/>
      <c r="J1437" s="46">
        <f t="shared" si="195"/>
        <v>120</v>
      </c>
      <c r="K1437" s="45">
        <f t="shared" si="190"/>
        <v>6.5270601033451184E-2</v>
      </c>
      <c r="L1437" s="43">
        <f t="shared" si="198"/>
        <v>279.45281479466956</v>
      </c>
      <c r="M1437" s="43">
        <f t="shared" si="193"/>
        <v>61.479619254827305</v>
      </c>
      <c r="N1437" s="43">
        <v>73.856445993031357</v>
      </c>
      <c r="O1437" s="43">
        <v>16.389952153110045</v>
      </c>
      <c r="P1437" s="45">
        <f t="shared" si="197"/>
        <v>7.4731586078242943E-2</v>
      </c>
    </row>
    <row r="1438" spans="1:16" x14ac:dyDescent="0.25">
      <c r="A1438" s="46">
        <f t="shared" si="196"/>
        <v>40</v>
      </c>
      <c r="B1438" s="46" t="s">
        <v>344</v>
      </c>
      <c r="C1438" s="46">
        <v>4446.8999999999996</v>
      </c>
      <c r="D1438" s="48"/>
      <c r="E1438" s="49"/>
      <c r="F1438" s="46">
        <f t="shared" si="194"/>
        <v>4446.8999999999996</v>
      </c>
      <c r="G1438" s="108">
        <v>95</v>
      </c>
      <c r="H1438" s="45"/>
      <c r="I1438" s="45"/>
      <c r="J1438" s="46">
        <f t="shared" si="195"/>
        <v>95</v>
      </c>
      <c r="K1438" s="45">
        <f t="shared" si="190"/>
        <v>5.1672559151482181E-2</v>
      </c>
      <c r="L1438" s="43">
        <f t="shared" si="198"/>
        <v>221.23347837911336</v>
      </c>
      <c r="M1438" s="43">
        <f t="shared" si="193"/>
        <v>48.671365243404942</v>
      </c>
      <c r="N1438" s="43">
        <v>58.469686411149823</v>
      </c>
      <c r="O1438" s="43">
        <v>12.975378787878787</v>
      </c>
      <c r="P1438" s="45">
        <f t="shared" si="197"/>
        <v>7.6761318856180025E-2</v>
      </c>
    </row>
    <row r="1439" spans="1:16" x14ac:dyDescent="0.25">
      <c r="A1439" s="46">
        <f t="shared" si="196"/>
        <v>41</v>
      </c>
      <c r="B1439" s="46" t="s">
        <v>345</v>
      </c>
      <c r="C1439" s="46">
        <v>4422.5</v>
      </c>
      <c r="D1439" s="48"/>
      <c r="E1439" s="49"/>
      <c r="F1439" s="46">
        <f t="shared" si="194"/>
        <v>4422.5</v>
      </c>
      <c r="G1439" s="108">
        <v>95</v>
      </c>
      <c r="H1439" s="45"/>
      <c r="I1439" s="45"/>
      <c r="J1439" s="46">
        <f t="shared" si="195"/>
        <v>95</v>
      </c>
      <c r="K1439" s="45">
        <f t="shared" si="190"/>
        <v>5.1672559151482181E-2</v>
      </c>
      <c r="L1439" s="43">
        <f t="shared" si="198"/>
        <v>221.23347837911336</v>
      </c>
      <c r="M1439" s="43">
        <f t="shared" si="193"/>
        <v>48.671365243404942</v>
      </c>
      <c r="N1439" s="43">
        <v>58.469686411149823</v>
      </c>
      <c r="O1439" s="43">
        <v>12.975378787878787</v>
      </c>
      <c r="P1439" s="45">
        <f t="shared" si="197"/>
        <v>7.7184829580903766E-2</v>
      </c>
    </row>
    <row r="1440" spans="1:16" x14ac:dyDescent="0.25">
      <c r="A1440" s="46">
        <f t="shared" si="196"/>
        <v>42</v>
      </c>
      <c r="B1440" s="46" t="s">
        <v>346</v>
      </c>
      <c r="C1440" s="46">
        <v>3984.5</v>
      </c>
      <c r="D1440" s="48"/>
      <c r="E1440" s="49"/>
      <c r="F1440" s="46">
        <f t="shared" si="194"/>
        <v>3984.5</v>
      </c>
      <c r="G1440" s="108">
        <v>90</v>
      </c>
      <c r="H1440" s="45"/>
      <c r="I1440" s="45"/>
      <c r="J1440" s="46">
        <f t="shared" si="195"/>
        <v>90</v>
      </c>
      <c r="K1440" s="45">
        <f t="shared" si="190"/>
        <v>4.8952950775088384E-2</v>
      </c>
      <c r="L1440" s="43">
        <f t="shared" si="198"/>
        <v>209.58961109600216</v>
      </c>
      <c r="M1440" s="43">
        <f t="shared" si="193"/>
        <v>46.109714441120474</v>
      </c>
      <c r="N1440" s="43">
        <v>55.392334494773515</v>
      </c>
      <c r="O1440" s="43">
        <v>12.292464114832535</v>
      </c>
      <c r="P1440" s="45">
        <f t="shared" si="197"/>
        <v>8.1160528083003808E-2</v>
      </c>
    </row>
    <row r="1441" spans="1:16" x14ac:dyDescent="0.25">
      <c r="A1441" s="46">
        <f t="shared" si="196"/>
        <v>43</v>
      </c>
      <c r="B1441" s="46" t="s">
        <v>347</v>
      </c>
      <c r="C1441" s="46">
        <v>5874.6</v>
      </c>
      <c r="D1441" s="48"/>
      <c r="E1441" s="49"/>
      <c r="F1441" s="46">
        <f t="shared" si="194"/>
        <v>5874.6</v>
      </c>
      <c r="G1441" s="108">
        <v>119</v>
      </c>
      <c r="H1441" s="45"/>
      <c r="I1441" s="45"/>
      <c r="J1441" s="46">
        <f t="shared" si="195"/>
        <v>119</v>
      </c>
      <c r="K1441" s="45">
        <f t="shared" si="190"/>
        <v>6.4726679358172418E-2</v>
      </c>
      <c r="L1441" s="43">
        <f t="shared" si="198"/>
        <v>277.12404133804728</v>
      </c>
      <c r="M1441" s="43">
        <f t="shared" si="193"/>
        <v>60.9672890943704</v>
      </c>
      <c r="N1441" s="43">
        <v>73.240975609756092</v>
      </c>
      <c r="O1441" s="43">
        <v>16.253369218500794</v>
      </c>
      <c r="P1441" s="45">
        <f t="shared" si="197"/>
        <v>7.2785496078145676E-2</v>
      </c>
    </row>
    <row r="1442" spans="1:16" x14ac:dyDescent="0.25">
      <c r="A1442" s="46">
        <f t="shared" si="196"/>
        <v>44</v>
      </c>
      <c r="B1442" s="46" t="s">
        <v>348</v>
      </c>
      <c r="C1442" s="46">
        <v>5861.2</v>
      </c>
      <c r="D1442" s="48"/>
      <c r="E1442" s="49"/>
      <c r="F1442" s="46">
        <f t="shared" si="194"/>
        <v>5861.2</v>
      </c>
      <c r="G1442" s="108">
        <v>119</v>
      </c>
      <c r="H1442" s="45"/>
      <c r="I1442" s="45"/>
      <c r="J1442" s="46">
        <f t="shared" si="195"/>
        <v>119</v>
      </c>
      <c r="K1442" s="45">
        <f t="shared" si="190"/>
        <v>6.4726679358172418E-2</v>
      </c>
      <c r="L1442" s="43">
        <f t="shared" si="198"/>
        <v>277.12404133804728</v>
      </c>
      <c r="M1442" s="43">
        <f t="shared" si="193"/>
        <v>60.9672890943704</v>
      </c>
      <c r="N1442" s="43">
        <v>73.240975609756092</v>
      </c>
      <c r="O1442" s="43">
        <v>16.253369218500794</v>
      </c>
      <c r="P1442" s="45">
        <f t="shared" si="197"/>
        <v>7.2951899826089295E-2</v>
      </c>
    </row>
    <row r="1443" spans="1:16" x14ac:dyDescent="0.25">
      <c r="A1443" s="46">
        <f t="shared" si="196"/>
        <v>45</v>
      </c>
      <c r="B1443" s="46" t="s">
        <v>349</v>
      </c>
      <c r="C1443" s="46">
        <v>4068.9</v>
      </c>
      <c r="D1443" s="48"/>
      <c r="E1443" s="49"/>
      <c r="F1443" s="46">
        <f t="shared" si="194"/>
        <v>4068.9</v>
      </c>
      <c r="G1443" s="108">
        <v>90</v>
      </c>
      <c r="H1443" s="45"/>
      <c r="I1443" s="45"/>
      <c r="J1443" s="46">
        <f t="shared" si="195"/>
        <v>90</v>
      </c>
      <c r="K1443" s="45">
        <f t="shared" si="190"/>
        <v>4.8952950775088384E-2</v>
      </c>
      <c r="L1443" s="43">
        <f t="shared" si="198"/>
        <v>209.58961109600216</v>
      </c>
      <c r="M1443" s="43">
        <f t="shared" si="193"/>
        <v>46.109714441120474</v>
      </c>
      <c r="N1443" s="43">
        <v>55.392334494773515</v>
      </c>
      <c r="O1443" s="43">
        <v>12.292464114832535</v>
      </c>
      <c r="P1443" s="45">
        <f t="shared" si="197"/>
        <v>7.9477039039231395E-2</v>
      </c>
    </row>
    <row r="1444" spans="1:16" x14ac:dyDescent="0.25">
      <c r="A1444" s="46">
        <f t="shared" si="196"/>
        <v>46</v>
      </c>
      <c r="B1444" s="46" t="s">
        <v>350</v>
      </c>
      <c r="C1444" s="46">
        <v>4057</v>
      </c>
      <c r="D1444" s="48"/>
      <c r="E1444" s="49"/>
      <c r="F1444" s="46">
        <f t="shared" si="194"/>
        <v>4057</v>
      </c>
      <c r="G1444" s="108">
        <v>90</v>
      </c>
      <c r="H1444" s="45"/>
      <c r="I1444" s="45"/>
      <c r="J1444" s="46">
        <f t="shared" si="195"/>
        <v>90</v>
      </c>
      <c r="K1444" s="45">
        <f t="shared" si="190"/>
        <v>4.8952950775088384E-2</v>
      </c>
      <c r="L1444" s="43">
        <f t="shared" si="198"/>
        <v>209.58961109600216</v>
      </c>
      <c r="M1444" s="43">
        <f t="shared" si="193"/>
        <v>46.109714441120474</v>
      </c>
      <c r="N1444" s="43">
        <v>55.392334494773515</v>
      </c>
      <c r="O1444" s="43">
        <v>12.292464114832535</v>
      </c>
      <c r="P1444" s="45">
        <f t="shared" si="197"/>
        <v>7.9710161239026037E-2</v>
      </c>
    </row>
    <row r="1445" spans="1:16" x14ac:dyDescent="0.25">
      <c r="A1445" s="46">
        <f t="shared" si="196"/>
        <v>47</v>
      </c>
      <c r="B1445" s="46" t="s">
        <v>351</v>
      </c>
      <c r="C1445" s="46">
        <v>5809.5</v>
      </c>
      <c r="D1445" s="48"/>
      <c r="E1445" s="49"/>
      <c r="F1445" s="46">
        <f t="shared" si="194"/>
        <v>5809.5</v>
      </c>
      <c r="G1445" s="108">
        <v>119</v>
      </c>
      <c r="H1445" s="45"/>
      <c r="I1445" s="45"/>
      <c r="J1445" s="46">
        <f t="shared" si="195"/>
        <v>119</v>
      </c>
      <c r="K1445" s="45">
        <f t="shared" si="190"/>
        <v>6.4726679358172418E-2</v>
      </c>
      <c r="L1445" s="43">
        <f t="shared" si="198"/>
        <v>277.12404133804728</v>
      </c>
      <c r="M1445" s="43">
        <f t="shared" si="193"/>
        <v>60.9672890943704</v>
      </c>
      <c r="N1445" s="43">
        <v>73.240975609756092</v>
      </c>
      <c r="O1445" s="43">
        <v>16.253369218500794</v>
      </c>
      <c r="P1445" s="45">
        <f t="shared" si="197"/>
        <v>7.3601114598618567E-2</v>
      </c>
    </row>
    <row r="1446" spans="1:16" x14ac:dyDescent="0.25">
      <c r="A1446" s="46">
        <f t="shared" si="196"/>
        <v>48</v>
      </c>
      <c r="B1446" s="46" t="s">
        <v>352</v>
      </c>
      <c r="C1446" s="46">
        <v>5835.6</v>
      </c>
      <c r="D1446" s="48"/>
      <c r="E1446" s="49"/>
      <c r="F1446" s="46">
        <f t="shared" si="194"/>
        <v>5835.6</v>
      </c>
      <c r="G1446" s="108">
        <v>119</v>
      </c>
      <c r="H1446" s="45"/>
      <c r="I1446" s="45"/>
      <c r="J1446" s="46">
        <f t="shared" si="195"/>
        <v>119</v>
      </c>
      <c r="K1446" s="45">
        <f t="shared" si="190"/>
        <v>6.4726679358172418E-2</v>
      </c>
      <c r="L1446" s="43">
        <f t="shared" si="198"/>
        <v>277.12404133804728</v>
      </c>
      <c r="M1446" s="43">
        <f t="shared" si="193"/>
        <v>60.9672890943704</v>
      </c>
      <c r="N1446" s="43">
        <v>73.240975609756092</v>
      </c>
      <c r="O1446" s="43">
        <v>16.253369218500794</v>
      </c>
      <c r="P1446" s="45">
        <f t="shared" si="197"/>
        <v>7.3271930094707408E-2</v>
      </c>
    </row>
    <row r="1447" spans="1:16" x14ac:dyDescent="0.25">
      <c r="A1447" s="46">
        <f t="shared" si="196"/>
        <v>49</v>
      </c>
      <c r="B1447" s="46" t="s">
        <v>353</v>
      </c>
      <c r="C1447" s="46">
        <v>4048.9</v>
      </c>
      <c r="D1447" s="48"/>
      <c r="E1447" s="49"/>
      <c r="F1447" s="46">
        <f t="shared" si="194"/>
        <v>4048.9</v>
      </c>
      <c r="G1447" s="108">
        <v>90</v>
      </c>
      <c r="H1447" s="45"/>
      <c r="I1447" s="45"/>
      <c r="J1447" s="46">
        <f t="shared" si="195"/>
        <v>90</v>
      </c>
      <c r="K1447" s="45">
        <f t="shared" si="190"/>
        <v>4.8952950775088384E-2</v>
      </c>
      <c r="L1447" s="43">
        <f t="shared" si="198"/>
        <v>209.58961109600216</v>
      </c>
      <c r="M1447" s="43">
        <f t="shared" si="193"/>
        <v>46.109714441120474</v>
      </c>
      <c r="N1447" s="43">
        <v>55.392334494773515</v>
      </c>
      <c r="O1447" s="43">
        <v>12.292464114832535</v>
      </c>
      <c r="P1447" s="45">
        <f t="shared" si="197"/>
        <v>7.9869624872614453E-2</v>
      </c>
    </row>
    <row r="1448" spans="1:16" x14ac:dyDescent="0.25">
      <c r="A1448" s="46">
        <f t="shared" si="196"/>
        <v>50</v>
      </c>
      <c r="B1448" s="46" t="s">
        <v>1848</v>
      </c>
      <c r="C1448" s="46">
        <v>4427.8</v>
      </c>
      <c r="D1448" s="48"/>
      <c r="E1448" s="49"/>
      <c r="F1448" s="46">
        <f t="shared" si="194"/>
        <v>4427.8</v>
      </c>
      <c r="G1448" s="108">
        <v>95</v>
      </c>
      <c r="H1448" s="45"/>
      <c r="I1448" s="45"/>
      <c r="J1448" s="46">
        <f t="shared" si="195"/>
        <v>95</v>
      </c>
      <c r="K1448" s="45">
        <f t="shared" si="190"/>
        <v>5.1672559151482181E-2</v>
      </c>
      <c r="L1448" s="43">
        <f t="shared" si="198"/>
        <v>221.23347837911336</v>
      </c>
      <c r="M1448" s="43">
        <f t="shared" si="193"/>
        <v>48.671365243404942</v>
      </c>
      <c r="N1448" s="43">
        <v>58.469686411149823</v>
      </c>
      <c r="O1448" s="43">
        <v>12.975378787878787</v>
      </c>
      <c r="P1448" s="45">
        <f t="shared" si="197"/>
        <v>7.7092440675176593E-2</v>
      </c>
    </row>
    <row r="1449" spans="1:16" x14ac:dyDescent="0.25">
      <c r="A1449" s="46">
        <f t="shared" si="196"/>
        <v>51</v>
      </c>
      <c r="B1449" s="46" t="s">
        <v>1849</v>
      </c>
      <c r="C1449" s="46">
        <v>4428.6000000000004</v>
      </c>
      <c r="D1449" s="48"/>
      <c r="E1449" s="49"/>
      <c r="F1449" s="46">
        <f t="shared" si="194"/>
        <v>4428.6000000000004</v>
      </c>
      <c r="G1449" s="108">
        <v>95</v>
      </c>
      <c r="H1449" s="45"/>
      <c r="I1449" s="45"/>
      <c r="J1449" s="46">
        <f t="shared" si="195"/>
        <v>95</v>
      </c>
      <c r="K1449" s="45">
        <f t="shared" si="190"/>
        <v>5.1672559151482181E-2</v>
      </c>
      <c r="L1449" s="43">
        <f t="shared" si="198"/>
        <v>221.23347837911336</v>
      </c>
      <c r="M1449" s="43">
        <f t="shared" si="193"/>
        <v>48.671365243404942</v>
      </c>
      <c r="N1449" s="43">
        <v>58.469686411149823</v>
      </c>
      <c r="O1449" s="43">
        <v>12.975378787878787</v>
      </c>
      <c r="P1449" s="45">
        <f t="shared" si="197"/>
        <v>7.7078514388643563E-2</v>
      </c>
    </row>
    <row r="1450" spans="1:16" x14ac:dyDescent="0.25">
      <c r="A1450" s="46">
        <f t="shared" si="196"/>
        <v>52</v>
      </c>
      <c r="B1450" s="46" t="s">
        <v>1850</v>
      </c>
      <c r="C1450" s="46">
        <v>5782.4</v>
      </c>
      <c r="D1450" s="48"/>
      <c r="E1450" s="49"/>
      <c r="F1450" s="46">
        <f t="shared" si="194"/>
        <v>5782.4</v>
      </c>
      <c r="G1450" s="108">
        <v>119</v>
      </c>
      <c r="H1450" s="45"/>
      <c r="I1450" s="45"/>
      <c r="J1450" s="46">
        <f t="shared" si="195"/>
        <v>119</v>
      </c>
      <c r="K1450" s="45">
        <f t="shared" si="190"/>
        <v>6.4726679358172418E-2</v>
      </c>
      <c r="L1450" s="43">
        <f t="shared" si="198"/>
        <v>277.12404133804728</v>
      </c>
      <c r="M1450" s="43">
        <f t="shared" si="193"/>
        <v>60.9672890943704</v>
      </c>
      <c r="N1450" s="43">
        <v>73.240975609756092</v>
      </c>
      <c r="O1450" s="43">
        <v>16.253369218500794</v>
      </c>
      <c r="P1450" s="45">
        <f t="shared" si="197"/>
        <v>7.394605618094123E-2</v>
      </c>
    </row>
    <row r="1451" spans="1:16" x14ac:dyDescent="0.25">
      <c r="A1451" s="46">
        <f t="shared" si="196"/>
        <v>53</v>
      </c>
      <c r="B1451" s="46" t="s">
        <v>1851</v>
      </c>
      <c r="C1451" s="46">
        <v>5882.7</v>
      </c>
      <c r="D1451" s="48"/>
      <c r="E1451" s="49"/>
      <c r="F1451" s="46">
        <f t="shared" si="194"/>
        <v>5882.7</v>
      </c>
      <c r="G1451" s="108">
        <v>119</v>
      </c>
      <c r="H1451" s="45"/>
      <c r="I1451" s="45"/>
      <c r="J1451" s="46">
        <f t="shared" si="195"/>
        <v>119</v>
      </c>
      <c r="K1451" s="45">
        <f t="shared" si="190"/>
        <v>6.4726679358172418E-2</v>
      </c>
      <c r="L1451" s="43">
        <f t="shared" si="198"/>
        <v>277.12404133804728</v>
      </c>
      <c r="M1451" s="43">
        <f t="shared" si="193"/>
        <v>60.9672890943704</v>
      </c>
      <c r="N1451" s="43">
        <v>73.240975609756092</v>
      </c>
      <c r="O1451" s="43">
        <v>16.253369218500794</v>
      </c>
      <c r="P1451" s="45">
        <f t="shared" si="197"/>
        <v>7.2685276363009269E-2</v>
      </c>
    </row>
    <row r="1452" spans="1:16" x14ac:dyDescent="0.25">
      <c r="A1452" s="46">
        <f t="shared" si="196"/>
        <v>54</v>
      </c>
      <c r="B1452" s="46" t="s">
        <v>1852</v>
      </c>
      <c r="C1452" s="46">
        <v>4404.7</v>
      </c>
      <c r="D1452" s="48"/>
      <c r="E1452" s="49"/>
      <c r="F1452" s="46">
        <f t="shared" si="194"/>
        <v>4404.7</v>
      </c>
      <c r="G1452" s="108">
        <v>94</v>
      </c>
      <c r="H1452" s="45"/>
      <c r="I1452" s="45"/>
      <c r="J1452" s="46">
        <f t="shared" si="195"/>
        <v>94</v>
      </c>
      <c r="K1452" s="45">
        <f t="shared" si="190"/>
        <v>5.1128637476203422E-2</v>
      </c>
      <c r="L1452" s="43">
        <f t="shared" si="198"/>
        <v>218.90470492249113</v>
      </c>
      <c r="M1452" s="43">
        <f t="shared" si="193"/>
        <v>48.159035082948051</v>
      </c>
      <c r="N1452" s="43">
        <v>57.854216027874571</v>
      </c>
      <c r="O1452" s="43">
        <v>12.838795853269536</v>
      </c>
      <c r="P1452" s="45">
        <f t="shared" si="197"/>
        <v>7.6680988917879375E-2</v>
      </c>
    </row>
    <row r="1453" spans="1:16" x14ac:dyDescent="0.25">
      <c r="A1453" s="46">
        <f t="shared" si="196"/>
        <v>55</v>
      </c>
      <c r="B1453" s="46" t="s">
        <v>1853</v>
      </c>
      <c r="C1453" s="46">
        <v>4428.3999999999996</v>
      </c>
      <c r="D1453" s="48"/>
      <c r="E1453" s="49"/>
      <c r="F1453" s="46">
        <f t="shared" si="194"/>
        <v>4428.3999999999996</v>
      </c>
      <c r="G1453" s="108">
        <v>94</v>
      </c>
      <c r="H1453" s="45"/>
      <c r="I1453" s="45"/>
      <c r="J1453" s="46">
        <f t="shared" si="195"/>
        <v>94</v>
      </c>
      <c r="K1453" s="45">
        <f t="shared" si="190"/>
        <v>5.1128637476203422E-2</v>
      </c>
      <c r="L1453" s="43">
        <f t="shared" si="198"/>
        <v>218.90470492249113</v>
      </c>
      <c r="M1453" s="43">
        <f t="shared" si="193"/>
        <v>48.159035082948051</v>
      </c>
      <c r="N1453" s="43">
        <v>57.854216027874571</v>
      </c>
      <c r="O1453" s="43">
        <v>12.838795853269536</v>
      </c>
      <c r="P1453" s="45">
        <f t="shared" si="197"/>
        <v>7.6270606062366395E-2</v>
      </c>
    </row>
    <row r="1454" spans="1:16" x14ac:dyDescent="0.25">
      <c r="A1454" s="46">
        <f t="shared" si="196"/>
        <v>56</v>
      </c>
      <c r="B1454" s="46" t="s">
        <v>1854</v>
      </c>
      <c r="C1454" s="46">
        <v>4419.2</v>
      </c>
      <c r="D1454" s="48"/>
      <c r="E1454" s="49"/>
      <c r="F1454" s="46">
        <f t="shared" si="194"/>
        <v>4419.2</v>
      </c>
      <c r="G1454" s="108">
        <v>95</v>
      </c>
      <c r="H1454" s="45"/>
      <c r="I1454" s="45"/>
      <c r="J1454" s="46">
        <f t="shared" si="195"/>
        <v>95</v>
      </c>
      <c r="K1454" s="45">
        <f t="shared" si="190"/>
        <v>5.1672559151482181E-2</v>
      </c>
      <c r="L1454" s="43">
        <f t="shared" si="198"/>
        <v>221.23347837911336</v>
      </c>
      <c r="M1454" s="43">
        <f t="shared" si="193"/>
        <v>48.671365243404942</v>
      </c>
      <c r="N1454" s="43">
        <v>58.469686411149823</v>
      </c>
      <c r="O1454" s="43">
        <v>12.975378787878787</v>
      </c>
      <c r="P1454" s="45">
        <f t="shared" si="197"/>
        <v>7.7242466695679524E-2</v>
      </c>
    </row>
    <row r="1455" spans="1:16" x14ac:dyDescent="0.25">
      <c r="A1455" s="46">
        <f t="shared" si="196"/>
        <v>57</v>
      </c>
      <c r="B1455" s="46" t="s">
        <v>1855</v>
      </c>
      <c r="C1455" s="46">
        <v>5902.1</v>
      </c>
      <c r="D1455" s="48"/>
      <c r="E1455" s="49"/>
      <c r="F1455" s="46">
        <f t="shared" si="194"/>
        <v>5902.1</v>
      </c>
      <c r="G1455" s="108">
        <v>119</v>
      </c>
      <c r="H1455" s="45"/>
      <c r="I1455" s="45"/>
      <c r="J1455" s="46">
        <f t="shared" si="195"/>
        <v>119</v>
      </c>
      <c r="K1455" s="45">
        <f t="shared" si="190"/>
        <v>6.4726679358172418E-2</v>
      </c>
      <c r="L1455" s="43">
        <f t="shared" si="198"/>
        <v>277.12404133804728</v>
      </c>
      <c r="M1455" s="43">
        <f t="shared" si="193"/>
        <v>60.9672890943704</v>
      </c>
      <c r="N1455" s="43">
        <v>73.240975609756092</v>
      </c>
      <c r="O1455" s="43">
        <v>16.253369218500794</v>
      </c>
      <c r="P1455" s="45">
        <f t="shared" si="197"/>
        <v>7.244636235588596E-2</v>
      </c>
    </row>
    <row r="1456" spans="1:16" x14ac:dyDescent="0.25">
      <c r="A1456" s="46">
        <f t="shared" si="196"/>
        <v>58</v>
      </c>
      <c r="B1456" s="46" t="s">
        <v>1856</v>
      </c>
      <c r="C1456" s="46">
        <v>4397.8</v>
      </c>
      <c r="D1456" s="48"/>
      <c r="E1456" s="49"/>
      <c r="F1456" s="46">
        <f t="shared" si="194"/>
        <v>4397.8</v>
      </c>
      <c r="G1456" s="108">
        <v>95</v>
      </c>
      <c r="H1456" s="45"/>
      <c r="I1456" s="45"/>
      <c r="J1456" s="46">
        <f t="shared" si="195"/>
        <v>95</v>
      </c>
      <c r="K1456" s="45">
        <f t="shared" si="190"/>
        <v>5.1672559151482181E-2</v>
      </c>
      <c r="L1456" s="43">
        <f t="shared" si="198"/>
        <v>221.23347837911336</v>
      </c>
      <c r="M1456" s="43">
        <f t="shared" si="193"/>
        <v>48.671365243404942</v>
      </c>
      <c r="N1456" s="43">
        <v>58.469686411149823</v>
      </c>
      <c r="O1456" s="43">
        <v>12.975378787878787</v>
      </c>
      <c r="P1456" s="45">
        <f t="shared" si="197"/>
        <v>7.7618333899119318E-2</v>
      </c>
    </row>
    <row r="1457" spans="1:16" x14ac:dyDescent="0.25">
      <c r="A1457" s="46">
        <f t="shared" si="196"/>
        <v>59</v>
      </c>
      <c r="B1457" s="46" t="s">
        <v>1857</v>
      </c>
      <c r="C1457" s="46">
        <v>4423.3999999999996</v>
      </c>
      <c r="D1457" s="48"/>
      <c r="E1457" s="49"/>
      <c r="F1457" s="46">
        <f t="shared" si="194"/>
        <v>4423.3999999999996</v>
      </c>
      <c r="G1457" s="108">
        <v>95</v>
      </c>
      <c r="H1457" s="45"/>
      <c r="I1457" s="45"/>
      <c r="J1457" s="46">
        <f t="shared" si="195"/>
        <v>95</v>
      </c>
      <c r="K1457" s="45">
        <f t="shared" si="190"/>
        <v>5.1672559151482181E-2</v>
      </c>
      <c r="L1457" s="43">
        <f t="shared" si="198"/>
        <v>221.23347837911336</v>
      </c>
      <c r="M1457" s="43">
        <f t="shared" si="193"/>
        <v>48.671365243404942</v>
      </c>
      <c r="N1457" s="43">
        <v>58.469686411149823</v>
      </c>
      <c r="O1457" s="43">
        <v>12.975378787878787</v>
      </c>
      <c r="P1457" s="45">
        <f t="shared" si="197"/>
        <v>7.7169125293110943E-2</v>
      </c>
    </row>
    <row r="1458" spans="1:16" x14ac:dyDescent="0.25">
      <c r="A1458" s="46">
        <f t="shared" si="196"/>
        <v>60</v>
      </c>
      <c r="B1458" s="46" t="s">
        <v>1858</v>
      </c>
      <c r="C1458" s="46">
        <v>5916.4</v>
      </c>
      <c r="D1458" s="48"/>
      <c r="E1458" s="49"/>
      <c r="F1458" s="46">
        <f t="shared" si="194"/>
        <v>5916.4</v>
      </c>
      <c r="G1458" s="108">
        <v>119</v>
      </c>
      <c r="H1458" s="45"/>
      <c r="I1458" s="45"/>
      <c r="J1458" s="46">
        <f t="shared" si="195"/>
        <v>119</v>
      </c>
      <c r="K1458" s="45">
        <f t="shared" si="190"/>
        <v>6.4726679358172418E-2</v>
      </c>
      <c r="L1458" s="43">
        <f t="shared" si="198"/>
        <v>277.12404133804728</v>
      </c>
      <c r="M1458" s="43">
        <f t="shared" si="193"/>
        <v>60.9672890943704</v>
      </c>
      <c r="N1458" s="43">
        <v>73.240975609756092</v>
      </c>
      <c r="O1458" s="43">
        <v>16.253369218500794</v>
      </c>
      <c r="P1458" s="45">
        <f t="shared" si="197"/>
        <v>7.2271258748677333E-2</v>
      </c>
    </row>
    <row r="1459" spans="1:16" x14ac:dyDescent="0.25">
      <c r="A1459" s="46">
        <f t="shared" si="196"/>
        <v>61</v>
      </c>
      <c r="B1459" s="46" t="s">
        <v>1859</v>
      </c>
      <c r="C1459" s="46">
        <v>3331.8</v>
      </c>
      <c r="D1459" s="48"/>
      <c r="E1459" s="49"/>
      <c r="F1459" s="46">
        <f t="shared" si="194"/>
        <v>3331.8</v>
      </c>
      <c r="G1459" s="108">
        <v>120</v>
      </c>
      <c r="H1459" s="45"/>
      <c r="I1459" s="45"/>
      <c r="J1459" s="46">
        <f t="shared" si="195"/>
        <v>120</v>
      </c>
      <c r="K1459" s="45">
        <f t="shared" si="190"/>
        <v>6.5270601033451184E-2</v>
      </c>
      <c r="L1459" s="43">
        <f t="shared" si="198"/>
        <v>279.45281479466956</v>
      </c>
      <c r="M1459" s="43">
        <f t="shared" si="193"/>
        <v>61.479619254827305</v>
      </c>
      <c r="N1459" s="43">
        <v>73.856445993031357</v>
      </c>
      <c r="O1459" s="43">
        <v>16.389952153110045</v>
      </c>
      <c r="P1459" s="45">
        <f t="shared" si="197"/>
        <v>0.12941317972136329</v>
      </c>
    </row>
    <row r="1460" spans="1:16" x14ac:dyDescent="0.25">
      <c r="A1460" s="46">
        <f t="shared" si="196"/>
        <v>62</v>
      </c>
      <c r="B1460" s="46" t="s">
        <v>1860</v>
      </c>
      <c r="C1460" s="46">
        <v>4392.1000000000004</v>
      </c>
      <c r="D1460" s="48"/>
      <c r="E1460" s="49"/>
      <c r="F1460" s="46">
        <f>C1460+D1460+E1460</f>
        <v>4392.1000000000004</v>
      </c>
      <c r="G1460" s="108">
        <v>95</v>
      </c>
      <c r="H1460" s="45"/>
      <c r="I1460" s="45"/>
      <c r="J1460" s="46">
        <f t="shared" si="195"/>
        <v>95</v>
      </c>
      <c r="K1460" s="45">
        <f t="shared" si="190"/>
        <v>5.1672559151482181E-2</v>
      </c>
      <c r="L1460" s="43">
        <f t="shared" si="198"/>
        <v>221.23347837911336</v>
      </c>
      <c r="M1460" s="43">
        <f t="shared" si="193"/>
        <v>48.671365243404942</v>
      </c>
      <c r="N1460" s="43">
        <v>58.469686411149823</v>
      </c>
      <c r="O1460" s="43">
        <v>12.975378787878787</v>
      </c>
      <c r="P1460" s="45">
        <f t="shared" si="197"/>
        <v>7.7719065782096697E-2</v>
      </c>
    </row>
    <row r="1461" spans="1:16" x14ac:dyDescent="0.25">
      <c r="A1461" s="46">
        <f t="shared" si="196"/>
        <v>63</v>
      </c>
      <c r="B1461" s="46" t="s">
        <v>1861</v>
      </c>
      <c r="C1461" s="46">
        <v>5869.2</v>
      </c>
      <c r="D1461" s="48"/>
      <c r="E1461" s="49"/>
      <c r="F1461" s="46">
        <f>C1461+D1461+E1461</f>
        <v>5869.2</v>
      </c>
      <c r="G1461" s="108">
        <v>119</v>
      </c>
      <c r="H1461" s="45"/>
      <c r="I1461" s="45"/>
      <c r="J1461" s="46">
        <f t="shared" si="195"/>
        <v>119</v>
      </c>
      <c r="K1461" s="45">
        <f t="shared" si="190"/>
        <v>6.4726679358172418E-2</v>
      </c>
      <c r="L1461" s="43">
        <f t="shared" si="198"/>
        <v>277.12404133804728</v>
      </c>
      <c r="M1461" s="43">
        <f t="shared" si="193"/>
        <v>60.9672890943704</v>
      </c>
      <c r="N1461" s="43">
        <v>73.240975609756092</v>
      </c>
      <c r="O1461" s="43">
        <v>16.253369218500794</v>
      </c>
      <c r="P1461" s="45">
        <f t="shared" si="197"/>
        <v>7.2852462901362131E-2</v>
      </c>
    </row>
    <row r="1462" spans="1:16" x14ac:dyDescent="0.25">
      <c r="A1462" s="46">
        <f t="shared" si="196"/>
        <v>64</v>
      </c>
      <c r="B1462" s="46" t="s">
        <v>2418</v>
      </c>
      <c r="C1462" s="70">
        <v>4119.7</v>
      </c>
      <c r="D1462" s="190"/>
      <c r="E1462" s="71"/>
      <c r="F1462" s="71">
        <f>C1462+D1462+E1462</f>
        <v>4119.7</v>
      </c>
      <c r="G1462" s="89">
        <v>82</v>
      </c>
      <c r="H1462" s="190"/>
      <c r="I1462" s="73"/>
      <c r="J1462" s="46">
        <f t="shared" si="195"/>
        <v>82</v>
      </c>
      <c r="K1462" s="45">
        <f>4/$J$1463*J1462</f>
        <v>4.4601577372858303E-2</v>
      </c>
      <c r="L1462" s="43">
        <f t="shared" si="198"/>
        <v>190.95942344302418</v>
      </c>
      <c r="M1462" s="43">
        <f>L1462*0.22</f>
        <v>42.011073157465319</v>
      </c>
      <c r="N1462" s="43">
        <v>50.46857142857143</v>
      </c>
      <c r="O1462" s="43">
        <v>11.19980063795853</v>
      </c>
      <c r="P1462" s="72">
        <f t="shared" ref="P1462:P1464" si="199">(L1462+M1462+N1462+O1462)/F1462</f>
        <v>7.1519496241721353E-2</v>
      </c>
    </row>
    <row r="1463" spans="1:16" ht="14" x14ac:dyDescent="0.3">
      <c r="A1463" s="46"/>
      <c r="B1463" s="46" t="s">
        <v>1875</v>
      </c>
      <c r="C1463" s="59">
        <f t="shared" ref="C1463:O1463" si="200">SUM(C1399:C1462)</f>
        <v>364638.09000000014</v>
      </c>
      <c r="D1463" s="59">
        <f t="shared" si="200"/>
        <v>1015.5</v>
      </c>
      <c r="E1463" s="59">
        <f t="shared" si="200"/>
        <v>325.2</v>
      </c>
      <c r="F1463" s="59">
        <f t="shared" si="200"/>
        <v>365978.79000000015</v>
      </c>
      <c r="G1463" s="59">
        <f t="shared" si="200"/>
        <v>7342</v>
      </c>
      <c r="H1463" s="59">
        <f t="shared" si="200"/>
        <v>7</v>
      </c>
      <c r="I1463" s="59">
        <f t="shared" si="200"/>
        <v>5</v>
      </c>
      <c r="J1463" s="59">
        <f t="shared" si="200"/>
        <v>7354</v>
      </c>
      <c r="K1463" s="59">
        <f t="shared" si="200"/>
        <v>3.9999999999999982</v>
      </c>
      <c r="L1463" s="59">
        <f t="shared" si="200"/>
        <v>17125.8</v>
      </c>
      <c r="M1463" s="59">
        <f t="shared" si="200"/>
        <v>3767.675999999999</v>
      </c>
      <c r="N1463" s="59">
        <f t="shared" si="200"/>
        <v>4526.1691986062706</v>
      </c>
      <c r="O1463" s="59">
        <f t="shared" si="200"/>
        <v>1004.4309011164269</v>
      </c>
      <c r="P1463" s="45">
        <f t="shared" si="199"/>
        <v>7.2201113347914736E-2</v>
      </c>
    </row>
    <row r="1464" spans="1:16" ht="14" x14ac:dyDescent="0.3">
      <c r="A1464" s="46"/>
      <c r="B1464" s="46" t="s">
        <v>1921</v>
      </c>
      <c r="C1464" s="58">
        <f t="shared" ref="C1464:K1464" si="201">C1463+C1397+C1358+C1309+C949+C882+C707+C379</f>
        <v>1921091.7600000005</v>
      </c>
      <c r="D1464" s="58">
        <f t="shared" si="201"/>
        <v>15236.400000000003</v>
      </c>
      <c r="E1464" s="58">
        <f t="shared" si="201"/>
        <v>43230.02</v>
      </c>
      <c r="F1464" s="58">
        <f t="shared" si="201"/>
        <v>1979558.1800000006</v>
      </c>
      <c r="G1464" s="58">
        <f t="shared" si="201"/>
        <v>38015</v>
      </c>
      <c r="H1464" s="58">
        <f t="shared" si="201"/>
        <v>205</v>
      </c>
      <c r="I1464" s="58">
        <f t="shared" si="201"/>
        <v>473</v>
      </c>
      <c r="J1464" s="58">
        <f t="shared" si="201"/>
        <v>38708</v>
      </c>
      <c r="K1464" s="58">
        <f t="shared" si="201"/>
        <v>19.999999999999989</v>
      </c>
      <c r="L1464" s="58">
        <f t="shared" ref="L1464" si="202">K1464*3680</f>
        <v>73599.999999999956</v>
      </c>
      <c r="M1464" s="58">
        <f>L1464*0.22</f>
        <v>16191.999999999991</v>
      </c>
      <c r="N1464" s="58">
        <f t="shared" ref="N1464" si="203">L1464*0.312</f>
        <v>22963.199999999986</v>
      </c>
      <c r="O1464" s="58">
        <v>4711.8745243958929</v>
      </c>
      <c r="P1464" s="45">
        <f t="shared" si="199"/>
        <v>5.9340046537250946E-2</v>
      </c>
    </row>
  </sheetData>
  <mergeCells count="9">
    <mergeCell ref="A1:P1"/>
    <mergeCell ref="A5:P5"/>
    <mergeCell ref="A380:P380"/>
    <mergeCell ref="A1359:P1359"/>
    <mergeCell ref="A1398:P1398"/>
    <mergeCell ref="A708:P708"/>
    <mergeCell ref="A883:P883"/>
    <mergeCell ref="A950:P950"/>
    <mergeCell ref="A1310:P1310"/>
  </mergeCells>
  <phoneticPr fontId="16" type="noConversion"/>
  <pageMargins left="0.39370078740157483" right="0.39370078740157483" top="0.22" bottom="0.25" header="0.18" footer="0.18"/>
  <pageSetup paperSize="9" scale="66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indexed="11"/>
  </sheetPr>
  <dimension ref="A1:T1051"/>
  <sheetViews>
    <sheetView view="pageBreakPreview" topLeftCell="A1024" zoomScale="70" zoomScaleNormal="80" zoomScaleSheetLayoutView="70" workbookViewId="0">
      <selection activeCell="K1047" sqref="K1047"/>
    </sheetView>
  </sheetViews>
  <sheetFormatPr defaultColWidth="9.1796875" defaultRowHeight="12.5" x14ac:dyDescent="0.25"/>
  <cols>
    <col min="1" max="1" width="5.7265625" style="56" customWidth="1"/>
    <col min="2" max="2" width="23.453125" style="56" customWidth="1"/>
    <col min="3" max="6" width="14.26953125" style="56" customWidth="1"/>
    <col min="7" max="9" width="12.54296875" style="56" customWidth="1"/>
    <col min="10" max="10" width="14.26953125" style="56" customWidth="1"/>
    <col min="11" max="11" width="14.1796875" style="114" customWidth="1"/>
    <col min="12" max="12" width="12.81640625" style="56" customWidth="1"/>
    <col min="13" max="13" width="15.26953125" style="114" customWidth="1"/>
    <col min="14" max="14" width="15.26953125" style="56" customWidth="1"/>
    <col min="15" max="15" width="13.26953125" style="114" customWidth="1"/>
    <col min="16" max="16" width="16.453125" style="114" customWidth="1"/>
    <col min="17" max="17" width="10.7265625" style="114" bestFit="1" customWidth="1"/>
    <col min="18" max="18" width="9.1796875" style="114"/>
    <col min="19" max="19" width="9.26953125" style="114" bestFit="1" customWidth="1"/>
    <col min="20" max="16384" width="9.1796875" style="114"/>
  </cols>
  <sheetData>
    <row r="1" spans="1:16" ht="57" customHeight="1" x14ac:dyDescent="0.25">
      <c r="A1" s="519" t="s">
        <v>1184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</row>
    <row r="2" spans="1:16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167"/>
      <c r="L2" s="63"/>
      <c r="M2" s="167"/>
    </row>
    <row r="3" spans="1:16" s="56" customFormat="1" ht="90.75" customHeight="1" x14ac:dyDescent="0.25">
      <c r="A3" s="9" t="s">
        <v>451</v>
      </c>
      <c r="B3" s="9" t="s">
        <v>454</v>
      </c>
      <c r="C3" s="9" t="s">
        <v>453</v>
      </c>
      <c r="D3" s="9" t="s">
        <v>1349</v>
      </c>
      <c r="E3" s="10" t="s">
        <v>1178</v>
      </c>
      <c r="F3" s="9" t="s">
        <v>1351</v>
      </c>
      <c r="G3" s="9" t="s">
        <v>1918</v>
      </c>
      <c r="H3" s="9" t="s">
        <v>1266</v>
      </c>
      <c r="I3" s="9" t="s">
        <v>1179</v>
      </c>
      <c r="J3" s="9" t="s">
        <v>2773</v>
      </c>
      <c r="K3" s="9" t="s">
        <v>1932</v>
      </c>
      <c r="L3" s="9" t="s">
        <v>1890</v>
      </c>
      <c r="M3" s="9" t="s">
        <v>1867</v>
      </c>
      <c r="N3" s="9" t="s">
        <v>1868</v>
      </c>
      <c r="O3" s="9" t="s">
        <v>1869</v>
      </c>
      <c r="P3" s="9" t="s">
        <v>1185</v>
      </c>
    </row>
    <row r="4" spans="1:16" s="56" customFormat="1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11">
        <v>9</v>
      </c>
      <c r="J4" s="11">
        <v>10</v>
      </c>
      <c r="K4" s="11">
        <v>11</v>
      </c>
      <c r="L4" s="11">
        <v>12</v>
      </c>
      <c r="M4" s="11">
        <v>13</v>
      </c>
      <c r="N4" s="11">
        <v>14</v>
      </c>
      <c r="O4" s="11">
        <v>15</v>
      </c>
      <c r="P4" s="11">
        <v>16</v>
      </c>
    </row>
    <row r="5" spans="1:16" s="56" customFormat="1" ht="15.5" x14ac:dyDescent="0.35">
      <c r="A5" s="544" t="s">
        <v>1871</v>
      </c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1:16" s="56" customFormat="1" x14ac:dyDescent="0.25">
      <c r="A6" s="46">
        <v>1</v>
      </c>
      <c r="B6" s="46" t="s">
        <v>457</v>
      </c>
      <c r="C6" s="46"/>
      <c r="D6" s="46"/>
      <c r="E6" s="46"/>
      <c r="F6" s="46">
        <f t="shared" ref="F6:F69" si="0">C6+D6+E6</f>
        <v>0</v>
      </c>
      <c r="G6" s="46"/>
      <c r="H6" s="46"/>
      <c r="I6" s="46"/>
      <c r="J6" s="46">
        <f>G6+H6+I6</f>
        <v>0</v>
      </c>
      <c r="K6" s="45">
        <f t="shared" ref="K6:K69" si="1">2.5/$F$203*F6</f>
        <v>0</v>
      </c>
      <c r="L6" s="43">
        <f t="shared" ref="L6:L37" si="2">K6*4281.45</f>
        <v>0</v>
      </c>
      <c r="M6" s="43">
        <f>L6*0.22</f>
        <v>0</v>
      </c>
      <c r="N6" s="43">
        <v>0</v>
      </c>
      <c r="O6" s="43">
        <v>0</v>
      </c>
      <c r="P6" s="45"/>
    </row>
    <row r="7" spans="1:16" s="56" customFormat="1" x14ac:dyDescent="0.25">
      <c r="A7" s="48">
        <f>A6+1</f>
        <v>2</v>
      </c>
      <c r="B7" s="46" t="s">
        <v>458</v>
      </c>
      <c r="C7" s="46"/>
      <c r="D7" s="46"/>
      <c r="E7" s="46"/>
      <c r="F7" s="46">
        <f t="shared" si="0"/>
        <v>0</v>
      </c>
      <c r="G7" s="46"/>
      <c r="H7" s="46"/>
      <c r="I7" s="46"/>
      <c r="J7" s="46">
        <f t="shared" ref="J7:J70" si="3">G7+H7+I7</f>
        <v>0</v>
      </c>
      <c r="K7" s="45">
        <f t="shared" si="1"/>
        <v>0</v>
      </c>
      <c r="L7" s="43">
        <f t="shared" si="2"/>
        <v>0</v>
      </c>
      <c r="M7" s="43">
        <f t="shared" ref="M7:M70" si="4">L7*0.22</f>
        <v>0</v>
      </c>
      <c r="N7" s="43">
        <v>0</v>
      </c>
      <c r="O7" s="43">
        <v>0</v>
      </c>
      <c r="P7" s="45"/>
    </row>
    <row r="8" spans="1:16" s="56" customFormat="1" x14ac:dyDescent="0.25">
      <c r="A8" s="48">
        <f t="shared" ref="A8:A71" si="5">A7+1</f>
        <v>3</v>
      </c>
      <c r="B8" s="46" t="s">
        <v>459</v>
      </c>
      <c r="C8" s="46"/>
      <c r="D8" s="46"/>
      <c r="E8" s="46"/>
      <c r="F8" s="46">
        <f t="shared" si="0"/>
        <v>0</v>
      </c>
      <c r="G8" s="46"/>
      <c r="H8" s="46"/>
      <c r="I8" s="46"/>
      <c r="J8" s="46">
        <f t="shared" si="3"/>
        <v>0</v>
      </c>
      <c r="K8" s="45">
        <f t="shared" si="1"/>
        <v>0</v>
      </c>
      <c r="L8" s="43">
        <f t="shared" si="2"/>
        <v>0</v>
      </c>
      <c r="M8" s="43">
        <f t="shared" si="4"/>
        <v>0</v>
      </c>
      <c r="N8" s="43">
        <v>0</v>
      </c>
      <c r="O8" s="43">
        <v>0</v>
      </c>
      <c r="P8" s="45"/>
    </row>
    <row r="9" spans="1:16" s="56" customFormat="1" x14ac:dyDescent="0.25">
      <c r="A9" s="48">
        <f t="shared" si="5"/>
        <v>4</v>
      </c>
      <c r="B9" s="46" t="s">
        <v>460</v>
      </c>
      <c r="C9" s="46">
        <v>1675</v>
      </c>
      <c r="D9" s="46"/>
      <c r="E9" s="46"/>
      <c r="F9" s="46">
        <f>C9+D9+E9</f>
        <v>1675</v>
      </c>
      <c r="G9" s="46">
        <v>21</v>
      </c>
      <c r="H9" s="46"/>
      <c r="I9" s="46"/>
      <c r="J9" s="46">
        <f>G9+H9+I9</f>
        <v>21</v>
      </c>
      <c r="K9" s="45">
        <f t="shared" si="1"/>
        <v>4.5494649883495664E-2</v>
      </c>
      <c r="L9" s="43">
        <f t="shared" si="2"/>
        <v>194.7830687436925</v>
      </c>
      <c r="M9" s="43">
        <f t="shared" si="4"/>
        <v>42.852275123612351</v>
      </c>
      <c r="N9" s="43">
        <v>72.851227031861285</v>
      </c>
      <c r="O9" s="43">
        <v>29.565876837108686</v>
      </c>
      <c r="P9" s="45">
        <f>(L9+M9+N9+O9)/F9</f>
        <v>0.20301638670822378</v>
      </c>
    </row>
    <row r="10" spans="1:16" s="56" customFormat="1" x14ac:dyDescent="0.25">
      <c r="A10" s="48">
        <f t="shared" si="5"/>
        <v>5</v>
      </c>
      <c r="B10" s="46" t="s">
        <v>461</v>
      </c>
      <c r="C10" s="46"/>
      <c r="D10" s="46"/>
      <c r="E10" s="46"/>
      <c r="F10" s="46">
        <f t="shared" si="0"/>
        <v>0</v>
      </c>
      <c r="G10" s="46"/>
      <c r="H10" s="46"/>
      <c r="I10" s="46"/>
      <c r="J10" s="46">
        <f t="shared" si="3"/>
        <v>0</v>
      </c>
      <c r="K10" s="45">
        <f t="shared" si="1"/>
        <v>0</v>
      </c>
      <c r="L10" s="43">
        <f t="shared" si="2"/>
        <v>0</v>
      </c>
      <c r="M10" s="43">
        <f t="shared" si="4"/>
        <v>0</v>
      </c>
      <c r="N10" s="43">
        <v>0</v>
      </c>
      <c r="O10" s="43">
        <v>0</v>
      </c>
      <c r="P10" s="45"/>
    </row>
    <row r="11" spans="1:16" s="56" customFormat="1" x14ac:dyDescent="0.25">
      <c r="A11" s="48">
        <f t="shared" si="5"/>
        <v>6</v>
      </c>
      <c r="B11" s="46" t="s">
        <v>462</v>
      </c>
      <c r="C11" s="46">
        <v>2868.3</v>
      </c>
      <c r="D11" s="46">
        <v>11.77</v>
      </c>
      <c r="E11" s="46"/>
      <c r="F11" s="46">
        <f t="shared" si="0"/>
        <v>2880.07</v>
      </c>
      <c r="G11" s="46">
        <v>40</v>
      </c>
      <c r="H11" s="46"/>
      <c r="I11" s="46"/>
      <c r="J11" s="46">
        <f t="shared" si="3"/>
        <v>40</v>
      </c>
      <c r="K11" s="45">
        <f t="shared" si="1"/>
        <v>7.8225538083557825E-2</v>
      </c>
      <c r="L11" s="43">
        <f t="shared" si="2"/>
        <v>334.91873002784865</v>
      </c>
      <c r="M11" s="43">
        <f t="shared" si="4"/>
        <v>73.682120606126702</v>
      </c>
      <c r="N11" s="43">
        <v>125.2636617538225</v>
      </c>
      <c r="O11" s="43">
        <v>50.836892478956187</v>
      </c>
      <c r="P11" s="45">
        <f>(L11+M11+N11+O11)/F11</f>
        <v>0.20301638670822375</v>
      </c>
    </row>
    <row r="12" spans="1:16" s="56" customFormat="1" x14ac:dyDescent="0.25">
      <c r="A12" s="48">
        <f t="shared" si="5"/>
        <v>7</v>
      </c>
      <c r="B12" s="46" t="s">
        <v>463</v>
      </c>
      <c r="C12" s="46"/>
      <c r="D12" s="46"/>
      <c r="E12" s="46"/>
      <c r="F12" s="46">
        <f t="shared" si="0"/>
        <v>0</v>
      </c>
      <c r="G12" s="46"/>
      <c r="H12" s="46"/>
      <c r="I12" s="46"/>
      <c r="J12" s="46">
        <f t="shared" si="3"/>
        <v>0</v>
      </c>
      <c r="K12" s="45">
        <f t="shared" si="1"/>
        <v>0</v>
      </c>
      <c r="L12" s="43">
        <f t="shared" si="2"/>
        <v>0</v>
      </c>
      <c r="M12" s="43">
        <f t="shared" si="4"/>
        <v>0</v>
      </c>
      <c r="N12" s="43">
        <v>0</v>
      </c>
      <c r="O12" s="43">
        <v>0</v>
      </c>
      <c r="P12" s="45"/>
    </row>
    <row r="13" spans="1:16" s="56" customFormat="1" x14ac:dyDescent="0.25">
      <c r="A13" s="48">
        <f t="shared" si="5"/>
        <v>8</v>
      </c>
      <c r="B13" s="46" t="s">
        <v>464</v>
      </c>
      <c r="C13" s="46"/>
      <c r="D13" s="46"/>
      <c r="E13" s="46"/>
      <c r="F13" s="46">
        <f t="shared" si="0"/>
        <v>0</v>
      </c>
      <c r="G13" s="46"/>
      <c r="H13" s="46"/>
      <c r="I13" s="46"/>
      <c r="J13" s="46">
        <f t="shared" si="3"/>
        <v>0</v>
      </c>
      <c r="K13" s="45">
        <f t="shared" si="1"/>
        <v>0</v>
      </c>
      <c r="L13" s="43">
        <f t="shared" si="2"/>
        <v>0</v>
      </c>
      <c r="M13" s="43">
        <f t="shared" si="4"/>
        <v>0</v>
      </c>
      <c r="N13" s="43">
        <v>0</v>
      </c>
      <c r="O13" s="43">
        <v>0</v>
      </c>
      <c r="P13" s="45"/>
    </row>
    <row r="14" spans="1:16" s="56" customFormat="1" x14ac:dyDescent="0.25">
      <c r="A14" s="48">
        <f t="shared" si="5"/>
        <v>9</v>
      </c>
      <c r="B14" s="46" t="s">
        <v>466</v>
      </c>
      <c r="C14" s="46"/>
      <c r="D14" s="46"/>
      <c r="E14" s="46"/>
      <c r="F14" s="46">
        <f t="shared" si="0"/>
        <v>0</v>
      </c>
      <c r="G14" s="46"/>
      <c r="H14" s="46"/>
      <c r="I14" s="46"/>
      <c r="J14" s="46">
        <f t="shared" si="3"/>
        <v>0</v>
      </c>
      <c r="K14" s="45">
        <f t="shared" si="1"/>
        <v>0</v>
      </c>
      <c r="L14" s="43">
        <f t="shared" si="2"/>
        <v>0</v>
      </c>
      <c r="M14" s="43">
        <f t="shared" si="4"/>
        <v>0</v>
      </c>
      <c r="N14" s="43">
        <v>0</v>
      </c>
      <c r="O14" s="43">
        <v>0</v>
      </c>
      <c r="P14" s="45"/>
    </row>
    <row r="15" spans="1:16" s="56" customFormat="1" x14ac:dyDescent="0.25">
      <c r="A15" s="48">
        <f t="shared" si="5"/>
        <v>10</v>
      </c>
      <c r="B15" s="46" t="s">
        <v>467</v>
      </c>
      <c r="C15" s="46"/>
      <c r="D15" s="46"/>
      <c r="E15" s="46"/>
      <c r="F15" s="46">
        <f t="shared" si="0"/>
        <v>0</v>
      </c>
      <c r="G15" s="46"/>
      <c r="H15" s="46"/>
      <c r="I15" s="46"/>
      <c r="J15" s="46">
        <f t="shared" si="3"/>
        <v>0</v>
      </c>
      <c r="K15" s="45">
        <f t="shared" si="1"/>
        <v>0</v>
      </c>
      <c r="L15" s="43">
        <f t="shared" si="2"/>
        <v>0</v>
      </c>
      <c r="M15" s="43">
        <f t="shared" si="4"/>
        <v>0</v>
      </c>
      <c r="N15" s="43">
        <v>0</v>
      </c>
      <c r="O15" s="43">
        <v>0</v>
      </c>
      <c r="P15" s="45"/>
    </row>
    <row r="16" spans="1:16" s="56" customFormat="1" x14ac:dyDescent="0.25">
      <c r="A16" s="48">
        <f t="shared" si="5"/>
        <v>11</v>
      </c>
      <c r="B16" s="46" t="s">
        <v>468</v>
      </c>
      <c r="C16" s="46"/>
      <c r="D16" s="46"/>
      <c r="E16" s="46"/>
      <c r="F16" s="46">
        <f t="shared" si="0"/>
        <v>0</v>
      </c>
      <c r="G16" s="46"/>
      <c r="H16" s="46"/>
      <c r="I16" s="46"/>
      <c r="J16" s="46">
        <f t="shared" si="3"/>
        <v>0</v>
      </c>
      <c r="K16" s="45">
        <f t="shared" si="1"/>
        <v>0</v>
      </c>
      <c r="L16" s="43">
        <f t="shared" si="2"/>
        <v>0</v>
      </c>
      <c r="M16" s="43">
        <f t="shared" si="4"/>
        <v>0</v>
      </c>
      <c r="N16" s="43">
        <v>0</v>
      </c>
      <c r="O16" s="43">
        <v>0</v>
      </c>
      <c r="P16" s="45"/>
    </row>
    <row r="17" spans="1:16" s="56" customFormat="1" x14ac:dyDescent="0.25">
      <c r="A17" s="48">
        <f t="shared" si="5"/>
        <v>12</v>
      </c>
      <c r="B17" s="46" t="s">
        <v>469</v>
      </c>
      <c r="C17" s="46"/>
      <c r="D17" s="46"/>
      <c r="E17" s="46"/>
      <c r="F17" s="46">
        <f t="shared" si="0"/>
        <v>0</v>
      </c>
      <c r="G17" s="46"/>
      <c r="H17" s="46"/>
      <c r="I17" s="46"/>
      <c r="J17" s="46">
        <f t="shared" si="3"/>
        <v>0</v>
      </c>
      <c r="K17" s="45">
        <f t="shared" si="1"/>
        <v>0</v>
      </c>
      <c r="L17" s="43">
        <f t="shared" si="2"/>
        <v>0</v>
      </c>
      <c r="M17" s="43">
        <f t="shared" si="4"/>
        <v>0</v>
      </c>
      <c r="N17" s="43">
        <v>0</v>
      </c>
      <c r="O17" s="43">
        <v>0</v>
      </c>
      <c r="P17" s="45"/>
    </row>
    <row r="18" spans="1:16" s="56" customFormat="1" x14ac:dyDescent="0.25">
      <c r="A18" s="48">
        <f t="shared" si="5"/>
        <v>13</v>
      </c>
      <c r="B18" s="46" t="s">
        <v>470</v>
      </c>
      <c r="C18" s="46"/>
      <c r="D18" s="46"/>
      <c r="E18" s="46"/>
      <c r="F18" s="46">
        <f t="shared" si="0"/>
        <v>0</v>
      </c>
      <c r="G18" s="46"/>
      <c r="H18" s="46"/>
      <c r="I18" s="46"/>
      <c r="J18" s="46">
        <f t="shared" si="3"/>
        <v>0</v>
      </c>
      <c r="K18" s="45">
        <f t="shared" si="1"/>
        <v>0</v>
      </c>
      <c r="L18" s="43">
        <f t="shared" si="2"/>
        <v>0</v>
      </c>
      <c r="M18" s="43">
        <f t="shared" si="4"/>
        <v>0</v>
      </c>
      <c r="N18" s="43">
        <v>0</v>
      </c>
      <c r="O18" s="43">
        <v>0</v>
      </c>
      <c r="P18" s="45"/>
    </row>
    <row r="19" spans="1:16" s="56" customFormat="1" x14ac:dyDescent="0.25">
      <c r="A19" s="48">
        <f t="shared" si="5"/>
        <v>14</v>
      </c>
      <c r="B19" s="46" t="s">
        <v>471</v>
      </c>
      <c r="C19" s="46"/>
      <c r="D19" s="46"/>
      <c r="E19" s="46"/>
      <c r="F19" s="46">
        <f t="shared" si="0"/>
        <v>0</v>
      </c>
      <c r="G19" s="46"/>
      <c r="H19" s="46"/>
      <c r="I19" s="46"/>
      <c r="J19" s="46">
        <f t="shared" si="3"/>
        <v>0</v>
      </c>
      <c r="K19" s="45">
        <f t="shared" si="1"/>
        <v>0</v>
      </c>
      <c r="L19" s="43">
        <f t="shared" si="2"/>
        <v>0</v>
      </c>
      <c r="M19" s="43">
        <f t="shared" si="4"/>
        <v>0</v>
      </c>
      <c r="N19" s="43">
        <v>0</v>
      </c>
      <c r="O19" s="43">
        <v>0</v>
      </c>
      <c r="P19" s="45"/>
    </row>
    <row r="20" spans="1:16" s="56" customFormat="1" x14ac:dyDescent="0.25">
      <c r="A20" s="48">
        <f t="shared" si="5"/>
        <v>15</v>
      </c>
      <c r="B20" s="46" t="s">
        <v>472</v>
      </c>
      <c r="C20" s="46"/>
      <c r="D20" s="46">
        <v>57.8</v>
      </c>
      <c r="E20" s="46"/>
      <c r="F20" s="46">
        <f>C20+D20+E20</f>
        <v>57.8</v>
      </c>
      <c r="G20" s="46"/>
      <c r="H20" s="46"/>
      <c r="I20" s="46"/>
      <c r="J20" s="46">
        <f>G20+H20+I20</f>
        <v>0</v>
      </c>
      <c r="K20" s="45">
        <f t="shared" si="1"/>
        <v>1.5699049332931637E-3</v>
      </c>
      <c r="L20" s="43">
        <f t="shared" si="2"/>
        <v>6.7214694766480152</v>
      </c>
      <c r="M20" s="43">
        <f t="shared" si="4"/>
        <v>1.4787232848625633</v>
      </c>
      <c r="N20" s="43">
        <v>2.513910998472586</v>
      </c>
      <c r="O20" s="43">
        <v>1.0202433917521683</v>
      </c>
      <c r="P20" s="45">
        <f>(L20+M20+N20+O20)/F20</f>
        <v>0.20301638670822375</v>
      </c>
    </row>
    <row r="21" spans="1:16" s="56" customFormat="1" x14ac:dyDescent="0.25">
      <c r="A21" s="48">
        <f t="shared" si="5"/>
        <v>16</v>
      </c>
      <c r="B21" s="46" t="s">
        <v>473</v>
      </c>
      <c r="C21" s="46"/>
      <c r="D21" s="46"/>
      <c r="E21" s="46"/>
      <c r="F21" s="46">
        <v>0</v>
      </c>
      <c r="G21" s="46"/>
      <c r="H21" s="46"/>
      <c r="I21" s="46"/>
      <c r="J21" s="46">
        <v>0</v>
      </c>
      <c r="K21" s="45">
        <f t="shared" si="1"/>
        <v>0</v>
      </c>
      <c r="L21" s="43">
        <f t="shared" si="2"/>
        <v>0</v>
      </c>
      <c r="M21" s="43">
        <f t="shared" si="4"/>
        <v>0</v>
      </c>
      <c r="N21" s="43">
        <v>0</v>
      </c>
      <c r="O21" s="43">
        <v>0</v>
      </c>
      <c r="P21" s="45"/>
    </row>
    <row r="22" spans="1:16" s="56" customFormat="1" x14ac:dyDescent="0.25">
      <c r="A22" s="48">
        <f t="shared" si="5"/>
        <v>17</v>
      </c>
      <c r="B22" s="46" t="s">
        <v>474</v>
      </c>
      <c r="C22" s="46"/>
      <c r="D22" s="46"/>
      <c r="E22" s="46"/>
      <c r="F22" s="46">
        <f t="shared" si="0"/>
        <v>0</v>
      </c>
      <c r="G22" s="46"/>
      <c r="H22" s="46"/>
      <c r="I22" s="46"/>
      <c r="J22" s="46">
        <f t="shared" si="3"/>
        <v>0</v>
      </c>
      <c r="K22" s="45">
        <f t="shared" si="1"/>
        <v>0</v>
      </c>
      <c r="L22" s="43">
        <f t="shared" si="2"/>
        <v>0</v>
      </c>
      <c r="M22" s="43">
        <f t="shared" si="4"/>
        <v>0</v>
      </c>
      <c r="N22" s="43">
        <v>0</v>
      </c>
      <c r="O22" s="43">
        <v>0</v>
      </c>
      <c r="P22" s="45"/>
    </row>
    <row r="23" spans="1:16" s="56" customFormat="1" x14ac:dyDescent="0.25">
      <c r="A23" s="48">
        <f t="shared" si="5"/>
        <v>18</v>
      </c>
      <c r="B23" s="46" t="s">
        <v>475</v>
      </c>
      <c r="C23" s="46"/>
      <c r="D23" s="46"/>
      <c r="E23" s="46"/>
      <c r="F23" s="46">
        <f t="shared" si="0"/>
        <v>0</v>
      </c>
      <c r="G23" s="46"/>
      <c r="H23" s="46"/>
      <c r="I23" s="46"/>
      <c r="J23" s="46">
        <f t="shared" si="3"/>
        <v>0</v>
      </c>
      <c r="K23" s="45">
        <f t="shared" si="1"/>
        <v>0</v>
      </c>
      <c r="L23" s="43">
        <f t="shared" si="2"/>
        <v>0</v>
      </c>
      <c r="M23" s="43">
        <f t="shared" si="4"/>
        <v>0</v>
      </c>
      <c r="N23" s="43">
        <v>0</v>
      </c>
      <c r="O23" s="43">
        <v>0</v>
      </c>
      <c r="P23" s="45"/>
    </row>
    <row r="24" spans="1:16" s="56" customFormat="1" x14ac:dyDescent="0.25">
      <c r="A24" s="48">
        <f t="shared" si="5"/>
        <v>19</v>
      </c>
      <c r="B24" s="46" t="s">
        <v>476</v>
      </c>
      <c r="C24" s="46"/>
      <c r="D24" s="46"/>
      <c r="E24" s="46"/>
      <c r="F24" s="46">
        <f t="shared" si="0"/>
        <v>0</v>
      </c>
      <c r="G24" s="46"/>
      <c r="H24" s="46"/>
      <c r="I24" s="46"/>
      <c r="J24" s="46">
        <f t="shared" si="3"/>
        <v>0</v>
      </c>
      <c r="K24" s="45">
        <f t="shared" si="1"/>
        <v>0</v>
      </c>
      <c r="L24" s="43">
        <f t="shared" si="2"/>
        <v>0</v>
      </c>
      <c r="M24" s="43">
        <f t="shared" si="4"/>
        <v>0</v>
      </c>
      <c r="N24" s="43">
        <v>0</v>
      </c>
      <c r="O24" s="43">
        <v>0</v>
      </c>
      <c r="P24" s="45"/>
    </row>
    <row r="25" spans="1:16" s="56" customFormat="1" x14ac:dyDescent="0.25">
      <c r="A25" s="48">
        <f t="shared" si="5"/>
        <v>20</v>
      </c>
      <c r="B25" s="46" t="s">
        <v>477</v>
      </c>
      <c r="C25" s="46"/>
      <c r="D25" s="46"/>
      <c r="E25" s="46"/>
      <c r="F25" s="46">
        <f t="shared" si="0"/>
        <v>0</v>
      </c>
      <c r="G25" s="46"/>
      <c r="H25" s="46"/>
      <c r="I25" s="46"/>
      <c r="J25" s="46">
        <f t="shared" si="3"/>
        <v>0</v>
      </c>
      <c r="K25" s="45">
        <f t="shared" si="1"/>
        <v>0</v>
      </c>
      <c r="L25" s="43">
        <f t="shared" si="2"/>
        <v>0</v>
      </c>
      <c r="M25" s="43">
        <f t="shared" si="4"/>
        <v>0</v>
      </c>
      <c r="N25" s="43">
        <v>0</v>
      </c>
      <c r="O25" s="43">
        <v>0</v>
      </c>
      <c r="P25" s="45"/>
    </row>
    <row r="26" spans="1:16" s="56" customFormat="1" x14ac:dyDescent="0.25">
      <c r="A26" s="48">
        <f t="shared" si="5"/>
        <v>21</v>
      </c>
      <c r="B26" s="46" t="s">
        <v>478</v>
      </c>
      <c r="C26" s="46"/>
      <c r="D26" s="46"/>
      <c r="E26" s="46"/>
      <c r="F26" s="46">
        <f t="shared" si="0"/>
        <v>0</v>
      </c>
      <c r="G26" s="46"/>
      <c r="H26" s="46"/>
      <c r="I26" s="46"/>
      <c r="J26" s="46">
        <f t="shared" si="3"/>
        <v>0</v>
      </c>
      <c r="K26" s="45">
        <f t="shared" si="1"/>
        <v>0</v>
      </c>
      <c r="L26" s="43">
        <f t="shared" si="2"/>
        <v>0</v>
      </c>
      <c r="M26" s="43">
        <f t="shared" si="4"/>
        <v>0</v>
      </c>
      <c r="N26" s="43">
        <v>0</v>
      </c>
      <c r="O26" s="43">
        <v>0</v>
      </c>
      <c r="P26" s="45"/>
    </row>
    <row r="27" spans="1:16" s="56" customFormat="1" x14ac:dyDescent="0.25">
      <c r="A27" s="48">
        <f t="shared" si="5"/>
        <v>22</v>
      </c>
      <c r="B27" s="46" t="s">
        <v>479</v>
      </c>
      <c r="C27" s="46"/>
      <c r="D27" s="46"/>
      <c r="E27" s="46"/>
      <c r="F27" s="46">
        <f t="shared" si="0"/>
        <v>0</v>
      </c>
      <c r="G27" s="46"/>
      <c r="H27" s="46"/>
      <c r="I27" s="46"/>
      <c r="J27" s="46">
        <f t="shared" si="3"/>
        <v>0</v>
      </c>
      <c r="K27" s="45">
        <f t="shared" si="1"/>
        <v>0</v>
      </c>
      <c r="L27" s="43">
        <f t="shared" si="2"/>
        <v>0</v>
      </c>
      <c r="M27" s="43">
        <f t="shared" si="4"/>
        <v>0</v>
      </c>
      <c r="N27" s="43">
        <v>0</v>
      </c>
      <c r="O27" s="43">
        <v>0</v>
      </c>
      <c r="P27" s="45"/>
    </row>
    <row r="28" spans="1:16" s="56" customFormat="1" x14ac:dyDescent="0.25">
      <c r="A28" s="48">
        <f t="shared" si="5"/>
        <v>23</v>
      </c>
      <c r="B28" s="46" t="s">
        <v>480</v>
      </c>
      <c r="C28" s="46"/>
      <c r="D28" s="46"/>
      <c r="E28" s="46"/>
      <c r="F28" s="46">
        <f t="shared" si="0"/>
        <v>0</v>
      </c>
      <c r="G28" s="46"/>
      <c r="H28" s="46"/>
      <c r="I28" s="46"/>
      <c r="J28" s="46">
        <f t="shared" si="3"/>
        <v>0</v>
      </c>
      <c r="K28" s="45">
        <f t="shared" si="1"/>
        <v>0</v>
      </c>
      <c r="L28" s="43">
        <f t="shared" si="2"/>
        <v>0</v>
      </c>
      <c r="M28" s="43">
        <f t="shared" si="4"/>
        <v>0</v>
      </c>
      <c r="N28" s="43">
        <v>0</v>
      </c>
      <c r="O28" s="43">
        <v>0</v>
      </c>
      <c r="P28" s="45"/>
    </row>
    <row r="29" spans="1:16" s="56" customFormat="1" x14ac:dyDescent="0.25">
      <c r="A29" s="48">
        <f t="shared" si="5"/>
        <v>24</v>
      </c>
      <c r="B29" s="46" t="s">
        <v>481</v>
      </c>
      <c r="C29" s="46"/>
      <c r="D29" s="46"/>
      <c r="E29" s="46"/>
      <c r="F29" s="46">
        <f t="shared" si="0"/>
        <v>0</v>
      </c>
      <c r="G29" s="46"/>
      <c r="H29" s="46"/>
      <c r="I29" s="46"/>
      <c r="J29" s="46">
        <f t="shared" si="3"/>
        <v>0</v>
      </c>
      <c r="K29" s="45">
        <f t="shared" si="1"/>
        <v>0</v>
      </c>
      <c r="L29" s="43">
        <f t="shared" si="2"/>
        <v>0</v>
      </c>
      <c r="M29" s="43">
        <f t="shared" si="4"/>
        <v>0</v>
      </c>
      <c r="N29" s="43">
        <v>0</v>
      </c>
      <c r="O29" s="43">
        <v>0</v>
      </c>
      <c r="P29" s="45"/>
    </row>
    <row r="30" spans="1:16" s="56" customFormat="1" x14ac:dyDescent="0.25">
      <c r="A30" s="48">
        <f t="shared" si="5"/>
        <v>25</v>
      </c>
      <c r="B30" s="46" t="s">
        <v>482</v>
      </c>
      <c r="C30" s="46"/>
      <c r="D30" s="46"/>
      <c r="E30" s="46">
        <v>59.3</v>
      </c>
      <c r="F30" s="46">
        <f t="shared" si="0"/>
        <v>59.3</v>
      </c>
      <c r="G30" s="46"/>
      <c r="H30" s="46"/>
      <c r="I30" s="46"/>
      <c r="J30" s="46">
        <f t="shared" si="3"/>
        <v>0</v>
      </c>
      <c r="K30" s="45">
        <f t="shared" si="1"/>
        <v>1.6106464108007717E-3</v>
      </c>
      <c r="L30" s="43">
        <f t="shared" si="2"/>
        <v>6.8959020755229643</v>
      </c>
      <c r="M30" s="43">
        <f t="shared" si="4"/>
        <v>1.517098456615052</v>
      </c>
      <c r="N30" s="43">
        <v>2.5791509032772377</v>
      </c>
      <c r="O30" s="43">
        <v>1.0467202963824149</v>
      </c>
      <c r="P30" s="45">
        <f>(L30+M30+N30+O30)/F30</f>
        <v>0.20301638670822375</v>
      </c>
    </row>
    <row r="31" spans="1:16" s="56" customFormat="1" x14ac:dyDescent="0.25">
      <c r="A31" s="48">
        <f t="shared" si="5"/>
        <v>26</v>
      </c>
      <c r="B31" s="46" t="s">
        <v>483</v>
      </c>
      <c r="C31" s="46"/>
      <c r="D31" s="46"/>
      <c r="E31" s="46"/>
      <c r="F31" s="46">
        <f t="shared" si="0"/>
        <v>0</v>
      </c>
      <c r="G31" s="46"/>
      <c r="H31" s="46"/>
      <c r="I31" s="46"/>
      <c r="J31" s="46">
        <f t="shared" si="3"/>
        <v>0</v>
      </c>
      <c r="K31" s="45">
        <f t="shared" si="1"/>
        <v>0</v>
      </c>
      <c r="L31" s="43">
        <f t="shared" si="2"/>
        <v>0</v>
      </c>
      <c r="M31" s="43">
        <f t="shared" si="4"/>
        <v>0</v>
      </c>
      <c r="N31" s="43">
        <v>0</v>
      </c>
      <c r="O31" s="43">
        <v>0</v>
      </c>
      <c r="P31" s="45"/>
    </row>
    <row r="32" spans="1:16" s="56" customFormat="1" x14ac:dyDescent="0.25">
      <c r="A32" s="48">
        <f t="shared" si="5"/>
        <v>27</v>
      </c>
      <c r="B32" s="46" t="s">
        <v>484</v>
      </c>
      <c r="C32" s="46"/>
      <c r="D32" s="46">
        <v>45.8</v>
      </c>
      <c r="E32" s="46">
        <v>34.200000000000003</v>
      </c>
      <c r="F32" s="46">
        <f t="shared" si="0"/>
        <v>80</v>
      </c>
      <c r="G32" s="46"/>
      <c r="H32" s="46"/>
      <c r="I32" s="46"/>
      <c r="J32" s="46">
        <f t="shared" si="3"/>
        <v>0</v>
      </c>
      <c r="K32" s="45">
        <f t="shared" si="1"/>
        <v>2.172878800405763E-3</v>
      </c>
      <c r="L32" s="43">
        <f t="shared" si="2"/>
        <v>9.3030719399972543</v>
      </c>
      <c r="M32" s="43">
        <f t="shared" si="4"/>
        <v>2.0466758267993961</v>
      </c>
      <c r="N32" s="43">
        <v>3.4794615895814345</v>
      </c>
      <c r="O32" s="43">
        <v>1.4121015802798178</v>
      </c>
      <c r="P32" s="45">
        <f>(L32+M32+N32+O32)/F32</f>
        <v>0.20301638670822381</v>
      </c>
    </row>
    <row r="33" spans="1:16" s="56" customFormat="1" x14ac:dyDescent="0.25">
      <c r="A33" s="48">
        <f t="shared" si="5"/>
        <v>28</v>
      </c>
      <c r="B33" s="46" t="s">
        <v>485</v>
      </c>
      <c r="C33" s="46"/>
      <c r="D33" s="46"/>
      <c r="E33" s="46"/>
      <c r="F33" s="46">
        <f t="shared" si="0"/>
        <v>0</v>
      </c>
      <c r="G33" s="46"/>
      <c r="H33" s="46"/>
      <c r="I33" s="46"/>
      <c r="J33" s="46">
        <f t="shared" si="3"/>
        <v>0</v>
      </c>
      <c r="K33" s="45">
        <f t="shared" si="1"/>
        <v>0</v>
      </c>
      <c r="L33" s="43">
        <f t="shared" si="2"/>
        <v>0</v>
      </c>
      <c r="M33" s="43">
        <f t="shared" si="4"/>
        <v>0</v>
      </c>
      <c r="N33" s="43">
        <v>0</v>
      </c>
      <c r="O33" s="43">
        <v>0</v>
      </c>
      <c r="P33" s="45"/>
    </row>
    <row r="34" spans="1:16" s="56" customFormat="1" x14ac:dyDescent="0.25">
      <c r="A34" s="48">
        <f t="shared" si="5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0"/>
        <v>3169.7</v>
      </c>
      <c r="G34" s="46">
        <v>65</v>
      </c>
      <c r="H34" s="46">
        <v>2</v>
      </c>
      <c r="I34" s="46">
        <v>1</v>
      </c>
      <c r="J34" s="46">
        <f t="shared" si="3"/>
        <v>68</v>
      </c>
      <c r="K34" s="45">
        <f t="shared" si="1"/>
        <v>8.6092174170576838E-2</v>
      </c>
      <c r="L34" s="43">
        <f t="shared" si="2"/>
        <v>368.59933910261617</v>
      </c>
      <c r="M34" s="43">
        <f t="shared" si="4"/>
        <v>81.091854602575552</v>
      </c>
      <c r="N34" s="43">
        <v>137.8606175062034</v>
      </c>
      <c r="O34" s="43">
        <v>55.949229737661717</v>
      </c>
      <c r="P34" s="45">
        <f>(L34+M34+N34+O34)/F34</f>
        <v>0.20301638670822378</v>
      </c>
    </row>
    <row r="35" spans="1:16" s="56" customFormat="1" x14ac:dyDescent="0.25">
      <c r="A35" s="48">
        <f t="shared" si="5"/>
        <v>30</v>
      </c>
      <c r="B35" s="46" t="s">
        <v>487</v>
      </c>
      <c r="C35" s="46"/>
      <c r="D35" s="46"/>
      <c r="E35" s="46"/>
      <c r="F35" s="46">
        <f t="shared" si="0"/>
        <v>0</v>
      </c>
      <c r="G35" s="46"/>
      <c r="H35" s="46"/>
      <c r="I35" s="46"/>
      <c r="J35" s="46">
        <f t="shared" si="3"/>
        <v>0</v>
      </c>
      <c r="K35" s="45">
        <f t="shared" si="1"/>
        <v>0</v>
      </c>
      <c r="L35" s="43">
        <f t="shared" si="2"/>
        <v>0</v>
      </c>
      <c r="M35" s="43">
        <f t="shared" si="4"/>
        <v>0</v>
      </c>
      <c r="N35" s="43">
        <v>0</v>
      </c>
      <c r="O35" s="43">
        <v>0</v>
      </c>
      <c r="P35" s="45"/>
    </row>
    <row r="36" spans="1:16" s="56" customFormat="1" x14ac:dyDescent="0.25">
      <c r="A36" s="48">
        <f t="shared" si="5"/>
        <v>31</v>
      </c>
      <c r="B36" s="46" t="s">
        <v>488</v>
      </c>
      <c r="C36" s="46"/>
      <c r="D36" s="46">
        <v>101.6</v>
      </c>
      <c r="E36" s="46"/>
      <c r="F36" s="46">
        <f t="shared" si="0"/>
        <v>101.6</v>
      </c>
      <c r="G36" s="46"/>
      <c r="H36" s="46"/>
      <c r="I36" s="46"/>
      <c r="J36" s="46">
        <f t="shared" si="3"/>
        <v>0</v>
      </c>
      <c r="K36" s="45">
        <f t="shared" si="1"/>
        <v>2.7595560765153191E-3</v>
      </c>
      <c r="L36" s="43">
        <f t="shared" si="2"/>
        <v>11.814901363796512</v>
      </c>
      <c r="M36" s="43">
        <f t="shared" si="4"/>
        <v>2.5992783000352326</v>
      </c>
      <c r="N36" s="43">
        <v>4.4189162187684214</v>
      </c>
      <c r="O36" s="43">
        <v>1.7933690069553685</v>
      </c>
      <c r="P36" s="45">
        <f>(L36+M36+N36+O36)/F36</f>
        <v>0.20301638670822378</v>
      </c>
    </row>
    <row r="37" spans="1:16" s="56" customFormat="1" x14ac:dyDescent="0.25">
      <c r="A37" s="48">
        <f t="shared" si="5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0"/>
        <v>1837.85</v>
      </c>
      <c r="G37" s="46">
        <v>34</v>
      </c>
      <c r="H37" s="46">
        <v>1</v>
      </c>
      <c r="I37" s="46">
        <v>2</v>
      </c>
      <c r="J37" s="46">
        <f t="shared" si="3"/>
        <v>37</v>
      </c>
      <c r="K37" s="45">
        <f t="shared" si="1"/>
        <v>4.9917816291571646E-2</v>
      </c>
      <c r="L37" s="43">
        <f t="shared" si="2"/>
        <v>213.72063456154942</v>
      </c>
      <c r="M37" s="43">
        <f t="shared" si="4"/>
        <v>47.018539603540873</v>
      </c>
      <c r="N37" s="43">
        <v>79.934106030152975</v>
      </c>
      <c r="O37" s="43">
        <v>32.440386116465781</v>
      </c>
      <c r="P37" s="45">
        <f>(L37+M37+N37+O37)/F37</f>
        <v>0.20301638670822378</v>
      </c>
    </row>
    <row r="38" spans="1:16" s="56" customFormat="1" x14ac:dyDescent="0.25">
      <c r="A38" s="48">
        <f t="shared" si="5"/>
        <v>33</v>
      </c>
      <c r="B38" s="46" t="s">
        <v>490</v>
      </c>
      <c r="C38" s="46"/>
      <c r="D38" s="46">
        <v>34.4</v>
      </c>
      <c r="E38" s="46"/>
      <c r="F38" s="46">
        <f t="shared" si="0"/>
        <v>34.4</v>
      </c>
      <c r="G38" s="46"/>
      <c r="H38" s="46"/>
      <c r="I38" s="46"/>
      <c r="J38" s="46">
        <f t="shared" si="3"/>
        <v>0</v>
      </c>
      <c r="K38" s="45">
        <f t="shared" si="1"/>
        <v>9.3433788417447814E-4</v>
      </c>
      <c r="L38" s="43">
        <f t="shared" ref="L38:L69" si="6">K38*4281.45</f>
        <v>4.0003209341988191</v>
      </c>
      <c r="M38" s="43">
        <f t="shared" si="4"/>
        <v>0.88007060552374017</v>
      </c>
      <c r="N38" s="43">
        <v>1.4961684835200166</v>
      </c>
      <c r="O38" s="43">
        <v>0.60720367952032162</v>
      </c>
      <c r="P38" s="45">
        <f>(L38+M38+N38+O38)/F38</f>
        <v>0.20301638670822381</v>
      </c>
    </row>
    <row r="39" spans="1:16" s="56" customFormat="1" x14ac:dyDescent="0.25">
      <c r="A39" s="48">
        <f t="shared" si="5"/>
        <v>34</v>
      </c>
      <c r="B39" s="46" t="s">
        <v>491</v>
      </c>
      <c r="C39" s="46"/>
      <c r="D39" s="46"/>
      <c r="E39" s="46">
        <v>47.8</v>
      </c>
      <c r="F39" s="46">
        <f t="shared" si="0"/>
        <v>47.8</v>
      </c>
      <c r="G39" s="46"/>
      <c r="H39" s="46"/>
      <c r="I39" s="46"/>
      <c r="J39" s="46">
        <f t="shared" si="3"/>
        <v>0</v>
      </c>
      <c r="K39" s="45">
        <f t="shared" si="1"/>
        <v>1.2982950832424434E-3</v>
      </c>
      <c r="L39" s="43">
        <f t="shared" si="6"/>
        <v>5.5585854841483595</v>
      </c>
      <c r="M39" s="43">
        <f t="shared" si="4"/>
        <v>1.2228888065126391</v>
      </c>
      <c r="N39" s="43">
        <v>2.0789782997749069</v>
      </c>
      <c r="O39" s="43">
        <v>0.84373069421719094</v>
      </c>
      <c r="P39" s="45">
        <f>(L39+M39+N39+O39)/F39</f>
        <v>0.20301638670822378</v>
      </c>
    </row>
    <row r="40" spans="1:16" s="56" customFormat="1" x14ac:dyDescent="0.25">
      <c r="A40" s="48">
        <f t="shared" si="5"/>
        <v>35</v>
      </c>
      <c r="B40" s="46" t="s">
        <v>492</v>
      </c>
      <c r="C40" s="46"/>
      <c r="D40" s="46"/>
      <c r="E40" s="46">
        <v>28.1</v>
      </c>
      <c r="F40" s="46">
        <f t="shared" si="0"/>
        <v>28.1</v>
      </c>
      <c r="G40" s="46"/>
      <c r="H40" s="46"/>
      <c r="I40" s="46"/>
      <c r="J40" s="46">
        <f t="shared" si="3"/>
        <v>0</v>
      </c>
      <c r="K40" s="45">
        <f t="shared" si="1"/>
        <v>7.6322367864252428E-4</v>
      </c>
      <c r="L40" s="43">
        <f t="shared" si="6"/>
        <v>3.2677040189240354</v>
      </c>
      <c r="M40" s="43">
        <f t="shared" si="4"/>
        <v>0.71889488416328784</v>
      </c>
      <c r="N40" s="43">
        <v>1.2221608833404789</v>
      </c>
      <c r="O40" s="43">
        <v>0.49600068007328607</v>
      </c>
      <c r="P40" s="45">
        <f>(L40+M40+N40+O40)/F40</f>
        <v>0.20301638670822375</v>
      </c>
    </row>
    <row r="41" spans="1:16" s="56" customFormat="1" x14ac:dyDescent="0.25">
      <c r="A41" s="48">
        <f t="shared" si="5"/>
        <v>36</v>
      </c>
      <c r="B41" s="46" t="s">
        <v>493</v>
      </c>
      <c r="C41" s="46"/>
      <c r="D41" s="46"/>
      <c r="E41" s="46"/>
      <c r="F41" s="46">
        <f t="shared" si="0"/>
        <v>0</v>
      </c>
      <c r="G41" s="46"/>
      <c r="H41" s="46"/>
      <c r="I41" s="46"/>
      <c r="J41" s="46">
        <f t="shared" si="3"/>
        <v>0</v>
      </c>
      <c r="K41" s="45">
        <f t="shared" si="1"/>
        <v>0</v>
      </c>
      <c r="L41" s="43">
        <f t="shared" si="6"/>
        <v>0</v>
      </c>
      <c r="M41" s="43">
        <f t="shared" si="4"/>
        <v>0</v>
      </c>
      <c r="N41" s="43">
        <v>0</v>
      </c>
      <c r="O41" s="43">
        <v>0</v>
      </c>
      <c r="P41" s="45"/>
    </row>
    <row r="42" spans="1:16" s="56" customFormat="1" x14ac:dyDescent="0.25">
      <c r="A42" s="48">
        <f t="shared" si="5"/>
        <v>37</v>
      </c>
      <c r="B42" s="46" t="s">
        <v>494</v>
      </c>
      <c r="C42" s="46"/>
      <c r="D42" s="46">
        <v>55.7</v>
      </c>
      <c r="E42" s="46"/>
      <c r="F42" s="46">
        <f t="shared" si="0"/>
        <v>55.7</v>
      </c>
      <c r="G42" s="46"/>
      <c r="H42" s="46"/>
      <c r="I42" s="46"/>
      <c r="J42" s="46">
        <f t="shared" si="3"/>
        <v>0</v>
      </c>
      <c r="K42" s="45">
        <f t="shared" si="1"/>
        <v>1.5128668647825126E-3</v>
      </c>
      <c r="L42" s="43">
        <f t="shared" si="6"/>
        <v>6.477263838223088</v>
      </c>
      <c r="M42" s="43">
        <f t="shared" si="4"/>
        <v>1.4249980444090793</v>
      </c>
      <c r="N42" s="43">
        <v>2.4225751317460738</v>
      </c>
      <c r="O42" s="43">
        <v>0.98317572526982322</v>
      </c>
      <c r="P42" s="45">
        <f t="shared" ref="P42:P48" si="7">(L42+M42+N42+O42)/F42</f>
        <v>0.20301638670822378</v>
      </c>
    </row>
    <row r="43" spans="1:16" s="56" customFormat="1" x14ac:dyDescent="0.25">
      <c r="A43" s="48">
        <f t="shared" si="5"/>
        <v>38</v>
      </c>
      <c r="B43" s="46" t="s">
        <v>495</v>
      </c>
      <c r="C43" s="46"/>
      <c r="D43" s="46"/>
      <c r="E43" s="46">
        <v>120.9</v>
      </c>
      <c r="F43" s="46">
        <f t="shared" si="0"/>
        <v>120.9</v>
      </c>
      <c r="G43" s="46"/>
      <c r="H43" s="46"/>
      <c r="I43" s="46"/>
      <c r="J43" s="46">
        <f t="shared" si="3"/>
        <v>0</v>
      </c>
      <c r="K43" s="45">
        <f t="shared" si="1"/>
        <v>3.2837630871132097E-3</v>
      </c>
      <c r="L43" s="43">
        <f t="shared" si="6"/>
        <v>14.059267469320851</v>
      </c>
      <c r="M43" s="43">
        <f t="shared" si="4"/>
        <v>3.0930388432505871</v>
      </c>
      <c r="N43" s="43">
        <v>5.2583363272549422</v>
      </c>
      <c r="O43" s="43">
        <v>2.1340385131978747</v>
      </c>
      <c r="P43" s="45">
        <f t="shared" si="7"/>
        <v>0.20301638670822375</v>
      </c>
    </row>
    <row r="44" spans="1:16" s="56" customFormat="1" x14ac:dyDescent="0.25">
      <c r="A44" s="48">
        <f t="shared" si="5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0"/>
        <v>2862.5</v>
      </c>
      <c r="G44" s="46">
        <v>69</v>
      </c>
      <c r="H44" s="46">
        <v>1</v>
      </c>
      <c r="I44" s="46">
        <v>1</v>
      </c>
      <c r="J44" s="46">
        <f t="shared" si="3"/>
        <v>71</v>
      </c>
      <c r="K44" s="45">
        <f t="shared" si="1"/>
        <v>7.7748319577018707E-2</v>
      </c>
      <c r="L44" s="43">
        <f t="shared" si="6"/>
        <v>332.87554285302673</v>
      </c>
      <c r="M44" s="43">
        <f t="shared" si="4"/>
        <v>73.232619427665881</v>
      </c>
      <c r="N44" s="43">
        <v>124.49948500221069</v>
      </c>
      <c r="O44" s="43">
        <v>50.526759669387225</v>
      </c>
      <c r="P44" s="45">
        <f t="shared" si="7"/>
        <v>0.20301638670822381</v>
      </c>
    </row>
    <row r="45" spans="1:16" s="56" customFormat="1" x14ac:dyDescent="0.25">
      <c r="A45" s="48">
        <f t="shared" si="5"/>
        <v>40</v>
      </c>
      <c r="B45" s="46" t="s">
        <v>497</v>
      </c>
      <c r="C45" s="46"/>
      <c r="D45" s="46"/>
      <c r="E45" s="46">
        <v>33.700000000000003</v>
      </c>
      <c r="F45" s="46">
        <f t="shared" si="0"/>
        <v>33.700000000000003</v>
      </c>
      <c r="G45" s="46"/>
      <c r="H45" s="46"/>
      <c r="I45" s="46"/>
      <c r="J45" s="46">
        <f t="shared" si="3"/>
        <v>0</v>
      </c>
      <c r="K45" s="45">
        <f t="shared" si="1"/>
        <v>9.1532519467092774E-4</v>
      </c>
      <c r="L45" s="43">
        <f t="shared" si="6"/>
        <v>3.9189190547238435</v>
      </c>
      <c r="M45" s="43">
        <f t="shared" si="4"/>
        <v>0.8621621920392456</v>
      </c>
      <c r="N45" s="43">
        <v>1.4657231946111793</v>
      </c>
      <c r="O45" s="43">
        <v>0.5948477906928733</v>
      </c>
      <c r="P45" s="45">
        <f t="shared" si="7"/>
        <v>0.20301638670822378</v>
      </c>
    </row>
    <row r="46" spans="1:16" s="56" customFormat="1" x14ac:dyDescent="0.25">
      <c r="A46" s="48">
        <f t="shared" si="5"/>
        <v>41</v>
      </c>
      <c r="B46" s="46" t="s">
        <v>498</v>
      </c>
      <c r="C46" s="46">
        <v>2514.1999999999998</v>
      </c>
      <c r="D46" s="46"/>
      <c r="E46" s="46"/>
      <c r="F46" s="46">
        <f t="shared" si="0"/>
        <v>2514.1999999999998</v>
      </c>
      <c r="G46" s="46">
        <v>40</v>
      </c>
      <c r="H46" s="46"/>
      <c r="I46" s="46"/>
      <c r="J46" s="46">
        <f t="shared" si="3"/>
        <v>40</v>
      </c>
      <c r="K46" s="45">
        <f t="shared" si="1"/>
        <v>6.8288148499752122E-2</v>
      </c>
      <c r="L46" s="43">
        <f t="shared" si="6"/>
        <v>292.37229339426369</v>
      </c>
      <c r="M46" s="43">
        <f t="shared" si="4"/>
        <v>64.321904546738011</v>
      </c>
      <c r="N46" s="43">
        <v>109.35077910657051</v>
      </c>
      <c r="O46" s="43">
        <v>44.378822414243963</v>
      </c>
      <c r="P46" s="45">
        <f t="shared" si="7"/>
        <v>0.20301638670822375</v>
      </c>
    </row>
    <row r="47" spans="1:16" s="56" customFormat="1" x14ac:dyDescent="0.25">
      <c r="A47" s="48">
        <f t="shared" si="5"/>
        <v>42</v>
      </c>
      <c r="B47" s="46" t="s">
        <v>499</v>
      </c>
      <c r="C47" s="46"/>
      <c r="D47" s="46">
        <v>25</v>
      </c>
      <c r="E47" s="46"/>
      <c r="F47" s="46">
        <f t="shared" si="0"/>
        <v>25</v>
      </c>
      <c r="G47" s="46"/>
      <c r="H47" s="46"/>
      <c r="I47" s="46"/>
      <c r="J47" s="46">
        <f t="shared" si="3"/>
        <v>0</v>
      </c>
      <c r="K47" s="45">
        <f t="shared" si="1"/>
        <v>6.7902462512680099E-4</v>
      </c>
      <c r="L47" s="43">
        <f t="shared" si="6"/>
        <v>2.9072099812491419</v>
      </c>
      <c r="M47" s="43">
        <f t="shared" si="4"/>
        <v>0.63958619587481125</v>
      </c>
      <c r="N47" s="43">
        <v>1.0873317467441983</v>
      </c>
      <c r="O47" s="43">
        <v>0.44128174383744306</v>
      </c>
      <c r="P47" s="45">
        <f t="shared" si="7"/>
        <v>0.20301638670822378</v>
      </c>
    </row>
    <row r="48" spans="1:16" s="56" customFormat="1" x14ac:dyDescent="0.25">
      <c r="A48" s="48">
        <f t="shared" si="5"/>
        <v>43</v>
      </c>
      <c r="B48" s="46" t="s">
        <v>502</v>
      </c>
      <c r="C48" s="46"/>
      <c r="D48" s="46">
        <v>121.1</v>
      </c>
      <c r="E48" s="46">
        <v>31.1</v>
      </c>
      <c r="F48" s="46">
        <f t="shared" si="0"/>
        <v>152.19999999999999</v>
      </c>
      <c r="G48" s="46"/>
      <c r="H48" s="46"/>
      <c r="I48" s="46"/>
      <c r="J48" s="46">
        <f t="shared" si="3"/>
        <v>0</v>
      </c>
      <c r="K48" s="45">
        <f t="shared" si="1"/>
        <v>4.1339019177719641E-3</v>
      </c>
      <c r="L48" s="43">
        <f t="shared" si="6"/>
        <v>17.699094365844775</v>
      </c>
      <c r="M48" s="43">
        <f t="shared" si="4"/>
        <v>3.8938007604858504</v>
      </c>
      <c r="N48" s="43">
        <v>6.6196756741786782</v>
      </c>
      <c r="O48" s="43">
        <v>2.6865232564823529</v>
      </c>
      <c r="P48" s="45">
        <f t="shared" si="7"/>
        <v>0.20301638670822378</v>
      </c>
    </row>
    <row r="49" spans="1:16" s="56" customFormat="1" x14ac:dyDescent="0.25">
      <c r="A49" s="48">
        <f t="shared" si="5"/>
        <v>44</v>
      </c>
      <c r="B49" s="46" t="s">
        <v>503</v>
      </c>
      <c r="C49" s="46"/>
      <c r="D49" s="46"/>
      <c r="E49" s="46"/>
      <c r="F49" s="46">
        <f t="shared" si="0"/>
        <v>0</v>
      </c>
      <c r="G49" s="46"/>
      <c r="H49" s="46"/>
      <c r="I49" s="46"/>
      <c r="J49" s="46">
        <f t="shared" si="3"/>
        <v>0</v>
      </c>
      <c r="K49" s="45">
        <f t="shared" si="1"/>
        <v>0</v>
      </c>
      <c r="L49" s="43">
        <f t="shared" si="6"/>
        <v>0</v>
      </c>
      <c r="M49" s="43">
        <f t="shared" si="4"/>
        <v>0</v>
      </c>
      <c r="N49" s="43">
        <v>0</v>
      </c>
      <c r="O49" s="43">
        <v>0</v>
      </c>
      <c r="P49" s="45"/>
    </row>
    <row r="50" spans="1:16" s="56" customFormat="1" x14ac:dyDescent="0.25">
      <c r="A50" s="48">
        <f t="shared" si="5"/>
        <v>45</v>
      </c>
      <c r="B50" s="46" t="s">
        <v>504</v>
      </c>
      <c r="C50" s="46"/>
      <c r="D50" s="46"/>
      <c r="E50" s="46"/>
      <c r="F50" s="46">
        <f t="shared" si="0"/>
        <v>0</v>
      </c>
      <c r="G50" s="46"/>
      <c r="H50" s="46"/>
      <c r="I50" s="46"/>
      <c r="J50" s="46">
        <f t="shared" si="3"/>
        <v>0</v>
      </c>
      <c r="K50" s="45">
        <f t="shared" si="1"/>
        <v>0</v>
      </c>
      <c r="L50" s="43">
        <f t="shared" si="6"/>
        <v>0</v>
      </c>
      <c r="M50" s="43">
        <f t="shared" si="4"/>
        <v>0</v>
      </c>
      <c r="N50" s="43">
        <v>0</v>
      </c>
      <c r="O50" s="43">
        <v>0</v>
      </c>
      <c r="P50" s="45"/>
    </row>
    <row r="51" spans="1:16" s="56" customFormat="1" x14ac:dyDescent="0.25">
      <c r="A51" s="48">
        <f t="shared" si="5"/>
        <v>46</v>
      </c>
      <c r="B51" s="46" t="s">
        <v>506</v>
      </c>
      <c r="C51" s="46"/>
      <c r="D51" s="46"/>
      <c r="E51" s="46">
        <v>24.2</v>
      </c>
      <c r="F51" s="46">
        <f t="shared" si="0"/>
        <v>24.2</v>
      </c>
      <c r="G51" s="46"/>
      <c r="H51" s="46"/>
      <c r="I51" s="46"/>
      <c r="J51" s="46">
        <f t="shared" si="3"/>
        <v>0</v>
      </c>
      <c r="K51" s="45">
        <f t="shared" si="1"/>
        <v>6.5729583712274332E-4</v>
      </c>
      <c r="L51" s="43">
        <f t="shared" si="6"/>
        <v>2.8141792618491692</v>
      </c>
      <c r="M51" s="43">
        <f t="shared" si="4"/>
        <v>0.6191194376068172</v>
      </c>
      <c r="N51" s="43">
        <v>1.0525371308483837</v>
      </c>
      <c r="O51" s="43">
        <v>0.42716072803464483</v>
      </c>
      <c r="P51" s="45">
        <f>(L51+M51+N51+O51)/F51</f>
        <v>0.20301638670822375</v>
      </c>
    </row>
    <row r="52" spans="1:16" s="56" customFormat="1" x14ac:dyDescent="0.25">
      <c r="A52" s="48">
        <f t="shared" si="5"/>
        <v>47</v>
      </c>
      <c r="B52" s="46" t="s">
        <v>507</v>
      </c>
      <c r="C52" s="46"/>
      <c r="D52" s="46">
        <v>30.7</v>
      </c>
      <c r="E52" s="46"/>
      <c r="F52" s="46">
        <f t="shared" si="0"/>
        <v>30.7</v>
      </c>
      <c r="G52" s="46"/>
      <c r="H52" s="46"/>
      <c r="I52" s="46"/>
      <c r="J52" s="46">
        <f t="shared" si="3"/>
        <v>0</v>
      </c>
      <c r="K52" s="45">
        <f t="shared" si="1"/>
        <v>8.3384223965571162E-4</v>
      </c>
      <c r="L52" s="43">
        <f t="shared" si="6"/>
        <v>3.5700538569739462</v>
      </c>
      <c r="M52" s="43">
        <f t="shared" si="4"/>
        <v>0.78541184853426815</v>
      </c>
      <c r="N52" s="43">
        <v>1.3352433850018754</v>
      </c>
      <c r="O52" s="43">
        <v>0.54189398143237999</v>
      </c>
      <c r="P52" s="45">
        <f>(L52+M52+N52+O52)/F52</f>
        <v>0.20301638670822378</v>
      </c>
    </row>
    <row r="53" spans="1:16" s="56" customFormat="1" x14ac:dyDescent="0.25">
      <c r="A53" s="48">
        <f t="shared" si="5"/>
        <v>48</v>
      </c>
      <c r="B53" s="46" t="s">
        <v>508</v>
      </c>
      <c r="C53" s="46"/>
      <c r="D53" s="46"/>
      <c r="E53" s="46"/>
      <c r="F53" s="46">
        <f t="shared" si="0"/>
        <v>0</v>
      </c>
      <c r="G53" s="46"/>
      <c r="H53" s="46"/>
      <c r="I53" s="46"/>
      <c r="J53" s="46">
        <f t="shared" si="3"/>
        <v>0</v>
      </c>
      <c r="K53" s="45">
        <f t="shared" si="1"/>
        <v>0</v>
      </c>
      <c r="L53" s="43">
        <f t="shared" si="6"/>
        <v>0</v>
      </c>
      <c r="M53" s="43">
        <f t="shared" si="4"/>
        <v>0</v>
      </c>
      <c r="N53" s="43">
        <v>0</v>
      </c>
      <c r="O53" s="43">
        <v>0</v>
      </c>
      <c r="P53" s="45"/>
    </row>
    <row r="54" spans="1:16" s="56" customFormat="1" x14ac:dyDescent="0.25">
      <c r="A54" s="48">
        <f t="shared" si="5"/>
        <v>49</v>
      </c>
      <c r="B54" s="46" t="s">
        <v>509</v>
      </c>
      <c r="C54" s="46"/>
      <c r="D54" s="46"/>
      <c r="E54" s="46"/>
      <c r="F54" s="46">
        <f t="shared" si="0"/>
        <v>0</v>
      </c>
      <c r="G54" s="46"/>
      <c r="H54" s="46"/>
      <c r="I54" s="46"/>
      <c r="J54" s="46">
        <f t="shared" si="3"/>
        <v>0</v>
      </c>
      <c r="K54" s="45">
        <f t="shared" si="1"/>
        <v>0</v>
      </c>
      <c r="L54" s="43">
        <f t="shared" si="6"/>
        <v>0</v>
      </c>
      <c r="M54" s="43">
        <f t="shared" si="4"/>
        <v>0</v>
      </c>
      <c r="N54" s="43">
        <v>0</v>
      </c>
      <c r="O54" s="43">
        <v>0</v>
      </c>
      <c r="P54" s="45"/>
    </row>
    <row r="55" spans="1:16" s="56" customFormat="1" x14ac:dyDescent="0.25">
      <c r="A55" s="48">
        <f t="shared" si="5"/>
        <v>50</v>
      </c>
      <c r="B55" s="46" t="s">
        <v>510</v>
      </c>
      <c r="C55" s="46"/>
      <c r="D55" s="46"/>
      <c r="E55" s="46"/>
      <c r="F55" s="46">
        <f t="shared" si="0"/>
        <v>0</v>
      </c>
      <c r="G55" s="46"/>
      <c r="H55" s="46"/>
      <c r="I55" s="46"/>
      <c r="J55" s="46">
        <f t="shared" si="3"/>
        <v>0</v>
      </c>
      <c r="K55" s="45">
        <f t="shared" si="1"/>
        <v>0</v>
      </c>
      <c r="L55" s="43">
        <f t="shared" si="6"/>
        <v>0</v>
      </c>
      <c r="M55" s="43">
        <f t="shared" si="4"/>
        <v>0</v>
      </c>
      <c r="N55" s="43">
        <v>0</v>
      </c>
      <c r="O55" s="43">
        <v>0</v>
      </c>
      <c r="P55" s="45"/>
    </row>
    <row r="56" spans="1:16" s="56" customFormat="1" x14ac:dyDescent="0.25">
      <c r="A56" s="48">
        <f t="shared" si="5"/>
        <v>51</v>
      </c>
      <c r="B56" s="46" t="s">
        <v>511</v>
      </c>
      <c r="C56" s="46"/>
      <c r="D56" s="46"/>
      <c r="E56" s="46">
        <v>101.5</v>
      </c>
      <c r="F56" s="46">
        <f t="shared" si="0"/>
        <v>101.5</v>
      </c>
      <c r="G56" s="46"/>
      <c r="H56" s="46"/>
      <c r="I56" s="46"/>
      <c r="J56" s="46">
        <f t="shared" si="3"/>
        <v>0</v>
      </c>
      <c r="K56" s="45">
        <f t="shared" si="1"/>
        <v>2.756839978014812E-3</v>
      </c>
      <c r="L56" s="43">
        <f t="shared" si="6"/>
        <v>11.803272523871517</v>
      </c>
      <c r="M56" s="43">
        <f t="shared" si="4"/>
        <v>2.5967199552517335</v>
      </c>
      <c r="N56" s="43">
        <v>4.4145668917814449</v>
      </c>
      <c r="O56" s="43">
        <v>1.7916038799800185</v>
      </c>
      <c r="P56" s="45">
        <f>(L56+M56+N56+O56)/F56</f>
        <v>0.20301638670822381</v>
      </c>
    </row>
    <row r="57" spans="1:16" s="56" customFormat="1" x14ac:dyDescent="0.25">
      <c r="A57" s="48">
        <f t="shared" si="5"/>
        <v>52</v>
      </c>
      <c r="B57" s="46" t="s">
        <v>512</v>
      </c>
      <c r="C57" s="46"/>
      <c r="D57" s="46">
        <v>28.5</v>
      </c>
      <c r="E57" s="46"/>
      <c r="F57" s="46">
        <f t="shared" si="0"/>
        <v>28.5</v>
      </c>
      <c r="G57" s="46"/>
      <c r="H57" s="46"/>
      <c r="I57" s="46"/>
      <c r="J57" s="46">
        <f t="shared" si="3"/>
        <v>0</v>
      </c>
      <c r="K57" s="45">
        <f t="shared" si="1"/>
        <v>7.7408807264455306E-4</v>
      </c>
      <c r="L57" s="43">
        <f t="shared" si="6"/>
        <v>3.3142193786240215</v>
      </c>
      <c r="M57" s="43">
        <f t="shared" si="4"/>
        <v>0.72912826329728475</v>
      </c>
      <c r="N57" s="43">
        <v>1.239558191288386</v>
      </c>
      <c r="O57" s="43">
        <v>0.50306118797468502</v>
      </c>
      <c r="P57" s="45">
        <f>(L57+M57+N57+O57)/F57</f>
        <v>0.20301638670822375</v>
      </c>
    </row>
    <row r="58" spans="1:16" s="56" customFormat="1" x14ac:dyDescent="0.25">
      <c r="A58" s="48">
        <f t="shared" si="5"/>
        <v>53</v>
      </c>
      <c r="B58" s="46" t="s">
        <v>513</v>
      </c>
      <c r="C58" s="46"/>
      <c r="D58" s="46"/>
      <c r="E58" s="46">
        <v>62.7</v>
      </c>
      <c r="F58" s="46">
        <f t="shared" si="0"/>
        <v>62.7</v>
      </c>
      <c r="G58" s="46"/>
      <c r="H58" s="46"/>
      <c r="I58" s="46"/>
      <c r="J58" s="46">
        <f t="shared" si="3"/>
        <v>0</v>
      </c>
      <c r="K58" s="45">
        <f t="shared" si="1"/>
        <v>1.702993759818017E-3</v>
      </c>
      <c r="L58" s="43">
        <f t="shared" si="6"/>
        <v>7.2912826329728482</v>
      </c>
      <c r="M58" s="43">
        <f t="shared" si="4"/>
        <v>1.6040821792540265</v>
      </c>
      <c r="N58" s="43">
        <v>2.7270280208344491</v>
      </c>
      <c r="O58" s="43">
        <v>1.106734613544307</v>
      </c>
      <c r="P58" s="45">
        <f>(L58+M58+N58+O58)/F58</f>
        <v>0.20301638670822378</v>
      </c>
    </row>
    <row r="59" spans="1:16" s="56" customFormat="1" x14ac:dyDescent="0.25">
      <c r="A59" s="48">
        <f t="shared" si="5"/>
        <v>54</v>
      </c>
      <c r="B59" s="46" t="s">
        <v>514</v>
      </c>
      <c r="C59" s="46"/>
      <c r="D59" s="46">
        <v>93.3</v>
      </c>
      <c r="E59" s="46"/>
      <c r="F59" s="46">
        <f t="shared" si="0"/>
        <v>93.3</v>
      </c>
      <c r="G59" s="46"/>
      <c r="H59" s="46"/>
      <c r="I59" s="46"/>
      <c r="J59" s="46">
        <f t="shared" si="3"/>
        <v>0</v>
      </c>
      <c r="K59" s="45">
        <f t="shared" si="1"/>
        <v>2.534119900973221E-3</v>
      </c>
      <c r="L59" s="43">
        <f t="shared" si="6"/>
        <v>10.849707650021797</v>
      </c>
      <c r="M59" s="43">
        <f t="shared" si="4"/>
        <v>2.3869356830047952</v>
      </c>
      <c r="N59" s="43">
        <v>4.057922078849348</v>
      </c>
      <c r="O59" s="43">
        <v>1.6468634680013374</v>
      </c>
      <c r="P59" s="45">
        <f>(L59+M59+N59+O59)/F59</f>
        <v>0.20301638670822378</v>
      </c>
    </row>
    <row r="60" spans="1:16" s="56" customFormat="1" x14ac:dyDescent="0.25">
      <c r="A60" s="48">
        <f t="shared" si="5"/>
        <v>55</v>
      </c>
      <c r="B60" s="46" t="s">
        <v>515</v>
      </c>
      <c r="C60" s="46"/>
      <c r="D60" s="46"/>
      <c r="E60" s="46"/>
      <c r="F60" s="46">
        <f t="shared" si="0"/>
        <v>0</v>
      </c>
      <c r="G60" s="46"/>
      <c r="H60" s="46"/>
      <c r="I60" s="46"/>
      <c r="J60" s="46">
        <f t="shared" si="3"/>
        <v>0</v>
      </c>
      <c r="K60" s="45">
        <f t="shared" si="1"/>
        <v>0</v>
      </c>
      <c r="L60" s="43">
        <f t="shared" si="6"/>
        <v>0</v>
      </c>
      <c r="M60" s="43">
        <f t="shared" si="4"/>
        <v>0</v>
      </c>
      <c r="N60" s="43">
        <v>0</v>
      </c>
      <c r="O60" s="43">
        <v>0</v>
      </c>
      <c r="P60" s="45"/>
    </row>
    <row r="61" spans="1:16" s="56" customFormat="1" x14ac:dyDescent="0.25">
      <c r="A61" s="48">
        <f t="shared" si="5"/>
        <v>56</v>
      </c>
      <c r="B61" s="46" t="s">
        <v>516</v>
      </c>
      <c r="C61" s="46"/>
      <c r="D61" s="46"/>
      <c r="E61" s="46"/>
      <c r="F61" s="46">
        <f t="shared" si="0"/>
        <v>0</v>
      </c>
      <c r="G61" s="46"/>
      <c r="H61" s="46"/>
      <c r="I61" s="46"/>
      <c r="J61" s="46">
        <f t="shared" si="3"/>
        <v>0</v>
      </c>
      <c r="K61" s="45">
        <f t="shared" si="1"/>
        <v>0</v>
      </c>
      <c r="L61" s="43">
        <f t="shared" si="6"/>
        <v>0</v>
      </c>
      <c r="M61" s="43">
        <f t="shared" si="4"/>
        <v>0</v>
      </c>
      <c r="N61" s="43">
        <v>0</v>
      </c>
      <c r="O61" s="43">
        <v>0</v>
      </c>
      <c r="P61" s="45"/>
    </row>
    <row r="62" spans="1:16" s="56" customFormat="1" x14ac:dyDescent="0.25">
      <c r="A62" s="48">
        <f t="shared" si="5"/>
        <v>57</v>
      </c>
      <c r="B62" s="46" t="s">
        <v>517</v>
      </c>
      <c r="C62" s="46"/>
      <c r="D62" s="46">
        <v>34.299999999999997</v>
      </c>
      <c r="E62" s="46"/>
      <c r="F62" s="46">
        <f t="shared" si="0"/>
        <v>34.299999999999997</v>
      </c>
      <c r="G62" s="46"/>
      <c r="H62" s="46"/>
      <c r="I62" s="46"/>
      <c r="J62" s="46">
        <f t="shared" si="3"/>
        <v>0</v>
      </c>
      <c r="K62" s="45">
        <f t="shared" si="1"/>
        <v>9.3162178567397086E-4</v>
      </c>
      <c r="L62" s="43">
        <f t="shared" si="6"/>
        <v>3.9886920942738224</v>
      </c>
      <c r="M62" s="43">
        <f t="shared" si="4"/>
        <v>0.87751226074024091</v>
      </c>
      <c r="N62" s="43">
        <v>1.4918191565330396</v>
      </c>
      <c r="O62" s="43">
        <v>0.60543855254497181</v>
      </c>
      <c r="P62" s="45">
        <f>(L62+M62+N62+O62)/F62</f>
        <v>0.20301638670822378</v>
      </c>
    </row>
    <row r="63" spans="1:16" s="56" customFormat="1" x14ac:dyDescent="0.25">
      <c r="A63" s="48">
        <f t="shared" si="5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0"/>
        <v>1858.8999999999999</v>
      </c>
      <c r="G63" s="46">
        <v>35</v>
      </c>
      <c r="H63" s="46">
        <v>1</v>
      </c>
      <c r="I63" s="46">
        <v>4</v>
      </c>
      <c r="J63" s="46">
        <f t="shared" si="3"/>
        <v>40</v>
      </c>
      <c r="K63" s="45">
        <f t="shared" si="1"/>
        <v>5.0489555025928411E-2</v>
      </c>
      <c r="L63" s="43">
        <f t="shared" si="6"/>
        <v>216.16850536576118</v>
      </c>
      <c r="M63" s="43">
        <f t="shared" si="4"/>
        <v>47.55707118046746</v>
      </c>
      <c r="N63" s="43">
        <v>80.849639360911596</v>
      </c>
      <c r="O63" s="43">
        <v>32.811945344776916</v>
      </c>
      <c r="P63" s="45">
        <f>(L63+M63+N63+O63)/F63</f>
        <v>0.20301638670822375</v>
      </c>
    </row>
    <row r="64" spans="1:16" s="56" customFormat="1" x14ac:dyDescent="0.25">
      <c r="A64" s="48">
        <f t="shared" si="5"/>
        <v>59</v>
      </c>
      <c r="B64" s="46" t="s">
        <v>519</v>
      </c>
      <c r="C64" s="46"/>
      <c r="D64" s="46">
        <v>40.700000000000003</v>
      </c>
      <c r="E64" s="46"/>
      <c r="F64" s="46">
        <f t="shared" si="0"/>
        <v>40.700000000000003</v>
      </c>
      <c r="G64" s="46"/>
      <c r="H64" s="46"/>
      <c r="I64" s="46"/>
      <c r="J64" s="46">
        <f t="shared" si="3"/>
        <v>0</v>
      </c>
      <c r="K64" s="45">
        <f t="shared" si="1"/>
        <v>1.105452089706432E-3</v>
      </c>
      <c r="L64" s="43">
        <f t="shared" si="6"/>
        <v>4.7329378494736032</v>
      </c>
      <c r="M64" s="43">
        <f t="shared" si="4"/>
        <v>1.0412463268841927</v>
      </c>
      <c r="N64" s="43">
        <v>1.7701760836995548</v>
      </c>
      <c r="O64" s="43">
        <v>0.71840667896735733</v>
      </c>
      <c r="P64" s="45">
        <f>(L64+M64+N64+O64)/F64</f>
        <v>0.20301638670822378</v>
      </c>
    </row>
    <row r="65" spans="1:16" s="56" customFormat="1" x14ac:dyDescent="0.25">
      <c r="A65" s="48">
        <f t="shared" si="5"/>
        <v>60</v>
      </c>
      <c r="B65" s="46" t="s">
        <v>520</v>
      </c>
      <c r="C65" s="46"/>
      <c r="D65" s="46"/>
      <c r="E65" s="46"/>
      <c r="F65" s="46">
        <f t="shared" si="0"/>
        <v>0</v>
      </c>
      <c r="G65" s="46"/>
      <c r="H65" s="46"/>
      <c r="I65" s="46"/>
      <c r="J65" s="46">
        <f t="shared" si="3"/>
        <v>0</v>
      </c>
      <c r="K65" s="45">
        <f t="shared" si="1"/>
        <v>0</v>
      </c>
      <c r="L65" s="43">
        <f t="shared" si="6"/>
        <v>0</v>
      </c>
      <c r="M65" s="43">
        <f t="shared" si="4"/>
        <v>0</v>
      </c>
      <c r="N65" s="43">
        <v>0</v>
      </c>
      <c r="O65" s="43">
        <v>0</v>
      </c>
      <c r="P65" s="45"/>
    </row>
    <row r="66" spans="1:16" s="56" customFormat="1" x14ac:dyDescent="0.25">
      <c r="A66" s="48">
        <f t="shared" si="5"/>
        <v>61</v>
      </c>
      <c r="B66" s="46" t="s">
        <v>521</v>
      </c>
      <c r="C66" s="46"/>
      <c r="D66" s="46"/>
      <c r="E66" s="46"/>
      <c r="F66" s="46">
        <f t="shared" si="0"/>
        <v>0</v>
      </c>
      <c r="G66" s="46"/>
      <c r="H66" s="46"/>
      <c r="I66" s="46"/>
      <c r="J66" s="46">
        <f t="shared" si="3"/>
        <v>0</v>
      </c>
      <c r="K66" s="45">
        <f t="shared" si="1"/>
        <v>0</v>
      </c>
      <c r="L66" s="43">
        <f t="shared" si="6"/>
        <v>0</v>
      </c>
      <c r="M66" s="43">
        <f t="shared" si="4"/>
        <v>0</v>
      </c>
      <c r="N66" s="43">
        <v>0</v>
      </c>
      <c r="O66" s="43">
        <v>0</v>
      </c>
      <c r="P66" s="45"/>
    </row>
    <row r="67" spans="1:16" s="56" customFormat="1" x14ac:dyDescent="0.25">
      <c r="A67" s="48">
        <f t="shared" si="5"/>
        <v>62</v>
      </c>
      <c r="B67" s="46" t="s">
        <v>522</v>
      </c>
      <c r="C67" s="46"/>
      <c r="D67" s="46"/>
      <c r="E67" s="46"/>
      <c r="F67" s="46">
        <f t="shared" si="0"/>
        <v>0</v>
      </c>
      <c r="G67" s="46"/>
      <c r="H67" s="46"/>
      <c r="I67" s="46"/>
      <c r="J67" s="46">
        <f t="shared" si="3"/>
        <v>0</v>
      </c>
      <c r="K67" s="45">
        <f t="shared" si="1"/>
        <v>0</v>
      </c>
      <c r="L67" s="43">
        <f t="shared" si="6"/>
        <v>0</v>
      </c>
      <c r="M67" s="43">
        <f t="shared" si="4"/>
        <v>0</v>
      </c>
      <c r="N67" s="43">
        <v>0</v>
      </c>
      <c r="O67" s="43">
        <v>0</v>
      </c>
      <c r="P67" s="45"/>
    </row>
    <row r="68" spans="1:16" s="56" customFormat="1" x14ac:dyDescent="0.25">
      <c r="A68" s="48">
        <f t="shared" si="5"/>
        <v>63</v>
      </c>
      <c r="B68" s="46" t="s">
        <v>523</v>
      </c>
      <c r="C68" s="46"/>
      <c r="D68" s="46"/>
      <c r="E68" s="46"/>
      <c r="F68" s="46">
        <f t="shared" si="0"/>
        <v>0</v>
      </c>
      <c r="G68" s="46"/>
      <c r="H68" s="46"/>
      <c r="I68" s="46"/>
      <c r="J68" s="46">
        <f t="shared" si="3"/>
        <v>0</v>
      </c>
      <c r="K68" s="45">
        <f t="shared" si="1"/>
        <v>0</v>
      </c>
      <c r="L68" s="43">
        <f t="shared" si="6"/>
        <v>0</v>
      </c>
      <c r="M68" s="43">
        <f t="shared" si="4"/>
        <v>0</v>
      </c>
      <c r="N68" s="43">
        <v>0</v>
      </c>
      <c r="O68" s="43">
        <v>0</v>
      </c>
      <c r="P68" s="45"/>
    </row>
    <row r="69" spans="1:16" s="56" customFormat="1" x14ac:dyDescent="0.25">
      <c r="A69" s="48">
        <f t="shared" si="5"/>
        <v>64</v>
      </c>
      <c r="B69" s="46" t="s">
        <v>524</v>
      </c>
      <c r="C69" s="46"/>
      <c r="D69" s="46"/>
      <c r="E69" s="46">
        <v>80.8</v>
      </c>
      <c r="F69" s="46">
        <f t="shared" si="0"/>
        <v>80.8</v>
      </c>
      <c r="G69" s="46"/>
      <c r="H69" s="46"/>
      <c r="I69" s="46"/>
      <c r="J69" s="46">
        <f t="shared" si="3"/>
        <v>0</v>
      </c>
      <c r="K69" s="45">
        <f t="shared" si="1"/>
        <v>2.1946075884098208E-3</v>
      </c>
      <c r="L69" s="43">
        <f t="shared" si="6"/>
        <v>9.3961026593972274</v>
      </c>
      <c r="M69" s="43">
        <f t="shared" si="4"/>
        <v>2.0671425850673901</v>
      </c>
      <c r="N69" s="43">
        <v>3.5142562054772486</v>
      </c>
      <c r="O69" s="43">
        <v>1.4262225960826158</v>
      </c>
      <c r="P69" s="45">
        <f>(L69+M69+N69+O69)/F69</f>
        <v>0.20301638670822381</v>
      </c>
    </row>
    <row r="70" spans="1:16" s="56" customFormat="1" x14ac:dyDescent="0.25">
      <c r="A70" s="48">
        <f t="shared" si="5"/>
        <v>65</v>
      </c>
      <c r="B70" s="46" t="s">
        <v>525</v>
      </c>
      <c r="C70" s="46"/>
      <c r="D70" s="46"/>
      <c r="E70" s="46"/>
      <c r="F70" s="46">
        <f t="shared" ref="F70:F127" si="8">C70+D70+E70</f>
        <v>0</v>
      </c>
      <c r="G70" s="46"/>
      <c r="H70" s="46"/>
      <c r="I70" s="46"/>
      <c r="J70" s="46">
        <f t="shared" si="3"/>
        <v>0</v>
      </c>
      <c r="K70" s="45">
        <f t="shared" ref="K70:K133" si="9">2.5/$F$203*F70</f>
        <v>0</v>
      </c>
      <c r="L70" s="43">
        <f t="shared" ref="L70:L101" si="10">K70*4281.45</f>
        <v>0</v>
      </c>
      <c r="M70" s="43">
        <f t="shared" si="4"/>
        <v>0</v>
      </c>
      <c r="N70" s="43">
        <v>0</v>
      </c>
      <c r="O70" s="43">
        <v>0</v>
      </c>
      <c r="P70" s="45"/>
    </row>
    <row r="71" spans="1:16" s="56" customFormat="1" x14ac:dyDescent="0.25">
      <c r="A71" s="48">
        <f t="shared" si="5"/>
        <v>66</v>
      </c>
      <c r="B71" s="46" t="s">
        <v>526</v>
      </c>
      <c r="C71" s="46"/>
      <c r="D71" s="46"/>
      <c r="E71" s="46"/>
      <c r="F71" s="46">
        <f t="shared" si="8"/>
        <v>0</v>
      </c>
      <c r="G71" s="46"/>
      <c r="H71" s="46"/>
      <c r="I71" s="46"/>
      <c r="J71" s="46">
        <f t="shared" ref="J71:J128" si="11">G71+H71+I71</f>
        <v>0</v>
      </c>
      <c r="K71" s="45">
        <f t="shared" si="9"/>
        <v>0</v>
      </c>
      <c r="L71" s="43">
        <f t="shared" si="10"/>
        <v>0</v>
      </c>
      <c r="M71" s="43">
        <f t="shared" ref="M71:M128" si="12">L71*0.22</f>
        <v>0</v>
      </c>
      <c r="N71" s="43">
        <v>0</v>
      </c>
      <c r="O71" s="43">
        <v>0</v>
      </c>
      <c r="P71" s="45"/>
    </row>
    <row r="72" spans="1:16" s="56" customFormat="1" x14ac:dyDescent="0.25">
      <c r="A72" s="48">
        <f t="shared" ref="A72:A131" si="13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8"/>
        <v>3060.4</v>
      </c>
      <c r="G72" s="46">
        <v>40</v>
      </c>
      <c r="H72" s="46">
        <v>2</v>
      </c>
      <c r="I72" s="46">
        <v>1</v>
      </c>
      <c r="J72" s="46">
        <f t="shared" si="11"/>
        <v>43</v>
      </c>
      <c r="K72" s="45">
        <f t="shared" si="9"/>
        <v>8.3123478509522467E-2</v>
      </c>
      <c r="L72" s="43">
        <f t="shared" si="10"/>
        <v>355.88901706459495</v>
      </c>
      <c r="M72" s="43">
        <f t="shared" si="12"/>
        <v>78.295583754210895</v>
      </c>
      <c r="N72" s="43">
        <v>133.10680310943778</v>
      </c>
      <c r="O72" s="43">
        <v>54.019945953604427</v>
      </c>
      <c r="P72" s="45">
        <f>(L72+M72+N72+O72)/F72</f>
        <v>0.20301638670822378</v>
      </c>
    </row>
    <row r="73" spans="1:16" s="56" customFormat="1" x14ac:dyDescent="0.25">
      <c r="A73" s="48">
        <f t="shared" si="13"/>
        <v>68</v>
      </c>
      <c r="B73" s="46" t="s">
        <v>528</v>
      </c>
      <c r="C73" s="46"/>
      <c r="D73" s="46"/>
      <c r="E73" s="46"/>
      <c r="F73" s="46">
        <f t="shared" si="8"/>
        <v>0</v>
      </c>
      <c r="G73" s="46"/>
      <c r="H73" s="46"/>
      <c r="I73" s="46"/>
      <c r="J73" s="46">
        <f t="shared" si="11"/>
        <v>0</v>
      </c>
      <c r="K73" s="45">
        <f t="shared" si="9"/>
        <v>0</v>
      </c>
      <c r="L73" s="43">
        <f t="shared" si="10"/>
        <v>0</v>
      </c>
      <c r="M73" s="43">
        <f t="shared" si="12"/>
        <v>0</v>
      </c>
      <c r="N73" s="43">
        <v>0</v>
      </c>
      <c r="O73" s="43">
        <v>0</v>
      </c>
      <c r="P73" s="45"/>
    </row>
    <row r="74" spans="1:16" s="56" customFormat="1" x14ac:dyDescent="0.25">
      <c r="A74" s="48">
        <f t="shared" si="13"/>
        <v>69</v>
      </c>
      <c r="B74" s="46" t="s">
        <v>529</v>
      </c>
      <c r="C74" s="46">
        <v>902</v>
      </c>
      <c r="D74" s="46"/>
      <c r="E74" s="46"/>
      <c r="F74" s="46">
        <f t="shared" si="8"/>
        <v>902</v>
      </c>
      <c r="G74" s="46">
        <v>14</v>
      </c>
      <c r="H74" s="46"/>
      <c r="I74" s="46"/>
      <c r="J74" s="46">
        <f t="shared" si="11"/>
        <v>14</v>
      </c>
      <c r="K74" s="45">
        <f t="shared" si="9"/>
        <v>2.4499208474574978E-2</v>
      </c>
      <c r="L74" s="43">
        <f t="shared" si="10"/>
        <v>104.89213612346903</v>
      </c>
      <c r="M74" s="43">
        <f t="shared" si="12"/>
        <v>23.076269947163187</v>
      </c>
      <c r="N74" s="43">
        <v>39.230929422530672</v>
      </c>
      <c r="O74" s="43">
        <v>15.921445317654944</v>
      </c>
      <c r="P74" s="45">
        <f>(L74+M74+N74+O74)/F74</f>
        <v>0.20301638670822378</v>
      </c>
    </row>
    <row r="75" spans="1:16" s="56" customFormat="1" x14ac:dyDescent="0.25">
      <c r="A75" s="48">
        <f t="shared" si="13"/>
        <v>70</v>
      </c>
      <c r="B75" s="46" t="s">
        <v>530</v>
      </c>
      <c r="C75" s="46"/>
      <c r="D75" s="46">
        <v>57.3</v>
      </c>
      <c r="E75" s="46"/>
      <c r="F75" s="46">
        <f t="shared" si="8"/>
        <v>57.3</v>
      </c>
      <c r="G75" s="46"/>
      <c r="H75" s="46"/>
      <c r="I75" s="46"/>
      <c r="J75" s="46">
        <f t="shared" si="11"/>
        <v>0</v>
      </c>
      <c r="K75" s="45">
        <f t="shared" si="9"/>
        <v>1.5563244407906277E-3</v>
      </c>
      <c r="L75" s="43">
        <f t="shared" si="10"/>
        <v>6.6633252770230325</v>
      </c>
      <c r="M75" s="43">
        <f t="shared" si="12"/>
        <v>1.4659315609450672</v>
      </c>
      <c r="N75" s="43">
        <v>2.4921643635377024</v>
      </c>
      <c r="O75" s="43">
        <v>1.0114177568754195</v>
      </c>
      <c r="P75" s="45">
        <f>(L75+M75+N75+O75)/F75</f>
        <v>0.20301638670822375</v>
      </c>
    </row>
    <row r="76" spans="1:16" s="56" customFormat="1" x14ac:dyDescent="0.25">
      <c r="A76" s="48">
        <f t="shared" si="13"/>
        <v>71</v>
      </c>
      <c r="B76" s="46" t="s">
        <v>531</v>
      </c>
      <c r="C76" s="46"/>
      <c r="D76" s="46"/>
      <c r="E76" s="46"/>
      <c r="F76" s="46">
        <f t="shared" si="8"/>
        <v>0</v>
      </c>
      <c r="G76" s="46"/>
      <c r="H76" s="46"/>
      <c r="I76" s="46"/>
      <c r="J76" s="46">
        <f t="shared" si="11"/>
        <v>0</v>
      </c>
      <c r="K76" s="45">
        <f t="shared" si="9"/>
        <v>0</v>
      </c>
      <c r="L76" s="43">
        <f t="shared" si="10"/>
        <v>0</v>
      </c>
      <c r="M76" s="43">
        <f t="shared" si="12"/>
        <v>0</v>
      </c>
      <c r="N76" s="43">
        <v>0</v>
      </c>
      <c r="O76" s="43">
        <v>0</v>
      </c>
      <c r="P76" s="45"/>
    </row>
    <row r="77" spans="1:16" s="56" customFormat="1" x14ac:dyDescent="0.25">
      <c r="A77" s="48">
        <f t="shared" si="13"/>
        <v>72</v>
      </c>
      <c r="B77" s="46" t="s">
        <v>532</v>
      </c>
      <c r="C77" s="46"/>
      <c r="D77" s="46"/>
      <c r="E77" s="46">
        <v>19</v>
      </c>
      <c r="F77" s="46">
        <f t="shared" si="8"/>
        <v>19</v>
      </c>
      <c r="G77" s="46"/>
      <c r="H77" s="46"/>
      <c r="I77" s="46"/>
      <c r="J77" s="46">
        <f t="shared" si="11"/>
        <v>0</v>
      </c>
      <c r="K77" s="45">
        <f t="shared" si="9"/>
        <v>5.1605871509636874E-4</v>
      </c>
      <c r="L77" s="43">
        <f t="shared" si="10"/>
        <v>2.2094795857493477</v>
      </c>
      <c r="M77" s="43">
        <f t="shared" si="12"/>
        <v>0.48608550886485646</v>
      </c>
      <c r="N77" s="43">
        <v>0.82637212752559064</v>
      </c>
      <c r="O77" s="43">
        <v>0.33537412531645672</v>
      </c>
      <c r="P77" s="45">
        <f>(L77+M77+N77+O77)/F77</f>
        <v>0.20301638670822375</v>
      </c>
    </row>
    <row r="78" spans="1:16" s="56" customFormat="1" x14ac:dyDescent="0.25">
      <c r="A78" s="48">
        <f t="shared" si="13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8"/>
        <v>1354.3999999999999</v>
      </c>
      <c r="G78" s="46">
        <v>20</v>
      </c>
      <c r="H78" s="46"/>
      <c r="I78" s="46">
        <v>1</v>
      </c>
      <c r="J78" s="46">
        <f t="shared" si="11"/>
        <v>21</v>
      </c>
      <c r="K78" s="45">
        <f t="shared" si="9"/>
        <v>3.6786838090869564E-2</v>
      </c>
      <c r="L78" s="43">
        <f t="shared" si="10"/>
        <v>157.50100794415349</v>
      </c>
      <c r="M78" s="43">
        <f t="shared" si="12"/>
        <v>34.650221747713765</v>
      </c>
      <c r="N78" s="43">
        <v>58.907284711613677</v>
      </c>
      <c r="O78" s="43">
        <v>23.906879754137307</v>
      </c>
      <c r="P78" s="45">
        <f>(L78+M78+N78+O78)/F78</f>
        <v>0.20301638670822375</v>
      </c>
    </row>
    <row r="79" spans="1:16" s="56" customFormat="1" x14ac:dyDescent="0.25">
      <c r="A79" s="48">
        <f t="shared" si="13"/>
        <v>74</v>
      </c>
      <c r="B79" s="46" t="s">
        <v>534</v>
      </c>
      <c r="C79" s="46"/>
      <c r="D79" s="46"/>
      <c r="E79" s="46"/>
      <c r="F79" s="46">
        <f t="shared" si="8"/>
        <v>0</v>
      </c>
      <c r="G79" s="46"/>
      <c r="H79" s="46"/>
      <c r="I79" s="46"/>
      <c r="J79" s="46">
        <f t="shared" si="11"/>
        <v>0</v>
      </c>
      <c r="K79" s="45">
        <f t="shared" si="9"/>
        <v>0</v>
      </c>
      <c r="L79" s="43">
        <f t="shared" si="10"/>
        <v>0</v>
      </c>
      <c r="M79" s="43">
        <f t="shared" si="12"/>
        <v>0</v>
      </c>
      <c r="N79" s="43">
        <v>0</v>
      </c>
      <c r="O79" s="43">
        <v>0</v>
      </c>
      <c r="P79" s="45"/>
    </row>
    <row r="80" spans="1:16" s="56" customFormat="1" x14ac:dyDescent="0.25">
      <c r="A80" s="48">
        <f t="shared" si="13"/>
        <v>75</v>
      </c>
      <c r="B80" s="46" t="s">
        <v>535</v>
      </c>
      <c r="C80" s="46"/>
      <c r="D80" s="46">
        <v>58.1</v>
      </c>
      <c r="E80" s="46"/>
      <c r="F80" s="46">
        <f t="shared" si="8"/>
        <v>58.1</v>
      </c>
      <c r="G80" s="46"/>
      <c r="H80" s="46"/>
      <c r="I80" s="46"/>
      <c r="J80" s="46">
        <f t="shared" si="11"/>
        <v>0</v>
      </c>
      <c r="K80" s="45">
        <f t="shared" si="9"/>
        <v>1.5780532287946855E-3</v>
      </c>
      <c r="L80" s="43">
        <f t="shared" si="10"/>
        <v>6.7563559964230055</v>
      </c>
      <c r="M80" s="43">
        <f t="shared" si="12"/>
        <v>1.4863983192130612</v>
      </c>
      <c r="N80" s="43">
        <v>2.5269589794335166</v>
      </c>
      <c r="O80" s="43">
        <v>1.0255387726782177</v>
      </c>
      <c r="P80" s="45">
        <f>(L80+M80+N80+O80)/F80</f>
        <v>0.20301638670822375</v>
      </c>
    </row>
    <row r="81" spans="1:16" s="56" customFormat="1" x14ac:dyDescent="0.25">
      <c r="A81" s="48">
        <f t="shared" si="13"/>
        <v>76</v>
      </c>
      <c r="B81" s="46" t="s">
        <v>536</v>
      </c>
      <c r="C81" s="46"/>
      <c r="D81" s="46"/>
      <c r="E81" s="46"/>
      <c r="F81" s="46">
        <f t="shared" si="8"/>
        <v>0</v>
      </c>
      <c r="G81" s="46"/>
      <c r="H81" s="46"/>
      <c r="I81" s="46"/>
      <c r="J81" s="46">
        <f t="shared" si="11"/>
        <v>0</v>
      </c>
      <c r="K81" s="45">
        <f t="shared" si="9"/>
        <v>0</v>
      </c>
      <c r="L81" s="43">
        <f t="shared" si="10"/>
        <v>0</v>
      </c>
      <c r="M81" s="43">
        <f t="shared" si="12"/>
        <v>0</v>
      </c>
      <c r="N81" s="43">
        <v>0</v>
      </c>
      <c r="O81" s="43">
        <v>0</v>
      </c>
      <c r="P81" s="45"/>
    </row>
    <row r="82" spans="1:16" s="56" customFormat="1" x14ac:dyDescent="0.25">
      <c r="A82" s="48">
        <f t="shared" si="13"/>
        <v>77</v>
      </c>
      <c r="B82" s="46" t="s">
        <v>537</v>
      </c>
      <c r="C82" s="46"/>
      <c r="D82" s="46">
        <v>40.5</v>
      </c>
      <c r="E82" s="46"/>
      <c r="F82" s="46">
        <f t="shared" si="8"/>
        <v>40.5</v>
      </c>
      <c r="G82" s="46"/>
      <c r="H82" s="46"/>
      <c r="I82" s="46"/>
      <c r="J82" s="46">
        <f t="shared" si="11"/>
        <v>0</v>
      </c>
      <c r="K82" s="45">
        <f t="shared" si="9"/>
        <v>1.1000198927054177E-3</v>
      </c>
      <c r="L82" s="43">
        <f t="shared" si="10"/>
        <v>4.7096801696236099</v>
      </c>
      <c r="M82" s="43">
        <f t="shared" si="12"/>
        <v>1.0361296373171942</v>
      </c>
      <c r="N82" s="43">
        <v>1.7614774297256008</v>
      </c>
      <c r="O82" s="43">
        <v>0.71487642501665771</v>
      </c>
      <c r="P82" s="45">
        <f>(L82+M82+N82+O82)/F82</f>
        <v>0.20301638670822375</v>
      </c>
    </row>
    <row r="83" spans="1:16" s="56" customFormat="1" x14ac:dyDescent="0.25">
      <c r="A83" s="48">
        <f t="shared" si="13"/>
        <v>78</v>
      </c>
      <c r="B83" s="46" t="s">
        <v>538</v>
      </c>
      <c r="C83" s="46"/>
      <c r="D83" s="46"/>
      <c r="E83" s="46">
        <v>38.4</v>
      </c>
      <c r="F83" s="46">
        <f t="shared" si="8"/>
        <v>38.4</v>
      </c>
      <c r="G83" s="46"/>
      <c r="H83" s="46"/>
      <c r="I83" s="46"/>
      <c r="J83" s="46">
        <f t="shared" si="11"/>
        <v>0</v>
      </c>
      <c r="K83" s="45">
        <f t="shared" si="9"/>
        <v>1.0429818241947662E-3</v>
      </c>
      <c r="L83" s="43">
        <f t="shared" si="10"/>
        <v>4.465474531198681</v>
      </c>
      <c r="M83" s="43">
        <f t="shared" si="12"/>
        <v>0.98240439686370984</v>
      </c>
      <c r="N83" s="43">
        <v>1.6701415629990883</v>
      </c>
      <c r="O83" s="43">
        <v>0.67780875853431244</v>
      </c>
      <c r="P83" s="45">
        <f>(L83+M83+N83+O83)/F83</f>
        <v>0.20301638670822375</v>
      </c>
    </row>
    <row r="84" spans="1:16" s="56" customFormat="1" x14ac:dyDescent="0.25">
      <c r="A84" s="48">
        <f t="shared" si="13"/>
        <v>79</v>
      </c>
      <c r="B84" s="46" t="s">
        <v>539</v>
      </c>
      <c r="C84" s="46"/>
      <c r="D84" s="46"/>
      <c r="E84" s="46"/>
      <c r="F84" s="46">
        <f t="shared" si="8"/>
        <v>0</v>
      </c>
      <c r="G84" s="46"/>
      <c r="H84" s="46"/>
      <c r="I84" s="46"/>
      <c r="J84" s="46">
        <f t="shared" si="11"/>
        <v>0</v>
      </c>
      <c r="K84" s="45">
        <f t="shared" si="9"/>
        <v>0</v>
      </c>
      <c r="L84" s="43">
        <f t="shared" si="10"/>
        <v>0</v>
      </c>
      <c r="M84" s="43">
        <f t="shared" si="12"/>
        <v>0</v>
      </c>
      <c r="N84" s="43">
        <v>0</v>
      </c>
      <c r="O84" s="43">
        <v>0</v>
      </c>
      <c r="P84" s="45"/>
    </row>
    <row r="85" spans="1:16" s="56" customFormat="1" x14ac:dyDescent="0.25">
      <c r="A85" s="48">
        <f t="shared" si="13"/>
        <v>80</v>
      </c>
      <c r="B85" s="46" t="s">
        <v>540</v>
      </c>
      <c r="C85" s="46"/>
      <c r="D85" s="46">
        <v>20.3</v>
      </c>
      <c r="E85" s="46"/>
      <c r="F85" s="46">
        <f t="shared" si="8"/>
        <v>20.3</v>
      </c>
      <c r="G85" s="46"/>
      <c r="H85" s="46"/>
      <c r="I85" s="46"/>
      <c r="J85" s="46">
        <f t="shared" si="11"/>
        <v>0</v>
      </c>
      <c r="K85" s="45">
        <f t="shared" si="9"/>
        <v>5.5136799560296236E-4</v>
      </c>
      <c r="L85" s="43">
        <f t="shared" si="10"/>
        <v>2.3606545047743031</v>
      </c>
      <c r="M85" s="43">
        <f t="shared" si="12"/>
        <v>0.51934399105034668</v>
      </c>
      <c r="N85" s="43">
        <v>0.88291337835628902</v>
      </c>
      <c r="O85" s="43">
        <v>0.35832077599600382</v>
      </c>
      <c r="P85" s="45">
        <f>(L85+M85+N85+O85)/F85</f>
        <v>0.20301638670822375</v>
      </c>
    </row>
    <row r="86" spans="1:16" s="56" customFormat="1" x14ac:dyDescent="0.25">
      <c r="A86" s="48">
        <f t="shared" si="13"/>
        <v>81</v>
      </c>
      <c r="B86" s="46" t="s">
        <v>541</v>
      </c>
      <c r="C86" s="46"/>
      <c r="D86" s="46">
        <v>43.4</v>
      </c>
      <c r="E86" s="46"/>
      <c r="F86" s="46">
        <f t="shared" si="8"/>
        <v>43.4</v>
      </c>
      <c r="G86" s="46"/>
      <c r="H86" s="46"/>
      <c r="I86" s="46"/>
      <c r="J86" s="46">
        <f t="shared" si="11"/>
        <v>0</v>
      </c>
      <c r="K86" s="45">
        <f t="shared" si="9"/>
        <v>1.1787867492201265E-3</v>
      </c>
      <c r="L86" s="43">
        <f t="shared" si="10"/>
        <v>5.0469165274485102</v>
      </c>
      <c r="M86" s="43">
        <f t="shared" si="12"/>
        <v>1.1103216360386723</v>
      </c>
      <c r="N86" s="43">
        <v>1.8876079123479281</v>
      </c>
      <c r="O86" s="43">
        <v>0.76606510730180111</v>
      </c>
      <c r="P86" s="45">
        <f>(L86+M86+N86+O86)/F86</f>
        <v>0.20301638670822375</v>
      </c>
    </row>
    <row r="87" spans="1:16" s="56" customFormat="1" x14ac:dyDescent="0.25">
      <c r="A87" s="48">
        <f t="shared" si="13"/>
        <v>82</v>
      </c>
      <c r="B87" s="46" t="s">
        <v>542</v>
      </c>
      <c r="C87" s="46"/>
      <c r="D87" s="46"/>
      <c r="E87" s="46"/>
      <c r="F87" s="46">
        <f t="shared" si="8"/>
        <v>0</v>
      </c>
      <c r="G87" s="46"/>
      <c r="H87" s="46"/>
      <c r="I87" s="46"/>
      <c r="J87" s="46">
        <f t="shared" si="11"/>
        <v>0</v>
      </c>
      <c r="K87" s="45">
        <f t="shared" si="9"/>
        <v>0</v>
      </c>
      <c r="L87" s="43">
        <f t="shared" si="10"/>
        <v>0</v>
      </c>
      <c r="M87" s="43">
        <f t="shared" si="12"/>
        <v>0</v>
      </c>
      <c r="N87" s="43">
        <v>0</v>
      </c>
      <c r="O87" s="43">
        <v>0</v>
      </c>
      <c r="P87" s="45"/>
    </row>
    <row r="88" spans="1:16" s="56" customFormat="1" x14ac:dyDescent="0.25">
      <c r="A88" s="48">
        <f t="shared" si="13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8"/>
        <v>1908.2</v>
      </c>
      <c r="G88" s="46">
        <v>40</v>
      </c>
      <c r="H88" s="46">
        <v>2</v>
      </c>
      <c r="I88" s="46"/>
      <c r="J88" s="46">
        <f t="shared" si="11"/>
        <v>42</v>
      </c>
      <c r="K88" s="45">
        <f t="shared" si="9"/>
        <v>5.1828591586678463E-2</v>
      </c>
      <c r="L88" s="43">
        <f t="shared" si="10"/>
        <v>221.9015234487845</v>
      </c>
      <c r="M88" s="43">
        <f t="shared" si="12"/>
        <v>48.818335158732587</v>
      </c>
      <c r="N88" s="43">
        <v>82.993857565491155</v>
      </c>
      <c r="O88" s="43">
        <v>33.682152943624352</v>
      </c>
      <c r="P88" s="45">
        <f>(L88+M88+N88+O88)/F88</f>
        <v>0.20301638670822378</v>
      </c>
    </row>
    <row r="89" spans="1:16" s="56" customFormat="1" x14ac:dyDescent="0.25">
      <c r="A89" s="48">
        <f t="shared" si="13"/>
        <v>84</v>
      </c>
      <c r="B89" s="46" t="s">
        <v>544</v>
      </c>
      <c r="C89" s="46"/>
      <c r="D89" s="46"/>
      <c r="E89" s="46">
        <v>66</v>
      </c>
      <c r="F89" s="46">
        <f t="shared" si="8"/>
        <v>66</v>
      </c>
      <c r="G89" s="46"/>
      <c r="H89" s="46"/>
      <c r="I89" s="46"/>
      <c r="J89" s="46">
        <f t="shared" si="11"/>
        <v>0</v>
      </c>
      <c r="K89" s="45">
        <f t="shared" si="9"/>
        <v>1.7926250103347545E-3</v>
      </c>
      <c r="L89" s="43">
        <f t="shared" si="10"/>
        <v>7.6750343504977341</v>
      </c>
      <c r="M89" s="43">
        <f t="shared" si="12"/>
        <v>1.6885075571095014</v>
      </c>
      <c r="N89" s="43">
        <v>2.870555811404683</v>
      </c>
      <c r="O89" s="43">
        <v>1.1649838037308495</v>
      </c>
      <c r="P89" s="45">
        <f>(L89+M89+N89+O89)/F89</f>
        <v>0.20301638670822378</v>
      </c>
    </row>
    <row r="90" spans="1:16" s="56" customFormat="1" x14ac:dyDescent="0.25">
      <c r="A90" s="48">
        <f t="shared" si="13"/>
        <v>85</v>
      </c>
      <c r="B90" s="46" t="s">
        <v>545</v>
      </c>
      <c r="C90" s="46"/>
      <c r="D90" s="46"/>
      <c r="E90" s="46"/>
      <c r="F90" s="46">
        <f t="shared" si="8"/>
        <v>0</v>
      </c>
      <c r="G90" s="46"/>
      <c r="H90" s="46"/>
      <c r="I90" s="46"/>
      <c r="J90" s="46">
        <f t="shared" si="11"/>
        <v>0</v>
      </c>
      <c r="K90" s="45">
        <f t="shared" si="9"/>
        <v>0</v>
      </c>
      <c r="L90" s="43">
        <f t="shared" si="10"/>
        <v>0</v>
      </c>
      <c r="M90" s="43">
        <f t="shared" si="12"/>
        <v>0</v>
      </c>
      <c r="N90" s="43">
        <v>0</v>
      </c>
      <c r="O90" s="43">
        <v>0</v>
      </c>
      <c r="P90" s="45"/>
    </row>
    <row r="91" spans="1:16" s="56" customFormat="1" x14ac:dyDescent="0.25">
      <c r="A91" s="48">
        <f t="shared" si="13"/>
        <v>86</v>
      </c>
      <c r="B91" s="46" t="s">
        <v>546</v>
      </c>
      <c r="C91" s="46"/>
      <c r="D91" s="46"/>
      <c r="E91" s="46"/>
      <c r="F91" s="46">
        <f t="shared" si="8"/>
        <v>0</v>
      </c>
      <c r="G91" s="46"/>
      <c r="H91" s="46"/>
      <c r="I91" s="46"/>
      <c r="J91" s="46">
        <f t="shared" si="11"/>
        <v>0</v>
      </c>
      <c r="K91" s="45">
        <f t="shared" si="9"/>
        <v>0</v>
      </c>
      <c r="L91" s="43">
        <f t="shared" si="10"/>
        <v>0</v>
      </c>
      <c r="M91" s="43">
        <f t="shared" si="12"/>
        <v>0</v>
      </c>
      <c r="N91" s="43">
        <v>0</v>
      </c>
      <c r="O91" s="43">
        <v>0</v>
      </c>
      <c r="P91" s="45"/>
    </row>
    <row r="92" spans="1:16" s="56" customFormat="1" x14ac:dyDescent="0.25">
      <c r="A92" s="48">
        <f t="shared" si="13"/>
        <v>87</v>
      </c>
      <c r="B92" s="46" t="s">
        <v>547</v>
      </c>
      <c r="C92" s="46"/>
      <c r="D92" s="46"/>
      <c r="E92" s="46"/>
      <c r="F92" s="46">
        <f t="shared" si="8"/>
        <v>0</v>
      </c>
      <c r="G92" s="46"/>
      <c r="H92" s="46"/>
      <c r="I92" s="46"/>
      <c r="J92" s="46">
        <f t="shared" si="11"/>
        <v>0</v>
      </c>
      <c r="K92" s="45">
        <f t="shared" si="9"/>
        <v>0</v>
      </c>
      <c r="L92" s="43">
        <f t="shared" si="10"/>
        <v>0</v>
      </c>
      <c r="M92" s="43">
        <f t="shared" si="12"/>
        <v>0</v>
      </c>
      <c r="N92" s="43">
        <v>0</v>
      </c>
      <c r="O92" s="43">
        <v>0</v>
      </c>
      <c r="P92" s="45"/>
    </row>
    <row r="93" spans="1:16" s="56" customFormat="1" x14ac:dyDescent="0.25">
      <c r="A93" s="48">
        <f t="shared" si="13"/>
        <v>88</v>
      </c>
      <c r="B93" s="46" t="s">
        <v>548</v>
      </c>
      <c r="C93" s="46">
        <v>2006.4</v>
      </c>
      <c r="D93" s="46"/>
      <c r="E93" s="46"/>
      <c r="F93" s="46">
        <f t="shared" si="8"/>
        <v>2006.4</v>
      </c>
      <c r="G93" s="46">
        <v>45</v>
      </c>
      <c r="H93" s="46"/>
      <c r="I93" s="46"/>
      <c r="J93" s="46">
        <f t="shared" si="11"/>
        <v>45</v>
      </c>
      <c r="K93" s="45">
        <f t="shared" si="9"/>
        <v>5.4495800314176543E-2</v>
      </c>
      <c r="L93" s="43">
        <f t="shared" si="10"/>
        <v>233.32104425513114</v>
      </c>
      <c r="M93" s="43">
        <f t="shared" si="12"/>
        <v>51.330629736128849</v>
      </c>
      <c r="N93" s="43">
        <v>87.26489666670237</v>
      </c>
      <c r="O93" s="43">
        <v>35.415507633417825</v>
      </c>
      <c r="P93" s="45">
        <f>(L93+M93+N93+O93)/F93</f>
        <v>0.20301638670822378</v>
      </c>
    </row>
    <row r="94" spans="1:16" s="56" customFormat="1" x14ac:dyDescent="0.25">
      <c r="A94" s="48">
        <f t="shared" si="13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8"/>
        <v>3511.2</v>
      </c>
      <c r="G94" s="46">
        <v>73</v>
      </c>
      <c r="H94" s="46"/>
      <c r="I94" s="46">
        <v>1</v>
      </c>
      <c r="J94" s="46">
        <f t="shared" si="11"/>
        <v>74</v>
      </c>
      <c r="K94" s="45">
        <f t="shared" si="9"/>
        <v>9.5367650549808933E-2</v>
      </c>
      <c r="L94" s="43">
        <f t="shared" si="10"/>
        <v>408.31182744647941</v>
      </c>
      <c r="M94" s="43">
        <f t="shared" si="12"/>
        <v>89.828602038225469</v>
      </c>
      <c r="N94" s="43">
        <v>152.71356916672914</v>
      </c>
      <c r="O94" s="43">
        <v>61.977138358481184</v>
      </c>
      <c r="P94" s="45">
        <f>(L94+M94+N94+O94)/F94</f>
        <v>0.20301638670822375</v>
      </c>
    </row>
    <row r="95" spans="1:16" s="56" customFormat="1" x14ac:dyDescent="0.25">
      <c r="A95" s="48">
        <f t="shared" si="13"/>
        <v>90</v>
      </c>
      <c r="B95" s="46" t="s">
        <v>550</v>
      </c>
      <c r="C95" s="46"/>
      <c r="D95" s="46"/>
      <c r="E95" s="46">
        <v>27.3</v>
      </c>
      <c r="F95" s="46">
        <f t="shared" si="8"/>
        <v>27.3</v>
      </c>
      <c r="G95" s="46"/>
      <c r="H95" s="46"/>
      <c r="I95" s="46"/>
      <c r="J95" s="46">
        <f t="shared" si="11"/>
        <v>0</v>
      </c>
      <c r="K95" s="45">
        <f t="shared" si="9"/>
        <v>7.4149489063846672E-4</v>
      </c>
      <c r="L95" s="43">
        <f t="shared" si="10"/>
        <v>3.1746732995240632</v>
      </c>
      <c r="M95" s="43">
        <f t="shared" si="12"/>
        <v>0.69842812589529391</v>
      </c>
      <c r="N95" s="43">
        <v>1.1873662674446646</v>
      </c>
      <c r="O95" s="43">
        <v>0.48187966427048784</v>
      </c>
      <c r="P95" s="45">
        <f>(L95+M95+N95+O95)/F95</f>
        <v>0.20301638670822378</v>
      </c>
    </row>
    <row r="96" spans="1:16" s="56" customFormat="1" x14ac:dyDescent="0.25">
      <c r="A96" s="48">
        <f t="shared" si="13"/>
        <v>91</v>
      </c>
      <c r="B96" s="46" t="s">
        <v>551</v>
      </c>
      <c r="C96" s="46"/>
      <c r="D96" s="46">
        <v>88.2</v>
      </c>
      <c r="E96" s="46"/>
      <c r="F96" s="46">
        <f t="shared" si="8"/>
        <v>88.2</v>
      </c>
      <c r="G96" s="46"/>
      <c r="H96" s="46"/>
      <c r="I96" s="46"/>
      <c r="J96" s="46">
        <f t="shared" si="11"/>
        <v>0</v>
      </c>
      <c r="K96" s="45">
        <f t="shared" si="9"/>
        <v>2.395598877447354E-3</v>
      </c>
      <c r="L96" s="43">
        <f t="shared" si="10"/>
        <v>10.256636813846974</v>
      </c>
      <c r="M96" s="43">
        <f t="shared" si="12"/>
        <v>2.2564600990463344</v>
      </c>
      <c r="N96" s="43">
        <v>3.8361064025135319</v>
      </c>
      <c r="O96" s="43">
        <v>1.5568419922584991</v>
      </c>
      <c r="P96" s="45">
        <f>(L96+M96+N96+O96)/F96</f>
        <v>0.20301638670822378</v>
      </c>
    </row>
    <row r="97" spans="1:16" s="56" customFormat="1" x14ac:dyDescent="0.25">
      <c r="A97" s="48">
        <f t="shared" si="13"/>
        <v>92</v>
      </c>
      <c r="B97" s="46" t="s">
        <v>552</v>
      </c>
      <c r="C97" s="46"/>
      <c r="D97" s="46">
        <v>30.4</v>
      </c>
      <c r="E97" s="46"/>
      <c r="F97" s="46">
        <f t="shared" si="8"/>
        <v>30.4</v>
      </c>
      <c r="G97" s="46"/>
      <c r="H97" s="46"/>
      <c r="I97" s="46"/>
      <c r="J97" s="46">
        <f t="shared" si="11"/>
        <v>0</v>
      </c>
      <c r="K97" s="45">
        <f t="shared" si="9"/>
        <v>8.256939441541899E-4</v>
      </c>
      <c r="L97" s="43">
        <f t="shared" si="10"/>
        <v>3.5351673371989563</v>
      </c>
      <c r="M97" s="43">
        <f t="shared" si="12"/>
        <v>0.77773681418377039</v>
      </c>
      <c r="N97" s="43">
        <v>1.3221954040409452</v>
      </c>
      <c r="O97" s="43">
        <v>0.53659860050633068</v>
      </c>
      <c r="P97" s="45">
        <f>(L97+M97+N97+O97)/F97</f>
        <v>0.20301638670822378</v>
      </c>
    </row>
    <row r="98" spans="1:16" s="56" customFormat="1" x14ac:dyDescent="0.25">
      <c r="A98" s="48">
        <f t="shared" si="13"/>
        <v>93</v>
      </c>
      <c r="B98" s="46" t="s">
        <v>553</v>
      </c>
      <c r="C98" s="46"/>
      <c r="D98" s="46"/>
      <c r="E98" s="46"/>
      <c r="F98" s="46">
        <f t="shared" si="8"/>
        <v>0</v>
      </c>
      <c r="G98" s="46"/>
      <c r="H98" s="46"/>
      <c r="I98" s="46"/>
      <c r="J98" s="46">
        <f t="shared" si="11"/>
        <v>0</v>
      </c>
      <c r="K98" s="45">
        <f t="shared" si="9"/>
        <v>0</v>
      </c>
      <c r="L98" s="43">
        <f t="shared" si="10"/>
        <v>0</v>
      </c>
      <c r="M98" s="43">
        <f t="shared" si="12"/>
        <v>0</v>
      </c>
      <c r="N98" s="43">
        <v>0</v>
      </c>
      <c r="O98" s="43">
        <v>0</v>
      </c>
      <c r="P98" s="45"/>
    </row>
    <row r="99" spans="1:16" s="56" customFormat="1" x14ac:dyDescent="0.25">
      <c r="A99" s="48">
        <f t="shared" si="13"/>
        <v>94</v>
      </c>
      <c r="B99" s="46" t="s">
        <v>554</v>
      </c>
      <c r="C99" s="46"/>
      <c r="D99" s="46"/>
      <c r="E99" s="46"/>
      <c r="F99" s="46">
        <f t="shared" si="8"/>
        <v>0</v>
      </c>
      <c r="G99" s="46"/>
      <c r="H99" s="46"/>
      <c r="I99" s="46"/>
      <c r="J99" s="46">
        <f t="shared" si="11"/>
        <v>0</v>
      </c>
      <c r="K99" s="45">
        <f t="shared" si="9"/>
        <v>0</v>
      </c>
      <c r="L99" s="43">
        <f t="shared" si="10"/>
        <v>0</v>
      </c>
      <c r="M99" s="43">
        <f t="shared" si="12"/>
        <v>0</v>
      </c>
      <c r="N99" s="43">
        <v>0</v>
      </c>
      <c r="O99" s="43">
        <v>0</v>
      </c>
      <c r="P99" s="45"/>
    </row>
    <row r="100" spans="1:16" s="56" customFormat="1" x14ac:dyDescent="0.25">
      <c r="A100" s="48">
        <f t="shared" si="13"/>
        <v>95</v>
      </c>
      <c r="B100" s="46" t="s">
        <v>555</v>
      </c>
      <c r="C100" s="46"/>
      <c r="D100" s="46"/>
      <c r="E100" s="46"/>
      <c r="F100" s="46">
        <f t="shared" si="8"/>
        <v>0</v>
      </c>
      <c r="G100" s="46"/>
      <c r="H100" s="46"/>
      <c r="I100" s="46"/>
      <c r="J100" s="46">
        <f t="shared" si="11"/>
        <v>0</v>
      </c>
      <c r="K100" s="45">
        <f t="shared" si="9"/>
        <v>0</v>
      </c>
      <c r="L100" s="43">
        <f t="shared" si="10"/>
        <v>0</v>
      </c>
      <c r="M100" s="43">
        <f t="shared" si="12"/>
        <v>0</v>
      </c>
      <c r="N100" s="43">
        <v>0</v>
      </c>
      <c r="O100" s="43">
        <v>0</v>
      </c>
      <c r="P100" s="45"/>
    </row>
    <row r="101" spans="1:16" s="56" customFormat="1" x14ac:dyDescent="0.25">
      <c r="A101" s="48">
        <f t="shared" si="13"/>
        <v>96</v>
      </c>
      <c r="B101" s="46" t="s">
        <v>556</v>
      </c>
      <c r="C101" s="46"/>
      <c r="D101" s="46"/>
      <c r="E101" s="46"/>
      <c r="F101" s="46">
        <f t="shared" si="8"/>
        <v>0</v>
      </c>
      <c r="G101" s="46"/>
      <c r="H101" s="46"/>
      <c r="I101" s="46"/>
      <c r="J101" s="46">
        <f t="shared" si="11"/>
        <v>0</v>
      </c>
      <c r="K101" s="45">
        <f t="shared" si="9"/>
        <v>0</v>
      </c>
      <c r="L101" s="43">
        <f t="shared" si="10"/>
        <v>0</v>
      </c>
      <c r="M101" s="43">
        <f t="shared" si="12"/>
        <v>0</v>
      </c>
      <c r="N101" s="43">
        <v>0</v>
      </c>
      <c r="O101" s="43">
        <v>0</v>
      </c>
      <c r="P101" s="45"/>
    </row>
    <row r="102" spans="1:16" s="56" customFormat="1" x14ac:dyDescent="0.25">
      <c r="A102" s="48">
        <f t="shared" si="13"/>
        <v>97</v>
      </c>
      <c r="B102" s="46" t="s">
        <v>557</v>
      </c>
      <c r="C102" s="46"/>
      <c r="D102" s="46"/>
      <c r="E102" s="46">
        <v>55.3</v>
      </c>
      <c r="F102" s="46">
        <f t="shared" si="8"/>
        <v>55.3</v>
      </c>
      <c r="G102" s="46"/>
      <c r="H102" s="46"/>
      <c r="I102" s="46"/>
      <c r="J102" s="46">
        <f t="shared" si="11"/>
        <v>0</v>
      </c>
      <c r="K102" s="45">
        <f t="shared" si="9"/>
        <v>1.5020024707804837E-3</v>
      </c>
      <c r="L102" s="43">
        <f t="shared" ref="L102:L133" si="14">K102*4281.45</f>
        <v>6.4307484785231015</v>
      </c>
      <c r="M102" s="43">
        <f t="shared" si="12"/>
        <v>1.4147646652750823</v>
      </c>
      <c r="N102" s="43">
        <v>2.4051778237981662</v>
      </c>
      <c r="O102" s="43">
        <v>0.97611521736842388</v>
      </c>
      <c r="P102" s="45">
        <f>(L102+M102+N102+O102)/F102</f>
        <v>0.20301638670822378</v>
      </c>
    </row>
    <row r="103" spans="1:16" s="56" customFormat="1" x14ac:dyDescent="0.25">
      <c r="A103" s="48">
        <f t="shared" si="13"/>
        <v>98</v>
      </c>
      <c r="B103" s="46" t="s">
        <v>558</v>
      </c>
      <c r="C103" s="46"/>
      <c r="D103" s="46"/>
      <c r="E103" s="46"/>
      <c r="F103" s="46">
        <f t="shared" si="8"/>
        <v>0</v>
      </c>
      <c r="G103" s="46"/>
      <c r="H103" s="46"/>
      <c r="I103" s="46"/>
      <c r="J103" s="46">
        <f t="shared" si="11"/>
        <v>0</v>
      </c>
      <c r="K103" s="45">
        <f t="shared" si="9"/>
        <v>0</v>
      </c>
      <c r="L103" s="43">
        <f t="shared" si="14"/>
        <v>0</v>
      </c>
      <c r="M103" s="43">
        <f t="shared" si="12"/>
        <v>0</v>
      </c>
      <c r="N103" s="43">
        <v>0</v>
      </c>
      <c r="O103" s="43">
        <v>0</v>
      </c>
      <c r="P103" s="45"/>
    </row>
    <row r="104" spans="1:16" s="56" customFormat="1" x14ac:dyDescent="0.25">
      <c r="A104" s="48">
        <f t="shared" si="13"/>
        <v>99</v>
      </c>
      <c r="B104" s="46" t="s">
        <v>559</v>
      </c>
      <c r="C104" s="46"/>
      <c r="D104" s="46"/>
      <c r="E104" s="46">
        <v>31.1</v>
      </c>
      <c r="F104" s="46">
        <f t="shared" si="8"/>
        <v>31.1</v>
      </c>
      <c r="G104" s="46"/>
      <c r="H104" s="46"/>
      <c r="I104" s="46"/>
      <c r="J104" s="46">
        <f t="shared" si="11"/>
        <v>0</v>
      </c>
      <c r="K104" s="45">
        <f t="shared" si="9"/>
        <v>8.447066336577404E-4</v>
      </c>
      <c r="L104" s="43">
        <f t="shared" si="14"/>
        <v>3.6165692166739323</v>
      </c>
      <c r="M104" s="43">
        <f t="shared" si="12"/>
        <v>0.79564522766826506</v>
      </c>
      <c r="N104" s="43">
        <v>1.3526406929497825</v>
      </c>
      <c r="O104" s="43">
        <v>0.54895448933377922</v>
      </c>
      <c r="P104" s="45">
        <f>(L104+M104+N104+O104)/F104</f>
        <v>0.20301638670822372</v>
      </c>
    </row>
    <row r="105" spans="1:16" s="56" customFormat="1" x14ac:dyDescent="0.25">
      <c r="A105" s="48">
        <f t="shared" si="13"/>
        <v>100</v>
      </c>
      <c r="B105" s="46" t="s">
        <v>560</v>
      </c>
      <c r="C105" s="46"/>
      <c r="D105" s="46"/>
      <c r="E105" s="46"/>
      <c r="F105" s="46">
        <f t="shared" si="8"/>
        <v>0</v>
      </c>
      <c r="G105" s="46"/>
      <c r="H105" s="46"/>
      <c r="I105" s="46"/>
      <c r="J105" s="46">
        <f t="shared" si="11"/>
        <v>0</v>
      </c>
      <c r="K105" s="45">
        <f t="shared" si="9"/>
        <v>0</v>
      </c>
      <c r="L105" s="43">
        <f t="shared" si="14"/>
        <v>0</v>
      </c>
      <c r="M105" s="43">
        <f t="shared" si="12"/>
        <v>0</v>
      </c>
      <c r="N105" s="43">
        <v>0</v>
      </c>
      <c r="O105" s="43">
        <v>0</v>
      </c>
      <c r="P105" s="45"/>
    </row>
    <row r="106" spans="1:16" s="56" customFormat="1" x14ac:dyDescent="0.25">
      <c r="A106" s="48">
        <f t="shared" si="13"/>
        <v>101</v>
      </c>
      <c r="B106" s="46" t="s">
        <v>561</v>
      </c>
      <c r="C106" s="46"/>
      <c r="D106" s="46"/>
      <c r="E106" s="46"/>
      <c r="F106" s="46">
        <f t="shared" si="8"/>
        <v>0</v>
      </c>
      <c r="G106" s="46"/>
      <c r="H106" s="46"/>
      <c r="I106" s="46"/>
      <c r="J106" s="46">
        <f t="shared" si="11"/>
        <v>0</v>
      </c>
      <c r="K106" s="45">
        <f t="shared" si="9"/>
        <v>0</v>
      </c>
      <c r="L106" s="43">
        <f t="shared" si="14"/>
        <v>0</v>
      </c>
      <c r="M106" s="43">
        <f t="shared" si="12"/>
        <v>0</v>
      </c>
      <c r="N106" s="43">
        <v>0</v>
      </c>
      <c r="O106" s="43">
        <v>0</v>
      </c>
      <c r="P106" s="45"/>
    </row>
    <row r="107" spans="1:16" s="56" customFormat="1" x14ac:dyDescent="0.25">
      <c r="A107" s="48">
        <f t="shared" si="13"/>
        <v>102</v>
      </c>
      <c r="B107" s="46" t="s">
        <v>562</v>
      </c>
      <c r="C107" s="46"/>
      <c r="D107" s="46">
        <v>25.4</v>
      </c>
      <c r="E107" s="46"/>
      <c r="F107" s="46">
        <f t="shared" si="8"/>
        <v>25.4</v>
      </c>
      <c r="G107" s="46"/>
      <c r="H107" s="46"/>
      <c r="I107" s="46"/>
      <c r="J107" s="46">
        <f t="shared" si="11"/>
        <v>0</v>
      </c>
      <c r="K107" s="45">
        <f t="shared" si="9"/>
        <v>6.8988901912882977E-4</v>
      </c>
      <c r="L107" s="43">
        <f t="shared" si="14"/>
        <v>2.953725340949128</v>
      </c>
      <c r="M107" s="43">
        <f t="shared" si="12"/>
        <v>0.64981957500880816</v>
      </c>
      <c r="N107" s="43">
        <v>1.1047290546921054</v>
      </c>
      <c r="O107" s="43">
        <v>0.44834225173884212</v>
      </c>
      <c r="P107" s="45">
        <f>(L107+M107+N107+O107)/F107</f>
        <v>0.20301638670822378</v>
      </c>
    </row>
    <row r="108" spans="1:16" s="56" customFormat="1" x14ac:dyDescent="0.25">
      <c r="A108" s="48">
        <f t="shared" si="13"/>
        <v>103</v>
      </c>
      <c r="B108" s="46" t="s">
        <v>563</v>
      </c>
      <c r="C108" s="46"/>
      <c r="D108" s="46"/>
      <c r="E108" s="46"/>
      <c r="F108" s="46">
        <f t="shared" si="8"/>
        <v>0</v>
      </c>
      <c r="G108" s="46"/>
      <c r="H108" s="46"/>
      <c r="I108" s="46"/>
      <c r="J108" s="46">
        <f t="shared" si="11"/>
        <v>0</v>
      </c>
      <c r="K108" s="45">
        <f t="shared" si="9"/>
        <v>0</v>
      </c>
      <c r="L108" s="43">
        <f t="shared" si="14"/>
        <v>0</v>
      </c>
      <c r="M108" s="43">
        <f t="shared" si="12"/>
        <v>0</v>
      </c>
      <c r="N108" s="43">
        <v>0</v>
      </c>
      <c r="O108" s="43">
        <v>0</v>
      </c>
      <c r="P108" s="45"/>
    </row>
    <row r="109" spans="1:16" s="56" customFormat="1" x14ac:dyDescent="0.25">
      <c r="A109" s="48">
        <f t="shared" si="13"/>
        <v>104</v>
      </c>
      <c r="B109" s="46" t="s">
        <v>564</v>
      </c>
      <c r="C109" s="46"/>
      <c r="D109" s="46"/>
      <c r="E109" s="46"/>
      <c r="F109" s="46">
        <f t="shared" si="8"/>
        <v>0</v>
      </c>
      <c r="G109" s="46"/>
      <c r="H109" s="46"/>
      <c r="I109" s="46"/>
      <c r="J109" s="46">
        <f t="shared" si="11"/>
        <v>0</v>
      </c>
      <c r="K109" s="45">
        <f t="shared" si="9"/>
        <v>0</v>
      </c>
      <c r="L109" s="43">
        <f t="shared" si="14"/>
        <v>0</v>
      </c>
      <c r="M109" s="43">
        <f t="shared" si="12"/>
        <v>0</v>
      </c>
      <c r="N109" s="43">
        <v>0</v>
      </c>
      <c r="O109" s="43">
        <v>0</v>
      </c>
      <c r="P109" s="45"/>
    </row>
    <row r="110" spans="1:16" s="56" customFormat="1" x14ac:dyDescent="0.25">
      <c r="A110" s="48">
        <f t="shared" si="13"/>
        <v>105</v>
      </c>
      <c r="B110" s="46" t="s">
        <v>565</v>
      </c>
      <c r="C110" s="46"/>
      <c r="D110" s="46"/>
      <c r="E110" s="46"/>
      <c r="F110" s="46">
        <f t="shared" si="8"/>
        <v>0</v>
      </c>
      <c r="G110" s="46"/>
      <c r="H110" s="46"/>
      <c r="I110" s="46"/>
      <c r="J110" s="46">
        <f t="shared" si="11"/>
        <v>0</v>
      </c>
      <c r="K110" s="45">
        <f t="shared" si="9"/>
        <v>0</v>
      </c>
      <c r="L110" s="43">
        <f t="shared" si="14"/>
        <v>0</v>
      </c>
      <c r="M110" s="43">
        <f t="shared" si="12"/>
        <v>0</v>
      </c>
      <c r="N110" s="43">
        <v>0</v>
      </c>
      <c r="O110" s="43">
        <v>0</v>
      </c>
      <c r="P110" s="45"/>
    </row>
    <row r="111" spans="1:16" s="56" customFormat="1" x14ac:dyDescent="0.25">
      <c r="A111" s="48">
        <f t="shared" si="13"/>
        <v>106</v>
      </c>
      <c r="B111" s="46" t="s">
        <v>566</v>
      </c>
      <c r="C111" s="46"/>
      <c r="D111" s="46">
        <v>41.3</v>
      </c>
      <c r="E111" s="46"/>
      <c r="F111" s="46">
        <f t="shared" si="8"/>
        <v>41.3</v>
      </c>
      <c r="G111" s="46"/>
      <c r="H111" s="46"/>
      <c r="I111" s="46"/>
      <c r="J111" s="46">
        <f t="shared" si="11"/>
        <v>0</v>
      </c>
      <c r="K111" s="45">
        <f t="shared" si="9"/>
        <v>1.1217486807094752E-3</v>
      </c>
      <c r="L111" s="43">
        <f t="shared" si="14"/>
        <v>4.8027108890235821</v>
      </c>
      <c r="M111" s="43">
        <f t="shared" si="12"/>
        <v>1.056596395585188</v>
      </c>
      <c r="N111" s="43">
        <v>1.7962720456214154</v>
      </c>
      <c r="O111" s="43">
        <v>0.72899744081945583</v>
      </c>
      <c r="P111" s="45">
        <f>(L111+M111+N111+O111)/F111</f>
        <v>0.20301638670822378</v>
      </c>
    </row>
    <row r="112" spans="1:16" s="56" customFormat="1" x14ac:dyDescent="0.25">
      <c r="A112" s="48">
        <f t="shared" si="13"/>
        <v>107</v>
      </c>
      <c r="B112" s="46" t="s">
        <v>567</v>
      </c>
      <c r="C112" s="46"/>
      <c r="D112" s="46"/>
      <c r="E112" s="46"/>
      <c r="F112" s="46">
        <f t="shared" si="8"/>
        <v>0</v>
      </c>
      <c r="G112" s="46"/>
      <c r="H112" s="46"/>
      <c r="I112" s="46"/>
      <c r="J112" s="46">
        <f t="shared" si="11"/>
        <v>0</v>
      </c>
      <c r="K112" s="45">
        <f t="shared" si="9"/>
        <v>0</v>
      </c>
      <c r="L112" s="43">
        <f t="shared" si="14"/>
        <v>0</v>
      </c>
      <c r="M112" s="43">
        <f t="shared" si="12"/>
        <v>0</v>
      </c>
      <c r="N112" s="43">
        <v>0</v>
      </c>
      <c r="O112" s="43">
        <v>0</v>
      </c>
      <c r="P112" s="45"/>
    </row>
    <row r="113" spans="1:16" s="56" customFormat="1" x14ac:dyDescent="0.25">
      <c r="A113" s="48">
        <f t="shared" si="13"/>
        <v>108</v>
      </c>
      <c r="B113" s="46" t="s">
        <v>568</v>
      </c>
      <c r="C113" s="46"/>
      <c r="D113" s="46"/>
      <c r="E113" s="46"/>
      <c r="F113" s="46">
        <f t="shared" si="8"/>
        <v>0</v>
      </c>
      <c r="G113" s="46"/>
      <c r="H113" s="46"/>
      <c r="I113" s="46"/>
      <c r="J113" s="46">
        <f t="shared" si="11"/>
        <v>0</v>
      </c>
      <c r="K113" s="45">
        <f t="shared" si="9"/>
        <v>0</v>
      </c>
      <c r="L113" s="43">
        <f t="shared" si="14"/>
        <v>0</v>
      </c>
      <c r="M113" s="43">
        <f t="shared" si="12"/>
        <v>0</v>
      </c>
      <c r="N113" s="43">
        <v>0</v>
      </c>
      <c r="O113" s="43">
        <v>0</v>
      </c>
      <c r="P113" s="45"/>
    </row>
    <row r="114" spans="1:16" s="56" customFormat="1" x14ac:dyDescent="0.25">
      <c r="A114" s="48">
        <f t="shared" si="13"/>
        <v>109</v>
      </c>
      <c r="B114" s="46" t="s">
        <v>569</v>
      </c>
      <c r="C114" s="46"/>
      <c r="D114" s="46"/>
      <c r="E114" s="46"/>
      <c r="F114" s="46">
        <f t="shared" si="8"/>
        <v>0</v>
      </c>
      <c r="G114" s="46"/>
      <c r="H114" s="46"/>
      <c r="I114" s="46"/>
      <c r="J114" s="46">
        <f t="shared" si="11"/>
        <v>0</v>
      </c>
      <c r="K114" s="45">
        <f t="shared" si="9"/>
        <v>0</v>
      </c>
      <c r="L114" s="43">
        <f t="shared" si="14"/>
        <v>0</v>
      </c>
      <c r="M114" s="43">
        <f t="shared" si="12"/>
        <v>0</v>
      </c>
      <c r="N114" s="43">
        <v>0</v>
      </c>
      <c r="O114" s="43">
        <v>0</v>
      </c>
      <c r="P114" s="45"/>
    </row>
    <row r="115" spans="1:16" s="56" customFormat="1" x14ac:dyDescent="0.25">
      <c r="A115" s="48">
        <f t="shared" si="13"/>
        <v>110</v>
      </c>
      <c r="B115" s="46" t="s">
        <v>570</v>
      </c>
      <c r="C115" s="46"/>
      <c r="D115" s="46"/>
      <c r="E115" s="46"/>
      <c r="F115" s="46">
        <f t="shared" si="8"/>
        <v>0</v>
      </c>
      <c r="G115" s="46"/>
      <c r="H115" s="46"/>
      <c r="I115" s="46"/>
      <c r="J115" s="46">
        <f t="shared" si="11"/>
        <v>0</v>
      </c>
      <c r="K115" s="45">
        <f t="shared" si="9"/>
        <v>0</v>
      </c>
      <c r="L115" s="43">
        <f t="shared" si="14"/>
        <v>0</v>
      </c>
      <c r="M115" s="43">
        <f t="shared" si="12"/>
        <v>0</v>
      </c>
      <c r="N115" s="43">
        <v>0</v>
      </c>
      <c r="O115" s="43">
        <v>0</v>
      </c>
      <c r="P115" s="45"/>
    </row>
    <row r="116" spans="1:16" s="56" customFormat="1" x14ac:dyDescent="0.25">
      <c r="A116" s="48">
        <f t="shared" si="13"/>
        <v>111</v>
      </c>
      <c r="B116" s="46" t="s">
        <v>571</v>
      </c>
      <c r="C116" s="46">
        <v>1561.8</v>
      </c>
      <c r="D116" s="46"/>
      <c r="E116" s="46"/>
      <c r="F116" s="46">
        <f t="shared" si="8"/>
        <v>1561.8</v>
      </c>
      <c r="G116" s="46">
        <v>23</v>
      </c>
      <c r="H116" s="46"/>
      <c r="I116" s="46"/>
      <c r="J116" s="46">
        <f t="shared" si="11"/>
        <v>23</v>
      </c>
      <c r="K116" s="45">
        <f t="shared" si="9"/>
        <v>4.2420026380921509E-2</v>
      </c>
      <c r="L116" s="43">
        <f t="shared" si="14"/>
        <v>181.61922194859639</v>
      </c>
      <c r="M116" s="43">
        <f t="shared" si="12"/>
        <v>39.956228828691209</v>
      </c>
      <c r="N116" s="43">
        <v>67.927788882603551</v>
      </c>
      <c r="O116" s="43">
        <v>27.567753101012737</v>
      </c>
      <c r="P116" s="45">
        <f>(L116+M116+N116+O116)/F116</f>
        <v>0.20301638670822378</v>
      </c>
    </row>
    <row r="117" spans="1:16" s="56" customFormat="1" x14ac:dyDescent="0.25">
      <c r="A117" s="48">
        <f t="shared" si="13"/>
        <v>112</v>
      </c>
      <c r="B117" s="46" t="s">
        <v>573</v>
      </c>
      <c r="C117" s="46"/>
      <c r="D117" s="46"/>
      <c r="E117" s="46"/>
      <c r="F117" s="46">
        <f t="shared" si="8"/>
        <v>0</v>
      </c>
      <c r="G117" s="46"/>
      <c r="H117" s="46"/>
      <c r="I117" s="46"/>
      <c r="J117" s="46">
        <f t="shared" si="11"/>
        <v>0</v>
      </c>
      <c r="K117" s="45">
        <f t="shared" si="9"/>
        <v>0</v>
      </c>
      <c r="L117" s="43">
        <f t="shared" si="14"/>
        <v>0</v>
      </c>
      <c r="M117" s="43">
        <f t="shared" si="12"/>
        <v>0</v>
      </c>
      <c r="N117" s="43">
        <v>0</v>
      </c>
      <c r="O117" s="43">
        <v>0</v>
      </c>
      <c r="P117" s="45"/>
    </row>
    <row r="118" spans="1:16" s="56" customFormat="1" x14ac:dyDescent="0.25">
      <c r="A118" s="48">
        <f t="shared" si="13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8"/>
        <v>1358.5</v>
      </c>
      <c r="G118" s="46">
        <v>16</v>
      </c>
      <c r="H118" s="46"/>
      <c r="I118" s="46">
        <v>1</v>
      </c>
      <c r="J118" s="46">
        <f t="shared" si="11"/>
        <v>17</v>
      </c>
      <c r="K118" s="45">
        <f t="shared" si="9"/>
        <v>3.6898198129390367E-2</v>
      </c>
      <c r="L118" s="43">
        <f t="shared" si="14"/>
        <v>157.97779038107836</v>
      </c>
      <c r="M118" s="43">
        <f t="shared" si="12"/>
        <v>34.75511388383724</v>
      </c>
      <c r="N118" s="43">
        <v>59.085607118079722</v>
      </c>
      <c r="O118" s="43">
        <v>23.979249960126655</v>
      </c>
      <c r="P118" s="45">
        <f>(L118+M118+N118+O118)/F118</f>
        <v>0.20301638670822375</v>
      </c>
    </row>
    <row r="119" spans="1:16" s="56" customFormat="1" x14ac:dyDescent="0.25">
      <c r="A119" s="48">
        <f t="shared" si="13"/>
        <v>114</v>
      </c>
      <c r="B119" s="46" t="s">
        <v>575</v>
      </c>
      <c r="C119" s="46"/>
      <c r="D119" s="46"/>
      <c r="E119" s="46"/>
      <c r="F119" s="46">
        <f t="shared" si="8"/>
        <v>0</v>
      </c>
      <c r="G119" s="46"/>
      <c r="H119" s="46"/>
      <c r="I119" s="46"/>
      <c r="J119" s="46">
        <f t="shared" si="11"/>
        <v>0</v>
      </c>
      <c r="K119" s="45">
        <f t="shared" si="9"/>
        <v>0</v>
      </c>
      <c r="L119" s="43">
        <f t="shared" si="14"/>
        <v>0</v>
      </c>
      <c r="M119" s="43">
        <f t="shared" si="12"/>
        <v>0</v>
      </c>
      <c r="N119" s="43">
        <v>0</v>
      </c>
      <c r="O119" s="43">
        <v>0</v>
      </c>
      <c r="P119" s="45"/>
    </row>
    <row r="120" spans="1:16" s="56" customFormat="1" x14ac:dyDescent="0.25">
      <c r="A120" s="48">
        <f t="shared" si="13"/>
        <v>115</v>
      </c>
      <c r="B120" s="46" t="s">
        <v>576</v>
      </c>
      <c r="C120" s="46"/>
      <c r="D120" s="46">
        <v>29.8</v>
      </c>
      <c r="E120" s="46"/>
      <c r="F120" s="46">
        <f t="shared" si="8"/>
        <v>29.8</v>
      </c>
      <c r="G120" s="46"/>
      <c r="H120" s="46"/>
      <c r="I120" s="46"/>
      <c r="J120" s="46">
        <f t="shared" si="11"/>
        <v>0</v>
      </c>
      <c r="K120" s="45">
        <f t="shared" si="9"/>
        <v>8.0939735315114678E-4</v>
      </c>
      <c r="L120" s="43">
        <f t="shared" si="14"/>
        <v>3.4653942976489773</v>
      </c>
      <c r="M120" s="43">
        <f t="shared" si="12"/>
        <v>0.76238674548277496</v>
      </c>
      <c r="N120" s="43">
        <v>1.2960994421190843</v>
      </c>
      <c r="O120" s="43">
        <v>0.52600783865423206</v>
      </c>
      <c r="P120" s="45">
        <f>(L120+M120+N120+O120)/F120</f>
        <v>0.20301638670822378</v>
      </c>
    </row>
    <row r="121" spans="1:16" s="56" customFormat="1" x14ac:dyDescent="0.25">
      <c r="A121" s="48">
        <f t="shared" si="13"/>
        <v>116</v>
      </c>
      <c r="B121" s="46" t="s">
        <v>577</v>
      </c>
      <c r="C121" s="46"/>
      <c r="D121" s="46">
        <v>89.8</v>
      </c>
      <c r="E121" s="46"/>
      <c r="F121" s="46">
        <f t="shared" si="8"/>
        <v>89.8</v>
      </c>
      <c r="G121" s="46"/>
      <c r="H121" s="46"/>
      <c r="I121" s="46"/>
      <c r="J121" s="46">
        <f t="shared" si="11"/>
        <v>0</v>
      </c>
      <c r="K121" s="45">
        <f t="shared" si="9"/>
        <v>2.4390564534554691E-3</v>
      </c>
      <c r="L121" s="43">
        <f t="shared" si="14"/>
        <v>10.442698252646919</v>
      </c>
      <c r="M121" s="43">
        <f t="shared" si="12"/>
        <v>2.297393615582322</v>
      </c>
      <c r="N121" s="43">
        <v>3.9056956343051596</v>
      </c>
      <c r="O121" s="43">
        <v>1.5850840238640953</v>
      </c>
      <c r="P121" s="45">
        <f>(L121+M121+N121+O121)/F121</f>
        <v>0.20301638670822378</v>
      </c>
    </row>
    <row r="122" spans="1:16" s="56" customFormat="1" x14ac:dyDescent="0.25">
      <c r="A122" s="48">
        <f t="shared" si="13"/>
        <v>117</v>
      </c>
      <c r="B122" s="46" t="s">
        <v>2016</v>
      </c>
      <c r="C122" s="46"/>
      <c r="D122" s="46"/>
      <c r="E122" s="46"/>
      <c r="F122" s="46">
        <f t="shared" si="8"/>
        <v>0</v>
      </c>
      <c r="G122" s="46"/>
      <c r="H122" s="46"/>
      <c r="I122" s="46"/>
      <c r="J122" s="46">
        <f t="shared" si="11"/>
        <v>0</v>
      </c>
      <c r="K122" s="45">
        <f t="shared" si="9"/>
        <v>0</v>
      </c>
      <c r="L122" s="43">
        <f t="shared" si="14"/>
        <v>0</v>
      </c>
      <c r="M122" s="43">
        <f t="shared" si="12"/>
        <v>0</v>
      </c>
      <c r="N122" s="43">
        <v>0</v>
      </c>
      <c r="O122" s="43">
        <v>0</v>
      </c>
      <c r="P122" s="45"/>
    </row>
    <row r="123" spans="1:16" s="56" customFormat="1" x14ac:dyDescent="0.25">
      <c r="A123" s="48">
        <f t="shared" si="13"/>
        <v>118</v>
      </c>
      <c r="B123" s="46" t="s">
        <v>2017</v>
      </c>
      <c r="C123" s="46"/>
      <c r="D123" s="46">
        <v>43.5</v>
      </c>
      <c r="E123" s="46"/>
      <c r="F123" s="46">
        <f t="shared" si="8"/>
        <v>43.5</v>
      </c>
      <c r="G123" s="46"/>
      <c r="H123" s="46"/>
      <c r="I123" s="46"/>
      <c r="J123" s="46">
        <f t="shared" si="11"/>
        <v>0</v>
      </c>
      <c r="K123" s="45">
        <f t="shared" si="9"/>
        <v>1.1815028477206338E-3</v>
      </c>
      <c r="L123" s="43">
        <f t="shared" si="14"/>
        <v>5.0585453673735072</v>
      </c>
      <c r="M123" s="43">
        <f t="shared" si="12"/>
        <v>1.1128799808221717</v>
      </c>
      <c r="N123" s="43">
        <v>1.8919572393349049</v>
      </c>
      <c r="O123" s="43">
        <v>0.76783023427715091</v>
      </c>
      <c r="P123" s="45">
        <f>(L123+M123+N123+O123)/F123</f>
        <v>0.20301638670822375</v>
      </c>
    </row>
    <row r="124" spans="1:16" s="56" customFormat="1" x14ac:dyDescent="0.25">
      <c r="A124" s="48">
        <f t="shared" si="13"/>
        <v>119</v>
      </c>
      <c r="B124" s="46" t="s">
        <v>2018</v>
      </c>
      <c r="C124" s="46"/>
      <c r="D124" s="46"/>
      <c r="E124" s="46"/>
      <c r="F124" s="46">
        <f t="shared" si="8"/>
        <v>0</v>
      </c>
      <c r="G124" s="46"/>
      <c r="H124" s="46"/>
      <c r="I124" s="46"/>
      <c r="J124" s="46">
        <f t="shared" si="11"/>
        <v>0</v>
      </c>
      <c r="K124" s="45">
        <f t="shared" si="9"/>
        <v>0</v>
      </c>
      <c r="L124" s="43">
        <f t="shared" si="14"/>
        <v>0</v>
      </c>
      <c r="M124" s="43">
        <f t="shared" si="12"/>
        <v>0</v>
      </c>
      <c r="N124" s="43">
        <v>0</v>
      </c>
      <c r="O124" s="43">
        <v>0</v>
      </c>
      <c r="P124" s="45"/>
    </row>
    <row r="125" spans="1:16" s="56" customFormat="1" x14ac:dyDescent="0.25">
      <c r="A125" s="48">
        <f t="shared" si="13"/>
        <v>120</v>
      </c>
      <c r="B125" s="46" t="s">
        <v>2019</v>
      </c>
      <c r="C125" s="46"/>
      <c r="D125" s="46"/>
      <c r="E125" s="46"/>
      <c r="F125" s="46">
        <f t="shared" si="8"/>
        <v>0</v>
      </c>
      <c r="G125" s="46"/>
      <c r="H125" s="46"/>
      <c r="I125" s="46"/>
      <c r="J125" s="46">
        <f t="shared" si="11"/>
        <v>0</v>
      </c>
      <c r="K125" s="45">
        <f t="shared" si="9"/>
        <v>0</v>
      </c>
      <c r="L125" s="43">
        <f t="shared" si="14"/>
        <v>0</v>
      </c>
      <c r="M125" s="43">
        <f t="shared" si="12"/>
        <v>0</v>
      </c>
      <c r="N125" s="43">
        <v>0</v>
      </c>
      <c r="O125" s="43">
        <v>0</v>
      </c>
      <c r="P125" s="45"/>
    </row>
    <row r="126" spans="1:16" s="56" customFormat="1" x14ac:dyDescent="0.25">
      <c r="A126" s="48">
        <f t="shared" si="13"/>
        <v>121</v>
      </c>
      <c r="B126" s="46" t="s">
        <v>2020</v>
      </c>
      <c r="C126" s="46"/>
      <c r="D126" s="46"/>
      <c r="E126" s="46"/>
      <c r="F126" s="46">
        <f t="shared" si="8"/>
        <v>0</v>
      </c>
      <c r="G126" s="46"/>
      <c r="H126" s="46"/>
      <c r="I126" s="46"/>
      <c r="J126" s="46">
        <f t="shared" si="11"/>
        <v>0</v>
      </c>
      <c r="K126" s="45">
        <f t="shared" si="9"/>
        <v>0</v>
      </c>
      <c r="L126" s="43">
        <f t="shared" si="14"/>
        <v>0</v>
      </c>
      <c r="M126" s="43">
        <f t="shared" si="12"/>
        <v>0</v>
      </c>
      <c r="N126" s="43">
        <v>0</v>
      </c>
      <c r="O126" s="43">
        <v>0</v>
      </c>
      <c r="P126" s="45"/>
    </row>
    <row r="127" spans="1:16" s="56" customFormat="1" x14ac:dyDescent="0.25">
      <c r="A127" s="48">
        <f t="shared" si="13"/>
        <v>122</v>
      </c>
      <c r="B127" s="46" t="s">
        <v>2021</v>
      </c>
      <c r="C127" s="46"/>
      <c r="D127" s="46"/>
      <c r="E127" s="46"/>
      <c r="F127" s="46">
        <f t="shared" si="8"/>
        <v>0</v>
      </c>
      <c r="G127" s="46"/>
      <c r="H127" s="46"/>
      <c r="I127" s="46"/>
      <c r="J127" s="46">
        <f t="shared" si="11"/>
        <v>0</v>
      </c>
      <c r="K127" s="45">
        <f t="shared" si="9"/>
        <v>0</v>
      </c>
      <c r="L127" s="43">
        <f t="shared" si="14"/>
        <v>0</v>
      </c>
      <c r="M127" s="43">
        <f t="shared" si="12"/>
        <v>0</v>
      </c>
      <c r="N127" s="43">
        <v>0</v>
      </c>
      <c r="O127" s="43">
        <v>0</v>
      </c>
      <c r="P127" s="45"/>
    </row>
    <row r="128" spans="1:16" s="56" customFormat="1" x14ac:dyDescent="0.25">
      <c r="A128" s="48">
        <f t="shared" si="13"/>
        <v>123</v>
      </c>
      <c r="B128" s="46" t="s">
        <v>2022</v>
      </c>
      <c r="C128" s="46"/>
      <c r="D128" s="46"/>
      <c r="E128" s="46"/>
      <c r="F128" s="46">
        <f t="shared" ref="F128:F186" si="15">C128+D128+E128</f>
        <v>0</v>
      </c>
      <c r="G128" s="46"/>
      <c r="H128" s="46"/>
      <c r="I128" s="46"/>
      <c r="J128" s="46">
        <f t="shared" si="11"/>
        <v>0</v>
      </c>
      <c r="K128" s="45">
        <f t="shared" si="9"/>
        <v>0</v>
      </c>
      <c r="L128" s="43">
        <f t="shared" si="14"/>
        <v>0</v>
      </c>
      <c r="M128" s="43">
        <f t="shared" si="12"/>
        <v>0</v>
      </c>
      <c r="N128" s="43">
        <v>0</v>
      </c>
      <c r="O128" s="43">
        <v>0</v>
      </c>
      <c r="P128" s="45"/>
    </row>
    <row r="129" spans="1:16" s="56" customFormat="1" x14ac:dyDescent="0.25">
      <c r="A129" s="48">
        <f t="shared" si="13"/>
        <v>124</v>
      </c>
      <c r="B129" s="46" t="s">
        <v>2023</v>
      </c>
      <c r="C129" s="46"/>
      <c r="D129" s="46"/>
      <c r="E129" s="46"/>
      <c r="F129" s="46">
        <f t="shared" si="15"/>
        <v>0</v>
      </c>
      <c r="G129" s="46"/>
      <c r="H129" s="46"/>
      <c r="I129" s="46"/>
      <c r="J129" s="46">
        <f t="shared" ref="J129:J190" si="16">G129+H129+I129</f>
        <v>0</v>
      </c>
      <c r="K129" s="45">
        <f t="shared" si="9"/>
        <v>0</v>
      </c>
      <c r="L129" s="43">
        <f t="shared" si="14"/>
        <v>0</v>
      </c>
      <c r="M129" s="43">
        <f t="shared" ref="M129:M186" si="17">L129*0.22</f>
        <v>0</v>
      </c>
      <c r="N129" s="43">
        <v>0</v>
      </c>
      <c r="O129" s="43">
        <v>0</v>
      </c>
      <c r="P129" s="45"/>
    </row>
    <row r="130" spans="1:16" s="56" customFormat="1" x14ac:dyDescent="0.25">
      <c r="A130" s="48">
        <f t="shared" si="13"/>
        <v>125</v>
      </c>
      <c r="B130" s="46" t="s">
        <v>2024</v>
      </c>
      <c r="C130" s="46"/>
      <c r="D130" s="46">
        <v>50</v>
      </c>
      <c r="E130" s="46"/>
      <c r="F130" s="46">
        <f t="shared" si="15"/>
        <v>50</v>
      </c>
      <c r="G130" s="46"/>
      <c r="H130" s="46"/>
      <c r="I130" s="46"/>
      <c r="J130" s="46">
        <f t="shared" si="16"/>
        <v>0</v>
      </c>
      <c r="K130" s="45">
        <f t="shared" si="9"/>
        <v>1.358049250253602E-3</v>
      </c>
      <c r="L130" s="43">
        <f t="shared" si="14"/>
        <v>5.8144199624982837</v>
      </c>
      <c r="M130" s="43">
        <f t="shared" si="17"/>
        <v>1.2791723917496225</v>
      </c>
      <c r="N130" s="43">
        <v>2.1746634934883966</v>
      </c>
      <c r="O130" s="43">
        <v>0.88256348767488613</v>
      </c>
      <c r="P130" s="45">
        <f>(L130+M130+N130+O130)/F130</f>
        <v>0.20301638670822378</v>
      </c>
    </row>
    <row r="131" spans="1:16" s="56" customFormat="1" x14ac:dyDescent="0.25">
      <c r="A131" s="48">
        <f t="shared" si="13"/>
        <v>126</v>
      </c>
      <c r="B131" s="46" t="s">
        <v>2025</v>
      </c>
      <c r="C131" s="46">
        <v>1925.1</v>
      </c>
      <c r="D131" s="46"/>
      <c r="E131" s="46"/>
      <c r="F131" s="46">
        <f t="shared" si="15"/>
        <v>1925.1</v>
      </c>
      <c r="G131" s="46">
        <v>26</v>
      </c>
      <c r="H131" s="46"/>
      <c r="I131" s="46"/>
      <c r="J131" s="46">
        <f t="shared" si="16"/>
        <v>26</v>
      </c>
      <c r="K131" s="45">
        <f t="shared" si="9"/>
        <v>5.2287612233264176E-2</v>
      </c>
      <c r="L131" s="43">
        <f t="shared" si="14"/>
        <v>223.86679739610889</v>
      </c>
      <c r="M131" s="43">
        <f t="shared" si="17"/>
        <v>49.25069542714396</v>
      </c>
      <c r="N131" s="43">
        <v>83.728893826290232</v>
      </c>
      <c r="O131" s="43">
        <v>33.980459402458465</v>
      </c>
      <c r="P131" s="45">
        <f>(L131+M131+N131+O131)/F131</f>
        <v>0.20301638670822375</v>
      </c>
    </row>
    <row r="132" spans="1:16" s="56" customFormat="1" x14ac:dyDescent="0.25">
      <c r="A132" s="48">
        <f t="shared" ref="A132:A195" si="18">A131+1</f>
        <v>127</v>
      </c>
      <c r="B132" s="46" t="s">
        <v>2026</v>
      </c>
      <c r="C132" s="46"/>
      <c r="D132" s="46"/>
      <c r="E132" s="46"/>
      <c r="F132" s="46">
        <f t="shared" si="15"/>
        <v>0</v>
      </c>
      <c r="G132" s="46"/>
      <c r="H132" s="46"/>
      <c r="I132" s="46"/>
      <c r="J132" s="46">
        <f t="shared" si="16"/>
        <v>0</v>
      </c>
      <c r="K132" s="45">
        <f t="shared" si="9"/>
        <v>0</v>
      </c>
      <c r="L132" s="43">
        <f t="shared" si="14"/>
        <v>0</v>
      </c>
      <c r="M132" s="43">
        <f t="shared" si="17"/>
        <v>0</v>
      </c>
      <c r="N132" s="43">
        <v>0</v>
      </c>
      <c r="O132" s="43">
        <v>0</v>
      </c>
      <c r="P132" s="45"/>
    </row>
    <row r="133" spans="1:16" s="56" customFormat="1" x14ac:dyDescent="0.25">
      <c r="A133" s="48">
        <f t="shared" si="18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15"/>
        <v>1506.7</v>
      </c>
      <c r="G133" s="46">
        <v>15</v>
      </c>
      <c r="H133" s="46">
        <v>1</v>
      </c>
      <c r="I133" s="46"/>
      <c r="J133" s="46">
        <f t="shared" si="16"/>
        <v>16</v>
      </c>
      <c r="K133" s="45">
        <f t="shared" si="9"/>
        <v>4.0923456107142042E-2</v>
      </c>
      <c r="L133" s="43">
        <f t="shared" si="14"/>
        <v>175.21173114992328</v>
      </c>
      <c r="M133" s="43">
        <f t="shared" si="17"/>
        <v>38.546580852983119</v>
      </c>
      <c r="N133" s="43">
        <v>65.531309712779333</v>
      </c>
      <c r="O133" s="43">
        <v>26.595168137595017</v>
      </c>
      <c r="P133" s="45">
        <f>(L133+M133+N133+O133)/F133</f>
        <v>0.20301638670822375</v>
      </c>
    </row>
    <row r="134" spans="1:16" s="56" customFormat="1" x14ac:dyDescent="0.25">
      <c r="A134" s="48">
        <f t="shared" si="18"/>
        <v>129</v>
      </c>
      <c r="B134" s="46" t="s">
        <v>2028</v>
      </c>
      <c r="C134" s="46"/>
      <c r="D134" s="46"/>
      <c r="E134" s="46"/>
      <c r="F134" s="46">
        <f t="shared" si="15"/>
        <v>0</v>
      </c>
      <c r="G134" s="46"/>
      <c r="H134" s="46"/>
      <c r="I134" s="46"/>
      <c r="J134" s="46">
        <f t="shared" si="16"/>
        <v>0</v>
      </c>
      <c r="K134" s="45">
        <f t="shared" ref="K134:K197" si="19">2.5/$F$203*F134</f>
        <v>0</v>
      </c>
      <c r="L134" s="43">
        <f t="shared" ref="L134:L165" si="20">K134*4281.45</f>
        <v>0</v>
      </c>
      <c r="M134" s="43">
        <f t="shared" si="17"/>
        <v>0</v>
      </c>
      <c r="N134" s="43">
        <v>0</v>
      </c>
      <c r="O134" s="43">
        <v>0</v>
      </c>
      <c r="P134" s="45"/>
    </row>
    <row r="135" spans="1:16" s="56" customFormat="1" x14ac:dyDescent="0.25">
      <c r="A135" s="48">
        <f t="shared" si="18"/>
        <v>130</v>
      </c>
      <c r="B135" s="46" t="s">
        <v>2029</v>
      </c>
      <c r="C135" s="46"/>
      <c r="D135" s="46"/>
      <c r="E135" s="46"/>
      <c r="F135" s="46">
        <f t="shared" si="15"/>
        <v>0</v>
      </c>
      <c r="G135" s="46"/>
      <c r="H135" s="46"/>
      <c r="I135" s="46"/>
      <c r="J135" s="46">
        <f t="shared" si="16"/>
        <v>0</v>
      </c>
      <c r="K135" s="45">
        <f t="shared" si="19"/>
        <v>0</v>
      </c>
      <c r="L135" s="43">
        <f t="shared" si="20"/>
        <v>0</v>
      </c>
      <c r="M135" s="43">
        <f t="shared" si="17"/>
        <v>0</v>
      </c>
      <c r="N135" s="43">
        <v>0</v>
      </c>
      <c r="O135" s="43">
        <v>0</v>
      </c>
      <c r="P135" s="45"/>
    </row>
    <row r="136" spans="1:16" s="56" customFormat="1" x14ac:dyDescent="0.25">
      <c r="A136" s="48">
        <f t="shared" si="18"/>
        <v>131</v>
      </c>
      <c r="B136" s="46" t="s">
        <v>2030</v>
      </c>
      <c r="C136" s="46"/>
      <c r="D136" s="46"/>
      <c r="E136" s="46">
        <v>16.100000000000001</v>
      </c>
      <c r="F136" s="46">
        <f t="shared" si="15"/>
        <v>16.100000000000001</v>
      </c>
      <c r="G136" s="46"/>
      <c r="H136" s="46"/>
      <c r="I136" s="46"/>
      <c r="J136" s="46">
        <f t="shared" si="16"/>
        <v>0</v>
      </c>
      <c r="K136" s="45">
        <f t="shared" si="19"/>
        <v>4.3729185858165984E-4</v>
      </c>
      <c r="L136" s="43">
        <f t="shared" si="20"/>
        <v>1.8722432279244474</v>
      </c>
      <c r="M136" s="43">
        <f t="shared" si="17"/>
        <v>0.41189351014337844</v>
      </c>
      <c r="N136" s="43">
        <v>0.70024164490326368</v>
      </c>
      <c r="O136" s="43">
        <v>0.28418544303131338</v>
      </c>
      <c r="P136" s="45">
        <f>(L136+M136+N136+O136)/F136</f>
        <v>0.20301638670822375</v>
      </c>
    </row>
    <row r="137" spans="1:16" s="56" customFormat="1" x14ac:dyDescent="0.25">
      <c r="A137" s="48">
        <f t="shared" si="18"/>
        <v>132</v>
      </c>
      <c r="B137" s="46" t="s">
        <v>2031</v>
      </c>
      <c r="C137" s="46"/>
      <c r="D137" s="46"/>
      <c r="E137" s="46">
        <v>108.9</v>
      </c>
      <c r="F137" s="46">
        <f t="shared" si="15"/>
        <v>108.9</v>
      </c>
      <c r="G137" s="46"/>
      <c r="H137" s="46"/>
      <c r="I137" s="46"/>
      <c r="J137" s="46">
        <f t="shared" si="16"/>
        <v>0</v>
      </c>
      <c r="K137" s="45">
        <f t="shared" si="19"/>
        <v>2.9578312670523453E-3</v>
      </c>
      <c r="L137" s="43">
        <f t="shared" si="20"/>
        <v>12.663806678321263</v>
      </c>
      <c r="M137" s="43">
        <f t="shared" si="17"/>
        <v>2.7860374692306777</v>
      </c>
      <c r="N137" s="43">
        <v>4.7364170888177277</v>
      </c>
      <c r="O137" s="43">
        <v>1.9222232761559019</v>
      </c>
      <c r="P137" s="45">
        <f>(L137+M137+N137+O137)/F137</f>
        <v>0.20301638670822375</v>
      </c>
    </row>
    <row r="138" spans="1:16" s="56" customFormat="1" x14ac:dyDescent="0.25">
      <c r="A138" s="48">
        <f t="shared" si="18"/>
        <v>133</v>
      </c>
      <c r="B138" s="46" t="s">
        <v>2032</v>
      </c>
      <c r="C138" s="46"/>
      <c r="D138" s="46"/>
      <c r="E138" s="46"/>
      <c r="F138" s="46">
        <f t="shared" si="15"/>
        <v>0</v>
      </c>
      <c r="G138" s="46"/>
      <c r="H138" s="46"/>
      <c r="I138" s="46"/>
      <c r="J138" s="46">
        <f t="shared" si="16"/>
        <v>0</v>
      </c>
      <c r="K138" s="45">
        <f t="shared" si="19"/>
        <v>0</v>
      </c>
      <c r="L138" s="43">
        <f t="shared" si="20"/>
        <v>0</v>
      </c>
      <c r="M138" s="43">
        <f t="shared" si="17"/>
        <v>0</v>
      </c>
      <c r="N138" s="43">
        <v>0</v>
      </c>
      <c r="O138" s="43">
        <v>0</v>
      </c>
      <c r="P138" s="45"/>
    </row>
    <row r="139" spans="1:16" s="56" customFormat="1" x14ac:dyDescent="0.25">
      <c r="A139" s="48">
        <f t="shared" si="18"/>
        <v>134</v>
      </c>
      <c r="B139" s="46" t="s">
        <v>2033</v>
      </c>
      <c r="C139" s="46"/>
      <c r="D139" s="46">
        <v>222</v>
      </c>
      <c r="E139" s="46"/>
      <c r="F139" s="46">
        <f t="shared" si="15"/>
        <v>222</v>
      </c>
      <c r="G139" s="46"/>
      <c r="H139" s="46"/>
      <c r="I139" s="46"/>
      <c r="J139" s="46">
        <f t="shared" si="16"/>
        <v>0</v>
      </c>
      <c r="K139" s="45">
        <f t="shared" si="19"/>
        <v>6.0297386711259922E-3</v>
      </c>
      <c r="L139" s="43">
        <f t="shared" si="20"/>
        <v>25.816024633492379</v>
      </c>
      <c r="M139" s="43">
        <f t="shared" si="17"/>
        <v>5.6795254193683231</v>
      </c>
      <c r="N139" s="43">
        <v>9.6555059110884809</v>
      </c>
      <c r="O139" s="43">
        <v>3.918581885276494</v>
      </c>
      <c r="P139" s="45">
        <f>(L139+M139+N139+O139)/F139</f>
        <v>0.20301638670822378</v>
      </c>
    </row>
    <row r="140" spans="1:16" s="56" customFormat="1" x14ac:dyDescent="0.25">
      <c r="A140" s="48">
        <f t="shared" si="18"/>
        <v>135</v>
      </c>
      <c r="B140" s="46" t="s">
        <v>2034</v>
      </c>
      <c r="C140" s="46"/>
      <c r="D140" s="46">
        <v>98.9</v>
      </c>
      <c r="E140" s="46"/>
      <c r="F140" s="46">
        <f t="shared" si="15"/>
        <v>98.9</v>
      </c>
      <c r="G140" s="46"/>
      <c r="H140" s="46"/>
      <c r="I140" s="46"/>
      <c r="J140" s="46">
        <f t="shared" si="16"/>
        <v>0</v>
      </c>
      <c r="K140" s="45">
        <f t="shared" si="19"/>
        <v>2.686221417001625E-3</v>
      </c>
      <c r="L140" s="43">
        <f t="shared" si="20"/>
        <v>11.500922685821607</v>
      </c>
      <c r="M140" s="43">
        <f t="shared" si="17"/>
        <v>2.5302029908807535</v>
      </c>
      <c r="N140" s="43">
        <v>4.3014843901200486</v>
      </c>
      <c r="O140" s="43">
        <v>1.7457105786209248</v>
      </c>
      <c r="P140" s="45">
        <f>(L140+M140+N140+O140)/F140</f>
        <v>0.20301638670822378</v>
      </c>
    </row>
    <row r="141" spans="1:16" s="56" customFormat="1" x14ac:dyDescent="0.25">
      <c r="A141" s="48">
        <f t="shared" si="18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15"/>
        <v>234.6</v>
      </c>
      <c r="G141" s="46">
        <v>2</v>
      </c>
      <c r="H141" s="46">
        <v>1</v>
      </c>
      <c r="I141" s="46">
        <v>1</v>
      </c>
      <c r="J141" s="46">
        <f t="shared" si="16"/>
        <v>4</v>
      </c>
      <c r="K141" s="45">
        <f t="shared" si="19"/>
        <v>6.3719670821898999E-3</v>
      </c>
      <c r="L141" s="43">
        <f t="shared" si="20"/>
        <v>27.281258464041947</v>
      </c>
      <c r="M141" s="43">
        <f t="shared" si="17"/>
        <v>6.0018768620892287</v>
      </c>
      <c r="N141" s="43">
        <v>10.203521111447555</v>
      </c>
      <c r="O141" s="43">
        <v>4.1409878841705652</v>
      </c>
      <c r="P141" s="45">
        <f>(L141+M141+N141+O141)/F141</f>
        <v>0.20301638670822375</v>
      </c>
    </row>
    <row r="142" spans="1:16" s="56" customFormat="1" x14ac:dyDescent="0.25">
      <c r="A142" s="48">
        <f t="shared" si="18"/>
        <v>137</v>
      </c>
      <c r="B142" s="46" t="s">
        <v>2036</v>
      </c>
      <c r="C142" s="46"/>
      <c r="D142" s="46"/>
      <c r="E142" s="46"/>
      <c r="F142" s="46">
        <f t="shared" si="15"/>
        <v>0</v>
      </c>
      <c r="G142" s="46"/>
      <c r="H142" s="46"/>
      <c r="I142" s="46"/>
      <c r="J142" s="46">
        <f t="shared" si="16"/>
        <v>0</v>
      </c>
      <c r="K142" s="45">
        <f t="shared" si="19"/>
        <v>0</v>
      </c>
      <c r="L142" s="43">
        <f t="shared" si="20"/>
        <v>0</v>
      </c>
      <c r="M142" s="43">
        <f t="shared" si="17"/>
        <v>0</v>
      </c>
      <c r="N142" s="43">
        <v>0</v>
      </c>
      <c r="O142" s="43">
        <v>0</v>
      </c>
      <c r="P142" s="45"/>
    </row>
    <row r="143" spans="1:16" s="56" customFormat="1" x14ac:dyDescent="0.25">
      <c r="A143" s="48">
        <f t="shared" si="18"/>
        <v>138</v>
      </c>
      <c r="B143" s="46" t="s">
        <v>2037</v>
      </c>
      <c r="C143" s="46"/>
      <c r="D143" s="46"/>
      <c r="E143" s="46">
        <v>165.3</v>
      </c>
      <c r="F143" s="46">
        <f t="shared" si="15"/>
        <v>165.3</v>
      </c>
      <c r="G143" s="46"/>
      <c r="H143" s="46"/>
      <c r="I143" s="46"/>
      <c r="J143" s="46">
        <f t="shared" si="16"/>
        <v>0</v>
      </c>
      <c r="K143" s="45">
        <f t="shared" si="19"/>
        <v>4.4897108213384079E-3</v>
      </c>
      <c r="L143" s="43">
        <f t="shared" si="20"/>
        <v>19.222472396019327</v>
      </c>
      <c r="M143" s="43">
        <f t="shared" si="17"/>
        <v>4.2289439271242522</v>
      </c>
      <c r="N143" s="43">
        <v>7.1894375094726382</v>
      </c>
      <c r="O143" s="43">
        <v>2.9177548902531734</v>
      </c>
      <c r="P143" s="45">
        <f>(L143+M143+N143+O143)/F143</f>
        <v>0.20301638670822375</v>
      </c>
    </row>
    <row r="144" spans="1:16" s="56" customFormat="1" x14ac:dyDescent="0.25">
      <c r="A144" s="48">
        <f t="shared" si="18"/>
        <v>139</v>
      </c>
      <c r="B144" s="46" t="s">
        <v>2038</v>
      </c>
      <c r="C144" s="46">
        <v>2132.6</v>
      </c>
      <c r="D144" s="46"/>
      <c r="E144" s="46">
        <v>163.69999999999999</v>
      </c>
      <c r="F144" s="46">
        <f t="shared" si="15"/>
        <v>2296.2999999999997</v>
      </c>
      <c r="G144" s="46">
        <v>46</v>
      </c>
      <c r="H144" s="46">
        <v>1</v>
      </c>
      <c r="I144" s="46"/>
      <c r="J144" s="46">
        <f t="shared" si="16"/>
        <v>47</v>
      </c>
      <c r="K144" s="45">
        <f t="shared" si="19"/>
        <v>6.2369769867146915E-2</v>
      </c>
      <c r="L144" s="43">
        <f t="shared" si="20"/>
        <v>267.03305119769612</v>
      </c>
      <c r="M144" s="43">
        <f t="shared" si="17"/>
        <v>58.747271263493147</v>
      </c>
      <c r="N144" s="43">
        <v>99.873595601948082</v>
      </c>
      <c r="O144" s="43">
        <v>40.532610734956812</v>
      </c>
      <c r="P144" s="45">
        <f>(L144+M144+N144+O144)/F144</f>
        <v>0.20301638670822375</v>
      </c>
    </row>
    <row r="145" spans="1:16" s="56" customFormat="1" x14ac:dyDescent="0.25">
      <c r="A145" s="48">
        <f t="shared" si="18"/>
        <v>140</v>
      </c>
      <c r="B145" s="46" t="s">
        <v>2039</v>
      </c>
      <c r="C145" s="46"/>
      <c r="D145" s="46"/>
      <c r="E145" s="46"/>
      <c r="F145" s="46">
        <f t="shared" si="15"/>
        <v>0</v>
      </c>
      <c r="G145" s="46"/>
      <c r="H145" s="46"/>
      <c r="I145" s="46"/>
      <c r="J145" s="46">
        <f t="shared" si="16"/>
        <v>0</v>
      </c>
      <c r="K145" s="45">
        <f t="shared" si="19"/>
        <v>0</v>
      </c>
      <c r="L145" s="43">
        <f t="shared" si="20"/>
        <v>0</v>
      </c>
      <c r="M145" s="43">
        <f t="shared" si="17"/>
        <v>0</v>
      </c>
      <c r="N145" s="43">
        <v>0</v>
      </c>
      <c r="O145" s="43">
        <v>0</v>
      </c>
      <c r="P145" s="45"/>
    </row>
    <row r="146" spans="1:16" s="56" customFormat="1" x14ac:dyDescent="0.25">
      <c r="A146" s="48">
        <f t="shared" si="18"/>
        <v>141</v>
      </c>
      <c r="B146" s="46" t="s">
        <v>2040</v>
      </c>
      <c r="C146" s="46"/>
      <c r="D146" s="46"/>
      <c r="E146" s="46"/>
      <c r="F146" s="46">
        <f t="shared" si="15"/>
        <v>0</v>
      </c>
      <c r="G146" s="46"/>
      <c r="H146" s="46"/>
      <c r="I146" s="46"/>
      <c r="J146" s="46">
        <f t="shared" si="16"/>
        <v>0</v>
      </c>
      <c r="K146" s="45">
        <f t="shared" si="19"/>
        <v>0</v>
      </c>
      <c r="L146" s="43">
        <f t="shared" si="20"/>
        <v>0</v>
      </c>
      <c r="M146" s="43">
        <f t="shared" si="17"/>
        <v>0</v>
      </c>
      <c r="N146" s="43">
        <v>0</v>
      </c>
      <c r="O146" s="43">
        <v>0</v>
      </c>
      <c r="P146" s="45"/>
    </row>
    <row r="147" spans="1:16" s="56" customFormat="1" x14ac:dyDescent="0.25">
      <c r="A147" s="48">
        <f t="shared" si="18"/>
        <v>142</v>
      </c>
      <c r="B147" s="46" t="s">
        <v>2041</v>
      </c>
      <c r="C147" s="46"/>
      <c r="D147" s="46"/>
      <c r="E147" s="46"/>
      <c r="F147" s="46">
        <f t="shared" si="15"/>
        <v>0</v>
      </c>
      <c r="G147" s="46"/>
      <c r="H147" s="46"/>
      <c r="I147" s="46"/>
      <c r="J147" s="46">
        <f t="shared" si="16"/>
        <v>0</v>
      </c>
      <c r="K147" s="45">
        <f t="shared" si="19"/>
        <v>0</v>
      </c>
      <c r="L147" s="43">
        <f t="shared" si="20"/>
        <v>0</v>
      </c>
      <c r="M147" s="43">
        <f t="shared" si="17"/>
        <v>0</v>
      </c>
      <c r="N147" s="43">
        <v>0</v>
      </c>
      <c r="O147" s="43">
        <v>0</v>
      </c>
      <c r="P147" s="45"/>
    </row>
    <row r="148" spans="1:16" s="56" customFormat="1" x14ac:dyDescent="0.25">
      <c r="A148" s="48">
        <f t="shared" si="18"/>
        <v>143</v>
      </c>
      <c r="B148" s="46" t="s">
        <v>2042</v>
      </c>
      <c r="C148" s="46"/>
      <c r="D148" s="46"/>
      <c r="E148" s="46"/>
      <c r="F148" s="46">
        <f t="shared" si="15"/>
        <v>0</v>
      </c>
      <c r="G148" s="46"/>
      <c r="H148" s="46"/>
      <c r="I148" s="46"/>
      <c r="J148" s="46">
        <f t="shared" si="16"/>
        <v>0</v>
      </c>
      <c r="K148" s="45">
        <f t="shared" si="19"/>
        <v>0</v>
      </c>
      <c r="L148" s="43">
        <f t="shared" si="20"/>
        <v>0</v>
      </c>
      <c r="M148" s="43">
        <f t="shared" si="17"/>
        <v>0</v>
      </c>
      <c r="N148" s="43">
        <v>0</v>
      </c>
      <c r="O148" s="43">
        <v>0</v>
      </c>
      <c r="P148" s="45"/>
    </row>
    <row r="149" spans="1:16" s="56" customFormat="1" x14ac:dyDescent="0.25">
      <c r="A149" s="48">
        <f t="shared" si="18"/>
        <v>144</v>
      </c>
      <c r="B149" s="46" t="s">
        <v>2043</v>
      </c>
      <c r="C149" s="46"/>
      <c r="D149" s="46"/>
      <c r="E149" s="46"/>
      <c r="F149" s="46">
        <f t="shared" si="15"/>
        <v>0</v>
      </c>
      <c r="G149" s="46"/>
      <c r="H149" s="46"/>
      <c r="I149" s="46"/>
      <c r="J149" s="46">
        <f t="shared" si="16"/>
        <v>0</v>
      </c>
      <c r="K149" s="45">
        <f t="shared" si="19"/>
        <v>0</v>
      </c>
      <c r="L149" s="43">
        <f t="shared" si="20"/>
        <v>0</v>
      </c>
      <c r="M149" s="43">
        <f t="shared" si="17"/>
        <v>0</v>
      </c>
      <c r="N149" s="43">
        <v>0</v>
      </c>
      <c r="O149" s="43">
        <v>0</v>
      </c>
      <c r="P149" s="45"/>
    </row>
    <row r="150" spans="1:16" s="56" customFormat="1" x14ac:dyDescent="0.25">
      <c r="A150" s="48">
        <f t="shared" si="18"/>
        <v>145</v>
      </c>
      <c r="B150" s="46" t="s">
        <v>2044</v>
      </c>
      <c r="C150" s="46"/>
      <c r="D150" s="46">
        <v>16.2</v>
      </c>
      <c r="E150" s="46">
        <v>35.6</v>
      </c>
      <c r="F150" s="46">
        <f t="shared" si="15"/>
        <v>51.8</v>
      </c>
      <c r="G150" s="46"/>
      <c r="H150" s="46"/>
      <c r="I150" s="46"/>
      <c r="J150" s="46">
        <f t="shared" si="16"/>
        <v>0</v>
      </c>
      <c r="K150" s="45">
        <f t="shared" si="19"/>
        <v>1.4069390232627314E-3</v>
      </c>
      <c r="L150" s="43">
        <f t="shared" si="20"/>
        <v>6.0237390811482214</v>
      </c>
      <c r="M150" s="43">
        <f t="shared" si="17"/>
        <v>1.3252225978526087</v>
      </c>
      <c r="N150" s="43">
        <v>2.2529513792539784</v>
      </c>
      <c r="O150" s="43">
        <v>0.91433577323118198</v>
      </c>
      <c r="P150" s="45">
        <f>(L150+M150+N150+O150)/F150</f>
        <v>0.20301638670822375</v>
      </c>
    </row>
    <row r="151" spans="1:16" s="56" customFormat="1" x14ac:dyDescent="0.25">
      <c r="A151" s="48">
        <f t="shared" si="18"/>
        <v>146</v>
      </c>
      <c r="B151" s="46" t="s">
        <v>2045</v>
      </c>
      <c r="C151" s="46"/>
      <c r="D151" s="46"/>
      <c r="E151" s="46"/>
      <c r="F151" s="46">
        <f t="shared" si="15"/>
        <v>0</v>
      </c>
      <c r="G151" s="46"/>
      <c r="H151" s="46"/>
      <c r="I151" s="46"/>
      <c r="J151" s="46">
        <f t="shared" si="16"/>
        <v>0</v>
      </c>
      <c r="K151" s="45">
        <f t="shared" si="19"/>
        <v>0</v>
      </c>
      <c r="L151" s="43">
        <f t="shared" si="20"/>
        <v>0</v>
      </c>
      <c r="M151" s="43">
        <f t="shared" si="17"/>
        <v>0</v>
      </c>
      <c r="N151" s="43">
        <v>0</v>
      </c>
      <c r="O151" s="43">
        <v>0</v>
      </c>
      <c r="P151" s="45"/>
    </row>
    <row r="152" spans="1:16" s="56" customFormat="1" x14ac:dyDescent="0.25">
      <c r="A152" s="48">
        <f t="shared" si="18"/>
        <v>147</v>
      </c>
      <c r="B152" s="46" t="s">
        <v>2046</v>
      </c>
      <c r="C152" s="46"/>
      <c r="D152" s="46"/>
      <c r="E152" s="46"/>
      <c r="F152" s="46">
        <f t="shared" si="15"/>
        <v>0</v>
      </c>
      <c r="G152" s="46"/>
      <c r="H152" s="46"/>
      <c r="I152" s="46"/>
      <c r="J152" s="46">
        <f t="shared" si="16"/>
        <v>0</v>
      </c>
      <c r="K152" s="45">
        <f t="shared" si="19"/>
        <v>0</v>
      </c>
      <c r="L152" s="43">
        <f t="shared" si="20"/>
        <v>0</v>
      </c>
      <c r="M152" s="43">
        <f t="shared" si="17"/>
        <v>0</v>
      </c>
      <c r="N152" s="43">
        <v>0</v>
      </c>
      <c r="O152" s="43">
        <v>0</v>
      </c>
      <c r="P152" s="45"/>
    </row>
    <row r="153" spans="1:16" s="56" customFormat="1" x14ac:dyDescent="0.25">
      <c r="A153" s="48">
        <f t="shared" si="18"/>
        <v>148</v>
      </c>
      <c r="B153" s="46" t="s">
        <v>2047</v>
      </c>
      <c r="C153" s="46"/>
      <c r="D153" s="46">
        <v>31.4</v>
      </c>
      <c r="E153" s="46"/>
      <c r="F153" s="46">
        <f t="shared" si="15"/>
        <v>31.4</v>
      </c>
      <c r="G153" s="46"/>
      <c r="H153" s="46"/>
      <c r="I153" s="46"/>
      <c r="J153" s="46">
        <f t="shared" si="16"/>
        <v>0</v>
      </c>
      <c r="K153" s="45">
        <f t="shared" si="19"/>
        <v>8.5285492915926201E-4</v>
      </c>
      <c r="L153" s="43">
        <f t="shared" si="20"/>
        <v>3.6514557364489222</v>
      </c>
      <c r="M153" s="43">
        <f t="shared" si="17"/>
        <v>0.80332026201876283</v>
      </c>
      <c r="N153" s="43">
        <v>1.3656886739107128</v>
      </c>
      <c r="O153" s="43">
        <v>0.55424987025982841</v>
      </c>
      <c r="P153" s="45">
        <f>(L153+M153+N153+O153)/F153</f>
        <v>0.20301638670822375</v>
      </c>
    </row>
    <row r="154" spans="1:16" s="56" customFormat="1" x14ac:dyDescent="0.25">
      <c r="A154" s="48">
        <f t="shared" si="18"/>
        <v>149</v>
      </c>
      <c r="B154" s="46" t="s">
        <v>2048</v>
      </c>
      <c r="C154" s="46"/>
      <c r="D154" s="46">
        <v>17.100000000000001</v>
      </c>
      <c r="E154" s="46"/>
      <c r="F154" s="46">
        <f t="shared" si="15"/>
        <v>17.100000000000001</v>
      </c>
      <c r="G154" s="46"/>
      <c r="H154" s="46"/>
      <c r="I154" s="46"/>
      <c r="J154" s="46">
        <f t="shared" si="16"/>
        <v>0</v>
      </c>
      <c r="K154" s="45">
        <f t="shared" si="19"/>
        <v>4.644528435867319E-4</v>
      </c>
      <c r="L154" s="43">
        <f t="shared" si="20"/>
        <v>1.9885316271744131</v>
      </c>
      <c r="M154" s="43">
        <f t="shared" si="17"/>
        <v>0.43747695797837088</v>
      </c>
      <c r="N154" s="43">
        <v>0.74373491477303155</v>
      </c>
      <c r="O154" s="43">
        <v>0.30183671278481106</v>
      </c>
      <c r="P154" s="45">
        <f>(L154+M154+N154+O154)/F154</f>
        <v>0.20301638670822375</v>
      </c>
    </row>
    <row r="155" spans="1:16" s="56" customFormat="1" x14ac:dyDescent="0.25">
      <c r="A155" s="48">
        <f t="shared" si="18"/>
        <v>150</v>
      </c>
      <c r="B155" s="46" t="s">
        <v>2049</v>
      </c>
      <c r="C155" s="46"/>
      <c r="D155" s="46"/>
      <c r="E155" s="46"/>
      <c r="F155" s="46">
        <f t="shared" si="15"/>
        <v>0</v>
      </c>
      <c r="G155" s="46"/>
      <c r="H155" s="46"/>
      <c r="I155" s="46"/>
      <c r="J155" s="46">
        <f t="shared" si="16"/>
        <v>0</v>
      </c>
      <c r="K155" s="45">
        <f t="shared" si="19"/>
        <v>0</v>
      </c>
      <c r="L155" s="43">
        <f t="shared" si="20"/>
        <v>0</v>
      </c>
      <c r="M155" s="43">
        <f t="shared" si="17"/>
        <v>0</v>
      </c>
      <c r="N155" s="43">
        <v>0</v>
      </c>
      <c r="O155" s="43">
        <v>0</v>
      </c>
      <c r="P155" s="45"/>
    </row>
    <row r="156" spans="1:16" s="56" customFormat="1" x14ac:dyDescent="0.25">
      <c r="A156" s="48">
        <f t="shared" si="18"/>
        <v>151</v>
      </c>
      <c r="B156" s="46" t="s">
        <v>2050</v>
      </c>
      <c r="C156" s="46"/>
      <c r="D156" s="46"/>
      <c r="E156" s="46"/>
      <c r="F156" s="46">
        <f t="shared" si="15"/>
        <v>0</v>
      </c>
      <c r="G156" s="46"/>
      <c r="H156" s="46"/>
      <c r="I156" s="46"/>
      <c r="J156" s="46">
        <f t="shared" si="16"/>
        <v>0</v>
      </c>
      <c r="K156" s="45">
        <f t="shared" si="19"/>
        <v>0</v>
      </c>
      <c r="L156" s="43">
        <f t="shared" si="20"/>
        <v>0</v>
      </c>
      <c r="M156" s="43">
        <f t="shared" si="17"/>
        <v>0</v>
      </c>
      <c r="N156" s="43">
        <v>0</v>
      </c>
      <c r="O156" s="43">
        <v>0</v>
      </c>
      <c r="P156" s="45"/>
    </row>
    <row r="157" spans="1:16" s="56" customFormat="1" x14ac:dyDescent="0.25">
      <c r="A157" s="48">
        <f t="shared" si="18"/>
        <v>152</v>
      </c>
      <c r="B157" s="46" t="s">
        <v>2051</v>
      </c>
      <c r="C157" s="46"/>
      <c r="D157" s="46"/>
      <c r="E157" s="46"/>
      <c r="F157" s="46">
        <f t="shared" si="15"/>
        <v>0</v>
      </c>
      <c r="G157" s="46"/>
      <c r="H157" s="46"/>
      <c r="I157" s="46"/>
      <c r="J157" s="46">
        <f t="shared" si="16"/>
        <v>0</v>
      </c>
      <c r="K157" s="45">
        <f t="shared" si="19"/>
        <v>0</v>
      </c>
      <c r="L157" s="43">
        <f t="shared" si="20"/>
        <v>0</v>
      </c>
      <c r="M157" s="43">
        <f t="shared" si="17"/>
        <v>0</v>
      </c>
      <c r="N157" s="43">
        <v>0</v>
      </c>
      <c r="O157" s="43">
        <v>0</v>
      </c>
      <c r="P157" s="45"/>
    </row>
    <row r="158" spans="1:16" s="56" customFormat="1" x14ac:dyDescent="0.25">
      <c r="A158" s="48">
        <f t="shared" si="18"/>
        <v>153</v>
      </c>
      <c r="B158" s="46" t="s">
        <v>2052</v>
      </c>
      <c r="C158" s="46"/>
      <c r="D158" s="46"/>
      <c r="E158" s="46"/>
      <c r="F158" s="46">
        <f t="shared" si="15"/>
        <v>0</v>
      </c>
      <c r="G158" s="46"/>
      <c r="H158" s="46"/>
      <c r="I158" s="46"/>
      <c r="J158" s="46">
        <f t="shared" si="16"/>
        <v>0</v>
      </c>
      <c r="K158" s="45">
        <f t="shared" si="19"/>
        <v>0</v>
      </c>
      <c r="L158" s="43">
        <f t="shared" si="20"/>
        <v>0</v>
      </c>
      <c r="M158" s="43">
        <f t="shared" si="17"/>
        <v>0</v>
      </c>
      <c r="N158" s="43">
        <v>0</v>
      </c>
      <c r="O158" s="43">
        <v>0</v>
      </c>
      <c r="P158" s="45"/>
    </row>
    <row r="159" spans="1:16" s="56" customFormat="1" x14ac:dyDescent="0.25">
      <c r="A159" s="48">
        <f t="shared" si="18"/>
        <v>154</v>
      </c>
      <c r="B159" s="46" t="s">
        <v>2053</v>
      </c>
      <c r="C159" s="46"/>
      <c r="D159" s="46">
        <v>38.700000000000003</v>
      </c>
      <c r="E159" s="46"/>
      <c r="F159" s="46">
        <f t="shared" si="15"/>
        <v>38.700000000000003</v>
      </c>
      <c r="G159" s="46"/>
      <c r="H159" s="46"/>
      <c r="I159" s="46"/>
      <c r="J159" s="46">
        <f t="shared" si="16"/>
        <v>0</v>
      </c>
      <c r="K159" s="45">
        <f t="shared" si="19"/>
        <v>1.051130119696288E-3</v>
      </c>
      <c r="L159" s="43">
        <f t="shared" si="20"/>
        <v>4.5003610509736722</v>
      </c>
      <c r="M159" s="43">
        <f t="shared" si="17"/>
        <v>0.99007943121420794</v>
      </c>
      <c r="N159" s="43">
        <v>1.6831895439600186</v>
      </c>
      <c r="O159" s="43">
        <v>0.68310413946036186</v>
      </c>
      <c r="P159" s="45">
        <f>(L159+M159+N159+O159)/F159</f>
        <v>0.20301638670822378</v>
      </c>
    </row>
    <row r="160" spans="1:16" s="56" customFormat="1" x14ac:dyDescent="0.25">
      <c r="A160" s="48">
        <f t="shared" si="18"/>
        <v>155</v>
      </c>
      <c r="B160" s="46" t="s">
        <v>2054</v>
      </c>
      <c r="C160" s="46"/>
      <c r="D160" s="46"/>
      <c r="E160" s="46"/>
      <c r="F160" s="46">
        <f t="shared" si="15"/>
        <v>0</v>
      </c>
      <c r="G160" s="46"/>
      <c r="H160" s="46"/>
      <c r="I160" s="46"/>
      <c r="J160" s="46">
        <f t="shared" si="16"/>
        <v>0</v>
      </c>
      <c r="K160" s="45">
        <f t="shared" si="19"/>
        <v>0</v>
      </c>
      <c r="L160" s="43">
        <f t="shared" si="20"/>
        <v>0</v>
      </c>
      <c r="M160" s="43">
        <f t="shared" si="17"/>
        <v>0</v>
      </c>
      <c r="N160" s="43">
        <v>0</v>
      </c>
      <c r="O160" s="43">
        <v>0</v>
      </c>
      <c r="P160" s="45"/>
    </row>
    <row r="161" spans="1:16" s="56" customFormat="1" x14ac:dyDescent="0.25">
      <c r="A161" s="48">
        <f t="shared" si="18"/>
        <v>156</v>
      </c>
      <c r="B161" s="46" t="s">
        <v>2055</v>
      </c>
      <c r="C161" s="46"/>
      <c r="D161" s="46"/>
      <c r="E161" s="46"/>
      <c r="F161" s="46">
        <f t="shared" si="15"/>
        <v>0</v>
      </c>
      <c r="G161" s="46"/>
      <c r="H161" s="46"/>
      <c r="I161" s="46"/>
      <c r="J161" s="46">
        <f t="shared" si="16"/>
        <v>0</v>
      </c>
      <c r="K161" s="45">
        <f t="shared" si="19"/>
        <v>0</v>
      </c>
      <c r="L161" s="43">
        <f t="shared" si="20"/>
        <v>0</v>
      </c>
      <c r="M161" s="43">
        <f t="shared" si="17"/>
        <v>0</v>
      </c>
      <c r="N161" s="43">
        <v>0</v>
      </c>
      <c r="O161" s="43">
        <v>0</v>
      </c>
      <c r="P161" s="45"/>
    </row>
    <row r="162" spans="1:16" s="56" customFormat="1" x14ac:dyDescent="0.25">
      <c r="A162" s="48">
        <f t="shared" si="18"/>
        <v>157</v>
      </c>
      <c r="B162" s="46" t="s">
        <v>2056</v>
      </c>
      <c r="C162" s="46"/>
      <c r="D162" s="46"/>
      <c r="E162" s="46"/>
      <c r="F162" s="46">
        <f t="shared" si="15"/>
        <v>0</v>
      </c>
      <c r="G162" s="46"/>
      <c r="H162" s="46"/>
      <c r="I162" s="46"/>
      <c r="J162" s="46">
        <f t="shared" si="16"/>
        <v>0</v>
      </c>
      <c r="K162" s="45">
        <f t="shared" si="19"/>
        <v>0</v>
      </c>
      <c r="L162" s="43">
        <f t="shared" si="20"/>
        <v>0</v>
      </c>
      <c r="M162" s="43">
        <f t="shared" si="17"/>
        <v>0</v>
      </c>
      <c r="N162" s="43">
        <v>0</v>
      </c>
      <c r="O162" s="43">
        <v>0</v>
      </c>
      <c r="P162" s="45"/>
    </row>
    <row r="163" spans="1:16" s="56" customFormat="1" x14ac:dyDescent="0.25">
      <c r="A163" s="48">
        <f t="shared" si="18"/>
        <v>158</v>
      </c>
      <c r="B163" s="46" t="s">
        <v>2057</v>
      </c>
      <c r="C163" s="46"/>
      <c r="D163" s="46"/>
      <c r="E163" s="46"/>
      <c r="F163" s="46">
        <f t="shared" si="15"/>
        <v>0</v>
      </c>
      <c r="G163" s="46"/>
      <c r="H163" s="46"/>
      <c r="I163" s="46"/>
      <c r="J163" s="46">
        <f t="shared" si="16"/>
        <v>0</v>
      </c>
      <c r="K163" s="45">
        <f t="shared" si="19"/>
        <v>0</v>
      </c>
      <c r="L163" s="43">
        <f t="shared" si="20"/>
        <v>0</v>
      </c>
      <c r="M163" s="43">
        <f t="shared" si="17"/>
        <v>0</v>
      </c>
      <c r="N163" s="43">
        <v>0</v>
      </c>
      <c r="O163" s="43">
        <v>0</v>
      </c>
      <c r="P163" s="45"/>
    </row>
    <row r="164" spans="1:16" s="56" customFormat="1" x14ac:dyDescent="0.25">
      <c r="A164" s="48">
        <f t="shared" si="18"/>
        <v>159</v>
      </c>
      <c r="B164" s="46" t="s">
        <v>2058</v>
      </c>
      <c r="C164" s="46"/>
      <c r="D164" s="46"/>
      <c r="E164" s="46">
        <v>20.6</v>
      </c>
      <c r="F164" s="46">
        <f t="shared" si="15"/>
        <v>20.6</v>
      </c>
      <c r="G164" s="46"/>
      <c r="H164" s="46"/>
      <c r="I164" s="46"/>
      <c r="J164" s="46">
        <f t="shared" si="16"/>
        <v>0</v>
      </c>
      <c r="K164" s="45">
        <f t="shared" si="19"/>
        <v>5.5951629110448408E-4</v>
      </c>
      <c r="L164" s="43">
        <f t="shared" si="20"/>
        <v>2.3955410245492934</v>
      </c>
      <c r="M164" s="43">
        <f t="shared" si="17"/>
        <v>0.52701902540084455</v>
      </c>
      <c r="N164" s="43">
        <v>0.89596135931721932</v>
      </c>
      <c r="O164" s="43">
        <v>0.36361615692205312</v>
      </c>
      <c r="P164" s="45">
        <f>(L164+M164+N164+O164)/F164</f>
        <v>0.20301638670822381</v>
      </c>
    </row>
    <row r="165" spans="1:16" s="56" customFormat="1" x14ac:dyDescent="0.25">
      <c r="A165" s="48">
        <f t="shared" si="18"/>
        <v>160</v>
      </c>
      <c r="B165" s="46" t="s">
        <v>2059</v>
      </c>
      <c r="C165" s="46"/>
      <c r="D165" s="46">
        <v>38.200000000000003</v>
      </c>
      <c r="E165" s="46">
        <v>32.799999999999997</v>
      </c>
      <c r="F165" s="46">
        <f t="shared" si="15"/>
        <v>71</v>
      </c>
      <c r="G165" s="46"/>
      <c r="H165" s="46"/>
      <c r="I165" s="46"/>
      <c r="J165" s="46">
        <f t="shared" si="16"/>
        <v>0</v>
      </c>
      <c r="K165" s="45">
        <f t="shared" si="19"/>
        <v>1.9284299353601148E-3</v>
      </c>
      <c r="L165" s="43">
        <f t="shared" si="20"/>
        <v>8.2564763467475633</v>
      </c>
      <c r="M165" s="43">
        <f t="shared" si="17"/>
        <v>1.816424796284464</v>
      </c>
      <c r="N165" s="43">
        <v>3.0880221607535225</v>
      </c>
      <c r="O165" s="43">
        <v>1.2532401524983381</v>
      </c>
      <c r="P165" s="45">
        <f>(L165+M165+N165+O165)/F165</f>
        <v>0.20301638670822378</v>
      </c>
    </row>
    <row r="166" spans="1:16" s="56" customFormat="1" x14ac:dyDescent="0.25">
      <c r="A166" s="48">
        <f t="shared" si="18"/>
        <v>161</v>
      </c>
      <c r="B166" s="46" t="s">
        <v>2060</v>
      </c>
      <c r="C166" s="46"/>
      <c r="D166" s="46"/>
      <c r="E166" s="46"/>
      <c r="F166" s="46">
        <f t="shared" si="15"/>
        <v>0</v>
      </c>
      <c r="G166" s="46"/>
      <c r="H166" s="46"/>
      <c r="I166" s="46"/>
      <c r="J166" s="46">
        <f t="shared" si="16"/>
        <v>0</v>
      </c>
      <c r="K166" s="45">
        <f t="shared" si="19"/>
        <v>0</v>
      </c>
      <c r="L166" s="43">
        <f t="shared" ref="L166:L197" si="21">K166*4281.45</f>
        <v>0</v>
      </c>
      <c r="M166" s="43">
        <f t="shared" si="17"/>
        <v>0</v>
      </c>
      <c r="N166" s="43">
        <v>0</v>
      </c>
      <c r="O166" s="43">
        <v>0</v>
      </c>
      <c r="P166" s="45"/>
    </row>
    <row r="167" spans="1:16" s="56" customFormat="1" x14ac:dyDescent="0.25">
      <c r="A167" s="48">
        <f t="shared" si="18"/>
        <v>162</v>
      </c>
      <c r="B167" s="46" t="s">
        <v>2061</v>
      </c>
      <c r="C167" s="46"/>
      <c r="D167" s="46">
        <v>104.4</v>
      </c>
      <c r="E167" s="46">
        <v>125.8</v>
      </c>
      <c r="F167" s="46">
        <f t="shared" si="15"/>
        <v>230.2</v>
      </c>
      <c r="G167" s="46"/>
      <c r="H167" s="46"/>
      <c r="I167" s="46"/>
      <c r="J167" s="46">
        <f t="shared" si="16"/>
        <v>0</v>
      </c>
      <c r="K167" s="45">
        <f t="shared" si="19"/>
        <v>6.2524587481675832E-3</v>
      </c>
      <c r="L167" s="43">
        <f t="shared" si="21"/>
        <v>26.769589507342097</v>
      </c>
      <c r="M167" s="43">
        <f t="shared" si="17"/>
        <v>5.889309691615261</v>
      </c>
      <c r="N167" s="43">
        <v>10.012150724020577</v>
      </c>
      <c r="O167" s="43">
        <v>4.0633222972551755</v>
      </c>
      <c r="P167" s="45">
        <f>(L167+M167+N167+O167)/F167</f>
        <v>0.20301638670822378</v>
      </c>
    </row>
    <row r="168" spans="1:16" s="56" customFormat="1" x14ac:dyDescent="0.25">
      <c r="A168" s="48">
        <f t="shared" si="18"/>
        <v>163</v>
      </c>
      <c r="B168" s="46" t="s">
        <v>2062</v>
      </c>
      <c r="C168" s="46"/>
      <c r="D168" s="46"/>
      <c r="E168" s="46">
        <v>41</v>
      </c>
      <c r="F168" s="46">
        <f t="shared" si="15"/>
        <v>41</v>
      </c>
      <c r="G168" s="46"/>
      <c r="H168" s="46"/>
      <c r="I168" s="46"/>
      <c r="J168" s="46">
        <f t="shared" si="16"/>
        <v>0</v>
      </c>
      <c r="K168" s="45">
        <f t="shared" si="19"/>
        <v>1.1136003852079536E-3</v>
      </c>
      <c r="L168" s="43">
        <f t="shared" si="21"/>
        <v>4.7678243692485927</v>
      </c>
      <c r="M168" s="43">
        <f t="shared" si="17"/>
        <v>1.0489213612346904</v>
      </c>
      <c r="N168" s="43">
        <v>1.7832240646604849</v>
      </c>
      <c r="O168" s="43">
        <v>0.72370205989340652</v>
      </c>
      <c r="P168" s="45">
        <f>(L168+M168+N168+O168)/F168</f>
        <v>0.20301638670822378</v>
      </c>
    </row>
    <row r="169" spans="1:16" s="56" customFormat="1" x14ac:dyDescent="0.25">
      <c r="A169" s="48">
        <f t="shared" si="18"/>
        <v>164</v>
      </c>
      <c r="B169" s="46" t="s">
        <v>2063</v>
      </c>
      <c r="C169" s="46"/>
      <c r="D169" s="46"/>
      <c r="E169" s="46">
        <v>21.7</v>
      </c>
      <c r="F169" s="46">
        <f t="shared" si="15"/>
        <v>21.7</v>
      </c>
      <c r="G169" s="46"/>
      <c r="H169" s="46"/>
      <c r="I169" s="46"/>
      <c r="J169" s="46">
        <f t="shared" si="16"/>
        <v>0</v>
      </c>
      <c r="K169" s="45">
        <f t="shared" si="19"/>
        <v>5.8939337461006325E-4</v>
      </c>
      <c r="L169" s="43">
        <f t="shared" si="21"/>
        <v>2.5234582637242551</v>
      </c>
      <c r="M169" s="43">
        <f t="shared" si="17"/>
        <v>0.55516081801933614</v>
      </c>
      <c r="N169" s="43">
        <v>0.94380395617396406</v>
      </c>
      <c r="O169" s="43">
        <v>0.38303255365090055</v>
      </c>
      <c r="P169" s="45">
        <f>(L169+M169+N169+O169)/F169</f>
        <v>0.20301638670822375</v>
      </c>
    </row>
    <row r="170" spans="1:16" s="56" customFormat="1" x14ac:dyDescent="0.25">
      <c r="A170" s="48">
        <f t="shared" si="18"/>
        <v>165</v>
      </c>
      <c r="B170" s="46" t="s">
        <v>2064</v>
      </c>
      <c r="C170" s="46"/>
      <c r="D170" s="46"/>
      <c r="E170" s="46"/>
      <c r="F170" s="46">
        <f t="shared" si="15"/>
        <v>0</v>
      </c>
      <c r="G170" s="46"/>
      <c r="H170" s="46"/>
      <c r="I170" s="46"/>
      <c r="J170" s="46">
        <f t="shared" si="16"/>
        <v>0</v>
      </c>
      <c r="K170" s="45">
        <f t="shared" si="19"/>
        <v>0</v>
      </c>
      <c r="L170" s="43">
        <f t="shared" si="21"/>
        <v>0</v>
      </c>
      <c r="M170" s="43">
        <f t="shared" si="17"/>
        <v>0</v>
      </c>
      <c r="N170" s="43">
        <v>0</v>
      </c>
      <c r="O170" s="43">
        <v>0</v>
      </c>
      <c r="P170" s="45"/>
    </row>
    <row r="171" spans="1:16" s="56" customFormat="1" x14ac:dyDescent="0.25">
      <c r="A171" s="48">
        <f t="shared" si="18"/>
        <v>166</v>
      </c>
      <c r="B171" s="46" t="s">
        <v>2065</v>
      </c>
      <c r="C171" s="46"/>
      <c r="D171" s="46">
        <v>31.5</v>
      </c>
      <c r="E171" s="46"/>
      <c r="F171" s="46">
        <f t="shared" si="15"/>
        <v>31.5</v>
      </c>
      <c r="G171" s="46"/>
      <c r="H171" s="46"/>
      <c r="I171" s="46"/>
      <c r="J171" s="46">
        <f t="shared" si="16"/>
        <v>0</v>
      </c>
      <c r="K171" s="45">
        <f t="shared" si="19"/>
        <v>8.5557102765976918E-4</v>
      </c>
      <c r="L171" s="43">
        <f t="shared" si="21"/>
        <v>3.6630845763739188</v>
      </c>
      <c r="M171" s="43">
        <f t="shared" si="17"/>
        <v>0.8058786068022622</v>
      </c>
      <c r="N171" s="43">
        <v>1.3700380008976898</v>
      </c>
      <c r="O171" s="43">
        <v>0.55601499723517822</v>
      </c>
      <c r="P171" s="45">
        <f>(L171+M171+N171+O171)/F171</f>
        <v>0.20301638670822381</v>
      </c>
    </row>
    <row r="172" spans="1:16" s="56" customFormat="1" x14ac:dyDescent="0.25">
      <c r="A172" s="48">
        <f t="shared" si="18"/>
        <v>167</v>
      </c>
      <c r="B172" s="46" t="s">
        <v>2066</v>
      </c>
      <c r="C172" s="46"/>
      <c r="D172" s="46">
        <v>65.2</v>
      </c>
      <c r="E172" s="46"/>
      <c r="F172" s="46">
        <f t="shared" si="15"/>
        <v>65.2</v>
      </c>
      <c r="G172" s="46"/>
      <c r="H172" s="46"/>
      <c r="I172" s="46"/>
      <c r="J172" s="46">
        <f t="shared" si="16"/>
        <v>0</v>
      </c>
      <c r="K172" s="45">
        <f t="shared" si="19"/>
        <v>1.7708962223306969E-3</v>
      </c>
      <c r="L172" s="43">
        <f t="shared" si="21"/>
        <v>7.5820036310977619</v>
      </c>
      <c r="M172" s="43">
        <f t="shared" si="17"/>
        <v>1.6680407988415076</v>
      </c>
      <c r="N172" s="43">
        <v>2.8357611955088688</v>
      </c>
      <c r="O172" s="43">
        <v>1.1508627879280515</v>
      </c>
      <c r="P172" s="45">
        <f>(L172+M172+N172+O172)/F172</f>
        <v>0.20301638670822378</v>
      </c>
    </row>
    <row r="173" spans="1:16" s="56" customFormat="1" x14ac:dyDescent="0.25">
      <c r="A173" s="48">
        <f t="shared" si="18"/>
        <v>168</v>
      </c>
      <c r="B173" s="46" t="s">
        <v>2067</v>
      </c>
      <c r="C173" s="46"/>
      <c r="D173" s="46">
        <v>32.299999999999997</v>
      </c>
      <c r="E173" s="46"/>
      <c r="F173" s="46">
        <f t="shared" si="15"/>
        <v>32.299999999999997</v>
      </c>
      <c r="G173" s="46"/>
      <c r="H173" s="46"/>
      <c r="I173" s="46"/>
      <c r="J173" s="46">
        <f t="shared" si="16"/>
        <v>0</v>
      </c>
      <c r="K173" s="45">
        <f t="shared" si="19"/>
        <v>8.7729981566382674E-4</v>
      </c>
      <c r="L173" s="43">
        <f t="shared" si="21"/>
        <v>3.756115295773891</v>
      </c>
      <c r="M173" s="43">
        <f t="shared" si="17"/>
        <v>0.82634536507025602</v>
      </c>
      <c r="N173" s="43">
        <v>1.4048326167935039</v>
      </c>
      <c r="O173" s="43">
        <v>0.57013601303797634</v>
      </c>
      <c r="P173" s="45">
        <f>(L173+M173+N173+O173)/F173</f>
        <v>0.20301638670822378</v>
      </c>
    </row>
    <row r="174" spans="1:16" s="56" customFormat="1" x14ac:dyDescent="0.25">
      <c r="A174" s="48">
        <f t="shared" si="18"/>
        <v>169</v>
      </c>
      <c r="B174" s="46" t="s">
        <v>2068</v>
      </c>
      <c r="C174" s="46"/>
      <c r="D174" s="46">
        <v>50</v>
      </c>
      <c r="E174" s="46">
        <v>99.3</v>
      </c>
      <c r="F174" s="46">
        <f t="shared" si="15"/>
        <v>149.30000000000001</v>
      </c>
      <c r="G174" s="46"/>
      <c r="H174" s="46"/>
      <c r="I174" s="46"/>
      <c r="J174" s="46">
        <f t="shared" si="16"/>
        <v>0</v>
      </c>
      <c r="K174" s="45">
        <f t="shared" si="19"/>
        <v>4.0551350612572559E-3</v>
      </c>
      <c r="L174" s="43">
        <f t="shared" si="21"/>
        <v>17.361858008019876</v>
      </c>
      <c r="M174" s="43">
        <f t="shared" si="17"/>
        <v>3.8196087617643726</v>
      </c>
      <c r="N174" s="43">
        <v>6.4935451915563513</v>
      </c>
      <c r="O174" s="43">
        <v>2.6353345741972101</v>
      </c>
      <c r="P174" s="45">
        <f>(L174+M174+N174+O174)/F174</f>
        <v>0.20301638670822375</v>
      </c>
    </row>
    <row r="175" spans="1:16" s="56" customFormat="1" x14ac:dyDescent="0.25">
      <c r="A175" s="48">
        <f t="shared" si="18"/>
        <v>170</v>
      </c>
      <c r="B175" s="46" t="s">
        <v>2069</v>
      </c>
      <c r="C175" s="46"/>
      <c r="D175" s="46"/>
      <c r="E175" s="46"/>
      <c r="F175" s="46">
        <f t="shared" si="15"/>
        <v>0</v>
      </c>
      <c r="G175" s="46"/>
      <c r="H175" s="46"/>
      <c r="I175" s="46"/>
      <c r="J175" s="46">
        <f t="shared" si="16"/>
        <v>0</v>
      </c>
      <c r="K175" s="45">
        <f t="shared" si="19"/>
        <v>0</v>
      </c>
      <c r="L175" s="43">
        <f t="shared" si="21"/>
        <v>0</v>
      </c>
      <c r="M175" s="43">
        <f t="shared" si="17"/>
        <v>0</v>
      </c>
      <c r="N175" s="43">
        <v>0</v>
      </c>
      <c r="O175" s="43">
        <v>0</v>
      </c>
      <c r="P175" s="45"/>
    </row>
    <row r="176" spans="1:16" s="56" customFormat="1" ht="15.5" x14ac:dyDescent="0.35">
      <c r="A176" s="48">
        <f t="shared" si="18"/>
        <v>171</v>
      </c>
      <c r="B176" s="46" t="s">
        <v>2070</v>
      </c>
      <c r="C176" s="46"/>
      <c r="D176" s="46"/>
      <c r="E176" s="46"/>
      <c r="F176" s="46">
        <f t="shared" si="15"/>
        <v>0</v>
      </c>
      <c r="G176" s="3"/>
      <c r="H176" s="3"/>
      <c r="I176" s="3"/>
      <c r="J176" s="46">
        <f t="shared" si="16"/>
        <v>0</v>
      </c>
      <c r="K176" s="45">
        <f t="shared" si="19"/>
        <v>0</v>
      </c>
      <c r="L176" s="43">
        <f t="shared" si="21"/>
        <v>0</v>
      </c>
      <c r="M176" s="43">
        <f t="shared" si="17"/>
        <v>0</v>
      </c>
      <c r="N176" s="43">
        <v>0</v>
      </c>
      <c r="O176" s="43">
        <v>0</v>
      </c>
      <c r="P176" s="45"/>
    </row>
    <row r="177" spans="1:16" s="56" customFormat="1" x14ac:dyDescent="0.25">
      <c r="A177" s="48">
        <f t="shared" si="18"/>
        <v>172</v>
      </c>
      <c r="B177" s="46" t="s">
        <v>2071</v>
      </c>
      <c r="C177" s="46"/>
      <c r="D177" s="46">
        <v>231.9</v>
      </c>
      <c r="E177" s="46"/>
      <c r="F177" s="46">
        <f t="shared" si="15"/>
        <v>231.9</v>
      </c>
      <c r="G177" s="46"/>
      <c r="H177" s="46"/>
      <c r="I177" s="46"/>
      <c r="J177" s="46">
        <f t="shared" si="16"/>
        <v>0</v>
      </c>
      <c r="K177" s="45">
        <f t="shared" si="19"/>
        <v>6.2986324226762059E-3</v>
      </c>
      <c r="L177" s="43">
        <f t="shared" si="21"/>
        <v>26.967279786067042</v>
      </c>
      <c r="M177" s="43">
        <f t="shared" si="17"/>
        <v>5.9328015529347491</v>
      </c>
      <c r="N177" s="43">
        <v>10.086089282799183</v>
      </c>
      <c r="O177" s="43">
        <v>4.0933294558361215</v>
      </c>
      <c r="P177" s="45">
        <f>(L177+M177+N177+O177)/F177</f>
        <v>0.20301638670822381</v>
      </c>
    </row>
    <row r="178" spans="1:16" s="56" customFormat="1" x14ac:dyDescent="0.25">
      <c r="A178" s="48">
        <f t="shared" si="18"/>
        <v>173</v>
      </c>
      <c r="B178" s="46" t="s">
        <v>2072</v>
      </c>
      <c r="C178" s="46">
        <v>2631.2</v>
      </c>
      <c r="D178" s="46"/>
      <c r="E178" s="46">
        <v>28.5</v>
      </c>
      <c r="F178" s="46">
        <f t="shared" si="15"/>
        <v>2659.7</v>
      </c>
      <c r="G178" s="46">
        <v>63</v>
      </c>
      <c r="H178" s="46"/>
      <c r="I178" s="46">
        <v>1</v>
      </c>
      <c r="J178" s="46">
        <f t="shared" si="16"/>
        <v>64</v>
      </c>
      <c r="K178" s="45">
        <f t="shared" si="19"/>
        <v>7.2240071817990095E-2</v>
      </c>
      <c r="L178" s="43">
        <f t="shared" si="21"/>
        <v>309.29225548513369</v>
      </c>
      <c r="M178" s="43">
        <f t="shared" si="17"/>
        <v>68.044296206729413</v>
      </c>
      <c r="N178" s="43">
        <v>115.67904987262175</v>
      </c>
      <c r="O178" s="43">
        <v>46.947082163377885</v>
      </c>
      <c r="P178" s="45">
        <f>(L178+M178+N178+O178)/F178</f>
        <v>0.20301638670822378</v>
      </c>
    </row>
    <row r="179" spans="1:16" s="56" customFormat="1" x14ac:dyDescent="0.25">
      <c r="A179" s="48">
        <f t="shared" si="18"/>
        <v>174</v>
      </c>
      <c r="B179" s="46" t="s">
        <v>2073</v>
      </c>
      <c r="C179" s="46"/>
      <c r="D179" s="68"/>
      <c r="E179" s="68"/>
      <c r="F179" s="46">
        <f t="shared" si="15"/>
        <v>0</v>
      </c>
      <c r="G179" s="46"/>
      <c r="H179" s="46"/>
      <c r="I179" s="46"/>
      <c r="J179" s="46">
        <f t="shared" si="16"/>
        <v>0</v>
      </c>
      <c r="K179" s="45">
        <f t="shared" si="19"/>
        <v>0</v>
      </c>
      <c r="L179" s="43">
        <f t="shared" si="21"/>
        <v>0</v>
      </c>
      <c r="M179" s="43">
        <f t="shared" si="17"/>
        <v>0</v>
      </c>
      <c r="N179" s="43">
        <v>0</v>
      </c>
      <c r="O179" s="43">
        <v>0</v>
      </c>
      <c r="P179" s="45"/>
    </row>
    <row r="180" spans="1:16" s="56" customFormat="1" x14ac:dyDescent="0.25">
      <c r="A180" s="48">
        <f t="shared" si="18"/>
        <v>175</v>
      </c>
      <c r="B180" s="68" t="s">
        <v>1652</v>
      </c>
      <c r="C180" s="68">
        <v>2653.63</v>
      </c>
      <c r="D180" s="68"/>
      <c r="E180" s="68"/>
      <c r="F180" s="46">
        <f t="shared" si="15"/>
        <v>2653.63</v>
      </c>
      <c r="G180" s="68">
        <v>45</v>
      </c>
      <c r="H180" s="68"/>
      <c r="I180" s="68"/>
      <c r="J180" s="46">
        <f t="shared" si="16"/>
        <v>45</v>
      </c>
      <c r="K180" s="45">
        <f t="shared" si="19"/>
        <v>7.2075204639009322E-2</v>
      </c>
      <c r="L180" s="43">
        <f t="shared" si="21"/>
        <v>308.58638490168647</v>
      </c>
      <c r="M180" s="43">
        <f t="shared" si="17"/>
        <v>67.889004678371023</v>
      </c>
      <c r="N180" s="43">
        <v>115.41504572451228</v>
      </c>
      <c r="O180" s="43">
        <v>46.839938955974162</v>
      </c>
      <c r="P180" s="45">
        <f t="shared" ref="P180:P190" si="22">(L180+M180+N180+O180)/F180</f>
        <v>0.20301638670822381</v>
      </c>
    </row>
    <row r="181" spans="1:16" s="56" customFormat="1" x14ac:dyDescent="0.25">
      <c r="A181" s="48">
        <f t="shared" si="18"/>
        <v>176</v>
      </c>
      <c r="B181" s="68" t="s">
        <v>1654</v>
      </c>
      <c r="C181" s="68">
        <v>2006.88</v>
      </c>
      <c r="D181" s="68"/>
      <c r="E181" s="68">
        <v>105.4</v>
      </c>
      <c r="F181" s="46">
        <f t="shared" si="15"/>
        <v>2112.2800000000002</v>
      </c>
      <c r="G181" s="68">
        <v>43</v>
      </c>
      <c r="H181" s="68"/>
      <c r="I181" s="68">
        <v>1</v>
      </c>
      <c r="J181" s="46">
        <f t="shared" si="16"/>
        <v>44</v>
      </c>
      <c r="K181" s="45">
        <f t="shared" si="19"/>
        <v>5.7371605406513572E-2</v>
      </c>
      <c r="L181" s="43">
        <f t="shared" si="21"/>
        <v>245.63365996771753</v>
      </c>
      <c r="M181" s="43">
        <f t="shared" si="17"/>
        <v>54.03940519289786</v>
      </c>
      <c r="N181" s="43">
        <v>91.869964080513412</v>
      </c>
      <c r="O181" s="43">
        <v>37.284424074918171</v>
      </c>
      <c r="P181" s="45">
        <f t="shared" si="22"/>
        <v>0.20301638670822378</v>
      </c>
    </row>
    <row r="182" spans="1:16" s="56" customFormat="1" x14ac:dyDescent="0.25">
      <c r="A182" s="48">
        <f t="shared" si="18"/>
        <v>177</v>
      </c>
      <c r="B182" s="68" t="s">
        <v>1655</v>
      </c>
      <c r="C182" s="68">
        <v>1829</v>
      </c>
      <c r="D182" s="68"/>
      <c r="E182" s="68"/>
      <c r="F182" s="46">
        <f t="shared" si="15"/>
        <v>1829</v>
      </c>
      <c r="G182" s="68">
        <v>26</v>
      </c>
      <c r="H182" s="68"/>
      <c r="I182" s="68"/>
      <c r="J182" s="46">
        <f t="shared" si="16"/>
        <v>26</v>
      </c>
      <c r="K182" s="45">
        <f t="shared" si="19"/>
        <v>4.9677441574276761E-2</v>
      </c>
      <c r="L182" s="43">
        <f t="shared" si="21"/>
        <v>212.69148222818723</v>
      </c>
      <c r="M182" s="43">
        <f t="shared" si="17"/>
        <v>46.792126090201187</v>
      </c>
      <c r="N182" s="43">
        <v>79.549190591805527</v>
      </c>
      <c r="O182" s="43">
        <v>32.284172379147336</v>
      </c>
      <c r="P182" s="45">
        <f t="shared" si="22"/>
        <v>0.20301638670822378</v>
      </c>
    </row>
    <row r="183" spans="1:16" s="56" customFormat="1" x14ac:dyDescent="0.25">
      <c r="A183" s="48">
        <f t="shared" si="18"/>
        <v>178</v>
      </c>
      <c r="B183" s="68" t="s">
        <v>1656</v>
      </c>
      <c r="C183" s="68">
        <v>1979.8</v>
      </c>
      <c r="D183" s="68"/>
      <c r="E183" s="68"/>
      <c r="F183" s="46">
        <f t="shared" si="15"/>
        <v>1979.8</v>
      </c>
      <c r="G183" s="68">
        <v>25</v>
      </c>
      <c r="H183" s="68"/>
      <c r="I183" s="68"/>
      <c r="J183" s="46">
        <f t="shared" si="16"/>
        <v>25</v>
      </c>
      <c r="K183" s="45">
        <f t="shared" si="19"/>
        <v>5.3773318113041618E-2</v>
      </c>
      <c r="L183" s="43">
        <f t="shared" si="21"/>
        <v>230.22777283508202</v>
      </c>
      <c r="M183" s="43">
        <f t="shared" si="17"/>
        <v>50.650110023718042</v>
      </c>
      <c r="N183" s="43">
        <v>86.107975688166533</v>
      </c>
      <c r="O183" s="43">
        <v>34.945983857974788</v>
      </c>
      <c r="P183" s="45">
        <f t="shared" si="22"/>
        <v>0.20301638670822375</v>
      </c>
    </row>
    <row r="184" spans="1:16" s="56" customFormat="1" x14ac:dyDescent="0.25">
      <c r="A184" s="48">
        <f t="shared" si="18"/>
        <v>179</v>
      </c>
      <c r="B184" s="68" t="s">
        <v>1694</v>
      </c>
      <c r="C184" s="68">
        <v>1110.4000000000001</v>
      </c>
      <c r="D184" s="68"/>
      <c r="E184" s="68"/>
      <c r="F184" s="46">
        <f t="shared" si="15"/>
        <v>1110.4000000000001</v>
      </c>
      <c r="G184" s="68">
        <v>25</v>
      </c>
      <c r="H184" s="68"/>
      <c r="I184" s="68"/>
      <c r="J184" s="46">
        <f t="shared" si="16"/>
        <v>25</v>
      </c>
      <c r="K184" s="45">
        <f t="shared" si="19"/>
        <v>3.0159557749631995E-2</v>
      </c>
      <c r="L184" s="43">
        <f t="shared" si="21"/>
        <v>129.1266385271619</v>
      </c>
      <c r="M184" s="43">
        <f t="shared" si="17"/>
        <v>28.407860475975617</v>
      </c>
      <c r="N184" s="43">
        <v>48.294926863390309</v>
      </c>
      <c r="O184" s="43">
        <v>19.59996993428387</v>
      </c>
      <c r="P184" s="45">
        <f t="shared" si="22"/>
        <v>0.20301638670822378</v>
      </c>
    </row>
    <row r="185" spans="1:16" s="56" customFormat="1" x14ac:dyDescent="0.25">
      <c r="A185" s="48">
        <f t="shared" si="18"/>
        <v>180</v>
      </c>
      <c r="B185" s="68" t="s">
        <v>779</v>
      </c>
      <c r="C185" s="68">
        <v>995.3</v>
      </c>
      <c r="D185" s="68"/>
      <c r="E185" s="68"/>
      <c r="F185" s="46">
        <f t="shared" si="15"/>
        <v>995.3</v>
      </c>
      <c r="G185" s="68">
        <v>12</v>
      </c>
      <c r="H185" s="68"/>
      <c r="I185" s="68"/>
      <c r="J185" s="46">
        <f t="shared" si="16"/>
        <v>12</v>
      </c>
      <c r="K185" s="45">
        <f t="shared" si="19"/>
        <v>2.7033328375548199E-2</v>
      </c>
      <c r="L185" s="43">
        <f t="shared" si="21"/>
        <v>115.74184377349083</v>
      </c>
      <c r="M185" s="43">
        <f t="shared" si="17"/>
        <v>25.463205630167984</v>
      </c>
      <c r="N185" s="43">
        <v>43.288851501380016</v>
      </c>
      <c r="O185" s="43">
        <v>17.568308785656281</v>
      </c>
      <c r="P185" s="45">
        <f t="shared" si="22"/>
        <v>0.20301638670822378</v>
      </c>
    </row>
    <row r="186" spans="1:16" s="56" customFormat="1" x14ac:dyDescent="0.25">
      <c r="A186" s="48">
        <f t="shared" si="18"/>
        <v>181</v>
      </c>
      <c r="B186" s="68" t="s">
        <v>781</v>
      </c>
      <c r="C186" s="68">
        <v>2064.42</v>
      </c>
      <c r="D186" s="68"/>
      <c r="E186" s="68"/>
      <c r="F186" s="46">
        <f t="shared" si="15"/>
        <v>2064.42</v>
      </c>
      <c r="G186" s="68">
        <v>40</v>
      </c>
      <c r="H186" s="68"/>
      <c r="I186" s="68"/>
      <c r="J186" s="46">
        <f t="shared" si="16"/>
        <v>40</v>
      </c>
      <c r="K186" s="45">
        <f t="shared" si="19"/>
        <v>5.6071680664170821E-2</v>
      </c>
      <c r="L186" s="43">
        <f t="shared" si="21"/>
        <v>240.06809717961414</v>
      </c>
      <c r="M186" s="43">
        <f t="shared" si="17"/>
        <v>52.81498137951511</v>
      </c>
      <c r="N186" s="43">
        <v>89.788376184546323</v>
      </c>
      <c r="O186" s="43">
        <v>36.439634304515764</v>
      </c>
      <c r="P186" s="45">
        <f t="shared" si="22"/>
        <v>0.20301638670822381</v>
      </c>
    </row>
    <row r="187" spans="1:16" s="56" customFormat="1" x14ac:dyDescent="0.25">
      <c r="A187" s="48">
        <f t="shared" si="18"/>
        <v>182</v>
      </c>
      <c r="B187" s="46" t="s">
        <v>2411</v>
      </c>
      <c r="C187" s="89">
        <v>7459.3</v>
      </c>
      <c r="D187" s="71"/>
      <c r="E187" s="71"/>
      <c r="F187" s="71">
        <f>C187+D187+E187</f>
        <v>7459.3</v>
      </c>
      <c r="G187" s="89">
        <v>143</v>
      </c>
      <c r="H187" s="71"/>
      <c r="I187" s="71"/>
      <c r="J187" s="46">
        <f t="shared" si="16"/>
        <v>143</v>
      </c>
      <c r="K187" s="45">
        <f t="shared" si="19"/>
        <v>0.20260193544833385</v>
      </c>
      <c r="L187" s="43">
        <f t="shared" si="21"/>
        <v>867.43005652526892</v>
      </c>
      <c r="M187" s="109">
        <f>L187*0.22</f>
        <v>190.83461243555917</v>
      </c>
      <c r="N187" s="43">
        <v>324.42934793955993</v>
      </c>
      <c r="O187" s="43">
        <v>131.66611647226557</v>
      </c>
      <c r="P187" s="109">
        <f t="shared" si="22"/>
        <v>0.20301638670822378</v>
      </c>
    </row>
    <row r="188" spans="1:16" s="56" customFormat="1" x14ac:dyDescent="0.25">
      <c r="A188" s="48">
        <f t="shared" si="18"/>
        <v>183</v>
      </c>
      <c r="B188" s="46" t="s">
        <v>2359</v>
      </c>
      <c r="C188" s="89">
        <v>1321</v>
      </c>
      <c r="D188" s="71"/>
      <c r="E188" s="71"/>
      <c r="F188" s="71">
        <f>C188+D188+E188</f>
        <v>1321</v>
      </c>
      <c r="G188" s="89">
        <v>25</v>
      </c>
      <c r="H188" s="71"/>
      <c r="I188" s="71"/>
      <c r="J188" s="46">
        <f t="shared" si="16"/>
        <v>25</v>
      </c>
      <c r="K188" s="45">
        <f t="shared" si="19"/>
        <v>3.5879661191700163E-2</v>
      </c>
      <c r="L188" s="43">
        <f t="shared" si="21"/>
        <v>153.61697540920466</v>
      </c>
      <c r="M188" s="109">
        <f t="shared" ref="M188:M202" si="23">L188*0.22</f>
        <v>33.795734590025027</v>
      </c>
      <c r="N188" s="43">
        <v>57.454609497963432</v>
      </c>
      <c r="O188" s="43">
        <v>23.31732734437049</v>
      </c>
      <c r="P188" s="109">
        <f t="shared" si="22"/>
        <v>0.20301638670822378</v>
      </c>
    </row>
    <row r="189" spans="1:16" s="56" customFormat="1" x14ac:dyDescent="0.25">
      <c r="A189" s="48">
        <f t="shared" si="18"/>
        <v>184</v>
      </c>
      <c r="B189" s="46" t="s">
        <v>2360</v>
      </c>
      <c r="C189" s="89">
        <v>2046.5</v>
      </c>
      <c r="D189" s="71"/>
      <c r="E189" s="71"/>
      <c r="F189" s="71">
        <f>C189+D189+E189</f>
        <v>2046.5</v>
      </c>
      <c r="G189" s="89">
        <v>49</v>
      </c>
      <c r="H189" s="71"/>
      <c r="I189" s="71"/>
      <c r="J189" s="46">
        <f t="shared" si="16"/>
        <v>49</v>
      </c>
      <c r="K189" s="45">
        <f t="shared" si="19"/>
        <v>5.5584955812879928E-2</v>
      </c>
      <c r="L189" s="43">
        <f t="shared" si="21"/>
        <v>237.98420906505476</v>
      </c>
      <c r="M189" s="109">
        <f t="shared" si="23"/>
        <v>52.356525994312044</v>
      </c>
      <c r="N189" s="43">
        <v>89.008976788480069</v>
      </c>
      <c r="O189" s="43">
        <v>36.123323550533087</v>
      </c>
      <c r="P189" s="109">
        <f t="shared" si="22"/>
        <v>0.20301638670822378</v>
      </c>
    </row>
    <row r="190" spans="1:16" s="56" customFormat="1" x14ac:dyDescent="0.25">
      <c r="A190" s="48">
        <f t="shared" si="18"/>
        <v>185</v>
      </c>
      <c r="B190" s="46" t="s">
        <v>2361</v>
      </c>
      <c r="C190" s="89">
        <v>2053.5</v>
      </c>
      <c r="D190" s="71">
        <v>114</v>
      </c>
      <c r="E190" s="71"/>
      <c r="F190" s="71">
        <f>C190+D190+E190</f>
        <v>2167.5</v>
      </c>
      <c r="G190" s="89">
        <v>48</v>
      </c>
      <c r="H190" s="71">
        <v>1</v>
      </c>
      <c r="I190" s="71"/>
      <c r="J190" s="46">
        <f t="shared" si="16"/>
        <v>49</v>
      </c>
      <c r="K190" s="45">
        <f t="shared" si="19"/>
        <v>5.8871434998493642E-2</v>
      </c>
      <c r="L190" s="43">
        <f t="shared" si="21"/>
        <v>252.05510537430058</v>
      </c>
      <c r="M190" s="109">
        <f t="shared" si="23"/>
        <v>55.452123182346128</v>
      </c>
      <c r="N190" s="43">
        <v>94.271662442721976</v>
      </c>
      <c r="O190" s="43">
        <v>38.259127190706309</v>
      </c>
      <c r="P190" s="109">
        <f t="shared" si="22"/>
        <v>0.20301638670822378</v>
      </c>
    </row>
    <row r="191" spans="1:16" s="56" customFormat="1" x14ac:dyDescent="0.25">
      <c r="A191" s="48">
        <f t="shared" si="18"/>
        <v>186</v>
      </c>
      <c r="B191" s="46" t="s">
        <v>2362</v>
      </c>
      <c r="C191" s="89"/>
      <c r="D191" s="71"/>
      <c r="E191" s="71"/>
      <c r="F191" s="71">
        <f t="shared" ref="F191:F200" si="24">C191+D191+E191</f>
        <v>0</v>
      </c>
      <c r="G191" s="89">
        <v>0</v>
      </c>
      <c r="H191" s="90"/>
      <c r="I191" s="71"/>
      <c r="J191" s="46">
        <f t="shared" ref="J191:J202" si="25">G191+H191+I191</f>
        <v>0</v>
      </c>
      <c r="K191" s="45">
        <f t="shared" si="19"/>
        <v>0</v>
      </c>
      <c r="L191" s="43">
        <f t="shared" si="21"/>
        <v>0</v>
      </c>
      <c r="M191" s="109">
        <f t="shared" si="23"/>
        <v>0</v>
      </c>
      <c r="N191" s="43">
        <v>0</v>
      </c>
      <c r="O191" s="43">
        <v>0</v>
      </c>
      <c r="P191" s="109">
        <v>0</v>
      </c>
    </row>
    <row r="192" spans="1:16" s="56" customFormat="1" x14ac:dyDescent="0.25">
      <c r="A192" s="48">
        <f t="shared" si="18"/>
        <v>187</v>
      </c>
      <c r="B192" s="46" t="s">
        <v>2363</v>
      </c>
      <c r="C192" s="89"/>
      <c r="D192" s="71"/>
      <c r="E192" s="71"/>
      <c r="F192" s="71">
        <f t="shared" si="24"/>
        <v>0</v>
      </c>
      <c r="G192" s="89">
        <v>0</v>
      </c>
      <c r="H192" s="90"/>
      <c r="I192" s="71"/>
      <c r="J192" s="46">
        <f t="shared" si="25"/>
        <v>0</v>
      </c>
      <c r="K192" s="45">
        <f t="shared" si="19"/>
        <v>0</v>
      </c>
      <c r="L192" s="43">
        <f t="shared" si="21"/>
        <v>0</v>
      </c>
      <c r="M192" s="109">
        <f t="shared" si="23"/>
        <v>0</v>
      </c>
      <c r="N192" s="43">
        <v>0</v>
      </c>
      <c r="O192" s="43">
        <v>0</v>
      </c>
      <c r="P192" s="109">
        <v>0</v>
      </c>
    </row>
    <row r="193" spans="1:16" s="56" customFormat="1" x14ac:dyDescent="0.25">
      <c r="A193" s="48">
        <f t="shared" si="18"/>
        <v>188</v>
      </c>
      <c r="B193" s="46" t="s">
        <v>2364</v>
      </c>
      <c r="C193" s="89">
        <v>3477.44</v>
      </c>
      <c r="D193" s="71"/>
      <c r="E193" s="71">
        <v>93.5</v>
      </c>
      <c r="F193" s="71">
        <f t="shared" si="24"/>
        <v>3570.94</v>
      </c>
      <c r="G193" s="89">
        <v>53</v>
      </c>
      <c r="H193" s="73"/>
      <c r="I193" s="71"/>
      <c r="J193" s="46">
        <f t="shared" si="25"/>
        <v>53</v>
      </c>
      <c r="K193" s="45">
        <f t="shared" si="19"/>
        <v>9.6990247794011941E-2</v>
      </c>
      <c r="L193" s="43">
        <f t="shared" si="21"/>
        <v>415.25889641767242</v>
      </c>
      <c r="M193" s="109">
        <f t="shared" si="23"/>
        <v>91.356957211887931</v>
      </c>
      <c r="N193" s="43">
        <v>155.31185710874908</v>
      </c>
      <c r="O193" s="43">
        <v>63.031625213555152</v>
      </c>
      <c r="P193" s="109">
        <f t="shared" ref="P193:P203" si="26">(L193+M193+N193+O193)/F193</f>
        <v>0.20301638670822375</v>
      </c>
    </row>
    <row r="194" spans="1:16" s="56" customFormat="1" x14ac:dyDescent="0.25">
      <c r="A194" s="48">
        <f t="shared" si="18"/>
        <v>189</v>
      </c>
      <c r="B194" s="46" t="s">
        <v>2365</v>
      </c>
      <c r="C194" s="89">
        <v>2537.6</v>
      </c>
      <c r="D194" s="71"/>
      <c r="E194" s="71"/>
      <c r="F194" s="71">
        <f t="shared" si="24"/>
        <v>2537.6</v>
      </c>
      <c r="G194" s="89">
        <v>53</v>
      </c>
      <c r="H194" s="73"/>
      <c r="I194" s="71"/>
      <c r="J194" s="46">
        <f t="shared" si="25"/>
        <v>53</v>
      </c>
      <c r="K194" s="45">
        <f t="shared" si="19"/>
        <v>6.8923715548870806E-2</v>
      </c>
      <c r="L194" s="43">
        <f t="shared" si="21"/>
        <v>295.09344193671291</v>
      </c>
      <c r="M194" s="109">
        <f t="shared" si="23"/>
        <v>64.920557226076838</v>
      </c>
      <c r="N194" s="43">
        <v>110.3685216215231</v>
      </c>
      <c r="O194" s="43">
        <v>44.79186212647582</v>
      </c>
      <c r="P194" s="109">
        <f t="shared" si="26"/>
        <v>0.20301638670822378</v>
      </c>
    </row>
    <row r="195" spans="1:16" s="56" customFormat="1" x14ac:dyDescent="0.25">
      <c r="A195" s="48">
        <f t="shared" si="18"/>
        <v>190</v>
      </c>
      <c r="B195" s="46" t="s">
        <v>2366</v>
      </c>
      <c r="C195" s="89">
        <v>2587.5</v>
      </c>
      <c r="D195" s="71"/>
      <c r="E195" s="71"/>
      <c r="F195" s="71">
        <f t="shared" si="24"/>
        <v>2587.5</v>
      </c>
      <c r="G195" s="89">
        <v>64</v>
      </c>
      <c r="H195" s="73"/>
      <c r="I195" s="71"/>
      <c r="J195" s="46">
        <f t="shared" si="25"/>
        <v>64</v>
      </c>
      <c r="K195" s="45">
        <f t="shared" si="19"/>
        <v>7.0279048700623903E-2</v>
      </c>
      <c r="L195" s="43">
        <f t="shared" si="21"/>
        <v>300.8962330592862</v>
      </c>
      <c r="M195" s="109">
        <f t="shared" si="23"/>
        <v>66.197171273042969</v>
      </c>
      <c r="N195" s="43">
        <v>112.5388357880245</v>
      </c>
      <c r="O195" s="43">
        <v>45.672660487175357</v>
      </c>
      <c r="P195" s="109">
        <f t="shared" si="26"/>
        <v>0.20301638670822378</v>
      </c>
    </row>
    <row r="196" spans="1:16" s="56" customFormat="1" x14ac:dyDescent="0.25">
      <c r="A196" s="48">
        <f t="shared" ref="A196:A202" si="27">A195+1</f>
        <v>191</v>
      </c>
      <c r="B196" s="46" t="s">
        <v>2367</v>
      </c>
      <c r="C196" s="89">
        <v>1484.2</v>
      </c>
      <c r="D196" s="71"/>
      <c r="E196" s="71"/>
      <c r="F196" s="71">
        <f t="shared" si="24"/>
        <v>1484.2</v>
      </c>
      <c r="G196" s="89">
        <v>31</v>
      </c>
      <c r="H196" s="73"/>
      <c r="I196" s="71"/>
      <c r="J196" s="46">
        <f t="shared" si="25"/>
        <v>31</v>
      </c>
      <c r="K196" s="45">
        <f t="shared" si="19"/>
        <v>4.031233394452792E-2</v>
      </c>
      <c r="L196" s="43">
        <f t="shared" si="21"/>
        <v>172.59524216679907</v>
      </c>
      <c r="M196" s="109">
        <f t="shared" si="23"/>
        <v>37.970953276695795</v>
      </c>
      <c r="N196" s="43">
        <v>64.552711140709548</v>
      </c>
      <c r="O196" s="43">
        <v>26.198014568141321</v>
      </c>
      <c r="P196" s="109">
        <f t="shared" si="26"/>
        <v>0.20301638670822378</v>
      </c>
    </row>
    <row r="197" spans="1:16" s="56" customFormat="1" x14ac:dyDescent="0.25">
      <c r="A197" s="48">
        <f t="shared" si="27"/>
        <v>192</v>
      </c>
      <c r="B197" s="46" t="s">
        <v>2368</v>
      </c>
      <c r="C197" s="89">
        <v>1419.5</v>
      </c>
      <c r="D197" s="71">
        <v>60.5</v>
      </c>
      <c r="E197" s="71"/>
      <c r="F197" s="71">
        <f t="shared" si="24"/>
        <v>1480</v>
      </c>
      <c r="G197" s="89">
        <v>33</v>
      </c>
      <c r="H197" s="73">
        <v>2</v>
      </c>
      <c r="I197" s="71"/>
      <c r="J197" s="46">
        <f t="shared" si="25"/>
        <v>35</v>
      </c>
      <c r="K197" s="45">
        <f t="shared" si="19"/>
        <v>4.0198257807506618E-2</v>
      </c>
      <c r="L197" s="43">
        <f t="shared" si="21"/>
        <v>172.10683088994921</v>
      </c>
      <c r="M197" s="109">
        <f t="shared" si="23"/>
        <v>37.863502795788825</v>
      </c>
      <c r="N197" s="43">
        <v>64.370039407256527</v>
      </c>
      <c r="O197" s="43">
        <v>26.123879235176624</v>
      </c>
      <c r="P197" s="109">
        <f t="shared" si="26"/>
        <v>0.20301638670822378</v>
      </c>
    </row>
    <row r="198" spans="1:16" s="56" customFormat="1" x14ac:dyDescent="0.25">
      <c r="A198" s="48">
        <f t="shared" si="27"/>
        <v>193</v>
      </c>
      <c r="B198" s="46" t="s">
        <v>2369</v>
      </c>
      <c r="C198" s="89">
        <v>999.4</v>
      </c>
      <c r="D198" s="71"/>
      <c r="E198" s="71"/>
      <c r="F198" s="71">
        <f t="shared" si="24"/>
        <v>999.4</v>
      </c>
      <c r="G198" s="89">
        <v>24</v>
      </c>
      <c r="H198" s="73"/>
      <c r="I198" s="71"/>
      <c r="J198" s="46">
        <f t="shared" si="25"/>
        <v>24</v>
      </c>
      <c r="K198" s="45">
        <f t="shared" ref="K198:K201" si="28">2.5/$F$203*F198</f>
        <v>2.7144688414068995E-2</v>
      </c>
      <c r="L198" s="43">
        <f t="shared" ref="L198:L202" si="29">K198*4281.45</f>
        <v>116.21862621041569</v>
      </c>
      <c r="M198" s="109">
        <f t="shared" si="23"/>
        <v>25.568097766291451</v>
      </c>
      <c r="N198" s="43">
        <v>43.467173907846067</v>
      </c>
      <c r="O198" s="43">
        <v>17.640678991645622</v>
      </c>
      <c r="P198" s="109">
        <f t="shared" si="26"/>
        <v>0.20301638670822378</v>
      </c>
    </row>
    <row r="199" spans="1:16" s="56" customFormat="1" x14ac:dyDescent="0.25">
      <c r="A199" s="48">
        <f t="shared" si="27"/>
        <v>194</v>
      </c>
      <c r="B199" s="46" t="s">
        <v>2370</v>
      </c>
      <c r="C199" s="89">
        <v>2110</v>
      </c>
      <c r="D199" s="71"/>
      <c r="E199" s="71">
        <v>179.1</v>
      </c>
      <c r="F199" s="71">
        <f t="shared" si="24"/>
        <v>2289.1</v>
      </c>
      <c r="G199" s="89">
        <v>45</v>
      </c>
      <c r="H199" s="73"/>
      <c r="I199" s="71"/>
      <c r="J199" s="46">
        <f t="shared" si="25"/>
        <v>45</v>
      </c>
      <c r="K199" s="45">
        <f t="shared" si="28"/>
        <v>6.21742107751104E-2</v>
      </c>
      <c r="L199" s="43">
        <f t="shared" si="29"/>
        <v>266.19577472309641</v>
      </c>
      <c r="M199" s="109">
        <f t="shared" si="23"/>
        <v>58.563070439081208</v>
      </c>
      <c r="N199" s="43">
        <v>99.56044405888575</v>
      </c>
      <c r="O199" s="43">
        <v>40.405521592731631</v>
      </c>
      <c r="P199" s="109">
        <f t="shared" si="26"/>
        <v>0.20301638670822378</v>
      </c>
    </row>
    <row r="200" spans="1:16" s="56" customFormat="1" x14ac:dyDescent="0.25">
      <c r="A200" s="48">
        <f t="shared" si="27"/>
        <v>195</v>
      </c>
      <c r="B200" s="46" t="s">
        <v>2371</v>
      </c>
      <c r="C200" s="89">
        <v>3201.5</v>
      </c>
      <c r="D200" s="71"/>
      <c r="E200" s="71"/>
      <c r="F200" s="71">
        <f t="shared" si="24"/>
        <v>3201.5</v>
      </c>
      <c r="G200" s="89">
        <v>71</v>
      </c>
      <c r="H200" s="73"/>
      <c r="I200" s="71"/>
      <c r="J200" s="46">
        <f t="shared" si="25"/>
        <v>71</v>
      </c>
      <c r="K200" s="45">
        <f t="shared" si="28"/>
        <v>8.6955893493738126E-2</v>
      </c>
      <c r="L200" s="43">
        <f t="shared" si="29"/>
        <v>372.2973101987651</v>
      </c>
      <c r="M200" s="109">
        <f t="shared" si="23"/>
        <v>81.905408243728317</v>
      </c>
      <c r="N200" s="43">
        <v>139.24370348806201</v>
      </c>
      <c r="O200" s="43">
        <v>56.510540115822955</v>
      </c>
      <c r="P200" s="109">
        <f t="shared" si="26"/>
        <v>0.20301638670822378</v>
      </c>
    </row>
    <row r="201" spans="1:16" s="56" customFormat="1" x14ac:dyDescent="0.25">
      <c r="A201" s="48">
        <f t="shared" si="27"/>
        <v>196</v>
      </c>
      <c r="B201" s="46" t="s">
        <v>2412</v>
      </c>
      <c r="C201" s="89">
        <v>783.9</v>
      </c>
      <c r="D201" s="71"/>
      <c r="E201" s="71">
        <v>46.4</v>
      </c>
      <c r="F201" s="71">
        <f>C201+D201+E201</f>
        <v>830.3</v>
      </c>
      <c r="G201" s="89">
        <v>15</v>
      </c>
      <c r="H201" s="73"/>
      <c r="I201" s="71"/>
      <c r="J201" s="46">
        <f t="shared" si="25"/>
        <v>15</v>
      </c>
      <c r="K201" s="45">
        <f t="shared" si="28"/>
        <v>2.2551765849711313E-2</v>
      </c>
      <c r="L201" s="43">
        <f t="shared" si="29"/>
        <v>96.554257897246501</v>
      </c>
      <c r="M201" s="109">
        <f t="shared" si="23"/>
        <v>21.24193673739423</v>
      </c>
      <c r="N201" s="43">
        <v>36.11246197286831</v>
      </c>
      <c r="O201" s="43">
        <v>14.655849276329157</v>
      </c>
      <c r="P201" s="109">
        <f t="shared" si="26"/>
        <v>0.20301638670822378</v>
      </c>
    </row>
    <row r="202" spans="1:16" s="56" customFormat="1" x14ac:dyDescent="0.25">
      <c r="A202" s="48">
        <f t="shared" si="27"/>
        <v>197</v>
      </c>
      <c r="B202" s="46" t="s">
        <v>2413</v>
      </c>
      <c r="C202" s="89">
        <v>1990</v>
      </c>
      <c r="D202" s="71">
        <v>186.8</v>
      </c>
      <c r="E202" s="71">
        <v>270.60000000000002</v>
      </c>
      <c r="F202" s="71">
        <f>C202+D202+E202</f>
        <v>2447.4</v>
      </c>
      <c r="G202" s="89">
        <v>48</v>
      </c>
      <c r="H202" s="73">
        <v>2</v>
      </c>
      <c r="I202" s="71"/>
      <c r="J202" s="46">
        <f t="shared" si="25"/>
        <v>50</v>
      </c>
      <c r="K202" s="45">
        <f>2.5/$F$203*F202</f>
        <v>6.6473794701413305E-2</v>
      </c>
      <c r="L202" s="43">
        <f t="shared" si="29"/>
        <v>284.60422832436598</v>
      </c>
      <c r="M202" s="109">
        <f t="shared" si="23"/>
        <v>62.612930231360515</v>
      </c>
      <c r="N202" s="43">
        <v>106.44542867927004</v>
      </c>
      <c r="O202" s="43">
        <v>43.199717594710322</v>
      </c>
      <c r="P202" s="109">
        <f t="shared" si="26"/>
        <v>0.20301638670822375</v>
      </c>
    </row>
    <row r="203" spans="1:16" s="56" customFormat="1" ht="13" x14ac:dyDescent="0.3">
      <c r="A203" s="68"/>
      <c r="B203" s="14" t="s">
        <v>2074</v>
      </c>
      <c r="C203" s="169">
        <f t="shared" ref="C203:O203" si="30">SUM(C6:C202)</f>
        <v>85185.819999999992</v>
      </c>
      <c r="D203" s="169">
        <f t="shared" si="30"/>
        <v>2851.4700000000003</v>
      </c>
      <c r="E203" s="169">
        <f t="shared" si="30"/>
        <v>4006.5000000000005</v>
      </c>
      <c r="F203" s="169">
        <f t="shared" si="30"/>
        <v>92043.790000000008</v>
      </c>
      <c r="G203" s="169">
        <f t="shared" si="30"/>
        <v>1645</v>
      </c>
      <c r="H203" s="169">
        <f t="shared" si="30"/>
        <v>17</v>
      </c>
      <c r="I203" s="169">
        <f t="shared" si="30"/>
        <v>15</v>
      </c>
      <c r="J203" s="169">
        <f t="shared" si="30"/>
        <v>1677</v>
      </c>
      <c r="K203" s="169">
        <f t="shared" si="30"/>
        <v>2.4999999999999991</v>
      </c>
      <c r="L203" s="169">
        <f t="shared" si="30"/>
        <v>10703.624999999996</v>
      </c>
      <c r="M203" s="169">
        <f t="shared" si="30"/>
        <v>2354.7974999999997</v>
      </c>
      <c r="N203" s="169">
        <f t="shared" si="30"/>
        <v>4003.2853983062478</v>
      </c>
      <c r="O203" s="169">
        <f t="shared" si="30"/>
        <v>1624.6897664242967</v>
      </c>
      <c r="P203" s="45">
        <f t="shared" si="26"/>
        <v>0.20301638670822378</v>
      </c>
    </row>
    <row r="204" spans="1:16" s="56" customFormat="1" x14ac:dyDescent="0.25">
      <c r="A204" s="516" t="s">
        <v>1872</v>
      </c>
      <c r="B204" s="517"/>
      <c r="C204" s="517"/>
      <c r="D204" s="517"/>
      <c r="E204" s="517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8"/>
    </row>
    <row r="205" spans="1:16" s="56" customFormat="1" x14ac:dyDescent="0.25">
      <c r="A205" s="46">
        <v>1</v>
      </c>
      <c r="B205" s="46" t="s">
        <v>2135</v>
      </c>
      <c r="C205" s="46">
        <v>1602.1</v>
      </c>
      <c r="D205" s="46">
        <v>102.4</v>
      </c>
      <c r="E205" s="46">
        <v>88.7</v>
      </c>
      <c r="F205" s="46">
        <f t="shared" ref="F205:F221" si="31">C205+D205+E205</f>
        <v>1793.2</v>
      </c>
      <c r="G205" s="46">
        <v>36</v>
      </c>
      <c r="H205" s="46">
        <v>1</v>
      </c>
      <c r="I205" s="46">
        <v>1</v>
      </c>
      <c r="J205" s="46">
        <f t="shared" ref="J205:J210" si="32">G205+H205+I205</f>
        <v>38</v>
      </c>
      <c r="K205" s="45">
        <f>1.5/44503.33*F205</f>
        <v>6.0440420975239384E-2</v>
      </c>
      <c r="L205" s="43">
        <f t="shared" ref="L205:L236" si="33">K205*4281.45</f>
        <v>258.77264038443866</v>
      </c>
      <c r="M205" s="43">
        <f>L205*0.22</f>
        <v>56.929980884576509</v>
      </c>
      <c r="N205" s="43">
        <v>111.21037459444047</v>
      </c>
      <c r="O205" s="43">
        <v>71.699470384334489</v>
      </c>
      <c r="P205" s="76">
        <f t="shared" ref="P205:P211" si="34">(L205+M205+N205+O205)/F205</f>
        <v>0.27805736462624919</v>
      </c>
    </row>
    <row r="206" spans="1:16" s="56" customFormat="1" x14ac:dyDescent="0.25">
      <c r="A206" s="46">
        <f>A205+1</f>
        <v>2</v>
      </c>
      <c r="B206" s="46" t="s">
        <v>675</v>
      </c>
      <c r="C206" s="46">
        <v>934.3</v>
      </c>
      <c r="D206" s="46"/>
      <c r="E206" s="46"/>
      <c r="F206" s="46">
        <f t="shared" si="31"/>
        <v>934.3</v>
      </c>
      <c r="G206" s="46">
        <v>16</v>
      </c>
      <c r="H206" s="46"/>
      <c r="I206" s="46"/>
      <c r="J206" s="46">
        <f t="shared" si="32"/>
        <v>16</v>
      </c>
      <c r="K206" s="45">
        <f t="shared" ref="K206:K269" si="35">1.5/44503.33*F206</f>
        <v>3.1490901916777912E-2</v>
      </c>
      <c r="L206" s="43">
        <f t="shared" si="33"/>
        <v>134.8267220115888</v>
      </c>
      <c r="M206" s="43">
        <f t="shared" ref="M206:M266" si="36">L206*0.22</f>
        <v>29.661878842549537</v>
      </c>
      <c r="N206" s="43">
        <v>57.943259526871358</v>
      </c>
      <c r="O206" s="43">
        <v>37.357135389294939</v>
      </c>
      <c r="P206" s="76">
        <f t="shared" si="34"/>
        <v>0.27805736462624919</v>
      </c>
    </row>
    <row r="207" spans="1:16" s="56" customFormat="1" x14ac:dyDescent="0.25">
      <c r="A207" s="46">
        <f t="shared" ref="A207:A270" si="37">A206+1</f>
        <v>3</v>
      </c>
      <c r="B207" s="46" t="s">
        <v>707</v>
      </c>
      <c r="C207" s="46">
        <v>1942.7</v>
      </c>
      <c r="D207" s="46"/>
      <c r="E207" s="46"/>
      <c r="F207" s="46">
        <f t="shared" si="31"/>
        <v>1942.7</v>
      </c>
      <c r="G207" s="46">
        <v>29</v>
      </c>
      <c r="H207" s="46"/>
      <c r="I207" s="46"/>
      <c r="J207" s="46">
        <f t="shared" si="32"/>
        <v>29</v>
      </c>
      <c r="K207" s="45">
        <f t="shared" si="35"/>
        <v>6.5479369746039226E-2</v>
      </c>
      <c r="L207" s="43">
        <f t="shared" si="33"/>
        <v>280.34664759917962</v>
      </c>
      <c r="M207" s="43">
        <f t="shared" si="36"/>
        <v>61.67626247181952</v>
      </c>
      <c r="N207" s="43">
        <v>120.48204033271217</v>
      </c>
      <c r="O207" s="43">
        <v>77.677091855702983</v>
      </c>
      <c r="P207" s="76">
        <f t="shared" si="34"/>
        <v>0.27805736462624919</v>
      </c>
    </row>
    <row r="208" spans="1:16" s="56" customFormat="1" x14ac:dyDescent="0.25">
      <c r="A208" s="46">
        <f t="shared" si="37"/>
        <v>4</v>
      </c>
      <c r="B208" s="46" t="s">
        <v>714</v>
      </c>
      <c r="C208" s="46">
        <v>1501.3</v>
      </c>
      <c r="D208" s="46"/>
      <c r="E208" s="46"/>
      <c r="F208" s="46">
        <f t="shared" si="31"/>
        <v>1501.3</v>
      </c>
      <c r="G208" s="46">
        <v>26</v>
      </c>
      <c r="H208" s="46"/>
      <c r="I208" s="46"/>
      <c r="J208" s="46">
        <f t="shared" si="32"/>
        <v>26</v>
      </c>
      <c r="K208" s="45">
        <f t="shared" si="35"/>
        <v>5.0601831368573991E-2</v>
      </c>
      <c r="L208" s="43">
        <f t="shared" si="33"/>
        <v>216.64921091298109</v>
      </c>
      <c r="M208" s="43">
        <f t="shared" si="36"/>
        <v>47.662826400855842</v>
      </c>
      <c r="N208" s="43">
        <v>93.107369718176145</v>
      </c>
      <c r="O208" s="43">
        <v>60.028114481374828</v>
      </c>
      <c r="P208" s="76">
        <f t="shared" si="34"/>
        <v>0.27805736462624919</v>
      </c>
    </row>
    <row r="209" spans="1:16" s="56" customFormat="1" x14ac:dyDescent="0.25">
      <c r="A209" s="46">
        <f t="shared" si="37"/>
        <v>5</v>
      </c>
      <c r="B209" s="46" t="s">
        <v>728</v>
      </c>
      <c r="C209" s="46">
        <v>1930.1</v>
      </c>
      <c r="D209" s="46"/>
      <c r="E209" s="46"/>
      <c r="F209" s="46">
        <f t="shared" si="31"/>
        <v>1930.1</v>
      </c>
      <c r="G209" s="46">
        <v>39</v>
      </c>
      <c r="H209" s="46"/>
      <c r="I209" s="46"/>
      <c r="J209" s="46">
        <f t="shared" si="32"/>
        <v>39</v>
      </c>
      <c r="K209" s="45">
        <f t="shared" si="35"/>
        <v>6.5054682424888211E-2</v>
      </c>
      <c r="L209" s="43">
        <f t="shared" si="33"/>
        <v>278.52837006803759</v>
      </c>
      <c r="M209" s="43">
        <f t="shared" si="36"/>
        <v>61.276241414968268</v>
      </c>
      <c r="N209" s="43">
        <v>119.7006156617943</v>
      </c>
      <c r="O209" s="43">
        <v>77.173292320323426</v>
      </c>
      <c r="P209" s="76">
        <f t="shared" si="34"/>
        <v>0.27805736462624925</v>
      </c>
    </row>
    <row r="210" spans="1:16" s="56" customFormat="1" x14ac:dyDescent="0.25">
      <c r="A210" s="46">
        <f t="shared" si="37"/>
        <v>6</v>
      </c>
      <c r="B210" s="46" t="s">
        <v>749</v>
      </c>
      <c r="C210" s="46">
        <v>4042</v>
      </c>
      <c r="D210" s="46"/>
      <c r="E210" s="46">
        <v>319.5</v>
      </c>
      <c r="F210" s="46">
        <f t="shared" si="31"/>
        <v>4361.5</v>
      </c>
      <c r="G210" s="46">
        <v>74</v>
      </c>
      <c r="H210" s="46"/>
      <c r="I210" s="46">
        <v>1</v>
      </c>
      <c r="J210" s="46">
        <f t="shared" si="32"/>
        <v>75</v>
      </c>
      <c r="K210" s="45">
        <f t="shared" si="35"/>
        <v>0.14700585326985643</v>
      </c>
      <c r="L210" s="43">
        <f t="shared" si="33"/>
        <v>629.39821048222677</v>
      </c>
      <c r="M210" s="43">
        <f t="shared" si="36"/>
        <v>138.46760630608989</v>
      </c>
      <c r="N210" s="43">
        <v>270.49077001653586</v>
      </c>
      <c r="O210" s="43">
        <v>174.39060901253336</v>
      </c>
      <c r="P210" s="76">
        <f t="shared" si="34"/>
        <v>0.27805736462624925</v>
      </c>
    </row>
    <row r="211" spans="1:16" s="56" customFormat="1" x14ac:dyDescent="0.25">
      <c r="A211" s="46">
        <f t="shared" si="37"/>
        <v>7</v>
      </c>
      <c r="B211" s="46" t="s">
        <v>1383</v>
      </c>
      <c r="C211" s="46">
        <v>4995.63</v>
      </c>
      <c r="D211" s="46">
        <v>255.4</v>
      </c>
      <c r="E211" s="46">
        <v>189.6</v>
      </c>
      <c r="F211" s="46">
        <f t="shared" si="31"/>
        <v>5440.63</v>
      </c>
      <c r="G211" s="46">
        <v>84</v>
      </c>
      <c r="H211" s="46">
        <v>1</v>
      </c>
      <c r="I211" s="46">
        <v>1</v>
      </c>
      <c r="J211" s="46">
        <f>G211+H211+I211</f>
        <v>86</v>
      </c>
      <c r="K211" s="45">
        <f t="shared" si="35"/>
        <v>0.18337830000586475</v>
      </c>
      <c r="L211" s="43">
        <f t="shared" si="33"/>
        <v>785.12502256010964</v>
      </c>
      <c r="M211" s="43">
        <f t="shared" si="36"/>
        <v>172.72750496322413</v>
      </c>
      <c r="N211" s="43">
        <v>337.41607201079114</v>
      </c>
      <c r="O211" s="43">
        <v>217.53864017238553</v>
      </c>
      <c r="P211" s="76">
        <f t="shared" si="34"/>
        <v>0.27805736462624925</v>
      </c>
    </row>
    <row r="212" spans="1:16" s="56" customFormat="1" x14ac:dyDescent="0.25">
      <c r="A212" s="46">
        <f t="shared" si="37"/>
        <v>8</v>
      </c>
      <c r="B212" s="46" t="s">
        <v>37</v>
      </c>
      <c r="C212" s="46"/>
      <c r="D212" s="46"/>
      <c r="E212" s="46"/>
      <c r="F212" s="46">
        <f t="shared" si="31"/>
        <v>0</v>
      </c>
      <c r="G212" s="46"/>
      <c r="H212" s="46"/>
      <c r="I212" s="46"/>
      <c r="J212" s="46">
        <f t="shared" ref="J212:J272" si="38">G212+H212+I212</f>
        <v>0</v>
      </c>
      <c r="K212" s="45">
        <f t="shared" si="35"/>
        <v>0</v>
      </c>
      <c r="L212" s="43">
        <f t="shared" si="33"/>
        <v>0</v>
      </c>
      <c r="M212" s="43">
        <f t="shared" si="36"/>
        <v>0</v>
      </c>
      <c r="N212" s="43">
        <v>0</v>
      </c>
      <c r="O212" s="43">
        <v>0</v>
      </c>
      <c r="P212" s="76"/>
    </row>
    <row r="213" spans="1:16" s="56" customFormat="1" x14ac:dyDescent="0.25">
      <c r="A213" s="46">
        <f t="shared" si="37"/>
        <v>9</v>
      </c>
      <c r="B213" s="46" t="s">
        <v>38</v>
      </c>
      <c r="C213" s="46"/>
      <c r="D213" s="46"/>
      <c r="E213" s="46"/>
      <c r="F213" s="46">
        <f t="shared" si="31"/>
        <v>0</v>
      </c>
      <c r="G213" s="46"/>
      <c r="H213" s="46"/>
      <c r="I213" s="46"/>
      <c r="J213" s="46">
        <f t="shared" si="38"/>
        <v>0</v>
      </c>
      <c r="K213" s="45">
        <f t="shared" si="35"/>
        <v>0</v>
      </c>
      <c r="L213" s="43">
        <f t="shared" si="33"/>
        <v>0</v>
      </c>
      <c r="M213" s="43">
        <f t="shared" si="36"/>
        <v>0</v>
      </c>
      <c r="N213" s="43">
        <v>0</v>
      </c>
      <c r="O213" s="43">
        <v>0</v>
      </c>
      <c r="P213" s="76"/>
    </row>
    <row r="214" spans="1:16" s="56" customFormat="1" x14ac:dyDescent="0.25">
      <c r="A214" s="46">
        <f t="shared" si="37"/>
        <v>10</v>
      </c>
      <c r="B214" s="46" t="s">
        <v>39</v>
      </c>
      <c r="C214" s="46"/>
      <c r="D214" s="46"/>
      <c r="E214" s="46"/>
      <c r="F214" s="46">
        <f t="shared" si="31"/>
        <v>0</v>
      </c>
      <c r="G214" s="46"/>
      <c r="H214" s="46"/>
      <c r="I214" s="46"/>
      <c r="J214" s="46">
        <f t="shared" si="38"/>
        <v>0</v>
      </c>
      <c r="K214" s="45">
        <f t="shared" si="35"/>
        <v>0</v>
      </c>
      <c r="L214" s="43">
        <f t="shared" si="33"/>
        <v>0</v>
      </c>
      <c r="M214" s="43">
        <f t="shared" si="36"/>
        <v>0</v>
      </c>
      <c r="N214" s="43">
        <v>0</v>
      </c>
      <c r="O214" s="43">
        <v>0</v>
      </c>
      <c r="P214" s="76"/>
    </row>
    <row r="215" spans="1:16" s="56" customFormat="1" x14ac:dyDescent="0.25">
      <c r="A215" s="46">
        <f t="shared" si="37"/>
        <v>11</v>
      </c>
      <c r="B215" s="46" t="s">
        <v>40</v>
      </c>
      <c r="C215" s="46"/>
      <c r="D215" s="46"/>
      <c r="E215" s="46"/>
      <c r="F215" s="46">
        <f t="shared" si="31"/>
        <v>0</v>
      </c>
      <c r="G215" s="46"/>
      <c r="H215" s="46"/>
      <c r="I215" s="46"/>
      <c r="J215" s="46">
        <f t="shared" si="38"/>
        <v>0</v>
      </c>
      <c r="K215" s="45">
        <f t="shared" si="35"/>
        <v>0</v>
      </c>
      <c r="L215" s="43">
        <f t="shared" si="33"/>
        <v>0</v>
      </c>
      <c r="M215" s="43">
        <f t="shared" si="36"/>
        <v>0</v>
      </c>
      <c r="N215" s="43">
        <v>0</v>
      </c>
      <c r="O215" s="43">
        <v>0</v>
      </c>
      <c r="P215" s="76"/>
    </row>
    <row r="216" spans="1:16" s="56" customFormat="1" x14ac:dyDescent="0.25">
      <c r="A216" s="46">
        <f t="shared" si="37"/>
        <v>12</v>
      </c>
      <c r="B216" s="46" t="s">
        <v>41</v>
      </c>
      <c r="C216" s="46"/>
      <c r="D216" s="46"/>
      <c r="E216" s="46"/>
      <c r="F216" s="46">
        <f t="shared" si="31"/>
        <v>0</v>
      </c>
      <c r="G216" s="46"/>
      <c r="H216" s="46"/>
      <c r="I216" s="46"/>
      <c r="J216" s="46">
        <f t="shared" si="38"/>
        <v>0</v>
      </c>
      <c r="K216" s="45">
        <f t="shared" si="35"/>
        <v>0</v>
      </c>
      <c r="L216" s="43">
        <f t="shared" si="33"/>
        <v>0</v>
      </c>
      <c r="M216" s="43">
        <f t="shared" si="36"/>
        <v>0</v>
      </c>
      <c r="N216" s="43">
        <v>0</v>
      </c>
      <c r="O216" s="43">
        <v>0</v>
      </c>
      <c r="P216" s="76"/>
    </row>
    <row r="217" spans="1:16" s="56" customFormat="1" x14ac:dyDescent="0.25">
      <c r="A217" s="46">
        <f t="shared" si="37"/>
        <v>13</v>
      </c>
      <c r="B217" s="46" t="s">
        <v>42</v>
      </c>
      <c r="C217" s="46"/>
      <c r="D217" s="46"/>
      <c r="E217" s="46"/>
      <c r="F217" s="46">
        <f t="shared" si="31"/>
        <v>0</v>
      </c>
      <c r="G217" s="46"/>
      <c r="H217" s="46"/>
      <c r="I217" s="46"/>
      <c r="J217" s="46">
        <f t="shared" si="38"/>
        <v>0</v>
      </c>
      <c r="K217" s="45">
        <f t="shared" si="35"/>
        <v>0</v>
      </c>
      <c r="L217" s="43">
        <f t="shared" si="33"/>
        <v>0</v>
      </c>
      <c r="M217" s="43">
        <f t="shared" si="36"/>
        <v>0</v>
      </c>
      <c r="N217" s="43">
        <v>0</v>
      </c>
      <c r="O217" s="43">
        <v>0</v>
      </c>
      <c r="P217" s="76"/>
    </row>
    <row r="218" spans="1:16" s="56" customFormat="1" x14ac:dyDescent="0.25">
      <c r="A218" s="46">
        <f t="shared" si="37"/>
        <v>14</v>
      </c>
      <c r="B218" s="46" t="s">
        <v>43</v>
      </c>
      <c r="C218" s="46"/>
      <c r="D218" s="46"/>
      <c r="E218" s="46"/>
      <c r="F218" s="46">
        <f t="shared" si="31"/>
        <v>0</v>
      </c>
      <c r="G218" s="46"/>
      <c r="H218" s="46"/>
      <c r="I218" s="46"/>
      <c r="J218" s="46">
        <f t="shared" si="38"/>
        <v>0</v>
      </c>
      <c r="K218" s="45">
        <f t="shared" si="35"/>
        <v>0</v>
      </c>
      <c r="L218" s="43">
        <f t="shared" si="33"/>
        <v>0</v>
      </c>
      <c r="M218" s="43">
        <f t="shared" si="36"/>
        <v>0</v>
      </c>
      <c r="N218" s="43">
        <v>0</v>
      </c>
      <c r="O218" s="43">
        <v>0</v>
      </c>
      <c r="P218" s="76"/>
    </row>
    <row r="219" spans="1:16" s="56" customFormat="1" x14ac:dyDescent="0.25">
      <c r="A219" s="46">
        <f t="shared" si="37"/>
        <v>15</v>
      </c>
      <c r="B219" s="46" t="s">
        <v>44</v>
      </c>
      <c r="C219" s="46"/>
      <c r="D219" s="46"/>
      <c r="E219" s="46"/>
      <c r="F219" s="46">
        <f t="shared" si="31"/>
        <v>0</v>
      </c>
      <c r="G219" s="46"/>
      <c r="H219" s="46"/>
      <c r="I219" s="46"/>
      <c r="J219" s="46">
        <f t="shared" si="38"/>
        <v>0</v>
      </c>
      <c r="K219" s="45">
        <f t="shared" si="35"/>
        <v>0</v>
      </c>
      <c r="L219" s="43">
        <f t="shared" si="33"/>
        <v>0</v>
      </c>
      <c r="M219" s="43">
        <f t="shared" si="36"/>
        <v>0</v>
      </c>
      <c r="N219" s="43">
        <v>0</v>
      </c>
      <c r="O219" s="43">
        <v>0</v>
      </c>
      <c r="P219" s="76"/>
    </row>
    <row r="220" spans="1:16" s="56" customFormat="1" x14ac:dyDescent="0.25">
      <c r="A220" s="46">
        <f t="shared" si="37"/>
        <v>16</v>
      </c>
      <c r="B220" s="46" t="s">
        <v>45</v>
      </c>
      <c r="C220" s="46"/>
      <c r="D220" s="46"/>
      <c r="E220" s="46"/>
      <c r="F220" s="46">
        <f t="shared" si="31"/>
        <v>0</v>
      </c>
      <c r="G220" s="46"/>
      <c r="H220" s="46"/>
      <c r="I220" s="46"/>
      <c r="J220" s="46">
        <f t="shared" si="38"/>
        <v>0</v>
      </c>
      <c r="K220" s="45">
        <f t="shared" si="35"/>
        <v>0</v>
      </c>
      <c r="L220" s="43">
        <f t="shared" si="33"/>
        <v>0</v>
      </c>
      <c r="M220" s="43">
        <f t="shared" si="36"/>
        <v>0</v>
      </c>
      <c r="N220" s="43">
        <v>0</v>
      </c>
      <c r="O220" s="43">
        <v>0</v>
      </c>
      <c r="P220" s="76"/>
    </row>
    <row r="221" spans="1:16" s="56" customFormat="1" x14ac:dyDescent="0.25">
      <c r="A221" s="46">
        <f t="shared" si="37"/>
        <v>17</v>
      </c>
      <c r="B221" s="46" t="s">
        <v>46</v>
      </c>
      <c r="C221" s="46"/>
      <c r="D221" s="46"/>
      <c r="E221" s="46"/>
      <c r="F221" s="46">
        <f t="shared" si="31"/>
        <v>0</v>
      </c>
      <c r="G221" s="46"/>
      <c r="H221" s="46"/>
      <c r="I221" s="46"/>
      <c r="J221" s="46">
        <f t="shared" si="38"/>
        <v>0</v>
      </c>
      <c r="K221" s="45">
        <f t="shared" si="35"/>
        <v>0</v>
      </c>
      <c r="L221" s="43">
        <f t="shared" si="33"/>
        <v>0</v>
      </c>
      <c r="M221" s="43">
        <f t="shared" si="36"/>
        <v>0</v>
      </c>
      <c r="N221" s="43">
        <v>0</v>
      </c>
      <c r="O221" s="43">
        <v>0</v>
      </c>
      <c r="P221" s="76"/>
    </row>
    <row r="222" spans="1:16" s="56" customFormat="1" x14ac:dyDescent="0.25">
      <c r="A222" s="46">
        <f t="shared" si="37"/>
        <v>18</v>
      </c>
      <c r="B222" s="46" t="s">
        <v>47</v>
      </c>
      <c r="C222" s="46">
        <v>1446.6</v>
      </c>
      <c r="D222" s="46"/>
      <c r="E222" s="46">
        <v>54.7</v>
      </c>
      <c r="F222" s="46">
        <f>C222+D222+E222</f>
        <v>1501.3</v>
      </c>
      <c r="G222" s="46">
        <v>32</v>
      </c>
      <c r="H222" s="46"/>
      <c r="I222" s="46">
        <v>1</v>
      </c>
      <c r="J222" s="46">
        <f t="shared" si="38"/>
        <v>33</v>
      </c>
      <c r="K222" s="45">
        <f t="shared" si="35"/>
        <v>5.0601831368573991E-2</v>
      </c>
      <c r="L222" s="43">
        <f t="shared" si="33"/>
        <v>216.64921091298109</v>
      </c>
      <c r="M222" s="43">
        <f t="shared" si="36"/>
        <v>47.662826400855842</v>
      </c>
      <c r="N222" s="43">
        <v>93.107369718176145</v>
      </c>
      <c r="O222" s="43">
        <v>60.028114481374828</v>
      </c>
      <c r="P222" s="76">
        <f>(L222+M222+N222+O222)/F222</f>
        <v>0.27805736462624919</v>
      </c>
    </row>
    <row r="223" spans="1:16" s="56" customFormat="1" x14ac:dyDescent="0.25">
      <c r="A223" s="46">
        <f t="shared" si="37"/>
        <v>19</v>
      </c>
      <c r="B223" s="46" t="s">
        <v>66</v>
      </c>
      <c r="C223" s="46"/>
      <c r="D223" s="46"/>
      <c r="E223" s="46"/>
      <c r="F223" s="46">
        <f t="shared" ref="F223:F281" si="39">C223+D223+E223</f>
        <v>0</v>
      </c>
      <c r="G223" s="46"/>
      <c r="H223" s="46"/>
      <c r="I223" s="46"/>
      <c r="J223" s="46">
        <f t="shared" si="38"/>
        <v>0</v>
      </c>
      <c r="K223" s="45">
        <f t="shared" si="35"/>
        <v>0</v>
      </c>
      <c r="L223" s="43">
        <f t="shared" si="33"/>
        <v>0</v>
      </c>
      <c r="M223" s="43">
        <f t="shared" si="36"/>
        <v>0</v>
      </c>
      <c r="N223" s="43">
        <v>0</v>
      </c>
      <c r="O223" s="43">
        <v>0</v>
      </c>
      <c r="P223" s="76"/>
    </row>
    <row r="224" spans="1:16" s="56" customFormat="1" x14ac:dyDescent="0.25">
      <c r="A224" s="46">
        <f t="shared" si="37"/>
        <v>20</v>
      </c>
      <c r="B224" s="46" t="s">
        <v>67</v>
      </c>
      <c r="C224" s="46"/>
      <c r="D224" s="46"/>
      <c r="E224" s="46"/>
      <c r="F224" s="46">
        <f t="shared" si="39"/>
        <v>0</v>
      </c>
      <c r="G224" s="46"/>
      <c r="H224" s="46"/>
      <c r="I224" s="46"/>
      <c r="J224" s="46">
        <f t="shared" si="38"/>
        <v>0</v>
      </c>
      <c r="K224" s="45">
        <f t="shared" si="35"/>
        <v>0</v>
      </c>
      <c r="L224" s="43">
        <f t="shared" si="33"/>
        <v>0</v>
      </c>
      <c r="M224" s="43">
        <f t="shared" si="36"/>
        <v>0</v>
      </c>
      <c r="N224" s="43">
        <v>0</v>
      </c>
      <c r="O224" s="43">
        <v>0</v>
      </c>
      <c r="P224" s="76"/>
    </row>
    <row r="225" spans="1:16" s="56" customFormat="1" x14ac:dyDescent="0.25">
      <c r="A225" s="46">
        <f t="shared" si="37"/>
        <v>21</v>
      </c>
      <c r="B225" s="46" t="s">
        <v>68</v>
      </c>
      <c r="C225" s="46"/>
      <c r="D225" s="46"/>
      <c r="E225" s="46"/>
      <c r="F225" s="46">
        <f t="shared" si="39"/>
        <v>0</v>
      </c>
      <c r="G225" s="46"/>
      <c r="H225" s="46"/>
      <c r="I225" s="46"/>
      <c r="J225" s="46">
        <f t="shared" si="38"/>
        <v>0</v>
      </c>
      <c r="K225" s="45">
        <f t="shared" si="35"/>
        <v>0</v>
      </c>
      <c r="L225" s="43">
        <f t="shared" si="33"/>
        <v>0</v>
      </c>
      <c r="M225" s="43">
        <f t="shared" si="36"/>
        <v>0</v>
      </c>
      <c r="N225" s="43">
        <v>0</v>
      </c>
      <c r="O225" s="43">
        <v>0</v>
      </c>
      <c r="P225" s="76"/>
    </row>
    <row r="226" spans="1:16" s="56" customFormat="1" x14ac:dyDescent="0.25">
      <c r="A226" s="46">
        <f t="shared" si="37"/>
        <v>22</v>
      </c>
      <c r="B226" s="46" t="s">
        <v>69</v>
      </c>
      <c r="C226" s="46"/>
      <c r="D226" s="46"/>
      <c r="E226" s="46"/>
      <c r="F226" s="46">
        <f t="shared" si="39"/>
        <v>0</v>
      </c>
      <c r="G226" s="46"/>
      <c r="H226" s="46"/>
      <c r="I226" s="46"/>
      <c r="J226" s="46">
        <f t="shared" si="38"/>
        <v>0</v>
      </c>
      <c r="K226" s="45">
        <f t="shared" si="35"/>
        <v>0</v>
      </c>
      <c r="L226" s="43">
        <f t="shared" si="33"/>
        <v>0</v>
      </c>
      <c r="M226" s="43">
        <f t="shared" si="36"/>
        <v>0</v>
      </c>
      <c r="N226" s="43">
        <v>0</v>
      </c>
      <c r="O226" s="43">
        <v>0</v>
      </c>
      <c r="P226" s="76"/>
    </row>
    <row r="227" spans="1:16" s="56" customFormat="1" x14ac:dyDescent="0.25">
      <c r="A227" s="46">
        <f t="shared" si="37"/>
        <v>23</v>
      </c>
      <c r="B227" s="46" t="s">
        <v>70</v>
      </c>
      <c r="C227" s="46"/>
      <c r="D227" s="46"/>
      <c r="E227" s="46"/>
      <c r="F227" s="46">
        <f t="shared" si="39"/>
        <v>0</v>
      </c>
      <c r="G227" s="46"/>
      <c r="H227" s="46"/>
      <c r="I227" s="46"/>
      <c r="J227" s="46">
        <f t="shared" si="38"/>
        <v>0</v>
      </c>
      <c r="K227" s="45">
        <f t="shared" si="35"/>
        <v>0</v>
      </c>
      <c r="L227" s="43">
        <f t="shared" si="33"/>
        <v>0</v>
      </c>
      <c r="M227" s="43">
        <f t="shared" si="36"/>
        <v>0</v>
      </c>
      <c r="N227" s="43">
        <v>0</v>
      </c>
      <c r="O227" s="43">
        <v>0</v>
      </c>
      <c r="P227" s="76"/>
    </row>
    <row r="228" spans="1:16" s="56" customFormat="1" x14ac:dyDescent="0.25">
      <c r="A228" s="46">
        <f t="shared" si="37"/>
        <v>24</v>
      </c>
      <c r="B228" s="46" t="s">
        <v>71</v>
      </c>
      <c r="C228" s="46"/>
      <c r="D228" s="46"/>
      <c r="E228" s="46"/>
      <c r="F228" s="46">
        <f t="shared" si="39"/>
        <v>0</v>
      </c>
      <c r="G228" s="46"/>
      <c r="H228" s="46"/>
      <c r="I228" s="46"/>
      <c r="J228" s="46">
        <f t="shared" si="38"/>
        <v>0</v>
      </c>
      <c r="K228" s="45">
        <f t="shared" si="35"/>
        <v>0</v>
      </c>
      <c r="L228" s="43">
        <f t="shared" si="33"/>
        <v>0</v>
      </c>
      <c r="M228" s="43">
        <f t="shared" si="36"/>
        <v>0</v>
      </c>
      <c r="N228" s="43">
        <v>0</v>
      </c>
      <c r="O228" s="43">
        <v>0</v>
      </c>
      <c r="P228" s="76"/>
    </row>
    <row r="229" spans="1:16" s="56" customFormat="1" x14ac:dyDescent="0.25">
      <c r="A229" s="46">
        <f t="shared" si="37"/>
        <v>25</v>
      </c>
      <c r="B229" s="46" t="s">
        <v>72</v>
      </c>
      <c r="C229" s="46"/>
      <c r="D229" s="46"/>
      <c r="E229" s="46"/>
      <c r="F229" s="46">
        <f t="shared" si="39"/>
        <v>0</v>
      </c>
      <c r="G229" s="46"/>
      <c r="H229" s="46"/>
      <c r="I229" s="46"/>
      <c r="J229" s="46">
        <f t="shared" si="38"/>
        <v>0</v>
      </c>
      <c r="K229" s="45">
        <f t="shared" si="35"/>
        <v>0</v>
      </c>
      <c r="L229" s="43">
        <f t="shared" si="33"/>
        <v>0</v>
      </c>
      <c r="M229" s="43">
        <f t="shared" si="36"/>
        <v>0</v>
      </c>
      <c r="N229" s="43">
        <v>0</v>
      </c>
      <c r="O229" s="43">
        <v>0</v>
      </c>
      <c r="P229" s="76"/>
    </row>
    <row r="230" spans="1:16" s="56" customFormat="1" x14ac:dyDescent="0.25">
      <c r="A230" s="46">
        <f t="shared" si="37"/>
        <v>26</v>
      </c>
      <c r="B230" s="46" t="s">
        <v>73</v>
      </c>
      <c r="C230" s="46"/>
      <c r="D230" s="46"/>
      <c r="E230" s="46"/>
      <c r="F230" s="46">
        <f t="shared" si="39"/>
        <v>0</v>
      </c>
      <c r="G230" s="46"/>
      <c r="H230" s="46"/>
      <c r="I230" s="46"/>
      <c r="J230" s="46">
        <f t="shared" si="38"/>
        <v>0</v>
      </c>
      <c r="K230" s="45">
        <f t="shared" si="35"/>
        <v>0</v>
      </c>
      <c r="L230" s="43">
        <f t="shared" si="33"/>
        <v>0</v>
      </c>
      <c r="M230" s="43">
        <f t="shared" si="36"/>
        <v>0</v>
      </c>
      <c r="N230" s="43">
        <v>0</v>
      </c>
      <c r="O230" s="43">
        <v>0</v>
      </c>
      <c r="P230" s="76"/>
    </row>
    <row r="231" spans="1:16" s="56" customFormat="1" x14ac:dyDescent="0.25">
      <c r="A231" s="46">
        <f t="shared" si="37"/>
        <v>27</v>
      </c>
      <c r="B231" s="46" t="s">
        <v>74</v>
      </c>
      <c r="C231" s="46"/>
      <c r="D231" s="46"/>
      <c r="E231" s="46"/>
      <c r="F231" s="46">
        <f t="shared" si="39"/>
        <v>0</v>
      </c>
      <c r="G231" s="46"/>
      <c r="H231" s="46"/>
      <c r="I231" s="46"/>
      <c r="J231" s="46">
        <f t="shared" si="38"/>
        <v>0</v>
      </c>
      <c r="K231" s="45">
        <f t="shared" si="35"/>
        <v>0</v>
      </c>
      <c r="L231" s="43">
        <f t="shared" si="33"/>
        <v>0</v>
      </c>
      <c r="M231" s="43">
        <f t="shared" si="36"/>
        <v>0</v>
      </c>
      <c r="N231" s="43">
        <v>0</v>
      </c>
      <c r="O231" s="43">
        <v>0</v>
      </c>
      <c r="P231" s="76"/>
    </row>
    <row r="232" spans="1:16" s="56" customFormat="1" x14ac:dyDescent="0.25">
      <c r="A232" s="46">
        <f t="shared" si="37"/>
        <v>28</v>
      </c>
      <c r="B232" s="46" t="s">
        <v>75</v>
      </c>
      <c r="C232" s="46"/>
      <c r="D232" s="46"/>
      <c r="E232" s="46"/>
      <c r="F232" s="46">
        <f t="shared" si="39"/>
        <v>0</v>
      </c>
      <c r="G232" s="46"/>
      <c r="H232" s="46"/>
      <c r="I232" s="46"/>
      <c r="J232" s="46">
        <f t="shared" si="38"/>
        <v>0</v>
      </c>
      <c r="K232" s="45">
        <f t="shared" si="35"/>
        <v>0</v>
      </c>
      <c r="L232" s="43">
        <f t="shared" si="33"/>
        <v>0</v>
      </c>
      <c r="M232" s="43">
        <f t="shared" si="36"/>
        <v>0</v>
      </c>
      <c r="N232" s="43">
        <v>0</v>
      </c>
      <c r="O232" s="43">
        <v>0</v>
      </c>
      <c r="P232" s="76"/>
    </row>
    <row r="233" spans="1:16" s="56" customFormat="1" x14ac:dyDescent="0.25">
      <c r="A233" s="46">
        <f t="shared" si="37"/>
        <v>29</v>
      </c>
      <c r="B233" s="46" t="s">
        <v>76</v>
      </c>
      <c r="C233" s="46"/>
      <c r="D233" s="46"/>
      <c r="E233" s="46"/>
      <c r="F233" s="46">
        <f t="shared" si="39"/>
        <v>0</v>
      </c>
      <c r="G233" s="46"/>
      <c r="H233" s="46"/>
      <c r="I233" s="46"/>
      <c r="J233" s="46">
        <f t="shared" si="38"/>
        <v>0</v>
      </c>
      <c r="K233" s="45">
        <f t="shared" si="35"/>
        <v>0</v>
      </c>
      <c r="L233" s="43">
        <f t="shared" si="33"/>
        <v>0</v>
      </c>
      <c r="M233" s="43">
        <f t="shared" si="36"/>
        <v>0</v>
      </c>
      <c r="N233" s="43">
        <v>0</v>
      </c>
      <c r="O233" s="43">
        <v>0</v>
      </c>
      <c r="P233" s="76"/>
    </row>
    <row r="234" spans="1:16" s="56" customFormat="1" x14ac:dyDescent="0.25">
      <c r="A234" s="46">
        <f t="shared" si="37"/>
        <v>30</v>
      </c>
      <c r="B234" s="46" t="s">
        <v>77</v>
      </c>
      <c r="C234" s="46"/>
      <c r="D234" s="46"/>
      <c r="E234" s="46"/>
      <c r="F234" s="46">
        <f t="shared" si="39"/>
        <v>0</v>
      </c>
      <c r="G234" s="46"/>
      <c r="H234" s="46"/>
      <c r="I234" s="46"/>
      <c r="J234" s="46">
        <f t="shared" si="38"/>
        <v>0</v>
      </c>
      <c r="K234" s="45">
        <f t="shared" si="35"/>
        <v>0</v>
      </c>
      <c r="L234" s="43">
        <f t="shared" si="33"/>
        <v>0</v>
      </c>
      <c r="M234" s="43">
        <f t="shared" si="36"/>
        <v>0</v>
      </c>
      <c r="N234" s="43">
        <v>0</v>
      </c>
      <c r="O234" s="43">
        <v>0</v>
      </c>
      <c r="P234" s="76"/>
    </row>
    <row r="235" spans="1:16" s="56" customFormat="1" x14ac:dyDescent="0.25">
      <c r="A235" s="46">
        <f t="shared" si="37"/>
        <v>31</v>
      </c>
      <c r="B235" s="46" t="s">
        <v>78</v>
      </c>
      <c r="C235" s="46"/>
      <c r="D235" s="46"/>
      <c r="E235" s="46"/>
      <c r="F235" s="46">
        <f t="shared" si="39"/>
        <v>0</v>
      </c>
      <c r="G235" s="46"/>
      <c r="H235" s="46"/>
      <c r="I235" s="46"/>
      <c r="J235" s="46">
        <f t="shared" si="38"/>
        <v>0</v>
      </c>
      <c r="K235" s="45">
        <f t="shared" si="35"/>
        <v>0</v>
      </c>
      <c r="L235" s="43">
        <f t="shared" si="33"/>
        <v>0</v>
      </c>
      <c r="M235" s="43">
        <f t="shared" si="36"/>
        <v>0</v>
      </c>
      <c r="N235" s="43">
        <v>0</v>
      </c>
      <c r="O235" s="43">
        <v>0</v>
      </c>
      <c r="P235" s="76"/>
    </row>
    <row r="236" spans="1:16" s="56" customFormat="1" x14ac:dyDescent="0.25">
      <c r="A236" s="46">
        <f t="shared" si="37"/>
        <v>32</v>
      </c>
      <c r="B236" s="46" t="s">
        <v>79</v>
      </c>
      <c r="C236" s="46"/>
      <c r="D236" s="46"/>
      <c r="E236" s="46"/>
      <c r="F236" s="46">
        <f t="shared" si="39"/>
        <v>0</v>
      </c>
      <c r="G236" s="46"/>
      <c r="H236" s="46"/>
      <c r="I236" s="46"/>
      <c r="J236" s="46">
        <f t="shared" si="38"/>
        <v>0</v>
      </c>
      <c r="K236" s="45">
        <f t="shared" si="35"/>
        <v>0</v>
      </c>
      <c r="L236" s="43">
        <f t="shared" si="33"/>
        <v>0</v>
      </c>
      <c r="M236" s="43">
        <f t="shared" si="36"/>
        <v>0</v>
      </c>
      <c r="N236" s="43">
        <v>0</v>
      </c>
      <c r="O236" s="43">
        <v>0</v>
      </c>
      <c r="P236" s="76"/>
    </row>
    <row r="237" spans="1:16" s="56" customFormat="1" x14ac:dyDescent="0.25">
      <c r="A237" s="46">
        <f t="shared" si="37"/>
        <v>33</v>
      </c>
      <c r="B237" s="46" t="s">
        <v>80</v>
      </c>
      <c r="C237" s="46"/>
      <c r="D237" s="46"/>
      <c r="E237" s="46"/>
      <c r="F237" s="46">
        <f t="shared" si="39"/>
        <v>0</v>
      </c>
      <c r="G237" s="46"/>
      <c r="H237" s="46"/>
      <c r="I237" s="46"/>
      <c r="J237" s="46">
        <f t="shared" si="38"/>
        <v>0</v>
      </c>
      <c r="K237" s="45">
        <f t="shared" si="35"/>
        <v>0</v>
      </c>
      <c r="L237" s="43">
        <f t="shared" ref="L237:L268" si="40">K237*4281.45</f>
        <v>0</v>
      </c>
      <c r="M237" s="43">
        <f t="shared" si="36"/>
        <v>0</v>
      </c>
      <c r="N237" s="43">
        <v>0</v>
      </c>
      <c r="O237" s="43">
        <v>0</v>
      </c>
      <c r="P237" s="76"/>
    </row>
    <row r="238" spans="1:16" s="56" customFormat="1" x14ac:dyDescent="0.25">
      <c r="A238" s="46">
        <f t="shared" si="37"/>
        <v>34</v>
      </c>
      <c r="B238" s="46" t="s">
        <v>81</v>
      </c>
      <c r="C238" s="46">
        <v>1909.5</v>
      </c>
      <c r="D238" s="46"/>
      <c r="E238" s="46"/>
      <c r="F238" s="46">
        <f t="shared" si="39"/>
        <v>1909.5</v>
      </c>
      <c r="G238" s="46">
        <v>48</v>
      </c>
      <c r="H238" s="46"/>
      <c r="I238" s="46"/>
      <c r="J238" s="46">
        <f t="shared" si="38"/>
        <v>48</v>
      </c>
      <c r="K238" s="45">
        <f t="shared" si="35"/>
        <v>6.4360352360149226E-2</v>
      </c>
      <c r="L238" s="43">
        <f t="shared" si="40"/>
        <v>275.55563061236091</v>
      </c>
      <c r="M238" s="43">
        <f t="shared" si="36"/>
        <v>60.622238734719403</v>
      </c>
      <c r="N238" s="43">
        <v>118.42304834267458</v>
      </c>
      <c r="O238" s="43">
        <v>76.349620064067963</v>
      </c>
      <c r="P238" s="76">
        <f>(L238+M238+N238+O238)/F238</f>
        <v>0.27805736462624925</v>
      </c>
    </row>
    <row r="239" spans="1:16" s="56" customFormat="1" x14ac:dyDescent="0.25">
      <c r="A239" s="46">
        <f t="shared" si="37"/>
        <v>35</v>
      </c>
      <c r="B239" s="46" t="s">
        <v>112</v>
      </c>
      <c r="C239" s="46"/>
      <c r="D239" s="46"/>
      <c r="E239" s="46"/>
      <c r="F239" s="46">
        <f t="shared" si="39"/>
        <v>0</v>
      </c>
      <c r="G239" s="46"/>
      <c r="H239" s="46"/>
      <c r="I239" s="46"/>
      <c r="J239" s="46">
        <f t="shared" si="38"/>
        <v>0</v>
      </c>
      <c r="K239" s="45">
        <f t="shared" si="35"/>
        <v>0</v>
      </c>
      <c r="L239" s="43">
        <f t="shared" si="40"/>
        <v>0</v>
      </c>
      <c r="M239" s="43">
        <f t="shared" si="36"/>
        <v>0</v>
      </c>
      <c r="N239" s="43">
        <v>0</v>
      </c>
      <c r="O239" s="43">
        <v>0</v>
      </c>
      <c r="P239" s="76"/>
    </row>
    <row r="240" spans="1:16" s="56" customFormat="1" x14ac:dyDescent="0.25">
      <c r="A240" s="46">
        <f t="shared" si="37"/>
        <v>36</v>
      </c>
      <c r="B240" s="46" t="s">
        <v>113</v>
      </c>
      <c r="C240" s="46"/>
      <c r="D240" s="46"/>
      <c r="E240" s="46"/>
      <c r="F240" s="46">
        <f t="shared" si="39"/>
        <v>0</v>
      </c>
      <c r="G240" s="46"/>
      <c r="H240" s="46"/>
      <c r="I240" s="46"/>
      <c r="J240" s="46">
        <f t="shared" si="38"/>
        <v>0</v>
      </c>
      <c r="K240" s="45">
        <f t="shared" si="35"/>
        <v>0</v>
      </c>
      <c r="L240" s="43">
        <f t="shared" si="40"/>
        <v>0</v>
      </c>
      <c r="M240" s="43">
        <f t="shared" si="36"/>
        <v>0</v>
      </c>
      <c r="N240" s="43">
        <v>0</v>
      </c>
      <c r="O240" s="43">
        <v>0</v>
      </c>
      <c r="P240" s="76"/>
    </row>
    <row r="241" spans="1:16" s="56" customFormat="1" x14ac:dyDescent="0.25">
      <c r="A241" s="46">
        <f t="shared" si="37"/>
        <v>37</v>
      </c>
      <c r="B241" s="46" t="s">
        <v>114</v>
      </c>
      <c r="C241" s="46"/>
      <c r="D241" s="46"/>
      <c r="E241" s="46"/>
      <c r="F241" s="46">
        <f t="shared" si="39"/>
        <v>0</v>
      </c>
      <c r="G241" s="46"/>
      <c r="H241" s="46"/>
      <c r="I241" s="46"/>
      <c r="J241" s="46">
        <f t="shared" si="38"/>
        <v>0</v>
      </c>
      <c r="K241" s="45">
        <f t="shared" si="35"/>
        <v>0</v>
      </c>
      <c r="L241" s="43">
        <f t="shared" si="40"/>
        <v>0</v>
      </c>
      <c r="M241" s="43">
        <f t="shared" si="36"/>
        <v>0</v>
      </c>
      <c r="N241" s="43">
        <v>0</v>
      </c>
      <c r="O241" s="43">
        <v>0</v>
      </c>
      <c r="P241" s="76"/>
    </row>
    <row r="242" spans="1:16" s="56" customFormat="1" x14ac:dyDescent="0.25">
      <c r="A242" s="46">
        <f t="shared" si="37"/>
        <v>38</v>
      </c>
      <c r="B242" s="46" t="s">
        <v>115</v>
      </c>
      <c r="C242" s="46"/>
      <c r="D242" s="46"/>
      <c r="E242" s="46"/>
      <c r="F242" s="46">
        <f t="shared" si="39"/>
        <v>0</v>
      </c>
      <c r="G242" s="46"/>
      <c r="H242" s="46"/>
      <c r="I242" s="46"/>
      <c r="J242" s="46">
        <f t="shared" si="38"/>
        <v>0</v>
      </c>
      <c r="K242" s="45">
        <f t="shared" si="35"/>
        <v>0</v>
      </c>
      <c r="L242" s="43">
        <f t="shared" si="40"/>
        <v>0</v>
      </c>
      <c r="M242" s="43">
        <f t="shared" si="36"/>
        <v>0</v>
      </c>
      <c r="N242" s="43">
        <v>0</v>
      </c>
      <c r="O242" s="43">
        <v>0</v>
      </c>
      <c r="P242" s="76"/>
    </row>
    <row r="243" spans="1:16" s="56" customFormat="1" x14ac:dyDescent="0.25">
      <c r="A243" s="46">
        <f t="shared" si="37"/>
        <v>39</v>
      </c>
      <c r="B243" s="46" t="s">
        <v>116</v>
      </c>
      <c r="C243" s="46"/>
      <c r="D243" s="46"/>
      <c r="E243" s="46"/>
      <c r="F243" s="46">
        <f t="shared" si="39"/>
        <v>0</v>
      </c>
      <c r="G243" s="46"/>
      <c r="H243" s="46"/>
      <c r="I243" s="46"/>
      <c r="J243" s="46">
        <f t="shared" si="38"/>
        <v>0</v>
      </c>
      <c r="K243" s="45">
        <f t="shared" si="35"/>
        <v>0</v>
      </c>
      <c r="L243" s="43">
        <f t="shared" si="40"/>
        <v>0</v>
      </c>
      <c r="M243" s="43">
        <f t="shared" si="36"/>
        <v>0</v>
      </c>
      <c r="N243" s="43">
        <v>0</v>
      </c>
      <c r="O243" s="43">
        <v>0</v>
      </c>
      <c r="P243" s="76"/>
    </row>
    <row r="244" spans="1:16" s="56" customFormat="1" x14ac:dyDescent="0.25">
      <c r="A244" s="46">
        <f t="shared" si="37"/>
        <v>40</v>
      </c>
      <c r="B244" s="46" t="s">
        <v>117</v>
      </c>
      <c r="C244" s="46"/>
      <c r="D244" s="46"/>
      <c r="E244" s="46"/>
      <c r="F244" s="46">
        <f t="shared" si="39"/>
        <v>0</v>
      </c>
      <c r="G244" s="46"/>
      <c r="H244" s="46"/>
      <c r="I244" s="46"/>
      <c r="J244" s="46">
        <f t="shared" si="38"/>
        <v>0</v>
      </c>
      <c r="K244" s="45">
        <f t="shared" si="35"/>
        <v>0</v>
      </c>
      <c r="L244" s="43">
        <f t="shared" si="40"/>
        <v>0</v>
      </c>
      <c r="M244" s="43">
        <f t="shared" si="36"/>
        <v>0</v>
      </c>
      <c r="N244" s="43">
        <v>0</v>
      </c>
      <c r="O244" s="43">
        <v>0</v>
      </c>
      <c r="P244" s="76"/>
    </row>
    <row r="245" spans="1:16" s="56" customFormat="1" x14ac:dyDescent="0.25">
      <c r="A245" s="46">
        <f t="shared" si="37"/>
        <v>41</v>
      </c>
      <c r="B245" s="46" t="s">
        <v>118</v>
      </c>
      <c r="C245" s="46"/>
      <c r="D245" s="46"/>
      <c r="E245" s="46"/>
      <c r="F245" s="46">
        <f t="shared" si="39"/>
        <v>0</v>
      </c>
      <c r="G245" s="46"/>
      <c r="H245" s="46"/>
      <c r="I245" s="46"/>
      <c r="J245" s="46">
        <f t="shared" si="38"/>
        <v>0</v>
      </c>
      <c r="K245" s="45">
        <f t="shared" si="35"/>
        <v>0</v>
      </c>
      <c r="L245" s="43">
        <f t="shared" si="40"/>
        <v>0</v>
      </c>
      <c r="M245" s="43">
        <f t="shared" si="36"/>
        <v>0</v>
      </c>
      <c r="N245" s="43">
        <v>0</v>
      </c>
      <c r="O245" s="43">
        <v>0</v>
      </c>
      <c r="P245" s="76"/>
    </row>
    <row r="246" spans="1:16" s="56" customFormat="1" x14ac:dyDescent="0.25">
      <c r="A246" s="46">
        <f t="shared" si="37"/>
        <v>42</v>
      </c>
      <c r="B246" s="46" t="s">
        <v>119</v>
      </c>
      <c r="C246" s="46"/>
      <c r="D246" s="46"/>
      <c r="E246" s="46"/>
      <c r="F246" s="46">
        <f t="shared" si="39"/>
        <v>0</v>
      </c>
      <c r="G246" s="46"/>
      <c r="H246" s="46"/>
      <c r="I246" s="46"/>
      <c r="J246" s="46">
        <f t="shared" si="38"/>
        <v>0</v>
      </c>
      <c r="K246" s="45">
        <f t="shared" si="35"/>
        <v>0</v>
      </c>
      <c r="L246" s="43">
        <f t="shared" si="40"/>
        <v>0</v>
      </c>
      <c r="M246" s="43">
        <f t="shared" si="36"/>
        <v>0</v>
      </c>
      <c r="N246" s="43">
        <v>0</v>
      </c>
      <c r="O246" s="43">
        <v>0</v>
      </c>
      <c r="P246" s="76"/>
    </row>
    <row r="247" spans="1:16" s="56" customFormat="1" x14ac:dyDescent="0.25">
      <c r="A247" s="46">
        <f t="shared" si="37"/>
        <v>43</v>
      </c>
      <c r="B247" s="46" t="s">
        <v>120</v>
      </c>
      <c r="C247" s="46"/>
      <c r="D247" s="46"/>
      <c r="E247" s="46"/>
      <c r="F247" s="46">
        <f t="shared" si="39"/>
        <v>0</v>
      </c>
      <c r="G247" s="46"/>
      <c r="H247" s="46"/>
      <c r="I247" s="46"/>
      <c r="J247" s="46">
        <f t="shared" si="38"/>
        <v>0</v>
      </c>
      <c r="K247" s="45">
        <f t="shared" si="35"/>
        <v>0</v>
      </c>
      <c r="L247" s="43">
        <f t="shared" si="40"/>
        <v>0</v>
      </c>
      <c r="M247" s="43">
        <f t="shared" si="36"/>
        <v>0</v>
      </c>
      <c r="N247" s="43">
        <v>0</v>
      </c>
      <c r="O247" s="43">
        <v>0</v>
      </c>
      <c r="P247" s="76"/>
    </row>
    <row r="248" spans="1:16" s="56" customFormat="1" x14ac:dyDescent="0.25">
      <c r="A248" s="46">
        <f t="shared" si="37"/>
        <v>44</v>
      </c>
      <c r="B248" s="46" t="s">
        <v>122</v>
      </c>
      <c r="C248" s="46"/>
      <c r="D248" s="46"/>
      <c r="E248" s="46"/>
      <c r="F248" s="46">
        <f t="shared" si="39"/>
        <v>0</v>
      </c>
      <c r="G248" s="46"/>
      <c r="H248" s="46"/>
      <c r="I248" s="46"/>
      <c r="J248" s="46">
        <f t="shared" si="38"/>
        <v>0</v>
      </c>
      <c r="K248" s="45">
        <f t="shared" si="35"/>
        <v>0</v>
      </c>
      <c r="L248" s="43">
        <f t="shared" si="40"/>
        <v>0</v>
      </c>
      <c r="M248" s="43">
        <f t="shared" si="36"/>
        <v>0</v>
      </c>
      <c r="N248" s="43">
        <v>0</v>
      </c>
      <c r="O248" s="43">
        <v>0</v>
      </c>
      <c r="P248" s="76"/>
    </row>
    <row r="249" spans="1:16" s="56" customFormat="1" x14ac:dyDescent="0.25">
      <c r="A249" s="46">
        <f t="shared" si="37"/>
        <v>45</v>
      </c>
      <c r="B249" s="46" t="s">
        <v>123</v>
      </c>
      <c r="C249" s="46"/>
      <c r="D249" s="46"/>
      <c r="E249" s="46"/>
      <c r="F249" s="46">
        <f t="shared" si="39"/>
        <v>0</v>
      </c>
      <c r="G249" s="46"/>
      <c r="H249" s="46"/>
      <c r="I249" s="46"/>
      <c r="J249" s="46">
        <f t="shared" si="38"/>
        <v>0</v>
      </c>
      <c r="K249" s="45">
        <f t="shared" si="35"/>
        <v>0</v>
      </c>
      <c r="L249" s="43">
        <f t="shared" si="40"/>
        <v>0</v>
      </c>
      <c r="M249" s="43">
        <f t="shared" si="36"/>
        <v>0</v>
      </c>
      <c r="N249" s="43">
        <v>0</v>
      </c>
      <c r="O249" s="43">
        <v>0</v>
      </c>
      <c r="P249" s="76"/>
    </row>
    <row r="250" spans="1:16" s="56" customFormat="1" x14ac:dyDescent="0.25">
      <c r="A250" s="46">
        <f t="shared" si="37"/>
        <v>46</v>
      </c>
      <c r="B250" s="46" t="s">
        <v>1670</v>
      </c>
      <c r="C250" s="46"/>
      <c r="D250" s="46"/>
      <c r="E250" s="46"/>
      <c r="F250" s="46">
        <f t="shared" si="39"/>
        <v>0</v>
      </c>
      <c r="G250" s="46"/>
      <c r="H250" s="46"/>
      <c r="I250" s="46"/>
      <c r="J250" s="46">
        <f t="shared" si="38"/>
        <v>0</v>
      </c>
      <c r="K250" s="45">
        <f t="shared" si="35"/>
        <v>0</v>
      </c>
      <c r="L250" s="43">
        <f t="shared" si="40"/>
        <v>0</v>
      </c>
      <c r="M250" s="43">
        <f t="shared" si="36"/>
        <v>0</v>
      </c>
      <c r="N250" s="43">
        <v>0</v>
      </c>
      <c r="O250" s="43">
        <v>0</v>
      </c>
      <c r="P250" s="76"/>
    </row>
    <row r="251" spans="1:16" s="56" customFormat="1" x14ac:dyDescent="0.25">
      <c r="A251" s="46">
        <f t="shared" si="37"/>
        <v>47</v>
      </c>
      <c r="B251" s="46" t="s">
        <v>1671</v>
      </c>
      <c r="C251" s="46"/>
      <c r="D251" s="46"/>
      <c r="E251" s="46"/>
      <c r="F251" s="46">
        <f t="shared" si="39"/>
        <v>0</v>
      </c>
      <c r="G251" s="46"/>
      <c r="H251" s="46"/>
      <c r="I251" s="46"/>
      <c r="J251" s="46">
        <f t="shared" si="38"/>
        <v>0</v>
      </c>
      <c r="K251" s="45">
        <f t="shared" si="35"/>
        <v>0</v>
      </c>
      <c r="L251" s="43">
        <f t="shared" si="40"/>
        <v>0</v>
      </c>
      <c r="M251" s="43">
        <f t="shared" si="36"/>
        <v>0</v>
      </c>
      <c r="N251" s="43">
        <v>0</v>
      </c>
      <c r="O251" s="43">
        <v>0</v>
      </c>
      <c r="P251" s="76"/>
    </row>
    <row r="252" spans="1:16" s="56" customFormat="1" x14ac:dyDescent="0.25">
      <c r="A252" s="46">
        <f t="shared" si="37"/>
        <v>48</v>
      </c>
      <c r="B252" s="46" t="s">
        <v>1672</v>
      </c>
      <c r="C252" s="46"/>
      <c r="D252" s="46"/>
      <c r="E252" s="46"/>
      <c r="F252" s="46">
        <f t="shared" si="39"/>
        <v>0</v>
      </c>
      <c r="G252" s="46"/>
      <c r="H252" s="46"/>
      <c r="I252" s="46"/>
      <c r="J252" s="46">
        <f t="shared" si="38"/>
        <v>0</v>
      </c>
      <c r="K252" s="45">
        <f t="shared" si="35"/>
        <v>0</v>
      </c>
      <c r="L252" s="43">
        <f t="shared" si="40"/>
        <v>0</v>
      </c>
      <c r="M252" s="43">
        <f t="shared" si="36"/>
        <v>0</v>
      </c>
      <c r="N252" s="43">
        <v>0</v>
      </c>
      <c r="O252" s="43">
        <v>0</v>
      </c>
      <c r="P252" s="76"/>
    </row>
    <row r="253" spans="1:16" s="56" customFormat="1" x14ac:dyDescent="0.25">
      <c r="A253" s="46">
        <f t="shared" si="37"/>
        <v>49</v>
      </c>
      <c r="B253" s="46" t="s">
        <v>1673</v>
      </c>
      <c r="C253" s="46"/>
      <c r="D253" s="46"/>
      <c r="E253" s="46"/>
      <c r="F253" s="46">
        <f t="shared" si="39"/>
        <v>0</v>
      </c>
      <c r="G253" s="46"/>
      <c r="H253" s="46"/>
      <c r="I253" s="46"/>
      <c r="J253" s="46">
        <f t="shared" si="38"/>
        <v>0</v>
      </c>
      <c r="K253" s="45">
        <f t="shared" si="35"/>
        <v>0</v>
      </c>
      <c r="L253" s="43">
        <f t="shared" si="40"/>
        <v>0</v>
      </c>
      <c r="M253" s="43">
        <f t="shared" si="36"/>
        <v>0</v>
      </c>
      <c r="N253" s="43">
        <v>0</v>
      </c>
      <c r="O253" s="43">
        <v>0</v>
      </c>
      <c r="P253" s="76"/>
    </row>
    <row r="254" spans="1:16" s="56" customFormat="1" x14ac:dyDescent="0.25">
      <c r="A254" s="46">
        <f t="shared" si="37"/>
        <v>50</v>
      </c>
      <c r="B254" s="46" t="s">
        <v>1674</v>
      </c>
      <c r="C254" s="46"/>
      <c r="D254" s="46"/>
      <c r="E254" s="46"/>
      <c r="F254" s="46">
        <f t="shared" si="39"/>
        <v>0</v>
      </c>
      <c r="G254" s="46"/>
      <c r="H254" s="46"/>
      <c r="I254" s="46"/>
      <c r="J254" s="46">
        <f t="shared" si="38"/>
        <v>0</v>
      </c>
      <c r="K254" s="45">
        <f t="shared" si="35"/>
        <v>0</v>
      </c>
      <c r="L254" s="43">
        <f t="shared" si="40"/>
        <v>0</v>
      </c>
      <c r="M254" s="43">
        <f t="shared" si="36"/>
        <v>0</v>
      </c>
      <c r="N254" s="43">
        <v>0</v>
      </c>
      <c r="O254" s="43">
        <v>0</v>
      </c>
      <c r="P254" s="76"/>
    </row>
    <row r="255" spans="1:16" s="56" customFormat="1" x14ac:dyDescent="0.25">
      <c r="A255" s="46">
        <f t="shared" si="37"/>
        <v>51</v>
      </c>
      <c r="B255" s="46" t="s">
        <v>1675</v>
      </c>
      <c r="C255" s="46"/>
      <c r="D255" s="46"/>
      <c r="E255" s="46"/>
      <c r="F255" s="46">
        <f t="shared" si="39"/>
        <v>0</v>
      </c>
      <c r="G255" s="46"/>
      <c r="H255" s="46"/>
      <c r="I255" s="46"/>
      <c r="J255" s="46">
        <f t="shared" si="38"/>
        <v>0</v>
      </c>
      <c r="K255" s="45">
        <f t="shared" si="35"/>
        <v>0</v>
      </c>
      <c r="L255" s="43">
        <f t="shared" si="40"/>
        <v>0</v>
      </c>
      <c r="M255" s="43">
        <f t="shared" si="36"/>
        <v>0</v>
      </c>
      <c r="N255" s="43">
        <v>0</v>
      </c>
      <c r="O255" s="43">
        <v>0</v>
      </c>
      <c r="P255" s="76"/>
    </row>
    <row r="256" spans="1:16" s="56" customFormat="1" x14ac:dyDescent="0.25">
      <c r="A256" s="46">
        <f t="shared" si="37"/>
        <v>52</v>
      </c>
      <c r="B256" s="46" t="s">
        <v>1676</v>
      </c>
      <c r="C256" s="46"/>
      <c r="D256" s="46"/>
      <c r="E256" s="46"/>
      <c r="F256" s="46">
        <f t="shared" si="39"/>
        <v>0</v>
      </c>
      <c r="G256" s="46"/>
      <c r="H256" s="46"/>
      <c r="I256" s="46"/>
      <c r="J256" s="46">
        <f t="shared" si="38"/>
        <v>0</v>
      </c>
      <c r="K256" s="45">
        <f t="shared" si="35"/>
        <v>0</v>
      </c>
      <c r="L256" s="43">
        <f t="shared" si="40"/>
        <v>0</v>
      </c>
      <c r="M256" s="43">
        <f t="shared" si="36"/>
        <v>0</v>
      </c>
      <c r="N256" s="43">
        <v>0</v>
      </c>
      <c r="O256" s="43">
        <v>0</v>
      </c>
      <c r="P256" s="76"/>
    </row>
    <row r="257" spans="1:16" s="56" customFormat="1" x14ac:dyDescent="0.25">
      <c r="A257" s="46">
        <f t="shared" si="37"/>
        <v>53</v>
      </c>
      <c r="B257" s="46" t="s">
        <v>1677</v>
      </c>
      <c r="C257" s="46"/>
      <c r="D257" s="46"/>
      <c r="E257" s="46"/>
      <c r="F257" s="46">
        <f t="shared" si="39"/>
        <v>0</v>
      </c>
      <c r="G257" s="46"/>
      <c r="H257" s="46"/>
      <c r="I257" s="46"/>
      <c r="J257" s="46">
        <f t="shared" si="38"/>
        <v>0</v>
      </c>
      <c r="K257" s="45">
        <f t="shared" si="35"/>
        <v>0</v>
      </c>
      <c r="L257" s="43">
        <f t="shared" si="40"/>
        <v>0</v>
      </c>
      <c r="M257" s="43">
        <f t="shared" si="36"/>
        <v>0</v>
      </c>
      <c r="N257" s="43">
        <v>0</v>
      </c>
      <c r="O257" s="43">
        <v>0</v>
      </c>
      <c r="P257" s="76"/>
    </row>
    <row r="258" spans="1:16" s="56" customFormat="1" x14ac:dyDescent="0.25">
      <c r="A258" s="46">
        <f t="shared" si="37"/>
        <v>54</v>
      </c>
      <c r="B258" s="46" t="s">
        <v>1678</v>
      </c>
      <c r="C258" s="46"/>
      <c r="D258" s="46"/>
      <c r="E258" s="46"/>
      <c r="F258" s="46">
        <f t="shared" si="39"/>
        <v>0</v>
      </c>
      <c r="G258" s="46"/>
      <c r="H258" s="46"/>
      <c r="I258" s="46"/>
      <c r="J258" s="46">
        <f t="shared" si="38"/>
        <v>0</v>
      </c>
      <c r="K258" s="45">
        <f t="shared" si="35"/>
        <v>0</v>
      </c>
      <c r="L258" s="43">
        <f t="shared" si="40"/>
        <v>0</v>
      </c>
      <c r="M258" s="43">
        <f t="shared" si="36"/>
        <v>0</v>
      </c>
      <c r="N258" s="43">
        <v>0</v>
      </c>
      <c r="O258" s="43">
        <v>0</v>
      </c>
      <c r="P258" s="76"/>
    </row>
    <row r="259" spans="1:16" s="56" customFormat="1" x14ac:dyDescent="0.25">
      <c r="A259" s="46">
        <f t="shared" si="37"/>
        <v>55</v>
      </c>
      <c r="B259" s="46" t="s">
        <v>1679</v>
      </c>
      <c r="C259" s="46"/>
      <c r="D259" s="46"/>
      <c r="E259" s="46"/>
      <c r="F259" s="46">
        <f t="shared" si="39"/>
        <v>0</v>
      </c>
      <c r="G259" s="46"/>
      <c r="H259" s="46"/>
      <c r="I259" s="46"/>
      <c r="J259" s="46">
        <f t="shared" si="38"/>
        <v>0</v>
      </c>
      <c r="K259" s="45">
        <f t="shared" si="35"/>
        <v>0</v>
      </c>
      <c r="L259" s="43">
        <f t="shared" si="40"/>
        <v>0</v>
      </c>
      <c r="M259" s="43">
        <f t="shared" si="36"/>
        <v>0</v>
      </c>
      <c r="N259" s="43">
        <v>0</v>
      </c>
      <c r="O259" s="43">
        <v>0</v>
      </c>
      <c r="P259" s="76"/>
    </row>
    <row r="260" spans="1:16" s="56" customFormat="1" x14ac:dyDescent="0.25">
      <c r="A260" s="46">
        <f t="shared" si="37"/>
        <v>56</v>
      </c>
      <c r="B260" s="46" t="s">
        <v>1680</v>
      </c>
      <c r="C260" s="46">
        <v>4598.6000000000004</v>
      </c>
      <c r="D260" s="46">
        <v>90.9</v>
      </c>
      <c r="E260" s="46">
        <v>100</v>
      </c>
      <c r="F260" s="46">
        <f t="shared" si="39"/>
        <v>4789.5</v>
      </c>
      <c r="G260" s="46">
        <v>73</v>
      </c>
      <c r="H260" s="46">
        <v>1</v>
      </c>
      <c r="I260" s="46">
        <v>1</v>
      </c>
      <c r="J260" s="46">
        <f t="shared" si="38"/>
        <v>75</v>
      </c>
      <c r="K260" s="45">
        <f t="shared" si="35"/>
        <v>0.16143174005181185</v>
      </c>
      <c r="L260" s="43">
        <f t="shared" si="40"/>
        <v>691.16192344482977</v>
      </c>
      <c r="M260" s="43">
        <f t="shared" si="36"/>
        <v>152.05562315786256</v>
      </c>
      <c r="N260" s="43">
        <v>297.03440169533383</v>
      </c>
      <c r="O260" s="43">
        <v>191.50379957939435</v>
      </c>
      <c r="P260" s="76">
        <f>(L260+M260+N260+O260)/F260</f>
        <v>0.27805736462624919</v>
      </c>
    </row>
    <row r="261" spans="1:16" s="56" customFormat="1" x14ac:dyDescent="0.25">
      <c r="A261" s="46">
        <f t="shared" si="37"/>
        <v>57</v>
      </c>
      <c r="B261" s="46" t="s">
        <v>1681</v>
      </c>
      <c r="C261" s="46"/>
      <c r="D261" s="46"/>
      <c r="E261" s="46"/>
      <c r="F261" s="46">
        <f t="shared" si="39"/>
        <v>0</v>
      </c>
      <c r="G261" s="46"/>
      <c r="H261" s="46"/>
      <c r="I261" s="46"/>
      <c r="J261" s="46">
        <f t="shared" si="38"/>
        <v>0</v>
      </c>
      <c r="K261" s="45">
        <f t="shared" si="35"/>
        <v>0</v>
      </c>
      <c r="L261" s="43">
        <f t="shared" si="40"/>
        <v>0</v>
      </c>
      <c r="M261" s="43">
        <f t="shared" si="36"/>
        <v>0</v>
      </c>
      <c r="N261" s="43">
        <v>0</v>
      </c>
      <c r="O261" s="43">
        <v>0</v>
      </c>
      <c r="P261" s="76"/>
    </row>
    <row r="262" spans="1:16" s="56" customFormat="1" x14ac:dyDescent="0.25">
      <c r="A262" s="46">
        <f t="shared" si="37"/>
        <v>58</v>
      </c>
      <c r="B262" s="46" t="s">
        <v>1682</v>
      </c>
      <c r="C262" s="46">
        <v>4956.8999999999996</v>
      </c>
      <c r="D262" s="46"/>
      <c r="E262" s="46"/>
      <c r="F262" s="46">
        <f t="shared" si="39"/>
        <v>4956.8999999999996</v>
      </c>
      <c r="G262" s="46">
        <v>77</v>
      </c>
      <c r="H262" s="46"/>
      <c r="I262" s="46"/>
      <c r="J262" s="46">
        <f t="shared" si="38"/>
        <v>77</v>
      </c>
      <c r="K262" s="45">
        <f t="shared" si="35"/>
        <v>0.16707401446138972</v>
      </c>
      <c r="L262" s="43">
        <f t="shared" si="40"/>
        <v>715.319039215717</v>
      </c>
      <c r="M262" s="43">
        <f t="shared" si="36"/>
        <v>157.37018862745774</v>
      </c>
      <c r="N262" s="43">
        <v>307.4161866089571</v>
      </c>
      <c r="O262" s="43">
        <v>198.19713626372268</v>
      </c>
      <c r="P262" s="76">
        <f>(L262+M262+N262+O262)/F262</f>
        <v>0.27805736462624919</v>
      </c>
    </row>
    <row r="263" spans="1:16" s="56" customFormat="1" x14ac:dyDescent="0.25">
      <c r="A263" s="46">
        <f t="shared" si="37"/>
        <v>59</v>
      </c>
      <c r="B263" s="46" t="s">
        <v>1683</v>
      </c>
      <c r="C263" s="46">
        <v>168.9</v>
      </c>
      <c r="D263" s="46"/>
      <c r="E263" s="46"/>
      <c r="F263" s="46">
        <f t="shared" si="39"/>
        <v>168.9</v>
      </c>
      <c r="G263" s="46">
        <v>72</v>
      </c>
      <c r="H263" s="46"/>
      <c r="I263" s="46"/>
      <c r="J263" s="46">
        <f t="shared" si="38"/>
        <v>72</v>
      </c>
      <c r="K263" s="45">
        <f t="shared" si="35"/>
        <v>5.6928324240006316E-3</v>
      </c>
      <c r="L263" s="43">
        <f t="shared" si="40"/>
        <v>24.373577381737505</v>
      </c>
      <c r="M263" s="43">
        <f t="shared" si="36"/>
        <v>5.3621870239822513</v>
      </c>
      <c r="N263" s="43">
        <v>10.474811660161162</v>
      </c>
      <c r="O263" s="43">
        <v>6.7533128194925798</v>
      </c>
      <c r="P263" s="76">
        <f>(L263+M263+N263+O263)/F263</f>
        <v>0.27805736462624919</v>
      </c>
    </row>
    <row r="264" spans="1:16" s="56" customFormat="1" x14ac:dyDescent="0.25">
      <c r="A264" s="46">
        <f t="shared" si="37"/>
        <v>60</v>
      </c>
      <c r="B264" s="46" t="s">
        <v>1684</v>
      </c>
      <c r="C264" s="46"/>
      <c r="D264" s="46"/>
      <c r="E264" s="46"/>
      <c r="F264" s="46">
        <f t="shared" si="39"/>
        <v>0</v>
      </c>
      <c r="G264" s="46"/>
      <c r="H264" s="46"/>
      <c r="I264" s="46"/>
      <c r="J264" s="46">
        <f t="shared" si="38"/>
        <v>0</v>
      </c>
      <c r="K264" s="45">
        <f t="shared" si="35"/>
        <v>0</v>
      </c>
      <c r="L264" s="43">
        <f t="shared" si="40"/>
        <v>0</v>
      </c>
      <c r="M264" s="43">
        <f t="shared" si="36"/>
        <v>0</v>
      </c>
      <c r="N264" s="43">
        <v>0</v>
      </c>
      <c r="O264" s="43">
        <v>0</v>
      </c>
      <c r="P264" s="76"/>
    </row>
    <row r="265" spans="1:16" s="56" customFormat="1" x14ac:dyDescent="0.25">
      <c r="A265" s="46">
        <f t="shared" si="37"/>
        <v>61</v>
      </c>
      <c r="B265" s="46" t="s">
        <v>1685</v>
      </c>
      <c r="C265" s="46"/>
      <c r="D265" s="46"/>
      <c r="E265" s="46"/>
      <c r="F265" s="46">
        <f t="shared" si="39"/>
        <v>0</v>
      </c>
      <c r="G265" s="46"/>
      <c r="H265" s="46"/>
      <c r="I265" s="46"/>
      <c r="J265" s="46">
        <f t="shared" si="38"/>
        <v>0</v>
      </c>
      <c r="K265" s="45">
        <f t="shared" si="35"/>
        <v>0</v>
      </c>
      <c r="L265" s="43">
        <f t="shared" si="40"/>
        <v>0</v>
      </c>
      <c r="M265" s="43">
        <f t="shared" si="36"/>
        <v>0</v>
      </c>
      <c r="N265" s="43">
        <v>0</v>
      </c>
      <c r="O265" s="43">
        <v>0</v>
      </c>
      <c r="P265" s="76"/>
    </row>
    <row r="266" spans="1:16" s="56" customFormat="1" x14ac:dyDescent="0.25">
      <c r="A266" s="46">
        <f t="shared" si="37"/>
        <v>62</v>
      </c>
      <c r="B266" s="46" t="s">
        <v>1686</v>
      </c>
      <c r="C266" s="46"/>
      <c r="D266" s="46"/>
      <c r="E266" s="46"/>
      <c r="F266" s="46">
        <f t="shared" si="39"/>
        <v>0</v>
      </c>
      <c r="G266" s="46"/>
      <c r="H266" s="46"/>
      <c r="I266" s="46"/>
      <c r="J266" s="46">
        <f t="shared" si="38"/>
        <v>0</v>
      </c>
      <c r="K266" s="45">
        <f t="shared" si="35"/>
        <v>0</v>
      </c>
      <c r="L266" s="43">
        <f t="shared" si="40"/>
        <v>0</v>
      </c>
      <c r="M266" s="43">
        <f t="shared" si="36"/>
        <v>0</v>
      </c>
      <c r="N266" s="43">
        <v>0</v>
      </c>
      <c r="O266" s="43">
        <v>0</v>
      </c>
      <c r="P266" s="76"/>
    </row>
    <row r="267" spans="1:16" s="56" customFormat="1" x14ac:dyDescent="0.25">
      <c r="A267" s="46">
        <f t="shared" si="37"/>
        <v>63</v>
      </c>
      <c r="B267" s="46" t="s">
        <v>1707</v>
      </c>
      <c r="C267" s="46"/>
      <c r="D267" s="46"/>
      <c r="E267" s="46"/>
      <c r="F267" s="46">
        <f t="shared" si="39"/>
        <v>0</v>
      </c>
      <c r="G267" s="46"/>
      <c r="H267" s="46"/>
      <c r="I267" s="46"/>
      <c r="J267" s="46">
        <f t="shared" si="38"/>
        <v>0</v>
      </c>
      <c r="K267" s="45">
        <f t="shared" si="35"/>
        <v>0</v>
      </c>
      <c r="L267" s="43">
        <f t="shared" si="40"/>
        <v>0</v>
      </c>
      <c r="M267" s="43">
        <f t="shared" ref="M267:M288" si="41">L267*0.22</f>
        <v>0</v>
      </c>
      <c r="N267" s="43">
        <v>0</v>
      </c>
      <c r="O267" s="43">
        <v>0</v>
      </c>
      <c r="P267" s="76"/>
    </row>
    <row r="268" spans="1:16" s="56" customFormat="1" x14ac:dyDescent="0.25">
      <c r="A268" s="46">
        <f t="shared" si="37"/>
        <v>64</v>
      </c>
      <c r="B268" s="46" t="s">
        <v>1708</v>
      </c>
      <c r="C268" s="46"/>
      <c r="D268" s="46"/>
      <c r="E268" s="46"/>
      <c r="F268" s="46">
        <f t="shared" si="39"/>
        <v>0</v>
      </c>
      <c r="G268" s="46"/>
      <c r="H268" s="46"/>
      <c r="I268" s="46"/>
      <c r="J268" s="46">
        <f t="shared" si="38"/>
        <v>0</v>
      </c>
      <c r="K268" s="45">
        <f t="shared" si="35"/>
        <v>0</v>
      </c>
      <c r="L268" s="43">
        <f t="shared" si="40"/>
        <v>0</v>
      </c>
      <c r="M268" s="43">
        <f t="shared" si="41"/>
        <v>0</v>
      </c>
      <c r="N268" s="43">
        <v>0</v>
      </c>
      <c r="O268" s="43">
        <v>0</v>
      </c>
      <c r="P268" s="76"/>
    </row>
    <row r="269" spans="1:16" s="56" customFormat="1" x14ac:dyDescent="0.25">
      <c r="A269" s="46">
        <f t="shared" si="37"/>
        <v>65</v>
      </c>
      <c r="B269" s="46" t="s">
        <v>1709</v>
      </c>
      <c r="C269" s="46"/>
      <c r="D269" s="46"/>
      <c r="E269" s="46"/>
      <c r="F269" s="46">
        <f t="shared" si="39"/>
        <v>0</v>
      </c>
      <c r="G269" s="46"/>
      <c r="H269" s="46"/>
      <c r="I269" s="46"/>
      <c r="J269" s="46">
        <f t="shared" si="38"/>
        <v>0</v>
      </c>
      <c r="K269" s="45">
        <f t="shared" si="35"/>
        <v>0</v>
      </c>
      <c r="L269" s="43">
        <f t="shared" ref="L269:L288" si="42">K269*4281.45</f>
        <v>0</v>
      </c>
      <c r="M269" s="43">
        <f t="shared" si="41"/>
        <v>0</v>
      </c>
      <c r="N269" s="43">
        <v>0</v>
      </c>
      <c r="O269" s="43">
        <v>0</v>
      </c>
      <c r="P269" s="76"/>
    </row>
    <row r="270" spans="1:16" s="56" customFormat="1" x14ac:dyDescent="0.25">
      <c r="A270" s="46">
        <f t="shared" si="37"/>
        <v>66</v>
      </c>
      <c r="B270" s="46" t="s">
        <v>1710</v>
      </c>
      <c r="C270" s="46"/>
      <c r="D270" s="46"/>
      <c r="E270" s="46"/>
      <c r="F270" s="46">
        <f t="shared" si="39"/>
        <v>0</v>
      </c>
      <c r="G270" s="46"/>
      <c r="H270" s="46"/>
      <c r="I270" s="46"/>
      <c r="J270" s="46">
        <f t="shared" si="38"/>
        <v>0</v>
      </c>
      <c r="K270" s="45">
        <f t="shared" ref="K270:K288" si="43">1.5/44503.33*F270</f>
        <v>0</v>
      </c>
      <c r="L270" s="43">
        <f t="shared" si="42"/>
        <v>0</v>
      </c>
      <c r="M270" s="43">
        <f t="shared" si="41"/>
        <v>0</v>
      </c>
      <c r="N270" s="43">
        <v>0</v>
      </c>
      <c r="O270" s="43">
        <v>0</v>
      </c>
      <c r="P270" s="76"/>
    </row>
    <row r="271" spans="1:16" s="56" customFormat="1" x14ac:dyDescent="0.25">
      <c r="A271" s="46">
        <f t="shared" ref="A271:A288" si="44">A270+1</f>
        <v>67</v>
      </c>
      <c r="B271" s="46" t="s">
        <v>1711</v>
      </c>
      <c r="C271" s="46"/>
      <c r="D271" s="46"/>
      <c r="E271" s="46"/>
      <c r="F271" s="46">
        <f t="shared" si="39"/>
        <v>0</v>
      </c>
      <c r="G271" s="46"/>
      <c r="H271" s="46"/>
      <c r="I271" s="46"/>
      <c r="J271" s="46">
        <f t="shared" si="38"/>
        <v>0</v>
      </c>
      <c r="K271" s="45">
        <f t="shared" si="43"/>
        <v>0</v>
      </c>
      <c r="L271" s="43">
        <f t="shared" si="42"/>
        <v>0</v>
      </c>
      <c r="M271" s="43">
        <f t="shared" si="41"/>
        <v>0</v>
      </c>
      <c r="N271" s="43">
        <v>0</v>
      </c>
      <c r="O271" s="43">
        <v>0</v>
      </c>
      <c r="P271" s="76"/>
    </row>
    <row r="272" spans="1:16" s="56" customFormat="1" x14ac:dyDescent="0.25">
      <c r="A272" s="46">
        <f t="shared" si="44"/>
        <v>68</v>
      </c>
      <c r="B272" s="46" t="s">
        <v>1712</v>
      </c>
      <c r="C272" s="46"/>
      <c r="D272" s="46"/>
      <c r="E272" s="46"/>
      <c r="F272" s="46">
        <f t="shared" si="39"/>
        <v>0</v>
      </c>
      <c r="G272" s="46"/>
      <c r="H272" s="46"/>
      <c r="I272" s="46"/>
      <c r="J272" s="46">
        <f t="shared" si="38"/>
        <v>0</v>
      </c>
      <c r="K272" s="45">
        <f t="shared" si="43"/>
        <v>0</v>
      </c>
      <c r="L272" s="43">
        <f t="shared" si="42"/>
        <v>0</v>
      </c>
      <c r="M272" s="43">
        <f t="shared" si="41"/>
        <v>0</v>
      </c>
      <c r="N272" s="43">
        <v>0</v>
      </c>
      <c r="O272" s="43">
        <v>0</v>
      </c>
      <c r="P272" s="76"/>
    </row>
    <row r="273" spans="1:16" s="56" customFormat="1" x14ac:dyDescent="0.25">
      <c r="A273" s="46">
        <f t="shared" si="44"/>
        <v>69</v>
      </c>
      <c r="B273" s="46" t="s">
        <v>1713</v>
      </c>
      <c r="C273" s="46"/>
      <c r="D273" s="46"/>
      <c r="E273" s="46"/>
      <c r="F273" s="46">
        <f t="shared" si="39"/>
        <v>0</v>
      </c>
      <c r="G273" s="46"/>
      <c r="H273" s="46"/>
      <c r="I273" s="46"/>
      <c r="J273" s="46">
        <f t="shared" ref="J273:J284" si="45">G273+H273+I273</f>
        <v>0</v>
      </c>
      <c r="K273" s="45">
        <f t="shared" si="43"/>
        <v>0</v>
      </c>
      <c r="L273" s="43">
        <f t="shared" si="42"/>
        <v>0</v>
      </c>
      <c r="M273" s="43">
        <f t="shared" si="41"/>
        <v>0</v>
      </c>
      <c r="N273" s="43">
        <v>0</v>
      </c>
      <c r="O273" s="43">
        <v>0</v>
      </c>
      <c r="P273" s="76"/>
    </row>
    <row r="274" spans="1:16" s="56" customFormat="1" x14ac:dyDescent="0.25">
      <c r="A274" s="46">
        <f t="shared" si="44"/>
        <v>70</v>
      </c>
      <c r="B274" s="46" t="s">
        <v>1716</v>
      </c>
      <c r="C274" s="46"/>
      <c r="D274" s="46"/>
      <c r="E274" s="46"/>
      <c r="F274" s="46">
        <f t="shared" si="39"/>
        <v>0</v>
      </c>
      <c r="G274" s="46"/>
      <c r="H274" s="46"/>
      <c r="I274" s="46"/>
      <c r="J274" s="46">
        <f t="shared" si="45"/>
        <v>0</v>
      </c>
      <c r="K274" s="45">
        <f t="shared" si="43"/>
        <v>0</v>
      </c>
      <c r="L274" s="43">
        <f t="shared" si="42"/>
        <v>0</v>
      </c>
      <c r="M274" s="43">
        <f t="shared" si="41"/>
        <v>0</v>
      </c>
      <c r="N274" s="43">
        <v>0</v>
      </c>
      <c r="O274" s="43">
        <v>0</v>
      </c>
      <c r="P274" s="76"/>
    </row>
    <row r="275" spans="1:16" s="56" customFormat="1" x14ac:dyDescent="0.25">
      <c r="A275" s="46">
        <f t="shared" si="44"/>
        <v>71</v>
      </c>
      <c r="B275" s="46" t="s">
        <v>1728</v>
      </c>
      <c r="C275" s="46"/>
      <c r="D275" s="46"/>
      <c r="E275" s="46"/>
      <c r="F275" s="46">
        <f t="shared" si="39"/>
        <v>0</v>
      </c>
      <c r="G275" s="46"/>
      <c r="H275" s="46"/>
      <c r="I275" s="46"/>
      <c r="J275" s="46">
        <f t="shared" si="45"/>
        <v>0</v>
      </c>
      <c r="K275" s="45">
        <f t="shared" si="43"/>
        <v>0</v>
      </c>
      <c r="L275" s="43">
        <f t="shared" si="42"/>
        <v>0</v>
      </c>
      <c r="M275" s="43">
        <f t="shared" si="41"/>
        <v>0</v>
      </c>
      <c r="N275" s="43">
        <v>0</v>
      </c>
      <c r="O275" s="43">
        <v>0</v>
      </c>
      <c r="P275" s="76"/>
    </row>
    <row r="276" spans="1:16" s="56" customFormat="1" x14ac:dyDescent="0.25">
      <c r="A276" s="46">
        <f t="shared" si="44"/>
        <v>72</v>
      </c>
      <c r="B276" s="46" t="s">
        <v>1729</v>
      </c>
      <c r="C276" s="46"/>
      <c r="D276" s="46"/>
      <c r="E276" s="46"/>
      <c r="F276" s="46">
        <f t="shared" si="39"/>
        <v>0</v>
      </c>
      <c r="G276" s="46"/>
      <c r="H276" s="46"/>
      <c r="I276" s="46"/>
      <c r="J276" s="46">
        <f t="shared" si="45"/>
        <v>0</v>
      </c>
      <c r="K276" s="45">
        <f t="shared" si="43"/>
        <v>0</v>
      </c>
      <c r="L276" s="43">
        <f t="shared" si="42"/>
        <v>0</v>
      </c>
      <c r="M276" s="43">
        <f t="shared" si="41"/>
        <v>0</v>
      </c>
      <c r="N276" s="43">
        <v>0</v>
      </c>
      <c r="O276" s="43">
        <v>0</v>
      </c>
      <c r="P276" s="76"/>
    </row>
    <row r="277" spans="1:16" s="56" customFormat="1" x14ac:dyDescent="0.25">
      <c r="A277" s="46">
        <f t="shared" si="44"/>
        <v>73</v>
      </c>
      <c r="B277" s="46" t="s">
        <v>1730</v>
      </c>
      <c r="C277" s="46"/>
      <c r="D277" s="46"/>
      <c r="E277" s="46"/>
      <c r="F277" s="46">
        <f t="shared" si="39"/>
        <v>0</v>
      </c>
      <c r="G277" s="46"/>
      <c r="H277" s="46"/>
      <c r="I277" s="46"/>
      <c r="J277" s="46">
        <f t="shared" si="45"/>
        <v>0</v>
      </c>
      <c r="K277" s="45">
        <f t="shared" si="43"/>
        <v>0</v>
      </c>
      <c r="L277" s="43">
        <f t="shared" si="42"/>
        <v>0</v>
      </c>
      <c r="M277" s="43">
        <f t="shared" si="41"/>
        <v>0</v>
      </c>
      <c r="N277" s="43">
        <v>0</v>
      </c>
      <c r="O277" s="43">
        <v>0</v>
      </c>
      <c r="P277" s="76"/>
    </row>
    <row r="278" spans="1:16" s="56" customFormat="1" x14ac:dyDescent="0.25">
      <c r="A278" s="46">
        <f t="shared" si="44"/>
        <v>74</v>
      </c>
      <c r="B278" s="46" t="s">
        <v>1731</v>
      </c>
      <c r="C278" s="46"/>
      <c r="D278" s="46"/>
      <c r="E278" s="46"/>
      <c r="F278" s="46">
        <f t="shared" si="39"/>
        <v>0</v>
      </c>
      <c r="G278" s="46"/>
      <c r="H278" s="46"/>
      <c r="I278" s="46"/>
      <c r="J278" s="46">
        <f t="shared" si="45"/>
        <v>0</v>
      </c>
      <c r="K278" s="45">
        <f t="shared" si="43"/>
        <v>0</v>
      </c>
      <c r="L278" s="43">
        <f t="shared" si="42"/>
        <v>0</v>
      </c>
      <c r="M278" s="43">
        <f t="shared" si="41"/>
        <v>0</v>
      </c>
      <c r="N278" s="43">
        <v>0</v>
      </c>
      <c r="O278" s="43">
        <v>0</v>
      </c>
      <c r="P278" s="76"/>
    </row>
    <row r="279" spans="1:16" s="56" customFormat="1" x14ac:dyDescent="0.25">
      <c r="A279" s="46">
        <f t="shared" si="44"/>
        <v>75</v>
      </c>
      <c r="B279" s="46" t="s">
        <v>1732</v>
      </c>
      <c r="C279" s="46"/>
      <c r="D279" s="46"/>
      <c r="E279" s="46"/>
      <c r="F279" s="46">
        <f t="shared" si="39"/>
        <v>0</v>
      </c>
      <c r="G279" s="46"/>
      <c r="H279" s="46"/>
      <c r="I279" s="46"/>
      <c r="J279" s="46">
        <f t="shared" si="45"/>
        <v>0</v>
      </c>
      <c r="K279" s="45">
        <f t="shared" si="43"/>
        <v>0</v>
      </c>
      <c r="L279" s="43">
        <f t="shared" si="42"/>
        <v>0</v>
      </c>
      <c r="M279" s="43">
        <f t="shared" si="41"/>
        <v>0</v>
      </c>
      <c r="N279" s="43">
        <v>0</v>
      </c>
      <c r="O279" s="43">
        <v>0</v>
      </c>
      <c r="P279" s="76"/>
    </row>
    <row r="280" spans="1:16" s="56" customFormat="1" x14ac:dyDescent="0.25">
      <c r="A280" s="46">
        <f t="shared" si="44"/>
        <v>76</v>
      </c>
      <c r="B280" s="46" t="s">
        <v>1753</v>
      </c>
      <c r="C280" s="46">
        <v>2772.2</v>
      </c>
      <c r="D280" s="46"/>
      <c r="E280" s="46">
        <v>77.400000000000006</v>
      </c>
      <c r="F280" s="46">
        <f t="shared" si="39"/>
        <v>2849.6</v>
      </c>
      <c r="G280" s="46">
        <v>54</v>
      </c>
      <c r="H280" s="46"/>
      <c r="I280" s="46">
        <v>1</v>
      </c>
      <c r="J280" s="46">
        <f t="shared" si="45"/>
        <v>55</v>
      </c>
      <c r="K280" s="45">
        <f t="shared" si="43"/>
        <v>9.604674526602841E-2</v>
      </c>
      <c r="L280" s="43">
        <f t="shared" si="42"/>
        <v>411.21933751923734</v>
      </c>
      <c r="M280" s="43">
        <f t="shared" si="41"/>
        <v>90.468254254232221</v>
      </c>
      <c r="N280" s="43">
        <v>176.72601128949228</v>
      </c>
      <c r="O280" s="43">
        <v>113.93866317599796</v>
      </c>
      <c r="P280" s="76">
        <f>(L280+M280+N280+O280)/F280</f>
        <v>0.27805736462624919</v>
      </c>
    </row>
    <row r="281" spans="1:16" s="56" customFormat="1" x14ac:dyDescent="0.25">
      <c r="A281" s="46">
        <f t="shared" si="44"/>
        <v>77</v>
      </c>
      <c r="B281" s="46" t="s">
        <v>1754</v>
      </c>
      <c r="C281" s="46"/>
      <c r="D281" s="46"/>
      <c r="E281" s="46"/>
      <c r="F281" s="46">
        <f t="shared" si="39"/>
        <v>0</v>
      </c>
      <c r="G281" s="46"/>
      <c r="H281" s="46"/>
      <c r="I281" s="46"/>
      <c r="J281" s="46">
        <f t="shared" si="45"/>
        <v>0</v>
      </c>
      <c r="K281" s="45">
        <f t="shared" si="43"/>
        <v>0</v>
      </c>
      <c r="L281" s="43">
        <f t="shared" si="42"/>
        <v>0</v>
      </c>
      <c r="M281" s="43">
        <f t="shared" si="41"/>
        <v>0</v>
      </c>
      <c r="N281" s="43">
        <v>0</v>
      </c>
      <c r="O281" s="43">
        <v>0</v>
      </c>
      <c r="P281" s="76"/>
    </row>
    <row r="282" spans="1:16" s="56" customFormat="1" x14ac:dyDescent="0.25">
      <c r="A282" s="46">
        <f t="shared" si="44"/>
        <v>78</v>
      </c>
      <c r="B282" s="46" t="s">
        <v>291</v>
      </c>
      <c r="C282" s="46"/>
      <c r="D282" s="46"/>
      <c r="E282" s="46"/>
      <c r="F282" s="46">
        <f t="shared" ref="F282:F288" si="46">C282+D282+E282</f>
        <v>0</v>
      </c>
      <c r="G282" s="46"/>
      <c r="H282" s="46"/>
      <c r="I282" s="46"/>
      <c r="J282" s="46">
        <f t="shared" si="45"/>
        <v>0</v>
      </c>
      <c r="K282" s="45">
        <f t="shared" si="43"/>
        <v>0</v>
      </c>
      <c r="L282" s="43">
        <f t="shared" si="42"/>
        <v>0</v>
      </c>
      <c r="M282" s="43">
        <f t="shared" si="41"/>
        <v>0</v>
      </c>
      <c r="N282" s="43">
        <v>0</v>
      </c>
      <c r="O282" s="43">
        <v>0</v>
      </c>
      <c r="P282" s="76"/>
    </row>
    <row r="283" spans="1:16" s="56" customFormat="1" x14ac:dyDescent="0.25">
      <c r="A283" s="46">
        <f t="shared" si="44"/>
        <v>79</v>
      </c>
      <c r="B283" s="46" t="s">
        <v>292</v>
      </c>
      <c r="C283" s="46"/>
      <c r="D283" s="46"/>
      <c r="E283" s="46"/>
      <c r="F283" s="46">
        <f t="shared" si="46"/>
        <v>0</v>
      </c>
      <c r="G283" s="46"/>
      <c r="H283" s="46"/>
      <c r="I283" s="46"/>
      <c r="J283" s="46">
        <f t="shared" si="45"/>
        <v>0</v>
      </c>
      <c r="K283" s="45">
        <f t="shared" si="43"/>
        <v>0</v>
      </c>
      <c r="L283" s="43">
        <f t="shared" si="42"/>
        <v>0</v>
      </c>
      <c r="M283" s="43">
        <f t="shared" si="41"/>
        <v>0</v>
      </c>
      <c r="N283" s="43">
        <v>0</v>
      </c>
      <c r="O283" s="43">
        <v>0</v>
      </c>
      <c r="P283" s="76"/>
    </row>
    <row r="284" spans="1:16" s="56" customFormat="1" x14ac:dyDescent="0.25">
      <c r="A284" s="46">
        <f t="shared" si="44"/>
        <v>80</v>
      </c>
      <c r="B284" s="46" t="s">
        <v>293</v>
      </c>
      <c r="C284" s="46"/>
      <c r="D284" s="46"/>
      <c r="E284" s="46"/>
      <c r="F284" s="46">
        <f t="shared" si="46"/>
        <v>0</v>
      </c>
      <c r="G284" s="46"/>
      <c r="H284" s="46"/>
      <c r="I284" s="46"/>
      <c r="J284" s="46">
        <f t="shared" si="45"/>
        <v>0</v>
      </c>
      <c r="K284" s="45">
        <f t="shared" si="43"/>
        <v>0</v>
      </c>
      <c r="L284" s="43">
        <f t="shared" si="42"/>
        <v>0</v>
      </c>
      <c r="M284" s="43">
        <f t="shared" si="41"/>
        <v>0</v>
      </c>
      <c r="N284" s="43">
        <v>0</v>
      </c>
      <c r="O284" s="43">
        <v>0</v>
      </c>
      <c r="P284" s="76"/>
    </row>
    <row r="285" spans="1:16" s="56" customFormat="1" x14ac:dyDescent="0.25">
      <c r="A285" s="46">
        <f t="shared" si="44"/>
        <v>81</v>
      </c>
      <c r="B285" s="46" t="s">
        <v>2414</v>
      </c>
      <c r="C285" s="46">
        <v>2247.4</v>
      </c>
      <c r="D285" s="46"/>
      <c r="E285" s="46"/>
      <c r="F285" s="46">
        <f t="shared" si="46"/>
        <v>2247.4</v>
      </c>
      <c r="G285" s="80">
        <v>32</v>
      </c>
      <c r="H285" s="46"/>
      <c r="I285" s="46"/>
      <c r="J285" s="46">
        <f>G285+H285+I285</f>
        <v>32</v>
      </c>
      <c r="K285" s="45">
        <f t="shared" si="43"/>
        <v>7.5749387742445343E-2</v>
      </c>
      <c r="L285" s="43">
        <f t="shared" si="42"/>
        <v>324.3172161498926</v>
      </c>
      <c r="M285" s="109">
        <f t="shared" si="41"/>
        <v>71.349787552976366</v>
      </c>
      <c r="N285" s="43">
        <v>139.37887344609942</v>
      </c>
      <c r="O285" s="43">
        <v>89.860244112064095</v>
      </c>
      <c r="P285" s="45">
        <f>(L285+M285+N285+O285)/F285</f>
        <v>0.27805736462624919</v>
      </c>
    </row>
    <row r="286" spans="1:16" s="56" customFormat="1" x14ac:dyDescent="0.25">
      <c r="A286" s="46">
        <f t="shared" si="44"/>
        <v>82</v>
      </c>
      <c r="B286" s="46" t="s">
        <v>2415</v>
      </c>
      <c r="C286" s="46">
        <v>2555.1999999999998</v>
      </c>
      <c r="D286" s="46"/>
      <c r="E286" s="46"/>
      <c r="F286" s="46">
        <f t="shared" si="46"/>
        <v>2555.1999999999998</v>
      </c>
      <c r="G286" s="80">
        <v>65</v>
      </c>
      <c r="H286" s="46"/>
      <c r="I286" s="46"/>
      <c r="J286" s="46">
        <f>G286+H286+I286</f>
        <v>65</v>
      </c>
      <c r="K286" s="45">
        <f t="shared" si="43"/>
        <v>8.6123892301991786E-2</v>
      </c>
      <c r="L286" s="43">
        <f t="shared" si="42"/>
        <v>368.7351386963627</v>
      </c>
      <c r="M286" s="109">
        <f t="shared" si="41"/>
        <v>81.121730513199793</v>
      </c>
      <c r="N286" s="43">
        <v>158.46796183566488</v>
      </c>
      <c r="O286" s="43">
        <v>102.16734704776458</v>
      </c>
      <c r="P286" s="45">
        <f>(L286+M286+N286+O286)/F286</f>
        <v>0.27805736462624919</v>
      </c>
    </row>
    <row r="287" spans="1:16" s="56" customFormat="1" x14ac:dyDescent="0.25">
      <c r="A287" s="46">
        <f t="shared" si="44"/>
        <v>83</v>
      </c>
      <c r="B287" s="46" t="s">
        <v>2416</v>
      </c>
      <c r="C287" s="46">
        <v>2484.8000000000002</v>
      </c>
      <c r="D287" s="46"/>
      <c r="E287" s="46"/>
      <c r="F287" s="46">
        <f t="shared" si="46"/>
        <v>2484.8000000000002</v>
      </c>
      <c r="G287" s="80">
        <v>40</v>
      </c>
      <c r="H287" s="46"/>
      <c r="I287" s="46"/>
      <c r="J287" s="46">
        <f>G287+H287+I287</f>
        <v>40</v>
      </c>
      <c r="K287" s="45">
        <f t="shared" si="43"/>
        <v>8.3751036158417821E-2</v>
      </c>
      <c r="L287" s="43">
        <f t="shared" si="42"/>
        <v>358.57587376045797</v>
      </c>
      <c r="M287" s="109">
        <f t="shared" si="41"/>
        <v>78.886692227300756</v>
      </c>
      <c r="N287" s="43">
        <v>154.10190653148879</v>
      </c>
      <c r="O287" s="43">
        <v>99.352467104056629</v>
      </c>
      <c r="P287" s="45">
        <f>(L287+M287+N287+O287)/F287</f>
        <v>0.27805736462624919</v>
      </c>
    </row>
    <row r="288" spans="1:16" s="56" customFormat="1" x14ac:dyDescent="0.25">
      <c r="A288" s="46">
        <f t="shared" si="44"/>
        <v>84</v>
      </c>
      <c r="B288" s="46" t="s">
        <v>2417</v>
      </c>
      <c r="C288" s="46">
        <v>3106.2</v>
      </c>
      <c r="D288" s="46">
        <v>30.3</v>
      </c>
      <c r="E288" s="46"/>
      <c r="F288" s="46">
        <f t="shared" si="46"/>
        <v>3136.5</v>
      </c>
      <c r="G288" s="80">
        <v>79</v>
      </c>
      <c r="H288" s="46">
        <v>1</v>
      </c>
      <c r="I288" s="46"/>
      <c r="J288" s="46">
        <f>G288+H288+I288</f>
        <v>80</v>
      </c>
      <c r="K288" s="45">
        <f t="shared" si="43"/>
        <v>0.10571680815795133</v>
      </c>
      <c r="L288" s="43">
        <f t="shared" si="42"/>
        <v>452.62122828786067</v>
      </c>
      <c r="M288" s="109">
        <f t="shared" si="41"/>
        <v>99.576670223329344</v>
      </c>
      <c r="N288" s="43">
        <v>194.51892701063045</v>
      </c>
      <c r="O288" s="43">
        <v>125.41009862841015</v>
      </c>
      <c r="P288" s="45">
        <f>(L288+M288+N288+O288)/F288</f>
        <v>0.27805736462624925</v>
      </c>
    </row>
    <row r="289" spans="1:16" s="40" customFormat="1" ht="13" x14ac:dyDescent="0.3">
      <c r="A289" s="23"/>
      <c r="B289" s="23" t="s">
        <v>2074</v>
      </c>
      <c r="C289" s="142">
        <f t="shared" ref="C289:O289" si="47">SUM(C205:C288)</f>
        <v>43194.43</v>
      </c>
      <c r="D289" s="142">
        <f t="shared" si="47"/>
        <v>479.00000000000006</v>
      </c>
      <c r="E289" s="142">
        <f t="shared" si="47"/>
        <v>829.9</v>
      </c>
      <c r="F289" s="142">
        <f t="shared" si="47"/>
        <v>44503.33</v>
      </c>
      <c r="G289" s="142">
        <f t="shared" si="47"/>
        <v>876</v>
      </c>
      <c r="H289" s="142">
        <f t="shared" si="47"/>
        <v>4</v>
      </c>
      <c r="I289" s="142">
        <f t="shared" si="47"/>
        <v>6</v>
      </c>
      <c r="J289" s="142">
        <f t="shared" si="47"/>
        <v>886</v>
      </c>
      <c r="K289" s="142">
        <f t="shared" si="47"/>
        <v>1.5</v>
      </c>
      <c r="L289" s="142">
        <f t="shared" si="47"/>
        <v>6422.1749999999993</v>
      </c>
      <c r="M289" s="142">
        <f t="shared" si="47"/>
        <v>1412.8784999999998</v>
      </c>
      <c r="N289" s="142">
        <f t="shared" si="47"/>
        <v>2760</v>
      </c>
      <c r="O289" s="142">
        <f t="shared" si="47"/>
        <v>1779.4251568922955</v>
      </c>
      <c r="P289" s="170">
        <f>(L289+M289+N289+O289)/F289</f>
        <v>0.27805736462624914</v>
      </c>
    </row>
    <row r="290" spans="1:16" s="56" customFormat="1" ht="15.5" x14ac:dyDescent="0.35">
      <c r="A290" s="546" t="s">
        <v>1873</v>
      </c>
      <c r="B290" s="547"/>
      <c r="C290" s="547"/>
      <c r="D290" s="547"/>
      <c r="E290" s="547"/>
      <c r="F290" s="547"/>
      <c r="G290" s="547"/>
      <c r="H290" s="547"/>
      <c r="I290" s="547"/>
      <c r="J290" s="547"/>
      <c r="K290" s="547"/>
      <c r="L290" s="547"/>
      <c r="M290" s="547"/>
      <c r="N290" s="547"/>
      <c r="O290" s="547"/>
      <c r="P290" s="548"/>
    </row>
    <row r="291" spans="1:16" s="56" customFormat="1" x14ac:dyDescent="0.25">
      <c r="A291" s="48">
        <v>1</v>
      </c>
      <c r="B291" s="46" t="s">
        <v>2286</v>
      </c>
      <c r="C291" s="46"/>
      <c r="D291" s="46"/>
      <c r="E291" s="48"/>
      <c r="F291" s="46">
        <f t="shared" ref="F291:F348" si="48">C291+D291+E291</f>
        <v>0</v>
      </c>
      <c r="G291" s="46"/>
      <c r="H291" s="46"/>
      <c r="I291" s="46"/>
      <c r="J291" s="46">
        <f t="shared" ref="J291:J348" si="49">G291+H291+I291</f>
        <v>0</v>
      </c>
      <c r="K291" s="82">
        <f t="shared" ref="K291:K354" si="50">1/$F$464*F291</f>
        <v>0</v>
      </c>
      <c r="L291" s="43">
        <f t="shared" ref="L291:L322" si="51">K291*4281.45</f>
        <v>0</v>
      </c>
      <c r="M291" s="43">
        <f>L291*0.22</f>
        <v>0</v>
      </c>
      <c r="N291" s="43">
        <v>0</v>
      </c>
      <c r="O291" s="43">
        <v>0</v>
      </c>
      <c r="P291" s="45"/>
    </row>
    <row r="292" spans="1:16" s="56" customFormat="1" x14ac:dyDescent="0.25">
      <c r="A292" s="48">
        <f>A291+1</f>
        <v>2</v>
      </c>
      <c r="B292" s="46" t="s">
        <v>2287</v>
      </c>
      <c r="C292" s="46"/>
      <c r="D292" s="46"/>
      <c r="E292" s="48"/>
      <c r="F292" s="46">
        <f t="shared" si="48"/>
        <v>0</v>
      </c>
      <c r="G292" s="46"/>
      <c r="H292" s="46"/>
      <c r="I292" s="46"/>
      <c r="J292" s="46">
        <f t="shared" si="49"/>
        <v>0</v>
      </c>
      <c r="K292" s="82">
        <f t="shared" si="50"/>
        <v>0</v>
      </c>
      <c r="L292" s="43">
        <f t="shared" si="51"/>
        <v>0</v>
      </c>
      <c r="M292" s="43">
        <f t="shared" ref="M292:M348" si="52">L292*0.22</f>
        <v>0</v>
      </c>
      <c r="N292" s="43">
        <v>0</v>
      </c>
      <c r="O292" s="43">
        <v>0</v>
      </c>
      <c r="P292" s="45"/>
    </row>
    <row r="293" spans="1:16" s="56" customFormat="1" x14ac:dyDescent="0.25">
      <c r="A293" s="48">
        <f t="shared" ref="A293:A356" si="53">A292+1</f>
        <v>3</v>
      </c>
      <c r="B293" s="46" t="s">
        <v>2288</v>
      </c>
      <c r="C293" s="46"/>
      <c r="D293" s="46"/>
      <c r="E293" s="48"/>
      <c r="F293" s="46">
        <f t="shared" si="48"/>
        <v>0</v>
      </c>
      <c r="G293" s="46"/>
      <c r="H293" s="46"/>
      <c r="I293" s="46"/>
      <c r="J293" s="46">
        <f t="shared" si="49"/>
        <v>0</v>
      </c>
      <c r="K293" s="82">
        <f t="shared" si="50"/>
        <v>0</v>
      </c>
      <c r="L293" s="43">
        <f t="shared" si="51"/>
        <v>0</v>
      </c>
      <c r="M293" s="43">
        <f t="shared" si="52"/>
        <v>0</v>
      </c>
      <c r="N293" s="43">
        <v>0</v>
      </c>
      <c r="O293" s="43">
        <v>0</v>
      </c>
      <c r="P293" s="45"/>
    </row>
    <row r="294" spans="1:16" s="56" customFormat="1" x14ac:dyDescent="0.25">
      <c r="A294" s="48">
        <f t="shared" si="53"/>
        <v>4</v>
      </c>
      <c r="B294" s="46" t="s">
        <v>2289</v>
      </c>
      <c r="C294" s="46"/>
      <c r="D294" s="46"/>
      <c r="E294" s="48"/>
      <c r="F294" s="46">
        <f t="shared" si="48"/>
        <v>0</v>
      </c>
      <c r="G294" s="46"/>
      <c r="H294" s="46"/>
      <c r="I294" s="46"/>
      <c r="J294" s="46">
        <f t="shared" si="49"/>
        <v>0</v>
      </c>
      <c r="K294" s="82">
        <f t="shared" si="50"/>
        <v>0</v>
      </c>
      <c r="L294" s="43">
        <f t="shared" si="51"/>
        <v>0</v>
      </c>
      <c r="M294" s="43">
        <f t="shared" si="52"/>
        <v>0</v>
      </c>
      <c r="N294" s="43">
        <v>0</v>
      </c>
      <c r="O294" s="43">
        <v>0</v>
      </c>
      <c r="P294" s="45"/>
    </row>
    <row r="295" spans="1:16" s="56" customFormat="1" x14ac:dyDescent="0.25">
      <c r="A295" s="48">
        <f t="shared" si="53"/>
        <v>5</v>
      </c>
      <c r="B295" s="46" t="s">
        <v>2290</v>
      </c>
      <c r="C295" s="46"/>
      <c r="D295" s="46"/>
      <c r="E295" s="48"/>
      <c r="F295" s="46">
        <f t="shared" si="48"/>
        <v>0</v>
      </c>
      <c r="G295" s="46"/>
      <c r="H295" s="46"/>
      <c r="I295" s="46"/>
      <c r="J295" s="46">
        <f t="shared" si="49"/>
        <v>0</v>
      </c>
      <c r="K295" s="82">
        <f t="shared" si="50"/>
        <v>0</v>
      </c>
      <c r="L295" s="43">
        <f t="shared" si="51"/>
        <v>0</v>
      </c>
      <c r="M295" s="43">
        <f t="shared" si="52"/>
        <v>0</v>
      </c>
      <c r="N295" s="43">
        <v>0</v>
      </c>
      <c r="O295" s="43">
        <v>0</v>
      </c>
      <c r="P295" s="45"/>
    </row>
    <row r="296" spans="1:16" s="56" customFormat="1" x14ac:dyDescent="0.25">
      <c r="A296" s="48">
        <f t="shared" si="53"/>
        <v>6</v>
      </c>
      <c r="B296" s="46" t="s">
        <v>2291</v>
      </c>
      <c r="C296" s="46"/>
      <c r="D296" s="46"/>
      <c r="E296" s="48"/>
      <c r="F296" s="46">
        <f t="shared" si="48"/>
        <v>0</v>
      </c>
      <c r="G296" s="46"/>
      <c r="H296" s="46"/>
      <c r="I296" s="46"/>
      <c r="J296" s="46">
        <f t="shared" si="49"/>
        <v>0</v>
      </c>
      <c r="K296" s="82">
        <f t="shared" si="50"/>
        <v>0</v>
      </c>
      <c r="L296" s="43">
        <f t="shared" si="51"/>
        <v>0</v>
      </c>
      <c r="M296" s="43">
        <f t="shared" si="52"/>
        <v>0</v>
      </c>
      <c r="N296" s="43">
        <v>0</v>
      </c>
      <c r="O296" s="43">
        <v>0</v>
      </c>
      <c r="P296" s="45"/>
    </row>
    <row r="297" spans="1:16" s="56" customFormat="1" x14ac:dyDescent="0.25">
      <c r="A297" s="48">
        <f t="shared" si="53"/>
        <v>7</v>
      </c>
      <c r="B297" s="46" t="s">
        <v>2292</v>
      </c>
      <c r="C297" s="46"/>
      <c r="D297" s="46"/>
      <c r="E297" s="48"/>
      <c r="F297" s="46">
        <f t="shared" si="48"/>
        <v>0</v>
      </c>
      <c r="G297" s="46"/>
      <c r="H297" s="46"/>
      <c r="I297" s="46"/>
      <c r="J297" s="46">
        <f t="shared" si="49"/>
        <v>0</v>
      </c>
      <c r="K297" s="82">
        <f t="shared" si="50"/>
        <v>0</v>
      </c>
      <c r="L297" s="43">
        <f t="shared" si="51"/>
        <v>0</v>
      </c>
      <c r="M297" s="43">
        <f t="shared" si="52"/>
        <v>0</v>
      </c>
      <c r="N297" s="43">
        <v>0</v>
      </c>
      <c r="O297" s="43">
        <v>0</v>
      </c>
      <c r="P297" s="45"/>
    </row>
    <row r="298" spans="1:16" s="56" customFormat="1" x14ac:dyDescent="0.25">
      <c r="A298" s="48">
        <f t="shared" si="53"/>
        <v>8</v>
      </c>
      <c r="B298" s="46" t="s">
        <v>2293</v>
      </c>
      <c r="C298" s="46"/>
      <c r="D298" s="46"/>
      <c r="E298" s="48"/>
      <c r="F298" s="46">
        <f t="shared" si="48"/>
        <v>0</v>
      </c>
      <c r="G298" s="46"/>
      <c r="H298" s="46"/>
      <c r="I298" s="46"/>
      <c r="J298" s="46">
        <f t="shared" si="49"/>
        <v>0</v>
      </c>
      <c r="K298" s="82">
        <f t="shared" si="50"/>
        <v>0</v>
      </c>
      <c r="L298" s="43">
        <f t="shared" si="51"/>
        <v>0</v>
      </c>
      <c r="M298" s="43">
        <f t="shared" si="52"/>
        <v>0</v>
      </c>
      <c r="N298" s="43">
        <v>0</v>
      </c>
      <c r="O298" s="43">
        <v>0</v>
      </c>
      <c r="P298" s="45"/>
    </row>
    <row r="299" spans="1:16" s="56" customFormat="1" x14ac:dyDescent="0.25">
      <c r="A299" s="48">
        <f t="shared" si="53"/>
        <v>9</v>
      </c>
      <c r="B299" s="46" t="s">
        <v>2294</v>
      </c>
      <c r="C299" s="46"/>
      <c r="D299" s="46"/>
      <c r="E299" s="48"/>
      <c r="F299" s="46">
        <f t="shared" si="48"/>
        <v>0</v>
      </c>
      <c r="G299" s="46"/>
      <c r="H299" s="46"/>
      <c r="I299" s="46"/>
      <c r="J299" s="46">
        <f t="shared" si="49"/>
        <v>0</v>
      </c>
      <c r="K299" s="82">
        <f t="shared" si="50"/>
        <v>0</v>
      </c>
      <c r="L299" s="43">
        <f t="shared" si="51"/>
        <v>0</v>
      </c>
      <c r="M299" s="43">
        <f t="shared" si="52"/>
        <v>0</v>
      </c>
      <c r="N299" s="43">
        <v>0</v>
      </c>
      <c r="O299" s="43">
        <v>0</v>
      </c>
      <c r="P299" s="45"/>
    </row>
    <row r="300" spans="1:16" s="56" customFormat="1" x14ac:dyDescent="0.25">
      <c r="A300" s="48">
        <f t="shared" si="53"/>
        <v>10</v>
      </c>
      <c r="B300" s="46" t="s">
        <v>2295</v>
      </c>
      <c r="C300" s="46"/>
      <c r="D300" s="46"/>
      <c r="E300" s="48"/>
      <c r="F300" s="46">
        <f t="shared" si="48"/>
        <v>0</v>
      </c>
      <c r="G300" s="46"/>
      <c r="H300" s="46"/>
      <c r="I300" s="46"/>
      <c r="J300" s="46">
        <f t="shared" si="49"/>
        <v>0</v>
      </c>
      <c r="K300" s="82">
        <f t="shared" si="50"/>
        <v>0</v>
      </c>
      <c r="L300" s="43">
        <f t="shared" si="51"/>
        <v>0</v>
      </c>
      <c r="M300" s="43">
        <f t="shared" si="52"/>
        <v>0</v>
      </c>
      <c r="N300" s="43">
        <v>0</v>
      </c>
      <c r="O300" s="43">
        <v>0</v>
      </c>
      <c r="P300" s="45"/>
    </row>
    <row r="301" spans="1:16" s="56" customFormat="1" x14ac:dyDescent="0.25">
      <c r="A301" s="48">
        <f t="shared" si="53"/>
        <v>11</v>
      </c>
      <c r="B301" s="46" t="s">
        <v>2296</v>
      </c>
      <c r="C301" s="46"/>
      <c r="D301" s="46"/>
      <c r="E301" s="48"/>
      <c r="F301" s="46">
        <f t="shared" si="48"/>
        <v>0</v>
      </c>
      <c r="G301" s="46"/>
      <c r="H301" s="46"/>
      <c r="I301" s="46"/>
      <c r="J301" s="46">
        <f t="shared" si="49"/>
        <v>0</v>
      </c>
      <c r="K301" s="82">
        <f t="shared" si="50"/>
        <v>0</v>
      </c>
      <c r="L301" s="43">
        <f t="shared" si="51"/>
        <v>0</v>
      </c>
      <c r="M301" s="43">
        <f t="shared" si="52"/>
        <v>0</v>
      </c>
      <c r="N301" s="43">
        <v>0</v>
      </c>
      <c r="O301" s="43">
        <v>0</v>
      </c>
      <c r="P301" s="45"/>
    </row>
    <row r="302" spans="1:16" s="56" customFormat="1" x14ac:dyDescent="0.25">
      <c r="A302" s="48">
        <f t="shared" si="53"/>
        <v>12</v>
      </c>
      <c r="B302" s="46" t="s">
        <v>2297</v>
      </c>
      <c r="C302" s="46"/>
      <c r="D302" s="46"/>
      <c r="E302" s="48"/>
      <c r="F302" s="46">
        <f t="shared" si="48"/>
        <v>0</v>
      </c>
      <c r="G302" s="46"/>
      <c r="H302" s="46"/>
      <c r="I302" s="46"/>
      <c r="J302" s="46">
        <f t="shared" si="49"/>
        <v>0</v>
      </c>
      <c r="K302" s="82">
        <f t="shared" si="50"/>
        <v>0</v>
      </c>
      <c r="L302" s="43">
        <f t="shared" si="51"/>
        <v>0</v>
      </c>
      <c r="M302" s="43">
        <f t="shared" si="52"/>
        <v>0</v>
      </c>
      <c r="N302" s="43">
        <v>0</v>
      </c>
      <c r="O302" s="43">
        <v>0</v>
      </c>
      <c r="P302" s="45"/>
    </row>
    <row r="303" spans="1:16" s="56" customFormat="1" x14ac:dyDescent="0.25">
      <c r="A303" s="48">
        <f t="shared" si="53"/>
        <v>13</v>
      </c>
      <c r="B303" s="46" t="s">
        <v>2298</v>
      </c>
      <c r="C303" s="46"/>
      <c r="D303" s="46"/>
      <c r="E303" s="48"/>
      <c r="F303" s="46">
        <f t="shared" si="48"/>
        <v>0</v>
      </c>
      <c r="G303" s="46"/>
      <c r="H303" s="46"/>
      <c r="I303" s="46"/>
      <c r="J303" s="46">
        <f t="shared" si="49"/>
        <v>0</v>
      </c>
      <c r="K303" s="82">
        <f t="shared" si="50"/>
        <v>0</v>
      </c>
      <c r="L303" s="43">
        <f t="shared" si="51"/>
        <v>0</v>
      </c>
      <c r="M303" s="43">
        <f t="shared" si="52"/>
        <v>0</v>
      </c>
      <c r="N303" s="43">
        <v>0</v>
      </c>
      <c r="O303" s="43">
        <v>0</v>
      </c>
      <c r="P303" s="45"/>
    </row>
    <row r="304" spans="1:16" s="56" customFormat="1" x14ac:dyDescent="0.25">
      <c r="A304" s="48">
        <f t="shared" si="53"/>
        <v>14</v>
      </c>
      <c r="B304" s="46" t="s">
        <v>2299</v>
      </c>
      <c r="C304" s="46"/>
      <c r="D304" s="46"/>
      <c r="E304" s="48"/>
      <c r="F304" s="46">
        <f t="shared" si="48"/>
        <v>0</v>
      </c>
      <c r="G304" s="46"/>
      <c r="H304" s="46"/>
      <c r="I304" s="46"/>
      <c r="J304" s="46">
        <f t="shared" si="49"/>
        <v>0</v>
      </c>
      <c r="K304" s="82">
        <f t="shared" si="50"/>
        <v>0</v>
      </c>
      <c r="L304" s="43">
        <f t="shared" si="51"/>
        <v>0</v>
      </c>
      <c r="M304" s="43">
        <f t="shared" si="52"/>
        <v>0</v>
      </c>
      <c r="N304" s="43">
        <v>0</v>
      </c>
      <c r="O304" s="43">
        <v>0</v>
      </c>
      <c r="P304" s="45"/>
    </row>
    <row r="305" spans="1:16" s="56" customFormat="1" x14ac:dyDescent="0.25">
      <c r="A305" s="48">
        <f t="shared" si="53"/>
        <v>15</v>
      </c>
      <c r="B305" s="46" t="s">
        <v>2300</v>
      </c>
      <c r="C305" s="46"/>
      <c r="D305" s="46"/>
      <c r="E305" s="48"/>
      <c r="F305" s="46">
        <f t="shared" si="48"/>
        <v>0</v>
      </c>
      <c r="G305" s="46"/>
      <c r="H305" s="46"/>
      <c r="I305" s="46"/>
      <c r="J305" s="46">
        <f t="shared" si="49"/>
        <v>0</v>
      </c>
      <c r="K305" s="82">
        <f t="shared" si="50"/>
        <v>0</v>
      </c>
      <c r="L305" s="43">
        <f t="shared" si="51"/>
        <v>0</v>
      </c>
      <c r="M305" s="43">
        <f t="shared" si="52"/>
        <v>0</v>
      </c>
      <c r="N305" s="43">
        <v>0</v>
      </c>
      <c r="O305" s="43">
        <v>0</v>
      </c>
      <c r="P305" s="45"/>
    </row>
    <row r="306" spans="1:16" s="56" customFormat="1" x14ac:dyDescent="0.25">
      <c r="A306" s="48">
        <f t="shared" si="53"/>
        <v>16</v>
      </c>
      <c r="B306" s="46" t="s">
        <v>2301</v>
      </c>
      <c r="C306" s="46"/>
      <c r="D306" s="46"/>
      <c r="E306" s="48"/>
      <c r="F306" s="46">
        <f t="shared" si="48"/>
        <v>0</v>
      </c>
      <c r="G306" s="46"/>
      <c r="H306" s="46"/>
      <c r="I306" s="46"/>
      <c r="J306" s="46">
        <f t="shared" si="49"/>
        <v>0</v>
      </c>
      <c r="K306" s="82">
        <f t="shared" si="50"/>
        <v>0</v>
      </c>
      <c r="L306" s="43">
        <f t="shared" si="51"/>
        <v>0</v>
      </c>
      <c r="M306" s="43">
        <f t="shared" si="52"/>
        <v>0</v>
      </c>
      <c r="N306" s="43">
        <v>0</v>
      </c>
      <c r="O306" s="43">
        <v>0</v>
      </c>
      <c r="P306" s="45"/>
    </row>
    <row r="307" spans="1:16" s="56" customFormat="1" x14ac:dyDescent="0.25">
      <c r="A307" s="48">
        <f t="shared" si="53"/>
        <v>17</v>
      </c>
      <c r="B307" s="46" t="s">
        <v>2302</v>
      </c>
      <c r="C307" s="46"/>
      <c r="D307" s="46"/>
      <c r="E307" s="48"/>
      <c r="F307" s="46">
        <f t="shared" si="48"/>
        <v>0</v>
      </c>
      <c r="G307" s="46"/>
      <c r="H307" s="46"/>
      <c r="I307" s="46"/>
      <c r="J307" s="46">
        <f t="shared" si="49"/>
        <v>0</v>
      </c>
      <c r="K307" s="82">
        <f t="shared" si="50"/>
        <v>0</v>
      </c>
      <c r="L307" s="43">
        <f t="shared" si="51"/>
        <v>0</v>
      </c>
      <c r="M307" s="43">
        <f t="shared" si="52"/>
        <v>0</v>
      </c>
      <c r="N307" s="43">
        <v>0</v>
      </c>
      <c r="O307" s="43">
        <v>0</v>
      </c>
      <c r="P307" s="45"/>
    </row>
    <row r="308" spans="1:16" s="56" customFormat="1" x14ac:dyDescent="0.25">
      <c r="A308" s="48">
        <f t="shared" si="53"/>
        <v>18</v>
      </c>
      <c r="B308" s="46" t="s">
        <v>2303</v>
      </c>
      <c r="C308" s="46"/>
      <c r="D308" s="46"/>
      <c r="E308" s="48"/>
      <c r="F308" s="46">
        <f t="shared" si="48"/>
        <v>0</v>
      </c>
      <c r="G308" s="46"/>
      <c r="H308" s="46"/>
      <c r="I308" s="46"/>
      <c r="J308" s="46">
        <f t="shared" si="49"/>
        <v>0</v>
      </c>
      <c r="K308" s="82">
        <f t="shared" si="50"/>
        <v>0</v>
      </c>
      <c r="L308" s="43">
        <f t="shared" si="51"/>
        <v>0</v>
      </c>
      <c r="M308" s="43">
        <f t="shared" si="52"/>
        <v>0</v>
      </c>
      <c r="N308" s="43">
        <v>0</v>
      </c>
      <c r="O308" s="43">
        <v>0</v>
      </c>
      <c r="P308" s="45"/>
    </row>
    <row r="309" spans="1:16" s="56" customFormat="1" x14ac:dyDescent="0.25">
      <c r="A309" s="48">
        <f t="shared" si="53"/>
        <v>19</v>
      </c>
      <c r="B309" s="46" t="s">
        <v>2304</v>
      </c>
      <c r="C309" s="46"/>
      <c r="D309" s="46"/>
      <c r="E309" s="48"/>
      <c r="F309" s="46">
        <f t="shared" si="48"/>
        <v>0</v>
      </c>
      <c r="G309" s="46"/>
      <c r="H309" s="46"/>
      <c r="I309" s="46"/>
      <c r="J309" s="46">
        <f t="shared" si="49"/>
        <v>0</v>
      </c>
      <c r="K309" s="82">
        <f t="shared" si="50"/>
        <v>0</v>
      </c>
      <c r="L309" s="43">
        <f t="shared" si="51"/>
        <v>0</v>
      </c>
      <c r="M309" s="43">
        <f t="shared" si="52"/>
        <v>0</v>
      </c>
      <c r="N309" s="43">
        <v>0</v>
      </c>
      <c r="O309" s="43">
        <v>0</v>
      </c>
      <c r="P309" s="45"/>
    </row>
    <row r="310" spans="1:16" s="56" customFormat="1" x14ac:dyDescent="0.25">
      <c r="A310" s="48">
        <f t="shared" si="53"/>
        <v>20</v>
      </c>
      <c r="B310" s="46" t="s">
        <v>2305</v>
      </c>
      <c r="C310" s="46"/>
      <c r="D310" s="46"/>
      <c r="E310" s="48"/>
      <c r="F310" s="46">
        <f t="shared" si="48"/>
        <v>0</v>
      </c>
      <c r="G310" s="46"/>
      <c r="H310" s="46"/>
      <c r="I310" s="46"/>
      <c r="J310" s="46">
        <f t="shared" si="49"/>
        <v>0</v>
      </c>
      <c r="K310" s="82">
        <f t="shared" si="50"/>
        <v>0</v>
      </c>
      <c r="L310" s="43">
        <f t="shared" si="51"/>
        <v>0</v>
      </c>
      <c r="M310" s="43">
        <f t="shared" si="52"/>
        <v>0</v>
      </c>
      <c r="N310" s="43">
        <v>0</v>
      </c>
      <c r="O310" s="43">
        <v>0</v>
      </c>
      <c r="P310" s="45"/>
    </row>
    <row r="311" spans="1:16" s="56" customFormat="1" x14ac:dyDescent="0.25">
      <c r="A311" s="48">
        <f t="shared" si="53"/>
        <v>21</v>
      </c>
      <c r="B311" s="46" t="s">
        <v>2306</v>
      </c>
      <c r="C311" s="46"/>
      <c r="D311" s="46"/>
      <c r="E311" s="48"/>
      <c r="F311" s="46">
        <f t="shared" si="48"/>
        <v>0</v>
      </c>
      <c r="G311" s="46"/>
      <c r="H311" s="46"/>
      <c r="I311" s="46"/>
      <c r="J311" s="46">
        <f t="shared" si="49"/>
        <v>0</v>
      </c>
      <c r="K311" s="82">
        <f t="shared" si="50"/>
        <v>0</v>
      </c>
      <c r="L311" s="43">
        <f t="shared" si="51"/>
        <v>0</v>
      </c>
      <c r="M311" s="43">
        <f t="shared" si="52"/>
        <v>0</v>
      </c>
      <c r="N311" s="43">
        <v>0</v>
      </c>
      <c r="O311" s="43">
        <v>0</v>
      </c>
      <c r="P311" s="45"/>
    </row>
    <row r="312" spans="1:16" s="56" customFormat="1" x14ac:dyDescent="0.25">
      <c r="A312" s="48">
        <f t="shared" si="53"/>
        <v>22</v>
      </c>
      <c r="B312" s="46" t="s">
        <v>2307</v>
      </c>
      <c r="C312" s="46"/>
      <c r="D312" s="46"/>
      <c r="E312" s="48"/>
      <c r="F312" s="46">
        <f t="shared" si="48"/>
        <v>0</v>
      </c>
      <c r="G312" s="46"/>
      <c r="H312" s="46"/>
      <c r="I312" s="46"/>
      <c r="J312" s="46">
        <f t="shared" si="49"/>
        <v>0</v>
      </c>
      <c r="K312" s="82">
        <f t="shared" si="50"/>
        <v>0</v>
      </c>
      <c r="L312" s="43">
        <f t="shared" si="51"/>
        <v>0</v>
      </c>
      <c r="M312" s="43">
        <f t="shared" si="52"/>
        <v>0</v>
      </c>
      <c r="N312" s="43">
        <v>0</v>
      </c>
      <c r="O312" s="43">
        <v>0</v>
      </c>
      <c r="P312" s="45"/>
    </row>
    <row r="313" spans="1:16" s="56" customFormat="1" x14ac:dyDescent="0.25">
      <c r="A313" s="48">
        <f t="shared" si="53"/>
        <v>23</v>
      </c>
      <c r="B313" s="46" t="s">
        <v>2308</v>
      </c>
      <c r="C313" s="46"/>
      <c r="D313" s="46"/>
      <c r="E313" s="48"/>
      <c r="F313" s="46">
        <f t="shared" si="48"/>
        <v>0</v>
      </c>
      <c r="G313" s="46"/>
      <c r="H313" s="46"/>
      <c r="I313" s="46"/>
      <c r="J313" s="46">
        <f t="shared" si="49"/>
        <v>0</v>
      </c>
      <c r="K313" s="82">
        <f t="shared" si="50"/>
        <v>0</v>
      </c>
      <c r="L313" s="43">
        <f t="shared" si="51"/>
        <v>0</v>
      </c>
      <c r="M313" s="43">
        <f t="shared" si="52"/>
        <v>0</v>
      </c>
      <c r="N313" s="43">
        <v>0</v>
      </c>
      <c r="O313" s="43">
        <v>0</v>
      </c>
      <c r="P313" s="45"/>
    </row>
    <row r="314" spans="1:16" s="56" customFormat="1" x14ac:dyDescent="0.25">
      <c r="A314" s="48">
        <f t="shared" si="53"/>
        <v>24</v>
      </c>
      <c r="B314" s="46" t="s">
        <v>2309</v>
      </c>
      <c r="C314" s="46">
        <v>1091.5</v>
      </c>
      <c r="D314" s="46"/>
      <c r="E314" s="48"/>
      <c r="F314" s="46">
        <f t="shared" si="48"/>
        <v>1091.5</v>
      </c>
      <c r="G314" s="46">
        <v>21</v>
      </c>
      <c r="H314" s="46"/>
      <c r="I314" s="46"/>
      <c r="J314" s="46">
        <f t="shared" si="49"/>
        <v>21</v>
      </c>
      <c r="K314" s="82">
        <f t="shared" si="50"/>
        <v>7.1627935301632681E-3</v>
      </c>
      <c r="L314" s="43">
        <f t="shared" si="51"/>
        <v>30.667142359717523</v>
      </c>
      <c r="M314" s="43">
        <f t="shared" si="52"/>
        <v>6.7467713191378555</v>
      </c>
      <c r="N314" s="43">
        <v>11.914304246332375</v>
      </c>
      <c r="O314" s="43">
        <v>13.117286324514957</v>
      </c>
      <c r="P314" s="45">
        <f>(L314+M314+N314+O314)/F314</f>
        <v>5.7210723087221908E-2</v>
      </c>
    </row>
    <row r="315" spans="1:16" s="56" customFormat="1" x14ac:dyDescent="0.25">
      <c r="A315" s="48">
        <f t="shared" si="53"/>
        <v>25</v>
      </c>
      <c r="B315" s="46" t="s">
        <v>2310</v>
      </c>
      <c r="C315" s="46"/>
      <c r="D315" s="46"/>
      <c r="E315" s="48"/>
      <c r="F315" s="46">
        <f t="shared" si="48"/>
        <v>0</v>
      </c>
      <c r="G315" s="46"/>
      <c r="H315" s="46"/>
      <c r="I315" s="46"/>
      <c r="J315" s="46">
        <f t="shared" si="49"/>
        <v>0</v>
      </c>
      <c r="K315" s="82">
        <f t="shared" si="50"/>
        <v>0</v>
      </c>
      <c r="L315" s="43">
        <f t="shared" si="51"/>
        <v>0</v>
      </c>
      <c r="M315" s="43">
        <f t="shared" si="52"/>
        <v>0</v>
      </c>
      <c r="N315" s="43">
        <v>0</v>
      </c>
      <c r="O315" s="43">
        <v>0</v>
      </c>
      <c r="P315" s="45"/>
    </row>
    <row r="316" spans="1:16" s="56" customFormat="1" x14ac:dyDescent="0.25">
      <c r="A316" s="48">
        <f t="shared" si="53"/>
        <v>26</v>
      </c>
      <c r="B316" s="46" t="s">
        <v>2311</v>
      </c>
      <c r="C316" s="46"/>
      <c r="D316" s="46"/>
      <c r="E316" s="48"/>
      <c r="F316" s="46">
        <f t="shared" si="48"/>
        <v>0</v>
      </c>
      <c r="G316" s="46"/>
      <c r="H316" s="46"/>
      <c r="I316" s="46"/>
      <c r="J316" s="46">
        <f t="shared" si="49"/>
        <v>0</v>
      </c>
      <c r="K316" s="82">
        <f t="shared" si="50"/>
        <v>0</v>
      </c>
      <c r="L316" s="43">
        <f t="shared" si="51"/>
        <v>0</v>
      </c>
      <c r="M316" s="43">
        <f t="shared" si="52"/>
        <v>0</v>
      </c>
      <c r="N316" s="43">
        <v>0</v>
      </c>
      <c r="O316" s="43">
        <v>0</v>
      </c>
      <c r="P316" s="45"/>
    </row>
    <row r="317" spans="1:16" s="56" customFormat="1" x14ac:dyDescent="0.25">
      <c r="A317" s="48">
        <f t="shared" si="53"/>
        <v>27</v>
      </c>
      <c r="B317" s="46" t="s">
        <v>2312</v>
      </c>
      <c r="C317" s="46"/>
      <c r="D317" s="46"/>
      <c r="E317" s="48"/>
      <c r="F317" s="46">
        <f t="shared" si="48"/>
        <v>0</v>
      </c>
      <c r="G317" s="46"/>
      <c r="H317" s="46"/>
      <c r="I317" s="46"/>
      <c r="J317" s="46">
        <f t="shared" si="49"/>
        <v>0</v>
      </c>
      <c r="K317" s="82">
        <f t="shared" si="50"/>
        <v>0</v>
      </c>
      <c r="L317" s="43">
        <f t="shared" si="51"/>
        <v>0</v>
      </c>
      <c r="M317" s="43">
        <f t="shared" si="52"/>
        <v>0</v>
      </c>
      <c r="N317" s="43">
        <v>0</v>
      </c>
      <c r="O317" s="43">
        <v>0</v>
      </c>
      <c r="P317" s="45"/>
    </row>
    <row r="318" spans="1:16" s="56" customFormat="1" x14ac:dyDescent="0.25">
      <c r="A318" s="48">
        <f t="shared" si="53"/>
        <v>28</v>
      </c>
      <c r="B318" s="46" t="s">
        <v>2313</v>
      </c>
      <c r="C318" s="46"/>
      <c r="D318" s="46"/>
      <c r="E318" s="48"/>
      <c r="F318" s="46">
        <f t="shared" si="48"/>
        <v>0</v>
      </c>
      <c r="G318" s="46"/>
      <c r="H318" s="46"/>
      <c r="I318" s="46"/>
      <c r="J318" s="46">
        <f t="shared" si="49"/>
        <v>0</v>
      </c>
      <c r="K318" s="82">
        <f t="shared" si="50"/>
        <v>0</v>
      </c>
      <c r="L318" s="43">
        <f t="shared" si="51"/>
        <v>0</v>
      </c>
      <c r="M318" s="43">
        <f t="shared" si="52"/>
        <v>0</v>
      </c>
      <c r="N318" s="43">
        <v>0</v>
      </c>
      <c r="O318" s="43">
        <v>0</v>
      </c>
      <c r="P318" s="45"/>
    </row>
    <row r="319" spans="1:16" s="56" customFormat="1" x14ac:dyDescent="0.25">
      <c r="A319" s="48">
        <f t="shared" si="53"/>
        <v>29</v>
      </c>
      <c r="B319" s="46" t="s">
        <v>2314</v>
      </c>
      <c r="C319" s="46"/>
      <c r="D319" s="46"/>
      <c r="E319" s="48"/>
      <c r="F319" s="46">
        <f t="shared" si="48"/>
        <v>0</v>
      </c>
      <c r="G319" s="46"/>
      <c r="H319" s="46"/>
      <c r="I319" s="46"/>
      <c r="J319" s="46">
        <f t="shared" si="49"/>
        <v>0</v>
      </c>
      <c r="K319" s="82">
        <f t="shared" si="50"/>
        <v>0</v>
      </c>
      <c r="L319" s="43">
        <f t="shared" si="51"/>
        <v>0</v>
      </c>
      <c r="M319" s="43">
        <f t="shared" si="52"/>
        <v>0</v>
      </c>
      <c r="N319" s="43">
        <v>0</v>
      </c>
      <c r="O319" s="43">
        <v>0</v>
      </c>
      <c r="P319" s="45"/>
    </row>
    <row r="320" spans="1:16" s="56" customFormat="1" x14ac:dyDescent="0.25">
      <c r="A320" s="48">
        <f t="shared" si="53"/>
        <v>30</v>
      </c>
      <c r="B320" s="46" t="s">
        <v>2315</v>
      </c>
      <c r="C320" s="46"/>
      <c r="D320" s="46"/>
      <c r="E320" s="48"/>
      <c r="F320" s="46">
        <f t="shared" si="48"/>
        <v>0</v>
      </c>
      <c r="G320" s="46"/>
      <c r="H320" s="46"/>
      <c r="I320" s="46"/>
      <c r="J320" s="46">
        <f t="shared" si="49"/>
        <v>0</v>
      </c>
      <c r="K320" s="82">
        <f t="shared" si="50"/>
        <v>0</v>
      </c>
      <c r="L320" s="43">
        <f t="shared" si="51"/>
        <v>0</v>
      </c>
      <c r="M320" s="43">
        <f t="shared" si="52"/>
        <v>0</v>
      </c>
      <c r="N320" s="43">
        <v>0</v>
      </c>
      <c r="O320" s="43">
        <v>0</v>
      </c>
      <c r="P320" s="45"/>
    </row>
    <row r="321" spans="1:16" s="56" customFormat="1" x14ac:dyDescent="0.25">
      <c r="A321" s="48">
        <f t="shared" si="53"/>
        <v>31</v>
      </c>
      <c r="B321" s="46" t="s">
        <v>2316</v>
      </c>
      <c r="C321" s="46">
        <v>2693.1</v>
      </c>
      <c r="D321" s="46">
        <v>461.4</v>
      </c>
      <c r="E321" s="48">
        <v>413</v>
      </c>
      <c r="F321" s="46">
        <f t="shared" si="48"/>
        <v>3567.5</v>
      </c>
      <c r="G321" s="46">
        <v>45</v>
      </c>
      <c r="H321" s="46">
        <v>1</v>
      </c>
      <c r="I321" s="46">
        <v>3</v>
      </c>
      <c r="J321" s="46">
        <f t="shared" si="49"/>
        <v>49</v>
      </c>
      <c r="K321" s="82">
        <f t="shared" si="50"/>
        <v>2.3411146054839634E-2</v>
      </c>
      <c r="L321" s="43">
        <f t="shared" si="51"/>
        <v>100.23365127649315</v>
      </c>
      <c r="M321" s="43">
        <f t="shared" si="52"/>
        <v>22.051403280828492</v>
      </c>
      <c r="N321" s="43">
        <v>38.941163901778054</v>
      </c>
      <c r="O321" s="43">
        <v>42.87303615456446</v>
      </c>
      <c r="P321" s="45">
        <f>(L321+M321+N321+O321)/F321</f>
        <v>5.7210723087221908E-2</v>
      </c>
    </row>
    <row r="322" spans="1:16" s="56" customFormat="1" x14ac:dyDescent="0.25">
      <c r="A322" s="48">
        <f t="shared" si="53"/>
        <v>32</v>
      </c>
      <c r="B322" s="46" t="s">
        <v>2317</v>
      </c>
      <c r="C322" s="46"/>
      <c r="D322" s="46"/>
      <c r="E322" s="48"/>
      <c r="F322" s="46">
        <f t="shared" si="48"/>
        <v>0</v>
      </c>
      <c r="G322" s="46"/>
      <c r="H322" s="46"/>
      <c r="I322" s="46"/>
      <c r="J322" s="46">
        <f t="shared" si="49"/>
        <v>0</v>
      </c>
      <c r="K322" s="82">
        <f t="shared" si="50"/>
        <v>0</v>
      </c>
      <c r="L322" s="43">
        <f t="shared" si="51"/>
        <v>0</v>
      </c>
      <c r="M322" s="43">
        <f t="shared" si="52"/>
        <v>0</v>
      </c>
      <c r="N322" s="43">
        <v>0</v>
      </c>
      <c r="O322" s="43">
        <v>0</v>
      </c>
      <c r="P322" s="45"/>
    </row>
    <row r="323" spans="1:16" s="56" customFormat="1" x14ac:dyDescent="0.25">
      <c r="A323" s="48">
        <f t="shared" si="53"/>
        <v>33</v>
      </c>
      <c r="B323" s="46" t="s">
        <v>2318</v>
      </c>
      <c r="C323" s="46"/>
      <c r="D323" s="46"/>
      <c r="E323" s="48"/>
      <c r="F323" s="46">
        <f t="shared" si="48"/>
        <v>0</v>
      </c>
      <c r="G323" s="46"/>
      <c r="H323" s="46"/>
      <c r="I323" s="46"/>
      <c r="J323" s="46">
        <f t="shared" si="49"/>
        <v>0</v>
      </c>
      <c r="K323" s="82">
        <f t="shared" si="50"/>
        <v>0</v>
      </c>
      <c r="L323" s="43">
        <f t="shared" ref="L323:L354" si="54">K323*4281.45</f>
        <v>0</v>
      </c>
      <c r="M323" s="43">
        <f t="shared" si="52"/>
        <v>0</v>
      </c>
      <c r="N323" s="43">
        <v>0</v>
      </c>
      <c r="O323" s="43">
        <v>0</v>
      </c>
      <c r="P323" s="45"/>
    </row>
    <row r="324" spans="1:16" s="56" customFormat="1" x14ac:dyDescent="0.25">
      <c r="A324" s="48">
        <f t="shared" si="53"/>
        <v>34</v>
      </c>
      <c r="B324" s="46" t="s">
        <v>2319</v>
      </c>
      <c r="C324" s="46"/>
      <c r="D324" s="46"/>
      <c r="E324" s="48"/>
      <c r="F324" s="46">
        <f t="shared" si="48"/>
        <v>0</v>
      </c>
      <c r="G324" s="46"/>
      <c r="H324" s="46"/>
      <c r="I324" s="46"/>
      <c r="J324" s="46">
        <f t="shared" si="49"/>
        <v>0</v>
      </c>
      <c r="K324" s="82">
        <f t="shared" si="50"/>
        <v>0</v>
      </c>
      <c r="L324" s="43">
        <f t="shared" si="54"/>
        <v>0</v>
      </c>
      <c r="M324" s="43">
        <f t="shared" si="52"/>
        <v>0</v>
      </c>
      <c r="N324" s="43">
        <v>0</v>
      </c>
      <c r="O324" s="43">
        <v>0</v>
      </c>
      <c r="P324" s="45"/>
    </row>
    <row r="325" spans="1:16" s="56" customFormat="1" x14ac:dyDescent="0.25">
      <c r="A325" s="48">
        <f t="shared" si="53"/>
        <v>35</v>
      </c>
      <c r="B325" s="46" t="s">
        <v>2320</v>
      </c>
      <c r="C325" s="46"/>
      <c r="D325" s="46"/>
      <c r="E325" s="48"/>
      <c r="F325" s="46">
        <f t="shared" si="48"/>
        <v>0</v>
      </c>
      <c r="G325" s="46"/>
      <c r="H325" s="46"/>
      <c r="I325" s="46"/>
      <c r="J325" s="46">
        <f t="shared" si="49"/>
        <v>0</v>
      </c>
      <c r="K325" s="82">
        <f t="shared" si="50"/>
        <v>0</v>
      </c>
      <c r="L325" s="43">
        <f t="shared" si="54"/>
        <v>0</v>
      </c>
      <c r="M325" s="43">
        <f t="shared" si="52"/>
        <v>0</v>
      </c>
      <c r="N325" s="43">
        <v>0</v>
      </c>
      <c r="O325" s="43">
        <v>0</v>
      </c>
      <c r="P325" s="45"/>
    </row>
    <row r="326" spans="1:16" s="56" customFormat="1" x14ac:dyDescent="0.25">
      <c r="A326" s="48">
        <f t="shared" si="53"/>
        <v>36</v>
      </c>
      <c r="B326" s="46" t="s">
        <v>2321</v>
      </c>
      <c r="C326" s="46"/>
      <c r="D326" s="46"/>
      <c r="E326" s="48"/>
      <c r="F326" s="46">
        <f t="shared" si="48"/>
        <v>0</v>
      </c>
      <c r="G326" s="46"/>
      <c r="H326" s="46"/>
      <c r="I326" s="46"/>
      <c r="J326" s="46">
        <f t="shared" si="49"/>
        <v>0</v>
      </c>
      <c r="K326" s="82">
        <f t="shared" si="50"/>
        <v>0</v>
      </c>
      <c r="L326" s="43">
        <f t="shared" si="54"/>
        <v>0</v>
      </c>
      <c r="M326" s="43">
        <f t="shared" si="52"/>
        <v>0</v>
      </c>
      <c r="N326" s="43">
        <v>0</v>
      </c>
      <c r="O326" s="43">
        <v>0</v>
      </c>
      <c r="P326" s="45"/>
    </row>
    <row r="327" spans="1:16" s="56" customFormat="1" x14ac:dyDescent="0.25">
      <c r="A327" s="48">
        <f t="shared" si="53"/>
        <v>37</v>
      </c>
      <c r="B327" s="46" t="s">
        <v>925</v>
      </c>
      <c r="C327" s="46"/>
      <c r="D327" s="46"/>
      <c r="E327" s="48"/>
      <c r="F327" s="46">
        <f t="shared" si="48"/>
        <v>0</v>
      </c>
      <c r="G327" s="46"/>
      <c r="H327" s="46"/>
      <c r="I327" s="46"/>
      <c r="J327" s="46">
        <f t="shared" si="49"/>
        <v>0</v>
      </c>
      <c r="K327" s="82">
        <f t="shared" si="50"/>
        <v>0</v>
      </c>
      <c r="L327" s="43">
        <f t="shared" si="54"/>
        <v>0</v>
      </c>
      <c r="M327" s="43">
        <f t="shared" si="52"/>
        <v>0</v>
      </c>
      <c r="N327" s="43">
        <v>0</v>
      </c>
      <c r="O327" s="43">
        <v>0</v>
      </c>
      <c r="P327" s="45"/>
    </row>
    <row r="328" spans="1:16" s="56" customFormat="1" x14ac:dyDescent="0.25">
      <c r="A328" s="48">
        <f t="shared" si="53"/>
        <v>38</v>
      </c>
      <c r="B328" s="46" t="s">
        <v>926</v>
      </c>
      <c r="C328" s="46"/>
      <c r="D328" s="46"/>
      <c r="E328" s="48"/>
      <c r="F328" s="46">
        <f t="shared" si="48"/>
        <v>0</v>
      </c>
      <c r="G328" s="46"/>
      <c r="H328" s="46"/>
      <c r="I328" s="46"/>
      <c r="J328" s="46">
        <f t="shared" si="49"/>
        <v>0</v>
      </c>
      <c r="K328" s="82">
        <f t="shared" si="50"/>
        <v>0</v>
      </c>
      <c r="L328" s="43">
        <f t="shared" si="54"/>
        <v>0</v>
      </c>
      <c r="M328" s="43">
        <f t="shared" si="52"/>
        <v>0</v>
      </c>
      <c r="N328" s="43">
        <v>0</v>
      </c>
      <c r="O328" s="43">
        <v>0</v>
      </c>
      <c r="P328" s="45"/>
    </row>
    <row r="329" spans="1:16" s="56" customFormat="1" x14ac:dyDescent="0.25">
      <c r="A329" s="48">
        <f t="shared" si="53"/>
        <v>39</v>
      </c>
      <c r="B329" s="46" t="s">
        <v>927</v>
      </c>
      <c r="C329" s="46"/>
      <c r="D329" s="46"/>
      <c r="E329" s="48"/>
      <c r="F329" s="46">
        <f t="shared" si="48"/>
        <v>0</v>
      </c>
      <c r="G329" s="46"/>
      <c r="H329" s="46"/>
      <c r="I329" s="46"/>
      <c r="J329" s="46">
        <f t="shared" si="49"/>
        <v>0</v>
      </c>
      <c r="K329" s="82">
        <f t="shared" si="50"/>
        <v>0</v>
      </c>
      <c r="L329" s="43">
        <f t="shared" si="54"/>
        <v>0</v>
      </c>
      <c r="M329" s="43">
        <f t="shared" si="52"/>
        <v>0</v>
      </c>
      <c r="N329" s="43">
        <v>0</v>
      </c>
      <c r="O329" s="43">
        <v>0</v>
      </c>
      <c r="P329" s="45"/>
    </row>
    <row r="330" spans="1:16" s="56" customFormat="1" x14ac:dyDescent="0.25">
      <c r="A330" s="48">
        <f t="shared" si="53"/>
        <v>40</v>
      </c>
      <c r="B330" s="46" t="s">
        <v>928</v>
      </c>
      <c r="C330" s="46"/>
      <c r="D330" s="46"/>
      <c r="E330" s="48"/>
      <c r="F330" s="46">
        <f t="shared" si="48"/>
        <v>0</v>
      </c>
      <c r="G330" s="46"/>
      <c r="H330" s="46"/>
      <c r="I330" s="46"/>
      <c r="J330" s="46">
        <f t="shared" si="49"/>
        <v>0</v>
      </c>
      <c r="K330" s="82">
        <f t="shared" si="50"/>
        <v>0</v>
      </c>
      <c r="L330" s="43">
        <f t="shared" si="54"/>
        <v>0</v>
      </c>
      <c r="M330" s="43">
        <f t="shared" si="52"/>
        <v>0</v>
      </c>
      <c r="N330" s="43">
        <v>0</v>
      </c>
      <c r="O330" s="43">
        <v>0</v>
      </c>
      <c r="P330" s="45"/>
    </row>
    <row r="331" spans="1:16" s="56" customFormat="1" x14ac:dyDescent="0.25">
      <c r="A331" s="48">
        <f t="shared" si="53"/>
        <v>41</v>
      </c>
      <c r="B331" s="46" t="s">
        <v>929</v>
      </c>
      <c r="C331" s="46"/>
      <c r="D331" s="46"/>
      <c r="E331" s="48"/>
      <c r="F331" s="46">
        <f t="shared" si="48"/>
        <v>0</v>
      </c>
      <c r="G331" s="46"/>
      <c r="H331" s="46"/>
      <c r="I331" s="46"/>
      <c r="J331" s="46">
        <f t="shared" si="49"/>
        <v>0</v>
      </c>
      <c r="K331" s="82">
        <f t="shared" si="50"/>
        <v>0</v>
      </c>
      <c r="L331" s="43">
        <f t="shared" si="54"/>
        <v>0</v>
      </c>
      <c r="M331" s="43">
        <f t="shared" si="52"/>
        <v>0</v>
      </c>
      <c r="N331" s="43">
        <v>0</v>
      </c>
      <c r="O331" s="43">
        <v>0</v>
      </c>
      <c r="P331" s="45"/>
    </row>
    <row r="332" spans="1:16" s="56" customFormat="1" x14ac:dyDescent="0.25">
      <c r="A332" s="48">
        <f t="shared" si="53"/>
        <v>42</v>
      </c>
      <c r="B332" s="46" t="s">
        <v>930</v>
      </c>
      <c r="C332" s="46"/>
      <c r="D332" s="46"/>
      <c r="E332" s="48"/>
      <c r="F332" s="46">
        <f t="shared" si="48"/>
        <v>0</v>
      </c>
      <c r="G332" s="46"/>
      <c r="H332" s="46"/>
      <c r="I332" s="46"/>
      <c r="J332" s="46">
        <f t="shared" si="49"/>
        <v>0</v>
      </c>
      <c r="K332" s="82">
        <f t="shared" si="50"/>
        <v>0</v>
      </c>
      <c r="L332" s="43">
        <f t="shared" si="54"/>
        <v>0</v>
      </c>
      <c r="M332" s="43">
        <f t="shared" si="52"/>
        <v>0</v>
      </c>
      <c r="N332" s="43">
        <v>0</v>
      </c>
      <c r="O332" s="43">
        <v>0</v>
      </c>
      <c r="P332" s="45"/>
    </row>
    <row r="333" spans="1:16" s="56" customFormat="1" x14ac:dyDescent="0.25">
      <c r="A333" s="48">
        <f t="shared" si="53"/>
        <v>43</v>
      </c>
      <c r="B333" s="46" t="s">
        <v>931</v>
      </c>
      <c r="C333" s="46">
        <v>1585.9</v>
      </c>
      <c r="D333" s="46"/>
      <c r="E333" s="48">
        <v>102.9</v>
      </c>
      <c r="F333" s="46">
        <f t="shared" si="48"/>
        <v>1688.8000000000002</v>
      </c>
      <c r="G333" s="46">
        <v>26</v>
      </c>
      <c r="H333" s="46"/>
      <c r="I333" s="46">
        <v>1</v>
      </c>
      <c r="J333" s="46">
        <f t="shared" si="49"/>
        <v>27</v>
      </c>
      <c r="K333" s="82">
        <f t="shared" si="50"/>
        <v>1.1082478894860037E-2</v>
      </c>
      <c r="L333" s="43">
        <f t="shared" si="54"/>
        <v>47.449079264398499</v>
      </c>
      <c r="M333" s="43">
        <f t="shared" si="52"/>
        <v>10.43879743816767</v>
      </c>
      <c r="N333" s="43">
        <v>18.434152094554388</v>
      </c>
      <c r="O333" s="43">
        <v>20.295440352579806</v>
      </c>
      <c r="P333" s="45">
        <f>(L333+M333+N333+O333)/F333</f>
        <v>5.7210723087221901E-2</v>
      </c>
    </row>
    <row r="334" spans="1:16" s="56" customFormat="1" x14ac:dyDescent="0.25">
      <c r="A334" s="48">
        <f t="shared" si="53"/>
        <v>44</v>
      </c>
      <c r="B334" s="46" t="s">
        <v>932</v>
      </c>
      <c r="C334" s="46"/>
      <c r="D334" s="46"/>
      <c r="E334" s="48"/>
      <c r="F334" s="46">
        <f t="shared" si="48"/>
        <v>0</v>
      </c>
      <c r="G334" s="68"/>
      <c r="H334" s="46"/>
      <c r="I334" s="46"/>
      <c r="J334" s="46">
        <f t="shared" si="49"/>
        <v>0</v>
      </c>
      <c r="K334" s="82">
        <f t="shared" si="50"/>
        <v>0</v>
      </c>
      <c r="L334" s="43">
        <f t="shared" si="54"/>
        <v>0</v>
      </c>
      <c r="M334" s="43">
        <f t="shared" si="52"/>
        <v>0</v>
      </c>
      <c r="N334" s="43">
        <v>0</v>
      </c>
      <c r="O334" s="43">
        <v>0</v>
      </c>
      <c r="P334" s="45"/>
    </row>
    <row r="335" spans="1:16" s="56" customFormat="1" x14ac:dyDescent="0.25">
      <c r="A335" s="48">
        <f t="shared" si="53"/>
        <v>45</v>
      </c>
      <c r="B335" s="46" t="s">
        <v>933</v>
      </c>
      <c r="C335" s="46"/>
      <c r="D335" s="46"/>
      <c r="E335" s="48"/>
      <c r="F335" s="46">
        <f t="shared" si="48"/>
        <v>0</v>
      </c>
      <c r="G335" s="46"/>
      <c r="H335" s="46"/>
      <c r="I335" s="46"/>
      <c r="J335" s="46">
        <f t="shared" si="49"/>
        <v>0</v>
      </c>
      <c r="K335" s="82">
        <f t="shared" si="50"/>
        <v>0</v>
      </c>
      <c r="L335" s="43">
        <f t="shared" si="54"/>
        <v>0</v>
      </c>
      <c r="M335" s="43">
        <f t="shared" si="52"/>
        <v>0</v>
      </c>
      <c r="N335" s="43">
        <v>0</v>
      </c>
      <c r="O335" s="43">
        <v>0</v>
      </c>
      <c r="P335" s="45"/>
    </row>
    <row r="336" spans="1:16" s="56" customFormat="1" ht="15.5" x14ac:dyDescent="0.35">
      <c r="A336" s="48">
        <f t="shared" si="53"/>
        <v>46</v>
      </c>
      <c r="B336" s="46" t="s">
        <v>934</v>
      </c>
      <c r="C336" s="46"/>
      <c r="D336" s="46"/>
      <c r="E336" s="48"/>
      <c r="F336" s="46">
        <f t="shared" si="48"/>
        <v>0</v>
      </c>
      <c r="G336" s="3"/>
      <c r="H336" s="46"/>
      <c r="I336" s="46"/>
      <c r="J336" s="46">
        <f t="shared" si="49"/>
        <v>0</v>
      </c>
      <c r="K336" s="82">
        <f t="shared" si="50"/>
        <v>0</v>
      </c>
      <c r="L336" s="43">
        <f t="shared" si="54"/>
        <v>0</v>
      </c>
      <c r="M336" s="43">
        <f t="shared" si="52"/>
        <v>0</v>
      </c>
      <c r="N336" s="43">
        <v>0</v>
      </c>
      <c r="O336" s="43">
        <v>0</v>
      </c>
      <c r="P336" s="45"/>
    </row>
    <row r="337" spans="1:16" s="56" customFormat="1" x14ac:dyDescent="0.25">
      <c r="A337" s="48">
        <f t="shared" si="53"/>
        <v>47</v>
      </c>
      <c r="B337" s="46" t="s">
        <v>935</v>
      </c>
      <c r="C337" s="46"/>
      <c r="D337" s="46"/>
      <c r="E337" s="48"/>
      <c r="F337" s="46">
        <f t="shared" si="48"/>
        <v>0</v>
      </c>
      <c r="G337" s="46"/>
      <c r="H337" s="46"/>
      <c r="I337" s="46"/>
      <c r="J337" s="46">
        <f t="shared" si="49"/>
        <v>0</v>
      </c>
      <c r="K337" s="82">
        <f t="shared" si="50"/>
        <v>0</v>
      </c>
      <c r="L337" s="43">
        <f t="shared" si="54"/>
        <v>0</v>
      </c>
      <c r="M337" s="43">
        <f t="shared" si="52"/>
        <v>0</v>
      </c>
      <c r="N337" s="43">
        <v>0</v>
      </c>
      <c r="O337" s="43">
        <v>0</v>
      </c>
      <c r="P337" s="45"/>
    </row>
    <row r="338" spans="1:16" s="56" customFormat="1" x14ac:dyDescent="0.25">
      <c r="A338" s="48">
        <f t="shared" si="53"/>
        <v>48</v>
      </c>
      <c r="B338" s="46" t="s">
        <v>936</v>
      </c>
      <c r="C338" s="46"/>
      <c r="D338" s="46"/>
      <c r="E338" s="48"/>
      <c r="F338" s="46">
        <f t="shared" si="48"/>
        <v>0</v>
      </c>
      <c r="G338" s="46"/>
      <c r="H338" s="46"/>
      <c r="I338" s="46"/>
      <c r="J338" s="46">
        <f t="shared" si="49"/>
        <v>0</v>
      </c>
      <c r="K338" s="82">
        <f t="shared" si="50"/>
        <v>0</v>
      </c>
      <c r="L338" s="43">
        <f t="shared" si="54"/>
        <v>0</v>
      </c>
      <c r="M338" s="43">
        <f t="shared" si="52"/>
        <v>0</v>
      </c>
      <c r="N338" s="43">
        <v>0</v>
      </c>
      <c r="O338" s="43">
        <v>0</v>
      </c>
      <c r="P338" s="45"/>
    </row>
    <row r="339" spans="1:16" s="56" customFormat="1" x14ac:dyDescent="0.25">
      <c r="A339" s="48">
        <f t="shared" si="53"/>
        <v>49</v>
      </c>
      <c r="B339" s="46" t="s">
        <v>937</v>
      </c>
      <c r="C339" s="46">
        <v>550.70000000000005</v>
      </c>
      <c r="D339" s="46"/>
      <c r="E339" s="48"/>
      <c r="F339" s="46">
        <f t="shared" si="48"/>
        <v>550.70000000000005</v>
      </c>
      <c r="G339" s="46">
        <v>12</v>
      </c>
      <c r="H339" s="46"/>
      <c r="I339" s="46"/>
      <c r="J339" s="46">
        <f t="shared" si="49"/>
        <v>12</v>
      </c>
      <c r="K339" s="82">
        <f t="shared" si="50"/>
        <v>3.6138803454520496E-3</v>
      </c>
      <c r="L339" s="43">
        <f t="shared" si="54"/>
        <v>15.472648005035678</v>
      </c>
      <c r="M339" s="43">
        <f t="shared" si="52"/>
        <v>3.4039825611078491</v>
      </c>
      <c r="N339" s="43">
        <v>6.0111840114111219</v>
      </c>
      <c r="O339" s="43">
        <v>6.6181306265784583</v>
      </c>
      <c r="P339" s="45">
        <f>(L339+M339+N339+O339)/F339</f>
        <v>5.7210723087221908E-2</v>
      </c>
    </row>
    <row r="340" spans="1:16" s="56" customFormat="1" x14ac:dyDescent="0.25">
      <c r="A340" s="48">
        <f t="shared" si="53"/>
        <v>50</v>
      </c>
      <c r="B340" s="46" t="s">
        <v>938</v>
      </c>
      <c r="C340" s="46">
        <v>976.6</v>
      </c>
      <c r="D340" s="46"/>
      <c r="E340" s="48"/>
      <c r="F340" s="46">
        <f t="shared" si="48"/>
        <v>976.6</v>
      </c>
      <c r="G340" s="46">
        <v>24</v>
      </c>
      <c r="H340" s="46"/>
      <c r="I340" s="46"/>
      <c r="J340" s="46">
        <f t="shared" si="49"/>
        <v>24</v>
      </c>
      <c r="K340" s="82">
        <f t="shared" si="50"/>
        <v>6.4087807252015102E-3</v>
      </c>
      <c r="L340" s="43">
        <f t="shared" si="54"/>
        <v>27.438874235914003</v>
      </c>
      <c r="M340" s="43">
        <f t="shared" si="52"/>
        <v>6.0365523319010803</v>
      </c>
      <c r="N340" s="43">
        <v>10.660109507071185</v>
      </c>
      <c r="O340" s="43">
        <v>11.736456092094649</v>
      </c>
      <c r="P340" s="45">
        <f>(L340+M340+N340+O340)/F340</f>
        <v>5.7210723087221908E-2</v>
      </c>
    </row>
    <row r="341" spans="1:16" s="56" customFormat="1" x14ac:dyDescent="0.25">
      <c r="A341" s="48">
        <f t="shared" si="53"/>
        <v>51</v>
      </c>
      <c r="B341" s="46" t="s">
        <v>939</v>
      </c>
      <c r="C341" s="46"/>
      <c r="D341" s="46"/>
      <c r="E341" s="48"/>
      <c r="F341" s="46">
        <f t="shared" si="48"/>
        <v>0</v>
      </c>
      <c r="G341" s="46"/>
      <c r="H341" s="46"/>
      <c r="I341" s="46"/>
      <c r="J341" s="46">
        <f t="shared" si="49"/>
        <v>0</v>
      </c>
      <c r="K341" s="82">
        <f t="shared" si="50"/>
        <v>0</v>
      </c>
      <c r="L341" s="43">
        <f t="shared" si="54"/>
        <v>0</v>
      </c>
      <c r="M341" s="43">
        <f t="shared" si="52"/>
        <v>0</v>
      </c>
      <c r="N341" s="43">
        <v>0</v>
      </c>
      <c r="O341" s="43">
        <v>0</v>
      </c>
      <c r="P341" s="45"/>
    </row>
    <row r="342" spans="1:16" s="56" customFormat="1" x14ac:dyDescent="0.25">
      <c r="A342" s="48">
        <f t="shared" si="53"/>
        <v>52</v>
      </c>
      <c r="B342" s="46" t="s">
        <v>940</v>
      </c>
      <c r="C342" s="46"/>
      <c r="D342" s="46"/>
      <c r="E342" s="48"/>
      <c r="F342" s="46">
        <f t="shared" si="48"/>
        <v>0</v>
      </c>
      <c r="G342" s="46"/>
      <c r="H342" s="46"/>
      <c r="I342" s="46"/>
      <c r="J342" s="46">
        <f t="shared" si="49"/>
        <v>0</v>
      </c>
      <c r="K342" s="82">
        <f t="shared" si="50"/>
        <v>0</v>
      </c>
      <c r="L342" s="43">
        <f t="shared" si="54"/>
        <v>0</v>
      </c>
      <c r="M342" s="43">
        <f t="shared" si="52"/>
        <v>0</v>
      </c>
      <c r="N342" s="43">
        <v>0</v>
      </c>
      <c r="O342" s="43">
        <v>0</v>
      </c>
      <c r="P342" s="45"/>
    </row>
    <row r="343" spans="1:16" s="56" customFormat="1" x14ac:dyDescent="0.25">
      <c r="A343" s="48">
        <f t="shared" si="53"/>
        <v>53</v>
      </c>
      <c r="B343" s="46" t="s">
        <v>941</v>
      </c>
      <c r="C343" s="46"/>
      <c r="D343" s="46"/>
      <c r="E343" s="48"/>
      <c r="F343" s="46">
        <f t="shared" si="48"/>
        <v>0</v>
      </c>
      <c r="G343" s="46"/>
      <c r="H343" s="46"/>
      <c r="I343" s="46"/>
      <c r="J343" s="46">
        <f t="shared" si="49"/>
        <v>0</v>
      </c>
      <c r="K343" s="82">
        <f t="shared" si="50"/>
        <v>0</v>
      </c>
      <c r="L343" s="43">
        <f t="shared" si="54"/>
        <v>0</v>
      </c>
      <c r="M343" s="43">
        <f t="shared" si="52"/>
        <v>0</v>
      </c>
      <c r="N343" s="43">
        <v>0</v>
      </c>
      <c r="O343" s="43">
        <v>0</v>
      </c>
      <c r="P343" s="45"/>
    </row>
    <row r="344" spans="1:16" s="56" customFormat="1" x14ac:dyDescent="0.25">
      <c r="A344" s="48">
        <f t="shared" si="53"/>
        <v>54</v>
      </c>
      <c r="B344" s="46" t="s">
        <v>942</v>
      </c>
      <c r="C344" s="46"/>
      <c r="D344" s="46"/>
      <c r="E344" s="48"/>
      <c r="F344" s="46">
        <f t="shared" si="48"/>
        <v>0</v>
      </c>
      <c r="G344" s="46"/>
      <c r="H344" s="46"/>
      <c r="I344" s="46"/>
      <c r="J344" s="46">
        <f t="shared" si="49"/>
        <v>0</v>
      </c>
      <c r="K344" s="82">
        <f t="shared" si="50"/>
        <v>0</v>
      </c>
      <c r="L344" s="43">
        <f t="shared" si="54"/>
        <v>0</v>
      </c>
      <c r="M344" s="43">
        <f t="shared" si="52"/>
        <v>0</v>
      </c>
      <c r="N344" s="43">
        <v>0</v>
      </c>
      <c r="O344" s="43">
        <v>0</v>
      </c>
      <c r="P344" s="45"/>
    </row>
    <row r="345" spans="1:16" s="56" customFormat="1" x14ac:dyDescent="0.25">
      <c r="A345" s="48">
        <f t="shared" si="53"/>
        <v>55</v>
      </c>
      <c r="B345" s="46" t="s">
        <v>943</v>
      </c>
      <c r="C345" s="46"/>
      <c r="D345" s="46"/>
      <c r="E345" s="48"/>
      <c r="F345" s="46">
        <f t="shared" si="48"/>
        <v>0</v>
      </c>
      <c r="G345" s="46"/>
      <c r="H345" s="46"/>
      <c r="I345" s="46"/>
      <c r="J345" s="46">
        <f t="shared" si="49"/>
        <v>0</v>
      </c>
      <c r="K345" s="82">
        <f t="shared" si="50"/>
        <v>0</v>
      </c>
      <c r="L345" s="43">
        <f t="shared" si="54"/>
        <v>0</v>
      </c>
      <c r="M345" s="43">
        <f t="shared" si="52"/>
        <v>0</v>
      </c>
      <c r="N345" s="43">
        <v>0</v>
      </c>
      <c r="O345" s="43">
        <v>0</v>
      </c>
      <c r="P345" s="45"/>
    </row>
    <row r="346" spans="1:16" s="56" customFormat="1" x14ac:dyDescent="0.25">
      <c r="A346" s="48">
        <f t="shared" si="53"/>
        <v>56</v>
      </c>
      <c r="B346" s="46" t="s">
        <v>944</v>
      </c>
      <c r="C346" s="46"/>
      <c r="D346" s="46"/>
      <c r="E346" s="48"/>
      <c r="F346" s="46">
        <f t="shared" si="48"/>
        <v>0</v>
      </c>
      <c r="G346" s="46"/>
      <c r="H346" s="46"/>
      <c r="I346" s="46"/>
      <c r="J346" s="46">
        <f t="shared" si="49"/>
        <v>0</v>
      </c>
      <c r="K346" s="82">
        <f t="shared" si="50"/>
        <v>0</v>
      </c>
      <c r="L346" s="43">
        <f t="shared" si="54"/>
        <v>0</v>
      </c>
      <c r="M346" s="43">
        <f t="shared" si="52"/>
        <v>0</v>
      </c>
      <c r="N346" s="43">
        <v>0</v>
      </c>
      <c r="O346" s="43">
        <v>0</v>
      </c>
      <c r="P346" s="45"/>
    </row>
    <row r="347" spans="1:16" s="56" customFormat="1" x14ac:dyDescent="0.25">
      <c r="A347" s="48">
        <f t="shared" si="53"/>
        <v>57</v>
      </c>
      <c r="B347" s="46" t="s">
        <v>945</v>
      </c>
      <c r="C347" s="46"/>
      <c r="D347" s="46"/>
      <c r="E347" s="48"/>
      <c r="F347" s="46">
        <f t="shared" si="48"/>
        <v>0</v>
      </c>
      <c r="G347" s="46"/>
      <c r="H347" s="46"/>
      <c r="I347" s="46"/>
      <c r="J347" s="46">
        <f t="shared" si="49"/>
        <v>0</v>
      </c>
      <c r="K347" s="82">
        <f t="shared" si="50"/>
        <v>0</v>
      </c>
      <c r="L347" s="43">
        <f t="shared" si="54"/>
        <v>0</v>
      </c>
      <c r="M347" s="43">
        <f t="shared" si="52"/>
        <v>0</v>
      </c>
      <c r="N347" s="43">
        <v>0</v>
      </c>
      <c r="O347" s="43">
        <v>0</v>
      </c>
      <c r="P347" s="45"/>
    </row>
    <row r="348" spans="1:16" s="56" customFormat="1" x14ac:dyDescent="0.25">
      <c r="A348" s="48">
        <f t="shared" si="53"/>
        <v>58</v>
      </c>
      <c r="B348" s="46" t="s">
        <v>946</v>
      </c>
      <c r="C348" s="46"/>
      <c r="D348" s="46"/>
      <c r="E348" s="48"/>
      <c r="F348" s="46">
        <f t="shared" si="48"/>
        <v>0</v>
      </c>
      <c r="G348" s="46"/>
      <c r="H348" s="46"/>
      <c r="I348" s="46"/>
      <c r="J348" s="46">
        <f t="shared" si="49"/>
        <v>0</v>
      </c>
      <c r="K348" s="82">
        <f t="shared" si="50"/>
        <v>0</v>
      </c>
      <c r="L348" s="43">
        <f t="shared" si="54"/>
        <v>0</v>
      </c>
      <c r="M348" s="43">
        <f t="shared" si="52"/>
        <v>0</v>
      </c>
      <c r="N348" s="43">
        <v>0</v>
      </c>
      <c r="O348" s="43">
        <v>0</v>
      </c>
      <c r="P348" s="45"/>
    </row>
    <row r="349" spans="1:16" s="56" customFormat="1" x14ac:dyDescent="0.25">
      <c r="A349" s="48">
        <f t="shared" si="53"/>
        <v>59</v>
      </c>
      <c r="B349" s="46" t="s">
        <v>948</v>
      </c>
      <c r="C349" s="46"/>
      <c r="D349" s="46"/>
      <c r="E349" s="48"/>
      <c r="F349" s="46">
        <f t="shared" ref="F349:F395" si="55">C349+D349+E349</f>
        <v>0</v>
      </c>
      <c r="G349" s="46"/>
      <c r="H349" s="46"/>
      <c r="I349" s="46"/>
      <c r="J349" s="46">
        <f t="shared" ref="J349:J395" si="56">G349+H349+I349</f>
        <v>0</v>
      </c>
      <c r="K349" s="82">
        <f t="shared" si="50"/>
        <v>0</v>
      </c>
      <c r="L349" s="43">
        <f t="shared" si="54"/>
        <v>0</v>
      </c>
      <c r="M349" s="43">
        <f t="shared" ref="M349:M398" si="57">L349*0.22</f>
        <v>0</v>
      </c>
      <c r="N349" s="43">
        <v>0</v>
      </c>
      <c r="O349" s="43">
        <v>0</v>
      </c>
      <c r="P349" s="45"/>
    </row>
    <row r="350" spans="1:16" s="56" customFormat="1" x14ac:dyDescent="0.25">
      <c r="A350" s="48">
        <f t="shared" si="53"/>
        <v>60</v>
      </c>
      <c r="B350" s="46" t="s">
        <v>949</v>
      </c>
      <c r="C350" s="46">
        <v>4247.1000000000004</v>
      </c>
      <c r="D350" s="46"/>
      <c r="E350" s="48">
        <v>196.7</v>
      </c>
      <c r="F350" s="46">
        <f t="shared" si="55"/>
        <v>4443.8</v>
      </c>
      <c r="G350" s="46">
        <v>95</v>
      </c>
      <c r="H350" s="46"/>
      <c r="I350" s="46">
        <v>1</v>
      </c>
      <c r="J350" s="46">
        <f t="shared" si="56"/>
        <v>96</v>
      </c>
      <c r="K350" s="82">
        <f t="shared" si="50"/>
        <v>2.9161724131323438E-2</v>
      </c>
      <c r="L350" s="43">
        <f t="shared" si="54"/>
        <v>124.85446378205472</v>
      </c>
      <c r="M350" s="43">
        <f t="shared" si="57"/>
        <v>27.467982032052038</v>
      </c>
      <c r="N350" s="43">
        <v>48.506445451078157</v>
      </c>
      <c r="O350" s="43">
        <v>53.40411998981179</v>
      </c>
      <c r="P350" s="45">
        <f>(L350+M350+N350+O350)/F350</f>
        <v>5.7210723087221908E-2</v>
      </c>
    </row>
    <row r="351" spans="1:16" s="56" customFormat="1" x14ac:dyDescent="0.25">
      <c r="A351" s="48">
        <f t="shared" si="53"/>
        <v>61</v>
      </c>
      <c r="B351" s="46" t="s">
        <v>950</v>
      </c>
      <c r="C351" s="46">
        <v>3495.9</v>
      </c>
      <c r="D351" s="46"/>
      <c r="E351" s="48"/>
      <c r="F351" s="46">
        <f t="shared" si="55"/>
        <v>3495.9</v>
      </c>
      <c r="G351" s="46">
        <v>80</v>
      </c>
      <c r="H351" s="46"/>
      <c r="I351" s="46"/>
      <c r="J351" s="46">
        <f t="shared" si="56"/>
        <v>80</v>
      </c>
      <c r="K351" s="82">
        <f t="shared" si="50"/>
        <v>2.294128254887565E-2</v>
      </c>
      <c r="L351" s="43">
        <f t="shared" si="54"/>
        <v>98.221954168883642</v>
      </c>
      <c r="M351" s="43">
        <f t="shared" si="57"/>
        <v>21.608829917154402</v>
      </c>
      <c r="N351" s="43">
        <v>38.159611740497802</v>
      </c>
      <c r="O351" s="43">
        <v>42.012571014083221</v>
      </c>
      <c r="P351" s="45">
        <f>(L351+M351+N351+O351)/F351</f>
        <v>5.7210723087221908E-2</v>
      </c>
    </row>
    <row r="352" spans="1:16" s="56" customFormat="1" x14ac:dyDescent="0.25">
      <c r="A352" s="48">
        <f t="shared" si="53"/>
        <v>62</v>
      </c>
      <c r="B352" s="46" t="s">
        <v>951</v>
      </c>
      <c r="C352" s="46">
        <v>3289.5</v>
      </c>
      <c r="D352" s="46"/>
      <c r="E352" s="48"/>
      <c r="F352" s="46">
        <f t="shared" si="55"/>
        <v>3289.5</v>
      </c>
      <c r="G352" s="46">
        <v>80</v>
      </c>
      <c r="H352" s="46"/>
      <c r="I352" s="46"/>
      <c r="J352" s="46">
        <f t="shared" si="56"/>
        <v>80</v>
      </c>
      <c r="K352" s="82">
        <f t="shared" si="50"/>
        <v>2.1586815682521368E-2</v>
      </c>
      <c r="L352" s="43">
        <f t="shared" si="54"/>
        <v>92.422872003931104</v>
      </c>
      <c r="M352" s="43">
        <f t="shared" si="57"/>
        <v>20.333031840864844</v>
      </c>
      <c r="N352" s="43">
        <v>35.906645733678744</v>
      </c>
      <c r="O352" s="43">
        <v>39.532124016941779</v>
      </c>
      <c r="P352" s="45">
        <f>(L352+M352+N352+O352)/F352</f>
        <v>5.7210723087221908E-2</v>
      </c>
    </row>
    <row r="353" spans="1:16" s="56" customFormat="1" x14ac:dyDescent="0.25">
      <c r="A353" s="48">
        <f t="shared" si="53"/>
        <v>63</v>
      </c>
      <c r="B353" s="46" t="s">
        <v>952</v>
      </c>
      <c r="C353" s="46">
        <v>3049.3</v>
      </c>
      <c r="D353" s="46"/>
      <c r="E353" s="48">
        <v>182</v>
      </c>
      <c r="F353" s="46">
        <f t="shared" si="55"/>
        <v>3231.3</v>
      </c>
      <c r="G353" s="46">
        <v>66</v>
      </c>
      <c r="H353" s="46"/>
      <c r="I353" s="46">
        <v>1</v>
      </c>
      <c r="J353" s="46">
        <f t="shared" si="56"/>
        <v>67</v>
      </c>
      <c r="K353" s="82">
        <f t="shared" si="50"/>
        <v>2.120488752543891E-2</v>
      </c>
      <c r="L353" s="43">
        <f t="shared" si="54"/>
        <v>90.787665695790423</v>
      </c>
      <c r="M353" s="43">
        <f t="shared" si="57"/>
        <v>19.973286453073893</v>
      </c>
      <c r="N353" s="43">
        <v>35.271361714314061</v>
      </c>
      <c r="O353" s="43">
        <v>38.832695648561781</v>
      </c>
      <c r="P353" s="45">
        <f>(L353+M353+N353+O353)/F353</f>
        <v>5.7210723087221908E-2</v>
      </c>
    </row>
    <row r="354" spans="1:16" s="56" customFormat="1" x14ac:dyDescent="0.25">
      <c r="A354" s="48">
        <f t="shared" si="53"/>
        <v>64</v>
      </c>
      <c r="B354" s="46" t="s">
        <v>953</v>
      </c>
      <c r="C354" s="46"/>
      <c r="D354" s="46"/>
      <c r="E354" s="48"/>
      <c r="F354" s="46">
        <f t="shared" si="55"/>
        <v>0</v>
      </c>
      <c r="G354" s="46"/>
      <c r="H354" s="46"/>
      <c r="I354" s="46"/>
      <c r="J354" s="46">
        <f t="shared" si="56"/>
        <v>0</v>
      </c>
      <c r="K354" s="82">
        <f t="shared" si="50"/>
        <v>0</v>
      </c>
      <c r="L354" s="43">
        <f t="shared" si="54"/>
        <v>0</v>
      </c>
      <c r="M354" s="43">
        <f t="shared" si="57"/>
        <v>0</v>
      </c>
      <c r="N354" s="43">
        <v>0</v>
      </c>
      <c r="O354" s="43">
        <v>0</v>
      </c>
      <c r="P354" s="45"/>
    </row>
    <row r="355" spans="1:16" s="56" customFormat="1" x14ac:dyDescent="0.25">
      <c r="A355" s="48">
        <f t="shared" si="53"/>
        <v>65</v>
      </c>
      <c r="B355" s="46" t="s">
        <v>954</v>
      </c>
      <c r="C355" s="46"/>
      <c r="D355" s="46"/>
      <c r="E355" s="48"/>
      <c r="F355" s="46">
        <f t="shared" si="55"/>
        <v>0</v>
      </c>
      <c r="G355" s="46"/>
      <c r="H355" s="46"/>
      <c r="I355" s="46"/>
      <c r="J355" s="46">
        <f t="shared" si="56"/>
        <v>0</v>
      </c>
      <c r="K355" s="82">
        <f t="shared" ref="K355:K418" si="58">1/$F$464*F355</f>
        <v>0</v>
      </c>
      <c r="L355" s="43">
        <f t="shared" ref="L355:L386" si="59">K355*4281.45</f>
        <v>0</v>
      </c>
      <c r="M355" s="43">
        <f t="shared" si="57"/>
        <v>0</v>
      </c>
      <c r="N355" s="43">
        <v>0</v>
      </c>
      <c r="O355" s="43">
        <v>0</v>
      </c>
      <c r="P355" s="45"/>
    </row>
    <row r="356" spans="1:16" s="56" customFormat="1" x14ac:dyDescent="0.25">
      <c r="A356" s="48">
        <f t="shared" si="53"/>
        <v>66</v>
      </c>
      <c r="B356" s="46" t="s">
        <v>955</v>
      </c>
      <c r="C356" s="46"/>
      <c r="D356" s="46"/>
      <c r="E356" s="48"/>
      <c r="F356" s="46">
        <f t="shared" si="55"/>
        <v>0</v>
      </c>
      <c r="G356" s="46"/>
      <c r="H356" s="46"/>
      <c r="I356" s="46"/>
      <c r="J356" s="46">
        <f t="shared" si="56"/>
        <v>0</v>
      </c>
      <c r="K356" s="82">
        <f t="shared" si="58"/>
        <v>0</v>
      </c>
      <c r="L356" s="43">
        <f t="shared" si="59"/>
        <v>0</v>
      </c>
      <c r="M356" s="43">
        <f t="shared" si="57"/>
        <v>0</v>
      </c>
      <c r="N356" s="43">
        <v>0</v>
      </c>
      <c r="O356" s="43">
        <v>0</v>
      </c>
      <c r="P356" s="45"/>
    </row>
    <row r="357" spans="1:16" s="56" customFormat="1" x14ac:dyDescent="0.25">
      <c r="A357" s="48">
        <f t="shared" ref="A357:A419" si="60">A356+1</f>
        <v>67</v>
      </c>
      <c r="B357" s="46" t="s">
        <v>956</v>
      </c>
      <c r="C357" s="46"/>
      <c r="D357" s="46"/>
      <c r="E357" s="48"/>
      <c r="F357" s="46">
        <f t="shared" si="55"/>
        <v>0</v>
      </c>
      <c r="G357" s="46"/>
      <c r="H357" s="46"/>
      <c r="I357" s="46"/>
      <c r="J357" s="46">
        <f t="shared" si="56"/>
        <v>0</v>
      </c>
      <c r="K357" s="82">
        <f t="shared" si="58"/>
        <v>0</v>
      </c>
      <c r="L357" s="43">
        <f t="shared" si="59"/>
        <v>0</v>
      </c>
      <c r="M357" s="43">
        <f t="shared" si="57"/>
        <v>0</v>
      </c>
      <c r="N357" s="43">
        <v>0</v>
      </c>
      <c r="O357" s="43">
        <v>0</v>
      </c>
      <c r="P357" s="45"/>
    </row>
    <row r="358" spans="1:16" s="56" customFormat="1" x14ac:dyDescent="0.25">
      <c r="A358" s="48">
        <f t="shared" si="60"/>
        <v>68</v>
      </c>
      <c r="B358" s="46" t="s">
        <v>957</v>
      </c>
      <c r="C358" s="46"/>
      <c r="D358" s="46"/>
      <c r="E358" s="48"/>
      <c r="F358" s="46">
        <f t="shared" si="55"/>
        <v>0</v>
      </c>
      <c r="G358" s="46"/>
      <c r="H358" s="46"/>
      <c r="I358" s="46"/>
      <c r="J358" s="46">
        <f t="shared" si="56"/>
        <v>0</v>
      </c>
      <c r="K358" s="82">
        <f t="shared" si="58"/>
        <v>0</v>
      </c>
      <c r="L358" s="43">
        <f t="shared" si="59"/>
        <v>0</v>
      </c>
      <c r="M358" s="43">
        <f t="shared" si="57"/>
        <v>0</v>
      </c>
      <c r="N358" s="43">
        <v>0</v>
      </c>
      <c r="O358" s="43">
        <v>0</v>
      </c>
      <c r="P358" s="45"/>
    </row>
    <row r="359" spans="1:16" s="56" customFormat="1" x14ac:dyDescent="0.25">
      <c r="A359" s="48">
        <f t="shared" si="60"/>
        <v>69</v>
      </c>
      <c r="B359" s="46" t="s">
        <v>958</v>
      </c>
      <c r="C359" s="46"/>
      <c r="D359" s="46"/>
      <c r="E359" s="48"/>
      <c r="F359" s="46">
        <f t="shared" si="55"/>
        <v>0</v>
      </c>
      <c r="G359" s="46"/>
      <c r="H359" s="46"/>
      <c r="I359" s="46"/>
      <c r="J359" s="46">
        <f t="shared" si="56"/>
        <v>0</v>
      </c>
      <c r="K359" s="82">
        <f t="shared" si="58"/>
        <v>0</v>
      </c>
      <c r="L359" s="43">
        <f t="shared" si="59"/>
        <v>0</v>
      </c>
      <c r="M359" s="43">
        <f t="shared" si="57"/>
        <v>0</v>
      </c>
      <c r="N359" s="43">
        <v>0</v>
      </c>
      <c r="O359" s="43">
        <v>0</v>
      </c>
      <c r="P359" s="45"/>
    </row>
    <row r="360" spans="1:16" s="56" customFormat="1" x14ac:dyDescent="0.25">
      <c r="A360" s="48">
        <f t="shared" si="60"/>
        <v>70</v>
      </c>
      <c r="B360" s="46" t="s">
        <v>959</v>
      </c>
      <c r="C360" s="46"/>
      <c r="D360" s="68"/>
      <c r="E360" s="48"/>
      <c r="F360" s="46">
        <f t="shared" si="55"/>
        <v>0</v>
      </c>
      <c r="G360" s="46"/>
      <c r="H360" s="46"/>
      <c r="I360" s="46"/>
      <c r="J360" s="46">
        <f t="shared" si="56"/>
        <v>0</v>
      </c>
      <c r="K360" s="82">
        <f t="shared" si="58"/>
        <v>0</v>
      </c>
      <c r="L360" s="43">
        <f t="shared" si="59"/>
        <v>0</v>
      </c>
      <c r="M360" s="43">
        <f t="shared" si="57"/>
        <v>0</v>
      </c>
      <c r="N360" s="43">
        <v>0</v>
      </c>
      <c r="O360" s="43">
        <v>0</v>
      </c>
      <c r="P360" s="45"/>
    </row>
    <row r="361" spans="1:16" s="56" customFormat="1" x14ac:dyDescent="0.25">
      <c r="A361" s="48">
        <f t="shared" si="60"/>
        <v>71</v>
      </c>
      <c r="B361" s="46" t="s">
        <v>960</v>
      </c>
      <c r="C361" s="46"/>
      <c r="D361" s="46"/>
      <c r="E361" s="48"/>
      <c r="F361" s="46">
        <f t="shared" si="55"/>
        <v>0</v>
      </c>
      <c r="G361" s="46"/>
      <c r="H361" s="46"/>
      <c r="I361" s="46"/>
      <c r="J361" s="46">
        <f t="shared" si="56"/>
        <v>0</v>
      </c>
      <c r="K361" s="82">
        <f t="shared" si="58"/>
        <v>0</v>
      </c>
      <c r="L361" s="43">
        <f t="shared" si="59"/>
        <v>0</v>
      </c>
      <c r="M361" s="43">
        <f t="shared" si="57"/>
        <v>0</v>
      </c>
      <c r="N361" s="43">
        <v>0</v>
      </c>
      <c r="O361" s="43">
        <v>0</v>
      </c>
      <c r="P361" s="45"/>
    </row>
    <row r="362" spans="1:16" s="56" customFormat="1" x14ac:dyDescent="0.25">
      <c r="A362" s="48">
        <f t="shared" si="60"/>
        <v>72</v>
      </c>
      <c r="B362" s="46" t="s">
        <v>961</v>
      </c>
      <c r="C362" s="68"/>
      <c r="D362" s="46"/>
      <c r="E362" s="85"/>
      <c r="F362" s="46">
        <f t="shared" si="55"/>
        <v>0</v>
      </c>
      <c r="G362" s="46"/>
      <c r="H362" s="46"/>
      <c r="I362" s="46"/>
      <c r="J362" s="46">
        <f t="shared" si="56"/>
        <v>0</v>
      </c>
      <c r="K362" s="82">
        <f t="shared" si="58"/>
        <v>0</v>
      </c>
      <c r="L362" s="43">
        <f t="shared" si="59"/>
        <v>0</v>
      </c>
      <c r="M362" s="43">
        <f t="shared" si="57"/>
        <v>0</v>
      </c>
      <c r="N362" s="43">
        <v>0</v>
      </c>
      <c r="O362" s="43">
        <v>0</v>
      </c>
      <c r="P362" s="45"/>
    </row>
    <row r="363" spans="1:16" s="56" customFormat="1" x14ac:dyDescent="0.25">
      <c r="A363" s="48">
        <f t="shared" si="60"/>
        <v>73</v>
      </c>
      <c r="B363" s="46" t="s">
        <v>962</v>
      </c>
      <c r="C363" s="46"/>
      <c r="D363" s="46"/>
      <c r="E363" s="48"/>
      <c r="F363" s="46">
        <f t="shared" si="55"/>
        <v>0</v>
      </c>
      <c r="G363" s="46"/>
      <c r="H363" s="46"/>
      <c r="I363" s="46"/>
      <c r="J363" s="46">
        <f t="shared" si="56"/>
        <v>0</v>
      </c>
      <c r="K363" s="82">
        <f t="shared" si="58"/>
        <v>0</v>
      </c>
      <c r="L363" s="43">
        <f t="shared" si="59"/>
        <v>0</v>
      </c>
      <c r="M363" s="43">
        <f t="shared" si="57"/>
        <v>0</v>
      </c>
      <c r="N363" s="43">
        <v>0</v>
      </c>
      <c r="O363" s="43">
        <v>0</v>
      </c>
      <c r="P363" s="45"/>
    </row>
    <row r="364" spans="1:16" s="56" customFormat="1" x14ac:dyDescent="0.25">
      <c r="A364" s="48">
        <f t="shared" si="60"/>
        <v>74</v>
      </c>
      <c r="B364" s="46" t="s">
        <v>963</v>
      </c>
      <c r="C364" s="46"/>
      <c r="D364" s="46"/>
      <c r="E364" s="48"/>
      <c r="F364" s="46">
        <f t="shared" si="55"/>
        <v>0</v>
      </c>
      <c r="G364" s="46"/>
      <c r="H364" s="46"/>
      <c r="I364" s="46"/>
      <c r="J364" s="46">
        <f t="shared" si="56"/>
        <v>0</v>
      </c>
      <c r="K364" s="82">
        <f t="shared" si="58"/>
        <v>0</v>
      </c>
      <c r="L364" s="43">
        <f t="shared" si="59"/>
        <v>0</v>
      </c>
      <c r="M364" s="43">
        <f t="shared" si="57"/>
        <v>0</v>
      </c>
      <c r="N364" s="43">
        <v>0</v>
      </c>
      <c r="O364" s="43">
        <v>0</v>
      </c>
      <c r="P364" s="45"/>
    </row>
    <row r="365" spans="1:16" s="56" customFormat="1" x14ac:dyDescent="0.25">
      <c r="A365" s="48">
        <f t="shared" si="60"/>
        <v>75</v>
      </c>
      <c r="B365" s="46" t="s">
        <v>964</v>
      </c>
      <c r="C365" s="46"/>
      <c r="D365" s="46"/>
      <c r="E365" s="48"/>
      <c r="F365" s="46">
        <f t="shared" si="55"/>
        <v>0</v>
      </c>
      <c r="G365" s="46"/>
      <c r="H365" s="46"/>
      <c r="I365" s="46"/>
      <c r="J365" s="46">
        <f t="shared" si="56"/>
        <v>0</v>
      </c>
      <c r="K365" s="82">
        <f t="shared" si="58"/>
        <v>0</v>
      </c>
      <c r="L365" s="43">
        <f t="shared" si="59"/>
        <v>0</v>
      </c>
      <c r="M365" s="43">
        <f t="shared" si="57"/>
        <v>0</v>
      </c>
      <c r="N365" s="43">
        <v>0</v>
      </c>
      <c r="O365" s="43">
        <v>0</v>
      </c>
      <c r="P365" s="45"/>
    </row>
    <row r="366" spans="1:16" s="56" customFormat="1" x14ac:dyDescent="0.25">
      <c r="A366" s="48">
        <f t="shared" si="60"/>
        <v>76</v>
      </c>
      <c r="B366" s="46" t="s">
        <v>965</v>
      </c>
      <c r="C366" s="46"/>
      <c r="D366" s="46"/>
      <c r="E366" s="48"/>
      <c r="F366" s="46">
        <f t="shared" si="55"/>
        <v>0</v>
      </c>
      <c r="G366" s="46"/>
      <c r="H366" s="46"/>
      <c r="I366" s="46"/>
      <c r="J366" s="46">
        <f t="shared" si="56"/>
        <v>0</v>
      </c>
      <c r="K366" s="82">
        <f t="shared" si="58"/>
        <v>0</v>
      </c>
      <c r="L366" s="43">
        <f t="shared" si="59"/>
        <v>0</v>
      </c>
      <c r="M366" s="43">
        <f t="shared" si="57"/>
        <v>0</v>
      </c>
      <c r="N366" s="43">
        <v>0</v>
      </c>
      <c r="O366" s="43">
        <v>0</v>
      </c>
      <c r="P366" s="45"/>
    </row>
    <row r="367" spans="1:16" s="56" customFormat="1" x14ac:dyDescent="0.25">
      <c r="A367" s="48">
        <f t="shared" si="60"/>
        <v>77</v>
      </c>
      <c r="B367" s="46" t="s">
        <v>966</v>
      </c>
      <c r="C367" s="46"/>
      <c r="D367" s="46"/>
      <c r="E367" s="48"/>
      <c r="F367" s="46">
        <f t="shared" si="55"/>
        <v>0</v>
      </c>
      <c r="G367" s="46"/>
      <c r="H367" s="46"/>
      <c r="I367" s="46"/>
      <c r="J367" s="46">
        <f t="shared" si="56"/>
        <v>0</v>
      </c>
      <c r="K367" s="82">
        <f t="shared" si="58"/>
        <v>0</v>
      </c>
      <c r="L367" s="43">
        <f t="shared" si="59"/>
        <v>0</v>
      </c>
      <c r="M367" s="43">
        <f t="shared" si="57"/>
        <v>0</v>
      </c>
      <c r="N367" s="43">
        <v>0</v>
      </c>
      <c r="O367" s="43">
        <v>0</v>
      </c>
      <c r="P367" s="45"/>
    </row>
    <row r="368" spans="1:16" s="56" customFormat="1" x14ac:dyDescent="0.25">
      <c r="A368" s="48">
        <f t="shared" si="60"/>
        <v>78</v>
      </c>
      <c r="B368" s="46" t="s">
        <v>967</v>
      </c>
      <c r="C368" s="46"/>
      <c r="D368" s="46"/>
      <c r="E368" s="48"/>
      <c r="F368" s="46">
        <f t="shared" si="55"/>
        <v>0</v>
      </c>
      <c r="G368" s="46"/>
      <c r="H368" s="46"/>
      <c r="I368" s="46"/>
      <c r="J368" s="46">
        <f t="shared" si="56"/>
        <v>0</v>
      </c>
      <c r="K368" s="82">
        <f t="shared" si="58"/>
        <v>0</v>
      </c>
      <c r="L368" s="43">
        <f t="shared" si="59"/>
        <v>0</v>
      </c>
      <c r="M368" s="43">
        <f t="shared" si="57"/>
        <v>0</v>
      </c>
      <c r="N368" s="43">
        <v>0</v>
      </c>
      <c r="O368" s="43">
        <v>0</v>
      </c>
      <c r="P368" s="45"/>
    </row>
    <row r="369" spans="1:16" s="56" customFormat="1" x14ac:dyDescent="0.25">
      <c r="A369" s="48">
        <f t="shared" si="60"/>
        <v>79</v>
      </c>
      <c r="B369" s="46" t="s">
        <v>968</v>
      </c>
      <c r="C369" s="46">
        <v>3816.2</v>
      </c>
      <c r="D369" s="46"/>
      <c r="E369" s="48"/>
      <c r="F369" s="46">
        <f t="shared" si="55"/>
        <v>3816.2</v>
      </c>
      <c r="G369" s="46">
        <v>89</v>
      </c>
      <c r="H369" s="46"/>
      <c r="I369" s="46"/>
      <c r="J369" s="46">
        <f t="shared" si="56"/>
        <v>89</v>
      </c>
      <c r="K369" s="82">
        <f t="shared" si="58"/>
        <v>2.5043199880722917E-2</v>
      </c>
      <c r="L369" s="43">
        <f t="shared" si="59"/>
        <v>107.22120812932113</v>
      </c>
      <c r="M369" s="43">
        <f t="shared" si="57"/>
        <v>23.588665788450648</v>
      </c>
      <c r="N369" s="43">
        <v>41.655856953599269</v>
      </c>
      <c r="O369" s="43">
        <v>45.861830574085182</v>
      </c>
      <c r="P369" s="45">
        <f>(L369+M369+N369+O369)/F369</f>
        <v>5.7210723087221901E-2</v>
      </c>
    </row>
    <row r="370" spans="1:16" s="56" customFormat="1" x14ac:dyDescent="0.25">
      <c r="A370" s="48">
        <f t="shared" si="60"/>
        <v>80</v>
      </c>
      <c r="B370" s="46" t="s">
        <v>969</v>
      </c>
      <c r="C370" s="46">
        <v>3096</v>
      </c>
      <c r="D370" s="46"/>
      <c r="E370" s="48">
        <v>91.3</v>
      </c>
      <c r="F370" s="46">
        <f t="shared" si="55"/>
        <v>3187.3</v>
      </c>
      <c r="G370" s="46">
        <v>80</v>
      </c>
      <c r="H370" s="46"/>
      <c r="I370" s="46">
        <v>1</v>
      </c>
      <c r="J370" s="46">
        <f t="shared" si="56"/>
        <v>81</v>
      </c>
      <c r="K370" s="82">
        <f t="shared" si="58"/>
        <v>2.0916144588812996E-2</v>
      </c>
      <c r="L370" s="43">
        <f t="shared" si="59"/>
        <v>89.551427249773397</v>
      </c>
      <c r="M370" s="43">
        <f t="shared" si="57"/>
        <v>19.701313994950148</v>
      </c>
      <c r="N370" s="43">
        <v>34.791078263247982</v>
      </c>
      <c r="O370" s="43">
        <v>38.303918187930854</v>
      </c>
      <c r="P370" s="45">
        <f>(L370+M370+N370+O370)/F370</f>
        <v>5.7210723087221908E-2</v>
      </c>
    </row>
    <row r="371" spans="1:16" s="56" customFormat="1" x14ac:dyDescent="0.25">
      <c r="A371" s="48">
        <f t="shared" si="60"/>
        <v>81</v>
      </c>
      <c r="B371" s="46" t="s">
        <v>970</v>
      </c>
      <c r="C371" s="46"/>
      <c r="D371" s="46"/>
      <c r="E371" s="48"/>
      <c r="F371" s="46">
        <f t="shared" si="55"/>
        <v>0</v>
      </c>
      <c r="G371" s="46"/>
      <c r="H371" s="46"/>
      <c r="I371" s="46"/>
      <c r="J371" s="46">
        <f t="shared" si="56"/>
        <v>0</v>
      </c>
      <c r="K371" s="82">
        <f t="shared" si="58"/>
        <v>0</v>
      </c>
      <c r="L371" s="43">
        <f t="shared" si="59"/>
        <v>0</v>
      </c>
      <c r="M371" s="43">
        <f t="shared" si="57"/>
        <v>0</v>
      </c>
      <c r="N371" s="43">
        <v>0</v>
      </c>
      <c r="O371" s="43">
        <v>0</v>
      </c>
      <c r="P371" s="45"/>
    </row>
    <row r="372" spans="1:16" s="56" customFormat="1" x14ac:dyDescent="0.25">
      <c r="A372" s="48">
        <f t="shared" si="60"/>
        <v>82</v>
      </c>
      <c r="B372" s="46" t="s">
        <v>971</v>
      </c>
      <c r="C372" s="46">
        <v>3047</v>
      </c>
      <c r="D372" s="46"/>
      <c r="E372" s="48">
        <v>104.6</v>
      </c>
      <c r="F372" s="46">
        <f t="shared" si="55"/>
        <v>3151.6</v>
      </c>
      <c r="G372" s="46">
        <v>68</v>
      </c>
      <c r="H372" s="46">
        <v>1</v>
      </c>
      <c r="I372" s="46"/>
      <c r="J372" s="46">
        <f t="shared" si="56"/>
        <v>69</v>
      </c>
      <c r="K372" s="82">
        <f t="shared" si="58"/>
        <v>2.068186906977788E-2</v>
      </c>
      <c r="L372" s="43">
        <f t="shared" si="59"/>
        <v>88.548388328800499</v>
      </c>
      <c r="M372" s="43">
        <f t="shared" si="57"/>
        <v>19.480645432336111</v>
      </c>
      <c r="N372" s="43">
        <v>34.401393735905735</v>
      </c>
      <c r="O372" s="43">
        <v>37.874887384646215</v>
      </c>
      <c r="P372" s="45">
        <f>(L372+M372+N372+O372)/F372</f>
        <v>5.7210723087221908E-2</v>
      </c>
    </row>
    <row r="373" spans="1:16" s="56" customFormat="1" x14ac:dyDescent="0.25">
      <c r="A373" s="48">
        <f t="shared" si="60"/>
        <v>83</v>
      </c>
      <c r="B373" s="46" t="s">
        <v>972</v>
      </c>
      <c r="C373" s="46">
        <v>3185.7</v>
      </c>
      <c r="D373" s="46"/>
      <c r="E373" s="48"/>
      <c r="F373" s="46">
        <f t="shared" si="55"/>
        <v>3185.7</v>
      </c>
      <c r="G373" s="46">
        <v>80</v>
      </c>
      <c r="H373" s="46"/>
      <c r="I373" s="46"/>
      <c r="J373" s="46">
        <f t="shared" si="56"/>
        <v>80</v>
      </c>
      <c r="K373" s="82">
        <f t="shared" si="58"/>
        <v>2.0905644845662961E-2</v>
      </c>
      <c r="L373" s="43">
        <f t="shared" si="59"/>
        <v>89.506473124463682</v>
      </c>
      <c r="M373" s="43">
        <f t="shared" si="57"/>
        <v>19.691424087382011</v>
      </c>
      <c r="N373" s="43">
        <v>34.773613410481943</v>
      </c>
      <c r="O373" s="43">
        <v>38.28468991663518</v>
      </c>
      <c r="P373" s="45">
        <f>(L373+M373+N373+O373)/F373</f>
        <v>5.7210723087221908E-2</v>
      </c>
    </row>
    <row r="374" spans="1:16" s="56" customFormat="1" x14ac:dyDescent="0.25">
      <c r="A374" s="48">
        <f t="shared" si="60"/>
        <v>84</v>
      </c>
      <c r="B374" s="46" t="s">
        <v>973</v>
      </c>
      <c r="C374" s="46">
        <v>2128.1</v>
      </c>
      <c r="D374" s="46"/>
      <c r="E374" s="48">
        <v>96.5</v>
      </c>
      <c r="F374" s="46">
        <f t="shared" si="55"/>
        <v>2224.6</v>
      </c>
      <c r="G374" s="46">
        <v>52</v>
      </c>
      <c r="H374" s="46"/>
      <c r="I374" s="46">
        <v>1</v>
      </c>
      <c r="J374" s="46">
        <f t="shared" si="56"/>
        <v>53</v>
      </c>
      <c r="K374" s="82">
        <f t="shared" si="58"/>
        <v>1.4598580382227399E-2</v>
      </c>
      <c r="L374" s="43">
        <f t="shared" si="59"/>
        <v>62.503091977487493</v>
      </c>
      <c r="M374" s="43">
        <f t="shared" si="57"/>
        <v>13.750680235047248</v>
      </c>
      <c r="N374" s="43">
        <v>24.282694664581769</v>
      </c>
      <c r="O374" s="43">
        <v>26.734507702717337</v>
      </c>
      <c r="P374" s="45">
        <f>(L374+M374+N374+O374)/F374</f>
        <v>5.7210723087221908E-2</v>
      </c>
    </row>
    <row r="375" spans="1:16" s="56" customFormat="1" x14ac:dyDescent="0.25">
      <c r="A375" s="48">
        <f t="shared" si="60"/>
        <v>85</v>
      </c>
      <c r="B375" s="46" t="s">
        <v>974</v>
      </c>
      <c r="C375" s="46"/>
      <c r="D375" s="46"/>
      <c r="E375" s="48"/>
      <c r="F375" s="46">
        <f t="shared" si="55"/>
        <v>0</v>
      </c>
      <c r="G375" s="46"/>
      <c r="H375" s="46"/>
      <c r="I375" s="46"/>
      <c r="J375" s="46">
        <f t="shared" si="56"/>
        <v>0</v>
      </c>
      <c r="K375" s="82">
        <f t="shared" si="58"/>
        <v>0</v>
      </c>
      <c r="L375" s="43">
        <f t="shared" si="59"/>
        <v>0</v>
      </c>
      <c r="M375" s="43">
        <f t="shared" si="57"/>
        <v>0</v>
      </c>
      <c r="N375" s="43">
        <v>0</v>
      </c>
      <c r="O375" s="43">
        <v>0</v>
      </c>
      <c r="P375" s="45"/>
    </row>
    <row r="376" spans="1:16" s="56" customFormat="1" x14ac:dyDescent="0.25">
      <c r="A376" s="48">
        <f t="shared" si="60"/>
        <v>86</v>
      </c>
      <c r="B376" s="46" t="s">
        <v>975</v>
      </c>
      <c r="C376" s="46"/>
      <c r="D376" s="46"/>
      <c r="E376" s="48"/>
      <c r="F376" s="46">
        <f t="shared" si="55"/>
        <v>0</v>
      </c>
      <c r="G376" s="46"/>
      <c r="H376" s="46"/>
      <c r="I376" s="46"/>
      <c r="J376" s="46">
        <f t="shared" si="56"/>
        <v>0</v>
      </c>
      <c r="K376" s="82">
        <f t="shared" si="58"/>
        <v>0</v>
      </c>
      <c r="L376" s="43">
        <f t="shared" si="59"/>
        <v>0</v>
      </c>
      <c r="M376" s="43">
        <f t="shared" si="57"/>
        <v>0</v>
      </c>
      <c r="N376" s="43">
        <v>0</v>
      </c>
      <c r="O376" s="43">
        <v>0</v>
      </c>
      <c r="P376" s="45"/>
    </row>
    <row r="377" spans="1:16" s="56" customFormat="1" x14ac:dyDescent="0.25">
      <c r="A377" s="48">
        <f t="shared" si="60"/>
        <v>87</v>
      </c>
      <c r="B377" s="46" t="s">
        <v>976</v>
      </c>
      <c r="C377" s="46"/>
      <c r="D377" s="46"/>
      <c r="E377" s="48"/>
      <c r="F377" s="46">
        <f t="shared" si="55"/>
        <v>0</v>
      </c>
      <c r="G377" s="46"/>
      <c r="H377" s="46"/>
      <c r="I377" s="46"/>
      <c r="J377" s="46">
        <f t="shared" si="56"/>
        <v>0</v>
      </c>
      <c r="K377" s="82">
        <f t="shared" si="58"/>
        <v>0</v>
      </c>
      <c r="L377" s="43">
        <f t="shared" si="59"/>
        <v>0</v>
      </c>
      <c r="M377" s="43">
        <f t="shared" si="57"/>
        <v>0</v>
      </c>
      <c r="N377" s="43">
        <v>0</v>
      </c>
      <c r="O377" s="43">
        <v>0</v>
      </c>
      <c r="P377" s="45"/>
    </row>
    <row r="378" spans="1:16" s="56" customFormat="1" x14ac:dyDescent="0.25">
      <c r="A378" s="48">
        <f t="shared" si="60"/>
        <v>88</v>
      </c>
      <c r="B378" s="46" t="s">
        <v>977</v>
      </c>
      <c r="C378" s="46"/>
      <c r="D378" s="46"/>
      <c r="E378" s="48"/>
      <c r="F378" s="46">
        <f t="shared" si="55"/>
        <v>0</v>
      </c>
      <c r="G378" s="46"/>
      <c r="H378" s="46"/>
      <c r="I378" s="46"/>
      <c r="J378" s="46">
        <f t="shared" si="56"/>
        <v>0</v>
      </c>
      <c r="K378" s="82">
        <f t="shared" si="58"/>
        <v>0</v>
      </c>
      <c r="L378" s="43">
        <f t="shared" si="59"/>
        <v>0</v>
      </c>
      <c r="M378" s="43">
        <f t="shared" si="57"/>
        <v>0</v>
      </c>
      <c r="N378" s="43">
        <v>0</v>
      </c>
      <c r="O378" s="43">
        <v>0</v>
      </c>
      <c r="P378" s="45"/>
    </row>
    <row r="379" spans="1:16" s="56" customFormat="1" x14ac:dyDescent="0.25">
      <c r="A379" s="48">
        <f t="shared" si="60"/>
        <v>89</v>
      </c>
      <c r="B379" s="46" t="s">
        <v>978</v>
      </c>
      <c r="C379" s="46"/>
      <c r="D379" s="46"/>
      <c r="E379" s="48"/>
      <c r="F379" s="46">
        <f t="shared" si="55"/>
        <v>0</v>
      </c>
      <c r="G379" s="46"/>
      <c r="H379" s="46"/>
      <c r="I379" s="46"/>
      <c r="J379" s="46">
        <f t="shared" si="56"/>
        <v>0</v>
      </c>
      <c r="K379" s="82">
        <f t="shared" si="58"/>
        <v>0</v>
      </c>
      <c r="L379" s="43">
        <f t="shared" si="59"/>
        <v>0</v>
      </c>
      <c r="M379" s="43">
        <f t="shared" si="57"/>
        <v>0</v>
      </c>
      <c r="N379" s="43">
        <v>0</v>
      </c>
      <c r="O379" s="43">
        <v>0</v>
      </c>
      <c r="P379" s="45"/>
    </row>
    <row r="380" spans="1:16" s="56" customFormat="1" x14ac:dyDescent="0.25">
      <c r="A380" s="48">
        <f t="shared" si="60"/>
        <v>90</v>
      </c>
      <c r="B380" s="46" t="s">
        <v>979</v>
      </c>
      <c r="C380" s="46"/>
      <c r="D380" s="46"/>
      <c r="E380" s="48"/>
      <c r="F380" s="46">
        <f t="shared" si="55"/>
        <v>0</v>
      </c>
      <c r="G380" s="46"/>
      <c r="H380" s="46"/>
      <c r="I380" s="46"/>
      <c r="J380" s="46">
        <f t="shared" si="56"/>
        <v>0</v>
      </c>
      <c r="K380" s="82">
        <f t="shared" si="58"/>
        <v>0</v>
      </c>
      <c r="L380" s="43">
        <f t="shared" si="59"/>
        <v>0</v>
      </c>
      <c r="M380" s="43">
        <f t="shared" si="57"/>
        <v>0</v>
      </c>
      <c r="N380" s="43">
        <v>0</v>
      </c>
      <c r="O380" s="43">
        <v>0</v>
      </c>
      <c r="P380" s="45"/>
    </row>
    <row r="381" spans="1:16" s="56" customFormat="1" x14ac:dyDescent="0.25">
      <c r="A381" s="48">
        <f t="shared" si="60"/>
        <v>91</v>
      </c>
      <c r="B381" s="46" t="s">
        <v>980</v>
      </c>
      <c r="C381" s="46"/>
      <c r="D381" s="46"/>
      <c r="E381" s="48"/>
      <c r="F381" s="46">
        <f t="shared" si="55"/>
        <v>0</v>
      </c>
      <c r="G381" s="46"/>
      <c r="H381" s="46"/>
      <c r="I381" s="46"/>
      <c r="J381" s="46">
        <f t="shared" si="56"/>
        <v>0</v>
      </c>
      <c r="K381" s="82">
        <f t="shared" si="58"/>
        <v>0</v>
      </c>
      <c r="L381" s="43">
        <f t="shared" si="59"/>
        <v>0</v>
      </c>
      <c r="M381" s="43">
        <f t="shared" si="57"/>
        <v>0</v>
      </c>
      <c r="N381" s="43">
        <v>0</v>
      </c>
      <c r="O381" s="43">
        <v>0</v>
      </c>
      <c r="P381" s="45"/>
    </row>
    <row r="382" spans="1:16" s="56" customFormat="1" x14ac:dyDescent="0.25">
      <c r="A382" s="48">
        <f t="shared" si="60"/>
        <v>92</v>
      </c>
      <c r="B382" s="46" t="s">
        <v>981</v>
      </c>
      <c r="C382" s="46"/>
      <c r="D382" s="46"/>
      <c r="E382" s="48"/>
      <c r="F382" s="46">
        <f t="shared" si="55"/>
        <v>0</v>
      </c>
      <c r="G382" s="46"/>
      <c r="H382" s="46"/>
      <c r="I382" s="46"/>
      <c r="J382" s="46">
        <f t="shared" si="56"/>
        <v>0</v>
      </c>
      <c r="K382" s="82">
        <f t="shared" si="58"/>
        <v>0</v>
      </c>
      <c r="L382" s="43">
        <f t="shared" si="59"/>
        <v>0</v>
      </c>
      <c r="M382" s="43">
        <f t="shared" si="57"/>
        <v>0</v>
      </c>
      <c r="N382" s="43">
        <v>0</v>
      </c>
      <c r="O382" s="43">
        <v>0</v>
      </c>
      <c r="P382" s="45"/>
    </row>
    <row r="383" spans="1:16" s="56" customFormat="1" x14ac:dyDescent="0.25">
      <c r="A383" s="48">
        <f t="shared" si="60"/>
        <v>93</v>
      </c>
      <c r="B383" s="46" t="s">
        <v>982</v>
      </c>
      <c r="C383" s="46"/>
      <c r="D383" s="46"/>
      <c r="E383" s="48"/>
      <c r="F383" s="46">
        <f t="shared" si="55"/>
        <v>0</v>
      </c>
      <c r="G383" s="46"/>
      <c r="H383" s="46"/>
      <c r="I383" s="46"/>
      <c r="J383" s="46">
        <f t="shared" si="56"/>
        <v>0</v>
      </c>
      <c r="K383" s="82">
        <f t="shared" si="58"/>
        <v>0</v>
      </c>
      <c r="L383" s="43">
        <f t="shared" si="59"/>
        <v>0</v>
      </c>
      <c r="M383" s="43">
        <f t="shared" si="57"/>
        <v>0</v>
      </c>
      <c r="N383" s="43">
        <v>0</v>
      </c>
      <c r="O383" s="43">
        <v>0</v>
      </c>
      <c r="P383" s="45"/>
    </row>
    <row r="384" spans="1:16" s="56" customFormat="1" x14ac:dyDescent="0.25">
      <c r="A384" s="48">
        <f t="shared" si="60"/>
        <v>94</v>
      </c>
      <c r="B384" s="46" t="s">
        <v>983</v>
      </c>
      <c r="C384" s="46"/>
      <c r="D384" s="46"/>
      <c r="E384" s="48"/>
      <c r="F384" s="46">
        <f t="shared" si="55"/>
        <v>0</v>
      </c>
      <c r="G384" s="46"/>
      <c r="H384" s="46"/>
      <c r="I384" s="46"/>
      <c r="J384" s="46">
        <f t="shared" si="56"/>
        <v>0</v>
      </c>
      <c r="K384" s="82">
        <f t="shared" si="58"/>
        <v>0</v>
      </c>
      <c r="L384" s="43">
        <f t="shared" si="59"/>
        <v>0</v>
      </c>
      <c r="M384" s="43">
        <f t="shared" si="57"/>
        <v>0</v>
      </c>
      <c r="N384" s="43">
        <v>0</v>
      </c>
      <c r="O384" s="43">
        <v>0</v>
      </c>
      <c r="P384" s="45"/>
    </row>
    <row r="385" spans="1:16" s="56" customFormat="1" x14ac:dyDescent="0.25">
      <c r="A385" s="48">
        <f t="shared" si="60"/>
        <v>95</v>
      </c>
      <c r="B385" s="46" t="s">
        <v>984</v>
      </c>
      <c r="C385" s="46"/>
      <c r="D385" s="46"/>
      <c r="E385" s="48"/>
      <c r="F385" s="46">
        <f t="shared" si="55"/>
        <v>0</v>
      </c>
      <c r="G385" s="46"/>
      <c r="H385" s="46"/>
      <c r="I385" s="46"/>
      <c r="J385" s="46">
        <f t="shared" si="56"/>
        <v>0</v>
      </c>
      <c r="K385" s="82">
        <f t="shared" si="58"/>
        <v>0</v>
      </c>
      <c r="L385" s="43">
        <f t="shared" si="59"/>
        <v>0</v>
      </c>
      <c r="M385" s="43">
        <f t="shared" si="57"/>
        <v>0</v>
      </c>
      <c r="N385" s="43">
        <v>0</v>
      </c>
      <c r="O385" s="43">
        <v>0</v>
      </c>
      <c r="P385" s="45"/>
    </row>
    <row r="386" spans="1:16" s="56" customFormat="1" x14ac:dyDescent="0.25">
      <c r="A386" s="48">
        <f t="shared" si="60"/>
        <v>96</v>
      </c>
      <c r="B386" s="46" t="s">
        <v>985</v>
      </c>
      <c r="C386" s="46"/>
      <c r="D386" s="46"/>
      <c r="E386" s="48"/>
      <c r="F386" s="46">
        <f t="shared" si="55"/>
        <v>0</v>
      </c>
      <c r="G386" s="46"/>
      <c r="H386" s="46"/>
      <c r="I386" s="46"/>
      <c r="J386" s="46">
        <f t="shared" si="56"/>
        <v>0</v>
      </c>
      <c r="K386" s="82">
        <f t="shared" si="58"/>
        <v>0</v>
      </c>
      <c r="L386" s="43">
        <f t="shared" si="59"/>
        <v>0</v>
      </c>
      <c r="M386" s="43">
        <f t="shared" si="57"/>
        <v>0</v>
      </c>
      <c r="N386" s="43">
        <v>0</v>
      </c>
      <c r="O386" s="43">
        <v>0</v>
      </c>
      <c r="P386" s="45"/>
    </row>
    <row r="387" spans="1:16" s="56" customFormat="1" x14ac:dyDescent="0.25">
      <c r="A387" s="48">
        <f t="shared" si="60"/>
        <v>97</v>
      </c>
      <c r="B387" s="46" t="s">
        <v>986</v>
      </c>
      <c r="C387" s="46"/>
      <c r="D387" s="46"/>
      <c r="E387" s="48"/>
      <c r="F387" s="46">
        <f t="shared" si="55"/>
        <v>0</v>
      </c>
      <c r="G387" s="46"/>
      <c r="H387" s="46"/>
      <c r="I387" s="46"/>
      <c r="J387" s="46">
        <f t="shared" si="56"/>
        <v>0</v>
      </c>
      <c r="K387" s="82">
        <f t="shared" si="58"/>
        <v>0</v>
      </c>
      <c r="L387" s="43">
        <f t="shared" ref="L387:L418" si="61">K387*4281.45</f>
        <v>0</v>
      </c>
      <c r="M387" s="43">
        <f t="shared" si="57"/>
        <v>0</v>
      </c>
      <c r="N387" s="43">
        <v>0</v>
      </c>
      <c r="O387" s="43">
        <v>0</v>
      </c>
      <c r="P387" s="45"/>
    </row>
    <row r="388" spans="1:16" s="56" customFormat="1" x14ac:dyDescent="0.25">
      <c r="A388" s="48">
        <f t="shared" si="60"/>
        <v>98</v>
      </c>
      <c r="B388" s="46" t="s">
        <v>987</v>
      </c>
      <c r="C388" s="46"/>
      <c r="D388" s="46"/>
      <c r="E388" s="48"/>
      <c r="F388" s="46">
        <f t="shared" si="55"/>
        <v>0</v>
      </c>
      <c r="G388" s="46"/>
      <c r="H388" s="46"/>
      <c r="I388" s="46"/>
      <c r="J388" s="46">
        <f t="shared" si="56"/>
        <v>0</v>
      </c>
      <c r="K388" s="82">
        <f t="shared" si="58"/>
        <v>0</v>
      </c>
      <c r="L388" s="43">
        <f t="shared" si="61"/>
        <v>0</v>
      </c>
      <c r="M388" s="43">
        <f t="shared" si="57"/>
        <v>0</v>
      </c>
      <c r="N388" s="43">
        <v>0</v>
      </c>
      <c r="O388" s="43">
        <v>0</v>
      </c>
      <c r="P388" s="45"/>
    </row>
    <row r="389" spans="1:16" s="56" customFormat="1" x14ac:dyDescent="0.25">
      <c r="A389" s="48">
        <f t="shared" si="60"/>
        <v>99</v>
      </c>
      <c r="B389" s="46" t="s">
        <v>988</v>
      </c>
      <c r="C389" s="46"/>
      <c r="D389" s="46"/>
      <c r="E389" s="48"/>
      <c r="F389" s="46">
        <f t="shared" si="55"/>
        <v>0</v>
      </c>
      <c r="G389" s="46"/>
      <c r="H389" s="46"/>
      <c r="I389" s="46"/>
      <c r="J389" s="46">
        <f t="shared" si="56"/>
        <v>0</v>
      </c>
      <c r="K389" s="82">
        <f t="shared" si="58"/>
        <v>0</v>
      </c>
      <c r="L389" s="43">
        <f t="shared" si="61"/>
        <v>0</v>
      </c>
      <c r="M389" s="43">
        <f t="shared" si="57"/>
        <v>0</v>
      </c>
      <c r="N389" s="43">
        <v>0</v>
      </c>
      <c r="O389" s="43">
        <v>0</v>
      </c>
      <c r="P389" s="45"/>
    </row>
    <row r="390" spans="1:16" s="56" customFormat="1" x14ac:dyDescent="0.25">
      <c r="A390" s="48">
        <f t="shared" si="60"/>
        <v>100</v>
      </c>
      <c r="B390" s="46" t="s">
        <v>989</v>
      </c>
      <c r="C390" s="46">
        <v>790.3</v>
      </c>
      <c r="D390" s="46"/>
      <c r="E390" s="48"/>
      <c r="F390" s="46">
        <f t="shared" si="55"/>
        <v>790.3</v>
      </c>
      <c r="G390" s="46">
        <v>16</v>
      </c>
      <c r="H390" s="46"/>
      <c r="I390" s="46"/>
      <c r="J390" s="46">
        <f t="shared" si="56"/>
        <v>16</v>
      </c>
      <c r="K390" s="82">
        <f t="shared" si="58"/>
        <v>5.1862168821695193E-3</v>
      </c>
      <c r="L390" s="43">
        <f t="shared" si="61"/>
        <v>22.204528270164687</v>
      </c>
      <c r="M390" s="43">
        <f t="shared" si="57"/>
        <v>4.8849962194362311</v>
      </c>
      <c r="N390" s="43">
        <v>8.6265457131254912</v>
      </c>
      <c r="O390" s="43">
        <v>9.4975642531050575</v>
      </c>
      <c r="P390" s="45">
        <f>(L390+M390+N390+O390)/F390</f>
        <v>5.7210723087221901E-2</v>
      </c>
    </row>
    <row r="391" spans="1:16" s="56" customFormat="1" x14ac:dyDescent="0.25">
      <c r="A391" s="48">
        <f t="shared" si="60"/>
        <v>101</v>
      </c>
      <c r="B391" s="46" t="s">
        <v>990</v>
      </c>
      <c r="C391" s="46">
        <v>841.9</v>
      </c>
      <c r="D391" s="46"/>
      <c r="E391" s="48"/>
      <c r="F391" s="46">
        <f t="shared" si="55"/>
        <v>841.9</v>
      </c>
      <c r="G391" s="46">
        <v>18</v>
      </c>
      <c r="H391" s="46"/>
      <c r="I391" s="46"/>
      <c r="J391" s="46">
        <f t="shared" si="56"/>
        <v>18</v>
      </c>
      <c r="K391" s="82">
        <f t="shared" si="58"/>
        <v>5.5248335987580898E-3</v>
      </c>
      <c r="L391" s="43">
        <f t="shared" si="61"/>
        <v>23.654298811402821</v>
      </c>
      <c r="M391" s="43">
        <f t="shared" si="57"/>
        <v>5.2039457385086205</v>
      </c>
      <c r="N391" s="43">
        <v>9.1897872148302575</v>
      </c>
      <c r="O391" s="43">
        <v>10.117676002390418</v>
      </c>
      <c r="P391" s="45">
        <f>(L391+M391+N391+O391)/F391</f>
        <v>5.7210723087221894E-2</v>
      </c>
    </row>
    <row r="392" spans="1:16" s="56" customFormat="1" x14ac:dyDescent="0.25">
      <c r="A392" s="48">
        <f t="shared" si="60"/>
        <v>102</v>
      </c>
      <c r="B392" s="46" t="s">
        <v>991</v>
      </c>
      <c r="C392" s="46"/>
      <c r="D392" s="46"/>
      <c r="E392" s="48"/>
      <c r="F392" s="46">
        <f t="shared" si="55"/>
        <v>0</v>
      </c>
      <c r="G392" s="46"/>
      <c r="H392" s="46"/>
      <c r="I392" s="46"/>
      <c r="J392" s="46">
        <f t="shared" si="56"/>
        <v>0</v>
      </c>
      <c r="K392" s="82">
        <f t="shared" si="58"/>
        <v>0</v>
      </c>
      <c r="L392" s="43">
        <f t="shared" si="61"/>
        <v>0</v>
      </c>
      <c r="M392" s="43">
        <f t="shared" si="57"/>
        <v>0</v>
      </c>
      <c r="N392" s="43">
        <v>0</v>
      </c>
      <c r="O392" s="43">
        <v>0</v>
      </c>
      <c r="P392" s="45"/>
    </row>
    <row r="393" spans="1:16" s="56" customFormat="1" x14ac:dyDescent="0.25">
      <c r="A393" s="48">
        <f t="shared" si="60"/>
        <v>103</v>
      </c>
      <c r="B393" s="46" t="s">
        <v>992</v>
      </c>
      <c r="C393" s="46"/>
      <c r="D393" s="46"/>
      <c r="E393" s="48"/>
      <c r="F393" s="46">
        <f t="shared" si="55"/>
        <v>0</v>
      </c>
      <c r="G393" s="46"/>
      <c r="H393" s="46"/>
      <c r="I393" s="46"/>
      <c r="J393" s="46">
        <f t="shared" si="56"/>
        <v>0</v>
      </c>
      <c r="K393" s="82">
        <f t="shared" si="58"/>
        <v>0</v>
      </c>
      <c r="L393" s="43">
        <f t="shared" si="61"/>
        <v>0</v>
      </c>
      <c r="M393" s="43">
        <f t="shared" si="57"/>
        <v>0</v>
      </c>
      <c r="N393" s="43">
        <v>0</v>
      </c>
      <c r="O393" s="43">
        <v>0</v>
      </c>
      <c r="P393" s="45"/>
    </row>
    <row r="394" spans="1:16" s="56" customFormat="1" x14ac:dyDescent="0.25">
      <c r="A394" s="48">
        <f t="shared" si="60"/>
        <v>104</v>
      </c>
      <c r="B394" s="46" t="s">
        <v>993</v>
      </c>
      <c r="C394" s="46"/>
      <c r="D394" s="46"/>
      <c r="E394" s="48"/>
      <c r="F394" s="46">
        <f t="shared" si="55"/>
        <v>0</v>
      </c>
      <c r="G394" s="46"/>
      <c r="H394" s="46"/>
      <c r="I394" s="46"/>
      <c r="J394" s="46">
        <f t="shared" si="56"/>
        <v>0</v>
      </c>
      <c r="K394" s="82">
        <f t="shared" si="58"/>
        <v>0</v>
      </c>
      <c r="L394" s="43">
        <f t="shared" si="61"/>
        <v>0</v>
      </c>
      <c r="M394" s="43">
        <f t="shared" si="57"/>
        <v>0</v>
      </c>
      <c r="N394" s="43">
        <v>0</v>
      </c>
      <c r="O394" s="43">
        <v>0</v>
      </c>
      <c r="P394" s="45"/>
    </row>
    <row r="395" spans="1:16" s="56" customFormat="1" x14ac:dyDescent="0.25">
      <c r="A395" s="48">
        <f t="shared" si="60"/>
        <v>105</v>
      </c>
      <c r="B395" s="46" t="s">
        <v>994</v>
      </c>
      <c r="C395" s="46"/>
      <c r="D395" s="46"/>
      <c r="E395" s="48"/>
      <c r="F395" s="46">
        <f t="shared" si="55"/>
        <v>0</v>
      </c>
      <c r="G395" s="46"/>
      <c r="H395" s="46"/>
      <c r="I395" s="46"/>
      <c r="J395" s="46">
        <f t="shared" si="56"/>
        <v>0</v>
      </c>
      <c r="K395" s="82">
        <f t="shared" si="58"/>
        <v>0</v>
      </c>
      <c r="L395" s="43">
        <f t="shared" si="61"/>
        <v>0</v>
      </c>
      <c r="M395" s="43">
        <f t="shared" si="57"/>
        <v>0</v>
      </c>
      <c r="N395" s="43">
        <v>0</v>
      </c>
      <c r="O395" s="43">
        <v>0</v>
      </c>
      <c r="P395" s="45"/>
    </row>
    <row r="396" spans="1:16" s="56" customFormat="1" x14ac:dyDescent="0.25">
      <c r="A396" s="48">
        <f t="shared" si="60"/>
        <v>106</v>
      </c>
      <c r="B396" s="46" t="s">
        <v>995</v>
      </c>
      <c r="C396" s="46"/>
      <c r="D396" s="46"/>
      <c r="E396" s="48"/>
      <c r="F396" s="46">
        <f t="shared" ref="F396:F444" si="62">C396+D396+E396</f>
        <v>0</v>
      </c>
      <c r="G396" s="46"/>
      <c r="H396" s="46"/>
      <c r="I396" s="46"/>
      <c r="J396" s="46">
        <f t="shared" ref="J396:J444" si="63">G396+H396+I396</f>
        <v>0</v>
      </c>
      <c r="K396" s="82">
        <f t="shared" si="58"/>
        <v>0</v>
      </c>
      <c r="L396" s="43">
        <f t="shared" si="61"/>
        <v>0</v>
      </c>
      <c r="M396" s="43">
        <f t="shared" si="57"/>
        <v>0</v>
      </c>
      <c r="N396" s="43">
        <v>0</v>
      </c>
      <c r="O396" s="43">
        <v>0</v>
      </c>
      <c r="P396" s="45"/>
    </row>
    <row r="397" spans="1:16" s="56" customFormat="1" x14ac:dyDescent="0.25">
      <c r="A397" s="48">
        <f t="shared" si="60"/>
        <v>107</v>
      </c>
      <c r="B397" s="46" t="s">
        <v>996</v>
      </c>
      <c r="C397" s="46"/>
      <c r="D397" s="46"/>
      <c r="E397" s="48"/>
      <c r="F397" s="46">
        <f t="shared" si="62"/>
        <v>0</v>
      </c>
      <c r="G397" s="46"/>
      <c r="H397" s="46"/>
      <c r="I397" s="46"/>
      <c r="J397" s="46">
        <f t="shared" si="63"/>
        <v>0</v>
      </c>
      <c r="K397" s="82">
        <f t="shared" si="58"/>
        <v>0</v>
      </c>
      <c r="L397" s="43">
        <f t="shared" si="61"/>
        <v>0</v>
      </c>
      <c r="M397" s="43">
        <f t="shared" si="57"/>
        <v>0</v>
      </c>
      <c r="N397" s="43">
        <v>0</v>
      </c>
      <c r="O397" s="43">
        <v>0</v>
      </c>
      <c r="P397" s="45"/>
    </row>
    <row r="398" spans="1:16" s="56" customFormat="1" x14ac:dyDescent="0.25">
      <c r="A398" s="48">
        <f t="shared" si="60"/>
        <v>108</v>
      </c>
      <c r="B398" s="46" t="s">
        <v>997</v>
      </c>
      <c r="C398" s="46"/>
      <c r="D398" s="46"/>
      <c r="E398" s="48"/>
      <c r="F398" s="46">
        <f t="shared" si="62"/>
        <v>0</v>
      </c>
      <c r="G398" s="46"/>
      <c r="H398" s="46"/>
      <c r="I398" s="46"/>
      <c r="J398" s="46">
        <f t="shared" si="63"/>
        <v>0</v>
      </c>
      <c r="K398" s="82">
        <f t="shared" si="58"/>
        <v>0</v>
      </c>
      <c r="L398" s="43">
        <f t="shared" si="61"/>
        <v>0</v>
      </c>
      <c r="M398" s="43">
        <f t="shared" si="57"/>
        <v>0</v>
      </c>
      <c r="N398" s="43">
        <v>0</v>
      </c>
      <c r="O398" s="43">
        <v>0</v>
      </c>
      <c r="P398" s="45"/>
    </row>
    <row r="399" spans="1:16" s="56" customFormat="1" x14ac:dyDescent="0.25">
      <c r="A399" s="48">
        <f t="shared" si="60"/>
        <v>109</v>
      </c>
      <c r="B399" s="46" t="s">
        <v>998</v>
      </c>
      <c r="C399" s="46"/>
      <c r="D399" s="46"/>
      <c r="E399" s="48"/>
      <c r="F399" s="46">
        <f t="shared" si="62"/>
        <v>0</v>
      </c>
      <c r="G399" s="46"/>
      <c r="H399" s="46"/>
      <c r="I399" s="46"/>
      <c r="J399" s="46">
        <f t="shared" si="63"/>
        <v>0</v>
      </c>
      <c r="K399" s="82">
        <f t="shared" si="58"/>
        <v>0</v>
      </c>
      <c r="L399" s="43">
        <f t="shared" si="61"/>
        <v>0</v>
      </c>
      <c r="M399" s="43">
        <f t="shared" ref="M399:M444" si="64">L399*0.22</f>
        <v>0</v>
      </c>
      <c r="N399" s="43">
        <v>0</v>
      </c>
      <c r="O399" s="43">
        <v>0</v>
      </c>
      <c r="P399" s="45"/>
    </row>
    <row r="400" spans="1:16" s="56" customFormat="1" x14ac:dyDescent="0.25">
      <c r="A400" s="48">
        <f t="shared" si="60"/>
        <v>110</v>
      </c>
      <c r="B400" s="46" t="s">
        <v>999</v>
      </c>
      <c r="C400" s="46"/>
      <c r="D400" s="46"/>
      <c r="E400" s="48"/>
      <c r="F400" s="46">
        <f t="shared" si="62"/>
        <v>0</v>
      </c>
      <c r="G400" s="46"/>
      <c r="H400" s="46"/>
      <c r="I400" s="46"/>
      <c r="J400" s="46">
        <f t="shared" si="63"/>
        <v>0</v>
      </c>
      <c r="K400" s="82">
        <f t="shared" si="58"/>
        <v>0</v>
      </c>
      <c r="L400" s="43">
        <f t="shared" si="61"/>
        <v>0</v>
      </c>
      <c r="M400" s="43">
        <f t="shared" si="64"/>
        <v>0</v>
      </c>
      <c r="N400" s="43">
        <v>0</v>
      </c>
      <c r="O400" s="43">
        <v>0</v>
      </c>
      <c r="P400" s="45"/>
    </row>
    <row r="401" spans="1:16" s="56" customFormat="1" x14ac:dyDescent="0.25">
      <c r="A401" s="48">
        <f t="shared" si="60"/>
        <v>111</v>
      </c>
      <c r="B401" s="46" t="s">
        <v>1000</v>
      </c>
      <c r="C401" s="46"/>
      <c r="D401" s="46"/>
      <c r="E401" s="48"/>
      <c r="F401" s="46">
        <f t="shared" si="62"/>
        <v>0</v>
      </c>
      <c r="G401" s="46"/>
      <c r="H401" s="46"/>
      <c r="I401" s="46"/>
      <c r="J401" s="46">
        <f t="shared" si="63"/>
        <v>0</v>
      </c>
      <c r="K401" s="82">
        <f t="shared" si="58"/>
        <v>0</v>
      </c>
      <c r="L401" s="43">
        <f t="shared" si="61"/>
        <v>0</v>
      </c>
      <c r="M401" s="43">
        <f t="shared" si="64"/>
        <v>0</v>
      </c>
      <c r="N401" s="43">
        <v>0</v>
      </c>
      <c r="O401" s="43">
        <v>0</v>
      </c>
      <c r="P401" s="45"/>
    </row>
    <row r="402" spans="1:16" s="56" customFormat="1" x14ac:dyDescent="0.25">
      <c r="A402" s="48">
        <f t="shared" si="60"/>
        <v>112</v>
      </c>
      <c r="B402" s="46" t="s">
        <v>1001</v>
      </c>
      <c r="C402" s="46"/>
      <c r="D402" s="46"/>
      <c r="E402" s="48"/>
      <c r="F402" s="46">
        <f t="shared" si="62"/>
        <v>0</v>
      </c>
      <c r="G402" s="46"/>
      <c r="H402" s="46"/>
      <c r="I402" s="46"/>
      <c r="J402" s="46">
        <f t="shared" si="63"/>
        <v>0</v>
      </c>
      <c r="K402" s="82">
        <f t="shared" si="58"/>
        <v>0</v>
      </c>
      <c r="L402" s="43">
        <f t="shared" si="61"/>
        <v>0</v>
      </c>
      <c r="M402" s="43">
        <f t="shared" si="64"/>
        <v>0</v>
      </c>
      <c r="N402" s="43">
        <v>0</v>
      </c>
      <c r="O402" s="43">
        <v>0</v>
      </c>
      <c r="P402" s="45"/>
    </row>
    <row r="403" spans="1:16" s="56" customFormat="1" x14ac:dyDescent="0.25">
      <c r="A403" s="48">
        <f t="shared" si="60"/>
        <v>113</v>
      </c>
      <c r="B403" s="46" t="s">
        <v>1002</v>
      </c>
      <c r="C403" s="46">
        <v>1697.5</v>
      </c>
      <c r="D403" s="46"/>
      <c r="E403" s="48">
        <v>89.1</v>
      </c>
      <c r="F403" s="46">
        <f t="shared" si="62"/>
        <v>1786.6</v>
      </c>
      <c r="G403" s="46">
        <v>37</v>
      </c>
      <c r="H403" s="46"/>
      <c r="I403" s="46">
        <v>1</v>
      </c>
      <c r="J403" s="46">
        <f t="shared" si="63"/>
        <v>38</v>
      </c>
      <c r="K403" s="82">
        <f t="shared" si="58"/>
        <v>1.1724275694905813E-2</v>
      </c>
      <c r="L403" s="43">
        <f t="shared" si="61"/>
        <v>50.196900173954489</v>
      </c>
      <c r="M403" s="43">
        <f t="shared" si="64"/>
        <v>11.043318038269987</v>
      </c>
      <c r="N403" s="43">
        <v>19.501691219878534</v>
      </c>
      <c r="O403" s="43">
        <v>21.470768435527638</v>
      </c>
      <c r="P403" s="45">
        <f>(L403+M403+N403+O403)/F403</f>
        <v>5.7210723087221901E-2</v>
      </c>
    </row>
    <row r="404" spans="1:16" s="56" customFormat="1" x14ac:dyDescent="0.25">
      <c r="A404" s="48">
        <f t="shared" si="60"/>
        <v>114</v>
      </c>
      <c r="B404" s="46" t="s">
        <v>1003</v>
      </c>
      <c r="C404" s="46">
        <v>4330.8999999999996</v>
      </c>
      <c r="D404" s="46"/>
      <c r="E404" s="48"/>
      <c r="F404" s="46">
        <f t="shared" si="62"/>
        <v>4330.8999999999996</v>
      </c>
      <c r="G404" s="46">
        <v>72</v>
      </c>
      <c r="H404" s="46"/>
      <c r="I404" s="46"/>
      <c r="J404" s="46">
        <f t="shared" si="63"/>
        <v>72</v>
      </c>
      <c r="K404" s="82">
        <f t="shared" si="58"/>
        <v>2.8420836005299217E-2</v>
      </c>
      <c r="L404" s="43">
        <f t="shared" si="61"/>
        <v>121.68238831488833</v>
      </c>
      <c r="M404" s="43">
        <f t="shared" si="64"/>
        <v>26.770125429275431</v>
      </c>
      <c r="N404" s="43">
        <v>47.274081777774505</v>
      </c>
      <c r="O404" s="43">
        <v>52.047325096511059</v>
      </c>
      <c r="P404" s="45">
        <f>(L404+M404+N404+O404)/F404</f>
        <v>5.7210723087221901E-2</v>
      </c>
    </row>
    <row r="405" spans="1:16" s="56" customFormat="1" x14ac:dyDescent="0.25">
      <c r="A405" s="48">
        <f t="shared" si="60"/>
        <v>115</v>
      </c>
      <c r="B405" s="46" t="s">
        <v>1004</v>
      </c>
      <c r="C405" s="46">
        <v>2928.5</v>
      </c>
      <c r="D405" s="46"/>
      <c r="E405" s="48">
        <v>29</v>
      </c>
      <c r="F405" s="46">
        <f t="shared" si="62"/>
        <v>2957.5</v>
      </c>
      <c r="G405" s="46">
        <v>64</v>
      </c>
      <c r="H405" s="46"/>
      <c r="I405" s="46">
        <v>1</v>
      </c>
      <c r="J405" s="46">
        <f t="shared" si="63"/>
        <v>65</v>
      </c>
      <c r="K405" s="82">
        <f t="shared" si="58"/>
        <v>1.9408118978889478E-2</v>
      </c>
      <c r="L405" s="43">
        <f t="shared" si="61"/>
        <v>83.094891002166349</v>
      </c>
      <c r="M405" s="43">
        <f t="shared" si="64"/>
        <v>18.280876020476597</v>
      </c>
      <c r="N405" s="43">
        <v>32.2826887847256</v>
      </c>
      <c r="O405" s="43">
        <v>35.542257723090223</v>
      </c>
      <c r="P405" s="45">
        <f>(L405+M405+N405+O405)/F405</f>
        <v>5.7210723087221894E-2</v>
      </c>
    </row>
    <row r="406" spans="1:16" s="56" customFormat="1" x14ac:dyDescent="0.25">
      <c r="A406" s="48">
        <f t="shared" si="60"/>
        <v>116</v>
      </c>
      <c r="B406" s="46" t="s">
        <v>1005</v>
      </c>
      <c r="C406" s="46">
        <v>4280.7</v>
      </c>
      <c r="D406" s="46"/>
      <c r="E406" s="48">
        <v>255.7</v>
      </c>
      <c r="F406" s="46">
        <f t="shared" si="62"/>
        <v>4536.3999999999996</v>
      </c>
      <c r="G406" s="46">
        <v>94</v>
      </c>
      <c r="H406" s="46"/>
      <c r="I406" s="46">
        <v>1</v>
      </c>
      <c r="J406" s="46">
        <f t="shared" si="63"/>
        <v>95</v>
      </c>
      <c r="K406" s="82">
        <f t="shared" si="58"/>
        <v>2.9769396766131606E-2</v>
      </c>
      <c r="L406" s="43">
        <f t="shared" si="61"/>
        <v>127.45618378435415</v>
      </c>
      <c r="M406" s="43">
        <f t="shared" si="64"/>
        <v>28.040360432557915</v>
      </c>
      <c r="N406" s="43">
        <v>49.517223804912668</v>
      </c>
      <c r="O406" s="43">
        <v>54.516956191048692</v>
      </c>
      <c r="P406" s="45">
        <f>(L406+M406+N406+O406)/F406</f>
        <v>5.7210723087221908E-2</v>
      </c>
    </row>
    <row r="407" spans="1:16" s="56" customFormat="1" x14ac:dyDescent="0.25">
      <c r="A407" s="48">
        <f t="shared" si="60"/>
        <v>117</v>
      </c>
      <c r="B407" s="46" t="s">
        <v>1006</v>
      </c>
      <c r="C407" s="46"/>
      <c r="D407" s="46"/>
      <c r="E407" s="48"/>
      <c r="F407" s="46">
        <f t="shared" si="62"/>
        <v>0</v>
      </c>
      <c r="G407" s="46"/>
      <c r="H407" s="46"/>
      <c r="I407" s="46"/>
      <c r="J407" s="46">
        <f t="shared" si="63"/>
        <v>0</v>
      </c>
      <c r="K407" s="82">
        <f t="shared" si="58"/>
        <v>0</v>
      </c>
      <c r="L407" s="43">
        <f t="shared" si="61"/>
        <v>0</v>
      </c>
      <c r="M407" s="43">
        <f t="shared" si="64"/>
        <v>0</v>
      </c>
      <c r="N407" s="43">
        <v>0</v>
      </c>
      <c r="O407" s="43">
        <v>0</v>
      </c>
      <c r="P407" s="45"/>
    </row>
    <row r="408" spans="1:16" s="56" customFormat="1" x14ac:dyDescent="0.25">
      <c r="A408" s="48">
        <f t="shared" si="60"/>
        <v>118</v>
      </c>
      <c r="B408" s="46" t="s">
        <v>1007</v>
      </c>
      <c r="C408" s="46">
        <v>1334.8</v>
      </c>
      <c r="D408" s="46"/>
      <c r="E408" s="48"/>
      <c r="F408" s="46">
        <f t="shared" si="62"/>
        <v>1334.8</v>
      </c>
      <c r="G408" s="46">
        <v>25</v>
      </c>
      <c r="H408" s="46"/>
      <c r="I408" s="46"/>
      <c r="J408" s="46">
        <f t="shared" si="63"/>
        <v>25</v>
      </c>
      <c r="K408" s="82">
        <f t="shared" si="58"/>
        <v>8.75941072291519E-3</v>
      </c>
      <c r="L408" s="43">
        <f t="shared" si="61"/>
        <v>37.502979039625238</v>
      </c>
      <c r="M408" s="43">
        <f t="shared" si="64"/>
        <v>8.2506553887175524</v>
      </c>
      <c r="N408" s="43">
        <v>14.570053420068209</v>
      </c>
      <c r="O408" s="43">
        <v>16.041185328412791</v>
      </c>
      <c r="P408" s="45">
        <f>(L408+M408+N408+O408)/F408</f>
        <v>5.7210723087221901E-2</v>
      </c>
    </row>
    <row r="409" spans="1:16" s="56" customFormat="1" x14ac:dyDescent="0.25">
      <c r="A409" s="48">
        <f t="shared" si="60"/>
        <v>119</v>
      </c>
      <c r="B409" s="46" t="s">
        <v>1008</v>
      </c>
      <c r="C409" s="46">
        <v>2161.5</v>
      </c>
      <c r="D409" s="46"/>
      <c r="E409" s="48"/>
      <c r="F409" s="46">
        <f t="shared" si="62"/>
        <v>2161.5</v>
      </c>
      <c r="G409" s="46">
        <v>61</v>
      </c>
      <c r="H409" s="46"/>
      <c r="I409" s="46"/>
      <c r="J409" s="46">
        <f t="shared" si="63"/>
        <v>61</v>
      </c>
      <c r="K409" s="82">
        <f t="shared" si="58"/>
        <v>1.4184496761747966E-2</v>
      </c>
      <c r="L409" s="43">
        <f t="shared" si="61"/>
        <v>60.730213660585825</v>
      </c>
      <c r="M409" s="43">
        <f t="shared" si="64"/>
        <v>13.360647005328882</v>
      </c>
      <c r="N409" s="43">
        <v>23.593924533621099</v>
      </c>
      <c r="O409" s="43">
        <v>25.976192753494349</v>
      </c>
      <c r="P409" s="45">
        <f>(L409+M409+N409+O409)/F409</f>
        <v>5.7210723087221908E-2</v>
      </c>
    </row>
    <row r="410" spans="1:16" s="56" customFormat="1" x14ac:dyDescent="0.25">
      <c r="A410" s="48">
        <f t="shared" si="60"/>
        <v>120</v>
      </c>
      <c r="B410" s="46" t="s">
        <v>1009</v>
      </c>
      <c r="C410" s="46">
        <v>10989.3</v>
      </c>
      <c r="D410" s="46">
        <v>194.6</v>
      </c>
      <c r="E410" s="48">
        <v>748.5</v>
      </c>
      <c r="F410" s="46">
        <f t="shared" si="62"/>
        <v>11932.4</v>
      </c>
      <c r="G410" s="46">
        <v>206</v>
      </c>
      <c r="H410" s="46">
        <v>1</v>
      </c>
      <c r="I410" s="46">
        <v>2</v>
      </c>
      <c r="J410" s="46">
        <f t="shared" si="63"/>
        <v>209</v>
      </c>
      <c r="K410" s="82">
        <f t="shared" si="58"/>
        <v>7.8304459477160041E-2</v>
      </c>
      <c r="L410" s="43">
        <f t="shared" si="61"/>
        <v>335.25662802848683</v>
      </c>
      <c r="M410" s="43">
        <f t="shared" si="64"/>
        <v>73.756458166267109</v>
      </c>
      <c r="N410" s="43">
        <v>130.24850571592893</v>
      </c>
      <c r="O410" s="43">
        <v>143.39964025528377</v>
      </c>
      <c r="P410" s="45">
        <f>(L410+M410+N410+O410)/F410</f>
        <v>5.7210723087221908E-2</v>
      </c>
    </row>
    <row r="411" spans="1:16" s="56" customFormat="1" x14ac:dyDescent="0.25">
      <c r="A411" s="48">
        <f t="shared" si="60"/>
        <v>121</v>
      </c>
      <c r="B411" s="46" t="s">
        <v>1010</v>
      </c>
      <c r="C411" s="46"/>
      <c r="D411" s="46"/>
      <c r="E411" s="48"/>
      <c r="F411" s="46">
        <f t="shared" si="62"/>
        <v>0</v>
      </c>
      <c r="G411" s="46"/>
      <c r="H411" s="46"/>
      <c r="I411" s="46"/>
      <c r="J411" s="46">
        <f t="shared" si="63"/>
        <v>0</v>
      </c>
      <c r="K411" s="82">
        <f t="shared" si="58"/>
        <v>0</v>
      </c>
      <c r="L411" s="43">
        <f t="shared" si="61"/>
        <v>0</v>
      </c>
      <c r="M411" s="43">
        <f t="shared" si="64"/>
        <v>0</v>
      </c>
      <c r="N411" s="43">
        <v>0</v>
      </c>
      <c r="O411" s="43">
        <v>0</v>
      </c>
      <c r="P411" s="45"/>
    </row>
    <row r="412" spans="1:16" s="56" customFormat="1" x14ac:dyDescent="0.25">
      <c r="A412" s="48">
        <f t="shared" si="60"/>
        <v>122</v>
      </c>
      <c r="B412" s="46" t="s">
        <v>1011</v>
      </c>
      <c r="C412" s="46"/>
      <c r="D412" s="46"/>
      <c r="E412" s="48"/>
      <c r="F412" s="46">
        <f t="shared" si="62"/>
        <v>0</v>
      </c>
      <c r="G412" s="46"/>
      <c r="H412" s="46"/>
      <c r="I412" s="46"/>
      <c r="J412" s="46">
        <f t="shared" si="63"/>
        <v>0</v>
      </c>
      <c r="K412" s="82">
        <f t="shared" si="58"/>
        <v>0</v>
      </c>
      <c r="L412" s="43">
        <f t="shared" si="61"/>
        <v>0</v>
      </c>
      <c r="M412" s="43">
        <f t="shared" si="64"/>
        <v>0</v>
      </c>
      <c r="N412" s="43">
        <v>0</v>
      </c>
      <c r="O412" s="43">
        <v>0</v>
      </c>
      <c r="P412" s="45"/>
    </row>
    <row r="413" spans="1:16" s="56" customFormat="1" ht="13" x14ac:dyDescent="0.3">
      <c r="A413" s="48">
        <f t="shared" si="60"/>
        <v>123</v>
      </c>
      <c r="B413" s="28" t="s">
        <v>1012</v>
      </c>
      <c r="C413" s="46"/>
      <c r="D413" s="46"/>
      <c r="E413" s="48"/>
      <c r="F413" s="46">
        <f t="shared" si="62"/>
        <v>0</v>
      </c>
      <c r="G413" s="46"/>
      <c r="H413" s="46"/>
      <c r="I413" s="46"/>
      <c r="J413" s="46">
        <f t="shared" si="63"/>
        <v>0</v>
      </c>
      <c r="K413" s="82">
        <f t="shared" si="58"/>
        <v>0</v>
      </c>
      <c r="L413" s="43">
        <f t="shared" si="61"/>
        <v>0</v>
      </c>
      <c r="M413" s="43">
        <f t="shared" si="64"/>
        <v>0</v>
      </c>
      <c r="N413" s="43">
        <v>0</v>
      </c>
      <c r="O413" s="43">
        <v>0</v>
      </c>
      <c r="P413" s="45"/>
    </row>
    <row r="414" spans="1:16" s="56" customFormat="1" x14ac:dyDescent="0.25">
      <c r="A414" s="48">
        <f t="shared" si="60"/>
        <v>124</v>
      </c>
      <c r="B414" s="46" t="s">
        <v>1013</v>
      </c>
      <c r="C414" s="46"/>
      <c r="D414" s="46"/>
      <c r="E414" s="48"/>
      <c r="F414" s="46">
        <f t="shared" si="62"/>
        <v>0</v>
      </c>
      <c r="G414" s="46"/>
      <c r="H414" s="46"/>
      <c r="I414" s="46"/>
      <c r="J414" s="46">
        <f t="shared" si="63"/>
        <v>0</v>
      </c>
      <c r="K414" s="82">
        <f t="shared" si="58"/>
        <v>0</v>
      </c>
      <c r="L414" s="43">
        <f t="shared" si="61"/>
        <v>0</v>
      </c>
      <c r="M414" s="43">
        <f t="shared" si="64"/>
        <v>0</v>
      </c>
      <c r="N414" s="43">
        <v>0</v>
      </c>
      <c r="O414" s="43">
        <v>0</v>
      </c>
      <c r="P414" s="45"/>
    </row>
    <row r="415" spans="1:16" s="56" customFormat="1" x14ac:dyDescent="0.25">
      <c r="A415" s="48">
        <f t="shared" si="60"/>
        <v>125</v>
      </c>
      <c r="B415" s="46" t="s">
        <v>1014</v>
      </c>
      <c r="C415" s="46"/>
      <c r="D415" s="46"/>
      <c r="E415" s="48"/>
      <c r="F415" s="46">
        <f t="shared" si="62"/>
        <v>0</v>
      </c>
      <c r="G415" s="46"/>
      <c r="H415" s="46"/>
      <c r="I415" s="46"/>
      <c r="J415" s="46">
        <f t="shared" si="63"/>
        <v>0</v>
      </c>
      <c r="K415" s="82">
        <f t="shared" si="58"/>
        <v>0</v>
      </c>
      <c r="L415" s="43">
        <f t="shared" si="61"/>
        <v>0</v>
      </c>
      <c r="M415" s="43">
        <f t="shared" si="64"/>
        <v>0</v>
      </c>
      <c r="N415" s="43">
        <v>0</v>
      </c>
      <c r="O415" s="43">
        <v>0</v>
      </c>
      <c r="P415" s="45"/>
    </row>
    <row r="416" spans="1:16" s="56" customFormat="1" x14ac:dyDescent="0.25">
      <c r="A416" s="48">
        <f t="shared" si="60"/>
        <v>126</v>
      </c>
      <c r="B416" s="46" t="s">
        <v>1015</v>
      </c>
      <c r="C416" s="46"/>
      <c r="D416" s="46"/>
      <c r="E416" s="48"/>
      <c r="F416" s="46">
        <f t="shared" si="62"/>
        <v>0</v>
      </c>
      <c r="G416" s="46"/>
      <c r="H416" s="46"/>
      <c r="I416" s="46"/>
      <c r="J416" s="46">
        <f t="shared" si="63"/>
        <v>0</v>
      </c>
      <c r="K416" s="82">
        <f t="shared" si="58"/>
        <v>0</v>
      </c>
      <c r="L416" s="43">
        <f t="shared" si="61"/>
        <v>0</v>
      </c>
      <c r="M416" s="43">
        <f t="shared" si="64"/>
        <v>0</v>
      </c>
      <c r="N416" s="43">
        <v>0</v>
      </c>
      <c r="O416" s="43">
        <v>0</v>
      </c>
      <c r="P416" s="45"/>
    </row>
    <row r="417" spans="1:16" s="56" customFormat="1" x14ac:dyDescent="0.25">
      <c r="A417" s="48">
        <f t="shared" si="60"/>
        <v>127</v>
      </c>
      <c r="B417" s="46" t="s">
        <v>1016</v>
      </c>
      <c r="C417" s="46">
        <v>2071.3000000000002</v>
      </c>
      <c r="D417" s="46"/>
      <c r="E417" s="48">
        <v>106.4</v>
      </c>
      <c r="F417" s="46">
        <f t="shared" si="62"/>
        <v>2177.7000000000003</v>
      </c>
      <c r="G417" s="46">
        <v>35</v>
      </c>
      <c r="H417" s="46"/>
      <c r="I417" s="46">
        <v>1</v>
      </c>
      <c r="J417" s="46">
        <f t="shared" si="63"/>
        <v>36</v>
      </c>
      <c r="K417" s="82">
        <f t="shared" si="58"/>
        <v>1.4290806661142054E-2</v>
      </c>
      <c r="L417" s="43">
        <f t="shared" si="61"/>
        <v>61.185374179346645</v>
      </c>
      <c r="M417" s="43">
        <f t="shared" si="64"/>
        <v>13.460782319456262</v>
      </c>
      <c r="N417" s="43">
        <v>23.770756167877249</v>
      </c>
      <c r="O417" s="43">
        <v>26.170879000363012</v>
      </c>
      <c r="P417" s="45">
        <f>(L417+M417+N417+O417)/F417</f>
        <v>5.7210723087221915E-2</v>
      </c>
    </row>
    <row r="418" spans="1:16" s="56" customFormat="1" x14ac:dyDescent="0.25">
      <c r="A418" s="48">
        <f t="shared" si="60"/>
        <v>128</v>
      </c>
      <c r="B418" s="46" t="s">
        <v>1017</v>
      </c>
      <c r="C418" s="46">
        <v>1333.5</v>
      </c>
      <c r="D418" s="46"/>
      <c r="E418" s="48"/>
      <c r="F418" s="46">
        <f t="shared" si="62"/>
        <v>1333.5</v>
      </c>
      <c r="G418" s="46">
        <v>24</v>
      </c>
      <c r="H418" s="46"/>
      <c r="I418" s="46"/>
      <c r="J418" s="46">
        <f t="shared" si="63"/>
        <v>24</v>
      </c>
      <c r="K418" s="82">
        <f t="shared" si="58"/>
        <v>8.7508796816057888E-3</v>
      </c>
      <c r="L418" s="43">
        <f t="shared" si="61"/>
        <v>37.466453812811103</v>
      </c>
      <c r="M418" s="43">
        <f t="shared" si="64"/>
        <v>8.2426198388184435</v>
      </c>
      <c r="N418" s="43">
        <v>14.555863227195806</v>
      </c>
      <c r="O418" s="43">
        <v>16.025562357985063</v>
      </c>
      <c r="P418" s="45">
        <f>(L418+M418+N418+O418)/F418</f>
        <v>5.7210723087221908E-2</v>
      </c>
    </row>
    <row r="419" spans="1:16" s="56" customFormat="1" x14ac:dyDescent="0.25">
      <c r="A419" s="48">
        <f t="shared" si="60"/>
        <v>129</v>
      </c>
      <c r="B419" s="46" t="s">
        <v>1018</v>
      </c>
      <c r="C419" s="46">
        <v>3204.5</v>
      </c>
      <c r="D419" s="46"/>
      <c r="E419" s="48"/>
      <c r="F419" s="46">
        <f t="shared" si="62"/>
        <v>3204.5</v>
      </c>
      <c r="G419" s="46">
        <v>79</v>
      </c>
      <c r="H419" s="46"/>
      <c r="I419" s="46"/>
      <c r="J419" s="46">
        <f t="shared" si="63"/>
        <v>79</v>
      </c>
      <c r="K419" s="82">
        <f t="shared" ref="K419:K462" si="65">1/$F$464*F419</f>
        <v>2.1029016827675853E-2</v>
      </c>
      <c r="L419" s="43">
        <f t="shared" ref="L419:L450" si="66">K419*4281.45</f>
        <v>90.034684096852772</v>
      </c>
      <c r="M419" s="43">
        <f t="shared" si="64"/>
        <v>19.80763050130761</v>
      </c>
      <c r="N419" s="43">
        <v>34.978825430482907</v>
      </c>
      <c r="O419" s="43">
        <v>38.510622104359307</v>
      </c>
      <c r="P419" s="45">
        <f>(L419+M419+N419+O419)/F419</f>
        <v>5.7210723087221908E-2</v>
      </c>
    </row>
    <row r="420" spans="1:16" s="56" customFormat="1" x14ac:dyDescent="0.25">
      <c r="A420" s="48">
        <f t="shared" ref="A420:A463" si="67">A419+1</f>
        <v>130</v>
      </c>
      <c r="B420" s="46" t="s">
        <v>1019</v>
      </c>
      <c r="C420" s="46"/>
      <c r="D420" s="46"/>
      <c r="E420" s="48"/>
      <c r="F420" s="46">
        <f t="shared" si="62"/>
        <v>0</v>
      </c>
      <c r="G420" s="46"/>
      <c r="H420" s="46"/>
      <c r="I420" s="46"/>
      <c r="J420" s="46">
        <f t="shared" si="63"/>
        <v>0</v>
      </c>
      <c r="K420" s="82">
        <f t="shared" si="65"/>
        <v>0</v>
      </c>
      <c r="L420" s="43">
        <f t="shared" si="66"/>
        <v>0</v>
      </c>
      <c r="M420" s="43">
        <f t="shared" si="64"/>
        <v>0</v>
      </c>
      <c r="N420" s="43">
        <v>0</v>
      </c>
      <c r="O420" s="43">
        <v>0</v>
      </c>
      <c r="P420" s="45"/>
    </row>
    <row r="421" spans="1:16" s="56" customFormat="1" x14ac:dyDescent="0.25">
      <c r="A421" s="48">
        <f t="shared" si="67"/>
        <v>131</v>
      </c>
      <c r="B421" s="46" t="s">
        <v>758</v>
      </c>
      <c r="C421" s="46">
        <v>1434.2</v>
      </c>
      <c r="D421" s="46"/>
      <c r="E421" s="48"/>
      <c r="F421" s="46">
        <f t="shared" si="62"/>
        <v>1434.2</v>
      </c>
      <c r="G421" s="46">
        <v>31</v>
      </c>
      <c r="H421" s="46"/>
      <c r="I421" s="46"/>
      <c r="J421" s="46">
        <f t="shared" si="63"/>
        <v>31</v>
      </c>
      <c r="K421" s="82">
        <f t="shared" si="65"/>
        <v>9.4117072661110031E-3</v>
      </c>
      <c r="L421" s="43">
        <f t="shared" si="66"/>
        <v>40.295754074490951</v>
      </c>
      <c r="M421" s="43">
        <f t="shared" si="64"/>
        <v>8.8650658963880087</v>
      </c>
      <c r="N421" s="43">
        <v>15.6550573981584</v>
      </c>
      <c r="O421" s="43">
        <v>17.2357416826563</v>
      </c>
      <c r="P421" s="45">
        <f>(L421+M421+N421+O421)/F421</f>
        <v>5.7210723087221908E-2</v>
      </c>
    </row>
    <row r="422" spans="1:16" s="56" customFormat="1" x14ac:dyDescent="0.25">
      <c r="A422" s="48">
        <f t="shared" si="67"/>
        <v>132</v>
      </c>
      <c r="B422" s="46" t="s">
        <v>759</v>
      </c>
      <c r="C422" s="46"/>
      <c r="D422" s="46"/>
      <c r="E422" s="48"/>
      <c r="F422" s="46">
        <f t="shared" si="62"/>
        <v>0</v>
      </c>
      <c r="G422" s="46"/>
      <c r="H422" s="46"/>
      <c r="I422" s="46"/>
      <c r="J422" s="46">
        <f t="shared" si="63"/>
        <v>0</v>
      </c>
      <c r="K422" s="82">
        <f t="shared" si="65"/>
        <v>0</v>
      </c>
      <c r="L422" s="43">
        <f t="shared" si="66"/>
        <v>0</v>
      </c>
      <c r="M422" s="43">
        <f t="shared" si="64"/>
        <v>0</v>
      </c>
      <c r="N422" s="43">
        <v>0</v>
      </c>
      <c r="O422" s="43">
        <v>0</v>
      </c>
      <c r="P422" s="45"/>
    </row>
    <row r="423" spans="1:16" s="56" customFormat="1" x14ac:dyDescent="0.25">
      <c r="A423" s="48">
        <f t="shared" si="67"/>
        <v>133</v>
      </c>
      <c r="B423" s="46" t="s">
        <v>760</v>
      </c>
      <c r="C423" s="68"/>
      <c r="D423" s="46"/>
      <c r="E423" s="48"/>
      <c r="F423" s="46">
        <f t="shared" si="62"/>
        <v>0</v>
      </c>
      <c r="G423" s="68"/>
      <c r="H423" s="46"/>
      <c r="I423" s="46"/>
      <c r="J423" s="46">
        <f t="shared" si="63"/>
        <v>0</v>
      </c>
      <c r="K423" s="82">
        <f t="shared" si="65"/>
        <v>0</v>
      </c>
      <c r="L423" s="43">
        <f t="shared" si="66"/>
        <v>0</v>
      </c>
      <c r="M423" s="43">
        <f t="shared" si="64"/>
        <v>0</v>
      </c>
      <c r="N423" s="43">
        <v>0</v>
      </c>
      <c r="O423" s="43">
        <v>0</v>
      </c>
      <c r="P423" s="45"/>
    </row>
    <row r="424" spans="1:16" s="56" customFormat="1" x14ac:dyDescent="0.25">
      <c r="A424" s="48">
        <f t="shared" si="67"/>
        <v>134</v>
      </c>
      <c r="B424" s="46" t="s">
        <v>761</v>
      </c>
      <c r="C424" s="46"/>
      <c r="D424" s="81"/>
      <c r="E424" s="87"/>
      <c r="F424" s="46">
        <f t="shared" si="62"/>
        <v>0</v>
      </c>
      <c r="G424" s="46"/>
      <c r="H424" s="46"/>
      <c r="I424" s="46"/>
      <c r="J424" s="46">
        <f t="shared" si="63"/>
        <v>0</v>
      </c>
      <c r="K424" s="82">
        <f t="shared" si="65"/>
        <v>0</v>
      </c>
      <c r="L424" s="43">
        <f t="shared" si="66"/>
        <v>0</v>
      </c>
      <c r="M424" s="43">
        <f t="shared" si="64"/>
        <v>0</v>
      </c>
      <c r="N424" s="43">
        <v>0</v>
      </c>
      <c r="O424" s="43">
        <v>0</v>
      </c>
      <c r="P424" s="45"/>
    </row>
    <row r="425" spans="1:16" s="56" customFormat="1" x14ac:dyDescent="0.25">
      <c r="A425" s="48">
        <f t="shared" si="67"/>
        <v>135</v>
      </c>
      <c r="B425" s="46" t="s">
        <v>762</v>
      </c>
      <c r="C425" s="46"/>
      <c r="D425" s="81"/>
      <c r="E425" s="87"/>
      <c r="F425" s="46">
        <f t="shared" si="62"/>
        <v>0</v>
      </c>
      <c r="G425" s="46"/>
      <c r="H425" s="46"/>
      <c r="I425" s="46"/>
      <c r="J425" s="46">
        <f t="shared" si="63"/>
        <v>0</v>
      </c>
      <c r="K425" s="82">
        <f t="shared" si="65"/>
        <v>0</v>
      </c>
      <c r="L425" s="43">
        <f t="shared" si="66"/>
        <v>0</v>
      </c>
      <c r="M425" s="43">
        <f t="shared" si="64"/>
        <v>0</v>
      </c>
      <c r="N425" s="43">
        <v>0</v>
      </c>
      <c r="O425" s="43">
        <v>0</v>
      </c>
      <c r="P425" s="45"/>
    </row>
    <row r="426" spans="1:16" s="56" customFormat="1" x14ac:dyDescent="0.25">
      <c r="A426" s="48">
        <f t="shared" si="67"/>
        <v>136</v>
      </c>
      <c r="B426" s="46" t="s">
        <v>763</v>
      </c>
      <c r="C426" s="46"/>
      <c r="D426" s="81"/>
      <c r="E426" s="87"/>
      <c r="F426" s="46">
        <f t="shared" si="62"/>
        <v>0</v>
      </c>
      <c r="G426" s="46"/>
      <c r="H426" s="46"/>
      <c r="I426" s="46"/>
      <c r="J426" s="46">
        <f t="shared" si="63"/>
        <v>0</v>
      </c>
      <c r="K426" s="82">
        <f t="shared" si="65"/>
        <v>0</v>
      </c>
      <c r="L426" s="43">
        <f t="shared" si="66"/>
        <v>0</v>
      </c>
      <c r="M426" s="43">
        <f t="shared" si="64"/>
        <v>0</v>
      </c>
      <c r="N426" s="43">
        <v>0</v>
      </c>
      <c r="O426" s="43">
        <v>0</v>
      </c>
      <c r="P426" s="45"/>
    </row>
    <row r="427" spans="1:16" s="56" customFormat="1" x14ac:dyDescent="0.25">
      <c r="A427" s="48">
        <f t="shared" si="67"/>
        <v>137</v>
      </c>
      <c r="B427" s="46" t="s">
        <v>764</v>
      </c>
      <c r="C427" s="46"/>
      <c r="D427" s="81"/>
      <c r="E427" s="87"/>
      <c r="F427" s="46">
        <f t="shared" si="62"/>
        <v>0</v>
      </c>
      <c r="G427" s="46"/>
      <c r="H427" s="46"/>
      <c r="I427" s="46"/>
      <c r="J427" s="46">
        <f t="shared" si="63"/>
        <v>0</v>
      </c>
      <c r="K427" s="82">
        <f t="shared" si="65"/>
        <v>0</v>
      </c>
      <c r="L427" s="43">
        <f t="shared" si="66"/>
        <v>0</v>
      </c>
      <c r="M427" s="43">
        <f t="shared" si="64"/>
        <v>0</v>
      </c>
      <c r="N427" s="43">
        <v>0</v>
      </c>
      <c r="O427" s="43">
        <v>0</v>
      </c>
      <c r="P427" s="45"/>
    </row>
    <row r="428" spans="1:16" s="56" customFormat="1" x14ac:dyDescent="0.25">
      <c r="A428" s="48">
        <f t="shared" si="67"/>
        <v>138</v>
      </c>
      <c r="B428" s="46" t="s">
        <v>765</v>
      </c>
      <c r="C428" s="46"/>
      <c r="D428" s="81"/>
      <c r="E428" s="87"/>
      <c r="F428" s="46">
        <f t="shared" si="62"/>
        <v>0</v>
      </c>
      <c r="G428" s="46"/>
      <c r="H428" s="46"/>
      <c r="I428" s="46"/>
      <c r="J428" s="46">
        <f t="shared" si="63"/>
        <v>0</v>
      </c>
      <c r="K428" s="82">
        <f t="shared" si="65"/>
        <v>0</v>
      </c>
      <c r="L428" s="43">
        <f t="shared" si="66"/>
        <v>0</v>
      </c>
      <c r="M428" s="43">
        <f t="shared" si="64"/>
        <v>0</v>
      </c>
      <c r="N428" s="43">
        <v>0</v>
      </c>
      <c r="O428" s="43">
        <v>0</v>
      </c>
      <c r="P428" s="45"/>
    </row>
    <row r="429" spans="1:16" s="56" customFormat="1" x14ac:dyDescent="0.25">
      <c r="A429" s="48">
        <f t="shared" si="67"/>
        <v>139</v>
      </c>
      <c r="B429" s="46" t="s">
        <v>766</v>
      </c>
      <c r="C429" s="46"/>
      <c r="D429" s="81"/>
      <c r="E429" s="87"/>
      <c r="F429" s="46">
        <f t="shared" si="62"/>
        <v>0</v>
      </c>
      <c r="G429" s="46"/>
      <c r="H429" s="46"/>
      <c r="I429" s="46"/>
      <c r="J429" s="46">
        <f t="shared" si="63"/>
        <v>0</v>
      </c>
      <c r="K429" s="82">
        <f t="shared" si="65"/>
        <v>0</v>
      </c>
      <c r="L429" s="43">
        <f t="shared" si="66"/>
        <v>0</v>
      </c>
      <c r="M429" s="43">
        <f t="shared" si="64"/>
        <v>0</v>
      </c>
      <c r="N429" s="43">
        <v>0</v>
      </c>
      <c r="O429" s="43">
        <v>0</v>
      </c>
      <c r="P429" s="45"/>
    </row>
    <row r="430" spans="1:16" s="56" customFormat="1" x14ac:dyDescent="0.25">
      <c r="A430" s="48">
        <f t="shared" si="67"/>
        <v>140</v>
      </c>
      <c r="B430" s="46" t="s">
        <v>767</v>
      </c>
      <c r="C430" s="46"/>
      <c r="D430" s="81"/>
      <c r="E430" s="87"/>
      <c r="F430" s="46">
        <f t="shared" si="62"/>
        <v>0</v>
      </c>
      <c r="G430" s="46"/>
      <c r="H430" s="46"/>
      <c r="I430" s="46"/>
      <c r="J430" s="46">
        <f t="shared" si="63"/>
        <v>0</v>
      </c>
      <c r="K430" s="82">
        <f t="shared" si="65"/>
        <v>0</v>
      </c>
      <c r="L430" s="43">
        <f t="shared" si="66"/>
        <v>0</v>
      </c>
      <c r="M430" s="43">
        <f t="shared" si="64"/>
        <v>0</v>
      </c>
      <c r="N430" s="43">
        <v>0</v>
      </c>
      <c r="O430" s="43">
        <v>0</v>
      </c>
      <c r="P430" s="45"/>
    </row>
    <row r="431" spans="1:16" s="56" customFormat="1" x14ac:dyDescent="0.25">
      <c r="A431" s="48">
        <f t="shared" si="67"/>
        <v>141</v>
      </c>
      <c r="B431" s="46" t="s">
        <v>768</v>
      </c>
      <c r="C431" s="46"/>
      <c r="D431" s="81"/>
      <c r="E431" s="87"/>
      <c r="F431" s="46">
        <f t="shared" si="62"/>
        <v>0</v>
      </c>
      <c r="G431" s="46"/>
      <c r="H431" s="46"/>
      <c r="I431" s="46"/>
      <c r="J431" s="46">
        <f t="shared" si="63"/>
        <v>0</v>
      </c>
      <c r="K431" s="82">
        <f t="shared" si="65"/>
        <v>0</v>
      </c>
      <c r="L431" s="43">
        <f t="shared" si="66"/>
        <v>0</v>
      </c>
      <c r="M431" s="43">
        <f t="shared" si="64"/>
        <v>0</v>
      </c>
      <c r="N431" s="43">
        <v>0</v>
      </c>
      <c r="O431" s="43">
        <v>0</v>
      </c>
      <c r="P431" s="45"/>
    </row>
    <row r="432" spans="1:16" s="56" customFormat="1" x14ac:dyDescent="0.25">
      <c r="A432" s="48">
        <f t="shared" si="67"/>
        <v>142</v>
      </c>
      <c r="B432" s="46" t="s">
        <v>769</v>
      </c>
      <c r="C432" s="46"/>
      <c r="D432" s="81"/>
      <c r="E432" s="87"/>
      <c r="F432" s="46">
        <f t="shared" si="62"/>
        <v>0</v>
      </c>
      <c r="G432" s="46"/>
      <c r="H432" s="46"/>
      <c r="I432" s="46"/>
      <c r="J432" s="46">
        <f t="shared" si="63"/>
        <v>0</v>
      </c>
      <c r="K432" s="82">
        <f t="shared" si="65"/>
        <v>0</v>
      </c>
      <c r="L432" s="43">
        <f t="shared" si="66"/>
        <v>0</v>
      </c>
      <c r="M432" s="43">
        <f t="shared" si="64"/>
        <v>0</v>
      </c>
      <c r="N432" s="43">
        <v>0</v>
      </c>
      <c r="O432" s="43">
        <v>0</v>
      </c>
      <c r="P432" s="45"/>
    </row>
    <row r="433" spans="1:17" s="56" customFormat="1" x14ac:dyDescent="0.25">
      <c r="A433" s="48">
        <f t="shared" si="67"/>
        <v>143</v>
      </c>
      <c r="B433" s="46" t="s">
        <v>770</v>
      </c>
      <c r="C433" s="46"/>
      <c r="D433" s="81"/>
      <c r="E433" s="87"/>
      <c r="F433" s="46">
        <f t="shared" si="62"/>
        <v>0</v>
      </c>
      <c r="G433" s="46"/>
      <c r="H433" s="46"/>
      <c r="I433" s="46"/>
      <c r="J433" s="46">
        <f t="shared" si="63"/>
        <v>0</v>
      </c>
      <c r="K433" s="82">
        <f t="shared" si="65"/>
        <v>0</v>
      </c>
      <c r="L433" s="43">
        <f t="shared" si="66"/>
        <v>0</v>
      </c>
      <c r="M433" s="43">
        <f t="shared" si="64"/>
        <v>0</v>
      </c>
      <c r="N433" s="43">
        <v>0</v>
      </c>
      <c r="O433" s="43">
        <v>0</v>
      </c>
      <c r="P433" s="45"/>
    </row>
    <row r="434" spans="1:17" s="56" customFormat="1" x14ac:dyDescent="0.25">
      <c r="A434" s="48">
        <f t="shared" si="67"/>
        <v>144</v>
      </c>
      <c r="B434" s="46" t="s">
        <v>771</v>
      </c>
      <c r="C434" s="46"/>
      <c r="D434" s="81"/>
      <c r="E434" s="87"/>
      <c r="F434" s="46">
        <f t="shared" si="62"/>
        <v>0</v>
      </c>
      <c r="G434" s="46"/>
      <c r="H434" s="46"/>
      <c r="I434" s="46"/>
      <c r="J434" s="46">
        <f t="shared" si="63"/>
        <v>0</v>
      </c>
      <c r="K434" s="82">
        <f t="shared" si="65"/>
        <v>0</v>
      </c>
      <c r="L434" s="43">
        <f t="shared" si="66"/>
        <v>0</v>
      </c>
      <c r="M434" s="43">
        <f t="shared" si="64"/>
        <v>0</v>
      </c>
      <c r="N434" s="43">
        <v>0</v>
      </c>
      <c r="O434" s="43">
        <v>0</v>
      </c>
      <c r="P434" s="45"/>
    </row>
    <row r="435" spans="1:17" s="56" customFormat="1" x14ac:dyDescent="0.25">
      <c r="A435" s="48">
        <f t="shared" si="67"/>
        <v>145</v>
      </c>
      <c r="B435" s="46" t="s">
        <v>772</v>
      </c>
      <c r="C435" s="46"/>
      <c r="D435" s="81"/>
      <c r="E435" s="87"/>
      <c r="F435" s="46">
        <f t="shared" si="62"/>
        <v>0</v>
      </c>
      <c r="G435" s="46"/>
      <c r="H435" s="46"/>
      <c r="I435" s="46"/>
      <c r="J435" s="46">
        <f t="shared" si="63"/>
        <v>0</v>
      </c>
      <c r="K435" s="82">
        <f t="shared" si="65"/>
        <v>0</v>
      </c>
      <c r="L435" s="43">
        <f t="shared" si="66"/>
        <v>0</v>
      </c>
      <c r="M435" s="43">
        <f t="shared" si="64"/>
        <v>0</v>
      </c>
      <c r="N435" s="43">
        <v>0</v>
      </c>
      <c r="O435" s="43">
        <v>0</v>
      </c>
      <c r="P435" s="45"/>
    </row>
    <row r="436" spans="1:17" s="56" customFormat="1" x14ac:dyDescent="0.25">
      <c r="A436" s="48">
        <f t="shared" si="67"/>
        <v>146</v>
      </c>
      <c r="B436" s="46" t="s">
        <v>773</v>
      </c>
      <c r="C436" s="46"/>
      <c r="D436" s="81"/>
      <c r="E436" s="87"/>
      <c r="F436" s="46">
        <f t="shared" si="62"/>
        <v>0</v>
      </c>
      <c r="G436" s="46"/>
      <c r="H436" s="46"/>
      <c r="I436" s="46"/>
      <c r="J436" s="46">
        <f t="shared" si="63"/>
        <v>0</v>
      </c>
      <c r="K436" s="82">
        <f t="shared" si="65"/>
        <v>0</v>
      </c>
      <c r="L436" s="43">
        <f t="shared" si="66"/>
        <v>0</v>
      </c>
      <c r="M436" s="43">
        <f t="shared" si="64"/>
        <v>0</v>
      </c>
      <c r="N436" s="43">
        <v>0</v>
      </c>
      <c r="O436" s="43">
        <v>0</v>
      </c>
      <c r="P436" s="45"/>
    </row>
    <row r="437" spans="1:17" s="56" customFormat="1" x14ac:dyDescent="0.25">
      <c r="A437" s="48">
        <f t="shared" si="67"/>
        <v>147</v>
      </c>
      <c r="B437" s="46" t="s">
        <v>774</v>
      </c>
      <c r="C437" s="46"/>
      <c r="D437" s="81"/>
      <c r="E437" s="87"/>
      <c r="F437" s="46">
        <f t="shared" si="62"/>
        <v>0</v>
      </c>
      <c r="G437" s="46"/>
      <c r="H437" s="46"/>
      <c r="I437" s="46"/>
      <c r="J437" s="46">
        <f t="shared" si="63"/>
        <v>0</v>
      </c>
      <c r="K437" s="82">
        <f t="shared" si="65"/>
        <v>0</v>
      </c>
      <c r="L437" s="43">
        <f t="shared" si="66"/>
        <v>0</v>
      </c>
      <c r="M437" s="43">
        <f t="shared" si="64"/>
        <v>0</v>
      </c>
      <c r="N437" s="43">
        <v>0</v>
      </c>
      <c r="O437" s="43">
        <v>0</v>
      </c>
      <c r="P437" s="45"/>
    </row>
    <row r="438" spans="1:17" s="56" customFormat="1" x14ac:dyDescent="0.25">
      <c r="A438" s="48">
        <f t="shared" si="67"/>
        <v>148</v>
      </c>
      <c r="B438" s="46" t="s">
        <v>775</v>
      </c>
      <c r="C438" s="46"/>
      <c r="D438" s="81"/>
      <c r="E438" s="87"/>
      <c r="F438" s="46">
        <f t="shared" si="62"/>
        <v>0</v>
      </c>
      <c r="G438" s="46"/>
      <c r="H438" s="46"/>
      <c r="I438" s="46"/>
      <c r="J438" s="46">
        <f t="shared" si="63"/>
        <v>0</v>
      </c>
      <c r="K438" s="82">
        <f t="shared" si="65"/>
        <v>0</v>
      </c>
      <c r="L438" s="43">
        <f t="shared" si="66"/>
        <v>0</v>
      </c>
      <c r="M438" s="43">
        <f t="shared" si="64"/>
        <v>0</v>
      </c>
      <c r="N438" s="43">
        <v>0</v>
      </c>
      <c r="O438" s="43">
        <v>0</v>
      </c>
      <c r="P438" s="45"/>
    </row>
    <row r="439" spans="1:17" s="56" customFormat="1" x14ac:dyDescent="0.25">
      <c r="A439" s="48">
        <f t="shared" si="67"/>
        <v>149</v>
      </c>
      <c r="B439" s="46" t="s">
        <v>753</v>
      </c>
      <c r="C439" s="46"/>
      <c r="D439" s="81"/>
      <c r="E439" s="87"/>
      <c r="F439" s="46"/>
      <c r="G439" s="46"/>
      <c r="H439" s="46"/>
      <c r="I439" s="46"/>
      <c r="J439" s="46"/>
      <c r="K439" s="82">
        <f t="shared" si="65"/>
        <v>0</v>
      </c>
      <c r="L439" s="43">
        <f t="shared" si="66"/>
        <v>0</v>
      </c>
      <c r="M439" s="43">
        <f t="shared" si="64"/>
        <v>0</v>
      </c>
      <c r="N439" s="43">
        <v>0</v>
      </c>
      <c r="O439" s="43">
        <v>0</v>
      </c>
      <c r="P439" s="45"/>
    </row>
    <row r="440" spans="1:17" s="56" customFormat="1" x14ac:dyDescent="0.25">
      <c r="A440" s="48">
        <f t="shared" si="67"/>
        <v>150</v>
      </c>
      <c r="B440" s="46" t="s">
        <v>754</v>
      </c>
      <c r="C440" s="46"/>
      <c r="D440" s="81"/>
      <c r="E440" s="87"/>
      <c r="F440" s="46"/>
      <c r="G440" s="46"/>
      <c r="H440" s="46"/>
      <c r="I440" s="46"/>
      <c r="J440" s="46"/>
      <c r="K440" s="82">
        <f t="shared" si="65"/>
        <v>0</v>
      </c>
      <c r="L440" s="43">
        <f t="shared" si="66"/>
        <v>0</v>
      </c>
      <c r="M440" s="43">
        <f t="shared" si="64"/>
        <v>0</v>
      </c>
      <c r="N440" s="43">
        <v>0</v>
      </c>
      <c r="O440" s="43">
        <v>0</v>
      </c>
      <c r="P440" s="45"/>
    </row>
    <row r="441" spans="1:17" s="56" customFormat="1" x14ac:dyDescent="0.25">
      <c r="A441" s="48">
        <f t="shared" si="67"/>
        <v>151</v>
      </c>
      <c r="B441" s="46" t="s">
        <v>755</v>
      </c>
      <c r="C441" s="46"/>
      <c r="D441" s="81"/>
      <c r="E441" s="87"/>
      <c r="F441" s="46"/>
      <c r="G441" s="46"/>
      <c r="H441" s="46"/>
      <c r="I441" s="46"/>
      <c r="J441" s="46"/>
      <c r="K441" s="82">
        <f t="shared" si="65"/>
        <v>0</v>
      </c>
      <c r="L441" s="43">
        <f t="shared" si="66"/>
        <v>0</v>
      </c>
      <c r="M441" s="43">
        <f t="shared" si="64"/>
        <v>0</v>
      </c>
      <c r="N441" s="43">
        <v>0</v>
      </c>
      <c r="O441" s="43">
        <v>0</v>
      </c>
      <c r="P441" s="45"/>
    </row>
    <row r="442" spans="1:17" s="56" customFormat="1" x14ac:dyDescent="0.25">
      <c r="A442" s="48">
        <f t="shared" si="67"/>
        <v>152</v>
      </c>
      <c r="B442" s="46" t="s">
        <v>756</v>
      </c>
      <c r="C442" s="168"/>
      <c r="D442" s="81"/>
      <c r="E442" s="87"/>
      <c r="F442" s="46"/>
      <c r="G442" s="46"/>
      <c r="H442" s="46"/>
      <c r="I442" s="46"/>
      <c r="J442" s="46"/>
      <c r="K442" s="82">
        <f t="shared" si="65"/>
        <v>0</v>
      </c>
      <c r="L442" s="43">
        <f t="shared" si="66"/>
        <v>0</v>
      </c>
      <c r="M442" s="43">
        <f t="shared" si="64"/>
        <v>0</v>
      </c>
      <c r="N442" s="43">
        <v>0</v>
      </c>
      <c r="O442" s="43">
        <v>0</v>
      </c>
      <c r="P442" s="45"/>
    </row>
    <row r="443" spans="1:17" s="56" customFormat="1" x14ac:dyDescent="0.25">
      <c r="A443" s="48">
        <f t="shared" si="67"/>
        <v>153</v>
      </c>
      <c r="B443" s="46" t="s">
        <v>757</v>
      </c>
      <c r="C443" s="168"/>
      <c r="D443" s="81"/>
      <c r="E443" s="87"/>
      <c r="F443" s="46"/>
      <c r="G443" s="46"/>
      <c r="H443" s="46"/>
      <c r="I443" s="46"/>
      <c r="J443" s="46"/>
      <c r="K443" s="82">
        <f t="shared" si="65"/>
        <v>0</v>
      </c>
      <c r="L443" s="43">
        <f t="shared" si="66"/>
        <v>0</v>
      </c>
      <c r="M443" s="43">
        <f t="shared" si="64"/>
        <v>0</v>
      </c>
      <c r="N443" s="43">
        <v>0</v>
      </c>
      <c r="O443" s="43">
        <v>0</v>
      </c>
      <c r="P443" s="45"/>
    </row>
    <row r="444" spans="1:17" s="56" customFormat="1" x14ac:dyDescent="0.25">
      <c r="A444" s="48">
        <f t="shared" si="67"/>
        <v>154</v>
      </c>
      <c r="B444" s="46" t="s">
        <v>55</v>
      </c>
      <c r="C444" s="168">
        <v>4560.1000000000004</v>
      </c>
      <c r="D444" s="81">
        <v>149.19999999999999</v>
      </c>
      <c r="E444" s="87"/>
      <c r="F444" s="46">
        <f t="shared" si="62"/>
        <v>4709.3</v>
      </c>
      <c r="G444" s="46">
        <v>148</v>
      </c>
      <c r="H444" s="46">
        <v>3</v>
      </c>
      <c r="I444" s="46"/>
      <c r="J444" s="46">
        <f t="shared" si="63"/>
        <v>151</v>
      </c>
      <c r="K444" s="82">
        <f t="shared" si="65"/>
        <v>3.0904025260282072E-2</v>
      </c>
      <c r="L444" s="43">
        <f t="shared" si="66"/>
        <v>132.31403895063468</v>
      </c>
      <c r="M444" s="43">
        <f t="shared" si="64"/>
        <v>29.109088569139629</v>
      </c>
      <c r="N444" s="43">
        <v>51.404519456942786</v>
      </c>
      <c r="O444" s="43">
        <v>56.594811257937039</v>
      </c>
      <c r="P444" s="45">
        <f t="shared" ref="P444:P464" si="68">(L444+M444+N444+O444)/F444</f>
        <v>5.7210723087221908E-2</v>
      </c>
      <c r="Q444" s="56" t="e">
        <f>F314+F321+F333+F339+F340+F350+F351+F352+F353+F369+F370+F372+F373+F374+#REF!+#REF!+#REF!+F390+F391+F403+F404+F405+F406+F408+F409+F410+F417+F418+F419+F421+F444</f>
        <v>#REF!</v>
      </c>
    </row>
    <row r="445" spans="1:17" s="56" customFormat="1" x14ac:dyDescent="0.25">
      <c r="A445" s="48">
        <f t="shared" si="67"/>
        <v>155</v>
      </c>
      <c r="B445" s="46" t="s">
        <v>2378</v>
      </c>
      <c r="C445" s="46">
        <v>545.4</v>
      </c>
      <c r="D445" s="81"/>
      <c r="E445" s="190"/>
      <c r="F445" s="46">
        <f>C445+D445+E445</f>
        <v>545.4</v>
      </c>
      <c r="G445" s="46">
        <v>9</v>
      </c>
      <c r="H445" s="46"/>
      <c r="I445" s="46"/>
      <c r="J445" s="46">
        <f>G445+H445+I445</f>
        <v>9</v>
      </c>
      <c r="K445" s="82">
        <f t="shared" si="65"/>
        <v>3.5790999462675644E-3</v>
      </c>
      <c r="L445" s="43">
        <f t="shared" si="66"/>
        <v>15.323737464947262</v>
      </c>
      <c r="M445" s="43">
        <f>L445*0.22</f>
        <v>3.3712222422883977</v>
      </c>
      <c r="N445" s="43">
        <v>5.9533316866236161</v>
      </c>
      <c r="O445" s="43">
        <v>6.5544369779115499</v>
      </c>
      <c r="P445" s="45">
        <f t="shared" si="68"/>
        <v>5.7210723087221908E-2</v>
      </c>
    </row>
    <row r="446" spans="1:17" s="56" customFormat="1" x14ac:dyDescent="0.25">
      <c r="A446" s="48">
        <f t="shared" si="67"/>
        <v>156</v>
      </c>
      <c r="B446" s="46" t="s">
        <v>2424</v>
      </c>
      <c r="C446" s="89">
        <v>8680.2999999999993</v>
      </c>
      <c r="D446" s="71">
        <v>15.2</v>
      </c>
      <c r="E446" s="71">
        <v>458.1</v>
      </c>
      <c r="F446" s="71">
        <f>C446+D446+E446</f>
        <v>9153.6</v>
      </c>
      <c r="G446" s="89">
        <v>135</v>
      </c>
      <c r="H446" s="71">
        <v>1</v>
      </c>
      <c r="I446" s="71">
        <v>2</v>
      </c>
      <c r="J446" s="46">
        <f t="shared" ref="J446:J463" si="69">G446+H446+I446</f>
        <v>138</v>
      </c>
      <c r="K446" s="82">
        <f t="shared" si="65"/>
        <v>6.0069030561339894E-2</v>
      </c>
      <c r="L446" s="43">
        <f t="shared" si="66"/>
        <v>257.18255089684868</v>
      </c>
      <c r="M446" s="43">
        <f t="shared" ref="M446:M463" si="70">L446*0.22</f>
        <v>56.580161197306708</v>
      </c>
      <c r="N446" s="43">
        <v>99.916422674510329</v>
      </c>
      <c r="O446" s="43">
        <v>110.00494008252873</v>
      </c>
      <c r="P446" s="45">
        <f t="shared" si="68"/>
        <v>5.7210723087221908E-2</v>
      </c>
    </row>
    <row r="447" spans="1:17" s="56" customFormat="1" x14ac:dyDescent="0.25">
      <c r="A447" s="48">
        <f t="shared" si="67"/>
        <v>157</v>
      </c>
      <c r="B447" s="46" t="s">
        <v>2425</v>
      </c>
      <c r="C447" s="89">
        <v>6441.7</v>
      </c>
      <c r="D447" s="71"/>
      <c r="E447" s="71">
        <v>321.39999999999998</v>
      </c>
      <c r="F447" s="71">
        <f>C447+D447+E447</f>
        <v>6763.0999999999995</v>
      </c>
      <c r="G447" s="89">
        <v>92</v>
      </c>
      <c r="H447" s="71"/>
      <c r="I447" s="71">
        <v>1</v>
      </c>
      <c r="J447" s="46">
        <f t="shared" si="69"/>
        <v>93</v>
      </c>
      <c r="K447" s="82">
        <f t="shared" si="65"/>
        <v>4.438175806124342E-2</v>
      </c>
      <c r="L447" s="43">
        <f t="shared" si="66"/>
        <v>190.01827805131063</v>
      </c>
      <c r="M447" s="43">
        <f t="shared" si="70"/>
        <v>41.80402117128834</v>
      </c>
      <c r="N447" s="43">
        <v>73.822841088749854</v>
      </c>
      <c r="O447" s="43">
        <v>81.27670099984158</v>
      </c>
      <c r="P447" s="45">
        <f t="shared" si="68"/>
        <v>5.7210723087221901E-2</v>
      </c>
    </row>
    <row r="448" spans="1:17" s="56" customFormat="1" x14ac:dyDescent="0.25">
      <c r="A448" s="48">
        <f t="shared" si="67"/>
        <v>158</v>
      </c>
      <c r="B448" s="46" t="s">
        <v>2381</v>
      </c>
      <c r="C448" s="89">
        <v>902.8</v>
      </c>
      <c r="D448" s="71"/>
      <c r="E448" s="71"/>
      <c r="F448" s="71">
        <f>C448+D448+E448</f>
        <v>902.8</v>
      </c>
      <c r="G448" s="89">
        <v>17</v>
      </c>
      <c r="H448" s="71"/>
      <c r="I448" s="71"/>
      <c r="J448" s="46">
        <f t="shared" si="69"/>
        <v>17</v>
      </c>
      <c r="K448" s="82">
        <f t="shared" si="65"/>
        <v>5.9244800724062288E-3</v>
      </c>
      <c r="L448" s="43">
        <f t="shared" si="66"/>
        <v>25.365365206003649</v>
      </c>
      <c r="M448" s="43">
        <f t="shared" si="70"/>
        <v>5.580380345320803</v>
      </c>
      <c r="N448" s="43">
        <v>9.8545431732376247</v>
      </c>
      <c r="O448" s="43">
        <v>10.849552078581862</v>
      </c>
      <c r="P448" s="45">
        <f t="shared" si="68"/>
        <v>5.7210723087221901E-2</v>
      </c>
    </row>
    <row r="449" spans="1:16" s="56" customFormat="1" x14ac:dyDescent="0.25">
      <c r="A449" s="48">
        <f t="shared" si="67"/>
        <v>159</v>
      </c>
      <c r="B449" s="46" t="s">
        <v>2382</v>
      </c>
      <c r="C449" s="89">
        <v>990.15</v>
      </c>
      <c r="D449" s="71"/>
      <c r="E449" s="71"/>
      <c r="F449" s="71">
        <f>C449+D449+E449</f>
        <v>990.15</v>
      </c>
      <c r="G449" s="89">
        <v>15</v>
      </c>
      <c r="H449" s="71"/>
      <c r="I449" s="71"/>
      <c r="J449" s="46">
        <f t="shared" si="69"/>
        <v>15</v>
      </c>
      <c r="K449" s="82">
        <f t="shared" si="65"/>
        <v>6.4977004250033532E-3</v>
      </c>
      <c r="L449" s="43">
        <f t="shared" si="66"/>
        <v>27.819579484630605</v>
      </c>
      <c r="M449" s="43">
        <f t="shared" si="70"/>
        <v>6.1203074866187333</v>
      </c>
      <c r="N449" s="43">
        <v>10.808014978933578</v>
      </c>
      <c r="O449" s="43">
        <v>11.899295514629852</v>
      </c>
      <c r="P449" s="45">
        <f t="shared" si="68"/>
        <v>5.7210723087221901E-2</v>
      </c>
    </row>
    <row r="450" spans="1:16" s="56" customFormat="1" x14ac:dyDescent="0.25">
      <c r="A450" s="48">
        <f t="shared" si="67"/>
        <v>160</v>
      </c>
      <c r="B450" s="46" t="s">
        <v>2383</v>
      </c>
      <c r="C450" s="89">
        <v>3450.4</v>
      </c>
      <c r="D450" s="71">
        <v>452.4</v>
      </c>
      <c r="E450" s="71">
        <v>86.2</v>
      </c>
      <c r="F450" s="71">
        <f t="shared" ref="F450:F463" si="71">C450+D450+E450</f>
        <v>3989</v>
      </c>
      <c r="G450" s="89">
        <v>70</v>
      </c>
      <c r="H450" s="90">
        <v>1</v>
      </c>
      <c r="I450" s="73">
        <v>1</v>
      </c>
      <c r="J450" s="46">
        <f t="shared" si="69"/>
        <v>72</v>
      </c>
      <c r="K450" s="82">
        <f t="shared" si="65"/>
        <v>2.6177172140926502E-2</v>
      </c>
      <c r="L450" s="43">
        <f t="shared" si="66"/>
        <v>112.07625366276977</v>
      </c>
      <c r="M450" s="43">
        <f t="shared" si="70"/>
        <v>24.65677580580935</v>
      </c>
      <c r="N450" s="43">
        <v>43.542061052331512</v>
      </c>
      <c r="O450" s="43">
        <v>47.938483874017557</v>
      </c>
      <c r="P450" s="45">
        <f t="shared" si="68"/>
        <v>5.7210723087221908E-2</v>
      </c>
    </row>
    <row r="451" spans="1:16" s="56" customFormat="1" x14ac:dyDescent="0.25">
      <c r="A451" s="48">
        <f t="shared" si="67"/>
        <v>161</v>
      </c>
      <c r="B451" s="46" t="s">
        <v>2384</v>
      </c>
      <c r="C451" s="89">
        <v>3984.72</v>
      </c>
      <c r="D451" s="71"/>
      <c r="E451" s="71"/>
      <c r="F451" s="71">
        <f t="shared" si="71"/>
        <v>3984.72</v>
      </c>
      <c r="G451" s="89">
        <v>60</v>
      </c>
      <c r="H451" s="90"/>
      <c r="I451" s="73"/>
      <c r="J451" s="46">
        <f t="shared" si="69"/>
        <v>60</v>
      </c>
      <c r="K451" s="82">
        <f t="shared" si="65"/>
        <v>2.6149085328000164E-2</v>
      </c>
      <c r="L451" s="43">
        <f t="shared" ref="L451:L463" si="72">K451*4281.45</f>
        <v>111.9560013775663</v>
      </c>
      <c r="M451" s="43">
        <f t="shared" si="70"/>
        <v>24.630320303064586</v>
      </c>
      <c r="N451" s="43">
        <v>43.495342571182356</v>
      </c>
      <c r="O451" s="43">
        <v>47.887048248301632</v>
      </c>
      <c r="P451" s="45">
        <f t="shared" si="68"/>
        <v>5.7210723087221908E-2</v>
      </c>
    </row>
    <row r="452" spans="1:16" s="56" customFormat="1" x14ac:dyDescent="0.25">
      <c r="A452" s="48">
        <f t="shared" si="67"/>
        <v>162</v>
      </c>
      <c r="B452" s="46" t="s">
        <v>2385</v>
      </c>
      <c r="C452" s="89">
        <v>2376.3000000000002</v>
      </c>
      <c r="D452" s="71"/>
      <c r="E452" s="71">
        <v>236.9</v>
      </c>
      <c r="F452" s="71">
        <f t="shared" si="71"/>
        <v>2613.2000000000003</v>
      </c>
      <c r="G452" s="89">
        <v>40</v>
      </c>
      <c r="H452" s="90"/>
      <c r="I452" s="73">
        <v>1</v>
      </c>
      <c r="J452" s="46">
        <f t="shared" si="69"/>
        <v>41</v>
      </c>
      <c r="K452" s="82">
        <f t="shared" si="65"/>
        <v>1.7148705499791712E-2</v>
      </c>
      <c r="L452" s="43">
        <f t="shared" si="72"/>
        <v>73.421325162083221</v>
      </c>
      <c r="M452" s="43">
        <f t="shared" si="70"/>
        <v>16.15269153565831</v>
      </c>
      <c r="N452" s="43">
        <v>28.524470780133544</v>
      </c>
      <c r="O452" s="43">
        <v>31.404574093653221</v>
      </c>
      <c r="P452" s="45">
        <f t="shared" si="68"/>
        <v>5.7210723087221901E-2</v>
      </c>
    </row>
    <row r="453" spans="1:16" s="56" customFormat="1" x14ac:dyDescent="0.25">
      <c r="A453" s="48">
        <f t="shared" si="67"/>
        <v>163</v>
      </c>
      <c r="B453" s="46" t="s">
        <v>2386</v>
      </c>
      <c r="C453" s="89">
        <v>3525</v>
      </c>
      <c r="D453" s="71"/>
      <c r="E453" s="71">
        <v>76.7</v>
      </c>
      <c r="F453" s="71">
        <f t="shared" si="71"/>
        <v>3601.7</v>
      </c>
      <c r="G453" s="89">
        <v>71</v>
      </c>
      <c r="H453" s="90"/>
      <c r="I453" s="73">
        <v>1</v>
      </c>
      <c r="J453" s="46">
        <f t="shared" si="69"/>
        <v>72</v>
      </c>
      <c r="K453" s="82">
        <f t="shared" si="65"/>
        <v>2.3635578064671592E-2</v>
      </c>
      <c r="L453" s="43">
        <f t="shared" si="72"/>
        <v>101.19454570498819</v>
      </c>
      <c r="M453" s="43">
        <f t="shared" si="70"/>
        <v>22.262800055097401</v>
      </c>
      <c r="N453" s="43">
        <v>39.314475129652138</v>
      </c>
      <c r="O453" s="43">
        <v>43.284040453509405</v>
      </c>
      <c r="P453" s="45">
        <f t="shared" si="68"/>
        <v>5.7210723087221915E-2</v>
      </c>
    </row>
    <row r="454" spans="1:16" s="56" customFormat="1" x14ac:dyDescent="0.25">
      <c r="A454" s="48">
        <f t="shared" si="67"/>
        <v>164</v>
      </c>
      <c r="B454" s="46" t="s">
        <v>2387</v>
      </c>
      <c r="C454" s="89">
        <v>3660.2</v>
      </c>
      <c r="D454" s="71">
        <v>226.3</v>
      </c>
      <c r="E454" s="71">
        <v>73.8</v>
      </c>
      <c r="F454" s="71">
        <f t="shared" si="71"/>
        <v>3960.3</v>
      </c>
      <c r="G454" s="89">
        <v>73</v>
      </c>
      <c r="H454" s="73">
        <v>1</v>
      </c>
      <c r="I454" s="73">
        <v>1</v>
      </c>
      <c r="J454" s="46">
        <f t="shared" si="69"/>
        <v>75</v>
      </c>
      <c r="K454" s="82">
        <f t="shared" si="65"/>
        <v>2.5988832998172784E-2</v>
      </c>
      <c r="L454" s="43">
        <f t="shared" si="72"/>
        <v>111.26988904002685</v>
      </c>
      <c r="M454" s="43">
        <f t="shared" si="70"/>
        <v>24.479375588805908</v>
      </c>
      <c r="N454" s="43">
        <v>43.228785255840684</v>
      </c>
      <c r="O454" s="43">
        <v>47.593576757651476</v>
      </c>
      <c r="P454" s="45">
        <f t="shared" si="68"/>
        <v>5.7210723087221901E-2</v>
      </c>
    </row>
    <row r="455" spans="1:16" s="56" customFormat="1" x14ac:dyDescent="0.25">
      <c r="A455" s="48">
        <f t="shared" si="67"/>
        <v>165</v>
      </c>
      <c r="B455" s="46" t="s">
        <v>2388</v>
      </c>
      <c r="C455" s="89">
        <v>3837.3</v>
      </c>
      <c r="D455" s="71">
        <v>43.9</v>
      </c>
      <c r="E455" s="71">
        <v>131.80000000000001</v>
      </c>
      <c r="F455" s="71">
        <f t="shared" si="71"/>
        <v>4013.0000000000005</v>
      </c>
      <c r="G455" s="89">
        <v>75</v>
      </c>
      <c r="H455" s="73">
        <v>1</v>
      </c>
      <c r="I455" s="73">
        <v>2</v>
      </c>
      <c r="J455" s="46">
        <f t="shared" si="69"/>
        <v>78</v>
      </c>
      <c r="K455" s="82">
        <f t="shared" si="65"/>
        <v>2.6334668288177005E-2</v>
      </c>
      <c r="L455" s="43">
        <f t="shared" si="72"/>
        <v>112.75056554241543</v>
      </c>
      <c r="M455" s="43">
        <f t="shared" si="70"/>
        <v>24.805124419331396</v>
      </c>
      <c r="N455" s="43">
        <v>43.804033843822104</v>
      </c>
      <c r="O455" s="43">
        <v>48.226907943452609</v>
      </c>
      <c r="P455" s="45">
        <f t="shared" si="68"/>
        <v>5.7210723087221908E-2</v>
      </c>
    </row>
    <row r="456" spans="1:16" s="56" customFormat="1" x14ac:dyDescent="0.25">
      <c r="A456" s="48">
        <f t="shared" si="67"/>
        <v>166</v>
      </c>
      <c r="B456" s="46" t="s">
        <v>2389</v>
      </c>
      <c r="C456" s="89">
        <v>4482.6099999999997</v>
      </c>
      <c r="D456" s="71">
        <v>302.60000000000002</v>
      </c>
      <c r="E456" s="71"/>
      <c r="F456" s="71">
        <f t="shared" si="71"/>
        <v>4785.21</v>
      </c>
      <c r="G456" s="89">
        <v>65</v>
      </c>
      <c r="H456" s="73">
        <v>1</v>
      </c>
      <c r="I456" s="73"/>
      <c r="J456" s="46">
        <f t="shared" si="69"/>
        <v>66</v>
      </c>
      <c r="K456" s="82">
        <f t="shared" si="65"/>
        <v>3.1402172449356461E-2</v>
      </c>
      <c r="L456" s="43">
        <f t="shared" si="72"/>
        <v>134.44683123329722</v>
      </c>
      <c r="M456" s="43">
        <f t="shared" si="70"/>
        <v>29.578302871325388</v>
      </c>
      <c r="N456" s="43">
        <v>52.23311756536156</v>
      </c>
      <c r="O456" s="43">
        <v>57.507072554220997</v>
      </c>
      <c r="P456" s="45">
        <f t="shared" si="68"/>
        <v>5.7210723087221915E-2</v>
      </c>
    </row>
    <row r="457" spans="1:16" s="56" customFormat="1" x14ac:dyDescent="0.25">
      <c r="A457" s="48">
        <f t="shared" si="67"/>
        <v>167</v>
      </c>
      <c r="B457" s="46" t="s">
        <v>2390</v>
      </c>
      <c r="C457" s="89">
        <v>3042.5</v>
      </c>
      <c r="D457" s="71"/>
      <c r="E457" s="71"/>
      <c r="F457" s="71">
        <f t="shared" si="71"/>
        <v>3042.5</v>
      </c>
      <c r="G457" s="89">
        <v>50</v>
      </c>
      <c r="H457" s="73"/>
      <c r="I457" s="73"/>
      <c r="J457" s="46">
        <f t="shared" si="69"/>
        <v>50</v>
      </c>
      <c r="K457" s="82">
        <f t="shared" si="65"/>
        <v>1.9965917833734994E-2</v>
      </c>
      <c r="L457" s="43">
        <f t="shared" si="72"/>
        <v>85.483078909244682</v>
      </c>
      <c r="M457" s="43">
        <f t="shared" si="70"/>
        <v>18.806277360033832</v>
      </c>
      <c r="N457" s="43">
        <v>33.210509087921437</v>
      </c>
      <c r="O457" s="43">
        <v>36.563759635672703</v>
      </c>
      <c r="P457" s="45">
        <f t="shared" si="68"/>
        <v>5.7210723087221908E-2</v>
      </c>
    </row>
    <row r="458" spans="1:16" s="56" customFormat="1" x14ac:dyDescent="0.25">
      <c r="A458" s="48">
        <f t="shared" si="67"/>
        <v>168</v>
      </c>
      <c r="B458" s="46" t="s">
        <v>2391</v>
      </c>
      <c r="C458" s="89">
        <v>2913</v>
      </c>
      <c r="D458" s="71"/>
      <c r="E458" s="71"/>
      <c r="F458" s="71">
        <f t="shared" si="71"/>
        <v>2913</v>
      </c>
      <c r="G458" s="89">
        <v>48</v>
      </c>
      <c r="H458" s="73"/>
      <c r="I458" s="73"/>
      <c r="J458" s="46">
        <f t="shared" si="69"/>
        <v>48</v>
      </c>
      <c r="K458" s="82">
        <f t="shared" si="65"/>
        <v>1.9116094872529181E-2</v>
      </c>
      <c r="L458" s="43">
        <f t="shared" si="72"/>
        <v>81.84460439199006</v>
      </c>
      <c r="M458" s="43">
        <f t="shared" si="70"/>
        <v>18.005812966237812</v>
      </c>
      <c r="N458" s="43">
        <v>31.796947567170136</v>
      </c>
      <c r="O458" s="43">
        <v>35.007471427679398</v>
      </c>
      <c r="P458" s="45">
        <f t="shared" si="68"/>
        <v>5.7210723087221901E-2</v>
      </c>
    </row>
    <row r="459" spans="1:16" s="56" customFormat="1" x14ac:dyDescent="0.25">
      <c r="A459" s="48">
        <f t="shared" si="67"/>
        <v>169</v>
      </c>
      <c r="B459" s="46" t="s">
        <v>2392</v>
      </c>
      <c r="C459" s="89">
        <v>4833.58</v>
      </c>
      <c r="D459" s="71"/>
      <c r="E459" s="71"/>
      <c r="F459" s="71">
        <f t="shared" si="71"/>
        <v>4833.58</v>
      </c>
      <c r="G459" s="89">
        <v>75</v>
      </c>
      <c r="H459" s="73"/>
      <c r="I459" s="73"/>
      <c r="J459" s="46">
        <f t="shared" si="69"/>
        <v>75</v>
      </c>
      <c r="K459" s="82">
        <f t="shared" si="65"/>
        <v>3.1719592809460899E-2</v>
      </c>
      <c r="L459" s="43">
        <f t="shared" si="72"/>
        <v>135.80585063406636</v>
      </c>
      <c r="M459" s="43">
        <f t="shared" si="70"/>
        <v>29.877287139494598</v>
      </c>
      <c r="N459" s="43">
        <v>52.761101895544883</v>
      </c>
      <c r="O459" s="43">
        <v>58.088367230828219</v>
      </c>
      <c r="P459" s="45">
        <f t="shared" si="68"/>
        <v>5.7210723087221908E-2</v>
      </c>
    </row>
    <row r="460" spans="1:16" s="56" customFormat="1" x14ac:dyDescent="0.25">
      <c r="A460" s="48">
        <f t="shared" si="67"/>
        <v>170</v>
      </c>
      <c r="B460" s="46" t="s">
        <v>2393</v>
      </c>
      <c r="C460" s="89">
        <v>3770.3</v>
      </c>
      <c r="D460" s="71">
        <v>400.8</v>
      </c>
      <c r="E460" s="71"/>
      <c r="F460" s="71">
        <f t="shared" si="71"/>
        <v>4171.1000000000004</v>
      </c>
      <c r="G460" s="89">
        <v>34</v>
      </c>
      <c r="H460" s="73">
        <v>1</v>
      </c>
      <c r="I460" s="73"/>
      <c r="J460" s="46">
        <f t="shared" si="69"/>
        <v>35</v>
      </c>
      <c r="K460" s="82">
        <f t="shared" si="65"/>
        <v>2.7372174158189658E-2</v>
      </c>
      <c r="L460" s="43">
        <f t="shared" si="72"/>
        <v>117.19259504958112</v>
      </c>
      <c r="M460" s="43">
        <f t="shared" si="70"/>
        <v>25.782370910907847</v>
      </c>
      <c r="N460" s="43">
        <v>45.529779607766351</v>
      </c>
      <c r="O460" s="43">
        <v>50.126901500856015</v>
      </c>
      <c r="P460" s="45">
        <f t="shared" si="68"/>
        <v>5.7210723087221908E-2</v>
      </c>
    </row>
    <row r="461" spans="1:16" s="56" customFormat="1" x14ac:dyDescent="0.25">
      <c r="A461" s="48">
        <f t="shared" si="67"/>
        <v>171</v>
      </c>
      <c r="B461" s="46" t="s">
        <v>2394</v>
      </c>
      <c r="C461" s="89">
        <v>4325.3999999999996</v>
      </c>
      <c r="D461" s="71"/>
      <c r="E461" s="71"/>
      <c r="F461" s="71">
        <f t="shared" si="71"/>
        <v>4325.3999999999996</v>
      </c>
      <c r="G461" s="89">
        <v>65</v>
      </c>
      <c r="H461" s="73"/>
      <c r="I461" s="73"/>
      <c r="J461" s="46">
        <f t="shared" si="69"/>
        <v>65</v>
      </c>
      <c r="K461" s="82">
        <f t="shared" si="65"/>
        <v>2.838474313822098E-2</v>
      </c>
      <c r="L461" s="43">
        <f t="shared" si="72"/>
        <v>121.52785850913621</v>
      </c>
      <c r="M461" s="43">
        <f t="shared" si="70"/>
        <v>26.736128872009967</v>
      </c>
      <c r="N461" s="43">
        <v>47.21404634639125</v>
      </c>
      <c r="O461" s="43">
        <v>51.981227913932194</v>
      </c>
      <c r="P461" s="45">
        <f t="shared" si="68"/>
        <v>5.7210723087221908E-2</v>
      </c>
    </row>
    <row r="462" spans="1:16" s="56" customFormat="1" x14ac:dyDescent="0.25">
      <c r="A462" s="48">
        <f t="shared" si="67"/>
        <v>172</v>
      </c>
      <c r="B462" s="46" t="s">
        <v>2395</v>
      </c>
      <c r="C462" s="89">
        <v>1852.22</v>
      </c>
      <c r="D462" s="71"/>
      <c r="E462" s="71">
        <v>465.7</v>
      </c>
      <c r="F462" s="71">
        <f t="shared" si="71"/>
        <v>2317.92</v>
      </c>
      <c r="G462" s="89">
        <v>32</v>
      </c>
      <c r="H462" s="73"/>
      <c r="I462" s="73">
        <v>1</v>
      </c>
      <c r="J462" s="46">
        <f t="shared" si="69"/>
        <v>33</v>
      </c>
      <c r="K462" s="82">
        <f t="shared" si="65"/>
        <v>1.5210977901453086E-2</v>
      </c>
      <c r="L462" s="43">
        <f t="shared" si="72"/>
        <v>65.125041336176309</v>
      </c>
      <c r="M462" s="43">
        <f t="shared" si="70"/>
        <v>14.327509093958788</v>
      </c>
      <c r="N462" s="43">
        <v>25.301332202161007</v>
      </c>
      <c r="O462" s="43">
        <v>27.855996626037296</v>
      </c>
      <c r="P462" s="45">
        <f t="shared" si="68"/>
        <v>5.7210723087221901E-2</v>
      </c>
    </row>
    <row r="463" spans="1:16" s="56" customFormat="1" x14ac:dyDescent="0.25">
      <c r="A463" s="48">
        <f t="shared" si="67"/>
        <v>173</v>
      </c>
      <c r="B463" s="46" t="s">
        <v>2396</v>
      </c>
      <c r="C463" s="89">
        <v>3870.3</v>
      </c>
      <c r="D463" s="71"/>
      <c r="E463" s="71">
        <v>176.2</v>
      </c>
      <c r="F463" s="71">
        <f t="shared" si="71"/>
        <v>4046.5</v>
      </c>
      <c r="G463" s="89">
        <v>58</v>
      </c>
      <c r="H463" s="73"/>
      <c r="I463" s="73">
        <v>1</v>
      </c>
      <c r="J463" s="46">
        <f t="shared" si="69"/>
        <v>59</v>
      </c>
      <c r="K463" s="82">
        <f>1/$F$464*F463</f>
        <v>2.6554506660380821E-2</v>
      </c>
      <c r="L463" s="43">
        <f t="shared" si="72"/>
        <v>113.69179254108747</v>
      </c>
      <c r="M463" s="43">
        <f t="shared" si="70"/>
        <v>25.012194359039242</v>
      </c>
      <c r="N463" s="43">
        <v>44.169704198611043</v>
      </c>
      <c r="O463" s="43">
        <v>48.629499873705697</v>
      </c>
      <c r="P463" s="45">
        <f t="shared" si="68"/>
        <v>5.7210723087221908E-2</v>
      </c>
    </row>
    <row r="464" spans="1:16" s="40" customFormat="1" ht="19.5" customHeight="1" x14ac:dyDescent="0.3">
      <c r="A464" s="115" t="s">
        <v>505</v>
      </c>
      <c r="B464" s="23" t="s">
        <v>2074</v>
      </c>
      <c r="C464" s="245">
        <f t="shared" ref="C464:O464" si="73">SUM(C291:C463)</f>
        <v>145695.77999999997</v>
      </c>
      <c r="D464" s="245">
        <f t="shared" si="73"/>
        <v>2246.4000000000005</v>
      </c>
      <c r="E464" s="245">
        <f t="shared" si="73"/>
        <v>4442.5</v>
      </c>
      <c r="F464" s="245">
        <f t="shared" si="73"/>
        <v>152384.68</v>
      </c>
      <c r="G464" s="245">
        <f t="shared" si="73"/>
        <v>2812</v>
      </c>
      <c r="H464" s="245">
        <f t="shared" si="73"/>
        <v>12</v>
      </c>
      <c r="I464" s="245">
        <f t="shared" si="73"/>
        <v>25</v>
      </c>
      <c r="J464" s="245">
        <f t="shared" si="73"/>
        <v>2849</v>
      </c>
      <c r="K464" s="245">
        <f t="shared" si="73"/>
        <v>1.0000000000000002</v>
      </c>
      <c r="L464" s="245">
        <f t="shared" si="73"/>
        <v>4281.4500000000007</v>
      </c>
      <c r="M464" s="245">
        <f t="shared" si="73"/>
        <v>941.91899999999987</v>
      </c>
      <c r="N464" s="245">
        <f t="shared" si="73"/>
        <v>1663.36</v>
      </c>
      <c r="O464" s="245">
        <f t="shared" si="73"/>
        <v>1831.3087302149222</v>
      </c>
      <c r="P464" s="41">
        <f t="shared" si="68"/>
        <v>5.7210723087221908E-2</v>
      </c>
    </row>
    <row r="465" spans="1:16" s="56" customFormat="1" ht="13" x14ac:dyDescent="0.3">
      <c r="A465" s="537" t="s">
        <v>1874</v>
      </c>
      <c r="B465" s="537"/>
      <c r="C465" s="537"/>
      <c r="D465" s="537"/>
      <c r="E465" s="537"/>
      <c r="F465" s="537"/>
      <c r="G465" s="537"/>
      <c r="H465" s="537"/>
      <c r="I465" s="537"/>
      <c r="J465" s="537"/>
      <c r="K465" s="537"/>
      <c r="L465" s="537"/>
      <c r="M465" s="537"/>
      <c r="N465" s="537"/>
      <c r="O465" s="537"/>
      <c r="P465" s="537"/>
    </row>
    <row r="466" spans="1:16" s="56" customFormat="1" x14ac:dyDescent="0.25">
      <c r="A466" s="92">
        <v>1</v>
      </c>
      <c r="B466" s="46" t="s">
        <v>1021</v>
      </c>
      <c r="C466" s="30"/>
      <c r="D466" s="30"/>
      <c r="E466" s="30"/>
      <c r="F466" s="46">
        <f>C466+D466+E466</f>
        <v>0</v>
      </c>
      <c r="G466" s="48"/>
      <c r="H466" s="48"/>
      <c r="I466" s="48"/>
      <c r="J466" s="46">
        <f>G466+H466+I466</f>
        <v>0</v>
      </c>
      <c r="K466" s="82">
        <f>2/174993.55*F466</f>
        <v>0</v>
      </c>
      <c r="L466" s="45">
        <f t="shared" ref="L466:L497" si="74">K466*4281.45</f>
        <v>0</v>
      </c>
      <c r="M466" s="43">
        <f t="shared" ref="M466:M525" si="75">L466*0.22</f>
        <v>0</v>
      </c>
      <c r="N466" s="43">
        <v>0</v>
      </c>
      <c r="O466" s="43">
        <v>0</v>
      </c>
      <c r="P466" s="76"/>
    </row>
    <row r="467" spans="1:16" s="56" customFormat="1" ht="13" x14ac:dyDescent="0.3">
      <c r="A467" s="92">
        <v>2</v>
      </c>
      <c r="B467" s="28" t="s">
        <v>1022</v>
      </c>
      <c r="C467" s="30">
        <v>4141.22</v>
      </c>
      <c r="D467" s="30">
        <v>409.9</v>
      </c>
      <c r="E467" s="30">
        <v>53.5</v>
      </c>
      <c r="F467" s="46">
        <f t="shared" ref="F467:F526" si="76">C467+D467+E467</f>
        <v>4604.62</v>
      </c>
      <c r="G467" s="48">
        <v>68</v>
      </c>
      <c r="H467" s="48">
        <v>2</v>
      </c>
      <c r="I467" s="48">
        <v>1</v>
      </c>
      <c r="J467" s="46">
        <f t="shared" ref="J467:J526" si="77">G467+H467+I467</f>
        <v>71</v>
      </c>
      <c r="K467" s="82">
        <f t="shared" ref="K467:K530" si="78">2/174993.55*F467</f>
        <v>5.2626168221628744E-2</v>
      </c>
      <c r="L467" s="45">
        <f t="shared" si="74"/>
        <v>225.31630793249238</v>
      </c>
      <c r="M467" s="43">
        <f t="shared" si="75"/>
        <v>49.569587745148326</v>
      </c>
      <c r="N467" s="43">
        <v>96.832149527796886</v>
      </c>
      <c r="O467" s="43">
        <v>68.545618087719447</v>
      </c>
      <c r="P467" s="76">
        <f>(L467+M467+N467+O467)/F467</f>
        <v>9.5613462846696806E-2</v>
      </c>
    </row>
    <row r="468" spans="1:16" s="56" customFormat="1" x14ac:dyDescent="0.25">
      <c r="A468" s="92">
        <f t="shared" ref="A468:A529" si="79">A467+1</f>
        <v>3</v>
      </c>
      <c r="B468" s="46" t="s">
        <v>1023</v>
      </c>
      <c r="C468" s="30"/>
      <c r="D468" s="30"/>
      <c r="E468" s="30"/>
      <c r="F468" s="46">
        <f t="shared" si="76"/>
        <v>0</v>
      </c>
      <c r="G468" s="48"/>
      <c r="H468" s="48"/>
      <c r="I468" s="48"/>
      <c r="J468" s="46">
        <f t="shared" si="77"/>
        <v>0</v>
      </c>
      <c r="K468" s="82">
        <f t="shared" si="78"/>
        <v>0</v>
      </c>
      <c r="L468" s="45">
        <f t="shared" si="74"/>
        <v>0</v>
      </c>
      <c r="M468" s="43">
        <f t="shared" si="75"/>
        <v>0</v>
      </c>
      <c r="N468" s="43">
        <v>0</v>
      </c>
      <c r="O468" s="43">
        <v>0</v>
      </c>
      <c r="P468" s="76"/>
    </row>
    <row r="469" spans="1:16" s="56" customFormat="1" ht="13" x14ac:dyDescent="0.3">
      <c r="A469" s="92">
        <f t="shared" si="79"/>
        <v>4</v>
      </c>
      <c r="B469" s="28" t="s">
        <v>1024</v>
      </c>
      <c r="C469" s="30">
        <v>4230.32</v>
      </c>
      <c r="D469" s="30"/>
      <c r="E469" s="30"/>
      <c r="F469" s="46">
        <f t="shared" si="76"/>
        <v>4230.32</v>
      </c>
      <c r="G469" s="48">
        <v>72</v>
      </c>
      <c r="H469" s="48"/>
      <c r="I469" s="48"/>
      <c r="J469" s="46">
        <f t="shared" si="77"/>
        <v>72</v>
      </c>
      <c r="K469" s="82">
        <f t="shared" si="78"/>
        <v>4.8348296265776657E-2</v>
      </c>
      <c r="L469" s="45">
        <f t="shared" si="74"/>
        <v>207.00081304710946</v>
      </c>
      <c r="M469" s="43">
        <f t="shared" si="75"/>
        <v>45.54017887036408</v>
      </c>
      <c r="N469" s="43">
        <v>88.960865129029045</v>
      </c>
      <c r="O469" s="43">
        <v>62.973687103135831</v>
      </c>
      <c r="P469" s="76">
        <f t="shared" ref="P469:P474" si="80">(L469+M469+N469+O469)/F469</f>
        <v>9.561346284669682E-2</v>
      </c>
    </row>
    <row r="470" spans="1:16" s="56" customFormat="1" x14ac:dyDescent="0.25">
      <c r="A470" s="92">
        <f t="shared" si="79"/>
        <v>5</v>
      </c>
      <c r="B470" s="46" t="s">
        <v>1025</v>
      </c>
      <c r="C470" s="30">
        <v>7824.4</v>
      </c>
      <c r="D470" s="30"/>
      <c r="E470" s="30"/>
      <c r="F470" s="46">
        <f t="shared" si="76"/>
        <v>7824.4</v>
      </c>
      <c r="G470" s="48">
        <v>171</v>
      </c>
      <c r="H470" s="48"/>
      <c r="I470" s="48"/>
      <c r="J470" s="46">
        <f t="shared" si="77"/>
        <v>171</v>
      </c>
      <c r="K470" s="82">
        <f t="shared" si="78"/>
        <v>8.9425010236091562E-2</v>
      </c>
      <c r="L470" s="45">
        <f t="shared" si="74"/>
        <v>382.8687100753142</v>
      </c>
      <c r="M470" s="43">
        <f t="shared" si="75"/>
        <v>84.23111621656912</v>
      </c>
      <c r="N470" s="43">
        <v>164.54201883440848</v>
      </c>
      <c r="O470" s="43">
        <v>116.47613357140266</v>
      </c>
      <c r="P470" s="76">
        <f t="shared" si="80"/>
        <v>9.561346284669682E-2</v>
      </c>
    </row>
    <row r="471" spans="1:16" s="56" customFormat="1" x14ac:dyDescent="0.25">
      <c r="A471" s="92">
        <f t="shared" si="79"/>
        <v>6</v>
      </c>
      <c r="B471" s="46" t="s">
        <v>1026</v>
      </c>
      <c r="C471" s="30">
        <v>4013.9</v>
      </c>
      <c r="D471" s="30"/>
      <c r="E471" s="30"/>
      <c r="F471" s="46">
        <f t="shared" si="76"/>
        <v>4013.9</v>
      </c>
      <c r="G471" s="48">
        <v>91</v>
      </c>
      <c r="H471" s="48"/>
      <c r="I471" s="48"/>
      <c r="J471" s="46">
        <f t="shared" si="77"/>
        <v>91</v>
      </c>
      <c r="K471" s="82">
        <f t="shared" si="78"/>
        <v>4.5874833672441072E-2</v>
      </c>
      <c r="L471" s="45">
        <f t="shared" si="74"/>
        <v>196.41080662687281</v>
      </c>
      <c r="M471" s="43">
        <f t="shared" si="75"/>
        <v>43.210377457912017</v>
      </c>
      <c r="N471" s="43">
        <v>84.409693957291566</v>
      </c>
      <c r="O471" s="43">
        <v>59.752000478279882</v>
      </c>
      <c r="P471" s="76">
        <f t="shared" si="80"/>
        <v>9.5613462846696778E-2</v>
      </c>
    </row>
    <row r="472" spans="1:16" s="56" customFormat="1" x14ac:dyDescent="0.25">
      <c r="A472" s="92">
        <f t="shared" si="79"/>
        <v>7</v>
      </c>
      <c r="B472" s="46" t="s">
        <v>1027</v>
      </c>
      <c r="C472" s="30">
        <v>8035.65</v>
      </c>
      <c r="D472" s="30"/>
      <c r="E472" s="30"/>
      <c r="F472" s="46">
        <f t="shared" si="76"/>
        <v>8035.65</v>
      </c>
      <c r="G472" s="48">
        <v>180</v>
      </c>
      <c r="H472" s="48"/>
      <c r="I472" s="48"/>
      <c r="J472" s="46">
        <f t="shared" si="77"/>
        <v>180</v>
      </c>
      <c r="K472" s="82">
        <f t="shared" si="78"/>
        <v>9.1839384937330557E-2</v>
      </c>
      <c r="L472" s="45">
        <f t="shared" si="74"/>
        <v>393.20573463993389</v>
      </c>
      <c r="M472" s="43">
        <f t="shared" si="75"/>
        <v>86.505261620785461</v>
      </c>
      <c r="N472" s="43">
        <v>168.98446828468823</v>
      </c>
      <c r="O472" s="43">
        <v>119.62085817865162</v>
      </c>
      <c r="P472" s="76">
        <f t="shared" si="80"/>
        <v>9.5613462846696806E-2</v>
      </c>
    </row>
    <row r="473" spans="1:16" s="56" customFormat="1" ht="13" x14ac:dyDescent="0.3">
      <c r="A473" s="92">
        <f t="shared" si="79"/>
        <v>8</v>
      </c>
      <c r="B473" s="28" t="s">
        <v>1028</v>
      </c>
      <c r="C473" s="30">
        <v>4255.7299999999996</v>
      </c>
      <c r="D473" s="30"/>
      <c r="E473" s="30">
        <v>76.8</v>
      </c>
      <c r="F473" s="46">
        <f t="shared" si="76"/>
        <v>4332.53</v>
      </c>
      <c r="G473" s="48">
        <v>71</v>
      </c>
      <c r="H473" s="48"/>
      <c r="I473" s="48">
        <v>1</v>
      </c>
      <c r="J473" s="46">
        <f t="shared" si="77"/>
        <v>72</v>
      </c>
      <c r="K473" s="82">
        <f t="shared" si="78"/>
        <v>4.9516453606432927E-2</v>
      </c>
      <c r="L473" s="45">
        <f t="shared" si="74"/>
        <v>212.00222029326224</v>
      </c>
      <c r="M473" s="43">
        <f t="shared" si="75"/>
        <v>46.640488464517695</v>
      </c>
      <c r="N473" s="43">
        <v>91.110274635836589</v>
      </c>
      <c r="O473" s="43">
        <v>64.49521279358278</v>
      </c>
      <c r="P473" s="76">
        <f t="shared" si="80"/>
        <v>9.5613462846696806E-2</v>
      </c>
    </row>
    <row r="474" spans="1:16" s="56" customFormat="1" x14ac:dyDescent="0.25">
      <c r="A474" s="92">
        <f t="shared" si="79"/>
        <v>9</v>
      </c>
      <c r="B474" s="46" t="s">
        <v>1029</v>
      </c>
      <c r="C474" s="30">
        <v>3910.03</v>
      </c>
      <c r="D474" s="30"/>
      <c r="E474" s="30">
        <v>129.5</v>
      </c>
      <c r="F474" s="46">
        <f t="shared" si="76"/>
        <v>4039.53</v>
      </c>
      <c r="G474" s="48">
        <v>70</v>
      </c>
      <c r="H474" s="48"/>
      <c r="I474" s="48">
        <v>1</v>
      </c>
      <c r="J474" s="46">
        <f t="shared" si="77"/>
        <v>71</v>
      </c>
      <c r="K474" s="82">
        <f t="shared" si="78"/>
        <v>4.6167758754536957E-2</v>
      </c>
      <c r="L474" s="45">
        <f t="shared" si="74"/>
        <v>197.66495071961225</v>
      </c>
      <c r="M474" s="43">
        <f t="shared" si="75"/>
        <v>43.486289158314698</v>
      </c>
      <c r="N474" s="43">
        <v>84.948676108347996</v>
      </c>
      <c r="O474" s="43">
        <v>60.1335355868422</v>
      </c>
      <c r="P474" s="76">
        <f t="shared" si="80"/>
        <v>9.5613462846696792E-2</v>
      </c>
    </row>
    <row r="475" spans="1:16" s="56" customFormat="1" x14ac:dyDescent="0.25">
      <c r="A475" s="92">
        <f t="shared" si="79"/>
        <v>10</v>
      </c>
      <c r="B475" s="46" t="s">
        <v>1030</v>
      </c>
      <c r="C475" s="30"/>
      <c r="D475" s="30"/>
      <c r="E475" s="30"/>
      <c r="F475" s="46">
        <f t="shared" si="76"/>
        <v>0</v>
      </c>
      <c r="G475" s="48"/>
      <c r="H475" s="48"/>
      <c r="I475" s="48"/>
      <c r="J475" s="46">
        <f t="shared" si="77"/>
        <v>0</v>
      </c>
      <c r="K475" s="82">
        <f t="shared" si="78"/>
        <v>0</v>
      </c>
      <c r="L475" s="45">
        <f t="shared" si="74"/>
        <v>0</v>
      </c>
      <c r="M475" s="43">
        <f t="shared" si="75"/>
        <v>0</v>
      </c>
      <c r="N475" s="43">
        <v>0</v>
      </c>
      <c r="O475" s="43">
        <v>0</v>
      </c>
      <c r="P475" s="76"/>
    </row>
    <row r="476" spans="1:16" s="56" customFormat="1" x14ac:dyDescent="0.25">
      <c r="A476" s="92">
        <f t="shared" si="79"/>
        <v>11</v>
      </c>
      <c r="B476" s="46" t="s">
        <v>1031</v>
      </c>
      <c r="C476" s="30"/>
      <c r="D476" s="30"/>
      <c r="E476" s="30"/>
      <c r="F476" s="46">
        <f t="shared" si="76"/>
        <v>0</v>
      </c>
      <c r="G476" s="48"/>
      <c r="H476" s="48"/>
      <c r="I476" s="48"/>
      <c r="J476" s="46">
        <f t="shared" si="77"/>
        <v>0</v>
      </c>
      <c r="K476" s="82">
        <f t="shared" si="78"/>
        <v>0</v>
      </c>
      <c r="L476" s="45">
        <f t="shared" si="74"/>
        <v>0</v>
      </c>
      <c r="M476" s="43">
        <f t="shared" si="75"/>
        <v>0</v>
      </c>
      <c r="N476" s="43">
        <v>0</v>
      </c>
      <c r="O476" s="43">
        <v>0</v>
      </c>
      <c r="P476" s="76"/>
    </row>
    <row r="477" spans="1:16" s="56" customFormat="1" x14ac:dyDescent="0.25">
      <c r="A477" s="92">
        <f t="shared" si="79"/>
        <v>12</v>
      </c>
      <c r="B477" s="46" t="s">
        <v>1032</v>
      </c>
      <c r="C477" s="30"/>
      <c r="D477" s="30"/>
      <c r="E477" s="30"/>
      <c r="F477" s="46">
        <f t="shared" si="76"/>
        <v>0</v>
      </c>
      <c r="G477" s="48"/>
      <c r="H477" s="48"/>
      <c r="I477" s="48"/>
      <c r="J477" s="46">
        <f t="shared" si="77"/>
        <v>0</v>
      </c>
      <c r="K477" s="82">
        <f t="shared" si="78"/>
        <v>0</v>
      </c>
      <c r="L477" s="45">
        <f t="shared" si="74"/>
        <v>0</v>
      </c>
      <c r="M477" s="43">
        <f t="shared" si="75"/>
        <v>0</v>
      </c>
      <c r="N477" s="43">
        <v>0</v>
      </c>
      <c r="O477" s="43">
        <v>0</v>
      </c>
      <c r="P477" s="76"/>
    </row>
    <row r="478" spans="1:16" s="56" customFormat="1" x14ac:dyDescent="0.25">
      <c r="A478" s="92">
        <f t="shared" si="79"/>
        <v>13</v>
      </c>
      <c r="B478" s="46" t="s">
        <v>1033</v>
      </c>
      <c r="C478" s="30">
        <v>4612.71</v>
      </c>
      <c r="D478" s="30">
        <v>38.799999999999997</v>
      </c>
      <c r="E478" s="30">
        <v>58.7</v>
      </c>
      <c r="F478" s="46">
        <f t="shared" si="76"/>
        <v>4710.21</v>
      </c>
      <c r="G478" s="48">
        <v>97</v>
      </c>
      <c r="H478" s="48">
        <v>1</v>
      </c>
      <c r="I478" s="48">
        <v>3</v>
      </c>
      <c r="J478" s="46">
        <f t="shared" si="77"/>
        <v>101</v>
      </c>
      <c r="K478" s="82">
        <f t="shared" si="78"/>
        <v>5.3832955557504836E-2</v>
      </c>
      <c r="L478" s="45">
        <f t="shared" si="74"/>
        <v>230.48310757167906</v>
      </c>
      <c r="M478" s="43">
        <f t="shared" si="75"/>
        <v>50.706283665769391</v>
      </c>
      <c r="N478" s="43">
        <v>99.052638225808892</v>
      </c>
      <c r="O478" s="43">
        <v>70.117459371882376</v>
      </c>
      <c r="P478" s="76">
        <f>(L478+M478+N478+O478)/F478</f>
        <v>9.5613462846696792E-2</v>
      </c>
    </row>
    <row r="479" spans="1:16" s="56" customFormat="1" x14ac:dyDescent="0.25">
      <c r="A479" s="92">
        <f t="shared" si="79"/>
        <v>14</v>
      </c>
      <c r="B479" s="46" t="s">
        <v>1034</v>
      </c>
      <c r="C479" s="30"/>
      <c r="D479" s="30"/>
      <c r="E479" s="30"/>
      <c r="F479" s="46">
        <f t="shared" si="76"/>
        <v>0</v>
      </c>
      <c r="G479" s="48"/>
      <c r="H479" s="48"/>
      <c r="I479" s="48"/>
      <c r="J479" s="46">
        <f t="shared" si="77"/>
        <v>0</v>
      </c>
      <c r="K479" s="82">
        <f t="shared" si="78"/>
        <v>0</v>
      </c>
      <c r="L479" s="45">
        <f t="shared" si="74"/>
        <v>0</v>
      </c>
      <c r="M479" s="43">
        <f t="shared" si="75"/>
        <v>0</v>
      </c>
      <c r="N479" s="43">
        <v>0</v>
      </c>
      <c r="O479" s="43">
        <v>0</v>
      </c>
      <c r="P479" s="76"/>
    </row>
    <row r="480" spans="1:16" s="56" customFormat="1" x14ac:dyDescent="0.25">
      <c r="A480" s="92">
        <f t="shared" si="79"/>
        <v>15</v>
      </c>
      <c r="B480" s="46" t="s">
        <v>1035</v>
      </c>
      <c r="C480" s="30"/>
      <c r="D480" s="30"/>
      <c r="E480" s="30"/>
      <c r="F480" s="46">
        <f t="shared" si="76"/>
        <v>0</v>
      </c>
      <c r="G480" s="48"/>
      <c r="H480" s="48"/>
      <c r="I480" s="48"/>
      <c r="J480" s="46">
        <f t="shared" si="77"/>
        <v>0</v>
      </c>
      <c r="K480" s="82">
        <f t="shared" si="78"/>
        <v>0</v>
      </c>
      <c r="L480" s="45">
        <f t="shared" si="74"/>
        <v>0</v>
      </c>
      <c r="M480" s="43">
        <f t="shared" si="75"/>
        <v>0</v>
      </c>
      <c r="N480" s="43">
        <v>0</v>
      </c>
      <c r="O480" s="43">
        <v>0</v>
      </c>
      <c r="P480" s="76"/>
    </row>
    <row r="481" spans="1:16" s="56" customFormat="1" x14ac:dyDescent="0.25">
      <c r="A481" s="92">
        <f t="shared" si="79"/>
        <v>16</v>
      </c>
      <c r="B481" s="46" t="s">
        <v>1036</v>
      </c>
      <c r="C481" s="30"/>
      <c r="D481" s="30"/>
      <c r="E481" s="30"/>
      <c r="F481" s="46">
        <f t="shared" si="76"/>
        <v>0</v>
      </c>
      <c r="G481" s="48"/>
      <c r="H481" s="48"/>
      <c r="I481" s="48"/>
      <c r="J481" s="46">
        <f t="shared" si="77"/>
        <v>0</v>
      </c>
      <c r="K481" s="82">
        <f t="shared" si="78"/>
        <v>0</v>
      </c>
      <c r="L481" s="45">
        <f t="shared" si="74"/>
        <v>0</v>
      </c>
      <c r="M481" s="43">
        <f t="shared" si="75"/>
        <v>0</v>
      </c>
      <c r="N481" s="43">
        <v>0</v>
      </c>
      <c r="O481" s="43">
        <v>0</v>
      </c>
      <c r="P481" s="76"/>
    </row>
    <row r="482" spans="1:16" s="56" customFormat="1" x14ac:dyDescent="0.25">
      <c r="A482" s="92">
        <f t="shared" si="79"/>
        <v>17</v>
      </c>
      <c r="B482" s="46" t="s">
        <v>1037</v>
      </c>
      <c r="C482" s="30"/>
      <c r="D482" s="30"/>
      <c r="E482" s="30"/>
      <c r="F482" s="46">
        <f t="shared" si="76"/>
        <v>0</v>
      </c>
      <c r="G482" s="48"/>
      <c r="H482" s="48"/>
      <c r="I482" s="48"/>
      <c r="J482" s="46">
        <f t="shared" si="77"/>
        <v>0</v>
      </c>
      <c r="K482" s="82">
        <f t="shared" si="78"/>
        <v>0</v>
      </c>
      <c r="L482" s="45">
        <f t="shared" si="74"/>
        <v>0</v>
      </c>
      <c r="M482" s="43">
        <f t="shared" si="75"/>
        <v>0</v>
      </c>
      <c r="N482" s="43">
        <v>0</v>
      </c>
      <c r="O482" s="43">
        <v>0</v>
      </c>
      <c r="P482" s="76"/>
    </row>
    <row r="483" spans="1:16" s="56" customFormat="1" x14ac:dyDescent="0.25">
      <c r="A483" s="92">
        <f t="shared" si="79"/>
        <v>18</v>
      </c>
      <c r="B483" s="46" t="s">
        <v>1038</v>
      </c>
      <c r="C483" s="30"/>
      <c r="D483" s="30"/>
      <c r="E483" s="30"/>
      <c r="F483" s="46">
        <f t="shared" si="76"/>
        <v>0</v>
      </c>
      <c r="G483" s="48"/>
      <c r="H483" s="48"/>
      <c r="I483" s="48"/>
      <c r="J483" s="46">
        <f t="shared" si="77"/>
        <v>0</v>
      </c>
      <c r="K483" s="82">
        <f t="shared" si="78"/>
        <v>0</v>
      </c>
      <c r="L483" s="45">
        <f t="shared" si="74"/>
        <v>0</v>
      </c>
      <c r="M483" s="43">
        <f t="shared" si="75"/>
        <v>0</v>
      </c>
      <c r="N483" s="43">
        <v>0</v>
      </c>
      <c r="O483" s="43">
        <v>0</v>
      </c>
      <c r="P483" s="76"/>
    </row>
    <row r="484" spans="1:16" s="56" customFormat="1" x14ac:dyDescent="0.25">
      <c r="A484" s="92">
        <f t="shared" si="79"/>
        <v>19</v>
      </c>
      <c r="B484" s="46" t="s">
        <v>1039</v>
      </c>
      <c r="C484" s="30"/>
      <c r="D484" s="30"/>
      <c r="E484" s="30"/>
      <c r="F484" s="46">
        <f t="shared" si="76"/>
        <v>0</v>
      </c>
      <c r="G484" s="48"/>
      <c r="H484" s="48"/>
      <c r="I484" s="48"/>
      <c r="J484" s="46">
        <f t="shared" si="77"/>
        <v>0</v>
      </c>
      <c r="K484" s="82">
        <f t="shared" si="78"/>
        <v>0</v>
      </c>
      <c r="L484" s="45">
        <f t="shared" si="74"/>
        <v>0</v>
      </c>
      <c r="M484" s="43">
        <f t="shared" si="75"/>
        <v>0</v>
      </c>
      <c r="N484" s="43">
        <v>0</v>
      </c>
      <c r="O484" s="43">
        <v>0</v>
      </c>
      <c r="P484" s="76"/>
    </row>
    <row r="485" spans="1:16" s="56" customFormat="1" x14ac:dyDescent="0.25">
      <c r="A485" s="92">
        <f t="shared" si="79"/>
        <v>20</v>
      </c>
      <c r="B485" s="46" t="s">
        <v>1040</v>
      </c>
      <c r="C485" s="30"/>
      <c r="D485" s="30"/>
      <c r="E485" s="30"/>
      <c r="F485" s="46">
        <f t="shared" si="76"/>
        <v>0</v>
      </c>
      <c r="G485" s="48"/>
      <c r="H485" s="48"/>
      <c r="I485" s="48"/>
      <c r="J485" s="46">
        <f t="shared" si="77"/>
        <v>0</v>
      </c>
      <c r="K485" s="82">
        <f t="shared" si="78"/>
        <v>0</v>
      </c>
      <c r="L485" s="45">
        <f t="shared" si="74"/>
        <v>0</v>
      </c>
      <c r="M485" s="43">
        <f t="shared" si="75"/>
        <v>0</v>
      </c>
      <c r="N485" s="43">
        <v>0</v>
      </c>
      <c r="O485" s="43">
        <v>0</v>
      </c>
      <c r="P485" s="76"/>
    </row>
    <row r="486" spans="1:16" s="56" customFormat="1" x14ac:dyDescent="0.25">
      <c r="A486" s="92">
        <f t="shared" si="79"/>
        <v>21</v>
      </c>
      <c r="B486" s="46" t="s">
        <v>2426</v>
      </c>
      <c r="C486" s="30"/>
      <c r="D486" s="30"/>
      <c r="E486" s="30"/>
      <c r="F486" s="46">
        <f t="shared" si="76"/>
        <v>0</v>
      </c>
      <c r="G486" s="48"/>
      <c r="H486" s="48"/>
      <c r="I486" s="48"/>
      <c r="J486" s="46">
        <f t="shared" si="77"/>
        <v>0</v>
      </c>
      <c r="K486" s="82">
        <f t="shared" si="78"/>
        <v>0</v>
      </c>
      <c r="L486" s="45">
        <f t="shared" si="74"/>
        <v>0</v>
      </c>
      <c r="M486" s="43">
        <f t="shared" si="75"/>
        <v>0</v>
      </c>
      <c r="N486" s="43">
        <v>0</v>
      </c>
      <c r="O486" s="43">
        <v>0</v>
      </c>
      <c r="P486" s="76"/>
    </row>
    <row r="487" spans="1:16" s="56" customFormat="1" x14ac:dyDescent="0.25">
      <c r="A487" s="92">
        <f t="shared" si="79"/>
        <v>22</v>
      </c>
      <c r="B487" s="46" t="s">
        <v>2427</v>
      </c>
      <c r="C487" s="30"/>
      <c r="D487" s="30"/>
      <c r="E487" s="30"/>
      <c r="F487" s="46">
        <f t="shared" si="76"/>
        <v>0</v>
      </c>
      <c r="G487" s="48"/>
      <c r="H487" s="48"/>
      <c r="I487" s="48"/>
      <c r="J487" s="46">
        <f t="shared" si="77"/>
        <v>0</v>
      </c>
      <c r="K487" s="82">
        <f t="shared" si="78"/>
        <v>0</v>
      </c>
      <c r="L487" s="45">
        <f t="shared" si="74"/>
        <v>0</v>
      </c>
      <c r="M487" s="43">
        <f t="shared" si="75"/>
        <v>0</v>
      </c>
      <c r="N487" s="43">
        <v>0</v>
      </c>
      <c r="O487" s="43">
        <v>0</v>
      </c>
      <c r="P487" s="76"/>
    </row>
    <row r="488" spans="1:16" s="56" customFormat="1" x14ac:dyDescent="0.25">
      <c r="A488" s="92">
        <f t="shared" si="79"/>
        <v>23</v>
      </c>
      <c r="B488" s="46" t="s">
        <v>2428</v>
      </c>
      <c r="C488" s="30"/>
      <c r="D488" s="30"/>
      <c r="E488" s="30"/>
      <c r="F488" s="46">
        <f t="shared" si="76"/>
        <v>0</v>
      </c>
      <c r="G488" s="48"/>
      <c r="H488" s="48"/>
      <c r="I488" s="48"/>
      <c r="J488" s="46">
        <f t="shared" si="77"/>
        <v>0</v>
      </c>
      <c r="K488" s="82">
        <f t="shared" si="78"/>
        <v>0</v>
      </c>
      <c r="L488" s="45">
        <f t="shared" si="74"/>
        <v>0</v>
      </c>
      <c r="M488" s="43">
        <f t="shared" si="75"/>
        <v>0</v>
      </c>
      <c r="N488" s="43">
        <v>0</v>
      </c>
      <c r="O488" s="43">
        <v>0</v>
      </c>
      <c r="P488" s="76"/>
    </row>
    <row r="489" spans="1:16" s="56" customFormat="1" x14ac:dyDescent="0.25">
      <c r="A489" s="92">
        <f t="shared" si="79"/>
        <v>24</v>
      </c>
      <c r="B489" s="46" t="s">
        <v>2429</v>
      </c>
      <c r="C489" s="30"/>
      <c r="D489" s="30"/>
      <c r="E489" s="30"/>
      <c r="F489" s="46">
        <f t="shared" si="76"/>
        <v>0</v>
      </c>
      <c r="G489" s="48"/>
      <c r="H489" s="48"/>
      <c r="I489" s="48"/>
      <c r="J489" s="46">
        <f t="shared" si="77"/>
        <v>0</v>
      </c>
      <c r="K489" s="82">
        <f t="shared" si="78"/>
        <v>0</v>
      </c>
      <c r="L489" s="45">
        <f t="shared" si="74"/>
        <v>0</v>
      </c>
      <c r="M489" s="43">
        <f t="shared" si="75"/>
        <v>0</v>
      </c>
      <c r="N489" s="43">
        <v>0</v>
      </c>
      <c r="O489" s="43">
        <v>0</v>
      </c>
      <c r="P489" s="76"/>
    </row>
    <row r="490" spans="1:16" s="56" customFormat="1" x14ac:dyDescent="0.25">
      <c r="A490" s="92">
        <f t="shared" si="79"/>
        <v>25</v>
      </c>
      <c r="B490" s="46" t="s">
        <v>2430</v>
      </c>
      <c r="C490" s="30"/>
      <c r="D490" s="30"/>
      <c r="E490" s="30"/>
      <c r="F490" s="46">
        <f t="shared" si="76"/>
        <v>0</v>
      </c>
      <c r="G490" s="48"/>
      <c r="H490" s="48"/>
      <c r="I490" s="48"/>
      <c r="J490" s="46">
        <f t="shared" si="77"/>
        <v>0</v>
      </c>
      <c r="K490" s="82">
        <f t="shared" si="78"/>
        <v>0</v>
      </c>
      <c r="L490" s="45">
        <f t="shared" si="74"/>
        <v>0</v>
      </c>
      <c r="M490" s="43">
        <f t="shared" si="75"/>
        <v>0</v>
      </c>
      <c r="N490" s="43">
        <v>0</v>
      </c>
      <c r="O490" s="43">
        <v>0</v>
      </c>
      <c r="P490" s="76"/>
    </row>
    <row r="491" spans="1:16" s="56" customFormat="1" x14ac:dyDescent="0.25">
      <c r="A491" s="92">
        <f t="shared" si="79"/>
        <v>26</v>
      </c>
      <c r="B491" s="46" t="s">
        <v>1158</v>
      </c>
      <c r="C491" s="30">
        <v>3973.8</v>
      </c>
      <c r="D491" s="30"/>
      <c r="E491" s="30">
        <v>282.60000000000002</v>
      </c>
      <c r="F491" s="46">
        <f t="shared" si="76"/>
        <v>4256.4000000000005</v>
      </c>
      <c r="G491" s="48">
        <v>158</v>
      </c>
      <c r="H491" s="48"/>
      <c r="I491" s="48">
        <v>2</v>
      </c>
      <c r="J491" s="46">
        <f t="shared" si="77"/>
        <v>160</v>
      </c>
      <c r="K491" s="82">
        <f t="shared" si="78"/>
        <v>4.8646364394573413E-2</v>
      </c>
      <c r="L491" s="45">
        <f t="shared" si="74"/>
        <v>208.27697683714632</v>
      </c>
      <c r="M491" s="43">
        <f t="shared" si="75"/>
        <v>45.820934904172191</v>
      </c>
      <c r="N491" s="43">
        <v>89.509310486015082</v>
      </c>
      <c r="O491" s="43">
        <v>63.361921033346739</v>
      </c>
      <c r="P491" s="76">
        <f t="shared" ref="P491:P503" si="81">(L491+M491+N491+O491)/F491</f>
        <v>9.5613462846696806E-2</v>
      </c>
    </row>
    <row r="492" spans="1:16" s="56" customFormat="1" x14ac:dyDescent="0.25">
      <c r="A492" s="92">
        <f t="shared" si="79"/>
        <v>27</v>
      </c>
      <c r="B492" s="46" t="s">
        <v>1159</v>
      </c>
      <c r="C492" s="30">
        <v>2318.1999999999998</v>
      </c>
      <c r="D492" s="30"/>
      <c r="E492" s="30"/>
      <c r="F492" s="46">
        <f t="shared" si="76"/>
        <v>2318.1999999999998</v>
      </c>
      <c r="G492" s="48">
        <v>40</v>
      </c>
      <c r="H492" s="48"/>
      <c r="I492" s="48"/>
      <c r="J492" s="46">
        <f t="shared" si="77"/>
        <v>40</v>
      </c>
      <c r="K492" s="82">
        <f t="shared" si="78"/>
        <v>2.6494690804318217E-2</v>
      </c>
      <c r="L492" s="45">
        <f t="shared" si="74"/>
        <v>113.43569394414823</v>
      </c>
      <c r="M492" s="43">
        <f t="shared" si="75"/>
        <v>24.955852667712609</v>
      </c>
      <c r="N492" s="43">
        <v>48.750231079945522</v>
      </c>
      <c r="O492" s="43">
        <v>34.509351879406161</v>
      </c>
      <c r="P492" s="76">
        <f t="shared" si="81"/>
        <v>9.5613462846696792E-2</v>
      </c>
    </row>
    <row r="493" spans="1:16" s="56" customFormat="1" x14ac:dyDescent="0.25">
      <c r="A493" s="92">
        <f t="shared" si="79"/>
        <v>28</v>
      </c>
      <c r="B493" s="46" t="s">
        <v>1160</v>
      </c>
      <c r="C493" s="30">
        <v>19972.8</v>
      </c>
      <c r="D493" s="30">
        <v>200.6</v>
      </c>
      <c r="E493" s="30">
        <v>2292.4</v>
      </c>
      <c r="F493" s="46">
        <f t="shared" si="76"/>
        <v>22465.8</v>
      </c>
      <c r="G493" s="48">
        <v>385</v>
      </c>
      <c r="H493" s="48">
        <v>1</v>
      </c>
      <c r="I493" s="48">
        <v>9</v>
      </c>
      <c r="J493" s="46">
        <f t="shared" si="77"/>
        <v>395</v>
      </c>
      <c r="K493" s="82">
        <f t="shared" si="78"/>
        <v>0.25676146349394025</v>
      </c>
      <c r="L493" s="45">
        <f t="shared" si="74"/>
        <v>1099.3113678761304</v>
      </c>
      <c r="M493" s="43">
        <f t="shared" si="75"/>
        <v>241.84850093274869</v>
      </c>
      <c r="N493" s="43">
        <v>472.44109282885006</v>
      </c>
      <c r="O493" s="43">
        <v>334.43197198359206</v>
      </c>
      <c r="P493" s="76">
        <f t="shared" si="81"/>
        <v>9.561346284669682E-2</v>
      </c>
    </row>
    <row r="494" spans="1:16" s="56" customFormat="1" ht="13" x14ac:dyDescent="0.3">
      <c r="A494" s="92">
        <f t="shared" si="79"/>
        <v>29</v>
      </c>
      <c r="B494" s="28" t="s">
        <v>1161</v>
      </c>
      <c r="C494" s="32">
        <v>4510.8999999999996</v>
      </c>
      <c r="D494" s="30"/>
      <c r="E494" s="30"/>
      <c r="F494" s="46">
        <f t="shared" si="76"/>
        <v>4510.8999999999996</v>
      </c>
      <c r="G494" s="48">
        <v>100</v>
      </c>
      <c r="H494" s="48"/>
      <c r="I494" s="48"/>
      <c r="J494" s="46">
        <f t="shared" si="77"/>
        <v>100</v>
      </c>
      <c r="K494" s="82">
        <f t="shared" si="78"/>
        <v>5.1555043028728771E-2</v>
      </c>
      <c r="L494" s="45">
        <f t="shared" si="74"/>
        <v>220.73033897535078</v>
      </c>
      <c r="M494" s="43">
        <f t="shared" si="75"/>
        <v>48.56067457457717</v>
      </c>
      <c r="N494" s="43">
        <v>94.861279172860932</v>
      </c>
      <c r="O494" s="43">
        <v>67.150476832375659</v>
      </c>
      <c r="P494" s="76">
        <f t="shared" si="81"/>
        <v>9.5613462846696792E-2</v>
      </c>
    </row>
    <row r="495" spans="1:16" s="56" customFormat="1" x14ac:dyDescent="0.25">
      <c r="A495" s="92">
        <f t="shared" si="79"/>
        <v>30</v>
      </c>
      <c r="B495" s="46" t="s">
        <v>1162</v>
      </c>
      <c r="C495" s="30">
        <v>3364.6</v>
      </c>
      <c r="D495" s="30">
        <v>242</v>
      </c>
      <c r="E495" s="30">
        <v>228.7</v>
      </c>
      <c r="F495" s="46">
        <f t="shared" si="76"/>
        <v>3835.2999999999997</v>
      </c>
      <c r="G495" s="48">
        <v>56</v>
      </c>
      <c r="H495" s="48">
        <v>2</v>
      </c>
      <c r="I495" s="48">
        <v>1</v>
      </c>
      <c r="J495" s="46">
        <f t="shared" si="77"/>
        <v>59</v>
      </c>
      <c r="K495" s="82">
        <f t="shared" si="78"/>
        <v>4.3833615581831444E-2</v>
      </c>
      <c r="L495" s="45">
        <f t="shared" si="74"/>
        <v>187.67143343283223</v>
      </c>
      <c r="M495" s="43">
        <f t="shared" si="75"/>
        <v>41.287715355223092</v>
      </c>
      <c r="N495" s="43">
        <v>80.653852670569862</v>
      </c>
      <c r="O495" s="43">
        <v>57.093312597311048</v>
      </c>
      <c r="P495" s="76">
        <f t="shared" si="81"/>
        <v>9.561346284669682E-2</v>
      </c>
    </row>
    <row r="496" spans="1:16" s="56" customFormat="1" x14ac:dyDescent="0.25">
      <c r="A496" s="92">
        <f t="shared" si="79"/>
        <v>31</v>
      </c>
      <c r="B496" s="46" t="s">
        <v>1163</v>
      </c>
      <c r="C496" s="30">
        <v>3738.09</v>
      </c>
      <c r="D496" s="30"/>
      <c r="E496" s="30">
        <v>73</v>
      </c>
      <c r="F496" s="46">
        <f t="shared" si="76"/>
        <v>3811.09</v>
      </c>
      <c r="G496" s="48">
        <v>82</v>
      </c>
      <c r="H496" s="48"/>
      <c r="I496" s="48">
        <v>1</v>
      </c>
      <c r="J496" s="46">
        <f t="shared" si="77"/>
        <v>83</v>
      </c>
      <c r="K496" s="82">
        <f t="shared" si="78"/>
        <v>4.3556919669324963E-2</v>
      </c>
      <c r="L496" s="45">
        <f t="shared" si="74"/>
        <v>186.48677371823135</v>
      </c>
      <c r="M496" s="43">
        <f t="shared" si="75"/>
        <v>41.027090218010898</v>
      </c>
      <c r="N496" s="43">
        <v>80.144732191557935</v>
      </c>
      <c r="O496" s="43">
        <v>56.732915992617563</v>
      </c>
      <c r="P496" s="76">
        <f t="shared" si="81"/>
        <v>9.5613462846696806E-2</v>
      </c>
    </row>
    <row r="497" spans="1:16" s="56" customFormat="1" x14ac:dyDescent="0.25">
      <c r="A497" s="92">
        <f t="shared" si="79"/>
        <v>32</v>
      </c>
      <c r="B497" s="46" t="s">
        <v>1164</v>
      </c>
      <c r="C497" s="30">
        <v>4404.33</v>
      </c>
      <c r="D497" s="30"/>
      <c r="E497" s="30"/>
      <c r="F497" s="46">
        <f t="shared" si="76"/>
        <v>4404.33</v>
      </c>
      <c r="G497" s="48">
        <v>72</v>
      </c>
      <c r="H497" s="48"/>
      <c r="I497" s="48"/>
      <c r="J497" s="46">
        <f t="shared" si="77"/>
        <v>72</v>
      </c>
      <c r="K497" s="82">
        <f t="shared" si="78"/>
        <v>5.0337055280037471E-2</v>
      </c>
      <c r="L497" s="45">
        <f t="shared" si="74"/>
        <v>215.51558532871641</v>
      </c>
      <c r="M497" s="43">
        <f t="shared" si="75"/>
        <v>47.413428772317609</v>
      </c>
      <c r="N497" s="43">
        <v>92.620181715268942</v>
      </c>
      <c r="O497" s="43">
        <v>65.564047003289176</v>
      </c>
      <c r="P497" s="76">
        <f t="shared" si="81"/>
        <v>9.5613462846696792E-2</v>
      </c>
    </row>
    <row r="498" spans="1:16" s="56" customFormat="1" ht="13" x14ac:dyDescent="0.3">
      <c r="A498" s="92">
        <f t="shared" si="79"/>
        <v>33</v>
      </c>
      <c r="B498" s="28" t="s">
        <v>1165</v>
      </c>
      <c r="C498" s="30">
        <v>2676.4</v>
      </c>
      <c r="D498" s="30"/>
      <c r="E498" s="30"/>
      <c r="F498" s="46">
        <f t="shared" si="76"/>
        <v>2676.4</v>
      </c>
      <c r="G498" s="48">
        <v>40</v>
      </c>
      <c r="H498" s="48"/>
      <c r="I498" s="48"/>
      <c r="J498" s="46">
        <f t="shared" si="77"/>
        <v>40</v>
      </c>
      <c r="K498" s="82">
        <f t="shared" si="78"/>
        <v>3.0588555978206058E-2</v>
      </c>
      <c r="L498" s="45">
        <f t="shared" ref="L498:L529" si="82">K498*4281.45</f>
        <v>130.96337299289033</v>
      </c>
      <c r="M498" s="43">
        <f t="shared" si="75"/>
        <v>28.811942058435871</v>
      </c>
      <c r="N498" s="43">
        <v>56.282942999899149</v>
      </c>
      <c r="O498" s="43">
        <v>39.841613911674003</v>
      </c>
      <c r="P498" s="76">
        <f t="shared" si="81"/>
        <v>9.5613462846696806E-2</v>
      </c>
    </row>
    <row r="499" spans="1:16" s="56" customFormat="1" x14ac:dyDescent="0.25">
      <c r="A499" s="92">
        <f t="shared" si="79"/>
        <v>34</v>
      </c>
      <c r="B499" s="46" t="s">
        <v>1166</v>
      </c>
      <c r="C499" s="30">
        <v>1241.5999999999999</v>
      </c>
      <c r="D499" s="30"/>
      <c r="E499" s="30"/>
      <c r="F499" s="46">
        <f t="shared" si="76"/>
        <v>1241.5999999999999</v>
      </c>
      <c r="G499" s="48">
        <v>20</v>
      </c>
      <c r="H499" s="48"/>
      <c r="I499" s="48"/>
      <c r="J499" s="46">
        <f t="shared" si="77"/>
        <v>20</v>
      </c>
      <c r="K499" s="82">
        <f t="shared" si="78"/>
        <v>1.419023729731753E-2</v>
      </c>
      <c r="L499" s="45">
        <f t="shared" si="82"/>
        <v>60.754791476600133</v>
      </c>
      <c r="M499" s="43">
        <f t="shared" si="75"/>
        <v>13.366054124852029</v>
      </c>
      <c r="N499" s="43">
        <v>26.110036627064254</v>
      </c>
      <c r="O499" s="43">
        <v>18.482793241942321</v>
      </c>
      <c r="P499" s="76">
        <f t="shared" si="81"/>
        <v>9.5613462846696792E-2</v>
      </c>
    </row>
    <row r="500" spans="1:16" s="56" customFormat="1" x14ac:dyDescent="0.25">
      <c r="A500" s="92">
        <f t="shared" si="79"/>
        <v>35</v>
      </c>
      <c r="B500" s="46" t="s">
        <v>54</v>
      </c>
      <c r="C500" s="30">
        <v>7600.7</v>
      </c>
      <c r="D500" s="30"/>
      <c r="E500" s="30">
        <v>75.599999999999994</v>
      </c>
      <c r="F500" s="46">
        <f t="shared" si="76"/>
        <v>7676.3</v>
      </c>
      <c r="G500" s="48">
        <v>139</v>
      </c>
      <c r="H500" s="48"/>
      <c r="I500" s="48">
        <v>2</v>
      </c>
      <c r="J500" s="46">
        <f t="shared" si="77"/>
        <v>141</v>
      </c>
      <c r="K500" s="82">
        <f t="shared" si="78"/>
        <v>8.7732376421873842E-2</v>
      </c>
      <c r="L500" s="45">
        <f t="shared" si="82"/>
        <v>375.62178303143173</v>
      </c>
      <c r="M500" s="43">
        <f t="shared" si="75"/>
        <v>82.636792266914981</v>
      </c>
      <c r="N500" s="43">
        <v>161.42757261624786</v>
      </c>
      <c r="O500" s="43">
        <v>114.27147693550408</v>
      </c>
      <c r="P500" s="76">
        <f t="shared" si="81"/>
        <v>9.5613462846696806E-2</v>
      </c>
    </row>
    <row r="501" spans="1:16" s="56" customFormat="1" x14ac:dyDescent="0.25">
      <c r="A501" s="92">
        <f t="shared" si="79"/>
        <v>36</v>
      </c>
      <c r="B501" s="46" t="s">
        <v>1167</v>
      </c>
      <c r="C501" s="30">
        <v>9475.4500000000007</v>
      </c>
      <c r="D501" s="30"/>
      <c r="E501" s="30"/>
      <c r="F501" s="46">
        <f t="shared" si="76"/>
        <v>9475.4500000000007</v>
      </c>
      <c r="G501" s="48">
        <v>160</v>
      </c>
      <c r="H501" s="48"/>
      <c r="I501" s="48"/>
      <c r="J501" s="46">
        <f t="shared" si="77"/>
        <v>160</v>
      </c>
      <c r="K501" s="82">
        <f t="shared" si="78"/>
        <v>0.10829484858156202</v>
      </c>
      <c r="L501" s="45">
        <f t="shared" si="82"/>
        <v>463.65897945952867</v>
      </c>
      <c r="M501" s="43">
        <f t="shared" si="75"/>
        <v>102.00497548109631</v>
      </c>
      <c r="N501" s="43">
        <v>199.26252139007411</v>
      </c>
      <c r="O501" s="43">
        <v>141.05411020003416</v>
      </c>
      <c r="P501" s="76">
        <f t="shared" si="81"/>
        <v>9.5613462846696806E-2</v>
      </c>
    </row>
    <row r="502" spans="1:16" s="56" customFormat="1" x14ac:dyDescent="0.25">
      <c r="A502" s="92">
        <f t="shared" si="79"/>
        <v>37</v>
      </c>
      <c r="B502" s="46" t="s">
        <v>1168</v>
      </c>
      <c r="C502" s="30">
        <v>4310.78</v>
      </c>
      <c r="D502" s="30"/>
      <c r="E502" s="30">
        <v>310.10000000000002</v>
      </c>
      <c r="F502" s="46">
        <f t="shared" si="76"/>
        <v>4620.88</v>
      </c>
      <c r="G502" s="48">
        <v>72</v>
      </c>
      <c r="H502" s="48"/>
      <c r="I502" s="48">
        <v>1</v>
      </c>
      <c r="J502" s="46">
        <f t="shared" si="77"/>
        <v>73</v>
      </c>
      <c r="K502" s="82">
        <f t="shared" si="78"/>
        <v>5.2812003642419968E-2</v>
      </c>
      <c r="L502" s="45">
        <f t="shared" si="82"/>
        <v>226.11195299483896</v>
      </c>
      <c r="M502" s="43">
        <f t="shared" si="75"/>
        <v>49.744629658864568</v>
      </c>
      <c r="N502" s="43">
        <v>97.174086702052747</v>
      </c>
      <c r="O502" s="43">
        <v>68.787668843288046</v>
      </c>
      <c r="P502" s="76">
        <f t="shared" si="81"/>
        <v>9.5613462846696806E-2</v>
      </c>
    </row>
    <row r="503" spans="1:16" s="56" customFormat="1" x14ac:dyDescent="0.25">
      <c r="A503" s="92">
        <f t="shared" si="79"/>
        <v>38</v>
      </c>
      <c r="B503" s="46" t="s">
        <v>1169</v>
      </c>
      <c r="C503" s="30">
        <v>6507.98</v>
      </c>
      <c r="D503" s="30">
        <v>48.6</v>
      </c>
      <c r="E503" s="30"/>
      <c r="F503" s="46">
        <f t="shared" si="76"/>
        <v>6556.58</v>
      </c>
      <c r="G503" s="48">
        <v>106</v>
      </c>
      <c r="H503" s="48">
        <v>1</v>
      </c>
      <c r="I503" s="48"/>
      <c r="J503" s="46">
        <f t="shared" si="77"/>
        <v>107</v>
      </c>
      <c r="K503" s="82">
        <f t="shared" si="78"/>
        <v>7.4935104751003692E-2</v>
      </c>
      <c r="L503" s="45">
        <f t="shared" si="82"/>
        <v>320.83090423618472</v>
      </c>
      <c r="M503" s="43">
        <f t="shared" si="75"/>
        <v>70.582798931960639</v>
      </c>
      <c r="N503" s="43">
        <v>137.88059274184678</v>
      </c>
      <c r="O503" s="43">
        <v>97.603022321403188</v>
      </c>
      <c r="P503" s="76">
        <f t="shared" si="81"/>
        <v>9.5613462846696792E-2</v>
      </c>
    </row>
    <row r="504" spans="1:16" s="56" customFormat="1" x14ac:dyDescent="0.25">
      <c r="A504" s="92">
        <f t="shared" si="79"/>
        <v>39</v>
      </c>
      <c r="B504" s="46" t="s">
        <v>1170</v>
      </c>
      <c r="C504" s="30"/>
      <c r="D504" s="30"/>
      <c r="E504" s="30"/>
      <c r="F504" s="46">
        <f t="shared" si="76"/>
        <v>0</v>
      </c>
      <c r="G504" s="48"/>
      <c r="H504" s="48"/>
      <c r="I504" s="48"/>
      <c r="J504" s="46">
        <f t="shared" si="77"/>
        <v>0</v>
      </c>
      <c r="K504" s="82">
        <f t="shared" si="78"/>
        <v>0</v>
      </c>
      <c r="L504" s="45">
        <f t="shared" si="82"/>
        <v>0</v>
      </c>
      <c r="M504" s="43">
        <f t="shared" si="75"/>
        <v>0</v>
      </c>
      <c r="N504" s="43">
        <v>0</v>
      </c>
      <c r="O504" s="43">
        <v>0</v>
      </c>
      <c r="P504" s="76"/>
    </row>
    <row r="505" spans="1:16" s="56" customFormat="1" x14ac:dyDescent="0.25">
      <c r="A505" s="92">
        <f t="shared" si="79"/>
        <v>40</v>
      </c>
      <c r="B505" s="46" t="s">
        <v>1171</v>
      </c>
      <c r="C505" s="30"/>
      <c r="D505" s="30"/>
      <c r="E505" s="30"/>
      <c r="F505" s="46">
        <f t="shared" si="76"/>
        <v>0</v>
      </c>
      <c r="G505" s="48"/>
      <c r="H505" s="48"/>
      <c r="I505" s="48"/>
      <c r="J505" s="46">
        <f t="shared" si="77"/>
        <v>0</v>
      </c>
      <c r="K505" s="82">
        <f t="shared" si="78"/>
        <v>0</v>
      </c>
      <c r="L505" s="45">
        <f t="shared" si="82"/>
        <v>0</v>
      </c>
      <c r="M505" s="43">
        <f t="shared" si="75"/>
        <v>0</v>
      </c>
      <c r="N505" s="43">
        <v>0</v>
      </c>
      <c r="O505" s="43">
        <v>0</v>
      </c>
      <c r="P505" s="76"/>
    </row>
    <row r="506" spans="1:16" s="56" customFormat="1" x14ac:dyDescent="0.25">
      <c r="A506" s="92">
        <f t="shared" si="79"/>
        <v>41</v>
      </c>
      <c r="B506" s="46" t="s">
        <v>1172</v>
      </c>
      <c r="C506" s="30"/>
      <c r="D506" s="30"/>
      <c r="E506" s="30"/>
      <c r="F506" s="46">
        <f t="shared" si="76"/>
        <v>0</v>
      </c>
      <c r="G506" s="48"/>
      <c r="H506" s="48"/>
      <c r="I506" s="48"/>
      <c r="J506" s="46">
        <f t="shared" si="77"/>
        <v>0</v>
      </c>
      <c r="K506" s="82">
        <f t="shared" si="78"/>
        <v>0</v>
      </c>
      <c r="L506" s="45">
        <f t="shared" si="82"/>
        <v>0</v>
      </c>
      <c r="M506" s="43">
        <f t="shared" si="75"/>
        <v>0</v>
      </c>
      <c r="N506" s="43">
        <v>0</v>
      </c>
      <c r="O506" s="43">
        <v>0</v>
      </c>
      <c r="P506" s="76"/>
    </row>
    <row r="507" spans="1:16" s="56" customFormat="1" x14ac:dyDescent="0.25">
      <c r="A507" s="92">
        <f t="shared" si="79"/>
        <v>42</v>
      </c>
      <c r="B507" s="46" t="s">
        <v>1173</v>
      </c>
      <c r="C507" s="30"/>
      <c r="D507" s="30"/>
      <c r="E507" s="30"/>
      <c r="F507" s="46">
        <f t="shared" si="76"/>
        <v>0</v>
      </c>
      <c r="G507" s="48"/>
      <c r="H507" s="48"/>
      <c r="I507" s="48"/>
      <c r="J507" s="46">
        <f t="shared" si="77"/>
        <v>0</v>
      </c>
      <c r="K507" s="82">
        <f t="shared" si="78"/>
        <v>0</v>
      </c>
      <c r="L507" s="45">
        <f t="shared" si="82"/>
        <v>0</v>
      </c>
      <c r="M507" s="43">
        <f t="shared" si="75"/>
        <v>0</v>
      </c>
      <c r="N507" s="43">
        <v>0</v>
      </c>
      <c r="O507" s="43">
        <v>0</v>
      </c>
      <c r="P507" s="76"/>
    </row>
    <row r="508" spans="1:16" s="56" customFormat="1" x14ac:dyDescent="0.25">
      <c r="A508" s="92">
        <f t="shared" si="79"/>
        <v>43</v>
      </c>
      <c r="B508" s="46" t="s">
        <v>1174</v>
      </c>
      <c r="C508" s="30"/>
      <c r="D508" s="30"/>
      <c r="E508" s="30"/>
      <c r="F508" s="46">
        <f t="shared" si="76"/>
        <v>0</v>
      </c>
      <c r="G508" s="48"/>
      <c r="H508" s="48"/>
      <c r="I508" s="48"/>
      <c r="J508" s="46">
        <f t="shared" si="77"/>
        <v>0</v>
      </c>
      <c r="K508" s="82">
        <f t="shared" si="78"/>
        <v>0</v>
      </c>
      <c r="L508" s="45">
        <f t="shared" si="82"/>
        <v>0</v>
      </c>
      <c r="M508" s="43">
        <f t="shared" si="75"/>
        <v>0</v>
      </c>
      <c r="N508" s="43">
        <v>0</v>
      </c>
      <c r="O508" s="43">
        <v>0</v>
      </c>
      <c r="P508" s="76"/>
    </row>
    <row r="509" spans="1:16" s="56" customFormat="1" x14ac:dyDescent="0.25">
      <c r="A509" s="92">
        <f t="shared" si="79"/>
        <v>44</v>
      </c>
      <c r="B509" s="46" t="s">
        <v>1175</v>
      </c>
      <c r="C509" s="30"/>
      <c r="D509" s="30"/>
      <c r="E509" s="30"/>
      <c r="F509" s="46">
        <f t="shared" si="76"/>
        <v>0</v>
      </c>
      <c r="G509" s="48"/>
      <c r="H509" s="48"/>
      <c r="I509" s="48"/>
      <c r="J509" s="46">
        <f t="shared" si="77"/>
        <v>0</v>
      </c>
      <c r="K509" s="82">
        <f t="shared" si="78"/>
        <v>0</v>
      </c>
      <c r="L509" s="45">
        <f t="shared" si="82"/>
        <v>0</v>
      </c>
      <c r="M509" s="43">
        <f t="shared" si="75"/>
        <v>0</v>
      </c>
      <c r="N509" s="43">
        <v>0</v>
      </c>
      <c r="O509" s="43">
        <v>0</v>
      </c>
      <c r="P509" s="76"/>
    </row>
    <row r="510" spans="1:16" s="56" customFormat="1" x14ac:dyDescent="0.25">
      <c r="A510" s="92">
        <f t="shared" si="79"/>
        <v>45</v>
      </c>
      <c r="B510" s="46" t="s">
        <v>1176</v>
      </c>
      <c r="C510" s="30"/>
      <c r="D510" s="30"/>
      <c r="E510" s="30"/>
      <c r="F510" s="46">
        <f t="shared" si="76"/>
        <v>0</v>
      </c>
      <c r="G510" s="48"/>
      <c r="H510" s="48"/>
      <c r="I510" s="48"/>
      <c r="J510" s="46">
        <f t="shared" si="77"/>
        <v>0</v>
      </c>
      <c r="K510" s="82">
        <f t="shared" si="78"/>
        <v>0</v>
      </c>
      <c r="L510" s="45">
        <f t="shared" si="82"/>
        <v>0</v>
      </c>
      <c r="M510" s="43">
        <f t="shared" si="75"/>
        <v>0</v>
      </c>
      <c r="N510" s="43">
        <v>0</v>
      </c>
      <c r="O510" s="43">
        <v>0</v>
      </c>
      <c r="P510" s="76"/>
    </row>
    <row r="511" spans="1:16" s="56" customFormat="1" x14ac:dyDescent="0.25">
      <c r="A511" s="92">
        <f t="shared" si="79"/>
        <v>46</v>
      </c>
      <c r="B511" s="46" t="s">
        <v>1177</v>
      </c>
      <c r="C511" s="30">
        <v>9198.7099999999991</v>
      </c>
      <c r="D511" s="30"/>
      <c r="E511" s="30"/>
      <c r="F511" s="46">
        <f t="shared" si="76"/>
        <v>9198.7099999999991</v>
      </c>
      <c r="G511" s="48">
        <v>160</v>
      </c>
      <c r="H511" s="48"/>
      <c r="I511" s="48"/>
      <c r="J511" s="46">
        <f t="shared" si="77"/>
        <v>160</v>
      </c>
      <c r="K511" s="82">
        <f t="shared" si="78"/>
        <v>0.10513198915045725</v>
      </c>
      <c r="L511" s="45">
        <f t="shared" si="82"/>
        <v>450.11735494822517</v>
      </c>
      <c r="M511" s="43">
        <f t="shared" si="75"/>
        <v>99.02581808860954</v>
      </c>
      <c r="N511" s="43">
        <v>193.44286003684135</v>
      </c>
      <c r="O511" s="43">
        <v>136.93448374886216</v>
      </c>
      <c r="P511" s="76">
        <f t="shared" ref="P511:P516" si="83">(L511+M511+N511+O511)/F511</f>
        <v>9.5613462846696792E-2</v>
      </c>
    </row>
    <row r="512" spans="1:16" s="56" customFormat="1" x14ac:dyDescent="0.25">
      <c r="A512" s="92">
        <f t="shared" si="79"/>
        <v>47</v>
      </c>
      <c r="B512" s="46" t="s">
        <v>1188</v>
      </c>
      <c r="C512" s="30">
        <v>3168.96</v>
      </c>
      <c r="D512" s="30"/>
      <c r="E512" s="30"/>
      <c r="F512" s="46">
        <f t="shared" si="76"/>
        <v>3168.96</v>
      </c>
      <c r="G512" s="48">
        <v>70</v>
      </c>
      <c r="H512" s="48"/>
      <c r="I512" s="48"/>
      <c r="J512" s="46">
        <f t="shared" si="77"/>
        <v>70</v>
      </c>
      <c r="K512" s="82">
        <f t="shared" si="78"/>
        <v>3.6218020607045237E-2</v>
      </c>
      <c r="L512" s="45">
        <f t="shared" si="82"/>
        <v>155.06564432803381</v>
      </c>
      <c r="M512" s="43">
        <f t="shared" si="75"/>
        <v>34.114441752167437</v>
      </c>
      <c r="N512" s="43">
        <v>66.641157916963238</v>
      </c>
      <c r="O512" s="43">
        <v>47.173995225503823</v>
      </c>
      <c r="P512" s="76">
        <f t="shared" si="83"/>
        <v>9.5613462846696806E-2</v>
      </c>
    </row>
    <row r="513" spans="1:16" s="56" customFormat="1" x14ac:dyDescent="0.25">
      <c r="A513" s="92">
        <f t="shared" si="79"/>
        <v>48</v>
      </c>
      <c r="B513" s="46" t="s">
        <v>1189</v>
      </c>
      <c r="C513" s="30">
        <v>4196.6499999999996</v>
      </c>
      <c r="D513" s="30"/>
      <c r="E513" s="30">
        <v>69.099999999999994</v>
      </c>
      <c r="F513" s="46">
        <f t="shared" si="76"/>
        <v>4265.75</v>
      </c>
      <c r="G513" s="48">
        <v>72</v>
      </c>
      <c r="H513" s="48"/>
      <c r="I513" s="48">
        <v>1</v>
      </c>
      <c r="J513" s="46">
        <f t="shared" si="77"/>
        <v>73</v>
      </c>
      <c r="K513" s="82">
        <f t="shared" si="78"/>
        <v>4.8753225476024689E-2</v>
      </c>
      <c r="L513" s="45">
        <f t="shared" si="82"/>
        <v>208.7344972143259</v>
      </c>
      <c r="M513" s="43">
        <f t="shared" si="75"/>
        <v>45.921589387151698</v>
      </c>
      <c r="N513" s="43">
        <v>89.705934875885433</v>
      </c>
      <c r="O513" s="43">
        <v>63.501107660933855</v>
      </c>
      <c r="P513" s="76">
        <f t="shared" si="83"/>
        <v>9.5613462846696806E-2</v>
      </c>
    </row>
    <row r="514" spans="1:16" s="56" customFormat="1" ht="13" x14ac:dyDescent="0.3">
      <c r="A514" s="92">
        <f t="shared" si="79"/>
        <v>49</v>
      </c>
      <c r="B514" s="28" t="s">
        <v>1190</v>
      </c>
      <c r="C514" s="30">
        <v>8277.0499999999993</v>
      </c>
      <c r="D514" s="30"/>
      <c r="E514" s="30"/>
      <c r="F514" s="46">
        <f t="shared" si="76"/>
        <v>8277.0499999999993</v>
      </c>
      <c r="G514" s="48">
        <v>142</v>
      </c>
      <c r="H514" s="48"/>
      <c r="I514" s="48"/>
      <c r="J514" s="46">
        <f t="shared" si="77"/>
        <v>142</v>
      </c>
      <c r="K514" s="82">
        <f t="shared" si="78"/>
        <v>9.4598343767527432E-2</v>
      </c>
      <c r="L514" s="45">
        <f t="shared" si="82"/>
        <v>405.01807892348029</v>
      </c>
      <c r="M514" s="43">
        <f t="shared" si="75"/>
        <v>89.103977363165669</v>
      </c>
      <c r="N514" s="43">
        <v>174.06095253225047</v>
      </c>
      <c r="O514" s="43">
        <v>123.21440383635529</v>
      </c>
      <c r="P514" s="76">
        <f t="shared" si="83"/>
        <v>9.5613462846696792E-2</v>
      </c>
    </row>
    <row r="515" spans="1:16" s="56" customFormat="1" ht="13" x14ac:dyDescent="0.3">
      <c r="A515" s="92">
        <f t="shared" si="79"/>
        <v>50</v>
      </c>
      <c r="B515" s="28" t="s">
        <v>1191</v>
      </c>
      <c r="C515" s="30">
        <v>1475.3</v>
      </c>
      <c r="D515" s="30"/>
      <c r="E515" s="30"/>
      <c r="F515" s="46">
        <f t="shared" si="76"/>
        <v>1475.3</v>
      </c>
      <c r="G515" s="48">
        <v>32</v>
      </c>
      <c r="H515" s="48"/>
      <c r="I515" s="48"/>
      <c r="J515" s="46">
        <f t="shared" si="77"/>
        <v>32</v>
      </c>
      <c r="K515" s="82">
        <f t="shared" si="78"/>
        <v>1.6861192883966297E-2</v>
      </c>
      <c r="L515" s="45">
        <f t="shared" si="82"/>
        <v>72.190354273057494</v>
      </c>
      <c r="M515" s="43">
        <f t="shared" si="75"/>
        <v>15.881877940072648</v>
      </c>
      <c r="N515" s="43">
        <v>31.024594906497985</v>
      </c>
      <c r="O515" s="43">
        <v>21.961714618103663</v>
      </c>
      <c r="P515" s="76">
        <f t="shared" si="83"/>
        <v>9.5613462846696806E-2</v>
      </c>
    </row>
    <row r="516" spans="1:16" s="56" customFormat="1" x14ac:dyDescent="0.25">
      <c r="A516" s="92">
        <f t="shared" si="79"/>
        <v>51</v>
      </c>
      <c r="B516" s="46" t="s">
        <v>1192</v>
      </c>
      <c r="C516" s="30">
        <v>1459.86</v>
      </c>
      <c r="D516" s="30"/>
      <c r="E516" s="30"/>
      <c r="F516" s="46">
        <f t="shared" si="76"/>
        <v>1459.86</v>
      </c>
      <c r="G516" s="48">
        <v>32</v>
      </c>
      <c r="H516" s="48"/>
      <c r="I516" s="48"/>
      <c r="J516" s="46">
        <f t="shared" si="77"/>
        <v>32</v>
      </c>
      <c r="K516" s="82">
        <f t="shared" si="78"/>
        <v>1.6684729237163312E-2</v>
      </c>
      <c r="L516" s="45">
        <f t="shared" si="82"/>
        <v>71.434833992452866</v>
      </c>
      <c r="M516" s="43">
        <f t="shared" si="75"/>
        <v>15.71566347833963</v>
      </c>
      <c r="N516" s="43">
        <v>30.699901796380495</v>
      </c>
      <c r="O516" s="43">
        <v>21.731870604205799</v>
      </c>
      <c r="P516" s="76">
        <f t="shared" si="83"/>
        <v>9.5613462846696806E-2</v>
      </c>
    </row>
    <row r="517" spans="1:16" s="56" customFormat="1" x14ac:dyDescent="0.25">
      <c r="A517" s="92">
        <f t="shared" si="79"/>
        <v>52</v>
      </c>
      <c r="B517" s="46" t="s">
        <v>1193</v>
      </c>
      <c r="C517" s="30"/>
      <c r="D517" s="30"/>
      <c r="E517" s="30"/>
      <c r="F517" s="46">
        <f t="shared" si="76"/>
        <v>0</v>
      </c>
      <c r="G517" s="48"/>
      <c r="H517" s="48"/>
      <c r="I517" s="48"/>
      <c r="J517" s="46">
        <f t="shared" si="77"/>
        <v>0</v>
      </c>
      <c r="K517" s="82">
        <f t="shared" si="78"/>
        <v>0</v>
      </c>
      <c r="L517" s="45">
        <f t="shared" si="82"/>
        <v>0</v>
      </c>
      <c r="M517" s="43">
        <f t="shared" si="75"/>
        <v>0</v>
      </c>
      <c r="N517" s="43">
        <v>0</v>
      </c>
      <c r="O517" s="43">
        <v>0</v>
      </c>
      <c r="P517" s="76"/>
    </row>
    <row r="518" spans="1:16" s="56" customFormat="1" x14ac:dyDescent="0.25">
      <c r="A518" s="92">
        <f t="shared" si="79"/>
        <v>53</v>
      </c>
      <c r="B518" s="46" t="s">
        <v>1194</v>
      </c>
      <c r="C518" s="30"/>
      <c r="D518" s="30"/>
      <c r="E518" s="30"/>
      <c r="F518" s="46">
        <f t="shared" si="76"/>
        <v>0</v>
      </c>
      <c r="G518" s="48"/>
      <c r="H518" s="48"/>
      <c r="I518" s="48"/>
      <c r="J518" s="46">
        <f t="shared" si="77"/>
        <v>0</v>
      </c>
      <c r="K518" s="82">
        <f t="shared" si="78"/>
        <v>0</v>
      </c>
      <c r="L518" s="45">
        <f t="shared" si="82"/>
        <v>0</v>
      </c>
      <c r="M518" s="43">
        <f t="shared" si="75"/>
        <v>0</v>
      </c>
      <c r="N518" s="43">
        <v>0</v>
      </c>
      <c r="O518" s="43">
        <v>0</v>
      </c>
      <c r="P518" s="76"/>
    </row>
    <row r="519" spans="1:16" s="56" customFormat="1" x14ac:dyDescent="0.25">
      <c r="A519" s="92">
        <f t="shared" si="79"/>
        <v>54</v>
      </c>
      <c r="B519" s="46" t="s">
        <v>1195</v>
      </c>
      <c r="C519" s="30"/>
      <c r="D519" s="30"/>
      <c r="E519" s="30"/>
      <c r="F519" s="46">
        <f t="shared" si="76"/>
        <v>0</v>
      </c>
      <c r="G519" s="48"/>
      <c r="H519" s="48"/>
      <c r="I519" s="48"/>
      <c r="J519" s="46">
        <f t="shared" si="77"/>
        <v>0</v>
      </c>
      <c r="K519" s="82">
        <f t="shared" si="78"/>
        <v>0</v>
      </c>
      <c r="L519" s="45">
        <f t="shared" si="82"/>
        <v>0</v>
      </c>
      <c r="M519" s="43">
        <f t="shared" si="75"/>
        <v>0</v>
      </c>
      <c r="N519" s="43">
        <v>0</v>
      </c>
      <c r="O519" s="43">
        <v>0</v>
      </c>
      <c r="P519" s="76"/>
    </row>
    <row r="520" spans="1:16" s="56" customFormat="1" x14ac:dyDescent="0.25">
      <c r="A520" s="92">
        <f t="shared" si="79"/>
        <v>55</v>
      </c>
      <c r="B520" s="46" t="s">
        <v>1196</v>
      </c>
      <c r="C520" s="30">
        <v>776.7</v>
      </c>
      <c r="D520" s="30"/>
      <c r="E520" s="30"/>
      <c r="F520" s="46">
        <f t="shared" si="76"/>
        <v>776.7</v>
      </c>
      <c r="G520" s="48">
        <v>15</v>
      </c>
      <c r="H520" s="48"/>
      <c r="I520" s="48"/>
      <c r="J520" s="46">
        <f t="shared" si="77"/>
        <v>15</v>
      </c>
      <c r="K520" s="82">
        <f t="shared" si="78"/>
        <v>8.8768986056914686E-3</v>
      </c>
      <c r="L520" s="45">
        <f t="shared" si="82"/>
        <v>38.005997535337734</v>
      </c>
      <c r="M520" s="43">
        <f t="shared" si="75"/>
        <v>8.361319457774302</v>
      </c>
      <c r="N520" s="43">
        <v>16.333493434472302</v>
      </c>
      <c r="O520" s="43">
        <v>11.562166165445072</v>
      </c>
      <c r="P520" s="76">
        <f>(L520+M520+N520+O520)/F520</f>
        <v>9.5613462846696792E-2</v>
      </c>
    </row>
    <row r="521" spans="1:16" s="56" customFormat="1" x14ac:dyDescent="0.25">
      <c r="A521" s="92">
        <f t="shared" si="79"/>
        <v>56</v>
      </c>
      <c r="B521" s="46" t="s">
        <v>1197</v>
      </c>
      <c r="C521" s="30"/>
      <c r="D521" s="30"/>
      <c r="E521" s="30"/>
      <c r="F521" s="46">
        <f t="shared" si="76"/>
        <v>0</v>
      </c>
      <c r="G521" s="48"/>
      <c r="H521" s="48"/>
      <c r="I521" s="48"/>
      <c r="J521" s="46">
        <f t="shared" si="77"/>
        <v>0</v>
      </c>
      <c r="K521" s="82">
        <f t="shared" si="78"/>
        <v>0</v>
      </c>
      <c r="L521" s="45">
        <f t="shared" si="82"/>
        <v>0</v>
      </c>
      <c r="M521" s="43">
        <f t="shared" si="75"/>
        <v>0</v>
      </c>
      <c r="N521" s="43">
        <v>0</v>
      </c>
      <c r="O521" s="43">
        <v>0</v>
      </c>
      <c r="P521" s="76"/>
    </row>
    <row r="522" spans="1:16" s="56" customFormat="1" x14ac:dyDescent="0.25">
      <c r="A522" s="92">
        <f t="shared" si="79"/>
        <v>57</v>
      </c>
      <c r="B522" s="46" t="s">
        <v>1198</v>
      </c>
      <c r="C522" s="30">
        <v>8044.64</v>
      </c>
      <c r="D522" s="30"/>
      <c r="E522" s="30"/>
      <c r="F522" s="46">
        <f t="shared" si="76"/>
        <v>8044.64</v>
      </c>
      <c r="G522" s="48">
        <v>181</v>
      </c>
      <c r="H522" s="48"/>
      <c r="I522" s="48"/>
      <c r="J522" s="46">
        <f t="shared" si="77"/>
        <v>181</v>
      </c>
      <c r="K522" s="82">
        <f t="shared" si="78"/>
        <v>9.1942131581421158E-2</v>
      </c>
      <c r="L522" s="45">
        <f t="shared" si="82"/>
        <v>393.64563925927558</v>
      </c>
      <c r="M522" s="43">
        <f t="shared" si="75"/>
        <v>86.602040637040631</v>
      </c>
      <c r="N522" s="43">
        <v>169.17352210981494</v>
      </c>
      <c r="O522" s="43">
        <v>119.75468574891987</v>
      </c>
      <c r="P522" s="76">
        <f>(L522+M522+N522+O522)/F522</f>
        <v>9.5613462846696806E-2</v>
      </c>
    </row>
    <row r="523" spans="1:16" s="56" customFormat="1" x14ac:dyDescent="0.25">
      <c r="A523" s="92">
        <f t="shared" si="79"/>
        <v>58</v>
      </c>
      <c r="B523" s="46" t="s">
        <v>1199</v>
      </c>
      <c r="C523" s="30">
        <v>3996.29</v>
      </c>
      <c r="D523" s="30"/>
      <c r="E523" s="30"/>
      <c r="F523" s="46">
        <f t="shared" si="76"/>
        <v>3996.29</v>
      </c>
      <c r="G523" s="48">
        <v>90</v>
      </c>
      <c r="H523" s="48"/>
      <c r="I523" s="48"/>
      <c r="J523" s="46">
        <f t="shared" si="77"/>
        <v>90</v>
      </c>
      <c r="K523" s="82">
        <f t="shared" si="78"/>
        <v>4.5673569111547255E-2</v>
      </c>
      <c r="L523" s="45">
        <f t="shared" si="82"/>
        <v>195.54910247263399</v>
      </c>
      <c r="M523" s="43">
        <f t="shared" si="75"/>
        <v>43.020802543979478</v>
      </c>
      <c r="N523" s="43">
        <v>84.039367165246944</v>
      </c>
      <c r="O523" s="43">
        <v>59.489853257765539</v>
      </c>
      <c r="P523" s="76">
        <f>(L523+M523+N523+O523)/F523</f>
        <v>9.5613462846696806E-2</v>
      </c>
    </row>
    <row r="524" spans="1:16" s="56" customFormat="1" x14ac:dyDescent="0.25">
      <c r="A524" s="92">
        <f t="shared" si="79"/>
        <v>59</v>
      </c>
      <c r="B524" s="46" t="s">
        <v>1200</v>
      </c>
      <c r="C524" s="30"/>
      <c r="D524" s="30"/>
      <c r="E524" s="30"/>
      <c r="F524" s="46">
        <f t="shared" si="76"/>
        <v>0</v>
      </c>
      <c r="G524" s="48"/>
      <c r="H524" s="48"/>
      <c r="I524" s="48"/>
      <c r="J524" s="46">
        <f t="shared" si="77"/>
        <v>0</v>
      </c>
      <c r="K524" s="82">
        <f t="shared" si="78"/>
        <v>0</v>
      </c>
      <c r="L524" s="45">
        <f t="shared" si="82"/>
        <v>0</v>
      </c>
      <c r="M524" s="43">
        <f t="shared" si="75"/>
        <v>0</v>
      </c>
      <c r="N524" s="43">
        <v>0</v>
      </c>
      <c r="O524" s="43">
        <v>0</v>
      </c>
      <c r="P524" s="76"/>
    </row>
    <row r="525" spans="1:16" s="56" customFormat="1" x14ac:dyDescent="0.25">
      <c r="A525" s="92">
        <f t="shared" si="79"/>
        <v>60</v>
      </c>
      <c r="B525" s="46" t="s">
        <v>1201</v>
      </c>
      <c r="C525" s="30">
        <v>3450.5</v>
      </c>
      <c r="D525" s="30"/>
      <c r="E525" s="30"/>
      <c r="F525" s="46">
        <f t="shared" si="76"/>
        <v>3450.5</v>
      </c>
      <c r="G525" s="48">
        <v>53</v>
      </c>
      <c r="H525" s="48"/>
      <c r="I525" s="48"/>
      <c r="J525" s="46">
        <f t="shared" si="77"/>
        <v>53</v>
      </c>
      <c r="K525" s="82">
        <f t="shared" si="78"/>
        <v>3.9435739202959195E-2</v>
      </c>
      <c r="L525" s="45">
        <f t="shared" si="82"/>
        <v>168.84214561050965</v>
      </c>
      <c r="M525" s="43">
        <f t="shared" si="75"/>
        <v>37.145272034312121</v>
      </c>
      <c r="N525" s="43">
        <v>72.56176013344492</v>
      </c>
      <c r="O525" s="43">
        <v>51.365075774260625</v>
      </c>
      <c r="P525" s="76">
        <f>(L525+M525+N525+O525)/F525</f>
        <v>9.5613462846696792E-2</v>
      </c>
    </row>
    <row r="526" spans="1:16" s="56" customFormat="1" x14ac:dyDescent="0.25">
      <c r="A526" s="92">
        <f t="shared" si="79"/>
        <v>61</v>
      </c>
      <c r="B526" s="46" t="s">
        <v>1202</v>
      </c>
      <c r="C526" s="30"/>
      <c r="D526" s="30"/>
      <c r="E526" s="30"/>
      <c r="F526" s="46">
        <f t="shared" si="76"/>
        <v>0</v>
      </c>
      <c r="G526" s="48"/>
      <c r="H526" s="48"/>
      <c r="I526" s="48"/>
      <c r="J526" s="46">
        <f t="shared" si="77"/>
        <v>0</v>
      </c>
      <c r="K526" s="82">
        <f t="shared" si="78"/>
        <v>0</v>
      </c>
      <c r="L526" s="45">
        <f t="shared" si="82"/>
        <v>0</v>
      </c>
      <c r="M526" s="43">
        <f t="shared" ref="M526:M530" si="84">L526*0.22</f>
        <v>0</v>
      </c>
      <c r="N526" s="43">
        <v>0</v>
      </c>
      <c r="O526" s="43">
        <v>0</v>
      </c>
      <c r="P526" s="76"/>
    </row>
    <row r="527" spans="1:16" s="56" customFormat="1" x14ac:dyDescent="0.25">
      <c r="A527" s="92">
        <f t="shared" si="79"/>
        <v>62</v>
      </c>
      <c r="B527" s="46" t="s">
        <v>1244</v>
      </c>
      <c r="C527" s="30">
        <v>3217.4</v>
      </c>
      <c r="D527" s="30"/>
      <c r="E527" s="30"/>
      <c r="F527" s="46">
        <f>C527+D527+E527</f>
        <v>3217.4</v>
      </c>
      <c r="G527" s="48">
        <v>120</v>
      </c>
      <c r="H527" s="48"/>
      <c r="I527" s="48"/>
      <c r="J527" s="46">
        <f>G527+H527+I527</f>
        <v>120</v>
      </c>
      <c r="K527" s="82">
        <f t="shared" si="78"/>
        <v>3.6771641011911584E-2</v>
      </c>
      <c r="L527" s="45">
        <f t="shared" si="82"/>
        <v>157.43594241044883</v>
      </c>
      <c r="M527" s="43">
        <f t="shared" si="84"/>
        <v>34.635907330298743</v>
      </c>
      <c r="N527" s="43">
        <v>67.659819461917309</v>
      </c>
      <c r="O527" s="43">
        <v>47.895086160297389</v>
      </c>
      <c r="P527" s="76">
        <f>(L527+M527+N527+O527)/F527</f>
        <v>9.5613462846696792E-2</v>
      </c>
    </row>
    <row r="528" spans="1:16" s="56" customFormat="1" x14ac:dyDescent="0.25">
      <c r="A528" s="92">
        <f t="shared" si="79"/>
        <v>63</v>
      </c>
      <c r="B528" s="46" t="s">
        <v>1245</v>
      </c>
      <c r="C528" s="30">
        <v>3196.1</v>
      </c>
      <c r="D528" s="30"/>
      <c r="E528" s="30"/>
      <c r="F528" s="46">
        <f>C528+D528+E528</f>
        <v>3196.1</v>
      </c>
      <c r="G528" s="48">
        <v>120</v>
      </c>
      <c r="H528" s="48"/>
      <c r="I528" s="48"/>
      <c r="J528" s="46">
        <f>G528+H528+I528</f>
        <v>120</v>
      </c>
      <c r="K528" s="82">
        <f t="shared" si="78"/>
        <v>3.6528203468070682E-2</v>
      </c>
      <c r="L528" s="45">
        <f t="shared" si="82"/>
        <v>156.39367673837123</v>
      </c>
      <c r="M528" s="43">
        <f t="shared" si="84"/>
        <v>34.406608882441667</v>
      </c>
      <c r="N528" s="43">
        <v>67.211894381250048</v>
      </c>
      <c r="O528" s="43">
        <v>47.57800860226471</v>
      </c>
      <c r="P528" s="76">
        <f>(L528+M528+N528+O528)/F528</f>
        <v>9.561346284669682E-2</v>
      </c>
    </row>
    <row r="529" spans="1:17" s="56" customFormat="1" x14ac:dyDescent="0.25">
      <c r="A529" s="92">
        <f t="shared" si="79"/>
        <v>64</v>
      </c>
      <c r="B529" s="46" t="s">
        <v>1246</v>
      </c>
      <c r="C529" s="30">
        <v>1632.1</v>
      </c>
      <c r="D529" s="30"/>
      <c r="E529" s="30"/>
      <c r="F529" s="46">
        <f>C529+D529+E529</f>
        <v>1632.1</v>
      </c>
      <c r="G529" s="48">
        <v>59</v>
      </c>
      <c r="H529" s="48"/>
      <c r="I529" s="48"/>
      <c r="J529" s="46">
        <f>G529+H529+I529</f>
        <v>59</v>
      </c>
      <c r="K529" s="82">
        <f t="shared" si="78"/>
        <v>1.8653258934400726E-2</v>
      </c>
      <c r="L529" s="45">
        <f t="shared" si="82"/>
        <v>79.862995464689988</v>
      </c>
      <c r="M529" s="43">
        <f t="shared" si="84"/>
        <v>17.569859002231798</v>
      </c>
      <c r="N529" s="43">
        <v>34.321996439297337</v>
      </c>
      <c r="O529" s="43">
        <v>24.295881805874735</v>
      </c>
      <c r="P529" s="76">
        <f>(L529+M529+N529+O529)/F529</f>
        <v>9.561346284669682E-2</v>
      </c>
    </row>
    <row r="530" spans="1:17" s="56" customFormat="1" x14ac:dyDescent="0.25">
      <c r="A530" s="92">
        <f>A529+1</f>
        <v>65</v>
      </c>
      <c r="B530" s="46" t="s">
        <v>572</v>
      </c>
      <c r="C530" s="94">
        <v>3084.1</v>
      </c>
      <c r="D530" s="48"/>
      <c r="E530" s="48">
        <v>109.7</v>
      </c>
      <c r="F530" s="46">
        <f>C530+D530+E530</f>
        <v>3193.7999999999997</v>
      </c>
      <c r="G530" s="48">
        <v>143</v>
      </c>
      <c r="H530" s="48"/>
      <c r="I530" s="48"/>
      <c r="J530" s="46">
        <f>G530+H530+I530</f>
        <v>143</v>
      </c>
      <c r="K530" s="82">
        <f t="shared" si="78"/>
        <v>3.6501916784932933E-2</v>
      </c>
      <c r="L530" s="45">
        <f t="shared" ref="L530" si="85">K530*4281.45</f>
        <v>156.28113161885111</v>
      </c>
      <c r="M530" s="43">
        <f t="shared" si="84"/>
        <v>34.381848956147245</v>
      </c>
      <c r="N530" s="43">
        <v>67.163526884276592</v>
      </c>
      <c r="O530" s="43">
        <v>40.612722714776943</v>
      </c>
      <c r="P530" s="76">
        <f>(L530+M530+N530+O530)/F530</f>
        <v>9.3443305834445461E-2</v>
      </c>
    </row>
    <row r="531" spans="1:17" s="56" customFormat="1" ht="20.25" customHeight="1" x14ac:dyDescent="0.3">
      <c r="A531" s="92"/>
      <c r="B531" s="23" t="s">
        <v>1203</v>
      </c>
      <c r="C531" s="242">
        <f>SUM(C466:C530)</f>
        <v>170293.95</v>
      </c>
      <c r="D531" s="242">
        <f t="shared" ref="D531:O531" si="86">SUM(D466:D530)</f>
        <v>939.9</v>
      </c>
      <c r="E531" s="242">
        <f t="shared" si="86"/>
        <v>3759.6999999999994</v>
      </c>
      <c r="F531" s="242">
        <f t="shared" si="86"/>
        <v>174993.55</v>
      </c>
      <c r="G531" s="242">
        <f t="shared" si="86"/>
        <v>3539</v>
      </c>
      <c r="H531" s="242">
        <f t="shared" si="86"/>
        <v>7</v>
      </c>
      <c r="I531" s="242">
        <f t="shared" si="86"/>
        <v>23</v>
      </c>
      <c r="J531" s="242">
        <f t="shared" si="86"/>
        <v>3569</v>
      </c>
      <c r="K531" s="242">
        <f t="shared" si="86"/>
        <v>2</v>
      </c>
      <c r="L531" s="242">
        <f t="shared" si="86"/>
        <v>8562.9</v>
      </c>
      <c r="M531" s="242">
        <f t="shared" si="86"/>
        <v>1883.8380000000002</v>
      </c>
      <c r="N531" s="242">
        <f t="shared" si="86"/>
        <v>3680</v>
      </c>
      <c r="O531" s="242">
        <f t="shared" si="86"/>
        <v>2598.0702438708495</v>
      </c>
      <c r="P531" s="76">
        <f>(L531+M531+N531+O531)/F531</f>
        <v>9.5573855401361069E-2</v>
      </c>
      <c r="Q531" s="56" t="e">
        <f>F467+F469+F470+F471+F472+F473+F474+F478+F491+F492+F493+F494+F495+F496+F497+#REF!+F498+F499+F500+F501+F502+F503+F511+F512+F513+F514+F515+F516+F520+F522+F523+F525+F527+F528+F529+F530</f>
        <v>#REF!</v>
      </c>
    </row>
    <row r="532" spans="1:17" s="56" customFormat="1" ht="14" x14ac:dyDescent="0.3">
      <c r="A532" s="545" t="s">
        <v>1876</v>
      </c>
      <c r="B532" s="545"/>
      <c r="C532" s="545"/>
      <c r="D532" s="545"/>
      <c r="E532" s="545"/>
      <c r="F532" s="545"/>
      <c r="G532" s="545"/>
      <c r="H532" s="545"/>
      <c r="I532" s="545"/>
      <c r="J532" s="545"/>
      <c r="K532" s="545"/>
      <c r="L532" s="545"/>
      <c r="M532" s="545"/>
      <c r="N532" s="545"/>
      <c r="O532" s="545"/>
      <c r="P532" s="545"/>
    </row>
    <row r="533" spans="1:17" s="56" customFormat="1" x14ac:dyDescent="0.25">
      <c r="A533" s="46">
        <v>1</v>
      </c>
      <c r="B533" s="46" t="s">
        <v>1205</v>
      </c>
      <c r="C533" s="46"/>
      <c r="D533" s="46"/>
      <c r="E533" s="46"/>
      <c r="F533" s="46"/>
      <c r="G533" s="46"/>
      <c r="H533" s="46"/>
      <c r="I533" s="46"/>
      <c r="J533" s="46">
        <f t="shared" ref="J533:J595" si="87">G533+H533+I533</f>
        <v>0</v>
      </c>
      <c r="K533" s="45">
        <f t="shared" ref="K533:K596" si="88">3/$F$891*F533</f>
        <v>0</v>
      </c>
      <c r="L533" s="43">
        <f t="shared" ref="L533:L596" si="89">K533*4281.45</f>
        <v>0</v>
      </c>
      <c r="M533" s="43">
        <f>L533*0.22</f>
        <v>0</v>
      </c>
      <c r="N533" s="43">
        <v>0</v>
      </c>
      <c r="O533" s="43">
        <v>0</v>
      </c>
      <c r="P533" s="45"/>
    </row>
    <row r="534" spans="1:17" s="56" customFormat="1" x14ac:dyDescent="0.25">
      <c r="A534" s="48">
        <f>A533+1</f>
        <v>2</v>
      </c>
      <c r="B534" s="46" t="s">
        <v>1206</v>
      </c>
      <c r="C534" s="46"/>
      <c r="D534" s="46"/>
      <c r="E534" s="46"/>
      <c r="F534" s="46"/>
      <c r="G534" s="46"/>
      <c r="H534" s="46"/>
      <c r="I534" s="46"/>
      <c r="J534" s="46">
        <f t="shared" si="87"/>
        <v>0</v>
      </c>
      <c r="K534" s="45">
        <f t="shared" si="88"/>
        <v>0</v>
      </c>
      <c r="L534" s="43">
        <f t="shared" si="89"/>
        <v>0</v>
      </c>
      <c r="M534" s="43">
        <f t="shared" ref="M534:M596" si="90">L534*0.22</f>
        <v>0</v>
      </c>
      <c r="N534" s="43">
        <v>0</v>
      </c>
      <c r="O534" s="43">
        <v>0</v>
      </c>
      <c r="P534" s="45"/>
    </row>
    <row r="535" spans="1:17" s="56" customFormat="1" x14ac:dyDescent="0.25">
      <c r="A535" s="48">
        <f t="shared" ref="A535:A598" si="91">A534+1</f>
        <v>3</v>
      </c>
      <c r="B535" s="46" t="s">
        <v>1207</v>
      </c>
      <c r="C535" s="46"/>
      <c r="D535" s="46"/>
      <c r="E535" s="46"/>
      <c r="F535" s="46"/>
      <c r="G535" s="46"/>
      <c r="H535" s="46"/>
      <c r="I535" s="46"/>
      <c r="J535" s="46">
        <f t="shared" si="87"/>
        <v>0</v>
      </c>
      <c r="K535" s="45">
        <f t="shared" si="88"/>
        <v>0</v>
      </c>
      <c r="L535" s="43">
        <f t="shared" si="89"/>
        <v>0</v>
      </c>
      <c r="M535" s="43">
        <f t="shared" si="90"/>
        <v>0</v>
      </c>
      <c r="N535" s="43">
        <v>0</v>
      </c>
      <c r="O535" s="43">
        <v>0</v>
      </c>
      <c r="P535" s="45"/>
    </row>
    <row r="536" spans="1:17" s="56" customFormat="1" x14ac:dyDescent="0.25">
      <c r="A536" s="48">
        <f t="shared" si="91"/>
        <v>4</v>
      </c>
      <c r="B536" s="46" t="s">
        <v>1208</v>
      </c>
      <c r="C536" s="46"/>
      <c r="D536" s="46"/>
      <c r="E536" s="46"/>
      <c r="F536" s="46"/>
      <c r="G536" s="46"/>
      <c r="H536" s="46"/>
      <c r="I536" s="46"/>
      <c r="J536" s="46">
        <f t="shared" si="87"/>
        <v>0</v>
      </c>
      <c r="K536" s="45">
        <f t="shared" si="88"/>
        <v>0</v>
      </c>
      <c r="L536" s="43">
        <f t="shared" si="89"/>
        <v>0</v>
      </c>
      <c r="M536" s="43">
        <f t="shared" si="90"/>
        <v>0</v>
      </c>
      <c r="N536" s="43">
        <v>0</v>
      </c>
      <c r="O536" s="43">
        <v>0</v>
      </c>
      <c r="P536" s="45"/>
    </row>
    <row r="537" spans="1:17" s="56" customFormat="1" x14ac:dyDescent="0.25">
      <c r="A537" s="48">
        <f t="shared" si="91"/>
        <v>5</v>
      </c>
      <c r="B537" s="46" t="s">
        <v>1210</v>
      </c>
      <c r="C537" s="46"/>
      <c r="D537" s="46"/>
      <c r="E537" s="46"/>
      <c r="F537" s="46"/>
      <c r="G537" s="46"/>
      <c r="H537" s="46"/>
      <c r="I537" s="46"/>
      <c r="J537" s="46">
        <f t="shared" si="87"/>
        <v>0</v>
      </c>
      <c r="K537" s="45">
        <f t="shared" si="88"/>
        <v>0</v>
      </c>
      <c r="L537" s="43">
        <f t="shared" si="89"/>
        <v>0</v>
      </c>
      <c r="M537" s="43">
        <f t="shared" si="90"/>
        <v>0</v>
      </c>
      <c r="N537" s="43">
        <v>0</v>
      </c>
      <c r="O537" s="43">
        <v>0</v>
      </c>
      <c r="P537" s="45"/>
    </row>
    <row r="538" spans="1:17" s="56" customFormat="1" x14ac:dyDescent="0.25">
      <c r="A538" s="48">
        <f t="shared" si="91"/>
        <v>6</v>
      </c>
      <c r="B538" s="46" t="s">
        <v>1211</v>
      </c>
      <c r="C538" s="46"/>
      <c r="D538" s="46"/>
      <c r="E538" s="46"/>
      <c r="F538" s="46"/>
      <c r="G538" s="46"/>
      <c r="H538" s="46"/>
      <c r="I538" s="46"/>
      <c r="J538" s="46">
        <f t="shared" si="87"/>
        <v>0</v>
      </c>
      <c r="K538" s="45">
        <f t="shared" si="88"/>
        <v>0</v>
      </c>
      <c r="L538" s="43">
        <f t="shared" si="89"/>
        <v>0</v>
      </c>
      <c r="M538" s="43">
        <f t="shared" si="90"/>
        <v>0</v>
      </c>
      <c r="N538" s="43">
        <v>0</v>
      </c>
      <c r="O538" s="43">
        <v>0</v>
      </c>
      <c r="P538" s="45"/>
    </row>
    <row r="539" spans="1:17" s="56" customFormat="1" x14ac:dyDescent="0.25">
      <c r="A539" s="48">
        <f t="shared" si="91"/>
        <v>7</v>
      </c>
      <c r="B539" s="46" t="s">
        <v>1212</v>
      </c>
      <c r="C539" s="46"/>
      <c r="D539" s="46"/>
      <c r="E539" s="46"/>
      <c r="F539" s="46"/>
      <c r="G539" s="46"/>
      <c r="H539" s="46"/>
      <c r="I539" s="46"/>
      <c r="J539" s="46">
        <f t="shared" si="87"/>
        <v>0</v>
      </c>
      <c r="K539" s="45">
        <f t="shared" si="88"/>
        <v>0</v>
      </c>
      <c r="L539" s="43">
        <f t="shared" si="89"/>
        <v>0</v>
      </c>
      <c r="M539" s="43">
        <f t="shared" si="90"/>
        <v>0</v>
      </c>
      <c r="N539" s="43">
        <v>0</v>
      </c>
      <c r="O539" s="43">
        <v>0</v>
      </c>
      <c r="P539" s="45"/>
    </row>
    <row r="540" spans="1:17" s="56" customFormat="1" x14ac:dyDescent="0.25">
      <c r="A540" s="48">
        <f t="shared" si="91"/>
        <v>8</v>
      </c>
      <c r="B540" s="46" t="s">
        <v>1213</v>
      </c>
      <c r="C540" s="46"/>
      <c r="D540" s="46"/>
      <c r="E540" s="46"/>
      <c r="F540" s="46"/>
      <c r="G540" s="46"/>
      <c r="H540" s="46"/>
      <c r="I540" s="46"/>
      <c r="J540" s="46">
        <f t="shared" si="87"/>
        <v>0</v>
      </c>
      <c r="K540" s="45">
        <f t="shared" si="88"/>
        <v>0</v>
      </c>
      <c r="L540" s="43">
        <f t="shared" si="89"/>
        <v>0</v>
      </c>
      <c r="M540" s="43">
        <f t="shared" si="90"/>
        <v>0</v>
      </c>
      <c r="N540" s="43">
        <v>0</v>
      </c>
      <c r="O540" s="43">
        <v>0</v>
      </c>
      <c r="P540" s="45"/>
    </row>
    <row r="541" spans="1:17" s="56" customFormat="1" x14ac:dyDescent="0.25">
      <c r="A541" s="48">
        <f t="shared" si="91"/>
        <v>9</v>
      </c>
      <c r="B541" s="46" t="s">
        <v>1214</v>
      </c>
      <c r="C541" s="46"/>
      <c r="D541" s="46"/>
      <c r="E541" s="46"/>
      <c r="F541" s="46"/>
      <c r="G541" s="46"/>
      <c r="H541" s="46"/>
      <c r="I541" s="46"/>
      <c r="J541" s="46">
        <f t="shared" si="87"/>
        <v>0</v>
      </c>
      <c r="K541" s="45">
        <f t="shared" si="88"/>
        <v>0</v>
      </c>
      <c r="L541" s="43">
        <f t="shared" si="89"/>
        <v>0</v>
      </c>
      <c r="M541" s="43">
        <f t="shared" si="90"/>
        <v>0</v>
      </c>
      <c r="N541" s="43">
        <v>0</v>
      </c>
      <c r="O541" s="43">
        <v>0</v>
      </c>
      <c r="P541" s="45"/>
    </row>
    <row r="542" spans="1:17" s="56" customFormat="1" x14ac:dyDescent="0.25">
      <c r="A542" s="48">
        <f t="shared" si="91"/>
        <v>10</v>
      </c>
      <c r="B542" s="46" t="s">
        <v>1215</v>
      </c>
      <c r="C542" s="46">
        <v>4270.7</v>
      </c>
      <c r="D542" s="46"/>
      <c r="E542" s="46"/>
      <c r="F542" s="46">
        <f>C542+D542+E542</f>
        <v>4270.7</v>
      </c>
      <c r="G542" s="46">
        <v>67</v>
      </c>
      <c r="H542" s="46"/>
      <c r="I542" s="46"/>
      <c r="J542" s="46">
        <f t="shared" si="87"/>
        <v>67</v>
      </c>
      <c r="K542" s="45">
        <f t="shared" si="88"/>
        <v>0.13606059853027658</v>
      </c>
      <c r="L542" s="43">
        <f t="shared" si="89"/>
        <v>582.53664957745264</v>
      </c>
      <c r="M542" s="43">
        <f t="shared" si="90"/>
        <v>128.15806290703958</v>
      </c>
      <c r="N542" s="43">
        <v>237.41363211555523</v>
      </c>
      <c r="O542" s="43">
        <v>111.78646093998967</v>
      </c>
      <c r="P542" s="45">
        <f>(L542+M542+N542+O542)/F542</f>
        <v>0.24817823905683781</v>
      </c>
    </row>
    <row r="543" spans="1:17" s="56" customFormat="1" x14ac:dyDescent="0.25">
      <c r="A543" s="48">
        <f t="shared" si="91"/>
        <v>11</v>
      </c>
      <c r="B543" s="46" t="s">
        <v>1216</v>
      </c>
      <c r="C543" s="46">
        <v>2670.7</v>
      </c>
      <c r="D543" s="46"/>
      <c r="E543" s="46"/>
      <c r="F543" s="46">
        <f>C543+D543+E543</f>
        <v>2670.7</v>
      </c>
      <c r="G543" s="46">
        <v>56</v>
      </c>
      <c r="H543" s="46"/>
      <c r="I543" s="46"/>
      <c r="J543" s="46">
        <f t="shared" si="87"/>
        <v>56</v>
      </c>
      <c r="K543" s="45">
        <f t="shared" si="88"/>
        <v>8.5086060948980177E-2</v>
      </c>
      <c r="L543" s="43">
        <f t="shared" si="89"/>
        <v>364.29171565001116</v>
      </c>
      <c r="M543" s="43">
        <f t="shared" si="90"/>
        <v>80.144177443002448</v>
      </c>
      <c r="N543" s="43">
        <v>148.46760186644187</v>
      </c>
      <c r="O543" s="43">
        <v>69.906128089641143</v>
      </c>
      <c r="P543" s="45">
        <f>(L543+M543+N543+O543)/F543</f>
        <v>0.24817823905683775</v>
      </c>
    </row>
    <row r="544" spans="1:17" s="56" customFormat="1" x14ac:dyDescent="0.25">
      <c r="A544" s="48">
        <f t="shared" si="91"/>
        <v>12</v>
      </c>
      <c r="B544" s="46" t="s">
        <v>1217</v>
      </c>
      <c r="C544" s="46"/>
      <c r="D544" s="46"/>
      <c r="E544" s="46"/>
      <c r="F544" s="46"/>
      <c r="G544" s="46"/>
      <c r="H544" s="46"/>
      <c r="I544" s="46"/>
      <c r="J544" s="46">
        <f t="shared" si="87"/>
        <v>0</v>
      </c>
      <c r="K544" s="45">
        <f t="shared" si="88"/>
        <v>0</v>
      </c>
      <c r="L544" s="43">
        <f t="shared" si="89"/>
        <v>0</v>
      </c>
      <c r="M544" s="43">
        <f t="shared" si="90"/>
        <v>0</v>
      </c>
      <c r="N544" s="43">
        <v>0</v>
      </c>
      <c r="O544" s="43">
        <v>0</v>
      </c>
      <c r="P544" s="45"/>
    </row>
    <row r="545" spans="1:16" s="56" customFormat="1" x14ac:dyDescent="0.25">
      <c r="A545" s="48">
        <f t="shared" si="91"/>
        <v>13</v>
      </c>
      <c r="B545" s="46" t="s">
        <v>1218</v>
      </c>
      <c r="C545" s="46"/>
      <c r="D545" s="46"/>
      <c r="E545" s="46"/>
      <c r="F545" s="46"/>
      <c r="G545" s="46"/>
      <c r="H545" s="46"/>
      <c r="I545" s="46"/>
      <c r="J545" s="46">
        <f t="shared" si="87"/>
        <v>0</v>
      </c>
      <c r="K545" s="45">
        <f t="shared" si="88"/>
        <v>0</v>
      </c>
      <c r="L545" s="43">
        <f t="shared" si="89"/>
        <v>0</v>
      </c>
      <c r="M545" s="43">
        <f t="shared" si="90"/>
        <v>0</v>
      </c>
      <c r="N545" s="43">
        <v>0</v>
      </c>
      <c r="O545" s="43">
        <v>0</v>
      </c>
      <c r="P545" s="45"/>
    </row>
    <row r="546" spans="1:16" s="56" customFormat="1" x14ac:dyDescent="0.25">
      <c r="A546" s="48">
        <f t="shared" si="91"/>
        <v>14</v>
      </c>
      <c r="B546" s="46" t="s">
        <v>1219</v>
      </c>
      <c r="C546" s="46"/>
      <c r="D546" s="46"/>
      <c r="E546" s="46"/>
      <c r="F546" s="46"/>
      <c r="G546" s="46"/>
      <c r="H546" s="46"/>
      <c r="I546" s="46"/>
      <c r="J546" s="46">
        <f t="shared" si="87"/>
        <v>0</v>
      </c>
      <c r="K546" s="45">
        <f t="shared" si="88"/>
        <v>0</v>
      </c>
      <c r="L546" s="43">
        <f t="shared" si="89"/>
        <v>0</v>
      </c>
      <c r="M546" s="43">
        <f t="shared" si="90"/>
        <v>0</v>
      </c>
      <c r="N546" s="43">
        <v>0</v>
      </c>
      <c r="O546" s="43">
        <v>0</v>
      </c>
      <c r="P546" s="45"/>
    </row>
    <row r="547" spans="1:16" s="56" customFormat="1" x14ac:dyDescent="0.25">
      <c r="A547" s="48">
        <f t="shared" si="91"/>
        <v>15</v>
      </c>
      <c r="B547" s="46" t="s">
        <v>1220</v>
      </c>
      <c r="C547" s="46"/>
      <c r="D547" s="46"/>
      <c r="E547" s="46"/>
      <c r="F547" s="46"/>
      <c r="G547" s="46"/>
      <c r="H547" s="46"/>
      <c r="I547" s="46"/>
      <c r="J547" s="46">
        <f t="shared" si="87"/>
        <v>0</v>
      </c>
      <c r="K547" s="45">
        <f t="shared" si="88"/>
        <v>0</v>
      </c>
      <c r="L547" s="43">
        <f t="shared" si="89"/>
        <v>0</v>
      </c>
      <c r="M547" s="43">
        <f t="shared" si="90"/>
        <v>0</v>
      </c>
      <c r="N547" s="43">
        <v>0</v>
      </c>
      <c r="O547" s="43">
        <v>0</v>
      </c>
      <c r="P547" s="45"/>
    </row>
    <row r="548" spans="1:16" s="56" customFormat="1" x14ac:dyDescent="0.25">
      <c r="A548" s="48">
        <f t="shared" si="91"/>
        <v>16</v>
      </c>
      <c r="B548" s="46" t="s">
        <v>1221</v>
      </c>
      <c r="C548" s="46"/>
      <c r="D548" s="46"/>
      <c r="E548" s="46"/>
      <c r="F548" s="46"/>
      <c r="G548" s="46"/>
      <c r="H548" s="46"/>
      <c r="I548" s="46"/>
      <c r="J548" s="46">
        <f t="shared" si="87"/>
        <v>0</v>
      </c>
      <c r="K548" s="45">
        <f t="shared" si="88"/>
        <v>0</v>
      </c>
      <c r="L548" s="43">
        <f t="shared" si="89"/>
        <v>0</v>
      </c>
      <c r="M548" s="43">
        <f t="shared" si="90"/>
        <v>0</v>
      </c>
      <c r="N548" s="43">
        <v>0</v>
      </c>
      <c r="O548" s="43">
        <v>0</v>
      </c>
      <c r="P548" s="45"/>
    </row>
    <row r="549" spans="1:16" s="56" customFormat="1" x14ac:dyDescent="0.25">
      <c r="A549" s="48">
        <f t="shared" si="91"/>
        <v>17</v>
      </c>
      <c r="B549" s="46" t="s">
        <v>1222</v>
      </c>
      <c r="C549" s="46"/>
      <c r="D549" s="46"/>
      <c r="E549" s="46"/>
      <c r="F549" s="46"/>
      <c r="G549" s="46"/>
      <c r="H549" s="46"/>
      <c r="I549" s="46"/>
      <c r="J549" s="46">
        <f t="shared" si="87"/>
        <v>0</v>
      </c>
      <c r="K549" s="45">
        <f t="shared" si="88"/>
        <v>0</v>
      </c>
      <c r="L549" s="43">
        <f t="shared" si="89"/>
        <v>0</v>
      </c>
      <c r="M549" s="43">
        <f t="shared" si="90"/>
        <v>0</v>
      </c>
      <c r="N549" s="43">
        <v>0</v>
      </c>
      <c r="O549" s="43">
        <v>0</v>
      </c>
      <c r="P549" s="45"/>
    </row>
    <row r="550" spans="1:16" s="56" customFormat="1" x14ac:dyDescent="0.25">
      <c r="A550" s="48">
        <f t="shared" si="91"/>
        <v>18</v>
      </c>
      <c r="B550" s="46" t="s">
        <v>1223</v>
      </c>
      <c r="C550" s="46"/>
      <c r="D550" s="46"/>
      <c r="E550" s="46"/>
      <c r="F550" s="46"/>
      <c r="G550" s="46"/>
      <c r="H550" s="46"/>
      <c r="I550" s="46"/>
      <c r="J550" s="46">
        <f t="shared" si="87"/>
        <v>0</v>
      </c>
      <c r="K550" s="45">
        <f t="shared" si="88"/>
        <v>0</v>
      </c>
      <c r="L550" s="43">
        <f t="shared" si="89"/>
        <v>0</v>
      </c>
      <c r="M550" s="43">
        <f t="shared" si="90"/>
        <v>0</v>
      </c>
      <c r="N550" s="43">
        <v>0</v>
      </c>
      <c r="O550" s="43">
        <v>0</v>
      </c>
      <c r="P550" s="45"/>
    </row>
    <row r="551" spans="1:16" s="56" customFormat="1" x14ac:dyDescent="0.25">
      <c r="A551" s="48">
        <f t="shared" si="91"/>
        <v>19</v>
      </c>
      <c r="B551" s="46" t="s">
        <v>1224</v>
      </c>
      <c r="C551" s="46"/>
      <c r="D551" s="46"/>
      <c r="E551" s="46"/>
      <c r="F551" s="46"/>
      <c r="G551" s="46"/>
      <c r="H551" s="46"/>
      <c r="I551" s="46"/>
      <c r="J551" s="46">
        <f t="shared" si="87"/>
        <v>0</v>
      </c>
      <c r="K551" s="45">
        <f t="shared" si="88"/>
        <v>0</v>
      </c>
      <c r="L551" s="43">
        <f t="shared" si="89"/>
        <v>0</v>
      </c>
      <c r="M551" s="43">
        <f t="shared" si="90"/>
        <v>0</v>
      </c>
      <c r="N551" s="43">
        <v>0</v>
      </c>
      <c r="O551" s="43">
        <v>0</v>
      </c>
      <c r="P551" s="45"/>
    </row>
    <row r="552" spans="1:16" s="56" customFormat="1" x14ac:dyDescent="0.25">
      <c r="A552" s="48">
        <f t="shared" si="91"/>
        <v>20</v>
      </c>
      <c r="B552" s="46" t="s">
        <v>1225</v>
      </c>
      <c r="C552" s="46"/>
      <c r="D552" s="46"/>
      <c r="E552" s="46"/>
      <c r="F552" s="46"/>
      <c r="G552" s="46"/>
      <c r="H552" s="46"/>
      <c r="I552" s="46"/>
      <c r="J552" s="46">
        <f t="shared" si="87"/>
        <v>0</v>
      </c>
      <c r="K552" s="45">
        <f t="shared" si="88"/>
        <v>0</v>
      </c>
      <c r="L552" s="43">
        <f t="shared" si="89"/>
        <v>0</v>
      </c>
      <c r="M552" s="43">
        <f t="shared" si="90"/>
        <v>0</v>
      </c>
      <c r="N552" s="43">
        <v>0</v>
      </c>
      <c r="O552" s="43">
        <v>0</v>
      </c>
      <c r="P552" s="45"/>
    </row>
    <row r="553" spans="1:16" s="56" customFormat="1" x14ac:dyDescent="0.25">
      <c r="A553" s="48">
        <f t="shared" si="91"/>
        <v>21</v>
      </c>
      <c r="B553" s="46" t="s">
        <v>1226</v>
      </c>
      <c r="C553" s="46"/>
      <c r="D553" s="46"/>
      <c r="E553" s="46"/>
      <c r="F553" s="46"/>
      <c r="G553" s="46"/>
      <c r="H553" s="46"/>
      <c r="I553" s="46"/>
      <c r="J553" s="46">
        <f t="shared" si="87"/>
        <v>0</v>
      </c>
      <c r="K553" s="45">
        <f t="shared" si="88"/>
        <v>0</v>
      </c>
      <c r="L553" s="43">
        <f t="shared" si="89"/>
        <v>0</v>
      </c>
      <c r="M553" s="43">
        <f t="shared" si="90"/>
        <v>0</v>
      </c>
      <c r="N553" s="43">
        <v>0</v>
      </c>
      <c r="O553" s="43">
        <v>0</v>
      </c>
      <c r="P553" s="45"/>
    </row>
    <row r="554" spans="1:16" s="56" customFormat="1" x14ac:dyDescent="0.25">
      <c r="A554" s="48">
        <f t="shared" si="91"/>
        <v>22</v>
      </c>
      <c r="B554" s="46" t="s">
        <v>1227</v>
      </c>
      <c r="C554" s="46"/>
      <c r="D554" s="46"/>
      <c r="E554" s="46"/>
      <c r="F554" s="46"/>
      <c r="G554" s="46"/>
      <c r="H554" s="46"/>
      <c r="I554" s="46"/>
      <c r="J554" s="46">
        <f t="shared" si="87"/>
        <v>0</v>
      </c>
      <c r="K554" s="45">
        <f t="shared" si="88"/>
        <v>0</v>
      </c>
      <c r="L554" s="43">
        <f t="shared" si="89"/>
        <v>0</v>
      </c>
      <c r="M554" s="43">
        <f t="shared" si="90"/>
        <v>0</v>
      </c>
      <c r="N554" s="43">
        <v>0</v>
      </c>
      <c r="O554" s="43">
        <v>0</v>
      </c>
      <c r="P554" s="45"/>
    </row>
    <row r="555" spans="1:16" s="56" customFormat="1" x14ac:dyDescent="0.25">
      <c r="A555" s="48">
        <f t="shared" si="91"/>
        <v>23</v>
      </c>
      <c r="B555" s="46" t="s">
        <v>1228</v>
      </c>
      <c r="C555" s="46"/>
      <c r="D555" s="46"/>
      <c r="E555" s="46"/>
      <c r="F555" s="46"/>
      <c r="G555" s="46"/>
      <c r="H555" s="46"/>
      <c r="I555" s="46"/>
      <c r="J555" s="46">
        <f t="shared" si="87"/>
        <v>0</v>
      </c>
      <c r="K555" s="45">
        <f t="shared" si="88"/>
        <v>0</v>
      </c>
      <c r="L555" s="43">
        <f t="shared" si="89"/>
        <v>0</v>
      </c>
      <c r="M555" s="43">
        <f t="shared" si="90"/>
        <v>0</v>
      </c>
      <c r="N555" s="43">
        <v>0</v>
      </c>
      <c r="O555" s="43">
        <v>0</v>
      </c>
      <c r="P555" s="45"/>
    </row>
    <row r="556" spans="1:16" s="56" customFormat="1" x14ac:dyDescent="0.25">
      <c r="A556" s="48">
        <f t="shared" si="91"/>
        <v>24</v>
      </c>
      <c r="B556" s="46" t="s">
        <v>1229</v>
      </c>
      <c r="C556" s="46"/>
      <c r="D556" s="46"/>
      <c r="E556" s="46"/>
      <c r="F556" s="46"/>
      <c r="G556" s="46"/>
      <c r="H556" s="46"/>
      <c r="I556" s="46"/>
      <c r="J556" s="46">
        <f t="shared" si="87"/>
        <v>0</v>
      </c>
      <c r="K556" s="45">
        <f t="shared" si="88"/>
        <v>0</v>
      </c>
      <c r="L556" s="43">
        <f t="shared" si="89"/>
        <v>0</v>
      </c>
      <c r="M556" s="43">
        <f t="shared" si="90"/>
        <v>0</v>
      </c>
      <c r="N556" s="43">
        <v>0</v>
      </c>
      <c r="O556" s="43">
        <v>0</v>
      </c>
      <c r="P556" s="45"/>
    </row>
    <row r="557" spans="1:16" s="56" customFormat="1" x14ac:dyDescent="0.25">
      <c r="A557" s="48">
        <f t="shared" si="91"/>
        <v>25</v>
      </c>
      <c r="B557" s="46" t="s">
        <v>1230</v>
      </c>
      <c r="C557" s="46"/>
      <c r="D557" s="46"/>
      <c r="E557" s="46"/>
      <c r="F557" s="46"/>
      <c r="G557" s="46"/>
      <c r="H557" s="46"/>
      <c r="I557" s="46"/>
      <c r="J557" s="46">
        <f t="shared" si="87"/>
        <v>0</v>
      </c>
      <c r="K557" s="45">
        <f t="shared" si="88"/>
        <v>0</v>
      </c>
      <c r="L557" s="43">
        <f t="shared" si="89"/>
        <v>0</v>
      </c>
      <c r="M557" s="43">
        <f t="shared" si="90"/>
        <v>0</v>
      </c>
      <c r="N557" s="43">
        <v>0</v>
      </c>
      <c r="O557" s="43">
        <v>0</v>
      </c>
      <c r="P557" s="45"/>
    </row>
    <row r="558" spans="1:16" s="56" customFormat="1" x14ac:dyDescent="0.25">
      <c r="A558" s="48">
        <f t="shared" si="91"/>
        <v>26</v>
      </c>
      <c r="B558" s="46" t="s">
        <v>1231</v>
      </c>
      <c r="C558" s="46"/>
      <c r="D558" s="46"/>
      <c r="E558" s="46"/>
      <c r="F558" s="46"/>
      <c r="G558" s="46"/>
      <c r="H558" s="46"/>
      <c r="I558" s="46"/>
      <c r="J558" s="46">
        <f t="shared" si="87"/>
        <v>0</v>
      </c>
      <c r="K558" s="45">
        <f t="shared" si="88"/>
        <v>0</v>
      </c>
      <c r="L558" s="43">
        <f t="shared" si="89"/>
        <v>0</v>
      </c>
      <c r="M558" s="43">
        <f t="shared" si="90"/>
        <v>0</v>
      </c>
      <c r="N558" s="43">
        <v>0</v>
      </c>
      <c r="O558" s="43">
        <v>0</v>
      </c>
      <c r="P558" s="45"/>
    </row>
    <row r="559" spans="1:16" s="56" customFormat="1" x14ac:dyDescent="0.25">
      <c r="A559" s="48">
        <f t="shared" si="91"/>
        <v>27</v>
      </c>
      <c r="B559" s="46" t="s">
        <v>1232</v>
      </c>
      <c r="C559" s="46"/>
      <c r="D559" s="46"/>
      <c r="E559" s="46"/>
      <c r="F559" s="46"/>
      <c r="G559" s="46"/>
      <c r="H559" s="46"/>
      <c r="I559" s="46"/>
      <c r="J559" s="46">
        <f t="shared" si="87"/>
        <v>0</v>
      </c>
      <c r="K559" s="45">
        <f t="shared" si="88"/>
        <v>0</v>
      </c>
      <c r="L559" s="43">
        <f t="shared" si="89"/>
        <v>0</v>
      </c>
      <c r="M559" s="43">
        <f t="shared" si="90"/>
        <v>0</v>
      </c>
      <c r="N559" s="43">
        <v>0</v>
      </c>
      <c r="O559" s="43">
        <v>0</v>
      </c>
      <c r="P559" s="45"/>
    </row>
    <row r="560" spans="1:16" s="56" customFormat="1" x14ac:dyDescent="0.25">
      <c r="A560" s="48">
        <f t="shared" si="91"/>
        <v>28</v>
      </c>
      <c r="B560" s="46" t="s">
        <v>1233</v>
      </c>
      <c r="C560" s="46"/>
      <c r="D560" s="46"/>
      <c r="E560" s="46"/>
      <c r="F560" s="46"/>
      <c r="G560" s="46"/>
      <c r="H560" s="46"/>
      <c r="I560" s="46"/>
      <c r="J560" s="46">
        <f t="shared" si="87"/>
        <v>0</v>
      </c>
      <c r="K560" s="45">
        <f t="shared" si="88"/>
        <v>0</v>
      </c>
      <c r="L560" s="43">
        <f t="shared" si="89"/>
        <v>0</v>
      </c>
      <c r="M560" s="43">
        <f t="shared" si="90"/>
        <v>0</v>
      </c>
      <c r="N560" s="43">
        <v>0</v>
      </c>
      <c r="O560" s="43">
        <v>0</v>
      </c>
      <c r="P560" s="45"/>
    </row>
    <row r="561" spans="1:16" s="56" customFormat="1" x14ac:dyDescent="0.25">
      <c r="A561" s="48">
        <f t="shared" si="91"/>
        <v>29</v>
      </c>
      <c r="B561" s="46" t="s">
        <v>1234</v>
      </c>
      <c r="C561" s="46"/>
      <c r="D561" s="46"/>
      <c r="E561" s="46"/>
      <c r="F561" s="46"/>
      <c r="G561" s="46"/>
      <c r="H561" s="46"/>
      <c r="I561" s="46"/>
      <c r="J561" s="46">
        <f t="shared" si="87"/>
        <v>0</v>
      </c>
      <c r="K561" s="45">
        <f t="shared" si="88"/>
        <v>0</v>
      </c>
      <c r="L561" s="43">
        <f t="shared" si="89"/>
        <v>0</v>
      </c>
      <c r="M561" s="43">
        <f t="shared" si="90"/>
        <v>0</v>
      </c>
      <c r="N561" s="43">
        <v>0</v>
      </c>
      <c r="O561" s="43">
        <v>0</v>
      </c>
      <c r="P561" s="45"/>
    </row>
    <row r="562" spans="1:16" s="56" customFormat="1" x14ac:dyDescent="0.25">
      <c r="A562" s="48">
        <f t="shared" si="91"/>
        <v>30</v>
      </c>
      <c r="B562" s="46" t="s">
        <v>1235</v>
      </c>
      <c r="C562" s="46"/>
      <c r="D562" s="46"/>
      <c r="E562" s="46"/>
      <c r="F562" s="46"/>
      <c r="G562" s="46"/>
      <c r="H562" s="46"/>
      <c r="I562" s="46"/>
      <c r="J562" s="46">
        <f t="shared" si="87"/>
        <v>0</v>
      </c>
      <c r="K562" s="45">
        <f t="shared" si="88"/>
        <v>0</v>
      </c>
      <c r="L562" s="43">
        <f t="shared" si="89"/>
        <v>0</v>
      </c>
      <c r="M562" s="43">
        <f t="shared" si="90"/>
        <v>0</v>
      </c>
      <c r="N562" s="43">
        <v>0</v>
      </c>
      <c r="O562" s="43">
        <v>0</v>
      </c>
      <c r="P562" s="45"/>
    </row>
    <row r="563" spans="1:16" s="56" customFormat="1" x14ac:dyDescent="0.25">
      <c r="A563" s="48">
        <f t="shared" si="91"/>
        <v>31</v>
      </c>
      <c r="B563" s="46" t="s">
        <v>1236</v>
      </c>
      <c r="C563" s="46"/>
      <c r="D563" s="46"/>
      <c r="E563" s="46"/>
      <c r="F563" s="46"/>
      <c r="G563" s="46"/>
      <c r="H563" s="46"/>
      <c r="I563" s="46"/>
      <c r="J563" s="46">
        <f t="shared" si="87"/>
        <v>0</v>
      </c>
      <c r="K563" s="45">
        <f t="shared" si="88"/>
        <v>0</v>
      </c>
      <c r="L563" s="43">
        <f t="shared" si="89"/>
        <v>0</v>
      </c>
      <c r="M563" s="43">
        <f t="shared" si="90"/>
        <v>0</v>
      </c>
      <c r="N563" s="43">
        <v>0</v>
      </c>
      <c r="O563" s="43">
        <v>0</v>
      </c>
      <c r="P563" s="45"/>
    </row>
    <row r="564" spans="1:16" s="56" customFormat="1" x14ac:dyDescent="0.25">
      <c r="A564" s="48">
        <f t="shared" si="91"/>
        <v>32</v>
      </c>
      <c r="B564" s="46" t="s">
        <v>1241</v>
      </c>
      <c r="C564" s="46">
        <v>476.7</v>
      </c>
      <c r="D564" s="46"/>
      <c r="E564" s="46"/>
      <c r="F564" s="46">
        <f>C564+D564+E564</f>
        <v>476.7</v>
      </c>
      <c r="G564" s="46">
        <v>11</v>
      </c>
      <c r="H564" s="46"/>
      <c r="I564" s="46"/>
      <c r="J564" s="46">
        <f t="shared" si="87"/>
        <v>11</v>
      </c>
      <c r="K564" s="45">
        <f t="shared" si="88"/>
        <v>1.5187226290627496E-2</v>
      </c>
      <c r="L564" s="43">
        <f t="shared" si="89"/>
        <v>65.023350002007092</v>
      </c>
      <c r="M564" s="43">
        <f t="shared" si="90"/>
        <v>14.30513700044156</v>
      </c>
      <c r="N564" s="43">
        <v>26.500357887345206</v>
      </c>
      <c r="O564" s="43">
        <v>12.477721668600717</v>
      </c>
      <c r="P564" s="45">
        <f>(L564+M564+N564+O564)/F564</f>
        <v>0.24817823905683781</v>
      </c>
    </row>
    <row r="565" spans="1:16" s="56" customFormat="1" x14ac:dyDescent="0.25">
      <c r="A565" s="48">
        <f t="shared" si="91"/>
        <v>33</v>
      </c>
      <c r="B565" s="46" t="s">
        <v>1242</v>
      </c>
      <c r="C565" s="46">
        <v>474.8</v>
      </c>
      <c r="D565" s="46"/>
      <c r="E565" s="46"/>
      <c r="F565" s="46">
        <f>C565+D565+E565</f>
        <v>474.8</v>
      </c>
      <c r="G565" s="46">
        <v>13</v>
      </c>
      <c r="H565" s="46"/>
      <c r="I565" s="46"/>
      <c r="J565" s="46">
        <f t="shared" si="87"/>
        <v>13</v>
      </c>
      <c r="K565" s="45">
        <f t="shared" si="88"/>
        <v>1.5126694027249707E-2</v>
      </c>
      <c r="L565" s="43">
        <f t="shared" si="89"/>
        <v>64.764184142968261</v>
      </c>
      <c r="M565" s="43">
        <f t="shared" si="90"/>
        <v>14.248120511453017</v>
      </c>
      <c r="N565" s="43">
        <v>26.394734476424382</v>
      </c>
      <c r="O565" s="43">
        <v>12.42798877334093</v>
      </c>
      <c r="P565" s="45">
        <f>(L565+M565+N565+O565)/F565</f>
        <v>0.24817823905683783</v>
      </c>
    </row>
    <row r="566" spans="1:16" s="56" customFormat="1" x14ac:dyDescent="0.25">
      <c r="A566" s="48">
        <f t="shared" si="91"/>
        <v>34</v>
      </c>
      <c r="B566" s="46" t="s">
        <v>1243</v>
      </c>
      <c r="C566" s="46">
        <v>667.03</v>
      </c>
      <c r="D566" s="46"/>
      <c r="E566" s="46"/>
      <c r="F566" s="46">
        <f>C566+D566+E566</f>
        <v>667.03</v>
      </c>
      <c r="G566" s="46">
        <v>24</v>
      </c>
      <c r="H566" s="46"/>
      <c r="I566" s="46"/>
      <c r="J566" s="46">
        <f t="shared" si="87"/>
        <v>24</v>
      </c>
      <c r="K566" s="45">
        <f t="shared" si="88"/>
        <v>2.1250966126782584E-2</v>
      </c>
      <c r="L566" s="43">
        <f t="shared" si="89"/>
        <v>90.984948923513286</v>
      </c>
      <c r="M566" s="43">
        <f t="shared" si="90"/>
        <v>20.016688763172922</v>
      </c>
      <c r="N566" s="43">
        <v>37.081044098166295</v>
      </c>
      <c r="O566" s="43">
        <v>17.459649013229992</v>
      </c>
      <c r="P566" s="45">
        <f>(L566+M566+N566+O566)/F566</f>
        <v>0.24817823905683778</v>
      </c>
    </row>
    <row r="567" spans="1:16" s="56" customFormat="1" x14ac:dyDescent="0.25">
      <c r="A567" s="48">
        <f t="shared" si="91"/>
        <v>35</v>
      </c>
      <c r="B567" s="46" t="s">
        <v>1247</v>
      </c>
      <c r="C567" s="46">
        <v>1023.7</v>
      </c>
      <c r="D567" s="46"/>
      <c r="E567" s="46"/>
      <c r="F567" s="46">
        <f>C567+D567+E567</f>
        <v>1023.7</v>
      </c>
      <c r="G567" s="46">
        <v>6</v>
      </c>
      <c r="H567" s="46"/>
      <c r="I567" s="46"/>
      <c r="J567" s="46">
        <f t="shared" si="87"/>
        <v>6</v>
      </c>
      <c r="K567" s="45">
        <f t="shared" si="88"/>
        <v>3.2614146326233204E-2</v>
      </c>
      <c r="L567" s="43">
        <f t="shared" si="89"/>
        <v>139.63583678845114</v>
      </c>
      <c r="M567" s="43">
        <f t="shared" si="90"/>
        <v>30.719884093459253</v>
      </c>
      <c r="N567" s="43">
        <v>56.908781978760835</v>
      </c>
      <c r="O567" s="43">
        <v>26.795560461813622</v>
      </c>
      <c r="P567" s="45">
        <f>(L567+M567+N567+O567)/F567</f>
        <v>0.24817823905683778</v>
      </c>
    </row>
    <row r="568" spans="1:16" s="56" customFormat="1" x14ac:dyDescent="0.25">
      <c r="A568" s="48">
        <f t="shared" si="91"/>
        <v>36</v>
      </c>
      <c r="B568" s="46" t="s">
        <v>1248</v>
      </c>
      <c r="C568" s="46"/>
      <c r="D568" s="46"/>
      <c r="E568" s="46"/>
      <c r="F568" s="46"/>
      <c r="G568" s="46"/>
      <c r="H568" s="46"/>
      <c r="I568" s="46"/>
      <c r="J568" s="46">
        <f t="shared" si="87"/>
        <v>0</v>
      </c>
      <c r="K568" s="45">
        <f t="shared" si="88"/>
        <v>0</v>
      </c>
      <c r="L568" s="43">
        <f t="shared" si="89"/>
        <v>0</v>
      </c>
      <c r="M568" s="43">
        <f t="shared" si="90"/>
        <v>0</v>
      </c>
      <c r="N568" s="43">
        <v>0</v>
      </c>
      <c r="O568" s="43">
        <v>0</v>
      </c>
      <c r="P568" s="45"/>
    </row>
    <row r="569" spans="1:16" s="56" customFormat="1" x14ac:dyDescent="0.25">
      <c r="A569" s="48">
        <f t="shared" si="91"/>
        <v>37</v>
      </c>
      <c r="B569" s="46" t="s">
        <v>1249</v>
      </c>
      <c r="C569" s="46"/>
      <c r="D569" s="46"/>
      <c r="E569" s="46"/>
      <c r="F569" s="46"/>
      <c r="G569" s="46"/>
      <c r="H569" s="46"/>
      <c r="I569" s="46"/>
      <c r="J569" s="46">
        <f t="shared" si="87"/>
        <v>0</v>
      </c>
      <c r="K569" s="45">
        <f t="shared" si="88"/>
        <v>0</v>
      </c>
      <c r="L569" s="43">
        <f t="shared" si="89"/>
        <v>0</v>
      </c>
      <c r="M569" s="43">
        <f t="shared" si="90"/>
        <v>0</v>
      </c>
      <c r="N569" s="43">
        <v>0</v>
      </c>
      <c r="O569" s="43">
        <v>0</v>
      </c>
      <c r="P569" s="45"/>
    </row>
    <row r="570" spans="1:16" s="56" customFormat="1" x14ac:dyDescent="0.25">
      <c r="A570" s="48">
        <f t="shared" si="91"/>
        <v>38</v>
      </c>
      <c r="B570" s="46" t="s">
        <v>1250</v>
      </c>
      <c r="C570" s="46"/>
      <c r="D570" s="46"/>
      <c r="E570" s="46"/>
      <c r="F570" s="46"/>
      <c r="G570" s="46"/>
      <c r="H570" s="46"/>
      <c r="I570" s="46"/>
      <c r="J570" s="46">
        <f t="shared" si="87"/>
        <v>0</v>
      </c>
      <c r="K570" s="45">
        <f t="shared" si="88"/>
        <v>0</v>
      </c>
      <c r="L570" s="43">
        <f t="shared" si="89"/>
        <v>0</v>
      </c>
      <c r="M570" s="43">
        <f t="shared" si="90"/>
        <v>0</v>
      </c>
      <c r="N570" s="43">
        <v>0</v>
      </c>
      <c r="O570" s="43">
        <v>0</v>
      </c>
      <c r="P570" s="45"/>
    </row>
    <row r="571" spans="1:16" s="56" customFormat="1" x14ac:dyDescent="0.25">
      <c r="A571" s="48">
        <f t="shared" si="91"/>
        <v>39</v>
      </c>
      <c r="B571" s="46" t="s">
        <v>1251</v>
      </c>
      <c r="C571" s="46"/>
      <c r="D571" s="46"/>
      <c r="E571" s="46"/>
      <c r="F571" s="46"/>
      <c r="G571" s="46"/>
      <c r="H571" s="46"/>
      <c r="I571" s="46"/>
      <c r="J571" s="46">
        <f t="shared" si="87"/>
        <v>0</v>
      </c>
      <c r="K571" s="45">
        <f t="shared" si="88"/>
        <v>0</v>
      </c>
      <c r="L571" s="43">
        <f t="shared" si="89"/>
        <v>0</v>
      </c>
      <c r="M571" s="43">
        <f t="shared" si="90"/>
        <v>0</v>
      </c>
      <c r="N571" s="43">
        <v>0</v>
      </c>
      <c r="O571" s="43">
        <v>0</v>
      </c>
      <c r="P571" s="45"/>
    </row>
    <row r="572" spans="1:16" s="56" customFormat="1" x14ac:dyDescent="0.25">
      <c r="A572" s="48">
        <f t="shared" si="91"/>
        <v>40</v>
      </c>
      <c r="B572" s="46" t="s">
        <v>1252</v>
      </c>
      <c r="C572" s="46"/>
      <c r="D572" s="46"/>
      <c r="E572" s="46"/>
      <c r="F572" s="46"/>
      <c r="G572" s="46"/>
      <c r="H572" s="46"/>
      <c r="I572" s="46"/>
      <c r="J572" s="46">
        <f t="shared" si="87"/>
        <v>0</v>
      </c>
      <c r="K572" s="45">
        <f t="shared" si="88"/>
        <v>0</v>
      </c>
      <c r="L572" s="43">
        <f t="shared" si="89"/>
        <v>0</v>
      </c>
      <c r="M572" s="43">
        <f t="shared" si="90"/>
        <v>0</v>
      </c>
      <c r="N572" s="43">
        <v>0</v>
      </c>
      <c r="O572" s="43">
        <v>0</v>
      </c>
      <c r="P572" s="45"/>
    </row>
    <row r="573" spans="1:16" s="56" customFormat="1" x14ac:dyDescent="0.25">
      <c r="A573" s="48">
        <f t="shared" si="91"/>
        <v>41</v>
      </c>
      <c r="B573" s="46" t="s">
        <v>1253</v>
      </c>
      <c r="C573" s="46"/>
      <c r="D573" s="46"/>
      <c r="E573" s="46"/>
      <c r="F573" s="46"/>
      <c r="G573" s="46"/>
      <c r="H573" s="46"/>
      <c r="I573" s="46"/>
      <c r="J573" s="46">
        <f t="shared" si="87"/>
        <v>0</v>
      </c>
      <c r="K573" s="45">
        <f t="shared" si="88"/>
        <v>0</v>
      </c>
      <c r="L573" s="43">
        <f t="shared" si="89"/>
        <v>0</v>
      </c>
      <c r="M573" s="43">
        <f t="shared" si="90"/>
        <v>0</v>
      </c>
      <c r="N573" s="43">
        <v>0</v>
      </c>
      <c r="O573" s="43">
        <v>0</v>
      </c>
      <c r="P573" s="45"/>
    </row>
    <row r="574" spans="1:16" s="56" customFormat="1" x14ac:dyDescent="0.25">
      <c r="A574" s="48">
        <f t="shared" si="91"/>
        <v>42</v>
      </c>
      <c r="B574" s="46" t="s">
        <v>1254</v>
      </c>
      <c r="C574" s="46"/>
      <c r="D574" s="46"/>
      <c r="E574" s="46"/>
      <c r="F574" s="46"/>
      <c r="G574" s="46"/>
      <c r="H574" s="46"/>
      <c r="I574" s="46"/>
      <c r="J574" s="46">
        <f t="shared" si="87"/>
        <v>0</v>
      </c>
      <c r="K574" s="45">
        <f t="shared" si="88"/>
        <v>0</v>
      </c>
      <c r="L574" s="43">
        <f t="shared" si="89"/>
        <v>0</v>
      </c>
      <c r="M574" s="43">
        <f t="shared" si="90"/>
        <v>0</v>
      </c>
      <c r="N574" s="43">
        <v>0</v>
      </c>
      <c r="O574" s="43">
        <v>0</v>
      </c>
      <c r="P574" s="45"/>
    </row>
    <row r="575" spans="1:16" s="56" customFormat="1" x14ac:dyDescent="0.25">
      <c r="A575" s="48">
        <f t="shared" si="91"/>
        <v>43</v>
      </c>
      <c r="B575" s="46" t="s">
        <v>1255</v>
      </c>
      <c r="C575" s="46"/>
      <c r="D575" s="46"/>
      <c r="E575" s="46"/>
      <c r="F575" s="46"/>
      <c r="G575" s="46"/>
      <c r="H575" s="46"/>
      <c r="I575" s="46"/>
      <c r="J575" s="46">
        <f t="shared" si="87"/>
        <v>0</v>
      </c>
      <c r="K575" s="45">
        <f t="shared" si="88"/>
        <v>0</v>
      </c>
      <c r="L575" s="43">
        <f t="shared" si="89"/>
        <v>0</v>
      </c>
      <c r="M575" s="43">
        <f t="shared" si="90"/>
        <v>0</v>
      </c>
      <c r="N575" s="43">
        <v>0</v>
      </c>
      <c r="O575" s="43">
        <v>0</v>
      </c>
      <c r="P575" s="45"/>
    </row>
    <row r="576" spans="1:16" s="56" customFormat="1" ht="13" x14ac:dyDescent="0.3">
      <c r="A576" s="48">
        <f t="shared" si="91"/>
        <v>44</v>
      </c>
      <c r="B576" s="46" t="s">
        <v>1256</v>
      </c>
      <c r="C576" s="46"/>
      <c r="D576" s="46"/>
      <c r="E576" s="19"/>
      <c r="F576" s="46"/>
      <c r="G576" s="46"/>
      <c r="H576" s="46"/>
      <c r="I576" s="46"/>
      <c r="J576" s="46">
        <f t="shared" si="87"/>
        <v>0</v>
      </c>
      <c r="K576" s="45">
        <f t="shared" si="88"/>
        <v>0</v>
      </c>
      <c r="L576" s="43">
        <f t="shared" si="89"/>
        <v>0</v>
      </c>
      <c r="M576" s="43">
        <f t="shared" si="90"/>
        <v>0</v>
      </c>
      <c r="N576" s="43">
        <v>0</v>
      </c>
      <c r="O576" s="43">
        <v>0</v>
      </c>
      <c r="P576" s="45"/>
    </row>
    <row r="577" spans="1:16" s="56" customFormat="1" x14ac:dyDescent="0.25">
      <c r="A577" s="48">
        <f t="shared" si="91"/>
        <v>45</v>
      </c>
      <c r="B577" s="46" t="s">
        <v>1257</v>
      </c>
      <c r="C577" s="46"/>
      <c r="D577" s="46"/>
      <c r="E577" s="46"/>
      <c r="F577" s="46"/>
      <c r="G577" s="46"/>
      <c r="H577" s="46"/>
      <c r="I577" s="46"/>
      <c r="J577" s="46">
        <f t="shared" si="87"/>
        <v>0</v>
      </c>
      <c r="K577" s="45">
        <f t="shared" si="88"/>
        <v>0</v>
      </c>
      <c r="L577" s="43">
        <f t="shared" si="89"/>
        <v>0</v>
      </c>
      <c r="M577" s="43">
        <f t="shared" si="90"/>
        <v>0</v>
      </c>
      <c r="N577" s="43">
        <v>0</v>
      </c>
      <c r="O577" s="43">
        <v>0</v>
      </c>
      <c r="P577" s="45"/>
    </row>
    <row r="578" spans="1:16" s="56" customFormat="1" x14ac:dyDescent="0.25">
      <c r="A578" s="48">
        <f t="shared" si="91"/>
        <v>46</v>
      </c>
      <c r="B578" s="46" t="s">
        <v>1258</v>
      </c>
      <c r="C578" s="46"/>
      <c r="D578" s="46"/>
      <c r="E578" s="46"/>
      <c r="F578" s="46"/>
      <c r="G578" s="46"/>
      <c r="H578" s="46"/>
      <c r="I578" s="46"/>
      <c r="J578" s="46">
        <f t="shared" si="87"/>
        <v>0</v>
      </c>
      <c r="K578" s="45">
        <f t="shared" si="88"/>
        <v>0</v>
      </c>
      <c r="L578" s="43">
        <f t="shared" si="89"/>
        <v>0</v>
      </c>
      <c r="M578" s="43">
        <f t="shared" si="90"/>
        <v>0</v>
      </c>
      <c r="N578" s="43">
        <v>0</v>
      </c>
      <c r="O578" s="43">
        <v>0</v>
      </c>
      <c r="P578" s="45"/>
    </row>
    <row r="579" spans="1:16" s="56" customFormat="1" x14ac:dyDescent="0.25">
      <c r="A579" s="48">
        <f t="shared" si="91"/>
        <v>47</v>
      </c>
      <c r="B579" s="46" t="s">
        <v>1259</v>
      </c>
      <c r="C579" s="46"/>
      <c r="D579" s="46"/>
      <c r="E579" s="46"/>
      <c r="F579" s="46"/>
      <c r="G579" s="46"/>
      <c r="H579" s="46"/>
      <c r="I579" s="46"/>
      <c r="J579" s="46">
        <f t="shared" si="87"/>
        <v>0</v>
      </c>
      <c r="K579" s="45">
        <f t="shared" si="88"/>
        <v>0</v>
      </c>
      <c r="L579" s="43">
        <f t="shared" si="89"/>
        <v>0</v>
      </c>
      <c r="M579" s="43">
        <f t="shared" si="90"/>
        <v>0</v>
      </c>
      <c r="N579" s="43">
        <v>0</v>
      </c>
      <c r="O579" s="43">
        <v>0</v>
      </c>
      <c r="P579" s="45"/>
    </row>
    <row r="580" spans="1:16" s="56" customFormat="1" x14ac:dyDescent="0.25">
      <c r="A580" s="48">
        <f t="shared" si="91"/>
        <v>48</v>
      </c>
      <c r="B580" s="46" t="s">
        <v>1260</v>
      </c>
      <c r="C580" s="46"/>
      <c r="D580" s="46"/>
      <c r="E580" s="46"/>
      <c r="F580" s="46"/>
      <c r="G580" s="46"/>
      <c r="H580" s="46"/>
      <c r="I580" s="46"/>
      <c r="J580" s="46">
        <f t="shared" si="87"/>
        <v>0</v>
      </c>
      <c r="K580" s="45">
        <f t="shared" si="88"/>
        <v>0</v>
      </c>
      <c r="L580" s="43">
        <f t="shared" si="89"/>
        <v>0</v>
      </c>
      <c r="M580" s="43">
        <f t="shared" si="90"/>
        <v>0</v>
      </c>
      <c r="N580" s="43">
        <v>0</v>
      </c>
      <c r="O580" s="43">
        <v>0</v>
      </c>
      <c r="P580" s="45"/>
    </row>
    <row r="581" spans="1:16" s="56" customFormat="1" x14ac:dyDescent="0.25">
      <c r="A581" s="48">
        <f t="shared" si="91"/>
        <v>49</v>
      </c>
      <c r="B581" s="46" t="s">
        <v>1261</v>
      </c>
      <c r="C581" s="46"/>
      <c r="D581" s="46"/>
      <c r="E581" s="46"/>
      <c r="F581" s="46"/>
      <c r="G581" s="46"/>
      <c r="H581" s="46"/>
      <c r="I581" s="46"/>
      <c r="J581" s="46">
        <f t="shared" si="87"/>
        <v>0</v>
      </c>
      <c r="K581" s="45">
        <f t="shared" si="88"/>
        <v>0</v>
      </c>
      <c r="L581" s="43">
        <f t="shared" si="89"/>
        <v>0</v>
      </c>
      <c r="M581" s="43">
        <f t="shared" si="90"/>
        <v>0</v>
      </c>
      <c r="N581" s="43">
        <v>0</v>
      </c>
      <c r="O581" s="43">
        <v>0</v>
      </c>
      <c r="P581" s="45"/>
    </row>
    <row r="582" spans="1:16" s="56" customFormat="1" x14ac:dyDescent="0.25">
      <c r="A582" s="48">
        <f t="shared" si="91"/>
        <v>50</v>
      </c>
      <c r="B582" s="46" t="s">
        <v>1262</v>
      </c>
      <c r="C582" s="46"/>
      <c r="D582" s="46"/>
      <c r="E582" s="46"/>
      <c r="F582" s="46"/>
      <c r="G582" s="46"/>
      <c r="H582" s="46"/>
      <c r="I582" s="46"/>
      <c r="J582" s="46">
        <f t="shared" si="87"/>
        <v>0</v>
      </c>
      <c r="K582" s="45">
        <f t="shared" si="88"/>
        <v>0</v>
      </c>
      <c r="L582" s="43">
        <f t="shared" si="89"/>
        <v>0</v>
      </c>
      <c r="M582" s="43">
        <f t="shared" si="90"/>
        <v>0</v>
      </c>
      <c r="N582" s="43">
        <v>0</v>
      </c>
      <c r="O582" s="43">
        <v>0</v>
      </c>
      <c r="P582" s="45"/>
    </row>
    <row r="583" spans="1:16" s="56" customFormat="1" x14ac:dyDescent="0.25">
      <c r="A583" s="48">
        <f t="shared" si="91"/>
        <v>51</v>
      </c>
      <c r="B583" s="46" t="s">
        <v>1268</v>
      </c>
      <c r="C583" s="46"/>
      <c r="D583" s="46"/>
      <c r="E583" s="46"/>
      <c r="F583" s="46"/>
      <c r="G583" s="46"/>
      <c r="H583" s="46"/>
      <c r="I583" s="46"/>
      <c r="J583" s="46">
        <f t="shared" si="87"/>
        <v>0</v>
      </c>
      <c r="K583" s="45">
        <f t="shared" si="88"/>
        <v>0</v>
      </c>
      <c r="L583" s="43">
        <f t="shared" si="89"/>
        <v>0</v>
      </c>
      <c r="M583" s="43">
        <f t="shared" si="90"/>
        <v>0</v>
      </c>
      <c r="N583" s="43">
        <v>0</v>
      </c>
      <c r="O583" s="43">
        <v>0</v>
      </c>
      <c r="P583" s="45"/>
    </row>
    <row r="584" spans="1:16" s="56" customFormat="1" x14ac:dyDescent="0.25">
      <c r="A584" s="48">
        <f t="shared" si="91"/>
        <v>52</v>
      </c>
      <c r="B584" s="46" t="s">
        <v>1269</v>
      </c>
      <c r="C584" s="46"/>
      <c r="D584" s="46"/>
      <c r="E584" s="46"/>
      <c r="F584" s="46"/>
      <c r="G584" s="46"/>
      <c r="H584" s="46"/>
      <c r="I584" s="46"/>
      <c r="J584" s="46">
        <f t="shared" si="87"/>
        <v>0</v>
      </c>
      <c r="K584" s="45">
        <f t="shared" si="88"/>
        <v>0</v>
      </c>
      <c r="L584" s="43">
        <f t="shared" si="89"/>
        <v>0</v>
      </c>
      <c r="M584" s="43">
        <f t="shared" si="90"/>
        <v>0</v>
      </c>
      <c r="N584" s="43">
        <v>0</v>
      </c>
      <c r="O584" s="43">
        <v>0</v>
      </c>
      <c r="P584" s="45"/>
    </row>
    <row r="585" spans="1:16" s="56" customFormat="1" x14ac:dyDescent="0.25">
      <c r="A585" s="48">
        <f t="shared" si="91"/>
        <v>53</v>
      </c>
      <c r="B585" s="46" t="s">
        <v>1270</v>
      </c>
      <c r="C585" s="46"/>
      <c r="D585" s="46"/>
      <c r="E585" s="46"/>
      <c r="F585" s="46"/>
      <c r="G585" s="46"/>
      <c r="H585" s="46"/>
      <c r="I585" s="46"/>
      <c r="J585" s="46">
        <f t="shared" si="87"/>
        <v>0</v>
      </c>
      <c r="K585" s="45">
        <f t="shared" si="88"/>
        <v>0</v>
      </c>
      <c r="L585" s="43">
        <f t="shared" si="89"/>
        <v>0</v>
      </c>
      <c r="M585" s="43">
        <f t="shared" si="90"/>
        <v>0</v>
      </c>
      <c r="N585" s="43">
        <v>0</v>
      </c>
      <c r="O585" s="43">
        <v>0</v>
      </c>
      <c r="P585" s="45"/>
    </row>
    <row r="586" spans="1:16" s="56" customFormat="1" x14ac:dyDescent="0.25">
      <c r="A586" s="48">
        <f t="shared" si="91"/>
        <v>54</v>
      </c>
      <c r="B586" s="46" t="s">
        <v>1271</v>
      </c>
      <c r="C586" s="46"/>
      <c r="D586" s="46"/>
      <c r="E586" s="46"/>
      <c r="F586" s="46"/>
      <c r="G586" s="46"/>
      <c r="H586" s="46"/>
      <c r="I586" s="46"/>
      <c r="J586" s="46">
        <f t="shared" si="87"/>
        <v>0</v>
      </c>
      <c r="K586" s="45">
        <f t="shared" si="88"/>
        <v>0</v>
      </c>
      <c r="L586" s="43">
        <f t="shared" si="89"/>
        <v>0</v>
      </c>
      <c r="M586" s="43">
        <f t="shared" si="90"/>
        <v>0</v>
      </c>
      <c r="N586" s="43">
        <v>0</v>
      </c>
      <c r="O586" s="43">
        <v>0</v>
      </c>
      <c r="P586" s="45"/>
    </row>
    <row r="587" spans="1:16" s="56" customFormat="1" x14ac:dyDescent="0.25">
      <c r="A587" s="48">
        <f t="shared" si="91"/>
        <v>55</v>
      </c>
      <c r="B587" s="46" t="s">
        <v>1272</v>
      </c>
      <c r="C587" s="46"/>
      <c r="D587" s="46"/>
      <c r="E587" s="46"/>
      <c r="F587" s="46"/>
      <c r="G587" s="46"/>
      <c r="H587" s="46"/>
      <c r="I587" s="46"/>
      <c r="J587" s="46">
        <f t="shared" si="87"/>
        <v>0</v>
      </c>
      <c r="K587" s="45">
        <f t="shared" si="88"/>
        <v>0</v>
      </c>
      <c r="L587" s="43">
        <f t="shared" si="89"/>
        <v>0</v>
      </c>
      <c r="M587" s="43">
        <f t="shared" si="90"/>
        <v>0</v>
      </c>
      <c r="N587" s="43">
        <v>0</v>
      </c>
      <c r="O587" s="43">
        <v>0</v>
      </c>
      <c r="P587" s="45"/>
    </row>
    <row r="588" spans="1:16" s="56" customFormat="1" x14ac:dyDescent="0.25">
      <c r="A588" s="48">
        <f t="shared" si="91"/>
        <v>56</v>
      </c>
      <c r="B588" s="46" t="s">
        <v>1273</v>
      </c>
      <c r="C588" s="46"/>
      <c r="D588" s="46"/>
      <c r="E588" s="46"/>
      <c r="F588" s="46"/>
      <c r="G588" s="46"/>
      <c r="H588" s="46"/>
      <c r="I588" s="46"/>
      <c r="J588" s="46">
        <f t="shared" si="87"/>
        <v>0</v>
      </c>
      <c r="K588" s="45">
        <f t="shared" si="88"/>
        <v>0</v>
      </c>
      <c r="L588" s="43">
        <f t="shared" si="89"/>
        <v>0</v>
      </c>
      <c r="M588" s="43">
        <f t="shared" si="90"/>
        <v>0</v>
      </c>
      <c r="N588" s="43">
        <v>0</v>
      </c>
      <c r="O588" s="43">
        <v>0</v>
      </c>
      <c r="P588" s="45"/>
    </row>
    <row r="589" spans="1:16" s="56" customFormat="1" x14ac:dyDescent="0.25">
      <c r="A589" s="48">
        <f t="shared" si="91"/>
        <v>57</v>
      </c>
      <c r="B589" s="46" t="s">
        <v>1274</v>
      </c>
      <c r="C589" s="46"/>
      <c r="D589" s="46"/>
      <c r="E589" s="46"/>
      <c r="F589" s="46"/>
      <c r="G589" s="46"/>
      <c r="H589" s="46"/>
      <c r="I589" s="46"/>
      <c r="J589" s="46">
        <f t="shared" si="87"/>
        <v>0</v>
      </c>
      <c r="K589" s="45">
        <f t="shared" si="88"/>
        <v>0</v>
      </c>
      <c r="L589" s="43">
        <f t="shared" si="89"/>
        <v>0</v>
      </c>
      <c r="M589" s="43">
        <f t="shared" si="90"/>
        <v>0</v>
      </c>
      <c r="N589" s="43">
        <v>0</v>
      </c>
      <c r="O589" s="43">
        <v>0</v>
      </c>
      <c r="P589" s="45"/>
    </row>
    <row r="590" spans="1:16" s="56" customFormat="1" x14ac:dyDescent="0.25">
      <c r="A590" s="48">
        <f t="shared" si="91"/>
        <v>58</v>
      </c>
      <c r="B590" s="46" t="s">
        <v>1275</v>
      </c>
      <c r="C590" s="46"/>
      <c r="D590" s="46"/>
      <c r="E590" s="46"/>
      <c r="F590" s="46"/>
      <c r="G590" s="46"/>
      <c r="H590" s="46"/>
      <c r="I590" s="46"/>
      <c r="J590" s="46">
        <f t="shared" si="87"/>
        <v>0</v>
      </c>
      <c r="K590" s="45">
        <f t="shared" si="88"/>
        <v>0</v>
      </c>
      <c r="L590" s="43">
        <f t="shared" si="89"/>
        <v>0</v>
      </c>
      <c r="M590" s="43">
        <f t="shared" si="90"/>
        <v>0</v>
      </c>
      <c r="N590" s="43">
        <v>0</v>
      </c>
      <c r="O590" s="43">
        <v>0</v>
      </c>
      <c r="P590" s="45"/>
    </row>
    <row r="591" spans="1:16" s="56" customFormat="1" x14ac:dyDescent="0.25">
      <c r="A591" s="48">
        <f t="shared" si="91"/>
        <v>59</v>
      </c>
      <c r="B591" s="46" t="s">
        <v>1276</v>
      </c>
      <c r="C591" s="46"/>
      <c r="D591" s="46"/>
      <c r="E591" s="46"/>
      <c r="F591" s="46"/>
      <c r="G591" s="46"/>
      <c r="H591" s="46"/>
      <c r="I591" s="46"/>
      <c r="J591" s="46">
        <f t="shared" si="87"/>
        <v>0</v>
      </c>
      <c r="K591" s="45">
        <f t="shared" si="88"/>
        <v>0</v>
      </c>
      <c r="L591" s="43">
        <f t="shared" si="89"/>
        <v>0</v>
      </c>
      <c r="M591" s="43">
        <f t="shared" si="90"/>
        <v>0</v>
      </c>
      <c r="N591" s="43">
        <v>0</v>
      </c>
      <c r="O591" s="43">
        <v>0</v>
      </c>
      <c r="P591" s="45"/>
    </row>
    <row r="592" spans="1:16" s="56" customFormat="1" x14ac:dyDescent="0.25">
      <c r="A592" s="48">
        <f t="shared" si="91"/>
        <v>60</v>
      </c>
      <c r="B592" s="46" t="s">
        <v>1277</v>
      </c>
      <c r="C592" s="46"/>
      <c r="D592" s="46"/>
      <c r="E592" s="46"/>
      <c r="F592" s="46"/>
      <c r="G592" s="46"/>
      <c r="H592" s="46"/>
      <c r="I592" s="46"/>
      <c r="J592" s="46">
        <f t="shared" si="87"/>
        <v>0</v>
      </c>
      <c r="K592" s="45">
        <f t="shared" si="88"/>
        <v>0</v>
      </c>
      <c r="L592" s="43">
        <f t="shared" si="89"/>
        <v>0</v>
      </c>
      <c r="M592" s="43">
        <f t="shared" si="90"/>
        <v>0</v>
      </c>
      <c r="N592" s="43">
        <v>0</v>
      </c>
      <c r="O592" s="43">
        <v>0</v>
      </c>
      <c r="P592" s="45"/>
    </row>
    <row r="593" spans="1:16" s="56" customFormat="1" x14ac:dyDescent="0.25">
      <c r="A593" s="48">
        <f t="shared" si="91"/>
        <v>61</v>
      </c>
      <c r="B593" s="46" t="s">
        <v>1278</v>
      </c>
      <c r="C593" s="46"/>
      <c r="D593" s="46"/>
      <c r="E593" s="46"/>
      <c r="F593" s="46"/>
      <c r="G593" s="46"/>
      <c r="H593" s="46"/>
      <c r="I593" s="46"/>
      <c r="J593" s="46">
        <f t="shared" si="87"/>
        <v>0</v>
      </c>
      <c r="K593" s="45">
        <f t="shared" si="88"/>
        <v>0</v>
      </c>
      <c r="L593" s="43">
        <f t="shared" si="89"/>
        <v>0</v>
      </c>
      <c r="M593" s="43">
        <f t="shared" si="90"/>
        <v>0</v>
      </c>
      <c r="N593" s="43">
        <v>0</v>
      </c>
      <c r="O593" s="43">
        <v>0</v>
      </c>
      <c r="P593" s="45"/>
    </row>
    <row r="594" spans="1:16" s="56" customFormat="1" x14ac:dyDescent="0.25">
      <c r="A594" s="48">
        <f t="shared" si="91"/>
        <v>62</v>
      </c>
      <c r="B594" s="46" t="s">
        <v>1279</v>
      </c>
      <c r="C594" s="46"/>
      <c r="D594" s="46"/>
      <c r="E594" s="46"/>
      <c r="F594" s="46"/>
      <c r="G594" s="46"/>
      <c r="H594" s="46"/>
      <c r="I594" s="46"/>
      <c r="J594" s="46">
        <f t="shared" si="87"/>
        <v>0</v>
      </c>
      <c r="K594" s="45">
        <f t="shared" si="88"/>
        <v>0</v>
      </c>
      <c r="L594" s="43">
        <f t="shared" si="89"/>
        <v>0</v>
      </c>
      <c r="M594" s="43">
        <f t="shared" si="90"/>
        <v>0</v>
      </c>
      <c r="N594" s="43">
        <v>0</v>
      </c>
      <c r="O594" s="43">
        <v>0</v>
      </c>
      <c r="P594" s="45"/>
    </row>
    <row r="595" spans="1:16" s="56" customFormat="1" x14ac:dyDescent="0.25">
      <c r="A595" s="48">
        <f t="shared" si="91"/>
        <v>63</v>
      </c>
      <c r="B595" s="46" t="s">
        <v>1280</v>
      </c>
      <c r="C595" s="46"/>
      <c r="D595" s="46"/>
      <c r="E595" s="46"/>
      <c r="F595" s="46"/>
      <c r="G595" s="46"/>
      <c r="H595" s="46"/>
      <c r="I595" s="46"/>
      <c r="J595" s="46">
        <f t="shared" si="87"/>
        <v>0</v>
      </c>
      <c r="K595" s="45">
        <f t="shared" si="88"/>
        <v>0</v>
      </c>
      <c r="L595" s="43">
        <f t="shared" si="89"/>
        <v>0</v>
      </c>
      <c r="M595" s="43">
        <f t="shared" si="90"/>
        <v>0</v>
      </c>
      <c r="N595" s="43">
        <v>0</v>
      </c>
      <c r="O595" s="43">
        <v>0</v>
      </c>
      <c r="P595" s="45"/>
    </row>
    <row r="596" spans="1:16" s="56" customFormat="1" x14ac:dyDescent="0.25">
      <c r="A596" s="48">
        <f t="shared" si="91"/>
        <v>64</v>
      </c>
      <c r="B596" s="46" t="s">
        <v>1281</v>
      </c>
      <c r="C596" s="46"/>
      <c r="D596" s="46"/>
      <c r="E596" s="46"/>
      <c r="F596" s="46"/>
      <c r="G596" s="46"/>
      <c r="H596" s="46"/>
      <c r="I596" s="46"/>
      <c r="J596" s="46">
        <f t="shared" ref="J596:J654" si="92">G596+H596+I596</f>
        <v>0</v>
      </c>
      <c r="K596" s="45">
        <f t="shared" si="88"/>
        <v>0</v>
      </c>
      <c r="L596" s="43">
        <f t="shared" si="89"/>
        <v>0</v>
      </c>
      <c r="M596" s="43">
        <f t="shared" si="90"/>
        <v>0</v>
      </c>
      <c r="N596" s="43">
        <v>0</v>
      </c>
      <c r="O596" s="43">
        <v>0</v>
      </c>
      <c r="P596" s="45"/>
    </row>
    <row r="597" spans="1:16" s="56" customFormat="1" x14ac:dyDescent="0.25">
      <c r="A597" s="48">
        <f t="shared" si="91"/>
        <v>65</v>
      </c>
      <c r="B597" s="46" t="s">
        <v>1282</v>
      </c>
      <c r="C597" s="46"/>
      <c r="D597" s="46"/>
      <c r="E597" s="46"/>
      <c r="F597" s="46"/>
      <c r="G597" s="46"/>
      <c r="H597" s="46"/>
      <c r="I597" s="46"/>
      <c r="J597" s="46">
        <f t="shared" si="92"/>
        <v>0</v>
      </c>
      <c r="K597" s="45">
        <f t="shared" ref="K597:K660" si="93">3/$F$891*F597</f>
        <v>0</v>
      </c>
      <c r="L597" s="43">
        <f t="shared" ref="L597:L660" si="94">K597*4281.45</f>
        <v>0</v>
      </c>
      <c r="M597" s="43">
        <f t="shared" ref="M597:M655" si="95">L597*0.22</f>
        <v>0</v>
      </c>
      <c r="N597" s="43">
        <v>0</v>
      </c>
      <c r="O597" s="43">
        <v>0</v>
      </c>
      <c r="P597" s="45"/>
    </row>
    <row r="598" spans="1:16" s="56" customFormat="1" x14ac:dyDescent="0.25">
      <c r="A598" s="48">
        <f t="shared" si="91"/>
        <v>66</v>
      </c>
      <c r="B598" s="46" t="s">
        <v>1283</v>
      </c>
      <c r="C598" s="46"/>
      <c r="D598" s="46"/>
      <c r="E598" s="46"/>
      <c r="F598" s="46"/>
      <c r="G598" s="46"/>
      <c r="H598" s="46"/>
      <c r="I598" s="46"/>
      <c r="J598" s="46">
        <f t="shared" si="92"/>
        <v>0</v>
      </c>
      <c r="K598" s="45">
        <f t="shared" si="93"/>
        <v>0</v>
      </c>
      <c r="L598" s="43">
        <f t="shared" si="94"/>
        <v>0</v>
      </c>
      <c r="M598" s="43">
        <f t="shared" si="95"/>
        <v>0</v>
      </c>
      <c r="N598" s="43">
        <v>0</v>
      </c>
      <c r="O598" s="43">
        <v>0</v>
      </c>
      <c r="P598" s="45"/>
    </row>
    <row r="599" spans="1:16" s="56" customFormat="1" x14ac:dyDescent="0.25">
      <c r="A599" s="48">
        <f t="shared" ref="A599:A662" si="96">A598+1</f>
        <v>67</v>
      </c>
      <c r="B599" s="46" t="s">
        <v>1284</v>
      </c>
      <c r="C599" s="46"/>
      <c r="D599" s="46"/>
      <c r="E599" s="46"/>
      <c r="F599" s="46"/>
      <c r="G599" s="46"/>
      <c r="H599" s="46"/>
      <c r="I599" s="46"/>
      <c r="J599" s="46">
        <f t="shared" si="92"/>
        <v>0</v>
      </c>
      <c r="K599" s="45">
        <f t="shared" si="93"/>
        <v>0</v>
      </c>
      <c r="L599" s="43">
        <f t="shared" si="94"/>
        <v>0</v>
      </c>
      <c r="M599" s="43">
        <f t="shared" si="95"/>
        <v>0</v>
      </c>
      <c r="N599" s="43">
        <v>0</v>
      </c>
      <c r="O599" s="43">
        <v>0</v>
      </c>
      <c r="P599" s="45"/>
    </row>
    <row r="600" spans="1:16" s="56" customFormat="1" x14ac:dyDescent="0.25">
      <c r="A600" s="48">
        <f t="shared" si="96"/>
        <v>68</v>
      </c>
      <c r="B600" s="46" t="s">
        <v>1285</v>
      </c>
      <c r="C600" s="46"/>
      <c r="D600" s="46"/>
      <c r="E600" s="46"/>
      <c r="F600" s="46"/>
      <c r="G600" s="46"/>
      <c r="H600" s="46"/>
      <c r="I600" s="46"/>
      <c r="J600" s="46">
        <f t="shared" si="92"/>
        <v>0</v>
      </c>
      <c r="K600" s="45">
        <f t="shared" si="93"/>
        <v>0</v>
      </c>
      <c r="L600" s="43">
        <f t="shared" si="94"/>
        <v>0</v>
      </c>
      <c r="M600" s="43">
        <f t="shared" si="95"/>
        <v>0</v>
      </c>
      <c r="N600" s="43">
        <v>0</v>
      </c>
      <c r="O600" s="43">
        <v>0</v>
      </c>
      <c r="P600" s="45"/>
    </row>
    <row r="601" spans="1:16" s="56" customFormat="1" x14ac:dyDescent="0.25">
      <c r="A601" s="48">
        <f t="shared" si="96"/>
        <v>69</v>
      </c>
      <c r="B601" s="46" t="s">
        <v>1286</v>
      </c>
      <c r="C601" s="46"/>
      <c r="D601" s="46"/>
      <c r="E601" s="46"/>
      <c r="F601" s="46"/>
      <c r="G601" s="46"/>
      <c r="H601" s="46"/>
      <c r="I601" s="46"/>
      <c r="J601" s="46">
        <f t="shared" si="92"/>
        <v>0</v>
      </c>
      <c r="K601" s="45">
        <f t="shared" si="93"/>
        <v>0</v>
      </c>
      <c r="L601" s="43">
        <f t="shared" si="94"/>
        <v>0</v>
      </c>
      <c r="M601" s="43">
        <f t="shared" si="95"/>
        <v>0</v>
      </c>
      <c r="N601" s="43">
        <v>0</v>
      </c>
      <c r="O601" s="43">
        <v>0</v>
      </c>
      <c r="P601" s="45"/>
    </row>
    <row r="602" spans="1:16" s="56" customFormat="1" x14ac:dyDescent="0.25">
      <c r="A602" s="48">
        <f t="shared" si="96"/>
        <v>70</v>
      </c>
      <c r="B602" s="46" t="s">
        <v>1287</v>
      </c>
      <c r="C602" s="46"/>
      <c r="D602" s="46"/>
      <c r="E602" s="46"/>
      <c r="F602" s="46"/>
      <c r="G602" s="46"/>
      <c r="H602" s="46"/>
      <c r="I602" s="46"/>
      <c r="J602" s="46">
        <f t="shared" si="92"/>
        <v>0</v>
      </c>
      <c r="K602" s="45">
        <f t="shared" si="93"/>
        <v>0</v>
      </c>
      <c r="L602" s="43">
        <f t="shared" si="94"/>
        <v>0</v>
      </c>
      <c r="M602" s="43">
        <f t="shared" si="95"/>
        <v>0</v>
      </c>
      <c r="N602" s="43">
        <v>0</v>
      </c>
      <c r="O602" s="43">
        <v>0</v>
      </c>
      <c r="P602" s="45"/>
    </row>
    <row r="603" spans="1:16" s="56" customFormat="1" x14ac:dyDescent="0.25">
      <c r="A603" s="48">
        <f t="shared" si="96"/>
        <v>71</v>
      </c>
      <c r="B603" s="46" t="s">
        <v>1288</v>
      </c>
      <c r="C603" s="46"/>
      <c r="D603" s="46"/>
      <c r="E603" s="46"/>
      <c r="F603" s="46"/>
      <c r="G603" s="46"/>
      <c r="H603" s="46"/>
      <c r="I603" s="46"/>
      <c r="J603" s="46">
        <f t="shared" si="92"/>
        <v>0</v>
      </c>
      <c r="K603" s="45">
        <f t="shared" si="93"/>
        <v>0</v>
      </c>
      <c r="L603" s="43">
        <f t="shared" si="94"/>
        <v>0</v>
      </c>
      <c r="M603" s="43">
        <f t="shared" si="95"/>
        <v>0</v>
      </c>
      <c r="N603" s="43">
        <v>0</v>
      </c>
      <c r="O603" s="43">
        <v>0</v>
      </c>
      <c r="P603" s="45"/>
    </row>
    <row r="604" spans="1:16" s="56" customFormat="1" x14ac:dyDescent="0.25">
      <c r="A604" s="48">
        <f t="shared" si="96"/>
        <v>72</v>
      </c>
      <c r="B604" s="46" t="s">
        <v>1289</v>
      </c>
      <c r="C604" s="46"/>
      <c r="D604" s="46"/>
      <c r="E604" s="46"/>
      <c r="F604" s="46"/>
      <c r="G604" s="46"/>
      <c r="H604" s="46"/>
      <c r="I604" s="46"/>
      <c r="J604" s="46">
        <f t="shared" si="92"/>
        <v>0</v>
      </c>
      <c r="K604" s="45">
        <f t="shared" si="93"/>
        <v>0</v>
      </c>
      <c r="L604" s="43">
        <f t="shared" si="94"/>
        <v>0</v>
      </c>
      <c r="M604" s="43">
        <f t="shared" si="95"/>
        <v>0</v>
      </c>
      <c r="N604" s="43">
        <v>0</v>
      </c>
      <c r="O604" s="43">
        <v>0</v>
      </c>
      <c r="P604" s="45"/>
    </row>
    <row r="605" spans="1:16" s="56" customFormat="1" x14ac:dyDescent="0.25">
      <c r="A605" s="48">
        <f t="shared" si="96"/>
        <v>73</v>
      </c>
      <c r="B605" s="46" t="s">
        <v>1290</v>
      </c>
      <c r="C605" s="46"/>
      <c r="D605" s="46"/>
      <c r="E605" s="46"/>
      <c r="F605" s="46"/>
      <c r="G605" s="46"/>
      <c r="H605" s="46"/>
      <c r="I605" s="46"/>
      <c r="J605" s="46">
        <f t="shared" si="92"/>
        <v>0</v>
      </c>
      <c r="K605" s="45">
        <f t="shared" si="93"/>
        <v>0</v>
      </c>
      <c r="L605" s="43">
        <f t="shared" si="94"/>
        <v>0</v>
      </c>
      <c r="M605" s="43">
        <f t="shared" si="95"/>
        <v>0</v>
      </c>
      <c r="N605" s="43">
        <v>0</v>
      </c>
      <c r="O605" s="43">
        <v>0</v>
      </c>
      <c r="P605" s="45"/>
    </row>
    <row r="606" spans="1:16" s="56" customFormat="1" x14ac:dyDescent="0.25">
      <c r="A606" s="48">
        <f t="shared" si="96"/>
        <v>74</v>
      </c>
      <c r="B606" s="46" t="s">
        <v>1291</v>
      </c>
      <c r="C606" s="46"/>
      <c r="D606" s="46"/>
      <c r="E606" s="46"/>
      <c r="F606" s="46"/>
      <c r="G606" s="46"/>
      <c r="H606" s="46"/>
      <c r="I606" s="46"/>
      <c r="J606" s="46">
        <f t="shared" si="92"/>
        <v>0</v>
      </c>
      <c r="K606" s="45">
        <f t="shared" si="93"/>
        <v>0</v>
      </c>
      <c r="L606" s="43">
        <f t="shared" si="94"/>
        <v>0</v>
      </c>
      <c r="M606" s="43">
        <f t="shared" si="95"/>
        <v>0</v>
      </c>
      <c r="N606" s="43">
        <v>0</v>
      </c>
      <c r="O606" s="43">
        <v>0</v>
      </c>
      <c r="P606" s="45"/>
    </row>
    <row r="607" spans="1:16" s="56" customFormat="1" x14ac:dyDescent="0.25">
      <c r="A607" s="48">
        <f t="shared" si="96"/>
        <v>75</v>
      </c>
      <c r="B607" s="46" t="s">
        <v>1292</v>
      </c>
      <c r="C607" s="46"/>
      <c r="D607" s="46"/>
      <c r="E607" s="46"/>
      <c r="F607" s="46"/>
      <c r="G607" s="46"/>
      <c r="H607" s="46"/>
      <c r="I607" s="46"/>
      <c r="J607" s="46">
        <f t="shared" si="92"/>
        <v>0</v>
      </c>
      <c r="K607" s="45">
        <f t="shared" si="93"/>
        <v>0</v>
      </c>
      <c r="L607" s="43">
        <f t="shared" si="94"/>
        <v>0</v>
      </c>
      <c r="M607" s="43">
        <f t="shared" si="95"/>
        <v>0</v>
      </c>
      <c r="N607" s="43">
        <v>0</v>
      </c>
      <c r="O607" s="43">
        <v>0</v>
      </c>
      <c r="P607" s="45"/>
    </row>
    <row r="608" spans="1:16" s="56" customFormat="1" x14ac:dyDescent="0.25">
      <c r="A608" s="48">
        <f t="shared" si="96"/>
        <v>76</v>
      </c>
      <c r="B608" s="46" t="s">
        <v>1293</v>
      </c>
      <c r="C608" s="46"/>
      <c r="D608" s="46"/>
      <c r="E608" s="46"/>
      <c r="F608" s="46"/>
      <c r="G608" s="46"/>
      <c r="H608" s="46"/>
      <c r="I608" s="46"/>
      <c r="J608" s="46">
        <f t="shared" si="92"/>
        <v>0</v>
      </c>
      <c r="K608" s="45">
        <f t="shared" si="93"/>
        <v>0</v>
      </c>
      <c r="L608" s="43">
        <f t="shared" si="94"/>
        <v>0</v>
      </c>
      <c r="M608" s="43">
        <f t="shared" si="95"/>
        <v>0</v>
      </c>
      <c r="N608" s="43">
        <v>0</v>
      </c>
      <c r="O608" s="43">
        <v>0</v>
      </c>
      <c r="P608" s="45"/>
    </row>
    <row r="609" spans="1:16" s="56" customFormat="1" x14ac:dyDescent="0.25">
      <c r="A609" s="48">
        <f t="shared" si="96"/>
        <v>77</v>
      </c>
      <c r="B609" s="46" t="s">
        <v>1294</v>
      </c>
      <c r="C609" s="46"/>
      <c r="D609" s="46"/>
      <c r="E609" s="46"/>
      <c r="F609" s="46"/>
      <c r="G609" s="46"/>
      <c r="H609" s="46"/>
      <c r="I609" s="46"/>
      <c r="J609" s="46">
        <f t="shared" si="92"/>
        <v>0</v>
      </c>
      <c r="K609" s="45">
        <f t="shared" si="93"/>
        <v>0</v>
      </c>
      <c r="L609" s="43">
        <f t="shared" si="94"/>
        <v>0</v>
      </c>
      <c r="M609" s="43">
        <f t="shared" si="95"/>
        <v>0</v>
      </c>
      <c r="N609" s="43">
        <v>0</v>
      </c>
      <c r="O609" s="43">
        <v>0</v>
      </c>
      <c r="P609" s="45"/>
    </row>
    <row r="610" spans="1:16" s="56" customFormat="1" x14ac:dyDescent="0.25">
      <c r="A610" s="48">
        <f t="shared" si="96"/>
        <v>78</v>
      </c>
      <c r="B610" s="46" t="s">
        <v>1295</v>
      </c>
      <c r="C610" s="46"/>
      <c r="D610" s="46"/>
      <c r="E610" s="46"/>
      <c r="F610" s="46"/>
      <c r="G610" s="46"/>
      <c r="H610" s="46"/>
      <c r="I610" s="46"/>
      <c r="J610" s="46">
        <f t="shared" si="92"/>
        <v>0</v>
      </c>
      <c r="K610" s="45">
        <f t="shared" si="93"/>
        <v>0</v>
      </c>
      <c r="L610" s="43">
        <f t="shared" si="94"/>
        <v>0</v>
      </c>
      <c r="M610" s="43">
        <f t="shared" si="95"/>
        <v>0</v>
      </c>
      <c r="N610" s="43">
        <v>0</v>
      </c>
      <c r="O610" s="43">
        <v>0</v>
      </c>
      <c r="P610" s="45"/>
    </row>
    <row r="611" spans="1:16" s="56" customFormat="1" x14ac:dyDescent="0.25">
      <c r="A611" s="48">
        <f t="shared" si="96"/>
        <v>79</v>
      </c>
      <c r="B611" s="46" t="s">
        <v>1296</v>
      </c>
      <c r="C611" s="46"/>
      <c r="D611" s="46"/>
      <c r="E611" s="46"/>
      <c r="F611" s="46"/>
      <c r="G611" s="46"/>
      <c r="H611" s="46"/>
      <c r="I611" s="46"/>
      <c r="J611" s="46">
        <f t="shared" si="92"/>
        <v>0</v>
      </c>
      <c r="K611" s="45">
        <f t="shared" si="93"/>
        <v>0</v>
      </c>
      <c r="L611" s="43">
        <f t="shared" si="94"/>
        <v>0</v>
      </c>
      <c r="M611" s="43">
        <f t="shared" si="95"/>
        <v>0</v>
      </c>
      <c r="N611" s="43">
        <v>0</v>
      </c>
      <c r="O611" s="43">
        <v>0</v>
      </c>
      <c r="P611" s="45"/>
    </row>
    <row r="612" spans="1:16" s="56" customFormat="1" x14ac:dyDescent="0.25">
      <c r="A612" s="48">
        <f t="shared" si="96"/>
        <v>80</v>
      </c>
      <c r="B612" s="46" t="s">
        <v>1297</v>
      </c>
      <c r="C612" s="46"/>
      <c r="D612" s="46"/>
      <c r="E612" s="46"/>
      <c r="F612" s="46"/>
      <c r="G612" s="46"/>
      <c r="H612" s="46"/>
      <c r="I612" s="46"/>
      <c r="J612" s="46">
        <f t="shared" si="92"/>
        <v>0</v>
      </c>
      <c r="K612" s="45">
        <f t="shared" si="93"/>
        <v>0</v>
      </c>
      <c r="L612" s="43">
        <f t="shared" si="94"/>
        <v>0</v>
      </c>
      <c r="M612" s="43">
        <f t="shared" si="95"/>
        <v>0</v>
      </c>
      <c r="N612" s="43">
        <v>0</v>
      </c>
      <c r="O612" s="43">
        <v>0</v>
      </c>
      <c r="P612" s="45"/>
    </row>
    <row r="613" spans="1:16" s="56" customFormat="1" x14ac:dyDescent="0.25">
      <c r="A613" s="48">
        <f t="shared" si="96"/>
        <v>81</v>
      </c>
      <c r="B613" s="46" t="s">
        <v>1298</v>
      </c>
      <c r="C613" s="46"/>
      <c r="D613" s="46"/>
      <c r="E613" s="46"/>
      <c r="F613" s="46"/>
      <c r="G613" s="46"/>
      <c r="H613" s="46"/>
      <c r="I613" s="46"/>
      <c r="J613" s="46">
        <f t="shared" si="92"/>
        <v>0</v>
      </c>
      <c r="K613" s="45">
        <f t="shared" si="93"/>
        <v>0</v>
      </c>
      <c r="L613" s="43">
        <f t="shared" si="94"/>
        <v>0</v>
      </c>
      <c r="M613" s="43">
        <f t="shared" si="95"/>
        <v>0</v>
      </c>
      <c r="N613" s="43">
        <v>0</v>
      </c>
      <c r="O613" s="43">
        <v>0</v>
      </c>
      <c r="P613" s="45"/>
    </row>
    <row r="614" spans="1:16" s="56" customFormat="1" x14ac:dyDescent="0.25">
      <c r="A614" s="48">
        <f t="shared" si="96"/>
        <v>82</v>
      </c>
      <c r="B614" s="46" t="s">
        <v>1299</v>
      </c>
      <c r="C614" s="46"/>
      <c r="D614" s="46"/>
      <c r="E614" s="46"/>
      <c r="F614" s="46"/>
      <c r="G614" s="46"/>
      <c r="H614" s="46"/>
      <c r="I614" s="46"/>
      <c r="J614" s="46">
        <f t="shared" si="92"/>
        <v>0</v>
      </c>
      <c r="K614" s="45">
        <f t="shared" si="93"/>
        <v>0</v>
      </c>
      <c r="L614" s="43">
        <f t="shared" si="94"/>
        <v>0</v>
      </c>
      <c r="M614" s="43">
        <f t="shared" si="95"/>
        <v>0</v>
      </c>
      <c r="N614" s="43">
        <v>0</v>
      </c>
      <c r="O614" s="43">
        <v>0</v>
      </c>
      <c r="P614" s="45"/>
    </row>
    <row r="615" spans="1:16" s="56" customFormat="1" x14ac:dyDescent="0.25">
      <c r="A615" s="48">
        <f t="shared" si="96"/>
        <v>83</v>
      </c>
      <c r="B615" s="46" t="s">
        <v>1300</v>
      </c>
      <c r="C615" s="46"/>
      <c r="D615" s="46"/>
      <c r="E615" s="46"/>
      <c r="F615" s="46"/>
      <c r="G615" s="46"/>
      <c r="H615" s="46"/>
      <c r="I615" s="46"/>
      <c r="J615" s="46">
        <f t="shared" si="92"/>
        <v>0</v>
      </c>
      <c r="K615" s="45">
        <f t="shared" si="93"/>
        <v>0</v>
      </c>
      <c r="L615" s="43">
        <f t="shared" si="94"/>
        <v>0</v>
      </c>
      <c r="M615" s="43">
        <f t="shared" si="95"/>
        <v>0</v>
      </c>
      <c r="N615" s="43">
        <v>0</v>
      </c>
      <c r="O615" s="43">
        <v>0</v>
      </c>
      <c r="P615" s="45"/>
    </row>
    <row r="616" spans="1:16" s="56" customFormat="1" x14ac:dyDescent="0.25">
      <c r="A616" s="48">
        <f t="shared" si="96"/>
        <v>84</v>
      </c>
      <c r="B616" s="46" t="s">
        <v>1301</v>
      </c>
      <c r="C616" s="46"/>
      <c r="D616" s="46"/>
      <c r="E616" s="46"/>
      <c r="F616" s="46"/>
      <c r="G616" s="46"/>
      <c r="H616" s="46"/>
      <c r="I616" s="46"/>
      <c r="J616" s="46">
        <f t="shared" si="92"/>
        <v>0</v>
      </c>
      <c r="K616" s="45">
        <f t="shared" si="93"/>
        <v>0</v>
      </c>
      <c r="L616" s="43">
        <f t="shared" si="94"/>
        <v>0</v>
      </c>
      <c r="M616" s="43">
        <f t="shared" si="95"/>
        <v>0</v>
      </c>
      <c r="N616" s="43">
        <v>0</v>
      </c>
      <c r="O616" s="43">
        <v>0</v>
      </c>
      <c r="P616" s="45"/>
    </row>
    <row r="617" spans="1:16" s="56" customFormat="1" x14ac:dyDescent="0.25">
      <c r="A617" s="48">
        <f t="shared" si="96"/>
        <v>85</v>
      </c>
      <c r="B617" s="46" t="s">
        <v>1302</v>
      </c>
      <c r="C617" s="46"/>
      <c r="D617" s="46"/>
      <c r="E617" s="46"/>
      <c r="F617" s="46"/>
      <c r="G617" s="46"/>
      <c r="H617" s="46"/>
      <c r="I617" s="46"/>
      <c r="J617" s="46">
        <f t="shared" si="92"/>
        <v>0</v>
      </c>
      <c r="K617" s="45">
        <f t="shared" si="93"/>
        <v>0</v>
      </c>
      <c r="L617" s="43">
        <f t="shared" si="94"/>
        <v>0</v>
      </c>
      <c r="M617" s="43">
        <f t="shared" si="95"/>
        <v>0</v>
      </c>
      <c r="N617" s="43">
        <v>0</v>
      </c>
      <c r="O617" s="43">
        <v>0</v>
      </c>
      <c r="P617" s="45"/>
    </row>
    <row r="618" spans="1:16" s="56" customFormat="1" x14ac:dyDescent="0.25">
      <c r="A618" s="48">
        <f t="shared" si="96"/>
        <v>86</v>
      </c>
      <c r="B618" s="46" t="s">
        <v>1303</v>
      </c>
      <c r="C618" s="46"/>
      <c r="D618" s="46"/>
      <c r="E618" s="46"/>
      <c r="F618" s="46"/>
      <c r="G618" s="46"/>
      <c r="H618" s="46"/>
      <c r="I618" s="46"/>
      <c r="J618" s="46">
        <f t="shared" si="92"/>
        <v>0</v>
      </c>
      <c r="K618" s="45">
        <f t="shared" si="93"/>
        <v>0</v>
      </c>
      <c r="L618" s="43">
        <f t="shared" si="94"/>
        <v>0</v>
      </c>
      <c r="M618" s="43">
        <f t="shared" si="95"/>
        <v>0</v>
      </c>
      <c r="N618" s="43">
        <v>0</v>
      </c>
      <c r="O618" s="43">
        <v>0</v>
      </c>
      <c r="P618" s="45"/>
    </row>
    <row r="619" spans="1:16" s="56" customFormat="1" x14ac:dyDescent="0.25">
      <c r="A619" s="48">
        <f t="shared" si="96"/>
        <v>87</v>
      </c>
      <c r="B619" s="46" t="s">
        <v>1304</v>
      </c>
      <c r="C619" s="46"/>
      <c r="D619" s="46"/>
      <c r="E619" s="46"/>
      <c r="F619" s="46"/>
      <c r="G619" s="46"/>
      <c r="H619" s="46"/>
      <c r="I619" s="46"/>
      <c r="J619" s="46">
        <f t="shared" si="92"/>
        <v>0</v>
      </c>
      <c r="K619" s="45">
        <f t="shared" si="93"/>
        <v>0</v>
      </c>
      <c r="L619" s="43">
        <f t="shared" si="94"/>
        <v>0</v>
      </c>
      <c r="M619" s="43">
        <f t="shared" si="95"/>
        <v>0</v>
      </c>
      <c r="N619" s="43">
        <v>0</v>
      </c>
      <c r="O619" s="43">
        <v>0</v>
      </c>
      <c r="P619" s="45"/>
    </row>
    <row r="620" spans="1:16" s="56" customFormat="1" x14ac:dyDescent="0.25">
      <c r="A620" s="48">
        <f t="shared" si="96"/>
        <v>88</v>
      </c>
      <c r="B620" s="46" t="s">
        <v>1305</v>
      </c>
      <c r="C620" s="46"/>
      <c r="D620" s="46"/>
      <c r="E620" s="46"/>
      <c r="F620" s="46"/>
      <c r="G620" s="46"/>
      <c r="H620" s="46"/>
      <c r="I620" s="46"/>
      <c r="J620" s="46">
        <f t="shared" si="92"/>
        <v>0</v>
      </c>
      <c r="K620" s="45">
        <f t="shared" si="93"/>
        <v>0</v>
      </c>
      <c r="L620" s="43">
        <f t="shared" si="94"/>
        <v>0</v>
      </c>
      <c r="M620" s="43">
        <f t="shared" si="95"/>
        <v>0</v>
      </c>
      <c r="N620" s="43">
        <v>0</v>
      </c>
      <c r="O620" s="43">
        <v>0</v>
      </c>
      <c r="P620" s="45"/>
    </row>
    <row r="621" spans="1:16" s="56" customFormat="1" x14ac:dyDescent="0.25">
      <c r="A621" s="48">
        <f t="shared" si="96"/>
        <v>89</v>
      </c>
      <c r="B621" s="46" t="s">
        <v>1306</v>
      </c>
      <c r="C621" s="46"/>
      <c r="D621" s="46"/>
      <c r="E621" s="46"/>
      <c r="F621" s="46"/>
      <c r="G621" s="46"/>
      <c r="H621" s="46"/>
      <c r="I621" s="46"/>
      <c r="J621" s="46">
        <f t="shared" si="92"/>
        <v>0</v>
      </c>
      <c r="K621" s="45">
        <f t="shared" si="93"/>
        <v>0</v>
      </c>
      <c r="L621" s="43">
        <f t="shared" si="94"/>
        <v>0</v>
      </c>
      <c r="M621" s="43">
        <f t="shared" si="95"/>
        <v>0</v>
      </c>
      <c r="N621" s="43">
        <v>0</v>
      </c>
      <c r="O621" s="43">
        <v>0</v>
      </c>
      <c r="P621" s="45"/>
    </row>
    <row r="622" spans="1:16" s="56" customFormat="1" x14ac:dyDescent="0.25">
      <c r="A622" s="48">
        <f t="shared" si="96"/>
        <v>90</v>
      </c>
      <c r="B622" s="46" t="s">
        <v>1307</v>
      </c>
      <c r="C622" s="46"/>
      <c r="D622" s="46"/>
      <c r="E622" s="46"/>
      <c r="F622" s="46"/>
      <c r="G622" s="46"/>
      <c r="H622" s="46"/>
      <c r="I622" s="46"/>
      <c r="J622" s="46">
        <f t="shared" si="92"/>
        <v>0</v>
      </c>
      <c r="K622" s="45">
        <f t="shared" si="93"/>
        <v>0</v>
      </c>
      <c r="L622" s="43">
        <f t="shared" si="94"/>
        <v>0</v>
      </c>
      <c r="M622" s="43">
        <f t="shared" si="95"/>
        <v>0</v>
      </c>
      <c r="N622" s="43">
        <v>0</v>
      </c>
      <c r="O622" s="43">
        <v>0</v>
      </c>
      <c r="P622" s="45"/>
    </row>
    <row r="623" spans="1:16" s="56" customFormat="1" x14ac:dyDescent="0.25">
      <c r="A623" s="48">
        <f t="shared" si="96"/>
        <v>91</v>
      </c>
      <c r="B623" s="46" t="s">
        <v>1308</v>
      </c>
      <c r="C623" s="46"/>
      <c r="D623" s="46"/>
      <c r="E623" s="46"/>
      <c r="F623" s="46"/>
      <c r="G623" s="46"/>
      <c r="H623" s="46"/>
      <c r="I623" s="46"/>
      <c r="J623" s="46">
        <f t="shared" si="92"/>
        <v>0</v>
      </c>
      <c r="K623" s="45">
        <f t="shared" si="93"/>
        <v>0</v>
      </c>
      <c r="L623" s="43">
        <f t="shared" si="94"/>
        <v>0</v>
      </c>
      <c r="M623" s="43">
        <f t="shared" si="95"/>
        <v>0</v>
      </c>
      <c r="N623" s="43">
        <v>0</v>
      </c>
      <c r="O623" s="43">
        <v>0</v>
      </c>
      <c r="P623" s="45"/>
    </row>
    <row r="624" spans="1:16" s="56" customFormat="1" x14ac:dyDescent="0.25">
      <c r="A624" s="48">
        <f t="shared" si="96"/>
        <v>92</v>
      </c>
      <c r="B624" s="46" t="s">
        <v>1309</v>
      </c>
      <c r="C624" s="46"/>
      <c r="D624" s="46"/>
      <c r="E624" s="46"/>
      <c r="F624" s="46"/>
      <c r="G624" s="46"/>
      <c r="H624" s="46"/>
      <c r="I624" s="46"/>
      <c r="J624" s="46">
        <f t="shared" si="92"/>
        <v>0</v>
      </c>
      <c r="K624" s="45">
        <f t="shared" si="93"/>
        <v>0</v>
      </c>
      <c r="L624" s="43">
        <f t="shared" si="94"/>
        <v>0</v>
      </c>
      <c r="M624" s="43">
        <f t="shared" si="95"/>
        <v>0</v>
      </c>
      <c r="N624" s="43">
        <v>0</v>
      </c>
      <c r="O624" s="43">
        <v>0</v>
      </c>
      <c r="P624" s="45"/>
    </row>
    <row r="625" spans="1:16" s="56" customFormat="1" x14ac:dyDescent="0.25">
      <c r="A625" s="48">
        <f t="shared" si="96"/>
        <v>93</v>
      </c>
      <c r="B625" s="46" t="s">
        <v>1310</v>
      </c>
      <c r="C625" s="46"/>
      <c r="D625" s="46"/>
      <c r="E625" s="46"/>
      <c r="F625" s="46"/>
      <c r="G625" s="46"/>
      <c r="H625" s="46"/>
      <c r="I625" s="46"/>
      <c r="J625" s="46">
        <f t="shared" si="92"/>
        <v>0</v>
      </c>
      <c r="K625" s="45">
        <f t="shared" si="93"/>
        <v>0</v>
      </c>
      <c r="L625" s="43">
        <f t="shared" si="94"/>
        <v>0</v>
      </c>
      <c r="M625" s="43">
        <f t="shared" si="95"/>
        <v>0</v>
      </c>
      <c r="N625" s="43">
        <v>0</v>
      </c>
      <c r="O625" s="43">
        <v>0</v>
      </c>
      <c r="P625" s="45"/>
    </row>
    <row r="626" spans="1:16" s="56" customFormat="1" x14ac:dyDescent="0.25">
      <c r="A626" s="48">
        <f t="shared" si="96"/>
        <v>94</v>
      </c>
      <c r="B626" s="46" t="s">
        <v>1311</v>
      </c>
      <c r="C626" s="46"/>
      <c r="D626" s="46"/>
      <c r="E626" s="46"/>
      <c r="F626" s="46"/>
      <c r="G626" s="46"/>
      <c r="H626" s="46"/>
      <c r="I626" s="46"/>
      <c r="J626" s="46">
        <f t="shared" si="92"/>
        <v>0</v>
      </c>
      <c r="K626" s="45">
        <f t="shared" si="93"/>
        <v>0</v>
      </c>
      <c r="L626" s="43">
        <f t="shared" si="94"/>
        <v>0</v>
      </c>
      <c r="M626" s="43">
        <f t="shared" si="95"/>
        <v>0</v>
      </c>
      <c r="N626" s="43">
        <v>0</v>
      </c>
      <c r="O626" s="43">
        <v>0</v>
      </c>
      <c r="P626" s="45"/>
    </row>
    <row r="627" spans="1:16" s="56" customFormat="1" x14ac:dyDescent="0.25">
      <c r="A627" s="48">
        <f t="shared" si="96"/>
        <v>95</v>
      </c>
      <c r="B627" s="46" t="s">
        <v>1312</v>
      </c>
      <c r="C627" s="46"/>
      <c r="D627" s="46"/>
      <c r="E627" s="46"/>
      <c r="F627" s="46"/>
      <c r="G627" s="46"/>
      <c r="H627" s="46"/>
      <c r="I627" s="46"/>
      <c r="J627" s="46">
        <f t="shared" si="92"/>
        <v>0</v>
      </c>
      <c r="K627" s="45">
        <f t="shared" si="93"/>
        <v>0</v>
      </c>
      <c r="L627" s="43">
        <f t="shared" si="94"/>
        <v>0</v>
      </c>
      <c r="M627" s="43">
        <f t="shared" si="95"/>
        <v>0</v>
      </c>
      <c r="N627" s="43">
        <v>0</v>
      </c>
      <c r="O627" s="43">
        <v>0</v>
      </c>
      <c r="P627" s="45"/>
    </row>
    <row r="628" spans="1:16" s="56" customFormat="1" x14ac:dyDescent="0.25">
      <c r="A628" s="48">
        <f t="shared" si="96"/>
        <v>96</v>
      </c>
      <c r="B628" s="46" t="s">
        <v>1313</v>
      </c>
      <c r="C628" s="46"/>
      <c r="D628" s="46"/>
      <c r="E628" s="46"/>
      <c r="F628" s="46"/>
      <c r="G628" s="46"/>
      <c r="H628" s="46"/>
      <c r="I628" s="46"/>
      <c r="J628" s="46">
        <f t="shared" si="92"/>
        <v>0</v>
      </c>
      <c r="K628" s="45">
        <f t="shared" si="93"/>
        <v>0</v>
      </c>
      <c r="L628" s="43">
        <f t="shared" si="94"/>
        <v>0</v>
      </c>
      <c r="M628" s="43">
        <f t="shared" si="95"/>
        <v>0</v>
      </c>
      <c r="N628" s="43">
        <v>0</v>
      </c>
      <c r="O628" s="43">
        <v>0</v>
      </c>
      <c r="P628" s="45"/>
    </row>
    <row r="629" spans="1:16" s="56" customFormat="1" x14ac:dyDescent="0.25">
      <c r="A629" s="48">
        <f t="shared" si="96"/>
        <v>97</v>
      </c>
      <c r="B629" s="46" t="s">
        <v>1314</v>
      </c>
      <c r="C629" s="46">
        <v>5244.1</v>
      </c>
      <c r="D629" s="46"/>
      <c r="E629" s="46"/>
      <c r="F629" s="46">
        <f>C629+D629+E629</f>
        <v>5244.1</v>
      </c>
      <c r="G629" s="46">
        <v>97</v>
      </c>
      <c r="H629" s="46"/>
      <c r="I629" s="46"/>
      <c r="J629" s="46">
        <f t="shared" si="92"/>
        <v>97</v>
      </c>
      <c r="K629" s="45">
        <f t="shared" si="93"/>
        <v>0.1670722328312978</v>
      </c>
      <c r="L629" s="43">
        <f t="shared" si="94"/>
        <v>715.31141125555996</v>
      </c>
      <c r="M629" s="43">
        <f t="shared" si="95"/>
        <v>157.36851047622318</v>
      </c>
      <c r="N629" s="43">
        <v>291.52617326835951</v>
      </c>
      <c r="O629" s="43">
        <v>137.2654084378205</v>
      </c>
      <c r="P629" s="45">
        <f>(L629+M629+N629+O629)/F629</f>
        <v>0.24817823905683778</v>
      </c>
    </row>
    <row r="630" spans="1:16" s="56" customFormat="1" ht="13" x14ac:dyDescent="0.3">
      <c r="A630" s="48">
        <f t="shared" si="96"/>
        <v>98</v>
      </c>
      <c r="B630" s="46" t="s">
        <v>1315</v>
      </c>
      <c r="C630" s="46"/>
      <c r="D630" s="46"/>
      <c r="E630" s="19"/>
      <c r="F630" s="46"/>
      <c r="G630" s="46"/>
      <c r="H630" s="46"/>
      <c r="I630" s="46"/>
      <c r="J630" s="46">
        <f t="shared" si="92"/>
        <v>0</v>
      </c>
      <c r="K630" s="45">
        <f t="shared" si="93"/>
        <v>0</v>
      </c>
      <c r="L630" s="43">
        <f t="shared" si="94"/>
        <v>0</v>
      </c>
      <c r="M630" s="43">
        <f t="shared" si="95"/>
        <v>0</v>
      </c>
      <c r="N630" s="43">
        <v>0</v>
      </c>
      <c r="O630" s="43">
        <v>0</v>
      </c>
      <c r="P630" s="45"/>
    </row>
    <row r="631" spans="1:16" s="56" customFormat="1" x14ac:dyDescent="0.25">
      <c r="A631" s="48">
        <f t="shared" si="96"/>
        <v>99</v>
      </c>
      <c r="B631" s="46" t="s">
        <v>1316</v>
      </c>
      <c r="C631" s="46"/>
      <c r="D631" s="46"/>
      <c r="E631" s="46"/>
      <c r="F631" s="46"/>
      <c r="G631" s="46"/>
      <c r="H631" s="46"/>
      <c r="I631" s="46"/>
      <c r="J631" s="46">
        <f t="shared" si="92"/>
        <v>0</v>
      </c>
      <c r="K631" s="45">
        <f t="shared" si="93"/>
        <v>0</v>
      </c>
      <c r="L631" s="43">
        <f t="shared" si="94"/>
        <v>0</v>
      </c>
      <c r="M631" s="43">
        <f t="shared" si="95"/>
        <v>0</v>
      </c>
      <c r="N631" s="43">
        <v>0</v>
      </c>
      <c r="O631" s="43">
        <v>0</v>
      </c>
      <c r="P631" s="45"/>
    </row>
    <row r="632" spans="1:16" s="56" customFormat="1" x14ac:dyDescent="0.25">
      <c r="A632" s="48">
        <f t="shared" si="96"/>
        <v>100</v>
      </c>
      <c r="B632" s="46" t="s">
        <v>1317</v>
      </c>
      <c r="C632" s="46"/>
      <c r="D632" s="46"/>
      <c r="E632" s="46"/>
      <c r="F632" s="46"/>
      <c r="G632" s="46"/>
      <c r="H632" s="46"/>
      <c r="I632" s="46"/>
      <c r="J632" s="46">
        <f t="shared" si="92"/>
        <v>0</v>
      </c>
      <c r="K632" s="45">
        <f t="shared" si="93"/>
        <v>0</v>
      </c>
      <c r="L632" s="43">
        <f t="shared" si="94"/>
        <v>0</v>
      </c>
      <c r="M632" s="43">
        <f t="shared" si="95"/>
        <v>0</v>
      </c>
      <c r="N632" s="43">
        <v>0</v>
      </c>
      <c r="O632" s="43">
        <v>0</v>
      </c>
      <c r="P632" s="45"/>
    </row>
    <row r="633" spans="1:16" s="56" customFormat="1" x14ac:dyDescent="0.25">
      <c r="A633" s="48">
        <f t="shared" si="96"/>
        <v>101</v>
      </c>
      <c r="B633" s="46" t="s">
        <v>1318</v>
      </c>
      <c r="C633" s="46"/>
      <c r="D633" s="46"/>
      <c r="E633" s="46"/>
      <c r="F633" s="46"/>
      <c r="G633" s="46"/>
      <c r="H633" s="46"/>
      <c r="I633" s="46"/>
      <c r="J633" s="46">
        <f t="shared" si="92"/>
        <v>0</v>
      </c>
      <c r="K633" s="45">
        <f t="shared" si="93"/>
        <v>0</v>
      </c>
      <c r="L633" s="43">
        <f t="shared" si="94"/>
        <v>0</v>
      </c>
      <c r="M633" s="43">
        <f t="shared" si="95"/>
        <v>0</v>
      </c>
      <c r="N633" s="43">
        <v>0</v>
      </c>
      <c r="O633" s="43">
        <v>0</v>
      </c>
      <c r="P633" s="45"/>
    </row>
    <row r="634" spans="1:16" s="56" customFormat="1" x14ac:dyDescent="0.25">
      <c r="A634" s="48">
        <f t="shared" si="96"/>
        <v>102</v>
      </c>
      <c r="B634" s="46" t="s">
        <v>1319</v>
      </c>
      <c r="C634" s="46"/>
      <c r="D634" s="46"/>
      <c r="E634" s="46"/>
      <c r="F634" s="46"/>
      <c r="G634" s="46"/>
      <c r="H634" s="46"/>
      <c r="I634" s="46"/>
      <c r="J634" s="46">
        <f t="shared" si="92"/>
        <v>0</v>
      </c>
      <c r="K634" s="45">
        <f t="shared" si="93"/>
        <v>0</v>
      </c>
      <c r="L634" s="43">
        <f t="shared" si="94"/>
        <v>0</v>
      </c>
      <c r="M634" s="43">
        <f t="shared" si="95"/>
        <v>0</v>
      </c>
      <c r="N634" s="43">
        <v>0</v>
      </c>
      <c r="O634" s="43">
        <v>0</v>
      </c>
      <c r="P634" s="45"/>
    </row>
    <row r="635" spans="1:16" s="56" customFormat="1" x14ac:dyDescent="0.25">
      <c r="A635" s="48">
        <f t="shared" si="96"/>
        <v>103</v>
      </c>
      <c r="B635" s="46" t="s">
        <v>1320</v>
      </c>
      <c r="C635" s="46"/>
      <c r="D635" s="46"/>
      <c r="E635" s="46"/>
      <c r="F635" s="46"/>
      <c r="G635" s="46"/>
      <c r="H635" s="46"/>
      <c r="I635" s="46"/>
      <c r="J635" s="46">
        <f t="shared" si="92"/>
        <v>0</v>
      </c>
      <c r="K635" s="45">
        <f t="shared" si="93"/>
        <v>0</v>
      </c>
      <c r="L635" s="43">
        <f t="shared" si="94"/>
        <v>0</v>
      </c>
      <c r="M635" s="43">
        <f t="shared" si="95"/>
        <v>0</v>
      </c>
      <c r="N635" s="43">
        <v>0</v>
      </c>
      <c r="O635" s="43">
        <v>0</v>
      </c>
      <c r="P635" s="45"/>
    </row>
    <row r="636" spans="1:16" s="56" customFormat="1" x14ac:dyDescent="0.25">
      <c r="A636" s="48">
        <f t="shared" si="96"/>
        <v>104</v>
      </c>
      <c r="B636" s="46" t="s">
        <v>1321</v>
      </c>
      <c r="C636" s="46"/>
      <c r="D636" s="46"/>
      <c r="E636" s="46"/>
      <c r="F636" s="46"/>
      <c r="G636" s="46"/>
      <c r="H636" s="46"/>
      <c r="I636" s="46"/>
      <c r="J636" s="46">
        <f t="shared" si="92"/>
        <v>0</v>
      </c>
      <c r="K636" s="45">
        <f t="shared" si="93"/>
        <v>0</v>
      </c>
      <c r="L636" s="43">
        <f t="shared" si="94"/>
        <v>0</v>
      </c>
      <c r="M636" s="43">
        <f t="shared" si="95"/>
        <v>0</v>
      </c>
      <c r="N636" s="43">
        <v>0</v>
      </c>
      <c r="O636" s="43">
        <v>0</v>
      </c>
      <c r="P636" s="45"/>
    </row>
    <row r="637" spans="1:16" s="56" customFormat="1" x14ac:dyDescent="0.25">
      <c r="A637" s="48">
        <f t="shared" si="96"/>
        <v>105</v>
      </c>
      <c r="B637" s="46" t="s">
        <v>1322</v>
      </c>
      <c r="C637" s="46"/>
      <c r="D637" s="46"/>
      <c r="E637" s="46"/>
      <c r="F637" s="46"/>
      <c r="G637" s="46"/>
      <c r="H637" s="46"/>
      <c r="I637" s="46"/>
      <c r="J637" s="46">
        <f t="shared" si="92"/>
        <v>0</v>
      </c>
      <c r="K637" s="45">
        <f t="shared" si="93"/>
        <v>0</v>
      </c>
      <c r="L637" s="43">
        <f t="shared" si="94"/>
        <v>0</v>
      </c>
      <c r="M637" s="43">
        <f t="shared" si="95"/>
        <v>0</v>
      </c>
      <c r="N637" s="43">
        <v>0</v>
      </c>
      <c r="O637" s="43">
        <v>0</v>
      </c>
      <c r="P637" s="45"/>
    </row>
    <row r="638" spans="1:16" s="56" customFormat="1" x14ac:dyDescent="0.25">
      <c r="A638" s="48">
        <f t="shared" si="96"/>
        <v>106</v>
      </c>
      <c r="B638" s="46" t="s">
        <v>1323</v>
      </c>
      <c r="C638" s="46"/>
      <c r="D638" s="46"/>
      <c r="E638" s="67"/>
      <c r="F638" s="46"/>
      <c r="G638" s="46"/>
      <c r="H638" s="46"/>
      <c r="I638" s="46"/>
      <c r="J638" s="46">
        <f t="shared" si="92"/>
        <v>0</v>
      </c>
      <c r="K638" s="45">
        <f t="shared" si="93"/>
        <v>0</v>
      </c>
      <c r="L638" s="43">
        <f t="shared" si="94"/>
        <v>0</v>
      </c>
      <c r="M638" s="43">
        <f t="shared" si="95"/>
        <v>0</v>
      </c>
      <c r="N638" s="43">
        <v>0</v>
      </c>
      <c r="O638" s="43">
        <v>0</v>
      </c>
      <c r="P638" s="45"/>
    </row>
    <row r="639" spans="1:16" s="56" customFormat="1" x14ac:dyDescent="0.25">
      <c r="A639" s="48">
        <f t="shared" si="96"/>
        <v>107</v>
      </c>
      <c r="B639" s="46" t="s">
        <v>1324</v>
      </c>
      <c r="C639" s="46"/>
      <c r="D639" s="46"/>
      <c r="E639" s="46"/>
      <c r="F639" s="46"/>
      <c r="G639" s="46"/>
      <c r="H639" s="46"/>
      <c r="I639" s="46"/>
      <c r="J639" s="46">
        <f t="shared" si="92"/>
        <v>0</v>
      </c>
      <c r="K639" s="45">
        <f t="shared" si="93"/>
        <v>0</v>
      </c>
      <c r="L639" s="43">
        <f t="shared" si="94"/>
        <v>0</v>
      </c>
      <c r="M639" s="43">
        <f t="shared" si="95"/>
        <v>0</v>
      </c>
      <c r="N639" s="43">
        <v>0</v>
      </c>
      <c r="O639" s="43">
        <v>0</v>
      </c>
      <c r="P639" s="45"/>
    </row>
    <row r="640" spans="1:16" s="56" customFormat="1" x14ac:dyDescent="0.25">
      <c r="A640" s="48">
        <f t="shared" si="96"/>
        <v>108</v>
      </c>
      <c r="B640" s="46" t="s">
        <v>1325</v>
      </c>
      <c r="C640" s="46"/>
      <c r="D640" s="46"/>
      <c r="E640" s="46"/>
      <c r="F640" s="46"/>
      <c r="G640" s="46"/>
      <c r="H640" s="46"/>
      <c r="I640" s="46"/>
      <c r="J640" s="46">
        <f t="shared" si="92"/>
        <v>0</v>
      </c>
      <c r="K640" s="45">
        <f t="shared" si="93"/>
        <v>0</v>
      </c>
      <c r="L640" s="43">
        <f t="shared" si="94"/>
        <v>0</v>
      </c>
      <c r="M640" s="43">
        <f t="shared" si="95"/>
        <v>0</v>
      </c>
      <c r="N640" s="43">
        <v>0</v>
      </c>
      <c r="O640" s="43">
        <v>0</v>
      </c>
      <c r="P640" s="45"/>
    </row>
    <row r="641" spans="1:16" s="56" customFormat="1" x14ac:dyDescent="0.25">
      <c r="A641" s="48">
        <f t="shared" si="96"/>
        <v>109</v>
      </c>
      <c r="B641" s="46" t="s">
        <v>1326</v>
      </c>
      <c r="C641" s="46"/>
      <c r="D641" s="46"/>
      <c r="E641" s="46"/>
      <c r="F641" s="46"/>
      <c r="G641" s="46"/>
      <c r="H641" s="46"/>
      <c r="I641" s="46"/>
      <c r="J641" s="46">
        <f t="shared" si="92"/>
        <v>0</v>
      </c>
      <c r="K641" s="45">
        <f t="shared" si="93"/>
        <v>0</v>
      </c>
      <c r="L641" s="43">
        <f t="shared" si="94"/>
        <v>0</v>
      </c>
      <c r="M641" s="43">
        <f t="shared" si="95"/>
        <v>0</v>
      </c>
      <c r="N641" s="43">
        <v>0</v>
      </c>
      <c r="O641" s="43">
        <v>0</v>
      </c>
      <c r="P641" s="45"/>
    </row>
    <row r="642" spans="1:16" s="56" customFormat="1" x14ac:dyDescent="0.25">
      <c r="A642" s="48">
        <f t="shared" si="96"/>
        <v>110</v>
      </c>
      <c r="B642" s="46" t="s">
        <v>1327</v>
      </c>
      <c r="C642" s="46"/>
      <c r="D642" s="46"/>
      <c r="E642" s="46"/>
      <c r="F642" s="46"/>
      <c r="G642" s="46"/>
      <c r="H642" s="46"/>
      <c r="I642" s="46"/>
      <c r="J642" s="46">
        <f t="shared" si="92"/>
        <v>0</v>
      </c>
      <c r="K642" s="45">
        <f t="shared" si="93"/>
        <v>0</v>
      </c>
      <c r="L642" s="43">
        <f t="shared" si="94"/>
        <v>0</v>
      </c>
      <c r="M642" s="43">
        <f t="shared" si="95"/>
        <v>0</v>
      </c>
      <c r="N642" s="43">
        <v>0</v>
      </c>
      <c r="O642" s="43">
        <v>0</v>
      </c>
      <c r="P642" s="45"/>
    </row>
    <row r="643" spans="1:16" s="56" customFormat="1" x14ac:dyDescent="0.25">
      <c r="A643" s="48">
        <f t="shared" si="96"/>
        <v>111</v>
      </c>
      <c r="B643" s="46" t="s">
        <v>1328</v>
      </c>
      <c r="C643" s="46"/>
      <c r="D643" s="46"/>
      <c r="E643" s="46"/>
      <c r="F643" s="46"/>
      <c r="G643" s="46"/>
      <c r="H643" s="46"/>
      <c r="I643" s="46"/>
      <c r="J643" s="46">
        <f t="shared" si="92"/>
        <v>0</v>
      </c>
      <c r="K643" s="45">
        <f t="shared" si="93"/>
        <v>0</v>
      </c>
      <c r="L643" s="43">
        <f t="shared" si="94"/>
        <v>0</v>
      </c>
      <c r="M643" s="43">
        <f t="shared" si="95"/>
        <v>0</v>
      </c>
      <c r="N643" s="43">
        <v>0</v>
      </c>
      <c r="O643" s="43">
        <v>0</v>
      </c>
      <c r="P643" s="45"/>
    </row>
    <row r="644" spans="1:16" s="56" customFormat="1" x14ac:dyDescent="0.25">
      <c r="A644" s="48">
        <f t="shared" si="96"/>
        <v>112</v>
      </c>
      <c r="B644" s="46" t="s">
        <v>1329</v>
      </c>
      <c r="C644" s="46"/>
      <c r="D644" s="46"/>
      <c r="E644" s="46"/>
      <c r="F644" s="46"/>
      <c r="G644" s="46"/>
      <c r="H644" s="46"/>
      <c r="I644" s="46"/>
      <c r="J644" s="46">
        <f t="shared" si="92"/>
        <v>0</v>
      </c>
      <c r="K644" s="45">
        <f t="shared" si="93"/>
        <v>0</v>
      </c>
      <c r="L644" s="43">
        <f t="shared" si="94"/>
        <v>0</v>
      </c>
      <c r="M644" s="43">
        <f t="shared" si="95"/>
        <v>0</v>
      </c>
      <c r="N644" s="43">
        <v>0</v>
      </c>
      <c r="O644" s="43">
        <v>0</v>
      </c>
      <c r="P644" s="45"/>
    </row>
    <row r="645" spans="1:16" s="56" customFormat="1" x14ac:dyDescent="0.25">
      <c r="A645" s="48">
        <f t="shared" si="96"/>
        <v>113</v>
      </c>
      <c r="B645" s="46" t="s">
        <v>1330</v>
      </c>
      <c r="C645" s="46"/>
      <c r="D645" s="46"/>
      <c r="E645" s="46"/>
      <c r="F645" s="46"/>
      <c r="G645" s="46"/>
      <c r="H645" s="46"/>
      <c r="I645" s="46"/>
      <c r="J645" s="46">
        <f t="shared" si="92"/>
        <v>0</v>
      </c>
      <c r="K645" s="45">
        <f t="shared" si="93"/>
        <v>0</v>
      </c>
      <c r="L645" s="43">
        <f t="shared" si="94"/>
        <v>0</v>
      </c>
      <c r="M645" s="43">
        <f t="shared" si="95"/>
        <v>0</v>
      </c>
      <c r="N645" s="43">
        <v>0</v>
      </c>
      <c r="O645" s="43">
        <v>0</v>
      </c>
      <c r="P645" s="45"/>
    </row>
    <row r="646" spans="1:16" s="56" customFormat="1" x14ac:dyDescent="0.25">
      <c r="A646" s="48">
        <f t="shared" si="96"/>
        <v>114</v>
      </c>
      <c r="B646" s="46" t="s">
        <v>1331</v>
      </c>
      <c r="C646" s="46"/>
      <c r="D646" s="46"/>
      <c r="E646" s="46"/>
      <c r="F646" s="46"/>
      <c r="G646" s="46"/>
      <c r="H646" s="46"/>
      <c r="I646" s="46"/>
      <c r="J646" s="46">
        <f t="shared" si="92"/>
        <v>0</v>
      </c>
      <c r="K646" s="45">
        <f t="shared" si="93"/>
        <v>0</v>
      </c>
      <c r="L646" s="43">
        <f t="shared" si="94"/>
        <v>0</v>
      </c>
      <c r="M646" s="43">
        <f t="shared" si="95"/>
        <v>0</v>
      </c>
      <c r="N646" s="43">
        <v>0</v>
      </c>
      <c r="O646" s="43">
        <v>0</v>
      </c>
      <c r="P646" s="45"/>
    </row>
    <row r="647" spans="1:16" s="56" customFormat="1" x14ac:dyDescent="0.25">
      <c r="A647" s="48">
        <f t="shared" si="96"/>
        <v>115</v>
      </c>
      <c r="B647" s="46" t="s">
        <v>1332</v>
      </c>
      <c r="C647" s="46"/>
      <c r="D647" s="46"/>
      <c r="E647" s="46"/>
      <c r="F647" s="46"/>
      <c r="G647" s="46"/>
      <c r="H647" s="46"/>
      <c r="I647" s="46"/>
      <c r="J647" s="46">
        <f t="shared" si="92"/>
        <v>0</v>
      </c>
      <c r="K647" s="45">
        <f t="shared" si="93"/>
        <v>0</v>
      </c>
      <c r="L647" s="43">
        <f t="shared" si="94"/>
        <v>0</v>
      </c>
      <c r="M647" s="43">
        <f t="shared" si="95"/>
        <v>0</v>
      </c>
      <c r="N647" s="43">
        <v>0</v>
      </c>
      <c r="O647" s="43">
        <v>0</v>
      </c>
      <c r="P647" s="45"/>
    </row>
    <row r="648" spans="1:16" s="56" customFormat="1" x14ac:dyDescent="0.25">
      <c r="A648" s="48">
        <f t="shared" si="96"/>
        <v>116</v>
      </c>
      <c r="B648" s="46" t="s">
        <v>1333</v>
      </c>
      <c r="C648" s="46"/>
      <c r="D648" s="46"/>
      <c r="E648" s="46"/>
      <c r="F648" s="46"/>
      <c r="G648" s="46"/>
      <c r="H648" s="46"/>
      <c r="I648" s="46"/>
      <c r="J648" s="46">
        <f t="shared" si="92"/>
        <v>0</v>
      </c>
      <c r="K648" s="45">
        <f t="shared" si="93"/>
        <v>0</v>
      </c>
      <c r="L648" s="43">
        <f t="shared" si="94"/>
        <v>0</v>
      </c>
      <c r="M648" s="43">
        <f t="shared" si="95"/>
        <v>0</v>
      </c>
      <c r="N648" s="43">
        <v>0</v>
      </c>
      <c r="O648" s="43">
        <v>0</v>
      </c>
      <c r="P648" s="45"/>
    </row>
    <row r="649" spans="1:16" s="56" customFormat="1" x14ac:dyDescent="0.25">
      <c r="A649" s="48">
        <f t="shared" si="96"/>
        <v>117</v>
      </c>
      <c r="B649" s="46" t="s">
        <v>1334</v>
      </c>
      <c r="C649" s="46"/>
      <c r="D649" s="46"/>
      <c r="E649" s="46"/>
      <c r="F649" s="46"/>
      <c r="G649" s="46"/>
      <c r="H649" s="46"/>
      <c r="I649" s="46"/>
      <c r="J649" s="46">
        <f t="shared" si="92"/>
        <v>0</v>
      </c>
      <c r="K649" s="45">
        <f t="shared" si="93"/>
        <v>0</v>
      </c>
      <c r="L649" s="43">
        <f t="shared" si="94"/>
        <v>0</v>
      </c>
      <c r="M649" s="43">
        <f t="shared" si="95"/>
        <v>0</v>
      </c>
      <c r="N649" s="43">
        <v>0</v>
      </c>
      <c r="O649" s="43">
        <v>0</v>
      </c>
      <c r="P649" s="45"/>
    </row>
    <row r="650" spans="1:16" s="56" customFormat="1" x14ac:dyDescent="0.25">
      <c r="A650" s="48">
        <f t="shared" si="96"/>
        <v>118</v>
      </c>
      <c r="B650" s="46" t="s">
        <v>1335</v>
      </c>
      <c r="C650" s="46"/>
      <c r="D650" s="46"/>
      <c r="E650" s="46"/>
      <c r="F650" s="46"/>
      <c r="G650" s="46"/>
      <c r="H650" s="46"/>
      <c r="I650" s="46"/>
      <c r="J650" s="46">
        <f t="shared" si="92"/>
        <v>0</v>
      </c>
      <c r="K650" s="45">
        <f t="shared" si="93"/>
        <v>0</v>
      </c>
      <c r="L650" s="43">
        <f t="shared" si="94"/>
        <v>0</v>
      </c>
      <c r="M650" s="43">
        <f t="shared" si="95"/>
        <v>0</v>
      </c>
      <c r="N650" s="43">
        <v>0</v>
      </c>
      <c r="O650" s="43">
        <v>0</v>
      </c>
      <c r="P650" s="45"/>
    </row>
    <row r="651" spans="1:16" s="56" customFormat="1" x14ac:dyDescent="0.25">
      <c r="A651" s="48">
        <f t="shared" si="96"/>
        <v>119</v>
      </c>
      <c r="B651" s="46" t="s">
        <v>1336</v>
      </c>
      <c r="C651" s="46"/>
      <c r="D651" s="46"/>
      <c r="E651" s="46"/>
      <c r="F651" s="46"/>
      <c r="G651" s="46"/>
      <c r="H651" s="46"/>
      <c r="I651" s="46"/>
      <c r="J651" s="46">
        <f t="shared" si="92"/>
        <v>0</v>
      </c>
      <c r="K651" s="45">
        <f t="shared" si="93"/>
        <v>0</v>
      </c>
      <c r="L651" s="43">
        <f t="shared" si="94"/>
        <v>0</v>
      </c>
      <c r="M651" s="43">
        <f t="shared" si="95"/>
        <v>0</v>
      </c>
      <c r="N651" s="43">
        <v>0</v>
      </c>
      <c r="O651" s="43">
        <v>0</v>
      </c>
      <c r="P651" s="45"/>
    </row>
    <row r="652" spans="1:16" s="56" customFormat="1" x14ac:dyDescent="0.25">
      <c r="A652" s="48">
        <f t="shared" si="96"/>
        <v>120</v>
      </c>
      <c r="B652" s="46" t="s">
        <v>1337</v>
      </c>
      <c r="C652" s="46"/>
      <c r="D652" s="46"/>
      <c r="E652" s="46"/>
      <c r="F652" s="46"/>
      <c r="G652" s="46"/>
      <c r="H652" s="46"/>
      <c r="I652" s="46"/>
      <c r="J652" s="46">
        <f t="shared" si="92"/>
        <v>0</v>
      </c>
      <c r="K652" s="45">
        <f t="shared" si="93"/>
        <v>0</v>
      </c>
      <c r="L652" s="43">
        <f t="shared" si="94"/>
        <v>0</v>
      </c>
      <c r="M652" s="43">
        <f t="shared" si="95"/>
        <v>0</v>
      </c>
      <c r="N652" s="43">
        <v>0</v>
      </c>
      <c r="O652" s="43">
        <v>0</v>
      </c>
      <c r="P652" s="45"/>
    </row>
    <row r="653" spans="1:16" s="56" customFormat="1" x14ac:dyDescent="0.25">
      <c r="A653" s="48">
        <f t="shared" si="96"/>
        <v>121</v>
      </c>
      <c r="B653" s="46" t="s">
        <v>1338</v>
      </c>
      <c r="C653" s="46"/>
      <c r="D653" s="46"/>
      <c r="E653" s="46"/>
      <c r="F653" s="46"/>
      <c r="G653" s="46"/>
      <c r="H653" s="46"/>
      <c r="I653" s="46"/>
      <c r="J653" s="46">
        <f t="shared" si="92"/>
        <v>0</v>
      </c>
      <c r="K653" s="45">
        <f t="shared" si="93"/>
        <v>0</v>
      </c>
      <c r="L653" s="43">
        <f t="shared" si="94"/>
        <v>0</v>
      </c>
      <c r="M653" s="43">
        <f t="shared" si="95"/>
        <v>0</v>
      </c>
      <c r="N653" s="43">
        <v>0</v>
      </c>
      <c r="O653" s="43">
        <v>0</v>
      </c>
      <c r="P653" s="45"/>
    </row>
    <row r="654" spans="1:16" s="56" customFormat="1" x14ac:dyDescent="0.25">
      <c r="A654" s="48">
        <f t="shared" si="96"/>
        <v>122</v>
      </c>
      <c r="B654" s="46" t="s">
        <v>1339</v>
      </c>
      <c r="C654" s="46"/>
      <c r="D654" s="46"/>
      <c r="E654" s="46"/>
      <c r="F654" s="46"/>
      <c r="G654" s="46"/>
      <c r="H654" s="46"/>
      <c r="I654" s="46"/>
      <c r="J654" s="46">
        <f t="shared" si="92"/>
        <v>0</v>
      </c>
      <c r="K654" s="45">
        <f t="shared" si="93"/>
        <v>0</v>
      </c>
      <c r="L654" s="43">
        <f t="shared" si="94"/>
        <v>0</v>
      </c>
      <c r="M654" s="43">
        <f t="shared" si="95"/>
        <v>0</v>
      </c>
      <c r="N654" s="43">
        <v>0</v>
      </c>
      <c r="O654" s="43">
        <v>0</v>
      </c>
      <c r="P654" s="45"/>
    </row>
    <row r="655" spans="1:16" s="56" customFormat="1" x14ac:dyDescent="0.25">
      <c r="A655" s="48">
        <f t="shared" si="96"/>
        <v>123</v>
      </c>
      <c r="B655" s="46" t="s">
        <v>1340</v>
      </c>
      <c r="C655" s="46"/>
      <c r="D655" s="46"/>
      <c r="E655" s="46"/>
      <c r="F655" s="46"/>
      <c r="G655" s="46"/>
      <c r="H655" s="46"/>
      <c r="I655" s="46"/>
      <c r="J655" s="46">
        <f t="shared" ref="J655:J714" si="97">G655+H655+I655</f>
        <v>0</v>
      </c>
      <c r="K655" s="45">
        <f t="shared" si="93"/>
        <v>0</v>
      </c>
      <c r="L655" s="43">
        <f t="shared" si="94"/>
        <v>0</v>
      </c>
      <c r="M655" s="43">
        <f t="shared" si="95"/>
        <v>0</v>
      </c>
      <c r="N655" s="43">
        <v>0</v>
      </c>
      <c r="O655" s="43">
        <v>0</v>
      </c>
      <c r="P655" s="45"/>
    </row>
    <row r="656" spans="1:16" s="56" customFormat="1" x14ac:dyDescent="0.25">
      <c r="A656" s="48">
        <f t="shared" si="96"/>
        <v>124</v>
      </c>
      <c r="B656" s="46" t="s">
        <v>1341</v>
      </c>
      <c r="C656" s="46"/>
      <c r="D656" s="46"/>
      <c r="E656" s="46"/>
      <c r="F656" s="46"/>
      <c r="G656" s="46"/>
      <c r="H656" s="46"/>
      <c r="I656" s="46"/>
      <c r="J656" s="46">
        <f t="shared" si="97"/>
        <v>0</v>
      </c>
      <c r="K656" s="45">
        <f t="shared" si="93"/>
        <v>0</v>
      </c>
      <c r="L656" s="43">
        <f t="shared" si="94"/>
        <v>0</v>
      </c>
      <c r="M656" s="43">
        <f t="shared" ref="M656:M715" si="98">L656*0.22</f>
        <v>0</v>
      </c>
      <c r="N656" s="43">
        <v>0</v>
      </c>
      <c r="O656" s="43">
        <v>0</v>
      </c>
      <c r="P656" s="45"/>
    </row>
    <row r="657" spans="1:16" s="56" customFormat="1" x14ac:dyDescent="0.25">
      <c r="A657" s="48">
        <f t="shared" si="96"/>
        <v>125</v>
      </c>
      <c r="B657" s="46" t="s">
        <v>1342</v>
      </c>
      <c r="C657" s="46"/>
      <c r="D657" s="46"/>
      <c r="E657" s="46"/>
      <c r="F657" s="46"/>
      <c r="G657" s="46"/>
      <c r="H657" s="46"/>
      <c r="I657" s="46"/>
      <c r="J657" s="46">
        <f t="shared" si="97"/>
        <v>0</v>
      </c>
      <c r="K657" s="45">
        <f t="shared" si="93"/>
        <v>0</v>
      </c>
      <c r="L657" s="43">
        <f t="shared" si="94"/>
        <v>0</v>
      </c>
      <c r="M657" s="43">
        <f t="shared" si="98"/>
        <v>0</v>
      </c>
      <c r="N657" s="43">
        <v>0</v>
      </c>
      <c r="O657" s="43">
        <v>0</v>
      </c>
      <c r="P657" s="45"/>
    </row>
    <row r="658" spans="1:16" s="56" customFormat="1" x14ac:dyDescent="0.25">
      <c r="A658" s="48">
        <f t="shared" si="96"/>
        <v>126</v>
      </c>
      <c r="B658" s="46" t="s">
        <v>1346</v>
      </c>
      <c r="C658" s="46"/>
      <c r="D658" s="46"/>
      <c r="E658" s="46"/>
      <c r="F658" s="46"/>
      <c r="G658" s="46"/>
      <c r="H658" s="46"/>
      <c r="I658" s="46"/>
      <c r="J658" s="46">
        <f t="shared" si="97"/>
        <v>0</v>
      </c>
      <c r="K658" s="45">
        <f t="shared" si="93"/>
        <v>0</v>
      </c>
      <c r="L658" s="43">
        <f t="shared" si="94"/>
        <v>0</v>
      </c>
      <c r="M658" s="43">
        <f t="shared" si="98"/>
        <v>0</v>
      </c>
      <c r="N658" s="43">
        <v>0</v>
      </c>
      <c r="O658" s="43">
        <v>0</v>
      </c>
      <c r="P658" s="45"/>
    </row>
    <row r="659" spans="1:16" s="56" customFormat="1" x14ac:dyDescent="0.25">
      <c r="A659" s="48">
        <f t="shared" si="96"/>
        <v>127</v>
      </c>
      <c r="B659" s="46" t="s">
        <v>1347</v>
      </c>
      <c r="C659" s="46"/>
      <c r="D659" s="46"/>
      <c r="E659" s="46"/>
      <c r="F659" s="46"/>
      <c r="G659" s="46"/>
      <c r="H659" s="46"/>
      <c r="I659" s="46"/>
      <c r="J659" s="46">
        <f t="shared" si="97"/>
        <v>0</v>
      </c>
      <c r="K659" s="45">
        <f t="shared" si="93"/>
        <v>0</v>
      </c>
      <c r="L659" s="43">
        <f t="shared" si="94"/>
        <v>0</v>
      </c>
      <c r="M659" s="43">
        <f t="shared" si="98"/>
        <v>0</v>
      </c>
      <c r="N659" s="43">
        <v>0</v>
      </c>
      <c r="O659" s="43">
        <v>0</v>
      </c>
      <c r="P659" s="45"/>
    </row>
    <row r="660" spans="1:16" s="56" customFormat="1" x14ac:dyDescent="0.25">
      <c r="A660" s="48">
        <f t="shared" si="96"/>
        <v>128</v>
      </c>
      <c r="B660" s="46" t="s">
        <v>1348</v>
      </c>
      <c r="C660" s="46"/>
      <c r="D660" s="46"/>
      <c r="E660" s="46"/>
      <c r="F660" s="46"/>
      <c r="G660" s="46"/>
      <c r="H660" s="46"/>
      <c r="I660" s="46"/>
      <c r="J660" s="46">
        <f t="shared" si="97"/>
        <v>0</v>
      </c>
      <c r="K660" s="45">
        <f t="shared" si="93"/>
        <v>0</v>
      </c>
      <c r="L660" s="43">
        <f t="shared" si="94"/>
        <v>0</v>
      </c>
      <c r="M660" s="43">
        <f t="shared" si="98"/>
        <v>0</v>
      </c>
      <c r="N660" s="43">
        <v>0</v>
      </c>
      <c r="O660" s="43">
        <v>0</v>
      </c>
      <c r="P660" s="45"/>
    </row>
    <row r="661" spans="1:16" s="56" customFormat="1" x14ac:dyDescent="0.25">
      <c r="A661" s="48">
        <f t="shared" si="96"/>
        <v>129</v>
      </c>
      <c r="B661" s="46" t="s">
        <v>1352</v>
      </c>
      <c r="C661" s="46"/>
      <c r="D661" s="46"/>
      <c r="E661" s="46"/>
      <c r="F661" s="46"/>
      <c r="G661" s="46"/>
      <c r="H661" s="46"/>
      <c r="I661" s="46"/>
      <c r="J661" s="46">
        <f t="shared" si="97"/>
        <v>0</v>
      </c>
      <c r="K661" s="45">
        <f t="shared" ref="K661:K724" si="99">3/$F$891*F661</f>
        <v>0</v>
      </c>
      <c r="L661" s="43">
        <f t="shared" ref="L661:L724" si="100">K661*4281.45</f>
        <v>0</v>
      </c>
      <c r="M661" s="43">
        <f t="shared" si="98"/>
        <v>0</v>
      </c>
      <c r="N661" s="43">
        <v>0</v>
      </c>
      <c r="O661" s="43">
        <v>0</v>
      </c>
      <c r="P661" s="45"/>
    </row>
    <row r="662" spans="1:16" s="56" customFormat="1" x14ac:dyDescent="0.25">
      <c r="A662" s="48">
        <f t="shared" si="96"/>
        <v>130</v>
      </c>
      <c r="B662" s="46" t="s">
        <v>1353</v>
      </c>
      <c r="C662" s="46"/>
      <c r="D662" s="46"/>
      <c r="E662" s="46"/>
      <c r="F662" s="46"/>
      <c r="G662" s="46"/>
      <c r="H662" s="46"/>
      <c r="I662" s="46"/>
      <c r="J662" s="46">
        <f t="shared" si="97"/>
        <v>0</v>
      </c>
      <c r="K662" s="45">
        <f t="shared" si="99"/>
        <v>0</v>
      </c>
      <c r="L662" s="43">
        <f t="shared" si="100"/>
        <v>0</v>
      </c>
      <c r="M662" s="43">
        <f t="shared" si="98"/>
        <v>0</v>
      </c>
      <c r="N662" s="43">
        <v>0</v>
      </c>
      <c r="O662" s="43">
        <v>0</v>
      </c>
      <c r="P662" s="45"/>
    </row>
    <row r="663" spans="1:16" s="56" customFormat="1" x14ac:dyDescent="0.25">
      <c r="A663" s="48">
        <f t="shared" ref="A663:A725" si="101">A662+1</f>
        <v>131</v>
      </c>
      <c r="B663" s="46" t="s">
        <v>1354</v>
      </c>
      <c r="C663" s="46"/>
      <c r="D663" s="46"/>
      <c r="E663" s="46"/>
      <c r="F663" s="46"/>
      <c r="G663" s="46"/>
      <c r="H663" s="46"/>
      <c r="I663" s="46"/>
      <c r="J663" s="46">
        <f t="shared" si="97"/>
        <v>0</v>
      </c>
      <c r="K663" s="45">
        <f t="shared" si="99"/>
        <v>0</v>
      </c>
      <c r="L663" s="43">
        <f t="shared" si="100"/>
        <v>0</v>
      </c>
      <c r="M663" s="43">
        <f t="shared" si="98"/>
        <v>0</v>
      </c>
      <c r="N663" s="43">
        <v>0</v>
      </c>
      <c r="O663" s="43">
        <v>0</v>
      </c>
      <c r="P663" s="45"/>
    </row>
    <row r="664" spans="1:16" s="56" customFormat="1" x14ac:dyDescent="0.25">
      <c r="A664" s="48">
        <f t="shared" si="101"/>
        <v>132</v>
      </c>
      <c r="B664" s="46" t="s">
        <v>1355</v>
      </c>
      <c r="C664" s="46"/>
      <c r="D664" s="46"/>
      <c r="E664" s="46"/>
      <c r="F664" s="46"/>
      <c r="G664" s="46"/>
      <c r="H664" s="46"/>
      <c r="I664" s="46"/>
      <c r="J664" s="46">
        <f t="shared" si="97"/>
        <v>0</v>
      </c>
      <c r="K664" s="45">
        <f t="shared" si="99"/>
        <v>0</v>
      </c>
      <c r="L664" s="43">
        <f t="shared" si="100"/>
        <v>0</v>
      </c>
      <c r="M664" s="43">
        <f t="shared" si="98"/>
        <v>0</v>
      </c>
      <c r="N664" s="43">
        <v>0</v>
      </c>
      <c r="O664" s="43">
        <v>0</v>
      </c>
      <c r="P664" s="45"/>
    </row>
    <row r="665" spans="1:16" s="56" customFormat="1" x14ac:dyDescent="0.25">
      <c r="A665" s="48">
        <f t="shared" si="101"/>
        <v>133</v>
      </c>
      <c r="B665" s="46" t="s">
        <v>1356</v>
      </c>
      <c r="C665" s="46"/>
      <c r="D665" s="46"/>
      <c r="E665" s="46"/>
      <c r="F665" s="46"/>
      <c r="G665" s="46"/>
      <c r="H665" s="46"/>
      <c r="I665" s="46"/>
      <c r="J665" s="46">
        <f t="shared" si="97"/>
        <v>0</v>
      </c>
      <c r="K665" s="45">
        <f t="shared" si="99"/>
        <v>0</v>
      </c>
      <c r="L665" s="43">
        <f t="shared" si="100"/>
        <v>0</v>
      </c>
      <c r="M665" s="43">
        <f t="shared" si="98"/>
        <v>0</v>
      </c>
      <c r="N665" s="43">
        <v>0</v>
      </c>
      <c r="O665" s="43">
        <v>0</v>
      </c>
      <c r="P665" s="45"/>
    </row>
    <row r="666" spans="1:16" s="56" customFormat="1" x14ac:dyDescent="0.25">
      <c r="A666" s="48">
        <f t="shared" si="101"/>
        <v>134</v>
      </c>
      <c r="B666" s="46" t="s">
        <v>1357</v>
      </c>
      <c r="C666" s="46"/>
      <c r="D666" s="46"/>
      <c r="E666" s="46"/>
      <c r="F666" s="46"/>
      <c r="G666" s="46"/>
      <c r="H666" s="46"/>
      <c r="I666" s="46"/>
      <c r="J666" s="46">
        <f t="shared" si="97"/>
        <v>0</v>
      </c>
      <c r="K666" s="45">
        <f t="shared" si="99"/>
        <v>0</v>
      </c>
      <c r="L666" s="43">
        <f t="shared" si="100"/>
        <v>0</v>
      </c>
      <c r="M666" s="43">
        <f t="shared" si="98"/>
        <v>0</v>
      </c>
      <c r="N666" s="43">
        <v>0</v>
      </c>
      <c r="O666" s="43">
        <v>0</v>
      </c>
      <c r="P666" s="45"/>
    </row>
    <row r="667" spans="1:16" s="56" customFormat="1" x14ac:dyDescent="0.25">
      <c r="A667" s="48">
        <f t="shared" si="101"/>
        <v>135</v>
      </c>
      <c r="B667" s="46" t="s">
        <v>1358</v>
      </c>
      <c r="C667" s="46"/>
      <c r="D667" s="46"/>
      <c r="E667" s="46"/>
      <c r="F667" s="46"/>
      <c r="G667" s="46"/>
      <c r="H667" s="46"/>
      <c r="I667" s="46"/>
      <c r="J667" s="46">
        <f t="shared" si="97"/>
        <v>0</v>
      </c>
      <c r="K667" s="45">
        <f t="shared" si="99"/>
        <v>0</v>
      </c>
      <c r="L667" s="43">
        <f t="shared" si="100"/>
        <v>0</v>
      </c>
      <c r="M667" s="43">
        <f t="shared" si="98"/>
        <v>0</v>
      </c>
      <c r="N667" s="43">
        <v>0</v>
      </c>
      <c r="O667" s="43">
        <v>0</v>
      </c>
      <c r="P667" s="45"/>
    </row>
    <row r="668" spans="1:16" s="56" customFormat="1" x14ac:dyDescent="0.25">
      <c r="A668" s="48">
        <f t="shared" si="101"/>
        <v>136</v>
      </c>
      <c r="B668" s="46" t="s">
        <v>1454</v>
      </c>
      <c r="C668" s="46"/>
      <c r="D668" s="46"/>
      <c r="E668" s="46"/>
      <c r="F668" s="46"/>
      <c r="G668" s="46"/>
      <c r="H668" s="46"/>
      <c r="I668" s="46"/>
      <c r="J668" s="46">
        <f t="shared" si="97"/>
        <v>0</v>
      </c>
      <c r="K668" s="45">
        <f t="shared" si="99"/>
        <v>0</v>
      </c>
      <c r="L668" s="43">
        <f t="shared" si="100"/>
        <v>0</v>
      </c>
      <c r="M668" s="43">
        <f t="shared" si="98"/>
        <v>0</v>
      </c>
      <c r="N668" s="43">
        <v>0</v>
      </c>
      <c r="O668" s="43">
        <v>0</v>
      </c>
      <c r="P668" s="45"/>
    </row>
    <row r="669" spans="1:16" s="56" customFormat="1" x14ac:dyDescent="0.25">
      <c r="A669" s="48">
        <f t="shared" si="101"/>
        <v>137</v>
      </c>
      <c r="B669" s="46" t="s">
        <v>1455</v>
      </c>
      <c r="C669" s="46"/>
      <c r="D669" s="46"/>
      <c r="E669" s="46"/>
      <c r="F669" s="46"/>
      <c r="G669" s="46"/>
      <c r="H669" s="46"/>
      <c r="I669" s="46"/>
      <c r="J669" s="46">
        <f t="shared" si="97"/>
        <v>0</v>
      </c>
      <c r="K669" s="45">
        <f t="shared" si="99"/>
        <v>0</v>
      </c>
      <c r="L669" s="43">
        <f t="shared" si="100"/>
        <v>0</v>
      </c>
      <c r="M669" s="43">
        <f t="shared" si="98"/>
        <v>0</v>
      </c>
      <c r="N669" s="43">
        <v>0</v>
      </c>
      <c r="O669" s="43">
        <v>0</v>
      </c>
      <c r="P669" s="45"/>
    </row>
    <row r="670" spans="1:16" s="56" customFormat="1" x14ac:dyDescent="0.25">
      <c r="A670" s="48">
        <f t="shared" si="101"/>
        <v>138</v>
      </c>
      <c r="B670" s="46" t="s">
        <v>1456</v>
      </c>
      <c r="C670" s="46"/>
      <c r="D670" s="46"/>
      <c r="E670" s="46"/>
      <c r="F670" s="46"/>
      <c r="G670" s="46"/>
      <c r="H670" s="46"/>
      <c r="I670" s="46"/>
      <c r="J670" s="46">
        <f t="shared" si="97"/>
        <v>0</v>
      </c>
      <c r="K670" s="45">
        <f t="shared" si="99"/>
        <v>0</v>
      </c>
      <c r="L670" s="43">
        <f t="shared" si="100"/>
        <v>0</v>
      </c>
      <c r="M670" s="43">
        <f t="shared" si="98"/>
        <v>0</v>
      </c>
      <c r="N670" s="43">
        <v>0</v>
      </c>
      <c r="O670" s="43">
        <v>0</v>
      </c>
      <c r="P670" s="45"/>
    </row>
    <row r="671" spans="1:16" s="56" customFormat="1" x14ac:dyDescent="0.25">
      <c r="A671" s="48">
        <f t="shared" si="101"/>
        <v>139</v>
      </c>
      <c r="B671" s="46" t="s">
        <v>1457</v>
      </c>
      <c r="C671" s="46"/>
      <c r="D671" s="46"/>
      <c r="E671" s="46"/>
      <c r="F671" s="46"/>
      <c r="G671" s="46"/>
      <c r="H671" s="46"/>
      <c r="I671" s="46"/>
      <c r="J671" s="46">
        <f t="shared" si="97"/>
        <v>0</v>
      </c>
      <c r="K671" s="45">
        <f t="shared" si="99"/>
        <v>0</v>
      </c>
      <c r="L671" s="43">
        <f t="shared" si="100"/>
        <v>0</v>
      </c>
      <c r="M671" s="43">
        <f t="shared" si="98"/>
        <v>0</v>
      </c>
      <c r="N671" s="43">
        <v>0</v>
      </c>
      <c r="O671" s="43">
        <v>0</v>
      </c>
      <c r="P671" s="45"/>
    </row>
    <row r="672" spans="1:16" s="56" customFormat="1" x14ac:dyDescent="0.25">
      <c r="A672" s="48">
        <f t="shared" si="101"/>
        <v>140</v>
      </c>
      <c r="B672" s="46" t="s">
        <v>1458</v>
      </c>
      <c r="C672" s="46"/>
      <c r="D672" s="46"/>
      <c r="E672" s="46"/>
      <c r="F672" s="46"/>
      <c r="G672" s="46"/>
      <c r="H672" s="46"/>
      <c r="I672" s="46"/>
      <c r="J672" s="46">
        <f t="shared" si="97"/>
        <v>0</v>
      </c>
      <c r="K672" s="45">
        <f t="shared" si="99"/>
        <v>0</v>
      </c>
      <c r="L672" s="43">
        <f t="shared" si="100"/>
        <v>0</v>
      </c>
      <c r="M672" s="43">
        <f t="shared" si="98"/>
        <v>0</v>
      </c>
      <c r="N672" s="43">
        <v>0</v>
      </c>
      <c r="O672" s="43">
        <v>0</v>
      </c>
      <c r="P672" s="45"/>
    </row>
    <row r="673" spans="1:16" s="56" customFormat="1" x14ac:dyDescent="0.25">
      <c r="A673" s="48">
        <f t="shared" si="101"/>
        <v>141</v>
      </c>
      <c r="B673" s="46" t="s">
        <v>1459</v>
      </c>
      <c r="C673" s="46"/>
      <c r="D673" s="46"/>
      <c r="E673" s="46"/>
      <c r="F673" s="46"/>
      <c r="G673" s="46"/>
      <c r="H673" s="46"/>
      <c r="I673" s="46"/>
      <c r="J673" s="46">
        <f t="shared" si="97"/>
        <v>0</v>
      </c>
      <c r="K673" s="45">
        <f t="shared" si="99"/>
        <v>0</v>
      </c>
      <c r="L673" s="43">
        <f t="shared" si="100"/>
        <v>0</v>
      </c>
      <c r="M673" s="43">
        <f t="shared" si="98"/>
        <v>0</v>
      </c>
      <c r="N673" s="43">
        <v>0</v>
      </c>
      <c r="O673" s="43">
        <v>0</v>
      </c>
      <c r="P673" s="45"/>
    </row>
    <row r="674" spans="1:16" s="56" customFormat="1" x14ac:dyDescent="0.25">
      <c r="A674" s="48">
        <f t="shared" si="101"/>
        <v>142</v>
      </c>
      <c r="B674" s="46" t="s">
        <v>1460</v>
      </c>
      <c r="C674" s="46"/>
      <c r="D674" s="46"/>
      <c r="E674" s="46"/>
      <c r="F674" s="46"/>
      <c r="G674" s="46"/>
      <c r="H674" s="46"/>
      <c r="I674" s="46"/>
      <c r="J674" s="46">
        <f t="shared" si="97"/>
        <v>0</v>
      </c>
      <c r="K674" s="45">
        <f t="shared" si="99"/>
        <v>0</v>
      </c>
      <c r="L674" s="43">
        <f t="shared" si="100"/>
        <v>0</v>
      </c>
      <c r="M674" s="43">
        <f t="shared" si="98"/>
        <v>0</v>
      </c>
      <c r="N674" s="43">
        <v>0</v>
      </c>
      <c r="O674" s="43">
        <v>0</v>
      </c>
      <c r="P674" s="45"/>
    </row>
    <row r="675" spans="1:16" s="56" customFormat="1" x14ac:dyDescent="0.25">
      <c r="A675" s="48">
        <f t="shared" si="101"/>
        <v>143</v>
      </c>
      <c r="B675" s="46" t="s">
        <v>1461</v>
      </c>
      <c r="C675" s="46"/>
      <c r="D675" s="46"/>
      <c r="E675" s="46"/>
      <c r="F675" s="46"/>
      <c r="G675" s="46"/>
      <c r="H675" s="46"/>
      <c r="I675" s="46"/>
      <c r="J675" s="46">
        <f t="shared" si="97"/>
        <v>0</v>
      </c>
      <c r="K675" s="45">
        <f t="shared" si="99"/>
        <v>0</v>
      </c>
      <c r="L675" s="43">
        <f t="shared" si="100"/>
        <v>0</v>
      </c>
      <c r="M675" s="43">
        <f t="shared" si="98"/>
        <v>0</v>
      </c>
      <c r="N675" s="43">
        <v>0</v>
      </c>
      <c r="O675" s="43">
        <v>0</v>
      </c>
      <c r="P675" s="45"/>
    </row>
    <row r="676" spans="1:16" s="56" customFormat="1" x14ac:dyDescent="0.25">
      <c r="A676" s="48">
        <f t="shared" si="101"/>
        <v>144</v>
      </c>
      <c r="B676" s="46" t="s">
        <v>1462</v>
      </c>
      <c r="C676" s="46"/>
      <c r="D676" s="46"/>
      <c r="E676" s="46"/>
      <c r="F676" s="46"/>
      <c r="G676" s="46"/>
      <c r="H676" s="46"/>
      <c r="I676" s="46"/>
      <c r="J676" s="46">
        <f t="shared" si="97"/>
        <v>0</v>
      </c>
      <c r="K676" s="45">
        <f t="shared" si="99"/>
        <v>0</v>
      </c>
      <c r="L676" s="43">
        <f t="shared" si="100"/>
        <v>0</v>
      </c>
      <c r="M676" s="43">
        <f t="shared" si="98"/>
        <v>0</v>
      </c>
      <c r="N676" s="43">
        <v>0</v>
      </c>
      <c r="O676" s="43">
        <v>0</v>
      </c>
      <c r="P676" s="45"/>
    </row>
    <row r="677" spans="1:16" s="56" customFormat="1" x14ac:dyDescent="0.25">
      <c r="A677" s="48">
        <f t="shared" si="101"/>
        <v>145</v>
      </c>
      <c r="B677" s="46" t="s">
        <v>1463</v>
      </c>
      <c r="C677" s="46"/>
      <c r="D677" s="46"/>
      <c r="E677" s="46"/>
      <c r="F677" s="46"/>
      <c r="G677" s="46"/>
      <c r="H677" s="46"/>
      <c r="I677" s="46"/>
      <c r="J677" s="46">
        <f t="shared" si="97"/>
        <v>0</v>
      </c>
      <c r="K677" s="45">
        <f t="shared" si="99"/>
        <v>0</v>
      </c>
      <c r="L677" s="43">
        <f t="shared" si="100"/>
        <v>0</v>
      </c>
      <c r="M677" s="43">
        <f t="shared" si="98"/>
        <v>0</v>
      </c>
      <c r="N677" s="43">
        <v>0</v>
      </c>
      <c r="O677" s="43">
        <v>0</v>
      </c>
      <c r="P677" s="45"/>
    </row>
    <row r="678" spans="1:16" s="56" customFormat="1" x14ac:dyDescent="0.25">
      <c r="A678" s="48">
        <f t="shared" si="101"/>
        <v>146</v>
      </c>
      <c r="B678" s="46" t="s">
        <v>1464</v>
      </c>
      <c r="C678" s="46"/>
      <c r="D678" s="46"/>
      <c r="E678" s="46"/>
      <c r="F678" s="46"/>
      <c r="G678" s="46"/>
      <c r="H678" s="46"/>
      <c r="I678" s="46"/>
      <c r="J678" s="46">
        <f t="shared" si="97"/>
        <v>0</v>
      </c>
      <c r="K678" s="45">
        <f t="shared" si="99"/>
        <v>0</v>
      </c>
      <c r="L678" s="43">
        <f t="shared" si="100"/>
        <v>0</v>
      </c>
      <c r="M678" s="43">
        <f t="shared" si="98"/>
        <v>0</v>
      </c>
      <c r="N678" s="43">
        <v>0</v>
      </c>
      <c r="O678" s="43">
        <v>0</v>
      </c>
      <c r="P678" s="45"/>
    </row>
    <row r="679" spans="1:16" s="56" customFormat="1" x14ac:dyDescent="0.25">
      <c r="A679" s="48">
        <f t="shared" si="101"/>
        <v>147</v>
      </c>
      <c r="B679" s="46" t="s">
        <v>1465</v>
      </c>
      <c r="C679" s="46"/>
      <c r="D679" s="46"/>
      <c r="E679" s="46"/>
      <c r="F679" s="46"/>
      <c r="G679" s="46"/>
      <c r="H679" s="46"/>
      <c r="I679" s="46"/>
      <c r="J679" s="46">
        <f t="shared" si="97"/>
        <v>0</v>
      </c>
      <c r="K679" s="45">
        <f t="shared" si="99"/>
        <v>0</v>
      </c>
      <c r="L679" s="43">
        <f t="shared" si="100"/>
        <v>0</v>
      </c>
      <c r="M679" s="43">
        <f t="shared" si="98"/>
        <v>0</v>
      </c>
      <c r="N679" s="43">
        <v>0</v>
      </c>
      <c r="O679" s="43">
        <v>0</v>
      </c>
      <c r="P679" s="45"/>
    </row>
    <row r="680" spans="1:16" s="56" customFormat="1" x14ac:dyDescent="0.25">
      <c r="A680" s="48">
        <f t="shared" si="101"/>
        <v>148</v>
      </c>
      <c r="B680" s="46" t="s">
        <v>1466</v>
      </c>
      <c r="C680" s="46"/>
      <c r="D680" s="46"/>
      <c r="E680" s="46"/>
      <c r="F680" s="46"/>
      <c r="G680" s="46"/>
      <c r="H680" s="46"/>
      <c r="I680" s="46"/>
      <c r="J680" s="46">
        <f t="shared" si="97"/>
        <v>0</v>
      </c>
      <c r="K680" s="45">
        <f t="shared" si="99"/>
        <v>0</v>
      </c>
      <c r="L680" s="43">
        <f t="shared" si="100"/>
        <v>0</v>
      </c>
      <c r="M680" s="43">
        <f t="shared" si="98"/>
        <v>0</v>
      </c>
      <c r="N680" s="43">
        <v>0</v>
      </c>
      <c r="O680" s="43">
        <v>0</v>
      </c>
      <c r="P680" s="45"/>
    </row>
    <row r="681" spans="1:16" s="56" customFormat="1" ht="13" x14ac:dyDescent="0.3">
      <c r="A681" s="48">
        <f t="shared" si="101"/>
        <v>149</v>
      </c>
      <c r="B681" s="46" t="s">
        <v>1467</v>
      </c>
      <c r="C681" s="46"/>
      <c r="D681" s="46"/>
      <c r="E681" s="19"/>
      <c r="F681" s="46"/>
      <c r="G681" s="46"/>
      <c r="H681" s="46"/>
      <c r="I681" s="46"/>
      <c r="J681" s="46">
        <f t="shared" si="97"/>
        <v>0</v>
      </c>
      <c r="K681" s="45">
        <f t="shared" si="99"/>
        <v>0</v>
      </c>
      <c r="L681" s="43">
        <f t="shared" si="100"/>
        <v>0</v>
      </c>
      <c r="M681" s="43">
        <f t="shared" si="98"/>
        <v>0</v>
      </c>
      <c r="N681" s="43">
        <v>0</v>
      </c>
      <c r="O681" s="43">
        <v>0</v>
      </c>
      <c r="P681" s="45"/>
    </row>
    <row r="682" spans="1:16" s="56" customFormat="1" x14ac:dyDescent="0.25">
      <c r="A682" s="48">
        <f t="shared" si="101"/>
        <v>150</v>
      </c>
      <c r="B682" s="46" t="s">
        <v>1468</v>
      </c>
      <c r="C682" s="46"/>
      <c r="D682" s="46"/>
      <c r="E682" s="46"/>
      <c r="F682" s="46"/>
      <c r="G682" s="46"/>
      <c r="H682" s="46"/>
      <c r="I682" s="46"/>
      <c r="J682" s="46">
        <f t="shared" si="97"/>
        <v>0</v>
      </c>
      <c r="K682" s="45">
        <f t="shared" si="99"/>
        <v>0</v>
      </c>
      <c r="L682" s="43">
        <f t="shared" si="100"/>
        <v>0</v>
      </c>
      <c r="M682" s="43">
        <f t="shared" si="98"/>
        <v>0</v>
      </c>
      <c r="N682" s="43">
        <v>0</v>
      </c>
      <c r="O682" s="43">
        <v>0</v>
      </c>
      <c r="P682" s="45"/>
    </row>
    <row r="683" spans="1:16" s="56" customFormat="1" x14ac:dyDescent="0.25">
      <c r="A683" s="48">
        <f t="shared" si="101"/>
        <v>151</v>
      </c>
      <c r="B683" s="46" t="s">
        <v>1469</v>
      </c>
      <c r="C683" s="46"/>
      <c r="D683" s="46"/>
      <c r="E683" s="46"/>
      <c r="F683" s="46"/>
      <c r="G683" s="46"/>
      <c r="H683" s="46"/>
      <c r="I683" s="46"/>
      <c r="J683" s="46">
        <f t="shared" si="97"/>
        <v>0</v>
      </c>
      <c r="K683" s="45">
        <f t="shared" si="99"/>
        <v>0</v>
      </c>
      <c r="L683" s="43">
        <f t="shared" si="100"/>
        <v>0</v>
      </c>
      <c r="M683" s="43">
        <f t="shared" si="98"/>
        <v>0</v>
      </c>
      <c r="N683" s="43">
        <v>0</v>
      </c>
      <c r="O683" s="43">
        <v>0</v>
      </c>
      <c r="P683" s="45"/>
    </row>
    <row r="684" spans="1:16" s="56" customFormat="1" x14ac:dyDescent="0.25">
      <c r="A684" s="48">
        <f t="shared" si="101"/>
        <v>152</v>
      </c>
      <c r="B684" s="46" t="s">
        <v>2322</v>
      </c>
      <c r="C684" s="46"/>
      <c r="D684" s="46"/>
      <c r="E684" s="46"/>
      <c r="F684" s="46"/>
      <c r="G684" s="46"/>
      <c r="H684" s="46"/>
      <c r="I684" s="46"/>
      <c r="J684" s="46">
        <f t="shared" si="97"/>
        <v>0</v>
      </c>
      <c r="K684" s="45">
        <f t="shared" si="99"/>
        <v>0</v>
      </c>
      <c r="L684" s="43">
        <f t="shared" si="100"/>
        <v>0</v>
      </c>
      <c r="M684" s="43">
        <f t="shared" si="98"/>
        <v>0</v>
      </c>
      <c r="N684" s="43">
        <v>0</v>
      </c>
      <c r="O684" s="43">
        <v>0</v>
      </c>
      <c r="P684" s="45"/>
    </row>
    <row r="685" spans="1:16" s="56" customFormat="1" x14ac:dyDescent="0.25">
      <c r="A685" s="48">
        <f t="shared" si="101"/>
        <v>153</v>
      </c>
      <c r="B685" s="46" t="s">
        <v>2323</v>
      </c>
      <c r="C685" s="46"/>
      <c r="D685" s="46"/>
      <c r="E685" s="46"/>
      <c r="F685" s="46"/>
      <c r="G685" s="46"/>
      <c r="H685" s="46"/>
      <c r="I685" s="46"/>
      <c r="J685" s="46">
        <f t="shared" si="97"/>
        <v>0</v>
      </c>
      <c r="K685" s="45">
        <f t="shared" si="99"/>
        <v>0</v>
      </c>
      <c r="L685" s="43">
        <f t="shared" si="100"/>
        <v>0</v>
      </c>
      <c r="M685" s="43">
        <f t="shared" si="98"/>
        <v>0</v>
      </c>
      <c r="N685" s="43">
        <v>0</v>
      </c>
      <c r="O685" s="43">
        <v>0</v>
      </c>
      <c r="P685" s="45"/>
    </row>
    <row r="686" spans="1:16" s="56" customFormat="1" x14ac:dyDescent="0.25">
      <c r="A686" s="48">
        <f t="shared" si="101"/>
        <v>154</v>
      </c>
      <c r="B686" s="46" t="s">
        <v>2324</v>
      </c>
      <c r="C686" s="46"/>
      <c r="D686" s="46"/>
      <c r="E686" s="46"/>
      <c r="F686" s="46"/>
      <c r="G686" s="46"/>
      <c r="H686" s="46"/>
      <c r="I686" s="46"/>
      <c r="J686" s="46">
        <f t="shared" si="97"/>
        <v>0</v>
      </c>
      <c r="K686" s="45">
        <f t="shared" si="99"/>
        <v>0</v>
      </c>
      <c r="L686" s="43">
        <f t="shared" si="100"/>
        <v>0</v>
      </c>
      <c r="M686" s="43">
        <f t="shared" si="98"/>
        <v>0</v>
      </c>
      <c r="N686" s="43">
        <v>0</v>
      </c>
      <c r="O686" s="43">
        <v>0</v>
      </c>
      <c r="P686" s="45"/>
    </row>
    <row r="687" spans="1:16" s="56" customFormat="1" x14ac:dyDescent="0.25">
      <c r="A687" s="48">
        <f t="shared" si="101"/>
        <v>155</v>
      </c>
      <c r="B687" s="46" t="s">
        <v>2325</v>
      </c>
      <c r="C687" s="46"/>
      <c r="D687" s="46"/>
      <c r="E687" s="46"/>
      <c r="F687" s="46"/>
      <c r="G687" s="46"/>
      <c r="H687" s="46"/>
      <c r="I687" s="46"/>
      <c r="J687" s="46">
        <f t="shared" si="97"/>
        <v>0</v>
      </c>
      <c r="K687" s="45">
        <f t="shared" si="99"/>
        <v>0</v>
      </c>
      <c r="L687" s="43">
        <f t="shared" si="100"/>
        <v>0</v>
      </c>
      <c r="M687" s="43">
        <f t="shared" si="98"/>
        <v>0</v>
      </c>
      <c r="N687" s="43">
        <v>0</v>
      </c>
      <c r="O687" s="43">
        <v>0</v>
      </c>
      <c r="P687" s="45"/>
    </row>
    <row r="688" spans="1:16" s="56" customFormat="1" x14ac:dyDescent="0.25">
      <c r="A688" s="48">
        <f t="shared" si="101"/>
        <v>156</v>
      </c>
      <c r="B688" s="46" t="s">
        <v>2326</v>
      </c>
      <c r="C688" s="46"/>
      <c r="D688" s="46"/>
      <c r="E688" s="46"/>
      <c r="F688" s="46"/>
      <c r="G688" s="46"/>
      <c r="H688" s="46"/>
      <c r="I688" s="46"/>
      <c r="J688" s="46">
        <f t="shared" si="97"/>
        <v>0</v>
      </c>
      <c r="K688" s="45">
        <f t="shared" si="99"/>
        <v>0</v>
      </c>
      <c r="L688" s="43">
        <f t="shared" si="100"/>
        <v>0</v>
      </c>
      <c r="M688" s="43">
        <f t="shared" si="98"/>
        <v>0</v>
      </c>
      <c r="N688" s="43">
        <v>0</v>
      </c>
      <c r="O688" s="43">
        <v>0</v>
      </c>
      <c r="P688" s="45"/>
    </row>
    <row r="689" spans="1:16" s="56" customFormat="1" x14ac:dyDescent="0.25">
      <c r="A689" s="48">
        <f t="shared" si="101"/>
        <v>157</v>
      </c>
      <c r="B689" s="46" t="s">
        <v>2327</v>
      </c>
      <c r="C689" s="46"/>
      <c r="D689" s="46"/>
      <c r="E689" s="46"/>
      <c r="F689" s="46"/>
      <c r="G689" s="46"/>
      <c r="H689" s="46"/>
      <c r="I689" s="46"/>
      <c r="J689" s="46">
        <f t="shared" si="97"/>
        <v>0</v>
      </c>
      <c r="K689" s="45">
        <f t="shared" si="99"/>
        <v>0</v>
      </c>
      <c r="L689" s="43">
        <f t="shared" si="100"/>
        <v>0</v>
      </c>
      <c r="M689" s="43">
        <f t="shared" si="98"/>
        <v>0</v>
      </c>
      <c r="N689" s="43">
        <v>0</v>
      </c>
      <c r="O689" s="43">
        <v>0</v>
      </c>
      <c r="P689" s="45"/>
    </row>
    <row r="690" spans="1:16" s="56" customFormat="1" x14ac:dyDescent="0.25">
      <c r="A690" s="48">
        <f t="shared" si="101"/>
        <v>158</v>
      </c>
      <c r="B690" s="46" t="s">
        <v>2328</v>
      </c>
      <c r="C690" s="46"/>
      <c r="D690" s="46"/>
      <c r="E690" s="46"/>
      <c r="F690" s="46"/>
      <c r="G690" s="46"/>
      <c r="H690" s="46"/>
      <c r="I690" s="46"/>
      <c r="J690" s="46">
        <f t="shared" si="97"/>
        <v>0</v>
      </c>
      <c r="K690" s="45">
        <f t="shared" si="99"/>
        <v>0</v>
      </c>
      <c r="L690" s="43">
        <f t="shared" si="100"/>
        <v>0</v>
      </c>
      <c r="M690" s="43">
        <f t="shared" si="98"/>
        <v>0</v>
      </c>
      <c r="N690" s="43">
        <v>0</v>
      </c>
      <c r="O690" s="43">
        <v>0</v>
      </c>
      <c r="P690" s="45"/>
    </row>
    <row r="691" spans="1:16" s="56" customFormat="1" x14ac:dyDescent="0.25">
      <c r="A691" s="48">
        <f t="shared" si="101"/>
        <v>159</v>
      </c>
      <c r="B691" s="46" t="s">
        <v>2329</v>
      </c>
      <c r="C691" s="46"/>
      <c r="D691" s="46"/>
      <c r="E691" s="46"/>
      <c r="F691" s="46"/>
      <c r="G691" s="46"/>
      <c r="H691" s="46"/>
      <c r="I691" s="46"/>
      <c r="J691" s="46">
        <f t="shared" si="97"/>
        <v>0</v>
      </c>
      <c r="K691" s="45">
        <f t="shared" si="99"/>
        <v>0</v>
      </c>
      <c r="L691" s="43">
        <f t="shared" si="100"/>
        <v>0</v>
      </c>
      <c r="M691" s="43">
        <f t="shared" si="98"/>
        <v>0</v>
      </c>
      <c r="N691" s="43">
        <v>0</v>
      </c>
      <c r="O691" s="43">
        <v>0</v>
      </c>
      <c r="P691" s="45"/>
    </row>
    <row r="692" spans="1:16" s="56" customFormat="1" x14ac:dyDescent="0.25">
      <c r="A692" s="48">
        <f t="shared" si="101"/>
        <v>160</v>
      </c>
      <c r="B692" s="46" t="s">
        <v>2330</v>
      </c>
      <c r="C692" s="46"/>
      <c r="D692" s="46"/>
      <c r="E692" s="46"/>
      <c r="F692" s="46"/>
      <c r="G692" s="46"/>
      <c r="H692" s="46"/>
      <c r="I692" s="46"/>
      <c r="J692" s="46">
        <f t="shared" si="97"/>
        <v>0</v>
      </c>
      <c r="K692" s="45">
        <f t="shared" si="99"/>
        <v>0</v>
      </c>
      <c r="L692" s="43">
        <f t="shared" si="100"/>
        <v>0</v>
      </c>
      <c r="M692" s="43">
        <f t="shared" si="98"/>
        <v>0</v>
      </c>
      <c r="N692" s="43">
        <v>0</v>
      </c>
      <c r="O692" s="43">
        <v>0</v>
      </c>
      <c r="P692" s="45"/>
    </row>
    <row r="693" spans="1:16" s="56" customFormat="1" x14ac:dyDescent="0.25">
      <c r="A693" s="48">
        <f t="shared" si="101"/>
        <v>161</v>
      </c>
      <c r="B693" s="46" t="s">
        <v>2331</v>
      </c>
      <c r="C693" s="46"/>
      <c r="D693" s="46"/>
      <c r="E693" s="46"/>
      <c r="F693" s="46"/>
      <c r="G693" s="46"/>
      <c r="H693" s="46"/>
      <c r="I693" s="46"/>
      <c r="J693" s="46">
        <f t="shared" si="97"/>
        <v>0</v>
      </c>
      <c r="K693" s="45">
        <f t="shared" si="99"/>
        <v>0</v>
      </c>
      <c r="L693" s="43">
        <f t="shared" si="100"/>
        <v>0</v>
      </c>
      <c r="M693" s="43">
        <f t="shared" si="98"/>
        <v>0</v>
      </c>
      <c r="N693" s="43">
        <v>0</v>
      </c>
      <c r="O693" s="43">
        <v>0</v>
      </c>
      <c r="P693" s="45"/>
    </row>
    <row r="694" spans="1:16" s="56" customFormat="1" x14ac:dyDescent="0.25">
      <c r="A694" s="48">
        <f t="shared" si="101"/>
        <v>162</v>
      </c>
      <c r="B694" s="46" t="s">
        <v>2332</v>
      </c>
      <c r="C694" s="46"/>
      <c r="D694" s="46"/>
      <c r="E694" s="46"/>
      <c r="F694" s="46"/>
      <c r="G694" s="46"/>
      <c r="H694" s="46"/>
      <c r="I694" s="46"/>
      <c r="J694" s="46">
        <f t="shared" si="97"/>
        <v>0</v>
      </c>
      <c r="K694" s="45">
        <f t="shared" si="99"/>
        <v>0</v>
      </c>
      <c r="L694" s="43">
        <f t="shared" si="100"/>
        <v>0</v>
      </c>
      <c r="M694" s="43">
        <f t="shared" si="98"/>
        <v>0</v>
      </c>
      <c r="N694" s="43">
        <v>0</v>
      </c>
      <c r="O694" s="43">
        <v>0</v>
      </c>
      <c r="P694" s="45"/>
    </row>
    <row r="695" spans="1:16" s="56" customFormat="1" x14ac:dyDescent="0.25">
      <c r="A695" s="48">
        <f t="shared" si="101"/>
        <v>163</v>
      </c>
      <c r="B695" s="46" t="s">
        <v>2333</v>
      </c>
      <c r="C695" s="46"/>
      <c r="D695" s="46"/>
      <c r="E695" s="46"/>
      <c r="F695" s="46"/>
      <c r="G695" s="46"/>
      <c r="H695" s="46"/>
      <c r="I695" s="46"/>
      <c r="J695" s="46">
        <f t="shared" si="97"/>
        <v>0</v>
      </c>
      <c r="K695" s="45">
        <f t="shared" si="99"/>
        <v>0</v>
      </c>
      <c r="L695" s="43">
        <f t="shared" si="100"/>
        <v>0</v>
      </c>
      <c r="M695" s="43">
        <f t="shared" si="98"/>
        <v>0</v>
      </c>
      <c r="N695" s="43">
        <v>0</v>
      </c>
      <c r="O695" s="43">
        <v>0</v>
      </c>
      <c r="P695" s="45"/>
    </row>
    <row r="696" spans="1:16" s="56" customFormat="1" x14ac:dyDescent="0.25">
      <c r="A696" s="48">
        <f t="shared" si="101"/>
        <v>164</v>
      </c>
      <c r="B696" s="46" t="s">
        <v>2334</v>
      </c>
      <c r="C696" s="46"/>
      <c r="D696" s="46"/>
      <c r="E696" s="46"/>
      <c r="F696" s="46"/>
      <c r="G696" s="46"/>
      <c r="H696" s="46"/>
      <c r="I696" s="46"/>
      <c r="J696" s="46">
        <f t="shared" si="97"/>
        <v>0</v>
      </c>
      <c r="K696" s="45">
        <f t="shared" si="99"/>
        <v>0</v>
      </c>
      <c r="L696" s="43">
        <f t="shared" si="100"/>
        <v>0</v>
      </c>
      <c r="M696" s="43">
        <f t="shared" si="98"/>
        <v>0</v>
      </c>
      <c r="N696" s="43">
        <v>0</v>
      </c>
      <c r="O696" s="43">
        <v>0</v>
      </c>
      <c r="P696" s="45"/>
    </row>
    <row r="697" spans="1:16" s="56" customFormat="1" x14ac:dyDescent="0.25">
      <c r="A697" s="48">
        <f t="shared" si="101"/>
        <v>165</v>
      </c>
      <c r="B697" s="46" t="s">
        <v>2335</v>
      </c>
      <c r="C697" s="46"/>
      <c r="D697" s="46"/>
      <c r="E697" s="46"/>
      <c r="F697" s="46"/>
      <c r="G697" s="46"/>
      <c r="H697" s="46"/>
      <c r="I697" s="46"/>
      <c r="J697" s="46">
        <f t="shared" si="97"/>
        <v>0</v>
      </c>
      <c r="K697" s="45">
        <f t="shared" si="99"/>
        <v>0</v>
      </c>
      <c r="L697" s="43">
        <f t="shared" si="100"/>
        <v>0</v>
      </c>
      <c r="M697" s="43">
        <f t="shared" si="98"/>
        <v>0</v>
      </c>
      <c r="N697" s="43">
        <v>0</v>
      </c>
      <c r="O697" s="43">
        <v>0</v>
      </c>
      <c r="P697" s="45"/>
    </row>
    <row r="698" spans="1:16" s="56" customFormat="1" x14ac:dyDescent="0.25">
      <c r="A698" s="48">
        <f t="shared" si="101"/>
        <v>166</v>
      </c>
      <c r="B698" s="46" t="s">
        <v>2336</v>
      </c>
      <c r="C698" s="46"/>
      <c r="D698" s="46"/>
      <c r="E698" s="46"/>
      <c r="F698" s="46"/>
      <c r="G698" s="46"/>
      <c r="H698" s="46"/>
      <c r="I698" s="46"/>
      <c r="J698" s="46">
        <f t="shared" si="97"/>
        <v>0</v>
      </c>
      <c r="K698" s="45">
        <f t="shared" si="99"/>
        <v>0</v>
      </c>
      <c r="L698" s="43">
        <f t="shared" si="100"/>
        <v>0</v>
      </c>
      <c r="M698" s="43">
        <f t="shared" si="98"/>
        <v>0</v>
      </c>
      <c r="N698" s="43">
        <v>0</v>
      </c>
      <c r="O698" s="43">
        <v>0</v>
      </c>
      <c r="P698" s="45"/>
    </row>
    <row r="699" spans="1:16" s="56" customFormat="1" x14ac:dyDescent="0.25">
      <c r="A699" s="48">
        <f t="shared" si="101"/>
        <v>167</v>
      </c>
      <c r="B699" s="46" t="s">
        <v>2337</v>
      </c>
      <c r="C699" s="46"/>
      <c r="D699" s="46"/>
      <c r="E699" s="46"/>
      <c r="F699" s="46"/>
      <c r="G699" s="46"/>
      <c r="H699" s="46"/>
      <c r="I699" s="46"/>
      <c r="J699" s="46">
        <f t="shared" si="97"/>
        <v>0</v>
      </c>
      <c r="K699" s="45">
        <f t="shared" si="99"/>
        <v>0</v>
      </c>
      <c r="L699" s="43">
        <f t="shared" si="100"/>
        <v>0</v>
      </c>
      <c r="M699" s="43">
        <f t="shared" si="98"/>
        <v>0</v>
      </c>
      <c r="N699" s="43">
        <v>0</v>
      </c>
      <c r="O699" s="43">
        <v>0</v>
      </c>
      <c r="P699" s="45"/>
    </row>
    <row r="700" spans="1:16" s="56" customFormat="1" x14ac:dyDescent="0.25">
      <c r="A700" s="48">
        <f t="shared" si="101"/>
        <v>168</v>
      </c>
      <c r="B700" s="46" t="s">
        <v>2338</v>
      </c>
      <c r="C700" s="46"/>
      <c r="D700" s="46"/>
      <c r="E700" s="46"/>
      <c r="F700" s="46"/>
      <c r="G700" s="46"/>
      <c r="H700" s="46"/>
      <c r="I700" s="46"/>
      <c r="J700" s="46">
        <f t="shared" si="97"/>
        <v>0</v>
      </c>
      <c r="K700" s="45">
        <f t="shared" si="99"/>
        <v>0</v>
      </c>
      <c r="L700" s="43">
        <f t="shared" si="100"/>
        <v>0</v>
      </c>
      <c r="M700" s="43">
        <f t="shared" si="98"/>
        <v>0</v>
      </c>
      <c r="N700" s="43">
        <v>0</v>
      </c>
      <c r="O700" s="43">
        <v>0</v>
      </c>
      <c r="P700" s="45"/>
    </row>
    <row r="701" spans="1:16" s="56" customFormat="1" x14ac:dyDescent="0.25">
      <c r="A701" s="48">
        <f t="shared" si="101"/>
        <v>169</v>
      </c>
      <c r="B701" s="46" t="s">
        <v>2339</v>
      </c>
      <c r="C701" s="46"/>
      <c r="D701" s="46"/>
      <c r="E701" s="46"/>
      <c r="F701" s="46"/>
      <c r="G701" s="46"/>
      <c r="H701" s="46"/>
      <c r="I701" s="46"/>
      <c r="J701" s="46">
        <f t="shared" si="97"/>
        <v>0</v>
      </c>
      <c r="K701" s="45">
        <f t="shared" si="99"/>
        <v>0</v>
      </c>
      <c r="L701" s="43">
        <f t="shared" si="100"/>
        <v>0</v>
      </c>
      <c r="M701" s="43">
        <f t="shared" si="98"/>
        <v>0</v>
      </c>
      <c r="N701" s="43">
        <v>0</v>
      </c>
      <c r="O701" s="43">
        <v>0</v>
      </c>
      <c r="P701" s="45"/>
    </row>
    <row r="702" spans="1:16" s="56" customFormat="1" x14ac:dyDescent="0.25">
      <c r="A702" s="48">
        <f t="shared" si="101"/>
        <v>170</v>
      </c>
      <c r="B702" s="46" t="s">
        <v>2340</v>
      </c>
      <c r="C702" s="46"/>
      <c r="D702" s="46"/>
      <c r="E702" s="46"/>
      <c r="F702" s="46"/>
      <c r="G702" s="46"/>
      <c r="H702" s="46"/>
      <c r="I702" s="46"/>
      <c r="J702" s="46">
        <f t="shared" si="97"/>
        <v>0</v>
      </c>
      <c r="K702" s="45">
        <f t="shared" si="99"/>
        <v>0</v>
      </c>
      <c r="L702" s="43">
        <f t="shared" si="100"/>
        <v>0</v>
      </c>
      <c r="M702" s="43">
        <f t="shared" si="98"/>
        <v>0</v>
      </c>
      <c r="N702" s="43">
        <v>0</v>
      </c>
      <c r="O702" s="43">
        <v>0</v>
      </c>
      <c r="P702" s="45"/>
    </row>
    <row r="703" spans="1:16" s="56" customFormat="1" x14ac:dyDescent="0.25">
      <c r="A703" s="48">
        <f t="shared" si="101"/>
        <v>171</v>
      </c>
      <c r="B703" s="46" t="s">
        <v>2341</v>
      </c>
      <c r="C703" s="46"/>
      <c r="D703" s="46"/>
      <c r="E703" s="46"/>
      <c r="F703" s="46"/>
      <c r="G703" s="46"/>
      <c r="H703" s="46"/>
      <c r="I703" s="46"/>
      <c r="J703" s="46">
        <f t="shared" si="97"/>
        <v>0</v>
      </c>
      <c r="K703" s="45">
        <f t="shared" si="99"/>
        <v>0</v>
      </c>
      <c r="L703" s="43">
        <f t="shared" si="100"/>
        <v>0</v>
      </c>
      <c r="M703" s="43">
        <f t="shared" si="98"/>
        <v>0</v>
      </c>
      <c r="N703" s="43">
        <v>0</v>
      </c>
      <c r="O703" s="43">
        <v>0</v>
      </c>
      <c r="P703" s="45"/>
    </row>
    <row r="704" spans="1:16" s="56" customFormat="1" x14ac:dyDescent="0.25">
      <c r="A704" s="48">
        <f t="shared" si="101"/>
        <v>172</v>
      </c>
      <c r="B704" s="46" t="s">
        <v>2342</v>
      </c>
      <c r="C704" s="46"/>
      <c r="D704" s="46"/>
      <c r="E704" s="46"/>
      <c r="F704" s="46"/>
      <c r="G704" s="46"/>
      <c r="H704" s="46"/>
      <c r="I704" s="46"/>
      <c r="J704" s="46">
        <f t="shared" si="97"/>
        <v>0</v>
      </c>
      <c r="K704" s="45">
        <f t="shared" si="99"/>
        <v>0</v>
      </c>
      <c r="L704" s="43">
        <f t="shared" si="100"/>
        <v>0</v>
      </c>
      <c r="M704" s="43">
        <f t="shared" si="98"/>
        <v>0</v>
      </c>
      <c r="N704" s="43">
        <v>0</v>
      </c>
      <c r="O704" s="43">
        <v>0</v>
      </c>
      <c r="P704" s="45"/>
    </row>
    <row r="705" spans="1:16" s="56" customFormat="1" x14ac:dyDescent="0.25">
      <c r="A705" s="48">
        <f t="shared" si="101"/>
        <v>173</v>
      </c>
      <c r="B705" s="46" t="s">
        <v>2343</v>
      </c>
      <c r="C705" s="46">
        <v>2603.6999999999998</v>
      </c>
      <c r="D705" s="46"/>
      <c r="E705" s="46"/>
      <c r="F705" s="46">
        <f>C705+D705+E705</f>
        <v>2603.6999999999998</v>
      </c>
      <c r="G705" s="46">
        <v>49</v>
      </c>
      <c r="H705" s="46"/>
      <c r="I705" s="46"/>
      <c r="J705" s="46">
        <f t="shared" si="97"/>
        <v>49</v>
      </c>
      <c r="K705" s="45">
        <f t="shared" si="99"/>
        <v>8.2951502187763398E-2</v>
      </c>
      <c r="L705" s="43">
        <f t="shared" si="100"/>
        <v>355.1527090417996</v>
      </c>
      <c r="M705" s="43">
        <f t="shared" si="98"/>
        <v>78.133595989195911</v>
      </c>
      <c r="N705" s="43">
        <v>144.74298684976023</v>
      </c>
      <c r="O705" s="43">
        <v>68.152389151532802</v>
      </c>
      <c r="P705" s="45">
        <f>(L705+M705+N705+O705)/F705</f>
        <v>0.24817823905683781</v>
      </c>
    </row>
    <row r="706" spans="1:16" s="56" customFormat="1" x14ac:dyDescent="0.25">
      <c r="A706" s="48">
        <f t="shared" si="101"/>
        <v>174</v>
      </c>
      <c r="B706" s="46" t="s">
        <v>2344</v>
      </c>
      <c r="C706" s="46"/>
      <c r="D706" s="46"/>
      <c r="E706" s="46"/>
      <c r="F706" s="46"/>
      <c r="G706" s="46"/>
      <c r="H706" s="46"/>
      <c r="I706" s="46"/>
      <c r="J706" s="46">
        <f t="shared" si="97"/>
        <v>0</v>
      </c>
      <c r="K706" s="45">
        <f t="shared" si="99"/>
        <v>0</v>
      </c>
      <c r="L706" s="43">
        <f t="shared" si="100"/>
        <v>0</v>
      </c>
      <c r="M706" s="43">
        <f t="shared" si="98"/>
        <v>0</v>
      </c>
      <c r="N706" s="43">
        <v>0</v>
      </c>
      <c r="O706" s="43">
        <v>0</v>
      </c>
      <c r="P706" s="45"/>
    </row>
    <row r="707" spans="1:16" s="56" customFormat="1" x14ac:dyDescent="0.25">
      <c r="A707" s="48">
        <f t="shared" si="101"/>
        <v>175</v>
      </c>
      <c r="B707" s="46" t="s">
        <v>2345</v>
      </c>
      <c r="C707" s="46"/>
      <c r="D707" s="46"/>
      <c r="E707" s="46"/>
      <c r="F707" s="46"/>
      <c r="G707" s="46"/>
      <c r="H707" s="46"/>
      <c r="I707" s="46"/>
      <c r="J707" s="46">
        <f t="shared" si="97"/>
        <v>0</v>
      </c>
      <c r="K707" s="45">
        <f t="shared" si="99"/>
        <v>0</v>
      </c>
      <c r="L707" s="43">
        <f t="shared" si="100"/>
        <v>0</v>
      </c>
      <c r="M707" s="43">
        <f t="shared" si="98"/>
        <v>0</v>
      </c>
      <c r="N707" s="43">
        <v>0</v>
      </c>
      <c r="O707" s="43">
        <v>0</v>
      </c>
      <c r="P707" s="45"/>
    </row>
    <row r="708" spans="1:16" s="56" customFormat="1" x14ac:dyDescent="0.25">
      <c r="A708" s="48">
        <f t="shared" si="101"/>
        <v>176</v>
      </c>
      <c r="B708" s="46" t="s">
        <v>2346</v>
      </c>
      <c r="C708" s="46"/>
      <c r="D708" s="46"/>
      <c r="E708" s="46"/>
      <c r="F708" s="46"/>
      <c r="G708" s="46"/>
      <c r="H708" s="46"/>
      <c r="I708" s="46"/>
      <c r="J708" s="46">
        <f t="shared" si="97"/>
        <v>0</v>
      </c>
      <c r="K708" s="45">
        <f t="shared" si="99"/>
        <v>0</v>
      </c>
      <c r="L708" s="43">
        <f t="shared" si="100"/>
        <v>0</v>
      </c>
      <c r="M708" s="43">
        <f t="shared" si="98"/>
        <v>0</v>
      </c>
      <c r="N708" s="43">
        <v>0</v>
      </c>
      <c r="O708" s="43">
        <v>0</v>
      </c>
      <c r="P708" s="45"/>
    </row>
    <row r="709" spans="1:16" s="56" customFormat="1" x14ac:dyDescent="0.25">
      <c r="A709" s="48">
        <f t="shared" si="101"/>
        <v>177</v>
      </c>
      <c r="B709" s="46" t="s">
        <v>2347</v>
      </c>
      <c r="C709" s="46"/>
      <c r="D709" s="46"/>
      <c r="E709" s="46"/>
      <c r="F709" s="46"/>
      <c r="G709" s="46"/>
      <c r="H709" s="46"/>
      <c r="I709" s="46"/>
      <c r="J709" s="46">
        <f t="shared" si="97"/>
        <v>0</v>
      </c>
      <c r="K709" s="45">
        <f t="shared" si="99"/>
        <v>0</v>
      </c>
      <c r="L709" s="43">
        <f t="shared" si="100"/>
        <v>0</v>
      </c>
      <c r="M709" s="43">
        <f t="shared" si="98"/>
        <v>0</v>
      </c>
      <c r="N709" s="43">
        <v>0</v>
      </c>
      <c r="O709" s="43">
        <v>0</v>
      </c>
      <c r="P709" s="45"/>
    </row>
    <row r="710" spans="1:16" s="56" customFormat="1" x14ac:dyDescent="0.25">
      <c r="A710" s="48">
        <f t="shared" si="101"/>
        <v>178</v>
      </c>
      <c r="B710" s="46" t="s">
        <v>2348</v>
      </c>
      <c r="C710" s="46"/>
      <c r="D710" s="46"/>
      <c r="E710" s="46"/>
      <c r="F710" s="46"/>
      <c r="G710" s="46"/>
      <c r="H710" s="46"/>
      <c r="I710" s="46"/>
      <c r="J710" s="46">
        <f t="shared" si="97"/>
        <v>0</v>
      </c>
      <c r="K710" s="45">
        <f t="shared" si="99"/>
        <v>0</v>
      </c>
      <c r="L710" s="43">
        <f t="shared" si="100"/>
        <v>0</v>
      </c>
      <c r="M710" s="43">
        <f t="shared" si="98"/>
        <v>0</v>
      </c>
      <c r="N710" s="43">
        <v>0</v>
      </c>
      <c r="O710" s="43">
        <v>0</v>
      </c>
      <c r="P710" s="45"/>
    </row>
    <row r="711" spans="1:16" s="56" customFormat="1" x14ac:dyDescent="0.25">
      <c r="A711" s="48">
        <f t="shared" si="101"/>
        <v>179</v>
      </c>
      <c r="B711" s="46" t="s">
        <v>2349</v>
      </c>
      <c r="C711" s="46"/>
      <c r="D711" s="46"/>
      <c r="E711" s="46"/>
      <c r="F711" s="46"/>
      <c r="G711" s="46"/>
      <c r="H711" s="46"/>
      <c r="I711" s="46"/>
      <c r="J711" s="46">
        <f t="shared" si="97"/>
        <v>0</v>
      </c>
      <c r="K711" s="45">
        <f t="shared" si="99"/>
        <v>0</v>
      </c>
      <c r="L711" s="43">
        <f t="shared" si="100"/>
        <v>0</v>
      </c>
      <c r="M711" s="43">
        <f t="shared" si="98"/>
        <v>0</v>
      </c>
      <c r="N711" s="43">
        <v>0</v>
      </c>
      <c r="O711" s="43">
        <v>0</v>
      </c>
      <c r="P711" s="45"/>
    </row>
    <row r="712" spans="1:16" s="56" customFormat="1" x14ac:dyDescent="0.25">
      <c r="A712" s="48">
        <f t="shared" si="101"/>
        <v>180</v>
      </c>
      <c r="B712" s="46" t="s">
        <v>2350</v>
      </c>
      <c r="C712" s="46"/>
      <c r="D712" s="46"/>
      <c r="E712" s="46"/>
      <c r="F712" s="46"/>
      <c r="G712" s="46"/>
      <c r="H712" s="46"/>
      <c r="I712" s="46"/>
      <c r="J712" s="46">
        <f t="shared" si="97"/>
        <v>0</v>
      </c>
      <c r="K712" s="45">
        <f t="shared" si="99"/>
        <v>0</v>
      </c>
      <c r="L712" s="43">
        <f t="shared" si="100"/>
        <v>0</v>
      </c>
      <c r="M712" s="43">
        <f t="shared" si="98"/>
        <v>0</v>
      </c>
      <c r="N712" s="43">
        <v>0</v>
      </c>
      <c r="O712" s="43">
        <v>0</v>
      </c>
      <c r="P712" s="45"/>
    </row>
    <row r="713" spans="1:16" s="56" customFormat="1" x14ac:dyDescent="0.25">
      <c r="A713" s="48">
        <f t="shared" si="101"/>
        <v>181</v>
      </c>
      <c r="B713" s="46" t="s">
        <v>2351</v>
      </c>
      <c r="C713" s="46"/>
      <c r="D713" s="46"/>
      <c r="E713" s="46"/>
      <c r="F713" s="46"/>
      <c r="G713" s="46"/>
      <c r="H713" s="46"/>
      <c r="I713" s="46"/>
      <c r="J713" s="46">
        <f t="shared" si="97"/>
        <v>0</v>
      </c>
      <c r="K713" s="45">
        <f t="shared" si="99"/>
        <v>0</v>
      </c>
      <c r="L713" s="43">
        <f t="shared" si="100"/>
        <v>0</v>
      </c>
      <c r="M713" s="43">
        <f t="shared" si="98"/>
        <v>0</v>
      </c>
      <c r="N713" s="43">
        <v>0</v>
      </c>
      <c r="O713" s="43">
        <v>0</v>
      </c>
      <c r="P713" s="45"/>
    </row>
    <row r="714" spans="1:16" s="56" customFormat="1" x14ac:dyDescent="0.25">
      <c r="A714" s="48">
        <f t="shared" si="101"/>
        <v>182</v>
      </c>
      <c r="B714" s="46" t="s">
        <v>2352</v>
      </c>
      <c r="C714" s="46"/>
      <c r="D714" s="46"/>
      <c r="E714" s="46"/>
      <c r="F714" s="46"/>
      <c r="G714" s="46"/>
      <c r="H714" s="46"/>
      <c r="I714" s="46"/>
      <c r="J714" s="46">
        <f t="shared" si="97"/>
        <v>0</v>
      </c>
      <c r="K714" s="45">
        <f t="shared" si="99"/>
        <v>0</v>
      </c>
      <c r="L714" s="43">
        <f t="shared" si="100"/>
        <v>0</v>
      </c>
      <c r="M714" s="43">
        <f t="shared" si="98"/>
        <v>0</v>
      </c>
      <c r="N714" s="43">
        <v>0</v>
      </c>
      <c r="O714" s="43">
        <v>0</v>
      </c>
      <c r="P714" s="45"/>
    </row>
    <row r="715" spans="1:16" s="56" customFormat="1" x14ac:dyDescent="0.25">
      <c r="A715" s="48">
        <f t="shared" si="101"/>
        <v>183</v>
      </c>
      <c r="B715" s="46" t="s">
        <v>2353</v>
      </c>
      <c r="C715" s="46"/>
      <c r="D715" s="46"/>
      <c r="E715" s="46"/>
      <c r="F715" s="46"/>
      <c r="G715" s="46"/>
      <c r="H715" s="46"/>
      <c r="I715" s="46"/>
      <c r="J715" s="46">
        <f t="shared" ref="J715:J772" si="102">G715+H715+I715</f>
        <v>0</v>
      </c>
      <c r="K715" s="45">
        <f t="shared" si="99"/>
        <v>0</v>
      </c>
      <c r="L715" s="43">
        <f t="shared" si="100"/>
        <v>0</v>
      </c>
      <c r="M715" s="43">
        <f t="shared" si="98"/>
        <v>0</v>
      </c>
      <c r="N715" s="43">
        <v>0</v>
      </c>
      <c r="O715" s="43">
        <v>0</v>
      </c>
      <c r="P715" s="45"/>
    </row>
    <row r="716" spans="1:16" s="56" customFormat="1" x14ac:dyDescent="0.25">
      <c r="A716" s="48">
        <f t="shared" si="101"/>
        <v>184</v>
      </c>
      <c r="B716" s="46" t="s">
        <v>2354</v>
      </c>
      <c r="C716" s="46"/>
      <c r="D716" s="46"/>
      <c r="E716" s="46"/>
      <c r="F716" s="46"/>
      <c r="G716" s="46"/>
      <c r="H716" s="46"/>
      <c r="I716" s="46"/>
      <c r="J716" s="46">
        <f t="shared" si="102"/>
        <v>0</v>
      </c>
      <c r="K716" s="45">
        <f t="shared" si="99"/>
        <v>0</v>
      </c>
      <c r="L716" s="43">
        <f t="shared" si="100"/>
        <v>0</v>
      </c>
      <c r="M716" s="43">
        <f t="shared" ref="M716:M772" si="103">L716*0.22</f>
        <v>0</v>
      </c>
      <c r="N716" s="43">
        <v>0</v>
      </c>
      <c r="O716" s="43">
        <v>0</v>
      </c>
      <c r="P716" s="45"/>
    </row>
    <row r="717" spans="1:16" s="56" customFormat="1" x14ac:dyDescent="0.25">
      <c r="A717" s="48">
        <f t="shared" si="101"/>
        <v>185</v>
      </c>
      <c r="B717" s="46" t="s">
        <v>2355</v>
      </c>
      <c r="C717" s="46"/>
      <c r="D717" s="46"/>
      <c r="E717" s="46"/>
      <c r="F717" s="46"/>
      <c r="G717" s="46"/>
      <c r="H717" s="46"/>
      <c r="I717" s="46"/>
      <c r="J717" s="46">
        <f t="shared" si="102"/>
        <v>0</v>
      </c>
      <c r="K717" s="45">
        <f t="shared" si="99"/>
        <v>0</v>
      </c>
      <c r="L717" s="43">
        <f t="shared" si="100"/>
        <v>0</v>
      </c>
      <c r="M717" s="43">
        <f t="shared" si="103"/>
        <v>0</v>
      </c>
      <c r="N717" s="43">
        <v>0</v>
      </c>
      <c r="O717" s="43">
        <v>0</v>
      </c>
      <c r="P717" s="45"/>
    </row>
    <row r="718" spans="1:16" s="56" customFormat="1" x14ac:dyDescent="0.25">
      <c r="A718" s="48">
        <f t="shared" si="101"/>
        <v>186</v>
      </c>
      <c r="B718" s="46" t="s">
        <v>2356</v>
      </c>
      <c r="C718" s="46"/>
      <c r="D718" s="46"/>
      <c r="E718" s="46"/>
      <c r="F718" s="46"/>
      <c r="G718" s="46"/>
      <c r="H718" s="46"/>
      <c r="I718" s="46"/>
      <c r="J718" s="46">
        <f t="shared" si="102"/>
        <v>0</v>
      </c>
      <c r="K718" s="45">
        <f t="shared" si="99"/>
        <v>0</v>
      </c>
      <c r="L718" s="43">
        <f t="shared" si="100"/>
        <v>0</v>
      </c>
      <c r="M718" s="43">
        <f t="shared" si="103"/>
        <v>0</v>
      </c>
      <c r="N718" s="43">
        <v>0</v>
      </c>
      <c r="O718" s="43">
        <v>0</v>
      </c>
      <c r="P718" s="45"/>
    </row>
    <row r="719" spans="1:16" s="56" customFormat="1" x14ac:dyDescent="0.25">
      <c r="A719" s="48">
        <f t="shared" si="101"/>
        <v>187</v>
      </c>
      <c r="B719" s="46" t="s">
        <v>2357</v>
      </c>
      <c r="C719" s="46"/>
      <c r="D719" s="46"/>
      <c r="E719" s="46"/>
      <c r="F719" s="46"/>
      <c r="G719" s="46"/>
      <c r="H719" s="46"/>
      <c r="I719" s="46"/>
      <c r="J719" s="46">
        <f t="shared" si="102"/>
        <v>0</v>
      </c>
      <c r="K719" s="45">
        <f t="shared" si="99"/>
        <v>0</v>
      </c>
      <c r="L719" s="43">
        <f t="shared" si="100"/>
        <v>0</v>
      </c>
      <c r="M719" s="43">
        <f t="shared" si="103"/>
        <v>0</v>
      </c>
      <c r="N719" s="43">
        <v>0</v>
      </c>
      <c r="O719" s="43">
        <v>0</v>
      </c>
      <c r="P719" s="45"/>
    </row>
    <row r="720" spans="1:16" s="56" customFormat="1" x14ac:dyDescent="0.25">
      <c r="A720" s="48">
        <f t="shared" si="101"/>
        <v>188</v>
      </c>
      <c r="B720" s="46" t="s">
        <v>918</v>
      </c>
      <c r="C720" s="46"/>
      <c r="D720" s="46"/>
      <c r="E720" s="46"/>
      <c r="F720" s="46"/>
      <c r="G720" s="46"/>
      <c r="H720" s="46"/>
      <c r="I720" s="46"/>
      <c r="J720" s="46">
        <f t="shared" si="102"/>
        <v>0</v>
      </c>
      <c r="K720" s="45">
        <f t="shared" si="99"/>
        <v>0</v>
      </c>
      <c r="L720" s="43">
        <f t="shared" si="100"/>
        <v>0</v>
      </c>
      <c r="M720" s="43">
        <f t="shared" si="103"/>
        <v>0</v>
      </c>
      <c r="N720" s="43">
        <v>0</v>
      </c>
      <c r="O720" s="43">
        <v>0</v>
      </c>
      <c r="P720" s="45"/>
    </row>
    <row r="721" spans="1:16" s="56" customFormat="1" x14ac:dyDescent="0.25">
      <c r="A721" s="48">
        <f t="shared" si="101"/>
        <v>189</v>
      </c>
      <c r="B721" s="46" t="s">
        <v>919</v>
      </c>
      <c r="C721" s="46"/>
      <c r="D721" s="46"/>
      <c r="E721" s="46"/>
      <c r="F721" s="46"/>
      <c r="G721" s="46"/>
      <c r="H721" s="46"/>
      <c r="I721" s="46"/>
      <c r="J721" s="46">
        <f t="shared" si="102"/>
        <v>0</v>
      </c>
      <c r="K721" s="45">
        <f t="shared" si="99"/>
        <v>0</v>
      </c>
      <c r="L721" s="43">
        <f t="shared" si="100"/>
        <v>0</v>
      </c>
      <c r="M721" s="43">
        <f t="shared" si="103"/>
        <v>0</v>
      </c>
      <c r="N721" s="43">
        <v>0</v>
      </c>
      <c r="O721" s="43">
        <v>0</v>
      </c>
      <c r="P721" s="45"/>
    </row>
    <row r="722" spans="1:16" s="56" customFormat="1" x14ac:dyDescent="0.25">
      <c r="A722" s="48">
        <f t="shared" si="101"/>
        <v>190</v>
      </c>
      <c r="B722" s="46" t="s">
        <v>920</v>
      </c>
      <c r="C722" s="46">
        <v>9330.6</v>
      </c>
      <c r="D722" s="46"/>
      <c r="E722" s="46">
        <v>1157.25</v>
      </c>
      <c r="F722" s="46">
        <f>C722+D722+E722</f>
        <v>10487.85</v>
      </c>
      <c r="G722" s="46">
        <v>182</v>
      </c>
      <c r="H722" s="46"/>
      <c r="I722" s="46">
        <v>8</v>
      </c>
      <c r="J722" s="46">
        <f t="shared" si="102"/>
        <v>190</v>
      </c>
      <c r="K722" s="45">
        <f t="shared" si="99"/>
        <v>0.33413331498249965</v>
      </c>
      <c r="L722" s="43">
        <f t="shared" si="100"/>
        <v>1430.575081431823</v>
      </c>
      <c r="M722" s="43">
        <f t="shared" si="103"/>
        <v>314.72651791500107</v>
      </c>
      <c r="N722" s="43">
        <v>583.03288959260203</v>
      </c>
      <c r="O722" s="43">
        <v>274.52165555283</v>
      </c>
      <c r="P722" s="45">
        <f>(L722+M722+N722+O722)/F722</f>
        <v>0.24817823905683778</v>
      </c>
    </row>
    <row r="723" spans="1:16" s="56" customFormat="1" x14ac:dyDescent="0.25">
      <c r="A723" s="48">
        <f t="shared" si="101"/>
        <v>191</v>
      </c>
      <c r="B723" s="46" t="s">
        <v>921</v>
      </c>
      <c r="C723" s="46">
        <v>2360</v>
      </c>
      <c r="D723" s="46">
        <v>47.2</v>
      </c>
      <c r="E723" s="46"/>
      <c r="F723" s="46">
        <f>C723+D723+E723</f>
        <v>2407.1999999999998</v>
      </c>
      <c r="G723" s="46">
        <v>40</v>
      </c>
      <c r="H723" s="46">
        <v>1</v>
      </c>
      <c r="I723" s="46"/>
      <c r="J723" s="46">
        <f t="shared" si="102"/>
        <v>41</v>
      </c>
      <c r="K723" s="45">
        <f t="shared" si="99"/>
        <v>7.6691191791060431E-2</v>
      </c>
      <c r="L723" s="43">
        <f t="shared" si="100"/>
        <v>328.34950309383566</v>
      </c>
      <c r="M723" s="43">
        <f t="shared" si="103"/>
        <v>72.236890680643853</v>
      </c>
      <c r="N723" s="43">
        <v>133.81930250979099</v>
      </c>
      <c r="O723" s="43">
        <v>63.008960773349365</v>
      </c>
      <c r="P723" s="45">
        <f>(L723+M723+N723+O723)/F723</f>
        <v>0.24817823905683781</v>
      </c>
    </row>
    <row r="724" spans="1:16" s="56" customFormat="1" x14ac:dyDescent="0.25">
      <c r="A724" s="48">
        <f t="shared" si="101"/>
        <v>192</v>
      </c>
      <c r="B724" s="46" t="s">
        <v>922</v>
      </c>
      <c r="C724" s="46">
        <v>3652.21</v>
      </c>
      <c r="D724" s="46">
        <v>536.29999999999995</v>
      </c>
      <c r="E724" s="46">
        <v>38.4</v>
      </c>
      <c r="F724" s="46">
        <f>C724+D724+E724</f>
        <v>4226.91</v>
      </c>
      <c r="G724" s="46">
        <v>73</v>
      </c>
      <c r="H724" s="46">
        <v>3</v>
      </c>
      <c r="I724" s="46">
        <v>1</v>
      </c>
      <c r="J724" s="46">
        <f t="shared" si="102"/>
        <v>77</v>
      </c>
      <c r="K724" s="45">
        <f t="shared" si="99"/>
        <v>0.13466548915484847</v>
      </c>
      <c r="L724" s="43">
        <f t="shared" si="100"/>
        <v>576.56355854202593</v>
      </c>
      <c r="M724" s="43">
        <f t="shared" si="103"/>
        <v>126.8439828792457</v>
      </c>
      <c r="N724" s="43">
        <v>234.97929045017477</v>
      </c>
      <c r="O724" s="43">
        <v>110.64024858029171</v>
      </c>
      <c r="P724" s="45">
        <f>(L724+M724+N724+O724)/F724</f>
        <v>0.24817823905683778</v>
      </c>
    </row>
    <row r="725" spans="1:16" s="56" customFormat="1" x14ac:dyDescent="0.25">
      <c r="A725" s="48">
        <f t="shared" si="101"/>
        <v>193</v>
      </c>
      <c r="B725" s="46" t="s">
        <v>923</v>
      </c>
      <c r="C725" s="46">
        <v>1805.5</v>
      </c>
      <c r="D725" s="46"/>
      <c r="E725" s="46"/>
      <c r="F725" s="46">
        <f>C725+D725+E725</f>
        <v>1805.5</v>
      </c>
      <c r="G725" s="46">
        <v>32</v>
      </c>
      <c r="H725" s="46"/>
      <c r="I725" s="46"/>
      <c r="J725" s="46">
        <f t="shared" si="102"/>
        <v>32</v>
      </c>
      <c r="K725" s="45">
        <f t="shared" ref="K725:K788" si="104">3/$F$891*F725</f>
        <v>5.7521579751894154E-2</v>
      </c>
      <c r="L725" s="43">
        <f t="shared" ref="L725:L788" si="105">K725*4281.45</f>
        <v>246.27576762874722</v>
      </c>
      <c r="M725" s="43">
        <f t="shared" si="103"/>
        <v>54.18066887832439</v>
      </c>
      <c r="N725" s="43">
        <v>100.37003600923381</v>
      </c>
      <c r="O725" s="43">
        <v>47.259338100815178</v>
      </c>
      <c r="P725" s="45">
        <f>(L725+M725+N725+O725)/F725</f>
        <v>0.24817823905683778</v>
      </c>
    </row>
    <row r="726" spans="1:16" s="56" customFormat="1" x14ac:dyDescent="0.25">
      <c r="A726" s="48">
        <f t="shared" ref="A726:A786" si="106">A725+1</f>
        <v>194</v>
      </c>
      <c r="B726" s="46" t="s">
        <v>924</v>
      </c>
      <c r="C726" s="46">
        <v>1806.9</v>
      </c>
      <c r="D726" s="46"/>
      <c r="E726" s="46"/>
      <c r="F726" s="46">
        <f>C726+D726+E726</f>
        <v>1806.9</v>
      </c>
      <c r="G726" s="46">
        <v>31</v>
      </c>
      <c r="H726" s="46"/>
      <c r="I726" s="46"/>
      <c r="J726" s="46">
        <f t="shared" si="102"/>
        <v>31</v>
      </c>
      <c r="K726" s="45">
        <f t="shared" si="104"/>
        <v>5.7566182472277794E-2</v>
      </c>
      <c r="L726" s="43">
        <f t="shared" si="105"/>
        <v>246.46673194593376</v>
      </c>
      <c r="M726" s="43">
        <f t="shared" si="103"/>
        <v>54.222681028105427</v>
      </c>
      <c r="N726" s="43">
        <v>100.4478637857018</v>
      </c>
      <c r="O726" s="43">
        <v>47.295983392059235</v>
      </c>
      <c r="P726" s="45">
        <f>(L726+M726+N726+O726)/F726</f>
        <v>0.24817823905683778</v>
      </c>
    </row>
    <row r="727" spans="1:16" s="56" customFormat="1" x14ac:dyDescent="0.25">
      <c r="A727" s="48">
        <f t="shared" si="106"/>
        <v>195</v>
      </c>
      <c r="B727" s="46" t="s">
        <v>1470</v>
      </c>
      <c r="C727" s="46"/>
      <c r="D727" s="46"/>
      <c r="E727" s="46"/>
      <c r="F727" s="46"/>
      <c r="G727" s="46"/>
      <c r="H727" s="46"/>
      <c r="I727" s="46"/>
      <c r="J727" s="46">
        <f t="shared" si="102"/>
        <v>0</v>
      </c>
      <c r="K727" s="45">
        <f t="shared" si="104"/>
        <v>0</v>
      </c>
      <c r="L727" s="43">
        <f t="shared" si="105"/>
        <v>0</v>
      </c>
      <c r="M727" s="43">
        <f t="shared" si="103"/>
        <v>0</v>
      </c>
      <c r="N727" s="43">
        <v>0</v>
      </c>
      <c r="O727" s="43">
        <v>0</v>
      </c>
      <c r="P727" s="45"/>
    </row>
    <row r="728" spans="1:16" s="56" customFormat="1" x14ac:dyDescent="0.25">
      <c r="A728" s="48">
        <f t="shared" si="106"/>
        <v>196</v>
      </c>
      <c r="B728" s="46" t="s">
        <v>1471</v>
      </c>
      <c r="C728" s="46"/>
      <c r="D728" s="46"/>
      <c r="E728" s="46"/>
      <c r="F728" s="46"/>
      <c r="G728" s="46"/>
      <c r="H728" s="46"/>
      <c r="I728" s="46"/>
      <c r="J728" s="46">
        <f t="shared" si="102"/>
        <v>0</v>
      </c>
      <c r="K728" s="45">
        <f t="shared" si="104"/>
        <v>0</v>
      </c>
      <c r="L728" s="43">
        <f t="shared" si="105"/>
        <v>0</v>
      </c>
      <c r="M728" s="43">
        <f t="shared" si="103"/>
        <v>0</v>
      </c>
      <c r="N728" s="43">
        <v>0</v>
      </c>
      <c r="O728" s="43">
        <v>0</v>
      </c>
      <c r="P728" s="45"/>
    </row>
    <row r="729" spans="1:16" s="56" customFormat="1" x14ac:dyDescent="0.25">
      <c r="A729" s="48">
        <f t="shared" si="106"/>
        <v>197</v>
      </c>
      <c r="B729" s="46" t="s">
        <v>1472</v>
      </c>
      <c r="C729" s="46"/>
      <c r="D729" s="46"/>
      <c r="E729" s="46"/>
      <c r="F729" s="46"/>
      <c r="G729" s="46"/>
      <c r="H729" s="46"/>
      <c r="I729" s="46"/>
      <c r="J729" s="46">
        <f t="shared" si="102"/>
        <v>0</v>
      </c>
      <c r="K729" s="45">
        <f t="shared" si="104"/>
        <v>0</v>
      </c>
      <c r="L729" s="43">
        <f t="shared" si="105"/>
        <v>0</v>
      </c>
      <c r="M729" s="43">
        <f t="shared" si="103"/>
        <v>0</v>
      </c>
      <c r="N729" s="43">
        <v>0</v>
      </c>
      <c r="O729" s="43">
        <v>0</v>
      </c>
      <c r="P729" s="45"/>
    </row>
    <row r="730" spans="1:16" s="56" customFormat="1" x14ac:dyDescent="0.25">
      <c r="A730" s="48">
        <f t="shared" si="106"/>
        <v>198</v>
      </c>
      <c r="B730" s="46" t="s">
        <v>1473</v>
      </c>
      <c r="C730" s="46"/>
      <c r="D730" s="46"/>
      <c r="E730" s="46"/>
      <c r="F730" s="46"/>
      <c r="G730" s="46"/>
      <c r="H730" s="46"/>
      <c r="I730" s="46"/>
      <c r="J730" s="46">
        <f t="shared" si="102"/>
        <v>0</v>
      </c>
      <c r="K730" s="45">
        <f t="shared" si="104"/>
        <v>0</v>
      </c>
      <c r="L730" s="43">
        <f t="shared" si="105"/>
        <v>0</v>
      </c>
      <c r="M730" s="43">
        <f t="shared" si="103"/>
        <v>0</v>
      </c>
      <c r="N730" s="43">
        <v>0</v>
      </c>
      <c r="O730" s="43">
        <v>0</v>
      </c>
      <c r="P730" s="45"/>
    </row>
    <row r="731" spans="1:16" s="56" customFormat="1" x14ac:dyDescent="0.25">
      <c r="A731" s="48">
        <f t="shared" si="106"/>
        <v>199</v>
      </c>
      <c r="B731" s="46" t="s">
        <v>1474</v>
      </c>
      <c r="C731" s="46"/>
      <c r="D731" s="46"/>
      <c r="E731" s="46"/>
      <c r="F731" s="46"/>
      <c r="G731" s="46"/>
      <c r="H731" s="46"/>
      <c r="I731" s="46"/>
      <c r="J731" s="46">
        <f t="shared" si="102"/>
        <v>0</v>
      </c>
      <c r="K731" s="45">
        <f t="shared" si="104"/>
        <v>0</v>
      </c>
      <c r="L731" s="43">
        <f t="shared" si="105"/>
        <v>0</v>
      </c>
      <c r="M731" s="43">
        <f t="shared" si="103"/>
        <v>0</v>
      </c>
      <c r="N731" s="43">
        <v>0</v>
      </c>
      <c r="O731" s="43">
        <v>0</v>
      </c>
      <c r="P731" s="45"/>
    </row>
    <row r="732" spans="1:16" s="56" customFormat="1" x14ac:dyDescent="0.25">
      <c r="A732" s="48">
        <f t="shared" si="106"/>
        <v>200</v>
      </c>
      <c r="B732" s="46" t="s">
        <v>1475</v>
      </c>
      <c r="C732" s="46"/>
      <c r="D732" s="46"/>
      <c r="E732" s="46"/>
      <c r="F732" s="46"/>
      <c r="G732" s="46"/>
      <c r="H732" s="46"/>
      <c r="I732" s="46"/>
      <c r="J732" s="46">
        <f t="shared" si="102"/>
        <v>0</v>
      </c>
      <c r="K732" s="45">
        <f t="shared" si="104"/>
        <v>0</v>
      </c>
      <c r="L732" s="43">
        <f t="shared" si="105"/>
        <v>0</v>
      </c>
      <c r="M732" s="43">
        <f t="shared" si="103"/>
        <v>0</v>
      </c>
      <c r="N732" s="43">
        <v>0</v>
      </c>
      <c r="O732" s="43">
        <v>0</v>
      </c>
      <c r="P732" s="45"/>
    </row>
    <row r="733" spans="1:16" s="56" customFormat="1" x14ac:dyDescent="0.25">
      <c r="A733" s="48">
        <f t="shared" si="106"/>
        <v>201</v>
      </c>
      <c r="B733" s="46" t="s">
        <v>1476</v>
      </c>
      <c r="C733" s="46"/>
      <c r="D733" s="46"/>
      <c r="E733" s="46"/>
      <c r="F733" s="46"/>
      <c r="G733" s="46"/>
      <c r="H733" s="46"/>
      <c r="I733" s="46"/>
      <c r="J733" s="46">
        <f t="shared" si="102"/>
        <v>0</v>
      </c>
      <c r="K733" s="45">
        <f t="shared" si="104"/>
        <v>0</v>
      </c>
      <c r="L733" s="43">
        <f t="shared" si="105"/>
        <v>0</v>
      </c>
      <c r="M733" s="43">
        <f t="shared" si="103"/>
        <v>0</v>
      </c>
      <c r="N733" s="43">
        <v>0</v>
      </c>
      <c r="O733" s="43">
        <v>0</v>
      </c>
      <c r="P733" s="45"/>
    </row>
    <row r="734" spans="1:16" s="56" customFormat="1" x14ac:dyDescent="0.25">
      <c r="A734" s="48">
        <f t="shared" si="106"/>
        <v>202</v>
      </c>
      <c r="B734" s="46" t="s">
        <v>1477</v>
      </c>
      <c r="C734" s="46"/>
      <c r="D734" s="46"/>
      <c r="E734" s="46"/>
      <c r="F734" s="46"/>
      <c r="G734" s="46"/>
      <c r="H734" s="46"/>
      <c r="I734" s="46"/>
      <c r="J734" s="46">
        <f t="shared" si="102"/>
        <v>0</v>
      </c>
      <c r="K734" s="45">
        <f t="shared" si="104"/>
        <v>0</v>
      </c>
      <c r="L734" s="43">
        <f t="shared" si="105"/>
        <v>0</v>
      </c>
      <c r="M734" s="43">
        <f t="shared" si="103"/>
        <v>0</v>
      </c>
      <c r="N734" s="43">
        <v>0</v>
      </c>
      <c r="O734" s="43">
        <v>0</v>
      </c>
      <c r="P734" s="45"/>
    </row>
    <row r="735" spans="1:16" s="56" customFormat="1" x14ac:dyDescent="0.25">
      <c r="A735" s="48">
        <f t="shared" si="106"/>
        <v>203</v>
      </c>
      <c r="B735" s="46" t="s">
        <v>1478</v>
      </c>
      <c r="C735" s="46"/>
      <c r="D735" s="46"/>
      <c r="E735" s="46"/>
      <c r="F735" s="46"/>
      <c r="G735" s="46"/>
      <c r="H735" s="46"/>
      <c r="I735" s="46"/>
      <c r="J735" s="46">
        <f t="shared" si="102"/>
        <v>0</v>
      </c>
      <c r="K735" s="45">
        <f t="shared" si="104"/>
        <v>0</v>
      </c>
      <c r="L735" s="43">
        <f t="shared" si="105"/>
        <v>0</v>
      </c>
      <c r="M735" s="43">
        <f t="shared" si="103"/>
        <v>0</v>
      </c>
      <c r="N735" s="43">
        <v>0</v>
      </c>
      <c r="O735" s="43">
        <v>0</v>
      </c>
      <c r="P735" s="45"/>
    </row>
    <row r="736" spans="1:16" s="56" customFormat="1" x14ac:dyDescent="0.25">
      <c r="A736" s="48">
        <f t="shared" si="106"/>
        <v>204</v>
      </c>
      <c r="B736" s="46" t="s">
        <v>1479</v>
      </c>
      <c r="C736" s="46"/>
      <c r="D736" s="46"/>
      <c r="E736" s="46"/>
      <c r="F736" s="46"/>
      <c r="G736" s="46"/>
      <c r="H736" s="46"/>
      <c r="I736" s="46"/>
      <c r="J736" s="46">
        <f t="shared" si="102"/>
        <v>0</v>
      </c>
      <c r="K736" s="45">
        <f t="shared" si="104"/>
        <v>0</v>
      </c>
      <c r="L736" s="43">
        <f t="shared" si="105"/>
        <v>0</v>
      </c>
      <c r="M736" s="43">
        <f t="shared" si="103"/>
        <v>0</v>
      </c>
      <c r="N736" s="43">
        <v>0</v>
      </c>
      <c r="O736" s="43">
        <v>0</v>
      </c>
      <c r="P736" s="45"/>
    </row>
    <row r="737" spans="1:16" s="56" customFormat="1" x14ac:dyDescent="0.25">
      <c r="A737" s="48">
        <f t="shared" si="106"/>
        <v>205</v>
      </c>
      <c r="B737" s="46" t="s">
        <v>1480</v>
      </c>
      <c r="C737" s="46"/>
      <c r="D737" s="46"/>
      <c r="E737" s="46"/>
      <c r="F737" s="46"/>
      <c r="G737" s="46"/>
      <c r="H737" s="46"/>
      <c r="I737" s="46"/>
      <c r="J737" s="46">
        <f t="shared" si="102"/>
        <v>0</v>
      </c>
      <c r="K737" s="45">
        <f t="shared" si="104"/>
        <v>0</v>
      </c>
      <c r="L737" s="43">
        <f t="shared" si="105"/>
        <v>0</v>
      </c>
      <c r="M737" s="43">
        <f t="shared" si="103"/>
        <v>0</v>
      </c>
      <c r="N737" s="43">
        <v>0</v>
      </c>
      <c r="O737" s="43">
        <v>0</v>
      </c>
      <c r="P737" s="45"/>
    </row>
    <row r="738" spans="1:16" s="56" customFormat="1" x14ac:dyDescent="0.25">
      <c r="A738" s="48">
        <f t="shared" si="106"/>
        <v>206</v>
      </c>
      <c r="B738" s="46" t="s">
        <v>1481</v>
      </c>
      <c r="C738" s="46"/>
      <c r="D738" s="46"/>
      <c r="E738" s="46"/>
      <c r="F738" s="46"/>
      <c r="G738" s="46"/>
      <c r="H738" s="46"/>
      <c r="I738" s="46"/>
      <c r="J738" s="46">
        <f t="shared" si="102"/>
        <v>0</v>
      </c>
      <c r="K738" s="45">
        <f t="shared" si="104"/>
        <v>0</v>
      </c>
      <c r="L738" s="43">
        <f t="shared" si="105"/>
        <v>0</v>
      </c>
      <c r="M738" s="43">
        <f t="shared" si="103"/>
        <v>0</v>
      </c>
      <c r="N738" s="43">
        <v>0</v>
      </c>
      <c r="O738" s="43">
        <v>0</v>
      </c>
      <c r="P738" s="45"/>
    </row>
    <row r="739" spans="1:16" s="56" customFormat="1" x14ac:dyDescent="0.25">
      <c r="A739" s="48">
        <f t="shared" si="106"/>
        <v>207</v>
      </c>
      <c r="B739" s="46" t="s">
        <v>1482</v>
      </c>
      <c r="C739" s="46"/>
      <c r="D739" s="46"/>
      <c r="E739" s="46"/>
      <c r="F739" s="46"/>
      <c r="G739" s="46"/>
      <c r="H739" s="46"/>
      <c r="I739" s="46"/>
      <c r="J739" s="46">
        <f t="shared" si="102"/>
        <v>0</v>
      </c>
      <c r="K739" s="45">
        <f t="shared" si="104"/>
        <v>0</v>
      </c>
      <c r="L739" s="43">
        <f t="shared" si="105"/>
        <v>0</v>
      </c>
      <c r="M739" s="43">
        <f t="shared" si="103"/>
        <v>0</v>
      </c>
      <c r="N739" s="43">
        <v>0</v>
      </c>
      <c r="O739" s="43">
        <v>0</v>
      </c>
      <c r="P739" s="45"/>
    </row>
    <row r="740" spans="1:16" s="56" customFormat="1" x14ac:dyDescent="0.25">
      <c r="A740" s="48">
        <f t="shared" si="106"/>
        <v>208</v>
      </c>
      <c r="B740" s="46" t="s">
        <v>1483</v>
      </c>
      <c r="C740" s="46"/>
      <c r="D740" s="46"/>
      <c r="E740" s="46"/>
      <c r="F740" s="46"/>
      <c r="G740" s="46"/>
      <c r="H740" s="46"/>
      <c r="I740" s="46"/>
      <c r="J740" s="46">
        <f t="shared" si="102"/>
        <v>0</v>
      </c>
      <c r="K740" s="45">
        <f t="shared" si="104"/>
        <v>0</v>
      </c>
      <c r="L740" s="43">
        <f t="shared" si="105"/>
        <v>0</v>
      </c>
      <c r="M740" s="43">
        <f t="shared" si="103"/>
        <v>0</v>
      </c>
      <c r="N740" s="43">
        <v>0</v>
      </c>
      <c r="O740" s="43">
        <v>0</v>
      </c>
      <c r="P740" s="45"/>
    </row>
    <row r="741" spans="1:16" s="56" customFormat="1" x14ac:dyDescent="0.25">
      <c r="A741" s="48">
        <f t="shared" si="106"/>
        <v>209</v>
      </c>
      <c r="B741" s="46" t="s">
        <v>1484</v>
      </c>
      <c r="C741" s="46"/>
      <c r="D741" s="46"/>
      <c r="E741" s="46"/>
      <c r="F741" s="46"/>
      <c r="G741" s="46"/>
      <c r="H741" s="46"/>
      <c r="I741" s="46"/>
      <c r="J741" s="46">
        <f t="shared" si="102"/>
        <v>0</v>
      </c>
      <c r="K741" s="45">
        <f t="shared" si="104"/>
        <v>0</v>
      </c>
      <c r="L741" s="43">
        <f t="shared" si="105"/>
        <v>0</v>
      </c>
      <c r="M741" s="43">
        <f t="shared" si="103"/>
        <v>0</v>
      </c>
      <c r="N741" s="43">
        <v>0</v>
      </c>
      <c r="O741" s="43">
        <v>0</v>
      </c>
      <c r="P741" s="45"/>
    </row>
    <row r="742" spans="1:16" s="56" customFormat="1" x14ac:dyDescent="0.25">
      <c r="A742" s="48">
        <f t="shared" si="106"/>
        <v>210</v>
      </c>
      <c r="B742" s="46" t="s">
        <v>1485</v>
      </c>
      <c r="C742" s="46"/>
      <c r="D742" s="46"/>
      <c r="E742" s="46"/>
      <c r="F742" s="46"/>
      <c r="G742" s="46"/>
      <c r="H742" s="46"/>
      <c r="I742" s="46"/>
      <c r="J742" s="46">
        <f t="shared" si="102"/>
        <v>0</v>
      </c>
      <c r="K742" s="45">
        <f t="shared" si="104"/>
        <v>0</v>
      </c>
      <c r="L742" s="43">
        <f t="shared" si="105"/>
        <v>0</v>
      </c>
      <c r="M742" s="43">
        <f t="shared" si="103"/>
        <v>0</v>
      </c>
      <c r="N742" s="43">
        <v>0</v>
      </c>
      <c r="O742" s="43">
        <v>0</v>
      </c>
      <c r="P742" s="45"/>
    </row>
    <row r="743" spans="1:16" s="56" customFormat="1" x14ac:dyDescent="0.25">
      <c r="A743" s="48">
        <f t="shared" si="106"/>
        <v>211</v>
      </c>
      <c r="B743" s="46" t="s">
        <v>1486</v>
      </c>
      <c r="C743" s="46"/>
      <c r="D743" s="46"/>
      <c r="E743" s="46"/>
      <c r="F743" s="46"/>
      <c r="G743" s="46"/>
      <c r="H743" s="46"/>
      <c r="I743" s="46"/>
      <c r="J743" s="46">
        <f t="shared" si="102"/>
        <v>0</v>
      </c>
      <c r="K743" s="45">
        <f t="shared" si="104"/>
        <v>0</v>
      </c>
      <c r="L743" s="43">
        <f t="shared" si="105"/>
        <v>0</v>
      </c>
      <c r="M743" s="43">
        <f t="shared" si="103"/>
        <v>0</v>
      </c>
      <c r="N743" s="43">
        <v>0</v>
      </c>
      <c r="O743" s="43">
        <v>0</v>
      </c>
      <c r="P743" s="45"/>
    </row>
    <row r="744" spans="1:16" s="56" customFormat="1" x14ac:dyDescent="0.25">
      <c r="A744" s="48">
        <f t="shared" si="106"/>
        <v>212</v>
      </c>
      <c r="B744" s="46" t="s">
        <v>1487</v>
      </c>
      <c r="C744" s="46"/>
      <c r="D744" s="46"/>
      <c r="E744" s="46"/>
      <c r="F744" s="46"/>
      <c r="G744" s="46"/>
      <c r="H744" s="46"/>
      <c r="I744" s="46"/>
      <c r="J744" s="46">
        <f t="shared" si="102"/>
        <v>0</v>
      </c>
      <c r="K744" s="45">
        <f t="shared" si="104"/>
        <v>0</v>
      </c>
      <c r="L744" s="43">
        <f t="shared" si="105"/>
        <v>0</v>
      </c>
      <c r="M744" s="43">
        <f t="shared" si="103"/>
        <v>0</v>
      </c>
      <c r="N744" s="43">
        <v>0</v>
      </c>
      <c r="O744" s="43">
        <v>0</v>
      </c>
      <c r="P744" s="45"/>
    </row>
    <row r="745" spans="1:16" s="56" customFormat="1" x14ac:dyDescent="0.25">
      <c r="A745" s="48">
        <f t="shared" si="106"/>
        <v>213</v>
      </c>
      <c r="B745" s="46" t="s">
        <v>1488</v>
      </c>
      <c r="C745" s="46"/>
      <c r="D745" s="46"/>
      <c r="E745" s="46"/>
      <c r="F745" s="46"/>
      <c r="G745" s="46"/>
      <c r="H745" s="46"/>
      <c r="I745" s="46"/>
      <c r="J745" s="46">
        <f t="shared" si="102"/>
        <v>0</v>
      </c>
      <c r="K745" s="45">
        <f t="shared" si="104"/>
        <v>0</v>
      </c>
      <c r="L745" s="43">
        <f t="shared" si="105"/>
        <v>0</v>
      </c>
      <c r="M745" s="43">
        <f t="shared" si="103"/>
        <v>0</v>
      </c>
      <c r="N745" s="43">
        <v>0</v>
      </c>
      <c r="O745" s="43">
        <v>0</v>
      </c>
      <c r="P745" s="45"/>
    </row>
    <row r="746" spans="1:16" s="56" customFormat="1" x14ac:dyDescent="0.25">
      <c r="A746" s="48">
        <f t="shared" si="106"/>
        <v>214</v>
      </c>
      <c r="B746" s="46" t="s">
        <v>1489</v>
      </c>
      <c r="C746" s="46"/>
      <c r="D746" s="46"/>
      <c r="E746" s="46"/>
      <c r="F746" s="46"/>
      <c r="G746" s="46"/>
      <c r="H746" s="46"/>
      <c r="I746" s="46"/>
      <c r="J746" s="46">
        <f t="shared" si="102"/>
        <v>0</v>
      </c>
      <c r="K746" s="45">
        <f t="shared" si="104"/>
        <v>0</v>
      </c>
      <c r="L746" s="43">
        <f t="shared" si="105"/>
        <v>0</v>
      </c>
      <c r="M746" s="43">
        <f t="shared" si="103"/>
        <v>0</v>
      </c>
      <c r="N746" s="43">
        <v>0</v>
      </c>
      <c r="O746" s="43">
        <v>0</v>
      </c>
      <c r="P746" s="45"/>
    </row>
    <row r="747" spans="1:16" s="56" customFormat="1" x14ac:dyDescent="0.25">
      <c r="A747" s="48">
        <f t="shared" si="106"/>
        <v>215</v>
      </c>
      <c r="B747" s="46" t="s">
        <v>1490</v>
      </c>
      <c r="C747" s="46"/>
      <c r="D747" s="46"/>
      <c r="E747" s="46"/>
      <c r="F747" s="46"/>
      <c r="G747" s="46"/>
      <c r="H747" s="46"/>
      <c r="I747" s="46"/>
      <c r="J747" s="46">
        <f t="shared" si="102"/>
        <v>0</v>
      </c>
      <c r="K747" s="45">
        <f t="shared" si="104"/>
        <v>0</v>
      </c>
      <c r="L747" s="43">
        <f t="shared" si="105"/>
        <v>0</v>
      </c>
      <c r="M747" s="43">
        <f t="shared" si="103"/>
        <v>0</v>
      </c>
      <c r="N747" s="43">
        <v>0</v>
      </c>
      <c r="O747" s="43">
        <v>0</v>
      </c>
      <c r="P747" s="45"/>
    </row>
    <row r="748" spans="1:16" s="56" customFormat="1" x14ac:dyDescent="0.25">
      <c r="A748" s="48">
        <f t="shared" si="106"/>
        <v>216</v>
      </c>
      <c r="B748" s="46" t="s">
        <v>1491</v>
      </c>
      <c r="C748" s="46"/>
      <c r="D748" s="46"/>
      <c r="E748" s="46"/>
      <c r="F748" s="46"/>
      <c r="G748" s="46"/>
      <c r="H748" s="46"/>
      <c r="I748" s="46"/>
      <c r="J748" s="46">
        <f t="shared" si="102"/>
        <v>0</v>
      </c>
      <c r="K748" s="45">
        <f t="shared" si="104"/>
        <v>0</v>
      </c>
      <c r="L748" s="43">
        <f t="shared" si="105"/>
        <v>0</v>
      </c>
      <c r="M748" s="43">
        <f t="shared" si="103"/>
        <v>0</v>
      </c>
      <c r="N748" s="43">
        <v>0</v>
      </c>
      <c r="O748" s="43">
        <v>0</v>
      </c>
      <c r="P748" s="45"/>
    </row>
    <row r="749" spans="1:16" s="56" customFormat="1" x14ac:dyDescent="0.25">
      <c r="A749" s="48">
        <f t="shared" si="106"/>
        <v>217</v>
      </c>
      <c r="B749" s="46" t="s">
        <v>1492</v>
      </c>
      <c r="C749" s="46"/>
      <c r="D749" s="46"/>
      <c r="E749" s="46"/>
      <c r="F749" s="46"/>
      <c r="G749" s="46"/>
      <c r="H749" s="46"/>
      <c r="I749" s="46"/>
      <c r="J749" s="46">
        <f t="shared" si="102"/>
        <v>0</v>
      </c>
      <c r="K749" s="45">
        <f t="shared" si="104"/>
        <v>0</v>
      </c>
      <c r="L749" s="43">
        <f t="shared" si="105"/>
        <v>0</v>
      </c>
      <c r="M749" s="43">
        <f t="shared" si="103"/>
        <v>0</v>
      </c>
      <c r="N749" s="43">
        <v>0</v>
      </c>
      <c r="O749" s="43">
        <v>0</v>
      </c>
      <c r="P749" s="45"/>
    </row>
    <row r="750" spans="1:16" s="56" customFormat="1" x14ac:dyDescent="0.25">
      <c r="A750" s="48">
        <f t="shared" si="106"/>
        <v>218</v>
      </c>
      <c r="B750" s="46" t="s">
        <v>1493</v>
      </c>
      <c r="C750" s="46"/>
      <c r="D750" s="46"/>
      <c r="E750" s="46"/>
      <c r="F750" s="46"/>
      <c r="G750" s="46"/>
      <c r="H750" s="46"/>
      <c r="I750" s="46"/>
      <c r="J750" s="46">
        <f t="shared" si="102"/>
        <v>0</v>
      </c>
      <c r="K750" s="45">
        <f t="shared" si="104"/>
        <v>0</v>
      </c>
      <c r="L750" s="43">
        <f t="shared" si="105"/>
        <v>0</v>
      </c>
      <c r="M750" s="43">
        <f t="shared" si="103"/>
        <v>0</v>
      </c>
      <c r="N750" s="43">
        <v>0</v>
      </c>
      <c r="O750" s="43">
        <v>0</v>
      </c>
      <c r="P750" s="45"/>
    </row>
    <row r="751" spans="1:16" s="56" customFormat="1" x14ac:dyDescent="0.25">
      <c r="A751" s="48">
        <f t="shared" si="106"/>
        <v>219</v>
      </c>
      <c r="B751" s="46" t="s">
        <v>1494</v>
      </c>
      <c r="C751" s="46"/>
      <c r="D751" s="46"/>
      <c r="E751" s="46"/>
      <c r="F751" s="46"/>
      <c r="G751" s="46"/>
      <c r="H751" s="46"/>
      <c r="I751" s="46"/>
      <c r="J751" s="46">
        <f t="shared" si="102"/>
        <v>0</v>
      </c>
      <c r="K751" s="45">
        <f t="shared" si="104"/>
        <v>0</v>
      </c>
      <c r="L751" s="43">
        <f t="shared" si="105"/>
        <v>0</v>
      </c>
      <c r="M751" s="43">
        <f t="shared" si="103"/>
        <v>0</v>
      </c>
      <c r="N751" s="43">
        <v>0</v>
      </c>
      <c r="O751" s="43">
        <v>0</v>
      </c>
      <c r="P751" s="45"/>
    </row>
    <row r="752" spans="1:16" s="56" customFormat="1" x14ac:dyDescent="0.25">
      <c r="A752" s="48">
        <f t="shared" si="106"/>
        <v>220</v>
      </c>
      <c r="B752" s="46" t="s">
        <v>1495</v>
      </c>
      <c r="C752" s="46"/>
      <c r="D752" s="46"/>
      <c r="E752" s="46"/>
      <c r="F752" s="46"/>
      <c r="G752" s="46"/>
      <c r="H752" s="46"/>
      <c r="I752" s="46"/>
      <c r="J752" s="46">
        <f t="shared" si="102"/>
        <v>0</v>
      </c>
      <c r="K752" s="45">
        <f t="shared" si="104"/>
        <v>0</v>
      </c>
      <c r="L752" s="43">
        <f t="shared" si="105"/>
        <v>0</v>
      </c>
      <c r="M752" s="43">
        <f t="shared" si="103"/>
        <v>0</v>
      </c>
      <c r="N752" s="43">
        <v>0</v>
      </c>
      <c r="O752" s="43">
        <v>0</v>
      </c>
      <c r="P752" s="45"/>
    </row>
    <row r="753" spans="1:16" s="56" customFormat="1" x14ac:dyDescent="0.25">
      <c r="A753" s="48">
        <f t="shared" si="106"/>
        <v>221</v>
      </c>
      <c r="B753" s="46" t="s">
        <v>1496</v>
      </c>
      <c r="C753" s="46"/>
      <c r="D753" s="46"/>
      <c r="E753" s="46"/>
      <c r="F753" s="46"/>
      <c r="G753" s="46"/>
      <c r="H753" s="46"/>
      <c r="I753" s="46"/>
      <c r="J753" s="46">
        <f t="shared" si="102"/>
        <v>0</v>
      </c>
      <c r="K753" s="45">
        <f t="shared" si="104"/>
        <v>0</v>
      </c>
      <c r="L753" s="43">
        <f t="shared" si="105"/>
        <v>0</v>
      </c>
      <c r="M753" s="43">
        <f t="shared" si="103"/>
        <v>0</v>
      </c>
      <c r="N753" s="43">
        <v>0</v>
      </c>
      <c r="O753" s="43">
        <v>0</v>
      </c>
      <c r="P753" s="45"/>
    </row>
    <row r="754" spans="1:16" s="56" customFormat="1" x14ac:dyDescent="0.25">
      <c r="A754" s="48">
        <f t="shared" si="106"/>
        <v>222</v>
      </c>
      <c r="B754" s="46" t="s">
        <v>1497</v>
      </c>
      <c r="C754" s="46"/>
      <c r="D754" s="46"/>
      <c r="E754" s="46"/>
      <c r="F754" s="46"/>
      <c r="G754" s="46"/>
      <c r="H754" s="46"/>
      <c r="I754" s="46"/>
      <c r="J754" s="46">
        <f t="shared" si="102"/>
        <v>0</v>
      </c>
      <c r="K754" s="45">
        <f t="shared" si="104"/>
        <v>0</v>
      </c>
      <c r="L754" s="43">
        <f t="shared" si="105"/>
        <v>0</v>
      </c>
      <c r="M754" s="43">
        <f t="shared" si="103"/>
        <v>0</v>
      </c>
      <c r="N754" s="43">
        <v>0</v>
      </c>
      <c r="O754" s="43">
        <v>0</v>
      </c>
      <c r="P754" s="45"/>
    </row>
    <row r="755" spans="1:16" s="56" customFormat="1" x14ac:dyDescent="0.25">
      <c r="A755" s="48">
        <f t="shared" si="106"/>
        <v>223</v>
      </c>
      <c r="B755" s="46" t="s">
        <v>1498</v>
      </c>
      <c r="C755" s="46"/>
      <c r="D755" s="46"/>
      <c r="E755" s="46"/>
      <c r="F755" s="46"/>
      <c r="G755" s="46"/>
      <c r="H755" s="46"/>
      <c r="I755" s="46"/>
      <c r="J755" s="46">
        <f t="shared" si="102"/>
        <v>0</v>
      </c>
      <c r="K755" s="45">
        <f t="shared" si="104"/>
        <v>0</v>
      </c>
      <c r="L755" s="43">
        <f t="shared" si="105"/>
        <v>0</v>
      </c>
      <c r="M755" s="43">
        <f t="shared" si="103"/>
        <v>0</v>
      </c>
      <c r="N755" s="43">
        <v>0</v>
      </c>
      <c r="O755" s="43">
        <v>0</v>
      </c>
      <c r="P755" s="45"/>
    </row>
    <row r="756" spans="1:16" s="56" customFormat="1" x14ac:dyDescent="0.25">
      <c r="A756" s="48">
        <f t="shared" si="106"/>
        <v>224</v>
      </c>
      <c r="B756" s="46" t="s">
        <v>1499</v>
      </c>
      <c r="C756" s="46">
        <v>3670.09</v>
      </c>
      <c r="D756" s="46"/>
      <c r="E756" s="46"/>
      <c r="F756" s="46">
        <f t="shared" ref="F756:F801" si="107">C756+D756+E756</f>
        <v>3670.09</v>
      </c>
      <c r="G756" s="46">
        <v>77</v>
      </c>
      <c r="H756" s="46"/>
      <c r="I756" s="46"/>
      <c r="J756" s="46">
        <f t="shared" si="102"/>
        <v>77</v>
      </c>
      <c r="K756" s="45">
        <f t="shared" si="104"/>
        <v>0.11692571289483757</v>
      </c>
      <c r="L756" s="43">
        <f t="shared" si="105"/>
        <v>500.61159347360228</v>
      </c>
      <c r="M756" s="43">
        <f t="shared" si="103"/>
        <v>110.13455056419251</v>
      </c>
      <c r="N756" s="43">
        <v>204.02496009810523</v>
      </c>
      <c r="O756" s="43">
        <v>96.065369244209791</v>
      </c>
      <c r="P756" s="45">
        <f>(L756+M756+N756+O756)/F756</f>
        <v>0.24817823905683778</v>
      </c>
    </row>
    <row r="757" spans="1:16" s="56" customFormat="1" x14ac:dyDescent="0.25">
      <c r="A757" s="48">
        <f t="shared" si="106"/>
        <v>225</v>
      </c>
      <c r="B757" s="46" t="s">
        <v>1500</v>
      </c>
      <c r="C757" s="46"/>
      <c r="D757" s="46"/>
      <c r="E757" s="46"/>
      <c r="F757" s="46">
        <f t="shared" si="107"/>
        <v>0</v>
      </c>
      <c r="G757" s="46"/>
      <c r="H757" s="46"/>
      <c r="I757" s="46"/>
      <c r="J757" s="46">
        <f t="shared" si="102"/>
        <v>0</v>
      </c>
      <c r="K757" s="45">
        <f t="shared" si="104"/>
        <v>0</v>
      </c>
      <c r="L757" s="43">
        <f t="shared" si="105"/>
        <v>0</v>
      </c>
      <c r="M757" s="43">
        <f t="shared" si="103"/>
        <v>0</v>
      </c>
      <c r="N757" s="43">
        <v>0</v>
      </c>
      <c r="O757" s="43">
        <v>0</v>
      </c>
      <c r="P757" s="45"/>
    </row>
    <row r="758" spans="1:16" s="56" customFormat="1" x14ac:dyDescent="0.25">
      <c r="A758" s="48">
        <f t="shared" si="106"/>
        <v>226</v>
      </c>
      <c r="B758" s="46" t="s">
        <v>1501</v>
      </c>
      <c r="C758" s="46"/>
      <c r="D758" s="46"/>
      <c r="E758" s="46"/>
      <c r="F758" s="46">
        <f t="shared" si="107"/>
        <v>0</v>
      </c>
      <c r="G758" s="46"/>
      <c r="H758" s="46"/>
      <c r="I758" s="46"/>
      <c r="J758" s="46">
        <f t="shared" si="102"/>
        <v>0</v>
      </c>
      <c r="K758" s="45">
        <f t="shared" si="104"/>
        <v>0</v>
      </c>
      <c r="L758" s="43">
        <f t="shared" si="105"/>
        <v>0</v>
      </c>
      <c r="M758" s="43">
        <f t="shared" si="103"/>
        <v>0</v>
      </c>
      <c r="N758" s="43">
        <v>0</v>
      </c>
      <c r="O758" s="43">
        <v>0</v>
      </c>
      <c r="P758" s="45"/>
    </row>
    <row r="759" spans="1:16" s="56" customFormat="1" x14ac:dyDescent="0.25">
      <c r="A759" s="48">
        <f t="shared" si="106"/>
        <v>227</v>
      </c>
      <c r="B759" s="46" t="s">
        <v>1502</v>
      </c>
      <c r="C759" s="46"/>
      <c r="D759" s="46"/>
      <c r="E759" s="46"/>
      <c r="F759" s="46">
        <f t="shared" si="107"/>
        <v>0</v>
      </c>
      <c r="G759" s="46"/>
      <c r="H759" s="46"/>
      <c r="I759" s="46"/>
      <c r="J759" s="46">
        <f t="shared" si="102"/>
        <v>0</v>
      </c>
      <c r="K759" s="45">
        <f t="shared" si="104"/>
        <v>0</v>
      </c>
      <c r="L759" s="43">
        <f t="shared" si="105"/>
        <v>0</v>
      </c>
      <c r="M759" s="43">
        <f t="shared" si="103"/>
        <v>0</v>
      </c>
      <c r="N759" s="43">
        <v>0</v>
      </c>
      <c r="O759" s="43">
        <v>0</v>
      </c>
      <c r="P759" s="45"/>
    </row>
    <row r="760" spans="1:16" s="56" customFormat="1" x14ac:dyDescent="0.25">
      <c r="A760" s="48">
        <f t="shared" si="106"/>
        <v>228</v>
      </c>
      <c r="B760" s="46" t="s">
        <v>48</v>
      </c>
      <c r="C760" s="46"/>
      <c r="D760" s="46"/>
      <c r="E760" s="46"/>
      <c r="F760" s="46">
        <f t="shared" si="107"/>
        <v>0</v>
      </c>
      <c r="G760" s="46"/>
      <c r="H760" s="46"/>
      <c r="I760" s="46"/>
      <c r="J760" s="46">
        <f t="shared" si="102"/>
        <v>0</v>
      </c>
      <c r="K760" s="45">
        <f t="shared" si="104"/>
        <v>0</v>
      </c>
      <c r="L760" s="43">
        <f t="shared" si="105"/>
        <v>0</v>
      </c>
      <c r="M760" s="43">
        <f t="shared" si="103"/>
        <v>0</v>
      </c>
      <c r="N760" s="43">
        <v>0</v>
      </c>
      <c r="O760" s="43">
        <v>0</v>
      </c>
      <c r="P760" s="45"/>
    </row>
    <row r="761" spans="1:16" s="56" customFormat="1" x14ac:dyDescent="0.25">
      <c r="A761" s="48">
        <f t="shared" si="106"/>
        <v>229</v>
      </c>
      <c r="B761" s="46" t="s">
        <v>49</v>
      </c>
      <c r="C761" s="46"/>
      <c r="D761" s="46"/>
      <c r="E761" s="46"/>
      <c r="F761" s="46">
        <f t="shared" si="107"/>
        <v>0</v>
      </c>
      <c r="G761" s="46"/>
      <c r="H761" s="46"/>
      <c r="I761" s="46"/>
      <c r="J761" s="46">
        <f t="shared" si="102"/>
        <v>0</v>
      </c>
      <c r="K761" s="45">
        <f t="shared" si="104"/>
        <v>0</v>
      </c>
      <c r="L761" s="43">
        <f t="shared" si="105"/>
        <v>0</v>
      </c>
      <c r="M761" s="43">
        <f t="shared" si="103"/>
        <v>0</v>
      </c>
      <c r="N761" s="43">
        <v>0</v>
      </c>
      <c r="O761" s="43">
        <v>0</v>
      </c>
      <c r="P761" s="45"/>
    </row>
    <row r="762" spans="1:16" s="56" customFormat="1" x14ac:dyDescent="0.25">
      <c r="A762" s="48">
        <f t="shared" si="106"/>
        <v>230</v>
      </c>
      <c r="B762" s="46" t="s">
        <v>50</v>
      </c>
      <c r="C762" s="46"/>
      <c r="D762" s="46"/>
      <c r="E762" s="46"/>
      <c r="F762" s="46">
        <f t="shared" si="107"/>
        <v>0</v>
      </c>
      <c r="G762" s="46"/>
      <c r="H762" s="46"/>
      <c r="I762" s="46"/>
      <c r="J762" s="46">
        <f t="shared" si="102"/>
        <v>0</v>
      </c>
      <c r="K762" s="45">
        <f t="shared" si="104"/>
        <v>0</v>
      </c>
      <c r="L762" s="43">
        <f t="shared" si="105"/>
        <v>0</v>
      </c>
      <c r="M762" s="43">
        <f t="shared" si="103"/>
        <v>0</v>
      </c>
      <c r="N762" s="43">
        <v>0</v>
      </c>
      <c r="O762" s="43">
        <v>0</v>
      </c>
      <c r="P762" s="45"/>
    </row>
    <row r="763" spans="1:16" s="56" customFormat="1" x14ac:dyDescent="0.25">
      <c r="A763" s="48">
        <f t="shared" si="106"/>
        <v>231</v>
      </c>
      <c r="B763" s="46" t="s">
        <v>51</v>
      </c>
      <c r="C763" s="46"/>
      <c r="D763" s="46"/>
      <c r="E763" s="46"/>
      <c r="F763" s="46">
        <f t="shared" si="107"/>
        <v>0</v>
      </c>
      <c r="G763" s="46"/>
      <c r="H763" s="46"/>
      <c r="I763" s="46"/>
      <c r="J763" s="46">
        <f t="shared" si="102"/>
        <v>0</v>
      </c>
      <c r="K763" s="45">
        <f t="shared" si="104"/>
        <v>0</v>
      </c>
      <c r="L763" s="43">
        <f t="shared" si="105"/>
        <v>0</v>
      </c>
      <c r="M763" s="43">
        <f t="shared" si="103"/>
        <v>0</v>
      </c>
      <c r="N763" s="43">
        <v>0</v>
      </c>
      <c r="O763" s="43">
        <v>0</v>
      </c>
      <c r="P763" s="45"/>
    </row>
    <row r="764" spans="1:16" s="56" customFormat="1" x14ac:dyDescent="0.25">
      <c r="A764" s="48">
        <f t="shared" si="106"/>
        <v>232</v>
      </c>
      <c r="B764" s="46" t="s">
        <v>52</v>
      </c>
      <c r="C764" s="46"/>
      <c r="D764" s="46"/>
      <c r="E764" s="46"/>
      <c r="F764" s="46">
        <f t="shared" si="107"/>
        <v>0</v>
      </c>
      <c r="G764" s="46"/>
      <c r="H764" s="46"/>
      <c r="I764" s="46"/>
      <c r="J764" s="46">
        <f t="shared" si="102"/>
        <v>0</v>
      </c>
      <c r="K764" s="45">
        <f t="shared" si="104"/>
        <v>0</v>
      </c>
      <c r="L764" s="43">
        <f t="shared" si="105"/>
        <v>0</v>
      </c>
      <c r="M764" s="43">
        <f t="shared" si="103"/>
        <v>0</v>
      </c>
      <c r="N764" s="43">
        <v>0</v>
      </c>
      <c r="O764" s="43">
        <v>0</v>
      </c>
      <c r="P764" s="45"/>
    </row>
    <row r="765" spans="1:16" s="56" customFormat="1" x14ac:dyDescent="0.25">
      <c r="A765" s="48">
        <f t="shared" si="106"/>
        <v>233</v>
      </c>
      <c r="B765" s="46" t="s">
        <v>53</v>
      </c>
      <c r="C765" s="46">
        <v>3062.2</v>
      </c>
      <c r="D765" s="46"/>
      <c r="E765" s="46"/>
      <c r="F765" s="46">
        <f t="shared" si="107"/>
        <v>3062.2</v>
      </c>
      <c r="G765" s="46">
        <v>53</v>
      </c>
      <c r="H765" s="46"/>
      <c r="I765" s="46"/>
      <c r="J765" s="46">
        <f t="shared" si="102"/>
        <v>53</v>
      </c>
      <c r="K765" s="45">
        <f t="shared" si="104"/>
        <v>9.7558893113403641E-2</v>
      </c>
      <c r="L765" s="43">
        <f t="shared" si="105"/>
        <v>417.69352292038201</v>
      </c>
      <c r="M765" s="43">
        <f t="shared" si="103"/>
        <v>91.89257504248404</v>
      </c>
      <c r="N765" s="43">
        <v>170.23158364302179</v>
      </c>
      <c r="O765" s="43">
        <v>80.153722033960818</v>
      </c>
      <c r="P765" s="45">
        <f>(L765+M765+N765+O765)/F765</f>
        <v>0.24817823905683778</v>
      </c>
    </row>
    <row r="766" spans="1:16" s="56" customFormat="1" x14ac:dyDescent="0.25">
      <c r="A766" s="48">
        <f t="shared" si="106"/>
        <v>234</v>
      </c>
      <c r="B766" s="46" t="s">
        <v>56</v>
      </c>
      <c r="C766" s="46"/>
      <c r="D766" s="46"/>
      <c r="E766" s="46"/>
      <c r="F766" s="46">
        <f t="shared" si="107"/>
        <v>0</v>
      </c>
      <c r="G766" s="46"/>
      <c r="H766" s="46"/>
      <c r="I766" s="46"/>
      <c r="J766" s="46">
        <f t="shared" si="102"/>
        <v>0</v>
      </c>
      <c r="K766" s="45">
        <f t="shared" si="104"/>
        <v>0</v>
      </c>
      <c r="L766" s="43">
        <f t="shared" si="105"/>
        <v>0</v>
      </c>
      <c r="M766" s="43">
        <f t="shared" si="103"/>
        <v>0</v>
      </c>
      <c r="N766" s="43">
        <v>0</v>
      </c>
      <c r="O766" s="43">
        <v>0</v>
      </c>
      <c r="P766" s="45"/>
    </row>
    <row r="767" spans="1:16" s="56" customFormat="1" x14ac:dyDescent="0.25">
      <c r="A767" s="48">
        <f t="shared" si="106"/>
        <v>235</v>
      </c>
      <c r="B767" s="46" t="s">
        <v>57</v>
      </c>
      <c r="C767" s="46">
        <v>2015.4</v>
      </c>
      <c r="D767" s="46"/>
      <c r="E767" s="46"/>
      <c r="F767" s="46">
        <f t="shared" si="107"/>
        <v>2015.4</v>
      </c>
      <c r="G767" s="46">
        <v>35</v>
      </c>
      <c r="H767" s="46"/>
      <c r="I767" s="46"/>
      <c r="J767" s="46">
        <f t="shared" si="102"/>
        <v>35</v>
      </c>
      <c r="K767" s="45">
        <f t="shared" si="104"/>
        <v>6.4208801900840481E-2</v>
      </c>
      <c r="L767" s="43">
        <f t="shared" si="105"/>
        <v>274.90677489835349</v>
      </c>
      <c r="M767" s="43">
        <f t="shared" si="103"/>
        <v>60.479490477637768</v>
      </c>
      <c r="N767" s="43">
        <v>112.0386433525394</v>
      </c>
      <c r="O767" s="43">
        <v>52.753514266620286</v>
      </c>
      <c r="P767" s="45">
        <f>(L767+M767+N767+O767)/F767</f>
        <v>0.24817823905683781</v>
      </c>
    </row>
    <row r="768" spans="1:16" s="56" customFormat="1" x14ac:dyDescent="0.25">
      <c r="A768" s="48">
        <f t="shared" si="106"/>
        <v>236</v>
      </c>
      <c r="B768" s="46" t="s">
        <v>58</v>
      </c>
      <c r="C768" s="46">
        <v>3806.5</v>
      </c>
      <c r="D768" s="46"/>
      <c r="E768" s="46"/>
      <c r="F768" s="46">
        <f t="shared" si="107"/>
        <v>3806.5</v>
      </c>
      <c r="G768" s="46">
        <v>65</v>
      </c>
      <c r="H768" s="46"/>
      <c r="I768" s="46"/>
      <c r="J768" s="46">
        <f t="shared" si="102"/>
        <v>65</v>
      </c>
      <c r="K768" s="45">
        <f t="shared" si="104"/>
        <v>0.12127161081450297</v>
      </c>
      <c r="L768" s="43">
        <f t="shared" si="105"/>
        <v>519.21833812175373</v>
      </c>
      <c r="M768" s="43">
        <f t="shared" si="103"/>
        <v>114.22803438678582</v>
      </c>
      <c r="N768" s="43">
        <v>211.60816508953118</v>
      </c>
      <c r="O768" s="43">
        <v>99.635929371782311</v>
      </c>
      <c r="P768" s="45">
        <f>(L768+M768+N768+O768)/F768</f>
        <v>0.24817823905683781</v>
      </c>
    </row>
    <row r="769" spans="1:16" s="56" customFormat="1" x14ac:dyDescent="0.25">
      <c r="A769" s="48">
        <f t="shared" si="106"/>
        <v>237</v>
      </c>
      <c r="B769" s="46" t="s">
        <v>59</v>
      </c>
      <c r="C769" s="46"/>
      <c r="D769" s="46"/>
      <c r="E769" s="46"/>
      <c r="F769" s="46">
        <f t="shared" si="107"/>
        <v>0</v>
      </c>
      <c r="G769" s="46"/>
      <c r="H769" s="46"/>
      <c r="I769" s="46"/>
      <c r="J769" s="46">
        <f t="shared" si="102"/>
        <v>0</v>
      </c>
      <c r="K769" s="45">
        <f t="shared" si="104"/>
        <v>0</v>
      </c>
      <c r="L769" s="43">
        <f t="shared" si="105"/>
        <v>0</v>
      </c>
      <c r="M769" s="43">
        <f t="shared" si="103"/>
        <v>0</v>
      </c>
      <c r="N769" s="43">
        <v>0</v>
      </c>
      <c r="O769" s="43">
        <v>0</v>
      </c>
      <c r="P769" s="45"/>
    </row>
    <row r="770" spans="1:16" s="56" customFormat="1" x14ac:dyDescent="0.25">
      <c r="A770" s="48">
        <f t="shared" si="106"/>
        <v>238</v>
      </c>
      <c r="B770" s="46" t="s">
        <v>103</v>
      </c>
      <c r="C770" s="46">
        <v>1711.2</v>
      </c>
      <c r="D770" s="46"/>
      <c r="E770" s="46">
        <v>324.10000000000002</v>
      </c>
      <c r="F770" s="46">
        <f t="shared" si="107"/>
        <v>2035.3000000000002</v>
      </c>
      <c r="G770" s="46">
        <v>33</v>
      </c>
      <c r="H770" s="46"/>
      <c r="I770" s="46">
        <v>3</v>
      </c>
      <c r="J770" s="46">
        <f t="shared" si="102"/>
        <v>36</v>
      </c>
      <c r="K770" s="45">
        <f t="shared" si="104"/>
        <v>6.4842797712007863E-2</v>
      </c>
      <c r="L770" s="43">
        <f t="shared" si="105"/>
        <v>277.62119626407605</v>
      </c>
      <c r="M770" s="43">
        <f t="shared" si="103"/>
        <v>61.07666317809673</v>
      </c>
      <c r="N770" s="43">
        <v>113.14490960376276</v>
      </c>
      <c r="O770" s="43">
        <v>53.274400906446495</v>
      </c>
      <c r="P770" s="45">
        <f>(L770+M770+N770+O770)/F770</f>
        <v>0.24817823905683781</v>
      </c>
    </row>
    <row r="771" spans="1:16" s="56" customFormat="1" x14ac:dyDescent="0.25">
      <c r="A771" s="48">
        <f t="shared" si="106"/>
        <v>239</v>
      </c>
      <c r="B771" s="46" t="s">
        <v>104</v>
      </c>
      <c r="C771" s="46">
        <v>1885.6</v>
      </c>
      <c r="D771" s="46"/>
      <c r="E771" s="46"/>
      <c r="F771" s="46">
        <f t="shared" si="107"/>
        <v>1885.6</v>
      </c>
      <c r="G771" s="46">
        <v>40</v>
      </c>
      <c r="H771" s="46"/>
      <c r="I771" s="46"/>
      <c r="J771" s="46">
        <f t="shared" si="102"/>
        <v>40</v>
      </c>
      <c r="K771" s="45">
        <f t="shared" si="104"/>
        <v>6.0073492539557807E-2</v>
      </c>
      <c r="L771" s="43">
        <f t="shared" si="105"/>
        <v>257.20165463348974</v>
      </c>
      <c r="M771" s="43">
        <f t="shared" si="103"/>
        <v>56.58436401936774</v>
      </c>
      <c r="N771" s="43">
        <v>104.82289664858006</v>
      </c>
      <c r="O771" s="43">
        <v>49.355972264135744</v>
      </c>
      <c r="P771" s="45">
        <f>(L771+M771+N771+O771)/F771</f>
        <v>0.24817823905683778</v>
      </c>
    </row>
    <row r="772" spans="1:16" s="56" customFormat="1" x14ac:dyDescent="0.25">
      <c r="A772" s="48">
        <f t="shared" si="106"/>
        <v>240</v>
      </c>
      <c r="B772" s="46" t="s">
        <v>105</v>
      </c>
      <c r="C772" s="46">
        <v>2603.3000000000002</v>
      </c>
      <c r="D772" s="46"/>
      <c r="E772" s="46">
        <v>443.5</v>
      </c>
      <c r="F772" s="46">
        <f t="shared" si="107"/>
        <v>3046.8</v>
      </c>
      <c r="G772" s="46">
        <v>64</v>
      </c>
      <c r="H772" s="46"/>
      <c r="I772" s="46">
        <v>1</v>
      </c>
      <c r="J772" s="46">
        <f t="shared" si="102"/>
        <v>65</v>
      </c>
      <c r="K772" s="45">
        <f t="shared" si="104"/>
        <v>9.7068263189183671E-2</v>
      </c>
      <c r="L772" s="43">
        <f t="shared" si="105"/>
        <v>415.59291543133043</v>
      </c>
      <c r="M772" s="43">
        <f t="shared" si="103"/>
        <v>91.430441394892696</v>
      </c>
      <c r="N772" s="43">
        <v>169.37547810187408</v>
      </c>
      <c r="O772" s="43">
        <v>79.750623830276211</v>
      </c>
      <c r="P772" s="45">
        <f>(L772+M772+N772+O772)/F772</f>
        <v>0.24817823905683778</v>
      </c>
    </row>
    <row r="773" spans="1:16" s="56" customFormat="1" x14ac:dyDescent="0.25">
      <c r="A773" s="48">
        <f t="shared" si="106"/>
        <v>241</v>
      </c>
      <c r="B773" s="46" t="s">
        <v>106</v>
      </c>
      <c r="C773" s="46"/>
      <c r="D773" s="46"/>
      <c r="E773" s="46"/>
      <c r="F773" s="46">
        <f t="shared" si="107"/>
        <v>0</v>
      </c>
      <c r="G773" s="46"/>
      <c r="H773" s="46"/>
      <c r="I773" s="46"/>
      <c r="J773" s="46">
        <f t="shared" ref="J773:J818" si="108">G773+H773+I773</f>
        <v>0</v>
      </c>
      <c r="K773" s="45">
        <f t="shared" si="104"/>
        <v>0</v>
      </c>
      <c r="L773" s="43">
        <f t="shared" si="105"/>
        <v>0</v>
      </c>
      <c r="M773" s="43">
        <f t="shared" ref="M773:M818" si="109">L773*0.22</f>
        <v>0</v>
      </c>
      <c r="N773" s="43">
        <v>0</v>
      </c>
      <c r="O773" s="43">
        <v>0</v>
      </c>
      <c r="P773" s="45"/>
    </row>
    <row r="774" spans="1:16" s="56" customFormat="1" x14ac:dyDescent="0.25">
      <c r="A774" s="48">
        <f t="shared" si="106"/>
        <v>242</v>
      </c>
      <c r="B774" s="46" t="s">
        <v>107</v>
      </c>
      <c r="C774" s="46">
        <v>1944.7</v>
      </c>
      <c r="D774" s="46"/>
      <c r="E774" s="46">
        <v>44.7</v>
      </c>
      <c r="F774" s="46">
        <f t="shared" si="107"/>
        <v>1989.4</v>
      </c>
      <c r="G774" s="46">
        <v>40</v>
      </c>
      <c r="H774" s="46"/>
      <c r="I774" s="46"/>
      <c r="J774" s="46">
        <f t="shared" si="108"/>
        <v>40</v>
      </c>
      <c r="K774" s="45">
        <f t="shared" si="104"/>
        <v>6.3380465665144409E-2</v>
      </c>
      <c r="L774" s="43">
        <f t="shared" si="105"/>
        <v>271.36029472203251</v>
      </c>
      <c r="M774" s="43">
        <f t="shared" si="109"/>
        <v>59.699264838847149</v>
      </c>
      <c r="N774" s="43">
        <v>110.5932703609913</v>
      </c>
      <c r="O774" s="43">
        <v>52.072958857802121</v>
      </c>
      <c r="P774" s="45">
        <f>(L774+M774+N774+O774)/F774</f>
        <v>0.24817823905683778</v>
      </c>
    </row>
    <row r="775" spans="1:16" s="56" customFormat="1" x14ac:dyDescent="0.25">
      <c r="A775" s="48">
        <f t="shared" si="106"/>
        <v>243</v>
      </c>
      <c r="B775" s="46" t="s">
        <v>108</v>
      </c>
      <c r="C775" s="46"/>
      <c r="D775" s="46"/>
      <c r="E775" s="46">
        <v>62.2</v>
      </c>
      <c r="F775" s="46">
        <f t="shared" si="107"/>
        <v>62.2</v>
      </c>
      <c r="G775" s="46"/>
      <c r="H775" s="46"/>
      <c r="I775" s="46"/>
      <c r="J775" s="46">
        <f t="shared" si="108"/>
        <v>0</v>
      </c>
      <c r="K775" s="45">
        <f t="shared" si="104"/>
        <v>1.9816351484728979E-3</v>
      </c>
      <c r="L775" s="43">
        <f t="shared" si="105"/>
        <v>8.4842718064292875</v>
      </c>
      <c r="M775" s="43">
        <f t="shared" si="109"/>
        <v>1.8665397974144433</v>
      </c>
      <c r="N775" s="43">
        <v>3.4577769259342808</v>
      </c>
      <c r="O775" s="43">
        <v>1.6280979395572994</v>
      </c>
      <c r="P775" s="45"/>
    </row>
    <row r="776" spans="1:16" s="56" customFormat="1" x14ac:dyDescent="0.25">
      <c r="A776" s="48">
        <f t="shared" si="106"/>
        <v>244</v>
      </c>
      <c r="B776" s="46" t="s">
        <v>109</v>
      </c>
      <c r="C776" s="46">
        <v>3125.4</v>
      </c>
      <c r="D776" s="46"/>
      <c r="E776" s="46">
        <v>54.7</v>
      </c>
      <c r="F776" s="46">
        <f t="shared" si="107"/>
        <v>3180.1</v>
      </c>
      <c r="G776" s="46">
        <v>76</v>
      </c>
      <c r="H776" s="46"/>
      <c r="I776" s="46"/>
      <c r="J776" s="46">
        <f t="shared" si="108"/>
        <v>76</v>
      </c>
      <c r="K776" s="45">
        <f t="shared" si="104"/>
        <v>0.10131507935142542</v>
      </c>
      <c r="L776" s="43">
        <f t="shared" si="105"/>
        <v>433.77544648916034</v>
      </c>
      <c r="M776" s="43">
        <f t="shared" si="109"/>
        <v>95.430598227615278</v>
      </c>
      <c r="N776" s="43">
        <v>176.78579424700334</v>
      </c>
      <c r="O776" s="43">
        <v>83.239779060870859</v>
      </c>
      <c r="P776" s="45">
        <f>(L776+M776+N776+O776)/F776</f>
        <v>0.24817823905683778</v>
      </c>
    </row>
    <row r="777" spans="1:16" s="56" customFormat="1" x14ac:dyDescent="0.25">
      <c r="A777" s="48">
        <f t="shared" si="106"/>
        <v>245</v>
      </c>
      <c r="B777" s="46" t="s">
        <v>110</v>
      </c>
      <c r="C777" s="46"/>
      <c r="D777" s="46"/>
      <c r="E777" s="46">
        <v>36.799999999999997</v>
      </c>
      <c r="F777" s="46">
        <f t="shared" si="107"/>
        <v>36.799999999999997</v>
      </c>
      <c r="G777" s="46"/>
      <c r="H777" s="46"/>
      <c r="I777" s="46"/>
      <c r="J777" s="46">
        <f t="shared" si="108"/>
        <v>0</v>
      </c>
      <c r="K777" s="45">
        <f t="shared" si="104"/>
        <v>1.1724143643698172E-3</v>
      </c>
      <c r="L777" s="43">
        <f t="shared" si="105"/>
        <v>5.0196334803311533</v>
      </c>
      <c r="M777" s="43">
        <f t="shared" si="109"/>
        <v>1.1043193656728538</v>
      </c>
      <c r="N777" s="43">
        <v>2.0457586957296066</v>
      </c>
      <c r="O777" s="43">
        <v>0.96324765555801628</v>
      </c>
      <c r="P777" s="45"/>
    </row>
    <row r="778" spans="1:16" s="56" customFormat="1" x14ac:dyDescent="0.25">
      <c r="A778" s="48">
        <f t="shared" si="106"/>
        <v>246</v>
      </c>
      <c r="B778" s="46" t="s">
        <v>111</v>
      </c>
      <c r="C778" s="46"/>
      <c r="D778" s="46"/>
      <c r="E778" s="46"/>
      <c r="F778" s="46">
        <f t="shared" si="107"/>
        <v>0</v>
      </c>
      <c r="G778" s="46"/>
      <c r="H778" s="46"/>
      <c r="I778" s="46"/>
      <c r="J778" s="46">
        <f t="shared" si="108"/>
        <v>0</v>
      </c>
      <c r="K778" s="45">
        <f t="shared" si="104"/>
        <v>0</v>
      </c>
      <c r="L778" s="43">
        <f t="shared" si="105"/>
        <v>0</v>
      </c>
      <c r="M778" s="43">
        <f t="shared" si="109"/>
        <v>0</v>
      </c>
      <c r="N778" s="43">
        <v>0</v>
      </c>
      <c r="O778" s="43">
        <v>0</v>
      </c>
      <c r="P778" s="45"/>
    </row>
    <row r="779" spans="1:16" s="56" customFormat="1" x14ac:dyDescent="0.25">
      <c r="A779" s="48">
        <f t="shared" si="106"/>
        <v>247</v>
      </c>
      <c r="B779" s="46" t="s">
        <v>124</v>
      </c>
      <c r="C779" s="46"/>
      <c r="D779" s="46"/>
      <c r="E779" s="46"/>
      <c r="F779" s="46">
        <f t="shared" si="107"/>
        <v>0</v>
      </c>
      <c r="G779" s="46"/>
      <c r="H779" s="46"/>
      <c r="I779" s="46"/>
      <c r="J779" s="46">
        <f t="shared" si="108"/>
        <v>0</v>
      </c>
      <c r="K779" s="45">
        <f t="shared" si="104"/>
        <v>0</v>
      </c>
      <c r="L779" s="43">
        <f t="shared" si="105"/>
        <v>0</v>
      </c>
      <c r="M779" s="43">
        <f t="shared" si="109"/>
        <v>0</v>
      </c>
      <c r="N779" s="43">
        <v>0</v>
      </c>
      <c r="O779" s="43">
        <v>0</v>
      </c>
      <c r="P779" s="45"/>
    </row>
    <row r="780" spans="1:16" s="56" customFormat="1" x14ac:dyDescent="0.25">
      <c r="A780" s="48">
        <f t="shared" si="106"/>
        <v>248</v>
      </c>
      <c r="B780" s="46" t="s">
        <v>1642</v>
      </c>
      <c r="C780" s="46"/>
      <c r="D780" s="46"/>
      <c r="E780" s="46"/>
      <c r="F780" s="46">
        <f t="shared" si="107"/>
        <v>0</v>
      </c>
      <c r="G780" s="46"/>
      <c r="H780" s="46"/>
      <c r="I780" s="46"/>
      <c r="J780" s="46">
        <f t="shared" si="108"/>
        <v>0</v>
      </c>
      <c r="K780" s="45">
        <f t="shared" si="104"/>
        <v>0</v>
      </c>
      <c r="L780" s="43">
        <f t="shared" si="105"/>
        <v>0</v>
      </c>
      <c r="M780" s="43">
        <f t="shared" si="109"/>
        <v>0</v>
      </c>
      <c r="N780" s="43">
        <v>0</v>
      </c>
      <c r="O780" s="43">
        <v>0</v>
      </c>
      <c r="P780" s="45"/>
    </row>
    <row r="781" spans="1:16" s="56" customFormat="1" x14ac:dyDescent="0.25">
      <c r="A781" s="48">
        <f t="shared" si="106"/>
        <v>249</v>
      </c>
      <c r="B781" s="46" t="s">
        <v>1643</v>
      </c>
      <c r="C781" s="46"/>
      <c r="D781" s="46"/>
      <c r="E781" s="46"/>
      <c r="F781" s="46">
        <f t="shared" si="107"/>
        <v>0</v>
      </c>
      <c r="G781" s="46"/>
      <c r="H781" s="46"/>
      <c r="I781" s="46"/>
      <c r="J781" s="46">
        <f t="shared" si="108"/>
        <v>0</v>
      </c>
      <c r="K781" s="45">
        <f t="shared" si="104"/>
        <v>0</v>
      </c>
      <c r="L781" s="43">
        <f t="shared" si="105"/>
        <v>0</v>
      </c>
      <c r="M781" s="43">
        <f t="shared" si="109"/>
        <v>0</v>
      </c>
      <c r="N781" s="43">
        <v>0</v>
      </c>
      <c r="O781" s="43">
        <v>0</v>
      </c>
      <c r="P781" s="45"/>
    </row>
    <row r="782" spans="1:16" s="56" customFormat="1" x14ac:dyDescent="0.25">
      <c r="A782" s="48">
        <f t="shared" si="106"/>
        <v>250</v>
      </c>
      <c r="B782" s="46" t="s">
        <v>1644</v>
      </c>
      <c r="C782" s="46"/>
      <c r="D782" s="46"/>
      <c r="E782" s="46"/>
      <c r="F782" s="46">
        <f t="shared" si="107"/>
        <v>0</v>
      </c>
      <c r="G782" s="46"/>
      <c r="H782" s="46"/>
      <c r="I782" s="46"/>
      <c r="J782" s="46">
        <f t="shared" si="108"/>
        <v>0</v>
      </c>
      <c r="K782" s="45">
        <f t="shared" si="104"/>
        <v>0</v>
      </c>
      <c r="L782" s="43">
        <f t="shared" si="105"/>
        <v>0</v>
      </c>
      <c r="M782" s="43">
        <f t="shared" si="109"/>
        <v>0</v>
      </c>
      <c r="N782" s="43">
        <v>0</v>
      </c>
      <c r="O782" s="43">
        <v>0</v>
      </c>
      <c r="P782" s="45"/>
    </row>
    <row r="783" spans="1:16" s="56" customFormat="1" x14ac:dyDescent="0.25">
      <c r="A783" s="48">
        <f t="shared" si="106"/>
        <v>251</v>
      </c>
      <c r="B783" s="46" t="s">
        <v>1645</v>
      </c>
      <c r="C783" s="46"/>
      <c r="D783" s="46"/>
      <c r="E783" s="46"/>
      <c r="F783" s="46">
        <f t="shared" si="107"/>
        <v>0</v>
      </c>
      <c r="G783" s="46"/>
      <c r="H783" s="46"/>
      <c r="I783" s="46"/>
      <c r="J783" s="46">
        <f t="shared" si="108"/>
        <v>0</v>
      </c>
      <c r="K783" s="45">
        <f t="shared" si="104"/>
        <v>0</v>
      </c>
      <c r="L783" s="43">
        <f t="shared" si="105"/>
        <v>0</v>
      </c>
      <c r="M783" s="43">
        <f t="shared" si="109"/>
        <v>0</v>
      </c>
      <c r="N783" s="43">
        <v>0</v>
      </c>
      <c r="O783" s="43">
        <v>0</v>
      </c>
      <c r="P783" s="45"/>
    </row>
    <row r="784" spans="1:16" s="56" customFormat="1" x14ac:dyDescent="0.25">
      <c r="A784" s="48">
        <f t="shared" si="106"/>
        <v>252</v>
      </c>
      <c r="B784" s="46" t="s">
        <v>1646</v>
      </c>
      <c r="C784" s="46"/>
      <c r="D784" s="46"/>
      <c r="E784" s="46"/>
      <c r="F784" s="46">
        <f t="shared" si="107"/>
        <v>0</v>
      </c>
      <c r="G784" s="46"/>
      <c r="H784" s="46"/>
      <c r="I784" s="46"/>
      <c r="J784" s="46">
        <f t="shared" si="108"/>
        <v>0</v>
      </c>
      <c r="K784" s="45">
        <f t="shared" si="104"/>
        <v>0</v>
      </c>
      <c r="L784" s="43">
        <f t="shared" si="105"/>
        <v>0</v>
      </c>
      <c r="M784" s="43">
        <f t="shared" si="109"/>
        <v>0</v>
      </c>
      <c r="N784" s="43">
        <v>0</v>
      </c>
      <c r="O784" s="43">
        <v>0</v>
      </c>
      <c r="P784" s="45"/>
    </row>
    <row r="785" spans="1:16" s="56" customFormat="1" x14ac:dyDescent="0.25">
      <c r="A785" s="48">
        <f t="shared" si="106"/>
        <v>253</v>
      </c>
      <c r="B785" s="46" t="s">
        <v>1647</v>
      </c>
      <c r="C785" s="46"/>
      <c r="D785" s="46"/>
      <c r="E785" s="46"/>
      <c r="F785" s="46">
        <f t="shared" si="107"/>
        <v>0</v>
      </c>
      <c r="G785" s="46"/>
      <c r="H785" s="46"/>
      <c r="I785" s="46"/>
      <c r="J785" s="46">
        <f t="shared" si="108"/>
        <v>0</v>
      </c>
      <c r="K785" s="45">
        <f t="shared" si="104"/>
        <v>0</v>
      </c>
      <c r="L785" s="43">
        <f t="shared" si="105"/>
        <v>0</v>
      </c>
      <c r="M785" s="43">
        <f t="shared" si="109"/>
        <v>0</v>
      </c>
      <c r="N785" s="43">
        <v>0</v>
      </c>
      <c r="O785" s="43">
        <v>0</v>
      </c>
      <c r="P785" s="45"/>
    </row>
    <row r="786" spans="1:16" s="56" customFormat="1" x14ac:dyDescent="0.25">
      <c r="A786" s="48">
        <f t="shared" si="106"/>
        <v>254</v>
      </c>
      <c r="B786" s="46" t="s">
        <v>1648</v>
      </c>
      <c r="C786" s="46"/>
      <c r="D786" s="46"/>
      <c r="E786" s="46"/>
      <c r="F786" s="46">
        <f t="shared" si="107"/>
        <v>0</v>
      </c>
      <c r="G786" s="46"/>
      <c r="H786" s="46"/>
      <c r="I786" s="46"/>
      <c r="J786" s="46">
        <f t="shared" si="108"/>
        <v>0</v>
      </c>
      <c r="K786" s="45">
        <f t="shared" si="104"/>
        <v>0</v>
      </c>
      <c r="L786" s="43">
        <f t="shared" si="105"/>
        <v>0</v>
      </c>
      <c r="M786" s="43">
        <f t="shared" si="109"/>
        <v>0</v>
      </c>
      <c r="N786" s="43">
        <v>0</v>
      </c>
      <c r="O786" s="43">
        <v>0</v>
      </c>
      <c r="P786" s="45"/>
    </row>
    <row r="787" spans="1:16" s="56" customFormat="1" x14ac:dyDescent="0.25">
      <c r="A787" s="48">
        <f t="shared" ref="A787:A850" si="110">A786+1</f>
        <v>255</v>
      </c>
      <c r="B787" s="46" t="s">
        <v>1649</v>
      </c>
      <c r="C787" s="46"/>
      <c r="D787" s="46"/>
      <c r="E787" s="46"/>
      <c r="F787" s="46">
        <f t="shared" si="107"/>
        <v>0</v>
      </c>
      <c r="G787" s="46"/>
      <c r="H787" s="46"/>
      <c r="I787" s="46"/>
      <c r="J787" s="46">
        <f t="shared" si="108"/>
        <v>0</v>
      </c>
      <c r="K787" s="45">
        <f t="shared" si="104"/>
        <v>0</v>
      </c>
      <c r="L787" s="43">
        <f t="shared" si="105"/>
        <v>0</v>
      </c>
      <c r="M787" s="43">
        <f t="shared" si="109"/>
        <v>0</v>
      </c>
      <c r="N787" s="43">
        <v>0</v>
      </c>
      <c r="O787" s="43">
        <v>0</v>
      </c>
      <c r="P787" s="45"/>
    </row>
    <row r="788" spans="1:16" s="56" customFormat="1" x14ac:dyDescent="0.25">
      <c r="A788" s="48">
        <f t="shared" si="110"/>
        <v>256</v>
      </c>
      <c r="B788" s="46" t="s">
        <v>1650</v>
      </c>
      <c r="C788" s="46"/>
      <c r="D788" s="46"/>
      <c r="E788" s="46"/>
      <c r="F788" s="46">
        <f t="shared" si="107"/>
        <v>0</v>
      </c>
      <c r="G788" s="46"/>
      <c r="H788" s="46"/>
      <c r="I788" s="46"/>
      <c r="J788" s="46">
        <f t="shared" si="108"/>
        <v>0</v>
      </c>
      <c r="K788" s="45">
        <f t="shared" si="104"/>
        <v>0</v>
      </c>
      <c r="L788" s="43">
        <f t="shared" si="105"/>
        <v>0</v>
      </c>
      <c r="M788" s="43">
        <f t="shared" si="109"/>
        <v>0</v>
      </c>
      <c r="N788" s="43">
        <v>0</v>
      </c>
      <c r="O788" s="43">
        <v>0</v>
      </c>
      <c r="P788" s="45"/>
    </row>
    <row r="789" spans="1:16" s="56" customFormat="1" x14ac:dyDescent="0.25">
      <c r="A789" s="48">
        <f t="shared" si="110"/>
        <v>257</v>
      </c>
      <c r="B789" s="46" t="s">
        <v>1651</v>
      </c>
      <c r="C789" s="46"/>
      <c r="D789" s="46"/>
      <c r="E789" s="46"/>
      <c r="F789" s="46">
        <f t="shared" si="107"/>
        <v>0</v>
      </c>
      <c r="G789" s="46"/>
      <c r="H789" s="46"/>
      <c r="I789" s="46"/>
      <c r="J789" s="46">
        <f t="shared" si="108"/>
        <v>0</v>
      </c>
      <c r="K789" s="45">
        <f t="shared" ref="K789:K852" si="111">3/$F$891*F789</f>
        <v>0</v>
      </c>
      <c r="L789" s="43">
        <f t="shared" ref="L789:L852" si="112">K789*4281.45</f>
        <v>0</v>
      </c>
      <c r="M789" s="43">
        <f t="shared" si="109"/>
        <v>0</v>
      </c>
      <c r="N789" s="43">
        <v>0</v>
      </c>
      <c r="O789" s="43">
        <v>0</v>
      </c>
      <c r="P789" s="45"/>
    </row>
    <row r="790" spans="1:16" s="56" customFormat="1" x14ac:dyDescent="0.25">
      <c r="A790" s="48">
        <f t="shared" si="110"/>
        <v>258</v>
      </c>
      <c r="B790" s="46" t="s">
        <v>1657</v>
      </c>
      <c r="C790" s="46"/>
      <c r="D790" s="46"/>
      <c r="E790" s="46"/>
      <c r="F790" s="46">
        <f t="shared" si="107"/>
        <v>0</v>
      </c>
      <c r="G790" s="46"/>
      <c r="H790" s="46"/>
      <c r="I790" s="46"/>
      <c r="J790" s="46">
        <f t="shared" si="108"/>
        <v>0</v>
      </c>
      <c r="K790" s="45">
        <f t="shared" si="111"/>
        <v>0</v>
      </c>
      <c r="L790" s="43">
        <f t="shared" si="112"/>
        <v>0</v>
      </c>
      <c r="M790" s="43">
        <f t="shared" si="109"/>
        <v>0</v>
      </c>
      <c r="N790" s="43">
        <v>0</v>
      </c>
      <c r="O790" s="43">
        <v>0</v>
      </c>
      <c r="P790" s="45"/>
    </row>
    <row r="791" spans="1:16" s="56" customFormat="1" x14ac:dyDescent="0.25">
      <c r="A791" s="48">
        <f t="shared" si="110"/>
        <v>259</v>
      </c>
      <c r="B791" s="46" t="s">
        <v>1658</v>
      </c>
      <c r="C791" s="46"/>
      <c r="D791" s="46"/>
      <c r="E791" s="46"/>
      <c r="F791" s="46">
        <f t="shared" si="107"/>
        <v>0</v>
      </c>
      <c r="G791" s="46"/>
      <c r="H791" s="46"/>
      <c r="I791" s="46"/>
      <c r="J791" s="46">
        <f t="shared" si="108"/>
        <v>0</v>
      </c>
      <c r="K791" s="45">
        <f t="shared" si="111"/>
        <v>0</v>
      </c>
      <c r="L791" s="43">
        <f t="shared" si="112"/>
        <v>0</v>
      </c>
      <c r="M791" s="43">
        <f t="shared" si="109"/>
        <v>0</v>
      </c>
      <c r="N791" s="43">
        <v>0</v>
      </c>
      <c r="O791" s="43">
        <v>0</v>
      </c>
      <c r="P791" s="45"/>
    </row>
    <row r="792" spans="1:16" s="56" customFormat="1" x14ac:dyDescent="0.25">
      <c r="A792" s="48">
        <f t="shared" si="110"/>
        <v>260</v>
      </c>
      <c r="B792" s="46" t="s">
        <v>1659</v>
      </c>
      <c r="C792" s="46"/>
      <c r="D792" s="46"/>
      <c r="E792" s="46"/>
      <c r="F792" s="46">
        <f t="shared" si="107"/>
        <v>0</v>
      </c>
      <c r="G792" s="46"/>
      <c r="H792" s="46"/>
      <c r="I792" s="46"/>
      <c r="J792" s="46">
        <f t="shared" si="108"/>
        <v>0</v>
      </c>
      <c r="K792" s="45">
        <f t="shared" si="111"/>
        <v>0</v>
      </c>
      <c r="L792" s="43">
        <f t="shared" si="112"/>
        <v>0</v>
      </c>
      <c r="M792" s="43">
        <f t="shared" si="109"/>
        <v>0</v>
      </c>
      <c r="N792" s="43">
        <v>0</v>
      </c>
      <c r="O792" s="43">
        <v>0</v>
      </c>
      <c r="P792" s="45"/>
    </row>
    <row r="793" spans="1:16" s="56" customFormat="1" x14ac:dyDescent="0.25">
      <c r="A793" s="48">
        <f t="shared" si="110"/>
        <v>261</v>
      </c>
      <c r="B793" s="46" t="s">
        <v>1660</v>
      </c>
      <c r="C793" s="46"/>
      <c r="D793" s="46"/>
      <c r="E793" s="46"/>
      <c r="F793" s="46">
        <f t="shared" si="107"/>
        <v>0</v>
      </c>
      <c r="G793" s="46"/>
      <c r="H793" s="46"/>
      <c r="I793" s="46"/>
      <c r="J793" s="46">
        <f t="shared" si="108"/>
        <v>0</v>
      </c>
      <c r="K793" s="45">
        <f t="shared" si="111"/>
        <v>0</v>
      </c>
      <c r="L793" s="43">
        <f t="shared" si="112"/>
        <v>0</v>
      </c>
      <c r="M793" s="43">
        <f t="shared" si="109"/>
        <v>0</v>
      </c>
      <c r="N793" s="43">
        <v>0</v>
      </c>
      <c r="O793" s="43">
        <v>0</v>
      </c>
      <c r="P793" s="45"/>
    </row>
    <row r="794" spans="1:16" s="56" customFormat="1" x14ac:dyDescent="0.25">
      <c r="A794" s="48">
        <f t="shared" si="110"/>
        <v>262</v>
      </c>
      <c r="B794" s="46" t="s">
        <v>1661</v>
      </c>
      <c r="C794" s="46"/>
      <c r="D794" s="46"/>
      <c r="E794" s="46"/>
      <c r="F794" s="46">
        <f t="shared" si="107"/>
        <v>0</v>
      </c>
      <c r="G794" s="46"/>
      <c r="H794" s="46"/>
      <c r="I794" s="46"/>
      <c r="J794" s="46">
        <f t="shared" si="108"/>
        <v>0</v>
      </c>
      <c r="K794" s="45">
        <f t="shared" si="111"/>
        <v>0</v>
      </c>
      <c r="L794" s="43">
        <f t="shared" si="112"/>
        <v>0</v>
      </c>
      <c r="M794" s="43">
        <f t="shared" si="109"/>
        <v>0</v>
      </c>
      <c r="N794" s="43">
        <v>0</v>
      </c>
      <c r="O794" s="43">
        <v>0</v>
      </c>
      <c r="P794" s="45"/>
    </row>
    <row r="795" spans="1:16" s="56" customFormat="1" x14ac:dyDescent="0.25">
      <c r="A795" s="48">
        <f t="shared" si="110"/>
        <v>263</v>
      </c>
      <c r="B795" s="46" t="s">
        <v>1662</v>
      </c>
      <c r="C795" s="46"/>
      <c r="D795" s="46"/>
      <c r="E795" s="46"/>
      <c r="F795" s="46">
        <f t="shared" si="107"/>
        <v>0</v>
      </c>
      <c r="G795" s="46"/>
      <c r="H795" s="46"/>
      <c r="I795" s="46"/>
      <c r="J795" s="46">
        <f t="shared" si="108"/>
        <v>0</v>
      </c>
      <c r="K795" s="45">
        <f t="shared" si="111"/>
        <v>0</v>
      </c>
      <c r="L795" s="43">
        <f t="shared" si="112"/>
        <v>0</v>
      </c>
      <c r="M795" s="43">
        <f t="shared" si="109"/>
        <v>0</v>
      </c>
      <c r="N795" s="43">
        <v>0</v>
      </c>
      <c r="O795" s="43">
        <v>0</v>
      </c>
      <c r="P795" s="45"/>
    </row>
    <row r="796" spans="1:16" s="56" customFormat="1" x14ac:dyDescent="0.25">
      <c r="A796" s="48">
        <f t="shared" si="110"/>
        <v>264</v>
      </c>
      <c r="B796" s="46" t="s">
        <v>1663</v>
      </c>
      <c r="C796" s="46">
        <v>1901.4</v>
      </c>
      <c r="D796" s="46"/>
      <c r="E796" s="46"/>
      <c r="F796" s="46">
        <f t="shared" si="107"/>
        <v>1901.4</v>
      </c>
      <c r="G796" s="46">
        <v>60</v>
      </c>
      <c r="H796" s="46"/>
      <c r="I796" s="46"/>
      <c r="J796" s="46">
        <f t="shared" si="108"/>
        <v>60</v>
      </c>
      <c r="K796" s="45">
        <f t="shared" si="111"/>
        <v>6.0576866098173116E-2</v>
      </c>
      <c r="L796" s="43">
        <f t="shared" si="112"/>
        <v>259.35682335602326</v>
      </c>
      <c r="M796" s="43">
        <f t="shared" si="109"/>
        <v>57.05850113832512</v>
      </c>
      <c r="N796" s="43">
        <v>105.70123869729007</v>
      </c>
      <c r="O796" s="43">
        <v>49.769540551032946</v>
      </c>
      <c r="P796" s="45">
        <f>(L796+M796+N796+O796)/F796</f>
        <v>0.24817823905683781</v>
      </c>
    </row>
    <row r="797" spans="1:16" s="56" customFormat="1" x14ac:dyDescent="0.25">
      <c r="A797" s="48">
        <f t="shared" si="110"/>
        <v>265</v>
      </c>
      <c r="B797" s="46" t="s">
        <v>1664</v>
      </c>
      <c r="C797" s="46"/>
      <c r="D797" s="46"/>
      <c r="E797" s="46"/>
      <c r="F797" s="46">
        <f t="shared" si="107"/>
        <v>0</v>
      </c>
      <c r="G797" s="46"/>
      <c r="H797" s="46"/>
      <c r="I797" s="46"/>
      <c r="J797" s="46">
        <f t="shared" si="108"/>
        <v>0</v>
      </c>
      <c r="K797" s="45">
        <f t="shared" si="111"/>
        <v>0</v>
      </c>
      <c r="L797" s="43">
        <f t="shared" si="112"/>
        <v>0</v>
      </c>
      <c r="M797" s="43">
        <f t="shared" si="109"/>
        <v>0</v>
      </c>
      <c r="N797" s="43">
        <v>0</v>
      </c>
      <c r="O797" s="43">
        <v>0</v>
      </c>
      <c r="P797" s="45"/>
    </row>
    <row r="798" spans="1:16" s="56" customFormat="1" x14ac:dyDescent="0.25">
      <c r="A798" s="48">
        <f t="shared" si="110"/>
        <v>266</v>
      </c>
      <c r="B798" s="46" t="s">
        <v>1665</v>
      </c>
      <c r="C798" s="46"/>
      <c r="D798" s="46"/>
      <c r="E798" s="46"/>
      <c r="F798" s="46">
        <f t="shared" si="107"/>
        <v>0</v>
      </c>
      <c r="G798" s="46"/>
      <c r="H798" s="46"/>
      <c r="I798" s="46"/>
      <c r="J798" s="46">
        <f t="shared" si="108"/>
        <v>0</v>
      </c>
      <c r="K798" s="45">
        <f t="shared" si="111"/>
        <v>0</v>
      </c>
      <c r="L798" s="43">
        <f t="shared" si="112"/>
        <v>0</v>
      </c>
      <c r="M798" s="43">
        <f t="shared" si="109"/>
        <v>0</v>
      </c>
      <c r="N798" s="43">
        <v>0</v>
      </c>
      <c r="O798" s="43">
        <v>0</v>
      </c>
      <c r="P798" s="45"/>
    </row>
    <row r="799" spans="1:16" s="56" customFormat="1" x14ac:dyDescent="0.25">
      <c r="A799" s="48">
        <f t="shared" si="110"/>
        <v>267</v>
      </c>
      <c r="B799" s="46" t="s">
        <v>1666</v>
      </c>
      <c r="C799" s="46"/>
      <c r="D799" s="46"/>
      <c r="E799" s="46"/>
      <c r="F799" s="46">
        <f t="shared" si="107"/>
        <v>0</v>
      </c>
      <c r="G799" s="46"/>
      <c r="H799" s="46"/>
      <c r="I799" s="46"/>
      <c r="J799" s="46">
        <f t="shared" si="108"/>
        <v>0</v>
      </c>
      <c r="K799" s="45">
        <f t="shared" si="111"/>
        <v>0</v>
      </c>
      <c r="L799" s="43">
        <f t="shared" si="112"/>
        <v>0</v>
      </c>
      <c r="M799" s="43">
        <f t="shared" si="109"/>
        <v>0</v>
      </c>
      <c r="N799" s="43">
        <v>0</v>
      </c>
      <c r="O799" s="43">
        <v>0</v>
      </c>
      <c r="P799" s="45"/>
    </row>
    <row r="800" spans="1:16" s="56" customFormat="1" x14ac:dyDescent="0.25">
      <c r="A800" s="48">
        <f t="shared" si="110"/>
        <v>268</v>
      </c>
      <c r="B800" s="46" t="s">
        <v>1667</v>
      </c>
      <c r="C800" s="46"/>
      <c r="D800" s="46"/>
      <c r="E800" s="46"/>
      <c r="F800" s="46">
        <f t="shared" si="107"/>
        <v>0</v>
      </c>
      <c r="G800" s="46"/>
      <c r="H800" s="46"/>
      <c r="I800" s="46"/>
      <c r="J800" s="46">
        <f t="shared" si="108"/>
        <v>0</v>
      </c>
      <c r="K800" s="45">
        <f t="shared" si="111"/>
        <v>0</v>
      </c>
      <c r="L800" s="43">
        <f t="shared" si="112"/>
        <v>0</v>
      </c>
      <c r="M800" s="43">
        <f t="shared" si="109"/>
        <v>0</v>
      </c>
      <c r="N800" s="43">
        <v>0</v>
      </c>
      <c r="O800" s="43">
        <v>0</v>
      </c>
      <c r="P800" s="45"/>
    </row>
    <row r="801" spans="1:16" s="56" customFormat="1" x14ac:dyDescent="0.25">
      <c r="A801" s="48">
        <f t="shared" si="110"/>
        <v>269</v>
      </c>
      <c r="B801" s="46" t="s">
        <v>1668</v>
      </c>
      <c r="C801" s="46"/>
      <c r="D801" s="46"/>
      <c r="E801" s="46"/>
      <c r="F801" s="46">
        <f t="shared" si="107"/>
        <v>0</v>
      </c>
      <c r="G801" s="46"/>
      <c r="H801" s="46"/>
      <c r="I801" s="46"/>
      <c r="J801" s="46">
        <f t="shared" si="108"/>
        <v>0</v>
      </c>
      <c r="K801" s="45">
        <f t="shared" si="111"/>
        <v>0</v>
      </c>
      <c r="L801" s="43">
        <f t="shared" si="112"/>
        <v>0</v>
      </c>
      <c r="M801" s="43">
        <f t="shared" si="109"/>
        <v>0</v>
      </c>
      <c r="N801" s="43">
        <v>0</v>
      </c>
      <c r="O801" s="43">
        <v>0</v>
      </c>
      <c r="P801" s="45"/>
    </row>
    <row r="802" spans="1:16" s="56" customFormat="1" x14ac:dyDescent="0.25">
      <c r="A802" s="48">
        <f t="shared" si="110"/>
        <v>270</v>
      </c>
      <c r="B802" s="46" t="s">
        <v>1669</v>
      </c>
      <c r="C802" s="46"/>
      <c r="D802" s="46"/>
      <c r="E802" s="46"/>
      <c r="F802" s="46">
        <f t="shared" ref="F802:F849" si="113">C802+D802+E802</f>
        <v>0</v>
      </c>
      <c r="G802" s="46"/>
      <c r="H802" s="46"/>
      <c r="I802" s="46"/>
      <c r="J802" s="46">
        <f t="shared" si="108"/>
        <v>0</v>
      </c>
      <c r="K802" s="45">
        <f t="shared" si="111"/>
        <v>0</v>
      </c>
      <c r="L802" s="43">
        <f t="shared" si="112"/>
        <v>0</v>
      </c>
      <c r="M802" s="43">
        <f t="shared" si="109"/>
        <v>0</v>
      </c>
      <c r="N802" s="43">
        <v>0</v>
      </c>
      <c r="O802" s="43">
        <v>0</v>
      </c>
      <c r="P802" s="45"/>
    </row>
    <row r="803" spans="1:16" s="56" customFormat="1" x14ac:dyDescent="0.25">
      <c r="A803" s="48">
        <f t="shared" si="110"/>
        <v>271</v>
      </c>
      <c r="B803" s="46" t="s">
        <v>1697</v>
      </c>
      <c r="C803" s="46"/>
      <c r="D803" s="46"/>
      <c r="E803" s="46"/>
      <c r="F803" s="46">
        <f t="shared" si="113"/>
        <v>0</v>
      </c>
      <c r="G803" s="46"/>
      <c r="H803" s="46"/>
      <c r="I803" s="46"/>
      <c r="J803" s="46">
        <f t="shared" si="108"/>
        <v>0</v>
      </c>
      <c r="K803" s="45">
        <f t="shared" si="111"/>
        <v>0</v>
      </c>
      <c r="L803" s="43">
        <f t="shared" si="112"/>
        <v>0</v>
      </c>
      <c r="M803" s="43">
        <f t="shared" si="109"/>
        <v>0</v>
      </c>
      <c r="N803" s="43">
        <v>0</v>
      </c>
      <c r="O803" s="43">
        <v>0</v>
      </c>
      <c r="P803" s="45"/>
    </row>
    <row r="804" spans="1:16" s="56" customFormat="1" x14ac:dyDescent="0.25">
      <c r="A804" s="48">
        <f t="shared" si="110"/>
        <v>272</v>
      </c>
      <c r="B804" s="46" t="s">
        <v>1698</v>
      </c>
      <c r="C804" s="46"/>
      <c r="D804" s="46"/>
      <c r="E804" s="46"/>
      <c r="F804" s="46">
        <f t="shared" si="113"/>
        <v>0</v>
      </c>
      <c r="G804" s="46"/>
      <c r="H804" s="46"/>
      <c r="I804" s="46"/>
      <c r="J804" s="46">
        <f t="shared" si="108"/>
        <v>0</v>
      </c>
      <c r="K804" s="45">
        <f t="shared" si="111"/>
        <v>0</v>
      </c>
      <c r="L804" s="43">
        <f t="shared" si="112"/>
        <v>0</v>
      </c>
      <c r="M804" s="43">
        <f t="shared" si="109"/>
        <v>0</v>
      </c>
      <c r="N804" s="43">
        <v>0</v>
      </c>
      <c r="O804" s="43">
        <v>0</v>
      </c>
      <c r="P804" s="45"/>
    </row>
    <row r="805" spans="1:16" s="56" customFormat="1" x14ac:dyDescent="0.25">
      <c r="A805" s="48">
        <f t="shared" si="110"/>
        <v>273</v>
      </c>
      <c r="B805" s="46" t="s">
        <v>1699</v>
      </c>
      <c r="C805" s="46"/>
      <c r="D805" s="46"/>
      <c r="E805" s="46"/>
      <c r="F805" s="46">
        <f t="shared" si="113"/>
        <v>0</v>
      </c>
      <c r="G805" s="46"/>
      <c r="H805" s="46"/>
      <c r="I805" s="46"/>
      <c r="J805" s="46">
        <f t="shared" si="108"/>
        <v>0</v>
      </c>
      <c r="K805" s="45">
        <f t="shared" si="111"/>
        <v>0</v>
      </c>
      <c r="L805" s="43">
        <f t="shared" si="112"/>
        <v>0</v>
      </c>
      <c r="M805" s="43">
        <f t="shared" si="109"/>
        <v>0</v>
      </c>
      <c r="N805" s="43">
        <v>0</v>
      </c>
      <c r="O805" s="43">
        <v>0</v>
      </c>
      <c r="P805" s="45"/>
    </row>
    <row r="806" spans="1:16" s="56" customFormat="1" x14ac:dyDescent="0.25">
      <c r="A806" s="48">
        <f t="shared" si="110"/>
        <v>274</v>
      </c>
      <c r="B806" s="46" t="s">
        <v>1700</v>
      </c>
      <c r="C806" s="46"/>
      <c r="D806" s="46"/>
      <c r="E806" s="46"/>
      <c r="F806" s="46">
        <f t="shared" si="113"/>
        <v>0</v>
      </c>
      <c r="G806" s="46"/>
      <c r="H806" s="46"/>
      <c r="I806" s="46"/>
      <c r="J806" s="46">
        <f t="shared" si="108"/>
        <v>0</v>
      </c>
      <c r="K806" s="45">
        <f t="shared" si="111"/>
        <v>0</v>
      </c>
      <c r="L806" s="43">
        <f t="shared" si="112"/>
        <v>0</v>
      </c>
      <c r="M806" s="43">
        <f t="shared" si="109"/>
        <v>0</v>
      </c>
      <c r="N806" s="43">
        <v>0</v>
      </c>
      <c r="O806" s="43">
        <v>0</v>
      </c>
      <c r="P806" s="45"/>
    </row>
    <row r="807" spans="1:16" s="56" customFormat="1" x14ac:dyDescent="0.25">
      <c r="A807" s="48">
        <f t="shared" si="110"/>
        <v>275</v>
      </c>
      <c r="B807" s="46" t="s">
        <v>1701</v>
      </c>
      <c r="C807" s="46"/>
      <c r="D807" s="46"/>
      <c r="E807" s="46"/>
      <c r="F807" s="46">
        <f t="shared" si="113"/>
        <v>0</v>
      </c>
      <c r="G807" s="46"/>
      <c r="H807" s="46"/>
      <c r="I807" s="46"/>
      <c r="J807" s="46">
        <f t="shared" si="108"/>
        <v>0</v>
      </c>
      <c r="K807" s="45">
        <f t="shared" si="111"/>
        <v>0</v>
      </c>
      <c r="L807" s="43">
        <f t="shared" si="112"/>
        <v>0</v>
      </c>
      <c r="M807" s="43">
        <f t="shared" si="109"/>
        <v>0</v>
      </c>
      <c r="N807" s="43">
        <v>0</v>
      </c>
      <c r="O807" s="43">
        <v>0</v>
      </c>
      <c r="P807" s="45"/>
    </row>
    <row r="808" spans="1:16" s="56" customFormat="1" x14ac:dyDescent="0.25">
      <c r="A808" s="48">
        <f t="shared" si="110"/>
        <v>276</v>
      </c>
      <c r="B808" s="46" t="s">
        <v>1702</v>
      </c>
      <c r="C808" s="46"/>
      <c r="D808" s="46"/>
      <c r="E808" s="46"/>
      <c r="F808" s="46">
        <f t="shared" si="113"/>
        <v>0</v>
      </c>
      <c r="G808" s="46"/>
      <c r="H808" s="46"/>
      <c r="I808" s="46"/>
      <c r="J808" s="46">
        <f t="shared" si="108"/>
        <v>0</v>
      </c>
      <c r="K808" s="45">
        <f t="shared" si="111"/>
        <v>0</v>
      </c>
      <c r="L808" s="43">
        <f t="shared" si="112"/>
        <v>0</v>
      </c>
      <c r="M808" s="43">
        <f t="shared" si="109"/>
        <v>0</v>
      </c>
      <c r="N808" s="43">
        <v>0</v>
      </c>
      <c r="O808" s="43">
        <v>0</v>
      </c>
      <c r="P808" s="45"/>
    </row>
    <row r="809" spans="1:16" s="56" customFormat="1" x14ac:dyDescent="0.25">
      <c r="A809" s="48">
        <f t="shared" si="110"/>
        <v>277</v>
      </c>
      <c r="B809" s="46" t="s">
        <v>1704</v>
      </c>
      <c r="C809" s="46">
        <v>2666.8</v>
      </c>
      <c r="D809" s="46"/>
      <c r="E809" s="46">
        <v>64.2</v>
      </c>
      <c r="F809" s="46">
        <f t="shared" si="113"/>
        <v>2731</v>
      </c>
      <c r="G809" s="46">
        <v>59</v>
      </c>
      <c r="H809" s="46"/>
      <c r="I809" s="46">
        <v>1</v>
      </c>
      <c r="J809" s="46">
        <f t="shared" si="108"/>
        <v>60</v>
      </c>
      <c r="K809" s="45">
        <f t="shared" si="111"/>
        <v>8.7007163834075293E-2</v>
      </c>
      <c r="L809" s="43">
        <f t="shared" si="112"/>
        <v>372.51682159740164</v>
      </c>
      <c r="M809" s="43">
        <f t="shared" si="109"/>
        <v>81.953700751428357</v>
      </c>
      <c r="N809" s="43">
        <v>151.81975538145534</v>
      </c>
      <c r="O809" s="43">
        <v>71.484493133938656</v>
      </c>
      <c r="P809" s="45">
        <f>(L809+M809+N809+O809)/F809</f>
        <v>0.24817823905683775</v>
      </c>
    </row>
    <row r="810" spans="1:16" s="56" customFormat="1" x14ac:dyDescent="0.25">
      <c r="A810" s="48">
        <f t="shared" si="110"/>
        <v>278</v>
      </c>
      <c r="B810" s="46" t="s">
        <v>1705</v>
      </c>
      <c r="C810" s="46"/>
      <c r="D810" s="46"/>
      <c r="E810" s="46"/>
      <c r="F810" s="46">
        <f t="shared" si="113"/>
        <v>0</v>
      </c>
      <c r="G810" s="46"/>
      <c r="H810" s="46"/>
      <c r="I810" s="46"/>
      <c r="J810" s="46">
        <f t="shared" si="108"/>
        <v>0</v>
      </c>
      <c r="K810" s="45">
        <f t="shared" si="111"/>
        <v>0</v>
      </c>
      <c r="L810" s="43">
        <f t="shared" si="112"/>
        <v>0</v>
      </c>
      <c r="M810" s="43">
        <f t="shared" si="109"/>
        <v>0</v>
      </c>
      <c r="N810" s="43">
        <v>0</v>
      </c>
      <c r="O810" s="43">
        <v>0</v>
      </c>
      <c r="P810" s="45"/>
    </row>
    <row r="811" spans="1:16" s="56" customFormat="1" x14ac:dyDescent="0.25">
      <c r="A811" s="48">
        <f t="shared" si="110"/>
        <v>279</v>
      </c>
      <c r="B811" s="46" t="s">
        <v>1706</v>
      </c>
      <c r="C811" s="46"/>
      <c r="D811" s="46"/>
      <c r="E811" s="46"/>
      <c r="F811" s="46">
        <f t="shared" si="113"/>
        <v>0</v>
      </c>
      <c r="G811" s="46"/>
      <c r="H811" s="46"/>
      <c r="I811" s="46"/>
      <c r="J811" s="46">
        <f t="shared" si="108"/>
        <v>0</v>
      </c>
      <c r="K811" s="45">
        <f t="shared" si="111"/>
        <v>0</v>
      </c>
      <c r="L811" s="43">
        <f t="shared" si="112"/>
        <v>0</v>
      </c>
      <c r="M811" s="43">
        <f t="shared" si="109"/>
        <v>0</v>
      </c>
      <c r="N811" s="43">
        <v>0</v>
      </c>
      <c r="O811" s="43">
        <v>0</v>
      </c>
      <c r="P811" s="45"/>
    </row>
    <row r="812" spans="1:16" s="56" customFormat="1" x14ac:dyDescent="0.25">
      <c r="A812" s="48">
        <f t="shared" si="110"/>
        <v>280</v>
      </c>
      <c r="B812" s="46" t="s">
        <v>1714</v>
      </c>
      <c r="C812" s="46"/>
      <c r="D812" s="46"/>
      <c r="E812" s="46"/>
      <c r="F812" s="46">
        <f t="shared" si="113"/>
        <v>0</v>
      </c>
      <c r="G812" s="46"/>
      <c r="H812" s="46"/>
      <c r="I812" s="46"/>
      <c r="J812" s="46">
        <f t="shared" si="108"/>
        <v>0</v>
      </c>
      <c r="K812" s="45">
        <f t="shared" si="111"/>
        <v>0</v>
      </c>
      <c r="L812" s="43">
        <f t="shared" si="112"/>
        <v>0</v>
      </c>
      <c r="M812" s="43">
        <f t="shared" si="109"/>
        <v>0</v>
      </c>
      <c r="N812" s="43">
        <v>0</v>
      </c>
      <c r="O812" s="43">
        <v>0</v>
      </c>
      <c r="P812" s="45"/>
    </row>
    <row r="813" spans="1:16" s="56" customFormat="1" x14ac:dyDescent="0.25">
      <c r="A813" s="48">
        <f t="shared" si="110"/>
        <v>281</v>
      </c>
      <c r="B813" s="46" t="s">
        <v>1715</v>
      </c>
      <c r="C813" s="46"/>
      <c r="D813" s="46"/>
      <c r="E813" s="46"/>
      <c r="F813" s="46">
        <f t="shared" si="113"/>
        <v>0</v>
      </c>
      <c r="G813" s="46"/>
      <c r="H813" s="46"/>
      <c r="I813" s="46"/>
      <c r="J813" s="46">
        <f t="shared" si="108"/>
        <v>0</v>
      </c>
      <c r="K813" s="45">
        <f t="shared" si="111"/>
        <v>0</v>
      </c>
      <c r="L813" s="43">
        <f t="shared" si="112"/>
        <v>0</v>
      </c>
      <c r="M813" s="43">
        <f t="shared" si="109"/>
        <v>0</v>
      </c>
      <c r="N813" s="43">
        <v>0</v>
      </c>
      <c r="O813" s="43">
        <v>0</v>
      </c>
      <c r="P813" s="45"/>
    </row>
    <row r="814" spans="1:16" s="56" customFormat="1" x14ac:dyDescent="0.25">
      <c r="A814" s="48">
        <f t="shared" si="110"/>
        <v>282</v>
      </c>
      <c r="B814" s="46" t="s">
        <v>1717</v>
      </c>
      <c r="C814" s="46"/>
      <c r="D814" s="46"/>
      <c r="E814" s="46"/>
      <c r="F814" s="46">
        <f t="shared" si="113"/>
        <v>0</v>
      </c>
      <c r="G814" s="46"/>
      <c r="H814" s="46"/>
      <c r="I814" s="46"/>
      <c r="J814" s="46">
        <f t="shared" si="108"/>
        <v>0</v>
      </c>
      <c r="K814" s="45">
        <f t="shared" si="111"/>
        <v>0</v>
      </c>
      <c r="L814" s="43">
        <f t="shared" si="112"/>
        <v>0</v>
      </c>
      <c r="M814" s="43">
        <f t="shared" si="109"/>
        <v>0</v>
      </c>
      <c r="N814" s="43">
        <v>0</v>
      </c>
      <c r="O814" s="43">
        <v>0</v>
      </c>
      <c r="P814" s="45"/>
    </row>
    <row r="815" spans="1:16" s="56" customFormat="1" x14ac:dyDescent="0.25">
      <c r="A815" s="48">
        <f t="shared" si="110"/>
        <v>283</v>
      </c>
      <c r="B815" s="46" t="s">
        <v>1718</v>
      </c>
      <c r="C815" s="46"/>
      <c r="D815" s="46"/>
      <c r="E815" s="46"/>
      <c r="F815" s="46">
        <f t="shared" si="113"/>
        <v>0</v>
      </c>
      <c r="G815" s="46"/>
      <c r="H815" s="46"/>
      <c r="I815" s="46"/>
      <c r="J815" s="46">
        <f t="shared" si="108"/>
        <v>0</v>
      </c>
      <c r="K815" s="45">
        <f t="shared" si="111"/>
        <v>0</v>
      </c>
      <c r="L815" s="43">
        <f t="shared" si="112"/>
        <v>0</v>
      </c>
      <c r="M815" s="43">
        <f t="shared" si="109"/>
        <v>0</v>
      </c>
      <c r="N815" s="43">
        <v>0</v>
      </c>
      <c r="O815" s="43">
        <v>0</v>
      </c>
      <c r="P815" s="45"/>
    </row>
    <row r="816" spans="1:16" s="56" customFormat="1" x14ac:dyDescent="0.25">
      <c r="A816" s="48">
        <f t="shared" si="110"/>
        <v>284</v>
      </c>
      <c r="B816" s="46" t="s">
        <v>1719</v>
      </c>
      <c r="C816" s="46"/>
      <c r="D816" s="46"/>
      <c r="E816" s="46"/>
      <c r="F816" s="46">
        <f t="shared" si="113"/>
        <v>0</v>
      </c>
      <c r="G816" s="46"/>
      <c r="H816" s="46"/>
      <c r="I816" s="46"/>
      <c r="J816" s="46">
        <f t="shared" si="108"/>
        <v>0</v>
      </c>
      <c r="K816" s="45">
        <f t="shared" si="111"/>
        <v>0</v>
      </c>
      <c r="L816" s="43">
        <f t="shared" si="112"/>
        <v>0</v>
      </c>
      <c r="M816" s="43">
        <f t="shared" si="109"/>
        <v>0</v>
      </c>
      <c r="N816" s="43">
        <v>0</v>
      </c>
      <c r="O816" s="43">
        <v>0</v>
      </c>
      <c r="P816" s="45"/>
    </row>
    <row r="817" spans="1:16" s="56" customFormat="1" x14ac:dyDescent="0.25">
      <c r="A817" s="48">
        <f t="shared" si="110"/>
        <v>285</v>
      </c>
      <c r="B817" s="46" t="s">
        <v>1726</v>
      </c>
      <c r="C817" s="46"/>
      <c r="D817" s="46"/>
      <c r="E817" s="46"/>
      <c r="F817" s="46">
        <f t="shared" si="113"/>
        <v>0</v>
      </c>
      <c r="G817" s="46"/>
      <c r="H817" s="46"/>
      <c r="I817" s="46"/>
      <c r="J817" s="46">
        <f t="shared" si="108"/>
        <v>0</v>
      </c>
      <c r="K817" s="45">
        <f t="shared" si="111"/>
        <v>0</v>
      </c>
      <c r="L817" s="43">
        <f t="shared" si="112"/>
        <v>0</v>
      </c>
      <c r="M817" s="43">
        <f t="shared" si="109"/>
        <v>0</v>
      </c>
      <c r="N817" s="43">
        <v>0</v>
      </c>
      <c r="O817" s="43">
        <v>0</v>
      </c>
      <c r="P817" s="45"/>
    </row>
    <row r="818" spans="1:16" s="56" customFormat="1" x14ac:dyDescent="0.25">
      <c r="A818" s="48">
        <f t="shared" si="110"/>
        <v>286</v>
      </c>
      <c r="B818" s="46" t="s">
        <v>1727</v>
      </c>
      <c r="C818" s="46"/>
      <c r="D818" s="46"/>
      <c r="E818" s="46"/>
      <c r="F818" s="46">
        <f t="shared" si="113"/>
        <v>0</v>
      </c>
      <c r="G818" s="46"/>
      <c r="H818" s="46"/>
      <c r="I818" s="46"/>
      <c r="J818" s="46">
        <f t="shared" si="108"/>
        <v>0</v>
      </c>
      <c r="K818" s="45">
        <f t="shared" si="111"/>
        <v>0</v>
      </c>
      <c r="L818" s="43">
        <f t="shared" si="112"/>
        <v>0</v>
      </c>
      <c r="M818" s="43">
        <f t="shared" si="109"/>
        <v>0</v>
      </c>
      <c r="N818" s="43">
        <v>0</v>
      </c>
      <c r="O818" s="43">
        <v>0</v>
      </c>
      <c r="P818" s="45"/>
    </row>
    <row r="819" spans="1:16" s="56" customFormat="1" x14ac:dyDescent="0.25">
      <c r="A819" s="48">
        <f t="shared" si="110"/>
        <v>287</v>
      </c>
      <c r="B819" s="46" t="s">
        <v>1733</v>
      </c>
      <c r="C819" s="46"/>
      <c r="D819" s="46"/>
      <c r="E819" s="46"/>
      <c r="F819" s="46">
        <f t="shared" si="113"/>
        <v>0</v>
      </c>
      <c r="G819" s="46"/>
      <c r="H819" s="46"/>
      <c r="I819" s="46"/>
      <c r="J819" s="46">
        <f t="shared" ref="J819:J867" si="114">G819+H819+I819</f>
        <v>0</v>
      </c>
      <c r="K819" s="45">
        <f t="shared" si="111"/>
        <v>0</v>
      </c>
      <c r="L819" s="43">
        <f t="shared" si="112"/>
        <v>0</v>
      </c>
      <c r="M819" s="43">
        <f t="shared" ref="M819:M868" si="115">L819*0.22</f>
        <v>0</v>
      </c>
      <c r="N819" s="43">
        <v>0</v>
      </c>
      <c r="O819" s="43">
        <v>0</v>
      </c>
      <c r="P819" s="45"/>
    </row>
    <row r="820" spans="1:16" s="56" customFormat="1" x14ac:dyDescent="0.25">
      <c r="A820" s="48">
        <f t="shared" si="110"/>
        <v>288</v>
      </c>
      <c r="B820" s="46" t="s">
        <v>1734</v>
      </c>
      <c r="C820" s="46"/>
      <c r="D820" s="46"/>
      <c r="E820" s="46"/>
      <c r="F820" s="46">
        <f t="shared" si="113"/>
        <v>0</v>
      </c>
      <c r="G820" s="46"/>
      <c r="H820" s="46"/>
      <c r="I820" s="46"/>
      <c r="J820" s="46">
        <f t="shared" si="114"/>
        <v>0</v>
      </c>
      <c r="K820" s="45">
        <f t="shared" si="111"/>
        <v>0</v>
      </c>
      <c r="L820" s="43">
        <f t="shared" si="112"/>
        <v>0</v>
      </c>
      <c r="M820" s="43">
        <f t="shared" si="115"/>
        <v>0</v>
      </c>
      <c r="N820" s="43">
        <v>0</v>
      </c>
      <c r="O820" s="43">
        <v>0</v>
      </c>
      <c r="P820" s="45"/>
    </row>
    <row r="821" spans="1:16" s="56" customFormat="1" x14ac:dyDescent="0.25">
      <c r="A821" s="48">
        <f t="shared" si="110"/>
        <v>289</v>
      </c>
      <c r="B821" s="46" t="s">
        <v>1735</v>
      </c>
      <c r="C821" s="46">
        <v>1494.6</v>
      </c>
      <c r="D821" s="46">
        <v>88.8</v>
      </c>
      <c r="E821" s="46"/>
      <c r="F821" s="46">
        <f t="shared" si="113"/>
        <v>1583.3999999999999</v>
      </c>
      <c r="G821" s="46">
        <v>32</v>
      </c>
      <c r="H821" s="46">
        <v>2</v>
      </c>
      <c r="I821" s="46"/>
      <c r="J821" s="46">
        <f t="shared" si="114"/>
        <v>34</v>
      </c>
      <c r="K821" s="45">
        <f t="shared" si="111"/>
        <v>5.0445676753890445E-2</v>
      </c>
      <c r="L821" s="43">
        <f t="shared" si="112"/>
        <v>215.98064273794424</v>
      </c>
      <c r="M821" s="43">
        <f t="shared" si="115"/>
        <v>47.515741402347736</v>
      </c>
      <c r="N821" s="43">
        <v>88.023215185278772</v>
      </c>
      <c r="O821" s="43">
        <v>41.445824397026165</v>
      </c>
      <c r="P821" s="45">
        <f>(L821+M821+N821+O821)/F821</f>
        <v>0.24817823905683781</v>
      </c>
    </row>
    <row r="822" spans="1:16" s="56" customFormat="1" x14ac:dyDescent="0.25">
      <c r="A822" s="48">
        <f t="shared" si="110"/>
        <v>290</v>
      </c>
      <c r="B822" s="46" t="s">
        <v>1736</v>
      </c>
      <c r="C822" s="46">
        <v>1123</v>
      </c>
      <c r="D822" s="46"/>
      <c r="E822" s="46">
        <v>374</v>
      </c>
      <c r="F822" s="46">
        <f t="shared" si="113"/>
        <v>1497</v>
      </c>
      <c r="G822" s="46">
        <v>24</v>
      </c>
      <c r="H822" s="46"/>
      <c r="I822" s="46">
        <v>2</v>
      </c>
      <c r="J822" s="46">
        <f t="shared" si="114"/>
        <v>26</v>
      </c>
      <c r="K822" s="45">
        <f t="shared" si="111"/>
        <v>4.7693051724500446E-2</v>
      </c>
      <c r="L822" s="43">
        <f t="shared" si="112"/>
        <v>204.19541630586244</v>
      </c>
      <c r="M822" s="43">
        <f t="shared" si="115"/>
        <v>44.922991587289737</v>
      </c>
      <c r="N822" s="43">
        <v>83.220129551826659</v>
      </c>
      <c r="O822" s="43">
        <v>39.184286423107352</v>
      </c>
      <c r="P822" s="45">
        <f>(L822+M822+N822+O822)/F822</f>
        <v>0.24817823905683783</v>
      </c>
    </row>
    <row r="823" spans="1:16" s="56" customFormat="1" x14ac:dyDescent="0.25">
      <c r="A823" s="48">
        <f t="shared" si="110"/>
        <v>291</v>
      </c>
      <c r="B823" s="46" t="s">
        <v>1737</v>
      </c>
      <c r="C823" s="46">
        <v>1486.2</v>
      </c>
      <c r="D823" s="46"/>
      <c r="E823" s="46"/>
      <c r="F823" s="46">
        <f t="shared" si="113"/>
        <v>1486.2</v>
      </c>
      <c r="G823" s="46">
        <v>32</v>
      </c>
      <c r="H823" s="46"/>
      <c r="I823" s="46"/>
      <c r="J823" s="46">
        <f t="shared" si="114"/>
        <v>32</v>
      </c>
      <c r="K823" s="45">
        <f t="shared" si="111"/>
        <v>4.7348973595826696E-2</v>
      </c>
      <c r="L823" s="43">
        <f t="shared" si="112"/>
        <v>202.72226300185221</v>
      </c>
      <c r="M823" s="43">
        <f t="shared" si="115"/>
        <v>44.59889786040749</v>
      </c>
      <c r="N823" s="43">
        <v>82.619743847645154</v>
      </c>
      <c r="O823" s="43">
        <v>38.901594176367496</v>
      </c>
      <c r="P823" s="45">
        <f>(L823+M823+N823+O823)/F823</f>
        <v>0.24817823905683781</v>
      </c>
    </row>
    <row r="824" spans="1:16" s="56" customFormat="1" x14ac:dyDescent="0.25">
      <c r="A824" s="48">
        <f t="shared" si="110"/>
        <v>292</v>
      </c>
      <c r="B824" s="46" t="s">
        <v>1738</v>
      </c>
      <c r="C824" s="46">
        <v>2557.9</v>
      </c>
      <c r="D824" s="46"/>
      <c r="E824" s="46"/>
      <c r="F824" s="46">
        <f t="shared" si="113"/>
        <v>2557.9</v>
      </c>
      <c r="G824" s="46">
        <v>64</v>
      </c>
      <c r="H824" s="46"/>
      <c r="I824" s="46"/>
      <c r="J824" s="46">
        <f t="shared" si="114"/>
        <v>64</v>
      </c>
      <c r="K824" s="45">
        <f t="shared" si="111"/>
        <v>8.1492356049498796E-2</v>
      </c>
      <c r="L824" s="43">
        <f t="shared" si="112"/>
        <v>348.90544780812661</v>
      </c>
      <c r="M824" s="43">
        <f t="shared" si="115"/>
        <v>76.759198517787851</v>
      </c>
      <c r="N824" s="43">
        <v>142.19690673387939</v>
      </c>
      <c r="O824" s="43">
        <v>66.953564623691577</v>
      </c>
      <c r="P824" s="45">
        <f>(L824+M824+N824+O824)/F824</f>
        <v>0.24817823905683781</v>
      </c>
    </row>
    <row r="825" spans="1:16" s="56" customFormat="1" x14ac:dyDescent="0.25">
      <c r="A825" s="48">
        <f t="shared" si="110"/>
        <v>293</v>
      </c>
      <c r="B825" s="46" t="s">
        <v>1739</v>
      </c>
      <c r="C825" s="46">
        <v>2559.3000000000002</v>
      </c>
      <c r="D825" s="46"/>
      <c r="E825" s="46"/>
      <c r="F825" s="46">
        <f t="shared" si="113"/>
        <v>2559.3000000000002</v>
      </c>
      <c r="G825" s="46">
        <v>64</v>
      </c>
      <c r="H825" s="46"/>
      <c r="I825" s="46"/>
      <c r="J825" s="46">
        <f t="shared" si="114"/>
        <v>64</v>
      </c>
      <c r="K825" s="45">
        <f t="shared" si="111"/>
        <v>8.1536958769882428E-2</v>
      </c>
      <c r="L825" s="43">
        <f t="shared" si="112"/>
        <v>349.09641212531312</v>
      </c>
      <c r="M825" s="43">
        <f t="shared" si="115"/>
        <v>76.801210667568881</v>
      </c>
      <c r="N825" s="43">
        <v>142.27473451034734</v>
      </c>
      <c r="O825" s="43">
        <v>66.990209914935633</v>
      </c>
      <c r="P825" s="45">
        <f>(L825+M825+N825+O825)/F825</f>
        <v>0.24817823905683775</v>
      </c>
    </row>
    <row r="826" spans="1:16" s="56" customFormat="1" x14ac:dyDescent="0.25">
      <c r="A826" s="48">
        <f t="shared" si="110"/>
        <v>294</v>
      </c>
      <c r="B826" s="46" t="s">
        <v>1740</v>
      </c>
      <c r="C826" s="46"/>
      <c r="D826" s="46"/>
      <c r="E826" s="46"/>
      <c r="F826" s="46">
        <f t="shared" si="113"/>
        <v>0</v>
      </c>
      <c r="G826" s="46"/>
      <c r="H826" s="46"/>
      <c r="I826" s="46"/>
      <c r="J826" s="46">
        <f t="shared" si="114"/>
        <v>0</v>
      </c>
      <c r="K826" s="45">
        <f t="shared" si="111"/>
        <v>0</v>
      </c>
      <c r="L826" s="43">
        <f t="shared" si="112"/>
        <v>0</v>
      </c>
      <c r="M826" s="43">
        <f t="shared" si="115"/>
        <v>0</v>
      </c>
      <c r="N826" s="43">
        <v>0</v>
      </c>
      <c r="O826" s="43">
        <v>0</v>
      </c>
      <c r="P826" s="45"/>
    </row>
    <row r="827" spans="1:16" s="56" customFormat="1" x14ac:dyDescent="0.25">
      <c r="A827" s="48">
        <f t="shared" si="110"/>
        <v>295</v>
      </c>
      <c r="B827" s="46" t="s">
        <v>1741</v>
      </c>
      <c r="C827" s="46">
        <v>2035.1</v>
      </c>
      <c r="D827" s="46"/>
      <c r="E827" s="46"/>
      <c r="F827" s="46">
        <f t="shared" si="113"/>
        <v>2035.1</v>
      </c>
      <c r="G827" s="46">
        <v>48</v>
      </c>
      <c r="H827" s="46"/>
      <c r="I827" s="46"/>
      <c r="J827" s="46">
        <f t="shared" si="114"/>
        <v>48</v>
      </c>
      <c r="K827" s="45">
        <f t="shared" si="111"/>
        <v>6.4836425894810187E-2</v>
      </c>
      <c r="L827" s="43">
        <f t="shared" si="112"/>
        <v>277.59391564733505</v>
      </c>
      <c r="M827" s="43">
        <f t="shared" si="115"/>
        <v>61.070661442413709</v>
      </c>
      <c r="N827" s="43">
        <v>113.13379134998159</v>
      </c>
      <c r="O827" s="43">
        <v>53.26916586484019</v>
      </c>
      <c r="P827" s="45">
        <f>(L827+M827+N827+O827)/F827</f>
        <v>0.24817823905683781</v>
      </c>
    </row>
    <row r="828" spans="1:16" s="56" customFormat="1" x14ac:dyDescent="0.25">
      <c r="A828" s="48">
        <f t="shared" si="110"/>
        <v>296</v>
      </c>
      <c r="B828" s="46" t="s">
        <v>1742</v>
      </c>
      <c r="C828" s="46">
        <v>1523.5</v>
      </c>
      <c r="D828" s="46"/>
      <c r="E828" s="46"/>
      <c r="F828" s="46">
        <f t="shared" si="113"/>
        <v>1523.5</v>
      </c>
      <c r="G828" s="46">
        <v>36</v>
      </c>
      <c r="H828" s="46"/>
      <c r="I828" s="46"/>
      <c r="J828" s="46">
        <f t="shared" si="114"/>
        <v>36</v>
      </c>
      <c r="K828" s="45">
        <f t="shared" si="111"/>
        <v>4.8537317503190666E-2</v>
      </c>
      <c r="L828" s="43">
        <f t="shared" si="112"/>
        <v>207.81009802403568</v>
      </c>
      <c r="M828" s="43">
        <f t="shared" si="115"/>
        <v>45.718221565287848</v>
      </c>
      <c r="N828" s="43">
        <v>84.6932981778276</v>
      </c>
      <c r="O828" s="43">
        <v>39.877929435941248</v>
      </c>
      <c r="P828" s="45">
        <f>(L828+M828+N828+O828)/F828</f>
        <v>0.24817823905683781</v>
      </c>
    </row>
    <row r="829" spans="1:16" s="56" customFormat="1" x14ac:dyDescent="0.25">
      <c r="A829" s="48">
        <f t="shared" si="110"/>
        <v>297</v>
      </c>
      <c r="B829" s="46" t="s">
        <v>1743</v>
      </c>
      <c r="C829" s="46">
        <v>2022.1</v>
      </c>
      <c r="D829" s="46"/>
      <c r="E829" s="46"/>
      <c r="F829" s="46">
        <f t="shared" si="113"/>
        <v>2022.1</v>
      </c>
      <c r="G829" s="46">
        <v>48</v>
      </c>
      <c r="H829" s="46"/>
      <c r="I829" s="46"/>
      <c r="J829" s="46">
        <f t="shared" si="114"/>
        <v>48</v>
      </c>
      <c r="K829" s="45">
        <f t="shared" si="111"/>
        <v>6.4422257776962158E-2</v>
      </c>
      <c r="L829" s="43">
        <f t="shared" si="112"/>
        <v>275.82067555917462</v>
      </c>
      <c r="M829" s="43">
        <f t="shared" si="115"/>
        <v>60.680548623018417</v>
      </c>
      <c r="N829" s="43">
        <v>112.41110485420755</v>
      </c>
      <c r="O829" s="43">
        <v>52.928888160431114</v>
      </c>
      <c r="P829" s="45">
        <f>(L829+M829+N829+O829)/F829</f>
        <v>0.24817823905683781</v>
      </c>
    </row>
    <row r="830" spans="1:16" s="56" customFormat="1" x14ac:dyDescent="0.25">
      <c r="A830" s="48">
        <f t="shared" si="110"/>
        <v>298</v>
      </c>
      <c r="B830" s="46" t="s">
        <v>1744</v>
      </c>
      <c r="C830" s="46">
        <v>147.19999999999999</v>
      </c>
      <c r="D830" s="46"/>
      <c r="E830" s="46"/>
      <c r="F830" s="46">
        <f t="shared" si="113"/>
        <v>147.19999999999999</v>
      </c>
      <c r="G830" s="46">
        <v>4</v>
      </c>
      <c r="H830" s="46"/>
      <c r="I830" s="46"/>
      <c r="J830" s="46">
        <f t="shared" si="114"/>
        <v>4</v>
      </c>
      <c r="K830" s="45">
        <f t="shared" si="111"/>
        <v>4.6896574574792687E-3</v>
      </c>
      <c r="L830" s="43">
        <f t="shared" si="112"/>
        <v>20.078533921324613</v>
      </c>
      <c r="M830" s="43">
        <f t="shared" si="115"/>
        <v>4.4172774626914153</v>
      </c>
      <c r="N830" s="43">
        <v>8.1830347829184262</v>
      </c>
      <c r="O830" s="43">
        <v>3.8529906222320651</v>
      </c>
      <c r="P830" s="45"/>
    </row>
    <row r="831" spans="1:16" s="56" customFormat="1" x14ac:dyDescent="0.25">
      <c r="A831" s="48">
        <f t="shared" si="110"/>
        <v>299</v>
      </c>
      <c r="B831" s="46" t="s">
        <v>1745</v>
      </c>
      <c r="C831" s="46">
        <v>1486.9</v>
      </c>
      <c r="D831" s="46"/>
      <c r="E831" s="46"/>
      <c r="F831" s="46">
        <f t="shared" si="113"/>
        <v>1486.9</v>
      </c>
      <c r="G831" s="46">
        <v>32</v>
      </c>
      <c r="H831" s="46"/>
      <c r="I831" s="46"/>
      <c r="J831" s="46">
        <f t="shared" si="114"/>
        <v>32</v>
      </c>
      <c r="K831" s="45">
        <f t="shared" si="111"/>
        <v>4.7371274956018512E-2</v>
      </c>
      <c r="L831" s="43">
        <f t="shared" si="112"/>
        <v>202.81774516044544</v>
      </c>
      <c r="M831" s="43">
        <f t="shared" si="115"/>
        <v>44.619903935297998</v>
      </c>
      <c r="N831" s="43">
        <v>82.658657735879146</v>
      </c>
      <c r="O831" s="43">
        <v>38.919916821989524</v>
      </c>
      <c r="P831" s="45">
        <f>(L831+M831+N831+O831)/F831</f>
        <v>0.24817823905683781</v>
      </c>
    </row>
    <row r="832" spans="1:16" s="56" customFormat="1" x14ac:dyDescent="0.25">
      <c r="A832" s="48">
        <f t="shared" si="110"/>
        <v>300</v>
      </c>
      <c r="B832" s="46" t="s">
        <v>1746</v>
      </c>
      <c r="C832" s="46"/>
      <c r="D832" s="46"/>
      <c r="E832" s="46"/>
      <c r="F832" s="46">
        <f t="shared" si="113"/>
        <v>0</v>
      </c>
      <c r="G832" s="46"/>
      <c r="H832" s="46"/>
      <c r="I832" s="46"/>
      <c r="J832" s="46">
        <f t="shared" si="114"/>
        <v>0</v>
      </c>
      <c r="K832" s="45">
        <f t="shared" si="111"/>
        <v>0</v>
      </c>
      <c r="L832" s="43">
        <f t="shared" si="112"/>
        <v>0</v>
      </c>
      <c r="M832" s="43">
        <f t="shared" si="115"/>
        <v>0</v>
      </c>
      <c r="N832" s="43">
        <v>0</v>
      </c>
      <c r="O832" s="43">
        <v>0</v>
      </c>
      <c r="P832" s="45"/>
    </row>
    <row r="833" spans="1:16" s="56" customFormat="1" x14ac:dyDescent="0.25">
      <c r="A833" s="48">
        <f t="shared" si="110"/>
        <v>301</v>
      </c>
      <c r="B833" s="46" t="s">
        <v>1747</v>
      </c>
      <c r="C833" s="46"/>
      <c r="D833" s="46"/>
      <c r="E833" s="46"/>
      <c r="F833" s="46">
        <f t="shared" si="113"/>
        <v>0</v>
      </c>
      <c r="G833" s="46"/>
      <c r="H833" s="46"/>
      <c r="I833" s="46"/>
      <c r="J833" s="46">
        <f t="shared" si="114"/>
        <v>0</v>
      </c>
      <c r="K833" s="45">
        <f t="shared" si="111"/>
        <v>0</v>
      </c>
      <c r="L833" s="43">
        <f t="shared" si="112"/>
        <v>0</v>
      </c>
      <c r="M833" s="43">
        <f t="shared" si="115"/>
        <v>0</v>
      </c>
      <c r="N833" s="43">
        <v>0</v>
      </c>
      <c r="O833" s="43">
        <v>0</v>
      </c>
      <c r="P833" s="45"/>
    </row>
    <row r="834" spans="1:16" s="56" customFormat="1" x14ac:dyDescent="0.25">
      <c r="A834" s="48">
        <f t="shared" si="110"/>
        <v>302</v>
      </c>
      <c r="B834" s="46" t="s">
        <v>1748</v>
      </c>
      <c r="C834" s="46"/>
      <c r="D834" s="46"/>
      <c r="E834" s="46"/>
      <c r="F834" s="46">
        <f t="shared" si="113"/>
        <v>0</v>
      </c>
      <c r="G834" s="46"/>
      <c r="H834" s="46"/>
      <c r="I834" s="46"/>
      <c r="J834" s="46">
        <f t="shared" si="114"/>
        <v>0</v>
      </c>
      <c r="K834" s="45">
        <f t="shared" si="111"/>
        <v>0</v>
      </c>
      <c r="L834" s="43">
        <f t="shared" si="112"/>
        <v>0</v>
      </c>
      <c r="M834" s="43">
        <f t="shared" si="115"/>
        <v>0</v>
      </c>
      <c r="N834" s="43">
        <v>0</v>
      </c>
      <c r="O834" s="43">
        <v>0</v>
      </c>
      <c r="P834" s="45"/>
    </row>
    <row r="835" spans="1:16" s="56" customFormat="1" x14ac:dyDescent="0.25">
      <c r="A835" s="48">
        <f t="shared" si="110"/>
        <v>303</v>
      </c>
      <c r="B835" s="46" t="s">
        <v>1749</v>
      </c>
      <c r="C835" s="46"/>
      <c r="D835" s="46"/>
      <c r="E835" s="46"/>
      <c r="F835" s="46">
        <f t="shared" si="113"/>
        <v>0</v>
      </c>
      <c r="G835" s="46"/>
      <c r="H835" s="46"/>
      <c r="I835" s="46"/>
      <c r="J835" s="46">
        <f t="shared" si="114"/>
        <v>0</v>
      </c>
      <c r="K835" s="45">
        <f t="shared" si="111"/>
        <v>0</v>
      </c>
      <c r="L835" s="43">
        <f t="shared" si="112"/>
        <v>0</v>
      </c>
      <c r="M835" s="43">
        <f t="shared" si="115"/>
        <v>0</v>
      </c>
      <c r="N835" s="43">
        <v>0</v>
      </c>
      <c r="O835" s="43">
        <v>0</v>
      </c>
      <c r="P835" s="45"/>
    </row>
    <row r="836" spans="1:16" s="56" customFormat="1" x14ac:dyDescent="0.25">
      <c r="A836" s="48">
        <f t="shared" si="110"/>
        <v>304</v>
      </c>
      <c r="B836" s="46" t="s">
        <v>1750</v>
      </c>
      <c r="C836" s="46"/>
      <c r="D836" s="46"/>
      <c r="E836" s="46"/>
      <c r="F836" s="46">
        <f t="shared" si="113"/>
        <v>0</v>
      </c>
      <c r="G836" s="46"/>
      <c r="H836" s="46"/>
      <c r="I836" s="46"/>
      <c r="J836" s="46">
        <f t="shared" si="114"/>
        <v>0</v>
      </c>
      <c r="K836" s="45">
        <f t="shared" si="111"/>
        <v>0</v>
      </c>
      <c r="L836" s="43">
        <f t="shared" si="112"/>
        <v>0</v>
      </c>
      <c r="M836" s="43">
        <f t="shared" si="115"/>
        <v>0</v>
      </c>
      <c r="N836" s="43">
        <v>0</v>
      </c>
      <c r="O836" s="43">
        <v>0</v>
      </c>
      <c r="P836" s="45"/>
    </row>
    <row r="837" spans="1:16" s="56" customFormat="1" x14ac:dyDescent="0.25">
      <c r="A837" s="48">
        <f t="shared" si="110"/>
        <v>305</v>
      </c>
      <c r="B837" s="46" t="s">
        <v>1751</v>
      </c>
      <c r="C837" s="46"/>
      <c r="D837" s="46"/>
      <c r="E837" s="46"/>
      <c r="F837" s="46">
        <f t="shared" si="113"/>
        <v>0</v>
      </c>
      <c r="G837" s="46"/>
      <c r="H837" s="46"/>
      <c r="I837" s="46"/>
      <c r="J837" s="46">
        <f t="shared" si="114"/>
        <v>0</v>
      </c>
      <c r="K837" s="45">
        <f t="shared" si="111"/>
        <v>0</v>
      </c>
      <c r="L837" s="43">
        <f t="shared" si="112"/>
        <v>0</v>
      </c>
      <c r="M837" s="43">
        <f t="shared" si="115"/>
        <v>0</v>
      </c>
      <c r="N837" s="43">
        <v>0</v>
      </c>
      <c r="O837" s="43">
        <v>0</v>
      </c>
      <c r="P837" s="45"/>
    </row>
    <row r="838" spans="1:16" s="56" customFormat="1" x14ac:dyDescent="0.25">
      <c r="A838" s="48">
        <f t="shared" si="110"/>
        <v>306</v>
      </c>
      <c r="B838" s="46" t="s">
        <v>1752</v>
      </c>
      <c r="C838" s="46"/>
      <c r="D838" s="46"/>
      <c r="E838" s="46"/>
      <c r="F838" s="46">
        <f t="shared" si="113"/>
        <v>0</v>
      </c>
      <c r="G838" s="46"/>
      <c r="H838" s="46"/>
      <c r="I838" s="46"/>
      <c r="J838" s="46">
        <f t="shared" si="114"/>
        <v>0</v>
      </c>
      <c r="K838" s="45">
        <f t="shared" si="111"/>
        <v>0</v>
      </c>
      <c r="L838" s="43">
        <f t="shared" si="112"/>
        <v>0</v>
      </c>
      <c r="M838" s="43">
        <f t="shared" si="115"/>
        <v>0</v>
      </c>
      <c r="N838" s="43">
        <v>0</v>
      </c>
      <c r="O838" s="43">
        <v>0</v>
      </c>
      <c r="P838" s="45"/>
    </row>
    <row r="839" spans="1:16" s="56" customFormat="1" x14ac:dyDescent="0.25">
      <c r="A839" s="48">
        <f t="shared" si="110"/>
        <v>307</v>
      </c>
      <c r="B839" s="46" t="s">
        <v>250</v>
      </c>
      <c r="C839" s="46"/>
      <c r="D839" s="46"/>
      <c r="E839" s="46"/>
      <c r="F839" s="46">
        <f t="shared" si="113"/>
        <v>0</v>
      </c>
      <c r="G839" s="46"/>
      <c r="H839" s="46"/>
      <c r="I839" s="46"/>
      <c r="J839" s="46">
        <f t="shared" si="114"/>
        <v>0</v>
      </c>
      <c r="K839" s="45">
        <f t="shared" si="111"/>
        <v>0</v>
      </c>
      <c r="L839" s="43">
        <f t="shared" si="112"/>
        <v>0</v>
      </c>
      <c r="M839" s="43">
        <f t="shared" si="115"/>
        <v>0</v>
      </c>
      <c r="N839" s="43">
        <v>0</v>
      </c>
      <c r="O839" s="43">
        <v>0</v>
      </c>
      <c r="P839" s="45"/>
    </row>
    <row r="840" spans="1:16" s="56" customFormat="1" x14ac:dyDescent="0.25">
      <c r="A840" s="48">
        <f t="shared" si="110"/>
        <v>308</v>
      </c>
      <c r="B840" s="46" t="s">
        <v>251</v>
      </c>
      <c r="C840" s="46"/>
      <c r="D840" s="46"/>
      <c r="E840" s="46"/>
      <c r="F840" s="46">
        <f t="shared" si="113"/>
        <v>0</v>
      </c>
      <c r="G840" s="46"/>
      <c r="H840" s="46"/>
      <c r="I840" s="46"/>
      <c r="J840" s="46">
        <f t="shared" si="114"/>
        <v>0</v>
      </c>
      <c r="K840" s="45">
        <f t="shared" si="111"/>
        <v>0</v>
      </c>
      <c r="L840" s="43">
        <f t="shared" si="112"/>
        <v>0</v>
      </c>
      <c r="M840" s="43">
        <f t="shared" si="115"/>
        <v>0</v>
      </c>
      <c r="N840" s="43">
        <v>0</v>
      </c>
      <c r="O840" s="43">
        <v>0</v>
      </c>
      <c r="P840" s="45"/>
    </row>
    <row r="841" spans="1:16" s="56" customFormat="1" x14ac:dyDescent="0.25">
      <c r="A841" s="48">
        <f t="shared" si="110"/>
        <v>309</v>
      </c>
      <c r="B841" s="46" t="s">
        <v>252</v>
      </c>
      <c r="C841" s="46"/>
      <c r="D841" s="46"/>
      <c r="E841" s="46"/>
      <c r="F841" s="46">
        <f t="shared" si="113"/>
        <v>0</v>
      </c>
      <c r="G841" s="46"/>
      <c r="H841" s="46"/>
      <c r="I841" s="46"/>
      <c r="J841" s="46">
        <f t="shared" si="114"/>
        <v>0</v>
      </c>
      <c r="K841" s="45">
        <f t="shared" si="111"/>
        <v>0</v>
      </c>
      <c r="L841" s="43">
        <f t="shared" si="112"/>
        <v>0</v>
      </c>
      <c r="M841" s="43">
        <f t="shared" si="115"/>
        <v>0</v>
      </c>
      <c r="N841" s="43">
        <v>0</v>
      </c>
      <c r="O841" s="43">
        <v>0</v>
      </c>
      <c r="P841" s="45"/>
    </row>
    <row r="842" spans="1:16" s="56" customFormat="1" x14ac:dyDescent="0.25">
      <c r="A842" s="48">
        <f t="shared" si="110"/>
        <v>310</v>
      </c>
      <c r="B842" s="46" t="s">
        <v>253</v>
      </c>
      <c r="C842" s="46"/>
      <c r="D842" s="46"/>
      <c r="E842" s="46"/>
      <c r="F842" s="46">
        <f t="shared" si="113"/>
        <v>0</v>
      </c>
      <c r="G842" s="46"/>
      <c r="H842" s="46"/>
      <c r="I842" s="46"/>
      <c r="J842" s="46">
        <f t="shared" si="114"/>
        <v>0</v>
      </c>
      <c r="K842" s="45">
        <f t="shared" si="111"/>
        <v>0</v>
      </c>
      <c r="L842" s="43">
        <f t="shared" si="112"/>
        <v>0</v>
      </c>
      <c r="M842" s="43">
        <f t="shared" si="115"/>
        <v>0</v>
      </c>
      <c r="N842" s="43">
        <v>0</v>
      </c>
      <c r="O842" s="43">
        <v>0</v>
      </c>
      <c r="P842" s="45"/>
    </row>
    <row r="843" spans="1:16" s="56" customFormat="1" x14ac:dyDescent="0.25">
      <c r="A843" s="48">
        <f t="shared" si="110"/>
        <v>311</v>
      </c>
      <c r="B843" s="46" t="s">
        <v>254</v>
      </c>
      <c r="C843" s="46"/>
      <c r="D843" s="46"/>
      <c r="E843" s="46"/>
      <c r="F843" s="46">
        <f t="shared" si="113"/>
        <v>0</v>
      </c>
      <c r="G843" s="46"/>
      <c r="H843" s="46"/>
      <c r="I843" s="46"/>
      <c r="J843" s="46">
        <f t="shared" si="114"/>
        <v>0</v>
      </c>
      <c r="K843" s="45">
        <f t="shared" si="111"/>
        <v>0</v>
      </c>
      <c r="L843" s="43">
        <f t="shared" si="112"/>
        <v>0</v>
      </c>
      <c r="M843" s="43">
        <f t="shared" si="115"/>
        <v>0</v>
      </c>
      <c r="N843" s="43">
        <v>0</v>
      </c>
      <c r="O843" s="43">
        <v>0</v>
      </c>
      <c r="P843" s="45"/>
    </row>
    <row r="844" spans="1:16" s="56" customFormat="1" x14ac:dyDescent="0.25">
      <c r="A844" s="48">
        <f t="shared" si="110"/>
        <v>312</v>
      </c>
      <c r="B844" s="46" t="s">
        <v>255</v>
      </c>
      <c r="C844" s="46"/>
      <c r="D844" s="46"/>
      <c r="E844" s="46"/>
      <c r="F844" s="46">
        <f t="shared" si="113"/>
        <v>0</v>
      </c>
      <c r="G844" s="46"/>
      <c r="H844" s="46"/>
      <c r="I844" s="46"/>
      <c r="J844" s="46">
        <f t="shared" si="114"/>
        <v>0</v>
      </c>
      <c r="K844" s="45">
        <f t="shared" si="111"/>
        <v>0</v>
      </c>
      <c r="L844" s="43">
        <f t="shared" si="112"/>
        <v>0</v>
      </c>
      <c r="M844" s="43">
        <f t="shared" si="115"/>
        <v>0</v>
      </c>
      <c r="N844" s="43">
        <v>0</v>
      </c>
      <c r="O844" s="43">
        <v>0</v>
      </c>
      <c r="P844" s="45"/>
    </row>
    <row r="845" spans="1:16" s="56" customFormat="1" x14ac:dyDescent="0.25">
      <c r="A845" s="48">
        <f t="shared" si="110"/>
        <v>313</v>
      </c>
      <c r="B845" s="46" t="s">
        <v>256</v>
      </c>
      <c r="C845" s="46"/>
      <c r="D845" s="46"/>
      <c r="E845" s="46"/>
      <c r="F845" s="46">
        <f t="shared" si="113"/>
        <v>0</v>
      </c>
      <c r="G845" s="46"/>
      <c r="H845" s="46"/>
      <c r="I845" s="46"/>
      <c r="J845" s="46">
        <f t="shared" si="114"/>
        <v>0</v>
      </c>
      <c r="K845" s="45">
        <f t="shared" si="111"/>
        <v>0</v>
      </c>
      <c r="L845" s="43">
        <f t="shared" si="112"/>
        <v>0</v>
      </c>
      <c r="M845" s="43">
        <f t="shared" si="115"/>
        <v>0</v>
      </c>
      <c r="N845" s="43">
        <v>0</v>
      </c>
      <c r="O845" s="43">
        <v>0</v>
      </c>
      <c r="P845" s="45"/>
    </row>
    <row r="846" spans="1:16" s="56" customFormat="1" x14ac:dyDescent="0.25">
      <c r="A846" s="48">
        <f t="shared" si="110"/>
        <v>314</v>
      </c>
      <c r="B846" s="46" t="s">
        <v>257</v>
      </c>
      <c r="C846" s="46"/>
      <c r="D846" s="46"/>
      <c r="E846" s="46"/>
      <c r="F846" s="46">
        <f t="shared" si="113"/>
        <v>0</v>
      </c>
      <c r="G846" s="46"/>
      <c r="H846" s="46"/>
      <c r="I846" s="46"/>
      <c r="J846" s="46">
        <f t="shared" si="114"/>
        <v>0</v>
      </c>
      <c r="K846" s="45">
        <f t="shared" si="111"/>
        <v>0</v>
      </c>
      <c r="L846" s="43">
        <f t="shared" si="112"/>
        <v>0</v>
      </c>
      <c r="M846" s="43">
        <f t="shared" si="115"/>
        <v>0</v>
      </c>
      <c r="N846" s="43">
        <v>0</v>
      </c>
      <c r="O846" s="43">
        <v>0</v>
      </c>
      <c r="P846" s="45"/>
    </row>
    <row r="847" spans="1:16" s="56" customFormat="1" x14ac:dyDescent="0.25">
      <c r="A847" s="48">
        <f t="shared" si="110"/>
        <v>315</v>
      </c>
      <c r="B847" s="46" t="s">
        <v>258</v>
      </c>
      <c r="C847" s="46"/>
      <c r="D847" s="46"/>
      <c r="E847" s="46"/>
      <c r="F847" s="46">
        <f t="shared" si="113"/>
        <v>0</v>
      </c>
      <c r="G847" s="46"/>
      <c r="H847" s="46"/>
      <c r="I847" s="46"/>
      <c r="J847" s="46">
        <f t="shared" si="114"/>
        <v>0</v>
      </c>
      <c r="K847" s="45">
        <f t="shared" si="111"/>
        <v>0</v>
      </c>
      <c r="L847" s="43">
        <f t="shared" si="112"/>
        <v>0</v>
      </c>
      <c r="M847" s="43">
        <f t="shared" si="115"/>
        <v>0</v>
      </c>
      <c r="N847" s="43">
        <v>0</v>
      </c>
      <c r="O847" s="43">
        <v>0</v>
      </c>
      <c r="P847" s="45"/>
    </row>
    <row r="848" spans="1:16" s="56" customFormat="1" x14ac:dyDescent="0.25">
      <c r="A848" s="48">
        <f t="shared" si="110"/>
        <v>316</v>
      </c>
      <c r="B848" s="46" t="s">
        <v>259</v>
      </c>
      <c r="C848" s="46"/>
      <c r="D848" s="46"/>
      <c r="E848" s="46"/>
      <c r="F848" s="46">
        <f t="shared" si="113"/>
        <v>0</v>
      </c>
      <c r="G848" s="46"/>
      <c r="H848" s="46"/>
      <c r="I848" s="46"/>
      <c r="J848" s="46">
        <f t="shared" si="114"/>
        <v>0</v>
      </c>
      <c r="K848" s="45">
        <f t="shared" si="111"/>
        <v>0</v>
      </c>
      <c r="L848" s="43">
        <f t="shared" si="112"/>
        <v>0</v>
      </c>
      <c r="M848" s="43">
        <f t="shared" si="115"/>
        <v>0</v>
      </c>
      <c r="N848" s="43">
        <v>0</v>
      </c>
      <c r="O848" s="43">
        <v>0</v>
      </c>
      <c r="P848" s="45"/>
    </row>
    <row r="849" spans="1:16" s="56" customFormat="1" x14ac:dyDescent="0.25">
      <c r="A849" s="48">
        <f t="shared" si="110"/>
        <v>317</v>
      </c>
      <c r="B849" s="46" t="s">
        <v>260</v>
      </c>
      <c r="C849" s="46"/>
      <c r="D849" s="46"/>
      <c r="E849" s="46"/>
      <c r="F849" s="46">
        <f t="shared" si="113"/>
        <v>0</v>
      </c>
      <c r="G849" s="46"/>
      <c r="H849" s="46"/>
      <c r="I849" s="46"/>
      <c r="J849" s="46">
        <f t="shared" si="114"/>
        <v>0</v>
      </c>
      <c r="K849" s="45">
        <f t="shared" si="111"/>
        <v>0</v>
      </c>
      <c r="L849" s="43">
        <f t="shared" si="112"/>
        <v>0</v>
      </c>
      <c r="M849" s="43">
        <f t="shared" si="115"/>
        <v>0</v>
      </c>
      <c r="N849" s="43">
        <v>0</v>
      </c>
      <c r="O849" s="43">
        <v>0</v>
      </c>
      <c r="P849" s="45"/>
    </row>
    <row r="850" spans="1:16" s="56" customFormat="1" x14ac:dyDescent="0.25">
      <c r="A850" s="48">
        <f t="shared" si="110"/>
        <v>318</v>
      </c>
      <c r="B850" s="46" t="s">
        <v>261</v>
      </c>
      <c r="C850" s="46"/>
      <c r="D850" s="46"/>
      <c r="E850" s="46"/>
      <c r="F850" s="46">
        <f t="shared" ref="F850:F874" si="116">C850+D850+E850</f>
        <v>0</v>
      </c>
      <c r="G850" s="46"/>
      <c r="H850" s="46"/>
      <c r="I850" s="46"/>
      <c r="J850" s="46">
        <f t="shared" si="114"/>
        <v>0</v>
      </c>
      <c r="K850" s="45">
        <f t="shared" si="111"/>
        <v>0</v>
      </c>
      <c r="L850" s="43">
        <f t="shared" si="112"/>
        <v>0</v>
      </c>
      <c r="M850" s="43">
        <f t="shared" si="115"/>
        <v>0</v>
      </c>
      <c r="N850" s="43">
        <v>0</v>
      </c>
      <c r="O850" s="43">
        <v>0</v>
      </c>
      <c r="P850" s="45"/>
    </row>
    <row r="851" spans="1:16" s="56" customFormat="1" x14ac:dyDescent="0.25">
      <c r="A851" s="48">
        <f t="shared" ref="A851:A871" si="117">A850+1</f>
        <v>319</v>
      </c>
      <c r="B851" s="46" t="s">
        <v>262</v>
      </c>
      <c r="C851" s="46"/>
      <c r="D851" s="46"/>
      <c r="E851" s="46"/>
      <c r="F851" s="46">
        <f t="shared" si="116"/>
        <v>0</v>
      </c>
      <c r="G851" s="46"/>
      <c r="H851" s="46"/>
      <c r="I851" s="46"/>
      <c r="J851" s="46">
        <f t="shared" si="114"/>
        <v>0</v>
      </c>
      <c r="K851" s="45">
        <f t="shared" si="111"/>
        <v>0</v>
      </c>
      <c r="L851" s="43">
        <f t="shared" si="112"/>
        <v>0</v>
      </c>
      <c r="M851" s="43">
        <f t="shared" si="115"/>
        <v>0</v>
      </c>
      <c r="N851" s="43">
        <v>0</v>
      </c>
      <c r="O851" s="43">
        <v>0</v>
      </c>
      <c r="P851" s="45"/>
    </row>
    <row r="852" spans="1:16" s="56" customFormat="1" x14ac:dyDescent="0.25">
      <c r="A852" s="48">
        <f t="shared" si="117"/>
        <v>320</v>
      </c>
      <c r="B852" s="46" t="s">
        <v>263</v>
      </c>
      <c r="C852" s="46">
        <v>751.3</v>
      </c>
      <c r="D852" s="46"/>
      <c r="E852" s="46">
        <v>270.8</v>
      </c>
      <c r="F852" s="46">
        <f t="shared" si="116"/>
        <v>1022.0999999999999</v>
      </c>
      <c r="G852" s="46">
        <v>17</v>
      </c>
      <c r="H852" s="46"/>
      <c r="I852" s="46">
        <v>1</v>
      </c>
      <c r="J852" s="46">
        <f t="shared" si="114"/>
        <v>18</v>
      </c>
      <c r="K852" s="45">
        <f t="shared" si="111"/>
        <v>3.2563171788651903E-2</v>
      </c>
      <c r="L852" s="43">
        <f t="shared" si="112"/>
        <v>139.41759185452369</v>
      </c>
      <c r="M852" s="43">
        <f t="shared" si="115"/>
        <v>30.671870207995212</v>
      </c>
      <c r="N852" s="43">
        <v>56.819835948511709</v>
      </c>
      <c r="O852" s="43">
        <v>26.753680128963275</v>
      </c>
      <c r="P852" s="45">
        <f>(L852+M852+N852+O852)/F852</f>
        <v>0.24817823905683781</v>
      </c>
    </row>
    <row r="853" spans="1:16" s="56" customFormat="1" x14ac:dyDescent="0.25">
      <c r="A853" s="48">
        <f t="shared" si="117"/>
        <v>321</v>
      </c>
      <c r="B853" s="46" t="s">
        <v>264</v>
      </c>
      <c r="C853" s="46"/>
      <c r="D853" s="46"/>
      <c r="E853" s="46"/>
      <c r="F853" s="46">
        <f t="shared" si="116"/>
        <v>0</v>
      </c>
      <c r="G853" s="46"/>
      <c r="H853" s="46"/>
      <c r="I853" s="46"/>
      <c r="J853" s="46">
        <f t="shared" si="114"/>
        <v>0</v>
      </c>
      <c r="K853" s="45">
        <f t="shared" ref="K853:K876" si="118">3/$F$891*F853</f>
        <v>0</v>
      </c>
      <c r="L853" s="43">
        <f t="shared" ref="L853:L890" si="119">K853*4281.45</f>
        <v>0</v>
      </c>
      <c r="M853" s="43">
        <f t="shared" si="115"/>
        <v>0</v>
      </c>
      <c r="N853" s="43">
        <v>0</v>
      </c>
      <c r="O853" s="43">
        <v>0</v>
      </c>
      <c r="P853" s="45"/>
    </row>
    <row r="854" spans="1:16" s="56" customFormat="1" x14ac:dyDescent="0.25">
      <c r="A854" s="48">
        <f t="shared" si="117"/>
        <v>322</v>
      </c>
      <c r="B854" s="46" t="s">
        <v>265</v>
      </c>
      <c r="C854" s="46"/>
      <c r="D854" s="46"/>
      <c r="E854" s="46"/>
      <c r="F854" s="46">
        <f t="shared" si="116"/>
        <v>0</v>
      </c>
      <c r="G854" s="46"/>
      <c r="H854" s="46"/>
      <c r="I854" s="46"/>
      <c r="J854" s="46">
        <f t="shared" si="114"/>
        <v>0</v>
      </c>
      <c r="K854" s="45">
        <f t="shared" si="118"/>
        <v>0</v>
      </c>
      <c r="L854" s="43">
        <f t="shared" si="119"/>
        <v>0</v>
      </c>
      <c r="M854" s="43">
        <f t="shared" si="115"/>
        <v>0</v>
      </c>
      <c r="N854" s="43">
        <v>0</v>
      </c>
      <c r="O854" s="43">
        <v>0</v>
      </c>
      <c r="P854" s="45"/>
    </row>
    <row r="855" spans="1:16" s="56" customFormat="1" x14ac:dyDescent="0.25">
      <c r="A855" s="48">
        <f t="shared" si="117"/>
        <v>323</v>
      </c>
      <c r="B855" s="46" t="s">
        <v>266</v>
      </c>
      <c r="C855" s="46"/>
      <c r="D855" s="46"/>
      <c r="E855" s="46"/>
      <c r="F855" s="46">
        <f t="shared" si="116"/>
        <v>0</v>
      </c>
      <c r="G855" s="46"/>
      <c r="H855" s="46"/>
      <c r="I855" s="46"/>
      <c r="J855" s="46">
        <f t="shared" si="114"/>
        <v>0</v>
      </c>
      <c r="K855" s="45">
        <f t="shared" si="118"/>
        <v>0</v>
      </c>
      <c r="L855" s="43">
        <f t="shared" si="119"/>
        <v>0</v>
      </c>
      <c r="M855" s="43">
        <f t="shared" si="115"/>
        <v>0</v>
      </c>
      <c r="N855" s="43">
        <v>0</v>
      </c>
      <c r="O855" s="43">
        <v>0</v>
      </c>
      <c r="P855" s="45"/>
    </row>
    <row r="856" spans="1:16" s="56" customFormat="1" x14ac:dyDescent="0.25">
      <c r="A856" s="48">
        <f t="shared" si="117"/>
        <v>324</v>
      </c>
      <c r="B856" s="46" t="s">
        <v>267</v>
      </c>
      <c r="C856" s="46"/>
      <c r="D856" s="46"/>
      <c r="E856" s="46"/>
      <c r="F856" s="46">
        <f t="shared" si="116"/>
        <v>0</v>
      </c>
      <c r="G856" s="46"/>
      <c r="H856" s="46"/>
      <c r="I856" s="46"/>
      <c r="J856" s="46">
        <f t="shared" si="114"/>
        <v>0</v>
      </c>
      <c r="K856" s="45">
        <f t="shared" si="118"/>
        <v>0</v>
      </c>
      <c r="L856" s="43">
        <f t="shared" si="119"/>
        <v>0</v>
      </c>
      <c r="M856" s="43">
        <f t="shared" si="115"/>
        <v>0</v>
      </c>
      <c r="N856" s="43">
        <v>0</v>
      </c>
      <c r="O856" s="43">
        <v>0</v>
      </c>
      <c r="P856" s="45"/>
    </row>
    <row r="857" spans="1:16" s="56" customFormat="1" x14ac:dyDescent="0.25">
      <c r="A857" s="48">
        <f t="shared" si="117"/>
        <v>325</v>
      </c>
      <c r="B857" s="46" t="s">
        <v>273</v>
      </c>
      <c r="C857" s="46"/>
      <c r="D857" s="46"/>
      <c r="E857" s="46"/>
      <c r="F857" s="46">
        <f t="shared" si="116"/>
        <v>0</v>
      </c>
      <c r="G857" s="46"/>
      <c r="H857" s="46"/>
      <c r="I857" s="46"/>
      <c r="J857" s="46">
        <f t="shared" si="114"/>
        <v>0</v>
      </c>
      <c r="K857" s="45">
        <f t="shared" si="118"/>
        <v>0</v>
      </c>
      <c r="L857" s="43">
        <f t="shared" si="119"/>
        <v>0</v>
      </c>
      <c r="M857" s="43">
        <f t="shared" si="115"/>
        <v>0</v>
      </c>
      <c r="N857" s="43">
        <v>0</v>
      </c>
      <c r="O857" s="43">
        <v>0</v>
      </c>
      <c r="P857" s="45"/>
    </row>
    <row r="858" spans="1:16" s="56" customFormat="1" x14ac:dyDescent="0.25">
      <c r="A858" s="48">
        <f t="shared" si="117"/>
        <v>326</v>
      </c>
      <c r="B858" s="46" t="s">
        <v>274</v>
      </c>
      <c r="C858" s="46"/>
      <c r="D858" s="46"/>
      <c r="E858" s="46"/>
      <c r="F858" s="46">
        <f t="shared" si="116"/>
        <v>0</v>
      </c>
      <c r="G858" s="46"/>
      <c r="H858" s="46"/>
      <c r="I858" s="46"/>
      <c r="J858" s="46">
        <f t="shared" si="114"/>
        <v>0</v>
      </c>
      <c r="K858" s="45">
        <f t="shared" si="118"/>
        <v>0</v>
      </c>
      <c r="L858" s="43">
        <f t="shared" si="119"/>
        <v>0</v>
      </c>
      <c r="M858" s="43">
        <f t="shared" si="115"/>
        <v>0</v>
      </c>
      <c r="N858" s="43">
        <v>0</v>
      </c>
      <c r="O858" s="43">
        <v>0</v>
      </c>
      <c r="P858" s="45"/>
    </row>
    <row r="859" spans="1:16" s="56" customFormat="1" x14ac:dyDescent="0.25">
      <c r="A859" s="48">
        <f t="shared" si="117"/>
        <v>327</v>
      </c>
      <c r="B859" s="46" t="s">
        <v>275</v>
      </c>
      <c r="C859" s="46"/>
      <c r="D859" s="46"/>
      <c r="E859" s="46"/>
      <c r="F859" s="46">
        <f t="shared" si="116"/>
        <v>0</v>
      </c>
      <c r="G859" s="46"/>
      <c r="H859" s="46"/>
      <c r="I859" s="46"/>
      <c r="J859" s="46">
        <f t="shared" si="114"/>
        <v>0</v>
      </c>
      <c r="K859" s="45">
        <f t="shared" si="118"/>
        <v>0</v>
      </c>
      <c r="L859" s="43">
        <f t="shared" si="119"/>
        <v>0</v>
      </c>
      <c r="M859" s="43">
        <f t="shared" si="115"/>
        <v>0</v>
      </c>
      <c r="N859" s="43">
        <v>0</v>
      </c>
      <c r="O859" s="43">
        <v>0</v>
      </c>
      <c r="P859" s="45"/>
    </row>
    <row r="860" spans="1:16" s="56" customFormat="1" x14ac:dyDescent="0.25">
      <c r="A860" s="48">
        <f t="shared" si="117"/>
        <v>328</v>
      </c>
      <c r="B860" s="46" t="s">
        <v>276</v>
      </c>
      <c r="C860" s="46"/>
      <c r="D860" s="46"/>
      <c r="E860" s="46"/>
      <c r="F860" s="46">
        <f t="shared" si="116"/>
        <v>0</v>
      </c>
      <c r="G860" s="46"/>
      <c r="H860" s="46"/>
      <c r="I860" s="46"/>
      <c r="J860" s="46">
        <f t="shared" si="114"/>
        <v>0</v>
      </c>
      <c r="K860" s="45">
        <f t="shared" si="118"/>
        <v>0</v>
      </c>
      <c r="L860" s="43">
        <f t="shared" si="119"/>
        <v>0</v>
      </c>
      <c r="M860" s="43">
        <f t="shared" si="115"/>
        <v>0</v>
      </c>
      <c r="N860" s="43">
        <v>0</v>
      </c>
      <c r="O860" s="43">
        <v>0</v>
      </c>
      <c r="P860" s="45"/>
    </row>
    <row r="861" spans="1:16" s="56" customFormat="1" x14ac:dyDescent="0.25">
      <c r="A861" s="48">
        <f t="shared" si="117"/>
        <v>329</v>
      </c>
      <c r="B861" s="46" t="s">
        <v>277</v>
      </c>
      <c r="C861" s="46"/>
      <c r="D861" s="46"/>
      <c r="E861" s="46"/>
      <c r="F861" s="46">
        <f t="shared" si="116"/>
        <v>0</v>
      </c>
      <c r="G861" s="46"/>
      <c r="H861" s="46"/>
      <c r="I861" s="46"/>
      <c r="J861" s="46">
        <f t="shared" si="114"/>
        <v>0</v>
      </c>
      <c r="K861" s="45">
        <f t="shared" si="118"/>
        <v>0</v>
      </c>
      <c r="L861" s="43">
        <f t="shared" si="119"/>
        <v>0</v>
      </c>
      <c r="M861" s="43">
        <f t="shared" si="115"/>
        <v>0</v>
      </c>
      <c r="N861" s="43">
        <v>0</v>
      </c>
      <c r="O861" s="43">
        <v>0</v>
      </c>
      <c r="P861" s="45"/>
    </row>
    <row r="862" spans="1:16" s="56" customFormat="1" x14ac:dyDescent="0.25">
      <c r="A862" s="48">
        <f t="shared" si="117"/>
        <v>330</v>
      </c>
      <c r="B862" s="46" t="s">
        <v>278</v>
      </c>
      <c r="C862" s="46"/>
      <c r="D862" s="46"/>
      <c r="E862" s="46"/>
      <c r="F862" s="46">
        <f t="shared" si="116"/>
        <v>0</v>
      </c>
      <c r="G862" s="46"/>
      <c r="H862" s="46"/>
      <c r="I862" s="46"/>
      <c r="J862" s="46">
        <f t="shared" si="114"/>
        <v>0</v>
      </c>
      <c r="K862" s="45">
        <f t="shared" si="118"/>
        <v>0</v>
      </c>
      <c r="L862" s="43">
        <f t="shared" si="119"/>
        <v>0</v>
      </c>
      <c r="M862" s="43">
        <f t="shared" si="115"/>
        <v>0</v>
      </c>
      <c r="N862" s="43">
        <v>0</v>
      </c>
      <c r="O862" s="43">
        <v>0</v>
      </c>
      <c r="P862" s="45"/>
    </row>
    <row r="863" spans="1:16" s="56" customFormat="1" x14ac:dyDescent="0.25">
      <c r="A863" s="48">
        <f t="shared" si="117"/>
        <v>331</v>
      </c>
      <c r="B863" s="46" t="s">
        <v>279</v>
      </c>
      <c r="C863" s="46"/>
      <c r="D863" s="46"/>
      <c r="E863" s="46"/>
      <c r="F863" s="46">
        <f t="shared" si="116"/>
        <v>0</v>
      </c>
      <c r="G863" s="46"/>
      <c r="H863" s="46"/>
      <c r="I863" s="46"/>
      <c r="J863" s="46">
        <f t="shared" si="114"/>
        <v>0</v>
      </c>
      <c r="K863" s="45">
        <f t="shared" si="118"/>
        <v>0</v>
      </c>
      <c r="L863" s="43">
        <f t="shared" si="119"/>
        <v>0</v>
      </c>
      <c r="M863" s="43">
        <f t="shared" si="115"/>
        <v>0</v>
      </c>
      <c r="N863" s="43">
        <v>0</v>
      </c>
      <c r="O863" s="43">
        <v>0</v>
      </c>
      <c r="P863" s="45"/>
    </row>
    <row r="864" spans="1:16" s="56" customFormat="1" x14ac:dyDescent="0.25">
      <c r="A864" s="48">
        <f t="shared" si="117"/>
        <v>332</v>
      </c>
      <c r="B864" s="46" t="s">
        <v>280</v>
      </c>
      <c r="C864" s="46"/>
      <c r="D864" s="46"/>
      <c r="E864" s="46"/>
      <c r="F864" s="46">
        <f t="shared" si="116"/>
        <v>0</v>
      </c>
      <c r="G864" s="46"/>
      <c r="H864" s="46"/>
      <c r="I864" s="46"/>
      <c r="J864" s="46">
        <f t="shared" si="114"/>
        <v>0</v>
      </c>
      <c r="K864" s="45">
        <f t="shared" si="118"/>
        <v>0</v>
      </c>
      <c r="L864" s="43">
        <f t="shared" si="119"/>
        <v>0</v>
      </c>
      <c r="M864" s="43">
        <f t="shared" si="115"/>
        <v>0</v>
      </c>
      <c r="N864" s="43">
        <v>0</v>
      </c>
      <c r="O864" s="43">
        <v>0</v>
      </c>
      <c r="P864" s="45"/>
    </row>
    <row r="865" spans="1:16" s="56" customFormat="1" x14ac:dyDescent="0.25">
      <c r="A865" s="48">
        <f t="shared" si="117"/>
        <v>333</v>
      </c>
      <c r="B865" s="46" t="s">
        <v>281</v>
      </c>
      <c r="C865" s="46"/>
      <c r="D865" s="46"/>
      <c r="E865" s="46"/>
      <c r="F865" s="46">
        <f t="shared" si="116"/>
        <v>0</v>
      </c>
      <c r="G865" s="46"/>
      <c r="H865" s="46"/>
      <c r="I865" s="46"/>
      <c r="J865" s="46">
        <f t="shared" si="114"/>
        <v>0</v>
      </c>
      <c r="K865" s="45">
        <f t="shared" si="118"/>
        <v>0</v>
      </c>
      <c r="L865" s="43">
        <f t="shared" si="119"/>
        <v>0</v>
      </c>
      <c r="M865" s="43">
        <f t="shared" si="115"/>
        <v>0</v>
      </c>
      <c r="N865" s="43">
        <v>0</v>
      </c>
      <c r="O865" s="43">
        <v>0</v>
      </c>
      <c r="P865" s="45"/>
    </row>
    <row r="866" spans="1:16" s="56" customFormat="1" x14ac:dyDescent="0.25">
      <c r="A866" s="48">
        <f t="shared" si="117"/>
        <v>334</v>
      </c>
      <c r="B866" s="46" t="s">
        <v>282</v>
      </c>
      <c r="C866" s="46">
        <v>1523.2</v>
      </c>
      <c r="D866" s="46"/>
      <c r="E866" s="46"/>
      <c r="F866" s="46">
        <f t="shared" si="116"/>
        <v>1523.2</v>
      </c>
      <c r="G866" s="46">
        <v>32</v>
      </c>
      <c r="H866" s="46"/>
      <c r="I866" s="46"/>
      <c r="J866" s="46">
        <f t="shared" si="114"/>
        <v>32</v>
      </c>
      <c r="K866" s="45">
        <f t="shared" si="118"/>
        <v>4.8527759777394174E-2</v>
      </c>
      <c r="L866" s="43">
        <f t="shared" si="119"/>
        <v>207.76917709892427</v>
      </c>
      <c r="M866" s="43">
        <f t="shared" si="115"/>
        <v>45.709218961763341</v>
      </c>
      <c r="N866" s="43">
        <v>84.676620797155891</v>
      </c>
      <c r="O866" s="43">
        <v>39.870076873531808</v>
      </c>
      <c r="P866" s="45">
        <f>(L866+M866+N866+O866)/F866</f>
        <v>0.24817823905683778</v>
      </c>
    </row>
    <row r="867" spans="1:16" s="56" customFormat="1" x14ac:dyDescent="0.25">
      <c r="A867" s="48">
        <f t="shared" si="117"/>
        <v>335</v>
      </c>
      <c r="B867" s="46" t="s">
        <v>283</v>
      </c>
      <c r="C867" s="46"/>
      <c r="D867" s="46"/>
      <c r="E867" s="46"/>
      <c r="F867" s="46">
        <f t="shared" si="116"/>
        <v>0</v>
      </c>
      <c r="G867" s="46"/>
      <c r="H867" s="46"/>
      <c r="I867" s="46"/>
      <c r="J867" s="46">
        <f t="shared" si="114"/>
        <v>0</v>
      </c>
      <c r="K867" s="45">
        <f t="shared" si="118"/>
        <v>0</v>
      </c>
      <c r="L867" s="43">
        <f t="shared" si="119"/>
        <v>0</v>
      </c>
      <c r="M867" s="43">
        <f t="shared" si="115"/>
        <v>0</v>
      </c>
      <c r="N867" s="43">
        <v>0</v>
      </c>
      <c r="O867" s="43">
        <v>0</v>
      </c>
      <c r="P867" s="45"/>
    </row>
    <row r="868" spans="1:16" s="56" customFormat="1" x14ac:dyDescent="0.25">
      <c r="A868" s="48">
        <f t="shared" si="117"/>
        <v>336</v>
      </c>
      <c r="B868" s="46" t="s">
        <v>284</v>
      </c>
      <c r="C868" s="46"/>
      <c r="D868" s="46"/>
      <c r="E868" s="46"/>
      <c r="F868" s="46">
        <f t="shared" si="116"/>
        <v>0</v>
      </c>
      <c r="G868" s="46"/>
      <c r="H868" s="46"/>
      <c r="I868" s="46"/>
      <c r="J868" s="46">
        <f t="shared" ref="J868:J875" si="120">G868+H868+I868</f>
        <v>0</v>
      </c>
      <c r="K868" s="45">
        <f t="shared" si="118"/>
        <v>0</v>
      </c>
      <c r="L868" s="43">
        <f t="shared" si="119"/>
        <v>0</v>
      </c>
      <c r="M868" s="43">
        <f t="shared" si="115"/>
        <v>0</v>
      </c>
      <c r="N868" s="43">
        <v>0</v>
      </c>
      <c r="O868" s="43">
        <v>0</v>
      </c>
      <c r="P868" s="45"/>
    </row>
    <row r="869" spans="1:16" s="56" customFormat="1" x14ac:dyDescent="0.25">
      <c r="A869" s="48">
        <f t="shared" si="117"/>
        <v>337</v>
      </c>
      <c r="B869" s="46" t="s">
        <v>285</v>
      </c>
      <c r="C869" s="46"/>
      <c r="D869" s="46"/>
      <c r="E869" s="46"/>
      <c r="F869" s="46">
        <f t="shared" si="116"/>
        <v>0</v>
      </c>
      <c r="G869" s="46"/>
      <c r="H869" s="46"/>
      <c r="I869" s="46"/>
      <c r="J869" s="46">
        <f t="shared" si="120"/>
        <v>0</v>
      </c>
      <c r="K869" s="45">
        <f t="shared" si="118"/>
        <v>0</v>
      </c>
      <c r="L869" s="43">
        <f t="shared" si="119"/>
        <v>0</v>
      </c>
      <c r="M869" s="43">
        <f t="shared" ref="M869:M876" si="121">L869*0.22</f>
        <v>0</v>
      </c>
      <c r="N869" s="43">
        <v>0</v>
      </c>
      <c r="O869" s="43">
        <v>0</v>
      </c>
      <c r="P869" s="45"/>
    </row>
    <row r="870" spans="1:16" s="56" customFormat="1" x14ac:dyDescent="0.25">
      <c r="A870" s="48">
        <f t="shared" si="117"/>
        <v>338</v>
      </c>
      <c r="B870" s="46" t="s">
        <v>286</v>
      </c>
      <c r="C870" s="46"/>
      <c r="D870" s="46"/>
      <c r="E870" s="46"/>
      <c r="F870" s="46">
        <f t="shared" si="116"/>
        <v>0</v>
      </c>
      <c r="G870" s="46"/>
      <c r="H870" s="46"/>
      <c r="I870" s="46"/>
      <c r="J870" s="46">
        <f t="shared" si="120"/>
        <v>0</v>
      </c>
      <c r="K870" s="45">
        <f t="shared" si="118"/>
        <v>0</v>
      </c>
      <c r="L870" s="43">
        <f t="shared" si="119"/>
        <v>0</v>
      </c>
      <c r="M870" s="43">
        <f t="shared" si="121"/>
        <v>0</v>
      </c>
      <c r="N870" s="43">
        <v>0</v>
      </c>
      <c r="O870" s="43">
        <v>0</v>
      </c>
      <c r="P870" s="45"/>
    </row>
    <row r="871" spans="1:16" s="56" customFormat="1" x14ac:dyDescent="0.25">
      <c r="A871" s="48">
        <f t="shared" si="117"/>
        <v>339</v>
      </c>
      <c r="B871" s="46" t="s">
        <v>287</v>
      </c>
      <c r="C871" s="46"/>
      <c r="D871" s="46"/>
      <c r="E871" s="46"/>
      <c r="F871" s="46">
        <f t="shared" si="116"/>
        <v>0</v>
      </c>
      <c r="G871" s="46"/>
      <c r="H871" s="46"/>
      <c r="I871" s="46"/>
      <c r="J871" s="46">
        <f t="shared" si="120"/>
        <v>0</v>
      </c>
      <c r="K871" s="45">
        <f t="shared" si="118"/>
        <v>0</v>
      </c>
      <c r="L871" s="43">
        <f t="shared" si="119"/>
        <v>0</v>
      </c>
      <c r="M871" s="43">
        <f t="shared" si="121"/>
        <v>0</v>
      </c>
      <c r="N871" s="43">
        <v>0</v>
      </c>
      <c r="O871" s="43">
        <v>0</v>
      </c>
      <c r="P871" s="45"/>
    </row>
    <row r="872" spans="1:16" s="56" customFormat="1" x14ac:dyDescent="0.25">
      <c r="A872" s="48">
        <f t="shared" ref="A872:A890" si="122">A871+1</f>
        <v>340</v>
      </c>
      <c r="B872" s="46" t="s">
        <v>288</v>
      </c>
      <c r="C872" s="46"/>
      <c r="D872" s="46"/>
      <c r="E872" s="46"/>
      <c r="F872" s="46">
        <f t="shared" si="116"/>
        <v>0</v>
      </c>
      <c r="G872" s="46"/>
      <c r="H872" s="46"/>
      <c r="I872" s="46"/>
      <c r="J872" s="46">
        <f t="shared" si="120"/>
        <v>0</v>
      </c>
      <c r="K872" s="45">
        <f t="shared" si="118"/>
        <v>0</v>
      </c>
      <c r="L872" s="43">
        <f t="shared" si="119"/>
        <v>0</v>
      </c>
      <c r="M872" s="43">
        <f t="shared" si="121"/>
        <v>0</v>
      </c>
      <c r="N872" s="43">
        <v>0</v>
      </c>
      <c r="O872" s="43">
        <v>0</v>
      </c>
      <c r="P872" s="45"/>
    </row>
    <row r="873" spans="1:16" s="56" customFormat="1" x14ac:dyDescent="0.25">
      <c r="A873" s="48">
        <f t="shared" si="122"/>
        <v>341</v>
      </c>
      <c r="B873" s="46" t="s">
        <v>289</v>
      </c>
      <c r="C873" s="46"/>
      <c r="D873" s="46"/>
      <c r="E873" s="46"/>
      <c r="F873" s="46">
        <f t="shared" si="116"/>
        <v>0</v>
      </c>
      <c r="G873" s="46"/>
      <c r="H873" s="46"/>
      <c r="I873" s="46"/>
      <c r="J873" s="46">
        <f t="shared" si="120"/>
        <v>0</v>
      </c>
      <c r="K873" s="45">
        <f t="shared" si="118"/>
        <v>0</v>
      </c>
      <c r="L873" s="43">
        <f t="shared" si="119"/>
        <v>0</v>
      </c>
      <c r="M873" s="43">
        <f t="shared" si="121"/>
        <v>0</v>
      </c>
      <c r="N873" s="43">
        <v>0</v>
      </c>
      <c r="O873" s="43">
        <v>0</v>
      </c>
      <c r="P873" s="45"/>
    </row>
    <row r="874" spans="1:16" s="56" customFormat="1" x14ac:dyDescent="0.25">
      <c r="A874" s="48">
        <f t="shared" si="122"/>
        <v>342</v>
      </c>
      <c r="B874" s="46" t="s">
        <v>290</v>
      </c>
      <c r="C874" s="46"/>
      <c r="D874" s="46"/>
      <c r="E874" s="46"/>
      <c r="F874" s="46">
        <f t="shared" si="116"/>
        <v>0</v>
      </c>
      <c r="G874" s="46"/>
      <c r="H874" s="46"/>
      <c r="I874" s="46"/>
      <c r="J874" s="46">
        <f t="shared" si="120"/>
        <v>0</v>
      </c>
      <c r="K874" s="45">
        <f t="shared" si="118"/>
        <v>0</v>
      </c>
      <c r="L874" s="43">
        <f t="shared" si="119"/>
        <v>0</v>
      </c>
      <c r="M874" s="43">
        <f t="shared" si="121"/>
        <v>0</v>
      </c>
      <c r="N874" s="43">
        <v>0</v>
      </c>
      <c r="O874" s="43">
        <v>0</v>
      </c>
      <c r="P874" s="45"/>
    </row>
    <row r="875" spans="1:16" s="56" customFormat="1" x14ac:dyDescent="0.25">
      <c r="A875" s="48">
        <f t="shared" si="122"/>
        <v>343</v>
      </c>
      <c r="B875" s="46" t="s">
        <v>947</v>
      </c>
      <c r="C875" s="46">
        <v>743.4</v>
      </c>
      <c r="D875" s="46"/>
      <c r="E875" s="46"/>
      <c r="F875" s="46">
        <f>C875+D875+E875</f>
        <v>743.4</v>
      </c>
      <c r="G875" s="46">
        <v>24</v>
      </c>
      <c r="H875" s="46"/>
      <c r="I875" s="46"/>
      <c r="J875" s="46">
        <f t="shared" si="120"/>
        <v>24</v>
      </c>
      <c r="K875" s="45">
        <f t="shared" si="118"/>
        <v>2.3684044523709841E-2</v>
      </c>
      <c r="L875" s="43">
        <f t="shared" si="119"/>
        <v>101.4020524260375</v>
      </c>
      <c r="M875" s="43">
        <f t="shared" si="121"/>
        <v>22.308451533728249</v>
      </c>
      <c r="N875" s="43">
        <v>41.326549304494279</v>
      </c>
      <c r="O875" s="43">
        <v>19.458649650593188</v>
      </c>
      <c r="P875" s="45">
        <f t="shared" ref="P875:P891" si="123">(L875+M875+N875+O875)/F875</f>
        <v>0.24817823905683781</v>
      </c>
    </row>
    <row r="876" spans="1:16" s="56" customFormat="1" x14ac:dyDescent="0.25">
      <c r="A876" s="266">
        <f t="shared" si="122"/>
        <v>344</v>
      </c>
      <c r="B876" s="179" t="s">
        <v>1359</v>
      </c>
      <c r="C876" s="179">
        <v>1518.08</v>
      </c>
      <c r="D876" s="179"/>
      <c r="E876" s="179"/>
      <c r="F876" s="179">
        <v>1518.08</v>
      </c>
      <c r="G876" s="179">
        <v>65</v>
      </c>
      <c r="H876" s="179"/>
      <c r="I876" s="179"/>
      <c r="J876" s="179">
        <v>65</v>
      </c>
      <c r="K876" s="267">
        <f t="shared" si="118"/>
        <v>4.8364641257134022E-2</v>
      </c>
      <c r="L876" s="258">
        <f t="shared" si="119"/>
        <v>207.07079331035646</v>
      </c>
      <c r="M876" s="258">
        <f t="shared" si="121"/>
        <v>45.55557452827842</v>
      </c>
      <c r="N876" s="258">
        <v>84.391993500358723</v>
      </c>
      <c r="O876" s="258">
        <v>39.736059808410687</v>
      </c>
      <c r="P876" s="267">
        <f t="shared" si="123"/>
        <v>0.24817823905683778</v>
      </c>
    </row>
    <row r="877" spans="1:16" s="56" customFormat="1" x14ac:dyDescent="0.25">
      <c r="A877" s="268">
        <f t="shared" si="122"/>
        <v>345</v>
      </c>
      <c r="B877" s="263" t="s">
        <v>2397</v>
      </c>
      <c r="C877" s="263">
        <v>320.7</v>
      </c>
      <c r="D877" s="263"/>
      <c r="E877" s="263"/>
      <c r="F877" s="263">
        <f>C877+D877+E877</f>
        <v>320.7</v>
      </c>
      <c r="G877" s="263"/>
      <c r="H877" s="263"/>
      <c r="I877" s="263"/>
      <c r="J877" s="263"/>
      <c r="K877" s="253">
        <v>0</v>
      </c>
      <c r="L877" s="269">
        <f t="shared" si="119"/>
        <v>0</v>
      </c>
      <c r="M877" s="269"/>
      <c r="N877" s="269"/>
      <c r="O877" s="269"/>
      <c r="P877" s="253">
        <f t="shared" si="123"/>
        <v>0</v>
      </c>
    </row>
    <row r="878" spans="1:16" s="56" customFormat="1" x14ac:dyDescent="0.25">
      <c r="A878" s="268">
        <f t="shared" si="122"/>
        <v>346</v>
      </c>
      <c r="B878" s="263" t="s">
        <v>2398</v>
      </c>
      <c r="C878" s="263">
        <v>352.5</v>
      </c>
      <c r="D878" s="263"/>
      <c r="E878" s="263"/>
      <c r="F878" s="263">
        <f t="shared" ref="F878:F890" si="124">C878+D878+E878</f>
        <v>352.5</v>
      </c>
      <c r="G878" s="263"/>
      <c r="H878" s="263"/>
      <c r="I878" s="263"/>
      <c r="J878" s="263"/>
      <c r="K878" s="253">
        <v>0</v>
      </c>
      <c r="L878" s="269">
        <f t="shared" si="119"/>
        <v>0</v>
      </c>
      <c r="M878" s="269"/>
      <c r="N878" s="269"/>
      <c r="O878" s="269"/>
      <c r="P878" s="253">
        <f t="shared" si="123"/>
        <v>0</v>
      </c>
    </row>
    <row r="879" spans="1:16" s="56" customFormat="1" x14ac:dyDescent="0.25">
      <c r="A879" s="268">
        <f t="shared" si="122"/>
        <v>347</v>
      </c>
      <c r="B879" s="263" t="s">
        <v>2399</v>
      </c>
      <c r="C879" s="263">
        <v>399.4</v>
      </c>
      <c r="D879" s="263"/>
      <c r="E879" s="263"/>
      <c r="F879" s="263">
        <f t="shared" si="124"/>
        <v>399.4</v>
      </c>
      <c r="G879" s="263"/>
      <c r="H879" s="263"/>
      <c r="I879" s="263"/>
      <c r="J879" s="263"/>
      <c r="K879" s="253">
        <v>0</v>
      </c>
      <c r="L879" s="269">
        <f t="shared" si="119"/>
        <v>0</v>
      </c>
      <c r="M879" s="269"/>
      <c r="N879" s="269"/>
      <c r="O879" s="269"/>
      <c r="P879" s="253">
        <f t="shared" si="123"/>
        <v>0</v>
      </c>
    </row>
    <row r="880" spans="1:16" s="56" customFormat="1" x14ac:dyDescent="0.25">
      <c r="A880" s="268">
        <f t="shared" si="122"/>
        <v>348</v>
      </c>
      <c r="B880" s="263" t="s">
        <v>2400</v>
      </c>
      <c r="C880" s="263">
        <v>381.3</v>
      </c>
      <c r="D880" s="263"/>
      <c r="E880" s="263"/>
      <c r="F880" s="263">
        <f t="shared" si="124"/>
        <v>381.3</v>
      </c>
      <c r="G880" s="263"/>
      <c r="H880" s="263"/>
      <c r="I880" s="263"/>
      <c r="J880" s="263"/>
      <c r="K880" s="253">
        <v>0</v>
      </c>
      <c r="L880" s="269">
        <f t="shared" si="119"/>
        <v>0</v>
      </c>
      <c r="M880" s="269"/>
      <c r="N880" s="269"/>
      <c r="O880" s="269"/>
      <c r="P880" s="253">
        <f t="shared" si="123"/>
        <v>0</v>
      </c>
    </row>
    <row r="881" spans="1:16" s="56" customFormat="1" x14ac:dyDescent="0.25">
      <c r="A881" s="268">
        <f t="shared" si="122"/>
        <v>349</v>
      </c>
      <c r="B881" s="263" t="s">
        <v>2401</v>
      </c>
      <c r="C881" s="263">
        <v>351.4</v>
      </c>
      <c r="D881" s="263"/>
      <c r="E881" s="263"/>
      <c r="F881" s="263">
        <f t="shared" si="124"/>
        <v>351.4</v>
      </c>
      <c r="G881" s="263"/>
      <c r="H881" s="263"/>
      <c r="I881" s="263"/>
      <c r="J881" s="263"/>
      <c r="K881" s="253">
        <v>0</v>
      </c>
      <c r="L881" s="269">
        <f t="shared" si="119"/>
        <v>0</v>
      </c>
      <c r="M881" s="269"/>
      <c r="N881" s="269"/>
      <c r="O881" s="269"/>
      <c r="P881" s="253">
        <f t="shared" si="123"/>
        <v>0</v>
      </c>
    </row>
    <row r="882" spans="1:16" s="56" customFormat="1" x14ac:dyDescent="0.25">
      <c r="A882" s="268">
        <f t="shared" si="122"/>
        <v>350</v>
      </c>
      <c r="B882" s="263" t="s">
        <v>2402</v>
      </c>
      <c r="C882" s="263">
        <v>381.3</v>
      </c>
      <c r="D882" s="263"/>
      <c r="E882" s="263"/>
      <c r="F882" s="263">
        <f t="shared" si="124"/>
        <v>381.3</v>
      </c>
      <c r="G882" s="263"/>
      <c r="H882" s="263"/>
      <c r="I882" s="263"/>
      <c r="J882" s="263"/>
      <c r="K882" s="253">
        <v>0</v>
      </c>
      <c r="L882" s="269">
        <f t="shared" si="119"/>
        <v>0</v>
      </c>
      <c r="M882" s="269"/>
      <c r="N882" s="269"/>
      <c r="O882" s="269"/>
      <c r="P882" s="253">
        <f t="shared" si="123"/>
        <v>0</v>
      </c>
    </row>
    <row r="883" spans="1:16" s="56" customFormat="1" x14ac:dyDescent="0.25">
      <c r="A883" s="268">
        <f t="shared" si="122"/>
        <v>351</v>
      </c>
      <c r="B883" s="263" t="s">
        <v>2403</v>
      </c>
      <c r="C883" s="263">
        <v>125.1</v>
      </c>
      <c r="D883" s="263"/>
      <c r="E883" s="263"/>
      <c r="F883" s="263">
        <f t="shared" si="124"/>
        <v>125.1</v>
      </c>
      <c r="G883" s="263"/>
      <c r="H883" s="263"/>
      <c r="I883" s="263"/>
      <c r="J883" s="263"/>
      <c r="K883" s="253">
        <v>0</v>
      </c>
      <c r="L883" s="269">
        <f t="shared" si="119"/>
        <v>0</v>
      </c>
      <c r="M883" s="269"/>
      <c r="N883" s="269"/>
      <c r="O883" s="269"/>
      <c r="P883" s="253">
        <f t="shared" si="123"/>
        <v>0</v>
      </c>
    </row>
    <row r="884" spans="1:16" s="56" customFormat="1" x14ac:dyDescent="0.25">
      <c r="A884" s="268">
        <f t="shared" si="122"/>
        <v>352</v>
      </c>
      <c r="B884" s="263" t="s">
        <v>2404</v>
      </c>
      <c r="C884" s="263">
        <v>120.3</v>
      </c>
      <c r="D884" s="263"/>
      <c r="E884" s="263"/>
      <c r="F884" s="263">
        <f t="shared" si="124"/>
        <v>120.3</v>
      </c>
      <c r="G884" s="263"/>
      <c r="H884" s="263"/>
      <c r="I884" s="263"/>
      <c r="J884" s="263"/>
      <c r="K884" s="253">
        <v>0</v>
      </c>
      <c r="L884" s="269">
        <f t="shared" si="119"/>
        <v>0</v>
      </c>
      <c r="M884" s="269"/>
      <c r="N884" s="269"/>
      <c r="O884" s="269"/>
      <c r="P884" s="253">
        <f t="shared" si="123"/>
        <v>0</v>
      </c>
    </row>
    <row r="885" spans="1:16" s="56" customFormat="1" x14ac:dyDescent="0.25">
      <c r="A885" s="268">
        <f t="shared" si="122"/>
        <v>353</v>
      </c>
      <c r="B885" s="263" t="s">
        <v>2405</v>
      </c>
      <c r="C885" s="263">
        <v>342.6</v>
      </c>
      <c r="D885" s="263"/>
      <c r="E885" s="263"/>
      <c r="F885" s="263">
        <f t="shared" si="124"/>
        <v>342.6</v>
      </c>
      <c r="G885" s="263"/>
      <c r="H885" s="263"/>
      <c r="I885" s="263"/>
      <c r="J885" s="263"/>
      <c r="K885" s="253">
        <v>0</v>
      </c>
      <c r="L885" s="269">
        <f t="shared" si="119"/>
        <v>0</v>
      </c>
      <c r="M885" s="269"/>
      <c r="N885" s="269"/>
      <c r="O885" s="269"/>
      <c r="P885" s="253">
        <f t="shared" si="123"/>
        <v>0</v>
      </c>
    </row>
    <row r="886" spans="1:16" s="56" customFormat="1" x14ac:dyDescent="0.25">
      <c r="A886" s="268">
        <f t="shared" si="122"/>
        <v>354</v>
      </c>
      <c r="B886" s="263" t="s">
        <v>2406</v>
      </c>
      <c r="C886" s="263">
        <v>341.6</v>
      </c>
      <c r="D886" s="263"/>
      <c r="E886" s="263"/>
      <c r="F886" s="263">
        <f t="shared" si="124"/>
        <v>341.6</v>
      </c>
      <c r="G886" s="263"/>
      <c r="H886" s="263"/>
      <c r="I886" s="263"/>
      <c r="J886" s="263"/>
      <c r="K886" s="253">
        <v>0</v>
      </c>
      <c r="L886" s="269">
        <f t="shared" si="119"/>
        <v>0</v>
      </c>
      <c r="M886" s="269"/>
      <c r="N886" s="269"/>
      <c r="O886" s="269"/>
      <c r="P886" s="253">
        <f t="shared" si="123"/>
        <v>0</v>
      </c>
    </row>
    <row r="887" spans="1:16" s="56" customFormat="1" x14ac:dyDescent="0.25">
      <c r="A887" s="268">
        <f t="shared" si="122"/>
        <v>355</v>
      </c>
      <c r="B887" s="263" t="s">
        <v>2407</v>
      </c>
      <c r="C887" s="263">
        <v>348.8</v>
      </c>
      <c r="D887" s="263"/>
      <c r="E887" s="263"/>
      <c r="F887" s="263">
        <f t="shared" si="124"/>
        <v>348.8</v>
      </c>
      <c r="G887" s="263"/>
      <c r="H887" s="263"/>
      <c r="I887" s="263"/>
      <c r="J887" s="263"/>
      <c r="K887" s="253">
        <v>0</v>
      </c>
      <c r="L887" s="269">
        <f t="shared" si="119"/>
        <v>0</v>
      </c>
      <c r="M887" s="269"/>
      <c r="N887" s="269"/>
      <c r="O887" s="269"/>
      <c r="P887" s="253">
        <f t="shared" si="123"/>
        <v>0</v>
      </c>
    </row>
    <row r="888" spans="1:16" s="56" customFormat="1" x14ac:dyDescent="0.25">
      <c r="A888" s="268">
        <f t="shared" si="122"/>
        <v>356</v>
      </c>
      <c r="B888" s="263" t="s">
        <v>2408</v>
      </c>
      <c r="C888" s="263">
        <v>348.5</v>
      </c>
      <c r="D888" s="263"/>
      <c r="E888" s="263"/>
      <c r="F888" s="263">
        <f t="shared" si="124"/>
        <v>348.5</v>
      </c>
      <c r="G888" s="263"/>
      <c r="H888" s="263"/>
      <c r="I888" s="263"/>
      <c r="J888" s="263"/>
      <c r="K888" s="253">
        <v>0</v>
      </c>
      <c r="L888" s="269">
        <f t="shared" si="119"/>
        <v>0</v>
      </c>
      <c r="M888" s="269"/>
      <c r="N888" s="269"/>
      <c r="O888" s="269"/>
      <c r="P888" s="253">
        <f t="shared" si="123"/>
        <v>0</v>
      </c>
    </row>
    <row r="889" spans="1:16" s="56" customFormat="1" x14ac:dyDescent="0.25">
      <c r="A889" s="268">
        <f t="shared" si="122"/>
        <v>357</v>
      </c>
      <c r="B889" s="263" t="s">
        <v>2409</v>
      </c>
      <c r="C889" s="263">
        <v>713.6</v>
      </c>
      <c r="D889" s="263"/>
      <c r="E889" s="263"/>
      <c r="F889" s="263">
        <f t="shared" si="124"/>
        <v>713.6</v>
      </c>
      <c r="G889" s="263"/>
      <c r="H889" s="263"/>
      <c r="I889" s="263"/>
      <c r="J889" s="263"/>
      <c r="K889" s="253">
        <v>0</v>
      </c>
      <c r="L889" s="269">
        <f t="shared" si="119"/>
        <v>0</v>
      </c>
      <c r="M889" s="269"/>
      <c r="N889" s="269"/>
      <c r="O889" s="269"/>
      <c r="P889" s="253">
        <f t="shared" si="123"/>
        <v>0</v>
      </c>
    </row>
    <row r="890" spans="1:16" s="56" customFormat="1" x14ac:dyDescent="0.25">
      <c r="A890" s="268">
        <f t="shared" si="122"/>
        <v>358</v>
      </c>
      <c r="B890" s="263" t="s">
        <v>2410</v>
      </c>
      <c r="C890" s="263">
        <v>343.6</v>
      </c>
      <c r="D890" s="263"/>
      <c r="E890" s="263"/>
      <c r="F890" s="263">
        <f t="shared" si="124"/>
        <v>343.6</v>
      </c>
      <c r="G890" s="263"/>
      <c r="H890" s="263"/>
      <c r="I890" s="263"/>
      <c r="J890" s="263"/>
      <c r="K890" s="253">
        <v>0</v>
      </c>
      <c r="L890" s="269">
        <f t="shared" si="119"/>
        <v>0</v>
      </c>
      <c r="M890" s="269"/>
      <c r="N890" s="269"/>
      <c r="O890" s="269"/>
      <c r="P890" s="253">
        <f t="shared" si="123"/>
        <v>0</v>
      </c>
    </row>
    <row r="891" spans="1:16" s="56" customFormat="1" ht="14" x14ac:dyDescent="0.3">
      <c r="A891" s="46"/>
      <c r="B891" s="35" t="s">
        <v>1203</v>
      </c>
      <c r="C891" s="59">
        <f t="shared" ref="C891:O891" si="125">SUM(C533:C890)</f>
        <v>90621.710000000021</v>
      </c>
      <c r="D891" s="59">
        <f t="shared" si="125"/>
        <v>672.3</v>
      </c>
      <c r="E891" s="59">
        <f t="shared" si="125"/>
        <v>2870.65</v>
      </c>
      <c r="F891" s="59">
        <f t="shared" si="125"/>
        <v>94164.660000000033</v>
      </c>
      <c r="G891" s="59">
        <f t="shared" si="125"/>
        <v>1805</v>
      </c>
      <c r="H891" s="59">
        <f t="shared" si="125"/>
        <v>6</v>
      </c>
      <c r="I891" s="59">
        <f t="shared" si="125"/>
        <v>17</v>
      </c>
      <c r="J891" s="59">
        <f t="shared" si="125"/>
        <v>1828</v>
      </c>
      <c r="K891" s="59">
        <f t="shared" si="125"/>
        <v>2.8448239498767354</v>
      </c>
      <c r="L891" s="59">
        <f t="shared" si="125"/>
        <v>12179.971500199754</v>
      </c>
      <c r="M891" s="59">
        <f t="shared" si="125"/>
        <v>2679.5937300439446</v>
      </c>
      <c r="N891" s="59">
        <f t="shared" si="125"/>
        <v>4963.964542014447</v>
      </c>
      <c r="O891" s="59">
        <f t="shared" si="125"/>
        <v>2337.2879789535673</v>
      </c>
      <c r="P891" s="45">
        <f t="shared" si="123"/>
        <v>0.23534113276904206</v>
      </c>
    </row>
    <row r="892" spans="1:16" s="56" customFormat="1" ht="14" x14ac:dyDescent="0.3">
      <c r="A892" s="545" t="s">
        <v>1877</v>
      </c>
      <c r="B892" s="545"/>
      <c r="C892" s="545"/>
      <c r="D892" s="545"/>
      <c r="E892" s="545"/>
      <c r="F892" s="545"/>
      <c r="G892" s="545"/>
      <c r="H892" s="545"/>
      <c r="I892" s="545"/>
      <c r="J892" s="545"/>
      <c r="K892" s="545"/>
      <c r="L892" s="545"/>
      <c r="M892" s="545"/>
      <c r="N892" s="545"/>
      <c r="O892" s="545"/>
      <c r="P892" s="545"/>
    </row>
    <row r="893" spans="1:16" s="56" customFormat="1" x14ac:dyDescent="0.25">
      <c r="A893" s="46">
        <v>1</v>
      </c>
      <c r="B893" s="46" t="s">
        <v>1504</v>
      </c>
      <c r="C893" s="190">
        <v>2589.1999999999998</v>
      </c>
      <c r="D893" s="46"/>
      <c r="E893" s="49">
        <v>1780.4</v>
      </c>
      <c r="F893" s="46">
        <f t="shared" ref="F893:F939" si="126">C893+D893+E893</f>
        <v>4369.6000000000004</v>
      </c>
      <c r="G893" s="46">
        <v>64</v>
      </c>
      <c r="H893" s="46"/>
      <c r="I893" s="46">
        <v>2</v>
      </c>
      <c r="J893" s="46">
        <f t="shared" ref="J893:J939" si="127">G893+H893+I893</f>
        <v>66</v>
      </c>
      <c r="K893" s="45">
        <f t="shared" ref="K893:K938" si="128">3.5/$F$940*F893</f>
        <v>5.2442405886239649E-2</v>
      </c>
      <c r="L893" s="43">
        <f t="shared" ref="L893:L939" si="129">K893*4281.45</f>
        <v>224.52953868164073</v>
      </c>
      <c r="M893" s="43">
        <f>L893*0.22</f>
        <v>49.396498509960963</v>
      </c>
      <c r="N893" s="43">
        <v>56.764652315367911</v>
      </c>
      <c r="O893" s="43">
        <v>60.48234252785209</v>
      </c>
      <c r="P893" s="45">
        <f t="shared" ref="P893:P920" si="130">(L893+M893+N893+O893)/F893</f>
        <v>8.9521473827082962E-2</v>
      </c>
    </row>
    <row r="894" spans="1:16" s="56" customFormat="1" x14ac:dyDescent="0.25">
      <c r="A894" s="46">
        <f>A893+1</f>
        <v>2</v>
      </c>
      <c r="B894" s="46" t="s">
        <v>1505</v>
      </c>
      <c r="C894" s="190">
        <v>3208.2</v>
      </c>
      <c r="D894" s="48"/>
      <c r="E894" s="49">
        <v>45.1</v>
      </c>
      <c r="F894" s="46">
        <f t="shared" si="126"/>
        <v>3253.2999999999997</v>
      </c>
      <c r="G894" s="46">
        <v>79</v>
      </c>
      <c r="H894" s="46"/>
      <c r="I894" s="46">
        <v>1</v>
      </c>
      <c r="J894" s="46">
        <f t="shared" si="127"/>
        <v>80</v>
      </c>
      <c r="K894" s="45">
        <f t="shared" si="128"/>
        <v>3.9044965001305248E-2</v>
      </c>
      <c r="L894" s="43">
        <f t="shared" si="129"/>
        <v>167.16906540483834</v>
      </c>
      <c r="M894" s="43">
        <f t="shared" ref="M894:M939" si="131">L894*0.22</f>
        <v>36.777194389064434</v>
      </c>
      <c r="N894" s="43">
        <v>42.263008828631094</v>
      </c>
      <c r="O894" s="43">
        <v>45.030942179115065</v>
      </c>
      <c r="P894" s="45">
        <f t="shared" si="130"/>
        <v>8.9521473827082948E-2</v>
      </c>
    </row>
    <row r="895" spans="1:16" s="56" customFormat="1" x14ac:dyDescent="0.25">
      <c r="A895" s="46">
        <f t="shared" ref="A895:A939" si="132">A894+1</f>
        <v>3</v>
      </c>
      <c r="B895" s="46" t="s">
        <v>1878</v>
      </c>
      <c r="C895" s="190">
        <v>7422.1</v>
      </c>
      <c r="D895" s="48"/>
      <c r="E895" s="49">
        <v>176.5</v>
      </c>
      <c r="F895" s="46">
        <f t="shared" si="126"/>
        <v>7598.6</v>
      </c>
      <c r="G895" s="46">
        <v>174</v>
      </c>
      <c r="H895" s="46"/>
      <c r="I895" s="46">
        <v>2</v>
      </c>
      <c r="J895" s="46">
        <f t="shared" si="127"/>
        <v>176</v>
      </c>
      <c r="K895" s="45">
        <f t="shared" si="128"/>
        <v>9.1195730814532361E-2</v>
      </c>
      <c r="L895" s="43">
        <f t="shared" si="129"/>
        <v>390.44996169587955</v>
      </c>
      <c r="M895" s="43">
        <f t="shared" si="131"/>
        <v>85.898991573093497</v>
      </c>
      <c r="N895" s="43">
        <v>98.71198441128584</v>
      </c>
      <c r="O895" s="43">
        <v>105.17693334221367</v>
      </c>
      <c r="P895" s="45">
        <f t="shared" si="130"/>
        <v>8.9521473827082962E-2</v>
      </c>
    </row>
    <row r="896" spans="1:16" s="56" customFormat="1" x14ac:dyDescent="0.25">
      <c r="A896" s="46">
        <f t="shared" si="132"/>
        <v>4</v>
      </c>
      <c r="B896" s="46" t="s">
        <v>1507</v>
      </c>
      <c r="C896" s="190">
        <v>3200.7</v>
      </c>
      <c r="D896" s="48">
        <v>43.2</v>
      </c>
      <c r="E896" s="49"/>
      <c r="F896" s="46">
        <f t="shared" si="126"/>
        <v>3243.8999999999996</v>
      </c>
      <c r="G896" s="46">
        <v>79</v>
      </c>
      <c r="H896" s="46">
        <v>1</v>
      </c>
      <c r="I896" s="46"/>
      <c r="J896" s="46">
        <f t="shared" si="127"/>
        <v>80</v>
      </c>
      <c r="K896" s="45">
        <f t="shared" si="128"/>
        <v>3.8932149499810685E-2</v>
      </c>
      <c r="L896" s="43">
        <f t="shared" si="129"/>
        <v>166.68605147596446</v>
      </c>
      <c r="M896" s="43">
        <f t="shared" si="131"/>
        <v>36.670931324712178</v>
      </c>
      <c r="N896" s="43">
        <v>42.140895195400475</v>
      </c>
      <c r="O896" s="43">
        <v>44.900830951597257</v>
      </c>
      <c r="P896" s="45">
        <f t="shared" si="130"/>
        <v>8.9521473827082962E-2</v>
      </c>
    </row>
    <row r="897" spans="1:16" s="56" customFormat="1" x14ac:dyDescent="0.25">
      <c r="A897" s="46">
        <f t="shared" si="132"/>
        <v>5</v>
      </c>
      <c r="B897" s="46" t="s">
        <v>1508</v>
      </c>
      <c r="C897" s="190">
        <v>3204.9</v>
      </c>
      <c r="D897" s="48"/>
      <c r="E897" s="49"/>
      <c r="F897" s="46">
        <f t="shared" si="126"/>
        <v>3204.9</v>
      </c>
      <c r="G897" s="46">
        <v>80</v>
      </c>
      <c r="H897" s="46"/>
      <c r="I897" s="46"/>
      <c r="J897" s="46">
        <f t="shared" si="127"/>
        <v>80</v>
      </c>
      <c r="K897" s="45">
        <f t="shared" si="128"/>
        <v>3.8464085185099195E-2</v>
      </c>
      <c r="L897" s="43">
        <f t="shared" si="129"/>
        <v>164.68205751574294</v>
      </c>
      <c r="M897" s="43">
        <f t="shared" si="131"/>
        <v>36.230052653463446</v>
      </c>
      <c r="N897" s="43">
        <v>41.634253525613921</v>
      </c>
      <c r="O897" s="43">
        <v>44.361007773597848</v>
      </c>
      <c r="P897" s="45">
        <f t="shared" si="130"/>
        <v>8.9521473827082948E-2</v>
      </c>
    </row>
    <row r="898" spans="1:16" s="56" customFormat="1" x14ac:dyDescent="0.25">
      <c r="A898" s="46">
        <f t="shared" si="132"/>
        <v>6</v>
      </c>
      <c r="B898" s="46" t="s">
        <v>1509</v>
      </c>
      <c r="C898" s="190">
        <v>3188.3</v>
      </c>
      <c r="D898" s="48"/>
      <c r="E898" s="49"/>
      <c r="F898" s="46">
        <f t="shared" si="126"/>
        <v>3188.3</v>
      </c>
      <c r="G898" s="46">
        <v>80</v>
      </c>
      <c r="H898" s="46"/>
      <c r="I898" s="46"/>
      <c r="J898" s="46">
        <f t="shared" si="127"/>
        <v>80</v>
      </c>
      <c r="K898" s="45">
        <f t="shared" si="128"/>
        <v>3.8264857810119429E-2</v>
      </c>
      <c r="L898" s="43">
        <f t="shared" si="129"/>
        <v>163.82907547113581</v>
      </c>
      <c r="M898" s="43">
        <f t="shared" si="131"/>
        <v>36.042396603649877</v>
      </c>
      <c r="N898" s="43">
        <v>41.418606045653497</v>
      </c>
      <c r="O898" s="43">
        <v>44.131236882449386</v>
      </c>
      <c r="P898" s="45">
        <f t="shared" si="130"/>
        <v>8.9521473827082934E-2</v>
      </c>
    </row>
    <row r="899" spans="1:16" s="56" customFormat="1" x14ac:dyDescent="0.25">
      <c r="A899" s="46">
        <f t="shared" si="132"/>
        <v>7</v>
      </c>
      <c r="B899" s="46" t="s">
        <v>1510</v>
      </c>
      <c r="C899" s="190">
        <v>3475.5</v>
      </c>
      <c r="D899" s="48"/>
      <c r="E899" s="49"/>
      <c r="F899" s="46">
        <f t="shared" si="126"/>
        <v>3475.5</v>
      </c>
      <c r="G899" s="46">
        <v>70</v>
      </c>
      <c r="H899" s="46"/>
      <c r="I899" s="46"/>
      <c r="J899" s="46">
        <f t="shared" si="127"/>
        <v>70</v>
      </c>
      <c r="K899" s="45">
        <f t="shared" si="128"/>
        <v>4.1711731430251253E-2</v>
      </c>
      <c r="L899" s="43">
        <f t="shared" si="129"/>
        <v>178.58669253204923</v>
      </c>
      <c r="M899" s="43">
        <f t="shared" si="131"/>
        <v>39.289072357050827</v>
      </c>
      <c r="N899" s="43">
        <v>45.149567265209896</v>
      </c>
      <c r="O899" s="43">
        <v>48.106550131716851</v>
      </c>
      <c r="P899" s="45">
        <f t="shared" si="130"/>
        <v>8.9521473827082948E-2</v>
      </c>
    </row>
    <row r="900" spans="1:16" s="56" customFormat="1" x14ac:dyDescent="0.25">
      <c r="A900" s="46">
        <f t="shared" si="132"/>
        <v>8</v>
      </c>
      <c r="B900" s="46" t="s">
        <v>1879</v>
      </c>
      <c r="C900" s="190">
        <v>3043.6</v>
      </c>
      <c r="D900" s="48"/>
      <c r="E900" s="49"/>
      <c r="F900" s="46">
        <f t="shared" si="126"/>
        <v>3043.6</v>
      </c>
      <c r="G900" s="46">
        <v>70</v>
      </c>
      <c r="H900" s="46"/>
      <c r="I900" s="46"/>
      <c r="J900" s="46">
        <f t="shared" si="127"/>
        <v>70</v>
      </c>
      <c r="K900" s="45">
        <f t="shared" si="128"/>
        <v>3.652821918604883E-2</v>
      </c>
      <c r="L900" s="43">
        <f t="shared" si="129"/>
        <v>156.39374403410875</v>
      </c>
      <c r="M900" s="43">
        <f t="shared" si="131"/>
        <v>34.406623687503924</v>
      </c>
      <c r="N900" s="43">
        <v>39.538835542624895</v>
      </c>
      <c r="O900" s="43">
        <v>42.128354475872072</v>
      </c>
      <c r="P900" s="45">
        <f t="shared" si="130"/>
        <v>8.9521473827082948E-2</v>
      </c>
    </row>
    <row r="901" spans="1:16" s="56" customFormat="1" x14ac:dyDescent="0.25">
      <c r="A901" s="46">
        <f t="shared" si="132"/>
        <v>9</v>
      </c>
      <c r="B901" s="46" t="s">
        <v>1511</v>
      </c>
      <c r="C901" s="190">
        <v>7039.4</v>
      </c>
      <c r="D901" s="48"/>
      <c r="E901" s="49">
        <v>816.4</v>
      </c>
      <c r="F901" s="46">
        <f t="shared" si="126"/>
        <v>7855.7999999999993</v>
      </c>
      <c r="G901" s="46">
        <v>131</v>
      </c>
      <c r="H901" s="46"/>
      <c r="I901" s="46">
        <v>4</v>
      </c>
      <c r="J901" s="46">
        <f t="shared" si="127"/>
        <v>135</v>
      </c>
      <c r="K901" s="45">
        <f t="shared" si="128"/>
        <v>9.4282554961809178E-2</v>
      </c>
      <c r="L901" s="43">
        <f t="shared" si="129"/>
        <v>403.66604494123789</v>
      </c>
      <c r="M901" s="43">
        <f t="shared" si="131"/>
        <v>88.80652988707233</v>
      </c>
      <c r="N901" s="43">
        <v>102.05322126946795</v>
      </c>
      <c r="O901" s="43">
        <v>108.73699799302004</v>
      </c>
      <c r="P901" s="45">
        <f t="shared" si="130"/>
        <v>8.9521473827082962E-2</v>
      </c>
    </row>
    <row r="902" spans="1:16" s="56" customFormat="1" x14ac:dyDescent="0.25">
      <c r="A902" s="46">
        <f t="shared" si="132"/>
        <v>10</v>
      </c>
      <c r="B902" s="46" t="s">
        <v>1512</v>
      </c>
      <c r="C902" s="190">
        <v>10010.700000000001</v>
      </c>
      <c r="D902" s="48">
        <v>269</v>
      </c>
      <c r="E902" s="49"/>
      <c r="F902" s="46">
        <f t="shared" si="126"/>
        <v>10279.700000000001</v>
      </c>
      <c r="G902" s="46">
        <v>218</v>
      </c>
      <c r="H902" s="46">
        <v>1</v>
      </c>
      <c r="I902" s="46"/>
      <c r="J902" s="46">
        <f t="shared" si="127"/>
        <v>219</v>
      </c>
      <c r="K902" s="45">
        <f t="shared" si="128"/>
        <v>0.12337335220358334</v>
      </c>
      <c r="L902" s="43">
        <f t="shared" si="129"/>
        <v>528.21683879203181</v>
      </c>
      <c r="M902" s="43">
        <f t="shared" si="131"/>
        <v>116.207704534247</v>
      </c>
      <c r="N902" s="43">
        <v>133.5416505873049</v>
      </c>
      <c r="O902" s="43">
        <v>142.28770058668096</v>
      </c>
      <c r="P902" s="45">
        <f t="shared" si="130"/>
        <v>8.9521473827082962E-2</v>
      </c>
    </row>
    <row r="903" spans="1:16" s="56" customFormat="1" x14ac:dyDescent="0.25">
      <c r="A903" s="46">
        <f t="shared" si="132"/>
        <v>11</v>
      </c>
      <c r="B903" s="46" t="s">
        <v>1513</v>
      </c>
      <c r="C903" s="190">
        <v>9985.1</v>
      </c>
      <c r="D903" s="48">
        <v>248.8</v>
      </c>
      <c r="E903" s="49"/>
      <c r="F903" s="46">
        <f t="shared" si="126"/>
        <v>10233.9</v>
      </c>
      <c r="G903" s="46">
        <v>218</v>
      </c>
      <c r="H903" s="46">
        <v>2</v>
      </c>
      <c r="I903" s="46"/>
      <c r="J903" s="46">
        <f t="shared" si="127"/>
        <v>220</v>
      </c>
      <c r="K903" s="45">
        <f t="shared" si="128"/>
        <v>0.1228236766750247</v>
      </c>
      <c r="L903" s="43">
        <f t="shared" si="129"/>
        <v>525.86343050028449</v>
      </c>
      <c r="M903" s="43">
        <f t="shared" si="131"/>
        <v>115.68995471006259</v>
      </c>
      <c r="N903" s="43">
        <v>132.94667139560684</v>
      </c>
      <c r="O903" s="43">
        <v>141.65375439303034</v>
      </c>
      <c r="P903" s="45">
        <f t="shared" si="130"/>
        <v>8.9521473827082962E-2</v>
      </c>
    </row>
    <row r="904" spans="1:16" s="56" customFormat="1" x14ac:dyDescent="0.25">
      <c r="A904" s="46">
        <f t="shared" si="132"/>
        <v>12</v>
      </c>
      <c r="B904" s="46" t="s">
        <v>1880</v>
      </c>
      <c r="C904" s="190">
        <v>4399.7</v>
      </c>
      <c r="D904" s="48"/>
      <c r="E904" s="49"/>
      <c r="F904" s="46">
        <f t="shared" si="126"/>
        <v>4399.7</v>
      </c>
      <c r="G904" s="46">
        <v>95</v>
      </c>
      <c r="H904" s="46"/>
      <c r="I904" s="46"/>
      <c r="J904" s="46">
        <f t="shared" si="127"/>
        <v>95</v>
      </c>
      <c r="K904" s="45">
        <f t="shared" si="128"/>
        <v>5.2803655524004157E-2</v>
      </c>
      <c r="L904" s="43">
        <f t="shared" si="129"/>
        <v>226.07621094324759</v>
      </c>
      <c r="M904" s="43">
        <f t="shared" si="131"/>
        <v>49.736766407514473</v>
      </c>
      <c r="N904" s="43">
        <v>57.15567575794676</v>
      </c>
      <c r="O904" s="43">
        <v>60.89897528830803</v>
      </c>
      <c r="P904" s="45">
        <f t="shared" si="130"/>
        <v>8.9521473827082948E-2</v>
      </c>
    </row>
    <row r="905" spans="1:16" s="56" customFormat="1" x14ac:dyDescent="0.25">
      <c r="A905" s="46">
        <f t="shared" si="132"/>
        <v>13</v>
      </c>
      <c r="B905" s="46" t="s">
        <v>1514</v>
      </c>
      <c r="C905" s="190">
        <v>4393.8999999999996</v>
      </c>
      <c r="D905" s="48"/>
      <c r="E905" s="49"/>
      <c r="F905" s="46">
        <f t="shared" si="126"/>
        <v>4393.8999999999996</v>
      </c>
      <c r="G905" s="46">
        <v>95</v>
      </c>
      <c r="H905" s="46"/>
      <c r="I905" s="46"/>
      <c r="J905" s="46">
        <f t="shared" si="127"/>
        <v>95</v>
      </c>
      <c r="K905" s="45">
        <f t="shared" si="128"/>
        <v>5.2734045959252185E-2</v>
      </c>
      <c r="L905" s="43">
        <f t="shared" si="129"/>
        <v>225.77818107224024</v>
      </c>
      <c r="M905" s="43">
        <f t="shared" si="131"/>
        <v>49.671199835892857</v>
      </c>
      <c r="N905" s="43">
        <v>57.080329048081069</v>
      </c>
      <c r="O905" s="43">
        <v>60.818693892605559</v>
      </c>
      <c r="P905" s="45">
        <f t="shared" si="130"/>
        <v>8.9521473827082948E-2</v>
      </c>
    </row>
    <row r="906" spans="1:16" s="56" customFormat="1" x14ac:dyDescent="0.25">
      <c r="A906" s="46">
        <f t="shared" si="132"/>
        <v>14</v>
      </c>
      <c r="B906" s="46" t="s">
        <v>1515</v>
      </c>
      <c r="C906" s="190">
        <v>13614.8</v>
      </c>
      <c r="D906" s="48"/>
      <c r="E906" s="49">
        <v>2083.39</v>
      </c>
      <c r="F906" s="46">
        <f t="shared" si="126"/>
        <v>15698.189999999999</v>
      </c>
      <c r="G906" s="46">
        <v>259</v>
      </c>
      <c r="H906" s="46"/>
      <c r="I906" s="46">
        <v>14</v>
      </c>
      <c r="J906" s="46">
        <f t="shared" si="127"/>
        <v>273</v>
      </c>
      <c r="K906" s="45">
        <f t="shared" si="128"/>
        <v>0.18840416780925218</v>
      </c>
      <c r="L906" s="43">
        <f t="shared" si="129"/>
        <v>806.64302426692268</v>
      </c>
      <c r="M906" s="43">
        <f t="shared" si="131"/>
        <v>177.461465338723</v>
      </c>
      <c r="N906" s="43">
        <v>203.93223574940163</v>
      </c>
      <c r="O906" s="43">
        <v>217.28837986252799</v>
      </c>
      <c r="P906" s="45">
        <f t="shared" si="130"/>
        <v>8.9521473827082962E-2</v>
      </c>
    </row>
    <row r="907" spans="1:16" s="56" customFormat="1" x14ac:dyDescent="0.25">
      <c r="A907" s="46">
        <f t="shared" si="132"/>
        <v>15</v>
      </c>
      <c r="B907" s="46" t="s">
        <v>1516</v>
      </c>
      <c r="C907" s="190">
        <v>3086.6</v>
      </c>
      <c r="D907" s="48"/>
      <c r="E907" s="49"/>
      <c r="F907" s="46">
        <f t="shared" si="126"/>
        <v>3086.6</v>
      </c>
      <c r="G907" s="46">
        <v>72</v>
      </c>
      <c r="H907" s="46"/>
      <c r="I907" s="46"/>
      <c r="J907" s="46">
        <f t="shared" si="127"/>
        <v>72</v>
      </c>
      <c r="K907" s="45">
        <f t="shared" si="128"/>
        <v>3.704429009714099E-2</v>
      </c>
      <c r="L907" s="43">
        <f t="shared" si="129"/>
        <v>158.60327583640429</v>
      </c>
      <c r="M907" s="43">
        <f t="shared" si="131"/>
        <v>34.892720684008943</v>
      </c>
      <c r="N907" s="43">
        <v>40.09744046059469</v>
      </c>
      <c r="O907" s="43">
        <v>42.723544133666294</v>
      </c>
      <c r="P907" s="45">
        <f t="shared" si="130"/>
        <v>8.9521473827082948E-2</v>
      </c>
    </row>
    <row r="908" spans="1:16" s="56" customFormat="1" x14ac:dyDescent="0.25">
      <c r="A908" s="46">
        <f t="shared" si="132"/>
        <v>16</v>
      </c>
      <c r="B908" s="46" t="s">
        <v>1517</v>
      </c>
      <c r="C908" s="190">
        <v>3011.7</v>
      </c>
      <c r="D908" s="48"/>
      <c r="E908" s="49"/>
      <c r="F908" s="46">
        <f t="shared" si="126"/>
        <v>3011.7</v>
      </c>
      <c r="G908" s="46">
        <v>72</v>
      </c>
      <c r="H908" s="46"/>
      <c r="I908" s="46"/>
      <c r="J908" s="46">
        <f t="shared" si="127"/>
        <v>72</v>
      </c>
      <c r="K908" s="45">
        <f t="shared" si="128"/>
        <v>3.6145366579913019E-2</v>
      </c>
      <c r="L908" s="43">
        <f t="shared" si="129"/>
        <v>154.7545797435686</v>
      </c>
      <c r="M908" s="43">
        <f t="shared" si="131"/>
        <v>34.046007543585091</v>
      </c>
      <c r="N908" s="43">
        <v>39.124428638363582</v>
      </c>
      <c r="O908" s="43">
        <v>41.686806799508446</v>
      </c>
      <c r="P908" s="45">
        <f t="shared" si="130"/>
        <v>8.9521473827082948E-2</v>
      </c>
    </row>
    <row r="909" spans="1:16" s="56" customFormat="1" x14ac:dyDescent="0.25">
      <c r="A909" s="46">
        <f t="shared" si="132"/>
        <v>17</v>
      </c>
      <c r="B909" s="46" t="s">
        <v>1518</v>
      </c>
      <c r="C909" s="190">
        <v>4401.5</v>
      </c>
      <c r="D909" s="48"/>
      <c r="E909" s="49"/>
      <c r="F909" s="46">
        <f t="shared" si="126"/>
        <v>4401.5</v>
      </c>
      <c r="G909" s="46">
        <v>95</v>
      </c>
      <c r="H909" s="46"/>
      <c r="I909" s="46"/>
      <c r="J909" s="46">
        <f t="shared" si="127"/>
        <v>95</v>
      </c>
      <c r="K909" s="45">
        <f t="shared" si="128"/>
        <v>5.282525849237546E-2</v>
      </c>
      <c r="L909" s="43">
        <f t="shared" si="129"/>
        <v>226.16870297218091</v>
      </c>
      <c r="M909" s="43">
        <f t="shared" si="131"/>
        <v>49.757114653879803</v>
      </c>
      <c r="N909" s="43">
        <v>57.179059219629217</v>
      </c>
      <c r="O909" s="43">
        <v>60.923890204215716</v>
      </c>
      <c r="P909" s="45">
        <f t="shared" si="130"/>
        <v>8.9521473827082962E-2</v>
      </c>
    </row>
    <row r="910" spans="1:16" s="56" customFormat="1" x14ac:dyDescent="0.25">
      <c r="A910" s="46">
        <f t="shared" si="132"/>
        <v>18</v>
      </c>
      <c r="B910" s="46" t="s">
        <v>1519</v>
      </c>
      <c r="C910" s="190">
        <v>4380.8999999999996</v>
      </c>
      <c r="D910" s="48"/>
      <c r="E910" s="49"/>
      <c r="F910" s="46">
        <f t="shared" si="126"/>
        <v>4380.8999999999996</v>
      </c>
      <c r="G910" s="46">
        <v>96</v>
      </c>
      <c r="H910" s="46"/>
      <c r="I910" s="46"/>
      <c r="J910" s="46">
        <f t="shared" si="127"/>
        <v>96</v>
      </c>
      <c r="K910" s="45">
        <f t="shared" si="128"/>
        <v>5.2578024521015024E-2</v>
      </c>
      <c r="L910" s="43">
        <f t="shared" si="129"/>
        <v>225.11018308549976</v>
      </c>
      <c r="M910" s="43">
        <f t="shared" si="131"/>
        <v>49.524240278809948</v>
      </c>
      <c r="N910" s="43">
        <v>56.911448491485551</v>
      </c>
      <c r="O910" s="43">
        <v>60.638752833272427</v>
      </c>
      <c r="P910" s="45">
        <f t="shared" si="130"/>
        <v>8.9521473827082948E-2</v>
      </c>
    </row>
    <row r="911" spans="1:16" s="56" customFormat="1" x14ac:dyDescent="0.25">
      <c r="A911" s="46">
        <f t="shared" si="132"/>
        <v>19</v>
      </c>
      <c r="B911" s="46" t="s">
        <v>1521</v>
      </c>
      <c r="C911" s="190">
        <v>9529.6</v>
      </c>
      <c r="D911" s="48"/>
      <c r="E911" s="49">
        <v>1865.5</v>
      </c>
      <c r="F911" s="46">
        <f t="shared" si="126"/>
        <v>11395.1</v>
      </c>
      <c r="G911" s="46">
        <v>192</v>
      </c>
      <c r="H911" s="46"/>
      <c r="I911" s="46">
        <v>8</v>
      </c>
      <c r="J911" s="46">
        <f t="shared" si="127"/>
        <v>200</v>
      </c>
      <c r="K911" s="45">
        <f t="shared" si="128"/>
        <v>0.13675999160433205</v>
      </c>
      <c r="L911" s="43">
        <f t="shared" si="129"/>
        <v>585.53106605436744</v>
      </c>
      <c r="M911" s="43">
        <f t="shared" si="131"/>
        <v>128.81683453196084</v>
      </c>
      <c r="N911" s="43">
        <v>148.03160234320049</v>
      </c>
      <c r="O911" s="43">
        <v>157.72664347746414</v>
      </c>
      <c r="P911" s="45">
        <f t="shared" si="130"/>
        <v>8.9521473827082934E-2</v>
      </c>
    </row>
    <row r="912" spans="1:16" s="56" customFormat="1" x14ac:dyDescent="0.25">
      <c r="A912" s="46">
        <f t="shared" si="132"/>
        <v>20</v>
      </c>
      <c r="B912" s="46" t="s">
        <v>1522</v>
      </c>
      <c r="C912" s="190">
        <v>5840.7</v>
      </c>
      <c r="D912" s="48"/>
      <c r="E912" s="49"/>
      <c r="F912" s="46">
        <f t="shared" si="126"/>
        <v>5840.7</v>
      </c>
      <c r="G912" s="46">
        <v>119</v>
      </c>
      <c r="H912" s="46"/>
      <c r="I912" s="46"/>
      <c r="J912" s="46">
        <f t="shared" si="127"/>
        <v>119</v>
      </c>
      <c r="K912" s="45">
        <f t="shared" si="128"/>
        <v>7.0098031870139119E-2</v>
      </c>
      <c r="L912" s="43">
        <f t="shared" si="129"/>
        <v>300.12121855040709</v>
      </c>
      <c r="M912" s="43">
        <f t="shared" si="131"/>
        <v>66.026668081089568</v>
      </c>
      <c r="N912" s="43">
        <v>75.875435915957823</v>
      </c>
      <c r="O912" s="43">
        <v>80.844749634388876</v>
      </c>
      <c r="P912" s="45">
        <f t="shared" si="130"/>
        <v>8.9521473827082948E-2</v>
      </c>
    </row>
    <row r="913" spans="1:16" s="56" customFormat="1" x14ac:dyDescent="0.25">
      <c r="A913" s="46">
        <f t="shared" si="132"/>
        <v>21</v>
      </c>
      <c r="B913" s="46" t="s">
        <v>1523</v>
      </c>
      <c r="C913" s="190">
        <v>6026.6</v>
      </c>
      <c r="D913" s="48"/>
      <c r="E913" s="49"/>
      <c r="F913" s="46">
        <f t="shared" si="126"/>
        <v>6026.6</v>
      </c>
      <c r="G913" s="46">
        <v>119</v>
      </c>
      <c r="H913" s="46"/>
      <c r="I913" s="46"/>
      <c r="J913" s="46">
        <f t="shared" si="127"/>
        <v>119</v>
      </c>
      <c r="K913" s="45">
        <f t="shared" si="128"/>
        <v>7.2329138436930576E-2</v>
      </c>
      <c r="L913" s="43">
        <f t="shared" si="129"/>
        <v>309.6735897607964</v>
      </c>
      <c r="M913" s="43">
        <f t="shared" si="131"/>
        <v>68.128189747375203</v>
      </c>
      <c r="N913" s="43">
        <v>78.290427875273764</v>
      </c>
      <c r="O913" s="43">
        <v>83.417906782852754</v>
      </c>
      <c r="P913" s="45">
        <f t="shared" si="130"/>
        <v>8.9521473827082934E-2</v>
      </c>
    </row>
    <row r="914" spans="1:16" s="56" customFormat="1" x14ac:dyDescent="0.25">
      <c r="A914" s="46">
        <f t="shared" si="132"/>
        <v>22</v>
      </c>
      <c r="B914" s="46" t="s">
        <v>1524</v>
      </c>
      <c r="C914" s="190">
        <v>5850.8</v>
      </c>
      <c r="D914" s="48"/>
      <c r="E914" s="49"/>
      <c r="F914" s="46">
        <f t="shared" si="126"/>
        <v>5850.8</v>
      </c>
      <c r="G914" s="46">
        <v>120</v>
      </c>
      <c r="H914" s="46"/>
      <c r="I914" s="46"/>
      <c r="J914" s="46">
        <f t="shared" si="127"/>
        <v>120</v>
      </c>
      <c r="K914" s="45">
        <f t="shared" si="128"/>
        <v>7.0219248526000297E-2</v>
      </c>
      <c r="L914" s="43">
        <f t="shared" si="129"/>
        <v>300.64020160164398</v>
      </c>
      <c r="M914" s="43">
        <f t="shared" si="131"/>
        <v>66.140844352361682</v>
      </c>
      <c r="N914" s="43">
        <v>76.006643117620513</v>
      </c>
      <c r="O914" s="43">
        <v>80.984549995870793</v>
      </c>
      <c r="P914" s="45">
        <f t="shared" si="130"/>
        <v>8.9521473827082948E-2</v>
      </c>
    </row>
    <row r="915" spans="1:16" s="56" customFormat="1" x14ac:dyDescent="0.25">
      <c r="A915" s="46">
        <f t="shared" si="132"/>
        <v>23</v>
      </c>
      <c r="B915" s="46" t="s">
        <v>1525</v>
      </c>
      <c r="C915" s="190">
        <v>7972.6</v>
      </c>
      <c r="D915" s="48"/>
      <c r="E915" s="49"/>
      <c r="F915" s="46">
        <f t="shared" si="126"/>
        <v>7972.6</v>
      </c>
      <c r="G915" s="46">
        <v>143</v>
      </c>
      <c r="H915" s="46"/>
      <c r="I915" s="46"/>
      <c r="J915" s="46">
        <f t="shared" si="127"/>
        <v>143</v>
      </c>
      <c r="K915" s="45">
        <f t="shared" si="128"/>
        <v>9.5684347576124637E-2</v>
      </c>
      <c r="L915" s="43">
        <f t="shared" si="129"/>
        <v>409.66774992979879</v>
      </c>
      <c r="M915" s="43">
        <f t="shared" si="131"/>
        <v>90.126904984555736</v>
      </c>
      <c r="N915" s="43">
        <v>103.57054811641848</v>
      </c>
      <c r="O915" s="43">
        <v>110.35369920302855</v>
      </c>
      <c r="P915" s="45">
        <f t="shared" si="130"/>
        <v>8.9521473827082962E-2</v>
      </c>
    </row>
    <row r="916" spans="1:16" s="56" customFormat="1" x14ac:dyDescent="0.25">
      <c r="A916" s="46">
        <f t="shared" si="132"/>
        <v>24</v>
      </c>
      <c r="B916" s="46" t="s">
        <v>1526</v>
      </c>
      <c r="C916" s="190">
        <v>4276.3</v>
      </c>
      <c r="D916" s="48"/>
      <c r="E916" s="49"/>
      <c r="F916" s="46">
        <f t="shared" si="126"/>
        <v>4276.3</v>
      </c>
      <c r="G916" s="46">
        <v>95</v>
      </c>
      <c r="H916" s="46"/>
      <c r="I916" s="46"/>
      <c r="J916" s="46">
        <f t="shared" si="127"/>
        <v>95</v>
      </c>
      <c r="K916" s="45">
        <f t="shared" si="128"/>
        <v>5.1322652025660609E-2</v>
      </c>
      <c r="L916" s="43">
        <f t="shared" si="129"/>
        <v>219.73536851526461</v>
      </c>
      <c r="M916" s="43">
        <f t="shared" si="131"/>
        <v>48.341781073358213</v>
      </c>
      <c r="N916" s="43">
        <v>55.552609551493909</v>
      </c>
      <c r="O916" s="43">
        <v>59.190919386638107</v>
      </c>
      <c r="P916" s="45">
        <f t="shared" si="130"/>
        <v>8.9521473827082948E-2</v>
      </c>
    </row>
    <row r="917" spans="1:16" s="56" customFormat="1" x14ac:dyDescent="0.25">
      <c r="A917" s="46">
        <f t="shared" si="132"/>
        <v>25</v>
      </c>
      <c r="B917" s="46" t="s">
        <v>1527</v>
      </c>
      <c r="C917" s="190">
        <v>4367.5</v>
      </c>
      <c r="D917" s="48"/>
      <c r="E917" s="49"/>
      <c r="F917" s="46">
        <f t="shared" si="126"/>
        <v>4367.5</v>
      </c>
      <c r="G917" s="46">
        <v>95</v>
      </c>
      <c r="H917" s="46"/>
      <c r="I917" s="46"/>
      <c r="J917" s="46">
        <f t="shared" si="127"/>
        <v>95</v>
      </c>
      <c r="K917" s="45">
        <f t="shared" si="128"/>
        <v>5.2417202423139797E-2</v>
      </c>
      <c r="L917" s="43">
        <f t="shared" si="129"/>
        <v>224.42163131455189</v>
      </c>
      <c r="M917" s="43">
        <f t="shared" si="131"/>
        <v>49.372758889201414</v>
      </c>
      <c r="N917" s="43">
        <v>56.737371610071705</v>
      </c>
      <c r="O917" s="43">
        <v>60.453275125959813</v>
      </c>
      <c r="P917" s="45">
        <f t="shared" si="130"/>
        <v>8.9521473827082962E-2</v>
      </c>
    </row>
    <row r="918" spans="1:16" s="56" customFormat="1" x14ac:dyDescent="0.25">
      <c r="A918" s="46">
        <f t="shared" si="132"/>
        <v>26</v>
      </c>
      <c r="B918" s="46" t="s">
        <v>1528</v>
      </c>
      <c r="C918" s="190">
        <v>4175.8999999999996</v>
      </c>
      <c r="D918" s="48"/>
      <c r="E918" s="49"/>
      <c r="F918" s="46">
        <f t="shared" si="126"/>
        <v>4175.8999999999996</v>
      </c>
      <c r="G918" s="46">
        <v>72</v>
      </c>
      <c r="H918" s="46"/>
      <c r="I918" s="46"/>
      <c r="J918" s="46">
        <f t="shared" si="127"/>
        <v>72</v>
      </c>
      <c r="K918" s="45">
        <f t="shared" si="128"/>
        <v>5.0117686456505883E-2</v>
      </c>
      <c r="L918" s="43">
        <f t="shared" si="129"/>
        <v>214.57636867920709</v>
      </c>
      <c r="M918" s="43">
        <f t="shared" si="131"/>
        <v>47.206801109425562</v>
      </c>
      <c r="N918" s="43">
        <v>54.248332022094658</v>
      </c>
      <c r="O918" s="43">
        <v>57.801220743788328</v>
      </c>
      <c r="P918" s="45">
        <f t="shared" si="130"/>
        <v>8.9521473827082948E-2</v>
      </c>
    </row>
    <row r="919" spans="1:16" s="56" customFormat="1" x14ac:dyDescent="0.25">
      <c r="A919" s="46">
        <f t="shared" si="132"/>
        <v>27</v>
      </c>
      <c r="B919" s="46" t="s">
        <v>1529</v>
      </c>
      <c r="C919" s="190">
        <v>12124</v>
      </c>
      <c r="D919" s="48"/>
      <c r="E919" s="49">
        <v>87.2</v>
      </c>
      <c r="F919" s="46">
        <f t="shared" si="126"/>
        <v>12211.2</v>
      </c>
      <c r="G919" s="46">
        <v>216</v>
      </c>
      <c r="H919" s="46"/>
      <c r="I919" s="46">
        <v>2</v>
      </c>
      <c r="J919" s="46">
        <f t="shared" si="127"/>
        <v>218</v>
      </c>
      <c r="K919" s="45">
        <f t="shared" si="128"/>
        <v>0.14655453743089747</v>
      </c>
      <c r="L919" s="43">
        <f t="shared" si="129"/>
        <v>627.46592428351596</v>
      </c>
      <c r="M919" s="43">
        <f t="shared" si="131"/>
        <v>138.04250334237352</v>
      </c>
      <c r="N919" s="43">
        <v>158.6334040537854</v>
      </c>
      <c r="O919" s="43">
        <v>169.02278951760056</v>
      </c>
      <c r="P919" s="45">
        <f t="shared" si="130"/>
        <v>8.9521473827082948E-2</v>
      </c>
    </row>
    <row r="920" spans="1:16" s="56" customFormat="1" x14ac:dyDescent="0.25">
      <c r="A920" s="46">
        <f t="shared" si="132"/>
        <v>28</v>
      </c>
      <c r="B920" s="46" t="s">
        <v>1530</v>
      </c>
      <c r="C920" s="190">
        <v>5787.7</v>
      </c>
      <c r="D920" s="48"/>
      <c r="E920" s="49"/>
      <c r="F920" s="46">
        <f t="shared" si="126"/>
        <v>5787.7</v>
      </c>
      <c r="G920" s="46">
        <v>119</v>
      </c>
      <c r="H920" s="46"/>
      <c r="I920" s="46"/>
      <c r="J920" s="46">
        <f t="shared" si="127"/>
        <v>119</v>
      </c>
      <c r="K920" s="45">
        <f t="shared" si="128"/>
        <v>6.9461944468095296E-2</v>
      </c>
      <c r="L920" s="43">
        <f t="shared" si="129"/>
        <v>297.39784214292661</v>
      </c>
      <c r="M920" s="43">
        <f t="shared" si="131"/>
        <v>65.427525271443855</v>
      </c>
      <c r="N920" s="43">
        <v>75.186922877529938</v>
      </c>
      <c r="O920" s="43">
        <v>80.111143777107628</v>
      </c>
      <c r="P920" s="45">
        <f t="shared" si="130"/>
        <v>8.9521473827082948E-2</v>
      </c>
    </row>
    <row r="921" spans="1:16" s="56" customFormat="1" x14ac:dyDescent="0.25">
      <c r="A921" s="46">
        <f t="shared" si="132"/>
        <v>29</v>
      </c>
      <c r="B921" s="46" t="s">
        <v>1531</v>
      </c>
      <c r="C921" s="190">
        <v>4389.3999999999996</v>
      </c>
      <c r="D921" s="48"/>
      <c r="E921" s="49"/>
      <c r="F921" s="46">
        <f t="shared" si="126"/>
        <v>4389.3999999999996</v>
      </c>
      <c r="G921" s="46">
        <v>95</v>
      </c>
      <c r="H921" s="46"/>
      <c r="I921" s="46"/>
      <c r="J921" s="46">
        <f t="shared" si="127"/>
        <v>95</v>
      </c>
      <c r="K921" s="45">
        <f t="shared" si="128"/>
        <v>5.2680038538323939E-2</v>
      </c>
      <c r="L921" s="43">
        <f t="shared" si="129"/>
        <v>225.54695099990701</v>
      </c>
      <c r="M921" s="43">
        <f t="shared" si="131"/>
        <v>49.620329219979546</v>
      </c>
      <c r="N921" s="43">
        <v>57.021870393874927</v>
      </c>
      <c r="O921" s="43">
        <v>60.756406602836392</v>
      </c>
      <c r="P921" s="45">
        <f t="shared" ref="P921:P940" si="133">(L921+M921+N921+O921)/F921</f>
        <v>8.9521473827082948E-2</v>
      </c>
    </row>
    <row r="922" spans="1:16" s="56" customFormat="1" x14ac:dyDescent="0.25">
      <c r="A922" s="46">
        <f t="shared" si="132"/>
        <v>30</v>
      </c>
      <c r="B922" s="46" t="s">
        <v>1881</v>
      </c>
      <c r="C922" s="190">
        <v>4397.2</v>
      </c>
      <c r="D922" s="48"/>
      <c r="E922" s="49"/>
      <c r="F922" s="46">
        <f t="shared" si="126"/>
        <v>4397.2</v>
      </c>
      <c r="G922" s="46">
        <v>95</v>
      </c>
      <c r="H922" s="46"/>
      <c r="I922" s="46"/>
      <c r="J922" s="46">
        <f t="shared" si="127"/>
        <v>95</v>
      </c>
      <c r="K922" s="45">
        <f t="shared" si="128"/>
        <v>5.277365140126624E-2</v>
      </c>
      <c r="L922" s="43">
        <f t="shared" si="129"/>
        <v>225.94774979195134</v>
      </c>
      <c r="M922" s="43">
        <f t="shared" si="131"/>
        <v>49.708504954229298</v>
      </c>
      <c r="N922" s="43">
        <v>57.123198727832246</v>
      </c>
      <c r="O922" s="43">
        <v>60.864371238436277</v>
      </c>
      <c r="P922" s="45">
        <f t="shared" si="133"/>
        <v>8.9521473827082948E-2</v>
      </c>
    </row>
    <row r="923" spans="1:16" s="56" customFormat="1" x14ac:dyDescent="0.25">
      <c r="A923" s="46">
        <f t="shared" si="132"/>
        <v>31</v>
      </c>
      <c r="B923" s="46" t="s">
        <v>1532</v>
      </c>
      <c r="C923" s="190">
        <v>4374.3999999999996</v>
      </c>
      <c r="D923" s="48"/>
      <c r="E923" s="49"/>
      <c r="F923" s="46">
        <f t="shared" si="126"/>
        <v>4374.3999999999996</v>
      </c>
      <c r="G923" s="46">
        <v>95</v>
      </c>
      <c r="H923" s="46"/>
      <c r="I923" s="46"/>
      <c r="J923" s="46">
        <f t="shared" si="127"/>
        <v>95</v>
      </c>
      <c r="K923" s="45">
        <f t="shared" si="128"/>
        <v>5.2500013801896443E-2</v>
      </c>
      <c r="L923" s="43">
        <f t="shared" si="129"/>
        <v>224.77618409212951</v>
      </c>
      <c r="M923" s="43">
        <f t="shared" si="131"/>
        <v>49.450760500268494</v>
      </c>
      <c r="N923" s="43">
        <v>56.827008213187788</v>
      </c>
      <c r="O923" s="43">
        <v>60.548782303605854</v>
      </c>
      <c r="P923" s="45">
        <f t="shared" si="133"/>
        <v>8.9521473827082962E-2</v>
      </c>
    </row>
    <row r="924" spans="1:16" s="56" customFormat="1" x14ac:dyDescent="0.25">
      <c r="A924" s="46">
        <f t="shared" si="132"/>
        <v>32</v>
      </c>
      <c r="B924" s="46" t="s">
        <v>0</v>
      </c>
      <c r="C924" s="190">
        <v>5726.2</v>
      </c>
      <c r="D924" s="48"/>
      <c r="E924" s="49"/>
      <c r="F924" s="46">
        <f t="shared" si="126"/>
        <v>5726.2</v>
      </c>
      <c r="G924" s="46">
        <v>118</v>
      </c>
      <c r="H924" s="46"/>
      <c r="I924" s="46"/>
      <c r="J924" s="46">
        <f t="shared" si="127"/>
        <v>118</v>
      </c>
      <c r="K924" s="45">
        <f t="shared" si="128"/>
        <v>6.8723843048742544E-2</v>
      </c>
      <c r="L924" s="43">
        <f t="shared" si="129"/>
        <v>294.23769782103875</v>
      </c>
      <c r="M924" s="43">
        <f t="shared" si="131"/>
        <v>64.732293520628531</v>
      </c>
      <c r="N924" s="43">
        <v>74.387987936712676</v>
      </c>
      <c r="O924" s="43">
        <v>79.259884150262408</v>
      </c>
      <c r="P924" s="45">
        <f t="shared" si="133"/>
        <v>8.9521473827082962E-2</v>
      </c>
    </row>
    <row r="925" spans="1:16" s="56" customFormat="1" x14ac:dyDescent="0.25">
      <c r="A925" s="46">
        <f t="shared" si="132"/>
        <v>33</v>
      </c>
      <c r="B925" s="46" t="s">
        <v>1</v>
      </c>
      <c r="C925" s="190">
        <v>16363.4</v>
      </c>
      <c r="D925" s="48">
        <v>254.1</v>
      </c>
      <c r="E925" s="49">
        <v>876.7</v>
      </c>
      <c r="F925" s="46">
        <f t="shared" si="126"/>
        <v>17494.2</v>
      </c>
      <c r="G925" s="46">
        <v>288</v>
      </c>
      <c r="H925" s="46">
        <v>1</v>
      </c>
      <c r="I925" s="46">
        <v>4</v>
      </c>
      <c r="J925" s="46">
        <f t="shared" si="127"/>
        <v>293</v>
      </c>
      <c r="K925" s="45">
        <f t="shared" si="128"/>
        <v>0.20995924960066223</v>
      </c>
      <c r="L925" s="43">
        <f t="shared" si="129"/>
        <v>898.93002920275524</v>
      </c>
      <c r="M925" s="43">
        <f t="shared" si="131"/>
        <v>197.76460642460614</v>
      </c>
      <c r="N925" s="43">
        <v>227.26386409179543</v>
      </c>
      <c r="O925" s="43">
        <v>242.14806770659786</v>
      </c>
      <c r="P925" s="45">
        <f t="shared" si="133"/>
        <v>8.9521473827082962E-2</v>
      </c>
    </row>
    <row r="926" spans="1:16" s="56" customFormat="1" x14ac:dyDescent="0.25">
      <c r="A926" s="46">
        <f t="shared" si="132"/>
        <v>34</v>
      </c>
      <c r="B926" s="46" t="s">
        <v>2</v>
      </c>
      <c r="C926" s="190">
        <v>20325.400000000001</v>
      </c>
      <c r="D926" s="48"/>
      <c r="E926" s="49">
        <v>72.400000000000006</v>
      </c>
      <c r="F926" s="46">
        <f t="shared" si="126"/>
        <v>20397.800000000003</v>
      </c>
      <c r="G926" s="46">
        <v>360</v>
      </c>
      <c r="H926" s="46"/>
      <c r="I926" s="46">
        <v>1</v>
      </c>
      <c r="J926" s="46">
        <f t="shared" si="127"/>
        <v>361</v>
      </c>
      <c r="K926" s="45">
        <f t="shared" si="128"/>
        <v>0.24480723791338777</v>
      </c>
      <c r="L926" s="43">
        <f t="shared" si="129"/>
        <v>1048.1299487642741</v>
      </c>
      <c r="M926" s="43">
        <f t="shared" si="131"/>
        <v>230.58858872814031</v>
      </c>
      <c r="N926" s="43">
        <v>264.9839859480071</v>
      </c>
      <c r="O926" s="43">
        <v>282.33859538965157</v>
      </c>
      <c r="P926" s="45">
        <f t="shared" si="133"/>
        <v>8.9521473827082962E-2</v>
      </c>
    </row>
    <row r="927" spans="1:16" s="56" customFormat="1" x14ac:dyDescent="0.25">
      <c r="A927" s="46">
        <f t="shared" si="132"/>
        <v>35</v>
      </c>
      <c r="B927" s="46" t="s">
        <v>3</v>
      </c>
      <c r="C927" s="190">
        <v>3233.5</v>
      </c>
      <c r="D927" s="48"/>
      <c r="E927" s="49"/>
      <c r="F927" s="46">
        <f t="shared" si="126"/>
        <v>3233.5</v>
      </c>
      <c r="G927" s="46">
        <v>80</v>
      </c>
      <c r="H927" s="46"/>
      <c r="I927" s="46"/>
      <c r="J927" s="46">
        <f t="shared" si="127"/>
        <v>80</v>
      </c>
      <c r="K927" s="45">
        <f t="shared" si="128"/>
        <v>3.8807332349220958E-2</v>
      </c>
      <c r="L927" s="43">
        <f t="shared" si="129"/>
        <v>166.15165308657205</v>
      </c>
      <c r="M927" s="43">
        <f t="shared" si="131"/>
        <v>36.553363679045852</v>
      </c>
      <c r="N927" s="43">
        <v>42.005790750124071</v>
      </c>
      <c r="O927" s="43">
        <v>44.756878104130749</v>
      </c>
      <c r="P927" s="45">
        <f t="shared" si="133"/>
        <v>8.9521473827082948E-2</v>
      </c>
    </row>
    <row r="928" spans="1:16" s="56" customFormat="1" x14ac:dyDescent="0.25">
      <c r="A928" s="46">
        <f t="shared" si="132"/>
        <v>36</v>
      </c>
      <c r="B928" s="46" t="s">
        <v>4</v>
      </c>
      <c r="C928" s="190">
        <v>6170.7</v>
      </c>
      <c r="D928" s="48"/>
      <c r="E928" s="49"/>
      <c r="F928" s="46">
        <f t="shared" si="126"/>
        <v>6170.7</v>
      </c>
      <c r="G928" s="46">
        <v>162</v>
      </c>
      <c r="H928" s="46"/>
      <c r="I928" s="46"/>
      <c r="J928" s="46">
        <f t="shared" si="127"/>
        <v>162</v>
      </c>
      <c r="K928" s="45">
        <f t="shared" si="128"/>
        <v>7.4058576071544077E-2</v>
      </c>
      <c r="L928" s="43">
        <f t="shared" si="129"/>
        <v>317.07809052151237</v>
      </c>
      <c r="M928" s="43">
        <f t="shared" si="131"/>
        <v>69.757179914732717</v>
      </c>
      <c r="N928" s="43">
        <v>80.162403891074874</v>
      </c>
      <c r="O928" s="43">
        <v>85.412484217460829</v>
      </c>
      <c r="P928" s="45">
        <f t="shared" si="133"/>
        <v>8.9521473827082948E-2</v>
      </c>
    </row>
    <row r="929" spans="1:16" s="56" customFormat="1" x14ac:dyDescent="0.25">
      <c r="A929" s="46">
        <f t="shared" si="132"/>
        <v>37</v>
      </c>
      <c r="B929" s="46" t="s">
        <v>5</v>
      </c>
      <c r="C929" s="190">
        <v>2571</v>
      </c>
      <c r="D929" s="48"/>
      <c r="E929" s="49">
        <v>379</v>
      </c>
      <c r="F929" s="46">
        <f t="shared" si="126"/>
        <v>2950</v>
      </c>
      <c r="G929" s="46">
        <v>64</v>
      </c>
      <c r="H929" s="46"/>
      <c r="I929" s="46">
        <v>1</v>
      </c>
      <c r="J929" s="46">
        <f t="shared" si="127"/>
        <v>65</v>
      </c>
      <c r="K929" s="45">
        <f t="shared" si="128"/>
        <v>3.5404864830741248E-2</v>
      </c>
      <c r="L929" s="43">
        <f t="shared" si="129"/>
        <v>151.58415852957711</v>
      </c>
      <c r="M929" s="43">
        <f t="shared" si="131"/>
        <v>33.348514876506961</v>
      </c>
      <c r="N929" s="43">
        <v>38.322895535137157</v>
      </c>
      <c r="O929" s="43">
        <v>40.832778848673485</v>
      </c>
      <c r="P929" s="45">
        <f t="shared" si="133"/>
        <v>8.9521473827082934E-2</v>
      </c>
    </row>
    <row r="930" spans="1:16" s="56" customFormat="1" x14ac:dyDescent="0.25">
      <c r="A930" s="46">
        <f t="shared" si="132"/>
        <v>38</v>
      </c>
      <c r="B930" s="46" t="s">
        <v>6</v>
      </c>
      <c r="C930" s="190">
        <v>4446</v>
      </c>
      <c r="D930" s="48"/>
      <c r="E930" s="49">
        <v>135.1</v>
      </c>
      <c r="F930" s="46">
        <f t="shared" si="126"/>
        <v>4581.1000000000004</v>
      </c>
      <c r="G930" s="46">
        <v>80</v>
      </c>
      <c r="H930" s="46"/>
      <c r="I930" s="46">
        <v>2</v>
      </c>
      <c r="J930" s="46">
        <f t="shared" si="127"/>
        <v>82</v>
      </c>
      <c r="K930" s="45">
        <f t="shared" si="128"/>
        <v>5.498075466986737E-2</v>
      </c>
      <c r="L930" s="43">
        <f t="shared" si="129"/>
        <v>235.39735208130364</v>
      </c>
      <c r="M930" s="43">
        <f t="shared" si="131"/>
        <v>51.787417457886804</v>
      </c>
      <c r="N930" s="43">
        <v>59.512209063056559</v>
      </c>
      <c r="O930" s="43">
        <v>63.409845147002748</v>
      </c>
      <c r="P930" s="45">
        <f t="shared" si="133"/>
        <v>8.9521473827082948E-2</v>
      </c>
    </row>
    <row r="931" spans="1:16" s="56" customFormat="1" x14ac:dyDescent="0.25">
      <c r="A931" s="46">
        <f t="shared" si="132"/>
        <v>39</v>
      </c>
      <c r="B931" s="46" t="s">
        <v>7</v>
      </c>
      <c r="C931" s="190">
        <v>2571.8000000000002</v>
      </c>
      <c r="D931" s="48"/>
      <c r="E931" s="49"/>
      <c r="F931" s="46">
        <f t="shared" si="126"/>
        <v>2571.8000000000002</v>
      </c>
      <c r="G931" s="46">
        <v>60</v>
      </c>
      <c r="H931" s="46"/>
      <c r="I931" s="46"/>
      <c r="J931" s="46">
        <f t="shared" si="127"/>
        <v>60</v>
      </c>
      <c r="K931" s="45">
        <f t="shared" si="128"/>
        <v>3.0865841142949269E-2</v>
      </c>
      <c r="L931" s="43">
        <f t="shared" si="129"/>
        <v>132.15055556148013</v>
      </c>
      <c r="M931" s="43">
        <f t="shared" si="131"/>
        <v>29.07312222352563</v>
      </c>
      <c r="N931" s="43">
        <v>33.409770419412119</v>
      </c>
      <c r="O931" s="43">
        <v>35.597878184074062</v>
      </c>
      <c r="P931" s="45">
        <f t="shared" si="133"/>
        <v>8.9521473827082948E-2</v>
      </c>
    </row>
    <row r="932" spans="1:16" s="56" customFormat="1" x14ac:dyDescent="0.25">
      <c r="A932" s="46">
        <f t="shared" si="132"/>
        <v>40</v>
      </c>
      <c r="B932" s="46" t="s">
        <v>8</v>
      </c>
      <c r="C932" s="190">
        <v>4089.4</v>
      </c>
      <c r="D932" s="48"/>
      <c r="E932" s="49"/>
      <c r="F932" s="46">
        <f t="shared" si="126"/>
        <v>4089.4</v>
      </c>
      <c r="G932" s="46">
        <v>72</v>
      </c>
      <c r="H932" s="46"/>
      <c r="I932" s="46"/>
      <c r="J932" s="46">
        <f t="shared" si="127"/>
        <v>72</v>
      </c>
      <c r="K932" s="45">
        <f t="shared" si="128"/>
        <v>4.9079543809773987E-2</v>
      </c>
      <c r="L932" s="43">
        <f t="shared" si="129"/>
        <v>210.13161284435682</v>
      </c>
      <c r="M932" s="43">
        <f t="shared" si="131"/>
        <v>46.2289548257585</v>
      </c>
      <c r="N932" s="43">
        <v>53.124626780132168</v>
      </c>
      <c r="O932" s="43">
        <v>56.603920618225544</v>
      </c>
      <c r="P932" s="45">
        <f t="shared" si="133"/>
        <v>8.9521473827082948E-2</v>
      </c>
    </row>
    <row r="933" spans="1:16" s="56" customFormat="1" x14ac:dyDescent="0.25">
      <c r="A933" s="46">
        <f t="shared" si="132"/>
        <v>41</v>
      </c>
      <c r="B933" s="46" t="s">
        <v>9</v>
      </c>
      <c r="C933" s="190">
        <v>4079.1</v>
      </c>
      <c r="D933" s="48"/>
      <c r="E933" s="49"/>
      <c r="F933" s="46">
        <f t="shared" si="126"/>
        <v>4079.1</v>
      </c>
      <c r="G933" s="46">
        <v>72</v>
      </c>
      <c r="H933" s="46"/>
      <c r="I933" s="46"/>
      <c r="J933" s="46">
        <f t="shared" si="127"/>
        <v>72</v>
      </c>
      <c r="K933" s="45">
        <f t="shared" si="128"/>
        <v>4.8955926824093769E-2</v>
      </c>
      <c r="L933" s="43">
        <f t="shared" si="129"/>
        <v>209.60235290101625</v>
      </c>
      <c r="M933" s="43">
        <f t="shared" si="131"/>
        <v>46.112517638223572</v>
      </c>
      <c r="N933" s="43">
        <v>52.990821416060328</v>
      </c>
      <c r="O933" s="43">
        <v>56.4613519327539</v>
      </c>
      <c r="P933" s="45">
        <f t="shared" si="133"/>
        <v>8.9521473827082962E-2</v>
      </c>
    </row>
    <row r="934" spans="1:16" s="56" customFormat="1" x14ac:dyDescent="0.25">
      <c r="A934" s="46">
        <f t="shared" si="132"/>
        <v>42</v>
      </c>
      <c r="B934" s="46" t="s">
        <v>1882</v>
      </c>
      <c r="C934" s="190">
        <v>8506.9</v>
      </c>
      <c r="D934" s="48"/>
      <c r="E934" s="49"/>
      <c r="F934" s="46">
        <f t="shared" si="126"/>
        <v>8506.9</v>
      </c>
      <c r="G934" s="46">
        <v>144</v>
      </c>
      <c r="H934" s="46"/>
      <c r="I934" s="46"/>
      <c r="J934" s="46">
        <f t="shared" si="127"/>
        <v>144</v>
      </c>
      <c r="K934" s="45">
        <f t="shared" si="128"/>
        <v>0.1020968286876721</v>
      </c>
      <c r="L934" s="43">
        <f t="shared" si="129"/>
        <v>437.12246718483368</v>
      </c>
      <c r="M934" s="43">
        <f t="shared" si="131"/>
        <v>96.166942780663405</v>
      </c>
      <c r="N934" s="43">
        <v>110.51153899249432</v>
      </c>
      <c r="O934" s="43">
        <v>117.74927674162049</v>
      </c>
      <c r="P934" s="45">
        <f t="shared" si="133"/>
        <v>8.9521473827082948E-2</v>
      </c>
    </row>
    <row r="935" spans="1:16" s="56" customFormat="1" x14ac:dyDescent="0.25">
      <c r="A935" s="46">
        <f t="shared" si="132"/>
        <v>43</v>
      </c>
      <c r="B935" s="46" t="s">
        <v>500</v>
      </c>
      <c r="C935" s="190">
        <v>1934.1</v>
      </c>
      <c r="D935" s="48"/>
      <c r="E935" s="49">
        <v>1212.4000000000001</v>
      </c>
      <c r="F935" s="46">
        <f t="shared" si="126"/>
        <v>3146.5</v>
      </c>
      <c r="G935" s="46">
        <v>64</v>
      </c>
      <c r="H935" s="46"/>
      <c r="I935" s="46">
        <v>7</v>
      </c>
      <c r="J935" s="46">
        <f t="shared" si="127"/>
        <v>71</v>
      </c>
      <c r="K935" s="45">
        <f t="shared" si="128"/>
        <v>3.7763188877941473E-2</v>
      </c>
      <c r="L935" s="43">
        <f t="shared" si="129"/>
        <v>161.68120502146252</v>
      </c>
      <c r="M935" s="43">
        <f t="shared" si="131"/>
        <v>35.569865104721757</v>
      </c>
      <c r="N935" s="43">
        <v>40.875590102138666</v>
      </c>
      <c r="O935" s="43">
        <v>43.552657168593605</v>
      </c>
      <c r="P935" s="45">
        <f t="shared" si="133"/>
        <v>8.9521473827082962E-2</v>
      </c>
    </row>
    <row r="936" spans="1:16" s="56" customFormat="1" x14ac:dyDescent="0.25">
      <c r="A936" s="46">
        <f t="shared" si="132"/>
        <v>44</v>
      </c>
      <c r="B936" s="46" t="s">
        <v>501</v>
      </c>
      <c r="C936" s="190">
        <v>4269.5</v>
      </c>
      <c r="D936" s="48"/>
      <c r="E936" s="49">
        <v>538</v>
      </c>
      <c r="F936" s="46">
        <f t="shared" si="126"/>
        <v>4807.5</v>
      </c>
      <c r="G936" s="46">
        <v>130</v>
      </c>
      <c r="H936" s="46"/>
      <c r="I936" s="46">
        <v>3</v>
      </c>
      <c r="J936" s="46">
        <f t="shared" si="127"/>
        <v>133</v>
      </c>
      <c r="K936" s="45">
        <f t="shared" si="128"/>
        <v>5.7697928025013064E-2</v>
      </c>
      <c r="L936" s="43">
        <f t="shared" si="129"/>
        <v>247.03079394269216</v>
      </c>
      <c r="M936" s="43">
        <f t="shared" si="131"/>
        <v>54.346774667392275</v>
      </c>
      <c r="N936" s="43">
        <v>62.453328910227768</v>
      </c>
      <c r="O936" s="43">
        <v>66.543587903389081</v>
      </c>
      <c r="P936" s="45">
        <f t="shared" si="133"/>
        <v>8.9521473827082948E-2</v>
      </c>
    </row>
    <row r="937" spans="1:16" s="56" customFormat="1" x14ac:dyDescent="0.25">
      <c r="A937" s="46">
        <f t="shared" si="132"/>
        <v>45</v>
      </c>
      <c r="B937" s="98" t="s">
        <v>2102</v>
      </c>
      <c r="C937" s="190">
        <v>4095</v>
      </c>
      <c r="D937" s="48"/>
      <c r="E937" s="49"/>
      <c r="F937" s="46">
        <f t="shared" si="126"/>
        <v>4095</v>
      </c>
      <c r="G937" s="46">
        <v>84</v>
      </c>
      <c r="H937" s="46"/>
      <c r="I937" s="46"/>
      <c r="J937" s="46">
        <f t="shared" si="127"/>
        <v>84</v>
      </c>
      <c r="K937" s="45">
        <f t="shared" si="128"/>
        <v>4.914675304470692E-2</v>
      </c>
      <c r="L937" s="43">
        <f t="shared" si="129"/>
        <v>210.41936582326042</v>
      </c>
      <c r="M937" s="43">
        <f t="shared" si="131"/>
        <v>46.292260481117296</v>
      </c>
      <c r="N937" s="43">
        <v>53.197375327588695</v>
      </c>
      <c r="O937" s="43">
        <v>56.681433689938281</v>
      </c>
      <c r="P937" s="45">
        <f t="shared" si="133"/>
        <v>8.9521473827082948E-2</v>
      </c>
    </row>
    <row r="938" spans="1:16" s="102" customFormat="1" x14ac:dyDescent="0.25">
      <c r="A938" s="46">
        <f t="shared" si="132"/>
        <v>46</v>
      </c>
      <c r="B938" s="99" t="s">
        <v>1209</v>
      </c>
      <c r="C938" s="190">
        <v>15885</v>
      </c>
      <c r="D938" s="48"/>
      <c r="E938" s="49">
        <v>238.9</v>
      </c>
      <c r="F938" s="119">
        <f t="shared" si="126"/>
        <v>16123.9</v>
      </c>
      <c r="G938" s="46">
        <v>178</v>
      </c>
      <c r="H938" s="46"/>
      <c r="I938" s="46">
        <v>3</v>
      </c>
      <c r="J938" s="119">
        <f t="shared" si="127"/>
        <v>181</v>
      </c>
      <c r="K938" s="45">
        <f t="shared" si="128"/>
        <v>0.19351338984555552</v>
      </c>
      <c r="L938" s="43">
        <f t="shared" si="129"/>
        <v>828.5179029542536</v>
      </c>
      <c r="M938" s="100">
        <f t="shared" si="131"/>
        <v>182.27393864993579</v>
      </c>
      <c r="N938" s="43">
        <v>209.46255434542306</v>
      </c>
      <c r="O938" s="100">
        <v>99.342690533835409</v>
      </c>
      <c r="P938" s="101">
        <f t="shared" si="133"/>
        <v>8.1841061187643671E-2</v>
      </c>
    </row>
    <row r="939" spans="1:16" s="56" customFormat="1" x14ac:dyDescent="0.25">
      <c r="A939" s="46">
        <f t="shared" si="132"/>
        <v>47</v>
      </c>
      <c r="B939" s="98" t="s">
        <v>1641</v>
      </c>
      <c r="C939" s="190">
        <v>3468</v>
      </c>
      <c r="D939" s="48"/>
      <c r="E939" s="49"/>
      <c r="F939" s="46">
        <f t="shared" si="126"/>
        <v>3468</v>
      </c>
      <c r="G939" s="46">
        <v>120</v>
      </c>
      <c r="H939" s="46"/>
      <c r="I939" s="46"/>
      <c r="J939" s="46">
        <f t="shared" si="127"/>
        <v>120</v>
      </c>
      <c r="K939" s="45">
        <f>3.5/$F$940*F939</f>
        <v>4.1621719062037509E-2</v>
      </c>
      <c r="L939" s="43">
        <f t="shared" si="129"/>
        <v>178.20130907816048</v>
      </c>
      <c r="M939" s="43">
        <f t="shared" si="131"/>
        <v>39.204287997195308</v>
      </c>
      <c r="N939" s="43">
        <v>45.052136174866327</v>
      </c>
      <c r="O939" s="43">
        <v>48.002737982101571</v>
      </c>
      <c r="P939" s="45">
        <f t="shared" si="133"/>
        <v>8.9521473827082962E-2</v>
      </c>
    </row>
    <row r="940" spans="1:16" s="107" customFormat="1" ht="14" x14ac:dyDescent="0.3">
      <c r="A940" s="35"/>
      <c r="B940" s="171" t="s">
        <v>1203</v>
      </c>
      <c r="C940" s="59">
        <f t="shared" ref="C940:O940" si="134">SUM(C893:C939)</f>
        <v>280504.5</v>
      </c>
      <c r="D940" s="59">
        <f t="shared" si="134"/>
        <v>815.1</v>
      </c>
      <c r="E940" s="59">
        <f t="shared" si="134"/>
        <v>10306.989999999998</v>
      </c>
      <c r="F940" s="59">
        <f t="shared" si="134"/>
        <v>291626.59000000008</v>
      </c>
      <c r="G940" s="59">
        <f t="shared" si="134"/>
        <v>5698</v>
      </c>
      <c r="H940" s="59">
        <f t="shared" si="134"/>
        <v>5</v>
      </c>
      <c r="I940" s="59">
        <f t="shared" si="134"/>
        <v>54</v>
      </c>
      <c r="J940" s="59">
        <f t="shared" si="134"/>
        <v>5757</v>
      </c>
      <c r="K940" s="59">
        <f t="shared" si="134"/>
        <v>3.5000000000000004</v>
      </c>
      <c r="L940" s="59">
        <f t="shared" si="134"/>
        <v>14985.074999999999</v>
      </c>
      <c r="M940" s="59">
        <f t="shared" si="134"/>
        <v>3296.7164999999991</v>
      </c>
      <c r="N940" s="59">
        <f t="shared" si="134"/>
        <v>3788.4662182502634</v>
      </c>
      <c r="O940" s="59">
        <f t="shared" si="134"/>
        <v>3912.7462203591408</v>
      </c>
      <c r="P940" s="57">
        <f t="shared" si="133"/>
        <v>8.9096827345577098E-2</v>
      </c>
    </row>
    <row r="941" spans="1:16" s="56" customFormat="1" ht="13" x14ac:dyDescent="0.3">
      <c r="A941" s="46"/>
      <c r="B941" s="77"/>
      <c r="C941" s="46"/>
      <c r="D941" s="46"/>
      <c r="E941" s="46"/>
      <c r="F941" s="46"/>
      <c r="G941" s="23"/>
      <c r="H941" s="165"/>
      <c r="I941" s="165"/>
      <c r="J941" s="46"/>
      <c r="K941" s="45"/>
      <c r="L941" s="43"/>
      <c r="M941" s="43"/>
      <c r="N941" s="43"/>
      <c r="O941" s="43"/>
      <c r="P941" s="45"/>
    </row>
    <row r="942" spans="1:16" s="56" customFormat="1" ht="14" x14ac:dyDescent="0.3">
      <c r="A942" s="545" t="s">
        <v>1883</v>
      </c>
      <c r="B942" s="545"/>
      <c r="C942" s="545"/>
      <c r="D942" s="545"/>
      <c r="E942" s="545"/>
      <c r="F942" s="545"/>
      <c r="G942" s="545"/>
      <c r="H942" s="545"/>
      <c r="I942" s="545"/>
      <c r="J942" s="545"/>
      <c r="K942" s="545"/>
      <c r="L942" s="545"/>
      <c r="M942" s="545"/>
      <c r="N942" s="545"/>
      <c r="O942" s="545"/>
      <c r="P942" s="545"/>
    </row>
    <row r="943" spans="1:16" s="56" customFormat="1" x14ac:dyDescent="0.25">
      <c r="A943" s="46">
        <v>1</v>
      </c>
      <c r="B943" s="46" t="s">
        <v>308</v>
      </c>
      <c r="C943" s="81">
        <v>5786.79</v>
      </c>
      <c r="D943" s="46"/>
      <c r="E943" s="49"/>
      <c r="F943" s="46">
        <f t="shared" ref="F943:F979" si="135">C943+D943+E943</f>
        <v>5786.79</v>
      </c>
      <c r="G943" s="46">
        <v>99</v>
      </c>
      <c r="H943" s="46"/>
      <c r="I943" s="46"/>
      <c r="J943" s="46">
        <f t="shared" ref="J943:J979" si="136">G943+H943+I943</f>
        <v>99</v>
      </c>
      <c r="K943" s="45">
        <f t="shared" ref="K943:K979" si="137">2/200944.39*F943</f>
        <v>5.7595934875315495E-2</v>
      </c>
      <c r="L943" s="43">
        <f t="shared" ref="L943:L979" si="138">K943*4281.45</f>
        <v>246.59411537191951</v>
      </c>
      <c r="M943" s="43">
        <f>L943*0.22</f>
        <v>54.250705381822293</v>
      </c>
      <c r="N943" s="43">
        <v>98.982069839322207</v>
      </c>
      <c r="O943" s="43">
        <v>78.482236718825519</v>
      </c>
      <c r="P943" s="45">
        <f t="shared" ref="P943:P980" si="139">(L943+M943+N943+O943)/F943</f>
        <v>8.2655345590887094E-2</v>
      </c>
    </row>
    <row r="944" spans="1:16" s="56" customFormat="1" x14ac:dyDescent="0.25">
      <c r="A944" s="46">
        <f>A943+1</f>
        <v>2</v>
      </c>
      <c r="B944" s="46" t="s">
        <v>309</v>
      </c>
      <c r="C944" s="81">
        <v>3626.15</v>
      </c>
      <c r="D944" s="48"/>
      <c r="E944" s="49"/>
      <c r="F944" s="46">
        <f t="shared" si="135"/>
        <v>3626.15</v>
      </c>
      <c r="G944" s="46">
        <v>63</v>
      </c>
      <c r="H944" s="46"/>
      <c r="I944" s="46"/>
      <c r="J944" s="46">
        <f t="shared" si="136"/>
        <v>63</v>
      </c>
      <c r="K944" s="45">
        <f t="shared" si="137"/>
        <v>3.6091079726087397E-2</v>
      </c>
      <c r="L944" s="43">
        <f t="shared" si="138"/>
        <v>154.52215329325688</v>
      </c>
      <c r="M944" s="43">
        <f t="shared" ref="M944:M979" si="140">L944*0.22</f>
        <v>33.994873724516516</v>
      </c>
      <c r="N944" s="43">
        <v>62.024685974064759</v>
      </c>
      <c r="O944" s="43">
        <v>49.178968422557098</v>
      </c>
      <c r="P944" s="45">
        <f t="shared" si="139"/>
        <v>8.2655345590887094E-2</v>
      </c>
    </row>
    <row r="945" spans="1:20" s="56" customFormat="1" x14ac:dyDescent="0.25">
      <c r="A945" s="46">
        <f t="shared" ref="A945:A979" si="141">A944+1</f>
        <v>3</v>
      </c>
      <c r="B945" s="46" t="s">
        <v>310</v>
      </c>
      <c r="C945" s="81">
        <v>7702.04</v>
      </c>
      <c r="D945" s="48"/>
      <c r="E945" s="49"/>
      <c r="F945" s="46">
        <f t="shared" si="135"/>
        <v>7702.04</v>
      </c>
      <c r="G945" s="46">
        <v>135</v>
      </c>
      <c r="H945" s="46"/>
      <c r="I945" s="46"/>
      <c r="J945" s="46">
        <f t="shared" si="136"/>
        <v>135</v>
      </c>
      <c r="K945" s="45">
        <f t="shared" si="137"/>
        <v>7.6658422760645356E-2</v>
      </c>
      <c r="L945" s="43">
        <f t="shared" si="138"/>
        <v>328.20920412856503</v>
      </c>
      <c r="M945" s="43">
        <f t="shared" si="140"/>
        <v>72.206024908284306</v>
      </c>
      <c r="N945" s="43">
        <v>131.74209901953469</v>
      </c>
      <c r="O945" s="43">
        <v>104.45744989845198</v>
      </c>
      <c r="P945" s="45">
        <f t="shared" si="139"/>
        <v>8.265534559088708E-2</v>
      </c>
    </row>
    <row r="946" spans="1:20" s="56" customFormat="1" x14ac:dyDescent="0.25">
      <c r="A946" s="46">
        <f t="shared" si="141"/>
        <v>4</v>
      </c>
      <c r="B946" s="46" t="s">
        <v>311</v>
      </c>
      <c r="C946" s="81">
        <v>5721.7</v>
      </c>
      <c r="D946" s="48"/>
      <c r="E946" s="49"/>
      <c r="F946" s="46">
        <f t="shared" si="135"/>
        <v>5721.7</v>
      </c>
      <c r="G946" s="46">
        <v>99</v>
      </c>
      <c r="H946" s="46"/>
      <c r="I946" s="46"/>
      <c r="J946" s="46">
        <f t="shared" si="136"/>
        <v>99</v>
      </c>
      <c r="K946" s="45">
        <f t="shared" si="137"/>
        <v>5.6948093947783253E-2</v>
      </c>
      <c r="L946" s="43">
        <f t="shared" si="138"/>
        <v>243.82041683273661</v>
      </c>
      <c r="M946" s="43">
        <f t="shared" si="140"/>
        <v>53.640491703202052</v>
      </c>
      <c r="N946" s="43">
        <v>97.868716334902388</v>
      </c>
      <c r="O946" s="43">
        <v>77.599465996537631</v>
      </c>
      <c r="P946" s="45">
        <f t="shared" si="139"/>
        <v>8.2655345590887094E-2</v>
      </c>
    </row>
    <row r="947" spans="1:20" s="56" customFormat="1" ht="13" x14ac:dyDescent="0.3">
      <c r="A947" s="46">
        <f t="shared" si="141"/>
        <v>5</v>
      </c>
      <c r="B947" s="46" t="s">
        <v>312</v>
      </c>
      <c r="C947" s="81">
        <v>5777.4</v>
      </c>
      <c r="D947" s="48"/>
      <c r="E947" s="49"/>
      <c r="F947" s="46">
        <f t="shared" si="135"/>
        <v>5777.4</v>
      </c>
      <c r="G947" s="46">
        <v>99</v>
      </c>
      <c r="H947" s="46"/>
      <c r="I947" s="46"/>
      <c r="J947" s="46">
        <f t="shared" si="136"/>
        <v>99</v>
      </c>
      <c r="K947" s="45">
        <f t="shared" si="137"/>
        <v>5.7502476182589607E-2</v>
      </c>
      <c r="L947" s="43">
        <f t="shared" si="138"/>
        <v>246.19397665194828</v>
      </c>
      <c r="M947" s="43">
        <f t="shared" si="140"/>
        <v>54.16267486342862</v>
      </c>
      <c r="N947" s="43">
        <v>98.821455468351203</v>
      </c>
      <c r="O947" s="43">
        <v>78.354886633062975</v>
      </c>
      <c r="P947" s="45">
        <f t="shared" si="139"/>
        <v>8.2655345590887094E-2</v>
      </c>
      <c r="Q947" s="103"/>
      <c r="R947" s="104"/>
      <c r="S947" s="104"/>
      <c r="T947" s="104"/>
    </row>
    <row r="948" spans="1:20" s="56" customFormat="1" x14ac:dyDescent="0.25">
      <c r="A948" s="46">
        <f t="shared" si="141"/>
        <v>6</v>
      </c>
      <c r="B948" s="46" t="s">
        <v>313</v>
      </c>
      <c r="C948" s="81">
        <v>5627.6</v>
      </c>
      <c r="D948" s="48"/>
      <c r="E948" s="49">
        <v>46.65</v>
      </c>
      <c r="F948" s="46">
        <f t="shared" si="135"/>
        <v>5674.25</v>
      </c>
      <c r="G948" s="46">
        <v>99</v>
      </c>
      <c r="H948" s="46"/>
      <c r="I948" s="46">
        <v>1</v>
      </c>
      <c r="J948" s="46">
        <f t="shared" si="136"/>
        <v>100</v>
      </c>
      <c r="K948" s="45">
        <f t="shared" si="137"/>
        <v>5.6475823982943728E-2</v>
      </c>
      <c r="L948" s="43">
        <f t="shared" si="138"/>
        <v>241.79841659177441</v>
      </c>
      <c r="M948" s="43">
        <f t="shared" si="140"/>
        <v>53.195651650190371</v>
      </c>
      <c r="N948" s="43">
        <v>97.057092064127772</v>
      </c>
      <c r="O948" s="43">
        <v>76.955934412998516</v>
      </c>
      <c r="P948" s="45">
        <f t="shared" si="139"/>
        <v>8.2655345590887094E-2</v>
      </c>
    </row>
    <row r="949" spans="1:20" s="56" customFormat="1" x14ac:dyDescent="0.25">
      <c r="A949" s="46">
        <f t="shared" si="141"/>
        <v>7</v>
      </c>
      <c r="B949" s="46" t="s">
        <v>314</v>
      </c>
      <c r="C949" s="81">
        <v>4060.15</v>
      </c>
      <c r="D949" s="48">
        <v>29</v>
      </c>
      <c r="E949" s="49"/>
      <c r="F949" s="46">
        <f t="shared" si="135"/>
        <v>4089.15</v>
      </c>
      <c r="G949" s="46">
        <v>72</v>
      </c>
      <c r="H949" s="46">
        <v>1</v>
      </c>
      <c r="I949" s="46"/>
      <c r="J949" s="46">
        <f t="shared" si="136"/>
        <v>73</v>
      </c>
      <c r="K949" s="45">
        <f t="shared" si="137"/>
        <v>4.0699319846650109E-2</v>
      </c>
      <c r="L949" s="43">
        <f t="shared" si="138"/>
        <v>174.25210295744009</v>
      </c>
      <c r="M949" s="43">
        <f t="shared" si="140"/>
        <v>38.335462650636821</v>
      </c>
      <c r="N949" s="43">
        <v>69.944223115659014</v>
      </c>
      <c r="O949" s="43">
        <v>55.458317699240062</v>
      </c>
      <c r="P949" s="45">
        <f t="shared" si="139"/>
        <v>8.2655345590887108E-2</v>
      </c>
    </row>
    <row r="950" spans="1:20" s="56" customFormat="1" x14ac:dyDescent="0.25">
      <c r="A950" s="46">
        <f t="shared" si="141"/>
        <v>8</v>
      </c>
      <c r="B950" s="46" t="s">
        <v>315</v>
      </c>
      <c r="C950" s="81">
        <v>3998.55</v>
      </c>
      <c r="D950" s="48"/>
      <c r="E950" s="49"/>
      <c r="F950" s="46">
        <f t="shared" si="135"/>
        <v>3998.55</v>
      </c>
      <c r="G950" s="46">
        <v>72</v>
      </c>
      <c r="H950" s="46"/>
      <c r="I950" s="46"/>
      <c r="J950" s="46">
        <f t="shared" si="136"/>
        <v>72</v>
      </c>
      <c r="K950" s="45">
        <f t="shared" si="137"/>
        <v>3.9797577827378007E-2</v>
      </c>
      <c r="L950" s="43">
        <f t="shared" si="138"/>
        <v>170.39133958902755</v>
      </c>
      <c r="M950" s="43">
        <f t="shared" si="140"/>
        <v>37.486094709586062</v>
      </c>
      <c r="N950" s="43">
        <v>68.394525351018743</v>
      </c>
      <c r="O950" s="43">
        <v>54.22957246280923</v>
      </c>
      <c r="P950" s="45">
        <f t="shared" si="139"/>
        <v>8.2655345590887094E-2</v>
      </c>
    </row>
    <row r="951" spans="1:20" s="56" customFormat="1" x14ac:dyDescent="0.25">
      <c r="A951" s="46">
        <f t="shared" si="141"/>
        <v>9</v>
      </c>
      <c r="B951" s="46" t="s">
        <v>316</v>
      </c>
      <c r="C951" s="81">
        <v>9976.0499999999993</v>
      </c>
      <c r="D951" s="48"/>
      <c r="E951" s="49">
        <v>37.299999999999997</v>
      </c>
      <c r="F951" s="46">
        <f t="shared" si="135"/>
        <v>10013.349999999999</v>
      </c>
      <c r="G951" s="46">
        <v>179</v>
      </c>
      <c r="H951" s="46"/>
      <c r="I951" s="46">
        <v>1</v>
      </c>
      <c r="J951" s="46">
        <f t="shared" si="136"/>
        <v>180</v>
      </c>
      <c r="K951" s="45">
        <f t="shared" si="137"/>
        <v>9.9662896784528263E-2</v>
      </c>
      <c r="L951" s="43">
        <f t="shared" si="138"/>
        <v>426.70170943811848</v>
      </c>
      <c r="M951" s="43">
        <f t="shared" si="140"/>
        <v>93.874376076386071</v>
      </c>
      <c r="N951" s="43">
        <v>171.2766678980189</v>
      </c>
      <c r="O951" s="43">
        <v>135.80415135998567</v>
      </c>
      <c r="P951" s="45">
        <f t="shared" si="139"/>
        <v>8.2655345590887094E-2</v>
      </c>
    </row>
    <row r="952" spans="1:20" s="56" customFormat="1" x14ac:dyDescent="0.25">
      <c r="A952" s="46">
        <f t="shared" si="141"/>
        <v>10</v>
      </c>
      <c r="B952" s="46" t="s">
        <v>317</v>
      </c>
      <c r="C952" s="81">
        <v>8239.06</v>
      </c>
      <c r="D952" s="48"/>
      <c r="E952" s="49"/>
      <c r="F952" s="46">
        <f t="shared" si="135"/>
        <v>8239.06</v>
      </c>
      <c r="G952" s="46">
        <v>144</v>
      </c>
      <c r="H952" s="46"/>
      <c r="I952" s="46"/>
      <c r="J952" s="46">
        <f t="shared" si="136"/>
        <v>144</v>
      </c>
      <c r="K952" s="45">
        <f t="shared" si="137"/>
        <v>8.2003384120352879E-2</v>
      </c>
      <c r="L952" s="43">
        <f t="shared" si="138"/>
        <v>351.0933889420848</v>
      </c>
      <c r="M952" s="43">
        <f t="shared" si="140"/>
        <v>77.24054556725865</v>
      </c>
      <c r="N952" s="43">
        <v>140.92773581387365</v>
      </c>
      <c r="O952" s="43">
        <v>111.74068132083704</v>
      </c>
      <c r="P952" s="45">
        <f t="shared" si="139"/>
        <v>8.2655345590887094E-2</v>
      </c>
    </row>
    <row r="953" spans="1:20" s="56" customFormat="1" x14ac:dyDescent="0.25">
      <c r="A953" s="46">
        <f t="shared" si="141"/>
        <v>11</v>
      </c>
      <c r="B953" s="46" t="s">
        <v>318</v>
      </c>
      <c r="C953" s="81">
        <v>5737.55</v>
      </c>
      <c r="D953" s="48"/>
      <c r="E953" s="49"/>
      <c r="F953" s="46">
        <f t="shared" si="135"/>
        <v>5737.55</v>
      </c>
      <c r="G953" s="46">
        <v>99</v>
      </c>
      <c r="H953" s="46"/>
      <c r="I953" s="46"/>
      <c r="J953" s="46">
        <f t="shared" si="136"/>
        <v>99</v>
      </c>
      <c r="K953" s="45">
        <f t="shared" si="137"/>
        <v>5.7105849036143776E-2</v>
      </c>
      <c r="L953" s="43">
        <f t="shared" si="138"/>
        <v>244.49583735579776</v>
      </c>
      <c r="M953" s="43">
        <f t="shared" si="140"/>
        <v>53.789084218275505</v>
      </c>
      <c r="N953" s="43">
        <v>98.139827919555259</v>
      </c>
      <c r="O953" s="43">
        <v>77.814428601365776</v>
      </c>
      <c r="P953" s="45">
        <f t="shared" si="139"/>
        <v>8.2655345590887108E-2</v>
      </c>
    </row>
    <row r="954" spans="1:20" s="56" customFormat="1" x14ac:dyDescent="0.25">
      <c r="A954" s="46">
        <f t="shared" si="141"/>
        <v>12</v>
      </c>
      <c r="B954" s="46" t="s">
        <v>319</v>
      </c>
      <c r="C954" s="81">
        <v>4073.5</v>
      </c>
      <c r="D954" s="48"/>
      <c r="E954" s="49"/>
      <c r="F954" s="46">
        <f t="shared" si="135"/>
        <v>4073.5</v>
      </c>
      <c r="G954" s="46">
        <v>72</v>
      </c>
      <c r="H954" s="46"/>
      <c r="I954" s="46"/>
      <c r="J954" s="46">
        <f t="shared" si="136"/>
        <v>72</v>
      </c>
      <c r="K954" s="45">
        <f t="shared" si="137"/>
        <v>4.0543555358773631E-2</v>
      </c>
      <c r="L954" s="43">
        <f t="shared" si="138"/>
        <v>173.58520509082135</v>
      </c>
      <c r="M954" s="43">
        <f t="shared" si="140"/>
        <v>38.188745119980695</v>
      </c>
      <c r="N954" s="43">
        <v>69.676532497374012</v>
      </c>
      <c r="O954" s="43">
        <v>55.246067556302506</v>
      </c>
      <c r="P954" s="45">
        <f t="shared" si="139"/>
        <v>8.2655345590887094E-2</v>
      </c>
    </row>
    <row r="955" spans="1:20" s="56" customFormat="1" x14ac:dyDescent="0.25">
      <c r="A955" s="46">
        <f t="shared" si="141"/>
        <v>13</v>
      </c>
      <c r="B955" s="46" t="s">
        <v>320</v>
      </c>
      <c r="C955" s="81">
        <v>3747.29</v>
      </c>
      <c r="D955" s="48"/>
      <c r="E955" s="49"/>
      <c r="F955" s="46">
        <f t="shared" si="135"/>
        <v>3747.29</v>
      </c>
      <c r="G955" s="46">
        <v>63</v>
      </c>
      <c r="H955" s="46"/>
      <c r="I955" s="46"/>
      <c r="J955" s="46">
        <f t="shared" si="136"/>
        <v>63</v>
      </c>
      <c r="K955" s="45">
        <f t="shared" si="137"/>
        <v>3.7296786439273068E-2</v>
      </c>
      <c r="L955" s="43">
        <f t="shared" si="138"/>
        <v>159.68432630042568</v>
      </c>
      <c r="M955" s="43">
        <f t="shared" si="140"/>
        <v>35.130551786093648</v>
      </c>
      <c r="N955" s="43">
        <v>64.096765303077134</v>
      </c>
      <c r="O955" s="43">
        <v>50.821906589678854</v>
      </c>
      <c r="P955" s="45">
        <f t="shared" si="139"/>
        <v>8.2655345590887108E-2</v>
      </c>
    </row>
    <row r="956" spans="1:20" s="56" customFormat="1" x14ac:dyDescent="0.25">
      <c r="A956" s="46">
        <f t="shared" si="141"/>
        <v>14</v>
      </c>
      <c r="B956" s="46" t="s">
        <v>321</v>
      </c>
      <c r="C956" s="81">
        <v>3638.7</v>
      </c>
      <c r="D956" s="48"/>
      <c r="E956" s="49"/>
      <c r="F956" s="46">
        <f t="shared" si="135"/>
        <v>3638.7</v>
      </c>
      <c r="G956" s="46">
        <v>63</v>
      </c>
      <c r="H956" s="46"/>
      <c r="I956" s="46"/>
      <c r="J956" s="46">
        <f t="shared" si="136"/>
        <v>63</v>
      </c>
      <c r="K956" s="45">
        <f t="shared" si="137"/>
        <v>3.6215989906461181E-2</v>
      </c>
      <c r="L956" s="43">
        <f t="shared" si="138"/>
        <v>155.05694998501821</v>
      </c>
      <c r="M956" s="43">
        <f t="shared" si="140"/>
        <v>34.112528996704008</v>
      </c>
      <c r="N956" s="43">
        <v>62.239351613647926</v>
      </c>
      <c r="O956" s="43">
        <v>49.349175406190724</v>
      </c>
      <c r="P956" s="45">
        <f t="shared" si="139"/>
        <v>8.2655345590887108E-2</v>
      </c>
    </row>
    <row r="957" spans="1:20" s="56" customFormat="1" x14ac:dyDescent="0.25">
      <c r="A957" s="46">
        <f t="shared" si="141"/>
        <v>15</v>
      </c>
      <c r="B957" s="46" t="s">
        <v>322</v>
      </c>
      <c r="C957" s="81">
        <v>6155.56</v>
      </c>
      <c r="D957" s="48"/>
      <c r="E957" s="49"/>
      <c r="F957" s="46">
        <f t="shared" si="135"/>
        <v>6155.56</v>
      </c>
      <c r="G957" s="46">
        <v>108</v>
      </c>
      <c r="H957" s="46"/>
      <c r="I957" s="46"/>
      <c r="J957" s="46">
        <f t="shared" si="136"/>
        <v>108</v>
      </c>
      <c r="K957" s="45">
        <f t="shared" si="137"/>
        <v>6.1266303577820702E-2</v>
      </c>
      <c r="L957" s="43">
        <f t="shared" si="138"/>
        <v>262.30861545326042</v>
      </c>
      <c r="M957" s="43">
        <f t="shared" si="140"/>
        <v>57.707895399717295</v>
      </c>
      <c r="N957" s="43">
        <v>105.28981867669955</v>
      </c>
      <c r="O957" s="43">
        <v>83.483609575763708</v>
      </c>
      <c r="P957" s="45">
        <f t="shared" si="139"/>
        <v>8.2655345590887094E-2</v>
      </c>
    </row>
    <row r="958" spans="1:20" s="56" customFormat="1" x14ac:dyDescent="0.25">
      <c r="A958" s="46">
        <f t="shared" si="141"/>
        <v>16</v>
      </c>
      <c r="B958" s="46" t="s">
        <v>323</v>
      </c>
      <c r="C958" s="81">
        <v>3981.75</v>
      </c>
      <c r="D958" s="48"/>
      <c r="E958" s="49"/>
      <c r="F958" s="46">
        <f t="shared" si="135"/>
        <v>3981.75</v>
      </c>
      <c r="G958" s="46">
        <v>72</v>
      </c>
      <c r="H958" s="46"/>
      <c r="I958" s="46"/>
      <c r="J958" s="46">
        <f t="shared" si="136"/>
        <v>72</v>
      </c>
      <c r="K958" s="45">
        <f t="shared" si="137"/>
        <v>3.9630367386718282E-2</v>
      </c>
      <c r="L958" s="43">
        <f t="shared" si="138"/>
        <v>169.67543644786497</v>
      </c>
      <c r="M958" s="43">
        <f t="shared" si="140"/>
        <v>37.328596018530291</v>
      </c>
      <c r="N958" s="43">
        <v>68.107164176118573</v>
      </c>
      <c r="O958" s="43">
        <v>54.001725664000865</v>
      </c>
      <c r="P958" s="45">
        <f t="shared" si="139"/>
        <v>8.2655345590887094E-2</v>
      </c>
    </row>
    <row r="959" spans="1:20" s="56" customFormat="1" x14ac:dyDescent="0.25">
      <c r="A959" s="46">
        <f t="shared" si="141"/>
        <v>17</v>
      </c>
      <c r="B959" s="46" t="s">
        <v>324</v>
      </c>
      <c r="C959" s="81">
        <v>4019.15</v>
      </c>
      <c r="D959" s="48"/>
      <c r="E959" s="49"/>
      <c r="F959" s="46">
        <f t="shared" si="135"/>
        <v>4019.15</v>
      </c>
      <c r="G959" s="46">
        <v>72</v>
      </c>
      <c r="H959" s="46"/>
      <c r="I959" s="46"/>
      <c r="J959" s="46">
        <f t="shared" si="136"/>
        <v>72</v>
      </c>
      <c r="K959" s="45">
        <f t="shared" si="137"/>
        <v>4.0002609677234575E-2</v>
      </c>
      <c r="L959" s="43">
        <f t="shared" si="138"/>
        <v>171.26917320259597</v>
      </c>
      <c r="M959" s="43">
        <f t="shared" si="140"/>
        <v>37.679218104571113</v>
      </c>
      <c r="N959" s="43">
        <v>68.746884886908262</v>
      </c>
      <c r="O959" s="43">
        <v>54.508956037538532</v>
      </c>
      <c r="P959" s="45">
        <f t="shared" si="139"/>
        <v>8.2655345590887108E-2</v>
      </c>
    </row>
    <row r="960" spans="1:20" s="56" customFormat="1" x14ac:dyDescent="0.25">
      <c r="A960" s="46">
        <f t="shared" si="141"/>
        <v>18</v>
      </c>
      <c r="B960" s="46" t="s">
        <v>325</v>
      </c>
      <c r="C960" s="81">
        <v>2190.5</v>
      </c>
      <c r="D960" s="48"/>
      <c r="E960" s="49"/>
      <c r="F960" s="46">
        <f t="shared" si="135"/>
        <v>2190.5</v>
      </c>
      <c r="G960" s="46">
        <v>43</v>
      </c>
      <c r="H960" s="46"/>
      <c r="I960" s="46"/>
      <c r="J960" s="46">
        <f t="shared" si="136"/>
        <v>43</v>
      </c>
      <c r="K960" s="45">
        <f t="shared" si="137"/>
        <v>2.1802051801495925E-2</v>
      </c>
      <c r="L960" s="43">
        <f t="shared" si="138"/>
        <v>93.344394685514729</v>
      </c>
      <c r="M960" s="43">
        <f t="shared" si="140"/>
        <v>20.535766830813241</v>
      </c>
      <c r="N960" s="43">
        <v>37.468134143978844</v>
      </c>
      <c r="O960" s="43">
        <v>29.708238856531398</v>
      </c>
      <c r="P960" s="45">
        <f t="shared" si="139"/>
        <v>8.2655345590887108E-2</v>
      </c>
    </row>
    <row r="961" spans="1:16" s="56" customFormat="1" x14ac:dyDescent="0.25">
      <c r="A961" s="46">
        <f t="shared" si="141"/>
        <v>19</v>
      </c>
      <c r="B961" s="46" t="s">
        <v>326</v>
      </c>
      <c r="C961" s="81">
        <v>3923.4</v>
      </c>
      <c r="D961" s="48"/>
      <c r="E961" s="49"/>
      <c r="F961" s="46">
        <f t="shared" si="135"/>
        <v>3923.4</v>
      </c>
      <c r="G961" s="46">
        <v>163</v>
      </c>
      <c r="H961" s="46"/>
      <c r="I961" s="46"/>
      <c r="J961" s="46">
        <f t="shared" si="136"/>
        <v>163</v>
      </c>
      <c r="K961" s="45">
        <f t="shared" si="137"/>
        <v>3.9049609695498338E-2</v>
      </c>
      <c r="L961" s="43">
        <f t="shared" si="138"/>
        <v>167.18895143079135</v>
      </c>
      <c r="M961" s="43">
        <f t="shared" si="140"/>
        <v>36.781569314774096</v>
      </c>
      <c r="N961" s="43">
        <v>67.109097238295632</v>
      </c>
      <c r="O961" s="43">
        <v>53.210364907425379</v>
      </c>
      <c r="P961" s="45">
        <f t="shared" si="139"/>
        <v>8.2655345590887094E-2</v>
      </c>
    </row>
    <row r="962" spans="1:16" s="56" customFormat="1" x14ac:dyDescent="0.25">
      <c r="A962" s="46">
        <f t="shared" si="141"/>
        <v>20</v>
      </c>
      <c r="B962" s="46" t="s">
        <v>327</v>
      </c>
      <c r="C962" s="81">
        <v>7774.24</v>
      </c>
      <c r="D962" s="48"/>
      <c r="E962" s="49"/>
      <c r="F962" s="46">
        <f t="shared" si="135"/>
        <v>7774.24</v>
      </c>
      <c r="G962" s="46">
        <v>144</v>
      </c>
      <c r="H962" s="46"/>
      <c r="I962" s="46"/>
      <c r="J962" s="46">
        <f t="shared" si="136"/>
        <v>144</v>
      </c>
      <c r="K962" s="45">
        <f t="shared" si="137"/>
        <v>7.7377029535385375E-2</v>
      </c>
      <c r="L962" s="43">
        <f t="shared" si="138"/>
        <v>331.28588310427568</v>
      </c>
      <c r="M962" s="43">
        <f t="shared" si="140"/>
        <v>72.882894282940654</v>
      </c>
      <c r="N962" s="43">
        <v>132.97706787833189</v>
      </c>
      <c r="O962" s="43">
        <v>105.43664864094984</v>
      </c>
      <c r="P962" s="45">
        <f t="shared" si="139"/>
        <v>8.2655345590887094E-2</v>
      </c>
    </row>
    <row r="963" spans="1:16" s="56" customFormat="1" x14ac:dyDescent="0.25">
      <c r="A963" s="46">
        <f t="shared" si="141"/>
        <v>21</v>
      </c>
      <c r="B963" s="46" t="s">
        <v>328</v>
      </c>
      <c r="C963" s="81">
        <v>13720.72</v>
      </c>
      <c r="D963" s="48">
        <v>29.7</v>
      </c>
      <c r="E963" s="49"/>
      <c r="F963" s="46">
        <f t="shared" si="135"/>
        <v>13750.42</v>
      </c>
      <c r="G963" s="46">
        <v>251</v>
      </c>
      <c r="H963" s="46">
        <v>1</v>
      </c>
      <c r="I963" s="46"/>
      <c r="J963" s="46">
        <f t="shared" si="136"/>
        <v>252</v>
      </c>
      <c r="K963" s="45">
        <f t="shared" si="137"/>
        <v>0.13685796353906668</v>
      </c>
      <c r="L963" s="43">
        <f t="shared" si="138"/>
        <v>585.95052799433699</v>
      </c>
      <c r="M963" s="43">
        <f t="shared" si="140"/>
        <v>128.90911615875413</v>
      </c>
      <c r="N963" s="43">
        <v>235.19862181969845</v>
      </c>
      <c r="O963" s="43">
        <v>186.48745114705611</v>
      </c>
      <c r="P963" s="45">
        <f t="shared" si="139"/>
        <v>8.2655345590887094E-2</v>
      </c>
    </row>
    <row r="964" spans="1:16" s="56" customFormat="1" x14ac:dyDescent="0.25">
      <c r="A964" s="46">
        <f t="shared" si="141"/>
        <v>22</v>
      </c>
      <c r="B964" s="46" t="s">
        <v>329</v>
      </c>
      <c r="C964" s="81">
        <v>7628.53</v>
      </c>
      <c r="D964" s="48"/>
      <c r="E964" s="49"/>
      <c r="F964" s="46">
        <f t="shared" si="135"/>
        <v>7628.53</v>
      </c>
      <c r="G964" s="46">
        <v>144</v>
      </c>
      <c r="H964" s="46"/>
      <c r="I964" s="46"/>
      <c r="J964" s="46">
        <f t="shared" si="136"/>
        <v>144</v>
      </c>
      <c r="K964" s="45">
        <f t="shared" si="137"/>
        <v>7.5926777552734845E-2</v>
      </c>
      <c r="L964" s="43">
        <f t="shared" si="138"/>
        <v>325.07670175315661</v>
      </c>
      <c r="M964" s="43">
        <f t="shared" si="140"/>
        <v>71.51687438569445</v>
      </c>
      <c r="N964" s="43">
        <v>130.48472283102799</v>
      </c>
      <c r="O964" s="43">
        <v>103.46048453057084</v>
      </c>
      <c r="P964" s="45">
        <f t="shared" si="139"/>
        <v>8.2655345590887094E-2</v>
      </c>
    </row>
    <row r="965" spans="1:16" s="56" customFormat="1" x14ac:dyDescent="0.25">
      <c r="A965" s="46">
        <f t="shared" si="141"/>
        <v>23</v>
      </c>
      <c r="B965" s="46" t="s">
        <v>330</v>
      </c>
      <c r="C965" s="81">
        <v>7731.41</v>
      </c>
      <c r="D965" s="48"/>
      <c r="E965" s="49"/>
      <c r="F965" s="46">
        <f t="shared" si="135"/>
        <v>7731.41</v>
      </c>
      <c r="G965" s="46">
        <v>135</v>
      </c>
      <c r="H965" s="46"/>
      <c r="I965" s="46"/>
      <c r="J965" s="46">
        <f t="shared" si="136"/>
        <v>135</v>
      </c>
      <c r="K965" s="45">
        <f t="shared" si="137"/>
        <v>7.6950742441727268E-2</v>
      </c>
      <c r="L965" s="43">
        <f t="shared" si="138"/>
        <v>329.46075622713317</v>
      </c>
      <c r="M965" s="43">
        <f t="shared" si="140"/>
        <v>72.481366369969294</v>
      </c>
      <c r="N965" s="43">
        <v>132.24446793065482</v>
      </c>
      <c r="O965" s="43">
        <v>104.85577492708303</v>
      </c>
      <c r="P965" s="45">
        <f t="shared" si="139"/>
        <v>8.2655345590887094E-2</v>
      </c>
    </row>
    <row r="966" spans="1:16" s="56" customFormat="1" x14ac:dyDescent="0.25">
      <c r="A966" s="46">
        <f t="shared" si="141"/>
        <v>24</v>
      </c>
      <c r="B966" s="46" t="s">
        <v>331</v>
      </c>
      <c r="C966" s="81">
        <v>7718.47</v>
      </c>
      <c r="D966" s="48"/>
      <c r="E966" s="49"/>
      <c r="F966" s="46">
        <f t="shared" si="135"/>
        <v>7718.47</v>
      </c>
      <c r="G966" s="46">
        <v>135</v>
      </c>
      <c r="H966" s="46"/>
      <c r="I966" s="46"/>
      <c r="J966" s="46">
        <f t="shared" si="136"/>
        <v>135</v>
      </c>
      <c r="K966" s="45">
        <f t="shared" si="137"/>
        <v>7.682195059040961E-2</v>
      </c>
      <c r="L966" s="43">
        <f t="shared" si="138"/>
        <v>328.90934035530921</v>
      </c>
      <c r="M966" s="43">
        <f t="shared" si="140"/>
        <v>72.360054878168029</v>
      </c>
      <c r="N966" s="43">
        <v>132.02313140665436</v>
      </c>
      <c r="O966" s="43">
        <v>104.68027864276279</v>
      </c>
      <c r="P966" s="45">
        <f t="shared" si="139"/>
        <v>8.2655345590887094E-2</v>
      </c>
    </row>
    <row r="967" spans="1:16" s="56" customFormat="1" x14ac:dyDescent="0.25">
      <c r="A967" s="46">
        <f t="shared" si="141"/>
        <v>25</v>
      </c>
      <c r="B967" s="46" t="s">
        <v>332</v>
      </c>
      <c r="C967" s="81">
        <v>7958</v>
      </c>
      <c r="D967" s="48"/>
      <c r="E967" s="49"/>
      <c r="F967" s="46">
        <f t="shared" si="135"/>
        <v>7958</v>
      </c>
      <c r="G967" s="46">
        <v>144</v>
      </c>
      <c r="H967" s="46"/>
      <c r="I967" s="46"/>
      <c r="J967" s="46">
        <f t="shared" si="136"/>
        <v>144</v>
      </c>
      <c r="K967" s="45">
        <f t="shared" si="137"/>
        <v>7.920599326012534E-2</v>
      </c>
      <c r="L967" s="43">
        <f t="shared" si="138"/>
        <v>339.11649984356364</v>
      </c>
      <c r="M967" s="43">
        <f t="shared" si="140"/>
        <v>74.605629965584001</v>
      </c>
      <c r="N967" s="43">
        <v>136.12025177712101</v>
      </c>
      <c r="O967" s="43">
        <v>107.92885862601089</v>
      </c>
      <c r="P967" s="45">
        <f t="shared" si="139"/>
        <v>8.2655345590887094E-2</v>
      </c>
    </row>
    <row r="968" spans="1:16" s="56" customFormat="1" x14ac:dyDescent="0.25">
      <c r="A968" s="46">
        <f t="shared" si="141"/>
        <v>26</v>
      </c>
      <c r="B968" s="46" t="s">
        <v>333</v>
      </c>
      <c r="C968" s="81">
        <v>3973.2</v>
      </c>
      <c r="D968" s="48"/>
      <c r="E968" s="49"/>
      <c r="F968" s="46">
        <f t="shared" si="135"/>
        <v>3973.2</v>
      </c>
      <c r="G968" s="46">
        <v>72</v>
      </c>
      <c r="H968" s="46"/>
      <c r="I968" s="46"/>
      <c r="J968" s="46">
        <f t="shared" si="136"/>
        <v>72</v>
      </c>
      <c r="K968" s="45">
        <f t="shared" si="137"/>
        <v>3.9545269216025379E-2</v>
      </c>
      <c r="L968" s="43">
        <f t="shared" si="138"/>
        <v>169.31109288495185</v>
      </c>
      <c r="M968" s="43">
        <f t="shared" si="140"/>
        <v>37.248440434689407</v>
      </c>
      <c r="N968" s="43">
        <v>67.960917863892575</v>
      </c>
      <c r="O968" s="43">
        <v>53.885767918178743</v>
      </c>
      <c r="P968" s="45">
        <f t="shared" si="139"/>
        <v>8.2655345590887108E-2</v>
      </c>
    </row>
    <row r="969" spans="1:16" s="56" customFormat="1" x14ac:dyDescent="0.25">
      <c r="A969" s="46">
        <f t="shared" si="141"/>
        <v>27</v>
      </c>
      <c r="B969" s="46" t="s">
        <v>334</v>
      </c>
      <c r="C969" s="81">
        <v>4035</v>
      </c>
      <c r="D969" s="48"/>
      <c r="E969" s="49"/>
      <c r="F969" s="46">
        <f t="shared" si="135"/>
        <v>4035</v>
      </c>
      <c r="G969" s="46">
        <v>163</v>
      </c>
      <c r="H969" s="46"/>
      <c r="I969" s="46"/>
      <c r="J969" s="46">
        <f t="shared" si="136"/>
        <v>163</v>
      </c>
      <c r="K969" s="45">
        <f t="shared" si="137"/>
        <v>4.0160364765595091E-2</v>
      </c>
      <c r="L969" s="43">
        <f t="shared" si="138"/>
        <v>171.94459372565709</v>
      </c>
      <c r="M969" s="43">
        <f t="shared" si="140"/>
        <v>37.827810619644559</v>
      </c>
      <c r="N969" s="43">
        <v>69.017996471561105</v>
      </c>
      <c r="O969" s="43">
        <v>54.723918642366669</v>
      </c>
      <c r="P969" s="45">
        <f t="shared" si="139"/>
        <v>8.2655345590887108E-2</v>
      </c>
    </row>
    <row r="970" spans="1:16" s="56" customFormat="1" x14ac:dyDescent="0.25">
      <c r="A970" s="46">
        <f t="shared" si="141"/>
        <v>28</v>
      </c>
      <c r="B970" s="46" t="s">
        <v>335</v>
      </c>
      <c r="C970" s="81">
        <v>3981.6</v>
      </c>
      <c r="D970" s="48"/>
      <c r="E970" s="49"/>
      <c r="F970" s="46">
        <f t="shared" si="135"/>
        <v>3981.6</v>
      </c>
      <c r="G970" s="46">
        <v>163</v>
      </c>
      <c r="H970" s="46"/>
      <c r="I970" s="46"/>
      <c r="J970" s="46">
        <f t="shared" si="136"/>
        <v>163</v>
      </c>
      <c r="K970" s="45">
        <f t="shared" si="137"/>
        <v>3.9628874436355245E-2</v>
      </c>
      <c r="L970" s="43">
        <f t="shared" si="138"/>
        <v>169.66904445553317</v>
      </c>
      <c r="M970" s="43">
        <f t="shared" si="140"/>
        <v>37.327189780217296</v>
      </c>
      <c r="N970" s="43">
        <v>68.104598451342682</v>
      </c>
      <c r="O970" s="43">
        <v>53.999691317582922</v>
      </c>
      <c r="P970" s="45">
        <f t="shared" si="139"/>
        <v>8.2655345590887094E-2</v>
      </c>
    </row>
    <row r="971" spans="1:16" s="56" customFormat="1" x14ac:dyDescent="0.25">
      <c r="A971" s="46">
        <f t="shared" si="141"/>
        <v>29</v>
      </c>
      <c r="B971" s="46" t="s">
        <v>336</v>
      </c>
      <c r="C971" s="81">
        <v>3970.65</v>
      </c>
      <c r="D971" s="48"/>
      <c r="E971" s="49">
        <v>104.6</v>
      </c>
      <c r="F971" s="46">
        <f t="shared" si="135"/>
        <v>4075.25</v>
      </c>
      <c r="G971" s="46">
        <v>72</v>
      </c>
      <c r="H971" s="46"/>
      <c r="I971" s="46">
        <v>2</v>
      </c>
      <c r="J971" s="46">
        <f t="shared" si="136"/>
        <v>74</v>
      </c>
      <c r="K971" s="45">
        <f t="shared" si="137"/>
        <v>4.0560973113009019E-2</v>
      </c>
      <c r="L971" s="43">
        <f t="shared" si="138"/>
        <v>173.65977833469245</v>
      </c>
      <c r="M971" s="43">
        <f t="shared" si="140"/>
        <v>38.205151233632336</v>
      </c>
      <c r="N971" s="43">
        <v>69.706465953092788</v>
      </c>
      <c r="O971" s="43">
        <v>55.269801597845039</v>
      </c>
      <c r="P971" s="45">
        <f t="shared" si="139"/>
        <v>8.2655345590887094E-2</v>
      </c>
    </row>
    <row r="972" spans="1:16" s="56" customFormat="1" x14ac:dyDescent="0.25">
      <c r="A972" s="46">
        <f t="shared" si="141"/>
        <v>30</v>
      </c>
      <c r="B972" s="46" t="s">
        <v>337</v>
      </c>
      <c r="C972" s="81">
        <v>4030.55</v>
      </c>
      <c r="D972" s="48"/>
      <c r="E972" s="49"/>
      <c r="F972" s="46">
        <f t="shared" si="135"/>
        <v>4030.55</v>
      </c>
      <c r="G972" s="46">
        <v>72</v>
      </c>
      <c r="H972" s="46"/>
      <c r="I972" s="46"/>
      <c r="J972" s="46">
        <f t="shared" si="136"/>
        <v>72</v>
      </c>
      <c r="K972" s="45">
        <f t="shared" si="137"/>
        <v>4.0116073904825106E-2</v>
      </c>
      <c r="L972" s="43">
        <f t="shared" si="138"/>
        <v>171.75496461981345</v>
      </c>
      <c r="M972" s="43">
        <f t="shared" si="140"/>
        <v>37.786092216358959</v>
      </c>
      <c r="N972" s="43">
        <v>68.94187996987624</v>
      </c>
      <c r="O972" s="43">
        <v>54.663566365301349</v>
      </c>
      <c r="P972" s="45">
        <f t="shared" si="139"/>
        <v>8.2655345590887094E-2</v>
      </c>
    </row>
    <row r="973" spans="1:16" s="56" customFormat="1" x14ac:dyDescent="0.25">
      <c r="A973" s="46">
        <f t="shared" si="141"/>
        <v>31</v>
      </c>
      <c r="B973" s="46" t="s">
        <v>338</v>
      </c>
      <c r="C973" s="81">
        <v>4226.88</v>
      </c>
      <c r="D973" s="48"/>
      <c r="E973" s="49"/>
      <c r="F973" s="46">
        <f t="shared" si="135"/>
        <v>4226.88</v>
      </c>
      <c r="G973" s="46">
        <v>82</v>
      </c>
      <c r="H973" s="46"/>
      <c r="I973" s="46"/>
      <c r="J973" s="46">
        <f t="shared" si="136"/>
        <v>82</v>
      </c>
      <c r="K973" s="45">
        <f t="shared" si="137"/>
        <v>4.2070146869987259E-2</v>
      </c>
      <c r="L973" s="43">
        <f t="shared" si="138"/>
        <v>180.12123031650694</v>
      </c>
      <c r="M973" s="43">
        <f t="shared" si="140"/>
        <v>39.62667066963153</v>
      </c>
      <c r="N973" s="43">
        <v>72.300071604885304</v>
      </c>
      <c r="O973" s="43">
        <v>57.326254580185086</v>
      </c>
      <c r="P973" s="45">
        <f t="shared" si="139"/>
        <v>8.2655345590887094E-2</v>
      </c>
    </row>
    <row r="974" spans="1:16" s="56" customFormat="1" x14ac:dyDescent="0.25">
      <c r="A974" s="46">
        <f t="shared" si="141"/>
        <v>32</v>
      </c>
      <c r="B974" s="46" t="s">
        <v>339</v>
      </c>
      <c r="C974" s="81">
        <v>4140.3</v>
      </c>
      <c r="D974" s="48"/>
      <c r="E974" s="49">
        <v>50.1</v>
      </c>
      <c r="F974" s="46">
        <f t="shared" si="135"/>
        <v>4190.4000000000005</v>
      </c>
      <c r="G974" s="46">
        <v>82</v>
      </c>
      <c r="H974" s="46">
        <v>1</v>
      </c>
      <c r="I974" s="46"/>
      <c r="J974" s="46">
        <f t="shared" si="136"/>
        <v>83</v>
      </c>
      <c r="K974" s="45">
        <f t="shared" si="137"/>
        <v>4.170706134169757E-2</v>
      </c>
      <c r="L974" s="43">
        <f t="shared" si="138"/>
        <v>178.56669778141105</v>
      </c>
      <c r="M974" s="43">
        <f t="shared" si="140"/>
        <v>39.284673511910434</v>
      </c>
      <c r="N974" s="43">
        <v>71.676087339387777</v>
      </c>
      <c r="O974" s="43">
        <v>56.83150153134406</v>
      </c>
      <c r="P974" s="45">
        <f t="shared" si="139"/>
        <v>8.2655345590887094E-2</v>
      </c>
    </row>
    <row r="975" spans="1:16" s="56" customFormat="1" x14ac:dyDescent="0.25">
      <c r="A975" s="46">
        <f t="shared" si="141"/>
        <v>33</v>
      </c>
      <c r="B975" s="37" t="s">
        <v>1237</v>
      </c>
      <c r="C975" s="81">
        <v>4059.4</v>
      </c>
      <c r="D975" s="94"/>
      <c r="E975" s="105"/>
      <c r="F975" s="46">
        <f t="shared" si="135"/>
        <v>4059.4</v>
      </c>
      <c r="G975" s="46">
        <v>162</v>
      </c>
      <c r="H975" s="46"/>
      <c r="I975" s="46"/>
      <c r="J975" s="46">
        <f t="shared" si="136"/>
        <v>162</v>
      </c>
      <c r="K975" s="45">
        <f t="shared" si="137"/>
        <v>4.0403218024648503E-2</v>
      </c>
      <c r="L975" s="43">
        <f t="shared" si="138"/>
        <v>172.98435781163133</v>
      </c>
      <c r="M975" s="43">
        <f t="shared" si="140"/>
        <v>38.05655871855889</v>
      </c>
      <c r="N975" s="43">
        <v>69.435354368439931</v>
      </c>
      <c r="O975" s="43">
        <v>55.054838993016908</v>
      </c>
      <c r="P975" s="45">
        <f t="shared" si="139"/>
        <v>8.265534559088708E-2</v>
      </c>
    </row>
    <row r="976" spans="1:16" s="56" customFormat="1" x14ac:dyDescent="0.25">
      <c r="A976" s="46">
        <f t="shared" si="141"/>
        <v>34</v>
      </c>
      <c r="B976" s="38" t="s">
        <v>1238</v>
      </c>
      <c r="C976" s="92">
        <v>4225.3</v>
      </c>
      <c r="D976" s="94"/>
      <c r="E976" s="105"/>
      <c r="F976" s="46">
        <f t="shared" si="135"/>
        <v>4225.3</v>
      </c>
      <c r="G976" s="46">
        <v>171</v>
      </c>
      <c r="H976" s="46"/>
      <c r="I976" s="46"/>
      <c r="J976" s="46">
        <f t="shared" si="136"/>
        <v>171</v>
      </c>
      <c r="K976" s="45">
        <f t="shared" si="137"/>
        <v>4.2054421126163311E-2</v>
      </c>
      <c r="L976" s="43">
        <f t="shared" si="138"/>
        <v>180.05390133061189</v>
      </c>
      <c r="M976" s="43">
        <f t="shared" si="140"/>
        <v>39.611858292734617</v>
      </c>
      <c r="N976" s="43">
        <v>72.273045970579219</v>
      </c>
      <c r="O976" s="43">
        <v>57.304826131249541</v>
      </c>
      <c r="P976" s="45">
        <f t="shared" si="139"/>
        <v>8.2655345590887108E-2</v>
      </c>
    </row>
    <row r="977" spans="1:16" s="56" customFormat="1" x14ac:dyDescent="0.25">
      <c r="A977" s="46">
        <f t="shared" si="141"/>
        <v>35</v>
      </c>
      <c r="B977" s="38" t="s">
        <v>1239</v>
      </c>
      <c r="C977" s="92">
        <v>3974.4</v>
      </c>
      <c r="D977" s="94"/>
      <c r="E977" s="105"/>
      <c r="F977" s="46">
        <f t="shared" si="135"/>
        <v>3974.4</v>
      </c>
      <c r="G977" s="46">
        <v>108</v>
      </c>
      <c r="H977" s="46"/>
      <c r="I977" s="46"/>
      <c r="J977" s="46">
        <f t="shared" si="136"/>
        <v>108</v>
      </c>
      <c r="K977" s="45">
        <f t="shared" si="137"/>
        <v>3.9557212818929648E-2</v>
      </c>
      <c r="L977" s="43">
        <f t="shared" si="138"/>
        <v>169.36222882360633</v>
      </c>
      <c r="M977" s="43">
        <f t="shared" si="140"/>
        <v>37.259690341193391</v>
      </c>
      <c r="N977" s="43">
        <v>67.981443662099736</v>
      </c>
      <c r="O977" s="43">
        <v>53.902042689522197</v>
      </c>
      <c r="P977" s="45">
        <f t="shared" si="139"/>
        <v>8.2655345590887094E-2</v>
      </c>
    </row>
    <row r="978" spans="1:16" s="56" customFormat="1" x14ac:dyDescent="0.25">
      <c r="A978" s="46">
        <f t="shared" si="141"/>
        <v>36</v>
      </c>
      <c r="B978" s="38" t="s">
        <v>1240</v>
      </c>
      <c r="C978" s="92">
        <v>3989.7</v>
      </c>
      <c r="D978" s="94"/>
      <c r="E978" s="105"/>
      <c r="F978" s="46">
        <f t="shared" si="135"/>
        <v>3989.7</v>
      </c>
      <c r="G978" s="46">
        <v>162</v>
      </c>
      <c r="H978" s="46"/>
      <c r="I978" s="46"/>
      <c r="J978" s="46">
        <f t="shared" si="136"/>
        <v>162</v>
      </c>
      <c r="K978" s="45">
        <f t="shared" si="137"/>
        <v>3.9709493755959044E-2</v>
      </c>
      <c r="L978" s="43">
        <f t="shared" si="138"/>
        <v>170.01421204145083</v>
      </c>
      <c r="M978" s="43">
        <f t="shared" si="140"/>
        <v>37.40312664911918</v>
      </c>
      <c r="N978" s="43">
        <v>68.243147589240976</v>
      </c>
      <c r="O978" s="43">
        <v>54.10954602415125</v>
      </c>
      <c r="P978" s="45">
        <f t="shared" si="139"/>
        <v>8.2655345590887094E-2</v>
      </c>
    </row>
    <row r="979" spans="1:16" s="56" customFormat="1" x14ac:dyDescent="0.25">
      <c r="A979" s="46">
        <f t="shared" si="141"/>
        <v>37</v>
      </c>
      <c r="B979" s="38" t="s">
        <v>1453</v>
      </c>
      <c r="C979" s="92">
        <v>5525.8</v>
      </c>
      <c r="D979" s="94"/>
      <c r="E979" s="105"/>
      <c r="F979" s="46">
        <f t="shared" si="135"/>
        <v>5525.8</v>
      </c>
      <c r="G979" s="46">
        <v>146</v>
      </c>
      <c r="H979" s="46"/>
      <c r="I979" s="46"/>
      <c r="J979" s="46">
        <f t="shared" si="136"/>
        <v>146</v>
      </c>
      <c r="K979" s="45">
        <f t="shared" si="137"/>
        <v>5.4998300773661801E-2</v>
      </c>
      <c r="L979" s="43">
        <f t="shared" si="138"/>
        <v>235.4724748473943</v>
      </c>
      <c r="M979" s="43">
        <f t="shared" si="140"/>
        <v>51.803944466426742</v>
      </c>
      <c r="N979" s="43">
        <v>94.517879777584227</v>
      </c>
      <c r="O979" s="43">
        <v>74.942609574718645</v>
      </c>
      <c r="P979" s="45">
        <f t="shared" si="139"/>
        <v>8.2655345590887094E-2</v>
      </c>
    </row>
    <row r="980" spans="1:16" s="56" customFormat="1" ht="14" x14ac:dyDescent="0.3">
      <c r="A980" s="35"/>
      <c r="B980" s="35" t="s">
        <v>2074</v>
      </c>
      <c r="C980" s="106">
        <f>SUM(C943:C979)</f>
        <v>200647.03999999995</v>
      </c>
      <c r="D980" s="106">
        <f t="shared" ref="D980:O980" si="142">SUM(D943:D979)</f>
        <v>58.7</v>
      </c>
      <c r="E980" s="106">
        <f t="shared" si="142"/>
        <v>238.64999999999998</v>
      </c>
      <c r="F980" s="106">
        <f t="shared" si="142"/>
        <v>200944.38999999996</v>
      </c>
      <c r="G980" s="106">
        <f t="shared" si="142"/>
        <v>4224</v>
      </c>
      <c r="H980" s="106">
        <f t="shared" si="142"/>
        <v>3</v>
      </c>
      <c r="I980" s="106">
        <f t="shared" si="142"/>
        <v>4</v>
      </c>
      <c r="J980" s="106">
        <f t="shared" si="142"/>
        <v>4231</v>
      </c>
      <c r="K980" s="106">
        <f t="shared" si="142"/>
        <v>2</v>
      </c>
      <c r="L980" s="106">
        <f t="shared" si="142"/>
        <v>8562.899999999996</v>
      </c>
      <c r="M980" s="106">
        <f t="shared" si="142"/>
        <v>1883.8379999999997</v>
      </c>
      <c r="N980" s="106">
        <f t="shared" si="142"/>
        <v>3437.12</v>
      </c>
      <c r="O980" s="106">
        <f t="shared" si="142"/>
        <v>2725.2699999999991</v>
      </c>
      <c r="P980" s="45">
        <f t="shared" si="139"/>
        <v>8.2655345590887108E-2</v>
      </c>
    </row>
    <row r="981" spans="1:16" s="56" customFormat="1" ht="14" x14ac:dyDescent="0.3">
      <c r="A981" s="545" t="s">
        <v>1884</v>
      </c>
      <c r="B981" s="545"/>
      <c r="C981" s="545"/>
      <c r="D981" s="545"/>
      <c r="E981" s="545"/>
      <c r="F981" s="545"/>
      <c r="G981" s="545"/>
      <c r="H981" s="545"/>
      <c r="I981" s="545"/>
      <c r="J981" s="545"/>
      <c r="K981" s="545"/>
      <c r="L981" s="545"/>
      <c r="M981" s="545"/>
      <c r="N981" s="545"/>
      <c r="O981" s="545"/>
      <c r="P981" s="545"/>
    </row>
    <row r="982" spans="1:16" s="56" customFormat="1" x14ac:dyDescent="0.25">
      <c r="A982" s="46">
        <v>1</v>
      </c>
      <c r="B982" s="46" t="s">
        <v>2431</v>
      </c>
      <c r="C982" s="46">
        <v>22381.8</v>
      </c>
      <c r="D982" s="46"/>
      <c r="E982" s="49"/>
      <c r="F982" s="46">
        <f>C982+D982+E982</f>
        <v>22381.8</v>
      </c>
      <c r="G982" s="108">
        <v>395</v>
      </c>
      <c r="H982" s="108"/>
      <c r="I982" s="45"/>
      <c r="J982" s="46">
        <f>G982+H982+I982</f>
        <v>395</v>
      </c>
      <c r="K982" s="45">
        <f t="shared" ref="K982:K1044" si="143">4/$F$1046*F982</f>
        <v>0.24462401222759372</v>
      </c>
      <c r="L982" s="43">
        <f t="shared" ref="L982:L1013" si="144">K982*4281.45</f>
        <v>1047.3454771518311</v>
      </c>
      <c r="M982" s="43">
        <f>L982*0.22</f>
        <v>230.41600497340283</v>
      </c>
      <c r="N982" s="43">
        <v>276.16896565870945</v>
      </c>
      <c r="O982" s="43">
        <v>304.63934650528955</v>
      </c>
      <c r="P982" s="45">
        <f t="shared" ref="P982:P1012" si="145">(L982+M982+N982+O982)/F982</f>
        <v>8.3039335276395676E-2</v>
      </c>
    </row>
    <row r="983" spans="1:16" s="56" customFormat="1" x14ac:dyDescent="0.25">
      <c r="A983" s="46">
        <f>A982+1</f>
        <v>2</v>
      </c>
      <c r="B983" s="46" t="s">
        <v>2432</v>
      </c>
      <c r="C983" s="46">
        <v>2034</v>
      </c>
      <c r="D983" s="48">
        <v>106.1</v>
      </c>
      <c r="E983" s="49"/>
      <c r="F983" s="46">
        <f>C983+D983+E983</f>
        <v>2140.1</v>
      </c>
      <c r="G983" s="108">
        <v>36</v>
      </c>
      <c r="H983" s="108">
        <v>1</v>
      </c>
      <c r="I983" s="45"/>
      <c r="J983" s="46">
        <f>G983+H983+I983</f>
        <v>37</v>
      </c>
      <c r="K983" s="45">
        <f t="shared" si="143"/>
        <v>2.3390426532641402E-2</v>
      </c>
      <c r="L983" s="43">
        <f t="shared" si="144"/>
        <v>100.14494167817753</v>
      </c>
      <c r="M983" s="43">
        <f t="shared" ref="M983:M1044" si="146">L983*0.22</f>
        <v>22.031887169199056</v>
      </c>
      <c r="N983" s="43">
        <v>26.406687728699392</v>
      </c>
      <c r="O983" s="43">
        <v>29.128964848938427</v>
      </c>
      <c r="P983" s="45">
        <f t="shared" si="145"/>
        <v>8.303933527639569E-2</v>
      </c>
    </row>
    <row r="984" spans="1:16" s="56" customFormat="1" x14ac:dyDescent="0.25">
      <c r="A984" s="46">
        <f>A983+1</f>
        <v>3</v>
      </c>
      <c r="B984" s="46" t="str">
        <f>[1]Лист1!$B$7</f>
        <v>В.Великого,93а</v>
      </c>
      <c r="C984" s="46">
        <v>12358.7</v>
      </c>
      <c r="D984" s="48"/>
      <c r="E984" s="49"/>
      <c r="F984" s="46">
        <f t="shared" ref="F984:F1044" si="147">C984+D984+E984</f>
        <v>12358.7</v>
      </c>
      <c r="G984" s="108">
        <v>216</v>
      </c>
      <c r="H984" s="108"/>
      <c r="I984" s="45"/>
      <c r="J984" s="46">
        <f t="shared" ref="J984:J1044" si="148">G984+H984+I984</f>
        <v>216</v>
      </c>
      <c r="K984" s="45">
        <f t="shared" si="143"/>
        <v>0.13507558730384342</v>
      </c>
      <c r="L984" s="43">
        <f t="shared" si="144"/>
        <v>578.31937326204036</v>
      </c>
      <c r="M984" s="43">
        <f t="shared" si="146"/>
        <v>127.23026211764888</v>
      </c>
      <c r="N984" s="43">
        <v>152.49396366182762</v>
      </c>
      <c r="O984" s="43">
        <v>168.21463383887453</v>
      </c>
      <c r="P984" s="45">
        <f t="shared" si="145"/>
        <v>8.303933527639569E-2</v>
      </c>
    </row>
    <row r="985" spans="1:16" s="56" customFormat="1" x14ac:dyDescent="0.25">
      <c r="A985" s="46">
        <f t="shared" ref="A985:A1045" si="149">A984+1</f>
        <v>4</v>
      </c>
      <c r="B985" s="46" t="str">
        <f>[1]Лист1!$B$8</f>
        <v>В.Великого,103</v>
      </c>
      <c r="C985" s="46">
        <v>1958.1</v>
      </c>
      <c r="D985" s="48"/>
      <c r="E985" s="49"/>
      <c r="F985" s="46">
        <f t="shared" si="147"/>
        <v>1958.1</v>
      </c>
      <c r="G985" s="108">
        <v>36</v>
      </c>
      <c r="H985" s="108"/>
      <c r="I985" s="45"/>
      <c r="J985" s="46">
        <f t="shared" si="148"/>
        <v>36</v>
      </c>
      <c r="K985" s="45">
        <f t="shared" si="143"/>
        <v>2.1401240219412705E-2</v>
      </c>
      <c r="L985" s="43">
        <f t="shared" si="144"/>
        <v>91.628339937404519</v>
      </c>
      <c r="M985" s="43">
        <f t="shared" si="146"/>
        <v>20.158234786228995</v>
      </c>
      <c r="N985" s="43">
        <v>24.160990253523799</v>
      </c>
      <c r="O985" s="43">
        <v>26.651757427553072</v>
      </c>
      <c r="P985" s="45">
        <f t="shared" si="145"/>
        <v>8.303933527639569E-2</v>
      </c>
    </row>
    <row r="986" spans="1:16" s="56" customFormat="1" x14ac:dyDescent="0.25">
      <c r="A986" s="46">
        <f t="shared" si="149"/>
        <v>5</v>
      </c>
      <c r="B986" s="46" t="str">
        <f>[1]Лист1!$B$9</f>
        <v>В.Великого,105</v>
      </c>
      <c r="C986" s="46">
        <v>2016.3</v>
      </c>
      <c r="D986" s="48"/>
      <c r="E986" s="49"/>
      <c r="F986" s="46">
        <f t="shared" si="147"/>
        <v>2016.3</v>
      </c>
      <c r="G986" s="108">
        <v>36</v>
      </c>
      <c r="H986" s="108"/>
      <c r="I986" s="45"/>
      <c r="J986" s="46">
        <f t="shared" si="148"/>
        <v>36</v>
      </c>
      <c r="K986" s="45">
        <f t="shared" si="143"/>
        <v>2.2037342655840782E-2</v>
      </c>
      <c r="L986" s="43">
        <f t="shared" si="144"/>
        <v>94.351780713849507</v>
      </c>
      <c r="M986" s="43">
        <f t="shared" si="146"/>
        <v>20.757391757046893</v>
      </c>
      <c r="N986" s="43">
        <v>24.879119885695339</v>
      </c>
      <c r="O986" s="43">
        <v>27.443919361204873</v>
      </c>
      <c r="P986" s="45">
        <f t="shared" si="145"/>
        <v>8.3039335276395676E-2</v>
      </c>
    </row>
    <row r="987" spans="1:16" s="56" customFormat="1" x14ac:dyDescent="0.25">
      <c r="A987" s="46">
        <f t="shared" si="149"/>
        <v>6</v>
      </c>
      <c r="B987" s="46" t="str">
        <f>[1]Лист1!$B$10</f>
        <v>В.Великого,109</v>
      </c>
      <c r="C987" s="46">
        <v>2040.5</v>
      </c>
      <c r="D987" s="48">
        <v>153.19999999999999</v>
      </c>
      <c r="E987" s="49"/>
      <c r="F987" s="46">
        <f t="shared" si="147"/>
        <v>2193.6999999999998</v>
      </c>
      <c r="G987" s="108">
        <v>36</v>
      </c>
      <c r="H987" s="108"/>
      <c r="I987" s="45"/>
      <c r="J987" s="46">
        <f t="shared" si="148"/>
        <v>36</v>
      </c>
      <c r="K987" s="45">
        <f t="shared" si="143"/>
        <v>2.3976252831482379E-2</v>
      </c>
      <c r="L987" s="43">
        <f t="shared" si="144"/>
        <v>102.65312768535023</v>
      </c>
      <c r="M987" s="43">
        <f t="shared" si="146"/>
        <v>22.583688090777049</v>
      </c>
      <c r="N987" s="43">
        <v>27.068057974135726</v>
      </c>
      <c r="O987" s="43">
        <v>29.858516045566201</v>
      </c>
      <c r="P987" s="45">
        <f t="shared" si="145"/>
        <v>8.303933527639569E-2</v>
      </c>
    </row>
    <row r="988" spans="1:16" s="56" customFormat="1" x14ac:dyDescent="0.25">
      <c r="A988" s="46">
        <f t="shared" si="149"/>
        <v>7</v>
      </c>
      <c r="B988" s="46" t="str">
        <f>[1]Лист1!$B$11</f>
        <v>В.Великого,111</v>
      </c>
      <c r="C988" s="46">
        <v>8086.8</v>
      </c>
      <c r="D988" s="48">
        <v>73.7</v>
      </c>
      <c r="E988" s="49"/>
      <c r="F988" s="46">
        <f t="shared" si="147"/>
        <v>8160.5</v>
      </c>
      <c r="G988" s="108">
        <v>144</v>
      </c>
      <c r="H988" s="108">
        <v>1</v>
      </c>
      <c r="I988" s="45"/>
      <c r="J988" s="46">
        <f t="shared" si="148"/>
        <v>145</v>
      </c>
      <c r="K988" s="45">
        <f t="shared" si="143"/>
        <v>8.9190961039026295E-2</v>
      </c>
      <c r="L988" s="43">
        <f t="shared" si="144"/>
        <v>381.86664014053912</v>
      </c>
      <c r="M988" s="43">
        <f t="shared" si="146"/>
        <v>84.01066083091861</v>
      </c>
      <c r="N988" s="43">
        <v>100.69238596796944</v>
      </c>
      <c r="O988" s="43">
        <v>111.07280858359984</v>
      </c>
      <c r="P988" s="45">
        <f t="shared" si="145"/>
        <v>8.3039335276395676E-2</v>
      </c>
    </row>
    <row r="989" spans="1:16" s="56" customFormat="1" x14ac:dyDescent="0.25">
      <c r="A989" s="46">
        <f t="shared" si="149"/>
        <v>8</v>
      </c>
      <c r="B989" s="46" t="str">
        <f>[1]Лист1!$B$12</f>
        <v>В.Великого,113</v>
      </c>
      <c r="C989" s="46">
        <v>4049.6</v>
      </c>
      <c r="D989" s="48"/>
      <c r="E989" s="49"/>
      <c r="F989" s="46">
        <f t="shared" si="147"/>
        <v>4049.6</v>
      </c>
      <c r="G989" s="108">
        <v>162</v>
      </c>
      <c r="H989" s="108">
        <v>1</v>
      </c>
      <c r="I989" s="45"/>
      <c r="J989" s="46">
        <f t="shared" si="148"/>
        <v>163</v>
      </c>
      <c r="K989" s="45">
        <f t="shared" si="143"/>
        <v>4.4260488428851281E-2</v>
      </c>
      <c r="L989" s="43">
        <f t="shared" si="144"/>
        <v>189.4990681837053</v>
      </c>
      <c r="M989" s="43">
        <f t="shared" si="146"/>
        <v>41.689795000415167</v>
      </c>
      <c r="N989" s="43">
        <v>49.968002722368617</v>
      </c>
      <c r="O989" s="43">
        <v>55.119226228802887</v>
      </c>
      <c r="P989" s="45">
        <f t="shared" si="145"/>
        <v>8.3039335276395676E-2</v>
      </c>
    </row>
    <row r="990" spans="1:16" s="56" customFormat="1" x14ac:dyDescent="0.25">
      <c r="A990" s="46">
        <f t="shared" si="149"/>
        <v>9</v>
      </c>
      <c r="B990" s="46" t="str">
        <f>[1]Лист1!$B$13</f>
        <v>В.Великого,117</v>
      </c>
      <c r="C990" s="46">
        <v>4091.8</v>
      </c>
      <c r="D990" s="48"/>
      <c r="E990" s="49"/>
      <c r="F990" s="46">
        <f t="shared" si="147"/>
        <v>4091.8</v>
      </c>
      <c r="G990" s="108">
        <v>163</v>
      </c>
      <c r="H990" s="45"/>
      <c r="I990" s="45"/>
      <c r="J990" s="46">
        <f t="shared" si="148"/>
        <v>163</v>
      </c>
      <c r="K990" s="45">
        <f t="shared" si="143"/>
        <v>4.4721717343237273E-2</v>
      </c>
      <c r="L990" s="43">
        <f t="shared" si="144"/>
        <v>191.47379671920322</v>
      </c>
      <c r="M990" s="43">
        <f t="shared" si="146"/>
        <v>42.12423527822471</v>
      </c>
      <c r="N990" s="43">
        <v>50.488708400678561</v>
      </c>
      <c r="O990" s="43">
        <v>55.693611685849376</v>
      </c>
      <c r="P990" s="45">
        <f t="shared" si="145"/>
        <v>8.3039335276395676E-2</v>
      </c>
    </row>
    <row r="991" spans="1:16" s="56" customFormat="1" x14ac:dyDescent="0.25">
      <c r="A991" s="46">
        <f t="shared" si="149"/>
        <v>10</v>
      </c>
      <c r="B991" s="46" t="str">
        <f>[1]Лист1!$B$14</f>
        <v>В.Великого,121</v>
      </c>
      <c r="C991" s="46">
        <v>4035.2</v>
      </c>
      <c r="D991" s="48"/>
      <c r="E991" s="49"/>
      <c r="F991" s="46">
        <f t="shared" si="147"/>
        <v>4035.2</v>
      </c>
      <c r="G991" s="108">
        <v>163</v>
      </c>
      <c r="H991" s="45"/>
      <c r="I991" s="45"/>
      <c r="J991" s="46">
        <f t="shared" si="148"/>
        <v>163</v>
      </c>
      <c r="K991" s="45">
        <f t="shared" si="143"/>
        <v>4.4103102259013406E-2</v>
      </c>
      <c r="L991" s="43">
        <f t="shared" si="144"/>
        <v>188.82522716685293</v>
      </c>
      <c r="M991" s="43">
        <f t="shared" si="146"/>
        <v>41.541549976707643</v>
      </c>
      <c r="N991" s="43">
        <v>49.790321163893182</v>
      </c>
      <c r="O991" s="43">
        <v>54.923227399858121</v>
      </c>
      <c r="P991" s="45">
        <f t="shared" si="145"/>
        <v>8.303933527639569E-2</v>
      </c>
    </row>
    <row r="992" spans="1:16" s="56" customFormat="1" x14ac:dyDescent="0.25">
      <c r="A992" s="46">
        <f t="shared" si="149"/>
        <v>11</v>
      </c>
      <c r="B992" s="46" t="str">
        <f>[1]Лист1!$B$17</f>
        <v>Кульпарківська,121</v>
      </c>
      <c r="C992" s="46">
        <v>7649.6</v>
      </c>
      <c r="D992" s="48"/>
      <c r="E992" s="49"/>
      <c r="F992" s="46">
        <f t="shared" si="147"/>
        <v>7649.6</v>
      </c>
      <c r="G992" s="108">
        <v>135</v>
      </c>
      <c r="H992" s="45"/>
      <c r="I992" s="45"/>
      <c r="J992" s="46">
        <f t="shared" si="148"/>
        <v>135</v>
      </c>
      <c r="K992" s="45">
        <f t="shared" si="143"/>
        <v>8.3607030888320027E-2</v>
      </c>
      <c r="L992" s="43">
        <f t="shared" si="144"/>
        <v>357.95932239679775</v>
      </c>
      <c r="M992" s="43">
        <f t="shared" si="146"/>
        <v>78.751050927295509</v>
      </c>
      <c r="N992" s="43">
        <v>94.388392341226535</v>
      </c>
      <c r="O992" s="43">
        <v>104.11893346499669</v>
      </c>
      <c r="P992" s="45">
        <f t="shared" si="145"/>
        <v>8.3039335276395676E-2</v>
      </c>
    </row>
    <row r="993" spans="1:16" s="56" customFormat="1" x14ac:dyDescent="0.25">
      <c r="A993" s="46">
        <f t="shared" si="149"/>
        <v>12</v>
      </c>
      <c r="B993" s="46" t="str">
        <f>[1]Лист1!$B$18</f>
        <v>Кульпарківська,123</v>
      </c>
      <c r="C993" s="46">
        <v>5959.3</v>
      </c>
      <c r="D993" s="48"/>
      <c r="E993" s="49"/>
      <c r="F993" s="46">
        <f t="shared" si="147"/>
        <v>5959.3</v>
      </c>
      <c r="G993" s="108">
        <v>108</v>
      </c>
      <c r="H993" s="45"/>
      <c r="I993" s="45"/>
      <c r="J993" s="46">
        <f t="shared" si="148"/>
        <v>108</v>
      </c>
      <c r="K993" s="45">
        <f t="shared" si="143"/>
        <v>6.5132736244086678E-2</v>
      </c>
      <c r="L993" s="43">
        <f t="shared" si="144"/>
        <v>278.86255359224492</v>
      </c>
      <c r="M993" s="43">
        <f t="shared" si="146"/>
        <v>61.349761790293883</v>
      </c>
      <c r="N993" s="43">
        <v>73.53178551546111</v>
      </c>
      <c r="O993" s="43">
        <v>81.112209814624919</v>
      </c>
      <c r="P993" s="45">
        <f t="shared" si="145"/>
        <v>8.303933527639569E-2</v>
      </c>
    </row>
    <row r="994" spans="1:16" s="56" customFormat="1" x14ac:dyDescent="0.25">
      <c r="A994" s="46">
        <f t="shared" si="149"/>
        <v>13</v>
      </c>
      <c r="B994" s="46" t="str">
        <f>[1]Лист1!$B$19</f>
        <v>Кульпарківська,125</v>
      </c>
      <c r="C994" s="46">
        <v>4182.7</v>
      </c>
      <c r="D994" s="48">
        <v>439.8</v>
      </c>
      <c r="E994" s="49"/>
      <c r="F994" s="46">
        <f t="shared" si="147"/>
        <v>4622.5</v>
      </c>
      <c r="G994" s="108">
        <v>81</v>
      </c>
      <c r="H994" s="108">
        <v>2</v>
      </c>
      <c r="I994" s="45"/>
      <c r="J994" s="46">
        <f t="shared" si="148"/>
        <v>83</v>
      </c>
      <c r="K994" s="45">
        <f t="shared" si="143"/>
        <v>5.0522053477470623E-2</v>
      </c>
      <c r="L994" s="43">
        <f t="shared" si="144"/>
        <v>216.30764586111658</v>
      </c>
      <c r="M994" s="43">
        <f t="shared" si="146"/>
        <v>47.58768208944565</v>
      </c>
      <c r="N994" s="43">
        <v>57.0370141703252</v>
      </c>
      <c r="O994" s="43">
        <v>62.916985194251616</v>
      </c>
      <c r="P994" s="45">
        <f t="shared" si="145"/>
        <v>8.3039335276395676E-2</v>
      </c>
    </row>
    <row r="995" spans="1:16" s="56" customFormat="1" x14ac:dyDescent="0.25">
      <c r="A995" s="46">
        <f t="shared" si="149"/>
        <v>14</v>
      </c>
      <c r="B995" s="46" t="str">
        <f>[1]Лист1!$B$20</f>
        <v>Кульпарківська,129</v>
      </c>
      <c r="C995" s="46">
        <v>4158.5</v>
      </c>
      <c r="D995" s="48">
        <v>82.1</v>
      </c>
      <c r="E995" s="49"/>
      <c r="F995" s="46">
        <f t="shared" si="147"/>
        <v>4240.6000000000004</v>
      </c>
      <c r="G995" s="108">
        <v>81</v>
      </c>
      <c r="H995" s="108">
        <v>1</v>
      </c>
      <c r="I995" s="45"/>
      <c r="J995" s="46">
        <f t="shared" si="148"/>
        <v>82</v>
      </c>
      <c r="K995" s="45">
        <f t="shared" si="143"/>
        <v>4.6348041098228654E-2</v>
      </c>
      <c r="L995" s="43">
        <f t="shared" si="144"/>
        <v>198.43682056001106</v>
      </c>
      <c r="M995" s="43">
        <f t="shared" si="146"/>
        <v>43.656100523202433</v>
      </c>
      <c r="N995" s="43">
        <v>52.324751171591359</v>
      </c>
      <c r="O995" s="43">
        <v>57.718932918278725</v>
      </c>
      <c r="P995" s="45">
        <f t="shared" si="145"/>
        <v>8.303933527639569E-2</v>
      </c>
    </row>
    <row r="996" spans="1:16" s="56" customFormat="1" x14ac:dyDescent="0.25">
      <c r="A996" s="46">
        <f t="shared" si="149"/>
        <v>15</v>
      </c>
      <c r="B996" s="46" t="str">
        <f>[1]Лист1!$B$21</f>
        <v>Кульпарківська,133</v>
      </c>
      <c r="C996" s="46">
        <v>7806.9</v>
      </c>
      <c r="D996" s="48"/>
      <c r="E996" s="49"/>
      <c r="F996" s="46">
        <f t="shared" si="147"/>
        <v>7806.9</v>
      </c>
      <c r="G996" s="108">
        <v>135</v>
      </c>
      <c r="H996" s="45"/>
      <c r="I996" s="45"/>
      <c r="J996" s="46">
        <f t="shared" si="148"/>
        <v>135</v>
      </c>
      <c r="K996" s="45">
        <f t="shared" si="143"/>
        <v>8.5326256201896253E-2</v>
      </c>
      <c r="L996" s="43">
        <f t="shared" si="144"/>
        <v>365.32009961560868</v>
      </c>
      <c r="M996" s="43">
        <f t="shared" si="146"/>
        <v>80.370421915433909</v>
      </c>
      <c r="N996" s="43">
        <v>96.329316587628298</v>
      </c>
      <c r="O996" s="43">
        <v>106.25994845062259</v>
      </c>
      <c r="P996" s="45">
        <f t="shared" si="145"/>
        <v>8.303933527639569E-2</v>
      </c>
    </row>
    <row r="997" spans="1:16" s="56" customFormat="1" x14ac:dyDescent="0.25">
      <c r="A997" s="46">
        <f t="shared" si="149"/>
        <v>16</v>
      </c>
      <c r="B997" s="46" t="str">
        <f>[1]Лист1!$B$22</f>
        <v>Кульпарківська,133а</v>
      </c>
      <c r="C997" s="46">
        <v>4253.3999999999996</v>
      </c>
      <c r="D997" s="48"/>
      <c r="E997" s="49"/>
      <c r="F997" s="46">
        <f t="shared" si="147"/>
        <v>4253.3999999999996</v>
      </c>
      <c r="G997" s="108">
        <v>84</v>
      </c>
      <c r="H997" s="45"/>
      <c r="I997" s="45"/>
      <c r="J997" s="46">
        <f t="shared" si="148"/>
        <v>84</v>
      </c>
      <c r="K997" s="45">
        <f t="shared" si="143"/>
        <v>4.6487939915862309E-2</v>
      </c>
      <c r="L997" s="43">
        <f t="shared" si="144"/>
        <v>199.03579035276869</v>
      </c>
      <c r="M997" s="43">
        <f t="shared" si="146"/>
        <v>43.787873877609108</v>
      </c>
      <c r="N997" s="43">
        <v>52.482690334680626</v>
      </c>
      <c r="O997" s="43">
        <v>57.893154099562963</v>
      </c>
      <c r="P997" s="45">
        <f t="shared" si="145"/>
        <v>8.3039335276395676E-2</v>
      </c>
    </row>
    <row r="998" spans="1:16" s="56" customFormat="1" x14ac:dyDescent="0.25">
      <c r="A998" s="46">
        <f t="shared" si="149"/>
        <v>17</v>
      </c>
      <c r="B998" s="46" t="str">
        <f>[1]Лист1!$B$23</f>
        <v>Кульпарківська,135</v>
      </c>
      <c r="C998" s="46">
        <v>7737.08</v>
      </c>
      <c r="D998" s="48"/>
      <c r="E998" s="49"/>
      <c r="F998" s="46">
        <f t="shared" si="147"/>
        <v>7737.08</v>
      </c>
      <c r="G998" s="108">
        <v>135</v>
      </c>
      <c r="H998" s="45"/>
      <c r="I998" s="45"/>
      <c r="J998" s="46">
        <f t="shared" si="148"/>
        <v>135</v>
      </c>
      <c r="K998" s="45">
        <f t="shared" si="143"/>
        <v>8.4563151870085104E-2</v>
      </c>
      <c r="L998" s="43">
        <f t="shared" si="144"/>
        <v>362.05290657417584</v>
      </c>
      <c r="M998" s="43">
        <f t="shared" si="146"/>
        <v>79.651639446318683</v>
      </c>
      <c r="N998" s="43">
        <v>95.467807808964764</v>
      </c>
      <c r="O998" s="43">
        <v>105.3096263508362</v>
      </c>
      <c r="P998" s="45">
        <f t="shared" si="145"/>
        <v>8.3039335276395676E-2</v>
      </c>
    </row>
    <row r="999" spans="1:16" s="56" customFormat="1" x14ac:dyDescent="0.25">
      <c r="A999" s="46">
        <f t="shared" si="149"/>
        <v>18</v>
      </c>
      <c r="B999" s="46" t="str">
        <f>[1]Лист1!$B$24</f>
        <v>Наукова,44</v>
      </c>
      <c r="C999" s="46">
        <v>8046.52</v>
      </c>
      <c r="D999" s="48"/>
      <c r="E999" s="49"/>
      <c r="F999" s="46">
        <f t="shared" si="147"/>
        <v>8046.52</v>
      </c>
      <c r="G999" s="108">
        <v>144</v>
      </c>
      <c r="H999" s="45"/>
      <c r="I999" s="45"/>
      <c r="J999" s="46">
        <f t="shared" si="148"/>
        <v>144</v>
      </c>
      <c r="K999" s="45">
        <f t="shared" si="143"/>
        <v>8.7945205786379002E-2</v>
      </c>
      <c r="L999" s="43">
        <f t="shared" si="144"/>
        <v>376.53300131409236</v>
      </c>
      <c r="M999" s="43">
        <f t="shared" si="146"/>
        <v>82.837260289100314</v>
      </c>
      <c r="N999" s="43">
        <v>99.285987076647942</v>
      </c>
      <c r="O999" s="43">
        <v>109.5214234083828</v>
      </c>
      <c r="P999" s="45">
        <f t="shared" si="145"/>
        <v>8.3039335276395676E-2</v>
      </c>
    </row>
    <row r="1000" spans="1:16" s="56" customFormat="1" x14ac:dyDescent="0.25">
      <c r="A1000" s="46">
        <f t="shared" si="149"/>
        <v>19</v>
      </c>
      <c r="B1000" s="46" t="str">
        <f>[1]Лист1!$B$25</f>
        <v>Наукова,46</v>
      </c>
      <c r="C1000" s="46">
        <v>8105.15</v>
      </c>
      <c r="D1000" s="48"/>
      <c r="E1000" s="49"/>
      <c r="F1000" s="46">
        <f t="shared" si="147"/>
        <v>8105.15</v>
      </c>
      <c r="G1000" s="108">
        <v>144</v>
      </c>
      <c r="H1000" s="45"/>
      <c r="I1000" s="45"/>
      <c r="J1000" s="46">
        <f t="shared" si="148"/>
        <v>144</v>
      </c>
      <c r="K1000" s="45">
        <f t="shared" si="143"/>
        <v>8.8586007948711951E-2</v>
      </c>
      <c r="L1000" s="43">
        <f t="shared" si="144"/>
        <v>379.27656373201279</v>
      </c>
      <c r="M1000" s="43">
        <f t="shared" si="146"/>
        <v>83.440844021042821</v>
      </c>
      <c r="N1000" s="43">
        <v>100.00942247757949</v>
      </c>
      <c r="O1000" s="43">
        <v>110.31943808484336</v>
      </c>
      <c r="P1000" s="45">
        <f t="shared" si="145"/>
        <v>8.3039335276395676E-2</v>
      </c>
    </row>
    <row r="1001" spans="1:16" s="56" customFormat="1" x14ac:dyDescent="0.25">
      <c r="A1001" s="46">
        <f t="shared" si="149"/>
        <v>20</v>
      </c>
      <c r="B1001" s="46" t="str">
        <f>[1]Лист1!$B$26</f>
        <v>Наукова,48</v>
      </c>
      <c r="C1001" s="46">
        <v>4156.1000000000004</v>
      </c>
      <c r="D1001" s="48"/>
      <c r="E1001" s="49"/>
      <c r="F1001" s="46">
        <f t="shared" si="147"/>
        <v>4156.1000000000004</v>
      </c>
      <c r="G1001" s="108">
        <v>72</v>
      </c>
      <c r="H1001" s="45"/>
      <c r="I1001" s="45"/>
      <c r="J1001" s="46">
        <f t="shared" si="148"/>
        <v>72</v>
      </c>
      <c r="K1001" s="45">
        <f t="shared" si="143"/>
        <v>4.5424490309943902E-2</v>
      </c>
      <c r="L1001" s="43">
        <f t="shared" si="144"/>
        <v>194.4826840375093</v>
      </c>
      <c r="M1001" s="43">
        <f t="shared" si="146"/>
        <v>42.786190488252046</v>
      </c>
      <c r="N1001" s="43">
        <v>51.282105915259834</v>
      </c>
      <c r="O1001" s="43">
        <v>56.568800901206963</v>
      </c>
      <c r="P1001" s="45">
        <f t="shared" si="145"/>
        <v>8.3039335276395676E-2</v>
      </c>
    </row>
    <row r="1002" spans="1:16" s="56" customFormat="1" x14ac:dyDescent="0.25">
      <c r="A1002" s="46">
        <f t="shared" si="149"/>
        <v>21</v>
      </c>
      <c r="B1002" s="46" t="str">
        <f>[1]Лист1!$B$27</f>
        <v>Наукова,50</v>
      </c>
      <c r="C1002" s="46">
        <v>4088.3</v>
      </c>
      <c r="D1002" s="48"/>
      <c r="E1002" s="49"/>
      <c r="F1002" s="46">
        <f t="shared" si="147"/>
        <v>4088.3</v>
      </c>
      <c r="G1002" s="108">
        <v>72</v>
      </c>
      <c r="H1002" s="45"/>
      <c r="I1002" s="45"/>
      <c r="J1002" s="46">
        <f t="shared" si="148"/>
        <v>72</v>
      </c>
      <c r="K1002" s="45">
        <f t="shared" si="143"/>
        <v>4.4683463760290573E-2</v>
      </c>
      <c r="L1002" s="43">
        <f t="shared" si="144"/>
        <v>191.31001591649607</v>
      </c>
      <c r="M1002" s="43">
        <f t="shared" si="146"/>
        <v>42.088203501629138</v>
      </c>
      <c r="N1002" s="43">
        <v>50.445521910771333</v>
      </c>
      <c r="O1002" s="43">
        <v>55.645973081591976</v>
      </c>
      <c r="P1002" s="45">
        <f t="shared" si="145"/>
        <v>8.3039335276395704E-2</v>
      </c>
    </row>
    <row r="1003" spans="1:16" s="56" customFormat="1" x14ac:dyDescent="0.25">
      <c r="A1003" s="46">
        <f t="shared" si="149"/>
        <v>22</v>
      </c>
      <c r="B1003" s="46" t="str">
        <f>[1]Лист1!$B$28</f>
        <v>Наукова,52</v>
      </c>
      <c r="C1003" s="46">
        <v>4075.2</v>
      </c>
      <c r="D1003" s="48"/>
      <c r="E1003" s="49"/>
      <c r="F1003" s="46">
        <f t="shared" si="147"/>
        <v>4075.2</v>
      </c>
      <c r="G1003" s="108">
        <v>72</v>
      </c>
      <c r="H1003" s="108"/>
      <c r="I1003" s="108"/>
      <c r="J1003" s="46">
        <f t="shared" si="148"/>
        <v>72</v>
      </c>
      <c r="K1003" s="45">
        <f t="shared" si="143"/>
        <v>4.4540286064118612E-2</v>
      </c>
      <c r="L1003" s="43">
        <f t="shared" si="144"/>
        <v>190.69700776922062</v>
      </c>
      <c r="M1003" s="43">
        <f t="shared" si="146"/>
        <v>41.953341709228539</v>
      </c>
      <c r="N1003" s="43">
        <v>50.283881048547158</v>
      </c>
      <c r="O1003" s="43">
        <v>55.467668591371371</v>
      </c>
      <c r="P1003" s="45">
        <f t="shared" si="145"/>
        <v>8.303933527639569E-2</v>
      </c>
    </row>
    <row r="1004" spans="1:16" s="56" customFormat="1" x14ac:dyDescent="0.25">
      <c r="A1004" s="46">
        <f t="shared" si="149"/>
        <v>23</v>
      </c>
      <c r="B1004" s="46" t="str">
        <f>[1]Лист1!$B$29</f>
        <v>Наукова,62</v>
      </c>
      <c r="C1004" s="46">
        <v>12235.2</v>
      </c>
      <c r="D1004" s="48"/>
      <c r="E1004" s="49">
        <v>13</v>
      </c>
      <c r="F1004" s="46">
        <f t="shared" si="147"/>
        <v>12248.2</v>
      </c>
      <c r="G1004" s="108">
        <v>216</v>
      </c>
      <c r="H1004" s="108"/>
      <c r="I1004" s="108">
        <v>1</v>
      </c>
      <c r="J1004" s="46">
        <f t="shared" si="148"/>
        <v>217</v>
      </c>
      <c r="K1004" s="45">
        <f t="shared" si="143"/>
        <v>0.1338678670422403</v>
      </c>
      <c r="L1004" s="43">
        <f t="shared" si="144"/>
        <v>573.14857934799966</v>
      </c>
      <c r="M1004" s="43">
        <f t="shared" si="146"/>
        <v>126.09268745655993</v>
      </c>
      <c r="N1004" s="43">
        <v>151.13050448047099</v>
      </c>
      <c r="O1004" s="43">
        <v>166.71061504731912</v>
      </c>
      <c r="P1004" s="45">
        <f t="shared" si="145"/>
        <v>8.303933527639569E-2</v>
      </c>
    </row>
    <row r="1005" spans="1:16" s="56" customFormat="1" x14ac:dyDescent="0.25">
      <c r="A1005" s="46">
        <f t="shared" si="149"/>
        <v>24</v>
      </c>
      <c r="B1005" s="46" t="str">
        <f>[1]Лист1!$B$30</f>
        <v>Наукова,64</v>
      </c>
      <c r="C1005" s="46">
        <v>8230.2999999999993</v>
      </c>
      <c r="D1005" s="48">
        <v>160.6</v>
      </c>
      <c r="E1005" s="49"/>
      <c r="F1005" s="46">
        <f t="shared" si="147"/>
        <v>8390.9</v>
      </c>
      <c r="G1005" s="108">
        <v>144</v>
      </c>
      <c r="H1005" s="108">
        <v>1</v>
      </c>
      <c r="I1005" s="108"/>
      <c r="J1005" s="46">
        <f t="shared" si="148"/>
        <v>145</v>
      </c>
      <c r="K1005" s="45">
        <f t="shared" si="143"/>
        <v>9.1709139756432287E-2</v>
      </c>
      <c r="L1005" s="43">
        <f t="shared" si="144"/>
        <v>392.648096410177</v>
      </c>
      <c r="M1005" s="43">
        <f t="shared" si="146"/>
        <v>86.382581210238939</v>
      </c>
      <c r="N1005" s="43">
        <v>103.53529090357635</v>
      </c>
      <c r="O1005" s="43">
        <v>114.20878984671626</v>
      </c>
      <c r="P1005" s="45">
        <f t="shared" si="145"/>
        <v>8.303933527639569E-2</v>
      </c>
    </row>
    <row r="1006" spans="1:16" s="56" customFormat="1" x14ac:dyDescent="0.25">
      <c r="A1006" s="46">
        <f t="shared" si="149"/>
        <v>25</v>
      </c>
      <c r="B1006" s="46" t="str">
        <f>[1]Лист1!$B$31</f>
        <v>Наукова,74</v>
      </c>
      <c r="C1006" s="46">
        <v>6165.7</v>
      </c>
      <c r="D1006" s="48"/>
      <c r="E1006" s="49"/>
      <c r="F1006" s="46">
        <f t="shared" si="147"/>
        <v>6165.7</v>
      </c>
      <c r="G1006" s="108">
        <v>108</v>
      </c>
      <c r="H1006" s="108"/>
      <c r="I1006" s="108"/>
      <c r="J1006" s="46">
        <f t="shared" si="148"/>
        <v>108</v>
      </c>
      <c r="K1006" s="45">
        <f t="shared" si="143"/>
        <v>6.7388604678429553E-2</v>
      </c>
      <c r="L1006" s="43">
        <f t="shared" si="144"/>
        <v>288.52094150046219</v>
      </c>
      <c r="M1006" s="43">
        <f t="shared" si="146"/>
        <v>63.474607130101681</v>
      </c>
      <c r="N1006" s="43">
        <v>76.078554520275631</v>
      </c>
      <c r="O1006" s="43">
        <v>83.921526362833347</v>
      </c>
      <c r="P1006" s="45">
        <f t="shared" si="145"/>
        <v>8.3039335276395676E-2</v>
      </c>
    </row>
    <row r="1007" spans="1:16" s="56" customFormat="1" x14ac:dyDescent="0.25">
      <c r="A1007" s="46">
        <f t="shared" si="149"/>
        <v>26</v>
      </c>
      <c r="B1007" s="46" t="str">
        <f>[1]Лист1!$B$32</f>
        <v>Наукова,86</v>
      </c>
      <c r="C1007" s="46">
        <v>4053.1</v>
      </c>
      <c r="D1007" s="48"/>
      <c r="E1007" s="49"/>
      <c r="F1007" s="46">
        <f t="shared" si="147"/>
        <v>4053.1</v>
      </c>
      <c r="G1007" s="108">
        <v>72</v>
      </c>
      <c r="H1007" s="108"/>
      <c r="I1007" s="108"/>
      <c r="J1007" s="46">
        <f t="shared" si="148"/>
        <v>72</v>
      </c>
      <c r="K1007" s="45">
        <f t="shared" si="143"/>
        <v>4.4298742011797981E-2</v>
      </c>
      <c r="L1007" s="43">
        <f t="shared" si="144"/>
        <v>189.66284898641246</v>
      </c>
      <c r="M1007" s="43">
        <f t="shared" si="146"/>
        <v>41.725826777010738</v>
      </c>
      <c r="N1007" s="43">
        <v>50.011189212275838</v>
      </c>
      <c r="O1007" s="43">
        <v>55.166864833060302</v>
      </c>
      <c r="P1007" s="45">
        <f t="shared" si="145"/>
        <v>8.3039335276395676E-2</v>
      </c>
    </row>
    <row r="1008" spans="1:16" s="56" customFormat="1" x14ac:dyDescent="0.25">
      <c r="A1008" s="46">
        <f t="shared" si="149"/>
        <v>27</v>
      </c>
      <c r="B1008" s="46" t="str">
        <f>[1]Лист1!$B$33</f>
        <v>Наукова,94</v>
      </c>
      <c r="C1008" s="46">
        <v>12192.44</v>
      </c>
      <c r="D1008" s="48"/>
      <c r="E1008" s="49"/>
      <c r="F1008" s="46">
        <f t="shared" si="147"/>
        <v>12192.44</v>
      </c>
      <c r="G1008" s="108">
        <v>216</v>
      </c>
      <c r="H1008" s="108"/>
      <c r="I1008" s="108"/>
      <c r="J1008" s="46">
        <f t="shared" si="148"/>
        <v>216</v>
      </c>
      <c r="K1008" s="45">
        <f t="shared" si="143"/>
        <v>0.13325843281792363</v>
      </c>
      <c r="L1008" s="43">
        <f t="shared" si="144"/>
        <v>570.53931718829904</v>
      </c>
      <c r="M1008" s="43">
        <f t="shared" si="146"/>
        <v>125.51864978142579</v>
      </c>
      <c r="N1008" s="43">
        <v>150.44248200126333</v>
      </c>
      <c r="O1008" s="43">
        <v>165.95166402634965</v>
      </c>
      <c r="P1008" s="45">
        <f t="shared" si="145"/>
        <v>8.3039335276395676E-2</v>
      </c>
    </row>
    <row r="1009" spans="1:16" s="56" customFormat="1" x14ac:dyDescent="0.25">
      <c r="A1009" s="46">
        <f t="shared" si="149"/>
        <v>28</v>
      </c>
      <c r="B1009" s="46" t="str">
        <f>[1]Лист1!$B$34</f>
        <v>Наукова,112</v>
      </c>
      <c r="C1009" s="46">
        <v>8096.5</v>
      </c>
      <c r="D1009" s="48"/>
      <c r="E1009" s="49">
        <v>112.7</v>
      </c>
      <c r="F1009" s="46">
        <f t="shared" si="147"/>
        <v>8209.2000000000007</v>
      </c>
      <c r="G1009" s="108">
        <v>144</v>
      </c>
      <c r="H1009" s="108"/>
      <c r="I1009" s="108">
        <v>2</v>
      </c>
      <c r="J1009" s="46">
        <f t="shared" si="148"/>
        <v>146</v>
      </c>
      <c r="K1009" s="45">
        <f t="shared" si="143"/>
        <v>8.9723232321741883E-2</v>
      </c>
      <c r="L1009" s="43">
        <f t="shared" si="144"/>
        <v>384.14553302392176</v>
      </c>
      <c r="M1009" s="43">
        <f t="shared" si="146"/>
        <v>84.512017265262784</v>
      </c>
      <c r="N1009" s="43">
        <v>101.29329512753567</v>
      </c>
      <c r="O1009" s="43">
        <v>111.73566573426727</v>
      </c>
      <c r="P1009" s="45">
        <f t="shared" si="145"/>
        <v>8.3039335276395676E-2</v>
      </c>
    </row>
    <row r="1010" spans="1:16" s="56" customFormat="1" x14ac:dyDescent="0.25">
      <c r="A1010" s="46">
        <f t="shared" si="149"/>
        <v>29</v>
      </c>
      <c r="B1010" s="46" t="str">
        <f>[1]Лист1!$B$35</f>
        <v>Наукова,114</v>
      </c>
      <c r="C1010" s="46">
        <v>3682.5</v>
      </c>
      <c r="D1010" s="48"/>
      <c r="E1010" s="49"/>
      <c r="F1010" s="46">
        <f t="shared" si="147"/>
        <v>3682.5</v>
      </c>
      <c r="G1010" s="108">
        <v>63</v>
      </c>
      <c r="H1010" s="108"/>
      <c r="I1010" s="108"/>
      <c r="J1010" s="46">
        <f t="shared" si="148"/>
        <v>63</v>
      </c>
      <c r="K1010" s="45">
        <f t="shared" si="143"/>
        <v>4.0248234057498229E-2</v>
      </c>
      <c r="L1010" s="43">
        <f t="shared" si="144"/>
        <v>172.32080170547579</v>
      </c>
      <c r="M1010" s="43">
        <f t="shared" si="146"/>
        <v>37.910576375204677</v>
      </c>
      <c r="N1010" s="43">
        <v>45.438356880956739</v>
      </c>
      <c r="O1010" s="43">
        <v>50.122617193689905</v>
      </c>
      <c r="P1010" s="45">
        <f t="shared" si="145"/>
        <v>8.3039335276395676E-2</v>
      </c>
    </row>
    <row r="1011" spans="1:16" s="264" customFormat="1" x14ac:dyDescent="0.25">
      <c r="A1011" s="263">
        <f t="shared" si="149"/>
        <v>30</v>
      </c>
      <c r="B1011" s="263" t="str">
        <f>[3]Лист1!$B$36</f>
        <v>Наукова,116</v>
      </c>
      <c r="C1011" s="263">
        <v>8191.3</v>
      </c>
      <c r="D1011" s="268"/>
      <c r="E1011" s="270"/>
      <c r="F1011" s="263">
        <f t="shared" si="147"/>
        <v>8191.3</v>
      </c>
      <c r="G1011" s="271">
        <v>144</v>
      </c>
      <c r="H1011" s="271"/>
      <c r="I1011" s="271"/>
      <c r="J1011" s="263">
        <f t="shared" si="148"/>
        <v>144</v>
      </c>
      <c r="K1011" s="253">
        <f t="shared" si="143"/>
        <v>8.9527592568957301E-2</v>
      </c>
      <c r="L1011" s="269">
        <f t="shared" si="144"/>
        <v>383.3079112043622</v>
      </c>
      <c r="M1011" s="269">
        <f t="shared" si="146"/>
        <v>84.327740464959689</v>
      </c>
      <c r="N1011" s="269">
        <v>101.07242707915302</v>
      </c>
      <c r="O1011" s="269">
        <v>111.49202830106508</v>
      </c>
      <c r="P1011" s="253">
        <f t="shared" si="145"/>
        <v>8.3039335276395676E-2</v>
      </c>
    </row>
    <row r="1012" spans="1:16" s="56" customFormat="1" x14ac:dyDescent="0.25">
      <c r="A1012" s="46">
        <f t="shared" si="149"/>
        <v>31</v>
      </c>
      <c r="B1012" s="46" t="str">
        <f>[1]Лист1!$B$37</f>
        <v>Симоненка,3</v>
      </c>
      <c r="C1012" s="46">
        <v>4054.7</v>
      </c>
      <c r="D1012" s="48"/>
      <c r="E1012" s="49">
        <v>125</v>
      </c>
      <c r="F1012" s="46">
        <f t="shared" si="147"/>
        <v>4179.7</v>
      </c>
      <c r="G1012" s="108">
        <v>163</v>
      </c>
      <c r="H1012" s="108"/>
      <c r="I1012" s="108">
        <v>1</v>
      </c>
      <c r="J1012" s="46">
        <f t="shared" si="148"/>
        <v>164</v>
      </c>
      <c r="K1012" s="45">
        <f t="shared" si="143"/>
        <v>4.568242875495597E-2</v>
      </c>
      <c r="L1012" s="43">
        <f t="shared" si="144"/>
        <v>195.58703459290624</v>
      </c>
      <c r="M1012" s="43">
        <f t="shared" si="146"/>
        <v>43.029147610439374</v>
      </c>
      <c r="N1012" s="43">
        <v>51.573306247205679</v>
      </c>
      <c r="O1012" s="43">
        <v>56.890021204199776</v>
      </c>
      <c r="P1012" s="45">
        <f t="shared" si="145"/>
        <v>8.303933527639569E-2</v>
      </c>
    </row>
    <row r="1013" spans="1:16" s="56" customFormat="1" x14ac:dyDescent="0.25">
      <c r="A1013" s="46">
        <f t="shared" si="149"/>
        <v>32</v>
      </c>
      <c r="B1013" s="46" t="str">
        <f>[1]Лист1!$B$38</f>
        <v>Симоненка,7</v>
      </c>
      <c r="C1013" s="46">
        <v>3967.5</v>
      </c>
      <c r="D1013" s="48"/>
      <c r="E1013" s="49">
        <v>74.5</v>
      </c>
      <c r="F1013" s="46">
        <f t="shared" si="147"/>
        <v>4042</v>
      </c>
      <c r="G1013" s="108">
        <v>72</v>
      </c>
      <c r="H1013" s="108"/>
      <c r="I1013" s="108">
        <v>1</v>
      </c>
      <c r="J1013" s="46">
        <f t="shared" si="148"/>
        <v>73</v>
      </c>
      <c r="K1013" s="45">
        <f t="shared" si="143"/>
        <v>4.4177423505881289E-2</v>
      </c>
      <c r="L1013" s="43">
        <f t="shared" si="144"/>
        <v>189.14342986925544</v>
      </c>
      <c r="M1013" s="43">
        <f t="shared" si="146"/>
        <v>41.611554571236198</v>
      </c>
      <c r="N1013" s="43">
        <v>49.874226344284359</v>
      </c>
      <c r="O1013" s="43">
        <v>55.015782402415361</v>
      </c>
      <c r="P1013" s="45">
        <f t="shared" ref="P1013:P1044" si="150">(L1013+M1013+N1013+O1013)/F1013</f>
        <v>8.3039335276395676E-2</v>
      </c>
    </row>
    <row r="1014" spans="1:16" s="56" customFormat="1" x14ac:dyDescent="0.25">
      <c r="A1014" s="46">
        <f t="shared" si="149"/>
        <v>33</v>
      </c>
      <c r="B1014" s="46" t="str">
        <f>[1]Лист1!$B$39</f>
        <v>Симоненка,12</v>
      </c>
      <c r="C1014" s="46">
        <v>7733.7</v>
      </c>
      <c r="D1014" s="48"/>
      <c r="E1014" s="49"/>
      <c r="F1014" s="46">
        <f t="shared" si="147"/>
        <v>7733.7</v>
      </c>
      <c r="G1014" s="108">
        <v>144</v>
      </c>
      <c r="H1014" s="108"/>
      <c r="I1014" s="108"/>
      <c r="J1014" s="46">
        <f t="shared" si="148"/>
        <v>144</v>
      </c>
      <c r="K1014" s="45">
        <f t="shared" si="143"/>
        <v>8.4526209838553718E-2</v>
      </c>
      <c r="L1014" s="43">
        <f t="shared" ref="L1014:L1045" si="151">K1014*4281.45</f>
        <v>361.89474111327581</v>
      </c>
      <c r="M1014" s="43">
        <f t="shared" si="146"/>
        <v>79.616843044920685</v>
      </c>
      <c r="N1014" s="43">
        <v>95.426101998711516</v>
      </c>
      <c r="O1014" s="43">
        <v>105.26362107015332</v>
      </c>
      <c r="P1014" s="45">
        <f t="shared" si="150"/>
        <v>8.3039335276395704E-2</v>
      </c>
    </row>
    <row r="1015" spans="1:16" s="56" customFormat="1" x14ac:dyDescent="0.25">
      <c r="A1015" s="46">
        <f t="shared" si="149"/>
        <v>34</v>
      </c>
      <c r="B1015" s="46" t="str">
        <f>[1]Лист1!$B$41</f>
        <v>Симоненка,18</v>
      </c>
      <c r="C1015" s="46">
        <v>5374.3</v>
      </c>
      <c r="D1015" s="48"/>
      <c r="E1015" s="49"/>
      <c r="F1015" s="46">
        <f t="shared" si="147"/>
        <v>5374.3</v>
      </c>
      <c r="G1015" s="108">
        <v>90</v>
      </c>
      <c r="H1015" s="108"/>
      <c r="I1015" s="108"/>
      <c r="J1015" s="46">
        <f t="shared" si="148"/>
        <v>90</v>
      </c>
      <c r="K1015" s="45">
        <f t="shared" si="143"/>
        <v>5.8738923094423016E-2</v>
      </c>
      <c r="L1015" s="43">
        <f t="shared" si="151"/>
        <v>251.48776228261741</v>
      </c>
      <c r="M1015" s="43">
        <f t="shared" si="146"/>
        <v>55.32730770217583</v>
      </c>
      <c r="N1015" s="43">
        <v>66.313472202396696</v>
      </c>
      <c r="O1015" s="43">
        <v>73.149757388743424</v>
      </c>
      <c r="P1015" s="45">
        <f t="shared" si="150"/>
        <v>8.303933527639569E-2</v>
      </c>
    </row>
    <row r="1016" spans="1:16" s="56" customFormat="1" x14ac:dyDescent="0.25">
      <c r="A1016" s="46">
        <f t="shared" si="149"/>
        <v>35</v>
      </c>
      <c r="B1016" s="46" t="str">
        <f>[1]Лист1!$B$42</f>
        <v>Симоненка,20</v>
      </c>
      <c r="C1016" s="46">
        <v>8191.7</v>
      </c>
      <c r="D1016" s="48"/>
      <c r="E1016" s="49"/>
      <c r="F1016" s="46">
        <f t="shared" si="147"/>
        <v>8191.7</v>
      </c>
      <c r="G1016" s="108">
        <v>144</v>
      </c>
      <c r="H1016" s="108"/>
      <c r="I1016" s="108"/>
      <c r="J1016" s="46">
        <f t="shared" si="148"/>
        <v>144</v>
      </c>
      <c r="K1016" s="45">
        <f t="shared" si="143"/>
        <v>8.9531964407008349E-2</v>
      </c>
      <c r="L1016" s="43">
        <f t="shared" si="151"/>
        <v>383.32662901038589</v>
      </c>
      <c r="M1016" s="43">
        <f t="shared" si="146"/>
        <v>84.331858382284892</v>
      </c>
      <c r="N1016" s="43">
        <v>101.07736267799956</v>
      </c>
      <c r="O1016" s="43">
        <v>111.4974727129802</v>
      </c>
      <c r="P1016" s="45">
        <f t="shared" si="150"/>
        <v>8.303933527639569E-2</v>
      </c>
    </row>
    <row r="1017" spans="1:16" s="56" customFormat="1" x14ac:dyDescent="0.25">
      <c r="A1017" s="46">
        <f t="shared" si="149"/>
        <v>36</v>
      </c>
      <c r="B1017" s="46" t="str">
        <f>[1]Лист1!$B$43</f>
        <v>Симоненка,22</v>
      </c>
      <c r="C1017" s="46">
        <v>4123.8999999999996</v>
      </c>
      <c r="D1017" s="48"/>
      <c r="E1017" s="49"/>
      <c r="F1017" s="46">
        <f t="shared" si="147"/>
        <v>4123.8999999999996</v>
      </c>
      <c r="G1017" s="108">
        <v>81</v>
      </c>
      <c r="H1017" s="45"/>
      <c r="I1017" s="45"/>
      <c r="J1017" s="46">
        <f t="shared" si="148"/>
        <v>81</v>
      </c>
      <c r="K1017" s="45">
        <f t="shared" si="143"/>
        <v>4.5072557346834199E-2</v>
      </c>
      <c r="L1017" s="43">
        <f t="shared" si="151"/>
        <v>192.97590065260329</v>
      </c>
      <c r="M1017" s="43">
        <f t="shared" si="146"/>
        <v>42.45469814357272</v>
      </c>
      <c r="N1017" s="43">
        <v>50.884790208113373</v>
      </c>
      <c r="O1017" s="43">
        <v>56.13052574203877</v>
      </c>
      <c r="P1017" s="45">
        <f t="shared" si="150"/>
        <v>8.3039335276395704E-2</v>
      </c>
    </row>
    <row r="1018" spans="1:16" s="56" customFormat="1" x14ac:dyDescent="0.25">
      <c r="A1018" s="46">
        <f t="shared" si="149"/>
        <v>37</v>
      </c>
      <c r="B1018" s="46" t="s">
        <v>341</v>
      </c>
      <c r="C1018" s="46">
        <v>4398.3999999999996</v>
      </c>
      <c r="D1018" s="48"/>
      <c r="E1018" s="49"/>
      <c r="F1018" s="46">
        <f t="shared" si="147"/>
        <v>4398.3999999999996</v>
      </c>
      <c r="G1018" s="108">
        <v>95</v>
      </c>
      <c r="H1018" s="45"/>
      <c r="I1018" s="45"/>
      <c r="J1018" s="46">
        <f t="shared" si="148"/>
        <v>95</v>
      </c>
      <c r="K1018" s="45">
        <f t="shared" si="143"/>
        <v>4.807273120936869E-2</v>
      </c>
      <c r="L1018" s="43">
        <f t="shared" si="151"/>
        <v>205.82099503635158</v>
      </c>
      <c r="M1018" s="43">
        <f t="shared" si="146"/>
        <v>45.280618907997344</v>
      </c>
      <c r="N1018" s="43">
        <v>54.271844916551288</v>
      </c>
      <c r="O1018" s="43">
        <v>59.866753418798559</v>
      </c>
      <c r="P1018" s="45">
        <f t="shared" si="150"/>
        <v>8.303933527639569E-2</v>
      </c>
    </row>
    <row r="1019" spans="1:16" s="56" customFormat="1" x14ac:dyDescent="0.25">
      <c r="A1019" s="46">
        <f t="shared" si="149"/>
        <v>38</v>
      </c>
      <c r="B1019" s="46" t="s">
        <v>342</v>
      </c>
      <c r="C1019" s="46">
        <v>4369.7</v>
      </c>
      <c r="D1019" s="48"/>
      <c r="E1019" s="49"/>
      <c r="F1019" s="46">
        <f t="shared" si="147"/>
        <v>4369.7</v>
      </c>
      <c r="G1019" s="108">
        <v>95</v>
      </c>
      <c r="H1019" s="45"/>
      <c r="I1019" s="45"/>
      <c r="J1019" s="46">
        <f t="shared" si="148"/>
        <v>95</v>
      </c>
      <c r="K1019" s="45">
        <f t="shared" si="143"/>
        <v>4.7759051829205708E-2</v>
      </c>
      <c r="L1019" s="43">
        <f t="shared" si="151"/>
        <v>204.47799245415277</v>
      </c>
      <c r="M1019" s="43">
        <f t="shared" si="146"/>
        <v>44.98515833991361</v>
      </c>
      <c r="N1019" s="43">
        <v>53.917715699312069</v>
      </c>
      <c r="O1019" s="43">
        <v>59.476116863887782</v>
      </c>
      <c r="P1019" s="45">
        <f t="shared" si="150"/>
        <v>8.303933527639569E-2</v>
      </c>
    </row>
    <row r="1020" spans="1:16" s="56" customFormat="1" x14ac:dyDescent="0.25">
      <c r="A1020" s="46">
        <f t="shared" si="149"/>
        <v>39</v>
      </c>
      <c r="B1020" s="46" t="s">
        <v>343</v>
      </c>
      <c r="C1020" s="46">
        <v>5769.7</v>
      </c>
      <c r="D1020" s="48"/>
      <c r="E1020" s="49"/>
      <c r="F1020" s="46">
        <f t="shared" si="147"/>
        <v>5769.7</v>
      </c>
      <c r="G1020" s="108">
        <v>120</v>
      </c>
      <c r="H1020" s="45"/>
      <c r="I1020" s="45"/>
      <c r="J1020" s="46">
        <f t="shared" si="148"/>
        <v>120</v>
      </c>
      <c r="K1020" s="45">
        <f t="shared" si="143"/>
        <v>6.3060485007887995E-2</v>
      </c>
      <c r="L1020" s="43">
        <f t="shared" si="151"/>
        <v>269.99031353702202</v>
      </c>
      <c r="M1020" s="43">
        <f t="shared" si="146"/>
        <v>59.397868978144842</v>
      </c>
      <c r="N1020" s="43">
        <v>71.192311662201249</v>
      </c>
      <c r="O1020" s="43">
        <v>78.531558566852041</v>
      </c>
      <c r="P1020" s="45">
        <f t="shared" si="150"/>
        <v>8.3039335276395676E-2</v>
      </c>
    </row>
    <row r="1021" spans="1:16" s="56" customFormat="1" x14ac:dyDescent="0.25">
      <c r="A1021" s="46">
        <f t="shared" si="149"/>
        <v>40</v>
      </c>
      <c r="B1021" s="46" t="s">
        <v>344</v>
      </c>
      <c r="C1021" s="46">
        <v>4446.8999999999996</v>
      </c>
      <c r="D1021" s="48"/>
      <c r="E1021" s="49"/>
      <c r="F1021" s="46">
        <f t="shared" si="147"/>
        <v>4446.8999999999996</v>
      </c>
      <c r="G1021" s="108">
        <v>95</v>
      </c>
      <c r="H1021" s="45"/>
      <c r="I1021" s="45"/>
      <c r="J1021" s="46">
        <f t="shared" si="148"/>
        <v>95</v>
      </c>
      <c r="K1021" s="45">
        <f t="shared" si="143"/>
        <v>4.8602816573058753E-2</v>
      </c>
      <c r="L1021" s="43">
        <f t="shared" si="151"/>
        <v>208.0905290167224</v>
      </c>
      <c r="M1021" s="43">
        <f t="shared" si="146"/>
        <v>45.77991638367893</v>
      </c>
      <c r="N1021" s="43">
        <v>54.870286276694237</v>
      </c>
      <c r="O1021" s="43">
        <v>60.526888363508384</v>
      </c>
      <c r="P1021" s="45">
        <f t="shared" si="150"/>
        <v>8.303933527639569E-2</v>
      </c>
    </row>
    <row r="1022" spans="1:16" s="56" customFormat="1" x14ac:dyDescent="0.25">
      <c r="A1022" s="46">
        <f t="shared" si="149"/>
        <v>41</v>
      </c>
      <c r="B1022" s="46" t="s">
        <v>345</v>
      </c>
      <c r="C1022" s="46">
        <v>4422.5</v>
      </c>
      <c r="D1022" s="48"/>
      <c r="E1022" s="49"/>
      <c r="F1022" s="46">
        <f t="shared" si="147"/>
        <v>4422.5</v>
      </c>
      <c r="G1022" s="108">
        <v>95</v>
      </c>
      <c r="H1022" s="45"/>
      <c r="I1022" s="45"/>
      <c r="J1022" s="46">
        <f t="shared" si="148"/>
        <v>95</v>
      </c>
      <c r="K1022" s="45">
        <f t="shared" si="143"/>
        <v>4.8336134451944582E-2</v>
      </c>
      <c r="L1022" s="43">
        <f t="shared" si="151"/>
        <v>206.94874284927812</v>
      </c>
      <c r="M1022" s="43">
        <f t="shared" si="146"/>
        <v>45.528723426841189</v>
      </c>
      <c r="N1022" s="43">
        <v>54.569214747055319</v>
      </c>
      <c r="O1022" s="43">
        <v>60.194779236685299</v>
      </c>
      <c r="P1022" s="45">
        <f t="shared" si="150"/>
        <v>8.303933527639569E-2</v>
      </c>
    </row>
    <row r="1023" spans="1:16" s="56" customFormat="1" x14ac:dyDescent="0.25">
      <c r="A1023" s="46">
        <f t="shared" si="149"/>
        <v>42</v>
      </c>
      <c r="B1023" s="46" t="s">
        <v>346</v>
      </c>
      <c r="C1023" s="46">
        <v>3984.5</v>
      </c>
      <c r="D1023" s="48"/>
      <c r="E1023" s="49"/>
      <c r="F1023" s="46">
        <f t="shared" si="147"/>
        <v>3984.5</v>
      </c>
      <c r="G1023" s="108">
        <v>90</v>
      </c>
      <c r="H1023" s="45"/>
      <c r="I1023" s="45"/>
      <c r="J1023" s="46">
        <f t="shared" si="148"/>
        <v>90</v>
      </c>
      <c r="K1023" s="45">
        <f t="shared" si="143"/>
        <v>4.3548971786042556E-2</v>
      </c>
      <c r="L1023" s="43">
        <f t="shared" si="151"/>
        <v>186.45274525335191</v>
      </c>
      <c r="M1023" s="43">
        <f t="shared" si="146"/>
        <v>41.019603955737416</v>
      </c>
      <c r="N1023" s="43">
        <v>49.164734010094271</v>
      </c>
      <c r="O1023" s="43">
        <v>54.233148189615051</v>
      </c>
      <c r="P1023" s="45">
        <f t="shared" si="150"/>
        <v>8.303933527639569E-2</v>
      </c>
    </row>
    <row r="1024" spans="1:16" s="56" customFormat="1" x14ac:dyDescent="0.25">
      <c r="A1024" s="46">
        <f t="shared" si="149"/>
        <v>43</v>
      </c>
      <c r="B1024" s="46" t="s">
        <v>347</v>
      </c>
      <c r="C1024" s="46">
        <v>5874.6</v>
      </c>
      <c r="D1024" s="48"/>
      <c r="E1024" s="49"/>
      <c r="F1024" s="46">
        <f t="shared" si="147"/>
        <v>5874.6</v>
      </c>
      <c r="G1024" s="108">
        <v>119</v>
      </c>
      <c r="H1024" s="45"/>
      <c r="I1024" s="45"/>
      <c r="J1024" s="46">
        <f t="shared" si="148"/>
        <v>119</v>
      </c>
      <c r="K1024" s="45">
        <f t="shared" si="143"/>
        <v>6.4206999536776402E-2</v>
      </c>
      <c r="L1024" s="43">
        <f t="shared" si="151"/>
        <v>274.89905816673132</v>
      </c>
      <c r="M1024" s="43">
        <f t="shared" si="146"/>
        <v>60.477792796680895</v>
      </c>
      <c r="N1024" s="43">
        <v>72.486672459706327</v>
      </c>
      <c r="O1024" s="43">
        <v>79.959355591595568</v>
      </c>
      <c r="P1024" s="45">
        <f t="shared" si="150"/>
        <v>8.3039335276395676E-2</v>
      </c>
    </row>
    <row r="1025" spans="1:16" s="56" customFormat="1" x14ac:dyDescent="0.25">
      <c r="A1025" s="46">
        <f t="shared" si="149"/>
        <v>44</v>
      </c>
      <c r="B1025" s="46" t="s">
        <v>348</v>
      </c>
      <c r="C1025" s="46">
        <v>5861.2</v>
      </c>
      <c r="D1025" s="48"/>
      <c r="E1025" s="49"/>
      <c r="F1025" s="46">
        <f t="shared" si="147"/>
        <v>5861.2</v>
      </c>
      <c r="G1025" s="108">
        <v>119</v>
      </c>
      <c r="H1025" s="45"/>
      <c r="I1025" s="45"/>
      <c r="J1025" s="46">
        <f t="shared" si="148"/>
        <v>119</v>
      </c>
      <c r="K1025" s="45">
        <f t="shared" si="143"/>
        <v>6.4060542962066161E-2</v>
      </c>
      <c r="L1025" s="43">
        <f t="shared" si="151"/>
        <v>274.27201166493813</v>
      </c>
      <c r="M1025" s="43">
        <f t="shared" si="146"/>
        <v>60.339842566286393</v>
      </c>
      <c r="N1025" s="43">
        <v>72.32132989834723</v>
      </c>
      <c r="O1025" s="43">
        <v>79.77696779243864</v>
      </c>
      <c r="P1025" s="45">
        <f t="shared" si="150"/>
        <v>8.303933527639569E-2</v>
      </c>
    </row>
    <row r="1026" spans="1:16" s="56" customFormat="1" x14ac:dyDescent="0.25">
      <c r="A1026" s="46">
        <f t="shared" si="149"/>
        <v>45</v>
      </c>
      <c r="B1026" s="46" t="s">
        <v>349</v>
      </c>
      <c r="C1026" s="46">
        <v>4068.9</v>
      </c>
      <c r="D1026" s="48"/>
      <c r="E1026" s="49"/>
      <c r="F1026" s="46">
        <f t="shared" si="147"/>
        <v>4068.9</v>
      </c>
      <c r="G1026" s="108">
        <v>90</v>
      </c>
      <c r="H1026" s="45"/>
      <c r="I1026" s="45"/>
      <c r="J1026" s="46">
        <f t="shared" si="148"/>
        <v>90</v>
      </c>
      <c r="K1026" s="45">
        <f t="shared" si="143"/>
        <v>4.4471429614814546E-2</v>
      </c>
      <c r="L1026" s="43">
        <f t="shared" si="151"/>
        <v>190.40220232434774</v>
      </c>
      <c r="M1026" s="43">
        <f t="shared" si="146"/>
        <v>41.888484511356502</v>
      </c>
      <c r="N1026" s="43">
        <v>50.206145366714161</v>
      </c>
      <c r="O1026" s="43">
        <v>55.381919103708036</v>
      </c>
      <c r="P1026" s="45">
        <f t="shared" si="150"/>
        <v>8.3039335276395676E-2</v>
      </c>
    </row>
    <row r="1027" spans="1:16" s="56" customFormat="1" x14ac:dyDescent="0.25">
      <c r="A1027" s="46">
        <f t="shared" si="149"/>
        <v>46</v>
      </c>
      <c r="B1027" s="46" t="s">
        <v>350</v>
      </c>
      <c r="C1027" s="46">
        <v>4057</v>
      </c>
      <c r="D1027" s="48"/>
      <c r="E1027" s="49"/>
      <c r="F1027" s="46">
        <f t="shared" si="147"/>
        <v>4057</v>
      </c>
      <c r="G1027" s="108">
        <v>90</v>
      </c>
      <c r="H1027" s="45"/>
      <c r="I1027" s="45"/>
      <c r="J1027" s="46">
        <f t="shared" si="148"/>
        <v>90</v>
      </c>
      <c r="K1027" s="45">
        <f t="shared" si="143"/>
        <v>4.4341367432795743E-2</v>
      </c>
      <c r="L1027" s="43">
        <f t="shared" si="151"/>
        <v>189.84534759514332</v>
      </c>
      <c r="M1027" s="43">
        <f t="shared" si="146"/>
        <v>41.765976470931534</v>
      </c>
      <c r="N1027" s="43">
        <v>50.059311301029602</v>
      </c>
      <c r="O1027" s="43">
        <v>55.219947849232838</v>
      </c>
      <c r="P1027" s="45">
        <f t="shared" si="150"/>
        <v>8.303933527639569E-2</v>
      </c>
    </row>
    <row r="1028" spans="1:16" s="56" customFormat="1" x14ac:dyDescent="0.25">
      <c r="A1028" s="46">
        <f t="shared" si="149"/>
        <v>47</v>
      </c>
      <c r="B1028" s="46" t="s">
        <v>351</v>
      </c>
      <c r="C1028" s="46">
        <v>5809.5</v>
      </c>
      <c r="D1028" s="48"/>
      <c r="E1028" s="49"/>
      <c r="F1028" s="46">
        <f t="shared" si="147"/>
        <v>5809.5</v>
      </c>
      <c r="G1028" s="108">
        <v>119</v>
      </c>
      <c r="H1028" s="45"/>
      <c r="I1028" s="45"/>
      <c r="J1028" s="46">
        <f t="shared" si="148"/>
        <v>119</v>
      </c>
      <c r="K1028" s="45">
        <f t="shared" si="143"/>
        <v>6.3495482893967684E-2</v>
      </c>
      <c r="L1028" s="43">
        <f t="shared" si="151"/>
        <v>271.85273523637795</v>
      </c>
      <c r="M1028" s="43">
        <f t="shared" si="146"/>
        <v>59.807601752003151</v>
      </c>
      <c r="N1028" s="43">
        <v>71.683403747431967</v>
      </c>
      <c r="O1028" s="43">
        <v>79.073277552407745</v>
      </c>
      <c r="P1028" s="45">
        <f t="shared" si="150"/>
        <v>8.303933527639569E-2</v>
      </c>
    </row>
    <row r="1029" spans="1:16" s="56" customFormat="1" x14ac:dyDescent="0.25">
      <c r="A1029" s="46">
        <f t="shared" si="149"/>
        <v>48</v>
      </c>
      <c r="B1029" s="46" t="s">
        <v>352</v>
      </c>
      <c r="C1029" s="46">
        <v>5835.6</v>
      </c>
      <c r="D1029" s="48"/>
      <c r="E1029" s="49"/>
      <c r="F1029" s="46">
        <f t="shared" si="147"/>
        <v>5835.6</v>
      </c>
      <c r="G1029" s="108">
        <v>119</v>
      </c>
      <c r="H1029" s="45"/>
      <c r="I1029" s="45"/>
      <c r="J1029" s="46">
        <f t="shared" si="148"/>
        <v>119</v>
      </c>
      <c r="K1029" s="45">
        <f t="shared" si="143"/>
        <v>6.3780745326798824E-2</v>
      </c>
      <c r="L1029" s="43">
        <f t="shared" si="151"/>
        <v>273.07407207942282</v>
      </c>
      <c r="M1029" s="43">
        <f t="shared" si="146"/>
        <v>60.076295857473021</v>
      </c>
      <c r="N1029" s="43">
        <v>72.005451572168681</v>
      </c>
      <c r="O1029" s="43">
        <v>79.428525429870149</v>
      </c>
      <c r="P1029" s="45">
        <f t="shared" si="150"/>
        <v>8.303933527639569E-2</v>
      </c>
    </row>
    <row r="1030" spans="1:16" s="56" customFormat="1" x14ac:dyDescent="0.25">
      <c r="A1030" s="46">
        <f t="shared" si="149"/>
        <v>49</v>
      </c>
      <c r="B1030" s="46" t="s">
        <v>353</v>
      </c>
      <c r="C1030" s="46">
        <v>4048.9</v>
      </c>
      <c r="D1030" s="48"/>
      <c r="E1030" s="49"/>
      <c r="F1030" s="46">
        <f t="shared" si="147"/>
        <v>4048.9</v>
      </c>
      <c r="G1030" s="108">
        <v>90</v>
      </c>
      <c r="H1030" s="45"/>
      <c r="I1030" s="45"/>
      <c r="J1030" s="46">
        <f t="shared" si="148"/>
        <v>90</v>
      </c>
      <c r="K1030" s="45">
        <f t="shared" si="143"/>
        <v>4.425283771226194E-2</v>
      </c>
      <c r="L1030" s="43">
        <f t="shared" si="151"/>
        <v>189.46631202316388</v>
      </c>
      <c r="M1030" s="43">
        <f t="shared" si="146"/>
        <v>41.682588645096054</v>
      </c>
      <c r="N1030" s="43">
        <v>49.959365424387173</v>
      </c>
      <c r="O1030" s="43">
        <v>55.109698507951407</v>
      </c>
      <c r="P1030" s="45">
        <f t="shared" si="150"/>
        <v>8.303933527639569E-2</v>
      </c>
    </row>
    <row r="1031" spans="1:16" s="56" customFormat="1" x14ac:dyDescent="0.25">
      <c r="A1031" s="46">
        <f t="shared" si="149"/>
        <v>50</v>
      </c>
      <c r="B1031" s="46" t="s">
        <v>1848</v>
      </c>
      <c r="C1031" s="46">
        <v>4427.8</v>
      </c>
      <c r="D1031" s="48"/>
      <c r="E1031" s="49"/>
      <c r="F1031" s="46">
        <f t="shared" si="147"/>
        <v>4427.8</v>
      </c>
      <c r="G1031" s="108">
        <v>95</v>
      </c>
      <c r="H1031" s="45"/>
      <c r="I1031" s="45"/>
      <c r="J1031" s="46">
        <f t="shared" si="148"/>
        <v>95</v>
      </c>
      <c r="K1031" s="45">
        <f t="shared" si="143"/>
        <v>4.8394061306121026E-2</v>
      </c>
      <c r="L1031" s="43">
        <f t="shared" si="151"/>
        <v>207.19675377909186</v>
      </c>
      <c r="M1031" s="43">
        <f t="shared" si="146"/>
        <v>45.583285831400211</v>
      </c>
      <c r="N1031" s="43">
        <v>54.634611431771972</v>
      </c>
      <c r="O1031" s="43">
        <v>60.266917694560803</v>
      </c>
      <c r="P1031" s="45">
        <f t="shared" si="150"/>
        <v>8.303933527639569E-2</v>
      </c>
    </row>
    <row r="1032" spans="1:16" s="56" customFormat="1" x14ac:dyDescent="0.25">
      <c r="A1032" s="46">
        <f t="shared" si="149"/>
        <v>51</v>
      </c>
      <c r="B1032" s="46" t="s">
        <v>1849</v>
      </c>
      <c r="C1032" s="46">
        <v>4428.6000000000004</v>
      </c>
      <c r="D1032" s="48"/>
      <c r="E1032" s="49"/>
      <c r="F1032" s="46">
        <f t="shared" si="147"/>
        <v>4428.6000000000004</v>
      </c>
      <c r="G1032" s="108">
        <v>95</v>
      </c>
      <c r="H1032" s="45"/>
      <c r="I1032" s="45"/>
      <c r="J1032" s="46">
        <f t="shared" si="148"/>
        <v>95</v>
      </c>
      <c r="K1032" s="45">
        <f t="shared" si="143"/>
        <v>4.840280498222313E-2</v>
      </c>
      <c r="L1032" s="43">
        <f t="shared" si="151"/>
        <v>207.23418939113921</v>
      </c>
      <c r="M1032" s="43">
        <f t="shared" si="146"/>
        <v>45.591521666050625</v>
      </c>
      <c r="N1032" s="43">
        <v>54.644482629465053</v>
      </c>
      <c r="O1032" s="43">
        <v>60.277806518391074</v>
      </c>
      <c r="P1032" s="45">
        <f t="shared" si="150"/>
        <v>8.303933527639569E-2</v>
      </c>
    </row>
    <row r="1033" spans="1:16" s="56" customFormat="1" x14ac:dyDescent="0.25">
      <c r="A1033" s="46">
        <f t="shared" si="149"/>
        <v>52</v>
      </c>
      <c r="B1033" s="46" t="s">
        <v>1850</v>
      </c>
      <c r="C1033" s="46">
        <v>5782.4</v>
      </c>
      <c r="D1033" s="48"/>
      <c r="E1033" s="49"/>
      <c r="F1033" s="46">
        <f t="shared" si="147"/>
        <v>5782.4</v>
      </c>
      <c r="G1033" s="108">
        <v>119</v>
      </c>
      <c r="H1033" s="45"/>
      <c r="I1033" s="45"/>
      <c r="J1033" s="46">
        <f t="shared" si="148"/>
        <v>119</v>
      </c>
      <c r="K1033" s="45">
        <f t="shared" si="143"/>
        <v>6.3199290866008895E-2</v>
      </c>
      <c r="L1033" s="43">
        <f t="shared" si="151"/>
        <v>270.58460387827375</v>
      </c>
      <c r="M1033" s="43">
        <f t="shared" si="146"/>
        <v>59.528612853220224</v>
      </c>
      <c r="N1033" s="43">
        <v>71.349016925578894</v>
      </c>
      <c r="O1033" s="43">
        <v>78.704418645157489</v>
      </c>
      <c r="P1033" s="45">
        <f t="shared" si="150"/>
        <v>8.303933527639569E-2</v>
      </c>
    </row>
    <row r="1034" spans="1:16" s="56" customFormat="1" x14ac:dyDescent="0.25">
      <c r="A1034" s="46">
        <f t="shared" si="149"/>
        <v>53</v>
      </c>
      <c r="B1034" s="46" t="s">
        <v>1851</v>
      </c>
      <c r="C1034" s="46">
        <v>5882.7</v>
      </c>
      <c r="D1034" s="48"/>
      <c r="E1034" s="49"/>
      <c r="F1034" s="46">
        <f t="shared" si="147"/>
        <v>5882.7</v>
      </c>
      <c r="G1034" s="108">
        <v>119</v>
      </c>
      <c r="H1034" s="45"/>
      <c r="I1034" s="45"/>
      <c r="J1034" s="46">
        <f t="shared" si="148"/>
        <v>119</v>
      </c>
      <c r="K1034" s="45">
        <f t="shared" si="143"/>
        <v>6.4295529257310205E-2</v>
      </c>
      <c r="L1034" s="43">
        <f t="shared" si="151"/>
        <v>275.27809373871077</v>
      </c>
      <c r="M1034" s="43">
        <f t="shared" si="146"/>
        <v>60.561180622516368</v>
      </c>
      <c r="N1034" s="43">
        <v>72.586618336348735</v>
      </c>
      <c r="O1034" s="43">
        <v>80.069604932877013</v>
      </c>
      <c r="P1034" s="45">
        <f t="shared" si="150"/>
        <v>8.3039335276395676E-2</v>
      </c>
    </row>
    <row r="1035" spans="1:16" s="56" customFormat="1" x14ac:dyDescent="0.25">
      <c r="A1035" s="46">
        <f t="shared" si="149"/>
        <v>54</v>
      </c>
      <c r="B1035" s="46" t="s">
        <v>1852</v>
      </c>
      <c r="C1035" s="46">
        <v>4404.7</v>
      </c>
      <c r="D1035" s="48"/>
      <c r="E1035" s="49"/>
      <c r="F1035" s="46">
        <f t="shared" si="147"/>
        <v>4404.7</v>
      </c>
      <c r="G1035" s="108">
        <v>94</v>
      </c>
      <c r="H1035" s="45"/>
      <c r="I1035" s="45"/>
      <c r="J1035" s="46">
        <f t="shared" si="148"/>
        <v>94</v>
      </c>
      <c r="K1035" s="45">
        <f t="shared" si="143"/>
        <v>4.8141587658672762E-2</v>
      </c>
      <c r="L1035" s="43">
        <f t="shared" si="151"/>
        <v>206.11580048122448</v>
      </c>
      <c r="M1035" s="43">
        <f t="shared" si="146"/>
        <v>45.345476105869388</v>
      </c>
      <c r="N1035" s="43">
        <v>54.349580598384293</v>
      </c>
      <c r="O1035" s="43">
        <v>59.952502906461888</v>
      </c>
      <c r="P1035" s="45">
        <f t="shared" si="150"/>
        <v>8.303933527639569E-2</v>
      </c>
    </row>
    <row r="1036" spans="1:16" s="56" customFormat="1" x14ac:dyDescent="0.25">
      <c r="A1036" s="46">
        <f t="shared" si="149"/>
        <v>55</v>
      </c>
      <c r="B1036" s="46" t="s">
        <v>1853</v>
      </c>
      <c r="C1036" s="46">
        <v>4428.3999999999996</v>
      </c>
      <c r="D1036" s="48"/>
      <c r="E1036" s="49"/>
      <c r="F1036" s="46">
        <f t="shared" si="147"/>
        <v>4428.3999999999996</v>
      </c>
      <c r="G1036" s="108">
        <v>94</v>
      </c>
      <c r="H1036" s="45"/>
      <c r="I1036" s="45"/>
      <c r="J1036" s="46">
        <f t="shared" si="148"/>
        <v>94</v>
      </c>
      <c r="K1036" s="45">
        <f t="shared" si="143"/>
        <v>4.8400619063197599E-2</v>
      </c>
      <c r="L1036" s="43">
        <f t="shared" si="151"/>
        <v>207.22483048812734</v>
      </c>
      <c r="M1036" s="43">
        <f t="shared" si="146"/>
        <v>45.589462707388016</v>
      </c>
      <c r="N1036" s="43">
        <v>54.642014830041774</v>
      </c>
      <c r="O1036" s="43">
        <v>60.275084312433499</v>
      </c>
      <c r="P1036" s="45">
        <f t="shared" si="150"/>
        <v>8.3039335276395676E-2</v>
      </c>
    </row>
    <row r="1037" spans="1:16" s="56" customFormat="1" x14ac:dyDescent="0.25">
      <c r="A1037" s="46">
        <f t="shared" si="149"/>
        <v>56</v>
      </c>
      <c r="B1037" s="46" t="s">
        <v>1854</v>
      </c>
      <c r="C1037" s="46">
        <v>4419.2</v>
      </c>
      <c r="D1037" s="48"/>
      <c r="E1037" s="49"/>
      <c r="F1037" s="46">
        <f t="shared" si="147"/>
        <v>4419.2</v>
      </c>
      <c r="G1037" s="108">
        <v>95</v>
      </c>
      <c r="H1037" s="45"/>
      <c r="I1037" s="45"/>
      <c r="J1037" s="46">
        <f t="shared" si="148"/>
        <v>95</v>
      </c>
      <c r="K1037" s="45">
        <f t="shared" si="143"/>
        <v>4.8300066788023399E-2</v>
      </c>
      <c r="L1037" s="43">
        <f t="shared" si="151"/>
        <v>206.79432094958278</v>
      </c>
      <c r="M1037" s="43">
        <f t="shared" si="146"/>
        <v>45.494750608908213</v>
      </c>
      <c r="N1037" s="43">
        <v>54.528496056571363</v>
      </c>
      <c r="O1037" s="43">
        <v>60.149862838385445</v>
      </c>
      <c r="P1037" s="45">
        <f t="shared" si="150"/>
        <v>8.303933527639569E-2</v>
      </c>
    </row>
    <row r="1038" spans="1:16" s="56" customFormat="1" x14ac:dyDescent="0.25">
      <c r="A1038" s="46">
        <f t="shared" si="149"/>
        <v>57</v>
      </c>
      <c r="B1038" s="46" t="s">
        <v>1855</v>
      </c>
      <c r="C1038" s="46">
        <v>5902.1</v>
      </c>
      <c r="D1038" s="48"/>
      <c r="E1038" s="49"/>
      <c r="F1038" s="46">
        <f t="shared" si="147"/>
        <v>5902.1</v>
      </c>
      <c r="G1038" s="108">
        <v>119</v>
      </c>
      <c r="H1038" s="45"/>
      <c r="I1038" s="45"/>
      <c r="J1038" s="46">
        <f t="shared" si="148"/>
        <v>119</v>
      </c>
      <c r="K1038" s="45">
        <f t="shared" si="143"/>
        <v>6.4507563402786239E-2</v>
      </c>
      <c r="L1038" s="43">
        <f t="shared" si="151"/>
        <v>276.18590733085915</v>
      </c>
      <c r="M1038" s="43">
        <f t="shared" si="146"/>
        <v>60.760899612789011</v>
      </c>
      <c r="N1038" s="43">
        <v>72.825994880405915</v>
      </c>
      <c r="O1038" s="43">
        <v>80.33365891076096</v>
      </c>
      <c r="P1038" s="45">
        <f t="shared" si="150"/>
        <v>8.303933527639569E-2</v>
      </c>
    </row>
    <row r="1039" spans="1:16" s="56" customFormat="1" x14ac:dyDescent="0.25">
      <c r="A1039" s="46">
        <f t="shared" si="149"/>
        <v>58</v>
      </c>
      <c r="B1039" s="46" t="s">
        <v>1856</v>
      </c>
      <c r="C1039" s="46">
        <v>4397.8</v>
      </c>
      <c r="D1039" s="48"/>
      <c r="E1039" s="49"/>
      <c r="F1039" s="46">
        <f t="shared" si="147"/>
        <v>4397.8</v>
      </c>
      <c r="G1039" s="108">
        <v>95</v>
      </c>
      <c r="H1039" s="45"/>
      <c r="I1039" s="45"/>
      <c r="J1039" s="46">
        <f t="shared" si="148"/>
        <v>95</v>
      </c>
      <c r="K1039" s="45">
        <f t="shared" si="143"/>
        <v>4.8066173452292117E-2</v>
      </c>
      <c r="L1039" s="43">
        <f t="shared" si="151"/>
        <v>205.79291832731607</v>
      </c>
      <c r="M1039" s="43">
        <f t="shared" si="146"/>
        <v>45.274442032009539</v>
      </c>
      <c r="N1039" s="43">
        <v>54.264441518281487</v>
      </c>
      <c r="O1039" s="43">
        <v>59.858586800925863</v>
      </c>
      <c r="P1039" s="45">
        <f t="shared" si="150"/>
        <v>8.303933527639569E-2</v>
      </c>
    </row>
    <row r="1040" spans="1:16" s="56" customFormat="1" x14ac:dyDescent="0.25">
      <c r="A1040" s="46">
        <f t="shared" si="149"/>
        <v>59</v>
      </c>
      <c r="B1040" s="46" t="s">
        <v>1857</v>
      </c>
      <c r="C1040" s="46">
        <v>4423.3999999999996</v>
      </c>
      <c r="D1040" s="48"/>
      <c r="E1040" s="49"/>
      <c r="F1040" s="46">
        <f t="shared" si="147"/>
        <v>4423.3999999999996</v>
      </c>
      <c r="G1040" s="108">
        <v>95</v>
      </c>
      <c r="H1040" s="45"/>
      <c r="I1040" s="45"/>
      <c r="J1040" s="46">
        <f t="shared" si="148"/>
        <v>95</v>
      </c>
      <c r="K1040" s="45">
        <f t="shared" si="143"/>
        <v>4.8345971087559447E-2</v>
      </c>
      <c r="L1040" s="43">
        <f t="shared" si="151"/>
        <v>206.99085791283139</v>
      </c>
      <c r="M1040" s="43">
        <f t="shared" si="146"/>
        <v>45.537988740822904</v>
      </c>
      <c r="N1040" s="43">
        <v>54.580319844460021</v>
      </c>
      <c r="O1040" s="43">
        <v>60.207029163494347</v>
      </c>
      <c r="P1040" s="45">
        <f t="shared" si="150"/>
        <v>8.3039335276395676E-2</v>
      </c>
    </row>
    <row r="1041" spans="1:16" s="56" customFormat="1" x14ac:dyDescent="0.25">
      <c r="A1041" s="46">
        <f t="shared" si="149"/>
        <v>60</v>
      </c>
      <c r="B1041" s="46" t="s">
        <v>1858</v>
      </c>
      <c r="C1041" s="46">
        <v>5916.4</v>
      </c>
      <c r="D1041" s="48"/>
      <c r="E1041" s="49"/>
      <c r="F1041" s="46">
        <f t="shared" si="147"/>
        <v>5916.4</v>
      </c>
      <c r="G1041" s="108">
        <v>119</v>
      </c>
      <c r="H1041" s="45"/>
      <c r="I1041" s="45"/>
      <c r="J1041" s="46">
        <f t="shared" si="148"/>
        <v>119</v>
      </c>
      <c r="K1041" s="45">
        <f t="shared" si="143"/>
        <v>6.4663856613111345E-2</v>
      </c>
      <c r="L1041" s="43">
        <f t="shared" si="151"/>
        <v>276.85506889620558</v>
      </c>
      <c r="M1041" s="43">
        <f t="shared" si="146"/>
        <v>60.908115157165227</v>
      </c>
      <c r="N1041" s="43">
        <v>73.002442539169721</v>
      </c>
      <c r="O1041" s="43">
        <v>80.528296636726935</v>
      </c>
      <c r="P1041" s="45">
        <f t="shared" si="150"/>
        <v>8.3039335276395704E-2</v>
      </c>
    </row>
    <row r="1042" spans="1:16" s="56" customFormat="1" x14ac:dyDescent="0.25">
      <c r="A1042" s="46">
        <f t="shared" si="149"/>
        <v>61</v>
      </c>
      <c r="B1042" s="46" t="s">
        <v>1859</v>
      </c>
      <c r="C1042" s="46">
        <v>3331.8</v>
      </c>
      <c r="D1042" s="48"/>
      <c r="E1042" s="49"/>
      <c r="F1042" s="46">
        <f t="shared" si="147"/>
        <v>3331.8</v>
      </c>
      <c r="G1042" s="108">
        <v>120</v>
      </c>
      <c r="H1042" s="45"/>
      <c r="I1042" s="45"/>
      <c r="J1042" s="46">
        <f t="shared" si="148"/>
        <v>120</v>
      </c>
      <c r="K1042" s="45">
        <f t="shared" si="143"/>
        <v>3.6415225046238321E-2</v>
      </c>
      <c r="L1042" s="43">
        <f t="shared" si="151"/>
        <v>155.90996527421706</v>
      </c>
      <c r="M1042" s="43">
        <f t="shared" si="146"/>
        <v>34.300192360327756</v>
      </c>
      <c r="N1042" s="43">
        <v>41.111070592253007</v>
      </c>
      <c r="O1042" s="43">
        <v>45.34922904709736</v>
      </c>
      <c r="P1042" s="45">
        <f t="shared" si="150"/>
        <v>8.303933527639569E-2</v>
      </c>
    </row>
    <row r="1043" spans="1:16" s="56" customFormat="1" x14ac:dyDescent="0.25">
      <c r="A1043" s="46">
        <f t="shared" si="149"/>
        <v>62</v>
      </c>
      <c r="B1043" s="46" t="s">
        <v>1860</v>
      </c>
      <c r="C1043" s="46">
        <v>4392.1000000000004</v>
      </c>
      <c r="D1043" s="48"/>
      <c r="E1043" s="49"/>
      <c r="F1043" s="46">
        <f t="shared" si="147"/>
        <v>4392.1000000000004</v>
      </c>
      <c r="G1043" s="108">
        <v>95</v>
      </c>
      <c r="H1043" s="45"/>
      <c r="I1043" s="45"/>
      <c r="J1043" s="46">
        <f t="shared" si="148"/>
        <v>95</v>
      </c>
      <c r="K1043" s="45">
        <f t="shared" si="143"/>
        <v>4.8003874760064631E-2</v>
      </c>
      <c r="L1043" s="43">
        <f t="shared" si="151"/>
        <v>205.5261895914787</v>
      </c>
      <c r="M1043" s="43">
        <f t="shared" si="146"/>
        <v>45.215761710125314</v>
      </c>
      <c r="N1043" s="43">
        <v>54.194109234718297</v>
      </c>
      <c r="O1043" s="43">
        <v>59.781003931135224</v>
      </c>
      <c r="P1043" s="45">
        <f t="shared" si="150"/>
        <v>8.303933527639569E-2</v>
      </c>
    </row>
    <row r="1044" spans="1:16" s="56" customFormat="1" x14ac:dyDescent="0.25">
      <c r="A1044" s="46">
        <f t="shared" si="149"/>
        <v>63</v>
      </c>
      <c r="B1044" s="46" t="s">
        <v>1861</v>
      </c>
      <c r="C1044" s="46">
        <v>5869.2</v>
      </c>
      <c r="D1044" s="48"/>
      <c r="E1044" s="49"/>
      <c r="F1044" s="46">
        <f t="shared" si="147"/>
        <v>5869.2</v>
      </c>
      <c r="G1044" s="108">
        <v>119</v>
      </c>
      <c r="H1044" s="45"/>
      <c r="I1044" s="45"/>
      <c r="J1044" s="46">
        <f t="shared" si="148"/>
        <v>119</v>
      </c>
      <c r="K1044" s="45">
        <f t="shared" si="143"/>
        <v>6.4147979723087195E-2</v>
      </c>
      <c r="L1044" s="43">
        <f t="shared" si="151"/>
        <v>274.64636778541166</v>
      </c>
      <c r="M1044" s="43">
        <f t="shared" si="146"/>
        <v>60.422200912790565</v>
      </c>
      <c r="N1044" s="43">
        <v>72.420041875278017</v>
      </c>
      <c r="O1044" s="43">
        <v>79.88585603074128</v>
      </c>
      <c r="P1044" s="45">
        <f t="shared" si="150"/>
        <v>8.303933527639569E-2</v>
      </c>
    </row>
    <row r="1045" spans="1:16" s="56" customFormat="1" x14ac:dyDescent="0.25">
      <c r="A1045" s="46">
        <f t="shared" si="149"/>
        <v>64</v>
      </c>
      <c r="B1045" s="46" t="s">
        <v>2418</v>
      </c>
      <c r="C1045" s="89">
        <v>4119.7</v>
      </c>
      <c r="D1045" s="71"/>
      <c r="E1045" s="71"/>
      <c r="F1045" s="71">
        <f>C1045+D1045+E1045</f>
        <v>4119.7</v>
      </c>
      <c r="G1045" s="89">
        <v>82</v>
      </c>
      <c r="H1045" s="73"/>
      <c r="I1045" s="71"/>
      <c r="J1045" s="46">
        <f>G1045+H1045+I1045</f>
        <v>82</v>
      </c>
      <c r="K1045" s="45">
        <f>4/$F$1046*F1045</f>
        <v>4.5026653047298158E-2</v>
      </c>
      <c r="L1045" s="43">
        <f t="shared" si="151"/>
        <v>192.77936368935468</v>
      </c>
      <c r="M1045" s="109">
        <f>L1045*0.22</f>
        <v>42.411460011658029</v>
      </c>
      <c r="N1045" s="43">
        <v>50.832966420224707</v>
      </c>
      <c r="O1045" s="43">
        <v>56.07335941692989</v>
      </c>
      <c r="P1045" s="109">
        <f t="shared" ref="P1045:P1047" si="152">(L1045+M1045+N1045+O1045)/F1045</f>
        <v>8.303933527639569E-2</v>
      </c>
    </row>
    <row r="1046" spans="1:16" s="107" customFormat="1" ht="14" x14ac:dyDescent="0.3">
      <c r="A1046" s="35"/>
      <c r="B1046" s="35" t="s">
        <v>1875</v>
      </c>
      <c r="C1046" s="59">
        <f t="shared" ref="C1046:O1046" si="153">SUM(C982:C1045)</f>
        <v>364638.09000000014</v>
      </c>
      <c r="D1046" s="59">
        <f t="shared" si="153"/>
        <v>1015.5</v>
      </c>
      <c r="E1046" s="59">
        <f t="shared" si="153"/>
        <v>325.2</v>
      </c>
      <c r="F1046" s="59">
        <f t="shared" si="153"/>
        <v>365978.79000000015</v>
      </c>
      <c r="G1046" s="59">
        <f t="shared" si="153"/>
        <v>7342</v>
      </c>
      <c r="H1046" s="59">
        <f t="shared" si="153"/>
        <v>7</v>
      </c>
      <c r="I1046" s="59">
        <f t="shared" si="153"/>
        <v>5</v>
      </c>
      <c r="J1046" s="59">
        <f t="shared" si="153"/>
        <v>7354</v>
      </c>
      <c r="K1046" s="57">
        <f t="shared" si="153"/>
        <v>3.9999999999999991</v>
      </c>
      <c r="L1046" s="59">
        <f t="shared" si="153"/>
        <v>17125.799999999981</v>
      </c>
      <c r="M1046" s="59">
        <f t="shared" si="153"/>
        <v>3767.675999999999</v>
      </c>
      <c r="N1046" s="59">
        <f t="shared" si="153"/>
        <v>4515.8112344550491</v>
      </c>
      <c r="O1046" s="59">
        <f t="shared" si="153"/>
        <v>4981.3482124045704</v>
      </c>
      <c r="P1046" s="57">
        <f t="shared" si="152"/>
        <v>8.3039335276395621E-2</v>
      </c>
    </row>
    <row r="1047" spans="1:16" s="107" customFormat="1" ht="14" x14ac:dyDescent="0.3">
      <c r="A1047" s="35"/>
      <c r="B1047" s="35"/>
      <c r="C1047" s="58">
        <f t="shared" ref="C1047:K1047" si="154">C1046+C980+C940+C891+C531+C464+C289+C203</f>
        <v>1380781.32</v>
      </c>
      <c r="D1047" s="58">
        <f t="shared" si="154"/>
        <v>9078.3700000000026</v>
      </c>
      <c r="E1047" s="58">
        <f t="shared" si="154"/>
        <v>26780.09</v>
      </c>
      <c r="F1047" s="58">
        <f t="shared" si="154"/>
        <v>1416639.7800000003</v>
      </c>
      <c r="G1047" s="58">
        <f t="shared" si="154"/>
        <v>27941</v>
      </c>
      <c r="H1047" s="58">
        <f t="shared" si="154"/>
        <v>61</v>
      </c>
      <c r="I1047" s="58">
        <f t="shared" si="154"/>
        <v>149</v>
      </c>
      <c r="J1047" s="58">
        <f t="shared" si="154"/>
        <v>28151</v>
      </c>
      <c r="K1047" s="58">
        <f t="shared" si="154"/>
        <v>19.344823949876734</v>
      </c>
      <c r="L1047" s="58">
        <f t="shared" ref="L1047" si="155">K1047*3680</f>
        <v>71188.95213554638</v>
      </c>
      <c r="M1047" s="58">
        <f>L1047*0.22</f>
        <v>15661.569469820204</v>
      </c>
      <c r="N1047" s="58">
        <f t="shared" ref="N1047" si="156">L1047*0.312</f>
        <v>22210.953066290469</v>
      </c>
      <c r="O1047" s="58">
        <v>22250.034247052103</v>
      </c>
      <c r="P1047" s="57">
        <f t="shared" si="152"/>
        <v>9.2692236073385656E-2</v>
      </c>
    </row>
    <row r="1048" spans="1:16" s="56" customFormat="1" x14ac:dyDescent="0.25">
      <c r="K1048" s="114"/>
      <c r="M1048" s="114"/>
      <c r="O1048" s="114"/>
      <c r="P1048" s="114"/>
    </row>
    <row r="1049" spans="1:16" s="56" customFormat="1" x14ac:dyDescent="0.25">
      <c r="K1049" s="114"/>
      <c r="M1049" s="114"/>
      <c r="O1049" s="114"/>
      <c r="P1049" s="114"/>
    </row>
    <row r="1050" spans="1:16" s="56" customFormat="1" x14ac:dyDescent="0.25">
      <c r="K1050" s="114"/>
      <c r="M1050" s="114"/>
      <c r="O1050" s="114"/>
      <c r="P1050" s="114"/>
    </row>
    <row r="1051" spans="1:16" s="56" customFormat="1" x14ac:dyDescent="0.25">
      <c r="K1051" s="114"/>
      <c r="M1051" s="114"/>
      <c r="O1051" s="114"/>
      <c r="P1051" s="114"/>
    </row>
  </sheetData>
  <mergeCells count="9">
    <mergeCell ref="A1:P1"/>
    <mergeCell ref="A5:P5"/>
    <mergeCell ref="A204:P204"/>
    <mergeCell ref="A981:P981"/>
    <mergeCell ref="A290:P290"/>
    <mergeCell ref="A465:P465"/>
    <mergeCell ref="A532:P532"/>
    <mergeCell ref="A892:P892"/>
    <mergeCell ref="A942:P942"/>
  </mergeCells>
  <phoneticPr fontId="16" type="noConversion"/>
  <pageMargins left="0.19685039370078741" right="0.19685039370078741" top="0.17" bottom="0.2" header="0.22" footer="0.26"/>
  <pageSetup paperSize="9" scale="62" orientation="landscape" r:id="rId1"/>
  <headerFooter alignWithMargins="0"/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indexed="11"/>
  </sheetPr>
  <dimension ref="A1:T1043"/>
  <sheetViews>
    <sheetView view="pageBreakPreview" topLeftCell="A918" zoomScale="70" zoomScaleNormal="80" zoomScaleSheetLayoutView="70" zoomScalePageLayoutView="75" workbookViewId="0">
      <selection activeCell="N950" sqref="N950"/>
    </sheetView>
  </sheetViews>
  <sheetFormatPr defaultColWidth="9.1796875" defaultRowHeight="12.5" x14ac:dyDescent="0.25"/>
  <cols>
    <col min="1" max="1" width="5.7265625" style="114" customWidth="1"/>
    <col min="2" max="2" width="23.453125" style="56" customWidth="1"/>
    <col min="3" max="6" width="14.26953125" style="56" customWidth="1"/>
    <col min="7" max="9" width="12.54296875" style="56" customWidth="1"/>
    <col min="10" max="10" width="14.26953125" style="56" customWidth="1"/>
    <col min="11" max="11" width="14.1796875" style="56" customWidth="1"/>
    <col min="12" max="12" width="12.81640625" style="56" customWidth="1"/>
    <col min="13" max="13" width="15.1796875" style="114" customWidth="1"/>
    <col min="14" max="14" width="15.1796875" style="56" customWidth="1"/>
    <col min="15" max="15" width="12.81640625" style="246" customWidth="1"/>
    <col min="16" max="16" width="16.453125" style="114" customWidth="1"/>
    <col min="17" max="17" width="10.7265625" style="114" bestFit="1" customWidth="1"/>
    <col min="18" max="18" width="9.1796875" style="114"/>
    <col min="19" max="19" width="9.26953125" style="114" bestFit="1" customWidth="1"/>
    <col min="20" max="16384" width="9.1796875" style="114"/>
  </cols>
  <sheetData>
    <row r="1" spans="1:16" ht="57" customHeight="1" x14ac:dyDescent="0.25">
      <c r="A1" s="519" t="s">
        <v>1186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</row>
    <row r="2" spans="1:16" x14ac:dyDescent="0.25">
      <c r="A2" s="167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167"/>
    </row>
    <row r="3" spans="1:16" s="56" customFormat="1" ht="90.75" customHeight="1" x14ac:dyDescent="0.25">
      <c r="A3" s="9" t="s">
        <v>451</v>
      </c>
      <c r="B3" s="9" t="s">
        <v>454</v>
      </c>
      <c r="C3" s="9" t="s">
        <v>453</v>
      </c>
      <c r="D3" s="9" t="s">
        <v>1349</v>
      </c>
      <c r="E3" s="10" t="s">
        <v>1178</v>
      </c>
      <c r="F3" s="9" t="s">
        <v>1351</v>
      </c>
      <c r="G3" s="9" t="s">
        <v>1918</v>
      </c>
      <c r="H3" s="10" t="s">
        <v>1266</v>
      </c>
      <c r="I3" s="10" t="s">
        <v>1179</v>
      </c>
      <c r="J3" s="9" t="s">
        <v>1351</v>
      </c>
      <c r="K3" s="9" t="s">
        <v>1932</v>
      </c>
      <c r="L3" s="9" t="s">
        <v>1890</v>
      </c>
      <c r="M3" s="9" t="s">
        <v>1867</v>
      </c>
      <c r="N3" s="9" t="s">
        <v>1868</v>
      </c>
      <c r="O3" s="247" t="s">
        <v>1869</v>
      </c>
      <c r="P3" s="10" t="s">
        <v>1187</v>
      </c>
    </row>
    <row r="4" spans="1:16" s="56" customFormat="1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11">
        <v>9</v>
      </c>
      <c r="J4" s="11">
        <v>10</v>
      </c>
      <c r="K4" s="11">
        <v>11</v>
      </c>
      <c r="L4" s="11">
        <v>12</v>
      </c>
      <c r="M4" s="11">
        <v>13</v>
      </c>
      <c r="N4" s="11">
        <v>14</v>
      </c>
      <c r="O4" s="248">
        <v>15</v>
      </c>
      <c r="P4" s="11">
        <v>16</v>
      </c>
    </row>
    <row r="5" spans="1:16" s="56" customFormat="1" ht="15.5" x14ac:dyDescent="0.35">
      <c r="A5" s="544" t="s">
        <v>1871</v>
      </c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1:16" s="56" customFormat="1" x14ac:dyDescent="0.25">
      <c r="A6" s="64">
        <v>1</v>
      </c>
      <c r="B6" s="46" t="s">
        <v>457</v>
      </c>
      <c r="C6" s="46"/>
      <c r="D6" s="46"/>
      <c r="E6" s="46"/>
      <c r="F6" s="46">
        <f t="shared" ref="F6:F69" si="0">C6+D6+E6</f>
        <v>0</v>
      </c>
      <c r="G6" s="46"/>
      <c r="H6" s="46"/>
      <c r="I6" s="46"/>
      <c r="J6" s="46">
        <f>G6+H6+I6</f>
        <v>0</v>
      </c>
      <c r="K6" s="45">
        <f>0.5/14731.09*F6</f>
        <v>0</v>
      </c>
      <c r="L6" s="43">
        <f t="shared" ref="L6:L37" si="1">K6*4281.45</f>
        <v>0</v>
      </c>
      <c r="M6" s="43">
        <f>L6*0.22</f>
        <v>0</v>
      </c>
      <c r="N6" s="43">
        <v>0</v>
      </c>
      <c r="O6" s="43">
        <v>0</v>
      </c>
      <c r="P6" s="45"/>
    </row>
    <row r="7" spans="1:16" s="56" customFormat="1" x14ac:dyDescent="0.25">
      <c r="A7" s="65">
        <f>A6+1</f>
        <v>2</v>
      </c>
      <c r="B7" s="46" t="s">
        <v>458</v>
      </c>
      <c r="C7" s="46"/>
      <c r="D7" s="46"/>
      <c r="E7" s="46"/>
      <c r="F7" s="46">
        <f t="shared" si="0"/>
        <v>0</v>
      </c>
      <c r="G7" s="46"/>
      <c r="H7" s="46"/>
      <c r="I7" s="46"/>
      <c r="J7" s="46">
        <f t="shared" ref="J7:J70" si="2">G7+H7+I7</f>
        <v>0</v>
      </c>
      <c r="K7" s="45">
        <f t="shared" ref="K7:K70" si="3">0.5/14731.09*F7</f>
        <v>0</v>
      </c>
      <c r="L7" s="43">
        <f t="shared" si="1"/>
        <v>0</v>
      </c>
      <c r="M7" s="43">
        <f t="shared" ref="M7:M70" si="4">L7*0.22</f>
        <v>0</v>
      </c>
      <c r="N7" s="43">
        <v>0</v>
      </c>
      <c r="O7" s="43">
        <v>0</v>
      </c>
      <c r="P7" s="45"/>
    </row>
    <row r="8" spans="1:16" s="56" customFormat="1" x14ac:dyDescent="0.25">
      <c r="A8" s="65">
        <f t="shared" ref="A8:A71" si="5">A7+1</f>
        <v>3</v>
      </c>
      <c r="B8" s="46" t="s">
        <v>459</v>
      </c>
      <c r="C8" s="46"/>
      <c r="D8" s="46"/>
      <c r="E8" s="46"/>
      <c r="F8" s="46">
        <f t="shared" si="0"/>
        <v>0</v>
      </c>
      <c r="G8" s="46"/>
      <c r="H8" s="46"/>
      <c r="I8" s="46"/>
      <c r="J8" s="46">
        <f t="shared" si="2"/>
        <v>0</v>
      </c>
      <c r="K8" s="45">
        <f t="shared" si="3"/>
        <v>0</v>
      </c>
      <c r="L8" s="43">
        <f t="shared" si="1"/>
        <v>0</v>
      </c>
      <c r="M8" s="43">
        <f t="shared" si="4"/>
        <v>0</v>
      </c>
      <c r="N8" s="43">
        <v>0</v>
      </c>
      <c r="O8" s="43">
        <v>0</v>
      </c>
      <c r="P8" s="45"/>
    </row>
    <row r="9" spans="1:16" s="56" customFormat="1" x14ac:dyDescent="0.25">
      <c r="A9" s="65">
        <f t="shared" si="5"/>
        <v>4</v>
      </c>
      <c r="B9" s="46" t="s">
        <v>460</v>
      </c>
      <c r="C9" s="46">
        <v>1675</v>
      </c>
      <c r="D9" s="46"/>
      <c r="E9" s="46"/>
      <c r="F9" s="46">
        <f t="shared" si="0"/>
        <v>1675</v>
      </c>
      <c r="G9" s="46">
        <v>21</v>
      </c>
      <c r="H9" s="46"/>
      <c r="I9" s="46"/>
      <c r="J9" s="46">
        <f>G9+H9+I9</f>
        <v>21</v>
      </c>
      <c r="K9" s="45">
        <f t="shared" si="3"/>
        <v>5.6852547910575528E-2</v>
      </c>
      <c r="L9" s="43">
        <f t="shared" si="1"/>
        <v>243.41134125173357</v>
      </c>
      <c r="M9" s="43">
        <f t="shared" si="4"/>
        <v>53.550495075381384</v>
      </c>
      <c r="N9" s="43">
        <v>91.427993447871145</v>
      </c>
      <c r="O9" s="43">
        <v>42.897740416585506</v>
      </c>
      <c r="P9" s="45">
        <f>(L9+M9+N9+O9)/F9</f>
        <v>0.25748511653228157</v>
      </c>
    </row>
    <row r="10" spans="1:16" s="56" customFormat="1" x14ac:dyDescent="0.25">
      <c r="A10" s="65">
        <f t="shared" si="5"/>
        <v>5</v>
      </c>
      <c r="B10" s="46" t="s">
        <v>461</v>
      </c>
      <c r="C10" s="46"/>
      <c r="D10" s="46"/>
      <c r="E10" s="46"/>
      <c r="F10" s="46">
        <f t="shared" si="0"/>
        <v>0</v>
      </c>
      <c r="G10" s="46"/>
      <c r="H10" s="46"/>
      <c r="I10" s="46"/>
      <c r="J10" s="46">
        <f t="shared" si="2"/>
        <v>0</v>
      </c>
      <c r="K10" s="45">
        <f t="shared" si="3"/>
        <v>0</v>
      </c>
      <c r="L10" s="43">
        <f t="shared" si="1"/>
        <v>0</v>
      </c>
      <c r="M10" s="43">
        <f t="shared" si="4"/>
        <v>0</v>
      </c>
      <c r="N10" s="43">
        <v>0</v>
      </c>
      <c r="O10" s="43">
        <v>0</v>
      </c>
      <c r="P10" s="45"/>
    </row>
    <row r="11" spans="1:16" s="56" customFormat="1" x14ac:dyDescent="0.25">
      <c r="A11" s="65">
        <f t="shared" si="5"/>
        <v>6</v>
      </c>
      <c r="B11" s="46" t="s">
        <v>462</v>
      </c>
      <c r="C11" s="46"/>
      <c r="D11" s="46"/>
      <c r="E11" s="46"/>
      <c r="F11" s="46">
        <f t="shared" si="0"/>
        <v>0</v>
      </c>
      <c r="G11" s="46"/>
      <c r="H11" s="46"/>
      <c r="I11" s="46"/>
      <c r="J11" s="46">
        <f t="shared" si="2"/>
        <v>0</v>
      </c>
      <c r="K11" s="45">
        <f t="shared" si="3"/>
        <v>0</v>
      </c>
      <c r="L11" s="43">
        <f t="shared" si="1"/>
        <v>0</v>
      </c>
      <c r="M11" s="43">
        <f t="shared" si="4"/>
        <v>0</v>
      </c>
      <c r="N11" s="43">
        <v>0</v>
      </c>
      <c r="O11" s="43">
        <v>0</v>
      </c>
      <c r="P11" s="45"/>
    </row>
    <row r="12" spans="1:16" s="56" customFormat="1" x14ac:dyDescent="0.25">
      <c r="A12" s="65">
        <f t="shared" si="5"/>
        <v>7</v>
      </c>
      <c r="B12" s="46" t="s">
        <v>463</v>
      </c>
      <c r="C12" s="46"/>
      <c r="D12" s="46"/>
      <c r="E12" s="46"/>
      <c r="F12" s="46">
        <f t="shared" si="0"/>
        <v>0</v>
      </c>
      <c r="G12" s="46"/>
      <c r="H12" s="46"/>
      <c r="I12" s="46"/>
      <c r="J12" s="46">
        <f t="shared" si="2"/>
        <v>0</v>
      </c>
      <c r="K12" s="45">
        <f t="shared" si="3"/>
        <v>0</v>
      </c>
      <c r="L12" s="43">
        <f t="shared" si="1"/>
        <v>0</v>
      </c>
      <c r="M12" s="43">
        <f t="shared" si="4"/>
        <v>0</v>
      </c>
      <c r="N12" s="43">
        <v>0</v>
      </c>
      <c r="O12" s="43">
        <v>0</v>
      </c>
      <c r="P12" s="45"/>
    </row>
    <row r="13" spans="1:16" s="56" customFormat="1" x14ac:dyDescent="0.25">
      <c r="A13" s="65">
        <f t="shared" si="5"/>
        <v>8</v>
      </c>
      <c r="B13" s="46" t="s">
        <v>464</v>
      </c>
      <c r="C13" s="46"/>
      <c r="D13" s="46"/>
      <c r="E13" s="46"/>
      <c r="F13" s="46">
        <f t="shared" si="0"/>
        <v>0</v>
      </c>
      <c r="G13" s="46"/>
      <c r="H13" s="46"/>
      <c r="I13" s="46"/>
      <c r="J13" s="46">
        <f t="shared" si="2"/>
        <v>0</v>
      </c>
      <c r="K13" s="45">
        <f t="shared" si="3"/>
        <v>0</v>
      </c>
      <c r="L13" s="43">
        <f t="shared" si="1"/>
        <v>0</v>
      </c>
      <c r="M13" s="43">
        <f t="shared" si="4"/>
        <v>0</v>
      </c>
      <c r="N13" s="43">
        <v>0</v>
      </c>
      <c r="O13" s="43">
        <v>0</v>
      </c>
      <c r="P13" s="45"/>
    </row>
    <row r="14" spans="1:16" s="56" customFormat="1" x14ac:dyDescent="0.25">
      <c r="A14" s="65">
        <f t="shared" si="5"/>
        <v>9</v>
      </c>
      <c r="B14" s="46" t="s">
        <v>466</v>
      </c>
      <c r="C14" s="46"/>
      <c r="D14" s="46"/>
      <c r="E14" s="46"/>
      <c r="F14" s="46">
        <f t="shared" si="0"/>
        <v>0</v>
      </c>
      <c r="G14" s="46"/>
      <c r="H14" s="46"/>
      <c r="I14" s="46"/>
      <c r="J14" s="46">
        <f t="shared" si="2"/>
        <v>0</v>
      </c>
      <c r="K14" s="45">
        <f t="shared" si="3"/>
        <v>0</v>
      </c>
      <c r="L14" s="43">
        <f t="shared" si="1"/>
        <v>0</v>
      </c>
      <c r="M14" s="43">
        <f t="shared" si="4"/>
        <v>0</v>
      </c>
      <c r="N14" s="43">
        <v>0</v>
      </c>
      <c r="O14" s="43">
        <v>0</v>
      </c>
      <c r="P14" s="45"/>
    </row>
    <row r="15" spans="1:16" s="56" customFormat="1" x14ac:dyDescent="0.25">
      <c r="A15" s="65">
        <f t="shared" si="5"/>
        <v>10</v>
      </c>
      <c r="B15" s="46" t="s">
        <v>467</v>
      </c>
      <c r="C15" s="46"/>
      <c r="D15" s="46"/>
      <c r="E15" s="46"/>
      <c r="F15" s="46">
        <f t="shared" si="0"/>
        <v>0</v>
      </c>
      <c r="G15" s="46"/>
      <c r="H15" s="46"/>
      <c r="I15" s="46"/>
      <c r="J15" s="46">
        <f t="shared" si="2"/>
        <v>0</v>
      </c>
      <c r="K15" s="45">
        <f t="shared" si="3"/>
        <v>0</v>
      </c>
      <c r="L15" s="43">
        <f t="shared" si="1"/>
        <v>0</v>
      </c>
      <c r="M15" s="43">
        <f t="shared" si="4"/>
        <v>0</v>
      </c>
      <c r="N15" s="43">
        <v>0</v>
      </c>
      <c r="O15" s="43">
        <v>0</v>
      </c>
      <c r="P15" s="45"/>
    </row>
    <row r="16" spans="1:16" s="56" customFormat="1" x14ac:dyDescent="0.25">
      <c r="A16" s="65">
        <f t="shared" si="5"/>
        <v>11</v>
      </c>
      <c r="B16" s="46" t="s">
        <v>468</v>
      </c>
      <c r="C16" s="46"/>
      <c r="D16" s="46"/>
      <c r="E16" s="46"/>
      <c r="F16" s="46">
        <f t="shared" si="0"/>
        <v>0</v>
      </c>
      <c r="G16" s="46"/>
      <c r="H16" s="46"/>
      <c r="I16" s="46"/>
      <c r="J16" s="46">
        <f t="shared" si="2"/>
        <v>0</v>
      </c>
      <c r="K16" s="45">
        <f t="shared" si="3"/>
        <v>0</v>
      </c>
      <c r="L16" s="43">
        <f t="shared" si="1"/>
        <v>0</v>
      </c>
      <c r="M16" s="43">
        <f t="shared" si="4"/>
        <v>0</v>
      </c>
      <c r="N16" s="43">
        <v>0</v>
      </c>
      <c r="O16" s="43">
        <v>0</v>
      </c>
      <c r="P16" s="45"/>
    </row>
    <row r="17" spans="1:16" s="56" customFormat="1" x14ac:dyDescent="0.25">
      <c r="A17" s="65">
        <f t="shared" si="5"/>
        <v>12</v>
      </c>
      <c r="B17" s="46" t="s">
        <v>469</v>
      </c>
      <c r="C17" s="46"/>
      <c r="D17" s="46"/>
      <c r="E17" s="46"/>
      <c r="F17" s="46">
        <f t="shared" si="0"/>
        <v>0</v>
      </c>
      <c r="G17" s="46"/>
      <c r="H17" s="46"/>
      <c r="I17" s="46"/>
      <c r="J17" s="46">
        <f t="shared" si="2"/>
        <v>0</v>
      </c>
      <c r="K17" s="45">
        <f t="shared" si="3"/>
        <v>0</v>
      </c>
      <c r="L17" s="43">
        <f t="shared" si="1"/>
        <v>0</v>
      </c>
      <c r="M17" s="43">
        <f t="shared" si="4"/>
        <v>0</v>
      </c>
      <c r="N17" s="43">
        <v>0</v>
      </c>
      <c r="O17" s="43">
        <v>0</v>
      </c>
      <c r="P17" s="45"/>
    </row>
    <row r="18" spans="1:16" s="56" customFormat="1" x14ac:dyDescent="0.25">
      <c r="A18" s="65">
        <f t="shared" si="5"/>
        <v>13</v>
      </c>
      <c r="B18" s="46" t="s">
        <v>470</v>
      </c>
      <c r="C18" s="46"/>
      <c r="D18" s="46"/>
      <c r="E18" s="46"/>
      <c r="F18" s="46">
        <f t="shared" si="0"/>
        <v>0</v>
      </c>
      <c r="G18" s="46"/>
      <c r="H18" s="46"/>
      <c r="I18" s="46"/>
      <c r="J18" s="46">
        <f t="shared" si="2"/>
        <v>0</v>
      </c>
      <c r="K18" s="45">
        <f t="shared" si="3"/>
        <v>0</v>
      </c>
      <c r="L18" s="43">
        <f t="shared" si="1"/>
        <v>0</v>
      </c>
      <c r="M18" s="43">
        <f t="shared" si="4"/>
        <v>0</v>
      </c>
      <c r="N18" s="43">
        <v>0</v>
      </c>
      <c r="O18" s="43">
        <v>0</v>
      </c>
      <c r="P18" s="45"/>
    </row>
    <row r="19" spans="1:16" s="56" customFormat="1" x14ac:dyDescent="0.25">
      <c r="A19" s="65">
        <f t="shared" si="5"/>
        <v>14</v>
      </c>
      <c r="B19" s="46" t="s">
        <v>471</v>
      </c>
      <c r="C19" s="46"/>
      <c r="D19" s="46"/>
      <c r="E19" s="46"/>
      <c r="F19" s="46">
        <f t="shared" si="0"/>
        <v>0</v>
      </c>
      <c r="G19" s="46"/>
      <c r="H19" s="46"/>
      <c r="I19" s="46"/>
      <c r="J19" s="46">
        <f t="shared" si="2"/>
        <v>0</v>
      </c>
      <c r="K19" s="45">
        <f t="shared" si="3"/>
        <v>0</v>
      </c>
      <c r="L19" s="43">
        <f t="shared" si="1"/>
        <v>0</v>
      </c>
      <c r="M19" s="43">
        <f t="shared" si="4"/>
        <v>0</v>
      </c>
      <c r="N19" s="43">
        <v>0</v>
      </c>
      <c r="O19" s="43">
        <v>0</v>
      </c>
      <c r="P19" s="45"/>
    </row>
    <row r="20" spans="1:16" s="56" customFormat="1" x14ac:dyDescent="0.25">
      <c r="A20" s="65">
        <f t="shared" si="5"/>
        <v>15</v>
      </c>
      <c r="B20" s="46" t="s">
        <v>472</v>
      </c>
      <c r="C20" s="46"/>
      <c r="D20" s="46"/>
      <c r="E20" s="46"/>
      <c r="F20" s="46">
        <f t="shared" si="0"/>
        <v>0</v>
      </c>
      <c r="G20" s="46"/>
      <c r="H20" s="46"/>
      <c r="I20" s="46"/>
      <c r="J20" s="46">
        <f t="shared" si="2"/>
        <v>0</v>
      </c>
      <c r="K20" s="45">
        <f t="shared" si="3"/>
        <v>0</v>
      </c>
      <c r="L20" s="43">
        <f t="shared" si="1"/>
        <v>0</v>
      </c>
      <c r="M20" s="43">
        <f t="shared" si="4"/>
        <v>0</v>
      </c>
      <c r="N20" s="43">
        <v>0</v>
      </c>
      <c r="O20" s="43">
        <v>0</v>
      </c>
      <c r="P20" s="45"/>
    </row>
    <row r="21" spans="1:16" s="56" customFormat="1" x14ac:dyDescent="0.25">
      <c r="A21" s="65">
        <f t="shared" si="5"/>
        <v>16</v>
      </c>
      <c r="B21" s="46" t="s">
        <v>473</v>
      </c>
      <c r="C21" s="46"/>
      <c r="D21" s="46"/>
      <c r="E21" s="46"/>
      <c r="F21" s="46">
        <f t="shared" si="0"/>
        <v>0</v>
      </c>
      <c r="G21" s="46"/>
      <c r="H21" s="46"/>
      <c r="I21" s="46"/>
      <c r="J21" s="46">
        <f t="shared" si="2"/>
        <v>0</v>
      </c>
      <c r="K21" s="45">
        <f t="shared" si="3"/>
        <v>0</v>
      </c>
      <c r="L21" s="43">
        <f t="shared" si="1"/>
        <v>0</v>
      </c>
      <c r="M21" s="43">
        <f t="shared" si="4"/>
        <v>0</v>
      </c>
      <c r="N21" s="43">
        <v>0</v>
      </c>
      <c r="O21" s="43">
        <v>0</v>
      </c>
      <c r="P21" s="45"/>
    </row>
    <row r="22" spans="1:16" s="56" customFormat="1" x14ac:dyDescent="0.25">
      <c r="A22" s="65">
        <f t="shared" si="5"/>
        <v>17</v>
      </c>
      <c r="B22" s="46" t="s">
        <v>474</v>
      </c>
      <c r="C22" s="46"/>
      <c r="D22" s="46"/>
      <c r="E22" s="46"/>
      <c r="F22" s="46">
        <f t="shared" si="0"/>
        <v>0</v>
      </c>
      <c r="G22" s="46"/>
      <c r="H22" s="46"/>
      <c r="I22" s="46"/>
      <c r="J22" s="46">
        <f t="shared" si="2"/>
        <v>0</v>
      </c>
      <c r="K22" s="45">
        <f t="shared" si="3"/>
        <v>0</v>
      </c>
      <c r="L22" s="43">
        <f t="shared" si="1"/>
        <v>0</v>
      </c>
      <c r="M22" s="43">
        <f t="shared" si="4"/>
        <v>0</v>
      </c>
      <c r="N22" s="43">
        <v>0</v>
      </c>
      <c r="O22" s="43">
        <v>0</v>
      </c>
      <c r="P22" s="45"/>
    </row>
    <row r="23" spans="1:16" s="56" customFormat="1" x14ac:dyDescent="0.25">
      <c r="A23" s="65">
        <f t="shared" si="5"/>
        <v>18</v>
      </c>
      <c r="B23" s="46" t="s">
        <v>475</v>
      </c>
      <c r="C23" s="46"/>
      <c r="D23" s="46"/>
      <c r="E23" s="46"/>
      <c r="F23" s="46">
        <f t="shared" si="0"/>
        <v>0</v>
      </c>
      <c r="G23" s="46"/>
      <c r="H23" s="46"/>
      <c r="I23" s="46"/>
      <c r="J23" s="46">
        <f t="shared" si="2"/>
        <v>0</v>
      </c>
      <c r="K23" s="45">
        <f t="shared" si="3"/>
        <v>0</v>
      </c>
      <c r="L23" s="43">
        <f t="shared" si="1"/>
        <v>0</v>
      </c>
      <c r="M23" s="43">
        <f t="shared" si="4"/>
        <v>0</v>
      </c>
      <c r="N23" s="43">
        <v>0</v>
      </c>
      <c r="O23" s="43">
        <v>0</v>
      </c>
      <c r="P23" s="45"/>
    </row>
    <row r="24" spans="1:16" s="56" customFormat="1" x14ac:dyDescent="0.25">
      <c r="A24" s="65">
        <f t="shared" si="5"/>
        <v>19</v>
      </c>
      <c r="B24" s="46" t="s">
        <v>476</v>
      </c>
      <c r="C24" s="46"/>
      <c r="D24" s="46"/>
      <c r="E24" s="46"/>
      <c r="F24" s="46">
        <f t="shared" si="0"/>
        <v>0</v>
      </c>
      <c r="G24" s="46"/>
      <c r="H24" s="46"/>
      <c r="I24" s="46"/>
      <c r="J24" s="46">
        <f t="shared" si="2"/>
        <v>0</v>
      </c>
      <c r="K24" s="45">
        <f t="shared" si="3"/>
        <v>0</v>
      </c>
      <c r="L24" s="43">
        <f t="shared" si="1"/>
        <v>0</v>
      </c>
      <c r="M24" s="43">
        <f t="shared" si="4"/>
        <v>0</v>
      </c>
      <c r="N24" s="43">
        <v>0</v>
      </c>
      <c r="O24" s="43">
        <v>0</v>
      </c>
      <c r="P24" s="45"/>
    </row>
    <row r="25" spans="1:16" s="56" customFormat="1" x14ac:dyDescent="0.25">
      <c r="A25" s="65">
        <f t="shared" si="5"/>
        <v>20</v>
      </c>
      <c r="B25" s="46" t="s">
        <v>477</v>
      </c>
      <c r="C25" s="46"/>
      <c r="D25" s="46"/>
      <c r="E25" s="46"/>
      <c r="F25" s="46">
        <f t="shared" si="0"/>
        <v>0</v>
      </c>
      <c r="G25" s="46"/>
      <c r="H25" s="46"/>
      <c r="I25" s="46"/>
      <c r="J25" s="46">
        <f t="shared" si="2"/>
        <v>0</v>
      </c>
      <c r="K25" s="45">
        <f t="shared" si="3"/>
        <v>0</v>
      </c>
      <c r="L25" s="43">
        <f t="shared" si="1"/>
        <v>0</v>
      </c>
      <c r="M25" s="43">
        <f t="shared" si="4"/>
        <v>0</v>
      </c>
      <c r="N25" s="43">
        <v>0</v>
      </c>
      <c r="O25" s="43">
        <v>0</v>
      </c>
      <c r="P25" s="45"/>
    </row>
    <row r="26" spans="1:16" s="56" customFormat="1" x14ac:dyDescent="0.25">
      <c r="A26" s="65">
        <f t="shared" si="5"/>
        <v>21</v>
      </c>
      <c r="B26" s="46" t="s">
        <v>478</v>
      </c>
      <c r="C26" s="46"/>
      <c r="D26" s="46"/>
      <c r="E26" s="46"/>
      <c r="F26" s="46">
        <f t="shared" si="0"/>
        <v>0</v>
      </c>
      <c r="G26" s="46"/>
      <c r="H26" s="46"/>
      <c r="I26" s="46"/>
      <c r="J26" s="46">
        <f t="shared" si="2"/>
        <v>0</v>
      </c>
      <c r="K26" s="45">
        <f t="shared" si="3"/>
        <v>0</v>
      </c>
      <c r="L26" s="43">
        <f t="shared" si="1"/>
        <v>0</v>
      </c>
      <c r="M26" s="43">
        <f t="shared" si="4"/>
        <v>0</v>
      </c>
      <c r="N26" s="43">
        <v>0</v>
      </c>
      <c r="O26" s="43">
        <v>0</v>
      </c>
      <c r="P26" s="45"/>
    </row>
    <row r="27" spans="1:16" s="56" customFormat="1" x14ac:dyDescent="0.25">
      <c r="A27" s="65">
        <f t="shared" si="5"/>
        <v>22</v>
      </c>
      <c r="B27" s="46" t="s">
        <v>479</v>
      </c>
      <c r="C27" s="46"/>
      <c r="D27" s="46"/>
      <c r="E27" s="46"/>
      <c r="F27" s="46">
        <f t="shared" si="0"/>
        <v>0</v>
      </c>
      <c r="G27" s="46"/>
      <c r="H27" s="46"/>
      <c r="I27" s="46"/>
      <c r="J27" s="46">
        <f t="shared" si="2"/>
        <v>0</v>
      </c>
      <c r="K27" s="45">
        <f t="shared" si="3"/>
        <v>0</v>
      </c>
      <c r="L27" s="43">
        <f t="shared" si="1"/>
        <v>0</v>
      </c>
      <c r="M27" s="43">
        <f t="shared" si="4"/>
        <v>0</v>
      </c>
      <c r="N27" s="43">
        <v>0</v>
      </c>
      <c r="O27" s="43">
        <v>0</v>
      </c>
      <c r="P27" s="45"/>
    </row>
    <row r="28" spans="1:16" s="56" customFormat="1" x14ac:dyDescent="0.25">
      <c r="A28" s="65">
        <f t="shared" si="5"/>
        <v>23</v>
      </c>
      <c r="B28" s="46" t="s">
        <v>480</v>
      </c>
      <c r="C28" s="46"/>
      <c r="D28" s="46"/>
      <c r="E28" s="46"/>
      <c r="F28" s="46">
        <f t="shared" si="0"/>
        <v>0</v>
      </c>
      <c r="G28" s="46"/>
      <c r="H28" s="46"/>
      <c r="I28" s="46"/>
      <c r="J28" s="46">
        <f t="shared" si="2"/>
        <v>0</v>
      </c>
      <c r="K28" s="45">
        <f t="shared" si="3"/>
        <v>0</v>
      </c>
      <c r="L28" s="43">
        <f t="shared" si="1"/>
        <v>0</v>
      </c>
      <c r="M28" s="43">
        <f t="shared" si="4"/>
        <v>0</v>
      </c>
      <c r="N28" s="43">
        <v>0</v>
      </c>
      <c r="O28" s="43">
        <v>0</v>
      </c>
      <c r="P28" s="45"/>
    </row>
    <row r="29" spans="1:16" s="56" customFormat="1" x14ac:dyDescent="0.25">
      <c r="A29" s="65">
        <f t="shared" si="5"/>
        <v>24</v>
      </c>
      <c r="B29" s="46" t="s">
        <v>481</v>
      </c>
      <c r="C29" s="46"/>
      <c r="D29" s="46"/>
      <c r="E29" s="46"/>
      <c r="F29" s="46">
        <f t="shared" si="0"/>
        <v>0</v>
      </c>
      <c r="G29" s="46"/>
      <c r="H29" s="46"/>
      <c r="I29" s="46"/>
      <c r="J29" s="46">
        <f t="shared" si="2"/>
        <v>0</v>
      </c>
      <c r="K29" s="45">
        <f t="shared" si="3"/>
        <v>0</v>
      </c>
      <c r="L29" s="43">
        <f t="shared" si="1"/>
        <v>0</v>
      </c>
      <c r="M29" s="43">
        <f t="shared" si="4"/>
        <v>0</v>
      </c>
      <c r="N29" s="43">
        <v>0</v>
      </c>
      <c r="O29" s="43">
        <v>0</v>
      </c>
      <c r="P29" s="45"/>
    </row>
    <row r="30" spans="1:16" s="56" customFormat="1" x14ac:dyDescent="0.25">
      <c r="A30" s="65">
        <f t="shared" si="5"/>
        <v>25</v>
      </c>
      <c r="B30" s="46" t="s">
        <v>482</v>
      </c>
      <c r="C30" s="46"/>
      <c r="D30" s="46"/>
      <c r="E30" s="46"/>
      <c r="F30" s="46">
        <f t="shared" si="0"/>
        <v>0</v>
      </c>
      <c r="G30" s="46"/>
      <c r="H30" s="46"/>
      <c r="I30" s="46"/>
      <c r="J30" s="46">
        <f t="shared" si="2"/>
        <v>0</v>
      </c>
      <c r="K30" s="45">
        <f t="shared" si="3"/>
        <v>0</v>
      </c>
      <c r="L30" s="43">
        <f t="shared" si="1"/>
        <v>0</v>
      </c>
      <c r="M30" s="43">
        <f t="shared" si="4"/>
        <v>0</v>
      </c>
      <c r="N30" s="43">
        <v>0</v>
      </c>
      <c r="O30" s="43">
        <v>0</v>
      </c>
      <c r="P30" s="45"/>
    </row>
    <row r="31" spans="1:16" s="56" customFormat="1" x14ac:dyDescent="0.25">
      <c r="A31" s="65">
        <f t="shared" si="5"/>
        <v>26</v>
      </c>
      <c r="B31" s="46" t="s">
        <v>483</v>
      </c>
      <c r="C31" s="46"/>
      <c r="D31" s="46"/>
      <c r="E31" s="46"/>
      <c r="F31" s="46">
        <f t="shared" si="0"/>
        <v>0</v>
      </c>
      <c r="G31" s="46"/>
      <c r="H31" s="46"/>
      <c r="I31" s="46"/>
      <c r="J31" s="46">
        <f t="shared" si="2"/>
        <v>0</v>
      </c>
      <c r="K31" s="45">
        <f t="shared" si="3"/>
        <v>0</v>
      </c>
      <c r="L31" s="43">
        <f t="shared" si="1"/>
        <v>0</v>
      </c>
      <c r="M31" s="43">
        <f t="shared" si="4"/>
        <v>0</v>
      </c>
      <c r="N31" s="43">
        <v>0</v>
      </c>
      <c r="O31" s="43">
        <v>0</v>
      </c>
      <c r="P31" s="45"/>
    </row>
    <row r="32" spans="1:16" s="56" customFormat="1" x14ac:dyDescent="0.25">
      <c r="A32" s="65">
        <f t="shared" si="5"/>
        <v>27</v>
      </c>
      <c r="B32" s="46" t="s">
        <v>484</v>
      </c>
      <c r="C32" s="46"/>
      <c r="D32" s="46"/>
      <c r="E32" s="46"/>
      <c r="F32" s="46">
        <f t="shared" si="0"/>
        <v>0</v>
      </c>
      <c r="G32" s="46"/>
      <c r="H32" s="46"/>
      <c r="I32" s="46"/>
      <c r="J32" s="46">
        <f t="shared" si="2"/>
        <v>0</v>
      </c>
      <c r="K32" s="45">
        <f t="shared" si="3"/>
        <v>0</v>
      </c>
      <c r="L32" s="43">
        <f t="shared" si="1"/>
        <v>0</v>
      </c>
      <c r="M32" s="43">
        <f t="shared" si="4"/>
        <v>0</v>
      </c>
      <c r="N32" s="43">
        <v>0</v>
      </c>
      <c r="O32" s="43">
        <v>0</v>
      </c>
      <c r="P32" s="45"/>
    </row>
    <row r="33" spans="1:16" s="56" customFormat="1" x14ac:dyDescent="0.25">
      <c r="A33" s="65">
        <f t="shared" si="5"/>
        <v>28</v>
      </c>
      <c r="B33" s="46" t="s">
        <v>485</v>
      </c>
      <c r="C33" s="46"/>
      <c r="D33" s="46"/>
      <c r="E33" s="46"/>
      <c r="F33" s="46">
        <f t="shared" si="0"/>
        <v>0</v>
      </c>
      <c r="G33" s="46"/>
      <c r="H33" s="46"/>
      <c r="I33" s="46"/>
      <c r="J33" s="46">
        <f t="shared" si="2"/>
        <v>0</v>
      </c>
      <c r="K33" s="45">
        <f t="shared" si="3"/>
        <v>0</v>
      </c>
      <c r="L33" s="43">
        <f t="shared" si="1"/>
        <v>0</v>
      </c>
      <c r="M33" s="43">
        <f t="shared" si="4"/>
        <v>0</v>
      </c>
      <c r="N33" s="43">
        <v>0</v>
      </c>
      <c r="O33" s="43">
        <v>0</v>
      </c>
      <c r="P33" s="45"/>
    </row>
    <row r="34" spans="1:16" s="56" customFormat="1" x14ac:dyDescent="0.25">
      <c r="A34" s="65">
        <f t="shared" si="5"/>
        <v>29</v>
      </c>
      <c r="B34" s="46" t="s">
        <v>486</v>
      </c>
      <c r="C34" s="46"/>
      <c r="D34" s="46"/>
      <c r="E34" s="46"/>
      <c r="F34" s="46">
        <f t="shared" si="0"/>
        <v>0</v>
      </c>
      <c r="G34" s="46"/>
      <c r="H34" s="46"/>
      <c r="I34" s="46"/>
      <c r="J34" s="46">
        <f t="shared" si="2"/>
        <v>0</v>
      </c>
      <c r="K34" s="45">
        <f t="shared" si="3"/>
        <v>0</v>
      </c>
      <c r="L34" s="43">
        <f t="shared" si="1"/>
        <v>0</v>
      </c>
      <c r="M34" s="43">
        <f t="shared" si="4"/>
        <v>0</v>
      </c>
      <c r="N34" s="43">
        <v>0</v>
      </c>
      <c r="O34" s="43">
        <v>0</v>
      </c>
      <c r="P34" s="45"/>
    </row>
    <row r="35" spans="1:16" s="56" customFormat="1" x14ac:dyDescent="0.25">
      <c r="A35" s="65">
        <f t="shared" si="5"/>
        <v>30</v>
      </c>
      <c r="B35" s="46" t="s">
        <v>487</v>
      </c>
      <c r="C35" s="46"/>
      <c r="D35" s="46"/>
      <c r="E35" s="46"/>
      <c r="F35" s="46">
        <f t="shared" si="0"/>
        <v>0</v>
      </c>
      <c r="G35" s="46"/>
      <c r="H35" s="46"/>
      <c r="I35" s="46"/>
      <c r="J35" s="46">
        <f t="shared" si="2"/>
        <v>0</v>
      </c>
      <c r="K35" s="45">
        <f t="shared" si="3"/>
        <v>0</v>
      </c>
      <c r="L35" s="43">
        <f t="shared" si="1"/>
        <v>0</v>
      </c>
      <c r="M35" s="43">
        <f t="shared" si="4"/>
        <v>0</v>
      </c>
      <c r="N35" s="43">
        <v>0</v>
      </c>
      <c r="O35" s="43">
        <v>0</v>
      </c>
      <c r="P35" s="45"/>
    </row>
    <row r="36" spans="1:16" s="56" customFormat="1" x14ac:dyDescent="0.25">
      <c r="A36" s="65">
        <f t="shared" si="5"/>
        <v>31</v>
      </c>
      <c r="B36" s="46" t="s">
        <v>488</v>
      </c>
      <c r="C36" s="46"/>
      <c r="D36" s="46"/>
      <c r="E36" s="46"/>
      <c r="F36" s="46">
        <f t="shared" si="0"/>
        <v>0</v>
      </c>
      <c r="G36" s="46"/>
      <c r="H36" s="46"/>
      <c r="I36" s="46"/>
      <c r="J36" s="46">
        <f t="shared" si="2"/>
        <v>0</v>
      </c>
      <c r="K36" s="45">
        <f t="shared" si="3"/>
        <v>0</v>
      </c>
      <c r="L36" s="43">
        <f t="shared" si="1"/>
        <v>0</v>
      </c>
      <c r="M36" s="43">
        <f t="shared" si="4"/>
        <v>0</v>
      </c>
      <c r="N36" s="43">
        <v>0</v>
      </c>
      <c r="O36" s="43">
        <v>0</v>
      </c>
      <c r="P36" s="45"/>
    </row>
    <row r="37" spans="1:16" s="56" customFormat="1" x14ac:dyDescent="0.25">
      <c r="A37" s="65">
        <f t="shared" si="5"/>
        <v>32</v>
      </c>
      <c r="B37" s="46" t="s">
        <v>489</v>
      </c>
      <c r="C37" s="46"/>
      <c r="D37" s="46"/>
      <c r="E37" s="46"/>
      <c r="F37" s="46">
        <f t="shared" si="0"/>
        <v>0</v>
      </c>
      <c r="G37" s="46"/>
      <c r="H37" s="46"/>
      <c r="I37" s="46"/>
      <c r="J37" s="46">
        <f t="shared" si="2"/>
        <v>0</v>
      </c>
      <c r="K37" s="45">
        <f t="shared" si="3"/>
        <v>0</v>
      </c>
      <c r="L37" s="43">
        <f t="shared" si="1"/>
        <v>0</v>
      </c>
      <c r="M37" s="43">
        <f t="shared" si="4"/>
        <v>0</v>
      </c>
      <c r="N37" s="43">
        <v>0</v>
      </c>
      <c r="O37" s="43">
        <v>0</v>
      </c>
      <c r="P37" s="45"/>
    </row>
    <row r="38" spans="1:16" s="56" customFormat="1" x14ac:dyDescent="0.25">
      <c r="A38" s="65">
        <f t="shared" si="5"/>
        <v>33</v>
      </c>
      <c r="B38" s="46" t="s">
        <v>490</v>
      </c>
      <c r="C38" s="46"/>
      <c r="D38" s="46"/>
      <c r="E38" s="46"/>
      <c r="F38" s="46">
        <f t="shared" si="0"/>
        <v>0</v>
      </c>
      <c r="G38" s="46"/>
      <c r="H38" s="46"/>
      <c r="I38" s="46"/>
      <c r="J38" s="46">
        <f t="shared" si="2"/>
        <v>0</v>
      </c>
      <c r="K38" s="45">
        <f t="shared" si="3"/>
        <v>0</v>
      </c>
      <c r="L38" s="43">
        <f t="shared" ref="L38:L69" si="6">K38*4281.45</f>
        <v>0</v>
      </c>
      <c r="M38" s="43">
        <f t="shared" si="4"/>
        <v>0</v>
      </c>
      <c r="N38" s="43">
        <v>0</v>
      </c>
      <c r="O38" s="43">
        <v>0</v>
      </c>
      <c r="P38" s="45"/>
    </row>
    <row r="39" spans="1:16" s="56" customFormat="1" x14ac:dyDescent="0.25">
      <c r="A39" s="65">
        <f t="shared" si="5"/>
        <v>34</v>
      </c>
      <c r="B39" s="46" t="s">
        <v>491</v>
      </c>
      <c r="C39" s="46"/>
      <c r="D39" s="46"/>
      <c r="E39" s="46"/>
      <c r="F39" s="46">
        <f t="shared" si="0"/>
        <v>0</v>
      </c>
      <c r="G39" s="46"/>
      <c r="H39" s="46"/>
      <c r="I39" s="46"/>
      <c r="J39" s="46">
        <f t="shared" si="2"/>
        <v>0</v>
      </c>
      <c r="K39" s="45">
        <f t="shared" si="3"/>
        <v>0</v>
      </c>
      <c r="L39" s="43">
        <f t="shared" si="6"/>
        <v>0</v>
      </c>
      <c r="M39" s="43">
        <f t="shared" si="4"/>
        <v>0</v>
      </c>
      <c r="N39" s="43">
        <v>0</v>
      </c>
      <c r="O39" s="43">
        <v>0</v>
      </c>
      <c r="P39" s="45"/>
    </row>
    <row r="40" spans="1:16" s="56" customFormat="1" x14ac:dyDescent="0.25">
      <c r="A40" s="65">
        <f t="shared" si="5"/>
        <v>35</v>
      </c>
      <c r="B40" s="46" t="s">
        <v>492</v>
      </c>
      <c r="C40" s="46"/>
      <c r="D40" s="46"/>
      <c r="E40" s="46"/>
      <c r="F40" s="46">
        <f t="shared" si="0"/>
        <v>0</v>
      </c>
      <c r="G40" s="46"/>
      <c r="H40" s="46"/>
      <c r="I40" s="46"/>
      <c r="J40" s="46">
        <f t="shared" si="2"/>
        <v>0</v>
      </c>
      <c r="K40" s="45">
        <f t="shared" si="3"/>
        <v>0</v>
      </c>
      <c r="L40" s="43">
        <f t="shared" si="6"/>
        <v>0</v>
      </c>
      <c r="M40" s="43">
        <f t="shared" si="4"/>
        <v>0</v>
      </c>
      <c r="N40" s="43">
        <v>0</v>
      </c>
      <c r="O40" s="43">
        <v>0</v>
      </c>
      <c r="P40" s="45"/>
    </row>
    <row r="41" spans="1:16" s="56" customFormat="1" x14ac:dyDescent="0.25">
      <c r="A41" s="65">
        <f t="shared" si="5"/>
        <v>36</v>
      </c>
      <c r="B41" s="46" t="s">
        <v>493</v>
      </c>
      <c r="C41" s="46"/>
      <c r="D41" s="46"/>
      <c r="E41" s="46"/>
      <c r="F41" s="46">
        <f t="shared" si="0"/>
        <v>0</v>
      </c>
      <c r="G41" s="46"/>
      <c r="H41" s="46"/>
      <c r="I41" s="46"/>
      <c r="J41" s="46">
        <f t="shared" si="2"/>
        <v>0</v>
      </c>
      <c r="K41" s="45">
        <f t="shared" si="3"/>
        <v>0</v>
      </c>
      <c r="L41" s="43">
        <f t="shared" si="6"/>
        <v>0</v>
      </c>
      <c r="M41" s="43">
        <f t="shared" si="4"/>
        <v>0</v>
      </c>
      <c r="N41" s="43">
        <v>0</v>
      </c>
      <c r="O41" s="43">
        <v>0</v>
      </c>
      <c r="P41" s="45"/>
    </row>
    <row r="42" spans="1:16" s="56" customFormat="1" x14ac:dyDescent="0.25">
      <c r="A42" s="65">
        <f t="shared" si="5"/>
        <v>37</v>
      </c>
      <c r="B42" s="46" t="s">
        <v>494</v>
      </c>
      <c r="C42" s="46"/>
      <c r="D42" s="46"/>
      <c r="E42" s="46"/>
      <c r="F42" s="46">
        <f t="shared" si="0"/>
        <v>0</v>
      </c>
      <c r="G42" s="46"/>
      <c r="H42" s="46"/>
      <c r="I42" s="46"/>
      <c r="J42" s="46">
        <f t="shared" si="2"/>
        <v>0</v>
      </c>
      <c r="K42" s="45">
        <f t="shared" si="3"/>
        <v>0</v>
      </c>
      <c r="L42" s="43">
        <f t="shared" si="6"/>
        <v>0</v>
      </c>
      <c r="M42" s="43">
        <f t="shared" si="4"/>
        <v>0</v>
      </c>
      <c r="N42" s="43">
        <v>0</v>
      </c>
      <c r="O42" s="43">
        <v>0</v>
      </c>
      <c r="P42" s="45"/>
    </row>
    <row r="43" spans="1:16" s="56" customFormat="1" x14ac:dyDescent="0.25">
      <c r="A43" s="65">
        <f t="shared" si="5"/>
        <v>38</v>
      </c>
      <c r="B43" s="46" t="s">
        <v>495</v>
      </c>
      <c r="C43" s="46"/>
      <c r="D43" s="46"/>
      <c r="E43" s="46"/>
      <c r="F43" s="46">
        <f t="shared" si="0"/>
        <v>0</v>
      </c>
      <c r="G43" s="46"/>
      <c r="H43" s="46"/>
      <c r="I43" s="46"/>
      <c r="J43" s="46">
        <f t="shared" si="2"/>
        <v>0</v>
      </c>
      <c r="K43" s="45">
        <f t="shared" si="3"/>
        <v>0</v>
      </c>
      <c r="L43" s="43">
        <f t="shared" si="6"/>
        <v>0</v>
      </c>
      <c r="M43" s="43">
        <f t="shared" si="4"/>
        <v>0</v>
      </c>
      <c r="N43" s="43">
        <v>0</v>
      </c>
      <c r="O43" s="43">
        <v>0</v>
      </c>
      <c r="P43" s="45"/>
    </row>
    <row r="44" spans="1:16" s="56" customFormat="1" x14ac:dyDescent="0.25">
      <c r="A44" s="65">
        <f t="shared" si="5"/>
        <v>39</v>
      </c>
      <c r="B44" s="46" t="s">
        <v>496</v>
      </c>
      <c r="C44" s="46"/>
      <c r="D44" s="46"/>
      <c r="E44" s="46"/>
      <c r="F44" s="46">
        <f t="shared" si="0"/>
        <v>0</v>
      </c>
      <c r="G44" s="46"/>
      <c r="H44" s="46"/>
      <c r="I44" s="46"/>
      <c r="J44" s="46">
        <f t="shared" si="2"/>
        <v>0</v>
      </c>
      <c r="K44" s="45">
        <f t="shared" si="3"/>
        <v>0</v>
      </c>
      <c r="L44" s="43">
        <f t="shared" si="6"/>
        <v>0</v>
      </c>
      <c r="M44" s="43">
        <f t="shared" si="4"/>
        <v>0</v>
      </c>
      <c r="N44" s="43">
        <v>0</v>
      </c>
      <c r="O44" s="43">
        <v>0</v>
      </c>
      <c r="P44" s="45"/>
    </row>
    <row r="45" spans="1:16" s="56" customFormat="1" x14ac:dyDescent="0.25">
      <c r="A45" s="65">
        <f t="shared" si="5"/>
        <v>40</v>
      </c>
      <c r="B45" s="46" t="s">
        <v>497</v>
      </c>
      <c r="C45" s="46"/>
      <c r="D45" s="46"/>
      <c r="E45" s="46"/>
      <c r="F45" s="46">
        <f t="shared" si="0"/>
        <v>0</v>
      </c>
      <c r="G45" s="46"/>
      <c r="H45" s="46"/>
      <c r="I45" s="46"/>
      <c r="J45" s="46">
        <f t="shared" si="2"/>
        <v>0</v>
      </c>
      <c r="K45" s="45">
        <f t="shared" si="3"/>
        <v>0</v>
      </c>
      <c r="L45" s="43">
        <f t="shared" si="6"/>
        <v>0</v>
      </c>
      <c r="M45" s="43">
        <f t="shared" si="4"/>
        <v>0</v>
      </c>
      <c r="N45" s="43">
        <v>0</v>
      </c>
      <c r="O45" s="43">
        <v>0</v>
      </c>
      <c r="P45" s="45"/>
    </row>
    <row r="46" spans="1:16" s="56" customFormat="1" x14ac:dyDescent="0.25">
      <c r="A46" s="65">
        <f t="shared" si="5"/>
        <v>41</v>
      </c>
      <c r="B46" s="46" t="s">
        <v>498</v>
      </c>
      <c r="C46" s="46"/>
      <c r="D46" s="46"/>
      <c r="E46" s="46"/>
      <c r="F46" s="46">
        <f t="shared" si="0"/>
        <v>0</v>
      </c>
      <c r="G46" s="46"/>
      <c r="H46" s="46"/>
      <c r="I46" s="46"/>
      <c r="J46" s="46">
        <f t="shared" si="2"/>
        <v>0</v>
      </c>
      <c r="K46" s="45">
        <f t="shared" si="3"/>
        <v>0</v>
      </c>
      <c r="L46" s="43">
        <f t="shared" si="6"/>
        <v>0</v>
      </c>
      <c r="M46" s="43">
        <f t="shared" si="4"/>
        <v>0</v>
      </c>
      <c r="N46" s="43">
        <v>0</v>
      </c>
      <c r="O46" s="43">
        <v>0</v>
      </c>
      <c r="P46" s="45"/>
    </row>
    <row r="47" spans="1:16" s="56" customFormat="1" x14ac:dyDescent="0.25">
      <c r="A47" s="65">
        <f t="shared" si="5"/>
        <v>42</v>
      </c>
      <c r="B47" s="46" t="s">
        <v>499</v>
      </c>
      <c r="C47" s="46"/>
      <c r="D47" s="46"/>
      <c r="E47" s="46"/>
      <c r="F47" s="46">
        <f t="shared" si="0"/>
        <v>0</v>
      </c>
      <c r="G47" s="46"/>
      <c r="H47" s="46"/>
      <c r="I47" s="46"/>
      <c r="J47" s="46">
        <f t="shared" si="2"/>
        <v>0</v>
      </c>
      <c r="K47" s="45">
        <f t="shared" si="3"/>
        <v>0</v>
      </c>
      <c r="L47" s="43">
        <f t="shared" si="6"/>
        <v>0</v>
      </c>
      <c r="M47" s="43">
        <f t="shared" si="4"/>
        <v>0</v>
      </c>
      <c r="N47" s="43">
        <v>0</v>
      </c>
      <c r="O47" s="43">
        <v>0</v>
      </c>
      <c r="P47" s="45"/>
    </row>
    <row r="48" spans="1:16" s="56" customFormat="1" x14ac:dyDescent="0.25">
      <c r="A48" s="65">
        <f t="shared" si="5"/>
        <v>43</v>
      </c>
      <c r="B48" s="46" t="s">
        <v>502</v>
      </c>
      <c r="C48" s="46"/>
      <c r="D48" s="46"/>
      <c r="E48" s="46"/>
      <c r="F48" s="46">
        <f t="shared" si="0"/>
        <v>0</v>
      </c>
      <c r="G48" s="46"/>
      <c r="H48" s="46"/>
      <c r="I48" s="46"/>
      <c r="J48" s="46">
        <f t="shared" si="2"/>
        <v>0</v>
      </c>
      <c r="K48" s="45">
        <f t="shared" si="3"/>
        <v>0</v>
      </c>
      <c r="L48" s="43">
        <f t="shared" si="6"/>
        <v>0</v>
      </c>
      <c r="M48" s="43">
        <f t="shared" si="4"/>
        <v>0</v>
      </c>
      <c r="N48" s="43">
        <v>0</v>
      </c>
      <c r="O48" s="43">
        <v>0</v>
      </c>
      <c r="P48" s="45"/>
    </row>
    <row r="49" spans="1:16" s="56" customFormat="1" x14ac:dyDescent="0.25">
      <c r="A49" s="65">
        <f t="shared" si="5"/>
        <v>44</v>
      </c>
      <c r="B49" s="46" t="s">
        <v>503</v>
      </c>
      <c r="C49" s="46"/>
      <c r="D49" s="46"/>
      <c r="E49" s="46"/>
      <c r="F49" s="46">
        <f t="shared" si="0"/>
        <v>0</v>
      </c>
      <c r="G49" s="46"/>
      <c r="H49" s="46"/>
      <c r="I49" s="46"/>
      <c r="J49" s="46">
        <f t="shared" si="2"/>
        <v>0</v>
      </c>
      <c r="K49" s="45">
        <f t="shared" si="3"/>
        <v>0</v>
      </c>
      <c r="L49" s="43">
        <f t="shared" si="6"/>
        <v>0</v>
      </c>
      <c r="M49" s="43">
        <f t="shared" si="4"/>
        <v>0</v>
      </c>
      <c r="N49" s="43">
        <v>0</v>
      </c>
      <c r="O49" s="43">
        <v>0</v>
      </c>
      <c r="P49" s="45"/>
    </row>
    <row r="50" spans="1:16" s="56" customFormat="1" x14ac:dyDescent="0.25">
      <c r="A50" s="65">
        <f t="shared" si="5"/>
        <v>45</v>
      </c>
      <c r="B50" s="46" t="s">
        <v>504</v>
      </c>
      <c r="C50" s="46"/>
      <c r="D50" s="46"/>
      <c r="E50" s="46"/>
      <c r="F50" s="46">
        <f t="shared" si="0"/>
        <v>0</v>
      </c>
      <c r="G50" s="46"/>
      <c r="H50" s="46"/>
      <c r="I50" s="46"/>
      <c r="J50" s="46">
        <f t="shared" si="2"/>
        <v>0</v>
      </c>
      <c r="K50" s="45">
        <f t="shared" si="3"/>
        <v>0</v>
      </c>
      <c r="L50" s="43">
        <f t="shared" si="6"/>
        <v>0</v>
      </c>
      <c r="M50" s="43">
        <f t="shared" si="4"/>
        <v>0</v>
      </c>
      <c r="N50" s="43">
        <v>0</v>
      </c>
      <c r="O50" s="43">
        <v>0</v>
      </c>
      <c r="P50" s="45"/>
    </row>
    <row r="51" spans="1:16" s="56" customFormat="1" x14ac:dyDescent="0.25">
      <c r="A51" s="65">
        <f t="shared" si="5"/>
        <v>46</v>
      </c>
      <c r="B51" s="46" t="s">
        <v>506</v>
      </c>
      <c r="C51" s="46"/>
      <c r="D51" s="46"/>
      <c r="E51" s="46"/>
      <c r="F51" s="46">
        <f t="shared" si="0"/>
        <v>0</v>
      </c>
      <c r="G51" s="46"/>
      <c r="H51" s="46"/>
      <c r="I51" s="46"/>
      <c r="J51" s="46">
        <f t="shared" si="2"/>
        <v>0</v>
      </c>
      <c r="K51" s="45">
        <f t="shared" si="3"/>
        <v>0</v>
      </c>
      <c r="L51" s="43">
        <f t="shared" si="6"/>
        <v>0</v>
      </c>
      <c r="M51" s="43">
        <f t="shared" si="4"/>
        <v>0</v>
      </c>
      <c r="N51" s="43">
        <v>0</v>
      </c>
      <c r="O51" s="43">
        <v>0</v>
      </c>
      <c r="P51" s="45"/>
    </row>
    <row r="52" spans="1:16" s="56" customFormat="1" x14ac:dyDescent="0.25">
      <c r="A52" s="65">
        <f t="shared" si="5"/>
        <v>47</v>
      </c>
      <c r="B52" s="46" t="s">
        <v>507</v>
      </c>
      <c r="C52" s="46"/>
      <c r="D52" s="46"/>
      <c r="E52" s="46"/>
      <c r="F52" s="46">
        <f t="shared" si="0"/>
        <v>0</v>
      </c>
      <c r="G52" s="46"/>
      <c r="H52" s="46"/>
      <c r="I52" s="46"/>
      <c r="J52" s="46">
        <f t="shared" si="2"/>
        <v>0</v>
      </c>
      <c r="K52" s="45">
        <f t="shared" si="3"/>
        <v>0</v>
      </c>
      <c r="L52" s="43">
        <f t="shared" si="6"/>
        <v>0</v>
      </c>
      <c r="M52" s="43">
        <f t="shared" si="4"/>
        <v>0</v>
      </c>
      <c r="N52" s="43">
        <v>0</v>
      </c>
      <c r="O52" s="43">
        <v>0</v>
      </c>
      <c r="P52" s="45"/>
    </row>
    <row r="53" spans="1:16" s="56" customFormat="1" x14ac:dyDescent="0.25">
      <c r="A53" s="65">
        <f t="shared" si="5"/>
        <v>48</v>
      </c>
      <c r="B53" s="46" t="s">
        <v>508</v>
      </c>
      <c r="C53" s="46"/>
      <c r="D53" s="46"/>
      <c r="E53" s="46"/>
      <c r="F53" s="46">
        <f t="shared" si="0"/>
        <v>0</v>
      </c>
      <c r="G53" s="46"/>
      <c r="H53" s="46"/>
      <c r="I53" s="46"/>
      <c r="J53" s="46">
        <f t="shared" si="2"/>
        <v>0</v>
      </c>
      <c r="K53" s="45">
        <f t="shared" si="3"/>
        <v>0</v>
      </c>
      <c r="L53" s="43">
        <f t="shared" si="6"/>
        <v>0</v>
      </c>
      <c r="M53" s="43">
        <f t="shared" si="4"/>
        <v>0</v>
      </c>
      <c r="N53" s="43">
        <v>0</v>
      </c>
      <c r="O53" s="43">
        <v>0</v>
      </c>
      <c r="P53" s="45"/>
    </row>
    <row r="54" spans="1:16" s="56" customFormat="1" x14ac:dyDescent="0.25">
      <c r="A54" s="65">
        <f t="shared" si="5"/>
        <v>49</v>
      </c>
      <c r="B54" s="46" t="s">
        <v>509</v>
      </c>
      <c r="C54" s="46"/>
      <c r="D54" s="46"/>
      <c r="E54" s="46"/>
      <c r="F54" s="46">
        <f t="shared" si="0"/>
        <v>0</v>
      </c>
      <c r="G54" s="46"/>
      <c r="H54" s="46"/>
      <c r="I54" s="46"/>
      <c r="J54" s="46">
        <f t="shared" si="2"/>
        <v>0</v>
      </c>
      <c r="K54" s="45">
        <f t="shared" si="3"/>
        <v>0</v>
      </c>
      <c r="L54" s="43">
        <f t="shared" si="6"/>
        <v>0</v>
      </c>
      <c r="M54" s="43">
        <f t="shared" si="4"/>
        <v>0</v>
      </c>
      <c r="N54" s="43">
        <v>0</v>
      </c>
      <c r="O54" s="43">
        <v>0</v>
      </c>
      <c r="P54" s="45"/>
    </row>
    <row r="55" spans="1:16" s="56" customFormat="1" x14ac:dyDescent="0.25">
      <c r="A55" s="65">
        <f t="shared" si="5"/>
        <v>50</v>
      </c>
      <c r="B55" s="46" t="s">
        <v>510</v>
      </c>
      <c r="C55" s="46"/>
      <c r="D55" s="46"/>
      <c r="E55" s="46"/>
      <c r="F55" s="46">
        <f t="shared" si="0"/>
        <v>0</v>
      </c>
      <c r="G55" s="46"/>
      <c r="H55" s="46"/>
      <c r="I55" s="46"/>
      <c r="J55" s="46">
        <f t="shared" si="2"/>
        <v>0</v>
      </c>
      <c r="K55" s="45">
        <f t="shared" si="3"/>
        <v>0</v>
      </c>
      <c r="L55" s="43">
        <f t="shared" si="6"/>
        <v>0</v>
      </c>
      <c r="M55" s="43">
        <f t="shared" si="4"/>
        <v>0</v>
      </c>
      <c r="N55" s="43">
        <v>0</v>
      </c>
      <c r="O55" s="43">
        <v>0</v>
      </c>
      <c r="P55" s="45"/>
    </row>
    <row r="56" spans="1:16" s="56" customFormat="1" x14ac:dyDescent="0.25">
      <c r="A56" s="65">
        <f t="shared" si="5"/>
        <v>51</v>
      </c>
      <c r="B56" s="46" t="s">
        <v>511</v>
      </c>
      <c r="C56" s="46"/>
      <c r="D56" s="46"/>
      <c r="E56" s="46"/>
      <c r="F56" s="46">
        <f t="shared" si="0"/>
        <v>0</v>
      </c>
      <c r="G56" s="46"/>
      <c r="H56" s="46"/>
      <c r="I56" s="46"/>
      <c r="J56" s="46">
        <f t="shared" si="2"/>
        <v>0</v>
      </c>
      <c r="K56" s="45">
        <f t="shared" si="3"/>
        <v>0</v>
      </c>
      <c r="L56" s="43">
        <f t="shared" si="6"/>
        <v>0</v>
      </c>
      <c r="M56" s="43">
        <f t="shared" si="4"/>
        <v>0</v>
      </c>
      <c r="N56" s="43">
        <v>0</v>
      </c>
      <c r="O56" s="43">
        <v>0</v>
      </c>
      <c r="P56" s="45"/>
    </row>
    <row r="57" spans="1:16" s="56" customFormat="1" x14ac:dyDescent="0.25">
      <c r="A57" s="65">
        <f t="shared" si="5"/>
        <v>52</v>
      </c>
      <c r="B57" s="46" t="s">
        <v>512</v>
      </c>
      <c r="C57" s="46"/>
      <c r="D57" s="46"/>
      <c r="E57" s="46"/>
      <c r="F57" s="46">
        <f t="shared" si="0"/>
        <v>0</v>
      </c>
      <c r="G57" s="46"/>
      <c r="H57" s="46"/>
      <c r="I57" s="46"/>
      <c r="J57" s="46">
        <f t="shared" si="2"/>
        <v>0</v>
      </c>
      <c r="K57" s="45">
        <f t="shared" si="3"/>
        <v>0</v>
      </c>
      <c r="L57" s="43">
        <f t="shared" si="6"/>
        <v>0</v>
      </c>
      <c r="M57" s="43">
        <f t="shared" si="4"/>
        <v>0</v>
      </c>
      <c r="N57" s="43">
        <v>0</v>
      </c>
      <c r="O57" s="43">
        <v>0</v>
      </c>
      <c r="P57" s="45"/>
    </row>
    <row r="58" spans="1:16" s="56" customFormat="1" x14ac:dyDescent="0.25">
      <c r="A58" s="65">
        <f t="shared" si="5"/>
        <v>53</v>
      </c>
      <c r="B58" s="46" t="s">
        <v>513</v>
      </c>
      <c r="C58" s="46"/>
      <c r="D58" s="46"/>
      <c r="E58" s="46"/>
      <c r="F58" s="46">
        <f t="shared" si="0"/>
        <v>0</v>
      </c>
      <c r="G58" s="46"/>
      <c r="H58" s="46"/>
      <c r="I58" s="46"/>
      <c r="J58" s="46">
        <f t="shared" si="2"/>
        <v>0</v>
      </c>
      <c r="K58" s="45">
        <f t="shared" si="3"/>
        <v>0</v>
      </c>
      <c r="L58" s="43">
        <f t="shared" si="6"/>
        <v>0</v>
      </c>
      <c r="M58" s="43">
        <f t="shared" si="4"/>
        <v>0</v>
      </c>
      <c r="N58" s="43">
        <v>0</v>
      </c>
      <c r="O58" s="43">
        <v>0</v>
      </c>
      <c r="P58" s="45"/>
    </row>
    <row r="59" spans="1:16" s="56" customFormat="1" x14ac:dyDescent="0.25">
      <c r="A59" s="65">
        <f t="shared" si="5"/>
        <v>54</v>
      </c>
      <c r="B59" s="46" t="s">
        <v>514</v>
      </c>
      <c r="C59" s="46"/>
      <c r="D59" s="46"/>
      <c r="E59" s="46"/>
      <c r="F59" s="46">
        <f t="shared" si="0"/>
        <v>0</v>
      </c>
      <c r="G59" s="46"/>
      <c r="H59" s="46"/>
      <c r="I59" s="46"/>
      <c r="J59" s="46">
        <f t="shared" si="2"/>
        <v>0</v>
      </c>
      <c r="K59" s="45">
        <f t="shared" si="3"/>
        <v>0</v>
      </c>
      <c r="L59" s="43">
        <f t="shared" si="6"/>
        <v>0</v>
      </c>
      <c r="M59" s="43">
        <f t="shared" si="4"/>
        <v>0</v>
      </c>
      <c r="N59" s="43">
        <v>0</v>
      </c>
      <c r="O59" s="43">
        <v>0</v>
      </c>
      <c r="P59" s="45"/>
    </row>
    <row r="60" spans="1:16" s="56" customFormat="1" x14ac:dyDescent="0.25">
      <c r="A60" s="65">
        <f t="shared" si="5"/>
        <v>55</v>
      </c>
      <c r="B60" s="46" t="s">
        <v>515</v>
      </c>
      <c r="C60" s="46"/>
      <c r="D60" s="46"/>
      <c r="E60" s="46"/>
      <c r="F60" s="46">
        <f t="shared" si="0"/>
        <v>0</v>
      </c>
      <c r="G60" s="46"/>
      <c r="H60" s="46"/>
      <c r="I60" s="46"/>
      <c r="J60" s="46">
        <f t="shared" si="2"/>
        <v>0</v>
      </c>
      <c r="K60" s="45">
        <f t="shared" si="3"/>
        <v>0</v>
      </c>
      <c r="L60" s="43">
        <f t="shared" si="6"/>
        <v>0</v>
      </c>
      <c r="M60" s="43">
        <f t="shared" si="4"/>
        <v>0</v>
      </c>
      <c r="N60" s="43">
        <v>0</v>
      </c>
      <c r="O60" s="43">
        <v>0</v>
      </c>
      <c r="P60" s="45"/>
    </row>
    <row r="61" spans="1:16" s="56" customFormat="1" x14ac:dyDescent="0.25">
      <c r="A61" s="65">
        <f t="shared" si="5"/>
        <v>56</v>
      </c>
      <c r="B61" s="46" t="s">
        <v>516</v>
      </c>
      <c r="C61" s="46"/>
      <c r="D61" s="46"/>
      <c r="E61" s="46"/>
      <c r="F61" s="46">
        <f t="shared" si="0"/>
        <v>0</v>
      </c>
      <c r="G61" s="46"/>
      <c r="H61" s="46"/>
      <c r="I61" s="46"/>
      <c r="J61" s="46">
        <f t="shared" si="2"/>
        <v>0</v>
      </c>
      <c r="K61" s="45">
        <f t="shared" si="3"/>
        <v>0</v>
      </c>
      <c r="L61" s="43">
        <f t="shared" si="6"/>
        <v>0</v>
      </c>
      <c r="M61" s="43">
        <f t="shared" si="4"/>
        <v>0</v>
      </c>
      <c r="N61" s="43">
        <v>0</v>
      </c>
      <c r="O61" s="43">
        <v>0</v>
      </c>
      <c r="P61" s="45"/>
    </row>
    <row r="62" spans="1:16" s="56" customFormat="1" x14ac:dyDescent="0.25">
      <c r="A62" s="65">
        <f t="shared" si="5"/>
        <v>57</v>
      </c>
      <c r="B62" s="46" t="s">
        <v>517</v>
      </c>
      <c r="C62" s="46"/>
      <c r="D62" s="46"/>
      <c r="E62" s="46"/>
      <c r="F62" s="46">
        <f t="shared" si="0"/>
        <v>0</v>
      </c>
      <c r="G62" s="46"/>
      <c r="H62" s="46"/>
      <c r="I62" s="46"/>
      <c r="J62" s="46">
        <f t="shared" si="2"/>
        <v>0</v>
      </c>
      <c r="K62" s="45">
        <f t="shared" si="3"/>
        <v>0</v>
      </c>
      <c r="L62" s="43">
        <f t="shared" si="6"/>
        <v>0</v>
      </c>
      <c r="M62" s="43">
        <f t="shared" si="4"/>
        <v>0</v>
      </c>
      <c r="N62" s="43">
        <v>0</v>
      </c>
      <c r="O62" s="43">
        <v>0</v>
      </c>
      <c r="P62" s="45"/>
    </row>
    <row r="63" spans="1:16" s="56" customFormat="1" x14ac:dyDescent="0.25">
      <c r="A63" s="65">
        <f t="shared" si="5"/>
        <v>58</v>
      </c>
      <c r="B63" s="46" t="s">
        <v>518</v>
      </c>
      <c r="C63" s="46"/>
      <c r="D63" s="46"/>
      <c r="E63" s="46"/>
      <c r="F63" s="46">
        <f t="shared" si="0"/>
        <v>0</v>
      </c>
      <c r="G63" s="46"/>
      <c r="H63" s="46"/>
      <c r="I63" s="46"/>
      <c r="J63" s="46">
        <f t="shared" si="2"/>
        <v>0</v>
      </c>
      <c r="K63" s="45">
        <f t="shared" si="3"/>
        <v>0</v>
      </c>
      <c r="L63" s="43">
        <f t="shared" si="6"/>
        <v>0</v>
      </c>
      <c r="M63" s="43">
        <f t="shared" si="4"/>
        <v>0</v>
      </c>
      <c r="N63" s="43">
        <v>0</v>
      </c>
      <c r="O63" s="43">
        <v>0</v>
      </c>
      <c r="P63" s="45"/>
    </row>
    <row r="64" spans="1:16" s="56" customFormat="1" x14ac:dyDescent="0.25">
      <c r="A64" s="65">
        <f t="shared" si="5"/>
        <v>59</v>
      </c>
      <c r="B64" s="46" t="s">
        <v>519</v>
      </c>
      <c r="C64" s="46"/>
      <c r="D64" s="46"/>
      <c r="E64" s="46"/>
      <c r="F64" s="46">
        <f t="shared" si="0"/>
        <v>0</v>
      </c>
      <c r="G64" s="46"/>
      <c r="H64" s="46"/>
      <c r="I64" s="46"/>
      <c r="J64" s="46">
        <f t="shared" si="2"/>
        <v>0</v>
      </c>
      <c r="K64" s="45">
        <f t="shared" si="3"/>
        <v>0</v>
      </c>
      <c r="L64" s="43">
        <f t="shared" si="6"/>
        <v>0</v>
      </c>
      <c r="M64" s="43">
        <f t="shared" si="4"/>
        <v>0</v>
      </c>
      <c r="N64" s="43">
        <v>0</v>
      </c>
      <c r="O64" s="43">
        <v>0</v>
      </c>
      <c r="P64" s="45"/>
    </row>
    <row r="65" spans="1:16" s="56" customFormat="1" x14ac:dyDescent="0.25">
      <c r="A65" s="65">
        <f t="shared" si="5"/>
        <v>60</v>
      </c>
      <c r="B65" s="46" t="s">
        <v>520</v>
      </c>
      <c r="C65" s="46"/>
      <c r="D65" s="46"/>
      <c r="E65" s="46"/>
      <c r="F65" s="46">
        <f t="shared" si="0"/>
        <v>0</v>
      </c>
      <c r="G65" s="46"/>
      <c r="H65" s="46"/>
      <c r="I65" s="46"/>
      <c r="J65" s="46">
        <f t="shared" si="2"/>
        <v>0</v>
      </c>
      <c r="K65" s="45">
        <f t="shared" si="3"/>
        <v>0</v>
      </c>
      <c r="L65" s="43">
        <f t="shared" si="6"/>
        <v>0</v>
      </c>
      <c r="M65" s="43">
        <f t="shared" si="4"/>
        <v>0</v>
      </c>
      <c r="N65" s="43">
        <v>0</v>
      </c>
      <c r="O65" s="43">
        <v>0</v>
      </c>
      <c r="P65" s="45"/>
    </row>
    <row r="66" spans="1:16" s="56" customFormat="1" x14ac:dyDescent="0.25">
      <c r="A66" s="65">
        <f t="shared" si="5"/>
        <v>61</v>
      </c>
      <c r="B66" s="46" t="s">
        <v>521</v>
      </c>
      <c r="C66" s="46"/>
      <c r="D66" s="46"/>
      <c r="E66" s="46"/>
      <c r="F66" s="46">
        <f t="shared" si="0"/>
        <v>0</v>
      </c>
      <c r="G66" s="46"/>
      <c r="H66" s="46"/>
      <c r="I66" s="46"/>
      <c r="J66" s="46">
        <f t="shared" si="2"/>
        <v>0</v>
      </c>
      <c r="K66" s="45">
        <f t="shared" si="3"/>
        <v>0</v>
      </c>
      <c r="L66" s="43">
        <f t="shared" si="6"/>
        <v>0</v>
      </c>
      <c r="M66" s="43">
        <f t="shared" si="4"/>
        <v>0</v>
      </c>
      <c r="N66" s="43">
        <v>0</v>
      </c>
      <c r="O66" s="43">
        <v>0</v>
      </c>
      <c r="P66" s="45"/>
    </row>
    <row r="67" spans="1:16" s="56" customFormat="1" x14ac:dyDescent="0.25">
      <c r="A67" s="65">
        <f t="shared" si="5"/>
        <v>62</v>
      </c>
      <c r="B67" s="46" t="s">
        <v>522</v>
      </c>
      <c r="C67" s="46"/>
      <c r="D67" s="46"/>
      <c r="E67" s="46"/>
      <c r="F67" s="46">
        <f t="shared" si="0"/>
        <v>0</v>
      </c>
      <c r="G67" s="46"/>
      <c r="H67" s="46"/>
      <c r="I67" s="46"/>
      <c r="J67" s="46">
        <f t="shared" si="2"/>
        <v>0</v>
      </c>
      <c r="K67" s="45">
        <f t="shared" si="3"/>
        <v>0</v>
      </c>
      <c r="L67" s="43">
        <f t="shared" si="6"/>
        <v>0</v>
      </c>
      <c r="M67" s="43">
        <f t="shared" si="4"/>
        <v>0</v>
      </c>
      <c r="N67" s="43">
        <v>0</v>
      </c>
      <c r="O67" s="43">
        <v>0</v>
      </c>
      <c r="P67" s="45"/>
    </row>
    <row r="68" spans="1:16" s="56" customFormat="1" x14ac:dyDescent="0.25">
      <c r="A68" s="65">
        <f t="shared" si="5"/>
        <v>63</v>
      </c>
      <c r="B68" s="46" t="s">
        <v>523</v>
      </c>
      <c r="C68" s="46"/>
      <c r="D68" s="46"/>
      <c r="E68" s="46"/>
      <c r="F68" s="46">
        <f t="shared" si="0"/>
        <v>0</v>
      </c>
      <c r="G68" s="46"/>
      <c r="H68" s="46"/>
      <c r="I68" s="46"/>
      <c r="J68" s="46">
        <f t="shared" si="2"/>
        <v>0</v>
      </c>
      <c r="K68" s="45">
        <f t="shared" si="3"/>
        <v>0</v>
      </c>
      <c r="L68" s="43">
        <f t="shared" si="6"/>
        <v>0</v>
      </c>
      <c r="M68" s="43">
        <f t="shared" si="4"/>
        <v>0</v>
      </c>
      <c r="N68" s="43">
        <v>0</v>
      </c>
      <c r="O68" s="43">
        <v>0</v>
      </c>
      <c r="P68" s="45"/>
    </row>
    <row r="69" spans="1:16" s="56" customFormat="1" x14ac:dyDescent="0.25">
      <c r="A69" s="65">
        <f t="shared" si="5"/>
        <v>64</v>
      </c>
      <c r="B69" s="46" t="s">
        <v>524</v>
      </c>
      <c r="C69" s="46"/>
      <c r="D69" s="46"/>
      <c r="E69" s="46"/>
      <c r="F69" s="46">
        <f t="shared" si="0"/>
        <v>0</v>
      </c>
      <c r="G69" s="46"/>
      <c r="H69" s="46"/>
      <c r="I69" s="46"/>
      <c r="J69" s="46">
        <f t="shared" si="2"/>
        <v>0</v>
      </c>
      <c r="K69" s="45">
        <f t="shared" si="3"/>
        <v>0</v>
      </c>
      <c r="L69" s="43">
        <f t="shared" si="6"/>
        <v>0</v>
      </c>
      <c r="M69" s="43">
        <f t="shared" si="4"/>
        <v>0</v>
      </c>
      <c r="N69" s="43">
        <v>0</v>
      </c>
      <c r="O69" s="43">
        <v>0</v>
      </c>
      <c r="P69" s="45"/>
    </row>
    <row r="70" spans="1:16" s="56" customFormat="1" x14ac:dyDescent="0.25">
      <c r="A70" s="65">
        <f t="shared" si="5"/>
        <v>65</v>
      </c>
      <c r="B70" s="46" t="s">
        <v>525</v>
      </c>
      <c r="C70" s="46"/>
      <c r="D70" s="46"/>
      <c r="E70" s="46"/>
      <c r="F70" s="46">
        <f t="shared" ref="F70:F127" si="7">C70+D70+E70</f>
        <v>0</v>
      </c>
      <c r="G70" s="46"/>
      <c r="H70" s="46"/>
      <c r="I70" s="46"/>
      <c r="J70" s="46">
        <f t="shared" si="2"/>
        <v>0</v>
      </c>
      <c r="K70" s="45">
        <f t="shared" si="3"/>
        <v>0</v>
      </c>
      <c r="L70" s="43">
        <f t="shared" ref="L70:L101" si="8">K70*4281.45</f>
        <v>0</v>
      </c>
      <c r="M70" s="43">
        <f t="shared" si="4"/>
        <v>0</v>
      </c>
      <c r="N70" s="43">
        <v>0</v>
      </c>
      <c r="O70" s="43">
        <v>0</v>
      </c>
      <c r="P70" s="45"/>
    </row>
    <row r="71" spans="1:16" s="56" customFormat="1" x14ac:dyDescent="0.25">
      <c r="A71" s="65">
        <f t="shared" si="5"/>
        <v>66</v>
      </c>
      <c r="B71" s="46" t="s">
        <v>526</v>
      </c>
      <c r="C71" s="46"/>
      <c r="D71" s="46"/>
      <c r="E71" s="46"/>
      <c r="F71" s="46">
        <f t="shared" si="7"/>
        <v>0</v>
      </c>
      <c r="G71" s="46"/>
      <c r="H71" s="46"/>
      <c r="I71" s="46"/>
      <c r="J71" s="46">
        <f t="shared" ref="J71:J128" si="9">G71+H71+I71</f>
        <v>0</v>
      </c>
      <c r="K71" s="45">
        <f t="shared" ref="K71:K130" si="10">0.5/14731.09*F71</f>
        <v>0</v>
      </c>
      <c r="L71" s="43">
        <f t="shared" si="8"/>
        <v>0</v>
      </c>
      <c r="M71" s="43">
        <f t="shared" ref="M71:M128" si="11">L71*0.22</f>
        <v>0</v>
      </c>
      <c r="N71" s="43">
        <v>0</v>
      </c>
      <c r="O71" s="43">
        <v>0</v>
      </c>
      <c r="P71" s="45"/>
    </row>
    <row r="72" spans="1:16" s="56" customFormat="1" x14ac:dyDescent="0.25">
      <c r="A72" s="65">
        <f t="shared" ref="A72:A135" si="12">A71+1</f>
        <v>67</v>
      </c>
      <c r="B72" s="46" t="s">
        <v>527</v>
      </c>
      <c r="C72" s="46"/>
      <c r="D72" s="46"/>
      <c r="E72" s="46"/>
      <c r="F72" s="46">
        <f t="shared" si="7"/>
        <v>0</v>
      </c>
      <c r="G72" s="46"/>
      <c r="H72" s="46"/>
      <c r="I72" s="46"/>
      <c r="J72" s="46">
        <f t="shared" si="9"/>
        <v>0</v>
      </c>
      <c r="K72" s="45">
        <f t="shared" si="10"/>
        <v>0</v>
      </c>
      <c r="L72" s="43">
        <f t="shared" si="8"/>
        <v>0</v>
      </c>
      <c r="M72" s="43">
        <f t="shared" si="11"/>
        <v>0</v>
      </c>
      <c r="N72" s="43">
        <v>0</v>
      </c>
      <c r="O72" s="43">
        <v>0</v>
      </c>
      <c r="P72" s="45"/>
    </row>
    <row r="73" spans="1:16" s="56" customFormat="1" x14ac:dyDescent="0.25">
      <c r="A73" s="65">
        <f t="shared" si="12"/>
        <v>68</v>
      </c>
      <c r="B73" s="46" t="s">
        <v>528</v>
      </c>
      <c r="C73" s="46"/>
      <c r="D73" s="46"/>
      <c r="E73" s="46"/>
      <c r="F73" s="46">
        <f t="shared" si="7"/>
        <v>0</v>
      </c>
      <c r="G73" s="46"/>
      <c r="H73" s="46"/>
      <c r="I73" s="46"/>
      <c r="J73" s="46">
        <f t="shared" si="9"/>
        <v>0</v>
      </c>
      <c r="K73" s="45">
        <f t="shared" si="10"/>
        <v>0</v>
      </c>
      <c r="L73" s="43">
        <f t="shared" si="8"/>
        <v>0</v>
      </c>
      <c r="M73" s="43">
        <f t="shared" si="11"/>
        <v>0</v>
      </c>
      <c r="N73" s="43">
        <v>0</v>
      </c>
      <c r="O73" s="43">
        <v>0</v>
      </c>
      <c r="P73" s="45"/>
    </row>
    <row r="74" spans="1:16" s="56" customFormat="1" x14ac:dyDescent="0.25">
      <c r="A74" s="65">
        <f t="shared" si="12"/>
        <v>69</v>
      </c>
      <c r="B74" s="46" t="s">
        <v>529</v>
      </c>
      <c r="C74" s="46"/>
      <c r="D74" s="46"/>
      <c r="E74" s="46"/>
      <c r="F74" s="46">
        <f t="shared" si="7"/>
        <v>0</v>
      </c>
      <c r="G74" s="46"/>
      <c r="H74" s="46"/>
      <c r="I74" s="46"/>
      <c r="J74" s="46">
        <f t="shared" si="9"/>
        <v>0</v>
      </c>
      <c r="K74" s="45">
        <f t="shared" si="10"/>
        <v>0</v>
      </c>
      <c r="L74" s="43">
        <f t="shared" si="8"/>
        <v>0</v>
      </c>
      <c r="M74" s="43">
        <f t="shared" si="11"/>
        <v>0</v>
      </c>
      <c r="N74" s="43">
        <v>0</v>
      </c>
      <c r="O74" s="43">
        <v>0</v>
      </c>
      <c r="P74" s="45"/>
    </row>
    <row r="75" spans="1:16" s="56" customFormat="1" x14ac:dyDescent="0.25">
      <c r="A75" s="65">
        <f t="shared" si="12"/>
        <v>70</v>
      </c>
      <c r="B75" s="46" t="s">
        <v>530</v>
      </c>
      <c r="C75" s="46"/>
      <c r="D75" s="46"/>
      <c r="E75" s="46"/>
      <c r="F75" s="46">
        <f t="shared" si="7"/>
        <v>0</v>
      </c>
      <c r="G75" s="46"/>
      <c r="H75" s="46"/>
      <c r="I75" s="46"/>
      <c r="J75" s="46">
        <f t="shared" si="9"/>
        <v>0</v>
      </c>
      <c r="K75" s="45">
        <f t="shared" si="10"/>
        <v>0</v>
      </c>
      <c r="L75" s="43">
        <f t="shared" si="8"/>
        <v>0</v>
      </c>
      <c r="M75" s="43">
        <f t="shared" si="11"/>
        <v>0</v>
      </c>
      <c r="N75" s="43">
        <v>0</v>
      </c>
      <c r="O75" s="43">
        <v>0</v>
      </c>
      <c r="P75" s="45"/>
    </row>
    <row r="76" spans="1:16" s="56" customFormat="1" x14ac:dyDescent="0.25">
      <c r="A76" s="65">
        <f t="shared" si="12"/>
        <v>71</v>
      </c>
      <c r="B76" s="46" t="s">
        <v>531</v>
      </c>
      <c r="C76" s="46"/>
      <c r="D76" s="46"/>
      <c r="E76" s="46"/>
      <c r="F76" s="46">
        <f t="shared" si="7"/>
        <v>0</v>
      </c>
      <c r="G76" s="46"/>
      <c r="H76" s="46"/>
      <c r="I76" s="46"/>
      <c r="J76" s="46">
        <f t="shared" si="9"/>
        <v>0</v>
      </c>
      <c r="K76" s="45">
        <f t="shared" si="10"/>
        <v>0</v>
      </c>
      <c r="L76" s="43">
        <f t="shared" si="8"/>
        <v>0</v>
      </c>
      <c r="M76" s="43">
        <f t="shared" si="11"/>
        <v>0</v>
      </c>
      <c r="N76" s="43">
        <v>0</v>
      </c>
      <c r="O76" s="43">
        <v>0</v>
      </c>
      <c r="P76" s="45"/>
    </row>
    <row r="77" spans="1:16" s="56" customFormat="1" x14ac:dyDescent="0.25">
      <c r="A77" s="65">
        <f t="shared" si="12"/>
        <v>72</v>
      </c>
      <c r="B77" s="46" t="s">
        <v>532</v>
      </c>
      <c r="C77" s="46"/>
      <c r="D77" s="46"/>
      <c r="E77" s="46"/>
      <c r="F77" s="46">
        <f t="shared" si="7"/>
        <v>0</v>
      </c>
      <c r="G77" s="46"/>
      <c r="H77" s="46"/>
      <c r="I77" s="46"/>
      <c r="J77" s="46">
        <f t="shared" si="9"/>
        <v>0</v>
      </c>
      <c r="K77" s="45">
        <f t="shared" si="10"/>
        <v>0</v>
      </c>
      <c r="L77" s="43">
        <f t="shared" si="8"/>
        <v>0</v>
      </c>
      <c r="M77" s="43">
        <f t="shared" si="11"/>
        <v>0</v>
      </c>
      <c r="N77" s="43">
        <v>0</v>
      </c>
      <c r="O77" s="43">
        <v>0</v>
      </c>
      <c r="P77" s="45"/>
    </row>
    <row r="78" spans="1:16" s="56" customFormat="1" x14ac:dyDescent="0.25">
      <c r="A78" s="65">
        <f t="shared" si="12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7"/>
        <v>1354.3999999999999</v>
      </c>
      <c r="G78" s="46">
        <v>20</v>
      </c>
      <c r="H78" s="46"/>
      <c r="I78" s="46">
        <v>1</v>
      </c>
      <c r="J78" s="46">
        <f t="shared" si="9"/>
        <v>21</v>
      </c>
      <c r="K78" s="45">
        <f t="shared" si="10"/>
        <v>4.5970800531393123E-2</v>
      </c>
      <c r="L78" s="43">
        <f t="shared" si="8"/>
        <v>196.82168393513308</v>
      </c>
      <c r="M78" s="43">
        <f t="shared" si="11"/>
        <v>43.300770465729279</v>
      </c>
      <c r="N78" s="43">
        <v>73.928402582565155</v>
      </c>
      <c r="O78" s="43">
        <v>34.686984847894571</v>
      </c>
      <c r="P78" s="45">
        <f>(L78+M78+N78+O78)/F78</f>
        <v>0.25748511653228151</v>
      </c>
    </row>
    <row r="79" spans="1:16" s="56" customFormat="1" x14ac:dyDescent="0.25">
      <c r="A79" s="65">
        <f t="shared" si="12"/>
        <v>74</v>
      </c>
      <c r="B79" s="46" t="s">
        <v>534</v>
      </c>
      <c r="C79" s="46"/>
      <c r="D79" s="46"/>
      <c r="E79" s="46"/>
      <c r="F79" s="46">
        <f t="shared" si="7"/>
        <v>0</v>
      </c>
      <c r="G79" s="46"/>
      <c r="H79" s="46"/>
      <c r="I79" s="46"/>
      <c r="J79" s="46">
        <f t="shared" si="9"/>
        <v>0</v>
      </c>
      <c r="K79" s="45">
        <f t="shared" si="10"/>
        <v>0</v>
      </c>
      <c r="L79" s="43">
        <f t="shared" si="8"/>
        <v>0</v>
      </c>
      <c r="M79" s="43">
        <f t="shared" si="11"/>
        <v>0</v>
      </c>
      <c r="N79" s="43">
        <v>0</v>
      </c>
      <c r="O79" s="43">
        <v>0</v>
      </c>
      <c r="P79" s="45"/>
    </row>
    <row r="80" spans="1:16" s="56" customFormat="1" x14ac:dyDescent="0.25">
      <c r="A80" s="65">
        <f t="shared" si="12"/>
        <v>75</v>
      </c>
      <c r="B80" s="46" t="s">
        <v>535</v>
      </c>
      <c r="C80" s="46"/>
      <c r="D80" s="46"/>
      <c r="E80" s="46"/>
      <c r="F80" s="46">
        <f t="shared" si="7"/>
        <v>0</v>
      </c>
      <c r="G80" s="46"/>
      <c r="H80" s="46"/>
      <c r="I80" s="46"/>
      <c r="J80" s="46">
        <f t="shared" si="9"/>
        <v>0</v>
      </c>
      <c r="K80" s="45">
        <f t="shared" si="10"/>
        <v>0</v>
      </c>
      <c r="L80" s="43">
        <f t="shared" si="8"/>
        <v>0</v>
      </c>
      <c r="M80" s="43">
        <f t="shared" si="11"/>
        <v>0</v>
      </c>
      <c r="N80" s="43">
        <v>0</v>
      </c>
      <c r="O80" s="43">
        <v>0</v>
      </c>
      <c r="P80" s="45"/>
    </row>
    <row r="81" spans="1:16" s="56" customFormat="1" x14ac:dyDescent="0.25">
      <c r="A81" s="65">
        <f t="shared" si="12"/>
        <v>76</v>
      </c>
      <c r="B81" s="46" t="s">
        <v>536</v>
      </c>
      <c r="C81" s="46"/>
      <c r="D81" s="46"/>
      <c r="E81" s="46"/>
      <c r="F81" s="46">
        <f t="shared" si="7"/>
        <v>0</v>
      </c>
      <c r="G81" s="46"/>
      <c r="H81" s="46"/>
      <c r="I81" s="46"/>
      <c r="J81" s="46">
        <f t="shared" si="9"/>
        <v>0</v>
      </c>
      <c r="K81" s="45">
        <f t="shared" si="10"/>
        <v>0</v>
      </c>
      <c r="L81" s="43">
        <f t="shared" si="8"/>
        <v>0</v>
      </c>
      <c r="M81" s="43">
        <f t="shared" si="11"/>
        <v>0</v>
      </c>
      <c r="N81" s="43">
        <v>0</v>
      </c>
      <c r="O81" s="43">
        <v>0</v>
      </c>
      <c r="P81" s="45"/>
    </row>
    <row r="82" spans="1:16" s="56" customFormat="1" x14ac:dyDescent="0.25">
      <c r="A82" s="65">
        <f t="shared" si="12"/>
        <v>77</v>
      </c>
      <c r="B82" s="46" t="s">
        <v>537</v>
      </c>
      <c r="C82" s="46"/>
      <c r="D82" s="46"/>
      <c r="E82" s="46"/>
      <c r="F82" s="46">
        <f t="shared" si="7"/>
        <v>0</v>
      </c>
      <c r="G82" s="46"/>
      <c r="H82" s="46"/>
      <c r="I82" s="46"/>
      <c r="J82" s="46">
        <f t="shared" si="9"/>
        <v>0</v>
      </c>
      <c r="K82" s="45">
        <f t="shared" si="10"/>
        <v>0</v>
      </c>
      <c r="L82" s="43">
        <f t="shared" si="8"/>
        <v>0</v>
      </c>
      <c r="M82" s="43">
        <f t="shared" si="11"/>
        <v>0</v>
      </c>
      <c r="N82" s="43">
        <v>0</v>
      </c>
      <c r="O82" s="43">
        <v>0</v>
      </c>
      <c r="P82" s="45"/>
    </row>
    <row r="83" spans="1:16" s="56" customFormat="1" x14ac:dyDescent="0.25">
      <c r="A83" s="65">
        <f t="shared" si="12"/>
        <v>78</v>
      </c>
      <c r="B83" s="46" t="s">
        <v>538</v>
      </c>
      <c r="C83" s="46"/>
      <c r="D83" s="46"/>
      <c r="E83" s="46"/>
      <c r="F83" s="46">
        <f t="shared" si="7"/>
        <v>0</v>
      </c>
      <c r="G83" s="46"/>
      <c r="H83" s="46"/>
      <c r="I83" s="46"/>
      <c r="J83" s="46">
        <f t="shared" si="9"/>
        <v>0</v>
      </c>
      <c r="K83" s="45">
        <f t="shared" si="10"/>
        <v>0</v>
      </c>
      <c r="L83" s="43">
        <f t="shared" si="8"/>
        <v>0</v>
      </c>
      <c r="M83" s="43">
        <f t="shared" si="11"/>
        <v>0</v>
      </c>
      <c r="N83" s="43">
        <v>0</v>
      </c>
      <c r="O83" s="43">
        <v>0</v>
      </c>
      <c r="P83" s="45"/>
    </row>
    <row r="84" spans="1:16" s="56" customFormat="1" x14ac:dyDescent="0.25">
      <c r="A84" s="65">
        <f t="shared" si="12"/>
        <v>79</v>
      </c>
      <c r="B84" s="46" t="s">
        <v>539</v>
      </c>
      <c r="C84" s="46"/>
      <c r="D84" s="46"/>
      <c r="E84" s="46"/>
      <c r="F84" s="46">
        <f t="shared" si="7"/>
        <v>0</v>
      </c>
      <c r="G84" s="46"/>
      <c r="H84" s="46"/>
      <c r="I84" s="46"/>
      <c r="J84" s="46">
        <f t="shared" si="9"/>
        <v>0</v>
      </c>
      <c r="K84" s="45">
        <f t="shared" si="10"/>
        <v>0</v>
      </c>
      <c r="L84" s="43">
        <f t="shared" si="8"/>
        <v>0</v>
      </c>
      <c r="M84" s="43">
        <f t="shared" si="11"/>
        <v>0</v>
      </c>
      <c r="N84" s="43">
        <v>0</v>
      </c>
      <c r="O84" s="43">
        <v>0</v>
      </c>
      <c r="P84" s="45"/>
    </row>
    <row r="85" spans="1:16" s="56" customFormat="1" x14ac:dyDescent="0.25">
      <c r="A85" s="65">
        <f t="shared" si="12"/>
        <v>80</v>
      </c>
      <c r="B85" s="46" t="s">
        <v>540</v>
      </c>
      <c r="C85" s="46"/>
      <c r="D85" s="46"/>
      <c r="E85" s="46"/>
      <c r="F85" s="46">
        <f t="shared" si="7"/>
        <v>0</v>
      </c>
      <c r="G85" s="46"/>
      <c r="H85" s="46"/>
      <c r="I85" s="46"/>
      <c r="J85" s="46">
        <f t="shared" si="9"/>
        <v>0</v>
      </c>
      <c r="K85" s="45">
        <f t="shared" si="10"/>
        <v>0</v>
      </c>
      <c r="L85" s="43">
        <f t="shared" si="8"/>
        <v>0</v>
      </c>
      <c r="M85" s="43">
        <f t="shared" si="11"/>
        <v>0</v>
      </c>
      <c r="N85" s="43">
        <v>0</v>
      </c>
      <c r="O85" s="43">
        <v>0</v>
      </c>
      <c r="P85" s="45"/>
    </row>
    <row r="86" spans="1:16" s="56" customFormat="1" x14ac:dyDescent="0.25">
      <c r="A86" s="65">
        <f t="shared" si="12"/>
        <v>81</v>
      </c>
      <c r="B86" s="46" t="s">
        <v>541</v>
      </c>
      <c r="C86" s="46"/>
      <c r="D86" s="46"/>
      <c r="E86" s="46"/>
      <c r="F86" s="46">
        <f t="shared" si="7"/>
        <v>0</v>
      </c>
      <c r="G86" s="46"/>
      <c r="H86" s="46"/>
      <c r="I86" s="46"/>
      <c r="J86" s="46">
        <f t="shared" si="9"/>
        <v>0</v>
      </c>
      <c r="K86" s="45">
        <f t="shared" si="10"/>
        <v>0</v>
      </c>
      <c r="L86" s="43">
        <f t="shared" si="8"/>
        <v>0</v>
      </c>
      <c r="M86" s="43">
        <f t="shared" si="11"/>
        <v>0</v>
      </c>
      <c r="N86" s="43">
        <v>0</v>
      </c>
      <c r="O86" s="43">
        <v>0</v>
      </c>
      <c r="P86" s="45"/>
    </row>
    <row r="87" spans="1:16" s="56" customFormat="1" x14ac:dyDescent="0.25">
      <c r="A87" s="65">
        <f t="shared" si="12"/>
        <v>82</v>
      </c>
      <c r="B87" s="46" t="s">
        <v>542</v>
      </c>
      <c r="C87" s="46"/>
      <c r="D87" s="46"/>
      <c r="E87" s="46"/>
      <c r="F87" s="46">
        <f t="shared" si="7"/>
        <v>0</v>
      </c>
      <c r="G87" s="46"/>
      <c r="H87" s="46"/>
      <c r="I87" s="46"/>
      <c r="J87" s="46">
        <f t="shared" si="9"/>
        <v>0</v>
      </c>
      <c r="K87" s="45">
        <f t="shared" si="10"/>
        <v>0</v>
      </c>
      <c r="L87" s="43">
        <f t="shared" si="8"/>
        <v>0</v>
      </c>
      <c r="M87" s="43">
        <f t="shared" si="11"/>
        <v>0</v>
      </c>
      <c r="N87" s="43">
        <v>0</v>
      </c>
      <c r="O87" s="43">
        <v>0</v>
      </c>
      <c r="P87" s="45"/>
    </row>
    <row r="88" spans="1:16" s="56" customFormat="1" x14ac:dyDescent="0.25">
      <c r="A88" s="65">
        <f t="shared" si="12"/>
        <v>83</v>
      </c>
      <c r="B88" s="46" t="s">
        <v>543</v>
      </c>
      <c r="C88" s="46"/>
      <c r="D88" s="46"/>
      <c r="E88" s="46"/>
      <c r="F88" s="46">
        <f t="shared" si="7"/>
        <v>0</v>
      </c>
      <c r="G88" s="46"/>
      <c r="H88" s="46"/>
      <c r="I88" s="46"/>
      <c r="J88" s="46">
        <f t="shared" si="9"/>
        <v>0</v>
      </c>
      <c r="K88" s="45">
        <f t="shared" si="10"/>
        <v>0</v>
      </c>
      <c r="L88" s="43">
        <f t="shared" si="8"/>
        <v>0</v>
      </c>
      <c r="M88" s="43">
        <f t="shared" si="11"/>
        <v>0</v>
      </c>
      <c r="N88" s="43">
        <v>0</v>
      </c>
      <c r="O88" s="43">
        <v>0</v>
      </c>
      <c r="P88" s="45"/>
    </row>
    <row r="89" spans="1:16" s="56" customFormat="1" x14ac:dyDescent="0.25">
      <c r="A89" s="65">
        <f t="shared" si="12"/>
        <v>84</v>
      </c>
      <c r="B89" s="46" t="s">
        <v>544</v>
      </c>
      <c r="C89" s="46"/>
      <c r="D89" s="46"/>
      <c r="E89" s="46"/>
      <c r="F89" s="46">
        <f t="shared" si="7"/>
        <v>0</v>
      </c>
      <c r="G89" s="46"/>
      <c r="H89" s="46"/>
      <c r="I89" s="46"/>
      <c r="J89" s="46">
        <f t="shared" si="9"/>
        <v>0</v>
      </c>
      <c r="K89" s="45">
        <f t="shared" si="10"/>
        <v>0</v>
      </c>
      <c r="L89" s="43">
        <f t="shared" si="8"/>
        <v>0</v>
      </c>
      <c r="M89" s="43">
        <f t="shared" si="11"/>
        <v>0</v>
      </c>
      <c r="N89" s="43">
        <v>0</v>
      </c>
      <c r="O89" s="43">
        <v>0</v>
      </c>
      <c r="P89" s="45"/>
    </row>
    <row r="90" spans="1:16" s="56" customFormat="1" x14ac:dyDescent="0.25">
      <c r="A90" s="65">
        <f t="shared" si="12"/>
        <v>85</v>
      </c>
      <c r="B90" s="46" t="s">
        <v>545</v>
      </c>
      <c r="C90" s="46"/>
      <c r="D90" s="46"/>
      <c r="E90" s="46"/>
      <c r="F90" s="46">
        <f t="shared" si="7"/>
        <v>0</v>
      </c>
      <c r="G90" s="46"/>
      <c r="H90" s="46"/>
      <c r="I90" s="46"/>
      <c r="J90" s="46">
        <f t="shared" si="9"/>
        <v>0</v>
      </c>
      <c r="K90" s="45">
        <f t="shared" si="10"/>
        <v>0</v>
      </c>
      <c r="L90" s="43">
        <f t="shared" si="8"/>
        <v>0</v>
      </c>
      <c r="M90" s="43">
        <f t="shared" si="11"/>
        <v>0</v>
      </c>
      <c r="N90" s="43">
        <v>0</v>
      </c>
      <c r="O90" s="43">
        <v>0</v>
      </c>
      <c r="P90" s="45"/>
    </row>
    <row r="91" spans="1:16" s="56" customFormat="1" x14ac:dyDescent="0.25">
      <c r="A91" s="65">
        <f t="shared" si="12"/>
        <v>86</v>
      </c>
      <c r="B91" s="46" t="s">
        <v>546</v>
      </c>
      <c r="C91" s="46"/>
      <c r="D91" s="46"/>
      <c r="E91" s="46"/>
      <c r="F91" s="46">
        <f t="shared" si="7"/>
        <v>0</v>
      </c>
      <c r="G91" s="46"/>
      <c r="H91" s="46"/>
      <c r="I91" s="46"/>
      <c r="J91" s="46">
        <f t="shared" si="9"/>
        <v>0</v>
      </c>
      <c r="K91" s="45">
        <f t="shared" si="10"/>
        <v>0</v>
      </c>
      <c r="L91" s="43">
        <f t="shared" si="8"/>
        <v>0</v>
      </c>
      <c r="M91" s="43">
        <f t="shared" si="11"/>
        <v>0</v>
      </c>
      <c r="N91" s="43">
        <v>0</v>
      </c>
      <c r="O91" s="43">
        <v>0</v>
      </c>
      <c r="P91" s="45"/>
    </row>
    <row r="92" spans="1:16" s="56" customFormat="1" x14ac:dyDescent="0.25">
      <c r="A92" s="65">
        <f t="shared" si="12"/>
        <v>87</v>
      </c>
      <c r="B92" s="46" t="s">
        <v>547</v>
      </c>
      <c r="C92" s="46"/>
      <c r="D92" s="46"/>
      <c r="E92" s="46"/>
      <c r="F92" s="46">
        <f t="shared" si="7"/>
        <v>0</v>
      </c>
      <c r="G92" s="46"/>
      <c r="H92" s="46"/>
      <c r="I92" s="46"/>
      <c r="J92" s="46">
        <f t="shared" si="9"/>
        <v>0</v>
      </c>
      <c r="K92" s="45">
        <f t="shared" si="10"/>
        <v>0</v>
      </c>
      <c r="L92" s="43">
        <f t="shared" si="8"/>
        <v>0</v>
      </c>
      <c r="M92" s="43">
        <f t="shared" si="11"/>
        <v>0</v>
      </c>
      <c r="N92" s="43">
        <v>0</v>
      </c>
      <c r="O92" s="43">
        <v>0</v>
      </c>
      <c r="P92" s="45"/>
    </row>
    <row r="93" spans="1:16" s="56" customFormat="1" x14ac:dyDescent="0.25">
      <c r="A93" s="65">
        <f t="shared" si="12"/>
        <v>88</v>
      </c>
      <c r="B93" s="46" t="s">
        <v>548</v>
      </c>
      <c r="C93" s="46"/>
      <c r="D93" s="46"/>
      <c r="E93" s="46"/>
      <c r="F93" s="46">
        <f t="shared" si="7"/>
        <v>0</v>
      </c>
      <c r="G93" s="46"/>
      <c r="H93" s="46"/>
      <c r="I93" s="46"/>
      <c r="J93" s="46">
        <f t="shared" si="9"/>
        <v>0</v>
      </c>
      <c r="K93" s="45">
        <f t="shared" si="10"/>
        <v>0</v>
      </c>
      <c r="L93" s="43">
        <f t="shared" si="8"/>
        <v>0</v>
      </c>
      <c r="M93" s="43">
        <f t="shared" si="11"/>
        <v>0</v>
      </c>
      <c r="N93" s="43">
        <v>0</v>
      </c>
      <c r="O93" s="43">
        <v>0</v>
      </c>
      <c r="P93" s="45"/>
    </row>
    <row r="94" spans="1:16" s="56" customFormat="1" x14ac:dyDescent="0.25">
      <c r="A94" s="65">
        <f t="shared" si="12"/>
        <v>89</v>
      </c>
      <c r="B94" s="46" t="s">
        <v>549</v>
      </c>
      <c r="C94" s="46"/>
      <c r="D94" s="46"/>
      <c r="E94" s="46"/>
      <c r="F94" s="46">
        <f t="shared" si="7"/>
        <v>0</v>
      </c>
      <c r="G94" s="46"/>
      <c r="H94" s="46"/>
      <c r="I94" s="46"/>
      <c r="J94" s="46">
        <f t="shared" si="9"/>
        <v>0</v>
      </c>
      <c r="K94" s="45">
        <f t="shared" si="10"/>
        <v>0</v>
      </c>
      <c r="L94" s="43">
        <f t="shared" si="8"/>
        <v>0</v>
      </c>
      <c r="M94" s="43">
        <f t="shared" si="11"/>
        <v>0</v>
      </c>
      <c r="N94" s="43">
        <v>0</v>
      </c>
      <c r="O94" s="43">
        <v>0</v>
      </c>
      <c r="P94" s="45"/>
    </row>
    <row r="95" spans="1:16" s="56" customFormat="1" x14ac:dyDescent="0.25">
      <c r="A95" s="65">
        <f t="shared" si="12"/>
        <v>90</v>
      </c>
      <c r="B95" s="46" t="s">
        <v>550</v>
      </c>
      <c r="C95" s="46"/>
      <c r="D95" s="46"/>
      <c r="E95" s="46"/>
      <c r="F95" s="46">
        <f t="shared" si="7"/>
        <v>0</v>
      </c>
      <c r="G95" s="46"/>
      <c r="H95" s="46"/>
      <c r="I95" s="46"/>
      <c r="J95" s="46">
        <f t="shared" si="9"/>
        <v>0</v>
      </c>
      <c r="K95" s="45">
        <f t="shared" si="10"/>
        <v>0</v>
      </c>
      <c r="L95" s="43">
        <f t="shared" si="8"/>
        <v>0</v>
      </c>
      <c r="M95" s="43">
        <f t="shared" si="11"/>
        <v>0</v>
      </c>
      <c r="N95" s="43">
        <v>0</v>
      </c>
      <c r="O95" s="43">
        <v>0</v>
      </c>
      <c r="P95" s="45"/>
    </row>
    <row r="96" spans="1:16" s="56" customFormat="1" x14ac:dyDescent="0.25">
      <c r="A96" s="65">
        <f t="shared" si="12"/>
        <v>91</v>
      </c>
      <c r="B96" s="46" t="s">
        <v>551</v>
      </c>
      <c r="C96" s="46"/>
      <c r="D96" s="46"/>
      <c r="E96" s="46"/>
      <c r="F96" s="46">
        <f t="shared" si="7"/>
        <v>0</v>
      </c>
      <c r="G96" s="46"/>
      <c r="H96" s="46"/>
      <c r="I96" s="46"/>
      <c r="J96" s="46">
        <f t="shared" si="9"/>
        <v>0</v>
      </c>
      <c r="K96" s="45">
        <f t="shared" si="10"/>
        <v>0</v>
      </c>
      <c r="L96" s="43">
        <f t="shared" si="8"/>
        <v>0</v>
      </c>
      <c r="M96" s="43">
        <f t="shared" si="11"/>
        <v>0</v>
      </c>
      <c r="N96" s="43">
        <v>0</v>
      </c>
      <c r="O96" s="43">
        <v>0</v>
      </c>
      <c r="P96" s="45"/>
    </row>
    <row r="97" spans="1:16" s="56" customFormat="1" x14ac:dyDescent="0.25">
      <c r="A97" s="65">
        <f t="shared" si="12"/>
        <v>92</v>
      </c>
      <c r="B97" s="46" t="s">
        <v>552</v>
      </c>
      <c r="C97" s="46"/>
      <c r="D97" s="46"/>
      <c r="E97" s="46"/>
      <c r="F97" s="46">
        <f t="shared" si="7"/>
        <v>0</v>
      </c>
      <c r="G97" s="46"/>
      <c r="H97" s="46"/>
      <c r="I97" s="46"/>
      <c r="J97" s="46">
        <f t="shared" si="9"/>
        <v>0</v>
      </c>
      <c r="K97" s="45">
        <f t="shared" si="10"/>
        <v>0</v>
      </c>
      <c r="L97" s="43">
        <f t="shared" si="8"/>
        <v>0</v>
      </c>
      <c r="M97" s="43">
        <f t="shared" si="11"/>
        <v>0</v>
      </c>
      <c r="N97" s="43">
        <v>0</v>
      </c>
      <c r="O97" s="43">
        <v>0</v>
      </c>
      <c r="P97" s="45"/>
    </row>
    <row r="98" spans="1:16" s="56" customFormat="1" x14ac:dyDescent="0.25">
      <c r="A98" s="65">
        <f t="shared" si="12"/>
        <v>93</v>
      </c>
      <c r="B98" s="46" t="s">
        <v>553</v>
      </c>
      <c r="C98" s="46"/>
      <c r="D98" s="46"/>
      <c r="E98" s="46"/>
      <c r="F98" s="46">
        <f t="shared" si="7"/>
        <v>0</v>
      </c>
      <c r="G98" s="46"/>
      <c r="H98" s="46"/>
      <c r="I98" s="46"/>
      <c r="J98" s="46">
        <f t="shared" si="9"/>
        <v>0</v>
      </c>
      <c r="K98" s="45">
        <f t="shared" si="10"/>
        <v>0</v>
      </c>
      <c r="L98" s="43">
        <f t="shared" si="8"/>
        <v>0</v>
      </c>
      <c r="M98" s="43">
        <f t="shared" si="11"/>
        <v>0</v>
      </c>
      <c r="N98" s="43">
        <v>0</v>
      </c>
      <c r="O98" s="43">
        <v>0</v>
      </c>
      <c r="P98" s="45"/>
    </row>
    <row r="99" spans="1:16" s="56" customFormat="1" x14ac:dyDescent="0.25">
      <c r="A99" s="65">
        <f t="shared" si="12"/>
        <v>94</v>
      </c>
      <c r="B99" s="46" t="s">
        <v>554</v>
      </c>
      <c r="C99" s="46"/>
      <c r="D99" s="46"/>
      <c r="E99" s="46"/>
      <c r="F99" s="46">
        <f t="shared" si="7"/>
        <v>0</v>
      </c>
      <c r="G99" s="46"/>
      <c r="H99" s="46"/>
      <c r="I99" s="46"/>
      <c r="J99" s="46">
        <f t="shared" si="9"/>
        <v>0</v>
      </c>
      <c r="K99" s="45">
        <f t="shared" si="10"/>
        <v>0</v>
      </c>
      <c r="L99" s="43">
        <f t="shared" si="8"/>
        <v>0</v>
      </c>
      <c r="M99" s="43">
        <f t="shared" si="11"/>
        <v>0</v>
      </c>
      <c r="N99" s="43">
        <v>0</v>
      </c>
      <c r="O99" s="43">
        <v>0</v>
      </c>
      <c r="P99" s="45"/>
    </row>
    <row r="100" spans="1:16" s="56" customFormat="1" x14ac:dyDescent="0.25">
      <c r="A100" s="65">
        <f t="shared" si="12"/>
        <v>95</v>
      </c>
      <c r="B100" s="46" t="s">
        <v>555</v>
      </c>
      <c r="C100" s="46"/>
      <c r="D100" s="46"/>
      <c r="E100" s="46"/>
      <c r="F100" s="46">
        <f t="shared" si="7"/>
        <v>0</v>
      </c>
      <c r="G100" s="46"/>
      <c r="H100" s="46"/>
      <c r="I100" s="46"/>
      <c r="J100" s="46">
        <f t="shared" si="9"/>
        <v>0</v>
      </c>
      <c r="K100" s="45">
        <f t="shared" si="10"/>
        <v>0</v>
      </c>
      <c r="L100" s="43">
        <f t="shared" si="8"/>
        <v>0</v>
      </c>
      <c r="M100" s="43">
        <f t="shared" si="11"/>
        <v>0</v>
      </c>
      <c r="N100" s="43">
        <v>0</v>
      </c>
      <c r="O100" s="43">
        <v>0</v>
      </c>
      <c r="P100" s="45"/>
    </row>
    <row r="101" spans="1:16" s="56" customFormat="1" x14ac:dyDescent="0.25">
      <c r="A101" s="65">
        <f t="shared" si="12"/>
        <v>96</v>
      </c>
      <c r="B101" s="46" t="s">
        <v>556</v>
      </c>
      <c r="C101" s="46"/>
      <c r="D101" s="46"/>
      <c r="E101" s="46"/>
      <c r="F101" s="46">
        <f t="shared" si="7"/>
        <v>0</v>
      </c>
      <c r="G101" s="46"/>
      <c r="H101" s="46"/>
      <c r="I101" s="46"/>
      <c r="J101" s="46">
        <f t="shared" si="9"/>
        <v>0</v>
      </c>
      <c r="K101" s="45">
        <f t="shared" si="10"/>
        <v>0</v>
      </c>
      <c r="L101" s="43">
        <f t="shared" si="8"/>
        <v>0</v>
      </c>
      <c r="M101" s="43">
        <f t="shared" si="11"/>
        <v>0</v>
      </c>
      <c r="N101" s="43">
        <v>0</v>
      </c>
      <c r="O101" s="43">
        <v>0</v>
      </c>
      <c r="P101" s="45"/>
    </row>
    <row r="102" spans="1:16" s="56" customFormat="1" x14ac:dyDescent="0.25">
      <c r="A102" s="65">
        <f t="shared" si="12"/>
        <v>97</v>
      </c>
      <c r="B102" s="46" t="s">
        <v>557</v>
      </c>
      <c r="C102" s="46"/>
      <c r="D102" s="46"/>
      <c r="E102" s="46"/>
      <c r="F102" s="46">
        <f t="shared" si="7"/>
        <v>0</v>
      </c>
      <c r="G102" s="46"/>
      <c r="H102" s="46"/>
      <c r="I102" s="46"/>
      <c r="J102" s="46">
        <f t="shared" si="9"/>
        <v>0</v>
      </c>
      <c r="K102" s="45">
        <f t="shared" si="10"/>
        <v>0</v>
      </c>
      <c r="L102" s="43">
        <f t="shared" ref="L102:L133" si="13">K102*4281.45</f>
        <v>0</v>
      </c>
      <c r="M102" s="43">
        <f t="shared" si="11"/>
        <v>0</v>
      </c>
      <c r="N102" s="43">
        <v>0</v>
      </c>
      <c r="O102" s="43">
        <v>0</v>
      </c>
      <c r="P102" s="45"/>
    </row>
    <row r="103" spans="1:16" s="56" customFormat="1" x14ac:dyDescent="0.25">
      <c r="A103" s="65">
        <f t="shared" si="12"/>
        <v>98</v>
      </c>
      <c r="B103" s="46" t="s">
        <v>558</v>
      </c>
      <c r="C103" s="46"/>
      <c r="D103" s="46"/>
      <c r="E103" s="46"/>
      <c r="F103" s="46">
        <f t="shared" si="7"/>
        <v>0</v>
      </c>
      <c r="G103" s="46"/>
      <c r="H103" s="46"/>
      <c r="I103" s="46"/>
      <c r="J103" s="46">
        <f t="shared" si="9"/>
        <v>0</v>
      </c>
      <c r="K103" s="45">
        <f t="shared" si="10"/>
        <v>0</v>
      </c>
      <c r="L103" s="43">
        <f t="shared" si="13"/>
        <v>0</v>
      </c>
      <c r="M103" s="43">
        <f t="shared" si="11"/>
        <v>0</v>
      </c>
      <c r="N103" s="43">
        <v>0</v>
      </c>
      <c r="O103" s="43">
        <v>0</v>
      </c>
      <c r="P103" s="45"/>
    </row>
    <row r="104" spans="1:16" s="56" customFormat="1" x14ac:dyDescent="0.25">
      <c r="A104" s="65">
        <f t="shared" si="12"/>
        <v>99</v>
      </c>
      <c r="B104" s="46" t="s">
        <v>559</v>
      </c>
      <c r="C104" s="46"/>
      <c r="D104" s="46"/>
      <c r="E104" s="46"/>
      <c r="F104" s="46">
        <f t="shared" si="7"/>
        <v>0</v>
      </c>
      <c r="G104" s="46"/>
      <c r="H104" s="46"/>
      <c r="I104" s="46"/>
      <c r="J104" s="46">
        <f t="shared" si="9"/>
        <v>0</v>
      </c>
      <c r="K104" s="45">
        <f t="shared" si="10"/>
        <v>0</v>
      </c>
      <c r="L104" s="43">
        <f t="shared" si="13"/>
        <v>0</v>
      </c>
      <c r="M104" s="43">
        <f t="shared" si="11"/>
        <v>0</v>
      </c>
      <c r="N104" s="43">
        <v>0</v>
      </c>
      <c r="O104" s="43">
        <v>0</v>
      </c>
      <c r="P104" s="45"/>
    </row>
    <row r="105" spans="1:16" s="56" customFormat="1" x14ac:dyDescent="0.25">
      <c r="A105" s="65">
        <f t="shared" si="12"/>
        <v>100</v>
      </c>
      <c r="B105" s="46" t="s">
        <v>560</v>
      </c>
      <c r="C105" s="46"/>
      <c r="D105" s="46"/>
      <c r="E105" s="46"/>
      <c r="F105" s="46">
        <f t="shared" si="7"/>
        <v>0</v>
      </c>
      <c r="G105" s="46"/>
      <c r="H105" s="46"/>
      <c r="I105" s="46"/>
      <c r="J105" s="46">
        <f t="shared" si="9"/>
        <v>0</v>
      </c>
      <c r="K105" s="45">
        <f t="shared" si="10"/>
        <v>0</v>
      </c>
      <c r="L105" s="43">
        <f t="shared" si="13"/>
        <v>0</v>
      </c>
      <c r="M105" s="43">
        <f t="shared" si="11"/>
        <v>0</v>
      </c>
      <c r="N105" s="43">
        <v>0</v>
      </c>
      <c r="O105" s="43">
        <v>0</v>
      </c>
      <c r="P105" s="45"/>
    </row>
    <row r="106" spans="1:16" s="56" customFormat="1" x14ac:dyDescent="0.25">
      <c r="A106" s="65">
        <f t="shared" si="12"/>
        <v>101</v>
      </c>
      <c r="B106" s="46" t="s">
        <v>561</v>
      </c>
      <c r="C106" s="46"/>
      <c r="D106" s="46"/>
      <c r="E106" s="46"/>
      <c r="F106" s="46">
        <f t="shared" si="7"/>
        <v>0</v>
      </c>
      <c r="G106" s="46"/>
      <c r="H106" s="46"/>
      <c r="I106" s="46"/>
      <c r="J106" s="46">
        <f t="shared" si="9"/>
        <v>0</v>
      </c>
      <c r="K106" s="45">
        <f t="shared" si="10"/>
        <v>0</v>
      </c>
      <c r="L106" s="43">
        <f t="shared" si="13"/>
        <v>0</v>
      </c>
      <c r="M106" s="43">
        <f t="shared" si="11"/>
        <v>0</v>
      </c>
      <c r="N106" s="43">
        <v>0</v>
      </c>
      <c r="O106" s="43">
        <v>0</v>
      </c>
      <c r="P106" s="45"/>
    </row>
    <row r="107" spans="1:16" s="56" customFormat="1" x14ac:dyDescent="0.25">
      <c r="A107" s="65">
        <f t="shared" si="12"/>
        <v>102</v>
      </c>
      <c r="B107" s="46" t="s">
        <v>562</v>
      </c>
      <c r="C107" s="46"/>
      <c r="D107" s="46"/>
      <c r="E107" s="46"/>
      <c r="F107" s="46">
        <f t="shared" si="7"/>
        <v>0</v>
      </c>
      <c r="G107" s="46"/>
      <c r="H107" s="46"/>
      <c r="I107" s="46"/>
      <c r="J107" s="46">
        <f t="shared" si="9"/>
        <v>0</v>
      </c>
      <c r="K107" s="45">
        <f t="shared" si="10"/>
        <v>0</v>
      </c>
      <c r="L107" s="43">
        <f t="shared" si="13"/>
        <v>0</v>
      </c>
      <c r="M107" s="43">
        <f t="shared" si="11"/>
        <v>0</v>
      </c>
      <c r="N107" s="43">
        <v>0</v>
      </c>
      <c r="O107" s="43">
        <v>0</v>
      </c>
      <c r="P107" s="45"/>
    </row>
    <row r="108" spans="1:16" s="56" customFormat="1" x14ac:dyDescent="0.25">
      <c r="A108" s="65">
        <f t="shared" si="12"/>
        <v>103</v>
      </c>
      <c r="B108" s="46" t="s">
        <v>563</v>
      </c>
      <c r="C108" s="46"/>
      <c r="D108" s="46"/>
      <c r="E108" s="46"/>
      <c r="F108" s="46">
        <f t="shared" si="7"/>
        <v>0</v>
      </c>
      <c r="G108" s="46"/>
      <c r="H108" s="46"/>
      <c r="I108" s="46"/>
      <c r="J108" s="46">
        <f t="shared" si="9"/>
        <v>0</v>
      </c>
      <c r="K108" s="45">
        <f t="shared" si="10"/>
        <v>0</v>
      </c>
      <c r="L108" s="43">
        <f t="shared" si="13"/>
        <v>0</v>
      </c>
      <c r="M108" s="43">
        <f t="shared" si="11"/>
        <v>0</v>
      </c>
      <c r="N108" s="43">
        <v>0</v>
      </c>
      <c r="O108" s="43">
        <v>0</v>
      </c>
      <c r="P108" s="45"/>
    </row>
    <row r="109" spans="1:16" s="56" customFormat="1" x14ac:dyDescent="0.25">
      <c r="A109" s="65">
        <f t="shared" si="12"/>
        <v>104</v>
      </c>
      <c r="B109" s="46" t="s">
        <v>564</v>
      </c>
      <c r="C109" s="46"/>
      <c r="D109" s="46"/>
      <c r="E109" s="46"/>
      <c r="F109" s="46">
        <f t="shared" si="7"/>
        <v>0</v>
      </c>
      <c r="G109" s="46"/>
      <c r="H109" s="46"/>
      <c r="I109" s="46"/>
      <c r="J109" s="46">
        <f t="shared" si="9"/>
        <v>0</v>
      </c>
      <c r="K109" s="45">
        <f t="shared" si="10"/>
        <v>0</v>
      </c>
      <c r="L109" s="43">
        <f t="shared" si="13"/>
        <v>0</v>
      </c>
      <c r="M109" s="43">
        <f t="shared" si="11"/>
        <v>0</v>
      </c>
      <c r="N109" s="43">
        <v>0</v>
      </c>
      <c r="O109" s="43">
        <v>0</v>
      </c>
      <c r="P109" s="45"/>
    </row>
    <row r="110" spans="1:16" s="56" customFormat="1" x14ac:dyDescent="0.25">
      <c r="A110" s="65">
        <f t="shared" si="12"/>
        <v>105</v>
      </c>
      <c r="B110" s="46" t="s">
        <v>565</v>
      </c>
      <c r="C110" s="46"/>
      <c r="D110" s="46"/>
      <c r="E110" s="46"/>
      <c r="F110" s="46">
        <f t="shared" si="7"/>
        <v>0</v>
      </c>
      <c r="G110" s="46"/>
      <c r="H110" s="46"/>
      <c r="I110" s="46"/>
      <c r="J110" s="46">
        <f t="shared" si="9"/>
        <v>0</v>
      </c>
      <c r="K110" s="45">
        <f t="shared" si="10"/>
        <v>0</v>
      </c>
      <c r="L110" s="43">
        <f t="shared" si="13"/>
        <v>0</v>
      </c>
      <c r="M110" s="43">
        <f t="shared" si="11"/>
        <v>0</v>
      </c>
      <c r="N110" s="43">
        <v>0</v>
      </c>
      <c r="O110" s="43">
        <v>0</v>
      </c>
      <c r="P110" s="45"/>
    </row>
    <row r="111" spans="1:16" s="56" customFormat="1" x14ac:dyDescent="0.25">
      <c r="A111" s="65">
        <f t="shared" si="12"/>
        <v>106</v>
      </c>
      <c r="B111" s="46" t="s">
        <v>566</v>
      </c>
      <c r="C111" s="46"/>
      <c r="D111" s="46"/>
      <c r="E111" s="46"/>
      <c r="F111" s="46">
        <f t="shared" si="7"/>
        <v>0</v>
      </c>
      <c r="G111" s="46"/>
      <c r="H111" s="46"/>
      <c r="I111" s="46"/>
      <c r="J111" s="46">
        <f t="shared" si="9"/>
        <v>0</v>
      </c>
      <c r="K111" s="45">
        <f t="shared" si="10"/>
        <v>0</v>
      </c>
      <c r="L111" s="43">
        <f t="shared" si="13"/>
        <v>0</v>
      </c>
      <c r="M111" s="43">
        <f t="shared" si="11"/>
        <v>0</v>
      </c>
      <c r="N111" s="43">
        <v>0</v>
      </c>
      <c r="O111" s="43">
        <v>0</v>
      </c>
      <c r="P111" s="45"/>
    </row>
    <row r="112" spans="1:16" s="56" customFormat="1" x14ac:dyDescent="0.25">
      <c r="A112" s="65">
        <f t="shared" si="12"/>
        <v>107</v>
      </c>
      <c r="B112" s="46" t="s">
        <v>567</v>
      </c>
      <c r="C112" s="46"/>
      <c r="D112" s="46"/>
      <c r="E112" s="46"/>
      <c r="F112" s="46">
        <f t="shared" si="7"/>
        <v>0</v>
      </c>
      <c r="G112" s="46"/>
      <c r="H112" s="46"/>
      <c r="I112" s="46"/>
      <c r="J112" s="46">
        <f t="shared" si="9"/>
        <v>0</v>
      </c>
      <c r="K112" s="45">
        <f t="shared" si="10"/>
        <v>0</v>
      </c>
      <c r="L112" s="43">
        <f t="shared" si="13"/>
        <v>0</v>
      </c>
      <c r="M112" s="43">
        <f t="shared" si="11"/>
        <v>0</v>
      </c>
      <c r="N112" s="43">
        <v>0</v>
      </c>
      <c r="O112" s="43">
        <v>0</v>
      </c>
      <c r="P112" s="45"/>
    </row>
    <row r="113" spans="1:16" s="56" customFormat="1" x14ac:dyDescent="0.25">
      <c r="A113" s="65">
        <f t="shared" si="12"/>
        <v>108</v>
      </c>
      <c r="B113" s="46" t="s">
        <v>568</v>
      </c>
      <c r="C113" s="46"/>
      <c r="D113" s="46"/>
      <c r="E113" s="46"/>
      <c r="F113" s="46">
        <f t="shared" si="7"/>
        <v>0</v>
      </c>
      <c r="G113" s="46"/>
      <c r="H113" s="46"/>
      <c r="I113" s="46"/>
      <c r="J113" s="46">
        <f t="shared" si="9"/>
        <v>0</v>
      </c>
      <c r="K113" s="45">
        <f t="shared" si="10"/>
        <v>0</v>
      </c>
      <c r="L113" s="43">
        <f t="shared" si="13"/>
        <v>0</v>
      </c>
      <c r="M113" s="43">
        <f t="shared" si="11"/>
        <v>0</v>
      </c>
      <c r="N113" s="43">
        <v>0</v>
      </c>
      <c r="O113" s="43">
        <v>0</v>
      </c>
      <c r="P113" s="45"/>
    </row>
    <row r="114" spans="1:16" s="56" customFormat="1" x14ac:dyDescent="0.25">
      <c r="A114" s="65">
        <f t="shared" si="12"/>
        <v>109</v>
      </c>
      <c r="B114" s="46" t="s">
        <v>569</v>
      </c>
      <c r="C114" s="46"/>
      <c r="D114" s="46"/>
      <c r="E114" s="46"/>
      <c r="F114" s="46">
        <f t="shared" si="7"/>
        <v>0</v>
      </c>
      <c r="G114" s="46"/>
      <c r="H114" s="46"/>
      <c r="I114" s="46"/>
      <c r="J114" s="46">
        <f t="shared" si="9"/>
        <v>0</v>
      </c>
      <c r="K114" s="45">
        <f t="shared" si="10"/>
        <v>0</v>
      </c>
      <c r="L114" s="43">
        <f t="shared" si="13"/>
        <v>0</v>
      </c>
      <c r="M114" s="43">
        <f t="shared" si="11"/>
        <v>0</v>
      </c>
      <c r="N114" s="43">
        <v>0</v>
      </c>
      <c r="O114" s="43">
        <v>0</v>
      </c>
      <c r="P114" s="45"/>
    </row>
    <row r="115" spans="1:16" s="56" customFormat="1" x14ac:dyDescent="0.25">
      <c r="A115" s="65">
        <f t="shared" si="12"/>
        <v>110</v>
      </c>
      <c r="B115" s="46" t="s">
        <v>570</v>
      </c>
      <c r="C115" s="46"/>
      <c r="D115" s="46"/>
      <c r="E115" s="46"/>
      <c r="F115" s="46">
        <f t="shared" si="7"/>
        <v>0</v>
      </c>
      <c r="G115" s="46"/>
      <c r="H115" s="46"/>
      <c r="I115" s="46"/>
      <c r="J115" s="46">
        <f t="shared" si="9"/>
        <v>0</v>
      </c>
      <c r="K115" s="45">
        <f t="shared" si="10"/>
        <v>0</v>
      </c>
      <c r="L115" s="43">
        <f t="shared" si="13"/>
        <v>0</v>
      </c>
      <c r="M115" s="43">
        <f t="shared" si="11"/>
        <v>0</v>
      </c>
      <c r="N115" s="43">
        <v>0</v>
      </c>
      <c r="O115" s="43">
        <v>0</v>
      </c>
      <c r="P115" s="45"/>
    </row>
    <row r="116" spans="1:16" s="56" customFormat="1" x14ac:dyDescent="0.25">
      <c r="A116" s="65">
        <f t="shared" si="12"/>
        <v>111</v>
      </c>
      <c r="B116" s="46" t="s">
        <v>571</v>
      </c>
      <c r="C116" s="46"/>
      <c r="D116" s="46"/>
      <c r="E116" s="46"/>
      <c r="F116" s="46">
        <f t="shared" si="7"/>
        <v>0</v>
      </c>
      <c r="G116" s="46"/>
      <c r="H116" s="46"/>
      <c r="I116" s="46"/>
      <c r="J116" s="46">
        <f t="shared" si="9"/>
        <v>0</v>
      </c>
      <c r="K116" s="45">
        <f t="shared" si="10"/>
        <v>0</v>
      </c>
      <c r="L116" s="43">
        <f t="shared" si="13"/>
        <v>0</v>
      </c>
      <c r="M116" s="43">
        <f t="shared" si="11"/>
        <v>0</v>
      </c>
      <c r="N116" s="43">
        <v>0</v>
      </c>
      <c r="O116" s="43">
        <v>0</v>
      </c>
      <c r="P116" s="45"/>
    </row>
    <row r="117" spans="1:16" s="56" customFormat="1" x14ac:dyDescent="0.25">
      <c r="A117" s="65">
        <f t="shared" si="12"/>
        <v>112</v>
      </c>
      <c r="B117" s="46" t="s">
        <v>573</v>
      </c>
      <c r="C117" s="46"/>
      <c r="D117" s="46"/>
      <c r="E117" s="46"/>
      <c r="F117" s="46">
        <f t="shared" si="7"/>
        <v>0</v>
      </c>
      <c r="G117" s="46"/>
      <c r="H117" s="46"/>
      <c r="I117" s="46"/>
      <c r="J117" s="46">
        <f t="shared" si="9"/>
        <v>0</v>
      </c>
      <c r="K117" s="45">
        <f t="shared" si="10"/>
        <v>0</v>
      </c>
      <c r="L117" s="43">
        <f t="shared" si="13"/>
        <v>0</v>
      </c>
      <c r="M117" s="43">
        <f t="shared" si="11"/>
        <v>0</v>
      </c>
      <c r="N117" s="43">
        <v>0</v>
      </c>
      <c r="O117" s="43">
        <v>0</v>
      </c>
      <c r="P117" s="45"/>
    </row>
    <row r="118" spans="1:16" s="56" customFormat="1" x14ac:dyDescent="0.25">
      <c r="A118" s="65">
        <f t="shared" si="12"/>
        <v>113</v>
      </c>
      <c r="B118" s="46" t="s">
        <v>574</v>
      </c>
      <c r="C118" s="46"/>
      <c r="D118" s="46"/>
      <c r="E118" s="46"/>
      <c r="F118" s="46">
        <f t="shared" si="7"/>
        <v>0</v>
      </c>
      <c r="G118" s="46"/>
      <c r="H118" s="46"/>
      <c r="I118" s="46"/>
      <c r="J118" s="46">
        <f t="shared" si="9"/>
        <v>0</v>
      </c>
      <c r="K118" s="45">
        <f t="shared" si="10"/>
        <v>0</v>
      </c>
      <c r="L118" s="43">
        <f t="shared" si="13"/>
        <v>0</v>
      </c>
      <c r="M118" s="43">
        <f t="shared" si="11"/>
        <v>0</v>
      </c>
      <c r="N118" s="43">
        <v>0</v>
      </c>
      <c r="O118" s="43">
        <v>0</v>
      </c>
      <c r="P118" s="45"/>
    </row>
    <row r="119" spans="1:16" s="56" customFormat="1" x14ac:dyDescent="0.25">
      <c r="A119" s="65">
        <f t="shared" si="12"/>
        <v>114</v>
      </c>
      <c r="B119" s="46" t="s">
        <v>575</v>
      </c>
      <c r="C119" s="46"/>
      <c r="D119" s="46"/>
      <c r="E119" s="46"/>
      <c r="F119" s="46">
        <f t="shared" si="7"/>
        <v>0</v>
      </c>
      <c r="G119" s="46"/>
      <c r="H119" s="46"/>
      <c r="I119" s="46"/>
      <c r="J119" s="46">
        <f t="shared" si="9"/>
        <v>0</v>
      </c>
      <c r="K119" s="45">
        <f t="shared" si="10"/>
        <v>0</v>
      </c>
      <c r="L119" s="43">
        <f t="shared" si="13"/>
        <v>0</v>
      </c>
      <c r="M119" s="43">
        <f t="shared" si="11"/>
        <v>0</v>
      </c>
      <c r="N119" s="43">
        <v>0</v>
      </c>
      <c r="O119" s="43">
        <v>0</v>
      </c>
      <c r="P119" s="45"/>
    </row>
    <row r="120" spans="1:16" s="56" customFormat="1" x14ac:dyDescent="0.25">
      <c r="A120" s="65">
        <f t="shared" si="12"/>
        <v>115</v>
      </c>
      <c r="B120" s="46" t="s">
        <v>576</v>
      </c>
      <c r="C120" s="46"/>
      <c r="D120" s="46"/>
      <c r="E120" s="46"/>
      <c r="F120" s="46">
        <f t="shared" si="7"/>
        <v>0</v>
      </c>
      <c r="G120" s="46"/>
      <c r="H120" s="46"/>
      <c r="I120" s="46"/>
      <c r="J120" s="46">
        <f t="shared" si="9"/>
        <v>0</v>
      </c>
      <c r="K120" s="45">
        <f t="shared" si="10"/>
        <v>0</v>
      </c>
      <c r="L120" s="43">
        <f t="shared" si="13"/>
        <v>0</v>
      </c>
      <c r="M120" s="43">
        <f t="shared" si="11"/>
        <v>0</v>
      </c>
      <c r="N120" s="43">
        <v>0</v>
      </c>
      <c r="O120" s="43">
        <v>0</v>
      </c>
      <c r="P120" s="45"/>
    </row>
    <row r="121" spans="1:16" s="56" customFormat="1" x14ac:dyDescent="0.25">
      <c r="A121" s="65">
        <f t="shared" si="12"/>
        <v>116</v>
      </c>
      <c r="B121" s="46" t="s">
        <v>577</v>
      </c>
      <c r="C121" s="46"/>
      <c r="D121" s="46"/>
      <c r="E121" s="46"/>
      <c r="F121" s="46">
        <f t="shared" si="7"/>
        <v>0</v>
      </c>
      <c r="G121" s="46"/>
      <c r="H121" s="46"/>
      <c r="I121" s="46"/>
      <c r="J121" s="46">
        <f t="shared" si="9"/>
        <v>0</v>
      </c>
      <c r="K121" s="45">
        <f t="shared" si="10"/>
        <v>0</v>
      </c>
      <c r="L121" s="43">
        <f t="shared" si="13"/>
        <v>0</v>
      </c>
      <c r="M121" s="43">
        <f t="shared" si="11"/>
        <v>0</v>
      </c>
      <c r="N121" s="43">
        <v>0</v>
      </c>
      <c r="O121" s="43">
        <v>0</v>
      </c>
      <c r="P121" s="45"/>
    </row>
    <row r="122" spans="1:16" s="56" customFormat="1" x14ac:dyDescent="0.25">
      <c r="A122" s="65">
        <f t="shared" si="12"/>
        <v>117</v>
      </c>
      <c r="B122" s="46" t="s">
        <v>2016</v>
      </c>
      <c r="C122" s="46"/>
      <c r="D122" s="46"/>
      <c r="E122" s="46"/>
      <c r="F122" s="46">
        <f t="shared" si="7"/>
        <v>0</v>
      </c>
      <c r="G122" s="46"/>
      <c r="H122" s="46"/>
      <c r="I122" s="46"/>
      <c r="J122" s="46">
        <f t="shared" si="9"/>
        <v>0</v>
      </c>
      <c r="K122" s="45">
        <f t="shared" si="10"/>
        <v>0</v>
      </c>
      <c r="L122" s="43">
        <f t="shared" si="13"/>
        <v>0</v>
      </c>
      <c r="M122" s="43">
        <f t="shared" si="11"/>
        <v>0</v>
      </c>
      <c r="N122" s="43">
        <v>0</v>
      </c>
      <c r="O122" s="43">
        <v>0</v>
      </c>
      <c r="P122" s="45"/>
    </row>
    <row r="123" spans="1:16" s="56" customFormat="1" x14ac:dyDescent="0.25">
      <c r="A123" s="65">
        <f t="shared" si="12"/>
        <v>118</v>
      </c>
      <c r="B123" s="46" t="s">
        <v>2017</v>
      </c>
      <c r="C123" s="46"/>
      <c r="D123" s="46"/>
      <c r="E123" s="46"/>
      <c r="F123" s="46">
        <f t="shared" si="7"/>
        <v>0</v>
      </c>
      <c r="G123" s="46"/>
      <c r="H123" s="46"/>
      <c r="I123" s="46"/>
      <c r="J123" s="46">
        <f t="shared" si="9"/>
        <v>0</v>
      </c>
      <c r="K123" s="45">
        <f t="shared" si="10"/>
        <v>0</v>
      </c>
      <c r="L123" s="43">
        <f t="shared" si="13"/>
        <v>0</v>
      </c>
      <c r="M123" s="43">
        <f t="shared" si="11"/>
        <v>0</v>
      </c>
      <c r="N123" s="43">
        <v>0</v>
      </c>
      <c r="O123" s="43">
        <v>0</v>
      </c>
      <c r="P123" s="45"/>
    </row>
    <row r="124" spans="1:16" s="56" customFormat="1" x14ac:dyDescent="0.25">
      <c r="A124" s="65">
        <f t="shared" si="12"/>
        <v>119</v>
      </c>
      <c r="B124" s="46" t="s">
        <v>2018</v>
      </c>
      <c r="C124" s="46"/>
      <c r="D124" s="46"/>
      <c r="E124" s="46"/>
      <c r="F124" s="46">
        <f t="shared" si="7"/>
        <v>0</v>
      </c>
      <c r="G124" s="46"/>
      <c r="H124" s="46"/>
      <c r="I124" s="46"/>
      <c r="J124" s="46">
        <f t="shared" si="9"/>
        <v>0</v>
      </c>
      <c r="K124" s="45">
        <f t="shared" si="10"/>
        <v>0</v>
      </c>
      <c r="L124" s="43">
        <f t="shared" si="13"/>
        <v>0</v>
      </c>
      <c r="M124" s="43">
        <f t="shared" si="11"/>
        <v>0</v>
      </c>
      <c r="N124" s="43">
        <v>0</v>
      </c>
      <c r="O124" s="43">
        <v>0</v>
      </c>
      <c r="P124" s="45"/>
    </row>
    <row r="125" spans="1:16" s="56" customFormat="1" x14ac:dyDescent="0.25">
      <c r="A125" s="65">
        <f t="shared" si="12"/>
        <v>120</v>
      </c>
      <c r="B125" s="46" t="s">
        <v>2019</v>
      </c>
      <c r="C125" s="46"/>
      <c r="D125" s="46"/>
      <c r="E125" s="46"/>
      <c r="F125" s="46">
        <f t="shared" si="7"/>
        <v>0</v>
      </c>
      <c r="G125" s="46"/>
      <c r="H125" s="46"/>
      <c r="I125" s="46"/>
      <c r="J125" s="46">
        <f t="shared" si="9"/>
        <v>0</v>
      </c>
      <c r="K125" s="45">
        <f t="shared" si="10"/>
        <v>0</v>
      </c>
      <c r="L125" s="43">
        <f t="shared" si="13"/>
        <v>0</v>
      </c>
      <c r="M125" s="43">
        <f t="shared" si="11"/>
        <v>0</v>
      </c>
      <c r="N125" s="43">
        <v>0</v>
      </c>
      <c r="O125" s="43">
        <v>0</v>
      </c>
      <c r="P125" s="45"/>
    </row>
    <row r="126" spans="1:16" s="56" customFormat="1" x14ac:dyDescent="0.25">
      <c r="A126" s="65">
        <f t="shared" si="12"/>
        <v>121</v>
      </c>
      <c r="B126" s="46" t="s">
        <v>2020</v>
      </c>
      <c r="C126" s="46"/>
      <c r="D126" s="46"/>
      <c r="E126" s="46"/>
      <c r="F126" s="46">
        <f t="shared" si="7"/>
        <v>0</v>
      </c>
      <c r="G126" s="46"/>
      <c r="H126" s="46"/>
      <c r="I126" s="46"/>
      <c r="J126" s="46">
        <f t="shared" si="9"/>
        <v>0</v>
      </c>
      <c r="K126" s="45">
        <f t="shared" si="10"/>
        <v>0</v>
      </c>
      <c r="L126" s="43">
        <f t="shared" si="13"/>
        <v>0</v>
      </c>
      <c r="M126" s="43">
        <f t="shared" si="11"/>
        <v>0</v>
      </c>
      <c r="N126" s="43">
        <v>0</v>
      </c>
      <c r="O126" s="43">
        <v>0</v>
      </c>
      <c r="P126" s="45"/>
    </row>
    <row r="127" spans="1:16" s="56" customFormat="1" x14ac:dyDescent="0.25">
      <c r="A127" s="65">
        <f t="shared" si="12"/>
        <v>122</v>
      </c>
      <c r="B127" s="46" t="s">
        <v>2021</v>
      </c>
      <c r="C127" s="46"/>
      <c r="D127" s="46"/>
      <c r="E127" s="46"/>
      <c r="F127" s="46">
        <f t="shared" si="7"/>
        <v>0</v>
      </c>
      <c r="G127" s="46"/>
      <c r="H127" s="46"/>
      <c r="I127" s="46"/>
      <c r="J127" s="46">
        <f t="shared" si="9"/>
        <v>0</v>
      </c>
      <c r="K127" s="45">
        <f t="shared" si="10"/>
        <v>0</v>
      </c>
      <c r="L127" s="43">
        <f t="shared" si="13"/>
        <v>0</v>
      </c>
      <c r="M127" s="43">
        <f t="shared" si="11"/>
        <v>0</v>
      </c>
      <c r="N127" s="43">
        <v>0</v>
      </c>
      <c r="O127" s="43">
        <v>0</v>
      </c>
      <c r="P127" s="45"/>
    </row>
    <row r="128" spans="1:16" s="56" customFormat="1" x14ac:dyDescent="0.25">
      <c r="A128" s="65">
        <f t="shared" si="12"/>
        <v>123</v>
      </c>
      <c r="B128" s="46" t="s">
        <v>2022</v>
      </c>
      <c r="C128" s="46"/>
      <c r="D128" s="46"/>
      <c r="E128" s="46"/>
      <c r="F128" s="46">
        <f t="shared" ref="F128:F146" si="14">C128+D128+E128</f>
        <v>0</v>
      </c>
      <c r="G128" s="46"/>
      <c r="H128" s="46"/>
      <c r="I128" s="46"/>
      <c r="J128" s="46">
        <f t="shared" si="9"/>
        <v>0</v>
      </c>
      <c r="K128" s="45">
        <f t="shared" si="10"/>
        <v>0</v>
      </c>
      <c r="L128" s="43">
        <f t="shared" si="13"/>
        <v>0</v>
      </c>
      <c r="M128" s="43">
        <f t="shared" si="11"/>
        <v>0</v>
      </c>
      <c r="N128" s="43">
        <v>0</v>
      </c>
      <c r="O128" s="43">
        <v>0</v>
      </c>
      <c r="P128" s="45"/>
    </row>
    <row r="129" spans="1:16" s="56" customFormat="1" x14ac:dyDescent="0.25">
      <c r="A129" s="65">
        <f t="shared" si="12"/>
        <v>124</v>
      </c>
      <c r="B129" s="46" t="s">
        <v>2023</v>
      </c>
      <c r="C129" s="46"/>
      <c r="D129" s="46"/>
      <c r="E129" s="46"/>
      <c r="F129" s="46">
        <f t="shared" si="14"/>
        <v>0</v>
      </c>
      <c r="G129" s="46"/>
      <c r="H129" s="46"/>
      <c r="I129" s="46"/>
      <c r="J129" s="46">
        <f t="shared" ref="J129:J190" si="15">G129+H129+I129</f>
        <v>0</v>
      </c>
      <c r="K129" s="45">
        <f t="shared" si="10"/>
        <v>0</v>
      </c>
      <c r="L129" s="43">
        <f t="shared" si="13"/>
        <v>0</v>
      </c>
      <c r="M129" s="43">
        <f t="shared" ref="M129:M195" si="16">L129*0.22</f>
        <v>0</v>
      </c>
      <c r="N129" s="43">
        <v>0</v>
      </c>
      <c r="O129" s="43">
        <v>0</v>
      </c>
      <c r="P129" s="45"/>
    </row>
    <row r="130" spans="1:16" s="56" customFormat="1" x14ac:dyDescent="0.25">
      <c r="A130" s="65">
        <f t="shared" si="12"/>
        <v>125</v>
      </c>
      <c r="B130" s="46" t="s">
        <v>2024</v>
      </c>
      <c r="C130" s="46"/>
      <c r="D130" s="46"/>
      <c r="E130" s="46"/>
      <c r="F130" s="46">
        <f t="shared" si="14"/>
        <v>0</v>
      </c>
      <c r="G130" s="46"/>
      <c r="H130" s="46"/>
      <c r="I130" s="46"/>
      <c r="J130" s="46">
        <f t="shared" si="15"/>
        <v>0</v>
      </c>
      <c r="K130" s="45">
        <f t="shared" si="10"/>
        <v>0</v>
      </c>
      <c r="L130" s="43">
        <f t="shared" si="13"/>
        <v>0</v>
      </c>
      <c r="M130" s="43">
        <f t="shared" si="16"/>
        <v>0</v>
      </c>
      <c r="N130" s="43">
        <v>0</v>
      </c>
      <c r="O130" s="43">
        <v>0</v>
      </c>
      <c r="P130" s="45"/>
    </row>
    <row r="131" spans="1:16" s="56" customFormat="1" x14ac:dyDescent="0.25">
      <c r="A131" s="65">
        <f t="shared" si="12"/>
        <v>126</v>
      </c>
      <c r="B131" s="46" t="s">
        <v>2025</v>
      </c>
      <c r="C131" s="46"/>
      <c r="D131" s="46"/>
      <c r="E131" s="46"/>
      <c r="F131" s="46">
        <f t="shared" si="14"/>
        <v>0</v>
      </c>
      <c r="G131" s="46"/>
      <c r="H131" s="46"/>
      <c r="I131" s="46"/>
      <c r="J131" s="46">
        <f t="shared" si="15"/>
        <v>0</v>
      </c>
      <c r="K131" s="45">
        <f t="shared" ref="K131:K194" si="17">0.5/14731.09*F131</f>
        <v>0</v>
      </c>
      <c r="L131" s="43">
        <f t="shared" si="13"/>
        <v>0</v>
      </c>
      <c r="M131" s="43">
        <f t="shared" si="16"/>
        <v>0</v>
      </c>
      <c r="N131" s="43">
        <v>0</v>
      </c>
      <c r="O131" s="43">
        <v>0</v>
      </c>
      <c r="P131" s="45"/>
    </row>
    <row r="132" spans="1:16" s="56" customFormat="1" x14ac:dyDescent="0.25">
      <c r="A132" s="65">
        <f t="shared" si="12"/>
        <v>127</v>
      </c>
      <c r="B132" s="46" t="s">
        <v>2026</v>
      </c>
      <c r="C132" s="46"/>
      <c r="D132" s="46"/>
      <c r="E132" s="46"/>
      <c r="F132" s="46">
        <f t="shared" si="14"/>
        <v>0</v>
      </c>
      <c r="G132" s="46"/>
      <c r="H132" s="46"/>
      <c r="I132" s="46"/>
      <c r="J132" s="46">
        <f t="shared" si="15"/>
        <v>0</v>
      </c>
      <c r="K132" s="45">
        <f t="shared" si="17"/>
        <v>0</v>
      </c>
      <c r="L132" s="43">
        <f t="shared" si="13"/>
        <v>0</v>
      </c>
      <c r="M132" s="43">
        <f t="shared" si="16"/>
        <v>0</v>
      </c>
      <c r="N132" s="43">
        <v>0</v>
      </c>
      <c r="O132" s="43">
        <v>0</v>
      </c>
      <c r="P132" s="45"/>
    </row>
    <row r="133" spans="1:16" s="56" customFormat="1" x14ac:dyDescent="0.25">
      <c r="A133" s="65">
        <f t="shared" si="12"/>
        <v>128</v>
      </c>
      <c r="B133" s="46" t="s">
        <v>2027</v>
      </c>
      <c r="C133" s="46"/>
      <c r="D133" s="46"/>
      <c r="E133" s="46"/>
      <c r="F133" s="46">
        <f t="shared" si="14"/>
        <v>0</v>
      </c>
      <c r="G133" s="46"/>
      <c r="H133" s="46"/>
      <c r="I133" s="46"/>
      <c r="J133" s="46">
        <f t="shared" si="15"/>
        <v>0</v>
      </c>
      <c r="K133" s="45">
        <f t="shared" si="17"/>
        <v>0</v>
      </c>
      <c r="L133" s="43">
        <f t="shared" si="13"/>
        <v>0</v>
      </c>
      <c r="M133" s="43">
        <f t="shared" si="16"/>
        <v>0</v>
      </c>
      <c r="N133" s="43">
        <v>0</v>
      </c>
      <c r="O133" s="43">
        <v>0</v>
      </c>
      <c r="P133" s="45"/>
    </row>
    <row r="134" spans="1:16" s="56" customFormat="1" x14ac:dyDescent="0.25">
      <c r="A134" s="65">
        <f t="shared" si="12"/>
        <v>129</v>
      </c>
      <c r="B134" s="46" t="s">
        <v>2028</v>
      </c>
      <c r="C134" s="46"/>
      <c r="D134" s="46"/>
      <c r="E134" s="46"/>
      <c r="F134" s="46">
        <f t="shared" si="14"/>
        <v>0</v>
      </c>
      <c r="G134" s="46"/>
      <c r="H134" s="46"/>
      <c r="I134" s="46"/>
      <c r="J134" s="46">
        <f t="shared" si="15"/>
        <v>0</v>
      </c>
      <c r="K134" s="45">
        <f t="shared" si="17"/>
        <v>0</v>
      </c>
      <c r="L134" s="43">
        <f t="shared" ref="L134:L165" si="18">K134*4281.45</f>
        <v>0</v>
      </c>
      <c r="M134" s="43">
        <f t="shared" si="16"/>
        <v>0</v>
      </c>
      <c r="N134" s="43">
        <v>0</v>
      </c>
      <c r="O134" s="43">
        <v>0</v>
      </c>
      <c r="P134" s="45"/>
    </row>
    <row r="135" spans="1:16" s="56" customFormat="1" x14ac:dyDescent="0.25">
      <c r="A135" s="65">
        <f t="shared" si="12"/>
        <v>130</v>
      </c>
      <c r="B135" s="46" t="s">
        <v>2029</v>
      </c>
      <c r="C135" s="46"/>
      <c r="D135" s="46"/>
      <c r="E135" s="46"/>
      <c r="F135" s="46">
        <f t="shared" si="14"/>
        <v>0</v>
      </c>
      <c r="G135" s="46"/>
      <c r="H135" s="46"/>
      <c r="I135" s="46"/>
      <c r="J135" s="46">
        <f t="shared" si="15"/>
        <v>0</v>
      </c>
      <c r="K135" s="45">
        <f t="shared" si="17"/>
        <v>0</v>
      </c>
      <c r="L135" s="43">
        <f t="shared" si="18"/>
        <v>0</v>
      </c>
      <c r="M135" s="43">
        <f t="shared" si="16"/>
        <v>0</v>
      </c>
      <c r="N135" s="43">
        <v>0</v>
      </c>
      <c r="O135" s="43">
        <v>0</v>
      </c>
      <c r="P135" s="45"/>
    </row>
    <row r="136" spans="1:16" s="56" customFormat="1" x14ac:dyDescent="0.25">
      <c r="A136" s="65">
        <f t="shared" ref="A136" si="19">A135+1</f>
        <v>131</v>
      </c>
      <c r="B136" s="46" t="s">
        <v>2030</v>
      </c>
      <c r="C136" s="46"/>
      <c r="D136" s="46"/>
      <c r="E136" s="46"/>
      <c r="F136" s="46">
        <f t="shared" si="14"/>
        <v>0</v>
      </c>
      <c r="G136" s="46"/>
      <c r="H136" s="46"/>
      <c r="I136" s="46"/>
      <c r="J136" s="46">
        <f t="shared" si="15"/>
        <v>0</v>
      </c>
      <c r="K136" s="45">
        <f t="shared" si="17"/>
        <v>0</v>
      </c>
      <c r="L136" s="43">
        <f t="shared" si="18"/>
        <v>0</v>
      </c>
      <c r="M136" s="43">
        <f t="shared" si="16"/>
        <v>0</v>
      </c>
      <c r="N136" s="43">
        <v>0</v>
      </c>
      <c r="O136" s="43">
        <v>0</v>
      </c>
      <c r="P136" s="45"/>
    </row>
    <row r="137" spans="1:16" s="56" customFormat="1" x14ac:dyDescent="0.25">
      <c r="A137" s="65">
        <f t="shared" ref="A137:A195" si="20">A136+1</f>
        <v>132</v>
      </c>
      <c r="B137" s="46" t="s">
        <v>2031</v>
      </c>
      <c r="C137" s="46"/>
      <c r="D137" s="46"/>
      <c r="E137" s="46"/>
      <c r="F137" s="46">
        <f t="shared" si="14"/>
        <v>0</v>
      </c>
      <c r="G137" s="46"/>
      <c r="H137" s="46"/>
      <c r="I137" s="46"/>
      <c r="J137" s="46">
        <f t="shared" si="15"/>
        <v>0</v>
      </c>
      <c r="K137" s="45">
        <f t="shared" si="17"/>
        <v>0</v>
      </c>
      <c r="L137" s="43">
        <f t="shared" si="18"/>
        <v>0</v>
      </c>
      <c r="M137" s="43">
        <f t="shared" si="16"/>
        <v>0</v>
      </c>
      <c r="N137" s="43">
        <v>0</v>
      </c>
      <c r="O137" s="43">
        <v>0</v>
      </c>
      <c r="P137" s="45"/>
    </row>
    <row r="138" spans="1:16" s="56" customFormat="1" x14ac:dyDescent="0.25">
      <c r="A138" s="65">
        <f t="shared" si="20"/>
        <v>133</v>
      </c>
      <c r="B138" s="46" t="s">
        <v>2032</v>
      </c>
      <c r="C138" s="46"/>
      <c r="D138" s="46"/>
      <c r="E138" s="46"/>
      <c r="F138" s="46">
        <f t="shared" si="14"/>
        <v>0</v>
      </c>
      <c r="G138" s="46"/>
      <c r="H138" s="46"/>
      <c r="I138" s="46"/>
      <c r="J138" s="46">
        <f t="shared" si="15"/>
        <v>0</v>
      </c>
      <c r="K138" s="45">
        <f t="shared" si="17"/>
        <v>0</v>
      </c>
      <c r="L138" s="43">
        <f t="shared" si="18"/>
        <v>0</v>
      </c>
      <c r="M138" s="43">
        <f t="shared" si="16"/>
        <v>0</v>
      </c>
      <c r="N138" s="43">
        <v>0</v>
      </c>
      <c r="O138" s="43">
        <v>0</v>
      </c>
      <c r="P138" s="45"/>
    </row>
    <row r="139" spans="1:16" s="56" customFormat="1" x14ac:dyDescent="0.25">
      <c r="A139" s="65">
        <f t="shared" si="20"/>
        <v>134</v>
      </c>
      <c r="B139" s="46" t="s">
        <v>2033</v>
      </c>
      <c r="C139" s="46"/>
      <c r="D139" s="46"/>
      <c r="E139" s="46"/>
      <c r="F139" s="46">
        <f t="shared" si="14"/>
        <v>0</v>
      </c>
      <c r="G139" s="46"/>
      <c r="H139" s="46"/>
      <c r="I139" s="46"/>
      <c r="J139" s="46">
        <f t="shared" si="15"/>
        <v>0</v>
      </c>
      <c r="K139" s="45">
        <f t="shared" si="17"/>
        <v>0</v>
      </c>
      <c r="L139" s="43">
        <f t="shared" si="18"/>
        <v>0</v>
      </c>
      <c r="M139" s="43">
        <f t="shared" si="16"/>
        <v>0</v>
      </c>
      <c r="N139" s="43">
        <v>0</v>
      </c>
      <c r="O139" s="43">
        <v>0</v>
      </c>
      <c r="P139" s="45"/>
    </row>
    <row r="140" spans="1:16" s="56" customFormat="1" x14ac:dyDescent="0.25">
      <c r="A140" s="65">
        <f t="shared" si="20"/>
        <v>135</v>
      </c>
      <c r="B140" s="46" t="s">
        <v>2034</v>
      </c>
      <c r="C140" s="46"/>
      <c r="D140" s="46"/>
      <c r="E140" s="46"/>
      <c r="F140" s="46">
        <f t="shared" si="14"/>
        <v>0</v>
      </c>
      <c r="G140" s="46"/>
      <c r="H140" s="46"/>
      <c r="I140" s="46"/>
      <c r="J140" s="46">
        <f t="shared" si="15"/>
        <v>0</v>
      </c>
      <c r="K140" s="45">
        <f t="shared" si="17"/>
        <v>0</v>
      </c>
      <c r="L140" s="43">
        <f t="shared" si="18"/>
        <v>0</v>
      </c>
      <c r="M140" s="43">
        <f t="shared" si="16"/>
        <v>0</v>
      </c>
      <c r="N140" s="43">
        <v>0</v>
      </c>
      <c r="O140" s="43">
        <v>0</v>
      </c>
      <c r="P140" s="45"/>
    </row>
    <row r="141" spans="1:16" s="56" customFormat="1" x14ac:dyDescent="0.25">
      <c r="A141" s="65">
        <f t="shared" si="20"/>
        <v>136</v>
      </c>
      <c r="B141" s="46" t="s">
        <v>2035</v>
      </c>
      <c r="C141" s="46"/>
      <c r="D141" s="46"/>
      <c r="E141" s="46"/>
      <c r="F141" s="46">
        <f t="shared" si="14"/>
        <v>0</v>
      </c>
      <c r="G141" s="46"/>
      <c r="H141" s="46"/>
      <c r="I141" s="46"/>
      <c r="J141" s="46">
        <f t="shared" si="15"/>
        <v>0</v>
      </c>
      <c r="K141" s="45">
        <f t="shared" si="17"/>
        <v>0</v>
      </c>
      <c r="L141" s="43">
        <f t="shared" si="18"/>
        <v>0</v>
      </c>
      <c r="M141" s="43">
        <f t="shared" si="16"/>
        <v>0</v>
      </c>
      <c r="N141" s="43">
        <v>0</v>
      </c>
      <c r="O141" s="43">
        <v>0</v>
      </c>
      <c r="P141" s="45"/>
    </row>
    <row r="142" spans="1:16" s="56" customFormat="1" x14ac:dyDescent="0.25">
      <c r="A142" s="65">
        <f t="shared" si="20"/>
        <v>137</v>
      </c>
      <c r="B142" s="46" t="s">
        <v>2036</v>
      </c>
      <c r="C142" s="46"/>
      <c r="D142" s="46"/>
      <c r="E142" s="46"/>
      <c r="F142" s="46">
        <f t="shared" si="14"/>
        <v>0</v>
      </c>
      <c r="G142" s="46"/>
      <c r="H142" s="46"/>
      <c r="I142" s="46"/>
      <c r="J142" s="46">
        <f t="shared" si="15"/>
        <v>0</v>
      </c>
      <c r="K142" s="45">
        <f t="shared" si="17"/>
        <v>0</v>
      </c>
      <c r="L142" s="43">
        <f t="shared" si="18"/>
        <v>0</v>
      </c>
      <c r="M142" s="43">
        <f t="shared" si="16"/>
        <v>0</v>
      </c>
      <c r="N142" s="43">
        <v>0</v>
      </c>
      <c r="O142" s="43">
        <v>0</v>
      </c>
      <c r="P142" s="45"/>
    </row>
    <row r="143" spans="1:16" s="56" customFormat="1" x14ac:dyDescent="0.25">
      <c r="A143" s="65">
        <f t="shared" si="20"/>
        <v>138</v>
      </c>
      <c r="B143" s="46" t="s">
        <v>2037</v>
      </c>
      <c r="C143" s="46"/>
      <c r="D143" s="46"/>
      <c r="E143" s="46"/>
      <c r="F143" s="46">
        <f t="shared" si="14"/>
        <v>0</v>
      </c>
      <c r="G143" s="46"/>
      <c r="H143" s="46"/>
      <c r="I143" s="46"/>
      <c r="J143" s="46">
        <f t="shared" si="15"/>
        <v>0</v>
      </c>
      <c r="K143" s="45">
        <f t="shared" si="17"/>
        <v>0</v>
      </c>
      <c r="L143" s="43">
        <f t="shared" si="18"/>
        <v>0</v>
      </c>
      <c r="M143" s="43">
        <f t="shared" si="16"/>
        <v>0</v>
      </c>
      <c r="N143" s="43">
        <v>0</v>
      </c>
      <c r="O143" s="43">
        <v>0</v>
      </c>
      <c r="P143" s="45"/>
    </row>
    <row r="144" spans="1:16" s="56" customFormat="1" x14ac:dyDescent="0.25">
      <c r="A144" s="65">
        <f t="shared" si="20"/>
        <v>139</v>
      </c>
      <c r="B144" s="46" t="s">
        <v>2038</v>
      </c>
      <c r="C144" s="67"/>
      <c r="D144" s="46"/>
      <c r="E144" s="46"/>
      <c r="F144" s="46">
        <f t="shared" si="14"/>
        <v>0</v>
      </c>
      <c r="G144" s="46"/>
      <c r="H144" s="46"/>
      <c r="I144" s="46"/>
      <c r="J144" s="46">
        <f t="shared" si="15"/>
        <v>0</v>
      </c>
      <c r="K144" s="45">
        <f t="shared" si="17"/>
        <v>0</v>
      </c>
      <c r="L144" s="43">
        <f t="shared" si="18"/>
        <v>0</v>
      </c>
      <c r="M144" s="43">
        <f t="shared" si="16"/>
        <v>0</v>
      </c>
      <c r="N144" s="43">
        <v>0</v>
      </c>
      <c r="O144" s="43">
        <v>0</v>
      </c>
      <c r="P144" s="45"/>
    </row>
    <row r="145" spans="1:16" s="56" customFormat="1" x14ac:dyDescent="0.25">
      <c r="A145" s="65">
        <f t="shared" si="20"/>
        <v>140</v>
      </c>
      <c r="B145" s="46" t="s">
        <v>2039</v>
      </c>
      <c r="C145" s="67"/>
      <c r="D145" s="46"/>
      <c r="E145" s="46"/>
      <c r="F145" s="46">
        <f t="shared" si="14"/>
        <v>0</v>
      </c>
      <c r="G145" s="46"/>
      <c r="H145" s="46"/>
      <c r="I145" s="46"/>
      <c r="J145" s="46">
        <f t="shared" si="15"/>
        <v>0</v>
      </c>
      <c r="K145" s="45">
        <f t="shared" si="17"/>
        <v>0</v>
      </c>
      <c r="L145" s="43">
        <f t="shared" si="18"/>
        <v>0</v>
      </c>
      <c r="M145" s="43">
        <f t="shared" si="16"/>
        <v>0</v>
      </c>
      <c r="N145" s="43">
        <v>0</v>
      </c>
      <c r="O145" s="43">
        <v>0</v>
      </c>
      <c r="P145" s="45"/>
    </row>
    <row r="146" spans="1:16" s="56" customFormat="1" x14ac:dyDescent="0.25">
      <c r="A146" s="65">
        <f t="shared" si="20"/>
        <v>141</v>
      </c>
      <c r="B146" s="46" t="s">
        <v>2040</v>
      </c>
      <c r="C146" s="46"/>
      <c r="D146" s="46"/>
      <c r="E146" s="46"/>
      <c r="F146" s="46">
        <f t="shared" si="14"/>
        <v>0</v>
      </c>
      <c r="G146" s="46"/>
      <c r="H146" s="46"/>
      <c r="I146" s="46"/>
      <c r="J146" s="46">
        <f t="shared" si="15"/>
        <v>0</v>
      </c>
      <c r="K146" s="45">
        <f t="shared" si="17"/>
        <v>0</v>
      </c>
      <c r="L146" s="43">
        <f t="shared" si="18"/>
        <v>0</v>
      </c>
      <c r="M146" s="43">
        <f t="shared" si="16"/>
        <v>0</v>
      </c>
      <c r="N146" s="43">
        <v>0</v>
      </c>
      <c r="O146" s="43">
        <v>0</v>
      </c>
      <c r="P146" s="45"/>
    </row>
    <row r="147" spans="1:16" s="56" customFormat="1" x14ac:dyDescent="0.25">
      <c r="A147" s="65">
        <f t="shared" si="20"/>
        <v>142</v>
      </c>
      <c r="B147" s="46" t="s">
        <v>2041</v>
      </c>
      <c r="C147" s="46"/>
      <c r="D147" s="46"/>
      <c r="E147" s="46"/>
      <c r="F147" s="46">
        <f t="shared" ref="F147:F179" si="21">C147+D147+E147</f>
        <v>0</v>
      </c>
      <c r="G147" s="46"/>
      <c r="H147" s="46"/>
      <c r="I147" s="46"/>
      <c r="J147" s="46">
        <f t="shared" si="15"/>
        <v>0</v>
      </c>
      <c r="K147" s="45">
        <f t="shared" si="17"/>
        <v>0</v>
      </c>
      <c r="L147" s="43">
        <f t="shared" si="18"/>
        <v>0</v>
      </c>
      <c r="M147" s="43">
        <f t="shared" si="16"/>
        <v>0</v>
      </c>
      <c r="N147" s="43">
        <v>0</v>
      </c>
      <c r="O147" s="43">
        <v>0</v>
      </c>
      <c r="P147" s="45"/>
    </row>
    <row r="148" spans="1:16" s="56" customFormat="1" x14ac:dyDescent="0.25">
      <c r="A148" s="65">
        <f t="shared" si="20"/>
        <v>143</v>
      </c>
      <c r="B148" s="46" t="s">
        <v>2042</v>
      </c>
      <c r="C148" s="46"/>
      <c r="D148" s="46"/>
      <c r="E148" s="46"/>
      <c r="F148" s="46">
        <f t="shared" si="21"/>
        <v>0</v>
      </c>
      <c r="G148" s="46"/>
      <c r="H148" s="46"/>
      <c r="I148" s="46"/>
      <c r="J148" s="46">
        <f t="shared" si="15"/>
        <v>0</v>
      </c>
      <c r="K148" s="45">
        <f t="shared" si="17"/>
        <v>0</v>
      </c>
      <c r="L148" s="43">
        <f t="shared" si="18"/>
        <v>0</v>
      </c>
      <c r="M148" s="43">
        <f t="shared" si="16"/>
        <v>0</v>
      </c>
      <c r="N148" s="43">
        <v>0</v>
      </c>
      <c r="O148" s="43">
        <v>0</v>
      </c>
      <c r="P148" s="45"/>
    </row>
    <row r="149" spans="1:16" s="56" customFormat="1" x14ac:dyDescent="0.25">
      <c r="A149" s="65">
        <f t="shared" si="20"/>
        <v>144</v>
      </c>
      <c r="B149" s="46" t="s">
        <v>2043</v>
      </c>
      <c r="C149" s="46"/>
      <c r="D149" s="46"/>
      <c r="E149" s="46"/>
      <c r="F149" s="46">
        <f t="shared" si="21"/>
        <v>0</v>
      </c>
      <c r="G149" s="46"/>
      <c r="H149" s="46"/>
      <c r="I149" s="46"/>
      <c r="J149" s="46">
        <f t="shared" si="15"/>
        <v>0</v>
      </c>
      <c r="K149" s="45">
        <f t="shared" si="17"/>
        <v>0</v>
      </c>
      <c r="L149" s="43">
        <f t="shared" si="18"/>
        <v>0</v>
      </c>
      <c r="M149" s="43">
        <f t="shared" si="16"/>
        <v>0</v>
      </c>
      <c r="N149" s="43">
        <v>0</v>
      </c>
      <c r="O149" s="43">
        <v>0</v>
      </c>
      <c r="P149" s="45"/>
    </row>
    <row r="150" spans="1:16" s="56" customFormat="1" x14ac:dyDescent="0.25">
      <c r="A150" s="65">
        <f t="shared" si="20"/>
        <v>145</v>
      </c>
      <c r="B150" s="46" t="s">
        <v>2044</v>
      </c>
      <c r="C150" s="46"/>
      <c r="D150" s="46"/>
      <c r="E150" s="46"/>
      <c r="F150" s="46">
        <f t="shared" si="21"/>
        <v>0</v>
      </c>
      <c r="G150" s="46"/>
      <c r="H150" s="46"/>
      <c r="I150" s="46"/>
      <c r="J150" s="46">
        <f t="shared" si="15"/>
        <v>0</v>
      </c>
      <c r="K150" s="45">
        <f t="shared" si="17"/>
        <v>0</v>
      </c>
      <c r="L150" s="43">
        <f t="shared" si="18"/>
        <v>0</v>
      </c>
      <c r="M150" s="43">
        <f t="shared" si="16"/>
        <v>0</v>
      </c>
      <c r="N150" s="43">
        <v>0</v>
      </c>
      <c r="O150" s="43">
        <v>0</v>
      </c>
      <c r="P150" s="45"/>
    </row>
    <row r="151" spans="1:16" s="56" customFormat="1" x14ac:dyDescent="0.25">
      <c r="A151" s="65">
        <f t="shared" si="20"/>
        <v>146</v>
      </c>
      <c r="B151" s="46" t="s">
        <v>2045</v>
      </c>
      <c r="C151" s="46"/>
      <c r="D151" s="46"/>
      <c r="E151" s="46"/>
      <c r="F151" s="46">
        <f t="shared" si="21"/>
        <v>0</v>
      </c>
      <c r="G151" s="46"/>
      <c r="H151" s="46"/>
      <c r="I151" s="46"/>
      <c r="J151" s="46">
        <f t="shared" si="15"/>
        <v>0</v>
      </c>
      <c r="K151" s="45">
        <f t="shared" si="17"/>
        <v>0</v>
      </c>
      <c r="L151" s="43">
        <f t="shared" si="18"/>
        <v>0</v>
      </c>
      <c r="M151" s="43">
        <f t="shared" si="16"/>
        <v>0</v>
      </c>
      <c r="N151" s="43">
        <v>0</v>
      </c>
      <c r="O151" s="43">
        <v>0</v>
      </c>
      <c r="P151" s="45"/>
    </row>
    <row r="152" spans="1:16" s="56" customFormat="1" x14ac:dyDescent="0.25">
      <c r="A152" s="65">
        <f t="shared" si="20"/>
        <v>147</v>
      </c>
      <c r="B152" s="46" t="s">
        <v>2046</v>
      </c>
      <c r="C152" s="46"/>
      <c r="D152" s="46"/>
      <c r="E152" s="46"/>
      <c r="F152" s="46">
        <f t="shared" si="21"/>
        <v>0</v>
      </c>
      <c r="G152" s="46"/>
      <c r="H152" s="46"/>
      <c r="I152" s="46"/>
      <c r="J152" s="46">
        <f t="shared" si="15"/>
        <v>0</v>
      </c>
      <c r="K152" s="45">
        <f t="shared" si="17"/>
        <v>0</v>
      </c>
      <c r="L152" s="43">
        <f t="shared" si="18"/>
        <v>0</v>
      </c>
      <c r="M152" s="43">
        <f t="shared" si="16"/>
        <v>0</v>
      </c>
      <c r="N152" s="43">
        <v>0</v>
      </c>
      <c r="O152" s="43">
        <v>0</v>
      </c>
      <c r="P152" s="45"/>
    </row>
    <row r="153" spans="1:16" s="56" customFormat="1" x14ac:dyDescent="0.25">
      <c r="A153" s="65">
        <f t="shared" si="20"/>
        <v>148</v>
      </c>
      <c r="B153" s="46" t="s">
        <v>2047</v>
      </c>
      <c r="C153" s="46"/>
      <c r="D153" s="46"/>
      <c r="E153" s="46"/>
      <c r="F153" s="46">
        <f t="shared" si="21"/>
        <v>0</v>
      </c>
      <c r="G153" s="46"/>
      <c r="H153" s="46"/>
      <c r="I153" s="46"/>
      <c r="J153" s="46">
        <f t="shared" si="15"/>
        <v>0</v>
      </c>
      <c r="K153" s="45">
        <f t="shared" si="17"/>
        <v>0</v>
      </c>
      <c r="L153" s="43">
        <f t="shared" si="18"/>
        <v>0</v>
      </c>
      <c r="M153" s="43">
        <f t="shared" si="16"/>
        <v>0</v>
      </c>
      <c r="N153" s="43">
        <v>0</v>
      </c>
      <c r="O153" s="43">
        <v>0</v>
      </c>
      <c r="P153" s="45"/>
    </row>
    <row r="154" spans="1:16" s="56" customFormat="1" x14ac:dyDescent="0.25">
      <c r="A154" s="65">
        <f t="shared" si="20"/>
        <v>149</v>
      </c>
      <c r="B154" s="46" t="s">
        <v>2048</v>
      </c>
      <c r="C154" s="46"/>
      <c r="D154" s="46"/>
      <c r="E154" s="46"/>
      <c r="F154" s="46">
        <f t="shared" si="21"/>
        <v>0</v>
      </c>
      <c r="G154" s="46"/>
      <c r="H154" s="46"/>
      <c r="I154" s="46"/>
      <c r="J154" s="46">
        <f t="shared" si="15"/>
        <v>0</v>
      </c>
      <c r="K154" s="45">
        <f t="shared" si="17"/>
        <v>0</v>
      </c>
      <c r="L154" s="43">
        <f t="shared" si="18"/>
        <v>0</v>
      </c>
      <c r="M154" s="43">
        <f t="shared" si="16"/>
        <v>0</v>
      </c>
      <c r="N154" s="43">
        <v>0</v>
      </c>
      <c r="O154" s="43">
        <v>0</v>
      </c>
      <c r="P154" s="45"/>
    </row>
    <row r="155" spans="1:16" s="56" customFormat="1" x14ac:dyDescent="0.25">
      <c r="A155" s="65">
        <f t="shared" si="20"/>
        <v>150</v>
      </c>
      <c r="B155" s="46" t="s">
        <v>2049</v>
      </c>
      <c r="C155" s="46"/>
      <c r="D155" s="46"/>
      <c r="E155" s="46"/>
      <c r="F155" s="46">
        <f t="shared" si="21"/>
        <v>0</v>
      </c>
      <c r="G155" s="46"/>
      <c r="H155" s="46"/>
      <c r="I155" s="46"/>
      <c r="J155" s="46">
        <f t="shared" si="15"/>
        <v>0</v>
      </c>
      <c r="K155" s="45">
        <f t="shared" si="17"/>
        <v>0</v>
      </c>
      <c r="L155" s="43">
        <f t="shared" si="18"/>
        <v>0</v>
      </c>
      <c r="M155" s="43">
        <f t="shared" si="16"/>
        <v>0</v>
      </c>
      <c r="N155" s="43">
        <v>0</v>
      </c>
      <c r="O155" s="43">
        <v>0</v>
      </c>
      <c r="P155" s="45"/>
    </row>
    <row r="156" spans="1:16" s="56" customFormat="1" x14ac:dyDescent="0.25">
      <c r="A156" s="65">
        <f t="shared" si="20"/>
        <v>151</v>
      </c>
      <c r="B156" s="46" t="s">
        <v>2050</v>
      </c>
      <c r="C156" s="46"/>
      <c r="D156" s="46"/>
      <c r="E156" s="46"/>
      <c r="F156" s="46">
        <f t="shared" si="21"/>
        <v>0</v>
      </c>
      <c r="G156" s="46"/>
      <c r="H156" s="46"/>
      <c r="I156" s="46"/>
      <c r="J156" s="46">
        <f t="shared" si="15"/>
        <v>0</v>
      </c>
      <c r="K156" s="45">
        <f t="shared" si="17"/>
        <v>0</v>
      </c>
      <c r="L156" s="43">
        <f t="shared" si="18"/>
        <v>0</v>
      </c>
      <c r="M156" s="43">
        <f t="shared" si="16"/>
        <v>0</v>
      </c>
      <c r="N156" s="43">
        <v>0</v>
      </c>
      <c r="O156" s="43">
        <v>0</v>
      </c>
      <c r="P156" s="45"/>
    </row>
    <row r="157" spans="1:16" s="56" customFormat="1" x14ac:dyDescent="0.25">
      <c r="A157" s="65">
        <f t="shared" si="20"/>
        <v>152</v>
      </c>
      <c r="B157" s="46" t="s">
        <v>2051</v>
      </c>
      <c r="C157" s="46"/>
      <c r="D157" s="46"/>
      <c r="E157" s="46"/>
      <c r="F157" s="46">
        <f t="shared" si="21"/>
        <v>0</v>
      </c>
      <c r="G157" s="46"/>
      <c r="H157" s="46"/>
      <c r="I157" s="46"/>
      <c r="J157" s="46">
        <f t="shared" si="15"/>
        <v>0</v>
      </c>
      <c r="K157" s="45">
        <f t="shared" si="17"/>
        <v>0</v>
      </c>
      <c r="L157" s="43">
        <f t="shared" si="18"/>
        <v>0</v>
      </c>
      <c r="M157" s="43">
        <f t="shared" si="16"/>
        <v>0</v>
      </c>
      <c r="N157" s="43">
        <v>0</v>
      </c>
      <c r="O157" s="43">
        <v>0</v>
      </c>
      <c r="P157" s="45"/>
    </row>
    <row r="158" spans="1:16" s="56" customFormat="1" x14ac:dyDescent="0.25">
      <c r="A158" s="65">
        <f t="shared" si="20"/>
        <v>153</v>
      </c>
      <c r="B158" s="46" t="s">
        <v>2052</v>
      </c>
      <c r="C158" s="46"/>
      <c r="D158" s="46"/>
      <c r="E158" s="46"/>
      <c r="F158" s="46">
        <f t="shared" si="21"/>
        <v>0</v>
      </c>
      <c r="G158" s="46"/>
      <c r="H158" s="46"/>
      <c r="I158" s="46"/>
      <c r="J158" s="46">
        <f t="shared" si="15"/>
        <v>0</v>
      </c>
      <c r="K158" s="45">
        <f t="shared" si="17"/>
        <v>0</v>
      </c>
      <c r="L158" s="43">
        <f t="shared" si="18"/>
        <v>0</v>
      </c>
      <c r="M158" s="43">
        <f t="shared" si="16"/>
        <v>0</v>
      </c>
      <c r="N158" s="43">
        <v>0</v>
      </c>
      <c r="O158" s="43">
        <v>0</v>
      </c>
      <c r="P158" s="45"/>
    </row>
    <row r="159" spans="1:16" s="56" customFormat="1" x14ac:dyDescent="0.25">
      <c r="A159" s="65">
        <f t="shared" si="20"/>
        <v>154</v>
      </c>
      <c r="B159" s="46" t="s">
        <v>2053</v>
      </c>
      <c r="C159" s="46"/>
      <c r="D159" s="46"/>
      <c r="E159" s="46"/>
      <c r="F159" s="46">
        <f t="shared" si="21"/>
        <v>0</v>
      </c>
      <c r="G159" s="46"/>
      <c r="H159" s="46"/>
      <c r="I159" s="46"/>
      <c r="J159" s="46">
        <f t="shared" si="15"/>
        <v>0</v>
      </c>
      <c r="K159" s="45">
        <f t="shared" si="17"/>
        <v>0</v>
      </c>
      <c r="L159" s="43">
        <f t="shared" si="18"/>
        <v>0</v>
      </c>
      <c r="M159" s="43">
        <f t="shared" si="16"/>
        <v>0</v>
      </c>
      <c r="N159" s="43">
        <v>0</v>
      </c>
      <c r="O159" s="43">
        <v>0</v>
      </c>
      <c r="P159" s="45"/>
    </row>
    <row r="160" spans="1:16" s="56" customFormat="1" x14ac:dyDescent="0.25">
      <c r="A160" s="65">
        <f t="shared" si="20"/>
        <v>155</v>
      </c>
      <c r="B160" s="46" t="s">
        <v>2054</v>
      </c>
      <c r="C160" s="46"/>
      <c r="D160" s="46"/>
      <c r="E160" s="46"/>
      <c r="F160" s="46">
        <f t="shared" si="21"/>
        <v>0</v>
      </c>
      <c r="G160" s="46"/>
      <c r="H160" s="46"/>
      <c r="I160" s="46"/>
      <c r="J160" s="46">
        <f t="shared" si="15"/>
        <v>0</v>
      </c>
      <c r="K160" s="45">
        <f t="shared" si="17"/>
        <v>0</v>
      </c>
      <c r="L160" s="43">
        <f t="shared" si="18"/>
        <v>0</v>
      </c>
      <c r="M160" s="43">
        <f t="shared" si="16"/>
        <v>0</v>
      </c>
      <c r="N160" s="43">
        <v>0</v>
      </c>
      <c r="O160" s="43">
        <v>0</v>
      </c>
      <c r="P160" s="45"/>
    </row>
    <row r="161" spans="1:16" s="56" customFormat="1" x14ac:dyDescent="0.25">
      <c r="A161" s="65">
        <f t="shared" si="20"/>
        <v>156</v>
      </c>
      <c r="B161" s="46" t="s">
        <v>2055</v>
      </c>
      <c r="C161" s="46"/>
      <c r="D161" s="46"/>
      <c r="E161" s="46"/>
      <c r="F161" s="46">
        <f t="shared" si="21"/>
        <v>0</v>
      </c>
      <c r="G161" s="46"/>
      <c r="H161" s="46"/>
      <c r="I161" s="46"/>
      <c r="J161" s="46">
        <f t="shared" si="15"/>
        <v>0</v>
      </c>
      <c r="K161" s="45">
        <f t="shared" si="17"/>
        <v>0</v>
      </c>
      <c r="L161" s="43">
        <f t="shared" si="18"/>
        <v>0</v>
      </c>
      <c r="M161" s="43">
        <f t="shared" si="16"/>
        <v>0</v>
      </c>
      <c r="N161" s="43">
        <v>0</v>
      </c>
      <c r="O161" s="43">
        <v>0</v>
      </c>
      <c r="P161" s="45"/>
    </row>
    <row r="162" spans="1:16" s="56" customFormat="1" x14ac:dyDescent="0.25">
      <c r="A162" s="65">
        <f t="shared" si="20"/>
        <v>157</v>
      </c>
      <c r="B162" s="46" t="s">
        <v>2056</v>
      </c>
      <c r="C162" s="46"/>
      <c r="D162" s="46"/>
      <c r="E162" s="46"/>
      <c r="F162" s="46">
        <f t="shared" si="21"/>
        <v>0</v>
      </c>
      <c r="G162" s="46"/>
      <c r="H162" s="46"/>
      <c r="I162" s="46"/>
      <c r="J162" s="46">
        <f t="shared" si="15"/>
        <v>0</v>
      </c>
      <c r="K162" s="45">
        <f t="shared" si="17"/>
        <v>0</v>
      </c>
      <c r="L162" s="43">
        <f t="shared" si="18"/>
        <v>0</v>
      </c>
      <c r="M162" s="43">
        <f t="shared" si="16"/>
        <v>0</v>
      </c>
      <c r="N162" s="43">
        <v>0</v>
      </c>
      <c r="O162" s="43">
        <v>0</v>
      </c>
      <c r="P162" s="45"/>
    </row>
    <row r="163" spans="1:16" s="56" customFormat="1" x14ac:dyDescent="0.25">
      <c r="A163" s="65">
        <f t="shared" si="20"/>
        <v>158</v>
      </c>
      <c r="B163" s="46" t="s">
        <v>2057</v>
      </c>
      <c r="C163" s="46"/>
      <c r="D163" s="46"/>
      <c r="E163" s="46"/>
      <c r="F163" s="46">
        <f t="shared" si="21"/>
        <v>0</v>
      </c>
      <c r="G163" s="46"/>
      <c r="H163" s="46"/>
      <c r="I163" s="46"/>
      <c r="J163" s="46">
        <f t="shared" si="15"/>
        <v>0</v>
      </c>
      <c r="K163" s="45">
        <f t="shared" si="17"/>
        <v>0</v>
      </c>
      <c r="L163" s="43">
        <f t="shared" si="18"/>
        <v>0</v>
      </c>
      <c r="M163" s="43">
        <f t="shared" si="16"/>
        <v>0</v>
      </c>
      <c r="N163" s="43">
        <v>0</v>
      </c>
      <c r="O163" s="43">
        <v>0</v>
      </c>
      <c r="P163" s="45"/>
    </row>
    <row r="164" spans="1:16" s="56" customFormat="1" x14ac:dyDescent="0.25">
      <c r="A164" s="65">
        <f t="shared" si="20"/>
        <v>159</v>
      </c>
      <c r="B164" s="46" t="s">
        <v>2058</v>
      </c>
      <c r="C164" s="46"/>
      <c r="D164" s="46"/>
      <c r="E164" s="46"/>
      <c r="F164" s="46">
        <f t="shared" si="21"/>
        <v>0</v>
      </c>
      <c r="G164" s="46"/>
      <c r="H164" s="46"/>
      <c r="I164" s="46"/>
      <c r="J164" s="46">
        <f t="shared" si="15"/>
        <v>0</v>
      </c>
      <c r="K164" s="45">
        <f t="shared" si="17"/>
        <v>0</v>
      </c>
      <c r="L164" s="43">
        <f t="shared" si="18"/>
        <v>0</v>
      </c>
      <c r="M164" s="43">
        <f t="shared" si="16"/>
        <v>0</v>
      </c>
      <c r="N164" s="43">
        <v>0</v>
      </c>
      <c r="O164" s="43">
        <v>0</v>
      </c>
      <c r="P164" s="45"/>
    </row>
    <row r="165" spans="1:16" s="56" customFormat="1" x14ac:dyDescent="0.25">
      <c r="A165" s="65">
        <f t="shared" si="20"/>
        <v>160</v>
      </c>
      <c r="B165" s="46" t="s">
        <v>2059</v>
      </c>
      <c r="C165" s="46"/>
      <c r="D165" s="46"/>
      <c r="E165" s="46"/>
      <c r="F165" s="46">
        <f t="shared" si="21"/>
        <v>0</v>
      </c>
      <c r="G165" s="46"/>
      <c r="H165" s="46"/>
      <c r="I165" s="46"/>
      <c r="J165" s="46">
        <f t="shared" si="15"/>
        <v>0</v>
      </c>
      <c r="K165" s="45">
        <f t="shared" si="17"/>
        <v>0</v>
      </c>
      <c r="L165" s="43">
        <f t="shared" si="18"/>
        <v>0</v>
      </c>
      <c r="M165" s="43">
        <f t="shared" si="16"/>
        <v>0</v>
      </c>
      <c r="N165" s="43">
        <v>0</v>
      </c>
      <c r="O165" s="43">
        <v>0</v>
      </c>
      <c r="P165" s="45"/>
    </row>
    <row r="166" spans="1:16" s="56" customFormat="1" x14ac:dyDescent="0.25">
      <c r="A166" s="65">
        <f t="shared" si="20"/>
        <v>161</v>
      </c>
      <c r="B166" s="46" t="s">
        <v>2060</v>
      </c>
      <c r="C166" s="46"/>
      <c r="D166" s="46"/>
      <c r="E166" s="46"/>
      <c r="F166" s="46">
        <f t="shared" si="21"/>
        <v>0</v>
      </c>
      <c r="G166" s="46"/>
      <c r="H166" s="46"/>
      <c r="I166" s="46"/>
      <c r="J166" s="46">
        <f t="shared" si="15"/>
        <v>0</v>
      </c>
      <c r="K166" s="45">
        <f t="shared" si="17"/>
        <v>0</v>
      </c>
      <c r="L166" s="43">
        <f t="shared" ref="L166:L195" si="22">K166*4281.45</f>
        <v>0</v>
      </c>
      <c r="M166" s="43">
        <f t="shared" si="16"/>
        <v>0</v>
      </c>
      <c r="N166" s="43">
        <v>0</v>
      </c>
      <c r="O166" s="43">
        <v>0</v>
      </c>
      <c r="P166" s="45"/>
    </row>
    <row r="167" spans="1:16" s="56" customFormat="1" x14ac:dyDescent="0.25">
      <c r="A167" s="65">
        <f t="shared" si="20"/>
        <v>162</v>
      </c>
      <c r="B167" s="46" t="s">
        <v>2061</v>
      </c>
      <c r="C167" s="46"/>
      <c r="D167" s="46"/>
      <c r="E167" s="46"/>
      <c r="F167" s="46">
        <f t="shared" si="21"/>
        <v>0</v>
      </c>
      <c r="G167" s="46"/>
      <c r="H167" s="46"/>
      <c r="I167" s="46"/>
      <c r="J167" s="46">
        <f t="shared" si="15"/>
        <v>0</v>
      </c>
      <c r="K167" s="45">
        <f t="shared" si="17"/>
        <v>0</v>
      </c>
      <c r="L167" s="43">
        <f t="shared" si="22"/>
        <v>0</v>
      </c>
      <c r="M167" s="43">
        <f t="shared" si="16"/>
        <v>0</v>
      </c>
      <c r="N167" s="43">
        <v>0</v>
      </c>
      <c r="O167" s="43">
        <v>0</v>
      </c>
      <c r="P167" s="45"/>
    </row>
    <row r="168" spans="1:16" s="56" customFormat="1" x14ac:dyDescent="0.25">
      <c r="A168" s="65">
        <f t="shared" si="20"/>
        <v>163</v>
      </c>
      <c r="B168" s="46" t="s">
        <v>2062</v>
      </c>
      <c r="C168" s="46"/>
      <c r="D168" s="46"/>
      <c r="E168" s="46"/>
      <c r="F168" s="46">
        <f t="shared" si="21"/>
        <v>0</v>
      </c>
      <c r="G168" s="46"/>
      <c r="H168" s="46"/>
      <c r="I168" s="46"/>
      <c r="J168" s="46">
        <f t="shared" si="15"/>
        <v>0</v>
      </c>
      <c r="K168" s="45">
        <f t="shared" si="17"/>
        <v>0</v>
      </c>
      <c r="L168" s="43">
        <f t="shared" si="22"/>
        <v>0</v>
      </c>
      <c r="M168" s="43">
        <f t="shared" si="16"/>
        <v>0</v>
      </c>
      <c r="N168" s="43">
        <v>0</v>
      </c>
      <c r="O168" s="43">
        <v>0</v>
      </c>
      <c r="P168" s="45"/>
    </row>
    <row r="169" spans="1:16" s="56" customFormat="1" x14ac:dyDescent="0.25">
      <c r="A169" s="65">
        <f t="shared" si="20"/>
        <v>164</v>
      </c>
      <c r="B169" s="46" t="s">
        <v>2063</v>
      </c>
      <c r="C169" s="46"/>
      <c r="D169" s="46"/>
      <c r="E169" s="46"/>
      <c r="F169" s="46">
        <f t="shared" si="21"/>
        <v>0</v>
      </c>
      <c r="G169" s="46"/>
      <c r="H169" s="46"/>
      <c r="I169" s="46"/>
      <c r="J169" s="46">
        <f t="shared" si="15"/>
        <v>0</v>
      </c>
      <c r="K169" s="45">
        <f t="shared" si="17"/>
        <v>0</v>
      </c>
      <c r="L169" s="43">
        <f t="shared" si="22"/>
        <v>0</v>
      </c>
      <c r="M169" s="43">
        <f t="shared" si="16"/>
        <v>0</v>
      </c>
      <c r="N169" s="43">
        <v>0</v>
      </c>
      <c r="O169" s="43">
        <v>0</v>
      </c>
      <c r="P169" s="45"/>
    </row>
    <row r="170" spans="1:16" s="56" customFormat="1" x14ac:dyDescent="0.25">
      <c r="A170" s="65">
        <f t="shared" si="20"/>
        <v>165</v>
      </c>
      <c r="B170" s="46" t="s">
        <v>2064</v>
      </c>
      <c r="C170" s="46"/>
      <c r="D170" s="46"/>
      <c r="E170" s="46"/>
      <c r="F170" s="46">
        <f t="shared" si="21"/>
        <v>0</v>
      </c>
      <c r="G170" s="46"/>
      <c r="H170" s="46"/>
      <c r="I170" s="46"/>
      <c r="J170" s="46">
        <f t="shared" si="15"/>
        <v>0</v>
      </c>
      <c r="K170" s="45">
        <f t="shared" si="17"/>
        <v>0</v>
      </c>
      <c r="L170" s="43">
        <f t="shared" si="22"/>
        <v>0</v>
      </c>
      <c r="M170" s="43">
        <f t="shared" si="16"/>
        <v>0</v>
      </c>
      <c r="N170" s="43">
        <v>0</v>
      </c>
      <c r="O170" s="43">
        <v>0</v>
      </c>
      <c r="P170" s="45"/>
    </row>
    <row r="171" spans="1:16" s="56" customFormat="1" x14ac:dyDescent="0.25">
      <c r="A171" s="65">
        <f t="shared" si="20"/>
        <v>166</v>
      </c>
      <c r="B171" s="46" t="s">
        <v>2065</v>
      </c>
      <c r="C171" s="46"/>
      <c r="D171" s="46"/>
      <c r="E171" s="46"/>
      <c r="F171" s="46">
        <f t="shared" si="21"/>
        <v>0</v>
      </c>
      <c r="G171" s="46"/>
      <c r="H171" s="46"/>
      <c r="I171" s="46"/>
      <c r="J171" s="46">
        <f t="shared" si="15"/>
        <v>0</v>
      </c>
      <c r="K171" s="45">
        <f t="shared" si="17"/>
        <v>0</v>
      </c>
      <c r="L171" s="43">
        <f t="shared" si="22"/>
        <v>0</v>
      </c>
      <c r="M171" s="43">
        <f t="shared" si="16"/>
        <v>0</v>
      </c>
      <c r="N171" s="43">
        <v>0</v>
      </c>
      <c r="O171" s="43">
        <v>0</v>
      </c>
      <c r="P171" s="45"/>
    </row>
    <row r="172" spans="1:16" s="56" customFormat="1" x14ac:dyDescent="0.25">
      <c r="A172" s="65">
        <f t="shared" si="20"/>
        <v>167</v>
      </c>
      <c r="B172" s="46" t="s">
        <v>2066</v>
      </c>
      <c r="C172" s="46"/>
      <c r="D172" s="46"/>
      <c r="E172" s="46"/>
      <c r="F172" s="46">
        <f t="shared" si="21"/>
        <v>0</v>
      </c>
      <c r="G172" s="46"/>
      <c r="H172" s="46"/>
      <c r="I172" s="46"/>
      <c r="J172" s="46">
        <f t="shared" si="15"/>
        <v>0</v>
      </c>
      <c r="K172" s="45">
        <f t="shared" si="17"/>
        <v>0</v>
      </c>
      <c r="L172" s="43">
        <f t="shared" si="22"/>
        <v>0</v>
      </c>
      <c r="M172" s="43">
        <f t="shared" si="16"/>
        <v>0</v>
      </c>
      <c r="N172" s="43">
        <v>0</v>
      </c>
      <c r="O172" s="43">
        <v>0</v>
      </c>
      <c r="P172" s="45"/>
    </row>
    <row r="173" spans="1:16" s="56" customFormat="1" x14ac:dyDescent="0.25">
      <c r="A173" s="65">
        <f t="shared" si="20"/>
        <v>168</v>
      </c>
      <c r="B173" s="46" t="s">
        <v>2067</v>
      </c>
      <c r="C173" s="46"/>
      <c r="D173" s="46"/>
      <c r="E173" s="46"/>
      <c r="F173" s="46">
        <f t="shared" si="21"/>
        <v>0</v>
      </c>
      <c r="G173" s="46"/>
      <c r="H173" s="46"/>
      <c r="I173" s="46"/>
      <c r="J173" s="46">
        <f t="shared" si="15"/>
        <v>0</v>
      </c>
      <c r="K173" s="45">
        <f t="shared" si="17"/>
        <v>0</v>
      </c>
      <c r="L173" s="43">
        <f t="shared" si="22"/>
        <v>0</v>
      </c>
      <c r="M173" s="43">
        <f t="shared" si="16"/>
        <v>0</v>
      </c>
      <c r="N173" s="43">
        <v>0</v>
      </c>
      <c r="O173" s="43">
        <v>0</v>
      </c>
      <c r="P173" s="45"/>
    </row>
    <row r="174" spans="1:16" s="56" customFormat="1" x14ac:dyDescent="0.25">
      <c r="A174" s="65">
        <f t="shared" si="20"/>
        <v>169</v>
      </c>
      <c r="B174" s="46" t="s">
        <v>2068</v>
      </c>
      <c r="C174" s="46"/>
      <c r="D174" s="46"/>
      <c r="E174" s="46"/>
      <c r="F174" s="46">
        <f t="shared" si="21"/>
        <v>0</v>
      </c>
      <c r="G174" s="46"/>
      <c r="H174" s="46"/>
      <c r="I174" s="46"/>
      <c r="J174" s="46">
        <f t="shared" si="15"/>
        <v>0</v>
      </c>
      <c r="K174" s="45">
        <f t="shared" si="17"/>
        <v>0</v>
      </c>
      <c r="L174" s="43">
        <f t="shared" si="22"/>
        <v>0</v>
      </c>
      <c r="M174" s="43">
        <f t="shared" si="16"/>
        <v>0</v>
      </c>
      <c r="N174" s="43">
        <v>0</v>
      </c>
      <c r="O174" s="43">
        <v>0</v>
      </c>
      <c r="P174" s="45"/>
    </row>
    <row r="175" spans="1:16" s="56" customFormat="1" x14ac:dyDescent="0.25">
      <c r="A175" s="65">
        <f t="shared" si="20"/>
        <v>170</v>
      </c>
      <c r="B175" s="46" t="s">
        <v>2069</v>
      </c>
      <c r="C175" s="46"/>
      <c r="D175" s="46"/>
      <c r="E175" s="46"/>
      <c r="F175" s="46">
        <f t="shared" si="21"/>
        <v>0</v>
      </c>
      <c r="G175" s="46"/>
      <c r="H175" s="46"/>
      <c r="I175" s="46"/>
      <c r="J175" s="46">
        <f t="shared" si="15"/>
        <v>0</v>
      </c>
      <c r="K175" s="45">
        <f t="shared" si="17"/>
        <v>0</v>
      </c>
      <c r="L175" s="43">
        <f t="shared" si="22"/>
        <v>0</v>
      </c>
      <c r="M175" s="43">
        <f t="shared" si="16"/>
        <v>0</v>
      </c>
      <c r="N175" s="43">
        <v>0</v>
      </c>
      <c r="O175" s="43">
        <v>0</v>
      </c>
      <c r="P175" s="45"/>
    </row>
    <row r="176" spans="1:16" s="56" customFormat="1" ht="15.5" x14ac:dyDescent="0.35">
      <c r="A176" s="65">
        <f t="shared" si="20"/>
        <v>171</v>
      </c>
      <c r="B176" s="46" t="s">
        <v>2070</v>
      </c>
      <c r="C176" s="46"/>
      <c r="D176" s="46"/>
      <c r="E176" s="46"/>
      <c r="F176" s="46">
        <f t="shared" si="21"/>
        <v>0</v>
      </c>
      <c r="G176" s="3"/>
      <c r="H176" s="3"/>
      <c r="I176" s="3"/>
      <c r="J176" s="46">
        <f t="shared" si="15"/>
        <v>0</v>
      </c>
      <c r="K176" s="45">
        <f t="shared" si="17"/>
        <v>0</v>
      </c>
      <c r="L176" s="43">
        <f t="shared" si="22"/>
        <v>0</v>
      </c>
      <c r="M176" s="43">
        <f t="shared" si="16"/>
        <v>0</v>
      </c>
      <c r="N176" s="43">
        <v>0</v>
      </c>
      <c r="O176" s="43">
        <v>0</v>
      </c>
      <c r="P176" s="45"/>
    </row>
    <row r="177" spans="1:16" s="56" customFormat="1" x14ac:dyDescent="0.25">
      <c r="A177" s="65">
        <f t="shared" si="20"/>
        <v>172</v>
      </c>
      <c r="B177" s="46" t="s">
        <v>2071</v>
      </c>
      <c r="C177" s="46"/>
      <c r="D177" s="46"/>
      <c r="E177" s="46"/>
      <c r="F177" s="46">
        <f t="shared" si="21"/>
        <v>0</v>
      </c>
      <c r="G177" s="46"/>
      <c r="H177" s="46"/>
      <c r="I177" s="46"/>
      <c r="J177" s="46">
        <f t="shared" si="15"/>
        <v>0</v>
      </c>
      <c r="K177" s="45">
        <f t="shared" si="17"/>
        <v>0</v>
      </c>
      <c r="L177" s="43">
        <f t="shared" si="22"/>
        <v>0</v>
      </c>
      <c r="M177" s="43">
        <f t="shared" si="16"/>
        <v>0</v>
      </c>
      <c r="N177" s="43">
        <v>0</v>
      </c>
      <c r="O177" s="43">
        <v>0</v>
      </c>
      <c r="P177" s="45"/>
    </row>
    <row r="178" spans="1:16" s="56" customFormat="1" x14ac:dyDescent="0.25">
      <c r="A178" s="65">
        <f t="shared" si="20"/>
        <v>173</v>
      </c>
      <c r="B178" s="46" t="s">
        <v>2072</v>
      </c>
      <c r="C178" s="46"/>
      <c r="D178" s="46"/>
      <c r="E178" s="46"/>
      <c r="F178" s="46">
        <f t="shared" si="21"/>
        <v>0</v>
      </c>
      <c r="G178" s="46"/>
      <c r="H178" s="46"/>
      <c r="I178" s="46"/>
      <c r="J178" s="46">
        <f t="shared" si="15"/>
        <v>0</v>
      </c>
      <c r="K178" s="45">
        <f t="shared" si="17"/>
        <v>0</v>
      </c>
      <c r="L178" s="43">
        <f t="shared" si="22"/>
        <v>0</v>
      </c>
      <c r="M178" s="43">
        <f t="shared" si="16"/>
        <v>0</v>
      </c>
      <c r="N178" s="43">
        <v>0</v>
      </c>
      <c r="O178" s="43">
        <v>0</v>
      </c>
      <c r="P178" s="45"/>
    </row>
    <row r="179" spans="1:16" s="56" customFormat="1" x14ac:dyDescent="0.25">
      <c r="A179" s="65">
        <f t="shared" si="20"/>
        <v>174</v>
      </c>
      <c r="B179" s="46" t="s">
        <v>2073</v>
      </c>
      <c r="C179" s="68">
        <v>671.45</v>
      </c>
      <c r="D179" s="68"/>
      <c r="E179" s="68"/>
      <c r="F179" s="46">
        <f t="shared" si="21"/>
        <v>671.45</v>
      </c>
      <c r="G179" s="46">
        <v>6</v>
      </c>
      <c r="H179" s="46"/>
      <c r="I179" s="46"/>
      <c r="J179" s="46">
        <f t="shared" si="15"/>
        <v>6</v>
      </c>
      <c r="K179" s="45">
        <f t="shared" si="17"/>
        <v>2.2790234802719963E-2</v>
      </c>
      <c r="L179" s="43">
        <f t="shared" si="22"/>
        <v>97.575250796105379</v>
      </c>
      <c r="M179" s="43">
        <f t="shared" si="16"/>
        <v>21.466555175143185</v>
      </c>
      <c r="N179" s="43">
        <v>36.650344000342137</v>
      </c>
      <c r="O179" s="43">
        <v>17.196231524009754</v>
      </c>
      <c r="P179" s="45"/>
    </row>
    <row r="180" spans="1:16" s="56" customFormat="1" x14ac:dyDescent="0.25">
      <c r="A180" s="65">
        <f t="shared" si="20"/>
        <v>175</v>
      </c>
      <c r="B180" s="46" t="s">
        <v>2411</v>
      </c>
      <c r="C180" s="89">
        <v>7459.3</v>
      </c>
      <c r="D180" s="71"/>
      <c r="E180" s="71"/>
      <c r="F180" s="71">
        <f>C180+D180+E180</f>
        <v>7459.3</v>
      </c>
      <c r="G180" s="172">
        <v>143</v>
      </c>
      <c r="H180" s="71"/>
      <c r="I180" s="71"/>
      <c r="J180" s="46">
        <f t="shared" si="15"/>
        <v>143</v>
      </c>
      <c r="K180" s="45">
        <f t="shared" si="17"/>
        <v>0.25318221530110807</v>
      </c>
      <c r="L180" s="43">
        <f t="shared" si="22"/>
        <v>1083.9869957009291</v>
      </c>
      <c r="M180" s="43">
        <f t="shared" si="16"/>
        <v>238.4771390542044</v>
      </c>
      <c r="N180" s="43">
        <v>407.15751135862996</v>
      </c>
      <c r="O180" s="43">
        <v>191.03708363548435</v>
      </c>
      <c r="P180" s="109">
        <f>(L180+M180+N180+O180)/F180</f>
        <v>0.25748511653228157</v>
      </c>
    </row>
    <row r="181" spans="1:16" s="56" customFormat="1" x14ac:dyDescent="0.25">
      <c r="A181" s="65">
        <f t="shared" si="20"/>
        <v>176</v>
      </c>
      <c r="B181" s="46" t="s">
        <v>2359</v>
      </c>
      <c r="C181" s="89">
        <v>0</v>
      </c>
      <c r="D181" s="71"/>
      <c r="E181" s="71"/>
      <c r="F181" s="71">
        <f>C181+D181+E181</f>
        <v>0</v>
      </c>
      <c r="G181" s="172"/>
      <c r="H181" s="71"/>
      <c r="I181" s="71"/>
      <c r="J181" s="46">
        <f t="shared" si="15"/>
        <v>0</v>
      </c>
      <c r="K181" s="45">
        <f t="shared" si="17"/>
        <v>0</v>
      </c>
      <c r="L181" s="43">
        <f t="shared" si="22"/>
        <v>0</v>
      </c>
      <c r="M181" s="43">
        <f t="shared" si="16"/>
        <v>0</v>
      </c>
      <c r="N181" s="43">
        <v>0</v>
      </c>
      <c r="O181" s="43">
        <v>0</v>
      </c>
      <c r="P181" s="109"/>
    </row>
    <row r="182" spans="1:16" s="56" customFormat="1" x14ac:dyDescent="0.25">
      <c r="A182" s="65">
        <f t="shared" si="20"/>
        <v>177</v>
      </c>
      <c r="B182" s="46" t="s">
        <v>2360</v>
      </c>
      <c r="C182" s="89">
        <v>0</v>
      </c>
      <c r="D182" s="71"/>
      <c r="E182" s="71"/>
      <c r="F182" s="71">
        <f>C182+D182+E182</f>
        <v>0</v>
      </c>
      <c r="G182" s="172"/>
      <c r="H182" s="71"/>
      <c r="I182" s="71"/>
      <c r="J182" s="46">
        <f t="shared" si="15"/>
        <v>0</v>
      </c>
      <c r="K182" s="45">
        <f t="shared" si="17"/>
        <v>0</v>
      </c>
      <c r="L182" s="43">
        <f t="shared" si="22"/>
        <v>0</v>
      </c>
      <c r="M182" s="43">
        <f t="shared" si="16"/>
        <v>0</v>
      </c>
      <c r="N182" s="43">
        <v>0</v>
      </c>
      <c r="O182" s="43">
        <v>0</v>
      </c>
      <c r="P182" s="109"/>
    </row>
    <row r="183" spans="1:16" s="56" customFormat="1" x14ac:dyDescent="0.25">
      <c r="A183" s="65">
        <f t="shared" si="20"/>
        <v>178</v>
      </c>
      <c r="B183" s="46" t="s">
        <v>2361</v>
      </c>
      <c r="C183" s="89">
        <v>0</v>
      </c>
      <c r="D183" s="71">
        <v>0</v>
      </c>
      <c r="E183" s="71"/>
      <c r="F183" s="71">
        <f>C183+D183+E183</f>
        <v>0</v>
      </c>
      <c r="G183" s="172"/>
      <c r="H183" s="71"/>
      <c r="I183" s="71"/>
      <c r="J183" s="46">
        <f t="shared" si="15"/>
        <v>0</v>
      </c>
      <c r="K183" s="45">
        <f t="shared" si="17"/>
        <v>0</v>
      </c>
      <c r="L183" s="43">
        <f t="shared" si="22"/>
        <v>0</v>
      </c>
      <c r="M183" s="43">
        <f t="shared" si="16"/>
        <v>0</v>
      </c>
      <c r="N183" s="43">
        <v>0</v>
      </c>
      <c r="O183" s="43">
        <v>0</v>
      </c>
      <c r="P183" s="109"/>
    </row>
    <row r="184" spans="1:16" s="56" customFormat="1" x14ac:dyDescent="0.25">
      <c r="A184" s="65">
        <f t="shared" si="20"/>
        <v>179</v>
      </c>
      <c r="B184" s="46" t="s">
        <v>2362</v>
      </c>
      <c r="C184" s="89"/>
      <c r="D184" s="71"/>
      <c r="E184" s="71"/>
      <c r="F184" s="71">
        <f t="shared" ref="F184:F193" si="23">C184+D184+E184</f>
        <v>0</v>
      </c>
      <c r="G184" s="172"/>
      <c r="H184" s="90"/>
      <c r="I184" s="73"/>
      <c r="J184" s="46">
        <f t="shared" si="15"/>
        <v>0</v>
      </c>
      <c r="K184" s="45">
        <f t="shared" si="17"/>
        <v>0</v>
      </c>
      <c r="L184" s="43">
        <f t="shared" si="22"/>
        <v>0</v>
      </c>
      <c r="M184" s="43">
        <f t="shared" si="16"/>
        <v>0</v>
      </c>
      <c r="N184" s="43">
        <v>0</v>
      </c>
      <c r="O184" s="43">
        <v>0</v>
      </c>
      <c r="P184" s="109"/>
    </row>
    <row r="185" spans="1:16" s="56" customFormat="1" x14ac:dyDescent="0.25">
      <c r="A185" s="65">
        <f t="shared" si="20"/>
        <v>180</v>
      </c>
      <c r="B185" s="46" t="s">
        <v>2363</v>
      </c>
      <c r="C185" s="89"/>
      <c r="D185" s="71"/>
      <c r="E185" s="71"/>
      <c r="F185" s="71">
        <f t="shared" si="23"/>
        <v>0</v>
      </c>
      <c r="G185" s="172"/>
      <c r="H185" s="90"/>
      <c r="I185" s="73"/>
      <c r="J185" s="46">
        <f t="shared" si="15"/>
        <v>0</v>
      </c>
      <c r="K185" s="45">
        <f t="shared" si="17"/>
        <v>0</v>
      </c>
      <c r="L185" s="43">
        <f t="shared" si="22"/>
        <v>0</v>
      </c>
      <c r="M185" s="43">
        <f t="shared" si="16"/>
        <v>0</v>
      </c>
      <c r="N185" s="43">
        <v>0</v>
      </c>
      <c r="O185" s="43">
        <v>0</v>
      </c>
      <c r="P185" s="109"/>
    </row>
    <row r="186" spans="1:16" s="56" customFormat="1" x14ac:dyDescent="0.25">
      <c r="A186" s="65">
        <f t="shared" si="20"/>
        <v>181</v>
      </c>
      <c r="B186" s="46" t="s">
        <v>2364</v>
      </c>
      <c r="C186" s="89">
        <v>3477.44</v>
      </c>
      <c r="D186" s="71"/>
      <c r="E186" s="71">
        <v>93.5</v>
      </c>
      <c r="F186" s="71">
        <f t="shared" si="23"/>
        <v>3570.94</v>
      </c>
      <c r="G186" s="172">
        <v>53</v>
      </c>
      <c r="H186" s="73"/>
      <c r="I186" s="73"/>
      <c r="J186" s="46">
        <f t="shared" si="15"/>
        <v>53</v>
      </c>
      <c r="K186" s="45">
        <f t="shared" si="17"/>
        <v>0.12120420145420333</v>
      </c>
      <c r="L186" s="43">
        <f t="shared" si="22"/>
        <v>518.92972831609882</v>
      </c>
      <c r="M186" s="43">
        <f t="shared" si="16"/>
        <v>114.16454022954174</v>
      </c>
      <c r="N186" s="43">
        <v>194.91574861059161</v>
      </c>
      <c r="O186" s="43">
        <v>91.453884873553349</v>
      </c>
      <c r="P186" s="109">
        <f>(L186+M186+N186+O186)/F186</f>
        <v>0.25748511653228157</v>
      </c>
    </row>
    <row r="187" spans="1:16" s="56" customFormat="1" x14ac:dyDescent="0.25">
      <c r="A187" s="65">
        <f t="shared" si="20"/>
        <v>182</v>
      </c>
      <c r="B187" s="46" t="s">
        <v>2365</v>
      </c>
      <c r="C187" s="89">
        <v>0</v>
      </c>
      <c r="D187" s="71"/>
      <c r="E187" s="71"/>
      <c r="F187" s="71">
        <f t="shared" si="23"/>
        <v>0</v>
      </c>
      <c r="G187" s="172"/>
      <c r="H187" s="73"/>
      <c r="I187" s="73"/>
      <c r="J187" s="46">
        <f t="shared" si="15"/>
        <v>0</v>
      </c>
      <c r="K187" s="45">
        <f t="shared" si="17"/>
        <v>0</v>
      </c>
      <c r="L187" s="43">
        <f t="shared" si="22"/>
        <v>0</v>
      </c>
      <c r="M187" s="43">
        <f t="shared" si="16"/>
        <v>0</v>
      </c>
      <c r="N187" s="43">
        <v>0</v>
      </c>
      <c r="O187" s="43">
        <v>0</v>
      </c>
      <c r="P187" s="109"/>
    </row>
    <row r="188" spans="1:16" s="56" customFormat="1" x14ac:dyDescent="0.25">
      <c r="A188" s="65">
        <f t="shared" si="20"/>
        <v>183</v>
      </c>
      <c r="B188" s="46" t="s">
        <v>2366</v>
      </c>
      <c r="C188" s="89">
        <v>0</v>
      </c>
      <c r="D188" s="71"/>
      <c r="E188" s="71"/>
      <c r="F188" s="71">
        <f t="shared" si="23"/>
        <v>0</v>
      </c>
      <c r="G188" s="172"/>
      <c r="H188" s="73"/>
      <c r="I188" s="73"/>
      <c r="J188" s="46">
        <f t="shared" si="15"/>
        <v>0</v>
      </c>
      <c r="K188" s="45">
        <f t="shared" si="17"/>
        <v>0</v>
      </c>
      <c r="L188" s="43">
        <f t="shared" si="22"/>
        <v>0</v>
      </c>
      <c r="M188" s="43">
        <f t="shared" si="16"/>
        <v>0</v>
      </c>
      <c r="N188" s="43">
        <v>0</v>
      </c>
      <c r="O188" s="43">
        <v>0</v>
      </c>
      <c r="P188" s="109"/>
    </row>
    <row r="189" spans="1:16" s="56" customFormat="1" x14ac:dyDescent="0.25">
      <c r="A189" s="65">
        <f t="shared" si="20"/>
        <v>184</v>
      </c>
      <c r="B189" s="46" t="s">
        <v>2367</v>
      </c>
      <c r="C189" s="89">
        <v>0</v>
      </c>
      <c r="D189" s="71"/>
      <c r="E189" s="71"/>
      <c r="F189" s="71">
        <f t="shared" si="23"/>
        <v>0</v>
      </c>
      <c r="G189" s="172"/>
      <c r="H189" s="73"/>
      <c r="I189" s="73"/>
      <c r="J189" s="46">
        <f t="shared" si="15"/>
        <v>0</v>
      </c>
      <c r="K189" s="45">
        <f t="shared" si="17"/>
        <v>0</v>
      </c>
      <c r="L189" s="43">
        <f t="shared" si="22"/>
        <v>0</v>
      </c>
      <c r="M189" s="43">
        <f t="shared" si="16"/>
        <v>0</v>
      </c>
      <c r="N189" s="43">
        <v>0</v>
      </c>
      <c r="O189" s="43">
        <v>0</v>
      </c>
      <c r="P189" s="109"/>
    </row>
    <row r="190" spans="1:16" s="56" customFormat="1" x14ac:dyDescent="0.25">
      <c r="A190" s="65">
        <f t="shared" si="20"/>
        <v>185</v>
      </c>
      <c r="B190" s="46" t="s">
        <v>2368</v>
      </c>
      <c r="C190" s="89">
        <v>0</v>
      </c>
      <c r="D190" s="71">
        <v>0</v>
      </c>
      <c r="E190" s="71"/>
      <c r="F190" s="71">
        <f t="shared" si="23"/>
        <v>0</v>
      </c>
      <c r="G190" s="172"/>
      <c r="H190" s="73"/>
      <c r="I190" s="73"/>
      <c r="J190" s="46">
        <f t="shared" si="15"/>
        <v>0</v>
      </c>
      <c r="K190" s="45">
        <f t="shared" si="17"/>
        <v>0</v>
      </c>
      <c r="L190" s="43">
        <f t="shared" si="22"/>
        <v>0</v>
      </c>
      <c r="M190" s="43">
        <f t="shared" si="16"/>
        <v>0</v>
      </c>
      <c r="N190" s="43">
        <v>0</v>
      </c>
      <c r="O190" s="43">
        <v>0</v>
      </c>
      <c r="P190" s="109"/>
    </row>
    <row r="191" spans="1:16" s="56" customFormat="1" x14ac:dyDescent="0.25">
      <c r="A191" s="65">
        <f t="shared" si="20"/>
        <v>186</v>
      </c>
      <c r="B191" s="46" t="s">
        <v>2369</v>
      </c>
      <c r="C191" s="89">
        <v>0</v>
      </c>
      <c r="D191" s="71"/>
      <c r="E191" s="71"/>
      <c r="F191" s="71">
        <f t="shared" si="23"/>
        <v>0</v>
      </c>
      <c r="G191" s="172"/>
      <c r="H191" s="73"/>
      <c r="I191" s="73"/>
      <c r="J191" s="46">
        <f>G191+H191+I191</f>
        <v>0</v>
      </c>
      <c r="K191" s="45">
        <f t="shared" si="17"/>
        <v>0</v>
      </c>
      <c r="L191" s="43">
        <f t="shared" si="22"/>
        <v>0</v>
      </c>
      <c r="M191" s="43">
        <f t="shared" si="16"/>
        <v>0</v>
      </c>
      <c r="N191" s="43">
        <v>0</v>
      </c>
      <c r="O191" s="43">
        <v>0</v>
      </c>
      <c r="P191" s="109"/>
    </row>
    <row r="192" spans="1:16" s="56" customFormat="1" x14ac:dyDescent="0.25">
      <c r="A192" s="65">
        <f t="shared" si="20"/>
        <v>187</v>
      </c>
      <c r="B192" s="46" t="s">
        <v>2370</v>
      </c>
      <c r="C192" s="89">
        <v>0</v>
      </c>
      <c r="D192" s="71"/>
      <c r="E192" s="71">
        <v>0</v>
      </c>
      <c r="F192" s="71">
        <f t="shared" si="23"/>
        <v>0</v>
      </c>
      <c r="G192" s="172"/>
      <c r="H192" s="73"/>
      <c r="I192" s="73"/>
      <c r="J192" s="46">
        <f>G192+H192+I192</f>
        <v>0</v>
      </c>
      <c r="K192" s="45">
        <f t="shared" si="17"/>
        <v>0</v>
      </c>
      <c r="L192" s="43">
        <f t="shared" si="22"/>
        <v>0</v>
      </c>
      <c r="M192" s="43">
        <f t="shared" si="16"/>
        <v>0</v>
      </c>
      <c r="N192" s="43">
        <v>0</v>
      </c>
      <c r="O192" s="43">
        <v>0</v>
      </c>
      <c r="P192" s="109"/>
    </row>
    <row r="193" spans="1:16" s="56" customFormat="1" x14ac:dyDescent="0.25">
      <c r="A193" s="65">
        <f t="shared" si="20"/>
        <v>188</v>
      </c>
      <c r="B193" s="46" t="s">
        <v>2371</v>
      </c>
      <c r="C193" s="89">
        <v>0</v>
      </c>
      <c r="D193" s="71"/>
      <c r="E193" s="71"/>
      <c r="F193" s="71">
        <f t="shared" si="23"/>
        <v>0</v>
      </c>
      <c r="G193" s="172"/>
      <c r="H193" s="73"/>
      <c r="I193" s="73"/>
      <c r="J193" s="46">
        <f>G193+H193+I193</f>
        <v>0</v>
      </c>
      <c r="K193" s="45">
        <f t="shared" si="17"/>
        <v>0</v>
      </c>
      <c r="L193" s="43">
        <f t="shared" si="22"/>
        <v>0</v>
      </c>
      <c r="M193" s="43">
        <f t="shared" si="16"/>
        <v>0</v>
      </c>
      <c r="N193" s="43">
        <v>0</v>
      </c>
      <c r="O193" s="43">
        <v>0</v>
      </c>
      <c r="P193" s="109"/>
    </row>
    <row r="194" spans="1:16" s="56" customFormat="1" x14ac:dyDescent="0.25">
      <c r="A194" s="65">
        <f t="shared" si="20"/>
        <v>189</v>
      </c>
      <c r="B194" s="46" t="s">
        <v>2412</v>
      </c>
      <c r="C194" s="89">
        <v>0</v>
      </c>
      <c r="D194" s="71"/>
      <c r="E194" s="71">
        <v>0</v>
      </c>
      <c r="F194" s="71">
        <f>C194+D194+E194</f>
        <v>0</v>
      </c>
      <c r="G194" s="172"/>
      <c r="H194" s="73"/>
      <c r="I194" s="73"/>
      <c r="J194" s="46">
        <f>G194+H194+I194</f>
        <v>0</v>
      </c>
      <c r="K194" s="45">
        <f t="shared" si="17"/>
        <v>0</v>
      </c>
      <c r="L194" s="43">
        <f t="shared" si="22"/>
        <v>0</v>
      </c>
      <c r="M194" s="43">
        <f t="shared" si="16"/>
        <v>0</v>
      </c>
      <c r="N194" s="43">
        <v>0</v>
      </c>
      <c r="O194" s="43">
        <v>0</v>
      </c>
      <c r="P194" s="109"/>
    </row>
    <row r="195" spans="1:16" s="56" customFormat="1" x14ac:dyDescent="0.25">
      <c r="A195" s="65">
        <f t="shared" si="20"/>
        <v>190</v>
      </c>
      <c r="B195" s="46" t="s">
        <v>2413</v>
      </c>
      <c r="C195" s="89">
        <v>0</v>
      </c>
      <c r="D195" s="71">
        <v>0</v>
      </c>
      <c r="E195" s="71">
        <v>0</v>
      </c>
      <c r="F195" s="71">
        <f>C195+D195+E195</f>
        <v>0</v>
      </c>
      <c r="G195" s="172"/>
      <c r="H195" s="73"/>
      <c r="I195" s="73"/>
      <c r="J195" s="46">
        <f>G195+H195+I195</f>
        <v>0</v>
      </c>
      <c r="K195" s="45">
        <f t="shared" ref="K195" si="24">0.5/14731.09*F195</f>
        <v>0</v>
      </c>
      <c r="L195" s="43">
        <f t="shared" si="22"/>
        <v>0</v>
      </c>
      <c r="M195" s="43">
        <f t="shared" si="16"/>
        <v>0</v>
      </c>
      <c r="N195" s="43">
        <v>0</v>
      </c>
      <c r="O195" s="43">
        <v>0</v>
      </c>
      <c r="P195" s="109"/>
    </row>
    <row r="196" spans="1:16" s="56" customFormat="1" ht="14" x14ac:dyDescent="0.3">
      <c r="A196" s="74"/>
      <c r="B196" s="74" t="s">
        <v>2074</v>
      </c>
      <c r="C196" s="74">
        <f t="shared" ref="C196:N196" si="25">SUM(C6:C195)</f>
        <v>14594.29</v>
      </c>
      <c r="D196" s="74">
        <f t="shared" si="25"/>
        <v>0</v>
      </c>
      <c r="E196" s="74">
        <f t="shared" si="25"/>
        <v>136.80000000000001</v>
      </c>
      <c r="F196" s="74">
        <f t="shared" si="25"/>
        <v>14731.09</v>
      </c>
      <c r="G196" s="74">
        <f t="shared" si="25"/>
        <v>243</v>
      </c>
      <c r="H196" s="74">
        <f t="shared" si="25"/>
        <v>0</v>
      </c>
      <c r="I196" s="74">
        <f t="shared" si="25"/>
        <v>1</v>
      </c>
      <c r="J196" s="74">
        <f t="shared" si="25"/>
        <v>244</v>
      </c>
      <c r="K196" s="74">
        <f t="shared" si="25"/>
        <v>0.5</v>
      </c>
      <c r="L196" s="74">
        <f t="shared" si="25"/>
        <v>2140.7250000000004</v>
      </c>
      <c r="M196" s="74">
        <f t="shared" si="25"/>
        <v>470.95949999999999</v>
      </c>
      <c r="N196" s="74">
        <f t="shared" si="25"/>
        <v>804.07999999999993</v>
      </c>
      <c r="O196" s="75">
        <v>377.2719252975275</v>
      </c>
      <c r="P196" s="173">
        <f>(L196+M196+N196+O196)/F196</f>
        <v>0.25748511653228157</v>
      </c>
    </row>
    <row r="197" spans="1:16" s="56" customFormat="1" ht="14" x14ac:dyDescent="0.3">
      <c r="A197" s="545" t="s">
        <v>1872</v>
      </c>
      <c r="B197" s="545"/>
      <c r="C197" s="545"/>
      <c r="D197" s="545"/>
      <c r="E197" s="545"/>
      <c r="F197" s="545"/>
      <c r="G197" s="545"/>
      <c r="H197" s="545"/>
      <c r="I197" s="545"/>
      <c r="J197" s="545"/>
      <c r="K197" s="545"/>
      <c r="L197" s="545"/>
      <c r="M197" s="545"/>
      <c r="N197" s="545"/>
      <c r="O197" s="545"/>
      <c r="P197" s="545"/>
    </row>
    <row r="198" spans="1:16" s="56" customFormat="1" x14ac:dyDescent="0.25">
      <c r="A198" s="46">
        <v>1</v>
      </c>
      <c r="B198" s="46" t="s">
        <v>2135</v>
      </c>
      <c r="C198" s="46"/>
      <c r="D198" s="46"/>
      <c r="E198" s="46"/>
      <c r="F198" s="46">
        <v>0</v>
      </c>
      <c r="G198" s="46"/>
      <c r="H198" s="46"/>
      <c r="I198" s="46"/>
      <c r="J198" s="46">
        <v>0</v>
      </c>
      <c r="K198" s="45">
        <f>0.5/24420.5*F198</f>
        <v>0</v>
      </c>
      <c r="L198" s="43">
        <f t="shared" ref="L198:L229" si="26">K198*4281.45</f>
        <v>0</v>
      </c>
      <c r="M198" s="43">
        <v>0</v>
      </c>
      <c r="N198" s="43">
        <v>0</v>
      </c>
      <c r="O198" s="43">
        <v>0</v>
      </c>
      <c r="P198" s="76"/>
    </row>
    <row r="199" spans="1:16" s="56" customFormat="1" x14ac:dyDescent="0.25">
      <c r="A199" s="46">
        <f>A198+1</f>
        <v>2</v>
      </c>
      <c r="B199" s="46" t="s">
        <v>675</v>
      </c>
      <c r="C199" s="46"/>
      <c r="D199" s="46"/>
      <c r="E199" s="46"/>
      <c r="F199" s="46">
        <v>0</v>
      </c>
      <c r="G199" s="46"/>
      <c r="H199" s="46"/>
      <c r="I199" s="46"/>
      <c r="J199" s="46">
        <v>0</v>
      </c>
      <c r="K199" s="45">
        <f t="shared" ref="K199:K262" si="27">0.5/24420.5*F199</f>
        <v>0</v>
      </c>
      <c r="L199" s="43">
        <f t="shared" si="26"/>
        <v>0</v>
      </c>
      <c r="M199" s="43">
        <v>0</v>
      </c>
      <c r="N199" s="43">
        <v>0</v>
      </c>
      <c r="O199" s="43">
        <v>0</v>
      </c>
      <c r="P199" s="76"/>
    </row>
    <row r="200" spans="1:16" s="56" customFormat="1" x14ac:dyDescent="0.25">
      <c r="A200" s="46">
        <f t="shared" ref="A200:A263" si="28">A199+1</f>
        <v>3</v>
      </c>
      <c r="B200" s="46" t="s">
        <v>707</v>
      </c>
      <c r="C200" s="46"/>
      <c r="D200" s="46"/>
      <c r="E200" s="46"/>
      <c r="F200" s="46">
        <v>0</v>
      </c>
      <c r="G200" s="46"/>
      <c r="H200" s="46"/>
      <c r="I200" s="46"/>
      <c r="J200" s="46">
        <v>0</v>
      </c>
      <c r="K200" s="45">
        <f t="shared" si="27"/>
        <v>0</v>
      </c>
      <c r="L200" s="43">
        <f t="shared" si="26"/>
        <v>0</v>
      </c>
      <c r="M200" s="43">
        <v>0</v>
      </c>
      <c r="N200" s="43">
        <v>0</v>
      </c>
      <c r="O200" s="43">
        <v>0</v>
      </c>
      <c r="P200" s="76"/>
    </row>
    <row r="201" spans="1:16" s="56" customFormat="1" x14ac:dyDescent="0.25">
      <c r="A201" s="46">
        <f t="shared" si="28"/>
        <v>4</v>
      </c>
      <c r="B201" s="46" t="s">
        <v>714</v>
      </c>
      <c r="C201" s="46"/>
      <c r="D201" s="46"/>
      <c r="E201" s="46"/>
      <c r="F201" s="46">
        <v>0</v>
      </c>
      <c r="G201" s="46"/>
      <c r="H201" s="46"/>
      <c r="I201" s="46"/>
      <c r="J201" s="46">
        <v>0</v>
      </c>
      <c r="K201" s="45">
        <f t="shared" si="27"/>
        <v>0</v>
      </c>
      <c r="L201" s="43">
        <f t="shared" si="26"/>
        <v>0</v>
      </c>
      <c r="M201" s="43">
        <v>0</v>
      </c>
      <c r="N201" s="43">
        <v>0</v>
      </c>
      <c r="O201" s="43">
        <v>0</v>
      </c>
      <c r="P201" s="76"/>
    </row>
    <row r="202" spans="1:16" s="56" customFormat="1" x14ac:dyDescent="0.25">
      <c r="A202" s="46">
        <f t="shared" si="28"/>
        <v>5</v>
      </c>
      <c r="B202" s="46" t="s">
        <v>728</v>
      </c>
      <c r="C202" s="46"/>
      <c r="D202" s="46"/>
      <c r="E202" s="46"/>
      <c r="F202" s="46">
        <v>0</v>
      </c>
      <c r="G202" s="46"/>
      <c r="H202" s="46"/>
      <c r="I202" s="46"/>
      <c r="J202" s="46">
        <v>0</v>
      </c>
      <c r="K202" s="45">
        <f t="shared" si="27"/>
        <v>0</v>
      </c>
      <c r="L202" s="43">
        <f t="shared" si="26"/>
        <v>0</v>
      </c>
      <c r="M202" s="43">
        <v>0</v>
      </c>
      <c r="N202" s="43">
        <v>0</v>
      </c>
      <c r="O202" s="43">
        <v>0</v>
      </c>
      <c r="P202" s="76"/>
    </row>
    <row r="203" spans="1:16" s="56" customFormat="1" x14ac:dyDescent="0.25">
      <c r="A203" s="46">
        <f t="shared" si="28"/>
        <v>6</v>
      </c>
      <c r="B203" s="46" t="s">
        <v>749</v>
      </c>
      <c r="C203" s="46"/>
      <c r="D203" s="46"/>
      <c r="E203" s="46"/>
      <c r="F203" s="46">
        <v>0</v>
      </c>
      <c r="G203" s="46"/>
      <c r="H203" s="46"/>
      <c r="I203" s="46"/>
      <c r="J203" s="46">
        <v>0</v>
      </c>
      <c r="K203" s="45">
        <f t="shared" si="27"/>
        <v>0</v>
      </c>
      <c r="L203" s="43">
        <f t="shared" si="26"/>
        <v>0</v>
      </c>
      <c r="M203" s="43">
        <v>0</v>
      </c>
      <c r="N203" s="43">
        <v>0</v>
      </c>
      <c r="O203" s="43">
        <v>0</v>
      </c>
      <c r="P203" s="76"/>
    </row>
    <row r="204" spans="1:16" s="56" customFormat="1" x14ac:dyDescent="0.25">
      <c r="A204" s="46">
        <f t="shared" si="28"/>
        <v>7</v>
      </c>
      <c r="B204" s="46" t="s">
        <v>1383</v>
      </c>
      <c r="C204" s="46"/>
      <c r="D204" s="46"/>
      <c r="E204" s="46"/>
      <c r="F204" s="46">
        <f>C204+D204+E204</f>
        <v>0</v>
      </c>
      <c r="G204" s="46"/>
      <c r="H204" s="46"/>
      <c r="I204" s="46"/>
      <c r="J204" s="46">
        <f>G204+H204+I204</f>
        <v>0</v>
      </c>
      <c r="K204" s="45">
        <f t="shared" si="27"/>
        <v>0</v>
      </c>
      <c r="L204" s="43">
        <f t="shared" si="26"/>
        <v>0</v>
      </c>
      <c r="M204" s="43">
        <v>0</v>
      </c>
      <c r="N204" s="43">
        <v>0</v>
      </c>
      <c r="O204" s="43">
        <v>0</v>
      </c>
      <c r="P204" s="76"/>
    </row>
    <row r="205" spans="1:16" s="56" customFormat="1" x14ac:dyDescent="0.25">
      <c r="A205" s="46">
        <f t="shared" si="28"/>
        <v>8</v>
      </c>
      <c r="B205" s="46" t="s">
        <v>37</v>
      </c>
      <c r="C205" s="46"/>
      <c r="D205" s="46"/>
      <c r="E205" s="46"/>
      <c r="F205" s="46">
        <f t="shared" ref="F205:F252" si="29">C205+D205+E205</f>
        <v>0</v>
      </c>
      <c r="G205" s="46"/>
      <c r="H205" s="46"/>
      <c r="I205" s="46"/>
      <c r="J205" s="46">
        <f t="shared" ref="J205:J265" si="30">G205+H205+I205</f>
        <v>0</v>
      </c>
      <c r="K205" s="45">
        <f t="shared" si="27"/>
        <v>0</v>
      </c>
      <c r="L205" s="43">
        <f t="shared" si="26"/>
        <v>0</v>
      </c>
      <c r="M205" s="43">
        <v>0</v>
      </c>
      <c r="N205" s="43">
        <v>0</v>
      </c>
      <c r="O205" s="43">
        <v>0</v>
      </c>
      <c r="P205" s="76"/>
    </row>
    <row r="206" spans="1:16" s="56" customFormat="1" x14ac:dyDescent="0.25">
      <c r="A206" s="46">
        <f t="shared" si="28"/>
        <v>9</v>
      </c>
      <c r="B206" s="46" t="s">
        <v>38</v>
      </c>
      <c r="C206" s="46"/>
      <c r="D206" s="46"/>
      <c r="E206" s="46"/>
      <c r="F206" s="46">
        <f t="shared" si="29"/>
        <v>0</v>
      </c>
      <c r="G206" s="46"/>
      <c r="H206" s="46"/>
      <c r="I206" s="46"/>
      <c r="J206" s="46">
        <f t="shared" si="30"/>
        <v>0</v>
      </c>
      <c r="K206" s="45">
        <f t="shared" si="27"/>
        <v>0</v>
      </c>
      <c r="L206" s="43">
        <f t="shared" si="26"/>
        <v>0</v>
      </c>
      <c r="M206" s="43">
        <v>0</v>
      </c>
      <c r="N206" s="43">
        <v>0</v>
      </c>
      <c r="O206" s="43">
        <v>0</v>
      </c>
      <c r="P206" s="76"/>
    </row>
    <row r="207" spans="1:16" s="56" customFormat="1" x14ac:dyDescent="0.25">
      <c r="A207" s="46">
        <f t="shared" si="28"/>
        <v>10</v>
      </c>
      <c r="B207" s="46" t="s">
        <v>39</v>
      </c>
      <c r="C207" s="46"/>
      <c r="D207" s="46"/>
      <c r="E207" s="46"/>
      <c r="F207" s="46">
        <f t="shared" si="29"/>
        <v>0</v>
      </c>
      <c r="G207" s="46"/>
      <c r="H207" s="46"/>
      <c r="I207" s="46"/>
      <c r="J207" s="46">
        <f t="shared" si="30"/>
        <v>0</v>
      </c>
      <c r="K207" s="45">
        <f t="shared" si="27"/>
        <v>0</v>
      </c>
      <c r="L207" s="43">
        <f t="shared" si="26"/>
        <v>0</v>
      </c>
      <c r="M207" s="43">
        <v>0</v>
      </c>
      <c r="N207" s="43">
        <v>0</v>
      </c>
      <c r="O207" s="43">
        <v>0</v>
      </c>
      <c r="P207" s="76"/>
    </row>
    <row r="208" spans="1:16" s="56" customFormat="1" x14ac:dyDescent="0.25">
      <c r="A208" s="46">
        <f t="shared" si="28"/>
        <v>11</v>
      </c>
      <c r="B208" s="46" t="s">
        <v>40</v>
      </c>
      <c r="C208" s="46"/>
      <c r="D208" s="46"/>
      <c r="E208" s="46"/>
      <c r="F208" s="46">
        <f t="shared" si="29"/>
        <v>0</v>
      </c>
      <c r="G208" s="46"/>
      <c r="H208" s="46"/>
      <c r="I208" s="46"/>
      <c r="J208" s="46">
        <f t="shared" si="30"/>
        <v>0</v>
      </c>
      <c r="K208" s="45">
        <f t="shared" si="27"/>
        <v>0</v>
      </c>
      <c r="L208" s="43">
        <f t="shared" si="26"/>
        <v>0</v>
      </c>
      <c r="M208" s="43">
        <v>0</v>
      </c>
      <c r="N208" s="43">
        <v>0</v>
      </c>
      <c r="O208" s="43">
        <v>0</v>
      </c>
      <c r="P208" s="76"/>
    </row>
    <row r="209" spans="1:16" s="56" customFormat="1" x14ac:dyDescent="0.25">
      <c r="A209" s="46">
        <f t="shared" si="28"/>
        <v>12</v>
      </c>
      <c r="B209" s="46" t="s">
        <v>41</v>
      </c>
      <c r="C209" s="46"/>
      <c r="D209" s="46"/>
      <c r="E209" s="46"/>
      <c r="F209" s="46">
        <f t="shared" si="29"/>
        <v>0</v>
      </c>
      <c r="G209" s="46"/>
      <c r="H209" s="46"/>
      <c r="I209" s="46"/>
      <c r="J209" s="46">
        <f t="shared" si="30"/>
        <v>0</v>
      </c>
      <c r="K209" s="45">
        <f t="shared" si="27"/>
        <v>0</v>
      </c>
      <c r="L209" s="43">
        <f t="shared" si="26"/>
        <v>0</v>
      </c>
      <c r="M209" s="43">
        <v>0</v>
      </c>
      <c r="N209" s="43">
        <v>0</v>
      </c>
      <c r="O209" s="43">
        <v>0</v>
      </c>
      <c r="P209" s="76"/>
    </row>
    <row r="210" spans="1:16" s="56" customFormat="1" x14ac:dyDescent="0.25">
      <c r="A210" s="46">
        <f t="shared" si="28"/>
        <v>13</v>
      </c>
      <c r="B210" s="46" t="s">
        <v>42</v>
      </c>
      <c r="C210" s="46"/>
      <c r="D210" s="46"/>
      <c r="E210" s="46"/>
      <c r="F210" s="46">
        <f t="shared" si="29"/>
        <v>0</v>
      </c>
      <c r="G210" s="46"/>
      <c r="H210" s="46"/>
      <c r="I210" s="46"/>
      <c r="J210" s="46">
        <f t="shared" si="30"/>
        <v>0</v>
      </c>
      <c r="K210" s="45">
        <f t="shared" si="27"/>
        <v>0</v>
      </c>
      <c r="L210" s="43">
        <f t="shared" si="26"/>
        <v>0</v>
      </c>
      <c r="M210" s="43">
        <v>0</v>
      </c>
      <c r="N210" s="43">
        <v>0</v>
      </c>
      <c r="O210" s="43">
        <v>0</v>
      </c>
      <c r="P210" s="76"/>
    </row>
    <row r="211" spans="1:16" s="56" customFormat="1" x14ac:dyDescent="0.25">
      <c r="A211" s="46">
        <f t="shared" si="28"/>
        <v>14</v>
      </c>
      <c r="B211" s="46" t="s">
        <v>43</v>
      </c>
      <c r="C211" s="46"/>
      <c r="D211" s="46"/>
      <c r="E211" s="46"/>
      <c r="F211" s="46">
        <f t="shared" si="29"/>
        <v>0</v>
      </c>
      <c r="G211" s="46"/>
      <c r="H211" s="46"/>
      <c r="I211" s="46"/>
      <c r="J211" s="46">
        <f t="shared" si="30"/>
        <v>0</v>
      </c>
      <c r="K211" s="45">
        <f t="shared" si="27"/>
        <v>0</v>
      </c>
      <c r="L211" s="43">
        <f t="shared" si="26"/>
        <v>0</v>
      </c>
      <c r="M211" s="43">
        <v>0</v>
      </c>
      <c r="N211" s="43">
        <v>0</v>
      </c>
      <c r="O211" s="43">
        <v>0</v>
      </c>
      <c r="P211" s="76"/>
    </row>
    <row r="212" spans="1:16" s="56" customFormat="1" x14ac:dyDescent="0.25">
      <c r="A212" s="46">
        <f t="shared" si="28"/>
        <v>15</v>
      </c>
      <c r="B212" s="46" t="s">
        <v>44</v>
      </c>
      <c r="C212" s="46"/>
      <c r="D212" s="46"/>
      <c r="E212" s="46"/>
      <c r="F212" s="46">
        <f t="shared" si="29"/>
        <v>0</v>
      </c>
      <c r="G212" s="46"/>
      <c r="H212" s="46"/>
      <c r="I212" s="46"/>
      <c r="J212" s="46">
        <f t="shared" si="30"/>
        <v>0</v>
      </c>
      <c r="K212" s="45">
        <f t="shared" si="27"/>
        <v>0</v>
      </c>
      <c r="L212" s="43">
        <f t="shared" si="26"/>
        <v>0</v>
      </c>
      <c r="M212" s="43">
        <v>0</v>
      </c>
      <c r="N212" s="43">
        <v>0</v>
      </c>
      <c r="O212" s="43">
        <v>0</v>
      </c>
      <c r="P212" s="76"/>
    </row>
    <row r="213" spans="1:16" s="56" customFormat="1" x14ac:dyDescent="0.25">
      <c r="A213" s="46">
        <f t="shared" si="28"/>
        <v>16</v>
      </c>
      <c r="B213" s="46" t="s">
        <v>45</v>
      </c>
      <c r="C213" s="46"/>
      <c r="D213" s="46"/>
      <c r="E213" s="46"/>
      <c r="F213" s="46">
        <f t="shared" si="29"/>
        <v>0</v>
      </c>
      <c r="G213" s="46"/>
      <c r="H213" s="46"/>
      <c r="I213" s="46"/>
      <c r="J213" s="46">
        <f t="shared" si="30"/>
        <v>0</v>
      </c>
      <c r="K213" s="45">
        <f t="shared" si="27"/>
        <v>0</v>
      </c>
      <c r="L213" s="43">
        <f t="shared" si="26"/>
        <v>0</v>
      </c>
      <c r="M213" s="43">
        <v>0</v>
      </c>
      <c r="N213" s="43">
        <v>0</v>
      </c>
      <c r="O213" s="43">
        <v>0</v>
      </c>
      <c r="P213" s="76"/>
    </row>
    <row r="214" spans="1:16" s="56" customFormat="1" x14ac:dyDescent="0.25">
      <c r="A214" s="46">
        <f t="shared" si="28"/>
        <v>17</v>
      </c>
      <c r="B214" s="46" t="s">
        <v>46</v>
      </c>
      <c r="C214" s="46"/>
      <c r="D214" s="46"/>
      <c r="E214" s="46"/>
      <c r="F214" s="46">
        <f t="shared" si="29"/>
        <v>0</v>
      </c>
      <c r="G214" s="46"/>
      <c r="H214" s="46"/>
      <c r="I214" s="46"/>
      <c r="J214" s="46">
        <f t="shared" si="30"/>
        <v>0</v>
      </c>
      <c r="K214" s="45">
        <f t="shared" si="27"/>
        <v>0</v>
      </c>
      <c r="L214" s="43">
        <f t="shared" si="26"/>
        <v>0</v>
      </c>
      <c r="M214" s="43">
        <v>0</v>
      </c>
      <c r="N214" s="43">
        <v>0</v>
      </c>
      <c r="O214" s="43">
        <v>0</v>
      </c>
      <c r="P214" s="76"/>
    </row>
    <row r="215" spans="1:16" s="56" customFormat="1" x14ac:dyDescent="0.25">
      <c r="A215" s="46">
        <f t="shared" si="28"/>
        <v>18</v>
      </c>
      <c r="B215" s="46" t="s">
        <v>47</v>
      </c>
      <c r="C215" s="46"/>
      <c r="D215" s="46"/>
      <c r="E215" s="46"/>
      <c r="F215" s="46">
        <f t="shared" si="29"/>
        <v>0</v>
      </c>
      <c r="G215" s="46"/>
      <c r="H215" s="46"/>
      <c r="I215" s="46"/>
      <c r="J215" s="46">
        <f t="shared" si="30"/>
        <v>0</v>
      </c>
      <c r="K215" s="45">
        <f t="shared" si="27"/>
        <v>0</v>
      </c>
      <c r="L215" s="43">
        <f t="shared" si="26"/>
        <v>0</v>
      </c>
      <c r="M215" s="43">
        <v>0</v>
      </c>
      <c r="N215" s="43">
        <v>0</v>
      </c>
      <c r="O215" s="43">
        <v>0</v>
      </c>
      <c r="P215" s="76"/>
    </row>
    <row r="216" spans="1:16" s="56" customFormat="1" x14ac:dyDescent="0.25">
      <c r="A216" s="46">
        <f t="shared" si="28"/>
        <v>19</v>
      </c>
      <c r="B216" s="46" t="s">
        <v>66</v>
      </c>
      <c r="C216" s="46"/>
      <c r="D216" s="46"/>
      <c r="E216" s="46"/>
      <c r="F216" s="46">
        <f t="shared" si="29"/>
        <v>0</v>
      </c>
      <c r="G216" s="46"/>
      <c r="H216" s="46"/>
      <c r="I216" s="46"/>
      <c r="J216" s="46">
        <f t="shared" si="30"/>
        <v>0</v>
      </c>
      <c r="K216" s="45">
        <f t="shared" si="27"/>
        <v>0</v>
      </c>
      <c r="L216" s="43">
        <f t="shared" si="26"/>
        <v>0</v>
      </c>
      <c r="M216" s="43">
        <v>0</v>
      </c>
      <c r="N216" s="43">
        <v>0</v>
      </c>
      <c r="O216" s="43">
        <v>0</v>
      </c>
      <c r="P216" s="76"/>
    </row>
    <row r="217" spans="1:16" s="56" customFormat="1" x14ac:dyDescent="0.25">
      <c r="A217" s="46">
        <f t="shared" si="28"/>
        <v>20</v>
      </c>
      <c r="B217" s="46" t="s">
        <v>67</v>
      </c>
      <c r="C217" s="46"/>
      <c r="D217" s="46"/>
      <c r="E217" s="46"/>
      <c r="F217" s="46">
        <f t="shared" si="29"/>
        <v>0</v>
      </c>
      <c r="G217" s="46"/>
      <c r="H217" s="46"/>
      <c r="I217" s="46"/>
      <c r="J217" s="46">
        <f t="shared" si="30"/>
        <v>0</v>
      </c>
      <c r="K217" s="45">
        <f t="shared" si="27"/>
        <v>0</v>
      </c>
      <c r="L217" s="43">
        <f t="shared" si="26"/>
        <v>0</v>
      </c>
      <c r="M217" s="43">
        <v>0</v>
      </c>
      <c r="N217" s="43">
        <v>0</v>
      </c>
      <c r="O217" s="43">
        <v>0</v>
      </c>
      <c r="P217" s="76"/>
    </row>
    <row r="218" spans="1:16" s="56" customFormat="1" x14ac:dyDescent="0.25">
      <c r="A218" s="46">
        <f t="shared" si="28"/>
        <v>21</v>
      </c>
      <c r="B218" s="46" t="s">
        <v>68</v>
      </c>
      <c r="C218" s="46"/>
      <c r="D218" s="46"/>
      <c r="E218" s="46"/>
      <c r="F218" s="46">
        <f t="shared" si="29"/>
        <v>0</v>
      </c>
      <c r="G218" s="46"/>
      <c r="H218" s="46"/>
      <c r="I218" s="46"/>
      <c r="J218" s="46">
        <f t="shared" si="30"/>
        <v>0</v>
      </c>
      <c r="K218" s="45">
        <f t="shared" si="27"/>
        <v>0</v>
      </c>
      <c r="L218" s="43">
        <f t="shared" si="26"/>
        <v>0</v>
      </c>
      <c r="M218" s="43">
        <v>0</v>
      </c>
      <c r="N218" s="43">
        <v>0</v>
      </c>
      <c r="O218" s="43">
        <v>0</v>
      </c>
      <c r="P218" s="76"/>
    </row>
    <row r="219" spans="1:16" s="56" customFormat="1" x14ac:dyDescent="0.25">
      <c r="A219" s="46">
        <f t="shared" si="28"/>
        <v>22</v>
      </c>
      <c r="B219" s="46" t="s">
        <v>69</v>
      </c>
      <c r="C219" s="46"/>
      <c r="D219" s="46"/>
      <c r="E219" s="46"/>
      <c r="F219" s="46">
        <f t="shared" si="29"/>
        <v>0</v>
      </c>
      <c r="G219" s="46"/>
      <c r="H219" s="46"/>
      <c r="I219" s="46"/>
      <c r="J219" s="46">
        <f t="shared" si="30"/>
        <v>0</v>
      </c>
      <c r="K219" s="45">
        <f t="shared" si="27"/>
        <v>0</v>
      </c>
      <c r="L219" s="43">
        <f t="shared" si="26"/>
        <v>0</v>
      </c>
      <c r="M219" s="43">
        <v>0</v>
      </c>
      <c r="N219" s="43">
        <v>0</v>
      </c>
      <c r="O219" s="43">
        <v>0</v>
      </c>
      <c r="P219" s="76"/>
    </row>
    <row r="220" spans="1:16" s="56" customFormat="1" x14ac:dyDescent="0.25">
      <c r="A220" s="46">
        <f t="shared" si="28"/>
        <v>23</v>
      </c>
      <c r="B220" s="46" t="s">
        <v>70</v>
      </c>
      <c r="C220" s="46"/>
      <c r="D220" s="46"/>
      <c r="E220" s="46"/>
      <c r="F220" s="46">
        <f t="shared" si="29"/>
        <v>0</v>
      </c>
      <c r="G220" s="46"/>
      <c r="H220" s="46"/>
      <c r="I220" s="46"/>
      <c r="J220" s="46">
        <f t="shared" si="30"/>
        <v>0</v>
      </c>
      <c r="K220" s="45">
        <f t="shared" si="27"/>
        <v>0</v>
      </c>
      <c r="L220" s="43">
        <f t="shared" si="26"/>
        <v>0</v>
      </c>
      <c r="M220" s="43">
        <v>0</v>
      </c>
      <c r="N220" s="43">
        <v>0</v>
      </c>
      <c r="O220" s="43">
        <v>0</v>
      </c>
      <c r="P220" s="76"/>
    </row>
    <row r="221" spans="1:16" s="56" customFormat="1" x14ac:dyDescent="0.25">
      <c r="A221" s="46">
        <f t="shared" si="28"/>
        <v>24</v>
      </c>
      <c r="B221" s="46" t="s">
        <v>71</v>
      </c>
      <c r="C221" s="46"/>
      <c r="D221" s="46"/>
      <c r="E221" s="46"/>
      <c r="F221" s="46">
        <f t="shared" si="29"/>
        <v>0</v>
      </c>
      <c r="G221" s="46"/>
      <c r="H221" s="46"/>
      <c r="I221" s="46"/>
      <c r="J221" s="46">
        <f t="shared" si="30"/>
        <v>0</v>
      </c>
      <c r="K221" s="45">
        <f t="shared" si="27"/>
        <v>0</v>
      </c>
      <c r="L221" s="43">
        <f t="shared" si="26"/>
        <v>0</v>
      </c>
      <c r="M221" s="43">
        <v>0</v>
      </c>
      <c r="N221" s="43">
        <v>0</v>
      </c>
      <c r="O221" s="43">
        <v>0</v>
      </c>
      <c r="P221" s="76"/>
    </row>
    <row r="222" spans="1:16" s="56" customFormat="1" x14ac:dyDescent="0.25">
      <c r="A222" s="46">
        <f t="shared" si="28"/>
        <v>25</v>
      </c>
      <c r="B222" s="46" t="s">
        <v>72</v>
      </c>
      <c r="C222" s="46"/>
      <c r="D222" s="46"/>
      <c r="E222" s="46"/>
      <c r="F222" s="46">
        <f t="shared" si="29"/>
        <v>0</v>
      </c>
      <c r="G222" s="46"/>
      <c r="H222" s="46"/>
      <c r="I222" s="46"/>
      <c r="J222" s="46">
        <f t="shared" si="30"/>
        <v>0</v>
      </c>
      <c r="K222" s="45">
        <f t="shared" si="27"/>
        <v>0</v>
      </c>
      <c r="L222" s="43">
        <f t="shared" si="26"/>
        <v>0</v>
      </c>
      <c r="M222" s="43">
        <v>0</v>
      </c>
      <c r="N222" s="43">
        <v>0</v>
      </c>
      <c r="O222" s="43">
        <v>0</v>
      </c>
      <c r="P222" s="76"/>
    </row>
    <row r="223" spans="1:16" s="56" customFormat="1" x14ac:dyDescent="0.25">
      <c r="A223" s="46">
        <f t="shared" si="28"/>
        <v>26</v>
      </c>
      <c r="B223" s="46" t="s">
        <v>73</v>
      </c>
      <c r="C223" s="46"/>
      <c r="D223" s="46"/>
      <c r="E223" s="46"/>
      <c r="F223" s="46">
        <f t="shared" si="29"/>
        <v>0</v>
      </c>
      <c r="G223" s="46"/>
      <c r="H223" s="46"/>
      <c r="I223" s="46"/>
      <c r="J223" s="46">
        <f t="shared" si="30"/>
        <v>0</v>
      </c>
      <c r="K223" s="45">
        <f t="shared" si="27"/>
        <v>0</v>
      </c>
      <c r="L223" s="43">
        <f t="shared" si="26"/>
        <v>0</v>
      </c>
      <c r="M223" s="43">
        <v>0</v>
      </c>
      <c r="N223" s="43">
        <v>0</v>
      </c>
      <c r="O223" s="43">
        <v>0</v>
      </c>
      <c r="P223" s="76"/>
    </row>
    <row r="224" spans="1:16" s="56" customFormat="1" x14ac:dyDescent="0.25">
      <c r="A224" s="46">
        <f t="shared" si="28"/>
        <v>27</v>
      </c>
      <c r="B224" s="46" t="s">
        <v>74</v>
      </c>
      <c r="C224" s="46"/>
      <c r="D224" s="46"/>
      <c r="E224" s="46"/>
      <c r="F224" s="46">
        <f t="shared" si="29"/>
        <v>0</v>
      </c>
      <c r="G224" s="46"/>
      <c r="H224" s="46"/>
      <c r="I224" s="46"/>
      <c r="J224" s="46">
        <f t="shared" si="30"/>
        <v>0</v>
      </c>
      <c r="K224" s="45">
        <f t="shared" si="27"/>
        <v>0</v>
      </c>
      <c r="L224" s="43">
        <f t="shared" si="26"/>
        <v>0</v>
      </c>
      <c r="M224" s="43">
        <v>0</v>
      </c>
      <c r="N224" s="43">
        <v>0</v>
      </c>
      <c r="O224" s="43">
        <v>0</v>
      </c>
      <c r="P224" s="76"/>
    </row>
    <row r="225" spans="1:16" s="56" customFormat="1" x14ac:dyDescent="0.25">
      <c r="A225" s="46">
        <f t="shared" si="28"/>
        <v>28</v>
      </c>
      <c r="B225" s="46" t="s">
        <v>75</v>
      </c>
      <c r="C225" s="46"/>
      <c r="D225" s="46"/>
      <c r="E225" s="46"/>
      <c r="F225" s="46">
        <f t="shared" si="29"/>
        <v>0</v>
      </c>
      <c r="G225" s="46"/>
      <c r="H225" s="46"/>
      <c r="I225" s="46"/>
      <c r="J225" s="46">
        <f t="shared" si="30"/>
        <v>0</v>
      </c>
      <c r="K225" s="45">
        <f t="shared" si="27"/>
        <v>0</v>
      </c>
      <c r="L225" s="43">
        <f t="shared" si="26"/>
        <v>0</v>
      </c>
      <c r="M225" s="43">
        <v>0</v>
      </c>
      <c r="N225" s="43">
        <v>0</v>
      </c>
      <c r="O225" s="43">
        <v>0</v>
      </c>
      <c r="P225" s="76"/>
    </row>
    <row r="226" spans="1:16" s="56" customFormat="1" x14ac:dyDescent="0.25">
      <c r="A226" s="46">
        <f t="shared" si="28"/>
        <v>29</v>
      </c>
      <c r="B226" s="46" t="s">
        <v>76</v>
      </c>
      <c r="C226" s="46"/>
      <c r="D226" s="46"/>
      <c r="E226" s="46"/>
      <c r="F226" s="46">
        <f t="shared" si="29"/>
        <v>0</v>
      </c>
      <c r="G226" s="46"/>
      <c r="H226" s="46"/>
      <c r="I226" s="46"/>
      <c r="J226" s="46">
        <f t="shared" si="30"/>
        <v>0</v>
      </c>
      <c r="K226" s="45">
        <f t="shared" si="27"/>
        <v>0</v>
      </c>
      <c r="L226" s="43">
        <f t="shared" si="26"/>
        <v>0</v>
      </c>
      <c r="M226" s="43">
        <v>0</v>
      </c>
      <c r="N226" s="43">
        <v>0</v>
      </c>
      <c r="O226" s="43">
        <v>0</v>
      </c>
      <c r="P226" s="76"/>
    </row>
    <row r="227" spans="1:16" s="56" customFormat="1" x14ac:dyDescent="0.25">
      <c r="A227" s="46">
        <f t="shared" si="28"/>
        <v>30</v>
      </c>
      <c r="B227" s="46" t="s">
        <v>77</v>
      </c>
      <c r="C227" s="46"/>
      <c r="D227" s="46"/>
      <c r="E227" s="46"/>
      <c r="F227" s="46">
        <f t="shared" si="29"/>
        <v>0</v>
      </c>
      <c r="G227" s="46"/>
      <c r="H227" s="46"/>
      <c r="I227" s="46"/>
      <c r="J227" s="46">
        <f t="shared" si="30"/>
        <v>0</v>
      </c>
      <c r="K227" s="45">
        <f t="shared" si="27"/>
        <v>0</v>
      </c>
      <c r="L227" s="43">
        <f t="shared" si="26"/>
        <v>0</v>
      </c>
      <c r="M227" s="43">
        <v>0</v>
      </c>
      <c r="N227" s="43">
        <v>0</v>
      </c>
      <c r="O227" s="43">
        <v>0</v>
      </c>
      <c r="P227" s="76"/>
    </row>
    <row r="228" spans="1:16" s="56" customFormat="1" x14ac:dyDescent="0.25">
      <c r="A228" s="46">
        <f t="shared" si="28"/>
        <v>31</v>
      </c>
      <c r="B228" s="46" t="s">
        <v>78</v>
      </c>
      <c r="C228" s="46"/>
      <c r="D228" s="46"/>
      <c r="E228" s="46"/>
      <c r="F228" s="46">
        <f t="shared" si="29"/>
        <v>0</v>
      </c>
      <c r="G228" s="46"/>
      <c r="H228" s="46"/>
      <c r="I228" s="46"/>
      <c r="J228" s="46">
        <f t="shared" si="30"/>
        <v>0</v>
      </c>
      <c r="K228" s="45">
        <f t="shared" si="27"/>
        <v>0</v>
      </c>
      <c r="L228" s="43">
        <f t="shared" si="26"/>
        <v>0</v>
      </c>
      <c r="M228" s="43">
        <v>0</v>
      </c>
      <c r="N228" s="43">
        <v>0</v>
      </c>
      <c r="O228" s="43">
        <v>0</v>
      </c>
      <c r="P228" s="76"/>
    </row>
    <row r="229" spans="1:16" s="56" customFormat="1" x14ac:dyDescent="0.25">
      <c r="A229" s="46">
        <f t="shared" si="28"/>
        <v>32</v>
      </c>
      <c r="B229" s="46" t="s">
        <v>79</v>
      </c>
      <c r="C229" s="46"/>
      <c r="D229" s="46"/>
      <c r="E229" s="46"/>
      <c r="F229" s="46">
        <f t="shared" si="29"/>
        <v>0</v>
      </c>
      <c r="G229" s="46"/>
      <c r="H229" s="46"/>
      <c r="I229" s="46"/>
      <c r="J229" s="46">
        <f t="shared" si="30"/>
        <v>0</v>
      </c>
      <c r="K229" s="45">
        <f t="shared" si="27"/>
        <v>0</v>
      </c>
      <c r="L229" s="43">
        <f t="shared" si="26"/>
        <v>0</v>
      </c>
      <c r="M229" s="43">
        <v>0</v>
      </c>
      <c r="N229" s="43">
        <v>0</v>
      </c>
      <c r="O229" s="43">
        <v>0</v>
      </c>
      <c r="P229" s="76"/>
    </row>
    <row r="230" spans="1:16" s="56" customFormat="1" x14ac:dyDescent="0.25">
      <c r="A230" s="46">
        <f t="shared" si="28"/>
        <v>33</v>
      </c>
      <c r="B230" s="46" t="s">
        <v>80</v>
      </c>
      <c r="C230" s="46"/>
      <c r="D230" s="46"/>
      <c r="E230" s="46"/>
      <c r="F230" s="46">
        <f t="shared" si="29"/>
        <v>0</v>
      </c>
      <c r="G230" s="46"/>
      <c r="H230" s="46"/>
      <c r="I230" s="46"/>
      <c r="J230" s="46">
        <f t="shared" si="30"/>
        <v>0</v>
      </c>
      <c r="K230" s="45">
        <f t="shared" si="27"/>
        <v>0</v>
      </c>
      <c r="L230" s="43">
        <f t="shared" ref="L230:L261" si="31">K230*4281.45</f>
        <v>0</v>
      </c>
      <c r="M230" s="43">
        <v>0</v>
      </c>
      <c r="N230" s="43">
        <v>0</v>
      </c>
      <c r="O230" s="43">
        <v>0</v>
      </c>
      <c r="P230" s="76"/>
    </row>
    <row r="231" spans="1:16" s="56" customFormat="1" x14ac:dyDescent="0.25">
      <c r="A231" s="46">
        <f t="shared" si="28"/>
        <v>34</v>
      </c>
      <c r="B231" s="46" t="s">
        <v>81</v>
      </c>
      <c r="C231" s="46"/>
      <c r="D231" s="46"/>
      <c r="E231" s="46"/>
      <c r="F231" s="46">
        <f t="shared" si="29"/>
        <v>0</v>
      </c>
      <c r="G231" s="46"/>
      <c r="H231" s="46"/>
      <c r="I231" s="46"/>
      <c r="J231" s="46">
        <f t="shared" si="30"/>
        <v>0</v>
      </c>
      <c r="K231" s="45">
        <f t="shared" si="27"/>
        <v>0</v>
      </c>
      <c r="L231" s="43">
        <f t="shared" si="31"/>
        <v>0</v>
      </c>
      <c r="M231" s="43">
        <v>0</v>
      </c>
      <c r="N231" s="43">
        <v>0</v>
      </c>
      <c r="O231" s="43">
        <v>0</v>
      </c>
      <c r="P231" s="76"/>
    </row>
    <row r="232" spans="1:16" s="56" customFormat="1" x14ac:dyDescent="0.25">
      <c r="A232" s="46">
        <f t="shared" si="28"/>
        <v>35</v>
      </c>
      <c r="B232" s="46" t="s">
        <v>112</v>
      </c>
      <c r="C232" s="46"/>
      <c r="D232" s="46"/>
      <c r="E232" s="46"/>
      <c r="F232" s="46">
        <f t="shared" si="29"/>
        <v>0</v>
      </c>
      <c r="G232" s="46"/>
      <c r="H232" s="46"/>
      <c r="I232" s="46"/>
      <c r="J232" s="46">
        <f t="shared" si="30"/>
        <v>0</v>
      </c>
      <c r="K232" s="45">
        <f t="shared" si="27"/>
        <v>0</v>
      </c>
      <c r="L232" s="43">
        <f t="shared" si="31"/>
        <v>0</v>
      </c>
      <c r="M232" s="43">
        <v>0</v>
      </c>
      <c r="N232" s="43">
        <v>0</v>
      </c>
      <c r="O232" s="43">
        <v>0</v>
      </c>
      <c r="P232" s="76"/>
    </row>
    <row r="233" spans="1:16" s="56" customFormat="1" x14ac:dyDescent="0.25">
      <c r="A233" s="46">
        <f t="shared" si="28"/>
        <v>36</v>
      </c>
      <c r="B233" s="46" t="s">
        <v>113</v>
      </c>
      <c r="C233" s="46"/>
      <c r="D233" s="46"/>
      <c r="E233" s="46"/>
      <c r="F233" s="46">
        <f t="shared" si="29"/>
        <v>0</v>
      </c>
      <c r="G233" s="46"/>
      <c r="H233" s="46"/>
      <c r="I233" s="46"/>
      <c r="J233" s="46">
        <f t="shared" si="30"/>
        <v>0</v>
      </c>
      <c r="K233" s="45">
        <f t="shared" si="27"/>
        <v>0</v>
      </c>
      <c r="L233" s="43">
        <f t="shared" si="31"/>
        <v>0</v>
      </c>
      <c r="M233" s="43">
        <v>0</v>
      </c>
      <c r="N233" s="43">
        <v>0</v>
      </c>
      <c r="O233" s="43">
        <v>0</v>
      </c>
      <c r="P233" s="76"/>
    </row>
    <row r="234" spans="1:16" s="56" customFormat="1" x14ac:dyDescent="0.25">
      <c r="A234" s="46">
        <f t="shared" si="28"/>
        <v>37</v>
      </c>
      <c r="B234" s="46" t="s">
        <v>114</v>
      </c>
      <c r="C234" s="46"/>
      <c r="D234" s="46"/>
      <c r="E234" s="46"/>
      <c r="F234" s="46">
        <f t="shared" si="29"/>
        <v>0</v>
      </c>
      <c r="G234" s="46"/>
      <c r="H234" s="46"/>
      <c r="I234" s="46"/>
      <c r="J234" s="46">
        <f t="shared" si="30"/>
        <v>0</v>
      </c>
      <c r="K234" s="45">
        <f t="shared" si="27"/>
        <v>0</v>
      </c>
      <c r="L234" s="43">
        <f t="shared" si="31"/>
        <v>0</v>
      </c>
      <c r="M234" s="43">
        <v>0</v>
      </c>
      <c r="N234" s="43">
        <v>0</v>
      </c>
      <c r="O234" s="43">
        <v>0</v>
      </c>
      <c r="P234" s="76"/>
    </row>
    <row r="235" spans="1:16" s="56" customFormat="1" x14ac:dyDescent="0.25">
      <c r="A235" s="46">
        <f t="shared" si="28"/>
        <v>38</v>
      </c>
      <c r="B235" s="46" t="s">
        <v>115</v>
      </c>
      <c r="C235" s="46"/>
      <c r="D235" s="46"/>
      <c r="E235" s="46"/>
      <c r="F235" s="46">
        <f t="shared" si="29"/>
        <v>0</v>
      </c>
      <c r="G235" s="46"/>
      <c r="H235" s="46"/>
      <c r="I235" s="46"/>
      <c r="J235" s="46">
        <f t="shared" si="30"/>
        <v>0</v>
      </c>
      <c r="K235" s="45">
        <f t="shared" si="27"/>
        <v>0</v>
      </c>
      <c r="L235" s="43">
        <f t="shared" si="31"/>
        <v>0</v>
      </c>
      <c r="M235" s="43">
        <v>0</v>
      </c>
      <c r="N235" s="43">
        <v>0</v>
      </c>
      <c r="O235" s="43">
        <v>0</v>
      </c>
      <c r="P235" s="76"/>
    </row>
    <row r="236" spans="1:16" s="56" customFormat="1" x14ac:dyDescent="0.25">
      <c r="A236" s="46">
        <f t="shared" si="28"/>
        <v>39</v>
      </c>
      <c r="B236" s="46" t="s">
        <v>116</v>
      </c>
      <c r="C236" s="46"/>
      <c r="D236" s="46"/>
      <c r="E236" s="46"/>
      <c r="F236" s="46">
        <f t="shared" si="29"/>
        <v>0</v>
      </c>
      <c r="G236" s="46"/>
      <c r="H236" s="46"/>
      <c r="I236" s="46"/>
      <c r="J236" s="46">
        <f t="shared" si="30"/>
        <v>0</v>
      </c>
      <c r="K236" s="45">
        <f t="shared" si="27"/>
        <v>0</v>
      </c>
      <c r="L236" s="43">
        <f t="shared" si="31"/>
        <v>0</v>
      </c>
      <c r="M236" s="43">
        <v>0</v>
      </c>
      <c r="N236" s="43">
        <v>0</v>
      </c>
      <c r="O236" s="43">
        <v>0</v>
      </c>
      <c r="P236" s="76"/>
    </row>
    <row r="237" spans="1:16" s="56" customFormat="1" x14ac:dyDescent="0.25">
      <c r="A237" s="46">
        <f t="shared" si="28"/>
        <v>40</v>
      </c>
      <c r="B237" s="46" t="s">
        <v>117</v>
      </c>
      <c r="C237" s="46"/>
      <c r="D237" s="46"/>
      <c r="E237" s="46"/>
      <c r="F237" s="46">
        <f t="shared" si="29"/>
        <v>0</v>
      </c>
      <c r="G237" s="46"/>
      <c r="H237" s="46"/>
      <c r="I237" s="46"/>
      <c r="J237" s="46">
        <f t="shared" si="30"/>
        <v>0</v>
      </c>
      <c r="K237" s="45">
        <f t="shared" si="27"/>
        <v>0</v>
      </c>
      <c r="L237" s="43">
        <f t="shared" si="31"/>
        <v>0</v>
      </c>
      <c r="M237" s="43">
        <v>0</v>
      </c>
      <c r="N237" s="43">
        <v>0</v>
      </c>
      <c r="O237" s="43">
        <v>0</v>
      </c>
      <c r="P237" s="76"/>
    </row>
    <row r="238" spans="1:16" s="56" customFormat="1" x14ac:dyDescent="0.25">
      <c r="A238" s="46">
        <f t="shared" si="28"/>
        <v>41</v>
      </c>
      <c r="B238" s="46" t="s">
        <v>118</v>
      </c>
      <c r="C238" s="46"/>
      <c r="D238" s="46"/>
      <c r="E238" s="46"/>
      <c r="F238" s="46">
        <f t="shared" si="29"/>
        <v>0</v>
      </c>
      <c r="G238" s="46"/>
      <c r="H238" s="46"/>
      <c r="I238" s="46"/>
      <c r="J238" s="46">
        <f t="shared" si="30"/>
        <v>0</v>
      </c>
      <c r="K238" s="45">
        <f t="shared" si="27"/>
        <v>0</v>
      </c>
      <c r="L238" s="43">
        <f t="shared" si="31"/>
        <v>0</v>
      </c>
      <c r="M238" s="43">
        <v>0</v>
      </c>
      <c r="N238" s="43">
        <v>0</v>
      </c>
      <c r="O238" s="43">
        <v>0</v>
      </c>
      <c r="P238" s="76"/>
    </row>
    <row r="239" spans="1:16" s="56" customFormat="1" x14ac:dyDescent="0.25">
      <c r="A239" s="46">
        <f t="shared" si="28"/>
        <v>42</v>
      </c>
      <c r="B239" s="46" t="s">
        <v>119</v>
      </c>
      <c r="C239" s="46"/>
      <c r="D239" s="46"/>
      <c r="E239" s="46"/>
      <c r="F239" s="46">
        <f t="shared" si="29"/>
        <v>0</v>
      </c>
      <c r="G239" s="46"/>
      <c r="H239" s="46"/>
      <c r="I239" s="46"/>
      <c r="J239" s="46">
        <f t="shared" si="30"/>
        <v>0</v>
      </c>
      <c r="K239" s="45">
        <f t="shared" si="27"/>
        <v>0</v>
      </c>
      <c r="L239" s="43">
        <f t="shared" si="31"/>
        <v>0</v>
      </c>
      <c r="M239" s="43">
        <v>0</v>
      </c>
      <c r="N239" s="43">
        <v>0</v>
      </c>
      <c r="O239" s="43">
        <v>0</v>
      </c>
      <c r="P239" s="76"/>
    </row>
    <row r="240" spans="1:16" s="56" customFormat="1" x14ac:dyDescent="0.25">
      <c r="A240" s="46">
        <f t="shared" si="28"/>
        <v>43</v>
      </c>
      <c r="B240" s="46" t="s">
        <v>120</v>
      </c>
      <c r="C240" s="46"/>
      <c r="D240" s="46"/>
      <c r="E240" s="46"/>
      <c r="F240" s="46">
        <f t="shared" si="29"/>
        <v>0</v>
      </c>
      <c r="G240" s="46"/>
      <c r="H240" s="46"/>
      <c r="I240" s="46"/>
      <c r="J240" s="46">
        <f t="shared" si="30"/>
        <v>0</v>
      </c>
      <c r="K240" s="45">
        <f t="shared" si="27"/>
        <v>0</v>
      </c>
      <c r="L240" s="43">
        <f t="shared" si="31"/>
        <v>0</v>
      </c>
      <c r="M240" s="43">
        <v>0</v>
      </c>
      <c r="N240" s="43">
        <v>0</v>
      </c>
      <c r="O240" s="43">
        <v>0</v>
      </c>
      <c r="P240" s="76"/>
    </row>
    <row r="241" spans="1:16" s="56" customFormat="1" x14ac:dyDescent="0.25">
      <c r="A241" s="46">
        <f t="shared" si="28"/>
        <v>44</v>
      </c>
      <c r="B241" s="46" t="s">
        <v>122</v>
      </c>
      <c r="C241" s="46"/>
      <c r="D241" s="46"/>
      <c r="E241" s="46"/>
      <c r="F241" s="46">
        <f t="shared" si="29"/>
        <v>0</v>
      </c>
      <c r="G241" s="46"/>
      <c r="H241" s="46"/>
      <c r="I241" s="46"/>
      <c r="J241" s="46">
        <f t="shared" si="30"/>
        <v>0</v>
      </c>
      <c r="K241" s="45">
        <f t="shared" si="27"/>
        <v>0</v>
      </c>
      <c r="L241" s="43">
        <f t="shared" si="31"/>
        <v>0</v>
      </c>
      <c r="M241" s="43">
        <v>0</v>
      </c>
      <c r="N241" s="43">
        <v>0</v>
      </c>
      <c r="O241" s="43">
        <v>0</v>
      </c>
      <c r="P241" s="76"/>
    </row>
    <row r="242" spans="1:16" s="56" customFormat="1" x14ac:dyDescent="0.25">
      <c r="A242" s="46">
        <f t="shared" si="28"/>
        <v>45</v>
      </c>
      <c r="B242" s="46" t="s">
        <v>123</v>
      </c>
      <c r="C242" s="46"/>
      <c r="D242" s="46"/>
      <c r="E242" s="46"/>
      <c r="F242" s="46">
        <f t="shared" si="29"/>
        <v>0</v>
      </c>
      <c r="G242" s="46"/>
      <c r="H242" s="46"/>
      <c r="I242" s="46"/>
      <c r="J242" s="46">
        <f t="shared" si="30"/>
        <v>0</v>
      </c>
      <c r="K242" s="45">
        <f t="shared" si="27"/>
        <v>0</v>
      </c>
      <c r="L242" s="43">
        <f t="shared" si="31"/>
        <v>0</v>
      </c>
      <c r="M242" s="43">
        <v>0</v>
      </c>
      <c r="N242" s="43">
        <v>0</v>
      </c>
      <c r="O242" s="43">
        <v>0</v>
      </c>
      <c r="P242" s="76"/>
    </row>
    <row r="243" spans="1:16" s="56" customFormat="1" x14ac:dyDescent="0.25">
      <c r="A243" s="46">
        <f t="shared" si="28"/>
        <v>46</v>
      </c>
      <c r="B243" s="46" t="s">
        <v>1670</v>
      </c>
      <c r="C243" s="46"/>
      <c r="D243" s="46"/>
      <c r="E243" s="46"/>
      <c r="F243" s="46">
        <f t="shared" si="29"/>
        <v>0</v>
      </c>
      <c r="G243" s="46"/>
      <c r="H243" s="46"/>
      <c r="I243" s="46"/>
      <c r="J243" s="46">
        <f t="shared" si="30"/>
        <v>0</v>
      </c>
      <c r="K243" s="45">
        <f t="shared" si="27"/>
        <v>0</v>
      </c>
      <c r="L243" s="43">
        <f t="shared" si="31"/>
        <v>0</v>
      </c>
      <c r="M243" s="43">
        <v>0</v>
      </c>
      <c r="N243" s="43">
        <v>0</v>
      </c>
      <c r="O243" s="43">
        <v>0</v>
      </c>
      <c r="P243" s="76"/>
    </row>
    <row r="244" spans="1:16" s="56" customFormat="1" x14ac:dyDescent="0.25">
      <c r="A244" s="46">
        <f t="shared" si="28"/>
        <v>47</v>
      </c>
      <c r="B244" s="46" t="s">
        <v>1671</v>
      </c>
      <c r="C244" s="46"/>
      <c r="D244" s="46"/>
      <c r="E244" s="46"/>
      <c r="F244" s="46">
        <f t="shared" si="29"/>
        <v>0</v>
      </c>
      <c r="G244" s="46"/>
      <c r="H244" s="46"/>
      <c r="I244" s="46"/>
      <c r="J244" s="46">
        <f t="shared" si="30"/>
        <v>0</v>
      </c>
      <c r="K244" s="45">
        <f t="shared" si="27"/>
        <v>0</v>
      </c>
      <c r="L244" s="43">
        <f t="shared" si="31"/>
        <v>0</v>
      </c>
      <c r="M244" s="43">
        <v>0</v>
      </c>
      <c r="N244" s="43">
        <v>0</v>
      </c>
      <c r="O244" s="43">
        <v>0</v>
      </c>
      <c r="P244" s="76"/>
    </row>
    <row r="245" spans="1:16" s="56" customFormat="1" x14ac:dyDescent="0.25">
      <c r="A245" s="46">
        <f t="shared" si="28"/>
        <v>48</v>
      </c>
      <c r="B245" s="46" t="s">
        <v>1672</v>
      </c>
      <c r="C245" s="46"/>
      <c r="D245" s="46"/>
      <c r="E245" s="46"/>
      <c r="F245" s="46">
        <f t="shared" si="29"/>
        <v>0</v>
      </c>
      <c r="G245" s="46"/>
      <c r="H245" s="46"/>
      <c r="I245" s="46"/>
      <c r="J245" s="46">
        <f t="shared" si="30"/>
        <v>0</v>
      </c>
      <c r="K245" s="45">
        <f t="shared" si="27"/>
        <v>0</v>
      </c>
      <c r="L245" s="43">
        <f t="shared" si="31"/>
        <v>0</v>
      </c>
      <c r="M245" s="43">
        <v>0</v>
      </c>
      <c r="N245" s="43">
        <v>0</v>
      </c>
      <c r="O245" s="43">
        <v>0</v>
      </c>
      <c r="P245" s="76"/>
    </row>
    <row r="246" spans="1:16" s="56" customFormat="1" x14ac:dyDescent="0.25">
      <c r="A246" s="46">
        <f t="shared" si="28"/>
        <v>49</v>
      </c>
      <c r="B246" s="46" t="s">
        <v>1673</v>
      </c>
      <c r="C246" s="46"/>
      <c r="D246" s="46"/>
      <c r="E246" s="46"/>
      <c r="F246" s="46">
        <f t="shared" si="29"/>
        <v>0</v>
      </c>
      <c r="G246" s="46"/>
      <c r="H246" s="46"/>
      <c r="I246" s="46"/>
      <c r="J246" s="46">
        <f t="shared" si="30"/>
        <v>0</v>
      </c>
      <c r="K246" s="45">
        <f t="shared" si="27"/>
        <v>0</v>
      </c>
      <c r="L246" s="43">
        <f t="shared" si="31"/>
        <v>0</v>
      </c>
      <c r="M246" s="43">
        <v>0</v>
      </c>
      <c r="N246" s="43">
        <v>0</v>
      </c>
      <c r="O246" s="43">
        <v>0</v>
      </c>
      <c r="P246" s="76"/>
    </row>
    <row r="247" spans="1:16" s="56" customFormat="1" x14ac:dyDescent="0.25">
      <c r="A247" s="46">
        <f t="shared" si="28"/>
        <v>50</v>
      </c>
      <c r="B247" s="46" t="s">
        <v>1674</v>
      </c>
      <c r="C247" s="46"/>
      <c r="D247" s="46"/>
      <c r="E247" s="46"/>
      <c r="F247" s="46">
        <f t="shared" si="29"/>
        <v>0</v>
      </c>
      <c r="G247" s="46"/>
      <c r="H247" s="46"/>
      <c r="I247" s="46"/>
      <c r="J247" s="46">
        <f t="shared" si="30"/>
        <v>0</v>
      </c>
      <c r="K247" s="45">
        <f t="shared" si="27"/>
        <v>0</v>
      </c>
      <c r="L247" s="43">
        <f t="shared" si="31"/>
        <v>0</v>
      </c>
      <c r="M247" s="43">
        <v>0</v>
      </c>
      <c r="N247" s="43">
        <v>0</v>
      </c>
      <c r="O247" s="43">
        <v>0</v>
      </c>
      <c r="P247" s="76"/>
    </row>
    <row r="248" spans="1:16" s="56" customFormat="1" x14ac:dyDescent="0.25">
      <c r="A248" s="46">
        <f t="shared" si="28"/>
        <v>51</v>
      </c>
      <c r="B248" s="46" t="s">
        <v>1675</v>
      </c>
      <c r="C248" s="46"/>
      <c r="D248" s="46"/>
      <c r="E248" s="46"/>
      <c r="F248" s="46">
        <f t="shared" si="29"/>
        <v>0</v>
      </c>
      <c r="G248" s="46"/>
      <c r="H248" s="46"/>
      <c r="I248" s="46"/>
      <c r="J248" s="46">
        <f t="shared" si="30"/>
        <v>0</v>
      </c>
      <c r="K248" s="45">
        <f t="shared" si="27"/>
        <v>0</v>
      </c>
      <c r="L248" s="43">
        <f t="shared" si="31"/>
        <v>0</v>
      </c>
      <c r="M248" s="43">
        <v>0</v>
      </c>
      <c r="N248" s="43">
        <v>0</v>
      </c>
      <c r="O248" s="43">
        <v>0</v>
      </c>
      <c r="P248" s="76"/>
    </row>
    <row r="249" spans="1:16" s="56" customFormat="1" x14ac:dyDescent="0.25">
      <c r="A249" s="46">
        <f t="shared" si="28"/>
        <v>52</v>
      </c>
      <c r="B249" s="46" t="s">
        <v>1676</v>
      </c>
      <c r="C249" s="46"/>
      <c r="D249" s="46"/>
      <c r="E249" s="46"/>
      <c r="F249" s="46">
        <f t="shared" si="29"/>
        <v>0</v>
      </c>
      <c r="G249" s="46"/>
      <c r="H249" s="46"/>
      <c r="I249" s="46"/>
      <c r="J249" s="46">
        <f t="shared" si="30"/>
        <v>0</v>
      </c>
      <c r="K249" s="45">
        <f t="shared" si="27"/>
        <v>0</v>
      </c>
      <c r="L249" s="43">
        <f t="shared" si="31"/>
        <v>0</v>
      </c>
      <c r="M249" s="43">
        <v>0</v>
      </c>
      <c r="N249" s="43">
        <v>0</v>
      </c>
      <c r="O249" s="43">
        <v>0</v>
      </c>
      <c r="P249" s="76"/>
    </row>
    <row r="250" spans="1:16" s="56" customFormat="1" x14ac:dyDescent="0.25">
      <c r="A250" s="46">
        <f t="shared" si="28"/>
        <v>53</v>
      </c>
      <c r="B250" s="46" t="s">
        <v>1677</v>
      </c>
      <c r="C250" s="46"/>
      <c r="D250" s="46"/>
      <c r="E250" s="46"/>
      <c r="F250" s="46">
        <f t="shared" si="29"/>
        <v>0</v>
      </c>
      <c r="G250" s="46"/>
      <c r="H250" s="46"/>
      <c r="I250" s="46"/>
      <c r="J250" s="46">
        <f t="shared" si="30"/>
        <v>0</v>
      </c>
      <c r="K250" s="45">
        <f t="shared" si="27"/>
        <v>0</v>
      </c>
      <c r="L250" s="43">
        <f t="shared" si="31"/>
        <v>0</v>
      </c>
      <c r="M250" s="43">
        <v>0</v>
      </c>
      <c r="N250" s="43">
        <v>0</v>
      </c>
      <c r="O250" s="43">
        <v>0</v>
      </c>
      <c r="P250" s="76"/>
    </row>
    <row r="251" spans="1:16" s="56" customFormat="1" x14ac:dyDescent="0.25">
      <c r="A251" s="46">
        <f t="shared" si="28"/>
        <v>54</v>
      </c>
      <c r="B251" s="46" t="s">
        <v>1678</v>
      </c>
      <c r="C251" s="46"/>
      <c r="D251" s="46"/>
      <c r="E251" s="46"/>
      <c r="F251" s="46">
        <f t="shared" si="29"/>
        <v>0</v>
      </c>
      <c r="G251" s="46"/>
      <c r="H251" s="46"/>
      <c r="I251" s="46"/>
      <c r="J251" s="46">
        <f t="shared" si="30"/>
        <v>0</v>
      </c>
      <c r="K251" s="45">
        <f t="shared" si="27"/>
        <v>0</v>
      </c>
      <c r="L251" s="43">
        <f t="shared" si="31"/>
        <v>0</v>
      </c>
      <c r="M251" s="43">
        <v>0</v>
      </c>
      <c r="N251" s="43">
        <v>0</v>
      </c>
      <c r="O251" s="43">
        <v>0</v>
      </c>
      <c r="P251" s="76"/>
    </row>
    <row r="252" spans="1:16" s="56" customFormat="1" x14ac:dyDescent="0.25">
      <c r="A252" s="46">
        <f t="shared" si="28"/>
        <v>55</v>
      </c>
      <c r="B252" s="46" t="s">
        <v>1679</v>
      </c>
      <c r="C252" s="46"/>
      <c r="D252" s="46"/>
      <c r="E252" s="46"/>
      <c r="F252" s="46">
        <f t="shared" si="29"/>
        <v>0</v>
      </c>
      <c r="G252" s="46"/>
      <c r="H252" s="46"/>
      <c r="I252" s="46"/>
      <c r="J252" s="46">
        <f t="shared" si="30"/>
        <v>0</v>
      </c>
      <c r="K252" s="45">
        <f t="shared" si="27"/>
        <v>0</v>
      </c>
      <c r="L252" s="43">
        <f t="shared" si="31"/>
        <v>0</v>
      </c>
      <c r="M252" s="43">
        <v>0</v>
      </c>
      <c r="N252" s="43">
        <v>0</v>
      </c>
      <c r="O252" s="43">
        <v>0</v>
      </c>
      <c r="P252" s="76"/>
    </row>
    <row r="253" spans="1:16" s="56" customFormat="1" x14ac:dyDescent="0.25">
      <c r="A253" s="46">
        <f t="shared" si="28"/>
        <v>56</v>
      </c>
      <c r="B253" s="46" t="s">
        <v>1680</v>
      </c>
      <c r="C253" s="46">
        <v>4598.6000000000004</v>
      </c>
      <c r="D253" s="46">
        <v>90.9</v>
      </c>
      <c r="E253" s="46">
        <v>100</v>
      </c>
      <c r="F253" s="46">
        <f>C253+D253+E253</f>
        <v>4789.5</v>
      </c>
      <c r="G253" s="46">
        <v>73</v>
      </c>
      <c r="H253" s="46">
        <v>1</v>
      </c>
      <c r="I253" s="46">
        <v>1</v>
      </c>
      <c r="J253" s="46">
        <f t="shared" si="30"/>
        <v>75</v>
      </c>
      <c r="K253" s="45">
        <f t="shared" si="27"/>
        <v>9.8063102721074519E-2</v>
      </c>
      <c r="L253" s="43">
        <f t="shared" si="31"/>
        <v>419.85227114514447</v>
      </c>
      <c r="M253" s="43">
        <f>L253*0.22</f>
        <v>92.36749965193178</v>
      </c>
      <c r="N253" s="43">
        <v>180.43610900677712</v>
      </c>
      <c r="O253" s="43">
        <v>163.08906900604433</v>
      </c>
      <c r="P253" s="76">
        <f>(L253+M253+N253+O253)/F253</f>
        <v>0.17867104056997551</v>
      </c>
    </row>
    <row r="254" spans="1:16" s="56" customFormat="1" x14ac:dyDescent="0.25">
      <c r="A254" s="46">
        <f t="shared" si="28"/>
        <v>57</v>
      </c>
      <c r="B254" s="46" t="s">
        <v>1681</v>
      </c>
      <c r="C254" s="46"/>
      <c r="D254" s="46"/>
      <c r="E254" s="46"/>
      <c r="F254" s="46">
        <f t="shared" ref="F254:F282" si="32">C254+D254+E254</f>
        <v>0</v>
      </c>
      <c r="G254" s="46"/>
      <c r="H254" s="46"/>
      <c r="I254" s="46"/>
      <c r="J254" s="46">
        <f t="shared" si="30"/>
        <v>0</v>
      </c>
      <c r="K254" s="45">
        <f t="shared" si="27"/>
        <v>0</v>
      </c>
      <c r="L254" s="43">
        <f t="shared" si="31"/>
        <v>0</v>
      </c>
      <c r="M254" s="43">
        <f t="shared" ref="M254:M281" si="33">L254*0.22</f>
        <v>0</v>
      </c>
      <c r="N254" s="43">
        <v>0</v>
      </c>
      <c r="O254" s="43">
        <v>0</v>
      </c>
      <c r="P254" s="76"/>
    </row>
    <row r="255" spans="1:16" s="56" customFormat="1" x14ac:dyDescent="0.25">
      <c r="A255" s="46">
        <f t="shared" si="28"/>
        <v>58</v>
      </c>
      <c r="B255" s="46" t="s">
        <v>1682</v>
      </c>
      <c r="C255" s="46">
        <v>4956.8999999999996</v>
      </c>
      <c r="D255" s="46"/>
      <c r="E255" s="46"/>
      <c r="F255" s="46">
        <f t="shared" si="32"/>
        <v>4956.8999999999996</v>
      </c>
      <c r="G255" s="46">
        <v>77</v>
      </c>
      <c r="H255" s="46"/>
      <c r="I255" s="46"/>
      <c r="J255" s="46">
        <f t="shared" si="30"/>
        <v>77</v>
      </c>
      <c r="K255" s="45">
        <f t="shared" si="27"/>
        <v>0.10149055097151984</v>
      </c>
      <c r="L255" s="43">
        <f t="shared" si="31"/>
        <v>434.5267194570136</v>
      </c>
      <c r="M255" s="43">
        <f t="shared" si="33"/>
        <v>95.595878280542991</v>
      </c>
      <c r="N255" s="43">
        <v>186.7426137875965</v>
      </c>
      <c r="O255" s="43">
        <v>168.78926947615847</v>
      </c>
      <c r="P255" s="76">
        <f>(L255+M255+N255+O255)/F255</f>
        <v>0.17867104056997551</v>
      </c>
    </row>
    <row r="256" spans="1:16" s="56" customFormat="1" x14ac:dyDescent="0.25">
      <c r="A256" s="46">
        <f t="shared" si="28"/>
        <v>59</v>
      </c>
      <c r="B256" s="46" t="s">
        <v>1683</v>
      </c>
      <c r="C256" s="46">
        <v>4250.2</v>
      </c>
      <c r="D256" s="46"/>
      <c r="E256" s="46"/>
      <c r="F256" s="46">
        <f t="shared" si="32"/>
        <v>4250.2</v>
      </c>
      <c r="G256" s="46">
        <v>72</v>
      </c>
      <c r="H256" s="46"/>
      <c r="I256" s="46"/>
      <c r="J256" s="46">
        <f t="shared" si="30"/>
        <v>72</v>
      </c>
      <c r="K256" s="45">
        <f t="shared" si="27"/>
        <v>8.7021150263098632E-2</v>
      </c>
      <c r="L256" s="43">
        <f t="shared" si="31"/>
        <v>372.57670379394364</v>
      </c>
      <c r="M256" s="43">
        <f t="shared" si="33"/>
        <v>81.966874834667607</v>
      </c>
      <c r="N256" s="43">
        <v>160.11891648410148</v>
      </c>
      <c r="O256" s="43">
        <v>144.72516151779718</v>
      </c>
      <c r="P256" s="76">
        <f>(L256+M256+N256+O256)/F256</f>
        <v>0.17867104056997554</v>
      </c>
    </row>
    <row r="257" spans="1:16" s="56" customFormat="1" x14ac:dyDescent="0.25">
      <c r="A257" s="46">
        <f t="shared" si="28"/>
        <v>60</v>
      </c>
      <c r="B257" s="46" t="s">
        <v>1684</v>
      </c>
      <c r="C257" s="46"/>
      <c r="D257" s="46"/>
      <c r="E257" s="46"/>
      <c r="F257" s="46">
        <f t="shared" si="32"/>
        <v>0</v>
      </c>
      <c r="G257" s="46"/>
      <c r="H257" s="46"/>
      <c r="I257" s="46"/>
      <c r="J257" s="46">
        <f t="shared" si="30"/>
        <v>0</v>
      </c>
      <c r="K257" s="45">
        <f t="shared" si="27"/>
        <v>0</v>
      </c>
      <c r="L257" s="43">
        <f t="shared" si="31"/>
        <v>0</v>
      </c>
      <c r="M257" s="43">
        <f t="shared" si="33"/>
        <v>0</v>
      </c>
      <c r="N257" s="43">
        <v>0</v>
      </c>
      <c r="O257" s="43">
        <v>0</v>
      </c>
      <c r="P257" s="76"/>
    </row>
    <row r="258" spans="1:16" s="56" customFormat="1" x14ac:dyDescent="0.25">
      <c r="A258" s="46">
        <f t="shared" si="28"/>
        <v>61</v>
      </c>
      <c r="B258" s="46" t="s">
        <v>1685</v>
      </c>
      <c r="C258" s="46"/>
      <c r="D258" s="46"/>
      <c r="E258" s="46"/>
      <c r="F258" s="46">
        <f t="shared" si="32"/>
        <v>0</v>
      </c>
      <c r="G258" s="46"/>
      <c r="H258" s="46"/>
      <c r="I258" s="46"/>
      <c r="J258" s="46">
        <f t="shared" si="30"/>
        <v>0</v>
      </c>
      <c r="K258" s="45">
        <f t="shared" si="27"/>
        <v>0</v>
      </c>
      <c r="L258" s="43">
        <f t="shared" si="31"/>
        <v>0</v>
      </c>
      <c r="M258" s="43">
        <f t="shared" si="33"/>
        <v>0</v>
      </c>
      <c r="N258" s="43">
        <v>0</v>
      </c>
      <c r="O258" s="43">
        <v>0</v>
      </c>
      <c r="P258" s="76"/>
    </row>
    <row r="259" spans="1:16" s="56" customFormat="1" x14ac:dyDescent="0.25">
      <c r="A259" s="46">
        <f t="shared" si="28"/>
        <v>62</v>
      </c>
      <c r="B259" s="46" t="s">
        <v>1686</v>
      </c>
      <c r="C259" s="46"/>
      <c r="D259" s="46"/>
      <c r="E259" s="46"/>
      <c r="F259" s="46">
        <f t="shared" si="32"/>
        <v>0</v>
      </c>
      <c r="G259" s="46"/>
      <c r="H259" s="46"/>
      <c r="I259" s="46"/>
      <c r="J259" s="46">
        <f t="shared" si="30"/>
        <v>0</v>
      </c>
      <c r="K259" s="45">
        <f t="shared" si="27"/>
        <v>0</v>
      </c>
      <c r="L259" s="43">
        <f t="shared" si="31"/>
        <v>0</v>
      </c>
      <c r="M259" s="43">
        <f t="shared" si="33"/>
        <v>0</v>
      </c>
      <c r="N259" s="43">
        <v>0</v>
      </c>
      <c r="O259" s="43">
        <v>0</v>
      </c>
      <c r="P259" s="76"/>
    </row>
    <row r="260" spans="1:16" s="56" customFormat="1" x14ac:dyDescent="0.25">
      <c r="A260" s="46">
        <f t="shared" si="28"/>
        <v>63</v>
      </c>
      <c r="B260" s="46" t="s">
        <v>1707</v>
      </c>
      <c r="C260" s="46"/>
      <c r="D260" s="46"/>
      <c r="E260" s="46"/>
      <c r="F260" s="46">
        <f t="shared" si="32"/>
        <v>0</v>
      </c>
      <c r="G260" s="46"/>
      <c r="H260" s="46"/>
      <c r="I260" s="46"/>
      <c r="J260" s="46">
        <f t="shared" si="30"/>
        <v>0</v>
      </c>
      <c r="K260" s="45">
        <f t="shared" si="27"/>
        <v>0</v>
      </c>
      <c r="L260" s="43">
        <f t="shared" si="31"/>
        <v>0</v>
      </c>
      <c r="M260" s="43">
        <f t="shared" si="33"/>
        <v>0</v>
      </c>
      <c r="N260" s="43">
        <v>0</v>
      </c>
      <c r="O260" s="43">
        <v>0</v>
      </c>
      <c r="P260" s="76"/>
    </row>
    <row r="261" spans="1:16" s="56" customFormat="1" x14ac:dyDescent="0.25">
      <c r="A261" s="46">
        <f t="shared" si="28"/>
        <v>64</v>
      </c>
      <c r="B261" s="46" t="s">
        <v>1708</v>
      </c>
      <c r="C261" s="46"/>
      <c r="D261" s="46"/>
      <c r="E261" s="46"/>
      <c r="F261" s="46">
        <f t="shared" si="32"/>
        <v>0</v>
      </c>
      <c r="G261" s="46"/>
      <c r="H261" s="46"/>
      <c r="I261" s="46"/>
      <c r="J261" s="46">
        <f t="shared" si="30"/>
        <v>0</v>
      </c>
      <c r="K261" s="45">
        <f t="shared" si="27"/>
        <v>0</v>
      </c>
      <c r="L261" s="43">
        <f t="shared" si="31"/>
        <v>0</v>
      </c>
      <c r="M261" s="43">
        <f t="shared" si="33"/>
        <v>0</v>
      </c>
      <c r="N261" s="43">
        <v>0</v>
      </c>
      <c r="O261" s="43">
        <v>0</v>
      </c>
      <c r="P261" s="76"/>
    </row>
    <row r="262" spans="1:16" s="56" customFormat="1" x14ac:dyDescent="0.25">
      <c r="A262" s="46">
        <f t="shared" si="28"/>
        <v>65</v>
      </c>
      <c r="B262" s="46" t="s">
        <v>1709</v>
      </c>
      <c r="C262" s="46"/>
      <c r="D262" s="46"/>
      <c r="E262" s="46"/>
      <c r="F262" s="46">
        <f t="shared" si="32"/>
        <v>0</v>
      </c>
      <c r="G262" s="46"/>
      <c r="H262" s="46"/>
      <c r="I262" s="46"/>
      <c r="J262" s="46">
        <f t="shared" si="30"/>
        <v>0</v>
      </c>
      <c r="K262" s="45">
        <f t="shared" si="27"/>
        <v>0</v>
      </c>
      <c r="L262" s="43">
        <f t="shared" ref="L262:L281" si="34">K262*4281.45</f>
        <v>0</v>
      </c>
      <c r="M262" s="43">
        <f t="shared" si="33"/>
        <v>0</v>
      </c>
      <c r="N262" s="43">
        <v>0</v>
      </c>
      <c r="O262" s="43">
        <v>0</v>
      </c>
      <c r="P262" s="76"/>
    </row>
    <row r="263" spans="1:16" s="56" customFormat="1" x14ac:dyDescent="0.25">
      <c r="A263" s="46">
        <f t="shared" si="28"/>
        <v>66</v>
      </c>
      <c r="B263" s="46" t="s">
        <v>1710</v>
      </c>
      <c r="C263" s="46"/>
      <c r="D263" s="46"/>
      <c r="E263" s="46"/>
      <c r="F263" s="46">
        <f t="shared" si="32"/>
        <v>0</v>
      </c>
      <c r="G263" s="46"/>
      <c r="H263" s="46"/>
      <c r="I263" s="46"/>
      <c r="J263" s="46">
        <f t="shared" si="30"/>
        <v>0</v>
      </c>
      <c r="K263" s="45">
        <f t="shared" ref="K263:K281" si="35">0.5/24420.5*F263</f>
        <v>0</v>
      </c>
      <c r="L263" s="43">
        <f t="shared" si="34"/>
        <v>0</v>
      </c>
      <c r="M263" s="43">
        <f t="shared" si="33"/>
        <v>0</v>
      </c>
      <c r="N263" s="43">
        <v>0</v>
      </c>
      <c r="O263" s="43">
        <v>0</v>
      </c>
      <c r="P263" s="76"/>
    </row>
    <row r="264" spans="1:16" s="56" customFormat="1" x14ac:dyDescent="0.25">
      <c r="A264" s="46">
        <f t="shared" ref="A264:A281" si="36">A263+1</f>
        <v>67</v>
      </c>
      <c r="B264" s="46" t="s">
        <v>1711</v>
      </c>
      <c r="C264" s="46"/>
      <c r="D264" s="46"/>
      <c r="E264" s="46"/>
      <c r="F264" s="46">
        <f t="shared" si="32"/>
        <v>0</v>
      </c>
      <c r="G264" s="46"/>
      <c r="H264" s="46"/>
      <c r="I264" s="46"/>
      <c r="J264" s="46">
        <f t="shared" si="30"/>
        <v>0</v>
      </c>
      <c r="K264" s="45">
        <f t="shared" si="35"/>
        <v>0</v>
      </c>
      <c r="L264" s="43">
        <f t="shared" si="34"/>
        <v>0</v>
      </c>
      <c r="M264" s="43">
        <f t="shared" si="33"/>
        <v>0</v>
      </c>
      <c r="N264" s="43">
        <v>0</v>
      </c>
      <c r="O264" s="43">
        <v>0</v>
      </c>
      <c r="P264" s="76"/>
    </row>
    <row r="265" spans="1:16" s="56" customFormat="1" x14ac:dyDescent="0.25">
      <c r="A265" s="46">
        <f t="shared" si="36"/>
        <v>68</v>
      </c>
      <c r="B265" s="46" t="s">
        <v>1712</v>
      </c>
      <c r="C265" s="46"/>
      <c r="D265" s="46"/>
      <c r="E265" s="46"/>
      <c r="F265" s="46">
        <f t="shared" si="32"/>
        <v>0</v>
      </c>
      <c r="G265" s="46"/>
      <c r="H265" s="46"/>
      <c r="I265" s="46"/>
      <c r="J265" s="46">
        <f t="shared" si="30"/>
        <v>0</v>
      </c>
      <c r="K265" s="45">
        <f t="shared" si="35"/>
        <v>0</v>
      </c>
      <c r="L265" s="43">
        <f t="shared" si="34"/>
        <v>0</v>
      </c>
      <c r="M265" s="43">
        <f t="shared" si="33"/>
        <v>0</v>
      </c>
      <c r="N265" s="43">
        <v>0</v>
      </c>
      <c r="O265" s="43">
        <v>0</v>
      </c>
      <c r="P265" s="76"/>
    </row>
    <row r="266" spans="1:16" s="56" customFormat="1" x14ac:dyDescent="0.25">
      <c r="A266" s="46">
        <f t="shared" si="36"/>
        <v>69</v>
      </c>
      <c r="B266" s="46" t="s">
        <v>1713</v>
      </c>
      <c r="C266" s="46"/>
      <c r="D266" s="46"/>
      <c r="E266" s="46"/>
      <c r="F266" s="46">
        <f t="shared" si="32"/>
        <v>0</v>
      </c>
      <c r="G266" s="46"/>
      <c r="H266" s="46"/>
      <c r="I266" s="46"/>
      <c r="J266" s="46">
        <f t="shared" ref="J266:J277" si="37">G266+H266+I266</f>
        <v>0</v>
      </c>
      <c r="K266" s="45">
        <f t="shared" si="35"/>
        <v>0</v>
      </c>
      <c r="L266" s="43">
        <f t="shared" si="34"/>
        <v>0</v>
      </c>
      <c r="M266" s="43">
        <f t="shared" si="33"/>
        <v>0</v>
      </c>
      <c r="N266" s="43">
        <v>0</v>
      </c>
      <c r="O266" s="43">
        <v>0</v>
      </c>
      <c r="P266" s="76"/>
    </row>
    <row r="267" spans="1:16" s="56" customFormat="1" x14ac:dyDescent="0.25">
      <c r="A267" s="46">
        <f t="shared" si="36"/>
        <v>70</v>
      </c>
      <c r="B267" s="46" t="s">
        <v>1716</v>
      </c>
      <c r="C267" s="46"/>
      <c r="D267" s="46"/>
      <c r="E267" s="46"/>
      <c r="F267" s="46">
        <f t="shared" si="32"/>
        <v>0</v>
      </c>
      <c r="G267" s="46"/>
      <c r="H267" s="46"/>
      <c r="I267" s="46"/>
      <c r="J267" s="46">
        <f t="shared" si="37"/>
        <v>0</v>
      </c>
      <c r="K267" s="45">
        <f t="shared" si="35"/>
        <v>0</v>
      </c>
      <c r="L267" s="43">
        <f t="shared" si="34"/>
        <v>0</v>
      </c>
      <c r="M267" s="43">
        <f t="shared" si="33"/>
        <v>0</v>
      </c>
      <c r="N267" s="43">
        <v>0</v>
      </c>
      <c r="O267" s="43">
        <v>0</v>
      </c>
      <c r="P267" s="76"/>
    </row>
    <row r="268" spans="1:16" s="56" customFormat="1" x14ac:dyDescent="0.25">
      <c r="A268" s="46">
        <f t="shared" si="36"/>
        <v>71</v>
      </c>
      <c r="B268" s="46" t="s">
        <v>1728</v>
      </c>
      <c r="C268" s="46"/>
      <c r="D268" s="46"/>
      <c r="E268" s="46"/>
      <c r="F268" s="46">
        <f t="shared" si="32"/>
        <v>0</v>
      </c>
      <c r="G268" s="46"/>
      <c r="H268" s="46"/>
      <c r="I268" s="46"/>
      <c r="J268" s="46">
        <f t="shared" si="37"/>
        <v>0</v>
      </c>
      <c r="K268" s="45">
        <f t="shared" si="35"/>
        <v>0</v>
      </c>
      <c r="L268" s="43">
        <f t="shared" si="34"/>
        <v>0</v>
      </c>
      <c r="M268" s="43">
        <f t="shared" si="33"/>
        <v>0</v>
      </c>
      <c r="N268" s="43">
        <v>0</v>
      </c>
      <c r="O268" s="43">
        <v>0</v>
      </c>
      <c r="P268" s="76"/>
    </row>
    <row r="269" spans="1:16" s="56" customFormat="1" x14ac:dyDescent="0.25">
      <c r="A269" s="46">
        <f t="shared" si="36"/>
        <v>72</v>
      </c>
      <c r="B269" s="46" t="s">
        <v>1729</v>
      </c>
      <c r="C269" s="46"/>
      <c r="D269" s="46"/>
      <c r="E269" s="46"/>
      <c r="F269" s="46">
        <f t="shared" si="32"/>
        <v>0</v>
      </c>
      <c r="G269" s="46"/>
      <c r="H269" s="46"/>
      <c r="I269" s="46"/>
      <c r="J269" s="46">
        <f t="shared" si="37"/>
        <v>0</v>
      </c>
      <c r="K269" s="45">
        <f t="shared" si="35"/>
        <v>0</v>
      </c>
      <c r="L269" s="43">
        <f t="shared" si="34"/>
        <v>0</v>
      </c>
      <c r="M269" s="43">
        <f t="shared" si="33"/>
        <v>0</v>
      </c>
      <c r="N269" s="43">
        <v>0</v>
      </c>
      <c r="O269" s="43">
        <v>0</v>
      </c>
      <c r="P269" s="76"/>
    </row>
    <row r="270" spans="1:16" s="56" customFormat="1" x14ac:dyDescent="0.25">
      <c r="A270" s="46">
        <f t="shared" si="36"/>
        <v>73</v>
      </c>
      <c r="B270" s="46" t="s">
        <v>1730</v>
      </c>
      <c r="C270" s="46"/>
      <c r="D270" s="46"/>
      <c r="E270" s="46"/>
      <c r="F270" s="46">
        <f t="shared" si="32"/>
        <v>0</v>
      </c>
      <c r="G270" s="46"/>
      <c r="H270" s="46"/>
      <c r="I270" s="46"/>
      <c r="J270" s="46">
        <f t="shared" si="37"/>
        <v>0</v>
      </c>
      <c r="K270" s="45">
        <f t="shared" si="35"/>
        <v>0</v>
      </c>
      <c r="L270" s="43">
        <f t="shared" si="34"/>
        <v>0</v>
      </c>
      <c r="M270" s="43">
        <f t="shared" si="33"/>
        <v>0</v>
      </c>
      <c r="N270" s="43">
        <v>0</v>
      </c>
      <c r="O270" s="43">
        <v>0</v>
      </c>
      <c r="P270" s="76"/>
    </row>
    <row r="271" spans="1:16" s="56" customFormat="1" x14ac:dyDescent="0.25">
      <c r="A271" s="46">
        <f t="shared" si="36"/>
        <v>74</v>
      </c>
      <c r="B271" s="46" t="s">
        <v>1731</v>
      </c>
      <c r="C271" s="46"/>
      <c r="D271" s="46"/>
      <c r="E271" s="46"/>
      <c r="F271" s="46">
        <f t="shared" si="32"/>
        <v>0</v>
      </c>
      <c r="G271" s="46"/>
      <c r="H271" s="46"/>
      <c r="I271" s="46"/>
      <c r="J271" s="46">
        <f t="shared" si="37"/>
        <v>0</v>
      </c>
      <c r="K271" s="45">
        <f t="shared" si="35"/>
        <v>0</v>
      </c>
      <c r="L271" s="43">
        <f t="shared" si="34"/>
        <v>0</v>
      </c>
      <c r="M271" s="43">
        <f t="shared" si="33"/>
        <v>0</v>
      </c>
      <c r="N271" s="43">
        <v>0</v>
      </c>
      <c r="O271" s="43">
        <v>0</v>
      </c>
      <c r="P271" s="76"/>
    </row>
    <row r="272" spans="1:16" s="56" customFormat="1" x14ac:dyDescent="0.25">
      <c r="A272" s="46">
        <f t="shared" si="36"/>
        <v>75</v>
      </c>
      <c r="B272" s="46" t="s">
        <v>1732</v>
      </c>
      <c r="C272" s="46"/>
      <c r="D272" s="46"/>
      <c r="E272" s="46"/>
      <c r="F272" s="46">
        <f t="shared" si="32"/>
        <v>0</v>
      </c>
      <c r="G272" s="46"/>
      <c r="H272" s="46"/>
      <c r="I272" s="46"/>
      <c r="J272" s="46">
        <f t="shared" si="37"/>
        <v>0</v>
      </c>
      <c r="K272" s="45">
        <f t="shared" si="35"/>
        <v>0</v>
      </c>
      <c r="L272" s="43">
        <f t="shared" si="34"/>
        <v>0</v>
      </c>
      <c r="M272" s="43">
        <f t="shared" si="33"/>
        <v>0</v>
      </c>
      <c r="N272" s="43">
        <v>0</v>
      </c>
      <c r="O272" s="43">
        <v>0</v>
      </c>
      <c r="P272" s="76"/>
    </row>
    <row r="273" spans="1:17" s="56" customFormat="1" x14ac:dyDescent="0.25">
      <c r="A273" s="46">
        <f t="shared" si="36"/>
        <v>76</v>
      </c>
      <c r="B273" s="46" t="s">
        <v>1753</v>
      </c>
      <c r="C273" s="46"/>
      <c r="D273" s="46"/>
      <c r="E273" s="46"/>
      <c r="F273" s="46">
        <f t="shared" si="32"/>
        <v>0</v>
      </c>
      <c r="G273" s="46"/>
      <c r="H273" s="46"/>
      <c r="I273" s="46"/>
      <c r="J273" s="46">
        <f t="shared" si="37"/>
        <v>0</v>
      </c>
      <c r="K273" s="45">
        <f t="shared" si="35"/>
        <v>0</v>
      </c>
      <c r="L273" s="43">
        <f t="shared" si="34"/>
        <v>0</v>
      </c>
      <c r="M273" s="43">
        <f t="shared" si="33"/>
        <v>0</v>
      </c>
      <c r="N273" s="43">
        <v>0</v>
      </c>
      <c r="O273" s="43">
        <v>0</v>
      </c>
      <c r="P273" s="76"/>
    </row>
    <row r="274" spans="1:17" s="56" customFormat="1" x14ac:dyDescent="0.25">
      <c r="A274" s="46">
        <f t="shared" si="36"/>
        <v>77</v>
      </c>
      <c r="B274" s="46" t="s">
        <v>1754</v>
      </c>
      <c r="C274" s="46"/>
      <c r="D274" s="46"/>
      <c r="E274" s="46"/>
      <c r="F274" s="46">
        <f t="shared" si="32"/>
        <v>0</v>
      </c>
      <c r="G274" s="46"/>
      <c r="H274" s="46"/>
      <c r="I274" s="46"/>
      <c r="J274" s="46">
        <f t="shared" si="37"/>
        <v>0</v>
      </c>
      <c r="K274" s="45">
        <f t="shared" si="35"/>
        <v>0</v>
      </c>
      <c r="L274" s="43">
        <f t="shared" si="34"/>
        <v>0</v>
      </c>
      <c r="M274" s="43">
        <f t="shared" si="33"/>
        <v>0</v>
      </c>
      <c r="N274" s="43">
        <v>0</v>
      </c>
      <c r="O274" s="43">
        <v>0</v>
      </c>
      <c r="P274" s="76"/>
    </row>
    <row r="275" spans="1:17" s="56" customFormat="1" x14ac:dyDescent="0.25">
      <c r="A275" s="46">
        <f t="shared" si="36"/>
        <v>78</v>
      </c>
      <c r="B275" s="46" t="s">
        <v>291</v>
      </c>
      <c r="C275" s="46"/>
      <c r="D275" s="46"/>
      <c r="E275" s="46"/>
      <c r="F275" s="46">
        <f t="shared" si="32"/>
        <v>0</v>
      </c>
      <c r="G275" s="46"/>
      <c r="H275" s="46"/>
      <c r="I275" s="46"/>
      <c r="J275" s="46">
        <f t="shared" si="37"/>
        <v>0</v>
      </c>
      <c r="K275" s="45">
        <f t="shared" si="35"/>
        <v>0</v>
      </c>
      <c r="L275" s="43">
        <f t="shared" si="34"/>
        <v>0</v>
      </c>
      <c r="M275" s="43">
        <f t="shared" si="33"/>
        <v>0</v>
      </c>
      <c r="N275" s="43">
        <v>0</v>
      </c>
      <c r="O275" s="43">
        <v>0</v>
      </c>
      <c r="P275" s="76"/>
    </row>
    <row r="276" spans="1:17" s="56" customFormat="1" x14ac:dyDescent="0.25">
      <c r="A276" s="46">
        <f t="shared" si="36"/>
        <v>79</v>
      </c>
      <c r="B276" s="46" t="s">
        <v>292</v>
      </c>
      <c r="C276" s="46"/>
      <c r="D276" s="46"/>
      <c r="E276" s="46"/>
      <c r="F276" s="46">
        <f t="shared" si="32"/>
        <v>0</v>
      </c>
      <c r="G276" s="46"/>
      <c r="H276" s="46"/>
      <c r="I276" s="46"/>
      <c r="J276" s="46">
        <f t="shared" si="37"/>
        <v>0</v>
      </c>
      <c r="K276" s="45">
        <f t="shared" si="35"/>
        <v>0</v>
      </c>
      <c r="L276" s="43">
        <f t="shared" si="34"/>
        <v>0</v>
      </c>
      <c r="M276" s="43">
        <f t="shared" si="33"/>
        <v>0</v>
      </c>
      <c r="N276" s="43">
        <v>0</v>
      </c>
      <c r="O276" s="43">
        <v>0</v>
      </c>
      <c r="P276" s="76"/>
      <c r="Q276" s="56">
        <f>F253+F255+F256</f>
        <v>13996.599999999999</v>
      </c>
    </row>
    <row r="277" spans="1:17" s="56" customFormat="1" x14ac:dyDescent="0.25">
      <c r="A277" s="46">
        <f t="shared" si="36"/>
        <v>80</v>
      </c>
      <c r="B277" s="46" t="s">
        <v>293</v>
      </c>
      <c r="C277" s="46"/>
      <c r="D277" s="46"/>
      <c r="E277" s="46"/>
      <c r="F277" s="46">
        <f t="shared" si="32"/>
        <v>0</v>
      </c>
      <c r="G277" s="46"/>
      <c r="H277" s="46"/>
      <c r="I277" s="46"/>
      <c r="J277" s="46">
        <f t="shared" si="37"/>
        <v>0</v>
      </c>
      <c r="K277" s="45">
        <f t="shared" si="35"/>
        <v>0</v>
      </c>
      <c r="L277" s="43">
        <f t="shared" si="34"/>
        <v>0</v>
      </c>
      <c r="M277" s="43">
        <f t="shared" si="33"/>
        <v>0</v>
      </c>
      <c r="N277" s="43">
        <v>0</v>
      </c>
      <c r="O277" s="43">
        <v>0</v>
      </c>
      <c r="P277" s="76"/>
    </row>
    <row r="278" spans="1:17" s="56" customFormat="1" x14ac:dyDescent="0.25">
      <c r="A278" s="46">
        <f t="shared" si="36"/>
        <v>81</v>
      </c>
      <c r="B278" s="46" t="s">
        <v>2414</v>
      </c>
      <c r="C278" s="46">
        <v>2247.4</v>
      </c>
      <c r="D278" s="46"/>
      <c r="E278" s="46"/>
      <c r="F278" s="46">
        <f t="shared" si="32"/>
        <v>2247.4</v>
      </c>
      <c r="G278" s="80">
        <v>32</v>
      </c>
      <c r="H278" s="46"/>
      <c r="I278" s="46"/>
      <c r="J278" s="46">
        <f>G278+H278+I278</f>
        <v>32</v>
      </c>
      <c r="K278" s="45">
        <f t="shared" si="35"/>
        <v>4.6014618865297605E-2</v>
      </c>
      <c r="L278" s="43">
        <f t="shared" si="34"/>
        <v>197.00928994082841</v>
      </c>
      <c r="M278" s="43">
        <f t="shared" si="33"/>
        <v>43.342043786982252</v>
      </c>
      <c r="N278" s="43">
        <v>84.666898712147599</v>
      </c>
      <c r="O278" s="43">
        <v>76.5270641370047</v>
      </c>
      <c r="P278" s="76">
        <f>(L278+M278+N278+O278)/F278</f>
        <v>0.17867104056997551</v>
      </c>
    </row>
    <row r="279" spans="1:17" s="56" customFormat="1" x14ac:dyDescent="0.25">
      <c r="A279" s="46">
        <f t="shared" si="36"/>
        <v>82</v>
      </c>
      <c r="B279" s="46" t="s">
        <v>2415</v>
      </c>
      <c r="C279" s="46">
        <v>2555.1999999999998</v>
      </c>
      <c r="D279" s="46"/>
      <c r="E279" s="46"/>
      <c r="F279" s="46">
        <f t="shared" si="32"/>
        <v>2555.1999999999998</v>
      </c>
      <c r="G279" s="80">
        <v>65</v>
      </c>
      <c r="H279" s="46"/>
      <c r="I279" s="46"/>
      <c r="J279" s="46">
        <f>G279+H279+I279</f>
        <v>65</v>
      </c>
      <c r="K279" s="45">
        <f t="shared" si="35"/>
        <v>5.2316701132245451E-2</v>
      </c>
      <c r="L279" s="43">
        <f t="shared" si="34"/>
        <v>223.99134006265228</v>
      </c>
      <c r="M279" s="43">
        <f t="shared" si="33"/>
        <v>49.278094813783504</v>
      </c>
      <c r="N279" s="43">
        <v>96.262730083331633</v>
      </c>
      <c r="O279" s="43">
        <v>87.008077904633979</v>
      </c>
      <c r="P279" s="76">
        <f>(L279+M279+N279+O279)/F279</f>
        <v>0.17867104056997551</v>
      </c>
    </row>
    <row r="280" spans="1:17" s="56" customFormat="1" x14ac:dyDescent="0.25">
      <c r="A280" s="46">
        <f t="shared" si="36"/>
        <v>83</v>
      </c>
      <c r="B280" s="46" t="s">
        <v>2416</v>
      </c>
      <c r="C280" s="46">
        <v>2484.8000000000002</v>
      </c>
      <c r="D280" s="46"/>
      <c r="E280" s="46"/>
      <c r="F280" s="46">
        <f t="shared" si="32"/>
        <v>2484.8000000000002</v>
      </c>
      <c r="G280" s="80">
        <v>40</v>
      </c>
      <c r="H280" s="46"/>
      <c r="I280" s="46"/>
      <c r="J280" s="46">
        <f>G280+H280+I280</f>
        <v>40</v>
      </c>
      <c r="K280" s="45">
        <f t="shared" si="35"/>
        <v>5.0875289203742763E-2</v>
      </c>
      <c r="L280" s="43">
        <f t="shared" si="34"/>
        <v>217.82000696136444</v>
      </c>
      <c r="M280" s="43">
        <f t="shared" si="33"/>
        <v>47.920401531500175</v>
      </c>
      <c r="N280" s="43">
        <v>93.610532134886682</v>
      </c>
      <c r="O280" s="43">
        <v>84.610860980523853</v>
      </c>
      <c r="P280" s="76">
        <f>(L280+M280+N280+O280)/F280</f>
        <v>0.17867104056997549</v>
      </c>
    </row>
    <row r="281" spans="1:17" s="56" customFormat="1" x14ac:dyDescent="0.25">
      <c r="A281" s="46">
        <f t="shared" si="36"/>
        <v>84</v>
      </c>
      <c r="B281" s="46" t="s">
        <v>2417</v>
      </c>
      <c r="C281" s="46">
        <v>3106.2</v>
      </c>
      <c r="D281" s="46">
        <v>30.3</v>
      </c>
      <c r="E281" s="46"/>
      <c r="F281" s="46">
        <f t="shared" si="32"/>
        <v>3136.5</v>
      </c>
      <c r="G281" s="80">
        <v>79</v>
      </c>
      <c r="H281" s="46">
        <v>1</v>
      </c>
      <c r="I281" s="46"/>
      <c r="J281" s="46">
        <f>G281+H281+I281</f>
        <v>80</v>
      </c>
      <c r="K281" s="45">
        <f t="shared" si="35"/>
        <v>6.421858684302123E-2</v>
      </c>
      <c r="L281" s="43">
        <f t="shared" si="34"/>
        <v>274.94866863905321</v>
      </c>
      <c r="M281" s="43">
        <f t="shared" si="33"/>
        <v>60.488707100591704</v>
      </c>
      <c r="N281" s="43">
        <v>118.16219979115907</v>
      </c>
      <c r="O281" s="43">
        <v>106.80214321692411</v>
      </c>
      <c r="P281" s="76">
        <f>(L281+M281+N281+O281)/F281</f>
        <v>0.17867104056997546</v>
      </c>
    </row>
    <row r="282" spans="1:17" s="56" customFormat="1" ht="14" x14ac:dyDescent="0.3">
      <c r="A282" s="35"/>
      <c r="B282" s="35" t="s">
        <v>1203</v>
      </c>
      <c r="C282" s="35">
        <f>SUM(C198:C281)</f>
        <v>24199.3</v>
      </c>
      <c r="D282" s="35">
        <f>SUM(D198:D281)</f>
        <v>121.2</v>
      </c>
      <c r="E282" s="35">
        <f>SUM(E198:E281)</f>
        <v>100</v>
      </c>
      <c r="F282" s="35">
        <f t="shared" si="32"/>
        <v>24420.5</v>
      </c>
      <c r="G282" s="35">
        <f t="shared" ref="G282:N282" si="38">SUM(G198:G281)</f>
        <v>438</v>
      </c>
      <c r="H282" s="35">
        <f t="shared" si="38"/>
        <v>2</v>
      </c>
      <c r="I282" s="35">
        <f t="shared" si="38"/>
        <v>1</v>
      </c>
      <c r="J282" s="35">
        <f t="shared" si="38"/>
        <v>441</v>
      </c>
      <c r="K282" s="35">
        <f t="shared" si="38"/>
        <v>0.5</v>
      </c>
      <c r="L282" s="35">
        <f t="shared" si="38"/>
        <v>2140.7250000000004</v>
      </c>
      <c r="M282" s="35">
        <f t="shared" si="38"/>
        <v>470.95950000000005</v>
      </c>
      <c r="N282" s="58">
        <f t="shared" si="38"/>
        <v>920</v>
      </c>
      <c r="O282" s="58">
        <v>831.55164623908672</v>
      </c>
      <c r="P282" s="76">
        <f>(L282+M282+N282+O282)/F282</f>
        <v>0.17867104056997551</v>
      </c>
    </row>
    <row r="283" spans="1:17" s="56" customFormat="1" ht="14" x14ac:dyDescent="0.3">
      <c r="A283" s="545" t="s">
        <v>1873</v>
      </c>
      <c r="B283" s="545"/>
      <c r="C283" s="545"/>
      <c r="D283" s="545"/>
      <c r="E283" s="545"/>
      <c r="F283" s="545"/>
      <c r="G283" s="545"/>
      <c r="H283" s="545"/>
      <c r="I283" s="545"/>
      <c r="J283" s="545"/>
      <c r="K283" s="545"/>
      <c r="L283" s="545"/>
      <c r="M283" s="545"/>
      <c r="N283" s="545"/>
      <c r="O283" s="545"/>
      <c r="P283" s="545"/>
    </row>
    <row r="284" spans="1:17" s="56" customFormat="1" x14ac:dyDescent="0.25">
      <c r="A284" s="48">
        <v>1</v>
      </c>
      <c r="B284" s="46" t="s">
        <v>2286</v>
      </c>
      <c r="C284" s="81"/>
      <c r="D284" s="46"/>
      <c r="E284" s="48"/>
      <c r="F284" s="46">
        <f t="shared" ref="F284:F341" si="39">C284+D284+E284</f>
        <v>0</v>
      </c>
      <c r="G284" s="46"/>
      <c r="H284" s="46"/>
      <c r="I284" s="46"/>
      <c r="J284" s="46">
        <f t="shared" ref="J284:J341" si="40">G284+H284+I284</f>
        <v>0</v>
      </c>
      <c r="K284" s="82">
        <f>1/94897.59*F284</f>
        <v>0</v>
      </c>
      <c r="L284" s="43">
        <f t="shared" ref="L284:L315" si="41">K284*4281.45</f>
        <v>0</v>
      </c>
      <c r="M284" s="43">
        <f>L284*0.22</f>
        <v>0</v>
      </c>
      <c r="N284" s="43">
        <v>0</v>
      </c>
      <c r="O284" s="43">
        <v>0</v>
      </c>
      <c r="P284" s="45"/>
    </row>
    <row r="285" spans="1:17" s="56" customFormat="1" x14ac:dyDescent="0.25">
      <c r="A285" s="48">
        <f>A284+1</f>
        <v>2</v>
      </c>
      <c r="B285" s="46" t="s">
        <v>2287</v>
      </c>
      <c r="C285" s="81"/>
      <c r="D285" s="46"/>
      <c r="E285" s="48"/>
      <c r="F285" s="46">
        <f t="shared" si="39"/>
        <v>0</v>
      </c>
      <c r="G285" s="46"/>
      <c r="H285" s="46"/>
      <c r="I285" s="46"/>
      <c r="J285" s="46">
        <f t="shared" si="40"/>
        <v>0</v>
      </c>
      <c r="K285" s="82">
        <f t="shared" ref="K285:K348" si="42">1/94897.59*F285</f>
        <v>0</v>
      </c>
      <c r="L285" s="43">
        <f t="shared" si="41"/>
        <v>0</v>
      </c>
      <c r="M285" s="43">
        <f t="shared" ref="M285:M341" si="43">L285*0.22</f>
        <v>0</v>
      </c>
      <c r="N285" s="43">
        <v>0</v>
      </c>
      <c r="O285" s="43">
        <v>0</v>
      </c>
      <c r="P285" s="45"/>
    </row>
    <row r="286" spans="1:17" s="56" customFormat="1" x14ac:dyDescent="0.25">
      <c r="A286" s="48">
        <f t="shared" ref="A286:A349" si="44">A285+1</f>
        <v>3</v>
      </c>
      <c r="B286" s="46" t="s">
        <v>2288</v>
      </c>
      <c r="C286" s="81"/>
      <c r="D286" s="46"/>
      <c r="E286" s="48"/>
      <c r="F286" s="46">
        <f t="shared" si="39"/>
        <v>0</v>
      </c>
      <c r="G286" s="46"/>
      <c r="H286" s="46"/>
      <c r="I286" s="46"/>
      <c r="J286" s="46">
        <f t="shared" si="40"/>
        <v>0</v>
      </c>
      <c r="K286" s="82">
        <f t="shared" si="42"/>
        <v>0</v>
      </c>
      <c r="L286" s="43">
        <f t="shared" si="41"/>
        <v>0</v>
      </c>
      <c r="M286" s="43">
        <f t="shared" si="43"/>
        <v>0</v>
      </c>
      <c r="N286" s="43">
        <v>0</v>
      </c>
      <c r="O286" s="43">
        <v>0</v>
      </c>
      <c r="P286" s="45"/>
    </row>
    <row r="287" spans="1:17" s="56" customFormat="1" x14ac:dyDescent="0.25">
      <c r="A287" s="48">
        <f t="shared" si="44"/>
        <v>4</v>
      </c>
      <c r="B287" s="46" t="s">
        <v>2289</v>
      </c>
      <c r="C287" s="81"/>
      <c r="D287" s="46"/>
      <c r="E287" s="48"/>
      <c r="F287" s="46">
        <f t="shared" si="39"/>
        <v>0</v>
      </c>
      <c r="G287" s="46"/>
      <c r="H287" s="46"/>
      <c r="I287" s="46"/>
      <c r="J287" s="46">
        <f t="shared" si="40"/>
        <v>0</v>
      </c>
      <c r="K287" s="82">
        <f t="shared" si="42"/>
        <v>0</v>
      </c>
      <c r="L287" s="43">
        <f t="shared" si="41"/>
        <v>0</v>
      </c>
      <c r="M287" s="43">
        <f t="shared" si="43"/>
        <v>0</v>
      </c>
      <c r="N287" s="43">
        <v>0</v>
      </c>
      <c r="O287" s="43">
        <v>0</v>
      </c>
      <c r="P287" s="45"/>
    </row>
    <row r="288" spans="1:17" s="56" customFormat="1" x14ac:dyDescent="0.25">
      <c r="A288" s="48">
        <f t="shared" si="44"/>
        <v>5</v>
      </c>
      <c r="B288" s="46" t="s">
        <v>2290</v>
      </c>
      <c r="C288" s="81"/>
      <c r="D288" s="46"/>
      <c r="E288" s="48"/>
      <c r="F288" s="46">
        <f t="shared" si="39"/>
        <v>0</v>
      </c>
      <c r="G288" s="46"/>
      <c r="H288" s="46"/>
      <c r="I288" s="46"/>
      <c r="J288" s="46">
        <f t="shared" si="40"/>
        <v>0</v>
      </c>
      <c r="K288" s="82">
        <f t="shared" si="42"/>
        <v>0</v>
      </c>
      <c r="L288" s="43">
        <f t="shared" si="41"/>
        <v>0</v>
      </c>
      <c r="M288" s="43">
        <f t="shared" si="43"/>
        <v>0</v>
      </c>
      <c r="N288" s="43">
        <v>0</v>
      </c>
      <c r="O288" s="43">
        <v>0</v>
      </c>
      <c r="P288" s="45"/>
    </row>
    <row r="289" spans="1:16" s="56" customFormat="1" x14ac:dyDescent="0.25">
      <c r="A289" s="48">
        <f t="shared" si="44"/>
        <v>6</v>
      </c>
      <c r="B289" s="46" t="s">
        <v>2291</v>
      </c>
      <c r="C289" s="81"/>
      <c r="D289" s="46"/>
      <c r="E289" s="48"/>
      <c r="F289" s="46">
        <f t="shared" si="39"/>
        <v>0</v>
      </c>
      <c r="G289" s="46"/>
      <c r="H289" s="46"/>
      <c r="I289" s="46"/>
      <c r="J289" s="46">
        <f t="shared" si="40"/>
        <v>0</v>
      </c>
      <c r="K289" s="82">
        <f t="shared" si="42"/>
        <v>0</v>
      </c>
      <c r="L289" s="43">
        <f t="shared" si="41"/>
        <v>0</v>
      </c>
      <c r="M289" s="43">
        <f t="shared" si="43"/>
        <v>0</v>
      </c>
      <c r="N289" s="43">
        <v>0</v>
      </c>
      <c r="O289" s="43">
        <v>0</v>
      </c>
      <c r="P289" s="45"/>
    </row>
    <row r="290" spans="1:16" s="56" customFormat="1" x14ac:dyDescent="0.25">
      <c r="A290" s="48">
        <f t="shared" si="44"/>
        <v>7</v>
      </c>
      <c r="B290" s="46" t="s">
        <v>2292</v>
      </c>
      <c r="C290" s="81"/>
      <c r="D290" s="46"/>
      <c r="E290" s="48"/>
      <c r="F290" s="46">
        <f t="shared" si="39"/>
        <v>0</v>
      </c>
      <c r="G290" s="46"/>
      <c r="H290" s="46"/>
      <c r="I290" s="46"/>
      <c r="J290" s="46">
        <f t="shared" si="40"/>
        <v>0</v>
      </c>
      <c r="K290" s="82">
        <f t="shared" si="42"/>
        <v>0</v>
      </c>
      <c r="L290" s="43">
        <f t="shared" si="41"/>
        <v>0</v>
      </c>
      <c r="M290" s="43">
        <f t="shared" si="43"/>
        <v>0</v>
      </c>
      <c r="N290" s="43">
        <v>0</v>
      </c>
      <c r="O290" s="43">
        <v>0</v>
      </c>
      <c r="P290" s="45"/>
    </row>
    <row r="291" spans="1:16" s="56" customFormat="1" x14ac:dyDescent="0.25">
      <c r="A291" s="48">
        <f t="shared" si="44"/>
        <v>8</v>
      </c>
      <c r="B291" s="46" t="s">
        <v>2293</v>
      </c>
      <c r="C291" s="83"/>
      <c r="D291" s="46"/>
      <c r="E291" s="48"/>
      <c r="F291" s="46">
        <f t="shared" si="39"/>
        <v>0</v>
      </c>
      <c r="G291" s="46"/>
      <c r="H291" s="46"/>
      <c r="I291" s="46"/>
      <c r="J291" s="46">
        <f t="shared" si="40"/>
        <v>0</v>
      </c>
      <c r="K291" s="82">
        <f t="shared" si="42"/>
        <v>0</v>
      </c>
      <c r="L291" s="43">
        <f t="shared" si="41"/>
        <v>0</v>
      </c>
      <c r="M291" s="43">
        <f t="shared" si="43"/>
        <v>0</v>
      </c>
      <c r="N291" s="43">
        <v>0</v>
      </c>
      <c r="O291" s="43">
        <v>0</v>
      </c>
      <c r="P291" s="45"/>
    </row>
    <row r="292" spans="1:16" s="56" customFormat="1" x14ac:dyDescent="0.25">
      <c r="A292" s="48">
        <f t="shared" si="44"/>
        <v>9</v>
      </c>
      <c r="B292" s="46" t="s">
        <v>2294</v>
      </c>
      <c r="C292" s="81"/>
      <c r="D292" s="46"/>
      <c r="E292" s="48"/>
      <c r="F292" s="46">
        <f t="shared" si="39"/>
        <v>0</v>
      </c>
      <c r="G292" s="46"/>
      <c r="H292" s="46"/>
      <c r="I292" s="46"/>
      <c r="J292" s="46">
        <f t="shared" si="40"/>
        <v>0</v>
      </c>
      <c r="K292" s="82">
        <f t="shared" si="42"/>
        <v>0</v>
      </c>
      <c r="L292" s="43">
        <f t="shared" si="41"/>
        <v>0</v>
      </c>
      <c r="M292" s="43">
        <f t="shared" si="43"/>
        <v>0</v>
      </c>
      <c r="N292" s="43">
        <v>0</v>
      </c>
      <c r="O292" s="43">
        <v>0</v>
      </c>
      <c r="P292" s="45"/>
    </row>
    <row r="293" spans="1:16" s="56" customFormat="1" x14ac:dyDescent="0.25">
      <c r="A293" s="48">
        <f t="shared" si="44"/>
        <v>10</v>
      </c>
      <c r="B293" s="46" t="s">
        <v>2295</v>
      </c>
      <c r="C293" s="81"/>
      <c r="D293" s="46"/>
      <c r="E293" s="48"/>
      <c r="F293" s="46">
        <f t="shared" si="39"/>
        <v>0</v>
      </c>
      <c r="G293" s="46"/>
      <c r="H293" s="46"/>
      <c r="I293" s="46"/>
      <c r="J293" s="46">
        <f t="shared" si="40"/>
        <v>0</v>
      </c>
      <c r="K293" s="82">
        <f t="shared" si="42"/>
        <v>0</v>
      </c>
      <c r="L293" s="43">
        <f t="shared" si="41"/>
        <v>0</v>
      </c>
      <c r="M293" s="43">
        <f t="shared" si="43"/>
        <v>0</v>
      </c>
      <c r="N293" s="43">
        <v>0</v>
      </c>
      <c r="O293" s="43">
        <v>0</v>
      </c>
      <c r="P293" s="45"/>
    </row>
    <row r="294" spans="1:16" s="56" customFormat="1" x14ac:dyDescent="0.25">
      <c r="A294" s="48">
        <f t="shared" si="44"/>
        <v>11</v>
      </c>
      <c r="B294" s="46" t="s">
        <v>2296</v>
      </c>
      <c r="C294" s="81"/>
      <c r="D294" s="46"/>
      <c r="E294" s="48"/>
      <c r="F294" s="46">
        <f t="shared" si="39"/>
        <v>0</v>
      </c>
      <c r="G294" s="46"/>
      <c r="H294" s="46"/>
      <c r="I294" s="46"/>
      <c r="J294" s="46">
        <f t="shared" si="40"/>
        <v>0</v>
      </c>
      <c r="K294" s="82">
        <f t="shared" si="42"/>
        <v>0</v>
      </c>
      <c r="L294" s="43">
        <f t="shared" si="41"/>
        <v>0</v>
      </c>
      <c r="M294" s="43">
        <f t="shared" si="43"/>
        <v>0</v>
      </c>
      <c r="N294" s="43">
        <v>0</v>
      </c>
      <c r="O294" s="43">
        <v>0</v>
      </c>
      <c r="P294" s="45"/>
    </row>
    <row r="295" spans="1:16" s="56" customFormat="1" x14ac:dyDescent="0.25">
      <c r="A295" s="48">
        <f t="shared" si="44"/>
        <v>12</v>
      </c>
      <c r="B295" s="46" t="s">
        <v>2297</v>
      </c>
      <c r="C295" s="81"/>
      <c r="D295" s="46"/>
      <c r="E295" s="48"/>
      <c r="F295" s="46">
        <f t="shared" si="39"/>
        <v>0</v>
      </c>
      <c r="G295" s="46"/>
      <c r="H295" s="46"/>
      <c r="I295" s="46"/>
      <c r="J295" s="46">
        <f t="shared" si="40"/>
        <v>0</v>
      </c>
      <c r="K295" s="82">
        <f t="shared" si="42"/>
        <v>0</v>
      </c>
      <c r="L295" s="43">
        <f t="shared" si="41"/>
        <v>0</v>
      </c>
      <c r="M295" s="43">
        <f t="shared" si="43"/>
        <v>0</v>
      </c>
      <c r="N295" s="43">
        <v>0</v>
      </c>
      <c r="O295" s="43">
        <v>0</v>
      </c>
      <c r="P295" s="45"/>
    </row>
    <row r="296" spans="1:16" s="56" customFormat="1" x14ac:dyDescent="0.25">
      <c r="A296" s="48">
        <f t="shared" si="44"/>
        <v>13</v>
      </c>
      <c r="B296" s="46" t="s">
        <v>2298</v>
      </c>
      <c r="C296" s="81"/>
      <c r="D296" s="46"/>
      <c r="E296" s="48"/>
      <c r="F296" s="46">
        <f t="shared" si="39"/>
        <v>0</v>
      </c>
      <c r="G296" s="46"/>
      <c r="H296" s="46"/>
      <c r="I296" s="46"/>
      <c r="J296" s="46">
        <f t="shared" si="40"/>
        <v>0</v>
      </c>
      <c r="K296" s="82">
        <f t="shared" si="42"/>
        <v>0</v>
      </c>
      <c r="L296" s="43">
        <f t="shared" si="41"/>
        <v>0</v>
      </c>
      <c r="M296" s="43">
        <f t="shared" si="43"/>
        <v>0</v>
      </c>
      <c r="N296" s="43">
        <v>0</v>
      </c>
      <c r="O296" s="43">
        <v>0</v>
      </c>
      <c r="P296" s="45"/>
    </row>
    <row r="297" spans="1:16" s="56" customFormat="1" x14ac:dyDescent="0.25">
      <c r="A297" s="48">
        <f t="shared" si="44"/>
        <v>14</v>
      </c>
      <c r="B297" s="46" t="s">
        <v>2299</v>
      </c>
      <c r="C297" s="81"/>
      <c r="D297" s="46"/>
      <c r="E297" s="48"/>
      <c r="F297" s="46">
        <f t="shared" si="39"/>
        <v>0</v>
      </c>
      <c r="G297" s="46"/>
      <c r="H297" s="46"/>
      <c r="I297" s="46"/>
      <c r="J297" s="46">
        <f t="shared" si="40"/>
        <v>0</v>
      </c>
      <c r="K297" s="82">
        <f t="shared" si="42"/>
        <v>0</v>
      </c>
      <c r="L297" s="43">
        <f t="shared" si="41"/>
        <v>0</v>
      </c>
      <c r="M297" s="43">
        <f t="shared" si="43"/>
        <v>0</v>
      </c>
      <c r="N297" s="43">
        <v>0</v>
      </c>
      <c r="O297" s="43">
        <v>0</v>
      </c>
      <c r="P297" s="45"/>
    </row>
    <row r="298" spans="1:16" s="56" customFormat="1" x14ac:dyDescent="0.25">
      <c r="A298" s="48">
        <f t="shared" si="44"/>
        <v>15</v>
      </c>
      <c r="B298" s="46" t="s">
        <v>2300</v>
      </c>
      <c r="C298" s="84"/>
      <c r="D298" s="46"/>
      <c r="E298" s="48"/>
      <c r="F298" s="46">
        <f t="shared" si="39"/>
        <v>0</v>
      </c>
      <c r="G298" s="46"/>
      <c r="H298" s="46"/>
      <c r="I298" s="46"/>
      <c r="J298" s="46">
        <f t="shared" si="40"/>
        <v>0</v>
      </c>
      <c r="K298" s="82">
        <f t="shared" si="42"/>
        <v>0</v>
      </c>
      <c r="L298" s="43">
        <f t="shared" si="41"/>
        <v>0</v>
      </c>
      <c r="M298" s="43">
        <f t="shared" si="43"/>
        <v>0</v>
      </c>
      <c r="N298" s="43">
        <v>0</v>
      </c>
      <c r="O298" s="43">
        <v>0</v>
      </c>
      <c r="P298" s="45"/>
    </row>
    <row r="299" spans="1:16" s="56" customFormat="1" x14ac:dyDescent="0.25">
      <c r="A299" s="48">
        <f t="shared" si="44"/>
        <v>16</v>
      </c>
      <c r="B299" s="46" t="s">
        <v>2301</v>
      </c>
      <c r="C299" s="81"/>
      <c r="D299" s="46"/>
      <c r="E299" s="48"/>
      <c r="F299" s="46">
        <f t="shared" si="39"/>
        <v>0</v>
      </c>
      <c r="G299" s="46"/>
      <c r="H299" s="46"/>
      <c r="I299" s="46"/>
      <c r="J299" s="46">
        <f t="shared" si="40"/>
        <v>0</v>
      </c>
      <c r="K299" s="82">
        <f t="shared" si="42"/>
        <v>0</v>
      </c>
      <c r="L299" s="43">
        <f t="shared" si="41"/>
        <v>0</v>
      </c>
      <c r="M299" s="43">
        <f t="shared" si="43"/>
        <v>0</v>
      </c>
      <c r="N299" s="43">
        <v>0</v>
      </c>
      <c r="O299" s="43">
        <v>0</v>
      </c>
      <c r="P299" s="45"/>
    </row>
    <row r="300" spans="1:16" s="56" customFormat="1" x14ac:dyDescent="0.25">
      <c r="A300" s="48">
        <f t="shared" si="44"/>
        <v>17</v>
      </c>
      <c r="B300" s="46" t="s">
        <v>2302</v>
      </c>
      <c r="C300" s="81"/>
      <c r="D300" s="46"/>
      <c r="E300" s="48"/>
      <c r="F300" s="46">
        <f t="shared" si="39"/>
        <v>0</v>
      </c>
      <c r="G300" s="46"/>
      <c r="H300" s="46"/>
      <c r="I300" s="46"/>
      <c r="J300" s="46">
        <f t="shared" si="40"/>
        <v>0</v>
      </c>
      <c r="K300" s="82">
        <f t="shared" si="42"/>
        <v>0</v>
      </c>
      <c r="L300" s="43">
        <f t="shared" si="41"/>
        <v>0</v>
      </c>
      <c r="M300" s="43">
        <f t="shared" si="43"/>
        <v>0</v>
      </c>
      <c r="N300" s="43">
        <v>0</v>
      </c>
      <c r="O300" s="43">
        <v>0</v>
      </c>
      <c r="P300" s="45"/>
    </row>
    <row r="301" spans="1:16" s="56" customFormat="1" x14ac:dyDescent="0.25">
      <c r="A301" s="48">
        <f t="shared" si="44"/>
        <v>18</v>
      </c>
      <c r="B301" s="46" t="s">
        <v>2303</v>
      </c>
      <c r="C301" s="81"/>
      <c r="D301" s="46"/>
      <c r="E301" s="48"/>
      <c r="F301" s="46">
        <f t="shared" si="39"/>
        <v>0</v>
      </c>
      <c r="G301" s="46"/>
      <c r="H301" s="46"/>
      <c r="I301" s="46"/>
      <c r="J301" s="46">
        <f t="shared" si="40"/>
        <v>0</v>
      </c>
      <c r="K301" s="82">
        <f t="shared" si="42"/>
        <v>0</v>
      </c>
      <c r="L301" s="43">
        <f t="shared" si="41"/>
        <v>0</v>
      </c>
      <c r="M301" s="43">
        <f t="shared" si="43"/>
        <v>0</v>
      </c>
      <c r="N301" s="43">
        <v>0</v>
      </c>
      <c r="O301" s="43">
        <v>0</v>
      </c>
      <c r="P301" s="45"/>
    </row>
    <row r="302" spans="1:16" s="56" customFormat="1" x14ac:dyDescent="0.25">
      <c r="A302" s="48">
        <f t="shared" si="44"/>
        <v>19</v>
      </c>
      <c r="B302" s="46" t="s">
        <v>2304</v>
      </c>
      <c r="C302" s="81"/>
      <c r="D302" s="46"/>
      <c r="E302" s="48"/>
      <c r="F302" s="46">
        <f t="shared" si="39"/>
        <v>0</v>
      </c>
      <c r="G302" s="46"/>
      <c r="H302" s="46"/>
      <c r="I302" s="46"/>
      <c r="J302" s="46">
        <f t="shared" si="40"/>
        <v>0</v>
      </c>
      <c r="K302" s="82">
        <f t="shared" si="42"/>
        <v>0</v>
      </c>
      <c r="L302" s="43">
        <f t="shared" si="41"/>
        <v>0</v>
      </c>
      <c r="M302" s="43">
        <f t="shared" si="43"/>
        <v>0</v>
      </c>
      <c r="N302" s="43">
        <v>0</v>
      </c>
      <c r="O302" s="43">
        <v>0</v>
      </c>
      <c r="P302" s="45"/>
    </row>
    <row r="303" spans="1:16" s="56" customFormat="1" x14ac:dyDescent="0.25">
      <c r="A303" s="48">
        <f t="shared" si="44"/>
        <v>20</v>
      </c>
      <c r="B303" s="46" t="s">
        <v>2305</v>
      </c>
      <c r="C303" s="81"/>
      <c r="D303" s="46"/>
      <c r="E303" s="48"/>
      <c r="F303" s="46">
        <f t="shared" si="39"/>
        <v>0</v>
      </c>
      <c r="G303" s="46"/>
      <c r="H303" s="46"/>
      <c r="I303" s="46"/>
      <c r="J303" s="46">
        <f t="shared" si="40"/>
        <v>0</v>
      </c>
      <c r="K303" s="82">
        <f t="shared" si="42"/>
        <v>0</v>
      </c>
      <c r="L303" s="43">
        <f t="shared" si="41"/>
        <v>0</v>
      </c>
      <c r="M303" s="43">
        <f t="shared" si="43"/>
        <v>0</v>
      </c>
      <c r="N303" s="43">
        <v>0</v>
      </c>
      <c r="O303" s="43">
        <v>0</v>
      </c>
      <c r="P303" s="45"/>
    </row>
    <row r="304" spans="1:16" s="56" customFormat="1" x14ac:dyDescent="0.25">
      <c r="A304" s="48">
        <f t="shared" si="44"/>
        <v>21</v>
      </c>
      <c r="B304" s="46" t="s">
        <v>2306</v>
      </c>
      <c r="C304" s="81"/>
      <c r="D304" s="46"/>
      <c r="E304" s="48"/>
      <c r="F304" s="46">
        <f t="shared" si="39"/>
        <v>0</v>
      </c>
      <c r="G304" s="46"/>
      <c r="H304" s="46"/>
      <c r="I304" s="46"/>
      <c r="J304" s="46">
        <f t="shared" si="40"/>
        <v>0</v>
      </c>
      <c r="K304" s="82">
        <f t="shared" si="42"/>
        <v>0</v>
      </c>
      <c r="L304" s="43">
        <f t="shared" si="41"/>
        <v>0</v>
      </c>
      <c r="M304" s="43">
        <f t="shared" si="43"/>
        <v>0</v>
      </c>
      <c r="N304" s="43">
        <v>0</v>
      </c>
      <c r="O304" s="43">
        <v>0</v>
      </c>
      <c r="P304" s="45"/>
    </row>
    <row r="305" spans="1:16" s="56" customFormat="1" x14ac:dyDescent="0.25">
      <c r="A305" s="48">
        <f t="shared" si="44"/>
        <v>22</v>
      </c>
      <c r="B305" s="46" t="s">
        <v>2307</v>
      </c>
      <c r="C305" s="81"/>
      <c r="D305" s="46"/>
      <c r="E305" s="48"/>
      <c r="F305" s="46">
        <f t="shared" si="39"/>
        <v>0</v>
      </c>
      <c r="G305" s="46"/>
      <c r="H305" s="46"/>
      <c r="I305" s="46"/>
      <c r="J305" s="46">
        <f t="shared" si="40"/>
        <v>0</v>
      </c>
      <c r="K305" s="82">
        <f t="shared" si="42"/>
        <v>0</v>
      </c>
      <c r="L305" s="43">
        <f t="shared" si="41"/>
        <v>0</v>
      </c>
      <c r="M305" s="43">
        <f t="shared" si="43"/>
        <v>0</v>
      </c>
      <c r="N305" s="43">
        <v>0</v>
      </c>
      <c r="O305" s="43">
        <v>0</v>
      </c>
      <c r="P305" s="45"/>
    </row>
    <row r="306" spans="1:16" s="56" customFormat="1" x14ac:dyDescent="0.25">
      <c r="A306" s="48">
        <f t="shared" si="44"/>
        <v>23</v>
      </c>
      <c r="B306" s="46" t="s">
        <v>2308</v>
      </c>
      <c r="C306" s="81"/>
      <c r="D306" s="46"/>
      <c r="E306" s="48"/>
      <c r="F306" s="46">
        <f t="shared" si="39"/>
        <v>0</v>
      </c>
      <c r="G306" s="46"/>
      <c r="H306" s="46"/>
      <c r="I306" s="46"/>
      <c r="J306" s="46">
        <f t="shared" si="40"/>
        <v>0</v>
      </c>
      <c r="K306" s="82">
        <f t="shared" si="42"/>
        <v>0</v>
      </c>
      <c r="L306" s="43">
        <f t="shared" si="41"/>
        <v>0</v>
      </c>
      <c r="M306" s="43">
        <f t="shared" si="43"/>
        <v>0</v>
      </c>
      <c r="N306" s="43">
        <v>0</v>
      </c>
      <c r="O306" s="43">
        <v>0</v>
      </c>
      <c r="P306" s="45"/>
    </row>
    <row r="307" spans="1:16" s="56" customFormat="1" x14ac:dyDescent="0.25">
      <c r="A307" s="48">
        <f t="shared" si="44"/>
        <v>24</v>
      </c>
      <c r="B307" s="46" t="s">
        <v>2309</v>
      </c>
      <c r="C307" s="81"/>
      <c r="D307" s="46"/>
      <c r="E307" s="48"/>
      <c r="F307" s="46">
        <f t="shared" si="39"/>
        <v>0</v>
      </c>
      <c r="G307" s="46"/>
      <c r="H307" s="46"/>
      <c r="I307" s="46"/>
      <c r="J307" s="46">
        <f t="shared" si="40"/>
        <v>0</v>
      </c>
      <c r="K307" s="82">
        <f t="shared" si="42"/>
        <v>0</v>
      </c>
      <c r="L307" s="43">
        <f t="shared" si="41"/>
        <v>0</v>
      </c>
      <c r="M307" s="43">
        <f t="shared" si="43"/>
        <v>0</v>
      </c>
      <c r="N307" s="43">
        <v>0</v>
      </c>
      <c r="O307" s="43">
        <v>0</v>
      </c>
      <c r="P307" s="45"/>
    </row>
    <row r="308" spans="1:16" s="56" customFormat="1" x14ac:dyDescent="0.25">
      <c r="A308" s="48">
        <f t="shared" si="44"/>
        <v>25</v>
      </c>
      <c r="B308" s="46" t="s">
        <v>2310</v>
      </c>
      <c r="C308" s="81"/>
      <c r="D308" s="46"/>
      <c r="E308" s="48"/>
      <c r="F308" s="46">
        <f t="shared" si="39"/>
        <v>0</v>
      </c>
      <c r="G308" s="46"/>
      <c r="H308" s="46"/>
      <c r="I308" s="46"/>
      <c r="J308" s="46">
        <f t="shared" si="40"/>
        <v>0</v>
      </c>
      <c r="K308" s="82">
        <f t="shared" si="42"/>
        <v>0</v>
      </c>
      <c r="L308" s="43">
        <f t="shared" si="41"/>
        <v>0</v>
      </c>
      <c r="M308" s="43">
        <f t="shared" si="43"/>
        <v>0</v>
      </c>
      <c r="N308" s="43">
        <v>0</v>
      </c>
      <c r="O308" s="43">
        <v>0</v>
      </c>
      <c r="P308" s="45"/>
    </row>
    <row r="309" spans="1:16" s="56" customFormat="1" x14ac:dyDescent="0.25">
      <c r="A309" s="48">
        <f t="shared" si="44"/>
        <v>26</v>
      </c>
      <c r="B309" s="46" t="s">
        <v>2311</v>
      </c>
      <c r="C309" s="81"/>
      <c r="D309" s="46"/>
      <c r="E309" s="48"/>
      <c r="F309" s="46">
        <f t="shared" si="39"/>
        <v>0</v>
      </c>
      <c r="G309" s="46"/>
      <c r="H309" s="46"/>
      <c r="I309" s="46"/>
      <c r="J309" s="46">
        <f t="shared" si="40"/>
        <v>0</v>
      </c>
      <c r="K309" s="82">
        <f t="shared" si="42"/>
        <v>0</v>
      </c>
      <c r="L309" s="43">
        <f t="shared" si="41"/>
        <v>0</v>
      </c>
      <c r="M309" s="43">
        <f t="shared" si="43"/>
        <v>0</v>
      </c>
      <c r="N309" s="43">
        <v>0</v>
      </c>
      <c r="O309" s="43">
        <v>0</v>
      </c>
      <c r="P309" s="45"/>
    </row>
    <row r="310" spans="1:16" s="56" customFormat="1" x14ac:dyDescent="0.25">
      <c r="A310" s="48">
        <f t="shared" si="44"/>
        <v>27</v>
      </c>
      <c r="B310" s="46" t="s">
        <v>2312</v>
      </c>
      <c r="C310" s="81"/>
      <c r="D310" s="46"/>
      <c r="E310" s="48"/>
      <c r="F310" s="46">
        <f t="shared" si="39"/>
        <v>0</v>
      </c>
      <c r="G310" s="46"/>
      <c r="H310" s="46"/>
      <c r="I310" s="46"/>
      <c r="J310" s="46">
        <f t="shared" si="40"/>
        <v>0</v>
      </c>
      <c r="K310" s="82">
        <f t="shared" si="42"/>
        <v>0</v>
      </c>
      <c r="L310" s="43">
        <f t="shared" si="41"/>
        <v>0</v>
      </c>
      <c r="M310" s="43">
        <f t="shared" si="43"/>
        <v>0</v>
      </c>
      <c r="N310" s="43">
        <v>0</v>
      </c>
      <c r="O310" s="43">
        <v>0</v>
      </c>
      <c r="P310" s="45"/>
    </row>
    <row r="311" spans="1:16" s="56" customFormat="1" x14ac:dyDescent="0.25">
      <c r="A311" s="48">
        <f t="shared" si="44"/>
        <v>28</v>
      </c>
      <c r="B311" s="46" t="s">
        <v>2313</v>
      </c>
      <c r="C311" s="81"/>
      <c r="D311" s="46"/>
      <c r="E311" s="48"/>
      <c r="F311" s="46">
        <f t="shared" si="39"/>
        <v>0</v>
      </c>
      <c r="G311" s="46"/>
      <c r="H311" s="46"/>
      <c r="I311" s="46"/>
      <c r="J311" s="46">
        <f t="shared" si="40"/>
        <v>0</v>
      </c>
      <c r="K311" s="82">
        <f t="shared" si="42"/>
        <v>0</v>
      </c>
      <c r="L311" s="43">
        <f t="shared" si="41"/>
        <v>0</v>
      </c>
      <c r="M311" s="43">
        <f t="shared" si="43"/>
        <v>0</v>
      </c>
      <c r="N311" s="43">
        <v>0</v>
      </c>
      <c r="O311" s="43">
        <v>0</v>
      </c>
      <c r="P311" s="45"/>
    </row>
    <row r="312" spans="1:16" s="56" customFormat="1" x14ac:dyDescent="0.25">
      <c r="A312" s="48">
        <f t="shared" si="44"/>
        <v>29</v>
      </c>
      <c r="B312" s="46" t="s">
        <v>2314</v>
      </c>
      <c r="C312" s="81"/>
      <c r="D312" s="46"/>
      <c r="E312" s="48"/>
      <c r="F312" s="46">
        <f t="shared" si="39"/>
        <v>0</v>
      </c>
      <c r="G312" s="46"/>
      <c r="H312" s="46"/>
      <c r="I312" s="46"/>
      <c r="J312" s="46">
        <f t="shared" si="40"/>
        <v>0</v>
      </c>
      <c r="K312" s="82">
        <f t="shared" si="42"/>
        <v>0</v>
      </c>
      <c r="L312" s="43">
        <f t="shared" si="41"/>
        <v>0</v>
      </c>
      <c r="M312" s="43">
        <f t="shared" si="43"/>
        <v>0</v>
      </c>
      <c r="N312" s="43">
        <v>0</v>
      </c>
      <c r="O312" s="43">
        <v>0</v>
      </c>
      <c r="P312" s="45"/>
    </row>
    <row r="313" spans="1:16" s="56" customFormat="1" x14ac:dyDescent="0.25">
      <c r="A313" s="48">
        <f t="shared" si="44"/>
        <v>30</v>
      </c>
      <c r="B313" s="46" t="s">
        <v>2315</v>
      </c>
      <c r="C313" s="81"/>
      <c r="D313" s="46"/>
      <c r="E313" s="48"/>
      <c r="F313" s="46">
        <f t="shared" si="39"/>
        <v>0</v>
      </c>
      <c r="G313" s="46"/>
      <c r="H313" s="46"/>
      <c r="I313" s="46"/>
      <c r="J313" s="46">
        <f t="shared" si="40"/>
        <v>0</v>
      </c>
      <c r="K313" s="82">
        <f t="shared" si="42"/>
        <v>0</v>
      </c>
      <c r="L313" s="43">
        <f t="shared" si="41"/>
        <v>0</v>
      </c>
      <c r="M313" s="43">
        <f t="shared" si="43"/>
        <v>0</v>
      </c>
      <c r="N313" s="43">
        <v>0</v>
      </c>
      <c r="O313" s="43">
        <v>0</v>
      </c>
      <c r="P313" s="45"/>
    </row>
    <row r="314" spans="1:16" s="56" customFormat="1" x14ac:dyDescent="0.25">
      <c r="A314" s="48">
        <f t="shared" si="44"/>
        <v>31</v>
      </c>
      <c r="B314" s="46" t="s">
        <v>2316</v>
      </c>
      <c r="C314" s="81">
        <v>2744.5</v>
      </c>
      <c r="D314" s="46">
        <v>461.4</v>
      </c>
      <c r="E314" s="48">
        <v>413</v>
      </c>
      <c r="F314" s="46">
        <f t="shared" si="39"/>
        <v>3618.9</v>
      </c>
      <c r="G314" s="46">
        <v>45</v>
      </c>
      <c r="H314" s="46">
        <v>1</v>
      </c>
      <c r="I314" s="46">
        <v>3</v>
      </c>
      <c r="J314" s="46">
        <f t="shared" si="40"/>
        <v>49</v>
      </c>
      <c r="K314" s="82">
        <f t="shared" si="42"/>
        <v>3.8134793517938657E-2</v>
      </c>
      <c r="L314" s="43">
        <f t="shared" si="41"/>
        <v>163.27221170737846</v>
      </c>
      <c r="M314" s="43">
        <f t="shared" si="43"/>
        <v>35.919886575623259</v>
      </c>
      <c r="N314" s="43">
        <v>63.431890145998445</v>
      </c>
      <c r="O314" s="43">
        <v>47.225165706824171</v>
      </c>
      <c r="P314" s="45">
        <f>(L314+M314+N314+O314)/F314</f>
        <v>8.5619706025539338E-2</v>
      </c>
    </row>
    <row r="315" spans="1:16" s="56" customFormat="1" x14ac:dyDescent="0.25">
      <c r="A315" s="48">
        <f t="shared" si="44"/>
        <v>32</v>
      </c>
      <c r="B315" s="46" t="s">
        <v>2317</v>
      </c>
      <c r="C315" s="81"/>
      <c r="D315" s="46"/>
      <c r="E315" s="48"/>
      <c r="F315" s="46">
        <f t="shared" si="39"/>
        <v>0</v>
      </c>
      <c r="G315" s="46"/>
      <c r="H315" s="46"/>
      <c r="I315" s="46"/>
      <c r="J315" s="46">
        <f t="shared" si="40"/>
        <v>0</v>
      </c>
      <c r="K315" s="82">
        <f t="shared" si="42"/>
        <v>0</v>
      </c>
      <c r="L315" s="43">
        <f t="shared" si="41"/>
        <v>0</v>
      </c>
      <c r="M315" s="43">
        <f t="shared" si="43"/>
        <v>0</v>
      </c>
      <c r="N315" s="43">
        <v>0</v>
      </c>
      <c r="O315" s="43">
        <v>0</v>
      </c>
      <c r="P315" s="45"/>
    </row>
    <row r="316" spans="1:16" s="56" customFormat="1" x14ac:dyDescent="0.25">
      <c r="A316" s="48">
        <f t="shared" si="44"/>
        <v>33</v>
      </c>
      <c r="B316" s="46" t="s">
        <v>2318</v>
      </c>
      <c r="C316" s="81"/>
      <c r="D316" s="46"/>
      <c r="E316" s="48"/>
      <c r="F316" s="46">
        <f t="shared" si="39"/>
        <v>0</v>
      </c>
      <c r="G316" s="46"/>
      <c r="H316" s="46"/>
      <c r="I316" s="46"/>
      <c r="J316" s="46">
        <f t="shared" si="40"/>
        <v>0</v>
      </c>
      <c r="K316" s="82">
        <f t="shared" si="42"/>
        <v>0</v>
      </c>
      <c r="L316" s="43">
        <f t="shared" ref="L316:L347" si="45">K316*4281.45</f>
        <v>0</v>
      </c>
      <c r="M316" s="43">
        <f t="shared" si="43"/>
        <v>0</v>
      </c>
      <c r="N316" s="43">
        <v>0</v>
      </c>
      <c r="O316" s="43">
        <v>0</v>
      </c>
      <c r="P316" s="45"/>
    </row>
    <row r="317" spans="1:16" s="56" customFormat="1" x14ac:dyDescent="0.25">
      <c r="A317" s="48">
        <f t="shared" si="44"/>
        <v>34</v>
      </c>
      <c r="B317" s="46" t="s">
        <v>2319</v>
      </c>
      <c r="C317" s="81"/>
      <c r="D317" s="46"/>
      <c r="E317" s="48"/>
      <c r="F317" s="46">
        <f t="shared" si="39"/>
        <v>0</v>
      </c>
      <c r="G317" s="46"/>
      <c r="H317" s="46"/>
      <c r="I317" s="46"/>
      <c r="J317" s="46">
        <f t="shared" si="40"/>
        <v>0</v>
      </c>
      <c r="K317" s="82">
        <f t="shared" si="42"/>
        <v>0</v>
      </c>
      <c r="L317" s="43">
        <f t="shared" si="45"/>
        <v>0</v>
      </c>
      <c r="M317" s="43">
        <f t="shared" si="43"/>
        <v>0</v>
      </c>
      <c r="N317" s="43">
        <v>0</v>
      </c>
      <c r="O317" s="43">
        <v>0</v>
      </c>
      <c r="P317" s="45"/>
    </row>
    <row r="318" spans="1:16" s="56" customFormat="1" x14ac:dyDescent="0.25">
      <c r="A318" s="48">
        <f t="shared" si="44"/>
        <v>35</v>
      </c>
      <c r="B318" s="46" t="s">
        <v>2320</v>
      </c>
      <c r="C318" s="81"/>
      <c r="D318" s="46"/>
      <c r="E318" s="48"/>
      <c r="F318" s="46">
        <f t="shared" si="39"/>
        <v>0</v>
      </c>
      <c r="G318" s="46"/>
      <c r="H318" s="46"/>
      <c r="I318" s="46"/>
      <c r="J318" s="46">
        <f t="shared" si="40"/>
        <v>0</v>
      </c>
      <c r="K318" s="82">
        <f t="shared" si="42"/>
        <v>0</v>
      </c>
      <c r="L318" s="43">
        <f t="shared" si="45"/>
        <v>0</v>
      </c>
      <c r="M318" s="43">
        <f t="shared" si="43"/>
        <v>0</v>
      </c>
      <c r="N318" s="43">
        <v>0</v>
      </c>
      <c r="O318" s="43">
        <v>0</v>
      </c>
      <c r="P318" s="45"/>
    </row>
    <row r="319" spans="1:16" s="56" customFormat="1" x14ac:dyDescent="0.25">
      <c r="A319" s="48">
        <f t="shared" si="44"/>
        <v>36</v>
      </c>
      <c r="B319" s="46" t="s">
        <v>2321</v>
      </c>
      <c r="C319" s="81"/>
      <c r="D319" s="46"/>
      <c r="E319" s="48"/>
      <c r="F319" s="46">
        <f t="shared" si="39"/>
        <v>0</v>
      </c>
      <c r="G319" s="46"/>
      <c r="H319" s="46"/>
      <c r="I319" s="46"/>
      <c r="J319" s="46">
        <f t="shared" si="40"/>
        <v>0</v>
      </c>
      <c r="K319" s="82">
        <f t="shared" si="42"/>
        <v>0</v>
      </c>
      <c r="L319" s="43">
        <f t="shared" si="45"/>
        <v>0</v>
      </c>
      <c r="M319" s="43">
        <f t="shared" si="43"/>
        <v>0</v>
      </c>
      <c r="N319" s="43">
        <v>0</v>
      </c>
      <c r="O319" s="43">
        <v>0</v>
      </c>
      <c r="P319" s="45"/>
    </row>
    <row r="320" spans="1:16" s="56" customFormat="1" x14ac:dyDescent="0.25">
      <c r="A320" s="48">
        <f t="shared" si="44"/>
        <v>37</v>
      </c>
      <c r="B320" s="46" t="s">
        <v>925</v>
      </c>
      <c r="C320" s="81"/>
      <c r="D320" s="46"/>
      <c r="E320" s="48"/>
      <c r="F320" s="46">
        <f t="shared" si="39"/>
        <v>0</v>
      </c>
      <c r="G320" s="46"/>
      <c r="H320" s="46"/>
      <c r="I320" s="46"/>
      <c r="J320" s="46">
        <f t="shared" si="40"/>
        <v>0</v>
      </c>
      <c r="K320" s="82">
        <f t="shared" si="42"/>
        <v>0</v>
      </c>
      <c r="L320" s="43">
        <f t="shared" si="45"/>
        <v>0</v>
      </c>
      <c r="M320" s="43">
        <f t="shared" si="43"/>
        <v>0</v>
      </c>
      <c r="N320" s="43">
        <v>0</v>
      </c>
      <c r="O320" s="43">
        <v>0</v>
      </c>
      <c r="P320" s="45"/>
    </row>
    <row r="321" spans="1:16" s="56" customFormat="1" x14ac:dyDescent="0.25">
      <c r="A321" s="48">
        <f t="shared" si="44"/>
        <v>38</v>
      </c>
      <c r="B321" s="46" t="s">
        <v>926</v>
      </c>
      <c r="C321" s="81"/>
      <c r="D321" s="46"/>
      <c r="E321" s="48"/>
      <c r="F321" s="46">
        <f t="shared" si="39"/>
        <v>0</v>
      </c>
      <c r="G321" s="46"/>
      <c r="H321" s="46"/>
      <c r="I321" s="46"/>
      <c r="J321" s="46">
        <f t="shared" si="40"/>
        <v>0</v>
      </c>
      <c r="K321" s="82">
        <f t="shared" si="42"/>
        <v>0</v>
      </c>
      <c r="L321" s="43">
        <f t="shared" si="45"/>
        <v>0</v>
      </c>
      <c r="M321" s="43">
        <f t="shared" si="43"/>
        <v>0</v>
      </c>
      <c r="N321" s="43">
        <v>0</v>
      </c>
      <c r="O321" s="43">
        <v>0</v>
      </c>
      <c r="P321" s="45"/>
    </row>
    <row r="322" spans="1:16" s="56" customFormat="1" x14ac:dyDescent="0.25">
      <c r="A322" s="48">
        <f t="shared" si="44"/>
        <v>39</v>
      </c>
      <c r="B322" s="46" t="s">
        <v>927</v>
      </c>
      <c r="C322" s="81"/>
      <c r="D322" s="46"/>
      <c r="E322" s="48"/>
      <c r="F322" s="46">
        <f t="shared" si="39"/>
        <v>0</v>
      </c>
      <c r="G322" s="46"/>
      <c r="H322" s="46"/>
      <c r="I322" s="46"/>
      <c r="J322" s="46">
        <f t="shared" si="40"/>
        <v>0</v>
      </c>
      <c r="K322" s="82">
        <f t="shared" si="42"/>
        <v>0</v>
      </c>
      <c r="L322" s="43">
        <f t="shared" si="45"/>
        <v>0</v>
      </c>
      <c r="M322" s="43">
        <f t="shared" si="43"/>
        <v>0</v>
      </c>
      <c r="N322" s="43">
        <v>0</v>
      </c>
      <c r="O322" s="43">
        <v>0</v>
      </c>
      <c r="P322" s="45"/>
    </row>
    <row r="323" spans="1:16" s="56" customFormat="1" x14ac:dyDescent="0.25">
      <c r="A323" s="48">
        <f t="shared" si="44"/>
        <v>40</v>
      </c>
      <c r="B323" s="46" t="s">
        <v>928</v>
      </c>
      <c r="C323" s="81"/>
      <c r="D323" s="46"/>
      <c r="E323" s="48"/>
      <c r="F323" s="46">
        <f t="shared" si="39"/>
        <v>0</v>
      </c>
      <c r="G323" s="46"/>
      <c r="H323" s="46"/>
      <c r="I323" s="46"/>
      <c r="J323" s="46">
        <f t="shared" si="40"/>
        <v>0</v>
      </c>
      <c r="K323" s="82">
        <f t="shared" si="42"/>
        <v>0</v>
      </c>
      <c r="L323" s="43">
        <f t="shared" si="45"/>
        <v>0</v>
      </c>
      <c r="M323" s="43">
        <f t="shared" si="43"/>
        <v>0</v>
      </c>
      <c r="N323" s="43">
        <v>0</v>
      </c>
      <c r="O323" s="43">
        <v>0</v>
      </c>
      <c r="P323" s="45"/>
    </row>
    <row r="324" spans="1:16" s="56" customFormat="1" x14ac:dyDescent="0.25">
      <c r="A324" s="48">
        <f t="shared" si="44"/>
        <v>41</v>
      </c>
      <c r="B324" s="46" t="s">
        <v>929</v>
      </c>
      <c r="C324" s="81"/>
      <c r="D324" s="46"/>
      <c r="E324" s="48"/>
      <c r="F324" s="46">
        <f t="shared" si="39"/>
        <v>0</v>
      </c>
      <c r="G324" s="46"/>
      <c r="H324" s="46"/>
      <c r="I324" s="46"/>
      <c r="J324" s="46">
        <f t="shared" si="40"/>
        <v>0</v>
      </c>
      <c r="K324" s="82">
        <f t="shared" si="42"/>
        <v>0</v>
      </c>
      <c r="L324" s="43">
        <f t="shared" si="45"/>
        <v>0</v>
      </c>
      <c r="M324" s="43">
        <f t="shared" si="43"/>
        <v>0</v>
      </c>
      <c r="N324" s="43">
        <v>0</v>
      </c>
      <c r="O324" s="43">
        <v>0</v>
      </c>
      <c r="P324" s="45"/>
    </row>
    <row r="325" spans="1:16" s="56" customFormat="1" x14ac:dyDescent="0.25">
      <c r="A325" s="48">
        <f t="shared" si="44"/>
        <v>42</v>
      </c>
      <c r="B325" s="46" t="s">
        <v>930</v>
      </c>
      <c r="C325" s="81"/>
      <c r="D325" s="46"/>
      <c r="E325" s="48"/>
      <c r="F325" s="46">
        <f t="shared" si="39"/>
        <v>0</v>
      </c>
      <c r="G325" s="46"/>
      <c r="H325" s="46"/>
      <c r="I325" s="46"/>
      <c r="J325" s="46">
        <f t="shared" si="40"/>
        <v>0</v>
      </c>
      <c r="K325" s="82">
        <f t="shared" si="42"/>
        <v>0</v>
      </c>
      <c r="L325" s="43">
        <f t="shared" si="45"/>
        <v>0</v>
      </c>
      <c r="M325" s="43">
        <f t="shared" si="43"/>
        <v>0</v>
      </c>
      <c r="N325" s="43">
        <v>0</v>
      </c>
      <c r="O325" s="43">
        <v>0</v>
      </c>
      <c r="P325" s="45"/>
    </row>
    <row r="326" spans="1:16" s="56" customFormat="1" x14ac:dyDescent="0.25">
      <c r="A326" s="48">
        <f t="shared" si="44"/>
        <v>43</v>
      </c>
      <c r="B326" s="46" t="s">
        <v>931</v>
      </c>
      <c r="C326" s="81"/>
      <c r="D326" s="46"/>
      <c r="E326" s="48"/>
      <c r="F326" s="46">
        <f t="shared" si="39"/>
        <v>0</v>
      </c>
      <c r="G326" s="46"/>
      <c r="H326" s="46"/>
      <c r="I326" s="46"/>
      <c r="J326" s="46">
        <f t="shared" si="40"/>
        <v>0</v>
      </c>
      <c r="K326" s="82">
        <f t="shared" si="42"/>
        <v>0</v>
      </c>
      <c r="L326" s="43">
        <f t="shared" si="45"/>
        <v>0</v>
      </c>
      <c r="M326" s="43">
        <f t="shared" si="43"/>
        <v>0</v>
      </c>
      <c r="N326" s="43">
        <v>0</v>
      </c>
      <c r="O326" s="43">
        <v>0</v>
      </c>
      <c r="P326" s="45"/>
    </row>
    <row r="327" spans="1:16" s="56" customFormat="1" x14ac:dyDescent="0.25">
      <c r="A327" s="48">
        <f t="shared" si="44"/>
        <v>44</v>
      </c>
      <c r="B327" s="46" t="s">
        <v>932</v>
      </c>
      <c r="C327" s="81"/>
      <c r="D327" s="46"/>
      <c r="E327" s="48"/>
      <c r="F327" s="46">
        <f t="shared" si="39"/>
        <v>0</v>
      </c>
      <c r="G327" s="68"/>
      <c r="H327" s="46"/>
      <c r="I327" s="46"/>
      <c r="J327" s="46">
        <f t="shared" si="40"/>
        <v>0</v>
      </c>
      <c r="K327" s="82">
        <f t="shared" si="42"/>
        <v>0</v>
      </c>
      <c r="L327" s="43">
        <f t="shared" si="45"/>
        <v>0</v>
      </c>
      <c r="M327" s="43">
        <f t="shared" si="43"/>
        <v>0</v>
      </c>
      <c r="N327" s="43">
        <v>0</v>
      </c>
      <c r="O327" s="43">
        <v>0</v>
      </c>
      <c r="P327" s="45"/>
    </row>
    <row r="328" spans="1:16" s="56" customFormat="1" x14ac:dyDescent="0.25">
      <c r="A328" s="48">
        <f t="shared" si="44"/>
        <v>45</v>
      </c>
      <c r="B328" s="46" t="s">
        <v>933</v>
      </c>
      <c r="C328" s="81"/>
      <c r="D328" s="46"/>
      <c r="E328" s="48"/>
      <c r="F328" s="46">
        <f t="shared" si="39"/>
        <v>0</v>
      </c>
      <c r="G328" s="46"/>
      <c r="H328" s="46"/>
      <c r="I328" s="46"/>
      <c r="J328" s="46">
        <f t="shared" si="40"/>
        <v>0</v>
      </c>
      <c r="K328" s="82">
        <f t="shared" si="42"/>
        <v>0</v>
      </c>
      <c r="L328" s="43">
        <f t="shared" si="45"/>
        <v>0</v>
      </c>
      <c r="M328" s="43">
        <f t="shared" si="43"/>
        <v>0</v>
      </c>
      <c r="N328" s="43">
        <v>0</v>
      </c>
      <c r="O328" s="43">
        <v>0</v>
      </c>
      <c r="P328" s="45"/>
    </row>
    <row r="329" spans="1:16" s="56" customFormat="1" ht="15.5" x14ac:dyDescent="0.35">
      <c r="A329" s="48">
        <f t="shared" si="44"/>
        <v>46</v>
      </c>
      <c r="B329" s="46" t="s">
        <v>934</v>
      </c>
      <c r="C329" s="81"/>
      <c r="D329" s="46"/>
      <c r="E329" s="48"/>
      <c r="F329" s="46">
        <f t="shared" si="39"/>
        <v>0</v>
      </c>
      <c r="G329" s="3"/>
      <c r="H329" s="46"/>
      <c r="I329" s="46"/>
      <c r="J329" s="46">
        <f t="shared" si="40"/>
        <v>0</v>
      </c>
      <c r="K329" s="82">
        <f t="shared" si="42"/>
        <v>0</v>
      </c>
      <c r="L329" s="43">
        <f t="shared" si="45"/>
        <v>0</v>
      </c>
      <c r="M329" s="43">
        <f t="shared" si="43"/>
        <v>0</v>
      </c>
      <c r="N329" s="43">
        <v>0</v>
      </c>
      <c r="O329" s="43">
        <v>0</v>
      </c>
      <c r="P329" s="45"/>
    </row>
    <row r="330" spans="1:16" s="56" customFormat="1" x14ac:dyDescent="0.25">
      <c r="A330" s="48">
        <f t="shared" si="44"/>
        <v>47</v>
      </c>
      <c r="B330" s="46" t="s">
        <v>935</v>
      </c>
      <c r="C330" s="81"/>
      <c r="D330" s="46"/>
      <c r="E330" s="48"/>
      <c r="F330" s="46">
        <f t="shared" si="39"/>
        <v>0</v>
      </c>
      <c r="G330" s="46"/>
      <c r="H330" s="46"/>
      <c r="I330" s="46"/>
      <c r="J330" s="46">
        <f t="shared" si="40"/>
        <v>0</v>
      </c>
      <c r="K330" s="82">
        <f t="shared" si="42"/>
        <v>0</v>
      </c>
      <c r="L330" s="43">
        <f t="shared" si="45"/>
        <v>0</v>
      </c>
      <c r="M330" s="43">
        <f t="shared" si="43"/>
        <v>0</v>
      </c>
      <c r="N330" s="43">
        <v>0</v>
      </c>
      <c r="O330" s="43">
        <v>0</v>
      </c>
      <c r="P330" s="45"/>
    </row>
    <row r="331" spans="1:16" s="56" customFormat="1" x14ac:dyDescent="0.25">
      <c r="A331" s="48">
        <f t="shared" si="44"/>
        <v>48</v>
      </c>
      <c r="B331" s="46" t="s">
        <v>936</v>
      </c>
      <c r="C331" s="81"/>
      <c r="D331" s="46"/>
      <c r="E331" s="48"/>
      <c r="F331" s="46">
        <f t="shared" si="39"/>
        <v>0</v>
      </c>
      <c r="G331" s="46"/>
      <c r="H331" s="46"/>
      <c r="I331" s="46"/>
      <c r="J331" s="46">
        <f t="shared" si="40"/>
        <v>0</v>
      </c>
      <c r="K331" s="82">
        <f t="shared" si="42"/>
        <v>0</v>
      </c>
      <c r="L331" s="43">
        <f t="shared" si="45"/>
        <v>0</v>
      </c>
      <c r="M331" s="43">
        <f t="shared" si="43"/>
        <v>0</v>
      </c>
      <c r="N331" s="43">
        <v>0</v>
      </c>
      <c r="O331" s="43">
        <v>0</v>
      </c>
      <c r="P331" s="45"/>
    </row>
    <row r="332" spans="1:16" s="56" customFormat="1" x14ac:dyDescent="0.25">
      <c r="A332" s="48">
        <f t="shared" si="44"/>
        <v>49</v>
      </c>
      <c r="B332" s="46" t="s">
        <v>937</v>
      </c>
      <c r="C332" s="81"/>
      <c r="D332" s="46"/>
      <c r="E332" s="48"/>
      <c r="F332" s="46">
        <f t="shared" si="39"/>
        <v>0</v>
      </c>
      <c r="G332" s="46"/>
      <c r="H332" s="46"/>
      <c r="I332" s="46"/>
      <c r="J332" s="46">
        <f t="shared" si="40"/>
        <v>0</v>
      </c>
      <c r="K332" s="82">
        <f t="shared" si="42"/>
        <v>0</v>
      </c>
      <c r="L332" s="43">
        <f t="shared" si="45"/>
        <v>0</v>
      </c>
      <c r="M332" s="43">
        <f t="shared" si="43"/>
        <v>0</v>
      </c>
      <c r="N332" s="43">
        <v>0</v>
      </c>
      <c r="O332" s="43">
        <v>0</v>
      </c>
      <c r="P332" s="45"/>
    </row>
    <row r="333" spans="1:16" s="56" customFormat="1" x14ac:dyDescent="0.25">
      <c r="A333" s="48">
        <f t="shared" si="44"/>
        <v>50</v>
      </c>
      <c r="B333" s="46" t="s">
        <v>938</v>
      </c>
      <c r="C333" s="81"/>
      <c r="D333" s="46"/>
      <c r="E333" s="48"/>
      <c r="F333" s="46">
        <f t="shared" si="39"/>
        <v>0</v>
      </c>
      <c r="G333" s="46"/>
      <c r="H333" s="46"/>
      <c r="I333" s="46"/>
      <c r="J333" s="46">
        <f t="shared" si="40"/>
        <v>0</v>
      </c>
      <c r="K333" s="82">
        <f t="shared" si="42"/>
        <v>0</v>
      </c>
      <c r="L333" s="43">
        <f t="shared" si="45"/>
        <v>0</v>
      </c>
      <c r="M333" s="43">
        <f t="shared" si="43"/>
        <v>0</v>
      </c>
      <c r="N333" s="43">
        <v>0</v>
      </c>
      <c r="O333" s="43">
        <v>0</v>
      </c>
      <c r="P333" s="45"/>
    </row>
    <row r="334" spans="1:16" s="56" customFormat="1" x14ac:dyDescent="0.25">
      <c r="A334" s="48">
        <f t="shared" si="44"/>
        <v>51</v>
      </c>
      <c r="B334" s="46" t="s">
        <v>939</v>
      </c>
      <c r="C334" s="81"/>
      <c r="D334" s="46"/>
      <c r="E334" s="48"/>
      <c r="F334" s="46">
        <f t="shared" si="39"/>
        <v>0</v>
      </c>
      <c r="G334" s="46"/>
      <c r="H334" s="46"/>
      <c r="I334" s="46"/>
      <c r="J334" s="46">
        <f t="shared" si="40"/>
        <v>0</v>
      </c>
      <c r="K334" s="82">
        <f t="shared" si="42"/>
        <v>0</v>
      </c>
      <c r="L334" s="43">
        <f t="shared" si="45"/>
        <v>0</v>
      </c>
      <c r="M334" s="43">
        <f t="shared" si="43"/>
        <v>0</v>
      </c>
      <c r="N334" s="43">
        <v>0</v>
      </c>
      <c r="O334" s="43">
        <v>0</v>
      </c>
      <c r="P334" s="45"/>
    </row>
    <row r="335" spans="1:16" s="56" customFormat="1" x14ac:dyDescent="0.25">
      <c r="A335" s="48">
        <f t="shared" si="44"/>
        <v>52</v>
      </c>
      <c r="B335" s="46" t="s">
        <v>940</v>
      </c>
      <c r="C335" s="81"/>
      <c r="D335" s="46"/>
      <c r="E335" s="48"/>
      <c r="F335" s="46">
        <f t="shared" si="39"/>
        <v>0</v>
      </c>
      <c r="G335" s="46"/>
      <c r="H335" s="46"/>
      <c r="I335" s="46"/>
      <c r="J335" s="46">
        <f t="shared" si="40"/>
        <v>0</v>
      </c>
      <c r="K335" s="82">
        <f t="shared" si="42"/>
        <v>0</v>
      </c>
      <c r="L335" s="43">
        <f t="shared" si="45"/>
        <v>0</v>
      </c>
      <c r="M335" s="43">
        <f t="shared" si="43"/>
        <v>0</v>
      </c>
      <c r="N335" s="43">
        <v>0</v>
      </c>
      <c r="O335" s="43">
        <v>0</v>
      </c>
      <c r="P335" s="45"/>
    </row>
    <row r="336" spans="1:16" s="56" customFormat="1" x14ac:dyDescent="0.25">
      <c r="A336" s="48">
        <f t="shared" si="44"/>
        <v>53</v>
      </c>
      <c r="B336" s="46" t="s">
        <v>941</v>
      </c>
      <c r="C336" s="81"/>
      <c r="D336" s="46"/>
      <c r="E336" s="48"/>
      <c r="F336" s="46">
        <f t="shared" si="39"/>
        <v>0</v>
      </c>
      <c r="G336" s="46"/>
      <c r="H336" s="46"/>
      <c r="I336" s="46"/>
      <c r="J336" s="46">
        <f t="shared" si="40"/>
        <v>0</v>
      </c>
      <c r="K336" s="82">
        <f t="shared" si="42"/>
        <v>0</v>
      </c>
      <c r="L336" s="43">
        <f t="shared" si="45"/>
        <v>0</v>
      </c>
      <c r="M336" s="43">
        <f t="shared" si="43"/>
        <v>0</v>
      </c>
      <c r="N336" s="43">
        <v>0</v>
      </c>
      <c r="O336" s="43">
        <v>0</v>
      </c>
      <c r="P336" s="45"/>
    </row>
    <row r="337" spans="1:16" s="56" customFormat="1" x14ac:dyDescent="0.25">
      <c r="A337" s="48">
        <f t="shared" si="44"/>
        <v>54</v>
      </c>
      <c r="B337" s="46" t="s">
        <v>942</v>
      </c>
      <c r="C337" s="81"/>
      <c r="D337" s="46"/>
      <c r="E337" s="48"/>
      <c r="F337" s="46">
        <f t="shared" si="39"/>
        <v>0</v>
      </c>
      <c r="G337" s="46"/>
      <c r="H337" s="46"/>
      <c r="I337" s="46"/>
      <c r="J337" s="46">
        <f t="shared" si="40"/>
        <v>0</v>
      </c>
      <c r="K337" s="82">
        <f t="shared" si="42"/>
        <v>0</v>
      </c>
      <c r="L337" s="43">
        <f t="shared" si="45"/>
        <v>0</v>
      </c>
      <c r="M337" s="43">
        <f t="shared" si="43"/>
        <v>0</v>
      </c>
      <c r="N337" s="43">
        <v>0</v>
      </c>
      <c r="O337" s="43">
        <v>0</v>
      </c>
      <c r="P337" s="45"/>
    </row>
    <row r="338" spans="1:16" s="56" customFormat="1" x14ac:dyDescent="0.25">
      <c r="A338" s="48">
        <f t="shared" si="44"/>
        <v>55</v>
      </c>
      <c r="B338" s="46" t="s">
        <v>943</v>
      </c>
      <c r="C338" s="81"/>
      <c r="D338" s="46"/>
      <c r="E338" s="48"/>
      <c r="F338" s="46">
        <f t="shared" si="39"/>
        <v>0</v>
      </c>
      <c r="G338" s="46"/>
      <c r="H338" s="46"/>
      <c r="I338" s="46"/>
      <c r="J338" s="46">
        <f t="shared" si="40"/>
        <v>0</v>
      </c>
      <c r="K338" s="82">
        <f t="shared" si="42"/>
        <v>0</v>
      </c>
      <c r="L338" s="43">
        <f t="shared" si="45"/>
        <v>0</v>
      </c>
      <c r="M338" s="43">
        <f t="shared" si="43"/>
        <v>0</v>
      </c>
      <c r="N338" s="43">
        <v>0</v>
      </c>
      <c r="O338" s="43">
        <v>0</v>
      </c>
      <c r="P338" s="45"/>
    </row>
    <row r="339" spans="1:16" s="56" customFormat="1" x14ac:dyDescent="0.25">
      <c r="A339" s="48">
        <f t="shared" si="44"/>
        <v>56</v>
      </c>
      <c r="B339" s="46" t="s">
        <v>944</v>
      </c>
      <c r="C339" s="81"/>
      <c r="D339" s="46"/>
      <c r="E339" s="48"/>
      <c r="F339" s="46">
        <f t="shared" si="39"/>
        <v>0</v>
      </c>
      <c r="G339" s="46"/>
      <c r="H339" s="46"/>
      <c r="I339" s="46"/>
      <c r="J339" s="46">
        <f t="shared" si="40"/>
        <v>0</v>
      </c>
      <c r="K339" s="82">
        <f t="shared" si="42"/>
        <v>0</v>
      </c>
      <c r="L339" s="43">
        <f t="shared" si="45"/>
        <v>0</v>
      </c>
      <c r="M339" s="43">
        <f t="shared" si="43"/>
        <v>0</v>
      </c>
      <c r="N339" s="43">
        <v>0</v>
      </c>
      <c r="O339" s="43">
        <v>0</v>
      </c>
      <c r="P339" s="45"/>
    </row>
    <row r="340" spans="1:16" s="56" customFormat="1" x14ac:dyDescent="0.25">
      <c r="A340" s="48">
        <f t="shared" si="44"/>
        <v>57</v>
      </c>
      <c r="B340" s="46" t="s">
        <v>945</v>
      </c>
      <c r="C340" s="81"/>
      <c r="D340" s="46"/>
      <c r="E340" s="48"/>
      <c r="F340" s="46">
        <f t="shared" si="39"/>
        <v>0</v>
      </c>
      <c r="G340" s="46"/>
      <c r="H340" s="46"/>
      <c r="I340" s="46"/>
      <c r="J340" s="46">
        <f t="shared" si="40"/>
        <v>0</v>
      </c>
      <c r="K340" s="82">
        <f t="shared" si="42"/>
        <v>0</v>
      </c>
      <c r="L340" s="43">
        <f t="shared" si="45"/>
        <v>0</v>
      </c>
      <c r="M340" s="43">
        <f t="shared" si="43"/>
        <v>0</v>
      </c>
      <c r="N340" s="43">
        <v>0</v>
      </c>
      <c r="O340" s="43">
        <v>0</v>
      </c>
      <c r="P340" s="45"/>
    </row>
    <row r="341" spans="1:16" s="56" customFormat="1" x14ac:dyDescent="0.25">
      <c r="A341" s="48">
        <f t="shared" si="44"/>
        <v>58</v>
      </c>
      <c r="B341" s="46" t="s">
        <v>946</v>
      </c>
      <c r="C341" s="81"/>
      <c r="D341" s="46"/>
      <c r="E341" s="48"/>
      <c r="F341" s="46">
        <f t="shared" si="39"/>
        <v>0</v>
      </c>
      <c r="G341" s="46"/>
      <c r="H341" s="46"/>
      <c r="I341" s="46"/>
      <c r="J341" s="46">
        <f t="shared" si="40"/>
        <v>0</v>
      </c>
      <c r="K341" s="82">
        <f t="shared" si="42"/>
        <v>0</v>
      </c>
      <c r="L341" s="43">
        <f t="shared" si="45"/>
        <v>0</v>
      </c>
      <c r="M341" s="43">
        <f t="shared" si="43"/>
        <v>0</v>
      </c>
      <c r="N341" s="43">
        <v>0</v>
      </c>
      <c r="O341" s="43">
        <v>0</v>
      </c>
      <c r="P341" s="45"/>
    </row>
    <row r="342" spans="1:16" s="56" customFormat="1" x14ac:dyDescent="0.25">
      <c r="A342" s="48">
        <f t="shared" si="44"/>
        <v>59</v>
      </c>
      <c r="B342" s="46" t="s">
        <v>948</v>
      </c>
      <c r="C342" s="81"/>
      <c r="D342" s="46"/>
      <c r="E342" s="48"/>
      <c r="F342" s="46">
        <f t="shared" ref="F342:F388" si="46">C342+D342+E342</f>
        <v>0</v>
      </c>
      <c r="G342" s="46"/>
      <c r="H342" s="46"/>
      <c r="I342" s="46"/>
      <c r="J342" s="46">
        <f t="shared" ref="J342:J388" si="47">G342+H342+I342</f>
        <v>0</v>
      </c>
      <c r="K342" s="82">
        <f t="shared" si="42"/>
        <v>0</v>
      </c>
      <c r="L342" s="43">
        <f t="shared" si="45"/>
        <v>0</v>
      </c>
      <c r="M342" s="43">
        <f t="shared" ref="M342:M391" si="48">L342*0.22</f>
        <v>0</v>
      </c>
      <c r="N342" s="43">
        <v>0</v>
      </c>
      <c r="O342" s="43">
        <v>0</v>
      </c>
      <c r="P342" s="45"/>
    </row>
    <row r="343" spans="1:16" s="56" customFormat="1" x14ac:dyDescent="0.25">
      <c r="A343" s="48">
        <f t="shared" si="44"/>
        <v>60</v>
      </c>
      <c r="B343" s="46" t="s">
        <v>949</v>
      </c>
      <c r="C343" s="81"/>
      <c r="D343" s="46"/>
      <c r="E343" s="48"/>
      <c r="F343" s="46">
        <f t="shared" si="46"/>
        <v>0</v>
      </c>
      <c r="G343" s="46"/>
      <c r="H343" s="46"/>
      <c r="I343" s="46"/>
      <c r="J343" s="46">
        <f t="shared" si="47"/>
        <v>0</v>
      </c>
      <c r="K343" s="82">
        <f t="shared" si="42"/>
        <v>0</v>
      </c>
      <c r="L343" s="43">
        <f t="shared" si="45"/>
        <v>0</v>
      </c>
      <c r="M343" s="43">
        <f t="shared" si="48"/>
        <v>0</v>
      </c>
      <c r="N343" s="43">
        <v>0</v>
      </c>
      <c r="O343" s="43">
        <v>0</v>
      </c>
      <c r="P343" s="45"/>
    </row>
    <row r="344" spans="1:16" s="56" customFormat="1" x14ac:dyDescent="0.25">
      <c r="A344" s="48">
        <f t="shared" si="44"/>
        <v>61</v>
      </c>
      <c r="B344" s="46" t="s">
        <v>950</v>
      </c>
      <c r="C344" s="81"/>
      <c r="D344" s="46"/>
      <c r="E344" s="48"/>
      <c r="F344" s="46">
        <f t="shared" si="46"/>
        <v>0</v>
      </c>
      <c r="G344" s="46"/>
      <c r="H344" s="46"/>
      <c r="I344" s="46"/>
      <c r="J344" s="46">
        <f t="shared" si="47"/>
        <v>0</v>
      </c>
      <c r="K344" s="82">
        <f t="shared" si="42"/>
        <v>0</v>
      </c>
      <c r="L344" s="43">
        <f t="shared" si="45"/>
        <v>0</v>
      </c>
      <c r="M344" s="43">
        <f t="shared" si="48"/>
        <v>0</v>
      </c>
      <c r="N344" s="43">
        <v>0</v>
      </c>
      <c r="O344" s="43">
        <v>0</v>
      </c>
      <c r="P344" s="45"/>
    </row>
    <row r="345" spans="1:16" s="56" customFormat="1" x14ac:dyDescent="0.25">
      <c r="A345" s="48">
        <f t="shared" si="44"/>
        <v>62</v>
      </c>
      <c r="B345" s="46" t="s">
        <v>951</v>
      </c>
      <c r="C345" s="81"/>
      <c r="D345" s="46"/>
      <c r="E345" s="48"/>
      <c r="F345" s="46">
        <f t="shared" si="46"/>
        <v>0</v>
      </c>
      <c r="G345" s="46"/>
      <c r="H345" s="46"/>
      <c r="I345" s="46"/>
      <c r="J345" s="46">
        <f t="shared" si="47"/>
        <v>0</v>
      </c>
      <c r="K345" s="82">
        <f t="shared" si="42"/>
        <v>0</v>
      </c>
      <c r="L345" s="43">
        <f t="shared" si="45"/>
        <v>0</v>
      </c>
      <c r="M345" s="43">
        <f t="shared" si="48"/>
        <v>0</v>
      </c>
      <c r="N345" s="43">
        <v>0</v>
      </c>
      <c r="O345" s="43">
        <v>0</v>
      </c>
      <c r="P345" s="45"/>
    </row>
    <row r="346" spans="1:16" s="56" customFormat="1" x14ac:dyDescent="0.25">
      <c r="A346" s="48">
        <f t="shared" si="44"/>
        <v>63</v>
      </c>
      <c r="B346" s="46" t="s">
        <v>952</v>
      </c>
      <c r="C346" s="81"/>
      <c r="D346" s="46"/>
      <c r="E346" s="48"/>
      <c r="F346" s="46">
        <f t="shared" si="46"/>
        <v>0</v>
      </c>
      <c r="G346" s="46"/>
      <c r="H346" s="46"/>
      <c r="I346" s="46"/>
      <c r="J346" s="46">
        <f t="shared" si="47"/>
        <v>0</v>
      </c>
      <c r="K346" s="82">
        <f t="shared" si="42"/>
        <v>0</v>
      </c>
      <c r="L346" s="43">
        <f t="shared" si="45"/>
        <v>0</v>
      </c>
      <c r="M346" s="43">
        <f t="shared" si="48"/>
        <v>0</v>
      </c>
      <c r="N346" s="43">
        <v>0</v>
      </c>
      <c r="O346" s="43">
        <v>0</v>
      </c>
      <c r="P346" s="45"/>
    </row>
    <row r="347" spans="1:16" s="56" customFormat="1" x14ac:dyDescent="0.25">
      <c r="A347" s="48">
        <f t="shared" si="44"/>
        <v>64</v>
      </c>
      <c r="B347" s="46" t="s">
        <v>953</v>
      </c>
      <c r="C347" s="81"/>
      <c r="D347" s="46"/>
      <c r="E347" s="48"/>
      <c r="F347" s="46">
        <f t="shared" si="46"/>
        <v>0</v>
      </c>
      <c r="G347" s="46"/>
      <c r="H347" s="46"/>
      <c r="I347" s="46"/>
      <c r="J347" s="46">
        <f t="shared" si="47"/>
        <v>0</v>
      </c>
      <c r="K347" s="82">
        <f t="shared" si="42"/>
        <v>0</v>
      </c>
      <c r="L347" s="43">
        <f t="shared" si="45"/>
        <v>0</v>
      </c>
      <c r="M347" s="43">
        <f t="shared" si="48"/>
        <v>0</v>
      </c>
      <c r="N347" s="43">
        <v>0</v>
      </c>
      <c r="O347" s="43">
        <v>0</v>
      </c>
      <c r="P347" s="45"/>
    </row>
    <row r="348" spans="1:16" s="56" customFormat="1" x14ac:dyDescent="0.25">
      <c r="A348" s="48">
        <f t="shared" si="44"/>
        <v>65</v>
      </c>
      <c r="B348" s="46" t="s">
        <v>954</v>
      </c>
      <c r="C348" s="81"/>
      <c r="D348" s="46"/>
      <c r="E348" s="48"/>
      <c r="F348" s="46">
        <f t="shared" si="46"/>
        <v>0</v>
      </c>
      <c r="G348" s="46"/>
      <c r="H348" s="46"/>
      <c r="I348" s="46"/>
      <c r="J348" s="46">
        <f t="shared" si="47"/>
        <v>0</v>
      </c>
      <c r="K348" s="82">
        <f t="shared" si="42"/>
        <v>0</v>
      </c>
      <c r="L348" s="43">
        <f t="shared" ref="L348:L379" si="49">K348*4281.45</f>
        <v>0</v>
      </c>
      <c r="M348" s="43">
        <f t="shared" si="48"/>
        <v>0</v>
      </c>
      <c r="N348" s="43">
        <v>0</v>
      </c>
      <c r="O348" s="43">
        <v>0</v>
      </c>
      <c r="P348" s="45"/>
    </row>
    <row r="349" spans="1:16" s="56" customFormat="1" x14ac:dyDescent="0.25">
      <c r="A349" s="48">
        <f t="shared" si="44"/>
        <v>66</v>
      </c>
      <c r="B349" s="46" t="s">
        <v>955</v>
      </c>
      <c r="C349" s="81"/>
      <c r="D349" s="46"/>
      <c r="E349" s="48"/>
      <c r="F349" s="46">
        <f t="shared" si="46"/>
        <v>0</v>
      </c>
      <c r="G349" s="46"/>
      <c r="H349" s="46"/>
      <c r="I349" s="46"/>
      <c r="J349" s="46">
        <f t="shared" si="47"/>
        <v>0</v>
      </c>
      <c r="K349" s="82">
        <f t="shared" ref="K349:K411" si="50">1/94897.59*F349</f>
        <v>0</v>
      </c>
      <c r="L349" s="43">
        <f t="shared" si="49"/>
        <v>0</v>
      </c>
      <c r="M349" s="43">
        <f t="shared" si="48"/>
        <v>0</v>
      </c>
      <c r="N349" s="43">
        <v>0</v>
      </c>
      <c r="O349" s="43">
        <v>0</v>
      </c>
      <c r="P349" s="45"/>
    </row>
    <row r="350" spans="1:16" s="56" customFormat="1" x14ac:dyDescent="0.25">
      <c r="A350" s="48">
        <f t="shared" ref="A350:A412" si="51">A349+1</f>
        <v>67</v>
      </c>
      <c r="B350" s="46" t="s">
        <v>956</v>
      </c>
      <c r="C350" s="81"/>
      <c r="D350" s="46"/>
      <c r="E350" s="48"/>
      <c r="F350" s="46">
        <f t="shared" si="46"/>
        <v>0</v>
      </c>
      <c r="G350" s="46"/>
      <c r="H350" s="46"/>
      <c r="I350" s="46"/>
      <c r="J350" s="46">
        <f t="shared" si="47"/>
        <v>0</v>
      </c>
      <c r="K350" s="82">
        <f t="shared" si="50"/>
        <v>0</v>
      </c>
      <c r="L350" s="43">
        <f t="shared" si="49"/>
        <v>0</v>
      </c>
      <c r="M350" s="43">
        <f t="shared" si="48"/>
        <v>0</v>
      </c>
      <c r="N350" s="43">
        <v>0</v>
      </c>
      <c r="O350" s="43">
        <v>0</v>
      </c>
      <c r="P350" s="45"/>
    </row>
    <row r="351" spans="1:16" s="56" customFormat="1" x14ac:dyDescent="0.25">
      <c r="A351" s="48">
        <f t="shared" si="51"/>
        <v>68</v>
      </c>
      <c r="B351" s="46" t="s">
        <v>957</v>
      </c>
      <c r="C351" s="81"/>
      <c r="D351" s="46"/>
      <c r="E351" s="48"/>
      <c r="F351" s="46">
        <f t="shared" si="46"/>
        <v>0</v>
      </c>
      <c r="G351" s="46"/>
      <c r="H351" s="46"/>
      <c r="I351" s="46"/>
      <c r="J351" s="46">
        <f t="shared" si="47"/>
        <v>0</v>
      </c>
      <c r="K351" s="82">
        <f t="shared" si="50"/>
        <v>0</v>
      </c>
      <c r="L351" s="43">
        <f t="shared" si="49"/>
        <v>0</v>
      </c>
      <c r="M351" s="43">
        <f t="shared" si="48"/>
        <v>0</v>
      </c>
      <c r="N351" s="43">
        <v>0</v>
      </c>
      <c r="O351" s="43">
        <v>0</v>
      </c>
      <c r="P351" s="45"/>
    </row>
    <row r="352" spans="1:16" s="56" customFormat="1" x14ac:dyDescent="0.25">
      <c r="A352" s="48">
        <f t="shared" si="51"/>
        <v>69</v>
      </c>
      <c r="B352" s="46" t="s">
        <v>958</v>
      </c>
      <c r="C352" s="81"/>
      <c r="D352" s="46"/>
      <c r="E352" s="48"/>
      <c r="F352" s="46">
        <f t="shared" si="46"/>
        <v>0</v>
      </c>
      <c r="G352" s="46"/>
      <c r="H352" s="46"/>
      <c r="I352" s="46"/>
      <c r="J352" s="46">
        <f t="shared" si="47"/>
        <v>0</v>
      </c>
      <c r="K352" s="82">
        <f t="shared" si="50"/>
        <v>0</v>
      </c>
      <c r="L352" s="43">
        <f t="shared" si="49"/>
        <v>0</v>
      </c>
      <c r="M352" s="43">
        <f t="shared" si="48"/>
        <v>0</v>
      </c>
      <c r="N352" s="43">
        <v>0</v>
      </c>
      <c r="O352" s="43">
        <v>0</v>
      </c>
      <c r="P352" s="45"/>
    </row>
    <row r="353" spans="1:16" s="56" customFormat="1" x14ac:dyDescent="0.25">
      <c r="A353" s="48">
        <f t="shared" si="51"/>
        <v>70</v>
      </c>
      <c r="B353" s="46" t="s">
        <v>959</v>
      </c>
      <c r="C353" s="81"/>
      <c r="D353" s="68"/>
      <c r="E353" s="48"/>
      <c r="F353" s="46">
        <f t="shared" si="46"/>
        <v>0</v>
      </c>
      <c r="G353" s="46"/>
      <c r="H353" s="46"/>
      <c r="I353" s="46"/>
      <c r="J353" s="46">
        <f t="shared" si="47"/>
        <v>0</v>
      </c>
      <c r="K353" s="82">
        <f t="shared" si="50"/>
        <v>0</v>
      </c>
      <c r="L353" s="43">
        <f t="shared" si="49"/>
        <v>0</v>
      </c>
      <c r="M353" s="43">
        <f t="shared" si="48"/>
        <v>0</v>
      </c>
      <c r="N353" s="43">
        <v>0</v>
      </c>
      <c r="O353" s="43">
        <v>0</v>
      </c>
      <c r="P353" s="45"/>
    </row>
    <row r="354" spans="1:16" s="56" customFormat="1" x14ac:dyDescent="0.25">
      <c r="A354" s="48">
        <f t="shared" si="51"/>
        <v>71</v>
      </c>
      <c r="B354" s="46" t="s">
        <v>960</v>
      </c>
      <c r="C354" s="81"/>
      <c r="D354" s="46"/>
      <c r="E354" s="48"/>
      <c r="F354" s="46">
        <f t="shared" si="46"/>
        <v>0</v>
      </c>
      <c r="G354" s="46"/>
      <c r="H354" s="46"/>
      <c r="I354" s="46"/>
      <c r="J354" s="46">
        <f t="shared" si="47"/>
        <v>0</v>
      </c>
      <c r="K354" s="82">
        <f t="shared" si="50"/>
        <v>0</v>
      </c>
      <c r="L354" s="43">
        <f t="shared" si="49"/>
        <v>0</v>
      </c>
      <c r="M354" s="43">
        <f t="shared" si="48"/>
        <v>0</v>
      </c>
      <c r="N354" s="43">
        <v>0</v>
      </c>
      <c r="O354" s="43">
        <v>0</v>
      </c>
      <c r="P354" s="45"/>
    </row>
    <row r="355" spans="1:16" s="56" customFormat="1" x14ac:dyDescent="0.25">
      <c r="A355" s="48">
        <f t="shared" si="51"/>
        <v>72</v>
      </c>
      <c r="B355" s="46" t="s">
        <v>961</v>
      </c>
      <c r="C355" s="81"/>
      <c r="D355" s="46"/>
      <c r="E355" s="85"/>
      <c r="F355" s="46">
        <f t="shared" si="46"/>
        <v>0</v>
      </c>
      <c r="G355" s="46"/>
      <c r="H355" s="46"/>
      <c r="I355" s="46"/>
      <c r="J355" s="46">
        <f t="shared" si="47"/>
        <v>0</v>
      </c>
      <c r="K355" s="82">
        <f t="shared" si="50"/>
        <v>0</v>
      </c>
      <c r="L355" s="43">
        <f t="shared" si="49"/>
        <v>0</v>
      </c>
      <c r="M355" s="43">
        <f t="shared" si="48"/>
        <v>0</v>
      </c>
      <c r="N355" s="43">
        <v>0</v>
      </c>
      <c r="O355" s="43">
        <v>0</v>
      </c>
      <c r="P355" s="45"/>
    </row>
    <row r="356" spans="1:16" s="56" customFormat="1" x14ac:dyDescent="0.25">
      <c r="A356" s="48">
        <f t="shared" si="51"/>
        <v>73</v>
      </c>
      <c r="B356" s="46" t="s">
        <v>962</v>
      </c>
      <c r="C356" s="81"/>
      <c r="D356" s="46"/>
      <c r="E356" s="48"/>
      <c r="F356" s="46">
        <f t="shared" si="46"/>
        <v>0</v>
      </c>
      <c r="G356" s="46"/>
      <c r="H356" s="46"/>
      <c r="I356" s="46"/>
      <c r="J356" s="46">
        <f t="shared" si="47"/>
        <v>0</v>
      </c>
      <c r="K356" s="82">
        <f t="shared" si="50"/>
        <v>0</v>
      </c>
      <c r="L356" s="43">
        <f t="shared" si="49"/>
        <v>0</v>
      </c>
      <c r="M356" s="43">
        <f t="shared" si="48"/>
        <v>0</v>
      </c>
      <c r="N356" s="43">
        <v>0</v>
      </c>
      <c r="O356" s="43">
        <v>0</v>
      </c>
      <c r="P356" s="45"/>
    </row>
    <row r="357" spans="1:16" s="56" customFormat="1" x14ac:dyDescent="0.25">
      <c r="A357" s="48">
        <f t="shared" si="51"/>
        <v>74</v>
      </c>
      <c r="B357" s="46" t="s">
        <v>963</v>
      </c>
      <c r="C357" s="81"/>
      <c r="D357" s="46"/>
      <c r="E357" s="48"/>
      <c r="F357" s="46">
        <f t="shared" si="46"/>
        <v>0</v>
      </c>
      <c r="G357" s="46"/>
      <c r="H357" s="46"/>
      <c r="I357" s="46"/>
      <c r="J357" s="46">
        <f t="shared" si="47"/>
        <v>0</v>
      </c>
      <c r="K357" s="82">
        <f t="shared" si="50"/>
        <v>0</v>
      </c>
      <c r="L357" s="43">
        <f t="shared" si="49"/>
        <v>0</v>
      </c>
      <c r="M357" s="43">
        <f t="shared" si="48"/>
        <v>0</v>
      </c>
      <c r="N357" s="43">
        <v>0</v>
      </c>
      <c r="O357" s="43">
        <v>0</v>
      </c>
      <c r="P357" s="45"/>
    </row>
    <row r="358" spans="1:16" s="56" customFormat="1" x14ac:dyDescent="0.25">
      <c r="A358" s="48">
        <f t="shared" si="51"/>
        <v>75</v>
      </c>
      <c r="B358" s="46" t="s">
        <v>964</v>
      </c>
      <c r="C358" s="81"/>
      <c r="D358" s="46"/>
      <c r="E358" s="48"/>
      <c r="F358" s="46">
        <f t="shared" si="46"/>
        <v>0</v>
      </c>
      <c r="G358" s="46"/>
      <c r="H358" s="46"/>
      <c r="I358" s="46"/>
      <c r="J358" s="46">
        <f t="shared" si="47"/>
        <v>0</v>
      </c>
      <c r="K358" s="82">
        <f t="shared" si="50"/>
        <v>0</v>
      </c>
      <c r="L358" s="43">
        <f t="shared" si="49"/>
        <v>0</v>
      </c>
      <c r="M358" s="43">
        <f t="shared" si="48"/>
        <v>0</v>
      </c>
      <c r="N358" s="43">
        <v>0</v>
      </c>
      <c r="O358" s="43">
        <v>0</v>
      </c>
      <c r="P358" s="45"/>
    </row>
    <row r="359" spans="1:16" s="56" customFormat="1" x14ac:dyDescent="0.25">
      <c r="A359" s="48">
        <f t="shared" si="51"/>
        <v>76</v>
      </c>
      <c r="B359" s="46" t="s">
        <v>965</v>
      </c>
      <c r="C359" s="81"/>
      <c r="D359" s="46"/>
      <c r="E359" s="48"/>
      <c r="F359" s="46">
        <f t="shared" si="46"/>
        <v>0</v>
      </c>
      <c r="G359" s="46"/>
      <c r="H359" s="46"/>
      <c r="I359" s="46"/>
      <c r="J359" s="46">
        <f t="shared" si="47"/>
        <v>0</v>
      </c>
      <c r="K359" s="82">
        <f t="shared" si="50"/>
        <v>0</v>
      </c>
      <c r="L359" s="43">
        <f t="shared" si="49"/>
        <v>0</v>
      </c>
      <c r="M359" s="43">
        <f t="shared" si="48"/>
        <v>0</v>
      </c>
      <c r="N359" s="43">
        <v>0</v>
      </c>
      <c r="O359" s="43">
        <v>0</v>
      </c>
      <c r="P359" s="45"/>
    </row>
    <row r="360" spans="1:16" s="56" customFormat="1" x14ac:dyDescent="0.25">
      <c r="A360" s="48">
        <f t="shared" si="51"/>
        <v>77</v>
      </c>
      <c r="B360" s="46" t="s">
        <v>966</v>
      </c>
      <c r="C360" s="81"/>
      <c r="D360" s="46"/>
      <c r="E360" s="48"/>
      <c r="F360" s="46">
        <f t="shared" si="46"/>
        <v>0</v>
      </c>
      <c r="G360" s="46"/>
      <c r="H360" s="46"/>
      <c r="I360" s="46"/>
      <c r="J360" s="46">
        <f t="shared" si="47"/>
        <v>0</v>
      </c>
      <c r="K360" s="82">
        <f t="shared" si="50"/>
        <v>0</v>
      </c>
      <c r="L360" s="43">
        <f t="shared" si="49"/>
        <v>0</v>
      </c>
      <c r="M360" s="43">
        <f t="shared" si="48"/>
        <v>0</v>
      </c>
      <c r="N360" s="43">
        <v>0</v>
      </c>
      <c r="O360" s="43">
        <v>0</v>
      </c>
      <c r="P360" s="45"/>
    </row>
    <row r="361" spans="1:16" s="56" customFormat="1" x14ac:dyDescent="0.25">
      <c r="A361" s="48">
        <f t="shared" si="51"/>
        <v>78</v>
      </c>
      <c r="B361" s="46" t="s">
        <v>967</v>
      </c>
      <c r="C361" s="81"/>
      <c r="D361" s="46"/>
      <c r="E361" s="48"/>
      <c r="F361" s="46">
        <f t="shared" si="46"/>
        <v>0</v>
      </c>
      <c r="G361" s="46"/>
      <c r="H361" s="46"/>
      <c r="I361" s="46"/>
      <c r="J361" s="46">
        <f t="shared" si="47"/>
        <v>0</v>
      </c>
      <c r="K361" s="82">
        <f t="shared" si="50"/>
        <v>0</v>
      </c>
      <c r="L361" s="43">
        <f t="shared" si="49"/>
        <v>0</v>
      </c>
      <c r="M361" s="43">
        <f t="shared" si="48"/>
        <v>0</v>
      </c>
      <c r="N361" s="43">
        <v>0</v>
      </c>
      <c r="O361" s="43">
        <v>0</v>
      </c>
      <c r="P361" s="45"/>
    </row>
    <row r="362" spans="1:16" s="56" customFormat="1" x14ac:dyDescent="0.25">
      <c r="A362" s="48">
        <f t="shared" si="51"/>
        <v>79</v>
      </c>
      <c r="B362" s="46" t="s">
        <v>968</v>
      </c>
      <c r="C362" s="81">
        <v>3867.9</v>
      </c>
      <c r="D362" s="46"/>
      <c r="E362" s="48"/>
      <c r="F362" s="46">
        <f t="shared" si="46"/>
        <v>3867.9</v>
      </c>
      <c r="G362" s="46">
        <v>89</v>
      </c>
      <c r="H362" s="46"/>
      <c r="I362" s="46"/>
      <c r="J362" s="46">
        <f t="shared" si="47"/>
        <v>89</v>
      </c>
      <c r="K362" s="82">
        <f t="shared" si="50"/>
        <v>4.0758674693424778E-2</v>
      </c>
      <c r="L362" s="43">
        <f t="shared" si="49"/>
        <v>174.50622776616351</v>
      </c>
      <c r="M362" s="43">
        <f t="shared" si="48"/>
        <v>38.391370108555968</v>
      </c>
      <c r="N362" s="43">
        <v>67.796349138055035</v>
      </c>
      <c r="O362" s="43">
        <v>50.474513923409106</v>
      </c>
      <c r="P362" s="45">
        <f>(L362+M362+N362+O362)/F362</f>
        <v>8.5619706025539338E-2</v>
      </c>
    </row>
    <row r="363" spans="1:16" s="56" customFormat="1" x14ac:dyDescent="0.25">
      <c r="A363" s="48">
        <f t="shared" si="51"/>
        <v>80</v>
      </c>
      <c r="B363" s="46" t="s">
        <v>969</v>
      </c>
      <c r="C363" s="81">
        <v>3143.8</v>
      </c>
      <c r="D363" s="46"/>
      <c r="E363" s="48">
        <v>91.3</v>
      </c>
      <c r="F363" s="46">
        <f t="shared" si="46"/>
        <v>3235.1000000000004</v>
      </c>
      <c r="G363" s="46">
        <v>80</v>
      </c>
      <c r="H363" s="46"/>
      <c r="I363" s="46">
        <v>1</v>
      </c>
      <c r="J363" s="46">
        <f t="shared" si="47"/>
        <v>81</v>
      </c>
      <c r="K363" s="82">
        <f t="shared" si="50"/>
        <v>3.409043369805282E-2</v>
      </c>
      <c r="L363" s="43">
        <f t="shared" si="49"/>
        <v>145.95648735652824</v>
      </c>
      <c r="M363" s="43">
        <f t="shared" si="48"/>
        <v>32.110427218436215</v>
      </c>
      <c r="N363" s="43">
        <v>56.704663795993142</v>
      </c>
      <c r="O363" s="43">
        <v>42.216732592264741</v>
      </c>
      <c r="P363" s="45">
        <f>(L363+M363+N363+O363)/F363</f>
        <v>8.5619706025539352E-2</v>
      </c>
    </row>
    <row r="364" spans="1:16" s="56" customFormat="1" x14ac:dyDescent="0.25">
      <c r="A364" s="48">
        <f t="shared" si="51"/>
        <v>81</v>
      </c>
      <c r="B364" s="46" t="s">
        <v>970</v>
      </c>
      <c r="C364" s="81"/>
      <c r="D364" s="46"/>
      <c r="E364" s="48"/>
      <c r="F364" s="46">
        <f t="shared" si="46"/>
        <v>0</v>
      </c>
      <c r="G364" s="46"/>
      <c r="H364" s="46"/>
      <c r="I364" s="46"/>
      <c r="J364" s="46">
        <f t="shared" si="47"/>
        <v>0</v>
      </c>
      <c r="K364" s="82">
        <f t="shared" si="50"/>
        <v>0</v>
      </c>
      <c r="L364" s="43">
        <f t="shared" si="49"/>
        <v>0</v>
      </c>
      <c r="M364" s="43">
        <f t="shared" si="48"/>
        <v>0</v>
      </c>
      <c r="N364" s="43">
        <v>0</v>
      </c>
      <c r="O364" s="43">
        <v>0</v>
      </c>
      <c r="P364" s="45"/>
    </row>
    <row r="365" spans="1:16" s="56" customFormat="1" x14ac:dyDescent="0.25">
      <c r="A365" s="48">
        <f t="shared" si="51"/>
        <v>82</v>
      </c>
      <c r="B365" s="46" t="s">
        <v>971</v>
      </c>
      <c r="C365" s="81">
        <v>3088.4</v>
      </c>
      <c r="D365" s="46"/>
      <c r="E365" s="48">
        <v>104.6</v>
      </c>
      <c r="F365" s="46">
        <f t="shared" si="46"/>
        <v>3193</v>
      </c>
      <c r="G365" s="46">
        <v>68</v>
      </c>
      <c r="H365" s="46">
        <v>1</v>
      </c>
      <c r="I365" s="46"/>
      <c r="J365" s="46">
        <f t="shared" si="47"/>
        <v>69</v>
      </c>
      <c r="K365" s="82">
        <f t="shared" si="50"/>
        <v>3.3646797563562994E-2</v>
      </c>
      <c r="L365" s="43">
        <f t="shared" si="49"/>
        <v>144.05708142851677</v>
      </c>
      <c r="M365" s="43">
        <f t="shared" si="48"/>
        <v>31.692557914273689</v>
      </c>
      <c r="N365" s="43">
        <v>55.966737195328143</v>
      </c>
      <c r="O365" s="43">
        <v>41.667344801428484</v>
      </c>
      <c r="P365" s="45">
        <f>(L365+M365+N365+O365)/F365</f>
        <v>8.5619706025539338E-2</v>
      </c>
    </row>
    <row r="366" spans="1:16" s="56" customFormat="1" x14ac:dyDescent="0.25">
      <c r="A366" s="48">
        <f t="shared" si="51"/>
        <v>83</v>
      </c>
      <c r="B366" s="46" t="s">
        <v>972</v>
      </c>
      <c r="C366" s="81">
        <v>3233.9</v>
      </c>
      <c r="D366" s="46"/>
      <c r="E366" s="48"/>
      <c r="F366" s="46">
        <f t="shared" si="46"/>
        <v>3233.9</v>
      </c>
      <c r="G366" s="46">
        <v>80</v>
      </c>
      <c r="H366" s="46"/>
      <c r="I366" s="46"/>
      <c r="J366" s="46">
        <f t="shared" si="47"/>
        <v>80</v>
      </c>
      <c r="K366" s="82">
        <f t="shared" si="50"/>
        <v>3.4077788487568553E-2</v>
      </c>
      <c r="L366" s="43">
        <f t="shared" si="49"/>
        <v>145.90234752010036</v>
      </c>
      <c r="M366" s="43">
        <f t="shared" si="48"/>
        <v>32.098516454422082</v>
      </c>
      <c r="N366" s="43">
        <v>56.68363025868203</v>
      </c>
      <c r="O366" s="43">
        <v>42.201073082787218</v>
      </c>
      <c r="P366" s="45">
        <f>(L366+M366+N366+O366)/F366</f>
        <v>8.5619706025539338E-2</v>
      </c>
    </row>
    <row r="367" spans="1:16" s="56" customFormat="1" x14ac:dyDescent="0.25">
      <c r="A367" s="48">
        <f t="shared" si="51"/>
        <v>84</v>
      </c>
      <c r="B367" s="46" t="s">
        <v>973</v>
      </c>
      <c r="C367" s="81">
        <v>2156.4</v>
      </c>
      <c r="D367" s="46"/>
      <c r="E367" s="48">
        <v>96.5</v>
      </c>
      <c r="F367" s="46">
        <f t="shared" si="46"/>
        <v>2252.9</v>
      </c>
      <c r="G367" s="46">
        <v>52</v>
      </c>
      <c r="H367" s="46"/>
      <c r="I367" s="46">
        <v>1</v>
      </c>
      <c r="J367" s="46">
        <f t="shared" si="47"/>
        <v>53</v>
      </c>
      <c r="K367" s="82">
        <f t="shared" si="50"/>
        <v>2.3740328916677444E-2</v>
      </c>
      <c r="L367" s="43">
        <f t="shared" si="49"/>
        <v>101.64303124030863</v>
      </c>
      <c r="M367" s="43">
        <f t="shared" si="48"/>
        <v>22.361466872867897</v>
      </c>
      <c r="N367" s="43">
        <v>39.488713506844597</v>
      </c>
      <c r="O367" s="43">
        <v>29.399424084916461</v>
      </c>
      <c r="P367" s="45">
        <f>(L367+M367+N367+O367)/F367</f>
        <v>8.5619706025539338E-2</v>
      </c>
    </row>
    <row r="368" spans="1:16" s="56" customFormat="1" x14ac:dyDescent="0.25">
      <c r="A368" s="48">
        <f t="shared" si="51"/>
        <v>85</v>
      </c>
      <c r="B368" s="46" t="s">
        <v>974</v>
      </c>
      <c r="C368" s="81"/>
      <c r="D368" s="46"/>
      <c r="E368" s="48"/>
      <c r="F368" s="46">
        <f t="shared" si="46"/>
        <v>0</v>
      </c>
      <c r="G368" s="46"/>
      <c r="H368" s="46"/>
      <c r="I368" s="46"/>
      <c r="J368" s="46">
        <f t="shared" si="47"/>
        <v>0</v>
      </c>
      <c r="K368" s="82">
        <f t="shared" si="50"/>
        <v>0</v>
      </c>
      <c r="L368" s="43">
        <f t="shared" si="49"/>
        <v>0</v>
      </c>
      <c r="M368" s="43">
        <f t="shared" si="48"/>
        <v>0</v>
      </c>
      <c r="N368" s="43">
        <v>0</v>
      </c>
      <c r="O368" s="43">
        <v>0</v>
      </c>
      <c r="P368" s="45"/>
    </row>
    <row r="369" spans="1:16" s="56" customFormat="1" x14ac:dyDescent="0.25">
      <c r="A369" s="48">
        <f t="shared" si="51"/>
        <v>86</v>
      </c>
      <c r="B369" s="46" t="s">
        <v>975</v>
      </c>
      <c r="C369" s="81"/>
      <c r="D369" s="46"/>
      <c r="E369" s="48"/>
      <c r="F369" s="46">
        <f t="shared" si="46"/>
        <v>0</v>
      </c>
      <c r="G369" s="46"/>
      <c r="H369" s="46"/>
      <c r="I369" s="46"/>
      <c r="J369" s="46">
        <f t="shared" si="47"/>
        <v>0</v>
      </c>
      <c r="K369" s="82">
        <f t="shared" si="50"/>
        <v>0</v>
      </c>
      <c r="L369" s="43">
        <f t="shared" si="49"/>
        <v>0</v>
      </c>
      <c r="M369" s="43">
        <f t="shared" si="48"/>
        <v>0</v>
      </c>
      <c r="N369" s="43">
        <v>0</v>
      </c>
      <c r="O369" s="43">
        <v>0</v>
      </c>
      <c r="P369" s="45"/>
    </row>
    <row r="370" spans="1:16" s="56" customFormat="1" x14ac:dyDescent="0.25">
      <c r="A370" s="48">
        <f t="shared" si="51"/>
        <v>87</v>
      </c>
      <c r="B370" s="46" t="s">
        <v>976</v>
      </c>
      <c r="C370" s="81"/>
      <c r="D370" s="46"/>
      <c r="E370" s="48"/>
      <c r="F370" s="46">
        <f t="shared" si="46"/>
        <v>0</v>
      </c>
      <c r="G370" s="46"/>
      <c r="H370" s="46"/>
      <c r="I370" s="46"/>
      <c r="J370" s="46">
        <f t="shared" si="47"/>
        <v>0</v>
      </c>
      <c r="K370" s="82">
        <f t="shared" si="50"/>
        <v>0</v>
      </c>
      <c r="L370" s="43">
        <f t="shared" si="49"/>
        <v>0</v>
      </c>
      <c r="M370" s="43">
        <f t="shared" si="48"/>
        <v>0</v>
      </c>
      <c r="N370" s="43">
        <v>0</v>
      </c>
      <c r="O370" s="43">
        <v>0</v>
      </c>
      <c r="P370" s="45"/>
    </row>
    <row r="371" spans="1:16" s="56" customFormat="1" x14ac:dyDescent="0.25">
      <c r="A371" s="48">
        <f t="shared" si="51"/>
        <v>88</v>
      </c>
      <c r="B371" s="46" t="s">
        <v>977</v>
      </c>
      <c r="C371" s="81"/>
      <c r="D371" s="46"/>
      <c r="E371" s="48"/>
      <c r="F371" s="46">
        <f t="shared" si="46"/>
        <v>0</v>
      </c>
      <c r="G371" s="46"/>
      <c r="H371" s="46"/>
      <c r="I371" s="46"/>
      <c r="J371" s="46">
        <f t="shared" si="47"/>
        <v>0</v>
      </c>
      <c r="K371" s="82">
        <f t="shared" si="50"/>
        <v>0</v>
      </c>
      <c r="L371" s="43">
        <f t="shared" si="49"/>
        <v>0</v>
      </c>
      <c r="M371" s="43">
        <f t="shared" si="48"/>
        <v>0</v>
      </c>
      <c r="N371" s="43">
        <v>0</v>
      </c>
      <c r="O371" s="43">
        <v>0</v>
      </c>
      <c r="P371" s="45"/>
    </row>
    <row r="372" spans="1:16" s="56" customFormat="1" x14ac:dyDescent="0.25">
      <c r="A372" s="48">
        <f t="shared" si="51"/>
        <v>89</v>
      </c>
      <c r="B372" s="46" t="s">
        <v>978</v>
      </c>
      <c r="C372" s="81"/>
      <c r="D372" s="46"/>
      <c r="E372" s="48"/>
      <c r="F372" s="46">
        <f t="shared" si="46"/>
        <v>0</v>
      </c>
      <c r="G372" s="46"/>
      <c r="H372" s="46"/>
      <c r="I372" s="46"/>
      <c r="J372" s="46">
        <f t="shared" si="47"/>
        <v>0</v>
      </c>
      <c r="K372" s="82">
        <f t="shared" si="50"/>
        <v>0</v>
      </c>
      <c r="L372" s="43">
        <f t="shared" si="49"/>
        <v>0</v>
      </c>
      <c r="M372" s="43">
        <f t="shared" si="48"/>
        <v>0</v>
      </c>
      <c r="N372" s="43">
        <v>0</v>
      </c>
      <c r="O372" s="43">
        <v>0</v>
      </c>
      <c r="P372" s="45"/>
    </row>
    <row r="373" spans="1:16" s="56" customFormat="1" x14ac:dyDescent="0.25">
      <c r="A373" s="48">
        <f t="shared" si="51"/>
        <v>90</v>
      </c>
      <c r="B373" s="46" t="s">
        <v>979</v>
      </c>
      <c r="C373" s="81"/>
      <c r="D373" s="46"/>
      <c r="E373" s="48"/>
      <c r="F373" s="46">
        <f t="shared" si="46"/>
        <v>0</v>
      </c>
      <c r="G373" s="46"/>
      <c r="H373" s="46"/>
      <c r="I373" s="46"/>
      <c r="J373" s="46">
        <f t="shared" si="47"/>
        <v>0</v>
      </c>
      <c r="K373" s="82">
        <f t="shared" si="50"/>
        <v>0</v>
      </c>
      <c r="L373" s="43">
        <f t="shared" si="49"/>
        <v>0</v>
      </c>
      <c r="M373" s="43">
        <f t="shared" si="48"/>
        <v>0</v>
      </c>
      <c r="N373" s="43">
        <v>0</v>
      </c>
      <c r="O373" s="43">
        <v>0</v>
      </c>
      <c r="P373" s="45"/>
    </row>
    <row r="374" spans="1:16" s="56" customFormat="1" x14ac:dyDescent="0.25">
      <c r="A374" s="48">
        <f t="shared" si="51"/>
        <v>91</v>
      </c>
      <c r="B374" s="46" t="s">
        <v>980</v>
      </c>
      <c r="C374" s="81"/>
      <c r="D374" s="46"/>
      <c r="E374" s="48"/>
      <c r="F374" s="46">
        <f t="shared" si="46"/>
        <v>0</v>
      </c>
      <c r="G374" s="46"/>
      <c r="H374" s="46"/>
      <c r="I374" s="46"/>
      <c r="J374" s="46">
        <f t="shared" si="47"/>
        <v>0</v>
      </c>
      <c r="K374" s="82">
        <f t="shared" si="50"/>
        <v>0</v>
      </c>
      <c r="L374" s="43">
        <f t="shared" si="49"/>
        <v>0</v>
      </c>
      <c r="M374" s="43">
        <f t="shared" si="48"/>
        <v>0</v>
      </c>
      <c r="N374" s="43">
        <v>0</v>
      </c>
      <c r="O374" s="43">
        <v>0</v>
      </c>
      <c r="P374" s="45"/>
    </row>
    <row r="375" spans="1:16" s="56" customFormat="1" x14ac:dyDescent="0.25">
      <c r="A375" s="48">
        <f t="shared" si="51"/>
        <v>92</v>
      </c>
      <c r="B375" s="46" t="s">
        <v>981</v>
      </c>
      <c r="C375" s="81"/>
      <c r="D375" s="46"/>
      <c r="E375" s="48"/>
      <c r="F375" s="46">
        <f t="shared" si="46"/>
        <v>0</v>
      </c>
      <c r="G375" s="46"/>
      <c r="H375" s="46"/>
      <c r="I375" s="46"/>
      <c r="J375" s="46">
        <f t="shared" si="47"/>
        <v>0</v>
      </c>
      <c r="K375" s="82">
        <f t="shared" si="50"/>
        <v>0</v>
      </c>
      <c r="L375" s="43">
        <f t="shared" si="49"/>
        <v>0</v>
      </c>
      <c r="M375" s="43">
        <f t="shared" si="48"/>
        <v>0</v>
      </c>
      <c r="N375" s="43">
        <v>0</v>
      </c>
      <c r="O375" s="43">
        <v>0</v>
      </c>
      <c r="P375" s="45"/>
    </row>
    <row r="376" spans="1:16" s="56" customFormat="1" x14ac:dyDescent="0.25">
      <c r="A376" s="48">
        <f t="shared" si="51"/>
        <v>93</v>
      </c>
      <c r="B376" s="46" t="s">
        <v>982</v>
      </c>
      <c r="C376" s="81"/>
      <c r="D376" s="46"/>
      <c r="E376" s="48"/>
      <c r="F376" s="46">
        <f t="shared" si="46"/>
        <v>0</v>
      </c>
      <c r="G376" s="46"/>
      <c r="H376" s="46"/>
      <c r="I376" s="46"/>
      <c r="J376" s="46">
        <f t="shared" si="47"/>
        <v>0</v>
      </c>
      <c r="K376" s="82">
        <f t="shared" si="50"/>
        <v>0</v>
      </c>
      <c r="L376" s="43">
        <f t="shared" si="49"/>
        <v>0</v>
      </c>
      <c r="M376" s="43">
        <f t="shared" si="48"/>
        <v>0</v>
      </c>
      <c r="N376" s="43">
        <v>0</v>
      </c>
      <c r="O376" s="43">
        <v>0</v>
      </c>
      <c r="P376" s="45"/>
    </row>
    <row r="377" spans="1:16" s="56" customFormat="1" x14ac:dyDescent="0.25">
      <c r="A377" s="48">
        <f t="shared" si="51"/>
        <v>94</v>
      </c>
      <c r="B377" s="46" t="s">
        <v>983</v>
      </c>
      <c r="C377" s="81"/>
      <c r="D377" s="46"/>
      <c r="E377" s="48"/>
      <c r="F377" s="46">
        <f t="shared" si="46"/>
        <v>0</v>
      </c>
      <c r="G377" s="46"/>
      <c r="H377" s="46"/>
      <c r="I377" s="46"/>
      <c r="J377" s="46">
        <f t="shared" si="47"/>
        <v>0</v>
      </c>
      <c r="K377" s="82">
        <f t="shared" si="50"/>
        <v>0</v>
      </c>
      <c r="L377" s="43">
        <f t="shared" si="49"/>
        <v>0</v>
      </c>
      <c r="M377" s="43">
        <f t="shared" si="48"/>
        <v>0</v>
      </c>
      <c r="N377" s="43">
        <v>0</v>
      </c>
      <c r="O377" s="43">
        <v>0</v>
      </c>
      <c r="P377" s="45"/>
    </row>
    <row r="378" spans="1:16" s="56" customFormat="1" x14ac:dyDescent="0.25">
      <c r="A378" s="48">
        <f t="shared" si="51"/>
        <v>95</v>
      </c>
      <c r="B378" s="46" t="s">
        <v>984</v>
      </c>
      <c r="C378" s="81"/>
      <c r="D378" s="46"/>
      <c r="E378" s="48"/>
      <c r="F378" s="46">
        <f t="shared" si="46"/>
        <v>0</v>
      </c>
      <c r="G378" s="46"/>
      <c r="H378" s="46"/>
      <c r="I378" s="46"/>
      <c r="J378" s="46">
        <f t="shared" si="47"/>
        <v>0</v>
      </c>
      <c r="K378" s="82">
        <f t="shared" si="50"/>
        <v>0</v>
      </c>
      <c r="L378" s="43">
        <f t="shared" si="49"/>
        <v>0</v>
      </c>
      <c r="M378" s="43">
        <f t="shared" si="48"/>
        <v>0</v>
      </c>
      <c r="N378" s="43">
        <v>0</v>
      </c>
      <c r="O378" s="43">
        <v>0</v>
      </c>
      <c r="P378" s="45"/>
    </row>
    <row r="379" spans="1:16" s="56" customFormat="1" x14ac:dyDescent="0.25">
      <c r="A379" s="48">
        <f t="shared" si="51"/>
        <v>96</v>
      </c>
      <c r="B379" s="46" t="s">
        <v>985</v>
      </c>
      <c r="C379" s="81"/>
      <c r="D379" s="46"/>
      <c r="E379" s="48"/>
      <c r="F379" s="46">
        <f t="shared" si="46"/>
        <v>0</v>
      </c>
      <c r="G379" s="46"/>
      <c r="H379" s="46"/>
      <c r="I379" s="46"/>
      <c r="J379" s="46">
        <f t="shared" si="47"/>
        <v>0</v>
      </c>
      <c r="K379" s="82">
        <f t="shared" si="50"/>
        <v>0</v>
      </c>
      <c r="L379" s="43">
        <f t="shared" si="49"/>
        <v>0</v>
      </c>
      <c r="M379" s="43">
        <f t="shared" si="48"/>
        <v>0</v>
      </c>
      <c r="N379" s="43">
        <v>0</v>
      </c>
      <c r="O379" s="43">
        <v>0</v>
      </c>
      <c r="P379" s="45"/>
    </row>
    <row r="380" spans="1:16" s="56" customFormat="1" x14ac:dyDescent="0.25">
      <c r="A380" s="48">
        <f t="shared" si="51"/>
        <v>97</v>
      </c>
      <c r="B380" s="46" t="s">
        <v>986</v>
      </c>
      <c r="C380" s="81"/>
      <c r="D380" s="46"/>
      <c r="E380" s="48"/>
      <c r="F380" s="46">
        <f t="shared" si="46"/>
        <v>0</v>
      </c>
      <c r="G380" s="46"/>
      <c r="H380" s="46"/>
      <c r="I380" s="46"/>
      <c r="J380" s="46">
        <f t="shared" si="47"/>
        <v>0</v>
      </c>
      <c r="K380" s="82">
        <f t="shared" si="50"/>
        <v>0</v>
      </c>
      <c r="L380" s="43">
        <f t="shared" ref="L380:L411" si="52">K380*4281.45</f>
        <v>0</v>
      </c>
      <c r="M380" s="43">
        <f t="shared" si="48"/>
        <v>0</v>
      </c>
      <c r="N380" s="43">
        <v>0</v>
      </c>
      <c r="O380" s="43">
        <v>0</v>
      </c>
      <c r="P380" s="45"/>
    </row>
    <row r="381" spans="1:16" s="56" customFormat="1" x14ac:dyDescent="0.25">
      <c r="A381" s="48">
        <f t="shared" si="51"/>
        <v>98</v>
      </c>
      <c r="B381" s="46" t="s">
        <v>987</v>
      </c>
      <c r="C381" s="81"/>
      <c r="D381" s="46"/>
      <c r="E381" s="48"/>
      <c r="F381" s="46">
        <f t="shared" si="46"/>
        <v>0</v>
      </c>
      <c r="G381" s="46"/>
      <c r="H381" s="46"/>
      <c r="I381" s="46"/>
      <c r="J381" s="46">
        <f t="shared" si="47"/>
        <v>0</v>
      </c>
      <c r="K381" s="82">
        <f t="shared" si="50"/>
        <v>0</v>
      </c>
      <c r="L381" s="43">
        <f t="shared" si="52"/>
        <v>0</v>
      </c>
      <c r="M381" s="43">
        <f t="shared" si="48"/>
        <v>0</v>
      </c>
      <c r="N381" s="43">
        <v>0</v>
      </c>
      <c r="O381" s="43">
        <v>0</v>
      </c>
      <c r="P381" s="45"/>
    </row>
    <row r="382" spans="1:16" s="56" customFormat="1" x14ac:dyDescent="0.25">
      <c r="A382" s="48">
        <f t="shared" si="51"/>
        <v>99</v>
      </c>
      <c r="B382" s="46" t="s">
        <v>988</v>
      </c>
      <c r="C382" s="81"/>
      <c r="D382" s="46"/>
      <c r="E382" s="48"/>
      <c r="F382" s="46">
        <f t="shared" si="46"/>
        <v>0</v>
      </c>
      <c r="G382" s="46"/>
      <c r="H382" s="46"/>
      <c r="I382" s="46"/>
      <c r="J382" s="46">
        <f t="shared" si="47"/>
        <v>0</v>
      </c>
      <c r="K382" s="82">
        <f t="shared" si="50"/>
        <v>0</v>
      </c>
      <c r="L382" s="43">
        <f t="shared" si="52"/>
        <v>0</v>
      </c>
      <c r="M382" s="43">
        <f t="shared" si="48"/>
        <v>0</v>
      </c>
      <c r="N382" s="43">
        <v>0</v>
      </c>
      <c r="O382" s="43">
        <v>0</v>
      </c>
      <c r="P382" s="45"/>
    </row>
    <row r="383" spans="1:16" s="56" customFormat="1" x14ac:dyDescent="0.25">
      <c r="A383" s="48">
        <f t="shared" si="51"/>
        <v>100</v>
      </c>
      <c r="B383" s="46" t="s">
        <v>989</v>
      </c>
      <c r="C383" s="81"/>
      <c r="D383" s="46"/>
      <c r="E383" s="48"/>
      <c r="F383" s="46">
        <f t="shared" si="46"/>
        <v>0</v>
      </c>
      <c r="G383" s="46"/>
      <c r="H383" s="46"/>
      <c r="I383" s="46"/>
      <c r="J383" s="46">
        <f t="shared" si="47"/>
        <v>0</v>
      </c>
      <c r="K383" s="82">
        <f t="shared" si="50"/>
        <v>0</v>
      </c>
      <c r="L383" s="43">
        <f t="shared" si="52"/>
        <v>0</v>
      </c>
      <c r="M383" s="43">
        <f t="shared" si="48"/>
        <v>0</v>
      </c>
      <c r="N383" s="43">
        <v>0</v>
      </c>
      <c r="O383" s="43">
        <v>0</v>
      </c>
      <c r="P383" s="45"/>
    </row>
    <row r="384" spans="1:16" s="56" customFormat="1" x14ac:dyDescent="0.25">
      <c r="A384" s="48">
        <f t="shared" si="51"/>
        <v>101</v>
      </c>
      <c r="B384" s="46" t="s">
        <v>990</v>
      </c>
      <c r="C384" s="81"/>
      <c r="D384" s="46"/>
      <c r="E384" s="48"/>
      <c r="F384" s="46">
        <f t="shared" si="46"/>
        <v>0</v>
      </c>
      <c r="G384" s="46"/>
      <c r="H384" s="46"/>
      <c r="I384" s="46"/>
      <c r="J384" s="46">
        <f t="shared" si="47"/>
        <v>0</v>
      </c>
      <c r="K384" s="82">
        <f t="shared" si="50"/>
        <v>0</v>
      </c>
      <c r="L384" s="43">
        <f t="shared" si="52"/>
        <v>0</v>
      </c>
      <c r="M384" s="43">
        <f t="shared" si="48"/>
        <v>0</v>
      </c>
      <c r="N384" s="43">
        <v>0</v>
      </c>
      <c r="O384" s="43">
        <v>0</v>
      </c>
      <c r="P384" s="45"/>
    </row>
    <row r="385" spans="1:16" s="56" customFormat="1" x14ac:dyDescent="0.25">
      <c r="A385" s="48">
        <f t="shared" si="51"/>
        <v>102</v>
      </c>
      <c r="B385" s="46" t="s">
        <v>991</v>
      </c>
      <c r="C385" s="81"/>
      <c r="D385" s="46"/>
      <c r="E385" s="48"/>
      <c r="F385" s="46">
        <f t="shared" si="46"/>
        <v>0</v>
      </c>
      <c r="G385" s="46"/>
      <c r="H385" s="46"/>
      <c r="I385" s="46"/>
      <c r="J385" s="46">
        <f t="shared" si="47"/>
        <v>0</v>
      </c>
      <c r="K385" s="82">
        <f t="shared" si="50"/>
        <v>0</v>
      </c>
      <c r="L385" s="43">
        <f t="shared" si="52"/>
        <v>0</v>
      </c>
      <c r="M385" s="43">
        <f t="shared" si="48"/>
        <v>0</v>
      </c>
      <c r="N385" s="43">
        <v>0</v>
      </c>
      <c r="O385" s="43">
        <v>0</v>
      </c>
      <c r="P385" s="45"/>
    </row>
    <row r="386" spans="1:16" s="56" customFormat="1" x14ac:dyDescent="0.25">
      <c r="A386" s="48">
        <f t="shared" si="51"/>
        <v>103</v>
      </c>
      <c r="B386" s="46" t="s">
        <v>992</v>
      </c>
      <c r="C386" s="81"/>
      <c r="D386" s="46"/>
      <c r="E386" s="48"/>
      <c r="F386" s="46">
        <f t="shared" si="46"/>
        <v>0</v>
      </c>
      <c r="G386" s="46"/>
      <c r="H386" s="46"/>
      <c r="I386" s="46"/>
      <c r="J386" s="46">
        <f t="shared" si="47"/>
        <v>0</v>
      </c>
      <c r="K386" s="82">
        <f t="shared" si="50"/>
        <v>0</v>
      </c>
      <c r="L386" s="43">
        <f t="shared" si="52"/>
        <v>0</v>
      </c>
      <c r="M386" s="43">
        <f t="shared" si="48"/>
        <v>0</v>
      </c>
      <c r="N386" s="43">
        <v>0</v>
      </c>
      <c r="O386" s="43">
        <v>0</v>
      </c>
      <c r="P386" s="45"/>
    </row>
    <row r="387" spans="1:16" s="56" customFormat="1" x14ac:dyDescent="0.25">
      <c r="A387" s="48">
        <f t="shared" si="51"/>
        <v>104</v>
      </c>
      <c r="B387" s="46" t="s">
        <v>993</v>
      </c>
      <c r="C387" s="81"/>
      <c r="D387" s="46"/>
      <c r="E387" s="48"/>
      <c r="F387" s="46">
        <f t="shared" si="46"/>
        <v>0</v>
      </c>
      <c r="G387" s="46"/>
      <c r="H387" s="46"/>
      <c r="I387" s="46"/>
      <c r="J387" s="46">
        <f t="shared" si="47"/>
        <v>0</v>
      </c>
      <c r="K387" s="82">
        <f t="shared" si="50"/>
        <v>0</v>
      </c>
      <c r="L387" s="43">
        <f t="shared" si="52"/>
        <v>0</v>
      </c>
      <c r="M387" s="43">
        <f t="shared" si="48"/>
        <v>0</v>
      </c>
      <c r="N387" s="43">
        <v>0</v>
      </c>
      <c r="O387" s="43">
        <v>0</v>
      </c>
      <c r="P387" s="45"/>
    </row>
    <row r="388" spans="1:16" s="56" customFormat="1" x14ac:dyDescent="0.25">
      <c r="A388" s="48">
        <f t="shared" si="51"/>
        <v>105</v>
      </c>
      <c r="B388" s="46" t="s">
        <v>994</v>
      </c>
      <c r="C388" s="81"/>
      <c r="D388" s="46"/>
      <c r="E388" s="48"/>
      <c r="F388" s="46">
        <f t="shared" si="46"/>
        <v>0</v>
      </c>
      <c r="G388" s="46"/>
      <c r="H388" s="46"/>
      <c r="I388" s="46"/>
      <c r="J388" s="46">
        <f t="shared" si="47"/>
        <v>0</v>
      </c>
      <c r="K388" s="82">
        <f t="shared" si="50"/>
        <v>0</v>
      </c>
      <c r="L388" s="43">
        <f t="shared" si="52"/>
        <v>0</v>
      </c>
      <c r="M388" s="43">
        <f t="shared" si="48"/>
        <v>0</v>
      </c>
      <c r="N388" s="43">
        <v>0</v>
      </c>
      <c r="O388" s="43">
        <v>0</v>
      </c>
      <c r="P388" s="45"/>
    </row>
    <row r="389" spans="1:16" s="56" customFormat="1" x14ac:dyDescent="0.25">
      <c r="A389" s="48">
        <f t="shared" si="51"/>
        <v>106</v>
      </c>
      <c r="B389" s="46" t="s">
        <v>995</v>
      </c>
      <c r="C389" s="81"/>
      <c r="D389" s="46"/>
      <c r="E389" s="48"/>
      <c r="F389" s="46">
        <f t="shared" ref="F389:F437" si="53">C389+D389+E389</f>
        <v>0</v>
      </c>
      <c r="G389" s="46"/>
      <c r="H389" s="46"/>
      <c r="I389" s="46"/>
      <c r="J389" s="46">
        <f t="shared" ref="J389:J437" si="54">G389+H389+I389</f>
        <v>0</v>
      </c>
      <c r="K389" s="82">
        <f t="shared" si="50"/>
        <v>0</v>
      </c>
      <c r="L389" s="43">
        <f t="shared" si="52"/>
        <v>0</v>
      </c>
      <c r="M389" s="43">
        <f t="shared" si="48"/>
        <v>0</v>
      </c>
      <c r="N389" s="43">
        <v>0</v>
      </c>
      <c r="O389" s="43">
        <v>0</v>
      </c>
      <c r="P389" s="45"/>
    </row>
    <row r="390" spans="1:16" s="56" customFormat="1" x14ac:dyDescent="0.25">
      <c r="A390" s="48">
        <f t="shared" si="51"/>
        <v>107</v>
      </c>
      <c r="B390" s="46" t="s">
        <v>996</v>
      </c>
      <c r="C390" s="81"/>
      <c r="D390" s="46"/>
      <c r="E390" s="48"/>
      <c r="F390" s="46">
        <f t="shared" si="53"/>
        <v>0</v>
      </c>
      <c r="G390" s="46"/>
      <c r="H390" s="46"/>
      <c r="I390" s="46"/>
      <c r="J390" s="46">
        <f t="shared" si="54"/>
        <v>0</v>
      </c>
      <c r="K390" s="82">
        <f t="shared" si="50"/>
        <v>0</v>
      </c>
      <c r="L390" s="43">
        <f t="shared" si="52"/>
        <v>0</v>
      </c>
      <c r="M390" s="43">
        <f t="shared" si="48"/>
        <v>0</v>
      </c>
      <c r="N390" s="43">
        <v>0</v>
      </c>
      <c r="O390" s="43">
        <v>0</v>
      </c>
      <c r="P390" s="45"/>
    </row>
    <row r="391" spans="1:16" s="56" customFormat="1" x14ac:dyDescent="0.25">
      <c r="A391" s="48">
        <f t="shared" si="51"/>
        <v>108</v>
      </c>
      <c r="B391" s="46" t="s">
        <v>997</v>
      </c>
      <c r="C391" s="81"/>
      <c r="D391" s="46"/>
      <c r="E391" s="48"/>
      <c r="F391" s="46">
        <f t="shared" si="53"/>
        <v>0</v>
      </c>
      <c r="G391" s="46"/>
      <c r="H391" s="46"/>
      <c r="I391" s="46"/>
      <c r="J391" s="46">
        <f t="shared" si="54"/>
        <v>0</v>
      </c>
      <c r="K391" s="82">
        <f t="shared" si="50"/>
        <v>0</v>
      </c>
      <c r="L391" s="43">
        <f t="shared" si="52"/>
        <v>0</v>
      </c>
      <c r="M391" s="43">
        <f t="shared" si="48"/>
        <v>0</v>
      </c>
      <c r="N391" s="43">
        <v>0</v>
      </c>
      <c r="O391" s="43">
        <v>0</v>
      </c>
      <c r="P391" s="45"/>
    </row>
    <row r="392" spans="1:16" s="56" customFormat="1" x14ac:dyDescent="0.25">
      <c r="A392" s="48">
        <f t="shared" si="51"/>
        <v>109</v>
      </c>
      <c r="B392" s="46" t="s">
        <v>998</v>
      </c>
      <c r="C392" s="81"/>
      <c r="D392" s="46"/>
      <c r="E392" s="48"/>
      <c r="F392" s="46">
        <f t="shared" si="53"/>
        <v>0</v>
      </c>
      <c r="G392" s="46"/>
      <c r="H392" s="46"/>
      <c r="I392" s="46"/>
      <c r="J392" s="46">
        <f t="shared" si="54"/>
        <v>0</v>
      </c>
      <c r="K392" s="82">
        <f t="shared" si="50"/>
        <v>0</v>
      </c>
      <c r="L392" s="43">
        <f t="shared" si="52"/>
        <v>0</v>
      </c>
      <c r="M392" s="43">
        <f t="shared" ref="M392:M437" si="55">L392*0.22</f>
        <v>0</v>
      </c>
      <c r="N392" s="43">
        <v>0</v>
      </c>
      <c r="O392" s="43">
        <v>0</v>
      </c>
      <c r="P392" s="45"/>
    </row>
    <row r="393" spans="1:16" s="56" customFormat="1" x14ac:dyDescent="0.25">
      <c r="A393" s="48">
        <f t="shared" si="51"/>
        <v>110</v>
      </c>
      <c r="B393" s="46" t="s">
        <v>999</v>
      </c>
      <c r="C393" s="81"/>
      <c r="D393" s="46"/>
      <c r="E393" s="48"/>
      <c r="F393" s="46">
        <f t="shared" si="53"/>
        <v>0</v>
      </c>
      <c r="G393" s="46"/>
      <c r="H393" s="46"/>
      <c r="I393" s="46"/>
      <c r="J393" s="46">
        <f t="shared" si="54"/>
        <v>0</v>
      </c>
      <c r="K393" s="82">
        <f t="shared" si="50"/>
        <v>0</v>
      </c>
      <c r="L393" s="43">
        <f t="shared" si="52"/>
        <v>0</v>
      </c>
      <c r="M393" s="43">
        <f t="shared" si="55"/>
        <v>0</v>
      </c>
      <c r="N393" s="43">
        <v>0</v>
      </c>
      <c r="O393" s="43">
        <v>0</v>
      </c>
      <c r="P393" s="45"/>
    </row>
    <row r="394" spans="1:16" s="56" customFormat="1" x14ac:dyDescent="0.25">
      <c r="A394" s="48">
        <f t="shared" si="51"/>
        <v>111</v>
      </c>
      <c r="B394" s="46" t="s">
        <v>1000</v>
      </c>
      <c r="C394" s="81"/>
      <c r="D394" s="46"/>
      <c r="E394" s="48"/>
      <c r="F394" s="46">
        <f t="shared" si="53"/>
        <v>0</v>
      </c>
      <c r="G394" s="46"/>
      <c r="H394" s="46"/>
      <c r="I394" s="46"/>
      <c r="J394" s="46">
        <f t="shared" si="54"/>
        <v>0</v>
      </c>
      <c r="K394" s="82">
        <f t="shared" si="50"/>
        <v>0</v>
      </c>
      <c r="L394" s="43">
        <f t="shared" si="52"/>
        <v>0</v>
      </c>
      <c r="M394" s="43">
        <f t="shared" si="55"/>
        <v>0</v>
      </c>
      <c r="N394" s="43">
        <v>0</v>
      </c>
      <c r="O394" s="43">
        <v>0</v>
      </c>
      <c r="P394" s="45"/>
    </row>
    <row r="395" spans="1:16" s="56" customFormat="1" x14ac:dyDescent="0.25">
      <c r="A395" s="48">
        <f t="shared" si="51"/>
        <v>112</v>
      </c>
      <c r="B395" s="46" t="s">
        <v>1001</v>
      </c>
      <c r="C395" s="81"/>
      <c r="D395" s="46"/>
      <c r="E395" s="48"/>
      <c r="F395" s="46">
        <f t="shared" si="53"/>
        <v>0</v>
      </c>
      <c r="G395" s="46"/>
      <c r="H395" s="46"/>
      <c r="I395" s="46"/>
      <c r="J395" s="46">
        <f t="shared" si="54"/>
        <v>0</v>
      </c>
      <c r="K395" s="82">
        <f t="shared" si="50"/>
        <v>0</v>
      </c>
      <c r="L395" s="43">
        <f t="shared" si="52"/>
        <v>0</v>
      </c>
      <c r="M395" s="43">
        <f t="shared" si="55"/>
        <v>0</v>
      </c>
      <c r="N395" s="43">
        <v>0</v>
      </c>
      <c r="O395" s="43">
        <v>0</v>
      </c>
      <c r="P395" s="45"/>
    </row>
    <row r="396" spans="1:16" s="56" customFormat="1" x14ac:dyDescent="0.25">
      <c r="A396" s="48">
        <f t="shared" si="51"/>
        <v>113</v>
      </c>
      <c r="B396" s="46" t="s">
        <v>1002</v>
      </c>
      <c r="C396" s="81"/>
      <c r="D396" s="46"/>
      <c r="E396" s="48"/>
      <c r="F396" s="46">
        <f t="shared" si="53"/>
        <v>0</v>
      </c>
      <c r="G396" s="46"/>
      <c r="H396" s="46"/>
      <c r="I396" s="46"/>
      <c r="J396" s="46">
        <f t="shared" si="54"/>
        <v>0</v>
      </c>
      <c r="K396" s="82">
        <f t="shared" si="50"/>
        <v>0</v>
      </c>
      <c r="L396" s="43">
        <f t="shared" si="52"/>
        <v>0</v>
      </c>
      <c r="M396" s="43">
        <f t="shared" si="55"/>
        <v>0</v>
      </c>
      <c r="N396" s="43">
        <v>0</v>
      </c>
      <c r="O396" s="43">
        <v>0</v>
      </c>
      <c r="P396" s="45"/>
    </row>
    <row r="397" spans="1:16" s="56" customFormat="1" x14ac:dyDescent="0.25">
      <c r="A397" s="48">
        <f t="shared" si="51"/>
        <v>114</v>
      </c>
      <c r="B397" s="46" t="s">
        <v>1003</v>
      </c>
      <c r="C397" s="81"/>
      <c r="D397" s="46"/>
      <c r="E397" s="48"/>
      <c r="F397" s="46">
        <f t="shared" si="53"/>
        <v>0</v>
      </c>
      <c r="G397" s="46"/>
      <c r="H397" s="46"/>
      <c r="I397" s="46"/>
      <c r="J397" s="46">
        <f t="shared" si="54"/>
        <v>0</v>
      </c>
      <c r="K397" s="82">
        <f t="shared" si="50"/>
        <v>0</v>
      </c>
      <c r="L397" s="43">
        <f t="shared" si="52"/>
        <v>0</v>
      </c>
      <c r="M397" s="43">
        <f t="shared" si="55"/>
        <v>0</v>
      </c>
      <c r="N397" s="43">
        <v>0</v>
      </c>
      <c r="O397" s="43">
        <v>0</v>
      </c>
      <c r="P397" s="45"/>
    </row>
    <row r="398" spans="1:16" s="56" customFormat="1" x14ac:dyDescent="0.25">
      <c r="A398" s="48">
        <f t="shared" si="51"/>
        <v>115</v>
      </c>
      <c r="B398" s="46" t="s">
        <v>1004</v>
      </c>
      <c r="C398" s="81"/>
      <c r="D398" s="46"/>
      <c r="E398" s="48"/>
      <c r="F398" s="46">
        <f t="shared" si="53"/>
        <v>0</v>
      </c>
      <c r="G398" s="46"/>
      <c r="H398" s="46"/>
      <c r="I398" s="46"/>
      <c r="J398" s="46">
        <f t="shared" si="54"/>
        <v>0</v>
      </c>
      <c r="K398" s="82">
        <f t="shared" si="50"/>
        <v>0</v>
      </c>
      <c r="L398" s="43">
        <f t="shared" si="52"/>
        <v>0</v>
      </c>
      <c r="M398" s="43">
        <f t="shared" si="55"/>
        <v>0</v>
      </c>
      <c r="N398" s="43">
        <v>0</v>
      </c>
      <c r="O398" s="43">
        <v>0</v>
      </c>
      <c r="P398" s="45"/>
    </row>
    <row r="399" spans="1:16" s="56" customFormat="1" x14ac:dyDescent="0.25">
      <c r="A399" s="48">
        <f t="shared" si="51"/>
        <v>116</v>
      </c>
      <c r="B399" s="46" t="s">
        <v>1005</v>
      </c>
      <c r="C399" s="81"/>
      <c r="D399" s="46"/>
      <c r="E399" s="48"/>
      <c r="F399" s="46">
        <f t="shared" si="53"/>
        <v>0</v>
      </c>
      <c r="G399" s="46"/>
      <c r="H399" s="46"/>
      <c r="I399" s="46"/>
      <c r="J399" s="46">
        <f t="shared" si="54"/>
        <v>0</v>
      </c>
      <c r="K399" s="82">
        <f t="shared" si="50"/>
        <v>0</v>
      </c>
      <c r="L399" s="43">
        <f t="shared" si="52"/>
        <v>0</v>
      </c>
      <c r="M399" s="43">
        <f t="shared" si="55"/>
        <v>0</v>
      </c>
      <c r="N399" s="43">
        <v>0</v>
      </c>
      <c r="O399" s="43">
        <v>0</v>
      </c>
      <c r="P399" s="45"/>
    </row>
    <row r="400" spans="1:16" s="56" customFormat="1" x14ac:dyDescent="0.25">
      <c r="A400" s="48">
        <f t="shared" si="51"/>
        <v>117</v>
      </c>
      <c r="B400" s="46" t="s">
        <v>1006</v>
      </c>
      <c r="C400" s="81"/>
      <c r="D400" s="46"/>
      <c r="E400" s="48"/>
      <c r="F400" s="46">
        <f t="shared" si="53"/>
        <v>0</v>
      </c>
      <c r="G400" s="46"/>
      <c r="H400" s="46"/>
      <c r="I400" s="46"/>
      <c r="J400" s="46">
        <f t="shared" si="54"/>
        <v>0</v>
      </c>
      <c r="K400" s="82">
        <f t="shared" si="50"/>
        <v>0</v>
      </c>
      <c r="L400" s="43">
        <f t="shared" si="52"/>
        <v>0</v>
      </c>
      <c r="M400" s="43">
        <f t="shared" si="55"/>
        <v>0</v>
      </c>
      <c r="N400" s="43">
        <v>0</v>
      </c>
      <c r="O400" s="43">
        <v>0</v>
      </c>
      <c r="P400" s="45"/>
    </row>
    <row r="401" spans="1:16" s="56" customFormat="1" x14ac:dyDescent="0.25">
      <c r="A401" s="48">
        <f t="shared" si="51"/>
        <v>118</v>
      </c>
      <c r="B401" s="46" t="s">
        <v>1007</v>
      </c>
      <c r="C401" s="81"/>
      <c r="D401" s="46"/>
      <c r="E401" s="48"/>
      <c r="F401" s="46">
        <f t="shared" si="53"/>
        <v>0</v>
      </c>
      <c r="G401" s="46"/>
      <c r="H401" s="46"/>
      <c r="I401" s="46"/>
      <c r="J401" s="46">
        <f t="shared" si="54"/>
        <v>0</v>
      </c>
      <c r="K401" s="82">
        <f t="shared" si="50"/>
        <v>0</v>
      </c>
      <c r="L401" s="43">
        <f t="shared" si="52"/>
        <v>0</v>
      </c>
      <c r="M401" s="43">
        <f t="shared" si="55"/>
        <v>0</v>
      </c>
      <c r="N401" s="43">
        <v>0</v>
      </c>
      <c r="O401" s="43">
        <v>0</v>
      </c>
      <c r="P401" s="45"/>
    </row>
    <row r="402" spans="1:16" s="56" customFormat="1" x14ac:dyDescent="0.25">
      <c r="A402" s="48">
        <f t="shared" si="51"/>
        <v>119</v>
      </c>
      <c r="B402" s="46" t="s">
        <v>1008</v>
      </c>
      <c r="C402" s="81"/>
      <c r="D402" s="46"/>
      <c r="E402" s="48"/>
      <c r="F402" s="46">
        <f t="shared" si="53"/>
        <v>0</v>
      </c>
      <c r="G402" s="46"/>
      <c r="H402" s="46"/>
      <c r="I402" s="46"/>
      <c r="J402" s="46">
        <f t="shared" si="54"/>
        <v>0</v>
      </c>
      <c r="K402" s="82">
        <f t="shared" si="50"/>
        <v>0</v>
      </c>
      <c r="L402" s="43">
        <f t="shared" si="52"/>
        <v>0</v>
      </c>
      <c r="M402" s="43">
        <f t="shared" si="55"/>
        <v>0</v>
      </c>
      <c r="N402" s="43">
        <v>0</v>
      </c>
      <c r="O402" s="43">
        <v>0</v>
      </c>
      <c r="P402" s="45"/>
    </row>
    <row r="403" spans="1:16" s="56" customFormat="1" x14ac:dyDescent="0.25">
      <c r="A403" s="48">
        <f t="shared" si="51"/>
        <v>120</v>
      </c>
      <c r="B403" s="46" t="s">
        <v>1009</v>
      </c>
      <c r="C403" s="81">
        <v>11261.6</v>
      </c>
      <c r="D403" s="46">
        <v>194.6</v>
      </c>
      <c r="E403" s="48">
        <v>748.5</v>
      </c>
      <c r="F403" s="46">
        <f t="shared" si="53"/>
        <v>12204.7</v>
      </c>
      <c r="G403" s="46">
        <v>206</v>
      </c>
      <c r="H403" s="46">
        <v>1</v>
      </c>
      <c r="I403" s="46">
        <v>2</v>
      </c>
      <c r="J403" s="46">
        <f t="shared" si="54"/>
        <v>209</v>
      </c>
      <c r="K403" s="82">
        <f t="shared" si="50"/>
        <v>0.12860916699781313</v>
      </c>
      <c r="L403" s="43">
        <f t="shared" si="52"/>
        <v>550.633718042787</v>
      </c>
      <c r="M403" s="43">
        <f t="shared" si="55"/>
        <v>121.13941796941315</v>
      </c>
      <c r="N403" s="43">
        <v>213.92334401748246</v>
      </c>
      <c r="O403" s="43">
        <v>159.26634610021745</v>
      </c>
      <c r="P403" s="45">
        <f>(L403+M403+N403+O403)/F403</f>
        <v>8.5619706025539324E-2</v>
      </c>
    </row>
    <row r="404" spans="1:16" s="56" customFormat="1" x14ac:dyDescent="0.25">
      <c r="A404" s="48">
        <f t="shared" si="51"/>
        <v>121</v>
      </c>
      <c r="B404" s="46" t="s">
        <v>1010</v>
      </c>
      <c r="C404" s="81"/>
      <c r="D404" s="46"/>
      <c r="E404" s="48"/>
      <c r="F404" s="46">
        <f t="shared" si="53"/>
        <v>0</v>
      </c>
      <c r="G404" s="46"/>
      <c r="H404" s="46"/>
      <c r="I404" s="46"/>
      <c r="J404" s="46">
        <f t="shared" si="54"/>
        <v>0</v>
      </c>
      <c r="K404" s="82">
        <f t="shared" si="50"/>
        <v>0</v>
      </c>
      <c r="L404" s="43">
        <f t="shared" si="52"/>
        <v>0</v>
      </c>
      <c r="M404" s="43">
        <f t="shared" si="55"/>
        <v>0</v>
      </c>
      <c r="N404" s="43">
        <v>0</v>
      </c>
      <c r="O404" s="43">
        <v>0</v>
      </c>
      <c r="P404" s="45"/>
    </row>
    <row r="405" spans="1:16" s="56" customFormat="1" x14ac:dyDescent="0.25">
      <c r="A405" s="48">
        <f t="shared" si="51"/>
        <v>122</v>
      </c>
      <c r="B405" s="46" t="s">
        <v>1011</v>
      </c>
      <c r="C405" s="81"/>
      <c r="D405" s="46"/>
      <c r="E405" s="48"/>
      <c r="F405" s="46">
        <f t="shared" si="53"/>
        <v>0</v>
      </c>
      <c r="G405" s="46"/>
      <c r="H405" s="46"/>
      <c r="I405" s="46"/>
      <c r="J405" s="46">
        <f t="shared" si="54"/>
        <v>0</v>
      </c>
      <c r="K405" s="82">
        <f t="shared" si="50"/>
        <v>0</v>
      </c>
      <c r="L405" s="43">
        <f t="shared" si="52"/>
        <v>0</v>
      </c>
      <c r="M405" s="43">
        <f t="shared" si="55"/>
        <v>0</v>
      </c>
      <c r="N405" s="43">
        <v>0</v>
      </c>
      <c r="O405" s="43">
        <v>0</v>
      </c>
      <c r="P405" s="45"/>
    </row>
    <row r="406" spans="1:16" s="56" customFormat="1" ht="13" x14ac:dyDescent="0.3">
      <c r="A406" s="48">
        <f t="shared" si="51"/>
        <v>123</v>
      </c>
      <c r="B406" s="28" t="s">
        <v>1012</v>
      </c>
      <c r="C406" s="81"/>
      <c r="D406" s="46"/>
      <c r="E406" s="48"/>
      <c r="F406" s="46">
        <f t="shared" si="53"/>
        <v>0</v>
      </c>
      <c r="G406" s="46"/>
      <c r="H406" s="46"/>
      <c r="I406" s="46"/>
      <c r="J406" s="46">
        <f t="shared" si="54"/>
        <v>0</v>
      </c>
      <c r="K406" s="82">
        <f t="shared" si="50"/>
        <v>0</v>
      </c>
      <c r="L406" s="43">
        <f t="shared" si="52"/>
        <v>0</v>
      </c>
      <c r="M406" s="43">
        <f t="shared" si="55"/>
        <v>0</v>
      </c>
      <c r="N406" s="43">
        <v>0</v>
      </c>
      <c r="O406" s="43">
        <v>0</v>
      </c>
      <c r="P406" s="45"/>
    </row>
    <row r="407" spans="1:16" s="56" customFormat="1" x14ac:dyDescent="0.25">
      <c r="A407" s="48">
        <f t="shared" si="51"/>
        <v>124</v>
      </c>
      <c r="B407" s="46" t="s">
        <v>1013</v>
      </c>
      <c r="C407" s="81"/>
      <c r="D407" s="46"/>
      <c r="E407" s="48"/>
      <c r="F407" s="46">
        <f t="shared" si="53"/>
        <v>0</v>
      </c>
      <c r="G407" s="46"/>
      <c r="H407" s="46"/>
      <c r="I407" s="46"/>
      <c r="J407" s="46">
        <f t="shared" si="54"/>
        <v>0</v>
      </c>
      <c r="K407" s="82">
        <f t="shared" si="50"/>
        <v>0</v>
      </c>
      <c r="L407" s="43">
        <f t="shared" si="52"/>
        <v>0</v>
      </c>
      <c r="M407" s="43">
        <f t="shared" si="55"/>
        <v>0</v>
      </c>
      <c r="N407" s="43">
        <v>0</v>
      </c>
      <c r="O407" s="43">
        <v>0</v>
      </c>
      <c r="P407" s="45"/>
    </row>
    <row r="408" spans="1:16" s="56" customFormat="1" x14ac:dyDescent="0.25">
      <c r="A408" s="48">
        <f t="shared" si="51"/>
        <v>125</v>
      </c>
      <c r="B408" s="46" t="s">
        <v>1014</v>
      </c>
      <c r="C408" s="81"/>
      <c r="D408" s="46"/>
      <c r="E408" s="48"/>
      <c r="F408" s="46">
        <f t="shared" si="53"/>
        <v>0</v>
      </c>
      <c r="G408" s="46"/>
      <c r="H408" s="46"/>
      <c r="I408" s="46"/>
      <c r="J408" s="46">
        <f t="shared" si="54"/>
        <v>0</v>
      </c>
      <c r="K408" s="82">
        <f t="shared" si="50"/>
        <v>0</v>
      </c>
      <c r="L408" s="43">
        <f t="shared" si="52"/>
        <v>0</v>
      </c>
      <c r="M408" s="43">
        <f t="shared" si="55"/>
        <v>0</v>
      </c>
      <c r="N408" s="43">
        <v>0</v>
      </c>
      <c r="O408" s="43">
        <v>0</v>
      </c>
      <c r="P408" s="45"/>
    </row>
    <row r="409" spans="1:16" s="56" customFormat="1" x14ac:dyDescent="0.25">
      <c r="A409" s="48">
        <f t="shared" si="51"/>
        <v>126</v>
      </c>
      <c r="B409" s="46" t="s">
        <v>1015</v>
      </c>
      <c r="C409" s="81"/>
      <c r="D409" s="46"/>
      <c r="E409" s="48"/>
      <c r="F409" s="46">
        <f t="shared" si="53"/>
        <v>0</v>
      </c>
      <c r="G409" s="46"/>
      <c r="H409" s="46"/>
      <c r="I409" s="46"/>
      <c r="J409" s="46">
        <f t="shared" si="54"/>
        <v>0</v>
      </c>
      <c r="K409" s="82">
        <f t="shared" si="50"/>
        <v>0</v>
      </c>
      <c r="L409" s="43">
        <f t="shared" si="52"/>
        <v>0</v>
      </c>
      <c r="M409" s="43">
        <f t="shared" si="55"/>
        <v>0</v>
      </c>
      <c r="N409" s="43">
        <v>0</v>
      </c>
      <c r="O409" s="43">
        <v>0</v>
      </c>
      <c r="P409" s="45"/>
    </row>
    <row r="410" spans="1:16" s="56" customFormat="1" x14ac:dyDescent="0.25">
      <c r="A410" s="48">
        <f t="shared" si="51"/>
        <v>127</v>
      </c>
      <c r="B410" s="46" t="s">
        <v>1016</v>
      </c>
      <c r="C410" s="81"/>
      <c r="D410" s="46"/>
      <c r="E410" s="48"/>
      <c r="F410" s="46">
        <f t="shared" si="53"/>
        <v>0</v>
      </c>
      <c r="G410" s="46"/>
      <c r="H410" s="46"/>
      <c r="I410" s="46"/>
      <c r="J410" s="46">
        <f t="shared" si="54"/>
        <v>0</v>
      </c>
      <c r="K410" s="82">
        <f t="shared" si="50"/>
        <v>0</v>
      </c>
      <c r="L410" s="43">
        <f t="shared" si="52"/>
        <v>0</v>
      </c>
      <c r="M410" s="43">
        <f t="shared" si="55"/>
        <v>0</v>
      </c>
      <c r="N410" s="43">
        <v>0</v>
      </c>
      <c r="O410" s="43">
        <v>0</v>
      </c>
      <c r="P410" s="45"/>
    </row>
    <row r="411" spans="1:16" s="56" customFormat="1" x14ac:dyDescent="0.25">
      <c r="A411" s="48">
        <f t="shared" si="51"/>
        <v>128</v>
      </c>
      <c r="B411" s="46" t="s">
        <v>1017</v>
      </c>
      <c r="C411" s="81"/>
      <c r="D411" s="46"/>
      <c r="E411" s="48"/>
      <c r="F411" s="46">
        <f t="shared" si="53"/>
        <v>0</v>
      </c>
      <c r="G411" s="46"/>
      <c r="H411" s="46"/>
      <c r="I411" s="46"/>
      <c r="J411" s="46">
        <f t="shared" si="54"/>
        <v>0</v>
      </c>
      <c r="K411" s="82">
        <f t="shared" si="50"/>
        <v>0</v>
      </c>
      <c r="L411" s="43">
        <f t="shared" si="52"/>
        <v>0</v>
      </c>
      <c r="M411" s="43">
        <f t="shared" si="55"/>
        <v>0</v>
      </c>
      <c r="N411" s="43">
        <v>0</v>
      </c>
      <c r="O411" s="43">
        <v>0</v>
      </c>
      <c r="P411" s="45"/>
    </row>
    <row r="412" spans="1:16" s="56" customFormat="1" x14ac:dyDescent="0.25">
      <c r="A412" s="48">
        <f t="shared" si="51"/>
        <v>129</v>
      </c>
      <c r="B412" s="46" t="s">
        <v>1018</v>
      </c>
      <c r="C412" s="81">
        <v>3247.3</v>
      </c>
      <c r="D412" s="46"/>
      <c r="E412" s="48"/>
      <c r="F412" s="46">
        <f t="shared" si="53"/>
        <v>3247.3</v>
      </c>
      <c r="G412" s="46">
        <v>79</v>
      </c>
      <c r="H412" s="46"/>
      <c r="I412" s="46"/>
      <c r="J412" s="46">
        <f t="shared" si="54"/>
        <v>79</v>
      </c>
      <c r="K412" s="82">
        <f t="shared" ref="K412:K456" si="56">1/94897.59*F412</f>
        <v>3.421899333797624E-2</v>
      </c>
      <c r="L412" s="43">
        <f t="shared" ref="L412:L443" si="57">K412*4281.45</f>
        <v>146.50690902687836</v>
      </c>
      <c r="M412" s="43">
        <f t="shared" si="55"/>
        <v>32.231519985913238</v>
      </c>
      <c r="N412" s="43">
        <v>56.918504758656162</v>
      </c>
      <c r="O412" s="43">
        <v>42.375937605286168</v>
      </c>
      <c r="P412" s="45">
        <f>(L412+M412+N412+O412)/F412</f>
        <v>8.5619706025539338E-2</v>
      </c>
    </row>
    <row r="413" spans="1:16" s="56" customFormat="1" x14ac:dyDescent="0.25">
      <c r="A413" s="48">
        <f t="shared" ref="A413:A456" si="58">A412+1</f>
        <v>130</v>
      </c>
      <c r="B413" s="46" t="s">
        <v>1019</v>
      </c>
      <c r="C413" s="81"/>
      <c r="D413" s="46"/>
      <c r="E413" s="48"/>
      <c r="F413" s="46">
        <f t="shared" si="53"/>
        <v>0</v>
      </c>
      <c r="G413" s="46"/>
      <c r="H413" s="46"/>
      <c r="I413" s="46"/>
      <c r="J413" s="46">
        <f t="shared" si="54"/>
        <v>0</v>
      </c>
      <c r="K413" s="82">
        <f t="shared" si="56"/>
        <v>0</v>
      </c>
      <c r="L413" s="43">
        <f t="shared" si="57"/>
        <v>0</v>
      </c>
      <c r="M413" s="43">
        <f t="shared" si="55"/>
        <v>0</v>
      </c>
      <c r="N413" s="43">
        <v>0</v>
      </c>
      <c r="O413" s="43">
        <v>0</v>
      </c>
      <c r="P413" s="45"/>
    </row>
    <row r="414" spans="1:16" s="56" customFormat="1" x14ac:dyDescent="0.25">
      <c r="A414" s="48">
        <f t="shared" si="58"/>
        <v>131</v>
      </c>
      <c r="B414" s="46" t="s">
        <v>758</v>
      </c>
      <c r="C414" s="81">
        <v>1434.2</v>
      </c>
      <c r="D414" s="46"/>
      <c r="E414" s="48"/>
      <c r="F414" s="46">
        <f t="shared" si="53"/>
        <v>1434.2</v>
      </c>
      <c r="G414" s="46">
        <v>31</v>
      </c>
      <c r="H414" s="46"/>
      <c r="I414" s="46"/>
      <c r="J414" s="46">
        <f t="shared" si="54"/>
        <v>31</v>
      </c>
      <c r="K414" s="82">
        <f t="shared" si="56"/>
        <v>1.5113134063783919E-2</v>
      </c>
      <c r="L414" s="43">
        <f t="shared" si="57"/>
        <v>64.706127837387655</v>
      </c>
      <c r="M414" s="43">
        <f t="shared" si="55"/>
        <v>14.235348124225284</v>
      </c>
      <c r="N414" s="43">
        <v>25.13858267633562</v>
      </c>
      <c r="O414" s="43">
        <v>18.71572374387997</v>
      </c>
      <c r="P414" s="45">
        <f>(L414+M414+N414+O414)/F414</f>
        <v>8.5619706025539338E-2</v>
      </c>
    </row>
    <row r="415" spans="1:16" s="56" customFormat="1" x14ac:dyDescent="0.25">
      <c r="A415" s="48">
        <f t="shared" si="58"/>
        <v>132</v>
      </c>
      <c r="B415" s="46" t="s">
        <v>759</v>
      </c>
      <c r="C415" s="81"/>
      <c r="D415" s="46"/>
      <c r="E415" s="48"/>
      <c r="F415" s="46">
        <f t="shared" si="53"/>
        <v>0</v>
      </c>
      <c r="G415" s="46"/>
      <c r="H415" s="46"/>
      <c r="I415" s="46"/>
      <c r="J415" s="46">
        <f t="shared" si="54"/>
        <v>0</v>
      </c>
      <c r="K415" s="82">
        <f t="shared" si="56"/>
        <v>0</v>
      </c>
      <c r="L415" s="43">
        <f t="shared" si="57"/>
        <v>0</v>
      </c>
      <c r="M415" s="43">
        <f t="shared" si="55"/>
        <v>0</v>
      </c>
      <c r="N415" s="43">
        <v>0</v>
      </c>
      <c r="O415" s="43">
        <v>0</v>
      </c>
      <c r="P415" s="45"/>
    </row>
    <row r="416" spans="1:16" s="56" customFormat="1" x14ac:dyDescent="0.25">
      <c r="A416" s="48">
        <f t="shared" si="58"/>
        <v>133</v>
      </c>
      <c r="B416" s="46" t="s">
        <v>760</v>
      </c>
      <c r="C416" s="81"/>
      <c r="D416" s="46"/>
      <c r="E416" s="48"/>
      <c r="F416" s="46">
        <f t="shared" si="53"/>
        <v>0</v>
      </c>
      <c r="G416" s="68"/>
      <c r="H416" s="46"/>
      <c r="I416" s="46"/>
      <c r="J416" s="46">
        <f t="shared" si="54"/>
        <v>0</v>
      </c>
      <c r="K416" s="82">
        <f t="shared" si="56"/>
        <v>0</v>
      </c>
      <c r="L416" s="43">
        <f t="shared" si="57"/>
        <v>0</v>
      </c>
      <c r="M416" s="43">
        <f t="shared" si="55"/>
        <v>0</v>
      </c>
      <c r="N416" s="43">
        <v>0</v>
      </c>
      <c r="O416" s="43">
        <v>0</v>
      </c>
      <c r="P416" s="45"/>
    </row>
    <row r="417" spans="1:16" s="56" customFormat="1" x14ac:dyDescent="0.25">
      <c r="A417" s="48">
        <f t="shared" si="58"/>
        <v>134</v>
      </c>
      <c r="B417" s="46" t="s">
        <v>761</v>
      </c>
      <c r="C417" s="86"/>
      <c r="D417" s="81"/>
      <c r="E417" s="87"/>
      <c r="F417" s="46">
        <f t="shared" si="53"/>
        <v>0</v>
      </c>
      <c r="G417" s="46"/>
      <c r="H417" s="46"/>
      <c r="I417" s="46"/>
      <c r="J417" s="46">
        <f t="shared" si="54"/>
        <v>0</v>
      </c>
      <c r="K417" s="82">
        <f t="shared" si="56"/>
        <v>0</v>
      </c>
      <c r="L417" s="43">
        <f t="shared" si="57"/>
        <v>0</v>
      </c>
      <c r="M417" s="43">
        <f t="shared" si="55"/>
        <v>0</v>
      </c>
      <c r="N417" s="43">
        <v>0</v>
      </c>
      <c r="O417" s="43">
        <v>0</v>
      </c>
      <c r="P417" s="45"/>
    </row>
    <row r="418" spans="1:16" s="56" customFormat="1" x14ac:dyDescent="0.25">
      <c r="A418" s="48">
        <f t="shared" si="58"/>
        <v>135</v>
      </c>
      <c r="B418" s="46" t="s">
        <v>762</v>
      </c>
      <c r="C418" s="86"/>
      <c r="D418" s="81"/>
      <c r="E418" s="87"/>
      <c r="F418" s="46">
        <f t="shared" si="53"/>
        <v>0</v>
      </c>
      <c r="G418" s="46"/>
      <c r="H418" s="46"/>
      <c r="I418" s="46"/>
      <c r="J418" s="46">
        <f t="shared" si="54"/>
        <v>0</v>
      </c>
      <c r="K418" s="82">
        <f t="shared" si="56"/>
        <v>0</v>
      </c>
      <c r="L418" s="43">
        <f t="shared" si="57"/>
        <v>0</v>
      </c>
      <c r="M418" s="43">
        <f t="shared" si="55"/>
        <v>0</v>
      </c>
      <c r="N418" s="43">
        <v>0</v>
      </c>
      <c r="O418" s="43">
        <v>0</v>
      </c>
      <c r="P418" s="45"/>
    </row>
    <row r="419" spans="1:16" s="56" customFormat="1" x14ac:dyDescent="0.25">
      <c r="A419" s="48">
        <f t="shared" si="58"/>
        <v>136</v>
      </c>
      <c r="B419" s="46" t="s">
        <v>763</v>
      </c>
      <c r="C419" s="86"/>
      <c r="D419" s="81"/>
      <c r="E419" s="87"/>
      <c r="F419" s="46">
        <f t="shared" si="53"/>
        <v>0</v>
      </c>
      <c r="G419" s="46"/>
      <c r="H419" s="46"/>
      <c r="I419" s="46"/>
      <c r="J419" s="46">
        <f t="shared" si="54"/>
        <v>0</v>
      </c>
      <c r="K419" s="82">
        <f t="shared" si="56"/>
        <v>0</v>
      </c>
      <c r="L419" s="43">
        <f t="shared" si="57"/>
        <v>0</v>
      </c>
      <c r="M419" s="43">
        <f t="shared" si="55"/>
        <v>0</v>
      </c>
      <c r="N419" s="43">
        <v>0</v>
      </c>
      <c r="O419" s="43">
        <v>0</v>
      </c>
      <c r="P419" s="45"/>
    </row>
    <row r="420" spans="1:16" s="56" customFormat="1" x14ac:dyDescent="0.25">
      <c r="A420" s="48">
        <f t="shared" si="58"/>
        <v>137</v>
      </c>
      <c r="B420" s="46" t="s">
        <v>764</v>
      </c>
      <c r="C420" s="86"/>
      <c r="D420" s="81"/>
      <c r="E420" s="87"/>
      <c r="F420" s="46">
        <f t="shared" si="53"/>
        <v>0</v>
      </c>
      <c r="G420" s="46"/>
      <c r="H420" s="46"/>
      <c r="I420" s="46"/>
      <c r="J420" s="46">
        <f t="shared" si="54"/>
        <v>0</v>
      </c>
      <c r="K420" s="82">
        <f t="shared" si="56"/>
        <v>0</v>
      </c>
      <c r="L420" s="43">
        <f t="shared" si="57"/>
        <v>0</v>
      </c>
      <c r="M420" s="43">
        <f t="shared" si="55"/>
        <v>0</v>
      </c>
      <c r="N420" s="43">
        <v>0</v>
      </c>
      <c r="O420" s="43">
        <v>0</v>
      </c>
      <c r="P420" s="45"/>
    </row>
    <row r="421" spans="1:16" s="56" customFormat="1" x14ac:dyDescent="0.25">
      <c r="A421" s="48">
        <f t="shared" si="58"/>
        <v>138</v>
      </c>
      <c r="B421" s="46" t="s">
        <v>765</v>
      </c>
      <c r="C421" s="86"/>
      <c r="D421" s="81"/>
      <c r="E421" s="87"/>
      <c r="F421" s="46">
        <f t="shared" si="53"/>
        <v>0</v>
      </c>
      <c r="G421" s="46"/>
      <c r="H421" s="46"/>
      <c r="I421" s="46"/>
      <c r="J421" s="46">
        <f t="shared" si="54"/>
        <v>0</v>
      </c>
      <c r="K421" s="82">
        <f t="shared" si="56"/>
        <v>0</v>
      </c>
      <c r="L421" s="43">
        <f t="shared" si="57"/>
        <v>0</v>
      </c>
      <c r="M421" s="43">
        <f t="shared" si="55"/>
        <v>0</v>
      </c>
      <c r="N421" s="43">
        <v>0</v>
      </c>
      <c r="O421" s="43">
        <v>0</v>
      </c>
      <c r="P421" s="45"/>
    </row>
    <row r="422" spans="1:16" s="56" customFormat="1" x14ac:dyDescent="0.25">
      <c r="A422" s="48">
        <f t="shared" si="58"/>
        <v>139</v>
      </c>
      <c r="B422" s="46" t="s">
        <v>766</v>
      </c>
      <c r="C422" s="86"/>
      <c r="D422" s="81"/>
      <c r="E422" s="87"/>
      <c r="F422" s="46">
        <f t="shared" si="53"/>
        <v>0</v>
      </c>
      <c r="G422" s="46"/>
      <c r="H422" s="46"/>
      <c r="I422" s="46"/>
      <c r="J422" s="46">
        <f t="shared" si="54"/>
        <v>0</v>
      </c>
      <c r="K422" s="82">
        <f t="shared" si="56"/>
        <v>0</v>
      </c>
      <c r="L422" s="43">
        <f t="shared" si="57"/>
        <v>0</v>
      </c>
      <c r="M422" s="43">
        <f t="shared" si="55"/>
        <v>0</v>
      </c>
      <c r="N422" s="43">
        <v>0</v>
      </c>
      <c r="O422" s="43">
        <v>0</v>
      </c>
      <c r="P422" s="45"/>
    </row>
    <row r="423" spans="1:16" s="56" customFormat="1" x14ac:dyDescent="0.25">
      <c r="A423" s="48">
        <f t="shared" si="58"/>
        <v>140</v>
      </c>
      <c r="B423" s="46" t="s">
        <v>767</v>
      </c>
      <c r="C423" s="86"/>
      <c r="D423" s="81"/>
      <c r="E423" s="87"/>
      <c r="F423" s="46">
        <f t="shared" si="53"/>
        <v>0</v>
      </c>
      <c r="G423" s="46"/>
      <c r="H423" s="46"/>
      <c r="I423" s="46"/>
      <c r="J423" s="46">
        <f t="shared" si="54"/>
        <v>0</v>
      </c>
      <c r="K423" s="82">
        <f t="shared" si="56"/>
        <v>0</v>
      </c>
      <c r="L423" s="43">
        <f t="shared" si="57"/>
        <v>0</v>
      </c>
      <c r="M423" s="43">
        <f t="shared" si="55"/>
        <v>0</v>
      </c>
      <c r="N423" s="43">
        <v>0</v>
      </c>
      <c r="O423" s="43">
        <v>0</v>
      </c>
      <c r="P423" s="45"/>
    </row>
    <row r="424" spans="1:16" s="56" customFormat="1" x14ac:dyDescent="0.25">
      <c r="A424" s="48">
        <f t="shared" si="58"/>
        <v>141</v>
      </c>
      <c r="B424" s="46" t="s">
        <v>768</v>
      </c>
      <c r="C424" s="86"/>
      <c r="D424" s="81"/>
      <c r="E424" s="87"/>
      <c r="F424" s="46">
        <f t="shared" si="53"/>
        <v>0</v>
      </c>
      <c r="G424" s="46"/>
      <c r="H424" s="46"/>
      <c r="I424" s="46"/>
      <c r="J424" s="46">
        <f t="shared" si="54"/>
        <v>0</v>
      </c>
      <c r="K424" s="82">
        <f t="shared" si="56"/>
        <v>0</v>
      </c>
      <c r="L424" s="43">
        <f t="shared" si="57"/>
        <v>0</v>
      </c>
      <c r="M424" s="43">
        <f t="shared" si="55"/>
        <v>0</v>
      </c>
      <c r="N424" s="43">
        <v>0</v>
      </c>
      <c r="O424" s="43">
        <v>0</v>
      </c>
      <c r="P424" s="45"/>
    </row>
    <row r="425" spans="1:16" s="56" customFormat="1" x14ac:dyDescent="0.25">
      <c r="A425" s="48">
        <f t="shared" si="58"/>
        <v>142</v>
      </c>
      <c r="B425" s="46" t="s">
        <v>769</v>
      </c>
      <c r="C425" s="86"/>
      <c r="D425" s="81"/>
      <c r="E425" s="87"/>
      <c r="F425" s="46">
        <f t="shared" si="53"/>
        <v>0</v>
      </c>
      <c r="G425" s="46"/>
      <c r="H425" s="46"/>
      <c r="I425" s="46"/>
      <c r="J425" s="46">
        <f t="shared" si="54"/>
        <v>0</v>
      </c>
      <c r="K425" s="82">
        <f t="shared" si="56"/>
        <v>0</v>
      </c>
      <c r="L425" s="43">
        <f t="shared" si="57"/>
        <v>0</v>
      </c>
      <c r="M425" s="43">
        <f t="shared" si="55"/>
        <v>0</v>
      </c>
      <c r="N425" s="43">
        <v>0</v>
      </c>
      <c r="O425" s="43">
        <v>0</v>
      </c>
      <c r="P425" s="45"/>
    </row>
    <row r="426" spans="1:16" s="56" customFormat="1" x14ac:dyDescent="0.25">
      <c r="A426" s="48">
        <f t="shared" si="58"/>
        <v>143</v>
      </c>
      <c r="B426" s="46" t="s">
        <v>770</v>
      </c>
      <c r="C426" s="86"/>
      <c r="D426" s="81"/>
      <c r="E426" s="87"/>
      <c r="F426" s="46">
        <f t="shared" si="53"/>
        <v>0</v>
      </c>
      <c r="G426" s="46"/>
      <c r="H426" s="46"/>
      <c r="I426" s="46"/>
      <c r="J426" s="46">
        <f t="shared" si="54"/>
        <v>0</v>
      </c>
      <c r="K426" s="82">
        <f t="shared" si="56"/>
        <v>0</v>
      </c>
      <c r="L426" s="43">
        <f t="shared" si="57"/>
        <v>0</v>
      </c>
      <c r="M426" s="43">
        <f t="shared" si="55"/>
        <v>0</v>
      </c>
      <c r="N426" s="43">
        <v>0</v>
      </c>
      <c r="O426" s="43">
        <v>0</v>
      </c>
      <c r="P426" s="45"/>
    </row>
    <row r="427" spans="1:16" s="56" customFormat="1" x14ac:dyDescent="0.25">
      <c r="A427" s="48">
        <f t="shared" si="58"/>
        <v>144</v>
      </c>
      <c r="B427" s="46" t="s">
        <v>771</v>
      </c>
      <c r="C427" s="86"/>
      <c r="D427" s="81"/>
      <c r="E427" s="87"/>
      <c r="F427" s="46">
        <f t="shared" si="53"/>
        <v>0</v>
      </c>
      <c r="G427" s="46"/>
      <c r="H427" s="46"/>
      <c r="I427" s="46"/>
      <c r="J427" s="46">
        <f t="shared" si="54"/>
        <v>0</v>
      </c>
      <c r="K427" s="82">
        <f t="shared" si="56"/>
        <v>0</v>
      </c>
      <c r="L427" s="43">
        <f t="shared" si="57"/>
        <v>0</v>
      </c>
      <c r="M427" s="43">
        <f t="shared" si="55"/>
        <v>0</v>
      </c>
      <c r="N427" s="43">
        <v>0</v>
      </c>
      <c r="O427" s="43">
        <v>0</v>
      </c>
      <c r="P427" s="45"/>
    </row>
    <row r="428" spans="1:16" s="56" customFormat="1" x14ac:dyDescent="0.25">
      <c r="A428" s="48">
        <f t="shared" si="58"/>
        <v>145</v>
      </c>
      <c r="B428" s="46" t="s">
        <v>772</v>
      </c>
      <c r="C428" s="86"/>
      <c r="D428" s="81"/>
      <c r="E428" s="87"/>
      <c r="F428" s="46">
        <f t="shared" si="53"/>
        <v>0</v>
      </c>
      <c r="G428" s="46"/>
      <c r="H428" s="46"/>
      <c r="I428" s="46"/>
      <c r="J428" s="46">
        <f t="shared" si="54"/>
        <v>0</v>
      </c>
      <c r="K428" s="82">
        <f t="shared" si="56"/>
        <v>0</v>
      </c>
      <c r="L428" s="43">
        <f t="shared" si="57"/>
        <v>0</v>
      </c>
      <c r="M428" s="43">
        <f t="shared" si="55"/>
        <v>0</v>
      </c>
      <c r="N428" s="43">
        <v>0</v>
      </c>
      <c r="O428" s="43">
        <v>0</v>
      </c>
      <c r="P428" s="45"/>
    </row>
    <row r="429" spans="1:16" s="56" customFormat="1" x14ac:dyDescent="0.25">
      <c r="A429" s="48">
        <f t="shared" si="58"/>
        <v>146</v>
      </c>
      <c r="B429" s="46" t="s">
        <v>773</v>
      </c>
      <c r="C429" s="86"/>
      <c r="D429" s="81"/>
      <c r="E429" s="87"/>
      <c r="F429" s="46">
        <f t="shared" si="53"/>
        <v>0</v>
      </c>
      <c r="G429" s="46"/>
      <c r="H429" s="46"/>
      <c r="I429" s="46"/>
      <c r="J429" s="46">
        <f t="shared" si="54"/>
        <v>0</v>
      </c>
      <c r="K429" s="82">
        <f t="shared" si="56"/>
        <v>0</v>
      </c>
      <c r="L429" s="43">
        <f t="shared" si="57"/>
        <v>0</v>
      </c>
      <c r="M429" s="43">
        <f t="shared" si="55"/>
        <v>0</v>
      </c>
      <c r="N429" s="43">
        <v>0</v>
      </c>
      <c r="O429" s="43">
        <v>0</v>
      </c>
      <c r="P429" s="45"/>
    </row>
    <row r="430" spans="1:16" s="56" customFormat="1" x14ac:dyDescent="0.25">
      <c r="A430" s="48">
        <f t="shared" si="58"/>
        <v>147</v>
      </c>
      <c r="B430" s="46" t="s">
        <v>774</v>
      </c>
      <c r="C430" s="86"/>
      <c r="D430" s="81"/>
      <c r="E430" s="87"/>
      <c r="F430" s="46">
        <f t="shared" si="53"/>
        <v>0</v>
      </c>
      <c r="G430" s="46"/>
      <c r="H430" s="46"/>
      <c r="I430" s="46"/>
      <c r="J430" s="46">
        <f t="shared" si="54"/>
        <v>0</v>
      </c>
      <c r="K430" s="82">
        <f t="shared" si="56"/>
        <v>0</v>
      </c>
      <c r="L430" s="43">
        <f t="shared" si="57"/>
        <v>0</v>
      </c>
      <c r="M430" s="43">
        <f t="shared" si="55"/>
        <v>0</v>
      </c>
      <c r="N430" s="43">
        <v>0</v>
      </c>
      <c r="O430" s="43">
        <v>0</v>
      </c>
      <c r="P430" s="45"/>
    </row>
    <row r="431" spans="1:16" s="56" customFormat="1" x14ac:dyDescent="0.25">
      <c r="A431" s="48">
        <f t="shared" si="58"/>
        <v>148</v>
      </c>
      <c r="B431" s="46" t="s">
        <v>775</v>
      </c>
      <c r="C431" s="86"/>
      <c r="D431" s="81"/>
      <c r="E431" s="87"/>
      <c r="F431" s="46">
        <f t="shared" si="53"/>
        <v>0</v>
      </c>
      <c r="G431" s="46"/>
      <c r="H431" s="46"/>
      <c r="I431" s="46"/>
      <c r="J431" s="46">
        <f t="shared" si="54"/>
        <v>0</v>
      </c>
      <c r="K431" s="82">
        <f t="shared" si="56"/>
        <v>0</v>
      </c>
      <c r="L431" s="43">
        <f t="shared" si="57"/>
        <v>0</v>
      </c>
      <c r="M431" s="43">
        <f t="shared" si="55"/>
        <v>0</v>
      </c>
      <c r="N431" s="43">
        <v>0</v>
      </c>
      <c r="O431" s="43">
        <v>0</v>
      </c>
      <c r="P431" s="45"/>
    </row>
    <row r="432" spans="1:16" s="56" customFormat="1" x14ac:dyDescent="0.25">
      <c r="A432" s="48">
        <f t="shared" si="58"/>
        <v>149</v>
      </c>
      <c r="B432" s="46" t="s">
        <v>753</v>
      </c>
      <c r="C432" s="86"/>
      <c r="D432" s="81"/>
      <c r="E432" s="87"/>
      <c r="F432" s="46">
        <f t="shared" si="53"/>
        <v>0</v>
      </c>
      <c r="G432" s="46"/>
      <c r="H432" s="46"/>
      <c r="I432" s="46"/>
      <c r="J432" s="46">
        <f t="shared" si="54"/>
        <v>0</v>
      </c>
      <c r="K432" s="82">
        <f t="shared" si="56"/>
        <v>0</v>
      </c>
      <c r="L432" s="43">
        <f t="shared" si="57"/>
        <v>0</v>
      </c>
      <c r="M432" s="43">
        <f t="shared" si="55"/>
        <v>0</v>
      </c>
      <c r="N432" s="43">
        <v>0</v>
      </c>
      <c r="O432" s="43">
        <v>0</v>
      </c>
      <c r="P432" s="45"/>
    </row>
    <row r="433" spans="1:17" s="56" customFormat="1" x14ac:dyDescent="0.25">
      <c r="A433" s="48">
        <f t="shared" si="58"/>
        <v>150</v>
      </c>
      <c r="B433" s="46" t="s">
        <v>754</v>
      </c>
      <c r="C433" s="86"/>
      <c r="D433" s="81"/>
      <c r="E433" s="87"/>
      <c r="F433" s="46">
        <f t="shared" si="53"/>
        <v>0</v>
      </c>
      <c r="G433" s="46"/>
      <c r="H433" s="46"/>
      <c r="I433" s="46"/>
      <c r="J433" s="46">
        <f t="shared" si="54"/>
        <v>0</v>
      </c>
      <c r="K433" s="82">
        <f t="shared" si="56"/>
        <v>0</v>
      </c>
      <c r="L433" s="43">
        <f t="shared" si="57"/>
        <v>0</v>
      </c>
      <c r="M433" s="43">
        <f t="shared" si="55"/>
        <v>0</v>
      </c>
      <c r="N433" s="43">
        <v>0</v>
      </c>
      <c r="O433" s="43">
        <v>0</v>
      </c>
      <c r="P433" s="45"/>
    </row>
    <row r="434" spans="1:17" s="56" customFormat="1" x14ac:dyDescent="0.25">
      <c r="A434" s="48">
        <f t="shared" si="58"/>
        <v>151</v>
      </c>
      <c r="B434" s="46" t="s">
        <v>755</v>
      </c>
      <c r="C434" s="86"/>
      <c r="D434" s="81"/>
      <c r="E434" s="87"/>
      <c r="F434" s="46">
        <f t="shared" si="53"/>
        <v>0</v>
      </c>
      <c r="G434" s="46"/>
      <c r="H434" s="46"/>
      <c r="I434" s="46"/>
      <c r="J434" s="46">
        <f t="shared" si="54"/>
        <v>0</v>
      </c>
      <c r="K434" s="82">
        <f t="shared" si="56"/>
        <v>0</v>
      </c>
      <c r="L434" s="43">
        <f t="shared" si="57"/>
        <v>0</v>
      </c>
      <c r="M434" s="43">
        <f t="shared" si="55"/>
        <v>0</v>
      </c>
      <c r="N434" s="43">
        <v>0</v>
      </c>
      <c r="O434" s="43">
        <v>0</v>
      </c>
      <c r="P434" s="45"/>
    </row>
    <row r="435" spans="1:17" s="56" customFormat="1" x14ac:dyDescent="0.25">
      <c r="A435" s="48">
        <f t="shared" si="58"/>
        <v>152</v>
      </c>
      <c r="B435" s="46" t="s">
        <v>756</v>
      </c>
      <c r="C435" s="86"/>
      <c r="D435" s="81"/>
      <c r="E435" s="87"/>
      <c r="F435" s="46">
        <f t="shared" si="53"/>
        <v>0</v>
      </c>
      <c r="G435" s="46"/>
      <c r="H435" s="46"/>
      <c r="I435" s="46"/>
      <c r="J435" s="46">
        <f t="shared" si="54"/>
        <v>0</v>
      </c>
      <c r="K435" s="82">
        <f t="shared" si="56"/>
        <v>0</v>
      </c>
      <c r="L435" s="43">
        <f t="shared" si="57"/>
        <v>0</v>
      </c>
      <c r="M435" s="43">
        <f t="shared" si="55"/>
        <v>0</v>
      </c>
      <c r="N435" s="43">
        <v>0</v>
      </c>
      <c r="O435" s="43">
        <v>0</v>
      </c>
      <c r="P435" s="45"/>
    </row>
    <row r="436" spans="1:17" s="56" customFormat="1" x14ac:dyDescent="0.25">
      <c r="A436" s="48">
        <f t="shared" si="58"/>
        <v>153</v>
      </c>
      <c r="B436" s="46" t="s">
        <v>757</v>
      </c>
      <c r="C436" s="88"/>
      <c r="D436" s="81"/>
      <c r="E436" s="87"/>
      <c r="F436" s="46">
        <f t="shared" si="53"/>
        <v>0</v>
      </c>
      <c r="G436" s="46"/>
      <c r="H436" s="46"/>
      <c r="I436" s="46"/>
      <c r="J436" s="46">
        <f t="shared" si="54"/>
        <v>0</v>
      </c>
      <c r="K436" s="82">
        <f t="shared" si="56"/>
        <v>0</v>
      </c>
      <c r="L436" s="43">
        <f t="shared" si="57"/>
        <v>0</v>
      </c>
      <c r="M436" s="43">
        <f t="shared" si="55"/>
        <v>0</v>
      </c>
      <c r="N436" s="43">
        <v>0</v>
      </c>
      <c r="O436" s="43">
        <v>0</v>
      </c>
      <c r="P436" s="45"/>
    </row>
    <row r="437" spans="1:17" s="56" customFormat="1" x14ac:dyDescent="0.25">
      <c r="A437" s="48">
        <f t="shared" si="58"/>
        <v>154</v>
      </c>
      <c r="B437" s="46" t="s">
        <v>55</v>
      </c>
      <c r="C437" s="86">
        <v>4530.8</v>
      </c>
      <c r="D437" s="81">
        <v>149.19999999999999</v>
      </c>
      <c r="E437" s="87"/>
      <c r="F437" s="46">
        <f t="shared" si="53"/>
        <v>4680</v>
      </c>
      <c r="G437" s="46">
        <v>148</v>
      </c>
      <c r="H437" s="46"/>
      <c r="I437" s="46"/>
      <c r="J437" s="46">
        <f t="shared" si="54"/>
        <v>148</v>
      </c>
      <c r="K437" s="82">
        <f t="shared" si="56"/>
        <v>4.9316320888654813E-2</v>
      </c>
      <c r="L437" s="43">
        <f t="shared" si="57"/>
        <v>211.14536206873115</v>
      </c>
      <c r="M437" s="43">
        <f t="shared" si="55"/>
        <v>46.451979655120851</v>
      </c>
      <c r="N437" s="43">
        <v>82.030795513352871</v>
      </c>
      <c r="O437" s="43">
        <v>61.07208696231924</v>
      </c>
      <c r="P437" s="45">
        <f>(L437+M437+N437+O437)/F437</f>
        <v>8.5619706025539338E-2</v>
      </c>
      <c r="Q437" s="56" t="e">
        <f>F314+F362+F363+F365+F366+F367+#REF!+#REF!+#REF!+F403+F412+F414+F437</f>
        <v>#REF!</v>
      </c>
    </row>
    <row r="438" spans="1:17" s="56" customFormat="1" x14ac:dyDescent="0.25">
      <c r="A438" s="48">
        <f t="shared" si="58"/>
        <v>155</v>
      </c>
      <c r="B438" s="46" t="s">
        <v>2378</v>
      </c>
      <c r="C438" s="81">
        <v>0</v>
      </c>
      <c r="D438" s="81"/>
      <c r="E438" s="47"/>
      <c r="F438" s="46">
        <v>0</v>
      </c>
      <c r="G438" s="46">
        <v>9</v>
      </c>
      <c r="H438" s="46"/>
      <c r="I438" s="46"/>
      <c r="J438" s="46">
        <v>0</v>
      </c>
      <c r="K438" s="82">
        <f t="shared" si="56"/>
        <v>0</v>
      </c>
      <c r="L438" s="43">
        <f t="shared" si="57"/>
        <v>0</v>
      </c>
      <c r="M438" s="43">
        <f>L438*0.22</f>
        <v>0</v>
      </c>
      <c r="N438" s="43">
        <v>0</v>
      </c>
      <c r="O438" s="43">
        <v>0</v>
      </c>
      <c r="P438" s="109"/>
    </row>
    <row r="439" spans="1:17" s="56" customFormat="1" x14ac:dyDescent="0.25">
      <c r="A439" s="48">
        <f t="shared" si="58"/>
        <v>156</v>
      </c>
      <c r="B439" s="46" t="s">
        <v>2379</v>
      </c>
      <c r="C439" s="89">
        <v>8680.2999999999993</v>
      </c>
      <c r="D439" s="71">
        <v>15.2</v>
      </c>
      <c r="E439" s="71">
        <v>458.1</v>
      </c>
      <c r="F439" s="71">
        <f>C439+D439+E439</f>
        <v>9153.6</v>
      </c>
      <c r="G439" s="89">
        <v>135</v>
      </c>
      <c r="H439" s="71">
        <v>1</v>
      </c>
      <c r="I439" s="71">
        <v>2</v>
      </c>
      <c r="J439" s="46">
        <f t="shared" ref="J439:J456" si="59">G439+H439+I439</f>
        <v>138</v>
      </c>
      <c r="K439" s="82">
        <f t="shared" si="56"/>
        <v>9.6457665574015111E-2</v>
      </c>
      <c r="L439" s="43">
        <f t="shared" si="57"/>
        <v>412.97867227186697</v>
      </c>
      <c r="M439" s="43">
        <f t="shared" ref="M439:M456" si="60">L439*0.22</f>
        <v>90.85530789981074</v>
      </c>
      <c r="N439" s="43">
        <v>160.44382260919377</v>
      </c>
      <c r="O439" s="43">
        <v>119.45073829450543</v>
      </c>
      <c r="P439" s="109">
        <f>(L439+M439+N439+O439)/F439</f>
        <v>8.5619706025539338E-2</v>
      </c>
    </row>
    <row r="440" spans="1:17" s="56" customFormat="1" x14ac:dyDescent="0.25">
      <c r="A440" s="48">
        <f t="shared" si="58"/>
        <v>157</v>
      </c>
      <c r="B440" s="46" t="s">
        <v>2380</v>
      </c>
      <c r="C440" s="89">
        <v>6441.7</v>
      </c>
      <c r="D440" s="71"/>
      <c r="E440" s="71">
        <v>321.39999999999998</v>
      </c>
      <c r="F440" s="71">
        <f>C440+D440+E440</f>
        <v>6763.0999999999995</v>
      </c>
      <c r="G440" s="89">
        <v>92</v>
      </c>
      <c r="H440" s="71"/>
      <c r="I440" s="71">
        <v>1</v>
      </c>
      <c r="J440" s="46">
        <f t="shared" si="59"/>
        <v>93</v>
      </c>
      <c r="K440" s="82">
        <f t="shared" si="56"/>
        <v>7.1267352521807978E-2</v>
      </c>
      <c r="L440" s="43">
        <f t="shared" si="57"/>
        <v>305.12760645449475</v>
      </c>
      <c r="M440" s="43">
        <f t="shared" si="60"/>
        <v>67.128073419988851</v>
      </c>
      <c r="N440" s="43">
        <v>118.54326349067453</v>
      </c>
      <c r="O440" s="43">
        <v>88.255690456166931</v>
      </c>
      <c r="P440" s="109">
        <f>(L440+M440+N440+O440)/F440</f>
        <v>8.5619706025539338E-2</v>
      </c>
    </row>
    <row r="441" spans="1:17" s="56" customFormat="1" x14ac:dyDescent="0.25">
      <c r="A441" s="48">
        <f t="shared" si="58"/>
        <v>158</v>
      </c>
      <c r="B441" s="46" t="s">
        <v>2381</v>
      </c>
      <c r="C441" s="89">
        <v>0</v>
      </c>
      <c r="D441" s="71"/>
      <c r="E441" s="71"/>
      <c r="F441" s="71">
        <f>C441+D441+E441</f>
        <v>0</v>
      </c>
      <c r="G441" s="89">
        <v>17</v>
      </c>
      <c r="H441" s="71"/>
      <c r="I441" s="71"/>
      <c r="J441" s="46">
        <f t="shared" si="59"/>
        <v>17</v>
      </c>
      <c r="K441" s="82">
        <f t="shared" si="56"/>
        <v>0</v>
      </c>
      <c r="L441" s="43">
        <f t="shared" si="57"/>
        <v>0</v>
      </c>
      <c r="M441" s="43">
        <f t="shared" si="60"/>
        <v>0</v>
      </c>
      <c r="N441" s="43">
        <v>0</v>
      </c>
      <c r="O441" s="43">
        <v>0</v>
      </c>
      <c r="P441" s="109"/>
    </row>
    <row r="442" spans="1:17" s="56" customFormat="1" x14ac:dyDescent="0.25">
      <c r="A442" s="48">
        <f t="shared" si="58"/>
        <v>159</v>
      </c>
      <c r="B442" s="46" t="s">
        <v>2382</v>
      </c>
      <c r="C442" s="89">
        <v>990.15</v>
      </c>
      <c r="D442" s="71"/>
      <c r="E442" s="71"/>
      <c r="F442" s="71">
        <f>C442+D442+E442</f>
        <v>990.15</v>
      </c>
      <c r="G442" s="89">
        <v>15</v>
      </c>
      <c r="H442" s="71"/>
      <c r="I442" s="71"/>
      <c r="J442" s="46">
        <f t="shared" si="59"/>
        <v>15</v>
      </c>
      <c r="K442" s="82">
        <f t="shared" si="56"/>
        <v>1.0433879300833667E-2</v>
      </c>
      <c r="L442" s="43">
        <f t="shared" si="57"/>
        <v>44.672132532554301</v>
      </c>
      <c r="M442" s="43">
        <f t="shared" si="60"/>
        <v>9.8278691571619454</v>
      </c>
      <c r="N442" s="43">
        <v>17.355297473834689</v>
      </c>
      <c r="O442" s="43">
        <v>12.921052757636836</v>
      </c>
      <c r="P442" s="109">
        <f t="shared" ref="P442:P448" si="61">(L442+M442+N442+O442)/F442</f>
        <v>8.5619706025539338E-2</v>
      </c>
    </row>
    <row r="443" spans="1:17" s="56" customFormat="1" x14ac:dyDescent="0.25">
      <c r="A443" s="48">
        <f t="shared" si="58"/>
        <v>160</v>
      </c>
      <c r="B443" s="46" t="s">
        <v>2383</v>
      </c>
      <c r="C443" s="89">
        <v>3450.4</v>
      </c>
      <c r="D443" s="71">
        <v>452.4</v>
      </c>
      <c r="E443" s="71">
        <v>86.2</v>
      </c>
      <c r="F443" s="71">
        <f t="shared" ref="F443:F456" si="62">C443+D443+E443</f>
        <v>3989</v>
      </c>
      <c r="G443" s="89">
        <v>70</v>
      </c>
      <c r="H443" s="90">
        <v>1</v>
      </c>
      <c r="I443" s="73">
        <v>1</v>
      </c>
      <c r="J443" s="46">
        <f t="shared" si="59"/>
        <v>72</v>
      </c>
      <c r="K443" s="82">
        <f t="shared" si="56"/>
        <v>4.2034787184795738E-2</v>
      </c>
      <c r="L443" s="43">
        <f t="shared" si="57"/>
        <v>179.9698395923437</v>
      </c>
      <c r="M443" s="43">
        <f t="shared" si="60"/>
        <v>39.593364710315612</v>
      </c>
      <c r="N443" s="43">
        <v>69.918983611701833</v>
      </c>
      <c r="O443" s="43">
        <v>52.054819421515269</v>
      </c>
      <c r="P443" s="109">
        <f t="shared" si="61"/>
        <v>8.5619706025539338E-2</v>
      </c>
    </row>
    <row r="444" spans="1:17" s="56" customFormat="1" x14ac:dyDescent="0.25">
      <c r="A444" s="48">
        <f t="shared" si="58"/>
        <v>161</v>
      </c>
      <c r="B444" s="46" t="s">
        <v>2384</v>
      </c>
      <c r="C444" s="89">
        <v>3984.72</v>
      </c>
      <c r="D444" s="71"/>
      <c r="E444" s="71"/>
      <c r="F444" s="71">
        <f t="shared" si="62"/>
        <v>3984.72</v>
      </c>
      <c r="G444" s="89">
        <v>60</v>
      </c>
      <c r="H444" s="90"/>
      <c r="I444" s="73"/>
      <c r="J444" s="46">
        <f t="shared" si="59"/>
        <v>60</v>
      </c>
      <c r="K444" s="82">
        <f t="shared" si="56"/>
        <v>4.1989685934068509E-2</v>
      </c>
      <c r="L444" s="43">
        <f t="shared" ref="L444:L456" si="63">K444*4281.45</f>
        <v>179.77674084241761</v>
      </c>
      <c r="M444" s="43">
        <f t="shared" si="60"/>
        <v>39.550882985331874</v>
      </c>
      <c r="N444" s="43">
        <v>69.843963995292199</v>
      </c>
      <c r="O444" s="43">
        <v>51.99896717104545</v>
      </c>
      <c r="P444" s="109">
        <f t="shared" si="61"/>
        <v>8.5619706025539366E-2</v>
      </c>
    </row>
    <row r="445" spans="1:17" s="56" customFormat="1" x14ac:dyDescent="0.25">
      <c r="A445" s="48">
        <f t="shared" si="58"/>
        <v>162</v>
      </c>
      <c r="B445" s="46" t="s">
        <v>2385</v>
      </c>
      <c r="C445" s="89">
        <v>2376.3000000000002</v>
      </c>
      <c r="D445" s="71"/>
      <c r="E445" s="71">
        <v>236.9</v>
      </c>
      <c r="F445" s="71">
        <f t="shared" si="62"/>
        <v>2613.2000000000003</v>
      </c>
      <c r="G445" s="89">
        <v>40</v>
      </c>
      <c r="H445" s="90"/>
      <c r="I445" s="73">
        <v>1</v>
      </c>
      <c r="J445" s="46">
        <f t="shared" si="59"/>
        <v>41</v>
      </c>
      <c r="K445" s="82">
        <f t="shared" si="56"/>
        <v>2.7537053364579653E-2</v>
      </c>
      <c r="L445" s="43">
        <f t="shared" si="63"/>
        <v>117.89851712777956</v>
      </c>
      <c r="M445" s="43">
        <f t="shared" si="60"/>
        <v>25.937673768111502</v>
      </c>
      <c r="N445" s="43">
        <v>45.804033084507211</v>
      </c>
      <c r="O445" s="43">
        <v>34.101191805541163</v>
      </c>
      <c r="P445" s="109">
        <f t="shared" si="61"/>
        <v>8.5619706025539338E-2</v>
      </c>
    </row>
    <row r="446" spans="1:17" s="56" customFormat="1" x14ac:dyDescent="0.25">
      <c r="A446" s="48">
        <f t="shared" si="58"/>
        <v>163</v>
      </c>
      <c r="B446" s="46" t="s">
        <v>2386</v>
      </c>
      <c r="C446" s="89">
        <v>3525</v>
      </c>
      <c r="D446" s="71"/>
      <c r="E446" s="71">
        <v>76.7</v>
      </c>
      <c r="F446" s="71">
        <f t="shared" si="62"/>
        <v>3601.7</v>
      </c>
      <c r="G446" s="89">
        <v>71</v>
      </c>
      <c r="H446" s="90"/>
      <c r="I446" s="73">
        <v>1</v>
      </c>
      <c r="J446" s="46">
        <f t="shared" si="59"/>
        <v>72</v>
      </c>
      <c r="K446" s="82">
        <f t="shared" si="56"/>
        <v>3.7953545500997443E-2</v>
      </c>
      <c r="L446" s="43">
        <f t="shared" si="63"/>
        <v>162.4962073852455</v>
      </c>
      <c r="M446" s="43">
        <f t="shared" si="60"/>
        <v>35.749165624754006</v>
      </c>
      <c r="N446" s="43">
        <v>63.130409444539112</v>
      </c>
      <c r="O446" s="43">
        <v>47.00071273764641</v>
      </c>
      <c r="P446" s="109">
        <f t="shared" si="61"/>
        <v>8.5619706025539324E-2</v>
      </c>
    </row>
    <row r="447" spans="1:17" s="56" customFormat="1" x14ac:dyDescent="0.25">
      <c r="A447" s="48">
        <f t="shared" si="58"/>
        <v>164</v>
      </c>
      <c r="B447" s="46" t="s">
        <v>2387</v>
      </c>
      <c r="C447" s="89">
        <v>3660.2</v>
      </c>
      <c r="D447" s="71">
        <v>226.3</v>
      </c>
      <c r="E447" s="71">
        <v>73.8</v>
      </c>
      <c r="F447" s="71">
        <f t="shared" si="62"/>
        <v>3960.3</v>
      </c>
      <c r="G447" s="89">
        <v>73</v>
      </c>
      <c r="H447" s="73">
        <v>1</v>
      </c>
      <c r="I447" s="73">
        <v>1</v>
      </c>
      <c r="J447" s="46">
        <f t="shared" si="59"/>
        <v>75</v>
      </c>
      <c r="K447" s="82">
        <f t="shared" si="56"/>
        <v>4.1732355900713607E-2</v>
      </c>
      <c r="L447" s="43">
        <f t="shared" si="63"/>
        <v>178.67499517111025</v>
      </c>
      <c r="M447" s="43">
        <f t="shared" si="60"/>
        <v>39.308498937644259</v>
      </c>
      <c r="N447" s="43">
        <v>69.415931511010982</v>
      </c>
      <c r="O447" s="43">
        <v>51.68029615317797</v>
      </c>
      <c r="P447" s="109">
        <f t="shared" si="61"/>
        <v>8.5619706025539338E-2</v>
      </c>
    </row>
    <row r="448" spans="1:17" s="56" customFormat="1" x14ac:dyDescent="0.25">
      <c r="A448" s="48">
        <f t="shared" si="58"/>
        <v>165</v>
      </c>
      <c r="B448" s="46" t="s">
        <v>2388</v>
      </c>
      <c r="C448" s="89">
        <v>3837.3</v>
      </c>
      <c r="D448" s="71">
        <v>43.9</v>
      </c>
      <c r="E448" s="71">
        <v>131.80000000000001</v>
      </c>
      <c r="F448" s="71">
        <f t="shared" si="62"/>
        <v>4013.0000000000005</v>
      </c>
      <c r="G448" s="89">
        <v>75</v>
      </c>
      <c r="H448" s="73">
        <v>1</v>
      </c>
      <c r="I448" s="73">
        <v>2</v>
      </c>
      <c r="J448" s="46">
        <f t="shared" si="59"/>
        <v>78</v>
      </c>
      <c r="K448" s="82">
        <f t="shared" si="56"/>
        <v>4.2287691394481151E-2</v>
      </c>
      <c r="L448" s="43">
        <f t="shared" si="63"/>
        <v>181.05263632090131</v>
      </c>
      <c r="M448" s="43">
        <f t="shared" si="60"/>
        <v>39.831579990598293</v>
      </c>
      <c r="N448" s="43">
        <v>70.339654357924175</v>
      </c>
      <c r="O448" s="43">
        <v>52.368009611065631</v>
      </c>
      <c r="P448" s="109">
        <f t="shared" si="61"/>
        <v>8.5619706025539338E-2</v>
      </c>
    </row>
    <row r="449" spans="1:16" s="56" customFormat="1" x14ac:dyDescent="0.25">
      <c r="A449" s="48">
        <f t="shared" si="58"/>
        <v>166</v>
      </c>
      <c r="B449" s="46" t="s">
        <v>2389</v>
      </c>
      <c r="C449" s="89">
        <v>0</v>
      </c>
      <c r="D449" s="71">
        <v>0</v>
      </c>
      <c r="E449" s="71"/>
      <c r="F449" s="71">
        <f t="shared" si="62"/>
        <v>0</v>
      </c>
      <c r="G449" s="89">
        <v>65</v>
      </c>
      <c r="H449" s="73">
        <v>1</v>
      </c>
      <c r="I449" s="73"/>
      <c r="J449" s="46">
        <f t="shared" si="59"/>
        <v>66</v>
      </c>
      <c r="K449" s="82">
        <f t="shared" si="56"/>
        <v>0</v>
      </c>
      <c r="L449" s="43">
        <f t="shared" si="63"/>
        <v>0</v>
      </c>
      <c r="M449" s="43">
        <f t="shared" si="60"/>
        <v>0</v>
      </c>
      <c r="N449" s="43">
        <v>0</v>
      </c>
      <c r="O449" s="43">
        <v>0</v>
      </c>
      <c r="P449" s="109"/>
    </row>
    <row r="450" spans="1:16" s="56" customFormat="1" x14ac:dyDescent="0.25">
      <c r="A450" s="48">
        <f t="shared" si="58"/>
        <v>167</v>
      </c>
      <c r="B450" s="46" t="s">
        <v>2390</v>
      </c>
      <c r="C450" s="89">
        <v>0</v>
      </c>
      <c r="D450" s="71"/>
      <c r="E450" s="71"/>
      <c r="F450" s="71">
        <f t="shared" si="62"/>
        <v>0</v>
      </c>
      <c r="G450" s="89">
        <v>50</v>
      </c>
      <c r="H450" s="73"/>
      <c r="I450" s="73"/>
      <c r="J450" s="46">
        <f t="shared" si="59"/>
        <v>50</v>
      </c>
      <c r="K450" s="82">
        <f t="shared" si="56"/>
        <v>0</v>
      </c>
      <c r="L450" s="43">
        <f t="shared" si="63"/>
        <v>0</v>
      </c>
      <c r="M450" s="43">
        <f t="shared" si="60"/>
        <v>0</v>
      </c>
      <c r="N450" s="43">
        <v>0</v>
      </c>
      <c r="O450" s="43">
        <v>0</v>
      </c>
      <c r="P450" s="109"/>
    </row>
    <row r="451" spans="1:16" s="56" customFormat="1" x14ac:dyDescent="0.25">
      <c r="A451" s="48">
        <f t="shared" si="58"/>
        <v>168</v>
      </c>
      <c r="B451" s="46" t="s">
        <v>2391</v>
      </c>
      <c r="C451" s="89">
        <v>0</v>
      </c>
      <c r="D451" s="71"/>
      <c r="E451" s="71"/>
      <c r="F451" s="71">
        <f t="shared" si="62"/>
        <v>0</v>
      </c>
      <c r="G451" s="89">
        <v>48</v>
      </c>
      <c r="H451" s="73"/>
      <c r="I451" s="73"/>
      <c r="J451" s="46">
        <f t="shared" si="59"/>
        <v>48</v>
      </c>
      <c r="K451" s="82">
        <f t="shared" si="56"/>
        <v>0</v>
      </c>
      <c r="L451" s="43">
        <f t="shared" si="63"/>
        <v>0</v>
      </c>
      <c r="M451" s="43">
        <f t="shared" si="60"/>
        <v>0</v>
      </c>
      <c r="N451" s="43">
        <v>0</v>
      </c>
      <c r="O451" s="43">
        <v>0</v>
      </c>
      <c r="P451" s="109"/>
    </row>
    <row r="452" spans="1:16" s="56" customFormat="1" x14ac:dyDescent="0.25">
      <c r="A452" s="48">
        <f t="shared" si="58"/>
        <v>169</v>
      </c>
      <c r="B452" s="46" t="s">
        <v>2392</v>
      </c>
      <c r="C452" s="89">
        <v>0</v>
      </c>
      <c r="D452" s="71"/>
      <c r="E452" s="71"/>
      <c r="F452" s="71">
        <f t="shared" si="62"/>
        <v>0</v>
      </c>
      <c r="G452" s="89">
        <v>75</v>
      </c>
      <c r="H452" s="73"/>
      <c r="I452" s="73"/>
      <c r="J452" s="46">
        <f t="shared" si="59"/>
        <v>75</v>
      </c>
      <c r="K452" s="82">
        <f t="shared" si="56"/>
        <v>0</v>
      </c>
      <c r="L452" s="43">
        <f t="shared" si="63"/>
        <v>0</v>
      </c>
      <c r="M452" s="43">
        <f t="shared" si="60"/>
        <v>0</v>
      </c>
      <c r="N452" s="43">
        <v>0</v>
      </c>
      <c r="O452" s="43">
        <v>0</v>
      </c>
      <c r="P452" s="109"/>
    </row>
    <row r="453" spans="1:16" s="56" customFormat="1" x14ac:dyDescent="0.25">
      <c r="A453" s="48">
        <f t="shared" si="58"/>
        <v>170</v>
      </c>
      <c r="B453" s="46" t="s">
        <v>2393</v>
      </c>
      <c r="C453" s="89">
        <v>3770.3</v>
      </c>
      <c r="D453" s="71">
        <v>400.8</v>
      </c>
      <c r="E453" s="71"/>
      <c r="F453" s="71">
        <f t="shared" si="62"/>
        <v>4171.1000000000004</v>
      </c>
      <c r="G453" s="89">
        <v>34</v>
      </c>
      <c r="H453" s="73">
        <v>1</v>
      </c>
      <c r="I453" s="73"/>
      <c r="J453" s="46">
        <f t="shared" si="59"/>
        <v>35</v>
      </c>
      <c r="K453" s="82">
        <f t="shared" si="56"/>
        <v>4.3953697875783786E-2</v>
      </c>
      <c r="L453" s="43">
        <f t="shared" si="63"/>
        <v>188.18555977027449</v>
      </c>
      <c r="M453" s="43">
        <f t="shared" si="60"/>
        <v>41.400823149460386</v>
      </c>
      <c r="N453" s="43">
        <v>73.110822898663727</v>
      </c>
      <c r="O453" s="43">
        <v>54.431149984728584</v>
      </c>
      <c r="P453" s="109">
        <f>(L453+M453+N453+O453)/F453</f>
        <v>8.5619706025539338E-2</v>
      </c>
    </row>
    <row r="454" spans="1:16" s="56" customFormat="1" x14ac:dyDescent="0.25">
      <c r="A454" s="48">
        <f t="shared" si="58"/>
        <v>171</v>
      </c>
      <c r="B454" s="46" t="s">
        <v>2394</v>
      </c>
      <c r="C454" s="89">
        <v>4325.3999999999996</v>
      </c>
      <c r="D454" s="71"/>
      <c r="E454" s="71"/>
      <c r="F454" s="71">
        <f t="shared" si="62"/>
        <v>4325.3999999999996</v>
      </c>
      <c r="G454" s="89">
        <v>65</v>
      </c>
      <c r="H454" s="73"/>
      <c r="I454" s="73"/>
      <c r="J454" s="46">
        <f t="shared" si="59"/>
        <v>65</v>
      </c>
      <c r="K454" s="82">
        <f t="shared" si="56"/>
        <v>4.5579661190552886E-2</v>
      </c>
      <c r="L454" s="43">
        <f t="shared" si="63"/>
        <v>195.14704040429265</v>
      </c>
      <c r="M454" s="43">
        <f t="shared" si="60"/>
        <v>42.932348888944382</v>
      </c>
      <c r="N454" s="43">
        <v>75.815385237918051</v>
      </c>
      <c r="O454" s="43">
        <v>56.444701911712741</v>
      </c>
      <c r="P454" s="109">
        <f>(L454+M454+N454+O454)/F454</f>
        <v>8.5619706025539338E-2</v>
      </c>
    </row>
    <row r="455" spans="1:16" s="56" customFormat="1" x14ac:dyDescent="0.25">
      <c r="A455" s="48">
        <f t="shared" si="58"/>
        <v>172</v>
      </c>
      <c r="B455" s="46" t="s">
        <v>2395</v>
      </c>
      <c r="C455" s="89">
        <v>1852.22</v>
      </c>
      <c r="D455" s="71"/>
      <c r="E455" s="71">
        <v>465.7</v>
      </c>
      <c r="F455" s="71">
        <f t="shared" si="62"/>
        <v>2317.92</v>
      </c>
      <c r="G455" s="89">
        <v>32</v>
      </c>
      <c r="H455" s="73"/>
      <c r="I455" s="73">
        <v>1</v>
      </c>
      <c r="J455" s="46">
        <f t="shared" si="59"/>
        <v>33</v>
      </c>
      <c r="K455" s="82">
        <f t="shared" si="56"/>
        <v>2.4425488571416833E-2</v>
      </c>
      <c r="L455" s="43">
        <f t="shared" si="63"/>
        <v>104.57650804409259</v>
      </c>
      <c r="M455" s="43">
        <f t="shared" si="60"/>
        <v>23.006831769700369</v>
      </c>
      <c r="N455" s="43">
        <v>40.628380670151898</v>
      </c>
      <c r="O455" s="43">
        <v>30.247908506773289</v>
      </c>
      <c r="P455" s="109">
        <f>(L455+M455+N455+O455)/F455</f>
        <v>8.5619706025539338E-2</v>
      </c>
    </row>
    <row r="456" spans="1:16" s="56" customFormat="1" x14ac:dyDescent="0.25">
      <c r="A456" s="48">
        <f t="shared" si="58"/>
        <v>173</v>
      </c>
      <c r="B456" s="46" t="s">
        <v>2396</v>
      </c>
      <c r="C456" s="89">
        <v>3870.3</v>
      </c>
      <c r="D456" s="71"/>
      <c r="E456" s="71">
        <v>176.2</v>
      </c>
      <c r="F456" s="71">
        <f t="shared" si="62"/>
        <v>4046.5</v>
      </c>
      <c r="G456" s="89">
        <v>58</v>
      </c>
      <c r="H456" s="73"/>
      <c r="I456" s="73">
        <v>1</v>
      </c>
      <c r="J456" s="46">
        <f t="shared" si="59"/>
        <v>59</v>
      </c>
      <c r="K456" s="82">
        <f t="shared" si="56"/>
        <v>4.2640703520500367E-2</v>
      </c>
      <c r="L456" s="43">
        <f t="shared" si="63"/>
        <v>182.56404008784628</v>
      </c>
      <c r="M456" s="43">
        <f t="shared" si="60"/>
        <v>40.164088819326182</v>
      </c>
      <c r="N456" s="43">
        <v>70.926840607859489</v>
      </c>
      <c r="O456" s="43">
        <v>52.805170917312992</v>
      </c>
      <c r="P456" s="109">
        <f>(L456+M456+N456+O456)/F456</f>
        <v>8.5619706025539338E-2</v>
      </c>
    </row>
    <row r="457" spans="1:16" s="56" customFormat="1" ht="14" x14ac:dyDescent="0.3">
      <c r="A457" s="174"/>
      <c r="B457" s="35" t="s">
        <v>2074</v>
      </c>
      <c r="C457" s="91">
        <f t="shared" ref="C457:N457" si="64">SUM(C284:C456)</f>
        <v>89473.090000000011</v>
      </c>
      <c r="D457" s="91">
        <f t="shared" si="64"/>
        <v>1943.8000000000002</v>
      </c>
      <c r="E457" s="91">
        <f t="shared" si="64"/>
        <v>3480.7</v>
      </c>
      <c r="F457" s="91">
        <f t="shared" si="64"/>
        <v>94897.59</v>
      </c>
      <c r="G457" s="91">
        <f t="shared" si="64"/>
        <v>1962</v>
      </c>
      <c r="H457" s="91">
        <f t="shared" si="64"/>
        <v>9</v>
      </c>
      <c r="I457" s="91">
        <f t="shared" si="64"/>
        <v>18</v>
      </c>
      <c r="J457" s="91">
        <f t="shared" si="64"/>
        <v>1980</v>
      </c>
      <c r="K457" s="91">
        <f t="shared" si="64"/>
        <v>0.99999999999999978</v>
      </c>
      <c r="L457" s="91">
        <f t="shared" si="64"/>
        <v>4281.45</v>
      </c>
      <c r="M457" s="91">
        <f t="shared" si="64"/>
        <v>941.91899999999998</v>
      </c>
      <c r="N457" s="91">
        <f t="shared" si="64"/>
        <v>1663.3600000000001</v>
      </c>
      <c r="O457" s="158">
        <v>1238.3747583321619</v>
      </c>
      <c r="P457" s="57">
        <f>(L457+M457+N457+O457)/F457</f>
        <v>8.5619706025539338E-2</v>
      </c>
    </row>
    <row r="458" spans="1:16" s="56" customFormat="1" ht="14" x14ac:dyDescent="0.3">
      <c r="A458" s="545" t="s">
        <v>1874</v>
      </c>
      <c r="B458" s="545"/>
      <c r="C458" s="545"/>
      <c r="D458" s="545"/>
      <c r="E458" s="545"/>
      <c r="F458" s="545"/>
      <c r="G458" s="545"/>
      <c r="H458" s="545"/>
      <c r="I458" s="545"/>
      <c r="J458" s="545"/>
      <c r="K458" s="545"/>
      <c r="L458" s="545"/>
      <c r="M458" s="545"/>
      <c r="N458" s="545"/>
      <c r="O458" s="545"/>
      <c r="P458" s="545"/>
    </row>
    <row r="459" spans="1:16" s="56" customFormat="1" x14ac:dyDescent="0.25">
      <c r="A459" s="92">
        <v>1</v>
      </c>
      <c r="B459" s="46" t="s">
        <v>1021</v>
      </c>
      <c r="C459" s="30"/>
      <c r="D459" s="30"/>
      <c r="E459" s="30"/>
      <c r="F459" s="46">
        <f>C459+D459+E459</f>
        <v>0</v>
      </c>
      <c r="G459" s="48"/>
      <c r="H459" s="48"/>
      <c r="I459" s="48"/>
      <c r="J459" s="46">
        <f>G459+H459+I459</f>
        <v>0</v>
      </c>
      <c r="K459" s="82">
        <f>2/164233.99*F459</f>
        <v>0</v>
      </c>
      <c r="L459" s="43">
        <f t="shared" ref="L459:L490" si="65">K459*4281.45</f>
        <v>0</v>
      </c>
      <c r="M459" s="43">
        <f t="shared" ref="M459:M518" si="66">L459*0.22</f>
        <v>0</v>
      </c>
      <c r="N459" s="43">
        <v>0</v>
      </c>
      <c r="O459" s="43">
        <v>0</v>
      </c>
      <c r="P459" s="76"/>
    </row>
    <row r="460" spans="1:16" s="56" customFormat="1" ht="13" x14ac:dyDescent="0.3">
      <c r="A460" s="92">
        <v>2</v>
      </c>
      <c r="B460" s="28" t="s">
        <v>1022</v>
      </c>
      <c r="C460" s="30">
        <v>4141.22</v>
      </c>
      <c r="D460" s="30">
        <v>409.9</v>
      </c>
      <c r="E460" s="30">
        <v>53.5</v>
      </c>
      <c r="F460" s="46">
        <f t="shared" ref="F460:F519" si="67">C460+D460+E460</f>
        <v>4604.62</v>
      </c>
      <c r="G460" s="48">
        <v>68</v>
      </c>
      <c r="H460" s="48">
        <v>2</v>
      </c>
      <c r="I460" s="48">
        <v>1</v>
      </c>
      <c r="J460" s="46">
        <f t="shared" ref="J460:J519" si="68">G460+H460+I460</f>
        <v>71</v>
      </c>
      <c r="K460" s="82">
        <f t="shared" ref="K460:K523" si="69">2/164233.99*F460</f>
        <v>5.6073897979340329E-2</v>
      </c>
      <c r="L460" s="43">
        <f t="shared" si="65"/>
        <v>240.07759050364663</v>
      </c>
      <c r="M460" s="43">
        <f t="shared" si="66"/>
        <v>52.81706991080226</v>
      </c>
      <c r="N460" s="43">
        <v>103.1759722819862</v>
      </c>
      <c r="O460" s="43">
        <v>50.943944343426814</v>
      </c>
      <c r="P460" s="76">
        <f>(L460+M460+N460+O460)/F460</f>
        <v>9.7079580299755885E-2</v>
      </c>
    </row>
    <row r="461" spans="1:16" s="56" customFormat="1" x14ac:dyDescent="0.25">
      <c r="A461" s="92">
        <f t="shared" ref="A461:A523" si="70">A460+1</f>
        <v>3</v>
      </c>
      <c r="B461" s="46" t="s">
        <v>1023</v>
      </c>
      <c r="C461" s="30"/>
      <c r="D461" s="30"/>
      <c r="E461" s="30"/>
      <c r="F461" s="46">
        <f t="shared" si="67"/>
        <v>0</v>
      </c>
      <c r="G461" s="48"/>
      <c r="H461" s="48"/>
      <c r="I461" s="48">
        <v>1</v>
      </c>
      <c r="J461" s="46">
        <f t="shared" si="68"/>
        <v>1</v>
      </c>
      <c r="K461" s="82">
        <f t="shared" si="69"/>
        <v>0</v>
      </c>
      <c r="L461" s="43">
        <f t="shared" si="65"/>
        <v>0</v>
      </c>
      <c r="M461" s="43">
        <f t="shared" si="66"/>
        <v>0</v>
      </c>
      <c r="N461" s="43">
        <v>0</v>
      </c>
      <c r="O461" s="43">
        <v>0</v>
      </c>
      <c r="P461" s="76"/>
    </row>
    <row r="462" spans="1:16" s="56" customFormat="1" ht="13" x14ac:dyDescent="0.3">
      <c r="A462" s="92">
        <f t="shared" si="70"/>
        <v>4</v>
      </c>
      <c r="B462" s="28" t="s">
        <v>1024</v>
      </c>
      <c r="C462" s="30">
        <v>4230.32</v>
      </c>
      <c r="D462" s="30"/>
      <c r="E462" s="30"/>
      <c r="F462" s="46">
        <f t="shared" si="67"/>
        <v>4230.32</v>
      </c>
      <c r="G462" s="48">
        <v>72</v>
      </c>
      <c r="H462" s="48"/>
      <c r="I462" s="48"/>
      <c r="J462" s="46">
        <f t="shared" si="68"/>
        <v>72</v>
      </c>
      <c r="K462" s="82">
        <f t="shared" si="69"/>
        <v>5.1515767229426745E-2</v>
      </c>
      <c r="L462" s="43">
        <f t="shared" si="65"/>
        <v>220.56218160442913</v>
      </c>
      <c r="M462" s="43">
        <f t="shared" si="66"/>
        <v>48.523679952974412</v>
      </c>
      <c r="N462" s="43">
        <v>94.789011702145217</v>
      </c>
      <c r="O462" s="43">
        <v>46.802816874114548</v>
      </c>
      <c r="P462" s="76">
        <f>(L462+M462+N462+O462)/F462</f>
        <v>9.7079580299755885E-2</v>
      </c>
    </row>
    <row r="463" spans="1:16" s="56" customFormat="1" x14ac:dyDescent="0.25">
      <c r="A463" s="92">
        <f t="shared" si="70"/>
        <v>5</v>
      </c>
      <c r="B463" s="46" t="s">
        <v>1025</v>
      </c>
      <c r="C463" s="30"/>
      <c r="D463" s="30"/>
      <c r="E463" s="30"/>
      <c r="F463" s="46">
        <f t="shared" si="67"/>
        <v>0</v>
      </c>
      <c r="G463" s="48"/>
      <c r="H463" s="48"/>
      <c r="I463" s="48"/>
      <c r="J463" s="46">
        <f t="shared" si="68"/>
        <v>0</v>
      </c>
      <c r="K463" s="82">
        <f t="shared" si="69"/>
        <v>0</v>
      </c>
      <c r="L463" s="43">
        <f t="shared" si="65"/>
        <v>0</v>
      </c>
      <c r="M463" s="43">
        <f t="shared" si="66"/>
        <v>0</v>
      </c>
      <c r="N463" s="43">
        <v>0</v>
      </c>
      <c r="O463" s="43">
        <v>0</v>
      </c>
      <c r="P463" s="76"/>
    </row>
    <row r="464" spans="1:16" s="56" customFormat="1" x14ac:dyDescent="0.25">
      <c r="A464" s="92">
        <f t="shared" si="70"/>
        <v>6</v>
      </c>
      <c r="B464" s="46" t="s">
        <v>1026</v>
      </c>
      <c r="C464" s="30">
        <v>4013.9</v>
      </c>
      <c r="D464" s="30"/>
      <c r="E464" s="30"/>
      <c r="F464" s="46">
        <f t="shared" si="67"/>
        <v>4013.9</v>
      </c>
      <c r="G464" s="48">
        <v>91</v>
      </c>
      <c r="H464" s="48"/>
      <c r="I464" s="48"/>
      <c r="J464" s="46">
        <f t="shared" si="68"/>
        <v>91</v>
      </c>
      <c r="K464" s="82">
        <f t="shared" si="69"/>
        <v>4.888025919604097E-2</v>
      </c>
      <c r="L464" s="43">
        <f t="shared" si="65"/>
        <v>209.27838573488961</v>
      </c>
      <c r="M464" s="43">
        <f t="shared" si="66"/>
        <v>46.041244861675715</v>
      </c>
      <c r="N464" s="43">
        <v>89.939676920715385</v>
      </c>
      <c r="O464" s="43">
        <v>44.408419847909471</v>
      </c>
      <c r="P464" s="76">
        <f>(L464+M464+N464+O464)/F464</f>
        <v>9.7079580299755899E-2</v>
      </c>
    </row>
    <row r="465" spans="1:16" s="56" customFormat="1" x14ac:dyDescent="0.25">
      <c r="A465" s="92">
        <f t="shared" si="70"/>
        <v>7</v>
      </c>
      <c r="B465" s="46" t="s">
        <v>1027</v>
      </c>
      <c r="C465" s="30">
        <v>8035.65</v>
      </c>
      <c r="D465" s="30"/>
      <c r="E465" s="30"/>
      <c r="F465" s="46">
        <f t="shared" si="67"/>
        <v>8035.65</v>
      </c>
      <c r="G465" s="48">
        <v>180</v>
      </c>
      <c r="H465" s="48"/>
      <c r="I465" s="48"/>
      <c r="J465" s="46">
        <f t="shared" si="68"/>
        <v>180</v>
      </c>
      <c r="K465" s="82">
        <f t="shared" si="69"/>
        <v>9.7856113707034703E-2</v>
      </c>
      <c r="L465" s="43">
        <f t="shared" si="65"/>
        <v>418.96605803098373</v>
      </c>
      <c r="M465" s="43">
        <f t="shared" si="66"/>
        <v>92.172532766816417</v>
      </c>
      <c r="N465" s="43">
        <v>180.05524922094386</v>
      </c>
      <c r="O465" s="43">
        <v>88.90368941698938</v>
      </c>
      <c r="P465" s="76">
        <f>(L465+M465+N465+O465)/F465</f>
        <v>9.7079580299755885E-2</v>
      </c>
    </row>
    <row r="466" spans="1:16" s="56" customFormat="1" ht="13" x14ac:dyDescent="0.3">
      <c r="A466" s="92">
        <f t="shared" si="70"/>
        <v>8</v>
      </c>
      <c r="B466" s="28" t="s">
        <v>1028</v>
      </c>
      <c r="C466" s="30">
        <v>4255.7299999999996</v>
      </c>
      <c r="D466" s="30"/>
      <c r="E466" s="30">
        <v>76.8</v>
      </c>
      <c r="F466" s="46">
        <f t="shared" si="67"/>
        <v>4332.53</v>
      </c>
      <c r="G466" s="48">
        <v>71</v>
      </c>
      <c r="H466" s="48"/>
      <c r="I466" s="48">
        <v>1</v>
      </c>
      <c r="J466" s="46">
        <f t="shared" si="68"/>
        <v>72</v>
      </c>
      <c r="K466" s="82">
        <f t="shared" si="69"/>
        <v>5.2760454763353191E-2</v>
      </c>
      <c r="L466" s="43">
        <f t="shared" si="65"/>
        <v>225.8912490465585</v>
      </c>
      <c r="M466" s="43">
        <f t="shared" si="66"/>
        <v>49.696074790242868</v>
      </c>
      <c r="N466" s="43">
        <v>97.07923676456987</v>
      </c>
      <c r="O466" s="43">
        <v>47.933633434730112</v>
      </c>
      <c r="P466" s="76">
        <f>(L466+M466+N466+O466)/F466</f>
        <v>9.7079580299755885E-2</v>
      </c>
    </row>
    <row r="467" spans="1:16" s="56" customFormat="1" x14ac:dyDescent="0.25">
      <c r="A467" s="92">
        <f t="shared" si="70"/>
        <v>9</v>
      </c>
      <c r="B467" s="46" t="s">
        <v>1029</v>
      </c>
      <c r="C467" s="30">
        <v>3910.03</v>
      </c>
      <c r="D467" s="30"/>
      <c r="E467" s="30">
        <v>129.5</v>
      </c>
      <c r="F467" s="46">
        <f t="shared" si="67"/>
        <v>4039.53</v>
      </c>
      <c r="G467" s="48">
        <v>70</v>
      </c>
      <c r="H467" s="48"/>
      <c r="I467" s="48">
        <v>1</v>
      </c>
      <c r="J467" s="46">
        <f t="shared" si="68"/>
        <v>71</v>
      </c>
      <c r="K467" s="82">
        <f t="shared" si="69"/>
        <v>4.9192374854924982E-2</v>
      </c>
      <c r="L467" s="43">
        <f t="shared" si="65"/>
        <v>210.61469332261856</v>
      </c>
      <c r="M467" s="43">
        <f t="shared" si="66"/>
        <v>46.335232530976086</v>
      </c>
      <c r="N467" s="43">
        <v>90.51396973306197</v>
      </c>
      <c r="O467" s="43">
        <v>44.691981421616319</v>
      </c>
      <c r="P467" s="76">
        <f>(L467+M467+N467+O467)/F467</f>
        <v>9.7079580299755899E-2</v>
      </c>
    </row>
    <row r="468" spans="1:16" s="56" customFormat="1" x14ac:dyDescent="0.25">
      <c r="A468" s="92">
        <f t="shared" si="70"/>
        <v>10</v>
      </c>
      <c r="B468" s="46" t="s">
        <v>1030</v>
      </c>
      <c r="C468" s="30"/>
      <c r="D468" s="30"/>
      <c r="E468" s="30"/>
      <c r="F468" s="46">
        <f t="shared" si="67"/>
        <v>0</v>
      </c>
      <c r="G468" s="48"/>
      <c r="H468" s="48"/>
      <c r="I468" s="48"/>
      <c r="J468" s="46">
        <f t="shared" si="68"/>
        <v>0</v>
      </c>
      <c r="K468" s="82">
        <f t="shared" si="69"/>
        <v>0</v>
      </c>
      <c r="L468" s="43">
        <f t="shared" si="65"/>
        <v>0</v>
      </c>
      <c r="M468" s="43">
        <f t="shared" si="66"/>
        <v>0</v>
      </c>
      <c r="N468" s="43">
        <v>0</v>
      </c>
      <c r="O468" s="43">
        <v>0</v>
      </c>
      <c r="P468" s="76"/>
    </row>
    <row r="469" spans="1:16" s="56" customFormat="1" x14ac:dyDescent="0.25">
      <c r="A469" s="92">
        <f t="shared" si="70"/>
        <v>11</v>
      </c>
      <c r="B469" s="46" t="s">
        <v>1031</v>
      </c>
      <c r="C469" s="30"/>
      <c r="D469" s="30"/>
      <c r="E469" s="30"/>
      <c r="F469" s="46">
        <f t="shared" si="67"/>
        <v>0</v>
      </c>
      <c r="G469" s="48"/>
      <c r="H469" s="48"/>
      <c r="I469" s="48"/>
      <c r="J469" s="46">
        <f t="shared" si="68"/>
        <v>0</v>
      </c>
      <c r="K469" s="82">
        <f t="shared" si="69"/>
        <v>0</v>
      </c>
      <c r="L469" s="43">
        <f t="shared" si="65"/>
        <v>0</v>
      </c>
      <c r="M469" s="43">
        <f t="shared" si="66"/>
        <v>0</v>
      </c>
      <c r="N469" s="43">
        <v>0</v>
      </c>
      <c r="O469" s="43">
        <v>0</v>
      </c>
      <c r="P469" s="76"/>
    </row>
    <row r="470" spans="1:16" s="56" customFormat="1" x14ac:dyDescent="0.25">
      <c r="A470" s="92">
        <f t="shared" si="70"/>
        <v>12</v>
      </c>
      <c r="B470" s="46" t="s">
        <v>1032</v>
      </c>
      <c r="C470" s="30"/>
      <c r="D470" s="30"/>
      <c r="E470" s="30"/>
      <c r="F470" s="46">
        <f t="shared" si="67"/>
        <v>0</v>
      </c>
      <c r="G470" s="48"/>
      <c r="H470" s="48"/>
      <c r="I470" s="48"/>
      <c r="J470" s="46">
        <f t="shared" si="68"/>
        <v>0</v>
      </c>
      <c r="K470" s="82">
        <f t="shared" si="69"/>
        <v>0</v>
      </c>
      <c r="L470" s="43">
        <f t="shared" si="65"/>
        <v>0</v>
      </c>
      <c r="M470" s="43">
        <f t="shared" si="66"/>
        <v>0</v>
      </c>
      <c r="N470" s="43">
        <v>0</v>
      </c>
      <c r="O470" s="43">
        <v>0</v>
      </c>
      <c r="P470" s="76"/>
    </row>
    <row r="471" spans="1:16" s="56" customFormat="1" x14ac:dyDescent="0.25">
      <c r="A471" s="92">
        <f t="shared" si="70"/>
        <v>13</v>
      </c>
      <c r="B471" s="46" t="s">
        <v>1033</v>
      </c>
      <c r="C471" s="30">
        <v>4612.71</v>
      </c>
      <c r="D471" s="30">
        <v>38.799999999999997</v>
      </c>
      <c r="E471" s="30">
        <v>58.7</v>
      </c>
      <c r="F471" s="46">
        <f t="shared" si="67"/>
        <v>4710.21</v>
      </c>
      <c r="G471" s="48">
        <v>97</v>
      </c>
      <c r="H471" s="48">
        <v>1</v>
      </c>
      <c r="I471" s="48">
        <v>3</v>
      </c>
      <c r="J471" s="46">
        <f t="shared" si="68"/>
        <v>101</v>
      </c>
      <c r="K471" s="82">
        <f t="shared" si="69"/>
        <v>5.7359746298558542E-2</v>
      </c>
      <c r="L471" s="43">
        <f t="shared" si="65"/>
        <v>245.58288578996346</v>
      </c>
      <c r="M471" s="43">
        <f t="shared" si="66"/>
        <v>54.028234873791959</v>
      </c>
      <c r="N471" s="43">
        <v>105.54193318934772</v>
      </c>
      <c r="O471" s="43">
        <v>52.112156070610041</v>
      </c>
      <c r="P471" s="76">
        <f>(L471+M471+N471+O471)/F471</f>
        <v>9.7079580299755885E-2</v>
      </c>
    </row>
    <row r="472" spans="1:16" s="56" customFormat="1" x14ac:dyDescent="0.25">
      <c r="A472" s="92">
        <f t="shared" si="70"/>
        <v>14</v>
      </c>
      <c r="B472" s="46" t="s">
        <v>1034</v>
      </c>
      <c r="C472" s="30"/>
      <c r="D472" s="30"/>
      <c r="E472" s="30"/>
      <c r="F472" s="46">
        <f t="shared" si="67"/>
        <v>0</v>
      </c>
      <c r="G472" s="48"/>
      <c r="H472" s="48"/>
      <c r="I472" s="48"/>
      <c r="J472" s="46">
        <f t="shared" si="68"/>
        <v>0</v>
      </c>
      <c r="K472" s="82">
        <f t="shared" si="69"/>
        <v>0</v>
      </c>
      <c r="L472" s="43">
        <f t="shared" si="65"/>
        <v>0</v>
      </c>
      <c r="M472" s="43">
        <f t="shared" si="66"/>
        <v>0</v>
      </c>
      <c r="N472" s="43">
        <v>0</v>
      </c>
      <c r="O472" s="43">
        <v>0</v>
      </c>
      <c r="P472" s="76"/>
    </row>
    <row r="473" spans="1:16" s="56" customFormat="1" x14ac:dyDescent="0.25">
      <c r="A473" s="92">
        <f t="shared" si="70"/>
        <v>15</v>
      </c>
      <c r="B473" s="46" t="s">
        <v>1035</v>
      </c>
      <c r="C473" s="30"/>
      <c r="D473" s="30"/>
      <c r="E473" s="30"/>
      <c r="F473" s="46">
        <f t="shared" si="67"/>
        <v>0</v>
      </c>
      <c r="G473" s="48"/>
      <c r="H473" s="48"/>
      <c r="I473" s="48"/>
      <c r="J473" s="46">
        <f t="shared" si="68"/>
        <v>0</v>
      </c>
      <c r="K473" s="82">
        <f t="shared" si="69"/>
        <v>0</v>
      </c>
      <c r="L473" s="43">
        <f t="shared" si="65"/>
        <v>0</v>
      </c>
      <c r="M473" s="43">
        <f t="shared" si="66"/>
        <v>0</v>
      </c>
      <c r="N473" s="43">
        <v>0</v>
      </c>
      <c r="O473" s="43">
        <v>0</v>
      </c>
      <c r="P473" s="76"/>
    </row>
    <row r="474" spans="1:16" s="56" customFormat="1" x14ac:dyDescent="0.25">
      <c r="A474" s="92">
        <f t="shared" si="70"/>
        <v>16</v>
      </c>
      <c r="B474" s="46" t="s">
        <v>1036</v>
      </c>
      <c r="C474" s="30"/>
      <c r="D474" s="30"/>
      <c r="E474" s="30"/>
      <c r="F474" s="46">
        <f t="shared" si="67"/>
        <v>0</v>
      </c>
      <c r="G474" s="48"/>
      <c r="H474" s="48"/>
      <c r="I474" s="48"/>
      <c r="J474" s="46">
        <f t="shared" si="68"/>
        <v>0</v>
      </c>
      <c r="K474" s="82">
        <f t="shared" si="69"/>
        <v>0</v>
      </c>
      <c r="L474" s="43">
        <f t="shared" si="65"/>
        <v>0</v>
      </c>
      <c r="M474" s="43">
        <f t="shared" si="66"/>
        <v>0</v>
      </c>
      <c r="N474" s="43">
        <v>0</v>
      </c>
      <c r="O474" s="43">
        <v>0</v>
      </c>
      <c r="P474" s="76"/>
    </row>
    <row r="475" spans="1:16" s="56" customFormat="1" x14ac:dyDescent="0.25">
      <c r="A475" s="92">
        <f t="shared" si="70"/>
        <v>17</v>
      </c>
      <c r="B475" s="46" t="s">
        <v>1037</v>
      </c>
      <c r="C475" s="30"/>
      <c r="D475" s="30"/>
      <c r="E475" s="30"/>
      <c r="F475" s="46">
        <f t="shared" si="67"/>
        <v>0</v>
      </c>
      <c r="G475" s="48"/>
      <c r="H475" s="48"/>
      <c r="I475" s="48"/>
      <c r="J475" s="46">
        <f t="shared" si="68"/>
        <v>0</v>
      </c>
      <c r="K475" s="82">
        <f t="shared" si="69"/>
        <v>0</v>
      </c>
      <c r="L475" s="43">
        <f t="shared" si="65"/>
        <v>0</v>
      </c>
      <c r="M475" s="43">
        <f t="shared" si="66"/>
        <v>0</v>
      </c>
      <c r="N475" s="43">
        <v>0</v>
      </c>
      <c r="O475" s="43">
        <v>0</v>
      </c>
      <c r="P475" s="76"/>
    </row>
    <row r="476" spans="1:16" s="56" customFormat="1" x14ac:dyDescent="0.25">
      <c r="A476" s="92">
        <f t="shared" si="70"/>
        <v>18</v>
      </c>
      <c r="B476" s="46" t="s">
        <v>1038</v>
      </c>
      <c r="C476" s="30"/>
      <c r="D476" s="30"/>
      <c r="E476" s="30"/>
      <c r="F476" s="46">
        <f t="shared" si="67"/>
        <v>0</v>
      </c>
      <c r="G476" s="48"/>
      <c r="H476" s="48"/>
      <c r="I476" s="48"/>
      <c r="J476" s="46">
        <f t="shared" si="68"/>
        <v>0</v>
      </c>
      <c r="K476" s="82">
        <f t="shared" si="69"/>
        <v>0</v>
      </c>
      <c r="L476" s="43">
        <f t="shared" si="65"/>
        <v>0</v>
      </c>
      <c r="M476" s="43">
        <f t="shared" si="66"/>
        <v>0</v>
      </c>
      <c r="N476" s="43">
        <v>0</v>
      </c>
      <c r="O476" s="43">
        <v>0</v>
      </c>
      <c r="P476" s="76"/>
    </row>
    <row r="477" spans="1:16" s="56" customFormat="1" x14ac:dyDescent="0.25">
      <c r="A477" s="92">
        <f t="shared" si="70"/>
        <v>19</v>
      </c>
      <c r="B477" s="46" t="s">
        <v>1039</v>
      </c>
      <c r="C477" s="30"/>
      <c r="D477" s="30"/>
      <c r="E477" s="30"/>
      <c r="F477" s="46">
        <f t="shared" si="67"/>
        <v>0</v>
      </c>
      <c r="G477" s="48"/>
      <c r="H477" s="48"/>
      <c r="I477" s="48"/>
      <c r="J477" s="46">
        <f t="shared" si="68"/>
        <v>0</v>
      </c>
      <c r="K477" s="82">
        <f t="shared" si="69"/>
        <v>0</v>
      </c>
      <c r="L477" s="43">
        <f t="shared" si="65"/>
        <v>0</v>
      </c>
      <c r="M477" s="43">
        <f t="shared" si="66"/>
        <v>0</v>
      </c>
      <c r="N477" s="43">
        <v>0</v>
      </c>
      <c r="O477" s="43">
        <v>0</v>
      </c>
      <c r="P477" s="76"/>
    </row>
    <row r="478" spans="1:16" s="56" customFormat="1" x14ac:dyDescent="0.25">
      <c r="A478" s="92">
        <f t="shared" si="70"/>
        <v>20</v>
      </c>
      <c r="B478" s="46" t="s">
        <v>1040</v>
      </c>
      <c r="C478" s="30"/>
      <c r="D478" s="30"/>
      <c r="E478" s="30"/>
      <c r="F478" s="46">
        <f t="shared" si="67"/>
        <v>0</v>
      </c>
      <c r="G478" s="48"/>
      <c r="H478" s="48"/>
      <c r="I478" s="48"/>
      <c r="J478" s="46">
        <f t="shared" si="68"/>
        <v>0</v>
      </c>
      <c r="K478" s="82">
        <f t="shared" si="69"/>
        <v>0</v>
      </c>
      <c r="L478" s="43">
        <f t="shared" si="65"/>
        <v>0</v>
      </c>
      <c r="M478" s="43">
        <f t="shared" si="66"/>
        <v>0</v>
      </c>
      <c r="N478" s="43">
        <v>0</v>
      </c>
      <c r="O478" s="43">
        <v>0</v>
      </c>
      <c r="P478" s="76"/>
    </row>
    <row r="479" spans="1:16" s="56" customFormat="1" x14ac:dyDescent="0.25">
      <c r="A479" s="92">
        <f t="shared" si="70"/>
        <v>21</v>
      </c>
      <c r="B479" s="46" t="s">
        <v>2426</v>
      </c>
      <c r="C479" s="30"/>
      <c r="D479" s="30"/>
      <c r="E479" s="30"/>
      <c r="F479" s="46">
        <f t="shared" si="67"/>
        <v>0</v>
      </c>
      <c r="G479" s="48"/>
      <c r="H479" s="48"/>
      <c r="I479" s="48"/>
      <c r="J479" s="46">
        <f t="shared" si="68"/>
        <v>0</v>
      </c>
      <c r="K479" s="82">
        <f t="shared" si="69"/>
        <v>0</v>
      </c>
      <c r="L479" s="43">
        <f t="shared" si="65"/>
        <v>0</v>
      </c>
      <c r="M479" s="43">
        <f t="shared" si="66"/>
        <v>0</v>
      </c>
      <c r="N479" s="43">
        <v>0</v>
      </c>
      <c r="O479" s="43">
        <v>0</v>
      </c>
      <c r="P479" s="76"/>
    </row>
    <row r="480" spans="1:16" s="56" customFormat="1" x14ac:dyDescent="0.25">
      <c r="A480" s="92">
        <f t="shared" si="70"/>
        <v>22</v>
      </c>
      <c r="B480" s="46" t="s">
        <v>2427</v>
      </c>
      <c r="C480" s="30"/>
      <c r="D480" s="30"/>
      <c r="E480" s="30"/>
      <c r="F480" s="46">
        <f t="shared" si="67"/>
        <v>0</v>
      </c>
      <c r="G480" s="48"/>
      <c r="H480" s="48"/>
      <c r="I480" s="48"/>
      <c r="J480" s="46">
        <f t="shared" si="68"/>
        <v>0</v>
      </c>
      <c r="K480" s="82">
        <f t="shared" si="69"/>
        <v>0</v>
      </c>
      <c r="L480" s="43">
        <f t="shared" si="65"/>
        <v>0</v>
      </c>
      <c r="M480" s="43">
        <f t="shared" si="66"/>
        <v>0</v>
      </c>
      <c r="N480" s="43">
        <v>0</v>
      </c>
      <c r="O480" s="43">
        <v>0</v>
      </c>
      <c r="P480" s="76"/>
    </row>
    <row r="481" spans="1:16" s="56" customFormat="1" x14ac:dyDescent="0.25">
      <c r="A481" s="92">
        <f t="shared" si="70"/>
        <v>23</v>
      </c>
      <c r="B481" s="46" t="s">
        <v>2428</v>
      </c>
      <c r="C481" s="30"/>
      <c r="D481" s="30"/>
      <c r="E481" s="30"/>
      <c r="F481" s="46">
        <f t="shared" si="67"/>
        <v>0</v>
      </c>
      <c r="G481" s="48"/>
      <c r="H481" s="48"/>
      <c r="I481" s="48"/>
      <c r="J481" s="46">
        <f t="shared" si="68"/>
        <v>0</v>
      </c>
      <c r="K481" s="82">
        <f t="shared" si="69"/>
        <v>0</v>
      </c>
      <c r="L481" s="43">
        <f t="shared" si="65"/>
        <v>0</v>
      </c>
      <c r="M481" s="43">
        <f t="shared" si="66"/>
        <v>0</v>
      </c>
      <c r="N481" s="43">
        <v>0</v>
      </c>
      <c r="O481" s="43">
        <v>0</v>
      </c>
      <c r="P481" s="76"/>
    </row>
    <row r="482" spans="1:16" s="56" customFormat="1" x14ac:dyDescent="0.25">
      <c r="A482" s="92">
        <f t="shared" si="70"/>
        <v>24</v>
      </c>
      <c r="B482" s="46" t="s">
        <v>2429</v>
      </c>
      <c r="C482" s="30"/>
      <c r="D482" s="30"/>
      <c r="E482" s="30"/>
      <c r="F482" s="46">
        <f t="shared" si="67"/>
        <v>0</v>
      </c>
      <c r="G482" s="48"/>
      <c r="H482" s="48"/>
      <c r="I482" s="48"/>
      <c r="J482" s="46">
        <f t="shared" si="68"/>
        <v>0</v>
      </c>
      <c r="K482" s="82">
        <f t="shared" si="69"/>
        <v>0</v>
      </c>
      <c r="L482" s="43">
        <f t="shared" si="65"/>
        <v>0</v>
      </c>
      <c r="M482" s="43">
        <f t="shared" si="66"/>
        <v>0</v>
      </c>
      <c r="N482" s="43">
        <v>0</v>
      </c>
      <c r="O482" s="43">
        <v>0</v>
      </c>
      <c r="P482" s="76"/>
    </row>
    <row r="483" spans="1:16" s="56" customFormat="1" x14ac:dyDescent="0.25">
      <c r="A483" s="92">
        <f t="shared" si="70"/>
        <v>25</v>
      </c>
      <c r="B483" s="46" t="s">
        <v>2430</v>
      </c>
      <c r="C483" s="30"/>
      <c r="D483" s="30"/>
      <c r="E483" s="30"/>
      <c r="F483" s="46">
        <f t="shared" si="67"/>
        <v>0</v>
      </c>
      <c r="G483" s="48"/>
      <c r="H483" s="48"/>
      <c r="I483" s="48"/>
      <c r="J483" s="46">
        <f t="shared" si="68"/>
        <v>0</v>
      </c>
      <c r="K483" s="82">
        <f t="shared" si="69"/>
        <v>0</v>
      </c>
      <c r="L483" s="43">
        <f t="shared" si="65"/>
        <v>0</v>
      </c>
      <c r="M483" s="43">
        <f t="shared" si="66"/>
        <v>0</v>
      </c>
      <c r="N483" s="43">
        <v>0</v>
      </c>
      <c r="O483" s="43">
        <v>0</v>
      </c>
      <c r="P483" s="76"/>
    </row>
    <row r="484" spans="1:16" s="56" customFormat="1" x14ac:dyDescent="0.25">
      <c r="A484" s="92">
        <f t="shared" si="70"/>
        <v>26</v>
      </c>
      <c r="B484" s="46" t="s">
        <v>1158</v>
      </c>
      <c r="C484" s="30">
        <v>3973.8</v>
      </c>
      <c r="D484" s="30"/>
      <c r="E484" s="30">
        <v>282.60000000000002</v>
      </c>
      <c r="F484" s="46">
        <f t="shared" si="67"/>
        <v>4256.4000000000005</v>
      </c>
      <c r="G484" s="48">
        <v>158</v>
      </c>
      <c r="H484" s="48"/>
      <c r="I484" s="48">
        <v>2</v>
      </c>
      <c r="J484" s="46">
        <f t="shared" si="68"/>
        <v>160</v>
      </c>
      <c r="K484" s="82">
        <f t="shared" si="69"/>
        <v>5.183336287451825E-2</v>
      </c>
      <c r="L484" s="43">
        <f t="shared" si="65"/>
        <v>221.92195147910616</v>
      </c>
      <c r="M484" s="43">
        <f t="shared" si="66"/>
        <v>48.822829325403355</v>
      </c>
      <c r="N484" s="43">
        <v>95.373387689113585</v>
      </c>
      <c r="O484" s="43">
        <v>47.091357094257923</v>
      </c>
      <c r="P484" s="76">
        <f t="shared" ref="P484:P496" si="71">(L484+M484+N484+O484)/F484</f>
        <v>9.7079580299755899E-2</v>
      </c>
    </row>
    <row r="485" spans="1:16" s="56" customFormat="1" x14ac:dyDescent="0.25">
      <c r="A485" s="92">
        <f t="shared" si="70"/>
        <v>27</v>
      </c>
      <c r="B485" s="46" t="s">
        <v>1159</v>
      </c>
      <c r="C485" s="30">
        <v>2318.1999999999998</v>
      </c>
      <c r="D485" s="30"/>
      <c r="E485" s="30"/>
      <c r="F485" s="46">
        <f t="shared" si="67"/>
        <v>2318.1999999999998</v>
      </c>
      <c r="G485" s="48">
        <v>40</v>
      </c>
      <c r="H485" s="48"/>
      <c r="I485" s="48"/>
      <c r="J485" s="46">
        <f t="shared" si="68"/>
        <v>40</v>
      </c>
      <c r="K485" s="82">
        <f t="shared" si="69"/>
        <v>2.8230453391529974E-2</v>
      </c>
      <c r="L485" s="43">
        <f t="shared" si="65"/>
        <v>120.86727467316601</v>
      </c>
      <c r="M485" s="43">
        <f t="shared" si="66"/>
        <v>26.590800428096522</v>
      </c>
      <c r="N485" s="43">
        <v>51.944034240415149</v>
      </c>
      <c r="O485" s="43">
        <v>25.647773709216402</v>
      </c>
      <c r="P485" s="76">
        <f t="shared" si="71"/>
        <v>9.7079580299755885E-2</v>
      </c>
    </row>
    <row r="486" spans="1:16" s="56" customFormat="1" x14ac:dyDescent="0.25">
      <c r="A486" s="92">
        <f t="shared" si="70"/>
        <v>28</v>
      </c>
      <c r="B486" s="46" t="s">
        <v>1160</v>
      </c>
      <c r="C486" s="30">
        <v>19972.8</v>
      </c>
      <c r="D486" s="30">
        <v>200.6</v>
      </c>
      <c r="E486" s="30">
        <v>2292.4</v>
      </c>
      <c r="F486" s="46">
        <f t="shared" si="67"/>
        <v>22465.8</v>
      </c>
      <c r="G486" s="48">
        <v>385</v>
      </c>
      <c r="H486" s="48">
        <v>1</v>
      </c>
      <c r="I486" s="48">
        <v>9</v>
      </c>
      <c r="J486" s="46">
        <f t="shared" si="68"/>
        <v>395</v>
      </c>
      <c r="K486" s="82">
        <f t="shared" si="69"/>
        <v>0.27358283142241141</v>
      </c>
      <c r="L486" s="43">
        <f t="shared" si="65"/>
        <v>1171.3312135934832</v>
      </c>
      <c r="M486" s="43">
        <f t="shared" si="66"/>
        <v>257.6928669905663</v>
      </c>
      <c r="N486" s="43">
        <v>503.39240981723697</v>
      </c>
      <c r="O486" s="43">
        <v>248.55394469696915</v>
      </c>
      <c r="P486" s="76">
        <f t="shared" si="71"/>
        <v>9.7079580299755885E-2</v>
      </c>
    </row>
    <row r="487" spans="1:16" s="56" customFormat="1" ht="13" x14ac:dyDescent="0.3">
      <c r="A487" s="92">
        <f t="shared" si="70"/>
        <v>29</v>
      </c>
      <c r="B487" s="28" t="s">
        <v>1161</v>
      </c>
      <c r="C487" s="32">
        <v>4510.8999999999996</v>
      </c>
      <c r="D487" s="30"/>
      <c r="E487" s="30"/>
      <c r="F487" s="46">
        <f t="shared" si="67"/>
        <v>4510.8999999999996</v>
      </c>
      <c r="G487" s="48">
        <v>100</v>
      </c>
      <c r="H487" s="48"/>
      <c r="I487" s="48"/>
      <c r="J487" s="46">
        <f t="shared" si="68"/>
        <v>100</v>
      </c>
      <c r="K487" s="82">
        <f t="shared" si="69"/>
        <v>5.4932599518528413E-2</v>
      </c>
      <c r="L487" s="43">
        <f t="shared" si="65"/>
        <v>235.19117820860347</v>
      </c>
      <c r="M487" s="43">
        <f t="shared" si="66"/>
        <v>51.742059205892765</v>
      </c>
      <c r="N487" s="43">
        <v>101.07598311409228</v>
      </c>
      <c r="O487" s="43">
        <v>49.907058245580309</v>
      </c>
      <c r="P487" s="76">
        <f t="shared" si="71"/>
        <v>9.7079580299755899E-2</v>
      </c>
    </row>
    <row r="488" spans="1:16" s="56" customFormat="1" x14ac:dyDescent="0.25">
      <c r="A488" s="92">
        <f t="shared" si="70"/>
        <v>30</v>
      </c>
      <c r="B488" s="46" t="s">
        <v>1162</v>
      </c>
      <c r="C488" s="30">
        <v>3364.6</v>
      </c>
      <c r="D488" s="30">
        <v>242</v>
      </c>
      <c r="E488" s="30">
        <v>228.7</v>
      </c>
      <c r="F488" s="46">
        <f t="shared" si="67"/>
        <v>3835.2999999999997</v>
      </c>
      <c r="G488" s="48">
        <v>56</v>
      </c>
      <c r="H488" s="48">
        <v>2</v>
      </c>
      <c r="I488" s="48">
        <v>1</v>
      </c>
      <c r="J488" s="46">
        <f t="shared" si="68"/>
        <v>59</v>
      </c>
      <c r="K488" s="82">
        <f t="shared" si="69"/>
        <v>4.6705313559026358E-2</v>
      </c>
      <c r="L488" s="43">
        <f t="shared" si="65"/>
        <v>199.96646473729339</v>
      </c>
      <c r="M488" s="43">
        <f t="shared" si="66"/>
        <v>43.992622242204547</v>
      </c>
      <c r="N488" s="43">
        <v>85.937776948608501</v>
      </c>
      <c r="O488" s="43">
        <v>42.432450395547264</v>
      </c>
      <c r="P488" s="76">
        <f t="shared" si="71"/>
        <v>9.7079580299755885E-2</v>
      </c>
    </row>
    <row r="489" spans="1:16" s="56" customFormat="1" x14ac:dyDescent="0.25">
      <c r="A489" s="92">
        <f t="shared" si="70"/>
        <v>31</v>
      </c>
      <c r="B489" s="46" t="s">
        <v>1163</v>
      </c>
      <c r="C489" s="30">
        <v>3738.09</v>
      </c>
      <c r="D489" s="30"/>
      <c r="E489" s="30">
        <v>73</v>
      </c>
      <c r="F489" s="46">
        <f t="shared" si="67"/>
        <v>3811.09</v>
      </c>
      <c r="G489" s="48">
        <v>82</v>
      </c>
      <c r="H489" s="48"/>
      <c r="I489" s="48">
        <v>1</v>
      </c>
      <c r="J489" s="46">
        <f t="shared" si="68"/>
        <v>83</v>
      </c>
      <c r="K489" s="82">
        <f t="shared" si="69"/>
        <v>4.6410490301063749E-2</v>
      </c>
      <c r="L489" s="43">
        <f t="shared" si="65"/>
        <v>198.70419369948937</v>
      </c>
      <c r="M489" s="43">
        <f t="shared" si="66"/>
        <v>43.714922613887659</v>
      </c>
      <c r="N489" s="43">
        <v>85.395302153957303</v>
      </c>
      <c r="O489" s="43">
        <v>42.164599217262335</v>
      </c>
      <c r="P489" s="76">
        <f t="shared" si="71"/>
        <v>9.7079580299755885E-2</v>
      </c>
    </row>
    <row r="490" spans="1:16" s="56" customFormat="1" x14ac:dyDescent="0.25">
      <c r="A490" s="92">
        <f t="shared" si="70"/>
        <v>32</v>
      </c>
      <c r="B490" s="46" t="s">
        <v>1164</v>
      </c>
      <c r="C490" s="30">
        <v>4404.33</v>
      </c>
      <c r="D490" s="30"/>
      <c r="E490" s="30"/>
      <c r="F490" s="46">
        <f t="shared" si="67"/>
        <v>4404.33</v>
      </c>
      <c r="G490" s="48">
        <v>72</v>
      </c>
      <c r="H490" s="48"/>
      <c r="I490" s="48"/>
      <c r="J490" s="46">
        <f t="shared" si="68"/>
        <v>72</v>
      </c>
      <c r="K490" s="82">
        <f t="shared" si="69"/>
        <v>5.3634817007125017E-2</v>
      </c>
      <c r="L490" s="43">
        <f t="shared" si="65"/>
        <v>229.63478727515539</v>
      </c>
      <c r="M490" s="43">
        <f t="shared" si="66"/>
        <v>50.519653200534187</v>
      </c>
      <c r="N490" s="43">
        <v>98.688063293110034</v>
      </c>
      <c r="O490" s="43">
        <v>48.728004132824211</v>
      </c>
      <c r="P490" s="76">
        <f t="shared" si="71"/>
        <v>9.7079580299755872E-2</v>
      </c>
    </row>
    <row r="491" spans="1:16" s="56" customFormat="1" ht="13" x14ac:dyDescent="0.3">
      <c r="A491" s="92">
        <f t="shared" si="70"/>
        <v>33</v>
      </c>
      <c r="B491" s="28" t="s">
        <v>1165</v>
      </c>
      <c r="C491" s="30">
        <v>2676.4</v>
      </c>
      <c r="D491" s="30"/>
      <c r="E491" s="30"/>
      <c r="F491" s="46">
        <f t="shared" si="67"/>
        <v>2676.4</v>
      </c>
      <c r="G491" s="48">
        <v>40</v>
      </c>
      <c r="H491" s="48"/>
      <c r="I491" s="48"/>
      <c r="J491" s="46">
        <f t="shared" si="68"/>
        <v>40</v>
      </c>
      <c r="K491" s="82">
        <f t="shared" si="69"/>
        <v>3.2592522412686925E-2</v>
      </c>
      <c r="L491" s="43">
        <f t="shared" ref="L491:L522" si="72">K491*4281.45</f>
        <v>139.54325508379844</v>
      </c>
      <c r="M491" s="43">
        <f t="shared" si="66"/>
        <v>30.699516118435657</v>
      </c>
      <c r="N491" s="43">
        <v>59.970241239343942</v>
      </c>
      <c r="O491" s="43">
        <v>29.610776272688632</v>
      </c>
      <c r="P491" s="76">
        <f t="shared" si="71"/>
        <v>9.7079580299755899E-2</v>
      </c>
    </row>
    <row r="492" spans="1:16" s="56" customFormat="1" x14ac:dyDescent="0.25">
      <c r="A492" s="92">
        <f t="shared" si="70"/>
        <v>34</v>
      </c>
      <c r="B492" s="46" t="s">
        <v>1166</v>
      </c>
      <c r="C492" s="30">
        <v>1241.5999999999999</v>
      </c>
      <c r="D492" s="30"/>
      <c r="E492" s="30"/>
      <c r="F492" s="46">
        <f t="shared" si="67"/>
        <v>1241.5999999999999</v>
      </c>
      <c r="G492" s="48">
        <v>20</v>
      </c>
      <c r="H492" s="48"/>
      <c r="I492" s="48"/>
      <c r="J492" s="46">
        <f t="shared" si="68"/>
        <v>20</v>
      </c>
      <c r="K492" s="82">
        <f t="shared" si="69"/>
        <v>1.5119890833803648E-2</v>
      </c>
      <c r="L492" s="43">
        <f t="shared" si="72"/>
        <v>64.735056610388625</v>
      </c>
      <c r="M492" s="43">
        <f t="shared" si="66"/>
        <v>14.241712454285498</v>
      </c>
      <c r="N492" s="43">
        <v>27.820599134198712</v>
      </c>
      <c r="O492" s="43">
        <v>13.736638701304065</v>
      </c>
      <c r="P492" s="76">
        <f t="shared" si="71"/>
        <v>9.7079580299755885E-2</v>
      </c>
    </row>
    <row r="493" spans="1:16" s="56" customFormat="1" x14ac:dyDescent="0.25">
      <c r="A493" s="92">
        <f t="shared" si="70"/>
        <v>35</v>
      </c>
      <c r="B493" s="46" t="s">
        <v>54</v>
      </c>
      <c r="C493" s="30">
        <v>7600.7</v>
      </c>
      <c r="D493" s="30"/>
      <c r="E493" s="30">
        <v>75.599999999999994</v>
      </c>
      <c r="F493" s="46">
        <f t="shared" si="67"/>
        <v>7676.3</v>
      </c>
      <c r="G493" s="48">
        <v>139</v>
      </c>
      <c r="H493" s="48"/>
      <c r="I493" s="48">
        <v>2</v>
      </c>
      <c r="J493" s="46">
        <f t="shared" si="68"/>
        <v>141</v>
      </c>
      <c r="K493" s="82">
        <f t="shared" si="69"/>
        <v>9.3480040276680859E-2</v>
      </c>
      <c r="L493" s="43">
        <f t="shared" si="72"/>
        <v>400.23011844259526</v>
      </c>
      <c r="M493" s="43">
        <f t="shared" si="66"/>
        <v>88.050626057370962</v>
      </c>
      <c r="N493" s="43">
        <v>172.00327410909279</v>
      </c>
      <c r="O493" s="43">
        <v>84.927963645957163</v>
      </c>
      <c r="P493" s="76">
        <f t="shared" si="71"/>
        <v>9.7079580299755899E-2</v>
      </c>
    </row>
    <row r="494" spans="1:16" s="56" customFormat="1" x14ac:dyDescent="0.25">
      <c r="A494" s="92">
        <f t="shared" si="70"/>
        <v>36</v>
      </c>
      <c r="B494" s="46" t="s">
        <v>1167</v>
      </c>
      <c r="C494" s="30">
        <v>9475.4500000000007</v>
      </c>
      <c r="D494" s="30"/>
      <c r="E494" s="30"/>
      <c r="F494" s="46">
        <f t="shared" si="67"/>
        <v>9475.4500000000007</v>
      </c>
      <c r="G494" s="48">
        <v>160</v>
      </c>
      <c r="H494" s="48"/>
      <c r="I494" s="48"/>
      <c r="J494" s="46">
        <f t="shared" si="68"/>
        <v>160</v>
      </c>
      <c r="K494" s="82">
        <f t="shared" si="69"/>
        <v>0.11538963402155669</v>
      </c>
      <c r="L494" s="43">
        <f t="shared" si="72"/>
        <v>494.03494858159388</v>
      </c>
      <c r="M494" s="43">
        <f t="shared" si="66"/>
        <v>108.68768868795065</v>
      </c>
      <c r="N494" s="43">
        <v>212.3169265996643</v>
      </c>
      <c r="O494" s="43">
        <v>104.83314528211311</v>
      </c>
      <c r="P494" s="76">
        <f t="shared" si="71"/>
        <v>9.7079580299755885E-2</v>
      </c>
    </row>
    <row r="495" spans="1:16" s="56" customFormat="1" x14ac:dyDescent="0.25">
      <c r="A495" s="92">
        <f t="shared" si="70"/>
        <v>37</v>
      </c>
      <c r="B495" s="46" t="s">
        <v>1168</v>
      </c>
      <c r="C495" s="30">
        <v>4310.78</v>
      </c>
      <c r="D495" s="30"/>
      <c r="E495" s="30">
        <v>310.10000000000002</v>
      </c>
      <c r="F495" s="46">
        <f t="shared" si="67"/>
        <v>4620.88</v>
      </c>
      <c r="G495" s="48">
        <v>72</v>
      </c>
      <c r="H495" s="48"/>
      <c r="I495" s="48">
        <v>1</v>
      </c>
      <c r="J495" s="46">
        <f t="shared" si="68"/>
        <v>73</v>
      </c>
      <c r="K495" s="82">
        <f t="shared" si="69"/>
        <v>5.6271908147637412E-2</v>
      </c>
      <c r="L495" s="43">
        <f t="shared" si="72"/>
        <v>240.92536113870219</v>
      </c>
      <c r="M495" s="43">
        <f t="shared" si="66"/>
        <v>53.003579450514479</v>
      </c>
      <c r="N495" s="43">
        <v>103.54031099165283</v>
      </c>
      <c r="O495" s="43">
        <v>51.123839434666515</v>
      </c>
      <c r="P495" s="76">
        <f t="shared" si="71"/>
        <v>9.7079580299755885E-2</v>
      </c>
    </row>
    <row r="496" spans="1:16" s="56" customFormat="1" x14ac:dyDescent="0.25">
      <c r="A496" s="92">
        <f t="shared" si="70"/>
        <v>38</v>
      </c>
      <c r="B496" s="46" t="s">
        <v>1169</v>
      </c>
      <c r="C496" s="30">
        <v>6507.98</v>
      </c>
      <c r="D496" s="30">
        <v>48.6</v>
      </c>
      <c r="E496" s="30"/>
      <c r="F496" s="46">
        <f t="shared" si="67"/>
        <v>6556.58</v>
      </c>
      <c r="G496" s="48">
        <v>106</v>
      </c>
      <c r="H496" s="48">
        <v>1</v>
      </c>
      <c r="I496" s="48"/>
      <c r="J496" s="46">
        <f t="shared" si="68"/>
        <v>107</v>
      </c>
      <c r="K496" s="82">
        <f t="shared" si="69"/>
        <v>7.9844373262806315E-2</v>
      </c>
      <c r="L496" s="43">
        <f t="shared" si="72"/>
        <v>341.8496919060421</v>
      </c>
      <c r="M496" s="43">
        <f t="shared" si="66"/>
        <v>75.206932219329261</v>
      </c>
      <c r="N496" s="43">
        <v>146.91364680356361</v>
      </c>
      <c r="O496" s="43">
        <v>72.539763672838447</v>
      </c>
      <c r="P496" s="76">
        <f t="shared" si="71"/>
        <v>9.7079580299755885E-2</v>
      </c>
    </row>
    <row r="497" spans="1:16" s="56" customFormat="1" x14ac:dyDescent="0.25">
      <c r="A497" s="92">
        <f t="shared" si="70"/>
        <v>39</v>
      </c>
      <c r="B497" s="46" t="s">
        <v>1170</v>
      </c>
      <c r="C497" s="30"/>
      <c r="D497" s="30"/>
      <c r="E497" s="30"/>
      <c r="F497" s="46">
        <f t="shared" si="67"/>
        <v>0</v>
      </c>
      <c r="G497" s="48"/>
      <c r="H497" s="48"/>
      <c r="I497" s="48"/>
      <c r="J497" s="46">
        <f t="shared" si="68"/>
        <v>0</v>
      </c>
      <c r="K497" s="82">
        <f t="shared" si="69"/>
        <v>0</v>
      </c>
      <c r="L497" s="43">
        <f t="shared" si="72"/>
        <v>0</v>
      </c>
      <c r="M497" s="43">
        <f t="shared" si="66"/>
        <v>0</v>
      </c>
      <c r="N497" s="43">
        <v>0</v>
      </c>
      <c r="O497" s="43">
        <v>0</v>
      </c>
      <c r="P497" s="76"/>
    </row>
    <row r="498" spans="1:16" s="56" customFormat="1" x14ac:dyDescent="0.25">
      <c r="A498" s="92">
        <f t="shared" si="70"/>
        <v>40</v>
      </c>
      <c r="B498" s="46" t="s">
        <v>1171</v>
      </c>
      <c r="C498" s="30"/>
      <c r="D498" s="30"/>
      <c r="E498" s="30"/>
      <c r="F498" s="46">
        <f t="shared" si="67"/>
        <v>0</v>
      </c>
      <c r="G498" s="48"/>
      <c r="H498" s="48"/>
      <c r="I498" s="48"/>
      <c r="J498" s="46">
        <f t="shared" si="68"/>
        <v>0</v>
      </c>
      <c r="K498" s="82">
        <f t="shared" si="69"/>
        <v>0</v>
      </c>
      <c r="L498" s="43">
        <f t="shared" si="72"/>
        <v>0</v>
      </c>
      <c r="M498" s="43">
        <f t="shared" si="66"/>
        <v>0</v>
      </c>
      <c r="N498" s="43">
        <v>0</v>
      </c>
      <c r="O498" s="43">
        <v>0</v>
      </c>
      <c r="P498" s="76"/>
    </row>
    <row r="499" spans="1:16" s="56" customFormat="1" x14ac:dyDescent="0.25">
      <c r="A499" s="92">
        <f t="shared" si="70"/>
        <v>41</v>
      </c>
      <c r="B499" s="46" t="s">
        <v>1172</v>
      </c>
      <c r="C499" s="30"/>
      <c r="D499" s="30"/>
      <c r="E499" s="30"/>
      <c r="F499" s="46">
        <f t="shared" si="67"/>
        <v>0</v>
      </c>
      <c r="G499" s="48"/>
      <c r="H499" s="48"/>
      <c r="I499" s="48"/>
      <c r="J499" s="46">
        <f t="shared" si="68"/>
        <v>0</v>
      </c>
      <c r="K499" s="82">
        <f t="shared" si="69"/>
        <v>0</v>
      </c>
      <c r="L499" s="43">
        <f t="shared" si="72"/>
        <v>0</v>
      </c>
      <c r="M499" s="43">
        <f t="shared" si="66"/>
        <v>0</v>
      </c>
      <c r="N499" s="43">
        <v>0</v>
      </c>
      <c r="O499" s="43">
        <v>0</v>
      </c>
      <c r="P499" s="76"/>
    </row>
    <row r="500" spans="1:16" s="56" customFormat="1" x14ac:dyDescent="0.25">
      <c r="A500" s="92">
        <f t="shared" si="70"/>
        <v>42</v>
      </c>
      <c r="B500" s="46" t="s">
        <v>1173</v>
      </c>
      <c r="C500" s="30"/>
      <c r="D500" s="30"/>
      <c r="E500" s="30"/>
      <c r="F500" s="46">
        <f t="shared" si="67"/>
        <v>0</v>
      </c>
      <c r="G500" s="48"/>
      <c r="H500" s="48"/>
      <c r="I500" s="48"/>
      <c r="J500" s="46">
        <f t="shared" si="68"/>
        <v>0</v>
      </c>
      <c r="K500" s="82">
        <f t="shared" si="69"/>
        <v>0</v>
      </c>
      <c r="L500" s="43">
        <f t="shared" si="72"/>
        <v>0</v>
      </c>
      <c r="M500" s="43">
        <f t="shared" si="66"/>
        <v>0</v>
      </c>
      <c r="N500" s="43">
        <v>0</v>
      </c>
      <c r="O500" s="43">
        <v>0</v>
      </c>
      <c r="P500" s="76"/>
    </row>
    <row r="501" spans="1:16" s="56" customFormat="1" x14ac:dyDescent="0.25">
      <c r="A501" s="92">
        <f t="shared" si="70"/>
        <v>43</v>
      </c>
      <c r="B501" s="46" t="s">
        <v>1174</v>
      </c>
      <c r="C501" s="30"/>
      <c r="D501" s="30"/>
      <c r="E501" s="30"/>
      <c r="F501" s="46">
        <f t="shared" si="67"/>
        <v>0</v>
      </c>
      <c r="G501" s="48"/>
      <c r="H501" s="48"/>
      <c r="I501" s="48"/>
      <c r="J501" s="46">
        <f t="shared" si="68"/>
        <v>0</v>
      </c>
      <c r="K501" s="82">
        <f t="shared" si="69"/>
        <v>0</v>
      </c>
      <c r="L501" s="43">
        <f t="shared" si="72"/>
        <v>0</v>
      </c>
      <c r="M501" s="43">
        <f t="shared" si="66"/>
        <v>0</v>
      </c>
      <c r="N501" s="43">
        <v>0</v>
      </c>
      <c r="O501" s="43">
        <v>0</v>
      </c>
      <c r="P501" s="76"/>
    </row>
    <row r="502" spans="1:16" s="56" customFormat="1" x14ac:dyDescent="0.25">
      <c r="A502" s="92">
        <f t="shared" si="70"/>
        <v>44</v>
      </c>
      <c r="B502" s="46" t="s">
        <v>1175</v>
      </c>
      <c r="C502" s="30"/>
      <c r="D502" s="30"/>
      <c r="E502" s="30"/>
      <c r="F502" s="46">
        <f t="shared" si="67"/>
        <v>0</v>
      </c>
      <c r="G502" s="48"/>
      <c r="H502" s="48"/>
      <c r="I502" s="48"/>
      <c r="J502" s="46">
        <f t="shared" si="68"/>
        <v>0</v>
      </c>
      <c r="K502" s="82">
        <f t="shared" si="69"/>
        <v>0</v>
      </c>
      <c r="L502" s="43">
        <f t="shared" si="72"/>
        <v>0</v>
      </c>
      <c r="M502" s="43">
        <f t="shared" si="66"/>
        <v>0</v>
      </c>
      <c r="N502" s="43">
        <v>0</v>
      </c>
      <c r="O502" s="43">
        <v>0</v>
      </c>
      <c r="P502" s="76"/>
    </row>
    <row r="503" spans="1:16" s="56" customFormat="1" x14ac:dyDescent="0.25">
      <c r="A503" s="92">
        <f t="shared" si="70"/>
        <v>45</v>
      </c>
      <c r="B503" s="46" t="s">
        <v>1176</v>
      </c>
      <c r="C503" s="30"/>
      <c r="D503" s="30"/>
      <c r="E503" s="30"/>
      <c r="F503" s="46">
        <f t="shared" si="67"/>
        <v>0</v>
      </c>
      <c r="G503" s="48"/>
      <c r="H503" s="48"/>
      <c r="I503" s="48"/>
      <c r="J503" s="46">
        <f t="shared" si="68"/>
        <v>0</v>
      </c>
      <c r="K503" s="82">
        <f t="shared" si="69"/>
        <v>0</v>
      </c>
      <c r="L503" s="43">
        <f t="shared" si="72"/>
        <v>0</v>
      </c>
      <c r="M503" s="43">
        <f t="shared" si="66"/>
        <v>0</v>
      </c>
      <c r="N503" s="43">
        <v>0</v>
      </c>
      <c r="O503" s="43">
        <v>0</v>
      </c>
      <c r="P503" s="76"/>
    </row>
    <row r="504" spans="1:16" s="56" customFormat="1" x14ac:dyDescent="0.25">
      <c r="A504" s="92">
        <f t="shared" si="70"/>
        <v>46</v>
      </c>
      <c r="B504" s="46" t="s">
        <v>1177</v>
      </c>
      <c r="C504" s="30">
        <v>9198.7099999999991</v>
      </c>
      <c r="D504" s="30"/>
      <c r="E504" s="30"/>
      <c r="F504" s="46">
        <f t="shared" si="67"/>
        <v>9198.7099999999991</v>
      </c>
      <c r="G504" s="48">
        <v>160</v>
      </c>
      <c r="H504" s="48"/>
      <c r="I504" s="48"/>
      <c r="J504" s="46">
        <f t="shared" si="68"/>
        <v>160</v>
      </c>
      <c r="K504" s="82">
        <f t="shared" si="69"/>
        <v>0.11201956428142554</v>
      </c>
      <c r="L504" s="43">
        <f t="shared" si="72"/>
        <v>479.60616349270936</v>
      </c>
      <c r="M504" s="43">
        <f t="shared" si="66"/>
        <v>105.51335596839606</v>
      </c>
      <c r="N504" s="43">
        <v>206.115998277823</v>
      </c>
      <c r="O504" s="43">
        <v>101.77138836023899</v>
      </c>
      <c r="P504" s="76">
        <f>(L504+M504+N504+O504)/F504</f>
        <v>9.7079580299755885E-2</v>
      </c>
    </row>
    <row r="505" spans="1:16" s="56" customFormat="1" x14ac:dyDescent="0.25">
      <c r="A505" s="92">
        <f t="shared" si="70"/>
        <v>47</v>
      </c>
      <c r="B505" s="46" t="s">
        <v>1188</v>
      </c>
      <c r="C505" s="30">
        <v>3168.96</v>
      </c>
      <c r="D505" s="30"/>
      <c r="E505" s="30"/>
      <c r="F505" s="46">
        <f t="shared" si="67"/>
        <v>3168.96</v>
      </c>
      <c r="G505" s="48">
        <v>70</v>
      </c>
      <c r="H505" s="48"/>
      <c r="I505" s="48"/>
      <c r="J505" s="46">
        <f t="shared" si="68"/>
        <v>70</v>
      </c>
      <c r="K505" s="82">
        <f t="shared" si="69"/>
        <v>3.8590793537927201E-2</v>
      </c>
      <c r="L505" s="43">
        <f t="shared" si="72"/>
        <v>165.22455299295839</v>
      </c>
      <c r="M505" s="43">
        <f t="shared" si="66"/>
        <v>36.349401658450844</v>
      </c>
      <c r="N505" s="43">
        <v>71.007060109786053</v>
      </c>
      <c r="O505" s="43">
        <v>35.060292025519118</v>
      </c>
      <c r="P505" s="76">
        <f>(L505+M505+N505+O505)/F505</f>
        <v>9.7079580299755872E-2</v>
      </c>
    </row>
    <row r="506" spans="1:16" s="56" customFormat="1" x14ac:dyDescent="0.25">
      <c r="A506" s="92">
        <f t="shared" si="70"/>
        <v>48</v>
      </c>
      <c r="B506" s="46" t="s">
        <v>1189</v>
      </c>
      <c r="C506" s="30">
        <v>4196.6499999999996</v>
      </c>
      <c r="D506" s="30"/>
      <c r="E506" s="30">
        <v>69.099999999999994</v>
      </c>
      <c r="F506" s="46">
        <f t="shared" si="67"/>
        <v>4265.75</v>
      </c>
      <c r="G506" s="48">
        <v>72</v>
      </c>
      <c r="H506" s="48"/>
      <c r="I506" s="48">
        <v>1</v>
      </c>
      <c r="J506" s="46">
        <f t="shared" si="68"/>
        <v>73</v>
      </c>
      <c r="K506" s="82">
        <f t="shared" si="69"/>
        <v>5.1947224810162625E-2</v>
      </c>
      <c r="L506" s="43">
        <f t="shared" si="72"/>
        <v>222.40944566347076</v>
      </c>
      <c r="M506" s="43">
        <f t="shared" si="66"/>
        <v>48.930078045963569</v>
      </c>
      <c r="N506" s="43">
        <v>95.582893650699233</v>
      </c>
      <c r="O506" s="43">
        <v>47.194802303550112</v>
      </c>
      <c r="P506" s="76">
        <f>(L506+M506+N506+O506)/F506</f>
        <v>9.7079580299755885E-2</v>
      </c>
    </row>
    <row r="507" spans="1:16" s="56" customFormat="1" ht="13" x14ac:dyDescent="0.3">
      <c r="A507" s="92">
        <f t="shared" si="70"/>
        <v>49</v>
      </c>
      <c r="B507" s="28" t="s">
        <v>1190</v>
      </c>
      <c r="C507" s="30">
        <v>8277.0499999999993</v>
      </c>
      <c r="D507" s="30"/>
      <c r="E507" s="30"/>
      <c r="F507" s="46">
        <f t="shared" si="67"/>
        <v>8277.0499999999993</v>
      </c>
      <c r="G507" s="48">
        <v>142</v>
      </c>
      <c r="H507" s="48"/>
      <c r="I507" s="48"/>
      <c r="J507" s="46">
        <f t="shared" si="68"/>
        <v>142</v>
      </c>
      <c r="K507" s="82">
        <f t="shared" si="69"/>
        <v>0.10079582186367146</v>
      </c>
      <c r="L507" s="43">
        <f t="shared" si="72"/>
        <v>431.55227151821617</v>
      </c>
      <c r="M507" s="43">
        <f t="shared" si="66"/>
        <v>94.941499734007564</v>
      </c>
      <c r="N507" s="43">
        <v>185.4643122291555</v>
      </c>
      <c r="O507" s="43">
        <v>91.574456638715219</v>
      </c>
      <c r="P507" s="76">
        <f>(L507+M507+N507+O507)/F507</f>
        <v>9.7079580299755885E-2</v>
      </c>
    </row>
    <row r="508" spans="1:16" s="56" customFormat="1" ht="13" x14ac:dyDescent="0.3">
      <c r="A508" s="92">
        <f t="shared" si="70"/>
        <v>50</v>
      </c>
      <c r="B508" s="28" t="s">
        <v>1191</v>
      </c>
      <c r="C508" s="30"/>
      <c r="D508" s="30"/>
      <c r="E508" s="30"/>
      <c r="F508" s="46">
        <f t="shared" si="67"/>
        <v>0</v>
      </c>
      <c r="G508" s="48"/>
      <c r="H508" s="48"/>
      <c r="I508" s="48"/>
      <c r="J508" s="46">
        <f t="shared" si="68"/>
        <v>0</v>
      </c>
      <c r="K508" s="82">
        <f t="shared" si="69"/>
        <v>0</v>
      </c>
      <c r="L508" s="43">
        <f t="shared" si="72"/>
        <v>0</v>
      </c>
      <c r="M508" s="43">
        <f t="shared" si="66"/>
        <v>0</v>
      </c>
      <c r="N508" s="43">
        <v>0</v>
      </c>
      <c r="O508" s="43">
        <v>0</v>
      </c>
      <c r="P508" s="76"/>
    </row>
    <row r="509" spans="1:16" s="56" customFormat="1" x14ac:dyDescent="0.25">
      <c r="A509" s="92">
        <f t="shared" si="70"/>
        <v>51</v>
      </c>
      <c r="B509" s="46" t="s">
        <v>1192</v>
      </c>
      <c r="C509" s="30"/>
      <c r="D509" s="30"/>
      <c r="E509" s="30"/>
      <c r="F509" s="46">
        <f t="shared" si="67"/>
        <v>0</v>
      </c>
      <c r="G509" s="48"/>
      <c r="H509" s="48"/>
      <c r="I509" s="48"/>
      <c r="J509" s="46">
        <f t="shared" si="68"/>
        <v>0</v>
      </c>
      <c r="K509" s="82">
        <f t="shared" si="69"/>
        <v>0</v>
      </c>
      <c r="L509" s="43">
        <f t="shared" si="72"/>
        <v>0</v>
      </c>
      <c r="M509" s="43">
        <f t="shared" si="66"/>
        <v>0</v>
      </c>
      <c r="N509" s="43">
        <v>0</v>
      </c>
      <c r="O509" s="43">
        <v>0</v>
      </c>
      <c r="P509" s="76"/>
    </row>
    <row r="510" spans="1:16" s="56" customFormat="1" x14ac:dyDescent="0.25">
      <c r="A510" s="92">
        <f t="shared" si="70"/>
        <v>52</v>
      </c>
      <c r="B510" s="46" t="s">
        <v>1193</v>
      </c>
      <c r="C510" s="30"/>
      <c r="D510" s="30"/>
      <c r="E510" s="30"/>
      <c r="F510" s="46">
        <f t="shared" si="67"/>
        <v>0</v>
      </c>
      <c r="G510" s="48"/>
      <c r="H510" s="48"/>
      <c r="I510" s="48"/>
      <c r="J510" s="46">
        <f t="shared" si="68"/>
        <v>0</v>
      </c>
      <c r="K510" s="82">
        <f t="shared" si="69"/>
        <v>0</v>
      </c>
      <c r="L510" s="43">
        <f t="shared" si="72"/>
        <v>0</v>
      </c>
      <c r="M510" s="43">
        <f t="shared" si="66"/>
        <v>0</v>
      </c>
      <c r="N510" s="43">
        <v>0</v>
      </c>
      <c r="O510" s="43">
        <v>0</v>
      </c>
      <c r="P510" s="76"/>
    </row>
    <row r="511" spans="1:16" s="56" customFormat="1" x14ac:dyDescent="0.25">
      <c r="A511" s="92">
        <f t="shared" si="70"/>
        <v>53</v>
      </c>
      <c r="B511" s="46" t="s">
        <v>1194</v>
      </c>
      <c r="C511" s="30"/>
      <c r="D511" s="30"/>
      <c r="E511" s="30"/>
      <c r="F511" s="46">
        <f t="shared" si="67"/>
        <v>0</v>
      </c>
      <c r="G511" s="48"/>
      <c r="H511" s="48"/>
      <c r="I511" s="48"/>
      <c r="J511" s="46">
        <f t="shared" si="68"/>
        <v>0</v>
      </c>
      <c r="K511" s="82">
        <f t="shared" si="69"/>
        <v>0</v>
      </c>
      <c r="L511" s="43">
        <f t="shared" si="72"/>
        <v>0</v>
      </c>
      <c r="M511" s="43">
        <f t="shared" si="66"/>
        <v>0</v>
      </c>
      <c r="N511" s="43">
        <v>0</v>
      </c>
      <c r="O511" s="43">
        <v>0</v>
      </c>
      <c r="P511" s="76"/>
    </row>
    <row r="512" spans="1:16" s="56" customFormat="1" x14ac:dyDescent="0.25">
      <c r="A512" s="92">
        <f t="shared" si="70"/>
        <v>54</v>
      </c>
      <c r="B512" s="46" t="s">
        <v>1195</v>
      </c>
      <c r="C512" s="30"/>
      <c r="D512" s="30"/>
      <c r="E512" s="30"/>
      <c r="F512" s="46">
        <f t="shared" si="67"/>
        <v>0</v>
      </c>
      <c r="G512" s="48"/>
      <c r="H512" s="48"/>
      <c r="I512" s="48"/>
      <c r="J512" s="46">
        <f t="shared" si="68"/>
        <v>0</v>
      </c>
      <c r="K512" s="82">
        <f t="shared" si="69"/>
        <v>0</v>
      </c>
      <c r="L512" s="43">
        <f t="shared" si="72"/>
        <v>0</v>
      </c>
      <c r="M512" s="43">
        <f t="shared" si="66"/>
        <v>0</v>
      </c>
      <c r="N512" s="43">
        <v>0</v>
      </c>
      <c r="O512" s="43">
        <v>0</v>
      </c>
      <c r="P512" s="76"/>
    </row>
    <row r="513" spans="1:17" s="56" customFormat="1" x14ac:dyDescent="0.25">
      <c r="A513" s="92">
        <f t="shared" si="70"/>
        <v>55</v>
      </c>
      <c r="B513" s="46" t="s">
        <v>1196</v>
      </c>
      <c r="C513" s="30">
        <v>776.7</v>
      </c>
      <c r="D513" s="30"/>
      <c r="E513" s="30"/>
      <c r="F513" s="46">
        <f t="shared" si="67"/>
        <v>776.7</v>
      </c>
      <c r="G513" s="48">
        <v>15</v>
      </c>
      <c r="H513" s="48"/>
      <c r="I513" s="48"/>
      <c r="J513" s="46">
        <f t="shared" si="68"/>
        <v>15</v>
      </c>
      <c r="K513" s="82">
        <f t="shared" si="69"/>
        <v>9.4584561941167006E-3</v>
      </c>
      <c r="L513" s="43">
        <f t="shared" si="72"/>
        <v>40.495907272300947</v>
      </c>
      <c r="M513" s="43">
        <f t="shared" si="66"/>
        <v>8.9090995999062077</v>
      </c>
      <c r="N513" s="43">
        <v>17.403559397174728</v>
      </c>
      <c r="O513" s="43">
        <v>8.5931437494385232</v>
      </c>
      <c r="P513" s="76">
        <f>(L513+M513+N513+O513)/F513</f>
        <v>9.7079580299755899E-2</v>
      </c>
    </row>
    <row r="514" spans="1:17" s="56" customFormat="1" x14ac:dyDescent="0.25">
      <c r="A514" s="92">
        <f t="shared" si="70"/>
        <v>56</v>
      </c>
      <c r="B514" s="46" t="s">
        <v>1197</v>
      </c>
      <c r="C514" s="30"/>
      <c r="D514" s="30"/>
      <c r="E514" s="30"/>
      <c r="F514" s="46">
        <f t="shared" si="67"/>
        <v>0</v>
      </c>
      <c r="G514" s="48"/>
      <c r="H514" s="48"/>
      <c r="I514" s="48"/>
      <c r="J514" s="46">
        <f t="shared" si="68"/>
        <v>0</v>
      </c>
      <c r="K514" s="82">
        <f t="shared" si="69"/>
        <v>0</v>
      </c>
      <c r="L514" s="43">
        <f t="shared" si="72"/>
        <v>0</v>
      </c>
      <c r="M514" s="43">
        <f t="shared" si="66"/>
        <v>0</v>
      </c>
      <c r="N514" s="43">
        <v>0</v>
      </c>
      <c r="O514" s="43">
        <v>0</v>
      </c>
      <c r="P514" s="76"/>
    </row>
    <row r="515" spans="1:17" s="56" customFormat="1" x14ac:dyDescent="0.25">
      <c r="A515" s="92">
        <f t="shared" si="70"/>
        <v>57</v>
      </c>
      <c r="B515" s="46" t="s">
        <v>1198</v>
      </c>
      <c r="C515" s="30">
        <v>8044.64</v>
      </c>
      <c r="D515" s="30"/>
      <c r="E515" s="30"/>
      <c r="F515" s="46">
        <f t="shared" si="67"/>
        <v>8044.64</v>
      </c>
      <c r="G515" s="48">
        <v>181</v>
      </c>
      <c r="H515" s="48"/>
      <c r="I515" s="48"/>
      <c r="J515" s="46">
        <f t="shared" si="68"/>
        <v>181</v>
      </c>
      <c r="K515" s="82">
        <f t="shared" si="69"/>
        <v>9.7965591653713102E-2</v>
      </c>
      <c r="L515" s="43">
        <f t="shared" si="72"/>
        <v>419.43478238578996</v>
      </c>
      <c r="M515" s="43">
        <f t="shared" si="66"/>
        <v>92.275652124873787</v>
      </c>
      <c r="N515" s="43">
        <v>180.2566886428321</v>
      </c>
      <c r="O515" s="43">
        <v>89.003151709132368</v>
      </c>
      <c r="P515" s="76">
        <f>(L515+M515+N515+O515)/F515</f>
        <v>9.7079580299755872E-2</v>
      </c>
    </row>
    <row r="516" spans="1:17" s="56" customFormat="1" x14ac:dyDescent="0.25">
      <c r="A516" s="92">
        <f t="shared" si="70"/>
        <v>58</v>
      </c>
      <c r="B516" s="46" t="s">
        <v>1199</v>
      </c>
      <c r="C516" s="30">
        <v>3996.29</v>
      </c>
      <c r="D516" s="30"/>
      <c r="E516" s="30"/>
      <c r="F516" s="46">
        <f t="shared" si="67"/>
        <v>3996.29</v>
      </c>
      <c r="G516" s="48">
        <v>90</v>
      </c>
      <c r="H516" s="48"/>
      <c r="I516" s="48"/>
      <c r="J516" s="46">
        <f t="shared" si="68"/>
        <v>90</v>
      </c>
      <c r="K516" s="82">
        <f t="shared" si="69"/>
        <v>4.8665809069121442E-2</v>
      </c>
      <c r="L516" s="43">
        <f t="shared" si="72"/>
        <v>208.36022823898998</v>
      </c>
      <c r="M516" s="43">
        <f t="shared" si="66"/>
        <v>45.839250212577795</v>
      </c>
      <c r="N516" s="43">
        <v>89.545088687183451</v>
      </c>
      <c r="O516" s="43">
        <v>44.213588817360204</v>
      </c>
      <c r="P516" s="76">
        <f>(L516+M516+N516+O516)/F516</f>
        <v>9.7079580299755885E-2</v>
      </c>
    </row>
    <row r="517" spans="1:17" s="56" customFormat="1" x14ac:dyDescent="0.25">
      <c r="A517" s="92">
        <f t="shared" si="70"/>
        <v>59</v>
      </c>
      <c r="B517" s="46" t="s">
        <v>1200</v>
      </c>
      <c r="C517" s="30"/>
      <c r="D517" s="30"/>
      <c r="E517" s="30"/>
      <c r="F517" s="46">
        <f t="shared" si="67"/>
        <v>0</v>
      </c>
      <c r="G517" s="48"/>
      <c r="H517" s="48"/>
      <c r="I517" s="48"/>
      <c r="J517" s="46">
        <f t="shared" si="68"/>
        <v>0</v>
      </c>
      <c r="K517" s="82">
        <f t="shared" si="69"/>
        <v>0</v>
      </c>
      <c r="L517" s="43">
        <f t="shared" si="72"/>
        <v>0</v>
      </c>
      <c r="M517" s="43">
        <f t="shared" si="66"/>
        <v>0</v>
      </c>
      <c r="N517" s="43">
        <v>0</v>
      </c>
      <c r="O517" s="43">
        <v>0</v>
      </c>
      <c r="P517" s="76"/>
    </row>
    <row r="518" spans="1:17" s="56" customFormat="1" x14ac:dyDescent="0.25">
      <c r="A518" s="92">
        <f t="shared" si="70"/>
        <v>60</v>
      </c>
      <c r="B518" s="46" t="s">
        <v>1201</v>
      </c>
      <c r="C518" s="30">
        <v>3450.5</v>
      </c>
      <c r="D518" s="30"/>
      <c r="E518" s="30"/>
      <c r="F518" s="46">
        <f t="shared" si="67"/>
        <v>3450.5</v>
      </c>
      <c r="G518" s="48">
        <v>53</v>
      </c>
      <c r="H518" s="48"/>
      <c r="I518" s="48"/>
      <c r="J518" s="46">
        <f t="shared" si="68"/>
        <v>53</v>
      </c>
      <c r="K518" s="82">
        <f t="shared" si="69"/>
        <v>4.2019316464271497E-2</v>
      </c>
      <c r="L518" s="43">
        <f t="shared" si="72"/>
        <v>179.90360247595518</v>
      </c>
      <c r="M518" s="43">
        <f t="shared" si="66"/>
        <v>39.57879254471014</v>
      </c>
      <c r="N518" s="43">
        <v>77.315542294259558</v>
      </c>
      <c r="O518" s="43">
        <v>38.1751545093828</v>
      </c>
      <c r="P518" s="76">
        <f>(L518+M518+N518+O518)/F518</f>
        <v>9.7079580299755885E-2</v>
      </c>
    </row>
    <row r="519" spans="1:17" s="56" customFormat="1" x14ac:dyDescent="0.25">
      <c r="A519" s="92">
        <f t="shared" si="70"/>
        <v>61</v>
      </c>
      <c r="B519" s="46" t="s">
        <v>1202</v>
      </c>
      <c r="C519" s="30"/>
      <c r="D519" s="30"/>
      <c r="E519" s="30"/>
      <c r="F519" s="46">
        <f t="shared" si="67"/>
        <v>0</v>
      </c>
      <c r="G519" s="48"/>
      <c r="H519" s="48"/>
      <c r="I519" s="48"/>
      <c r="J519" s="46">
        <f t="shared" si="68"/>
        <v>0</v>
      </c>
      <c r="K519" s="82">
        <f t="shared" si="69"/>
        <v>0</v>
      </c>
      <c r="L519" s="43">
        <f t="shared" si="72"/>
        <v>0</v>
      </c>
      <c r="M519" s="43">
        <f t="shared" ref="M519:M523" si="73">L519*0.22</f>
        <v>0</v>
      </c>
      <c r="N519" s="43">
        <v>0</v>
      </c>
      <c r="O519" s="43">
        <v>0</v>
      </c>
      <c r="P519" s="76"/>
    </row>
    <row r="520" spans="1:17" s="56" customFormat="1" x14ac:dyDescent="0.25">
      <c r="A520" s="92">
        <f t="shared" si="70"/>
        <v>62</v>
      </c>
      <c r="B520" s="46" t="s">
        <v>1244</v>
      </c>
      <c r="C520" s="30">
        <v>3217.4</v>
      </c>
      <c r="D520" s="30"/>
      <c r="E520" s="30"/>
      <c r="F520" s="46">
        <f>C520+D520+E520</f>
        <v>3217.4</v>
      </c>
      <c r="G520" s="48">
        <v>120</v>
      </c>
      <c r="H520" s="48"/>
      <c r="I520" s="48"/>
      <c r="J520" s="46">
        <f>G520+H520+I520</f>
        <v>120</v>
      </c>
      <c r="K520" s="82">
        <f t="shared" si="69"/>
        <v>3.9180683608794994E-2</v>
      </c>
      <c r="L520" s="43">
        <f t="shared" si="72"/>
        <v>167.75013783687533</v>
      </c>
      <c r="M520" s="43">
        <f t="shared" si="73"/>
        <v>36.905030324112573</v>
      </c>
      <c r="N520" s="43">
        <v>72.092457840182789</v>
      </c>
      <c r="O520" s="43">
        <v>35.596215655263933</v>
      </c>
      <c r="P520" s="76">
        <f>(L520+M520+N520+O520)/F520</f>
        <v>9.7079580299755899E-2</v>
      </c>
    </row>
    <row r="521" spans="1:17" s="56" customFormat="1" x14ac:dyDescent="0.25">
      <c r="A521" s="92">
        <f t="shared" si="70"/>
        <v>63</v>
      </c>
      <c r="B521" s="46" t="s">
        <v>1245</v>
      </c>
      <c r="C521" s="30">
        <v>3196.1</v>
      </c>
      <c r="D521" s="30"/>
      <c r="E521" s="30"/>
      <c r="F521" s="46">
        <f>C521+D521+E521</f>
        <v>3196.1</v>
      </c>
      <c r="G521" s="48">
        <v>120</v>
      </c>
      <c r="H521" s="48"/>
      <c r="I521" s="48"/>
      <c r="J521" s="46">
        <f>G521+H521+I521</f>
        <v>120</v>
      </c>
      <c r="K521" s="82">
        <f t="shared" si="69"/>
        <v>3.8921297594974098E-2</v>
      </c>
      <c r="L521" s="43">
        <f t="shared" si="72"/>
        <v>166.63958958800185</v>
      </c>
      <c r="M521" s="43">
        <f t="shared" si="73"/>
        <v>36.660709709360411</v>
      </c>
      <c r="N521" s="43">
        <v>71.615187574752341</v>
      </c>
      <c r="O521" s="43">
        <v>35.360559723935189</v>
      </c>
      <c r="P521" s="76">
        <f>(L521+M521+N521+O521)/F521</f>
        <v>9.7079580299755899E-2</v>
      </c>
    </row>
    <row r="522" spans="1:17" s="56" customFormat="1" x14ac:dyDescent="0.25">
      <c r="A522" s="92">
        <f t="shared" si="70"/>
        <v>64</v>
      </c>
      <c r="B522" s="46" t="s">
        <v>1246</v>
      </c>
      <c r="C522" s="30">
        <v>1632.1</v>
      </c>
      <c r="D522" s="30"/>
      <c r="E522" s="30"/>
      <c r="F522" s="46">
        <f>C522+D522+E522</f>
        <v>1632.1</v>
      </c>
      <c r="G522" s="48">
        <v>59</v>
      </c>
      <c r="H522" s="48"/>
      <c r="I522" s="48"/>
      <c r="J522" s="46">
        <f>G522+H522+I522</f>
        <v>59</v>
      </c>
      <c r="K522" s="82">
        <f t="shared" si="69"/>
        <v>1.9875301087186641E-2</v>
      </c>
      <c r="L522" s="43">
        <f t="shared" si="72"/>
        <v>85.095107839735249</v>
      </c>
      <c r="M522" s="43">
        <f t="shared" si="73"/>
        <v>18.720923724741755</v>
      </c>
      <c r="N522" s="43">
        <v>36.570554000423421</v>
      </c>
      <c r="O522" s="43">
        <v>18.056997442331159</v>
      </c>
      <c r="P522" s="76">
        <f>(L522+M522+N522+O522)/F522</f>
        <v>9.7079580299755885E-2</v>
      </c>
    </row>
    <row r="523" spans="1:17" s="56" customFormat="1" x14ac:dyDescent="0.25">
      <c r="A523" s="92">
        <f t="shared" si="70"/>
        <v>65</v>
      </c>
      <c r="B523" s="46" t="s">
        <v>572</v>
      </c>
      <c r="C523" s="94">
        <v>3084.1</v>
      </c>
      <c r="D523" s="48"/>
      <c r="E523" s="48">
        <v>109.7</v>
      </c>
      <c r="F523" s="46">
        <f>C523+D523+E523</f>
        <v>3193.7999999999997</v>
      </c>
      <c r="G523" s="48">
        <v>143</v>
      </c>
      <c r="H523" s="48"/>
      <c r="I523" s="48"/>
      <c r="J523" s="46">
        <f>G523+H523+I523</f>
        <v>143</v>
      </c>
      <c r="K523" s="82">
        <f t="shared" si="69"/>
        <v>3.8893288776580291E-2</v>
      </c>
      <c r="L523" s="43">
        <f t="shared" ref="L523" si="74">K523*4281.45</f>
        <v>166.51967123248969</v>
      </c>
      <c r="M523" s="43">
        <f t="shared" si="73"/>
        <v>36.63432767114773</v>
      </c>
      <c r="N523" s="43">
        <v>71.56365134890774</v>
      </c>
      <c r="O523" s="43">
        <v>30.183873795826152</v>
      </c>
      <c r="P523" s="76">
        <f>(L523+M523+N523+O523)/F523</f>
        <v>9.5466692982770163E-2</v>
      </c>
    </row>
    <row r="524" spans="1:17" s="56" customFormat="1" ht="14" x14ac:dyDescent="0.3">
      <c r="A524" s="176"/>
      <c r="B524" s="35" t="s">
        <v>1203</v>
      </c>
      <c r="C524" s="111">
        <f>SUM(C459:C523)</f>
        <v>159534.39000000004</v>
      </c>
      <c r="D524" s="174">
        <f>SUM(D459:D523)</f>
        <v>939.9</v>
      </c>
      <c r="E524" s="174">
        <f t="shared" ref="E524:N524" si="75">SUM(E459:E523)</f>
        <v>3759.6999999999994</v>
      </c>
      <c r="F524" s="174">
        <f t="shared" si="75"/>
        <v>164233.99000000002</v>
      </c>
      <c r="G524" s="174">
        <f t="shared" si="75"/>
        <v>3304</v>
      </c>
      <c r="H524" s="174">
        <f t="shared" si="75"/>
        <v>7</v>
      </c>
      <c r="I524" s="174">
        <f t="shared" si="75"/>
        <v>24</v>
      </c>
      <c r="J524" s="174">
        <f t="shared" si="75"/>
        <v>3335</v>
      </c>
      <c r="K524" s="174">
        <f t="shared" si="75"/>
        <v>2.0000000000000004</v>
      </c>
      <c r="L524" s="174">
        <f t="shared" si="75"/>
        <v>8562.9000000000015</v>
      </c>
      <c r="M524" s="174">
        <f t="shared" si="75"/>
        <v>1883.8380000000002</v>
      </c>
      <c r="N524" s="174">
        <f t="shared" si="75"/>
        <v>3679.9999999999995</v>
      </c>
      <c r="O524" s="175">
        <v>1811.8775806413166</v>
      </c>
      <c r="P524" s="76">
        <f>(L524+M524+N524+O524)/F524</f>
        <v>9.704821505366408E-2</v>
      </c>
      <c r="Q524" s="56" t="e">
        <f>F460+F462+F464+F465+F466+F467+F471+F484+F485+F486+F487+F488+F489+F490+#REF!+F491+F492+F493+F494+F495+F496+F504+F505+F506+F507+F513+F515+F516+F518+F520+F521+F522+F523</f>
        <v>#REF!</v>
      </c>
    </row>
    <row r="525" spans="1:17" s="56" customFormat="1" ht="14" x14ac:dyDescent="0.3">
      <c r="A525" s="545" t="s">
        <v>1876</v>
      </c>
      <c r="B525" s="545"/>
      <c r="C525" s="545"/>
      <c r="D525" s="545"/>
      <c r="E525" s="545"/>
      <c r="F525" s="545"/>
      <c r="G525" s="545"/>
      <c r="H525" s="545"/>
      <c r="I525" s="545"/>
      <c r="J525" s="545"/>
      <c r="K525" s="545"/>
      <c r="L525" s="545"/>
      <c r="M525" s="545"/>
      <c r="N525" s="545"/>
      <c r="O525" s="545"/>
      <c r="P525" s="545"/>
    </row>
    <row r="526" spans="1:17" s="56" customFormat="1" x14ac:dyDescent="0.25">
      <c r="A526" s="64">
        <v>1</v>
      </c>
      <c r="B526" s="46" t="s">
        <v>1205</v>
      </c>
      <c r="C526" s="46">
        <v>653.70000000000005</v>
      </c>
      <c r="D526" s="46">
        <v>37.5</v>
      </c>
      <c r="E526" s="46">
        <v>147.30000000000001</v>
      </c>
      <c r="F526" s="46">
        <f t="shared" ref="F526:F588" si="76">C526+D526+E526</f>
        <v>838.5</v>
      </c>
      <c r="G526" s="46">
        <v>13</v>
      </c>
      <c r="H526" s="46">
        <v>3</v>
      </c>
      <c r="I526" s="46">
        <v>4</v>
      </c>
      <c r="J526" s="46"/>
      <c r="K526" s="93"/>
      <c r="L526" s="43">
        <f t="shared" ref="L526:L589" si="77">K526*4281.45</f>
        <v>0</v>
      </c>
      <c r="M526" s="43"/>
      <c r="N526" s="43">
        <f t="shared" ref="N526:N589" si="78">L526*0.475</f>
        <v>0</v>
      </c>
      <c r="O526" s="43">
        <v>0</v>
      </c>
      <c r="P526" s="45"/>
    </row>
    <row r="527" spans="1:17" s="56" customFormat="1" x14ac:dyDescent="0.25">
      <c r="A527" s="65">
        <f>1+A526</f>
        <v>2</v>
      </c>
      <c r="B527" s="46" t="s">
        <v>1206</v>
      </c>
      <c r="C527" s="46">
        <v>244</v>
      </c>
      <c r="D527" s="46"/>
      <c r="E527" s="46"/>
      <c r="F527" s="46">
        <f t="shared" si="76"/>
        <v>244</v>
      </c>
      <c r="G527" s="46">
        <v>5</v>
      </c>
      <c r="H527" s="46"/>
      <c r="I527" s="46"/>
      <c r="J527" s="46"/>
      <c r="K527" s="93"/>
      <c r="L527" s="43">
        <f t="shared" si="77"/>
        <v>0</v>
      </c>
      <c r="M527" s="43"/>
      <c r="N527" s="43">
        <f t="shared" si="78"/>
        <v>0</v>
      </c>
      <c r="O527" s="43">
        <v>0</v>
      </c>
      <c r="P527" s="45"/>
    </row>
    <row r="528" spans="1:17" s="56" customFormat="1" x14ac:dyDescent="0.25">
      <c r="A528" s="65">
        <f t="shared" ref="A528:A591" si="79">1+A527</f>
        <v>3</v>
      </c>
      <c r="B528" s="46" t="s">
        <v>1207</v>
      </c>
      <c r="C528" s="46">
        <v>279.89999999999998</v>
      </c>
      <c r="D528" s="46"/>
      <c r="E528" s="46"/>
      <c r="F528" s="46">
        <f t="shared" si="76"/>
        <v>279.89999999999998</v>
      </c>
      <c r="G528" s="46">
        <v>8</v>
      </c>
      <c r="H528" s="46"/>
      <c r="I528" s="46"/>
      <c r="J528" s="46"/>
      <c r="K528" s="93"/>
      <c r="L528" s="43">
        <f t="shared" si="77"/>
        <v>0</v>
      </c>
      <c r="M528" s="43"/>
      <c r="N528" s="43">
        <f t="shared" si="78"/>
        <v>0</v>
      </c>
      <c r="O528" s="43">
        <v>0</v>
      </c>
      <c r="P528" s="45"/>
    </row>
    <row r="529" spans="1:16" s="56" customFormat="1" x14ac:dyDescent="0.25">
      <c r="A529" s="65">
        <f t="shared" si="79"/>
        <v>4</v>
      </c>
      <c r="B529" s="46" t="s">
        <v>1208</v>
      </c>
      <c r="C529" s="46">
        <v>107.3</v>
      </c>
      <c r="D529" s="46"/>
      <c r="E529" s="46"/>
      <c r="F529" s="46">
        <f t="shared" si="76"/>
        <v>107.3</v>
      </c>
      <c r="G529" s="46">
        <v>3</v>
      </c>
      <c r="H529" s="46"/>
      <c r="I529" s="46"/>
      <c r="J529" s="46"/>
      <c r="K529" s="93"/>
      <c r="L529" s="43">
        <f t="shared" si="77"/>
        <v>0</v>
      </c>
      <c r="M529" s="43"/>
      <c r="N529" s="43">
        <f t="shared" si="78"/>
        <v>0</v>
      </c>
      <c r="O529" s="43">
        <v>0</v>
      </c>
      <c r="P529" s="45"/>
    </row>
    <row r="530" spans="1:16" s="56" customFormat="1" x14ac:dyDescent="0.25">
      <c r="A530" s="65">
        <f t="shared" si="79"/>
        <v>5</v>
      </c>
      <c r="B530" s="46" t="s">
        <v>1210</v>
      </c>
      <c r="C530" s="46">
        <v>149.30000000000001</v>
      </c>
      <c r="D530" s="46"/>
      <c r="E530" s="46"/>
      <c r="F530" s="46">
        <f t="shared" si="76"/>
        <v>149.30000000000001</v>
      </c>
      <c r="G530" s="46">
        <v>4</v>
      </c>
      <c r="H530" s="46"/>
      <c r="I530" s="46"/>
      <c r="J530" s="46"/>
      <c r="K530" s="93"/>
      <c r="L530" s="43">
        <f t="shared" si="77"/>
        <v>0</v>
      </c>
      <c r="M530" s="43"/>
      <c r="N530" s="43">
        <f t="shared" si="78"/>
        <v>0</v>
      </c>
      <c r="O530" s="43">
        <v>0</v>
      </c>
      <c r="P530" s="45"/>
    </row>
    <row r="531" spans="1:16" s="56" customFormat="1" x14ac:dyDescent="0.25">
      <c r="A531" s="65">
        <f t="shared" si="79"/>
        <v>6</v>
      </c>
      <c r="B531" s="46" t="s">
        <v>1211</v>
      </c>
      <c r="C531" s="46">
        <v>111.1</v>
      </c>
      <c r="D531" s="46">
        <v>25.8</v>
      </c>
      <c r="E531" s="46"/>
      <c r="F531" s="46">
        <f t="shared" si="76"/>
        <v>136.9</v>
      </c>
      <c r="G531" s="46">
        <v>3</v>
      </c>
      <c r="H531" s="46">
        <v>1</v>
      </c>
      <c r="I531" s="46"/>
      <c r="J531" s="46"/>
      <c r="K531" s="93"/>
      <c r="L531" s="43">
        <f t="shared" si="77"/>
        <v>0</v>
      </c>
      <c r="M531" s="43"/>
      <c r="N531" s="43">
        <f t="shared" si="78"/>
        <v>0</v>
      </c>
      <c r="O531" s="43">
        <v>0</v>
      </c>
      <c r="P531" s="45"/>
    </row>
    <row r="532" spans="1:16" s="56" customFormat="1" x14ac:dyDescent="0.25">
      <c r="A532" s="65">
        <f t="shared" si="79"/>
        <v>7</v>
      </c>
      <c r="B532" s="46" t="s">
        <v>1212</v>
      </c>
      <c r="C532" s="46">
        <v>131.5</v>
      </c>
      <c r="D532" s="46"/>
      <c r="E532" s="46"/>
      <c r="F532" s="46">
        <f t="shared" si="76"/>
        <v>131.5</v>
      </c>
      <c r="G532" s="46">
        <v>3</v>
      </c>
      <c r="H532" s="46"/>
      <c r="I532" s="46"/>
      <c r="J532" s="46"/>
      <c r="K532" s="93"/>
      <c r="L532" s="43">
        <f t="shared" si="77"/>
        <v>0</v>
      </c>
      <c r="M532" s="43"/>
      <c r="N532" s="43">
        <f t="shared" si="78"/>
        <v>0</v>
      </c>
      <c r="O532" s="43">
        <v>0</v>
      </c>
      <c r="P532" s="45"/>
    </row>
    <row r="533" spans="1:16" s="56" customFormat="1" x14ac:dyDescent="0.25">
      <c r="A533" s="65">
        <f t="shared" si="79"/>
        <v>8</v>
      </c>
      <c r="B533" s="46" t="s">
        <v>1213</v>
      </c>
      <c r="C533" s="46">
        <v>164</v>
      </c>
      <c r="D533" s="46"/>
      <c r="E533" s="46"/>
      <c r="F533" s="46">
        <f t="shared" si="76"/>
        <v>164</v>
      </c>
      <c r="G533" s="46">
        <v>4</v>
      </c>
      <c r="H533" s="46"/>
      <c r="I533" s="46"/>
      <c r="J533" s="46"/>
      <c r="K533" s="93"/>
      <c r="L533" s="43">
        <f t="shared" si="77"/>
        <v>0</v>
      </c>
      <c r="M533" s="43"/>
      <c r="N533" s="43">
        <f t="shared" si="78"/>
        <v>0</v>
      </c>
      <c r="O533" s="43">
        <v>0</v>
      </c>
      <c r="P533" s="45"/>
    </row>
    <row r="534" spans="1:16" s="56" customFormat="1" x14ac:dyDescent="0.25">
      <c r="A534" s="65">
        <f t="shared" si="79"/>
        <v>9</v>
      </c>
      <c r="B534" s="46" t="s">
        <v>1214</v>
      </c>
      <c r="C534" s="46">
        <v>183.5</v>
      </c>
      <c r="D534" s="46"/>
      <c r="E534" s="46"/>
      <c r="F534" s="46">
        <f t="shared" si="76"/>
        <v>183.5</v>
      </c>
      <c r="G534" s="46">
        <v>5</v>
      </c>
      <c r="H534" s="46"/>
      <c r="I534" s="46"/>
      <c r="J534" s="46"/>
      <c r="K534" s="93"/>
      <c r="L534" s="43">
        <f t="shared" si="77"/>
        <v>0</v>
      </c>
      <c r="M534" s="43"/>
      <c r="N534" s="43">
        <f t="shared" si="78"/>
        <v>0</v>
      </c>
      <c r="O534" s="43">
        <v>0</v>
      </c>
      <c r="P534" s="45"/>
    </row>
    <row r="535" spans="1:16" s="56" customFormat="1" x14ac:dyDescent="0.25">
      <c r="A535" s="65">
        <f t="shared" si="79"/>
        <v>10</v>
      </c>
      <c r="B535" s="46" t="s">
        <v>1215</v>
      </c>
      <c r="C535" s="46">
        <v>4270.7</v>
      </c>
      <c r="D535" s="46"/>
      <c r="E535" s="46"/>
      <c r="F535" s="46">
        <f t="shared" si="76"/>
        <v>4270.7</v>
      </c>
      <c r="G535" s="46">
        <v>65</v>
      </c>
      <c r="H535" s="46">
        <v>1</v>
      </c>
      <c r="I535" s="46"/>
      <c r="J535" s="46"/>
      <c r="K535" s="45"/>
      <c r="L535" s="43">
        <f t="shared" si="77"/>
        <v>0</v>
      </c>
      <c r="M535" s="43"/>
      <c r="N535" s="43">
        <f t="shared" si="78"/>
        <v>0</v>
      </c>
      <c r="O535" s="43">
        <v>0</v>
      </c>
      <c r="P535" s="45"/>
    </row>
    <row r="536" spans="1:16" s="56" customFormat="1" x14ac:dyDescent="0.25">
      <c r="A536" s="65">
        <f t="shared" si="79"/>
        <v>11</v>
      </c>
      <c r="B536" s="46" t="s">
        <v>1216</v>
      </c>
      <c r="C536" s="46">
        <v>2670.7</v>
      </c>
      <c r="D536" s="46"/>
      <c r="E536" s="46"/>
      <c r="F536" s="46">
        <f t="shared" si="76"/>
        <v>2670.7</v>
      </c>
      <c r="G536" s="46">
        <v>56</v>
      </c>
      <c r="H536" s="46"/>
      <c r="I536" s="46">
        <v>1</v>
      </c>
      <c r="J536" s="46"/>
      <c r="K536" s="45"/>
      <c r="L536" s="43">
        <f t="shared" si="77"/>
        <v>0</v>
      </c>
      <c r="M536" s="43"/>
      <c r="N536" s="43">
        <f t="shared" si="78"/>
        <v>0</v>
      </c>
      <c r="O536" s="43">
        <v>0</v>
      </c>
      <c r="P536" s="45"/>
    </row>
    <row r="537" spans="1:16" s="56" customFormat="1" x14ac:dyDescent="0.25">
      <c r="A537" s="65">
        <f t="shared" si="79"/>
        <v>12</v>
      </c>
      <c r="B537" s="46" t="s">
        <v>1217</v>
      </c>
      <c r="C537" s="46">
        <v>463.7</v>
      </c>
      <c r="D537" s="46"/>
      <c r="E537" s="46">
        <v>121.1</v>
      </c>
      <c r="F537" s="46">
        <f t="shared" si="76"/>
        <v>584.79999999999995</v>
      </c>
      <c r="G537" s="46">
        <v>10</v>
      </c>
      <c r="H537" s="46"/>
      <c r="I537" s="46">
        <v>1</v>
      </c>
      <c r="J537" s="46"/>
      <c r="K537" s="45"/>
      <c r="L537" s="43">
        <f t="shared" si="77"/>
        <v>0</v>
      </c>
      <c r="M537" s="43"/>
      <c r="N537" s="43">
        <f t="shared" si="78"/>
        <v>0</v>
      </c>
      <c r="O537" s="43">
        <v>0</v>
      </c>
      <c r="P537" s="45"/>
    </row>
    <row r="538" spans="1:16" s="56" customFormat="1" x14ac:dyDescent="0.25">
      <c r="A538" s="65">
        <f t="shared" si="79"/>
        <v>13</v>
      </c>
      <c r="B538" s="46" t="s">
        <v>1218</v>
      </c>
      <c r="C538" s="46">
        <v>892.4</v>
      </c>
      <c r="D538" s="46"/>
      <c r="E538" s="46"/>
      <c r="F538" s="46">
        <f t="shared" si="76"/>
        <v>892.4</v>
      </c>
      <c r="G538" s="46">
        <v>25</v>
      </c>
      <c r="H538" s="46"/>
      <c r="I538" s="46">
        <v>2</v>
      </c>
      <c r="J538" s="46"/>
      <c r="K538" s="45"/>
      <c r="L538" s="43">
        <f t="shared" si="77"/>
        <v>0</v>
      </c>
      <c r="M538" s="43"/>
      <c r="N538" s="43">
        <f t="shared" si="78"/>
        <v>0</v>
      </c>
      <c r="O538" s="43">
        <v>0</v>
      </c>
      <c r="P538" s="45"/>
    </row>
    <row r="539" spans="1:16" s="56" customFormat="1" x14ac:dyDescent="0.25">
      <c r="A539" s="65">
        <f t="shared" si="79"/>
        <v>14</v>
      </c>
      <c r="B539" s="46" t="s">
        <v>1219</v>
      </c>
      <c r="C539" s="46">
        <v>481.8</v>
      </c>
      <c r="D539" s="46"/>
      <c r="E539" s="46">
        <v>50.8</v>
      </c>
      <c r="F539" s="46">
        <f t="shared" si="76"/>
        <v>532.6</v>
      </c>
      <c r="G539" s="46">
        <v>10</v>
      </c>
      <c r="H539" s="46"/>
      <c r="I539" s="46">
        <v>3</v>
      </c>
      <c r="J539" s="46"/>
      <c r="K539" s="45"/>
      <c r="L539" s="43">
        <f t="shared" si="77"/>
        <v>0</v>
      </c>
      <c r="M539" s="43"/>
      <c r="N539" s="43">
        <f t="shared" si="78"/>
        <v>0</v>
      </c>
      <c r="O539" s="43">
        <v>0</v>
      </c>
      <c r="P539" s="45"/>
    </row>
    <row r="540" spans="1:16" s="56" customFormat="1" x14ac:dyDescent="0.25">
      <c r="A540" s="65">
        <f t="shared" si="79"/>
        <v>15</v>
      </c>
      <c r="B540" s="46" t="s">
        <v>1220</v>
      </c>
      <c r="C540" s="46">
        <v>340.1</v>
      </c>
      <c r="D540" s="46"/>
      <c r="E540" s="46"/>
      <c r="F540" s="46">
        <f t="shared" si="76"/>
        <v>340.1</v>
      </c>
      <c r="G540" s="46">
        <v>7</v>
      </c>
      <c r="H540" s="46"/>
      <c r="I540" s="46"/>
      <c r="J540" s="46"/>
      <c r="K540" s="45"/>
      <c r="L540" s="43">
        <f t="shared" si="77"/>
        <v>0</v>
      </c>
      <c r="M540" s="43"/>
      <c r="N540" s="43">
        <f t="shared" si="78"/>
        <v>0</v>
      </c>
      <c r="O540" s="43">
        <v>0</v>
      </c>
      <c r="P540" s="45"/>
    </row>
    <row r="541" spans="1:16" s="56" customFormat="1" x14ac:dyDescent="0.25">
      <c r="A541" s="65">
        <f t="shared" si="79"/>
        <v>16</v>
      </c>
      <c r="B541" s="46" t="s">
        <v>1221</v>
      </c>
      <c r="C541" s="46">
        <v>449.9</v>
      </c>
      <c r="D541" s="46"/>
      <c r="E541" s="46">
        <v>99.3</v>
      </c>
      <c r="F541" s="46">
        <f t="shared" si="76"/>
        <v>549.19999999999993</v>
      </c>
      <c r="G541" s="46">
        <v>8</v>
      </c>
      <c r="H541" s="46"/>
      <c r="I541" s="46">
        <v>2</v>
      </c>
      <c r="J541" s="46"/>
      <c r="K541" s="45"/>
      <c r="L541" s="43">
        <f t="shared" si="77"/>
        <v>0</v>
      </c>
      <c r="M541" s="43"/>
      <c r="N541" s="43">
        <f t="shared" si="78"/>
        <v>0</v>
      </c>
      <c r="O541" s="43">
        <v>0</v>
      </c>
      <c r="P541" s="45"/>
    </row>
    <row r="542" spans="1:16" s="56" customFormat="1" x14ac:dyDescent="0.25">
      <c r="A542" s="65">
        <f t="shared" si="79"/>
        <v>17</v>
      </c>
      <c r="B542" s="46" t="s">
        <v>1222</v>
      </c>
      <c r="C542" s="46">
        <v>855.5</v>
      </c>
      <c r="D542" s="46"/>
      <c r="E542" s="46">
        <v>188</v>
      </c>
      <c r="F542" s="46">
        <f t="shared" si="76"/>
        <v>1043.5</v>
      </c>
      <c r="G542" s="46">
        <v>21</v>
      </c>
      <c r="H542" s="46"/>
      <c r="I542" s="46">
        <v>1</v>
      </c>
      <c r="J542" s="46"/>
      <c r="K542" s="45"/>
      <c r="L542" s="43">
        <f t="shared" si="77"/>
        <v>0</v>
      </c>
      <c r="M542" s="43"/>
      <c r="N542" s="43">
        <f t="shared" si="78"/>
        <v>0</v>
      </c>
      <c r="O542" s="43">
        <v>0</v>
      </c>
      <c r="P542" s="45"/>
    </row>
    <row r="543" spans="1:16" s="56" customFormat="1" x14ac:dyDescent="0.25">
      <c r="A543" s="65">
        <f t="shared" si="79"/>
        <v>18</v>
      </c>
      <c r="B543" s="46" t="s">
        <v>1223</v>
      </c>
      <c r="C543" s="46">
        <v>851.2</v>
      </c>
      <c r="D543" s="46"/>
      <c r="E543" s="46">
        <v>76.2</v>
      </c>
      <c r="F543" s="46">
        <f t="shared" si="76"/>
        <v>927.40000000000009</v>
      </c>
      <c r="G543" s="46">
        <v>19</v>
      </c>
      <c r="H543" s="46"/>
      <c r="I543" s="46">
        <v>2</v>
      </c>
      <c r="J543" s="46"/>
      <c r="K543" s="45"/>
      <c r="L543" s="43">
        <f t="shared" si="77"/>
        <v>0</v>
      </c>
      <c r="M543" s="43"/>
      <c r="N543" s="43">
        <f t="shared" si="78"/>
        <v>0</v>
      </c>
      <c r="O543" s="43">
        <v>0</v>
      </c>
      <c r="P543" s="45"/>
    </row>
    <row r="544" spans="1:16" s="56" customFormat="1" x14ac:dyDescent="0.25">
      <c r="A544" s="65">
        <f t="shared" si="79"/>
        <v>19</v>
      </c>
      <c r="B544" s="46" t="s">
        <v>1224</v>
      </c>
      <c r="C544" s="46">
        <v>544.4</v>
      </c>
      <c r="D544" s="46">
        <v>105.8</v>
      </c>
      <c r="E544" s="46">
        <v>74</v>
      </c>
      <c r="F544" s="46">
        <f t="shared" si="76"/>
        <v>724.19999999999993</v>
      </c>
      <c r="G544" s="46">
        <v>14</v>
      </c>
      <c r="H544" s="46">
        <v>1</v>
      </c>
      <c r="I544" s="46">
        <v>1</v>
      </c>
      <c r="J544" s="46"/>
      <c r="K544" s="45"/>
      <c r="L544" s="43">
        <f t="shared" si="77"/>
        <v>0</v>
      </c>
      <c r="M544" s="43"/>
      <c r="N544" s="43">
        <f t="shared" si="78"/>
        <v>0</v>
      </c>
      <c r="O544" s="43">
        <v>0</v>
      </c>
      <c r="P544" s="45"/>
    </row>
    <row r="545" spans="1:16" s="56" customFormat="1" x14ac:dyDescent="0.25">
      <c r="A545" s="65">
        <f t="shared" si="79"/>
        <v>20</v>
      </c>
      <c r="B545" s="46" t="s">
        <v>1225</v>
      </c>
      <c r="C545" s="46">
        <v>252.4</v>
      </c>
      <c r="D545" s="46">
        <v>53</v>
      </c>
      <c r="E545" s="46">
        <v>35.4</v>
      </c>
      <c r="F545" s="46">
        <f t="shared" si="76"/>
        <v>340.79999999999995</v>
      </c>
      <c r="G545" s="46">
        <v>6</v>
      </c>
      <c r="H545" s="46">
        <v>1</v>
      </c>
      <c r="I545" s="46">
        <v>1</v>
      </c>
      <c r="J545" s="46"/>
      <c r="K545" s="45"/>
      <c r="L545" s="43">
        <f t="shared" si="77"/>
        <v>0</v>
      </c>
      <c r="M545" s="43"/>
      <c r="N545" s="43">
        <f t="shared" si="78"/>
        <v>0</v>
      </c>
      <c r="O545" s="43">
        <v>0</v>
      </c>
      <c r="P545" s="45"/>
    </row>
    <row r="546" spans="1:16" s="56" customFormat="1" x14ac:dyDescent="0.25">
      <c r="A546" s="65">
        <f t="shared" si="79"/>
        <v>21</v>
      </c>
      <c r="B546" s="46" t="s">
        <v>1226</v>
      </c>
      <c r="C546" s="46">
        <v>446.3</v>
      </c>
      <c r="D546" s="46">
        <v>12.4</v>
      </c>
      <c r="E546" s="46">
        <v>75.400000000000006</v>
      </c>
      <c r="F546" s="46">
        <f t="shared" si="76"/>
        <v>534.1</v>
      </c>
      <c r="G546" s="46">
        <v>7</v>
      </c>
      <c r="H546" s="46">
        <v>2</v>
      </c>
      <c r="I546" s="46">
        <v>2</v>
      </c>
      <c r="J546" s="46"/>
      <c r="K546" s="45"/>
      <c r="L546" s="43">
        <f t="shared" si="77"/>
        <v>0</v>
      </c>
      <c r="M546" s="43"/>
      <c r="N546" s="43">
        <f t="shared" si="78"/>
        <v>0</v>
      </c>
      <c r="O546" s="43">
        <v>0</v>
      </c>
      <c r="P546" s="45"/>
    </row>
    <row r="547" spans="1:16" s="56" customFormat="1" x14ac:dyDescent="0.25">
      <c r="A547" s="65">
        <f t="shared" si="79"/>
        <v>22</v>
      </c>
      <c r="B547" s="46" t="s">
        <v>1227</v>
      </c>
      <c r="C547" s="46">
        <v>237.5</v>
      </c>
      <c r="D547" s="46"/>
      <c r="E547" s="46"/>
      <c r="F547" s="46">
        <f t="shared" si="76"/>
        <v>237.5</v>
      </c>
      <c r="G547" s="46">
        <v>6</v>
      </c>
      <c r="H547" s="46"/>
      <c r="I547" s="46"/>
      <c r="J547" s="46"/>
      <c r="K547" s="45"/>
      <c r="L547" s="43">
        <f t="shared" si="77"/>
        <v>0</v>
      </c>
      <c r="M547" s="43"/>
      <c r="N547" s="43">
        <f t="shared" si="78"/>
        <v>0</v>
      </c>
      <c r="O547" s="43">
        <v>0</v>
      </c>
      <c r="P547" s="45"/>
    </row>
    <row r="548" spans="1:16" s="56" customFormat="1" x14ac:dyDescent="0.25">
      <c r="A548" s="65">
        <f t="shared" si="79"/>
        <v>23</v>
      </c>
      <c r="B548" s="46" t="s">
        <v>1228</v>
      </c>
      <c r="C548" s="46">
        <v>159.5</v>
      </c>
      <c r="D548" s="46"/>
      <c r="E548" s="46">
        <v>91.9</v>
      </c>
      <c r="F548" s="46">
        <f t="shared" si="76"/>
        <v>251.4</v>
      </c>
      <c r="G548" s="46">
        <v>4</v>
      </c>
      <c r="H548" s="46"/>
      <c r="I548" s="46">
        <v>3</v>
      </c>
      <c r="J548" s="46"/>
      <c r="K548" s="45"/>
      <c r="L548" s="43">
        <f t="shared" si="77"/>
        <v>0</v>
      </c>
      <c r="M548" s="43"/>
      <c r="N548" s="43">
        <f t="shared" si="78"/>
        <v>0</v>
      </c>
      <c r="O548" s="43">
        <v>0</v>
      </c>
      <c r="P548" s="45"/>
    </row>
    <row r="549" spans="1:16" s="56" customFormat="1" x14ac:dyDescent="0.25">
      <c r="A549" s="65">
        <f t="shared" si="79"/>
        <v>24</v>
      </c>
      <c r="B549" s="46" t="s">
        <v>1229</v>
      </c>
      <c r="C549" s="46">
        <v>6036.5</v>
      </c>
      <c r="D549" s="46"/>
      <c r="E549" s="46">
        <v>57.9</v>
      </c>
      <c r="F549" s="46">
        <f t="shared" si="76"/>
        <v>6094.4</v>
      </c>
      <c r="G549" s="46">
        <v>129</v>
      </c>
      <c r="H549" s="46"/>
      <c r="I549" s="46">
        <v>3</v>
      </c>
      <c r="J549" s="46"/>
      <c r="K549" s="45"/>
      <c r="L549" s="43">
        <f t="shared" si="77"/>
        <v>0</v>
      </c>
      <c r="M549" s="43"/>
      <c r="N549" s="43">
        <f t="shared" si="78"/>
        <v>0</v>
      </c>
      <c r="O549" s="43">
        <v>0</v>
      </c>
      <c r="P549" s="45"/>
    </row>
    <row r="550" spans="1:16" s="56" customFormat="1" x14ac:dyDescent="0.25">
      <c r="A550" s="65">
        <f t="shared" si="79"/>
        <v>25</v>
      </c>
      <c r="B550" s="46" t="s">
        <v>1230</v>
      </c>
      <c r="C550" s="46">
        <v>5942.78</v>
      </c>
      <c r="D550" s="46">
        <v>26.3</v>
      </c>
      <c r="E550" s="46">
        <v>169.5</v>
      </c>
      <c r="F550" s="46">
        <f t="shared" si="76"/>
        <v>6138.58</v>
      </c>
      <c r="G550" s="46">
        <v>128</v>
      </c>
      <c r="H550" s="46">
        <v>1</v>
      </c>
      <c r="I550" s="46">
        <v>4</v>
      </c>
      <c r="J550" s="46"/>
      <c r="K550" s="45"/>
      <c r="L550" s="43">
        <f t="shared" si="77"/>
        <v>0</v>
      </c>
      <c r="M550" s="43"/>
      <c r="N550" s="43">
        <f t="shared" si="78"/>
        <v>0</v>
      </c>
      <c r="O550" s="43">
        <v>0</v>
      </c>
      <c r="P550" s="45"/>
    </row>
    <row r="551" spans="1:16" s="56" customFormat="1" x14ac:dyDescent="0.25">
      <c r="A551" s="65">
        <f t="shared" si="79"/>
        <v>26</v>
      </c>
      <c r="B551" s="46" t="s">
        <v>1231</v>
      </c>
      <c r="C551" s="46">
        <v>362.7</v>
      </c>
      <c r="D551" s="46"/>
      <c r="E551" s="46">
        <v>64.8</v>
      </c>
      <c r="F551" s="46">
        <f t="shared" si="76"/>
        <v>427.5</v>
      </c>
      <c r="G551" s="46">
        <v>8</v>
      </c>
      <c r="H551" s="46"/>
      <c r="I551" s="46">
        <v>2</v>
      </c>
      <c r="J551" s="46"/>
      <c r="K551" s="45"/>
      <c r="L551" s="43">
        <f t="shared" si="77"/>
        <v>0</v>
      </c>
      <c r="M551" s="43"/>
      <c r="N551" s="43">
        <f t="shared" si="78"/>
        <v>0</v>
      </c>
      <c r="O551" s="43">
        <v>0</v>
      </c>
      <c r="P551" s="45"/>
    </row>
    <row r="552" spans="1:16" s="56" customFormat="1" x14ac:dyDescent="0.25">
      <c r="A552" s="65">
        <f t="shared" si="79"/>
        <v>27</v>
      </c>
      <c r="B552" s="46" t="s">
        <v>1232</v>
      </c>
      <c r="C552" s="46">
        <v>5493.7</v>
      </c>
      <c r="D552" s="46"/>
      <c r="E552" s="46"/>
      <c r="F552" s="46">
        <f t="shared" si="76"/>
        <v>5493.7</v>
      </c>
      <c r="G552" s="46">
        <v>148</v>
      </c>
      <c r="H552" s="46"/>
      <c r="I552" s="46"/>
      <c r="J552" s="46"/>
      <c r="K552" s="45"/>
      <c r="L552" s="43">
        <f t="shared" si="77"/>
        <v>0</v>
      </c>
      <c r="M552" s="43"/>
      <c r="N552" s="43">
        <f t="shared" si="78"/>
        <v>0</v>
      </c>
      <c r="O552" s="43">
        <v>0</v>
      </c>
      <c r="P552" s="45"/>
    </row>
    <row r="553" spans="1:16" s="56" customFormat="1" x14ac:dyDescent="0.25">
      <c r="A553" s="65">
        <f t="shared" si="79"/>
        <v>28</v>
      </c>
      <c r="B553" s="46" t="s">
        <v>1233</v>
      </c>
      <c r="C553" s="46">
        <v>5413.1</v>
      </c>
      <c r="D553" s="46"/>
      <c r="E553" s="46">
        <v>26</v>
      </c>
      <c r="F553" s="46">
        <f t="shared" si="76"/>
        <v>5439.1</v>
      </c>
      <c r="G553" s="46">
        <v>147</v>
      </c>
      <c r="H553" s="46"/>
      <c r="I553" s="46">
        <v>2</v>
      </c>
      <c r="J553" s="46"/>
      <c r="K553" s="45"/>
      <c r="L553" s="43">
        <f t="shared" si="77"/>
        <v>0</v>
      </c>
      <c r="M553" s="43"/>
      <c r="N553" s="43">
        <f t="shared" si="78"/>
        <v>0</v>
      </c>
      <c r="O553" s="43">
        <v>0</v>
      </c>
      <c r="P553" s="45"/>
    </row>
    <row r="554" spans="1:16" s="56" customFormat="1" x14ac:dyDescent="0.25">
      <c r="A554" s="65">
        <f t="shared" si="79"/>
        <v>29</v>
      </c>
      <c r="B554" s="46" t="s">
        <v>1234</v>
      </c>
      <c r="C554" s="46">
        <v>420.4</v>
      </c>
      <c r="D554" s="46"/>
      <c r="E554" s="46">
        <v>81.3</v>
      </c>
      <c r="F554" s="46">
        <f t="shared" si="76"/>
        <v>501.7</v>
      </c>
      <c r="G554" s="46">
        <v>10</v>
      </c>
      <c r="H554" s="46"/>
      <c r="I554" s="46">
        <v>3</v>
      </c>
      <c r="J554" s="46"/>
      <c r="K554" s="45"/>
      <c r="L554" s="43">
        <f t="shared" si="77"/>
        <v>0</v>
      </c>
      <c r="M554" s="43"/>
      <c r="N554" s="43">
        <f t="shared" si="78"/>
        <v>0</v>
      </c>
      <c r="O554" s="43">
        <v>0</v>
      </c>
      <c r="P554" s="45"/>
    </row>
    <row r="555" spans="1:16" s="56" customFormat="1" x14ac:dyDescent="0.25">
      <c r="A555" s="65">
        <f t="shared" si="79"/>
        <v>30</v>
      </c>
      <c r="B555" s="46" t="s">
        <v>1235</v>
      </c>
      <c r="C555" s="46">
        <v>176.4</v>
      </c>
      <c r="D555" s="46"/>
      <c r="E555" s="46">
        <v>88.5</v>
      </c>
      <c r="F555" s="46">
        <f t="shared" si="76"/>
        <v>264.89999999999998</v>
      </c>
      <c r="G555" s="46">
        <v>5</v>
      </c>
      <c r="H555" s="46"/>
      <c r="I555" s="46">
        <v>2</v>
      </c>
      <c r="J555" s="46"/>
      <c r="K555" s="45"/>
      <c r="L555" s="43">
        <f t="shared" si="77"/>
        <v>0</v>
      </c>
      <c r="M555" s="43"/>
      <c r="N555" s="43">
        <f t="shared" si="78"/>
        <v>0</v>
      </c>
      <c r="O555" s="43">
        <v>0</v>
      </c>
      <c r="P555" s="45"/>
    </row>
    <row r="556" spans="1:16" s="56" customFormat="1" x14ac:dyDescent="0.25">
      <c r="A556" s="65">
        <f t="shared" si="79"/>
        <v>31</v>
      </c>
      <c r="B556" s="46" t="s">
        <v>1236</v>
      </c>
      <c r="C556" s="46">
        <v>476.7</v>
      </c>
      <c r="D556" s="46"/>
      <c r="E556" s="46">
        <v>38</v>
      </c>
      <c r="F556" s="46">
        <f t="shared" si="76"/>
        <v>514.70000000000005</v>
      </c>
      <c r="G556" s="46">
        <v>12</v>
      </c>
      <c r="H556" s="46"/>
      <c r="I556" s="46">
        <v>2</v>
      </c>
      <c r="J556" s="46"/>
      <c r="K556" s="45"/>
      <c r="L556" s="43">
        <f t="shared" si="77"/>
        <v>0</v>
      </c>
      <c r="M556" s="43"/>
      <c r="N556" s="43">
        <f t="shared" si="78"/>
        <v>0</v>
      </c>
      <c r="O556" s="43">
        <v>0</v>
      </c>
      <c r="P556" s="45"/>
    </row>
    <row r="557" spans="1:16" s="56" customFormat="1" x14ac:dyDescent="0.25">
      <c r="A557" s="65">
        <f t="shared" si="79"/>
        <v>32</v>
      </c>
      <c r="B557" s="46" t="s">
        <v>1241</v>
      </c>
      <c r="C557" s="46">
        <v>474.8</v>
      </c>
      <c r="D557" s="46"/>
      <c r="E557" s="46"/>
      <c r="F557" s="46">
        <f t="shared" si="76"/>
        <v>474.8</v>
      </c>
      <c r="G557" s="46">
        <v>11</v>
      </c>
      <c r="H557" s="46"/>
      <c r="I557" s="46"/>
      <c r="J557" s="46"/>
      <c r="K557" s="45"/>
      <c r="L557" s="43">
        <f t="shared" si="77"/>
        <v>0</v>
      </c>
      <c r="M557" s="43"/>
      <c r="N557" s="43">
        <f t="shared" si="78"/>
        <v>0</v>
      </c>
      <c r="O557" s="43">
        <v>0</v>
      </c>
      <c r="P557" s="45"/>
    </row>
    <row r="558" spans="1:16" s="56" customFormat="1" x14ac:dyDescent="0.25">
      <c r="A558" s="65">
        <f t="shared" si="79"/>
        <v>33</v>
      </c>
      <c r="B558" s="46" t="s">
        <v>1242</v>
      </c>
      <c r="C558" s="46">
        <v>667.03</v>
      </c>
      <c r="D558" s="46"/>
      <c r="E558" s="46"/>
      <c r="F558" s="46">
        <f t="shared" si="76"/>
        <v>667.03</v>
      </c>
      <c r="G558" s="46">
        <v>13</v>
      </c>
      <c r="H558" s="46"/>
      <c r="I558" s="46"/>
      <c r="J558" s="46"/>
      <c r="K558" s="45"/>
      <c r="L558" s="43">
        <f t="shared" si="77"/>
        <v>0</v>
      </c>
      <c r="M558" s="43"/>
      <c r="N558" s="43">
        <f t="shared" si="78"/>
        <v>0</v>
      </c>
      <c r="O558" s="43">
        <v>0</v>
      </c>
      <c r="P558" s="45"/>
    </row>
    <row r="559" spans="1:16" s="56" customFormat="1" x14ac:dyDescent="0.25">
      <c r="A559" s="65">
        <f t="shared" si="79"/>
        <v>34</v>
      </c>
      <c r="B559" s="46" t="s">
        <v>1243</v>
      </c>
      <c r="C559" s="46">
        <v>1023.7</v>
      </c>
      <c r="D559" s="46"/>
      <c r="E559" s="46"/>
      <c r="F559" s="46">
        <f t="shared" si="76"/>
        <v>1023.7</v>
      </c>
      <c r="G559" s="46">
        <v>24</v>
      </c>
      <c r="H559" s="46"/>
      <c r="I559" s="46"/>
      <c r="J559" s="46"/>
      <c r="K559" s="45"/>
      <c r="L559" s="43">
        <f t="shared" si="77"/>
        <v>0</v>
      </c>
      <c r="M559" s="43"/>
      <c r="N559" s="43">
        <f t="shared" si="78"/>
        <v>0</v>
      </c>
      <c r="O559" s="43">
        <v>0</v>
      </c>
      <c r="P559" s="45"/>
    </row>
    <row r="560" spans="1:16" s="56" customFormat="1" x14ac:dyDescent="0.25">
      <c r="A560" s="65">
        <f t="shared" si="79"/>
        <v>35</v>
      </c>
      <c r="B560" s="46" t="s">
        <v>1247</v>
      </c>
      <c r="C560" s="46">
        <v>214.1</v>
      </c>
      <c r="D560" s="46"/>
      <c r="E560" s="46"/>
      <c r="F560" s="46">
        <f t="shared" si="76"/>
        <v>214.1</v>
      </c>
      <c r="G560" s="46">
        <v>6</v>
      </c>
      <c r="H560" s="46"/>
      <c r="I560" s="46"/>
      <c r="J560" s="46"/>
      <c r="K560" s="45"/>
      <c r="L560" s="43">
        <f t="shared" si="77"/>
        <v>0</v>
      </c>
      <c r="M560" s="43"/>
      <c r="N560" s="43">
        <f t="shared" si="78"/>
        <v>0</v>
      </c>
      <c r="O560" s="43">
        <v>0</v>
      </c>
      <c r="P560" s="45"/>
    </row>
    <row r="561" spans="1:16" s="56" customFormat="1" x14ac:dyDescent="0.25">
      <c r="A561" s="65">
        <f t="shared" si="79"/>
        <v>36</v>
      </c>
      <c r="B561" s="46" t="s">
        <v>1248</v>
      </c>
      <c r="C561" s="46">
        <v>396.1</v>
      </c>
      <c r="D561" s="46"/>
      <c r="E561" s="46">
        <v>77.8</v>
      </c>
      <c r="F561" s="46">
        <f t="shared" si="76"/>
        <v>473.90000000000003</v>
      </c>
      <c r="G561" s="46">
        <v>9</v>
      </c>
      <c r="H561" s="46"/>
      <c r="I561" s="46">
        <v>1</v>
      </c>
      <c r="J561" s="46"/>
      <c r="K561" s="45"/>
      <c r="L561" s="43">
        <f t="shared" si="77"/>
        <v>0</v>
      </c>
      <c r="M561" s="43"/>
      <c r="N561" s="43">
        <f t="shared" si="78"/>
        <v>0</v>
      </c>
      <c r="O561" s="43">
        <v>0</v>
      </c>
      <c r="P561" s="45"/>
    </row>
    <row r="562" spans="1:16" s="56" customFormat="1" x14ac:dyDescent="0.25">
      <c r="A562" s="65">
        <f t="shared" si="79"/>
        <v>37</v>
      </c>
      <c r="B562" s="46" t="s">
        <v>1249</v>
      </c>
      <c r="C562" s="46">
        <v>479.6</v>
      </c>
      <c r="D562" s="46"/>
      <c r="E562" s="46"/>
      <c r="F562" s="46">
        <f t="shared" si="76"/>
        <v>479.6</v>
      </c>
      <c r="G562" s="46">
        <v>9</v>
      </c>
      <c r="H562" s="46"/>
      <c r="I562" s="46">
        <v>1</v>
      </c>
      <c r="J562" s="46"/>
      <c r="K562" s="45"/>
      <c r="L562" s="43">
        <f t="shared" si="77"/>
        <v>0</v>
      </c>
      <c r="M562" s="43"/>
      <c r="N562" s="43">
        <f t="shared" si="78"/>
        <v>0</v>
      </c>
      <c r="O562" s="43">
        <v>0</v>
      </c>
      <c r="P562" s="45"/>
    </row>
    <row r="563" spans="1:16" s="56" customFormat="1" x14ac:dyDescent="0.25">
      <c r="A563" s="65">
        <f t="shared" si="79"/>
        <v>38</v>
      </c>
      <c r="B563" s="46" t="s">
        <v>1250</v>
      </c>
      <c r="C563" s="46">
        <v>415.6</v>
      </c>
      <c r="D563" s="46"/>
      <c r="E563" s="46"/>
      <c r="F563" s="46">
        <f t="shared" si="76"/>
        <v>415.6</v>
      </c>
      <c r="G563" s="46">
        <v>6</v>
      </c>
      <c r="H563" s="46"/>
      <c r="I563" s="46"/>
      <c r="J563" s="46"/>
      <c r="K563" s="45"/>
      <c r="L563" s="43">
        <f t="shared" si="77"/>
        <v>0</v>
      </c>
      <c r="M563" s="43"/>
      <c r="N563" s="43">
        <f t="shared" si="78"/>
        <v>0</v>
      </c>
      <c r="O563" s="43">
        <v>0</v>
      </c>
      <c r="P563" s="45"/>
    </row>
    <row r="564" spans="1:16" s="56" customFormat="1" x14ac:dyDescent="0.25">
      <c r="A564" s="65">
        <f t="shared" si="79"/>
        <v>39</v>
      </c>
      <c r="B564" s="46" t="s">
        <v>1251</v>
      </c>
      <c r="C564" s="46">
        <v>338.9</v>
      </c>
      <c r="D564" s="46"/>
      <c r="E564" s="46">
        <v>73.099999999999994</v>
      </c>
      <c r="F564" s="46">
        <f t="shared" si="76"/>
        <v>412</v>
      </c>
      <c r="G564" s="46">
        <v>6</v>
      </c>
      <c r="H564" s="46"/>
      <c r="I564" s="46">
        <v>2</v>
      </c>
      <c r="J564" s="46"/>
      <c r="K564" s="45"/>
      <c r="L564" s="43">
        <f t="shared" si="77"/>
        <v>0</v>
      </c>
      <c r="M564" s="43"/>
      <c r="N564" s="43">
        <f t="shared" si="78"/>
        <v>0</v>
      </c>
      <c r="O564" s="43">
        <v>0</v>
      </c>
      <c r="P564" s="45"/>
    </row>
    <row r="565" spans="1:16" s="56" customFormat="1" x14ac:dyDescent="0.25">
      <c r="A565" s="65">
        <f t="shared" si="79"/>
        <v>40</v>
      </c>
      <c r="B565" s="46" t="s">
        <v>1252</v>
      </c>
      <c r="C565" s="46">
        <v>154.69999999999999</v>
      </c>
      <c r="D565" s="46"/>
      <c r="E565" s="46"/>
      <c r="F565" s="46">
        <f t="shared" si="76"/>
        <v>154.69999999999999</v>
      </c>
      <c r="G565" s="46">
        <v>3</v>
      </c>
      <c r="H565" s="46"/>
      <c r="I565" s="46"/>
      <c r="J565" s="46"/>
      <c r="K565" s="45"/>
      <c r="L565" s="43">
        <f t="shared" si="77"/>
        <v>0</v>
      </c>
      <c r="M565" s="43"/>
      <c r="N565" s="43">
        <f t="shared" si="78"/>
        <v>0</v>
      </c>
      <c r="O565" s="43">
        <v>0</v>
      </c>
      <c r="P565" s="45"/>
    </row>
    <row r="566" spans="1:16" s="56" customFormat="1" x14ac:dyDescent="0.25">
      <c r="A566" s="65">
        <f t="shared" si="79"/>
        <v>41</v>
      </c>
      <c r="B566" s="46" t="s">
        <v>1253</v>
      </c>
      <c r="C566" s="46">
        <v>127</v>
      </c>
      <c r="D566" s="46">
        <v>51.8</v>
      </c>
      <c r="E566" s="46"/>
      <c r="F566" s="46">
        <f t="shared" si="76"/>
        <v>178.8</v>
      </c>
      <c r="G566" s="46">
        <v>3</v>
      </c>
      <c r="H566" s="46">
        <v>1</v>
      </c>
      <c r="I566" s="46"/>
      <c r="J566" s="46"/>
      <c r="K566" s="45"/>
      <c r="L566" s="43">
        <f t="shared" si="77"/>
        <v>0</v>
      </c>
      <c r="M566" s="43"/>
      <c r="N566" s="43">
        <f t="shared" si="78"/>
        <v>0</v>
      </c>
      <c r="O566" s="43">
        <v>0</v>
      </c>
      <c r="P566" s="45"/>
    </row>
    <row r="567" spans="1:16" s="56" customFormat="1" x14ac:dyDescent="0.25">
      <c r="A567" s="65">
        <f t="shared" si="79"/>
        <v>42</v>
      </c>
      <c r="B567" s="46" t="s">
        <v>1254</v>
      </c>
      <c r="C567" s="46">
        <v>228.6</v>
      </c>
      <c r="D567" s="46"/>
      <c r="E567" s="46"/>
      <c r="F567" s="46">
        <f t="shared" si="76"/>
        <v>228.6</v>
      </c>
      <c r="G567" s="46">
        <v>6</v>
      </c>
      <c r="H567" s="46"/>
      <c r="I567" s="46"/>
      <c r="J567" s="46"/>
      <c r="K567" s="45"/>
      <c r="L567" s="43">
        <f t="shared" si="77"/>
        <v>0</v>
      </c>
      <c r="M567" s="43"/>
      <c r="N567" s="43">
        <f t="shared" si="78"/>
        <v>0</v>
      </c>
      <c r="O567" s="43">
        <v>0</v>
      </c>
      <c r="P567" s="45"/>
    </row>
    <row r="568" spans="1:16" s="56" customFormat="1" x14ac:dyDescent="0.25">
      <c r="A568" s="65">
        <f t="shared" si="79"/>
        <v>43</v>
      </c>
      <c r="B568" s="46" t="s">
        <v>1255</v>
      </c>
      <c r="C568" s="46">
        <v>211.7</v>
      </c>
      <c r="D568" s="46"/>
      <c r="E568" s="46"/>
      <c r="F568" s="46">
        <f t="shared" si="76"/>
        <v>211.7</v>
      </c>
      <c r="G568" s="46">
        <v>7</v>
      </c>
      <c r="H568" s="46"/>
      <c r="I568" s="46"/>
      <c r="J568" s="46"/>
      <c r="K568" s="45"/>
      <c r="L568" s="43">
        <f t="shared" si="77"/>
        <v>0</v>
      </c>
      <c r="M568" s="43"/>
      <c r="N568" s="43">
        <f t="shared" si="78"/>
        <v>0</v>
      </c>
      <c r="O568" s="43">
        <v>0</v>
      </c>
      <c r="P568" s="45"/>
    </row>
    <row r="569" spans="1:16" s="56" customFormat="1" ht="13" x14ac:dyDescent="0.3">
      <c r="A569" s="65">
        <f t="shared" si="79"/>
        <v>44</v>
      </c>
      <c r="B569" s="46" t="s">
        <v>1256</v>
      </c>
      <c r="C569" s="46">
        <v>209.66</v>
      </c>
      <c r="D569" s="46"/>
      <c r="E569" s="19"/>
      <c r="F569" s="46">
        <f t="shared" si="76"/>
        <v>209.66</v>
      </c>
      <c r="G569" s="46">
        <v>6</v>
      </c>
      <c r="H569" s="46"/>
      <c r="I569" s="46"/>
      <c r="J569" s="46"/>
      <c r="K569" s="45"/>
      <c r="L569" s="43">
        <f t="shared" si="77"/>
        <v>0</v>
      </c>
      <c r="M569" s="43"/>
      <c r="N569" s="43">
        <f t="shared" si="78"/>
        <v>0</v>
      </c>
      <c r="O569" s="43">
        <v>0</v>
      </c>
      <c r="P569" s="45"/>
    </row>
    <row r="570" spans="1:16" s="56" customFormat="1" x14ac:dyDescent="0.25">
      <c r="A570" s="65">
        <f t="shared" si="79"/>
        <v>45</v>
      </c>
      <c r="B570" s="46" t="s">
        <v>1257</v>
      </c>
      <c r="C570" s="46">
        <v>211.9</v>
      </c>
      <c r="D570" s="46"/>
      <c r="E570" s="46"/>
      <c r="F570" s="46">
        <f t="shared" si="76"/>
        <v>211.9</v>
      </c>
      <c r="G570" s="46">
        <v>6</v>
      </c>
      <c r="H570" s="46"/>
      <c r="I570" s="46"/>
      <c r="J570" s="46"/>
      <c r="K570" s="45"/>
      <c r="L570" s="43">
        <f t="shared" si="77"/>
        <v>0</v>
      </c>
      <c r="M570" s="43"/>
      <c r="N570" s="43">
        <f t="shared" si="78"/>
        <v>0</v>
      </c>
      <c r="O570" s="43">
        <v>0</v>
      </c>
      <c r="P570" s="45"/>
    </row>
    <row r="571" spans="1:16" s="56" customFormat="1" x14ac:dyDescent="0.25">
      <c r="A571" s="65">
        <f t="shared" si="79"/>
        <v>46</v>
      </c>
      <c r="B571" s="46" t="s">
        <v>1258</v>
      </c>
      <c r="C571" s="46">
        <v>207</v>
      </c>
      <c r="D571" s="46"/>
      <c r="E571" s="46"/>
      <c r="F571" s="46">
        <f t="shared" si="76"/>
        <v>207</v>
      </c>
      <c r="G571" s="46">
        <v>6</v>
      </c>
      <c r="H571" s="46"/>
      <c r="I571" s="46"/>
      <c r="J571" s="46"/>
      <c r="K571" s="45"/>
      <c r="L571" s="43">
        <f t="shared" si="77"/>
        <v>0</v>
      </c>
      <c r="M571" s="43"/>
      <c r="N571" s="43">
        <f t="shared" si="78"/>
        <v>0</v>
      </c>
      <c r="O571" s="43">
        <v>0</v>
      </c>
      <c r="P571" s="45"/>
    </row>
    <row r="572" spans="1:16" s="56" customFormat="1" x14ac:dyDescent="0.25">
      <c r="A572" s="65">
        <f t="shared" si="79"/>
        <v>47</v>
      </c>
      <c r="B572" s="46" t="s">
        <v>1259</v>
      </c>
      <c r="C572" s="46">
        <v>513.6</v>
      </c>
      <c r="D572" s="46"/>
      <c r="E572" s="46"/>
      <c r="F572" s="46">
        <f t="shared" si="76"/>
        <v>513.6</v>
      </c>
      <c r="G572" s="46">
        <v>11</v>
      </c>
      <c r="H572" s="46"/>
      <c r="I572" s="46"/>
      <c r="J572" s="46"/>
      <c r="K572" s="45"/>
      <c r="L572" s="43">
        <f t="shared" si="77"/>
        <v>0</v>
      </c>
      <c r="M572" s="43"/>
      <c r="N572" s="43">
        <f t="shared" si="78"/>
        <v>0</v>
      </c>
      <c r="O572" s="43">
        <v>0</v>
      </c>
      <c r="P572" s="45"/>
    </row>
    <row r="573" spans="1:16" s="56" customFormat="1" x14ac:dyDescent="0.25">
      <c r="A573" s="65">
        <f t="shared" si="79"/>
        <v>48</v>
      </c>
      <c r="B573" s="46" t="s">
        <v>1260</v>
      </c>
      <c r="C573" s="46">
        <v>322.89999999999998</v>
      </c>
      <c r="D573" s="46">
        <v>13.4</v>
      </c>
      <c r="E573" s="46"/>
      <c r="F573" s="46">
        <f t="shared" si="76"/>
        <v>336.29999999999995</v>
      </c>
      <c r="G573" s="46">
        <v>8</v>
      </c>
      <c r="H573" s="46">
        <v>1</v>
      </c>
      <c r="I573" s="46"/>
      <c r="J573" s="46"/>
      <c r="K573" s="45"/>
      <c r="L573" s="43">
        <f t="shared" si="77"/>
        <v>0</v>
      </c>
      <c r="M573" s="43"/>
      <c r="N573" s="43">
        <f t="shared" si="78"/>
        <v>0</v>
      </c>
      <c r="O573" s="43">
        <v>0</v>
      </c>
      <c r="P573" s="45"/>
    </row>
    <row r="574" spans="1:16" s="56" customFormat="1" x14ac:dyDescent="0.25">
      <c r="A574" s="65">
        <f t="shared" si="79"/>
        <v>49</v>
      </c>
      <c r="B574" s="46" t="s">
        <v>1261</v>
      </c>
      <c r="C574" s="46">
        <v>315.5</v>
      </c>
      <c r="D574" s="46"/>
      <c r="E574" s="46"/>
      <c r="F574" s="46">
        <f t="shared" si="76"/>
        <v>315.5</v>
      </c>
      <c r="G574" s="46">
        <v>6</v>
      </c>
      <c r="H574" s="46"/>
      <c r="I574" s="46"/>
      <c r="J574" s="46"/>
      <c r="K574" s="45"/>
      <c r="L574" s="43">
        <f t="shared" si="77"/>
        <v>0</v>
      </c>
      <c r="M574" s="43"/>
      <c r="N574" s="43">
        <f t="shared" si="78"/>
        <v>0</v>
      </c>
      <c r="O574" s="43">
        <v>0</v>
      </c>
      <c r="P574" s="45"/>
    </row>
    <row r="575" spans="1:16" s="56" customFormat="1" x14ac:dyDescent="0.25">
      <c r="A575" s="65">
        <f t="shared" si="79"/>
        <v>50</v>
      </c>
      <c r="B575" s="46" t="s">
        <v>1262</v>
      </c>
      <c r="C575" s="46">
        <v>375.8</v>
      </c>
      <c r="D575" s="46"/>
      <c r="E575" s="46"/>
      <c r="F575" s="46">
        <f t="shared" si="76"/>
        <v>375.8</v>
      </c>
      <c r="G575" s="46">
        <v>6</v>
      </c>
      <c r="H575" s="46"/>
      <c r="I575" s="46"/>
      <c r="J575" s="46"/>
      <c r="K575" s="45"/>
      <c r="L575" s="43">
        <f t="shared" si="77"/>
        <v>0</v>
      </c>
      <c r="M575" s="43"/>
      <c r="N575" s="43">
        <f t="shared" si="78"/>
        <v>0</v>
      </c>
      <c r="O575" s="43">
        <v>0</v>
      </c>
      <c r="P575" s="45"/>
    </row>
    <row r="576" spans="1:16" s="56" customFormat="1" x14ac:dyDescent="0.25">
      <c r="A576" s="65">
        <f t="shared" si="79"/>
        <v>51</v>
      </c>
      <c r="B576" s="46" t="s">
        <v>1268</v>
      </c>
      <c r="C576" s="46">
        <v>267.3</v>
      </c>
      <c r="D576" s="46"/>
      <c r="E576" s="46"/>
      <c r="F576" s="46">
        <f t="shared" si="76"/>
        <v>267.3</v>
      </c>
      <c r="G576" s="46">
        <v>6</v>
      </c>
      <c r="H576" s="46"/>
      <c r="I576" s="46"/>
      <c r="J576" s="46"/>
      <c r="K576" s="45"/>
      <c r="L576" s="43">
        <f t="shared" si="77"/>
        <v>0</v>
      </c>
      <c r="M576" s="43"/>
      <c r="N576" s="43">
        <f t="shared" si="78"/>
        <v>0</v>
      </c>
      <c r="O576" s="43">
        <v>0</v>
      </c>
      <c r="P576" s="45"/>
    </row>
    <row r="577" spans="1:16" s="56" customFormat="1" x14ac:dyDescent="0.25">
      <c r="A577" s="65">
        <f t="shared" si="79"/>
        <v>52</v>
      </c>
      <c r="B577" s="46" t="s">
        <v>1269</v>
      </c>
      <c r="C577" s="46">
        <v>505.3</v>
      </c>
      <c r="D577" s="46"/>
      <c r="E577" s="46"/>
      <c r="F577" s="46">
        <f t="shared" si="76"/>
        <v>505.3</v>
      </c>
      <c r="G577" s="46">
        <v>16</v>
      </c>
      <c r="H577" s="46"/>
      <c r="I577" s="46"/>
      <c r="J577" s="46"/>
      <c r="K577" s="45"/>
      <c r="L577" s="43">
        <f t="shared" si="77"/>
        <v>0</v>
      </c>
      <c r="M577" s="43"/>
      <c r="N577" s="43">
        <f t="shared" si="78"/>
        <v>0</v>
      </c>
      <c r="O577" s="43">
        <v>0</v>
      </c>
      <c r="P577" s="45"/>
    </row>
    <row r="578" spans="1:16" s="56" customFormat="1" x14ac:dyDescent="0.25">
      <c r="A578" s="65">
        <f t="shared" si="79"/>
        <v>53</v>
      </c>
      <c r="B578" s="46" t="s">
        <v>1270</v>
      </c>
      <c r="C578" s="46">
        <v>500.8</v>
      </c>
      <c r="D578" s="46"/>
      <c r="E578" s="46"/>
      <c r="F578" s="46">
        <f t="shared" si="76"/>
        <v>500.8</v>
      </c>
      <c r="G578" s="46">
        <v>16</v>
      </c>
      <c r="H578" s="46"/>
      <c r="I578" s="46"/>
      <c r="J578" s="46"/>
      <c r="K578" s="45"/>
      <c r="L578" s="43">
        <f t="shared" si="77"/>
        <v>0</v>
      </c>
      <c r="M578" s="43"/>
      <c r="N578" s="43">
        <f t="shared" si="78"/>
        <v>0</v>
      </c>
      <c r="O578" s="43">
        <v>0</v>
      </c>
      <c r="P578" s="45"/>
    </row>
    <row r="579" spans="1:16" s="56" customFormat="1" x14ac:dyDescent="0.25">
      <c r="A579" s="65">
        <f t="shared" si="79"/>
        <v>54</v>
      </c>
      <c r="B579" s="46" t="s">
        <v>1271</v>
      </c>
      <c r="C579" s="46">
        <v>494</v>
      </c>
      <c r="D579" s="46"/>
      <c r="E579" s="46"/>
      <c r="F579" s="46">
        <f t="shared" si="76"/>
        <v>494</v>
      </c>
      <c r="G579" s="46">
        <v>17</v>
      </c>
      <c r="H579" s="46"/>
      <c r="I579" s="46"/>
      <c r="J579" s="46"/>
      <c r="K579" s="45"/>
      <c r="L579" s="43">
        <f t="shared" si="77"/>
        <v>0</v>
      </c>
      <c r="M579" s="43"/>
      <c r="N579" s="43">
        <f t="shared" si="78"/>
        <v>0</v>
      </c>
      <c r="O579" s="43">
        <v>0</v>
      </c>
      <c r="P579" s="45"/>
    </row>
    <row r="580" spans="1:16" s="56" customFormat="1" x14ac:dyDescent="0.25">
      <c r="A580" s="65">
        <f t="shared" si="79"/>
        <v>55</v>
      </c>
      <c r="B580" s="46" t="s">
        <v>1272</v>
      </c>
      <c r="C580" s="46">
        <v>504.3</v>
      </c>
      <c r="D580" s="46"/>
      <c r="E580" s="46"/>
      <c r="F580" s="46">
        <f t="shared" si="76"/>
        <v>504.3</v>
      </c>
      <c r="G580" s="46">
        <v>15</v>
      </c>
      <c r="H580" s="46"/>
      <c r="I580" s="46"/>
      <c r="J580" s="46"/>
      <c r="K580" s="45"/>
      <c r="L580" s="43">
        <f t="shared" si="77"/>
        <v>0</v>
      </c>
      <c r="M580" s="43"/>
      <c r="N580" s="43">
        <f t="shared" si="78"/>
        <v>0</v>
      </c>
      <c r="O580" s="43">
        <v>0</v>
      </c>
      <c r="P580" s="45"/>
    </row>
    <row r="581" spans="1:16" s="56" customFormat="1" x14ac:dyDescent="0.25">
      <c r="A581" s="65">
        <f t="shared" si="79"/>
        <v>56</v>
      </c>
      <c r="B581" s="46" t="s">
        <v>1273</v>
      </c>
      <c r="C581" s="46">
        <v>272.3</v>
      </c>
      <c r="D581" s="46"/>
      <c r="E581" s="46"/>
      <c r="F581" s="46">
        <f t="shared" si="76"/>
        <v>272.3</v>
      </c>
      <c r="G581" s="46">
        <v>8</v>
      </c>
      <c r="H581" s="46"/>
      <c r="I581" s="46"/>
      <c r="J581" s="46"/>
      <c r="K581" s="45"/>
      <c r="L581" s="43">
        <f t="shared" si="77"/>
        <v>0</v>
      </c>
      <c r="M581" s="43"/>
      <c r="N581" s="43">
        <f t="shared" si="78"/>
        <v>0</v>
      </c>
      <c r="O581" s="43">
        <v>0</v>
      </c>
      <c r="P581" s="45"/>
    </row>
    <row r="582" spans="1:16" s="56" customFormat="1" x14ac:dyDescent="0.25">
      <c r="A582" s="65">
        <f t="shared" si="79"/>
        <v>57</v>
      </c>
      <c r="B582" s="46" t="s">
        <v>1274</v>
      </c>
      <c r="C582" s="46">
        <v>388.84</v>
      </c>
      <c r="D582" s="46"/>
      <c r="E582" s="46"/>
      <c r="F582" s="46">
        <f t="shared" si="76"/>
        <v>388.84</v>
      </c>
      <c r="G582" s="46">
        <v>14</v>
      </c>
      <c r="H582" s="46"/>
      <c r="I582" s="46"/>
      <c r="J582" s="46"/>
      <c r="K582" s="45"/>
      <c r="L582" s="43">
        <f t="shared" si="77"/>
        <v>0</v>
      </c>
      <c r="M582" s="43"/>
      <c r="N582" s="43">
        <f t="shared" si="78"/>
        <v>0</v>
      </c>
      <c r="O582" s="43">
        <v>0</v>
      </c>
      <c r="P582" s="45"/>
    </row>
    <row r="583" spans="1:16" s="56" customFormat="1" x14ac:dyDescent="0.25">
      <c r="A583" s="65">
        <f t="shared" si="79"/>
        <v>58</v>
      </c>
      <c r="B583" s="46" t="s">
        <v>1275</v>
      </c>
      <c r="C583" s="46">
        <v>441.6</v>
      </c>
      <c r="D583" s="46"/>
      <c r="E583" s="46"/>
      <c r="F583" s="46">
        <f t="shared" si="76"/>
        <v>441.6</v>
      </c>
      <c r="G583" s="46">
        <v>12</v>
      </c>
      <c r="H583" s="46"/>
      <c r="I583" s="46"/>
      <c r="J583" s="46"/>
      <c r="K583" s="45"/>
      <c r="L583" s="43">
        <f t="shared" si="77"/>
        <v>0</v>
      </c>
      <c r="M583" s="43"/>
      <c r="N583" s="43">
        <f t="shared" si="78"/>
        <v>0</v>
      </c>
      <c r="O583" s="43">
        <v>0</v>
      </c>
      <c r="P583" s="45"/>
    </row>
    <row r="584" spans="1:16" s="56" customFormat="1" x14ac:dyDescent="0.25">
      <c r="A584" s="65">
        <f t="shared" si="79"/>
        <v>59</v>
      </c>
      <c r="B584" s="46" t="s">
        <v>1276</v>
      </c>
      <c r="C584" s="46">
        <v>440.7</v>
      </c>
      <c r="D584" s="46"/>
      <c r="E584" s="46"/>
      <c r="F584" s="46">
        <f t="shared" si="76"/>
        <v>440.7</v>
      </c>
      <c r="G584" s="46">
        <v>12</v>
      </c>
      <c r="H584" s="46"/>
      <c r="I584" s="46"/>
      <c r="J584" s="46"/>
      <c r="K584" s="45"/>
      <c r="L584" s="43">
        <f t="shared" si="77"/>
        <v>0</v>
      </c>
      <c r="M584" s="43"/>
      <c r="N584" s="43">
        <f t="shared" si="78"/>
        <v>0</v>
      </c>
      <c r="O584" s="43">
        <v>0</v>
      </c>
      <c r="P584" s="45"/>
    </row>
    <row r="585" spans="1:16" s="56" customFormat="1" x14ac:dyDescent="0.25">
      <c r="A585" s="65">
        <f t="shared" si="79"/>
        <v>60</v>
      </c>
      <c r="B585" s="46" t="s">
        <v>1277</v>
      </c>
      <c r="C585" s="46">
        <v>399.7</v>
      </c>
      <c r="D585" s="46"/>
      <c r="E585" s="46"/>
      <c r="F585" s="46">
        <f t="shared" si="76"/>
        <v>399.7</v>
      </c>
      <c r="G585" s="46">
        <v>12</v>
      </c>
      <c r="H585" s="46"/>
      <c r="I585" s="46"/>
      <c r="J585" s="46"/>
      <c r="K585" s="45"/>
      <c r="L585" s="43">
        <f t="shared" si="77"/>
        <v>0</v>
      </c>
      <c r="M585" s="43"/>
      <c r="N585" s="43">
        <f t="shared" si="78"/>
        <v>0</v>
      </c>
      <c r="O585" s="43">
        <v>0</v>
      </c>
      <c r="P585" s="45"/>
    </row>
    <row r="586" spans="1:16" s="56" customFormat="1" x14ac:dyDescent="0.25">
      <c r="A586" s="65">
        <f t="shared" si="79"/>
        <v>61</v>
      </c>
      <c r="B586" s="46" t="s">
        <v>1278</v>
      </c>
      <c r="C586" s="46">
        <v>275.89999999999998</v>
      </c>
      <c r="D586" s="46"/>
      <c r="E586" s="46"/>
      <c r="F586" s="46">
        <f t="shared" si="76"/>
        <v>275.89999999999998</v>
      </c>
      <c r="G586" s="46">
        <v>8</v>
      </c>
      <c r="H586" s="46"/>
      <c r="I586" s="46"/>
      <c r="J586" s="46"/>
      <c r="K586" s="45"/>
      <c r="L586" s="43">
        <f t="shared" si="77"/>
        <v>0</v>
      </c>
      <c r="M586" s="43"/>
      <c r="N586" s="43">
        <f t="shared" si="78"/>
        <v>0</v>
      </c>
      <c r="O586" s="43">
        <v>0</v>
      </c>
      <c r="P586" s="45"/>
    </row>
    <row r="587" spans="1:16" s="56" customFormat="1" x14ac:dyDescent="0.25">
      <c r="A587" s="65">
        <f t="shared" si="79"/>
        <v>62</v>
      </c>
      <c r="B587" s="46" t="s">
        <v>1279</v>
      </c>
      <c r="C587" s="46">
        <v>417.4</v>
      </c>
      <c r="D587" s="46"/>
      <c r="E587" s="46"/>
      <c r="F587" s="46">
        <f t="shared" si="76"/>
        <v>417.4</v>
      </c>
      <c r="G587" s="46">
        <v>15</v>
      </c>
      <c r="H587" s="46"/>
      <c r="I587" s="46"/>
      <c r="J587" s="46"/>
      <c r="K587" s="45"/>
      <c r="L587" s="43">
        <f t="shared" si="77"/>
        <v>0</v>
      </c>
      <c r="M587" s="43"/>
      <c r="N587" s="43">
        <f t="shared" si="78"/>
        <v>0</v>
      </c>
      <c r="O587" s="43">
        <v>0</v>
      </c>
      <c r="P587" s="45"/>
    </row>
    <row r="588" spans="1:16" s="56" customFormat="1" x14ac:dyDescent="0.25">
      <c r="A588" s="65">
        <f t="shared" si="79"/>
        <v>63</v>
      </c>
      <c r="B588" s="46" t="s">
        <v>1280</v>
      </c>
      <c r="C588" s="46">
        <v>450.1</v>
      </c>
      <c r="D588" s="46"/>
      <c r="E588" s="46"/>
      <c r="F588" s="46">
        <f t="shared" si="76"/>
        <v>450.1</v>
      </c>
      <c r="G588" s="46">
        <v>12</v>
      </c>
      <c r="H588" s="46"/>
      <c r="I588" s="46"/>
      <c r="J588" s="46"/>
      <c r="K588" s="45"/>
      <c r="L588" s="43">
        <f t="shared" si="77"/>
        <v>0</v>
      </c>
      <c r="M588" s="43"/>
      <c r="N588" s="43">
        <f t="shared" si="78"/>
        <v>0</v>
      </c>
      <c r="O588" s="43">
        <v>0</v>
      </c>
      <c r="P588" s="45"/>
    </row>
    <row r="589" spans="1:16" s="56" customFormat="1" x14ac:dyDescent="0.25">
      <c r="A589" s="65">
        <f t="shared" si="79"/>
        <v>64</v>
      </c>
      <c r="B589" s="46" t="s">
        <v>1281</v>
      </c>
      <c r="C589" s="46">
        <v>451</v>
      </c>
      <c r="D589" s="46"/>
      <c r="E589" s="46"/>
      <c r="F589" s="46">
        <f t="shared" ref="F589:F647" si="80">C589+D589+E589</f>
        <v>451</v>
      </c>
      <c r="G589" s="46">
        <v>12</v>
      </c>
      <c r="H589" s="46"/>
      <c r="I589" s="46"/>
      <c r="J589" s="46"/>
      <c r="K589" s="45"/>
      <c r="L589" s="43">
        <f t="shared" si="77"/>
        <v>0</v>
      </c>
      <c r="M589" s="43"/>
      <c r="N589" s="43">
        <f t="shared" si="78"/>
        <v>0</v>
      </c>
      <c r="O589" s="43">
        <v>0</v>
      </c>
      <c r="P589" s="45"/>
    </row>
    <row r="590" spans="1:16" s="56" customFormat="1" x14ac:dyDescent="0.25">
      <c r="A590" s="65">
        <f t="shared" si="79"/>
        <v>65</v>
      </c>
      <c r="B590" s="46" t="s">
        <v>1282</v>
      </c>
      <c r="C590" s="46">
        <v>416.4</v>
      </c>
      <c r="D590" s="46"/>
      <c r="E590" s="46"/>
      <c r="F590" s="46">
        <f t="shared" si="80"/>
        <v>416.4</v>
      </c>
      <c r="G590" s="46">
        <v>15</v>
      </c>
      <c r="H590" s="46"/>
      <c r="I590" s="46"/>
      <c r="J590" s="46"/>
      <c r="K590" s="45"/>
      <c r="L590" s="43">
        <f t="shared" ref="L590:L653" si="81">K590*4281.45</f>
        <v>0</v>
      </c>
      <c r="M590" s="43"/>
      <c r="N590" s="43">
        <f t="shared" ref="N590:N653" si="82">L590*0.475</f>
        <v>0</v>
      </c>
      <c r="O590" s="43">
        <v>0</v>
      </c>
      <c r="P590" s="45"/>
    </row>
    <row r="591" spans="1:16" s="56" customFormat="1" x14ac:dyDescent="0.25">
      <c r="A591" s="65">
        <f t="shared" si="79"/>
        <v>66</v>
      </c>
      <c r="B591" s="46" t="s">
        <v>1283</v>
      </c>
      <c r="C591" s="46">
        <v>309.8</v>
      </c>
      <c r="D591" s="46"/>
      <c r="E591" s="46"/>
      <c r="F591" s="46">
        <f t="shared" si="80"/>
        <v>309.8</v>
      </c>
      <c r="G591" s="46">
        <v>8</v>
      </c>
      <c r="H591" s="46"/>
      <c r="I591" s="46"/>
      <c r="J591" s="46"/>
      <c r="K591" s="45"/>
      <c r="L591" s="43">
        <f t="shared" si="81"/>
        <v>0</v>
      </c>
      <c r="M591" s="43"/>
      <c r="N591" s="43">
        <f t="shared" si="82"/>
        <v>0</v>
      </c>
      <c r="O591" s="43">
        <v>0</v>
      </c>
      <c r="P591" s="45"/>
    </row>
    <row r="592" spans="1:16" s="56" customFormat="1" x14ac:dyDescent="0.25">
      <c r="A592" s="65">
        <f t="shared" ref="A592:A655" si="83">1+A591</f>
        <v>67</v>
      </c>
      <c r="B592" s="46" t="s">
        <v>1284</v>
      </c>
      <c r="C592" s="46">
        <v>265.89999999999998</v>
      </c>
      <c r="D592" s="46"/>
      <c r="E592" s="46"/>
      <c r="F592" s="46">
        <f t="shared" si="80"/>
        <v>265.89999999999998</v>
      </c>
      <c r="G592" s="46">
        <v>8</v>
      </c>
      <c r="H592" s="46"/>
      <c r="I592" s="46"/>
      <c r="J592" s="46"/>
      <c r="K592" s="45"/>
      <c r="L592" s="43">
        <f t="shared" si="81"/>
        <v>0</v>
      </c>
      <c r="M592" s="43"/>
      <c r="N592" s="43">
        <f t="shared" si="82"/>
        <v>0</v>
      </c>
      <c r="O592" s="43">
        <v>0</v>
      </c>
      <c r="P592" s="45"/>
    </row>
    <row r="593" spans="1:16" s="56" customFormat="1" x14ac:dyDescent="0.25">
      <c r="A593" s="65">
        <f t="shared" si="83"/>
        <v>68</v>
      </c>
      <c r="B593" s="46" t="s">
        <v>1285</v>
      </c>
      <c r="C593" s="46">
        <v>274</v>
      </c>
      <c r="D593" s="46"/>
      <c r="E593" s="46"/>
      <c r="F593" s="46">
        <f t="shared" si="80"/>
        <v>274</v>
      </c>
      <c r="G593" s="46">
        <v>8</v>
      </c>
      <c r="H593" s="46"/>
      <c r="I593" s="46"/>
      <c r="J593" s="46"/>
      <c r="K593" s="45"/>
      <c r="L593" s="43">
        <f t="shared" si="81"/>
        <v>0</v>
      </c>
      <c r="M593" s="43"/>
      <c r="N593" s="43">
        <f t="shared" si="82"/>
        <v>0</v>
      </c>
      <c r="O593" s="43">
        <v>0</v>
      </c>
      <c r="P593" s="45"/>
    </row>
    <row r="594" spans="1:16" s="56" customFormat="1" x14ac:dyDescent="0.25">
      <c r="A594" s="65">
        <f t="shared" si="83"/>
        <v>69</v>
      </c>
      <c r="B594" s="46" t="s">
        <v>1286</v>
      </c>
      <c r="C594" s="46">
        <v>245.3</v>
      </c>
      <c r="D594" s="46"/>
      <c r="E594" s="46"/>
      <c r="F594" s="46">
        <f t="shared" si="80"/>
        <v>245.3</v>
      </c>
      <c r="G594" s="46">
        <v>5</v>
      </c>
      <c r="H594" s="46"/>
      <c r="I594" s="46"/>
      <c r="J594" s="46"/>
      <c r="K594" s="45"/>
      <c r="L594" s="43">
        <f t="shared" si="81"/>
        <v>0</v>
      </c>
      <c r="M594" s="43"/>
      <c r="N594" s="43">
        <f t="shared" si="82"/>
        <v>0</v>
      </c>
      <c r="O594" s="43">
        <v>0</v>
      </c>
      <c r="P594" s="45"/>
    </row>
    <row r="595" spans="1:16" s="56" customFormat="1" x14ac:dyDescent="0.25">
      <c r="A595" s="65">
        <f t="shared" si="83"/>
        <v>70</v>
      </c>
      <c r="B595" s="46" t="s">
        <v>1287</v>
      </c>
      <c r="C595" s="46">
        <v>347.2</v>
      </c>
      <c r="D595" s="46"/>
      <c r="E595" s="46"/>
      <c r="F595" s="46">
        <f t="shared" si="80"/>
        <v>347.2</v>
      </c>
      <c r="G595" s="46">
        <v>7</v>
      </c>
      <c r="H595" s="46"/>
      <c r="I595" s="46"/>
      <c r="J595" s="46"/>
      <c r="K595" s="45"/>
      <c r="L595" s="43">
        <f t="shared" si="81"/>
        <v>0</v>
      </c>
      <c r="M595" s="43"/>
      <c r="N595" s="43">
        <f t="shared" si="82"/>
        <v>0</v>
      </c>
      <c r="O595" s="43">
        <v>0</v>
      </c>
      <c r="P595" s="45"/>
    </row>
    <row r="596" spans="1:16" s="56" customFormat="1" x14ac:dyDescent="0.25">
      <c r="A596" s="65">
        <f t="shared" si="83"/>
        <v>71</v>
      </c>
      <c r="B596" s="46" t="s">
        <v>1288</v>
      </c>
      <c r="C596" s="46">
        <v>332.5</v>
      </c>
      <c r="D596" s="46"/>
      <c r="E596" s="46"/>
      <c r="F596" s="46">
        <f t="shared" si="80"/>
        <v>332.5</v>
      </c>
      <c r="G596" s="46">
        <v>6</v>
      </c>
      <c r="H596" s="46"/>
      <c r="I596" s="46"/>
      <c r="J596" s="46"/>
      <c r="K596" s="45"/>
      <c r="L596" s="43">
        <f t="shared" si="81"/>
        <v>0</v>
      </c>
      <c r="M596" s="43"/>
      <c r="N596" s="43">
        <f t="shared" si="82"/>
        <v>0</v>
      </c>
      <c r="O596" s="43">
        <v>0</v>
      </c>
      <c r="P596" s="45"/>
    </row>
    <row r="597" spans="1:16" s="56" customFormat="1" x14ac:dyDescent="0.25">
      <c r="A597" s="65">
        <f t="shared" si="83"/>
        <v>72</v>
      </c>
      <c r="B597" s="46" t="s">
        <v>1289</v>
      </c>
      <c r="C597" s="46">
        <v>317.3</v>
      </c>
      <c r="D597" s="46"/>
      <c r="E597" s="46"/>
      <c r="F597" s="46">
        <f t="shared" si="80"/>
        <v>317.3</v>
      </c>
      <c r="G597" s="46">
        <v>7</v>
      </c>
      <c r="H597" s="46"/>
      <c r="I597" s="46"/>
      <c r="J597" s="46"/>
      <c r="K597" s="45"/>
      <c r="L597" s="43">
        <f t="shared" si="81"/>
        <v>0</v>
      </c>
      <c r="M597" s="43"/>
      <c r="N597" s="43">
        <f t="shared" si="82"/>
        <v>0</v>
      </c>
      <c r="O597" s="43">
        <v>0</v>
      </c>
      <c r="P597" s="45"/>
    </row>
    <row r="598" spans="1:16" s="56" customFormat="1" x14ac:dyDescent="0.25">
      <c r="A598" s="65">
        <f t="shared" si="83"/>
        <v>73</v>
      </c>
      <c r="B598" s="46" t="s">
        <v>1290</v>
      </c>
      <c r="C598" s="46">
        <v>286</v>
      </c>
      <c r="D598" s="46"/>
      <c r="E598" s="46"/>
      <c r="F598" s="46">
        <f t="shared" si="80"/>
        <v>286</v>
      </c>
      <c r="G598" s="46">
        <v>8</v>
      </c>
      <c r="H598" s="46">
        <v>1</v>
      </c>
      <c r="I598" s="46"/>
      <c r="J598" s="46"/>
      <c r="K598" s="45"/>
      <c r="L598" s="43">
        <f t="shared" si="81"/>
        <v>0</v>
      </c>
      <c r="M598" s="43"/>
      <c r="N598" s="43">
        <f t="shared" si="82"/>
        <v>0</v>
      </c>
      <c r="O598" s="43">
        <v>0</v>
      </c>
      <c r="P598" s="45"/>
    </row>
    <row r="599" spans="1:16" s="56" customFormat="1" x14ac:dyDescent="0.25">
      <c r="A599" s="65">
        <f t="shared" si="83"/>
        <v>74</v>
      </c>
      <c r="B599" s="46" t="s">
        <v>1291</v>
      </c>
      <c r="C599" s="46">
        <v>226.4</v>
      </c>
      <c r="D599" s="46"/>
      <c r="E599" s="46"/>
      <c r="F599" s="46">
        <f t="shared" si="80"/>
        <v>226.4</v>
      </c>
      <c r="G599" s="46">
        <v>5</v>
      </c>
      <c r="H599" s="46"/>
      <c r="I599" s="46"/>
      <c r="J599" s="46"/>
      <c r="K599" s="45"/>
      <c r="L599" s="43">
        <f t="shared" si="81"/>
        <v>0</v>
      </c>
      <c r="M599" s="43"/>
      <c r="N599" s="43">
        <f t="shared" si="82"/>
        <v>0</v>
      </c>
      <c r="O599" s="43">
        <v>0</v>
      </c>
      <c r="P599" s="45"/>
    </row>
    <row r="600" spans="1:16" s="56" customFormat="1" x14ac:dyDescent="0.25">
      <c r="A600" s="65">
        <f t="shared" si="83"/>
        <v>75</v>
      </c>
      <c r="B600" s="46" t="s">
        <v>1292</v>
      </c>
      <c r="C600" s="46">
        <v>281.01</v>
      </c>
      <c r="D600" s="46"/>
      <c r="E600" s="46"/>
      <c r="F600" s="46">
        <f t="shared" si="80"/>
        <v>281.01</v>
      </c>
      <c r="G600" s="46">
        <v>5</v>
      </c>
      <c r="H600" s="46"/>
      <c r="I600" s="46"/>
      <c r="J600" s="46"/>
      <c r="K600" s="45"/>
      <c r="L600" s="43">
        <f t="shared" si="81"/>
        <v>0</v>
      </c>
      <c r="M600" s="43"/>
      <c r="N600" s="43">
        <f t="shared" si="82"/>
        <v>0</v>
      </c>
      <c r="O600" s="43">
        <v>0</v>
      </c>
      <c r="P600" s="45"/>
    </row>
    <row r="601" spans="1:16" s="56" customFormat="1" x14ac:dyDescent="0.25">
      <c r="A601" s="65">
        <f t="shared" si="83"/>
        <v>76</v>
      </c>
      <c r="B601" s="46" t="s">
        <v>1293</v>
      </c>
      <c r="C601" s="46">
        <v>94.8</v>
      </c>
      <c r="D601" s="46">
        <v>27.9</v>
      </c>
      <c r="E601" s="46">
        <v>26</v>
      </c>
      <c r="F601" s="46">
        <f t="shared" si="80"/>
        <v>148.69999999999999</v>
      </c>
      <c r="G601" s="46">
        <v>2</v>
      </c>
      <c r="H601" s="46">
        <v>2</v>
      </c>
      <c r="I601" s="46"/>
      <c r="J601" s="46"/>
      <c r="K601" s="45"/>
      <c r="L601" s="43">
        <f t="shared" si="81"/>
        <v>0</v>
      </c>
      <c r="M601" s="43"/>
      <c r="N601" s="43">
        <f t="shared" si="82"/>
        <v>0</v>
      </c>
      <c r="O601" s="43">
        <v>0</v>
      </c>
      <c r="P601" s="45"/>
    </row>
    <row r="602" spans="1:16" s="56" customFormat="1" x14ac:dyDescent="0.25">
      <c r="A602" s="65">
        <f t="shared" si="83"/>
        <v>77</v>
      </c>
      <c r="B602" s="46" t="s">
        <v>1294</v>
      </c>
      <c r="C602" s="46">
        <v>222.4</v>
      </c>
      <c r="D602" s="46"/>
      <c r="E602" s="46"/>
      <c r="F602" s="46">
        <f t="shared" si="80"/>
        <v>222.4</v>
      </c>
      <c r="G602" s="46">
        <v>4</v>
      </c>
      <c r="H602" s="46"/>
      <c r="I602" s="46">
        <v>1</v>
      </c>
      <c r="J602" s="46"/>
      <c r="K602" s="45"/>
      <c r="L602" s="43">
        <f t="shared" si="81"/>
        <v>0</v>
      </c>
      <c r="M602" s="43"/>
      <c r="N602" s="43">
        <f t="shared" si="82"/>
        <v>0</v>
      </c>
      <c r="O602" s="43">
        <v>0</v>
      </c>
      <c r="P602" s="45"/>
    </row>
    <row r="603" spans="1:16" s="56" customFormat="1" x14ac:dyDescent="0.25">
      <c r="A603" s="65">
        <f t="shared" si="83"/>
        <v>78</v>
      </c>
      <c r="B603" s="46" t="s">
        <v>1295</v>
      </c>
      <c r="C603" s="46">
        <v>377.2</v>
      </c>
      <c r="D603" s="46"/>
      <c r="E603" s="46">
        <v>171.6</v>
      </c>
      <c r="F603" s="46">
        <f t="shared" si="80"/>
        <v>548.79999999999995</v>
      </c>
      <c r="G603" s="46">
        <v>7</v>
      </c>
      <c r="H603" s="46"/>
      <c r="I603" s="46">
        <v>3</v>
      </c>
      <c r="J603" s="46"/>
      <c r="K603" s="45"/>
      <c r="L603" s="43">
        <f t="shared" si="81"/>
        <v>0</v>
      </c>
      <c r="M603" s="43"/>
      <c r="N603" s="43">
        <f t="shared" si="82"/>
        <v>0</v>
      </c>
      <c r="O603" s="43">
        <v>0</v>
      </c>
      <c r="P603" s="45"/>
    </row>
    <row r="604" spans="1:16" s="56" customFormat="1" x14ac:dyDescent="0.25">
      <c r="A604" s="65">
        <f t="shared" si="83"/>
        <v>79</v>
      </c>
      <c r="B604" s="46" t="s">
        <v>1296</v>
      </c>
      <c r="C604" s="46">
        <v>195.3</v>
      </c>
      <c r="D604" s="46"/>
      <c r="E604" s="46"/>
      <c r="F604" s="46">
        <f t="shared" si="80"/>
        <v>195.3</v>
      </c>
      <c r="G604" s="46">
        <v>5</v>
      </c>
      <c r="H604" s="46"/>
      <c r="I604" s="46"/>
      <c r="J604" s="46"/>
      <c r="K604" s="45"/>
      <c r="L604" s="43">
        <f t="shared" si="81"/>
        <v>0</v>
      </c>
      <c r="M604" s="43"/>
      <c r="N604" s="43">
        <f t="shared" si="82"/>
        <v>0</v>
      </c>
      <c r="O604" s="43">
        <v>0</v>
      </c>
      <c r="P604" s="45"/>
    </row>
    <row r="605" spans="1:16" s="56" customFormat="1" x14ac:dyDescent="0.25">
      <c r="A605" s="65">
        <f t="shared" si="83"/>
        <v>80</v>
      </c>
      <c r="B605" s="46" t="s">
        <v>1297</v>
      </c>
      <c r="C605" s="46">
        <v>178.1</v>
      </c>
      <c r="D605" s="46"/>
      <c r="E605" s="46">
        <v>22.4</v>
      </c>
      <c r="F605" s="46">
        <f t="shared" si="80"/>
        <v>200.5</v>
      </c>
      <c r="G605" s="46">
        <v>4</v>
      </c>
      <c r="H605" s="46"/>
      <c r="I605" s="46">
        <v>1</v>
      </c>
      <c r="J605" s="46"/>
      <c r="K605" s="45"/>
      <c r="L605" s="43">
        <f t="shared" si="81"/>
        <v>0</v>
      </c>
      <c r="M605" s="43"/>
      <c r="N605" s="43">
        <f t="shared" si="82"/>
        <v>0</v>
      </c>
      <c r="O605" s="43">
        <v>0</v>
      </c>
      <c r="P605" s="45"/>
    </row>
    <row r="606" spans="1:16" s="56" customFormat="1" x14ac:dyDescent="0.25">
      <c r="A606" s="65">
        <f t="shared" si="83"/>
        <v>81</v>
      </c>
      <c r="B606" s="46" t="s">
        <v>1298</v>
      </c>
      <c r="C606" s="46">
        <v>292.10000000000002</v>
      </c>
      <c r="D606" s="46"/>
      <c r="E606" s="46">
        <v>168.1</v>
      </c>
      <c r="F606" s="46">
        <f t="shared" si="80"/>
        <v>460.20000000000005</v>
      </c>
      <c r="G606" s="46">
        <v>5</v>
      </c>
      <c r="H606" s="46"/>
      <c r="I606" s="46">
        <v>2</v>
      </c>
      <c r="J606" s="46"/>
      <c r="K606" s="45"/>
      <c r="L606" s="43">
        <f t="shared" si="81"/>
        <v>0</v>
      </c>
      <c r="M606" s="43"/>
      <c r="N606" s="43">
        <f t="shared" si="82"/>
        <v>0</v>
      </c>
      <c r="O606" s="43">
        <v>0</v>
      </c>
      <c r="P606" s="45"/>
    </row>
    <row r="607" spans="1:16" s="56" customFormat="1" x14ac:dyDescent="0.25">
      <c r="A607" s="65">
        <f t="shared" si="83"/>
        <v>82</v>
      </c>
      <c r="B607" s="46" t="s">
        <v>1299</v>
      </c>
      <c r="C607" s="46">
        <v>337</v>
      </c>
      <c r="D607" s="46"/>
      <c r="E607" s="46">
        <v>36.6</v>
      </c>
      <c r="F607" s="46">
        <f t="shared" si="80"/>
        <v>373.6</v>
      </c>
      <c r="G607" s="46">
        <v>5</v>
      </c>
      <c r="H607" s="46"/>
      <c r="I607" s="46">
        <v>1</v>
      </c>
      <c r="J607" s="46"/>
      <c r="K607" s="45"/>
      <c r="L607" s="43">
        <f t="shared" si="81"/>
        <v>0</v>
      </c>
      <c r="M607" s="43"/>
      <c r="N607" s="43">
        <f t="shared" si="82"/>
        <v>0</v>
      </c>
      <c r="O607" s="43">
        <v>0</v>
      </c>
      <c r="P607" s="45"/>
    </row>
    <row r="608" spans="1:16" s="56" customFormat="1" x14ac:dyDescent="0.25">
      <c r="A608" s="65">
        <f t="shared" si="83"/>
        <v>83</v>
      </c>
      <c r="B608" s="46" t="s">
        <v>1300</v>
      </c>
      <c r="C608" s="46">
        <v>275</v>
      </c>
      <c r="D608" s="46"/>
      <c r="E608" s="46"/>
      <c r="F608" s="46">
        <f t="shared" si="80"/>
        <v>275</v>
      </c>
      <c r="G608" s="46">
        <v>3</v>
      </c>
      <c r="H608" s="46"/>
      <c r="I608" s="46">
        <v>1</v>
      </c>
      <c r="J608" s="46"/>
      <c r="K608" s="45"/>
      <c r="L608" s="43">
        <f t="shared" si="81"/>
        <v>0</v>
      </c>
      <c r="M608" s="43"/>
      <c r="N608" s="43">
        <f t="shared" si="82"/>
        <v>0</v>
      </c>
      <c r="O608" s="43">
        <v>0</v>
      </c>
      <c r="P608" s="45"/>
    </row>
    <row r="609" spans="1:16" s="56" customFormat="1" x14ac:dyDescent="0.25">
      <c r="A609" s="65">
        <f t="shared" si="83"/>
        <v>84</v>
      </c>
      <c r="B609" s="46" t="s">
        <v>1301</v>
      </c>
      <c r="C609" s="46">
        <v>568.20000000000005</v>
      </c>
      <c r="D609" s="46">
        <v>30.6</v>
      </c>
      <c r="E609" s="46"/>
      <c r="F609" s="46">
        <f t="shared" si="80"/>
        <v>598.80000000000007</v>
      </c>
      <c r="G609" s="46">
        <v>15</v>
      </c>
      <c r="H609" s="46">
        <v>1</v>
      </c>
      <c r="I609" s="46">
        <v>1</v>
      </c>
      <c r="J609" s="46"/>
      <c r="K609" s="45"/>
      <c r="L609" s="43">
        <f t="shared" si="81"/>
        <v>0</v>
      </c>
      <c r="M609" s="43"/>
      <c r="N609" s="43">
        <f t="shared" si="82"/>
        <v>0</v>
      </c>
      <c r="O609" s="43">
        <v>0</v>
      </c>
      <c r="P609" s="45"/>
    </row>
    <row r="610" spans="1:16" s="56" customFormat="1" x14ac:dyDescent="0.25">
      <c r="A610" s="65">
        <f t="shared" si="83"/>
        <v>85</v>
      </c>
      <c r="B610" s="46" t="s">
        <v>1302</v>
      </c>
      <c r="C610" s="46">
        <v>242.6</v>
      </c>
      <c r="D610" s="46"/>
      <c r="E610" s="46">
        <v>164.4</v>
      </c>
      <c r="F610" s="46">
        <f t="shared" si="80"/>
        <v>407</v>
      </c>
      <c r="G610" s="46">
        <v>6</v>
      </c>
      <c r="H610" s="46"/>
      <c r="I610" s="46">
        <v>2</v>
      </c>
      <c r="J610" s="46"/>
      <c r="K610" s="45"/>
      <c r="L610" s="43">
        <f t="shared" si="81"/>
        <v>0</v>
      </c>
      <c r="M610" s="43"/>
      <c r="N610" s="43">
        <f t="shared" si="82"/>
        <v>0</v>
      </c>
      <c r="O610" s="43">
        <v>0</v>
      </c>
      <c r="P610" s="45"/>
    </row>
    <row r="611" spans="1:16" s="56" customFormat="1" x14ac:dyDescent="0.25">
      <c r="A611" s="65">
        <f t="shared" si="83"/>
        <v>86</v>
      </c>
      <c r="B611" s="46" t="s">
        <v>1303</v>
      </c>
      <c r="C611" s="46">
        <v>255.3</v>
      </c>
      <c r="D611" s="46"/>
      <c r="E611" s="46"/>
      <c r="F611" s="46">
        <f t="shared" si="80"/>
        <v>255.3</v>
      </c>
      <c r="G611" s="46">
        <v>5</v>
      </c>
      <c r="H611" s="46"/>
      <c r="I611" s="46"/>
      <c r="J611" s="46"/>
      <c r="K611" s="45"/>
      <c r="L611" s="43">
        <f t="shared" si="81"/>
        <v>0</v>
      </c>
      <c r="M611" s="43"/>
      <c r="N611" s="43">
        <f t="shared" si="82"/>
        <v>0</v>
      </c>
      <c r="O611" s="43">
        <v>0</v>
      </c>
      <c r="P611" s="45"/>
    </row>
    <row r="612" spans="1:16" s="56" customFormat="1" x14ac:dyDescent="0.25">
      <c r="A612" s="65">
        <f t="shared" si="83"/>
        <v>87</v>
      </c>
      <c r="B612" s="46" t="s">
        <v>1304</v>
      </c>
      <c r="C612" s="46">
        <v>139.19999999999999</v>
      </c>
      <c r="D612" s="46"/>
      <c r="E612" s="46"/>
      <c r="F612" s="46">
        <f t="shared" si="80"/>
        <v>139.19999999999999</v>
      </c>
      <c r="G612" s="46">
        <v>5</v>
      </c>
      <c r="H612" s="46"/>
      <c r="I612" s="46"/>
      <c r="J612" s="46"/>
      <c r="K612" s="45"/>
      <c r="L612" s="43">
        <f t="shared" si="81"/>
        <v>0</v>
      </c>
      <c r="M612" s="43"/>
      <c r="N612" s="43">
        <f t="shared" si="82"/>
        <v>0</v>
      </c>
      <c r="O612" s="43">
        <v>0</v>
      </c>
      <c r="P612" s="45"/>
    </row>
    <row r="613" spans="1:16" s="56" customFormat="1" x14ac:dyDescent="0.25">
      <c r="A613" s="65">
        <f t="shared" si="83"/>
        <v>88</v>
      </c>
      <c r="B613" s="46" t="s">
        <v>1305</v>
      </c>
      <c r="C613" s="46">
        <v>110.5</v>
      </c>
      <c r="D613" s="46">
        <v>21.5</v>
      </c>
      <c r="E613" s="46"/>
      <c r="F613" s="46">
        <f t="shared" si="80"/>
        <v>132</v>
      </c>
      <c r="G613" s="46">
        <v>3</v>
      </c>
      <c r="H613" s="46">
        <v>1</v>
      </c>
      <c r="I613" s="46"/>
      <c r="J613" s="46"/>
      <c r="K613" s="45"/>
      <c r="L613" s="43">
        <f t="shared" si="81"/>
        <v>0</v>
      </c>
      <c r="M613" s="43"/>
      <c r="N613" s="43">
        <f t="shared" si="82"/>
        <v>0</v>
      </c>
      <c r="O613" s="43">
        <v>0</v>
      </c>
      <c r="P613" s="45"/>
    </row>
    <row r="614" spans="1:16" s="56" customFormat="1" x14ac:dyDescent="0.25">
      <c r="A614" s="65">
        <f t="shared" si="83"/>
        <v>89</v>
      </c>
      <c r="B614" s="46" t="s">
        <v>1306</v>
      </c>
      <c r="C614" s="46">
        <v>153.9</v>
      </c>
      <c r="D614" s="46"/>
      <c r="E614" s="46"/>
      <c r="F614" s="46">
        <f t="shared" si="80"/>
        <v>153.9</v>
      </c>
      <c r="G614" s="46">
        <v>4</v>
      </c>
      <c r="H614" s="46"/>
      <c r="I614" s="46"/>
      <c r="J614" s="46"/>
      <c r="K614" s="45"/>
      <c r="L614" s="43">
        <f t="shared" si="81"/>
        <v>0</v>
      </c>
      <c r="M614" s="43"/>
      <c r="N614" s="43">
        <f t="shared" si="82"/>
        <v>0</v>
      </c>
      <c r="O614" s="43">
        <v>0</v>
      </c>
      <c r="P614" s="45"/>
    </row>
    <row r="615" spans="1:16" s="56" customFormat="1" x14ac:dyDescent="0.25">
      <c r="A615" s="65">
        <f t="shared" si="83"/>
        <v>90</v>
      </c>
      <c r="B615" s="46" t="s">
        <v>1307</v>
      </c>
      <c r="C615" s="46">
        <v>120.6</v>
      </c>
      <c r="D615" s="46"/>
      <c r="E615" s="46"/>
      <c r="F615" s="46">
        <f t="shared" si="80"/>
        <v>120.6</v>
      </c>
      <c r="G615" s="46">
        <v>3</v>
      </c>
      <c r="H615" s="46"/>
      <c r="I615" s="46"/>
      <c r="J615" s="46"/>
      <c r="K615" s="45"/>
      <c r="L615" s="43">
        <f t="shared" si="81"/>
        <v>0</v>
      </c>
      <c r="M615" s="43"/>
      <c r="N615" s="43">
        <f t="shared" si="82"/>
        <v>0</v>
      </c>
      <c r="O615" s="43">
        <v>0</v>
      </c>
      <c r="P615" s="45"/>
    </row>
    <row r="616" spans="1:16" s="56" customFormat="1" x14ac:dyDescent="0.25">
      <c r="A616" s="65">
        <f t="shared" si="83"/>
        <v>91</v>
      </c>
      <c r="B616" s="46" t="s">
        <v>1308</v>
      </c>
      <c r="C616" s="46">
        <v>141.30000000000001</v>
      </c>
      <c r="D616" s="46"/>
      <c r="E616" s="46"/>
      <c r="F616" s="46">
        <f t="shared" si="80"/>
        <v>141.30000000000001</v>
      </c>
      <c r="G616" s="46">
        <v>4</v>
      </c>
      <c r="H616" s="46"/>
      <c r="I616" s="46"/>
      <c r="J616" s="46"/>
      <c r="K616" s="45"/>
      <c r="L616" s="43">
        <f t="shared" si="81"/>
        <v>0</v>
      </c>
      <c r="M616" s="43"/>
      <c r="N616" s="43">
        <f t="shared" si="82"/>
        <v>0</v>
      </c>
      <c r="O616" s="43">
        <v>0</v>
      </c>
      <c r="P616" s="45"/>
    </row>
    <row r="617" spans="1:16" s="56" customFormat="1" x14ac:dyDescent="0.25">
      <c r="A617" s="65">
        <f t="shared" si="83"/>
        <v>92</v>
      </c>
      <c r="B617" s="46" t="s">
        <v>1309</v>
      </c>
      <c r="C617" s="46">
        <v>326</v>
      </c>
      <c r="D617" s="46"/>
      <c r="E617" s="46"/>
      <c r="F617" s="46">
        <f t="shared" si="80"/>
        <v>326</v>
      </c>
      <c r="G617" s="46">
        <v>7</v>
      </c>
      <c r="H617" s="46"/>
      <c r="I617" s="46"/>
      <c r="J617" s="46"/>
      <c r="K617" s="45"/>
      <c r="L617" s="43">
        <f t="shared" si="81"/>
        <v>0</v>
      </c>
      <c r="M617" s="43"/>
      <c r="N617" s="43">
        <f t="shared" si="82"/>
        <v>0</v>
      </c>
      <c r="O617" s="43">
        <v>0</v>
      </c>
      <c r="P617" s="45"/>
    </row>
    <row r="618" spans="1:16" s="56" customFormat="1" x14ac:dyDescent="0.25">
      <c r="A618" s="65">
        <f t="shared" si="83"/>
        <v>93</v>
      </c>
      <c r="B618" s="46" t="s">
        <v>1310</v>
      </c>
      <c r="C618" s="46">
        <v>378.3</v>
      </c>
      <c r="D618" s="46"/>
      <c r="E618" s="46"/>
      <c r="F618" s="46">
        <f t="shared" si="80"/>
        <v>378.3</v>
      </c>
      <c r="G618" s="46">
        <v>7</v>
      </c>
      <c r="H618" s="46"/>
      <c r="I618" s="46"/>
      <c r="J618" s="46"/>
      <c r="K618" s="45"/>
      <c r="L618" s="43">
        <f t="shared" si="81"/>
        <v>0</v>
      </c>
      <c r="M618" s="43"/>
      <c r="N618" s="43">
        <f t="shared" si="82"/>
        <v>0</v>
      </c>
      <c r="O618" s="43">
        <v>0</v>
      </c>
      <c r="P618" s="45"/>
    </row>
    <row r="619" spans="1:16" s="56" customFormat="1" x14ac:dyDescent="0.25">
      <c r="A619" s="65">
        <f t="shared" si="83"/>
        <v>94</v>
      </c>
      <c r="B619" s="46" t="s">
        <v>1311</v>
      </c>
      <c r="C619" s="46">
        <v>228.2</v>
      </c>
      <c r="D619" s="46"/>
      <c r="E619" s="46"/>
      <c r="F619" s="46">
        <f t="shared" si="80"/>
        <v>228.2</v>
      </c>
      <c r="G619" s="46">
        <v>7</v>
      </c>
      <c r="H619" s="46"/>
      <c r="I619" s="46"/>
      <c r="J619" s="46"/>
      <c r="K619" s="45"/>
      <c r="L619" s="43">
        <f t="shared" si="81"/>
        <v>0</v>
      </c>
      <c r="M619" s="43"/>
      <c r="N619" s="43">
        <f t="shared" si="82"/>
        <v>0</v>
      </c>
      <c r="O619" s="43">
        <v>0</v>
      </c>
      <c r="P619" s="45"/>
    </row>
    <row r="620" spans="1:16" s="56" customFormat="1" x14ac:dyDescent="0.25">
      <c r="A620" s="65">
        <f t="shared" si="83"/>
        <v>95</v>
      </c>
      <c r="B620" s="46" t="s">
        <v>1312</v>
      </c>
      <c r="C620" s="46">
        <v>145.69999999999999</v>
      </c>
      <c r="D620" s="46"/>
      <c r="E620" s="46"/>
      <c r="F620" s="46">
        <f t="shared" si="80"/>
        <v>145.69999999999999</v>
      </c>
      <c r="G620" s="46">
        <v>4</v>
      </c>
      <c r="H620" s="46"/>
      <c r="I620" s="46"/>
      <c r="J620" s="46"/>
      <c r="K620" s="45"/>
      <c r="L620" s="43">
        <f t="shared" si="81"/>
        <v>0</v>
      </c>
      <c r="M620" s="43"/>
      <c r="N620" s="43">
        <f t="shared" si="82"/>
        <v>0</v>
      </c>
      <c r="O620" s="43">
        <v>0</v>
      </c>
      <c r="P620" s="45"/>
    </row>
    <row r="621" spans="1:16" s="56" customFormat="1" x14ac:dyDescent="0.25">
      <c r="A621" s="65">
        <f t="shared" si="83"/>
        <v>96</v>
      </c>
      <c r="B621" s="46" t="s">
        <v>1313</v>
      </c>
      <c r="C621" s="46">
        <v>220.3</v>
      </c>
      <c r="D621" s="46"/>
      <c r="E621" s="46"/>
      <c r="F621" s="46">
        <f t="shared" si="80"/>
        <v>220.3</v>
      </c>
      <c r="G621" s="46">
        <v>7</v>
      </c>
      <c r="H621" s="46"/>
      <c r="I621" s="46"/>
      <c r="J621" s="46"/>
      <c r="K621" s="45"/>
      <c r="L621" s="43">
        <f t="shared" si="81"/>
        <v>0</v>
      </c>
      <c r="M621" s="43"/>
      <c r="N621" s="43">
        <f t="shared" si="82"/>
        <v>0</v>
      </c>
      <c r="O621" s="43">
        <v>0</v>
      </c>
      <c r="P621" s="45"/>
    </row>
    <row r="622" spans="1:16" s="56" customFormat="1" x14ac:dyDescent="0.25">
      <c r="A622" s="65">
        <f t="shared" si="83"/>
        <v>97</v>
      </c>
      <c r="B622" s="46" t="s">
        <v>1314</v>
      </c>
      <c r="C622" s="46">
        <v>5244.1</v>
      </c>
      <c r="D622" s="46"/>
      <c r="E622" s="46"/>
      <c r="F622" s="46">
        <f t="shared" si="80"/>
        <v>5244.1</v>
      </c>
      <c r="G622" s="46">
        <v>97</v>
      </c>
      <c r="H622" s="46"/>
      <c r="I622" s="46"/>
      <c r="J622" s="46"/>
      <c r="K622" s="45"/>
      <c r="L622" s="43">
        <f t="shared" si="81"/>
        <v>0</v>
      </c>
      <c r="M622" s="43"/>
      <c r="N622" s="43">
        <f t="shared" si="82"/>
        <v>0</v>
      </c>
      <c r="O622" s="43">
        <v>0</v>
      </c>
      <c r="P622" s="45"/>
    </row>
    <row r="623" spans="1:16" s="56" customFormat="1" ht="13" x14ac:dyDescent="0.3">
      <c r="A623" s="65">
        <f t="shared" si="83"/>
        <v>98</v>
      </c>
      <c r="B623" s="46" t="s">
        <v>1315</v>
      </c>
      <c r="C623" s="46">
        <v>164.4</v>
      </c>
      <c r="D623" s="46"/>
      <c r="E623" s="19"/>
      <c r="F623" s="46">
        <f t="shared" si="80"/>
        <v>164.4</v>
      </c>
      <c r="G623" s="46">
        <v>4</v>
      </c>
      <c r="H623" s="46"/>
      <c r="I623" s="46"/>
      <c r="J623" s="46"/>
      <c r="K623" s="45"/>
      <c r="L623" s="43">
        <f t="shared" si="81"/>
        <v>0</v>
      </c>
      <c r="M623" s="43"/>
      <c r="N623" s="43">
        <f t="shared" si="82"/>
        <v>0</v>
      </c>
      <c r="O623" s="43">
        <v>0</v>
      </c>
      <c r="P623" s="45"/>
    </row>
    <row r="624" spans="1:16" s="56" customFormat="1" x14ac:dyDescent="0.25">
      <c r="A624" s="65">
        <f t="shared" si="83"/>
        <v>99</v>
      </c>
      <c r="B624" s="46" t="s">
        <v>1316</v>
      </c>
      <c r="C624" s="46">
        <v>126.2</v>
      </c>
      <c r="D624" s="46"/>
      <c r="E624" s="46"/>
      <c r="F624" s="46">
        <f t="shared" si="80"/>
        <v>126.2</v>
      </c>
      <c r="G624" s="46">
        <v>3</v>
      </c>
      <c r="H624" s="46"/>
      <c r="I624" s="46"/>
      <c r="J624" s="46"/>
      <c r="K624" s="45"/>
      <c r="L624" s="43">
        <f t="shared" si="81"/>
        <v>0</v>
      </c>
      <c r="M624" s="43"/>
      <c r="N624" s="43">
        <f t="shared" si="82"/>
        <v>0</v>
      </c>
      <c r="O624" s="43">
        <v>0</v>
      </c>
      <c r="P624" s="45"/>
    </row>
    <row r="625" spans="1:16" s="56" customFormat="1" x14ac:dyDescent="0.25">
      <c r="A625" s="65">
        <f t="shared" si="83"/>
        <v>100</v>
      </c>
      <c r="B625" s="46" t="s">
        <v>1317</v>
      </c>
      <c r="C625" s="46">
        <v>232.2</v>
      </c>
      <c r="D625" s="46"/>
      <c r="E625" s="46">
        <v>29.4</v>
      </c>
      <c r="F625" s="46">
        <f t="shared" si="80"/>
        <v>261.59999999999997</v>
      </c>
      <c r="G625" s="46">
        <v>7</v>
      </c>
      <c r="H625" s="46"/>
      <c r="I625" s="46">
        <v>1</v>
      </c>
      <c r="J625" s="46"/>
      <c r="K625" s="45"/>
      <c r="L625" s="43">
        <f t="shared" si="81"/>
        <v>0</v>
      </c>
      <c r="M625" s="43"/>
      <c r="N625" s="43">
        <f t="shared" si="82"/>
        <v>0</v>
      </c>
      <c r="O625" s="43">
        <v>0</v>
      </c>
      <c r="P625" s="45"/>
    </row>
    <row r="626" spans="1:16" s="56" customFormat="1" x14ac:dyDescent="0.25">
      <c r="A626" s="65">
        <f t="shared" si="83"/>
        <v>101</v>
      </c>
      <c r="B626" s="46" t="s">
        <v>1318</v>
      </c>
      <c r="C626" s="46">
        <v>561.9</v>
      </c>
      <c r="D626" s="46"/>
      <c r="E626" s="46"/>
      <c r="F626" s="46">
        <f t="shared" si="80"/>
        <v>561.9</v>
      </c>
      <c r="G626" s="46">
        <v>16</v>
      </c>
      <c r="H626" s="46"/>
      <c r="I626" s="46"/>
      <c r="J626" s="46"/>
      <c r="K626" s="45"/>
      <c r="L626" s="43">
        <f t="shared" si="81"/>
        <v>0</v>
      </c>
      <c r="M626" s="43"/>
      <c r="N626" s="43">
        <f t="shared" si="82"/>
        <v>0</v>
      </c>
      <c r="O626" s="43">
        <v>0</v>
      </c>
      <c r="P626" s="45"/>
    </row>
    <row r="627" spans="1:16" s="56" customFormat="1" x14ac:dyDescent="0.25">
      <c r="A627" s="65">
        <f t="shared" si="83"/>
        <v>102</v>
      </c>
      <c r="B627" s="46" t="s">
        <v>1319</v>
      </c>
      <c r="C627" s="46">
        <v>452.2</v>
      </c>
      <c r="D627" s="46"/>
      <c r="E627" s="46"/>
      <c r="F627" s="46">
        <f t="shared" si="80"/>
        <v>452.2</v>
      </c>
      <c r="G627" s="46">
        <v>12</v>
      </c>
      <c r="H627" s="46"/>
      <c r="I627" s="46"/>
      <c r="J627" s="46"/>
      <c r="K627" s="45"/>
      <c r="L627" s="43">
        <f t="shared" si="81"/>
        <v>0</v>
      </c>
      <c r="M627" s="43"/>
      <c r="N627" s="43">
        <f t="shared" si="82"/>
        <v>0</v>
      </c>
      <c r="O627" s="43">
        <v>0</v>
      </c>
      <c r="P627" s="45"/>
    </row>
    <row r="628" spans="1:16" s="56" customFormat="1" x14ac:dyDescent="0.25">
      <c r="A628" s="65">
        <f t="shared" si="83"/>
        <v>103</v>
      </c>
      <c r="B628" s="46" t="s">
        <v>1320</v>
      </c>
      <c r="C628" s="46">
        <v>569.4</v>
      </c>
      <c r="D628" s="46"/>
      <c r="E628" s="46"/>
      <c r="F628" s="46">
        <f t="shared" si="80"/>
        <v>569.4</v>
      </c>
      <c r="G628" s="46">
        <v>14</v>
      </c>
      <c r="H628" s="46"/>
      <c r="I628" s="46"/>
      <c r="J628" s="46"/>
      <c r="K628" s="45"/>
      <c r="L628" s="43">
        <f t="shared" si="81"/>
        <v>0</v>
      </c>
      <c r="M628" s="43"/>
      <c r="N628" s="43">
        <f t="shared" si="82"/>
        <v>0</v>
      </c>
      <c r="O628" s="43">
        <v>0</v>
      </c>
      <c r="P628" s="45"/>
    </row>
    <row r="629" spans="1:16" s="56" customFormat="1" x14ac:dyDescent="0.25">
      <c r="A629" s="65">
        <f t="shared" si="83"/>
        <v>104</v>
      </c>
      <c r="B629" s="46" t="s">
        <v>1321</v>
      </c>
      <c r="C629" s="46">
        <v>154.30000000000001</v>
      </c>
      <c r="D629" s="46"/>
      <c r="E629" s="46"/>
      <c r="F629" s="46">
        <f t="shared" si="80"/>
        <v>154.30000000000001</v>
      </c>
      <c r="G629" s="46">
        <v>5</v>
      </c>
      <c r="H629" s="46"/>
      <c r="I629" s="46"/>
      <c r="J629" s="46"/>
      <c r="K629" s="45"/>
      <c r="L629" s="43">
        <f t="shared" si="81"/>
        <v>0</v>
      </c>
      <c r="M629" s="43"/>
      <c r="N629" s="43">
        <f t="shared" si="82"/>
        <v>0</v>
      </c>
      <c r="O629" s="43">
        <v>0</v>
      </c>
      <c r="P629" s="45"/>
    </row>
    <row r="630" spans="1:16" s="56" customFormat="1" x14ac:dyDescent="0.25">
      <c r="A630" s="65">
        <f t="shared" si="83"/>
        <v>105</v>
      </c>
      <c r="B630" s="46" t="s">
        <v>1322</v>
      </c>
      <c r="C630" s="46">
        <v>394.45</v>
      </c>
      <c r="D630" s="46"/>
      <c r="E630" s="46">
        <v>115.6</v>
      </c>
      <c r="F630" s="46">
        <f t="shared" si="80"/>
        <v>510.04999999999995</v>
      </c>
      <c r="G630" s="46">
        <v>11</v>
      </c>
      <c r="H630" s="46"/>
      <c r="I630" s="46">
        <v>3</v>
      </c>
      <c r="J630" s="46"/>
      <c r="K630" s="45"/>
      <c r="L630" s="43">
        <f t="shared" si="81"/>
        <v>0</v>
      </c>
      <c r="M630" s="43"/>
      <c r="N630" s="43">
        <f t="shared" si="82"/>
        <v>0</v>
      </c>
      <c r="O630" s="43">
        <v>0</v>
      </c>
      <c r="P630" s="45"/>
    </row>
    <row r="631" spans="1:16" s="56" customFormat="1" x14ac:dyDescent="0.25">
      <c r="A631" s="65">
        <f t="shared" si="83"/>
        <v>106</v>
      </c>
      <c r="B631" s="46" t="s">
        <v>1323</v>
      </c>
      <c r="C631" s="46">
        <v>382.2</v>
      </c>
      <c r="D631" s="46"/>
      <c r="E631" s="67"/>
      <c r="F631" s="46">
        <f t="shared" si="80"/>
        <v>382.2</v>
      </c>
      <c r="G631" s="46">
        <v>12</v>
      </c>
      <c r="H631" s="46"/>
      <c r="I631" s="46">
        <v>1</v>
      </c>
      <c r="J631" s="46"/>
      <c r="K631" s="45"/>
      <c r="L631" s="43">
        <f t="shared" si="81"/>
        <v>0</v>
      </c>
      <c r="M631" s="43"/>
      <c r="N631" s="43">
        <f t="shared" si="82"/>
        <v>0</v>
      </c>
      <c r="O631" s="43">
        <v>0</v>
      </c>
      <c r="P631" s="45"/>
    </row>
    <row r="632" spans="1:16" s="56" customFormat="1" x14ac:dyDescent="0.25">
      <c r="A632" s="65">
        <f t="shared" si="83"/>
        <v>107</v>
      </c>
      <c r="B632" s="46" t="s">
        <v>1324</v>
      </c>
      <c r="C632" s="46">
        <v>360.6</v>
      </c>
      <c r="D632" s="46"/>
      <c r="E632" s="46">
        <v>114.9</v>
      </c>
      <c r="F632" s="46">
        <f t="shared" si="80"/>
        <v>475.5</v>
      </c>
      <c r="G632" s="46">
        <v>10</v>
      </c>
      <c r="H632" s="46"/>
      <c r="I632" s="46">
        <v>1</v>
      </c>
      <c r="J632" s="46"/>
      <c r="K632" s="45"/>
      <c r="L632" s="43">
        <f t="shared" si="81"/>
        <v>0</v>
      </c>
      <c r="M632" s="43"/>
      <c r="N632" s="43">
        <f t="shared" si="82"/>
        <v>0</v>
      </c>
      <c r="O632" s="43">
        <v>0</v>
      </c>
      <c r="P632" s="45"/>
    </row>
    <row r="633" spans="1:16" s="56" customFormat="1" x14ac:dyDescent="0.25">
      <c r="A633" s="65">
        <f t="shared" si="83"/>
        <v>108</v>
      </c>
      <c r="B633" s="46" t="s">
        <v>1325</v>
      </c>
      <c r="C633" s="46">
        <v>340.3</v>
      </c>
      <c r="D633" s="46"/>
      <c r="E633" s="46">
        <v>203.8</v>
      </c>
      <c r="F633" s="46">
        <f t="shared" si="80"/>
        <v>544.1</v>
      </c>
      <c r="G633" s="46">
        <v>9</v>
      </c>
      <c r="H633" s="46"/>
      <c r="I633" s="46">
        <v>2</v>
      </c>
      <c r="J633" s="46"/>
      <c r="K633" s="45"/>
      <c r="L633" s="43">
        <f t="shared" si="81"/>
        <v>0</v>
      </c>
      <c r="M633" s="43"/>
      <c r="N633" s="43">
        <f t="shared" si="82"/>
        <v>0</v>
      </c>
      <c r="O633" s="43">
        <v>0</v>
      </c>
      <c r="P633" s="45"/>
    </row>
    <row r="634" spans="1:16" s="56" customFormat="1" x14ac:dyDescent="0.25">
      <c r="A634" s="65">
        <f t="shared" si="83"/>
        <v>109</v>
      </c>
      <c r="B634" s="46" t="s">
        <v>1326</v>
      </c>
      <c r="C634" s="46">
        <v>171.5</v>
      </c>
      <c r="D634" s="46"/>
      <c r="E634" s="46">
        <v>70</v>
      </c>
      <c r="F634" s="46">
        <f t="shared" si="80"/>
        <v>241.5</v>
      </c>
      <c r="G634" s="46">
        <v>6</v>
      </c>
      <c r="H634" s="46"/>
      <c r="I634" s="46">
        <v>2</v>
      </c>
      <c r="J634" s="46"/>
      <c r="K634" s="45"/>
      <c r="L634" s="43">
        <f t="shared" si="81"/>
        <v>0</v>
      </c>
      <c r="M634" s="43"/>
      <c r="N634" s="43">
        <f t="shared" si="82"/>
        <v>0</v>
      </c>
      <c r="O634" s="43">
        <v>0</v>
      </c>
      <c r="P634" s="45"/>
    </row>
    <row r="635" spans="1:16" s="56" customFormat="1" x14ac:dyDescent="0.25">
      <c r="A635" s="65">
        <f t="shared" si="83"/>
        <v>110</v>
      </c>
      <c r="B635" s="46" t="s">
        <v>1327</v>
      </c>
      <c r="C635" s="46">
        <v>338.7</v>
      </c>
      <c r="D635" s="46"/>
      <c r="E635" s="46">
        <v>33.5</v>
      </c>
      <c r="F635" s="46">
        <f t="shared" si="80"/>
        <v>372.2</v>
      </c>
      <c r="G635" s="46">
        <v>15</v>
      </c>
      <c r="H635" s="46"/>
      <c r="I635" s="46">
        <v>2</v>
      </c>
      <c r="J635" s="46"/>
      <c r="K635" s="45"/>
      <c r="L635" s="43">
        <f t="shared" si="81"/>
        <v>0</v>
      </c>
      <c r="M635" s="43"/>
      <c r="N635" s="43">
        <f t="shared" si="82"/>
        <v>0</v>
      </c>
      <c r="O635" s="43">
        <v>0</v>
      </c>
      <c r="P635" s="45"/>
    </row>
    <row r="636" spans="1:16" s="56" customFormat="1" x14ac:dyDescent="0.25">
      <c r="A636" s="65">
        <f t="shared" si="83"/>
        <v>111</v>
      </c>
      <c r="B636" s="46" t="s">
        <v>1328</v>
      </c>
      <c r="C636" s="46">
        <v>241.5</v>
      </c>
      <c r="D636" s="46"/>
      <c r="E636" s="46"/>
      <c r="F636" s="46">
        <f t="shared" si="80"/>
        <v>241.5</v>
      </c>
      <c r="G636" s="46">
        <v>5</v>
      </c>
      <c r="H636" s="46"/>
      <c r="I636" s="46">
        <v>1</v>
      </c>
      <c r="J636" s="46"/>
      <c r="K636" s="45"/>
      <c r="L636" s="43">
        <f t="shared" si="81"/>
        <v>0</v>
      </c>
      <c r="M636" s="43"/>
      <c r="N636" s="43">
        <f t="shared" si="82"/>
        <v>0</v>
      </c>
      <c r="O636" s="43">
        <v>0</v>
      </c>
      <c r="P636" s="45"/>
    </row>
    <row r="637" spans="1:16" s="56" customFormat="1" x14ac:dyDescent="0.25">
      <c r="A637" s="65">
        <f t="shared" si="83"/>
        <v>112</v>
      </c>
      <c r="B637" s="46" t="s">
        <v>1329</v>
      </c>
      <c r="C637" s="46">
        <v>331.7</v>
      </c>
      <c r="D637" s="46"/>
      <c r="E637" s="46"/>
      <c r="F637" s="46">
        <f t="shared" si="80"/>
        <v>331.7</v>
      </c>
      <c r="G637" s="46">
        <v>9</v>
      </c>
      <c r="H637" s="46"/>
      <c r="I637" s="46">
        <v>2</v>
      </c>
      <c r="J637" s="46"/>
      <c r="K637" s="45"/>
      <c r="L637" s="43">
        <f t="shared" si="81"/>
        <v>0</v>
      </c>
      <c r="M637" s="43"/>
      <c r="N637" s="43">
        <f t="shared" si="82"/>
        <v>0</v>
      </c>
      <c r="O637" s="43">
        <v>0</v>
      </c>
      <c r="P637" s="45"/>
    </row>
    <row r="638" spans="1:16" s="56" customFormat="1" x14ac:dyDescent="0.25">
      <c r="A638" s="65">
        <f t="shared" si="83"/>
        <v>113</v>
      </c>
      <c r="B638" s="46" t="s">
        <v>1330</v>
      </c>
      <c r="C638" s="46">
        <v>95</v>
      </c>
      <c r="D638" s="46"/>
      <c r="E638" s="46"/>
      <c r="F638" s="46">
        <f t="shared" si="80"/>
        <v>95</v>
      </c>
      <c r="G638" s="46">
        <v>3</v>
      </c>
      <c r="H638" s="46"/>
      <c r="I638" s="46"/>
      <c r="J638" s="46"/>
      <c r="K638" s="45"/>
      <c r="L638" s="43">
        <f t="shared" si="81"/>
        <v>0</v>
      </c>
      <c r="M638" s="43"/>
      <c r="N638" s="43">
        <f t="shared" si="82"/>
        <v>0</v>
      </c>
      <c r="O638" s="43">
        <v>0</v>
      </c>
      <c r="P638" s="45"/>
    </row>
    <row r="639" spans="1:16" s="56" customFormat="1" x14ac:dyDescent="0.25">
      <c r="A639" s="65">
        <f t="shared" si="83"/>
        <v>114</v>
      </c>
      <c r="B639" s="46" t="s">
        <v>1331</v>
      </c>
      <c r="C639" s="46">
        <v>208.9</v>
      </c>
      <c r="D639" s="46"/>
      <c r="E639" s="46"/>
      <c r="F639" s="46">
        <f t="shared" si="80"/>
        <v>208.9</v>
      </c>
      <c r="G639" s="46">
        <v>4</v>
      </c>
      <c r="H639" s="46"/>
      <c r="I639" s="46"/>
      <c r="J639" s="46"/>
      <c r="K639" s="45"/>
      <c r="L639" s="43">
        <f t="shared" si="81"/>
        <v>0</v>
      </c>
      <c r="M639" s="43"/>
      <c r="N639" s="43">
        <f t="shared" si="82"/>
        <v>0</v>
      </c>
      <c r="O639" s="43">
        <v>0</v>
      </c>
      <c r="P639" s="45"/>
    </row>
    <row r="640" spans="1:16" s="56" customFormat="1" x14ac:dyDescent="0.25">
      <c r="A640" s="65">
        <f t="shared" si="83"/>
        <v>115</v>
      </c>
      <c r="B640" s="46" t="s">
        <v>1332</v>
      </c>
      <c r="C640" s="46">
        <v>141.30000000000001</v>
      </c>
      <c r="D640" s="46"/>
      <c r="E640" s="46"/>
      <c r="F640" s="46">
        <f t="shared" si="80"/>
        <v>141.30000000000001</v>
      </c>
      <c r="G640" s="46">
        <v>3</v>
      </c>
      <c r="H640" s="46"/>
      <c r="I640" s="46"/>
      <c r="J640" s="46"/>
      <c r="K640" s="45"/>
      <c r="L640" s="43">
        <f t="shared" si="81"/>
        <v>0</v>
      </c>
      <c r="M640" s="43"/>
      <c r="N640" s="43">
        <f t="shared" si="82"/>
        <v>0</v>
      </c>
      <c r="O640" s="43">
        <v>0</v>
      </c>
      <c r="P640" s="45"/>
    </row>
    <row r="641" spans="1:16" s="56" customFormat="1" x14ac:dyDescent="0.25">
      <c r="A641" s="65">
        <f t="shared" si="83"/>
        <v>116</v>
      </c>
      <c r="B641" s="46" t="s">
        <v>1333</v>
      </c>
      <c r="C641" s="46">
        <v>372.1</v>
      </c>
      <c r="D641" s="46"/>
      <c r="E641" s="46"/>
      <c r="F641" s="46">
        <f t="shared" si="80"/>
        <v>372.1</v>
      </c>
      <c r="G641" s="46">
        <v>7</v>
      </c>
      <c r="H641" s="46"/>
      <c r="I641" s="46">
        <v>1</v>
      </c>
      <c r="J641" s="46"/>
      <c r="K641" s="45"/>
      <c r="L641" s="43">
        <f t="shared" si="81"/>
        <v>0</v>
      </c>
      <c r="M641" s="43"/>
      <c r="N641" s="43">
        <f t="shared" si="82"/>
        <v>0</v>
      </c>
      <c r="O641" s="43">
        <v>0</v>
      </c>
      <c r="P641" s="45"/>
    </row>
    <row r="642" spans="1:16" s="56" customFormat="1" x14ac:dyDescent="0.25">
      <c r="A642" s="65">
        <f t="shared" si="83"/>
        <v>117</v>
      </c>
      <c r="B642" s="46" t="s">
        <v>1334</v>
      </c>
      <c r="C642" s="46">
        <v>313.60000000000002</v>
      </c>
      <c r="D642" s="46"/>
      <c r="E642" s="46">
        <v>40</v>
      </c>
      <c r="F642" s="46">
        <f t="shared" si="80"/>
        <v>353.6</v>
      </c>
      <c r="G642" s="46">
        <v>7</v>
      </c>
      <c r="H642" s="46"/>
      <c r="I642" s="46">
        <v>1</v>
      </c>
      <c r="J642" s="46"/>
      <c r="K642" s="45"/>
      <c r="L642" s="43">
        <f t="shared" si="81"/>
        <v>0</v>
      </c>
      <c r="M642" s="43"/>
      <c r="N642" s="43">
        <f t="shared" si="82"/>
        <v>0</v>
      </c>
      <c r="O642" s="43">
        <v>0</v>
      </c>
      <c r="P642" s="45"/>
    </row>
    <row r="643" spans="1:16" s="56" customFormat="1" x14ac:dyDescent="0.25">
      <c r="A643" s="65">
        <f t="shared" si="83"/>
        <v>118</v>
      </c>
      <c r="B643" s="46" t="s">
        <v>1335</v>
      </c>
      <c r="C643" s="46">
        <v>249.6</v>
      </c>
      <c r="D643" s="46"/>
      <c r="E643" s="46"/>
      <c r="F643" s="46">
        <f t="shared" si="80"/>
        <v>249.6</v>
      </c>
      <c r="G643" s="46">
        <v>6</v>
      </c>
      <c r="H643" s="46"/>
      <c r="I643" s="46"/>
      <c r="J643" s="46"/>
      <c r="K643" s="45"/>
      <c r="L643" s="43">
        <f t="shared" si="81"/>
        <v>0</v>
      </c>
      <c r="M643" s="43"/>
      <c r="N643" s="43">
        <f t="shared" si="82"/>
        <v>0</v>
      </c>
      <c r="O643" s="43">
        <v>0</v>
      </c>
      <c r="P643" s="45"/>
    </row>
    <row r="644" spans="1:16" s="56" customFormat="1" x14ac:dyDescent="0.25">
      <c r="A644" s="65">
        <f t="shared" si="83"/>
        <v>119</v>
      </c>
      <c r="B644" s="46" t="s">
        <v>1336</v>
      </c>
      <c r="C644" s="46">
        <v>305.8</v>
      </c>
      <c r="D644" s="46"/>
      <c r="E644" s="46">
        <v>36.5</v>
      </c>
      <c r="F644" s="46">
        <f t="shared" si="80"/>
        <v>342.3</v>
      </c>
      <c r="G644" s="46">
        <v>6</v>
      </c>
      <c r="H644" s="46"/>
      <c r="I644" s="46">
        <v>1</v>
      </c>
      <c r="J644" s="46"/>
      <c r="K644" s="45"/>
      <c r="L644" s="43">
        <f t="shared" si="81"/>
        <v>0</v>
      </c>
      <c r="M644" s="43"/>
      <c r="N644" s="43">
        <f t="shared" si="82"/>
        <v>0</v>
      </c>
      <c r="O644" s="43">
        <v>0</v>
      </c>
      <c r="P644" s="45"/>
    </row>
    <row r="645" spans="1:16" s="56" customFormat="1" x14ac:dyDescent="0.25">
      <c r="A645" s="65">
        <f t="shared" si="83"/>
        <v>120</v>
      </c>
      <c r="B645" s="46" t="s">
        <v>1337</v>
      </c>
      <c r="C645" s="46">
        <v>206.5</v>
      </c>
      <c r="D645" s="46"/>
      <c r="E645" s="46"/>
      <c r="F645" s="46">
        <f t="shared" si="80"/>
        <v>206.5</v>
      </c>
      <c r="G645" s="46">
        <v>5</v>
      </c>
      <c r="H645" s="46"/>
      <c r="I645" s="46"/>
      <c r="J645" s="46"/>
      <c r="K645" s="45"/>
      <c r="L645" s="43">
        <f t="shared" si="81"/>
        <v>0</v>
      </c>
      <c r="M645" s="43"/>
      <c r="N645" s="43">
        <f t="shared" si="82"/>
        <v>0</v>
      </c>
      <c r="O645" s="43">
        <v>0</v>
      </c>
      <c r="P645" s="45"/>
    </row>
    <row r="646" spans="1:16" s="56" customFormat="1" x14ac:dyDescent="0.25">
      <c r="A646" s="65">
        <f t="shared" si="83"/>
        <v>121</v>
      </c>
      <c r="B646" s="46" t="s">
        <v>1338</v>
      </c>
      <c r="C646" s="46">
        <v>300.39999999999998</v>
      </c>
      <c r="D646" s="46"/>
      <c r="E646" s="46"/>
      <c r="F646" s="46">
        <f t="shared" si="80"/>
        <v>300.39999999999998</v>
      </c>
      <c r="G646" s="46">
        <v>6</v>
      </c>
      <c r="H646" s="46"/>
      <c r="I646" s="46"/>
      <c r="J646" s="46"/>
      <c r="K646" s="45"/>
      <c r="L646" s="43">
        <f t="shared" si="81"/>
        <v>0</v>
      </c>
      <c r="M646" s="43"/>
      <c r="N646" s="43">
        <f t="shared" si="82"/>
        <v>0</v>
      </c>
      <c r="O646" s="43">
        <v>0</v>
      </c>
      <c r="P646" s="45"/>
    </row>
    <row r="647" spans="1:16" s="56" customFormat="1" x14ac:dyDescent="0.25">
      <c r="A647" s="65">
        <f t="shared" si="83"/>
        <v>122</v>
      </c>
      <c r="B647" s="46" t="s">
        <v>1339</v>
      </c>
      <c r="C647" s="46">
        <v>913.8</v>
      </c>
      <c r="D647" s="46"/>
      <c r="E647" s="46"/>
      <c r="F647" s="46">
        <f t="shared" si="80"/>
        <v>913.8</v>
      </c>
      <c r="G647" s="46">
        <v>15</v>
      </c>
      <c r="H647" s="46"/>
      <c r="I647" s="46"/>
      <c r="J647" s="46"/>
      <c r="K647" s="45"/>
      <c r="L647" s="43">
        <f t="shared" si="81"/>
        <v>0</v>
      </c>
      <c r="M647" s="43"/>
      <c r="N647" s="43">
        <f t="shared" si="82"/>
        <v>0</v>
      </c>
      <c r="O647" s="43">
        <v>0</v>
      </c>
      <c r="P647" s="45"/>
    </row>
    <row r="648" spans="1:16" s="56" customFormat="1" x14ac:dyDescent="0.25">
      <c r="A648" s="65">
        <f t="shared" si="83"/>
        <v>123</v>
      </c>
      <c r="B648" s="46" t="s">
        <v>1340</v>
      </c>
      <c r="C648" s="46">
        <v>124.1</v>
      </c>
      <c r="D648" s="46"/>
      <c r="E648" s="46"/>
      <c r="F648" s="46">
        <f t="shared" ref="F648:F707" si="84">C648+D648+E648</f>
        <v>124.1</v>
      </c>
      <c r="G648" s="46">
        <v>3</v>
      </c>
      <c r="H648" s="46"/>
      <c r="I648" s="46"/>
      <c r="J648" s="46"/>
      <c r="K648" s="45"/>
      <c r="L648" s="43">
        <f t="shared" si="81"/>
        <v>0</v>
      </c>
      <c r="M648" s="43"/>
      <c r="N648" s="43">
        <f t="shared" si="82"/>
        <v>0</v>
      </c>
      <c r="O648" s="43">
        <v>0</v>
      </c>
      <c r="P648" s="45"/>
    </row>
    <row r="649" spans="1:16" s="56" customFormat="1" x14ac:dyDescent="0.25">
      <c r="A649" s="65">
        <f t="shared" si="83"/>
        <v>124</v>
      </c>
      <c r="B649" s="46" t="s">
        <v>1341</v>
      </c>
      <c r="C649" s="46">
        <v>173.4</v>
      </c>
      <c r="D649" s="46"/>
      <c r="E649" s="46"/>
      <c r="F649" s="46">
        <f t="shared" si="84"/>
        <v>173.4</v>
      </c>
      <c r="G649" s="46">
        <v>4</v>
      </c>
      <c r="H649" s="46"/>
      <c r="I649" s="46"/>
      <c r="J649" s="46"/>
      <c r="K649" s="45"/>
      <c r="L649" s="43">
        <f t="shared" si="81"/>
        <v>0</v>
      </c>
      <c r="M649" s="43"/>
      <c r="N649" s="43">
        <f t="shared" si="82"/>
        <v>0</v>
      </c>
      <c r="O649" s="43">
        <v>0</v>
      </c>
      <c r="P649" s="45"/>
    </row>
    <row r="650" spans="1:16" s="56" customFormat="1" x14ac:dyDescent="0.25">
      <c r="A650" s="65">
        <f t="shared" si="83"/>
        <v>125</v>
      </c>
      <c r="B650" s="46" t="s">
        <v>1342</v>
      </c>
      <c r="C650" s="46">
        <v>262.2</v>
      </c>
      <c r="D650" s="46"/>
      <c r="E650" s="46"/>
      <c r="F650" s="46">
        <f t="shared" si="84"/>
        <v>262.2</v>
      </c>
      <c r="G650" s="46">
        <v>5</v>
      </c>
      <c r="H650" s="46"/>
      <c r="I650" s="46"/>
      <c r="J650" s="46"/>
      <c r="K650" s="45"/>
      <c r="L650" s="43">
        <f t="shared" si="81"/>
        <v>0</v>
      </c>
      <c r="M650" s="43"/>
      <c r="N650" s="43">
        <f t="shared" si="82"/>
        <v>0</v>
      </c>
      <c r="O650" s="43">
        <v>0</v>
      </c>
      <c r="P650" s="45"/>
    </row>
    <row r="651" spans="1:16" s="56" customFormat="1" x14ac:dyDescent="0.25">
      <c r="A651" s="65">
        <f t="shared" si="83"/>
        <v>126</v>
      </c>
      <c r="B651" s="46" t="s">
        <v>1346</v>
      </c>
      <c r="C651" s="46">
        <v>375.7</v>
      </c>
      <c r="D651" s="46"/>
      <c r="E651" s="46">
        <v>26.9</v>
      </c>
      <c r="F651" s="46">
        <f t="shared" si="84"/>
        <v>402.59999999999997</v>
      </c>
      <c r="G651" s="46">
        <v>11</v>
      </c>
      <c r="H651" s="46"/>
      <c r="I651" s="46">
        <v>1</v>
      </c>
      <c r="J651" s="46"/>
      <c r="K651" s="45"/>
      <c r="L651" s="43">
        <f t="shared" si="81"/>
        <v>0</v>
      </c>
      <c r="M651" s="43"/>
      <c r="N651" s="43">
        <f t="shared" si="82"/>
        <v>0</v>
      </c>
      <c r="O651" s="43">
        <v>0</v>
      </c>
      <c r="P651" s="45"/>
    </row>
    <row r="652" spans="1:16" s="56" customFormat="1" x14ac:dyDescent="0.25">
      <c r="A652" s="65">
        <f t="shared" si="83"/>
        <v>127</v>
      </c>
      <c r="B652" s="46" t="s">
        <v>1347</v>
      </c>
      <c r="C652" s="46">
        <v>180</v>
      </c>
      <c r="D652" s="46"/>
      <c r="E652" s="46"/>
      <c r="F652" s="46">
        <f t="shared" si="84"/>
        <v>180</v>
      </c>
      <c r="G652" s="46">
        <v>4</v>
      </c>
      <c r="H652" s="46"/>
      <c r="I652" s="46"/>
      <c r="J652" s="46"/>
      <c r="K652" s="45"/>
      <c r="L652" s="43">
        <f t="shared" si="81"/>
        <v>0</v>
      </c>
      <c r="M652" s="43"/>
      <c r="N652" s="43">
        <f t="shared" si="82"/>
        <v>0</v>
      </c>
      <c r="O652" s="43">
        <v>0</v>
      </c>
      <c r="P652" s="45"/>
    </row>
    <row r="653" spans="1:16" s="56" customFormat="1" x14ac:dyDescent="0.25">
      <c r="A653" s="65">
        <f t="shared" si="83"/>
        <v>128</v>
      </c>
      <c r="B653" s="46" t="s">
        <v>1348</v>
      </c>
      <c r="C653" s="46">
        <v>580.1</v>
      </c>
      <c r="D653" s="46"/>
      <c r="E653" s="46"/>
      <c r="F653" s="46">
        <f t="shared" si="84"/>
        <v>580.1</v>
      </c>
      <c r="G653" s="46">
        <v>9</v>
      </c>
      <c r="H653" s="46"/>
      <c r="I653" s="46">
        <v>1</v>
      </c>
      <c r="J653" s="46"/>
      <c r="K653" s="45"/>
      <c r="L653" s="43">
        <f t="shared" si="81"/>
        <v>0</v>
      </c>
      <c r="M653" s="43"/>
      <c r="N653" s="43">
        <f t="shared" si="82"/>
        <v>0</v>
      </c>
      <c r="O653" s="43">
        <v>0</v>
      </c>
      <c r="P653" s="45"/>
    </row>
    <row r="654" spans="1:16" s="56" customFormat="1" x14ac:dyDescent="0.25">
      <c r="A654" s="65">
        <f t="shared" si="83"/>
        <v>129</v>
      </c>
      <c r="B654" s="46" t="s">
        <v>1352</v>
      </c>
      <c r="C654" s="46">
        <v>351</v>
      </c>
      <c r="D654" s="46"/>
      <c r="E654" s="46"/>
      <c r="F654" s="46">
        <f t="shared" si="84"/>
        <v>351</v>
      </c>
      <c r="G654" s="46">
        <v>12</v>
      </c>
      <c r="H654" s="46"/>
      <c r="I654" s="46"/>
      <c r="J654" s="46"/>
      <c r="K654" s="45"/>
      <c r="L654" s="43">
        <f t="shared" ref="L654:L717" si="85">K654*4281.45</f>
        <v>0</v>
      </c>
      <c r="M654" s="43"/>
      <c r="N654" s="43">
        <f t="shared" ref="N654:N716" si="86">L654*0.475</f>
        <v>0</v>
      </c>
      <c r="O654" s="43">
        <v>0</v>
      </c>
      <c r="P654" s="45"/>
    </row>
    <row r="655" spans="1:16" s="56" customFormat="1" x14ac:dyDescent="0.25">
      <c r="A655" s="65">
        <f t="shared" si="83"/>
        <v>130</v>
      </c>
      <c r="B655" s="46" t="s">
        <v>1353</v>
      </c>
      <c r="C655" s="46">
        <v>299.7</v>
      </c>
      <c r="D655" s="46"/>
      <c r="E655" s="46"/>
      <c r="F655" s="46">
        <f t="shared" si="84"/>
        <v>299.7</v>
      </c>
      <c r="G655" s="46">
        <v>6</v>
      </c>
      <c r="H655" s="46"/>
      <c r="I655" s="46"/>
      <c r="J655" s="46"/>
      <c r="K655" s="45"/>
      <c r="L655" s="43">
        <f t="shared" si="85"/>
        <v>0</v>
      </c>
      <c r="M655" s="43"/>
      <c r="N655" s="43">
        <f t="shared" si="86"/>
        <v>0</v>
      </c>
      <c r="O655" s="43">
        <v>0</v>
      </c>
      <c r="P655" s="45"/>
    </row>
    <row r="656" spans="1:16" s="56" customFormat="1" x14ac:dyDescent="0.25">
      <c r="A656" s="65">
        <f t="shared" ref="A656:A719" si="87">1+A655</f>
        <v>131</v>
      </c>
      <c r="B656" s="46" t="s">
        <v>1354</v>
      </c>
      <c r="C656" s="46">
        <v>428.3</v>
      </c>
      <c r="D656" s="46"/>
      <c r="E656" s="46"/>
      <c r="F656" s="46">
        <f t="shared" si="84"/>
        <v>428.3</v>
      </c>
      <c r="G656" s="46">
        <v>10</v>
      </c>
      <c r="H656" s="46"/>
      <c r="I656" s="46"/>
      <c r="J656" s="46"/>
      <c r="K656" s="45"/>
      <c r="L656" s="43">
        <f t="shared" si="85"/>
        <v>0</v>
      </c>
      <c r="M656" s="43"/>
      <c r="N656" s="43">
        <f t="shared" si="86"/>
        <v>0</v>
      </c>
      <c r="O656" s="43">
        <v>0</v>
      </c>
      <c r="P656" s="45"/>
    </row>
    <row r="657" spans="1:16" s="56" customFormat="1" x14ac:dyDescent="0.25">
      <c r="A657" s="65">
        <f t="shared" si="87"/>
        <v>132</v>
      </c>
      <c r="B657" s="46" t="s">
        <v>1355</v>
      </c>
      <c r="C657" s="46">
        <v>299.3</v>
      </c>
      <c r="D657" s="46"/>
      <c r="E657" s="46"/>
      <c r="F657" s="46">
        <f t="shared" si="84"/>
        <v>299.3</v>
      </c>
      <c r="G657" s="46">
        <v>9</v>
      </c>
      <c r="H657" s="46"/>
      <c r="I657" s="46"/>
      <c r="J657" s="46"/>
      <c r="K657" s="45"/>
      <c r="L657" s="43">
        <f t="shared" si="85"/>
        <v>0</v>
      </c>
      <c r="M657" s="43"/>
      <c r="N657" s="43">
        <f t="shared" si="86"/>
        <v>0</v>
      </c>
      <c r="O657" s="43">
        <v>0</v>
      </c>
      <c r="P657" s="45"/>
    </row>
    <row r="658" spans="1:16" s="56" customFormat="1" x14ac:dyDescent="0.25">
      <c r="A658" s="65">
        <f t="shared" si="87"/>
        <v>133</v>
      </c>
      <c r="B658" s="46" t="s">
        <v>1356</v>
      </c>
      <c r="C658" s="46">
        <v>343.9</v>
      </c>
      <c r="D658" s="46"/>
      <c r="E658" s="46"/>
      <c r="F658" s="46">
        <f t="shared" si="84"/>
        <v>343.9</v>
      </c>
      <c r="G658" s="46">
        <v>10</v>
      </c>
      <c r="H658" s="46"/>
      <c r="I658" s="46"/>
      <c r="J658" s="46"/>
      <c r="K658" s="45"/>
      <c r="L658" s="43">
        <f t="shared" si="85"/>
        <v>0</v>
      </c>
      <c r="M658" s="43"/>
      <c r="N658" s="43">
        <f t="shared" si="86"/>
        <v>0</v>
      </c>
      <c r="O658" s="43">
        <v>0</v>
      </c>
      <c r="P658" s="45"/>
    </row>
    <row r="659" spans="1:16" s="56" customFormat="1" x14ac:dyDescent="0.25">
      <c r="A659" s="65">
        <f t="shared" si="87"/>
        <v>134</v>
      </c>
      <c r="B659" s="46" t="s">
        <v>1357</v>
      </c>
      <c r="C659" s="46">
        <v>282</v>
      </c>
      <c r="D659" s="46"/>
      <c r="E659" s="46"/>
      <c r="F659" s="46">
        <f t="shared" si="84"/>
        <v>282</v>
      </c>
      <c r="G659" s="46">
        <v>6</v>
      </c>
      <c r="H659" s="46"/>
      <c r="I659" s="46"/>
      <c r="J659" s="46"/>
      <c r="K659" s="45"/>
      <c r="L659" s="43">
        <f t="shared" si="85"/>
        <v>0</v>
      </c>
      <c r="M659" s="43"/>
      <c r="N659" s="43">
        <f t="shared" si="86"/>
        <v>0</v>
      </c>
      <c r="O659" s="43">
        <v>0</v>
      </c>
      <c r="P659" s="45"/>
    </row>
    <row r="660" spans="1:16" s="56" customFormat="1" x14ac:dyDescent="0.25">
      <c r="A660" s="65">
        <f t="shared" si="87"/>
        <v>135</v>
      </c>
      <c r="B660" s="46" t="s">
        <v>1358</v>
      </c>
      <c r="C660" s="46">
        <v>357.6</v>
      </c>
      <c r="D660" s="46"/>
      <c r="E660" s="46"/>
      <c r="F660" s="46">
        <f t="shared" si="84"/>
        <v>357.6</v>
      </c>
      <c r="G660" s="46">
        <v>9</v>
      </c>
      <c r="H660" s="46"/>
      <c r="I660" s="46"/>
      <c r="J660" s="46"/>
      <c r="K660" s="45"/>
      <c r="L660" s="43">
        <f t="shared" si="85"/>
        <v>0</v>
      </c>
      <c r="M660" s="43"/>
      <c r="N660" s="43">
        <f t="shared" si="86"/>
        <v>0</v>
      </c>
      <c r="O660" s="43">
        <v>0</v>
      </c>
      <c r="P660" s="45"/>
    </row>
    <row r="661" spans="1:16" s="56" customFormat="1" x14ac:dyDescent="0.25">
      <c r="A661" s="65">
        <f t="shared" si="87"/>
        <v>136</v>
      </c>
      <c r="B661" s="46" t="s">
        <v>1454</v>
      </c>
      <c r="C661" s="46">
        <v>424.7</v>
      </c>
      <c r="D661" s="46"/>
      <c r="E661" s="46"/>
      <c r="F661" s="46">
        <f t="shared" si="84"/>
        <v>424.7</v>
      </c>
      <c r="G661" s="46">
        <v>10</v>
      </c>
      <c r="H661" s="46"/>
      <c r="I661" s="46"/>
      <c r="J661" s="46"/>
      <c r="K661" s="45"/>
      <c r="L661" s="43">
        <f t="shared" si="85"/>
        <v>0</v>
      </c>
      <c r="M661" s="43"/>
      <c r="N661" s="43">
        <f t="shared" si="86"/>
        <v>0</v>
      </c>
      <c r="O661" s="43">
        <v>0</v>
      </c>
      <c r="P661" s="45"/>
    </row>
    <row r="662" spans="1:16" s="56" customFormat="1" x14ac:dyDescent="0.25">
      <c r="A662" s="65">
        <f t="shared" si="87"/>
        <v>137</v>
      </c>
      <c r="B662" s="46" t="s">
        <v>1455</v>
      </c>
      <c r="C662" s="46">
        <v>120.4</v>
      </c>
      <c r="D662" s="46"/>
      <c r="E662" s="46"/>
      <c r="F662" s="46">
        <f t="shared" si="84"/>
        <v>120.4</v>
      </c>
      <c r="G662" s="46">
        <v>3</v>
      </c>
      <c r="H662" s="46"/>
      <c r="I662" s="46"/>
      <c r="J662" s="46"/>
      <c r="K662" s="45"/>
      <c r="L662" s="43">
        <f t="shared" si="85"/>
        <v>0</v>
      </c>
      <c r="M662" s="43"/>
      <c r="N662" s="43">
        <f t="shared" si="86"/>
        <v>0</v>
      </c>
      <c r="O662" s="43">
        <v>0</v>
      </c>
      <c r="P662" s="45"/>
    </row>
    <row r="663" spans="1:16" s="56" customFormat="1" x14ac:dyDescent="0.25">
      <c r="A663" s="65">
        <f t="shared" si="87"/>
        <v>138</v>
      </c>
      <c r="B663" s="46" t="s">
        <v>1456</v>
      </c>
      <c r="C663" s="46">
        <v>317.60000000000002</v>
      </c>
      <c r="D663" s="46"/>
      <c r="E663" s="46"/>
      <c r="F663" s="46">
        <f t="shared" si="84"/>
        <v>317.60000000000002</v>
      </c>
      <c r="G663" s="46">
        <v>10</v>
      </c>
      <c r="H663" s="46"/>
      <c r="I663" s="46"/>
      <c r="J663" s="46"/>
      <c r="K663" s="45"/>
      <c r="L663" s="43">
        <f t="shared" si="85"/>
        <v>0</v>
      </c>
      <c r="M663" s="43"/>
      <c r="N663" s="43">
        <f t="shared" si="86"/>
        <v>0</v>
      </c>
      <c r="O663" s="43">
        <v>0</v>
      </c>
      <c r="P663" s="45"/>
    </row>
    <row r="664" spans="1:16" s="56" customFormat="1" x14ac:dyDescent="0.25">
      <c r="A664" s="65">
        <f t="shared" si="87"/>
        <v>139</v>
      </c>
      <c r="B664" s="46" t="s">
        <v>1457</v>
      </c>
      <c r="C664" s="46">
        <v>395.53</v>
      </c>
      <c r="D664" s="46"/>
      <c r="E664" s="46"/>
      <c r="F664" s="46">
        <f t="shared" si="84"/>
        <v>395.53</v>
      </c>
      <c r="G664" s="46">
        <v>14</v>
      </c>
      <c r="H664" s="46"/>
      <c r="I664" s="46"/>
      <c r="J664" s="46"/>
      <c r="K664" s="45"/>
      <c r="L664" s="43">
        <f t="shared" si="85"/>
        <v>0</v>
      </c>
      <c r="M664" s="43"/>
      <c r="N664" s="43">
        <f t="shared" si="86"/>
        <v>0</v>
      </c>
      <c r="O664" s="43">
        <v>0</v>
      </c>
      <c r="P664" s="45"/>
    </row>
    <row r="665" spans="1:16" s="56" customFormat="1" x14ac:dyDescent="0.25">
      <c r="A665" s="65">
        <f t="shared" si="87"/>
        <v>140</v>
      </c>
      <c r="B665" s="46" t="s">
        <v>1458</v>
      </c>
      <c r="C665" s="46">
        <v>516.79999999999995</v>
      </c>
      <c r="D665" s="46"/>
      <c r="E665" s="46"/>
      <c r="F665" s="46">
        <f t="shared" si="84"/>
        <v>516.79999999999995</v>
      </c>
      <c r="G665" s="46">
        <v>16</v>
      </c>
      <c r="H665" s="46"/>
      <c r="I665" s="46"/>
      <c r="J665" s="46"/>
      <c r="K665" s="45"/>
      <c r="L665" s="43">
        <f t="shared" si="85"/>
        <v>0</v>
      </c>
      <c r="M665" s="43"/>
      <c r="N665" s="43">
        <f t="shared" si="86"/>
        <v>0</v>
      </c>
      <c r="O665" s="43">
        <v>0</v>
      </c>
      <c r="P665" s="45"/>
    </row>
    <row r="666" spans="1:16" s="56" customFormat="1" x14ac:dyDescent="0.25">
      <c r="A666" s="65">
        <f t="shared" si="87"/>
        <v>141</v>
      </c>
      <c r="B666" s="46" t="s">
        <v>1459</v>
      </c>
      <c r="C666" s="46">
        <v>305.89999999999998</v>
      </c>
      <c r="D666" s="46"/>
      <c r="E666" s="46"/>
      <c r="F666" s="46">
        <f t="shared" si="84"/>
        <v>305.89999999999998</v>
      </c>
      <c r="G666" s="46">
        <v>6</v>
      </c>
      <c r="H666" s="46"/>
      <c r="I666" s="46"/>
      <c r="J666" s="46"/>
      <c r="K666" s="45"/>
      <c r="L666" s="43">
        <f t="shared" si="85"/>
        <v>0</v>
      </c>
      <c r="M666" s="43"/>
      <c r="N666" s="43">
        <f t="shared" si="86"/>
        <v>0</v>
      </c>
      <c r="O666" s="43">
        <v>0</v>
      </c>
      <c r="P666" s="45"/>
    </row>
    <row r="667" spans="1:16" s="56" customFormat="1" x14ac:dyDescent="0.25">
      <c r="A667" s="65">
        <f t="shared" si="87"/>
        <v>142</v>
      </c>
      <c r="B667" s="46" t="s">
        <v>1460</v>
      </c>
      <c r="C667" s="46">
        <v>483.9</v>
      </c>
      <c r="D667" s="46"/>
      <c r="E667" s="46">
        <v>35.299999999999997</v>
      </c>
      <c r="F667" s="46">
        <f t="shared" si="84"/>
        <v>519.19999999999993</v>
      </c>
      <c r="G667" s="46">
        <v>12</v>
      </c>
      <c r="H667" s="46"/>
      <c r="I667" s="46">
        <v>1</v>
      </c>
      <c r="J667" s="46"/>
      <c r="K667" s="45"/>
      <c r="L667" s="43">
        <f t="shared" si="85"/>
        <v>0</v>
      </c>
      <c r="M667" s="43"/>
      <c r="N667" s="43">
        <f t="shared" si="86"/>
        <v>0</v>
      </c>
      <c r="O667" s="43">
        <v>0</v>
      </c>
      <c r="P667" s="45"/>
    </row>
    <row r="668" spans="1:16" s="56" customFormat="1" x14ac:dyDescent="0.25">
      <c r="A668" s="65">
        <f t="shared" si="87"/>
        <v>143</v>
      </c>
      <c r="B668" s="46" t="s">
        <v>1461</v>
      </c>
      <c r="C668" s="46">
        <v>257.3</v>
      </c>
      <c r="D668" s="46"/>
      <c r="E668" s="46"/>
      <c r="F668" s="46">
        <f t="shared" si="84"/>
        <v>257.3</v>
      </c>
      <c r="G668" s="46">
        <v>5</v>
      </c>
      <c r="H668" s="46"/>
      <c r="I668" s="46"/>
      <c r="J668" s="46"/>
      <c r="K668" s="45"/>
      <c r="L668" s="43">
        <f t="shared" si="85"/>
        <v>0</v>
      </c>
      <c r="M668" s="43"/>
      <c r="N668" s="43">
        <f t="shared" si="86"/>
        <v>0</v>
      </c>
      <c r="O668" s="43">
        <v>0</v>
      </c>
      <c r="P668" s="45"/>
    </row>
    <row r="669" spans="1:16" s="56" customFormat="1" x14ac:dyDescent="0.25">
      <c r="A669" s="65">
        <f t="shared" si="87"/>
        <v>144</v>
      </c>
      <c r="B669" s="46" t="s">
        <v>1462</v>
      </c>
      <c r="C669" s="46">
        <v>261.3</v>
      </c>
      <c r="D669" s="46"/>
      <c r="E669" s="46"/>
      <c r="F669" s="46">
        <f t="shared" si="84"/>
        <v>261.3</v>
      </c>
      <c r="G669" s="46">
        <v>5</v>
      </c>
      <c r="H669" s="46"/>
      <c r="I669" s="46">
        <v>1</v>
      </c>
      <c r="J669" s="46"/>
      <c r="K669" s="45"/>
      <c r="L669" s="43">
        <f t="shared" si="85"/>
        <v>0</v>
      </c>
      <c r="M669" s="43"/>
      <c r="N669" s="43">
        <f t="shared" si="86"/>
        <v>0</v>
      </c>
      <c r="O669" s="43">
        <v>0</v>
      </c>
      <c r="P669" s="45"/>
    </row>
    <row r="670" spans="1:16" s="56" customFormat="1" x14ac:dyDescent="0.25">
      <c r="A670" s="65">
        <f t="shared" si="87"/>
        <v>145</v>
      </c>
      <c r="B670" s="46" t="s">
        <v>1463</v>
      </c>
      <c r="C670" s="46">
        <v>296.89999999999998</v>
      </c>
      <c r="D670" s="46"/>
      <c r="E670" s="46">
        <v>50</v>
      </c>
      <c r="F670" s="46">
        <f t="shared" si="84"/>
        <v>346.9</v>
      </c>
      <c r="G670" s="46">
        <v>9</v>
      </c>
      <c r="H670" s="46"/>
      <c r="I670" s="46">
        <v>1</v>
      </c>
      <c r="J670" s="46"/>
      <c r="K670" s="45"/>
      <c r="L670" s="43">
        <f t="shared" si="85"/>
        <v>0</v>
      </c>
      <c r="M670" s="43"/>
      <c r="N670" s="43">
        <f t="shared" si="86"/>
        <v>0</v>
      </c>
      <c r="O670" s="43">
        <v>0</v>
      </c>
      <c r="P670" s="45"/>
    </row>
    <row r="671" spans="1:16" s="56" customFormat="1" x14ac:dyDescent="0.25">
      <c r="A671" s="65">
        <f t="shared" si="87"/>
        <v>146</v>
      </c>
      <c r="B671" s="46" t="s">
        <v>1464</v>
      </c>
      <c r="C671" s="46">
        <v>495.2</v>
      </c>
      <c r="D671" s="46"/>
      <c r="E671" s="46">
        <v>62.5</v>
      </c>
      <c r="F671" s="46">
        <f t="shared" si="84"/>
        <v>557.70000000000005</v>
      </c>
      <c r="G671" s="46">
        <v>13</v>
      </c>
      <c r="H671" s="46"/>
      <c r="I671" s="46">
        <v>1</v>
      </c>
      <c r="J671" s="46"/>
      <c r="K671" s="45"/>
      <c r="L671" s="43">
        <f t="shared" si="85"/>
        <v>0</v>
      </c>
      <c r="M671" s="43"/>
      <c r="N671" s="43">
        <f t="shared" si="86"/>
        <v>0</v>
      </c>
      <c r="O671" s="43">
        <v>0</v>
      </c>
      <c r="P671" s="45"/>
    </row>
    <row r="672" spans="1:16" s="56" customFormat="1" x14ac:dyDescent="0.25">
      <c r="A672" s="65">
        <f t="shared" si="87"/>
        <v>147</v>
      </c>
      <c r="B672" s="46" t="s">
        <v>1465</v>
      </c>
      <c r="C672" s="46">
        <v>446.2</v>
      </c>
      <c r="D672" s="46"/>
      <c r="E672" s="46"/>
      <c r="F672" s="46">
        <f t="shared" si="84"/>
        <v>446.2</v>
      </c>
      <c r="G672" s="46">
        <v>13</v>
      </c>
      <c r="H672" s="46"/>
      <c r="I672" s="46"/>
      <c r="J672" s="46"/>
      <c r="K672" s="45"/>
      <c r="L672" s="43">
        <f t="shared" si="85"/>
        <v>0</v>
      </c>
      <c r="M672" s="43"/>
      <c r="N672" s="43">
        <f t="shared" si="86"/>
        <v>0</v>
      </c>
      <c r="O672" s="43">
        <v>0</v>
      </c>
      <c r="P672" s="45"/>
    </row>
    <row r="673" spans="1:16" s="56" customFormat="1" x14ac:dyDescent="0.25">
      <c r="A673" s="65">
        <f t="shared" si="87"/>
        <v>148</v>
      </c>
      <c r="B673" s="46" t="s">
        <v>1466</v>
      </c>
      <c r="C673" s="46">
        <v>266.39999999999998</v>
      </c>
      <c r="D673" s="46"/>
      <c r="E673" s="46"/>
      <c r="F673" s="46">
        <f t="shared" si="84"/>
        <v>266.39999999999998</v>
      </c>
      <c r="G673" s="46">
        <v>6</v>
      </c>
      <c r="H673" s="46"/>
      <c r="I673" s="46">
        <v>1</v>
      </c>
      <c r="J673" s="46"/>
      <c r="K673" s="45"/>
      <c r="L673" s="43">
        <f t="shared" si="85"/>
        <v>0</v>
      </c>
      <c r="M673" s="43"/>
      <c r="N673" s="43">
        <f t="shared" si="86"/>
        <v>0</v>
      </c>
      <c r="O673" s="43">
        <v>0</v>
      </c>
      <c r="P673" s="45"/>
    </row>
    <row r="674" spans="1:16" s="56" customFormat="1" ht="13" x14ac:dyDescent="0.3">
      <c r="A674" s="65">
        <f t="shared" si="87"/>
        <v>149</v>
      </c>
      <c r="B674" s="46" t="s">
        <v>1467</v>
      </c>
      <c r="C674" s="46">
        <v>548.4</v>
      </c>
      <c r="D674" s="46"/>
      <c r="E674" s="19">
        <v>215.2</v>
      </c>
      <c r="F674" s="46">
        <f t="shared" si="84"/>
        <v>763.59999999999991</v>
      </c>
      <c r="G674" s="46">
        <v>11</v>
      </c>
      <c r="H674" s="46">
        <v>1</v>
      </c>
      <c r="I674" s="46">
        <v>2</v>
      </c>
      <c r="J674" s="46"/>
      <c r="K674" s="45"/>
      <c r="L674" s="43">
        <f t="shared" si="85"/>
        <v>0</v>
      </c>
      <c r="M674" s="43"/>
      <c r="N674" s="43">
        <f t="shared" si="86"/>
        <v>0</v>
      </c>
      <c r="O674" s="43">
        <v>0</v>
      </c>
      <c r="P674" s="45"/>
    </row>
    <row r="675" spans="1:16" s="56" customFormat="1" x14ac:dyDescent="0.25">
      <c r="A675" s="65">
        <f t="shared" si="87"/>
        <v>150</v>
      </c>
      <c r="B675" s="46" t="s">
        <v>1468</v>
      </c>
      <c r="C675" s="46">
        <v>539.79999999999995</v>
      </c>
      <c r="D675" s="46">
        <v>83.3</v>
      </c>
      <c r="E675" s="46"/>
      <c r="F675" s="46">
        <f t="shared" si="84"/>
        <v>623.09999999999991</v>
      </c>
      <c r="G675" s="46">
        <v>8</v>
      </c>
      <c r="H675" s="46">
        <v>2</v>
      </c>
      <c r="I675" s="46">
        <v>1</v>
      </c>
      <c r="J675" s="46"/>
      <c r="K675" s="45"/>
      <c r="L675" s="43">
        <f t="shared" si="85"/>
        <v>0</v>
      </c>
      <c r="M675" s="43"/>
      <c r="N675" s="43">
        <f t="shared" si="86"/>
        <v>0</v>
      </c>
      <c r="O675" s="43">
        <v>0</v>
      </c>
      <c r="P675" s="45"/>
    </row>
    <row r="676" spans="1:16" s="56" customFormat="1" x14ac:dyDescent="0.25">
      <c r="A676" s="65">
        <f t="shared" si="87"/>
        <v>151</v>
      </c>
      <c r="B676" s="46" t="s">
        <v>1469</v>
      </c>
      <c r="C676" s="46">
        <v>384.6</v>
      </c>
      <c r="D676" s="46"/>
      <c r="E676" s="46"/>
      <c r="F676" s="46">
        <f t="shared" si="84"/>
        <v>384.6</v>
      </c>
      <c r="G676" s="46">
        <v>8</v>
      </c>
      <c r="H676" s="46"/>
      <c r="I676" s="46"/>
      <c r="J676" s="46"/>
      <c r="K676" s="45"/>
      <c r="L676" s="43">
        <f t="shared" si="85"/>
        <v>0</v>
      </c>
      <c r="M676" s="43"/>
      <c r="N676" s="43">
        <f t="shared" si="86"/>
        <v>0</v>
      </c>
      <c r="O676" s="43">
        <v>0</v>
      </c>
      <c r="P676" s="45"/>
    </row>
    <row r="677" spans="1:16" s="56" customFormat="1" x14ac:dyDescent="0.25">
      <c r="A677" s="65">
        <f t="shared" si="87"/>
        <v>152</v>
      </c>
      <c r="B677" s="46" t="s">
        <v>2322</v>
      </c>
      <c r="C677" s="46">
        <v>589.75</v>
      </c>
      <c r="D677" s="46"/>
      <c r="E677" s="46">
        <v>32.799999999999997</v>
      </c>
      <c r="F677" s="46">
        <f t="shared" si="84"/>
        <v>622.54999999999995</v>
      </c>
      <c r="G677" s="46">
        <v>11</v>
      </c>
      <c r="H677" s="46"/>
      <c r="I677" s="46">
        <v>1</v>
      </c>
      <c r="J677" s="46"/>
      <c r="K677" s="45"/>
      <c r="L677" s="43">
        <f t="shared" si="85"/>
        <v>0</v>
      </c>
      <c r="M677" s="43"/>
      <c r="N677" s="43">
        <f t="shared" si="86"/>
        <v>0</v>
      </c>
      <c r="O677" s="43">
        <v>0</v>
      </c>
      <c r="P677" s="45"/>
    </row>
    <row r="678" spans="1:16" s="56" customFormat="1" x14ac:dyDescent="0.25">
      <c r="A678" s="65">
        <f t="shared" si="87"/>
        <v>153</v>
      </c>
      <c r="B678" s="46" t="s">
        <v>2323</v>
      </c>
      <c r="C678" s="46">
        <v>405</v>
      </c>
      <c r="D678" s="46"/>
      <c r="E678" s="46">
        <v>21</v>
      </c>
      <c r="F678" s="46">
        <f t="shared" si="84"/>
        <v>426</v>
      </c>
      <c r="G678" s="46">
        <v>9</v>
      </c>
      <c r="H678" s="46"/>
      <c r="I678" s="46">
        <v>2</v>
      </c>
      <c r="J678" s="46"/>
      <c r="K678" s="45"/>
      <c r="L678" s="43">
        <f t="shared" si="85"/>
        <v>0</v>
      </c>
      <c r="M678" s="43"/>
      <c r="N678" s="43">
        <f t="shared" si="86"/>
        <v>0</v>
      </c>
      <c r="O678" s="43">
        <v>0</v>
      </c>
      <c r="P678" s="45"/>
    </row>
    <row r="679" spans="1:16" s="56" customFormat="1" x14ac:dyDescent="0.25">
      <c r="A679" s="65">
        <f t="shared" si="87"/>
        <v>154</v>
      </c>
      <c r="B679" s="46" t="s">
        <v>2324</v>
      </c>
      <c r="C679" s="46">
        <v>678.5</v>
      </c>
      <c r="D679" s="46"/>
      <c r="E679" s="46"/>
      <c r="F679" s="46">
        <f t="shared" si="84"/>
        <v>678.5</v>
      </c>
      <c r="G679" s="46">
        <v>21</v>
      </c>
      <c r="H679" s="46"/>
      <c r="I679" s="46"/>
      <c r="J679" s="46"/>
      <c r="K679" s="45"/>
      <c r="L679" s="43">
        <f t="shared" si="85"/>
        <v>0</v>
      </c>
      <c r="M679" s="43"/>
      <c r="N679" s="43">
        <f t="shared" si="86"/>
        <v>0</v>
      </c>
      <c r="O679" s="43">
        <v>0</v>
      </c>
      <c r="P679" s="45"/>
    </row>
    <row r="680" spans="1:16" s="56" customFormat="1" x14ac:dyDescent="0.25">
      <c r="A680" s="65">
        <f t="shared" si="87"/>
        <v>155</v>
      </c>
      <c r="B680" s="46" t="s">
        <v>2325</v>
      </c>
      <c r="C680" s="46">
        <v>973.9</v>
      </c>
      <c r="D680" s="46"/>
      <c r="E680" s="46">
        <v>132.80000000000001</v>
      </c>
      <c r="F680" s="46">
        <f t="shared" si="84"/>
        <v>1106.7</v>
      </c>
      <c r="G680" s="46">
        <v>17</v>
      </c>
      <c r="H680" s="46"/>
      <c r="I680" s="46">
        <v>2</v>
      </c>
      <c r="J680" s="46"/>
      <c r="K680" s="45"/>
      <c r="L680" s="43">
        <f t="shared" si="85"/>
        <v>0</v>
      </c>
      <c r="M680" s="43"/>
      <c r="N680" s="43">
        <f t="shared" si="86"/>
        <v>0</v>
      </c>
      <c r="O680" s="43">
        <v>0</v>
      </c>
      <c r="P680" s="45"/>
    </row>
    <row r="681" spans="1:16" s="56" customFormat="1" x14ac:dyDescent="0.25">
      <c r="A681" s="65">
        <f t="shared" si="87"/>
        <v>156</v>
      </c>
      <c r="B681" s="46" t="s">
        <v>2326</v>
      </c>
      <c r="C681" s="46">
        <v>669.8</v>
      </c>
      <c r="D681" s="46"/>
      <c r="E681" s="46"/>
      <c r="F681" s="46">
        <f t="shared" si="84"/>
        <v>669.8</v>
      </c>
      <c r="G681" s="46">
        <v>15</v>
      </c>
      <c r="H681" s="46"/>
      <c r="I681" s="46">
        <v>1</v>
      </c>
      <c r="J681" s="46"/>
      <c r="K681" s="45"/>
      <c r="L681" s="43">
        <f t="shared" si="85"/>
        <v>0</v>
      </c>
      <c r="M681" s="43"/>
      <c r="N681" s="43">
        <f t="shared" si="86"/>
        <v>0</v>
      </c>
      <c r="O681" s="43">
        <v>0</v>
      </c>
      <c r="P681" s="45"/>
    </row>
    <row r="682" spans="1:16" s="56" customFormat="1" x14ac:dyDescent="0.25">
      <c r="A682" s="65">
        <f t="shared" si="87"/>
        <v>157</v>
      </c>
      <c r="B682" s="46" t="s">
        <v>2327</v>
      </c>
      <c r="C682" s="46">
        <v>533.79999999999995</v>
      </c>
      <c r="D682" s="46"/>
      <c r="E682" s="46"/>
      <c r="F682" s="46">
        <f t="shared" si="84"/>
        <v>533.79999999999995</v>
      </c>
      <c r="G682" s="46">
        <v>11</v>
      </c>
      <c r="H682" s="46"/>
      <c r="I682" s="46"/>
      <c r="J682" s="46"/>
      <c r="K682" s="45"/>
      <c r="L682" s="43">
        <f t="shared" si="85"/>
        <v>0</v>
      </c>
      <c r="M682" s="43"/>
      <c r="N682" s="43">
        <f t="shared" si="86"/>
        <v>0</v>
      </c>
      <c r="O682" s="43">
        <v>0</v>
      </c>
      <c r="P682" s="45"/>
    </row>
    <row r="683" spans="1:16" s="56" customFormat="1" x14ac:dyDescent="0.25">
      <c r="A683" s="65">
        <f t="shared" si="87"/>
        <v>158</v>
      </c>
      <c r="B683" s="46" t="s">
        <v>2328</v>
      </c>
      <c r="C683" s="46">
        <v>413.5</v>
      </c>
      <c r="D683" s="46"/>
      <c r="E683" s="46">
        <v>30.4</v>
      </c>
      <c r="F683" s="46">
        <f t="shared" si="84"/>
        <v>443.9</v>
      </c>
      <c r="G683" s="46">
        <v>8</v>
      </c>
      <c r="H683" s="46"/>
      <c r="I683" s="46">
        <v>1</v>
      </c>
      <c r="J683" s="46"/>
      <c r="K683" s="45"/>
      <c r="L683" s="43">
        <f t="shared" si="85"/>
        <v>0</v>
      </c>
      <c r="M683" s="43"/>
      <c r="N683" s="43">
        <f t="shared" si="86"/>
        <v>0</v>
      </c>
      <c r="O683" s="43">
        <v>0</v>
      </c>
      <c r="P683" s="45"/>
    </row>
    <row r="684" spans="1:16" s="56" customFormat="1" x14ac:dyDescent="0.25">
      <c r="A684" s="65">
        <f t="shared" si="87"/>
        <v>159</v>
      </c>
      <c r="B684" s="46" t="s">
        <v>2329</v>
      </c>
      <c r="C684" s="46">
        <v>526.5</v>
      </c>
      <c r="D684" s="46"/>
      <c r="E684" s="46">
        <v>45.5</v>
      </c>
      <c r="F684" s="46">
        <f t="shared" si="84"/>
        <v>572</v>
      </c>
      <c r="G684" s="46">
        <v>14</v>
      </c>
      <c r="H684" s="46">
        <v>1</v>
      </c>
      <c r="I684" s="46">
        <v>1</v>
      </c>
      <c r="J684" s="46"/>
      <c r="K684" s="45"/>
      <c r="L684" s="43">
        <f t="shared" si="85"/>
        <v>0</v>
      </c>
      <c r="M684" s="43"/>
      <c r="N684" s="43">
        <f t="shared" si="86"/>
        <v>0</v>
      </c>
      <c r="O684" s="43">
        <v>0</v>
      </c>
      <c r="P684" s="45"/>
    </row>
    <row r="685" spans="1:16" s="56" customFormat="1" x14ac:dyDescent="0.25">
      <c r="A685" s="65">
        <f t="shared" si="87"/>
        <v>160</v>
      </c>
      <c r="B685" s="46" t="s">
        <v>2330</v>
      </c>
      <c r="C685" s="46">
        <v>894.7</v>
      </c>
      <c r="D685" s="46"/>
      <c r="E685" s="46">
        <v>42.5</v>
      </c>
      <c r="F685" s="46">
        <f t="shared" si="84"/>
        <v>937.2</v>
      </c>
      <c r="G685" s="46">
        <v>23</v>
      </c>
      <c r="H685" s="46"/>
      <c r="I685" s="46">
        <v>1</v>
      </c>
      <c r="J685" s="46"/>
      <c r="K685" s="45"/>
      <c r="L685" s="43">
        <f t="shared" si="85"/>
        <v>0</v>
      </c>
      <c r="M685" s="43"/>
      <c r="N685" s="43">
        <f t="shared" si="86"/>
        <v>0</v>
      </c>
      <c r="O685" s="43">
        <v>0</v>
      </c>
      <c r="P685" s="45"/>
    </row>
    <row r="686" spans="1:16" s="56" customFormat="1" x14ac:dyDescent="0.25">
      <c r="A686" s="65">
        <f t="shared" si="87"/>
        <v>161</v>
      </c>
      <c r="B686" s="46" t="s">
        <v>2331</v>
      </c>
      <c r="C686" s="46">
        <v>544.79999999999995</v>
      </c>
      <c r="D686" s="46"/>
      <c r="E686" s="46"/>
      <c r="F686" s="46">
        <f t="shared" si="84"/>
        <v>544.79999999999995</v>
      </c>
      <c r="G686" s="46">
        <v>12</v>
      </c>
      <c r="H686" s="46"/>
      <c r="I686" s="46"/>
      <c r="J686" s="46"/>
      <c r="K686" s="45"/>
      <c r="L686" s="43">
        <f t="shared" si="85"/>
        <v>0</v>
      </c>
      <c r="M686" s="43"/>
      <c r="N686" s="43">
        <f t="shared" si="86"/>
        <v>0</v>
      </c>
      <c r="O686" s="43">
        <v>0</v>
      </c>
      <c r="P686" s="45"/>
    </row>
    <row r="687" spans="1:16" s="56" customFormat="1" x14ac:dyDescent="0.25">
      <c r="A687" s="65">
        <f t="shared" si="87"/>
        <v>162</v>
      </c>
      <c r="B687" s="46" t="s">
        <v>2332</v>
      </c>
      <c r="C687" s="46">
        <v>521.9</v>
      </c>
      <c r="D687" s="46"/>
      <c r="E687" s="46"/>
      <c r="F687" s="46">
        <f t="shared" si="84"/>
        <v>521.9</v>
      </c>
      <c r="G687" s="46">
        <v>12</v>
      </c>
      <c r="H687" s="46"/>
      <c r="I687" s="46"/>
      <c r="J687" s="46"/>
      <c r="K687" s="45"/>
      <c r="L687" s="43">
        <f t="shared" si="85"/>
        <v>0</v>
      </c>
      <c r="M687" s="43"/>
      <c r="N687" s="43">
        <f t="shared" si="86"/>
        <v>0</v>
      </c>
      <c r="O687" s="43">
        <v>0</v>
      </c>
      <c r="P687" s="45"/>
    </row>
    <row r="688" spans="1:16" s="56" customFormat="1" x14ac:dyDescent="0.25">
      <c r="A688" s="65">
        <f t="shared" si="87"/>
        <v>163</v>
      </c>
      <c r="B688" s="46" t="s">
        <v>2333</v>
      </c>
      <c r="C688" s="46">
        <v>522.6</v>
      </c>
      <c r="D688" s="46"/>
      <c r="E688" s="46"/>
      <c r="F688" s="46">
        <f t="shared" si="84"/>
        <v>522.6</v>
      </c>
      <c r="G688" s="46">
        <v>10</v>
      </c>
      <c r="H688" s="46"/>
      <c r="I688" s="46">
        <v>1</v>
      </c>
      <c r="J688" s="46"/>
      <c r="K688" s="45"/>
      <c r="L688" s="43">
        <f t="shared" si="85"/>
        <v>0</v>
      </c>
      <c r="M688" s="43"/>
      <c r="N688" s="43">
        <f t="shared" si="86"/>
        <v>0</v>
      </c>
      <c r="O688" s="43">
        <v>0</v>
      </c>
      <c r="P688" s="45"/>
    </row>
    <row r="689" spans="1:16" s="56" customFormat="1" x14ac:dyDescent="0.25">
      <c r="A689" s="65">
        <f t="shared" si="87"/>
        <v>164</v>
      </c>
      <c r="B689" s="46" t="s">
        <v>2334</v>
      </c>
      <c r="C689" s="46">
        <v>551.6</v>
      </c>
      <c r="D689" s="46"/>
      <c r="E689" s="46"/>
      <c r="F689" s="46">
        <f t="shared" si="84"/>
        <v>551.6</v>
      </c>
      <c r="G689" s="46">
        <v>16</v>
      </c>
      <c r="H689" s="46"/>
      <c r="I689" s="46">
        <v>1</v>
      </c>
      <c r="J689" s="46"/>
      <c r="K689" s="45"/>
      <c r="L689" s="43">
        <f t="shared" si="85"/>
        <v>0</v>
      </c>
      <c r="M689" s="43"/>
      <c r="N689" s="43">
        <f t="shared" si="86"/>
        <v>0</v>
      </c>
      <c r="O689" s="43">
        <v>0</v>
      </c>
      <c r="P689" s="45"/>
    </row>
    <row r="690" spans="1:16" s="56" customFormat="1" x14ac:dyDescent="0.25">
      <c r="A690" s="65">
        <f t="shared" si="87"/>
        <v>165</v>
      </c>
      <c r="B690" s="46" t="s">
        <v>2335</v>
      </c>
      <c r="C690" s="46">
        <v>683.5</v>
      </c>
      <c r="D690" s="46"/>
      <c r="E690" s="46"/>
      <c r="F690" s="46">
        <f t="shared" si="84"/>
        <v>683.5</v>
      </c>
      <c r="G690" s="46">
        <v>15</v>
      </c>
      <c r="H690" s="46"/>
      <c r="I690" s="46">
        <v>2</v>
      </c>
      <c r="J690" s="46"/>
      <c r="K690" s="45"/>
      <c r="L690" s="43">
        <f t="shared" si="85"/>
        <v>0</v>
      </c>
      <c r="M690" s="43"/>
      <c r="N690" s="43">
        <f t="shared" si="86"/>
        <v>0</v>
      </c>
      <c r="O690" s="43">
        <v>0</v>
      </c>
      <c r="P690" s="45"/>
    </row>
    <row r="691" spans="1:16" s="56" customFormat="1" x14ac:dyDescent="0.25">
      <c r="A691" s="65">
        <f t="shared" si="87"/>
        <v>166</v>
      </c>
      <c r="B691" s="46" t="s">
        <v>2336</v>
      </c>
      <c r="C691" s="46">
        <v>416.7</v>
      </c>
      <c r="D691" s="46">
        <v>3.8</v>
      </c>
      <c r="E691" s="46">
        <v>203.4</v>
      </c>
      <c r="F691" s="46">
        <f t="shared" si="84"/>
        <v>623.9</v>
      </c>
      <c r="G691" s="46">
        <v>14</v>
      </c>
      <c r="H691" s="46">
        <v>1</v>
      </c>
      <c r="I691" s="46">
        <v>1</v>
      </c>
      <c r="J691" s="46"/>
      <c r="K691" s="45"/>
      <c r="L691" s="43">
        <f t="shared" si="85"/>
        <v>0</v>
      </c>
      <c r="M691" s="43"/>
      <c r="N691" s="43">
        <f t="shared" si="86"/>
        <v>0</v>
      </c>
      <c r="O691" s="43">
        <v>0</v>
      </c>
      <c r="P691" s="45"/>
    </row>
    <row r="692" spans="1:16" s="56" customFormat="1" x14ac:dyDescent="0.25">
      <c r="A692" s="65">
        <f t="shared" si="87"/>
        <v>167</v>
      </c>
      <c r="B692" s="46" t="s">
        <v>2337</v>
      </c>
      <c r="C692" s="46">
        <v>353.8</v>
      </c>
      <c r="D692" s="46"/>
      <c r="E692" s="46"/>
      <c r="F692" s="46">
        <f t="shared" si="84"/>
        <v>353.8</v>
      </c>
      <c r="G692" s="46">
        <v>8</v>
      </c>
      <c r="H692" s="46"/>
      <c r="I692" s="46"/>
      <c r="J692" s="46"/>
      <c r="K692" s="45"/>
      <c r="L692" s="43">
        <f t="shared" si="85"/>
        <v>0</v>
      </c>
      <c r="M692" s="43"/>
      <c r="N692" s="43">
        <f t="shared" si="86"/>
        <v>0</v>
      </c>
      <c r="O692" s="43">
        <v>0</v>
      </c>
      <c r="P692" s="45"/>
    </row>
    <row r="693" spans="1:16" s="56" customFormat="1" x14ac:dyDescent="0.25">
      <c r="A693" s="65">
        <f t="shared" si="87"/>
        <v>168</v>
      </c>
      <c r="B693" s="46" t="s">
        <v>2338</v>
      </c>
      <c r="C693" s="46">
        <v>168.1</v>
      </c>
      <c r="D693" s="46"/>
      <c r="E693" s="46">
        <v>67.7</v>
      </c>
      <c r="F693" s="46">
        <f t="shared" si="84"/>
        <v>235.8</v>
      </c>
      <c r="G693" s="46">
        <v>4</v>
      </c>
      <c r="H693" s="46"/>
      <c r="I693" s="46">
        <v>1</v>
      </c>
      <c r="J693" s="46"/>
      <c r="K693" s="45"/>
      <c r="L693" s="43">
        <f t="shared" si="85"/>
        <v>0</v>
      </c>
      <c r="M693" s="43"/>
      <c r="N693" s="43">
        <f t="shared" si="86"/>
        <v>0</v>
      </c>
      <c r="O693" s="43">
        <v>0</v>
      </c>
      <c r="P693" s="45"/>
    </row>
    <row r="694" spans="1:16" s="56" customFormat="1" x14ac:dyDescent="0.25">
      <c r="A694" s="65">
        <f t="shared" si="87"/>
        <v>169</v>
      </c>
      <c r="B694" s="46" t="s">
        <v>2339</v>
      </c>
      <c r="C694" s="46">
        <v>417.2</v>
      </c>
      <c r="D694" s="46"/>
      <c r="E694" s="46">
        <v>90</v>
      </c>
      <c r="F694" s="46">
        <f t="shared" si="84"/>
        <v>507.2</v>
      </c>
      <c r="G694" s="46">
        <v>9</v>
      </c>
      <c r="H694" s="46"/>
      <c r="I694" s="46">
        <v>1</v>
      </c>
      <c r="J694" s="46"/>
      <c r="K694" s="45"/>
      <c r="L694" s="43">
        <f t="shared" si="85"/>
        <v>0</v>
      </c>
      <c r="M694" s="43"/>
      <c r="N694" s="43">
        <f t="shared" si="86"/>
        <v>0</v>
      </c>
      <c r="O694" s="43">
        <v>0</v>
      </c>
      <c r="P694" s="45"/>
    </row>
    <row r="695" spans="1:16" s="56" customFormat="1" x14ac:dyDescent="0.25">
      <c r="A695" s="65">
        <f t="shared" si="87"/>
        <v>170</v>
      </c>
      <c r="B695" s="46" t="s">
        <v>2340</v>
      </c>
      <c r="C695" s="46">
        <v>718.3</v>
      </c>
      <c r="D695" s="46"/>
      <c r="E695" s="46"/>
      <c r="F695" s="46">
        <f t="shared" si="84"/>
        <v>718.3</v>
      </c>
      <c r="G695" s="46">
        <v>19</v>
      </c>
      <c r="H695" s="46"/>
      <c r="I695" s="46"/>
      <c r="J695" s="46"/>
      <c r="K695" s="45"/>
      <c r="L695" s="43">
        <f t="shared" si="85"/>
        <v>0</v>
      </c>
      <c r="M695" s="43"/>
      <c r="N695" s="43">
        <f t="shared" si="86"/>
        <v>0</v>
      </c>
      <c r="O695" s="43">
        <v>0</v>
      </c>
      <c r="P695" s="45"/>
    </row>
    <row r="696" spans="1:16" s="56" customFormat="1" x14ac:dyDescent="0.25">
      <c r="A696" s="65">
        <f t="shared" si="87"/>
        <v>171</v>
      </c>
      <c r="B696" s="46" t="s">
        <v>2341</v>
      </c>
      <c r="C696" s="46">
        <v>376.4</v>
      </c>
      <c r="D696" s="46"/>
      <c r="E696" s="46"/>
      <c r="F696" s="46">
        <f t="shared" si="84"/>
        <v>376.4</v>
      </c>
      <c r="G696" s="46">
        <v>9</v>
      </c>
      <c r="H696" s="46"/>
      <c r="I696" s="46">
        <v>2</v>
      </c>
      <c r="J696" s="46"/>
      <c r="K696" s="45"/>
      <c r="L696" s="43">
        <f t="shared" si="85"/>
        <v>0</v>
      </c>
      <c r="M696" s="43"/>
      <c r="N696" s="43">
        <f t="shared" si="86"/>
        <v>0</v>
      </c>
      <c r="O696" s="43">
        <v>0</v>
      </c>
      <c r="P696" s="45"/>
    </row>
    <row r="697" spans="1:16" s="56" customFormat="1" x14ac:dyDescent="0.25">
      <c r="A697" s="65">
        <f t="shared" si="87"/>
        <v>172</v>
      </c>
      <c r="B697" s="46" t="s">
        <v>2342</v>
      </c>
      <c r="C697" s="46">
        <v>382.6</v>
      </c>
      <c r="D697" s="46"/>
      <c r="E697" s="46"/>
      <c r="F697" s="46">
        <f t="shared" si="84"/>
        <v>382.6</v>
      </c>
      <c r="G697" s="46">
        <v>10</v>
      </c>
      <c r="H697" s="46"/>
      <c r="I697" s="46"/>
      <c r="J697" s="46"/>
      <c r="K697" s="45"/>
      <c r="L697" s="43">
        <f t="shared" si="85"/>
        <v>0</v>
      </c>
      <c r="M697" s="43"/>
      <c r="N697" s="43">
        <f t="shared" si="86"/>
        <v>0</v>
      </c>
      <c r="O697" s="43">
        <v>0</v>
      </c>
      <c r="P697" s="45"/>
    </row>
    <row r="698" spans="1:16" s="56" customFormat="1" x14ac:dyDescent="0.25">
      <c r="A698" s="65">
        <f t="shared" si="87"/>
        <v>173</v>
      </c>
      <c r="B698" s="46" t="s">
        <v>2343</v>
      </c>
      <c r="C698" s="46">
        <v>2603.6999999999998</v>
      </c>
      <c r="D698" s="46"/>
      <c r="E698" s="46"/>
      <c r="F698" s="46">
        <f t="shared" si="84"/>
        <v>2603.6999999999998</v>
      </c>
      <c r="G698" s="46">
        <v>49</v>
      </c>
      <c r="H698" s="46"/>
      <c r="I698" s="46"/>
      <c r="J698" s="46"/>
      <c r="K698" s="45"/>
      <c r="L698" s="43">
        <f t="shared" si="85"/>
        <v>0</v>
      </c>
      <c r="M698" s="43"/>
      <c r="N698" s="43">
        <f t="shared" si="86"/>
        <v>0</v>
      </c>
      <c r="O698" s="43">
        <v>0</v>
      </c>
      <c r="P698" s="45"/>
    </row>
    <row r="699" spans="1:16" s="56" customFormat="1" x14ac:dyDescent="0.25">
      <c r="A699" s="65">
        <f t="shared" si="87"/>
        <v>174</v>
      </c>
      <c r="B699" s="46" t="s">
        <v>2344</v>
      </c>
      <c r="C699" s="46">
        <v>474.3</v>
      </c>
      <c r="D699" s="46"/>
      <c r="E699" s="46">
        <v>105.2</v>
      </c>
      <c r="F699" s="46">
        <f t="shared" si="84"/>
        <v>579.5</v>
      </c>
      <c r="G699" s="46">
        <v>7</v>
      </c>
      <c r="H699" s="46">
        <v>2</v>
      </c>
      <c r="I699" s="46">
        <v>1</v>
      </c>
      <c r="J699" s="46"/>
      <c r="K699" s="45"/>
      <c r="L699" s="43">
        <f t="shared" si="85"/>
        <v>0</v>
      </c>
      <c r="M699" s="43"/>
      <c r="N699" s="43">
        <f t="shared" si="86"/>
        <v>0</v>
      </c>
      <c r="O699" s="43">
        <v>0</v>
      </c>
      <c r="P699" s="45"/>
    </row>
    <row r="700" spans="1:16" s="56" customFormat="1" x14ac:dyDescent="0.25">
      <c r="A700" s="65">
        <f t="shared" si="87"/>
        <v>175</v>
      </c>
      <c r="B700" s="46" t="s">
        <v>2345</v>
      </c>
      <c r="C700" s="46">
        <v>314.8</v>
      </c>
      <c r="D700" s="46"/>
      <c r="E700" s="46"/>
      <c r="F700" s="46">
        <f t="shared" si="84"/>
        <v>314.8</v>
      </c>
      <c r="G700" s="46">
        <v>7</v>
      </c>
      <c r="H700" s="46"/>
      <c r="I700" s="46">
        <v>1</v>
      </c>
      <c r="J700" s="46"/>
      <c r="K700" s="45"/>
      <c r="L700" s="43">
        <f t="shared" si="85"/>
        <v>0</v>
      </c>
      <c r="M700" s="43"/>
      <c r="N700" s="43">
        <f t="shared" si="86"/>
        <v>0</v>
      </c>
      <c r="O700" s="43">
        <v>0</v>
      </c>
      <c r="P700" s="45"/>
    </row>
    <row r="701" spans="1:16" s="56" customFormat="1" x14ac:dyDescent="0.25">
      <c r="A701" s="65">
        <f t="shared" si="87"/>
        <v>176</v>
      </c>
      <c r="B701" s="46" t="s">
        <v>2346</v>
      </c>
      <c r="C701" s="46">
        <v>223.6</v>
      </c>
      <c r="D701" s="46"/>
      <c r="E701" s="46"/>
      <c r="F701" s="46">
        <f t="shared" si="84"/>
        <v>223.6</v>
      </c>
      <c r="G701" s="46">
        <v>8</v>
      </c>
      <c r="H701" s="46"/>
      <c r="I701" s="46">
        <v>1</v>
      </c>
      <c r="J701" s="46"/>
      <c r="K701" s="45"/>
      <c r="L701" s="43">
        <f t="shared" si="85"/>
        <v>0</v>
      </c>
      <c r="M701" s="43"/>
      <c r="N701" s="43">
        <f t="shared" si="86"/>
        <v>0</v>
      </c>
      <c r="O701" s="43">
        <v>0</v>
      </c>
      <c r="P701" s="45"/>
    </row>
    <row r="702" spans="1:16" s="56" customFormat="1" x14ac:dyDescent="0.25">
      <c r="A702" s="65">
        <f t="shared" si="87"/>
        <v>177</v>
      </c>
      <c r="B702" s="46" t="s">
        <v>2347</v>
      </c>
      <c r="C702" s="46">
        <v>243.3</v>
      </c>
      <c r="D702" s="46"/>
      <c r="E702" s="46">
        <v>216.6</v>
      </c>
      <c r="F702" s="46">
        <f t="shared" si="84"/>
        <v>459.9</v>
      </c>
      <c r="G702" s="46">
        <v>3</v>
      </c>
      <c r="H702" s="46"/>
      <c r="I702" s="46">
        <v>2</v>
      </c>
      <c r="J702" s="46"/>
      <c r="K702" s="45"/>
      <c r="L702" s="43">
        <f t="shared" si="85"/>
        <v>0</v>
      </c>
      <c r="M702" s="43"/>
      <c r="N702" s="43">
        <f t="shared" si="86"/>
        <v>0</v>
      </c>
      <c r="O702" s="43">
        <v>0</v>
      </c>
      <c r="P702" s="45"/>
    </row>
    <row r="703" spans="1:16" s="56" customFormat="1" x14ac:dyDescent="0.25">
      <c r="A703" s="65">
        <f t="shared" si="87"/>
        <v>178</v>
      </c>
      <c r="B703" s="46" t="s">
        <v>2348</v>
      </c>
      <c r="C703" s="46">
        <v>530.5</v>
      </c>
      <c r="D703" s="46"/>
      <c r="E703" s="46"/>
      <c r="F703" s="46">
        <f t="shared" si="84"/>
        <v>530.5</v>
      </c>
      <c r="G703" s="46">
        <v>8</v>
      </c>
      <c r="H703" s="46"/>
      <c r="I703" s="46"/>
      <c r="J703" s="46"/>
      <c r="K703" s="45"/>
      <c r="L703" s="43">
        <f t="shared" si="85"/>
        <v>0</v>
      </c>
      <c r="M703" s="43"/>
      <c r="N703" s="43">
        <f t="shared" si="86"/>
        <v>0</v>
      </c>
      <c r="O703" s="43">
        <v>0</v>
      </c>
      <c r="P703" s="45"/>
    </row>
    <row r="704" spans="1:16" s="56" customFormat="1" x14ac:dyDescent="0.25">
      <c r="A704" s="65">
        <f t="shared" si="87"/>
        <v>179</v>
      </c>
      <c r="B704" s="46" t="s">
        <v>2349</v>
      </c>
      <c r="C704" s="46">
        <v>377</v>
      </c>
      <c r="D704" s="46"/>
      <c r="E704" s="46"/>
      <c r="F704" s="46">
        <f t="shared" si="84"/>
        <v>377</v>
      </c>
      <c r="G704" s="46">
        <v>11</v>
      </c>
      <c r="H704" s="46">
        <v>1</v>
      </c>
      <c r="I704" s="46"/>
      <c r="J704" s="46"/>
      <c r="K704" s="45"/>
      <c r="L704" s="43">
        <f t="shared" si="85"/>
        <v>0</v>
      </c>
      <c r="M704" s="43"/>
      <c r="N704" s="43">
        <f t="shared" si="86"/>
        <v>0</v>
      </c>
      <c r="O704" s="43">
        <v>0</v>
      </c>
      <c r="P704" s="45"/>
    </row>
    <row r="705" spans="1:16" s="56" customFormat="1" x14ac:dyDescent="0.25">
      <c r="A705" s="65">
        <f t="shared" si="87"/>
        <v>180</v>
      </c>
      <c r="B705" s="46" t="s">
        <v>2350</v>
      </c>
      <c r="C705" s="46">
        <v>439.5</v>
      </c>
      <c r="D705" s="46"/>
      <c r="E705" s="46"/>
      <c r="F705" s="46">
        <f t="shared" si="84"/>
        <v>439.5</v>
      </c>
      <c r="G705" s="46">
        <v>8</v>
      </c>
      <c r="H705" s="46"/>
      <c r="I705" s="46">
        <v>2</v>
      </c>
      <c r="J705" s="46"/>
      <c r="K705" s="45"/>
      <c r="L705" s="43">
        <f t="shared" si="85"/>
        <v>0</v>
      </c>
      <c r="M705" s="43"/>
      <c r="N705" s="43">
        <f t="shared" si="86"/>
        <v>0</v>
      </c>
      <c r="O705" s="43">
        <v>0</v>
      </c>
      <c r="P705" s="45"/>
    </row>
    <row r="706" spans="1:16" s="56" customFormat="1" x14ac:dyDescent="0.25">
      <c r="A706" s="65">
        <f t="shared" si="87"/>
        <v>181</v>
      </c>
      <c r="B706" s="46" t="s">
        <v>2351</v>
      </c>
      <c r="C706" s="46">
        <v>150.1</v>
      </c>
      <c r="D706" s="46"/>
      <c r="E706" s="46"/>
      <c r="F706" s="46">
        <f t="shared" si="84"/>
        <v>150.1</v>
      </c>
      <c r="G706" s="46">
        <v>4</v>
      </c>
      <c r="H706" s="46"/>
      <c r="I706" s="46"/>
      <c r="J706" s="46"/>
      <c r="K706" s="45"/>
      <c r="L706" s="43">
        <f t="shared" si="85"/>
        <v>0</v>
      </c>
      <c r="M706" s="43"/>
      <c r="N706" s="43">
        <f t="shared" si="86"/>
        <v>0</v>
      </c>
      <c r="O706" s="43">
        <v>0</v>
      </c>
      <c r="P706" s="45"/>
    </row>
    <row r="707" spans="1:16" s="56" customFormat="1" x14ac:dyDescent="0.25">
      <c r="A707" s="65">
        <f t="shared" si="87"/>
        <v>182</v>
      </c>
      <c r="B707" s="46" t="s">
        <v>2352</v>
      </c>
      <c r="C707" s="46">
        <v>438.6</v>
      </c>
      <c r="D707" s="46"/>
      <c r="E707" s="46"/>
      <c r="F707" s="46">
        <f t="shared" si="84"/>
        <v>438.6</v>
      </c>
      <c r="G707" s="46">
        <v>12</v>
      </c>
      <c r="H707" s="46"/>
      <c r="I707" s="46"/>
      <c r="J707" s="46"/>
      <c r="K707" s="45"/>
      <c r="L707" s="43">
        <f t="shared" si="85"/>
        <v>0</v>
      </c>
      <c r="M707" s="43"/>
      <c r="N707" s="43">
        <f t="shared" si="86"/>
        <v>0</v>
      </c>
      <c r="O707" s="43">
        <v>0</v>
      </c>
      <c r="P707" s="45"/>
    </row>
    <row r="708" spans="1:16" s="56" customFormat="1" x14ac:dyDescent="0.25">
      <c r="A708" s="65">
        <f t="shared" si="87"/>
        <v>183</v>
      </c>
      <c r="B708" s="46" t="s">
        <v>2353</v>
      </c>
      <c r="C708" s="46">
        <v>124.3</v>
      </c>
      <c r="D708" s="46"/>
      <c r="E708" s="46"/>
      <c r="F708" s="46">
        <f t="shared" ref="F708:F765" si="88">C708+D708+E708</f>
        <v>124.3</v>
      </c>
      <c r="G708" s="46">
        <v>3</v>
      </c>
      <c r="H708" s="46"/>
      <c r="I708" s="46"/>
      <c r="J708" s="46"/>
      <c r="K708" s="45"/>
      <c r="L708" s="43">
        <f t="shared" si="85"/>
        <v>0</v>
      </c>
      <c r="M708" s="43"/>
      <c r="N708" s="43">
        <f t="shared" si="86"/>
        <v>0</v>
      </c>
      <c r="O708" s="43">
        <v>0</v>
      </c>
      <c r="P708" s="45"/>
    </row>
    <row r="709" spans="1:16" s="56" customFormat="1" x14ac:dyDescent="0.25">
      <c r="A709" s="65">
        <f t="shared" si="87"/>
        <v>184</v>
      </c>
      <c r="B709" s="46" t="s">
        <v>2354</v>
      </c>
      <c r="C709" s="46">
        <v>511.6</v>
      </c>
      <c r="D709" s="46"/>
      <c r="E709" s="46"/>
      <c r="F709" s="46">
        <f t="shared" si="88"/>
        <v>511.6</v>
      </c>
      <c r="G709" s="46">
        <v>13</v>
      </c>
      <c r="H709" s="46"/>
      <c r="I709" s="46"/>
      <c r="J709" s="46"/>
      <c r="K709" s="45"/>
      <c r="L709" s="43">
        <f t="shared" si="85"/>
        <v>0</v>
      </c>
      <c r="M709" s="43"/>
      <c r="N709" s="43">
        <f t="shared" si="86"/>
        <v>0</v>
      </c>
      <c r="O709" s="43">
        <v>0</v>
      </c>
      <c r="P709" s="45"/>
    </row>
    <row r="710" spans="1:16" s="56" customFormat="1" x14ac:dyDescent="0.25">
      <c r="A710" s="65">
        <f t="shared" si="87"/>
        <v>185</v>
      </c>
      <c r="B710" s="46" t="s">
        <v>2355</v>
      </c>
      <c r="C710" s="46">
        <v>174.2</v>
      </c>
      <c r="D710" s="46">
        <v>37.6</v>
      </c>
      <c r="E710" s="46"/>
      <c r="F710" s="46">
        <f t="shared" si="88"/>
        <v>211.79999999999998</v>
      </c>
      <c r="G710" s="46">
        <v>3</v>
      </c>
      <c r="H710" s="46"/>
      <c r="I710" s="46">
        <v>1</v>
      </c>
      <c r="J710" s="46"/>
      <c r="K710" s="45"/>
      <c r="L710" s="43">
        <f t="shared" si="85"/>
        <v>0</v>
      </c>
      <c r="M710" s="43"/>
      <c r="N710" s="43">
        <f t="shared" si="86"/>
        <v>0</v>
      </c>
      <c r="O710" s="43">
        <v>0</v>
      </c>
      <c r="P710" s="45"/>
    </row>
    <row r="711" spans="1:16" s="56" customFormat="1" x14ac:dyDescent="0.25">
      <c r="A711" s="65">
        <f t="shared" si="87"/>
        <v>186</v>
      </c>
      <c r="B711" s="46" t="s">
        <v>2356</v>
      </c>
      <c r="C711" s="46">
        <v>172.8</v>
      </c>
      <c r="D711" s="46"/>
      <c r="E711" s="46">
        <v>14.6</v>
      </c>
      <c r="F711" s="46">
        <f t="shared" si="88"/>
        <v>187.4</v>
      </c>
      <c r="G711" s="46">
        <v>5</v>
      </c>
      <c r="H711" s="46"/>
      <c r="I711" s="46">
        <v>1</v>
      </c>
      <c r="J711" s="46"/>
      <c r="K711" s="45"/>
      <c r="L711" s="43">
        <f t="shared" si="85"/>
        <v>0</v>
      </c>
      <c r="M711" s="43"/>
      <c r="N711" s="43">
        <f t="shared" si="86"/>
        <v>0</v>
      </c>
      <c r="O711" s="43">
        <v>0</v>
      </c>
      <c r="P711" s="45"/>
    </row>
    <row r="712" spans="1:16" s="56" customFormat="1" x14ac:dyDescent="0.25">
      <c r="A712" s="65">
        <f t="shared" si="87"/>
        <v>187</v>
      </c>
      <c r="B712" s="46" t="s">
        <v>2357</v>
      </c>
      <c r="C712" s="46">
        <v>273.7</v>
      </c>
      <c r="D712" s="46"/>
      <c r="E712" s="46"/>
      <c r="F712" s="46">
        <f t="shared" si="88"/>
        <v>273.7</v>
      </c>
      <c r="G712" s="46">
        <v>5</v>
      </c>
      <c r="H712" s="46"/>
      <c r="I712" s="46"/>
      <c r="J712" s="46"/>
      <c r="K712" s="45"/>
      <c r="L712" s="43">
        <f t="shared" si="85"/>
        <v>0</v>
      </c>
      <c r="M712" s="43"/>
      <c r="N712" s="43">
        <f t="shared" si="86"/>
        <v>0</v>
      </c>
      <c r="O712" s="43">
        <v>0</v>
      </c>
      <c r="P712" s="45"/>
    </row>
    <row r="713" spans="1:16" s="56" customFormat="1" x14ac:dyDescent="0.25">
      <c r="A713" s="65">
        <f t="shared" si="87"/>
        <v>188</v>
      </c>
      <c r="B713" s="46" t="s">
        <v>918</v>
      </c>
      <c r="C713" s="46">
        <v>479.4</v>
      </c>
      <c r="D713" s="46"/>
      <c r="E713" s="46"/>
      <c r="F713" s="46">
        <f t="shared" si="88"/>
        <v>479.4</v>
      </c>
      <c r="G713" s="46">
        <v>10</v>
      </c>
      <c r="H713" s="46"/>
      <c r="I713" s="46"/>
      <c r="J713" s="46"/>
      <c r="K713" s="45"/>
      <c r="L713" s="43">
        <f t="shared" si="85"/>
        <v>0</v>
      </c>
      <c r="M713" s="43"/>
      <c r="N713" s="43">
        <f t="shared" si="86"/>
        <v>0</v>
      </c>
      <c r="O713" s="43">
        <v>0</v>
      </c>
      <c r="P713" s="45"/>
    </row>
    <row r="714" spans="1:16" s="56" customFormat="1" x14ac:dyDescent="0.25">
      <c r="A714" s="65">
        <f t="shared" si="87"/>
        <v>189</v>
      </c>
      <c r="B714" s="46" t="s">
        <v>919</v>
      </c>
      <c r="C714" s="46">
        <v>381.4</v>
      </c>
      <c r="D714" s="46"/>
      <c r="E714" s="46">
        <v>32</v>
      </c>
      <c r="F714" s="46">
        <f t="shared" si="88"/>
        <v>413.4</v>
      </c>
      <c r="G714" s="46">
        <v>12</v>
      </c>
      <c r="H714" s="46"/>
      <c r="I714" s="46">
        <v>1</v>
      </c>
      <c r="J714" s="46"/>
      <c r="K714" s="45"/>
      <c r="L714" s="43">
        <f t="shared" si="85"/>
        <v>0</v>
      </c>
      <c r="M714" s="43"/>
      <c r="N714" s="43">
        <f t="shared" si="86"/>
        <v>0</v>
      </c>
      <c r="O714" s="43">
        <v>0</v>
      </c>
      <c r="P714" s="45"/>
    </row>
    <row r="715" spans="1:16" s="56" customFormat="1" x14ac:dyDescent="0.25">
      <c r="A715" s="65">
        <f t="shared" si="87"/>
        <v>190</v>
      </c>
      <c r="B715" s="46" t="s">
        <v>920</v>
      </c>
      <c r="C715" s="46">
        <v>9330.6</v>
      </c>
      <c r="D715" s="46"/>
      <c r="E715" s="46">
        <v>1157.25</v>
      </c>
      <c r="F715" s="46">
        <f t="shared" si="88"/>
        <v>10487.85</v>
      </c>
      <c r="G715" s="46">
        <v>180</v>
      </c>
      <c r="H715" s="46"/>
      <c r="I715" s="46">
        <v>13</v>
      </c>
      <c r="J715" s="46"/>
      <c r="K715" s="45"/>
      <c r="L715" s="43">
        <f t="shared" si="85"/>
        <v>0</v>
      </c>
      <c r="M715" s="43"/>
      <c r="N715" s="43">
        <f t="shared" si="86"/>
        <v>0</v>
      </c>
      <c r="O715" s="43">
        <v>0</v>
      </c>
      <c r="P715" s="45"/>
    </row>
    <row r="716" spans="1:16" s="56" customFormat="1" x14ac:dyDescent="0.25">
      <c r="A716" s="65">
        <f t="shared" si="87"/>
        <v>191</v>
      </c>
      <c r="B716" s="46" t="s">
        <v>921</v>
      </c>
      <c r="C716" s="46">
        <v>2360</v>
      </c>
      <c r="D716" s="46">
        <v>47.2</v>
      </c>
      <c r="E716" s="46"/>
      <c r="F716" s="46">
        <f t="shared" si="88"/>
        <v>2407.1999999999998</v>
      </c>
      <c r="G716" s="46">
        <v>40</v>
      </c>
      <c r="H716" s="46">
        <v>1</v>
      </c>
      <c r="I716" s="46"/>
      <c r="J716" s="46"/>
      <c r="K716" s="45"/>
      <c r="L716" s="43">
        <f t="shared" si="85"/>
        <v>0</v>
      </c>
      <c r="M716" s="43"/>
      <c r="N716" s="43">
        <f t="shared" si="86"/>
        <v>0</v>
      </c>
      <c r="O716" s="43">
        <v>0</v>
      </c>
      <c r="P716" s="45"/>
    </row>
    <row r="717" spans="1:16" s="56" customFormat="1" x14ac:dyDescent="0.25">
      <c r="A717" s="65">
        <f t="shared" si="87"/>
        <v>192</v>
      </c>
      <c r="B717" s="46" t="s">
        <v>922</v>
      </c>
      <c r="C717" s="46">
        <v>3652.21</v>
      </c>
      <c r="D717" s="46">
        <v>536.29999999999995</v>
      </c>
      <c r="E717" s="46">
        <v>38.4</v>
      </c>
      <c r="F717" s="46">
        <f t="shared" si="88"/>
        <v>4226.91</v>
      </c>
      <c r="G717" s="46">
        <v>73</v>
      </c>
      <c r="H717" s="46">
        <v>3</v>
      </c>
      <c r="I717" s="46">
        <v>4</v>
      </c>
      <c r="J717" s="46"/>
      <c r="K717" s="45"/>
      <c r="L717" s="43">
        <f t="shared" si="85"/>
        <v>0</v>
      </c>
      <c r="M717" s="43"/>
      <c r="N717" s="43">
        <f t="shared" ref="N717:N777" si="89">L717*0.475</f>
        <v>0</v>
      </c>
      <c r="O717" s="43">
        <v>0</v>
      </c>
      <c r="P717" s="45"/>
    </row>
    <row r="718" spans="1:16" s="56" customFormat="1" x14ac:dyDescent="0.25">
      <c r="A718" s="65">
        <f t="shared" si="87"/>
        <v>193</v>
      </c>
      <c r="B718" s="46" t="s">
        <v>923</v>
      </c>
      <c r="C718" s="46">
        <v>1805.5</v>
      </c>
      <c r="D718" s="46"/>
      <c r="E718" s="46"/>
      <c r="F718" s="46">
        <f t="shared" si="88"/>
        <v>1805.5</v>
      </c>
      <c r="G718" s="46">
        <v>32</v>
      </c>
      <c r="H718" s="46"/>
      <c r="I718" s="46"/>
      <c r="J718" s="46"/>
      <c r="K718" s="45"/>
      <c r="L718" s="43">
        <f t="shared" ref="L718:L781" si="90">K718*4281.45</f>
        <v>0</v>
      </c>
      <c r="M718" s="43"/>
      <c r="N718" s="43">
        <f t="shared" si="89"/>
        <v>0</v>
      </c>
      <c r="O718" s="43">
        <v>0</v>
      </c>
      <c r="P718" s="45"/>
    </row>
    <row r="719" spans="1:16" s="56" customFormat="1" x14ac:dyDescent="0.25">
      <c r="A719" s="65">
        <f t="shared" si="87"/>
        <v>194</v>
      </c>
      <c r="B719" s="46" t="s">
        <v>924</v>
      </c>
      <c r="C719" s="46">
        <v>1806.9</v>
      </c>
      <c r="D719" s="46"/>
      <c r="E719" s="46"/>
      <c r="F719" s="46">
        <f t="shared" si="88"/>
        <v>1806.9</v>
      </c>
      <c r="G719" s="46">
        <v>31</v>
      </c>
      <c r="H719" s="46"/>
      <c r="I719" s="46"/>
      <c r="J719" s="46"/>
      <c r="K719" s="45"/>
      <c r="L719" s="43">
        <f t="shared" si="90"/>
        <v>0</v>
      </c>
      <c r="M719" s="43"/>
      <c r="N719" s="43">
        <f t="shared" si="89"/>
        <v>0</v>
      </c>
      <c r="O719" s="43">
        <v>0</v>
      </c>
      <c r="P719" s="45"/>
    </row>
    <row r="720" spans="1:16" s="56" customFormat="1" x14ac:dyDescent="0.25">
      <c r="A720" s="65">
        <f t="shared" ref="A720:A779" si="91">1+A719</f>
        <v>195</v>
      </c>
      <c r="B720" s="46" t="s">
        <v>1470</v>
      </c>
      <c r="C720" s="46">
        <v>119.6</v>
      </c>
      <c r="D720" s="46"/>
      <c r="E720" s="46"/>
      <c r="F720" s="46">
        <f t="shared" si="88"/>
        <v>119.6</v>
      </c>
      <c r="G720" s="46">
        <v>4</v>
      </c>
      <c r="H720" s="46"/>
      <c r="I720" s="46">
        <v>1</v>
      </c>
      <c r="J720" s="46"/>
      <c r="K720" s="45"/>
      <c r="L720" s="43">
        <f t="shared" si="90"/>
        <v>0</v>
      </c>
      <c r="M720" s="43"/>
      <c r="N720" s="43">
        <f t="shared" si="89"/>
        <v>0</v>
      </c>
      <c r="O720" s="43">
        <v>0</v>
      </c>
      <c r="P720" s="45"/>
    </row>
    <row r="721" spans="1:16" s="56" customFormat="1" x14ac:dyDescent="0.25">
      <c r="A721" s="65">
        <f t="shared" si="91"/>
        <v>196</v>
      </c>
      <c r="B721" s="46" t="s">
        <v>1471</v>
      </c>
      <c r="C721" s="46">
        <v>151.69999999999999</v>
      </c>
      <c r="D721" s="46"/>
      <c r="E721" s="46">
        <v>205.3</v>
      </c>
      <c r="F721" s="46">
        <f t="shared" si="88"/>
        <v>357</v>
      </c>
      <c r="G721" s="46">
        <v>5</v>
      </c>
      <c r="H721" s="46"/>
      <c r="I721" s="46">
        <v>1</v>
      </c>
      <c r="J721" s="46"/>
      <c r="K721" s="45"/>
      <c r="L721" s="43">
        <f t="shared" si="90"/>
        <v>0</v>
      </c>
      <c r="M721" s="43"/>
      <c r="N721" s="43">
        <f t="shared" si="89"/>
        <v>0</v>
      </c>
      <c r="O721" s="43">
        <v>0</v>
      </c>
      <c r="P721" s="45"/>
    </row>
    <row r="722" spans="1:16" s="56" customFormat="1" x14ac:dyDescent="0.25">
      <c r="A722" s="65">
        <f t="shared" si="91"/>
        <v>197</v>
      </c>
      <c r="B722" s="46" t="s">
        <v>1472</v>
      </c>
      <c r="C722" s="46">
        <v>171.7</v>
      </c>
      <c r="D722" s="46">
        <v>16.100000000000001</v>
      </c>
      <c r="E722" s="46"/>
      <c r="F722" s="46">
        <f t="shared" si="88"/>
        <v>187.79999999999998</v>
      </c>
      <c r="G722" s="46">
        <v>4</v>
      </c>
      <c r="H722" s="46">
        <v>1</v>
      </c>
      <c r="I722" s="46">
        <v>1</v>
      </c>
      <c r="J722" s="46"/>
      <c r="K722" s="45"/>
      <c r="L722" s="43">
        <f t="shared" si="90"/>
        <v>0</v>
      </c>
      <c r="M722" s="43"/>
      <c r="N722" s="43">
        <f t="shared" si="89"/>
        <v>0</v>
      </c>
      <c r="O722" s="43">
        <v>0</v>
      </c>
      <c r="P722" s="45"/>
    </row>
    <row r="723" spans="1:16" s="56" customFormat="1" x14ac:dyDescent="0.25">
      <c r="A723" s="65">
        <f t="shared" si="91"/>
        <v>198</v>
      </c>
      <c r="B723" s="46" t="s">
        <v>1473</v>
      </c>
      <c r="C723" s="46">
        <v>198.5</v>
      </c>
      <c r="D723" s="46"/>
      <c r="E723" s="46">
        <v>65.5</v>
      </c>
      <c r="F723" s="46">
        <f t="shared" si="88"/>
        <v>264</v>
      </c>
      <c r="G723" s="46">
        <v>4</v>
      </c>
      <c r="H723" s="46"/>
      <c r="I723" s="46">
        <v>2</v>
      </c>
      <c r="J723" s="46"/>
      <c r="K723" s="45"/>
      <c r="L723" s="43">
        <f t="shared" si="90"/>
        <v>0</v>
      </c>
      <c r="M723" s="43"/>
      <c r="N723" s="43">
        <f t="shared" si="89"/>
        <v>0</v>
      </c>
      <c r="O723" s="43">
        <v>0</v>
      </c>
      <c r="P723" s="45"/>
    </row>
    <row r="724" spans="1:16" s="56" customFormat="1" x14ac:dyDescent="0.25">
      <c r="A724" s="65">
        <f t="shared" si="91"/>
        <v>199</v>
      </c>
      <c r="B724" s="46" t="s">
        <v>1474</v>
      </c>
      <c r="C724" s="46">
        <v>451.6</v>
      </c>
      <c r="D724" s="46"/>
      <c r="E724" s="46">
        <v>23.5</v>
      </c>
      <c r="F724" s="46">
        <f t="shared" si="88"/>
        <v>475.1</v>
      </c>
      <c r="G724" s="46">
        <v>11</v>
      </c>
      <c r="H724" s="46"/>
      <c r="I724" s="46">
        <v>2</v>
      </c>
      <c r="J724" s="46"/>
      <c r="K724" s="45"/>
      <c r="L724" s="43">
        <f t="shared" si="90"/>
        <v>0</v>
      </c>
      <c r="M724" s="43"/>
      <c r="N724" s="43">
        <f t="shared" si="89"/>
        <v>0</v>
      </c>
      <c r="O724" s="43">
        <v>0</v>
      </c>
      <c r="P724" s="45"/>
    </row>
    <row r="725" spans="1:16" s="56" customFormat="1" x14ac:dyDescent="0.25">
      <c r="A725" s="65">
        <f t="shared" si="91"/>
        <v>200</v>
      </c>
      <c r="B725" s="46" t="s">
        <v>1475</v>
      </c>
      <c r="C725" s="46">
        <v>316.7</v>
      </c>
      <c r="D725" s="46"/>
      <c r="E725" s="46">
        <v>70.5</v>
      </c>
      <c r="F725" s="46">
        <f t="shared" si="88"/>
        <v>387.2</v>
      </c>
      <c r="G725" s="46">
        <v>6</v>
      </c>
      <c r="H725" s="46"/>
      <c r="I725" s="46">
        <v>1</v>
      </c>
      <c r="J725" s="46"/>
      <c r="K725" s="45"/>
      <c r="L725" s="43">
        <f t="shared" si="90"/>
        <v>0</v>
      </c>
      <c r="M725" s="43"/>
      <c r="N725" s="43">
        <f t="shared" si="89"/>
        <v>0</v>
      </c>
      <c r="O725" s="43">
        <v>0</v>
      </c>
      <c r="P725" s="45"/>
    </row>
    <row r="726" spans="1:16" s="56" customFormat="1" x14ac:dyDescent="0.25">
      <c r="A726" s="65">
        <f t="shared" si="91"/>
        <v>201</v>
      </c>
      <c r="B726" s="46" t="s">
        <v>1476</v>
      </c>
      <c r="C726" s="46">
        <v>234</v>
      </c>
      <c r="D726" s="46"/>
      <c r="E726" s="46">
        <v>92.6</v>
      </c>
      <c r="F726" s="46">
        <f t="shared" si="88"/>
        <v>326.60000000000002</v>
      </c>
      <c r="G726" s="46">
        <v>6</v>
      </c>
      <c r="H726" s="46"/>
      <c r="I726" s="46">
        <v>3</v>
      </c>
      <c r="J726" s="46"/>
      <c r="K726" s="45"/>
      <c r="L726" s="43">
        <f t="shared" si="90"/>
        <v>0</v>
      </c>
      <c r="M726" s="43"/>
      <c r="N726" s="43">
        <f t="shared" si="89"/>
        <v>0</v>
      </c>
      <c r="O726" s="43">
        <v>0</v>
      </c>
      <c r="P726" s="45"/>
    </row>
    <row r="727" spans="1:16" s="56" customFormat="1" x14ac:dyDescent="0.25">
      <c r="A727" s="65">
        <f t="shared" si="91"/>
        <v>202</v>
      </c>
      <c r="B727" s="46" t="s">
        <v>1477</v>
      </c>
      <c r="C727" s="46">
        <v>267.89999999999998</v>
      </c>
      <c r="D727" s="46"/>
      <c r="E727" s="46">
        <v>98</v>
      </c>
      <c r="F727" s="46">
        <f t="shared" si="88"/>
        <v>365.9</v>
      </c>
      <c r="G727" s="46">
        <v>6</v>
      </c>
      <c r="H727" s="46"/>
      <c r="I727" s="46">
        <v>1</v>
      </c>
      <c r="J727" s="46"/>
      <c r="K727" s="45"/>
      <c r="L727" s="43">
        <f t="shared" si="90"/>
        <v>0</v>
      </c>
      <c r="M727" s="43"/>
      <c r="N727" s="43">
        <f t="shared" si="89"/>
        <v>0</v>
      </c>
      <c r="O727" s="43">
        <v>0</v>
      </c>
      <c r="P727" s="45"/>
    </row>
    <row r="728" spans="1:16" s="56" customFormat="1" x14ac:dyDescent="0.25">
      <c r="A728" s="65">
        <f t="shared" si="91"/>
        <v>203</v>
      </c>
      <c r="B728" s="46" t="s">
        <v>1478</v>
      </c>
      <c r="C728" s="46">
        <v>705.4</v>
      </c>
      <c r="D728" s="46"/>
      <c r="E728" s="46">
        <v>73.430000000000007</v>
      </c>
      <c r="F728" s="46">
        <f t="shared" si="88"/>
        <v>778.82999999999993</v>
      </c>
      <c r="G728" s="46">
        <v>18</v>
      </c>
      <c r="H728" s="46"/>
      <c r="I728" s="46">
        <v>2</v>
      </c>
      <c r="J728" s="46"/>
      <c r="K728" s="45"/>
      <c r="L728" s="43">
        <f t="shared" si="90"/>
        <v>0</v>
      </c>
      <c r="M728" s="43"/>
      <c r="N728" s="43">
        <f t="shared" si="89"/>
        <v>0</v>
      </c>
      <c r="O728" s="43">
        <v>0</v>
      </c>
      <c r="P728" s="45"/>
    </row>
    <row r="729" spans="1:16" s="56" customFormat="1" x14ac:dyDescent="0.25">
      <c r="A729" s="65">
        <f t="shared" si="91"/>
        <v>204</v>
      </c>
      <c r="B729" s="46" t="s">
        <v>1479</v>
      </c>
      <c r="C729" s="46">
        <v>147.9</v>
      </c>
      <c r="D729" s="46"/>
      <c r="E729" s="46">
        <v>136</v>
      </c>
      <c r="F729" s="46">
        <f t="shared" si="88"/>
        <v>283.89999999999998</v>
      </c>
      <c r="G729" s="46">
        <v>4</v>
      </c>
      <c r="H729" s="46"/>
      <c r="I729" s="46">
        <v>1</v>
      </c>
      <c r="J729" s="46"/>
      <c r="K729" s="45"/>
      <c r="L729" s="43">
        <f t="shared" si="90"/>
        <v>0</v>
      </c>
      <c r="M729" s="43"/>
      <c r="N729" s="43">
        <f t="shared" si="89"/>
        <v>0</v>
      </c>
      <c r="O729" s="43">
        <v>0</v>
      </c>
      <c r="P729" s="45"/>
    </row>
    <row r="730" spans="1:16" s="56" customFormat="1" x14ac:dyDescent="0.25">
      <c r="A730" s="65">
        <f t="shared" si="91"/>
        <v>205</v>
      </c>
      <c r="B730" s="46" t="s">
        <v>1480</v>
      </c>
      <c r="C730" s="46">
        <v>1317.61</v>
      </c>
      <c r="D730" s="46"/>
      <c r="E730" s="46">
        <v>44.4</v>
      </c>
      <c r="F730" s="46">
        <f t="shared" si="88"/>
        <v>1362.01</v>
      </c>
      <c r="G730" s="46">
        <v>33</v>
      </c>
      <c r="H730" s="46">
        <v>1</v>
      </c>
      <c r="I730" s="46">
        <v>1</v>
      </c>
      <c r="J730" s="46"/>
      <c r="K730" s="45"/>
      <c r="L730" s="43">
        <f t="shared" si="90"/>
        <v>0</v>
      </c>
      <c r="M730" s="43"/>
      <c r="N730" s="43">
        <f t="shared" si="89"/>
        <v>0</v>
      </c>
      <c r="O730" s="43">
        <v>0</v>
      </c>
      <c r="P730" s="45"/>
    </row>
    <row r="731" spans="1:16" s="56" customFormat="1" x14ac:dyDescent="0.25">
      <c r="A731" s="65">
        <f t="shared" si="91"/>
        <v>206</v>
      </c>
      <c r="B731" s="46" t="s">
        <v>1481</v>
      </c>
      <c r="C731" s="46">
        <v>300.39999999999998</v>
      </c>
      <c r="D731" s="46"/>
      <c r="E731" s="46">
        <v>132.19999999999999</v>
      </c>
      <c r="F731" s="46">
        <f t="shared" si="88"/>
        <v>432.59999999999997</v>
      </c>
      <c r="G731" s="46">
        <v>6</v>
      </c>
      <c r="H731" s="46"/>
      <c r="I731" s="46">
        <v>2</v>
      </c>
      <c r="J731" s="46"/>
      <c r="K731" s="45"/>
      <c r="L731" s="43">
        <f t="shared" si="90"/>
        <v>0</v>
      </c>
      <c r="M731" s="43"/>
      <c r="N731" s="43">
        <f t="shared" si="89"/>
        <v>0</v>
      </c>
      <c r="O731" s="43">
        <v>0</v>
      </c>
      <c r="P731" s="45"/>
    </row>
    <row r="732" spans="1:16" s="56" customFormat="1" x14ac:dyDescent="0.25">
      <c r="A732" s="65">
        <f t="shared" si="91"/>
        <v>207</v>
      </c>
      <c r="B732" s="46" t="s">
        <v>1482</v>
      </c>
      <c r="C732" s="46">
        <v>359.6</v>
      </c>
      <c r="D732" s="46">
        <v>18.100000000000001</v>
      </c>
      <c r="E732" s="46"/>
      <c r="F732" s="46">
        <f t="shared" si="88"/>
        <v>377.70000000000005</v>
      </c>
      <c r="G732" s="46">
        <v>8</v>
      </c>
      <c r="H732" s="46">
        <v>1</v>
      </c>
      <c r="I732" s="46"/>
      <c r="J732" s="46"/>
      <c r="K732" s="45"/>
      <c r="L732" s="43">
        <f t="shared" si="90"/>
        <v>0</v>
      </c>
      <c r="M732" s="43"/>
      <c r="N732" s="43">
        <f t="shared" si="89"/>
        <v>0</v>
      </c>
      <c r="O732" s="43">
        <v>0</v>
      </c>
      <c r="P732" s="45"/>
    </row>
    <row r="733" spans="1:16" s="56" customFormat="1" x14ac:dyDescent="0.25">
      <c r="A733" s="65">
        <f t="shared" si="91"/>
        <v>208</v>
      </c>
      <c r="B733" s="46" t="s">
        <v>1483</v>
      </c>
      <c r="C733" s="46">
        <v>327.5</v>
      </c>
      <c r="D733" s="46"/>
      <c r="E733" s="46"/>
      <c r="F733" s="46">
        <f t="shared" si="88"/>
        <v>327.5</v>
      </c>
      <c r="G733" s="46">
        <v>8</v>
      </c>
      <c r="H733" s="46"/>
      <c r="I733" s="46"/>
      <c r="J733" s="46"/>
      <c r="K733" s="45"/>
      <c r="L733" s="43">
        <f t="shared" si="90"/>
        <v>0</v>
      </c>
      <c r="M733" s="43"/>
      <c r="N733" s="43">
        <f t="shared" si="89"/>
        <v>0</v>
      </c>
      <c r="O733" s="43">
        <v>0</v>
      </c>
      <c r="P733" s="45"/>
    </row>
    <row r="734" spans="1:16" s="56" customFormat="1" x14ac:dyDescent="0.25">
      <c r="A734" s="65">
        <f t="shared" si="91"/>
        <v>209</v>
      </c>
      <c r="B734" s="46" t="s">
        <v>1484</v>
      </c>
      <c r="C734" s="46">
        <v>278.2</v>
      </c>
      <c r="D734" s="46"/>
      <c r="E734" s="46">
        <v>45</v>
      </c>
      <c r="F734" s="46">
        <f t="shared" si="88"/>
        <v>323.2</v>
      </c>
      <c r="G734" s="46">
        <v>7</v>
      </c>
      <c r="H734" s="46"/>
      <c r="I734" s="46">
        <v>2</v>
      </c>
      <c r="J734" s="46"/>
      <c r="K734" s="45"/>
      <c r="L734" s="43">
        <f t="shared" si="90"/>
        <v>0</v>
      </c>
      <c r="M734" s="43"/>
      <c r="N734" s="43">
        <f t="shared" si="89"/>
        <v>0</v>
      </c>
      <c r="O734" s="43">
        <v>0</v>
      </c>
      <c r="P734" s="45"/>
    </row>
    <row r="735" spans="1:16" s="56" customFormat="1" x14ac:dyDescent="0.25">
      <c r="A735" s="65">
        <f t="shared" si="91"/>
        <v>210</v>
      </c>
      <c r="B735" s="46" t="s">
        <v>1485</v>
      </c>
      <c r="C735" s="46">
        <v>863.3</v>
      </c>
      <c r="D735" s="46"/>
      <c r="E735" s="46"/>
      <c r="F735" s="46">
        <f t="shared" si="88"/>
        <v>863.3</v>
      </c>
      <c r="G735" s="46">
        <v>20</v>
      </c>
      <c r="H735" s="46"/>
      <c r="I735" s="46">
        <v>1</v>
      </c>
      <c r="J735" s="46"/>
      <c r="K735" s="45"/>
      <c r="L735" s="43">
        <f t="shared" si="90"/>
        <v>0</v>
      </c>
      <c r="M735" s="43"/>
      <c r="N735" s="43">
        <f t="shared" si="89"/>
        <v>0</v>
      </c>
      <c r="O735" s="43">
        <v>0</v>
      </c>
      <c r="P735" s="45"/>
    </row>
    <row r="736" spans="1:16" s="56" customFormat="1" x14ac:dyDescent="0.25">
      <c r="A736" s="65">
        <f t="shared" si="91"/>
        <v>211</v>
      </c>
      <c r="B736" s="46" t="s">
        <v>1486</v>
      </c>
      <c r="C736" s="46">
        <v>306.39999999999998</v>
      </c>
      <c r="D736" s="46"/>
      <c r="E736" s="46">
        <v>28.3</v>
      </c>
      <c r="F736" s="46">
        <f t="shared" si="88"/>
        <v>334.7</v>
      </c>
      <c r="G736" s="46">
        <v>7</v>
      </c>
      <c r="H736" s="46"/>
      <c r="I736" s="46">
        <v>1</v>
      </c>
      <c r="J736" s="46"/>
      <c r="K736" s="45"/>
      <c r="L736" s="43">
        <f t="shared" si="90"/>
        <v>0</v>
      </c>
      <c r="M736" s="43"/>
      <c r="N736" s="43">
        <f t="shared" si="89"/>
        <v>0</v>
      </c>
      <c r="O736" s="43">
        <v>0</v>
      </c>
      <c r="P736" s="45"/>
    </row>
    <row r="737" spans="1:16" s="56" customFormat="1" x14ac:dyDescent="0.25">
      <c r="A737" s="65">
        <f t="shared" si="91"/>
        <v>212</v>
      </c>
      <c r="B737" s="46" t="s">
        <v>1487</v>
      </c>
      <c r="C737" s="46">
        <v>383.2</v>
      </c>
      <c r="D737" s="46"/>
      <c r="E737" s="46">
        <v>34</v>
      </c>
      <c r="F737" s="46">
        <f t="shared" si="88"/>
        <v>417.2</v>
      </c>
      <c r="G737" s="46">
        <v>9</v>
      </c>
      <c r="H737" s="46"/>
      <c r="I737" s="46">
        <v>2</v>
      </c>
      <c r="J737" s="46"/>
      <c r="K737" s="45"/>
      <c r="L737" s="43">
        <f t="shared" si="90"/>
        <v>0</v>
      </c>
      <c r="M737" s="43"/>
      <c r="N737" s="43">
        <f t="shared" si="89"/>
        <v>0</v>
      </c>
      <c r="O737" s="43">
        <v>0</v>
      </c>
      <c r="P737" s="45"/>
    </row>
    <row r="738" spans="1:16" s="56" customFormat="1" x14ac:dyDescent="0.25">
      <c r="A738" s="65">
        <f t="shared" si="91"/>
        <v>213</v>
      </c>
      <c r="B738" s="46" t="s">
        <v>1488</v>
      </c>
      <c r="C738" s="46">
        <v>492.7</v>
      </c>
      <c r="D738" s="46"/>
      <c r="E738" s="46">
        <v>183.5</v>
      </c>
      <c r="F738" s="46">
        <f t="shared" si="88"/>
        <v>676.2</v>
      </c>
      <c r="G738" s="46">
        <v>12</v>
      </c>
      <c r="H738" s="46"/>
      <c r="I738" s="46">
        <v>2</v>
      </c>
      <c r="J738" s="46"/>
      <c r="K738" s="45"/>
      <c r="L738" s="43">
        <f t="shared" si="90"/>
        <v>0</v>
      </c>
      <c r="M738" s="43"/>
      <c r="N738" s="43">
        <f t="shared" si="89"/>
        <v>0</v>
      </c>
      <c r="O738" s="43">
        <v>0</v>
      </c>
      <c r="P738" s="45"/>
    </row>
    <row r="739" spans="1:16" s="56" customFormat="1" x14ac:dyDescent="0.25">
      <c r="A739" s="65">
        <f t="shared" si="91"/>
        <v>214</v>
      </c>
      <c r="B739" s="46" t="s">
        <v>1489</v>
      </c>
      <c r="C739" s="46">
        <v>697.4</v>
      </c>
      <c r="D739" s="46"/>
      <c r="E739" s="46">
        <v>17.2</v>
      </c>
      <c r="F739" s="46">
        <f t="shared" si="88"/>
        <v>714.6</v>
      </c>
      <c r="G739" s="46">
        <v>18</v>
      </c>
      <c r="H739" s="46"/>
      <c r="I739" s="46">
        <v>2</v>
      </c>
      <c r="J739" s="46"/>
      <c r="K739" s="45"/>
      <c r="L739" s="43">
        <f t="shared" si="90"/>
        <v>0</v>
      </c>
      <c r="M739" s="43"/>
      <c r="N739" s="43">
        <f t="shared" si="89"/>
        <v>0</v>
      </c>
      <c r="O739" s="43">
        <v>0</v>
      </c>
      <c r="P739" s="45"/>
    </row>
    <row r="740" spans="1:16" s="56" customFormat="1" x14ac:dyDescent="0.25">
      <c r="A740" s="65">
        <f t="shared" si="91"/>
        <v>215</v>
      </c>
      <c r="B740" s="46" t="s">
        <v>1490</v>
      </c>
      <c r="C740" s="46">
        <v>509.9</v>
      </c>
      <c r="D740" s="46"/>
      <c r="E740" s="46">
        <v>97.6</v>
      </c>
      <c r="F740" s="46">
        <f t="shared" si="88"/>
        <v>607.5</v>
      </c>
      <c r="G740" s="46">
        <v>10</v>
      </c>
      <c r="H740" s="46"/>
      <c r="I740" s="46">
        <v>2</v>
      </c>
      <c r="J740" s="46"/>
      <c r="K740" s="45"/>
      <c r="L740" s="43">
        <f t="shared" si="90"/>
        <v>0</v>
      </c>
      <c r="M740" s="43"/>
      <c r="N740" s="43">
        <f t="shared" si="89"/>
        <v>0</v>
      </c>
      <c r="O740" s="43">
        <v>0</v>
      </c>
      <c r="P740" s="45"/>
    </row>
    <row r="741" spans="1:16" s="56" customFormat="1" x14ac:dyDescent="0.25">
      <c r="A741" s="65">
        <f t="shared" si="91"/>
        <v>216</v>
      </c>
      <c r="B741" s="46" t="s">
        <v>1491</v>
      </c>
      <c r="C741" s="46">
        <v>238.2</v>
      </c>
      <c r="D741" s="46"/>
      <c r="E741" s="46"/>
      <c r="F741" s="46">
        <f t="shared" si="88"/>
        <v>238.2</v>
      </c>
      <c r="G741" s="46">
        <v>6</v>
      </c>
      <c r="H741" s="46"/>
      <c r="I741" s="46">
        <v>2</v>
      </c>
      <c r="J741" s="46"/>
      <c r="K741" s="45"/>
      <c r="L741" s="43">
        <f t="shared" si="90"/>
        <v>0</v>
      </c>
      <c r="M741" s="43"/>
      <c r="N741" s="43">
        <f t="shared" si="89"/>
        <v>0</v>
      </c>
      <c r="O741" s="43">
        <v>0</v>
      </c>
      <c r="P741" s="45"/>
    </row>
    <row r="742" spans="1:16" s="56" customFormat="1" x14ac:dyDescent="0.25">
      <c r="A742" s="65">
        <f t="shared" si="91"/>
        <v>217</v>
      </c>
      <c r="B742" s="46" t="s">
        <v>1492</v>
      </c>
      <c r="C742" s="46">
        <v>524.6</v>
      </c>
      <c r="D742" s="46"/>
      <c r="E742" s="46">
        <v>132.1</v>
      </c>
      <c r="F742" s="46">
        <f t="shared" si="88"/>
        <v>656.7</v>
      </c>
      <c r="G742" s="46">
        <v>9</v>
      </c>
      <c r="H742" s="46"/>
      <c r="I742" s="46">
        <v>2</v>
      </c>
      <c r="J742" s="46"/>
      <c r="K742" s="45"/>
      <c r="L742" s="43">
        <f t="shared" si="90"/>
        <v>0</v>
      </c>
      <c r="M742" s="43"/>
      <c r="N742" s="43">
        <f t="shared" si="89"/>
        <v>0</v>
      </c>
      <c r="O742" s="43">
        <v>0</v>
      </c>
      <c r="P742" s="45"/>
    </row>
    <row r="743" spans="1:16" s="56" customFormat="1" x14ac:dyDescent="0.25">
      <c r="A743" s="65">
        <f t="shared" si="91"/>
        <v>218</v>
      </c>
      <c r="B743" s="46" t="s">
        <v>1493</v>
      </c>
      <c r="C743" s="46">
        <v>436.8</v>
      </c>
      <c r="D743" s="46"/>
      <c r="E743" s="46"/>
      <c r="F743" s="46">
        <f t="shared" si="88"/>
        <v>436.8</v>
      </c>
      <c r="G743" s="46">
        <v>17</v>
      </c>
      <c r="H743" s="46"/>
      <c r="I743" s="46">
        <v>1</v>
      </c>
      <c r="J743" s="46"/>
      <c r="K743" s="45"/>
      <c r="L743" s="43">
        <f t="shared" si="90"/>
        <v>0</v>
      </c>
      <c r="M743" s="43"/>
      <c r="N743" s="43">
        <f t="shared" si="89"/>
        <v>0</v>
      </c>
      <c r="O743" s="43">
        <v>0</v>
      </c>
      <c r="P743" s="45"/>
    </row>
    <row r="744" spans="1:16" s="56" customFormat="1" x14ac:dyDescent="0.25">
      <c r="A744" s="65">
        <f t="shared" si="91"/>
        <v>219</v>
      </c>
      <c r="B744" s="46" t="s">
        <v>1494</v>
      </c>
      <c r="C744" s="46">
        <v>829.6</v>
      </c>
      <c r="D744" s="46"/>
      <c r="E744" s="46">
        <v>76</v>
      </c>
      <c r="F744" s="46">
        <f t="shared" si="88"/>
        <v>905.6</v>
      </c>
      <c r="G744" s="46">
        <v>10</v>
      </c>
      <c r="H744" s="46"/>
      <c r="I744" s="46">
        <v>3</v>
      </c>
      <c r="J744" s="46"/>
      <c r="K744" s="45"/>
      <c r="L744" s="43">
        <f t="shared" si="90"/>
        <v>0</v>
      </c>
      <c r="M744" s="43"/>
      <c r="N744" s="43">
        <f t="shared" si="89"/>
        <v>0</v>
      </c>
      <c r="O744" s="43">
        <v>0</v>
      </c>
      <c r="P744" s="45"/>
    </row>
    <row r="745" spans="1:16" s="56" customFormat="1" x14ac:dyDescent="0.25">
      <c r="A745" s="65">
        <f t="shared" si="91"/>
        <v>220</v>
      </c>
      <c r="B745" s="46" t="s">
        <v>1495</v>
      </c>
      <c r="C745" s="46">
        <v>690.33</v>
      </c>
      <c r="D745" s="46"/>
      <c r="E745" s="46"/>
      <c r="F745" s="46">
        <f t="shared" si="88"/>
        <v>690.33</v>
      </c>
      <c r="G745" s="46">
        <v>15</v>
      </c>
      <c r="H745" s="46"/>
      <c r="I745" s="46"/>
      <c r="J745" s="46"/>
      <c r="K745" s="45"/>
      <c r="L745" s="43">
        <f t="shared" si="90"/>
        <v>0</v>
      </c>
      <c r="M745" s="43"/>
      <c r="N745" s="43">
        <f t="shared" si="89"/>
        <v>0</v>
      </c>
      <c r="O745" s="43">
        <v>0</v>
      </c>
      <c r="P745" s="45"/>
    </row>
    <row r="746" spans="1:16" s="56" customFormat="1" x14ac:dyDescent="0.25">
      <c r="A746" s="65">
        <f t="shared" si="91"/>
        <v>221</v>
      </c>
      <c r="B746" s="46" t="s">
        <v>1496</v>
      </c>
      <c r="C746" s="46">
        <v>548.21</v>
      </c>
      <c r="D746" s="46"/>
      <c r="E746" s="46"/>
      <c r="F746" s="46">
        <f t="shared" si="88"/>
        <v>548.21</v>
      </c>
      <c r="G746" s="46">
        <v>8</v>
      </c>
      <c r="H746" s="46"/>
      <c r="I746" s="46"/>
      <c r="J746" s="46"/>
      <c r="K746" s="45"/>
      <c r="L746" s="43">
        <f t="shared" si="90"/>
        <v>0</v>
      </c>
      <c r="M746" s="43"/>
      <c r="N746" s="43">
        <f t="shared" si="89"/>
        <v>0</v>
      </c>
      <c r="O746" s="43">
        <v>0</v>
      </c>
      <c r="P746" s="45"/>
    </row>
    <row r="747" spans="1:16" s="56" customFormat="1" x14ac:dyDescent="0.25">
      <c r="A747" s="65">
        <f t="shared" si="91"/>
        <v>222</v>
      </c>
      <c r="B747" s="46" t="s">
        <v>1497</v>
      </c>
      <c r="C747" s="46">
        <v>433.09</v>
      </c>
      <c r="D747" s="46"/>
      <c r="E747" s="46"/>
      <c r="F747" s="46">
        <f t="shared" si="88"/>
        <v>433.09</v>
      </c>
      <c r="G747" s="46">
        <v>8</v>
      </c>
      <c r="H747" s="46"/>
      <c r="I747" s="46"/>
      <c r="J747" s="46"/>
      <c r="K747" s="45"/>
      <c r="L747" s="43">
        <f t="shared" si="90"/>
        <v>0</v>
      </c>
      <c r="M747" s="43"/>
      <c r="N747" s="43">
        <f t="shared" si="89"/>
        <v>0</v>
      </c>
      <c r="O747" s="43">
        <v>0</v>
      </c>
      <c r="P747" s="45"/>
    </row>
    <row r="748" spans="1:16" s="56" customFormat="1" x14ac:dyDescent="0.25">
      <c r="A748" s="65">
        <f t="shared" si="91"/>
        <v>223</v>
      </c>
      <c r="B748" s="46" t="s">
        <v>1498</v>
      </c>
      <c r="C748" s="46">
        <v>478.9</v>
      </c>
      <c r="D748" s="46"/>
      <c r="E748" s="46"/>
      <c r="F748" s="46">
        <f t="shared" si="88"/>
        <v>478.9</v>
      </c>
      <c r="G748" s="46">
        <v>11</v>
      </c>
      <c r="H748" s="46"/>
      <c r="I748" s="46"/>
      <c r="J748" s="46"/>
      <c r="K748" s="45"/>
      <c r="L748" s="43">
        <f t="shared" si="90"/>
        <v>0</v>
      </c>
      <c r="M748" s="43"/>
      <c r="N748" s="43">
        <f t="shared" si="89"/>
        <v>0</v>
      </c>
      <c r="O748" s="43">
        <v>0</v>
      </c>
      <c r="P748" s="45"/>
    </row>
    <row r="749" spans="1:16" s="56" customFormat="1" x14ac:dyDescent="0.25">
      <c r="A749" s="65">
        <f t="shared" si="91"/>
        <v>224</v>
      </c>
      <c r="B749" s="46" t="s">
        <v>1499</v>
      </c>
      <c r="C749" s="46">
        <v>3670.09</v>
      </c>
      <c r="D749" s="46"/>
      <c r="E749" s="46"/>
      <c r="F749" s="46">
        <f t="shared" si="88"/>
        <v>3670.09</v>
      </c>
      <c r="G749" s="46">
        <v>77</v>
      </c>
      <c r="H749" s="46"/>
      <c r="I749" s="46"/>
      <c r="J749" s="46"/>
      <c r="K749" s="45"/>
      <c r="L749" s="43">
        <f t="shared" si="90"/>
        <v>0</v>
      </c>
      <c r="M749" s="43"/>
      <c r="N749" s="43">
        <f t="shared" si="89"/>
        <v>0</v>
      </c>
      <c r="O749" s="43">
        <v>0</v>
      </c>
      <c r="P749" s="45"/>
    </row>
    <row r="750" spans="1:16" s="56" customFormat="1" x14ac:dyDescent="0.25">
      <c r="A750" s="65">
        <f t="shared" si="91"/>
        <v>225</v>
      </c>
      <c r="B750" s="46" t="s">
        <v>1500</v>
      </c>
      <c r="C750" s="46">
        <v>428.84</v>
      </c>
      <c r="D750" s="46"/>
      <c r="E750" s="46"/>
      <c r="F750" s="46">
        <f t="shared" si="88"/>
        <v>428.84</v>
      </c>
      <c r="G750" s="46">
        <v>10</v>
      </c>
      <c r="H750" s="46"/>
      <c r="I750" s="46"/>
      <c r="J750" s="46"/>
      <c r="K750" s="45"/>
      <c r="L750" s="43">
        <f t="shared" si="90"/>
        <v>0</v>
      </c>
      <c r="M750" s="43"/>
      <c r="N750" s="43">
        <f t="shared" si="89"/>
        <v>0</v>
      </c>
      <c r="O750" s="43">
        <v>0</v>
      </c>
      <c r="P750" s="45"/>
    </row>
    <row r="751" spans="1:16" s="56" customFormat="1" x14ac:dyDescent="0.25">
      <c r="A751" s="65">
        <f t="shared" si="91"/>
        <v>226</v>
      </c>
      <c r="B751" s="46" t="s">
        <v>1501</v>
      </c>
      <c r="C751" s="46">
        <v>192.9</v>
      </c>
      <c r="D751" s="46"/>
      <c r="E751" s="46"/>
      <c r="F751" s="46">
        <f t="shared" si="88"/>
        <v>192.9</v>
      </c>
      <c r="G751" s="46">
        <v>4</v>
      </c>
      <c r="H751" s="46"/>
      <c r="I751" s="46"/>
      <c r="J751" s="46"/>
      <c r="K751" s="45"/>
      <c r="L751" s="43">
        <f t="shared" si="90"/>
        <v>0</v>
      </c>
      <c r="M751" s="43"/>
      <c r="N751" s="43">
        <f t="shared" si="89"/>
        <v>0</v>
      </c>
      <c r="O751" s="43">
        <v>0</v>
      </c>
      <c r="P751" s="45"/>
    </row>
    <row r="752" spans="1:16" s="56" customFormat="1" x14ac:dyDescent="0.25">
      <c r="A752" s="65">
        <f t="shared" si="91"/>
        <v>227</v>
      </c>
      <c r="B752" s="46" t="s">
        <v>1502</v>
      </c>
      <c r="C752" s="46">
        <v>315.60000000000002</v>
      </c>
      <c r="D752" s="46"/>
      <c r="E752" s="46"/>
      <c r="F752" s="46">
        <f t="shared" si="88"/>
        <v>315.60000000000002</v>
      </c>
      <c r="G752" s="46">
        <v>6</v>
      </c>
      <c r="H752" s="46"/>
      <c r="I752" s="46"/>
      <c r="J752" s="46"/>
      <c r="K752" s="45"/>
      <c r="L752" s="43">
        <f t="shared" si="90"/>
        <v>0</v>
      </c>
      <c r="M752" s="43"/>
      <c r="N752" s="43">
        <f t="shared" si="89"/>
        <v>0</v>
      </c>
      <c r="O752" s="43">
        <v>0</v>
      </c>
      <c r="P752" s="45"/>
    </row>
    <row r="753" spans="1:16" s="56" customFormat="1" x14ac:dyDescent="0.25">
      <c r="A753" s="65">
        <f t="shared" si="91"/>
        <v>228</v>
      </c>
      <c r="B753" s="46" t="s">
        <v>48</v>
      </c>
      <c r="C753" s="46">
        <v>146.4</v>
      </c>
      <c r="D753" s="46"/>
      <c r="E753" s="46"/>
      <c r="F753" s="46">
        <f t="shared" si="88"/>
        <v>146.4</v>
      </c>
      <c r="G753" s="46">
        <v>5</v>
      </c>
      <c r="H753" s="46"/>
      <c r="I753" s="46"/>
      <c r="J753" s="46">
        <f t="shared" ref="J753:J797" si="92">G753+H753+I753</f>
        <v>5</v>
      </c>
      <c r="K753" s="45"/>
      <c r="L753" s="43">
        <f t="shared" si="90"/>
        <v>0</v>
      </c>
      <c r="M753" s="43">
        <f t="shared" ref="M753:M797" si="93">L753*0.3677</f>
        <v>0</v>
      </c>
      <c r="N753" s="43">
        <f t="shared" si="89"/>
        <v>0</v>
      </c>
      <c r="O753" s="43">
        <v>0</v>
      </c>
      <c r="P753" s="45">
        <f t="shared" ref="P753:P781" si="94">(L753+M753+N753+O753)/F753</f>
        <v>0</v>
      </c>
    </row>
    <row r="754" spans="1:16" s="56" customFormat="1" x14ac:dyDescent="0.25">
      <c r="A754" s="65">
        <f t="shared" si="91"/>
        <v>229</v>
      </c>
      <c r="B754" s="46" t="s">
        <v>49</v>
      </c>
      <c r="C754" s="46">
        <v>145.1</v>
      </c>
      <c r="D754" s="46"/>
      <c r="E754" s="46"/>
      <c r="F754" s="46">
        <f t="shared" si="88"/>
        <v>145.1</v>
      </c>
      <c r="G754" s="46">
        <v>6</v>
      </c>
      <c r="H754" s="46"/>
      <c r="I754" s="46"/>
      <c r="J754" s="46">
        <f t="shared" si="92"/>
        <v>6</v>
      </c>
      <c r="K754" s="45"/>
      <c r="L754" s="43">
        <f t="shared" si="90"/>
        <v>0</v>
      </c>
      <c r="M754" s="43">
        <f t="shared" si="93"/>
        <v>0</v>
      </c>
      <c r="N754" s="43">
        <f t="shared" si="89"/>
        <v>0</v>
      </c>
      <c r="O754" s="43">
        <v>0</v>
      </c>
      <c r="P754" s="45">
        <f t="shared" si="94"/>
        <v>0</v>
      </c>
    </row>
    <row r="755" spans="1:16" s="56" customFormat="1" x14ac:dyDescent="0.25">
      <c r="A755" s="65">
        <f t="shared" si="91"/>
        <v>230</v>
      </c>
      <c r="B755" s="46" t="s">
        <v>50</v>
      </c>
      <c r="C755" s="46">
        <v>206.7</v>
      </c>
      <c r="D755" s="46"/>
      <c r="E755" s="46"/>
      <c r="F755" s="46">
        <f t="shared" si="88"/>
        <v>206.7</v>
      </c>
      <c r="G755" s="46">
        <v>7</v>
      </c>
      <c r="H755" s="46"/>
      <c r="I755" s="46"/>
      <c r="J755" s="46">
        <f t="shared" si="92"/>
        <v>7</v>
      </c>
      <c r="K755" s="45"/>
      <c r="L755" s="43">
        <f t="shared" si="90"/>
        <v>0</v>
      </c>
      <c r="M755" s="43">
        <f t="shared" si="93"/>
        <v>0</v>
      </c>
      <c r="N755" s="43">
        <f t="shared" si="89"/>
        <v>0</v>
      </c>
      <c r="O755" s="43">
        <v>0</v>
      </c>
      <c r="P755" s="45">
        <f t="shared" si="94"/>
        <v>0</v>
      </c>
    </row>
    <row r="756" spans="1:16" s="56" customFormat="1" x14ac:dyDescent="0.25">
      <c r="A756" s="65">
        <f t="shared" si="91"/>
        <v>231</v>
      </c>
      <c r="B756" s="46" t="s">
        <v>51</v>
      </c>
      <c r="C756" s="46">
        <v>108.4</v>
      </c>
      <c r="D756" s="46"/>
      <c r="E756" s="46"/>
      <c r="F756" s="46">
        <f t="shared" si="88"/>
        <v>108.4</v>
      </c>
      <c r="G756" s="46">
        <v>3</v>
      </c>
      <c r="H756" s="46"/>
      <c r="I756" s="46"/>
      <c r="J756" s="46">
        <f t="shared" si="92"/>
        <v>3</v>
      </c>
      <c r="K756" s="45"/>
      <c r="L756" s="43">
        <f t="shared" si="90"/>
        <v>0</v>
      </c>
      <c r="M756" s="43">
        <f t="shared" si="93"/>
        <v>0</v>
      </c>
      <c r="N756" s="43">
        <f t="shared" si="89"/>
        <v>0</v>
      </c>
      <c r="O756" s="43">
        <v>0</v>
      </c>
      <c r="P756" s="45">
        <f t="shared" si="94"/>
        <v>0</v>
      </c>
    </row>
    <row r="757" spans="1:16" s="56" customFormat="1" x14ac:dyDescent="0.25">
      <c r="A757" s="65">
        <f t="shared" si="91"/>
        <v>232</v>
      </c>
      <c r="B757" s="46" t="s">
        <v>52</v>
      </c>
      <c r="C757" s="46">
        <v>253.3</v>
      </c>
      <c r="D757" s="46"/>
      <c r="E757" s="46"/>
      <c r="F757" s="46">
        <f t="shared" si="88"/>
        <v>253.3</v>
      </c>
      <c r="G757" s="46">
        <v>5</v>
      </c>
      <c r="H757" s="46"/>
      <c r="I757" s="46"/>
      <c r="J757" s="46">
        <f t="shared" si="92"/>
        <v>5</v>
      </c>
      <c r="K757" s="45"/>
      <c r="L757" s="43">
        <f t="shared" si="90"/>
        <v>0</v>
      </c>
      <c r="M757" s="43">
        <f t="shared" si="93"/>
        <v>0</v>
      </c>
      <c r="N757" s="43">
        <f t="shared" si="89"/>
        <v>0</v>
      </c>
      <c r="O757" s="43">
        <v>0</v>
      </c>
      <c r="P757" s="45">
        <f t="shared" si="94"/>
        <v>0</v>
      </c>
    </row>
    <row r="758" spans="1:16" s="56" customFormat="1" x14ac:dyDescent="0.25">
      <c r="A758" s="65">
        <f t="shared" si="91"/>
        <v>233</v>
      </c>
      <c r="B758" s="46" t="s">
        <v>53</v>
      </c>
      <c r="C758" s="46">
        <v>3062.2</v>
      </c>
      <c r="D758" s="46"/>
      <c r="E758" s="46"/>
      <c r="F758" s="46">
        <f t="shared" si="88"/>
        <v>3062.2</v>
      </c>
      <c r="G758" s="46">
        <v>53</v>
      </c>
      <c r="H758" s="46"/>
      <c r="I758" s="46">
        <v>2</v>
      </c>
      <c r="J758" s="46">
        <f t="shared" si="92"/>
        <v>55</v>
      </c>
      <c r="K758" s="45"/>
      <c r="L758" s="43">
        <f t="shared" si="90"/>
        <v>0</v>
      </c>
      <c r="M758" s="43">
        <f t="shared" si="93"/>
        <v>0</v>
      </c>
      <c r="N758" s="43">
        <f t="shared" si="89"/>
        <v>0</v>
      </c>
      <c r="O758" s="43">
        <v>0</v>
      </c>
      <c r="P758" s="45">
        <f t="shared" si="94"/>
        <v>0</v>
      </c>
    </row>
    <row r="759" spans="1:16" s="56" customFormat="1" x14ac:dyDescent="0.25">
      <c r="A759" s="65">
        <f t="shared" si="91"/>
        <v>234</v>
      </c>
      <c r="B759" s="46" t="s">
        <v>56</v>
      </c>
      <c r="C759" s="46">
        <v>111.8</v>
      </c>
      <c r="D759" s="46"/>
      <c r="E759" s="46"/>
      <c r="F759" s="46">
        <f t="shared" si="88"/>
        <v>111.8</v>
      </c>
      <c r="G759" s="46">
        <v>3</v>
      </c>
      <c r="H759" s="46"/>
      <c r="I759" s="46"/>
      <c r="J759" s="46">
        <f t="shared" si="92"/>
        <v>3</v>
      </c>
      <c r="K759" s="45"/>
      <c r="L759" s="43">
        <f t="shared" si="90"/>
        <v>0</v>
      </c>
      <c r="M759" s="43">
        <f t="shared" si="93"/>
        <v>0</v>
      </c>
      <c r="N759" s="43">
        <f t="shared" si="89"/>
        <v>0</v>
      </c>
      <c r="O759" s="43">
        <v>0</v>
      </c>
      <c r="P759" s="45">
        <f t="shared" si="94"/>
        <v>0</v>
      </c>
    </row>
    <row r="760" spans="1:16" s="56" customFormat="1" x14ac:dyDescent="0.25">
      <c r="A760" s="65">
        <f t="shared" si="91"/>
        <v>235</v>
      </c>
      <c r="B760" s="46" t="s">
        <v>57</v>
      </c>
      <c r="C760" s="46">
        <v>2015.4</v>
      </c>
      <c r="D760" s="46"/>
      <c r="E760" s="46"/>
      <c r="F760" s="46">
        <f t="shared" si="88"/>
        <v>2015.4</v>
      </c>
      <c r="G760" s="46">
        <v>35</v>
      </c>
      <c r="H760" s="46"/>
      <c r="I760" s="46"/>
      <c r="J760" s="46">
        <f t="shared" si="92"/>
        <v>35</v>
      </c>
      <c r="K760" s="45"/>
      <c r="L760" s="43">
        <f t="shared" si="90"/>
        <v>0</v>
      </c>
      <c r="M760" s="43">
        <f t="shared" si="93"/>
        <v>0</v>
      </c>
      <c r="N760" s="43">
        <f t="shared" si="89"/>
        <v>0</v>
      </c>
      <c r="O760" s="43">
        <v>0</v>
      </c>
      <c r="P760" s="45">
        <f t="shared" si="94"/>
        <v>0</v>
      </c>
    </row>
    <row r="761" spans="1:16" s="56" customFormat="1" x14ac:dyDescent="0.25">
      <c r="A761" s="65">
        <f t="shared" si="91"/>
        <v>236</v>
      </c>
      <c r="B761" s="46" t="s">
        <v>58</v>
      </c>
      <c r="C761" s="46">
        <v>3806.5</v>
      </c>
      <c r="D761" s="46"/>
      <c r="E761" s="46"/>
      <c r="F761" s="46">
        <f t="shared" si="88"/>
        <v>3806.5</v>
      </c>
      <c r="G761" s="46">
        <v>65</v>
      </c>
      <c r="H761" s="46"/>
      <c r="I761" s="46"/>
      <c r="J761" s="46">
        <f t="shared" si="92"/>
        <v>65</v>
      </c>
      <c r="K761" s="45"/>
      <c r="L761" s="43">
        <f t="shared" si="90"/>
        <v>0</v>
      </c>
      <c r="M761" s="43">
        <f t="shared" si="93"/>
        <v>0</v>
      </c>
      <c r="N761" s="43">
        <f t="shared" si="89"/>
        <v>0</v>
      </c>
      <c r="O761" s="43">
        <v>0</v>
      </c>
      <c r="P761" s="45">
        <f t="shared" si="94"/>
        <v>0</v>
      </c>
    </row>
    <row r="762" spans="1:16" s="56" customFormat="1" x14ac:dyDescent="0.25">
      <c r="A762" s="65">
        <f t="shared" si="91"/>
        <v>237</v>
      </c>
      <c r="B762" s="46" t="s">
        <v>59</v>
      </c>
      <c r="C762" s="46">
        <v>300.8</v>
      </c>
      <c r="D762" s="46"/>
      <c r="E762" s="46"/>
      <c r="F762" s="46">
        <f t="shared" si="88"/>
        <v>300.8</v>
      </c>
      <c r="G762" s="46">
        <v>5</v>
      </c>
      <c r="H762" s="46"/>
      <c r="I762" s="46"/>
      <c r="J762" s="46">
        <f t="shared" si="92"/>
        <v>5</v>
      </c>
      <c r="K762" s="45"/>
      <c r="L762" s="43">
        <f t="shared" si="90"/>
        <v>0</v>
      </c>
      <c r="M762" s="43">
        <f t="shared" si="93"/>
        <v>0</v>
      </c>
      <c r="N762" s="43">
        <f t="shared" si="89"/>
        <v>0</v>
      </c>
      <c r="O762" s="43">
        <v>0</v>
      </c>
      <c r="P762" s="45">
        <f t="shared" si="94"/>
        <v>0</v>
      </c>
    </row>
    <row r="763" spans="1:16" s="56" customFormat="1" x14ac:dyDescent="0.25">
      <c r="A763" s="65">
        <f t="shared" si="91"/>
        <v>238</v>
      </c>
      <c r="B763" s="46" t="s">
        <v>103</v>
      </c>
      <c r="C763" s="46">
        <v>1711.2</v>
      </c>
      <c r="D763" s="46"/>
      <c r="E763" s="46">
        <v>324.10000000000002</v>
      </c>
      <c r="F763" s="46">
        <f t="shared" si="88"/>
        <v>2035.3000000000002</v>
      </c>
      <c r="G763" s="46">
        <v>33</v>
      </c>
      <c r="H763" s="46"/>
      <c r="I763" s="46">
        <v>3</v>
      </c>
      <c r="J763" s="46">
        <f t="shared" si="92"/>
        <v>36</v>
      </c>
      <c r="K763" s="45"/>
      <c r="L763" s="43">
        <f t="shared" si="90"/>
        <v>0</v>
      </c>
      <c r="M763" s="43">
        <f t="shared" si="93"/>
        <v>0</v>
      </c>
      <c r="N763" s="43">
        <f t="shared" si="89"/>
        <v>0</v>
      </c>
      <c r="O763" s="43">
        <v>0</v>
      </c>
      <c r="P763" s="45">
        <f t="shared" si="94"/>
        <v>0</v>
      </c>
    </row>
    <row r="764" spans="1:16" s="56" customFormat="1" x14ac:dyDescent="0.25">
      <c r="A764" s="65">
        <f t="shared" si="91"/>
        <v>239</v>
      </c>
      <c r="B764" s="46" t="s">
        <v>104</v>
      </c>
      <c r="C764" s="46">
        <v>1885.6</v>
      </c>
      <c r="D764" s="46"/>
      <c r="E764" s="46"/>
      <c r="F764" s="46">
        <f t="shared" si="88"/>
        <v>1885.6</v>
      </c>
      <c r="G764" s="46">
        <v>40</v>
      </c>
      <c r="H764" s="46"/>
      <c r="I764" s="46"/>
      <c r="J764" s="46">
        <f t="shared" si="92"/>
        <v>40</v>
      </c>
      <c r="K764" s="45"/>
      <c r="L764" s="43">
        <f t="shared" si="90"/>
        <v>0</v>
      </c>
      <c r="M764" s="43">
        <f t="shared" si="93"/>
        <v>0</v>
      </c>
      <c r="N764" s="43">
        <f t="shared" si="89"/>
        <v>0</v>
      </c>
      <c r="O764" s="43">
        <v>0</v>
      </c>
      <c r="P764" s="45">
        <f t="shared" si="94"/>
        <v>0</v>
      </c>
    </row>
    <row r="765" spans="1:16" s="56" customFormat="1" x14ac:dyDescent="0.25">
      <c r="A765" s="65">
        <f t="shared" si="91"/>
        <v>240</v>
      </c>
      <c r="B765" s="46" t="s">
        <v>105</v>
      </c>
      <c r="C765" s="46">
        <v>2603.3000000000002</v>
      </c>
      <c r="D765" s="46"/>
      <c r="E765" s="46">
        <v>443.5</v>
      </c>
      <c r="F765" s="46">
        <f t="shared" si="88"/>
        <v>3046.8</v>
      </c>
      <c r="G765" s="46">
        <v>64</v>
      </c>
      <c r="H765" s="46"/>
      <c r="I765" s="46">
        <v>4</v>
      </c>
      <c r="J765" s="46">
        <f t="shared" si="92"/>
        <v>68</v>
      </c>
      <c r="K765" s="45"/>
      <c r="L765" s="43">
        <f t="shared" si="90"/>
        <v>0</v>
      </c>
      <c r="M765" s="43">
        <f t="shared" si="93"/>
        <v>0</v>
      </c>
      <c r="N765" s="43">
        <f t="shared" si="89"/>
        <v>0</v>
      </c>
      <c r="O765" s="43">
        <v>0</v>
      </c>
      <c r="P765" s="45">
        <f t="shared" si="94"/>
        <v>0</v>
      </c>
    </row>
    <row r="766" spans="1:16" s="56" customFormat="1" x14ac:dyDescent="0.25">
      <c r="A766" s="65">
        <f t="shared" si="91"/>
        <v>241</v>
      </c>
      <c r="B766" s="46" t="s">
        <v>106</v>
      </c>
      <c r="C766" s="46">
        <v>122.5</v>
      </c>
      <c r="D766" s="46"/>
      <c r="E766" s="46"/>
      <c r="F766" s="46">
        <f t="shared" ref="F766:F811" si="95">C766+D766+E766</f>
        <v>122.5</v>
      </c>
      <c r="G766" s="46">
        <v>3</v>
      </c>
      <c r="H766" s="46"/>
      <c r="I766" s="46"/>
      <c r="J766" s="46">
        <f t="shared" si="92"/>
        <v>3</v>
      </c>
      <c r="K766" s="45"/>
      <c r="L766" s="43">
        <f t="shared" si="90"/>
        <v>0</v>
      </c>
      <c r="M766" s="43">
        <f t="shared" si="93"/>
        <v>0</v>
      </c>
      <c r="N766" s="43">
        <f t="shared" si="89"/>
        <v>0</v>
      </c>
      <c r="O766" s="43">
        <v>0</v>
      </c>
      <c r="P766" s="45">
        <f t="shared" si="94"/>
        <v>0</v>
      </c>
    </row>
    <row r="767" spans="1:16" s="56" customFormat="1" x14ac:dyDescent="0.25">
      <c r="A767" s="65">
        <f t="shared" si="91"/>
        <v>242</v>
      </c>
      <c r="B767" s="46" t="s">
        <v>107</v>
      </c>
      <c r="C767" s="46">
        <v>1944.7</v>
      </c>
      <c r="D767" s="46"/>
      <c r="E767" s="46">
        <v>44.7</v>
      </c>
      <c r="F767" s="46">
        <f t="shared" si="95"/>
        <v>1989.4</v>
      </c>
      <c r="G767" s="46">
        <v>40</v>
      </c>
      <c r="H767" s="46"/>
      <c r="I767" s="46">
        <v>1</v>
      </c>
      <c r="J767" s="46">
        <f t="shared" si="92"/>
        <v>41</v>
      </c>
      <c r="K767" s="45"/>
      <c r="L767" s="43">
        <f t="shared" si="90"/>
        <v>0</v>
      </c>
      <c r="M767" s="43">
        <f t="shared" si="93"/>
        <v>0</v>
      </c>
      <c r="N767" s="43">
        <f t="shared" si="89"/>
        <v>0</v>
      </c>
      <c r="O767" s="43">
        <v>0</v>
      </c>
      <c r="P767" s="45">
        <f t="shared" si="94"/>
        <v>0</v>
      </c>
    </row>
    <row r="768" spans="1:16" s="56" customFormat="1" x14ac:dyDescent="0.25">
      <c r="A768" s="65">
        <f t="shared" si="91"/>
        <v>243</v>
      </c>
      <c r="B768" s="46" t="s">
        <v>108</v>
      </c>
      <c r="C768" s="46">
        <v>275.8</v>
      </c>
      <c r="D768" s="46"/>
      <c r="E768" s="46">
        <v>62.2</v>
      </c>
      <c r="F768" s="46">
        <f t="shared" si="95"/>
        <v>338</v>
      </c>
      <c r="G768" s="46">
        <v>6</v>
      </c>
      <c r="H768" s="46"/>
      <c r="I768" s="46">
        <v>1</v>
      </c>
      <c r="J768" s="46">
        <f t="shared" si="92"/>
        <v>7</v>
      </c>
      <c r="K768" s="45"/>
      <c r="L768" s="43">
        <f t="shared" si="90"/>
        <v>0</v>
      </c>
      <c r="M768" s="43">
        <f t="shared" si="93"/>
        <v>0</v>
      </c>
      <c r="N768" s="43">
        <f t="shared" si="89"/>
        <v>0</v>
      </c>
      <c r="O768" s="43">
        <v>0</v>
      </c>
      <c r="P768" s="45">
        <f t="shared" si="94"/>
        <v>0</v>
      </c>
    </row>
    <row r="769" spans="1:16" s="56" customFormat="1" x14ac:dyDescent="0.25">
      <c r="A769" s="65">
        <f t="shared" si="91"/>
        <v>244</v>
      </c>
      <c r="B769" s="46" t="s">
        <v>109</v>
      </c>
      <c r="C769" s="46">
        <v>3125.4</v>
      </c>
      <c r="D769" s="46"/>
      <c r="E769" s="46">
        <v>54.7</v>
      </c>
      <c r="F769" s="46">
        <f t="shared" si="95"/>
        <v>3180.1</v>
      </c>
      <c r="G769" s="46">
        <v>75</v>
      </c>
      <c r="H769" s="46"/>
      <c r="I769" s="46">
        <v>1</v>
      </c>
      <c r="J769" s="46">
        <f t="shared" si="92"/>
        <v>76</v>
      </c>
      <c r="K769" s="45"/>
      <c r="L769" s="43">
        <f t="shared" si="90"/>
        <v>0</v>
      </c>
      <c r="M769" s="43">
        <f t="shared" si="93"/>
        <v>0</v>
      </c>
      <c r="N769" s="43">
        <f t="shared" si="89"/>
        <v>0</v>
      </c>
      <c r="O769" s="43">
        <v>0</v>
      </c>
      <c r="P769" s="45">
        <f t="shared" si="94"/>
        <v>0</v>
      </c>
    </row>
    <row r="770" spans="1:16" s="56" customFormat="1" x14ac:dyDescent="0.25">
      <c r="A770" s="65">
        <f t="shared" si="91"/>
        <v>245</v>
      </c>
      <c r="B770" s="46" t="s">
        <v>110</v>
      </c>
      <c r="C770" s="46">
        <v>296</v>
      </c>
      <c r="D770" s="46"/>
      <c r="E770" s="46">
        <v>36.799999999999997</v>
      </c>
      <c r="F770" s="46">
        <f t="shared" si="95"/>
        <v>332.8</v>
      </c>
      <c r="G770" s="46">
        <v>6</v>
      </c>
      <c r="H770" s="46"/>
      <c r="I770" s="46">
        <v>1</v>
      </c>
      <c r="J770" s="46">
        <f t="shared" si="92"/>
        <v>7</v>
      </c>
      <c r="K770" s="45"/>
      <c r="L770" s="43">
        <f t="shared" si="90"/>
        <v>0</v>
      </c>
      <c r="M770" s="43">
        <f t="shared" si="93"/>
        <v>0</v>
      </c>
      <c r="N770" s="43">
        <f t="shared" si="89"/>
        <v>0</v>
      </c>
      <c r="O770" s="43">
        <v>0</v>
      </c>
      <c r="P770" s="45">
        <f t="shared" si="94"/>
        <v>0</v>
      </c>
    </row>
    <row r="771" spans="1:16" s="56" customFormat="1" x14ac:dyDescent="0.25">
      <c r="A771" s="65">
        <f t="shared" si="91"/>
        <v>246</v>
      </c>
      <c r="B771" s="46" t="s">
        <v>111</v>
      </c>
      <c r="C771" s="46">
        <v>154.80000000000001</v>
      </c>
      <c r="D771" s="46"/>
      <c r="E771" s="46"/>
      <c r="F771" s="46">
        <f t="shared" si="95"/>
        <v>154.80000000000001</v>
      </c>
      <c r="G771" s="46">
        <v>3</v>
      </c>
      <c r="H771" s="46"/>
      <c r="I771" s="46"/>
      <c r="J771" s="46">
        <f t="shared" si="92"/>
        <v>3</v>
      </c>
      <c r="K771" s="45"/>
      <c r="L771" s="43">
        <f t="shared" si="90"/>
        <v>0</v>
      </c>
      <c r="M771" s="43">
        <f t="shared" si="93"/>
        <v>0</v>
      </c>
      <c r="N771" s="43">
        <f t="shared" si="89"/>
        <v>0</v>
      </c>
      <c r="O771" s="43">
        <v>0</v>
      </c>
      <c r="P771" s="45">
        <f t="shared" si="94"/>
        <v>0</v>
      </c>
    </row>
    <row r="772" spans="1:16" s="56" customFormat="1" x14ac:dyDescent="0.25">
      <c r="A772" s="65">
        <f t="shared" si="91"/>
        <v>247</v>
      </c>
      <c r="B772" s="46" t="s">
        <v>124</v>
      </c>
      <c r="C772" s="46">
        <v>247.5</v>
      </c>
      <c r="D772" s="46"/>
      <c r="E772" s="46"/>
      <c r="F772" s="46">
        <f t="shared" si="95"/>
        <v>247.5</v>
      </c>
      <c r="G772" s="46">
        <v>5</v>
      </c>
      <c r="H772" s="46"/>
      <c r="I772" s="46"/>
      <c r="J772" s="46">
        <f t="shared" si="92"/>
        <v>5</v>
      </c>
      <c r="K772" s="45"/>
      <c r="L772" s="43">
        <f t="shared" si="90"/>
        <v>0</v>
      </c>
      <c r="M772" s="43">
        <f t="shared" si="93"/>
        <v>0</v>
      </c>
      <c r="N772" s="43">
        <f t="shared" si="89"/>
        <v>0</v>
      </c>
      <c r="O772" s="43">
        <v>0</v>
      </c>
      <c r="P772" s="45">
        <f t="shared" si="94"/>
        <v>0</v>
      </c>
    </row>
    <row r="773" spans="1:16" s="56" customFormat="1" x14ac:dyDescent="0.25">
      <c r="A773" s="65">
        <f t="shared" si="91"/>
        <v>248</v>
      </c>
      <c r="B773" s="46" t="s">
        <v>1642</v>
      </c>
      <c r="C773" s="46">
        <v>101.8</v>
      </c>
      <c r="D773" s="46"/>
      <c r="E773" s="46"/>
      <c r="F773" s="46">
        <f t="shared" si="95"/>
        <v>101.8</v>
      </c>
      <c r="G773" s="46">
        <v>2</v>
      </c>
      <c r="H773" s="46"/>
      <c r="I773" s="46"/>
      <c r="J773" s="46">
        <f t="shared" si="92"/>
        <v>2</v>
      </c>
      <c r="K773" s="45"/>
      <c r="L773" s="43">
        <f t="shared" si="90"/>
        <v>0</v>
      </c>
      <c r="M773" s="43">
        <f t="shared" si="93"/>
        <v>0</v>
      </c>
      <c r="N773" s="43">
        <f t="shared" si="89"/>
        <v>0</v>
      </c>
      <c r="O773" s="43">
        <v>0</v>
      </c>
      <c r="P773" s="45">
        <f t="shared" si="94"/>
        <v>0</v>
      </c>
    </row>
    <row r="774" spans="1:16" s="56" customFormat="1" x14ac:dyDescent="0.25">
      <c r="A774" s="65">
        <f t="shared" si="91"/>
        <v>249</v>
      </c>
      <c r="B774" s="46" t="s">
        <v>1643</v>
      </c>
      <c r="C774" s="46">
        <v>115</v>
      </c>
      <c r="D774" s="46"/>
      <c r="E774" s="46"/>
      <c r="F774" s="46">
        <f t="shared" si="95"/>
        <v>115</v>
      </c>
      <c r="G774" s="46">
        <v>4</v>
      </c>
      <c r="H774" s="46"/>
      <c r="I774" s="46"/>
      <c r="J774" s="46">
        <f t="shared" si="92"/>
        <v>4</v>
      </c>
      <c r="K774" s="45"/>
      <c r="L774" s="43">
        <f t="shared" si="90"/>
        <v>0</v>
      </c>
      <c r="M774" s="43">
        <f t="shared" si="93"/>
        <v>0</v>
      </c>
      <c r="N774" s="43">
        <f t="shared" si="89"/>
        <v>0</v>
      </c>
      <c r="O774" s="43">
        <v>0</v>
      </c>
      <c r="P774" s="45">
        <f t="shared" si="94"/>
        <v>0</v>
      </c>
    </row>
    <row r="775" spans="1:16" s="56" customFormat="1" x14ac:dyDescent="0.25">
      <c r="A775" s="65">
        <f t="shared" si="91"/>
        <v>250</v>
      </c>
      <c r="B775" s="46" t="s">
        <v>1644</v>
      </c>
      <c r="C775" s="46">
        <v>140.6</v>
      </c>
      <c r="D775" s="46"/>
      <c r="E775" s="46"/>
      <c r="F775" s="46">
        <f t="shared" si="95"/>
        <v>140.6</v>
      </c>
      <c r="G775" s="46">
        <v>4</v>
      </c>
      <c r="H775" s="46"/>
      <c r="I775" s="46"/>
      <c r="J775" s="46">
        <f t="shared" si="92"/>
        <v>4</v>
      </c>
      <c r="K775" s="45"/>
      <c r="L775" s="43">
        <f t="shared" si="90"/>
        <v>0</v>
      </c>
      <c r="M775" s="43">
        <f t="shared" si="93"/>
        <v>0</v>
      </c>
      <c r="N775" s="43">
        <f t="shared" si="89"/>
        <v>0</v>
      </c>
      <c r="O775" s="43">
        <v>0</v>
      </c>
      <c r="P775" s="45">
        <f t="shared" si="94"/>
        <v>0</v>
      </c>
    </row>
    <row r="776" spans="1:16" s="56" customFormat="1" x14ac:dyDescent="0.25">
      <c r="A776" s="65">
        <f t="shared" si="91"/>
        <v>251</v>
      </c>
      <c r="B776" s="46" t="s">
        <v>1645</v>
      </c>
      <c r="C776" s="46">
        <v>309.3</v>
      </c>
      <c r="D776" s="46"/>
      <c r="E776" s="46"/>
      <c r="F776" s="46">
        <f t="shared" si="95"/>
        <v>309.3</v>
      </c>
      <c r="G776" s="46">
        <v>8</v>
      </c>
      <c r="H776" s="46"/>
      <c r="I776" s="46"/>
      <c r="J776" s="46">
        <f t="shared" si="92"/>
        <v>8</v>
      </c>
      <c r="K776" s="45"/>
      <c r="L776" s="43">
        <f t="shared" si="90"/>
        <v>0</v>
      </c>
      <c r="M776" s="43">
        <f t="shared" si="93"/>
        <v>0</v>
      </c>
      <c r="N776" s="43">
        <f t="shared" si="89"/>
        <v>0</v>
      </c>
      <c r="O776" s="43">
        <v>0</v>
      </c>
      <c r="P776" s="45">
        <f t="shared" si="94"/>
        <v>0</v>
      </c>
    </row>
    <row r="777" spans="1:16" s="56" customFormat="1" x14ac:dyDescent="0.25">
      <c r="A777" s="65">
        <f t="shared" si="91"/>
        <v>252</v>
      </c>
      <c r="B777" s="46" t="s">
        <v>1646</v>
      </c>
      <c r="C777" s="46">
        <v>156.5</v>
      </c>
      <c r="D777" s="46"/>
      <c r="E777" s="46"/>
      <c r="F777" s="46">
        <f t="shared" si="95"/>
        <v>156.5</v>
      </c>
      <c r="G777" s="46">
        <v>3</v>
      </c>
      <c r="H777" s="46"/>
      <c r="I777" s="46"/>
      <c r="J777" s="46">
        <f t="shared" si="92"/>
        <v>3</v>
      </c>
      <c r="K777" s="45"/>
      <c r="L777" s="43">
        <f t="shared" si="90"/>
        <v>0</v>
      </c>
      <c r="M777" s="43">
        <f t="shared" si="93"/>
        <v>0</v>
      </c>
      <c r="N777" s="43">
        <f t="shared" si="89"/>
        <v>0</v>
      </c>
      <c r="O777" s="43">
        <v>0</v>
      </c>
      <c r="P777" s="45">
        <f t="shared" si="94"/>
        <v>0</v>
      </c>
    </row>
    <row r="778" spans="1:16" s="56" customFormat="1" x14ac:dyDescent="0.25">
      <c r="A778" s="65">
        <f t="shared" si="91"/>
        <v>253</v>
      </c>
      <c r="B778" s="46" t="s">
        <v>1647</v>
      </c>
      <c r="C778" s="46">
        <v>85.5</v>
      </c>
      <c r="D778" s="46"/>
      <c r="E778" s="46"/>
      <c r="F778" s="46">
        <f t="shared" si="95"/>
        <v>85.5</v>
      </c>
      <c r="G778" s="46">
        <v>3</v>
      </c>
      <c r="H778" s="46"/>
      <c r="I778" s="46"/>
      <c r="J778" s="46">
        <f t="shared" si="92"/>
        <v>3</v>
      </c>
      <c r="K778" s="45"/>
      <c r="L778" s="43">
        <f t="shared" si="90"/>
        <v>0</v>
      </c>
      <c r="M778" s="43">
        <f t="shared" si="93"/>
        <v>0</v>
      </c>
      <c r="N778" s="43">
        <f t="shared" ref="N778:N839" si="96">L778*0.475</f>
        <v>0</v>
      </c>
      <c r="O778" s="43">
        <v>0</v>
      </c>
      <c r="P778" s="45">
        <f t="shared" si="94"/>
        <v>0</v>
      </c>
    </row>
    <row r="779" spans="1:16" s="56" customFormat="1" x14ac:dyDescent="0.25">
      <c r="A779" s="65">
        <f t="shared" si="91"/>
        <v>254</v>
      </c>
      <c r="B779" s="46" t="s">
        <v>1648</v>
      </c>
      <c r="C779" s="46">
        <v>305</v>
      </c>
      <c r="D779" s="46"/>
      <c r="E779" s="46"/>
      <c r="F779" s="46">
        <f t="shared" si="95"/>
        <v>305</v>
      </c>
      <c r="G779" s="46">
        <v>7</v>
      </c>
      <c r="H779" s="46"/>
      <c r="I779" s="46"/>
      <c r="J779" s="46">
        <f t="shared" si="92"/>
        <v>7</v>
      </c>
      <c r="K779" s="45"/>
      <c r="L779" s="43">
        <f t="shared" si="90"/>
        <v>0</v>
      </c>
      <c r="M779" s="43">
        <f t="shared" si="93"/>
        <v>0</v>
      </c>
      <c r="N779" s="43">
        <f t="shared" si="96"/>
        <v>0</v>
      </c>
      <c r="O779" s="43">
        <v>0</v>
      </c>
      <c r="P779" s="45">
        <f t="shared" si="94"/>
        <v>0</v>
      </c>
    </row>
    <row r="780" spans="1:16" s="56" customFormat="1" x14ac:dyDescent="0.25">
      <c r="A780" s="65">
        <f t="shared" ref="A780:A843" si="97">1+A779</f>
        <v>255</v>
      </c>
      <c r="B780" s="46" t="s">
        <v>1649</v>
      </c>
      <c r="C780" s="46">
        <v>340.2</v>
      </c>
      <c r="D780" s="46"/>
      <c r="E780" s="46"/>
      <c r="F780" s="46">
        <f t="shared" si="95"/>
        <v>340.2</v>
      </c>
      <c r="G780" s="46">
        <v>8</v>
      </c>
      <c r="H780" s="46"/>
      <c r="I780" s="46"/>
      <c r="J780" s="46">
        <f t="shared" si="92"/>
        <v>8</v>
      </c>
      <c r="K780" s="45"/>
      <c r="L780" s="43">
        <f t="shared" si="90"/>
        <v>0</v>
      </c>
      <c r="M780" s="43">
        <f t="shared" si="93"/>
        <v>0</v>
      </c>
      <c r="N780" s="43">
        <f t="shared" si="96"/>
        <v>0</v>
      </c>
      <c r="O780" s="43">
        <v>0</v>
      </c>
      <c r="P780" s="45">
        <f t="shared" si="94"/>
        <v>0</v>
      </c>
    </row>
    <row r="781" spans="1:16" s="56" customFormat="1" x14ac:dyDescent="0.25">
      <c r="A781" s="65">
        <f t="shared" si="97"/>
        <v>256</v>
      </c>
      <c r="B781" s="46" t="s">
        <v>1650</v>
      </c>
      <c r="C781" s="46">
        <v>189.1</v>
      </c>
      <c r="D781" s="46"/>
      <c r="E781" s="46"/>
      <c r="F781" s="46">
        <f t="shared" si="95"/>
        <v>189.1</v>
      </c>
      <c r="G781" s="46">
        <v>5</v>
      </c>
      <c r="H781" s="46"/>
      <c r="I781" s="46"/>
      <c r="J781" s="46">
        <f t="shared" si="92"/>
        <v>5</v>
      </c>
      <c r="K781" s="45"/>
      <c r="L781" s="43">
        <f t="shared" si="90"/>
        <v>0</v>
      </c>
      <c r="M781" s="43">
        <f t="shared" si="93"/>
        <v>0</v>
      </c>
      <c r="N781" s="43">
        <f t="shared" si="96"/>
        <v>0</v>
      </c>
      <c r="O781" s="43">
        <v>0</v>
      </c>
      <c r="P781" s="45">
        <f t="shared" si="94"/>
        <v>0</v>
      </c>
    </row>
    <row r="782" spans="1:16" s="56" customFormat="1" x14ac:dyDescent="0.25">
      <c r="A782" s="65">
        <f t="shared" si="97"/>
        <v>257</v>
      </c>
      <c r="B782" s="46" t="s">
        <v>1651</v>
      </c>
      <c r="C782" s="46">
        <v>101.7</v>
      </c>
      <c r="D782" s="46"/>
      <c r="E782" s="46"/>
      <c r="F782" s="46">
        <f t="shared" si="95"/>
        <v>101.7</v>
      </c>
      <c r="G782" s="46">
        <v>3</v>
      </c>
      <c r="H782" s="46"/>
      <c r="I782" s="46"/>
      <c r="J782" s="46">
        <f t="shared" si="92"/>
        <v>3</v>
      </c>
      <c r="K782" s="45"/>
      <c r="L782" s="43">
        <f t="shared" ref="L782:L845" si="98">K782*4281.45</f>
        <v>0</v>
      </c>
      <c r="M782" s="43">
        <f t="shared" si="93"/>
        <v>0</v>
      </c>
      <c r="N782" s="43">
        <f t="shared" si="96"/>
        <v>0</v>
      </c>
      <c r="O782" s="43">
        <v>0</v>
      </c>
      <c r="P782" s="45">
        <f t="shared" ref="P782:P812" si="99">(L782+M782+N782+O782)/F782</f>
        <v>0</v>
      </c>
    </row>
    <row r="783" spans="1:16" s="56" customFormat="1" x14ac:dyDescent="0.25">
      <c r="A783" s="65">
        <f t="shared" si="97"/>
        <v>258</v>
      </c>
      <c r="B783" s="46" t="s">
        <v>1657</v>
      </c>
      <c r="C783" s="46">
        <v>414.8</v>
      </c>
      <c r="D783" s="46"/>
      <c r="E783" s="46"/>
      <c r="F783" s="46">
        <f t="shared" si="95"/>
        <v>414.8</v>
      </c>
      <c r="G783" s="46">
        <v>10</v>
      </c>
      <c r="H783" s="46"/>
      <c r="I783" s="46"/>
      <c r="J783" s="46">
        <f t="shared" si="92"/>
        <v>10</v>
      </c>
      <c r="K783" s="45"/>
      <c r="L783" s="43">
        <f t="shared" si="98"/>
        <v>0</v>
      </c>
      <c r="M783" s="43">
        <f t="shared" si="93"/>
        <v>0</v>
      </c>
      <c r="N783" s="43">
        <f t="shared" si="96"/>
        <v>0</v>
      </c>
      <c r="O783" s="43">
        <v>0</v>
      </c>
      <c r="P783" s="45">
        <f t="shared" si="99"/>
        <v>0</v>
      </c>
    </row>
    <row r="784" spans="1:16" s="56" customFormat="1" x14ac:dyDescent="0.25">
      <c r="A784" s="65">
        <f t="shared" si="97"/>
        <v>259</v>
      </c>
      <c r="B784" s="46" t="s">
        <v>1658</v>
      </c>
      <c r="C784" s="46">
        <v>143.6</v>
      </c>
      <c r="D784" s="46"/>
      <c r="E784" s="46"/>
      <c r="F784" s="46">
        <f t="shared" si="95"/>
        <v>143.6</v>
      </c>
      <c r="G784" s="46">
        <v>3</v>
      </c>
      <c r="H784" s="46"/>
      <c r="I784" s="46"/>
      <c r="J784" s="46">
        <f t="shared" si="92"/>
        <v>3</v>
      </c>
      <c r="K784" s="45"/>
      <c r="L784" s="43">
        <f t="shared" si="98"/>
        <v>0</v>
      </c>
      <c r="M784" s="43">
        <f t="shared" si="93"/>
        <v>0</v>
      </c>
      <c r="N784" s="43">
        <f t="shared" si="96"/>
        <v>0</v>
      </c>
      <c r="O784" s="43">
        <v>0</v>
      </c>
      <c r="P784" s="45">
        <f t="shared" si="99"/>
        <v>0</v>
      </c>
    </row>
    <row r="785" spans="1:16" s="56" customFormat="1" x14ac:dyDescent="0.25">
      <c r="A785" s="65">
        <f t="shared" si="97"/>
        <v>260</v>
      </c>
      <c r="B785" s="46" t="s">
        <v>1659</v>
      </c>
      <c r="C785" s="46">
        <v>314.10000000000002</v>
      </c>
      <c r="D785" s="46"/>
      <c r="E785" s="46"/>
      <c r="F785" s="46">
        <f t="shared" si="95"/>
        <v>314.10000000000002</v>
      </c>
      <c r="G785" s="46">
        <v>7</v>
      </c>
      <c r="H785" s="46"/>
      <c r="I785" s="46"/>
      <c r="J785" s="46">
        <f t="shared" si="92"/>
        <v>7</v>
      </c>
      <c r="K785" s="45"/>
      <c r="L785" s="43">
        <f t="shared" si="98"/>
        <v>0</v>
      </c>
      <c r="M785" s="43">
        <f t="shared" si="93"/>
        <v>0</v>
      </c>
      <c r="N785" s="43">
        <f t="shared" si="96"/>
        <v>0</v>
      </c>
      <c r="O785" s="43">
        <v>0</v>
      </c>
      <c r="P785" s="45">
        <f t="shared" si="99"/>
        <v>0</v>
      </c>
    </row>
    <row r="786" spans="1:16" s="56" customFormat="1" x14ac:dyDescent="0.25">
      <c r="A786" s="65">
        <f t="shared" si="97"/>
        <v>261</v>
      </c>
      <c r="B786" s="46" t="s">
        <v>1660</v>
      </c>
      <c r="C786" s="46">
        <v>158.19999999999999</v>
      </c>
      <c r="D786" s="46"/>
      <c r="E786" s="46"/>
      <c r="F786" s="46">
        <f t="shared" si="95"/>
        <v>158.19999999999999</v>
      </c>
      <c r="G786" s="46">
        <v>5</v>
      </c>
      <c r="H786" s="46"/>
      <c r="I786" s="46"/>
      <c r="J786" s="46">
        <f t="shared" si="92"/>
        <v>5</v>
      </c>
      <c r="K786" s="45"/>
      <c r="L786" s="43">
        <f t="shared" si="98"/>
        <v>0</v>
      </c>
      <c r="M786" s="43">
        <f t="shared" si="93"/>
        <v>0</v>
      </c>
      <c r="N786" s="43">
        <f t="shared" si="96"/>
        <v>0</v>
      </c>
      <c r="O786" s="43">
        <v>0</v>
      </c>
      <c r="P786" s="45">
        <f t="shared" si="99"/>
        <v>0</v>
      </c>
    </row>
    <row r="787" spans="1:16" s="56" customFormat="1" x14ac:dyDescent="0.25">
      <c r="A787" s="65">
        <f t="shared" si="97"/>
        <v>262</v>
      </c>
      <c r="B787" s="46" t="s">
        <v>1661</v>
      </c>
      <c r="C787" s="46">
        <v>168.4</v>
      </c>
      <c r="D787" s="46"/>
      <c r="E787" s="46"/>
      <c r="F787" s="46">
        <f t="shared" si="95"/>
        <v>168.4</v>
      </c>
      <c r="G787" s="46">
        <v>5</v>
      </c>
      <c r="H787" s="46"/>
      <c r="I787" s="46"/>
      <c r="J787" s="46">
        <f t="shared" si="92"/>
        <v>5</v>
      </c>
      <c r="K787" s="45"/>
      <c r="L787" s="43">
        <f t="shared" si="98"/>
        <v>0</v>
      </c>
      <c r="M787" s="43">
        <f t="shared" si="93"/>
        <v>0</v>
      </c>
      <c r="N787" s="43">
        <f t="shared" si="96"/>
        <v>0</v>
      </c>
      <c r="O787" s="43">
        <v>0</v>
      </c>
      <c r="P787" s="45">
        <f t="shared" si="99"/>
        <v>0</v>
      </c>
    </row>
    <row r="788" spans="1:16" s="56" customFormat="1" x14ac:dyDescent="0.25">
      <c r="A788" s="65">
        <f t="shared" si="97"/>
        <v>263</v>
      </c>
      <c r="B788" s="46" t="s">
        <v>1662</v>
      </c>
      <c r="C788" s="46">
        <v>120.3</v>
      </c>
      <c r="D788" s="46"/>
      <c r="E788" s="46"/>
      <c r="F788" s="46">
        <f t="shared" si="95"/>
        <v>120.3</v>
      </c>
      <c r="G788" s="46">
        <v>3</v>
      </c>
      <c r="H788" s="46"/>
      <c r="I788" s="46"/>
      <c r="J788" s="46">
        <f t="shared" si="92"/>
        <v>3</v>
      </c>
      <c r="K788" s="45"/>
      <c r="L788" s="43">
        <f t="shared" si="98"/>
        <v>0</v>
      </c>
      <c r="M788" s="43">
        <f t="shared" si="93"/>
        <v>0</v>
      </c>
      <c r="N788" s="43">
        <f t="shared" si="96"/>
        <v>0</v>
      </c>
      <c r="O788" s="43">
        <v>0</v>
      </c>
      <c r="P788" s="45">
        <f t="shared" si="99"/>
        <v>0</v>
      </c>
    </row>
    <row r="789" spans="1:16" s="56" customFormat="1" x14ac:dyDescent="0.25">
      <c r="A789" s="65">
        <f t="shared" si="97"/>
        <v>264</v>
      </c>
      <c r="B789" s="46" t="s">
        <v>1663</v>
      </c>
      <c r="C789" s="46">
        <v>1901.4</v>
      </c>
      <c r="D789" s="46"/>
      <c r="E789" s="46"/>
      <c r="F789" s="46">
        <f t="shared" si="95"/>
        <v>1901.4</v>
      </c>
      <c r="G789" s="46">
        <v>60</v>
      </c>
      <c r="H789" s="46"/>
      <c r="I789" s="46"/>
      <c r="J789" s="46">
        <f t="shared" si="92"/>
        <v>60</v>
      </c>
      <c r="K789" s="45"/>
      <c r="L789" s="43">
        <f t="shared" si="98"/>
        <v>0</v>
      </c>
      <c r="M789" s="43">
        <f t="shared" si="93"/>
        <v>0</v>
      </c>
      <c r="N789" s="43">
        <f t="shared" si="96"/>
        <v>0</v>
      </c>
      <c r="O789" s="43">
        <v>0</v>
      </c>
      <c r="P789" s="45">
        <f t="shared" si="99"/>
        <v>0</v>
      </c>
    </row>
    <row r="790" spans="1:16" s="56" customFormat="1" x14ac:dyDescent="0.25">
      <c r="A790" s="65">
        <f t="shared" si="97"/>
        <v>265</v>
      </c>
      <c r="B790" s="46" t="s">
        <v>1664</v>
      </c>
      <c r="C790" s="46">
        <v>404.1</v>
      </c>
      <c r="D790" s="46"/>
      <c r="E790" s="46"/>
      <c r="F790" s="46">
        <f t="shared" si="95"/>
        <v>404.1</v>
      </c>
      <c r="G790" s="46">
        <v>9</v>
      </c>
      <c r="H790" s="46"/>
      <c r="I790" s="46"/>
      <c r="J790" s="46">
        <f t="shared" si="92"/>
        <v>9</v>
      </c>
      <c r="K790" s="45"/>
      <c r="L790" s="43">
        <f t="shared" si="98"/>
        <v>0</v>
      </c>
      <c r="M790" s="43">
        <f t="shared" si="93"/>
        <v>0</v>
      </c>
      <c r="N790" s="43">
        <f t="shared" si="96"/>
        <v>0</v>
      </c>
      <c r="O790" s="43">
        <v>0</v>
      </c>
      <c r="P790" s="45">
        <f t="shared" si="99"/>
        <v>0</v>
      </c>
    </row>
    <row r="791" spans="1:16" s="56" customFormat="1" x14ac:dyDescent="0.25">
      <c r="A791" s="65">
        <f t="shared" si="97"/>
        <v>266</v>
      </c>
      <c r="B791" s="46" t="s">
        <v>1665</v>
      </c>
      <c r="C791" s="46">
        <v>148.19999999999999</v>
      </c>
      <c r="D791" s="46"/>
      <c r="E791" s="46"/>
      <c r="F791" s="46">
        <f t="shared" si="95"/>
        <v>148.19999999999999</v>
      </c>
      <c r="G791" s="46">
        <v>3</v>
      </c>
      <c r="H791" s="46"/>
      <c r="I791" s="46"/>
      <c r="J791" s="46">
        <f t="shared" si="92"/>
        <v>3</v>
      </c>
      <c r="K791" s="45"/>
      <c r="L791" s="43">
        <f t="shared" si="98"/>
        <v>0</v>
      </c>
      <c r="M791" s="43">
        <f t="shared" si="93"/>
        <v>0</v>
      </c>
      <c r="N791" s="43">
        <f t="shared" si="96"/>
        <v>0</v>
      </c>
      <c r="O791" s="43">
        <v>0</v>
      </c>
      <c r="P791" s="45">
        <f t="shared" si="99"/>
        <v>0</v>
      </c>
    </row>
    <row r="792" spans="1:16" s="56" customFormat="1" x14ac:dyDescent="0.25">
      <c r="A792" s="65">
        <f t="shared" si="97"/>
        <v>267</v>
      </c>
      <c r="B792" s="46" t="s">
        <v>1666</v>
      </c>
      <c r="C792" s="46">
        <v>156.9</v>
      </c>
      <c r="D792" s="46"/>
      <c r="E792" s="46"/>
      <c r="F792" s="46">
        <f t="shared" si="95"/>
        <v>156.9</v>
      </c>
      <c r="G792" s="46">
        <v>4</v>
      </c>
      <c r="H792" s="46"/>
      <c r="I792" s="46"/>
      <c r="J792" s="46">
        <f t="shared" si="92"/>
        <v>4</v>
      </c>
      <c r="K792" s="45"/>
      <c r="L792" s="43">
        <f t="shared" si="98"/>
        <v>0</v>
      </c>
      <c r="M792" s="43">
        <f t="shared" si="93"/>
        <v>0</v>
      </c>
      <c r="N792" s="43">
        <f t="shared" si="96"/>
        <v>0</v>
      </c>
      <c r="O792" s="43">
        <v>0</v>
      </c>
      <c r="P792" s="45">
        <f t="shared" si="99"/>
        <v>0</v>
      </c>
    </row>
    <row r="793" spans="1:16" s="56" customFormat="1" x14ac:dyDescent="0.25">
      <c r="A793" s="65">
        <f t="shared" si="97"/>
        <v>268</v>
      </c>
      <c r="B793" s="46" t="s">
        <v>1667</v>
      </c>
      <c r="C793" s="46">
        <v>156.6</v>
      </c>
      <c r="D793" s="46"/>
      <c r="E793" s="46"/>
      <c r="F793" s="46">
        <f t="shared" si="95"/>
        <v>156.6</v>
      </c>
      <c r="G793" s="46">
        <v>4</v>
      </c>
      <c r="H793" s="46"/>
      <c r="I793" s="46"/>
      <c r="J793" s="46">
        <f t="shared" si="92"/>
        <v>4</v>
      </c>
      <c r="K793" s="45"/>
      <c r="L793" s="43">
        <f t="shared" si="98"/>
        <v>0</v>
      </c>
      <c r="M793" s="43">
        <f t="shared" si="93"/>
        <v>0</v>
      </c>
      <c r="N793" s="43">
        <f t="shared" si="96"/>
        <v>0</v>
      </c>
      <c r="O793" s="43">
        <v>0</v>
      </c>
      <c r="P793" s="45">
        <f t="shared" si="99"/>
        <v>0</v>
      </c>
    </row>
    <row r="794" spans="1:16" s="56" customFormat="1" x14ac:dyDescent="0.25">
      <c r="A794" s="65">
        <f t="shared" si="97"/>
        <v>269</v>
      </c>
      <c r="B794" s="46" t="s">
        <v>1668</v>
      </c>
      <c r="C794" s="46">
        <v>164.4</v>
      </c>
      <c r="D794" s="46"/>
      <c r="E794" s="46"/>
      <c r="F794" s="46">
        <f t="shared" si="95"/>
        <v>164.4</v>
      </c>
      <c r="G794" s="46">
        <v>4</v>
      </c>
      <c r="H794" s="46"/>
      <c r="I794" s="46"/>
      <c r="J794" s="46">
        <f t="shared" si="92"/>
        <v>4</v>
      </c>
      <c r="K794" s="45"/>
      <c r="L794" s="43">
        <f t="shared" si="98"/>
        <v>0</v>
      </c>
      <c r="M794" s="43">
        <f t="shared" si="93"/>
        <v>0</v>
      </c>
      <c r="N794" s="43">
        <f t="shared" si="96"/>
        <v>0</v>
      </c>
      <c r="O794" s="43">
        <v>0</v>
      </c>
      <c r="P794" s="45">
        <f t="shared" si="99"/>
        <v>0</v>
      </c>
    </row>
    <row r="795" spans="1:16" s="56" customFormat="1" x14ac:dyDescent="0.25">
      <c r="A795" s="65">
        <f t="shared" si="97"/>
        <v>270</v>
      </c>
      <c r="B795" s="46" t="s">
        <v>1669</v>
      </c>
      <c r="C795" s="46">
        <v>149.69999999999999</v>
      </c>
      <c r="D795" s="46"/>
      <c r="E795" s="46"/>
      <c r="F795" s="46">
        <f t="shared" si="95"/>
        <v>149.69999999999999</v>
      </c>
      <c r="G795" s="46">
        <v>3</v>
      </c>
      <c r="H795" s="46"/>
      <c r="I795" s="46"/>
      <c r="J795" s="46">
        <f t="shared" si="92"/>
        <v>3</v>
      </c>
      <c r="K795" s="45"/>
      <c r="L795" s="43">
        <f t="shared" si="98"/>
        <v>0</v>
      </c>
      <c r="M795" s="43">
        <f t="shared" si="93"/>
        <v>0</v>
      </c>
      <c r="N795" s="43">
        <f t="shared" si="96"/>
        <v>0</v>
      </c>
      <c r="O795" s="43">
        <v>0</v>
      </c>
      <c r="P795" s="45">
        <f t="shared" si="99"/>
        <v>0</v>
      </c>
    </row>
    <row r="796" spans="1:16" s="56" customFormat="1" x14ac:dyDescent="0.25">
      <c r="A796" s="65">
        <f t="shared" si="97"/>
        <v>271</v>
      </c>
      <c r="B796" s="46" t="s">
        <v>1697</v>
      </c>
      <c r="C796" s="46">
        <v>94</v>
      </c>
      <c r="D796" s="46"/>
      <c r="E796" s="46"/>
      <c r="F796" s="46">
        <f t="shared" si="95"/>
        <v>94</v>
      </c>
      <c r="G796" s="46">
        <v>2</v>
      </c>
      <c r="H796" s="46"/>
      <c r="I796" s="46"/>
      <c r="J796" s="46">
        <f t="shared" si="92"/>
        <v>2</v>
      </c>
      <c r="K796" s="45"/>
      <c r="L796" s="43">
        <f t="shared" si="98"/>
        <v>0</v>
      </c>
      <c r="M796" s="43">
        <f t="shared" si="93"/>
        <v>0</v>
      </c>
      <c r="N796" s="43">
        <f t="shared" si="96"/>
        <v>0</v>
      </c>
      <c r="O796" s="43">
        <v>0</v>
      </c>
      <c r="P796" s="45">
        <f t="shared" si="99"/>
        <v>0</v>
      </c>
    </row>
    <row r="797" spans="1:16" s="56" customFormat="1" x14ac:dyDescent="0.25">
      <c r="A797" s="65">
        <f t="shared" si="97"/>
        <v>272</v>
      </c>
      <c r="B797" s="46" t="s">
        <v>1698</v>
      </c>
      <c r="C797" s="46">
        <v>190.9</v>
      </c>
      <c r="D797" s="46"/>
      <c r="E797" s="46"/>
      <c r="F797" s="46">
        <f t="shared" si="95"/>
        <v>190.9</v>
      </c>
      <c r="G797" s="46">
        <v>4</v>
      </c>
      <c r="H797" s="46"/>
      <c r="I797" s="46"/>
      <c r="J797" s="46">
        <f t="shared" si="92"/>
        <v>4</v>
      </c>
      <c r="K797" s="45"/>
      <c r="L797" s="43">
        <f t="shared" si="98"/>
        <v>0</v>
      </c>
      <c r="M797" s="43">
        <f t="shared" si="93"/>
        <v>0</v>
      </c>
      <c r="N797" s="43">
        <f t="shared" si="96"/>
        <v>0</v>
      </c>
      <c r="O797" s="43">
        <v>0</v>
      </c>
      <c r="P797" s="45">
        <f t="shared" si="99"/>
        <v>0</v>
      </c>
    </row>
    <row r="798" spans="1:16" s="56" customFormat="1" x14ac:dyDescent="0.25">
      <c r="A798" s="65">
        <f t="shared" si="97"/>
        <v>273</v>
      </c>
      <c r="B798" s="46" t="s">
        <v>1699</v>
      </c>
      <c r="C798" s="46">
        <v>204.2</v>
      </c>
      <c r="D798" s="46"/>
      <c r="E798" s="46"/>
      <c r="F798" s="46">
        <f t="shared" si="95"/>
        <v>204.2</v>
      </c>
      <c r="G798" s="46">
        <v>4</v>
      </c>
      <c r="H798" s="46"/>
      <c r="I798" s="46"/>
      <c r="J798" s="46">
        <f t="shared" ref="J798:J846" si="100">G798+H798+I798</f>
        <v>4</v>
      </c>
      <c r="K798" s="45"/>
      <c r="L798" s="43">
        <f t="shared" si="98"/>
        <v>0</v>
      </c>
      <c r="M798" s="43">
        <f t="shared" ref="M798:M842" si="101">L798*0.3677</f>
        <v>0</v>
      </c>
      <c r="N798" s="43">
        <f t="shared" si="96"/>
        <v>0</v>
      </c>
      <c r="O798" s="43">
        <v>0</v>
      </c>
      <c r="P798" s="45">
        <f t="shared" si="99"/>
        <v>0</v>
      </c>
    </row>
    <row r="799" spans="1:16" s="56" customFormat="1" x14ac:dyDescent="0.25">
      <c r="A799" s="65">
        <f t="shared" si="97"/>
        <v>274</v>
      </c>
      <c r="B799" s="46" t="s">
        <v>1700</v>
      </c>
      <c r="C799" s="46">
        <v>215.5</v>
      </c>
      <c r="D799" s="46"/>
      <c r="E799" s="46"/>
      <c r="F799" s="46">
        <f t="shared" si="95"/>
        <v>215.5</v>
      </c>
      <c r="G799" s="46">
        <v>4</v>
      </c>
      <c r="H799" s="46"/>
      <c r="I799" s="46"/>
      <c r="J799" s="46">
        <f t="shared" si="100"/>
        <v>4</v>
      </c>
      <c r="K799" s="45"/>
      <c r="L799" s="43">
        <f t="shared" si="98"/>
        <v>0</v>
      </c>
      <c r="M799" s="43">
        <f t="shared" si="101"/>
        <v>0</v>
      </c>
      <c r="N799" s="43">
        <f t="shared" si="96"/>
        <v>0</v>
      </c>
      <c r="O799" s="43">
        <v>0</v>
      </c>
      <c r="P799" s="45">
        <f t="shared" si="99"/>
        <v>0</v>
      </c>
    </row>
    <row r="800" spans="1:16" s="56" customFormat="1" x14ac:dyDescent="0.25">
      <c r="A800" s="65">
        <f t="shared" si="97"/>
        <v>275</v>
      </c>
      <c r="B800" s="46" t="s">
        <v>1701</v>
      </c>
      <c r="C800" s="46">
        <v>182.6</v>
      </c>
      <c r="D800" s="46"/>
      <c r="E800" s="46"/>
      <c r="F800" s="46">
        <f t="shared" si="95"/>
        <v>182.6</v>
      </c>
      <c r="G800" s="46">
        <v>5</v>
      </c>
      <c r="H800" s="46"/>
      <c r="I800" s="46"/>
      <c r="J800" s="46">
        <f t="shared" si="100"/>
        <v>5</v>
      </c>
      <c r="K800" s="45"/>
      <c r="L800" s="43">
        <f t="shared" si="98"/>
        <v>0</v>
      </c>
      <c r="M800" s="43">
        <f t="shared" si="101"/>
        <v>0</v>
      </c>
      <c r="N800" s="43">
        <f t="shared" si="96"/>
        <v>0</v>
      </c>
      <c r="O800" s="43">
        <v>0</v>
      </c>
      <c r="P800" s="45">
        <f t="shared" si="99"/>
        <v>0</v>
      </c>
    </row>
    <row r="801" spans="1:16" s="56" customFormat="1" x14ac:dyDescent="0.25">
      <c r="A801" s="65">
        <f t="shared" si="97"/>
        <v>276</v>
      </c>
      <c r="B801" s="46" t="s">
        <v>1702</v>
      </c>
      <c r="C801" s="46">
        <v>140.1</v>
      </c>
      <c r="D801" s="46"/>
      <c r="E801" s="46"/>
      <c r="F801" s="46">
        <f t="shared" si="95"/>
        <v>140.1</v>
      </c>
      <c r="G801" s="46">
        <v>3</v>
      </c>
      <c r="H801" s="46"/>
      <c r="I801" s="46"/>
      <c r="J801" s="46">
        <f t="shared" si="100"/>
        <v>3</v>
      </c>
      <c r="K801" s="45"/>
      <c r="L801" s="43">
        <f t="shared" si="98"/>
        <v>0</v>
      </c>
      <c r="M801" s="43">
        <f t="shared" si="101"/>
        <v>0</v>
      </c>
      <c r="N801" s="43">
        <f t="shared" si="96"/>
        <v>0</v>
      </c>
      <c r="O801" s="43">
        <v>0</v>
      </c>
      <c r="P801" s="45">
        <f t="shared" si="99"/>
        <v>0</v>
      </c>
    </row>
    <row r="802" spans="1:16" s="56" customFormat="1" x14ac:dyDescent="0.25">
      <c r="A802" s="65">
        <f t="shared" si="97"/>
        <v>277</v>
      </c>
      <c r="B802" s="46" t="s">
        <v>1704</v>
      </c>
      <c r="C802" s="46">
        <v>2666.8</v>
      </c>
      <c r="D802" s="46"/>
      <c r="E802" s="46">
        <v>64.2</v>
      </c>
      <c r="F802" s="46">
        <f t="shared" si="95"/>
        <v>2731</v>
      </c>
      <c r="G802" s="46">
        <v>59</v>
      </c>
      <c r="H802" s="46"/>
      <c r="I802" s="46">
        <v>1</v>
      </c>
      <c r="J802" s="46">
        <f t="shared" si="100"/>
        <v>60</v>
      </c>
      <c r="K802" s="45"/>
      <c r="L802" s="43">
        <f t="shared" si="98"/>
        <v>0</v>
      </c>
      <c r="M802" s="43">
        <f t="shared" si="101"/>
        <v>0</v>
      </c>
      <c r="N802" s="43">
        <f t="shared" si="96"/>
        <v>0</v>
      </c>
      <c r="O802" s="43">
        <v>0</v>
      </c>
      <c r="P802" s="45">
        <f t="shared" si="99"/>
        <v>0</v>
      </c>
    </row>
    <row r="803" spans="1:16" s="56" customFormat="1" x14ac:dyDescent="0.25">
      <c r="A803" s="65">
        <f t="shared" si="97"/>
        <v>278</v>
      </c>
      <c r="B803" s="46" t="s">
        <v>1705</v>
      </c>
      <c r="C803" s="46">
        <v>84.6</v>
      </c>
      <c r="D803" s="46"/>
      <c r="E803" s="46"/>
      <c r="F803" s="46">
        <f t="shared" si="95"/>
        <v>84.6</v>
      </c>
      <c r="G803" s="46">
        <v>2</v>
      </c>
      <c r="H803" s="46"/>
      <c r="I803" s="46"/>
      <c r="J803" s="46">
        <f t="shared" si="100"/>
        <v>2</v>
      </c>
      <c r="K803" s="45"/>
      <c r="L803" s="43">
        <f t="shared" si="98"/>
        <v>0</v>
      </c>
      <c r="M803" s="43">
        <f t="shared" si="101"/>
        <v>0</v>
      </c>
      <c r="N803" s="43">
        <f t="shared" si="96"/>
        <v>0</v>
      </c>
      <c r="O803" s="43">
        <v>0</v>
      </c>
      <c r="P803" s="45">
        <f t="shared" si="99"/>
        <v>0</v>
      </c>
    </row>
    <row r="804" spans="1:16" s="56" customFormat="1" x14ac:dyDescent="0.25">
      <c r="A804" s="65">
        <f t="shared" si="97"/>
        <v>279</v>
      </c>
      <c r="B804" s="46" t="s">
        <v>1706</v>
      </c>
      <c r="C804" s="46">
        <v>219.7</v>
      </c>
      <c r="D804" s="46"/>
      <c r="E804" s="46"/>
      <c r="F804" s="46">
        <f t="shared" si="95"/>
        <v>219.7</v>
      </c>
      <c r="G804" s="46">
        <v>5</v>
      </c>
      <c r="H804" s="46"/>
      <c r="I804" s="46"/>
      <c r="J804" s="46">
        <f t="shared" si="100"/>
        <v>5</v>
      </c>
      <c r="K804" s="45"/>
      <c r="L804" s="43">
        <f t="shared" si="98"/>
        <v>0</v>
      </c>
      <c r="M804" s="43">
        <f t="shared" si="101"/>
        <v>0</v>
      </c>
      <c r="N804" s="43">
        <f t="shared" si="96"/>
        <v>0</v>
      </c>
      <c r="O804" s="43">
        <v>0</v>
      </c>
      <c r="P804" s="45">
        <f t="shared" si="99"/>
        <v>0</v>
      </c>
    </row>
    <row r="805" spans="1:16" s="56" customFormat="1" x14ac:dyDescent="0.25">
      <c r="A805" s="65">
        <f t="shared" si="97"/>
        <v>280</v>
      </c>
      <c r="B805" s="46" t="s">
        <v>1714</v>
      </c>
      <c r="C805" s="46">
        <v>171.2</v>
      </c>
      <c r="D805" s="46"/>
      <c r="E805" s="46"/>
      <c r="F805" s="46">
        <f t="shared" si="95"/>
        <v>171.2</v>
      </c>
      <c r="G805" s="46">
        <v>3</v>
      </c>
      <c r="H805" s="46"/>
      <c r="I805" s="46"/>
      <c r="J805" s="46">
        <f t="shared" si="100"/>
        <v>3</v>
      </c>
      <c r="K805" s="45"/>
      <c r="L805" s="43">
        <f t="shared" si="98"/>
        <v>0</v>
      </c>
      <c r="M805" s="43">
        <f t="shared" si="101"/>
        <v>0</v>
      </c>
      <c r="N805" s="43">
        <f t="shared" si="96"/>
        <v>0</v>
      </c>
      <c r="O805" s="43">
        <v>0</v>
      </c>
      <c r="P805" s="45">
        <f t="shared" si="99"/>
        <v>0</v>
      </c>
    </row>
    <row r="806" spans="1:16" s="56" customFormat="1" x14ac:dyDescent="0.25">
      <c r="A806" s="65">
        <f t="shared" si="97"/>
        <v>281</v>
      </c>
      <c r="B806" s="46" t="s">
        <v>1715</v>
      </c>
      <c r="C806" s="46">
        <v>246.6</v>
      </c>
      <c r="D806" s="46">
        <v>31.9</v>
      </c>
      <c r="E806" s="46"/>
      <c r="F806" s="46">
        <f t="shared" si="95"/>
        <v>278.5</v>
      </c>
      <c r="G806" s="46">
        <v>7</v>
      </c>
      <c r="H806" s="46"/>
      <c r="I806" s="46">
        <v>1</v>
      </c>
      <c r="J806" s="46">
        <f t="shared" si="100"/>
        <v>8</v>
      </c>
      <c r="K806" s="45"/>
      <c r="L806" s="43">
        <f t="shared" si="98"/>
        <v>0</v>
      </c>
      <c r="M806" s="43">
        <f t="shared" si="101"/>
        <v>0</v>
      </c>
      <c r="N806" s="43">
        <f t="shared" si="96"/>
        <v>0</v>
      </c>
      <c r="O806" s="43">
        <v>0</v>
      </c>
      <c r="P806" s="45">
        <f t="shared" si="99"/>
        <v>0</v>
      </c>
    </row>
    <row r="807" spans="1:16" s="56" customFormat="1" x14ac:dyDescent="0.25">
      <c r="A807" s="65">
        <f t="shared" si="97"/>
        <v>282</v>
      </c>
      <c r="B807" s="46" t="s">
        <v>1717</v>
      </c>
      <c r="C807" s="46">
        <v>138.4</v>
      </c>
      <c r="D807" s="46"/>
      <c r="E807" s="46"/>
      <c r="F807" s="46">
        <f t="shared" si="95"/>
        <v>138.4</v>
      </c>
      <c r="G807" s="46">
        <v>4</v>
      </c>
      <c r="H807" s="46"/>
      <c r="I807" s="46"/>
      <c r="J807" s="46">
        <f t="shared" si="100"/>
        <v>4</v>
      </c>
      <c r="K807" s="45"/>
      <c r="L807" s="43">
        <f t="shared" si="98"/>
        <v>0</v>
      </c>
      <c r="M807" s="43">
        <f t="shared" si="101"/>
        <v>0</v>
      </c>
      <c r="N807" s="43">
        <f t="shared" si="96"/>
        <v>0</v>
      </c>
      <c r="O807" s="43">
        <v>0</v>
      </c>
      <c r="P807" s="45">
        <f t="shared" si="99"/>
        <v>0</v>
      </c>
    </row>
    <row r="808" spans="1:16" s="56" customFormat="1" x14ac:dyDescent="0.25">
      <c r="A808" s="65">
        <f t="shared" si="97"/>
        <v>283</v>
      </c>
      <c r="B808" s="46" t="s">
        <v>1718</v>
      </c>
      <c r="C808" s="46">
        <v>990.2</v>
      </c>
      <c r="D808" s="46"/>
      <c r="E808" s="46"/>
      <c r="F808" s="46">
        <f t="shared" si="95"/>
        <v>990.2</v>
      </c>
      <c r="G808" s="46">
        <v>24</v>
      </c>
      <c r="H808" s="46"/>
      <c r="I808" s="46"/>
      <c r="J808" s="46">
        <f t="shared" si="100"/>
        <v>24</v>
      </c>
      <c r="K808" s="45"/>
      <c r="L808" s="43">
        <f t="shared" si="98"/>
        <v>0</v>
      </c>
      <c r="M808" s="43">
        <f t="shared" si="101"/>
        <v>0</v>
      </c>
      <c r="N808" s="43">
        <f t="shared" si="96"/>
        <v>0</v>
      </c>
      <c r="O808" s="43">
        <v>0</v>
      </c>
      <c r="P808" s="45">
        <f t="shared" si="99"/>
        <v>0</v>
      </c>
    </row>
    <row r="809" spans="1:16" s="56" customFormat="1" x14ac:dyDescent="0.25">
      <c r="A809" s="65">
        <f t="shared" si="97"/>
        <v>284</v>
      </c>
      <c r="B809" s="46" t="s">
        <v>1719</v>
      </c>
      <c r="C809" s="46">
        <v>184.5</v>
      </c>
      <c r="D809" s="46"/>
      <c r="E809" s="46"/>
      <c r="F809" s="46">
        <f t="shared" si="95"/>
        <v>184.5</v>
      </c>
      <c r="G809" s="46">
        <v>4</v>
      </c>
      <c r="H809" s="46"/>
      <c r="I809" s="46"/>
      <c r="J809" s="46">
        <f t="shared" si="100"/>
        <v>4</v>
      </c>
      <c r="K809" s="45"/>
      <c r="L809" s="43">
        <f t="shared" si="98"/>
        <v>0</v>
      </c>
      <c r="M809" s="43">
        <f t="shared" si="101"/>
        <v>0</v>
      </c>
      <c r="N809" s="43">
        <f t="shared" si="96"/>
        <v>0</v>
      </c>
      <c r="O809" s="43">
        <v>0</v>
      </c>
      <c r="P809" s="45">
        <f t="shared" si="99"/>
        <v>0</v>
      </c>
    </row>
    <row r="810" spans="1:16" s="56" customFormat="1" x14ac:dyDescent="0.25">
      <c r="A810" s="65">
        <f t="shared" si="97"/>
        <v>285</v>
      </c>
      <c r="B810" s="46" t="s">
        <v>1726</v>
      </c>
      <c r="C810" s="46">
        <v>96.2</v>
      </c>
      <c r="D810" s="46"/>
      <c r="E810" s="46"/>
      <c r="F810" s="46">
        <f t="shared" si="95"/>
        <v>96.2</v>
      </c>
      <c r="G810" s="46">
        <v>2</v>
      </c>
      <c r="H810" s="46"/>
      <c r="I810" s="46"/>
      <c r="J810" s="46">
        <f t="shared" si="100"/>
        <v>2</v>
      </c>
      <c r="K810" s="45"/>
      <c r="L810" s="43">
        <f t="shared" si="98"/>
        <v>0</v>
      </c>
      <c r="M810" s="43">
        <f t="shared" si="101"/>
        <v>0</v>
      </c>
      <c r="N810" s="43">
        <f t="shared" si="96"/>
        <v>0</v>
      </c>
      <c r="O810" s="43">
        <v>0</v>
      </c>
      <c r="P810" s="45">
        <f t="shared" si="99"/>
        <v>0</v>
      </c>
    </row>
    <row r="811" spans="1:16" s="56" customFormat="1" x14ac:dyDescent="0.25">
      <c r="A811" s="65">
        <f t="shared" si="97"/>
        <v>286</v>
      </c>
      <c r="B811" s="46" t="s">
        <v>1727</v>
      </c>
      <c r="C811" s="46">
        <v>150.80000000000001</v>
      </c>
      <c r="D811" s="46"/>
      <c r="E811" s="46"/>
      <c r="F811" s="46">
        <f t="shared" si="95"/>
        <v>150.80000000000001</v>
      </c>
      <c r="G811" s="46">
        <v>4</v>
      </c>
      <c r="H811" s="46"/>
      <c r="I811" s="46"/>
      <c r="J811" s="46">
        <f t="shared" si="100"/>
        <v>4</v>
      </c>
      <c r="K811" s="45"/>
      <c r="L811" s="43">
        <f t="shared" si="98"/>
        <v>0</v>
      </c>
      <c r="M811" s="43">
        <f t="shared" si="101"/>
        <v>0</v>
      </c>
      <c r="N811" s="43">
        <f t="shared" si="96"/>
        <v>0</v>
      </c>
      <c r="O811" s="43">
        <v>0</v>
      </c>
      <c r="P811" s="45">
        <f t="shared" si="99"/>
        <v>0</v>
      </c>
    </row>
    <row r="812" spans="1:16" s="56" customFormat="1" x14ac:dyDescent="0.25">
      <c r="A812" s="65">
        <f t="shared" si="97"/>
        <v>287</v>
      </c>
      <c r="B812" s="46" t="s">
        <v>1733</v>
      </c>
      <c r="C812" s="46">
        <v>301.02</v>
      </c>
      <c r="D812" s="46"/>
      <c r="E812" s="46"/>
      <c r="F812" s="46">
        <f t="shared" ref="F812:F860" si="102">C812+D812+E812</f>
        <v>301.02</v>
      </c>
      <c r="G812" s="46">
        <v>6</v>
      </c>
      <c r="H812" s="46"/>
      <c r="I812" s="46"/>
      <c r="J812" s="46">
        <f t="shared" si="100"/>
        <v>6</v>
      </c>
      <c r="K812" s="45"/>
      <c r="L812" s="43">
        <f t="shared" si="98"/>
        <v>0</v>
      </c>
      <c r="M812" s="43">
        <f t="shared" si="101"/>
        <v>0</v>
      </c>
      <c r="N812" s="43">
        <f t="shared" si="96"/>
        <v>0</v>
      </c>
      <c r="O812" s="43">
        <v>0</v>
      </c>
      <c r="P812" s="45">
        <f t="shared" si="99"/>
        <v>0</v>
      </c>
    </row>
    <row r="813" spans="1:16" s="56" customFormat="1" x14ac:dyDescent="0.25">
      <c r="A813" s="65">
        <f t="shared" si="97"/>
        <v>288</v>
      </c>
      <c r="B813" s="46" t="s">
        <v>1734</v>
      </c>
      <c r="C813" s="46">
        <v>725.3</v>
      </c>
      <c r="D813" s="46"/>
      <c r="E813" s="46"/>
      <c r="F813" s="46">
        <f t="shared" si="102"/>
        <v>725.3</v>
      </c>
      <c r="G813" s="46">
        <v>15</v>
      </c>
      <c r="H813" s="46"/>
      <c r="I813" s="46"/>
      <c r="J813" s="46">
        <f t="shared" si="100"/>
        <v>15</v>
      </c>
      <c r="K813" s="45"/>
      <c r="L813" s="43">
        <f t="shared" si="98"/>
        <v>0</v>
      </c>
      <c r="M813" s="43">
        <f t="shared" si="101"/>
        <v>0</v>
      </c>
      <c r="N813" s="43">
        <f t="shared" si="96"/>
        <v>0</v>
      </c>
      <c r="O813" s="43">
        <v>0</v>
      </c>
      <c r="P813" s="45">
        <f t="shared" ref="P813:P843" si="103">(L813+M813+N813+O813)/F813</f>
        <v>0</v>
      </c>
    </row>
    <row r="814" spans="1:16" s="56" customFormat="1" x14ac:dyDescent="0.25">
      <c r="A814" s="65">
        <f t="shared" si="97"/>
        <v>289</v>
      </c>
      <c r="B814" s="46" t="s">
        <v>1735</v>
      </c>
      <c r="C814" s="46">
        <v>1494.6</v>
      </c>
      <c r="D814" s="46">
        <v>88.8</v>
      </c>
      <c r="E814" s="46"/>
      <c r="F814" s="46">
        <f t="shared" si="102"/>
        <v>1583.3999999999999</v>
      </c>
      <c r="G814" s="46">
        <v>32</v>
      </c>
      <c r="H814" s="46">
        <v>2</v>
      </c>
      <c r="I814" s="46"/>
      <c r="J814" s="46">
        <f t="shared" si="100"/>
        <v>34</v>
      </c>
      <c r="K814" s="45"/>
      <c r="L814" s="43">
        <f t="shared" si="98"/>
        <v>0</v>
      </c>
      <c r="M814" s="43">
        <f t="shared" si="101"/>
        <v>0</v>
      </c>
      <c r="N814" s="43">
        <f t="shared" si="96"/>
        <v>0</v>
      </c>
      <c r="O814" s="43">
        <v>0</v>
      </c>
      <c r="P814" s="45">
        <f t="shared" si="103"/>
        <v>0</v>
      </c>
    </row>
    <row r="815" spans="1:16" s="56" customFormat="1" x14ac:dyDescent="0.25">
      <c r="A815" s="65">
        <f t="shared" si="97"/>
        <v>290</v>
      </c>
      <c r="B815" s="46" t="s">
        <v>1736</v>
      </c>
      <c r="C815" s="46">
        <v>1123</v>
      </c>
      <c r="D815" s="46"/>
      <c r="E815" s="46">
        <v>374</v>
      </c>
      <c r="F815" s="46">
        <f t="shared" si="102"/>
        <v>1497</v>
      </c>
      <c r="G815" s="46">
        <v>24</v>
      </c>
      <c r="H815" s="46"/>
      <c r="I815" s="46">
        <v>3</v>
      </c>
      <c r="J815" s="46">
        <f t="shared" si="100"/>
        <v>27</v>
      </c>
      <c r="K815" s="45"/>
      <c r="L815" s="43">
        <f t="shared" si="98"/>
        <v>0</v>
      </c>
      <c r="M815" s="43">
        <f t="shared" si="101"/>
        <v>0</v>
      </c>
      <c r="N815" s="43">
        <f t="shared" si="96"/>
        <v>0</v>
      </c>
      <c r="O815" s="43">
        <v>0</v>
      </c>
      <c r="P815" s="45">
        <f t="shared" si="103"/>
        <v>0</v>
      </c>
    </row>
    <row r="816" spans="1:16" s="56" customFormat="1" x14ac:dyDescent="0.25">
      <c r="A816" s="65">
        <f t="shared" si="97"/>
        <v>291</v>
      </c>
      <c r="B816" s="46" t="s">
        <v>1737</v>
      </c>
      <c r="C816" s="46">
        <v>1486.2</v>
      </c>
      <c r="D816" s="46"/>
      <c r="E816" s="46"/>
      <c r="F816" s="46">
        <f t="shared" si="102"/>
        <v>1486.2</v>
      </c>
      <c r="G816" s="46">
        <v>32</v>
      </c>
      <c r="H816" s="46"/>
      <c r="I816" s="46"/>
      <c r="J816" s="46">
        <f t="shared" si="100"/>
        <v>32</v>
      </c>
      <c r="K816" s="45"/>
      <c r="L816" s="43">
        <f t="shared" si="98"/>
        <v>0</v>
      </c>
      <c r="M816" s="43">
        <f t="shared" si="101"/>
        <v>0</v>
      </c>
      <c r="N816" s="43">
        <f t="shared" si="96"/>
        <v>0</v>
      </c>
      <c r="O816" s="43">
        <v>0</v>
      </c>
      <c r="P816" s="45">
        <f t="shared" si="103"/>
        <v>0</v>
      </c>
    </row>
    <row r="817" spans="1:16" s="56" customFormat="1" x14ac:dyDescent="0.25">
      <c r="A817" s="65">
        <f t="shared" si="97"/>
        <v>292</v>
      </c>
      <c r="B817" s="46" t="s">
        <v>1738</v>
      </c>
      <c r="C817" s="46">
        <v>2557.9</v>
      </c>
      <c r="D817" s="46"/>
      <c r="E817" s="46"/>
      <c r="F817" s="46">
        <f t="shared" si="102"/>
        <v>2557.9</v>
      </c>
      <c r="G817" s="46">
        <v>64</v>
      </c>
      <c r="H817" s="46"/>
      <c r="I817" s="46"/>
      <c r="J817" s="46">
        <f t="shared" si="100"/>
        <v>64</v>
      </c>
      <c r="K817" s="45"/>
      <c r="L817" s="43">
        <f t="shared" si="98"/>
        <v>0</v>
      </c>
      <c r="M817" s="43">
        <f t="shared" si="101"/>
        <v>0</v>
      </c>
      <c r="N817" s="43">
        <f t="shared" si="96"/>
        <v>0</v>
      </c>
      <c r="O817" s="43">
        <v>0</v>
      </c>
      <c r="P817" s="45">
        <f t="shared" si="103"/>
        <v>0</v>
      </c>
    </row>
    <row r="818" spans="1:16" s="56" customFormat="1" x14ac:dyDescent="0.25">
      <c r="A818" s="65">
        <f t="shared" si="97"/>
        <v>293</v>
      </c>
      <c r="B818" s="46" t="s">
        <v>1739</v>
      </c>
      <c r="C818" s="46">
        <v>2559.3000000000002</v>
      </c>
      <c r="D818" s="46"/>
      <c r="E818" s="46"/>
      <c r="F818" s="46">
        <f t="shared" si="102"/>
        <v>2559.3000000000002</v>
      </c>
      <c r="G818" s="46">
        <v>64</v>
      </c>
      <c r="H818" s="46"/>
      <c r="I818" s="46"/>
      <c r="J818" s="46">
        <f t="shared" si="100"/>
        <v>64</v>
      </c>
      <c r="K818" s="45"/>
      <c r="L818" s="43">
        <f t="shared" si="98"/>
        <v>0</v>
      </c>
      <c r="M818" s="43">
        <f t="shared" si="101"/>
        <v>0</v>
      </c>
      <c r="N818" s="43">
        <f t="shared" si="96"/>
        <v>0</v>
      </c>
      <c r="O818" s="43">
        <v>0</v>
      </c>
      <c r="P818" s="45">
        <f t="shared" si="103"/>
        <v>0</v>
      </c>
    </row>
    <row r="819" spans="1:16" s="56" customFormat="1" x14ac:dyDescent="0.25">
      <c r="A819" s="65">
        <f t="shared" si="97"/>
        <v>294</v>
      </c>
      <c r="B819" s="46" t="s">
        <v>1740</v>
      </c>
      <c r="C819" s="46">
        <v>1346.9</v>
      </c>
      <c r="D819" s="46"/>
      <c r="E819" s="46"/>
      <c r="F819" s="46">
        <f t="shared" si="102"/>
        <v>1346.9</v>
      </c>
      <c r="G819" s="46">
        <v>24</v>
      </c>
      <c r="H819" s="46"/>
      <c r="I819" s="46"/>
      <c r="J819" s="46">
        <f t="shared" si="100"/>
        <v>24</v>
      </c>
      <c r="K819" s="45"/>
      <c r="L819" s="43">
        <f t="shared" si="98"/>
        <v>0</v>
      </c>
      <c r="M819" s="43">
        <f t="shared" si="101"/>
        <v>0</v>
      </c>
      <c r="N819" s="43">
        <f t="shared" si="96"/>
        <v>0</v>
      </c>
      <c r="O819" s="43">
        <v>0</v>
      </c>
      <c r="P819" s="45">
        <f t="shared" si="103"/>
        <v>0</v>
      </c>
    </row>
    <row r="820" spans="1:16" s="56" customFormat="1" x14ac:dyDescent="0.25">
      <c r="A820" s="65">
        <f t="shared" si="97"/>
        <v>295</v>
      </c>
      <c r="B820" s="46" t="s">
        <v>1741</v>
      </c>
      <c r="C820" s="46">
        <v>2035.1</v>
      </c>
      <c r="D820" s="46"/>
      <c r="E820" s="46"/>
      <c r="F820" s="46">
        <f t="shared" si="102"/>
        <v>2035.1</v>
      </c>
      <c r="G820" s="46">
        <v>48</v>
      </c>
      <c r="H820" s="46"/>
      <c r="I820" s="46"/>
      <c r="J820" s="46">
        <f t="shared" si="100"/>
        <v>48</v>
      </c>
      <c r="K820" s="45"/>
      <c r="L820" s="43">
        <f t="shared" si="98"/>
        <v>0</v>
      </c>
      <c r="M820" s="43">
        <f t="shared" si="101"/>
        <v>0</v>
      </c>
      <c r="N820" s="43">
        <f t="shared" si="96"/>
        <v>0</v>
      </c>
      <c r="O820" s="43">
        <v>0</v>
      </c>
      <c r="P820" s="45">
        <f t="shared" si="103"/>
        <v>0</v>
      </c>
    </row>
    <row r="821" spans="1:16" s="56" customFormat="1" x14ac:dyDescent="0.25">
      <c r="A821" s="65">
        <f t="shared" si="97"/>
        <v>296</v>
      </c>
      <c r="B821" s="46" t="s">
        <v>1742</v>
      </c>
      <c r="C821" s="46">
        <v>1523.5</v>
      </c>
      <c r="D821" s="46"/>
      <c r="E821" s="46"/>
      <c r="F821" s="46">
        <f t="shared" si="102"/>
        <v>1523.5</v>
      </c>
      <c r="G821" s="46">
        <v>36</v>
      </c>
      <c r="H821" s="46"/>
      <c r="I821" s="46"/>
      <c r="J821" s="46">
        <f t="shared" si="100"/>
        <v>36</v>
      </c>
      <c r="K821" s="45"/>
      <c r="L821" s="43">
        <f t="shared" si="98"/>
        <v>0</v>
      </c>
      <c r="M821" s="43">
        <f t="shared" si="101"/>
        <v>0</v>
      </c>
      <c r="N821" s="43">
        <f t="shared" si="96"/>
        <v>0</v>
      </c>
      <c r="O821" s="43">
        <v>0</v>
      </c>
      <c r="P821" s="45">
        <f t="shared" si="103"/>
        <v>0</v>
      </c>
    </row>
    <row r="822" spans="1:16" s="56" customFormat="1" x14ac:dyDescent="0.25">
      <c r="A822" s="65">
        <f t="shared" si="97"/>
        <v>297</v>
      </c>
      <c r="B822" s="46" t="s">
        <v>1743</v>
      </c>
      <c r="C822" s="46">
        <v>2022.1</v>
      </c>
      <c r="D822" s="46"/>
      <c r="E822" s="46"/>
      <c r="F822" s="46">
        <f t="shared" si="102"/>
        <v>2022.1</v>
      </c>
      <c r="G822" s="46">
        <v>48</v>
      </c>
      <c r="H822" s="46"/>
      <c r="I822" s="46"/>
      <c r="J822" s="46">
        <f t="shared" si="100"/>
        <v>48</v>
      </c>
      <c r="K822" s="45"/>
      <c r="L822" s="43">
        <f t="shared" si="98"/>
        <v>0</v>
      </c>
      <c r="M822" s="43">
        <f t="shared" si="101"/>
        <v>0</v>
      </c>
      <c r="N822" s="43">
        <f t="shared" si="96"/>
        <v>0</v>
      </c>
      <c r="O822" s="43">
        <v>0</v>
      </c>
      <c r="P822" s="45">
        <f t="shared" si="103"/>
        <v>0</v>
      </c>
    </row>
    <row r="823" spans="1:16" s="56" customFormat="1" x14ac:dyDescent="0.25">
      <c r="A823" s="65">
        <f t="shared" si="97"/>
        <v>298</v>
      </c>
      <c r="B823" s="46" t="s">
        <v>1744</v>
      </c>
      <c r="C823" s="46">
        <v>147.19999999999999</v>
      </c>
      <c r="D823" s="46"/>
      <c r="E823" s="46"/>
      <c r="F823" s="46">
        <f t="shared" si="102"/>
        <v>147.19999999999999</v>
      </c>
      <c r="G823" s="46">
        <v>4</v>
      </c>
      <c r="H823" s="46"/>
      <c r="I823" s="46"/>
      <c r="J823" s="46">
        <f t="shared" si="100"/>
        <v>4</v>
      </c>
      <c r="K823" s="45"/>
      <c r="L823" s="43">
        <f t="shared" si="98"/>
        <v>0</v>
      </c>
      <c r="M823" s="43">
        <f t="shared" si="101"/>
        <v>0</v>
      </c>
      <c r="N823" s="43">
        <f t="shared" si="96"/>
        <v>0</v>
      </c>
      <c r="O823" s="43">
        <v>0</v>
      </c>
      <c r="P823" s="45">
        <f t="shared" si="103"/>
        <v>0</v>
      </c>
    </row>
    <row r="824" spans="1:16" s="56" customFormat="1" x14ac:dyDescent="0.25">
      <c r="A824" s="65">
        <f t="shared" si="97"/>
        <v>299</v>
      </c>
      <c r="B824" s="46" t="s">
        <v>1745</v>
      </c>
      <c r="C824" s="46">
        <v>1486.9</v>
      </c>
      <c r="D824" s="46"/>
      <c r="E824" s="46"/>
      <c r="F824" s="46">
        <f t="shared" si="102"/>
        <v>1486.9</v>
      </c>
      <c r="G824" s="46">
        <v>32</v>
      </c>
      <c r="H824" s="46"/>
      <c r="I824" s="46"/>
      <c r="J824" s="46">
        <f t="shared" si="100"/>
        <v>32</v>
      </c>
      <c r="K824" s="45"/>
      <c r="L824" s="43">
        <f t="shared" si="98"/>
        <v>0</v>
      </c>
      <c r="M824" s="43">
        <f t="shared" si="101"/>
        <v>0</v>
      </c>
      <c r="N824" s="43">
        <f t="shared" si="96"/>
        <v>0</v>
      </c>
      <c r="O824" s="43">
        <v>0</v>
      </c>
      <c r="P824" s="45">
        <f t="shared" si="103"/>
        <v>0</v>
      </c>
    </row>
    <row r="825" spans="1:16" s="56" customFormat="1" x14ac:dyDescent="0.25">
      <c r="A825" s="65">
        <f t="shared" si="97"/>
        <v>300</v>
      </c>
      <c r="B825" s="46" t="s">
        <v>1746</v>
      </c>
      <c r="C825" s="46">
        <v>252.3</v>
      </c>
      <c r="D825" s="46"/>
      <c r="E825" s="46"/>
      <c r="F825" s="46">
        <f t="shared" si="102"/>
        <v>252.3</v>
      </c>
      <c r="G825" s="46">
        <v>3</v>
      </c>
      <c r="H825" s="46"/>
      <c r="I825" s="46"/>
      <c r="J825" s="46">
        <f t="shared" si="100"/>
        <v>3</v>
      </c>
      <c r="K825" s="45"/>
      <c r="L825" s="43">
        <f t="shared" si="98"/>
        <v>0</v>
      </c>
      <c r="M825" s="43">
        <f t="shared" si="101"/>
        <v>0</v>
      </c>
      <c r="N825" s="43">
        <f t="shared" si="96"/>
        <v>0</v>
      </c>
      <c r="O825" s="43">
        <v>0</v>
      </c>
      <c r="P825" s="45">
        <f t="shared" si="103"/>
        <v>0</v>
      </c>
    </row>
    <row r="826" spans="1:16" s="56" customFormat="1" x14ac:dyDescent="0.25">
      <c r="A826" s="65">
        <f t="shared" si="97"/>
        <v>301</v>
      </c>
      <c r="B826" s="46" t="s">
        <v>1747</v>
      </c>
      <c r="C826" s="46">
        <v>127.4</v>
      </c>
      <c r="D826" s="46"/>
      <c r="E826" s="46">
        <v>58.5</v>
      </c>
      <c r="F826" s="46">
        <f t="shared" si="102"/>
        <v>185.9</v>
      </c>
      <c r="G826" s="46">
        <v>2</v>
      </c>
      <c r="H826" s="46"/>
      <c r="I826" s="46">
        <v>1</v>
      </c>
      <c r="J826" s="46">
        <f t="shared" si="100"/>
        <v>3</v>
      </c>
      <c r="K826" s="45"/>
      <c r="L826" s="43">
        <f t="shared" si="98"/>
        <v>0</v>
      </c>
      <c r="M826" s="43">
        <f t="shared" si="101"/>
        <v>0</v>
      </c>
      <c r="N826" s="43">
        <f t="shared" si="96"/>
        <v>0</v>
      </c>
      <c r="O826" s="43">
        <v>0</v>
      </c>
      <c r="P826" s="45">
        <f t="shared" si="103"/>
        <v>0</v>
      </c>
    </row>
    <row r="827" spans="1:16" s="56" customFormat="1" x14ac:dyDescent="0.25">
      <c r="A827" s="65">
        <f t="shared" si="97"/>
        <v>302</v>
      </c>
      <c r="B827" s="46" t="s">
        <v>1748</v>
      </c>
      <c r="C827" s="46">
        <v>148.4</v>
      </c>
      <c r="D827" s="46"/>
      <c r="E827" s="46"/>
      <c r="F827" s="46">
        <f t="shared" si="102"/>
        <v>148.4</v>
      </c>
      <c r="G827" s="46">
        <v>3</v>
      </c>
      <c r="H827" s="46"/>
      <c r="I827" s="46"/>
      <c r="J827" s="46">
        <f t="shared" si="100"/>
        <v>3</v>
      </c>
      <c r="K827" s="45"/>
      <c r="L827" s="43">
        <f t="shared" si="98"/>
        <v>0</v>
      </c>
      <c r="M827" s="43">
        <f t="shared" si="101"/>
        <v>0</v>
      </c>
      <c r="N827" s="43">
        <f t="shared" si="96"/>
        <v>0</v>
      </c>
      <c r="O827" s="43">
        <v>0</v>
      </c>
      <c r="P827" s="45">
        <f t="shared" si="103"/>
        <v>0</v>
      </c>
    </row>
    <row r="828" spans="1:16" s="56" customFormat="1" x14ac:dyDescent="0.25">
      <c r="A828" s="65">
        <f t="shared" si="97"/>
        <v>303</v>
      </c>
      <c r="B828" s="46" t="s">
        <v>1749</v>
      </c>
      <c r="C828" s="46">
        <v>166</v>
      </c>
      <c r="D828" s="46"/>
      <c r="E828" s="46"/>
      <c r="F828" s="46">
        <f t="shared" si="102"/>
        <v>166</v>
      </c>
      <c r="G828" s="46">
        <v>4</v>
      </c>
      <c r="H828" s="46"/>
      <c r="I828" s="46"/>
      <c r="J828" s="46">
        <f t="shared" si="100"/>
        <v>4</v>
      </c>
      <c r="K828" s="45"/>
      <c r="L828" s="43">
        <f t="shared" si="98"/>
        <v>0</v>
      </c>
      <c r="M828" s="43">
        <f t="shared" si="101"/>
        <v>0</v>
      </c>
      <c r="N828" s="43">
        <f t="shared" si="96"/>
        <v>0</v>
      </c>
      <c r="O828" s="43">
        <v>0</v>
      </c>
      <c r="P828" s="45">
        <f t="shared" si="103"/>
        <v>0</v>
      </c>
    </row>
    <row r="829" spans="1:16" s="56" customFormat="1" x14ac:dyDescent="0.25">
      <c r="A829" s="65">
        <f t="shared" si="97"/>
        <v>304</v>
      </c>
      <c r="B829" s="46" t="s">
        <v>1750</v>
      </c>
      <c r="C829" s="46">
        <v>1491.85</v>
      </c>
      <c r="D829" s="46"/>
      <c r="E829" s="46">
        <v>243</v>
      </c>
      <c r="F829" s="46">
        <f t="shared" si="102"/>
        <v>1734.85</v>
      </c>
      <c r="G829" s="46">
        <v>21</v>
      </c>
      <c r="H829" s="46"/>
      <c r="I829" s="46">
        <v>2</v>
      </c>
      <c r="J829" s="46">
        <f t="shared" si="100"/>
        <v>23</v>
      </c>
      <c r="K829" s="45"/>
      <c r="L829" s="43">
        <f t="shared" si="98"/>
        <v>0</v>
      </c>
      <c r="M829" s="43">
        <f t="shared" si="101"/>
        <v>0</v>
      </c>
      <c r="N829" s="43">
        <f t="shared" si="96"/>
        <v>0</v>
      </c>
      <c r="O829" s="43">
        <v>0</v>
      </c>
      <c r="P829" s="45">
        <f t="shared" si="103"/>
        <v>0</v>
      </c>
    </row>
    <row r="830" spans="1:16" s="56" customFormat="1" x14ac:dyDescent="0.25">
      <c r="A830" s="65">
        <f t="shared" si="97"/>
        <v>305</v>
      </c>
      <c r="B830" s="46" t="s">
        <v>1751</v>
      </c>
      <c r="C830" s="46">
        <v>213.8</v>
      </c>
      <c r="D830" s="46"/>
      <c r="E830" s="46"/>
      <c r="F830" s="46">
        <f t="shared" si="102"/>
        <v>213.8</v>
      </c>
      <c r="G830" s="46">
        <v>5</v>
      </c>
      <c r="H830" s="46"/>
      <c r="I830" s="46"/>
      <c r="J830" s="46">
        <f t="shared" si="100"/>
        <v>5</v>
      </c>
      <c r="K830" s="45"/>
      <c r="L830" s="43">
        <f t="shared" si="98"/>
        <v>0</v>
      </c>
      <c r="M830" s="43">
        <f t="shared" si="101"/>
        <v>0</v>
      </c>
      <c r="N830" s="43">
        <f t="shared" si="96"/>
        <v>0</v>
      </c>
      <c r="O830" s="43">
        <v>0</v>
      </c>
      <c r="P830" s="45">
        <f t="shared" si="103"/>
        <v>0</v>
      </c>
    </row>
    <row r="831" spans="1:16" s="56" customFormat="1" x14ac:dyDescent="0.25">
      <c r="A831" s="65">
        <f t="shared" si="97"/>
        <v>306</v>
      </c>
      <c r="B831" s="46" t="s">
        <v>1752</v>
      </c>
      <c r="C831" s="46">
        <v>123.2</v>
      </c>
      <c r="D831" s="46"/>
      <c r="E831" s="46"/>
      <c r="F831" s="46">
        <f t="shared" si="102"/>
        <v>123.2</v>
      </c>
      <c r="G831" s="46">
        <v>4</v>
      </c>
      <c r="H831" s="46"/>
      <c r="I831" s="46"/>
      <c r="J831" s="46">
        <f t="shared" si="100"/>
        <v>4</v>
      </c>
      <c r="K831" s="45"/>
      <c r="L831" s="43">
        <f t="shared" si="98"/>
        <v>0</v>
      </c>
      <c r="M831" s="43">
        <f t="shared" si="101"/>
        <v>0</v>
      </c>
      <c r="N831" s="43">
        <f t="shared" si="96"/>
        <v>0</v>
      </c>
      <c r="O831" s="43">
        <v>0</v>
      </c>
      <c r="P831" s="45">
        <f t="shared" si="103"/>
        <v>0</v>
      </c>
    </row>
    <row r="832" spans="1:16" s="56" customFormat="1" x14ac:dyDescent="0.25">
      <c r="A832" s="65">
        <f t="shared" si="97"/>
        <v>307</v>
      </c>
      <c r="B832" s="46" t="s">
        <v>250</v>
      </c>
      <c r="C832" s="46">
        <v>120.6</v>
      </c>
      <c r="D832" s="46"/>
      <c r="E832" s="46"/>
      <c r="F832" s="46">
        <f t="shared" si="102"/>
        <v>120.6</v>
      </c>
      <c r="G832" s="46">
        <v>4</v>
      </c>
      <c r="H832" s="46"/>
      <c r="I832" s="46"/>
      <c r="J832" s="46">
        <f t="shared" si="100"/>
        <v>4</v>
      </c>
      <c r="K832" s="45"/>
      <c r="L832" s="43">
        <f t="shared" si="98"/>
        <v>0</v>
      </c>
      <c r="M832" s="43">
        <f t="shared" si="101"/>
        <v>0</v>
      </c>
      <c r="N832" s="43">
        <f t="shared" si="96"/>
        <v>0</v>
      </c>
      <c r="O832" s="43">
        <v>0</v>
      </c>
      <c r="P832" s="45">
        <f t="shared" si="103"/>
        <v>0</v>
      </c>
    </row>
    <row r="833" spans="1:16" s="56" customFormat="1" x14ac:dyDescent="0.25">
      <c r="A833" s="65">
        <f t="shared" si="97"/>
        <v>308</v>
      </c>
      <c r="B833" s="46" t="s">
        <v>251</v>
      </c>
      <c r="C833" s="46">
        <v>151.1</v>
      </c>
      <c r="D833" s="46"/>
      <c r="E833" s="46"/>
      <c r="F833" s="46">
        <f t="shared" si="102"/>
        <v>151.1</v>
      </c>
      <c r="G833" s="46">
        <v>4</v>
      </c>
      <c r="H833" s="46"/>
      <c r="I833" s="46"/>
      <c r="J833" s="46">
        <f t="shared" si="100"/>
        <v>4</v>
      </c>
      <c r="K833" s="45"/>
      <c r="L833" s="43">
        <f t="shared" si="98"/>
        <v>0</v>
      </c>
      <c r="M833" s="43">
        <f t="shared" si="101"/>
        <v>0</v>
      </c>
      <c r="N833" s="43">
        <f t="shared" si="96"/>
        <v>0</v>
      </c>
      <c r="O833" s="43">
        <v>0</v>
      </c>
      <c r="P833" s="45">
        <f t="shared" si="103"/>
        <v>0</v>
      </c>
    </row>
    <row r="834" spans="1:16" s="56" customFormat="1" x14ac:dyDescent="0.25">
      <c r="A834" s="65">
        <f t="shared" si="97"/>
        <v>309</v>
      </c>
      <c r="B834" s="46" t="s">
        <v>252</v>
      </c>
      <c r="C834" s="46">
        <v>96</v>
      </c>
      <c r="D834" s="46"/>
      <c r="E834" s="46"/>
      <c r="F834" s="46">
        <f t="shared" si="102"/>
        <v>96</v>
      </c>
      <c r="G834" s="46">
        <v>4</v>
      </c>
      <c r="H834" s="46"/>
      <c r="I834" s="46"/>
      <c r="J834" s="46">
        <f t="shared" si="100"/>
        <v>4</v>
      </c>
      <c r="K834" s="45"/>
      <c r="L834" s="43">
        <f t="shared" si="98"/>
        <v>0</v>
      </c>
      <c r="M834" s="43">
        <f t="shared" si="101"/>
        <v>0</v>
      </c>
      <c r="N834" s="43">
        <f t="shared" si="96"/>
        <v>0</v>
      </c>
      <c r="O834" s="43">
        <v>0</v>
      </c>
      <c r="P834" s="45">
        <f t="shared" si="103"/>
        <v>0</v>
      </c>
    </row>
    <row r="835" spans="1:16" s="56" customFormat="1" x14ac:dyDescent="0.25">
      <c r="A835" s="65">
        <f t="shared" si="97"/>
        <v>310</v>
      </c>
      <c r="B835" s="46" t="s">
        <v>253</v>
      </c>
      <c r="C835" s="46">
        <v>145.9</v>
      </c>
      <c r="D835" s="46"/>
      <c r="E835" s="46"/>
      <c r="F835" s="46">
        <f t="shared" si="102"/>
        <v>145.9</v>
      </c>
      <c r="G835" s="46">
        <v>4</v>
      </c>
      <c r="H835" s="46"/>
      <c r="I835" s="46"/>
      <c r="J835" s="46">
        <f t="shared" si="100"/>
        <v>4</v>
      </c>
      <c r="K835" s="45"/>
      <c r="L835" s="43">
        <f t="shared" si="98"/>
        <v>0</v>
      </c>
      <c r="M835" s="43">
        <f t="shared" si="101"/>
        <v>0</v>
      </c>
      <c r="N835" s="43">
        <f t="shared" si="96"/>
        <v>0</v>
      </c>
      <c r="O835" s="43">
        <v>0</v>
      </c>
      <c r="P835" s="45">
        <f t="shared" si="103"/>
        <v>0</v>
      </c>
    </row>
    <row r="836" spans="1:16" s="56" customFormat="1" x14ac:dyDescent="0.25">
      <c r="A836" s="65">
        <f t="shared" si="97"/>
        <v>311</v>
      </c>
      <c r="B836" s="46" t="s">
        <v>254</v>
      </c>
      <c r="C836" s="46">
        <v>184.6</v>
      </c>
      <c r="D836" s="46"/>
      <c r="E836" s="46"/>
      <c r="F836" s="46">
        <f t="shared" si="102"/>
        <v>184.6</v>
      </c>
      <c r="G836" s="46">
        <v>5</v>
      </c>
      <c r="H836" s="46"/>
      <c r="I836" s="46"/>
      <c r="J836" s="46">
        <f t="shared" si="100"/>
        <v>5</v>
      </c>
      <c r="K836" s="45"/>
      <c r="L836" s="43">
        <f t="shared" si="98"/>
        <v>0</v>
      </c>
      <c r="M836" s="43">
        <f t="shared" si="101"/>
        <v>0</v>
      </c>
      <c r="N836" s="43">
        <f t="shared" si="96"/>
        <v>0</v>
      </c>
      <c r="O836" s="43">
        <v>0</v>
      </c>
      <c r="P836" s="45">
        <f t="shared" si="103"/>
        <v>0</v>
      </c>
    </row>
    <row r="837" spans="1:16" s="56" customFormat="1" x14ac:dyDescent="0.25">
      <c r="A837" s="65">
        <f t="shared" si="97"/>
        <v>312</v>
      </c>
      <c r="B837" s="46" t="s">
        <v>255</v>
      </c>
      <c r="C837" s="46">
        <v>185.1</v>
      </c>
      <c r="D837" s="46"/>
      <c r="E837" s="46"/>
      <c r="F837" s="46">
        <f t="shared" si="102"/>
        <v>185.1</v>
      </c>
      <c r="G837" s="46">
        <v>4</v>
      </c>
      <c r="H837" s="46"/>
      <c r="I837" s="46"/>
      <c r="J837" s="46">
        <f t="shared" si="100"/>
        <v>4</v>
      </c>
      <c r="K837" s="45"/>
      <c r="L837" s="43">
        <f t="shared" si="98"/>
        <v>0</v>
      </c>
      <c r="M837" s="43">
        <f t="shared" si="101"/>
        <v>0</v>
      </c>
      <c r="N837" s="43">
        <f t="shared" si="96"/>
        <v>0</v>
      </c>
      <c r="O837" s="43">
        <v>0</v>
      </c>
      <c r="P837" s="45">
        <f t="shared" si="103"/>
        <v>0</v>
      </c>
    </row>
    <row r="838" spans="1:16" s="56" customFormat="1" x14ac:dyDescent="0.25">
      <c r="A838" s="65">
        <f t="shared" si="97"/>
        <v>313</v>
      </c>
      <c r="B838" s="46" t="s">
        <v>256</v>
      </c>
      <c r="C838" s="46">
        <v>190.2</v>
      </c>
      <c r="D838" s="46"/>
      <c r="E838" s="46"/>
      <c r="F838" s="46">
        <f t="shared" si="102"/>
        <v>190.2</v>
      </c>
      <c r="G838" s="46">
        <v>6</v>
      </c>
      <c r="H838" s="46"/>
      <c r="I838" s="46"/>
      <c r="J838" s="46">
        <f t="shared" si="100"/>
        <v>6</v>
      </c>
      <c r="K838" s="45"/>
      <c r="L838" s="43">
        <f t="shared" si="98"/>
        <v>0</v>
      </c>
      <c r="M838" s="43">
        <f t="shared" si="101"/>
        <v>0</v>
      </c>
      <c r="N838" s="43">
        <f t="shared" si="96"/>
        <v>0</v>
      </c>
      <c r="O838" s="43">
        <v>0</v>
      </c>
      <c r="P838" s="45">
        <f t="shared" si="103"/>
        <v>0</v>
      </c>
    </row>
    <row r="839" spans="1:16" s="56" customFormat="1" x14ac:dyDescent="0.25">
      <c r="A839" s="65">
        <f t="shared" si="97"/>
        <v>314</v>
      </c>
      <c r="B839" s="46" t="s">
        <v>257</v>
      </c>
      <c r="C839" s="46">
        <v>90</v>
      </c>
      <c r="D839" s="46"/>
      <c r="E839" s="46"/>
      <c r="F839" s="46">
        <f t="shared" si="102"/>
        <v>90</v>
      </c>
      <c r="G839" s="46">
        <v>3</v>
      </c>
      <c r="H839" s="46"/>
      <c r="I839" s="46"/>
      <c r="J839" s="46">
        <f t="shared" si="100"/>
        <v>3</v>
      </c>
      <c r="K839" s="45"/>
      <c r="L839" s="43">
        <f t="shared" si="98"/>
        <v>0</v>
      </c>
      <c r="M839" s="43">
        <f t="shared" si="101"/>
        <v>0</v>
      </c>
      <c r="N839" s="43">
        <f t="shared" si="96"/>
        <v>0</v>
      </c>
      <c r="O839" s="43">
        <v>0</v>
      </c>
      <c r="P839" s="45">
        <f t="shared" si="103"/>
        <v>0</v>
      </c>
    </row>
    <row r="840" spans="1:16" s="56" customFormat="1" x14ac:dyDescent="0.25">
      <c r="A840" s="65">
        <f t="shared" si="97"/>
        <v>315</v>
      </c>
      <c r="B840" s="46" t="s">
        <v>258</v>
      </c>
      <c r="C840" s="46">
        <v>113.2</v>
      </c>
      <c r="D840" s="46"/>
      <c r="E840" s="46"/>
      <c r="F840" s="46">
        <f t="shared" si="102"/>
        <v>113.2</v>
      </c>
      <c r="G840" s="46">
        <v>3</v>
      </c>
      <c r="H840" s="46"/>
      <c r="I840" s="46"/>
      <c r="J840" s="46">
        <f t="shared" si="100"/>
        <v>3</v>
      </c>
      <c r="K840" s="45"/>
      <c r="L840" s="43">
        <f t="shared" si="98"/>
        <v>0</v>
      </c>
      <c r="M840" s="43">
        <f t="shared" si="101"/>
        <v>0</v>
      </c>
      <c r="N840" s="43">
        <f t="shared" ref="N840:N884" si="104">L840*0.475</f>
        <v>0</v>
      </c>
      <c r="O840" s="43">
        <v>0</v>
      </c>
      <c r="P840" s="45">
        <f t="shared" si="103"/>
        <v>0</v>
      </c>
    </row>
    <row r="841" spans="1:16" s="56" customFormat="1" x14ac:dyDescent="0.25">
      <c r="A841" s="65">
        <f t="shared" si="97"/>
        <v>316</v>
      </c>
      <c r="B841" s="46" t="s">
        <v>259</v>
      </c>
      <c r="C841" s="46">
        <v>125.7</v>
      </c>
      <c r="D841" s="46"/>
      <c r="E841" s="46"/>
      <c r="F841" s="46">
        <f t="shared" si="102"/>
        <v>125.7</v>
      </c>
      <c r="G841" s="46">
        <v>4</v>
      </c>
      <c r="H841" s="46"/>
      <c r="I841" s="46"/>
      <c r="J841" s="46">
        <f t="shared" si="100"/>
        <v>4</v>
      </c>
      <c r="K841" s="45"/>
      <c r="L841" s="43">
        <f t="shared" si="98"/>
        <v>0</v>
      </c>
      <c r="M841" s="43">
        <f t="shared" si="101"/>
        <v>0</v>
      </c>
      <c r="N841" s="43">
        <f t="shared" si="104"/>
        <v>0</v>
      </c>
      <c r="O841" s="43">
        <v>0</v>
      </c>
      <c r="P841" s="45">
        <f t="shared" si="103"/>
        <v>0</v>
      </c>
    </row>
    <row r="842" spans="1:16" s="56" customFormat="1" x14ac:dyDescent="0.25">
      <c r="A842" s="65">
        <f t="shared" si="97"/>
        <v>317</v>
      </c>
      <c r="B842" s="46" t="s">
        <v>260</v>
      </c>
      <c r="C842" s="46">
        <v>385.4</v>
      </c>
      <c r="D842" s="46"/>
      <c r="E842" s="46"/>
      <c r="F842" s="46">
        <f t="shared" si="102"/>
        <v>385.4</v>
      </c>
      <c r="G842" s="46">
        <v>8</v>
      </c>
      <c r="H842" s="46"/>
      <c r="I842" s="46"/>
      <c r="J842" s="46">
        <f t="shared" si="100"/>
        <v>8</v>
      </c>
      <c r="K842" s="45"/>
      <c r="L842" s="43">
        <f t="shared" si="98"/>
        <v>0</v>
      </c>
      <c r="M842" s="43">
        <f t="shared" si="101"/>
        <v>0</v>
      </c>
      <c r="N842" s="43">
        <f t="shared" si="104"/>
        <v>0</v>
      </c>
      <c r="O842" s="43">
        <v>0</v>
      </c>
      <c r="P842" s="45">
        <f t="shared" si="103"/>
        <v>0</v>
      </c>
    </row>
    <row r="843" spans="1:16" s="56" customFormat="1" x14ac:dyDescent="0.25">
      <c r="A843" s="65">
        <f t="shared" si="97"/>
        <v>318</v>
      </c>
      <c r="B843" s="46" t="s">
        <v>261</v>
      </c>
      <c r="C843" s="46">
        <v>133.4</v>
      </c>
      <c r="D843" s="46"/>
      <c r="E843" s="46"/>
      <c r="F843" s="46">
        <f t="shared" si="102"/>
        <v>133.4</v>
      </c>
      <c r="G843" s="46">
        <v>3</v>
      </c>
      <c r="H843" s="46"/>
      <c r="I843" s="46"/>
      <c r="J843" s="46">
        <f t="shared" si="100"/>
        <v>3</v>
      </c>
      <c r="K843" s="45"/>
      <c r="L843" s="43">
        <f t="shared" si="98"/>
        <v>0</v>
      </c>
      <c r="M843" s="43">
        <f t="shared" ref="M843:M884" si="105">L843*0.3677</f>
        <v>0</v>
      </c>
      <c r="N843" s="43">
        <f t="shared" si="104"/>
        <v>0</v>
      </c>
      <c r="O843" s="43">
        <v>0</v>
      </c>
      <c r="P843" s="45">
        <f t="shared" si="103"/>
        <v>0</v>
      </c>
    </row>
    <row r="844" spans="1:16" s="56" customFormat="1" x14ac:dyDescent="0.25">
      <c r="A844" s="65">
        <f t="shared" ref="A844:A855" si="106">1+A843</f>
        <v>319</v>
      </c>
      <c r="B844" s="46" t="s">
        <v>262</v>
      </c>
      <c r="C844" s="46">
        <v>197.2</v>
      </c>
      <c r="D844" s="46"/>
      <c r="E844" s="46"/>
      <c r="F844" s="46">
        <f t="shared" si="102"/>
        <v>197.2</v>
      </c>
      <c r="G844" s="46">
        <v>4</v>
      </c>
      <c r="H844" s="46"/>
      <c r="I844" s="46"/>
      <c r="J844" s="46">
        <f t="shared" si="100"/>
        <v>4</v>
      </c>
      <c r="K844" s="45"/>
      <c r="L844" s="43">
        <f t="shared" si="98"/>
        <v>0</v>
      </c>
      <c r="M844" s="43">
        <f t="shared" si="105"/>
        <v>0</v>
      </c>
      <c r="N844" s="43">
        <f t="shared" si="104"/>
        <v>0</v>
      </c>
      <c r="O844" s="43">
        <v>0</v>
      </c>
      <c r="P844" s="45">
        <f t="shared" ref="P844:P868" si="107">(L844+M844+N844+O844)/F844</f>
        <v>0</v>
      </c>
    </row>
    <row r="845" spans="1:16" s="56" customFormat="1" x14ac:dyDescent="0.25">
      <c r="A845" s="65">
        <f t="shared" si="106"/>
        <v>320</v>
      </c>
      <c r="B845" s="46" t="s">
        <v>263</v>
      </c>
      <c r="C845" s="46">
        <v>752.2</v>
      </c>
      <c r="D845" s="46"/>
      <c r="E845" s="46">
        <v>270.8</v>
      </c>
      <c r="F845" s="46">
        <f t="shared" si="102"/>
        <v>1023</v>
      </c>
      <c r="G845" s="46">
        <v>17</v>
      </c>
      <c r="H845" s="46"/>
      <c r="I845" s="46">
        <v>1</v>
      </c>
      <c r="J845" s="46">
        <f t="shared" si="100"/>
        <v>18</v>
      </c>
      <c r="K845" s="45"/>
      <c r="L845" s="43">
        <f t="shared" si="98"/>
        <v>0</v>
      </c>
      <c r="M845" s="43">
        <f t="shared" si="105"/>
        <v>0</v>
      </c>
      <c r="N845" s="43">
        <f t="shared" si="104"/>
        <v>0</v>
      </c>
      <c r="O845" s="43">
        <v>0</v>
      </c>
      <c r="P845" s="45">
        <f t="shared" si="107"/>
        <v>0</v>
      </c>
    </row>
    <row r="846" spans="1:16" s="56" customFormat="1" x14ac:dyDescent="0.25">
      <c r="A846" s="65">
        <f t="shared" si="106"/>
        <v>321</v>
      </c>
      <c r="B846" s="46" t="s">
        <v>264</v>
      </c>
      <c r="C846" s="46">
        <v>41.8</v>
      </c>
      <c r="D846" s="46"/>
      <c r="E846" s="46"/>
      <c r="F846" s="46">
        <f t="shared" si="102"/>
        <v>41.8</v>
      </c>
      <c r="G846" s="46">
        <v>2</v>
      </c>
      <c r="H846" s="46"/>
      <c r="I846" s="46"/>
      <c r="J846" s="46">
        <f t="shared" si="100"/>
        <v>2</v>
      </c>
      <c r="K846" s="45"/>
      <c r="L846" s="43">
        <f t="shared" ref="L846:L883" si="108">K846*4281.45</f>
        <v>0</v>
      </c>
      <c r="M846" s="43">
        <f t="shared" si="105"/>
        <v>0</v>
      </c>
      <c r="N846" s="43">
        <f t="shared" si="104"/>
        <v>0</v>
      </c>
      <c r="O846" s="43">
        <v>0</v>
      </c>
      <c r="P846" s="45">
        <f t="shared" si="107"/>
        <v>0</v>
      </c>
    </row>
    <row r="847" spans="1:16" s="56" customFormat="1" x14ac:dyDescent="0.25">
      <c r="A847" s="65">
        <f t="shared" si="106"/>
        <v>322</v>
      </c>
      <c r="B847" s="46" t="s">
        <v>265</v>
      </c>
      <c r="C847" s="46">
        <v>144.19999999999999</v>
      </c>
      <c r="D847" s="46"/>
      <c r="E847" s="46"/>
      <c r="F847" s="46">
        <f t="shared" si="102"/>
        <v>144.19999999999999</v>
      </c>
      <c r="G847" s="46">
        <v>3</v>
      </c>
      <c r="H847" s="46"/>
      <c r="I847" s="46"/>
      <c r="J847" s="46">
        <f t="shared" ref="J847:J868" si="109">G847+H847+I847</f>
        <v>3</v>
      </c>
      <c r="K847" s="45"/>
      <c r="L847" s="43">
        <f t="shared" si="108"/>
        <v>0</v>
      </c>
      <c r="M847" s="43">
        <f t="shared" si="105"/>
        <v>0</v>
      </c>
      <c r="N847" s="43">
        <f t="shared" si="104"/>
        <v>0</v>
      </c>
      <c r="O847" s="43">
        <v>0</v>
      </c>
      <c r="P847" s="45">
        <f t="shared" si="107"/>
        <v>0</v>
      </c>
    </row>
    <row r="848" spans="1:16" s="56" customFormat="1" x14ac:dyDescent="0.25">
      <c r="A848" s="65">
        <f t="shared" si="106"/>
        <v>323</v>
      </c>
      <c r="B848" s="46" t="s">
        <v>266</v>
      </c>
      <c r="C848" s="46">
        <v>378.5</v>
      </c>
      <c r="D848" s="46"/>
      <c r="E848" s="46"/>
      <c r="F848" s="46">
        <f t="shared" si="102"/>
        <v>378.5</v>
      </c>
      <c r="G848" s="46">
        <v>8</v>
      </c>
      <c r="H848" s="46"/>
      <c r="I848" s="46"/>
      <c r="J848" s="46">
        <f t="shared" si="109"/>
        <v>8</v>
      </c>
      <c r="K848" s="45"/>
      <c r="L848" s="43">
        <f t="shared" si="108"/>
        <v>0</v>
      </c>
      <c r="M848" s="43">
        <f t="shared" si="105"/>
        <v>0</v>
      </c>
      <c r="N848" s="43">
        <f t="shared" si="104"/>
        <v>0</v>
      </c>
      <c r="O848" s="43">
        <v>0</v>
      </c>
      <c r="P848" s="45">
        <f t="shared" si="107"/>
        <v>0</v>
      </c>
    </row>
    <row r="849" spans="1:16" s="56" customFormat="1" x14ac:dyDescent="0.25">
      <c r="A849" s="65">
        <f t="shared" si="106"/>
        <v>324</v>
      </c>
      <c r="B849" s="46" t="s">
        <v>267</v>
      </c>
      <c r="C849" s="46">
        <v>145.9</v>
      </c>
      <c r="D849" s="46"/>
      <c r="E849" s="46"/>
      <c r="F849" s="46">
        <f t="shared" si="102"/>
        <v>145.9</v>
      </c>
      <c r="G849" s="46">
        <v>3</v>
      </c>
      <c r="H849" s="46"/>
      <c r="I849" s="46"/>
      <c r="J849" s="46">
        <f t="shared" si="109"/>
        <v>3</v>
      </c>
      <c r="K849" s="45"/>
      <c r="L849" s="43">
        <f t="shared" si="108"/>
        <v>0</v>
      </c>
      <c r="M849" s="43">
        <f t="shared" si="105"/>
        <v>0</v>
      </c>
      <c r="N849" s="43">
        <f t="shared" si="104"/>
        <v>0</v>
      </c>
      <c r="O849" s="43">
        <v>0</v>
      </c>
      <c r="P849" s="45">
        <f t="shared" si="107"/>
        <v>0</v>
      </c>
    </row>
    <row r="850" spans="1:16" s="56" customFormat="1" x14ac:dyDescent="0.25">
      <c r="A850" s="65">
        <f t="shared" si="106"/>
        <v>325</v>
      </c>
      <c r="B850" s="46" t="s">
        <v>273</v>
      </c>
      <c r="C850" s="46">
        <v>126.6</v>
      </c>
      <c r="D850" s="46"/>
      <c r="E850" s="46"/>
      <c r="F850" s="46">
        <f t="shared" si="102"/>
        <v>126.6</v>
      </c>
      <c r="G850" s="46">
        <v>3</v>
      </c>
      <c r="H850" s="46"/>
      <c r="I850" s="46"/>
      <c r="J850" s="46">
        <f t="shared" si="109"/>
        <v>3</v>
      </c>
      <c r="K850" s="45"/>
      <c r="L850" s="43">
        <f t="shared" si="108"/>
        <v>0</v>
      </c>
      <c r="M850" s="43">
        <f t="shared" si="105"/>
        <v>0</v>
      </c>
      <c r="N850" s="43">
        <f t="shared" si="104"/>
        <v>0</v>
      </c>
      <c r="O850" s="43">
        <v>0</v>
      </c>
      <c r="P850" s="45">
        <f t="shared" si="107"/>
        <v>0</v>
      </c>
    </row>
    <row r="851" spans="1:16" s="56" customFormat="1" x14ac:dyDescent="0.25">
      <c r="A851" s="65">
        <f t="shared" si="106"/>
        <v>326</v>
      </c>
      <c r="B851" s="46" t="s">
        <v>274</v>
      </c>
      <c r="C851" s="46">
        <v>251.9</v>
      </c>
      <c r="D851" s="46"/>
      <c r="E851" s="46"/>
      <c r="F851" s="46">
        <f t="shared" si="102"/>
        <v>251.9</v>
      </c>
      <c r="G851" s="46">
        <v>4</v>
      </c>
      <c r="H851" s="46"/>
      <c r="I851" s="46"/>
      <c r="J851" s="46">
        <f t="shared" si="109"/>
        <v>4</v>
      </c>
      <c r="K851" s="45"/>
      <c r="L851" s="43">
        <f t="shared" si="108"/>
        <v>0</v>
      </c>
      <c r="M851" s="43">
        <f t="shared" si="105"/>
        <v>0</v>
      </c>
      <c r="N851" s="43">
        <f t="shared" si="104"/>
        <v>0</v>
      </c>
      <c r="O851" s="43">
        <v>0</v>
      </c>
      <c r="P851" s="45">
        <f t="shared" si="107"/>
        <v>0</v>
      </c>
    </row>
    <row r="852" spans="1:16" s="56" customFormat="1" x14ac:dyDescent="0.25">
      <c r="A852" s="65">
        <f t="shared" si="106"/>
        <v>327</v>
      </c>
      <c r="B852" s="46" t="s">
        <v>275</v>
      </c>
      <c r="C852" s="46">
        <v>200.4</v>
      </c>
      <c r="D852" s="46"/>
      <c r="E852" s="46"/>
      <c r="F852" s="46">
        <f t="shared" si="102"/>
        <v>200.4</v>
      </c>
      <c r="G852" s="46">
        <v>5</v>
      </c>
      <c r="H852" s="46"/>
      <c r="I852" s="46"/>
      <c r="J852" s="46">
        <f t="shared" si="109"/>
        <v>5</v>
      </c>
      <c r="K852" s="45"/>
      <c r="L852" s="43">
        <f t="shared" si="108"/>
        <v>0</v>
      </c>
      <c r="M852" s="43">
        <f t="shared" si="105"/>
        <v>0</v>
      </c>
      <c r="N852" s="43">
        <f t="shared" si="104"/>
        <v>0</v>
      </c>
      <c r="O852" s="43">
        <v>0</v>
      </c>
      <c r="P852" s="45">
        <f t="shared" si="107"/>
        <v>0</v>
      </c>
    </row>
    <row r="853" spans="1:16" s="56" customFormat="1" x14ac:dyDescent="0.25">
      <c r="A853" s="65">
        <f t="shared" si="106"/>
        <v>328</v>
      </c>
      <c r="B853" s="46" t="s">
        <v>276</v>
      </c>
      <c r="C853" s="46">
        <v>142.6</v>
      </c>
      <c r="D853" s="46"/>
      <c r="E853" s="46"/>
      <c r="F853" s="46">
        <f t="shared" si="102"/>
        <v>142.6</v>
      </c>
      <c r="G853" s="46">
        <v>4</v>
      </c>
      <c r="H853" s="46"/>
      <c r="I853" s="46"/>
      <c r="J853" s="46">
        <f t="shared" si="109"/>
        <v>4</v>
      </c>
      <c r="K853" s="45"/>
      <c r="L853" s="43">
        <f t="shared" si="108"/>
        <v>0</v>
      </c>
      <c r="M853" s="43">
        <f t="shared" si="105"/>
        <v>0</v>
      </c>
      <c r="N853" s="43">
        <f t="shared" si="104"/>
        <v>0</v>
      </c>
      <c r="O853" s="43">
        <v>0</v>
      </c>
      <c r="P853" s="45">
        <f t="shared" si="107"/>
        <v>0</v>
      </c>
    </row>
    <row r="854" spans="1:16" s="56" customFormat="1" x14ac:dyDescent="0.25">
      <c r="A854" s="65">
        <f t="shared" si="106"/>
        <v>329</v>
      </c>
      <c r="B854" s="46" t="s">
        <v>277</v>
      </c>
      <c r="C854" s="46">
        <v>276.5</v>
      </c>
      <c r="D854" s="46"/>
      <c r="E854" s="46"/>
      <c r="F854" s="46">
        <f t="shared" si="102"/>
        <v>276.5</v>
      </c>
      <c r="G854" s="46">
        <v>7</v>
      </c>
      <c r="H854" s="46"/>
      <c r="I854" s="46"/>
      <c r="J854" s="46">
        <f t="shared" si="109"/>
        <v>7</v>
      </c>
      <c r="K854" s="45"/>
      <c r="L854" s="43">
        <f t="shared" si="108"/>
        <v>0</v>
      </c>
      <c r="M854" s="43">
        <f t="shared" si="105"/>
        <v>0</v>
      </c>
      <c r="N854" s="43">
        <f t="shared" si="104"/>
        <v>0</v>
      </c>
      <c r="O854" s="43">
        <v>0</v>
      </c>
      <c r="P854" s="45">
        <f t="shared" si="107"/>
        <v>0</v>
      </c>
    </row>
    <row r="855" spans="1:16" s="56" customFormat="1" x14ac:dyDescent="0.25">
      <c r="A855" s="65">
        <f t="shared" si="106"/>
        <v>330</v>
      </c>
      <c r="B855" s="46" t="s">
        <v>278</v>
      </c>
      <c r="C855" s="46">
        <v>214.3</v>
      </c>
      <c r="D855" s="46"/>
      <c r="E855" s="46"/>
      <c r="F855" s="46">
        <f t="shared" si="102"/>
        <v>214.3</v>
      </c>
      <c r="G855" s="46">
        <v>6</v>
      </c>
      <c r="H855" s="46"/>
      <c r="I855" s="46"/>
      <c r="J855" s="46">
        <f t="shared" si="109"/>
        <v>6</v>
      </c>
      <c r="K855" s="45"/>
      <c r="L855" s="43">
        <f t="shared" si="108"/>
        <v>0</v>
      </c>
      <c r="M855" s="43">
        <f t="shared" si="105"/>
        <v>0</v>
      </c>
      <c r="N855" s="43">
        <f t="shared" si="104"/>
        <v>0</v>
      </c>
      <c r="O855" s="43">
        <v>0</v>
      </c>
      <c r="P855" s="45">
        <f t="shared" si="107"/>
        <v>0</v>
      </c>
    </row>
    <row r="856" spans="1:16" s="56" customFormat="1" x14ac:dyDescent="0.25">
      <c r="A856" s="65">
        <f t="shared" ref="A856:A883" si="110">1+A855</f>
        <v>331</v>
      </c>
      <c r="B856" s="46" t="s">
        <v>279</v>
      </c>
      <c r="C856" s="46">
        <v>219.5</v>
      </c>
      <c r="D856" s="46"/>
      <c r="E856" s="46"/>
      <c r="F856" s="46">
        <f t="shared" si="102"/>
        <v>219.5</v>
      </c>
      <c r="G856" s="46">
        <v>4</v>
      </c>
      <c r="H856" s="46"/>
      <c r="I856" s="46"/>
      <c r="J856" s="46">
        <f t="shared" si="109"/>
        <v>4</v>
      </c>
      <c r="K856" s="45"/>
      <c r="L856" s="43">
        <f t="shared" si="108"/>
        <v>0</v>
      </c>
      <c r="M856" s="43">
        <f t="shared" si="105"/>
        <v>0</v>
      </c>
      <c r="N856" s="43">
        <f t="shared" si="104"/>
        <v>0</v>
      </c>
      <c r="O856" s="43">
        <v>0</v>
      </c>
      <c r="P856" s="45">
        <f t="shared" si="107"/>
        <v>0</v>
      </c>
    </row>
    <row r="857" spans="1:16" s="56" customFormat="1" x14ac:dyDescent="0.25">
      <c r="A857" s="65">
        <f t="shared" si="110"/>
        <v>332</v>
      </c>
      <c r="B857" s="46" t="s">
        <v>280</v>
      </c>
      <c r="C857" s="46">
        <v>139.69999999999999</v>
      </c>
      <c r="D857" s="46"/>
      <c r="E857" s="46"/>
      <c r="F857" s="46">
        <f t="shared" si="102"/>
        <v>139.69999999999999</v>
      </c>
      <c r="G857" s="46">
        <v>4</v>
      </c>
      <c r="H857" s="46"/>
      <c r="I857" s="46"/>
      <c r="J857" s="46">
        <f t="shared" si="109"/>
        <v>4</v>
      </c>
      <c r="K857" s="45"/>
      <c r="L857" s="43">
        <f t="shared" si="108"/>
        <v>0</v>
      </c>
      <c r="M857" s="43">
        <f t="shared" si="105"/>
        <v>0</v>
      </c>
      <c r="N857" s="43">
        <f t="shared" si="104"/>
        <v>0</v>
      </c>
      <c r="O857" s="43">
        <v>0</v>
      </c>
      <c r="P857" s="45">
        <f t="shared" si="107"/>
        <v>0</v>
      </c>
    </row>
    <row r="858" spans="1:16" s="56" customFormat="1" x14ac:dyDescent="0.25">
      <c r="A858" s="65">
        <f t="shared" si="110"/>
        <v>333</v>
      </c>
      <c r="B858" s="46" t="s">
        <v>281</v>
      </c>
      <c r="C858" s="46">
        <v>207.5</v>
      </c>
      <c r="D858" s="46"/>
      <c r="E858" s="46"/>
      <c r="F858" s="46">
        <f t="shared" si="102"/>
        <v>207.5</v>
      </c>
      <c r="G858" s="46">
        <v>5</v>
      </c>
      <c r="H858" s="46"/>
      <c r="I858" s="46"/>
      <c r="J858" s="46">
        <f t="shared" si="109"/>
        <v>5</v>
      </c>
      <c r="K858" s="45"/>
      <c r="L858" s="43">
        <f t="shared" si="108"/>
        <v>0</v>
      </c>
      <c r="M858" s="43">
        <f t="shared" si="105"/>
        <v>0</v>
      </c>
      <c r="N858" s="43">
        <f t="shared" si="104"/>
        <v>0</v>
      </c>
      <c r="O858" s="43">
        <v>0</v>
      </c>
      <c r="P858" s="45">
        <f t="shared" si="107"/>
        <v>0</v>
      </c>
    </row>
    <row r="859" spans="1:16" s="56" customFormat="1" x14ac:dyDescent="0.25">
      <c r="A859" s="65">
        <f t="shared" si="110"/>
        <v>334</v>
      </c>
      <c r="B859" s="46" t="s">
        <v>282</v>
      </c>
      <c r="C859" s="46">
        <v>1523.2</v>
      </c>
      <c r="D859" s="46"/>
      <c r="E859" s="46"/>
      <c r="F859" s="46">
        <f t="shared" si="102"/>
        <v>1523.2</v>
      </c>
      <c r="G859" s="46">
        <v>32</v>
      </c>
      <c r="H859" s="46"/>
      <c r="I859" s="46"/>
      <c r="J859" s="46">
        <f t="shared" si="109"/>
        <v>32</v>
      </c>
      <c r="K859" s="45"/>
      <c r="L859" s="43">
        <f t="shared" si="108"/>
        <v>0</v>
      </c>
      <c r="M859" s="43">
        <f t="shared" si="105"/>
        <v>0</v>
      </c>
      <c r="N859" s="43">
        <f t="shared" si="104"/>
        <v>0</v>
      </c>
      <c r="O859" s="43">
        <v>0</v>
      </c>
      <c r="P859" s="45">
        <f t="shared" si="107"/>
        <v>0</v>
      </c>
    </row>
    <row r="860" spans="1:16" s="56" customFormat="1" x14ac:dyDescent="0.25">
      <c r="A860" s="65">
        <f t="shared" si="110"/>
        <v>335</v>
      </c>
      <c r="B860" s="46" t="s">
        <v>283</v>
      </c>
      <c r="C860" s="46">
        <v>747.1</v>
      </c>
      <c r="D860" s="46"/>
      <c r="E860" s="46"/>
      <c r="F860" s="46">
        <f t="shared" si="102"/>
        <v>747.1</v>
      </c>
      <c r="G860" s="46">
        <v>17</v>
      </c>
      <c r="H860" s="46"/>
      <c r="I860" s="46"/>
      <c r="J860" s="46">
        <f t="shared" si="109"/>
        <v>17</v>
      </c>
      <c r="K860" s="45"/>
      <c r="L860" s="43">
        <f t="shared" si="108"/>
        <v>0</v>
      </c>
      <c r="M860" s="43">
        <f t="shared" si="105"/>
        <v>0</v>
      </c>
      <c r="N860" s="43">
        <f t="shared" si="104"/>
        <v>0</v>
      </c>
      <c r="O860" s="43">
        <v>0</v>
      </c>
      <c r="P860" s="45">
        <f t="shared" si="107"/>
        <v>0</v>
      </c>
    </row>
    <row r="861" spans="1:16" s="56" customFormat="1" x14ac:dyDescent="0.25">
      <c r="A861" s="65">
        <f t="shared" si="110"/>
        <v>336</v>
      </c>
      <c r="B861" s="46" t="s">
        <v>284</v>
      </c>
      <c r="C861" s="46">
        <v>139.6</v>
      </c>
      <c r="D861" s="46"/>
      <c r="E861" s="46"/>
      <c r="F861" s="46">
        <f t="shared" ref="F861:F869" si="111">C861+D861+E861</f>
        <v>139.6</v>
      </c>
      <c r="G861" s="46">
        <v>3</v>
      </c>
      <c r="H861" s="46"/>
      <c r="I861" s="46"/>
      <c r="J861" s="46">
        <f t="shared" si="109"/>
        <v>3</v>
      </c>
      <c r="K861" s="45"/>
      <c r="L861" s="43">
        <f t="shared" si="108"/>
        <v>0</v>
      </c>
      <c r="M861" s="43">
        <f t="shared" si="105"/>
        <v>0</v>
      </c>
      <c r="N861" s="43">
        <f t="shared" si="104"/>
        <v>0</v>
      </c>
      <c r="O861" s="43">
        <v>0</v>
      </c>
      <c r="P861" s="45">
        <f t="shared" si="107"/>
        <v>0</v>
      </c>
    </row>
    <row r="862" spans="1:16" s="56" customFormat="1" x14ac:dyDescent="0.25">
      <c r="A862" s="65">
        <f t="shared" si="110"/>
        <v>337</v>
      </c>
      <c r="B862" s="46" t="s">
        <v>285</v>
      </c>
      <c r="C862" s="46">
        <v>127.4</v>
      </c>
      <c r="D862" s="46"/>
      <c r="E862" s="46"/>
      <c r="F862" s="46">
        <f t="shared" si="111"/>
        <v>127.4</v>
      </c>
      <c r="G862" s="46">
        <v>3</v>
      </c>
      <c r="H862" s="46"/>
      <c r="I862" s="46"/>
      <c r="J862" s="46">
        <f t="shared" si="109"/>
        <v>3</v>
      </c>
      <c r="K862" s="45"/>
      <c r="L862" s="43">
        <f t="shared" si="108"/>
        <v>0</v>
      </c>
      <c r="M862" s="43">
        <f t="shared" si="105"/>
        <v>0</v>
      </c>
      <c r="N862" s="43">
        <f t="shared" si="104"/>
        <v>0</v>
      </c>
      <c r="O862" s="43">
        <v>0</v>
      </c>
      <c r="P862" s="45">
        <f t="shared" si="107"/>
        <v>0</v>
      </c>
    </row>
    <row r="863" spans="1:16" s="56" customFormat="1" x14ac:dyDescent="0.25">
      <c r="A863" s="65">
        <f t="shared" si="110"/>
        <v>338</v>
      </c>
      <c r="B863" s="46" t="s">
        <v>286</v>
      </c>
      <c r="C863" s="46">
        <v>112.8</v>
      </c>
      <c r="D863" s="46"/>
      <c r="E863" s="46"/>
      <c r="F863" s="46">
        <f t="shared" si="111"/>
        <v>112.8</v>
      </c>
      <c r="G863" s="46">
        <v>3</v>
      </c>
      <c r="H863" s="46"/>
      <c r="I863" s="46"/>
      <c r="J863" s="46">
        <f t="shared" si="109"/>
        <v>3</v>
      </c>
      <c r="K863" s="45"/>
      <c r="L863" s="43">
        <f t="shared" si="108"/>
        <v>0</v>
      </c>
      <c r="M863" s="43">
        <f t="shared" si="105"/>
        <v>0</v>
      </c>
      <c r="N863" s="43">
        <f t="shared" si="104"/>
        <v>0</v>
      </c>
      <c r="O863" s="43">
        <v>0</v>
      </c>
      <c r="P863" s="45">
        <f t="shared" si="107"/>
        <v>0</v>
      </c>
    </row>
    <row r="864" spans="1:16" s="56" customFormat="1" x14ac:dyDescent="0.25">
      <c r="A864" s="65">
        <f t="shared" si="110"/>
        <v>339</v>
      </c>
      <c r="B864" s="46" t="s">
        <v>287</v>
      </c>
      <c r="C864" s="46">
        <v>84.2</v>
      </c>
      <c r="D864" s="46"/>
      <c r="E864" s="46"/>
      <c r="F864" s="46">
        <f t="shared" si="111"/>
        <v>84.2</v>
      </c>
      <c r="G864" s="46">
        <v>3</v>
      </c>
      <c r="H864" s="46"/>
      <c r="I864" s="46"/>
      <c r="J864" s="46">
        <f t="shared" si="109"/>
        <v>3</v>
      </c>
      <c r="K864" s="45"/>
      <c r="L864" s="43">
        <f t="shared" si="108"/>
        <v>0</v>
      </c>
      <c r="M864" s="43">
        <f t="shared" si="105"/>
        <v>0</v>
      </c>
      <c r="N864" s="43">
        <f t="shared" si="104"/>
        <v>0</v>
      </c>
      <c r="O864" s="43">
        <v>0</v>
      </c>
      <c r="P864" s="45">
        <f t="shared" si="107"/>
        <v>0</v>
      </c>
    </row>
    <row r="865" spans="1:16" s="56" customFormat="1" x14ac:dyDescent="0.25">
      <c r="A865" s="65">
        <f t="shared" si="110"/>
        <v>340</v>
      </c>
      <c r="B865" s="46" t="s">
        <v>288</v>
      </c>
      <c r="C865" s="46">
        <v>151.6</v>
      </c>
      <c r="D865" s="46"/>
      <c r="E865" s="46"/>
      <c r="F865" s="46">
        <f t="shared" si="111"/>
        <v>151.6</v>
      </c>
      <c r="G865" s="46">
        <v>4</v>
      </c>
      <c r="H865" s="46"/>
      <c r="I865" s="46"/>
      <c r="J865" s="46">
        <f t="shared" si="109"/>
        <v>4</v>
      </c>
      <c r="K865" s="45"/>
      <c r="L865" s="43">
        <f t="shared" si="108"/>
        <v>0</v>
      </c>
      <c r="M865" s="43">
        <f t="shared" si="105"/>
        <v>0</v>
      </c>
      <c r="N865" s="43">
        <f t="shared" si="104"/>
        <v>0</v>
      </c>
      <c r="O865" s="43">
        <v>0</v>
      </c>
      <c r="P865" s="45">
        <f t="shared" si="107"/>
        <v>0</v>
      </c>
    </row>
    <row r="866" spans="1:16" s="56" customFormat="1" x14ac:dyDescent="0.25">
      <c r="A866" s="65">
        <f t="shared" si="110"/>
        <v>341</v>
      </c>
      <c r="B866" s="46" t="s">
        <v>289</v>
      </c>
      <c r="C866" s="46">
        <v>45.6</v>
      </c>
      <c r="D866" s="46"/>
      <c r="E866" s="46"/>
      <c r="F866" s="46">
        <f t="shared" si="111"/>
        <v>45.6</v>
      </c>
      <c r="G866" s="46">
        <v>1</v>
      </c>
      <c r="H866" s="46"/>
      <c r="I866" s="46"/>
      <c r="J866" s="46">
        <f t="shared" si="109"/>
        <v>1</v>
      </c>
      <c r="K866" s="45"/>
      <c r="L866" s="43">
        <f t="shared" si="108"/>
        <v>0</v>
      </c>
      <c r="M866" s="43">
        <f t="shared" si="105"/>
        <v>0</v>
      </c>
      <c r="N866" s="43">
        <f t="shared" si="104"/>
        <v>0</v>
      </c>
      <c r="O866" s="43">
        <v>0</v>
      </c>
      <c r="P866" s="45">
        <f t="shared" si="107"/>
        <v>0</v>
      </c>
    </row>
    <row r="867" spans="1:16" s="56" customFormat="1" x14ac:dyDescent="0.25">
      <c r="A867" s="65">
        <f t="shared" si="110"/>
        <v>342</v>
      </c>
      <c r="B867" s="46" t="s">
        <v>290</v>
      </c>
      <c r="C867" s="46">
        <v>193.6</v>
      </c>
      <c r="D867" s="46"/>
      <c r="E867" s="46"/>
      <c r="F867" s="46">
        <f t="shared" si="111"/>
        <v>193.6</v>
      </c>
      <c r="G867" s="46">
        <v>3</v>
      </c>
      <c r="H867" s="46"/>
      <c r="I867" s="46"/>
      <c r="J867" s="46">
        <f t="shared" si="109"/>
        <v>3</v>
      </c>
      <c r="K867" s="45"/>
      <c r="L867" s="43">
        <f t="shared" si="108"/>
        <v>0</v>
      </c>
      <c r="M867" s="43">
        <f t="shared" si="105"/>
        <v>0</v>
      </c>
      <c r="N867" s="43">
        <f t="shared" si="104"/>
        <v>0</v>
      </c>
      <c r="O867" s="43">
        <v>0</v>
      </c>
      <c r="P867" s="45">
        <f t="shared" si="107"/>
        <v>0</v>
      </c>
    </row>
    <row r="868" spans="1:16" s="56" customFormat="1" x14ac:dyDescent="0.25">
      <c r="A868" s="65">
        <f t="shared" si="110"/>
        <v>343</v>
      </c>
      <c r="B868" s="46" t="s">
        <v>947</v>
      </c>
      <c r="C868" s="46">
        <v>743</v>
      </c>
      <c r="D868" s="46"/>
      <c r="E868" s="46"/>
      <c r="F868" s="46">
        <f t="shared" si="111"/>
        <v>743</v>
      </c>
      <c r="G868" s="46">
        <v>24</v>
      </c>
      <c r="H868" s="46"/>
      <c r="I868" s="46"/>
      <c r="J868" s="46">
        <f t="shared" si="109"/>
        <v>24</v>
      </c>
      <c r="K868" s="45"/>
      <c r="L868" s="43">
        <f t="shared" si="108"/>
        <v>0</v>
      </c>
      <c r="M868" s="43">
        <f t="shared" si="105"/>
        <v>0</v>
      </c>
      <c r="N868" s="43">
        <f t="shared" si="104"/>
        <v>0</v>
      </c>
      <c r="O868" s="43">
        <v>0</v>
      </c>
      <c r="P868" s="45">
        <f t="shared" si="107"/>
        <v>0</v>
      </c>
    </row>
    <row r="869" spans="1:16" s="56" customFormat="1" x14ac:dyDescent="0.25">
      <c r="A869" s="65">
        <f t="shared" si="110"/>
        <v>344</v>
      </c>
      <c r="B869" s="46" t="s">
        <v>1359</v>
      </c>
      <c r="C869" s="46">
        <v>1518.08</v>
      </c>
      <c r="D869" s="46"/>
      <c r="E869" s="46"/>
      <c r="F869" s="46">
        <f t="shared" si="111"/>
        <v>1518.08</v>
      </c>
      <c r="G869" s="46">
        <v>65</v>
      </c>
      <c r="H869" s="46"/>
      <c r="I869" s="46"/>
      <c r="J869" s="46"/>
      <c r="K869" s="45"/>
      <c r="L869" s="43">
        <f t="shared" si="108"/>
        <v>0</v>
      </c>
      <c r="M869" s="43">
        <f t="shared" si="105"/>
        <v>0</v>
      </c>
      <c r="N869" s="43">
        <f t="shared" si="104"/>
        <v>0</v>
      </c>
      <c r="O869" s="43">
        <v>0</v>
      </c>
      <c r="P869" s="45"/>
    </row>
    <row r="870" spans="1:16" s="56" customFormat="1" x14ac:dyDescent="0.25">
      <c r="A870" s="65">
        <f t="shared" si="110"/>
        <v>345</v>
      </c>
      <c r="B870" s="46" t="s">
        <v>2397</v>
      </c>
      <c r="C870" s="46">
        <v>320.7</v>
      </c>
      <c r="D870" s="46"/>
      <c r="E870" s="46"/>
      <c r="F870" s="46">
        <f>C870+D870+E870</f>
        <v>320.7</v>
      </c>
      <c r="G870" s="46">
        <v>8</v>
      </c>
      <c r="H870" s="46"/>
      <c r="I870" s="46"/>
      <c r="J870" s="46"/>
      <c r="K870" s="45"/>
      <c r="L870" s="43">
        <f t="shared" si="108"/>
        <v>0</v>
      </c>
      <c r="M870" s="43"/>
      <c r="N870" s="43">
        <f t="shared" si="104"/>
        <v>0</v>
      </c>
      <c r="O870" s="43"/>
      <c r="P870" s="45">
        <f t="shared" ref="P870:P884" si="112">(L870+M870+N870+O870)/F870</f>
        <v>0</v>
      </c>
    </row>
    <row r="871" spans="1:16" s="56" customFormat="1" x14ac:dyDescent="0.25">
      <c r="A871" s="65">
        <f t="shared" si="110"/>
        <v>346</v>
      </c>
      <c r="B871" s="46" t="s">
        <v>2398</v>
      </c>
      <c r="C871" s="46">
        <v>352.5</v>
      </c>
      <c r="D871" s="46"/>
      <c r="E871" s="46"/>
      <c r="F871" s="46">
        <f t="shared" ref="F871:F882" si="113">C871+D871+E871</f>
        <v>352.5</v>
      </c>
      <c r="G871" s="46">
        <v>8</v>
      </c>
      <c r="H871" s="46"/>
      <c r="I871" s="46"/>
      <c r="J871" s="46"/>
      <c r="K871" s="45"/>
      <c r="L871" s="43">
        <f t="shared" si="108"/>
        <v>0</v>
      </c>
      <c r="M871" s="43"/>
      <c r="N871" s="43">
        <f t="shared" si="104"/>
        <v>0</v>
      </c>
      <c r="O871" s="43"/>
      <c r="P871" s="45">
        <f t="shared" si="112"/>
        <v>0</v>
      </c>
    </row>
    <row r="872" spans="1:16" s="56" customFormat="1" x14ac:dyDescent="0.25">
      <c r="A872" s="65">
        <f t="shared" si="110"/>
        <v>347</v>
      </c>
      <c r="B872" s="46" t="s">
        <v>2399</v>
      </c>
      <c r="C872" s="46">
        <v>399.4</v>
      </c>
      <c r="D872" s="46"/>
      <c r="E872" s="46"/>
      <c r="F872" s="46">
        <f t="shared" si="113"/>
        <v>399.4</v>
      </c>
      <c r="G872" s="46">
        <v>8</v>
      </c>
      <c r="H872" s="46"/>
      <c r="I872" s="46"/>
      <c r="J872" s="46"/>
      <c r="K872" s="45"/>
      <c r="L872" s="43">
        <f t="shared" si="108"/>
        <v>0</v>
      </c>
      <c r="M872" s="43"/>
      <c r="N872" s="43">
        <f t="shared" si="104"/>
        <v>0</v>
      </c>
      <c r="O872" s="43"/>
      <c r="P872" s="45">
        <f t="shared" si="112"/>
        <v>0</v>
      </c>
    </row>
    <row r="873" spans="1:16" s="56" customFormat="1" x14ac:dyDescent="0.25">
      <c r="A873" s="65">
        <f t="shared" si="110"/>
        <v>348</v>
      </c>
      <c r="B873" s="46" t="s">
        <v>2400</v>
      </c>
      <c r="C873" s="46">
        <v>381.3</v>
      </c>
      <c r="D873" s="46"/>
      <c r="E873" s="46"/>
      <c r="F873" s="46">
        <f t="shared" si="113"/>
        <v>381.3</v>
      </c>
      <c r="G873" s="46">
        <v>8</v>
      </c>
      <c r="H873" s="46"/>
      <c r="I873" s="46"/>
      <c r="J873" s="46"/>
      <c r="K873" s="45"/>
      <c r="L873" s="43">
        <f t="shared" si="108"/>
        <v>0</v>
      </c>
      <c r="M873" s="43"/>
      <c r="N873" s="43">
        <f t="shared" si="104"/>
        <v>0</v>
      </c>
      <c r="O873" s="43"/>
      <c r="P873" s="45">
        <f t="shared" si="112"/>
        <v>0</v>
      </c>
    </row>
    <row r="874" spans="1:16" s="56" customFormat="1" x14ac:dyDescent="0.25">
      <c r="A874" s="65">
        <f t="shared" si="110"/>
        <v>349</v>
      </c>
      <c r="B874" s="46" t="s">
        <v>2401</v>
      </c>
      <c r="C874" s="46">
        <v>351.4</v>
      </c>
      <c r="D874" s="46"/>
      <c r="E874" s="46"/>
      <c r="F874" s="46">
        <f t="shared" si="113"/>
        <v>351.4</v>
      </c>
      <c r="G874" s="46">
        <v>8</v>
      </c>
      <c r="H874" s="46"/>
      <c r="I874" s="46"/>
      <c r="J874" s="46"/>
      <c r="K874" s="45"/>
      <c r="L874" s="43">
        <f t="shared" si="108"/>
        <v>0</v>
      </c>
      <c r="M874" s="43"/>
      <c r="N874" s="43">
        <f t="shared" si="104"/>
        <v>0</v>
      </c>
      <c r="O874" s="43"/>
      <c r="P874" s="45">
        <f t="shared" si="112"/>
        <v>0</v>
      </c>
    </row>
    <row r="875" spans="1:16" s="56" customFormat="1" x14ac:dyDescent="0.25">
      <c r="A875" s="65">
        <f t="shared" si="110"/>
        <v>350</v>
      </c>
      <c r="B875" s="46" t="s">
        <v>2402</v>
      </c>
      <c r="C875" s="46">
        <v>381.3</v>
      </c>
      <c r="D875" s="46"/>
      <c r="E875" s="46"/>
      <c r="F875" s="46">
        <f t="shared" si="113"/>
        <v>381.3</v>
      </c>
      <c r="G875" s="46">
        <v>8</v>
      </c>
      <c r="H875" s="46"/>
      <c r="I875" s="46"/>
      <c r="J875" s="46"/>
      <c r="K875" s="45"/>
      <c r="L875" s="43">
        <f t="shared" si="108"/>
        <v>0</v>
      </c>
      <c r="M875" s="43"/>
      <c r="N875" s="43">
        <f t="shared" si="104"/>
        <v>0</v>
      </c>
      <c r="O875" s="43"/>
      <c r="P875" s="45">
        <f t="shared" si="112"/>
        <v>0</v>
      </c>
    </row>
    <row r="876" spans="1:16" s="56" customFormat="1" x14ac:dyDescent="0.25">
      <c r="A876" s="65">
        <f t="shared" si="110"/>
        <v>351</v>
      </c>
      <c r="B876" s="46" t="s">
        <v>2403</v>
      </c>
      <c r="C876" s="46">
        <v>125.1</v>
      </c>
      <c r="D876" s="46"/>
      <c r="E876" s="46"/>
      <c r="F876" s="46">
        <f t="shared" si="113"/>
        <v>125.1</v>
      </c>
      <c r="G876" s="46">
        <v>3</v>
      </c>
      <c r="H876" s="46"/>
      <c r="I876" s="46"/>
      <c r="J876" s="46"/>
      <c r="K876" s="45"/>
      <c r="L876" s="43">
        <f t="shared" si="108"/>
        <v>0</v>
      </c>
      <c r="M876" s="43"/>
      <c r="N876" s="43">
        <f t="shared" si="104"/>
        <v>0</v>
      </c>
      <c r="O876" s="43"/>
      <c r="P876" s="45">
        <f t="shared" si="112"/>
        <v>0</v>
      </c>
    </row>
    <row r="877" spans="1:16" s="56" customFormat="1" x14ac:dyDescent="0.25">
      <c r="A877" s="65">
        <f t="shared" si="110"/>
        <v>352</v>
      </c>
      <c r="B877" s="46" t="s">
        <v>2404</v>
      </c>
      <c r="C877" s="46">
        <v>120.3</v>
      </c>
      <c r="D877" s="46"/>
      <c r="E877" s="46"/>
      <c r="F877" s="46">
        <f t="shared" si="113"/>
        <v>120.3</v>
      </c>
      <c r="G877" s="46">
        <v>4</v>
      </c>
      <c r="H877" s="46"/>
      <c r="I877" s="46"/>
      <c r="J877" s="46"/>
      <c r="K877" s="45"/>
      <c r="L877" s="43">
        <f t="shared" si="108"/>
        <v>0</v>
      </c>
      <c r="M877" s="43"/>
      <c r="N877" s="43">
        <f t="shared" si="104"/>
        <v>0</v>
      </c>
      <c r="O877" s="43"/>
      <c r="P877" s="45">
        <f t="shared" si="112"/>
        <v>0</v>
      </c>
    </row>
    <row r="878" spans="1:16" s="56" customFormat="1" x14ac:dyDescent="0.25">
      <c r="A878" s="65">
        <f t="shared" si="110"/>
        <v>353</v>
      </c>
      <c r="B878" s="46" t="s">
        <v>2405</v>
      </c>
      <c r="C878" s="46">
        <v>342.6</v>
      </c>
      <c r="D878" s="46"/>
      <c r="E878" s="46"/>
      <c r="F878" s="46">
        <f t="shared" si="113"/>
        <v>342.6</v>
      </c>
      <c r="G878" s="46">
        <v>8</v>
      </c>
      <c r="H878" s="46"/>
      <c r="I878" s="46"/>
      <c r="J878" s="46"/>
      <c r="K878" s="45"/>
      <c r="L878" s="43">
        <f t="shared" si="108"/>
        <v>0</v>
      </c>
      <c r="M878" s="43"/>
      <c r="N878" s="43">
        <f t="shared" si="104"/>
        <v>0</v>
      </c>
      <c r="O878" s="43"/>
      <c r="P878" s="45">
        <f t="shared" si="112"/>
        <v>0</v>
      </c>
    </row>
    <row r="879" spans="1:16" s="56" customFormat="1" x14ac:dyDescent="0.25">
      <c r="A879" s="65">
        <f t="shared" si="110"/>
        <v>354</v>
      </c>
      <c r="B879" s="46" t="s">
        <v>2406</v>
      </c>
      <c r="C879" s="46">
        <v>341.6</v>
      </c>
      <c r="D879" s="46"/>
      <c r="E879" s="46"/>
      <c r="F879" s="46">
        <f t="shared" si="113"/>
        <v>341.6</v>
      </c>
      <c r="G879" s="46">
        <v>8</v>
      </c>
      <c r="H879" s="46"/>
      <c r="I879" s="46"/>
      <c r="J879" s="46"/>
      <c r="K879" s="45"/>
      <c r="L879" s="43">
        <f t="shared" si="108"/>
        <v>0</v>
      </c>
      <c r="M879" s="43"/>
      <c r="N879" s="43">
        <f t="shared" si="104"/>
        <v>0</v>
      </c>
      <c r="O879" s="43"/>
      <c r="P879" s="45">
        <f t="shared" si="112"/>
        <v>0</v>
      </c>
    </row>
    <row r="880" spans="1:16" s="56" customFormat="1" x14ac:dyDescent="0.25">
      <c r="A880" s="65">
        <f t="shared" si="110"/>
        <v>355</v>
      </c>
      <c r="B880" s="46" t="s">
        <v>2407</v>
      </c>
      <c r="C880" s="46">
        <v>348.8</v>
      </c>
      <c r="D880" s="46"/>
      <c r="E880" s="46"/>
      <c r="F880" s="46">
        <f t="shared" si="113"/>
        <v>348.8</v>
      </c>
      <c r="G880" s="46">
        <v>8</v>
      </c>
      <c r="H880" s="46"/>
      <c r="I880" s="46"/>
      <c r="J880" s="46"/>
      <c r="K880" s="45"/>
      <c r="L880" s="43">
        <f t="shared" si="108"/>
        <v>0</v>
      </c>
      <c r="M880" s="43"/>
      <c r="N880" s="43">
        <f t="shared" si="104"/>
        <v>0</v>
      </c>
      <c r="O880" s="43"/>
      <c r="P880" s="45">
        <f t="shared" si="112"/>
        <v>0</v>
      </c>
    </row>
    <row r="881" spans="1:16" s="56" customFormat="1" x14ac:dyDescent="0.25">
      <c r="A881" s="65">
        <f t="shared" si="110"/>
        <v>356</v>
      </c>
      <c r="B881" s="46" t="s">
        <v>2408</v>
      </c>
      <c r="C881" s="46">
        <v>348.5</v>
      </c>
      <c r="D881" s="46"/>
      <c r="E881" s="46"/>
      <c r="F881" s="46">
        <f t="shared" si="113"/>
        <v>348.5</v>
      </c>
      <c r="G881" s="46">
        <v>8</v>
      </c>
      <c r="H881" s="46"/>
      <c r="I881" s="46"/>
      <c r="J881" s="46"/>
      <c r="K881" s="45"/>
      <c r="L881" s="43">
        <f t="shared" si="108"/>
        <v>0</v>
      </c>
      <c r="M881" s="43"/>
      <c r="N881" s="43">
        <f t="shared" si="104"/>
        <v>0</v>
      </c>
      <c r="O881" s="43"/>
      <c r="P881" s="45">
        <f t="shared" si="112"/>
        <v>0</v>
      </c>
    </row>
    <row r="882" spans="1:16" s="56" customFormat="1" x14ac:dyDescent="0.25">
      <c r="A882" s="65">
        <f t="shared" si="110"/>
        <v>357</v>
      </c>
      <c r="B882" s="46" t="s">
        <v>2409</v>
      </c>
      <c r="C882" s="46">
        <v>713.6</v>
      </c>
      <c r="D882" s="46"/>
      <c r="E882" s="46"/>
      <c r="F882" s="46">
        <f t="shared" si="113"/>
        <v>713.6</v>
      </c>
      <c r="G882" s="46">
        <v>12</v>
      </c>
      <c r="H882" s="46"/>
      <c r="I882" s="46"/>
      <c r="J882" s="46"/>
      <c r="K882" s="45"/>
      <c r="L882" s="43">
        <f t="shared" si="108"/>
        <v>0</v>
      </c>
      <c r="M882" s="43"/>
      <c r="N882" s="43">
        <f t="shared" si="104"/>
        <v>0</v>
      </c>
      <c r="O882" s="43"/>
      <c r="P882" s="45">
        <f t="shared" si="112"/>
        <v>0</v>
      </c>
    </row>
    <row r="883" spans="1:16" s="56" customFormat="1" x14ac:dyDescent="0.25">
      <c r="A883" s="65">
        <f t="shared" si="110"/>
        <v>358</v>
      </c>
      <c r="B883" s="46" t="s">
        <v>2410</v>
      </c>
      <c r="C883" s="46">
        <v>343.6</v>
      </c>
      <c r="D883" s="46"/>
      <c r="E883" s="46"/>
      <c r="F883" s="46">
        <v>343.6</v>
      </c>
      <c r="G883" s="46">
        <v>8</v>
      </c>
      <c r="H883" s="46"/>
      <c r="I883" s="46"/>
      <c r="J883" s="46"/>
      <c r="K883" s="45"/>
      <c r="L883" s="43">
        <f t="shared" si="108"/>
        <v>0</v>
      </c>
      <c r="M883" s="43"/>
      <c r="N883" s="43">
        <f t="shared" si="104"/>
        <v>0</v>
      </c>
      <c r="O883" s="43"/>
      <c r="P883" s="45">
        <f t="shared" si="112"/>
        <v>0</v>
      </c>
    </row>
    <row r="884" spans="1:16" s="56" customFormat="1" ht="14" x14ac:dyDescent="0.3">
      <c r="A884" s="35"/>
      <c r="B884" s="35" t="s">
        <v>1203</v>
      </c>
      <c r="C884" s="35">
        <f>SUM(C526:C883)</f>
        <v>210848.08000000002</v>
      </c>
      <c r="D884" s="35">
        <f>SUM(D526:D883)</f>
        <v>1269.0999999999999</v>
      </c>
      <c r="E884" s="35">
        <f>SUM(E526:E883)</f>
        <v>9020.7800000000007</v>
      </c>
      <c r="F884" s="35">
        <f>C884+D884+E884</f>
        <v>221137.96000000002</v>
      </c>
      <c r="G884" s="35">
        <f>SUM(G526:G883)</f>
        <v>4768</v>
      </c>
      <c r="H884" s="35">
        <f>SUM(H526:H883)</f>
        <v>34</v>
      </c>
      <c r="I884" s="35">
        <f>SUM(I526:I883)</f>
        <v>190</v>
      </c>
      <c r="J884" s="35">
        <f>SUM(J526:J883)</f>
        <v>1484</v>
      </c>
      <c r="K884" s="57"/>
      <c r="L884" s="58">
        <f t="shared" ref="L884" si="114">K884*3680</f>
        <v>0</v>
      </c>
      <c r="M884" s="58">
        <f t="shared" si="105"/>
        <v>0</v>
      </c>
      <c r="N884" s="58">
        <f t="shared" si="104"/>
        <v>0</v>
      </c>
      <c r="O884" s="58">
        <v>0</v>
      </c>
      <c r="P884" s="57">
        <f t="shared" si="112"/>
        <v>0</v>
      </c>
    </row>
    <row r="885" spans="1:16" s="56" customFormat="1" ht="14" x14ac:dyDescent="0.3">
      <c r="A885" s="545" t="s">
        <v>1877</v>
      </c>
      <c r="B885" s="545"/>
      <c r="C885" s="545"/>
      <c r="D885" s="545"/>
      <c r="E885" s="545"/>
      <c r="F885" s="545"/>
      <c r="G885" s="545"/>
      <c r="H885" s="545"/>
      <c r="I885" s="545"/>
      <c r="J885" s="545"/>
      <c r="K885" s="545"/>
      <c r="L885" s="545"/>
      <c r="M885" s="545"/>
      <c r="N885" s="545"/>
      <c r="O885" s="545"/>
      <c r="P885" s="545"/>
    </row>
    <row r="886" spans="1:16" s="56" customFormat="1" x14ac:dyDescent="0.25">
      <c r="A886" s="46">
        <v>1</v>
      </c>
      <c r="B886" s="46" t="s">
        <v>1504</v>
      </c>
      <c r="C886" s="47">
        <v>2589.1999999999998</v>
      </c>
      <c r="D886" s="46"/>
      <c r="E886" s="49">
        <v>1780.4</v>
      </c>
      <c r="F886" s="46">
        <f t="shared" ref="F886:F932" si="115">C886+D886+E886</f>
        <v>4369.6000000000004</v>
      </c>
      <c r="G886" s="46">
        <v>64</v>
      </c>
      <c r="H886" s="46"/>
      <c r="I886" s="46">
        <v>2</v>
      </c>
      <c r="J886" s="46">
        <f t="shared" ref="J886:J932" si="116">G886+H886+I886</f>
        <v>66</v>
      </c>
      <c r="K886" s="45">
        <f>3.5/$F$933*F886</f>
        <v>5.5211614135741445E-2</v>
      </c>
      <c r="L886" s="43">
        <f t="shared" ref="L886:L932" si="117">K886*4281.45</f>
        <v>236.3857653414702</v>
      </c>
      <c r="M886" s="43">
        <f>L886*0.22</f>
        <v>52.004868375123444</v>
      </c>
      <c r="N886" s="43">
        <v>59.601035074138089</v>
      </c>
      <c r="O886" s="43">
        <v>44.617124027600106</v>
      </c>
      <c r="P886" s="45">
        <f t="shared" ref="P886:P922" si="118">(L886+M886+N886+O886)/F886</f>
        <v>8.9850053281383152E-2</v>
      </c>
    </row>
    <row r="887" spans="1:16" s="56" customFormat="1" x14ac:dyDescent="0.25">
      <c r="A887" s="46">
        <f>A886+1</f>
        <v>2</v>
      </c>
      <c r="B887" s="46" t="s">
        <v>1505</v>
      </c>
      <c r="C887" s="47">
        <v>3208.2</v>
      </c>
      <c r="D887" s="48"/>
      <c r="E887" s="49">
        <v>45.1</v>
      </c>
      <c r="F887" s="46">
        <f t="shared" si="115"/>
        <v>3253.2999999999997</v>
      </c>
      <c r="G887" s="46">
        <v>79</v>
      </c>
      <c r="H887" s="46"/>
      <c r="I887" s="46">
        <v>1</v>
      </c>
      <c r="J887" s="46">
        <f t="shared" si="116"/>
        <v>80</v>
      </c>
      <c r="K887" s="45">
        <f t="shared" ref="K887:K932" si="119">3.5/$F$933*F887</f>
        <v>4.1106724704276731E-2</v>
      </c>
      <c r="L887" s="43">
        <f t="shared" si="117"/>
        <v>175.99638648512561</v>
      </c>
      <c r="M887" s="43">
        <f t="shared" ref="M887:M932" si="120">L887*0.22</f>
        <v>38.719205026727636</v>
      </c>
      <c r="N887" s="43">
        <v>44.374781995306989</v>
      </c>
      <c r="O887" s="43">
        <v>33.218804833163539</v>
      </c>
      <c r="P887" s="45">
        <f t="shared" si="118"/>
        <v>8.9850053281383138E-2</v>
      </c>
    </row>
    <row r="888" spans="1:16" s="56" customFormat="1" x14ac:dyDescent="0.25">
      <c r="A888" s="46">
        <f t="shared" ref="A888:A932" si="121">A887+1</f>
        <v>3</v>
      </c>
      <c r="B888" s="46" t="s">
        <v>1878</v>
      </c>
      <c r="C888" s="47">
        <v>7422.1</v>
      </c>
      <c r="D888" s="48"/>
      <c r="E888" s="49">
        <v>176.5</v>
      </c>
      <c r="F888" s="46">
        <f t="shared" si="115"/>
        <v>7598.6</v>
      </c>
      <c r="G888" s="46">
        <v>174</v>
      </c>
      <c r="H888" s="46"/>
      <c r="I888" s="46">
        <v>2</v>
      </c>
      <c r="J888" s="46">
        <f t="shared" si="116"/>
        <v>176</v>
      </c>
      <c r="K888" s="45">
        <f t="shared" si="119"/>
        <v>9.6011298785208019E-2</v>
      </c>
      <c r="L888" s="43">
        <f t="shared" si="117"/>
        <v>411.06757518392885</v>
      </c>
      <c r="M888" s="43">
        <f t="shared" si="120"/>
        <v>90.434866540464341</v>
      </c>
      <c r="N888" s="43">
        <v>103.64436678742805</v>
      </c>
      <c r="O888" s="43">
        <v>77.587806352096791</v>
      </c>
      <c r="P888" s="45">
        <f t="shared" si="118"/>
        <v>8.9850053281383152E-2</v>
      </c>
    </row>
    <row r="889" spans="1:16" s="56" customFormat="1" x14ac:dyDescent="0.25">
      <c r="A889" s="46">
        <f t="shared" si="121"/>
        <v>4</v>
      </c>
      <c r="B889" s="46" t="s">
        <v>1507</v>
      </c>
      <c r="C889" s="47">
        <v>3680.7</v>
      </c>
      <c r="D889" s="48">
        <v>43.2</v>
      </c>
      <c r="E889" s="49"/>
      <c r="F889" s="46">
        <f t="shared" si="115"/>
        <v>3723.8999999999996</v>
      </c>
      <c r="G889" s="46">
        <v>79</v>
      </c>
      <c r="H889" s="46">
        <v>1</v>
      </c>
      <c r="I889" s="46"/>
      <c r="J889" s="46">
        <f t="shared" si="116"/>
        <v>80</v>
      </c>
      <c r="K889" s="45">
        <f t="shared" si="119"/>
        <v>4.7052940745168331E-2</v>
      </c>
      <c r="L889" s="43">
        <f t="shared" si="117"/>
        <v>201.45481315340095</v>
      </c>
      <c r="M889" s="43">
        <f t="shared" si="120"/>
        <v>44.320058893748211</v>
      </c>
      <c r="N889" s="43">
        <v>50.793732724410198</v>
      </c>
      <c r="O889" s="43">
        <v>33.122823286601054</v>
      </c>
      <c r="P889" s="45">
        <f t="shared" si="118"/>
        <v>8.8533910163581309E-2</v>
      </c>
    </row>
    <row r="890" spans="1:16" s="56" customFormat="1" x14ac:dyDescent="0.25">
      <c r="A890" s="46">
        <f t="shared" si="121"/>
        <v>5</v>
      </c>
      <c r="B890" s="46" t="s">
        <v>1508</v>
      </c>
      <c r="C890" s="47">
        <v>3204.9</v>
      </c>
      <c r="D890" s="48"/>
      <c r="E890" s="49"/>
      <c r="F890" s="46">
        <f t="shared" si="115"/>
        <v>3204.9</v>
      </c>
      <c r="G890" s="46">
        <v>80</v>
      </c>
      <c r="H890" s="46"/>
      <c r="I890" s="46"/>
      <c r="J890" s="46">
        <f t="shared" si="116"/>
        <v>80</v>
      </c>
      <c r="K890" s="45">
        <f t="shared" si="119"/>
        <v>4.0495171673296811E-2</v>
      </c>
      <c r="L890" s="43">
        <f t="shared" si="117"/>
        <v>173.37805276063662</v>
      </c>
      <c r="M890" s="43">
        <f t="shared" si="120"/>
        <v>38.143171607340058</v>
      </c>
      <c r="N890" s="43">
        <v>43.71460941713319</v>
      </c>
      <c r="O890" s="43">
        <v>32.724601976394993</v>
      </c>
      <c r="P890" s="45">
        <f t="shared" si="118"/>
        <v>8.9850053281383152E-2</v>
      </c>
    </row>
    <row r="891" spans="1:16" s="56" customFormat="1" x14ac:dyDescent="0.25">
      <c r="A891" s="46">
        <f t="shared" si="121"/>
        <v>6</v>
      </c>
      <c r="B891" s="46" t="s">
        <v>1509</v>
      </c>
      <c r="C891" s="47">
        <v>3188.3</v>
      </c>
      <c r="D891" s="48"/>
      <c r="E891" s="49"/>
      <c r="F891" s="46">
        <f t="shared" si="115"/>
        <v>3188.3</v>
      </c>
      <c r="G891" s="46">
        <v>80</v>
      </c>
      <c r="H891" s="46"/>
      <c r="I891" s="46"/>
      <c r="J891" s="46">
        <f t="shared" si="116"/>
        <v>80</v>
      </c>
      <c r="K891" s="45">
        <f t="shared" si="119"/>
        <v>4.0285424146142543E-2</v>
      </c>
      <c r="L891" s="43">
        <f t="shared" si="117"/>
        <v>172.48002921050198</v>
      </c>
      <c r="M891" s="43">
        <f t="shared" si="120"/>
        <v>37.945606426310434</v>
      </c>
      <c r="N891" s="43">
        <v>43.488186590734735</v>
      </c>
      <c r="O891" s="43">
        <v>32.555102649486777</v>
      </c>
      <c r="P891" s="45">
        <f t="shared" si="118"/>
        <v>8.9850053281383152E-2</v>
      </c>
    </row>
    <row r="892" spans="1:16" s="56" customFormat="1" x14ac:dyDescent="0.25">
      <c r="A892" s="46">
        <f t="shared" si="121"/>
        <v>7</v>
      </c>
      <c r="B892" s="46" t="s">
        <v>1510</v>
      </c>
      <c r="C892" s="47">
        <v>3475.5</v>
      </c>
      <c r="D892" s="48"/>
      <c r="E892" s="49"/>
      <c r="F892" s="46">
        <f t="shared" si="115"/>
        <v>3475.5</v>
      </c>
      <c r="G892" s="46">
        <v>70</v>
      </c>
      <c r="H892" s="46"/>
      <c r="I892" s="46"/>
      <c r="J892" s="46">
        <f t="shared" si="116"/>
        <v>70</v>
      </c>
      <c r="K892" s="45">
        <f t="shared" si="119"/>
        <v>4.3914309073775491E-2</v>
      </c>
      <c r="L892" s="43">
        <f t="shared" si="117"/>
        <v>188.01691858391607</v>
      </c>
      <c r="M892" s="43">
        <f t="shared" si="120"/>
        <v>41.363722088461536</v>
      </c>
      <c r="N892" s="43">
        <v>47.40557428601403</v>
      </c>
      <c r="O892" s="43">
        <v>35.487645221055509</v>
      </c>
      <c r="P892" s="45">
        <f t="shared" si="118"/>
        <v>8.9850053281383152E-2</v>
      </c>
    </row>
    <row r="893" spans="1:16" s="56" customFormat="1" x14ac:dyDescent="0.25">
      <c r="A893" s="46">
        <f t="shared" si="121"/>
        <v>8</v>
      </c>
      <c r="B893" s="46" t="s">
        <v>1879</v>
      </c>
      <c r="C893" s="47">
        <v>3043.6</v>
      </c>
      <c r="D893" s="48"/>
      <c r="E893" s="49"/>
      <c r="F893" s="46">
        <f t="shared" si="115"/>
        <v>3043.6</v>
      </c>
      <c r="G893" s="46">
        <v>70</v>
      </c>
      <c r="H893" s="46"/>
      <c r="I893" s="46"/>
      <c r="J893" s="46">
        <f t="shared" si="116"/>
        <v>70</v>
      </c>
      <c r="K893" s="45">
        <f t="shared" si="119"/>
        <v>3.8457082749803792E-2</v>
      </c>
      <c r="L893" s="43">
        <f t="shared" si="117"/>
        <v>164.65207693914743</v>
      </c>
      <c r="M893" s="43">
        <f t="shared" si="120"/>
        <v>36.223456926612435</v>
      </c>
      <c r="N893" s="43">
        <v>41.514488820863853</v>
      </c>
      <c r="O893" s="43">
        <v>31.077599480594031</v>
      </c>
      <c r="P893" s="45">
        <f t="shared" si="118"/>
        <v>8.9850053281383152E-2</v>
      </c>
    </row>
    <row r="894" spans="1:16" s="56" customFormat="1" x14ac:dyDescent="0.25">
      <c r="A894" s="46">
        <f t="shared" si="121"/>
        <v>9</v>
      </c>
      <c r="B894" s="46" t="s">
        <v>1511</v>
      </c>
      <c r="C894" s="47">
        <v>7039.4</v>
      </c>
      <c r="D894" s="48"/>
      <c r="E894" s="49">
        <v>816.4</v>
      </c>
      <c r="F894" s="46">
        <f t="shared" si="115"/>
        <v>7855.7999999999993</v>
      </c>
      <c r="G894" s="46">
        <v>131</v>
      </c>
      <c r="H894" s="46"/>
      <c r="I894" s="46">
        <v>4</v>
      </c>
      <c r="J894" s="46">
        <f t="shared" si="116"/>
        <v>135</v>
      </c>
      <c r="K894" s="45">
        <f t="shared" si="119"/>
        <v>9.9261121916779008E-2</v>
      </c>
      <c r="L894" s="43">
        <f t="shared" si="117"/>
        <v>424.98153043059347</v>
      </c>
      <c r="M894" s="43">
        <f t="shared" si="120"/>
        <v>93.49593669473056</v>
      </c>
      <c r="N894" s="43">
        <v>107.152556603674</v>
      </c>
      <c r="O894" s="43">
        <v>80.214024838891618</v>
      </c>
      <c r="P894" s="45">
        <f t="shared" si="118"/>
        <v>8.9850053281383152E-2</v>
      </c>
    </row>
    <row r="895" spans="1:16" s="56" customFormat="1" x14ac:dyDescent="0.25">
      <c r="A895" s="46">
        <f t="shared" si="121"/>
        <v>10</v>
      </c>
      <c r="B895" s="46" t="s">
        <v>1512</v>
      </c>
      <c r="C895" s="47">
        <v>10010.700000000001</v>
      </c>
      <c r="D895" s="48">
        <v>269</v>
      </c>
      <c r="E895" s="49"/>
      <c r="F895" s="46">
        <f t="shared" si="115"/>
        <v>10279.700000000001</v>
      </c>
      <c r="G895" s="46">
        <v>218</v>
      </c>
      <c r="H895" s="46">
        <v>1</v>
      </c>
      <c r="I895" s="46"/>
      <c r="J895" s="46">
        <f t="shared" si="116"/>
        <v>219</v>
      </c>
      <c r="K895" s="45">
        <f t="shared" si="119"/>
        <v>0.12988805149926339</v>
      </c>
      <c r="L895" s="43">
        <f t="shared" si="117"/>
        <v>556.10919809152119</v>
      </c>
      <c r="M895" s="43">
        <f t="shared" si="120"/>
        <v>122.34402358013466</v>
      </c>
      <c r="N895" s="43">
        <v>140.2143812366389</v>
      </c>
      <c r="O895" s="43">
        <v>104.96398980833962</v>
      </c>
      <c r="P895" s="45">
        <f t="shared" si="118"/>
        <v>8.9850053281383152E-2</v>
      </c>
    </row>
    <row r="896" spans="1:16" s="56" customFormat="1" x14ac:dyDescent="0.25">
      <c r="A896" s="46">
        <f t="shared" si="121"/>
        <v>11</v>
      </c>
      <c r="B896" s="46" t="s">
        <v>1513</v>
      </c>
      <c r="C896" s="47">
        <v>9985.1</v>
      </c>
      <c r="D896" s="48">
        <v>248.8</v>
      </c>
      <c r="E896" s="49"/>
      <c r="F896" s="46">
        <f t="shared" si="115"/>
        <v>10233.9</v>
      </c>
      <c r="G896" s="46">
        <v>218</v>
      </c>
      <c r="H896" s="46">
        <v>2</v>
      </c>
      <c r="I896" s="46"/>
      <c r="J896" s="46">
        <f t="shared" si="116"/>
        <v>220</v>
      </c>
      <c r="K896" s="45">
        <f t="shared" si="119"/>
        <v>0.12930935049060882</v>
      </c>
      <c r="L896" s="43">
        <f t="shared" si="117"/>
        <v>553.63151865801706</v>
      </c>
      <c r="M896" s="43">
        <f t="shared" si="120"/>
        <v>121.79893410476376</v>
      </c>
      <c r="N896" s="43">
        <v>139.58967247464795</v>
      </c>
      <c r="O896" s="43">
        <v>104.49633503891813</v>
      </c>
      <c r="P896" s="45">
        <f t="shared" si="118"/>
        <v>8.9850053281383138E-2</v>
      </c>
    </row>
    <row r="897" spans="1:16" s="56" customFormat="1" x14ac:dyDescent="0.25">
      <c r="A897" s="46">
        <f t="shared" si="121"/>
        <v>12</v>
      </c>
      <c r="B897" s="46" t="s">
        <v>1880</v>
      </c>
      <c r="C897" s="47">
        <v>4399.7</v>
      </c>
      <c r="D897" s="48"/>
      <c r="E897" s="49"/>
      <c r="F897" s="46">
        <f t="shared" si="115"/>
        <v>4399.7</v>
      </c>
      <c r="G897" s="46">
        <v>95</v>
      </c>
      <c r="H897" s="46"/>
      <c r="I897" s="46"/>
      <c r="J897" s="46">
        <f t="shared" si="116"/>
        <v>95</v>
      </c>
      <c r="K897" s="45">
        <f t="shared" si="119"/>
        <v>5.5591939471123585E-2</v>
      </c>
      <c r="L897" s="43">
        <f t="shared" si="117"/>
        <v>238.01410924864206</v>
      </c>
      <c r="M897" s="43">
        <f t="shared" si="120"/>
        <v>52.363104034701252</v>
      </c>
      <c r="N897" s="43">
        <v>60.011596946101555</v>
      </c>
      <c r="O897" s="43">
        <v>44.924469192656574</v>
      </c>
      <c r="P897" s="45">
        <f t="shared" si="118"/>
        <v>8.9850053281383152E-2</v>
      </c>
    </row>
    <row r="898" spans="1:16" s="56" customFormat="1" x14ac:dyDescent="0.25">
      <c r="A898" s="46">
        <f t="shared" si="121"/>
        <v>13</v>
      </c>
      <c r="B898" s="46" t="s">
        <v>1514</v>
      </c>
      <c r="C898" s="47">
        <v>4393.8999999999996</v>
      </c>
      <c r="D898" s="48"/>
      <c r="E898" s="49"/>
      <c r="F898" s="46">
        <f t="shared" si="115"/>
        <v>4393.8999999999996</v>
      </c>
      <c r="G898" s="46">
        <v>95</v>
      </c>
      <c r="H898" s="46"/>
      <c r="I898" s="46"/>
      <c r="J898" s="46">
        <f t="shared" si="116"/>
        <v>95</v>
      </c>
      <c r="K898" s="45">
        <f t="shared" si="119"/>
        <v>5.551865419055161E-2</v>
      </c>
      <c r="L898" s="43">
        <f t="shared" si="117"/>
        <v>237.70034198413717</v>
      </c>
      <c r="M898" s="43">
        <f t="shared" si="120"/>
        <v>52.294075236510174</v>
      </c>
      <c r="N898" s="43">
        <v>59.932485356155098</v>
      </c>
      <c r="O898" s="43">
        <v>44.865246536266945</v>
      </c>
      <c r="P898" s="45">
        <f t="shared" si="118"/>
        <v>8.9850053281383152E-2</v>
      </c>
    </row>
    <row r="899" spans="1:16" s="56" customFormat="1" x14ac:dyDescent="0.25">
      <c r="A899" s="46">
        <f t="shared" si="121"/>
        <v>14</v>
      </c>
      <c r="B899" s="46" t="s">
        <v>1515</v>
      </c>
      <c r="C899" s="47">
        <v>13614.8</v>
      </c>
      <c r="D899" s="48"/>
      <c r="E899" s="49">
        <v>2083.39</v>
      </c>
      <c r="F899" s="46">
        <f t="shared" si="115"/>
        <v>15698.189999999999</v>
      </c>
      <c r="G899" s="46">
        <v>259</v>
      </c>
      <c r="H899" s="46"/>
      <c r="I899" s="46">
        <v>14</v>
      </c>
      <c r="J899" s="46">
        <f t="shared" si="116"/>
        <v>273</v>
      </c>
      <c r="K899" s="45">
        <f t="shared" si="119"/>
        <v>0.19835280321071835</v>
      </c>
      <c r="L899" s="43">
        <f t="shared" si="117"/>
        <v>849.23760930653009</v>
      </c>
      <c r="M899" s="43">
        <f t="shared" si="120"/>
        <v>186.83227404743661</v>
      </c>
      <c r="N899" s="43">
        <v>214.12220175542009</v>
      </c>
      <c r="O899" s="43">
        <v>160.29112281188932</v>
      </c>
      <c r="P899" s="45">
        <f t="shared" si="118"/>
        <v>8.9850053281383166E-2</v>
      </c>
    </row>
    <row r="900" spans="1:16" s="56" customFormat="1" x14ac:dyDescent="0.25">
      <c r="A900" s="46">
        <f t="shared" si="121"/>
        <v>15</v>
      </c>
      <c r="B900" s="46" t="s">
        <v>1516</v>
      </c>
      <c r="C900" s="47">
        <v>3086.6</v>
      </c>
      <c r="D900" s="48"/>
      <c r="E900" s="49"/>
      <c r="F900" s="46">
        <f t="shared" si="115"/>
        <v>3086.6</v>
      </c>
      <c r="G900" s="46">
        <v>72</v>
      </c>
      <c r="H900" s="46"/>
      <c r="I900" s="46"/>
      <c r="J900" s="46">
        <f t="shared" si="116"/>
        <v>72</v>
      </c>
      <c r="K900" s="45">
        <f t="shared" si="119"/>
        <v>3.900040465749257E-2</v>
      </c>
      <c r="L900" s="43">
        <f t="shared" si="117"/>
        <v>166.97828252082155</v>
      </c>
      <c r="M900" s="43">
        <f t="shared" si="120"/>
        <v>36.73522215458074</v>
      </c>
      <c r="N900" s="43">
        <v>42.101005780811661</v>
      </c>
      <c r="O900" s="43">
        <v>31.516664002103273</v>
      </c>
      <c r="P900" s="45">
        <f t="shared" si="118"/>
        <v>8.9850053281383138E-2</v>
      </c>
    </row>
    <row r="901" spans="1:16" s="56" customFormat="1" x14ac:dyDescent="0.25">
      <c r="A901" s="46">
        <f t="shared" si="121"/>
        <v>16</v>
      </c>
      <c r="B901" s="46" t="s">
        <v>1517</v>
      </c>
      <c r="C901" s="47">
        <v>3011.7</v>
      </c>
      <c r="D901" s="48"/>
      <c r="E901" s="49"/>
      <c r="F901" s="46">
        <f t="shared" si="115"/>
        <v>3011.7</v>
      </c>
      <c r="G901" s="46">
        <v>72</v>
      </c>
      <c r="H901" s="46"/>
      <c r="I901" s="46"/>
      <c r="J901" s="46">
        <f t="shared" si="116"/>
        <v>72</v>
      </c>
      <c r="K901" s="45">
        <f t="shared" si="119"/>
        <v>3.8054013706657931E-2</v>
      </c>
      <c r="L901" s="43">
        <f t="shared" si="117"/>
        <v>162.92635698437059</v>
      </c>
      <c r="M901" s="43">
        <f t="shared" si="120"/>
        <v>35.843798536561529</v>
      </c>
      <c r="N901" s="43">
        <v>41.079375076158378</v>
      </c>
      <c r="O901" s="43">
        <v>30.751874870451118</v>
      </c>
      <c r="P901" s="45">
        <f t="shared" si="118"/>
        <v>8.9850053281383152E-2</v>
      </c>
    </row>
    <row r="902" spans="1:16" s="56" customFormat="1" x14ac:dyDescent="0.25">
      <c r="A902" s="46">
        <f t="shared" si="121"/>
        <v>17</v>
      </c>
      <c r="B902" s="46" t="s">
        <v>1518</v>
      </c>
      <c r="C902" s="47">
        <v>4401.5</v>
      </c>
      <c r="D902" s="48"/>
      <c r="E902" s="49"/>
      <c r="F902" s="46">
        <f t="shared" si="115"/>
        <v>4401.5</v>
      </c>
      <c r="G902" s="46">
        <v>95</v>
      </c>
      <c r="H902" s="46"/>
      <c r="I902" s="46"/>
      <c r="J902" s="46">
        <f t="shared" si="116"/>
        <v>95</v>
      </c>
      <c r="K902" s="45">
        <f t="shared" si="119"/>
        <v>5.5614683178887299E-2</v>
      </c>
      <c r="L902" s="43">
        <f t="shared" si="117"/>
        <v>238.11148529624703</v>
      </c>
      <c r="M902" s="43">
        <f t="shared" si="120"/>
        <v>52.384526765174343</v>
      </c>
      <c r="N902" s="43">
        <v>60.03614881884355</v>
      </c>
      <c r="O902" s="43">
        <v>44.942848637743005</v>
      </c>
      <c r="P902" s="45">
        <f t="shared" si="118"/>
        <v>8.9850053281383152E-2</v>
      </c>
    </row>
    <row r="903" spans="1:16" s="56" customFormat="1" x14ac:dyDescent="0.25">
      <c r="A903" s="46">
        <f t="shared" si="121"/>
        <v>18</v>
      </c>
      <c r="B903" s="46" t="s">
        <v>1519</v>
      </c>
      <c r="C903" s="47">
        <v>4380.8999999999996</v>
      </c>
      <c r="D903" s="48"/>
      <c r="E903" s="49"/>
      <c r="F903" s="46">
        <f t="shared" si="115"/>
        <v>4380.8999999999996</v>
      </c>
      <c r="G903" s="46">
        <v>96</v>
      </c>
      <c r="H903" s="46"/>
      <c r="I903" s="46"/>
      <c r="J903" s="46">
        <f t="shared" si="116"/>
        <v>96</v>
      </c>
      <c r="K903" s="45">
        <f t="shared" si="119"/>
        <v>5.5354394078924764E-2</v>
      </c>
      <c r="L903" s="43">
        <f t="shared" si="117"/>
        <v>236.99707052921241</v>
      </c>
      <c r="M903" s="43">
        <f t="shared" si="120"/>
        <v>52.139355516426733</v>
      </c>
      <c r="N903" s="43">
        <v>59.75516627524064</v>
      </c>
      <c r="O903" s="43">
        <v>44.732506099531598</v>
      </c>
      <c r="P903" s="45">
        <f t="shared" si="118"/>
        <v>8.9850053281383138E-2</v>
      </c>
    </row>
    <row r="904" spans="1:16" s="56" customFormat="1" x14ac:dyDescent="0.25">
      <c r="A904" s="46">
        <f t="shared" si="121"/>
        <v>19</v>
      </c>
      <c r="B904" s="46" t="s">
        <v>1521</v>
      </c>
      <c r="C904" s="47">
        <v>9529.6</v>
      </c>
      <c r="D904" s="48"/>
      <c r="E904" s="49">
        <v>1865.5</v>
      </c>
      <c r="F904" s="46">
        <f t="shared" si="115"/>
        <v>11395.1</v>
      </c>
      <c r="G904" s="46">
        <v>192</v>
      </c>
      <c r="H904" s="46"/>
      <c r="I904" s="46">
        <v>8</v>
      </c>
      <c r="J904" s="46">
        <f t="shared" si="116"/>
        <v>200</v>
      </c>
      <c r="K904" s="45">
        <f t="shared" si="119"/>
        <v>0.14398156907684623</v>
      </c>
      <c r="L904" s="43">
        <f t="shared" si="117"/>
        <v>616.4498889240632</v>
      </c>
      <c r="M904" s="43">
        <f t="shared" si="120"/>
        <v>135.6189755632939</v>
      </c>
      <c r="N904" s="43">
        <v>155.428358379099</v>
      </c>
      <c r="O904" s="43">
        <v>116.35311928023296</v>
      </c>
      <c r="P904" s="45">
        <f t="shared" si="118"/>
        <v>8.9850053281383138E-2</v>
      </c>
    </row>
    <row r="905" spans="1:16" s="56" customFormat="1" x14ac:dyDescent="0.25">
      <c r="A905" s="46">
        <f t="shared" si="121"/>
        <v>20</v>
      </c>
      <c r="B905" s="46" t="s">
        <v>1522</v>
      </c>
      <c r="C905" s="47">
        <v>5840.7</v>
      </c>
      <c r="D905" s="48"/>
      <c r="E905" s="49"/>
      <c r="F905" s="46">
        <f t="shared" si="115"/>
        <v>5840.7</v>
      </c>
      <c r="G905" s="46">
        <v>119</v>
      </c>
      <c r="H905" s="46"/>
      <c r="I905" s="46"/>
      <c r="J905" s="46">
        <f t="shared" si="116"/>
        <v>119</v>
      </c>
      <c r="K905" s="45">
        <f t="shared" si="119"/>
        <v>7.3799541075298666E-2</v>
      </c>
      <c r="L905" s="43">
        <f t="shared" si="117"/>
        <v>315.96904513683745</v>
      </c>
      <c r="M905" s="43">
        <f t="shared" si="120"/>
        <v>69.513189930104247</v>
      </c>
      <c r="N905" s="43">
        <v>79.666735069003636</v>
      </c>
      <c r="O905" s="43">
        <v>59.638236064629233</v>
      </c>
      <c r="P905" s="45">
        <f t="shared" si="118"/>
        <v>8.9850053281383152E-2</v>
      </c>
    </row>
    <row r="906" spans="1:16" s="56" customFormat="1" x14ac:dyDescent="0.25">
      <c r="A906" s="46">
        <f t="shared" si="121"/>
        <v>21</v>
      </c>
      <c r="B906" s="46" t="s">
        <v>1523</v>
      </c>
      <c r="C906" s="47">
        <v>6026.6</v>
      </c>
      <c r="D906" s="48"/>
      <c r="E906" s="49"/>
      <c r="F906" s="46">
        <f t="shared" si="115"/>
        <v>6026.6</v>
      </c>
      <c r="G906" s="46">
        <v>119</v>
      </c>
      <c r="H906" s="46"/>
      <c r="I906" s="46"/>
      <c r="J906" s="46">
        <f t="shared" si="116"/>
        <v>119</v>
      </c>
      <c r="K906" s="45">
        <f t="shared" si="119"/>
        <v>7.6148460671562473E-2</v>
      </c>
      <c r="L906" s="43">
        <f t="shared" si="117"/>
        <v>326.02582694226112</v>
      </c>
      <c r="M906" s="43">
        <f t="shared" si="120"/>
        <v>71.725681927297444</v>
      </c>
      <c r="N906" s="43">
        <v>82.202397926080337</v>
      </c>
      <c r="O906" s="43">
        <v>61.536424309944792</v>
      </c>
      <c r="P906" s="45">
        <f t="shared" si="118"/>
        <v>8.9850053281383138E-2</v>
      </c>
    </row>
    <row r="907" spans="1:16" s="56" customFormat="1" x14ac:dyDescent="0.25">
      <c r="A907" s="46">
        <f t="shared" si="121"/>
        <v>22</v>
      </c>
      <c r="B907" s="46" t="s">
        <v>1524</v>
      </c>
      <c r="C907" s="47">
        <v>5850.8</v>
      </c>
      <c r="D907" s="48"/>
      <c r="E907" s="49"/>
      <c r="F907" s="46">
        <f t="shared" si="115"/>
        <v>5850.8</v>
      </c>
      <c r="G907" s="46">
        <v>120</v>
      </c>
      <c r="H907" s="46"/>
      <c r="I907" s="46"/>
      <c r="J907" s="46">
        <f t="shared" si="116"/>
        <v>120</v>
      </c>
      <c r="K907" s="45">
        <f t="shared" si="119"/>
        <v>7.3927158546639518E-2</v>
      </c>
      <c r="L907" s="43">
        <f t="shared" si="117"/>
        <v>316.51543295950972</v>
      </c>
      <c r="M907" s="43">
        <f t="shared" si="120"/>
        <v>69.633395251092139</v>
      </c>
      <c r="N907" s="43">
        <v>79.804498354944883</v>
      </c>
      <c r="O907" s="43">
        <v>59.74136517316979</v>
      </c>
      <c r="P907" s="45">
        <f t="shared" si="118"/>
        <v>8.9850053281383152E-2</v>
      </c>
    </row>
    <row r="908" spans="1:16" s="56" customFormat="1" x14ac:dyDescent="0.25">
      <c r="A908" s="46">
        <f t="shared" si="121"/>
        <v>23</v>
      </c>
      <c r="B908" s="46" t="s">
        <v>1525</v>
      </c>
      <c r="C908" s="47">
        <v>7972.6</v>
      </c>
      <c r="D908" s="48"/>
      <c r="E908" s="49"/>
      <c r="F908" s="46">
        <f t="shared" si="115"/>
        <v>7972.6</v>
      </c>
      <c r="G908" s="46">
        <v>143</v>
      </c>
      <c r="H908" s="46"/>
      <c r="I908" s="46"/>
      <c r="J908" s="46">
        <f t="shared" si="116"/>
        <v>143</v>
      </c>
      <c r="K908" s="45">
        <f t="shared" si="119"/>
        <v>0.10073693584278016</v>
      </c>
      <c r="L908" s="43">
        <f t="shared" si="117"/>
        <v>431.30015396407111</v>
      </c>
      <c r="M908" s="43">
        <f t="shared" si="120"/>
        <v>94.886033872095652</v>
      </c>
      <c r="N908" s="43">
        <v>108.74570034604388</v>
      </c>
      <c r="O908" s="43">
        <v>81.406646608944669</v>
      </c>
      <c r="P908" s="45">
        <f t="shared" si="118"/>
        <v>8.9850053281383152E-2</v>
      </c>
    </row>
    <row r="909" spans="1:16" s="56" customFormat="1" x14ac:dyDescent="0.25">
      <c r="A909" s="46">
        <f t="shared" si="121"/>
        <v>24</v>
      </c>
      <c r="B909" s="46" t="s">
        <v>1526</v>
      </c>
      <c r="C909" s="47">
        <v>4276.3</v>
      </c>
      <c r="D909" s="48"/>
      <c r="E909" s="49"/>
      <c r="F909" s="46">
        <f t="shared" si="115"/>
        <v>4276.3</v>
      </c>
      <c r="G909" s="46">
        <v>95</v>
      </c>
      <c r="H909" s="46"/>
      <c r="I909" s="46"/>
      <c r="J909" s="46">
        <f t="shared" si="116"/>
        <v>95</v>
      </c>
      <c r="K909" s="45">
        <f t="shared" si="119"/>
        <v>5.4032731949988817E-2</v>
      </c>
      <c r="L909" s="43">
        <f t="shared" si="117"/>
        <v>231.3384402072796</v>
      </c>
      <c r="M909" s="43">
        <f t="shared" si="120"/>
        <v>50.894456845601511</v>
      </c>
      <c r="N909" s="43">
        <v>58.328429670344349</v>
      </c>
      <c r="O909" s="43">
        <v>43.664456123953293</v>
      </c>
      <c r="P909" s="45">
        <f t="shared" si="118"/>
        <v>8.9850053281383152E-2</v>
      </c>
    </row>
    <row r="910" spans="1:16" s="56" customFormat="1" x14ac:dyDescent="0.25">
      <c r="A910" s="46">
        <f t="shared" si="121"/>
        <v>25</v>
      </c>
      <c r="B910" s="46" t="s">
        <v>1527</v>
      </c>
      <c r="C910" s="47">
        <v>4367.5</v>
      </c>
      <c r="D910" s="48"/>
      <c r="E910" s="49"/>
      <c r="F910" s="46">
        <f t="shared" si="115"/>
        <v>4367.5</v>
      </c>
      <c r="G910" s="46">
        <v>95</v>
      </c>
      <c r="H910" s="46"/>
      <c r="I910" s="46"/>
      <c r="J910" s="46">
        <f t="shared" si="116"/>
        <v>95</v>
      </c>
      <c r="K910" s="45">
        <f t="shared" si="119"/>
        <v>5.5185079810017107E-2</v>
      </c>
      <c r="L910" s="43">
        <f t="shared" si="117"/>
        <v>236.27215995259772</v>
      </c>
      <c r="M910" s="43">
        <f t="shared" si="120"/>
        <v>51.979875189571501</v>
      </c>
      <c r="N910" s="43">
        <v>59.572391222605752</v>
      </c>
      <c r="O910" s="43">
        <v>44.59568134166593</v>
      </c>
      <c r="P910" s="45">
        <f t="shared" si="118"/>
        <v>8.9850053281383152E-2</v>
      </c>
    </row>
    <row r="911" spans="1:16" s="56" customFormat="1" x14ac:dyDescent="0.25">
      <c r="A911" s="46">
        <f t="shared" si="121"/>
        <v>26</v>
      </c>
      <c r="B911" s="46" t="s">
        <v>1528</v>
      </c>
      <c r="C911" s="47">
        <v>4175.8999999999996</v>
      </c>
      <c r="D911" s="48"/>
      <c r="E911" s="49"/>
      <c r="F911" s="46">
        <f t="shared" si="115"/>
        <v>4175.8999999999996</v>
      </c>
      <c r="G911" s="46">
        <v>72</v>
      </c>
      <c r="H911" s="46"/>
      <c r="I911" s="46"/>
      <c r="J911" s="46">
        <f t="shared" si="116"/>
        <v>72</v>
      </c>
      <c r="K911" s="45">
        <f t="shared" si="119"/>
        <v>5.2764138472501526E-2</v>
      </c>
      <c r="L911" s="43">
        <f t="shared" si="117"/>
        <v>225.90702066309166</v>
      </c>
      <c r="M911" s="43">
        <f t="shared" si="120"/>
        <v>49.699544545880165</v>
      </c>
      <c r="N911" s="43">
        <v>56.958980768512724</v>
      </c>
      <c r="O911" s="43">
        <v>42.639291520243326</v>
      </c>
      <c r="P911" s="45">
        <f t="shared" si="118"/>
        <v>8.9850053281383152E-2</v>
      </c>
    </row>
    <row r="912" spans="1:16" s="56" customFormat="1" x14ac:dyDescent="0.25">
      <c r="A912" s="46">
        <f t="shared" si="121"/>
        <v>27</v>
      </c>
      <c r="B912" s="46" t="s">
        <v>1529</v>
      </c>
      <c r="C912" s="47">
        <v>12124</v>
      </c>
      <c r="D912" s="48"/>
      <c r="E912" s="49">
        <v>87.2</v>
      </c>
      <c r="F912" s="46">
        <f t="shared" si="115"/>
        <v>12211.2</v>
      </c>
      <c r="G912" s="46">
        <v>216</v>
      </c>
      <c r="H912" s="46"/>
      <c r="I912" s="46">
        <v>2</v>
      </c>
      <c r="J912" s="46">
        <f t="shared" si="116"/>
        <v>218</v>
      </c>
      <c r="K912" s="45">
        <f t="shared" si="119"/>
        <v>0.15429331346905115</v>
      </c>
      <c r="L912" s="43">
        <f t="shared" si="117"/>
        <v>660.59910695206895</v>
      </c>
      <c r="M912" s="43">
        <f t="shared" si="120"/>
        <v>145.33180352945516</v>
      </c>
      <c r="N912" s="43">
        <v>166.5599046817363</v>
      </c>
      <c r="O912" s="43">
        <v>124.68615546636543</v>
      </c>
      <c r="P912" s="45">
        <f t="shared" si="118"/>
        <v>8.9850053281383124E-2</v>
      </c>
    </row>
    <row r="913" spans="1:16" s="56" customFormat="1" x14ac:dyDescent="0.25">
      <c r="A913" s="46">
        <f t="shared" si="121"/>
        <v>28</v>
      </c>
      <c r="B913" s="46" t="s">
        <v>1530</v>
      </c>
      <c r="C913" s="47">
        <v>5787.7</v>
      </c>
      <c r="D913" s="48"/>
      <c r="E913" s="49"/>
      <c r="F913" s="46">
        <f t="shared" si="115"/>
        <v>5787.7</v>
      </c>
      <c r="G913" s="46">
        <v>119</v>
      </c>
      <c r="H913" s="46"/>
      <c r="I913" s="46"/>
      <c r="J913" s="46">
        <f t="shared" si="116"/>
        <v>119</v>
      </c>
      <c r="K913" s="45">
        <f t="shared" si="119"/>
        <v>7.3129865235589231E-2</v>
      </c>
      <c r="L913" s="43">
        <f t="shared" si="117"/>
        <v>313.1018615129135</v>
      </c>
      <c r="M913" s="43">
        <f t="shared" si="120"/>
        <v>68.882409532840967</v>
      </c>
      <c r="N913" s="43">
        <v>78.943818816044711</v>
      </c>
      <c r="O913" s="43">
        <v>59.097063514862022</v>
      </c>
      <c r="P913" s="45">
        <f t="shared" si="118"/>
        <v>8.9850053281383138E-2</v>
      </c>
    </row>
    <row r="914" spans="1:16" s="56" customFormat="1" x14ac:dyDescent="0.25">
      <c r="A914" s="46">
        <f t="shared" si="121"/>
        <v>29</v>
      </c>
      <c r="B914" s="46" t="s">
        <v>1531</v>
      </c>
      <c r="C914" s="47">
        <v>4389.3999999999996</v>
      </c>
      <c r="D914" s="48"/>
      <c r="E914" s="49"/>
      <c r="F914" s="46">
        <f t="shared" si="115"/>
        <v>4389.3999999999996</v>
      </c>
      <c r="G914" s="46">
        <v>95</v>
      </c>
      <c r="H914" s="46"/>
      <c r="I914" s="46"/>
      <c r="J914" s="46">
        <f t="shared" si="116"/>
        <v>95</v>
      </c>
      <c r="K914" s="45">
        <f t="shared" si="119"/>
        <v>5.5461794921142317E-2</v>
      </c>
      <c r="L914" s="43">
        <f t="shared" si="117"/>
        <v>237.45690186512476</v>
      </c>
      <c r="M914" s="43">
        <f t="shared" si="120"/>
        <v>52.240518410327446</v>
      </c>
      <c r="N914" s="43">
        <v>59.871105674300097</v>
      </c>
      <c r="O914" s="43">
        <v>44.81929792355087</v>
      </c>
      <c r="P914" s="45">
        <f t="shared" si="118"/>
        <v>8.9850053281383152E-2</v>
      </c>
    </row>
    <row r="915" spans="1:16" s="56" customFormat="1" x14ac:dyDescent="0.25">
      <c r="A915" s="46">
        <f t="shared" si="121"/>
        <v>30</v>
      </c>
      <c r="B915" s="46" t="s">
        <v>1881</v>
      </c>
      <c r="C915" s="47">
        <v>4397.2</v>
      </c>
      <c r="D915" s="48"/>
      <c r="E915" s="49"/>
      <c r="F915" s="46">
        <f t="shared" si="115"/>
        <v>4397.2</v>
      </c>
      <c r="G915" s="46">
        <v>95</v>
      </c>
      <c r="H915" s="46"/>
      <c r="I915" s="46"/>
      <c r="J915" s="46">
        <f t="shared" si="116"/>
        <v>95</v>
      </c>
      <c r="K915" s="45">
        <f t="shared" si="119"/>
        <v>5.5560350988118422E-2</v>
      </c>
      <c r="L915" s="43">
        <f t="shared" si="117"/>
        <v>237.87886473807961</v>
      </c>
      <c r="M915" s="43">
        <f t="shared" si="120"/>
        <v>52.333350242377513</v>
      </c>
      <c r="N915" s="43">
        <v>59.977497122848774</v>
      </c>
      <c r="O915" s="43">
        <v>44.898942185592084</v>
      </c>
      <c r="P915" s="45">
        <f t="shared" si="118"/>
        <v>8.9850053281383152E-2</v>
      </c>
    </row>
    <row r="916" spans="1:16" s="56" customFormat="1" x14ac:dyDescent="0.25">
      <c r="A916" s="46">
        <f t="shared" si="121"/>
        <v>31</v>
      </c>
      <c r="B916" s="46" t="s">
        <v>1532</v>
      </c>
      <c r="C916" s="47">
        <v>4374.3999999999996</v>
      </c>
      <c r="D916" s="48"/>
      <c r="E916" s="49"/>
      <c r="F916" s="46">
        <f t="shared" si="115"/>
        <v>4374.3999999999996</v>
      </c>
      <c r="G916" s="46">
        <v>95</v>
      </c>
      <c r="H916" s="46"/>
      <c r="I916" s="46"/>
      <c r="J916" s="46">
        <f t="shared" si="116"/>
        <v>95</v>
      </c>
      <c r="K916" s="45">
        <f t="shared" si="119"/>
        <v>5.5272264023111348E-2</v>
      </c>
      <c r="L916" s="43">
        <f t="shared" si="117"/>
        <v>236.64543480175007</v>
      </c>
      <c r="M916" s="43">
        <f t="shared" si="120"/>
        <v>52.061995656385015</v>
      </c>
      <c r="N916" s="43">
        <v>59.666506734783418</v>
      </c>
      <c r="O916" s="43">
        <v>44.666135881163918</v>
      </c>
      <c r="P916" s="45">
        <f t="shared" si="118"/>
        <v>8.9850053281383152E-2</v>
      </c>
    </row>
    <row r="917" spans="1:16" s="56" customFormat="1" x14ac:dyDescent="0.25">
      <c r="A917" s="46">
        <f t="shared" si="121"/>
        <v>32</v>
      </c>
      <c r="B917" s="46" t="s">
        <v>0</v>
      </c>
      <c r="C917" s="47">
        <v>5726.2</v>
      </c>
      <c r="D917" s="48"/>
      <c r="E917" s="49"/>
      <c r="F917" s="46">
        <f t="shared" si="115"/>
        <v>5726.2</v>
      </c>
      <c r="G917" s="46">
        <v>118</v>
      </c>
      <c r="H917" s="46"/>
      <c r="I917" s="46"/>
      <c r="J917" s="46">
        <f t="shared" si="116"/>
        <v>118</v>
      </c>
      <c r="K917" s="45">
        <f t="shared" si="119"/>
        <v>7.235278855366227E-2</v>
      </c>
      <c r="L917" s="43">
        <f t="shared" si="117"/>
        <v>309.77484655307734</v>
      </c>
      <c r="M917" s="43">
        <f t="shared" si="120"/>
        <v>68.150466241677009</v>
      </c>
      <c r="N917" s="43">
        <v>78.104963164026344</v>
      </c>
      <c r="O917" s="43">
        <v>58.469099141075539</v>
      </c>
      <c r="P917" s="45">
        <f t="shared" si="118"/>
        <v>8.9850053281383166E-2</v>
      </c>
    </row>
    <row r="918" spans="1:16" s="56" customFormat="1" x14ac:dyDescent="0.25">
      <c r="A918" s="46">
        <f t="shared" si="121"/>
        <v>33</v>
      </c>
      <c r="B918" s="46" t="s">
        <v>1</v>
      </c>
      <c r="C918" s="47">
        <v>16363.4</v>
      </c>
      <c r="D918" s="48">
        <v>254.1</v>
      </c>
      <c r="E918" s="49">
        <v>876.7</v>
      </c>
      <c r="F918" s="46">
        <f t="shared" si="115"/>
        <v>17494.2</v>
      </c>
      <c r="G918" s="46">
        <v>288</v>
      </c>
      <c r="H918" s="46">
        <v>1</v>
      </c>
      <c r="I918" s="46">
        <v>4</v>
      </c>
      <c r="J918" s="46">
        <f t="shared" si="116"/>
        <v>293</v>
      </c>
      <c r="K918" s="45">
        <f t="shared" si="119"/>
        <v>0.22104609575555839</v>
      </c>
      <c r="L918" s="43">
        <f t="shared" si="117"/>
        <v>946.3978066726354</v>
      </c>
      <c r="M918" s="43">
        <f t="shared" si="120"/>
        <v>208.20751746797978</v>
      </c>
      <c r="N918" s="43">
        <v>238.61965117950993</v>
      </c>
      <c r="O918" s="43">
        <v>178.62982679504799</v>
      </c>
      <c r="P918" s="45">
        <f t="shared" si="118"/>
        <v>8.9850053281383152E-2</v>
      </c>
    </row>
    <row r="919" spans="1:16" s="56" customFormat="1" x14ac:dyDescent="0.25">
      <c r="A919" s="46">
        <f t="shared" si="121"/>
        <v>34</v>
      </c>
      <c r="B919" s="46" t="s">
        <v>2</v>
      </c>
      <c r="C919" s="47">
        <v>20325.400000000001</v>
      </c>
      <c r="D919" s="48"/>
      <c r="E919" s="49">
        <v>72.400000000000006</v>
      </c>
      <c r="F919" s="46">
        <f t="shared" si="115"/>
        <v>20397.800000000003</v>
      </c>
      <c r="G919" s="46">
        <v>360</v>
      </c>
      <c r="H919" s="46"/>
      <c r="I919" s="46">
        <v>1</v>
      </c>
      <c r="J919" s="46">
        <f t="shared" si="116"/>
        <v>361</v>
      </c>
      <c r="K919" s="45">
        <f t="shared" si="119"/>
        <v>0.2577342234570732</v>
      </c>
      <c r="L919" s="43">
        <f t="shared" si="117"/>
        <v>1103.476191020286</v>
      </c>
      <c r="M919" s="43">
        <f t="shared" si="120"/>
        <v>242.76476202446293</v>
      </c>
      <c r="N919" s="43">
        <v>278.22454989821819</v>
      </c>
      <c r="O919" s="43">
        <v>208.27791388003052</v>
      </c>
      <c r="P919" s="45">
        <f t="shared" si="118"/>
        <v>8.9850053281383166E-2</v>
      </c>
    </row>
    <row r="920" spans="1:16" s="56" customFormat="1" x14ac:dyDescent="0.25">
      <c r="A920" s="46">
        <f t="shared" si="121"/>
        <v>35</v>
      </c>
      <c r="B920" s="46" t="s">
        <v>3</v>
      </c>
      <c r="C920" s="47">
        <v>3233.5</v>
      </c>
      <c r="D920" s="48"/>
      <c r="E920" s="49"/>
      <c r="F920" s="46">
        <f t="shared" si="115"/>
        <v>3233.5</v>
      </c>
      <c r="G920" s="46">
        <v>80</v>
      </c>
      <c r="H920" s="46"/>
      <c r="I920" s="46"/>
      <c r="J920" s="46">
        <f t="shared" si="116"/>
        <v>80</v>
      </c>
      <c r="K920" s="45">
        <f t="shared" si="119"/>
        <v>4.0856543918875859E-2</v>
      </c>
      <c r="L920" s="43">
        <f t="shared" si="117"/>
        <v>174.92524996147105</v>
      </c>
      <c r="M920" s="43">
        <f t="shared" si="120"/>
        <v>38.483554991523633</v>
      </c>
      <c r="N920" s="43">
        <v>44.104711395144982</v>
      </c>
      <c r="O920" s="43">
        <v>33.016630937212767</v>
      </c>
      <c r="P920" s="45">
        <f t="shared" si="118"/>
        <v>8.9850053281383152E-2</v>
      </c>
    </row>
    <row r="921" spans="1:16" s="56" customFormat="1" x14ac:dyDescent="0.25">
      <c r="A921" s="46">
        <f t="shared" si="121"/>
        <v>36</v>
      </c>
      <c r="B921" s="46" t="s">
        <v>4</v>
      </c>
      <c r="C921" s="47">
        <v>6170.7</v>
      </c>
      <c r="D921" s="48"/>
      <c r="E921" s="49"/>
      <c r="F921" s="46">
        <f t="shared" si="115"/>
        <v>6170.7</v>
      </c>
      <c r="G921" s="46">
        <v>162</v>
      </c>
      <c r="H921" s="46"/>
      <c r="I921" s="46"/>
      <c r="J921" s="46">
        <f t="shared" si="116"/>
        <v>162</v>
      </c>
      <c r="K921" s="45">
        <f t="shared" si="119"/>
        <v>7.7969220831979977E-2</v>
      </c>
      <c r="L921" s="43">
        <f t="shared" si="117"/>
        <v>333.82132053108063</v>
      </c>
      <c r="M921" s="43">
        <f t="shared" si="120"/>
        <v>73.440690516837734</v>
      </c>
      <c r="N921" s="43">
        <v>84.16791173837052</v>
      </c>
      <c r="O921" s="43">
        <v>63.00780099714207</v>
      </c>
      <c r="P921" s="45">
        <f t="shared" si="118"/>
        <v>8.9850053281383152E-2</v>
      </c>
    </row>
    <row r="922" spans="1:16" s="56" customFormat="1" x14ac:dyDescent="0.25">
      <c r="A922" s="46">
        <f t="shared" si="121"/>
        <v>37</v>
      </c>
      <c r="B922" s="46" t="s">
        <v>5</v>
      </c>
      <c r="C922" s="47">
        <v>2571</v>
      </c>
      <c r="D922" s="48"/>
      <c r="E922" s="49">
        <v>379</v>
      </c>
      <c r="F922" s="46">
        <f t="shared" si="115"/>
        <v>2950</v>
      </c>
      <c r="G922" s="46">
        <v>64</v>
      </c>
      <c r="H922" s="46"/>
      <c r="I922" s="46">
        <v>1</v>
      </c>
      <c r="J922" s="46">
        <f t="shared" si="116"/>
        <v>65</v>
      </c>
      <c r="K922" s="45">
        <f t="shared" si="119"/>
        <v>3.7274409946090548E-2</v>
      </c>
      <c r="L922" s="43">
        <f t="shared" si="117"/>
        <v>159.58852246368937</v>
      </c>
      <c r="M922" s="43">
        <f t="shared" si="120"/>
        <v>35.109474942011666</v>
      </c>
      <c r="N922" s="43">
        <v>40.237791438279785</v>
      </c>
      <c r="O922" s="43">
        <v>30.121868336099482</v>
      </c>
      <c r="P922" s="45">
        <f t="shared" si="118"/>
        <v>8.9850053281383166E-2</v>
      </c>
    </row>
    <row r="923" spans="1:16" s="56" customFormat="1" x14ac:dyDescent="0.25">
      <c r="A923" s="46">
        <f t="shared" si="121"/>
        <v>38</v>
      </c>
      <c r="B923" s="46" t="s">
        <v>6</v>
      </c>
      <c r="C923" s="47"/>
      <c r="D923" s="48"/>
      <c r="E923" s="49"/>
      <c r="F923" s="46"/>
      <c r="G923" s="46"/>
      <c r="H923" s="46"/>
      <c r="I923" s="46"/>
      <c r="J923" s="46">
        <f t="shared" si="116"/>
        <v>0</v>
      </c>
      <c r="K923" s="45">
        <f t="shared" si="119"/>
        <v>0</v>
      </c>
      <c r="L923" s="43">
        <f t="shared" si="117"/>
        <v>0</v>
      </c>
      <c r="M923" s="43">
        <f t="shared" si="120"/>
        <v>0</v>
      </c>
      <c r="N923" s="43">
        <v>0</v>
      </c>
      <c r="O923" s="43">
        <v>0</v>
      </c>
      <c r="P923" s="45">
        <v>0</v>
      </c>
    </row>
    <row r="924" spans="1:16" s="56" customFormat="1" x14ac:dyDescent="0.25">
      <c r="A924" s="46">
        <f t="shared" si="121"/>
        <v>39</v>
      </c>
      <c r="B924" s="46" t="s">
        <v>7</v>
      </c>
      <c r="C924" s="47"/>
      <c r="D924" s="48"/>
      <c r="E924" s="49"/>
      <c r="F924" s="46"/>
      <c r="G924" s="46"/>
      <c r="H924" s="46"/>
      <c r="I924" s="46"/>
      <c r="J924" s="46">
        <f t="shared" si="116"/>
        <v>0</v>
      </c>
      <c r="K924" s="45">
        <f t="shared" si="119"/>
        <v>0</v>
      </c>
      <c r="L924" s="43">
        <f t="shared" si="117"/>
        <v>0</v>
      </c>
      <c r="M924" s="43">
        <f t="shared" si="120"/>
        <v>0</v>
      </c>
      <c r="N924" s="43">
        <v>0</v>
      </c>
      <c r="O924" s="43">
        <v>0</v>
      </c>
      <c r="P924" s="45">
        <v>0</v>
      </c>
    </row>
    <row r="925" spans="1:16" s="56" customFormat="1" x14ac:dyDescent="0.25">
      <c r="A925" s="46">
        <f t="shared" si="121"/>
        <v>40</v>
      </c>
      <c r="B925" s="46" t="s">
        <v>8</v>
      </c>
      <c r="C925" s="47">
        <v>4089.4</v>
      </c>
      <c r="D925" s="48"/>
      <c r="E925" s="49"/>
      <c r="F925" s="46">
        <f t="shared" si="115"/>
        <v>4089.4</v>
      </c>
      <c r="G925" s="46">
        <v>72</v>
      </c>
      <c r="H925" s="46"/>
      <c r="I925" s="46"/>
      <c r="J925" s="46">
        <f t="shared" si="116"/>
        <v>72</v>
      </c>
      <c r="K925" s="45">
        <f t="shared" si="119"/>
        <v>5.1671176960522945E-2</v>
      </c>
      <c r="L925" s="43">
        <f t="shared" si="117"/>
        <v>221.22756059763094</v>
      </c>
      <c r="M925" s="43">
        <f t="shared" si="120"/>
        <v>48.670063331478808</v>
      </c>
      <c r="N925" s="43">
        <v>55.779126883966562</v>
      </c>
      <c r="O925" s="43">
        <v>41.756057075811938</v>
      </c>
      <c r="P925" s="45">
        <f>(L925+M925+N925+O925)/F925</f>
        <v>8.9850053281383152E-2</v>
      </c>
    </row>
    <row r="926" spans="1:16" s="56" customFormat="1" x14ac:dyDescent="0.25">
      <c r="A926" s="46">
        <f t="shared" si="121"/>
        <v>41</v>
      </c>
      <c r="B926" s="46" t="s">
        <v>9</v>
      </c>
      <c r="C926" s="47">
        <v>4079.1</v>
      </c>
      <c r="D926" s="48"/>
      <c r="E926" s="49"/>
      <c r="F926" s="46">
        <f t="shared" si="115"/>
        <v>4079.1</v>
      </c>
      <c r="G926" s="46">
        <v>72</v>
      </c>
      <c r="H926" s="46"/>
      <c r="I926" s="46"/>
      <c r="J926" s="46">
        <f t="shared" si="116"/>
        <v>72</v>
      </c>
      <c r="K926" s="45">
        <f t="shared" si="119"/>
        <v>5.1541032410541678E-2</v>
      </c>
      <c r="L926" s="43">
        <f t="shared" si="117"/>
        <v>220.67035321411365</v>
      </c>
      <c r="M926" s="43">
        <f t="shared" si="120"/>
        <v>48.547477707105003</v>
      </c>
      <c r="N926" s="43">
        <v>55.63863561216511</v>
      </c>
      <c r="O926" s="43">
        <v>41.650885806706235</v>
      </c>
      <c r="P926" s="45">
        <f>(L926+M926+N926+O926)/F926</f>
        <v>8.9850053281383152E-2</v>
      </c>
    </row>
    <row r="927" spans="1:16" s="56" customFormat="1" x14ac:dyDescent="0.25">
      <c r="A927" s="46">
        <f t="shared" si="121"/>
        <v>42</v>
      </c>
      <c r="B927" s="46" t="s">
        <v>1882</v>
      </c>
      <c r="C927" s="47">
        <v>8506.9</v>
      </c>
      <c r="D927" s="48"/>
      <c r="E927" s="49"/>
      <c r="F927" s="46">
        <f t="shared" si="115"/>
        <v>8506.9</v>
      </c>
      <c r="G927" s="46">
        <v>144</v>
      </c>
      <c r="H927" s="46"/>
      <c r="I927" s="46"/>
      <c r="J927" s="46">
        <f t="shared" si="116"/>
        <v>144</v>
      </c>
      <c r="K927" s="45">
        <f t="shared" si="119"/>
        <v>0.10748802643064327</v>
      </c>
      <c r="L927" s="43">
        <f t="shared" si="117"/>
        <v>460.20461076147762</v>
      </c>
      <c r="M927" s="43">
        <f t="shared" si="120"/>
        <v>101.24501436752507</v>
      </c>
      <c r="N927" s="43">
        <v>116.0335145716279</v>
      </c>
      <c r="O927" s="43">
        <v>86.862278558767684</v>
      </c>
      <c r="P927" s="45">
        <f>(L927+M927+N927+O927)/F927</f>
        <v>8.9850053281383138E-2</v>
      </c>
    </row>
    <row r="928" spans="1:16" s="56" customFormat="1" x14ac:dyDescent="0.25">
      <c r="A928" s="46">
        <f t="shared" si="121"/>
        <v>43</v>
      </c>
      <c r="B928" s="46" t="s">
        <v>500</v>
      </c>
      <c r="C928" s="47"/>
      <c r="D928" s="48"/>
      <c r="E928" s="49"/>
      <c r="F928" s="46">
        <f t="shared" si="115"/>
        <v>0</v>
      </c>
      <c r="G928" s="46"/>
      <c r="H928" s="46"/>
      <c r="I928" s="46"/>
      <c r="J928" s="46">
        <f t="shared" si="116"/>
        <v>0</v>
      </c>
      <c r="K928" s="45">
        <f t="shared" si="119"/>
        <v>0</v>
      </c>
      <c r="L928" s="43">
        <f t="shared" si="117"/>
        <v>0</v>
      </c>
      <c r="M928" s="43">
        <f t="shared" si="120"/>
        <v>0</v>
      </c>
      <c r="N928" s="43">
        <v>0</v>
      </c>
      <c r="O928" s="43">
        <v>0</v>
      </c>
      <c r="P928" s="45">
        <v>0</v>
      </c>
    </row>
    <row r="929" spans="1:20" s="56" customFormat="1" x14ac:dyDescent="0.25">
      <c r="A929" s="46">
        <f t="shared" si="121"/>
        <v>44</v>
      </c>
      <c r="B929" s="46" t="s">
        <v>501</v>
      </c>
      <c r="C929" s="47"/>
      <c r="D929" s="48"/>
      <c r="E929" s="49"/>
      <c r="F929" s="46">
        <f t="shared" si="115"/>
        <v>0</v>
      </c>
      <c r="G929" s="46"/>
      <c r="H929" s="46"/>
      <c r="I929" s="46"/>
      <c r="J929" s="46">
        <f t="shared" si="116"/>
        <v>0</v>
      </c>
      <c r="K929" s="45">
        <f t="shared" si="119"/>
        <v>0</v>
      </c>
      <c r="L929" s="43">
        <f t="shared" si="117"/>
        <v>0</v>
      </c>
      <c r="M929" s="43">
        <f t="shared" si="120"/>
        <v>0</v>
      </c>
      <c r="N929" s="43">
        <v>0</v>
      </c>
      <c r="O929" s="43">
        <v>0</v>
      </c>
      <c r="P929" s="45">
        <v>0</v>
      </c>
    </row>
    <row r="930" spans="1:20" s="56" customFormat="1" x14ac:dyDescent="0.25">
      <c r="A930" s="46">
        <f t="shared" si="121"/>
        <v>45</v>
      </c>
      <c r="B930" s="98" t="s">
        <v>2102</v>
      </c>
      <c r="C930" s="47">
        <v>4095</v>
      </c>
      <c r="D930" s="48"/>
      <c r="E930" s="49"/>
      <c r="F930" s="46">
        <f t="shared" si="115"/>
        <v>4095</v>
      </c>
      <c r="G930" s="46">
        <v>84</v>
      </c>
      <c r="H930" s="46"/>
      <c r="I930" s="46"/>
      <c r="J930" s="46">
        <f t="shared" si="116"/>
        <v>84</v>
      </c>
      <c r="K930" s="45">
        <f t="shared" si="119"/>
        <v>5.1741935162454504E-2</v>
      </c>
      <c r="L930" s="43">
        <f t="shared" si="117"/>
        <v>221.53050830129084</v>
      </c>
      <c r="M930" s="43">
        <f t="shared" si="120"/>
        <v>48.736711826283987</v>
      </c>
      <c r="N930" s="43">
        <v>55.855510488052786</v>
      </c>
      <c r="O930" s="43">
        <v>41.813237571636392</v>
      </c>
      <c r="P930" s="45">
        <f t="shared" ref="P930:P933" si="122">(L930+M930+N930+O930)/F930</f>
        <v>8.9850053281383166E-2</v>
      </c>
    </row>
    <row r="931" spans="1:20" s="102" customFormat="1" x14ac:dyDescent="0.25">
      <c r="A931" s="46">
        <f t="shared" si="121"/>
        <v>46</v>
      </c>
      <c r="B931" s="99" t="s">
        <v>1209</v>
      </c>
      <c r="C931" s="47">
        <v>15885</v>
      </c>
      <c r="D931" s="48"/>
      <c r="E931" s="49">
        <v>238.9</v>
      </c>
      <c r="F931" s="46">
        <f t="shared" si="115"/>
        <v>16123.9</v>
      </c>
      <c r="G931" s="46">
        <v>178</v>
      </c>
      <c r="H931" s="46"/>
      <c r="I931" s="46">
        <v>3</v>
      </c>
      <c r="J931" s="46">
        <f t="shared" si="116"/>
        <v>181</v>
      </c>
      <c r="K931" s="45">
        <f t="shared" si="119"/>
        <v>0.20373181645076927</v>
      </c>
      <c r="L931" s="43">
        <f t="shared" si="117"/>
        <v>872.26758554314608</v>
      </c>
      <c r="M931" s="100">
        <f t="shared" si="120"/>
        <v>191.89886881949215</v>
      </c>
      <c r="N931" s="43">
        <v>219.9288560581964</v>
      </c>
      <c r="O931" s="100">
        <v>73.283952961023601</v>
      </c>
      <c r="P931" s="101">
        <f t="shared" si="122"/>
        <v>8.418430177449987E-2</v>
      </c>
    </row>
    <row r="932" spans="1:20" s="56" customFormat="1" x14ac:dyDescent="0.25">
      <c r="A932" s="46">
        <f t="shared" si="121"/>
        <v>47</v>
      </c>
      <c r="B932" s="98" t="s">
        <v>1641</v>
      </c>
      <c r="C932" s="47">
        <v>3468</v>
      </c>
      <c r="D932" s="48"/>
      <c r="E932" s="49"/>
      <c r="F932" s="46">
        <f t="shared" si="115"/>
        <v>3468</v>
      </c>
      <c r="G932" s="46">
        <v>120</v>
      </c>
      <c r="H932" s="46"/>
      <c r="I932" s="46"/>
      <c r="J932" s="46">
        <f t="shared" si="116"/>
        <v>120</v>
      </c>
      <c r="K932" s="45">
        <f t="shared" si="119"/>
        <v>4.3819543624760003E-2</v>
      </c>
      <c r="L932" s="43">
        <f t="shared" si="117"/>
        <v>187.61118505222871</v>
      </c>
      <c r="M932" s="43">
        <f t="shared" si="120"/>
        <v>41.274460711490313</v>
      </c>
      <c r="N932" s="43">
        <v>47.303274816255701</v>
      </c>
      <c r="O932" s="43">
        <v>35.411064199862032</v>
      </c>
      <c r="P932" s="45">
        <f t="shared" si="122"/>
        <v>8.9850053281383138E-2</v>
      </c>
    </row>
    <row r="933" spans="1:20" s="107" customFormat="1" ht="14" x14ac:dyDescent="0.3">
      <c r="A933" s="35"/>
      <c r="B933" s="171" t="s">
        <v>1203</v>
      </c>
      <c r="C933" s="35">
        <f t="shared" ref="C933:O933" si="123">SUM(C886:C932)</f>
        <v>267763.10000000003</v>
      </c>
      <c r="D933" s="35">
        <f t="shared" si="123"/>
        <v>815.1</v>
      </c>
      <c r="E933" s="35">
        <f t="shared" si="123"/>
        <v>8421.49</v>
      </c>
      <c r="F933" s="35">
        <f t="shared" si="123"/>
        <v>276999.69000000006</v>
      </c>
      <c r="G933" s="35">
        <f t="shared" si="123"/>
        <v>5364</v>
      </c>
      <c r="H933" s="35">
        <f t="shared" si="123"/>
        <v>5</v>
      </c>
      <c r="I933" s="35">
        <f t="shared" si="123"/>
        <v>42</v>
      </c>
      <c r="J933" s="35">
        <f t="shared" si="123"/>
        <v>5411</v>
      </c>
      <c r="K933" s="58">
        <f t="shared" si="123"/>
        <v>3.4999999999999987</v>
      </c>
      <c r="L933" s="58">
        <f t="shared" si="123"/>
        <v>14985.074999999992</v>
      </c>
      <c r="M933" s="58">
        <f t="shared" si="123"/>
        <v>3296.7165</v>
      </c>
      <c r="N933" s="58">
        <f t="shared" si="123"/>
        <v>3778.2561880298836</v>
      </c>
      <c r="O933" s="58">
        <f t="shared" si="123"/>
        <v>2732.1340213185181</v>
      </c>
      <c r="P933" s="57">
        <f t="shared" si="122"/>
        <v>8.9502561209900217E-2</v>
      </c>
    </row>
    <row r="934" spans="1:20" s="107" customFormat="1" ht="14" x14ac:dyDescent="0.3">
      <c r="A934" s="545" t="s">
        <v>1883</v>
      </c>
      <c r="B934" s="545"/>
      <c r="C934" s="545"/>
      <c r="D934" s="545"/>
      <c r="E934" s="545"/>
      <c r="F934" s="545"/>
      <c r="G934" s="545"/>
      <c r="H934" s="545"/>
      <c r="I934" s="545"/>
      <c r="J934" s="545"/>
      <c r="K934" s="545"/>
      <c r="L934" s="545"/>
      <c r="M934" s="545"/>
      <c r="N934" s="545"/>
      <c r="O934" s="545"/>
      <c r="P934" s="545"/>
    </row>
    <row r="935" spans="1:20" s="56" customFormat="1" x14ac:dyDescent="0.25">
      <c r="A935" s="46">
        <v>1</v>
      </c>
      <c r="B935" s="46" t="s">
        <v>308</v>
      </c>
      <c r="C935" s="81">
        <v>5786.79</v>
      </c>
      <c r="D935" s="46"/>
      <c r="E935" s="49"/>
      <c r="F935" s="46">
        <f t="shared" ref="F935:F971" si="124">C935+D935+E935</f>
        <v>5786.79</v>
      </c>
      <c r="G935" s="46">
        <v>99</v>
      </c>
      <c r="H935" s="46"/>
      <c r="I935" s="46"/>
      <c r="J935" s="46">
        <f t="shared" ref="J935:J971" si="125">G935+H935+I935</f>
        <v>99</v>
      </c>
      <c r="K935" s="45">
        <f t="shared" ref="K935" si="126">2/200944.39*F935</f>
        <v>5.7595934875315495E-2</v>
      </c>
      <c r="L935" s="43">
        <f t="shared" ref="L935:L971" si="127">K935*4281.45</f>
        <v>246.59411537191951</v>
      </c>
      <c r="M935" s="43">
        <f>L935*0.22</f>
        <v>54.250705381822293</v>
      </c>
      <c r="N935" s="43">
        <v>98.982069839322207</v>
      </c>
      <c r="O935" s="43">
        <v>54.90084829469486</v>
      </c>
      <c r="P935" s="45">
        <f t="shared" ref="P935:P972" si="128">(L935+M935+N935+O935)/F935</f>
        <v>7.8580307715980513E-2</v>
      </c>
    </row>
    <row r="936" spans="1:20" s="56" customFormat="1" x14ac:dyDescent="0.25">
      <c r="A936" s="46">
        <f>A935+1</f>
        <v>2</v>
      </c>
      <c r="B936" s="46" t="s">
        <v>309</v>
      </c>
      <c r="C936" s="81">
        <v>3626.15</v>
      </c>
      <c r="D936" s="48"/>
      <c r="E936" s="49"/>
      <c r="F936" s="46">
        <f t="shared" si="124"/>
        <v>3626.15</v>
      </c>
      <c r="G936" s="46">
        <v>63</v>
      </c>
      <c r="H936" s="46"/>
      <c r="I936" s="46"/>
      <c r="J936" s="46">
        <f t="shared" si="125"/>
        <v>63</v>
      </c>
      <c r="K936" s="45">
        <f t="shared" ref="K936:K971" si="129">2/200944.39*F936</f>
        <v>3.6091079726087397E-2</v>
      </c>
      <c r="L936" s="43">
        <f t="shared" si="127"/>
        <v>154.52215329325688</v>
      </c>
      <c r="M936" s="43">
        <f t="shared" ref="M936:M971" si="130">L936*0.22</f>
        <v>33.994873724516516</v>
      </c>
      <c r="N936" s="43">
        <v>62.024685974064759</v>
      </c>
      <c r="O936" s="43">
        <v>34.40226983246459</v>
      </c>
      <c r="P936" s="45">
        <f t="shared" si="128"/>
        <v>7.8580307715980513E-2</v>
      </c>
    </row>
    <row r="937" spans="1:20" s="56" customFormat="1" x14ac:dyDescent="0.25">
      <c r="A937" s="46">
        <f t="shared" ref="A937:A971" si="131">A936+1</f>
        <v>3</v>
      </c>
      <c r="B937" s="46" t="s">
        <v>310</v>
      </c>
      <c r="C937" s="81">
        <v>7702.04</v>
      </c>
      <c r="D937" s="48"/>
      <c r="E937" s="49"/>
      <c r="F937" s="46">
        <f t="shared" si="124"/>
        <v>7702.04</v>
      </c>
      <c r="G937" s="46">
        <v>135</v>
      </c>
      <c r="H937" s="46"/>
      <c r="I937" s="46"/>
      <c r="J937" s="46">
        <f t="shared" si="125"/>
        <v>135</v>
      </c>
      <c r="K937" s="45">
        <f t="shared" si="129"/>
        <v>7.6658422760645356E-2</v>
      </c>
      <c r="L937" s="43">
        <f t="shared" si="127"/>
        <v>328.20920412856503</v>
      </c>
      <c r="M937" s="43">
        <f t="shared" si="130"/>
        <v>72.206024908284306</v>
      </c>
      <c r="N937" s="43">
        <v>131.74209901953469</v>
      </c>
      <c r="O937" s="43">
        <v>73.071345184406482</v>
      </c>
      <c r="P937" s="45">
        <f t="shared" si="128"/>
        <v>7.8580307715980513E-2</v>
      </c>
    </row>
    <row r="938" spans="1:20" s="56" customFormat="1" x14ac:dyDescent="0.25">
      <c r="A938" s="46">
        <f t="shared" si="131"/>
        <v>4</v>
      </c>
      <c r="B938" s="46" t="s">
        <v>311</v>
      </c>
      <c r="C938" s="81">
        <v>5721.7</v>
      </c>
      <c r="D938" s="48"/>
      <c r="E938" s="49"/>
      <c r="F938" s="46">
        <f t="shared" si="124"/>
        <v>5721.7</v>
      </c>
      <c r="G938" s="46">
        <v>99</v>
      </c>
      <c r="H938" s="46"/>
      <c r="I938" s="46"/>
      <c r="J938" s="46">
        <f t="shared" si="125"/>
        <v>99</v>
      </c>
      <c r="K938" s="45">
        <f t="shared" si="129"/>
        <v>5.6948093947783253E-2</v>
      </c>
      <c r="L938" s="43">
        <f t="shared" si="127"/>
        <v>243.82041683273661</v>
      </c>
      <c r="M938" s="43">
        <f t="shared" si="130"/>
        <v>53.640491703202052</v>
      </c>
      <c r="N938" s="43">
        <v>97.868716334902388</v>
      </c>
      <c r="O938" s="43">
        <v>54.283321787684635</v>
      </c>
      <c r="P938" s="45">
        <f t="shared" si="128"/>
        <v>7.8580307715980513E-2</v>
      </c>
    </row>
    <row r="939" spans="1:20" s="56" customFormat="1" ht="13" x14ac:dyDescent="0.3">
      <c r="A939" s="46">
        <f t="shared" si="131"/>
        <v>5</v>
      </c>
      <c r="B939" s="46" t="s">
        <v>312</v>
      </c>
      <c r="C939" s="81">
        <v>5777.4</v>
      </c>
      <c r="D939" s="48"/>
      <c r="E939" s="49"/>
      <c r="F939" s="46">
        <f t="shared" si="124"/>
        <v>5777.4</v>
      </c>
      <c r="G939" s="46">
        <v>99</v>
      </c>
      <c r="H939" s="46"/>
      <c r="I939" s="46"/>
      <c r="J939" s="46">
        <f t="shared" si="125"/>
        <v>99</v>
      </c>
      <c r="K939" s="45">
        <f t="shared" si="129"/>
        <v>5.7502476182589607E-2</v>
      </c>
      <c r="L939" s="43">
        <f t="shared" si="127"/>
        <v>246.19397665194828</v>
      </c>
      <c r="M939" s="43">
        <f t="shared" si="130"/>
        <v>54.16267486342862</v>
      </c>
      <c r="N939" s="43">
        <v>98.821455468351203</v>
      </c>
      <c r="O939" s="43">
        <v>54.811762814577698</v>
      </c>
      <c r="P939" s="45">
        <f t="shared" si="128"/>
        <v>7.8580307715980513E-2</v>
      </c>
      <c r="Q939" s="103"/>
      <c r="R939" s="104"/>
      <c r="S939" s="104"/>
      <c r="T939" s="104"/>
    </row>
    <row r="940" spans="1:20" s="56" customFormat="1" x14ac:dyDescent="0.25">
      <c r="A940" s="46">
        <f t="shared" si="131"/>
        <v>6</v>
      </c>
      <c r="B940" s="46" t="s">
        <v>313</v>
      </c>
      <c r="C940" s="81">
        <v>5627.6</v>
      </c>
      <c r="D940" s="48"/>
      <c r="E940" s="49">
        <v>46.65</v>
      </c>
      <c r="F940" s="46">
        <f t="shared" si="124"/>
        <v>5674.25</v>
      </c>
      <c r="G940" s="46">
        <v>99</v>
      </c>
      <c r="H940" s="46"/>
      <c r="I940" s="46">
        <v>1</v>
      </c>
      <c r="J940" s="46">
        <f t="shared" si="125"/>
        <v>100</v>
      </c>
      <c r="K940" s="45">
        <f t="shared" si="129"/>
        <v>5.6475823982943728E-2</v>
      </c>
      <c r="L940" s="43">
        <f t="shared" si="127"/>
        <v>241.79841659177441</v>
      </c>
      <c r="M940" s="43">
        <f t="shared" si="130"/>
        <v>53.195651650190371</v>
      </c>
      <c r="N940" s="43">
        <v>97.057092064127772</v>
      </c>
      <c r="O940" s="43">
        <v>53.833150751309844</v>
      </c>
      <c r="P940" s="45">
        <f t="shared" si="128"/>
        <v>7.8580307715980513E-2</v>
      </c>
    </row>
    <row r="941" spans="1:20" s="56" customFormat="1" x14ac:dyDescent="0.25">
      <c r="A941" s="46">
        <f t="shared" si="131"/>
        <v>7</v>
      </c>
      <c r="B941" s="46" t="s">
        <v>314</v>
      </c>
      <c r="C941" s="81">
        <v>4060.15</v>
      </c>
      <c r="D941" s="48">
        <v>29</v>
      </c>
      <c r="E941" s="49"/>
      <c r="F941" s="46">
        <f t="shared" si="124"/>
        <v>4089.15</v>
      </c>
      <c r="G941" s="46">
        <v>72</v>
      </c>
      <c r="H941" s="46">
        <v>1</v>
      </c>
      <c r="I941" s="46"/>
      <c r="J941" s="46">
        <f t="shared" si="125"/>
        <v>73</v>
      </c>
      <c r="K941" s="45">
        <f t="shared" si="129"/>
        <v>4.0699319846650109E-2</v>
      </c>
      <c r="L941" s="43">
        <f t="shared" si="127"/>
        <v>174.25210295744009</v>
      </c>
      <c r="M941" s="43">
        <f t="shared" si="130"/>
        <v>38.335462650636821</v>
      </c>
      <c r="N941" s="43">
        <v>69.944223115659014</v>
      </c>
      <c r="O941" s="43">
        <v>38.794876573065814</v>
      </c>
      <c r="P941" s="45">
        <f t="shared" si="128"/>
        <v>7.8580307715980527E-2</v>
      </c>
    </row>
    <row r="942" spans="1:20" s="56" customFormat="1" x14ac:dyDescent="0.25">
      <c r="A942" s="46">
        <f t="shared" si="131"/>
        <v>8</v>
      </c>
      <c r="B942" s="46" t="s">
        <v>315</v>
      </c>
      <c r="C942" s="81">
        <v>3998.55</v>
      </c>
      <c r="D942" s="48"/>
      <c r="E942" s="49"/>
      <c r="F942" s="46">
        <f t="shared" si="124"/>
        <v>3998.55</v>
      </c>
      <c r="G942" s="46">
        <v>72</v>
      </c>
      <c r="H942" s="46"/>
      <c r="I942" s="46"/>
      <c r="J942" s="46">
        <f t="shared" si="125"/>
        <v>72</v>
      </c>
      <c r="K942" s="45">
        <f t="shared" si="129"/>
        <v>3.9797577827378007E-2</v>
      </c>
      <c r="L942" s="43">
        <f t="shared" si="127"/>
        <v>170.39133958902755</v>
      </c>
      <c r="M942" s="43">
        <f t="shared" si="130"/>
        <v>37.486094709586062</v>
      </c>
      <c r="N942" s="43">
        <v>68.394525351018743</v>
      </c>
      <c r="O942" s="43">
        <v>37.935329768101511</v>
      </c>
      <c r="P942" s="45">
        <f t="shared" si="128"/>
        <v>7.8580307715980513E-2</v>
      </c>
    </row>
    <row r="943" spans="1:20" s="56" customFormat="1" x14ac:dyDescent="0.25">
      <c r="A943" s="46">
        <f t="shared" si="131"/>
        <v>9</v>
      </c>
      <c r="B943" s="46" t="s">
        <v>316</v>
      </c>
      <c r="C943" s="81">
        <v>9976.0499999999993</v>
      </c>
      <c r="D943" s="48"/>
      <c r="E943" s="49">
        <v>37.299999999999997</v>
      </c>
      <c r="F943" s="46">
        <f t="shared" si="124"/>
        <v>10013.349999999999</v>
      </c>
      <c r="G943" s="46">
        <v>179</v>
      </c>
      <c r="H943" s="46"/>
      <c r="I943" s="46">
        <v>1</v>
      </c>
      <c r="J943" s="46">
        <f t="shared" si="125"/>
        <v>180</v>
      </c>
      <c r="K943" s="45">
        <f t="shared" si="129"/>
        <v>9.9662896784528263E-2</v>
      </c>
      <c r="L943" s="43">
        <f t="shared" si="127"/>
        <v>426.70170943811848</v>
      </c>
      <c r="M943" s="43">
        <f t="shared" si="130"/>
        <v>93.874376076386071</v>
      </c>
      <c r="N943" s="43">
        <v>171.2766678980189</v>
      </c>
      <c r="O943" s="43">
        <v>94.999370855289825</v>
      </c>
      <c r="P943" s="45">
        <f t="shared" si="128"/>
        <v>7.8580307715980513E-2</v>
      </c>
    </row>
    <row r="944" spans="1:20" s="56" customFormat="1" x14ac:dyDescent="0.25">
      <c r="A944" s="46">
        <f t="shared" si="131"/>
        <v>10</v>
      </c>
      <c r="B944" s="46" t="s">
        <v>317</v>
      </c>
      <c r="C944" s="81">
        <v>8239.06</v>
      </c>
      <c r="D944" s="48"/>
      <c r="E944" s="49"/>
      <c r="F944" s="46">
        <f t="shared" si="124"/>
        <v>8239.06</v>
      </c>
      <c r="G944" s="46">
        <v>144</v>
      </c>
      <c r="H944" s="46"/>
      <c r="I944" s="46"/>
      <c r="J944" s="46">
        <f t="shared" si="125"/>
        <v>144</v>
      </c>
      <c r="K944" s="45">
        <f t="shared" si="129"/>
        <v>8.2003384120352879E-2</v>
      </c>
      <c r="L944" s="43">
        <f t="shared" si="127"/>
        <v>351.0933889420848</v>
      </c>
      <c r="M944" s="43">
        <f t="shared" si="130"/>
        <v>77.24054556725865</v>
      </c>
      <c r="N944" s="43">
        <v>140.92773581387365</v>
      </c>
      <c r="O944" s="43">
        <v>78.166199767209207</v>
      </c>
      <c r="P944" s="45">
        <f t="shared" si="128"/>
        <v>7.8580307715980499E-2</v>
      </c>
    </row>
    <row r="945" spans="1:16" s="56" customFormat="1" x14ac:dyDescent="0.25">
      <c r="A945" s="46">
        <f t="shared" si="131"/>
        <v>11</v>
      </c>
      <c r="B945" s="46" t="s">
        <v>318</v>
      </c>
      <c r="C945" s="81">
        <v>5737.55</v>
      </c>
      <c r="D945" s="48"/>
      <c r="E945" s="49"/>
      <c r="F945" s="46">
        <f t="shared" si="124"/>
        <v>5737.55</v>
      </c>
      <c r="G945" s="46">
        <v>99</v>
      </c>
      <c r="H945" s="46"/>
      <c r="I945" s="46"/>
      <c r="J945" s="46">
        <f t="shared" si="125"/>
        <v>99</v>
      </c>
      <c r="K945" s="45">
        <f t="shared" si="129"/>
        <v>5.7105849036143776E-2</v>
      </c>
      <c r="L945" s="43">
        <f t="shared" si="127"/>
        <v>244.49583735579776</v>
      </c>
      <c r="M945" s="43">
        <f t="shared" si="130"/>
        <v>53.789084218275505</v>
      </c>
      <c r="N945" s="43">
        <v>98.139827919555259</v>
      </c>
      <c r="O945" s="43">
        <v>54.433695042195495</v>
      </c>
      <c r="P945" s="45">
        <f t="shared" si="128"/>
        <v>7.8580307715980527E-2</v>
      </c>
    </row>
    <row r="946" spans="1:16" s="56" customFormat="1" x14ac:dyDescent="0.25">
      <c r="A946" s="46">
        <f t="shared" si="131"/>
        <v>12</v>
      </c>
      <c r="B946" s="46" t="s">
        <v>319</v>
      </c>
      <c r="C946" s="81">
        <v>4073.5</v>
      </c>
      <c r="D946" s="48"/>
      <c r="E946" s="49"/>
      <c r="F946" s="46">
        <f t="shared" si="124"/>
        <v>4073.5</v>
      </c>
      <c r="G946" s="46">
        <v>72</v>
      </c>
      <c r="H946" s="46"/>
      <c r="I946" s="46"/>
      <c r="J946" s="46">
        <f t="shared" si="125"/>
        <v>72</v>
      </c>
      <c r="K946" s="45">
        <f t="shared" si="129"/>
        <v>4.0543555358773631E-2</v>
      </c>
      <c r="L946" s="43">
        <f t="shared" si="127"/>
        <v>173.58520509082135</v>
      </c>
      <c r="M946" s="43">
        <f t="shared" si="130"/>
        <v>38.188745119980695</v>
      </c>
      <c r="N946" s="43">
        <v>69.676532497374012</v>
      </c>
      <c r="O946" s="43">
        <v>38.646400772870543</v>
      </c>
      <c r="P946" s="45">
        <f t="shared" si="128"/>
        <v>7.8580307715980513E-2</v>
      </c>
    </row>
    <row r="947" spans="1:16" s="56" customFormat="1" x14ac:dyDescent="0.25">
      <c r="A947" s="46">
        <f t="shared" si="131"/>
        <v>13</v>
      </c>
      <c r="B947" s="46" t="s">
        <v>320</v>
      </c>
      <c r="C947" s="81">
        <v>3747.29</v>
      </c>
      <c r="D947" s="48"/>
      <c r="E947" s="49"/>
      <c r="F947" s="46">
        <f t="shared" si="124"/>
        <v>3747.29</v>
      </c>
      <c r="G947" s="46">
        <v>63</v>
      </c>
      <c r="H947" s="46"/>
      <c r="I947" s="46"/>
      <c r="J947" s="46">
        <f t="shared" si="125"/>
        <v>63</v>
      </c>
      <c r="K947" s="45">
        <f t="shared" si="129"/>
        <v>3.7296786439273068E-2</v>
      </c>
      <c r="L947" s="43">
        <f t="shared" si="127"/>
        <v>159.68432630042568</v>
      </c>
      <c r="M947" s="43">
        <f t="shared" si="130"/>
        <v>35.130551786093648</v>
      </c>
      <c r="N947" s="43">
        <v>64.096765303077134</v>
      </c>
      <c r="O947" s="43">
        <v>35.551557911420161</v>
      </c>
      <c r="P947" s="45">
        <f t="shared" si="128"/>
        <v>7.8580307715980513E-2</v>
      </c>
    </row>
    <row r="948" spans="1:16" s="56" customFormat="1" x14ac:dyDescent="0.25">
      <c r="A948" s="46">
        <f t="shared" si="131"/>
        <v>14</v>
      </c>
      <c r="B948" s="46" t="s">
        <v>321</v>
      </c>
      <c r="C948" s="81">
        <v>3638.7</v>
      </c>
      <c r="D948" s="48"/>
      <c r="E948" s="49"/>
      <c r="F948" s="46">
        <f t="shared" si="124"/>
        <v>3638.7</v>
      </c>
      <c r="G948" s="46">
        <v>63</v>
      </c>
      <c r="H948" s="46"/>
      <c r="I948" s="46"/>
      <c r="J948" s="46">
        <f t="shared" si="125"/>
        <v>63</v>
      </c>
      <c r="K948" s="45">
        <f t="shared" si="129"/>
        <v>3.6215989906461181E-2</v>
      </c>
      <c r="L948" s="43">
        <f t="shared" si="127"/>
        <v>155.05694998501821</v>
      </c>
      <c r="M948" s="43">
        <f t="shared" si="130"/>
        <v>34.112528996704008</v>
      </c>
      <c r="N948" s="43">
        <v>62.239351613647926</v>
      </c>
      <c r="O948" s="43">
        <v>34.521335090768147</v>
      </c>
      <c r="P948" s="45">
        <f t="shared" si="128"/>
        <v>7.8580307715980527E-2</v>
      </c>
    </row>
    <row r="949" spans="1:16" s="56" customFormat="1" x14ac:dyDescent="0.25">
      <c r="A949" s="46">
        <f t="shared" si="131"/>
        <v>15</v>
      </c>
      <c r="B949" s="46" t="s">
        <v>322</v>
      </c>
      <c r="C949" s="81">
        <v>6155.56</v>
      </c>
      <c r="D949" s="48"/>
      <c r="E949" s="49"/>
      <c r="F949" s="46">
        <f t="shared" si="124"/>
        <v>6155.56</v>
      </c>
      <c r="G949" s="46">
        <v>108</v>
      </c>
      <c r="H949" s="46"/>
      <c r="I949" s="46"/>
      <c r="J949" s="46">
        <f t="shared" si="125"/>
        <v>108</v>
      </c>
      <c r="K949" s="45">
        <f t="shared" si="129"/>
        <v>6.1266303577820702E-2</v>
      </c>
      <c r="L949" s="43">
        <f t="shared" si="127"/>
        <v>262.30861545326042</v>
      </c>
      <c r="M949" s="43">
        <f t="shared" si="130"/>
        <v>57.707895399717295</v>
      </c>
      <c r="N949" s="43">
        <v>105.28981867669955</v>
      </c>
      <c r="O949" s="43">
        <v>58.399469434503743</v>
      </c>
      <c r="P949" s="45">
        <f t="shared" si="128"/>
        <v>7.8580307715980499E-2</v>
      </c>
    </row>
    <row r="950" spans="1:16" s="56" customFormat="1" x14ac:dyDescent="0.25">
      <c r="A950" s="46">
        <f t="shared" si="131"/>
        <v>16</v>
      </c>
      <c r="B950" s="46" t="s">
        <v>323</v>
      </c>
      <c r="C950" s="81">
        <v>3981.75</v>
      </c>
      <c r="D950" s="48"/>
      <c r="E950" s="49"/>
      <c r="F950" s="46">
        <f t="shared" si="124"/>
        <v>3981.75</v>
      </c>
      <c r="G950" s="46">
        <v>72</v>
      </c>
      <c r="H950" s="46"/>
      <c r="I950" s="46"/>
      <c r="J950" s="46">
        <f t="shared" si="125"/>
        <v>72</v>
      </c>
      <c r="K950" s="45">
        <f t="shared" si="129"/>
        <v>3.9630367386718282E-2</v>
      </c>
      <c r="L950" s="43">
        <f t="shared" si="127"/>
        <v>169.67543644786497</v>
      </c>
      <c r="M950" s="43">
        <f t="shared" si="130"/>
        <v>37.328596018530291</v>
      </c>
      <c r="N950" s="43">
        <v>68.107164176118573</v>
      </c>
      <c r="O950" s="43">
        <v>37.775943605591571</v>
      </c>
      <c r="P950" s="45">
        <f t="shared" si="128"/>
        <v>7.8580307715980513E-2</v>
      </c>
    </row>
    <row r="951" spans="1:16" s="56" customFormat="1" x14ac:dyDescent="0.25">
      <c r="A951" s="46">
        <f t="shared" si="131"/>
        <v>17</v>
      </c>
      <c r="B951" s="46" t="s">
        <v>324</v>
      </c>
      <c r="C951" s="81">
        <v>4019.15</v>
      </c>
      <c r="D951" s="48"/>
      <c r="E951" s="49"/>
      <c r="F951" s="46">
        <f t="shared" si="124"/>
        <v>4019.15</v>
      </c>
      <c r="G951" s="46">
        <v>72</v>
      </c>
      <c r="H951" s="46"/>
      <c r="I951" s="46"/>
      <c r="J951" s="46">
        <f t="shared" si="125"/>
        <v>72</v>
      </c>
      <c r="K951" s="45">
        <f t="shared" si="129"/>
        <v>4.0002609677234575E-2</v>
      </c>
      <c r="L951" s="43">
        <f t="shared" si="127"/>
        <v>171.26917320259597</v>
      </c>
      <c r="M951" s="43">
        <f t="shared" si="130"/>
        <v>37.679218104571113</v>
      </c>
      <c r="N951" s="43">
        <v>68.746884886908262</v>
      </c>
      <c r="O951" s="43">
        <v>38.130767562607744</v>
      </c>
      <c r="P951" s="45">
        <f t="shared" si="128"/>
        <v>7.8580307715980513E-2</v>
      </c>
    </row>
    <row r="952" spans="1:16" s="56" customFormat="1" x14ac:dyDescent="0.25">
      <c r="A952" s="46">
        <f t="shared" si="131"/>
        <v>18</v>
      </c>
      <c r="B952" s="46" t="s">
        <v>325</v>
      </c>
      <c r="C952" s="81">
        <v>2190.5</v>
      </c>
      <c r="D952" s="48"/>
      <c r="E952" s="49"/>
      <c r="F952" s="46">
        <f t="shared" si="124"/>
        <v>2190.5</v>
      </c>
      <c r="G952" s="46">
        <v>43</v>
      </c>
      <c r="H952" s="46"/>
      <c r="I952" s="46"/>
      <c r="J952" s="46">
        <f t="shared" si="125"/>
        <v>43</v>
      </c>
      <c r="K952" s="45">
        <f t="shared" si="129"/>
        <v>2.1802051801495925E-2</v>
      </c>
      <c r="L952" s="43">
        <f t="shared" si="127"/>
        <v>93.344394685514729</v>
      </c>
      <c r="M952" s="43">
        <f t="shared" si="130"/>
        <v>20.535766830813241</v>
      </c>
      <c r="N952" s="43">
        <v>37.468134143978844</v>
      </c>
      <c r="O952" s="43">
        <v>20.781868391548524</v>
      </c>
      <c r="P952" s="45">
        <f t="shared" si="128"/>
        <v>7.8580307715980527E-2</v>
      </c>
    </row>
    <row r="953" spans="1:16" s="56" customFormat="1" x14ac:dyDescent="0.25">
      <c r="A953" s="46">
        <f t="shared" si="131"/>
        <v>19</v>
      </c>
      <c r="B953" s="46" t="s">
        <v>326</v>
      </c>
      <c r="C953" s="81">
        <v>3923.4</v>
      </c>
      <c r="D953" s="48"/>
      <c r="E953" s="49"/>
      <c r="F953" s="46">
        <f t="shared" si="124"/>
        <v>3923.4</v>
      </c>
      <c r="G953" s="46">
        <v>163</v>
      </c>
      <c r="H953" s="46"/>
      <c r="I953" s="46"/>
      <c r="J953" s="46">
        <f t="shared" si="125"/>
        <v>163</v>
      </c>
      <c r="K953" s="45">
        <f t="shared" si="129"/>
        <v>3.9049609695498338E-2</v>
      </c>
      <c r="L953" s="43">
        <f t="shared" si="127"/>
        <v>167.18895143079135</v>
      </c>
      <c r="M953" s="43">
        <f t="shared" si="130"/>
        <v>36.781569314774096</v>
      </c>
      <c r="N953" s="43">
        <v>67.109097238295632</v>
      </c>
      <c r="O953" s="43">
        <v>37.22236130901689</v>
      </c>
      <c r="P953" s="45">
        <f t="shared" si="128"/>
        <v>7.8580307715980513E-2</v>
      </c>
    </row>
    <row r="954" spans="1:16" s="56" customFormat="1" x14ac:dyDescent="0.25">
      <c r="A954" s="46">
        <f t="shared" si="131"/>
        <v>20</v>
      </c>
      <c r="B954" s="46" t="s">
        <v>327</v>
      </c>
      <c r="C954" s="81">
        <v>7774.24</v>
      </c>
      <c r="D954" s="48"/>
      <c r="E954" s="49"/>
      <c r="F954" s="46">
        <f t="shared" si="124"/>
        <v>7774.24</v>
      </c>
      <c r="G954" s="46">
        <v>144</v>
      </c>
      <c r="H954" s="46"/>
      <c r="I954" s="46"/>
      <c r="J954" s="46">
        <f t="shared" si="125"/>
        <v>144</v>
      </c>
      <c r="K954" s="45">
        <f t="shared" si="129"/>
        <v>7.7377029535385375E-2</v>
      </c>
      <c r="L954" s="43">
        <f t="shared" si="127"/>
        <v>331.28588310427568</v>
      </c>
      <c r="M954" s="43">
        <f t="shared" si="130"/>
        <v>72.882894282940654</v>
      </c>
      <c r="N954" s="43">
        <v>132.97706787833189</v>
      </c>
      <c r="O954" s="43">
        <v>73.75632619233609</v>
      </c>
      <c r="P954" s="45">
        <f t="shared" si="128"/>
        <v>7.8580307715980513E-2</v>
      </c>
    </row>
    <row r="955" spans="1:16" s="56" customFormat="1" x14ac:dyDescent="0.25">
      <c r="A955" s="46">
        <f t="shared" si="131"/>
        <v>21</v>
      </c>
      <c r="B955" s="46" t="s">
        <v>328</v>
      </c>
      <c r="C955" s="81">
        <v>13720.72</v>
      </c>
      <c r="D955" s="48">
        <v>29.7</v>
      </c>
      <c r="E955" s="49"/>
      <c r="F955" s="46">
        <f t="shared" si="124"/>
        <v>13750.42</v>
      </c>
      <c r="G955" s="46">
        <v>251</v>
      </c>
      <c r="H955" s="46">
        <v>1</v>
      </c>
      <c r="I955" s="46"/>
      <c r="J955" s="46">
        <f t="shared" si="125"/>
        <v>252</v>
      </c>
      <c r="K955" s="45">
        <f t="shared" si="129"/>
        <v>0.13685796353906668</v>
      </c>
      <c r="L955" s="43">
        <f t="shared" si="127"/>
        <v>585.95052799433699</v>
      </c>
      <c r="M955" s="43">
        <f t="shared" si="130"/>
        <v>128.90911615875413</v>
      </c>
      <c r="N955" s="43">
        <v>235.19862181969845</v>
      </c>
      <c r="O955" s="43">
        <v>130.45396885118313</v>
      </c>
      <c r="P955" s="45">
        <f t="shared" si="128"/>
        <v>7.8580307715980513E-2</v>
      </c>
    </row>
    <row r="956" spans="1:16" s="56" customFormat="1" x14ac:dyDescent="0.25">
      <c r="A956" s="46">
        <f t="shared" si="131"/>
        <v>22</v>
      </c>
      <c r="B956" s="46" t="s">
        <v>329</v>
      </c>
      <c r="C956" s="81">
        <v>7628.53</v>
      </c>
      <c r="D956" s="48"/>
      <c r="E956" s="49"/>
      <c r="F956" s="46">
        <f t="shared" si="124"/>
        <v>7628.53</v>
      </c>
      <c r="G956" s="46">
        <v>144</v>
      </c>
      <c r="H956" s="46"/>
      <c r="I956" s="46"/>
      <c r="J956" s="46">
        <f t="shared" si="125"/>
        <v>144</v>
      </c>
      <c r="K956" s="45">
        <f t="shared" si="129"/>
        <v>7.5926777552734845E-2</v>
      </c>
      <c r="L956" s="43">
        <f t="shared" si="127"/>
        <v>325.07670175315661</v>
      </c>
      <c r="M956" s="43">
        <f t="shared" si="130"/>
        <v>71.51687438569445</v>
      </c>
      <c r="N956" s="43">
        <v>130.48472283102799</v>
      </c>
      <c r="O956" s="43">
        <v>72.373935850709728</v>
      </c>
      <c r="P956" s="45">
        <f t="shared" si="128"/>
        <v>7.8580307715980499E-2</v>
      </c>
    </row>
    <row r="957" spans="1:16" s="56" customFormat="1" x14ac:dyDescent="0.25">
      <c r="A957" s="46">
        <f t="shared" si="131"/>
        <v>23</v>
      </c>
      <c r="B957" s="46" t="s">
        <v>330</v>
      </c>
      <c r="C957" s="81">
        <v>7731.41</v>
      </c>
      <c r="D957" s="48"/>
      <c r="E957" s="49"/>
      <c r="F957" s="46">
        <f t="shared" si="124"/>
        <v>7731.41</v>
      </c>
      <c r="G957" s="46">
        <v>135</v>
      </c>
      <c r="H957" s="46"/>
      <c r="I957" s="46"/>
      <c r="J957" s="46">
        <f t="shared" si="125"/>
        <v>135</v>
      </c>
      <c r="K957" s="45">
        <f t="shared" si="129"/>
        <v>7.6950742441727268E-2</v>
      </c>
      <c r="L957" s="43">
        <f t="shared" si="127"/>
        <v>329.46075622713317</v>
      </c>
      <c r="M957" s="43">
        <f t="shared" si="130"/>
        <v>72.481366369969294</v>
      </c>
      <c r="N957" s="43">
        <v>132.24446793065482</v>
      </c>
      <c r="O957" s="43">
        <v>73.34998635065152</v>
      </c>
      <c r="P957" s="45">
        <f t="shared" si="128"/>
        <v>7.8580307715980499E-2</v>
      </c>
    </row>
    <row r="958" spans="1:16" s="56" customFormat="1" x14ac:dyDescent="0.25">
      <c r="A958" s="46">
        <f t="shared" si="131"/>
        <v>24</v>
      </c>
      <c r="B958" s="46" t="s">
        <v>331</v>
      </c>
      <c r="C958" s="81">
        <v>7718.47</v>
      </c>
      <c r="D958" s="48"/>
      <c r="E958" s="49"/>
      <c r="F958" s="46">
        <f t="shared" si="124"/>
        <v>7718.47</v>
      </c>
      <c r="G958" s="46">
        <v>135</v>
      </c>
      <c r="H958" s="46"/>
      <c r="I958" s="46"/>
      <c r="J958" s="46">
        <f t="shared" si="125"/>
        <v>135</v>
      </c>
      <c r="K958" s="45">
        <f t="shared" si="129"/>
        <v>7.682195059040961E-2</v>
      </c>
      <c r="L958" s="43">
        <f t="shared" si="127"/>
        <v>328.90934035530921</v>
      </c>
      <c r="M958" s="43">
        <f t="shared" si="130"/>
        <v>72.360054878168029</v>
      </c>
      <c r="N958" s="43">
        <v>132.02313140665436</v>
      </c>
      <c r="O958" s="43">
        <v>73.227221056432583</v>
      </c>
      <c r="P958" s="45">
        <f t="shared" si="128"/>
        <v>7.8580307715980513E-2</v>
      </c>
    </row>
    <row r="959" spans="1:16" s="56" customFormat="1" x14ac:dyDescent="0.25">
      <c r="A959" s="46">
        <f t="shared" si="131"/>
        <v>25</v>
      </c>
      <c r="B959" s="46" t="s">
        <v>332</v>
      </c>
      <c r="C959" s="81">
        <v>7958</v>
      </c>
      <c r="D959" s="48"/>
      <c r="E959" s="49"/>
      <c r="F959" s="46">
        <f t="shared" si="124"/>
        <v>7958</v>
      </c>
      <c r="G959" s="46">
        <v>144</v>
      </c>
      <c r="H959" s="46"/>
      <c r="I959" s="46"/>
      <c r="J959" s="46">
        <f t="shared" si="125"/>
        <v>144</v>
      </c>
      <c r="K959" s="45">
        <f t="shared" si="129"/>
        <v>7.920599326012534E-2</v>
      </c>
      <c r="L959" s="43">
        <f t="shared" si="127"/>
        <v>339.11649984356364</v>
      </c>
      <c r="M959" s="43">
        <f t="shared" si="130"/>
        <v>74.605629965584001</v>
      </c>
      <c r="N959" s="43">
        <v>136.12025177712101</v>
      </c>
      <c r="O959" s="43">
        <v>75.499707217504309</v>
      </c>
      <c r="P959" s="45">
        <f t="shared" si="128"/>
        <v>7.8580307715980527E-2</v>
      </c>
    </row>
    <row r="960" spans="1:16" s="56" customFormat="1" x14ac:dyDescent="0.25">
      <c r="A960" s="46">
        <f t="shared" si="131"/>
        <v>26</v>
      </c>
      <c r="B960" s="46" t="s">
        <v>333</v>
      </c>
      <c r="C960" s="81">
        <v>3973.2</v>
      </c>
      <c r="D960" s="48"/>
      <c r="E960" s="49"/>
      <c r="F960" s="46">
        <f t="shared" si="124"/>
        <v>3973.2</v>
      </c>
      <c r="G960" s="46">
        <v>72</v>
      </c>
      <c r="H960" s="46"/>
      <c r="I960" s="46"/>
      <c r="J960" s="46">
        <f t="shared" si="125"/>
        <v>72</v>
      </c>
      <c r="K960" s="45">
        <f t="shared" si="129"/>
        <v>3.9545269216025379E-2</v>
      </c>
      <c r="L960" s="43">
        <f t="shared" si="127"/>
        <v>169.31109288495185</v>
      </c>
      <c r="M960" s="43">
        <f t="shared" si="130"/>
        <v>37.248440434689407</v>
      </c>
      <c r="N960" s="43">
        <v>67.960917863892575</v>
      </c>
      <c r="O960" s="43">
        <v>37.694827433599905</v>
      </c>
      <c r="P960" s="45">
        <f t="shared" si="128"/>
        <v>7.8580307715980513E-2</v>
      </c>
    </row>
    <row r="961" spans="1:16" s="56" customFormat="1" x14ac:dyDescent="0.25">
      <c r="A961" s="46">
        <f t="shared" si="131"/>
        <v>27</v>
      </c>
      <c r="B961" s="46" t="s">
        <v>334</v>
      </c>
      <c r="C961" s="81">
        <v>4035</v>
      </c>
      <c r="D961" s="48"/>
      <c r="E961" s="49"/>
      <c r="F961" s="46">
        <f t="shared" si="124"/>
        <v>4035</v>
      </c>
      <c r="G961" s="46">
        <v>163</v>
      </c>
      <c r="H961" s="46"/>
      <c r="I961" s="46"/>
      <c r="J961" s="46">
        <f t="shared" si="125"/>
        <v>163</v>
      </c>
      <c r="K961" s="45">
        <f t="shared" si="129"/>
        <v>4.0160364765595091E-2</v>
      </c>
      <c r="L961" s="43">
        <f t="shared" si="127"/>
        <v>171.94459372565709</v>
      </c>
      <c r="M961" s="43">
        <f t="shared" si="130"/>
        <v>37.827810619644559</v>
      </c>
      <c r="N961" s="43">
        <v>69.017996471561105</v>
      </c>
      <c r="O961" s="43">
        <v>38.281140817118597</v>
      </c>
      <c r="P961" s="45">
        <f t="shared" si="128"/>
        <v>7.8580307715980513E-2</v>
      </c>
    </row>
    <row r="962" spans="1:16" s="56" customFormat="1" x14ac:dyDescent="0.25">
      <c r="A962" s="46">
        <f t="shared" si="131"/>
        <v>28</v>
      </c>
      <c r="B962" s="46" t="s">
        <v>335</v>
      </c>
      <c r="C962" s="81">
        <v>3981.6</v>
      </c>
      <c r="D962" s="48"/>
      <c r="E962" s="49"/>
      <c r="F962" s="46">
        <f t="shared" si="124"/>
        <v>3981.6</v>
      </c>
      <c r="G962" s="46">
        <v>163</v>
      </c>
      <c r="H962" s="46"/>
      <c r="I962" s="46"/>
      <c r="J962" s="46">
        <f t="shared" si="125"/>
        <v>163</v>
      </c>
      <c r="K962" s="45">
        <f t="shared" si="129"/>
        <v>3.9628874436355245E-2</v>
      </c>
      <c r="L962" s="43">
        <f t="shared" si="127"/>
        <v>169.66904445553317</v>
      </c>
      <c r="M962" s="43">
        <f t="shared" si="130"/>
        <v>37.327189780217296</v>
      </c>
      <c r="N962" s="43">
        <v>68.104598451342682</v>
      </c>
      <c r="O962" s="43">
        <v>37.774520514854878</v>
      </c>
      <c r="P962" s="45">
        <f t="shared" si="128"/>
        <v>7.8580307715980513E-2</v>
      </c>
    </row>
    <row r="963" spans="1:16" s="56" customFormat="1" x14ac:dyDescent="0.25">
      <c r="A963" s="46">
        <f t="shared" si="131"/>
        <v>29</v>
      </c>
      <c r="B963" s="46" t="s">
        <v>336</v>
      </c>
      <c r="C963" s="81">
        <v>3970.65</v>
      </c>
      <c r="D963" s="48"/>
      <c r="E963" s="49">
        <v>104.6</v>
      </c>
      <c r="F963" s="46">
        <f t="shared" si="124"/>
        <v>4075.25</v>
      </c>
      <c r="G963" s="46">
        <v>72</v>
      </c>
      <c r="H963" s="46"/>
      <c r="I963" s="46">
        <v>2</v>
      </c>
      <c r="J963" s="46">
        <f t="shared" si="125"/>
        <v>74</v>
      </c>
      <c r="K963" s="45">
        <f t="shared" si="129"/>
        <v>4.0560973113009019E-2</v>
      </c>
      <c r="L963" s="43">
        <f t="shared" si="127"/>
        <v>173.65977833469245</v>
      </c>
      <c r="M963" s="43">
        <f t="shared" si="130"/>
        <v>38.205151233632336</v>
      </c>
      <c r="N963" s="43">
        <v>69.706465953092788</v>
      </c>
      <c r="O963" s="43">
        <v>38.663003498131985</v>
      </c>
      <c r="P963" s="45">
        <f t="shared" si="128"/>
        <v>7.8580307715980499E-2</v>
      </c>
    </row>
    <row r="964" spans="1:16" s="56" customFormat="1" x14ac:dyDescent="0.25">
      <c r="A964" s="46">
        <f t="shared" si="131"/>
        <v>30</v>
      </c>
      <c r="B964" s="46" t="s">
        <v>337</v>
      </c>
      <c r="C964" s="81">
        <v>4030.55</v>
      </c>
      <c r="D964" s="48"/>
      <c r="E964" s="49"/>
      <c r="F964" s="46">
        <f t="shared" si="124"/>
        <v>4030.55</v>
      </c>
      <c r="G964" s="46">
        <v>72</v>
      </c>
      <c r="H964" s="46"/>
      <c r="I964" s="46"/>
      <c r="J964" s="46">
        <f t="shared" si="125"/>
        <v>72</v>
      </c>
      <c r="K964" s="45">
        <f t="shared" si="129"/>
        <v>4.0116073904825106E-2</v>
      </c>
      <c r="L964" s="43">
        <f t="shared" si="127"/>
        <v>171.75496461981345</v>
      </c>
      <c r="M964" s="43">
        <f t="shared" si="130"/>
        <v>37.786092216358959</v>
      </c>
      <c r="N964" s="43">
        <v>68.94187996987624</v>
      </c>
      <c r="O964" s="43">
        <v>38.238922458596626</v>
      </c>
      <c r="P964" s="45">
        <f t="shared" si="128"/>
        <v>7.8580307715980513E-2</v>
      </c>
    </row>
    <row r="965" spans="1:16" s="56" customFormat="1" x14ac:dyDescent="0.25">
      <c r="A965" s="46">
        <f t="shared" si="131"/>
        <v>31</v>
      </c>
      <c r="B965" s="46" t="s">
        <v>338</v>
      </c>
      <c r="C965" s="81">
        <v>4226.88</v>
      </c>
      <c r="D965" s="48"/>
      <c r="E965" s="49"/>
      <c r="F965" s="46">
        <f t="shared" si="124"/>
        <v>4226.88</v>
      </c>
      <c r="G965" s="46">
        <v>82</v>
      </c>
      <c r="H965" s="46"/>
      <c r="I965" s="46"/>
      <c r="J965" s="46">
        <f t="shared" si="125"/>
        <v>82</v>
      </c>
      <c r="K965" s="45">
        <f t="shared" si="129"/>
        <v>4.2070146869987259E-2</v>
      </c>
      <c r="L965" s="43">
        <f t="shared" si="127"/>
        <v>180.12123031650694</v>
      </c>
      <c r="M965" s="43">
        <f t="shared" si="130"/>
        <v>39.62667066963153</v>
      </c>
      <c r="N965" s="43">
        <v>72.300071604885304</v>
      </c>
      <c r="O965" s="43">
        <v>40.101558487499943</v>
      </c>
      <c r="P965" s="45">
        <f t="shared" si="128"/>
        <v>7.8580307715980527E-2</v>
      </c>
    </row>
    <row r="966" spans="1:16" s="56" customFormat="1" x14ac:dyDescent="0.25">
      <c r="A966" s="46">
        <f t="shared" si="131"/>
        <v>32</v>
      </c>
      <c r="B966" s="46" t="s">
        <v>339</v>
      </c>
      <c r="C966" s="81">
        <v>4140.3</v>
      </c>
      <c r="D966" s="48"/>
      <c r="E966" s="49">
        <v>50.1</v>
      </c>
      <c r="F966" s="46">
        <f t="shared" si="124"/>
        <v>4190.4000000000005</v>
      </c>
      <c r="G966" s="46">
        <v>82</v>
      </c>
      <c r="H966" s="46">
        <v>1</v>
      </c>
      <c r="I966" s="46"/>
      <c r="J966" s="46">
        <f t="shared" si="125"/>
        <v>83</v>
      </c>
      <c r="K966" s="45">
        <f t="shared" si="129"/>
        <v>4.170706134169757E-2</v>
      </c>
      <c r="L966" s="43">
        <f t="shared" si="127"/>
        <v>178.56669778141105</v>
      </c>
      <c r="M966" s="43">
        <f t="shared" si="130"/>
        <v>39.284673511910434</v>
      </c>
      <c r="N966" s="43">
        <v>71.676087339387777</v>
      </c>
      <c r="O966" s="43">
        <v>39.755462820335516</v>
      </c>
      <c r="P966" s="45">
        <f t="shared" si="128"/>
        <v>7.8580307715980513E-2</v>
      </c>
    </row>
    <row r="967" spans="1:16" s="56" customFormat="1" x14ac:dyDescent="0.25">
      <c r="A967" s="46">
        <f t="shared" si="131"/>
        <v>33</v>
      </c>
      <c r="B967" s="37" t="s">
        <v>1237</v>
      </c>
      <c r="C967" s="81">
        <v>4059.4</v>
      </c>
      <c r="D967" s="94"/>
      <c r="E967" s="105"/>
      <c r="F967" s="46">
        <f t="shared" si="124"/>
        <v>4059.4</v>
      </c>
      <c r="G967" s="46">
        <v>162</v>
      </c>
      <c r="H967" s="46"/>
      <c r="I967" s="46"/>
      <c r="J967" s="46">
        <f t="shared" si="125"/>
        <v>162</v>
      </c>
      <c r="K967" s="45">
        <f t="shared" si="129"/>
        <v>4.0403218024648503E-2</v>
      </c>
      <c r="L967" s="43">
        <f t="shared" si="127"/>
        <v>172.98435781163133</v>
      </c>
      <c r="M967" s="43">
        <f t="shared" si="130"/>
        <v>38.05655871855889</v>
      </c>
      <c r="N967" s="43">
        <v>69.435354368439931</v>
      </c>
      <c r="O967" s="43">
        <v>38.512630243621132</v>
      </c>
      <c r="P967" s="45">
        <f t="shared" si="128"/>
        <v>7.8580307715980499E-2</v>
      </c>
    </row>
    <row r="968" spans="1:16" s="56" customFormat="1" x14ac:dyDescent="0.25">
      <c r="A968" s="46">
        <f t="shared" si="131"/>
        <v>34</v>
      </c>
      <c r="B968" s="38" t="s">
        <v>1238</v>
      </c>
      <c r="C968" s="92">
        <v>4225.3</v>
      </c>
      <c r="D968" s="94"/>
      <c r="E968" s="105"/>
      <c r="F968" s="46">
        <f t="shared" si="124"/>
        <v>4225.3</v>
      </c>
      <c r="G968" s="46">
        <v>171</v>
      </c>
      <c r="H968" s="46"/>
      <c r="I968" s="46"/>
      <c r="J968" s="46">
        <f t="shared" si="125"/>
        <v>171</v>
      </c>
      <c r="K968" s="45">
        <f t="shared" si="129"/>
        <v>4.2054421126163311E-2</v>
      </c>
      <c r="L968" s="43">
        <f t="shared" si="127"/>
        <v>180.05390133061189</v>
      </c>
      <c r="M968" s="43">
        <f t="shared" si="130"/>
        <v>39.611858292734617</v>
      </c>
      <c r="N968" s="43">
        <v>72.273045970579219</v>
      </c>
      <c r="O968" s="43">
        <v>40.08656859840675</v>
      </c>
      <c r="P968" s="45">
        <f t="shared" si="128"/>
        <v>7.8580307715980513E-2</v>
      </c>
    </row>
    <row r="969" spans="1:16" s="56" customFormat="1" x14ac:dyDescent="0.25">
      <c r="A969" s="46">
        <f t="shared" si="131"/>
        <v>35</v>
      </c>
      <c r="B969" s="38" t="s">
        <v>1239</v>
      </c>
      <c r="C969" s="92">
        <v>3974.4</v>
      </c>
      <c r="D969" s="94"/>
      <c r="E969" s="105"/>
      <c r="F969" s="46">
        <f t="shared" si="124"/>
        <v>3974.4</v>
      </c>
      <c r="G969" s="46">
        <v>108</v>
      </c>
      <c r="H969" s="46"/>
      <c r="I969" s="46"/>
      <c r="J969" s="46">
        <f t="shared" si="125"/>
        <v>108</v>
      </c>
      <c r="K969" s="45">
        <f t="shared" si="129"/>
        <v>3.9557212818929648E-2</v>
      </c>
      <c r="L969" s="43">
        <f t="shared" si="127"/>
        <v>169.36222882360633</v>
      </c>
      <c r="M969" s="43">
        <f t="shared" si="130"/>
        <v>37.259690341193391</v>
      </c>
      <c r="N969" s="43">
        <v>67.981443662099736</v>
      </c>
      <c r="O969" s="43">
        <v>37.706212159493468</v>
      </c>
      <c r="P969" s="45">
        <f t="shared" si="128"/>
        <v>7.8580307715980513E-2</v>
      </c>
    </row>
    <row r="970" spans="1:16" s="56" customFormat="1" x14ac:dyDescent="0.25">
      <c r="A970" s="46">
        <f t="shared" si="131"/>
        <v>36</v>
      </c>
      <c r="B970" s="38" t="s">
        <v>1240</v>
      </c>
      <c r="C970" s="92">
        <v>3989.7</v>
      </c>
      <c r="D970" s="94"/>
      <c r="E970" s="105"/>
      <c r="F970" s="46">
        <f t="shared" si="124"/>
        <v>3989.7</v>
      </c>
      <c r="G970" s="46">
        <v>162</v>
      </c>
      <c r="H970" s="46"/>
      <c r="I970" s="46"/>
      <c r="J970" s="46">
        <f t="shared" si="125"/>
        <v>162</v>
      </c>
      <c r="K970" s="45">
        <f t="shared" si="129"/>
        <v>3.9709493755959044E-2</v>
      </c>
      <c r="L970" s="43">
        <f t="shared" si="127"/>
        <v>170.01421204145083</v>
      </c>
      <c r="M970" s="43">
        <f t="shared" si="130"/>
        <v>37.40312664911918</v>
      </c>
      <c r="N970" s="43">
        <v>68.243147589240976</v>
      </c>
      <c r="O970" s="43">
        <v>37.851367414636456</v>
      </c>
      <c r="P970" s="45">
        <f t="shared" si="128"/>
        <v>7.8580307715980513E-2</v>
      </c>
    </row>
    <row r="971" spans="1:16" s="56" customFormat="1" x14ac:dyDescent="0.25">
      <c r="A971" s="46">
        <f t="shared" si="131"/>
        <v>37</v>
      </c>
      <c r="B971" s="38" t="s">
        <v>1453</v>
      </c>
      <c r="C971" s="92">
        <v>5525.8</v>
      </c>
      <c r="D971" s="94"/>
      <c r="E971" s="105"/>
      <c r="F971" s="46">
        <f t="shared" si="124"/>
        <v>5525.8</v>
      </c>
      <c r="G971" s="46">
        <v>146</v>
      </c>
      <c r="H971" s="46"/>
      <c r="I971" s="46"/>
      <c r="J971" s="46">
        <f t="shared" si="125"/>
        <v>146</v>
      </c>
      <c r="K971" s="45">
        <f t="shared" si="129"/>
        <v>5.4998300773661801E-2</v>
      </c>
      <c r="L971" s="43">
        <f t="shared" si="127"/>
        <v>235.4724748473943</v>
      </c>
      <c r="M971" s="43">
        <f t="shared" si="130"/>
        <v>51.803944466426742</v>
      </c>
      <c r="N971" s="43">
        <v>94.517879777584227</v>
      </c>
      <c r="O971" s="43">
        <v>52.424765285559843</v>
      </c>
      <c r="P971" s="45">
        <f t="shared" si="128"/>
        <v>7.8580307715980499E-2</v>
      </c>
    </row>
    <row r="972" spans="1:16" s="56" customFormat="1" ht="14" x14ac:dyDescent="0.3">
      <c r="A972" s="23"/>
      <c r="B972" s="35" t="s">
        <v>2074</v>
      </c>
      <c r="C972" s="106">
        <f>SUM(C935:C971)</f>
        <v>200647.03999999995</v>
      </c>
      <c r="D972" s="106">
        <f t="shared" ref="D972:N972" si="132">SUM(D935:D971)</f>
        <v>58.7</v>
      </c>
      <c r="E972" s="106">
        <f t="shared" si="132"/>
        <v>238.64999999999998</v>
      </c>
      <c r="F972" s="106">
        <f t="shared" si="132"/>
        <v>200944.38999999996</v>
      </c>
      <c r="G972" s="106">
        <f t="shared" si="132"/>
        <v>4224</v>
      </c>
      <c r="H972" s="106">
        <f t="shared" si="132"/>
        <v>3</v>
      </c>
      <c r="I972" s="106">
        <f t="shared" si="132"/>
        <v>4</v>
      </c>
      <c r="J972" s="106">
        <f t="shared" si="132"/>
        <v>4231</v>
      </c>
      <c r="K972" s="106">
        <f t="shared" si="132"/>
        <v>2</v>
      </c>
      <c r="L972" s="106">
        <f t="shared" si="132"/>
        <v>8562.899999999996</v>
      </c>
      <c r="M972" s="106">
        <f t="shared" si="132"/>
        <v>1883.8379999999997</v>
      </c>
      <c r="N972" s="106">
        <f t="shared" si="132"/>
        <v>3437.12</v>
      </c>
      <c r="O972" s="112">
        <v>1906.4139999999993</v>
      </c>
      <c r="P972" s="57">
        <f t="shared" si="128"/>
        <v>7.8580307715980527E-2</v>
      </c>
    </row>
    <row r="973" spans="1:16" s="56" customFormat="1" ht="14" x14ac:dyDescent="0.3">
      <c r="A973" s="545" t="s">
        <v>1884</v>
      </c>
      <c r="B973" s="545"/>
      <c r="C973" s="545"/>
      <c r="D973" s="545"/>
      <c r="E973" s="545"/>
      <c r="F973" s="545"/>
      <c r="G973" s="545"/>
      <c r="H973" s="545"/>
      <c r="I973" s="545"/>
      <c r="J973" s="545"/>
      <c r="K973" s="545"/>
      <c r="L973" s="545"/>
      <c r="M973" s="545"/>
      <c r="N973" s="545"/>
      <c r="O973" s="545"/>
      <c r="P973" s="545"/>
    </row>
    <row r="974" spans="1:16" s="56" customFormat="1" x14ac:dyDescent="0.25">
      <c r="A974" s="46">
        <v>1</v>
      </c>
      <c r="B974" s="46" t="s">
        <v>2431</v>
      </c>
      <c r="C974" s="46">
        <v>22381.8</v>
      </c>
      <c r="D974" s="46"/>
      <c r="E974" s="49"/>
      <c r="F974" s="46">
        <f>C974+D974+E974</f>
        <v>22381.8</v>
      </c>
      <c r="G974" s="108">
        <v>395</v>
      </c>
      <c r="H974" s="108"/>
      <c r="I974" s="45"/>
      <c r="J974" s="46">
        <f>G974+H974+I974</f>
        <v>395</v>
      </c>
      <c r="K974" s="45">
        <f t="shared" ref="K974:K1036" si="133">4/$F$1038*F974</f>
        <v>0.24462401222759372</v>
      </c>
      <c r="L974" s="43">
        <f t="shared" ref="L974:L1005" si="134">K974*4281.45</f>
        <v>1047.3454771518311</v>
      </c>
      <c r="M974" s="43">
        <f>L974*0.22</f>
        <v>230.41600497340283</v>
      </c>
      <c r="N974" s="43">
        <v>276.16896565870945</v>
      </c>
      <c r="O974" s="43">
        <v>213.10501899941477</v>
      </c>
      <c r="P974" s="45">
        <f t="shared" ref="P974:P1004" si="135">(L974+M974+N974+O974)/F974</f>
        <v>7.8949658507508694E-2</v>
      </c>
    </row>
    <row r="975" spans="1:16" s="56" customFormat="1" x14ac:dyDescent="0.25">
      <c r="A975" s="46">
        <f>A974+1</f>
        <v>2</v>
      </c>
      <c r="B975" s="46" t="s">
        <v>2432</v>
      </c>
      <c r="C975" s="46">
        <v>2034</v>
      </c>
      <c r="D975" s="48">
        <v>106.1</v>
      </c>
      <c r="E975" s="49"/>
      <c r="F975" s="46">
        <f>C975+D975+E975</f>
        <v>2140.1</v>
      </c>
      <c r="G975" s="108">
        <v>36</v>
      </c>
      <c r="H975" s="108">
        <v>1</v>
      </c>
      <c r="I975" s="45"/>
      <c r="J975" s="46">
        <f>G975+H975+I975</f>
        <v>37</v>
      </c>
      <c r="K975" s="45">
        <f t="shared" si="133"/>
        <v>2.3390426532641402E-2</v>
      </c>
      <c r="L975" s="43">
        <f t="shared" si="134"/>
        <v>100.14494167817753</v>
      </c>
      <c r="M975" s="43">
        <f t="shared" ref="M975:M1036" si="136">L975*0.22</f>
        <v>22.031887169199056</v>
      </c>
      <c r="N975" s="43">
        <v>26.406687728699392</v>
      </c>
      <c r="O975" s="43">
        <v>20.376647595843391</v>
      </c>
      <c r="P975" s="45">
        <f t="shared" si="135"/>
        <v>7.8949658507508694E-2</v>
      </c>
    </row>
    <row r="976" spans="1:16" s="56" customFormat="1" x14ac:dyDescent="0.25">
      <c r="A976" s="46">
        <f>A975+1</f>
        <v>3</v>
      </c>
      <c r="B976" s="46" t="str">
        <f>[1]Лист1!$B$7</f>
        <v>В.Великого,93а</v>
      </c>
      <c r="C976" s="46">
        <v>12358.7</v>
      </c>
      <c r="D976" s="48"/>
      <c r="E976" s="49"/>
      <c r="F976" s="46">
        <f t="shared" ref="F976:F1036" si="137">C976+D976+E976</f>
        <v>12358.7</v>
      </c>
      <c r="G976" s="108">
        <v>216</v>
      </c>
      <c r="H976" s="108"/>
      <c r="I976" s="45"/>
      <c r="J976" s="46">
        <f t="shared" ref="J976:J1036" si="138">G976+H976+I976</f>
        <v>216</v>
      </c>
      <c r="K976" s="45">
        <f t="shared" si="133"/>
        <v>0.13507558730384342</v>
      </c>
      <c r="L976" s="43">
        <f t="shared" si="134"/>
        <v>578.31937326204036</v>
      </c>
      <c r="M976" s="43">
        <f t="shared" si="136"/>
        <v>127.23026211764888</v>
      </c>
      <c r="N976" s="43">
        <v>152.49396366182762</v>
      </c>
      <c r="O976" s="43">
        <v>117.67154555523092</v>
      </c>
      <c r="P976" s="45">
        <f t="shared" si="135"/>
        <v>7.8949658507508694E-2</v>
      </c>
    </row>
    <row r="977" spans="1:16" s="56" customFormat="1" x14ac:dyDescent="0.25">
      <c r="A977" s="46">
        <f>A976+1</f>
        <v>4</v>
      </c>
      <c r="B977" s="46" t="str">
        <f>[1]Лист1!$B$8</f>
        <v>В.Великого,103</v>
      </c>
      <c r="C977" s="46">
        <v>1958.1</v>
      </c>
      <c r="D977" s="48"/>
      <c r="E977" s="49"/>
      <c r="F977" s="46">
        <f t="shared" si="137"/>
        <v>1958.1</v>
      </c>
      <c r="G977" s="108">
        <v>36</v>
      </c>
      <c r="H977" s="108"/>
      <c r="I977" s="45"/>
      <c r="J977" s="46">
        <f t="shared" si="138"/>
        <v>36</v>
      </c>
      <c r="K977" s="45">
        <f t="shared" si="133"/>
        <v>2.1401240219412705E-2</v>
      </c>
      <c r="L977" s="43">
        <f t="shared" si="134"/>
        <v>91.628339937404519</v>
      </c>
      <c r="M977" s="43">
        <f t="shared" si="136"/>
        <v>20.158234786228995</v>
      </c>
      <c r="N977" s="43">
        <v>24.160990253523799</v>
      </c>
      <c r="O977" s="43">
        <v>18.643761346395465</v>
      </c>
      <c r="P977" s="45">
        <f t="shared" si="135"/>
        <v>7.8949658507508694E-2</v>
      </c>
    </row>
    <row r="978" spans="1:16" s="56" customFormat="1" x14ac:dyDescent="0.25">
      <c r="A978" s="46">
        <f t="shared" ref="A978:A1037" si="139">A977+1</f>
        <v>5</v>
      </c>
      <c r="B978" s="46" t="str">
        <f>[1]Лист1!$B$9</f>
        <v>В.Великого,105</v>
      </c>
      <c r="C978" s="46">
        <v>2016.3</v>
      </c>
      <c r="D978" s="48"/>
      <c r="E978" s="49"/>
      <c r="F978" s="46">
        <f t="shared" si="137"/>
        <v>2016.3</v>
      </c>
      <c r="G978" s="108">
        <v>36</v>
      </c>
      <c r="H978" s="108"/>
      <c r="I978" s="45"/>
      <c r="J978" s="46">
        <f t="shared" si="138"/>
        <v>36</v>
      </c>
      <c r="K978" s="45">
        <f t="shared" si="133"/>
        <v>2.2037342655840782E-2</v>
      </c>
      <c r="L978" s="43">
        <f t="shared" si="134"/>
        <v>94.351780713849507</v>
      </c>
      <c r="M978" s="43">
        <f t="shared" si="136"/>
        <v>20.757391757046893</v>
      </c>
      <c r="N978" s="43">
        <v>24.879119885695339</v>
      </c>
      <c r="O978" s="43">
        <v>19.197904092098042</v>
      </c>
      <c r="P978" s="45">
        <f t="shared" si="135"/>
        <v>7.8949658507508694E-2</v>
      </c>
    </row>
    <row r="979" spans="1:16" s="56" customFormat="1" x14ac:dyDescent="0.25">
      <c r="A979" s="46">
        <f t="shared" si="139"/>
        <v>6</v>
      </c>
      <c r="B979" s="46" t="str">
        <f>[1]Лист1!$B$10</f>
        <v>В.Великого,109</v>
      </c>
      <c r="C979" s="46">
        <v>2040.5</v>
      </c>
      <c r="D979" s="48">
        <v>153.19999999999999</v>
      </c>
      <c r="E979" s="49"/>
      <c r="F979" s="46">
        <f t="shared" si="137"/>
        <v>2193.6999999999998</v>
      </c>
      <c r="G979" s="108">
        <v>36</v>
      </c>
      <c r="H979" s="108"/>
      <c r="I979" s="45"/>
      <c r="J979" s="46">
        <f t="shared" si="138"/>
        <v>36</v>
      </c>
      <c r="K979" s="45">
        <f t="shared" si="133"/>
        <v>2.3976252831482379E-2</v>
      </c>
      <c r="L979" s="43">
        <f t="shared" si="134"/>
        <v>102.65312768535023</v>
      </c>
      <c r="M979" s="43">
        <f t="shared" si="136"/>
        <v>22.583688090777049</v>
      </c>
      <c r="N979" s="43">
        <v>27.068057974135726</v>
      </c>
      <c r="O979" s="43">
        <v>20.886992117658817</v>
      </c>
      <c r="P979" s="45">
        <f t="shared" si="135"/>
        <v>7.8949658507508694E-2</v>
      </c>
    </row>
    <row r="980" spans="1:16" s="56" customFormat="1" x14ac:dyDescent="0.25">
      <c r="A980" s="46">
        <f t="shared" si="139"/>
        <v>7</v>
      </c>
      <c r="B980" s="46" t="str">
        <f>[1]Лист1!$B$11</f>
        <v>В.Великого,111</v>
      </c>
      <c r="C980" s="46">
        <v>8086.8</v>
      </c>
      <c r="D980" s="48">
        <v>73.7</v>
      </c>
      <c r="E980" s="49"/>
      <c r="F980" s="46">
        <f t="shared" si="137"/>
        <v>8160.5</v>
      </c>
      <c r="G980" s="108">
        <v>144</v>
      </c>
      <c r="H980" s="108">
        <v>1</v>
      </c>
      <c r="I980" s="45"/>
      <c r="J980" s="46">
        <f t="shared" si="138"/>
        <v>145</v>
      </c>
      <c r="K980" s="45">
        <f t="shared" si="133"/>
        <v>8.9190961039026295E-2</v>
      </c>
      <c r="L980" s="43">
        <f t="shared" si="134"/>
        <v>381.86664014053912</v>
      </c>
      <c r="M980" s="43">
        <f t="shared" si="136"/>
        <v>84.01066083091861</v>
      </c>
      <c r="N980" s="43">
        <v>100.69238596796944</v>
      </c>
      <c r="O980" s="43">
        <v>77.699001311097604</v>
      </c>
      <c r="P980" s="45">
        <f t="shared" si="135"/>
        <v>7.8949658507508694E-2</v>
      </c>
    </row>
    <row r="981" spans="1:16" s="56" customFormat="1" x14ac:dyDescent="0.25">
      <c r="A981" s="46">
        <f t="shared" si="139"/>
        <v>8</v>
      </c>
      <c r="B981" s="46" t="str">
        <f>[1]Лист1!$B$12</f>
        <v>В.Великого,113</v>
      </c>
      <c r="C981" s="46">
        <v>4049.6</v>
      </c>
      <c r="D981" s="48"/>
      <c r="E981" s="49"/>
      <c r="F981" s="46">
        <f t="shared" si="137"/>
        <v>4049.6</v>
      </c>
      <c r="G981" s="108">
        <v>162</v>
      </c>
      <c r="H981" s="108">
        <v>1</v>
      </c>
      <c r="I981" s="45"/>
      <c r="J981" s="46">
        <f t="shared" si="138"/>
        <v>163</v>
      </c>
      <c r="K981" s="45">
        <f t="shared" si="133"/>
        <v>4.4260488428851281E-2</v>
      </c>
      <c r="L981" s="43">
        <f t="shared" si="134"/>
        <v>189.4990681837053</v>
      </c>
      <c r="M981" s="43">
        <f t="shared" si="136"/>
        <v>41.689795000415167</v>
      </c>
      <c r="N981" s="43">
        <v>49.968002722368617</v>
      </c>
      <c r="O981" s="43">
        <v>38.557671185518146</v>
      </c>
      <c r="P981" s="45">
        <f t="shared" si="135"/>
        <v>7.8949658507508694E-2</v>
      </c>
    </row>
    <row r="982" spans="1:16" s="56" customFormat="1" x14ac:dyDescent="0.25">
      <c r="A982" s="46">
        <f t="shared" si="139"/>
        <v>9</v>
      </c>
      <c r="B982" s="46" t="str">
        <f>[1]Лист1!$B$13</f>
        <v>В.Великого,117</v>
      </c>
      <c r="C982" s="46">
        <v>4091.8</v>
      </c>
      <c r="D982" s="48"/>
      <c r="E982" s="49"/>
      <c r="F982" s="46">
        <f t="shared" si="137"/>
        <v>4091.8</v>
      </c>
      <c r="G982" s="108">
        <v>163</v>
      </c>
      <c r="H982" s="45"/>
      <c r="I982" s="45"/>
      <c r="J982" s="46">
        <f t="shared" si="138"/>
        <v>163</v>
      </c>
      <c r="K982" s="45">
        <f t="shared" si="133"/>
        <v>4.4721717343237273E-2</v>
      </c>
      <c r="L982" s="43">
        <f t="shared" si="134"/>
        <v>191.47379671920322</v>
      </c>
      <c r="M982" s="43">
        <f t="shared" si="136"/>
        <v>42.12423527822471</v>
      </c>
      <c r="N982" s="43">
        <v>50.488708400678561</v>
      </c>
      <c r="O982" s="43">
        <v>38.959472282917616</v>
      </c>
      <c r="P982" s="45">
        <f t="shared" si="135"/>
        <v>7.8949658507508694E-2</v>
      </c>
    </row>
    <row r="983" spans="1:16" s="56" customFormat="1" x14ac:dyDescent="0.25">
      <c r="A983" s="46">
        <f t="shared" si="139"/>
        <v>10</v>
      </c>
      <c r="B983" s="46" t="str">
        <f>[1]Лист1!$B$14</f>
        <v>В.Великого,121</v>
      </c>
      <c r="C983" s="46">
        <v>4035.2</v>
      </c>
      <c r="D983" s="48"/>
      <c r="E983" s="49"/>
      <c r="F983" s="46">
        <f t="shared" si="137"/>
        <v>4035.2</v>
      </c>
      <c r="G983" s="108">
        <v>163</v>
      </c>
      <c r="H983" s="45"/>
      <c r="I983" s="45"/>
      <c r="J983" s="46">
        <f t="shared" si="138"/>
        <v>163</v>
      </c>
      <c r="K983" s="45">
        <f t="shared" si="133"/>
        <v>4.4103102259013406E-2</v>
      </c>
      <c r="L983" s="43">
        <f t="shared" si="134"/>
        <v>188.82522716685293</v>
      </c>
      <c r="M983" s="43">
        <f t="shared" si="136"/>
        <v>41.541549976707643</v>
      </c>
      <c r="N983" s="43">
        <v>49.790321163893182</v>
      </c>
      <c r="O983" s="43">
        <v>38.420563702045349</v>
      </c>
      <c r="P983" s="45">
        <f t="shared" si="135"/>
        <v>7.8949658507508694E-2</v>
      </c>
    </row>
    <row r="984" spans="1:16" s="56" customFormat="1" x14ac:dyDescent="0.25">
      <c r="A984" s="46">
        <f t="shared" si="139"/>
        <v>11</v>
      </c>
      <c r="B984" s="46" t="str">
        <f>[1]Лист1!$B$17</f>
        <v>Кульпарківська,121</v>
      </c>
      <c r="C984" s="46">
        <v>7649.6</v>
      </c>
      <c r="D984" s="48"/>
      <c r="E984" s="49"/>
      <c r="F984" s="46">
        <f t="shared" si="137"/>
        <v>7649.6</v>
      </c>
      <c r="G984" s="108">
        <v>135</v>
      </c>
      <c r="H984" s="45"/>
      <c r="I984" s="45"/>
      <c r="J984" s="46">
        <f t="shared" si="138"/>
        <v>135</v>
      </c>
      <c r="K984" s="45">
        <f t="shared" si="133"/>
        <v>8.3607030888320027E-2</v>
      </c>
      <c r="L984" s="43">
        <f t="shared" si="134"/>
        <v>357.95932239679775</v>
      </c>
      <c r="M984" s="43">
        <f t="shared" si="136"/>
        <v>78.751050927295509</v>
      </c>
      <c r="N984" s="43">
        <v>94.388392341226535</v>
      </c>
      <c r="O984" s="43">
        <v>72.834542053718792</v>
      </c>
      <c r="P984" s="45">
        <f t="shared" si="135"/>
        <v>7.8949658507508694E-2</v>
      </c>
    </row>
    <row r="985" spans="1:16" s="56" customFormat="1" x14ac:dyDescent="0.25">
      <c r="A985" s="46">
        <f t="shared" si="139"/>
        <v>12</v>
      </c>
      <c r="B985" s="46" t="str">
        <f>[1]Лист1!$B$18</f>
        <v>Кульпарківська,123</v>
      </c>
      <c r="C985" s="46">
        <v>5959.3</v>
      </c>
      <c r="D985" s="48"/>
      <c r="E985" s="49"/>
      <c r="F985" s="46">
        <f t="shared" si="137"/>
        <v>5959.3</v>
      </c>
      <c r="G985" s="108">
        <v>108</v>
      </c>
      <c r="H985" s="45"/>
      <c r="I985" s="45"/>
      <c r="J985" s="46">
        <f t="shared" si="138"/>
        <v>108</v>
      </c>
      <c r="K985" s="45">
        <f t="shared" si="133"/>
        <v>6.5132736244086678E-2</v>
      </c>
      <c r="L985" s="43">
        <f t="shared" si="134"/>
        <v>278.86255359224492</v>
      </c>
      <c r="M985" s="43">
        <f t="shared" si="136"/>
        <v>61.349761790293883</v>
      </c>
      <c r="N985" s="43">
        <v>73.53178551546111</v>
      </c>
      <c r="O985" s="43">
        <v>56.740599045796692</v>
      </c>
      <c r="P985" s="45">
        <f t="shared" si="135"/>
        <v>7.8949658507508694E-2</v>
      </c>
    </row>
    <row r="986" spans="1:16" s="56" customFormat="1" x14ac:dyDescent="0.25">
      <c r="A986" s="46">
        <f t="shared" si="139"/>
        <v>13</v>
      </c>
      <c r="B986" s="46" t="str">
        <f>[1]Лист1!$B$19</f>
        <v>Кульпарківська,125</v>
      </c>
      <c r="C986" s="46">
        <v>4182.7</v>
      </c>
      <c r="D986" s="48">
        <v>439.8</v>
      </c>
      <c r="E986" s="49"/>
      <c r="F986" s="46">
        <f t="shared" si="137"/>
        <v>4622.5</v>
      </c>
      <c r="G986" s="108">
        <v>81</v>
      </c>
      <c r="H986" s="108">
        <v>2</v>
      </c>
      <c r="I986" s="45"/>
      <c r="J986" s="46">
        <f t="shared" si="138"/>
        <v>83</v>
      </c>
      <c r="K986" s="45">
        <f t="shared" si="133"/>
        <v>5.0522053477470623E-2</v>
      </c>
      <c r="L986" s="43">
        <f t="shared" si="134"/>
        <v>216.30764586111658</v>
      </c>
      <c r="M986" s="43">
        <f t="shared" si="136"/>
        <v>47.58768208944565</v>
      </c>
      <c r="N986" s="43">
        <v>57.0370141703252</v>
      </c>
      <c r="O986" s="43">
        <v>44.01245433007152</v>
      </c>
      <c r="P986" s="45">
        <f t="shared" si="135"/>
        <v>7.8949658507508694E-2</v>
      </c>
    </row>
    <row r="987" spans="1:16" s="56" customFormat="1" x14ac:dyDescent="0.25">
      <c r="A987" s="46">
        <f t="shared" si="139"/>
        <v>14</v>
      </c>
      <c r="B987" s="46" t="str">
        <f>[1]Лист1!$B$20</f>
        <v>Кульпарківська,129</v>
      </c>
      <c r="C987" s="46">
        <v>4158.5</v>
      </c>
      <c r="D987" s="48">
        <v>82.1</v>
      </c>
      <c r="E987" s="49"/>
      <c r="F987" s="46">
        <f t="shared" si="137"/>
        <v>4240.6000000000004</v>
      </c>
      <c r="G987" s="108">
        <v>81</v>
      </c>
      <c r="H987" s="108">
        <v>1</v>
      </c>
      <c r="I987" s="45"/>
      <c r="J987" s="46">
        <f t="shared" si="138"/>
        <v>82</v>
      </c>
      <c r="K987" s="45">
        <f t="shared" si="133"/>
        <v>4.6348041098228654E-2</v>
      </c>
      <c r="L987" s="43">
        <f t="shared" si="134"/>
        <v>198.43682056001106</v>
      </c>
      <c r="M987" s="43">
        <f t="shared" si="136"/>
        <v>43.656100523202433</v>
      </c>
      <c r="N987" s="43">
        <v>52.324751171591359</v>
      </c>
      <c r="O987" s="43">
        <v>40.376249612136576</v>
      </c>
      <c r="P987" s="45">
        <f t="shared" si="135"/>
        <v>7.8949658507508708E-2</v>
      </c>
    </row>
    <row r="988" spans="1:16" s="56" customFormat="1" x14ac:dyDescent="0.25">
      <c r="A988" s="46">
        <f t="shared" si="139"/>
        <v>15</v>
      </c>
      <c r="B988" s="46" t="str">
        <f>[1]Лист1!$B$21</f>
        <v>Кульпарківська,133</v>
      </c>
      <c r="C988" s="46">
        <v>7806.9</v>
      </c>
      <c r="D988" s="48"/>
      <c r="E988" s="49"/>
      <c r="F988" s="46">
        <f t="shared" si="137"/>
        <v>7806.9</v>
      </c>
      <c r="G988" s="108">
        <v>135</v>
      </c>
      <c r="H988" s="45"/>
      <c r="I988" s="45"/>
      <c r="J988" s="46">
        <f t="shared" si="138"/>
        <v>135</v>
      </c>
      <c r="K988" s="45">
        <f t="shared" si="133"/>
        <v>8.5326256201896253E-2</v>
      </c>
      <c r="L988" s="43">
        <f t="shared" si="134"/>
        <v>365.32009961560868</v>
      </c>
      <c r="M988" s="43">
        <f t="shared" si="136"/>
        <v>80.370421915433909</v>
      </c>
      <c r="N988" s="43">
        <v>96.329316587628298</v>
      </c>
      <c r="O988" s="43">
        <v>74.332250883598775</v>
      </c>
      <c r="P988" s="45">
        <f t="shared" si="135"/>
        <v>7.8949658507508708E-2</v>
      </c>
    </row>
    <row r="989" spans="1:16" s="56" customFormat="1" x14ac:dyDescent="0.25">
      <c r="A989" s="46">
        <f t="shared" si="139"/>
        <v>16</v>
      </c>
      <c r="B989" s="46" t="str">
        <f>[1]Лист1!$B$22</f>
        <v>Кульпарківська,133а</v>
      </c>
      <c r="C989" s="46">
        <v>4253.3999999999996</v>
      </c>
      <c r="D989" s="48"/>
      <c r="E989" s="49"/>
      <c r="F989" s="46">
        <f t="shared" si="137"/>
        <v>4253.3999999999996</v>
      </c>
      <c r="G989" s="108">
        <v>84</v>
      </c>
      <c r="H989" s="45"/>
      <c r="I989" s="45"/>
      <c r="J989" s="46">
        <f t="shared" si="138"/>
        <v>84</v>
      </c>
      <c r="K989" s="45">
        <f t="shared" si="133"/>
        <v>4.6487939915862309E-2</v>
      </c>
      <c r="L989" s="43">
        <f t="shared" si="134"/>
        <v>199.03579035276869</v>
      </c>
      <c r="M989" s="43">
        <f t="shared" si="136"/>
        <v>43.787873877609108</v>
      </c>
      <c r="N989" s="43">
        <v>52.482690334680626</v>
      </c>
      <c r="O989" s="43">
        <v>40.498122930779061</v>
      </c>
      <c r="P989" s="45">
        <f t="shared" si="135"/>
        <v>7.8949658507508708E-2</v>
      </c>
    </row>
    <row r="990" spans="1:16" s="56" customFormat="1" x14ac:dyDescent="0.25">
      <c r="A990" s="46">
        <f t="shared" si="139"/>
        <v>17</v>
      </c>
      <c r="B990" s="46" t="str">
        <f>[1]Лист1!$B$23</f>
        <v>Кульпарківська,135</v>
      </c>
      <c r="C990" s="46">
        <v>7737.08</v>
      </c>
      <c r="D990" s="48"/>
      <c r="E990" s="49"/>
      <c r="F990" s="46">
        <f t="shared" si="137"/>
        <v>7737.08</v>
      </c>
      <c r="G990" s="108">
        <v>135</v>
      </c>
      <c r="H990" s="45"/>
      <c r="I990" s="45"/>
      <c r="J990" s="46">
        <f t="shared" si="138"/>
        <v>135</v>
      </c>
      <c r="K990" s="45">
        <f t="shared" si="133"/>
        <v>8.4563151870085104E-2</v>
      </c>
      <c r="L990" s="43">
        <f t="shared" si="134"/>
        <v>362.05290657417584</v>
      </c>
      <c r="M990" s="43">
        <f t="shared" si="136"/>
        <v>79.651639446318683</v>
      </c>
      <c r="N990" s="43">
        <v>95.467807808964764</v>
      </c>
      <c r="O990" s="43">
        <v>73.667470015816065</v>
      </c>
      <c r="P990" s="45">
        <f t="shared" si="135"/>
        <v>7.8949658507508694E-2</v>
      </c>
    </row>
    <row r="991" spans="1:16" s="56" customFormat="1" x14ac:dyDescent="0.25">
      <c r="A991" s="46">
        <f t="shared" si="139"/>
        <v>18</v>
      </c>
      <c r="B991" s="46" t="str">
        <f>[1]Лист1!$B$24</f>
        <v>Наукова,44</v>
      </c>
      <c r="C991" s="46">
        <v>8046.52</v>
      </c>
      <c r="D991" s="48"/>
      <c r="E991" s="49"/>
      <c r="F991" s="46">
        <f t="shared" si="137"/>
        <v>8046.52</v>
      </c>
      <c r="G991" s="108">
        <v>144</v>
      </c>
      <c r="H991" s="45"/>
      <c r="I991" s="45"/>
      <c r="J991" s="46">
        <f t="shared" si="138"/>
        <v>144</v>
      </c>
      <c r="K991" s="45">
        <f t="shared" si="133"/>
        <v>8.7945205786379002E-2</v>
      </c>
      <c r="L991" s="43">
        <f t="shared" si="134"/>
        <v>376.53300131409236</v>
      </c>
      <c r="M991" s="43">
        <f t="shared" si="136"/>
        <v>82.837260289100314</v>
      </c>
      <c r="N991" s="43">
        <v>99.285987076647942</v>
      </c>
      <c r="O991" s="43">
        <v>76.613757493998293</v>
      </c>
      <c r="P991" s="45">
        <f t="shared" si="135"/>
        <v>7.8949658507508694E-2</v>
      </c>
    </row>
    <row r="992" spans="1:16" s="56" customFormat="1" x14ac:dyDescent="0.25">
      <c r="A992" s="46">
        <f t="shared" si="139"/>
        <v>19</v>
      </c>
      <c r="B992" s="46" t="str">
        <f>[1]Лист1!$B$25</f>
        <v>Наукова,46</v>
      </c>
      <c r="C992" s="46">
        <v>8105.15</v>
      </c>
      <c r="D992" s="48"/>
      <c r="E992" s="49"/>
      <c r="F992" s="46">
        <f t="shared" si="137"/>
        <v>8105.15</v>
      </c>
      <c r="G992" s="108">
        <v>144</v>
      </c>
      <c r="H992" s="45"/>
      <c r="I992" s="45"/>
      <c r="J992" s="46">
        <f t="shared" si="138"/>
        <v>144</v>
      </c>
      <c r="K992" s="45">
        <f t="shared" si="133"/>
        <v>8.8586007948711951E-2</v>
      </c>
      <c r="L992" s="43">
        <f t="shared" si="134"/>
        <v>379.27656373201279</v>
      </c>
      <c r="M992" s="43">
        <f t="shared" si="136"/>
        <v>83.440844021042821</v>
      </c>
      <c r="N992" s="43">
        <v>100.00942247757949</v>
      </c>
      <c r="O992" s="43">
        <v>77.171994421499008</v>
      </c>
      <c r="P992" s="45">
        <f t="shared" si="135"/>
        <v>7.8949658507508694E-2</v>
      </c>
    </row>
    <row r="993" spans="1:16" s="56" customFormat="1" x14ac:dyDescent="0.25">
      <c r="A993" s="46">
        <f t="shared" si="139"/>
        <v>20</v>
      </c>
      <c r="B993" s="46" t="str">
        <f>[1]Лист1!$B$26</f>
        <v>Наукова,48</v>
      </c>
      <c r="C993" s="46">
        <v>4156.1000000000004</v>
      </c>
      <c r="D993" s="48"/>
      <c r="E993" s="49"/>
      <c r="F993" s="46">
        <f t="shared" si="137"/>
        <v>4156.1000000000004</v>
      </c>
      <c r="G993" s="108">
        <v>72</v>
      </c>
      <c r="H993" s="45"/>
      <c r="I993" s="45"/>
      <c r="J993" s="46">
        <f t="shared" si="138"/>
        <v>72</v>
      </c>
      <c r="K993" s="45">
        <f t="shared" si="133"/>
        <v>4.5424490309943902E-2</v>
      </c>
      <c r="L993" s="43">
        <f t="shared" si="134"/>
        <v>194.4826840375093</v>
      </c>
      <c r="M993" s="43">
        <f t="shared" si="136"/>
        <v>42.786190488252046</v>
      </c>
      <c r="N993" s="43">
        <v>51.282105915259834</v>
      </c>
      <c r="O993" s="43">
        <v>39.571695282035755</v>
      </c>
      <c r="P993" s="45">
        <f t="shared" si="135"/>
        <v>7.8949658507508708E-2</v>
      </c>
    </row>
    <row r="994" spans="1:16" s="56" customFormat="1" x14ac:dyDescent="0.25">
      <c r="A994" s="46">
        <f t="shared" si="139"/>
        <v>21</v>
      </c>
      <c r="B994" s="46" t="str">
        <f>[1]Лист1!$B$27</f>
        <v>Наукова,50</v>
      </c>
      <c r="C994" s="46">
        <v>4088.3</v>
      </c>
      <c r="D994" s="48"/>
      <c r="E994" s="49"/>
      <c r="F994" s="46">
        <f t="shared" si="137"/>
        <v>4088.3</v>
      </c>
      <c r="G994" s="108">
        <v>72</v>
      </c>
      <c r="H994" s="45"/>
      <c r="I994" s="45"/>
      <c r="J994" s="46">
        <f t="shared" si="138"/>
        <v>72</v>
      </c>
      <c r="K994" s="45">
        <f t="shared" si="133"/>
        <v>4.4683463760290573E-2</v>
      </c>
      <c r="L994" s="43">
        <f t="shared" si="134"/>
        <v>191.31001591649607</v>
      </c>
      <c r="M994" s="43">
        <f t="shared" si="136"/>
        <v>42.088203501629138</v>
      </c>
      <c r="N994" s="43">
        <v>50.445521910771333</v>
      </c>
      <c r="O994" s="43">
        <v>38.926147547351306</v>
      </c>
      <c r="P994" s="45">
        <f t="shared" si="135"/>
        <v>7.8949658507508708E-2</v>
      </c>
    </row>
    <row r="995" spans="1:16" s="56" customFormat="1" x14ac:dyDescent="0.25">
      <c r="A995" s="46">
        <f t="shared" si="139"/>
        <v>22</v>
      </c>
      <c r="B995" s="46" t="str">
        <f>[1]Лист1!$B$28</f>
        <v>Наукова,52</v>
      </c>
      <c r="C995" s="46">
        <v>4075.2</v>
      </c>
      <c r="D995" s="48"/>
      <c r="E995" s="49"/>
      <c r="F995" s="46">
        <f t="shared" si="137"/>
        <v>4075.2</v>
      </c>
      <c r="G995" s="108">
        <v>72</v>
      </c>
      <c r="H995" s="108"/>
      <c r="I995" s="108"/>
      <c r="J995" s="46">
        <f t="shared" si="138"/>
        <v>72</v>
      </c>
      <c r="K995" s="45">
        <f t="shared" si="133"/>
        <v>4.4540286064118612E-2</v>
      </c>
      <c r="L995" s="43">
        <f t="shared" si="134"/>
        <v>190.69700776922062</v>
      </c>
      <c r="M995" s="43">
        <f t="shared" si="136"/>
        <v>41.953341709228539</v>
      </c>
      <c r="N995" s="43">
        <v>50.283881048547158</v>
      </c>
      <c r="O995" s="43">
        <v>38.801417822803131</v>
      </c>
      <c r="P995" s="45">
        <f t="shared" si="135"/>
        <v>7.8949658507508708E-2</v>
      </c>
    </row>
    <row r="996" spans="1:16" s="56" customFormat="1" x14ac:dyDescent="0.25">
      <c r="A996" s="46">
        <f t="shared" si="139"/>
        <v>23</v>
      </c>
      <c r="B996" s="46" t="str">
        <f>[1]Лист1!$B$29</f>
        <v>Наукова,62</v>
      </c>
      <c r="C996" s="46">
        <v>12235.2</v>
      </c>
      <c r="D996" s="48"/>
      <c r="E996" s="49">
        <v>13</v>
      </c>
      <c r="F996" s="46">
        <f t="shared" si="137"/>
        <v>12248.2</v>
      </c>
      <c r="G996" s="108">
        <v>216</v>
      </c>
      <c r="H996" s="108"/>
      <c r="I996" s="108">
        <v>1</v>
      </c>
      <c r="J996" s="46">
        <f t="shared" si="138"/>
        <v>217</v>
      </c>
      <c r="K996" s="45">
        <f t="shared" si="133"/>
        <v>0.1338678670422403</v>
      </c>
      <c r="L996" s="43">
        <f t="shared" si="134"/>
        <v>573.14857934799966</v>
      </c>
      <c r="M996" s="43">
        <f t="shared" si="136"/>
        <v>126.09268745655993</v>
      </c>
      <c r="N996" s="43">
        <v>151.13050448047099</v>
      </c>
      <c r="O996" s="43">
        <v>116.61943604663755</v>
      </c>
      <c r="P996" s="45">
        <f t="shared" si="135"/>
        <v>7.8949658507508708E-2</v>
      </c>
    </row>
    <row r="997" spans="1:16" s="56" customFormat="1" x14ac:dyDescent="0.25">
      <c r="A997" s="46">
        <f t="shared" si="139"/>
        <v>24</v>
      </c>
      <c r="B997" s="46" t="str">
        <f>[1]Лист1!$B$30</f>
        <v>Наукова,64</v>
      </c>
      <c r="C997" s="46">
        <v>8230.2999999999993</v>
      </c>
      <c r="D997" s="48">
        <v>160.6</v>
      </c>
      <c r="E997" s="49"/>
      <c r="F997" s="46">
        <f t="shared" si="137"/>
        <v>8390.9</v>
      </c>
      <c r="G997" s="108">
        <v>144</v>
      </c>
      <c r="H997" s="108">
        <v>1</v>
      </c>
      <c r="I997" s="108"/>
      <c r="J997" s="46">
        <f t="shared" si="138"/>
        <v>145</v>
      </c>
      <c r="K997" s="45">
        <f t="shared" si="133"/>
        <v>9.1709139756432287E-2</v>
      </c>
      <c r="L997" s="43">
        <f t="shared" si="134"/>
        <v>392.648096410177</v>
      </c>
      <c r="M997" s="43">
        <f t="shared" si="136"/>
        <v>86.382581210238939</v>
      </c>
      <c r="N997" s="43">
        <v>103.53529090357635</v>
      </c>
      <c r="O997" s="43">
        <v>79.892721046662444</v>
      </c>
      <c r="P997" s="45">
        <f t="shared" si="135"/>
        <v>7.8949658507508708E-2</v>
      </c>
    </row>
    <row r="998" spans="1:16" s="56" customFormat="1" x14ac:dyDescent="0.25">
      <c r="A998" s="46">
        <f t="shared" si="139"/>
        <v>25</v>
      </c>
      <c r="B998" s="46" t="str">
        <f>[1]Лист1!$B$31</f>
        <v>Наукова,74</v>
      </c>
      <c r="C998" s="46">
        <v>6165.7</v>
      </c>
      <c r="D998" s="48"/>
      <c r="E998" s="49"/>
      <c r="F998" s="46">
        <f t="shared" si="137"/>
        <v>6165.7</v>
      </c>
      <c r="G998" s="108">
        <v>108</v>
      </c>
      <c r="H998" s="108"/>
      <c r="I998" s="108"/>
      <c r="J998" s="46">
        <f t="shared" si="138"/>
        <v>108</v>
      </c>
      <c r="K998" s="45">
        <f t="shared" si="133"/>
        <v>6.7388604678429553E-2</v>
      </c>
      <c r="L998" s="43">
        <f t="shared" si="134"/>
        <v>288.52094150046219</v>
      </c>
      <c r="M998" s="43">
        <f t="shared" si="136"/>
        <v>63.474607130101681</v>
      </c>
      <c r="N998" s="43">
        <v>76.078554520275631</v>
      </c>
      <c r="O998" s="43">
        <v>58.705806308906865</v>
      </c>
      <c r="P998" s="45">
        <f t="shared" si="135"/>
        <v>7.8949658507508694E-2</v>
      </c>
    </row>
    <row r="999" spans="1:16" s="56" customFormat="1" x14ac:dyDescent="0.25">
      <c r="A999" s="46">
        <f t="shared" si="139"/>
        <v>26</v>
      </c>
      <c r="B999" s="46" t="str">
        <f>[1]Лист1!$B$32</f>
        <v>Наукова,86</v>
      </c>
      <c r="C999" s="46">
        <v>4053.1</v>
      </c>
      <c r="D999" s="48"/>
      <c r="E999" s="49"/>
      <c r="F999" s="46">
        <f t="shared" si="137"/>
        <v>4053.1</v>
      </c>
      <c r="G999" s="108">
        <v>72</v>
      </c>
      <c r="H999" s="108"/>
      <c r="I999" s="108"/>
      <c r="J999" s="46">
        <f t="shared" si="138"/>
        <v>72</v>
      </c>
      <c r="K999" s="45">
        <f t="shared" si="133"/>
        <v>4.4298742011797981E-2</v>
      </c>
      <c r="L999" s="43">
        <f t="shared" si="134"/>
        <v>189.66284898641246</v>
      </c>
      <c r="M999" s="43">
        <f t="shared" si="136"/>
        <v>41.725826777010738</v>
      </c>
      <c r="N999" s="43">
        <v>50.011189212275838</v>
      </c>
      <c r="O999" s="43">
        <v>38.590995921084449</v>
      </c>
      <c r="P999" s="45">
        <f t="shared" si="135"/>
        <v>7.8949658507508694E-2</v>
      </c>
    </row>
    <row r="1000" spans="1:16" s="56" customFormat="1" x14ac:dyDescent="0.25">
      <c r="A1000" s="46">
        <f t="shared" si="139"/>
        <v>27</v>
      </c>
      <c r="B1000" s="46" t="str">
        <f>[1]Лист1!$B$33</f>
        <v>Наукова,94</v>
      </c>
      <c r="C1000" s="46">
        <v>12192.44</v>
      </c>
      <c r="D1000" s="48"/>
      <c r="E1000" s="49"/>
      <c r="F1000" s="46">
        <f t="shared" si="137"/>
        <v>12192.44</v>
      </c>
      <c r="G1000" s="108">
        <v>216</v>
      </c>
      <c r="H1000" s="108"/>
      <c r="I1000" s="108"/>
      <c r="J1000" s="46">
        <f t="shared" si="138"/>
        <v>216</v>
      </c>
      <c r="K1000" s="45">
        <f t="shared" si="133"/>
        <v>0.13325843281792363</v>
      </c>
      <c r="L1000" s="43">
        <f t="shared" si="134"/>
        <v>570.53931718829904</v>
      </c>
      <c r="M1000" s="43">
        <f t="shared" si="136"/>
        <v>125.51864978142579</v>
      </c>
      <c r="N1000" s="43">
        <v>150.44248200126333</v>
      </c>
      <c r="O1000" s="43">
        <v>116.08852540230119</v>
      </c>
      <c r="P1000" s="45">
        <f t="shared" si="135"/>
        <v>7.8949658507508694E-2</v>
      </c>
    </row>
    <row r="1001" spans="1:16" s="56" customFormat="1" x14ac:dyDescent="0.25">
      <c r="A1001" s="46">
        <f t="shared" si="139"/>
        <v>28</v>
      </c>
      <c r="B1001" s="46" t="str">
        <f>[1]Лист1!$B$34</f>
        <v>Наукова,112</v>
      </c>
      <c r="C1001" s="46">
        <v>8096.5</v>
      </c>
      <c r="D1001" s="48"/>
      <c r="E1001" s="49">
        <v>112.7</v>
      </c>
      <c r="F1001" s="46">
        <f t="shared" si="137"/>
        <v>8209.2000000000007</v>
      </c>
      <c r="G1001" s="108">
        <v>144</v>
      </c>
      <c r="H1001" s="108"/>
      <c r="I1001" s="108">
        <v>2</v>
      </c>
      <c r="J1001" s="46">
        <f t="shared" si="138"/>
        <v>146</v>
      </c>
      <c r="K1001" s="45">
        <f t="shared" si="133"/>
        <v>8.9723232321741883E-2</v>
      </c>
      <c r="L1001" s="43">
        <f t="shared" si="134"/>
        <v>384.14553302392176</v>
      </c>
      <c r="M1001" s="43">
        <f t="shared" si="136"/>
        <v>84.512017265262784</v>
      </c>
      <c r="N1001" s="43">
        <v>101.29329512753567</v>
      </c>
      <c r="O1001" s="43">
        <v>78.162691203120218</v>
      </c>
      <c r="P1001" s="45">
        <f t="shared" si="135"/>
        <v>7.8949658507508694E-2</v>
      </c>
    </row>
    <row r="1002" spans="1:16" s="56" customFormat="1" x14ac:dyDescent="0.25">
      <c r="A1002" s="46">
        <f t="shared" si="139"/>
        <v>29</v>
      </c>
      <c r="B1002" s="46" t="str">
        <f>[1]Лист1!$B$35</f>
        <v>Наукова,114</v>
      </c>
      <c r="C1002" s="46">
        <v>3682.5</v>
      </c>
      <c r="D1002" s="48"/>
      <c r="E1002" s="49"/>
      <c r="F1002" s="46">
        <f t="shared" si="137"/>
        <v>3682.5</v>
      </c>
      <c r="G1002" s="108">
        <v>63</v>
      </c>
      <c r="H1002" s="108"/>
      <c r="I1002" s="108"/>
      <c r="J1002" s="46">
        <f t="shared" si="138"/>
        <v>63</v>
      </c>
      <c r="K1002" s="45">
        <f t="shared" si="133"/>
        <v>4.0248234057498229E-2</v>
      </c>
      <c r="L1002" s="43">
        <f t="shared" si="134"/>
        <v>172.32080170547579</v>
      </c>
      <c r="M1002" s="43">
        <f t="shared" si="136"/>
        <v>37.910576375204677</v>
      </c>
      <c r="N1002" s="43">
        <v>45.438356880956739</v>
      </c>
      <c r="O1002" s="43">
        <v>35.062382492263573</v>
      </c>
      <c r="P1002" s="45">
        <f t="shared" si="135"/>
        <v>7.8949658507508708E-2</v>
      </c>
    </row>
    <row r="1003" spans="1:16" s="264" customFormat="1" x14ac:dyDescent="0.25">
      <c r="A1003" s="263">
        <f t="shared" si="139"/>
        <v>30</v>
      </c>
      <c r="B1003" s="263" t="str">
        <f>[3]Лист1!$B$36</f>
        <v>Наукова,116</v>
      </c>
      <c r="C1003" s="263">
        <v>8191.3</v>
      </c>
      <c r="D1003" s="268"/>
      <c r="E1003" s="270"/>
      <c r="F1003" s="263">
        <f t="shared" si="137"/>
        <v>8191.3</v>
      </c>
      <c r="G1003" s="271">
        <v>144</v>
      </c>
      <c r="H1003" s="271"/>
      <c r="I1003" s="271"/>
      <c r="J1003" s="263">
        <f t="shared" si="138"/>
        <v>144</v>
      </c>
      <c r="K1003" s="253">
        <f t="shared" si="133"/>
        <v>8.9527592568957301E-2</v>
      </c>
      <c r="L1003" s="269">
        <f t="shared" si="134"/>
        <v>383.3079112043622</v>
      </c>
      <c r="M1003" s="269">
        <f t="shared" si="136"/>
        <v>84.327740464959689</v>
      </c>
      <c r="N1003" s="269">
        <v>101.07242707915302</v>
      </c>
      <c r="O1003" s="269">
        <v>77.992258984081104</v>
      </c>
      <c r="P1003" s="253">
        <f t="shared" si="135"/>
        <v>7.8949658507508694E-2</v>
      </c>
    </row>
    <row r="1004" spans="1:16" s="56" customFormat="1" x14ac:dyDescent="0.25">
      <c r="A1004" s="46">
        <f t="shared" si="139"/>
        <v>31</v>
      </c>
      <c r="B1004" s="46" t="str">
        <f>[1]Лист1!$B$37</f>
        <v>Симоненка,3</v>
      </c>
      <c r="C1004" s="46">
        <v>4054.7</v>
      </c>
      <c r="D1004" s="48"/>
      <c r="E1004" s="49">
        <v>125</v>
      </c>
      <c r="F1004" s="46">
        <f t="shared" si="137"/>
        <v>4179.7</v>
      </c>
      <c r="G1004" s="108">
        <v>163</v>
      </c>
      <c r="H1004" s="108"/>
      <c r="I1004" s="108">
        <v>1</v>
      </c>
      <c r="J1004" s="46">
        <f t="shared" si="138"/>
        <v>164</v>
      </c>
      <c r="K1004" s="45">
        <f t="shared" si="133"/>
        <v>4.568242875495597E-2</v>
      </c>
      <c r="L1004" s="43">
        <f t="shared" si="134"/>
        <v>195.58703459290624</v>
      </c>
      <c r="M1004" s="43">
        <f t="shared" si="136"/>
        <v>43.029147610439374</v>
      </c>
      <c r="N1004" s="43">
        <v>51.573306247205679</v>
      </c>
      <c r="O1004" s="43">
        <v>39.796399213282839</v>
      </c>
      <c r="P1004" s="45">
        <f t="shared" si="135"/>
        <v>7.8949658507508694E-2</v>
      </c>
    </row>
    <row r="1005" spans="1:16" s="56" customFormat="1" x14ac:dyDescent="0.25">
      <c r="A1005" s="46">
        <f t="shared" si="139"/>
        <v>32</v>
      </c>
      <c r="B1005" s="46" t="str">
        <f>[1]Лист1!$B$38</f>
        <v>Симоненка,7</v>
      </c>
      <c r="C1005" s="46">
        <v>3967.5</v>
      </c>
      <c r="D1005" s="48"/>
      <c r="E1005" s="49">
        <v>74.5</v>
      </c>
      <c r="F1005" s="46">
        <f t="shared" si="137"/>
        <v>4042</v>
      </c>
      <c r="G1005" s="108">
        <v>72</v>
      </c>
      <c r="H1005" s="108"/>
      <c r="I1005" s="108">
        <v>1</v>
      </c>
      <c r="J1005" s="46">
        <f t="shared" si="138"/>
        <v>73</v>
      </c>
      <c r="K1005" s="45">
        <f t="shared" si="133"/>
        <v>4.4177423505881289E-2</v>
      </c>
      <c r="L1005" s="43">
        <f t="shared" si="134"/>
        <v>189.14342986925544</v>
      </c>
      <c r="M1005" s="43">
        <f t="shared" si="136"/>
        <v>41.611554571236198</v>
      </c>
      <c r="N1005" s="43">
        <v>49.874226344284359</v>
      </c>
      <c r="O1005" s="43">
        <v>38.485308902574168</v>
      </c>
      <c r="P1005" s="45">
        <f t="shared" ref="P1005:P1036" si="140">(L1005+M1005+N1005+O1005)/F1005</f>
        <v>7.8949658507508694E-2</v>
      </c>
    </row>
    <row r="1006" spans="1:16" s="56" customFormat="1" x14ac:dyDescent="0.25">
      <c r="A1006" s="46">
        <f t="shared" si="139"/>
        <v>33</v>
      </c>
      <c r="B1006" s="46" t="str">
        <f>[1]Лист1!$B$39</f>
        <v>Симоненка,12</v>
      </c>
      <c r="C1006" s="46">
        <v>7733.7</v>
      </c>
      <c r="D1006" s="48"/>
      <c r="E1006" s="49"/>
      <c r="F1006" s="46">
        <f t="shared" si="137"/>
        <v>7733.7</v>
      </c>
      <c r="G1006" s="108">
        <v>144</v>
      </c>
      <c r="H1006" s="108"/>
      <c r="I1006" s="108"/>
      <c r="J1006" s="46">
        <f t="shared" si="138"/>
        <v>144</v>
      </c>
      <c r="K1006" s="45">
        <f t="shared" si="133"/>
        <v>8.4526209838553718E-2</v>
      </c>
      <c r="L1006" s="43">
        <f t="shared" ref="L1006:L1037" si="141">K1006*4281.45</f>
        <v>361.89474111327581</v>
      </c>
      <c r="M1006" s="43">
        <f t="shared" si="136"/>
        <v>79.616843044920685</v>
      </c>
      <c r="N1006" s="43">
        <v>95.426101998711516</v>
      </c>
      <c r="O1006" s="43">
        <v>73.63528784261203</v>
      </c>
      <c r="P1006" s="45">
        <f t="shared" si="140"/>
        <v>7.8949658507508708E-2</v>
      </c>
    </row>
    <row r="1007" spans="1:16" s="56" customFormat="1" x14ac:dyDescent="0.25">
      <c r="A1007" s="46">
        <f t="shared" si="139"/>
        <v>34</v>
      </c>
      <c r="B1007" s="46" t="str">
        <f>[1]Лист1!$B$41</f>
        <v>Симоненка,18</v>
      </c>
      <c r="C1007" s="46">
        <v>5374.3</v>
      </c>
      <c r="D1007" s="48"/>
      <c r="E1007" s="49"/>
      <c r="F1007" s="46">
        <f t="shared" si="137"/>
        <v>5374.3</v>
      </c>
      <c r="G1007" s="108">
        <v>90</v>
      </c>
      <c r="H1007" s="108"/>
      <c r="I1007" s="108"/>
      <c r="J1007" s="46">
        <f t="shared" si="138"/>
        <v>90</v>
      </c>
      <c r="K1007" s="45">
        <f t="shared" si="133"/>
        <v>5.8738923094423016E-2</v>
      </c>
      <c r="L1007" s="43">
        <f t="shared" si="141"/>
        <v>251.48776228261741</v>
      </c>
      <c r="M1007" s="43">
        <f t="shared" si="136"/>
        <v>55.32730770217583</v>
      </c>
      <c r="N1007" s="43">
        <v>66.313472202396696</v>
      </c>
      <c r="O1007" s="43">
        <v>51.170607529714097</v>
      </c>
      <c r="P1007" s="45">
        <f t="shared" si="140"/>
        <v>7.8949658507508708E-2</v>
      </c>
    </row>
    <row r="1008" spans="1:16" s="56" customFormat="1" x14ac:dyDescent="0.25">
      <c r="A1008" s="46">
        <f t="shared" si="139"/>
        <v>35</v>
      </c>
      <c r="B1008" s="46" t="str">
        <f>[1]Лист1!$B$42</f>
        <v>Симоненка,20</v>
      </c>
      <c r="C1008" s="46">
        <v>8191.7</v>
      </c>
      <c r="D1008" s="48"/>
      <c r="E1008" s="49"/>
      <c r="F1008" s="46">
        <f t="shared" si="137"/>
        <v>8191.7</v>
      </c>
      <c r="G1008" s="108">
        <v>144</v>
      </c>
      <c r="H1008" s="108"/>
      <c r="I1008" s="108"/>
      <c r="J1008" s="46">
        <f t="shared" si="138"/>
        <v>144</v>
      </c>
      <c r="K1008" s="45">
        <f t="shared" si="133"/>
        <v>8.9531964407008349E-2</v>
      </c>
      <c r="L1008" s="43">
        <f t="shared" si="141"/>
        <v>383.32662901038589</v>
      </c>
      <c r="M1008" s="43">
        <f t="shared" si="136"/>
        <v>84.331858382284892</v>
      </c>
      <c r="N1008" s="43">
        <v>101.07736267799956</v>
      </c>
      <c r="O1008" s="43">
        <v>77.996067525288666</v>
      </c>
      <c r="P1008" s="45">
        <f t="shared" si="140"/>
        <v>7.8949658507508708E-2</v>
      </c>
    </row>
    <row r="1009" spans="1:16" s="56" customFormat="1" x14ac:dyDescent="0.25">
      <c r="A1009" s="46">
        <f t="shared" si="139"/>
        <v>36</v>
      </c>
      <c r="B1009" s="46" t="str">
        <f>[1]Лист1!$B$43</f>
        <v>Симоненка,22</v>
      </c>
      <c r="C1009" s="46">
        <v>4123.8999999999996</v>
      </c>
      <c r="D1009" s="48"/>
      <c r="E1009" s="49"/>
      <c r="F1009" s="46">
        <f t="shared" si="137"/>
        <v>4123.8999999999996</v>
      </c>
      <c r="G1009" s="108">
        <v>81</v>
      </c>
      <c r="H1009" s="45"/>
      <c r="I1009" s="45"/>
      <c r="J1009" s="46">
        <f t="shared" si="138"/>
        <v>81</v>
      </c>
      <c r="K1009" s="45">
        <f t="shared" si="133"/>
        <v>4.5072557346834199E-2</v>
      </c>
      <c r="L1009" s="43">
        <f t="shared" si="141"/>
        <v>192.97590065260329</v>
      </c>
      <c r="M1009" s="43">
        <f t="shared" si="136"/>
        <v>42.45469814357272</v>
      </c>
      <c r="N1009" s="43">
        <v>50.884790208113373</v>
      </c>
      <c r="O1009" s="43">
        <v>39.265107714825731</v>
      </c>
      <c r="P1009" s="45">
        <f t="shared" si="140"/>
        <v>7.8949658507508708E-2</v>
      </c>
    </row>
    <row r="1010" spans="1:16" s="56" customFormat="1" x14ac:dyDescent="0.25">
      <c r="A1010" s="46">
        <f t="shared" si="139"/>
        <v>37</v>
      </c>
      <c r="B1010" s="46" t="s">
        <v>341</v>
      </c>
      <c r="C1010" s="46">
        <v>4398.3999999999996</v>
      </c>
      <c r="D1010" s="48"/>
      <c r="E1010" s="49"/>
      <c r="F1010" s="46">
        <f t="shared" si="137"/>
        <v>4398.3999999999996</v>
      </c>
      <c r="G1010" s="108">
        <v>95</v>
      </c>
      <c r="H1010" s="45"/>
      <c r="I1010" s="45"/>
      <c r="J1010" s="46">
        <f t="shared" si="138"/>
        <v>95</v>
      </c>
      <c r="K1010" s="45">
        <f t="shared" si="133"/>
        <v>4.807273120936869E-2</v>
      </c>
      <c r="L1010" s="43">
        <f t="shared" si="141"/>
        <v>205.82099503635158</v>
      </c>
      <c r="M1010" s="43">
        <f t="shared" si="136"/>
        <v>45.280618907997344</v>
      </c>
      <c r="N1010" s="43">
        <v>54.271844916551288</v>
      </c>
      <c r="O1010" s="43">
        <v>41.878719118526028</v>
      </c>
      <c r="P1010" s="45">
        <f t="shared" si="140"/>
        <v>7.8949658507508694E-2</v>
      </c>
    </row>
    <row r="1011" spans="1:16" s="56" customFormat="1" x14ac:dyDescent="0.25">
      <c r="A1011" s="46">
        <f t="shared" si="139"/>
        <v>38</v>
      </c>
      <c r="B1011" s="46" t="s">
        <v>342</v>
      </c>
      <c r="C1011" s="46">
        <v>4369.7</v>
      </c>
      <c r="D1011" s="48"/>
      <c r="E1011" s="49"/>
      <c r="F1011" s="46">
        <f t="shared" si="137"/>
        <v>4369.7</v>
      </c>
      <c r="G1011" s="108">
        <v>95</v>
      </c>
      <c r="H1011" s="45"/>
      <c r="I1011" s="45"/>
      <c r="J1011" s="46">
        <f t="shared" si="138"/>
        <v>95</v>
      </c>
      <c r="K1011" s="45">
        <f t="shared" si="133"/>
        <v>4.7759051829205708E-2</v>
      </c>
      <c r="L1011" s="43">
        <f t="shared" si="141"/>
        <v>204.47799245415277</v>
      </c>
      <c r="M1011" s="43">
        <f t="shared" si="136"/>
        <v>44.98515833991361</v>
      </c>
      <c r="N1011" s="43">
        <v>53.917715699312069</v>
      </c>
      <c r="O1011" s="43">
        <v>41.605456286882315</v>
      </c>
      <c r="P1011" s="45">
        <f t="shared" si="140"/>
        <v>7.8949658507508708E-2</v>
      </c>
    </row>
    <row r="1012" spans="1:16" s="56" customFormat="1" x14ac:dyDescent="0.25">
      <c r="A1012" s="46">
        <f t="shared" si="139"/>
        <v>39</v>
      </c>
      <c r="B1012" s="46" t="s">
        <v>343</v>
      </c>
      <c r="C1012" s="46">
        <v>5769.7</v>
      </c>
      <c r="D1012" s="48"/>
      <c r="E1012" s="49"/>
      <c r="F1012" s="46">
        <f t="shared" si="137"/>
        <v>5769.7</v>
      </c>
      <c r="G1012" s="108">
        <v>120</v>
      </c>
      <c r="H1012" s="45"/>
      <c r="I1012" s="45"/>
      <c r="J1012" s="46">
        <f t="shared" si="138"/>
        <v>120</v>
      </c>
      <c r="K1012" s="45">
        <f t="shared" si="133"/>
        <v>6.3060485007887995E-2</v>
      </c>
      <c r="L1012" s="43">
        <f t="shared" si="141"/>
        <v>269.99031353702202</v>
      </c>
      <c r="M1012" s="43">
        <f t="shared" si="136"/>
        <v>59.397868978144842</v>
      </c>
      <c r="N1012" s="43">
        <v>71.192311662201249</v>
      </c>
      <c r="O1012" s="43">
        <v>54.935350513404792</v>
      </c>
      <c r="P1012" s="45">
        <f t="shared" si="140"/>
        <v>7.8949658507508694E-2</v>
      </c>
    </row>
    <row r="1013" spans="1:16" s="56" customFormat="1" x14ac:dyDescent="0.25">
      <c r="A1013" s="46">
        <f t="shared" si="139"/>
        <v>40</v>
      </c>
      <c r="B1013" s="46" t="s">
        <v>344</v>
      </c>
      <c r="C1013" s="46">
        <v>4446.8999999999996</v>
      </c>
      <c r="D1013" s="48"/>
      <c r="E1013" s="49"/>
      <c r="F1013" s="46">
        <f t="shared" si="137"/>
        <v>4446.8999999999996</v>
      </c>
      <c r="G1013" s="108">
        <v>95</v>
      </c>
      <c r="H1013" s="45"/>
      <c r="I1013" s="45"/>
      <c r="J1013" s="46">
        <f t="shared" si="138"/>
        <v>95</v>
      </c>
      <c r="K1013" s="45">
        <f t="shared" si="133"/>
        <v>4.8602816573058753E-2</v>
      </c>
      <c r="L1013" s="43">
        <f t="shared" si="141"/>
        <v>208.0905290167224</v>
      </c>
      <c r="M1013" s="43">
        <f t="shared" si="136"/>
        <v>45.77991638367893</v>
      </c>
      <c r="N1013" s="43">
        <v>54.870286276694237</v>
      </c>
      <c r="O1013" s="43">
        <v>42.340504739944841</v>
      </c>
      <c r="P1013" s="45">
        <f t="shared" si="140"/>
        <v>7.8949658507508708E-2</v>
      </c>
    </row>
    <row r="1014" spans="1:16" s="56" customFormat="1" x14ac:dyDescent="0.25">
      <c r="A1014" s="46">
        <f t="shared" si="139"/>
        <v>41</v>
      </c>
      <c r="B1014" s="46" t="s">
        <v>345</v>
      </c>
      <c r="C1014" s="46">
        <v>4422.5</v>
      </c>
      <c r="D1014" s="48"/>
      <c r="E1014" s="49"/>
      <c r="F1014" s="46">
        <f t="shared" si="137"/>
        <v>4422.5</v>
      </c>
      <c r="G1014" s="108">
        <v>95</v>
      </c>
      <c r="H1014" s="45"/>
      <c r="I1014" s="45"/>
      <c r="J1014" s="46">
        <f t="shared" si="138"/>
        <v>95</v>
      </c>
      <c r="K1014" s="45">
        <f t="shared" si="133"/>
        <v>4.8336134451944582E-2</v>
      </c>
      <c r="L1014" s="43">
        <f t="shared" si="141"/>
        <v>206.94874284927812</v>
      </c>
      <c r="M1014" s="43">
        <f t="shared" si="136"/>
        <v>45.528723426841189</v>
      </c>
      <c r="N1014" s="43">
        <v>54.569214747055319</v>
      </c>
      <c r="O1014" s="43">
        <v>42.108183726282597</v>
      </c>
      <c r="P1014" s="45">
        <f t="shared" si="140"/>
        <v>7.8949658507508708E-2</v>
      </c>
    </row>
    <row r="1015" spans="1:16" s="56" customFormat="1" x14ac:dyDescent="0.25">
      <c r="A1015" s="46">
        <f t="shared" si="139"/>
        <v>42</v>
      </c>
      <c r="B1015" s="46" t="s">
        <v>346</v>
      </c>
      <c r="C1015" s="46">
        <v>3984.5</v>
      </c>
      <c r="D1015" s="48"/>
      <c r="E1015" s="49"/>
      <c r="F1015" s="46">
        <f t="shared" si="137"/>
        <v>3984.5</v>
      </c>
      <c r="G1015" s="108">
        <v>90</v>
      </c>
      <c r="H1015" s="45"/>
      <c r="I1015" s="45"/>
      <c r="J1015" s="46">
        <f t="shared" si="138"/>
        <v>90</v>
      </c>
      <c r="K1015" s="45">
        <f t="shared" si="133"/>
        <v>4.3548971786042556E-2</v>
      </c>
      <c r="L1015" s="43">
        <f t="shared" si="141"/>
        <v>186.45274525335191</v>
      </c>
      <c r="M1015" s="43">
        <f t="shared" si="136"/>
        <v>41.019603955737416</v>
      </c>
      <c r="N1015" s="43">
        <v>49.164734010094271</v>
      </c>
      <c r="O1015" s="43">
        <v>37.937831103984848</v>
      </c>
      <c r="P1015" s="45">
        <f t="shared" si="140"/>
        <v>7.8949658507508694E-2</v>
      </c>
    </row>
    <row r="1016" spans="1:16" s="56" customFormat="1" x14ac:dyDescent="0.25">
      <c r="A1016" s="46">
        <f t="shared" si="139"/>
        <v>43</v>
      </c>
      <c r="B1016" s="46" t="s">
        <v>347</v>
      </c>
      <c r="C1016" s="46">
        <v>5874.6</v>
      </c>
      <c r="D1016" s="48"/>
      <c r="E1016" s="49"/>
      <c r="F1016" s="46">
        <f t="shared" si="137"/>
        <v>5874.6</v>
      </c>
      <c r="G1016" s="108">
        <v>119</v>
      </c>
      <c r="H1016" s="45"/>
      <c r="I1016" s="45"/>
      <c r="J1016" s="46">
        <f t="shared" si="138"/>
        <v>119</v>
      </c>
      <c r="K1016" s="45">
        <f t="shared" si="133"/>
        <v>6.4206999536776402E-2</v>
      </c>
      <c r="L1016" s="43">
        <f t="shared" si="141"/>
        <v>274.89905816673132</v>
      </c>
      <c r="M1016" s="43">
        <f t="shared" si="136"/>
        <v>60.477792796680895</v>
      </c>
      <c r="N1016" s="43">
        <v>72.486672459706327</v>
      </c>
      <c r="O1016" s="43">
        <v>55.934140445092083</v>
      </c>
      <c r="P1016" s="45">
        <f t="shared" si="140"/>
        <v>7.8949658507508694E-2</v>
      </c>
    </row>
    <row r="1017" spans="1:16" s="56" customFormat="1" x14ac:dyDescent="0.25">
      <c r="A1017" s="46">
        <f t="shared" si="139"/>
        <v>44</v>
      </c>
      <c r="B1017" s="46" t="s">
        <v>348</v>
      </c>
      <c r="C1017" s="46">
        <v>5861.2</v>
      </c>
      <c r="D1017" s="48"/>
      <c r="E1017" s="49"/>
      <c r="F1017" s="46">
        <f t="shared" si="137"/>
        <v>5861.2</v>
      </c>
      <c r="G1017" s="108">
        <v>119</v>
      </c>
      <c r="H1017" s="45"/>
      <c r="I1017" s="45"/>
      <c r="J1017" s="46">
        <f t="shared" si="138"/>
        <v>119</v>
      </c>
      <c r="K1017" s="45">
        <f t="shared" si="133"/>
        <v>6.4060542962066161E-2</v>
      </c>
      <c r="L1017" s="43">
        <f t="shared" si="141"/>
        <v>274.27201166493813</v>
      </c>
      <c r="M1017" s="43">
        <f t="shared" si="136"/>
        <v>60.339842566286393</v>
      </c>
      <c r="N1017" s="43">
        <v>72.32132989834723</v>
      </c>
      <c r="O1017" s="43">
        <v>55.806554314638227</v>
      </c>
      <c r="P1017" s="45">
        <f t="shared" si="140"/>
        <v>7.8949658507508708E-2</v>
      </c>
    </row>
    <row r="1018" spans="1:16" s="56" customFormat="1" x14ac:dyDescent="0.25">
      <c r="A1018" s="46">
        <f t="shared" si="139"/>
        <v>45</v>
      </c>
      <c r="B1018" s="46" t="s">
        <v>349</v>
      </c>
      <c r="C1018" s="46">
        <v>4068.9</v>
      </c>
      <c r="D1018" s="48"/>
      <c r="E1018" s="49"/>
      <c r="F1018" s="46">
        <f t="shared" si="137"/>
        <v>4068.9</v>
      </c>
      <c r="G1018" s="108">
        <v>90</v>
      </c>
      <c r="H1018" s="45"/>
      <c r="I1018" s="45"/>
      <c r="J1018" s="46">
        <f t="shared" si="138"/>
        <v>90</v>
      </c>
      <c r="K1018" s="45">
        <f t="shared" si="133"/>
        <v>4.4471429614814546E-2</v>
      </c>
      <c r="L1018" s="43">
        <f t="shared" si="141"/>
        <v>190.40220232434774</v>
      </c>
      <c r="M1018" s="43">
        <f t="shared" si="136"/>
        <v>41.888484511356502</v>
      </c>
      <c r="N1018" s="43">
        <v>50.206145366714161</v>
      </c>
      <c r="O1018" s="43">
        <v>38.741433298783782</v>
      </c>
      <c r="P1018" s="45">
        <f t="shared" si="140"/>
        <v>7.8949658507508694E-2</v>
      </c>
    </row>
    <row r="1019" spans="1:16" s="56" customFormat="1" x14ac:dyDescent="0.25">
      <c r="A1019" s="46">
        <f t="shared" si="139"/>
        <v>46</v>
      </c>
      <c r="B1019" s="46" t="s">
        <v>350</v>
      </c>
      <c r="C1019" s="46">
        <v>4057</v>
      </c>
      <c r="D1019" s="48"/>
      <c r="E1019" s="49"/>
      <c r="F1019" s="46">
        <f t="shared" si="137"/>
        <v>4057</v>
      </c>
      <c r="G1019" s="108">
        <v>90</v>
      </c>
      <c r="H1019" s="45"/>
      <c r="I1019" s="45"/>
      <c r="J1019" s="46">
        <f t="shared" si="138"/>
        <v>90</v>
      </c>
      <c r="K1019" s="45">
        <f t="shared" si="133"/>
        <v>4.4341367432795743E-2</v>
      </c>
      <c r="L1019" s="43">
        <f t="shared" si="141"/>
        <v>189.84534759514332</v>
      </c>
      <c r="M1019" s="43">
        <f t="shared" si="136"/>
        <v>41.765976470931534</v>
      </c>
      <c r="N1019" s="43">
        <v>50.059311301029602</v>
      </c>
      <c r="O1019" s="43">
        <v>38.628129197858343</v>
      </c>
      <c r="P1019" s="45">
        <f t="shared" si="140"/>
        <v>7.8949658507508708E-2</v>
      </c>
    </row>
    <row r="1020" spans="1:16" s="56" customFormat="1" x14ac:dyDescent="0.25">
      <c r="A1020" s="46">
        <f t="shared" si="139"/>
        <v>47</v>
      </c>
      <c r="B1020" s="46" t="s">
        <v>351</v>
      </c>
      <c r="C1020" s="46">
        <v>5809.5</v>
      </c>
      <c r="D1020" s="48"/>
      <c r="E1020" s="49"/>
      <c r="F1020" s="46">
        <f t="shared" si="137"/>
        <v>5809.5</v>
      </c>
      <c r="G1020" s="108">
        <v>119</v>
      </c>
      <c r="H1020" s="45"/>
      <c r="I1020" s="45"/>
      <c r="J1020" s="46">
        <f t="shared" si="138"/>
        <v>119</v>
      </c>
      <c r="K1020" s="45">
        <f t="shared" si="133"/>
        <v>6.3495482893967684E-2</v>
      </c>
      <c r="L1020" s="43">
        <f t="shared" si="141"/>
        <v>271.85273523637795</v>
      </c>
      <c r="M1020" s="43">
        <f t="shared" si="136"/>
        <v>59.807601752003151</v>
      </c>
      <c r="N1020" s="43">
        <v>71.683403747431967</v>
      </c>
      <c r="O1020" s="43">
        <v>55.314300363558786</v>
      </c>
      <c r="P1020" s="45">
        <f t="shared" si="140"/>
        <v>7.8949658507508708E-2</v>
      </c>
    </row>
    <row r="1021" spans="1:16" s="56" customFormat="1" x14ac:dyDescent="0.25">
      <c r="A1021" s="46">
        <f t="shared" si="139"/>
        <v>48</v>
      </c>
      <c r="B1021" s="46" t="s">
        <v>352</v>
      </c>
      <c r="C1021" s="46">
        <v>5835.6</v>
      </c>
      <c r="D1021" s="48"/>
      <c r="E1021" s="49"/>
      <c r="F1021" s="46">
        <f t="shared" si="137"/>
        <v>5835.6</v>
      </c>
      <c r="G1021" s="108">
        <v>119</v>
      </c>
      <c r="H1021" s="45"/>
      <c r="I1021" s="45"/>
      <c r="J1021" s="46">
        <f t="shared" si="138"/>
        <v>119</v>
      </c>
      <c r="K1021" s="45">
        <f t="shared" si="133"/>
        <v>6.3780745326798824E-2</v>
      </c>
      <c r="L1021" s="43">
        <f t="shared" si="141"/>
        <v>273.07407207942282</v>
      </c>
      <c r="M1021" s="43">
        <f t="shared" si="136"/>
        <v>60.076295857473021</v>
      </c>
      <c r="N1021" s="43">
        <v>72.005451572168681</v>
      </c>
      <c r="O1021" s="43">
        <v>55.562807677353248</v>
      </c>
      <c r="P1021" s="45">
        <f t="shared" si="140"/>
        <v>7.8949658507508694E-2</v>
      </c>
    </row>
    <row r="1022" spans="1:16" s="56" customFormat="1" x14ac:dyDescent="0.25">
      <c r="A1022" s="46">
        <f t="shared" si="139"/>
        <v>49</v>
      </c>
      <c r="B1022" s="46" t="s">
        <v>353</v>
      </c>
      <c r="C1022" s="46">
        <v>4048.9</v>
      </c>
      <c r="D1022" s="48"/>
      <c r="E1022" s="49"/>
      <c r="F1022" s="46">
        <f t="shared" si="137"/>
        <v>4048.9</v>
      </c>
      <c r="G1022" s="108">
        <v>90</v>
      </c>
      <c r="H1022" s="45"/>
      <c r="I1022" s="45"/>
      <c r="J1022" s="46">
        <f t="shared" si="138"/>
        <v>90</v>
      </c>
      <c r="K1022" s="45">
        <f t="shared" si="133"/>
        <v>4.425283771226194E-2</v>
      </c>
      <c r="L1022" s="43">
        <f t="shared" si="141"/>
        <v>189.46631202316388</v>
      </c>
      <c r="M1022" s="43">
        <f t="shared" si="136"/>
        <v>41.682588645096054</v>
      </c>
      <c r="N1022" s="43">
        <v>49.959365424387173</v>
      </c>
      <c r="O1022" s="43">
        <v>38.551006238404888</v>
      </c>
      <c r="P1022" s="45">
        <f t="shared" si="140"/>
        <v>7.8949658507508708E-2</v>
      </c>
    </row>
    <row r="1023" spans="1:16" s="56" customFormat="1" x14ac:dyDescent="0.25">
      <c r="A1023" s="46">
        <f t="shared" si="139"/>
        <v>50</v>
      </c>
      <c r="B1023" s="46" t="s">
        <v>1848</v>
      </c>
      <c r="C1023" s="46">
        <v>4427.8</v>
      </c>
      <c r="D1023" s="48"/>
      <c r="E1023" s="49"/>
      <c r="F1023" s="46">
        <f t="shared" si="137"/>
        <v>4427.8</v>
      </c>
      <c r="G1023" s="108">
        <v>95</v>
      </c>
      <c r="H1023" s="45"/>
      <c r="I1023" s="45"/>
      <c r="J1023" s="46">
        <f t="shared" si="138"/>
        <v>95</v>
      </c>
      <c r="K1023" s="45">
        <f t="shared" si="133"/>
        <v>4.8394061306121026E-2</v>
      </c>
      <c r="L1023" s="43">
        <f t="shared" si="141"/>
        <v>207.19675377909186</v>
      </c>
      <c r="M1023" s="43">
        <f t="shared" si="136"/>
        <v>45.583285831400211</v>
      </c>
      <c r="N1023" s="43">
        <v>54.634611431771972</v>
      </c>
      <c r="O1023" s="43">
        <v>42.158646897283006</v>
      </c>
      <c r="P1023" s="45">
        <f t="shared" si="140"/>
        <v>7.8949658507508708E-2</v>
      </c>
    </row>
    <row r="1024" spans="1:16" s="56" customFormat="1" x14ac:dyDescent="0.25">
      <c r="A1024" s="46">
        <f t="shared" si="139"/>
        <v>51</v>
      </c>
      <c r="B1024" s="46" t="s">
        <v>1849</v>
      </c>
      <c r="C1024" s="46">
        <v>4428.6000000000004</v>
      </c>
      <c r="D1024" s="48"/>
      <c r="E1024" s="49"/>
      <c r="F1024" s="46">
        <f t="shared" si="137"/>
        <v>4428.6000000000004</v>
      </c>
      <c r="G1024" s="108">
        <v>95</v>
      </c>
      <c r="H1024" s="45"/>
      <c r="I1024" s="45"/>
      <c r="J1024" s="46">
        <f t="shared" si="138"/>
        <v>95</v>
      </c>
      <c r="K1024" s="45">
        <f t="shared" si="133"/>
        <v>4.840280498222313E-2</v>
      </c>
      <c r="L1024" s="43">
        <f t="shared" si="141"/>
        <v>207.23418939113921</v>
      </c>
      <c r="M1024" s="43">
        <f t="shared" si="136"/>
        <v>45.591521666050625</v>
      </c>
      <c r="N1024" s="43">
        <v>54.644482629465053</v>
      </c>
      <c r="O1024" s="43">
        <v>42.166263979698165</v>
      </c>
      <c r="P1024" s="45">
        <f t="shared" si="140"/>
        <v>7.8949658507508708E-2</v>
      </c>
    </row>
    <row r="1025" spans="1:16" s="56" customFormat="1" x14ac:dyDescent="0.25">
      <c r="A1025" s="46">
        <f t="shared" si="139"/>
        <v>52</v>
      </c>
      <c r="B1025" s="46" t="s">
        <v>1850</v>
      </c>
      <c r="C1025" s="46">
        <v>5782.4</v>
      </c>
      <c r="D1025" s="48"/>
      <c r="E1025" s="49"/>
      <c r="F1025" s="46">
        <f t="shared" si="137"/>
        <v>5782.4</v>
      </c>
      <c r="G1025" s="108">
        <v>119</v>
      </c>
      <c r="H1025" s="45"/>
      <c r="I1025" s="45"/>
      <c r="J1025" s="46">
        <f t="shared" si="138"/>
        <v>119</v>
      </c>
      <c r="K1025" s="45">
        <f t="shared" si="133"/>
        <v>6.3199290866008895E-2</v>
      </c>
      <c r="L1025" s="43">
        <f t="shared" si="141"/>
        <v>270.58460387827375</v>
      </c>
      <c r="M1025" s="43">
        <f t="shared" si="136"/>
        <v>59.528612853220224</v>
      </c>
      <c r="N1025" s="43">
        <v>71.349016925578894</v>
      </c>
      <c r="O1025" s="43">
        <v>55.056271696745384</v>
      </c>
      <c r="P1025" s="45">
        <f t="shared" si="140"/>
        <v>7.8949658507508708E-2</v>
      </c>
    </row>
    <row r="1026" spans="1:16" s="56" customFormat="1" x14ac:dyDescent="0.25">
      <c r="A1026" s="46">
        <f t="shared" si="139"/>
        <v>53</v>
      </c>
      <c r="B1026" s="46" t="s">
        <v>1851</v>
      </c>
      <c r="C1026" s="46">
        <v>5882.7</v>
      </c>
      <c r="D1026" s="48"/>
      <c r="E1026" s="49"/>
      <c r="F1026" s="46">
        <f t="shared" si="137"/>
        <v>5882.7</v>
      </c>
      <c r="G1026" s="108">
        <v>119</v>
      </c>
      <c r="H1026" s="45"/>
      <c r="I1026" s="45"/>
      <c r="J1026" s="46">
        <f t="shared" si="138"/>
        <v>119</v>
      </c>
      <c r="K1026" s="45">
        <f t="shared" si="133"/>
        <v>6.4295529257310205E-2</v>
      </c>
      <c r="L1026" s="43">
        <f t="shared" si="141"/>
        <v>275.27809373871077</v>
      </c>
      <c r="M1026" s="43">
        <f t="shared" si="136"/>
        <v>60.561180622516368</v>
      </c>
      <c r="N1026" s="43">
        <v>72.586618336348735</v>
      </c>
      <c r="O1026" s="43">
        <v>56.011263404545538</v>
      </c>
      <c r="P1026" s="45">
        <f t="shared" si="140"/>
        <v>7.8949658507508708E-2</v>
      </c>
    </row>
    <row r="1027" spans="1:16" s="56" customFormat="1" x14ac:dyDescent="0.25">
      <c r="A1027" s="46">
        <f t="shared" si="139"/>
        <v>54</v>
      </c>
      <c r="B1027" s="46" t="s">
        <v>1852</v>
      </c>
      <c r="C1027" s="46">
        <v>4404.7</v>
      </c>
      <c r="D1027" s="48"/>
      <c r="E1027" s="49"/>
      <c r="F1027" s="46">
        <f t="shared" si="137"/>
        <v>4404.7</v>
      </c>
      <c r="G1027" s="108">
        <v>94</v>
      </c>
      <c r="H1027" s="45"/>
      <c r="I1027" s="45"/>
      <c r="J1027" s="46">
        <f t="shared" si="138"/>
        <v>94</v>
      </c>
      <c r="K1027" s="45">
        <f t="shared" si="133"/>
        <v>4.8141587658672762E-2</v>
      </c>
      <c r="L1027" s="43">
        <f t="shared" si="141"/>
        <v>206.11580048122448</v>
      </c>
      <c r="M1027" s="43">
        <f t="shared" si="136"/>
        <v>45.345476105869388</v>
      </c>
      <c r="N1027" s="43">
        <v>54.349580598384293</v>
      </c>
      <c r="O1027" s="43">
        <v>41.938703642545384</v>
      </c>
      <c r="P1027" s="45">
        <f t="shared" si="140"/>
        <v>7.8949658507508694E-2</v>
      </c>
    </row>
    <row r="1028" spans="1:16" s="56" customFormat="1" x14ac:dyDescent="0.25">
      <c r="A1028" s="46">
        <f t="shared" si="139"/>
        <v>55</v>
      </c>
      <c r="B1028" s="46" t="s">
        <v>1853</v>
      </c>
      <c r="C1028" s="46">
        <v>4428.3999999999996</v>
      </c>
      <c r="D1028" s="48"/>
      <c r="E1028" s="49"/>
      <c r="F1028" s="46">
        <f t="shared" si="137"/>
        <v>4428.3999999999996</v>
      </c>
      <c r="G1028" s="108">
        <v>94</v>
      </c>
      <c r="H1028" s="45"/>
      <c r="I1028" s="45"/>
      <c r="J1028" s="46">
        <f t="shared" si="138"/>
        <v>94</v>
      </c>
      <c r="K1028" s="45">
        <f t="shared" si="133"/>
        <v>4.8400619063197599E-2</v>
      </c>
      <c r="L1028" s="43">
        <f t="shared" si="141"/>
        <v>207.22483048812734</v>
      </c>
      <c r="M1028" s="43">
        <f t="shared" si="136"/>
        <v>45.589462707388016</v>
      </c>
      <c r="N1028" s="43">
        <v>54.642014830041774</v>
      </c>
      <c r="O1028" s="43">
        <v>42.164359709094363</v>
      </c>
      <c r="P1028" s="45">
        <f t="shared" si="140"/>
        <v>7.8949658507508694E-2</v>
      </c>
    </row>
    <row r="1029" spans="1:16" s="56" customFormat="1" x14ac:dyDescent="0.25">
      <c r="A1029" s="46">
        <f t="shared" si="139"/>
        <v>56</v>
      </c>
      <c r="B1029" s="46" t="s">
        <v>1854</v>
      </c>
      <c r="C1029" s="46">
        <v>4419.2</v>
      </c>
      <c r="D1029" s="48"/>
      <c r="E1029" s="49"/>
      <c r="F1029" s="46">
        <f t="shared" si="137"/>
        <v>4419.2</v>
      </c>
      <c r="G1029" s="108">
        <v>95</v>
      </c>
      <c r="H1029" s="45"/>
      <c r="I1029" s="45"/>
      <c r="J1029" s="46">
        <f t="shared" si="138"/>
        <v>95</v>
      </c>
      <c r="K1029" s="45">
        <f t="shared" si="133"/>
        <v>4.8300066788023399E-2</v>
      </c>
      <c r="L1029" s="43">
        <f t="shared" si="141"/>
        <v>206.79432094958278</v>
      </c>
      <c r="M1029" s="43">
        <f t="shared" si="136"/>
        <v>45.494750608908213</v>
      </c>
      <c r="N1029" s="43">
        <v>54.528496056571363</v>
      </c>
      <c r="O1029" s="43">
        <v>42.076763261320082</v>
      </c>
      <c r="P1029" s="45">
        <f t="shared" si="140"/>
        <v>7.8949658507508708E-2</v>
      </c>
    </row>
    <row r="1030" spans="1:16" s="56" customFormat="1" x14ac:dyDescent="0.25">
      <c r="A1030" s="46">
        <f t="shared" si="139"/>
        <v>57</v>
      </c>
      <c r="B1030" s="46" t="s">
        <v>1855</v>
      </c>
      <c r="C1030" s="46">
        <v>5902.1</v>
      </c>
      <c r="D1030" s="48"/>
      <c r="E1030" s="49"/>
      <c r="F1030" s="46">
        <f t="shared" si="137"/>
        <v>5902.1</v>
      </c>
      <c r="G1030" s="108">
        <v>119</v>
      </c>
      <c r="H1030" s="45"/>
      <c r="I1030" s="45"/>
      <c r="J1030" s="46">
        <f t="shared" si="138"/>
        <v>119</v>
      </c>
      <c r="K1030" s="45">
        <f t="shared" si="133"/>
        <v>6.4507563402786239E-2</v>
      </c>
      <c r="L1030" s="43">
        <f t="shared" si="141"/>
        <v>276.18590733085915</v>
      </c>
      <c r="M1030" s="43">
        <f t="shared" si="136"/>
        <v>60.760899612789011</v>
      </c>
      <c r="N1030" s="43">
        <v>72.825994880405915</v>
      </c>
      <c r="O1030" s="43">
        <v>56.195977653113069</v>
      </c>
      <c r="P1030" s="45">
        <f t="shared" si="140"/>
        <v>7.8949658507508694E-2</v>
      </c>
    </row>
    <row r="1031" spans="1:16" s="56" customFormat="1" x14ac:dyDescent="0.25">
      <c r="A1031" s="46">
        <f t="shared" si="139"/>
        <v>58</v>
      </c>
      <c r="B1031" s="46" t="s">
        <v>1856</v>
      </c>
      <c r="C1031" s="46">
        <v>4397.8</v>
      </c>
      <c r="D1031" s="48"/>
      <c r="E1031" s="49"/>
      <c r="F1031" s="46">
        <f t="shared" si="137"/>
        <v>4397.8</v>
      </c>
      <c r="G1031" s="108">
        <v>95</v>
      </c>
      <c r="H1031" s="45"/>
      <c r="I1031" s="45"/>
      <c r="J1031" s="46">
        <f t="shared" si="138"/>
        <v>95</v>
      </c>
      <c r="K1031" s="45">
        <f t="shared" si="133"/>
        <v>4.8066173452292117E-2</v>
      </c>
      <c r="L1031" s="43">
        <f t="shared" si="141"/>
        <v>205.79291832731607</v>
      </c>
      <c r="M1031" s="43">
        <f t="shared" si="136"/>
        <v>45.274442032009539</v>
      </c>
      <c r="N1031" s="43">
        <v>54.264441518281487</v>
      </c>
      <c r="O1031" s="43">
        <v>41.873006306714672</v>
      </c>
      <c r="P1031" s="45">
        <f t="shared" si="140"/>
        <v>7.8949658507508708E-2</v>
      </c>
    </row>
    <row r="1032" spans="1:16" s="56" customFormat="1" x14ac:dyDescent="0.25">
      <c r="A1032" s="46">
        <f t="shared" si="139"/>
        <v>59</v>
      </c>
      <c r="B1032" s="46" t="s">
        <v>1857</v>
      </c>
      <c r="C1032" s="46">
        <v>4423.3999999999996</v>
      </c>
      <c r="D1032" s="48"/>
      <c r="E1032" s="49"/>
      <c r="F1032" s="46">
        <f t="shared" si="137"/>
        <v>4423.3999999999996</v>
      </c>
      <c r="G1032" s="108">
        <v>95</v>
      </c>
      <c r="H1032" s="45"/>
      <c r="I1032" s="45"/>
      <c r="J1032" s="46">
        <f t="shared" si="138"/>
        <v>95</v>
      </c>
      <c r="K1032" s="45">
        <f t="shared" si="133"/>
        <v>4.8345971087559447E-2</v>
      </c>
      <c r="L1032" s="43">
        <f t="shared" si="141"/>
        <v>206.99085791283139</v>
      </c>
      <c r="M1032" s="43">
        <f t="shared" si="136"/>
        <v>45.537988740822904</v>
      </c>
      <c r="N1032" s="43">
        <v>54.580319844460021</v>
      </c>
      <c r="O1032" s="43">
        <v>42.116752943999643</v>
      </c>
      <c r="P1032" s="45">
        <f t="shared" si="140"/>
        <v>7.8949658507508694E-2</v>
      </c>
    </row>
    <row r="1033" spans="1:16" s="56" customFormat="1" x14ac:dyDescent="0.25">
      <c r="A1033" s="46">
        <f t="shared" si="139"/>
        <v>60</v>
      </c>
      <c r="B1033" s="46" t="s">
        <v>1858</v>
      </c>
      <c r="C1033" s="46">
        <v>5916.4</v>
      </c>
      <c r="D1033" s="48"/>
      <c r="E1033" s="49"/>
      <c r="F1033" s="46">
        <f t="shared" si="137"/>
        <v>5916.4</v>
      </c>
      <c r="G1033" s="108">
        <v>119</v>
      </c>
      <c r="H1033" s="45"/>
      <c r="I1033" s="45"/>
      <c r="J1033" s="46">
        <f t="shared" si="138"/>
        <v>119</v>
      </c>
      <c r="K1033" s="45">
        <f t="shared" si="133"/>
        <v>6.4663856613111345E-2</v>
      </c>
      <c r="L1033" s="43">
        <f t="shared" si="141"/>
        <v>276.85506889620558</v>
      </c>
      <c r="M1033" s="43">
        <f t="shared" si="136"/>
        <v>60.908115157165227</v>
      </c>
      <c r="N1033" s="43">
        <v>73.002442539169721</v>
      </c>
      <c r="O1033" s="43">
        <v>56.332133001283971</v>
      </c>
      <c r="P1033" s="45">
        <f t="shared" si="140"/>
        <v>7.8949658507508721E-2</v>
      </c>
    </row>
    <row r="1034" spans="1:16" s="56" customFormat="1" x14ac:dyDescent="0.25">
      <c r="A1034" s="46">
        <f t="shared" si="139"/>
        <v>61</v>
      </c>
      <c r="B1034" s="46" t="s">
        <v>1859</v>
      </c>
      <c r="C1034" s="46">
        <v>3331.8</v>
      </c>
      <c r="D1034" s="48"/>
      <c r="E1034" s="49"/>
      <c r="F1034" s="46">
        <f t="shared" si="137"/>
        <v>3331.8</v>
      </c>
      <c r="G1034" s="108">
        <v>120</v>
      </c>
      <c r="H1034" s="45"/>
      <c r="I1034" s="45"/>
      <c r="J1034" s="46">
        <f t="shared" si="138"/>
        <v>120</v>
      </c>
      <c r="K1034" s="45">
        <f t="shared" si="133"/>
        <v>3.6415225046238321E-2</v>
      </c>
      <c r="L1034" s="43">
        <f t="shared" si="141"/>
        <v>155.90996527421706</v>
      </c>
      <c r="M1034" s="43">
        <f t="shared" si="136"/>
        <v>34.300192360327756</v>
      </c>
      <c r="N1034" s="43">
        <v>41.111070592253007</v>
      </c>
      <c r="O1034" s="43">
        <v>31.723243988519698</v>
      </c>
      <c r="P1034" s="45">
        <f t="shared" si="140"/>
        <v>7.8949658507508721E-2</v>
      </c>
    </row>
    <row r="1035" spans="1:16" s="56" customFormat="1" x14ac:dyDescent="0.25">
      <c r="A1035" s="46">
        <f t="shared" si="139"/>
        <v>62</v>
      </c>
      <c r="B1035" s="46" t="s">
        <v>1860</v>
      </c>
      <c r="C1035" s="46">
        <v>4392.1000000000004</v>
      </c>
      <c r="D1035" s="48"/>
      <c r="E1035" s="49"/>
      <c r="F1035" s="46">
        <f t="shared" si="137"/>
        <v>4392.1000000000004</v>
      </c>
      <c r="G1035" s="108">
        <v>95</v>
      </c>
      <c r="H1035" s="45"/>
      <c r="I1035" s="45"/>
      <c r="J1035" s="46">
        <f t="shared" si="138"/>
        <v>95</v>
      </c>
      <c r="K1035" s="45">
        <f t="shared" si="133"/>
        <v>4.8003874760064631E-2</v>
      </c>
      <c r="L1035" s="43">
        <f t="shared" si="141"/>
        <v>205.5261895914787</v>
      </c>
      <c r="M1035" s="43">
        <f t="shared" si="136"/>
        <v>45.215761710125314</v>
      </c>
      <c r="N1035" s="43">
        <v>54.194109234718297</v>
      </c>
      <c r="O1035" s="43">
        <v>41.818734594506687</v>
      </c>
      <c r="P1035" s="45">
        <f t="shared" si="140"/>
        <v>7.8949658507508708E-2</v>
      </c>
    </row>
    <row r="1036" spans="1:16" s="56" customFormat="1" x14ac:dyDescent="0.25">
      <c r="A1036" s="46">
        <f t="shared" si="139"/>
        <v>63</v>
      </c>
      <c r="B1036" s="46" t="s">
        <v>1861</v>
      </c>
      <c r="C1036" s="46">
        <v>5869.2</v>
      </c>
      <c r="D1036" s="48"/>
      <c r="E1036" s="49"/>
      <c r="F1036" s="46">
        <f t="shared" si="137"/>
        <v>5869.2</v>
      </c>
      <c r="G1036" s="108">
        <v>119</v>
      </c>
      <c r="H1036" s="45"/>
      <c r="I1036" s="45"/>
      <c r="J1036" s="46">
        <f t="shared" si="138"/>
        <v>119</v>
      </c>
      <c r="K1036" s="45">
        <f t="shared" si="133"/>
        <v>6.4147979723087195E-2</v>
      </c>
      <c r="L1036" s="43">
        <f t="shared" si="141"/>
        <v>274.64636778541166</v>
      </c>
      <c r="M1036" s="43">
        <f t="shared" si="136"/>
        <v>60.422200912790565</v>
      </c>
      <c r="N1036" s="43">
        <v>72.420041875278017</v>
      </c>
      <c r="O1036" s="43">
        <v>55.882725138789773</v>
      </c>
      <c r="P1036" s="45">
        <f t="shared" si="140"/>
        <v>7.8949658507508694E-2</v>
      </c>
    </row>
    <row r="1037" spans="1:16" s="56" customFormat="1" x14ac:dyDescent="0.25">
      <c r="A1037" s="46">
        <f t="shared" si="139"/>
        <v>64</v>
      </c>
      <c r="B1037" s="46" t="s">
        <v>2418</v>
      </c>
      <c r="C1037" s="70">
        <v>4119.7</v>
      </c>
      <c r="D1037" s="71"/>
      <c r="E1037" s="71"/>
      <c r="F1037" s="71">
        <f>C1037+D1037+E1037</f>
        <v>4119.7</v>
      </c>
      <c r="G1037" s="172">
        <v>82</v>
      </c>
      <c r="H1037" s="73"/>
      <c r="I1037" s="73"/>
      <c r="J1037" s="46">
        <f>G1037+H1037+I1037</f>
        <v>82</v>
      </c>
      <c r="K1037" s="45">
        <f>4/$F$1038*F1037</f>
        <v>4.5026653047298158E-2</v>
      </c>
      <c r="L1037" s="43">
        <f t="shared" si="141"/>
        <v>192.77936368935468</v>
      </c>
      <c r="M1037" s="43">
        <f>L1037*0.22</f>
        <v>42.411460011658029</v>
      </c>
      <c r="N1037" s="43">
        <v>50.832966420224707</v>
      </c>
      <c r="O1037" s="43">
        <v>39.22511803214617</v>
      </c>
      <c r="P1037" s="109">
        <f t="shared" ref="P1037:P1039" si="142">(L1037+M1037+N1037+O1037)/F1037</f>
        <v>7.8949658507508708E-2</v>
      </c>
    </row>
    <row r="1038" spans="1:16" s="107" customFormat="1" ht="14" x14ac:dyDescent="0.3">
      <c r="A1038" s="177"/>
      <c r="B1038" s="177" t="s">
        <v>1875</v>
      </c>
      <c r="C1038" s="177">
        <f t="shared" ref="C1038:N1038" si="143">SUM(C974:C1037)</f>
        <v>364638.09000000014</v>
      </c>
      <c r="D1038" s="177">
        <f t="shared" si="143"/>
        <v>1015.5</v>
      </c>
      <c r="E1038" s="177">
        <f t="shared" si="143"/>
        <v>325.2</v>
      </c>
      <c r="F1038" s="177">
        <f t="shared" si="143"/>
        <v>365978.79000000015</v>
      </c>
      <c r="G1038" s="177">
        <f t="shared" si="143"/>
        <v>7342</v>
      </c>
      <c r="H1038" s="177">
        <f t="shared" si="143"/>
        <v>7</v>
      </c>
      <c r="I1038" s="177">
        <f t="shared" si="143"/>
        <v>5</v>
      </c>
      <c r="J1038" s="177">
        <f t="shared" si="143"/>
        <v>7354</v>
      </c>
      <c r="K1038" s="177">
        <f t="shared" si="143"/>
        <v>3.9999999999999991</v>
      </c>
      <c r="L1038" s="177">
        <f t="shared" si="143"/>
        <v>17125.799999999981</v>
      </c>
      <c r="M1038" s="177">
        <f t="shared" si="143"/>
        <v>3767.675999999999</v>
      </c>
      <c r="N1038" s="177">
        <f t="shared" si="143"/>
        <v>4515.8112344550491</v>
      </c>
      <c r="O1038" s="178">
        <v>3543.8979616086604</v>
      </c>
      <c r="P1038" s="57">
        <f t="shared" si="142"/>
        <v>7.9111647962068182E-2</v>
      </c>
    </row>
    <row r="1039" spans="1:16" s="107" customFormat="1" ht="14" x14ac:dyDescent="0.3">
      <c r="A1039" s="35"/>
      <c r="B1039" s="35"/>
      <c r="C1039" s="58">
        <f t="shared" ref="C1039:N1039" si="144">C1038+C972+C933+C884+C524+C457+C282+C196</f>
        <v>1331697.3800000006</v>
      </c>
      <c r="D1039" s="58">
        <f t="shared" si="144"/>
        <v>6163.3</v>
      </c>
      <c r="E1039" s="58">
        <f t="shared" si="144"/>
        <v>25483.320000000003</v>
      </c>
      <c r="F1039" s="58">
        <f t="shared" si="144"/>
        <v>1363344.0000000005</v>
      </c>
      <c r="G1039" s="58">
        <f t="shared" si="144"/>
        <v>27645</v>
      </c>
      <c r="H1039" s="58">
        <f t="shared" si="144"/>
        <v>67</v>
      </c>
      <c r="I1039" s="58">
        <f t="shared" si="144"/>
        <v>285</v>
      </c>
      <c r="J1039" s="58">
        <f t="shared" si="144"/>
        <v>24480</v>
      </c>
      <c r="K1039" s="58">
        <f t="shared" si="144"/>
        <v>13.499999999999998</v>
      </c>
      <c r="L1039" s="58">
        <f t="shared" si="144"/>
        <v>57799.574999999961</v>
      </c>
      <c r="M1039" s="58">
        <f t="shared" si="144"/>
        <v>12715.906500000001</v>
      </c>
      <c r="N1039" s="58">
        <f t="shared" si="144"/>
        <v>18798.627422484933</v>
      </c>
      <c r="O1039" s="58">
        <v>12569.008872118751</v>
      </c>
      <c r="P1039" s="57">
        <f t="shared" si="142"/>
        <v>7.4730308560864767E-2</v>
      </c>
    </row>
    <row r="1040" spans="1:16" s="56" customFormat="1" x14ac:dyDescent="0.25">
      <c r="A1040" s="114"/>
      <c r="M1040" s="114"/>
      <c r="O1040" s="246"/>
      <c r="P1040" s="114"/>
    </row>
    <row r="1041" spans="1:16" s="56" customFormat="1" x14ac:dyDescent="0.25">
      <c r="A1041" s="114"/>
      <c r="M1041" s="114"/>
      <c r="O1041" s="246"/>
      <c r="P1041" s="114"/>
    </row>
    <row r="1042" spans="1:16" s="56" customFormat="1" x14ac:dyDescent="0.25">
      <c r="A1042" s="114"/>
      <c r="M1042" s="114"/>
      <c r="O1042" s="246"/>
      <c r="P1042" s="114"/>
    </row>
    <row r="1043" spans="1:16" s="56" customFormat="1" x14ac:dyDescent="0.25">
      <c r="A1043" s="114"/>
      <c r="M1043" s="114"/>
      <c r="O1043" s="246"/>
      <c r="P1043" s="114"/>
    </row>
  </sheetData>
  <mergeCells count="9">
    <mergeCell ref="A1:P1"/>
    <mergeCell ref="A5:P5"/>
    <mergeCell ref="A197:P197"/>
    <mergeCell ref="A934:P934"/>
    <mergeCell ref="A973:P973"/>
    <mergeCell ref="A283:P283"/>
    <mergeCell ref="A458:P458"/>
    <mergeCell ref="A525:P525"/>
    <mergeCell ref="A885:P885"/>
  </mergeCells>
  <phoneticPr fontId="16" type="noConversion"/>
  <pageMargins left="0.19685039370078741" right="0.19685039370078741" top="0.17" bottom="0.2" header="0.22" footer="0.26"/>
  <pageSetup paperSize="9" scale="65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M1471"/>
  <sheetViews>
    <sheetView view="pageBreakPreview" topLeftCell="A1437" zoomScale="80" zoomScaleNormal="100" zoomScaleSheetLayoutView="80" workbookViewId="0">
      <selection activeCell="C1464" sqref="C1464:F1464"/>
    </sheetView>
  </sheetViews>
  <sheetFormatPr defaultColWidth="12" defaultRowHeight="12.5" x14ac:dyDescent="0.25"/>
  <cols>
    <col min="1" max="1" width="5.7265625" style="56" customWidth="1"/>
    <col min="2" max="2" width="22.7265625" style="56" customWidth="1"/>
    <col min="3" max="3" width="13.81640625" style="56" customWidth="1"/>
    <col min="4" max="4" width="12" style="56"/>
    <col min="5" max="5" width="13" style="56" customWidth="1"/>
    <col min="6" max="6" width="13.54296875" style="56" customWidth="1"/>
    <col min="7" max="7" width="10.81640625" style="56" customWidth="1"/>
    <col min="8" max="8" width="11.453125" style="56" customWidth="1"/>
    <col min="9" max="10" width="12.7265625" style="56" customWidth="1"/>
    <col min="11" max="11" width="11" style="56" customWidth="1"/>
    <col min="12" max="16384" width="12" style="56"/>
  </cols>
  <sheetData>
    <row r="1" spans="1:12" ht="43.5" customHeight="1" x14ac:dyDescent="0.25">
      <c r="A1" s="519" t="s">
        <v>2815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2" x14ac:dyDescent="0.25">
      <c r="A2" s="63"/>
      <c r="B2" s="63"/>
      <c r="C2" s="63"/>
      <c r="D2" s="63"/>
      <c r="E2" s="63"/>
      <c r="F2" s="63"/>
      <c r="G2" s="63"/>
      <c r="H2" s="63"/>
    </row>
    <row r="3" spans="1:12" ht="135.75" customHeight="1" x14ac:dyDescent="0.25">
      <c r="A3" s="9" t="s">
        <v>451</v>
      </c>
      <c r="B3" s="9" t="s">
        <v>454</v>
      </c>
      <c r="C3" s="9" t="s">
        <v>1350</v>
      </c>
      <c r="D3" s="9" t="s">
        <v>1349</v>
      </c>
      <c r="E3" s="10" t="s">
        <v>1178</v>
      </c>
      <c r="F3" s="9" t="s">
        <v>1351</v>
      </c>
      <c r="G3" s="9" t="s">
        <v>2774</v>
      </c>
      <c r="H3" s="9" t="s">
        <v>1890</v>
      </c>
      <c r="I3" s="9" t="s">
        <v>1867</v>
      </c>
      <c r="J3" s="9" t="s">
        <v>1868</v>
      </c>
      <c r="K3" s="9" t="s">
        <v>1869</v>
      </c>
      <c r="L3" s="9" t="s">
        <v>2814</v>
      </c>
    </row>
    <row r="4" spans="1:12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10</v>
      </c>
      <c r="I4" s="11">
        <v>9</v>
      </c>
      <c r="J4" s="11">
        <v>13</v>
      </c>
      <c r="K4" s="11">
        <v>11</v>
      </c>
      <c r="L4" s="11">
        <v>12</v>
      </c>
    </row>
    <row r="5" spans="1:12" ht="14" x14ac:dyDescent="0.3">
      <c r="A5" s="539" t="s">
        <v>1871</v>
      </c>
      <c r="B5" s="540"/>
      <c r="C5" s="540"/>
      <c r="D5" s="540"/>
      <c r="E5" s="540"/>
      <c r="F5" s="540"/>
      <c r="G5" s="540"/>
      <c r="H5" s="540"/>
      <c r="I5" s="540"/>
      <c r="J5" s="540"/>
      <c r="K5" s="540"/>
      <c r="L5" s="540"/>
    </row>
    <row r="6" spans="1:12" x14ac:dyDescent="0.25">
      <c r="A6" s="64">
        <v>1</v>
      </c>
      <c r="B6" s="46" t="s">
        <v>457</v>
      </c>
      <c r="C6" s="46">
        <v>410.1</v>
      </c>
      <c r="D6" s="46"/>
      <c r="E6" s="46"/>
      <c r="F6" s="46">
        <f>C6+D6+E6</f>
        <v>410.1</v>
      </c>
      <c r="G6" s="45">
        <f>1/$F$379*F6</f>
        <v>1.5055791233410357E-3</v>
      </c>
      <c r="H6" s="254">
        <f>G6*4430.4</f>
        <v>6.6703177480501239</v>
      </c>
      <c r="I6" s="43">
        <f>H6*0.22</f>
        <v>1.4674699045710273</v>
      </c>
      <c r="J6" s="43">
        <v>2.4811082480664086</v>
      </c>
      <c r="K6" s="43">
        <v>5.0890780253161884E-2</v>
      </c>
      <c r="L6" s="45">
        <f t="shared" ref="L6:L69" si="0">(H6+I6+J6+K6)/F6</f>
        <v>2.6017524215900322E-2</v>
      </c>
    </row>
    <row r="7" spans="1:12" x14ac:dyDescent="0.25">
      <c r="A7" s="65">
        <f>A6+1</f>
        <v>2</v>
      </c>
      <c r="B7" s="46" t="s">
        <v>458</v>
      </c>
      <c r="C7" s="46">
        <v>458.5</v>
      </c>
      <c r="D7" s="46"/>
      <c r="E7" s="46"/>
      <c r="F7" s="46">
        <f t="shared" ref="F7:F70" si="1">C7+D7+E7</f>
        <v>458.5</v>
      </c>
      <c r="G7" s="45">
        <f t="shared" ref="G7:G69" si="2">1/$F$379*F7</f>
        <v>1.6832675641352472E-3</v>
      </c>
      <c r="H7" s="254">
        <f t="shared" ref="H7:H70" si="3">G7*4430.4</f>
        <v>7.4575486161447984</v>
      </c>
      <c r="I7" s="43">
        <f t="shared" ref="I7:I70" si="4">H7*0.22</f>
        <v>1.6406606955518557</v>
      </c>
      <c r="J7" s="43">
        <v>2.7739286314031899</v>
      </c>
      <c r="K7" s="43">
        <v>5.6896909890452874E-2</v>
      </c>
      <c r="L7" s="45">
        <f t="shared" si="0"/>
        <v>2.6017524215900319E-2</v>
      </c>
    </row>
    <row r="8" spans="1:12" x14ac:dyDescent="0.25">
      <c r="A8" s="65">
        <f t="shared" ref="A8:A71" si="5">A7+1</f>
        <v>3</v>
      </c>
      <c r="B8" s="46" t="s">
        <v>459</v>
      </c>
      <c r="C8" s="46">
        <v>507.2</v>
      </c>
      <c r="D8" s="46"/>
      <c r="E8" s="46"/>
      <c r="F8" s="46">
        <f t="shared" si="1"/>
        <v>507.2</v>
      </c>
      <c r="G8" s="45">
        <f t="shared" si="2"/>
        <v>1.8620573795624805E-3</v>
      </c>
      <c r="H8" s="254">
        <f t="shared" si="3"/>
        <v>8.2496590144136128</v>
      </c>
      <c r="I8" s="43">
        <f t="shared" si="4"/>
        <v>1.8149249831709948</v>
      </c>
      <c r="J8" s="43">
        <v>3.0685640171160262</v>
      </c>
      <c r="K8" s="43">
        <v>6.294026760400806E-2</v>
      </c>
      <c r="L8" s="45">
        <f t="shared" si="0"/>
        <v>2.6017524215900319E-2</v>
      </c>
    </row>
    <row r="9" spans="1:12" x14ac:dyDescent="0.25">
      <c r="A9" s="65">
        <f t="shared" si="5"/>
        <v>4</v>
      </c>
      <c r="B9" s="46" t="s">
        <v>460</v>
      </c>
      <c r="C9" s="46">
        <v>1675</v>
      </c>
      <c r="D9" s="46"/>
      <c r="E9" s="46"/>
      <c r="F9" s="46">
        <f t="shared" si="1"/>
        <v>1675</v>
      </c>
      <c r="G9" s="45">
        <f t="shared" si="2"/>
        <v>6.1493417010393438E-3</v>
      </c>
      <c r="H9" s="254">
        <f t="shared" si="3"/>
        <v>27.244043472284705</v>
      </c>
      <c r="I9" s="43">
        <f t="shared" si="4"/>
        <v>5.9936895639026355</v>
      </c>
      <c r="J9" s="43">
        <v>10.133763266303911</v>
      </c>
      <c r="K9" s="43">
        <v>0.20785675914178528</v>
      </c>
      <c r="L9" s="45">
        <f t="shared" si="0"/>
        <v>2.6017524215900319E-2</v>
      </c>
    </row>
    <row r="10" spans="1:12" x14ac:dyDescent="0.25">
      <c r="A10" s="65">
        <f t="shared" si="5"/>
        <v>5</v>
      </c>
      <c r="B10" s="46" t="s">
        <v>461</v>
      </c>
      <c r="C10" s="46">
        <v>546.6</v>
      </c>
      <c r="D10" s="46"/>
      <c r="E10" s="46"/>
      <c r="F10" s="46">
        <f t="shared" si="1"/>
        <v>546.6</v>
      </c>
      <c r="G10" s="45">
        <f t="shared" si="2"/>
        <v>2.0067045813660332E-3</v>
      </c>
      <c r="H10" s="254">
        <f t="shared" si="3"/>
        <v>8.890503977284073</v>
      </c>
      <c r="I10" s="43">
        <f t="shared" si="4"/>
        <v>1.9559108750024961</v>
      </c>
      <c r="J10" s="43">
        <v>3.3069343291711752</v>
      </c>
      <c r="K10" s="43">
        <v>6.7829554953373034E-2</v>
      </c>
      <c r="L10" s="45">
        <f t="shared" si="0"/>
        <v>2.6017524215900326E-2</v>
      </c>
    </row>
    <row r="11" spans="1:12" x14ac:dyDescent="0.25">
      <c r="A11" s="65">
        <f t="shared" si="5"/>
        <v>6</v>
      </c>
      <c r="B11" s="46" t="s">
        <v>462</v>
      </c>
      <c r="C11" s="46">
        <v>2868.3</v>
      </c>
      <c r="D11" s="46"/>
      <c r="E11" s="46"/>
      <c r="F11" s="46">
        <f t="shared" si="1"/>
        <v>2868.3</v>
      </c>
      <c r="G11" s="45">
        <f t="shared" si="2"/>
        <v>1.0530242866323074E-2</v>
      </c>
      <c r="H11" s="254">
        <f t="shared" si="3"/>
        <v>46.653187994957747</v>
      </c>
      <c r="I11" s="43">
        <f t="shared" si="4"/>
        <v>10.263701358890705</v>
      </c>
      <c r="J11" s="43">
        <v>17.353237717456427</v>
      </c>
      <c r="K11" s="43">
        <v>0.35593763716201965</v>
      </c>
      <c r="L11" s="45">
        <f t="shared" si="0"/>
        <v>2.6017524215900322E-2</v>
      </c>
    </row>
    <row r="12" spans="1:12" x14ac:dyDescent="0.25">
      <c r="A12" s="65">
        <f t="shared" si="5"/>
        <v>7</v>
      </c>
      <c r="B12" s="46" t="s">
        <v>463</v>
      </c>
      <c r="C12" s="46">
        <v>405</v>
      </c>
      <c r="D12" s="46"/>
      <c r="E12" s="46"/>
      <c r="F12" s="46">
        <f t="shared" si="1"/>
        <v>405</v>
      </c>
      <c r="G12" s="45">
        <f t="shared" si="2"/>
        <v>1.4868557545796622E-3</v>
      </c>
      <c r="H12" s="254">
        <f t="shared" si="3"/>
        <v>6.587365735089735</v>
      </c>
      <c r="I12" s="43">
        <f t="shared" si="4"/>
        <v>1.4492204617197417</v>
      </c>
      <c r="J12" s="43">
        <v>2.4502532076734833</v>
      </c>
      <c r="K12" s="43">
        <v>5.0257902956670472E-2</v>
      </c>
      <c r="L12" s="45">
        <f t="shared" si="0"/>
        <v>2.6017524215900322E-2</v>
      </c>
    </row>
    <row r="13" spans="1:12" x14ac:dyDescent="0.25">
      <c r="A13" s="65">
        <f t="shared" si="5"/>
        <v>8</v>
      </c>
      <c r="B13" s="46" t="s">
        <v>464</v>
      </c>
      <c r="C13" s="46">
        <v>141.30000000000001</v>
      </c>
      <c r="D13" s="46"/>
      <c r="E13" s="46"/>
      <c r="F13" s="46">
        <f t="shared" si="1"/>
        <v>141.30000000000001</v>
      </c>
      <c r="G13" s="45">
        <f t="shared" si="2"/>
        <v>5.1874745215334879E-4</v>
      </c>
      <c r="H13" s="254">
        <f t="shared" si="3"/>
        <v>2.2982587120201963</v>
      </c>
      <c r="I13" s="43">
        <f t="shared" si="4"/>
        <v>0.50561691664444319</v>
      </c>
      <c r="J13" s="43">
        <v>0.85486611912163746</v>
      </c>
      <c r="K13" s="43">
        <v>1.7534423920438368E-2</v>
      </c>
      <c r="L13" s="45">
        <f t="shared" si="0"/>
        <v>2.6017524215900319E-2</v>
      </c>
    </row>
    <row r="14" spans="1:12" x14ac:dyDescent="0.25">
      <c r="A14" s="65">
        <f t="shared" si="5"/>
        <v>9</v>
      </c>
      <c r="B14" s="46" t="s">
        <v>466</v>
      </c>
      <c r="C14" s="46">
        <v>221.7</v>
      </c>
      <c r="D14" s="46"/>
      <c r="E14" s="46"/>
      <c r="F14" s="46">
        <f t="shared" si="1"/>
        <v>221.7</v>
      </c>
      <c r="G14" s="45">
        <f t="shared" si="2"/>
        <v>8.1391585380323722E-4</v>
      </c>
      <c r="H14" s="254">
        <f t="shared" si="3"/>
        <v>3.6059727986898618</v>
      </c>
      <c r="I14" s="43">
        <f t="shared" si="4"/>
        <v>0.79331401571176963</v>
      </c>
      <c r="J14" s="43">
        <v>1.3412867559042252</v>
      </c>
      <c r="K14" s="43">
        <v>2.7511548359244058E-2</v>
      </c>
      <c r="L14" s="45">
        <f t="shared" si="0"/>
        <v>2.6017524215900322E-2</v>
      </c>
    </row>
    <row r="15" spans="1:12" x14ac:dyDescent="0.25">
      <c r="A15" s="65">
        <f t="shared" si="5"/>
        <v>10</v>
      </c>
      <c r="B15" s="46" t="s">
        <v>467</v>
      </c>
      <c r="C15" s="46">
        <v>206.1</v>
      </c>
      <c r="D15" s="46"/>
      <c r="E15" s="46"/>
      <c r="F15" s="46">
        <f t="shared" si="1"/>
        <v>206.1</v>
      </c>
      <c r="G15" s="45">
        <f t="shared" si="2"/>
        <v>7.5664437288609472E-4</v>
      </c>
      <c r="H15" s="254">
        <f t="shared" si="3"/>
        <v>3.3522372296345537</v>
      </c>
      <c r="I15" s="43">
        <f t="shared" si="4"/>
        <v>0.7374921905196018</v>
      </c>
      <c r="J15" s="43">
        <v>1.2469066323493949</v>
      </c>
      <c r="K15" s="43">
        <v>2.5575688393505637E-2</v>
      </c>
      <c r="L15" s="45">
        <f t="shared" si="0"/>
        <v>2.6017524215900322E-2</v>
      </c>
    </row>
    <row r="16" spans="1:12" x14ac:dyDescent="0.25">
      <c r="A16" s="65">
        <f t="shared" si="5"/>
        <v>11</v>
      </c>
      <c r="B16" s="46" t="s">
        <v>468</v>
      </c>
      <c r="C16" s="46">
        <v>512.4</v>
      </c>
      <c r="D16" s="46"/>
      <c r="E16" s="46">
        <v>84.7</v>
      </c>
      <c r="F16" s="46">
        <f t="shared" si="1"/>
        <v>597.1</v>
      </c>
      <c r="G16" s="45">
        <f t="shared" si="2"/>
        <v>2.1921026445913985E-3</v>
      </c>
      <c r="H16" s="254">
        <f t="shared" si="3"/>
        <v>9.7118915565977311</v>
      </c>
      <c r="I16" s="43">
        <f t="shared" si="4"/>
        <v>2.1366161424515009</v>
      </c>
      <c r="J16" s="43">
        <v>3.6124597291403382</v>
      </c>
      <c r="K16" s="43">
        <v>7.4096281124513441E-2</v>
      </c>
      <c r="L16" s="45">
        <f t="shared" si="0"/>
        <v>2.6017524215900326E-2</v>
      </c>
    </row>
    <row r="17" spans="1:12" x14ac:dyDescent="0.25">
      <c r="A17" s="65">
        <f t="shared" si="5"/>
        <v>12</v>
      </c>
      <c r="B17" s="46" t="s">
        <v>469</v>
      </c>
      <c r="C17" s="46">
        <v>683.9</v>
      </c>
      <c r="D17" s="46"/>
      <c r="E17" s="46">
        <v>19.5</v>
      </c>
      <c r="F17" s="46">
        <f t="shared" si="1"/>
        <v>703.4</v>
      </c>
      <c r="G17" s="45">
        <f t="shared" si="2"/>
        <v>2.5823563895588501E-3</v>
      </c>
      <c r="H17" s="254">
        <f t="shared" si="3"/>
        <v>11.440871748301529</v>
      </c>
      <c r="I17" s="43">
        <f t="shared" si="4"/>
        <v>2.5169917846263363</v>
      </c>
      <c r="J17" s="43">
        <v>4.2555755710556253</v>
      </c>
      <c r="K17" s="43">
        <v>8.7287429480795084E-2</v>
      </c>
      <c r="L17" s="45">
        <f t="shared" si="0"/>
        <v>2.6017524215900322E-2</v>
      </c>
    </row>
    <row r="18" spans="1:12" x14ac:dyDescent="0.25">
      <c r="A18" s="65">
        <f t="shared" si="5"/>
        <v>13</v>
      </c>
      <c r="B18" s="46" t="s">
        <v>470</v>
      </c>
      <c r="C18" s="46">
        <v>551.20000000000005</v>
      </c>
      <c r="D18" s="46"/>
      <c r="E18" s="46">
        <v>111.5</v>
      </c>
      <c r="F18" s="46">
        <f t="shared" si="1"/>
        <v>662.7</v>
      </c>
      <c r="G18" s="45">
        <f t="shared" si="2"/>
        <v>2.4329365643455361E-3</v>
      </c>
      <c r="H18" s="254">
        <f t="shared" si="3"/>
        <v>10.778882154676463</v>
      </c>
      <c r="I18" s="43">
        <f t="shared" si="4"/>
        <v>2.3713540740288219</v>
      </c>
      <c r="J18" s="43">
        <v>4.0093402487042402</v>
      </c>
      <c r="K18" s="43">
        <v>8.2236820467618585E-2</v>
      </c>
      <c r="L18" s="45">
        <f t="shared" si="0"/>
        <v>2.6017524215900322E-2</v>
      </c>
    </row>
    <row r="19" spans="1:12" x14ac:dyDescent="0.25">
      <c r="A19" s="65">
        <f t="shared" si="5"/>
        <v>14</v>
      </c>
      <c r="B19" s="46" t="s">
        <v>471</v>
      </c>
      <c r="C19" s="46">
        <v>872.9</v>
      </c>
      <c r="D19" s="46"/>
      <c r="E19" s="46">
        <v>62.9</v>
      </c>
      <c r="F19" s="46">
        <f t="shared" si="1"/>
        <v>935.8</v>
      </c>
      <c r="G19" s="45">
        <f t="shared" si="2"/>
        <v>3.4355546052732043E-3</v>
      </c>
      <c r="H19" s="254">
        <f t="shared" si="3"/>
        <v>15.220881123202403</v>
      </c>
      <c r="I19" s="43">
        <f t="shared" si="4"/>
        <v>3.3485938471045289</v>
      </c>
      <c r="J19" s="43">
        <v>5.6615974117057917</v>
      </c>
      <c r="K19" s="43">
        <v>0.11612677922679562</v>
      </c>
      <c r="L19" s="45">
        <f t="shared" si="0"/>
        <v>2.6017524215900322E-2</v>
      </c>
    </row>
    <row r="20" spans="1:12" x14ac:dyDescent="0.25">
      <c r="A20" s="65">
        <f t="shared" si="5"/>
        <v>15</v>
      </c>
      <c r="B20" s="46" t="s">
        <v>472</v>
      </c>
      <c r="C20" s="46">
        <v>559.20000000000005</v>
      </c>
      <c r="D20" s="46"/>
      <c r="E20" s="46"/>
      <c r="F20" s="46">
        <f t="shared" si="1"/>
        <v>559.20000000000005</v>
      </c>
      <c r="G20" s="45">
        <f t="shared" si="2"/>
        <v>2.0529623159529558E-3</v>
      </c>
      <c r="H20" s="254">
        <f t="shared" si="3"/>
        <v>9.0954442445979744</v>
      </c>
      <c r="I20" s="43">
        <f t="shared" si="4"/>
        <v>2.0009977338115545</v>
      </c>
      <c r="J20" s="43">
        <v>3.3831644289654617</v>
      </c>
      <c r="K20" s="43">
        <v>6.9393134156469458E-2</v>
      </c>
      <c r="L20" s="45">
        <f t="shared" si="0"/>
        <v>2.6017524215900319E-2</v>
      </c>
    </row>
    <row r="21" spans="1:12" x14ac:dyDescent="0.25">
      <c r="A21" s="65">
        <f t="shared" si="5"/>
        <v>16</v>
      </c>
      <c r="B21" s="46" t="s">
        <v>473</v>
      </c>
      <c r="C21" s="46">
        <v>740.8</v>
      </c>
      <c r="D21" s="46">
        <v>57.8</v>
      </c>
      <c r="E21" s="46"/>
      <c r="F21" s="46">
        <f t="shared" si="1"/>
        <v>798.59999999999991</v>
      </c>
      <c r="G21" s="45">
        <f t="shared" si="2"/>
        <v>2.9318592731044889E-3</v>
      </c>
      <c r="H21" s="254">
        <f t="shared" si="3"/>
        <v>12.989309323562127</v>
      </c>
      <c r="I21" s="43">
        <f t="shared" si="4"/>
        <v>2.8576480511836677</v>
      </c>
      <c r="J21" s="43">
        <v>4.8315363250568977</v>
      </c>
      <c r="K21" s="43">
        <v>9.9101139015301321E-2</v>
      </c>
      <c r="L21" s="45">
        <f t="shared" si="0"/>
        <v>2.6017524215900319E-2</v>
      </c>
    </row>
    <row r="22" spans="1:12" x14ac:dyDescent="0.25">
      <c r="A22" s="65">
        <f t="shared" si="5"/>
        <v>17</v>
      </c>
      <c r="B22" s="46" t="s">
        <v>474</v>
      </c>
      <c r="C22" s="46">
        <v>611.4</v>
      </c>
      <c r="D22" s="46"/>
      <c r="E22" s="46"/>
      <c r="F22" s="46">
        <f t="shared" si="1"/>
        <v>611.4</v>
      </c>
      <c r="G22" s="45">
        <f t="shared" si="2"/>
        <v>2.2446015020987789E-3</v>
      </c>
      <c r="H22" s="254">
        <f t="shared" si="3"/>
        <v>9.9444824948984287</v>
      </c>
      <c r="I22" s="43">
        <f t="shared" si="4"/>
        <v>2.1877861488776542</v>
      </c>
      <c r="J22" s="43">
        <v>3.6989748423989322</v>
      </c>
      <c r="K22" s="43">
        <v>7.5870819426440306E-2</v>
      </c>
      <c r="L22" s="45">
        <f t="shared" si="0"/>
        <v>2.6017524215900319E-2</v>
      </c>
    </row>
    <row r="23" spans="1:12" x14ac:dyDescent="0.25">
      <c r="A23" s="65">
        <f t="shared" si="5"/>
        <v>18</v>
      </c>
      <c r="B23" s="46" t="s">
        <v>475</v>
      </c>
      <c r="C23" s="46">
        <v>603.70000000000005</v>
      </c>
      <c r="D23" s="46"/>
      <c r="E23" s="46"/>
      <c r="F23" s="46">
        <f t="shared" si="1"/>
        <v>603.70000000000005</v>
      </c>
      <c r="G23" s="45">
        <f t="shared" si="2"/>
        <v>2.2163328865178818E-3</v>
      </c>
      <c r="H23" s="254">
        <f t="shared" si="3"/>
        <v>9.8192412204288235</v>
      </c>
      <c r="I23" s="43">
        <f t="shared" si="4"/>
        <v>2.1602330684943412</v>
      </c>
      <c r="J23" s="43">
        <v>3.652389781413536</v>
      </c>
      <c r="K23" s="43">
        <v>7.4915298802325836E-2</v>
      </c>
      <c r="L23" s="45">
        <f t="shared" si="0"/>
        <v>2.6017524215900322E-2</v>
      </c>
    </row>
    <row r="24" spans="1:12" x14ac:dyDescent="0.25">
      <c r="A24" s="65">
        <f t="shared" si="5"/>
        <v>19</v>
      </c>
      <c r="B24" s="46" t="s">
        <v>476</v>
      </c>
      <c r="C24" s="46">
        <v>813.6</v>
      </c>
      <c r="D24" s="46"/>
      <c r="E24" s="46"/>
      <c r="F24" s="46">
        <f t="shared" si="1"/>
        <v>813.6</v>
      </c>
      <c r="G24" s="45">
        <f t="shared" si="2"/>
        <v>2.9869280047555881E-3</v>
      </c>
      <c r="H24" s="254">
        <f t="shared" si="3"/>
        <v>13.233285832269157</v>
      </c>
      <c r="I24" s="43">
        <f t="shared" si="4"/>
        <v>2.9113228830992144</v>
      </c>
      <c r="J24" s="43">
        <v>4.9222864438596199</v>
      </c>
      <c r="K24" s="43">
        <v>0.10096254282851136</v>
      </c>
      <c r="L24" s="45">
        <f t="shared" si="0"/>
        <v>2.6017524215900322E-2</v>
      </c>
    </row>
    <row r="25" spans="1:12" x14ac:dyDescent="0.25">
      <c r="A25" s="65">
        <f t="shared" si="5"/>
        <v>20</v>
      </c>
      <c r="B25" s="46" t="s">
        <v>477</v>
      </c>
      <c r="C25" s="46">
        <v>632.1</v>
      </c>
      <c r="D25" s="46"/>
      <c r="E25" s="46"/>
      <c r="F25" s="46">
        <f t="shared" si="1"/>
        <v>632.1</v>
      </c>
      <c r="G25" s="45">
        <f t="shared" si="2"/>
        <v>2.3205963517772951E-3</v>
      </c>
      <c r="H25" s="254">
        <f t="shared" si="3"/>
        <v>10.281170076914128</v>
      </c>
      <c r="I25" s="43">
        <f t="shared" si="4"/>
        <v>2.2618574169211083</v>
      </c>
      <c r="J25" s="43">
        <v>3.824210006346688</v>
      </c>
      <c r="K25" s="43">
        <v>7.8439556688670142E-2</v>
      </c>
      <c r="L25" s="45">
        <f t="shared" si="0"/>
        <v>2.6017524215900326E-2</v>
      </c>
    </row>
    <row r="26" spans="1:12" x14ac:dyDescent="0.25">
      <c r="A26" s="65">
        <f t="shared" si="5"/>
        <v>21</v>
      </c>
      <c r="B26" s="46" t="s">
        <v>478</v>
      </c>
      <c r="C26" s="46">
        <v>507.6</v>
      </c>
      <c r="D26" s="46"/>
      <c r="E26" s="46">
        <v>37.1</v>
      </c>
      <c r="F26" s="46">
        <f t="shared" si="1"/>
        <v>544.70000000000005</v>
      </c>
      <c r="G26" s="45">
        <f t="shared" si="2"/>
        <v>1.9997292086902274E-3</v>
      </c>
      <c r="H26" s="254">
        <f t="shared" si="3"/>
        <v>8.8596002861811822</v>
      </c>
      <c r="I26" s="43">
        <f t="shared" si="4"/>
        <v>1.9491120629598602</v>
      </c>
      <c r="J26" s="43">
        <v>3.2954393141228309</v>
      </c>
      <c r="K26" s="43">
        <v>6.7593777137033115E-2</v>
      </c>
      <c r="L26" s="45">
        <f t="shared" si="0"/>
        <v>2.6017524215900322E-2</v>
      </c>
    </row>
    <row r="27" spans="1:12" x14ac:dyDescent="0.25">
      <c r="A27" s="65">
        <f t="shared" si="5"/>
        <v>22</v>
      </c>
      <c r="B27" s="46" t="s">
        <v>479</v>
      </c>
      <c r="C27" s="46">
        <v>712</v>
      </c>
      <c r="D27" s="46"/>
      <c r="E27" s="46"/>
      <c r="F27" s="46">
        <f t="shared" si="1"/>
        <v>712</v>
      </c>
      <c r="G27" s="45">
        <f t="shared" si="2"/>
        <v>2.6139291290388136E-3</v>
      </c>
      <c r="H27" s="254">
        <f t="shared" si="3"/>
        <v>11.580751613293559</v>
      </c>
      <c r="I27" s="43">
        <f t="shared" si="4"/>
        <v>2.5477653549245831</v>
      </c>
      <c r="J27" s="43">
        <v>4.3076056391691848</v>
      </c>
      <c r="K27" s="43">
        <v>8.8354634333702164E-2</v>
      </c>
      <c r="L27" s="45">
        <f t="shared" si="0"/>
        <v>2.6017524215900322E-2</v>
      </c>
    </row>
    <row r="28" spans="1:12" x14ac:dyDescent="0.25">
      <c r="A28" s="65">
        <f t="shared" si="5"/>
        <v>23</v>
      </c>
      <c r="B28" s="46" t="s">
        <v>480</v>
      </c>
      <c r="C28" s="46">
        <v>667</v>
      </c>
      <c r="D28" s="46"/>
      <c r="E28" s="46"/>
      <c r="F28" s="46">
        <f t="shared" si="1"/>
        <v>667</v>
      </c>
      <c r="G28" s="45">
        <f t="shared" si="2"/>
        <v>2.4487229340855177E-3</v>
      </c>
      <c r="H28" s="254">
        <f t="shared" si="3"/>
        <v>10.848822087172477</v>
      </c>
      <c r="I28" s="43">
        <f t="shared" si="4"/>
        <v>2.3867408591779449</v>
      </c>
      <c r="J28" s="43">
        <v>4.0353552827610208</v>
      </c>
      <c r="K28" s="43">
        <v>8.2770422894072118E-2</v>
      </c>
      <c r="L28" s="45">
        <f t="shared" si="0"/>
        <v>2.6017524215900326E-2</v>
      </c>
    </row>
    <row r="29" spans="1:12" x14ac:dyDescent="0.25">
      <c r="A29" s="65">
        <f t="shared" si="5"/>
        <v>24</v>
      </c>
      <c r="B29" s="46" t="s">
        <v>481</v>
      </c>
      <c r="C29" s="46">
        <v>569</v>
      </c>
      <c r="D29" s="46"/>
      <c r="E29" s="46"/>
      <c r="F29" s="46">
        <f t="shared" si="1"/>
        <v>569</v>
      </c>
      <c r="G29" s="45">
        <f t="shared" si="2"/>
        <v>2.0889405539650067E-3</v>
      </c>
      <c r="H29" s="254">
        <f t="shared" si="3"/>
        <v>9.2548422302865649</v>
      </c>
      <c r="I29" s="43">
        <f t="shared" si="4"/>
        <v>2.0360652906630441</v>
      </c>
      <c r="J29" s="43">
        <v>3.442454506583239</v>
      </c>
      <c r="K29" s="43">
        <v>7.0609251314433338E-2</v>
      </c>
      <c r="L29" s="45">
        <f t="shared" si="0"/>
        <v>2.6017524215900319E-2</v>
      </c>
    </row>
    <row r="30" spans="1:12" x14ac:dyDescent="0.25">
      <c r="A30" s="65">
        <f t="shared" si="5"/>
        <v>25</v>
      </c>
      <c r="B30" s="46" t="s">
        <v>482</v>
      </c>
      <c r="C30" s="46">
        <v>833.8</v>
      </c>
      <c r="D30" s="46"/>
      <c r="E30" s="46">
        <v>59.3</v>
      </c>
      <c r="F30" s="46">
        <f t="shared" si="1"/>
        <v>893.09999999999991</v>
      </c>
      <c r="G30" s="45">
        <f t="shared" si="2"/>
        <v>3.2787922825064102E-3</v>
      </c>
      <c r="H30" s="254">
        <f t="shared" si="3"/>
        <v>14.526361328416398</v>
      </c>
      <c r="I30" s="43">
        <f t="shared" si="4"/>
        <v>3.1957994922516075</v>
      </c>
      <c r="J30" s="43">
        <v>5.4032620735140435</v>
      </c>
      <c r="K30" s="43">
        <v>0.11082798303852444</v>
      </c>
      <c r="L30" s="45">
        <f t="shared" si="0"/>
        <v>2.6017524215900319E-2</v>
      </c>
    </row>
    <row r="31" spans="1:12" x14ac:dyDescent="0.25">
      <c r="A31" s="65">
        <f t="shared" si="5"/>
        <v>26</v>
      </c>
      <c r="B31" s="46" t="s">
        <v>483</v>
      </c>
      <c r="C31" s="46">
        <v>880.8</v>
      </c>
      <c r="D31" s="46"/>
      <c r="E31" s="46"/>
      <c r="F31" s="46">
        <f t="shared" si="1"/>
        <v>880.8</v>
      </c>
      <c r="G31" s="45">
        <f t="shared" si="2"/>
        <v>3.2336359225525095E-3</v>
      </c>
      <c r="H31" s="254">
        <f t="shared" si="3"/>
        <v>14.326300591276636</v>
      </c>
      <c r="I31" s="43">
        <f t="shared" si="4"/>
        <v>3.1517861300808598</v>
      </c>
      <c r="J31" s="43">
        <v>5.3288469760958117</v>
      </c>
      <c r="K31" s="43">
        <v>0.10930163191169223</v>
      </c>
      <c r="L31" s="45">
        <f t="shared" si="0"/>
        <v>2.6017524215900315E-2</v>
      </c>
    </row>
    <row r="32" spans="1:12" x14ac:dyDescent="0.25">
      <c r="A32" s="65">
        <f t="shared" si="5"/>
        <v>27</v>
      </c>
      <c r="B32" s="46" t="s">
        <v>484</v>
      </c>
      <c r="C32" s="46">
        <v>853.7</v>
      </c>
      <c r="D32" s="46">
        <v>45.8</v>
      </c>
      <c r="E32" s="46">
        <v>34.200000000000003</v>
      </c>
      <c r="F32" s="46">
        <f t="shared" si="1"/>
        <v>933.7</v>
      </c>
      <c r="G32" s="45">
        <f t="shared" si="2"/>
        <v>3.427844982842051E-3</v>
      </c>
      <c r="H32" s="254">
        <f t="shared" si="3"/>
        <v>15.186724411983421</v>
      </c>
      <c r="I32" s="43">
        <f t="shared" si="4"/>
        <v>3.3410793706363529</v>
      </c>
      <c r="J32" s="43">
        <v>5.6488923950734113</v>
      </c>
      <c r="K32" s="43">
        <v>0.11586618269294624</v>
      </c>
      <c r="L32" s="45">
        <f t="shared" si="0"/>
        <v>2.6017524215900322E-2</v>
      </c>
    </row>
    <row r="33" spans="1:12" x14ac:dyDescent="0.25">
      <c r="A33" s="65">
        <f t="shared" si="5"/>
        <v>28</v>
      </c>
      <c r="B33" s="46" t="s">
        <v>485</v>
      </c>
      <c r="C33" s="46">
        <v>737.2</v>
      </c>
      <c r="D33" s="46"/>
      <c r="E33" s="46"/>
      <c r="F33" s="46">
        <f t="shared" si="1"/>
        <v>737.2</v>
      </c>
      <c r="G33" s="45">
        <f t="shared" si="2"/>
        <v>2.7064445982126592E-3</v>
      </c>
      <c r="H33" s="254">
        <f t="shared" si="3"/>
        <v>11.990632147921364</v>
      </c>
      <c r="I33" s="43">
        <f t="shared" si="4"/>
        <v>2.6379390725427001</v>
      </c>
      <c r="J33" s="43">
        <v>4.4600658387577576</v>
      </c>
      <c r="K33" s="43">
        <v>9.1481792739894999E-2</v>
      </c>
      <c r="L33" s="45">
        <f t="shared" si="0"/>
        <v>2.6017524215900319E-2</v>
      </c>
    </row>
    <row r="34" spans="1:12" x14ac:dyDescent="0.25">
      <c r="A34" s="65">
        <f t="shared" si="5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1"/>
        <v>3169.7</v>
      </c>
      <c r="G34" s="45">
        <f t="shared" si="2"/>
        <v>1.1636757247632482E-2</v>
      </c>
      <c r="H34" s="254">
        <f t="shared" si="3"/>
        <v>51.555489309910939</v>
      </c>
      <c r="I34" s="43">
        <f t="shared" si="4"/>
        <v>11.342207648180407</v>
      </c>
      <c r="J34" s="43">
        <v>19.17671010459911</v>
      </c>
      <c r="K34" s="43">
        <v>0.39333944444878616</v>
      </c>
      <c r="L34" s="45">
        <f t="shared" si="0"/>
        <v>2.6017524215900319E-2</v>
      </c>
    </row>
    <row r="35" spans="1:12" x14ac:dyDescent="0.25">
      <c r="A35" s="65">
        <f t="shared" si="5"/>
        <v>30</v>
      </c>
      <c r="B35" s="46" t="s">
        <v>487</v>
      </c>
      <c r="C35" s="46">
        <v>757.5</v>
      </c>
      <c r="D35" s="46"/>
      <c r="E35" s="46"/>
      <c r="F35" s="46">
        <f t="shared" si="1"/>
        <v>757.5</v>
      </c>
      <c r="G35" s="45">
        <f t="shared" si="2"/>
        <v>2.7809709483804794E-3</v>
      </c>
      <c r="H35" s="254">
        <f t="shared" si="3"/>
        <v>12.320813689704876</v>
      </c>
      <c r="I35" s="43">
        <f t="shared" si="4"/>
        <v>2.7105790117350725</v>
      </c>
      <c r="J35" s="43">
        <v>4.5828809995374407</v>
      </c>
      <c r="K35" s="43">
        <v>9.4000892567105893E-2</v>
      </c>
      <c r="L35" s="45">
        <f t="shared" si="0"/>
        <v>2.6017524215900322E-2</v>
      </c>
    </row>
    <row r="36" spans="1:12" x14ac:dyDescent="0.25">
      <c r="A36" s="65">
        <f t="shared" si="5"/>
        <v>31</v>
      </c>
      <c r="B36" s="46" t="s">
        <v>488</v>
      </c>
      <c r="C36" s="46">
        <v>386.9</v>
      </c>
      <c r="D36" s="46">
        <v>101.6</v>
      </c>
      <c r="E36" s="46"/>
      <c r="F36" s="46">
        <f t="shared" si="1"/>
        <v>488.5</v>
      </c>
      <c r="G36" s="45">
        <f t="shared" si="2"/>
        <v>1.7934050274374443E-3</v>
      </c>
      <c r="H36" s="254">
        <f t="shared" si="3"/>
        <v>7.9455016335588526</v>
      </c>
      <c r="I36" s="43">
        <f t="shared" si="4"/>
        <v>1.7480103593829477</v>
      </c>
      <c r="J36" s="43">
        <v>2.9554288690086334</v>
      </c>
      <c r="K36" s="43">
        <v>6.0619717516872916E-2</v>
      </c>
      <c r="L36" s="45">
        <f t="shared" si="0"/>
        <v>2.6017524215900322E-2</v>
      </c>
    </row>
    <row r="37" spans="1:12" x14ac:dyDescent="0.25">
      <c r="A37" s="65">
        <f t="shared" si="5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1"/>
        <v>1837.85</v>
      </c>
      <c r="G37" s="45">
        <f t="shared" si="2"/>
        <v>6.7472045643314372E-3</v>
      </c>
      <c r="H37" s="254">
        <f t="shared" si="3"/>
        <v>29.892815101813998</v>
      </c>
      <c r="I37" s="43">
        <f t="shared" si="4"/>
        <v>6.5764193223990794</v>
      </c>
      <c r="J37" s="43">
        <v>11.11900705610546</v>
      </c>
      <c r="K37" s="43">
        <v>0.22806539987386873</v>
      </c>
      <c r="L37" s="45">
        <f t="shared" si="0"/>
        <v>2.6017524215900322E-2</v>
      </c>
    </row>
    <row r="38" spans="1:12" x14ac:dyDescent="0.25">
      <c r="A38" s="65">
        <f t="shared" si="5"/>
        <v>33</v>
      </c>
      <c r="B38" s="46" t="s">
        <v>490</v>
      </c>
      <c r="C38" s="46">
        <v>534.6</v>
      </c>
      <c r="D38" s="46">
        <v>34.4</v>
      </c>
      <c r="E38" s="46"/>
      <c r="F38" s="46">
        <f t="shared" si="1"/>
        <v>569</v>
      </c>
      <c r="G38" s="45">
        <f t="shared" si="2"/>
        <v>2.0889405539650067E-3</v>
      </c>
      <c r="H38" s="254">
        <f t="shared" si="3"/>
        <v>9.2548422302865649</v>
      </c>
      <c r="I38" s="43">
        <f t="shared" si="4"/>
        <v>2.0360652906630441</v>
      </c>
      <c r="J38" s="43">
        <v>3.442454506583239</v>
      </c>
      <c r="K38" s="43">
        <v>7.0609251314433338E-2</v>
      </c>
      <c r="L38" s="45">
        <f t="shared" si="0"/>
        <v>2.6017524215900319E-2</v>
      </c>
    </row>
    <row r="39" spans="1:12" x14ac:dyDescent="0.25">
      <c r="A39" s="65">
        <f t="shared" si="5"/>
        <v>34</v>
      </c>
      <c r="B39" s="46" t="s">
        <v>491</v>
      </c>
      <c r="C39" s="46">
        <v>578.79999999999995</v>
      </c>
      <c r="D39" s="46"/>
      <c r="E39" s="46">
        <v>47.8</v>
      </c>
      <c r="F39" s="46">
        <f t="shared" si="1"/>
        <v>626.59999999999991</v>
      </c>
      <c r="G39" s="45">
        <f t="shared" si="2"/>
        <v>2.3004044835052253E-3</v>
      </c>
      <c r="H39" s="254">
        <f t="shared" si="3"/>
        <v>10.19171202372155</v>
      </c>
      <c r="I39" s="43">
        <f t="shared" si="4"/>
        <v>2.2421766452187408</v>
      </c>
      <c r="J39" s="43">
        <v>3.7909349627856894</v>
      </c>
      <c r="K39" s="43">
        <v>7.7757041957159795E-2</v>
      </c>
      <c r="L39" s="45">
        <f t="shared" si="0"/>
        <v>2.6017524215900326E-2</v>
      </c>
    </row>
    <row r="40" spans="1:12" x14ac:dyDescent="0.25">
      <c r="A40" s="65">
        <f t="shared" si="5"/>
        <v>35</v>
      </c>
      <c r="B40" s="46" t="s">
        <v>492</v>
      </c>
      <c r="C40" s="46">
        <v>1126.7</v>
      </c>
      <c r="D40" s="46"/>
      <c r="E40" s="46">
        <v>28.1</v>
      </c>
      <c r="F40" s="46">
        <f t="shared" si="1"/>
        <v>1154.8</v>
      </c>
      <c r="G40" s="45">
        <f t="shared" si="2"/>
        <v>4.2395580873792436E-3</v>
      </c>
      <c r="H40" s="254">
        <f t="shared" si="3"/>
        <v>18.782938150324998</v>
      </c>
      <c r="I40" s="43">
        <f t="shared" si="4"/>
        <v>4.1322463930715001</v>
      </c>
      <c r="J40" s="43">
        <v>6.986549146225526</v>
      </c>
      <c r="K40" s="43">
        <v>0.14330327489966191</v>
      </c>
      <c r="L40" s="45">
        <f t="shared" si="0"/>
        <v>2.6017524215900322E-2</v>
      </c>
    </row>
    <row r="41" spans="1:12" x14ac:dyDescent="0.25">
      <c r="A41" s="65">
        <f t="shared" si="5"/>
        <v>36</v>
      </c>
      <c r="B41" s="46" t="s">
        <v>493</v>
      </c>
      <c r="C41" s="46">
        <v>627.1</v>
      </c>
      <c r="D41" s="46"/>
      <c r="E41" s="46"/>
      <c r="F41" s="46">
        <f t="shared" si="1"/>
        <v>627.1</v>
      </c>
      <c r="G41" s="45">
        <f t="shared" si="2"/>
        <v>2.3022401078935956E-3</v>
      </c>
      <c r="H41" s="254">
        <f t="shared" si="3"/>
        <v>10.199844574011784</v>
      </c>
      <c r="I41" s="43">
        <f t="shared" si="4"/>
        <v>2.2439658062825925</v>
      </c>
      <c r="J41" s="43">
        <v>3.7939599667457804</v>
      </c>
      <c r="K41" s="43">
        <v>7.7819088750933463E-2</v>
      </c>
      <c r="L41" s="45">
        <f t="shared" si="0"/>
        <v>2.6017524215900319E-2</v>
      </c>
    </row>
    <row r="42" spans="1:12" x14ac:dyDescent="0.25">
      <c r="A42" s="65">
        <f t="shared" si="5"/>
        <v>37</v>
      </c>
      <c r="B42" s="46" t="s">
        <v>494</v>
      </c>
      <c r="C42" s="46">
        <v>820.3</v>
      </c>
      <c r="D42" s="46">
        <v>55.7</v>
      </c>
      <c r="E42" s="46"/>
      <c r="F42" s="46">
        <f t="shared" si="1"/>
        <v>876</v>
      </c>
      <c r="G42" s="45">
        <f t="shared" si="2"/>
        <v>3.2160139284241581E-3</v>
      </c>
      <c r="H42" s="254">
        <f t="shared" si="3"/>
        <v>14.248228108490389</v>
      </c>
      <c r="I42" s="43">
        <f t="shared" si="4"/>
        <v>3.1346101838678857</v>
      </c>
      <c r="J42" s="43">
        <v>5.2998069380789419</v>
      </c>
      <c r="K42" s="43">
        <v>0.10870598269146503</v>
      </c>
      <c r="L42" s="45">
        <f t="shared" si="0"/>
        <v>2.6017524215900322E-2</v>
      </c>
    </row>
    <row r="43" spans="1:12" x14ac:dyDescent="0.25">
      <c r="A43" s="65">
        <f t="shared" si="5"/>
        <v>38</v>
      </c>
      <c r="B43" s="46" t="s">
        <v>495</v>
      </c>
      <c r="C43" s="46">
        <v>834.6</v>
      </c>
      <c r="D43" s="46"/>
      <c r="E43" s="46">
        <v>120.9</v>
      </c>
      <c r="F43" s="46">
        <f t="shared" si="1"/>
        <v>955.5</v>
      </c>
      <c r="G43" s="45">
        <f t="shared" si="2"/>
        <v>3.5078782061749806E-3</v>
      </c>
      <c r="H43" s="254">
        <f t="shared" si="3"/>
        <v>15.541303604637633</v>
      </c>
      <c r="I43" s="43">
        <f t="shared" si="4"/>
        <v>3.4190867930202793</v>
      </c>
      <c r="J43" s="43">
        <v>5.7807825677333655</v>
      </c>
      <c r="K43" s="43">
        <v>0.11857142290147812</v>
      </c>
      <c r="L43" s="45">
        <f t="shared" si="0"/>
        <v>2.6017524215900322E-2</v>
      </c>
    </row>
    <row r="44" spans="1:12" x14ac:dyDescent="0.25">
      <c r="A44" s="65">
        <f t="shared" si="5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1"/>
        <v>2862.5</v>
      </c>
      <c r="G44" s="45">
        <f t="shared" si="2"/>
        <v>1.0508949623417982E-2</v>
      </c>
      <c r="H44" s="254">
        <f t="shared" si="3"/>
        <v>46.558850411591024</v>
      </c>
      <c r="I44" s="43">
        <f t="shared" si="4"/>
        <v>10.242947090550025</v>
      </c>
      <c r="J44" s="43">
        <v>17.318147671519373</v>
      </c>
      <c r="K44" s="43">
        <v>0.35521789435424506</v>
      </c>
      <c r="L44" s="45">
        <f t="shared" si="0"/>
        <v>2.6017524215900319E-2</v>
      </c>
    </row>
    <row r="45" spans="1:12" x14ac:dyDescent="0.25">
      <c r="A45" s="65">
        <f t="shared" si="5"/>
        <v>40</v>
      </c>
      <c r="B45" s="46" t="s">
        <v>497</v>
      </c>
      <c r="C45" s="46">
        <v>643.79999999999995</v>
      </c>
      <c r="D45" s="46"/>
      <c r="E45" s="46">
        <v>33.700000000000003</v>
      </c>
      <c r="F45" s="46">
        <f t="shared" si="1"/>
        <v>677.5</v>
      </c>
      <c r="G45" s="45">
        <f t="shared" si="2"/>
        <v>2.4872710462412865E-3</v>
      </c>
      <c r="H45" s="254">
        <f t="shared" si="3"/>
        <v>11.019605643267395</v>
      </c>
      <c r="I45" s="43">
        <f t="shared" si="4"/>
        <v>2.4243132415188269</v>
      </c>
      <c r="J45" s="43">
        <v>4.0988803659229252</v>
      </c>
      <c r="K45" s="43">
        <v>8.4073405563319131E-2</v>
      </c>
      <c r="L45" s="45">
        <f t="shared" si="0"/>
        <v>2.6017524215900315E-2</v>
      </c>
    </row>
    <row r="46" spans="1:12" x14ac:dyDescent="0.25">
      <c r="A46" s="65">
        <f t="shared" si="5"/>
        <v>41</v>
      </c>
      <c r="B46" s="46" t="s">
        <v>498</v>
      </c>
      <c r="C46" s="46">
        <v>2514.1999999999998</v>
      </c>
      <c r="D46" s="46"/>
      <c r="E46" s="46"/>
      <c r="F46" s="46">
        <f t="shared" si="1"/>
        <v>2514.1999999999998</v>
      </c>
      <c r="G46" s="45">
        <f t="shared" si="2"/>
        <v>9.230253674479473E-3</v>
      </c>
      <c r="H46" s="254">
        <f t="shared" si="3"/>
        <v>40.893715879413854</v>
      </c>
      <c r="I46" s="43">
        <f t="shared" si="4"/>
        <v>8.9966174934710477</v>
      </c>
      <c r="J46" s="43">
        <v>15.210929912920175</v>
      </c>
      <c r="K46" s="43">
        <v>0.31199609781150839</v>
      </c>
      <c r="L46" s="45">
        <f t="shared" si="0"/>
        <v>2.6017524215900319E-2</v>
      </c>
    </row>
    <row r="47" spans="1:12" x14ac:dyDescent="0.25">
      <c r="A47" s="65">
        <f t="shared" si="5"/>
        <v>42</v>
      </c>
      <c r="B47" s="46" t="s">
        <v>499</v>
      </c>
      <c r="C47" s="46">
        <v>366.9</v>
      </c>
      <c r="D47" s="46">
        <v>25</v>
      </c>
      <c r="E47" s="46"/>
      <c r="F47" s="46">
        <f t="shared" si="1"/>
        <v>391.9</v>
      </c>
      <c r="G47" s="45">
        <f t="shared" si="2"/>
        <v>1.4387623956043693E-3</v>
      </c>
      <c r="H47" s="254">
        <f t="shared" si="3"/>
        <v>6.3742929174855973</v>
      </c>
      <c r="I47" s="43">
        <f t="shared" si="4"/>
        <v>1.4023444418468314</v>
      </c>
      <c r="J47" s="43">
        <v>2.3709981039191064</v>
      </c>
      <c r="K47" s="43">
        <v>4.8632276959800387E-2</v>
      </c>
      <c r="L47" s="45">
        <f t="shared" si="0"/>
        <v>2.6017524215900326E-2</v>
      </c>
    </row>
    <row r="48" spans="1:12" x14ac:dyDescent="0.25">
      <c r="A48" s="65">
        <f t="shared" si="5"/>
        <v>43</v>
      </c>
      <c r="B48" s="46" t="s">
        <v>502</v>
      </c>
      <c r="C48" s="46">
        <v>623.5</v>
      </c>
      <c r="D48" s="46">
        <v>121.1</v>
      </c>
      <c r="E48" s="46">
        <v>31.1</v>
      </c>
      <c r="F48" s="46">
        <f t="shared" si="1"/>
        <v>775.7</v>
      </c>
      <c r="G48" s="45">
        <f t="shared" si="2"/>
        <v>2.8477876761171458E-3</v>
      </c>
      <c r="H48" s="254">
        <f t="shared" si="3"/>
        <v>12.616838520269402</v>
      </c>
      <c r="I48" s="43">
        <f t="shared" si="4"/>
        <v>2.7757044744592685</v>
      </c>
      <c r="J48" s="43">
        <v>4.6929911436847442</v>
      </c>
      <c r="K48" s="43">
        <v>9.6259395860467389E-2</v>
      </c>
      <c r="L48" s="45">
        <f t="shared" si="0"/>
        <v>2.6017524215900326E-2</v>
      </c>
    </row>
    <row r="49" spans="1:12" x14ac:dyDescent="0.25">
      <c r="A49" s="65">
        <f t="shared" si="5"/>
        <v>44</v>
      </c>
      <c r="B49" s="46" t="s">
        <v>503</v>
      </c>
      <c r="C49" s="46">
        <v>1208.3</v>
      </c>
      <c r="D49" s="46"/>
      <c r="E49" s="46"/>
      <c r="F49" s="46">
        <f t="shared" si="1"/>
        <v>1208.3</v>
      </c>
      <c r="G49" s="45">
        <f t="shared" si="2"/>
        <v>4.435969896934829E-3</v>
      </c>
      <c r="H49" s="254">
        <f t="shared" si="3"/>
        <v>19.653121031380063</v>
      </c>
      <c r="I49" s="43">
        <f t="shared" si="4"/>
        <v>4.3236866269036138</v>
      </c>
      <c r="J49" s="43">
        <v>7.3102245699552331</v>
      </c>
      <c r="K49" s="43">
        <v>0.1499422818334443</v>
      </c>
      <c r="L49" s="45">
        <f t="shared" si="0"/>
        <v>2.6017524215900315E-2</v>
      </c>
    </row>
    <row r="50" spans="1:12" x14ac:dyDescent="0.25">
      <c r="A50" s="65">
        <f t="shared" si="5"/>
        <v>45</v>
      </c>
      <c r="B50" s="46" t="s">
        <v>504</v>
      </c>
      <c r="C50" s="46">
        <v>625.20000000000005</v>
      </c>
      <c r="D50" s="46"/>
      <c r="E50" s="46"/>
      <c r="F50" s="46">
        <f t="shared" si="1"/>
        <v>625.20000000000005</v>
      </c>
      <c r="G50" s="45">
        <f t="shared" si="2"/>
        <v>2.2952647352177898E-3</v>
      </c>
      <c r="H50" s="254">
        <f t="shared" si="3"/>
        <v>10.168940882908895</v>
      </c>
      <c r="I50" s="43">
        <f t="shared" si="4"/>
        <v>2.2371669942399568</v>
      </c>
      <c r="J50" s="43">
        <v>3.7824649516974365</v>
      </c>
      <c r="K50" s="43">
        <v>7.7583310934593544E-2</v>
      </c>
      <c r="L50" s="45">
        <f t="shared" si="0"/>
        <v>2.6017524215900322E-2</v>
      </c>
    </row>
    <row r="51" spans="1:12" x14ac:dyDescent="0.25">
      <c r="A51" s="65">
        <f t="shared" si="5"/>
        <v>46</v>
      </c>
      <c r="B51" s="46" t="s">
        <v>506</v>
      </c>
      <c r="C51" s="46">
        <v>493.3</v>
      </c>
      <c r="D51" s="46"/>
      <c r="E51" s="46">
        <v>24.2</v>
      </c>
      <c r="F51" s="46">
        <f t="shared" si="1"/>
        <v>517.5</v>
      </c>
      <c r="G51" s="45">
        <f t="shared" si="2"/>
        <v>1.8998712419629016E-3</v>
      </c>
      <c r="H51" s="254">
        <f t="shared" si="3"/>
        <v>8.4171895503924379</v>
      </c>
      <c r="I51" s="43">
        <f t="shared" si="4"/>
        <v>1.8517817010863364</v>
      </c>
      <c r="J51" s="43">
        <v>3.130879098693895</v>
      </c>
      <c r="K51" s="43">
        <v>6.4218431555745609E-2</v>
      </c>
      <c r="L51" s="45">
        <f t="shared" si="0"/>
        <v>2.6017524215900322E-2</v>
      </c>
    </row>
    <row r="52" spans="1:12" x14ac:dyDescent="0.25">
      <c r="A52" s="65">
        <f t="shared" si="5"/>
        <v>47</v>
      </c>
      <c r="B52" s="46" t="s">
        <v>507</v>
      </c>
      <c r="C52" s="46">
        <v>338</v>
      </c>
      <c r="D52" s="46">
        <v>30.7</v>
      </c>
      <c r="E52" s="46"/>
      <c r="F52" s="46">
        <f t="shared" si="1"/>
        <v>368.7</v>
      </c>
      <c r="G52" s="45">
        <f t="shared" si="2"/>
        <v>1.3535894239840036E-3</v>
      </c>
      <c r="H52" s="254">
        <f t="shared" si="3"/>
        <v>5.9969425840187291</v>
      </c>
      <c r="I52" s="43">
        <f t="shared" si="4"/>
        <v>1.3193273684841205</v>
      </c>
      <c r="J52" s="43">
        <v>2.230637920170897</v>
      </c>
      <c r="K52" s="43">
        <v>4.5753305728702232E-2</v>
      </c>
      <c r="L52" s="45">
        <f t="shared" si="0"/>
        <v>2.6017524215900326E-2</v>
      </c>
    </row>
    <row r="53" spans="1:12" x14ac:dyDescent="0.25">
      <c r="A53" s="65">
        <f t="shared" si="5"/>
        <v>48</v>
      </c>
      <c r="B53" s="46" t="s">
        <v>508</v>
      </c>
      <c r="C53" s="46">
        <v>331.1</v>
      </c>
      <c r="D53" s="46"/>
      <c r="E53" s="46"/>
      <c r="F53" s="46">
        <f t="shared" si="1"/>
        <v>331.1</v>
      </c>
      <c r="G53" s="45">
        <f t="shared" si="2"/>
        <v>1.2155504699785831E-3</v>
      </c>
      <c r="H53" s="254">
        <f t="shared" si="3"/>
        <v>5.3853748021931143</v>
      </c>
      <c r="I53" s="43">
        <f t="shared" si="4"/>
        <v>1.1847824564824851</v>
      </c>
      <c r="J53" s="43">
        <v>2.0031576223720746</v>
      </c>
      <c r="K53" s="43">
        <v>4.1087386836922458E-2</v>
      </c>
      <c r="L53" s="45">
        <f t="shared" si="0"/>
        <v>2.6017524215900319E-2</v>
      </c>
    </row>
    <row r="54" spans="1:12" x14ac:dyDescent="0.25">
      <c r="A54" s="65">
        <f t="shared" si="5"/>
        <v>49</v>
      </c>
      <c r="B54" s="46" t="s">
        <v>509</v>
      </c>
      <c r="C54" s="46">
        <v>215.4</v>
      </c>
      <c r="D54" s="46"/>
      <c r="E54" s="46"/>
      <c r="F54" s="46">
        <f t="shared" si="1"/>
        <v>215.4</v>
      </c>
      <c r="G54" s="45">
        <f t="shared" si="2"/>
        <v>7.9078698650977591E-4</v>
      </c>
      <c r="H54" s="254">
        <f t="shared" si="3"/>
        <v>3.5035026650329111</v>
      </c>
      <c r="I54" s="43">
        <f t="shared" si="4"/>
        <v>0.77077058630724049</v>
      </c>
      <c r="J54" s="43">
        <v>1.3031717060070824</v>
      </c>
      <c r="K54" s="43">
        <v>2.672975875769585E-2</v>
      </c>
      <c r="L54" s="45">
        <f t="shared" si="0"/>
        <v>2.6017524215900326E-2</v>
      </c>
    </row>
    <row r="55" spans="1:12" x14ac:dyDescent="0.25">
      <c r="A55" s="65">
        <f t="shared" si="5"/>
        <v>50</v>
      </c>
      <c r="B55" s="46" t="s">
        <v>510</v>
      </c>
      <c r="C55" s="46">
        <v>720.4</v>
      </c>
      <c r="D55" s="46"/>
      <c r="E55" s="46"/>
      <c r="F55" s="46">
        <f t="shared" si="1"/>
        <v>720.4</v>
      </c>
      <c r="G55" s="45">
        <f t="shared" si="2"/>
        <v>2.6447676187634286E-3</v>
      </c>
      <c r="H55" s="254">
        <f t="shared" si="3"/>
        <v>11.717378458169494</v>
      </c>
      <c r="I55" s="43">
        <f t="shared" si="4"/>
        <v>2.5778232607972886</v>
      </c>
      <c r="J55" s="43">
        <v>4.3584257056987088</v>
      </c>
      <c r="K55" s="43">
        <v>8.9397020469099781E-2</v>
      </c>
      <c r="L55" s="45">
        <f t="shared" si="0"/>
        <v>2.6017524215900322E-2</v>
      </c>
    </row>
    <row r="56" spans="1:12" x14ac:dyDescent="0.25">
      <c r="A56" s="65">
        <f t="shared" si="5"/>
        <v>51</v>
      </c>
      <c r="B56" s="46" t="s">
        <v>511</v>
      </c>
      <c r="C56" s="46">
        <v>191</v>
      </c>
      <c r="D56" s="46"/>
      <c r="E56" s="46">
        <v>101.5</v>
      </c>
      <c r="F56" s="46">
        <f t="shared" si="1"/>
        <v>292.5</v>
      </c>
      <c r="G56" s="45">
        <f t="shared" si="2"/>
        <v>1.0738402671964227E-3</v>
      </c>
      <c r="H56" s="254">
        <f t="shared" si="3"/>
        <v>4.7575419197870303</v>
      </c>
      <c r="I56" s="43">
        <f t="shared" si="4"/>
        <v>1.0466592223531468</v>
      </c>
      <c r="J56" s="43">
        <v>1.7696273166530712</v>
      </c>
      <c r="K56" s="43">
        <v>3.6297374357595343E-2</v>
      </c>
      <c r="L56" s="45">
        <f t="shared" si="0"/>
        <v>2.6017524215900315E-2</v>
      </c>
    </row>
    <row r="57" spans="1:12" x14ac:dyDescent="0.25">
      <c r="A57" s="65">
        <f t="shared" si="5"/>
        <v>52</v>
      </c>
      <c r="B57" s="46" t="s">
        <v>512</v>
      </c>
      <c r="C57" s="46">
        <v>936.65</v>
      </c>
      <c r="D57" s="46">
        <v>28.5</v>
      </c>
      <c r="E57" s="46"/>
      <c r="F57" s="46">
        <f t="shared" si="1"/>
        <v>965.15</v>
      </c>
      <c r="G57" s="45">
        <f t="shared" si="2"/>
        <v>3.5433057568705208E-3</v>
      </c>
      <c r="H57" s="254">
        <f t="shared" si="3"/>
        <v>15.698261825239154</v>
      </c>
      <c r="I57" s="43">
        <f t="shared" si="4"/>
        <v>3.4536176015526139</v>
      </c>
      <c r="J57" s="43">
        <v>5.8391651441631174</v>
      </c>
      <c r="K57" s="43">
        <v>0.11976892602130991</v>
      </c>
      <c r="L57" s="45">
        <f t="shared" si="0"/>
        <v>2.6017524215900322E-2</v>
      </c>
    </row>
    <row r="58" spans="1:12" x14ac:dyDescent="0.25">
      <c r="A58" s="65">
        <f t="shared" si="5"/>
        <v>53</v>
      </c>
      <c r="B58" s="46" t="s">
        <v>513</v>
      </c>
      <c r="C58" s="46">
        <v>349.5</v>
      </c>
      <c r="D58" s="46"/>
      <c r="E58" s="46">
        <v>62.7</v>
      </c>
      <c r="F58" s="46">
        <f t="shared" si="1"/>
        <v>412.2</v>
      </c>
      <c r="G58" s="45">
        <f t="shared" si="2"/>
        <v>1.5132887457721894E-3</v>
      </c>
      <c r="H58" s="254">
        <f t="shared" si="3"/>
        <v>6.7044744592691075</v>
      </c>
      <c r="I58" s="43">
        <f t="shared" si="4"/>
        <v>1.4749843810392036</v>
      </c>
      <c r="J58" s="43">
        <v>2.4938132646987898</v>
      </c>
      <c r="K58" s="43">
        <v>5.1151376787011274E-2</v>
      </c>
      <c r="L58" s="45">
        <f t="shared" si="0"/>
        <v>2.6017524215900322E-2</v>
      </c>
    </row>
    <row r="59" spans="1:12" x14ac:dyDescent="0.25">
      <c r="A59" s="65">
        <f t="shared" si="5"/>
        <v>54</v>
      </c>
      <c r="B59" s="46" t="s">
        <v>514</v>
      </c>
      <c r="C59" s="46">
        <v>878.9</v>
      </c>
      <c r="D59" s="46">
        <v>93.3</v>
      </c>
      <c r="E59" s="46"/>
      <c r="F59" s="46">
        <f t="shared" si="1"/>
        <v>972.19999999999993</v>
      </c>
      <c r="G59" s="45">
        <f t="shared" si="2"/>
        <v>3.5691880607465368E-3</v>
      </c>
      <c r="H59" s="254">
        <f t="shared" si="3"/>
        <v>15.812930784331455</v>
      </c>
      <c r="I59" s="43">
        <f t="shared" si="4"/>
        <v>3.4788447725529199</v>
      </c>
      <c r="J59" s="43">
        <v>5.8818177000003953</v>
      </c>
      <c r="K59" s="43">
        <v>0.1206437858135186</v>
      </c>
      <c r="L59" s="45">
        <f t="shared" si="0"/>
        <v>2.6017524215900322E-2</v>
      </c>
    </row>
    <row r="60" spans="1:12" x14ac:dyDescent="0.25">
      <c r="A60" s="65">
        <f t="shared" si="5"/>
        <v>55</v>
      </c>
      <c r="B60" s="46" t="s">
        <v>515</v>
      </c>
      <c r="C60" s="46">
        <v>498.3</v>
      </c>
      <c r="D60" s="46"/>
      <c r="E60" s="46"/>
      <c r="F60" s="46">
        <f t="shared" si="1"/>
        <v>498.3</v>
      </c>
      <c r="G60" s="45">
        <f t="shared" si="2"/>
        <v>1.8293832654494955E-3</v>
      </c>
      <c r="H60" s="254">
        <f t="shared" si="3"/>
        <v>8.1048996192474441</v>
      </c>
      <c r="I60" s="43">
        <f t="shared" si="4"/>
        <v>1.7830779162344377</v>
      </c>
      <c r="J60" s="43">
        <v>3.0147189466264113</v>
      </c>
      <c r="K60" s="43">
        <v>6.183583467483679E-2</v>
      </c>
      <c r="L60" s="45">
        <f t="shared" si="0"/>
        <v>2.6017524215900319E-2</v>
      </c>
    </row>
    <row r="61" spans="1:12" x14ac:dyDescent="0.25">
      <c r="A61" s="65">
        <f t="shared" si="5"/>
        <v>56</v>
      </c>
      <c r="B61" s="46" t="s">
        <v>516</v>
      </c>
      <c r="C61" s="46">
        <v>478.1</v>
      </c>
      <c r="D61" s="46"/>
      <c r="E61" s="46"/>
      <c r="F61" s="46">
        <f t="shared" si="1"/>
        <v>478.1</v>
      </c>
      <c r="G61" s="45">
        <f t="shared" si="2"/>
        <v>1.7552240401593495E-3</v>
      </c>
      <c r="H61" s="254">
        <f t="shared" si="3"/>
        <v>7.7763445875219812</v>
      </c>
      <c r="I61" s="43">
        <f t="shared" si="4"/>
        <v>1.7107958092548359</v>
      </c>
      <c r="J61" s="43">
        <v>2.8925087866387464</v>
      </c>
      <c r="K61" s="43">
        <v>5.9329144206380628E-2</v>
      </c>
      <c r="L61" s="45">
        <f t="shared" si="0"/>
        <v>2.6017524215900322E-2</v>
      </c>
    </row>
    <row r="62" spans="1:12" x14ac:dyDescent="0.25">
      <c r="A62" s="65">
        <f t="shared" si="5"/>
        <v>57</v>
      </c>
      <c r="B62" s="46" t="s">
        <v>517</v>
      </c>
      <c r="C62" s="46">
        <v>429.3</v>
      </c>
      <c r="D62" s="46">
        <v>34.299999999999997</v>
      </c>
      <c r="E62" s="46"/>
      <c r="F62" s="46">
        <f t="shared" si="1"/>
        <v>463.6</v>
      </c>
      <c r="G62" s="45">
        <f t="shared" si="2"/>
        <v>1.7019909328966209E-3</v>
      </c>
      <c r="H62" s="254">
        <f t="shared" si="3"/>
        <v>7.5405006291051881</v>
      </c>
      <c r="I62" s="43">
        <f t="shared" si="4"/>
        <v>1.6589101384031415</v>
      </c>
      <c r="J62" s="43">
        <v>2.8047836717961157</v>
      </c>
      <c r="K62" s="43">
        <v>5.7529787186944285E-2</v>
      </c>
      <c r="L62" s="45">
        <f t="shared" si="0"/>
        <v>2.6017524215900319E-2</v>
      </c>
    </row>
    <row r="63" spans="1:12" x14ac:dyDescent="0.25">
      <c r="A63" s="65">
        <f t="shared" si="5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1"/>
        <v>1858.8999999999999</v>
      </c>
      <c r="G63" s="45">
        <f t="shared" si="2"/>
        <v>6.8244843510818116E-3</v>
      </c>
      <c r="H63" s="254">
        <f t="shared" si="3"/>
        <v>30.235195469032856</v>
      </c>
      <c r="I63" s="43">
        <f t="shared" si="4"/>
        <v>6.651743003187228</v>
      </c>
      <c r="J63" s="43">
        <v>11.246359722825277</v>
      </c>
      <c r="K63" s="43">
        <v>0.23067756989174007</v>
      </c>
      <c r="L63" s="45">
        <f t="shared" si="0"/>
        <v>2.6017524215900315E-2</v>
      </c>
    </row>
    <row r="64" spans="1:12" x14ac:dyDescent="0.25">
      <c r="A64" s="65">
        <f t="shared" si="5"/>
        <v>59</v>
      </c>
      <c r="B64" s="46" t="s">
        <v>519</v>
      </c>
      <c r="C64" s="46">
        <v>584.88</v>
      </c>
      <c r="D64" s="46">
        <v>40.700000000000003</v>
      </c>
      <c r="E64" s="46"/>
      <c r="F64" s="46">
        <f t="shared" si="1"/>
        <v>625.58000000000004</v>
      </c>
      <c r="G64" s="45">
        <f t="shared" si="2"/>
        <v>2.2966598097529508E-3</v>
      </c>
      <c r="H64" s="254">
        <f t="shared" si="3"/>
        <v>10.175121621129472</v>
      </c>
      <c r="I64" s="43">
        <f t="shared" si="4"/>
        <v>2.2385267566484841</v>
      </c>
      <c r="J64" s="43">
        <v>3.7847639547071052</v>
      </c>
      <c r="K64" s="43">
        <v>7.7630466497861525E-2</v>
      </c>
      <c r="L64" s="45">
        <f t="shared" si="0"/>
        <v>2.6017524215900322E-2</v>
      </c>
    </row>
    <row r="65" spans="1:12" x14ac:dyDescent="0.25">
      <c r="A65" s="65">
        <f t="shared" si="5"/>
        <v>60</v>
      </c>
      <c r="B65" s="46" t="s">
        <v>520</v>
      </c>
      <c r="C65" s="46">
        <v>444.85</v>
      </c>
      <c r="D65" s="46"/>
      <c r="E65" s="46"/>
      <c r="F65" s="46">
        <f t="shared" si="1"/>
        <v>444.85</v>
      </c>
      <c r="G65" s="45">
        <f t="shared" si="2"/>
        <v>1.6331550183327475E-3</v>
      </c>
      <c r="H65" s="254">
        <f t="shared" si="3"/>
        <v>7.2355299932214043</v>
      </c>
      <c r="I65" s="43">
        <f t="shared" si="4"/>
        <v>1.5918165985087089</v>
      </c>
      <c r="J65" s="43">
        <v>2.6913460232927138</v>
      </c>
      <c r="K65" s="43">
        <v>5.5203032420431758E-2</v>
      </c>
      <c r="L65" s="45">
        <f t="shared" si="0"/>
        <v>2.6017524215900319E-2</v>
      </c>
    </row>
    <row r="66" spans="1:12" x14ac:dyDescent="0.25">
      <c r="A66" s="65">
        <f t="shared" si="5"/>
        <v>61</v>
      </c>
      <c r="B66" s="46" t="s">
        <v>521</v>
      </c>
      <c r="C66" s="46">
        <v>550.70000000000005</v>
      </c>
      <c r="D66" s="46"/>
      <c r="E66" s="46"/>
      <c r="F66" s="46">
        <f t="shared" si="1"/>
        <v>550.70000000000005</v>
      </c>
      <c r="G66" s="45">
        <f t="shared" si="2"/>
        <v>2.0217567013506668E-3</v>
      </c>
      <c r="H66" s="254">
        <f t="shared" si="3"/>
        <v>8.9571908896639929</v>
      </c>
      <c r="I66" s="43">
        <f t="shared" si="4"/>
        <v>1.9705819957260784</v>
      </c>
      <c r="J66" s="43">
        <v>3.331739361643919</v>
      </c>
      <c r="K66" s="43">
        <v>6.833833866231713E-2</v>
      </c>
      <c r="L66" s="45">
        <f t="shared" si="0"/>
        <v>2.6017524215900319E-2</v>
      </c>
    </row>
    <row r="67" spans="1:12" x14ac:dyDescent="0.25">
      <c r="A67" s="65">
        <f t="shared" si="5"/>
        <v>62</v>
      </c>
      <c r="B67" s="46" t="s">
        <v>522</v>
      </c>
      <c r="C67" s="46">
        <v>213.7</v>
      </c>
      <c r="D67" s="46"/>
      <c r="E67" s="46"/>
      <c r="F67" s="46">
        <f t="shared" si="1"/>
        <v>213.7</v>
      </c>
      <c r="G67" s="45">
        <f t="shared" si="2"/>
        <v>7.8454586358931799E-4</v>
      </c>
      <c r="H67" s="254">
        <f t="shared" si="3"/>
        <v>3.4758519940461143</v>
      </c>
      <c r="I67" s="43">
        <f t="shared" si="4"/>
        <v>0.7646874386901451</v>
      </c>
      <c r="J67" s="43">
        <v>1.2928866925427736</v>
      </c>
      <c r="K67" s="43">
        <v>2.6518799658865382E-2</v>
      </c>
      <c r="L67" s="45">
        <f t="shared" si="0"/>
        <v>2.6017524215900322E-2</v>
      </c>
    </row>
    <row r="68" spans="1:12" x14ac:dyDescent="0.25">
      <c r="A68" s="65">
        <f t="shared" si="5"/>
        <v>63</v>
      </c>
      <c r="B68" s="46" t="s">
        <v>523</v>
      </c>
      <c r="C68" s="46">
        <v>537.54999999999995</v>
      </c>
      <c r="D68" s="46"/>
      <c r="E68" s="46"/>
      <c r="F68" s="46">
        <f t="shared" si="1"/>
        <v>537.54999999999995</v>
      </c>
      <c r="G68" s="45">
        <f t="shared" si="2"/>
        <v>1.9734797799365366E-3</v>
      </c>
      <c r="H68" s="254">
        <f t="shared" si="3"/>
        <v>8.7433048170308307</v>
      </c>
      <c r="I68" s="43">
        <f t="shared" si="4"/>
        <v>1.9235270597467828</v>
      </c>
      <c r="J68" s="43">
        <v>3.2521817574935326</v>
      </c>
      <c r="K68" s="43">
        <v>6.6706507986069669E-2</v>
      </c>
      <c r="L68" s="45">
        <f t="shared" si="0"/>
        <v>2.6017524215900322E-2</v>
      </c>
    </row>
    <row r="69" spans="1:12" x14ac:dyDescent="0.25">
      <c r="A69" s="65">
        <f t="shared" si="5"/>
        <v>64</v>
      </c>
      <c r="B69" s="46" t="s">
        <v>524</v>
      </c>
      <c r="C69" s="46">
        <v>467.1</v>
      </c>
      <c r="D69" s="46"/>
      <c r="E69" s="46">
        <v>80.8</v>
      </c>
      <c r="F69" s="46">
        <f t="shared" si="1"/>
        <v>547.9</v>
      </c>
      <c r="G69" s="45">
        <f t="shared" si="2"/>
        <v>2.0114772047757946E-3</v>
      </c>
      <c r="H69" s="254">
        <f t="shared" si="3"/>
        <v>8.9116486080386803</v>
      </c>
      <c r="I69" s="43">
        <f t="shared" si="4"/>
        <v>1.9605626937685097</v>
      </c>
      <c r="J69" s="43">
        <v>3.3147993394674109</v>
      </c>
      <c r="K69" s="43">
        <v>6.7990876617184573E-2</v>
      </c>
      <c r="L69" s="45">
        <f t="shared" si="0"/>
        <v>2.6017524215900322E-2</v>
      </c>
    </row>
    <row r="70" spans="1:12" x14ac:dyDescent="0.25">
      <c r="A70" s="65">
        <f t="shared" si="5"/>
        <v>65</v>
      </c>
      <c r="B70" s="46" t="s">
        <v>525</v>
      </c>
      <c r="C70" s="46">
        <v>430.8</v>
      </c>
      <c r="D70" s="46"/>
      <c r="E70" s="46"/>
      <c r="F70" s="46">
        <f t="shared" si="1"/>
        <v>430.8</v>
      </c>
      <c r="G70" s="45">
        <f t="shared" ref="G70:G133" si="6">1/$F$379*F70</f>
        <v>1.5815739730195518E-3</v>
      </c>
      <c r="H70" s="254">
        <f t="shared" si="3"/>
        <v>7.0070053300658222</v>
      </c>
      <c r="I70" s="43">
        <f t="shared" si="4"/>
        <v>1.541541172614481</v>
      </c>
      <c r="J70" s="43">
        <v>2.6063434120141649</v>
      </c>
      <c r="K70" s="43">
        <v>5.34595175153917E-2</v>
      </c>
      <c r="L70" s="45">
        <f t="shared" ref="L70:L129" si="7">(H70+I70+J70+K70)/F70</f>
        <v>2.6017524215900326E-2</v>
      </c>
    </row>
    <row r="71" spans="1:12" x14ac:dyDescent="0.25">
      <c r="A71" s="65">
        <f t="shared" si="5"/>
        <v>66</v>
      </c>
      <c r="B71" s="46" t="s">
        <v>526</v>
      </c>
      <c r="C71" s="46">
        <v>487.85</v>
      </c>
      <c r="D71" s="46"/>
      <c r="E71" s="46"/>
      <c r="F71" s="46">
        <f t="shared" ref="F71:F130" si="8">C71+D71+E71</f>
        <v>487.85</v>
      </c>
      <c r="G71" s="45">
        <f t="shared" si="6"/>
        <v>1.7910187157325634E-3</v>
      </c>
      <c r="H71" s="254">
        <f t="shared" ref="H71:H134" si="9">G71*4430.4</f>
        <v>7.9349293181815481</v>
      </c>
      <c r="I71" s="43">
        <f t="shared" ref="I71:I130" si="10">H71*0.22</f>
        <v>1.7456844499999407</v>
      </c>
      <c r="J71" s="43">
        <v>2.9514963638605156</v>
      </c>
      <c r="K71" s="43">
        <v>6.0539056684967139E-2</v>
      </c>
      <c r="L71" s="45">
        <f t="shared" si="7"/>
        <v>2.6017524215900319E-2</v>
      </c>
    </row>
    <row r="72" spans="1:12" x14ac:dyDescent="0.25">
      <c r="A72" s="65">
        <f t="shared" ref="A72:A131" si="11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8"/>
        <v>3060.4</v>
      </c>
      <c r="G72" s="45">
        <f t="shared" si="6"/>
        <v>1.123548975633481E-2</v>
      </c>
      <c r="H72" s="254">
        <f t="shared" si="9"/>
        <v>49.777713816465742</v>
      </c>
      <c r="I72" s="43">
        <f t="shared" si="10"/>
        <v>10.951097039622463</v>
      </c>
      <c r="J72" s="43">
        <v>18.51544423892328</v>
      </c>
      <c r="K72" s="43">
        <v>0.37977601532986255</v>
      </c>
      <c r="L72" s="45">
        <f t="shared" si="7"/>
        <v>2.6017524215900322E-2</v>
      </c>
    </row>
    <row r="73" spans="1:12" x14ac:dyDescent="0.25">
      <c r="A73" s="65">
        <f t="shared" si="11"/>
        <v>68</v>
      </c>
      <c r="B73" s="46" t="s">
        <v>528</v>
      </c>
      <c r="C73" s="46">
        <v>386.9</v>
      </c>
      <c r="D73" s="46"/>
      <c r="E73" s="46"/>
      <c r="F73" s="46">
        <f t="shared" si="8"/>
        <v>386.9</v>
      </c>
      <c r="G73" s="45">
        <f t="shared" si="6"/>
        <v>1.4204061517206698E-3</v>
      </c>
      <c r="H73" s="254">
        <f t="shared" si="9"/>
        <v>6.2929674145832548</v>
      </c>
      <c r="I73" s="43">
        <f t="shared" si="10"/>
        <v>1.384452831208316</v>
      </c>
      <c r="J73" s="43">
        <v>2.3407480643181988</v>
      </c>
      <c r="K73" s="43">
        <v>4.8011809022063714E-2</v>
      </c>
      <c r="L73" s="45">
        <f t="shared" si="7"/>
        <v>2.6017524215900322E-2</v>
      </c>
    </row>
    <row r="74" spans="1:12" x14ac:dyDescent="0.25">
      <c r="A74" s="65">
        <f t="shared" si="11"/>
        <v>69</v>
      </c>
      <c r="B74" s="46" t="s">
        <v>529</v>
      </c>
      <c r="C74" s="46">
        <v>902</v>
      </c>
      <c r="D74" s="46"/>
      <c r="E74" s="46"/>
      <c r="F74" s="46">
        <f t="shared" si="8"/>
        <v>902</v>
      </c>
      <c r="G74" s="45">
        <f t="shared" si="6"/>
        <v>3.3114663966193956E-3</v>
      </c>
      <c r="H74" s="254">
        <f t="shared" si="9"/>
        <v>14.67112072358257</v>
      </c>
      <c r="I74" s="43">
        <f t="shared" si="10"/>
        <v>3.2276465591881656</v>
      </c>
      <c r="J74" s="43">
        <v>5.4571071440036594</v>
      </c>
      <c r="K74" s="43">
        <v>0.11193241596769571</v>
      </c>
      <c r="L74" s="45">
        <f t="shared" si="7"/>
        <v>2.6017524215900319E-2</v>
      </c>
    </row>
    <row r="75" spans="1:12" x14ac:dyDescent="0.25">
      <c r="A75" s="65">
        <f t="shared" si="11"/>
        <v>70</v>
      </c>
      <c r="B75" s="46" t="s">
        <v>530</v>
      </c>
      <c r="C75" s="46">
        <v>659.8</v>
      </c>
      <c r="D75" s="46">
        <v>57.3</v>
      </c>
      <c r="E75" s="46"/>
      <c r="F75" s="46">
        <f t="shared" si="8"/>
        <v>717.09999999999991</v>
      </c>
      <c r="G75" s="45">
        <f t="shared" si="6"/>
        <v>2.6326524978001866E-3</v>
      </c>
      <c r="H75" s="254">
        <f t="shared" si="9"/>
        <v>11.663703626253946</v>
      </c>
      <c r="I75" s="43">
        <f t="shared" si="10"/>
        <v>2.5660147977758681</v>
      </c>
      <c r="J75" s="43">
        <v>4.3384606795621101</v>
      </c>
      <c r="K75" s="43">
        <v>8.8987511630193555E-2</v>
      </c>
      <c r="L75" s="45">
        <f t="shared" si="7"/>
        <v>2.6017524215900319E-2</v>
      </c>
    </row>
    <row r="76" spans="1:12" x14ac:dyDescent="0.25">
      <c r="A76" s="65">
        <f t="shared" si="11"/>
        <v>71</v>
      </c>
      <c r="B76" s="46" t="s">
        <v>531</v>
      </c>
      <c r="C76" s="46">
        <v>542.70000000000005</v>
      </c>
      <c r="D76" s="46"/>
      <c r="E76" s="46"/>
      <c r="F76" s="46">
        <f t="shared" si="8"/>
        <v>542.70000000000005</v>
      </c>
      <c r="G76" s="45">
        <f t="shared" si="6"/>
        <v>1.9923867111367476E-3</v>
      </c>
      <c r="H76" s="254">
        <f t="shared" si="9"/>
        <v>8.8270700850202459</v>
      </c>
      <c r="I76" s="43">
        <f t="shared" si="10"/>
        <v>1.9419554187044541</v>
      </c>
      <c r="J76" s="43">
        <v>3.2833392982824683</v>
      </c>
      <c r="K76" s="43">
        <v>6.7345589961938443E-2</v>
      </c>
      <c r="L76" s="45">
        <f t="shared" si="7"/>
        <v>2.6017524215900326E-2</v>
      </c>
    </row>
    <row r="77" spans="1:12" x14ac:dyDescent="0.25">
      <c r="A77" s="65">
        <f t="shared" si="11"/>
        <v>72</v>
      </c>
      <c r="B77" s="46" t="s">
        <v>532</v>
      </c>
      <c r="C77" s="46">
        <v>605.70000000000005</v>
      </c>
      <c r="D77" s="46"/>
      <c r="E77" s="46">
        <v>19</v>
      </c>
      <c r="F77" s="46">
        <f t="shared" si="8"/>
        <v>624.70000000000005</v>
      </c>
      <c r="G77" s="45">
        <f t="shared" si="6"/>
        <v>2.2934291108294199E-3</v>
      </c>
      <c r="H77" s="254">
        <f t="shared" si="9"/>
        <v>10.160808332618661</v>
      </c>
      <c r="I77" s="43">
        <f t="shared" si="10"/>
        <v>2.2353778331761056</v>
      </c>
      <c r="J77" s="43">
        <v>3.7794399477373459</v>
      </c>
      <c r="K77" s="43">
        <v>7.7521264140819862E-2</v>
      </c>
      <c r="L77" s="45">
        <f t="shared" si="7"/>
        <v>2.6017524215900322E-2</v>
      </c>
    </row>
    <row r="78" spans="1:12" x14ac:dyDescent="0.25">
      <c r="A78" s="65">
        <f t="shared" si="11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8"/>
        <v>1354.3999999999999</v>
      </c>
      <c r="G78" s="45">
        <f t="shared" si="6"/>
        <v>4.9723393432165291E-3</v>
      </c>
      <c r="H78" s="254">
        <f t="shared" si="9"/>
        <v>22.029452226186507</v>
      </c>
      <c r="I78" s="43">
        <f t="shared" si="10"/>
        <v>4.8464794897610313</v>
      </c>
      <c r="J78" s="43">
        <v>8.1941307270937411</v>
      </c>
      <c r="K78" s="43">
        <v>0.16807235497410983</v>
      </c>
      <c r="L78" s="45">
        <f t="shared" si="7"/>
        <v>2.6017524215900319E-2</v>
      </c>
    </row>
    <row r="79" spans="1:12" x14ac:dyDescent="0.25">
      <c r="A79" s="65">
        <f t="shared" si="11"/>
        <v>74</v>
      </c>
      <c r="B79" s="46" t="s">
        <v>534</v>
      </c>
      <c r="C79" s="46">
        <v>235.6</v>
      </c>
      <c r="D79" s="46"/>
      <c r="E79" s="46"/>
      <c r="F79" s="46">
        <f t="shared" si="8"/>
        <v>235.6</v>
      </c>
      <c r="G79" s="45">
        <f t="shared" si="6"/>
        <v>8.6494621179992201E-4</v>
      </c>
      <c r="H79" s="254">
        <f t="shared" si="9"/>
        <v>3.8320576967583744</v>
      </c>
      <c r="I79" s="43">
        <f t="shared" si="10"/>
        <v>0.8430526932868424</v>
      </c>
      <c r="J79" s="43">
        <v>1.425381865994747</v>
      </c>
      <c r="K79" s="43">
        <v>2.9236449226152008E-2</v>
      </c>
      <c r="L79" s="45">
        <f t="shared" si="7"/>
        <v>2.6017524215900322E-2</v>
      </c>
    </row>
    <row r="80" spans="1:12" x14ac:dyDescent="0.25">
      <c r="A80" s="65">
        <f t="shared" si="11"/>
        <v>75</v>
      </c>
      <c r="B80" s="46" t="s">
        <v>535</v>
      </c>
      <c r="C80" s="46">
        <v>666.3</v>
      </c>
      <c r="D80" s="46">
        <v>58.1</v>
      </c>
      <c r="E80" s="46"/>
      <c r="F80" s="46">
        <f t="shared" si="8"/>
        <v>724.4</v>
      </c>
      <c r="G80" s="45">
        <f t="shared" si="6"/>
        <v>2.6594526138703882E-3</v>
      </c>
      <c r="H80" s="254">
        <f t="shared" si="9"/>
        <v>11.782438860491366</v>
      </c>
      <c r="I80" s="43">
        <f t="shared" si="10"/>
        <v>2.5921365493081008</v>
      </c>
      <c r="J80" s="43">
        <v>4.3826257373794348</v>
      </c>
      <c r="K80" s="43">
        <v>8.989339481928911E-2</v>
      </c>
      <c r="L80" s="45">
        <f t="shared" si="7"/>
        <v>2.6017524215900322E-2</v>
      </c>
    </row>
    <row r="81" spans="1:12" x14ac:dyDescent="0.25">
      <c r="A81" s="65">
        <f t="shared" si="11"/>
        <v>76</v>
      </c>
      <c r="B81" s="46" t="s">
        <v>536</v>
      </c>
      <c r="C81" s="46">
        <v>574.5</v>
      </c>
      <c r="D81" s="46"/>
      <c r="E81" s="46"/>
      <c r="F81" s="46">
        <f t="shared" si="8"/>
        <v>574.5</v>
      </c>
      <c r="G81" s="45">
        <f t="shared" si="6"/>
        <v>2.1091324222370761E-3</v>
      </c>
      <c r="H81" s="254">
        <f t="shared" si="9"/>
        <v>9.3443002834791411</v>
      </c>
      <c r="I81" s="43">
        <f t="shared" si="10"/>
        <v>2.0557460623654111</v>
      </c>
      <c r="J81" s="43">
        <v>3.4757295501442371</v>
      </c>
      <c r="K81" s="43">
        <v>7.1291766045943672E-2</v>
      </c>
      <c r="L81" s="45">
        <f t="shared" si="7"/>
        <v>2.6017524215900319E-2</v>
      </c>
    </row>
    <row r="82" spans="1:12" x14ac:dyDescent="0.25">
      <c r="A82" s="65">
        <f t="shared" si="11"/>
        <v>77</v>
      </c>
      <c r="B82" s="46" t="s">
        <v>537</v>
      </c>
      <c r="C82" s="46">
        <v>656.4</v>
      </c>
      <c r="D82" s="46">
        <v>40.5</v>
      </c>
      <c r="E82" s="46"/>
      <c r="F82" s="46">
        <f t="shared" si="8"/>
        <v>696.9</v>
      </c>
      <c r="G82" s="45">
        <f t="shared" si="6"/>
        <v>2.5584932725100408E-3</v>
      </c>
      <c r="H82" s="254">
        <f t="shared" si="9"/>
        <v>11.335148594528484</v>
      </c>
      <c r="I82" s="43">
        <f t="shared" si="10"/>
        <v>2.4937326907962665</v>
      </c>
      <c r="J82" s="43">
        <v>4.2162505195744453</v>
      </c>
      <c r="K82" s="43">
        <v>8.6480821161737415E-2</v>
      </c>
      <c r="L82" s="45">
        <f t="shared" si="7"/>
        <v>2.6017524215900319E-2</v>
      </c>
    </row>
    <row r="83" spans="1:12" x14ac:dyDescent="0.25">
      <c r="A83" s="65">
        <f t="shared" si="11"/>
        <v>78</v>
      </c>
      <c r="B83" s="46" t="s">
        <v>538</v>
      </c>
      <c r="C83" s="46">
        <v>560.6</v>
      </c>
      <c r="D83" s="46"/>
      <c r="E83" s="46">
        <v>38.4</v>
      </c>
      <c r="F83" s="46">
        <f t="shared" si="8"/>
        <v>599</v>
      </c>
      <c r="G83" s="45">
        <f t="shared" si="6"/>
        <v>2.1990780172672039E-3</v>
      </c>
      <c r="H83" s="254">
        <f t="shared" si="9"/>
        <v>9.7427952477006201</v>
      </c>
      <c r="I83" s="43">
        <f t="shared" si="10"/>
        <v>2.1434149544941365</v>
      </c>
      <c r="J83" s="43">
        <v>3.6239547441886826</v>
      </c>
      <c r="K83" s="43">
        <v>7.4332058940853374E-2</v>
      </c>
      <c r="L83" s="45">
        <f t="shared" si="7"/>
        <v>2.6017524215900326E-2</v>
      </c>
    </row>
    <row r="84" spans="1:12" x14ac:dyDescent="0.25">
      <c r="A84" s="65">
        <f t="shared" si="11"/>
        <v>79</v>
      </c>
      <c r="B84" s="46" t="s">
        <v>539</v>
      </c>
      <c r="C84" s="46">
        <v>494.5</v>
      </c>
      <c r="D84" s="46"/>
      <c r="E84" s="46"/>
      <c r="F84" s="46">
        <f t="shared" si="8"/>
        <v>494.5</v>
      </c>
      <c r="G84" s="45">
        <f t="shared" si="6"/>
        <v>1.8154325200978839E-3</v>
      </c>
      <c r="H84" s="254">
        <f t="shared" si="9"/>
        <v>8.0430922370416642</v>
      </c>
      <c r="I84" s="43">
        <f t="shared" si="10"/>
        <v>1.7694802921491661</v>
      </c>
      <c r="J84" s="43">
        <v>2.9917289165297221</v>
      </c>
      <c r="K84" s="43">
        <v>6.1364279042156904E-2</v>
      </c>
      <c r="L84" s="45">
        <f t="shared" si="7"/>
        <v>2.6017524215900326E-2</v>
      </c>
    </row>
    <row r="85" spans="1:12" x14ac:dyDescent="0.25">
      <c r="A85" s="65">
        <f t="shared" si="11"/>
        <v>80</v>
      </c>
      <c r="B85" s="46" t="s">
        <v>540</v>
      </c>
      <c r="C85" s="46">
        <v>719.5</v>
      </c>
      <c r="D85" s="46">
        <v>20.3</v>
      </c>
      <c r="E85" s="46"/>
      <c r="F85" s="46">
        <f t="shared" si="8"/>
        <v>739.8</v>
      </c>
      <c r="G85" s="45">
        <f t="shared" si="6"/>
        <v>2.7159898450321829E-3</v>
      </c>
      <c r="H85" s="254">
        <f t="shared" si="9"/>
        <v>12.032921409430582</v>
      </c>
      <c r="I85" s="43">
        <f t="shared" si="10"/>
        <v>2.6472427100747282</v>
      </c>
      <c r="J85" s="43">
        <v>4.4757958593502289</v>
      </c>
      <c r="K85" s="43">
        <v>9.1804436067518064E-2</v>
      </c>
      <c r="L85" s="45">
        <f t="shared" si="7"/>
        <v>2.6017524215900322E-2</v>
      </c>
    </row>
    <row r="86" spans="1:12" x14ac:dyDescent="0.25">
      <c r="A86" s="65">
        <f t="shared" si="11"/>
        <v>81</v>
      </c>
      <c r="B86" s="46" t="s">
        <v>541</v>
      </c>
      <c r="C86" s="46">
        <v>673</v>
      </c>
      <c r="D86" s="46">
        <v>43.4</v>
      </c>
      <c r="E86" s="46"/>
      <c r="F86" s="46">
        <f t="shared" si="8"/>
        <v>716.4</v>
      </c>
      <c r="G86" s="45">
        <f t="shared" si="6"/>
        <v>2.6300826236564691E-3</v>
      </c>
      <c r="H86" s="254">
        <f t="shared" si="9"/>
        <v>11.652318055847619</v>
      </c>
      <c r="I86" s="43">
        <f t="shared" si="10"/>
        <v>2.563509972286476</v>
      </c>
      <c r="J86" s="43">
        <v>4.3342256740179836</v>
      </c>
      <c r="K86" s="43">
        <v>8.8900646118910437E-2</v>
      </c>
      <c r="L86" s="45">
        <f t="shared" si="7"/>
        <v>2.6017524215900322E-2</v>
      </c>
    </row>
    <row r="87" spans="1:12" x14ac:dyDescent="0.25">
      <c r="A87" s="65">
        <f t="shared" si="11"/>
        <v>82</v>
      </c>
      <c r="B87" s="46" t="s">
        <v>542</v>
      </c>
      <c r="C87" s="46">
        <v>628.5</v>
      </c>
      <c r="D87" s="46"/>
      <c r="E87" s="46"/>
      <c r="F87" s="46">
        <f t="shared" si="8"/>
        <v>628.5</v>
      </c>
      <c r="G87" s="45">
        <f t="shared" si="6"/>
        <v>2.3073798561810315E-3</v>
      </c>
      <c r="H87" s="254">
        <f t="shared" si="9"/>
        <v>10.222615714824441</v>
      </c>
      <c r="I87" s="43">
        <f t="shared" si="10"/>
        <v>2.2489754572613769</v>
      </c>
      <c r="J87" s="43">
        <v>3.8024299778340347</v>
      </c>
      <c r="K87" s="43">
        <v>7.7992819773499741E-2</v>
      </c>
      <c r="L87" s="45">
        <f t="shared" si="7"/>
        <v>2.6017524215900322E-2</v>
      </c>
    </row>
    <row r="88" spans="1:12" x14ac:dyDescent="0.25">
      <c r="A88" s="65">
        <f t="shared" si="11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8"/>
        <v>1908.2</v>
      </c>
      <c r="G88" s="45">
        <f t="shared" si="6"/>
        <v>7.0054769157750895E-3</v>
      </c>
      <c r="H88" s="254">
        <f t="shared" si="9"/>
        <v>31.037064927649954</v>
      </c>
      <c r="I88" s="43">
        <f t="shared" si="10"/>
        <v>6.8281542840829896</v>
      </c>
      <c r="J88" s="43">
        <v>11.544625113290223</v>
      </c>
      <c r="K88" s="43">
        <v>0.23679538375782369</v>
      </c>
      <c r="L88" s="45">
        <f t="shared" si="7"/>
        <v>2.6017524215900319E-2</v>
      </c>
    </row>
    <row r="89" spans="1:12" x14ac:dyDescent="0.25">
      <c r="A89" s="65">
        <f t="shared" si="11"/>
        <v>84</v>
      </c>
      <c r="B89" s="46" t="s">
        <v>544</v>
      </c>
      <c r="C89" s="46">
        <v>872.9</v>
      </c>
      <c r="D89" s="46"/>
      <c r="E89" s="46">
        <v>66</v>
      </c>
      <c r="F89" s="46">
        <f t="shared" si="8"/>
        <v>938.9</v>
      </c>
      <c r="G89" s="45">
        <f t="shared" si="6"/>
        <v>3.446935476481098E-3</v>
      </c>
      <c r="H89" s="254">
        <f t="shared" si="9"/>
        <v>15.271302935001856</v>
      </c>
      <c r="I89" s="43">
        <f t="shared" si="10"/>
        <v>3.3596866457004082</v>
      </c>
      <c r="J89" s="43">
        <v>5.6803524362583531</v>
      </c>
      <c r="K89" s="43">
        <v>0.11651146934819236</v>
      </c>
      <c r="L89" s="45">
        <f t="shared" si="7"/>
        <v>2.6017524215900319E-2</v>
      </c>
    </row>
    <row r="90" spans="1:12" x14ac:dyDescent="0.25">
      <c r="A90" s="65">
        <f t="shared" si="11"/>
        <v>85</v>
      </c>
      <c r="B90" s="46" t="s">
        <v>545</v>
      </c>
      <c r="C90" s="46">
        <v>583.5</v>
      </c>
      <c r="D90" s="46"/>
      <c r="E90" s="46"/>
      <c r="F90" s="46">
        <f t="shared" si="8"/>
        <v>583.5</v>
      </c>
      <c r="G90" s="45">
        <f t="shared" si="6"/>
        <v>2.1421736612277356E-3</v>
      </c>
      <c r="H90" s="254">
        <f t="shared" si="9"/>
        <v>9.4906861887033589</v>
      </c>
      <c r="I90" s="43">
        <f t="shared" si="10"/>
        <v>2.0879509615147391</v>
      </c>
      <c r="J90" s="43">
        <v>3.5301796214258698</v>
      </c>
      <c r="K90" s="43">
        <v>7.2408608333869695E-2</v>
      </c>
      <c r="L90" s="45">
        <f t="shared" si="7"/>
        <v>2.6017524215900322E-2</v>
      </c>
    </row>
    <row r="91" spans="1:12" x14ac:dyDescent="0.25">
      <c r="A91" s="65">
        <f t="shared" si="11"/>
        <v>86</v>
      </c>
      <c r="B91" s="46" t="s">
        <v>546</v>
      </c>
      <c r="C91" s="46">
        <v>288.43</v>
      </c>
      <c r="D91" s="46"/>
      <c r="E91" s="46"/>
      <c r="F91" s="46">
        <f t="shared" si="8"/>
        <v>288.43</v>
      </c>
      <c r="G91" s="45">
        <f t="shared" si="6"/>
        <v>1.0588982846750912E-3</v>
      </c>
      <c r="H91" s="254">
        <f t="shared" si="9"/>
        <v>4.6913429604245236</v>
      </c>
      <c r="I91" s="43">
        <f t="shared" si="10"/>
        <v>1.0320954512933953</v>
      </c>
      <c r="J91" s="43">
        <v>1.7450037844179327</v>
      </c>
      <c r="K91" s="43">
        <v>3.5792313456277695E-2</v>
      </c>
      <c r="L91" s="45">
        <f t="shared" si="7"/>
        <v>2.6017524215900322E-2</v>
      </c>
    </row>
    <row r="92" spans="1:12" x14ac:dyDescent="0.25">
      <c r="A92" s="65">
        <f t="shared" si="11"/>
        <v>87</v>
      </c>
      <c r="B92" s="46" t="s">
        <v>547</v>
      </c>
      <c r="C92" s="46">
        <v>539.6</v>
      </c>
      <c r="D92" s="46"/>
      <c r="E92" s="46"/>
      <c r="F92" s="46">
        <f t="shared" si="8"/>
        <v>539.6</v>
      </c>
      <c r="G92" s="45">
        <f t="shared" si="6"/>
        <v>1.9810058399288536E-3</v>
      </c>
      <c r="H92" s="254">
        <f t="shared" si="9"/>
        <v>8.7766482732207916</v>
      </c>
      <c r="I92" s="43">
        <f t="shared" si="10"/>
        <v>1.9308626201085741</v>
      </c>
      <c r="J92" s="43">
        <v>3.2645842737299051</v>
      </c>
      <c r="K92" s="43">
        <v>6.696089984054171E-2</v>
      </c>
      <c r="L92" s="45">
        <f t="shared" si="7"/>
        <v>2.6017524215900319E-2</v>
      </c>
    </row>
    <row r="93" spans="1:12" x14ac:dyDescent="0.25">
      <c r="A93" s="65">
        <f t="shared" si="11"/>
        <v>88</v>
      </c>
      <c r="B93" s="46" t="s">
        <v>548</v>
      </c>
      <c r="C93" s="46">
        <v>2006.4</v>
      </c>
      <c r="D93" s="46"/>
      <c r="E93" s="46"/>
      <c r="F93" s="46">
        <f t="shared" si="8"/>
        <v>2006.4</v>
      </c>
      <c r="G93" s="45">
        <f t="shared" si="6"/>
        <v>7.3659935456509493E-3</v>
      </c>
      <c r="H93" s="254">
        <f t="shared" si="9"/>
        <v>32.634297804651965</v>
      </c>
      <c r="I93" s="43">
        <f t="shared" si="10"/>
        <v>7.1795455170234321</v>
      </c>
      <c r="J93" s="43">
        <v>12.138735891052042</v>
      </c>
      <c r="K93" s="43">
        <v>0.24898137405497195</v>
      </c>
      <c r="L93" s="45">
        <f t="shared" si="7"/>
        <v>2.6017524215900326E-2</v>
      </c>
    </row>
    <row r="94" spans="1:12" x14ac:dyDescent="0.25">
      <c r="A94" s="65">
        <f t="shared" si="11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8"/>
        <v>3511.2</v>
      </c>
      <c r="G94" s="45">
        <f t="shared" si="6"/>
        <v>1.2890488704889159E-2</v>
      </c>
      <c r="H94" s="254">
        <f t="shared" si="9"/>
        <v>57.110021158140924</v>
      </c>
      <c r="I94" s="43">
        <f t="shared" si="10"/>
        <v>12.564204654791004</v>
      </c>
      <c r="J94" s="43">
        <v>21.242787809341074</v>
      </c>
      <c r="K94" s="43">
        <v>0.4357174045962009</v>
      </c>
      <c r="L94" s="45">
        <f t="shared" si="7"/>
        <v>2.6017524215900322E-2</v>
      </c>
    </row>
    <row r="95" spans="1:12" x14ac:dyDescent="0.25">
      <c r="A95" s="65">
        <f t="shared" si="11"/>
        <v>90</v>
      </c>
      <c r="B95" s="46" t="s">
        <v>550</v>
      </c>
      <c r="C95" s="46">
        <v>416.5</v>
      </c>
      <c r="D95" s="46"/>
      <c r="E95" s="46">
        <v>27.3</v>
      </c>
      <c r="F95" s="46">
        <f t="shared" si="8"/>
        <v>443.8</v>
      </c>
      <c r="G95" s="45">
        <f t="shared" si="6"/>
        <v>1.6293002071171706E-3</v>
      </c>
      <c r="H95" s="254">
        <f t="shared" si="9"/>
        <v>7.2184516376119117</v>
      </c>
      <c r="I95" s="43">
        <f t="shared" si="10"/>
        <v>1.5880593602746205</v>
      </c>
      <c r="J95" s="43">
        <v>2.6849935149765232</v>
      </c>
      <c r="K95" s="43">
        <v>5.5072734153507052E-2</v>
      </c>
      <c r="L95" s="45">
        <f t="shared" si="7"/>
        <v>2.6017524215900322E-2</v>
      </c>
    </row>
    <row r="96" spans="1:12" x14ac:dyDescent="0.25">
      <c r="A96" s="65">
        <f t="shared" si="11"/>
        <v>91</v>
      </c>
      <c r="B96" s="46" t="s">
        <v>551</v>
      </c>
      <c r="C96" s="46">
        <v>514.9</v>
      </c>
      <c r="D96" s="46">
        <v>88.2</v>
      </c>
      <c r="E96" s="46"/>
      <c r="F96" s="46">
        <f t="shared" si="8"/>
        <v>603.1</v>
      </c>
      <c r="G96" s="45">
        <f t="shared" si="6"/>
        <v>2.2141301372518379E-3</v>
      </c>
      <c r="H96" s="254">
        <f t="shared" si="9"/>
        <v>9.8094821600805417</v>
      </c>
      <c r="I96" s="43">
        <f t="shared" si="10"/>
        <v>2.1580860752177191</v>
      </c>
      <c r="J96" s="43">
        <v>3.6487597766614264</v>
      </c>
      <c r="K96" s="43">
        <v>7.4840842649797443E-2</v>
      </c>
      <c r="L96" s="45">
        <f t="shared" si="7"/>
        <v>2.6017524215900322E-2</v>
      </c>
    </row>
    <row r="97" spans="1:12" x14ac:dyDescent="0.25">
      <c r="A97" s="65">
        <f t="shared" si="11"/>
        <v>92</v>
      </c>
      <c r="B97" s="46" t="s">
        <v>552</v>
      </c>
      <c r="C97" s="46">
        <v>368.8</v>
      </c>
      <c r="D97" s="46">
        <v>30.4</v>
      </c>
      <c r="E97" s="46"/>
      <c r="F97" s="46">
        <f t="shared" si="8"/>
        <v>399.2</v>
      </c>
      <c r="G97" s="45">
        <f t="shared" si="6"/>
        <v>1.4655625116745707E-3</v>
      </c>
      <c r="H97" s="254">
        <f t="shared" si="9"/>
        <v>6.4930281517230171</v>
      </c>
      <c r="I97" s="43">
        <f t="shared" si="10"/>
        <v>1.4284661933790637</v>
      </c>
      <c r="J97" s="43">
        <v>2.4151631617364311</v>
      </c>
      <c r="K97" s="43">
        <v>4.9538160148895935E-2</v>
      </c>
      <c r="L97" s="45">
        <f t="shared" si="7"/>
        <v>2.6017524215900322E-2</v>
      </c>
    </row>
    <row r="98" spans="1:12" x14ac:dyDescent="0.25">
      <c r="A98" s="65">
        <f t="shared" si="11"/>
        <v>93</v>
      </c>
      <c r="B98" s="46" t="s">
        <v>553</v>
      </c>
      <c r="C98" s="46">
        <v>939.1</v>
      </c>
      <c r="D98" s="46"/>
      <c r="E98" s="46"/>
      <c r="F98" s="46">
        <f t="shared" si="8"/>
        <v>939.1</v>
      </c>
      <c r="G98" s="45">
        <f t="shared" si="6"/>
        <v>3.4476697262364464E-3</v>
      </c>
      <c r="H98" s="254">
        <f t="shared" si="9"/>
        <v>15.27455595511795</v>
      </c>
      <c r="I98" s="43">
        <f t="shared" si="10"/>
        <v>3.360402310125949</v>
      </c>
      <c r="J98" s="43">
        <v>5.6815624378423903</v>
      </c>
      <c r="K98" s="43">
        <v>0.11653628806570183</v>
      </c>
      <c r="L98" s="45">
        <f t="shared" si="7"/>
        <v>2.6017524215900322E-2</v>
      </c>
    </row>
    <row r="99" spans="1:12" x14ac:dyDescent="0.25">
      <c r="A99" s="65">
        <f t="shared" si="11"/>
        <v>94</v>
      </c>
      <c r="B99" s="46" t="s">
        <v>554</v>
      </c>
      <c r="C99" s="46">
        <v>455.8</v>
      </c>
      <c r="D99" s="46"/>
      <c r="E99" s="46"/>
      <c r="F99" s="46">
        <f t="shared" si="8"/>
        <v>455.8</v>
      </c>
      <c r="G99" s="45">
        <f t="shared" si="6"/>
        <v>1.6733551924380495E-3</v>
      </c>
      <c r="H99" s="254">
        <f t="shared" si="9"/>
        <v>7.4136328445775339</v>
      </c>
      <c r="I99" s="43">
        <f t="shared" si="10"/>
        <v>1.6309992258070574</v>
      </c>
      <c r="J99" s="43">
        <v>2.7575936100187004</v>
      </c>
      <c r="K99" s="43">
        <v>5.6561857204075069E-2</v>
      </c>
      <c r="L99" s="45">
        <f t="shared" si="7"/>
        <v>2.6017524215900319E-2</v>
      </c>
    </row>
    <row r="100" spans="1:12" x14ac:dyDescent="0.25">
      <c r="A100" s="65">
        <f t="shared" si="11"/>
        <v>95</v>
      </c>
      <c r="B100" s="46" t="s">
        <v>555</v>
      </c>
      <c r="C100" s="46">
        <v>592.29999999999995</v>
      </c>
      <c r="D100" s="46"/>
      <c r="E100" s="46"/>
      <c r="F100" s="46">
        <f t="shared" si="8"/>
        <v>592.29999999999995</v>
      </c>
      <c r="G100" s="45">
        <f t="shared" si="6"/>
        <v>2.1744806504630466E-3</v>
      </c>
      <c r="H100" s="254">
        <f t="shared" si="9"/>
        <v>9.6338190738114804</v>
      </c>
      <c r="I100" s="43">
        <f t="shared" si="10"/>
        <v>2.1194401962385259</v>
      </c>
      <c r="J100" s="43">
        <v>3.5834196911234666</v>
      </c>
      <c r="K100" s="43">
        <v>7.3500631904286226E-2</v>
      </c>
      <c r="L100" s="45">
        <f t="shared" si="7"/>
        <v>2.6017524215900322E-2</v>
      </c>
    </row>
    <row r="101" spans="1:12" x14ac:dyDescent="0.25">
      <c r="A101" s="65">
        <f t="shared" si="11"/>
        <v>96</v>
      </c>
      <c r="B101" s="46" t="s">
        <v>556</v>
      </c>
      <c r="C101" s="46">
        <v>636.6</v>
      </c>
      <c r="D101" s="46"/>
      <c r="E101" s="46"/>
      <c r="F101" s="46">
        <f t="shared" si="8"/>
        <v>636.6</v>
      </c>
      <c r="G101" s="45">
        <f t="shared" si="6"/>
        <v>2.3371169712726246E-3</v>
      </c>
      <c r="H101" s="254">
        <f t="shared" si="9"/>
        <v>10.354363029526235</v>
      </c>
      <c r="I101" s="43">
        <f t="shared" si="10"/>
        <v>2.2779598664957716</v>
      </c>
      <c r="J101" s="43">
        <v>3.8514350419875041</v>
      </c>
      <c r="K101" s="43">
        <v>7.8997977832633154E-2</v>
      </c>
      <c r="L101" s="45">
        <f t="shared" si="7"/>
        <v>2.6017524215900319E-2</v>
      </c>
    </row>
    <row r="102" spans="1:12" x14ac:dyDescent="0.25">
      <c r="A102" s="65">
        <f t="shared" si="11"/>
        <v>97</v>
      </c>
      <c r="B102" s="46" t="s">
        <v>557</v>
      </c>
      <c r="C102" s="46">
        <v>335</v>
      </c>
      <c r="D102" s="46"/>
      <c r="E102" s="46">
        <v>55.3</v>
      </c>
      <c r="F102" s="46">
        <f t="shared" si="8"/>
        <v>390.3</v>
      </c>
      <c r="G102" s="45">
        <f t="shared" si="6"/>
        <v>1.4328883975615856E-3</v>
      </c>
      <c r="H102" s="254">
        <f t="shared" si="9"/>
        <v>6.3482687565568483</v>
      </c>
      <c r="I102" s="43">
        <f t="shared" si="10"/>
        <v>1.3966191264425067</v>
      </c>
      <c r="J102" s="43">
        <v>2.3613180912468161</v>
      </c>
      <c r="K102" s="43">
        <v>4.8433727219724658E-2</v>
      </c>
      <c r="L102" s="45">
        <f t="shared" si="7"/>
        <v>2.6017524215900322E-2</v>
      </c>
    </row>
    <row r="103" spans="1:12" x14ac:dyDescent="0.25">
      <c r="A103" s="65">
        <f t="shared" si="11"/>
        <v>98</v>
      </c>
      <c r="B103" s="46" t="s">
        <v>558</v>
      </c>
      <c r="C103" s="46">
        <v>784</v>
      </c>
      <c r="D103" s="46"/>
      <c r="E103" s="46"/>
      <c r="F103" s="46">
        <f t="shared" si="8"/>
        <v>784</v>
      </c>
      <c r="G103" s="45">
        <f t="shared" si="6"/>
        <v>2.8782590409640869E-3</v>
      </c>
      <c r="H103" s="254">
        <f t="shared" si="9"/>
        <v>12.751838855087289</v>
      </c>
      <c r="I103" s="43">
        <f t="shared" si="10"/>
        <v>2.8054045481192036</v>
      </c>
      <c r="J103" s="43">
        <v>4.7432062094222491</v>
      </c>
      <c r="K103" s="43">
        <v>9.7289372637110252E-2</v>
      </c>
      <c r="L103" s="45">
        <f t="shared" si="7"/>
        <v>2.6017524215900319E-2</v>
      </c>
    </row>
    <row r="104" spans="1:12" x14ac:dyDescent="0.25">
      <c r="A104" s="65">
        <f t="shared" si="11"/>
        <v>99</v>
      </c>
      <c r="B104" s="46" t="s">
        <v>559</v>
      </c>
      <c r="C104" s="46">
        <v>324.2</v>
      </c>
      <c r="D104" s="46"/>
      <c r="E104" s="46">
        <v>31.1</v>
      </c>
      <c r="F104" s="46">
        <f t="shared" si="8"/>
        <v>355.3</v>
      </c>
      <c r="G104" s="45">
        <f t="shared" si="6"/>
        <v>1.3043946903756889E-3</v>
      </c>
      <c r="H104" s="254">
        <f t="shared" si="9"/>
        <v>5.7789902362404515</v>
      </c>
      <c r="I104" s="43">
        <f t="shared" si="10"/>
        <v>1.2713778519728993</v>
      </c>
      <c r="J104" s="43">
        <v>2.1495678140404659</v>
      </c>
      <c r="K104" s="43">
        <v>4.409045165556795E-2</v>
      </c>
      <c r="L104" s="45">
        <f t="shared" si="7"/>
        <v>2.6017524215900322E-2</v>
      </c>
    </row>
    <row r="105" spans="1:12" x14ac:dyDescent="0.25">
      <c r="A105" s="65">
        <f t="shared" si="11"/>
        <v>100</v>
      </c>
      <c r="B105" s="46" t="s">
        <v>560</v>
      </c>
      <c r="C105" s="46">
        <v>767.05</v>
      </c>
      <c r="D105" s="46"/>
      <c r="E105" s="46"/>
      <c r="F105" s="46">
        <f t="shared" si="8"/>
        <v>767.05</v>
      </c>
      <c r="G105" s="45">
        <f t="shared" si="6"/>
        <v>2.8160313741983451E-3</v>
      </c>
      <c r="H105" s="254">
        <f t="shared" si="9"/>
        <v>12.476145400248347</v>
      </c>
      <c r="I105" s="43">
        <f t="shared" si="10"/>
        <v>2.7447519880546363</v>
      </c>
      <c r="J105" s="43">
        <v>4.6406585751751734</v>
      </c>
      <c r="K105" s="43">
        <v>9.5185986328182925E-2</v>
      </c>
      <c r="L105" s="45">
        <f t="shared" si="7"/>
        <v>2.6017524215900319E-2</v>
      </c>
    </row>
    <row r="106" spans="1:12" x14ac:dyDescent="0.25">
      <c r="A106" s="65">
        <f t="shared" si="11"/>
        <v>101</v>
      </c>
      <c r="B106" s="46" t="s">
        <v>561</v>
      </c>
      <c r="C106" s="46">
        <v>364.8</v>
      </c>
      <c r="D106" s="46"/>
      <c r="E106" s="46"/>
      <c r="F106" s="46">
        <f t="shared" si="8"/>
        <v>364.8</v>
      </c>
      <c r="G106" s="45">
        <f t="shared" si="6"/>
        <v>1.339271553754718E-3</v>
      </c>
      <c r="H106" s="254">
        <f t="shared" si="9"/>
        <v>5.933508691754902</v>
      </c>
      <c r="I106" s="43">
        <f t="shared" si="10"/>
        <v>1.3053719121860785</v>
      </c>
      <c r="J106" s="43">
        <v>2.2070428892821896</v>
      </c>
      <c r="K106" s="43">
        <v>4.5269340737267627E-2</v>
      </c>
      <c r="L106" s="45">
        <f t="shared" si="7"/>
        <v>2.6017524215900319E-2</v>
      </c>
    </row>
    <row r="107" spans="1:12" x14ac:dyDescent="0.25">
      <c r="A107" s="65">
        <f t="shared" si="11"/>
        <v>102</v>
      </c>
      <c r="B107" s="46" t="s">
        <v>562</v>
      </c>
      <c r="C107" s="46">
        <v>638.5</v>
      </c>
      <c r="D107" s="46">
        <v>25.4</v>
      </c>
      <c r="E107" s="46"/>
      <c r="F107" s="46">
        <f t="shared" si="8"/>
        <v>663.9</v>
      </c>
      <c r="G107" s="45">
        <f t="shared" si="6"/>
        <v>2.437342062877624E-3</v>
      </c>
      <c r="H107" s="254">
        <f t="shared" si="9"/>
        <v>10.798400275373025</v>
      </c>
      <c r="I107" s="43">
        <f t="shared" si="10"/>
        <v>2.3756480605820656</v>
      </c>
      <c r="J107" s="43">
        <v>4.0166002582084577</v>
      </c>
      <c r="K107" s="43">
        <v>8.2385732772675371E-2</v>
      </c>
      <c r="L107" s="45">
        <f t="shared" si="7"/>
        <v>2.6017524215900322E-2</v>
      </c>
    </row>
    <row r="108" spans="1:12" x14ac:dyDescent="0.25">
      <c r="A108" s="65">
        <f t="shared" si="11"/>
        <v>103</v>
      </c>
      <c r="B108" s="46" t="s">
        <v>563</v>
      </c>
      <c r="C108" s="46">
        <v>939.5</v>
      </c>
      <c r="D108" s="46"/>
      <c r="E108" s="46"/>
      <c r="F108" s="46">
        <f t="shared" si="8"/>
        <v>939.5</v>
      </c>
      <c r="G108" s="45">
        <f t="shared" si="6"/>
        <v>3.4491382257471424E-3</v>
      </c>
      <c r="H108" s="254">
        <f t="shared" si="9"/>
        <v>15.281061995350138</v>
      </c>
      <c r="I108" s="43">
        <f t="shared" si="10"/>
        <v>3.3618336389770302</v>
      </c>
      <c r="J108" s="43">
        <v>5.6839824410104631</v>
      </c>
      <c r="K108" s="43">
        <v>0.11658592550072078</v>
      </c>
      <c r="L108" s="45">
        <f t="shared" si="7"/>
        <v>2.6017524215900322E-2</v>
      </c>
    </row>
    <row r="109" spans="1:12" x14ac:dyDescent="0.25">
      <c r="A109" s="65">
        <f t="shared" si="11"/>
        <v>104</v>
      </c>
      <c r="B109" s="46" t="s">
        <v>564</v>
      </c>
      <c r="C109" s="46">
        <v>804.7</v>
      </c>
      <c r="D109" s="46"/>
      <c r="E109" s="46"/>
      <c r="F109" s="46">
        <f t="shared" si="8"/>
        <v>804.7</v>
      </c>
      <c r="G109" s="45">
        <f t="shared" si="6"/>
        <v>2.9542538906426031E-3</v>
      </c>
      <c r="H109" s="254">
        <f t="shared" si="9"/>
        <v>13.088526437102988</v>
      </c>
      <c r="I109" s="43">
        <f t="shared" si="10"/>
        <v>2.8794758161626572</v>
      </c>
      <c r="J109" s="43">
        <v>4.8684413733700049</v>
      </c>
      <c r="K109" s="43">
        <v>9.9858109899340075E-2</v>
      </c>
      <c r="L109" s="45">
        <f t="shared" si="7"/>
        <v>2.6017524215900322E-2</v>
      </c>
    </row>
    <row r="110" spans="1:12" x14ac:dyDescent="0.25">
      <c r="A110" s="65">
        <f t="shared" si="11"/>
        <v>105</v>
      </c>
      <c r="B110" s="46" t="s">
        <v>565</v>
      </c>
      <c r="C110" s="46">
        <v>683.2</v>
      </c>
      <c r="D110" s="46"/>
      <c r="E110" s="46"/>
      <c r="F110" s="46">
        <f t="shared" si="8"/>
        <v>683.2</v>
      </c>
      <c r="G110" s="45">
        <f t="shared" si="6"/>
        <v>2.5081971642687043E-3</v>
      </c>
      <c r="H110" s="254">
        <f t="shared" si="9"/>
        <v>11.112316716576066</v>
      </c>
      <c r="I110" s="43">
        <f t="shared" si="10"/>
        <v>2.4447096776467343</v>
      </c>
      <c r="J110" s="43">
        <v>4.1333654110679596</v>
      </c>
      <c r="K110" s="43">
        <v>8.4780739012338943E-2</v>
      </c>
      <c r="L110" s="45">
        <f t="shared" si="7"/>
        <v>2.6017524215900315E-2</v>
      </c>
    </row>
    <row r="111" spans="1:12" x14ac:dyDescent="0.25">
      <c r="A111" s="65">
        <f t="shared" si="11"/>
        <v>106</v>
      </c>
      <c r="B111" s="46" t="s">
        <v>566</v>
      </c>
      <c r="C111" s="46">
        <v>367.7</v>
      </c>
      <c r="D111" s="46">
        <v>41.3</v>
      </c>
      <c r="E111" s="46"/>
      <c r="F111" s="46">
        <f t="shared" si="8"/>
        <v>409</v>
      </c>
      <c r="G111" s="45">
        <f t="shared" si="6"/>
        <v>1.5015407496866218E-3</v>
      </c>
      <c r="H111" s="254">
        <f t="shared" si="9"/>
        <v>6.6524261374116085</v>
      </c>
      <c r="I111" s="43">
        <f t="shared" si="10"/>
        <v>1.4635337502305539</v>
      </c>
      <c r="J111" s="43">
        <v>2.4744532393542089</v>
      </c>
      <c r="K111" s="43">
        <v>5.0754277306859809E-2</v>
      </c>
      <c r="L111" s="45">
        <f t="shared" si="7"/>
        <v>2.6017524215900319E-2</v>
      </c>
    </row>
    <row r="112" spans="1:12" x14ac:dyDescent="0.25">
      <c r="A112" s="65">
        <f t="shared" si="11"/>
        <v>107</v>
      </c>
      <c r="B112" s="46" t="s">
        <v>567</v>
      </c>
      <c r="C112" s="46">
        <v>417.4</v>
      </c>
      <c r="D112" s="46"/>
      <c r="E112" s="46"/>
      <c r="F112" s="46">
        <f t="shared" si="8"/>
        <v>417.4</v>
      </c>
      <c r="G112" s="45">
        <f t="shared" si="6"/>
        <v>1.5323792394112369E-3</v>
      </c>
      <c r="H112" s="254">
        <f t="shared" si="9"/>
        <v>6.7890529822875436</v>
      </c>
      <c r="I112" s="43">
        <f t="shared" si="10"/>
        <v>1.4935916561032596</v>
      </c>
      <c r="J112" s="43">
        <v>2.5252733058837329</v>
      </c>
      <c r="K112" s="43">
        <v>5.1796663442257425E-2</v>
      </c>
      <c r="L112" s="45">
        <f t="shared" si="7"/>
        <v>2.6017524215900319E-2</v>
      </c>
    </row>
    <row r="113" spans="1:12" x14ac:dyDescent="0.25">
      <c r="A113" s="65">
        <f t="shared" si="11"/>
        <v>108</v>
      </c>
      <c r="B113" s="46" t="s">
        <v>568</v>
      </c>
      <c r="C113" s="46">
        <v>250.6</v>
      </c>
      <c r="D113" s="46"/>
      <c r="E113" s="46"/>
      <c r="F113" s="46">
        <f t="shared" si="8"/>
        <v>250.6</v>
      </c>
      <c r="G113" s="45">
        <f t="shared" si="6"/>
        <v>9.2001494345102057E-4</v>
      </c>
      <c r="H113" s="254">
        <f t="shared" si="9"/>
        <v>4.0760342054654011</v>
      </c>
      <c r="I113" s="43">
        <f t="shared" si="10"/>
        <v>0.89672752520238819</v>
      </c>
      <c r="J113" s="43">
        <v>1.5161319847974688</v>
      </c>
      <c r="K113" s="43">
        <v>3.1097853039362029E-2</v>
      </c>
      <c r="L113" s="45">
        <f t="shared" si="7"/>
        <v>2.6017524215900322E-2</v>
      </c>
    </row>
    <row r="114" spans="1:12" x14ac:dyDescent="0.25">
      <c r="A114" s="65">
        <f t="shared" si="11"/>
        <v>109</v>
      </c>
      <c r="B114" s="46" t="s">
        <v>569</v>
      </c>
      <c r="C114" s="46">
        <v>362.9</v>
      </c>
      <c r="D114" s="46"/>
      <c r="E114" s="46"/>
      <c r="F114" s="46">
        <f t="shared" si="8"/>
        <v>362.9</v>
      </c>
      <c r="G114" s="45">
        <f t="shared" si="6"/>
        <v>1.332296181078912E-3</v>
      </c>
      <c r="H114" s="254">
        <f t="shared" si="9"/>
        <v>5.9026050006520112</v>
      </c>
      <c r="I114" s="43">
        <f t="shared" si="10"/>
        <v>1.2985731001434424</v>
      </c>
      <c r="J114" s="43">
        <v>2.1955478742338448</v>
      </c>
      <c r="K114" s="43">
        <v>4.5033562920927687E-2</v>
      </c>
      <c r="L114" s="45">
        <f t="shared" si="7"/>
        <v>2.6017524215900322E-2</v>
      </c>
    </row>
    <row r="115" spans="1:12" x14ac:dyDescent="0.25">
      <c r="A115" s="65">
        <f t="shared" si="11"/>
        <v>110</v>
      </c>
      <c r="B115" s="46" t="s">
        <v>570</v>
      </c>
      <c r="C115" s="46">
        <v>270.2</v>
      </c>
      <c r="D115" s="46"/>
      <c r="E115" s="46"/>
      <c r="F115" s="46">
        <f t="shared" si="8"/>
        <v>270.2</v>
      </c>
      <c r="G115" s="45">
        <f t="shared" si="6"/>
        <v>9.9197141947512273E-4</v>
      </c>
      <c r="H115" s="254">
        <f t="shared" si="9"/>
        <v>4.394830176842583</v>
      </c>
      <c r="I115" s="43">
        <f t="shared" si="10"/>
        <v>0.96686263890536828</v>
      </c>
      <c r="J115" s="43">
        <v>1.6347121400330251</v>
      </c>
      <c r="K115" s="43">
        <v>3.3530087355289784E-2</v>
      </c>
      <c r="L115" s="45">
        <f t="shared" si="7"/>
        <v>2.6017524215900319E-2</v>
      </c>
    </row>
    <row r="116" spans="1:12" x14ac:dyDescent="0.25">
      <c r="A116" s="65">
        <f t="shared" si="11"/>
        <v>111</v>
      </c>
      <c r="B116" s="46" t="s">
        <v>571</v>
      </c>
      <c r="C116" s="46">
        <v>1561.8</v>
      </c>
      <c r="D116" s="46"/>
      <c r="E116" s="46"/>
      <c r="F116" s="46">
        <f t="shared" si="8"/>
        <v>1561.8</v>
      </c>
      <c r="G116" s="45">
        <f t="shared" si="6"/>
        <v>5.7337563395123857E-3</v>
      </c>
      <c r="H116" s="254">
        <f t="shared" si="9"/>
        <v>25.40283408657567</v>
      </c>
      <c r="I116" s="43">
        <f t="shared" si="10"/>
        <v>5.5886234990466477</v>
      </c>
      <c r="J116" s="43">
        <v>9.4489023697393719</v>
      </c>
      <c r="K116" s="43">
        <v>0.19380936503142704</v>
      </c>
      <c r="L116" s="45">
        <f t="shared" si="7"/>
        <v>2.6017524215900315E-2</v>
      </c>
    </row>
    <row r="117" spans="1:12" x14ac:dyDescent="0.25">
      <c r="A117" s="65">
        <f t="shared" si="11"/>
        <v>112</v>
      </c>
      <c r="B117" s="46" t="s">
        <v>573</v>
      </c>
      <c r="C117" s="46">
        <v>468.9</v>
      </c>
      <c r="D117" s="46"/>
      <c r="E117" s="46"/>
      <c r="F117" s="46">
        <f t="shared" si="8"/>
        <v>468.9</v>
      </c>
      <c r="G117" s="45">
        <f t="shared" si="6"/>
        <v>1.7214485514133421E-3</v>
      </c>
      <c r="H117" s="254">
        <f t="shared" si="9"/>
        <v>7.6267056621816698</v>
      </c>
      <c r="I117" s="43">
        <f t="shared" si="10"/>
        <v>1.6778752456799673</v>
      </c>
      <c r="J117" s="43">
        <v>2.8368487137730769</v>
      </c>
      <c r="K117" s="43">
        <v>5.8187483200945141E-2</v>
      </c>
      <c r="L117" s="45">
        <f t="shared" si="7"/>
        <v>2.6017524215900319E-2</v>
      </c>
    </row>
    <row r="118" spans="1:12" x14ac:dyDescent="0.25">
      <c r="A118" s="65">
        <f t="shared" si="11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8"/>
        <v>1358.5</v>
      </c>
      <c r="G118" s="45">
        <f t="shared" si="6"/>
        <v>4.9873914632011631E-3</v>
      </c>
      <c r="H118" s="254">
        <f t="shared" si="9"/>
        <v>22.096139138566432</v>
      </c>
      <c r="I118" s="43">
        <f t="shared" si="10"/>
        <v>4.8611506104846152</v>
      </c>
      <c r="J118" s="43">
        <v>8.2189357595664863</v>
      </c>
      <c r="K118" s="43">
        <v>0.16858113868305394</v>
      </c>
      <c r="L118" s="45">
        <f t="shared" si="7"/>
        <v>2.6017524215900322E-2</v>
      </c>
    </row>
    <row r="119" spans="1:12" x14ac:dyDescent="0.25">
      <c r="A119" s="65">
        <f t="shared" si="11"/>
        <v>114</v>
      </c>
      <c r="B119" s="46" t="s">
        <v>575</v>
      </c>
      <c r="C119" s="46">
        <v>1398.4</v>
      </c>
      <c r="D119" s="46"/>
      <c r="E119" s="46"/>
      <c r="F119" s="46">
        <f t="shared" si="8"/>
        <v>1398.4</v>
      </c>
      <c r="G119" s="45">
        <f t="shared" si="6"/>
        <v>5.133874289393086E-3</v>
      </c>
      <c r="H119" s="254">
        <f t="shared" si="9"/>
        <v>22.745116651727127</v>
      </c>
      <c r="I119" s="43">
        <f t="shared" si="10"/>
        <v>5.0039256633799676</v>
      </c>
      <c r="J119" s="43">
        <v>8.4603310755817258</v>
      </c>
      <c r="K119" s="43">
        <v>0.17353247282619261</v>
      </c>
      <c r="L119" s="45">
        <f t="shared" si="7"/>
        <v>2.6017524215900322E-2</v>
      </c>
    </row>
    <row r="120" spans="1:12" x14ac:dyDescent="0.25">
      <c r="A120" s="65">
        <f t="shared" si="11"/>
        <v>115</v>
      </c>
      <c r="B120" s="46" t="s">
        <v>576</v>
      </c>
      <c r="C120" s="46">
        <v>450.5</v>
      </c>
      <c r="D120" s="46">
        <v>29.8</v>
      </c>
      <c r="E120" s="46"/>
      <c r="F120" s="46">
        <f t="shared" si="8"/>
        <v>480.3</v>
      </c>
      <c r="G120" s="45">
        <f t="shared" si="6"/>
        <v>1.7633007874681772E-3</v>
      </c>
      <c r="H120" s="254">
        <f t="shared" si="9"/>
        <v>7.812127808799012</v>
      </c>
      <c r="I120" s="43">
        <f t="shared" si="10"/>
        <v>1.7186681179357826</v>
      </c>
      <c r="J120" s="43">
        <v>2.9058188040631454</v>
      </c>
      <c r="K120" s="43">
        <v>5.9602150098984757E-2</v>
      </c>
      <c r="L120" s="45">
        <f t="shared" si="7"/>
        <v>2.6017524215900322E-2</v>
      </c>
    </row>
    <row r="121" spans="1:12" x14ac:dyDescent="0.25">
      <c r="A121" s="65">
        <f t="shared" si="11"/>
        <v>116</v>
      </c>
      <c r="B121" s="46" t="s">
        <v>577</v>
      </c>
      <c r="C121" s="46">
        <v>830.9</v>
      </c>
      <c r="D121" s="46">
        <v>89.8</v>
      </c>
      <c r="E121" s="46"/>
      <c r="F121" s="46">
        <f t="shared" si="8"/>
        <v>920.69999999999993</v>
      </c>
      <c r="G121" s="45">
        <f t="shared" si="6"/>
        <v>3.3801187487444316E-3</v>
      </c>
      <c r="H121" s="254">
        <f t="shared" si="9"/>
        <v>14.975278104437328</v>
      </c>
      <c r="I121" s="43">
        <f t="shared" si="10"/>
        <v>3.2945611829762123</v>
      </c>
      <c r="J121" s="43">
        <v>5.5702422921110513</v>
      </c>
      <c r="K121" s="43">
        <v>0.11425296605483087</v>
      </c>
      <c r="L121" s="45">
        <f t="shared" si="7"/>
        <v>2.6017524215900319E-2</v>
      </c>
    </row>
    <row r="122" spans="1:12" x14ac:dyDescent="0.25">
      <c r="A122" s="65">
        <f t="shared" si="11"/>
        <v>117</v>
      </c>
      <c r="B122" s="46" t="s">
        <v>2016</v>
      </c>
      <c r="C122" s="46">
        <v>473.9</v>
      </c>
      <c r="D122" s="46"/>
      <c r="E122" s="46"/>
      <c r="F122" s="46">
        <f t="shared" si="8"/>
        <v>473.9</v>
      </c>
      <c r="G122" s="45">
        <f t="shared" si="6"/>
        <v>1.7398047952970417E-3</v>
      </c>
      <c r="H122" s="254">
        <f t="shared" si="9"/>
        <v>7.7080311650840132</v>
      </c>
      <c r="I122" s="43">
        <f t="shared" si="10"/>
        <v>1.6957668563184829</v>
      </c>
      <c r="J122" s="43">
        <v>2.867098753373984</v>
      </c>
      <c r="K122" s="43">
        <v>5.8807951138681813E-2</v>
      </c>
      <c r="L122" s="45">
        <f t="shared" si="7"/>
        <v>2.6017524215900322E-2</v>
      </c>
    </row>
    <row r="123" spans="1:12" x14ac:dyDescent="0.25">
      <c r="A123" s="65">
        <f t="shared" si="11"/>
        <v>118</v>
      </c>
      <c r="B123" s="46" t="s">
        <v>2017</v>
      </c>
      <c r="C123" s="46">
        <v>696.4</v>
      </c>
      <c r="D123" s="46">
        <v>43.5</v>
      </c>
      <c r="E123" s="46"/>
      <c r="F123" s="46">
        <f t="shared" si="8"/>
        <v>739.9</v>
      </c>
      <c r="G123" s="45">
        <f t="shared" si="6"/>
        <v>2.7163569699098569E-3</v>
      </c>
      <c r="H123" s="254">
        <f t="shared" si="9"/>
        <v>12.034547919488629</v>
      </c>
      <c r="I123" s="43">
        <f t="shared" si="10"/>
        <v>2.6476005422874986</v>
      </c>
      <c r="J123" s="43">
        <v>4.4764008601422471</v>
      </c>
      <c r="K123" s="43">
        <v>9.1816845426272803E-2</v>
      </c>
      <c r="L123" s="45">
        <f t="shared" si="7"/>
        <v>2.6017524215900322E-2</v>
      </c>
    </row>
    <row r="124" spans="1:12" x14ac:dyDescent="0.25">
      <c r="A124" s="65">
        <f t="shared" si="11"/>
        <v>119</v>
      </c>
      <c r="B124" s="46" t="s">
        <v>2018</v>
      </c>
      <c r="C124" s="46">
        <v>360</v>
      </c>
      <c r="D124" s="46"/>
      <c r="E124" s="46"/>
      <c r="F124" s="46">
        <f t="shared" si="8"/>
        <v>360</v>
      </c>
      <c r="G124" s="45">
        <f t="shared" si="6"/>
        <v>1.3216495596263663E-3</v>
      </c>
      <c r="H124" s="254">
        <f t="shared" si="9"/>
        <v>5.8554362089686531</v>
      </c>
      <c r="I124" s="43">
        <f t="shared" si="10"/>
        <v>1.2881959659731037</v>
      </c>
      <c r="J124" s="43">
        <v>2.1780028512653185</v>
      </c>
      <c r="K124" s="43">
        <v>4.4673691517040419E-2</v>
      </c>
      <c r="L124" s="45">
        <f t="shared" si="7"/>
        <v>2.6017524215900326E-2</v>
      </c>
    </row>
    <row r="125" spans="1:12" x14ac:dyDescent="0.25">
      <c r="A125" s="65">
        <f t="shared" si="11"/>
        <v>120</v>
      </c>
      <c r="B125" s="46" t="s">
        <v>2019</v>
      </c>
      <c r="C125" s="46">
        <v>821.7</v>
      </c>
      <c r="D125" s="46"/>
      <c r="E125" s="46"/>
      <c r="F125" s="46">
        <f t="shared" si="8"/>
        <v>821.7</v>
      </c>
      <c r="G125" s="45">
        <f t="shared" si="6"/>
        <v>3.0166651198471812E-3</v>
      </c>
      <c r="H125" s="254">
        <f t="shared" si="9"/>
        <v>13.365033146970951</v>
      </c>
      <c r="I125" s="43">
        <f t="shared" si="10"/>
        <v>2.9403072923336091</v>
      </c>
      <c r="J125" s="43">
        <v>4.9712915080130902</v>
      </c>
      <c r="K125" s="43">
        <v>0.10196770088764477</v>
      </c>
      <c r="L125" s="45">
        <f t="shared" si="7"/>
        <v>2.6017524215900326E-2</v>
      </c>
    </row>
    <row r="126" spans="1:12" x14ac:dyDescent="0.25">
      <c r="A126" s="65">
        <f t="shared" si="11"/>
        <v>121</v>
      </c>
      <c r="B126" s="46" t="s">
        <v>2020</v>
      </c>
      <c r="C126" s="46">
        <v>834.7</v>
      </c>
      <c r="D126" s="46"/>
      <c r="E126" s="46"/>
      <c r="F126" s="46">
        <f t="shared" si="8"/>
        <v>834.7</v>
      </c>
      <c r="G126" s="45">
        <f t="shared" si="6"/>
        <v>3.0643913539448002E-3</v>
      </c>
      <c r="H126" s="254">
        <f t="shared" si="9"/>
        <v>13.576479454517042</v>
      </c>
      <c r="I126" s="43">
        <f t="shared" si="10"/>
        <v>2.9868254799937493</v>
      </c>
      <c r="J126" s="43">
        <v>5.0499416109754476</v>
      </c>
      <c r="K126" s="43">
        <v>0.10358091752576012</v>
      </c>
      <c r="L126" s="45">
        <f t="shared" si="7"/>
        <v>2.6017524215900322E-2</v>
      </c>
    </row>
    <row r="127" spans="1:12" x14ac:dyDescent="0.25">
      <c r="A127" s="65">
        <f t="shared" si="11"/>
        <v>122</v>
      </c>
      <c r="B127" s="46" t="s">
        <v>2021</v>
      </c>
      <c r="C127" s="46">
        <v>321.8</v>
      </c>
      <c r="D127" s="46"/>
      <c r="E127" s="46"/>
      <c r="F127" s="46">
        <f t="shared" si="8"/>
        <v>321.8</v>
      </c>
      <c r="G127" s="45">
        <f t="shared" si="6"/>
        <v>1.1814078563549019E-3</v>
      </c>
      <c r="H127" s="254">
        <f t="shared" si="9"/>
        <v>5.2341093667947574</v>
      </c>
      <c r="I127" s="43">
        <f t="shared" si="10"/>
        <v>1.1515040606948466</v>
      </c>
      <c r="J127" s="43">
        <v>1.9468925487143878</v>
      </c>
      <c r="K127" s="43">
        <v>3.9933316472732239E-2</v>
      </c>
      <c r="L127" s="45">
        <f t="shared" si="7"/>
        <v>2.6017524215900322E-2</v>
      </c>
    </row>
    <row r="128" spans="1:12" x14ac:dyDescent="0.25">
      <c r="A128" s="65">
        <f t="shared" si="11"/>
        <v>123</v>
      </c>
      <c r="B128" s="46" t="s">
        <v>2022</v>
      </c>
      <c r="C128" s="46">
        <v>427</v>
      </c>
      <c r="D128" s="46"/>
      <c r="E128" s="46"/>
      <c r="F128" s="46">
        <f t="shared" si="8"/>
        <v>427</v>
      </c>
      <c r="G128" s="45">
        <f t="shared" si="6"/>
        <v>1.56762322766794E-3</v>
      </c>
      <c r="H128" s="254">
        <f t="shared" si="9"/>
        <v>6.9451979478600405</v>
      </c>
      <c r="I128" s="43">
        <f t="shared" si="10"/>
        <v>1.527943548529209</v>
      </c>
      <c r="J128" s="43">
        <v>2.5833533819174748</v>
      </c>
      <c r="K128" s="43">
        <v>5.2987961882711841E-2</v>
      </c>
      <c r="L128" s="45">
        <f t="shared" si="7"/>
        <v>2.6017524215900319E-2</v>
      </c>
    </row>
    <row r="129" spans="1:12" x14ac:dyDescent="0.25">
      <c r="A129" s="65">
        <f t="shared" si="11"/>
        <v>124</v>
      </c>
      <c r="B129" s="46" t="s">
        <v>2023</v>
      </c>
      <c r="C129" s="46">
        <v>546.1</v>
      </c>
      <c r="D129" s="46"/>
      <c r="E129" s="46"/>
      <c r="F129" s="46">
        <f t="shared" si="8"/>
        <v>546.1</v>
      </c>
      <c r="G129" s="45">
        <f t="shared" si="6"/>
        <v>2.0048689569776633E-3</v>
      </c>
      <c r="H129" s="254">
        <f t="shared" si="9"/>
        <v>8.8823714269938385</v>
      </c>
      <c r="I129" s="43">
        <f t="shared" si="10"/>
        <v>1.9541217139386444</v>
      </c>
      <c r="J129" s="43">
        <v>3.3039093252110847</v>
      </c>
      <c r="K129" s="43">
        <v>6.7767508159599379E-2</v>
      </c>
      <c r="L129" s="45">
        <f t="shared" si="7"/>
        <v>2.6017524215900322E-2</v>
      </c>
    </row>
    <row r="130" spans="1:12" x14ac:dyDescent="0.25">
      <c r="A130" s="65">
        <f t="shared" si="11"/>
        <v>125</v>
      </c>
      <c r="B130" s="46" t="s">
        <v>2024</v>
      </c>
      <c r="C130" s="46">
        <v>912.32</v>
      </c>
      <c r="D130" s="46">
        <v>50</v>
      </c>
      <c r="E130" s="46"/>
      <c r="F130" s="46">
        <f t="shared" si="8"/>
        <v>962.32</v>
      </c>
      <c r="G130" s="45">
        <f t="shared" si="6"/>
        <v>3.5329161228323473E-3</v>
      </c>
      <c r="H130" s="254">
        <f t="shared" si="9"/>
        <v>15.652231590596429</v>
      </c>
      <c r="I130" s="43">
        <f t="shared" si="10"/>
        <v>3.4434909499312143</v>
      </c>
      <c r="J130" s="43">
        <v>5.8220436217490033</v>
      </c>
      <c r="K130" s="43">
        <v>0.11941774116855094</v>
      </c>
      <c r="L130" s="45">
        <f t="shared" ref="L130:L193" si="12">(H130+I130+J130+K130)/F130</f>
        <v>2.6017524215900319E-2</v>
      </c>
    </row>
    <row r="131" spans="1:12" x14ac:dyDescent="0.25">
      <c r="A131" s="65">
        <f t="shared" si="11"/>
        <v>126</v>
      </c>
      <c r="B131" s="46" t="s">
        <v>2025</v>
      </c>
      <c r="C131" s="46">
        <v>1925.1</v>
      </c>
      <c r="D131" s="46"/>
      <c r="E131" s="46"/>
      <c r="F131" s="46">
        <f t="shared" ref="F131:F309" si="13">C131+D131+E131</f>
        <v>1925.1</v>
      </c>
      <c r="G131" s="45">
        <f t="shared" si="6"/>
        <v>7.0675210201019941E-3</v>
      </c>
      <c r="H131" s="254">
        <f t="shared" si="9"/>
        <v>31.311945127459872</v>
      </c>
      <c r="I131" s="43">
        <f t="shared" ref="I131:I194" si="14">H131*0.22</f>
        <v>6.8886279280411715</v>
      </c>
      <c r="J131" s="43">
        <v>11.64687024714129</v>
      </c>
      <c r="K131" s="43">
        <v>0.23889256538737363</v>
      </c>
      <c r="L131" s="45">
        <f t="shared" si="12"/>
        <v>2.6017524215900322E-2</v>
      </c>
    </row>
    <row r="132" spans="1:12" x14ac:dyDescent="0.25">
      <c r="A132" s="65">
        <f t="shared" ref="A132:A195" si="15">A131+1</f>
        <v>127</v>
      </c>
      <c r="B132" s="46" t="s">
        <v>2026</v>
      </c>
      <c r="C132" s="46">
        <v>770.9</v>
      </c>
      <c r="D132" s="46"/>
      <c r="E132" s="46"/>
      <c r="F132" s="46">
        <f t="shared" si="13"/>
        <v>770.9</v>
      </c>
      <c r="G132" s="45">
        <f t="shared" si="6"/>
        <v>2.8301656819887939E-3</v>
      </c>
      <c r="H132" s="254">
        <f t="shared" si="9"/>
        <v>12.538766037483152</v>
      </c>
      <c r="I132" s="43">
        <f t="shared" si="14"/>
        <v>2.7585285282462935</v>
      </c>
      <c r="J132" s="43">
        <v>4.6639511056678717</v>
      </c>
      <c r="K132" s="43">
        <v>9.566374664024016E-2</v>
      </c>
      <c r="L132" s="45">
        <f t="shared" si="12"/>
        <v>2.6017524215900319E-2</v>
      </c>
    </row>
    <row r="133" spans="1:12" x14ac:dyDescent="0.25">
      <c r="A133" s="65">
        <f t="shared" si="15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13"/>
        <v>1506.7</v>
      </c>
      <c r="G133" s="45">
        <f t="shared" si="6"/>
        <v>5.5314705319140173E-3</v>
      </c>
      <c r="H133" s="254">
        <f t="shared" si="9"/>
        <v>24.506627044591859</v>
      </c>
      <c r="I133" s="43">
        <f t="shared" si="14"/>
        <v>5.3914579498102091</v>
      </c>
      <c r="J133" s="43">
        <v>9.1155469333373755</v>
      </c>
      <c r="K133" s="43">
        <v>0.18697180835756891</v>
      </c>
      <c r="L133" s="45">
        <f t="shared" si="12"/>
        <v>2.6017524215900322E-2</v>
      </c>
    </row>
    <row r="134" spans="1:12" x14ac:dyDescent="0.25">
      <c r="A134" s="65">
        <f t="shared" si="15"/>
        <v>129</v>
      </c>
      <c r="B134" s="46" t="s">
        <v>2028</v>
      </c>
      <c r="C134" s="46">
        <v>583.6</v>
      </c>
      <c r="D134" s="46"/>
      <c r="E134" s="46"/>
      <c r="F134" s="46">
        <f t="shared" si="13"/>
        <v>583.6</v>
      </c>
      <c r="G134" s="45">
        <f t="shared" ref="G134:G197" si="16">1/$F$379*F134</f>
        <v>2.1425407861054096E-3</v>
      </c>
      <c r="H134" s="254">
        <f t="shared" si="9"/>
        <v>9.4923126987614062</v>
      </c>
      <c r="I134" s="43">
        <f t="shared" si="14"/>
        <v>2.0883087937275095</v>
      </c>
      <c r="J134" s="43">
        <v>3.5307846222178885</v>
      </c>
      <c r="K134" s="43">
        <v>7.242101769262442E-2</v>
      </c>
      <c r="L134" s="45">
        <f t="shared" si="12"/>
        <v>2.6017524215900322E-2</v>
      </c>
    </row>
    <row r="135" spans="1:12" x14ac:dyDescent="0.25">
      <c r="A135" s="65">
        <f t="shared" si="15"/>
        <v>130</v>
      </c>
      <c r="B135" s="46" t="s">
        <v>2029</v>
      </c>
      <c r="C135" s="46">
        <v>399.2</v>
      </c>
      <c r="D135" s="46"/>
      <c r="E135" s="46"/>
      <c r="F135" s="46">
        <f t="shared" si="13"/>
        <v>399.2</v>
      </c>
      <c r="G135" s="45">
        <f t="shared" si="16"/>
        <v>1.4655625116745707E-3</v>
      </c>
      <c r="H135" s="254">
        <f t="shared" ref="H135:H198" si="17">G135*4430.4</f>
        <v>6.4930281517230171</v>
      </c>
      <c r="I135" s="43">
        <f t="shared" si="14"/>
        <v>1.4284661933790637</v>
      </c>
      <c r="J135" s="43">
        <v>2.4151631617364311</v>
      </c>
      <c r="K135" s="43">
        <v>4.9538160148895935E-2</v>
      </c>
      <c r="L135" s="45">
        <f t="shared" si="12"/>
        <v>2.6017524215900322E-2</v>
      </c>
    </row>
    <row r="136" spans="1:12" x14ac:dyDescent="0.25">
      <c r="A136" s="65">
        <f t="shared" si="15"/>
        <v>131</v>
      </c>
      <c r="B136" s="46" t="s">
        <v>2030</v>
      </c>
      <c r="C136" s="46">
        <v>408.5</v>
      </c>
      <c r="D136" s="46"/>
      <c r="E136" s="46">
        <v>16.100000000000001</v>
      </c>
      <c r="F136" s="46">
        <f t="shared" si="13"/>
        <v>424.6</v>
      </c>
      <c r="G136" s="45">
        <f t="shared" si="16"/>
        <v>1.5588122306037645E-3</v>
      </c>
      <c r="H136" s="254">
        <f t="shared" si="17"/>
        <v>6.9061617064669178</v>
      </c>
      <c r="I136" s="43">
        <f t="shared" si="14"/>
        <v>1.5193555754227219</v>
      </c>
      <c r="J136" s="43">
        <v>2.5688333629090394</v>
      </c>
      <c r="K136" s="43">
        <v>5.2690137272598234E-2</v>
      </c>
      <c r="L136" s="45">
        <f t="shared" si="12"/>
        <v>2.6017524215900322E-2</v>
      </c>
    </row>
    <row r="137" spans="1:12" x14ac:dyDescent="0.25">
      <c r="A137" s="65">
        <f t="shared" si="15"/>
        <v>132</v>
      </c>
      <c r="B137" s="46" t="s">
        <v>2031</v>
      </c>
      <c r="C137" s="46">
        <v>744</v>
      </c>
      <c r="D137" s="46"/>
      <c r="E137" s="46">
        <v>108.9</v>
      </c>
      <c r="F137" s="46">
        <f t="shared" si="13"/>
        <v>852.9</v>
      </c>
      <c r="G137" s="45">
        <f t="shared" si="16"/>
        <v>3.1312080816814662E-3</v>
      </c>
      <c r="H137" s="254">
        <f t="shared" si="17"/>
        <v>13.872504285081567</v>
      </c>
      <c r="I137" s="43">
        <f t="shared" si="14"/>
        <v>3.0519509427179448</v>
      </c>
      <c r="J137" s="43">
        <v>5.1600517551227494</v>
      </c>
      <c r="K137" s="43">
        <v>0.10583942081912159</v>
      </c>
      <c r="L137" s="45">
        <f t="shared" si="12"/>
        <v>2.6017524215900326E-2</v>
      </c>
    </row>
    <row r="138" spans="1:12" x14ac:dyDescent="0.25">
      <c r="A138" s="65">
        <f t="shared" si="15"/>
        <v>133</v>
      </c>
      <c r="B138" s="46" t="s">
        <v>2032</v>
      </c>
      <c r="C138" s="46">
        <v>226.1</v>
      </c>
      <c r="D138" s="46"/>
      <c r="E138" s="46"/>
      <c r="F138" s="46">
        <f t="shared" si="13"/>
        <v>226.1</v>
      </c>
      <c r="G138" s="45">
        <f t="shared" si="16"/>
        <v>8.3006934842089284E-4</v>
      </c>
      <c r="H138" s="254">
        <f t="shared" si="17"/>
        <v>3.6775392412439234</v>
      </c>
      <c r="I138" s="43">
        <f t="shared" si="14"/>
        <v>0.8090586330736631</v>
      </c>
      <c r="J138" s="43">
        <v>1.3679067907530236</v>
      </c>
      <c r="K138" s="43">
        <v>2.8057560144452327E-2</v>
      </c>
      <c r="L138" s="45">
        <f t="shared" si="12"/>
        <v>2.6017524215900322E-2</v>
      </c>
    </row>
    <row r="139" spans="1:12" x14ac:dyDescent="0.25">
      <c r="A139" s="65">
        <f t="shared" si="15"/>
        <v>134</v>
      </c>
      <c r="B139" s="46" t="s">
        <v>2033</v>
      </c>
      <c r="C139" s="46">
        <v>481.6</v>
      </c>
      <c r="D139" s="46">
        <v>222</v>
      </c>
      <c r="E139" s="46"/>
      <c r="F139" s="46">
        <f t="shared" si="13"/>
        <v>703.6</v>
      </c>
      <c r="G139" s="45">
        <f t="shared" si="16"/>
        <v>2.5830906393141985E-3</v>
      </c>
      <c r="H139" s="254">
        <f t="shared" si="17"/>
        <v>11.444124768417623</v>
      </c>
      <c r="I139" s="43">
        <f t="shared" si="14"/>
        <v>2.5177074490518772</v>
      </c>
      <c r="J139" s="43">
        <v>4.2567855726396617</v>
      </c>
      <c r="K139" s="43">
        <v>8.7312248198304562E-2</v>
      </c>
      <c r="L139" s="45">
        <f t="shared" si="12"/>
        <v>2.6017524215900319E-2</v>
      </c>
    </row>
    <row r="140" spans="1:12" x14ac:dyDescent="0.25">
      <c r="A140" s="65">
        <f t="shared" si="15"/>
        <v>135</v>
      </c>
      <c r="B140" s="46" t="s">
        <v>2034</v>
      </c>
      <c r="C140" s="46">
        <v>280.5</v>
      </c>
      <c r="D140" s="46">
        <v>98.9</v>
      </c>
      <c r="E140" s="46"/>
      <c r="F140" s="46">
        <f t="shared" si="13"/>
        <v>379.4</v>
      </c>
      <c r="G140" s="45">
        <f t="shared" si="16"/>
        <v>1.3928717858951204E-3</v>
      </c>
      <c r="H140" s="254">
        <f t="shared" si="17"/>
        <v>6.1709791602297406</v>
      </c>
      <c r="I140" s="43">
        <f t="shared" si="14"/>
        <v>1.3576154152505429</v>
      </c>
      <c r="J140" s="43">
        <v>2.2953730049168382</v>
      </c>
      <c r="K140" s="43">
        <v>4.7081107115458709E-2</v>
      </c>
      <c r="L140" s="45">
        <f t="shared" si="12"/>
        <v>2.6017524215900319E-2</v>
      </c>
    </row>
    <row r="141" spans="1:12" x14ac:dyDescent="0.25">
      <c r="A141" s="65">
        <f t="shared" si="15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13"/>
        <v>234.6</v>
      </c>
      <c r="G141" s="45">
        <f t="shared" si="16"/>
        <v>8.6127496302318201E-4</v>
      </c>
      <c r="H141" s="254">
        <f t="shared" si="17"/>
        <v>3.8157925961779053</v>
      </c>
      <c r="I141" s="43">
        <f t="shared" si="14"/>
        <v>0.83947437115913914</v>
      </c>
      <c r="J141" s="43">
        <v>1.4193318580745657</v>
      </c>
      <c r="K141" s="43">
        <v>2.9112355638604679E-2</v>
      </c>
      <c r="L141" s="45">
        <f t="shared" si="12"/>
        <v>2.6017524215900319E-2</v>
      </c>
    </row>
    <row r="142" spans="1:12" x14ac:dyDescent="0.25">
      <c r="A142" s="65">
        <f t="shared" si="15"/>
        <v>137</v>
      </c>
      <c r="B142" s="46" t="s">
        <v>2036</v>
      </c>
      <c r="C142" s="46">
        <v>230.6</v>
      </c>
      <c r="D142" s="46"/>
      <c r="E142" s="46"/>
      <c r="F142" s="46">
        <f t="shared" si="13"/>
        <v>230.6</v>
      </c>
      <c r="G142" s="45">
        <f t="shared" si="16"/>
        <v>8.4658996791622245E-4</v>
      </c>
      <c r="H142" s="254">
        <f t="shared" si="17"/>
        <v>3.7507321938560318</v>
      </c>
      <c r="I142" s="43">
        <f t="shared" si="14"/>
        <v>0.82516108264832699</v>
      </c>
      <c r="J142" s="43">
        <v>1.3951318263938399</v>
      </c>
      <c r="K142" s="43">
        <v>2.8615981288415335E-2</v>
      </c>
      <c r="L142" s="45">
        <f t="shared" si="12"/>
        <v>2.6017524215900319E-2</v>
      </c>
    </row>
    <row r="143" spans="1:12" x14ac:dyDescent="0.25">
      <c r="A143" s="65">
        <f t="shared" si="15"/>
        <v>138</v>
      </c>
      <c r="B143" s="46" t="s">
        <v>2037</v>
      </c>
      <c r="C143" s="46">
        <v>305.60000000000002</v>
      </c>
      <c r="D143" s="46"/>
      <c r="E143" s="46">
        <v>165.3</v>
      </c>
      <c r="F143" s="46">
        <f t="shared" si="13"/>
        <v>470.90000000000003</v>
      </c>
      <c r="G143" s="45">
        <f t="shared" si="16"/>
        <v>1.7287910489668221E-3</v>
      </c>
      <c r="H143" s="254">
        <f t="shared" si="17"/>
        <v>7.6592358633426079</v>
      </c>
      <c r="I143" s="43">
        <f t="shared" si="14"/>
        <v>1.6850318899353738</v>
      </c>
      <c r="J143" s="43">
        <v>2.8489487296134404</v>
      </c>
      <c r="K143" s="43">
        <v>5.8435670376039826E-2</v>
      </c>
      <c r="L143" s="45">
        <f t="shared" si="12"/>
        <v>2.6017524215900322E-2</v>
      </c>
    </row>
    <row r="144" spans="1:12" x14ac:dyDescent="0.25">
      <c r="A144" s="65">
        <f t="shared" si="15"/>
        <v>139</v>
      </c>
      <c r="B144" s="46" t="s">
        <v>2038</v>
      </c>
      <c r="C144" s="67">
        <v>2174.8000000000002</v>
      </c>
      <c r="D144" s="46"/>
      <c r="E144" s="46">
        <v>163.69999999999999</v>
      </c>
      <c r="F144" s="46">
        <f t="shared" si="13"/>
        <v>2338.5</v>
      </c>
      <c r="G144" s="45">
        <f t="shared" si="16"/>
        <v>8.5852152644062714E-3</v>
      </c>
      <c r="H144" s="254">
        <f t="shared" si="17"/>
        <v>38.035937707425539</v>
      </c>
      <c r="I144" s="43">
        <f t="shared" si="14"/>
        <v>8.3679062956336185</v>
      </c>
      <c r="J144" s="43">
        <v>14.147943521344297</v>
      </c>
      <c r="K144" s="43">
        <v>0.29019285447944176</v>
      </c>
      <c r="L144" s="45">
        <f t="shared" si="12"/>
        <v>2.6017524215900319E-2</v>
      </c>
    </row>
    <row r="145" spans="1:12" x14ac:dyDescent="0.25">
      <c r="A145" s="65">
        <f t="shared" si="15"/>
        <v>140</v>
      </c>
      <c r="B145" s="46" t="s">
        <v>2039</v>
      </c>
      <c r="C145" s="67">
        <v>308.60000000000002</v>
      </c>
      <c r="D145" s="46"/>
      <c r="E145" s="46"/>
      <c r="F145" s="46">
        <f t="shared" si="13"/>
        <v>308.60000000000002</v>
      </c>
      <c r="G145" s="45">
        <f t="shared" si="16"/>
        <v>1.1329473725019351E-3</v>
      </c>
      <c r="H145" s="254">
        <f t="shared" si="17"/>
        <v>5.0194100391325733</v>
      </c>
      <c r="I145" s="43">
        <f t="shared" si="14"/>
        <v>1.1042702086091662</v>
      </c>
      <c r="J145" s="43">
        <v>1.8670324441679922</v>
      </c>
      <c r="K145" s="43">
        <v>3.8295281117107435E-2</v>
      </c>
      <c r="L145" s="45">
        <f t="shared" si="12"/>
        <v>2.6017524215900322E-2</v>
      </c>
    </row>
    <row r="146" spans="1:12" x14ac:dyDescent="0.25">
      <c r="A146" s="65">
        <f t="shared" si="15"/>
        <v>141</v>
      </c>
      <c r="B146" s="46" t="s">
        <v>2040</v>
      </c>
      <c r="C146" s="46">
        <v>441.9</v>
      </c>
      <c r="D146" s="46"/>
      <c r="E146" s="46"/>
      <c r="F146" s="46">
        <f t="shared" si="13"/>
        <v>441.9</v>
      </c>
      <c r="G146" s="45">
        <f t="shared" si="16"/>
        <v>1.6223248344413646E-3</v>
      </c>
      <c r="H146" s="254">
        <f t="shared" si="17"/>
        <v>7.1875479465090208</v>
      </c>
      <c r="I146" s="43">
        <f t="shared" si="14"/>
        <v>1.5812605482319846</v>
      </c>
      <c r="J146" s="43">
        <v>2.6734984999281783</v>
      </c>
      <c r="K146" s="43">
        <v>5.4836956337167113E-2</v>
      </c>
      <c r="L146" s="45">
        <f t="shared" si="12"/>
        <v>2.6017524215900322E-2</v>
      </c>
    </row>
    <row r="147" spans="1:12" x14ac:dyDescent="0.25">
      <c r="A147" s="65">
        <f t="shared" si="15"/>
        <v>142</v>
      </c>
      <c r="B147" s="46" t="s">
        <v>2041</v>
      </c>
      <c r="C147" s="46">
        <v>358</v>
      </c>
      <c r="D147" s="46"/>
      <c r="E147" s="46"/>
      <c r="F147" s="46">
        <f t="shared" si="13"/>
        <v>358</v>
      </c>
      <c r="G147" s="45">
        <f t="shared" si="16"/>
        <v>1.3143070620728866E-3</v>
      </c>
      <c r="H147" s="254">
        <f t="shared" si="17"/>
        <v>5.8229060078077159</v>
      </c>
      <c r="I147" s="43">
        <f t="shared" si="14"/>
        <v>1.2810393217176974</v>
      </c>
      <c r="J147" s="43">
        <v>2.1659028354249554</v>
      </c>
      <c r="K147" s="43">
        <v>4.4425504341945754E-2</v>
      </c>
      <c r="L147" s="45">
        <f t="shared" si="12"/>
        <v>2.6017524215900322E-2</v>
      </c>
    </row>
    <row r="148" spans="1:12" x14ac:dyDescent="0.25">
      <c r="A148" s="65">
        <f t="shared" si="15"/>
        <v>143</v>
      </c>
      <c r="B148" s="46" t="s">
        <v>2042</v>
      </c>
      <c r="C148" s="46">
        <v>438.7</v>
      </c>
      <c r="D148" s="46"/>
      <c r="E148" s="46"/>
      <c r="F148" s="46">
        <f t="shared" si="13"/>
        <v>438.7</v>
      </c>
      <c r="G148" s="45">
        <f t="shared" si="16"/>
        <v>1.610576838355797E-3</v>
      </c>
      <c r="H148" s="254">
        <f t="shared" si="17"/>
        <v>7.1354996246515219</v>
      </c>
      <c r="I148" s="43">
        <f t="shared" si="14"/>
        <v>1.5698099174233349</v>
      </c>
      <c r="J148" s="43">
        <v>2.6541384745835974</v>
      </c>
      <c r="K148" s="43">
        <v>5.4439856857015641E-2</v>
      </c>
      <c r="L148" s="45">
        <f t="shared" si="12"/>
        <v>2.6017524215900322E-2</v>
      </c>
    </row>
    <row r="149" spans="1:12" x14ac:dyDescent="0.25">
      <c r="A149" s="65">
        <f t="shared" si="15"/>
        <v>144</v>
      </c>
      <c r="B149" s="46" t="s">
        <v>2043</v>
      </c>
      <c r="C149" s="46">
        <v>378.9</v>
      </c>
      <c r="D149" s="46"/>
      <c r="E149" s="46"/>
      <c r="F149" s="46">
        <f t="shared" si="13"/>
        <v>378.9</v>
      </c>
      <c r="G149" s="45">
        <f t="shared" si="16"/>
        <v>1.3910361615067505E-3</v>
      </c>
      <c r="H149" s="254">
        <f t="shared" si="17"/>
        <v>6.1628466099395069</v>
      </c>
      <c r="I149" s="43">
        <f t="shared" si="14"/>
        <v>1.3558262541866914</v>
      </c>
      <c r="J149" s="43">
        <v>2.2923480009567476</v>
      </c>
      <c r="K149" s="43">
        <v>4.7019060321685041E-2</v>
      </c>
      <c r="L149" s="45">
        <f t="shared" si="12"/>
        <v>2.6017524215900322E-2</v>
      </c>
    </row>
    <row r="150" spans="1:12" x14ac:dyDescent="0.25">
      <c r="A150" s="65">
        <f t="shared" si="15"/>
        <v>145</v>
      </c>
      <c r="B150" s="46" t="s">
        <v>2044</v>
      </c>
      <c r="C150" s="46">
        <v>243.9</v>
      </c>
      <c r="D150" s="46">
        <v>16.2</v>
      </c>
      <c r="E150" s="46">
        <v>35.6</v>
      </c>
      <c r="F150" s="46">
        <f t="shared" si="13"/>
        <v>295.70000000000005</v>
      </c>
      <c r="G150" s="45">
        <f t="shared" si="16"/>
        <v>1.0855882632819906E-3</v>
      </c>
      <c r="H150" s="254">
        <f t="shared" si="17"/>
        <v>4.8095902416445302</v>
      </c>
      <c r="I150" s="43">
        <f t="shared" si="14"/>
        <v>1.0581098531617967</v>
      </c>
      <c r="J150" s="43">
        <v>1.7889873419976523</v>
      </c>
      <c r="K150" s="43">
        <v>3.6694473837746815E-2</v>
      </c>
      <c r="L150" s="45">
        <f t="shared" si="12"/>
        <v>2.6017524215900322E-2</v>
      </c>
    </row>
    <row r="151" spans="1:12" x14ac:dyDescent="0.25">
      <c r="A151" s="65">
        <f t="shared" si="15"/>
        <v>146</v>
      </c>
      <c r="B151" s="46" t="s">
        <v>2045</v>
      </c>
      <c r="C151" s="46">
        <v>699.2</v>
      </c>
      <c r="D151" s="46"/>
      <c r="E151" s="46"/>
      <c r="F151" s="46">
        <f t="shared" si="13"/>
        <v>699.2</v>
      </c>
      <c r="G151" s="45">
        <f t="shared" si="16"/>
        <v>2.566937144696543E-3</v>
      </c>
      <c r="H151" s="254">
        <f t="shared" si="17"/>
        <v>11.372558325863563</v>
      </c>
      <c r="I151" s="43">
        <f t="shared" si="14"/>
        <v>2.5019628316899838</v>
      </c>
      <c r="J151" s="43">
        <v>4.2301655377908629</v>
      </c>
      <c r="K151" s="43">
        <v>8.6766236413096304E-2</v>
      </c>
      <c r="L151" s="45">
        <f t="shared" si="12"/>
        <v>2.6017524215900322E-2</v>
      </c>
    </row>
    <row r="152" spans="1:12" x14ac:dyDescent="0.25">
      <c r="A152" s="65">
        <f t="shared" si="15"/>
        <v>147</v>
      </c>
      <c r="B152" s="46" t="s">
        <v>2046</v>
      </c>
      <c r="C152" s="46">
        <v>765.5</v>
      </c>
      <c r="D152" s="46"/>
      <c r="E152" s="46"/>
      <c r="F152" s="46">
        <f t="shared" si="13"/>
        <v>765.5</v>
      </c>
      <c r="G152" s="45">
        <f t="shared" si="16"/>
        <v>2.8103409385943985E-3</v>
      </c>
      <c r="H152" s="254">
        <f t="shared" si="17"/>
        <v>12.450934494348623</v>
      </c>
      <c r="I152" s="43">
        <f t="shared" si="14"/>
        <v>2.7392055887566968</v>
      </c>
      <c r="J152" s="43">
        <v>4.6312810628988927</v>
      </c>
      <c r="K152" s="43">
        <v>9.4993641267484566E-2</v>
      </c>
      <c r="L152" s="45">
        <f t="shared" si="12"/>
        <v>2.6017524215900326E-2</v>
      </c>
    </row>
    <row r="153" spans="1:12" x14ac:dyDescent="0.25">
      <c r="A153" s="65">
        <f t="shared" si="15"/>
        <v>148</v>
      </c>
      <c r="B153" s="46" t="s">
        <v>2047</v>
      </c>
      <c r="C153" s="46">
        <v>774.85</v>
      </c>
      <c r="D153" s="46">
        <v>31.4</v>
      </c>
      <c r="E153" s="46"/>
      <c r="F153" s="46">
        <f t="shared" si="13"/>
        <v>806.25</v>
      </c>
      <c r="G153" s="45">
        <f t="shared" si="16"/>
        <v>2.9599443262465497E-3</v>
      </c>
      <c r="H153" s="254">
        <f t="shared" si="17"/>
        <v>13.113737343002713</v>
      </c>
      <c r="I153" s="43">
        <f t="shared" si="14"/>
        <v>2.8850222154605967</v>
      </c>
      <c r="J153" s="43">
        <v>4.8778188856462856</v>
      </c>
      <c r="K153" s="43">
        <v>0.10005045496003845</v>
      </c>
      <c r="L153" s="45">
        <f t="shared" si="12"/>
        <v>2.6017524215900319E-2</v>
      </c>
    </row>
    <row r="154" spans="1:12" x14ac:dyDescent="0.25">
      <c r="A154" s="65">
        <f t="shared" si="15"/>
        <v>149</v>
      </c>
      <c r="B154" s="46" t="s">
        <v>2048</v>
      </c>
      <c r="C154" s="46">
        <v>506.14</v>
      </c>
      <c r="D154" s="46">
        <v>17.100000000000001</v>
      </c>
      <c r="E154" s="46"/>
      <c r="F154" s="46">
        <f t="shared" si="13"/>
        <v>523.24</v>
      </c>
      <c r="G154" s="45">
        <f t="shared" si="16"/>
        <v>1.9209442099413887E-3</v>
      </c>
      <c r="H154" s="254">
        <f t="shared" si="17"/>
        <v>8.5105512277243278</v>
      </c>
      <c r="I154" s="43">
        <f t="shared" si="14"/>
        <v>1.8723212700993521</v>
      </c>
      <c r="J154" s="43">
        <v>3.1656061441557366</v>
      </c>
      <c r="K154" s="43">
        <v>6.4930728748267316E-2</v>
      </c>
      <c r="L154" s="45">
        <f t="shared" si="12"/>
        <v>2.6017524215900322E-2</v>
      </c>
    </row>
    <row r="155" spans="1:12" x14ac:dyDescent="0.25">
      <c r="A155" s="65">
        <f t="shared" si="15"/>
        <v>150</v>
      </c>
      <c r="B155" s="46" t="s">
        <v>2049</v>
      </c>
      <c r="C155" s="46">
        <v>574.20000000000005</v>
      </c>
      <c r="D155" s="46"/>
      <c r="E155" s="46"/>
      <c r="F155" s="46">
        <f t="shared" si="13"/>
        <v>574.20000000000005</v>
      </c>
      <c r="G155" s="45">
        <f t="shared" si="16"/>
        <v>2.1080310476040546E-3</v>
      </c>
      <c r="H155" s="254">
        <f t="shared" si="17"/>
        <v>9.3394207533050029</v>
      </c>
      <c r="I155" s="43">
        <f t="shared" si="14"/>
        <v>2.0546725657271008</v>
      </c>
      <c r="J155" s="43">
        <v>3.473914547768183</v>
      </c>
      <c r="K155" s="43">
        <v>7.1254537969679482E-2</v>
      </c>
      <c r="L155" s="45">
        <f t="shared" si="12"/>
        <v>2.6017524215900322E-2</v>
      </c>
    </row>
    <row r="156" spans="1:12" x14ac:dyDescent="0.25">
      <c r="A156" s="65">
        <f t="shared" si="15"/>
        <v>151</v>
      </c>
      <c r="B156" s="46" t="s">
        <v>2050</v>
      </c>
      <c r="C156" s="46">
        <v>265.10000000000002</v>
      </c>
      <c r="D156" s="46"/>
      <c r="E156" s="46"/>
      <c r="F156" s="46">
        <f t="shared" si="13"/>
        <v>265.10000000000002</v>
      </c>
      <c r="G156" s="45">
        <f t="shared" si="16"/>
        <v>9.732480507137493E-4</v>
      </c>
      <c r="H156" s="254">
        <f t="shared" si="17"/>
        <v>4.3118781638821941</v>
      </c>
      <c r="I156" s="43">
        <f t="shared" si="14"/>
        <v>0.94861319605408267</v>
      </c>
      <c r="J156" s="43">
        <v>1.6038570996400998</v>
      </c>
      <c r="K156" s="43">
        <v>3.2897210058798379E-2</v>
      </c>
      <c r="L156" s="45">
        <f t="shared" si="12"/>
        <v>2.6017524215900319E-2</v>
      </c>
    </row>
    <row r="157" spans="1:12" x14ac:dyDescent="0.25">
      <c r="A157" s="65">
        <f t="shared" si="15"/>
        <v>152</v>
      </c>
      <c r="B157" s="46" t="s">
        <v>2051</v>
      </c>
      <c r="C157" s="46">
        <v>733.7</v>
      </c>
      <c r="D157" s="46"/>
      <c r="E157" s="46"/>
      <c r="F157" s="46">
        <f t="shared" si="13"/>
        <v>733.7</v>
      </c>
      <c r="G157" s="45">
        <f t="shared" si="16"/>
        <v>2.6935952274940696E-3</v>
      </c>
      <c r="H157" s="254">
        <f t="shared" si="17"/>
        <v>11.933704295889726</v>
      </c>
      <c r="I157" s="43">
        <f t="shared" si="14"/>
        <v>2.6254149450957396</v>
      </c>
      <c r="J157" s="43">
        <v>4.4388908110371226</v>
      </c>
      <c r="K157" s="43">
        <v>9.1047465183479337E-2</v>
      </c>
      <c r="L157" s="45">
        <f t="shared" si="12"/>
        <v>2.6017524215900319E-2</v>
      </c>
    </row>
    <row r="158" spans="1:12" x14ac:dyDescent="0.25">
      <c r="A158" s="65">
        <f t="shared" si="15"/>
        <v>153</v>
      </c>
      <c r="B158" s="46" t="s">
        <v>2052</v>
      </c>
      <c r="C158" s="46">
        <v>560.1</v>
      </c>
      <c r="D158" s="46"/>
      <c r="E158" s="46"/>
      <c r="F158" s="46">
        <f t="shared" si="13"/>
        <v>560.1</v>
      </c>
      <c r="G158" s="45">
        <f t="shared" si="16"/>
        <v>2.0562664398520217E-3</v>
      </c>
      <c r="H158" s="254">
        <f t="shared" si="17"/>
        <v>9.1100828351203962</v>
      </c>
      <c r="I158" s="43">
        <f t="shared" si="14"/>
        <v>2.0042182237264874</v>
      </c>
      <c r="J158" s="43">
        <v>3.3886094360936245</v>
      </c>
      <c r="K158" s="43">
        <v>6.9504818385262068E-2</v>
      </c>
      <c r="L158" s="45">
        <f t="shared" si="12"/>
        <v>2.6017524215900322E-2</v>
      </c>
    </row>
    <row r="159" spans="1:12" x14ac:dyDescent="0.25">
      <c r="A159" s="65">
        <f t="shared" si="15"/>
        <v>154</v>
      </c>
      <c r="B159" s="46" t="s">
        <v>2053</v>
      </c>
      <c r="C159" s="46">
        <v>635.20000000000005</v>
      </c>
      <c r="D159" s="46">
        <v>38.700000000000003</v>
      </c>
      <c r="E159" s="46"/>
      <c r="F159" s="46">
        <f t="shared" si="13"/>
        <v>673.90000000000009</v>
      </c>
      <c r="G159" s="45">
        <f t="shared" si="16"/>
        <v>2.4740545506450233E-3</v>
      </c>
      <c r="H159" s="254">
        <f t="shared" si="17"/>
        <v>10.96105128117771</v>
      </c>
      <c r="I159" s="43">
        <f t="shared" si="14"/>
        <v>2.4114312818590964</v>
      </c>
      <c r="J159" s="43">
        <v>4.0771003374102728</v>
      </c>
      <c r="K159" s="43">
        <v>8.3626668648148744E-2</v>
      </c>
      <c r="L159" s="45">
        <f t="shared" si="12"/>
        <v>2.6017524215900319E-2</v>
      </c>
    </row>
    <row r="160" spans="1:12" x14ac:dyDescent="0.25">
      <c r="A160" s="65">
        <f t="shared" si="15"/>
        <v>155</v>
      </c>
      <c r="B160" s="46" t="s">
        <v>2054</v>
      </c>
      <c r="C160" s="46">
        <v>485.6</v>
      </c>
      <c r="D160" s="46"/>
      <c r="E160" s="46"/>
      <c r="F160" s="46">
        <f t="shared" si="13"/>
        <v>485.6</v>
      </c>
      <c r="G160" s="45">
        <f t="shared" si="16"/>
        <v>1.7827584059848986E-3</v>
      </c>
      <c r="H160" s="254">
        <f t="shared" si="17"/>
        <v>7.8983328418754946</v>
      </c>
      <c r="I160" s="43">
        <f t="shared" si="14"/>
        <v>1.7376332252126088</v>
      </c>
      <c r="J160" s="43">
        <v>2.9378838460401071</v>
      </c>
      <c r="K160" s="43">
        <v>6.0259846112985641E-2</v>
      </c>
      <c r="L160" s="45">
        <f t="shared" si="12"/>
        <v>2.6017524215900322E-2</v>
      </c>
    </row>
    <row r="161" spans="1:12" x14ac:dyDescent="0.25">
      <c r="A161" s="65">
        <f t="shared" si="15"/>
        <v>156</v>
      </c>
      <c r="B161" s="46" t="s">
        <v>2055</v>
      </c>
      <c r="C161" s="46">
        <v>464.9</v>
      </c>
      <c r="D161" s="46"/>
      <c r="E161" s="46"/>
      <c r="F161" s="46">
        <f t="shared" si="13"/>
        <v>464.9</v>
      </c>
      <c r="G161" s="45">
        <f t="shared" si="16"/>
        <v>1.7067635563063825E-3</v>
      </c>
      <c r="H161" s="254">
        <f t="shared" si="17"/>
        <v>7.5616452598597963</v>
      </c>
      <c r="I161" s="43">
        <f t="shared" si="14"/>
        <v>1.6635619571691551</v>
      </c>
      <c r="J161" s="43">
        <v>2.8126486820923513</v>
      </c>
      <c r="K161" s="43">
        <v>5.7691108850755811E-2</v>
      </c>
      <c r="L161" s="45">
        <f t="shared" si="12"/>
        <v>2.6017524215900326E-2</v>
      </c>
    </row>
    <row r="162" spans="1:12" x14ac:dyDescent="0.25">
      <c r="A162" s="65">
        <f t="shared" si="15"/>
        <v>157</v>
      </c>
      <c r="B162" s="46" t="s">
        <v>2056</v>
      </c>
      <c r="C162" s="46">
        <v>624.1</v>
      </c>
      <c r="D162" s="46"/>
      <c r="E162" s="46"/>
      <c r="F162" s="46">
        <f t="shared" si="13"/>
        <v>624.1</v>
      </c>
      <c r="G162" s="45">
        <f t="shared" si="16"/>
        <v>2.291226361563376E-3</v>
      </c>
      <c r="H162" s="254">
        <f t="shared" si="17"/>
        <v>10.151049272270381</v>
      </c>
      <c r="I162" s="43">
        <f t="shared" si="14"/>
        <v>2.233230839899484</v>
      </c>
      <c r="J162" s="43">
        <v>3.7758099429852368</v>
      </c>
      <c r="K162" s="43">
        <v>7.7446807988291469E-2</v>
      </c>
      <c r="L162" s="45">
        <f t="shared" si="12"/>
        <v>2.6017524215900326E-2</v>
      </c>
    </row>
    <row r="163" spans="1:12" x14ac:dyDescent="0.25">
      <c r="A163" s="65">
        <f t="shared" si="15"/>
        <v>158</v>
      </c>
      <c r="B163" s="46" t="s">
        <v>2057</v>
      </c>
      <c r="C163" s="46">
        <v>764.3</v>
      </c>
      <c r="D163" s="46"/>
      <c r="E163" s="46"/>
      <c r="F163" s="46">
        <f t="shared" si="13"/>
        <v>764.3</v>
      </c>
      <c r="G163" s="45">
        <f t="shared" si="16"/>
        <v>2.8059354400623102E-3</v>
      </c>
      <c r="H163" s="254">
        <f t="shared" si="17"/>
        <v>12.431416373652059</v>
      </c>
      <c r="I163" s="43">
        <f t="shared" si="14"/>
        <v>2.7349116022034532</v>
      </c>
      <c r="J163" s="43">
        <v>4.6240210533946735</v>
      </c>
      <c r="K163" s="43">
        <v>9.4844728962427766E-2</v>
      </c>
      <c r="L163" s="45">
        <f t="shared" si="12"/>
        <v>2.6017524215900322E-2</v>
      </c>
    </row>
    <row r="164" spans="1:12" x14ac:dyDescent="0.25">
      <c r="A164" s="65">
        <f t="shared" si="15"/>
        <v>159</v>
      </c>
      <c r="B164" s="46" t="s">
        <v>2058</v>
      </c>
      <c r="C164" s="46">
        <v>726.1</v>
      </c>
      <c r="D164" s="46"/>
      <c r="E164" s="46">
        <v>20.6</v>
      </c>
      <c r="F164" s="46">
        <f t="shared" si="13"/>
        <v>746.7</v>
      </c>
      <c r="G164" s="45">
        <f t="shared" si="16"/>
        <v>2.7413214615916886E-3</v>
      </c>
      <c r="H164" s="254">
        <f t="shared" si="17"/>
        <v>12.145150603435816</v>
      </c>
      <c r="I164" s="43">
        <f t="shared" si="14"/>
        <v>2.6719331327558797</v>
      </c>
      <c r="J164" s="43">
        <v>4.5175409139994818</v>
      </c>
      <c r="K164" s="43">
        <v>9.2660681821594676E-2</v>
      </c>
      <c r="L164" s="45">
        <f t="shared" si="12"/>
        <v>2.6017524215900322E-2</v>
      </c>
    </row>
    <row r="165" spans="1:12" x14ac:dyDescent="0.25">
      <c r="A165" s="65">
        <f t="shared" si="15"/>
        <v>160</v>
      </c>
      <c r="B165" s="46" t="s">
        <v>2059</v>
      </c>
      <c r="C165" s="46">
        <v>644.70000000000005</v>
      </c>
      <c r="D165" s="46">
        <v>38.200000000000003</v>
      </c>
      <c r="E165" s="46">
        <v>32.799999999999997</v>
      </c>
      <c r="F165" s="46">
        <f t="shared" si="13"/>
        <v>715.7</v>
      </c>
      <c r="G165" s="45">
        <f t="shared" si="16"/>
        <v>2.6275127495127512E-3</v>
      </c>
      <c r="H165" s="254">
        <f t="shared" si="17"/>
        <v>11.640932485441292</v>
      </c>
      <c r="I165" s="43">
        <f t="shared" si="14"/>
        <v>2.561005146797084</v>
      </c>
      <c r="J165" s="43">
        <v>4.3299906684738572</v>
      </c>
      <c r="K165" s="43">
        <v>8.8813780607627318E-2</v>
      </c>
      <c r="L165" s="45">
        <f t="shared" si="12"/>
        <v>2.6017524215900322E-2</v>
      </c>
    </row>
    <row r="166" spans="1:12" x14ac:dyDescent="0.25">
      <c r="A166" s="65">
        <f t="shared" si="15"/>
        <v>161</v>
      </c>
      <c r="B166" s="46" t="s">
        <v>2060</v>
      </c>
      <c r="C166" s="46">
        <v>233.7</v>
      </c>
      <c r="D166" s="46"/>
      <c r="E166" s="46"/>
      <c r="F166" s="46">
        <f t="shared" si="13"/>
        <v>233.7</v>
      </c>
      <c r="G166" s="45">
        <f t="shared" si="16"/>
        <v>8.5797083912411611E-4</v>
      </c>
      <c r="H166" s="254">
        <f t="shared" si="17"/>
        <v>3.8011540056554836</v>
      </c>
      <c r="I166" s="43">
        <f t="shared" si="14"/>
        <v>0.83625388124420641</v>
      </c>
      <c r="J166" s="43">
        <v>1.4138868509464027</v>
      </c>
      <c r="K166" s="43">
        <v>2.9000671409812072E-2</v>
      </c>
      <c r="L166" s="45">
        <f t="shared" si="12"/>
        <v>2.6017524215900322E-2</v>
      </c>
    </row>
    <row r="167" spans="1:12" x14ac:dyDescent="0.25">
      <c r="A167" s="65">
        <f t="shared" si="15"/>
        <v>162</v>
      </c>
      <c r="B167" s="46" t="s">
        <v>2061</v>
      </c>
      <c r="C167" s="46">
        <v>428.1</v>
      </c>
      <c r="D167" s="46">
        <v>104.4</v>
      </c>
      <c r="E167" s="46">
        <v>125.8</v>
      </c>
      <c r="F167" s="46">
        <f t="shared" si="13"/>
        <v>658.3</v>
      </c>
      <c r="G167" s="45">
        <f t="shared" si="16"/>
        <v>2.4167830697278802E-3</v>
      </c>
      <c r="H167" s="254">
        <f t="shared" si="17"/>
        <v>10.7073157121224</v>
      </c>
      <c r="I167" s="43">
        <f t="shared" si="14"/>
        <v>2.3556094566669281</v>
      </c>
      <c r="J167" s="43">
        <v>3.9827202138554414</v>
      </c>
      <c r="K167" s="43">
        <v>8.1690808682410299E-2</v>
      </c>
      <c r="L167" s="45">
        <f t="shared" si="12"/>
        <v>2.6017524215900319E-2</v>
      </c>
    </row>
    <row r="168" spans="1:12" x14ac:dyDescent="0.25">
      <c r="A168" s="65">
        <f t="shared" si="15"/>
        <v>163</v>
      </c>
      <c r="B168" s="46" t="s">
        <v>2062</v>
      </c>
      <c r="C168" s="46">
        <v>692.5</v>
      </c>
      <c r="D168" s="46"/>
      <c r="E168" s="46">
        <v>41</v>
      </c>
      <c r="F168" s="46">
        <f t="shared" si="13"/>
        <v>733.5</v>
      </c>
      <c r="G168" s="45">
        <f t="shared" si="16"/>
        <v>2.6928609777387216E-3</v>
      </c>
      <c r="H168" s="254">
        <f t="shared" si="17"/>
        <v>11.930451275773631</v>
      </c>
      <c r="I168" s="43">
        <f t="shared" si="14"/>
        <v>2.6246992806701988</v>
      </c>
      <c r="J168" s="43">
        <v>4.4376808094530862</v>
      </c>
      <c r="K168" s="43">
        <v>9.1022646465969873E-2</v>
      </c>
      <c r="L168" s="45">
        <f t="shared" si="12"/>
        <v>2.6017524215900326E-2</v>
      </c>
    </row>
    <row r="169" spans="1:12" x14ac:dyDescent="0.25">
      <c r="A169" s="65">
        <f t="shared" si="15"/>
        <v>164</v>
      </c>
      <c r="B169" s="46" t="s">
        <v>2063</v>
      </c>
      <c r="C169" s="46">
        <v>739</v>
      </c>
      <c r="D169" s="46"/>
      <c r="E169" s="46">
        <v>21.7</v>
      </c>
      <c r="F169" s="46">
        <f t="shared" si="13"/>
        <v>760.7</v>
      </c>
      <c r="G169" s="45">
        <f t="shared" si="16"/>
        <v>2.7927189444660471E-3</v>
      </c>
      <c r="H169" s="254">
        <f t="shared" si="17"/>
        <v>12.372862011562374</v>
      </c>
      <c r="I169" s="43">
        <f t="shared" si="14"/>
        <v>2.7220296425437223</v>
      </c>
      <c r="J169" s="43">
        <v>4.602241024882022</v>
      </c>
      <c r="K169" s="43">
        <v>9.4397992047257365E-2</v>
      </c>
      <c r="L169" s="45">
        <f t="shared" si="12"/>
        <v>2.6017524215900319E-2</v>
      </c>
    </row>
    <row r="170" spans="1:12" x14ac:dyDescent="0.25">
      <c r="A170" s="65">
        <f t="shared" si="15"/>
        <v>165</v>
      </c>
      <c r="B170" s="46" t="s">
        <v>2064</v>
      </c>
      <c r="C170" s="46">
        <v>571.5</v>
      </c>
      <c r="D170" s="46"/>
      <c r="E170" s="46"/>
      <c r="F170" s="46">
        <f t="shared" si="13"/>
        <v>571.5</v>
      </c>
      <c r="G170" s="45">
        <f t="shared" si="16"/>
        <v>2.0981186759068565E-3</v>
      </c>
      <c r="H170" s="254">
        <f t="shared" si="17"/>
        <v>9.2955049817377358</v>
      </c>
      <c r="I170" s="43">
        <f t="shared" si="14"/>
        <v>2.0450110959823018</v>
      </c>
      <c r="J170" s="43">
        <v>3.457579526383693</v>
      </c>
      <c r="K170" s="43">
        <v>7.0919485283301678E-2</v>
      </c>
      <c r="L170" s="45">
        <f t="shared" si="12"/>
        <v>2.6017524215900319E-2</v>
      </c>
    </row>
    <row r="171" spans="1:12" x14ac:dyDescent="0.25">
      <c r="A171" s="65">
        <f t="shared" si="15"/>
        <v>166</v>
      </c>
      <c r="B171" s="46" t="s">
        <v>2065</v>
      </c>
      <c r="C171" s="46">
        <v>539.9</v>
      </c>
      <c r="D171" s="46">
        <v>31.5</v>
      </c>
      <c r="E171" s="46"/>
      <c r="F171" s="46">
        <f t="shared" si="13"/>
        <v>571.4</v>
      </c>
      <c r="G171" s="45">
        <f t="shared" si="16"/>
        <v>2.0977515510291825E-3</v>
      </c>
      <c r="H171" s="254">
        <f t="shared" si="17"/>
        <v>9.2938784716796885</v>
      </c>
      <c r="I171" s="43">
        <f t="shared" si="14"/>
        <v>2.0446532637695314</v>
      </c>
      <c r="J171" s="43">
        <v>3.4569745255916748</v>
      </c>
      <c r="K171" s="43">
        <v>7.0907075924546939E-2</v>
      </c>
      <c r="L171" s="45">
        <f t="shared" si="12"/>
        <v>2.6017524215900319E-2</v>
      </c>
    </row>
    <row r="172" spans="1:12" x14ac:dyDescent="0.25">
      <c r="A172" s="65">
        <f t="shared" si="15"/>
        <v>167</v>
      </c>
      <c r="B172" s="46" t="s">
        <v>2066</v>
      </c>
      <c r="C172" s="46">
        <v>555.79999999999995</v>
      </c>
      <c r="D172" s="46">
        <v>65.2</v>
      </c>
      <c r="E172" s="46"/>
      <c r="F172" s="46">
        <f t="shared" si="13"/>
        <v>621</v>
      </c>
      <c r="G172" s="45">
        <f t="shared" si="16"/>
        <v>2.2798454903554819E-3</v>
      </c>
      <c r="H172" s="254">
        <f t="shared" si="17"/>
        <v>10.100627460470927</v>
      </c>
      <c r="I172" s="43">
        <f t="shared" si="14"/>
        <v>2.2221380413036038</v>
      </c>
      <c r="J172" s="43">
        <v>3.7570549184326749</v>
      </c>
      <c r="K172" s="43">
        <v>7.7062117866894722E-2</v>
      </c>
      <c r="L172" s="45">
        <f t="shared" si="12"/>
        <v>2.6017524215900322E-2</v>
      </c>
    </row>
    <row r="173" spans="1:12" x14ac:dyDescent="0.25">
      <c r="A173" s="65">
        <f t="shared" si="15"/>
        <v>168</v>
      </c>
      <c r="B173" s="46" t="s">
        <v>2067</v>
      </c>
      <c r="C173" s="46">
        <v>627.5</v>
      </c>
      <c r="D173" s="46">
        <v>32.299999999999997</v>
      </c>
      <c r="E173" s="46"/>
      <c r="F173" s="46">
        <f t="shared" si="13"/>
        <v>659.8</v>
      </c>
      <c r="G173" s="45">
        <f t="shared" si="16"/>
        <v>2.42228994289299E-3</v>
      </c>
      <c r="H173" s="254">
        <f t="shared" si="17"/>
        <v>10.731713362993101</v>
      </c>
      <c r="I173" s="43">
        <f t="shared" si="14"/>
        <v>2.3609769398584821</v>
      </c>
      <c r="J173" s="43">
        <v>3.9917952257357143</v>
      </c>
      <c r="K173" s="43">
        <v>8.1876949063731302E-2</v>
      </c>
      <c r="L173" s="45">
        <f t="shared" si="12"/>
        <v>2.6017524215900315E-2</v>
      </c>
    </row>
    <row r="174" spans="1:12" x14ac:dyDescent="0.25">
      <c r="A174" s="65">
        <f t="shared" si="15"/>
        <v>169</v>
      </c>
      <c r="B174" s="46" t="s">
        <v>2068</v>
      </c>
      <c r="C174" s="46">
        <v>647.1</v>
      </c>
      <c r="D174" s="46">
        <v>50</v>
      </c>
      <c r="E174" s="46">
        <v>99.3</v>
      </c>
      <c r="F174" s="46">
        <f t="shared" si="13"/>
        <v>796.4</v>
      </c>
      <c r="G174" s="45">
        <f t="shared" si="16"/>
        <v>2.9237825257956616E-3</v>
      </c>
      <c r="H174" s="254">
        <f t="shared" si="17"/>
        <v>12.953526102285098</v>
      </c>
      <c r="I174" s="43">
        <f t="shared" si="14"/>
        <v>2.8497757425027217</v>
      </c>
      <c r="J174" s="43">
        <v>4.8182263076324983</v>
      </c>
      <c r="K174" s="43">
        <v>9.8828133122697198E-2</v>
      </c>
      <c r="L174" s="45">
        <f t="shared" si="12"/>
        <v>2.6017524215900322E-2</v>
      </c>
    </row>
    <row r="175" spans="1:12" x14ac:dyDescent="0.25">
      <c r="A175" s="65">
        <f t="shared" si="15"/>
        <v>170</v>
      </c>
      <c r="B175" s="46" t="s">
        <v>2069</v>
      </c>
      <c r="C175" s="46">
        <v>560.79999999999995</v>
      </c>
      <c r="D175" s="46"/>
      <c r="E175" s="46"/>
      <c r="F175" s="46">
        <f t="shared" si="13"/>
        <v>560.79999999999995</v>
      </c>
      <c r="G175" s="45">
        <f t="shared" si="16"/>
        <v>2.0588363139957397E-3</v>
      </c>
      <c r="H175" s="254">
        <f t="shared" si="17"/>
        <v>9.1214684055267234</v>
      </c>
      <c r="I175" s="43">
        <f t="shared" si="14"/>
        <v>2.006723049215879</v>
      </c>
      <c r="J175" s="43">
        <v>3.392844441637751</v>
      </c>
      <c r="K175" s="43">
        <v>6.9591683896545173E-2</v>
      </c>
      <c r="L175" s="45">
        <f t="shared" si="12"/>
        <v>2.6017524215900319E-2</v>
      </c>
    </row>
    <row r="176" spans="1:12" x14ac:dyDescent="0.25">
      <c r="A176" s="65">
        <f t="shared" si="15"/>
        <v>171</v>
      </c>
      <c r="B176" s="46" t="s">
        <v>2070</v>
      </c>
      <c r="C176" s="46">
        <v>584.1</v>
      </c>
      <c r="D176" s="46"/>
      <c r="E176" s="46"/>
      <c r="F176" s="46">
        <f t="shared" si="13"/>
        <v>584.1</v>
      </c>
      <c r="G176" s="45">
        <f t="shared" si="16"/>
        <v>2.1443764104937795E-3</v>
      </c>
      <c r="H176" s="254">
        <f t="shared" si="17"/>
        <v>9.5004452490516407</v>
      </c>
      <c r="I176" s="43">
        <f t="shared" si="14"/>
        <v>2.0900979547913612</v>
      </c>
      <c r="J176" s="43">
        <v>3.533809626177979</v>
      </c>
      <c r="K176" s="43">
        <v>7.2483064486398088E-2</v>
      </c>
      <c r="L176" s="45">
        <f t="shared" si="12"/>
        <v>2.6017524215900322E-2</v>
      </c>
    </row>
    <row r="177" spans="1:12" x14ac:dyDescent="0.25">
      <c r="A177" s="65">
        <f t="shared" si="15"/>
        <v>172</v>
      </c>
      <c r="B177" s="46" t="s">
        <v>2071</v>
      </c>
      <c r="C177" s="46">
        <v>557.1</v>
      </c>
      <c r="D177" s="46">
        <v>231.9</v>
      </c>
      <c r="E177" s="46"/>
      <c r="F177" s="46">
        <f t="shared" si="13"/>
        <v>789</v>
      </c>
      <c r="G177" s="45">
        <f t="shared" si="16"/>
        <v>2.8966152848477864E-3</v>
      </c>
      <c r="H177" s="254">
        <f t="shared" si="17"/>
        <v>12.833164357989631</v>
      </c>
      <c r="I177" s="43">
        <f t="shared" si="14"/>
        <v>2.823296158757719</v>
      </c>
      <c r="J177" s="43">
        <v>4.7734562490231562</v>
      </c>
      <c r="K177" s="43">
        <v>9.7909840574846932E-2</v>
      </c>
      <c r="L177" s="45">
        <f t="shared" si="12"/>
        <v>2.6017524215900322E-2</v>
      </c>
    </row>
    <row r="178" spans="1:12" x14ac:dyDescent="0.25">
      <c r="A178" s="65">
        <f t="shared" si="15"/>
        <v>173</v>
      </c>
      <c r="B178" s="46" t="s">
        <v>2072</v>
      </c>
      <c r="C178" s="46">
        <v>2669.4</v>
      </c>
      <c r="D178" s="46"/>
      <c r="E178" s="46">
        <v>28.5</v>
      </c>
      <c r="F178" s="46">
        <f t="shared" si="13"/>
        <v>2697.9</v>
      </c>
      <c r="G178" s="45">
        <f t="shared" si="16"/>
        <v>9.9046620747665938E-3</v>
      </c>
      <c r="H178" s="254">
        <f t="shared" si="17"/>
        <v>43.881614856045914</v>
      </c>
      <c r="I178" s="43">
        <f t="shared" si="14"/>
        <v>9.6539552683301011</v>
      </c>
      <c r="J178" s="43">
        <v>16.322316367857507</v>
      </c>
      <c r="K178" s="43">
        <v>0.33479208984395381</v>
      </c>
      <c r="L178" s="45">
        <f t="shared" si="12"/>
        <v>2.6017524215900322E-2</v>
      </c>
    </row>
    <row r="179" spans="1:12" x14ac:dyDescent="0.25">
      <c r="A179" s="65">
        <f t="shared" si="15"/>
        <v>174</v>
      </c>
      <c r="B179" s="46" t="s">
        <v>2073</v>
      </c>
      <c r="C179" s="68">
        <v>671.45</v>
      </c>
      <c r="D179" s="68"/>
      <c r="E179" s="68"/>
      <c r="F179" s="46">
        <f t="shared" si="13"/>
        <v>671.45</v>
      </c>
      <c r="G179" s="45">
        <f t="shared" si="16"/>
        <v>2.4650599911420104E-3</v>
      </c>
      <c r="H179" s="254">
        <f t="shared" si="17"/>
        <v>10.921201784755562</v>
      </c>
      <c r="I179" s="43">
        <f t="shared" si="14"/>
        <v>2.4026643926462237</v>
      </c>
      <c r="J179" s="43">
        <v>4.0622778180058283</v>
      </c>
      <c r="K179" s="43">
        <v>8.332263935865776E-2</v>
      </c>
      <c r="L179" s="45">
        <f t="shared" si="12"/>
        <v>2.6017524215900326E-2</v>
      </c>
    </row>
    <row r="180" spans="1:12" x14ac:dyDescent="0.25">
      <c r="A180" s="65">
        <f t="shared" si="15"/>
        <v>175</v>
      </c>
      <c r="B180" s="68" t="s">
        <v>776</v>
      </c>
      <c r="C180" s="68">
        <v>606.9</v>
      </c>
      <c r="D180" s="68"/>
      <c r="E180" s="68"/>
      <c r="F180" s="68">
        <f t="shared" si="13"/>
        <v>606.9</v>
      </c>
      <c r="G180" s="45">
        <f t="shared" si="16"/>
        <v>2.2280808826034494E-3</v>
      </c>
      <c r="H180" s="254">
        <f t="shared" si="17"/>
        <v>9.8712895422863216</v>
      </c>
      <c r="I180" s="43">
        <f t="shared" si="14"/>
        <v>2.1716836993029909</v>
      </c>
      <c r="J180" s="43">
        <v>3.671749806758116</v>
      </c>
      <c r="K180" s="43">
        <v>7.5312398282477322E-2</v>
      </c>
      <c r="L180" s="45">
        <f t="shared" si="12"/>
        <v>2.6017524215900326E-2</v>
      </c>
    </row>
    <row r="181" spans="1:12" x14ac:dyDescent="0.25">
      <c r="A181" s="65">
        <f t="shared" si="15"/>
        <v>176</v>
      </c>
      <c r="B181" s="68" t="s">
        <v>777</v>
      </c>
      <c r="C181" s="68">
        <v>487</v>
      </c>
      <c r="D181" s="68"/>
      <c r="E181" s="68"/>
      <c r="F181" s="68">
        <f t="shared" si="13"/>
        <v>487</v>
      </c>
      <c r="G181" s="45">
        <f t="shared" si="16"/>
        <v>1.7878981542723345E-3</v>
      </c>
      <c r="H181" s="254">
        <f t="shared" si="17"/>
        <v>7.92110398268815</v>
      </c>
      <c r="I181" s="43">
        <f t="shared" si="14"/>
        <v>1.742642876191393</v>
      </c>
      <c r="J181" s="43">
        <v>2.946353857128361</v>
      </c>
      <c r="K181" s="43">
        <v>6.0433577135551898E-2</v>
      </c>
      <c r="L181" s="45">
        <f t="shared" si="12"/>
        <v>2.6017524215900322E-2</v>
      </c>
    </row>
    <row r="182" spans="1:12" x14ac:dyDescent="0.25">
      <c r="A182" s="65">
        <f t="shared" si="15"/>
        <v>177</v>
      </c>
      <c r="B182" s="68" t="s">
        <v>778</v>
      </c>
      <c r="C182" s="68">
        <v>450.5</v>
      </c>
      <c r="D182" s="68"/>
      <c r="E182" s="68"/>
      <c r="F182" s="68">
        <f t="shared" si="13"/>
        <v>450.5</v>
      </c>
      <c r="G182" s="45">
        <f t="shared" si="16"/>
        <v>1.6538975739213279E-3</v>
      </c>
      <c r="H182" s="254">
        <f t="shared" si="17"/>
        <v>7.3274278115010505</v>
      </c>
      <c r="I182" s="43">
        <f t="shared" si="14"/>
        <v>1.6120341185302312</v>
      </c>
      <c r="J182" s="43">
        <v>2.7255285680417387</v>
      </c>
      <c r="K182" s="43">
        <v>5.59041611900742E-2</v>
      </c>
      <c r="L182" s="45">
        <f t="shared" si="12"/>
        <v>2.6017524215900322E-2</v>
      </c>
    </row>
    <row r="183" spans="1:12" x14ac:dyDescent="0.25">
      <c r="A183" s="65">
        <f t="shared" si="15"/>
        <v>178</v>
      </c>
      <c r="B183" s="68" t="s">
        <v>779</v>
      </c>
      <c r="C183" s="68">
        <v>2680.77</v>
      </c>
      <c r="D183" s="68"/>
      <c r="E183" s="68"/>
      <c r="F183" s="68">
        <f t="shared" si="13"/>
        <v>2680.77</v>
      </c>
      <c r="G183" s="45">
        <f t="shared" si="16"/>
        <v>9.841773583221039E-3</v>
      </c>
      <c r="H183" s="254">
        <f t="shared" si="17"/>
        <v>43.60299368310249</v>
      </c>
      <c r="I183" s="43">
        <f t="shared" si="14"/>
        <v>9.5926586102825482</v>
      </c>
      <c r="J183" s="43">
        <v>16.2186797321848</v>
      </c>
      <c r="K183" s="43">
        <v>0.33266636668926791</v>
      </c>
      <c r="L183" s="45">
        <f t="shared" si="12"/>
        <v>2.6017524215900319E-2</v>
      </c>
    </row>
    <row r="184" spans="1:12" x14ac:dyDescent="0.25">
      <c r="A184" s="65">
        <f t="shared" si="15"/>
        <v>179</v>
      </c>
      <c r="B184" s="68" t="s">
        <v>780</v>
      </c>
      <c r="C184" s="68">
        <v>995.3</v>
      </c>
      <c r="D184" s="68"/>
      <c r="E184" s="68"/>
      <c r="F184" s="68">
        <f t="shared" si="13"/>
        <v>995.3</v>
      </c>
      <c r="G184" s="45">
        <f t="shared" si="16"/>
        <v>3.6539939074892286E-3</v>
      </c>
      <c r="H184" s="254">
        <f t="shared" si="17"/>
        <v>16.188654607740276</v>
      </c>
      <c r="I184" s="43">
        <f t="shared" si="14"/>
        <v>3.5615040137028608</v>
      </c>
      <c r="J184" s="43">
        <v>6.0215728829565878</v>
      </c>
      <c r="K184" s="43">
        <v>0.12351034768586203</v>
      </c>
      <c r="L184" s="45">
        <f t="shared" si="12"/>
        <v>2.6017524215900319E-2</v>
      </c>
    </row>
    <row r="185" spans="1:12" x14ac:dyDescent="0.25">
      <c r="A185" s="65">
        <f t="shared" si="15"/>
        <v>180</v>
      </c>
      <c r="B185" s="68" t="s">
        <v>781</v>
      </c>
      <c r="C185" s="68">
        <v>2062.92</v>
      </c>
      <c r="D185" s="68"/>
      <c r="E185" s="68"/>
      <c r="F185" s="68">
        <f t="shared" si="13"/>
        <v>2062.92</v>
      </c>
      <c r="G185" s="45">
        <f t="shared" si="16"/>
        <v>7.573492526512288E-3</v>
      </c>
      <c r="H185" s="254">
        <f t="shared" si="17"/>
        <v>33.55360128946004</v>
      </c>
      <c r="I185" s="43">
        <f t="shared" si="14"/>
        <v>7.3817922836812091</v>
      </c>
      <c r="J185" s="43">
        <v>12.480682338700698</v>
      </c>
      <c r="K185" s="43">
        <v>0.25599514362314729</v>
      </c>
      <c r="L185" s="45">
        <f t="shared" si="12"/>
        <v>2.6017524215900319E-2</v>
      </c>
    </row>
    <row r="186" spans="1:12" x14ac:dyDescent="0.25">
      <c r="A186" s="65">
        <f t="shared" si="15"/>
        <v>181</v>
      </c>
      <c r="B186" s="68" t="s">
        <v>782</v>
      </c>
      <c r="C186" s="68">
        <v>706.9</v>
      </c>
      <c r="D186" s="68"/>
      <c r="E186" s="68">
        <v>19.8</v>
      </c>
      <c r="F186" s="68">
        <f t="shared" si="13"/>
        <v>726.69999999999993</v>
      </c>
      <c r="G186" s="45">
        <f t="shared" si="16"/>
        <v>2.6678964860568899E-3</v>
      </c>
      <c r="H186" s="254">
        <f t="shared" si="17"/>
        <v>11.819848591826444</v>
      </c>
      <c r="I186" s="43">
        <f t="shared" si="14"/>
        <v>2.6003666902018177</v>
      </c>
      <c r="J186" s="43">
        <v>4.3965407555958524</v>
      </c>
      <c r="K186" s="43">
        <v>9.0178810070647972E-2</v>
      </c>
      <c r="L186" s="45">
        <f t="shared" si="12"/>
        <v>2.6017524215900326E-2</v>
      </c>
    </row>
    <row r="187" spans="1:12" x14ac:dyDescent="0.25">
      <c r="A187" s="65">
        <f t="shared" si="15"/>
        <v>182</v>
      </c>
      <c r="B187" s="68" t="s">
        <v>783</v>
      </c>
      <c r="C187" s="68">
        <v>682.6</v>
      </c>
      <c r="D187" s="68"/>
      <c r="E187" s="68">
        <v>11.5</v>
      </c>
      <c r="F187" s="68">
        <f t="shared" si="13"/>
        <v>694.1</v>
      </c>
      <c r="G187" s="45">
        <f t="shared" si="16"/>
        <v>2.5482137759351691E-3</v>
      </c>
      <c r="H187" s="254">
        <f t="shared" si="17"/>
        <v>11.289606312903173</v>
      </c>
      <c r="I187" s="43">
        <f t="shared" si="14"/>
        <v>2.483713388838698</v>
      </c>
      <c r="J187" s="43">
        <v>4.1993104973979376</v>
      </c>
      <c r="K187" s="43">
        <v>8.6133359116604885E-2</v>
      </c>
      <c r="L187" s="45">
        <f t="shared" si="12"/>
        <v>2.6017524215900319E-2</v>
      </c>
    </row>
    <row r="188" spans="1:12" x14ac:dyDescent="0.25">
      <c r="A188" s="65">
        <f t="shared" si="15"/>
        <v>183</v>
      </c>
      <c r="B188" s="68" t="s">
        <v>784</v>
      </c>
      <c r="C188" s="68">
        <v>770.3</v>
      </c>
      <c r="D188" s="68"/>
      <c r="E188" s="68"/>
      <c r="F188" s="68">
        <f t="shared" si="13"/>
        <v>770.3</v>
      </c>
      <c r="G188" s="45">
        <f t="shared" si="16"/>
        <v>2.82796293272275E-3</v>
      </c>
      <c r="H188" s="254">
        <f t="shared" si="17"/>
        <v>12.52900697713487</v>
      </c>
      <c r="I188" s="43">
        <f t="shared" si="14"/>
        <v>2.7563815349696714</v>
      </c>
      <c r="J188" s="43">
        <v>4.6603211009157626</v>
      </c>
      <c r="K188" s="43">
        <v>9.5589290487711781E-2</v>
      </c>
      <c r="L188" s="45">
        <f t="shared" si="12"/>
        <v>2.6017524215900322E-2</v>
      </c>
    </row>
    <row r="189" spans="1:12" x14ac:dyDescent="0.25">
      <c r="A189" s="65">
        <f t="shared" si="15"/>
        <v>184</v>
      </c>
      <c r="B189" s="68" t="s">
        <v>785</v>
      </c>
      <c r="C189" s="68">
        <v>535.9</v>
      </c>
      <c r="D189" s="68"/>
      <c r="E189" s="68"/>
      <c r="F189" s="68">
        <f t="shared" si="13"/>
        <v>535.9</v>
      </c>
      <c r="G189" s="45">
        <f t="shared" si="16"/>
        <v>1.967422219454916E-3</v>
      </c>
      <c r="H189" s="254">
        <f t="shared" si="17"/>
        <v>8.716467401073059</v>
      </c>
      <c r="I189" s="43">
        <f t="shared" si="14"/>
        <v>1.917622828236073</v>
      </c>
      <c r="J189" s="43">
        <v>3.2421992444252337</v>
      </c>
      <c r="K189" s="43">
        <v>6.6501753566616556E-2</v>
      </c>
      <c r="L189" s="45">
        <f t="shared" si="12"/>
        <v>2.6017524215900322E-2</v>
      </c>
    </row>
    <row r="190" spans="1:12" x14ac:dyDescent="0.25">
      <c r="A190" s="65">
        <f t="shared" si="15"/>
        <v>185</v>
      </c>
      <c r="B190" s="68" t="s">
        <v>786</v>
      </c>
      <c r="C190" s="68">
        <v>732.5</v>
      </c>
      <c r="D190" s="68"/>
      <c r="E190" s="68">
        <v>60</v>
      </c>
      <c r="F190" s="68">
        <f t="shared" si="13"/>
        <v>792.5</v>
      </c>
      <c r="G190" s="45">
        <f t="shared" si="16"/>
        <v>2.909464655566376E-3</v>
      </c>
      <c r="H190" s="254">
        <f t="shared" si="17"/>
        <v>12.890092210021271</v>
      </c>
      <c r="I190" s="43">
        <f t="shared" si="14"/>
        <v>2.8358202862046795</v>
      </c>
      <c r="J190" s="43">
        <v>4.7946312767437904</v>
      </c>
      <c r="K190" s="43">
        <v>9.8344168131262594E-2</v>
      </c>
      <c r="L190" s="45">
        <f t="shared" si="12"/>
        <v>2.6017524215900322E-2</v>
      </c>
    </row>
    <row r="191" spans="1:12" x14ac:dyDescent="0.25">
      <c r="A191" s="65">
        <f t="shared" si="15"/>
        <v>186</v>
      </c>
      <c r="B191" s="68" t="s">
        <v>787</v>
      </c>
      <c r="C191" s="68">
        <v>665.7</v>
      </c>
      <c r="D191" s="68"/>
      <c r="E191" s="68"/>
      <c r="F191" s="68">
        <f t="shared" si="13"/>
        <v>665.7</v>
      </c>
      <c r="G191" s="45">
        <f t="shared" si="16"/>
        <v>2.4439503106757558E-3</v>
      </c>
      <c r="H191" s="254">
        <f t="shared" si="17"/>
        <v>10.827677456417868</v>
      </c>
      <c r="I191" s="43">
        <f t="shared" si="14"/>
        <v>2.3820890404119313</v>
      </c>
      <c r="J191" s="43">
        <v>4.0274902724647843</v>
      </c>
      <c r="K191" s="43">
        <v>8.2609101230260579E-2</v>
      </c>
      <c r="L191" s="45">
        <f t="shared" si="12"/>
        <v>2.6017524215900326E-2</v>
      </c>
    </row>
    <row r="192" spans="1:12" x14ac:dyDescent="0.25">
      <c r="A192" s="65">
        <f t="shared" si="15"/>
        <v>187</v>
      </c>
      <c r="B192" s="68" t="s">
        <v>788</v>
      </c>
      <c r="C192" s="68">
        <v>772.6</v>
      </c>
      <c r="D192" s="68">
        <v>46.1</v>
      </c>
      <c r="E192" s="68"/>
      <c r="F192" s="68">
        <f t="shared" si="13"/>
        <v>818.7</v>
      </c>
      <c r="G192" s="45">
        <f t="shared" si="16"/>
        <v>3.0056513735169615E-3</v>
      </c>
      <c r="H192" s="254">
        <f t="shared" si="17"/>
        <v>13.316237845229546</v>
      </c>
      <c r="I192" s="43">
        <f t="shared" si="14"/>
        <v>2.9295723259505002</v>
      </c>
      <c r="J192" s="43">
        <v>4.9531414842525452</v>
      </c>
      <c r="K192" s="43">
        <v>0.10159542012500276</v>
      </c>
      <c r="L192" s="45">
        <f t="shared" si="12"/>
        <v>2.6017524215900319E-2</v>
      </c>
    </row>
    <row r="193" spans="1:12" x14ac:dyDescent="0.25">
      <c r="A193" s="65">
        <f t="shared" si="15"/>
        <v>188</v>
      </c>
      <c r="B193" s="68" t="s">
        <v>789</v>
      </c>
      <c r="C193" s="68">
        <v>659.7</v>
      </c>
      <c r="D193" s="68"/>
      <c r="E193" s="68"/>
      <c r="F193" s="68">
        <f t="shared" si="13"/>
        <v>659.7</v>
      </c>
      <c r="G193" s="45">
        <f t="shared" si="16"/>
        <v>2.4219228180153165E-3</v>
      </c>
      <c r="H193" s="254">
        <f t="shared" si="17"/>
        <v>10.730086852935058</v>
      </c>
      <c r="I193" s="43">
        <f t="shared" si="14"/>
        <v>2.3606191076457126</v>
      </c>
      <c r="J193" s="43">
        <v>3.9911902249436961</v>
      </c>
      <c r="K193" s="43">
        <v>8.1864539704976577E-2</v>
      </c>
      <c r="L193" s="45">
        <f t="shared" si="12"/>
        <v>2.6017524215900322E-2</v>
      </c>
    </row>
    <row r="194" spans="1:12" x14ac:dyDescent="0.25">
      <c r="A194" s="65">
        <f t="shared" si="15"/>
        <v>189</v>
      </c>
      <c r="B194" s="68" t="s">
        <v>790</v>
      </c>
      <c r="C194" s="68">
        <v>1045.7</v>
      </c>
      <c r="D194" s="68"/>
      <c r="E194" s="68">
        <v>87.3</v>
      </c>
      <c r="F194" s="68">
        <f t="shared" si="13"/>
        <v>1133</v>
      </c>
      <c r="G194" s="45">
        <f t="shared" si="16"/>
        <v>4.159524864046314E-3</v>
      </c>
      <c r="H194" s="254">
        <f t="shared" si="17"/>
        <v>18.428358957670788</v>
      </c>
      <c r="I194" s="43">
        <f t="shared" si="14"/>
        <v>4.0542389706875737</v>
      </c>
      <c r="J194" s="43">
        <v>6.8546589735655719</v>
      </c>
      <c r="K194" s="43">
        <v>0.14059803469113</v>
      </c>
      <c r="L194" s="45">
        <f t="shared" ref="L194:L257" si="18">(H194+I194+J194+K194)/F194</f>
        <v>2.6017524215900326E-2</v>
      </c>
    </row>
    <row r="195" spans="1:12" x14ac:dyDescent="0.25">
      <c r="A195" s="65">
        <f t="shared" si="15"/>
        <v>190</v>
      </c>
      <c r="B195" s="68" t="s">
        <v>791</v>
      </c>
      <c r="C195" s="68">
        <v>610.5</v>
      </c>
      <c r="D195" s="68"/>
      <c r="E195" s="68">
        <v>114</v>
      </c>
      <c r="F195" s="68">
        <f t="shared" si="13"/>
        <v>724.5</v>
      </c>
      <c r="G195" s="45">
        <f t="shared" si="16"/>
        <v>2.6598197387480622E-3</v>
      </c>
      <c r="H195" s="254">
        <f t="shared" si="17"/>
        <v>11.784065370549413</v>
      </c>
      <c r="I195" s="43">
        <f t="shared" ref="I195:I258" si="19">H195*0.22</f>
        <v>2.5924943815208707</v>
      </c>
      <c r="J195" s="43">
        <v>4.383230738171453</v>
      </c>
      <c r="K195" s="43">
        <v>8.9905804178043863E-2</v>
      </c>
      <c r="L195" s="45">
        <f t="shared" si="18"/>
        <v>2.6017524215900322E-2</v>
      </c>
    </row>
    <row r="196" spans="1:12" x14ac:dyDescent="0.25">
      <c r="A196" s="65">
        <f t="shared" ref="A196:A259" si="20">A195+1</f>
        <v>191</v>
      </c>
      <c r="B196" s="68" t="s">
        <v>792</v>
      </c>
      <c r="C196" s="68">
        <v>1026.5</v>
      </c>
      <c r="D196" s="68"/>
      <c r="E196" s="68"/>
      <c r="F196" s="68">
        <f t="shared" si="13"/>
        <v>1026.5</v>
      </c>
      <c r="G196" s="45">
        <f t="shared" si="16"/>
        <v>3.7685368693235141E-3</v>
      </c>
      <c r="H196" s="254">
        <f t="shared" si="17"/>
        <v>16.696125745850896</v>
      </c>
      <c r="I196" s="43">
        <f t="shared" si="19"/>
        <v>3.673147664087197</v>
      </c>
      <c r="J196" s="43">
        <v>6.2103331300662479</v>
      </c>
      <c r="K196" s="43">
        <v>0.12738206761733886</v>
      </c>
      <c r="L196" s="45">
        <f t="shared" si="18"/>
        <v>2.6017524215900322E-2</v>
      </c>
    </row>
    <row r="197" spans="1:12" x14ac:dyDescent="0.25">
      <c r="A197" s="65">
        <f t="shared" si="20"/>
        <v>192</v>
      </c>
      <c r="B197" s="68" t="s">
        <v>793</v>
      </c>
      <c r="C197" s="68">
        <v>244.6</v>
      </c>
      <c r="D197" s="68"/>
      <c r="E197" s="68">
        <v>133.1</v>
      </c>
      <c r="F197" s="68">
        <f t="shared" si="13"/>
        <v>377.7</v>
      </c>
      <c r="G197" s="45">
        <f t="shared" si="16"/>
        <v>1.3866306629746626E-3</v>
      </c>
      <c r="H197" s="254">
        <f t="shared" si="17"/>
        <v>6.1433284892429443</v>
      </c>
      <c r="I197" s="43">
        <f t="shared" si="19"/>
        <v>1.3515322676334478</v>
      </c>
      <c r="J197" s="43">
        <v>2.2850879914525297</v>
      </c>
      <c r="K197" s="43">
        <v>4.6870148016628241E-2</v>
      </c>
      <c r="L197" s="45">
        <f t="shared" si="18"/>
        <v>2.6017524215900319E-2</v>
      </c>
    </row>
    <row r="198" spans="1:12" x14ac:dyDescent="0.25">
      <c r="A198" s="65">
        <f t="shared" si="20"/>
        <v>193</v>
      </c>
      <c r="B198" s="68" t="s">
        <v>794</v>
      </c>
      <c r="C198" s="68">
        <v>950.1</v>
      </c>
      <c r="D198" s="68"/>
      <c r="E198" s="68"/>
      <c r="F198" s="68">
        <f t="shared" si="13"/>
        <v>950.1</v>
      </c>
      <c r="G198" s="45">
        <f t="shared" ref="G198:G261" si="21">1/$F$379*F198</f>
        <v>3.4880534627805852E-3</v>
      </c>
      <c r="H198" s="254">
        <f t="shared" si="17"/>
        <v>15.453472061503103</v>
      </c>
      <c r="I198" s="43">
        <f t="shared" si="19"/>
        <v>3.3997638535306827</v>
      </c>
      <c r="J198" s="43">
        <v>5.7481125249643865</v>
      </c>
      <c r="K198" s="43">
        <v>0.11790131752872253</v>
      </c>
      <c r="L198" s="45">
        <f t="shared" si="18"/>
        <v>2.6017524215900322E-2</v>
      </c>
    </row>
    <row r="199" spans="1:12" x14ac:dyDescent="0.25">
      <c r="A199" s="65">
        <f t="shared" si="20"/>
        <v>194</v>
      </c>
      <c r="B199" s="68" t="s">
        <v>795</v>
      </c>
      <c r="C199" s="68">
        <v>760.7</v>
      </c>
      <c r="D199" s="68"/>
      <c r="E199" s="68">
        <v>125</v>
      </c>
      <c r="F199" s="68">
        <f t="shared" si="13"/>
        <v>885.7</v>
      </c>
      <c r="G199" s="45">
        <f t="shared" si="21"/>
        <v>3.2516250415585354E-3</v>
      </c>
      <c r="H199" s="254">
        <f t="shared" ref="H199:H262" si="22">G199*4430.4</f>
        <v>14.405999584120934</v>
      </c>
      <c r="I199" s="43">
        <f t="shared" si="19"/>
        <v>3.1693199085066057</v>
      </c>
      <c r="J199" s="43">
        <v>5.3584920149047015</v>
      </c>
      <c r="K199" s="43">
        <v>0.10990969049067419</v>
      </c>
      <c r="L199" s="45">
        <f t="shared" si="18"/>
        <v>2.6017524215900322E-2</v>
      </c>
    </row>
    <row r="200" spans="1:12" x14ac:dyDescent="0.25">
      <c r="A200" s="65">
        <f t="shared" si="20"/>
        <v>195</v>
      </c>
      <c r="B200" s="68" t="s">
        <v>796</v>
      </c>
      <c r="C200" s="68">
        <v>254.2</v>
      </c>
      <c r="D200" s="68"/>
      <c r="E200" s="68"/>
      <c r="F200" s="68">
        <f t="shared" si="13"/>
        <v>254.2</v>
      </c>
      <c r="G200" s="45">
        <f t="shared" si="21"/>
        <v>9.3323143904728418E-4</v>
      </c>
      <c r="H200" s="254">
        <f t="shared" si="22"/>
        <v>4.1345885675550873</v>
      </c>
      <c r="I200" s="43">
        <f t="shared" si="19"/>
        <v>0.90960948486211923</v>
      </c>
      <c r="J200" s="43">
        <v>1.5379120133101221</v>
      </c>
      <c r="K200" s="43">
        <v>3.154458995453243E-2</v>
      </c>
      <c r="L200" s="45">
        <f t="shared" si="18"/>
        <v>2.6017524215900322E-2</v>
      </c>
    </row>
    <row r="201" spans="1:12" x14ac:dyDescent="0.25">
      <c r="A201" s="65">
        <f t="shared" si="20"/>
        <v>196</v>
      </c>
      <c r="B201" s="68" t="s">
        <v>797</v>
      </c>
      <c r="C201" s="68">
        <v>302.2</v>
      </c>
      <c r="D201" s="68"/>
      <c r="E201" s="68">
        <v>39.799999999999997</v>
      </c>
      <c r="F201" s="68">
        <f t="shared" si="13"/>
        <v>342</v>
      </c>
      <c r="G201" s="45">
        <f t="shared" si="21"/>
        <v>1.2555670816450481E-3</v>
      </c>
      <c r="H201" s="254">
        <f t="shared" si="22"/>
        <v>5.5626643985202211</v>
      </c>
      <c r="I201" s="43">
        <f t="shared" si="19"/>
        <v>1.2237861676744486</v>
      </c>
      <c r="J201" s="43">
        <v>2.0691027087020526</v>
      </c>
      <c r="K201" s="43">
        <v>4.24400069411884E-2</v>
      </c>
      <c r="L201" s="45">
        <f t="shared" si="18"/>
        <v>2.6017524215900326E-2</v>
      </c>
    </row>
    <row r="202" spans="1:12" x14ac:dyDescent="0.25">
      <c r="A202" s="65">
        <f t="shared" si="20"/>
        <v>197</v>
      </c>
      <c r="B202" s="68" t="s">
        <v>2231</v>
      </c>
      <c r="C202" s="68">
        <v>405.7</v>
      </c>
      <c r="D202" s="68">
        <v>122.9</v>
      </c>
      <c r="E202" s="68">
        <v>22.3</v>
      </c>
      <c r="F202" s="68">
        <f t="shared" si="13"/>
        <v>550.9</v>
      </c>
      <c r="G202" s="45">
        <f t="shared" si="21"/>
        <v>2.0224909511060143E-3</v>
      </c>
      <c r="H202" s="254">
        <f t="shared" si="22"/>
        <v>8.9604439097800856</v>
      </c>
      <c r="I202" s="43">
        <f t="shared" si="19"/>
        <v>1.9712976601516188</v>
      </c>
      <c r="J202" s="43">
        <v>3.3329493632279554</v>
      </c>
      <c r="K202" s="43">
        <v>6.8363157379826581E-2</v>
      </c>
      <c r="L202" s="45">
        <f t="shared" si="18"/>
        <v>2.6017524215900319E-2</v>
      </c>
    </row>
    <row r="203" spans="1:12" x14ac:dyDescent="0.25">
      <c r="A203" s="65">
        <f t="shared" si="20"/>
        <v>198</v>
      </c>
      <c r="B203" s="68" t="s">
        <v>2232</v>
      </c>
      <c r="C203" s="68">
        <v>1271.93</v>
      </c>
      <c r="D203" s="68">
        <v>43.5</v>
      </c>
      <c r="E203" s="68">
        <v>59.1</v>
      </c>
      <c r="F203" s="68">
        <f t="shared" si="13"/>
        <v>1374.53</v>
      </c>
      <c r="G203" s="45">
        <f t="shared" si="21"/>
        <v>5.0462415810923035E-3</v>
      </c>
      <c r="H203" s="254">
        <f t="shared" si="22"/>
        <v>22.356868700871338</v>
      </c>
      <c r="I203" s="43">
        <f t="shared" si="19"/>
        <v>4.9185111141916948</v>
      </c>
      <c r="J203" s="43">
        <v>8.3159173865269942</v>
      </c>
      <c r="K203" s="43">
        <v>0.17057035889143771</v>
      </c>
      <c r="L203" s="45">
        <f t="shared" si="18"/>
        <v>2.6017524215900319E-2</v>
      </c>
    </row>
    <row r="204" spans="1:12" x14ac:dyDescent="0.25">
      <c r="A204" s="65">
        <f t="shared" si="20"/>
        <v>199</v>
      </c>
      <c r="B204" s="68" t="s">
        <v>2233</v>
      </c>
      <c r="C204" s="68">
        <v>453.6</v>
      </c>
      <c r="D204" s="68"/>
      <c r="E204" s="68"/>
      <c r="F204" s="68">
        <f t="shared" si="13"/>
        <v>453.6</v>
      </c>
      <c r="G204" s="45">
        <f t="shared" si="21"/>
        <v>1.6652784451292217E-3</v>
      </c>
      <c r="H204" s="254">
        <f t="shared" si="22"/>
        <v>7.3778496233005031</v>
      </c>
      <c r="I204" s="43">
        <f t="shared" si="19"/>
        <v>1.6231269171261107</v>
      </c>
      <c r="J204" s="43">
        <v>2.7442835925943014</v>
      </c>
      <c r="K204" s="43">
        <v>5.6288851311470926E-2</v>
      </c>
      <c r="L204" s="45">
        <f t="shared" si="18"/>
        <v>2.6017524215900322E-2</v>
      </c>
    </row>
    <row r="205" spans="1:12" x14ac:dyDescent="0.25">
      <c r="A205" s="65">
        <f t="shared" si="20"/>
        <v>200</v>
      </c>
      <c r="B205" s="68" t="s">
        <v>2234</v>
      </c>
      <c r="C205" s="68">
        <v>622.29999999999995</v>
      </c>
      <c r="D205" s="68"/>
      <c r="E205" s="68">
        <v>99.8</v>
      </c>
      <c r="F205" s="68">
        <f t="shared" si="13"/>
        <v>722.09999999999991</v>
      </c>
      <c r="G205" s="45">
        <f t="shared" si="21"/>
        <v>2.651008741683886E-3</v>
      </c>
      <c r="H205" s="254">
        <f t="shared" si="22"/>
        <v>11.745029129156288</v>
      </c>
      <c r="I205" s="43">
        <f t="shared" si="19"/>
        <v>2.5839064084143835</v>
      </c>
      <c r="J205" s="43">
        <v>4.3687107191630172</v>
      </c>
      <c r="K205" s="43">
        <v>8.9607979567930235E-2</v>
      </c>
      <c r="L205" s="45">
        <f t="shared" si="18"/>
        <v>2.6017524215900322E-2</v>
      </c>
    </row>
    <row r="206" spans="1:12" x14ac:dyDescent="0.25">
      <c r="A206" s="65">
        <f t="shared" si="20"/>
        <v>201</v>
      </c>
      <c r="B206" s="68" t="s">
        <v>2235</v>
      </c>
      <c r="C206" s="68">
        <v>610.9</v>
      </c>
      <c r="D206" s="68">
        <v>29.9</v>
      </c>
      <c r="E206" s="68"/>
      <c r="F206" s="68">
        <f t="shared" si="13"/>
        <v>640.79999999999995</v>
      </c>
      <c r="G206" s="45">
        <f t="shared" si="21"/>
        <v>2.3525362161349321E-3</v>
      </c>
      <c r="H206" s="254">
        <f t="shared" si="22"/>
        <v>10.422676451964202</v>
      </c>
      <c r="I206" s="43">
        <f t="shared" si="19"/>
        <v>2.2929888194321246</v>
      </c>
      <c r="J206" s="43">
        <v>3.876845075252267</v>
      </c>
      <c r="K206" s="43">
        <v>7.9519170900331948E-2</v>
      </c>
      <c r="L206" s="45">
        <f t="shared" si="18"/>
        <v>2.6017524215900326E-2</v>
      </c>
    </row>
    <row r="207" spans="1:12" x14ac:dyDescent="0.25">
      <c r="A207" s="65">
        <f t="shared" si="20"/>
        <v>202</v>
      </c>
      <c r="B207" s="68" t="s">
        <v>2236</v>
      </c>
      <c r="C207" s="68">
        <v>481.4</v>
      </c>
      <c r="D207" s="68"/>
      <c r="E207" s="68"/>
      <c r="F207" s="68">
        <f t="shared" si="13"/>
        <v>481.4</v>
      </c>
      <c r="G207" s="45">
        <f t="shared" si="21"/>
        <v>1.7673391611225909E-3</v>
      </c>
      <c r="H207" s="254">
        <f t="shared" si="22"/>
        <v>7.8300194194375257</v>
      </c>
      <c r="I207" s="43">
        <f t="shared" si="19"/>
        <v>1.7226042722762556</v>
      </c>
      <c r="J207" s="43">
        <v>2.9124738127753451</v>
      </c>
      <c r="K207" s="43">
        <v>5.9738653045286819E-2</v>
      </c>
      <c r="L207" s="45">
        <f t="shared" si="18"/>
        <v>2.6017524215900319E-2</v>
      </c>
    </row>
    <row r="208" spans="1:12" x14ac:dyDescent="0.25">
      <c r="A208" s="65">
        <f t="shared" si="20"/>
        <v>203</v>
      </c>
      <c r="B208" s="68" t="s">
        <v>2237</v>
      </c>
      <c r="C208" s="68">
        <v>973.8</v>
      </c>
      <c r="D208" s="68"/>
      <c r="E208" s="68"/>
      <c r="F208" s="68">
        <f t="shared" si="13"/>
        <v>973.8</v>
      </c>
      <c r="G208" s="45">
        <f t="shared" si="21"/>
        <v>3.575062058789321E-3</v>
      </c>
      <c r="H208" s="254">
        <f t="shared" si="22"/>
        <v>15.838954945260207</v>
      </c>
      <c r="I208" s="43">
        <f t="shared" si="19"/>
        <v>3.4845700879572457</v>
      </c>
      <c r="J208" s="43">
        <v>5.8914977126726864</v>
      </c>
      <c r="K208" s="43">
        <v>0.12084233555359435</v>
      </c>
      <c r="L208" s="45">
        <f t="shared" si="18"/>
        <v>2.6017524215900322E-2</v>
      </c>
    </row>
    <row r="209" spans="1:12" x14ac:dyDescent="0.25">
      <c r="A209" s="65">
        <f t="shared" si="20"/>
        <v>204</v>
      </c>
      <c r="B209" s="68" t="s">
        <v>2238</v>
      </c>
      <c r="C209" s="68">
        <v>724.7</v>
      </c>
      <c r="D209" s="68">
        <v>41.9</v>
      </c>
      <c r="E209" s="68"/>
      <c r="F209" s="68">
        <f t="shared" si="13"/>
        <v>766.6</v>
      </c>
      <c r="G209" s="45">
        <f t="shared" si="21"/>
        <v>2.8143793122488124E-3</v>
      </c>
      <c r="H209" s="254">
        <f t="shared" si="22"/>
        <v>12.468826104987137</v>
      </c>
      <c r="I209" s="43">
        <f t="shared" si="19"/>
        <v>2.7431417430971701</v>
      </c>
      <c r="J209" s="43">
        <v>4.637936071611092</v>
      </c>
      <c r="K209" s="43">
        <v>9.5130144213786627E-2</v>
      </c>
      <c r="L209" s="45">
        <f t="shared" si="18"/>
        <v>2.6017524215900322E-2</v>
      </c>
    </row>
    <row r="210" spans="1:12" x14ac:dyDescent="0.25">
      <c r="A210" s="65">
        <f t="shared" si="20"/>
        <v>205</v>
      </c>
      <c r="B210" s="68" t="s">
        <v>2239</v>
      </c>
      <c r="C210" s="68">
        <v>743.6</v>
      </c>
      <c r="D210" s="68"/>
      <c r="E210" s="68"/>
      <c r="F210" s="68">
        <f t="shared" si="13"/>
        <v>743.6</v>
      </c>
      <c r="G210" s="45">
        <f t="shared" si="21"/>
        <v>2.7299405903837945E-3</v>
      </c>
      <c r="H210" s="254">
        <f t="shared" si="22"/>
        <v>12.094728791636362</v>
      </c>
      <c r="I210" s="43">
        <f t="shared" si="19"/>
        <v>2.6608403341599995</v>
      </c>
      <c r="J210" s="43">
        <v>4.4987858894469186</v>
      </c>
      <c r="K210" s="43">
        <v>9.2275991700197929E-2</v>
      </c>
      <c r="L210" s="45">
        <f t="shared" si="18"/>
        <v>2.6017524215900322E-2</v>
      </c>
    </row>
    <row r="211" spans="1:12" x14ac:dyDescent="0.25">
      <c r="A211" s="65">
        <f t="shared" si="20"/>
        <v>206</v>
      </c>
      <c r="B211" s="68" t="s">
        <v>2240</v>
      </c>
      <c r="C211" s="68">
        <v>682.02</v>
      </c>
      <c r="D211" s="68"/>
      <c r="E211" s="68">
        <v>80.3</v>
      </c>
      <c r="F211" s="68">
        <f t="shared" si="13"/>
        <v>762.31999999999994</v>
      </c>
      <c r="G211" s="45">
        <f t="shared" si="21"/>
        <v>2.7986663674843654E-3</v>
      </c>
      <c r="H211" s="254">
        <f t="shared" si="22"/>
        <v>12.399211474502732</v>
      </c>
      <c r="I211" s="43">
        <f t="shared" si="19"/>
        <v>2.727826524390601</v>
      </c>
      <c r="J211" s="43">
        <v>4.6120420377127145</v>
      </c>
      <c r="K211" s="43">
        <v>9.4599023659084042E-2</v>
      </c>
      <c r="L211" s="45">
        <f t="shared" si="18"/>
        <v>2.6017524215900319E-2</v>
      </c>
    </row>
    <row r="212" spans="1:12" x14ac:dyDescent="0.25">
      <c r="A212" s="65">
        <f t="shared" si="20"/>
        <v>207</v>
      </c>
      <c r="B212" s="68" t="s">
        <v>2241</v>
      </c>
      <c r="C212" s="68">
        <v>509.8</v>
      </c>
      <c r="D212" s="68"/>
      <c r="E212" s="68">
        <v>20.7</v>
      </c>
      <c r="F212" s="68">
        <f t="shared" si="13"/>
        <v>530.5</v>
      </c>
      <c r="G212" s="45">
        <f t="shared" si="21"/>
        <v>1.9475974760605203E-3</v>
      </c>
      <c r="H212" s="254">
        <f t="shared" si="22"/>
        <v>8.6286358579385283</v>
      </c>
      <c r="I212" s="43">
        <f t="shared" si="19"/>
        <v>1.8982998887464761</v>
      </c>
      <c r="J212" s="43">
        <v>3.2095292016562538</v>
      </c>
      <c r="K212" s="43">
        <v>6.5831648193860962E-2</v>
      </c>
      <c r="L212" s="45">
        <f t="shared" si="18"/>
        <v>2.6017524215900322E-2</v>
      </c>
    </row>
    <row r="213" spans="1:12" x14ac:dyDescent="0.25">
      <c r="A213" s="65">
        <f t="shared" si="20"/>
        <v>208</v>
      </c>
      <c r="B213" s="68" t="s">
        <v>2242</v>
      </c>
      <c r="C213" s="68">
        <v>548.4</v>
      </c>
      <c r="D213" s="68"/>
      <c r="E213" s="68">
        <v>39</v>
      </c>
      <c r="F213" s="68">
        <f t="shared" si="13"/>
        <v>587.4</v>
      </c>
      <c r="G213" s="45">
        <f t="shared" si="21"/>
        <v>2.1564915314570211E-3</v>
      </c>
      <c r="H213" s="254">
        <f t="shared" si="22"/>
        <v>9.554120080967186</v>
      </c>
      <c r="I213" s="43">
        <f t="shared" si="19"/>
        <v>2.1019064178127809</v>
      </c>
      <c r="J213" s="43">
        <v>3.5537746523145772</v>
      </c>
      <c r="K213" s="43">
        <v>7.2892573325304286E-2</v>
      </c>
      <c r="L213" s="45">
        <f t="shared" si="18"/>
        <v>2.6017524215900326E-2</v>
      </c>
    </row>
    <row r="214" spans="1:12" x14ac:dyDescent="0.25">
      <c r="A214" s="65">
        <f t="shared" si="20"/>
        <v>209</v>
      </c>
      <c r="B214" s="68" t="s">
        <v>2243</v>
      </c>
      <c r="C214" s="68">
        <v>450.9</v>
      </c>
      <c r="D214" s="68"/>
      <c r="E214" s="68">
        <v>36</v>
      </c>
      <c r="F214" s="68">
        <f t="shared" si="13"/>
        <v>486.9</v>
      </c>
      <c r="G214" s="45">
        <f t="shared" si="21"/>
        <v>1.7875310293946605E-3</v>
      </c>
      <c r="H214" s="254">
        <f t="shared" si="22"/>
        <v>7.9194774726301036</v>
      </c>
      <c r="I214" s="43">
        <f t="shared" si="19"/>
        <v>1.7422850439786228</v>
      </c>
      <c r="J214" s="43">
        <v>2.9457488563363432</v>
      </c>
      <c r="K214" s="43">
        <v>6.0421167776797173E-2</v>
      </c>
      <c r="L214" s="45">
        <f t="shared" si="18"/>
        <v>2.6017524215900322E-2</v>
      </c>
    </row>
    <row r="215" spans="1:12" x14ac:dyDescent="0.25">
      <c r="A215" s="65">
        <f t="shared" si="20"/>
        <v>210</v>
      </c>
      <c r="B215" s="68" t="s">
        <v>2244</v>
      </c>
      <c r="C215" s="68">
        <v>1505.5</v>
      </c>
      <c r="D215" s="68">
        <v>827.5</v>
      </c>
      <c r="E215" s="68"/>
      <c r="F215" s="68">
        <f t="shared" si="13"/>
        <v>2333</v>
      </c>
      <c r="G215" s="45">
        <f t="shared" si="21"/>
        <v>8.5650233961342016E-3</v>
      </c>
      <c r="H215" s="254">
        <f t="shared" si="22"/>
        <v>37.946479654232967</v>
      </c>
      <c r="I215" s="43">
        <f t="shared" si="19"/>
        <v>8.3482255239312533</v>
      </c>
      <c r="J215" s="43">
        <v>14.114668477783297</v>
      </c>
      <c r="K215" s="43">
        <v>0.28951033974793139</v>
      </c>
      <c r="L215" s="45">
        <f t="shared" si="18"/>
        <v>2.6017524215900322E-2</v>
      </c>
    </row>
    <row r="216" spans="1:12" x14ac:dyDescent="0.25">
      <c r="A216" s="65">
        <f t="shared" si="20"/>
        <v>211</v>
      </c>
      <c r="B216" s="68" t="s">
        <v>2245</v>
      </c>
      <c r="C216" s="68">
        <v>922.6</v>
      </c>
      <c r="D216" s="68"/>
      <c r="E216" s="68">
        <v>33</v>
      </c>
      <c r="F216" s="68">
        <f t="shared" si="13"/>
        <v>955.6</v>
      </c>
      <c r="G216" s="45">
        <f t="shared" si="21"/>
        <v>3.508245331052655E-3</v>
      </c>
      <c r="H216" s="254">
        <f t="shared" si="22"/>
        <v>15.542930114695681</v>
      </c>
      <c r="I216" s="43">
        <f t="shared" si="19"/>
        <v>3.4194446252330497</v>
      </c>
      <c r="J216" s="43">
        <v>5.7813875685253846</v>
      </c>
      <c r="K216" s="43">
        <v>0.11858383226023286</v>
      </c>
      <c r="L216" s="45">
        <f t="shared" si="18"/>
        <v>2.6017524215900322E-2</v>
      </c>
    </row>
    <row r="217" spans="1:12" x14ac:dyDescent="0.25">
      <c r="A217" s="65">
        <f t="shared" si="20"/>
        <v>212</v>
      </c>
      <c r="B217" s="68" t="s">
        <v>2246</v>
      </c>
      <c r="C217" s="68">
        <v>1175.5</v>
      </c>
      <c r="D217" s="68"/>
      <c r="E217" s="68"/>
      <c r="F217" s="68">
        <f t="shared" si="13"/>
        <v>1175.5</v>
      </c>
      <c r="G217" s="45">
        <f t="shared" si="21"/>
        <v>4.3155529370577598E-3</v>
      </c>
      <c r="H217" s="254">
        <f t="shared" si="22"/>
        <v>19.119625732340698</v>
      </c>
      <c r="I217" s="43">
        <f t="shared" si="19"/>
        <v>4.2063176611149533</v>
      </c>
      <c r="J217" s="43">
        <v>7.1117843101732827</v>
      </c>
      <c r="K217" s="43">
        <v>0.14587201216189172</v>
      </c>
      <c r="L217" s="45">
        <f t="shared" si="18"/>
        <v>2.6017524215900322E-2</v>
      </c>
    </row>
    <row r="218" spans="1:12" x14ac:dyDescent="0.25">
      <c r="A218" s="65">
        <f t="shared" si="20"/>
        <v>213</v>
      </c>
      <c r="B218" s="68" t="s">
        <v>2247</v>
      </c>
      <c r="C218" s="68">
        <v>504.4</v>
      </c>
      <c r="D218" s="68">
        <v>189.5</v>
      </c>
      <c r="E218" s="68"/>
      <c r="F218" s="68">
        <f t="shared" si="13"/>
        <v>693.9</v>
      </c>
      <c r="G218" s="45">
        <f t="shared" si="21"/>
        <v>2.5474795261798211E-3</v>
      </c>
      <c r="H218" s="254">
        <f t="shared" si="22"/>
        <v>11.286353292787078</v>
      </c>
      <c r="I218" s="43">
        <f t="shared" si="19"/>
        <v>2.4829977244131571</v>
      </c>
      <c r="J218" s="43">
        <v>4.1981004958139012</v>
      </c>
      <c r="K218" s="43">
        <v>8.6108540399095407E-2</v>
      </c>
      <c r="L218" s="45">
        <f t="shared" si="18"/>
        <v>2.6017524215900322E-2</v>
      </c>
    </row>
    <row r="219" spans="1:12" x14ac:dyDescent="0.25">
      <c r="A219" s="65">
        <f t="shared" si="20"/>
        <v>214</v>
      </c>
      <c r="B219" s="68" t="s">
        <v>2248</v>
      </c>
      <c r="C219" s="68">
        <v>606.6</v>
      </c>
      <c r="D219" s="68"/>
      <c r="E219" s="68"/>
      <c r="F219" s="68">
        <f t="shared" si="13"/>
        <v>606.6</v>
      </c>
      <c r="G219" s="45">
        <f t="shared" si="21"/>
        <v>2.2269795079704275E-3</v>
      </c>
      <c r="H219" s="254">
        <f t="shared" si="22"/>
        <v>9.8664100121121816</v>
      </c>
      <c r="I219" s="43">
        <f t="shared" si="19"/>
        <v>2.1706102026646801</v>
      </c>
      <c r="J219" s="43">
        <v>3.6699348043820619</v>
      </c>
      <c r="K219" s="43">
        <v>7.5275170206213105E-2</v>
      </c>
      <c r="L219" s="45">
        <f t="shared" si="18"/>
        <v>2.6017524215900322E-2</v>
      </c>
    </row>
    <row r="220" spans="1:12" x14ac:dyDescent="0.25">
      <c r="A220" s="65">
        <f t="shared" si="20"/>
        <v>215</v>
      </c>
      <c r="B220" s="68" t="s">
        <v>2249</v>
      </c>
      <c r="C220" s="68">
        <v>520.5</v>
      </c>
      <c r="D220" s="68"/>
      <c r="E220" s="68"/>
      <c r="F220" s="68">
        <f t="shared" si="13"/>
        <v>520.5</v>
      </c>
      <c r="G220" s="45">
        <f t="shared" si="21"/>
        <v>1.9108849882931214E-3</v>
      </c>
      <c r="H220" s="254">
        <f t="shared" si="22"/>
        <v>8.465984852133845</v>
      </c>
      <c r="I220" s="43">
        <f t="shared" si="19"/>
        <v>1.862516667469446</v>
      </c>
      <c r="J220" s="43">
        <v>3.1490291224544391</v>
      </c>
      <c r="K220" s="43">
        <v>6.4590712318387616E-2</v>
      </c>
      <c r="L220" s="45">
        <f t="shared" si="18"/>
        <v>2.6017524215900322E-2</v>
      </c>
    </row>
    <row r="221" spans="1:12" x14ac:dyDescent="0.25">
      <c r="A221" s="65">
        <f t="shared" si="20"/>
        <v>216</v>
      </c>
      <c r="B221" s="68" t="s">
        <v>2250</v>
      </c>
      <c r="C221" s="68">
        <v>539.9</v>
      </c>
      <c r="D221" s="68"/>
      <c r="E221" s="68"/>
      <c r="F221" s="68">
        <f t="shared" si="13"/>
        <v>539.9</v>
      </c>
      <c r="G221" s="45">
        <f t="shared" si="21"/>
        <v>1.9821072145618755E-3</v>
      </c>
      <c r="H221" s="254">
        <f t="shared" si="22"/>
        <v>8.7815278033949333</v>
      </c>
      <c r="I221" s="43">
        <f t="shared" si="19"/>
        <v>1.9319361167468854</v>
      </c>
      <c r="J221" s="43">
        <v>3.2663992761059593</v>
      </c>
      <c r="K221" s="43">
        <v>6.69981279168059E-2</v>
      </c>
      <c r="L221" s="45">
        <f t="shared" si="18"/>
        <v>2.6017524215900326E-2</v>
      </c>
    </row>
    <row r="222" spans="1:12" x14ac:dyDescent="0.25">
      <c r="A222" s="65">
        <f t="shared" si="20"/>
        <v>217</v>
      </c>
      <c r="B222" s="68" t="s">
        <v>2251</v>
      </c>
      <c r="C222" s="68">
        <v>595.5</v>
      </c>
      <c r="D222" s="68"/>
      <c r="E222" s="68"/>
      <c r="F222" s="68">
        <f t="shared" si="13"/>
        <v>595.5</v>
      </c>
      <c r="G222" s="45">
        <f t="shared" si="21"/>
        <v>2.1862286465486143E-3</v>
      </c>
      <c r="H222" s="254">
        <f t="shared" si="22"/>
        <v>9.6858673956689803</v>
      </c>
      <c r="I222" s="43">
        <f t="shared" si="19"/>
        <v>2.1308908270471756</v>
      </c>
      <c r="J222" s="43">
        <v>3.6027797164680466</v>
      </c>
      <c r="K222" s="43">
        <v>7.3897731384437698E-2</v>
      </c>
      <c r="L222" s="45">
        <f t="shared" si="18"/>
        <v>2.6017524215900319E-2</v>
      </c>
    </row>
    <row r="223" spans="1:12" x14ac:dyDescent="0.25">
      <c r="A223" s="65">
        <f t="shared" si="20"/>
        <v>218</v>
      </c>
      <c r="B223" s="68" t="s">
        <v>2252</v>
      </c>
      <c r="C223" s="68">
        <v>711.4</v>
      </c>
      <c r="D223" s="68"/>
      <c r="E223" s="68">
        <v>63.4</v>
      </c>
      <c r="F223" s="68">
        <f t="shared" si="13"/>
        <v>774.8</v>
      </c>
      <c r="G223" s="45">
        <f t="shared" si="21"/>
        <v>2.8444835522180795E-3</v>
      </c>
      <c r="H223" s="254">
        <f t="shared" si="22"/>
        <v>12.602199929746979</v>
      </c>
      <c r="I223" s="43">
        <f t="shared" si="19"/>
        <v>2.7724839845443352</v>
      </c>
      <c r="J223" s="43">
        <v>4.6875461365565796</v>
      </c>
      <c r="K223" s="43">
        <v>9.6147711631674779E-2</v>
      </c>
      <c r="L223" s="45">
        <f t="shared" si="18"/>
        <v>2.6017524215900326E-2</v>
      </c>
    </row>
    <row r="224" spans="1:12" x14ac:dyDescent="0.25">
      <c r="A224" s="65">
        <f t="shared" si="20"/>
        <v>219</v>
      </c>
      <c r="B224" s="68" t="s">
        <v>2253</v>
      </c>
      <c r="C224" s="68">
        <v>762.1</v>
      </c>
      <c r="D224" s="68">
        <v>53.2</v>
      </c>
      <c r="E224" s="68"/>
      <c r="F224" s="68">
        <f t="shared" si="13"/>
        <v>815.30000000000007</v>
      </c>
      <c r="G224" s="45">
        <f t="shared" si="21"/>
        <v>2.9931691276760459E-3</v>
      </c>
      <c r="H224" s="254">
        <f t="shared" si="22"/>
        <v>13.260936503255953</v>
      </c>
      <c r="I224" s="43">
        <f t="shared" si="19"/>
        <v>2.9174060307163097</v>
      </c>
      <c r="J224" s="43">
        <v>4.9325714573239283</v>
      </c>
      <c r="K224" s="43">
        <v>0.10117350192734183</v>
      </c>
      <c r="L224" s="45">
        <f t="shared" si="18"/>
        <v>2.6017524215900319E-2</v>
      </c>
    </row>
    <row r="225" spans="1:12" x14ac:dyDescent="0.25">
      <c r="A225" s="65">
        <f t="shared" si="20"/>
        <v>220</v>
      </c>
      <c r="B225" s="68" t="s">
        <v>2254</v>
      </c>
      <c r="C225" s="68">
        <v>707.8</v>
      </c>
      <c r="D225" s="68">
        <v>33.1</v>
      </c>
      <c r="E225" s="68"/>
      <c r="F225" s="68">
        <f t="shared" si="13"/>
        <v>740.9</v>
      </c>
      <c r="G225" s="45">
        <f t="shared" si="21"/>
        <v>2.7200282186865968E-3</v>
      </c>
      <c r="H225" s="254">
        <f t="shared" si="22"/>
        <v>12.050813020069098</v>
      </c>
      <c r="I225" s="43">
        <f t="shared" si="19"/>
        <v>2.6511788644152015</v>
      </c>
      <c r="J225" s="43">
        <v>4.4824508680624282</v>
      </c>
      <c r="K225" s="43">
        <v>9.1940939013820125E-2</v>
      </c>
      <c r="L225" s="45">
        <f t="shared" si="18"/>
        <v>2.6017524215900326E-2</v>
      </c>
    </row>
    <row r="226" spans="1:12" x14ac:dyDescent="0.25">
      <c r="A226" s="65">
        <f t="shared" si="20"/>
        <v>221</v>
      </c>
      <c r="B226" s="68" t="s">
        <v>2255</v>
      </c>
      <c r="C226" s="68">
        <v>952</v>
      </c>
      <c r="D226" s="68">
        <v>67.7</v>
      </c>
      <c r="E226" s="68">
        <v>127.2</v>
      </c>
      <c r="F226" s="68">
        <f t="shared" si="13"/>
        <v>1146.9000000000001</v>
      </c>
      <c r="G226" s="45">
        <f t="shared" si="21"/>
        <v>4.2105552220429989E-3</v>
      </c>
      <c r="H226" s="254">
        <f t="shared" si="22"/>
        <v>18.654443855739302</v>
      </c>
      <c r="I226" s="43">
        <f t="shared" si="19"/>
        <v>4.1039776482626467</v>
      </c>
      <c r="J226" s="43">
        <v>6.9387540836560948</v>
      </c>
      <c r="K226" s="43">
        <v>0.14232293555803796</v>
      </c>
      <c r="L226" s="45">
        <f t="shared" si="18"/>
        <v>2.6017524215900322E-2</v>
      </c>
    </row>
    <row r="227" spans="1:12" x14ac:dyDescent="0.25">
      <c r="A227" s="65">
        <f t="shared" si="20"/>
        <v>222</v>
      </c>
      <c r="B227" s="68" t="s">
        <v>2256</v>
      </c>
      <c r="C227" s="68">
        <v>348.4</v>
      </c>
      <c r="D227" s="68"/>
      <c r="E227" s="68">
        <v>48</v>
      </c>
      <c r="F227" s="68">
        <f t="shared" si="13"/>
        <v>396.4</v>
      </c>
      <c r="G227" s="45">
        <f t="shared" si="21"/>
        <v>1.455283015099699E-3</v>
      </c>
      <c r="H227" s="254">
        <f t="shared" si="22"/>
        <v>6.4474858700977062</v>
      </c>
      <c r="I227" s="43">
        <f t="shared" si="19"/>
        <v>1.4184468914214954</v>
      </c>
      <c r="J227" s="43">
        <v>2.3982231395599229</v>
      </c>
      <c r="K227" s="43">
        <v>4.9190698103763392E-2</v>
      </c>
      <c r="L227" s="45">
        <f t="shared" si="18"/>
        <v>2.6017524215900322E-2</v>
      </c>
    </row>
    <row r="228" spans="1:12" x14ac:dyDescent="0.25">
      <c r="A228" s="65">
        <f t="shared" si="20"/>
        <v>223</v>
      </c>
      <c r="B228" s="68" t="s">
        <v>2257</v>
      </c>
      <c r="C228" s="68">
        <v>337.8</v>
      </c>
      <c r="D228" s="68"/>
      <c r="E228" s="68">
        <v>23.4</v>
      </c>
      <c r="F228" s="68">
        <f t="shared" si="13"/>
        <v>361.2</v>
      </c>
      <c r="G228" s="45">
        <f t="shared" si="21"/>
        <v>1.3260550581584542E-3</v>
      </c>
      <c r="H228" s="254">
        <f t="shared" si="22"/>
        <v>5.8749543296652149</v>
      </c>
      <c r="I228" s="43">
        <f t="shared" si="19"/>
        <v>1.2924899525263474</v>
      </c>
      <c r="J228" s="43">
        <v>2.1852628607695364</v>
      </c>
      <c r="K228" s="43">
        <v>4.4822603822097219E-2</v>
      </c>
      <c r="L228" s="45">
        <f t="shared" si="18"/>
        <v>2.6017524215900322E-2</v>
      </c>
    </row>
    <row r="229" spans="1:12" x14ac:dyDescent="0.25">
      <c r="A229" s="65">
        <f t="shared" si="20"/>
        <v>224</v>
      </c>
      <c r="B229" s="68" t="s">
        <v>2258</v>
      </c>
      <c r="C229" s="68">
        <v>699.3</v>
      </c>
      <c r="D229" s="68"/>
      <c r="E229" s="68">
        <v>36.700000000000003</v>
      </c>
      <c r="F229" s="68">
        <f t="shared" si="13"/>
        <v>736</v>
      </c>
      <c r="G229" s="45">
        <f t="shared" si="21"/>
        <v>2.7020390996805714E-3</v>
      </c>
      <c r="H229" s="254">
        <f t="shared" si="22"/>
        <v>11.971114027224802</v>
      </c>
      <c r="I229" s="43">
        <f t="shared" si="19"/>
        <v>2.6336450859894565</v>
      </c>
      <c r="J229" s="43">
        <v>4.4528058292535402</v>
      </c>
      <c r="K229" s="43">
        <v>9.1332880434838198E-2</v>
      </c>
      <c r="L229" s="45">
        <f t="shared" si="18"/>
        <v>2.6017524215900322E-2</v>
      </c>
    </row>
    <row r="230" spans="1:12" x14ac:dyDescent="0.25">
      <c r="A230" s="65">
        <f t="shared" si="20"/>
        <v>225</v>
      </c>
      <c r="B230" s="68" t="s">
        <v>2259</v>
      </c>
      <c r="C230" s="68">
        <v>478.8</v>
      </c>
      <c r="D230" s="68"/>
      <c r="E230" s="68"/>
      <c r="F230" s="68">
        <f t="shared" si="13"/>
        <v>478.8</v>
      </c>
      <c r="G230" s="45">
        <f t="shared" si="21"/>
        <v>1.7577939143030674E-3</v>
      </c>
      <c r="H230" s="254">
        <f t="shared" si="22"/>
        <v>7.7877301579283094</v>
      </c>
      <c r="I230" s="43">
        <f t="shared" si="19"/>
        <v>1.7133006347442281</v>
      </c>
      <c r="J230" s="43">
        <v>2.8967437921828734</v>
      </c>
      <c r="K230" s="43">
        <v>5.9416009717663761E-2</v>
      </c>
      <c r="L230" s="45">
        <f t="shared" si="18"/>
        <v>2.6017524215900322E-2</v>
      </c>
    </row>
    <row r="231" spans="1:12" x14ac:dyDescent="0.25">
      <c r="A231" s="65">
        <f t="shared" si="20"/>
        <v>226</v>
      </c>
      <c r="B231" s="68" t="s">
        <v>2260</v>
      </c>
      <c r="C231" s="68">
        <v>676.9</v>
      </c>
      <c r="D231" s="68"/>
      <c r="E231" s="68"/>
      <c r="F231" s="68">
        <f t="shared" si="13"/>
        <v>676.9</v>
      </c>
      <c r="G231" s="45">
        <f t="shared" si="21"/>
        <v>2.4850682969752426E-3</v>
      </c>
      <c r="H231" s="254">
        <f t="shared" si="22"/>
        <v>11.009846582919113</v>
      </c>
      <c r="I231" s="43">
        <f t="shared" si="19"/>
        <v>2.4221662482422048</v>
      </c>
      <c r="J231" s="43">
        <v>4.0952503611708169</v>
      </c>
      <c r="K231" s="43">
        <v>8.3998949410790724E-2</v>
      </c>
      <c r="L231" s="45">
        <f t="shared" si="18"/>
        <v>2.6017524215900322E-2</v>
      </c>
    </row>
    <row r="232" spans="1:12" x14ac:dyDescent="0.25">
      <c r="A232" s="65">
        <f t="shared" si="20"/>
        <v>227</v>
      </c>
      <c r="B232" s="68" t="s">
        <v>2261</v>
      </c>
      <c r="C232" s="68">
        <v>893.8</v>
      </c>
      <c r="D232" s="68"/>
      <c r="E232" s="68"/>
      <c r="F232" s="68">
        <f t="shared" si="13"/>
        <v>893.8</v>
      </c>
      <c r="G232" s="45">
        <f t="shared" si="21"/>
        <v>3.2813621566501285E-3</v>
      </c>
      <c r="H232" s="254">
        <f t="shared" si="22"/>
        <v>14.537746898822729</v>
      </c>
      <c r="I232" s="43">
        <f t="shared" si="19"/>
        <v>3.1983043177410004</v>
      </c>
      <c r="J232" s="43">
        <v>5.4074970790581709</v>
      </c>
      <c r="K232" s="43">
        <v>0.11091484854980757</v>
      </c>
      <c r="L232" s="45">
        <f t="shared" si="18"/>
        <v>2.6017524215900326E-2</v>
      </c>
    </row>
    <row r="233" spans="1:12" x14ac:dyDescent="0.25">
      <c r="A233" s="65">
        <f t="shared" si="20"/>
        <v>228</v>
      </c>
      <c r="B233" s="68" t="s">
        <v>2262</v>
      </c>
      <c r="C233" s="68">
        <v>467.4</v>
      </c>
      <c r="D233" s="68"/>
      <c r="E233" s="68">
        <v>8.6</v>
      </c>
      <c r="F233" s="68">
        <f t="shared" si="13"/>
        <v>476</v>
      </c>
      <c r="G233" s="45">
        <f t="shared" si="21"/>
        <v>1.7475144177281955E-3</v>
      </c>
      <c r="H233" s="254">
        <f t="shared" si="22"/>
        <v>7.7421878763029968</v>
      </c>
      <c r="I233" s="43">
        <f t="shared" si="19"/>
        <v>1.7032813327866594</v>
      </c>
      <c r="J233" s="43">
        <v>2.8798037700063657</v>
      </c>
      <c r="K233" s="43">
        <v>5.9068547672531231E-2</v>
      </c>
      <c r="L233" s="45">
        <f t="shared" si="18"/>
        <v>2.6017524215900322E-2</v>
      </c>
    </row>
    <row r="234" spans="1:12" x14ac:dyDescent="0.25">
      <c r="A234" s="65">
        <f t="shared" si="20"/>
        <v>229</v>
      </c>
      <c r="B234" s="68" t="s">
        <v>2263</v>
      </c>
      <c r="C234" s="68">
        <v>324.10000000000002</v>
      </c>
      <c r="D234" s="68"/>
      <c r="E234" s="68"/>
      <c r="F234" s="68">
        <f t="shared" si="13"/>
        <v>324.10000000000002</v>
      </c>
      <c r="G234" s="45">
        <f t="shared" si="21"/>
        <v>1.1898517285414039E-3</v>
      </c>
      <c r="H234" s="254">
        <f t="shared" si="22"/>
        <v>5.2715190981298354</v>
      </c>
      <c r="I234" s="43">
        <f t="shared" si="19"/>
        <v>1.1597342015885639</v>
      </c>
      <c r="J234" s="43">
        <v>1.9608075669308049</v>
      </c>
      <c r="K234" s="43">
        <v>4.0218731724091121E-2</v>
      </c>
      <c r="L234" s="45">
        <f t="shared" si="18"/>
        <v>2.6017524215900322E-2</v>
      </c>
    </row>
    <row r="235" spans="1:12" x14ac:dyDescent="0.25">
      <c r="A235" s="65">
        <f t="shared" si="20"/>
        <v>230</v>
      </c>
      <c r="B235" s="68" t="s">
        <v>2264</v>
      </c>
      <c r="C235" s="68">
        <v>433.9</v>
      </c>
      <c r="D235" s="68"/>
      <c r="E235" s="68"/>
      <c r="F235" s="68">
        <f t="shared" si="13"/>
        <v>433.9</v>
      </c>
      <c r="G235" s="45">
        <f t="shared" si="21"/>
        <v>1.5929548442274455E-3</v>
      </c>
      <c r="H235" s="254">
        <f t="shared" si="22"/>
        <v>7.0574271418652739</v>
      </c>
      <c r="I235" s="43">
        <f t="shared" si="19"/>
        <v>1.5526339712103603</v>
      </c>
      <c r="J235" s="43">
        <v>2.6250984365667267</v>
      </c>
      <c r="K235" s="43">
        <v>5.384420763678844E-2</v>
      </c>
      <c r="L235" s="45">
        <f t="shared" si="18"/>
        <v>2.6017524215900326E-2</v>
      </c>
    </row>
    <row r="236" spans="1:12" x14ac:dyDescent="0.25">
      <c r="A236" s="65">
        <f t="shared" si="20"/>
        <v>231</v>
      </c>
      <c r="B236" s="68" t="s">
        <v>2265</v>
      </c>
      <c r="C236" s="68">
        <v>375.2</v>
      </c>
      <c r="D236" s="68"/>
      <c r="E236" s="68"/>
      <c r="F236" s="68">
        <f t="shared" si="13"/>
        <v>375.2</v>
      </c>
      <c r="G236" s="45">
        <f t="shared" si="21"/>
        <v>1.3774525410328129E-3</v>
      </c>
      <c r="H236" s="254">
        <f t="shared" si="22"/>
        <v>6.1026657377917735</v>
      </c>
      <c r="I236" s="43">
        <f t="shared" si="19"/>
        <v>1.3425864623141901</v>
      </c>
      <c r="J236" s="43">
        <v>2.2699629716520762</v>
      </c>
      <c r="K236" s="43">
        <v>4.6559914047759901E-2</v>
      </c>
      <c r="L236" s="45">
        <f t="shared" si="18"/>
        <v>2.6017524215900319E-2</v>
      </c>
    </row>
    <row r="237" spans="1:12" x14ac:dyDescent="0.25">
      <c r="A237" s="65">
        <f t="shared" si="20"/>
        <v>232</v>
      </c>
      <c r="B237" s="68" t="s">
        <v>2266</v>
      </c>
      <c r="C237" s="68">
        <v>375.1</v>
      </c>
      <c r="D237" s="68"/>
      <c r="E237" s="68">
        <v>120.5</v>
      </c>
      <c r="F237" s="68">
        <f t="shared" si="13"/>
        <v>495.6</v>
      </c>
      <c r="G237" s="45">
        <f t="shared" si="21"/>
        <v>1.8194708937522978E-3</v>
      </c>
      <c r="H237" s="254">
        <f t="shared" si="22"/>
        <v>8.0609838476801787</v>
      </c>
      <c r="I237" s="43">
        <f t="shared" si="19"/>
        <v>1.7734164464896394</v>
      </c>
      <c r="J237" s="43">
        <v>2.9983839252419218</v>
      </c>
      <c r="K237" s="43">
        <v>6.1500781988458972E-2</v>
      </c>
      <c r="L237" s="45">
        <f t="shared" si="18"/>
        <v>2.6017524215900315E-2</v>
      </c>
    </row>
    <row r="238" spans="1:12" x14ac:dyDescent="0.25">
      <c r="A238" s="65">
        <f t="shared" si="20"/>
        <v>233</v>
      </c>
      <c r="B238" s="68" t="s">
        <v>2267</v>
      </c>
      <c r="C238" s="68">
        <v>534.1</v>
      </c>
      <c r="D238" s="68">
        <v>48.8</v>
      </c>
      <c r="E238" s="68"/>
      <c r="F238" s="68">
        <f t="shared" si="13"/>
        <v>582.9</v>
      </c>
      <c r="G238" s="45">
        <f t="shared" si="21"/>
        <v>2.1399709119616916E-3</v>
      </c>
      <c r="H238" s="254">
        <f t="shared" si="22"/>
        <v>9.4809271283550771</v>
      </c>
      <c r="I238" s="43">
        <f t="shared" si="19"/>
        <v>2.0858039682381171</v>
      </c>
      <c r="J238" s="43">
        <v>3.5265496166737611</v>
      </c>
      <c r="K238" s="43">
        <v>7.2334152181341274E-2</v>
      </c>
      <c r="L238" s="45">
        <f t="shared" si="18"/>
        <v>2.6017524215900322E-2</v>
      </c>
    </row>
    <row r="239" spans="1:12" x14ac:dyDescent="0.25">
      <c r="A239" s="65">
        <f t="shared" si="20"/>
        <v>234</v>
      </c>
      <c r="B239" s="68" t="s">
        <v>2268</v>
      </c>
      <c r="C239" s="68">
        <v>471.8</v>
      </c>
      <c r="D239" s="68"/>
      <c r="E239" s="68"/>
      <c r="F239" s="68">
        <f t="shared" si="13"/>
        <v>471.8</v>
      </c>
      <c r="G239" s="45">
        <f t="shared" si="21"/>
        <v>1.732095172865888E-3</v>
      </c>
      <c r="H239" s="254">
        <f t="shared" si="22"/>
        <v>7.6738744538650296</v>
      </c>
      <c r="I239" s="43">
        <f t="shared" si="19"/>
        <v>1.6882523798503066</v>
      </c>
      <c r="J239" s="43">
        <v>2.8543937367416037</v>
      </c>
      <c r="K239" s="43">
        <v>5.854735460483243E-2</v>
      </c>
      <c r="L239" s="45">
        <f t="shared" si="18"/>
        <v>2.6017524215900319E-2</v>
      </c>
    </row>
    <row r="240" spans="1:12" x14ac:dyDescent="0.25">
      <c r="A240" s="65">
        <f t="shared" si="20"/>
        <v>235</v>
      </c>
      <c r="B240" s="68" t="s">
        <v>2269</v>
      </c>
      <c r="C240" s="68">
        <v>579</v>
      </c>
      <c r="D240" s="68">
        <v>91.8</v>
      </c>
      <c r="E240" s="68"/>
      <c r="F240" s="68">
        <f t="shared" si="13"/>
        <v>670.8</v>
      </c>
      <c r="G240" s="45">
        <f t="shared" si="21"/>
        <v>2.4626736794371292E-3</v>
      </c>
      <c r="H240" s="254">
        <f t="shared" si="22"/>
        <v>10.910629469378257</v>
      </c>
      <c r="I240" s="43">
        <f t="shared" si="19"/>
        <v>2.4003384832632166</v>
      </c>
      <c r="J240" s="43">
        <v>4.0583453128577096</v>
      </c>
      <c r="K240" s="43">
        <v>8.3241978526751984E-2</v>
      </c>
      <c r="L240" s="45">
        <f t="shared" si="18"/>
        <v>2.6017524215900322E-2</v>
      </c>
    </row>
    <row r="241" spans="1:12" x14ac:dyDescent="0.25">
      <c r="A241" s="65">
        <f t="shared" si="20"/>
        <v>236</v>
      </c>
      <c r="B241" s="68" t="s">
        <v>2270</v>
      </c>
      <c r="C241" s="68">
        <v>343.9</v>
      </c>
      <c r="D241" s="68"/>
      <c r="E241" s="68"/>
      <c r="F241" s="68">
        <f t="shared" si="13"/>
        <v>343.9</v>
      </c>
      <c r="G241" s="45">
        <f t="shared" si="21"/>
        <v>1.2625424543208537E-3</v>
      </c>
      <c r="H241" s="254">
        <f t="shared" si="22"/>
        <v>5.5935680896231101</v>
      </c>
      <c r="I241" s="43">
        <f t="shared" si="19"/>
        <v>1.2305849797170842</v>
      </c>
      <c r="J241" s="43">
        <v>2.080597723750397</v>
      </c>
      <c r="K241" s="43">
        <v>4.2675784757528333E-2</v>
      </c>
      <c r="L241" s="45">
        <f t="shared" si="18"/>
        <v>2.6017524215900326E-2</v>
      </c>
    </row>
    <row r="242" spans="1:12" x14ac:dyDescent="0.25">
      <c r="A242" s="65">
        <f t="shared" si="20"/>
        <v>237</v>
      </c>
      <c r="B242" s="68" t="s">
        <v>2271</v>
      </c>
      <c r="C242" s="68">
        <v>664</v>
      </c>
      <c r="D242" s="68"/>
      <c r="E242" s="68">
        <v>35.700000000000003</v>
      </c>
      <c r="F242" s="68">
        <f t="shared" si="13"/>
        <v>699.7</v>
      </c>
      <c r="G242" s="45">
        <f t="shared" si="21"/>
        <v>2.5687727690849129E-3</v>
      </c>
      <c r="H242" s="254">
        <f t="shared" si="22"/>
        <v>11.380690876153798</v>
      </c>
      <c r="I242" s="43">
        <f t="shared" si="19"/>
        <v>2.5037519927538354</v>
      </c>
      <c r="J242" s="43">
        <v>4.2331905417509548</v>
      </c>
      <c r="K242" s="43">
        <v>8.6828283206869958E-2</v>
      </c>
      <c r="L242" s="45">
        <f t="shared" si="18"/>
        <v>2.6017524215900322E-2</v>
      </c>
    </row>
    <row r="243" spans="1:12" x14ac:dyDescent="0.25">
      <c r="A243" s="65">
        <f t="shared" si="20"/>
        <v>238</v>
      </c>
      <c r="B243" s="68" t="s">
        <v>2272</v>
      </c>
      <c r="C243" s="68">
        <v>150.30000000000001</v>
      </c>
      <c r="D243" s="68"/>
      <c r="E243" s="68">
        <v>232.7</v>
      </c>
      <c r="F243" s="68">
        <f t="shared" si="13"/>
        <v>383</v>
      </c>
      <c r="G243" s="45">
        <f t="shared" si="21"/>
        <v>1.4060882814913842E-3</v>
      </c>
      <c r="H243" s="254">
        <f t="shared" si="22"/>
        <v>6.2295335223194286</v>
      </c>
      <c r="I243" s="43">
        <f t="shared" si="19"/>
        <v>1.3704973749102742</v>
      </c>
      <c r="J243" s="43">
        <v>2.3171530334294914</v>
      </c>
      <c r="K243" s="43">
        <v>4.7527844030629117E-2</v>
      </c>
      <c r="L243" s="45">
        <f t="shared" si="18"/>
        <v>2.6017524215900322E-2</v>
      </c>
    </row>
    <row r="244" spans="1:12" x14ac:dyDescent="0.25">
      <c r="A244" s="65">
        <f t="shared" si="20"/>
        <v>239</v>
      </c>
      <c r="B244" s="68" t="s">
        <v>2273</v>
      </c>
      <c r="C244" s="68">
        <v>630.29999999999995</v>
      </c>
      <c r="D244" s="68"/>
      <c r="E244" s="68">
        <v>33.9</v>
      </c>
      <c r="F244" s="68">
        <f t="shared" si="13"/>
        <v>664.19999999999993</v>
      </c>
      <c r="G244" s="45">
        <f t="shared" si="21"/>
        <v>2.4384434375106455E-3</v>
      </c>
      <c r="H244" s="254">
        <f t="shared" si="22"/>
        <v>10.803279805547163</v>
      </c>
      <c r="I244" s="43">
        <f t="shared" si="19"/>
        <v>2.3767215572203759</v>
      </c>
      <c r="J244" s="43">
        <v>4.0184152605845123</v>
      </c>
      <c r="K244" s="43">
        <v>8.2422960848939561E-2</v>
      </c>
      <c r="L244" s="45">
        <f t="shared" si="18"/>
        <v>2.6017524215900326E-2</v>
      </c>
    </row>
    <row r="245" spans="1:12" x14ac:dyDescent="0.25">
      <c r="A245" s="65">
        <f t="shared" si="20"/>
        <v>240</v>
      </c>
      <c r="B245" s="68" t="s">
        <v>2274</v>
      </c>
      <c r="C245" s="68">
        <v>447.75</v>
      </c>
      <c r="D245" s="68"/>
      <c r="E245" s="68"/>
      <c r="F245" s="68">
        <f t="shared" si="13"/>
        <v>447.75</v>
      </c>
      <c r="G245" s="45">
        <f t="shared" si="21"/>
        <v>1.6438016397852932E-3</v>
      </c>
      <c r="H245" s="254">
        <f t="shared" si="22"/>
        <v>7.2826987849047624</v>
      </c>
      <c r="I245" s="43">
        <f t="shared" si="19"/>
        <v>1.6021937326790476</v>
      </c>
      <c r="J245" s="43">
        <v>2.7088910462612397</v>
      </c>
      <c r="K245" s="43">
        <v>5.5562903824319033E-2</v>
      </c>
      <c r="L245" s="45">
        <f t="shared" si="18"/>
        <v>2.6017524215900319E-2</v>
      </c>
    </row>
    <row r="246" spans="1:12" x14ac:dyDescent="0.25">
      <c r="A246" s="65">
        <f t="shared" si="20"/>
        <v>241</v>
      </c>
      <c r="B246" s="68" t="s">
        <v>2275</v>
      </c>
      <c r="C246" s="68">
        <v>688.6</v>
      </c>
      <c r="D246" s="68"/>
      <c r="E246" s="68">
        <v>64.099999999999994</v>
      </c>
      <c r="F246" s="68">
        <f t="shared" si="13"/>
        <v>752.7</v>
      </c>
      <c r="G246" s="45">
        <f t="shared" si="21"/>
        <v>2.7633489542521279E-3</v>
      </c>
      <c r="H246" s="254">
        <f t="shared" si="22"/>
        <v>12.242741206918627</v>
      </c>
      <c r="I246" s="43">
        <f t="shared" si="19"/>
        <v>2.693403065522098</v>
      </c>
      <c r="J246" s="43">
        <v>4.5538409615205699</v>
      </c>
      <c r="K246" s="43">
        <v>9.3405243346878691E-2</v>
      </c>
      <c r="L246" s="45">
        <f t="shared" si="18"/>
        <v>2.6017524215900322E-2</v>
      </c>
    </row>
    <row r="247" spans="1:12" x14ac:dyDescent="0.25">
      <c r="A247" s="65">
        <f t="shared" si="20"/>
        <v>242</v>
      </c>
      <c r="B247" s="68" t="s">
        <v>2276</v>
      </c>
      <c r="C247" s="68">
        <v>675.4</v>
      </c>
      <c r="D247" s="68"/>
      <c r="E247" s="68"/>
      <c r="F247" s="68">
        <f t="shared" si="13"/>
        <v>675.4</v>
      </c>
      <c r="G247" s="45">
        <f t="shared" si="21"/>
        <v>2.4795614238101327E-3</v>
      </c>
      <c r="H247" s="254">
        <f t="shared" si="22"/>
        <v>10.985448932048412</v>
      </c>
      <c r="I247" s="43">
        <f t="shared" si="19"/>
        <v>2.4167987650506504</v>
      </c>
      <c r="J247" s="43">
        <v>4.0861753492905439</v>
      </c>
      <c r="K247" s="43">
        <v>8.381280902946972E-2</v>
      </c>
      <c r="L247" s="45">
        <f t="shared" si="18"/>
        <v>2.6017524215900322E-2</v>
      </c>
    </row>
    <row r="248" spans="1:12" x14ac:dyDescent="0.25">
      <c r="A248" s="65">
        <f t="shared" si="20"/>
        <v>243</v>
      </c>
      <c r="B248" s="68" t="s">
        <v>2277</v>
      </c>
      <c r="C248" s="68">
        <v>633.9</v>
      </c>
      <c r="D248" s="68"/>
      <c r="E248" s="68"/>
      <c r="F248" s="68">
        <f t="shared" si="13"/>
        <v>633.9</v>
      </c>
      <c r="G248" s="45">
        <f t="shared" si="21"/>
        <v>2.3272045995754269E-3</v>
      </c>
      <c r="H248" s="254">
        <f t="shared" si="22"/>
        <v>10.31044725795897</v>
      </c>
      <c r="I248" s="43">
        <f t="shared" si="19"/>
        <v>2.2682983967509736</v>
      </c>
      <c r="J248" s="43">
        <v>3.8351000206030146</v>
      </c>
      <c r="K248" s="43">
        <v>7.8662925146255336E-2</v>
      </c>
      <c r="L248" s="45">
        <f t="shared" si="18"/>
        <v>2.6017524215900315E-2</v>
      </c>
    </row>
    <row r="249" spans="1:12" x14ac:dyDescent="0.25">
      <c r="A249" s="65">
        <f t="shared" si="20"/>
        <v>244</v>
      </c>
      <c r="B249" s="68" t="s">
        <v>2278</v>
      </c>
      <c r="C249" s="68">
        <v>230.9</v>
      </c>
      <c r="D249" s="68">
        <v>51.2</v>
      </c>
      <c r="E249" s="68"/>
      <c r="F249" s="68">
        <f t="shared" si="13"/>
        <v>282.10000000000002</v>
      </c>
      <c r="G249" s="45">
        <f t="shared" si="21"/>
        <v>1.0356592799183276E-3</v>
      </c>
      <c r="H249" s="254">
        <f t="shared" si="22"/>
        <v>4.588384873750158</v>
      </c>
      <c r="I249" s="43">
        <f t="shared" si="19"/>
        <v>1.0094446722250348</v>
      </c>
      <c r="J249" s="43">
        <v>1.7067072342831844</v>
      </c>
      <c r="K249" s="43">
        <v>3.5006801047103069E-2</v>
      </c>
      <c r="L249" s="45">
        <f t="shared" si="18"/>
        <v>2.6017524215900322E-2</v>
      </c>
    </row>
    <row r="250" spans="1:12" x14ac:dyDescent="0.25">
      <c r="A250" s="65">
        <f t="shared" si="20"/>
        <v>245</v>
      </c>
      <c r="B250" s="68" t="s">
        <v>2279</v>
      </c>
      <c r="C250" s="68">
        <v>1262.0999999999999</v>
      </c>
      <c r="D250" s="68"/>
      <c r="E250" s="68">
        <v>163.6</v>
      </c>
      <c r="F250" s="68">
        <f t="shared" si="13"/>
        <v>1425.6999999999998</v>
      </c>
      <c r="G250" s="45">
        <f t="shared" si="21"/>
        <v>5.2340993809980845E-3</v>
      </c>
      <c r="H250" s="254">
        <f t="shared" si="22"/>
        <v>23.189153897573913</v>
      </c>
      <c r="I250" s="43">
        <f t="shared" si="19"/>
        <v>5.1016138574662611</v>
      </c>
      <c r="J250" s="43">
        <v>8.6254962918026781</v>
      </c>
      <c r="K250" s="43">
        <v>0.17692022776623478</v>
      </c>
      <c r="L250" s="45">
        <f t="shared" si="18"/>
        <v>2.6017524215900322E-2</v>
      </c>
    </row>
    <row r="251" spans="1:12" x14ac:dyDescent="0.25">
      <c r="A251" s="65">
        <f t="shared" si="20"/>
        <v>246</v>
      </c>
      <c r="B251" s="68" t="s">
        <v>2280</v>
      </c>
      <c r="C251" s="68">
        <v>332.6</v>
      </c>
      <c r="D251" s="68"/>
      <c r="E251" s="68">
        <v>108.7</v>
      </c>
      <c r="F251" s="68">
        <f t="shared" si="13"/>
        <v>441.3</v>
      </c>
      <c r="G251" s="45">
        <f t="shared" si="21"/>
        <v>1.6201220851753209E-3</v>
      </c>
      <c r="H251" s="254">
        <f t="shared" si="22"/>
        <v>7.1777888861607408</v>
      </c>
      <c r="I251" s="43">
        <f t="shared" si="19"/>
        <v>1.579113554955363</v>
      </c>
      <c r="J251" s="43">
        <v>2.6698684951760696</v>
      </c>
      <c r="K251" s="43">
        <v>5.4762500184638713E-2</v>
      </c>
      <c r="L251" s="45">
        <f t="shared" si="18"/>
        <v>2.6017524215900322E-2</v>
      </c>
    </row>
    <row r="252" spans="1:12" x14ac:dyDescent="0.25">
      <c r="A252" s="65">
        <f t="shared" si="20"/>
        <v>247</v>
      </c>
      <c r="B252" s="68" t="s">
        <v>2281</v>
      </c>
      <c r="C252" s="68">
        <v>511</v>
      </c>
      <c r="D252" s="68"/>
      <c r="E252" s="68">
        <v>141.6</v>
      </c>
      <c r="F252" s="68">
        <f t="shared" si="13"/>
        <v>652.6</v>
      </c>
      <c r="G252" s="45">
        <f t="shared" si="21"/>
        <v>2.3958569517004633E-3</v>
      </c>
      <c r="H252" s="254">
        <f t="shared" si="22"/>
        <v>10.614604638813731</v>
      </c>
      <c r="I252" s="43">
        <f t="shared" si="19"/>
        <v>2.3352130205390207</v>
      </c>
      <c r="J252" s="43">
        <v>3.9482351687104087</v>
      </c>
      <c r="K252" s="43">
        <v>8.0983475233390501E-2</v>
      </c>
      <c r="L252" s="45">
        <f t="shared" si="18"/>
        <v>2.6017524215900326E-2</v>
      </c>
    </row>
    <row r="253" spans="1:12" x14ac:dyDescent="0.25">
      <c r="A253" s="65">
        <f t="shared" si="20"/>
        <v>248</v>
      </c>
      <c r="B253" s="68" t="s">
        <v>2282</v>
      </c>
      <c r="C253" s="68">
        <v>1078.7</v>
      </c>
      <c r="D253" s="68"/>
      <c r="E253" s="68"/>
      <c r="F253" s="68">
        <f t="shared" si="13"/>
        <v>1078.7</v>
      </c>
      <c r="G253" s="45">
        <f t="shared" si="21"/>
        <v>3.9601760554693376E-3</v>
      </c>
      <c r="H253" s="254">
        <f t="shared" si="22"/>
        <v>17.545163996151352</v>
      </c>
      <c r="I253" s="43">
        <f t="shared" si="19"/>
        <v>3.8599360791532975</v>
      </c>
      <c r="J253" s="43">
        <v>6.5261435434997193</v>
      </c>
      <c r="K253" s="43">
        <v>0.13385975288730972</v>
      </c>
      <c r="L253" s="45">
        <f t="shared" si="18"/>
        <v>2.6017524215900322E-2</v>
      </c>
    </row>
    <row r="254" spans="1:12" x14ac:dyDescent="0.25">
      <c r="A254" s="65">
        <f t="shared" si="20"/>
        <v>249</v>
      </c>
      <c r="B254" s="68" t="s">
        <v>2283</v>
      </c>
      <c r="C254" s="68">
        <v>611.4</v>
      </c>
      <c r="D254" s="68"/>
      <c r="E254" s="68">
        <v>112.1</v>
      </c>
      <c r="F254" s="68">
        <f t="shared" si="13"/>
        <v>723.5</v>
      </c>
      <c r="G254" s="45">
        <f t="shared" si="21"/>
        <v>2.6561484899713223E-3</v>
      </c>
      <c r="H254" s="254">
        <f t="shared" si="22"/>
        <v>11.767800269968946</v>
      </c>
      <c r="I254" s="43">
        <f t="shared" si="19"/>
        <v>2.5889160593931684</v>
      </c>
      <c r="J254" s="43">
        <v>4.377180730251272</v>
      </c>
      <c r="K254" s="43">
        <v>8.9781710590496513E-2</v>
      </c>
      <c r="L254" s="45">
        <f t="shared" si="18"/>
        <v>2.6017524215900322E-2</v>
      </c>
    </row>
    <row r="255" spans="1:12" x14ac:dyDescent="0.25">
      <c r="A255" s="65">
        <f t="shared" si="20"/>
        <v>250</v>
      </c>
      <c r="B255" s="68" t="s">
        <v>2284</v>
      </c>
      <c r="C255" s="68">
        <v>690.47</v>
      </c>
      <c r="D255" s="68">
        <v>27.1</v>
      </c>
      <c r="E255" s="68">
        <v>79.3</v>
      </c>
      <c r="F255" s="68">
        <f t="shared" si="13"/>
        <v>796.87</v>
      </c>
      <c r="G255" s="45">
        <f t="shared" si="21"/>
        <v>2.9255080127207293E-3</v>
      </c>
      <c r="H255" s="254">
        <f t="shared" si="22"/>
        <v>12.961170699557918</v>
      </c>
      <c r="I255" s="43">
        <f t="shared" si="19"/>
        <v>2.8514575539027422</v>
      </c>
      <c r="J255" s="43">
        <v>4.8210698113549846</v>
      </c>
      <c r="K255" s="43">
        <v>9.8886457108844444E-2</v>
      </c>
      <c r="L255" s="45">
        <f t="shared" si="18"/>
        <v>2.6017524215900322E-2</v>
      </c>
    </row>
    <row r="256" spans="1:12" x14ac:dyDescent="0.25">
      <c r="A256" s="65">
        <f t="shared" si="20"/>
        <v>251</v>
      </c>
      <c r="B256" s="68" t="s">
        <v>10</v>
      </c>
      <c r="C256" s="68">
        <v>401.2</v>
      </c>
      <c r="D256" s="68"/>
      <c r="E256" s="68">
        <v>112.2</v>
      </c>
      <c r="F256" s="68">
        <f t="shared" si="13"/>
        <v>513.4</v>
      </c>
      <c r="G256" s="45">
        <f t="shared" si="21"/>
        <v>1.884819121978268E-3</v>
      </c>
      <c r="H256" s="254">
        <f t="shared" si="22"/>
        <v>8.350502638012518</v>
      </c>
      <c r="I256" s="43">
        <f t="shared" si="19"/>
        <v>1.8371105803627539</v>
      </c>
      <c r="J256" s="43">
        <v>3.1060740662211512</v>
      </c>
      <c r="K256" s="43">
        <v>6.3709647846801526E-2</v>
      </c>
      <c r="L256" s="45">
        <f t="shared" si="18"/>
        <v>2.6017524215900322E-2</v>
      </c>
    </row>
    <row r="257" spans="1:12" x14ac:dyDescent="0.25">
      <c r="A257" s="65">
        <f t="shared" si="20"/>
        <v>252</v>
      </c>
      <c r="B257" s="68" t="s">
        <v>11</v>
      </c>
      <c r="C257" s="68">
        <v>339.2</v>
      </c>
      <c r="D257" s="68"/>
      <c r="E257" s="68"/>
      <c r="F257" s="68">
        <f t="shared" si="13"/>
        <v>339.2</v>
      </c>
      <c r="G257" s="45">
        <f t="shared" si="21"/>
        <v>1.2452875850701762E-3</v>
      </c>
      <c r="H257" s="254">
        <f t="shared" si="22"/>
        <v>5.5171221168949085</v>
      </c>
      <c r="I257" s="43">
        <f t="shared" si="19"/>
        <v>1.2137668657168799</v>
      </c>
      <c r="J257" s="43">
        <v>2.052162686525544</v>
      </c>
      <c r="K257" s="43">
        <v>4.2092544896055857E-2</v>
      </c>
      <c r="L257" s="45">
        <f t="shared" si="18"/>
        <v>2.6017524215900319E-2</v>
      </c>
    </row>
    <row r="258" spans="1:12" x14ac:dyDescent="0.25">
      <c r="A258" s="65">
        <f t="shared" si="20"/>
        <v>253</v>
      </c>
      <c r="B258" s="68" t="s">
        <v>12</v>
      </c>
      <c r="C258" s="68">
        <v>213.9</v>
      </c>
      <c r="D258" s="68"/>
      <c r="E258" s="68"/>
      <c r="F258" s="68">
        <f t="shared" si="13"/>
        <v>213.9</v>
      </c>
      <c r="G258" s="45">
        <f t="shared" si="21"/>
        <v>7.8528011334466608E-4</v>
      </c>
      <c r="H258" s="254">
        <f t="shared" si="22"/>
        <v>3.4791050141622084</v>
      </c>
      <c r="I258" s="43">
        <f t="shared" si="19"/>
        <v>0.76540310311568582</v>
      </c>
      <c r="J258" s="43">
        <v>1.2940966941268102</v>
      </c>
      <c r="K258" s="43">
        <v>2.6543618376374853E-2</v>
      </c>
      <c r="L258" s="45">
        <f t="shared" ref="L258:L318" si="23">(H258+I258+J258+K258)/F258</f>
        <v>2.6017524215900322E-2</v>
      </c>
    </row>
    <row r="259" spans="1:12" x14ac:dyDescent="0.25">
      <c r="A259" s="65">
        <f t="shared" si="20"/>
        <v>254</v>
      </c>
      <c r="B259" s="68" t="s">
        <v>13</v>
      </c>
      <c r="C259" s="68">
        <v>227.3</v>
      </c>
      <c r="D259" s="68"/>
      <c r="E259" s="68"/>
      <c r="F259" s="68">
        <f t="shared" si="13"/>
        <v>227.3</v>
      </c>
      <c r="G259" s="45">
        <f t="shared" si="21"/>
        <v>8.3447484695298082E-4</v>
      </c>
      <c r="H259" s="254">
        <f t="shared" si="22"/>
        <v>3.6970573619404861</v>
      </c>
      <c r="I259" s="43">
        <f t="shared" ref="I259:I318" si="24">H259*0.22</f>
        <v>0.81335261962690697</v>
      </c>
      <c r="J259" s="43">
        <v>1.3751668002572415</v>
      </c>
      <c r="K259" s="43">
        <v>2.8206472449509135E-2</v>
      </c>
      <c r="L259" s="45">
        <f t="shared" si="23"/>
        <v>2.6017524215900319E-2</v>
      </c>
    </row>
    <row r="260" spans="1:12" x14ac:dyDescent="0.25">
      <c r="A260" s="65">
        <f t="shared" ref="A260:A265" si="25">A259+1</f>
        <v>255</v>
      </c>
      <c r="B260" s="68" t="s">
        <v>14</v>
      </c>
      <c r="C260" s="68">
        <v>479.8</v>
      </c>
      <c r="D260" s="68"/>
      <c r="E260" s="68"/>
      <c r="F260" s="68">
        <f t="shared" si="13"/>
        <v>479.8</v>
      </c>
      <c r="G260" s="45">
        <f t="shared" si="21"/>
        <v>1.7614651630798073E-3</v>
      </c>
      <c r="H260" s="254">
        <f t="shared" si="22"/>
        <v>7.8039952585087775</v>
      </c>
      <c r="I260" s="43">
        <f t="shared" si="24"/>
        <v>1.7168789568719312</v>
      </c>
      <c r="J260" s="43">
        <v>2.9027938001030549</v>
      </c>
      <c r="K260" s="43">
        <v>5.9540103305211096E-2</v>
      </c>
      <c r="L260" s="45">
        <f t="shared" si="23"/>
        <v>2.6017524215900322E-2</v>
      </c>
    </row>
    <row r="261" spans="1:12" x14ac:dyDescent="0.25">
      <c r="A261" s="65">
        <f t="shared" si="25"/>
        <v>256</v>
      </c>
      <c r="B261" s="68" t="s">
        <v>15</v>
      </c>
      <c r="C261" s="68">
        <v>209.3</v>
      </c>
      <c r="D261" s="68"/>
      <c r="E261" s="68"/>
      <c r="F261" s="68">
        <f t="shared" si="13"/>
        <v>209.3</v>
      </c>
      <c r="G261" s="45">
        <f t="shared" si="21"/>
        <v>7.6839236897166248E-4</v>
      </c>
      <c r="H261" s="254">
        <f t="shared" si="22"/>
        <v>3.4042855514920531</v>
      </c>
      <c r="I261" s="43">
        <f t="shared" si="24"/>
        <v>0.74894282132825174</v>
      </c>
      <c r="J261" s="43">
        <v>1.2662666576939756</v>
      </c>
      <c r="K261" s="43">
        <v>2.5972787873657113E-2</v>
      </c>
      <c r="L261" s="45">
        <f t="shared" si="23"/>
        <v>2.6017524215900322E-2</v>
      </c>
    </row>
    <row r="262" spans="1:12" x14ac:dyDescent="0.25">
      <c r="A262" s="65">
        <f t="shared" si="25"/>
        <v>257</v>
      </c>
      <c r="B262" s="68" t="s">
        <v>16</v>
      </c>
      <c r="C262" s="68">
        <v>510.7</v>
      </c>
      <c r="D262" s="68"/>
      <c r="E262" s="68"/>
      <c r="F262" s="68">
        <f t="shared" si="13"/>
        <v>510.7</v>
      </c>
      <c r="G262" s="45">
        <f t="shared" ref="G262:G325" si="26">1/$F$379*F262</f>
        <v>1.8749067502810703E-3</v>
      </c>
      <c r="H262" s="254">
        <f t="shared" si="22"/>
        <v>8.3065868664452527</v>
      </c>
      <c r="I262" s="43">
        <f t="shared" si="24"/>
        <v>1.8274491106179556</v>
      </c>
      <c r="J262" s="43">
        <v>3.0897390448366617</v>
      </c>
      <c r="K262" s="43">
        <v>6.3374595160423736E-2</v>
      </c>
      <c r="L262" s="45">
        <f t="shared" si="23"/>
        <v>2.6017524215900322E-2</v>
      </c>
    </row>
    <row r="263" spans="1:12" x14ac:dyDescent="0.25">
      <c r="A263" s="65">
        <f t="shared" si="25"/>
        <v>258</v>
      </c>
      <c r="B263" s="68" t="s">
        <v>17</v>
      </c>
      <c r="C263" s="68">
        <v>482.5</v>
      </c>
      <c r="D263" s="68"/>
      <c r="E263" s="68">
        <v>43.8</v>
      </c>
      <c r="F263" s="68">
        <f t="shared" si="13"/>
        <v>526.29999999999995</v>
      </c>
      <c r="G263" s="45">
        <f t="shared" si="26"/>
        <v>1.9321782311982126E-3</v>
      </c>
      <c r="H263" s="254">
        <f t="shared" ref="H263:H326" si="27">G263*4430.4</f>
        <v>8.5603224355005612</v>
      </c>
      <c r="I263" s="43">
        <f t="shared" si="24"/>
        <v>1.8832709358101234</v>
      </c>
      <c r="J263" s="43">
        <v>3.1841191683914913</v>
      </c>
      <c r="K263" s="43">
        <v>6.531045512616214E-2</v>
      </c>
      <c r="L263" s="45">
        <f t="shared" si="23"/>
        <v>2.6017524215900326E-2</v>
      </c>
    </row>
    <row r="264" spans="1:12" x14ac:dyDescent="0.25">
      <c r="A264" s="65">
        <f t="shared" si="25"/>
        <v>259</v>
      </c>
      <c r="B264" s="68" t="s">
        <v>18</v>
      </c>
      <c r="C264" s="68">
        <v>265.39999999999998</v>
      </c>
      <c r="D264" s="68"/>
      <c r="E264" s="68">
        <v>29.8</v>
      </c>
      <c r="F264" s="68">
        <f t="shared" si="13"/>
        <v>295.2</v>
      </c>
      <c r="G264" s="45">
        <f t="shared" si="26"/>
        <v>1.0837526388936204E-3</v>
      </c>
      <c r="H264" s="254">
        <f t="shared" si="27"/>
        <v>4.8014576913542957</v>
      </c>
      <c r="I264" s="43">
        <f t="shared" si="24"/>
        <v>1.0563206920979451</v>
      </c>
      <c r="J264" s="43">
        <v>1.7859623380375611</v>
      </c>
      <c r="K264" s="43">
        <v>3.663242704397314E-2</v>
      </c>
      <c r="L264" s="45">
        <f t="shared" si="23"/>
        <v>2.6017524215900322E-2</v>
      </c>
    </row>
    <row r="265" spans="1:12" x14ac:dyDescent="0.25">
      <c r="A265" s="65">
        <f t="shared" si="25"/>
        <v>260</v>
      </c>
      <c r="B265" s="68" t="s">
        <v>19</v>
      </c>
      <c r="C265" s="68">
        <v>211.6</v>
      </c>
      <c r="D265" s="68"/>
      <c r="E265" s="68"/>
      <c r="F265" s="68">
        <f t="shared" si="13"/>
        <v>211.6</v>
      </c>
      <c r="G265" s="45">
        <f t="shared" si="26"/>
        <v>7.7683624115816423E-4</v>
      </c>
      <c r="H265" s="254">
        <f t="shared" si="27"/>
        <v>3.4416952828271303</v>
      </c>
      <c r="I265" s="43">
        <f t="shared" si="24"/>
        <v>0.75717296222196873</v>
      </c>
      <c r="J265" s="43">
        <v>1.2801816759103928</v>
      </c>
      <c r="K265" s="43">
        <v>2.6258203125015981E-2</v>
      </c>
      <c r="L265" s="45">
        <f t="shared" si="23"/>
        <v>2.6017524215900319E-2</v>
      </c>
    </row>
    <row r="266" spans="1:12" x14ac:dyDescent="0.25">
      <c r="A266" s="65">
        <f t="shared" ref="A266:A327" si="28">A265+1</f>
        <v>261</v>
      </c>
      <c r="B266" s="68" t="s">
        <v>20</v>
      </c>
      <c r="C266" s="68">
        <v>224</v>
      </c>
      <c r="D266" s="68">
        <v>79.5</v>
      </c>
      <c r="E266" s="68"/>
      <c r="F266" s="68">
        <f t="shared" si="13"/>
        <v>303.5</v>
      </c>
      <c r="G266" s="45">
        <f t="shared" si="26"/>
        <v>1.1142240037405617E-3</v>
      </c>
      <c r="H266" s="254">
        <f t="shared" si="27"/>
        <v>4.9364580261721844</v>
      </c>
      <c r="I266" s="43">
        <f t="shared" si="24"/>
        <v>1.0860207657578806</v>
      </c>
      <c r="J266" s="43">
        <v>1.8361774037750671</v>
      </c>
      <c r="K266" s="43">
        <v>3.7662403820616024E-2</v>
      </c>
      <c r="L266" s="45">
        <f t="shared" si="23"/>
        <v>2.6017524215900322E-2</v>
      </c>
    </row>
    <row r="267" spans="1:12" x14ac:dyDescent="0.25">
      <c r="A267" s="65">
        <f t="shared" si="28"/>
        <v>262</v>
      </c>
      <c r="B267" s="68" t="s">
        <v>21</v>
      </c>
      <c r="C267" s="68">
        <v>177.6</v>
      </c>
      <c r="D267" s="68"/>
      <c r="E267" s="68"/>
      <c r="F267" s="68">
        <f t="shared" si="13"/>
        <v>177.6</v>
      </c>
      <c r="G267" s="45">
        <f t="shared" si="26"/>
        <v>6.5201378274900744E-4</v>
      </c>
      <c r="H267" s="254">
        <f t="shared" si="27"/>
        <v>2.8886818630912021</v>
      </c>
      <c r="I267" s="43">
        <f t="shared" si="24"/>
        <v>0.63551000988006445</v>
      </c>
      <c r="J267" s="43">
        <v>1.0744814066242236</v>
      </c>
      <c r="K267" s="43">
        <v>2.2039021148406609E-2</v>
      </c>
      <c r="L267" s="45">
        <f t="shared" si="23"/>
        <v>2.6017524215900319E-2</v>
      </c>
    </row>
    <row r="268" spans="1:12" x14ac:dyDescent="0.25">
      <c r="A268" s="65">
        <f t="shared" si="28"/>
        <v>263</v>
      </c>
      <c r="B268" s="68" t="s">
        <v>22</v>
      </c>
      <c r="C268" s="68">
        <v>590</v>
      </c>
      <c r="D268" s="68"/>
      <c r="E268" s="68">
        <v>44.1</v>
      </c>
      <c r="F268" s="68">
        <f t="shared" si="13"/>
        <v>634.1</v>
      </c>
      <c r="G268" s="45">
        <f t="shared" si="26"/>
        <v>2.3279388493307749E-3</v>
      </c>
      <c r="H268" s="254">
        <f t="shared" si="27"/>
        <v>10.313700278075064</v>
      </c>
      <c r="I268" s="43">
        <f t="shared" si="24"/>
        <v>2.2690140611765139</v>
      </c>
      <c r="J268" s="43">
        <v>3.8363100221870519</v>
      </c>
      <c r="K268" s="43">
        <v>7.8687743863764814E-2</v>
      </c>
      <c r="L268" s="45">
        <f t="shared" si="23"/>
        <v>2.6017524215900322E-2</v>
      </c>
    </row>
    <row r="269" spans="1:12" x14ac:dyDescent="0.25">
      <c r="A269" s="65">
        <f t="shared" si="28"/>
        <v>264</v>
      </c>
      <c r="B269" s="68" t="s">
        <v>23</v>
      </c>
      <c r="C269" s="68">
        <v>119.2</v>
      </c>
      <c r="D269" s="68"/>
      <c r="E269" s="68"/>
      <c r="F269" s="68">
        <f t="shared" si="13"/>
        <v>119.2</v>
      </c>
      <c r="G269" s="45">
        <f t="shared" si="26"/>
        <v>4.3761285418739685E-4</v>
      </c>
      <c r="H269" s="254">
        <f t="shared" si="27"/>
        <v>1.9387999891918428</v>
      </c>
      <c r="I269" s="43">
        <f t="shared" si="24"/>
        <v>0.4265359976222054</v>
      </c>
      <c r="J269" s="43">
        <v>0.7211609440856277</v>
      </c>
      <c r="K269" s="43">
        <v>1.4791955635642274E-2</v>
      </c>
      <c r="L269" s="45">
        <f t="shared" si="23"/>
        <v>2.6017524215900322E-2</v>
      </c>
    </row>
    <row r="270" spans="1:12" x14ac:dyDescent="0.25">
      <c r="A270" s="65">
        <f t="shared" si="28"/>
        <v>265</v>
      </c>
      <c r="B270" s="68" t="s">
        <v>24</v>
      </c>
      <c r="C270" s="68">
        <v>1517.4</v>
      </c>
      <c r="D270" s="68"/>
      <c r="E270" s="68">
        <v>120</v>
      </c>
      <c r="F270" s="68">
        <f t="shared" si="13"/>
        <v>1637.4</v>
      </c>
      <c r="G270" s="45">
        <f t="shared" si="26"/>
        <v>6.0113027470339231E-3</v>
      </c>
      <c r="H270" s="254">
        <f t="shared" si="27"/>
        <v>26.632475690459092</v>
      </c>
      <c r="I270" s="43">
        <f t="shared" si="24"/>
        <v>5.8591446519010004</v>
      </c>
      <c r="J270" s="43">
        <v>9.9062829685050904</v>
      </c>
      <c r="K270" s="43">
        <v>0.20319084025000553</v>
      </c>
      <c r="L270" s="45">
        <f t="shared" si="23"/>
        <v>2.6017524215900319E-2</v>
      </c>
    </row>
    <row r="271" spans="1:12" x14ac:dyDescent="0.25">
      <c r="A271" s="65">
        <f t="shared" si="28"/>
        <v>266</v>
      </c>
      <c r="B271" s="68" t="s">
        <v>25</v>
      </c>
      <c r="C271" s="68">
        <v>256.8</v>
      </c>
      <c r="D271" s="68"/>
      <c r="E271" s="68"/>
      <c r="F271" s="68">
        <f t="shared" si="13"/>
        <v>256.8</v>
      </c>
      <c r="G271" s="45">
        <f t="shared" si="26"/>
        <v>9.4277668586680811E-4</v>
      </c>
      <c r="H271" s="254">
        <f t="shared" si="27"/>
        <v>4.1768778290643063</v>
      </c>
      <c r="I271" s="43">
        <f t="shared" si="24"/>
        <v>0.91891312239414735</v>
      </c>
      <c r="J271" s="43">
        <v>1.5536420339025938</v>
      </c>
      <c r="K271" s="43">
        <v>3.1867233282155502E-2</v>
      </c>
      <c r="L271" s="45">
        <f t="shared" si="23"/>
        <v>2.6017524215900319E-2</v>
      </c>
    </row>
    <row r="272" spans="1:12" x14ac:dyDescent="0.25">
      <c r="A272" s="65">
        <f t="shared" si="28"/>
        <v>267</v>
      </c>
      <c r="B272" s="68" t="s">
        <v>26</v>
      </c>
      <c r="C272" s="68">
        <v>293.31</v>
      </c>
      <c r="D272" s="68"/>
      <c r="E272" s="68"/>
      <c r="F272" s="68">
        <f t="shared" si="13"/>
        <v>293.31</v>
      </c>
      <c r="G272" s="45">
        <f t="shared" si="26"/>
        <v>1.0768139787055821E-3</v>
      </c>
      <c r="H272" s="254">
        <f t="shared" si="27"/>
        <v>4.770716651257211</v>
      </c>
      <c r="I272" s="43">
        <f t="shared" si="24"/>
        <v>1.0495576632765864</v>
      </c>
      <c r="J272" s="43">
        <v>1.7745278230684183</v>
      </c>
      <c r="K272" s="43">
        <v>3.6397890163508688E-2</v>
      </c>
      <c r="L272" s="45">
        <f t="shared" si="23"/>
        <v>2.6017524215900322E-2</v>
      </c>
    </row>
    <row r="273" spans="1:12" x14ac:dyDescent="0.25">
      <c r="A273" s="65">
        <f t="shared" si="28"/>
        <v>268</v>
      </c>
      <c r="B273" s="68" t="s">
        <v>27</v>
      </c>
      <c r="C273" s="68">
        <v>452.8</v>
      </c>
      <c r="D273" s="68">
        <v>35.6</v>
      </c>
      <c r="E273" s="68"/>
      <c r="F273" s="68">
        <f t="shared" si="13"/>
        <v>488.40000000000003</v>
      </c>
      <c r="G273" s="45">
        <f t="shared" si="26"/>
        <v>1.7930379025597706E-3</v>
      </c>
      <c r="H273" s="254">
        <f t="shared" si="27"/>
        <v>7.9438751235008072</v>
      </c>
      <c r="I273" s="43">
        <f t="shared" si="24"/>
        <v>1.7476525271701775</v>
      </c>
      <c r="J273" s="43">
        <v>2.9548238682166152</v>
      </c>
      <c r="K273" s="43">
        <v>6.060730815811817E-2</v>
      </c>
      <c r="L273" s="45">
        <f t="shared" si="23"/>
        <v>2.6017524215900322E-2</v>
      </c>
    </row>
    <row r="274" spans="1:12" x14ac:dyDescent="0.25">
      <c r="A274" s="65">
        <f t="shared" si="28"/>
        <v>269</v>
      </c>
      <c r="B274" s="68" t="s">
        <v>28</v>
      </c>
      <c r="C274" s="68">
        <v>271.2</v>
      </c>
      <c r="D274" s="68"/>
      <c r="E274" s="68"/>
      <c r="F274" s="68">
        <f t="shared" si="13"/>
        <v>271.2</v>
      </c>
      <c r="G274" s="45">
        <f t="shared" si="26"/>
        <v>9.9564266825186262E-4</v>
      </c>
      <c r="H274" s="254">
        <f t="shared" si="27"/>
        <v>4.4110952774230521</v>
      </c>
      <c r="I274" s="43">
        <f t="shared" si="24"/>
        <v>0.97044096103307143</v>
      </c>
      <c r="J274" s="43">
        <v>1.6407621479532064</v>
      </c>
      <c r="K274" s="43">
        <v>3.365418094283712E-2</v>
      </c>
      <c r="L274" s="45">
        <f t="shared" si="23"/>
        <v>2.6017524215900322E-2</v>
      </c>
    </row>
    <row r="275" spans="1:12" x14ac:dyDescent="0.25">
      <c r="A275" s="65">
        <f t="shared" si="28"/>
        <v>270</v>
      </c>
      <c r="B275" s="68" t="s">
        <v>29</v>
      </c>
      <c r="C275" s="68">
        <v>455.2</v>
      </c>
      <c r="D275" s="68"/>
      <c r="E275" s="68"/>
      <c r="F275" s="68">
        <f t="shared" si="13"/>
        <v>455.2</v>
      </c>
      <c r="G275" s="45">
        <f t="shared" si="26"/>
        <v>1.6711524431720054E-3</v>
      </c>
      <c r="H275" s="254">
        <f t="shared" si="27"/>
        <v>7.4038737842292521</v>
      </c>
      <c r="I275" s="43">
        <f t="shared" si="24"/>
        <v>1.6288522325304355</v>
      </c>
      <c r="J275" s="43">
        <v>2.7539636052665917</v>
      </c>
      <c r="K275" s="43">
        <v>5.6487401051546669E-2</v>
      </c>
      <c r="L275" s="45">
        <f t="shared" si="23"/>
        <v>2.6017524215900319E-2</v>
      </c>
    </row>
    <row r="276" spans="1:12" x14ac:dyDescent="0.25">
      <c r="A276" s="65">
        <f t="shared" si="28"/>
        <v>271</v>
      </c>
      <c r="B276" s="68" t="s">
        <v>30</v>
      </c>
      <c r="C276" s="68">
        <v>510.8</v>
      </c>
      <c r="D276" s="68"/>
      <c r="E276" s="68"/>
      <c r="F276" s="68">
        <f t="shared" si="13"/>
        <v>510.8</v>
      </c>
      <c r="G276" s="45">
        <f t="shared" si="26"/>
        <v>1.8752738751587443E-3</v>
      </c>
      <c r="H276" s="254">
        <f t="shared" si="27"/>
        <v>8.3082133765032999</v>
      </c>
      <c r="I276" s="43">
        <f t="shared" si="24"/>
        <v>1.827806942830726</v>
      </c>
      <c r="J276" s="43">
        <v>3.0903440456286795</v>
      </c>
      <c r="K276" s="43">
        <v>6.3387004519178461E-2</v>
      </c>
      <c r="L276" s="45">
        <f t="shared" si="23"/>
        <v>2.6017524215900322E-2</v>
      </c>
    </row>
    <row r="277" spans="1:12" x14ac:dyDescent="0.25">
      <c r="A277" s="65">
        <f t="shared" si="28"/>
        <v>272</v>
      </c>
      <c r="B277" s="68" t="s">
        <v>31</v>
      </c>
      <c r="C277" s="68">
        <v>209.8</v>
      </c>
      <c r="D277" s="68"/>
      <c r="E277" s="68">
        <v>30.1</v>
      </c>
      <c r="F277" s="68">
        <f t="shared" si="13"/>
        <v>239.9</v>
      </c>
      <c r="G277" s="45">
        <f t="shared" si="26"/>
        <v>8.8073258153990364E-4</v>
      </c>
      <c r="H277" s="254">
        <f t="shared" si="27"/>
        <v>3.9019976292543888</v>
      </c>
      <c r="I277" s="43">
        <f t="shared" si="24"/>
        <v>0.85843947843596558</v>
      </c>
      <c r="J277" s="43">
        <v>1.4513969000515274</v>
      </c>
      <c r="K277" s="43">
        <v>2.9770051652605548E-2</v>
      </c>
      <c r="L277" s="45">
        <f t="shared" si="23"/>
        <v>2.6017524215900322E-2</v>
      </c>
    </row>
    <row r="278" spans="1:12" x14ac:dyDescent="0.25">
      <c r="A278" s="65">
        <f t="shared" si="28"/>
        <v>273</v>
      </c>
      <c r="B278" s="68" t="s">
        <v>32</v>
      </c>
      <c r="C278" s="68">
        <v>506.6</v>
      </c>
      <c r="D278" s="68"/>
      <c r="E278" s="68"/>
      <c r="F278" s="68">
        <f t="shared" si="13"/>
        <v>506.6</v>
      </c>
      <c r="G278" s="45">
        <f t="shared" si="26"/>
        <v>1.8598546302964368E-3</v>
      </c>
      <c r="H278" s="254">
        <f t="shared" si="27"/>
        <v>8.2398999540653328</v>
      </c>
      <c r="I278" s="43">
        <f t="shared" si="24"/>
        <v>1.8127779898943732</v>
      </c>
      <c r="J278" s="43">
        <v>3.0649340123639175</v>
      </c>
      <c r="K278" s="43">
        <v>6.2865811451479653E-2</v>
      </c>
      <c r="L278" s="45">
        <f t="shared" si="23"/>
        <v>2.6017524215900319E-2</v>
      </c>
    </row>
    <row r="279" spans="1:12" x14ac:dyDescent="0.25">
      <c r="A279" s="65">
        <f t="shared" si="28"/>
        <v>274</v>
      </c>
      <c r="B279" s="68" t="s">
        <v>33</v>
      </c>
      <c r="C279" s="68">
        <v>229.4</v>
      </c>
      <c r="D279" s="68"/>
      <c r="E279" s="68"/>
      <c r="F279" s="68">
        <f t="shared" si="13"/>
        <v>229.4</v>
      </c>
      <c r="G279" s="45">
        <f t="shared" si="26"/>
        <v>8.4218446938413459E-4</v>
      </c>
      <c r="H279" s="254">
        <f t="shared" si="27"/>
        <v>3.7312140731594696</v>
      </c>
      <c r="I279" s="43">
        <f t="shared" si="24"/>
        <v>0.82086709609508335</v>
      </c>
      <c r="J279" s="43">
        <v>1.3878718168896225</v>
      </c>
      <c r="K279" s="43">
        <v>2.8467068983358535E-2</v>
      </c>
      <c r="L279" s="45">
        <f t="shared" si="23"/>
        <v>2.6017524215900322E-2</v>
      </c>
    </row>
    <row r="280" spans="1:12" x14ac:dyDescent="0.25">
      <c r="A280" s="65">
        <f t="shared" si="28"/>
        <v>275</v>
      </c>
      <c r="B280" s="68" t="s">
        <v>34</v>
      </c>
      <c r="C280" s="68">
        <v>619.9</v>
      </c>
      <c r="D280" s="68"/>
      <c r="E280" s="68"/>
      <c r="F280" s="68">
        <f t="shared" si="13"/>
        <v>619.9</v>
      </c>
      <c r="G280" s="45">
        <f t="shared" si="26"/>
        <v>2.275807116701068E-3</v>
      </c>
      <c r="H280" s="254">
        <f t="shared" si="27"/>
        <v>10.08273584983241</v>
      </c>
      <c r="I280" s="43">
        <f t="shared" si="24"/>
        <v>2.2182018869631301</v>
      </c>
      <c r="J280" s="43">
        <v>3.7503999097204739</v>
      </c>
      <c r="K280" s="43">
        <v>7.6925614920592647E-2</v>
      </c>
      <c r="L280" s="45">
        <f t="shared" si="23"/>
        <v>2.6017524215900319E-2</v>
      </c>
    </row>
    <row r="281" spans="1:12" x14ac:dyDescent="0.25">
      <c r="A281" s="65">
        <f t="shared" si="28"/>
        <v>276</v>
      </c>
      <c r="B281" s="68" t="s">
        <v>35</v>
      </c>
      <c r="C281" s="68">
        <v>356.2</v>
      </c>
      <c r="D281" s="68"/>
      <c r="E281" s="68"/>
      <c r="F281" s="68">
        <f t="shared" si="13"/>
        <v>356.2</v>
      </c>
      <c r="G281" s="45">
        <f t="shared" si="26"/>
        <v>1.3076988142747548E-3</v>
      </c>
      <c r="H281" s="254">
        <f t="shared" si="27"/>
        <v>5.7936288267628733</v>
      </c>
      <c r="I281" s="43">
        <f t="shared" si="24"/>
        <v>1.2745983418878322</v>
      </c>
      <c r="J281" s="43">
        <v>2.1550128211686292</v>
      </c>
      <c r="K281" s="43">
        <v>4.4202135884360554E-2</v>
      </c>
      <c r="L281" s="45">
        <f t="shared" si="23"/>
        <v>2.6017524215900319E-2</v>
      </c>
    </row>
    <row r="282" spans="1:12" x14ac:dyDescent="0.25">
      <c r="A282" s="65">
        <f t="shared" si="28"/>
        <v>277</v>
      </c>
      <c r="B282" s="68" t="s">
        <v>36</v>
      </c>
      <c r="C282" s="68">
        <v>1295.8</v>
      </c>
      <c r="D282" s="68"/>
      <c r="E282" s="68"/>
      <c r="F282" s="68">
        <f t="shared" si="13"/>
        <v>1295.8</v>
      </c>
      <c r="G282" s="45">
        <f t="shared" si="26"/>
        <v>4.7572041648995707E-3</v>
      </c>
      <c r="H282" s="254">
        <f t="shared" si="27"/>
        <v>21.076317332171055</v>
      </c>
      <c r="I282" s="43">
        <f t="shared" si="24"/>
        <v>4.6367898130776322</v>
      </c>
      <c r="J282" s="43">
        <v>7.8396002629711088</v>
      </c>
      <c r="K282" s="43">
        <v>0.16080047074383605</v>
      </c>
      <c r="L282" s="45">
        <f t="shared" si="23"/>
        <v>2.6017524215900319E-2</v>
      </c>
    </row>
    <row r="283" spans="1:12" x14ac:dyDescent="0.25">
      <c r="A283" s="65">
        <f t="shared" si="28"/>
        <v>278</v>
      </c>
      <c r="B283" s="68" t="s">
        <v>60</v>
      </c>
      <c r="C283" s="68">
        <v>156.44999999999999</v>
      </c>
      <c r="D283" s="68"/>
      <c r="E283" s="68">
        <v>36.1</v>
      </c>
      <c r="F283" s="68">
        <f t="shared" si="13"/>
        <v>192.54999999999998</v>
      </c>
      <c r="G283" s="45">
        <f t="shared" si="26"/>
        <v>7.06898951961269E-4</v>
      </c>
      <c r="H283" s="254">
        <f t="shared" si="27"/>
        <v>3.1318451167692061</v>
      </c>
      <c r="I283" s="43">
        <f t="shared" si="24"/>
        <v>0.68900592568922536</v>
      </c>
      <c r="J283" s="43">
        <v>1.1649290250309363</v>
      </c>
      <c r="K283" s="43">
        <v>2.3894220282239257E-2</v>
      </c>
      <c r="L283" s="45">
        <f t="shared" si="23"/>
        <v>2.6017524215900326E-2</v>
      </c>
    </row>
    <row r="284" spans="1:12" x14ac:dyDescent="0.25">
      <c r="A284" s="65">
        <f t="shared" si="28"/>
        <v>279</v>
      </c>
      <c r="B284" s="68" t="s">
        <v>61</v>
      </c>
      <c r="C284" s="68">
        <v>160.69999999999999</v>
      </c>
      <c r="D284" s="68"/>
      <c r="E284" s="68"/>
      <c r="F284" s="68">
        <f t="shared" si="13"/>
        <v>160.69999999999999</v>
      </c>
      <c r="G284" s="45">
        <f t="shared" si="26"/>
        <v>5.8996967842210298E-4</v>
      </c>
      <c r="H284" s="254">
        <f t="shared" si="27"/>
        <v>2.6138016632812846</v>
      </c>
      <c r="I284" s="43">
        <f t="shared" si="24"/>
        <v>0.57503636592188256</v>
      </c>
      <c r="J284" s="43">
        <v>0.97223627277315727</v>
      </c>
      <c r="K284" s="43">
        <v>1.9941839518856655E-2</v>
      </c>
      <c r="L284" s="45">
        <f t="shared" si="23"/>
        <v>2.6017524215900315E-2</v>
      </c>
    </row>
    <row r="285" spans="1:12" x14ac:dyDescent="0.25">
      <c r="A285" s="65">
        <f t="shared" si="28"/>
        <v>280</v>
      </c>
      <c r="B285" s="68" t="s">
        <v>62</v>
      </c>
      <c r="C285" s="68">
        <v>170.8</v>
      </c>
      <c r="D285" s="68"/>
      <c r="E285" s="68">
        <v>34.5</v>
      </c>
      <c r="F285" s="68">
        <f t="shared" si="13"/>
        <v>205.3</v>
      </c>
      <c r="G285" s="45">
        <f t="shared" si="26"/>
        <v>7.5370737386470281E-4</v>
      </c>
      <c r="H285" s="254">
        <f t="shared" si="27"/>
        <v>3.3392251491701792</v>
      </c>
      <c r="I285" s="43">
        <f t="shared" si="24"/>
        <v>0.73462953281743948</v>
      </c>
      <c r="J285" s="43">
        <v>1.2420666260132498</v>
      </c>
      <c r="K285" s="43">
        <v>2.5476413523467772E-2</v>
      </c>
      <c r="L285" s="45">
        <f t="shared" si="23"/>
        <v>2.6017524215900326E-2</v>
      </c>
    </row>
    <row r="286" spans="1:12" x14ac:dyDescent="0.25">
      <c r="A286" s="65">
        <f t="shared" si="28"/>
        <v>281</v>
      </c>
      <c r="B286" s="68" t="s">
        <v>63</v>
      </c>
      <c r="C286" s="68">
        <v>114.5</v>
      </c>
      <c r="D286" s="68"/>
      <c r="E286" s="68"/>
      <c r="F286" s="68">
        <f t="shared" si="13"/>
        <v>114.5</v>
      </c>
      <c r="G286" s="45">
        <f t="shared" si="26"/>
        <v>4.2035798493671932E-4</v>
      </c>
      <c r="H286" s="254">
        <f t="shared" si="27"/>
        <v>1.8623540164636412</v>
      </c>
      <c r="I286" s="43">
        <f t="shared" si="24"/>
        <v>0.40971788362200107</v>
      </c>
      <c r="J286" s="43">
        <v>0.69272590686077484</v>
      </c>
      <c r="K286" s="43">
        <v>1.42087157741698E-2</v>
      </c>
      <c r="L286" s="45">
        <f t="shared" si="23"/>
        <v>2.6017524215900322E-2</v>
      </c>
    </row>
    <row r="287" spans="1:12" x14ac:dyDescent="0.25">
      <c r="A287" s="65">
        <f t="shared" si="28"/>
        <v>282</v>
      </c>
      <c r="B287" s="68" t="s">
        <v>64</v>
      </c>
      <c r="C287" s="68">
        <v>132.19999999999999</v>
      </c>
      <c r="D287" s="68"/>
      <c r="E287" s="68"/>
      <c r="F287" s="68">
        <f t="shared" si="13"/>
        <v>132.19999999999999</v>
      </c>
      <c r="G287" s="45">
        <f t="shared" si="26"/>
        <v>4.8533908828501563E-4</v>
      </c>
      <c r="H287" s="254">
        <f t="shared" si="27"/>
        <v>2.150246296737933</v>
      </c>
      <c r="I287" s="43">
        <f t="shared" si="24"/>
        <v>0.47305418528234527</v>
      </c>
      <c r="J287" s="43">
        <v>0.79981104704798622</v>
      </c>
      <c r="K287" s="43">
        <v>1.640517227375762E-2</v>
      </c>
      <c r="L287" s="45">
        <f t="shared" si="23"/>
        <v>2.6017524215900319E-2</v>
      </c>
    </row>
    <row r="288" spans="1:12" x14ac:dyDescent="0.25">
      <c r="A288" s="65">
        <f t="shared" si="28"/>
        <v>283</v>
      </c>
      <c r="B288" s="68" t="s">
        <v>65</v>
      </c>
      <c r="C288" s="68">
        <v>143.9</v>
      </c>
      <c r="D288" s="68"/>
      <c r="E288" s="68"/>
      <c r="F288" s="68">
        <f t="shared" si="13"/>
        <v>143.9</v>
      </c>
      <c r="G288" s="45">
        <f t="shared" si="26"/>
        <v>5.2829269897287261E-4</v>
      </c>
      <c r="H288" s="254">
        <f t="shared" si="27"/>
        <v>2.3405479735294148</v>
      </c>
      <c r="I288" s="43">
        <f t="shared" si="24"/>
        <v>0.51492055417647131</v>
      </c>
      <c r="J288" s="43">
        <v>0.87059613971410921</v>
      </c>
      <c r="K288" s="43">
        <v>1.7857067248061437E-2</v>
      </c>
      <c r="L288" s="45">
        <f t="shared" si="23"/>
        <v>2.6017524215900326E-2</v>
      </c>
    </row>
    <row r="289" spans="1:12" x14ac:dyDescent="0.25">
      <c r="A289" s="65">
        <f t="shared" si="28"/>
        <v>284</v>
      </c>
      <c r="B289" s="68" t="s">
        <v>82</v>
      </c>
      <c r="C289" s="68">
        <v>302</v>
      </c>
      <c r="D289" s="68"/>
      <c r="E289" s="68">
        <v>49</v>
      </c>
      <c r="F289" s="68">
        <f t="shared" si="13"/>
        <v>351</v>
      </c>
      <c r="G289" s="45">
        <f t="shared" si="26"/>
        <v>1.2886083206357071E-3</v>
      </c>
      <c r="H289" s="254">
        <f t="shared" si="27"/>
        <v>5.7090503037444362</v>
      </c>
      <c r="I289" s="43">
        <f t="shared" si="24"/>
        <v>1.2559910668237759</v>
      </c>
      <c r="J289" s="43">
        <v>2.1235527799836853</v>
      </c>
      <c r="K289" s="43">
        <v>4.3556849229114417E-2</v>
      </c>
      <c r="L289" s="45">
        <f t="shared" si="23"/>
        <v>2.6017524215900315E-2</v>
      </c>
    </row>
    <row r="290" spans="1:12" x14ac:dyDescent="0.25">
      <c r="A290" s="65">
        <f t="shared" si="28"/>
        <v>285</v>
      </c>
      <c r="B290" s="68" t="s">
        <v>83</v>
      </c>
      <c r="C290" s="68">
        <v>299.10000000000002</v>
      </c>
      <c r="D290" s="68"/>
      <c r="E290" s="68">
        <v>30.3</v>
      </c>
      <c r="F290" s="68">
        <f t="shared" si="13"/>
        <v>329.40000000000003</v>
      </c>
      <c r="G290" s="45">
        <f t="shared" si="26"/>
        <v>1.2093093470581253E-3</v>
      </c>
      <c r="H290" s="254">
        <f t="shared" si="27"/>
        <v>5.357724131206318</v>
      </c>
      <c r="I290" s="43">
        <f t="shared" si="24"/>
        <v>1.1786993088653899</v>
      </c>
      <c r="J290" s="43">
        <v>1.9928726089077666</v>
      </c>
      <c r="K290" s="43">
        <v>4.087642773809199E-2</v>
      </c>
      <c r="L290" s="45">
        <f t="shared" si="23"/>
        <v>2.6017524215900326E-2</v>
      </c>
    </row>
    <row r="291" spans="1:12" x14ac:dyDescent="0.25">
      <c r="A291" s="65">
        <f t="shared" si="28"/>
        <v>286</v>
      </c>
      <c r="B291" s="68" t="s">
        <v>84</v>
      </c>
      <c r="C291" s="68">
        <v>240.7</v>
      </c>
      <c r="D291" s="68"/>
      <c r="E291" s="68">
        <v>32</v>
      </c>
      <c r="F291" s="68">
        <f t="shared" si="13"/>
        <v>272.7</v>
      </c>
      <c r="G291" s="45">
        <f t="shared" si="26"/>
        <v>1.0011495414169725E-3</v>
      </c>
      <c r="H291" s="254">
        <f t="shared" si="27"/>
        <v>4.4354929282937547</v>
      </c>
      <c r="I291" s="43">
        <f t="shared" si="24"/>
        <v>0.97580844422462609</v>
      </c>
      <c r="J291" s="43">
        <v>1.6498371598334787</v>
      </c>
      <c r="K291" s="43">
        <v>3.3840321324158117E-2</v>
      </c>
      <c r="L291" s="45">
        <f t="shared" si="23"/>
        <v>2.6017524215900322E-2</v>
      </c>
    </row>
    <row r="292" spans="1:12" x14ac:dyDescent="0.25">
      <c r="A292" s="65">
        <f t="shared" si="28"/>
        <v>287</v>
      </c>
      <c r="B292" s="68" t="s">
        <v>85</v>
      </c>
      <c r="C292" s="68">
        <v>354.6</v>
      </c>
      <c r="D292" s="68"/>
      <c r="E292" s="68">
        <v>49</v>
      </c>
      <c r="F292" s="68">
        <f t="shared" si="13"/>
        <v>403.6</v>
      </c>
      <c r="G292" s="45">
        <f t="shared" si="26"/>
        <v>1.4817160062922264E-3</v>
      </c>
      <c r="H292" s="254">
        <f t="shared" si="27"/>
        <v>6.5645945942770796</v>
      </c>
      <c r="I292" s="43">
        <f t="shared" si="24"/>
        <v>1.4442108107409575</v>
      </c>
      <c r="J292" s="43">
        <v>2.4417831965852295</v>
      </c>
      <c r="K292" s="43">
        <v>5.0084171934104207E-2</v>
      </c>
      <c r="L292" s="45">
        <f t="shared" si="23"/>
        <v>2.6017524215900322E-2</v>
      </c>
    </row>
    <row r="293" spans="1:12" x14ac:dyDescent="0.25">
      <c r="A293" s="65">
        <f t="shared" si="28"/>
        <v>288</v>
      </c>
      <c r="B293" s="68" t="s">
        <v>86</v>
      </c>
      <c r="C293" s="68">
        <v>306.2</v>
      </c>
      <c r="D293" s="68"/>
      <c r="E293" s="68"/>
      <c r="F293" s="68">
        <f t="shared" si="13"/>
        <v>306.2</v>
      </c>
      <c r="G293" s="45">
        <f t="shared" si="26"/>
        <v>1.1241363754377594E-3</v>
      </c>
      <c r="H293" s="254">
        <f t="shared" si="27"/>
        <v>4.9803737977394489</v>
      </c>
      <c r="I293" s="43">
        <f t="shared" si="24"/>
        <v>1.0956822355026787</v>
      </c>
      <c r="J293" s="43">
        <v>1.8525124251595571</v>
      </c>
      <c r="K293" s="43">
        <v>3.7997456506993828E-2</v>
      </c>
      <c r="L293" s="45">
        <f t="shared" si="23"/>
        <v>2.6017524215900322E-2</v>
      </c>
    </row>
    <row r="294" spans="1:12" x14ac:dyDescent="0.25">
      <c r="A294" s="65">
        <f t="shared" si="28"/>
        <v>289</v>
      </c>
      <c r="B294" s="68" t="s">
        <v>87</v>
      </c>
      <c r="C294" s="68">
        <v>426.9</v>
      </c>
      <c r="D294" s="68"/>
      <c r="E294" s="68"/>
      <c r="F294" s="68">
        <f t="shared" si="13"/>
        <v>426.9</v>
      </c>
      <c r="G294" s="45">
        <f t="shared" si="26"/>
        <v>1.567256102790266E-3</v>
      </c>
      <c r="H294" s="254">
        <f t="shared" si="27"/>
        <v>6.9435714378019942</v>
      </c>
      <c r="I294" s="43">
        <f t="shared" si="24"/>
        <v>1.5275857163164388</v>
      </c>
      <c r="J294" s="43">
        <v>2.5827483811254566</v>
      </c>
      <c r="K294" s="43">
        <v>5.2975552523957095E-2</v>
      </c>
      <c r="L294" s="45">
        <f t="shared" si="23"/>
        <v>2.6017524215900322E-2</v>
      </c>
    </row>
    <row r="295" spans="1:12" x14ac:dyDescent="0.25">
      <c r="A295" s="65">
        <f t="shared" si="28"/>
        <v>290</v>
      </c>
      <c r="B295" s="68" t="s">
        <v>88</v>
      </c>
      <c r="C295" s="68">
        <v>347.5</v>
      </c>
      <c r="D295" s="68"/>
      <c r="E295" s="68"/>
      <c r="F295" s="68">
        <f t="shared" si="13"/>
        <v>347.5</v>
      </c>
      <c r="G295" s="45">
        <f t="shared" si="26"/>
        <v>1.2757589499171175E-3</v>
      </c>
      <c r="H295" s="254">
        <f t="shared" si="27"/>
        <v>5.6521224517127973</v>
      </c>
      <c r="I295" s="43">
        <f t="shared" si="24"/>
        <v>1.2434669393768154</v>
      </c>
      <c r="J295" s="43">
        <v>2.1023777522630502</v>
      </c>
      <c r="K295" s="43">
        <v>4.3122521672698741E-2</v>
      </c>
      <c r="L295" s="45">
        <f t="shared" si="23"/>
        <v>2.6017524215900319E-2</v>
      </c>
    </row>
    <row r="296" spans="1:12" x14ac:dyDescent="0.25">
      <c r="A296" s="65">
        <f t="shared" si="28"/>
        <v>291</v>
      </c>
      <c r="B296" s="68" t="s">
        <v>89</v>
      </c>
      <c r="C296" s="68">
        <v>667.2</v>
      </c>
      <c r="D296" s="68"/>
      <c r="E296" s="68"/>
      <c r="F296" s="68">
        <f t="shared" si="13"/>
        <v>667.2</v>
      </c>
      <c r="G296" s="45">
        <f t="shared" si="26"/>
        <v>2.4494571838408656E-3</v>
      </c>
      <c r="H296" s="254">
        <f t="shared" si="27"/>
        <v>10.85207510728857</v>
      </c>
      <c r="I296" s="43">
        <f t="shared" si="24"/>
        <v>2.3874565236034853</v>
      </c>
      <c r="J296" s="43">
        <v>4.0365652843450572</v>
      </c>
      <c r="K296" s="43">
        <v>8.2795241611581596E-2</v>
      </c>
      <c r="L296" s="45">
        <f t="shared" si="23"/>
        <v>2.6017524215900319E-2</v>
      </c>
    </row>
    <row r="297" spans="1:12" x14ac:dyDescent="0.25">
      <c r="A297" s="65">
        <f t="shared" si="28"/>
        <v>292</v>
      </c>
      <c r="B297" s="68" t="s">
        <v>90</v>
      </c>
      <c r="C297" s="68">
        <v>364</v>
      </c>
      <c r="D297" s="68"/>
      <c r="E297" s="68"/>
      <c r="F297" s="68">
        <f t="shared" si="13"/>
        <v>364</v>
      </c>
      <c r="G297" s="45">
        <f t="shared" si="26"/>
        <v>1.3363345547333259E-3</v>
      </c>
      <c r="H297" s="254">
        <f t="shared" si="27"/>
        <v>5.9204966112905266</v>
      </c>
      <c r="I297" s="43">
        <f t="shared" si="24"/>
        <v>1.3025092544839159</v>
      </c>
      <c r="J297" s="43">
        <v>2.202202882946044</v>
      </c>
      <c r="K297" s="43">
        <v>4.5170065867229756E-2</v>
      </c>
      <c r="L297" s="45">
        <f t="shared" si="23"/>
        <v>2.6017524215900319E-2</v>
      </c>
    </row>
    <row r="298" spans="1:12" x14ac:dyDescent="0.25">
      <c r="A298" s="65">
        <f t="shared" si="28"/>
        <v>293</v>
      </c>
      <c r="B298" s="68" t="s">
        <v>91</v>
      </c>
      <c r="C298" s="68">
        <v>180.5</v>
      </c>
      <c r="D298" s="68"/>
      <c r="E298" s="68"/>
      <c r="F298" s="68">
        <f t="shared" si="13"/>
        <v>180.5</v>
      </c>
      <c r="G298" s="45">
        <f t="shared" si="26"/>
        <v>6.6266040420155312E-4</v>
      </c>
      <c r="H298" s="254">
        <f t="shared" si="27"/>
        <v>2.9358506547745606</v>
      </c>
      <c r="I298" s="43">
        <f t="shared" si="24"/>
        <v>0.64588714405040337</v>
      </c>
      <c r="J298" s="43">
        <v>1.0920264295927498</v>
      </c>
      <c r="K298" s="43">
        <v>2.2398892552293877E-2</v>
      </c>
      <c r="L298" s="45">
        <f t="shared" si="23"/>
        <v>2.6017524215900319E-2</v>
      </c>
    </row>
    <row r="299" spans="1:12" x14ac:dyDescent="0.25">
      <c r="A299" s="65">
        <f t="shared" si="28"/>
        <v>294</v>
      </c>
      <c r="B299" s="68" t="s">
        <v>92</v>
      </c>
      <c r="C299" s="68">
        <v>235.8</v>
      </c>
      <c r="D299" s="68"/>
      <c r="E299" s="68"/>
      <c r="F299" s="68">
        <f t="shared" si="13"/>
        <v>235.8</v>
      </c>
      <c r="G299" s="45">
        <f t="shared" si="26"/>
        <v>8.6568046155526999E-4</v>
      </c>
      <c r="H299" s="254">
        <f t="shared" si="27"/>
        <v>3.835310716874468</v>
      </c>
      <c r="I299" s="43">
        <f t="shared" si="24"/>
        <v>0.84376835771238301</v>
      </c>
      <c r="J299" s="43">
        <v>1.4265918675787836</v>
      </c>
      <c r="K299" s="43">
        <v>2.9261267943661479E-2</v>
      </c>
      <c r="L299" s="45">
        <f t="shared" si="23"/>
        <v>2.6017524215900322E-2</v>
      </c>
    </row>
    <row r="300" spans="1:12" x14ac:dyDescent="0.25">
      <c r="A300" s="65">
        <f t="shared" si="28"/>
        <v>295</v>
      </c>
      <c r="B300" s="68" t="s">
        <v>93</v>
      </c>
      <c r="C300" s="68">
        <v>234.1</v>
      </c>
      <c r="D300" s="68"/>
      <c r="E300" s="68"/>
      <c r="F300" s="68">
        <f t="shared" si="13"/>
        <v>234.1</v>
      </c>
      <c r="G300" s="45">
        <f t="shared" si="26"/>
        <v>8.5943933863481207E-4</v>
      </c>
      <c r="H300" s="254">
        <f t="shared" si="27"/>
        <v>3.8076600458876713</v>
      </c>
      <c r="I300" s="43">
        <f t="shared" si="24"/>
        <v>0.83768521009528774</v>
      </c>
      <c r="J300" s="43">
        <v>1.4163068541144752</v>
      </c>
      <c r="K300" s="43">
        <v>2.9050308844831008E-2</v>
      </c>
      <c r="L300" s="45">
        <f t="shared" si="23"/>
        <v>2.6017524215900322E-2</v>
      </c>
    </row>
    <row r="301" spans="1:12" x14ac:dyDescent="0.25">
      <c r="A301" s="65">
        <f t="shared" si="28"/>
        <v>296</v>
      </c>
      <c r="B301" s="68" t="s">
        <v>94</v>
      </c>
      <c r="C301" s="68">
        <v>490.4</v>
      </c>
      <c r="D301" s="68"/>
      <c r="E301" s="68"/>
      <c r="F301" s="68">
        <f t="shared" si="13"/>
        <v>490.4</v>
      </c>
      <c r="G301" s="45">
        <f t="shared" si="26"/>
        <v>1.8003804001132501E-3</v>
      </c>
      <c r="H301" s="254">
        <f t="shared" si="27"/>
        <v>7.9764053246617426</v>
      </c>
      <c r="I301" s="43">
        <f t="shared" si="24"/>
        <v>1.7548091714255833</v>
      </c>
      <c r="J301" s="43">
        <v>2.9669238840569783</v>
      </c>
      <c r="K301" s="43">
        <v>6.0855495333212835E-2</v>
      </c>
      <c r="L301" s="45">
        <f t="shared" si="23"/>
        <v>2.6017524215900319E-2</v>
      </c>
    </row>
    <row r="302" spans="1:12" x14ac:dyDescent="0.25">
      <c r="A302" s="65">
        <f t="shared" si="28"/>
        <v>297</v>
      </c>
      <c r="B302" s="68" t="s">
        <v>95</v>
      </c>
      <c r="C302" s="68">
        <v>274</v>
      </c>
      <c r="D302" s="68"/>
      <c r="E302" s="68"/>
      <c r="F302" s="68">
        <f t="shared" si="13"/>
        <v>274</v>
      </c>
      <c r="G302" s="45">
        <f t="shared" si="26"/>
        <v>1.0059221648267343E-3</v>
      </c>
      <c r="H302" s="254">
        <f t="shared" si="27"/>
        <v>4.4566375590483638</v>
      </c>
      <c r="I302" s="43">
        <f t="shared" si="24"/>
        <v>0.98046026299064004</v>
      </c>
      <c r="J302" s="43">
        <v>1.6577021701297145</v>
      </c>
      <c r="K302" s="43">
        <v>3.4001642987969656E-2</v>
      </c>
      <c r="L302" s="45">
        <f t="shared" si="23"/>
        <v>2.6017524215900319E-2</v>
      </c>
    </row>
    <row r="303" spans="1:12" x14ac:dyDescent="0.25">
      <c r="A303" s="65">
        <f t="shared" si="28"/>
        <v>298</v>
      </c>
      <c r="B303" s="68" t="s">
        <v>96</v>
      </c>
      <c r="C303" s="68">
        <v>287.60000000000002</v>
      </c>
      <c r="D303" s="68"/>
      <c r="E303" s="68"/>
      <c r="F303" s="68">
        <f t="shared" si="13"/>
        <v>287.60000000000002</v>
      </c>
      <c r="G303" s="45">
        <f t="shared" si="26"/>
        <v>1.0558511481903972E-3</v>
      </c>
      <c r="H303" s="254">
        <f t="shared" si="27"/>
        <v>4.677842926942736</v>
      </c>
      <c r="I303" s="43">
        <f t="shared" si="24"/>
        <v>1.029125443927402</v>
      </c>
      <c r="J303" s="43">
        <v>1.7399822778441822</v>
      </c>
      <c r="K303" s="43">
        <v>3.5689315778613402E-2</v>
      </c>
      <c r="L303" s="45">
        <f t="shared" si="23"/>
        <v>2.6017524215900326E-2</v>
      </c>
    </row>
    <row r="304" spans="1:12" x14ac:dyDescent="0.25">
      <c r="A304" s="65">
        <f t="shared" si="28"/>
        <v>299</v>
      </c>
      <c r="B304" s="68" t="s">
        <v>97</v>
      </c>
      <c r="C304" s="68">
        <v>254.08</v>
      </c>
      <c r="D304" s="68"/>
      <c r="E304" s="68"/>
      <c r="F304" s="68">
        <f t="shared" si="13"/>
        <v>254.08</v>
      </c>
      <c r="G304" s="45">
        <f t="shared" si="26"/>
        <v>9.3279088919407554E-4</v>
      </c>
      <c r="H304" s="254">
        <f t="shared" si="27"/>
        <v>4.1326367554854322</v>
      </c>
      <c r="I304" s="43">
        <f t="shared" si="24"/>
        <v>0.90918008620679513</v>
      </c>
      <c r="J304" s="43">
        <v>1.5371860123597003</v>
      </c>
      <c r="K304" s="43">
        <v>3.1529698724026757E-2</v>
      </c>
      <c r="L304" s="45">
        <f t="shared" si="23"/>
        <v>2.6017524215900326E-2</v>
      </c>
    </row>
    <row r="305" spans="1:12" x14ac:dyDescent="0.25">
      <c r="A305" s="65">
        <f t="shared" si="28"/>
        <v>300</v>
      </c>
      <c r="B305" s="68" t="s">
        <v>98</v>
      </c>
      <c r="C305" s="68">
        <v>389.6</v>
      </c>
      <c r="D305" s="68"/>
      <c r="E305" s="68"/>
      <c r="F305" s="68">
        <f t="shared" si="13"/>
        <v>389.6</v>
      </c>
      <c r="G305" s="45">
        <f t="shared" si="26"/>
        <v>1.4303185234178677E-3</v>
      </c>
      <c r="H305" s="254">
        <f t="shared" si="27"/>
        <v>6.336883186150521</v>
      </c>
      <c r="I305" s="43">
        <f t="shared" si="24"/>
        <v>1.3941143009531147</v>
      </c>
      <c r="J305" s="43">
        <v>2.3570830857026892</v>
      </c>
      <c r="K305" s="43">
        <v>4.8346861708441526E-2</v>
      </c>
      <c r="L305" s="45">
        <f t="shared" si="23"/>
        <v>2.6017524215900322E-2</v>
      </c>
    </row>
    <row r="306" spans="1:12" x14ac:dyDescent="0.25">
      <c r="A306" s="65">
        <f t="shared" si="28"/>
        <v>301</v>
      </c>
      <c r="B306" s="68" t="s">
        <v>99</v>
      </c>
      <c r="C306" s="68">
        <v>181.8</v>
      </c>
      <c r="D306" s="68"/>
      <c r="E306" s="68"/>
      <c r="F306" s="68">
        <f t="shared" si="13"/>
        <v>181.8</v>
      </c>
      <c r="G306" s="45">
        <f t="shared" si="26"/>
        <v>6.6743302761131508E-4</v>
      </c>
      <c r="H306" s="254">
        <f t="shared" si="27"/>
        <v>2.9569952855291701</v>
      </c>
      <c r="I306" s="43">
        <f t="shared" si="24"/>
        <v>0.65053896281641743</v>
      </c>
      <c r="J306" s="43">
        <v>1.0998914398889859</v>
      </c>
      <c r="K306" s="43">
        <v>2.2560214216105413E-2</v>
      </c>
      <c r="L306" s="45">
        <f t="shared" si="23"/>
        <v>2.6017524215900322E-2</v>
      </c>
    </row>
    <row r="307" spans="1:12" x14ac:dyDescent="0.25">
      <c r="A307" s="65">
        <f t="shared" si="28"/>
        <v>302</v>
      </c>
      <c r="B307" s="68" t="s">
        <v>100</v>
      </c>
      <c r="C307" s="68">
        <v>439.7</v>
      </c>
      <c r="D307" s="68"/>
      <c r="E307" s="68"/>
      <c r="F307" s="68">
        <f t="shared" si="13"/>
        <v>439.7</v>
      </c>
      <c r="G307" s="45">
        <f t="shared" si="26"/>
        <v>1.6142480871325368E-3</v>
      </c>
      <c r="H307" s="254">
        <f t="shared" si="27"/>
        <v>7.1517647252319909</v>
      </c>
      <c r="I307" s="43">
        <f t="shared" si="24"/>
        <v>1.5733882395510379</v>
      </c>
      <c r="J307" s="43">
        <v>2.6601884825037794</v>
      </c>
      <c r="K307" s="43">
        <v>5.4563950444562984E-2</v>
      </c>
      <c r="L307" s="45">
        <f t="shared" si="23"/>
        <v>2.6017524215900322E-2</v>
      </c>
    </row>
    <row r="308" spans="1:12" x14ac:dyDescent="0.25">
      <c r="A308" s="65">
        <f t="shared" si="28"/>
        <v>303</v>
      </c>
      <c r="B308" s="68" t="s">
        <v>101</v>
      </c>
      <c r="C308" s="68">
        <v>245.7</v>
      </c>
      <c r="D308" s="68"/>
      <c r="E308" s="68"/>
      <c r="F308" s="68">
        <f t="shared" si="13"/>
        <v>245.7</v>
      </c>
      <c r="G308" s="45">
        <f t="shared" si="26"/>
        <v>9.02025824444995E-4</v>
      </c>
      <c r="H308" s="254">
        <f t="shared" si="27"/>
        <v>3.9963352126211054</v>
      </c>
      <c r="I308" s="43">
        <f t="shared" si="24"/>
        <v>0.87919374677664319</v>
      </c>
      <c r="J308" s="43">
        <v>1.4864869459885797</v>
      </c>
      <c r="K308" s="43">
        <v>3.0489794460380085E-2</v>
      </c>
      <c r="L308" s="45">
        <f t="shared" si="23"/>
        <v>2.6017524215900326E-2</v>
      </c>
    </row>
    <row r="309" spans="1:12" x14ac:dyDescent="0.25">
      <c r="A309" s="65">
        <f t="shared" si="28"/>
        <v>304</v>
      </c>
      <c r="B309" s="68" t="s">
        <v>102</v>
      </c>
      <c r="C309" s="68">
        <v>288.60000000000002</v>
      </c>
      <c r="D309" s="68"/>
      <c r="E309" s="68"/>
      <c r="F309" s="68">
        <f t="shared" si="13"/>
        <v>288.60000000000002</v>
      </c>
      <c r="G309" s="45">
        <f t="shared" si="26"/>
        <v>1.0595223969671371E-3</v>
      </c>
      <c r="H309" s="254">
        <f t="shared" si="27"/>
        <v>4.6941080275232041</v>
      </c>
      <c r="I309" s="43">
        <f t="shared" si="24"/>
        <v>1.0327037660551048</v>
      </c>
      <c r="J309" s="43">
        <v>1.7460322857643635</v>
      </c>
      <c r="K309" s="43">
        <v>3.5813409366160738E-2</v>
      </c>
      <c r="L309" s="45">
        <f t="shared" si="23"/>
        <v>2.6017524215900319E-2</v>
      </c>
    </row>
    <row r="310" spans="1:12" x14ac:dyDescent="0.25">
      <c r="A310" s="65">
        <f t="shared" si="28"/>
        <v>305</v>
      </c>
      <c r="B310" s="68" t="s">
        <v>1652</v>
      </c>
      <c r="C310" s="68">
        <v>2653.63</v>
      </c>
      <c r="D310" s="68"/>
      <c r="E310" s="68"/>
      <c r="F310" s="68">
        <f>C310+D310+E310</f>
        <v>2653.63</v>
      </c>
      <c r="G310" s="45">
        <f t="shared" si="26"/>
        <v>9.7421358914203185E-3</v>
      </c>
      <c r="H310" s="254">
        <f t="shared" si="27"/>
        <v>43.161558853348573</v>
      </c>
      <c r="I310" s="43">
        <f t="shared" si="24"/>
        <v>9.4955429477366859</v>
      </c>
      <c r="J310" s="43">
        <v>16.054482517231076</v>
      </c>
      <c r="K310" s="43">
        <v>0.32929846672323332</v>
      </c>
      <c r="L310" s="45">
        <f t="shared" si="23"/>
        <v>2.6017524215900322E-2</v>
      </c>
    </row>
    <row r="311" spans="1:12" x14ac:dyDescent="0.25">
      <c r="A311" s="65">
        <f t="shared" si="28"/>
        <v>306</v>
      </c>
      <c r="B311" s="68" t="s">
        <v>1653</v>
      </c>
      <c r="C311" s="68">
        <v>268.3</v>
      </c>
      <c r="D311" s="68"/>
      <c r="E311" s="68"/>
      <c r="F311" s="68">
        <f>C311+D311+E311</f>
        <v>268.3</v>
      </c>
      <c r="G311" s="45">
        <f t="shared" si="26"/>
        <v>9.8499604679931694E-4</v>
      </c>
      <c r="H311" s="254">
        <f t="shared" si="27"/>
        <v>4.3639264857396931</v>
      </c>
      <c r="I311" s="43">
        <f t="shared" si="24"/>
        <v>0.96006382686273251</v>
      </c>
      <c r="J311" s="43">
        <v>1.6232171249846805</v>
      </c>
      <c r="K311" s="43">
        <v>3.3294309538949851E-2</v>
      </c>
      <c r="L311" s="45">
        <f t="shared" si="23"/>
        <v>2.6017524215900322E-2</v>
      </c>
    </row>
    <row r="312" spans="1:12" x14ac:dyDescent="0.25">
      <c r="A312" s="65">
        <f t="shared" si="28"/>
        <v>307</v>
      </c>
      <c r="B312" s="68" t="s">
        <v>1654</v>
      </c>
      <c r="C312" s="68">
        <v>2006.88</v>
      </c>
      <c r="D312" s="68"/>
      <c r="E312" s="68">
        <v>105.2</v>
      </c>
      <c r="F312" s="68">
        <f>C312+D312+E312</f>
        <v>2112.08</v>
      </c>
      <c r="G312" s="45">
        <f t="shared" si="26"/>
        <v>7.7539711163768215E-3</v>
      </c>
      <c r="H312" s="254">
        <f t="shared" si="27"/>
        <v>34.353193633995865</v>
      </c>
      <c r="I312" s="43">
        <f t="shared" si="24"/>
        <v>7.5577025994790903</v>
      </c>
      <c r="J312" s="43">
        <v>12.778100728056815</v>
      </c>
      <c r="K312" s="43">
        <v>0.26209558438697422</v>
      </c>
      <c r="L312" s="45">
        <f t="shared" si="23"/>
        <v>2.6017524215900322E-2</v>
      </c>
    </row>
    <row r="313" spans="1:12" x14ac:dyDescent="0.25">
      <c r="A313" s="65">
        <f t="shared" si="28"/>
        <v>308</v>
      </c>
      <c r="B313" s="68" t="s">
        <v>1655</v>
      </c>
      <c r="C313" s="68">
        <v>1829</v>
      </c>
      <c r="D313" s="68"/>
      <c r="E313" s="68"/>
      <c r="F313" s="68">
        <f>C313+D313+E313</f>
        <v>1829</v>
      </c>
      <c r="G313" s="45">
        <f t="shared" si="26"/>
        <v>6.7147140126572894E-3</v>
      </c>
      <c r="H313" s="254">
        <f t="shared" si="27"/>
        <v>29.748868961676852</v>
      </c>
      <c r="I313" s="43">
        <f t="shared" si="24"/>
        <v>6.5447511715689073</v>
      </c>
      <c r="J313" s="43">
        <v>11.065464486011853</v>
      </c>
      <c r="K313" s="43">
        <v>0.22696717162407481</v>
      </c>
      <c r="L313" s="45">
        <f t="shared" si="23"/>
        <v>2.6017524215900322E-2</v>
      </c>
    </row>
    <row r="314" spans="1:12" x14ac:dyDescent="0.25">
      <c r="A314" s="65">
        <f t="shared" si="28"/>
        <v>309</v>
      </c>
      <c r="B314" s="68" t="s">
        <v>1656</v>
      </c>
      <c r="C314" s="68">
        <v>1983.1</v>
      </c>
      <c r="D314" s="68"/>
      <c r="E314" s="68"/>
      <c r="F314" s="68">
        <f>C314+D314+E314</f>
        <v>1983.1</v>
      </c>
      <c r="G314" s="45">
        <f t="shared" si="26"/>
        <v>7.2804534491529085E-3</v>
      </c>
      <c r="H314" s="254">
        <f t="shared" si="27"/>
        <v>32.25532096112704</v>
      </c>
      <c r="I314" s="43">
        <f t="shared" si="24"/>
        <v>7.096170611447949</v>
      </c>
      <c r="J314" s="43">
        <v>11.997770706511814</v>
      </c>
      <c r="K314" s="43">
        <v>0.24608999346511906</v>
      </c>
      <c r="L314" s="45">
        <f t="shared" si="23"/>
        <v>2.6017524215900319E-2</v>
      </c>
    </row>
    <row r="315" spans="1:12" x14ac:dyDescent="0.25">
      <c r="A315" s="65">
        <f t="shared" si="28"/>
        <v>310</v>
      </c>
      <c r="B315" s="68" t="s">
        <v>1703</v>
      </c>
      <c r="C315" s="68">
        <v>94.9</v>
      </c>
      <c r="D315" s="68"/>
      <c r="E315" s="68"/>
      <c r="F315" s="68">
        <f t="shared" ref="F315:F374" si="29">C315+D315+E315</f>
        <v>94.9</v>
      </c>
      <c r="G315" s="45">
        <f t="shared" si="26"/>
        <v>3.4840150891261715E-4</v>
      </c>
      <c r="H315" s="254">
        <f t="shared" si="27"/>
        <v>1.543558045086459</v>
      </c>
      <c r="I315" s="43">
        <f t="shared" si="24"/>
        <v>0.33958276991902098</v>
      </c>
      <c r="J315" s="43">
        <v>0.57414575162521864</v>
      </c>
      <c r="K315" s="43">
        <v>1.1776481458242047E-2</v>
      </c>
      <c r="L315" s="45">
        <f t="shared" si="23"/>
        <v>2.6017524215900322E-2</v>
      </c>
    </row>
    <row r="316" spans="1:12" x14ac:dyDescent="0.25">
      <c r="A316" s="65">
        <f t="shared" si="28"/>
        <v>311</v>
      </c>
      <c r="B316" s="68" t="s">
        <v>1720</v>
      </c>
      <c r="C316" s="68">
        <v>75.599999999999994</v>
      </c>
      <c r="D316" s="68"/>
      <c r="E316" s="68"/>
      <c r="F316" s="68">
        <f t="shared" si="29"/>
        <v>75.599999999999994</v>
      </c>
      <c r="G316" s="45">
        <f t="shared" si="26"/>
        <v>2.775464075215369E-4</v>
      </c>
      <c r="H316" s="254">
        <f t="shared" si="27"/>
        <v>1.229641603883417</v>
      </c>
      <c r="I316" s="43">
        <f t="shared" si="24"/>
        <v>0.27052115285435174</v>
      </c>
      <c r="J316" s="43">
        <v>0.45738059876571691</v>
      </c>
      <c r="K316" s="43">
        <v>9.3814752185784871E-3</v>
      </c>
      <c r="L316" s="45">
        <f t="shared" si="23"/>
        <v>2.6017524215900326E-2</v>
      </c>
    </row>
    <row r="317" spans="1:12" x14ac:dyDescent="0.25">
      <c r="A317" s="65">
        <f t="shared" si="28"/>
        <v>312</v>
      </c>
      <c r="B317" s="68" t="s">
        <v>1721</v>
      </c>
      <c r="C317" s="68">
        <v>129.69999999999999</v>
      </c>
      <c r="D317" s="68"/>
      <c r="E317" s="68"/>
      <c r="F317" s="68">
        <f t="shared" si="29"/>
        <v>129.69999999999999</v>
      </c>
      <c r="G317" s="45">
        <f t="shared" si="26"/>
        <v>4.7616096634316585E-4</v>
      </c>
      <c r="H317" s="254">
        <f t="shared" si="27"/>
        <v>2.1095835452867617</v>
      </c>
      <c r="I317" s="43">
        <f t="shared" si="24"/>
        <v>0.46410837996308757</v>
      </c>
      <c r="J317" s="43">
        <v>0.78468602724753278</v>
      </c>
      <c r="K317" s="43">
        <v>1.6094938304889284E-2</v>
      </c>
      <c r="L317" s="45">
        <f t="shared" si="23"/>
        <v>2.6017524215900322E-2</v>
      </c>
    </row>
    <row r="318" spans="1:12" x14ac:dyDescent="0.25">
      <c r="A318" s="65">
        <f t="shared" si="28"/>
        <v>313</v>
      </c>
      <c r="B318" s="68" t="s">
        <v>1722</v>
      </c>
      <c r="C318" s="68">
        <v>137.4</v>
      </c>
      <c r="D318" s="68"/>
      <c r="E318" s="68"/>
      <c r="F318" s="68">
        <f t="shared" si="29"/>
        <v>137.4</v>
      </c>
      <c r="G318" s="45">
        <f t="shared" si="26"/>
        <v>5.0442958192406322E-4</v>
      </c>
      <c r="H318" s="254">
        <f t="shared" si="27"/>
        <v>2.2348248197563696</v>
      </c>
      <c r="I318" s="43">
        <f t="shared" si="24"/>
        <v>0.49166146034640129</v>
      </c>
      <c r="J318" s="43">
        <v>0.83127108823292983</v>
      </c>
      <c r="K318" s="43">
        <v>1.705045892900376E-2</v>
      </c>
      <c r="L318" s="45">
        <f t="shared" si="23"/>
        <v>2.6017524215900322E-2</v>
      </c>
    </row>
    <row r="319" spans="1:12" x14ac:dyDescent="0.25">
      <c r="A319" s="65">
        <f t="shared" si="28"/>
        <v>314</v>
      </c>
      <c r="B319" s="68" t="s">
        <v>1723</v>
      </c>
      <c r="C319" s="68">
        <v>130.80000000000001</v>
      </c>
      <c r="D319" s="68"/>
      <c r="E319" s="68"/>
      <c r="F319" s="68">
        <f t="shared" si="29"/>
        <v>130.80000000000001</v>
      </c>
      <c r="G319" s="45">
        <f t="shared" si="26"/>
        <v>4.8019933999757984E-4</v>
      </c>
      <c r="H319" s="254">
        <f t="shared" si="27"/>
        <v>2.1274751559252776</v>
      </c>
      <c r="I319" s="43">
        <f t="shared" ref="I319:I378" si="30">H319*0.22</f>
        <v>0.46804453430356108</v>
      </c>
      <c r="J319" s="43">
        <v>0.79134103595973249</v>
      </c>
      <c r="K319" s="43">
        <v>1.6231441251191359E-2</v>
      </c>
      <c r="L319" s="45">
        <f t="shared" ref="L319:L379" si="31">(H319+I319+J319+K319)/F319</f>
        <v>2.6017524215900326E-2</v>
      </c>
    </row>
    <row r="320" spans="1:12" x14ac:dyDescent="0.25">
      <c r="A320" s="65">
        <f t="shared" si="28"/>
        <v>315</v>
      </c>
      <c r="B320" s="68" t="s">
        <v>1724</v>
      </c>
      <c r="C320" s="68">
        <v>104</v>
      </c>
      <c r="D320" s="68"/>
      <c r="E320" s="68"/>
      <c r="F320" s="68">
        <f t="shared" si="29"/>
        <v>104</v>
      </c>
      <c r="G320" s="45">
        <f t="shared" si="26"/>
        <v>3.8180987278095026E-4</v>
      </c>
      <c r="H320" s="254">
        <f t="shared" si="27"/>
        <v>1.6915704603687218</v>
      </c>
      <c r="I320" s="43">
        <f t="shared" si="30"/>
        <v>0.37214550128111878</v>
      </c>
      <c r="J320" s="43">
        <v>0.62920082369886976</v>
      </c>
      <c r="K320" s="43">
        <v>1.2905733104922788E-2</v>
      </c>
      <c r="L320" s="45">
        <f t="shared" si="31"/>
        <v>2.6017524215900326E-2</v>
      </c>
    </row>
    <row r="321" spans="1:12" x14ac:dyDescent="0.25">
      <c r="A321" s="65">
        <f t="shared" si="28"/>
        <v>316</v>
      </c>
      <c r="B321" s="68" t="s">
        <v>1725</v>
      </c>
      <c r="C321" s="68">
        <v>147.6</v>
      </c>
      <c r="D321" s="68"/>
      <c r="E321" s="68"/>
      <c r="F321" s="68">
        <f t="shared" si="29"/>
        <v>147.6</v>
      </c>
      <c r="G321" s="45">
        <f t="shared" si="26"/>
        <v>5.418763194468102E-4</v>
      </c>
      <c r="H321" s="254">
        <f t="shared" si="27"/>
        <v>2.4007288456771478</v>
      </c>
      <c r="I321" s="43">
        <f t="shared" si="30"/>
        <v>0.52816034604897255</v>
      </c>
      <c r="J321" s="43">
        <v>0.89298116901878055</v>
      </c>
      <c r="K321" s="43">
        <v>1.831621352198657E-2</v>
      </c>
      <c r="L321" s="45">
        <f t="shared" si="31"/>
        <v>2.6017524215900322E-2</v>
      </c>
    </row>
    <row r="322" spans="1:12" x14ac:dyDescent="0.25">
      <c r="A322" s="65">
        <f t="shared" si="28"/>
        <v>317</v>
      </c>
      <c r="B322" s="68" t="s">
        <v>1755</v>
      </c>
      <c r="C322" s="68">
        <v>613.6</v>
      </c>
      <c r="D322" s="68"/>
      <c r="E322" s="68">
        <v>61.8</v>
      </c>
      <c r="F322" s="68">
        <f t="shared" si="29"/>
        <v>675.4</v>
      </c>
      <c r="G322" s="45">
        <f t="shared" si="26"/>
        <v>2.4795614238101327E-3</v>
      </c>
      <c r="H322" s="254">
        <f t="shared" si="27"/>
        <v>10.985448932048412</v>
      </c>
      <c r="I322" s="43">
        <f t="shared" si="30"/>
        <v>2.4167987650506504</v>
      </c>
      <c r="J322" s="43">
        <v>4.0861753492905439</v>
      </c>
      <c r="K322" s="43">
        <v>8.381280902946972E-2</v>
      </c>
      <c r="L322" s="45">
        <f t="shared" si="31"/>
        <v>2.6017524215900322E-2</v>
      </c>
    </row>
    <row r="323" spans="1:12" x14ac:dyDescent="0.25">
      <c r="A323" s="65">
        <f t="shared" si="28"/>
        <v>318</v>
      </c>
      <c r="B323" s="68" t="s">
        <v>1756</v>
      </c>
      <c r="C323" s="68">
        <v>250.6</v>
      </c>
      <c r="D323" s="68"/>
      <c r="E323" s="68"/>
      <c r="F323" s="68">
        <f t="shared" si="29"/>
        <v>250.6</v>
      </c>
      <c r="G323" s="45">
        <f t="shared" si="26"/>
        <v>9.2001494345102057E-4</v>
      </c>
      <c r="H323" s="254">
        <f t="shared" si="27"/>
        <v>4.0760342054654011</v>
      </c>
      <c r="I323" s="43">
        <f t="shared" si="30"/>
        <v>0.89672752520238819</v>
      </c>
      <c r="J323" s="43">
        <v>1.5161319847974688</v>
      </c>
      <c r="K323" s="43">
        <v>3.1097853039362029E-2</v>
      </c>
      <c r="L323" s="45">
        <f t="shared" si="31"/>
        <v>2.6017524215900322E-2</v>
      </c>
    </row>
    <row r="324" spans="1:12" x14ac:dyDescent="0.25">
      <c r="A324" s="65">
        <f t="shared" si="28"/>
        <v>319</v>
      </c>
      <c r="B324" s="68" t="s">
        <v>1757</v>
      </c>
      <c r="C324" s="68">
        <v>252.6</v>
      </c>
      <c r="D324" s="68"/>
      <c r="E324" s="68"/>
      <c r="F324" s="68">
        <f t="shared" si="29"/>
        <v>252.6</v>
      </c>
      <c r="G324" s="45">
        <f t="shared" si="26"/>
        <v>9.2735744100450035E-4</v>
      </c>
      <c r="H324" s="254">
        <f t="shared" si="27"/>
        <v>4.1085644066263383</v>
      </c>
      <c r="I324" s="43">
        <f t="shared" si="30"/>
        <v>0.90388416945779437</v>
      </c>
      <c r="J324" s="43">
        <v>1.5282320006378318</v>
      </c>
      <c r="K324" s="43">
        <v>3.1346040214456694E-2</v>
      </c>
      <c r="L324" s="45">
        <f t="shared" si="31"/>
        <v>2.6017524215900322E-2</v>
      </c>
    </row>
    <row r="325" spans="1:12" x14ac:dyDescent="0.25">
      <c r="A325" s="65">
        <f t="shared" si="28"/>
        <v>320</v>
      </c>
      <c r="B325" s="68" t="s">
        <v>237</v>
      </c>
      <c r="C325" s="68">
        <v>282.7</v>
      </c>
      <c r="D325" s="68"/>
      <c r="E325" s="68"/>
      <c r="F325" s="68">
        <f t="shared" si="29"/>
        <v>282.7</v>
      </c>
      <c r="G325" s="45">
        <f t="shared" si="26"/>
        <v>1.0378620291843716E-3</v>
      </c>
      <c r="H325" s="254">
        <f t="shared" si="27"/>
        <v>4.5981439340984398</v>
      </c>
      <c r="I325" s="43">
        <f t="shared" si="30"/>
        <v>1.0115916655016568</v>
      </c>
      <c r="J325" s="43">
        <v>1.7103372390352931</v>
      </c>
      <c r="K325" s="43">
        <v>3.5081257199631469E-2</v>
      </c>
      <c r="L325" s="45">
        <f t="shared" si="31"/>
        <v>2.6017524215900322E-2</v>
      </c>
    </row>
    <row r="326" spans="1:12" x14ac:dyDescent="0.25">
      <c r="A326" s="65">
        <f t="shared" si="28"/>
        <v>321</v>
      </c>
      <c r="B326" s="68" t="s">
        <v>238</v>
      </c>
      <c r="C326" s="68">
        <v>280.89999999999998</v>
      </c>
      <c r="D326" s="68"/>
      <c r="E326" s="68"/>
      <c r="F326" s="68">
        <f t="shared" si="29"/>
        <v>280.89999999999998</v>
      </c>
      <c r="G326" s="45">
        <f t="shared" ref="G326:G377" si="32">1/$F$379*F326</f>
        <v>1.0312537813862398E-3</v>
      </c>
      <c r="H326" s="254">
        <f t="shared" si="27"/>
        <v>4.5688667530535962</v>
      </c>
      <c r="I326" s="43">
        <f t="shared" si="30"/>
        <v>1.0051506856717911</v>
      </c>
      <c r="J326" s="43">
        <v>1.6994472247789663</v>
      </c>
      <c r="K326" s="43">
        <v>3.4857888742046261E-2</v>
      </c>
      <c r="L326" s="45">
        <f t="shared" si="31"/>
        <v>2.6017524215900319E-2</v>
      </c>
    </row>
    <row r="327" spans="1:12" x14ac:dyDescent="0.25">
      <c r="A327" s="65">
        <f t="shared" si="28"/>
        <v>322</v>
      </c>
      <c r="B327" s="68" t="s">
        <v>239</v>
      </c>
      <c r="C327" s="68">
        <v>255.5</v>
      </c>
      <c r="D327" s="68"/>
      <c r="E327" s="68"/>
      <c r="F327" s="68">
        <f t="shared" si="29"/>
        <v>255.5</v>
      </c>
      <c r="G327" s="45">
        <f t="shared" si="32"/>
        <v>9.3800406245704614E-4</v>
      </c>
      <c r="H327" s="254">
        <f t="shared" ref="H327:H378" si="33">G327*4430.4</f>
        <v>4.1557331983096972</v>
      </c>
      <c r="I327" s="43">
        <f t="shared" si="30"/>
        <v>0.9142613036281334</v>
      </c>
      <c r="J327" s="43">
        <v>1.5457770236063579</v>
      </c>
      <c r="K327" s="43">
        <v>3.170591161834397E-2</v>
      </c>
      <c r="L327" s="45">
        <f t="shared" si="31"/>
        <v>2.6017524215900322E-2</v>
      </c>
    </row>
    <row r="328" spans="1:12" x14ac:dyDescent="0.25">
      <c r="A328" s="65">
        <f t="shared" ref="A328:A378" si="34">A327+1</f>
        <v>323</v>
      </c>
      <c r="B328" s="68" t="s">
        <v>240</v>
      </c>
      <c r="C328" s="68">
        <v>426</v>
      </c>
      <c r="D328" s="68"/>
      <c r="E328" s="68"/>
      <c r="F328" s="68">
        <f t="shared" si="29"/>
        <v>426</v>
      </c>
      <c r="G328" s="45">
        <f t="shared" si="32"/>
        <v>1.5639519788912001E-3</v>
      </c>
      <c r="H328" s="254">
        <f t="shared" si="33"/>
        <v>6.9289328472795724</v>
      </c>
      <c r="I328" s="43">
        <f t="shared" si="30"/>
        <v>1.524365226401506</v>
      </c>
      <c r="J328" s="43">
        <v>2.5773033739972933</v>
      </c>
      <c r="K328" s="43">
        <v>5.2863868295164505E-2</v>
      </c>
      <c r="L328" s="45">
        <f t="shared" si="31"/>
        <v>2.6017524215900319E-2</v>
      </c>
    </row>
    <row r="329" spans="1:12" x14ac:dyDescent="0.25">
      <c r="A329" s="65">
        <f t="shared" si="34"/>
        <v>324</v>
      </c>
      <c r="B329" s="68" t="s">
        <v>241</v>
      </c>
      <c r="C329" s="68">
        <v>267.8</v>
      </c>
      <c r="D329" s="68"/>
      <c r="E329" s="68"/>
      <c r="F329" s="68">
        <f t="shared" si="29"/>
        <v>267.8</v>
      </c>
      <c r="G329" s="45">
        <f t="shared" si="32"/>
        <v>9.83160422410947E-4</v>
      </c>
      <c r="H329" s="254">
        <f t="shared" si="33"/>
        <v>4.3557939354494595</v>
      </c>
      <c r="I329" s="43">
        <f t="shared" si="30"/>
        <v>0.9582746657988811</v>
      </c>
      <c r="J329" s="43">
        <v>1.6201921210245898</v>
      </c>
      <c r="K329" s="43">
        <v>3.3232262745176183E-2</v>
      </c>
      <c r="L329" s="45">
        <f t="shared" si="31"/>
        <v>2.6017524215900322E-2</v>
      </c>
    </row>
    <row r="330" spans="1:12" x14ac:dyDescent="0.25">
      <c r="A330" s="65">
        <f t="shared" si="34"/>
        <v>325</v>
      </c>
      <c r="B330" s="68" t="s">
        <v>242</v>
      </c>
      <c r="C330" s="68">
        <v>503.7</v>
      </c>
      <c r="D330" s="68"/>
      <c r="E330" s="68"/>
      <c r="F330" s="68">
        <f t="shared" si="29"/>
        <v>503.7</v>
      </c>
      <c r="G330" s="45">
        <f t="shared" si="32"/>
        <v>1.8492080088438909E-3</v>
      </c>
      <c r="H330" s="254">
        <f t="shared" si="33"/>
        <v>8.192731162381973</v>
      </c>
      <c r="I330" s="43">
        <f t="shared" si="30"/>
        <v>1.8024008557240341</v>
      </c>
      <c r="J330" s="43">
        <v>3.0473889893953912</v>
      </c>
      <c r="K330" s="43">
        <v>6.2505940047592384E-2</v>
      </c>
      <c r="L330" s="45">
        <f t="shared" si="31"/>
        <v>2.6017524215900319E-2</v>
      </c>
    </row>
    <row r="331" spans="1:12" x14ac:dyDescent="0.25">
      <c r="A331" s="65">
        <f t="shared" si="34"/>
        <v>326</v>
      </c>
      <c r="B331" s="68" t="s">
        <v>243</v>
      </c>
      <c r="C331" s="68">
        <v>841.6</v>
      </c>
      <c r="D331" s="68"/>
      <c r="E331" s="68"/>
      <c r="F331" s="68">
        <f t="shared" si="29"/>
        <v>841.6</v>
      </c>
      <c r="G331" s="45">
        <f t="shared" si="32"/>
        <v>3.0897229705043054E-3</v>
      </c>
      <c r="H331" s="254">
        <f t="shared" si="33"/>
        <v>13.688708648522274</v>
      </c>
      <c r="I331" s="43">
        <f t="shared" si="30"/>
        <v>3.0115159026749003</v>
      </c>
      <c r="J331" s="43">
        <v>5.0916866656247004</v>
      </c>
      <c r="K331" s="43">
        <v>0.10443716327983672</v>
      </c>
      <c r="L331" s="45">
        <f t="shared" si="31"/>
        <v>2.6017524215900319E-2</v>
      </c>
    </row>
    <row r="332" spans="1:12" x14ac:dyDescent="0.25">
      <c r="A332" s="65">
        <f t="shared" si="34"/>
        <v>327</v>
      </c>
      <c r="B332" s="68" t="s">
        <v>244</v>
      </c>
      <c r="C332" s="68">
        <v>999</v>
      </c>
      <c r="D332" s="68"/>
      <c r="E332" s="68"/>
      <c r="F332" s="68">
        <f t="shared" si="29"/>
        <v>999</v>
      </c>
      <c r="G332" s="45">
        <f t="shared" si="32"/>
        <v>3.6675775279631667E-3</v>
      </c>
      <c r="H332" s="254">
        <f t="shared" si="33"/>
        <v>16.248835479888012</v>
      </c>
      <c r="I332" s="43">
        <f t="shared" si="30"/>
        <v>3.5747438055753626</v>
      </c>
      <c r="J332" s="43">
        <v>6.0439579122612592</v>
      </c>
      <c r="K332" s="43">
        <v>0.12396949395978718</v>
      </c>
      <c r="L332" s="45">
        <f t="shared" si="31"/>
        <v>2.6017524215900322E-2</v>
      </c>
    </row>
    <row r="333" spans="1:12" x14ac:dyDescent="0.25">
      <c r="A333" s="65">
        <f t="shared" si="34"/>
        <v>328</v>
      </c>
      <c r="B333" s="68" t="s">
        <v>245</v>
      </c>
      <c r="C333" s="68">
        <v>764.25</v>
      </c>
      <c r="D333" s="68"/>
      <c r="E333" s="68"/>
      <c r="F333" s="68">
        <f t="shared" si="29"/>
        <v>764.25</v>
      </c>
      <c r="G333" s="45">
        <f t="shared" si="32"/>
        <v>2.8057518776234735E-3</v>
      </c>
      <c r="H333" s="254">
        <f t="shared" si="33"/>
        <v>12.430603118623036</v>
      </c>
      <c r="I333" s="43">
        <f t="shared" si="30"/>
        <v>2.7347326860970682</v>
      </c>
      <c r="J333" s="43">
        <v>4.6237185529986657</v>
      </c>
      <c r="K333" s="43">
        <v>9.4838524283050396E-2</v>
      </c>
      <c r="L333" s="45">
        <f t="shared" si="31"/>
        <v>2.6017524215900322E-2</v>
      </c>
    </row>
    <row r="334" spans="1:12" x14ac:dyDescent="0.25">
      <c r="A334" s="65">
        <f t="shared" si="34"/>
        <v>329</v>
      </c>
      <c r="B334" s="68" t="s">
        <v>246</v>
      </c>
      <c r="C334" s="68">
        <v>342.3</v>
      </c>
      <c r="D334" s="68"/>
      <c r="E334" s="68"/>
      <c r="F334" s="68">
        <f t="shared" si="29"/>
        <v>342.3</v>
      </c>
      <c r="G334" s="45">
        <f t="shared" si="32"/>
        <v>1.2566684562780701E-3</v>
      </c>
      <c r="H334" s="254">
        <f t="shared" si="33"/>
        <v>5.5675439286943611</v>
      </c>
      <c r="I334" s="43">
        <f t="shared" si="30"/>
        <v>1.2248596643127594</v>
      </c>
      <c r="J334" s="43">
        <v>2.0709177110781072</v>
      </c>
      <c r="K334" s="43">
        <v>4.2477235017452604E-2</v>
      </c>
      <c r="L334" s="45">
        <f t="shared" si="31"/>
        <v>2.6017524215900326E-2</v>
      </c>
    </row>
    <row r="335" spans="1:12" x14ac:dyDescent="0.25">
      <c r="A335" s="65">
        <f t="shared" si="34"/>
        <v>330</v>
      </c>
      <c r="B335" s="68" t="s">
        <v>247</v>
      </c>
      <c r="C335" s="68">
        <v>301</v>
      </c>
      <c r="D335" s="68"/>
      <c r="E335" s="68"/>
      <c r="F335" s="68">
        <f t="shared" si="29"/>
        <v>301</v>
      </c>
      <c r="G335" s="45">
        <f t="shared" si="32"/>
        <v>1.105045881798712E-3</v>
      </c>
      <c r="H335" s="254">
        <f t="shared" si="33"/>
        <v>4.8957952747210136</v>
      </c>
      <c r="I335" s="43">
        <f t="shared" si="30"/>
        <v>1.0770749604386229</v>
      </c>
      <c r="J335" s="43">
        <v>1.8210523839746138</v>
      </c>
      <c r="K335" s="43">
        <v>3.7352169851747691E-2</v>
      </c>
      <c r="L335" s="45">
        <f t="shared" si="31"/>
        <v>2.6017524215900326E-2</v>
      </c>
    </row>
    <row r="336" spans="1:12" x14ac:dyDescent="0.25">
      <c r="A336" s="65">
        <f t="shared" si="34"/>
        <v>331</v>
      </c>
      <c r="B336" s="68" t="s">
        <v>248</v>
      </c>
      <c r="C336" s="68">
        <v>221.5</v>
      </c>
      <c r="D336" s="68"/>
      <c r="E336" s="68"/>
      <c r="F336" s="68">
        <f t="shared" si="29"/>
        <v>221.5</v>
      </c>
      <c r="G336" s="45">
        <f t="shared" si="32"/>
        <v>8.1318160404788935E-4</v>
      </c>
      <c r="H336" s="254">
        <f t="shared" si="33"/>
        <v>3.6027197785737686</v>
      </c>
      <c r="I336" s="43">
        <f t="shared" si="30"/>
        <v>0.79259835128622913</v>
      </c>
      <c r="J336" s="43">
        <v>1.340076754320189</v>
      </c>
      <c r="K336" s="43">
        <v>2.748672964173459E-2</v>
      </c>
      <c r="L336" s="45">
        <f t="shared" si="31"/>
        <v>2.6017524215900322E-2</v>
      </c>
    </row>
    <row r="337" spans="1:12" x14ac:dyDescent="0.25">
      <c r="A337" s="65">
        <f t="shared" si="34"/>
        <v>332</v>
      </c>
      <c r="B337" s="68" t="s">
        <v>249</v>
      </c>
      <c r="C337" s="68">
        <v>232.5</v>
      </c>
      <c r="D337" s="68"/>
      <c r="E337" s="68"/>
      <c r="F337" s="68">
        <f t="shared" si="29"/>
        <v>232.5</v>
      </c>
      <c r="G337" s="45">
        <f t="shared" si="32"/>
        <v>8.5356534059202824E-4</v>
      </c>
      <c r="H337" s="254">
        <f t="shared" si="33"/>
        <v>3.7816358849589218</v>
      </c>
      <c r="I337" s="43">
        <f t="shared" si="30"/>
        <v>0.83195989469096276</v>
      </c>
      <c r="J337" s="43">
        <v>1.4066268414421847</v>
      </c>
      <c r="K337" s="43">
        <v>2.8851759104755272E-2</v>
      </c>
      <c r="L337" s="45">
        <f t="shared" si="31"/>
        <v>2.6017524215900319E-2</v>
      </c>
    </row>
    <row r="338" spans="1:12" x14ac:dyDescent="0.25">
      <c r="A338" s="65">
        <f t="shared" si="34"/>
        <v>333</v>
      </c>
      <c r="B338" s="68" t="s">
        <v>268</v>
      </c>
      <c r="C338" s="68">
        <v>325.3</v>
      </c>
      <c r="D338" s="68"/>
      <c r="E338" s="68"/>
      <c r="F338" s="68">
        <f t="shared" si="29"/>
        <v>325.3</v>
      </c>
      <c r="G338" s="45">
        <f t="shared" si="32"/>
        <v>1.1942572270734917E-3</v>
      </c>
      <c r="H338" s="254">
        <f t="shared" si="33"/>
        <v>5.2910372188263972</v>
      </c>
      <c r="I338" s="43">
        <f t="shared" si="30"/>
        <v>1.1640281881418073</v>
      </c>
      <c r="J338" s="43">
        <v>1.9680675764350224</v>
      </c>
      <c r="K338" s="43">
        <v>4.0367644029147914E-2</v>
      </c>
      <c r="L338" s="45">
        <f t="shared" si="31"/>
        <v>2.6017524215900319E-2</v>
      </c>
    </row>
    <row r="339" spans="1:12" x14ac:dyDescent="0.25">
      <c r="A339" s="65">
        <f t="shared" si="34"/>
        <v>334</v>
      </c>
      <c r="B339" s="68" t="s">
        <v>272</v>
      </c>
      <c r="C339" s="68">
        <v>178.3</v>
      </c>
      <c r="D339" s="68"/>
      <c r="E339" s="68"/>
      <c r="F339" s="68">
        <f t="shared" si="29"/>
        <v>178.3</v>
      </c>
      <c r="G339" s="45">
        <f t="shared" si="32"/>
        <v>6.5458365689272536E-4</v>
      </c>
      <c r="H339" s="254">
        <f t="shared" si="33"/>
        <v>2.9000674334975303</v>
      </c>
      <c r="I339" s="43">
        <f t="shared" si="30"/>
        <v>0.63801483536945669</v>
      </c>
      <c r="J339" s="43">
        <v>1.0787164121683508</v>
      </c>
      <c r="K339" s="43">
        <v>2.2125886659689745E-2</v>
      </c>
      <c r="L339" s="45">
        <f t="shared" si="31"/>
        <v>2.6017524215900319E-2</v>
      </c>
    </row>
    <row r="340" spans="1:12" x14ac:dyDescent="0.25">
      <c r="A340" s="65">
        <f t="shared" si="34"/>
        <v>335</v>
      </c>
      <c r="B340" s="68" t="s">
        <v>294</v>
      </c>
      <c r="C340" s="68">
        <v>212.89</v>
      </c>
      <c r="D340" s="68"/>
      <c r="E340" s="68"/>
      <c r="F340" s="68">
        <f t="shared" si="29"/>
        <v>212.89</v>
      </c>
      <c r="G340" s="45">
        <f t="shared" si="32"/>
        <v>7.8157215208015871E-4</v>
      </c>
      <c r="H340" s="254">
        <f t="shared" si="33"/>
        <v>3.462677262575935</v>
      </c>
      <c r="I340" s="43">
        <f t="shared" si="30"/>
        <v>0.76178899776670572</v>
      </c>
      <c r="J340" s="43">
        <v>1.2879861861274267</v>
      </c>
      <c r="K340" s="43">
        <v>2.641828385295204E-2</v>
      </c>
      <c r="L340" s="45">
        <f t="shared" si="31"/>
        <v>2.6017524215900322E-2</v>
      </c>
    </row>
    <row r="341" spans="1:12" x14ac:dyDescent="0.25">
      <c r="A341" s="65">
        <f t="shared" si="34"/>
        <v>336</v>
      </c>
      <c r="B341" s="68" t="s">
        <v>295</v>
      </c>
      <c r="C341" s="68">
        <v>235.6</v>
      </c>
      <c r="D341" s="68"/>
      <c r="E341" s="68"/>
      <c r="F341" s="68">
        <f t="shared" si="29"/>
        <v>235.6</v>
      </c>
      <c r="G341" s="45">
        <f t="shared" si="32"/>
        <v>8.6494621179992201E-4</v>
      </c>
      <c r="H341" s="254">
        <f t="shared" si="33"/>
        <v>3.8320576967583744</v>
      </c>
      <c r="I341" s="43">
        <f t="shared" si="30"/>
        <v>0.8430526932868424</v>
      </c>
      <c r="J341" s="43">
        <v>1.425381865994747</v>
      </c>
      <c r="K341" s="43">
        <v>2.9236449226152008E-2</v>
      </c>
      <c r="L341" s="45">
        <f t="shared" si="31"/>
        <v>2.6017524215900322E-2</v>
      </c>
    </row>
    <row r="342" spans="1:12" x14ac:dyDescent="0.25">
      <c r="A342" s="65">
        <f t="shared" si="34"/>
        <v>337</v>
      </c>
      <c r="B342" s="68" t="s">
        <v>296</v>
      </c>
      <c r="C342" s="68">
        <v>549.4</v>
      </c>
      <c r="D342" s="68"/>
      <c r="E342" s="68"/>
      <c r="F342" s="68">
        <f t="shared" si="29"/>
        <v>549.4</v>
      </c>
      <c r="G342" s="45">
        <f t="shared" si="32"/>
        <v>2.0169840779409045E-3</v>
      </c>
      <c r="H342" s="254">
        <f t="shared" si="33"/>
        <v>8.9360462589093821</v>
      </c>
      <c r="I342" s="43">
        <f t="shared" si="30"/>
        <v>1.9659301769600641</v>
      </c>
      <c r="J342" s="43">
        <v>3.3238743513476834</v>
      </c>
      <c r="K342" s="43">
        <v>6.8177016998505577E-2</v>
      </c>
      <c r="L342" s="45">
        <f t="shared" si="31"/>
        <v>2.6017524215900322E-2</v>
      </c>
    </row>
    <row r="343" spans="1:12" x14ac:dyDescent="0.25">
      <c r="A343" s="65">
        <f t="shared" si="34"/>
        <v>338</v>
      </c>
      <c r="B343" s="68" t="s">
        <v>297</v>
      </c>
      <c r="C343" s="68">
        <v>335</v>
      </c>
      <c r="D343" s="68"/>
      <c r="E343" s="68"/>
      <c r="F343" s="68">
        <f t="shared" si="29"/>
        <v>335</v>
      </c>
      <c r="G343" s="45">
        <f t="shared" si="32"/>
        <v>1.2298683402078687E-3</v>
      </c>
      <c r="H343" s="254">
        <f t="shared" si="33"/>
        <v>5.4488086944569405</v>
      </c>
      <c r="I343" s="43">
        <f t="shared" si="30"/>
        <v>1.1987379127805269</v>
      </c>
      <c r="J343" s="43">
        <v>2.0267526532607825</v>
      </c>
      <c r="K343" s="43">
        <v>4.1571351828357056E-2</v>
      </c>
      <c r="L343" s="45">
        <f t="shared" si="31"/>
        <v>2.6017524215900322E-2</v>
      </c>
    </row>
    <row r="344" spans="1:12" x14ac:dyDescent="0.25">
      <c r="A344" s="65">
        <f t="shared" si="34"/>
        <v>339</v>
      </c>
      <c r="B344" s="68" t="s">
        <v>298</v>
      </c>
      <c r="C344" s="68">
        <v>867.4</v>
      </c>
      <c r="D344" s="68"/>
      <c r="E344" s="68"/>
      <c r="F344" s="68">
        <f t="shared" si="29"/>
        <v>867.4</v>
      </c>
      <c r="G344" s="45">
        <f t="shared" si="32"/>
        <v>3.184441188944195E-3</v>
      </c>
      <c r="H344" s="254">
        <f t="shared" si="33"/>
        <v>14.10834824349836</v>
      </c>
      <c r="I344" s="43">
        <f t="shared" si="30"/>
        <v>3.1038366135696394</v>
      </c>
      <c r="J344" s="43">
        <v>5.2477768699653806</v>
      </c>
      <c r="K344" s="43">
        <v>0.10763877783855794</v>
      </c>
      <c r="L344" s="45">
        <f t="shared" si="31"/>
        <v>2.6017524215900326E-2</v>
      </c>
    </row>
    <row r="345" spans="1:12" x14ac:dyDescent="0.25">
      <c r="A345" s="65">
        <f t="shared" si="34"/>
        <v>340</v>
      </c>
      <c r="B345" s="68" t="s">
        <v>299</v>
      </c>
      <c r="C345" s="68">
        <v>617.4</v>
      </c>
      <c r="D345" s="68">
        <v>14.7</v>
      </c>
      <c r="E345" s="68"/>
      <c r="F345" s="68">
        <f t="shared" si="29"/>
        <v>632.1</v>
      </c>
      <c r="G345" s="45">
        <f t="shared" si="32"/>
        <v>2.3205963517772951E-3</v>
      </c>
      <c r="H345" s="254">
        <f t="shared" si="33"/>
        <v>10.281170076914128</v>
      </c>
      <c r="I345" s="43">
        <f t="shared" si="30"/>
        <v>2.2618574169211083</v>
      </c>
      <c r="J345" s="43">
        <v>3.824210006346688</v>
      </c>
      <c r="K345" s="43">
        <v>7.8439556688670142E-2</v>
      </c>
      <c r="L345" s="45">
        <f t="shared" si="31"/>
        <v>2.6017524215900326E-2</v>
      </c>
    </row>
    <row r="346" spans="1:12" x14ac:dyDescent="0.25">
      <c r="A346" s="65">
        <f t="shared" si="34"/>
        <v>341</v>
      </c>
      <c r="B346" s="68" t="s">
        <v>300</v>
      </c>
      <c r="C346" s="68">
        <v>1578.2</v>
      </c>
      <c r="D346" s="68"/>
      <c r="E346" s="68"/>
      <c r="F346" s="68">
        <f t="shared" si="29"/>
        <v>1578.2</v>
      </c>
      <c r="G346" s="45">
        <f t="shared" si="32"/>
        <v>5.7939648194509207E-3</v>
      </c>
      <c r="H346" s="254">
        <f t="shared" si="33"/>
        <v>25.669581736095356</v>
      </c>
      <c r="I346" s="43">
        <f t="shared" si="30"/>
        <v>5.6473079819409788</v>
      </c>
      <c r="J346" s="43">
        <v>9.5481224996303489</v>
      </c>
      <c r="K346" s="43">
        <v>0.19584449986720331</v>
      </c>
      <c r="L346" s="45">
        <f t="shared" si="31"/>
        <v>2.6017524215900326E-2</v>
      </c>
    </row>
    <row r="347" spans="1:12" x14ac:dyDescent="0.25">
      <c r="A347" s="65">
        <f t="shared" si="34"/>
        <v>342</v>
      </c>
      <c r="B347" s="68" t="s">
        <v>301</v>
      </c>
      <c r="C347" s="68">
        <v>261.7</v>
      </c>
      <c r="D347" s="68"/>
      <c r="E347" s="68"/>
      <c r="F347" s="68">
        <f t="shared" si="29"/>
        <v>261.7</v>
      </c>
      <c r="G347" s="45">
        <f t="shared" si="32"/>
        <v>9.6076580487283356E-4</v>
      </c>
      <c r="H347" s="254">
        <f t="shared" si="33"/>
        <v>4.2565768219086015</v>
      </c>
      <c r="I347" s="43">
        <f t="shared" si="30"/>
        <v>0.93644690081989235</v>
      </c>
      <c r="J347" s="43">
        <v>1.5832870727114829</v>
      </c>
      <c r="K347" s="43">
        <v>3.2475291861137442E-2</v>
      </c>
      <c r="L347" s="45">
        <f t="shared" si="31"/>
        <v>2.6017524215900326E-2</v>
      </c>
    </row>
    <row r="348" spans="1:12" x14ac:dyDescent="0.25">
      <c r="A348" s="65">
        <f t="shared" si="34"/>
        <v>343</v>
      </c>
      <c r="B348" s="68" t="s">
        <v>302</v>
      </c>
      <c r="C348" s="68">
        <v>674.21</v>
      </c>
      <c r="D348" s="68"/>
      <c r="E348" s="68"/>
      <c r="F348" s="68">
        <f t="shared" si="29"/>
        <v>674.21</v>
      </c>
      <c r="G348" s="45">
        <f t="shared" si="32"/>
        <v>2.4751926377658126E-3</v>
      </c>
      <c r="H348" s="254">
        <f t="shared" si="33"/>
        <v>10.966093462357655</v>
      </c>
      <c r="I348" s="43">
        <f t="shared" si="30"/>
        <v>2.4125405617186844</v>
      </c>
      <c r="J348" s="43">
        <v>4.0789758398655289</v>
      </c>
      <c r="K348" s="43">
        <v>8.3665137660288408E-2</v>
      </c>
      <c r="L348" s="45">
        <f t="shared" si="31"/>
        <v>2.6017524215900326E-2</v>
      </c>
    </row>
    <row r="349" spans="1:12" x14ac:dyDescent="0.25">
      <c r="A349" s="65">
        <f t="shared" si="34"/>
        <v>344</v>
      </c>
      <c r="B349" s="68" t="s">
        <v>303</v>
      </c>
      <c r="C349" s="68">
        <v>258.89999999999998</v>
      </c>
      <c r="D349" s="68"/>
      <c r="E349" s="68"/>
      <c r="F349" s="68">
        <f t="shared" si="29"/>
        <v>258.89999999999998</v>
      </c>
      <c r="G349" s="45">
        <f t="shared" si="32"/>
        <v>9.5048630829796176E-4</v>
      </c>
      <c r="H349" s="254">
        <f t="shared" si="33"/>
        <v>4.2110345402832898</v>
      </c>
      <c r="I349" s="43">
        <f t="shared" si="30"/>
        <v>0.92642759886232373</v>
      </c>
      <c r="J349" s="43">
        <v>1.5663470505349746</v>
      </c>
      <c r="K349" s="43">
        <v>3.2127829816004899E-2</v>
      </c>
      <c r="L349" s="45">
        <f t="shared" si="31"/>
        <v>2.6017524215900326E-2</v>
      </c>
    </row>
    <row r="350" spans="1:12" x14ac:dyDescent="0.25">
      <c r="A350" s="65">
        <f t="shared" si="34"/>
        <v>345</v>
      </c>
      <c r="B350" s="68" t="s">
        <v>304</v>
      </c>
      <c r="C350" s="68">
        <v>184.7</v>
      </c>
      <c r="D350" s="68"/>
      <c r="E350" s="68"/>
      <c r="F350" s="68">
        <f t="shared" si="29"/>
        <v>184.7</v>
      </c>
      <c r="G350" s="45">
        <f t="shared" si="32"/>
        <v>6.7807964906386065E-4</v>
      </c>
      <c r="H350" s="254">
        <f t="shared" si="33"/>
        <v>3.0041640772125282</v>
      </c>
      <c r="I350" s="43">
        <f t="shared" si="30"/>
        <v>0.66091609698675624</v>
      </c>
      <c r="J350" s="43">
        <v>1.117436462857512</v>
      </c>
      <c r="K350" s="43">
        <v>2.2920085619992682E-2</v>
      </c>
      <c r="L350" s="45">
        <f t="shared" si="31"/>
        <v>2.6017524215900322E-2</v>
      </c>
    </row>
    <row r="351" spans="1:12" x14ac:dyDescent="0.25">
      <c r="A351" s="65">
        <f t="shared" si="34"/>
        <v>346</v>
      </c>
      <c r="B351" s="68" t="s">
        <v>305</v>
      </c>
      <c r="C351" s="68">
        <v>197.6</v>
      </c>
      <c r="D351" s="68"/>
      <c r="E351" s="68"/>
      <c r="F351" s="68">
        <f t="shared" si="29"/>
        <v>197.6</v>
      </c>
      <c r="G351" s="45">
        <f t="shared" si="32"/>
        <v>7.2543875828380555E-4</v>
      </c>
      <c r="H351" s="254">
        <f t="shared" si="33"/>
        <v>3.2139838747005718</v>
      </c>
      <c r="I351" s="43">
        <f t="shared" si="30"/>
        <v>0.70707645243412576</v>
      </c>
      <c r="J351" s="43">
        <v>1.1954815650278525</v>
      </c>
      <c r="K351" s="43">
        <v>2.4520892899353299E-2</v>
      </c>
      <c r="L351" s="45">
        <f t="shared" si="31"/>
        <v>2.6017524215900322E-2</v>
      </c>
    </row>
    <row r="352" spans="1:12" x14ac:dyDescent="0.25">
      <c r="A352" s="65">
        <f t="shared" si="34"/>
        <v>347</v>
      </c>
      <c r="B352" s="68" t="s">
        <v>306</v>
      </c>
      <c r="C352" s="68">
        <v>229.2</v>
      </c>
      <c r="D352" s="68"/>
      <c r="E352" s="68"/>
      <c r="F352" s="68">
        <f t="shared" si="29"/>
        <v>229.2</v>
      </c>
      <c r="G352" s="45">
        <f t="shared" si="32"/>
        <v>8.414502196287865E-4</v>
      </c>
      <c r="H352" s="254">
        <f t="shared" si="33"/>
        <v>3.7279610530433755</v>
      </c>
      <c r="I352" s="43">
        <f t="shared" si="30"/>
        <v>0.82015143166954263</v>
      </c>
      <c r="J352" s="43">
        <v>1.3866618153055861</v>
      </c>
      <c r="K352" s="43">
        <v>2.8442250265849071E-2</v>
      </c>
      <c r="L352" s="45">
        <f t="shared" si="31"/>
        <v>2.6017524215900322E-2</v>
      </c>
    </row>
    <row r="353" spans="1:12" x14ac:dyDescent="0.25">
      <c r="A353" s="65">
        <f t="shared" si="34"/>
        <v>348</v>
      </c>
      <c r="B353" s="68" t="s">
        <v>1687</v>
      </c>
      <c r="C353" s="68">
        <v>455.74</v>
      </c>
      <c r="D353" s="68"/>
      <c r="E353" s="68"/>
      <c r="F353" s="68">
        <f t="shared" si="29"/>
        <v>455.74</v>
      </c>
      <c r="G353" s="45">
        <f t="shared" si="32"/>
        <v>1.673134917511445E-3</v>
      </c>
      <c r="H353" s="254">
        <f t="shared" si="33"/>
        <v>7.412656938542705</v>
      </c>
      <c r="I353" s="43">
        <f t="shared" si="30"/>
        <v>1.6307845264793952</v>
      </c>
      <c r="J353" s="43">
        <v>2.7572306095434898</v>
      </c>
      <c r="K353" s="43">
        <v>5.6554411588822233E-2</v>
      </c>
      <c r="L353" s="45">
        <f t="shared" si="31"/>
        <v>2.6017524215900319E-2</v>
      </c>
    </row>
    <row r="354" spans="1:12" x14ac:dyDescent="0.25">
      <c r="A354" s="65">
        <f t="shared" si="34"/>
        <v>349</v>
      </c>
      <c r="B354" s="68" t="s">
        <v>1688</v>
      </c>
      <c r="C354" s="68">
        <v>425.6</v>
      </c>
      <c r="D354" s="68">
        <v>38.1</v>
      </c>
      <c r="E354" s="68"/>
      <c r="F354" s="68">
        <f t="shared" si="29"/>
        <v>463.70000000000005</v>
      </c>
      <c r="G354" s="45">
        <f t="shared" si="32"/>
        <v>1.7023580577742948E-3</v>
      </c>
      <c r="H354" s="254">
        <f t="shared" si="33"/>
        <v>7.5421271391632354</v>
      </c>
      <c r="I354" s="43">
        <f t="shared" si="30"/>
        <v>1.6592679706159117</v>
      </c>
      <c r="J354" s="43">
        <v>2.8053886725881338</v>
      </c>
      <c r="K354" s="43">
        <v>5.7542196545699011E-2</v>
      </c>
      <c r="L354" s="45">
        <f t="shared" si="31"/>
        <v>2.6017524215900319E-2</v>
      </c>
    </row>
    <row r="355" spans="1:12" x14ac:dyDescent="0.25">
      <c r="A355" s="65">
        <f t="shared" si="34"/>
        <v>350</v>
      </c>
      <c r="B355" s="68" t="s">
        <v>1689</v>
      </c>
      <c r="C355" s="68">
        <v>475.2</v>
      </c>
      <c r="D355" s="68"/>
      <c r="E355" s="68"/>
      <c r="F355" s="68">
        <f t="shared" si="29"/>
        <v>475.2</v>
      </c>
      <c r="G355" s="45">
        <f t="shared" si="32"/>
        <v>1.7445774187068036E-3</v>
      </c>
      <c r="H355" s="254">
        <f t="shared" si="33"/>
        <v>7.7291757958386222</v>
      </c>
      <c r="I355" s="43">
        <f t="shared" si="30"/>
        <v>1.700418675084497</v>
      </c>
      <c r="J355" s="43">
        <v>2.8749637636702201</v>
      </c>
      <c r="K355" s="43">
        <v>5.896927280249336E-2</v>
      </c>
      <c r="L355" s="45">
        <f t="shared" si="31"/>
        <v>2.6017524215900319E-2</v>
      </c>
    </row>
    <row r="356" spans="1:12" x14ac:dyDescent="0.25">
      <c r="A356" s="65">
        <f t="shared" si="34"/>
        <v>351</v>
      </c>
      <c r="B356" s="68" t="s">
        <v>1690</v>
      </c>
      <c r="C356" s="68">
        <v>454.5</v>
      </c>
      <c r="D356" s="68"/>
      <c r="E356" s="68"/>
      <c r="F356" s="68">
        <f t="shared" si="29"/>
        <v>454.5</v>
      </c>
      <c r="G356" s="45">
        <f t="shared" si="32"/>
        <v>1.6685825690282876E-3</v>
      </c>
      <c r="H356" s="254">
        <f t="shared" si="33"/>
        <v>7.3924882138229249</v>
      </c>
      <c r="I356" s="43">
        <f t="shared" si="30"/>
        <v>1.6263474070410435</v>
      </c>
      <c r="J356" s="43">
        <v>2.7497285997224643</v>
      </c>
      <c r="K356" s="43">
        <v>5.640053554026353E-2</v>
      </c>
      <c r="L356" s="45">
        <f t="shared" si="31"/>
        <v>2.6017524215900319E-2</v>
      </c>
    </row>
    <row r="357" spans="1:12" x14ac:dyDescent="0.25">
      <c r="A357" s="65">
        <f t="shared" si="34"/>
        <v>352</v>
      </c>
      <c r="B357" s="68" t="s">
        <v>1691</v>
      </c>
      <c r="C357" s="68">
        <v>590.97</v>
      </c>
      <c r="D357" s="68"/>
      <c r="E357" s="68"/>
      <c r="F357" s="68">
        <f t="shared" si="29"/>
        <v>590.97</v>
      </c>
      <c r="G357" s="45">
        <f t="shared" si="32"/>
        <v>2.1695978895899825E-3</v>
      </c>
      <c r="H357" s="254">
        <f t="shared" si="33"/>
        <v>9.6121864900394574</v>
      </c>
      <c r="I357" s="43">
        <f t="shared" si="30"/>
        <v>2.1146810278086807</v>
      </c>
      <c r="J357" s="43">
        <v>3.5753731805896254</v>
      </c>
      <c r="K357" s="43">
        <v>7.3335587432848279E-2</v>
      </c>
      <c r="L357" s="45">
        <f t="shared" si="31"/>
        <v>2.6017524215900319E-2</v>
      </c>
    </row>
    <row r="358" spans="1:12" x14ac:dyDescent="0.25">
      <c r="A358" s="65">
        <f t="shared" si="34"/>
        <v>353</v>
      </c>
      <c r="B358" s="68" t="s">
        <v>1692</v>
      </c>
      <c r="C358" s="68">
        <v>629.20000000000005</v>
      </c>
      <c r="D358" s="68"/>
      <c r="E358" s="68"/>
      <c r="F358" s="68">
        <f t="shared" si="29"/>
        <v>629.20000000000005</v>
      </c>
      <c r="G358" s="45">
        <f t="shared" si="32"/>
        <v>2.3099497303247494E-3</v>
      </c>
      <c r="H358" s="254">
        <f t="shared" si="33"/>
        <v>10.23400128523077</v>
      </c>
      <c r="I358" s="43">
        <f t="shared" si="30"/>
        <v>2.2514802827507694</v>
      </c>
      <c r="J358" s="43">
        <v>3.8066649833781625</v>
      </c>
      <c r="K358" s="43">
        <v>7.8079685284782874E-2</v>
      </c>
      <c r="L358" s="45">
        <f t="shared" si="31"/>
        <v>2.6017524215900322E-2</v>
      </c>
    </row>
    <row r="359" spans="1:12" x14ac:dyDescent="0.25">
      <c r="A359" s="65">
        <f t="shared" si="34"/>
        <v>354</v>
      </c>
      <c r="B359" s="68" t="s">
        <v>1693</v>
      </c>
      <c r="C359" s="68">
        <v>484.9</v>
      </c>
      <c r="D359" s="68"/>
      <c r="E359" s="68"/>
      <c r="F359" s="68">
        <f t="shared" si="29"/>
        <v>484.9</v>
      </c>
      <c r="G359" s="45">
        <f t="shared" si="32"/>
        <v>1.7801885318411805E-3</v>
      </c>
      <c r="H359" s="254">
        <f t="shared" si="33"/>
        <v>7.8869472714691655</v>
      </c>
      <c r="I359" s="43">
        <f t="shared" si="30"/>
        <v>1.7351283997232165</v>
      </c>
      <c r="J359" s="43">
        <v>2.9336488404959802</v>
      </c>
      <c r="K359" s="43">
        <v>6.0172980601702501E-2</v>
      </c>
      <c r="L359" s="45">
        <f t="shared" si="31"/>
        <v>2.6017524215900322E-2</v>
      </c>
    </row>
    <row r="360" spans="1:12" x14ac:dyDescent="0.25">
      <c r="A360" s="65">
        <f t="shared" si="34"/>
        <v>355</v>
      </c>
      <c r="B360" s="68" t="s">
        <v>1694</v>
      </c>
      <c r="C360" s="68">
        <v>1170.4000000000001</v>
      </c>
      <c r="D360" s="68"/>
      <c r="E360" s="68"/>
      <c r="F360" s="68">
        <f t="shared" si="29"/>
        <v>1170.4000000000001</v>
      </c>
      <c r="G360" s="45">
        <f t="shared" si="32"/>
        <v>4.2968295682963868E-3</v>
      </c>
      <c r="H360" s="254">
        <f t="shared" si="33"/>
        <v>19.03667371938031</v>
      </c>
      <c r="I360" s="43">
        <f t="shared" si="30"/>
        <v>4.1880682182636679</v>
      </c>
      <c r="J360" s="43">
        <v>7.0809292697803583</v>
      </c>
      <c r="K360" s="43">
        <v>0.1452391348654003</v>
      </c>
      <c r="L360" s="45">
        <f t="shared" si="31"/>
        <v>2.6017524215900319E-2</v>
      </c>
    </row>
    <row r="361" spans="1:12" x14ac:dyDescent="0.25">
      <c r="A361" s="65">
        <f t="shared" si="34"/>
        <v>356</v>
      </c>
      <c r="B361" s="68" t="s">
        <v>1695</v>
      </c>
      <c r="C361" s="68">
        <v>441.7</v>
      </c>
      <c r="D361" s="68"/>
      <c r="E361" s="68"/>
      <c r="F361" s="68">
        <f t="shared" si="29"/>
        <v>441.7</v>
      </c>
      <c r="G361" s="45">
        <f t="shared" si="32"/>
        <v>1.6215905846860166E-3</v>
      </c>
      <c r="H361" s="254">
        <f t="shared" si="33"/>
        <v>7.1842949263929272</v>
      </c>
      <c r="I361" s="43">
        <f t="shared" si="30"/>
        <v>1.580544883806444</v>
      </c>
      <c r="J361" s="43">
        <v>2.6722884983441419</v>
      </c>
      <c r="K361" s="43">
        <v>5.4812137619657655E-2</v>
      </c>
      <c r="L361" s="45">
        <f t="shared" si="31"/>
        <v>2.6017524215900322E-2</v>
      </c>
    </row>
    <row r="362" spans="1:12" x14ac:dyDescent="0.25">
      <c r="A362" s="65">
        <f t="shared" si="34"/>
        <v>357</v>
      </c>
      <c r="B362" s="68" t="s">
        <v>1696</v>
      </c>
      <c r="C362" s="68">
        <v>465.7</v>
      </c>
      <c r="D362" s="68"/>
      <c r="E362" s="68"/>
      <c r="F362" s="68">
        <f t="shared" si="29"/>
        <v>465.7</v>
      </c>
      <c r="G362" s="45">
        <f t="shared" si="32"/>
        <v>1.7097005553277744E-3</v>
      </c>
      <c r="H362" s="254">
        <f t="shared" si="33"/>
        <v>7.5746573403241708</v>
      </c>
      <c r="I362" s="43">
        <f t="shared" si="30"/>
        <v>1.6664246148713175</v>
      </c>
      <c r="J362" s="43">
        <v>2.8174886884284964</v>
      </c>
      <c r="K362" s="43">
        <v>5.7790383720793682E-2</v>
      </c>
      <c r="L362" s="45">
        <f t="shared" si="31"/>
        <v>2.6017524215900319E-2</v>
      </c>
    </row>
    <row r="363" spans="1:12" x14ac:dyDescent="0.25">
      <c r="A363" s="65">
        <f t="shared" si="34"/>
        <v>358</v>
      </c>
      <c r="B363" s="46" t="s">
        <v>2411</v>
      </c>
      <c r="C363" s="70">
        <v>7459.3</v>
      </c>
      <c r="D363" s="71"/>
      <c r="E363" s="71"/>
      <c r="F363" s="71">
        <f t="shared" si="29"/>
        <v>7459.3</v>
      </c>
      <c r="G363" s="45">
        <f t="shared" si="32"/>
        <v>2.7384946000335985E-2</v>
      </c>
      <c r="H363" s="254">
        <f t="shared" si="33"/>
        <v>121.32626475988855</v>
      </c>
      <c r="I363" s="43">
        <f t="shared" si="30"/>
        <v>26.691778247175481</v>
      </c>
      <c r="J363" s="43">
        <v>45.128824079009419</v>
      </c>
      <c r="K363" s="43">
        <v>0.9256512975918324</v>
      </c>
      <c r="L363" s="45">
        <f t="shared" si="31"/>
        <v>2.6017524215900319E-2</v>
      </c>
    </row>
    <row r="364" spans="1:12" x14ac:dyDescent="0.25">
      <c r="A364" s="65">
        <f t="shared" si="34"/>
        <v>359</v>
      </c>
      <c r="B364" s="46" t="s">
        <v>2359</v>
      </c>
      <c r="C364" s="70">
        <v>1321</v>
      </c>
      <c r="D364" s="71"/>
      <c r="E364" s="71"/>
      <c r="F364" s="71">
        <f t="shared" si="29"/>
        <v>1321</v>
      </c>
      <c r="G364" s="45">
        <f t="shared" si="32"/>
        <v>4.8497196340734168E-3</v>
      </c>
      <c r="H364" s="254">
        <f t="shared" si="33"/>
        <v>21.486197866798864</v>
      </c>
      <c r="I364" s="43">
        <f t="shared" si="30"/>
        <v>4.72696353069575</v>
      </c>
      <c r="J364" s="43">
        <v>7.9920604625596816</v>
      </c>
      <c r="K364" s="43">
        <v>0.16392762915002887</v>
      </c>
      <c r="L364" s="45">
        <f t="shared" si="31"/>
        <v>2.6017524215900322E-2</v>
      </c>
    </row>
    <row r="365" spans="1:12" x14ac:dyDescent="0.25">
      <c r="A365" s="65">
        <f t="shared" si="34"/>
        <v>360</v>
      </c>
      <c r="B365" s="46" t="s">
        <v>2360</v>
      </c>
      <c r="C365" s="70">
        <v>2046.5</v>
      </c>
      <c r="D365" s="71"/>
      <c r="E365" s="71"/>
      <c r="F365" s="71">
        <f t="shared" si="29"/>
        <v>2046.5</v>
      </c>
      <c r="G365" s="45">
        <f t="shared" si="32"/>
        <v>7.5132106215982184E-3</v>
      </c>
      <c r="H365" s="254">
        <f t="shared" si="33"/>
        <v>33.286528337928743</v>
      </c>
      <c r="I365" s="43">
        <f t="shared" si="30"/>
        <v>7.3230362343443236</v>
      </c>
      <c r="J365" s="43">
        <v>12.381341208651317</v>
      </c>
      <c r="K365" s="43">
        <v>0.25395752691562007</v>
      </c>
      <c r="L365" s="45">
        <f t="shared" si="31"/>
        <v>2.6017524215900319E-2</v>
      </c>
    </row>
    <row r="366" spans="1:12" x14ac:dyDescent="0.25">
      <c r="A366" s="65">
        <f t="shared" si="34"/>
        <v>361</v>
      </c>
      <c r="B366" s="46" t="s">
        <v>2361</v>
      </c>
      <c r="C366" s="70">
        <v>2053.5</v>
      </c>
      <c r="D366" s="71">
        <v>114</v>
      </c>
      <c r="E366" s="71"/>
      <c r="F366" s="71">
        <f t="shared" si="29"/>
        <v>2167.5</v>
      </c>
      <c r="G366" s="45">
        <f t="shared" si="32"/>
        <v>7.9574317235837477E-3</v>
      </c>
      <c r="H366" s="254">
        <f t="shared" si="33"/>
        <v>35.254605508165433</v>
      </c>
      <c r="I366" s="43">
        <f t="shared" si="30"/>
        <v>7.7560132117963949</v>
      </c>
      <c r="J366" s="43">
        <v>13.11339216699327</v>
      </c>
      <c r="K366" s="43">
        <v>0.26897285100884755</v>
      </c>
      <c r="L366" s="45">
        <f t="shared" si="31"/>
        <v>2.6017524215900322E-2</v>
      </c>
    </row>
    <row r="367" spans="1:12" x14ac:dyDescent="0.25">
      <c r="A367" s="65">
        <f t="shared" si="34"/>
        <v>362</v>
      </c>
      <c r="B367" s="46" t="s">
        <v>2362</v>
      </c>
      <c r="C367" s="70">
        <v>644.5</v>
      </c>
      <c r="D367" s="71"/>
      <c r="E367" s="71"/>
      <c r="F367" s="71">
        <f t="shared" si="29"/>
        <v>644.5</v>
      </c>
      <c r="G367" s="45">
        <f t="shared" si="32"/>
        <v>2.3661198366088697E-3</v>
      </c>
      <c r="H367" s="254">
        <f t="shared" si="33"/>
        <v>10.482857324111935</v>
      </c>
      <c r="I367" s="43">
        <f t="shared" si="30"/>
        <v>2.3062286113046255</v>
      </c>
      <c r="J367" s="43">
        <v>3.8992301045569384</v>
      </c>
      <c r="K367" s="43">
        <v>7.9978317174257088E-2</v>
      </c>
      <c r="L367" s="45">
        <f t="shared" si="31"/>
        <v>2.6017524215900319E-2</v>
      </c>
    </row>
    <row r="368" spans="1:12" x14ac:dyDescent="0.25">
      <c r="A368" s="65">
        <f t="shared" si="34"/>
        <v>363</v>
      </c>
      <c r="B368" s="46" t="s">
        <v>2363</v>
      </c>
      <c r="C368" s="70">
        <v>665.3</v>
      </c>
      <c r="D368" s="71"/>
      <c r="E368" s="71"/>
      <c r="F368" s="71">
        <f t="shared" si="29"/>
        <v>665.3</v>
      </c>
      <c r="G368" s="45">
        <f t="shared" si="32"/>
        <v>2.4424818111650599E-3</v>
      </c>
      <c r="H368" s="254">
        <f t="shared" si="33"/>
        <v>10.821171416185681</v>
      </c>
      <c r="I368" s="43">
        <f t="shared" si="30"/>
        <v>2.38065771156085</v>
      </c>
      <c r="J368" s="43">
        <v>4.0250702692967124</v>
      </c>
      <c r="K368" s="43">
        <v>8.2559463795241636E-2</v>
      </c>
      <c r="L368" s="45">
        <f t="shared" si="31"/>
        <v>2.6017524215900326E-2</v>
      </c>
    </row>
    <row r="369" spans="1:12" x14ac:dyDescent="0.25">
      <c r="A369" s="65">
        <f t="shared" si="34"/>
        <v>364</v>
      </c>
      <c r="B369" s="46" t="s">
        <v>2364</v>
      </c>
      <c r="C369" s="70">
        <v>3477.44</v>
      </c>
      <c r="D369" s="71"/>
      <c r="E369" s="71">
        <v>93.5</v>
      </c>
      <c r="F369" s="71">
        <f t="shared" si="29"/>
        <v>3570.94</v>
      </c>
      <c r="G369" s="45">
        <f t="shared" si="32"/>
        <v>1.3109809106811603E-2</v>
      </c>
      <c r="H369" s="254">
        <f t="shared" si="33"/>
        <v>58.081698266818123</v>
      </c>
      <c r="I369" s="43">
        <f t="shared" si="30"/>
        <v>12.777973618699987</v>
      </c>
      <c r="J369" s="43">
        <v>21.60421528249271</v>
      </c>
      <c r="K369" s="43">
        <v>0.44313075551627867</v>
      </c>
      <c r="L369" s="45">
        <f t="shared" si="31"/>
        <v>2.6017524215900322E-2</v>
      </c>
    </row>
    <row r="370" spans="1:12" x14ac:dyDescent="0.25">
      <c r="A370" s="65">
        <f t="shared" si="34"/>
        <v>365</v>
      </c>
      <c r="B370" s="46" t="s">
        <v>2365</v>
      </c>
      <c r="C370" s="70">
        <v>2537.6</v>
      </c>
      <c r="D370" s="71"/>
      <c r="E370" s="71"/>
      <c r="F370" s="71">
        <f t="shared" si="29"/>
        <v>2537.6</v>
      </c>
      <c r="G370" s="45">
        <f t="shared" si="32"/>
        <v>9.3161608958551873E-3</v>
      </c>
      <c r="H370" s="254">
        <f t="shared" si="33"/>
        <v>41.274319232996817</v>
      </c>
      <c r="I370" s="43">
        <f t="shared" si="30"/>
        <v>9.080350231259299</v>
      </c>
      <c r="J370" s="43">
        <v>15.35250009825242</v>
      </c>
      <c r="K370" s="43">
        <v>0.31489988776011602</v>
      </c>
      <c r="L370" s="45">
        <f t="shared" si="31"/>
        <v>2.6017524215900326E-2</v>
      </c>
    </row>
    <row r="371" spans="1:12" x14ac:dyDescent="0.25">
      <c r="A371" s="65">
        <f t="shared" si="34"/>
        <v>366</v>
      </c>
      <c r="B371" s="46" t="s">
        <v>2366</v>
      </c>
      <c r="C371" s="70">
        <v>2587.5</v>
      </c>
      <c r="D371" s="71"/>
      <c r="E371" s="71"/>
      <c r="F371" s="71">
        <f t="shared" si="29"/>
        <v>2587.5</v>
      </c>
      <c r="G371" s="45">
        <f t="shared" si="32"/>
        <v>9.4993562098145082E-3</v>
      </c>
      <c r="H371" s="254">
        <f t="shared" si="33"/>
        <v>42.085947751962195</v>
      </c>
      <c r="I371" s="43">
        <f t="shared" si="30"/>
        <v>9.2589085054316822</v>
      </c>
      <c r="J371" s="43">
        <v>15.654395493469476</v>
      </c>
      <c r="K371" s="43">
        <v>0.32109215777872802</v>
      </c>
      <c r="L371" s="45">
        <f t="shared" si="31"/>
        <v>2.6017524215900319E-2</v>
      </c>
    </row>
    <row r="372" spans="1:12" x14ac:dyDescent="0.25">
      <c r="A372" s="65">
        <f t="shared" si="34"/>
        <v>367</v>
      </c>
      <c r="B372" s="46" t="s">
        <v>2367</v>
      </c>
      <c r="C372" s="70">
        <v>1484.2</v>
      </c>
      <c r="D372" s="71"/>
      <c r="E372" s="71"/>
      <c r="F372" s="71">
        <f t="shared" si="29"/>
        <v>1484.2</v>
      </c>
      <c r="G372" s="45">
        <f t="shared" si="32"/>
        <v>5.4488674344373694E-3</v>
      </c>
      <c r="H372" s="254">
        <f t="shared" si="33"/>
        <v>24.14066228153132</v>
      </c>
      <c r="I372" s="43">
        <f t="shared" si="30"/>
        <v>5.3109457019368902</v>
      </c>
      <c r="J372" s="43">
        <v>8.9794217551332931</v>
      </c>
      <c r="K372" s="43">
        <v>0.18417970263775388</v>
      </c>
      <c r="L372" s="45">
        <f t="shared" si="31"/>
        <v>2.6017524215900322E-2</v>
      </c>
    </row>
    <row r="373" spans="1:12" x14ac:dyDescent="0.25">
      <c r="A373" s="65">
        <f t="shared" si="34"/>
        <v>368</v>
      </c>
      <c r="B373" s="46" t="s">
        <v>2368</v>
      </c>
      <c r="C373" s="70">
        <v>1419.5</v>
      </c>
      <c r="D373" s="71">
        <v>60.5</v>
      </c>
      <c r="E373" s="71"/>
      <c r="F373" s="71">
        <f t="shared" si="29"/>
        <v>1480</v>
      </c>
      <c r="G373" s="45">
        <f t="shared" si="32"/>
        <v>5.4334481895750618E-3</v>
      </c>
      <c r="H373" s="254">
        <f t="shared" si="33"/>
        <v>24.072348859093353</v>
      </c>
      <c r="I373" s="43">
        <f t="shared" si="30"/>
        <v>5.2959167490005372</v>
      </c>
      <c r="J373" s="43">
        <v>8.9540117218685307</v>
      </c>
      <c r="K373" s="43">
        <v>0.18365850957005506</v>
      </c>
      <c r="L373" s="45">
        <f t="shared" si="31"/>
        <v>2.6017524215900322E-2</v>
      </c>
    </row>
    <row r="374" spans="1:12" x14ac:dyDescent="0.25">
      <c r="A374" s="65">
        <f t="shared" si="34"/>
        <v>369</v>
      </c>
      <c r="B374" s="46" t="s">
        <v>2369</v>
      </c>
      <c r="C374" s="70">
        <v>999.4</v>
      </c>
      <c r="D374" s="71"/>
      <c r="E374" s="71"/>
      <c r="F374" s="71">
        <f t="shared" si="29"/>
        <v>999.4</v>
      </c>
      <c r="G374" s="45">
        <f t="shared" si="32"/>
        <v>3.6690460274738626E-3</v>
      </c>
      <c r="H374" s="254">
        <f t="shared" si="33"/>
        <v>16.255341520120201</v>
      </c>
      <c r="I374" s="43">
        <f t="shared" si="30"/>
        <v>3.5761751344264443</v>
      </c>
      <c r="J374" s="43">
        <v>6.0463779154293302</v>
      </c>
      <c r="K374" s="43">
        <v>0.1240191313948061</v>
      </c>
      <c r="L374" s="45">
        <f t="shared" si="31"/>
        <v>2.6017524215900326E-2</v>
      </c>
    </row>
    <row r="375" spans="1:12" x14ac:dyDescent="0.25">
      <c r="A375" s="65">
        <f t="shared" si="34"/>
        <v>370</v>
      </c>
      <c r="B375" s="46" t="s">
        <v>2370</v>
      </c>
      <c r="C375" s="70">
        <v>2110</v>
      </c>
      <c r="D375" s="71"/>
      <c r="E375" s="71">
        <v>179.1</v>
      </c>
      <c r="F375" s="71">
        <f>C375+D375+E375</f>
        <v>2289.1</v>
      </c>
      <c r="G375" s="45">
        <f t="shared" si="32"/>
        <v>8.40385557483532E-3</v>
      </c>
      <c r="H375" s="254">
        <f t="shared" si="33"/>
        <v>37.232441738750396</v>
      </c>
      <c r="I375" s="43">
        <f t="shared" si="30"/>
        <v>8.1911371825250878</v>
      </c>
      <c r="J375" s="43">
        <v>13.849073130087335</v>
      </c>
      <c r="K375" s="43">
        <v>0.28406263125460346</v>
      </c>
      <c r="L375" s="45">
        <f t="shared" si="31"/>
        <v>2.6017524215900322E-2</v>
      </c>
    </row>
    <row r="376" spans="1:12" x14ac:dyDescent="0.25">
      <c r="A376" s="65">
        <f t="shared" si="34"/>
        <v>371</v>
      </c>
      <c r="B376" s="46" t="s">
        <v>2371</v>
      </c>
      <c r="C376" s="70">
        <v>3201.5</v>
      </c>
      <c r="D376" s="71"/>
      <c r="E376" s="71"/>
      <c r="F376" s="71">
        <f>C376+D376+E376</f>
        <v>3201.5</v>
      </c>
      <c r="G376" s="45">
        <f t="shared" si="32"/>
        <v>1.1753502958732811E-2</v>
      </c>
      <c r="H376" s="254">
        <f t="shared" si="33"/>
        <v>52.072719508369843</v>
      </c>
      <c r="I376" s="43">
        <f t="shared" si="30"/>
        <v>11.455998291841366</v>
      </c>
      <c r="J376" s="43">
        <v>19.36910035646088</v>
      </c>
      <c r="K376" s="43">
        <v>0.39728562053279143</v>
      </c>
      <c r="L376" s="45">
        <f t="shared" si="31"/>
        <v>2.6017524215900319E-2</v>
      </c>
    </row>
    <row r="377" spans="1:12" x14ac:dyDescent="0.25">
      <c r="A377" s="65">
        <f t="shared" si="34"/>
        <v>372</v>
      </c>
      <c r="B377" s="46" t="s">
        <v>2412</v>
      </c>
      <c r="C377" s="70">
        <v>783.9</v>
      </c>
      <c r="D377" s="71"/>
      <c r="E377" s="71">
        <v>46.4</v>
      </c>
      <c r="F377" s="71">
        <f>C377+D377+E377</f>
        <v>830.3</v>
      </c>
      <c r="G377" s="45">
        <f t="shared" si="32"/>
        <v>3.0482378593271442E-3</v>
      </c>
      <c r="H377" s="254">
        <f t="shared" si="33"/>
        <v>13.504913011962978</v>
      </c>
      <c r="I377" s="43">
        <f t="shared" si="30"/>
        <v>2.9710808626318554</v>
      </c>
      <c r="J377" s="43">
        <v>5.0233215761266488</v>
      </c>
      <c r="K377" s="43">
        <v>0.10303490574055184</v>
      </c>
      <c r="L377" s="45">
        <f t="shared" si="31"/>
        <v>2.6017524215900319E-2</v>
      </c>
    </row>
    <row r="378" spans="1:12" x14ac:dyDescent="0.25">
      <c r="A378" s="65">
        <f t="shared" si="34"/>
        <v>373</v>
      </c>
      <c r="B378" s="46" t="s">
        <v>2413</v>
      </c>
      <c r="C378" s="70">
        <v>1990</v>
      </c>
      <c r="D378" s="71">
        <v>186.8</v>
      </c>
      <c r="E378" s="71">
        <v>270.60000000000002</v>
      </c>
      <c r="F378" s="71">
        <f>C378+D378+E378</f>
        <v>2447.4</v>
      </c>
      <c r="G378" s="45">
        <f>1/$F$379*F378</f>
        <v>8.9850142561932484E-3</v>
      </c>
      <c r="H378" s="254">
        <f t="shared" si="33"/>
        <v>39.807207160638562</v>
      </c>
      <c r="I378" s="43">
        <f t="shared" si="30"/>
        <v>8.7575855753404834</v>
      </c>
      <c r="J378" s="43">
        <v>14.806789383852054</v>
      </c>
      <c r="K378" s="43">
        <v>0.30370664616334647</v>
      </c>
      <c r="L378" s="45">
        <f t="shared" si="31"/>
        <v>2.6017524215900322E-2</v>
      </c>
    </row>
    <row r="379" spans="1:12" ht="13" x14ac:dyDescent="0.3">
      <c r="A379" s="68"/>
      <c r="B379" s="14" t="s">
        <v>2074</v>
      </c>
      <c r="C379" s="14">
        <f t="shared" ref="C379:J379" si="35">SUM(C6:C378)</f>
        <v>260330.18000000008</v>
      </c>
      <c r="D379" s="14">
        <f t="shared" si="35"/>
        <v>4681.8000000000011</v>
      </c>
      <c r="E379" s="14">
        <f t="shared" si="35"/>
        <v>7374.9000000000042</v>
      </c>
      <c r="F379" s="14">
        <f t="shared" si="35"/>
        <v>272386.88000000006</v>
      </c>
      <c r="G379" s="14">
        <f t="shared" si="35"/>
        <v>1</v>
      </c>
      <c r="H379" s="14">
        <f t="shared" si="35"/>
        <v>4430.4000000000015</v>
      </c>
      <c r="I379" s="14">
        <f t="shared" si="35"/>
        <v>974.68799999999999</v>
      </c>
      <c r="J379" s="14">
        <f t="shared" si="35"/>
        <v>1647.9427813535119</v>
      </c>
      <c r="K379" s="27">
        <v>34.132788814097317</v>
      </c>
      <c r="L379" s="41">
        <f t="shared" si="31"/>
        <v>2.6018740587533475E-2</v>
      </c>
    </row>
    <row r="380" spans="1:12" ht="13" x14ac:dyDescent="0.3">
      <c r="A380" s="537" t="s">
        <v>1872</v>
      </c>
      <c r="B380" s="537"/>
      <c r="C380" s="537"/>
      <c r="D380" s="537"/>
      <c r="E380" s="537"/>
      <c r="F380" s="537"/>
      <c r="G380" s="537"/>
      <c r="H380" s="537"/>
      <c r="I380" s="537"/>
      <c r="J380" s="537"/>
      <c r="K380" s="537"/>
      <c r="L380" s="537"/>
    </row>
    <row r="381" spans="1:12" x14ac:dyDescent="0.25">
      <c r="A381" s="47">
        <v>1</v>
      </c>
      <c r="B381" s="46" t="s">
        <v>2075</v>
      </c>
      <c r="C381" s="46">
        <v>400.8</v>
      </c>
      <c r="D381" s="46"/>
      <c r="E381" s="46"/>
      <c r="F381" s="46">
        <f t="shared" ref="F381:F444" si="36">C381+D381+E381</f>
        <v>400.8</v>
      </c>
      <c r="G381" s="45">
        <f t="shared" ref="G381:G444" si="37">1/$F$707*F381</f>
        <v>1.7312838411348357E-3</v>
      </c>
      <c r="H381" s="254">
        <f>G381*4430.4</f>
        <v>7.670279929763776</v>
      </c>
      <c r="I381" s="43">
        <f>H381*0.22</f>
        <v>1.6874615845480307</v>
      </c>
      <c r="J381" s="43">
        <v>3.288914441261412</v>
      </c>
      <c r="K381" s="43">
        <v>0.1091078218939787</v>
      </c>
      <c r="L381" s="45">
        <f t="shared" ref="L381:L444" si="38">(H381+I381+J381+K381)/F381</f>
        <v>3.1825757927812365E-2</v>
      </c>
    </row>
    <row r="382" spans="1:12" x14ac:dyDescent="0.25">
      <c r="A382" s="48">
        <f t="shared" ref="A382:A445" si="39">1+A381</f>
        <v>2</v>
      </c>
      <c r="B382" s="46" t="s">
        <v>2076</v>
      </c>
      <c r="C382" s="46">
        <v>272.8</v>
      </c>
      <c r="D382" s="46"/>
      <c r="E382" s="46"/>
      <c r="F382" s="46">
        <f t="shared" si="36"/>
        <v>272.8</v>
      </c>
      <c r="G382" s="45">
        <f t="shared" si="37"/>
        <v>1.1783788220099381E-3</v>
      </c>
      <c r="H382" s="254">
        <f t="shared" ref="H382:H445" si="40">G382*4430.4</f>
        <v>5.2206895330328296</v>
      </c>
      <c r="I382" s="43">
        <f t="shared" ref="I382:I445" si="41">H382*0.22</f>
        <v>1.1485516972672225</v>
      </c>
      <c r="J382" s="43">
        <v>2.2385625238924978</v>
      </c>
      <c r="K382" s="43">
        <v>7.4263008514664136E-2</v>
      </c>
      <c r="L382" s="45">
        <f t="shared" si="38"/>
        <v>3.1825757927812365E-2</v>
      </c>
    </row>
    <row r="383" spans="1:12" x14ac:dyDescent="0.25">
      <c r="A383" s="48">
        <f t="shared" si="39"/>
        <v>3</v>
      </c>
      <c r="B383" s="46" t="s">
        <v>2077</v>
      </c>
      <c r="C383" s="46">
        <v>584.5</v>
      </c>
      <c r="D383" s="46"/>
      <c r="E383" s="46"/>
      <c r="F383" s="46">
        <f t="shared" si="36"/>
        <v>584.5</v>
      </c>
      <c r="G383" s="45">
        <f t="shared" si="37"/>
        <v>2.5247889349883021E-3</v>
      </c>
      <c r="H383" s="254">
        <f t="shared" si="40"/>
        <v>11.185824897572173</v>
      </c>
      <c r="I383" s="43">
        <f t="shared" si="41"/>
        <v>2.460881477465878</v>
      </c>
      <c r="J383" s="43">
        <v>4.7963335601728918</v>
      </c>
      <c r="K383" s="43">
        <v>0.15911557359538558</v>
      </c>
      <c r="L383" s="45">
        <f t="shared" si="38"/>
        <v>3.1825757927812365E-2</v>
      </c>
    </row>
    <row r="384" spans="1:12" x14ac:dyDescent="0.25">
      <c r="A384" s="48">
        <f t="shared" si="39"/>
        <v>4</v>
      </c>
      <c r="B384" s="46" t="s">
        <v>2078</v>
      </c>
      <c r="C384" s="46">
        <v>274.10000000000002</v>
      </c>
      <c r="D384" s="46"/>
      <c r="E384" s="46">
        <v>19.2</v>
      </c>
      <c r="F384" s="46">
        <f t="shared" si="36"/>
        <v>293.3</v>
      </c>
      <c r="G384" s="45">
        <f t="shared" si="37"/>
        <v>1.2669300164791601E-3</v>
      </c>
      <c r="H384" s="254">
        <f t="shared" si="40"/>
        <v>5.6130067450092707</v>
      </c>
      <c r="I384" s="43">
        <f t="shared" si="41"/>
        <v>1.2348614839020395</v>
      </c>
      <c r="J384" s="43">
        <v>2.4067829481586127</v>
      </c>
      <c r="K384" s="43">
        <v>7.984362315744499E-2</v>
      </c>
      <c r="L384" s="45">
        <f t="shared" si="38"/>
        <v>3.1825757927812372E-2</v>
      </c>
    </row>
    <row r="385" spans="1:12" x14ac:dyDescent="0.25">
      <c r="A385" s="48">
        <f t="shared" si="39"/>
        <v>5</v>
      </c>
      <c r="B385" s="46" t="s">
        <v>2079</v>
      </c>
      <c r="C385" s="46">
        <v>468.6</v>
      </c>
      <c r="D385" s="46"/>
      <c r="E385" s="46"/>
      <c r="F385" s="46">
        <f t="shared" si="36"/>
        <v>468.6</v>
      </c>
      <c r="G385" s="45">
        <f t="shared" si="37"/>
        <v>2.024150718452555E-3</v>
      </c>
      <c r="H385" s="254">
        <f t="shared" si="40"/>
        <v>8.9677973430321991</v>
      </c>
      <c r="I385" s="43">
        <f t="shared" si="41"/>
        <v>1.9729154154670838</v>
      </c>
      <c r="J385" s="43">
        <v>3.8452727224927581</v>
      </c>
      <c r="K385" s="43">
        <v>0.12756468398083437</v>
      </c>
      <c r="L385" s="45">
        <f t="shared" si="38"/>
        <v>3.1825757927812365E-2</v>
      </c>
    </row>
    <row r="386" spans="1:12" x14ac:dyDescent="0.25">
      <c r="A386" s="48">
        <f t="shared" si="39"/>
        <v>6</v>
      </c>
      <c r="B386" s="46" t="s">
        <v>2080</v>
      </c>
      <c r="C386" s="46">
        <v>346.93</v>
      </c>
      <c r="D386" s="46"/>
      <c r="E386" s="46"/>
      <c r="F386" s="46">
        <f t="shared" si="36"/>
        <v>346.93</v>
      </c>
      <c r="G386" s="45">
        <f t="shared" si="37"/>
        <v>1.4985885803515684E-3</v>
      </c>
      <c r="H386" s="254">
        <f t="shared" si="40"/>
        <v>6.6393468463895884</v>
      </c>
      <c r="I386" s="43">
        <f t="shared" si="41"/>
        <v>1.4606563062057094</v>
      </c>
      <c r="J386" s="43">
        <v>2.846863989787479</v>
      </c>
      <c r="K386" s="43">
        <v>9.4443055513168742E-2</v>
      </c>
      <c r="L386" s="45">
        <f t="shared" si="38"/>
        <v>3.1825757927812372E-2</v>
      </c>
    </row>
    <row r="387" spans="1:12" x14ac:dyDescent="0.25">
      <c r="A387" s="48">
        <f t="shared" si="39"/>
        <v>7</v>
      </c>
      <c r="B387" s="46" t="s">
        <v>2081</v>
      </c>
      <c r="C387" s="46">
        <v>606.20000000000005</v>
      </c>
      <c r="D387" s="46"/>
      <c r="E387" s="46">
        <v>58.3</v>
      </c>
      <c r="F387" s="46">
        <f t="shared" si="36"/>
        <v>664.5</v>
      </c>
      <c r="G387" s="45">
        <f t="shared" si="37"/>
        <v>2.8703545719413631E-3</v>
      </c>
      <c r="H387" s="254">
        <f t="shared" si="40"/>
        <v>12.716818895529014</v>
      </c>
      <c r="I387" s="43">
        <f t="shared" si="41"/>
        <v>2.7977001570163833</v>
      </c>
      <c r="J387" s="43">
        <v>5.4528035085284632</v>
      </c>
      <c r="K387" s="43">
        <v>0.18089358195745719</v>
      </c>
      <c r="L387" s="45">
        <f t="shared" si="38"/>
        <v>3.1825757927812365E-2</v>
      </c>
    </row>
    <row r="388" spans="1:12" x14ac:dyDescent="0.25">
      <c r="A388" s="48">
        <f t="shared" si="39"/>
        <v>8</v>
      </c>
      <c r="B388" s="46" t="s">
        <v>2082</v>
      </c>
      <c r="C388" s="46">
        <v>434.3</v>
      </c>
      <c r="D388" s="46"/>
      <c r="E388" s="46"/>
      <c r="F388" s="46">
        <f t="shared" si="36"/>
        <v>434.3</v>
      </c>
      <c r="G388" s="45">
        <f t="shared" si="37"/>
        <v>1.8759894516089302E-3</v>
      </c>
      <c r="H388" s="254">
        <f t="shared" si="40"/>
        <v>8.3113836664082044</v>
      </c>
      <c r="I388" s="43">
        <f t="shared" si="41"/>
        <v>1.8285044066098051</v>
      </c>
      <c r="J388" s="43">
        <v>3.5638112321353068</v>
      </c>
      <c r="K388" s="43">
        <v>0.11822736289559618</v>
      </c>
      <c r="L388" s="45">
        <f t="shared" si="38"/>
        <v>3.1825757927812372E-2</v>
      </c>
    </row>
    <row r="389" spans="1:12" x14ac:dyDescent="0.25">
      <c r="A389" s="48">
        <f t="shared" si="39"/>
        <v>9</v>
      </c>
      <c r="B389" s="46" t="s">
        <v>2083</v>
      </c>
      <c r="C389" s="46">
        <v>613.4</v>
      </c>
      <c r="D389" s="46"/>
      <c r="E389" s="46">
        <v>29</v>
      </c>
      <c r="F389" s="46">
        <f t="shared" si="36"/>
        <v>642.4</v>
      </c>
      <c r="G389" s="45">
        <f t="shared" si="37"/>
        <v>2.7748920647330802E-3</v>
      </c>
      <c r="H389" s="254">
        <f t="shared" si="40"/>
        <v>12.293881803593438</v>
      </c>
      <c r="I389" s="43">
        <f t="shared" si="41"/>
        <v>2.7046539967905563</v>
      </c>
      <c r="J389" s="43">
        <v>5.2714536852952367</v>
      </c>
      <c r="K389" s="43">
        <v>0.17487740714743491</v>
      </c>
      <c r="L389" s="45">
        <f t="shared" si="38"/>
        <v>3.1825757927812372E-2</v>
      </c>
    </row>
    <row r="390" spans="1:12" x14ac:dyDescent="0.25">
      <c r="A390" s="48">
        <f t="shared" si="39"/>
        <v>10</v>
      </c>
      <c r="B390" s="46" t="s">
        <v>2084</v>
      </c>
      <c r="C390" s="46">
        <v>237.3</v>
      </c>
      <c r="D390" s="46"/>
      <c r="E390" s="46"/>
      <c r="F390" s="46">
        <f t="shared" si="36"/>
        <v>237.3</v>
      </c>
      <c r="G390" s="45">
        <f t="shared" si="37"/>
        <v>1.0250340706120173E-3</v>
      </c>
      <c r="H390" s="254">
        <f t="shared" si="40"/>
        <v>4.5413109464394807</v>
      </c>
      <c r="I390" s="43">
        <f t="shared" si="41"/>
        <v>0.99908840821668576</v>
      </c>
      <c r="J390" s="43">
        <v>1.947253984309713</v>
      </c>
      <c r="K390" s="43">
        <v>6.4599017303994866E-2</v>
      </c>
      <c r="L390" s="45">
        <f t="shared" si="38"/>
        <v>3.1825757927812365E-2</v>
      </c>
    </row>
    <row r="391" spans="1:12" x14ac:dyDescent="0.25">
      <c r="A391" s="48">
        <f t="shared" si="39"/>
        <v>11</v>
      </c>
      <c r="B391" s="46" t="s">
        <v>2085</v>
      </c>
      <c r="C391" s="46">
        <v>662.7</v>
      </c>
      <c r="D391" s="46"/>
      <c r="E391" s="46">
        <v>66.400000000000006</v>
      </c>
      <c r="F391" s="46">
        <f t="shared" si="36"/>
        <v>729.1</v>
      </c>
      <c r="G391" s="45">
        <f t="shared" si="37"/>
        <v>3.14939882378096E-3</v>
      </c>
      <c r="H391" s="254">
        <f t="shared" si="40"/>
        <v>13.953096548879165</v>
      </c>
      <c r="I391" s="43">
        <f t="shared" si="41"/>
        <v>3.0696812407534164</v>
      </c>
      <c r="J391" s="43">
        <v>5.9829029918255872</v>
      </c>
      <c r="K391" s="43">
        <v>0.19847932370983001</v>
      </c>
      <c r="L391" s="45">
        <f t="shared" si="38"/>
        <v>3.1825757927812365E-2</v>
      </c>
    </row>
    <row r="392" spans="1:12" x14ac:dyDescent="0.25">
      <c r="A392" s="48">
        <f t="shared" si="39"/>
        <v>12</v>
      </c>
      <c r="B392" s="46" t="s">
        <v>2087</v>
      </c>
      <c r="C392" s="46">
        <v>660.2</v>
      </c>
      <c r="D392" s="46"/>
      <c r="E392" s="46"/>
      <c r="F392" s="46">
        <f t="shared" si="36"/>
        <v>660.2</v>
      </c>
      <c r="G392" s="45">
        <f t="shared" si="37"/>
        <v>2.8517804189551361E-3</v>
      </c>
      <c r="H392" s="254">
        <f t="shared" si="40"/>
        <v>12.634527968138833</v>
      </c>
      <c r="I392" s="43">
        <f t="shared" si="41"/>
        <v>2.7795961529905435</v>
      </c>
      <c r="J392" s="43">
        <v>5.4175182488043516</v>
      </c>
      <c r="K392" s="43">
        <v>0.17972301400799584</v>
      </c>
      <c r="L392" s="45">
        <f t="shared" si="38"/>
        <v>3.1825757927812365E-2</v>
      </c>
    </row>
    <row r="393" spans="1:12" x14ac:dyDescent="0.25">
      <c r="A393" s="48">
        <f t="shared" si="39"/>
        <v>13</v>
      </c>
      <c r="B393" s="46" t="s">
        <v>2088</v>
      </c>
      <c r="C393" s="46">
        <v>523.9</v>
      </c>
      <c r="D393" s="46"/>
      <c r="E393" s="46"/>
      <c r="F393" s="46">
        <f t="shared" si="36"/>
        <v>523.9</v>
      </c>
      <c r="G393" s="45">
        <f t="shared" si="37"/>
        <v>2.2630229649963584E-3</v>
      </c>
      <c r="H393" s="254">
        <f t="shared" si="40"/>
        <v>10.026096944119866</v>
      </c>
      <c r="I393" s="43">
        <f t="shared" si="41"/>
        <v>2.2057413277063707</v>
      </c>
      <c r="J393" s="43">
        <v>4.2990575742935464</v>
      </c>
      <c r="K393" s="43">
        <v>0.14261873226111635</v>
      </c>
      <c r="L393" s="45">
        <f t="shared" si="38"/>
        <v>3.1825757927812372E-2</v>
      </c>
    </row>
    <row r="394" spans="1:12" x14ac:dyDescent="0.25">
      <c r="A394" s="48">
        <f t="shared" si="39"/>
        <v>14</v>
      </c>
      <c r="B394" s="46" t="s">
        <v>2089</v>
      </c>
      <c r="C394" s="46">
        <v>529.29999999999995</v>
      </c>
      <c r="D394" s="46">
        <v>23.9</v>
      </c>
      <c r="E394" s="46"/>
      <c r="F394" s="46">
        <f t="shared" si="36"/>
        <v>553.19999999999993</v>
      </c>
      <c r="G394" s="45">
        <f t="shared" si="37"/>
        <v>2.3895863795304166E-3</v>
      </c>
      <c r="H394" s="254">
        <f t="shared" si="40"/>
        <v>10.586823495871556</v>
      </c>
      <c r="I394" s="43">
        <f t="shared" si="41"/>
        <v>2.3291011690917425</v>
      </c>
      <c r="J394" s="43">
        <v>4.5394896928787745</v>
      </c>
      <c r="K394" s="43">
        <v>0.15059492782372508</v>
      </c>
      <c r="L394" s="45">
        <f t="shared" si="38"/>
        <v>3.1825757927812365E-2</v>
      </c>
    </row>
    <row r="395" spans="1:12" x14ac:dyDescent="0.25">
      <c r="A395" s="48">
        <f t="shared" si="39"/>
        <v>15</v>
      </c>
      <c r="B395" s="46" t="s">
        <v>2090</v>
      </c>
      <c r="C395" s="46">
        <v>533.79999999999995</v>
      </c>
      <c r="D395" s="46"/>
      <c r="E395" s="46"/>
      <c r="F395" s="46">
        <f t="shared" si="36"/>
        <v>533.79999999999995</v>
      </c>
      <c r="G395" s="45">
        <f t="shared" si="37"/>
        <v>2.3057867125692993E-3</v>
      </c>
      <c r="H395" s="254">
        <f t="shared" si="40"/>
        <v>10.215557451367022</v>
      </c>
      <c r="I395" s="43">
        <f t="shared" si="41"/>
        <v>2.247422639300745</v>
      </c>
      <c r="J395" s="43">
        <v>4.3802957304025485</v>
      </c>
      <c r="K395" s="43">
        <v>0.1453137607959227</v>
      </c>
      <c r="L395" s="45">
        <f t="shared" si="38"/>
        <v>3.1825757927812358E-2</v>
      </c>
    </row>
    <row r="396" spans="1:12" x14ac:dyDescent="0.25">
      <c r="A396" s="48">
        <f t="shared" si="39"/>
        <v>16</v>
      </c>
      <c r="B396" s="46" t="s">
        <v>2091</v>
      </c>
      <c r="C396" s="46">
        <v>612</v>
      </c>
      <c r="D396" s="46">
        <v>49.8</v>
      </c>
      <c r="E396" s="46"/>
      <c r="F396" s="46">
        <f t="shared" si="36"/>
        <v>661.8</v>
      </c>
      <c r="G396" s="45">
        <f t="shared" si="37"/>
        <v>2.858691731694197E-3</v>
      </c>
      <c r="H396" s="254">
        <f t="shared" si="40"/>
        <v>12.66514784809797</v>
      </c>
      <c r="I396" s="43">
        <f t="shared" si="41"/>
        <v>2.7863325265815533</v>
      </c>
      <c r="J396" s="43">
        <v>5.4306476477714618</v>
      </c>
      <c r="K396" s="43">
        <v>0.18015857417523726</v>
      </c>
      <c r="L396" s="45">
        <f t="shared" si="38"/>
        <v>3.1825757927812365E-2</v>
      </c>
    </row>
    <row r="397" spans="1:12" x14ac:dyDescent="0.25">
      <c r="A397" s="48">
        <f t="shared" si="39"/>
        <v>17</v>
      </c>
      <c r="B397" s="46" t="s">
        <v>2092</v>
      </c>
      <c r="C397" s="46">
        <v>641.79999999999995</v>
      </c>
      <c r="D397" s="46"/>
      <c r="E397" s="46"/>
      <c r="F397" s="46">
        <f t="shared" si="36"/>
        <v>641.79999999999995</v>
      </c>
      <c r="G397" s="45">
        <f t="shared" si="37"/>
        <v>2.7723003224559319E-3</v>
      </c>
      <c r="H397" s="254">
        <f t="shared" si="40"/>
        <v>12.282399348608759</v>
      </c>
      <c r="I397" s="43">
        <f t="shared" si="41"/>
        <v>2.7021278566939273</v>
      </c>
      <c r="J397" s="43">
        <v>5.2665301606825698</v>
      </c>
      <c r="K397" s="43">
        <v>0.17471407208471934</v>
      </c>
      <c r="L397" s="45">
        <f t="shared" si="38"/>
        <v>3.1825757927812365E-2</v>
      </c>
    </row>
    <row r="398" spans="1:12" x14ac:dyDescent="0.25">
      <c r="A398" s="48">
        <f t="shared" si="39"/>
        <v>18</v>
      </c>
      <c r="B398" s="46" t="s">
        <v>2093</v>
      </c>
      <c r="C398" s="46">
        <v>170.2</v>
      </c>
      <c r="D398" s="46"/>
      <c r="E398" s="46"/>
      <c r="F398" s="46">
        <f t="shared" si="36"/>
        <v>170.2</v>
      </c>
      <c r="G398" s="45">
        <f t="shared" si="37"/>
        <v>7.3519089261763729E-4</v>
      </c>
      <c r="H398" s="254">
        <f t="shared" si="40"/>
        <v>3.2571897306531801</v>
      </c>
      <c r="I398" s="43">
        <f t="shared" si="41"/>
        <v>0.71658174074369962</v>
      </c>
      <c r="J398" s="43">
        <v>1.3966398151264776</v>
      </c>
      <c r="K398" s="43">
        <v>4.6332712790307311E-2</v>
      </c>
      <c r="L398" s="45">
        <f t="shared" si="38"/>
        <v>3.1825757927812372E-2</v>
      </c>
    </row>
    <row r="399" spans="1:12" x14ac:dyDescent="0.25">
      <c r="A399" s="48">
        <f t="shared" si="39"/>
        <v>19</v>
      </c>
      <c r="B399" s="46" t="s">
        <v>2094</v>
      </c>
      <c r="C399" s="46">
        <v>899</v>
      </c>
      <c r="D399" s="46"/>
      <c r="E399" s="46">
        <v>148.9</v>
      </c>
      <c r="F399" s="46">
        <f t="shared" si="36"/>
        <v>1047.9000000000001</v>
      </c>
      <c r="G399" s="45">
        <f t="shared" si="37"/>
        <v>4.5264778870389086E-3</v>
      </c>
      <c r="H399" s="254">
        <f t="shared" si="40"/>
        <v>20.054107630737178</v>
      </c>
      <c r="I399" s="43">
        <f t="shared" si="41"/>
        <v>4.4119036787621795</v>
      </c>
      <c r="J399" s="43">
        <v>8.598935736022538</v>
      </c>
      <c r="K399" s="43">
        <v>0.28526468703268532</v>
      </c>
      <c r="L399" s="45">
        <f t="shared" si="38"/>
        <v>3.1825757927812372E-2</v>
      </c>
    </row>
    <row r="400" spans="1:12" x14ac:dyDescent="0.25">
      <c r="A400" s="48">
        <f t="shared" si="39"/>
        <v>20</v>
      </c>
      <c r="B400" s="46" t="s">
        <v>2095</v>
      </c>
      <c r="C400" s="46">
        <v>463.25</v>
      </c>
      <c r="D400" s="46"/>
      <c r="E400" s="46"/>
      <c r="F400" s="46">
        <f t="shared" si="36"/>
        <v>463.25</v>
      </c>
      <c r="G400" s="45">
        <f t="shared" si="37"/>
        <v>2.0010410164813192E-3</v>
      </c>
      <c r="H400" s="254">
        <f t="shared" si="40"/>
        <v>8.8654121194188367</v>
      </c>
      <c r="I400" s="43">
        <f t="shared" si="41"/>
        <v>1.950390666272144</v>
      </c>
      <c r="J400" s="43">
        <v>3.8013712946964793</v>
      </c>
      <c r="K400" s="43">
        <v>0.1261082796716208</v>
      </c>
      <c r="L400" s="45">
        <f t="shared" si="38"/>
        <v>3.1825757927812372E-2</v>
      </c>
    </row>
    <row r="401" spans="1:12" x14ac:dyDescent="0.25">
      <c r="A401" s="48">
        <f t="shared" si="39"/>
        <v>21</v>
      </c>
      <c r="B401" s="46" t="s">
        <v>2096</v>
      </c>
      <c r="C401" s="46">
        <v>565.20000000000005</v>
      </c>
      <c r="D401" s="46"/>
      <c r="E401" s="46"/>
      <c r="F401" s="46">
        <f t="shared" si="36"/>
        <v>565.20000000000005</v>
      </c>
      <c r="G401" s="45">
        <f t="shared" si="37"/>
        <v>2.4414212250733762E-3</v>
      </c>
      <c r="H401" s="254">
        <f t="shared" si="40"/>
        <v>10.816472595565084</v>
      </c>
      <c r="I401" s="43">
        <f t="shared" si="41"/>
        <v>2.3796239710243188</v>
      </c>
      <c r="J401" s="43">
        <v>4.6379601851321102</v>
      </c>
      <c r="K401" s="43">
        <v>0.15386162907803583</v>
      </c>
      <c r="L401" s="45">
        <f t="shared" si="38"/>
        <v>3.1825757927812365E-2</v>
      </c>
    </row>
    <row r="402" spans="1:12" x14ac:dyDescent="0.25">
      <c r="A402" s="48">
        <f t="shared" si="39"/>
        <v>22</v>
      </c>
      <c r="B402" s="46" t="s">
        <v>2097</v>
      </c>
      <c r="C402" s="46">
        <v>482.6</v>
      </c>
      <c r="D402" s="46"/>
      <c r="E402" s="46"/>
      <c r="F402" s="46">
        <f t="shared" si="36"/>
        <v>482.6</v>
      </c>
      <c r="G402" s="45">
        <f t="shared" si="37"/>
        <v>2.084624704919341E-3</v>
      </c>
      <c r="H402" s="254">
        <f t="shared" si="40"/>
        <v>9.235721292674647</v>
      </c>
      <c r="I402" s="43">
        <f t="shared" si="41"/>
        <v>2.0318586843884225</v>
      </c>
      <c r="J402" s="43">
        <v>3.9601549634549835</v>
      </c>
      <c r="K402" s="43">
        <v>0.13137583544419693</v>
      </c>
      <c r="L402" s="45">
        <f t="shared" si="38"/>
        <v>3.1825757927812372E-2</v>
      </c>
    </row>
    <row r="403" spans="1:12" x14ac:dyDescent="0.25">
      <c r="A403" s="48">
        <f t="shared" si="39"/>
        <v>23</v>
      </c>
      <c r="B403" s="46" t="s">
        <v>2098</v>
      </c>
      <c r="C403" s="46">
        <v>334</v>
      </c>
      <c r="D403" s="46"/>
      <c r="E403" s="46"/>
      <c r="F403" s="46">
        <f t="shared" si="36"/>
        <v>334</v>
      </c>
      <c r="G403" s="45">
        <f t="shared" si="37"/>
        <v>1.4427365342790299E-3</v>
      </c>
      <c r="H403" s="254">
        <f t="shared" si="40"/>
        <v>6.3918999414698137</v>
      </c>
      <c r="I403" s="43">
        <f t="shared" si="41"/>
        <v>1.4062179871233591</v>
      </c>
      <c r="J403" s="43">
        <v>2.7407620343845096</v>
      </c>
      <c r="K403" s="43">
        <v>9.0923184911648899E-2</v>
      </c>
      <c r="L403" s="45">
        <f t="shared" si="38"/>
        <v>3.1825757927812365E-2</v>
      </c>
    </row>
    <row r="404" spans="1:12" x14ac:dyDescent="0.25">
      <c r="A404" s="48">
        <f t="shared" si="39"/>
        <v>24</v>
      </c>
      <c r="B404" s="46" t="s">
        <v>2099</v>
      </c>
      <c r="C404" s="46">
        <v>579</v>
      </c>
      <c r="D404" s="46"/>
      <c r="E404" s="46"/>
      <c r="F404" s="46">
        <f t="shared" si="36"/>
        <v>579</v>
      </c>
      <c r="G404" s="45">
        <f t="shared" si="37"/>
        <v>2.501031297447779E-3</v>
      </c>
      <c r="H404" s="254">
        <f t="shared" si="40"/>
        <v>11.080569060212639</v>
      </c>
      <c r="I404" s="43">
        <f t="shared" si="41"/>
        <v>2.4377251932467807</v>
      </c>
      <c r="J404" s="43">
        <v>4.7512012512234465</v>
      </c>
      <c r="K404" s="43">
        <v>0.15761833552049317</v>
      </c>
      <c r="L404" s="45">
        <f t="shared" si="38"/>
        <v>3.1825757927812365E-2</v>
      </c>
    </row>
    <row r="405" spans="1:12" x14ac:dyDescent="0.25">
      <c r="A405" s="48">
        <f t="shared" si="39"/>
        <v>25</v>
      </c>
      <c r="B405" s="46" t="s">
        <v>2100</v>
      </c>
      <c r="C405" s="46">
        <v>674.3</v>
      </c>
      <c r="D405" s="46"/>
      <c r="E405" s="46"/>
      <c r="F405" s="46">
        <f t="shared" si="36"/>
        <v>674.3</v>
      </c>
      <c r="G405" s="45">
        <f t="shared" si="37"/>
        <v>2.9126863624681131E-3</v>
      </c>
      <c r="H405" s="254">
        <f t="shared" si="40"/>
        <v>12.904365660278728</v>
      </c>
      <c r="I405" s="43">
        <f t="shared" si="41"/>
        <v>2.83896044526132</v>
      </c>
      <c r="J405" s="43">
        <v>5.5332210772020201</v>
      </c>
      <c r="K405" s="43">
        <v>0.18356138798181093</v>
      </c>
      <c r="L405" s="45">
        <f t="shared" si="38"/>
        <v>3.1825757927812372E-2</v>
      </c>
    </row>
    <row r="406" spans="1:12" x14ac:dyDescent="0.25">
      <c r="A406" s="48">
        <f t="shared" si="39"/>
        <v>26</v>
      </c>
      <c r="B406" s="46" t="s">
        <v>2101</v>
      </c>
      <c r="C406" s="46">
        <v>90.6</v>
      </c>
      <c r="D406" s="46"/>
      <c r="E406" s="46"/>
      <c r="F406" s="46">
        <f t="shared" si="36"/>
        <v>90.6</v>
      </c>
      <c r="G406" s="45">
        <f t="shared" si="37"/>
        <v>3.9135308384934158E-4</v>
      </c>
      <c r="H406" s="254">
        <f t="shared" si="40"/>
        <v>1.7338507026861227</v>
      </c>
      <c r="I406" s="43">
        <f t="shared" si="41"/>
        <v>0.38144715459094702</v>
      </c>
      <c r="J406" s="43">
        <v>0.74345221651268434</v>
      </c>
      <c r="K406" s="43">
        <v>2.4663594470046079E-2</v>
      </c>
      <c r="L406" s="45">
        <f t="shared" si="38"/>
        <v>3.1825757927812365E-2</v>
      </c>
    </row>
    <row r="407" spans="1:12" x14ac:dyDescent="0.25">
      <c r="A407" s="48">
        <f t="shared" si="39"/>
        <v>27</v>
      </c>
      <c r="B407" s="46" t="s">
        <v>2103</v>
      </c>
      <c r="C407" s="46">
        <v>267.5</v>
      </c>
      <c r="D407" s="46"/>
      <c r="E407" s="46"/>
      <c r="F407" s="46">
        <f t="shared" si="36"/>
        <v>267.5</v>
      </c>
      <c r="G407" s="45">
        <f t="shared" si="37"/>
        <v>1.1554850985617978E-3</v>
      </c>
      <c r="H407" s="254">
        <f t="shared" si="40"/>
        <v>5.1192611806681887</v>
      </c>
      <c r="I407" s="43">
        <f t="shared" si="41"/>
        <v>1.1262374597470015</v>
      </c>
      <c r="J407" s="43">
        <v>2.1950713898139411</v>
      </c>
      <c r="K407" s="43">
        <v>7.2820215460676893E-2</v>
      </c>
      <c r="L407" s="45">
        <f t="shared" si="38"/>
        <v>3.1825757927812372E-2</v>
      </c>
    </row>
    <row r="408" spans="1:12" x14ac:dyDescent="0.25">
      <c r="A408" s="48">
        <f t="shared" si="39"/>
        <v>28</v>
      </c>
      <c r="B408" s="46" t="s">
        <v>2104</v>
      </c>
      <c r="C408" s="46">
        <v>584.20000000000005</v>
      </c>
      <c r="D408" s="46"/>
      <c r="E408" s="46"/>
      <c r="F408" s="46">
        <f t="shared" si="36"/>
        <v>584.20000000000005</v>
      </c>
      <c r="G408" s="45">
        <f t="shared" si="37"/>
        <v>2.5234930638497284E-3</v>
      </c>
      <c r="H408" s="254">
        <f t="shared" si="40"/>
        <v>11.180083670079835</v>
      </c>
      <c r="I408" s="43">
        <f t="shared" si="41"/>
        <v>2.4596184074175635</v>
      </c>
      <c r="J408" s="43">
        <v>4.7938717978665588</v>
      </c>
      <c r="K408" s="43">
        <v>0.15903390606402781</v>
      </c>
      <c r="L408" s="45">
        <f t="shared" si="38"/>
        <v>3.1825757927812365E-2</v>
      </c>
    </row>
    <row r="409" spans="1:12" x14ac:dyDescent="0.25">
      <c r="A409" s="48">
        <f t="shared" si="39"/>
        <v>29</v>
      </c>
      <c r="B409" s="46" t="s">
        <v>2105</v>
      </c>
      <c r="C409" s="46">
        <v>628.9</v>
      </c>
      <c r="D409" s="46"/>
      <c r="E409" s="46"/>
      <c r="F409" s="46">
        <f t="shared" si="36"/>
        <v>628.9</v>
      </c>
      <c r="G409" s="45">
        <f t="shared" si="37"/>
        <v>2.7165778634972511E-3</v>
      </c>
      <c r="H409" s="254">
        <f t="shared" si="40"/>
        <v>12.03552656643822</v>
      </c>
      <c r="I409" s="43">
        <f t="shared" si="41"/>
        <v>2.6478158446164084</v>
      </c>
      <c r="J409" s="43">
        <v>5.1606743815102334</v>
      </c>
      <c r="K409" s="43">
        <v>0.17120236823633533</v>
      </c>
      <c r="L409" s="45">
        <f t="shared" si="38"/>
        <v>3.1825757927812372E-2</v>
      </c>
    </row>
    <row r="410" spans="1:12" x14ac:dyDescent="0.25">
      <c r="A410" s="48">
        <f t="shared" si="39"/>
        <v>30</v>
      </c>
      <c r="B410" s="46" t="s">
        <v>2106</v>
      </c>
      <c r="C410" s="46">
        <v>409.2</v>
      </c>
      <c r="D410" s="46"/>
      <c r="E410" s="46"/>
      <c r="F410" s="46">
        <f t="shared" si="36"/>
        <v>409.2</v>
      </c>
      <c r="G410" s="45">
        <f t="shared" si="37"/>
        <v>1.767568233014907E-3</v>
      </c>
      <c r="H410" s="254">
        <f t="shared" si="40"/>
        <v>7.831034299549243</v>
      </c>
      <c r="I410" s="43">
        <f t="shared" si="41"/>
        <v>1.7228275459008335</v>
      </c>
      <c r="J410" s="43">
        <v>3.3578437858387464</v>
      </c>
      <c r="K410" s="43">
        <v>0.1113945127719962</v>
      </c>
      <c r="L410" s="45">
        <f t="shared" si="38"/>
        <v>3.1825757927812358E-2</v>
      </c>
    </row>
    <row r="411" spans="1:12" x14ac:dyDescent="0.25">
      <c r="A411" s="48">
        <f t="shared" si="39"/>
        <v>31</v>
      </c>
      <c r="B411" s="46" t="s">
        <v>2107</v>
      </c>
      <c r="C411" s="46">
        <v>320.60000000000002</v>
      </c>
      <c r="D411" s="46"/>
      <c r="E411" s="46"/>
      <c r="F411" s="46">
        <f t="shared" si="36"/>
        <v>320.60000000000002</v>
      </c>
      <c r="G411" s="45">
        <f t="shared" si="37"/>
        <v>1.3848542900893922E-3</v>
      </c>
      <c r="H411" s="254">
        <f t="shared" si="40"/>
        <v>6.1354584468120423</v>
      </c>
      <c r="I411" s="43">
        <f t="shared" si="41"/>
        <v>1.3498008582986494</v>
      </c>
      <c r="J411" s="43">
        <v>2.6308033180349519</v>
      </c>
      <c r="K411" s="43">
        <v>8.7275368511001913E-2</v>
      </c>
      <c r="L411" s="45">
        <f t="shared" si="38"/>
        <v>3.1825757927812365E-2</v>
      </c>
    </row>
    <row r="412" spans="1:12" x14ac:dyDescent="0.25">
      <c r="A412" s="48">
        <f t="shared" si="39"/>
        <v>32</v>
      </c>
      <c r="B412" s="46" t="s">
        <v>2108</v>
      </c>
      <c r="C412" s="46">
        <v>505.8</v>
      </c>
      <c r="D412" s="46"/>
      <c r="E412" s="46"/>
      <c r="F412" s="46">
        <f t="shared" si="36"/>
        <v>505.8</v>
      </c>
      <c r="G412" s="45">
        <f t="shared" si="37"/>
        <v>2.1848387396357282E-3</v>
      </c>
      <c r="H412" s="254">
        <f t="shared" si="40"/>
        <v>9.6797095520821301</v>
      </c>
      <c r="I412" s="43">
        <f t="shared" si="41"/>
        <v>2.1295361014580685</v>
      </c>
      <c r="J412" s="43">
        <v>4.1505312484780985</v>
      </c>
      <c r="K412" s="43">
        <v>0.13769145786919765</v>
      </c>
      <c r="L412" s="45">
        <f t="shared" si="38"/>
        <v>3.1825757927812372E-2</v>
      </c>
    </row>
    <row r="413" spans="1:12" x14ac:dyDescent="0.25">
      <c r="A413" s="48">
        <f t="shared" si="39"/>
        <v>33</v>
      </c>
      <c r="B413" s="46" t="s">
        <v>2109</v>
      </c>
      <c r="C413" s="46">
        <v>482.7</v>
      </c>
      <c r="D413" s="46"/>
      <c r="E413" s="46"/>
      <c r="F413" s="46">
        <f t="shared" si="36"/>
        <v>482.7</v>
      </c>
      <c r="G413" s="45">
        <f t="shared" si="37"/>
        <v>2.0850566619655319E-3</v>
      </c>
      <c r="H413" s="254">
        <f t="shared" si="40"/>
        <v>9.2376350351720919</v>
      </c>
      <c r="I413" s="43">
        <f t="shared" si="41"/>
        <v>2.0322797077378603</v>
      </c>
      <c r="J413" s="43">
        <v>3.9609755508904274</v>
      </c>
      <c r="K413" s="43">
        <v>0.13140305795464946</v>
      </c>
      <c r="L413" s="45">
        <f t="shared" si="38"/>
        <v>3.1825757927812365E-2</v>
      </c>
    </row>
    <row r="414" spans="1:12" x14ac:dyDescent="0.25">
      <c r="A414" s="48">
        <f t="shared" si="39"/>
        <v>34</v>
      </c>
      <c r="B414" s="46" t="s">
        <v>2110</v>
      </c>
      <c r="C414" s="46">
        <v>236.2</v>
      </c>
      <c r="D414" s="46"/>
      <c r="E414" s="46"/>
      <c r="F414" s="46">
        <f t="shared" si="36"/>
        <v>236.2</v>
      </c>
      <c r="G414" s="45">
        <f t="shared" si="37"/>
        <v>1.0202825431039127E-3</v>
      </c>
      <c r="H414" s="254">
        <f t="shared" si="40"/>
        <v>4.5202597789675742</v>
      </c>
      <c r="I414" s="43">
        <f t="shared" si="41"/>
        <v>0.99445715137286639</v>
      </c>
      <c r="J414" s="43">
        <v>1.938227522519824</v>
      </c>
      <c r="K414" s="43">
        <v>6.4299569689016373E-2</v>
      </c>
      <c r="L414" s="45">
        <f t="shared" si="38"/>
        <v>3.1825757927812372E-2</v>
      </c>
    </row>
    <row r="415" spans="1:12" x14ac:dyDescent="0.25">
      <c r="A415" s="48">
        <f t="shared" si="39"/>
        <v>35</v>
      </c>
      <c r="B415" s="46" t="s">
        <v>2111</v>
      </c>
      <c r="C415" s="46">
        <v>412.4</v>
      </c>
      <c r="D415" s="46">
        <v>16.8</v>
      </c>
      <c r="E415" s="46"/>
      <c r="F415" s="46">
        <f t="shared" si="36"/>
        <v>429.2</v>
      </c>
      <c r="G415" s="45">
        <f t="shared" si="37"/>
        <v>1.8539596422531724E-3</v>
      </c>
      <c r="H415" s="254">
        <f t="shared" si="40"/>
        <v>8.2137827990384551</v>
      </c>
      <c r="I415" s="43">
        <f t="shared" si="41"/>
        <v>1.8070322157884602</v>
      </c>
      <c r="J415" s="43">
        <v>3.5219612729276393</v>
      </c>
      <c r="K415" s="43">
        <v>0.11683901486251411</v>
      </c>
      <c r="L415" s="45">
        <f t="shared" si="38"/>
        <v>3.1825757927812365E-2</v>
      </c>
    </row>
    <row r="416" spans="1:12" x14ac:dyDescent="0.25">
      <c r="A416" s="48">
        <f t="shared" si="39"/>
        <v>36</v>
      </c>
      <c r="B416" s="46" t="s">
        <v>2112</v>
      </c>
      <c r="C416" s="46">
        <v>551.1</v>
      </c>
      <c r="D416" s="46"/>
      <c r="E416" s="46"/>
      <c r="F416" s="46">
        <f t="shared" si="36"/>
        <v>551.1</v>
      </c>
      <c r="G416" s="45">
        <f t="shared" si="37"/>
        <v>2.3805152815603993E-3</v>
      </c>
      <c r="H416" s="254">
        <f t="shared" si="40"/>
        <v>10.546634903425192</v>
      </c>
      <c r="I416" s="43">
        <f t="shared" si="41"/>
        <v>2.3202596787535423</v>
      </c>
      <c r="J416" s="43">
        <v>4.5222573567344417</v>
      </c>
      <c r="K416" s="43">
        <v>0.15002325510422071</v>
      </c>
      <c r="L416" s="45">
        <f t="shared" si="38"/>
        <v>3.1825757927812365E-2</v>
      </c>
    </row>
    <row r="417" spans="1:12" x14ac:dyDescent="0.25">
      <c r="A417" s="48">
        <f t="shared" si="39"/>
        <v>37</v>
      </c>
      <c r="B417" s="46" t="s">
        <v>2113</v>
      </c>
      <c r="C417" s="46">
        <v>129.1</v>
      </c>
      <c r="D417" s="46">
        <v>13.6</v>
      </c>
      <c r="E417" s="46"/>
      <c r="F417" s="46">
        <f t="shared" si="36"/>
        <v>142.69999999999999</v>
      </c>
      <c r="G417" s="45">
        <f t="shared" si="37"/>
        <v>6.1640270491502256E-4</v>
      </c>
      <c r="H417" s="254">
        <f t="shared" si="40"/>
        <v>2.7309105438555159</v>
      </c>
      <c r="I417" s="43">
        <f t="shared" si="41"/>
        <v>0.60080031964821345</v>
      </c>
      <c r="J417" s="43">
        <v>1.1709782703792502</v>
      </c>
      <c r="K417" s="43">
        <v>3.8846522415845207E-2</v>
      </c>
      <c r="L417" s="45">
        <f t="shared" si="38"/>
        <v>3.1825757927812372E-2</v>
      </c>
    </row>
    <row r="418" spans="1:12" x14ac:dyDescent="0.25">
      <c r="A418" s="48">
        <f t="shared" si="39"/>
        <v>38</v>
      </c>
      <c r="B418" s="46" t="s">
        <v>2114</v>
      </c>
      <c r="C418" s="46">
        <v>508.7</v>
      </c>
      <c r="D418" s="46"/>
      <c r="E418" s="46"/>
      <c r="F418" s="46">
        <f t="shared" si="36"/>
        <v>508.7</v>
      </c>
      <c r="G418" s="45">
        <f t="shared" si="37"/>
        <v>2.1973654939752767E-3</v>
      </c>
      <c r="H418" s="254">
        <f t="shared" si="40"/>
        <v>9.7352080845080646</v>
      </c>
      <c r="I418" s="43">
        <f t="shared" si="41"/>
        <v>2.1417457785917744</v>
      </c>
      <c r="J418" s="43">
        <v>4.1743282841059886</v>
      </c>
      <c r="K418" s="43">
        <v>0.13848091067232277</v>
      </c>
      <c r="L418" s="45">
        <f t="shared" si="38"/>
        <v>3.1825757927812365E-2</v>
      </c>
    </row>
    <row r="419" spans="1:12" x14ac:dyDescent="0.25">
      <c r="A419" s="48">
        <f t="shared" si="39"/>
        <v>39</v>
      </c>
      <c r="B419" s="46" t="s">
        <v>2115</v>
      </c>
      <c r="C419" s="46">
        <v>172.3</v>
      </c>
      <c r="D419" s="46"/>
      <c r="E419" s="46">
        <v>54.6</v>
      </c>
      <c r="F419" s="46">
        <f t="shared" si="36"/>
        <v>226.9</v>
      </c>
      <c r="G419" s="45">
        <f t="shared" si="37"/>
        <v>9.801105378081194E-4</v>
      </c>
      <c r="H419" s="254">
        <f t="shared" si="40"/>
        <v>4.3422817267050915</v>
      </c>
      <c r="I419" s="43">
        <f t="shared" si="41"/>
        <v>0.95530197987512011</v>
      </c>
      <c r="J419" s="43">
        <v>1.8619128910234888</v>
      </c>
      <c r="K419" s="43">
        <v>6.1767876216925567E-2</v>
      </c>
      <c r="L419" s="45">
        <f t="shared" si="38"/>
        <v>3.1825757927812365E-2</v>
      </c>
    </row>
    <row r="420" spans="1:12" ht="13" x14ac:dyDescent="0.3">
      <c r="A420" s="48">
        <f t="shared" si="39"/>
        <v>40</v>
      </c>
      <c r="B420" s="66" t="s">
        <v>2116</v>
      </c>
      <c r="C420" s="19">
        <v>355.6</v>
      </c>
      <c r="D420" s="19"/>
      <c r="E420" s="19"/>
      <c r="F420" s="46">
        <f t="shared" si="36"/>
        <v>355.6</v>
      </c>
      <c r="G420" s="45">
        <f t="shared" si="37"/>
        <v>1.5360392562563563E-3</v>
      </c>
      <c r="H420" s="254">
        <f t="shared" si="40"/>
        <v>6.8052683209181604</v>
      </c>
      <c r="I420" s="43">
        <f t="shared" si="41"/>
        <v>1.4971590306019953</v>
      </c>
      <c r="J420" s="43">
        <v>2.918008920440514</v>
      </c>
      <c r="K420" s="43">
        <v>9.6803247169408246E-2</v>
      </c>
      <c r="L420" s="45">
        <f t="shared" si="38"/>
        <v>3.1825757927812365E-2</v>
      </c>
    </row>
    <row r="421" spans="1:12" x14ac:dyDescent="0.25">
      <c r="A421" s="48">
        <f t="shared" si="39"/>
        <v>41</v>
      </c>
      <c r="B421" s="46" t="s">
        <v>2117</v>
      </c>
      <c r="C421" s="46">
        <v>42.8</v>
      </c>
      <c r="D421" s="46"/>
      <c r="E421" s="46"/>
      <c r="F421" s="46">
        <f t="shared" si="36"/>
        <v>42.8</v>
      </c>
      <c r="G421" s="45">
        <f t="shared" si="37"/>
        <v>1.8487761576988765E-4</v>
      </c>
      <c r="H421" s="254">
        <f t="shared" si="40"/>
        <v>0.81908178890691019</v>
      </c>
      <c r="I421" s="43">
        <f t="shared" si="41"/>
        <v>0.18019799355952024</v>
      </c>
      <c r="J421" s="43">
        <v>0.35121142237023056</v>
      </c>
      <c r="K421" s="43">
        <v>1.1651234473708302E-2</v>
      </c>
      <c r="L421" s="45">
        <f t="shared" si="38"/>
        <v>3.1825757927812372E-2</v>
      </c>
    </row>
    <row r="422" spans="1:12" x14ac:dyDescent="0.25">
      <c r="A422" s="48">
        <f t="shared" si="39"/>
        <v>42</v>
      </c>
      <c r="B422" s="46" t="s">
        <v>2118</v>
      </c>
      <c r="C422" s="46">
        <v>504</v>
      </c>
      <c r="D422" s="46">
        <v>50</v>
      </c>
      <c r="E422" s="46">
        <v>35.1</v>
      </c>
      <c r="F422" s="46">
        <f t="shared" si="36"/>
        <v>589.1</v>
      </c>
      <c r="G422" s="45">
        <f t="shared" si="37"/>
        <v>2.5446589591131032E-3</v>
      </c>
      <c r="H422" s="254">
        <f t="shared" si="40"/>
        <v>11.273857052454691</v>
      </c>
      <c r="I422" s="43">
        <f t="shared" si="41"/>
        <v>2.4802485515400319</v>
      </c>
      <c r="J422" s="43">
        <v>4.8340805822033373</v>
      </c>
      <c r="K422" s="43">
        <v>0.16036780907620468</v>
      </c>
      <c r="L422" s="45">
        <f t="shared" si="38"/>
        <v>3.1825757927812372E-2</v>
      </c>
    </row>
    <row r="423" spans="1:12" x14ac:dyDescent="0.25">
      <c r="A423" s="48">
        <f t="shared" si="39"/>
        <v>43</v>
      </c>
      <c r="B423" s="46" t="s">
        <v>2119</v>
      </c>
      <c r="C423" s="46">
        <v>729.9</v>
      </c>
      <c r="D423" s="46">
        <v>32.700000000000003</v>
      </c>
      <c r="E423" s="46"/>
      <c r="F423" s="46">
        <f t="shared" si="36"/>
        <v>762.6</v>
      </c>
      <c r="G423" s="45">
        <f t="shared" si="37"/>
        <v>3.2941044342550542E-3</v>
      </c>
      <c r="H423" s="254">
        <f t="shared" si="40"/>
        <v>14.594200285523591</v>
      </c>
      <c r="I423" s="43">
        <f t="shared" si="41"/>
        <v>3.2107240628151903</v>
      </c>
      <c r="J423" s="43">
        <v>6.2577997826994824</v>
      </c>
      <c r="K423" s="43">
        <v>0.20759886471144751</v>
      </c>
      <c r="L423" s="45">
        <f t="shared" si="38"/>
        <v>3.1825757927812365E-2</v>
      </c>
    </row>
    <row r="424" spans="1:12" x14ac:dyDescent="0.25">
      <c r="A424" s="48">
        <f t="shared" si="39"/>
        <v>44</v>
      </c>
      <c r="B424" s="46" t="s">
        <v>2120</v>
      </c>
      <c r="C424" s="46">
        <v>851.12</v>
      </c>
      <c r="D424" s="46"/>
      <c r="E424" s="46"/>
      <c r="F424" s="46">
        <f t="shared" si="36"/>
        <v>851.12</v>
      </c>
      <c r="G424" s="45">
        <f t="shared" si="37"/>
        <v>3.6764728115436162E-3</v>
      </c>
      <c r="H424" s="254">
        <f t="shared" si="40"/>
        <v>16.288245144262834</v>
      </c>
      <c r="I424" s="43">
        <f t="shared" si="41"/>
        <v>3.5834139317378235</v>
      </c>
      <c r="J424" s="43">
        <v>6.9841837805549218</v>
      </c>
      <c r="K424" s="43">
        <v>0.23169623096407971</v>
      </c>
      <c r="L424" s="45">
        <f t="shared" si="38"/>
        <v>3.1825757927812365E-2</v>
      </c>
    </row>
    <row r="425" spans="1:12" x14ac:dyDescent="0.25">
      <c r="A425" s="48">
        <f t="shared" si="39"/>
        <v>45</v>
      </c>
      <c r="B425" s="46" t="s">
        <v>2121</v>
      </c>
      <c r="C425" s="46">
        <v>650.29999999999995</v>
      </c>
      <c r="D425" s="46">
        <v>180</v>
      </c>
      <c r="E425" s="46"/>
      <c r="F425" s="46">
        <f t="shared" si="36"/>
        <v>830.3</v>
      </c>
      <c r="G425" s="45">
        <f t="shared" si="37"/>
        <v>3.5865393545265818E-3</v>
      </c>
      <c r="H425" s="254">
        <f t="shared" si="40"/>
        <v>15.889803956294568</v>
      </c>
      <c r="I425" s="43">
        <f t="shared" si="41"/>
        <v>3.4957568703848048</v>
      </c>
      <c r="J425" s="43">
        <v>6.8133374764953842</v>
      </c>
      <c r="K425" s="43">
        <v>0.22602850428785054</v>
      </c>
      <c r="L425" s="45">
        <f t="shared" si="38"/>
        <v>3.1825757927812372E-2</v>
      </c>
    </row>
    <row r="426" spans="1:12" x14ac:dyDescent="0.25">
      <c r="A426" s="48">
        <f t="shared" si="39"/>
        <v>46</v>
      </c>
      <c r="B426" s="46" t="s">
        <v>2122</v>
      </c>
      <c r="C426" s="46">
        <v>1204.45</v>
      </c>
      <c r="D426" s="46">
        <v>254.7</v>
      </c>
      <c r="E426" s="46"/>
      <c r="F426" s="46">
        <f t="shared" si="36"/>
        <v>1459.15</v>
      </c>
      <c r="G426" s="45">
        <f t="shared" si="37"/>
        <v>6.3029012395007383E-3</v>
      </c>
      <c r="H426" s="254">
        <f t="shared" si="40"/>
        <v>27.924373651484068</v>
      </c>
      <c r="I426" s="43">
        <f t="shared" si="41"/>
        <v>6.143362203326495</v>
      </c>
      <c r="J426" s="43">
        <v>11.973601564287897</v>
      </c>
      <c r="K426" s="43">
        <v>0.39721726126895962</v>
      </c>
      <c r="L426" s="45">
        <f t="shared" si="38"/>
        <v>3.1825757927812365E-2</v>
      </c>
    </row>
    <row r="427" spans="1:12" x14ac:dyDescent="0.25">
      <c r="A427" s="48">
        <f t="shared" si="39"/>
        <v>47</v>
      </c>
      <c r="B427" s="46" t="s">
        <v>2123</v>
      </c>
      <c r="C427" s="46">
        <v>490.1</v>
      </c>
      <c r="D427" s="46"/>
      <c r="E427" s="46">
        <v>67.099999999999994</v>
      </c>
      <c r="F427" s="46">
        <f t="shared" si="36"/>
        <v>557.20000000000005</v>
      </c>
      <c r="G427" s="45">
        <f t="shared" si="37"/>
        <v>2.4068646613780702E-3</v>
      </c>
      <c r="H427" s="254">
        <f t="shared" si="40"/>
        <v>10.663373195769401</v>
      </c>
      <c r="I427" s="43">
        <f t="shared" si="41"/>
        <v>2.3459421030692682</v>
      </c>
      <c r="J427" s="43">
        <v>4.5723131902965539</v>
      </c>
      <c r="K427" s="43">
        <v>0.15168382824182866</v>
      </c>
      <c r="L427" s="45">
        <f t="shared" si="38"/>
        <v>3.1825757927812365E-2</v>
      </c>
    </row>
    <row r="428" spans="1:12" x14ac:dyDescent="0.25">
      <c r="A428" s="48">
        <f t="shared" si="39"/>
        <v>48</v>
      </c>
      <c r="B428" s="46" t="s">
        <v>2124</v>
      </c>
      <c r="C428" s="46">
        <v>269</v>
      </c>
      <c r="D428" s="46"/>
      <c r="E428" s="46">
        <v>31.1</v>
      </c>
      <c r="F428" s="46">
        <f t="shared" si="36"/>
        <v>300.10000000000002</v>
      </c>
      <c r="G428" s="45">
        <f t="shared" si="37"/>
        <v>1.2963030956201704E-3</v>
      </c>
      <c r="H428" s="254">
        <f t="shared" si="40"/>
        <v>5.7431412348356021</v>
      </c>
      <c r="I428" s="43">
        <f t="shared" si="41"/>
        <v>1.2634910716638326</v>
      </c>
      <c r="J428" s="43">
        <v>2.4625828937688365</v>
      </c>
      <c r="K428" s="43">
        <v>8.1694753868221073E-2</v>
      </c>
      <c r="L428" s="45">
        <f t="shared" si="38"/>
        <v>3.1825757927812372E-2</v>
      </c>
    </row>
    <row r="429" spans="1:12" x14ac:dyDescent="0.25">
      <c r="A429" s="48">
        <f t="shared" si="39"/>
        <v>49</v>
      </c>
      <c r="B429" s="46" t="s">
        <v>2125</v>
      </c>
      <c r="C429" s="46">
        <v>331.5</v>
      </c>
      <c r="D429" s="46"/>
      <c r="E429" s="46">
        <v>54</v>
      </c>
      <c r="F429" s="46">
        <f t="shared" si="36"/>
        <v>385.5</v>
      </c>
      <c r="G429" s="45">
        <f t="shared" si="37"/>
        <v>1.6651944130675628E-3</v>
      </c>
      <c r="H429" s="254">
        <f t="shared" si="40"/>
        <v>7.37747732765453</v>
      </c>
      <c r="I429" s="43">
        <f t="shared" si="41"/>
        <v>1.6230450120839965</v>
      </c>
      <c r="J429" s="43">
        <v>3.1633645636384089</v>
      </c>
      <c r="K429" s="43">
        <v>0.10494277779473249</v>
      </c>
      <c r="L429" s="45">
        <f t="shared" si="38"/>
        <v>3.1825757927812372E-2</v>
      </c>
    </row>
    <row r="430" spans="1:12" x14ac:dyDescent="0.25">
      <c r="A430" s="48">
        <f t="shared" si="39"/>
        <v>50</v>
      </c>
      <c r="B430" s="46" t="s">
        <v>2126</v>
      </c>
      <c r="C430" s="46">
        <v>504</v>
      </c>
      <c r="D430" s="46"/>
      <c r="E430" s="46">
        <v>46.5</v>
      </c>
      <c r="F430" s="46">
        <f t="shared" si="36"/>
        <v>550.5</v>
      </c>
      <c r="G430" s="45">
        <f t="shared" si="37"/>
        <v>2.3779235392832514E-3</v>
      </c>
      <c r="H430" s="254">
        <f t="shared" si="40"/>
        <v>10.535152448440517</v>
      </c>
      <c r="I430" s="43">
        <f t="shared" si="41"/>
        <v>2.3177335386569138</v>
      </c>
      <c r="J430" s="43">
        <v>4.5173338321217749</v>
      </c>
      <c r="K430" s="43">
        <v>0.14985992004150517</v>
      </c>
      <c r="L430" s="45">
        <f t="shared" si="38"/>
        <v>3.1825757927812365E-2</v>
      </c>
    </row>
    <row r="431" spans="1:12" x14ac:dyDescent="0.25">
      <c r="A431" s="48">
        <f t="shared" si="39"/>
        <v>51</v>
      </c>
      <c r="B431" s="46" t="s">
        <v>2127</v>
      </c>
      <c r="C431" s="46">
        <v>529.5</v>
      </c>
      <c r="D431" s="46"/>
      <c r="E431" s="46">
        <v>43</v>
      </c>
      <c r="F431" s="46">
        <f t="shared" si="36"/>
        <v>572.5</v>
      </c>
      <c r="G431" s="45">
        <f t="shared" si="37"/>
        <v>2.4729540894453429E-3</v>
      </c>
      <c r="H431" s="254">
        <f t="shared" si="40"/>
        <v>10.956175797878647</v>
      </c>
      <c r="I431" s="43">
        <f t="shared" si="41"/>
        <v>2.4103586755333022</v>
      </c>
      <c r="J431" s="43">
        <v>4.697863067919557</v>
      </c>
      <c r="K431" s="43">
        <v>0.15584887234107486</v>
      </c>
      <c r="L431" s="45">
        <f t="shared" si="38"/>
        <v>3.1825757927812365E-2</v>
      </c>
    </row>
    <row r="432" spans="1:12" x14ac:dyDescent="0.25">
      <c r="A432" s="48">
        <f t="shared" si="39"/>
        <v>52</v>
      </c>
      <c r="B432" s="46" t="s">
        <v>2128</v>
      </c>
      <c r="C432" s="46">
        <v>964.1</v>
      </c>
      <c r="D432" s="46"/>
      <c r="E432" s="46">
        <v>72.3</v>
      </c>
      <c r="F432" s="46">
        <f t="shared" si="36"/>
        <v>1036.4000000000001</v>
      </c>
      <c r="G432" s="45">
        <f t="shared" si="37"/>
        <v>4.4768028267269059E-3</v>
      </c>
      <c r="H432" s="254">
        <f t="shared" si="40"/>
        <v>19.834027243530883</v>
      </c>
      <c r="I432" s="43">
        <f t="shared" si="41"/>
        <v>4.363485993576794</v>
      </c>
      <c r="J432" s="43">
        <v>8.5045681809464249</v>
      </c>
      <c r="K432" s="43">
        <v>0.28213409833063757</v>
      </c>
      <c r="L432" s="45">
        <f t="shared" si="38"/>
        <v>3.1825757927812372E-2</v>
      </c>
    </row>
    <row r="433" spans="1:12" x14ac:dyDescent="0.25">
      <c r="A433" s="48">
        <f t="shared" si="39"/>
        <v>53</v>
      </c>
      <c r="B433" s="46" t="s">
        <v>2129</v>
      </c>
      <c r="C433" s="46">
        <v>472.5</v>
      </c>
      <c r="D433" s="46"/>
      <c r="E433" s="46">
        <v>96.5</v>
      </c>
      <c r="F433" s="46">
        <f t="shared" si="36"/>
        <v>569</v>
      </c>
      <c r="G433" s="45">
        <f t="shared" si="37"/>
        <v>2.4578355928286466E-3</v>
      </c>
      <c r="H433" s="254">
        <f t="shared" si="40"/>
        <v>10.889194810468036</v>
      </c>
      <c r="I433" s="43">
        <f t="shared" si="41"/>
        <v>2.3956228583029677</v>
      </c>
      <c r="J433" s="43">
        <v>4.6691425076790001</v>
      </c>
      <c r="K433" s="43">
        <v>0.1548960844752342</v>
      </c>
      <c r="L433" s="45">
        <f t="shared" si="38"/>
        <v>3.1825757927812365E-2</v>
      </c>
    </row>
    <row r="434" spans="1:12" x14ac:dyDescent="0.25">
      <c r="A434" s="48">
        <f t="shared" si="39"/>
        <v>54</v>
      </c>
      <c r="B434" s="46" t="s">
        <v>2130</v>
      </c>
      <c r="C434" s="46">
        <v>219</v>
      </c>
      <c r="D434" s="46"/>
      <c r="E434" s="46"/>
      <c r="F434" s="46">
        <f t="shared" si="36"/>
        <v>219</v>
      </c>
      <c r="G434" s="45">
        <f t="shared" si="37"/>
        <v>9.459859311590046E-4</v>
      </c>
      <c r="H434" s="254">
        <f t="shared" si="40"/>
        <v>4.1910960694068535</v>
      </c>
      <c r="I434" s="43">
        <f t="shared" si="41"/>
        <v>0.92204113526950782</v>
      </c>
      <c r="J434" s="43">
        <v>1.7970864836233762</v>
      </c>
      <c r="K434" s="43">
        <v>5.9617297891170984E-2</v>
      </c>
      <c r="L434" s="45">
        <f t="shared" si="38"/>
        <v>3.1825757927812365E-2</v>
      </c>
    </row>
    <row r="435" spans="1:12" x14ac:dyDescent="0.25">
      <c r="A435" s="48">
        <f t="shared" si="39"/>
        <v>55</v>
      </c>
      <c r="B435" s="46" t="s">
        <v>2131</v>
      </c>
      <c r="C435" s="46">
        <v>361.4</v>
      </c>
      <c r="D435" s="46"/>
      <c r="E435" s="46"/>
      <c r="F435" s="46">
        <f t="shared" si="36"/>
        <v>361.4</v>
      </c>
      <c r="G435" s="45">
        <f t="shared" si="37"/>
        <v>1.5610927649354531E-3</v>
      </c>
      <c r="H435" s="254">
        <f t="shared" si="40"/>
        <v>6.9162653857700311</v>
      </c>
      <c r="I435" s="43">
        <f t="shared" si="41"/>
        <v>1.5215783848694069</v>
      </c>
      <c r="J435" s="43">
        <v>2.9656029916962927</v>
      </c>
      <c r="K435" s="43">
        <v>9.8382152775658413E-2</v>
      </c>
      <c r="L435" s="45">
        <f t="shared" si="38"/>
        <v>3.1825757927812365E-2</v>
      </c>
    </row>
    <row r="436" spans="1:12" x14ac:dyDescent="0.25">
      <c r="A436" s="48">
        <f t="shared" si="39"/>
        <v>56</v>
      </c>
      <c r="B436" s="46" t="s">
        <v>2132</v>
      </c>
      <c r="C436" s="46">
        <v>325.7</v>
      </c>
      <c r="D436" s="46"/>
      <c r="E436" s="46">
        <v>17.7</v>
      </c>
      <c r="F436" s="46">
        <f t="shared" si="36"/>
        <v>343.4</v>
      </c>
      <c r="G436" s="45">
        <f t="shared" si="37"/>
        <v>1.4833404966210144E-3</v>
      </c>
      <c r="H436" s="254">
        <f t="shared" si="40"/>
        <v>6.5717917362297413</v>
      </c>
      <c r="I436" s="43">
        <f t="shared" si="41"/>
        <v>1.4457941819705431</v>
      </c>
      <c r="J436" s="43">
        <v>2.8178972533162892</v>
      </c>
      <c r="K436" s="43">
        <v>9.3482100894192316E-2</v>
      </c>
      <c r="L436" s="45">
        <f t="shared" si="38"/>
        <v>3.1825757927812365E-2</v>
      </c>
    </row>
    <row r="437" spans="1:12" x14ac:dyDescent="0.25">
      <c r="A437" s="48">
        <f t="shared" si="39"/>
        <v>57</v>
      </c>
      <c r="B437" s="46" t="s">
        <v>2133</v>
      </c>
      <c r="C437" s="46">
        <v>398.4</v>
      </c>
      <c r="D437" s="46"/>
      <c r="E437" s="46">
        <v>80.599999999999994</v>
      </c>
      <c r="F437" s="46">
        <f t="shared" si="36"/>
        <v>479</v>
      </c>
      <c r="G437" s="45">
        <f t="shared" si="37"/>
        <v>2.0690742512564529E-3</v>
      </c>
      <c r="H437" s="254">
        <f t="shared" si="40"/>
        <v>9.1668265627665875</v>
      </c>
      <c r="I437" s="43">
        <f t="shared" si="41"/>
        <v>2.0167018438086495</v>
      </c>
      <c r="J437" s="43">
        <v>3.9306138157789827</v>
      </c>
      <c r="K437" s="43">
        <v>0.13039582506790365</v>
      </c>
      <c r="L437" s="45">
        <f t="shared" si="38"/>
        <v>3.1825757927812365E-2</v>
      </c>
    </row>
    <row r="438" spans="1:12" x14ac:dyDescent="0.25">
      <c r="A438" s="48">
        <f t="shared" si="39"/>
        <v>58</v>
      </c>
      <c r="B438" s="46" t="s">
        <v>2134</v>
      </c>
      <c r="C438" s="46">
        <v>675.5</v>
      </c>
      <c r="D438" s="46"/>
      <c r="E438" s="46"/>
      <c r="F438" s="46">
        <f t="shared" si="36"/>
        <v>675.5</v>
      </c>
      <c r="G438" s="45">
        <f t="shared" si="37"/>
        <v>2.9178698470224093E-3</v>
      </c>
      <c r="H438" s="254">
        <f t="shared" si="40"/>
        <v>12.927330570248081</v>
      </c>
      <c r="I438" s="43">
        <f t="shared" si="41"/>
        <v>2.844012725454578</v>
      </c>
      <c r="J438" s="43">
        <v>5.5430681264273538</v>
      </c>
      <c r="K438" s="43">
        <v>0.18388805810724204</v>
      </c>
      <c r="L438" s="45">
        <f t="shared" si="38"/>
        <v>3.1825757927812372E-2</v>
      </c>
    </row>
    <row r="439" spans="1:12" x14ac:dyDescent="0.25">
      <c r="A439" s="48">
        <f t="shared" si="39"/>
        <v>59</v>
      </c>
      <c r="B439" s="46" t="s">
        <v>2135</v>
      </c>
      <c r="C439" s="46">
        <v>1644.9</v>
      </c>
      <c r="D439" s="46">
        <v>102.4</v>
      </c>
      <c r="E439" s="46">
        <v>88.7</v>
      </c>
      <c r="F439" s="46">
        <f t="shared" si="36"/>
        <v>1836.0000000000002</v>
      </c>
      <c r="G439" s="45">
        <f t="shared" si="37"/>
        <v>7.930731368072751E-3</v>
      </c>
      <c r="H439" s="254">
        <f t="shared" si="40"/>
        <v>35.136312253109516</v>
      </c>
      <c r="I439" s="43">
        <f t="shared" si="41"/>
        <v>7.7299886956840931</v>
      </c>
      <c r="J439" s="43">
        <v>15.065985314760361</v>
      </c>
      <c r="K439" s="43">
        <v>0.49980529190954309</v>
      </c>
      <c r="L439" s="45">
        <f t="shared" si="38"/>
        <v>3.1825757927812365E-2</v>
      </c>
    </row>
    <row r="440" spans="1:12" x14ac:dyDescent="0.25">
      <c r="A440" s="48">
        <f t="shared" si="39"/>
        <v>60</v>
      </c>
      <c r="B440" s="46" t="s">
        <v>652</v>
      </c>
      <c r="C440" s="46">
        <v>640.29999999999995</v>
      </c>
      <c r="D440" s="46">
        <v>45.5</v>
      </c>
      <c r="E440" s="46"/>
      <c r="F440" s="46">
        <f t="shared" si="36"/>
        <v>685.8</v>
      </c>
      <c r="G440" s="45">
        <f t="shared" si="37"/>
        <v>2.9623614227801153E-3</v>
      </c>
      <c r="H440" s="254">
        <f t="shared" si="40"/>
        <v>13.124446047485021</v>
      </c>
      <c r="I440" s="43">
        <f t="shared" si="41"/>
        <v>2.8873781304467045</v>
      </c>
      <c r="J440" s="43">
        <v>5.6275886322781341</v>
      </c>
      <c r="K440" s="43">
        <v>0.18669197668385873</v>
      </c>
      <c r="L440" s="45">
        <f t="shared" si="38"/>
        <v>3.1825757927812358E-2</v>
      </c>
    </row>
    <row r="441" spans="1:12" x14ac:dyDescent="0.25">
      <c r="A441" s="48">
        <f t="shared" si="39"/>
        <v>61</v>
      </c>
      <c r="B441" s="46" t="s">
        <v>653</v>
      </c>
      <c r="C441" s="46">
        <v>484.9</v>
      </c>
      <c r="D441" s="46">
        <v>39.799999999999997</v>
      </c>
      <c r="E441" s="46"/>
      <c r="F441" s="46">
        <f t="shared" si="36"/>
        <v>524.69999999999993</v>
      </c>
      <c r="G441" s="45">
        <f t="shared" si="37"/>
        <v>2.2664786213658886E-3</v>
      </c>
      <c r="H441" s="254">
        <f t="shared" si="40"/>
        <v>10.041406884099432</v>
      </c>
      <c r="I441" s="43">
        <f t="shared" si="41"/>
        <v>2.2091095145018751</v>
      </c>
      <c r="J441" s="43">
        <v>4.3056222737771019</v>
      </c>
      <c r="K441" s="43">
        <v>0.14283651234473707</v>
      </c>
      <c r="L441" s="45">
        <f t="shared" si="38"/>
        <v>3.1825757927812365E-2</v>
      </c>
    </row>
    <row r="442" spans="1:12" x14ac:dyDescent="0.25">
      <c r="A442" s="48">
        <f t="shared" si="39"/>
        <v>62</v>
      </c>
      <c r="B442" s="46" t="s">
        <v>654</v>
      </c>
      <c r="C442" s="46">
        <v>642.79999999999995</v>
      </c>
      <c r="D442" s="46"/>
      <c r="E442" s="46"/>
      <c r="F442" s="46">
        <f t="shared" si="36"/>
        <v>642.79999999999995</v>
      </c>
      <c r="G442" s="45">
        <f t="shared" si="37"/>
        <v>2.7766198929178453E-3</v>
      </c>
      <c r="H442" s="254">
        <f t="shared" si="40"/>
        <v>12.301536773583221</v>
      </c>
      <c r="I442" s="43">
        <f t="shared" si="41"/>
        <v>2.7063380901883085</v>
      </c>
      <c r="J442" s="43">
        <v>5.274736035037014</v>
      </c>
      <c r="K442" s="43">
        <v>0.17498629718924524</v>
      </c>
      <c r="L442" s="45">
        <f t="shared" si="38"/>
        <v>3.1825757927812365E-2</v>
      </c>
    </row>
    <row r="443" spans="1:12" x14ac:dyDescent="0.25">
      <c r="A443" s="48">
        <f t="shared" si="39"/>
        <v>63</v>
      </c>
      <c r="B443" s="46" t="s">
        <v>655</v>
      </c>
      <c r="C443" s="46">
        <v>637.20000000000005</v>
      </c>
      <c r="D443" s="46"/>
      <c r="E443" s="46"/>
      <c r="F443" s="46">
        <f t="shared" si="36"/>
        <v>637.20000000000005</v>
      </c>
      <c r="G443" s="45">
        <f t="shared" si="37"/>
        <v>2.7524302983311312E-3</v>
      </c>
      <c r="H443" s="254">
        <f t="shared" si="40"/>
        <v>12.194367193726242</v>
      </c>
      <c r="I443" s="43">
        <f t="shared" si="41"/>
        <v>2.682760782619773</v>
      </c>
      <c r="J443" s="43">
        <v>5.2287831386521244</v>
      </c>
      <c r="K443" s="43">
        <v>0.17346183660390027</v>
      </c>
      <c r="L443" s="45">
        <f t="shared" si="38"/>
        <v>3.1825757927812365E-2</v>
      </c>
    </row>
    <row r="444" spans="1:12" x14ac:dyDescent="0.25">
      <c r="A444" s="48">
        <f t="shared" si="39"/>
        <v>64</v>
      </c>
      <c r="B444" s="46" t="s">
        <v>656</v>
      </c>
      <c r="C444" s="46">
        <v>453.2</v>
      </c>
      <c r="D444" s="46"/>
      <c r="E444" s="46"/>
      <c r="F444" s="46">
        <f t="shared" si="36"/>
        <v>453.2</v>
      </c>
      <c r="G444" s="45">
        <f t="shared" si="37"/>
        <v>1.9576293333390905E-3</v>
      </c>
      <c r="H444" s="254">
        <f t="shared" si="40"/>
        <v>8.6730809984255064</v>
      </c>
      <c r="I444" s="43">
        <f t="shared" si="41"/>
        <v>1.9080778196536115</v>
      </c>
      <c r="J444" s="43">
        <v>3.7189022574343107</v>
      </c>
      <c r="K444" s="43">
        <v>0.12337241737113559</v>
      </c>
      <c r="L444" s="45">
        <f t="shared" si="38"/>
        <v>3.1825757927812365E-2</v>
      </c>
    </row>
    <row r="445" spans="1:12" x14ac:dyDescent="0.25">
      <c r="A445" s="48">
        <f t="shared" si="39"/>
        <v>65</v>
      </c>
      <c r="B445" s="46" t="s">
        <v>657</v>
      </c>
      <c r="C445" s="46">
        <v>771.5</v>
      </c>
      <c r="D445" s="46">
        <v>16.600000000000001</v>
      </c>
      <c r="E445" s="46"/>
      <c r="F445" s="46">
        <f t="shared" ref="F445:F507" si="42">C445+D445+E445</f>
        <v>788.1</v>
      </c>
      <c r="G445" s="45">
        <f t="shared" ref="G445:G508" si="43">1/$F$707*F445</f>
        <v>3.4042534810338424E-3</v>
      </c>
      <c r="H445" s="254">
        <f t="shared" si="40"/>
        <v>15.082204622372334</v>
      </c>
      <c r="I445" s="43">
        <f t="shared" si="41"/>
        <v>3.3180850169219136</v>
      </c>
      <c r="J445" s="43">
        <v>6.4670495787378206</v>
      </c>
      <c r="K445" s="43">
        <v>0.21454060487685778</v>
      </c>
      <c r="L445" s="45">
        <f t="shared" ref="L445:L507" si="44">(H445+I445+J445+K445)/F445</f>
        <v>3.1825757927812365E-2</v>
      </c>
    </row>
    <row r="446" spans="1:12" x14ac:dyDescent="0.25">
      <c r="A446" s="48">
        <f t="shared" ref="A446:A508" si="45">1+A445</f>
        <v>66</v>
      </c>
      <c r="B446" s="46" t="s">
        <v>658</v>
      </c>
      <c r="C446" s="46">
        <v>1131.7</v>
      </c>
      <c r="D446" s="46"/>
      <c r="E446" s="46">
        <v>24.6</v>
      </c>
      <c r="F446" s="46">
        <f t="shared" si="42"/>
        <v>1156.3</v>
      </c>
      <c r="G446" s="45">
        <f t="shared" si="43"/>
        <v>4.9947193251103058E-3</v>
      </c>
      <c r="H446" s="254">
        <f t="shared" ref="H446:H509" si="46">G446*4430.4</f>
        <v>22.128604497968698</v>
      </c>
      <c r="I446" s="43">
        <f t="shared" ref="I446:I508" si="47">H446*0.22</f>
        <v>4.8682929895531135</v>
      </c>
      <c r="J446" s="43">
        <v>9.4884525160443367</v>
      </c>
      <c r="K446" s="43">
        <v>0.31477388836329229</v>
      </c>
      <c r="L446" s="45">
        <f t="shared" si="44"/>
        <v>3.1825757927812372E-2</v>
      </c>
    </row>
    <row r="447" spans="1:12" x14ac:dyDescent="0.25">
      <c r="A447" s="48">
        <f t="shared" si="45"/>
        <v>67</v>
      </c>
      <c r="B447" s="46" t="s">
        <v>659</v>
      </c>
      <c r="C447" s="46">
        <v>534.6</v>
      </c>
      <c r="D447" s="46"/>
      <c r="E447" s="46"/>
      <c r="F447" s="46">
        <f t="shared" si="42"/>
        <v>534.6</v>
      </c>
      <c r="G447" s="45">
        <f t="shared" si="43"/>
        <v>2.3092423689388304E-3</v>
      </c>
      <c r="H447" s="254">
        <f t="shared" si="46"/>
        <v>10.230867391346594</v>
      </c>
      <c r="I447" s="43">
        <f t="shared" si="47"/>
        <v>2.2507908260962508</v>
      </c>
      <c r="J447" s="43">
        <v>4.3868604298861049</v>
      </c>
      <c r="K447" s="43">
        <v>0.14553154087954343</v>
      </c>
      <c r="L447" s="45">
        <f t="shared" si="44"/>
        <v>3.1825757927812372E-2</v>
      </c>
    </row>
    <row r="448" spans="1:12" x14ac:dyDescent="0.25">
      <c r="A448" s="48">
        <f t="shared" si="45"/>
        <v>68</v>
      </c>
      <c r="B448" s="46" t="s">
        <v>660</v>
      </c>
      <c r="C448" s="46">
        <v>640.5</v>
      </c>
      <c r="D448" s="46"/>
      <c r="E448" s="46"/>
      <c r="F448" s="46">
        <f t="shared" si="42"/>
        <v>640.5</v>
      </c>
      <c r="G448" s="45">
        <f t="shared" si="43"/>
        <v>2.7666848808554447E-3</v>
      </c>
      <c r="H448" s="254">
        <f t="shared" si="46"/>
        <v>12.257520696141961</v>
      </c>
      <c r="I448" s="43">
        <f t="shared" si="47"/>
        <v>2.6966545531512316</v>
      </c>
      <c r="J448" s="43">
        <v>5.2558625240217918</v>
      </c>
      <c r="K448" s="43">
        <v>0.17436017944883569</v>
      </c>
      <c r="L448" s="45">
        <f t="shared" si="44"/>
        <v>3.1825757927812372E-2</v>
      </c>
    </row>
    <row r="449" spans="1:12" x14ac:dyDescent="0.25">
      <c r="A449" s="48">
        <f t="shared" si="45"/>
        <v>69</v>
      </c>
      <c r="B449" s="46" t="s">
        <v>661</v>
      </c>
      <c r="C449" s="46">
        <v>679.9</v>
      </c>
      <c r="D449" s="46">
        <v>100.6</v>
      </c>
      <c r="E449" s="46"/>
      <c r="F449" s="46">
        <f t="shared" si="42"/>
        <v>780.5</v>
      </c>
      <c r="G449" s="45">
        <f t="shared" si="43"/>
        <v>3.3714247455233015E-3</v>
      </c>
      <c r="H449" s="254">
        <f t="shared" si="46"/>
        <v>14.936760192566434</v>
      </c>
      <c r="I449" s="43">
        <f t="shared" si="47"/>
        <v>3.2860872423646152</v>
      </c>
      <c r="J449" s="43">
        <v>6.4046849336440408</v>
      </c>
      <c r="K449" s="43">
        <v>0.212471694082461</v>
      </c>
      <c r="L449" s="45">
        <f t="shared" si="44"/>
        <v>3.1825757927812365E-2</v>
      </c>
    </row>
    <row r="450" spans="1:12" x14ac:dyDescent="0.25">
      <c r="A450" s="48">
        <f t="shared" si="45"/>
        <v>70</v>
      </c>
      <c r="B450" s="46" t="s">
        <v>662</v>
      </c>
      <c r="C450" s="46">
        <v>708.5</v>
      </c>
      <c r="D450" s="46"/>
      <c r="E450" s="46"/>
      <c r="F450" s="46">
        <f t="shared" si="42"/>
        <v>708.5</v>
      </c>
      <c r="G450" s="45">
        <f t="shared" si="43"/>
        <v>3.0604156722655465E-3</v>
      </c>
      <c r="H450" s="254">
        <f t="shared" si="46"/>
        <v>13.558865594405276</v>
      </c>
      <c r="I450" s="43">
        <f t="shared" si="47"/>
        <v>2.9829504307691606</v>
      </c>
      <c r="J450" s="43">
        <v>5.8138619801240274</v>
      </c>
      <c r="K450" s="43">
        <v>0.19287148655659658</v>
      </c>
      <c r="L450" s="45">
        <f t="shared" si="44"/>
        <v>3.1825757927812365E-2</v>
      </c>
    </row>
    <row r="451" spans="1:12" x14ac:dyDescent="0.25">
      <c r="A451" s="48">
        <f t="shared" si="45"/>
        <v>71</v>
      </c>
      <c r="B451" s="46" t="s">
        <v>663</v>
      </c>
      <c r="C451" s="46">
        <v>959</v>
      </c>
      <c r="D451" s="46"/>
      <c r="E451" s="46"/>
      <c r="F451" s="46">
        <f t="shared" si="42"/>
        <v>959</v>
      </c>
      <c r="G451" s="45">
        <f t="shared" si="43"/>
        <v>4.1424680729748187E-3</v>
      </c>
      <c r="H451" s="254">
        <f t="shared" si="46"/>
        <v>18.352790550507635</v>
      </c>
      <c r="I451" s="43">
        <f t="shared" si="47"/>
        <v>4.0376139211116797</v>
      </c>
      <c r="J451" s="43">
        <v>7.8694335059124088</v>
      </c>
      <c r="K451" s="43">
        <v>0.2610638752403332</v>
      </c>
      <c r="L451" s="45">
        <f t="shared" si="44"/>
        <v>3.1825757927812358E-2</v>
      </c>
    </row>
    <row r="452" spans="1:12" x14ac:dyDescent="0.25">
      <c r="A452" s="48">
        <f t="shared" si="45"/>
        <v>72</v>
      </c>
      <c r="B452" s="46" t="s">
        <v>664</v>
      </c>
      <c r="C452" s="46">
        <v>492.4</v>
      </c>
      <c r="D452" s="46"/>
      <c r="E452" s="46"/>
      <c r="F452" s="46">
        <f t="shared" si="42"/>
        <v>492.4</v>
      </c>
      <c r="G452" s="45">
        <f t="shared" si="43"/>
        <v>2.1269564954460906E-3</v>
      </c>
      <c r="H452" s="254">
        <f t="shared" si="46"/>
        <v>9.4232680574243588</v>
      </c>
      <c r="I452" s="43">
        <f t="shared" si="47"/>
        <v>2.0731189726333588</v>
      </c>
      <c r="J452" s="43">
        <v>4.0405725321285404</v>
      </c>
      <c r="K452" s="43">
        <v>0.13404364146855066</v>
      </c>
      <c r="L452" s="45">
        <f t="shared" si="44"/>
        <v>3.1825757927812365E-2</v>
      </c>
    </row>
    <row r="453" spans="1:12" x14ac:dyDescent="0.25">
      <c r="A453" s="48">
        <f t="shared" si="45"/>
        <v>73</v>
      </c>
      <c r="B453" s="46" t="s">
        <v>665</v>
      </c>
      <c r="C453" s="46">
        <v>287.5</v>
      </c>
      <c r="D453" s="46"/>
      <c r="E453" s="46">
        <v>44.8</v>
      </c>
      <c r="F453" s="46">
        <f t="shared" si="42"/>
        <v>332.3</v>
      </c>
      <c r="G453" s="45">
        <f t="shared" si="43"/>
        <v>1.4353932644937772E-3</v>
      </c>
      <c r="H453" s="254">
        <f t="shared" si="46"/>
        <v>6.3593663190132297</v>
      </c>
      <c r="I453" s="43">
        <f t="shared" si="47"/>
        <v>1.3990605901829105</v>
      </c>
      <c r="J453" s="43">
        <v>2.7268120479819538</v>
      </c>
      <c r="K453" s="43">
        <v>9.0460402233954892E-2</v>
      </c>
      <c r="L453" s="45">
        <f t="shared" si="44"/>
        <v>3.1825757927812365E-2</v>
      </c>
    </row>
    <row r="454" spans="1:12" x14ac:dyDescent="0.25">
      <c r="A454" s="48">
        <f t="shared" si="45"/>
        <v>74</v>
      </c>
      <c r="B454" s="46" t="s">
        <v>666</v>
      </c>
      <c r="C454" s="46">
        <v>227.9</v>
      </c>
      <c r="D454" s="46"/>
      <c r="E454" s="46"/>
      <c r="F454" s="46">
        <f t="shared" si="42"/>
        <v>227.9</v>
      </c>
      <c r="G454" s="45">
        <f t="shared" si="43"/>
        <v>9.8443010827003259E-4</v>
      </c>
      <c r="H454" s="254">
        <f t="shared" si="46"/>
        <v>4.3614191516795522</v>
      </c>
      <c r="I454" s="43">
        <f t="shared" si="47"/>
        <v>0.95951221336950143</v>
      </c>
      <c r="J454" s="43">
        <v>1.8701187653779334</v>
      </c>
      <c r="K454" s="43">
        <v>6.2040101321451456E-2</v>
      </c>
      <c r="L454" s="45">
        <f t="shared" si="44"/>
        <v>3.1825757927812365E-2</v>
      </c>
    </row>
    <row r="455" spans="1:12" x14ac:dyDescent="0.25">
      <c r="A455" s="48">
        <f t="shared" si="45"/>
        <v>75</v>
      </c>
      <c r="B455" s="46" t="s">
        <v>667</v>
      </c>
      <c r="C455" s="46">
        <v>638.54999999999995</v>
      </c>
      <c r="D455" s="46">
        <v>38.700000000000003</v>
      </c>
      <c r="E455" s="46"/>
      <c r="F455" s="46">
        <f t="shared" si="42"/>
        <v>677.25</v>
      </c>
      <c r="G455" s="45">
        <f t="shared" si="43"/>
        <v>2.9254290953307574E-3</v>
      </c>
      <c r="H455" s="254">
        <f t="shared" si="46"/>
        <v>12.960821063953386</v>
      </c>
      <c r="I455" s="43">
        <f t="shared" si="47"/>
        <v>2.851380634069745</v>
      </c>
      <c r="J455" s="43">
        <v>5.5574284065476318</v>
      </c>
      <c r="K455" s="43">
        <v>0.18436445204016236</v>
      </c>
      <c r="L455" s="45">
        <f t="shared" si="44"/>
        <v>3.1825757927812372E-2</v>
      </c>
    </row>
    <row r="456" spans="1:12" x14ac:dyDescent="0.25">
      <c r="A456" s="48">
        <f t="shared" si="45"/>
        <v>76</v>
      </c>
      <c r="B456" s="46" t="s">
        <v>668</v>
      </c>
      <c r="C456" s="46">
        <v>844.8</v>
      </c>
      <c r="D456" s="46">
        <v>33</v>
      </c>
      <c r="E456" s="46"/>
      <c r="F456" s="46">
        <f t="shared" si="42"/>
        <v>877.8</v>
      </c>
      <c r="G456" s="45">
        <f t="shared" si="43"/>
        <v>3.791718951467462E-3</v>
      </c>
      <c r="H456" s="254">
        <f t="shared" si="46"/>
        <v>16.798831642581444</v>
      </c>
      <c r="I456" s="43">
        <f t="shared" si="47"/>
        <v>3.6957429613679178</v>
      </c>
      <c r="J456" s="43">
        <v>7.2031165083315045</v>
      </c>
      <c r="K456" s="43">
        <v>0.23895919675283053</v>
      </c>
      <c r="L456" s="45">
        <f t="shared" si="44"/>
        <v>3.1825757927812365E-2</v>
      </c>
    </row>
    <row r="457" spans="1:12" x14ac:dyDescent="0.25">
      <c r="A457" s="48">
        <f t="shared" si="45"/>
        <v>77</v>
      </c>
      <c r="B457" s="46" t="s">
        <v>669</v>
      </c>
      <c r="C457" s="46">
        <v>623.70000000000005</v>
      </c>
      <c r="D457" s="46">
        <v>33.200000000000003</v>
      </c>
      <c r="E457" s="46"/>
      <c r="F457" s="46">
        <f t="shared" si="42"/>
        <v>656.90000000000009</v>
      </c>
      <c r="G457" s="45">
        <f t="shared" si="43"/>
        <v>2.8375258364308226E-3</v>
      </c>
      <c r="H457" s="254">
        <f t="shared" si="46"/>
        <v>12.571374465723116</v>
      </c>
      <c r="I457" s="43">
        <f t="shared" si="47"/>
        <v>2.7657023824590854</v>
      </c>
      <c r="J457" s="43">
        <v>5.3904388634346843</v>
      </c>
      <c r="K457" s="43">
        <v>0.17882467116306039</v>
      </c>
      <c r="L457" s="45">
        <f t="shared" si="44"/>
        <v>3.1825757927812365E-2</v>
      </c>
    </row>
    <row r="458" spans="1:12" x14ac:dyDescent="0.25">
      <c r="A458" s="48">
        <f t="shared" si="45"/>
        <v>78</v>
      </c>
      <c r="B458" s="46" t="s">
        <v>670</v>
      </c>
      <c r="C458" s="46">
        <v>572.4</v>
      </c>
      <c r="D458" s="46"/>
      <c r="E458" s="46"/>
      <c r="F458" s="46">
        <f t="shared" si="42"/>
        <v>572.4</v>
      </c>
      <c r="G458" s="45">
        <f t="shared" si="43"/>
        <v>2.4725221323991515E-3</v>
      </c>
      <c r="H458" s="254">
        <f t="shared" si="46"/>
        <v>10.9542620553812</v>
      </c>
      <c r="I458" s="43">
        <f t="shared" si="47"/>
        <v>2.409937652183864</v>
      </c>
      <c r="J458" s="43">
        <v>4.6970424804841118</v>
      </c>
      <c r="K458" s="43">
        <v>0.15582164983062224</v>
      </c>
      <c r="L458" s="45">
        <f t="shared" si="44"/>
        <v>3.1825757927812365E-2</v>
      </c>
    </row>
    <row r="459" spans="1:12" x14ac:dyDescent="0.25">
      <c r="A459" s="48">
        <f t="shared" si="45"/>
        <v>79</v>
      </c>
      <c r="B459" s="46" t="s">
        <v>671</v>
      </c>
      <c r="C459" s="46">
        <v>678.9</v>
      </c>
      <c r="D459" s="46"/>
      <c r="E459" s="46"/>
      <c r="F459" s="46">
        <f t="shared" si="42"/>
        <v>678.9</v>
      </c>
      <c r="G459" s="45">
        <f t="shared" si="43"/>
        <v>2.9325563865929142E-3</v>
      </c>
      <c r="H459" s="254">
        <f t="shared" si="46"/>
        <v>12.992397815161246</v>
      </c>
      <c r="I459" s="43">
        <f t="shared" si="47"/>
        <v>2.8583275193354742</v>
      </c>
      <c r="J459" s="43">
        <v>5.5709680992324655</v>
      </c>
      <c r="K459" s="43">
        <v>0.18481362346263008</v>
      </c>
      <c r="L459" s="45">
        <f t="shared" si="44"/>
        <v>3.1825757927812372E-2</v>
      </c>
    </row>
    <row r="460" spans="1:12" x14ac:dyDescent="0.25">
      <c r="A460" s="48">
        <f t="shared" si="45"/>
        <v>80</v>
      </c>
      <c r="B460" s="46" t="s">
        <v>672</v>
      </c>
      <c r="C460" s="46">
        <v>785.9</v>
      </c>
      <c r="D460" s="46"/>
      <c r="E460" s="46"/>
      <c r="F460" s="46">
        <f t="shared" si="42"/>
        <v>785.9</v>
      </c>
      <c r="G460" s="45">
        <f t="shared" si="43"/>
        <v>3.3947504260176333E-3</v>
      </c>
      <c r="H460" s="254">
        <f t="shared" si="46"/>
        <v>15.040102287428521</v>
      </c>
      <c r="I460" s="43">
        <f t="shared" si="47"/>
        <v>3.3088225032342748</v>
      </c>
      <c r="J460" s="43">
        <v>6.4489966551580427</v>
      </c>
      <c r="K460" s="43">
        <v>0.21394170964690082</v>
      </c>
      <c r="L460" s="45">
        <f t="shared" si="44"/>
        <v>3.1825757927812372E-2</v>
      </c>
    </row>
    <row r="461" spans="1:12" x14ac:dyDescent="0.25">
      <c r="A461" s="48">
        <f t="shared" si="45"/>
        <v>81</v>
      </c>
      <c r="B461" s="46" t="s">
        <v>673</v>
      </c>
      <c r="C461" s="46">
        <v>557.20000000000005</v>
      </c>
      <c r="D461" s="46"/>
      <c r="E461" s="46"/>
      <c r="F461" s="46">
        <f t="shared" si="42"/>
        <v>557.20000000000005</v>
      </c>
      <c r="G461" s="45">
        <f t="shared" si="43"/>
        <v>2.4068646613780702E-3</v>
      </c>
      <c r="H461" s="254">
        <f t="shared" si="46"/>
        <v>10.663373195769401</v>
      </c>
      <c r="I461" s="43">
        <f t="shared" si="47"/>
        <v>2.3459421030692682</v>
      </c>
      <c r="J461" s="43">
        <v>4.5723131902965539</v>
      </c>
      <c r="K461" s="43">
        <v>0.15168382824182866</v>
      </c>
      <c r="L461" s="45">
        <f t="shared" si="44"/>
        <v>3.1825757927812365E-2</v>
      </c>
    </row>
    <row r="462" spans="1:12" x14ac:dyDescent="0.25">
      <c r="A462" s="48">
        <f t="shared" si="45"/>
        <v>82</v>
      </c>
      <c r="B462" s="46" t="s">
        <v>674</v>
      </c>
      <c r="C462" s="46">
        <v>780.8</v>
      </c>
      <c r="D462" s="46">
        <v>45.6</v>
      </c>
      <c r="E462" s="46"/>
      <c r="F462" s="46">
        <f t="shared" si="42"/>
        <v>826.4</v>
      </c>
      <c r="G462" s="45">
        <f t="shared" si="43"/>
        <v>3.5696930297251205E-3</v>
      </c>
      <c r="H462" s="254">
        <f t="shared" si="46"/>
        <v>15.815167998894172</v>
      </c>
      <c r="I462" s="43">
        <f t="shared" si="47"/>
        <v>3.4793369597567176</v>
      </c>
      <c r="J462" s="43">
        <v>6.78133456651305</v>
      </c>
      <c r="K462" s="43">
        <v>0.22496682638019955</v>
      </c>
      <c r="L462" s="45">
        <f t="shared" si="44"/>
        <v>3.1825757927812365E-2</v>
      </c>
    </row>
    <row r="463" spans="1:12" x14ac:dyDescent="0.25">
      <c r="A463" s="48">
        <f t="shared" si="45"/>
        <v>83</v>
      </c>
      <c r="B463" s="46" t="s">
        <v>675</v>
      </c>
      <c r="C463" s="46">
        <v>1009.3</v>
      </c>
      <c r="D463" s="46"/>
      <c r="E463" s="46"/>
      <c r="F463" s="46">
        <f t="shared" si="42"/>
        <v>1009.3</v>
      </c>
      <c r="G463" s="45">
        <f t="shared" si="43"/>
        <v>4.3597424672090559E-3</v>
      </c>
      <c r="H463" s="254">
        <f t="shared" si="46"/>
        <v>19.315403026723001</v>
      </c>
      <c r="I463" s="43">
        <f t="shared" si="47"/>
        <v>4.2493886658790601</v>
      </c>
      <c r="J463" s="43">
        <v>8.2821889859409747</v>
      </c>
      <c r="K463" s="43">
        <v>0.27475679799798569</v>
      </c>
      <c r="L463" s="45">
        <f t="shared" si="44"/>
        <v>3.1825757927812365E-2</v>
      </c>
    </row>
    <row r="464" spans="1:12" x14ac:dyDescent="0.25">
      <c r="A464" s="48">
        <f t="shared" si="45"/>
        <v>84</v>
      </c>
      <c r="B464" s="46" t="s">
        <v>676</v>
      </c>
      <c r="C464" s="46">
        <v>602.29999999999995</v>
      </c>
      <c r="D464" s="46"/>
      <c r="E464" s="46"/>
      <c r="F464" s="46">
        <f t="shared" si="42"/>
        <v>602.29999999999995</v>
      </c>
      <c r="G464" s="45">
        <f t="shared" si="43"/>
        <v>2.6016772892103581E-3</v>
      </c>
      <c r="H464" s="254">
        <f t="shared" si="46"/>
        <v>11.526471062117569</v>
      </c>
      <c r="I464" s="43">
        <f t="shared" si="47"/>
        <v>2.5358236336658653</v>
      </c>
      <c r="J464" s="43">
        <v>4.9423981236820058</v>
      </c>
      <c r="K464" s="43">
        <v>0.16396118045594649</v>
      </c>
      <c r="L464" s="45">
        <f t="shared" si="44"/>
        <v>3.1825757927812365E-2</v>
      </c>
    </row>
    <row r="465" spans="1:12" x14ac:dyDescent="0.25">
      <c r="A465" s="48">
        <f t="shared" si="45"/>
        <v>85</v>
      </c>
      <c r="B465" s="46" t="s">
        <v>677</v>
      </c>
      <c r="C465" s="46">
        <v>655.4</v>
      </c>
      <c r="D465" s="46">
        <v>60.8</v>
      </c>
      <c r="E465" s="46"/>
      <c r="F465" s="46">
        <f t="shared" si="42"/>
        <v>716.19999999999993</v>
      </c>
      <c r="G465" s="45">
        <f t="shared" si="43"/>
        <v>3.0936763648222788E-3</v>
      </c>
      <c r="H465" s="254">
        <f t="shared" si="46"/>
        <v>13.706223766708623</v>
      </c>
      <c r="I465" s="43">
        <f t="shared" si="47"/>
        <v>3.0153692286758971</v>
      </c>
      <c r="J465" s="43">
        <v>5.8770472126532507</v>
      </c>
      <c r="K465" s="43">
        <v>0.19496761986144592</v>
      </c>
      <c r="L465" s="45">
        <f t="shared" si="44"/>
        <v>3.1825757927812372E-2</v>
      </c>
    </row>
    <row r="466" spans="1:12" x14ac:dyDescent="0.25">
      <c r="A466" s="48">
        <f t="shared" si="45"/>
        <v>86</v>
      </c>
      <c r="B466" s="46" t="s">
        <v>678</v>
      </c>
      <c r="C466" s="46">
        <v>707.3</v>
      </c>
      <c r="D466" s="46"/>
      <c r="E466" s="46"/>
      <c r="F466" s="46">
        <f t="shared" si="42"/>
        <v>707.3</v>
      </c>
      <c r="G466" s="45">
        <f t="shared" si="43"/>
        <v>3.0552321877112508E-3</v>
      </c>
      <c r="H466" s="254">
        <f t="shared" si="46"/>
        <v>13.535900684435925</v>
      </c>
      <c r="I466" s="43">
        <f t="shared" si="47"/>
        <v>2.9778981505759035</v>
      </c>
      <c r="J466" s="43">
        <v>5.8040149308986937</v>
      </c>
      <c r="K466" s="43">
        <v>0.1925448164311655</v>
      </c>
      <c r="L466" s="45">
        <f t="shared" si="44"/>
        <v>3.1825757927812372E-2</v>
      </c>
    </row>
    <row r="467" spans="1:12" x14ac:dyDescent="0.25">
      <c r="A467" s="48">
        <f t="shared" si="45"/>
        <v>87</v>
      </c>
      <c r="B467" s="46" t="s">
        <v>679</v>
      </c>
      <c r="C467" s="46">
        <v>789.4</v>
      </c>
      <c r="D467" s="46"/>
      <c r="E467" s="46"/>
      <c r="F467" s="46">
        <f t="shared" si="42"/>
        <v>789.4</v>
      </c>
      <c r="G467" s="45">
        <f t="shared" si="43"/>
        <v>3.4098689226343295E-3</v>
      </c>
      <c r="H467" s="254">
        <f t="shared" si="46"/>
        <v>15.107083274839132</v>
      </c>
      <c r="I467" s="43">
        <f t="shared" si="47"/>
        <v>3.3235583204646093</v>
      </c>
      <c r="J467" s="43">
        <v>6.4777172153985978</v>
      </c>
      <c r="K467" s="43">
        <v>0.21489449751274145</v>
      </c>
      <c r="L467" s="45">
        <f t="shared" si="44"/>
        <v>3.1825757927812365E-2</v>
      </c>
    </row>
    <row r="468" spans="1:12" x14ac:dyDescent="0.25">
      <c r="A468" s="48">
        <f t="shared" si="45"/>
        <v>88</v>
      </c>
      <c r="B468" s="46" t="s">
        <v>680</v>
      </c>
      <c r="C468" s="46">
        <v>714.2</v>
      </c>
      <c r="D468" s="46"/>
      <c r="E468" s="46"/>
      <c r="F468" s="46">
        <f t="shared" si="42"/>
        <v>714.2</v>
      </c>
      <c r="G468" s="45">
        <f t="shared" si="43"/>
        <v>3.0850372238984524E-3</v>
      </c>
      <c r="H468" s="254">
        <f t="shared" si="46"/>
        <v>13.667948916759702</v>
      </c>
      <c r="I468" s="43">
        <f t="shared" si="47"/>
        <v>3.0069487616871347</v>
      </c>
      <c r="J468" s="43">
        <v>5.8606354639443623</v>
      </c>
      <c r="K468" s="43">
        <v>0.19442316965239417</v>
      </c>
      <c r="L468" s="45">
        <f t="shared" si="44"/>
        <v>3.1825757927812365E-2</v>
      </c>
    </row>
    <row r="469" spans="1:12" x14ac:dyDescent="0.25">
      <c r="A469" s="48">
        <f t="shared" si="45"/>
        <v>89</v>
      </c>
      <c r="B469" s="46" t="s">
        <v>681</v>
      </c>
      <c r="C469" s="46">
        <v>713.1</v>
      </c>
      <c r="D469" s="46"/>
      <c r="E469" s="46"/>
      <c r="F469" s="46">
        <f t="shared" si="42"/>
        <v>713.1</v>
      </c>
      <c r="G469" s="45">
        <f t="shared" si="43"/>
        <v>3.080285696390348E-3</v>
      </c>
      <c r="H469" s="254">
        <f t="shared" si="46"/>
        <v>13.646897749287797</v>
      </c>
      <c r="I469" s="43">
        <f t="shared" si="47"/>
        <v>3.0023175048433153</v>
      </c>
      <c r="J469" s="43">
        <v>5.8516090021544729</v>
      </c>
      <c r="K469" s="43">
        <v>0.19412372203741568</v>
      </c>
      <c r="L469" s="45">
        <f t="shared" si="44"/>
        <v>3.1825757927812365E-2</v>
      </c>
    </row>
    <row r="470" spans="1:12" x14ac:dyDescent="0.25">
      <c r="A470" s="48">
        <f t="shared" si="45"/>
        <v>90</v>
      </c>
      <c r="B470" s="46" t="s">
        <v>682</v>
      </c>
      <c r="C470" s="46">
        <v>771.4</v>
      </c>
      <c r="D470" s="46">
        <v>100</v>
      </c>
      <c r="E470" s="46"/>
      <c r="F470" s="46">
        <f t="shared" si="42"/>
        <v>871.4</v>
      </c>
      <c r="G470" s="45">
        <f t="shared" si="43"/>
        <v>3.7640737005112173E-3</v>
      </c>
      <c r="H470" s="254">
        <f t="shared" si="46"/>
        <v>16.676352122744895</v>
      </c>
      <c r="I470" s="43">
        <f t="shared" si="47"/>
        <v>3.668797467003877</v>
      </c>
      <c r="J470" s="43">
        <v>7.1505989124630593</v>
      </c>
      <c r="K470" s="43">
        <v>0.23721695608386487</v>
      </c>
      <c r="L470" s="45">
        <f t="shared" si="44"/>
        <v>3.1825757927812372E-2</v>
      </c>
    </row>
    <row r="471" spans="1:12" x14ac:dyDescent="0.25">
      <c r="A471" s="48">
        <f t="shared" si="45"/>
        <v>91</v>
      </c>
      <c r="B471" s="46" t="s">
        <v>683</v>
      </c>
      <c r="C471" s="46">
        <v>1203.7</v>
      </c>
      <c r="D471" s="46">
        <v>132</v>
      </c>
      <c r="E471" s="46"/>
      <c r="F471" s="46">
        <f t="shared" si="42"/>
        <v>1335.7</v>
      </c>
      <c r="G471" s="45">
        <f t="shared" si="43"/>
        <v>5.7696502659775458E-3</v>
      </c>
      <c r="H471" s="254">
        <f t="shared" si="46"/>
        <v>25.561858538386918</v>
      </c>
      <c r="I471" s="43">
        <f t="shared" si="47"/>
        <v>5.6236088784451219</v>
      </c>
      <c r="J471" s="43">
        <v>10.960586375231706</v>
      </c>
      <c r="K471" s="43">
        <v>0.36361107211523785</v>
      </c>
      <c r="L471" s="45">
        <f t="shared" si="44"/>
        <v>3.1825757927812372E-2</v>
      </c>
    </row>
    <row r="472" spans="1:12" x14ac:dyDescent="0.25">
      <c r="A472" s="48">
        <f t="shared" si="45"/>
        <v>92</v>
      </c>
      <c r="B472" s="46" t="s">
        <v>684</v>
      </c>
      <c r="C472" s="46">
        <v>500.7</v>
      </c>
      <c r="D472" s="46"/>
      <c r="E472" s="46">
        <v>56.7</v>
      </c>
      <c r="F472" s="46">
        <f t="shared" si="42"/>
        <v>557.4</v>
      </c>
      <c r="G472" s="45">
        <f t="shared" si="43"/>
        <v>2.4077285754704526E-3</v>
      </c>
      <c r="H472" s="254">
        <f t="shared" si="46"/>
        <v>10.667200680764292</v>
      </c>
      <c r="I472" s="43">
        <f t="shared" si="47"/>
        <v>2.3467841497681445</v>
      </c>
      <c r="J472" s="43">
        <v>4.5739543651674417</v>
      </c>
      <c r="K472" s="43">
        <v>0.15173827326273381</v>
      </c>
      <c r="L472" s="45">
        <f t="shared" si="44"/>
        <v>3.1825757927812365E-2</v>
      </c>
    </row>
    <row r="473" spans="1:12" x14ac:dyDescent="0.25">
      <c r="A473" s="48">
        <f t="shared" si="45"/>
        <v>93</v>
      </c>
      <c r="B473" s="46" t="s">
        <v>685</v>
      </c>
      <c r="C473" s="46">
        <v>476.1</v>
      </c>
      <c r="D473" s="46"/>
      <c r="E473" s="46"/>
      <c r="F473" s="46">
        <f t="shared" si="42"/>
        <v>476.1</v>
      </c>
      <c r="G473" s="45">
        <f t="shared" si="43"/>
        <v>2.0565474969169045E-3</v>
      </c>
      <c r="H473" s="254">
        <f t="shared" si="46"/>
        <v>9.111328030340653</v>
      </c>
      <c r="I473" s="43">
        <f t="shared" si="47"/>
        <v>2.0044921666749436</v>
      </c>
      <c r="J473" s="43">
        <v>3.9068167801510931</v>
      </c>
      <c r="K473" s="43">
        <v>0.12960637226477859</v>
      </c>
      <c r="L473" s="45">
        <f t="shared" si="44"/>
        <v>3.1825757927812365E-2</v>
      </c>
    </row>
    <row r="474" spans="1:12" ht="13" x14ac:dyDescent="0.3">
      <c r="A474" s="48">
        <f t="shared" si="45"/>
        <v>94</v>
      </c>
      <c r="B474" s="21" t="s">
        <v>686</v>
      </c>
      <c r="C474" s="19">
        <v>364.5</v>
      </c>
      <c r="D474" s="19"/>
      <c r="E474" s="19">
        <v>21</v>
      </c>
      <c r="F474" s="46">
        <f t="shared" si="42"/>
        <v>385.5</v>
      </c>
      <c r="G474" s="45">
        <f t="shared" si="43"/>
        <v>1.6651944130675628E-3</v>
      </c>
      <c r="H474" s="254">
        <f t="shared" si="46"/>
        <v>7.37747732765453</v>
      </c>
      <c r="I474" s="43">
        <f t="shared" si="47"/>
        <v>1.6230450120839965</v>
      </c>
      <c r="J474" s="43">
        <v>3.1633645636384089</v>
      </c>
      <c r="K474" s="43">
        <v>0.10494277779473249</v>
      </c>
      <c r="L474" s="45">
        <f t="shared" si="44"/>
        <v>3.1825757927812372E-2</v>
      </c>
    </row>
    <row r="475" spans="1:12" x14ac:dyDescent="0.25">
      <c r="A475" s="48">
        <f t="shared" si="45"/>
        <v>95</v>
      </c>
      <c r="B475" s="46" t="s">
        <v>687</v>
      </c>
      <c r="C475" s="46">
        <v>1235.0999999999999</v>
      </c>
      <c r="D475" s="46">
        <v>129.69999999999999</v>
      </c>
      <c r="E475" s="46"/>
      <c r="F475" s="46">
        <f t="shared" si="42"/>
        <v>1364.8</v>
      </c>
      <c r="G475" s="45">
        <f t="shared" si="43"/>
        <v>5.8953497664192209E-3</v>
      </c>
      <c r="H475" s="254">
        <f t="shared" si="46"/>
        <v>26.118757605143713</v>
      </c>
      <c r="I475" s="43">
        <f t="shared" si="47"/>
        <v>5.7461266731316174</v>
      </c>
      <c r="J475" s="43">
        <v>11.199377318946045</v>
      </c>
      <c r="K475" s="43">
        <v>0.37153282265694137</v>
      </c>
      <c r="L475" s="45">
        <f t="shared" si="44"/>
        <v>3.1825757927812365E-2</v>
      </c>
    </row>
    <row r="476" spans="1:12" x14ac:dyDescent="0.25">
      <c r="A476" s="48">
        <f t="shared" si="45"/>
        <v>96</v>
      </c>
      <c r="B476" s="46" t="s">
        <v>688</v>
      </c>
      <c r="C476" s="46">
        <v>283</v>
      </c>
      <c r="D476" s="46">
        <v>27.9</v>
      </c>
      <c r="E476" s="46"/>
      <c r="F476" s="46">
        <f t="shared" si="42"/>
        <v>310.89999999999998</v>
      </c>
      <c r="G476" s="45">
        <f t="shared" si="43"/>
        <v>1.3429544566088334E-3</v>
      </c>
      <c r="H476" s="254">
        <f t="shared" si="46"/>
        <v>5.9498254245597746</v>
      </c>
      <c r="I476" s="43">
        <f t="shared" si="47"/>
        <v>1.3089615934031504</v>
      </c>
      <c r="J476" s="43">
        <v>2.5512063367968381</v>
      </c>
      <c r="K476" s="43">
        <v>8.4634784997100726E-2</v>
      </c>
      <c r="L476" s="45">
        <f t="shared" si="44"/>
        <v>3.1825757927812372E-2</v>
      </c>
    </row>
    <row r="477" spans="1:12" x14ac:dyDescent="0.25">
      <c r="A477" s="48">
        <f t="shared" si="45"/>
        <v>97</v>
      </c>
      <c r="B477" s="46" t="s">
        <v>689</v>
      </c>
      <c r="C477" s="46">
        <v>882.8</v>
      </c>
      <c r="D477" s="46"/>
      <c r="E477" s="46"/>
      <c r="F477" s="46">
        <f t="shared" si="42"/>
        <v>882.8</v>
      </c>
      <c r="G477" s="45">
        <f t="shared" si="43"/>
        <v>3.8133168037770282E-3</v>
      </c>
      <c r="H477" s="254">
        <f t="shared" si="46"/>
        <v>16.894518767453743</v>
      </c>
      <c r="I477" s="43">
        <f t="shared" si="47"/>
        <v>3.7167941288398234</v>
      </c>
      <c r="J477" s="43">
        <v>7.2441458801037273</v>
      </c>
      <c r="K477" s="43">
        <v>0.24032032227546005</v>
      </c>
      <c r="L477" s="45">
        <f t="shared" si="44"/>
        <v>3.1825757927812358E-2</v>
      </c>
    </row>
    <row r="478" spans="1:12" x14ac:dyDescent="0.25">
      <c r="A478" s="48">
        <f t="shared" si="45"/>
        <v>98</v>
      </c>
      <c r="B478" s="46" t="s">
        <v>690</v>
      </c>
      <c r="C478" s="46">
        <v>772.9</v>
      </c>
      <c r="D478" s="46"/>
      <c r="E478" s="46"/>
      <c r="F478" s="46">
        <f t="shared" si="42"/>
        <v>772.9</v>
      </c>
      <c r="G478" s="45">
        <f t="shared" si="43"/>
        <v>3.3385960100127607E-3</v>
      </c>
      <c r="H478" s="254">
        <f t="shared" si="46"/>
        <v>14.791315762760533</v>
      </c>
      <c r="I478" s="43">
        <f t="shared" si="47"/>
        <v>3.2540894678073173</v>
      </c>
      <c r="J478" s="43">
        <v>6.3423202885502619</v>
      </c>
      <c r="K478" s="43">
        <v>0.21040278328806419</v>
      </c>
      <c r="L478" s="45">
        <f t="shared" si="44"/>
        <v>3.1825757927812365E-2</v>
      </c>
    </row>
    <row r="479" spans="1:12" x14ac:dyDescent="0.25">
      <c r="A479" s="48">
        <f t="shared" si="45"/>
        <v>99</v>
      </c>
      <c r="B479" s="46" t="s">
        <v>691</v>
      </c>
      <c r="C479" s="46">
        <v>669.9</v>
      </c>
      <c r="D479" s="46"/>
      <c r="E479" s="46"/>
      <c r="F479" s="46">
        <f t="shared" si="42"/>
        <v>669.9</v>
      </c>
      <c r="G479" s="45">
        <f t="shared" si="43"/>
        <v>2.8936802524356948E-3</v>
      </c>
      <c r="H479" s="254">
        <f t="shared" si="46"/>
        <v>12.8201609903911</v>
      </c>
      <c r="I479" s="43">
        <f t="shared" si="47"/>
        <v>2.820435417886042</v>
      </c>
      <c r="J479" s="43">
        <v>5.4971152300424642</v>
      </c>
      <c r="K479" s="43">
        <v>0.18236359752189701</v>
      </c>
      <c r="L479" s="45">
        <f t="shared" si="44"/>
        <v>3.1825757927812365E-2</v>
      </c>
    </row>
    <row r="480" spans="1:12" x14ac:dyDescent="0.25">
      <c r="A480" s="48">
        <f t="shared" si="45"/>
        <v>100</v>
      </c>
      <c r="B480" s="46" t="s">
        <v>692</v>
      </c>
      <c r="C480" s="46">
        <v>872.5</v>
      </c>
      <c r="D480" s="46"/>
      <c r="E480" s="46"/>
      <c r="F480" s="46">
        <f t="shared" si="42"/>
        <v>872.5</v>
      </c>
      <c r="G480" s="45">
        <f t="shared" si="43"/>
        <v>3.7688252280193217E-3</v>
      </c>
      <c r="H480" s="254">
        <f t="shared" si="46"/>
        <v>16.697403290216801</v>
      </c>
      <c r="I480" s="43">
        <f t="shared" si="47"/>
        <v>3.6734287238476964</v>
      </c>
      <c r="J480" s="43">
        <v>7.1596253742529488</v>
      </c>
      <c r="K480" s="43">
        <v>0.23751640369884333</v>
      </c>
      <c r="L480" s="45">
        <f t="shared" si="44"/>
        <v>3.1825757927812365E-2</v>
      </c>
    </row>
    <row r="481" spans="1:12" x14ac:dyDescent="0.25">
      <c r="A481" s="48">
        <f t="shared" si="45"/>
        <v>101</v>
      </c>
      <c r="B481" s="46" t="s">
        <v>693</v>
      </c>
      <c r="C481" s="46">
        <v>416.2</v>
      </c>
      <c r="D481" s="46">
        <v>126.1</v>
      </c>
      <c r="E481" s="46"/>
      <c r="F481" s="46">
        <f t="shared" si="42"/>
        <v>542.29999999999995</v>
      </c>
      <c r="G481" s="45">
        <f t="shared" si="43"/>
        <v>2.3425030614955622E-3</v>
      </c>
      <c r="H481" s="254">
        <f t="shared" si="46"/>
        <v>10.378225563649938</v>
      </c>
      <c r="I481" s="43">
        <f t="shared" si="47"/>
        <v>2.2832096240029864</v>
      </c>
      <c r="J481" s="43">
        <v>4.4500456624153282</v>
      </c>
      <c r="K481" s="43">
        <v>0.14762767418439282</v>
      </c>
      <c r="L481" s="45">
        <f t="shared" si="44"/>
        <v>3.1825757927812365E-2</v>
      </c>
    </row>
    <row r="482" spans="1:12" ht="13" x14ac:dyDescent="0.3">
      <c r="A482" s="48">
        <f t="shared" si="45"/>
        <v>102</v>
      </c>
      <c r="B482" s="78" t="s">
        <v>1345</v>
      </c>
      <c r="C482" s="23">
        <v>735.4</v>
      </c>
      <c r="D482" s="23"/>
      <c r="E482" s="23"/>
      <c r="F482" s="46">
        <f t="shared" si="42"/>
        <v>735.4</v>
      </c>
      <c r="G482" s="45">
        <f t="shared" si="43"/>
        <v>3.1766121176910133E-3</v>
      </c>
      <c r="H482" s="254">
        <f t="shared" si="46"/>
        <v>14.073662326218264</v>
      </c>
      <c r="I482" s="43">
        <f t="shared" si="47"/>
        <v>3.0962057117680182</v>
      </c>
      <c r="J482" s="43">
        <v>6.034600000258588</v>
      </c>
      <c r="K482" s="43">
        <v>0.20019434186834309</v>
      </c>
      <c r="L482" s="45">
        <f t="shared" si="44"/>
        <v>3.1825757927812372E-2</v>
      </c>
    </row>
    <row r="483" spans="1:12" x14ac:dyDescent="0.25">
      <c r="A483" s="48">
        <f t="shared" si="45"/>
        <v>103</v>
      </c>
      <c r="B483" s="46" t="s">
        <v>694</v>
      </c>
      <c r="C483" s="46">
        <v>767.4</v>
      </c>
      <c r="D483" s="46">
        <v>16.7</v>
      </c>
      <c r="E483" s="46"/>
      <c r="F483" s="46">
        <f t="shared" si="42"/>
        <v>784.1</v>
      </c>
      <c r="G483" s="45">
        <f t="shared" si="43"/>
        <v>3.3869751991861896E-3</v>
      </c>
      <c r="H483" s="254">
        <f t="shared" si="46"/>
        <v>15.005654922474493</v>
      </c>
      <c r="I483" s="43">
        <f t="shared" si="47"/>
        <v>3.3012440829443883</v>
      </c>
      <c r="J483" s="43">
        <v>6.4342260813200429</v>
      </c>
      <c r="K483" s="43">
        <v>0.21345170445875422</v>
      </c>
      <c r="L483" s="45">
        <f t="shared" si="44"/>
        <v>3.1825757927812372E-2</v>
      </c>
    </row>
    <row r="484" spans="1:12" x14ac:dyDescent="0.25">
      <c r="A484" s="48">
        <f t="shared" si="45"/>
        <v>104</v>
      </c>
      <c r="B484" s="46" t="s">
        <v>695</v>
      </c>
      <c r="C484" s="46">
        <v>495.5</v>
      </c>
      <c r="D484" s="46"/>
      <c r="E484" s="46"/>
      <c r="F484" s="46">
        <f t="shared" si="42"/>
        <v>495.5</v>
      </c>
      <c r="G484" s="45">
        <f t="shared" si="43"/>
        <v>2.1403471638780217E-3</v>
      </c>
      <c r="H484" s="254">
        <f t="shared" si="46"/>
        <v>9.4825940748451867</v>
      </c>
      <c r="I484" s="43">
        <f t="shared" si="47"/>
        <v>2.086170696465941</v>
      </c>
      <c r="J484" s="43">
        <v>4.0660107426273191</v>
      </c>
      <c r="K484" s="43">
        <v>0.13488753929258093</v>
      </c>
      <c r="L484" s="45">
        <f t="shared" si="44"/>
        <v>3.1825757927812365E-2</v>
      </c>
    </row>
    <row r="485" spans="1:12" x14ac:dyDescent="0.25">
      <c r="A485" s="48">
        <f t="shared" si="45"/>
        <v>105</v>
      </c>
      <c r="B485" s="46" t="s">
        <v>696</v>
      </c>
      <c r="C485" s="46">
        <v>534.20000000000005</v>
      </c>
      <c r="D485" s="46">
        <v>22.3</v>
      </c>
      <c r="E485" s="46"/>
      <c r="F485" s="46">
        <f t="shared" si="42"/>
        <v>556.5</v>
      </c>
      <c r="G485" s="45">
        <f t="shared" si="43"/>
        <v>2.403840962054731E-3</v>
      </c>
      <c r="H485" s="254">
        <f t="shared" si="46"/>
        <v>10.649976998287279</v>
      </c>
      <c r="I485" s="43">
        <f t="shared" si="47"/>
        <v>2.3429949396232015</v>
      </c>
      <c r="J485" s="43">
        <v>4.5665690782484427</v>
      </c>
      <c r="K485" s="43">
        <v>0.15149327066866053</v>
      </c>
      <c r="L485" s="45">
        <f t="shared" si="44"/>
        <v>3.1825757927812372E-2</v>
      </c>
    </row>
    <row r="486" spans="1:12" x14ac:dyDescent="0.25">
      <c r="A486" s="48">
        <f t="shared" si="45"/>
        <v>106</v>
      </c>
      <c r="B486" s="46" t="s">
        <v>697</v>
      </c>
      <c r="C486" s="46">
        <v>758</v>
      </c>
      <c r="D486" s="46"/>
      <c r="E486" s="46"/>
      <c r="F486" s="46">
        <f t="shared" si="42"/>
        <v>758</v>
      </c>
      <c r="G486" s="45">
        <f t="shared" si="43"/>
        <v>3.2742344101302531E-3</v>
      </c>
      <c r="H486" s="254">
        <f t="shared" si="46"/>
        <v>14.506168130641072</v>
      </c>
      <c r="I486" s="43">
        <f t="shared" si="47"/>
        <v>3.191356988741036</v>
      </c>
      <c r="J486" s="43">
        <v>6.220052760669037</v>
      </c>
      <c r="K486" s="43">
        <v>0.20634662923062833</v>
      </c>
      <c r="L486" s="45">
        <f t="shared" si="44"/>
        <v>3.1825757927812365E-2</v>
      </c>
    </row>
    <row r="487" spans="1:12" x14ac:dyDescent="0.25">
      <c r="A487" s="48">
        <f t="shared" si="45"/>
        <v>107</v>
      </c>
      <c r="B487" s="46" t="s">
        <v>698</v>
      </c>
      <c r="C487" s="46">
        <v>463.8</v>
      </c>
      <c r="D487" s="46">
        <v>43.7</v>
      </c>
      <c r="E487" s="46"/>
      <c r="F487" s="46">
        <f t="shared" si="42"/>
        <v>507.5</v>
      </c>
      <c r="G487" s="45">
        <f t="shared" si="43"/>
        <v>2.1921820094209809E-3</v>
      </c>
      <c r="H487" s="254">
        <f t="shared" si="46"/>
        <v>9.7122431745387132</v>
      </c>
      <c r="I487" s="43">
        <f t="shared" si="47"/>
        <v>2.1366934983985169</v>
      </c>
      <c r="J487" s="43">
        <v>4.1644812348806539</v>
      </c>
      <c r="K487" s="43">
        <v>0.13815424054689165</v>
      </c>
      <c r="L487" s="45">
        <f t="shared" si="44"/>
        <v>3.1825757927812365E-2</v>
      </c>
    </row>
    <row r="488" spans="1:12" x14ac:dyDescent="0.25">
      <c r="A488" s="48">
        <f t="shared" si="45"/>
        <v>108</v>
      </c>
      <c r="B488" s="46" t="s">
        <v>699</v>
      </c>
      <c r="C488" s="46">
        <v>564</v>
      </c>
      <c r="D488" s="46"/>
      <c r="E488" s="46"/>
      <c r="F488" s="46">
        <f t="shared" si="42"/>
        <v>564</v>
      </c>
      <c r="G488" s="45">
        <f t="shared" si="43"/>
        <v>2.4362377405190805E-3</v>
      </c>
      <c r="H488" s="254">
        <f t="shared" si="46"/>
        <v>10.793507685595733</v>
      </c>
      <c r="I488" s="43">
        <f t="shared" si="47"/>
        <v>2.3745716908310612</v>
      </c>
      <c r="J488" s="43">
        <v>4.6281131359067764</v>
      </c>
      <c r="K488" s="43">
        <v>0.15353495895260474</v>
      </c>
      <c r="L488" s="45">
        <f t="shared" si="44"/>
        <v>3.1825757927812365E-2</v>
      </c>
    </row>
    <row r="489" spans="1:12" x14ac:dyDescent="0.25">
      <c r="A489" s="48">
        <f t="shared" si="45"/>
        <v>109</v>
      </c>
      <c r="B489" s="46" t="s">
        <v>700</v>
      </c>
      <c r="C489" s="46">
        <v>832.2</v>
      </c>
      <c r="D489" s="46">
        <v>47.7</v>
      </c>
      <c r="E489" s="46"/>
      <c r="F489" s="46">
        <f t="shared" si="42"/>
        <v>879.90000000000009</v>
      </c>
      <c r="G489" s="45">
        <f t="shared" si="43"/>
        <v>3.8007900494374802E-3</v>
      </c>
      <c r="H489" s="254">
        <f t="shared" si="46"/>
        <v>16.83902023502781</v>
      </c>
      <c r="I489" s="43">
        <f t="shared" si="47"/>
        <v>3.7045844517061184</v>
      </c>
      <c r="J489" s="43">
        <v>7.220348844475839</v>
      </c>
      <c r="K489" s="43">
        <v>0.23953086947233498</v>
      </c>
      <c r="L489" s="45">
        <f t="shared" si="44"/>
        <v>3.1825757927812365E-2</v>
      </c>
    </row>
    <row r="490" spans="1:12" x14ac:dyDescent="0.25">
      <c r="A490" s="48">
        <f t="shared" si="45"/>
        <v>110</v>
      </c>
      <c r="B490" s="46" t="s">
        <v>701</v>
      </c>
      <c r="C490" s="46">
        <v>751.4</v>
      </c>
      <c r="D490" s="46"/>
      <c r="E490" s="46"/>
      <c r="F490" s="46">
        <f t="shared" si="42"/>
        <v>751.4</v>
      </c>
      <c r="G490" s="45">
        <f t="shared" si="43"/>
        <v>3.2457252450816257E-3</v>
      </c>
      <c r="H490" s="254">
        <f t="shared" si="46"/>
        <v>14.379861125809633</v>
      </c>
      <c r="I490" s="43">
        <f t="shared" si="47"/>
        <v>3.1635694476781193</v>
      </c>
      <c r="J490" s="43">
        <v>6.1658939899297023</v>
      </c>
      <c r="K490" s="43">
        <v>0.20454994354075742</v>
      </c>
      <c r="L490" s="45">
        <f t="shared" si="44"/>
        <v>3.1825757927812372E-2</v>
      </c>
    </row>
    <row r="491" spans="1:12" x14ac:dyDescent="0.25">
      <c r="A491" s="48">
        <f t="shared" si="45"/>
        <v>111</v>
      </c>
      <c r="B491" s="46" t="s">
        <v>702</v>
      </c>
      <c r="C491" s="46">
        <v>568.4</v>
      </c>
      <c r="D491" s="46"/>
      <c r="E491" s="46"/>
      <c r="F491" s="46">
        <f t="shared" si="42"/>
        <v>568.4</v>
      </c>
      <c r="G491" s="45">
        <f t="shared" si="43"/>
        <v>2.4552438505514983E-3</v>
      </c>
      <c r="H491" s="254">
        <f t="shared" si="46"/>
        <v>10.877712355483357</v>
      </c>
      <c r="I491" s="43">
        <f t="shared" si="47"/>
        <v>2.3930967182063387</v>
      </c>
      <c r="J491" s="43">
        <v>4.6642189830663332</v>
      </c>
      <c r="K491" s="43">
        <v>0.15473274941251869</v>
      </c>
      <c r="L491" s="45">
        <f t="shared" si="44"/>
        <v>3.1825757927812358E-2</v>
      </c>
    </row>
    <row r="492" spans="1:12" x14ac:dyDescent="0.25">
      <c r="A492" s="48">
        <f t="shared" si="45"/>
        <v>112</v>
      </c>
      <c r="B492" s="46" t="s">
        <v>703</v>
      </c>
      <c r="C492" s="46">
        <v>678.1</v>
      </c>
      <c r="D492" s="46">
        <v>31.4</v>
      </c>
      <c r="E492" s="46"/>
      <c r="F492" s="46">
        <f t="shared" si="42"/>
        <v>709.5</v>
      </c>
      <c r="G492" s="45">
        <f t="shared" si="43"/>
        <v>3.0647352427274599E-3</v>
      </c>
      <c r="H492" s="254">
        <f t="shared" si="46"/>
        <v>13.578003019379738</v>
      </c>
      <c r="I492" s="43">
        <f t="shared" si="47"/>
        <v>2.9871606642635422</v>
      </c>
      <c r="J492" s="43">
        <v>5.8220678544784716</v>
      </c>
      <c r="K492" s="43">
        <v>0.19314371166112246</v>
      </c>
      <c r="L492" s="45">
        <f t="shared" si="44"/>
        <v>3.1825757927812372E-2</v>
      </c>
    </row>
    <row r="493" spans="1:12" x14ac:dyDescent="0.25">
      <c r="A493" s="48">
        <f t="shared" si="45"/>
        <v>113</v>
      </c>
      <c r="B493" s="46" t="s">
        <v>704</v>
      </c>
      <c r="C493" s="46">
        <v>726.3</v>
      </c>
      <c r="D493" s="46"/>
      <c r="E493" s="46"/>
      <c r="F493" s="46">
        <f t="shared" si="42"/>
        <v>726.3</v>
      </c>
      <c r="G493" s="45">
        <f t="shared" si="43"/>
        <v>3.1373040264876025E-3</v>
      </c>
      <c r="H493" s="254">
        <f t="shared" si="46"/>
        <v>13.899511758950673</v>
      </c>
      <c r="I493" s="43">
        <f t="shared" si="47"/>
        <v>3.0578925869691482</v>
      </c>
      <c r="J493" s="43">
        <v>5.9599265436331414</v>
      </c>
      <c r="K493" s="43">
        <v>0.19771709341715746</v>
      </c>
      <c r="L493" s="45">
        <f t="shared" si="44"/>
        <v>3.1825757927812372E-2</v>
      </c>
    </row>
    <row r="494" spans="1:12" x14ac:dyDescent="0.25">
      <c r="A494" s="48">
        <f t="shared" si="45"/>
        <v>114</v>
      </c>
      <c r="B494" s="46" t="s">
        <v>705</v>
      </c>
      <c r="C494" s="46">
        <v>407.5</v>
      </c>
      <c r="D494" s="46"/>
      <c r="E494" s="46"/>
      <c r="F494" s="46">
        <f t="shared" si="42"/>
        <v>407.5</v>
      </c>
      <c r="G494" s="45">
        <f t="shared" si="43"/>
        <v>1.7602249632296546E-3</v>
      </c>
      <c r="H494" s="254">
        <f t="shared" si="46"/>
        <v>7.7985006770926608</v>
      </c>
      <c r="I494" s="43">
        <f t="shared" si="47"/>
        <v>1.7156701489603854</v>
      </c>
      <c r="J494" s="43">
        <v>3.3438937994361906</v>
      </c>
      <c r="K494" s="43">
        <v>0.11093173009430218</v>
      </c>
      <c r="L494" s="45">
        <f t="shared" si="44"/>
        <v>3.1825757927812372E-2</v>
      </c>
    </row>
    <row r="495" spans="1:12" x14ac:dyDescent="0.25">
      <c r="A495" s="48">
        <f t="shared" si="45"/>
        <v>115</v>
      </c>
      <c r="B495" s="46" t="s">
        <v>706</v>
      </c>
      <c r="C495" s="46">
        <v>659.3</v>
      </c>
      <c r="D495" s="46"/>
      <c r="E495" s="46"/>
      <c r="F495" s="46">
        <f t="shared" si="42"/>
        <v>659.3</v>
      </c>
      <c r="G495" s="45">
        <f t="shared" si="43"/>
        <v>2.8478928055394141E-3</v>
      </c>
      <c r="H495" s="254">
        <f t="shared" si="46"/>
        <v>12.617304285661818</v>
      </c>
      <c r="I495" s="43">
        <f t="shared" si="47"/>
        <v>2.7758069428456</v>
      </c>
      <c r="J495" s="43">
        <v>5.4101329618853509</v>
      </c>
      <c r="K495" s="43">
        <v>0.1794780114139225</v>
      </c>
      <c r="L495" s="45">
        <f t="shared" si="44"/>
        <v>3.1825757927812365E-2</v>
      </c>
    </row>
    <row r="496" spans="1:12" x14ac:dyDescent="0.25">
      <c r="A496" s="48">
        <f t="shared" si="45"/>
        <v>116</v>
      </c>
      <c r="B496" s="46" t="s">
        <v>707</v>
      </c>
      <c r="C496" s="46">
        <v>2185</v>
      </c>
      <c r="D496" s="46"/>
      <c r="E496" s="46"/>
      <c r="F496" s="46">
        <f t="shared" si="42"/>
        <v>2185</v>
      </c>
      <c r="G496" s="45">
        <f t="shared" si="43"/>
        <v>9.4382614592804798E-3</v>
      </c>
      <c r="H496" s="254">
        <f t="shared" si="46"/>
        <v>41.815273569196236</v>
      </c>
      <c r="I496" s="43">
        <f t="shared" si="47"/>
        <v>9.1993601852231723</v>
      </c>
      <c r="J496" s="43">
        <v>17.929835464461537</v>
      </c>
      <c r="K496" s="43">
        <v>0.59481185338908049</v>
      </c>
      <c r="L496" s="45">
        <f t="shared" si="44"/>
        <v>3.1825757927812365E-2</v>
      </c>
    </row>
    <row r="497" spans="1:12" x14ac:dyDescent="0.25">
      <c r="A497" s="48">
        <f t="shared" si="45"/>
        <v>117</v>
      </c>
      <c r="B497" s="46" t="s">
        <v>708</v>
      </c>
      <c r="C497" s="46">
        <v>880.1</v>
      </c>
      <c r="D497" s="46">
        <v>63.6</v>
      </c>
      <c r="E497" s="46">
        <v>117.1</v>
      </c>
      <c r="F497" s="46">
        <f t="shared" si="42"/>
        <v>1060.8</v>
      </c>
      <c r="G497" s="45">
        <f t="shared" si="43"/>
        <v>4.5822003459975889E-3</v>
      </c>
      <c r="H497" s="254">
        <f t="shared" si="46"/>
        <v>20.300980412907716</v>
      </c>
      <c r="I497" s="43">
        <f t="shared" si="47"/>
        <v>4.4662156908396975</v>
      </c>
      <c r="J497" s="43">
        <v>8.7047915151948736</v>
      </c>
      <c r="K497" s="43">
        <v>0.28877639088106927</v>
      </c>
      <c r="L497" s="45">
        <f t="shared" si="44"/>
        <v>3.1825757927812365E-2</v>
      </c>
    </row>
    <row r="498" spans="1:12" x14ac:dyDescent="0.25">
      <c r="A498" s="48">
        <f t="shared" si="45"/>
        <v>118</v>
      </c>
      <c r="B498" s="46" t="s">
        <v>709</v>
      </c>
      <c r="C498" s="46">
        <v>673.6</v>
      </c>
      <c r="D498" s="46"/>
      <c r="E498" s="46"/>
      <c r="F498" s="46">
        <f t="shared" si="42"/>
        <v>673.6</v>
      </c>
      <c r="G498" s="45">
        <f t="shared" si="43"/>
        <v>2.9096626631447738E-3</v>
      </c>
      <c r="H498" s="254">
        <f t="shared" si="46"/>
        <v>12.890969462796605</v>
      </c>
      <c r="I498" s="43">
        <f t="shared" si="47"/>
        <v>2.8360132818152533</v>
      </c>
      <c r="J498" s="43">
        <v>5.5274769651539097</v>
      </c>
      <c r="K498" s="43">
        <v>0.18337083040864283</v>
      </c>
      <c r="L498" s="45">
        <f t="shared" si="44"/>
        <v>3.1825757927812365E-2</v>
      </c>
    </row>
    <row r="499" spans="1:12" x14ac:dyDescent="0.25">
      <c r="A499" s="48">
        <f t="shared" si="45"/>
        <v>119</v>
      </c>
      <c r="B499" s="46" t="s">
        <v>710</v>
      </c>
      <c r="C499" s="46">
        <v>511.5</v>
      </c>
      <c r="D499" s="46"/>
      <c r="E499" s="46"/>
      <c r="F499" s="46">
        <f t="shared" si="42"/>
        <v>511.5</v>
      </c>
      <c r="G499" s="45">
        <f t="shared" si="43"/>
        <v>2.2094602912686341E-3</v>
      </c>
      <c r="H499" s="254">
        <f t="shared" si="46"/>
        <v>9.788792874436556</v>
      </c>
      <c r="I499" s="43">
        <f t="shared" si="47"/>
        <v>2.1535344323760421</v>
      </c>
      <c r="J499" s="43">
        <v>4.1973047322984334</v>
      </c>
      <c r="K499" s="43">
        <v>0.13924314096499527</v>
      </c>
      <c r="L499" s="45">
        <f t="shared" si="44"/>
        <v>3.1825757927812372E-2</v>
      </c>
    </row>
    <row r="500" spans="1:12" x14ac:dyDescent="0.25">
      <c r="A500" s="48">
        <f t="shared" si="45"/>
        <v>120</v>
      </c>
      <c r="B500" s="46" t="s">
        <v>711</v>
      </c>
      <c r="C500" s="46">
        <v>541.65</v>
      </c>
      <c r="D500" s="46"/>
      <c r="E500" s="46">
        <v>87.1</v>
      </c>
      <c r="F500" s="46">
        <f t="shared" si="42"/>
        <v>628.75</v>
      </c>
      <c r="G500" s="45">
        <f t="shared" si="43"/>
        <v>2.7159299279279642E-3</v>
      </c>
      <c r="H500" s="254">
        <f t="shared" si="46"/>
        <v>12.032655952692052</v>
      </c>
      <c r="I500" s="43">
        <f t="shared" si="47"/>
        <v>2.6471843095922512</v>
      </c>
      <c r="J500" s="43">
        <v>5.1594435003570673</v>
      </c>
      <c r="K500" s="43">
        <v>0.17116153447065643</v>
      </c>
      <c r="L500" s="45">
        <f t="shared" si="44"/>
        <v>3.1825757927812372E-2</v>
      </c>
    </row>
    <row r="501" spans="1:12" x14ac:dyDescent="0.25">
      <c r="A501" s="48">
        <f t="shared" si="45"/>
        <v>121</v>
      </c>
      <c r="B501" s="46" t="s">
        <v>712</v>
      </c>
      <c r="C501" s="46">
        <v>341.1</v>
      </c>
      <c r="D501" s="46"/>
      <c r="E501" s="46"/>
      <c r="F501" s="46">
        <f t="shared" si="42"/>
        <v>341.1</v>
      </c>
      <c r="G501" s="45">
        <f t="shared" si="43"/>
        <v>1.4734054845586141E-3</v>
      </c>
      <c r="H501" s="254">
        <f t="shared" si="46"/>
        <v>6.5277756587884834</v>
      </c>
      <c r="I501" s="43">
        <f t="shared" si="47"/>
        <v>1.4361106449334664</v>
      </c>
      <c r="J501" s="43">
        <v>2.7990237423010669</v>
      </c>
      <c r="K501" s="43">
        <v>9.2855983153782781E-2</v>
      </c>
      <c r="L501" s="45">
        <f t="shared" si="44"/>
        <v>3.1825757927812365E-2</v>
      </c>
    </row>
    <row r="502" spans="1:12" x14ac:dyDescent="0.25">
      <c r="A502" s="48">
        <f t="shared" si="45"/>
        <v>122</v>
      </c>
      <c r="B502" s="46" t="s">
        <v>713</v>
      </c>
      <c r="C502" s="46">
        <v>134.1</v>
      </c>
      <c r="D502" s="46"/>
      <c r="E502" s="46"/>
      <c r="F502" s="46">
        <f t="shared" si="42"/>
        <v>134.1</v>
      </c>
      <c r="G502" s="45">
        <f t="shared" si="43"/>
        <v>5.7925439894256851E-4</v>
      </c>
      <c r="H502" s="254">
        <f t="shared" si="46"/>
        <v>2.5663286890751551</v>
      </c>
      <c r="I502" s="43">
        <f t="shared" si="47"/>
        <v>0.56459231159653411</v>
      </c>
      <c r="J502" s="43">
        <v>1.1004077509310262</v>
      </c>
      <c r="K502" s="43">
        <v>3.6505386516922506E-2</v>
      </c>
      <c r="L502" s="45">
        <f t="shared" si="44"/>
        <v>3.1825757927812365E-2</v>
      </c>
    </row>
    <row r="503" spans="1:12" x14ac:dyDescent="0.25">
      <c r="A503" s="48">
        <f t="shared" si="45"/>
        <v>123</v>
      </c>
      <c r="B503" s="46" t="s">
        <v>714</v>
      </c>
      <c r="C503" s="46">
        <v>1501.3</v>
      </c>
      <c r="D503" s="46"/>
      <c r="E503" s="46"/>
      <c r="F503" s="46">
        <f t="shared" si="42"/>
        <v>1501.3</v>
      </c>
      <c r="G503" s="45">
        <f t="shared" si="43"/>
        <v>6.484971134470381E-3</v>
      </c>
      <c r="H503" s="254">
        <f t="shared" si="46"/>
        <v>28.731016114157573</v>
      </c>
      <c r="I503" s="43">
        <f t="shared" si="47"/>
        <v>6.3208235451146662</v>
      </c>
      <c r="J503" s="43">
        <v>12.319479168327737</v>
      </c>
      <c r="K503" s="43">
        <v>0.40869154942472607</v>
      </c>
      <c r="L503" s="45">
        <f t="shared" si="44"/>
        <v>3.1825757927812365E-2</v>
      </c>
    </row>
    <row r="504" spans="1:12" x14ac:dyDescent="0.25">
      <c r="A504" s="48">
        <f t="shared" si="45"/>
        <v>124</v>
      </c>
      <c r="B504" s="46" t="s">
        <v>715</v>
      </c>
      <c r="C504" s="46">
        <v>558.79999999999995</v>
      </c>
      <c r="D504" s="46"/>
      <c r="E504" s="46"/>
      <c r="F504" s="46">
        <f t="shared" si="42"/>
        <v>558.79999999999995</v>
      </c>
      <c r="G504" s="45">
        <f t="shared" si="43"/>
        <v>2.4137759741171311E-3</v>
      </c>
      <c r="H504" s="254">
        <f t="shared" si="46"/>
        <v>10.693993075728537</v>
      </c>
      <c r="I504" s="43">
        <f t="shared" si="47"/>
        <v>2.352678476660278</v>
      </c>
      <c r="J504" s="43">
        <v>4.5854425892636641</v>
      </c>
      <c r="K504" s="43">
        <v>0.15211938840907011</v>
      </c>
      <c r="L504" s="45">
        <f t="shared" si="44"/>
        <v>3.1825757927812365E-2</v>
      </c>
    </row>
    <row r="505" spans="1:12" x14ac:dyDescent="0.25">
      <c r="A505" s="48">
        <f t="shared" si="45"/>
        <v>125</v>
      </c>
      <c r="B505" s="46" t="s">
        <v>716</v>
      </c>
      <c r="C505" s="46">
        <v>518.79999999999995</v>
      </c>
      <c r="D505" s="46">
        <v>32.700000000000003</v>
      </c>
      <c r="E505" s="46"/>
      <c r="F505" s="46">
        <f t="shared" si="42"/>
        <v>551.5</v>
      </c>
      <c r="G505" s="45">
        <f t="shared" si="43"/>
        <v>2.3822431097451644E-3</v>
      </c>
      <c r="H505" s="254">
        <f t="shared" si="46"/>
        <v>10.554289873414975</v>
      </c>
      <c r="I505" s="43">
        <f t="shared" si="47"/>
        <v>2.3219437721512945</v>
      </c>
      <c r="J505" s="43">
        <v>4.5255397064762182</v>
      </c>
      <c r="K505" s="43">
        <v>0.15013214514603104</v>
      </c>
      <c r="L505" s="45">
        <f t="shared" si="44"/>
        <v>3.1825757927812372E-2</v>
      </c>
    </row>
    <row r="506" spans="1:12" x14ac:dyDescent="0.25">
      <c r="A506" s="48">
        <f t="shared" si="45"/>
        <v>126</v>
      </c>
      <c r="B506" s="46" t="s">
        <v>717</v>
      </c>
      <c r="C506" s="46">
        <v>366.5</v>
      </c>
      <c r="D506" s="46"/>
      <c r="E506" s="46"/>
      <c r="F506" s="46">
        <f t="shared" si="42"/>
        <v>366.5</v>
      </c>
      <c r="G506" s="45">
        <f t="shared" si="43"/>
        <v>1.5831225742912109E-3</v>
      </c>
      <c r="H506" s="254">
        <f t="shared" si="46"/>
        <v>7.0138662531397804</v>
      </c>
      <c r="I506" s="43">
        <f t="shared" si="47"/>
        <v>1.5430505756907518</v>
      </c>
      <c r="J506" s="43">
        <v>3.0074529509039607</v>
      </c>
      <c r="K506" s="43">
        <v>9.9770500808740489E-2</v>
      </c>
      <c r="L506" s="45">
        <f t="shared" si="44"/>
        <v>3.1825757927812365E-2</v>
      </c>
    </row>
    <row r="507" spans="1:12" x14ac:dyDescent="0.25">
      <c r="A507" s="48">
        <f t="shared" si="45"/>
        <v>127</v>
      </c>
      <c r="B507" s="46" t="s">
        <v>718</v>
      </c>
      <c r="C507" s="46">
        <v>485.9</v>
      </c>
      <c r="D507" s="46"/>
      <c r="E507" s="46"/>
      <c r="F507" s="46">
        <f t="shared" si="42"/>
        <v>485.9</v>
      </c>
      <c r="G507" s="45">
        <f t="shared" si="43"/>
        <v>2.0988792874436545E-3</v>
      </c>
      <c r="H507" s="254">
        <f t="shared" si="46"/>
        <v>9.2988747950903665</v>
      </c>
      <c r="I507" s="43">
        <f t="shared" si="47"/>
        <v>2.0457524549198807</v>
      </c>
      <c r="J507" s="43">
        <v>3.98723434882465</v>
      </c>
      <c r="K507" s="43">
        <v>0.13227417828913235</v>
      </c>
      <c r="L507" s="45">
        <f t="shared" si="44"/>
        <v>3.1825757927812372E-2</v>
      </c>
    </row>
    <row r="508" spans="1:12" x14ac:dyDescent="0.25">
      <c r="A508" s="48">
        <f t="shared" si="45"/>
        <v>128</v>
      </c>
      <c r="B508" s="46" t="s">
        <v>719</v>
      </c>
      <c r="C508" s="46">
        <v>302.89999999999998</v>
      </c>
      <c r="D508" s="46"/>
      <c r="E508" s="46"/>
      <c r="F508" s="46">
        <f t="shared" ref="F508:F571" si="48">C508+D508+E508</f>
        <v>302.89999999999998</v>
      </c>
      <c r="G508" s="45">
        <f t="shared" si="43"/>
        <v>1.3083978929135272E-3</v>
      </c>
      <c r="H508" s="254">
        <f t="shared" si="46"/>
        <v>5.7967260247640899</v>
      </c>
      <c r="I508" s="43">
        <f t="shared" si="47"/>
        <v>1.2752797254480999</v>
      </c>
      <c r="J508" s="43">
        <v>2.4855593419612809</v>
      </c>
      <c r="K508" s="43">
        <v>8.2456984160893573E-2</v>
      </c>
      <c r="L508" s="45">
        <f t="shared" ref="L508:L571" si="49">(H508+I508+J508+K508)/F508</f>
        <v>3.1825757927812365E-2</v>
      </c>
    </row>
    <row r="509" spans="1:12" x14ac:dyDescent="0.25">
      <c r="A509" s="48">
        <f t="shared" ref="A509:A572" si="50">1+A508</f>
        <v>129</v>
      </c>
      <c r="B509" s="46" t="s">
        <v>720</v>
      </c>
      <c r="C509" s="46">
        <v>376.1</v>
      </c>
      <c r="D509" s="46"/>
      <c r="E509" s="46"/>
      <c r="F509" s="46">
        <f t="shared" si="48"/>
        <v>376.1</v>
      </c>
      <c r="G509" s="45">
        <f t="shared" ref="G509:G572" si="51">1/$F$707*F509</f>
        <v>1.6245904507255784E-3</v>
      </c>
      <c r="H509" s="254">
        <f t="shared" si="46"/>
        <v>7.1975855328946015</v>
      </c>
      <c r="I509" s="43">
        <f t="shared" ref="I509:I572" si="52">H509*0.22</f>
        <v>1.5834688172368123</v>
      </c>
      <c r="J509" s="43">
        <v>3.0862293447066294</v>
      </c>
      <c r="K509" s="43">
        <v>0.10238386181218909</v>
      </c>
      <c r="L509" s="45">
        <f t="shared" si="49"/>
        <v>3.1825757927812365E-2</v>
      </c>
    </row>
    <row r="510" spans="1:12" x14ac:dyDescent="0.25">
      <c r="A510" s="48">
        <f t="shared" si="50"/>
        <v>130</v>
      </c>
      <c r="B510" s="46" t="s">
        <v>721</v>
      </c>
      <c r="C510" s="46">
        <v>381.2</v>
      </c>
      <c r="D510" s="46"/>
      <c r="E510" s="46"/>
      <c r="F510" s="46">
        <f t="shared" si="48"/>
        <v>381.2</v>
      </c>
      <c r="G510" s="45">
        <f t="shared" si="51"/>
        <v>1.6466202600813357E-3</v>
      </c>
      <c r="H510" s="254">
        <f t="shared" ref="H510:H573" si="53">G510*4430.4</f>
        <v>7.2951864002643489</v>
      </c>
      <c r="I510" s="43">
        <f t="shared" si="52"/>
        <v>1.6049410080581568</v>
      </c>
      <c r="J510" s="43">
        <v>3.1280793039142964</v>
      </c>
      <c r="K510" s="43">
        <v>0.10377220984527115</v>
      </c>
      <c r="L510" s="45">
        <f t="shared" si="49"/>
        <v>3.1825757927812365E-2</v>
      </c>
    </row>
    <row r="511" spans="1:12" x14ac:dyDescent="0.25">
      <c r="A511" s="48">
        <f t="shared" si="50"/>
        <v>131</v>
      </c>
      <c r="B511" s="46" t="s">
        <v>722</v>
      </c>
      <c r="C511" s="46">
        <v>323.89999999999998</v>
      </c>
      <c r="D511" s="46"/>
      <c r="E511" s="46"/>
      <c r="F511" s="46">
        <f t="shared" si="48"/>
        <v>323.89999999999998</v>
      </c>
      <c r="G511" s="45">
        <f t="shared" si="51"/>
        <v>1.3991088726137057E-3</v>
      </c>
      <c r="H511" s="254">
        <f t="shared" si="53"/>
        <v>6.1986119492277609</v>
      </c>
      <c r="I511" s="43">
        <f t="shared" si="52"/>
        <v>1.3636946288301075</v>
      </c>
      <c r="J511" s="43">
        <v>2.6578827034046189</v>
      </c>
      <c r="K511" s="43">
        <v>8.8173711355937365E-2</v>
      </c>
      <c r="L511" s="45">
        <f t="shared" si="49"/>
        <v>3.1825757927812372E-2</v>
      </c>
    </row>
    <row r="512" spans="1:12" x14ac:dyDescent="0.25">
      <c r="A512" s="48">
        <f t="shared" si="50"/>
        <v>132</v>
      </c>
      <c r="B512" s="46" t="s">
        <v>723</v>
      </c>
      <c r="C512" s="46">
        <v>465.1</v>
      </c>
      <c r="D512" s="46"/>
      <c r="E512" s="46"/>
      <c r="F512" s="46">
        <f t="shared" si="48"/>
        <v>465.1</v>
      </c>
      <c r="G512" s="45">
        <f t="shared" si="51"/>
        <v>2.0090322218358587E-3</v>
      </c>
      <c r="H512" s="254">
        <f t="shared" si="53"/>
        <v>8.900816355621588</v>
      </c>
      <c r="I512" s="43">
        <f t="shared" si="52"/>
        <v>1.9581795982367494</v>
      </c>
      <c r="J512" s="43">
        <v>3.8165521622522021</v>
      </c>
      <c r="K512" s="43">
        <v>0.12661189611499377</v>
      </c>
      <c r="L512" s="45">
        <f t="shared" si="49"/>
        <v>3.1825757927812372E-2</v>
      </c>
    </row>
    <row r="513" spans="1:12" x14ac:dyDescent="0.25">
      <c r="A513" s="48">
        <f t="shared" si="50"/>
        <v>133</v>
      </c>
      <c r="B513" s="46" t="s">
        <v>724</v>
      </c>
      <c r="C513" s="46">
        <v>806.2</v>
      </c>
      <c r="D513" s="46"/>
      <c r="E513" s="46"/>
      <c r="F513" s="46">
        <f t="shared" si="48"/>
        <v>806.2</v>
      </c>
      <c r="G513" s="45">
        <f t="shared" si="51"/>
        <v>3.4824377063944725E-3</v>
      </c>
      <c r="H513" s="254">
        <f t="shared" si="53"/>
        <v>15.42859201441007</v>
      </c>
      <c r="I513" s="43">
        <f t="shared" si="52"/>
        <v>3.3942902431702153</v>
      </c>
      <c r="J513" s="43">
        <v>6.6155759045532694</v>
      </c>
      <c r="K513" s="43">
        <v>0.21946787926877648</v>
      </c>
      <c r="L513" s="45">
        <f t="shared" si="49"/>
        <v>3.1825757927812372E-2</v>
      </c>
    </row>
    <row r="514" spans="1:12" x14ac:dyDescent="0.25">
      <c r="A514" s="48">
        <f t="shared" si="50"/>
        <v>134</v>
      </c>
      <c r="B514" s="46" t="s">
        <v>725</v>
      </c>
      <c r="C514" s="46">
        <v>445.2</v>
      </c>
      <c r="D514" s="46"/>
      <c r="E514" s="46"/>
      <c r="F514" s="46">
        <f t="shared" si="48"/>
        <v>445.2</v>
      </c>
      <c r="G514" s="45">
        <f t="shared" si="51"/>
        <v>1.9230727696437845E-3</v>
      </c>
      <c r="H514" s="254">
        <f t="shared" si="53"/>
        <v>8.5199815986298226</v>
      </c>
      <c r="I514" s="43">
        <f t="shared" si="52"/>
        <v>1.8743959516985609</v>
      </c>
      <c r="J514" s="43">
        <v>3.6532552625987535</v>
      </c>
      <c r="K514" s="43">
        <v>0.12119461653492841</v>
      </c>
      <c r="L514" s="45">
        <f t="shared" si="49"/>
        <v>3.1825757927812372E-2</v>
      </c>
    </row>
    <row r="515" spans="1:12" x14ac:dyDescent="0.25">
      <c r="A515" s="48">
        <f t="shared" si="50"/>
        <v>135</v>
      </c>
      <c r="B515" s="46" t="s">
        <v>726</v>
      </c>
      <c r="C515" s="46">
        <v>698.9</v>
      </c>
      <c r="D515" s="46">
        <v>44.3</v>
      </c>
      <c r="E515" s="46">
        <v>87.4</v>
      </c>
      <c r="F515" s="46">
        <f t="shared" si="48"/>
        <v>830.59999999999991</v>
      </c>
      <c r="G515" s="45">
        <f t="shared" si="51"/>
        <v>3.5878352256651556E-3</v>
      </c>
      <c r="H515" s="254">
        <f t="shared" si="53"/>
        <v>15.895545183786904</v>
      </c>
      <c r="I515" s="43">
        <f t="shared" si="52"/>
        <v>3.4970199404331188</v>
      </c>
      <c r="J515" s="43">
        <v>6.8157992388017163</v>
      </c>
      <c r="K515" s="43">
        <v>0.22611017181920831</v>
      </c>
      <c r="L515" s="45">
        <f t="shared" si="49"/>
        <v>3.1825757927812365E-2</v>
      </c>
    </row>
    <row r="516" spans="1:12" x14ac:dyDescent="0.25">
      <c r="A516" s="48">
        <f t="shared" si="50"/>
        <v>136</v>
      </c>
      <c r="B516" s="46" t="s">
        <v>727</v>
      </c>
      <c r="C516" s="46">
        <v>537.4</v>
      </c>
      <c r="D516" s="46"/>
      <c r="E516" s="46"/>
      <c r="F516" s="46">
        <f t="shared" si="48"/>
        <v>537.4</v>
      </c>
      <c r="G516" s="45">
        <f t="shared" si="51"/>
        <v>2.3213371662321874E-3</v>
      </c>
      <c r="H516" s="254">
        <f t="shared" si="53"/>
        <v>10.284452181275082</v>
      </c>
      <c r="I516" s="43">
        <f t="shared" si="52"/>
        <v>2.2625794798805181</v>
      </c>
      <c r="J516" s="43">
        <v>4.4098368780785497</v>
      </c>
      <c r="K516" s="43">
        <v>0.14629377117221595</v>
      </c>
      <c r="L516" s="45">
        <f t="shared" si="49"/>
        <v>3.1825757927812372E-2</v>
      </c>
    </row>
    <row r="517" spans="1:12" x14ac:dyDescent="0.25">
      <c r="A517" s="48">
        <f t="shared" si="50"/>
        <v>137</v>
      </c>
      <c r="B517" s="46" t="s">
        <v>728</v>
      </c>
      <c r="C517" s="46">
        <v>2042.1</v>
      </c>
      <c r="D517" s="46"/>
      <c r="E517" s="46"/>
      <c r="F517" s="46">
        <f t="shared" si="48"/>
        <v>2042.1</v>
      </c>
      <c r="G517" s="45">
        <f t="shared" si="51"/>
        <v>8.8209948402730737E-3</v>
      </c>
      <c r="H517" s="254">
        <f t="shared" si="53"/>
        <v>39.080535540345821</v>
      </c>
      <c r="I517" s="43">
        <f t="shared" si="52"/>
        <v>8.597717818876081</v>
      </c>
      <c r="J517" s="43">
        <v>16.757216019211395</v>
      </c>
      <c r="K517" s="43">
        <v>0.55591088595233007</v>
      </c>
      <c r="L517" s="45">
        <f t="shared" si="49"/>
        <v>3.1825757927812365E-2</v>
      </c>
    </row>
    <row r="518" spans="1:12" x14ac:dyDescent="0.25">
      <c r="A518" s="48">
        <f t="shared" si="50"/>
        <v>138</v>
      </c>
      <c r="B518" s="46" t="s">
        <v>729</v>
      </c>
      <c r="C518" s="46">
        <v>264.39999999999998</v>
      </c>
      <c r="D518" s="46"/>
      <c r="E518" s="46"/>
      <c r="F518" s="46">
        <f t="shared" si="48"/>
        <v>264.39999999999998</v>
      </c>
      <c r="G518" s="45">
        <f t="shared" si="51"/>
        <v>1.1420944301298666E-3</v>
      </c>
      <c r="H518" s="254">
        <f t="shared" si="53"/>
        <v>5.0599351632473608</v>
      </c>
      <c r="I518" s="43">
        <f t="shared" si="52"/>
        <v>1.1131857359144195</v>
      </c>
      <c r="J518" s="43">
        <v>2.1696331793151624</v>
      </c>
      <c r="K518" s="43">
        <v>7.1976317636646608E-2</v>
      </c>
      <c r="L518" s="45">
        <f t="shared" si="49"/>
        <v>3.1825757927812372E-2</v>
      </c>
    </row>
    <row r="519" spans="1:12" x14ac:dyDescent="0.25">
      <c r="A519" s="48">
        <f t="shared" si="50"/>
        <v>139</v>
      </c>
      <c r="B519" s="46" t="s">
        <v>730</v>
      </c>
      <c r="C519" s="46">
        <v>2510.6</v>
      </c>
      <c r="D519" s="46"/>
      <c r="E519" s="46"/>
      <c r="F519" s="46">
        <f t="shared" si="48"/>
        <v>2510.6</v>
      </c>
      <c r="G519" s="45">
        <f t="shared" si="51"/>
        <v>1.0844713601679438E-2</v>
      </c>
      <c r="H519" s="254">
        <f t="shared" si="53"/>
        <v>48.04641914088058</v>
      </c>
      <c r="I519" s="43">
        <f t="shared" si="52"/>
        <v>10.570212210993727</v>
      </c>
      <c r="J519" s="43">
        <v>20.601668154268712</v>
      </c>
      <c r="K519" s="43">
        <v>0.68344834742271177</v>
      </c>
      <c r="L519" s="45">
        <f t="shared" si="49"/>
        <v>3.1825757927812365E-2</v>
      </c>
    </row>
    <row r="520" spans="1:12" x14ac:dyDescent="0.25">
      <c r="A520" s="48">
        <f t="shared" si="50"/>
        <v>140</v>
      </c>
      <c r="B520" s="46" t="s">
        <v>731</v>
      </c>
      <c r="C520" s="46">
        <v>618.6</v>
      </c>
      <c r="D520" s="46"/>
      <c r="E520" s="46">
        <v>97</v>
      </c>
      <c r="F520" s="46">
        <f t="shared" si="48"/>
        <v>715.6</v>
      </c>
      <c r="G520" s="45">
        <f t="shared" si="51"/>
        <v>3.0910846225451309E-3</v>
      </c>
      <c r="H520" s="254">
        <f t="shared" si="53"/>
        <v>13.694741311723947</v>
      </c>
      <c r="I520" s="43">
        <f t="shared" si="52"/>
        <v>3.0128430885792681</v>
      </c>
      <c r="J520" s="43">
        <v>5.8721236880405847</v>
      </c>
      <c r="K520" s="43">
        <v>0.19480428479873044</v>
      </c>
      <c r="L520" s="45">
        <f t="shared" si="49"/>
        <v>3.1825757927812372E-2</v>
      </c>
    </row>
    <row r="521" spans="1:12" x14ac:dyDescent="0.25">
      <c r="A521" s="48">
        <f t="shared" si="50"/>
        <v>141</v>
      </c>
      <c r="B521" s="46" t="s">
        <v>732</v>
      </c>
      <c r="C521" s="46">
        <v>439.5</v>
      </c>
      <c r="D521" s="46"/>
      <c r="E521" s="46"/>
      <c r="F521" s="46">
        <f t="shared" si="48"/>
        <v>439.5</v>
      </c>
      <c r="G521" s="45">
        <f t="shared" si="51"/>
        <v>1.8984512180108791E-3</v>
      </c>
      <c r="H521" s="254">
        <f t="shared" si="53"/>
        <v>8.4108982762753985</v>
      </c>
      <c r="I521" s="43">
        <f t="shared" si="52"/>
        <v>1.8503976207805877</v>
      </c>
      <c r="J521" s="43">
        <v>3.6064817787784191</v>
      </c>
      <c r="K521" s="43">
        <v>0.11964293343913082</v>
      </c>
      <c r="L521" s="45">
        <f t="shared" si="49"/>
        <v>3.1825757927812365E-2</v>
      </c>
    </row>
    <row r="522" spans="1:12" x14ac:dyDescent="0.25">
      <c r="A522" s="48">
        <f t="shared" si="50"/>
        <v>142</v>
      </c>
      <c r="B522" s="46" t="s">
        <v>733</v>
      </c>
      <c r="C522" s="46">
        <v>489.6</v>
      </c>
      <c r="D522" s="46"/>
      <c r="E522" s="46"/>
      <c r="F522" s="46">
        <f t="shared" si="48"/>
        <v>489.6</v>
      </c>
      <c r="G522" s="45">
        <f t="shared" si="51"/>
        <v>2.1148616981527335E-3</v>
      </c>
      <c r="H522" s="254">
        <f t="shared" si="53"/>
        <v>9.3696832674958692</v>
      </c>
      <c r="I522" s="43">
        <f t="shared" si="52"/>
        <v>2.0613303188490915</v>
      </c>
      <c r="J522" s="43">
        <v>4.0175960839360956</v>
      </c>
      <c r="K522" s="43">
        <v>0.13328141117587816</v>
      </c>
      <c r="L522" s="45">
        <f t="shared" si="49"/>
        <v>3.1825757927812358E-2</v>
      </c>
    </row>
    <row r="523" spans="1:12" x14ac:dyDescent="0.25">
      <c r="A523" s="48">
        <f t="shared" si="50"/>
        <v>143</v>
      </c>
      <c r="B523" s="46" t="s">
        <v>734</v>
      </c>
      <c r="C523" s="46">
        <v>556.5</v>
      </c>
      <c r="D523" s="46"/>
      <c r="E523" s="46"/>
      <c r="F523" s="46">
        <f t="shared" si="48"/>
        <v>556.5</v>
      </c>
      <c r="G523" s="45">
        <f t="shared" si="51"/>
        <v>2.403840962054731E-3</v>
      </c>
      <c r="H523" s="254">
        <f t="shared" si="53"/>
        <v>10.649976998287279</v>
      </c>
      <c r="I523" s="43">
        <f t="shared" si="52"/>
        <v>2.3429949396232015</v>
      </c>
      <c r="J523" s="43">
        <v>4.5665690782484427</v>
      </c>
      <c r="K523" s="43">
        <v>0.15149327066866053</v>
      </c>
      <c r="L523" s="45">
        <f t="shared" si="49"/>
        <v>3.1825757927812372E-2</v>
      </c>
    </row>
    <row r="524" spans="1:12" x14ac:dyDescent="0.25">
      <c r="A524" s="48">
        <f t="shared" si="50"/>
        <v>144</v>
      </c>
      <c r="B524" s="46" t="s">
        <v>735</v>
      </c>
      <c r="C524" s="46">
        <v>502</v>
      </c>
      <c r="D524" s="46"/>
      <c r="E524" s="46"/>
      <c r="F524" s="46">
        <f t="shared" si="48"/>
        <v>502</v>
      </c>
      <c r="G524" s="45">
        <f t="shared" si="51"/>
        <v>2.1684243718804578E-3</v>
      </c>
      <c r="H524" s="254">
        <f t="shared" si="53"/>
        <v>9.606987337179179</v>
      </c>
      <c r="I524" s="43">
        <f t="shared" si="52"/>
        <v>2.1135372141794195</v>
      </c>
      <c r="J524" s="43">
        <v>4.1193489259312086</v>
      </c>
      <c r="K524" s="43">
        <v>0.13665700247199924</v>
      </c>
      <c r="L524" s="45">
        <f t="shared" si="49"/>
        <v>3.1825757927812365E-2</v>
      </c>
    </row>
    <row r="525" spans="1:12" x14ac:dyDescent="0.25">
      <c r="A525" s="48">
        <f t="shared" si="50"/>
        <v>145</v>
      </c>
      <c r="B525" s="46" t="s">
        <v>736</v>
      </c>
      <c r="C525" s="46">
        <v>467.6</v>
      </c>
      <c r="D525" s="46"/>
      <c r="E525" s="46"/>
      <c r="F525" s="46">
        <f t="shared" si="48"/>
        <v>467.6</v>
      </c>
      <c r="G525" s="45">
        <f t="shared" si="51"/>
        <v>2.019831147990642E-3</v>
      </c>
      <c r="H525" s="254">
        <f t="shared" si="53"/>
        <v>8.9486599180577393</v>
      </c>
      <c r="I525" s="43">
        <f t="shared" si="52"/>
        <v>1.9687051819727026</v>
      </c>
      <c r="J525" s="43">
        <v>3.8370668481383143</v>
      </c>
      <c r="K525" s="43">
        <v>0.1272924588763085</v>
      </c>
      <c r="L525" s="45">
        <f t="shared" si="49"/>
        <v>3.1825757927812365E-2</v>
      </c>
    </row>
    <row r="526" spans="1:12" x14ac:dyDescent="0.25">
      <c r="A526" s="48">
        <f t="shared" si="50"/>
        <v>146</v>
      </c>
      <c r="B526" s="46" t="s">
        <v>737</v>
      </c>
      <c r="C526" s="46">
        <v>493.8</v>
      </c>
      <c r="D526" s="46"/>
      <c r="E526" s="46"/>
      <c r="F526" s="46">
        <f t="shared" si="48"/>
        <v>493.8</v>
      </c>
      <c r="G526" s="45">
        <f t="shared" si="51"/>
        <v>2.1330038940927691E-3</v>
      </c>
      <c r="H526" s="254">
        <f t="shared" si="53"/>
        <v>9.4500604523886036</v>
      </c>
      <c r="I526" s="43">
        <f t="shared" si="52"/>
        <v>2.0790132995254926</v>
      </c>
      <c r="J526" s="43">
        <v>4.0520607562247628</v>
      </c>
      <c r="K526" s="43">
        <v>0.13442475661488693</v>
      </c>
      <c r="L526" s="45">
        <f t="shared" si="49"/>
        <v>3.1825757927812365E-2</v>
      </c>
    </row>
    <row r="527" spans="1:12" x14ac:dyDescent="0.25">
      <c r="A527" s="48">
        <f t="shared" si="50"/>
        <v>147</v>
      </c>
      <c r="B527" s="46" t="s">
        <v>738</v>
      </c>
      <c r="C527" s="46">
        <v>515.79999999999995</v>
      </c>
      <c r="D527" s="46"/>
      <c r="E527" s="46"/>
      <c r="F527" s="46">
        <f t="shared" si="48"/>
        <v>515.79999999999995</v>
      </c>
      <c r="G527" s="45">
        <f t="shared" si="51"/>
        <v>2.2280344442548606E-3</v>
      </c>
      <c r="H527" s="254">
        <f t="shared" si="53"/>
        <v>9.8710838018267335</v>
      </c>
      <c r="I527" s="43">
        <f t="shared" si="52"/>
        <v>2.1716384364018815</v>
      </c>
      <c r="J527" s="43">
        <v>4.2325899920225449</v>
      </c>
      <c r="K527" s="43">
        <v>0.14041370891445659</v>
      </c>
      <c r="L527" s="45">
        <f t="shared" si="49"/>
        <v>3.1825757927812372E-2</v>
      </c>
    </row>
    <row r="528" spans="1:12" x14ac:dyDescent="0.25">
      <c r="A528" s="48">
        <f t="shared" si="50"/>
        <v>148</v>
      </c>
      <c r="B528" s="46" t="s">
        <v>739</v>
      </c>
      <c r="C528" s="46">
        <v>1334.9</v>
      </c>
      <c r="D528" s="46"/>
      <c r="E528" s="46"/>
      <c r="F528" s="46">
        <f t="shared" si="48"/>
        <v>1334.9</v>
      </c>
      <c r="G528" s="45">
        <f t="shared" si="51"/>
        <v>5.7661946096080148E-3</v>
      </c>
      <c r="H528" s="254">
        <f t="shared" si="53"/>
        <v>25.546548598407348</v>
      </c>
      <c r="I528" s="43">
        <f t="shared" si="52"/>
        <v>5.6202406916496166</v>
      </c>
      <c r="J528" s="43">
        <v>10.95402167574815</v>
      </c>
      <c r="K528" s="43">
        <v>0.36339329203161713</v>
      </c>
      <c r="L528" s="45">
        <f t="shared" si="49"/>
        <v>3.1825757927812365E-2</v>
      </c>
    </row>
    <row r="529" spans="1:12" x14ac:dyDescent="0.25">
      <c r="A529" s="48">
        <f t="shared" si="50"/>
        <v>149</v>
      </c>
      <c r="B529" s="46" t="s">
        <v>740</v>
      </c>
      <c r="C529" s="46">
        <v>418.1</v>
      </c>
      <c r="D529" s="46"/>
      <c r="E529" s="46"/>
      <c r="F529" s="46">
        <f t="shared" si="48"/>
        <v>418.1</v>
      </c>
      <c r="G529" s="45">
        <f t="shared" si="51"/>
        <v>1.8060124101259352E-3</v>
      </c>
      <c r="H529" s="254">
        <f t="shared" si="53"/>
        <v>8.0013573818219434</v>
      </c>
      <c r="I529" s="43">
        <f t="shared" si="52"/>
        <v>1.7602986240008276</v>
      </c>
      <c r="J529" s="43">
        <v>3.4308760675933039</v>
      </c>
      <c r="K529" s="43">
        <v>0.11381731620227667</v>
      </c>
      <c r="L529" s="45">
        <f t="shared" si="49"/>
        <v>3.1825757927812365E-2</v>
      </c>
    </row>
    <row r="530" spans="1:12" x14ac:dyDescent="0.25">
      <c r="A530" s="48">
        <f t="shared" si="50"/>
        <v>150</v>
      </c>
      <c r="B530" s="46" t="s">
        <v>741</v>
      </c>
      <c r="C530" s="46">
        <v>496.6</v>
      </c>
      <c r="D530" s="46"/>
      <c r="E530" s="46"/>
      <c r="F530" s="46">
        <f t="shared" si="48"/>
        <v>496.6</v>
      </c>
      <c r="G530" s="45">
        <f t="shared" si="51"/>
        <v>2.1450986913861265E-3</v>
      </c>
      <c r="H530" s="254">
        <f t="shared" si="53"/>
        <v>9.503645242317095</v>
      </c>
      <c r="I530" s="43">
        <f t="shared" si="52"/>
        <v>2.0908019533097608</v>
      </c>
      <c r="J530" s="43">
        <v>4.0750372044172085</v>
      </c>
      <c r="K530" s="43">
        <v>0.13518698690755943</v>
      </c>
      <c r="L530" s="45">
        <f t="shared" si="49"/>
        <v>3.1825757927812372E-2</v>
      </c>
    </row>
    <row r="531" spans="1:12" x14ac:dyDescent="0.25">
      <c r="A531" s="48">
        <f t="shared" si="50"/>
        <v>151</v>
      </c>
      <c r="B531" s="46" t="s">
        <v>742</v>
      </c>
      <c r="C531" s="46">
        <v>357.5</v>
      </c>
      <c r="D531" s="46"/>
      <c r="E531" s="46"/>
      <c r="F531" s="46">
        <f t="shared" si="48"/>
        <v>357.5</v>
      </c>
      <c r="G531" s="45">
        <f t="shared" si="51"/>
        <v>1.5442464401339915E-3</v>
      </c>
      <c r="H531" s="254">
        <f t="shared" si="53"/>
        <v>6.8416294283696351</v>
      </c>
      <c r="I531" s="43">
        <f t="shared" si="52"/>
        <v>1.5051584742413198</v>
      </c>
      <c r="J531" s="43">
        <v>2.9336000817139589</v>
      </c>
      <c r="K531" s="43">
        <v>9.7320474868007434E-2</v>
      </c>
      <c r="L531" s="45">
        <f t="shared" si="49"/>
        <v>3.1825757927812372E-2</v>
      </c>
    </row>
    <row r="532" spans="1:12" x14ac:dyDescent="0.25">
      <c r="A532" s="48">
        <f t="shared" si="50"/>
        <v>152</v>
      </c>
      <c r="B532" s="46" t="s">
        <v>743</v>
      </c>
      <c r="C532" s="46">
        <v>325.89999999999998</v>
      </c>
      <c r="D532" s="46"/>
      <c r="E532" s="46"/>
      <c r="F532" s="46">
        <f t="shared" si="48"/>
        <v>325.89999999999998</v>
      </c>
      <c r="G532" s="45">
        <f t="shared" si="51"/>
        <v>1.4077480135375323E-3</v>
      </c>
      <c r="H532" s="254">
        <f t="shared" si="53"/>
        <v>6.2368867991766823</v>
      </c>
      <c r="I532" s="43">
        <f t="shared" si="52"/>
        <v>1.3721150958188701</v>
      </c>
      <c r="J532" s="43">
        <v>2.6742944521135077</v>
      </c>
      <c r="K532" s="43">
        <v>8.8718161564989143E-2</v>
      </c>
      <c r="L532" s="45">
        <f t="shared" si="49"/>
        <v>3.1825757927812365E-2</v>
      </c>
    </row>
    <row r="533" spans="1:12" x14ac:dyDescent="0.25">
      <c r="A533" s="48">
        <f t="shared" si="50"/>
        <v>153</v>
      </c>
      <c r="B533" s="46" t="s">
        <v>744</v>
      </c>
      <c r="C533" s="46">
        <v>451.9</v>
      </c>
      <c r="D533" s="46"/>
      <c r="E533" s="46"/>
      <c r="F533" s="46">
        <f t="shared" si="48"/>
        <v>451.9</v>
      </c>
      <c r="G533" s="45">
        <f t="shared" si="51"/>
        <v>1.9520138917386034E-3</v>
      </c>
      <c r="H533" s="254">
        <f t="shared" si="53"/>
        <v>8.6482023459587083</v>
      </c>
      <c r="I533" s="43">
        <f t="shared" si="52"/>
        <v>1.9026045161109157</v>
      </c>
      <c r="J533" s="43">
        <v>3.7082346207735326</v>
      </c>
      <c r="K533" s="43">
        <v>0.12301852473525192</v>
      </c>
      <c r="L533" s="45">
        <f t="shared" si="49"/>
        <v>3.1825757927812372E-2</v>
      </c>
    </row>
    <row r="534" spans="1:12" x14ac:dyDescent="0.25">
      <c r="A534" s="48">
        <f t="shared" si="50"/>
        <v>154</v>
      </c>
      <c r="B534" s="46" t="s">
        <v>745</v>
      </c>
      <c r="C534" s="46">
        <v>766.2</v>
      </c>
      <c r="D534" s="46"/>
      <c r="E534" s="46"/>
      <c r="F534" s="46">
        <f t="shared" si="48"/>
        <v>766.2</v>
      </c>
      <c r="G534" s="45">
        <f t="shared" si="51"/>
        <v>3.3096548879179423E-3</v>
      </c>
      <c r="H534" s="254">
        <f t="shared" si="53"/>
        <v>14.663095015431651</v>
      </c>
      <c r="I534" s="43">
        <f t="shared" si="52"/>
        <v>3.2258809033949634</v>
      </c>
      <c r="J534" s="43">
        <v>6.2873409303754837</v>
      </c>
      <c r="K534" s="43">
        <v>0.2085788750877407</v>
      </c>
      <c r="L534" s="45">
        <f t="shared" si="49"/>
        <v>3.1825757927812365E-2</v>
      </c>
    </row>
    <row r="535" spans="1:12" x14ac:dyDescent="0.25">
      <c r="A535" s="48">
        <f t="shared" si="50"/>
        <v>155</v>
      </c>
      <c r="B535" s="46" t="s">
        <v>746</v>
      </c>
      <c r="C535" s="46">
        <v>402.2</v>
      </c>
      <c r="D535" s="46"/>
      <c r="E535" s="46">
        <v>61</v>
      </c>
      <c r="F535" s="46">
        <f t="shared" si="48"/>
        <v>463.2</v>
      </c>
      <c r="G535" s="45">
        <f t="shared" si="51"/>
        <v>2.0008250379582233E-3</v>
      </c>
      <c r="H535" s="254">
        <f t="shared" si="53"/>
        <v>8.8644552481701115</v>
      </c>
      <c r="I535" s="43">
        <f t="shared" si="52"/>
        <v>1.9501801545974244</v>
      </c>
      <c r="J535" s="43">
        <v>3.8009610009787576</v>
      </c>
      <c r="K535" s="43">
        <v>0.12609466841639455</v>
      </c>
      <c r="L535" s="45">
        <f t="shared" si="49"/>
        <v>3.1825757927812365E-2</v>
      </c>
    </row>
    <row r="536" spans="1:12" x14ac:dyDescent="0.25">
      <c r="A536" s="48">
        <f t="shared" si="50"/>
        <v>156</v>
      </c>
      <c r="B536" s="46" t="s">
        <v>747</v>
      </c>
      <c r="C536" s="46">
        <v>578.1</v>
      </c>
      <c r="D536" s="46"/>
      <c r="E536" s="46"/>
      <c r="F536" s="46">
        <f t="shared" si="48"/>
        <v>578.1</v>
      </c>
      <c r="G536" s="45">
        <f t="shared" si="51"/>
        <v>2.4971436840320574E-3</v>
      </c>
      <c r="H536" s="254">
        <f t="shared" si="53"/>
        <v>11.063345377735626</v>
      </c>
      <c r="I536" s="43">
        <f t="shared" si="52"/>
        <v>2.4339359831018377</v>
      </c>
      <c r="J536" s="43">
        <v>4.7438159643044466</v>
      </c>
      <c r="K536" s="43">
        <v>0.15737333292641983</v>
      </c>
      <c r="L536" s="45">
        <f t="shared" si="49"/>
        <v>3.1825757927812365E-2</v>
      </c>
    </row>
    <row r="537" spans="1:12" x14ac:dyDescent="0.25">
      <c r="A537" s="48">
        <f t="shared" si="50"/>
        <v>157</v>
      </c>
      <c r="B537" s="46" t="s">
        <v>748</v>
      </c>
      <c r="C537" s="46">
        <v>567.29999999999995</v>
      </c>
      <c r="D537" s="46"/>
      <c r="E537" s="46">
        <v>96.7</v>
      </c>
      <c r="F537" s="46">
        <f t="shared" si="48"/>
        <v>664</v>
      </c>
      <c r="G537" s="45">
        <f t="shared" si="51"/>
        <v>2.8681947867104066E-3</v>
      </c>
      <c r="H537" s="254">
        <f t="shared" si="53"/>
        <v>12.707250183041785</v>
      </c>
      <c r="I537" s="43">
        <f t="shared" si="52"/>
        <v>2.7955950402691925</v>
      </c>
      <c r="J537" s="43">
        <v>5.4487005713512406</v>
      </c>
      <c r="K537" s="43">
        <v>0.18075746940519424</v>
      </c>
      <c r="L537" s="45">
        <f t="shared" si="49"/>
        <v>3.1825757927812365E-2</v>
      </c>
    </row>
    <row r="538" spans="1:12" x14ac:dyDescent="0.25">
      <c r="A538" s="48">
        <f t="shared" si="50"/>
        <v>158</v>
      </c>
      <c r="B538" s="46" t="s">
        <v>749</v>
      </c>
      <c r="C538" s="46">
        <v>4428.7</v>
      </c>
      <c r="D538" s="46"/>
      <c r="E538" s="46">
        <v>319.5</v>
      </c>
      <c r="F538" s="46">
        <f t="shared" si="48"/>
        <v>4748.2</v>
      </c>
      <c r="G538" s="45">
        <f t="shared" si="51"/>
        <v>2.0510184467256554E-2</v>
      </c>
      <c r="H538" s="254">
        <f t="shared" si="53"/>
        <v>90.868321263733421</v>
      </c>
      <c r="I538" s="43">
        <f t="shared" si="52"/>
        <v>19.991030678021353</v>
      </c>
      <c r="J538" s="43">
        <v>38.963132609774036</v>
      </c>
      <c r="K538" s="43">
        <v>1.2925792413098542</v>
      </c>
      <c r="L538" s="45">
        <f t="shared" si="49"/>
        <v>3.1825757927812365E-2</v>
      </c>
    </row>
    <row r="539" spans="1:12" x14ac:dyDescent="0.25">
      <c r="A539" s="48">
        <f t="shared" si="50"/>
        <v>159</v>
      </c>
      <c r="B539" s="46" t="s">
        <v>750</v>
      </c>
      <c r="C539" s="46">
        <v>231</v>
      </c>
      <c r="D539" s="46"/>
      <c r="E539" s="46"/>
      <c r="F539" s="46">
        <f t="shared" si="48"/>
        <v>231</v>
      </c>
      <c r="G539" s="45">
        <f t="shared" si="51"/>
        <v>9.9782077670196377E-4</v>
      </c>
      <c r="H539" s="254">
        <f t="shared" si="53"/>
        <v>4.4207451691003801</v>
      </c>
      <c r="I539" s="43">
        <f t="shared" si="52"/>
        <v>0.97256393720208367</v>
      </c>
      <c r="J539" s="43">
        <v>1.8955569758767117</v>
      </c>
      <c r="K539" s="43">
        <v>6.2883999145481734E-2</v>
      </c>
      <c r="L539" s="45">
        <f t="shared" si="49"/>
        <v>3.1825757927812372E-2</v>
      </c>
    </row>
    <row r="540" spans="1:12" x14ac:dyDescent="0.25">
      <c r="A540" s="48">
        <f t="shared" si="50"/>
        <v>160</v>
      </c>
      <c r="B540" s="46" t="s">
        <v>751</v>
      </c>
      <c r="C540" s="46">
        <v>260.2</v>
      </c>
      <c r="D540" s="46"/>
      <c r="E540" s="46"/>
      <c r="F540" s="46">
        <f t="shared" si="48"/>
        <v>260.2</v>
      </c>
      <c r="G540" s="45">
        <f t="shared" si="51"/>
        <v>1.123952234189831E-3</v>
      </c>
      <c r="H540" s="254">
        <f t="shared" si="53"/>
        <v>4.9795579783546273</v>
      </c>
      <c r="I540" s="43">
        <f t="shared" si="52"/>
        <v>1.0955027552380181</v>
      </c>
      <c r="J540" s="43">
        <v>2.1351685070264952</v>
      </c>
      <c r="K540" s="43">
        <v>7.0832972197637858E-2</v>
      </c>
      <c r="L540" s="45">
        <f t="shared" si="49"/>
        <v>3.1825757927812372E-2</v>
      </c>
    </row>
    <row r="541" spans="1:12" x14ac:dyDescent="0.25">
      <c r="A541" s="48">
        <f t="shared" si="50"/>
        <v>161</v>
      </c>
      <c r="B541" s="46" t="s">
        <v>1361</v>
      </c>
      <c r="C541" s="68">
        <v>678.5</v>
      </c>
      <c r="D541" s="68"/>
      <c r="E541" s="68"/>
      <c r="F541" s="68">
        <f t="shared" si="48"/>
        <v>678.5</v>
      </c>
      <c r="G541" s="45">
        <f t="shared" si="51"/>
        <v>2.9308285584081491E-3</v>
      </c>
      <c r="H541" s="254">
        <f t="shared" si="53"/>
        <v>12.984742845171462</v>
      </c>
      <c r="I541" s="43">
        <f t="shared" si="52"/>
        <v>2.8566434259377216</v>
      </c>
      <c r="J541" s="43">
        <v>5.5676857494906882</v>
      </c>
      <c r="K541" s="43">
        <v>0.18470473342081969</v>
      </c>
      <c r="L541" s="45">
        <f t="shared" si="49"/>
        <v>3.1825757927812365E-2</v>
      </c>
    </row>
    <row r="542" spans="1:12" x14ac:dyDescent="0.25">
      <c r="A542" s="48">
        <f t="shared" si="50"/>
        <v>162</v>
      </c>
      <c r="B542" s="46" t="s">
        <v>1362</v>
      </c>
      <c r="C542" s="68">
        <v>713</v>
      </c>
      <c r="D542" s="68">
        <v>20</v>
      </c>
      <c r="E542" s="68"/>
      <c r="F542" s="68">
        <f t="shared" si="48"/>
        <v>733</v>
      </c>
      <c r="G542" s="45">
        <f t="shared" si="51"/>
        <v>3.1662451485824218E-3</v>
      </c>
      <c r="H542" s="254">
        <f t="shared" si="53"/>
        <v>14.027732506279561</v>
      </c>
      <c r="I542" s="43">
        <f t="shared" si="52"/>
        <v>3.0861011513815035</v>
      </c>
      <c r="J542" s="43">
        <v>6.0149059018079214</v>
      </c>
      <c r="K542" s="43">
        <v>0.19954100161748098</v>
      </c>
      <c r="L542" s="45">
        <f t="shared" si="49"/>
        <v>3.1825757927812365E-2</v>
      </c>
    </row>
    <row r="543" spans="1:12" x14ac:dyDescent="0.25">
      <c r="A543" s="48">
        <f t="shared" si="50"/>
        <v>163</v>
      </c>
      <c r="B543" s="46" t="s">
        <v>1363</v>
      </c>
      <c r="C543" s="68">
        <v>922.8</v>
      </c>
      <c r="D543" s="68"/>
      <c r="E543" s="68"/>
      <c r="F543" s="68">
        <f t="shared" si="48"/>
        <v>922.8</v>
      </c>
      <c r="G543" s="45">
        <f t="shared" si="51"/>
        <v>3.9860996222535585E-3</v>
      </c>
      <c r="H543" s="254">
        <f t="shared" si="53"/>
        <v>17.660015766432164</v>
      </c>
      <c r="I543" s="43">
        <f t="shared" si="52"/>
        <v>3.8852034686150758</v>
      </c>
      <c r="J543" s="43">
        <v>7.5723808542809996</v>
      </c>
      <c r="K543" s="43">
        <v>0.2512093264564958</v>
      </c>
      <c r="L543" s="45">
        <f t="shared" si="49"/>
        <v>3.182575792781181E-2</v>
      </c>
    </row>
    <row r="544" spans="1:12" x14ac:dyDescent="0.25">
      <c r="A544" s="48">
        <f t="shared" si="50"/>
        <v>164</v>
      </c>
      <c r="B544" s="46" t="s">
        <v>1364</v>
      </c>
      <c r="C544" s="68">
        <v>396.9</v>
      </c>
      <c r="D544" s="68"/>
      <c r="E544" s="68"/>
      <c r="F544" s="68">
        <f t="shared" si="48"/>
        <v>396.9</v>
      </c>
      <c r="G544" s="45">
        <f t="shared" si="51"/>
        <v>1.7144375163333739E-3</v>
      </c>
      <c r="H544" s="254">
        <f t="shared" si="53"/>
        <v>7.5956439723633791</v>
      </c>
      <c r="I544" s="43">
        <f t="shared" si="52"/>
        <v>1.6710416739199434</v>
      </c>
      <c r="J544" s="43">
        <v>3.2569115312790773</v>
      </c>
      <c r="K544" s="43">
        <v>0.10804614398632768</v>
      </c>
      <c r="L544" s="45">
        <f t="shared" si="49"/>
        <v>3.1825757927812372E-2</v>
      </c>
    </row>
    <row r="545" spans="1:12" x14ac:dyDescent="0.25">
      <c r="A545" s="48">
        <f t="shared" si="50"/>
        <v>165</v>
      </c>
      <c r="B545" s="46" t="s">
        <v>1365</v>
      </c>
      <c r="C545" s="68">
        <v>817.4</v>
      </c>
      <c r="D545" s="68">
        <v>44.7</v>
      </c>
      <c r="E545" s="68">
        <v>29.9</v>
      </c>
      <c r="F545" s="68">
        <f t="shared" si="48"/>
        <v>892</v>
      </c>
      <c r="G545" s="45">
        <f t="shared" si="51"/>
        <v>3.8530568520266303E-3</v>
      </c>
      <c r="H545" s="254">
        <f t="shared" si="53"/>
        <v>17.070583077218782</v>
      </c>
      <c r="I545" s="43">
        <f t="shared" si="52"/>
        <v>3.755528276988132</v>
      </c>
      <c r="J545" s="43">
        <v>7.3196399241646191</v>
      </c>
      <c r="K545" s="43">
        <v>0.24282479323709824</v>
      </c>
      <c r="L545" s="45">
        <f t="shared" si="49"/>
        <v>3.1825757927812365E-2</v>
      </c>
    </row>
    <row r="546" spans="1:12" x14ac:dyDescent="0.25">
      <c r="A546" s="48">
        <f t="shared" si="50"/>
        <v>166</v>
      </c>
      <c r="B546" s="46" t="s">
        <v>1366</v>
      </c>
      <c r="C546" s="68">
        <v>872.1</v>
      </c>
      <c r="D546" s="68"/>
      <c r="E546" s="68"/>
      <c r="F546" s="68">
        <f t="shared" si="48"/>
        <v>872.1</v>
      </c>
      <c r="G546" s="45">
        <f t="shared" si="51"/>
        <v>3.7670973998345566E-3</v>
      </c>
      <c r="H546" s="254">
        <f t="shared" si="53"/>
        <v>16.689748320227018</v>
      </c>
      <c r="I546" s="43">
        <f t="shared" si="52"/>
        <v>3.6717446304499441</v>
      </c>
      <c r="J546" s="43">
        <v>7.1563430245111705</v>
      </c>
      <c r="K546" s="43">
        <v>0.23740751365703294</v>
      </c>
      <c r="L546" s="45">
        <f t="shared" si="49"/>
        <v>3.1825757927812365E-2</v>
      </c>
    </row>
    <row r="547" spans="1:12" x14ac:dyDescent="0.25">
      <c r="A547" s="48">
        <f t="shared" si="50"/>
        <v>167</v>
      </c>
      <c r="B547" s="46" t="s">
        <v>1367</v>
      </c>
      <c r="C547" s="68">
        <v>654.1</v>
      </c>
      <c r="D547" s="68"/>
      <c r="E547" s="68">
        <v>31.8</v>
      </c>
      <c r="F547" s="68">
        <f t="shared" si="48"/>
        <v>685.9</v>
      </c>
      <c r="G547" s="45">
        <f t="shared" si="51"/>
        <v>2.9627933798263067E-3</v>
      </c>
      <c r="H547" s="254">
        <f t="shared" si="53"/>
        <v>13.126359789982468</v>
      </c>
      <c r="I547" s="43">
        <f t="shared" si="52"/>
        <v>2.8877991537961427</v>
      </c>
      <c r="J547" s="43">
        <v>5.6284092197135784</v>
      </c>
      <c r="K547" s="43">
        <v>0.18671919919431135</v>
      </c>
      <c r="L547" s="45">
        <f t="shared" si="49"/>
        <v>3.1825757927812365E-2</v>
      </c>
    </row>
    <row r="548" spans="1:12" x14ac:dyDescent="0.25">
      <c r="A548" s="48">
        <f t="shared" si="50"/>
        <v>168</v>
      </c>
      <c r="B548" s="46" t="s">
        <v>1368</v>
      </c>
      <c r="C548" s="68">
        <v>253.3</v>
      </c>
      <c r="D548" s="68">
        <v>10.1</v>
      </c>
      <c r="E548" s="68"/>
      <c r="F548" s="68">
        <f t="shared" si="48"/>
        <v>263.40000000000003</v>
      </c>
      <c r="G548" s="45">
        <f t="shared" si="51"/>
        <v>1.1377748596679536E-3</v>
      </c>
      <c r="H548" s="254">
        <f t="shared" si="53"/>
        <v>5.040797738272901</v>
      </c>
      <c r="I548" s="43">
        <f t="shared" si="52"/>
        <v>1.1089755024200383</v>
      </c>
      <c r="J548" s="43">
        <v>2.1614273049607182</v>
      </c>
      <c r="K548" s="43">
        <v>7.1704092532120733E-2</v>
      </c>
      <c r="L548" s="45">
        <f t="shared" si="49"/>
        <v>3.1825757927812365E-2</v>
      </c>
    </row>
    <row r="549" spans="1:12" x14ac:dyDescent="0.25">
      <c r="A549" s="48">
        <f t="shared" si="50"/>
        <v>169</v>
      </c>
      <c r="B549" s="46" t="s">
        <v>1369</v>
      </c>
      <c r="C549" s="68">
        <v>603.79999999999995</v>
      </c>
      <c r="D549" s="68"/>
      <c r="E549" s="68"/>
      <c r="F549" s="68">
        <f t="shared" si="48"/>
        <v>603.79999999999995</v>
      </c>
      <c r="G549" s="45">
        <f t="shared" si="51"/>
        <v>2.608156644903228E-3</v>
      </c>
      <c r="H549" s="254">
        <f t="shared" si="53"/>
        <v>11.55517719957926</v>
      </c>
      <c r="I549" s="43">
        <f t="shared" si="52"/>
        <v>2.5421389839074373</v>
      </c>
      <c r="J549" s="43">
        <v>4.9547069352136734</v>
      </c>
      <c r="K549" s="43">
        <v>0.16436951811273534</v>
      </c>
      <c r="L549" s="45">
        <f t="shared" si="49"/>
        <v>3.1825757927812365E-2</v>
      </c>
    </row>
    <row r="550" spans="1:12" x14ac:dyDescent="0.25">
      <c r="A550" s="48">
        <f t="shared" si="50"/>
        <v>170</v>
      </c>
      <c r="B550" s="46" t="s">
        <v>1370</v>
      </c>
      <c r="C550" s="68">
        <v>664</v>
      </c>
      <c r="D550" s="68">
        <v>24.3</v>
      </c>
      <c r="E550" s="68"/>
      <c r="F550" s="68">
        <f t="shared" si="48"/>
        <v>688.3</v>
      </c>
      <c r="G550" s="45">
        <f t="shared" si="51"/>
        <v>2.9731603489348986E-3</v>
      </c>
      <c r="H550" s="254">
        <f t="shared" si="53"/>
        <v>13.172289609921174</v>
      </c>
      <c r="I550" s="43">
        <f t="shared" si="52"/>
        <v>2.8979037141826582</v>
      </c>
      <c r="J550" s="43">
        <v>5.648103318164245</v>
      </c>
      <c r="K550" s="43">
        <v>0.18737253944517346</v>
      </c>
      <c r="L550" s="45">
        <f t="shared" si="49"/>
        <v>3.1825757927812372E-2</v>
      </c>
    </row>
    <row r="551" spans="1:12" x14ac:dyDescent="0.25">
      <c r="A551" s="48">
        <f t="shared" si="50"/>
        <v>171</v>
      </c>
      <c r="B551" s="46" t="s">
        <v>1371</v>
      </c>
      <c r="C551" s="68">
        <v>621.6</v>
      </c>
      <c r="D551" s="68"/>
      <c r="E551" s="68"/>
      <c r="F551" s="68">
        <f t="shared" si="48"/>
        <v>621.6</v>
      </c>
      <c r="G551" s="45">
        <f t="shared" si="51"/>
        <v>2.6850449991252844E-3</v>
      </c>
      <c r="H551" s="254">
        <f t="shared" si="53"/>
        <v>11.895823364124659</v>
      </c>
      <c r="I551" s="43">
        <f t="shared" si="52"/>
        <v>2.617081140107425</v>
      </c>
      <c r="J551" s="43">
        <v>5.1007714987227883</v>
      </c>
      <c r="K551" s="43">
        <v>0.16921512497329627</v>
      </c>
      <c r="L551" s="45">
        <f t="shared" si="49"/>
        <v>3.1825757927812365E-2</v>
      </c>
    </row>
    <row r="552" spans="1:12" x14ac:dyDescent="0.25">
      <c r="A552" s="48">
        <f t="shared" si="50"/>
        <v>172</v>
      </c>
      <c r="B552" s="46" t="s">
        <v>1372</v>
      </c>
      <c r="C552" s="68">
        <v>547.1</v>
      </c>
      <c r="D552" s="68">
        <v>23.2</v>
      </c>
      <c r="E552" s="68"/>
      <c r="F552" s="68">
        <f t="shared" si="48"/>
        <v>570.30000000000007</v>
      </c>
      <c r="G552" s="45">
        <f t="shared" si="51"/>
        <v>2.4634510344291342E-3</v>
      </c>
      <c r="H552" s="254">
        <f t="shared" si="53"/>
        <v>10.914073462934835</v>
      </c>
      <c r="I552" s="43">
        <f t="shared" si="52"/>
        <v>2.4010961618456639</v>
      </c>
      <c r="J552" s="43">
        <v>4.679810144339779</v>
      </c>
      <c r="K552" s="43">
        <v>0.1552499771111179</v>
      </c>
      <c r="L552" s="45">
        <f t="shared" si="49"/>
        <v>3.1825757927812372E-2</v>
      </c>
    </row>
    <row r="553" spans="1:12" x14ac:dyDescent="0.25">
      <c r="A553" s="48">
        <f t="shared" si="50"/>
        <v>173</v>
      </c>
      <c r="B553" s="46" t="s">
        <v>1373</v>
      </c>
      <c r="C553" s="68">
        <v>536.29999999999995</v>
      </c>
      <c r="D553" s="68"/>
      <c r="E553" s="68">
        <v>85.9</v>
      </c>
      <c r="F553" s="68">
        <f t="shared" si="48"/>
        <v>622.19999999999993</v>
      </c>
      <c r="G553" s="45">
        <f t="shared" si="51"/>
        <v>2.6876367414024318E-3</v>
      </c>
      <c r="H553" s="254">
        <f t="shared" si="53"/>
        <v>11.907305819109332</v>
      </c>
      <c r="I553" s="43">
        <f t="shared" si="52"/>
        <v>2.6196072802040531</v>
      </c>
      <c r="J553" s="43">
        <v>5.1056950233354543</v>
      </c>
      <c r="K553" s="43">
        <v>0.16937846003601181</v>
      </c>
      <c r="L553" s="45">
        <f t="shared" si="49"/>
        <v>3.1825757927812365E-2</v>
      </c>
    </row>
    <row r="554" spans="1:12" x14ac:dyDescent="0.25">
      <c r="A554" s="48">
        <f t="shared" si="50"/>
        <v>174</v>
      </c>
      <c r="B554" s="46" t="s">
        <v>1374</v>
      </c>
      <c r="C554" s="68">
        <v>523.03</v>
      </c>
      <c r="D554" s="68"/>
      <c r="E554" s="68"/>
      <c r="F554" s="68">
        <f t="shared" si="48"/>
        <v>523.03</v>
      </c>
      <c r="G554" s="45">
        <f t="shared" si="51"/>
        <v>2.2592649386944936E-3</v>
      </c>
      <c r="H554" s="254">
        <f t="shared" si="53"/>
        <v>10.009447384392084</v>
      </c>
      <c r="I554" s="43">
        <f t="shared" si="52"/>
        <v>2.2020784245662584</v>
      </c>
      <c r="J554" s="43">
        <v>4.2919184636051799</v>
      </c>
      <c r="K554" s="43">
        <v>0.14238189642017882</v>
      </c>
      <c r="L554" s="45">
        <f t="shared" si="49"/>
        <v>3.1825757927812365E-2</v>
      </c>
    </row>
    <row r="555" spans="1:12" x14ac:dyDescent="0.25">
      <c r="A555" s="48">
        <f t="shared" si="50"/>
        <v>175</v>
      </c>
      <c r="B555" s="46" t="s">
        <v>1375</v>
      </c>
      <c r="C555" s="68">
        <v>628.20000000000005</v>
      </c>
      <c r="D555" s="68"/>
      <c r="E555" s="68">
        <v>93.9</v>
      </c>
      <c r="F555" s="68">
        <f t="shared" si="48"/>
        <v>722.1</v>
      </c>
      <c r="G555" s="45">
        <f t="shared" si="51"/>
        <v>3.1191618305475674E-3</v>
      </c>
      <c r="H555" s="254">
        <f t="shared" si="53"/>
        <v>13.819134574057941</v>
      </c>
      <c r="I555" s="43">
        <f t="shared" si="52"/>
        <v>3.0402096062927471</v>
      </c>
      <c r="J555" s="43">
        <v>5.9254618713444751</v>
      </c>
      <c r="K555" s="43">
        <v>0.19657374797814872</v>
      </c>
      <c r="L555" s="45">
        <f t="shared" si="49"/>
        <v>3.1825757927812372E-2</v>
      </c>
    </row>
    <row r="556" spans="1:12" x14ac:dyDescent="0.25">
      <c r="A556" s="48">
        <f t="shared" si="50"/>
        <v>176</v>
      </c>
      <c r="B556" s="46" t="s">
        <v>1376</v>
      </c>
      <c r="C556" s="68">
        <v>570.4</v>
      </c>
      <c r="D556" s="68"/>
      <c r="E556" s="68"/>
      <c r="F556" s="68">
        <f t="shared" si="48"/>
        <v>570.4</v>
      </c>
      <c r="G556" s="45">
        <f t="shared" si="51"/>
        <v>2.4638829914753252E-3</v>
      </c>
      <c r="H556" s="254">
        <f t="shared" si="53"/>
        <v>10.91598720543228</v>
      </c>
      <c r="I556" s="43">
        <f t="shared" si="52"/>
        <v>2.4015171851951016</v>
      </c>
      <c r="J556" s="43">
        <v>4.6806307317752225</v>
      </c>
      <c r="K556" s="43">
        <v>0.15527719962157047</v>
      </c>
      <c r="L556" s="45">
        <f t="shared" si="49"/>
        <v>3.1825757927812365E-2</v>
      </c>
    </row>
    <row r="557" spans="1:12" x14ac:dyDescent="0.25">
      <c r="A557" s="48">
        <f t="shared" si="50"/>
        <v>177</v>
      </c>
      <c r="B557" s="46" t="s">
        <v>1377</v>
      </c>
      <c r="C557" s="68">
        <v>672.28</v>
      </c>
      <c r="D557" s="68">
        <v>45.9</v>
      </c>
      <c r="E557" s="68"/>
      <c r="F557" s="68">
        <f t="shared" si="48"/>
        <v>718.18</v>
      </c>
      <c r="G557" s="45">
        <f t="shared" si="51"/>
        <v>3.102229114336867E-3</v>
      </c>
      <c r="H557" s="254">
        <f t="shared" si="53"/>
        <v>13.744115868158055</v>
      </c>
      <c r="I557" s="43">
        <f t="shared" si="52"/>
        <v>3.023705490994772</v>
      </c>
      <c r="J557" s="43">
        <v>5.8932948438750508</v>
      </c>
      <c r="K557" s="43">
        <v>0.19550662556840723</v>
      </c>
      <c r="L557" s="45">
        <f t="shared" si="49"/>
        <v>3.1825757927812365E-2</v>
      </c>
    </row>
    <row r="558" spans="1:12" x14ac:dyDescent="0.25">
      <c r="A558" s="48">
        <f t="shared" si="50"/>
        <v>178</v>
      </c>
      <c r="B558" s="46" t="s">
        <v>1378</v>
      </c>
      <c r="C558" s="68">
        <v>862.5</v>
      </c>
      <c r="D558" s="68"/>
      <c r="E558" s="68"/>
      <c r="F558" s="68">
        <f t="shared" si="48"/>
        <v>862.5</v>
      </c>
      <c r="G558" s="45">
        <f t="shared" si="51"/>
        <v>3.7256295234001893E-3</v>
      </c>
      <c r="H558" s="254">
        <f t="shared" si="53"/>
        <v>16.506029040472196</v>
      </c>
      <c r="I558" s="43">
        <f t="shared" si="52"/>
        <v>3.6313263889038834</v>
      </c>
      <c r="J558" s="43">
        <v>7.0775666307085014</v>
      </c>
      <c r="K558" s="43">
        <v>0.23479415265358436</v>
      </c>
      <c r="L558" s="45">
        <f t="shared" si="49"/>
        <v>3.1825757927812365E-2</v>
      </c>
    </row>
    <row r="559" spans="1:12" x14ac:dyDescent="0.25">
      <c r="A559" s="48">
        <f t="shared" si="50"/>
        <v>179</v>
      </c>
      <c r="B559" s="46" t="s">
        <v>1379</v>
      </c>
      <c r="C559" s="68">
        <v>693.7</v>
      </c>
      <c r="D559" s="68">
        <v>26.4</v>
      </c>
      <c r="E559" s="68"/>
      <c r="F559" s="68">
        <f t="shared" si="48"/>
        <v>720.1</v>
      </c>
      <c r="G559" s="45">
        <f t="shared" si="51"/>
        <v>3.1105226896237406E-3</v>
      </c>
      <c r="H559" s="254">
        <f t="shared" si="53"/>
        <v>13.780859724109019</v>
      </c>
      <c r="I559" s="43">
        <f t="shared" si="52"/>
        <v>3.0317891393039842</v>
      </c>
      <c r="J559" s="43">
        <v>5.9090501226355849</v>
      </c>
      <c r="K559" s="43">
        <v>0.19602929776909694</v>
      </c>
      <c r="L559" s="45">
        <f t="shared" si="49"/>
        <v>3.1825757927812365E-2</v>
      </c>
    </row>
    <row r="560" spans="1:12" x14ac:dyDescent="0.25">
      <c r="A560" s="48">
        <f t="shared" si="50"/>
        <v>180</v>
      </c>
      <c r="B560" s="46" t="s">
        <v>1380</v>
      </c>
      <c r="C560" s="68">
        <v>689.6</v>
      </c>
      <c r="D560" s="68"/>
      <c r="E560" s="68"/>
      <c r="F560" s="68">
        <f t="shared" si="48"/>
        <v>689.6</v>
      </c>
      <c r="G560" s="45">
        <f t="shared" si="51"/>
        <v>2.9787757905353862E-3</v>
      </c>
      <c r="H560" s="254">
        <f t="shared" si="53"/>
        <v>13.197168262387974</v>
      </c>
      <c r="I560" s="43">
        <f t="shared" si="52"/>
        <v>2.9033770177253544</v>
      </c>
      <c r="J560" s="43">
        <v>5.658770954825024</v>
      </c>
      <c r="K560" s="43">
        <v>0.18772643208105716</v>
      </c>
      <c r="L560" s="45">
        <f t="shared" si="49"/>
        <v>3.1825757927812372E-2</v>
      </c>
    </row>
    <row r="561" spans="1:12" x14ac:dyDescent="0.25">
      <c r="A561" s="48">
        <f t="shared" si="50"/>
        <v>181</v>
      </c>
      <c r="B561" s="46" t="s">
        <v>1381</v>
      </c>
      <c r="C561" s="68">
        <v>599</v>
      </c>
      <c r="D561" s="68"/>
      <c r="E561" s="68">
        <v>61.7</v>
      </c>
      <c r="F561" s="68">
        <f t="shared" si="48"/>
        <v>660.7</v>
      </c>
      <c r="G561" s="45">
        <f t="shared" si="51"/>
        <v>2.8539402041860931E-3</v>
      </c>
      <c r="H561" s="254">
        <f t="shared" si="53"/>
        <v>12.644096680626065</v>
      </c>
      <c r="I561" s="43">
        <f t="shared" si="52"/>
        <v>2.7817012697377343</v>
      </c>
      <c r="J561" s="43">
        <v>5.4216211859815742</v>
      </c>
      <c r="K561" s="43">
        <v>0.17985912656025879</v>
      </c>
      <c r="L561" s="45">
        <f t="shared" si="49"/>
        <v>3.1825757927812365E-2</v>
      </c>
    </row>
    <row r="562" spans="1:12" x14ac:dyDescent="0.25">
      <c r="A562" s="48">
        <f t="shared" si="50"/>
        <v>182</v>
      </c>
      <c r="B562" s="46" t="s">
        <v>1382</v>
      </c>
      <c r="C562" s="68">
        <v>502.6</v>
      </c>
      <c r="D562" s="68"/>
      <c r="E562" s="68">
        <v>53.9</v>
      </c>
      <c r="F562" s="68">
        <f t="shared" si="48"/>
        <v>556.5</v>
      </c>
      <c r="G562" s="45">
        <f t="shared" si="51"/>
        <v>2.403840962054731E-3</v>
      </c>
      <c r="H562" s="254">
        <f t="shared" si="53"/>
        <v>10.649976998287279</v>
      </c>
      <c r="I562" s="43">
        <f t="shared" si="52"/>
        <v>2.3429949396232015</v>
      </c>
      <c r="J562" s="43">
        <v>4.5665690782484427</v>
      </c>
      <c r="K562" s="43">
        <v>0.15149327066866053</v>
      </c>
      <c r="L562" s="45">
        <f t="shared" si="49"/>
        <v>3.1825757927812372E-2</v>
      </c>
    </row>
    <row r="563" spans="1:12" x14ac:dyDescent="0.25">
      <c r="A563" s="48">
        <f t="shared" si="50"/>
        <v>183</v>
      </c>
      <c r="B563" s="46" t="s">
        <v>1383</v>
      </c>
      <c r="C563" s="68">
        <v>4995.63</v>
      </c>
      <c r="D563" s="68">
        <v>255.4</v>
      </c>
      <c r="E563" s="68">
        <v>189.6</v>
      </c>
      <c r="F563" s="68">
        <f t="shared" si="48"/>
        <v>5440.63</v>
      </c>
      <c r="G563" s="45">
        <f t="shared" si="51"/>
        <v>2.3501184642199156E-2</v>
      </c>
      <c r="H563" s="254">
        <f t="shared" si="53"/>
        <v>104.11964843879913</v>
      </c>
      <c r="I563" s="43">
        <f t="shared" si="52"/>
        <v>22.90632265653581</v>
      </c>
      <c r="J563" s="43">
        <v>44.645126189022143</v>
      </c>
      <c r="K563" s="43">
        <v>1.4810760704367196</v>
      </c>
      <c r="L563" s="45">
        <f t="shared" si="49"/>
        <v>3.1825757927812365E-2</v>
      </c>
    </row>
    <row r="564" spans="1:12" x14ac:dyDescent="0.25">
      <c r="A564" s="48">
        <f t="shared" si="50"/>
        <v>184</v>
      </c>
      <c r="B564" s="46" t="s">
        <v>1384</v>
      </c>
      <c r="C564" s="68">
        <v>574.70000000000005</v>
      </c>
      <c r="D564" s="68">
        <v>14</v>
      </c>
      <c r="E564" s="68"/>
      <c r="F564" s="68">
        <f t="shared" si="48"/>
        <v>588.70000000000005</v>
      </c>
      <c r="G564" s="45">
        <f t="shared" si="51"/>
        <v>2.5429311309283381E-3</v>
      </c>
      <c r="H564" s="254">
        <f t="shared" si="53"/>
        <v>11.266202082464908</v>
      </c>
      <c r="I564" s="43">
        <f t="shared" si="52"/>
        <v>2.4785644581422797</v>
      </c>
      <c r="J564" s="43">
        <v>4.8307982324615599</v>
      </c>
      <c r="K564" s="43">
        <v>0.16025891903439435</v>
      </c>
      <c r="L564" s="45">
        <f t="shared" si="49"/>
        <v>3.1825757927812372E-2</v>
      </c>
    </row>
    <row r="565" spans="1:12" x14ac:dyDescent="0.25">
      <c r="A565" s="48">
        <f t="shared" si="50"/>
        <v>185</v>
      </c>
      <c r="B565" s="46" t="s">
        <v>1385</v>
      </c>
      <c r="C565" s="68">
        <v>666.7</v>
      </c>
      <c r="D565" s="68"/>
      <c r="E565" s="68">
        <v>37.9</v>
      </c>
      <c r="F565" s="68">
        <f t="shared" si="48"/>
        <v>704.6</v>
      </c>
      <c r="G565" s="45">
        <f t="shared" si="51"/>
        <v>3.0435693474640852E-3</v>
      </c>
      <c r="H565" s="254">
        <f t="shared" si="53"/>
        <v>13.484229637004882</v>
      </c>
      <c r="I565" s="43">
        <f t="shared" si="52"/>
        <v>2.9665305201410739</v>
      </c>
      <c r="J565" s="43">
        <v>5.7818590701416932</v>
      </c>
      <c r="K565" s="43">
        <v>0.19180980864894559</v>
      </c>
      <c r="L565" s="45">
        <f t="shared" si="49"/>
        <v>3.1825757927812365E-2</v>
      </c>
    </row>
    <row r="566" spans="1:12" x14ac:dyDescent="0.25">
      <c r="A566" s="48">
        <f t="shared" si="50"/>
        <v>186</v>
      </c>
      <c r="B566" s="46" t="s">
        <v>1386</v>
      </c>
      <c r="C566" s="68">
        <v>663.6</v>
      </c>
      <c r="D566" s="68"/>
      <c r="E566" s="68"/>
      <c r="F566" s="68">
        <f t="shared" si="48"/>
        <v>663.6</v>
      </c>
      <c r="G566" s="45">
        <f t="shared" si="51"/>
        <v>2.8664669585256415E-3</v>
      </c>
      <c r="H566" s="254">
        <f t="shared" si="53"/>
        <v>12.699595213052001</v>
      </c>
      <c r="I566" s="43">
        <f t="shared" si="52"/>
        <v>2.7939109468714403</v>
      </c>
      <c r="J566" s="43">
        <v>5.4454182216094624</v>
      </c>
      <c r="K566" s="43">
        <v>0.18064857936338385</v>
      </c>
      <c r="L566" s="45">
        <f t="shared" si="49"/>
        <v>3.1825757927812372E-2</v>
      </c>
    </row>
    <row r="567" spans="1:12" x14ac:dyDescent="0.25">
      <c r="A567" s="48">
        <f t="shared" si="50"/>
        <v>187</v>
      </c>
      <c r="B567" s="46" t="s">
        <v>1387</v>
      </c>
      <c r="C567" s="68">
        <v>693.2</v>
      </c>
      <c r="D567" s="68"/>
      <c r="E567" s="68"/>
      <c r="F567" s="68">
        <f t="shared" si="48"/>
        <v>693.2</v>
      </c>
      <c r="G567" s="45">
        <f t="shared" si="51"/>
        <v>2.9943262441982739E-3</v>
      </c>
      <c r="H567" s="254">
        <f t="shared" si="53"/>
        <v>13.266062992296032</v>
      </c>
      <c r="I567" s="43">
        <f t="shared" si="52"/>
        <v>2.918533858305127</v>
      </c>
      <c r="J567" s="43">
        <v>5.6883121025010244</v>
      </c>
      <c r="K567" s="43">
        <v>0.18870644245735038</v>
      </c>
      <c r="L567" s="45">
        <f t="shared" si="49"/>
        <v>3.1825757927812365E-2</v>
      </c>
    </row>
    <row r="568" spans="1:12" x14ac:dyDescent="0.25">
      <c r="A568" s="48">
        <f t="shared" si="50"/>
        <v>188</v>
      </c>
      <c r="B568" s="46" t="s">
        <v>1388</v>
      </c>
      <c r="C568" s="68">
        <v>777.3</v>
      </c>
      <c r="D568" s="68"/>
      <c r="E568" s="68">
        <v>88.3</v>
      </c>
      <c r="F568" s="68">
        <f t="shared" si="48"/>
        <v>865.59999999999991</v>
      </c>
      <c r="G568" s="45">
        <f t="shared" si="51"/>
        <v>3.7390201918321201E-3</v>
      </c>
      <c r="H568" s="254">
        <f t="shared" si="53"/>
        <v>16.565355057893022</v>
      </c>
      <c r="I568" s="43">
        <f t="shared" si="52"/>
        <v>3.6443781127364647</v>
      </c>
      <c r="J568" s="43">
        <v>7.1030048412072793</v>
      </c>
      <c r="K568" s="43">
        <v>0.23563805047761463</v>
      </c>
      <c r="L568" s="45">
        <f t="shared" si="49"/>
        <v>3.1825757927812365E-2</v>
      </c>
    </row>
    <row r="569" spans="1:12" x14ac:dyDescent="0.25">
      <c r="A569" s="48">
        <f t="shared" si="50"/>
        <v>189</v>
      </c>
      <c r="B569" s="46" t="s">
        <v>1389</v>
      </c>
      <c r="C569" s="68">
        <v>635.6</v>
      </c>
      <c r="D569" s="68"/>
      <c r="E569" s="68"/>
      <c r="F569" s="68">
        <f t="shared" si="48"/>
        <v>635.6</v>
      </c>
      <c r="G569" s="45">
        <f t="shared" si="51"/>
        <v>2.7455189855920699E-3</v>
      </c>
      <c r="H569" s="254">
        <f t="shared" si="53"/>
        <v>12.163747313767105</v>
      </c>
      <c r="I569" s="43">
        <f t="shared" si="52"/>
        <v>2.6760244090287633</v>
      </c>
      <c r="J569" s="43">
        <v>5.2156537396850133</v>
      </c>
      <c r="K569" s="43">
        <v>0.17302627643665883</v>
      </c>
      <c r="L569" s="45">
        <f t="shared" si="49"/>
        <v>3.1825757927812372E-2</v>
      </c>
    </row>
    <row r="570" spans="1:12" x14ac:dyDescent="0.25">
      <c r="A570" s="48">
        <f t="shared" si="50"/>
        <v>190</v>
      </c>
      <c r="B570" s="46" t="s">
        <v>1390</v>
      </c>
      <c r="C570" s="68">
        <v>504.2</v>
      </c>
      <c r="D570" s="68"/>
      <c r="E570" s="68"/>
      <c r="F570" s="68">
        <f t="shared" si="48"/>
        <v>504.2</v>
      </c>
      <c r="G570" s="45">
        <f t="shared" si="51"/>
        <v>2.177927426896667E-3</v>
      </c>
      <c r="H570" s="254">
        <f t="shared" si="53"/>
        <v>9.649089672122992</v>
      </c>
      <c r="I570" s="43">
        <f t="shared" si="52"/>
        <v>2.1227997278670583</v>
      </c>
      <c r="J570" s="43">
        <v>4.1374018495109866</v>
      </c>
      <c r="K570" s="43">
        <v>0.13725589770195623</v>
      </c>
      <c r="L570" s="45">
        <f t="shared" si="49"/>
        <v>3.1825757927812365E-2</v>
      </c>
    </row>
    <row r="571" spans="1:12" x14ac:dyDescent="0.25">
      <c r="A571" s="48">
        <f t="shared" si="50"/>
        <v>191</v>
      </c>
      <c r="B571" s="46" t="s">
        <v>1391</v>
      </c>
      <c r="C571" s="68">
        <v>166</v>
      </c>
      <c r="D571" s="68"/>
      <c r="E571" s="68"/>
      <c r="F571" s="68">
        <f t="shared" si="48"/>
        <v>166</v>
      </c>
      <c r="G571" s="45">
        <f t="shared" si="51"/>
        <v>7.1704869667760165E-4</v>
      </c>
      <c r="H571" s="254">
        <f t="shared" si="53"/>
        <v>3.1768125457604461</v>
      </c>
      <c r="I571" s="43">
        <f t="shared" si="52"/>
        <v>0.69889876006729812</v>
      </c>
      <c r="J571" s="43">
        <v>1.3621751428378102</v>
      </c>
      <c r="K571" s="43">
        <v>4.5189367351298561E-2</v>
      </c>
      <c r="L571" s="45">
        <f t="shared" si="49"/>
        <v>3.1825757927812365E-2</v>
      </c>
    </row>
    <row r="572" spans="1:12" x14ac:dyDescent="0.25">
      <c r="A572" s="48">
        <f t="shared" si="50"/>
        <v>192</v>
      </c>
      <c r="B572" s="46" t="s">
        <v>1392</v>
      </c>
      <c r="C572" s="68">
        <v>588.9</v>
      </c>
      <c r="D572" s="68"/>
      <c r="E572" s="68"/>
      <c r="F572" s="68">
        <f t="shared" ref="F572:F635" si="54">C572+D572+E572</f>
        <v>588.9</v>
      </c>
      <c r="G572" s="45">
        <f t="shared" si="51"/>
        <v>2.5437950450207204E-3</v>
      </c>
      <c r="H572" s="254">
        <f t="shared" si="53"/>
        <v>11.270029567459799</v>
      </c>
      <c r="I572" s="43">
        <f t="shared" si="52"/>
        <v>2.479406504841156</v>
      </c>
      <c r="J572" s="43">
        <v>4.8324394073324486</v>
      </c>
      <c r="K572" s="43">
        <v>0.16031336405529953</v>
      </c>
      <c r="L572" s="45">
        <f t="shared" ref="L572:L635" si="55">(H572+I572+J572+K572)/F572</f>
        <v>3.1825757927812365E-2</v>
      </c>
    </row>
    <row r="573" spans="1:12" x14ac:dyDescent="0.25">
      <c r="A573" s="48">
        <f t="shared" ref="A573:A636" si="56">1+A572</f>
        <v>193</v>
      </c>
      <c r="B573" s="46" t="s">
        <v>1393</v>
      </c>
      <c r="C573" s="68">
        <v>659.3</v>
      </c>
      <c r="D573" s="68"/>
      <c r="E573" s="68"/>
      <c r="F573" s="68">
        <f t="shared" si="54"/>
        <v>659.3</v>
      </c>
      <c r="G573" s="45">
        <f t="shared" ref="G573:G636" si="57">1/$F$707*F573</f>
        <v>2.8478928055394141E-3</v>
      </c>
      <c r="H573" s="254">
        <f t="shared" si="53"/>
        <v>12.617304285661818</v>
      </c>
      <c r="I573" s="43">
        <f t="shared" ref="I573:I636" si="58">H573*0.22</f>
        <v>2.7758069428456</v>
      </c>
      <c r="J573" s="43">
        <v>5.4101329618853509</v>
      </c>
      <c r="K573" s="43">
        <v>0.1794780114139225</v>
      </c>
      <c r="L573" s="45">
        <f t="shared" si="55"/>
        <v>3.1825757927812365E-2</v>
      </c>
    </row>
    <row r="574" spans="1:12" x14ac:dyDescent="0.25">
      <c r="A574" s="48">
        <f t="shared" si="56"/>
        <v>194</v>
      </c>
      <c r="B574" s="46" t="s">
        <v>1394</v>
      </c>
      <c r="C574" s="68">
        <v>199.6</v>
      </c>
      <c r="D574" s="68"/>
      <c r="E574" s="68"/>
      <c r="F574" s="68">
        <f t="shared" si="54"/>
        <v>199.6</v>
      </c>
      <c r="G574" s="45">
        <f t="shared" si="57"/>
        <v>8.6218626419788723E-4</v>
      </c>
      <c r="H574" s="254">
        <f t="shared" ref="H574:H637" si="59">G574*4430.4</f>
        <v>3.8198300249023194</v>
      </c>
      <c r="I574" s="43">
        <f t="shared" si="58"/>
        <v>0.84036260547851027</v>
      </c>
      <c r="J574" s="43">
        <v>1.63789252114715</v>
      </c>
      <c r="K574" s="43">
        <v>5.4336130863368623E-2</v>
      </c>
      <c r="L574" s="45">
        <f t="shared" si="55"/>
        <v>3.1825757927812365E-2</v>
      </c>
    </row>
    <row r="575" spans="1:12" x14ac:dyDescent="0.25">
      <c r="A575" s="48">
        <f t="shared" si="56"/>
        <v>195</v>
      </c>
      <c r="B575" s="46" t="s">
        <v>1395</v>
      </c>
      <c r="C575" s="68">
        <v>826.4</v>
      </c>
      <c r="D575" s="68"/>
      <c r="E575" s="68"/>
      <c r="F575" s="68">
        <f t="shared" si="54"/>
        <v>826.4</v>
      </c>
      <c r="G575" s="45">
        <f t="shared" si="57"/>
        <v>3.5696930297251205E-3</v>
      </c>
      <c r="H575" s="254">
        <f t="shared" si="59"/>
        <v>15.815167998894172</v>
      </c>
      <c r="I575" s="43">
        <f t="shared" si="58"/>
        <v>3.4793369597567176</v>
      </c>
      <c r="J575" s="43">
        <v>6.78133456651305</v>
      </c>
      <c r="K575" s="43">
        <v>0.22496682638019955</v>
      </c>
      <c r="L575" s="45">
        <f t="shared" si="55"/>
        <v>3.1825757927812365E-2</v>
      </c>
    </row>
    <row r="576" spans="1:12" x14ac:dyDescent="0.25">
      <c r="A576" s="48">
        <f t="shared" si="56"/>
        <v>196</v>
      </c>
      <c r="B576" s="46" t="s">
        <v>1396</v>
      </c>
      <c r="C576" s="68">
        <v>582.70000000000005</v>
      </c>
      <c r="D576" s="68"/>
      <c r="E576" s="68">
        <v>61.9</v>
      </c>
      <c r="F576" s="68">
        <f t="shared" si="54"/>
        <v>644.6</v>
      </c>
      <c r="G576" s="45">
        <f t="shared" si="57"/>
        <v>2.7843951197492893E-3</v>
      </c>
      <c r="H576" s="254">
        <f t="shared" si="59"/>
        <v>12.335984138537251</v>
      </c>
      <c r="I576" s="43">
        <f t="shared" si="58"/>
        <v>2.713916510478195</v>
      </c>
      <c r="J576" s="43">
        <v>5.2895066088750147</v>
      </c>
      <c r="K576" s="43">
        <v>0.17547630237739187</v>
      </c>
      <c r="L576" s="45">
        <f t="shared" si="55"/>
        <v>3.1825757927812365E-2</v>
      </c>
    </row>
    <row r="577" spans="1:12" x14ac:dyDescent="0.25">
      <c r="A577" s="48">
        <f t="shared" si="56"/>
        <v>197</v>
      </c>
      <c r="B577" s="46" t="s">
        <v>1397</v>
      </c>
      <c r="C577" s="68">
        <v>358.4</v>
      </c>
      <c r="D577" s="68"/>
      <c r="E577" s="68">
        <v>54.6</v>
      </c>
      <c r="F577" s="68">
        <f t="shared" si="54"/>
        <v>413</v>
      </c>
      <c r="G577" s="45">
        <f t="shared" si="57"/>
        <v>1.7839826007701777E-3</v>
      </c>
      <c r="H577" s="254">
        <f t="shared" si="59"/>
        <v>7.9037565144521942</v>
      </c>
      <c r="I577" s="43">
        <f t="shared" si="58"/>
        <v>1.7388264331794827</v>
      </c>
      <c r="J577" s="43">
        <v>3.3890261083856363</v>
      </c>
      <c r="K577" s="43">
        <v>0.11242896816919459</v>
      </c>
      <c r="L577" s="45">
        <f t="shared" si="55"/>
        <v>3.1825757927812365E-2</v>
      </c>
    </row>
    <row r="578" spans="1:12" x14ac:dyDescent="0.25">
      <c r="A578" s="48">
        <f t="shared" si="56"/>
        <v>198</v>
      </c>
      <c r="B578" s="46" t="s">
        <v>1398</v>
      </c>
      <c r="C578" s="68">
        <v>708.8</v>
      </c>
      <c r="D578" s="68"/>
      <c r="E578" s="68">
        <v>106.4</v>
      </c>
      <c r="F578" s="68">
        <f t="shared" si="54"/>
        <v>815.19999999999993</v>
      </c>
      <c r="G578" s="45">
        <f t="shared" si="57"/>
        <v>3.5213138405516915E-3</v>
      </c>
      <c r="H578" s="254">
        <f t="shared" si="59"/>
        <v>15.600828839180213</v>
      </c>
      <c r="I578" s="43">
        <f t="shared" si="58"/>
        <v>3.4321823446196471</v>
      </c>
      <c r="J578" s="43">
        <v>6.6894287737432698</v>
      </c>
      <c r="K578" s="43">
        <v>0.22191790520950955</v>
      </c>
      <c r="L578" s="45">
        <f t="shared" si="55"/>
        <v>3.1825757927812365E-2</v>
      </c>
    </row>
    <row r="579" spans="1:12" x14ac:dyDescent="0.25">
      <c r="A579" s="48">
        <f t="shared" si="56"/>
        <v>199</v>
      </c>
      <c r="B579" s="46" t="s">
        <v>1399</v>
      </c>
      <c r="C579" s="68">
        <v>520.55999999999995</v>
      </c>
      <c r="D579" s="68">
        <v>21.1</v>
      </c>
      <c r="E579" s="68">
        <v>104.6</v>
      </c>
      <c r="F579" s="68">
        <f t="shared" si="54"/>
        <v>646.26</v>
      </c>
      <c r="G579" s="45">
        <f t="shared" si="57"/>
        <v>2.7915656067160652E-3</v>
      </c>
      <c r="H579" s="254">
        <f t="shared" si="59"/>
        <v>12.367752263994854</v>
      </c>
      <c r="I579" s="43">
        <f t="shared" si="58"/>
        <v>2.7209054980788681</v>
      </c>
      <c r="J579" s="43">
        <v>5.3031283603033925</v>
      </c>
      <c r="K579" s="43">
        <v>0.17592819605090484</v>
      </c>
      <c r="L579" s="45">
        <f t="shared" si="55"/>
        <v>3.1825757927812365E-2</v>
      </c>
    </row>
    <row r="580" spans="1:12" x14ac:dyDescent="0.25">
      <c r="A580" s="48">
        <f t="shared" si="56"/>
        <v>200</v>
      </c>
      <c r="B580" s="46" t="s">
        <v>1400</v>
      </c>
      <c r="C580" s="68">
        <v>468.6</v>
      </c>
      <c r="D580" s="68">
        <v>34.5</v>
      </c>
      <c r="E580" s="68">
        <v>198</v>
      </c>
      <c r="F580" s="68">
        <f t="shared" si="54"/>
        <v>701.1</v>
      </c>
      <c r="G580" s="45">
        <f t="shared" si="57"/>
        <v>3.0284508508473889E-3</v>
      </c>
      <c r="H580" s="254">
        <f t="shared" si="59"/>
        <v>13.417248649594271</v>
      </c>
      <c r="I580" s="43">
        <f t="shared" si="58"/>
        <v>2.9517947029107394</v>
      </c>
      <c r="J580" s="43">
        <v>5.7531385099011372</v>
      </c>
      <c r="K580" s="43">
        <v>0.19085702078310493</v>
      </c>
      <c r="L580" s="45">
        <f t="shared" si="55"/>
        <v>3.1825757927812372E-2</v>
      </c>
    </row>
    <row r="581" spans="1:12" x14ac:dyDescent="0.25">
      <c r="A581" s="48">
        <f t="shared" si="56"/>
        <v>201</v>
      </c>
      <c r="B581" s="46" t="s">
        <v>1401</v>
      </c>
      <c r="C581" s="68">
        <v>644.66</v>
      </c>
      <c r="D581" s="68"/>
      <c r="E581" s="68">
        <v>56.9</v>
      </c>
      <c r="F581" s="68">
        <f t="shared" si="54"/>
        <v>701.56</v>
      </c>
      <c r="G581" s="45">
        <f t="shared" si="57"/>
        <v>3.0304378532598686E-3</v>
      </c>
      <c r="H581" s="254">
        <f t="shared" si="59"/>
        <v>13.42605186508252</v>
      </c>
      <c r="I581" s="43">
        <f t="shared" si="58"/>
        <v>2.9537314103181544</v>
      </c>
      <c r="J581" s="43">
        <v>5.7569132121041813</v>
      </c>
      <c r="K581" s="43">
        <v>0.19098224433118682</v>
      </c>
      <c r="L581" s="45">
        <f t="shared" si="55"/>
        <v>3.1825757927812372E-2</v>
      </c>
    </row>
    <row r="582" spans="1:12" x14ac:dyDescent="0.25">
      <c r="A582" s="48">
        <f t="shared" si="56"/>
        <v>202</v>
      </c>
      <c r="B582" s="46" t="s">
        <v>1402</v>
      </c>
      <c r="C582" s="68">
        <v>665.3</v>
      </c>
      <c r="D582" s="68"/>
      <c r="E582" s="68"/>
      <c r="F582" s="68">
        <f t="shared" si="54"/>
        <v>665.3</v>
      </c>
      <c r="G582" s="45">
        <f t="shared" si="57"/>
        <v>2.8738102283108937E-3</v>
      </c>
      <c r="H582" s="254">
        <f t="shared" si="59"/>
        <v>12.732128835508583</v>
      </c>
      <c r="I582" s="43">
        <f t="shared" si="58"/>
        <v>2.8010683438118882</v>
      </c>
      <c r="J582" s="43">
        <v>5.4593682080120187</v>
      </c>
      <c r="K582" s="43">
        <v>0.18111136204107789</v>
      </c>
      <c r="L582" s="45">
        <f t="shared" si="55"/>
        <v>3.1825757927812372E-2</v>
      </c>
    </row>
    <row r="583" spans="1:12" x14ac:dyDescent="0.25">
      <c r="A583" s="48">
        <f t="shared" si="56"/>
        <v>203</v>
      </c>
      <c r="B583" s="46" t="s">
        <v>1403</v>
      </c>
      <c r="C583" s="68">
        <v>485.4</v>
      </c>
      <c r="D583" s="68"/>
      <c r="E583" s="68">
        <v>128.4</v>
      </c>
      <c r="F583" s="68">
        <f t="shared" si="54"/>
        <v>613.79999999999995</v>
      </c>
      <c r="G583" s="45">
        <f t="shared" si="57"/>
        <v>2.6513523495223608E-3</v>
      </c>
      <c r="H583" s="254">
        <f t="shared" si="59"/>
        <v>11.746551449323865</v>
      </c>
      <c r="I583" s="43">
        <f t="shared" si="58"/>
        <v>2.5842413188512503</v>
      </c>
      <c r="J583" s="43">
        <v>5.0367656787581199</v>
      </c>
      <c r="K583" s="43">
        <v>0.16709176915799429</v>
      </c>
      <c r="L583" s="45">
        <f t="shared" si="55"/>
        <v>3.1825757927812365E-2</v>
      </c>
    </row>
    <row r="584" spans="1:12" x14ac:dyDescent="0.25">
      <c r="A584" s="48">
        <f t="shared" si="56"/>
        <v>204</v>
      </c>
      <c r="B584" s="46" t="s">
        <v>1404</v>
      </c>
      <c r="C584" s="68">
        <v>704</v>
      </c>
      <c r="D584" s="68">
        <v>41.3</v>
      </c>
      <c r="E584" s="68">
        <v>161</v>
      </c>
      <c r="F584" s="68">
        <f t="shared" si="54"/>
        <v>906.3</v>
      </c>
      <c r="G584" s="45">
        <f t="shared" si="57"/>
        <v>3.91482670963199E-3</v>
      </c>
      <c r="H584" s="254">
        <f t="shared" si="59"/>
        <v>17.344248254353566</v>
      </c>
      <c r="I584" s="43">
        <f t="shared" si="58"/>
        <v>3.8157346159577847</v>
      </c>
      <c r="J584" s="43">
        <v>7.4369839274331762</v>
      </c>
      <c r="K584" s="43">
        <v>0.24671761223181851</v>
      </c>
      <c r="L584" s="45">
        <f t="shared" si="55"/>
        <v>3.1825757927812365E-2</v>
      </c>
    </row>
    <row r="585" spans="1:12" x14ac:dyDescent="0.25">
      <c r="A585" s="48">
        <f t="shared" si="56"/>
        <v>205</v>
      </c>
      <c r="B585" s="46" t="s">
        <v>1405</v>
      </c>
      <c r="C585" s="68">
        <v>745.99</v>
      </c>
      <c r="D585" s="68">
        <v>91.8</v>
      </c>
      <c r="E585" s="68">
        <v>153.19999999999999</v>
      </c>
      <c r="F585" s="68">
        <f t="shared" si="54"/>
        <v>990.99</v>
      </c>
      <c r="G585" s="45">
        <f t="shared" si="57"/>
        <v>4.2806511320514244E-3</v>
      </c>
      <c r="H585" s="254">
        <f t="shared" si="59"/>
        <v>18.964996775440628</v>
      </c>
      <c r="I585" s="43">
        <f t="shared" si="58"/>
        <v>4.1722992905969383</v>
      </c>
      <c r="J585" s="43">
        <v>8.131939426511094</v>
      </c>
      <c r="K585" s="43">
        <v>0.26977235633411661</v>
      </c>
      <c r="L585" s="45">
        <f t="shared" si="55"/>
        <v>3.1825757927812365E-2</v>
      </c>
    </row>
    <row r="586" spans="1:12" x14ac:dyDescent="0.25">
      <c r="A586" s="48">
        <f t="shared" si="56"/>
        <v>206</v>
      </c>
      <c r="B586" s="46" t="s">
        <v>1406</v>
      </c>
      <c r="C586" s="68">
        <v>675.4</v>
      </c>
      <c r="D586" s="68"/>
      <c r="E586" s="68">
        <v>182.9</v>
      </c>
      <c r="F586" s="68">
        <f t="shared" si="54"/>
        <v>858.3</v>
      </c>
      <c r="G586" s="45">
        <f t="shared" si="57"/>
        <v>3.7074873274601534E-3</v>
      </c>
      <c r="H586" s="254">
        <f t="shared" si="59"/>
        <v>16.425651855579464</v>
      </c>
      <c r="I586" s="43">
        <f t="shared" si="58"/>
        <v>3.6136434082274822</v>
      </c>
      <c r="J586" s="43">
        <v>7.0431019584198342</v>
      </c>
      <c r="K586" s="43">
        <v>0.2336508072145756</v>
      </c>
      <c r="L586" s="45">
        <f t="shared" si="55"/>
        <v>3.1825757927812372E-2</v>
      </c>
    </row>
    <row r="587" spans="1:12" x14ac:dyDescent="0.25">
      <c r="A587" s="48">
        <f t="shared" si="56"/>
        <v>207</v>
      </c>
      <c r="B587" s="46" t="s">
        <v>1407</v>
      </c>
      <c r="C587" s="68">
        <v>1034.8</v>
      </c>
      <c r="D587" s="68"/>
      <c r="E587" s="68">
        <v>19.3</v>
      </c>
      <c r="F587" s="68">
        <f t="shared" si="54"/>
        <v>1054.0999999999999</v>
      </c>
      <c r="G587" s="45">
        <f t="shared" si="57"/>
        <v>4.5532592239027701E-3</v>
      </c>
      <c r="H587" s="254">
        <f t="shared" si="59"/>
        <v>20.17275966557883</v>
      </c>
      <c r="I587" s="43">
        <f t="shared" si="58"/>
        <v>4.4380071264273431</v>
      </c>
      <c r="J587" s="43">
        <v>8.6498121570200937</v>
      </c>
      <c r="K587" s="43">
        <v>0.2869524826807458</v>
      </c>
      <c r="L587" s="45">
        <f t="shared" si="55"/>
        <v>3.1825757927812365E-2</v>
      </c>
    </row>
    <row r="588" spans="1:12" x14ac:dyDescent="0.25">
      <c r="A588" s="48">
        <f t="shared" si="56"/>
        <v>208</v>
      </c>
      <c r="B588" s="46" t="s">
        <v>1408</v>
      </c>
      <c r="C588" s="68">
        <v>910.15</v>
      </c>
      <c r="D588" s="68"/>
      <c r="E588" s="68">
        <v>91.5</v>
      </c>
      <c r="F588" s="68">
        <f t="shared" si="54"/>
        <v>1001.65</v>
      </c>
      <c r="G588" s="45">
        <f t="shared" si="57"/>
        <v>4.3266977531754196E-3</v>
      </c>
      <c r="H588" s="254">
        <f t="shared" si="59"/>
        <v>19.169001725668377</v>
      </c>
      <c r="I588" s="43">
        <f t="shared" si="58"/>
        <v>4.2171803796470426</v>
      </c>
      <c r="J588" s="43">
        <v>8.2194140471294741</v>
      </c>
      <c r="K588" s="43">
        <v>0.27267427594836263</v>
      </c>
      <c r="L588" s="45">
        <f t="shared" si="55"/>
        <v>3.1825757927812365E-2</v>
      </c>
    </row>
    <row r="589" spans="1:12" x14ac:dyDescent="0.25">
      <c r="A589" s="48">
        <f t="shared" si="56"/>
        <v>209</v>
      </c>
      <c r="B589" s="46" t="s">
        <v>1409</v>
      </c>
      <c r="C589" s="68">
        <v>712</v>
      </c>
      <c r="D589" s="68"/>
      <c r="E589" s="68"/>
      <c r="F589" s="68">
        <f t="shared" si="54"/>
        <v>712</v>
      </c>
      <c r="G589" s="45">
        <f t="shared" si="57"/>
        <v>3.0755341688822433E-3</v>
      </c>
      <c r="H589" s="254">
        <f t="shared" si="59"/>
        <v>13.625846581815889</v>
      </c>
      <c r="I589" s="43">
        <f t="shared" si="58"/>
        <v>2.9976862479994955</v>
      </c>
      <c r="J589" s="43">
        <v>5.8425825403645835</v>
      </c>
      <c r="K589" s="43">
        <v>0.19382427442243719</v>
      </c>
      <c r="L589" s="45">
        <f t="shared" si="55"/>
        <v>3.1825757927812372E-2</v>
      </c>
    </row>
    <row r="590" spans="1:12" x14ac:dyDescent="0.25">
      <c r="A590" s="48">
        <f t="shared" si="56"/>
        <v>210</v>
      </c>
      <c r="B590" s="46" t="s">
        <v>1410</v>
      </c>
      <c r="C590" s="68">
        <v>305.89999999999998</v>
      </c>
      <c r="D590" s="68"/>
      <c r="E590" s="68">
        <v>31.5</v>
      </c>
      <c r="F590" s="68">
        <f t="shared" si="54"/>
        <v>337.4</v>
      </c>
      <c r="G590" s="45">
        <f t="shared" si="57"/>
        <v>1.4574230738495348E-3</v>
      </c>
      <c r="H590" s="254">
        <f t="shared" si="59"/>
        <v>6.4569671863829781</v>
      </c>
      <c r="I590" s="43">
        <f t="shared" si="58"/>
        <v>1.4205327810042552</v>
      </c>
      <c r="J590" s="43">
        <v>2.7686620071896213</v>
      </c>
      <c r="K590" s="43">
        <v>9.1848750267036941E-2</v>
      </c>
      <c r="L590" s="45">
        <f t="shared" si="55"/>
        <v>3.1825757927812372E-2</v>
      </c>
    </row>
    <row r="591" spans="1:12" x14ac:dyDescent="0.25">
      <c r="A591" s="48">
        <f t="shared" si="56"/>
        <v>211</v>
      </c>
      <c r="B591" s="46" t="s">
        <v>1411</v>
      </c>
      <c r="C591" s="68">
        <v>687.07</v>
      </c>
      <c r="D591" s="68"/>
      <c r="E591" s="68">
        <v>16.899999999999999</v>
      </c>
      <c r="F591" s="68">
        <f t="shared" si="54"/>
        <v>703.97</v>
      </c>
      <c r="G591" s="45">
        <f t="shared" si="57"/>
        <v>3.04084801807308E-3</v>
      </c>
      <c r="H591" s="254">
        <f t="shared" si="59"/>
        <v>13.472173059270972</v>
      </c>
      <c r="I591" s="43">
        <f t="shared" si="58"/>
        <v>2.9638780730396137</v>
      </c>
      <c r="J591" s="43">
        <v>5.7766893692983938</v>
      </c>
      <c r="K591" s="43">
        <v>0.19163830683309427</v>
      </c>
      <c r="L591" s="45">
        <f t="shared" si="55"/>
        <v>3.1825757927812365E-2</v>
      </c>
    </row>
    <row r="592" spans="1:12" x14ac:dyDescent="0.25">
      <c r="A592" s="48">
        <f t="shared" si="56"/>
        <v>212</v>
      </c>
      <c r="B592" s="46" t="s">
        <v>1412</v>
      </c>
      <c r="C592" s="68">
        <v>884.9</v>
      </c>
      <c r="D592" s="68">
        <v>28.7</v>
      </c>
      <c r="E592" s="68"/>
      <c r="F592" s="68">
        <f t="shared" si="54"/>
        <v>913.6</v>
      </c>
      <c r="G592" s="45">
        <f t="shared" si="57"/>
        <v>3.9463595740039572E-3</v>
      </c>
      <c r="H592" s="254">
        <f t="shared" si="59"/>
        <v>17.483951456667132</v>
      </c>
      <c r="I592" s="43">
        <f t="shared" si="58"/>
        <v>3.846469320466769</v>
      </c>
      <c r="J592" s="43">
        <v>7.496886810220623</v>
      </c>
      <c r="K592" s="43">
        <v>0.24870485549485757</v>
      </c>
      <c r="L592" s="45">
        <f t="shared" si="55"/>
        <v>3.1825757927812372E-2</v>
      </c>
    </row>
    <row r="593" spans="1:12" x14ac:dyDescent="0.25">
      <c r="A593" s="48">
        <f t="shared" si="56"/>
        <v>213</v>
      </c>
      <c r="B593" s="46" t="s">
        <v>1413</v>
      </c>
      <c r="C593" s="68">
        <v>534.6</v>
      </c>
      <c r="D593" s="68"/>
      <c r="E593" s="68">
        <v>68.599999999999994</v>
      </c>
      <c r="F593" s="68">
        <f t="shared" si="54"/>
        <v>603.20000000000005</v>
      </c>
      <c r="G593" s="45">
        <f t="shared" si="57"/>
        <v>2.6055649026260805E-3</v>
      </c>
      <c r="H593" s="254">
        <f t="shared" si="59"/>
        <v>11.543694744594585</v>
      </c>
      <c r="I593" s="43">
        <f t="shared" si="58"/>
        <v>2.5396128438108088</v>
      </c>
      <c r="J593" s="43">
        <v>4.9497834106010075</v>
      </c>
      <c r="K593" s="43">
        <v>0.16420618305001985</v>
      </c>
      <c r="L593" s="45">
        <f t="shared" si="55"/>
        <v>3.1825757927812365E-2</v>
      </c>
    </row>
    <row r="594" spans="1:12" x14ac:dyDescent="0.25">
      <c r="A594" s="48">
        <f t="shared" si="56"/>
        <v>214</v>
      </c>
      <c r="B594" s="46" t="s">
        <v>1414</v>
      </c>
      <c r="C594" s="68">
        <v>548.1</v>
      </c>
      <c r="D594" s="68"/>
      <c r="E594" s="68"/>
      <c r="F594" s="68">
        <f t="shared" si="54"/>
        <v>548.1</v>
      </c>
      <c r="G594" s="45">
        <f t="shared" si="57"/>
        <v>2.3675565701746595E-3</v>
      </c>
      <c r="H594" s="254">
        <f t="shared" si="59"/>
        <v>10.48922262850181</v>
      </c>
      <c r="I594" s="43">
        <f t="shared" si="58"/>
        <v>2.3076289782703983</v>
      </c>
      <c r="J594" s="43">
        <v>4.4976397336711074</v>
      </c>
      <c r="K594" s="43">
        <v>0.149206579790643</v>
      </c>
      <c r="L594" s="45">
        <f t="shared" si="55"/>
        <v>3.1825757927812365E-2</v>
      </c>
    </row>
    <row r="595" spans="1:12" x14ac:dyDescent="0.25">
      <c r="A595" s="48">
        <f t="shared" si="56"/>
        <v>215</v>
      </c>
      <c r="B595" s="46" t="s">
        <v>1415</v>
      </c>
      <c r="C595" s="68">
        <v>630.6</v>
      </c>
      <c r="D595" s="68">
        <v>114.7</v>
      </c>
      <c r="E595" s="68"/>
      <c r="F595" s="68">
        <f t="shared" si="54"/>
        <v>745.30000000000007</v>
      </c>
      <c r="G595" s="45">
        <f t="shared" si="57"/>
        <v>3.2193758652639551E-3</v>
      </c>
      <c r="H595" s="254">
        <f t="shared" si="59"/>
        <v>14.263122833465426</v>
      </c>
      <c r="I595" s="43">
        <f t="shared" si="58"/>
        <v>3.1378870233623934</v>
      </c>
      <c r="J595" s="43">
        <v>6.1158381563675901</v>
      </c>
      <c r="K595" s="43">
        <v>0.20288937040314953</v>
      </c>
      <c r="L595" s="45">
        <f t="shared" si="55"/>
        <v>3.1825757927812365E-2</v>
      </c>
    </row>
    <row r="596" spans="1:12" x14ac:dyDescent="0.25">
      <c r="A596" s="48">
        <f t="shared" si="56"/>
        <v>216</v>
      </c>
      <c r="B596" s="46" t="s">
        <v>1416</v>
      </c>
      <c r="C596" s="68">
        <v>473.1</v>
      </c>
      <c r="D596" s="68">
        <v>12.4</v>
      </c>
      <c r="E596" s="68">
        <v>260.39999999999998</v>
      </c>
      <c r="F596" s="68">
        <f t="shared" si="54"/>
        <v>745.9</v>
      </c>
      <c r="G596" s="45">
        <f t="shared" si="57"/>
        <v>3.2219676075411026E-3</v>
      </c>
      <c r="H596" s="254">
        <f t="shared" si="59"/>
        <v>14.2746052884501</v>
      </c>
      <c r="I596" s="43">
        <f t="shared" si="58"/>
        <v>3.140413163459022</v>
      </c>
      <c r="J596" s="43">
        <v>6.1207616809802561</v>
      </c>
      <c r="K596" s="43">
        <v>0.20305270546586501</v>
      </c>
      <c r="L596" s="45">
        <f t="shared" si="55"/>
        <v>3.1825757927812365E-2</v>
      </c>
    </row>
    <row r="597" spans="1:12" x14ac:dyDescent="0.25">
      <c r="A597" s="48">
        <f t="shared" si="56"/>
        <v>217</v>
      </c>
      <c r="B597" s="46" t="s">
        <v>1417</v>
      </c>
      <c r="C597" s="68">
        <v>986.7</v>
      </c>
      <c r="D597" s="68"/>
      <c r="E597" s="68">
        <v>215.4</v>
      </c>
      <c r="F597" s="68">
        <f t="shared" si="54"/>
        <v>1202.1000000000001</v>
      </c>
      <c r="G597" s="45">
        <f t="shared" si="57"/>
        <v>5.1925556522659337E-3</v>
      </c>
      <c r="H597" s="254">
        <f t="shared" si="59"/>
        <v>23.005098561798992</v>
      </c>
      <c r="I597" s="43">
        <f t="shared" si="58"/>
        <v>5.0611216835957782</v>
      </c>
      <c r="J597" s="43">
        <v>9.8642810000000001</v>
      </c>
      <c r="K597" s="43">
        <v>0.32724179815057836</v>
      </c>
      <c r="L597" s="45">
        <f t="shared" si="55"/>
        <v>3.1825757460731512E-2</v>
      </c>
    </row>
    <row r="598" spans="1:12" x14ac:dyDescent="0.25">
      <c r="A598" s="48">
        <f t="shared" si="56"/>
        <v>218</v>
      </c>
      <c r="B598" s="46" t="s">
        <v>1418</v>
      </c>
      <c r="C598" s="68">
        <v>648.20000000000005</v>
      </c>
      <c r="D598" s="68"/>
      <c r="E598" s="68"/>
      <c r="F598" s="68">
        <f t="shared" si="54"/>
        <v>648.20000000000005</v>
      </c>
      <c r="G598" s="45">
        <f t="shared" si="57"/>
        <v>2.799945573412177E-3</v>
      </c>
      <c r="H598" s="254">
        <f t="shared" si="59"/>
        <v>12.404878868445309</v>
      </c>
      <c r="I598" s="43">
        <f t="shared" si="58"/>
        <v>2.7290733510579681</v>
      </c>
      <c r="J598" s="43">
        <v>5.3190477565510159</v>
      </c>
      <c r="K598" s="43">
        <v>0.17645631275368512</v>
      </c>
      <c r="L598" s="45">
        <f t="shared" si="55"/>
        <v>3.1825757927812372E-2</v>
      </c>
    </row>
    <row r="599" spans="1:12" x14ac:dyDescent="0.25">
      <c r="A599" s="48">
        <f t="shared" si="56"/>
        <v>219</v>
      </c>
      <c r="B599" s="46" t="s">
        <v>1419</v>
      </c>
      <c r="C599" s="68">
        <v>696.9</v>
      </c>
      <c r="D599" s="68"/>
      <c r="E599" s="68">
        <v>42.8</v>
      </c>
      <c r="F599" s="68">
        <f t="shared" si="54"/>
        <v>739.69999999999993</v>
      </c>
      <c r="G599" s="45">
        <f t="shared" si="57"/>
        <v>3.1951862706772402E-3</v>
      </c>
      <c r="H599" s="254">
        <f t="shared" si="59"/>
        <v>14.155953253608445</v>
      </c>
      <c r="I599" s="43">
        <f t="shared" si="58"/>
        <v>3.114309715793858</v>
      </c>
      <c r="J599" s="43">
        <v>6.0698852599826996</v>
      </c>
      <c r="K599" s="43">
        <v>0.20136490981780447</v>
      </c>
      <c r="L599" s="45">
        <f t="shared" si="55"/>
        <v>3.1825757927812365E-2</v>
      </c>
    </row>
    <row r="600" spans="1:12" x14ac:dyDescent="0.25">
      <c r="A600" s="48">
        <f t="shared" si="56"/>
        <v>220</v>
      </c>
      <c r="B600" s="46" t="s">
        <v>1420</v>
      </c>
      <c r="C600" s="68">
        <v>686.9</v>
      </c>
      <c r="D600" s="68"/>
      <c r="E600" s="68">
        <v>111.8</v>
      </c>
      <c r="F600" s="68">
        <f t="shared" si="54"/>
        <v>798.69999999999993</v>
      </c>
      <c r="G600" s="45">
        <f t="shared" si="57"/>
        <v>3.4500409279301226E-3</v>
      </c>
      <c r="H600" s="254">
        <f t="shared" si="59"/>
        <v>15.285061327101614</v>
      </c>
      <c r="I600" s="43">
        <f t="shared" si="58"/>
        <v>3.3627134919623551</v>
      </c>
      <c r="J600" s="43">
        <v>6.554031846894933</v>
      </c>
      <c r="K600" s="43">
        <v>0.21742619098483226</v>
      </c>
      <c r="L600" s="45">
        <f t="shared" si="55"/>
        <v>3.1825757927812365E-2</v>
      </c>
    </row>
    <row r="601" spans="1:12" x14ac:dyDescent="0.25">
      <c r="A601" s="48">
        <f t="shared" si="56"/>
        <v>221</v>
      </c>
      <c r="B601" s="46" t="s">
        <v>1421</v>
      </c>
      <c r="C601" s="68">
        <v>6173.94</v>
      </c>
      <c r="D601" s="68">
        <v>111.6</v>
      </c>
      <c r="E601" s="68"/>
      <c r="F601" s="68">
        <f t="shared" si="54"/>
        <v>6285.54</v>
      </c>
      <c r="G601" s="45">
        <f t="shared" si="57"/>
        <v>2.7150832921174289E-2</v>
      </c>
      <c r="H601" s="254">
        <f t="shared" si="59"/>
        <v>120.28905017397057</v>
      </c>
      <c r="I601" s="43">
        <f t="shared" si="58"/>
        <v>26.463591038273524</v>
      </c>
      <c r="J601" s="43">
        <v>51.57835148983596</v>
      </c>
      <c r="K601" s="43">
        <v>1.7110817835016936</v>
      </c>
      <c r="L601" s="45">
        <f t="shared" si="55"/>
        <v>3.1825757927812372E-2</v>
      </c>
    </row>
    <row r="602" spans="1:12" x14ac:dyDescent="0.25">
      <c r="A602" s="48">
        <f t="shared" si="56"/>
        <v>222</v>
      </c>
      <c r="B602" s="46" t="s">
        <v>1422</v>
      </c>
      <c r="C602" s="68">
        <v>842.4</v>
      </c>
      <c r="D602" s="68">
        <v>158.5</v>
      </c>
      <c r="E602" s="68"/>
      <c r="F602" s="68">
        <f t="shared" si="54"/>
        <v>1000.9</v>
      </c>
      <c r="G602" s="45">
        <f t="shared" si="57"/>
        <v>4.3234580753289849E-3</v>
      </c>
      <c r="H602" s="254">
        <f t="shared" si="59"/>
        <v>19.154648656937532</v>
      </c>
      <c r="I602" s="43">
        <f t="shared" si="58"/>
        <v>4.2140227045262568</v>
      </c>
      <c r="J602" s="43">
        <v>8.2132596413636403</v>
      </c>
      <c r="K602" s="43">
        <v>0.27247010711996827</v>
      </c>
      <c r="L602" s="45">
        <f t="shared" si="55"/>
        <v>3.1825757927812372E-2</v>
      </c>
    </row>
    <row r="603" spans="1:12" x14ac:dyDescent="0.25">
      <c r="A603" s="48">
        <f t="shared" si="56"/>
        <v>223</v>
      </c>
      <c r="B603" s="46" t="s">
        <v>1423</v>
      </c>
      <c r="C603" s="68">
        <v>372.1</v>
      </c>
      <c r="D603" s="68"/>
      <c r="E603" s="68">
        <v>20.3</v>
      </c>
      <c r="F603" s="68">
        <f t="shared" si="54"/>
        <v>392.40000000000003</v>
      </c>
      <c r="G603" s="45">
        <f t="shared" si="57"/>
        <v>1.6949994492547645E-3</v>
      </c>
      <c r="H603" s="254">
        <f t="shared" si="59"/>
        <v>7.5095255599783082</v>
      </c>
      <c r="I603" s="43">
        <f t="shared" si="58"/>
        <v>1.6520956231952277</v>
      </c>
      <c r="J603" s="43">
        <v>3.2199850966840771</v>
      </c>
      <c r="K603" s="43">
        <v>0.10682113101596118</v>
      </c>
      <c r="L603" s="45">
        <f t="shared" si="55"/>
        <v>3.1825757927812365E-2</v>
      </c>
    </row>
    <row r="604" spans="1:12" x14ac:dyDescent="0.25">
      <c r="A604" s="48">
        <f t="shared" si="56"/>
        <v>224</v>
      </c>
      <c r="B604" s="46" t="s">
        <v>1424</v>
      </c>
      <c r="C604" s="68">
        <v>555.1</v>
      </c>
      <c r="D604" s="68"/>
      <c r="E604" s="68">
        <v>40.6</v>
      </c>
      <c r="F604" s="68">
        <f t="shared" si="54"/>
        <v>595.70000000000005</v>
      </c>
      <c r="G604" s="45">
        <f t="shared" si="57"/>
        <v>2.5731681241617311E-3</v>
      </c>
      <c r="H604" s="254">
        <f t="shared" si="59"/>
        <v>11.400164057286132</v>
      </c>
      <c r="I604" s="43">
        <f t="shared" si="58"/>
        <v>2.508036092602949</v>
      </c>
      <c r="J604" s="43">
        <v>4.888239352942672</v>
      </c>
      <c r="K604" s="43">
        <v>0.16216449476607561</v>
      </c>
      <c r="L604" s="45">
        <f t="shared" si="55"/>
        <v>3.1825757927812365E-2</v>
      </c>
    </row>
    <row r="605" spans="1:12" x14ac:dyDescent="0.25">
      <c r="A605" s="48">
        <f t="shared" si="56"/>
        <v>225</v>
      </c>
      <c r="B605" s="46" t="s">
        <v>1425</v>
      </c>
      <c r="C605" s="68">
        <v>538.45000000000005</v>
      </c>
      <c r="D605" s="68"/>
      <c r="E605" s="68">
        <v>37.799999999999997</v>
      </c>
      <c r="F605" s="68">
        <f t="shared" si="54"/>
        <v>576.25</v>
      </c>
      <c r="G605" s="45">
        <f t="shared" si="57"/>
        <v>2.4891524786775179E-3</v>
      </c>
      <c r="H605" s="254">
        <f t="shared" si="59"/>
        <v>11.027941141532875</v>
      </c>
      <c r="I605" s="43">
        <f t="shared" si="58"/>
        <v>2.4261470511372325</v>
      </c>
      <c r="J605" s="43">
        <v>4.7286350967487234</v>
      </c>
      <c r="K605" s="43">
        <v>0.15686971648304696</v>
      </c>
      <c r="L605" s="45">
        <f t="shared" si="55"/>
        <v>3.1825757927812372E-2</v>
      </c>
    </row>
    <row r="606" spans="1:12" x14ac:dyDescent="0.25">
      <c r="A606" s="48">
        <f t="shared" si="56"/>
        <v>226</v>
      </c>
      <c r="B606" s="46" t="s">
        <v>1426</v>
      </c>
      <c r="C606" s="68">
        <v>877.8</v>
      </c>
      <c r="D606" s="68"/>
      <c r="E606" s="68"/>
      <c r="F606" s="68">
        <f t="shared" si="54"/>
        <v>877.8</v>
      </c>
      <c r="G606" s="45">
        <f t="shared" si="57"/>
        <v>3.791718951467462E-3</v>
      </c>
      <c r="H606" s="254">
        <f t="shared" si="59"/>
        <v>16.798831642581444</v>
      </c>
      <c r="I606" s="43">
        <f t="shared" si="58"/>
        <v>3.6957429613679178</v>
      </c>
      <c r="J606" s="43">
        <v>7.2031165083315045</v>
      </c>
      <c r="K606" s="43">
        <v>0.23895919675283053</v>
      </c>
      <c r="L606" s="45">
        <f t="shared" si="55"/>
        <v>3.1825757927812365E-2</v>
      </c>
    </row>
    <row r="607" spans="1:12" x14ac:dyDescent="0.25">
      <c r="A607" s="48">
        <f t="shared" si="56"/>
        <v>227</v>
      </c>
      <c r="B607" s="46" t="s">
        <v>1427</v>
      </c>
      <c r="C607" s="68">
        <v>654.9</v>
      </c>
      <c r="D607" s="68">
        <v>53.4</v>
      </c>
      <c r="E607" s="68"/>
      <c r="F607" s="68">
        <f t="shared" si="54"/>
        <v>708.3</v>
      </c>
      <c r="G607" s="45">
        <f t="shared" si="57"/>
        <v>3.0595517581731638E-3</v>
      </c>
      <c r="H607" s="254">
        <f t="shared" si="59"/>
        <v>13.555038109410384</v>
      </c>
      <c r="I607" s="43">
        <f t="shared" si="58"/>
        <v>2.9821083840702847</v>
      </c>
      <c r="J607" s="43">
        <v>5.8122208052531379</v>
      </c>
      <c r="K607" s="43">
        <v>0.19281704153569137</v>
      </c>
      <c r="L607" s="45">
        <f t="shared" si="55"/>
        <v>3.1825757927812365E-2</v>
      </c>
    </row>
    <row r="608" spans="1:12" x14ac:dyDescent="0.25">
      <c r="A608" s="48">
        <f t="shared" si="56"/>
        <v>228</v>
      </c>
      <c r="B608" s="46" t="s">
        <v>1428</v>
      </c>
      <c r="C608" s="68">
        <v>392.4</v>
      </c>
      <c r="D608" s="68"/>
      <c r="E608" s="68">
        <v>19.899999999999999</v>
      </c>
      <c r="F608" s="68">
        <f t="shared" si="54"/>
        <v>412.29999999999995</v>
      </c>
      <c r="G608" s="45">
        <f t="shared" si="57"/>
        <v>1.780958901446838E-3</v>
      </c>
      <c r="H608" s="254">
        <f t="shared" si="59"/>
        <v>7.89036031697007</v>
      </c>
      <c r="I608" s="43">
        <f t="shared" si="58"/>
        <v>1.7358792697334153</v>
      </c>
      <c r="J608" s="43">
        <v>3.3832819963375242</v>
      </c>
      <c r="K608" s="43">
        <v>0.11223841059602647</v>
      </c>
      <c r="L608" s="45">
        <f t="shared" si="55"/>
        <v>3.1825757927812365E-2</v>
      </c>
    </row>
    <row r="609" spans="1:12" x14ac:dyDescent="0.25">
      <c r="A609" s="48">
        <f t="shared" si="56"/>
        <v>229</v>
      </c>
      <c r="B609" s="46" t="s">
        <v>1429</v>
      </c>
      <c r="C609" s="68">
        <v>598.14</v>
      </c>
      <c r="D609" s="68"/>
      <c r="E609" s="68"/>
      <c r="F609" s="68">
        <f t="shared" si="54"/>
        <v>598.14</v>
      </c>
      <c r="G609" s="45">
        <f t="shared" si="57"/>
        <v>2.5837078760887989E-3</v>
      </c>
      <c r="H609" s="254">
        <f t="shared" si="59"/>
        <v>11.446859374223814</v>
      </c>
      <c r="I609" s="43">
        <f t="shared" si="58"/>
        <v>2.518309062329239</v>
      </c>
      <c r="J609" s="43">
        <v>4.9082616863675161</v>
      </c>
      <c r="K609" s="43">
        <v>0.16282872402111878</v>
      </c>
      <c r="L609" s="45">
        <f t="shared" si="55"/>
        <v>3.1825757927812365E-2</v>
      </c>
    </row>
    <row r="610" spans="1:12" x14ac:dyDescent="0.25">
      <c r="A610" s="48">
        <f t="shared" si="56"/>
        <v>230</v>
      </c>
      <c r="B610" s="46" t="s">
        <v>1430</v>
      </c>
      <c r="C610" s="68">
        <v>388.6</v>
      </c>
      <c r="D610" s="68"/>
      <c r="E610" s="68"/>
      <c r="F610" s="68">
        <f t="shared" si="54"/>
        <v>388.6</v>
      </c>
      <c r="G610" s="45">
        <f t="shared" si="57"/>
        <v>1.678585081499494E-3</v>
      </c>
      <c r="H610" s="254">
        <f t="shared" si="59"/>
        <v>7.4368033450753579</v>
      </c>
      <c r="I610" s="43">
        <f t="shared" si="58"/>
        <v>1.6360967359165788</v>
      </c>
      <c r="J610" s="43">
        <v>3.1888027741371872</v>
      </c>
      <c r="K610" s="43">
        <v>0.10578667561876277</v>
      </c>
      <c r="L610" s="45">
        <f t="shared" si="55"/>
        <v>3.1825757927812372E-2</v>
      </c>
    </row>
    <row r="611" spans="1:12" x14ac:dyDescent="0.25">
      <c r="A611" s="48">
        <f t="shared" si="56"/>
        <v>231</v>
      </c>
      <c r="B611" s="46" t="s">
        <v>1431</v>
      </c>
      <c r="C611" s="68">
        <v>634.1</v>
      </c>
      <c r="D611" s="68"/>
      <c r="E611" s="68"/>
      <c r="F611" s="68">
        <f t="shared" si="54"/>
        <v>634.1</v>
      </c>
      <c r="G611" s="45">
        <f t="shared" si="57"/>
        <v>2.7390396298992E-3</v>
      </c>
      <c r="H611" s="254">
        <f t="shared" si="59"/>
        <v>12.135041176305414</v>
      </c>
      <c r="I611" s="43">
        <f t="shared" si="58"/>
        <v>2.6697090587871912</v>
      </c>
      <c r="J611" s="43">
        <v>5.2033449281533466</v>
      </c>
      <c r="K611" s="43">
        <v>0.17261793877986997</v>
      </c>
      <c r="L611" s="45">
        <f t="shared" si="55"/>
        <v>3.1825757927812365E-2</v>
      </c>
    </row>
    <row r="612" spans="1:12" x14ac:dyDescent="0.25">
      <c r="A612" s="48">
        <f t="shared" si="56"/>
        <v>232</v>
      </c>
      <c r="B612" s="46" t="s">
        <v>1432</v>
      </c>
      <c r="C612" s="68">
        <v>629.6</v>
      </c>
      <c r="D612" s="68"/>
      <c r="E612" s="68">
        <v>82.9</v>
      </c>
      <c r="F612" s="68">
        <f t="shared" si="54"/>
        <v>712.5</v>
      </c>
      <c r="G612" s="45">
        <f t="shared" si="57"/>
        <v>3.0776939541131997E-3</v>
      </c>
      <c r="H612" s="254">
        <f t="shared" si="59"/>
        <v>13.635415294303119</v>
      </c>
      <c r="I612" s="43">
        <f t="shared" si="58"/>
        <v>2.9997913647466863</v>
      </c>
      <c r="J612" s="43">
        <v>5.8466854775418051</v>
      </c>
      <c r="K612" s="43">
        <v>0.19396038697470014</v>
      </c>
      <c r="L612" s="45">
        <f t="shared" si="55"/>
        <v>3.1825757927812372E-2</v>
      </c>
    </row>
    <row r="613" spans="1:12" x14ac:dyDescent="0.25">
      <c r="A613" s="48">
        <f t="shared" si="56"/>
        <v>233</v>
      </c>
      <c r="B613" s="46" t="s">
        <v>1433</v>
      </c>
      <c r="C613" s="68">
        <v>597.1</v>
      </c>
      <c r="D613" s="68"/>
      <c r="E613" s="68">
        <v>43.4</v>
      </c>
      <c r="F613" s="68">
        <f t="shared" si="54"/>
        <v>640.5</v>
      </c>
      <c r="G613" s="45">
        <f t="shared" si="57"/>
        <v>2.7666848808554447E-3</v>
      </c>
      <c r="H613" s="254">
        <f t="shared" si="59"/>
        <v>12.257520696141961</v>
      </c>
      <c r="I613" s="43">
        <f t="shared" si="58"/>
        <v>2.6966545531512316</v>
      </c>
      <c r="J613" s="43">
        <v>5.2558625240217918</v>
      </c>
      <c r="K613" s="43">
        <v>0.17436017944883569</v>
      </c>
      <c r="L613" s="45">
        <f t="shared" si="55"/>
        <v>3.1825757927812372E-2</v>
      </c>
    </row>
    <row r="614" spans="1:12" x14ac:dyDescent="0.25">
      <c r="A614" s="48">
        <f t="shared" si="56"/>
        <v>234</v>
      </c>
      <c r="B614" s="46" t="s">
        <v>1434</v>
      </c>
      <c r="C614" s="68">
        <v>589.5</v>
      </c>
      <c r="D614" s="68"/>
      <c r="E614" s="68">
        <v>28.2</v>
      </c>
      <c r="F614" s="68">
        <f t="shared" si="54"/>
        <v>617.70000000000005</v>
      </c>
      <c r="G614" s="45">
        <f t="shared" si="57"/>
        <v>2.6681986743238226E-3</v>
      </c>
      <c r="H614" s="254">
        <f t="shared" si="59"/>
        <v>11.821187406724263</v>
      </c>
      <c r="I614" s="43">
        <f t="shared" si="58"/>
        <v>2.6006612294793379</v>
      </c>
      <c r="J614" s="43">
        <v>5.0687685887404541</v>
      </c>
      <c r="K614" s="43">
        <v>0.16815344706564531</v>
      </c>
      <c r="L614" s="45">
        <f t="shared" si="55"/>
        <v>3.1825757927812365E-2</v>
      </c>
    </row>
    <row r="615" spans="1:12" x14ac:dyDescent="0.25">
      <c r="A615" s="48">
        <f t="shared" si="56"/>
        <v>235</v>
      </c>
      <c r="B615" s="46" t="s">
        <v>1435</v>
      </c>
      <c r="C615" s="68">
        <v>657.5</v>
      </c>
      <c r="D615" s="68"/>
      <c r="E615" s="68">
        <v>28.8</v>
      </c>
      <c r="F615" s="68">
        <f t="shared" si="54"/>
        <v>686.3</v>
      </c>
      <c r="G615" s="45">
        <f t="shared" si="57"/>
        <v>2.9645212080110723E-3</v>
      </c>
      <c r="H615" s="254">
        <f t="shared" si="59"/>
        <v>13.134014759972253</v>
      </c>
      <c r="I615" s="43">
        <f t="shared" si="58"/>
        <v>2.8894832471938958</v>
      </c>
      <c r="J615" s="43">
        <v>5.6316915694553558</v>
      </c>
      <c r="K615" s="43">
        <v>0.18682808923612168</v>
      </c>
      <c r="L615" s="45">
        <f t="shared" si="55"/>
        <v>3.1825757927812365E-2</v>
      </c>
    </row>
    <row r="616" spans="1:12" x14ac:dyDescent="0.25">
      <c r="A616" s="48">
        <f t="shared" si="56"/>
        <v>236</v>
      </c>
      <c r="B616" s="46" t="s">
        <v>1436</v>
      </c>
      <c r="C616" s="68">
        <v>494</v>
      </c>
      <c r="D616" s="68"/>
      <c r="E616" s="68">
        <v>79.900000000000006</v>
      </c>
      <c r="F616" s="68">
        <f t="shared" si="54"/>
        <v>573.9</v>
      </c>
      <c r="G616" s="45">
        <f t="shared" si="57"/>
        <v>2.4790014880920214E-3</v>
      </c>
      <c r="H616" s="254">
        <f t="shared" si="59"/>
        <v>10.982968192842891</v>
      </c>
      <c r="I616" s="43">
        <f t="shared" si="58"/>
        <v>2.4162530024254361</v>
      </c>
      <c r="J616" s="43">
        <v>4.7093512920157785</v>
      </c>
      <c r="K616" s="43">
        <v>0.15622998748741107</v>
      </c>
      <c r="L616" s="45">
        <f t="shared" si="55"/>
        <v>3.1825757927812372E-2</v>
      </c>
    </row>
    <row r="617" spans="1:12" x14ac:dyDescent="0.25">
      <c r="A617" s="48">
        <f t="shared" si="56"/>
        <v>237</v>
      </c>
      <c r="B617" s="46" t="s">
        <v>1437</v>
      </c>
      <c r="C617" s="68">
        <v>710.1</v>
      </c>
      <c r="D617" s="68"/>
      <c r="E617" s="68"/>
      <c r="F617" s="68">
        <f t="shared" si="54"/>
        <v>710.1</v>
      </c>
      <c r="G617" s="45">
        <f t="shared" si="57"/>
        <v>3.0673269850046083E-3</v>
      </c>
      <c r="H617" s="254">
        <f t="shared" si="59"/>
        <v>13.589485474364416</v>
      </c>
      <c r="I617" s="43">
        <f t="shared" si="58"/>
        <v>2.9896868043601716</v>
      </c>
      <c r="J617" s="43">
        <v>5.8269913790911385</v>
      </c>
      <c r="K617" s="43">
        <v>0.193307046723838</v>
      </c>
      <c r="L617" s="45">
        <f t="shared" si="55"/>
        <v>3.1825757927812365E-2</v>
      </c>
    </row>
    <row r="618" spans="1:12" x14ac:dyDescent="0.25">
      <c r="A618" s="48">
        <f t="shared" si="56"/>
        <v>238</v>
      </c>
      <c r="B618" s="46" t="s">
        <v>1438</v>
      </c>
      <c r="C618" s="68">
        <v>689.64</v>
      </c>
      <c r="D618" s="68">
        <v>121.5</v>
      </c>
      <c r="E618" s="68"/>
      <c r="F618" s="68">
        <f t="shared" si="54"/>
        <v>811.14</v>
      </c>
      <c r="G618" s="45">
        <f t="shared" si="57"/>
        <v>3.5037763844763242E-3</v>
      </c>
      <c r="H618" s="254">
        <f t="shared" si="59"/>
        <v>15.523130893783906</v>
      </c>
      <c r="I618" s="43">
        <f t="shared" si="58"/>
        <v>3.4150887966324595</v>
      </c>
      <c r="J618" s="43">
        <v>6.6561129238642254</v>
      </c>
      <c r="K618" s="43">
        <v>0.22081267128513443</v>
      </c>
      <c r="L618" s="45">
        <f t="shared" si="55"/>
        <v>3.1825757927812365E-2</v>
      </c>
    </row>
    <row r="619" spans="1:12" x14ac:dyDescent="0.25">
      <c r="A619" s="48">
        <f t="shared" si="56"/>
        <v>239</v>
      </c>
      <c r="B619" s="46" t="s">
        <v>1439</v>
      </c>
      <c r="C619" s="68">
        <v>1029</v>
      </c>
      <c r="D619" s="68">
        <v>102.5</v>
      </c>
      <c r="E619" s="68"/>
      <c r="F619" s="68">
        <f t="shared" si="54"/>
        <v>1131.5</v>
      </c>
      <c r="G619" s="45">
        <f t="shared" si="57"/>
        <v>4.8875939776548572E-3</v>
      </c>
      <c r="H619" s="254">
        <f t="shared" si="59"/>
        <v>21.653996358602079</v>
      </c>
      <c r="I619" s="43">
        <f t="shared" si="58"/>
        <v>4.7638791988924574</v>
      </c>
      <c r="J619" s="43">
        <v>9.2849468320541089</v>
      </c>
      <c r="K619" s="43">
        <v>0.30802270577105012</v>
      </c>
      <c r="L619" s="45">
        <f t="shared" si="55"/>
        <v>3.1825757927812372E-2</v>
      </c>
    </row>
    <row r="620" spans="1:12" x14ac:dyDescent="0.25">
      <c r="A620" s="48">
        <f t="shared" si="56"/>
        <v>240</v>
      </c>
      <c r="B620" s="46" t="s">
        <v>1440</v>
      </c>
      <c r="C620" s="68">
        <v>478</v>
      </c>
      <c r="D620" s="68"/>
      <c r="E620" s="68">
        <v>77.5</v>
      </c>
      <c r="F620" s="68">
        <f t="shared" si="54"/>
        <v>555.5</v>
      </c>
      <c r="G620" s="45">
        <f t="shared" si="57"/>
        <v>2.3995213915928176E-3</v>
      </c>
      <c r="H620" s="254">
        <f t="shared" si="59"/>
        <v>10.630839573312818</v>
      </c>
      <c r="I620" s="43">
        <f t="shared" si="58"/>
        <v>2.3387847061288198</v>
      </c>
      <c r="J620" s="43">
        <v>4.5583632038939976</v>
      </c>
      <c r="K620" s="43">
        <v>0.15122104556413463</v>
      </c>
      <c r="L620" s="45">
        <f t="shared" si="55"/>
        <v>3.1825757927812372E-2</v>
      </c>
    </row>
    <row r="621" spans="1:12" x14ac:dyDescent="0.25">
      <c r="A621" s="48">
        <f t="shared" si="56"/>
        <v>241</v>
      </c>
      <c r="B621" s="46" t="s">
        <v>1441</v>
      </c>
      <c r="C621" s="68">
        <v>937.9</v>
      </c>
      <c r="D621" s="68"/>
      <c r="E621" s="68"/>
      <c r="F621" s="68">
        <f t="shared" si="54"/>
        <v>937.9</v>
      </c>
      <c r="G621" s="45">
        <f t="shared" si="57"/>
        <v>4.0513251362284492E-3</v>
      </c>
      <c r="H621" s="254">
        <f t="shared" si="59"/>
        <v>17.948990883546522</v>
      </c>
      <c r="I621" s="43">
        <f t="shared" si="58"/>
        <v>3.9487779943802348</v>
      </c>
      <c r="J621" s="43">
        <v>7.6962895570336274</v>
      </c>
      <c r="K621" s="43">
        <v>0.25531992553483684</v>
      </c>
      <c r="L621" s="45">
        <f t="shared" si="55"/>
        <v>3.1825757927812372E-2</v>
      </c>
    </row>
    <row r="622" spans="1:12" x14ac:dyDescent="0.25">
      <c r="A622" s="48">
        <f t="shared" si="56"/>
        <v>242</v>
      </c>
      <c r="B622" s="46" t="s">
        <v>1442</v>
      </c>
      <c r="C622" s="68">
        <v>848.1</v>
      </c>
      <c r="D622" s="68"/>
      <c r="E622" s="68">
        <v>34.700000000000003</v>
      </c>
      <c r="F622" s="68">
        <f t="shared" si="54"/>
        <v>882.80000000000007</v>
      </c>
      <c r="G622" s="45">
        <f t="shared" si="57"/>
        <v>3.8133168037770286E-3</v>
      </c>
      <c r="H622" s="254">
        <f t="shared" si="59"/>
        <v>16.894518767453746</v>
      </c>
      <c r="I622" s="43">
        <f t="shared" si="58"/>
        <v>3.7167941288398243</v>
      </c>
      <c r="J622" s="43">
        <v>7.2441458801037282</v>
      </c>
      <c r="K622" s="43">
        <v>0.24032032227546005</v>
      </c>
      <c r="L622" s="45">
        <f t="shared" si="55"/>
        <v>3.1825757927812365E-2</v>
      </c>
    </row>
    <row r="623" spans="1:12" x14ac:dyDescent="0.25">
      <c r="A623" s="48">
        <f t="shared" si="56"/>
        <v>243</v>
      </c>
      <c r="B623" s="46" t="s">
        <v>1443</v>
      </c>
      <c r="C623" s="68">
        <v>958.6</v>
      </c>
      <c r="D623" s="68"/>
      <c r="E623" s="68"/>
      <c r="F623" s="68">
        <f t="shared" si="54"/>
        <v>958.6</v>
      </c>
      <c r="G623" s="45">
        <f t="shared" si="57"/>
        <v>4.1407402447900541E-3</v>
      </c>
      <c r="H623" s="254">
        <f t="shared" si="59"/>
        <v>18.345135580517855</v>
      </c>
      <c r="I623" s="43">
        <f t="shared" si="58"/>
        <v>4.0359298277139279</v>
      </c>
      <c r="J623" s="43">
        <v>7.8661511561706323</v>
      </c>
      <c r="K623" s="43">
        <v>0.26095498519852289</v>
      </c>
      <c r="L623" s="45">
        <f t="shared" si="55"/>
        <v>3.1825757927812372E-2</v>
      </c>
    </row>
    <row r="624" spans="1:12" x14ac:dyDescent="0.25">
      <c r="A624" s="48">
        <f t="shared" si="56"/>
        <v>244</v>
      </c>
      <c r="B624" s="46" t="s">
        <v>1444</v>
      </c>
      <c r="C624" s="68">
        <v>950.2</v>
      </c>
      <c r="D624" s="68"/>
      <c r="E624" s="68"/>
      <c r="F624" s="68">
        <f t="shared" si="54"/>
        <v>950.2</v>
      </c>
      <c r="G624" s="45">
        <f t="shared" si="57"/>
        <v>4.104455852909983E-3</v>
      </c>
      <c r="H624" s="254">
        <f t="shared" si="59"/>
        <v>18.184381210732386</v>
      </c>
      <c r="I624" s="43">
        <f t="shared" si="58"/>
        <v>4.0005638663611247</v>
      </c>
      <c r="J624" s="43">
        <v>7.797221811593297</v>
      </c>
      <c r="K624" s="43">
        <v>0.25866829432050537</v>
      </c>
      <c r="L624" s="45">
        <f t="shared" si="55"/>
        <v>3.1825757927812365E-2</v>
      </c>
    </row>
    <row r="625" spans="1:12" x14ac:dyDescent="0.25">
      <c r="A625" s="48">
        <f t="shared" si="56"/>
        <v>245</v>
      </c>
      <c r="B625" s="46" t="s">
        <v>1445</v>
      </c>
      <c r="C625" s="68">
        <v>717.45</v>
      </c>
      <c r="D625" s="68"/>
      <c r="E625" s="68">
        <v>83.8</v>
      </c>
      <c r="F625" s="68">
        <f t="shared" si="54"/>
        <v>801.25</v>
      </c>
      <c r="G625" s="45">
        <f t="shared" si="57"/>
        <v>3.4610558326080018E-3</v>
      </c>
      <c r="H625" s="254">
        <f t="shared" si="59"/>
        <v>15.33386176078649</v>
      </c>
      <c r="I625" s="43">
        <f t="shared" si="58"/>
        <v>3.3734495873730279</v>
      </c>
      <c r="J625" s="43">
        <v>6.5749568264987674</v>
      </c>
      <c r="K625" s="43">
        <v>0.2181203650013733</v>
      </c>
      <c r="L625" s="45">
        <f t="shared" si="55"/>
        <v>3.1825757927812365E-2</v>
      </c>
    </row>
    <row r="626" spans="1:12" x14ac:dyDescent="0.25">
      <c r="A626" s="48">
        <f t="shared" si="56"/>
        <v>246</v>
      </c>
      <c r="B626" s="46" t="s">
        <v>1446</v>
      </c>
      <c r="C626" s="68">
        <v>678.26</v>
      </c>
      <c r="D626" s="68"/>
      <c r="E626" s="68"/>
      <c r="F626" s="68">
        <f t="shared" si="54"/>
        <v>678.26</v>
      </c>
      <c r="G626" s="45">
        <f t="shared" si="57"/>
        <v>2.9297918614972895E-3</v>
      </c>
      <c r="H626" s="254">
        <f t="shared" si="59"/>
        <v>12.980149863177591</v>
      </c>
      <c r="I626" s="43">
        <f t="shared" si="58"/>
        <v>2.8556329698990699</v>
      </c>
      <c r="J626" s="43">
        <v>5.5657163396456211</v>
      </c>
      <c r="K626" s="43">
        <v>0.18463939939573348</v>
      </c>
      <c r="L626" s="45">
        <f t="shared" si="55"/>
        <v>3.1825757927812372E-2</v>
      </c>
    </row>
    <row r="627" spans="1:12" x14ac:dyDescent="0.25">
      <c r="A627" s="48">
        <f t="shared" si="56"/>
        <v>247</v>
      </c>
      <c r="B627" s="46" t="s">
        <v>1447</v>
      </c>
      <c r="C627" s="68">
        <v>633.9</v>
      </c>
      <c r="D627" s="68"/>
      <c r="E627" s="68">
        <v>33.200000000000003</v>
      </c>
      <c r="F627" s="68">
        <f t="shared" si="54"/>
        <v>667.1</v>
      </c>
      <c r="G627" s="45">
        <f t="shared" si="57"/>
        <v>2.8815854551423378E-3</v>
      </c>
      <c r="H627" s="254">
        <f t="shared" si="59"/>
        <v>12.766576200462612</v>
      </c>
      <c r="I627" s="43">
        <f t="shared" si="58"/>
        <v>2.8086467641017747</v>
      </c>
      <c r="J627" s="43">
        <v>5.4741387818500193</v>
      </c>
      <c r="K627" s="43">
        <v>0.18160136722922451</v>
      </c>
      <c r="L627" s="45">
        <f t="shared" si="55"/>
        <v>3.1825757927812365E-2</v>
      </c>
    </row>
    <row r="628" spans="1:12" x14ac:dyDescent="0.25">
      <c r="A628" s="48">
        <f t="shared" si="56"/>
        <v>248</v>
      </c>
      <c r="B628" s="46" t="s">
        <v>1448</v>
      </c>
      <c r="C628" s="68">
        <v>657.24</v>
      </c>
      <c r="D628" s="68"/>
      <c r="E628" s="68">
        <v>32.6</v>
      </c>
      <c r="F628" s="68">
        <f t="shared" si="54"/>
        <v>689.84</v>
      </c>
      <c r="G628" s="45">
        <f t="shared" si="57"/>
        <v>2.9798124874462453E-3</v>
      </c>
      <c r="H628" s="254">
        <f t="shared" si="59"/>
        <v>13.201761244381844</v>
      </c>
      <c r="I628" s="43">
        <f t="shared" si="58"/>
        <v>2.9043874737640056</v>
      </c>
      <c r="J628" s="43">
        <v>5.6607403646700902</v>
      </c>
      <c r="K628" s="43">
        <v>0.18779176610614337</v>
      </c>
      <c r="L628" s="45">
        <f t="shared" si="55"/>
        <v>3.1825757927812365E-2</v>
      </c>
    </row>
    <row r="629" spans="1:12" x14ac:dyDescent="0.25">
      <c r="A629" s="48">
        <f t="shared" si="56"/>
        <v>249</v>
      </c>
      <c r="B629" s="46" t="s">
        <v>1449</v>
      </c>
      <c r="C629" s="68">
        <v>546.5</v>
      </c>
      <c r="D629" s="68"/>
      <c r="E629" s="68">
        <v>73.2</v>
      </c>
      <c r="F629" s="68">
        <f t="shared" si="54"/>
        <v>619.70000000000005</v>
      </c>
      <c r="G629" s="45">
        <f t="shared" si="57"/>
        <v>2.6768378152476494E-3</v>
      </c>
      <c r="H629" s="254">
        <f t="shared" si="59"/>
        <v>11.859462256673185</v>
      </c>
      <c r="I629" s="43">
        <f t="shared" si="58"/>
        <v>2.6090816964681007</v>
      </c>
      <c r="J629" s="43">
        <v>5.0851803374493443</v>
      </c>
      <c r="K629" s="43">
        <v>0.16869789727469711</v>
      </c>
      <c r="L629" s="45">
        <f t="shared" si="55"/>
        <v>3.1825757927812372E-2</v>
      </c>
    </row>
    <row r="630" spans="1:12" x14ac:dyDescent="0.25">
      <c r="A630" s="48">
        <f t="shared" si="56"/>
        <v>250</v>
      </c>
      <c r="B630" s="46" t="s">
        <v>1450</v>
      </c>
      <c r="C630" s="68">
        <v>648.6</v>
      </c>
      <c r="D630" s="68"/>
      <c r="E630" s="68"/>
      <c r="F630" s="68">
        <f t="shared" si="54"/>
        <v>648.6</v>
      </c>
      <c r="G630" s="45">
        <f t="shared" si="57"/>
        <v>2.8016734015969425E-3</v>
      </c>
      <c r="H630" s="254">
        <f t="shared" si="59"/>
        <v>12.412533838435094</v>
      </c>
      <c r="I630" s="43">
        <f t="shared" si="58"/>
        <v>2.7307574444557208</v>
      </c>
      <c r="J630" s="43">
        <v>5.3223301062927932</v>
      </c>
      <c r="K630" s="43">
        <v>0.17656520279549545</v>
      </c>
      <c r="L630" s="45">
        <f t="shared" si="55"/>
        <v>3.1825757927812365E-2</v>
      </c>
    </row>
    <row r="631" spans="1:12" x14ac:dyDescent="0.25">
      <c r="A631" s="48">
        <f t="shared" si="56"/>
        <v>251</v>
      </c>
      <c r="B631" s="46" t="s">
        <v>1451</v>
      </c>
      <c r="C631" s="68">
        <v>633.29999999999995</v>
      </c>
      <c r="D631" s="68"/>
      <c r="E631" s="68">
        <v>40.9</v>
      </c>
      <c r="F631" s="68">
        <f t="shared" si="54"/>
        <v>674.19999999999993</v>
      </c>
      <c r="G631" s="45">
        <f t="shared" si="57"/>
        <v>2.9122544054219217E-3</v>
      </c>
      <c r="H631" s="254">
        <f t="shared" si="59"/>
        <v>12.902451917781281</v>
      </c>
      <c r="I631" s="43">
        <f t="shared" si="58"/>
        <v>2.8385394219118818</v>
      </c>
      <c r="J631" s="43">
        <v>5.5324004897665757</v>
      </c>
      <c r="K631" s="43">
        <v>0.18353416547135834</v>
      </c>
      <c r="L631" s="45">
        <f t="shared" si="55"/>
        <v>3.1825757927812372E-2</v>
      </c>
    </row>
    <row r="632" spans="1:12" x14ac:dyDescent="0.25">
      <c r="A632" s="48">
        <f t="shared" si="56"/>
        <v>252</v>
      </c>
      <c r="B632" s="46" t="s">
        <v>37</v>
      </c>
      <c r="C632" s="68">
        <v>297.2</v>
      </c>
      <c r="D632" s="68"/>
      <c r="E632" s="68">
        <v>60.8</v>
      </c>
      <c r="F632" s="68">
        <f t="shared" si="54"/>
        <v>358</v>
      </c>
      <c r="G632" s="45">
        <f t="shared" si="57"/>
        <v>1.546406225364948E-3</v>
      </c>
      <c r="H632" s="254">
        <f t="shared" si="59"/>
        <v>6.851198140856865</v>
      </c>
      <c r="I632" s="43">
        <f t="shared" si="58"/>
        <v>1.5072635909885104</v>
      </c>
      <c r="J632" s="43">
        <v>2.937703018891181</v>
      </c>
      <c r="K632" s="43">
        <v>9.7456587420270385E-2</v>
      </c>
      <c r="L632" s="45">
        <f t="shared" si="55"/>
        <v>3.1825757927812365E-2</v>
      </c>
    </row>
    <row r="633" spans="1:12" x14ac:dyDescent="0.25">
      <c r="A633" s="48">
        <f t="shared" si="56"/>
        <v>253</v>
      </c>
      <c r="B633" s="46" t="s">
        <v>40</v>
      </c>
      <c r="C633" s="68">
        <v>226.9</v>
      </c>
      <c r="D633" s="68"/>
      <c r="E633" s="68"/>
      <c r="F633" s="68">
        <f t="shared" si="54"/>
        <v>226.9</v>
      </c>
      <c r="G633" s="45">
        <f t="shared" si="57"/>
        <v>9.801105378081194E-4</v>
      </c>
      <c r="H633" s="254">
        <f t="shared" si="59"/>
        <v>4.3422817267050915</v>
      </c>
      <c r="I633" s="43">
        <f t="shared" si="58"/>
        <v>0.95530197987512011</v>
      </c>
      <c r="J633" s="43">
        <v>1.8619128910234888</v>
      </c>
      <c r="K633" s="43">
        <v>6.1767876216925567E-2</v>
      </c>
      <c r="L633" s="45">
        <f t="shared" si="55"/>
        <v>3.1825757927812365E-2</v>
      </c>
    </row>
    <row r="634" spans="1:12" x14ac:dyDescent="0.25">
      <c r="A634" s="48">
        <f t="shared" si="56"/>
        <v>254</v>
      </c>
      <c r="B634" s="46" t="s">
        <v>41</v>
      </c>
      <c r="C634" s="68">
        <v>314.89999999999998</v>
      </c>
      <c r="D634" s="68"/>
      <c r="E634" s="68"/>
      <c r="F634" s="68">
        <f t="shared" si="54"/>
        <v>314.89999999999998</v>
      </c>
      <c r="G634" s="45">
        <f t="shared" si="57"/>
        <v>1.3602327384564863E-3</v>
      </c>
      <c r="H634" s="254">
        <f t="shared" si="59"/>
        <v>6.0263751244576165</v>
      </c>
      <c r="I634" s="43">
        <f t="shared" si="58"/>
        <v>1.3258025273806757</v>
      </c>
      <c r="J634" s="43">
        <v>2.5840298342146171</v>
      </c>
      <c r="K634" s="43">
        <v>8.5723685415204309E-2</v>
      </c>
      <c r="L634" s="45">
        <f t="shared" si="55"/>
        <v>3.1825757927812365E-2</v>
      </c>
    </row>
    <row r="635" spans="1:12" x14ac:dyDescent="0.25">
      <c r="A635" s="48">
        <f t="shared" si="56"/>
        <v>255</v>
      </c>
      <c r="B635" s="46" t="s">
        <v>42</v>
      </c>
      <c r="C635" s="68">
        <v>199.2</v>
      </c>
      <c r="D635" s="68"/>
      <c r="E635" s="68"/>
      <c r="F635" s="68">
        <f t="shared" si="54"/>
        <v>199.2</v>
      </c>
      <c r="G635" s="45">
        <f t="shared" si="57"/>
        <v>8.6045843601312191E-4</v>
      </c>
      <c r="H635" s="254">
        <f t="shared" si="59"/>
        <v>3.8121750549125348</v>
      </c>
      <c r="I635" s="43">
        <f t="shared" si="58"/>
        <v>0.83867851208075772</v>
      </c>
      <c r="J635" s="43">
        <v>1.6346101714053722</v>
      </c>
      <c r="K635" s="43">
        <v>5.4227240821558269E-2</v>
      </c>
      <c r="L635" s="45">
        <f t="shared" si="55"/>
        <v>3.1825757927812365E-2</v>
      </c>
    </row>
    <row r="636" spans="1:12" x14ac:dyDescent="0.25">
      <c r="A636" s="48">
        <f t="shared" si="56"/>
        <v>256</v>
      </c>
      <c r="B636" s="46" t="s">
        <v>43</v>
      </c>
      <c r="C636" s="68">
        <v>748.1</v>
      </c>
      <c r="D636" s="68"/>
      <c r="E636" s="68">
        <v>189.2</v>
      </c>
      <c r="F636" s="68">
        <f t="shared" ref="F636:F698" si="60">C636+D636+E636</f>
        <v>937.3</v>
      </c>
      <c r="G636" s="45">
        <f t="shared" si="57"/>
        <v>4.0487333939513009E-3</v>
      </c>
      <c r="H636" s="254">
        <f t="shared" si="59"/>
        <v>17.937508428561841</v>
      </c>
      <c r="I636" s="43">
        <f t="shared" si="58"/>
        <v>3.9462518542836049</v>
      </c>
      <c r="J636" s="43">
        <v>7.6913660324209605</v>
      </c>
      <c r="K636" s="43">
        <v>0.2551565904721213</v>
      </c>
      <c r="L636" s="45">
        <f t="shared" ref="L636:L698" si="61">(H636+I636+J636+K636)/F636</f>
        <v>3.1825757927812372E-2</v>
      </c>
    </row>
    <row r="637" spans="1:12" x14ac:dyDescent="0.25">
      <c r="A637" s="48">
        <f t="shared" ref="A637:A700" si="62">1+A636</f>
        <v>257</v>
      </c>
      <c r="B637" s="46" t="s">
        <v>44</v>
      </c>
      <c r="C637" s="68">
        <v>486.2</v>
      </c>
      <c r="D637" s="68"/>
      <c r="E637" s="68"/>
      <c r="F637" s="68">
        <f t="shared" si="60"/>
        <v>486.2</v>
      </c>
      <c r="G637" s="45">
        <f t="shared" ref="G637:G700" si="63">1/$F$707*F637</f>
        <v>2.1001751585822282E-3</v>
      </c>
      <c r="H637" s="254">
        <f t="shared" si="59"/>
        <v>9.304616022582703</v>
      </c>
      <c r="I637" s="43">
        <f t="shared" ref="I637:I699" si="64">H637*0.22</f>
        <v>2.0470155249681947</v>
      </c>
      <c r="J637" s="43">
        <v>3.9896961111309834</v>
      </c>
      <c r="K637" s="43">
        <v>0.13235584582049012</v>
      </c>
      <c r="L637" s="45">
        <f t="shared" si="61"/>
        <v>3.1825757927812365E-2</v>
      </c>
    </row>
    <row r="638" spans="1:12" x14ac:dyDescent="0.25">
      <c r="A638" s="48">
        <f t="shared" si="62"/>
        <v>258</v>
      </c>
      <c r="B638" s="46" t="s">
        <v>45</v>
      </c>
      <c r="C638" s="68">
        <v>1811.6</v>
      </c>
      <c r="D638" s="68"/>
      <c r="E638" s="68">
        <v>36.9</v>
      </c>
      <c r="F638" s="68">
        <f t="shared" si="60"/>
        <v>1848.5</v>
      </c>
      <c r="G638" s="45">
        <f t="shared" si="63"/>
        <v>7.9847259988466666E-3</v>
      </c>
      <c r="H638" s="254">
        <f t="shared" ref="H638:H701" si="65">G638*4430.4</f>
        <v>35.37553006529027</v>
      </c>
      <c r="I638" s="43">
        <f t="shared" si="64"/>
        <v>7.7826166143638593</v>
      </c>
      <c r="J638" s="43">
        <v>15.168558744190916</v>
      </c>
      <c r="K638" s="43">
        <v>0.50320810571611674</v>
      </c>
      <c r="L638" s="45">
        <f t="shared" si="61"/>
        <v>3.1825757927812372E-2</v>
      </c>
    </row>
    <row r="639" spans="1:12" x14ac:dyDescent="0.25">
      <c r="A639" s="48">
        <f t="shared" si="62"/>
        <v>259</v>
      </c>
      <c r="B639" s="46" t="s">
        <v>46</v>
      </c>
      <c r="C639" s="68">
        <v>314</v>
      </c>
      <c r="D639" s="68"/>
      <c r="E639" s="68"/>
      <c r="F639" s="68">
        <f t="shared" si="60"/>
        <v>314</v>
      </c>
      <c r="G639" s="45">
        <f t="shared" si="63"/>
        <v>1.3563451250407645E-3</v>
      </c>
      <c r="H639" s="254">
        <f t="shared" si="65"/>
        <v>6.0091514419806025</v>
      </c>
      <c r="I639" s="43">
        <f t="shared" si="64"/>
        <v>1.3220133172357325</v>
      </c>
      <c r="J639" s="43">
        <v>2.5766445472956172</v>
      </c>
      <c r="K639" s="43">
        <v>8.5478682821130997E-2</v>
      </c>
      <c r="L639" s="45">
        <f t="shared" si="61"/>
        <v>3.1825757927812365E-2</v>
      </c>
    </row>
    <row r="640" spans="1:12" x14ac:dyDescent="0.25">
      <c r="A640" s="48">
        <f t="shared" si="62"/>
        <v>260</v>
      </c>
      <c r="B640" s="46" t="s">
        <v>47</v>
      </c>
      <c r="C640" s="68">
        <v>1446.6</v>
      </c>
      <c r="D640" s="68"/>
      <c r="E640" s="68">
        <v>54.7</v>
      </c>
      <c r="F640" s="68">
        <f t="shared" si="60"/>
        <v>1501.3</v>
      </c>
      <c r="G640" s="45">
        <f t="shared" si="63"/>
        <v>6.484971134470381E-3</v>
      </c>
      <c r="H640" s="254">
        <f t="shared" si="65"/>
        <v>28.731016114157573</v>
      </c>
      <c r="I640" s="43">
        <f t="shared" si="64"/>
        <v>6.3208235451146662</v>
      </c>
      <c r="J640" s="43">
        <v>12.319479168327737</v>
      </c>
      <c r="K640" s="43">
        <v>0.40869154942472607</v>
      </c>
      <c r="L640" s="45">
        <f t="shared" si="61"/>
        <v>3.1825757927812365E-2</v>
      </c>
    </row>
    <row r="641" spans="1:12" x14ac:dyDescent="0.25">
      <c r="A641" s="48">
        <f t="shared" si="62"/>
        <v>261</v>
      </c>
      <c r="B641" s="46" t="s">
        <v>66</v>
      </c>
      <c r="C641" s="68">
        <v>249.2</v>
      </c>
      <c r="D641" s="68"/>
      <c r="E641" s="68"/>
      <c r="F641" s="68">
        <f t="shared" si="60"/>
        <v>249.2</v>
      </c>
      <c r="G641" s="45">
        <f t="shared" si="63"/>
        <v>1.0764369591087851E-3</v>
      </c>
      <c r="H641" s="254">
        <f t="shared" si="65"/>
        <v>4.7690463036355606</v>
      </c>
      <c r="I641" s="43">
        <f t="shared" si="64"/>
        <v>1.0491901867998232</v>
      </c>
      <c r="J641" s="43">
        <v>2.0449038891276041</v>
      </c>
      <c r="K641" s="43">
        <v>6.7838496047853011E-2</v>
      </c>
      <c r="L641" s="45">
        <f t="shared" si="61"/>
        <v>3.1825757927812365E-2</v>
      </c>
    </row>
    <row r="642" spans="1:12" x14ac:dyDescent="0.25">
      <c r="A642" s="48">
        <f t="shared" si="62"/>
        <v>262</v>
      </c>
      <c r="B642" s="46" t="s">
        <v>67</v>
      </c>
      <c r="C642" s="68">
        <v>299.39999999999998</v>
      </c>
      <c r="D642" s="68"/>
      <c r="E642" s="68"/>
      <c r="F642" s="68">
        <f t="shared" si="60"/>
        <v>299.39999999999998</v>
      </c>
      <c r="G642" s="45">
        <f t="shared" si="63"/>
        <v>1.2932793962968309E-3</v>
      </c>
      <c r="H642" s="254">
        <f t="shared" si="65"/>
        <v>5.7297450373534788</v>
      </c>
      <c r="I642" s="43">
        <f t="shared" si="64"/>
        <v>1.2605439082177654</v>
      </c>
      <c r="J642" s="43">
        <v>2.4568387817207253</v>
      </c>
      <c r="K642" s="43">
        <v>8.1504196295052941E-2</v>
      </c>
      <c r="L642" s="45">
        <f t="shared" si="61"/>
        <v>3.1825757927812372E-2</v>
      </c>
    </row>
    <row r="643" spans="1:12" x14ac:dyDescent="0.25">
      <c r="A643" s="48">
        <f t="shared" si="62"/>
        <v>263</v>
      </c>
      <c r="B643" s="46" t="s">
        <v>68</v>
      </c>
      <c r="C643" s="68">
        <v>51.3</v>
      </c>
      <c r="D643" s="68"/>
      <c r="E643" s="68"/>
      <c r="F643" s="68">
        <f t="shared" si="60"/>
        <v>51.3</v>
      </c>
      <c r="G643" s="45">
        <f t="shared" si="63"/>
        <v>2.2159396469615037E-4</v>
      </c>
      <c r="H643" s="254">
        <f t="shared" si="65"/>
        <v>0.98174990118982453</v>
      </c>
      <c r="I643" s="43">
        <f t="shared" si="64"/>
        <v>0.21598497826176138</v>
      </c>
      <c r="J643" s="43">
        <v>0.42096135438301002</v>
      </c>
      <c r="K643" s="43">
        <v>1.3965147862178411E-2</v>
      </c>
      <c r="L643" s="45">
        <f t="shared" si="61"/>
        <v>3.1825757927812365E-2</v>
      </c>
    </row>
    <row r="644" spans="1:12" x14ac:dyDescent="0.25">
      <c r="A644" s="48">
        <f t="shared" si="62"/>
        <v>264</v>
      </c>
      <c r="B644" s="46" t="s">
        <v>69</v>
      </c>
      <c r="C644" s="68">
        <v>312.3</v>
      </c>
      <c r="D644" s="68"/>
      <c r="E644" s="68"/>
      <c r="F644" s="68">
        <f t="shared" si="60"/>
        <v>312.3</v>
      </c>
      <c r="G644" s="45">
        <f t="shared" si="63"/>
        <v>1.3490018552555121E-3</v>
      </c>
      <c r="H644" s="254">
        <f t="shared" si="65"/>
        <v>5.9766178195240203</v>
      </c>
      <c r="I644" s="43">
        <f t="shared" si="64"/>
        <v>1.3148559202952845</v>
      </c>
      <c r="J644" s="43">
        <v>2.5626945608930609</v>
      </c>
      <c r="K644" s="43">
        <v>8.501590014343699E-2</v>
      </c>
      <c r="L644" s="45">
        <f t="shared" si="61"/>
        <v>3.1825757927812365E-2</v>
      </c>
    </row>
    <row r="645" spans="1:12" x14ac:dyDescent="0.25">
      <c r="A645" s="48">
        <f t="shared" si="62"/>
        <v>265</v>
      </c>
      <c r="B645" s="46" t="s">
        <v>70</v>
      </c>
      <c r="C645" s="68">
        <v>706.6</v>
      </c>
      <c r="D645" s="68">
        <v>191.5</v>
      </c>
      <c r="E645" s="68"/>
      <c r="F645" s="68">
        <f t="shared" si="60"/>
        <v>898.1</v>
      </c>
      <c r="G645" s="45">
        <f t="shared" si="63"/>
        <v>3.8794062318443013E-3</v>
      </c>
      <c r="H645" s="254">
        <f t="shared" si="65"/>
        <v>17.187321369562991</v>
      </c>
      <c r="I645" s="43">
        <f t="shared" si="64"/>
        <v>3.7812107013038578</v>
      </c>
      <c r="J645" s="43">
        <v>7.3696957577267312</v>
      </c>
      <c r="K645" s="43">
        <v>0.24448536637470622</v>
      </c>
      <c r="L645" s="45">
        <f t="shared" si="61"/>
        <v>3.1825757927812372E-2</v>
      </c>
    </row>
    <row r="646" spans="1:12" x14ac:dyDescent="0.25">
      <c r="A646" s="48">
        <f t="shared" si="62"/>
        <v>266</v>
      </c>
      <c r="B646" s="46" t="s">
        <v>71</v>
      </c>
      <c r="C646" s="68">
        <v>552.4</v>
      </c>
      <c r="D646" s="68"/>
      <c r="E646" s="68"/>
      <c r="F646" s="68">
        <f t="shared" si="60"/>
        <v>552.4</v>
      </c>
      <c r="G646" s="45">
        <f t="shared" si="63"/>
        <v>2.3861307231608864E-3</v>
      </c>
      <c r="H646" s="254">
        <f t="shared" si="65"/>
        <v>10.57151355589199</v>
      </c>
      <c r="I646" s="43">
        <f t="shared" si="64"/>
        <v>2.3257329822962376</v>
      </c>
      <c r="J646" s="43">
        <v>4.5329249933952189</v>
      </c>
      <c r="K646" s="43">
        <v>0.15037714774010436</v>
      </c>
      <c r="L646" s="45">
        <f t="shared" si="61"/>
        <v>3.1825757927812372E-2</v>
      </c>
    </row>
    <row r="647" spans="1:12" x14ac:dyDescent="0.25">
      <c r="A647" s="48">
        <f t="shared" si="62"/>
        <v>267</v>
      </c>
      <c r="B647" s="46" t="s">
        <v>72</v>
      </c>
      <c r="C647" s="68">
        <v>971.2</v>
      </c>
      <c r="D647" s="68"/>
      <c r="E647" s="68"/>
      <c r="F647" s="68">
        <f t="shared" si="60"/>
        <v>971.2</v>
      </c>
      <c r="G647" s="45">
        <f t="shared" si="63"/>
        <v>4.1951668326101607E-3</v>
      </c>
      <c r="H647" s="254">
        <f t="shared" si="65"/>
        <v>18.586267135196053</v>
      </c>
      <c r="I647" s="43">
        <f t="shared" si="64"/>
        <v>4.0889787697431315</v>
      </c>
      <c r="J647" s="43">
        <v>7.9695451730366349</v>
      </c>
      <c r="K647" s="43">
        <v>0.26438502151554916</v>
      </c>
      <c r="L647" s="45">
        <f t="shared" si="61"/>
        <v>3.1825757927812365E-2</v>
      </c>
    </row>
    <row r="648" spans="1:12" x14ac:dyDescent="0.25">
      <c r="A648" s="48">
        <f t="shared" si="62"/>
        <v>268</v>
      </c>
      <c r="B648" s="46" t="s">
        <v>73</v>
      </c>
      <c r="C648" s="68">
        <v>391.8</v>
      </c>
      <c r="D648" s="68"/>
      <c r="E648" s="68"/>
      <c r="F648" s="68">
        <f t="shared" si="60"/>
        <v>391.8</v>
      </c>
      <c r="G648" s="45">
        <f t="shared" si="63"/>
        <v>1.6924077069776164E-3</v>
      </c>
      <c r="H648" s="254">
        <f t="shared" si="65"/>
        <v>7.4980431049936307</v>
      </c>
      <c r="I648" s="43">
        <f t="shared" si="64"/>
        <v>1.6495694830985987</v>
      </c>
      <c r="J648" s="43">
        <v>3.2150615720714102</v>
      </c>
      <c r="K648" s="43">
        <v>0.10665779595324565</v>
      </c>
      <c r="L648" s="45">
        <f t="shared" si="61"/>
        <v>3.1825757927812365E-2</v>
      </c>
    </row>
    <row r="649" spans="1:12" x14ac:dyDescent="0.25">
      <c r="A649" s="48">
        <f t="shared" si="62"/>
        <v>269</v>
      </c>
      <c r="B649" s="46" t="s">
        <v>74</v>
      </c>
      <c r="C649" s="68">
        <v>414</v>
      </c>
      <c r="D649" s="68"/>
      <c r="E649" s="68"/>
      <c r="F649" s="68">
        <f t="shared" si="60"/>
        <v>414</v>
      </c>
      <c r="G649" s="45">
        <f t="shared" si="63"/>
        <v>1.7883021712320909E-3</v>
      </c>
      <c r="H649" s="254">
        <f t="shared" si="65"/>
        <v>7.9228939394266549</v>
      </c>
      <c r="I649" s="43">
        <f t="shared" si="64"/>
        <v>1.7430366666738641</v>
      </c>
      <c r="J649" s="43">
        <v>3.397231982740081</v>
      </c>
      <c r="K649" s="43">
        <v>0.11270119327372051</v>
      </c>
      <c r="L649" s="45">
        <f t="shared" si="61"/>
        <v>3.1825757927812365E-2</v>
      </c>
    </row>
    <row r="650" spans="1:12" x14ac:dyDescent="0.25">
      <c r="A650" s="48">
        <f t="shared" si="62"/>
        <v>270</v>
      </c>
      <c r="B650" s="46" t="s">
        <v>75</v>
      </c>
      <c r="C650" s="68">
        <v>370.4</v>
      </c>
      <c r="D650" s="68">
        <v>116.4</v>
      </c>
      <c r="E650" s="68"/>
      <c r="F650" s="68">
        <f t="shared" si="60"/>
        <v>486.79999999999995</v>
      </c>
      <c r="G650" s="45">
        <f t="shared" si="63"/>
        <v>2.1027669008593761E-3</v>
      </c>
      <c r="H650" s="254">
        <f t="shared" si="65"/>
        <v>9.3160984775673796</v>
      </c>
      <c r="I650" s="43">
        <f t="shared" si="64"/>
        <v>2.0495416650648237</v>
      </c>
      <c r="J650" s="43">
        <v>3.9946196357436508</v>
      </c>
      <c r="K650" s="43">
        <v>0.13251918088320566</v>
      </c>
      <c r="L650" s="45">
        <f t="shared" si="61"/>
        <v>3.1825757927812372E-2</v>
      </c>
    </row>
    <row r="651" spans="1:12" x14ac:dyDescent="0.25">
      <c r="A651" s="48">
        <f t="shared" si="62"/>
        <v>271</v>
      </c>
      <c r="B651" s="46" t="s">
        <v>76</v>
      </c>
      <c r="C651" s="68">
        <v>355</v>
      </c>
      <c r="D651" s="68"/>
      <c r="E651" s="68"/>
      <c r="F651" s="68">
        <f t="shared" si="60"/>
        <v>355</v>
      </c>
      <c r="G651" s="45">
        <f t="shared" si="63"/>
        <v>1.5334475139792082E-3</v>
      </c>
      <c r="H651" s="254">
        <f t="shared" si="65"/>
        <v>6.7937858659334838</v>
      </c>
      <c r="I651" s="43">
        <f t="shared" si="64"/>
        <v>1.4946328905053665</v>
      </c>
      <c r="J651" s="43">
        <v>2.9130853958278471</v>
      </c>
      <c r="K651" s="43">
        <v>9.6639912106692705E-2</v>
      </c>
      <c r="L651" s="45">
        <f t="shared" si="61"/>
        <v>3.1825757927812372E-2</v>
      </c>
    </row>
    <row r="652" spans="1:12" x14ac:dyDescent="0.25">
      <c r="A652" s="48">
        <f t="shared" si="62"/>
        <v>272</v>
      </c>
      <c r="B652" s="46" t="s">
        <v>77</v>
      </c>
      <c r="C652" s="68">
        <v>143.19999999999999</v>
      </c>
      <c r="D652" s="68"/>
      <c r="E652" s="68">
        <v>41.9</v>
      </c>
      <c r="F652" s="68">
        <f t="shared" si="60"/>
        <v>185.1</v>
      </c>
      <c r="G652" s="45">
        <f t="shared" si="63"/>
        <v>7.9955249250014497E-4</v>
      </c>
      <c r="H652" s="254">
        <f t="shared" si="65"/>
        <v>3.542337362772642</v>
      </c>
      <c r="I652" s="43">
        <f t="shared" si="64"/>
        <v>0.77931421980998128</v>
      </c>
      <c r="J652" s="43">
        <v>1.5189073430077027</v>
      </c>
      <c r="K652" s="43">
        <v>5.0388866847743144E-2</v>
      </c>
      <c r="L652" s="45">
        <f t="shared" si="61"/>
        <v>3.1825757927812365E-2</v>
      </c>
    </row>
    <row r="653" spans="1:12" x14ac:dyDescent="0.25">
      <c r="A653" s="48">
        <f t="shared" si="62"/>
        <v>273</v>
      </c>
      <c r="B653" s="46" t="s">
        <v>78</v>
      </c>
      <c r="C653" s="68">
        <v>163.19999999999999</v>
      </c>
      <c r="D653" s="68"/>
      <c r="E653" s="68"/>
      <c r="F653" s="68">
        <f t="shared" si="60"/>
        <v>163.19999999999999</v>
      </c>
      <c r="G653" s="45">
        <f t="shared" si="63"/>
        <v>7.049538993842444E-4</v>
      </c>
      <c r="H653" s="254">
        <f t="shared" si="65"/>
        <v>3.1232277558319561</v>
      </c>
      <c r="I653" s="43">
        <f t="shared" si="64"/>
        <v>0.68711010628303038</v>
      </c>
      <c r="J653" s="43">
        <v>1.3391986946453651</v>
      </c>
      <c r="K653" s="43">
        <v>4.4427137058626047E-2</v>
      </c>
      <c r="L653" s="45">
        <f t="shared" si="61"/>
        <v>3.1825757927812372E-2</v>
      </c>
    </row>
    <row r="654" spans="1:12" x14ac:dyDescent="0.25">
      <c r="A654" s="48">
        <f t="shared" si="62"/>
        <v>274</v>
      </c>
      <c r="B654" s="46" t="s">
        <v>79</v>
      </c>
      <c r="C654" s="68">
        <v>268.2</v>
      </c>
      <c r="D654" s="68"/>
      <c r="E654" s="68"/>
      <c r="F654" s="68">
        <f t="shared" si="60"/>
        <v>268.2</v>
      </c>
      <c r="G654" s="45">
        <f t="shared" si="63"/>
        <v>1.158508797885137E-3</v>
      </c>
      <c r="H654" s="254">
        <f t="shared" si="65"/>
        <v>5.1326573781503102</v>
      </c>
      <c r="I654" s="43">
        <f t="shared" si="64"/>
        <v>1.1291846231930682</v>
      </c>
      <c r="J654" s="43">
        <v>2.2008155018620523</v>
      </c>
      <c r="K654" s="43">
        <v>7.3010773033845011E-2</v>
      </c>
      <c r="L654" s="45">
        <f t="shared" si="61"/>
        <v>3.1825757927812365E-2</v>
      </c>
    </row>
    <row r="655" spans="1:12" x14ac:dyDescent="0.25">
      <c r="A655" s="48">
        <f t="shared" si="62"/>
        <v>275</v>
      </c>
      <c r="B655" s="46" t="s">
        <v>80</v>
      </c>
      <c r="C655" s="68">
        <v>1401.05</v>
      </c>
      <c r="D655" s="68"/>
      <c r="E655" s="68"/>
      <c r="F655" s="68">
        <f t="shared" si="60"/>
        <v>1401.05</v>
      </c>
      <c r="G655" s="45">
        <f t="shared" si="63"/>
        <v>6.0519341956635766E-3</v>
      </c>
      <c r="H655" s="254">
        <f t="shared" si="65"/>
        <v>26.812489260467906</v>
      </c>
      <c r="I655" s="43">
        <f t="shared" si="64"/>
        <v>5.8987476373029395</v>
      </c>
      <c r="J655" s="43">
        <v>11.496840264294661</v>
      </c>
      <c r="K655" s="43">
        <v>0.38140098269600514</v>
      </c>
      <c r="L655" s="45">
        <f t="shared" si="61"/>
        <v>3.1825757927812365E-2</v>
      </c>
    </row>
    <row r="656" spans="1:12" x14ac:dyDescent="0.25">
      <c r="A656" s="48">
        <f t="shared" si="62"/>
        <v>276</v>
      </c>
      <c r="B656" s="46" t="s">
        <v>81</v>
      </c>
      <c r="C656" s="68">
        <v>1909.5</v>
      </c>
      <c r="D656" s="68"/>
      <c r="E656" s="68"/>
      <c r="F656" s="68">
        <f t="shared" si="60"/>
        <v>1909.5</v>
      </c>
      <c r="G656" s="45">
        <f t="shared" si="63"/>
        <v>8.2482197970233755E-3</v>
      </c>
      <c r="H656" s="254">
        <f t="shared" si="65"/>
        <v>36.542912988732361</v>
      </c>
      <c r="I656" s="43">
        <f t="shared" si="64"/>
        <v>8.0394408575211198</v>
      </c>
      <c r="J656" s="43">
        <v>15.66911707981204</v>
      </c>
      <c r="K656" s="43">
        <v>0.51981383709219631</v>
      </c>
      <c r="L656" s="45">
        <f t="shared" si="61"/>
        <v>3.1825757927812365E-2</v>
      </c>
    </row>
    <row r="657" spans="1:12" x14ac:dyDescent="0.25">
      <c r="A657" s="48">
        <f t="shared" si="62"/>
        <v>277</v>
      </c>
      <c r="B657" s="46" t="s">
        <v>112</v>
      </c>
      <c r="C657" s="68">
        <v>542.20000000000005</v>
      </c>
      <c r="D657" s="68"/>
      <c r="E657" s="68"/>
      <c r="F657" s="68">
        <f t="shared" si="60"/>
        <v>542.20000000000005</v>
      </c>
      <c r="G657" s="45">
        <f t="shared" si="63"/>
        <v>2.3420711044493713E-3</v>
      </c>
      <c r="H657" s="254">
        <f t="shared" si="65"/>
        <v>10.376311821152493</v>
      </c>
      <c r="I657" s="43">
        <f t="shared" si="64"/>
        <v>2.2827886006535483</v>
      </c>
      <c r="J657" s="43">
        <v>4.4492250749798838</v>
      </c>
      <c r="K657" s="43">
        <v>0.14760045167394023</v>
      </c>
      <c r="L657" s="45">
        <f t="shared" si="61"/>
        <v>3.1825757927812365E-2</v>
      </c>
    </row>
    <row r="658" spans="1:12" x14ac:dyDescent="0.25">
      <c r="A658" s="48">
        <f t="shared" si="62"/>
        <v>278</v>
      </c>
      <c r="B658" s="46" t="s">
        <v>113</v>
      </c>
      <c r="C658" s="68">
        <v>168.8</v>
      </c>
      <c r="D658" s="68"/>
      <c r="E658" s="68"/>
      <c r="F658" s="68">
        <f t="shared" si="60"/>
        <v>168.8</v>
      </c>
      <c r="G658" s="45">
        <f t="shared" si="63"/>
        <v>7.2914349397095878E-4</v>
      </c>
      <c r="H658" s="254">
        <f t="shared" si="65"/>
        <v>3.2303973356889357</v>
      </c>
      <c r="I658" s="43">
        <f t="shared" si="64"/>
        <v>0.71068741385156586</v>
      </c>
      <c r="J658" s="43">
        <v>1.3851515910302554</v>
      </c>
      <c r="K658" s="43">
        <v>4.5951597643971061E-2</v>
      </c>
      <c r="L658" s="45">
        <f t="shared" si="61"/>
        <v>3.1825757927812372E-2</v>
      </c>
    </row>
    <row r="659" spans="1:12" x14ac:dyDescent="0.25">
      <c r="A659" s="48">
        <f t="shared" si="62"/>
        <v>279</v>
      </c>
      <c r="B659" s="46" t="s">
        <v>114</v>
      </c>
      <c r="C659" s="68">
        <v>173.2</v>
      </c>
      <c r="D659" s="68"/>
      <c r="E659" s="68"/>
      <c r="F659" s="68">
        <f t="shared" si="60"/>
        <v>173.2</v>
      </c>
      <c r="G659" s="45">
        <f t="shared" si="63"/>
        <v>7.4814960400337708E-4</v>
      </c>
      <c r="H659" s="254">
        <f t="shared" si="65"/>
        <v>3.3146020055765617</v>
      </c>
      <c r="I659" s="43">
        <f t="shared" si="64"/>
        <v>0.72921244122684359</v>
      </c>
      <c r="J659" s="43">
        <v>1.4212574381898115</v>
      </c>
      <c r="K659" s="43">
        <v>4.7149388103884998E-2</v>
      </c>
      <c r="L659" s="45">
        <f t="shared" si="61"/>
        <v>3.1825757927812365E-2</v>
      </c>
    </row>
    <row r="660" spans="1:12" x14ac:dyDescent="0.25">
      <c r="A660" s="48">
        <f t="shared" si="62"/>
        <v>280</v>
      </c>
      <c r="B660" s="46" t="s">
        <v>115</v>
      </c>
      <c r="C660" s="68">
        <v>174.6</v>
      </c>
      <c r="D660" s="68"/>
      <c r="E660" s="68"/>
      <c r="F660" s="68">
        <f t="shared" si="60"/>
        <v>174.6</v>
      </c>
      <c r="G660" s="45">
        <f t="shared" si="63"/>
        <v>7.541970026500557E-4</v>
      </c>
      <c r="H660" s="254">
        <f t="shared" si="65"/>
        <v>3.3413944005408065</v>
      </c>
      <c r="I660" s="43">
        <f t="shared" si="64"/>
        <v>0.73510676811897746</v>
      </c>
      <c r="J660" s="43">
        <v>1.4327456622860342</v>
      </c>
      <c r="K660" s="43">
        <v>4.7530503250221255E-2</v>
      </c>
      <c r="L660" s="45">
        <f t="shared" si="61"/>
        <v>3.1825757927812365E-2</v>
      </c>
    </row>
    <row r="661" spans="1:12" x14ac:dyDescent="0.25">
      <c r="A661" s="48">
        <f t="shared" si="62"/>
        <v>281</v>
      </c>
      <c r="B661" s="46" t="s">
        <v>116</v>
      </c>
      <c r="C661" s="68">
        <v>174.6</v>
      </c>
      <c r="D661" s="68"/>
      <c r="E661" s="68">
        <v>31</v>
      </c>
      <c r="F661" s="68">
        <f t="shared" si="60"/>
        <v>205.6</v>
      </c>
      <c r="G661" s="45">
        <f t="shared" si="63"/>
        <v>8.8810368696936681E-4</v>
      </c>
      <c r="H661" s="254">
        <f t="shared" si="65"/>
        <v>3.9346545747490822</v>
      </c>
      <c r="I661" s="43">
        <f t="shared" si="64"/>
        <v>0.86562400644479809</v>
      </c>
      <c r="J661" s="43">
        <v>1.6871277672738179</v>
      </c>
      <c r="K661" s="43">
        <v>5.5969481490523998E-2</v>
      </c>
      <c r="L661" s="45">
        <f t="shared" si="61"/>
        <v>3.1825757927812365E-2</v>
      </c>
    </row>
    <row r="662" spans="1:12" x14ac:dyDescent="0.25">
      <c r="A662" s="48">
        <f t="shared" si="62"/>
        <v>282</v>
      </c>
      <c r="B662" s="46" t="s">
        <v>117</v>
      </c>
      <c r="C662" s="68">
        <v>285.89999999999998</v>
      </c>
      <c r="D662" s="68"/>
      <c r="E662" s="68"/>
      <c r="F662" s="68">
        <f t="shared" si="60"/>
        <v>285.89999999999998</v>
      </c>
      <c r="G662" s="45">
        <f t="shared" si="63"/>
        <v>1.2349651950610018E-3</v>
      </c>
      <c r="H662" s="254">
        <f t="shared" si="65"/>
        <v>5.4713898001982617</v>
      </c>
      <c r="I662" s="43">
        <f t="shared" si="64"/>
        <v>1.2037057560436175</v>
      </c>
      <c r="J662" s="43">
        <v>2.346059477935722</v>
      </c>
      <c r="K662" s="43">
        <v>7.7829157383953351E-2</v>
      </c>
      <c r="L662" s="45">
        <f t="shared" si="61"/>
        <v>3.1825757927812372E-2</v>
      </c>
    </row>
    <row r="663" spans="1:12" x14ac:dyDescent="0.25">
      <c r="A663" s="48">
        <f t="shared" si="62"/>
        <v>283</v>
      </c>
      <c r="B663" s="46" t="s">
        <v>118</v>
      </c>
      <c r="C663" s="68">
        <v>365.3</v>
      </c>
      <c r="D663" s="68">
        <v>20.6</v>
      </c>
      <c r="E663" s="68"/>
      <c r="F663" s="68">
        <f t="shared" si="60"/>
        <v>385.90000000000003</v>
      </c>
      <c r="G663" s="45">
        <f t="shared" si="63"/>
        <v>1.6669222412523284E-3</v>
      </c>
      <c r="H663" s="254">
        <f t="shared" si="65"/>
        <v>7.385132297644315</v>
      </c>
      <c r="I663" s="43">
        <f t="shared" si="64"/>
        <v>1.6247291054817492</v>
      </c>
      <c r="J663" s="43">
        <v>3.1666469133801867</v>
      </c>
      <c r="K663" s="43">
        <v>0.10505166783654286</v>
      </c>
      <c r="L663" s="45">
        <f t="shared" si="61"/>
        <v>3.1825757927812365E-2</v>
      </c>
    </row>
    <row r="664" spans="1:12" x14ac:dyDescent="0.25">
      <c r="A664" s="48">
        <f t="shared" si="62"/>
        <v>284</v>
      </c>
      <c r="B664" s="46" t="s">
        <v>119</v>
      </c>
      <c r="C664" s="68">
        <v>204.5</v>
      </c>
      <c r="D664" s="68"/>
      <c r="E664" s="68"/>
      <c r="F664" s="68">
        <f t="shared" si="60"/>
        <v>204.5</v>
      </c>
      <c r="G664" s="45">
        <f t="shared" si="63"/>
        <v>8.8335215946126224E-4</v>
      </c>
      <c r="H664" s="254">
        <f t="shared" si="65"/>
        <v>3.9136034072771757</v>
      </c>
      <c r="I664" s="43">
        <f t="shared" si="64"/>
        <v>0.86099274960097871</v>
      </c>
      <c r="J664" s="43">
        <v>1.6781013054839287</v>
      </c>
      <c r="K664" s="43">
        <v>5.5670033875545519E-2</v>
      </c>
      <c r="L664" s="45">
        <f t="shared" si="61"/>
        <v>3.1825757927812365E-2</v>
      </c>
    </row>
    <row r="665" spans="1:12" x14ac:dyDescent="0.25">
      <c r="A665" s="48">
        <f t="shared" si="62"/>
        <v>285</v>
      </c>
      <c r="B665" s="46" t="s">
        <v>120</v>
      </c>
      <c r="C665" s="68">
        <v>625.70000000000005</v>
      </c>
      <c r="D665" s="68"/>
      <c r="E665" s="68"/>
      <c r="F665" s="68">
        <f t="shared" si="60"/>
        <v>625.70000000000005</v>
      </c>
      <c r="G665" s="45">
        <f t="shared" si="63"/>
        <v>2.702755238019129E-3</v>
      </c>
      <c r="H665" s="254">
        <f t="shared" si="65"/>
        <v>11.974286806519949</v>
      </c>
      <c r="I665" s="43">
        <f t="shared" si="64"/>
        <v>2.6343430974343889</v>
      </c>
      <c r="J665" s="43">
        <v>5.1344155835760112</v>
      </c>
      <c r="K665" s="43">
        <v>0.17033124790185247</v>
      </c>
      <c r="L665" s="45">
        <f t="shared" si="61"/>
        <v>3.1825757927812372E-2</v>
      </c>
    </row>
    <row r="666" spans="1:12" x14ac:dyDescent="0.25">
      <c r="A666" s="48">
        <f t="shared" si="62"/>
        <v>286</v>
      </c>
      <c r="B666" s="46" t="s">
        <v>122</v>
      </c>
      <c r="C666" s="68">
        <v>429.5</v>
      </c>
      <c r="D666" s="68"/>
      <c r="E666" s="68">
        <v>30.7</v>
      </c>
      <c r="F666" s="68">
        <f t="shared" si="60"/>
        <v>460.2</v>
      </c>
      <c r="G666" s="45">
        <f t="shared" si="63"/>
        <v>1.9878663265724835E-3</v>
      </c>
      <c r="H666" s="254">
        <f t="shared" si="65"/>
        <v>8.8070429732467304</v>
      </c>
      <c r="I666" s="43">
        <f t="shared" si="64"/>
        <v>1.9375494541142806</v>
      </c>
      <c r="J666" s="43">
        <v>3.7763433779154236</v>
      </c>
      <c r="K666" s="43">
        <v>0.12527799310281684</v>
      </c>
      <c r="L666" s="45">
        <f t="shared" si="61"/>
        <v>3.1825757927812372E-2</v>
      </c>
    </row>
    <row r="667" spans="1:12" x14ac:dyDescent="0.25">
      <c r="A667" s="48">
        <f t="shared" si="62"/>
        <v>287</v>
      </c>
      <c r="B667" s="46" t="s">
        <v>123</v>
      </c>
      <c r="C667" s="68">
        <v>206.4</v>
      </c>
      <c r="D667" s="68"/>
      <c r="E667" s="68"/>
      <c r="F667" s="68">
        <f t="shared" si="60"/>
        <v>206.4</v>
      </c>
      <c r="G667" s="45">
        <f t="shared" si="63"/>
        <v>8.9155934333889745E-4</v>
      </c>
      <c r="H667" s="254">
        <f t="shared" si="65"/>
        <v>3.9499645147286508</v>
      </c>
      <c r="I667" s="43">
        <f t="shared" si="64"/>
        <v>0.86899219324030319</v>
      </c>
      <c r="J667" s="43">
        <v>1.6936924667573736</v>
      </c>
      <c r="K667" s="43">
        <v>5.6187261574144713E-2</v>
      </c>
      <c r="L667" s="45">
        <f t="shared" si="61"/>
        <v>3.1825757927812365E-2</v>
      </c>
    </row>
    <row r="668" spans="1:12" x14ac:dyDescent="0.25">
      <c r="A668" s="48">
        <f t="shared" si="62"/>
        <v>288</v>
      </c>
      <c r="B668" s="46" t="s">
        <v>1670</v>
      </c>
      <c r="C668" s="68">
        <v>275.2</v>
      </c>
      <c r="D668" s="68"/>
      <c r="E668" s="68"/>
      <c r="F668" s="68">
        <f t="shared" si="60"/>
        <v>275.2</v>
      </c>
      <c r="G668" s="45">
        <f t="shared" si="63"/>
        <v>1.1887457911185298E-3</v>
      </c>
      <c r="H668" s="254">
        <f t="shared" si="65"/>
        <v>5.2666193529715342</v>
      </c>
      <c r="I668" s="43">
        <f t="shared" si="64"/>
        <v>1.1586562576537376</v>
      </c>
      <c r="J668" s="43">
        <v>2.2582566223431648</v>
      </c>
      <c r="K668" s="43">
        <v>7.4916348765526289E-2</v>
      </c>
      <c r="L668" s="45">
        <f t="shared" si="61"/>
        <v>3.1825757927812372E-2</v>
      </c>
    </row>
    <row r="669" spans="1:12" x14ac:dyDescent="0.25">
      <c r="A669" s="48">
        <f t="shared" si="62"/>
        <v>289</v>
      </c>
      <c r="B669" s="46" t="s">
        <v>1671</v>
      </c>
      <c r="C669" s="68">
        <v>318.89999999999998</v>
      </c>
      <c r="D669" s="68"/>
      <c r="E669" s="68"/>
      <c r="F669" s="68">
        <f t="shared" si="60"/>
        <v>318.89999999999998</v>
      </c>
      <c r="G669" s="45">
        <f t="shared" si="63"/>
        <v>1.3775110203041393E-3</v>
      </c>
      <c r="H669" s="254">
        <f t="shared" si="65"/>
        <v>6.1029248243554584</v>
      </c>
      <c r="I669" s="43">
        <f t="shared" si="64"/>
        <v>1.3426434613582008</v>
      </c>
      <c r="J669" s="43">
        <v>2.6168533316323956</v>
      </c>
      <c r="K669" s="43">
        <v>8.6812585833307879E-2</v>
      </c>
      <c r="L669" s="45">
        <f t="shared" si="61"/>
        <v>3.1825757927812358E-2</v>
      </c>
    </row>
    <row r="670" spans="1:12" x14ac:dyDescent="0.25">
      <c r="A670" s="48">
        <f t="shared" si="62"/>
        <v>290</v>
      </c>
      <c r="B670" s="46" t="s">
        <v>1672</v>
      </c>
      <c r="C670" s="68">
        <v>75.2</v>
      </c>
      <c r="D670" s="68"/>
      <c r="E670" s="68"/>
      <c r="F670" s="68">
        <f t="shared" si="60"/>
        <v>75.2</v>
      </c>
      <c r="G670" s="45">
        <f t="shared" si="63"/>
        <v>3.2483169873587741E-4</v>
      </c>
      <c r="H670" s="254">
        <f t="shared" si="65"/>
        <v>1.4391343580794311</v>
      </c>
      <c r="I670" s="43">
        <f t="shared" si="64"/>
        <v>0.31660955877747488</v>
      </c>
      <c r="J670" s="43">
        <v>0.61708175145423694</v>
      </c>
      <c r="K670" s="43">
        <v>2.0471327860347301E-2</v>
      </c>
      <c r="L670" s="45">
        <f t="shared" si="61"/>
        <v>3.1825757927812372E-2</v>
      </c>
    </row>
    <row r="671" spans="1:12" x14ac:dyDescent="0.25">
      <c r="A671" s="48">
        <f t="shared" si="62"/>
        <v>291</v>
      </c>
      <c r="B671" s="46" t="s">
        <v>1673</v>
      </c>
      <c r="C671" s="68">
        <v>320.89999999999998</v>
      </c>
      <c r="D671" s="68"/>
      <c r="E671" s="68"/>
      <c r="F671" s="68">
        <f t="shared" si="60"/>
        <v>320.89999999999998</v>
      </c>
      <c r="G671" s="45">
        <f t="shared" si="63"/>
        <v>1.3861501612279659E-3</v>
      </c>
      <c r="H671" s="254">
        <f t="shared" si="65"/>
        <v>6.1411996743043797</v>
      </c>
      <c r="I671" s="43">
        <f t="shared" si="64"/>
        <v>1.3510639283469636</v>
      </c>
      <c r="J671" s="43">
        <v>2.6332650803412849</v>
      </c>
      <c r="K671" s="43">
        <v>8.735703604235967E-2</v>
      </c>
      <c r="L671" s="45">
        <f t="shared" si="61"/>
        <v>3.1825757927812365E-2</v>
      </c>
    </row>
    <row r="672" spans="1:12" x14ac:dyDescent="0.25">
      <c r="A672" s="48">
        <f t="shared" si="62"/>
        <v>292</v>
      </c>
      <c r="B672" s="46" t="s">
        <v>1674</v>
      </c>
      <c r="C672" s="68">
        <v>417.2</v>
      </c>
      <c r="D672" s="68"/>
      <c r="E672" s="68"/>
      <c r="F672" s="68">
        <f t="shared" si="60"/>
        <v>417.2</v>
      </c>
      <c r="G672" s="45">
        <f t="shared" si="63"/>
        <v>1.8021247967102132E-3</v>
      </c>
      <c r="H672" s="254">
        <f t="shared" si="65"/>
        <v>7.9841336993449277</v>
      </c>
      <c r="I672" s="43">
        <f t="shared" si="64"/>
        <v>1.7565094138558841</v>
      </c>
      <c r="J672" s="43">
        <v>3.4234907806743036</v>
      </c>
      <c r="K672" s="43">
        <v>0.11357231360820336</v>
      </c>
      <c r="L672" s="45">
        <f t="shared" si="61"/>
        <v>3.1825757927812365E-2</v>
      </c>
    </row>
    <row r="673" spans="1:12" x14ac:dyDescent="0.25">
      <c r="A673" s="48">
        <f t="shared" si="62"/>
        <v>293</v>
      </c>
      <c r="B673" s="46" t="s">
        <v>1675</v>
      </c>
      <c r="C673" s="68">
        <v>321.3</v>
      </c>
      <c r="D673" s="68"/>
      <c r="E673" s="68"/>
      <c r="F673" s="68">
        <f t="shared" si="60"/>
        <v>321.3</v>
      </c>
      <c r="G673" s="45">
        <f t="shared" si="63"/>
        <v>1.3878779894127315E-3</v>
      </c>
      <c r="H673" s="254">
        <f t="shared" si="65"/>
        <v>6.1488546442941647</v>
      </c>
      <c r="I673" s="43">
        <f t="shared" si="64"/>
        <v>1.3527480217447163</v>
      </c>
      <c r="J673" s="43">
        <v>2.6365474300830627</v>
      </c>
      <c r="K673" s="43">
        <v>8.7465926084170045E-2</v>
      </c>
      <c r="L673" s="45">
        <f t="shared" si="61"/>
        <v>3.1825757927812365E-2</v>
      </c>
    </row>
    <row r="674" spans="1:12" x14ac:dyDescent="0.25">
      <c r="A674" s="48">
        <f t="shared" si="62"/>
        <v>294</v>
      </c>
      <c r="B674" s="46" t="s">
        <v>1676</v>
      </c>
      <c r="C674" s="68">
        <v>284.5</v>
      </c>
      <c r="D674" s="68"/>
      <c r="E674" s="68"/>
      <c r="F674" s="68">
        <f t="shared" si="60"/>
        <v>284.5</v>
      </c>
      <c r="G674" s="45">
        <f t="shared" si="63"/>
        <v>1.2289177964143233E-3</v>
      </c>
      <c r="H674" s="254">
        <f t="shared" si="65"/>
        <v>5.4445974052340178</v>
      </c>
      <c r="I674" s="43">
        <f t="shared" si="64"/>
        <v>1.1978114291514839</v>
      </c>
      <c r="J674" s="43">
        <v>2.3345712538395</v>
      </c>
      <c r="K674" s="43">
        <v>7.7448042237617101E-2</v>
      </c>
      <c r="L674" s="45">
        <f t="shared" si="61"/>
        <v>3.1825757927812365E-2</v>
      </c>
    </row>
    <row r="675" spans="1:12" x14ac:dyDescent="0.25">
      <c r="A675" s="48">
        <f t="shared" si="62"/>
        <v>295</v>
      </c>
      <c r="B675" s="46" t="s">
        <v>1677</v>
      </c>
      <c r="C675" s="68">
        <v>326.10000000000002</v>
      </c>
      <c r="D675" s="68"/>
      <c r="E675" s="68"/>
      <c r="F675" s="68">
        <f t="shared" si="60"/>
        <v>326.10000000000002</v>
      </c>
      <c r="G675" s="45">
        <f t="shared" si="63"/>
        <v>1.4086119276299151E-3</v>
      </c>
      <c r="H675" s="254">
        <f t="shared" si="65"/>
        <v>6.2407142841715757</v>
      </c>
      <c r="I675" s="43">
        <f t="shared" si="64"/>
        <v>1.3729571425177467</v>
      </c>
      <c r="J675" s="43">
        <v>2.6759356269843972</v>
      </c>
      <c r="K675" s="43">
        <v>8.8772606585894337E-2</v>
      </c>
      <c r="L675" s="45">
        <f t="shared" si="61"/>
        <v>3.1825757927812372E-2</v>
      </c>
    </row>
    <row r="676" spans="1:12" x14ac:dyDescent="0.25">
      <c r="A676" s="48">
        <f t="shared" si="62"/>
        <v>296</v>
      </c>
      <c r="B676" s="46" t="s">
        <v>1678</v>
      </c>
      <c r="C676" s="68">
        <v>497.9</v>
      </c>
      <c r="D676" s="68"/>
      <c r="E676" s="68">
        <v>40.6</v>
      </c>
      <c r="F676" s="68">
        <f t="shared" si="60"/>
        <v>538.5</v>
      </c>
      <c r="G676" s="45">
        <f t="shared" si="63"/>
        <v>2.3260886937402922E-3</v>
      </c>
      <c r="H676" s="254">
        <f t="shared" si="65"/>
        <v>10.30550334874699</v>
      </c>
      <c r="I676" s="43">
        <f t="shared" si="64"/>
        <v>2.2672107367243379</v>
      </c>
      <c r="J676" s="43">
        <v>4.4188633398684383</v>
      </c>
      <c r="K676" s="43">
        <v>0.14659321878719442</v>
      </c>
      <c r="L676" s="45">
        <f t="shared" si="61"/>
        <v>3.1825757927812372E-2</v>
      </c>
    </row>
    <row r="677" spans="1:12" x14ac:dyDescent="0.25">
      <c r="A677" s="48">
        <f t="shared" si="62"/>
        <v>297</v>
      </c>
      <c r="B677" s="46" t="s">
        <v>1679</v>
      </c>
      <c r="C677" s="68">
        <v>138.80000000000001</v>
      </c>
      <c r="D677" s="68"/>
      <c r="E677" s="68"/>
      <c r="F677" s="68">
        <f t="shared" si="60"/>
        <v>138.80000000000001</v>
      </c>
      <c r="G677" s="45">
        <f t="shared" si="63"/>
        <v>5.9955638011356097E-4</v>
      </c>
      <c r="H677" s="254">
        <f t="shared" si="65"/>
        <v>2.6562745864551203</v>
      </c>
      <c r="I677" s="43">
        <f t="shared" si="64"/>
        <v>0.58438040902012645</v>
      </c>
      <c r="J677" s="43">
        <v>1.1389753603969162</v>
      </c>
      <c r="K677" s="43">
        <v>3.7784844508194214E-2</v>
      </c>
      <c r="L677" s="45">
        <f t="shared" si="61"/>
        <v>3.1825757927812365E-2</v>
      </c>
    </row>
    <row r="678" spans="1:12" x14ac:dyDescent="0.25">
      <c r="A678" s="48">
        <f t="shared" si="62"/>
        <v>298</v>
      </c>
      <c r="B678" s="46" t="s">
        <v>1680</v>
      </c>
      <c r="C678" s="68">
        <v>4598.6000000000004</v>
      </c>
      <c r="D678" s="68">
        <v>90.9</v>
      </c>
      <c r="E678" s="68">
        <v>100</v>
      </c>
      <c r="F678" s="68">
        <f t="shared" si="60"/>
        <v>4789.5</v>
      </c>
      <c r="G678" s="45">
        <f t="shared" si="63"/>
        <v>2.0688582727333572E-2</v>
      </c>
      <c r="H678" s="254">
        <f t="shared" si="65"/>
        <v>91.658696915178652</v>
      </c>
      <c r="I678" s="43">
        <f t="shared" si="64"/>
        <v>20.164913321339302</v>
      </c>
      <c r="J678" s="43">
        <v>39.302035220612602</v>
      </c>
      <c r="K678" s="43">
        <v>1.3038221381267738</v>
      </c>
      <c r="L678" s="45">
        <f t="shared" si="61"/>
        <v>3.1825757927812365E-2</v>
      </c>
    </row>
    <row r="679" spans="1:12" x14ac:dyDescent="0.25">
      <c r="A679" s="48">
        <f t="shared" si="62"/>
        <v>299</v>
      </c>
      <c r="B679" s="46" t="s">
        <v>1681</v>
      </c>
      <c r="C679" s="68">
        <v>387.4</v>
      </c>
      <c r="D679" s="68"/>
      <c r="E679" s="68"/>
      <c r="F679" s="68">
        <f t="shared" si="60"/>
        <v>387.4</v>
      </c>
      <c r="G679" s="45">
        <f t="shared" si="63"/>
        <v>1.6734015969451978E-3</v>
      </c>
      <c r="H679" s="254">
        <f t="shared" si="65"/>
        <v>7.4138384351060038</v>
      </c>
      <c r="I679" s="43">
        <f t="shared" si="64"/>
        <v>1.6310444557233208</v>
      </c>
      <c r="J679" s="43">
        <v>3.1789557249118534</v>
      </c>
      <c r="K679" s="43">
        <v>0.10546000549333169</v>
      </c>
      <c r="L679" s="45">
        <f t="shared" si="61"/>
        <v>3.1825757927812365E-2</v>
      </c>
    </row>
    <row r="680" spans="1:12" x14ac:dyDescent="0.25">
      <c r="A680" s="48">
        <f t="shared" si="62"/>
        <v>300</v>
      </c>
      <c r="B680" s="46" t="s">
        <v>1682</v>
      </c>
      <c r="C680" s="68">
        <v>4956.8999999999996</v>
      </c>
      <c r="D680" s="68"/>
      <c r="E680" s="68"/>
      <c r="F680" s="68">
        <f t="shared" si="60"/>
        <v>4956.8999999999996</v>
      </c>
      <c r="G680" s="45">
        <f t="shared" si="63"/>
        <v>2.1411678822657852E-2</v>
      </c>
      <c r="H680" s="254">
        <f t="shared" si="65"/>
        <v>94.86230185590334</v>
      </c>
      <c r="I680" s="43">
        <f t="shared" si="64"/>
        <v>20.869706408298736</v>
      </c>
      <c r="J680" s="43">
        <v>40.675698587546634</v>
      </c>
      <c r="K680" s="43">
        <v>1.3493926206244085</v>
      </c>
      <c r="L680" s="45">
        <f t="shared" si="61"/>
        <v>3.1825757927812365E-2</v>
      </c>
    </row>
    <row r="681" spans="1:12" x14ac:dyDescent="0.25">
      <c r="A681" s="48">
        <f t="shared" si="62"/>
        <v>301</v>
      </c>
      <c r="B681" s="46" t="s">
        <v>1683</v>
      </c>
      <c r="C681" s="68">
        <v>4250.2</v>
      </c>
      <c r="D681" s="68"/>
      <c r="E681" s="68"/>
      <c r="F681" s="68">
        <v>4250.2</v>
      </c>
      <c r="G681" s="45">
        <f t="shared" si="63"/>
        <v>1.835903837722375E-2</v>
      </c>
      <c r="H681" s="254">
        <f t="shared" si="65"/>
        <v>81.337883626452097</v>
      </c>
      <c r="I681" s="43">
        <f t="shared" si="64"/>
        <v>17.89433439781946</v>
      </c>
      <c r="J681" s="43">
        <v>34.876607181260603</v>
      </c>
      <c r="K681" s="43">
        <v>1.1570111392559586</v>
      </c>
      <c r="L681" s="45">
        <f t="shared" si="61"/>
        <v>3.1825757927812365E-2</v>
      </c>
    </row>
    <row r="682" spans="1:12" x14ac:dyDescent="0.25">
      <c r="A682" s="48">
        <f t="shared" si="62"/>
        <v>302</v>
      </c>
      <c r="B682" s="46" t="s">
        <v>1684</v>
      </c>
      <c r="C682" s="68">
        <v>251.9</v>
      </c>
      <c r="D682" s="68"/>
      <c r="E682" s="68"/>
      <c r="F682" s="68">
        <f t="shared" si="60"/>
        <v>251.9</v>
      </c>
      <c r="G682" s="45">
        <f t="shared" si="63"/>
        <v>1.0880997993559509E-3</v>
      </c>
      <c r="H682" s="254">
        <f t="shared" si="65"/>
        <v>4.8207173510666044</v>
      </c>
      <c r="I682" s="43">
        <f t="shared" si="64"/>
        <v>1.060557817234653</v>
      </c>
      <c r="J682" s="43">
        <v>2.0670597498846051</v>
      </c>
      <c r="K682" s="43">
        <v>6.8573503830072935E-2</v>
      </c>
      <c r="L682" s="45">
        <f t="shared" si="61"/>
        <v>3.1825757927812372E-2</v>
      </c>
    </row>
    <row r="683" spans="1:12" x14ac:dyDescent="0.25">
      <c r="A683" s="48">
        <f t="shared" si="62"/>
        <v>303</v>
      </c>
      <c r="B683" s="46" t="s">
        <v>1685</v>
      </c>
      <c r="C683" s="68">
        <v>352.7</v>
      </c>
      <c r="D683" s="68"/>
      <c r="E683" s="68"/>
      <c r="F683" s="68">
        <f t="shared" si="60"/>
        <v>352.7</v>
      </c>
      <c r="G683" s="45">
        <f t="shared" si="63"/>
        <v>1.5235125019168077E-3</v>
      </c>
      <c r="H683" s="254">
        <f t="shared" si="65"/>
        <v>6.7497697884922241</v>
      </c>
      <c r="I683" s="43">
        <f t="shared" si="64"/>
        <v>1.4849493534682894</v>
      </c>
      <c r="J683" s="43">
        <v>2.8942118848126244</v>
      </c>
      <c r="K683" s="43">
        <v>9.6013794366283128E-2</v>
      </c>
      <c r="L683" s="45">
        <f t="shared" si="61"/>
        <v>3.1825757927812372E-2</v>
      </c>
    </row>
    <row r="684" spans="1:12" x14ac:dyDescent="0.25">
      <c r="A684" s="48">
        <f t="shared" si="62"/>
        <v>304</v>
      </c>
      <c r="B684" s="46" t="s">
        <v>1686</v>
      </c>
      <c r="C684" s="68">
        <v>301.8</v>
      </c>
      <c r="D684" s="68"/>
      <c r="E684" s="68"/>
      <c r="F684" s="68">
        <f t="shared" si="60"/>
        <v>301.8</v>
      </c>
      <c r="G684" s="45">
        <f t="shared" si="63"/>
        <v>1.3036463654054228E-3</v>
      </c>
      <c r="H684" s="254">
        <f t="shared" si="65"/>
        <v>5.7756748572921852</v>
      </c>
      <c r="I684" s="43">
        <f t="shared" si="64"/>
        <v>1.2706484686042807</v>
      </c>
      <c r="J684" s="43">
        <v>2.4765328801713924</v>
      </c>
      <c r="K684" s="43">
        <v>8.2157536545915094E-2</v>
      </c>
      <c r="L684" s="45">
        <f t="shared" si="61"/>
        <v>3.1825757927812372E-2</v>
      </c>
    </row>
    <row r="685" spans="1:12" x14ac:dyDescent="0.25">
      <c r="A685" s="48">
        <f t="shared" si="62"/>
        <v>305</v>
      </c>
      <c r="B685" s="46" t="s">
        <v>1707</v>
      </c>
      <c r="C685" s="68">
        <v>244.4</v>
      </c>
      <c r="D685" s="68"/>
      <c r="E685" s="68">
        <v>51.7</v>
      </c>
      <c r="F685" s="68">
        <f t="shared" si="60"/>
        <v>296.10000000000002</v>
      </c>
      <c r="G685" s="45">
        <f t="shared" si="63"/>
        <v>1.2790248137725172E-3</v>
      </c>
      <c r="H685" s="254">
        <f t="shared" si="65"/>
        <v>5.6665915349377594</v>
      </c>
      <c r="I685" s="43">
        <f t="shared" si="64"/>
        <v>1.2466501376863071</v>
      </c>
      <c r="J685" s="43">
        <v>2.429759396351058</v>
      </c>
      <c r="K685" s="43">
        <v>8.0605853450117504E-2</v>
      </c>
      <c r="L685" s="45">
        <f t="shared" si="61"/>
        <v>3.1825757927812365E-2</v>
      </c>
    </row>
    <row r="686" spans="1:12" x14ac:dyDescent="0.25">
      <c r="A686" s="48">
        <f t="shared" si="62"/>
        <v>306</v>
      </c>
      <c r="B686" s="46" t="s">
        <v>1708</v>
      </c>
      <c r="C686" s="68">
        <v>253.1</v>
      </c>
      <c r="D686" s="68"/>
      <c r="E686" s="68"/>
      <c r="F686" s="68">
        <f t="shared" si="60"/>
        <v>253.1</v>
      </c>
      <c r="G686" s="45">
        <f t="shared" si="63"/>
        <v>1.0932832839102469E-3</v>
      </c>
      <c r="H686" s="254">
        <f t="shared" si="65"/>
        <v>4.8436822610359576</v>
      </c>
      <c r="I686" s="43">
        <f t="shared" si="64"/>
        <v>1.0656100974279106</v>
      </c>
      <c r="J686" s="43">
        <v>2.0769067991099384</v>
      </c>
      <c r="K686" s="43">
        <v>6.8900173955504004E-2</v>
      </c>
      <c r="L686" s="45">
        <f t="shared" si="61"/>
        <v>3.1825757927812372E-2</v>
      </c>
    </row>
    <row r="687" spans="1:12" x14ac:dyDescent="0.25">
      <c r="A687" s="48">
        <f t="shared" si="62"/>
        <v>307</v>
      </c>
      <c r="B687" s="46" t="s">
        <v>1709</v>
      </c>
      <c r="C687" s="68">
        <v>480.1</v>
      </c>
      <c r="D687" s="68"/>
      <c r="E687" s="68"/>
      <c r="F687" s="68">
        <f t="shared" si="60"/>
        <v>480.1</v>
      </c>
      <c r="G687" s="45">
        <f t="shared" si="63"/>
        <v>2.0738257787645577E-3</v>
      </c>
      <c r="H687" s="254">
        <f t="shared" si="65"/>
        <v>9.1878777302384957</v>
      </c>
      <c r="I687" s="43">
        <f t="shared" si="64"/>
        <v>2.0213331006524693</v>
      </c>
      <c r="J687" s="43">
        <v>3.9396402775688721</v>
      </c>
      <c r="K687" s="43">
        <v>0.13069527268288217</v>
      </c>
      <c r="L687" s="45">
        <f t="shared" si="61"/>
        <v>3.1825757927812372E-2</v>
      </c>
    </row>
    <row r="688" spans="1:12" x14ac:dyDescent="0.25">
      <c r="A688" s="48">
        <f t="shared" si="62"/>
        <v>308</v>
      </c>
      <c r="B688" s="46" t="s">
        <v>1710</v>
      </c>
      <c r="C688" s="68">
        <v>199</v>
      </c>
      <c r="D688" s="68"/>
      <c r="E688" s="68"/>
      <c r="F688" s="68">
        <f t="shared" si="60"/>
        <v>199</v>
      </c>
      <c r="G688" s="45">
        <f t="shared" si="63"/>
        <v>8.5959452192073936E-4</v>
      </c>
      <c r="H688" s="254">
        <f t="shared" si="65"/>
        <v>3.8083475699176432</v>
      </c>
      <c r="I688" s="43">
        <f t="shared" si="64"/>
        <v>0.8378364653818815</v>
      </c>
      <c r="J688" s="43">
        <v>1.6329689965344831</v>
      </c>
      <c r="K688" s="43">
        <v>5.4172795800653095E-2</v>
      </c>
      <c r="L688" s="45">
        <f t="shared" si="61"/>
        <v>3.1825757927812372E-2</v>
      </c>
    </row>
    <row r="689" spans="1:12" x14ac:dyDescent="0.25">
      <c r="A689" s="48">
        <f t="shared" si="62"/>
        <v>309</v>
      </c>
      <c r="B689" s="46" t="s">
        <v>1711</v>
      </c>
      <c r="C689" s="68">
        <v>296.41000000000003</v>
      </c>
      <c r="D689" s="68"/>
      <c r="E689" s="68"/>
      <c r="F689" s="68">
        <f t="shared" si="60"/>
        <v>296.41000000000003</v>
      </c>
      <c r="G689" s="45">
        <f t="shared" si="63"/>
        <v>1.2803638806157104E-3</v>
      </c>
      <c r="H689" s="254">
        <f t="shared" si="65"/>
        <v>5.6725241366798427</v>
      </c>
      <c r="I689" s="43">
        <f t="shared" si="64"/>
        <v>1.2479553100695655</v>
      </c>
      <c r="J689" s="43">
        <v>2.432303217400936</v>
      </c>
      <c r="K689" s="43">
        <v>8.0690243232520525E-2</v>
      </c>
      <c r="L689" s="45">
        <f t="shared" si="61"/>
        <v>3.1825757927812372E-2</v>
      </c>
    </row>
    <row r="690" spans="1:12" x14ac:dyDescent="0.25">
      <c r="A690" s="48">
        <f t="shared" si="62"/>
        <v>310</v>
      </c>
      <c r="B690" s="46" t="s">
        <v>1712</v>
      </c>
      <c r="C690" s="68">
        <v>273.60000000000002</v>
      </c>
      <c r="D690" s="68">
        <v>19.399999999999999</v>
      </c>
      <c r="E690" s="68"/>
      <c r="F690" s="68">
        <f t="shared" si="60"/>
        <v>293</v>
      </c>
      <c r="G690" s="45">
        <f t="shared" si="63"/>
        <v>1.265634145340586E-3</v>
      </c>
      <c r="H690" s="254">
        <f t="shared" si="65"/>
        <v>5.6072655175169315</v>
      </c>
      <c r="I690" s="43">
        <f t="shared" si="64"/>
        <v>1.233598413853725</v>
      </c>
      <c r="J690" s="43">
        <v>2.4043211858522793</v>
      </c>
      <c r="K690" s="43">
        <v>7.9761955626087219E-2</v>
      </c>
      <c r="L690" s="45">
        <f t="shared" si="61"/>
        <v>3.1825757927812372E-2</v>
      </c>
    </row>
    <row r="691" spans="1:12" x14ac:dyDescent="0.25">
      <c r="A691" s="48">
        <f t="shared" si="62"/>
        <v>311</v>
      </c>
      <c r="B691" s="46" t="s">
        <v>1713</v>
      </c>
      <c r="C691" s="68">
        <v>308.60000000000002</v>
      </c>
      <c r="D691" s="68"/>
      <c r="E691" s="68"/>
      <c r="F691" s="68">
        <f t="shared" si="60"/>
        <v>308.60000000000002</v>
      </c>
      <c r="G691" s="45">
        <f t="shared" si="63"/>
        <v>1.333019444546433E-3</v>
      </c>
      <c r="H691" s="254">
        <f t="shared" si="65"/>
        <v>5.9058093471185167</v>
      </c>
      <c r="I691" s="43">
        <f t="shared" si="64"/>
        <v>1.2992780563660737</v>
      </c>
      <c r="J691" s="43">
        <v>2.5323328257816162</v>
      </c>
      <c r="K691" s="43">
        <v>8.4008667256691177E-2</v>
      </c>
      <c r="L691" s="45">
        <f t="shared" si="61"/>
        <v>3.1825757927812372E-2</v>
      </c>
    </row>
    <row r="692" spans="1:12" x14ac:dyDescent="0.25">
      <c r="A692" s="48">
        <f t="shared" si="62"/>
        <v>312</v>
      </c>
      <c r="B692" s="46" t="s">
        <v>1716</v>
      </c>
      <c r="C692" s="68">
        <v>203.5</v>
      </c>
      <c r="D692" s="68"/>
      <c r="E692" s="68"/>
      <c r="F692" s="68">
        <f t="shared" si="60"/>
        <v>203.5</v>
      </c>
      <c r="G692" s="45">
        <f t="shared" si="63"/>
        <v>8.7903258899934905E-4</v>
      </c>
      <c r="H692" s="254">
        <f t="shared" si="65"/>
        <v>3.8944659823027159</v>
      </c>
      <c r="I692" s="43">
        <f t="shared" si="64"/>
        <v>0.8567825161065975</v>
      </c>
      <c r="J692" s="43">
        <v>1.6698954311294842</v>
      </c>
      <c r="K692" s="43">
        <v>5.5397808771019616E-2</v>
      </c>
      <c r="L692" s="45">
        <f t="shared" si="61"/>
        <v>3.1825757927812372E-2</v>
      </c>
    </row>
    <row r="693" spans="1:12" x14ac:dyDescent="0.25">
      <c r="A693" s="48">
        <f t="shared" si="62"/>
        <v>313</v>
      </c>
      <c r="B693" s="46" t="s">
        <v>1728</v>
      </c>
      <c r="C693" s="68">
        <v>428.2</v>
      </c>
      <c r="D693" s="68"/>
      <c r="E693" s="68"/>
      <c r="F693" s="68">
        <f t="shared" si="60"/>
        <v>428.2</v>
      </c>
      <c r="G693" s="45">
        <f t="shared" si="63"/>
        <v>1.8496400717912592E-3</v>
      </c>
      <c r="H693" s="254">
        <f t="shared" si="65"/>
        <v>8.1946453740639935</v>
      </c>
      <c r="I693" s="43">
        <f t="shared" si="64"/>
        <v>1.8028219822940785</v>
      </c>
      <c r="J693" s="43">
        <v>3.5137553985731946</v>
      </c>
      <c r="K693" s="43">
        <v>0.1165667897579882</v>
      </c>
      <c r="L693" s="45">
        <f t="shared" si="61"/>
        <v>3.1825757927812365E-2</v>
      </c>
    </row>
    <row r="694" spans="1:12" x14ac:dyDescent="0.25">
      <c r="A694" s="48">
        <f t="shared" si="62"/>
        <v>314</v>
      </c>
      <c r="B694" s="46" t="s">
        <v>1729</v>
      </c>
      <c r="C694" s="68">
        <v>198.3</v>
      </c>
      <c r="D694" s="68"/>
      <c r="E694" s="68"/>
      <c r="F694" s="68">
        <f t="shared" si="60"/>
        <v>198.3</v>
      </c>
      <c r="G694" s="45">
        <f t="shared" si="63"/>
        <v>8.565708225974001E-4</v>
      </c>
      <c r="H694" s="254">
        <f t="shared" si="65"/>
        <v>3.7949513724355213</v>
      </c>
      <c r="I694" s="43">
        <f t="shared" si="64"/>
        <v>0.83488930193581468</v>
      </c>
      <c r="J694" s="43">
        <v>1.6272248844863721</v>
      </c>
      <c r="K694" s="43">
        <v>5.398223822748497E-2</v>
      </c>
      <c r="L694" s="45">
        <f t="shared" si="61"/>
        <v>3.1825757927812372E-2</v>
      </c>
    </row>
    <row r="695" spans="1:12" x14ac:dyDescent="0.25">
      <c r="A695" s="48">
        <f t="shared" si="62"/>
        <v>315</v>
      </c>
      <c r="B695" s="46" t="s">
        <v>1730</v>
      </c>
      <c r="C695" s="68">
        <v>304.7</v>
      </c>
      <c r="D695" s="68"/>
      <c r="E695" s="68"/>
      <c r="F695" s="68">
        <f t="shared" si="60"/>
        <v>304.7</v>
      </c>
      <c r="G695" s="45">
        <f t="shared" si="63"/>
        <v>1.3161731197449712E-3</v>
      </c>
      <c r="H695" s="254">
        <f t="shared" si="65"/>
        <v>5.8311733897181197</v>
      </c>
      <c r="I695" s="43">
        <f t="shared" si="64"/>
        <v>1.2828581457379864</v>
      </c>
      <c r="J695" s="43">
        <v>2.5003299157992815</v>
      </c>
      <c r="K695" s="43">
        <v>8.2946989349040184E-2</v>
      </c>
      <c r="L695" s="45">
        <f t="shared" si="61"/>
        <v>3.1825757927812365E-2</v>
      </c>
    </row>
    <row r="696" spans="1:12" x14ac:dyDescent="0.25">
      <c r="A696" s="48">
        <f t="shared" si="62"/>
        <v>316</v>
      </c>
      <c r="B696" s="46" t="s">
        <v>1731</v>
      </c>
      <c r="C696" s="68">
        <v>292.2</v>
      </c>
      <c r="D696" s="68"/>
      <c r="E696" s="68"/>
      <c r="F696" s="68">
        <f t="shared" si="60"/>
        <v>292.2</v>
      </c>
      <c r="G696" s="45">
        <f t="shared" si="63"/>
        <v>1.2621784889710554E-3</v>
      </c>
      <c r="H696" s="254">
        <f t="shared" si="65"/>
        <v>5.5919555775373633</v>
      </c>
      <c r="I696" s="43">
        <f t="shared" si="64"/>
        <v>1.2302302270582199</v>
      </c>
      <c r="J696" s="43">
        <v>2.3977564863687233</v>
      </c>
      <c r="K696" s="43">
        <v>7.9544175542466497E-2</v>
      </c>
      <c r="L696" s="45">
        <f t="shared" si="61"/>
        <v>3.1825757927812365E-2</v>
      </c>
    </row>
    <row r="697" spans="1:12" x14ac:dyDescent="0.25">
      <c r="A697" s="48">
        <f t="shared" si="62"/>
        <v>317</v>
      </c>
      <c r="B697" s="46" t="s">
        <v>1732</v>
      </c>
      <c r="C697" s="68">
        <v>411.5</v>
      </c>
      <c r="D697" s="68"/>
      <c r="E697" s="68"/>
      <c r="F697" s="68">
        <f t="shared" si="60"/>
        <v>411.5</v>
      </c>
      <c r="G697" s="45">
        <f t="shared" si="63"/>
        <v>1.7775032450773078E-3</v>
      </c>
      <c r="H697" s="254">
        <f t="shared" si="65"/>
        <v>7.8750503769905036</v>
      </c>
      <c r="I697" s="43">
        <f t="shared" si="64"/>
        <v>1.7325110829379109</v>
      </c>
      <c r="J697" s="43">
        <v>3.3767172968539692</v>
      </c>
      <c r="K697" s="43">
        <v>0.11202063051240577</v>
      </c>
      <c r="L697" s="45">
        <f t="shared" si="61"/>
        <v>3.1825757927812372E-2</v>
      </c>
    </row>
    <row r="698" spans="1:12" x14ac:dyDescent="0.25">
      <c r="A698" s="48">
        <f t="shared" si="62"/>
        <v>318</v>
      </c>
      <c r="B698" s="46" t="s">
        <v>1753</v>
      </c>
      <c r="C698" s="68">
        <v>2772.2</v>
      </c>
      <c r="D698" s="68"/>
      <c r="E698" s="68">
        <v>77.400000000000006</v>
      </c>
      <c r="F698" s="68">
        <f t="shared" si="60"/>
        <v>2849.6</v>
      </c>
      <c r="G698" s="45">
        <f t="shared" si="63"/>
        <v>1.2309047988268033E-2</v>
      </c>
      <c r="H698" s="254">
        <f t="shared" si="65"/>
        <v>54.534006207222689</v>
      </c>
      <c r="I698" s="43">
        <f t="shared" si="64"/>
        <v>11.997481365588991</v>
      </c>
      <c r="J698" s="43">
        <v>23.383459560425443</v>
      </c>
      <c r="K698" s="43">
        <v>0.77573265785699008</v>
      </c>
      <c r="L698" s="45">
        <f t="shared" si="61"/>
        <v>3.1825757927812365E-2</v>
      </c>
    </row>
    <row r="699" spans="1:12" x14ac:dyDescent="0.25">
      <c r="A699" s="48">
        <f t="shared" si="62"/>
        <v>319</v>
      </c>
      <c r="B699" s="46" t="s">
        <v>1754</v>
      </c>
      <c r="C699" s="68">
        <v>256.10000000000002</v>
      </c>
      <c r="D699" s="68"/>
      <c r="E699" s="68"/>
      <c r="F699" s="68">
        <f t="shared" ref="F699:F706" si="66">C699+D699+E699</f>
        <v>256.10000000000002</v>
      </c>
      <c r="G699" s="45">
        <f t="shared" si="63"/>
        <v>1.1062419952959867E-3</v>
      </c>
      <c r="H699" s="254">
        <f t="shared" si="65"/>
        <v>4.9010945359593387</v>
      </c>
      <c r="I699" s="43">
        <f t="shared" si="64"/>
        <v>1.0782407979110544</v>
      </c>
      <c r="J699" s="43">
        <v>2.1015244221732723</v>
      </c>
      <c r="K699" s="43">
        <v>6.9716849269081699E-2</v>
      </c>
      <c r="L699" s="45">
        <f t="shared" ref="L699:L707" si="67">(H699+I699+J699+K699)/F699</f>
        <v>3.1825757927812365E-2</v>
      </c>
    </row>
    <row r="700" spans="1:12" x14ac:dyDescent="0.25">
      <c r="A700" s="48">
        <f t="shared" si="62"/>
        <v>320</v>
      </c>
      <c r="B700" s="46" t="s">
        <v>291</v>
      </c>
      <c r="C700" s="68">
        <v>266.60000000000002</v>
      </c>
      <c r="D700" s="68"/>
      <c r="E700" s="68"/>
      <c r="F700" s="68">
        <f t="shared" si="66"/>
        <v>266.60000000000002</v>
      </c>
      <c r="G700" s="45">
        <f t="shared" si="63"/>
        <v>1.151597485146076E-3</v>
      </c>
      <c r="H700" s="254">
        <f t="shared" si="65"/>
        <v>5.1020374981911747</v>
      </c>
      <c r="I700" s="43">
        <f t="shared" ref="I700:I706" si="68">H700*0.22</f>
        <v>1.1224482496020585</v>
      </c>
      <c r="J700" s="43">
        <v>2.1876861028949413</v>
      </c>
      <c r="K700" s="43">
        <v>7.2575212866603594E-2</v>
      </c>
      <c r="L700" s="45">
        <f t="shared" si="67"/>
        <v>3.1825757927812365E-2</v>
      </c>
    </row>
    <row r="701" spans="1:12" x14ac:dyDescent="0.25">
      <c r="A701" s="48">
        <f t="shared" ref="A701:A706" si="69">1+A700</f>
        <v>321</v>
      </c>
      <c r="B701" s="46" t="s">
        <v>292</v>
      </c>
      <c r="C701" s="68">
        <v>203.9</v>
      </c>
      <c r="D701" s="68">
        <v>33.799999999999997</v>
      </c>
      <c r="E701" s="68"/>
      <c r="F701" s="68">
        <f t="shared" si="66"/>
        <v>237.7</v>
      </c>
      <c r="G701" s="45">
        <f t="shared" ref="G701:G705" si="70">1/$F$707*F701</f>
        <v>1.0267618987967826E-3</v>
      </c>
      <c r="H701" s="254">
        <f t="shared" si="65"/>
        <v>4.5489659164292657</v>
      </c>
      <c r="I701" s="43">
        <f t="shared" si="68"/>
        <v>1.0007725016144384</v>
      </c>
      <c r="J701" s="43">
        <v>1.950536334051491</v>
      </c>
      <c r="K701" s="43">
        <v>6.4707907345805227E-2</v>
      </c>
      <c r="L701" s="45">
        <f t="shared" si="67"/>
        <v>3.1825757927812372E-2</v>
      </c>
    </row>
    <row r="702" spans="1:12" x14ac:dyDescent="0.25">
      <c r="A702" s="48">
        <f t="shared" si="69"/>
        <v>322</v>
      </c>
      <c r="B702" s="46" t="s">
        <v>293</v>
      </c>
      <c r="C702" s="68">
        <v>152.1</v>
      </c>
      <c r="D702" s="68"/>
      <c r="E702" s="68"/>
      <c r="F702" s="68">
        <f t="shared" si="66"/>
        <v>152.1</v>
      </c>
      <c r="G702" s="45">
        <f t="shared" si="70"/>
        <v>6.5700666725700726E-4</v>
      </c>
      <c r="H702" s="254">
        <f t="shared" ref="H702:H706" si="71">G702*4430.4</f>
        <v>2.9108023386154449</v>
      </c>
      <c r="I702" s="43">
        <f t="shared" si="68"/>
        <v>0.6403765144953979</v>
      </c>
      <c r="J702" s="43">
        <v>1.2481134893110297</v>
      </c>
      <c r="K702" s="43">
        <v>4.1405438398388617E-2</v>
      </c>
      <c r="L702" s="45">
        <f t="shared" si="67"/>
        <v>3.1825757927812372E-2</v>
      </c>
    </row>
    <row r="703" spans="1:12" x14ac:dyDescent="0.25">
      <c r="A703" s="48">
        <f t="shared" si="69"/>
        <v>323</v>
      </c>
      <c r="B703" s="46" t="s">
        <v>2414</v>
      </c>
      <c r="C703" s="46">
        <v>2247.4</v>
      </c>
      <c r="D703" s="46"/>
      <c r="E703" s="46"/>
      <c r="F703" s="46">
        <f t="shared" si="66"/>
        <v>2247.4</v>
      </c>
      <c r="G703" s="45">
        <f t="shared" si="70"/>
        <v>9.7078026561038672E-3</v>
      </c>
      <c r="H703" s="254">
        <f t="shared" si="71"/>
        <v>43.009448887602566</v>
      </c>
      <c r="I703" s="43">
        <f t="shared" si="68"/>
        <v>9.4620787552725645</v>
      </c>
      <c r="J703" s="43">
        <v>18.441882024178884</v>
      </c>
      <c r="K703" s="43">
        <v>0.61179869991149627</v>
      </c>
      <c r="L703" s="45">
        <f t="shared" si="67"/>
        <v>3.1825757927812365E-2</v>
      </c>
    </row>
    <row r="704" spans="1:12" x14ac:dyDescent="0.25">
      <c r="A704" s="48">
        <f t="shared" si="69"/>
        <v>324</v>
      </c>
      <c r="B704" s="46" t="s">
        <v>2415</v>
      </c>
      <c r="C704" s="46">
        <v>2555.1999999999998</v>
      </c>
      <c r="D704" s="46"/>
      <c r="E704" s="46"/>
      <c r="F704" s="46">
        <f t="shared" si="66"/>
        <v>2555.1999999999998</v>
      </c>
      <c r="G704" s="45">
        <f t="shared" si="70"/>
        <v>1.1037366444280768E-2</v>
      </c>
      <c r="H704" s="254">
        <f t="shared" si="71"/>
        <v>48.899948294741513</v>
      </c>
      <c r="I704" s="43">
        <f t="shared" si="68"/>
        <v>10.757988624843133</v>
      </c>
      <c r="J704" s="43">
        <v>20.967650150476942</v>
      </c>
      <c r="K704" s="43">
        <v>0.69558958708456664</v>
      </c>
      <c r="L704" s="45">
        <f t="shared" si="67"/>
        <v>3.1825757927812365E-2</v>
      </c>
    </row>
    <row r="705" spans="1:13" x14ac:dyDescent="0.25">
      <c r="A705" s="48">
        <f t="shared" si="69"/>
        <v>325</v>
      </c>
      <c r="B705" s="46" t="s">
        <v>2416</v>
      </c>
      <c r="C705" s="46">
        <v>2484.8000000000002</v>
      </c>
      <c r="D705" s="46"/>
      <c r="E705" s="46"/>
      <c r="F705" s="46">
        <f t="shared" si="66"/>
        <v>2484.8000000000002</v>
      </c>
      <c r="G705" s="45">
        <f t="shared" si="70"/>
        <v>1.0733268683762077E-2</v>
      </c>
      <c r="H705" s="254">
        <f t="shared" si="71"/>
        <v>47.552673576539505</v>
      </c>
      <c r="I705" s="43">
        <f t="shared" si="68"/>
        <v>10.461588186838691</v>
      </c>
      <c r="J705" s="43">
        <v>20.389956595924041</v>
      </c>
      <c r="K705" s="43">
        <v>0.67642493972594375</v>
      </c>
      <c r="L705" s="45">
        <f t="shared" si="67"/>
        <v>3.1825757927812372E-2</v>
      </c>
    </row>
    <row r="706" spans="1:13" x14ac:dyDescent="0.25">
      <c r="A706" s="48">
        <f t="shared" si="69"/>
        <v>326</v>
      </c>
      <c r="B706" s="46" t="s">
        <v>2417</v>
      </c>
      <c r="C706" s="46">
        <v>3106.2</v>
      </c>
      <c r="D706" s="46">
        <v>30.3</v>
      </c>
      <c r="E706" s="46"/>
      <c r="F706" s="46">
        <f t="shared" si="66"/>
        <v>3136.5</v>
      </c>
      <c r="G706" s="45">
        <f>1/$F$707*F706</f>
        <v>1.354833275379095E-2</v>
      </c>
      <c r="H706" s="254">
        <f t="shared" si="71"/>
        <v>60.024533432395415</v>
      </c>
      <c r="I706" s="43">
        <f t="shared" si="68"/>
        <v>13.205397355126992</v>
      </c>
      <c r="J706" s="43">
        <v>25.737724912715613</v>
      </c>
      <c r="K706" s="43">
        <v>0.85383404034546939</v>
      </c>
      <c r="L706" s="45">
        <f t="shared" si="67"/>
        <v>3.1825757927812372E-2</v>
      </c>
    </row>
    <row r="707" spans="1:13" ht="13" x14ac:dyDescent="0.3">
      <c r="A707" s="46"/>
      <c r="B707" s="23"/>
      <c r="C707" s="23">
        <f t="shared" ref="C707:J707" si="72">SUM(C381:C706)</f>
        <v>221456.30000000025</v>
      </c>
      <c r="D707" s="23">
        <f t="shared" si="72"/>
        <v>3814.7000000000007</v>
      </c>
      <c r="E707" s="23">
        <f t="shared" si="72"/>
        <v>6233.4999999999982</v>
      </c>
      <c r="F707" s="23">
        <f t="shared" si="72"/>
        <v>231504.50000000023</v>
      </c>
      <c r="G707" s="23">
        <f t="shared" si="72"/>
        <v>0.99999999999999845</v>
      </c>
      <c r="H707" s="23">
        <f t="shared" si="72"/>
        <v>4430.399999999996</v>
      </c>
      <c r="I707" s="23">
        <f t="shared" si="72"/>
        <v>974.68799999999874</v>
      </c>
      <c r="J707" s="23">
        <f t="shared" si="72"/>
        <v>1899.6968389270517</v>
      </c>
      <c r="K707" s="39">
        <v>63.164091555528493</v>
      </c>
      <c r="L707" s="41">
        <f t="shared" si="67"/>
        <v>3.1826374564997942E-2</v>
      </c>
      <c r="M707" s="116"/>
    </row>
    <row r="708" spans="1:13" x14ac:dyDescent="0.25">
      <c r="A708" s="528" t="s">
        <v>1873</v>
      </c>
      <c r="B708" s="528"/>
      <c r="C708" s="528"/>
      <c r="D708" s="528"/>
      <c r="E708" s="528"/>
      <c r="F708" s="528"/>
      <c r="G708" s="528"/>
      <c r="H708" s="528"/>
      <c r="I708" s="528"/>
      <c r="J708" s="528"/>
      <c r="K708" s="528"/>
      <c r="L708" s="528"/>
    </row>
    <row r="709" spans="1:13" x14ac:dyDescent="0.25">
      <c r="A709" s="48">
        <v>1</v>
      </c>
      <c r="B709" s="46" t="s">
        <v>2286</v>
      </c>
      <c r="C709" s="81">
        <v>576.20000000000005</v>
      </c>
      <c r="D709" s="46"/>
      <c r="E709" s="48"/>
      <c r="F709" s="46">
        <f t="shared" ref="F709:F772" si="73">C709+D709+E709</f>
        <v>576.20000000000005</v>
      </c>
      <c r="G709" s="117">
        <f t="shared" ref="G709:G772" si="74">1/$F$882*F709</f>
        <v>2.7244768952349274E-3</v>
      </c>
      <c r="H709" s="254">
        <f>G709*4430.4</f>
        <v>12.070522436648821</v>
      </c>
      <c r="I709" s="118">
        <f>H709*0.22</f>
        <v>2.6555149360627404</v>
      </c>
      <c r="J709" s="43">
        <v>4.6684035453829678</v>
      </c>
      <c r="K709" s="43">
        <v>9.8921075500894615E-2</v>
      </c>
      <c r="L709" s="45">
        <f t="shared" ref="L709:L740" si="75">(H709+I709+J709+K709)/F709</f>
        <v>3.3830895511272857E-2</v>
      </c>
    </row>
    <row r="710" spans="1:13" x14ac:dyDescent="0.25">
      <c r="A710" s="48">
        <f>A709+1</f>
        <v>2</v>
      </c>
      <c r="B710" s="46" t="s">
        <v>2287</v>
      </c>
      <c r="C710" s="81">
        <v>311</v>
      </c>
      <c r="D710" s="46"/>
      <c r="E710" s="48"/>
      <c r="F710" s="46">
        <f t="shared" si="73"/>
        <v>311</v>
      </c>
      <c r="G710" s="117">
        <f t="shared" si="74"/>
        <v>1.4705177272094105E-3</v>
      </c>
      <c r="H710" s="254">
        <f t="shared" ref="H710:H773" si="76">G710*4430.4</f>
        <v>6.5149817386285713</v>
      </c>
      <c r="I710" s="118">
        <f t="shared" ref="I710:I773" si="77">H710*0.22</f>
        <v>1.4332959824982856</v>
      </c>
      <c r="J710" s="43">
        <v>2.5197388105069463</v>
      </c>
      <c r="K710" s="43">
        <v>5.3391972372055223E-2</v>
      </c>
      <c r="L710" s="45">
        <f t="shared" si="75"/>
        <v>3.3830895511272857E-2</v>
      </c>
    </row>
    <row r="711" spans="1:13" x14ac:dyDescent="0.25">
      <c r="A711" s="48">
        <f t="shared" ref="A711:A774" si="78">A710+1</f>
        <v>3</v>
      </c>
      <c r="B711" s="46" t="s">
        <v>2288</v>
      </c>
      <c r="C711" s="81">
        <v>309.10000000000002</v>
      </c>
      <c r="D711" s="46"/>
      <c r="E711" s="48"/>
      <c r="F711" s="46">
        <f t="shared" si="73"/>
        <v>309.10000000000002</v>
      </c>
      <c r="G711" s="117">
        <f t="shared" si="74"/>
        <v>1.4615338568502534E-3</v>
      </c>
      <c r="H711" s="254">
        <f t="shared" si="76"/>
        <v>6.4751795993893619</v>
      </c>
      <c r="I711" s="118">
        <f t="shared" si="77"/>
        <v>1.4245395118656596</v>
      </c>
      <c r="J711" s="43">
        <v>2.5043449078061002</v>
      </c>
      <c r="K711" s="43">
        <v>5.3065783473319202E-2</v>
      </c>
      <c r="L711" s="45">
        <f t="shared" si="75"/>
        <v>3.383089551127285E-2</v>
      </c>
    </row>
    <row r="712" spans="1:13" x14ac:dyDescent="0.25">
      <c r="A712" s="48">
        <f t="shared" si="78"/>
        <v>4</v>
      </c>
      <c r="B712" s="46" t="s">
        <v>2289</v>
      </c>
      <c r="C712" s="81">
        <v>309.3</v>
      </c>
      <c r="D712" s="46"/>
      <c r="E712" s="48"/>
      <c r="F712" s="46">
        <f t="shared" si="73"/>
        <v>309.3</v>
      </c>
      <c r="G712" s="117">
        <f t="shared" si="74"/>
        <v>1.4624795274143752E-3</v>
      </c>
      <c r="H712" s="254">
        <f t="shared" si="76"/>
        <v>6.4793692982566471</v>
      </c>
      <c r="I712" s="118">
        <f t="shared" si="77"/>
        <v>1.4254612456164624</v>
      </c>
      <c r="J712" s="43">
        <v>2.5059653186167155</v>
      </c>
      <c r="K712" s="43">
        <v>5.3100119146870364E-2</v>
      </c>
      <c r="L712" s="45">
        <f t="shared" si="75"/>
        <v>3.3830895511272864E-2</v>
      </c>
    </row>
    <row r="713" spans="1:13" x14ac:dyDescent="0.25">
      <c r="A713" s="48">
        <f t="shared" si="78"/>
        <v>5</v>
      </c>
      <c r="B713" s="46" t="s">
        <v>2290</v>
      </c>
      <c r="C713" s="81">
        <v>421.2</v>
      </c>
      <c r="D713" s="46"/>
      <c r="E713" s="48"/>
      <c r="F713" s="46">
        <f t="shared" si="73"/>
        <v>421.2</v>
      </c>
      <c r="G713" s="117">
        <f t="shared" si="74"/>
        <v>1.9915822080405262E-3</v>
      </c>
      <c r="H713" s="254">
        <f t="shared" si="76"/>
        <v>8.823505814502747</v>
      </c>
      <c r="I713" s="118">
        <f t="shared" si="77"/>
        <v>1.9411712791906044</v>
      </c>
      <c r="J713" s="43">
        <v>3.4125851671560312</v>
      </c>
      <c r="K713" s="43">
        <v>7.2310928498744889E-2</v>
      </c>
      <c r="L713" s="45">
        <f t="shared" si="75"/>
        <v>3.3830895511272857E-2</v>
      </c>
    </row>
    <row r="714" spans="1:13" x14ac:dyDescent="0.25">
      <c r="A714" s="48">
        <f t="shared" si="78"/>
        <v>6</v>
      </c>
      <c r="B714" s="46" t="s">
        <v>2291</v>
      </c>
      <c r="C714" s="81">
        <v>635.6</v>
      </c>
      <c r="D714" s="46"/>
      <c r="E714" s="48"/>
      <c r="F714" s="46">
        <f t="shared" si="73"/>
        <v>635.6</v>
      </c>
      <c r="G714" s="117">
        <f t="shared" si="74"/>
        <v>3.0053410527791039E-3</v>
      </c>
      <c r="H714" s="254">
        <f t="shared" si="76"/>
        <v>13.31486300023254</v>
      </c>
      <c r="I714" s="118">
        <f t="shared" si="77"/>
        <v>2.9292698600511589</v>
      </c>
      <c r="J714" s="43">
        <v>5.1496655561357407</v>
      </c>
      <c r="K714" s="43">
        <v>0.10911877054558941</v>
      </c>
      <c r="L714" s="45">
        <f t="shared" si="75"/>
        <v>3.3830895511272857E-2</v>
      </c>
    </row>
    <row r="715" spans="1:13" x14ac:dyDescent="0.25">
      <c r="A715" s="48">
        <f t="shared" si="78"/>
        <v>7</v>
      </c>
      <c r="B715" s="46" t="s">
        <v>2292</v>
      </c>
      <c r="C715" s="81">
        <v>392.8</v>
      </c>
      <c r="D715" s="46"/>
      <c r="E715" s="48"/>
      <c r="F715" s="46">
        <f t="shared" si="73"/>
        <v>392.8</v>
      </c>
      <c r="G715" s="117">
        <f t="shared" si="74"/>
        <v>1.8572969879352298E-3</v>
      </c>
      <c r="H715" s="254">
        <f t="shared" si="76"/>
        <v>8.2285685753482412</v>
      </c>
      <c r="I715" s="118">
        <f t="shared" si="77"/>
        <v>1.8102850865766131</v>
      </c>
      <c r="J715" s="43">
        <v>3.1824868320486455</v>
      </c>
      <c r="K715" s="43">
        <v>6.7435262854480038E-2</v>
      </c>
      <c r="L715" s="45">
        <f t="shared" si="75"/>
        <v>3.3830895511272857E-2</v>
      </c>
    </row>
    <row r="716" spans="1:13" x14ac:dyDescent="0.25">
      <c r="A716" s="48">
        <f t="shared" si="78"/>
        <v>8</v>
      </c>
      <c r="B716" s="46" t="s">
        <v>2293</v>
      </c>
      <c r="C716" s="83">
        <v>150.4</v>
      </c>
      <c r="D716" s="46"/>
      <c r="E716" s="48"/>
      <c r="F716" s="46">
        <f t="shared" si="73"/>
        <v>150.4</v>
      </c>
      <c r="G716" s="117">
        <f t="shared" si="74"/>
        <v>7.1114426421959914E-4</v>
      </c>
      <c r="H716" s="254">
        <f t="shared" si="76"/>
        <v>3.1506535481985116</v>
      </c>
      <c r="I716" s="118">
        <f t="shared" si="77"/>
        <v>0.69314378060367254</v>
      </c>
      <c r="J716" s="43">
        <v>1.2185489295827805</v>
      </c>
      <c r="K716" s="43">
        <v>2.5820426510473012E-2</v>
      </c>
      <c r="L716" s="45">
        <f t="shared" si="75"/>
        <v>3.3830895511272857E-2</v>
      </c>
    </row>
    <row r="717" spans="1:13" x14ac:dyDescent="0.25">
      <c r="A717" s="48">
        <f t="shared" si="78"/>
        <v>9</v>
      </c>
      <c r="B717" s="46" t="s">
        <v>2294</v>
      </c>
      <c r="C717" s="81">
        <v>308.2</v>
      </c>
      <c r="D717" s="46"/>
      <c r="E717" s="48"/>
      <c r="F717" s="46">
        <f t="shared" si="73"/>
        <v>308.2</v>
      </c>
      <c r="G717" s="117">
        <f t="shared" si="74"/>
        <v>1.457278339311705E-3</v>
      </c>
      <c r="H717" s="254">
        <f t="shared" si="76"/>
        <v>6.4563259544865774</v>
      </c>
      <c r="I717" s="118">
        <f t="shared" si="77"/>
        <v>1.4203917099870471</v>
      </c>
      <c r="J717" s="43">
        <v>2.4970530591583309</v>
      </c>
      <c r="K717" s="43">
        <v>5.2911272942338973E-2</v>
      </c>
      <c r="L717" s="45">
        <f t="shared" si="75"/>
        <v>3.3830895511272864E-2</v>
      </c>
    </row>
    <row r="718" spans="1:13" x14ac:dyDescent="0.25">
      <c r="A718" s="48">
        <f t="shared" si="78"/>
        <v>10</v>
      </c>
      <c r="B718" s="46" t="s">
        <v>2295</v>
      </c>
      <c r="C718" s="81">
        <v>313.8</v>
      </c>
      <c r="D718" s="46"/>
      <c r="E718" s="48"/>
      <c r="F718" s="46">
        <f t="shared" si="73"/>
        <v>313.8</v>
      </c>
      <c r="G718" s="117">
        <f t="shared" si="74"/>
        <v>1.4837571151071157E-3</v>
      </c>
      <c r="H718" s="254">
        <f t="shared" si="76"/>
        <v>6.5736375227705652</v>
      </c>
      <c r="I718" s="118">
        <f t="shared" si="77"/>
        <v>1.4462002550095243</v>
      </c>
      <c r="J718" s="43">
        <v>2.5424245618555625</v>
      </c>
      <c r="K718" s="43">
        <v>5.387267180177148E-2</v>
      </c>
      <c r="L718" s="45">
        <f t="shared" si="75"/>
        <v>3.3830895511272857E-2</v>
      </c>
    </row>
    <row r="719" spans="1:13" x14ac:dyDescent="0.25">
      <c r="A719" s="48">
        <f t="shared" si="78"/>
        <v>11</v>
      </c>
      <c r="B719" s="46" t="s">
        <v>2296</v>
      </c>
      <c r="C719" s="81">
        <v>138.4</v>
      </c>
      <c r="D719" s="46"/>
      <c r="E719" s="48"/>
      <c r="F719" s="46">
        <f t="shared" si="73"/>
        <v>138.4</v>
      </c>
      <c r="G719" s="117">
        <f t="shared" si="74"/>
        <v>6.5440403037229076E-4</v>
      </c>
      <c r="H719" s="254">
        <f t="shared" si="76"/>
        <v>2.8992716161613967</v>
      </c>
      <c r="I719" s="118">
        <f t="shared" si="77"/>
        <v>0.63783975555550732</v>
      </c>
      <c r="J719" s="43">
        <v>1.1213242809458566</v>
      </c>
      <c r="K719" s="43">
        <v>2.3760286097403355E-2</v>
      </c>
      <c r="L719" s="45">
        <f t="shared" si="75"/>
        <v>3.3830895511272857E-2</v>
      </c>
    </row>
    <row r="720" spans="1:13" x14ac:dyDescent="0.25">
      <c r="A720" s="48">
        <f t="shared" si="78"/>
        <v>12</v>
      </c>
      <c r="B720" s="46" t="s">
        <v>2297</v>
      </c>
      <c r="C720" s="81">
        <v>106.1</v>
      </c>
      <c r="D720" s="46"/>
      <c r="E720" s="48"/>
      <c r="F720" s="46">
        <f t="shared" si="73"/>
        <v>106.1</v>
      </c>
      <c r="G720" s="117">
        <f t="shared" si="74"/>
        <v>5.0167823426661878E-4</v>
      </c>
      <c r="H720" s="254">
        <f t="shared" si="76"/>
        <v>2.2226352490948278</v>
      </c>
      <c r="I720" s="118">
        <f t="shared" si="77"/>
        <v>0.48897975480086214</v>
      </c>
      <c r="J720" s="43">
        <v>0.8596279350314695</v>
      </c>
      <c r="K720" s="43">
        <v>1.8215074818890866E-2</v>
      </c>
      <c r="L720" s="45">
        <f t="shared" si="75"/>
        <v>3.3830895511272864E-2</v>
      </c>
    </row>
    <row r="721" spans="1:12" x14ac:dyDescent="0.25">
      <c r="A721" s="48">
        <f t="shared" si="78"/>
        <v>13</v>
      </c>
      <c r="B721" s="46" t="s">
        <v>2298</v>
      </c>
      <c r="C721" s="81">
        <v>225.1</v>
      </c>
      <c r="D721" s="46"/>
      <c r="E721" s="48"/>
      <c r="F721" s="46">
        <f t="shared" si="73"/>
        <v>225.1</v>
      </c>
      <c r="G721" s="117">
        <f t="shared" si="74"/>
        <v>1.0643522199190942E-3</v>
      </c>
      <c r="H721" s="254">
        <f t="shared" si="76"/>
        <v>4.7155060751295546</v>
      </c>
      <c r="I721" s="118">
        <f t="shared" si="77"/>
        <v>1.037411336528502</v>
      </c>
      <c r="J721" s="43">
        <v>1.8237723673476323</v>
      </c>
      <c r="K721" s="43">
        <v>3.8644800581831611E-2</v>
      </c>
      <c r="L721" s="45">
        <f t="shared" si="75"/>
        <v>3.3830895511272864E-2</v>
      </c>
    </row>
    <row r="722" spans="1:12" x14ac:dyDescent="0.25">
      <c r="A722" s="48">
        <f t="shared" si="78"/>
        <v>14</v>
      </c>
      <c r="B722" s="46" t="s">
        <v>2299</v>
      </c>
      <c r="C722" s="81">
        <v>184.65</v>
      </c>
      <c r="D722" s="46"/>
      <c r="E722" s="48"/>
      <c r="F722" s="46">
        <f t="shared" si="73"/>
        <v>184.65</v>
      </c>
      <c r="G722" s="117">
        <f t="shared" si="74"/>
        <v>8.7309034832545873E-4</v>
      </c>
      <c r="H722" s="254">
        <f t="shared" si="76"/>
        <v>3.8681394792211119</v>
      </c>
      <c r="I722" s="118">
        <f t="shared" si="77"/>
        <v>0.85099068542864464</v>
      </c>
      <c r="J722" s="43">
        <v>1.496044280900668</v>
      </c>
      <c r="K722" s="43">
        <v>3.1700410606109321E-2</v>
      </c>
      <c r="L722" s="45">
        <f t="shared" si="75"/>
        <v>3.3830895511272857E-2</v>
      </c>
    </row>
    <row r="723" spans="1:12" x14ac:dyDescent="0.25">
      <c r="A723" s="48">
        <f t="shared" si="78"/>
        <v>15</v>
      </c>
      <c r="B723" s="46" t="s">
        <v>2300</v>
      </c>
      <c r="C723" s="84">
        <v>113.8</v>
      </c>
      <c r="D723" s="46"/>
      <c r="E723" s="48"/>
      <c r="F723" s="46">
        <f t="shared" si="73"/>
        <v>113.8</v>
      </c>
      <c r="G723" s="117">
        <f t="shared" si="74"/>
        <v>5.3808655098530839E-4</v>
      </c>
      <c r="H723" s="254">
        <f t="shared" si="76"/>
        <v>2.3839386554853101</v>
      </c>
      <c r="I723" s="118">
        <f t="shared" si="77"/>
        <v>0.52446650420676821</v>
      </c>
      <c r="J723" s="43">
        <v>0.92201375124016238</v>
      </c>
      <c r="K723" s="43">
        <v>1.9536998250610563E-2</v>
      </c>
      <c r="L723" s="45">
        <f t="shared" si="75"/>
        <v>3.3830895511272857E-2</v>
      </c>
    </row>
    <row r="724" spans="1:12" x14ac:dyDescent="0.25">
      <c r="A724" s="48">
        <f t="shared" si="78"/>
        <v>16</v>
      </c>
      <c r="B724" s="46" t="s">
        <v>2301</v>
      </c>
      <c r="C724" s="81">
        <v>2829.85</v>
      </c>
      <c r="D724" s="46"/>
      <c r="E724" s="48"/>
      <c r="F724" s="46">
        <f t="shared" si="73"/>
        <v>2829.85</v>
      </c>
      <c r="G724" s="117">
        <f t="shared" si="74"/>
        <v>1.3380529229400483E-2</v>
      </c>
      <c r="H724" s="254">
        <f t="shared" si="76"/>
        <v>59.281096697935894</v>
      </c>
      <c r="I724" s="118">
        <f t="shared" si="77"/>
        <v>13.041841273545897</v>
      </c>
      <c r="J724" s="43">
        <v>22.927597662099945</v>
      </c>
      <c r="K724" s="43">
        <v>0.48582402899376359</v>
      </c>
      <c r="L724" s="45">
        <f t="shared" si="75"/>
        <v>3.3830895511272857E-2</v>
      </c>
    </row>
    <row r="725" spans="1:12" x14ac:dyDescent="0.25">
      <c r="A725" s="48">
        <f t="shared" si="78"/>
        <v>17</v>
      </c>
      <c r="B725" s="46" t="s">
        <v>2302</v>
      </c>
      <c r="C725" s="81">
        <v>130</v>
      </c>
      <c r="D725" s="46"/>
      <c r="E725" s="48"/>
      <c r="F725" s="46">
        <f t="shared" si="73"/>
        <v>130</v>
      </c>
      <c r="G725" s="117">
        <f t="shared" si="74"/>
        <v>6.1468586667917484E-4</v>
      </c>
      <c r="H725" s="254">
        <f t="shared" si="76"/>
        <v>2.7233042637354159</v>
      </c>
      <c r="I725" s="118">
        <f t="shared" si="77"/>
        <v>0.59912693802179151</v>
      </c>
      <c r="J725" s="43">
        <v>1.05326702690001</v>
      </c>
      <c r="K725" s="43">
        <v>2.2318187808254598E-2</v>
      </c>
      <c r="L725" s="45">
        <f t="shared" si="75"/>
        <v>3.3830895511272864E-2</v>
      </c>
    </row>
    <row r="726" spans="1:12" x14ac:dyDescent="0.25">
      <c r="A726" s="48">
        <f t="shared" si="78"/>
        <v>18</v>
      </c>
      <c r="B726" s="46" t="s">
        <v>2303</v>
      </c>
      <c r="C726" s="81">
        <v>132.19999999999999</v>
      </c>
      <c r="D726" s="46"/>
      <c r="E726" s="48"/>
      <c r="F726" s="46">
        <f t="shared" si="73"/>
        <v>132.19999999999999</v>
      </c>
      <c r="G726" s="117">
        <f t="shared" si="74"/>
        <v>6.2508824288451457E-4</v>
      </c>
      <c r="H726" s="254">
        <f t="shared" si="76"/>
        <v>2.769390951275553</v>
      </c>
      <c r="I726" s="118">
        <f t="shared" si="77"/>
        <v>0.60926600928062169</v>
      </c>
      <c r="J726" s="43">
        <v>1.0710915458167791</v>
      </c>
      <c r="K726" s="43">
        <v>2.2695880217317364E-2</v>
      </c>
      <c r="L726" s="45">
        <f t="shared" si="75"/>
        <v>3.3830895511272857E-2</v>
      </c>
    </row>
    <row r="727" spans="1:12" x14ac:dyDescent="0.25">
      <c r="A727" s="48">
        <f t="shared" si="78"/>
        <v>19</v>
      </c>
      <c r="B727" s="46" t="s">
        <v>2304</v>
      </c>
      <c r="C727" s="81">
        <v>130.6</v>
      </c>
      <c r="D727" s="46"/>
      <c r="E727" s="48"/>
      <c r="F727" s="46">
        <f t="shared" si="73"/>
        <v>130.6</v>
      </c>
      <c r="G727" s="117">
        <f t="shared" si="74"/>
        <v>6.1752287837154023E-4</v>
      </c>
      <c r="H727" s="254">
        <f t="shared" si="76"/>
        <v>2.7358733603372718</v>
      </c>
      <c r="I727" s="118">
        <f t="shared" si="77"/>
        <v>0.60189213927419982</v>
      </c>
      <c r="J727" s="43">
        <v>1.0581282593318559</v>
      </c>
      <c r="K727" s="43">
        <v>2.242119482890808E-2</v>
      </c>
      <c r="L727" s="45">
        <f t="shared" si="75"/>
        <v>3.3830895511272857E-2</v>
      </c>
    </row>
    <row r="728" spans="1:12" x14ac:dyDescent="0.25">
      <c r="A728" s="48">
        <f t="shared" si="78"/>
        <v>20</v>
      </c>
      <c r="B728" s="46" t="s">
        <v>2305</v>
      </c>
      <c r="C728" s="81">
        <v>302.39999999999998</v>
      </c>
      <c r="D728" s="46"/>
      <c r="E728" s="48"/>
      <c r="F728" s="46">
        <f t="shared" si="73"/>
        <v>302.39999999999998</v>
      </c>
      <c r="G728" s="117">
        <f t="shared" si="74"/>
        <v>1.4298538929521727E-3</v>
      </c>
      <c r="H728" s="254">
        <f t="shared" si="76"/>
        <v>6.3348246873353053</v>
      </c>
      <c r="I728" s="118">
        <f t="shared" si="77"/>
        <v>1.3936614312137672</v>
      </c>
      <c r="J728" s="43">
        <v>2.4500611456504844</v>
      </c>
      <c r="K728" s="43">
        <v>5.1915538409355304E-2</v>
      </c>
      <c r="L728" s="45">
        <f t="shared" si="75"/>
        <v>3.3830895511272864E-2</v>
      </c>
    </row>
    <row r="729" spans="1:12" x14ac:dyDescent="0.25">
      <c r="A729" s="48">
        <f t="shared" si="78"/>
        <v>21</v>
      </c>
      <c r="B729" s="46" t="s">
        <v>2306</v>
      </c>
      <c r="C729" s="81">
        <v>2716.6</v>
      </c>
      <c r="D729" s="46"/>
      <c r="E729" s="48"/>
      <c r="F729" s="46">
        <f t="shared" si="73"/>
        <v>2716.6</v>
      </c>
      <c r="G729" s="117">
        <f t="shared" si="74"/>
        <v>1.284504327246651E-2</v>
      </c>
      <c r="H729" s="254">
        <f t="shared" si="76"/>
        <v>56.908679714335619</v>
      </c>
      <c r="I729" s="118">
        <f t="shared" si="77"/>
        <v>12.519909537153836</v>
      </c>
      <c r="J729" s="43">
        <v>22.010040040588972</v>
      </c>
      <c r="K729" s="43">
        <v>0.46638145384541874</v>
      </c>
      <c r="L729" s="45">
        <f t="shared" si="75"/>
        <v>3.3830895511272857E-2</v>
      </c>
    </row>
    <row r="730" spans="1:12" x14ac:dyDescent="0.25">
      <c r="A730" s="48">
        <f t="shared" si="78"/>
        <v>22</v>
      </c>
      <c r="B730" s="46" t="s">
        <v>2307</v>
      </c>
      <c r="C730" s="81">
        <v>453</v>
      </c>
      <c r="D730" s="46"/>
      <c r="E730" s="48"/>
      <c r="F730" s="46">
        <f t="shared" si="73"/>
        <v>453</v>
      </c>
      <c r="G730" s="117">
        <f t="shared" si="74"/>
        <v>2.1419438277358936E-3</v>
      </c>
      <c r="H730" s="254">
        <f t="shared" si="76"/>
        <v>9.489667934401103</v>
      </c>
      <c r="I730" s="118">
        <f t="shared" si="77"/>
        <v>2.0877269455682428</v>
      </c>
      <c r="J730" s="43">
        <v>3.6702304860438804</v>
      </c>
      <c r="K730" s="43">
        <v>7.7770300593379471E-2</v>
      </c>
      <c r="L730" s="45">
        <f t="shared" si="75"/>
        <v>3.3830895511272857E-2</v>
      </c>
    </row>
    <row r="731" spans="1:12" x14ac:dyDescent="0.25">
      <c r="A731" s="48">
        <f t="shared" si="78"/>
        <v>23</v>
      </c>
      <c r="B731" s="46" t="s">
        <v>2308</v>
      </c>
      <c r="C731" s="81">
        <v>183.6</v>
      </c>
      <c r="D731" s="46"/>
      <c r="E731" s="48">
        <v>33.299999999999997</v>
      </c>
      <c r="F731" s="46">
        <f t="shared" si="73"/>
        <v>216.89999999999998</v>
      </c>
      <c r="G731" s="117">
        <f t="shared" si="74"/>
        <v>1.0255797267901001E-3</v>
      </c>
      <c r="H731" s="254">
        <f t="shared" si="76"/>
        <v>4.5437284215708589</v>
      </c>
      <c r="I731" s="118">
        <f t="shared" si="77"/>
        <v>0.99962025274558897</v>
      </c>
      <c r="J731" s="43">
        <v>1.7573355241124007</v>
      </c>
      <c r="K731" s="43">
        <v>3.723703796623401E-2</v>
      </c>
      <c r="L731" s="45">
        <f t="shared" si="75"/>
        <v>3.3830895511272864E-2</v>
      </c>
    </row>
    <row r="732" spans="1:12" x14ac:dyDescent="0.25">
      <c r="A732" s="48">
        <f t="shared" si="78"/>
        <v>24</v>
      </c>
      <c r="B732" s="46" t="s">
        <v>2309</v>
      </c>
      <c r="C732" s="81">
        <v>1099.8</v>
      </c>
      <c r="D732" s="46"/>
      <c r="E732" s="48"/>
      <c r="F732" s="46">
        <f t="shared" si="73"/>
        <v>1099.8</v>
      </c>
      <c r="G732" s="117">
        <f t="shared" si="74"/>
        <v>5.2002424321058189E-3</v>
      </c>
      <c r="H732" s="254">
        <f t="shared" si="76"/>
        <v>23.039154071201619</v>
      </c>
      <c r="I732" s="118">
        <f t="shared" si="77"/>
        <v>5.0686138956643561</v>
      </c>
      <c r="J732" s="43">
        <v>8.9106390475740831</v>
      </c>
      <c r="K732" s="43">
        <v>0.18881186885783388</v>
      </c>
      <c r="L732" s="45">
        <f t="shared" si="75"/>
        <v>3.3830895511272864E-2</v>
      </c>
    </row>
    <row r="733" spans="1:12" x14ac:dyDescent="0.25">
      <c r="A733" s="48">
        <f t="shared" si="78"/>
        <v>25</v>
      </c>
      <c r="B733" s="46" t="s">
        <v>2310</v>
      </c>
      <c r="C733" s="81">
        <v>287.8</v>
      </c>
      <c r="D733" s="46">
        <v>29</v>
      </c>
      <c r="E733" s="48"/>
      <c r="F733" s="46">
        <f t="shared" si="73"/>
        <v>316.8</v>
      </c>
      <c r="G733" s="117">
        <f t="shared" si="74"/>
        <v>1.497942173568943E-3</v>
      </c>
      <c r="H733" s="254">
        <f t="shared" si="76"/>
        <v>6.6364830057798443</v>
      </c>
      <c r="I733" s="118">
        <f t="shared" si="77"/>
        <v>1.4600262612715658</v>
      </c>
      <c r="J733" s="43">
        <v>2.5667307240147932</v>
      </c>
      <c r="K733" s="43">
        <v>5.4387706905038892E-2</v>
      </c>
      <c r="L733" s="45">
        <f t="shared" si="75"/>
        <v>3.3830895511272857E-2</v>
      </c>
    </row>
    <row r="734" spans="1:12" x14ac:dyDescent="0.25">
      <c r="A734" s="48">
        <f t="shared" si="78"/>
        <v>26</v>
      </c>
      <c r="B734" s="46" t="s">
        <v>2311</v>
      </c>
      <c r="C734" s="81">
        <v>272.5</v>
      </c>
      <c r="D734" s="46"/>
      <c r="E734" s="48"/>
      <c r="F734" s="46">
        <f t="shared" si="73"/>
        <v>272.5</v>
      </c>
      <c r="G734" s="117">
        <f t="shared" si="74"/>
        <v>1.2884761436159626E-3</v>
      </c>
      <c r="H734" s="254">
        <f t="shared" si="76"/>
        <v>5.7084647066761605</v>
      </c>
      <c r="I734" s="118">
        <f t="shared" si="77"/>
        <v>1.2558622354687554</v>
      </c>
      <c r="J734" s="43">
        <v>2.2078097294634822</v>
      </c>
      <c r="K734" s="43">
        <v>4.678235521345675E-2</v>
      </c>
      <c r="L734" s="45">
        <f t="shared" si="75"/>
        <v>3.3830895511272864E-2</v>
      </c>
    </row>
    <row r="735" spans="1:12" x14ac:dyDescent="0.25">
      <c r="A735" s="48">
        <f t="shared" si="78"/>
        <v>27</v>
      </c>
      <c r="B735" s="46" t="s">
        <v>2312</v>
      </c>
      <c r="C735" s="81">
        <v>206.8</v>
      </c>
      <c r="D735" s="46"/>
      <c r="E735" s="48"/>
      <c r="F735" s="46">
        <f t="shared" si="73"/>
        <v>206.8</v>
      </c>
      <c r="G735" s="117">
        <f t="shared" si="74"/>
        <v>9.7782336330194891E-4</v>
      </c>
      <c r="H735" s="254">
        <f t="shared" si="76"/>
        <v>4.3321486287729538</v>
      </c>
      <c r="I735" s="118">
        <f t="shared" si="77"/>
        <v>0.95307269833004982</v>
      </c>
      <c r="J735" s="43">
        <v>1.6755047781763233</v>
      </c>
      <c r="K735" s="43">
        <v>3.5503086451900388E-2</v>
      </c>
      <c r="L735" s="45">
        <f t="shared" si="75"/>
        <v>3.3830895511272857E-2</v>
      </c>
    </row>
    <row r="736" spans="1:12" x14ac:dyDescent="0.25">
      <c r="A736" s="48">
        <f t="shared" si="78"/>
        <v>28</v>
      </c>
      <c r="B736" s="46" t="s">
        <v>2313</v>
      </c>
      <c r="C736" s="81">
        <v>90.7</v>
      </c>
      <c r="D736" s="46"/>
      <c r="E736" s="48"/>
      <c r="F736" s="46">
        <f t="shared" si="73"/>
        <v>90.7</v>
      </c>
      <c r="G736" s="117">
        <f t="shared" si="74"/>
        <v>4.2886160082923966E-4</v>
      </c>
      <c r="H736" s="254">
        <f t="shared" si="76"/>
        <v>1.9000284363138633</v>
      </c>
      <c r="I736" s="118">
        <f t="shared" si="77"/>
        <v>0.41800625598904995</v>
      </c>
      <c r="J736" s="43">
        <v>0.73485630261408375</v>
      </c>
      <c r="K736" s="43">
        <v>1.5571227955451475E-2</v>
      </c>
      <c r="L736" s="45">
        <f t="shared" si="75"/>
        <v>3.3830895511272857E-2</v>
      </c>
    </row>
    <row r="737" spans="1:12" x14ac:dyDescent="0.25">
      <c r="A737" s="48">
        <f t="shared" si="78"/>
        <v>29</v>
      </c>
      <c r="B737" s="46" t="s">
        <v>2314</v>
      </c>
      <c r="C737" s="81">
        <v>315.8</v>
      </c>
      <c r="D737" s="46"/>
      <c r="E737" s="48"/>
      <c r="F737" s="46">
        <f t="shared" si="73"/>
        <v>315.8</v>
      </c>
      <c r="G737" s="117">
        <f t="shared" si="74"/>
        <v>1.4932138207483338E-3</v>
      </c>
      <c r="H737" s="254">
        <f t="shared" si="76"/>
        <v>6.6155345114434176</v>
      </c>
      <c r="I737" s="118">
        <f t="shared" si="77"/>
        <v>1.4554175925175519</v>
      </c>
      <c r="J737" s="43">
        <v>2.5586286699617165</v>
      </c>
      <c r="K737" s="43">
        <v>5.4216028537283086E-2</v>
      </c>
      <c r="L737" s="45">
        <f t="shared" si="75"/>
        <v>3.3830895511272857E-2</v>
      </c>
    </row>
    <row r="738" spans="1:12" x14ac:dyDescent="0.25">
      <c r="A738" s="48">
        <f t="shared" si="78"/>
        <v>30</v>
      </c>
      <c r="B738" s="46" t="s">
        <v>2315</v>
      </c>
      <c r="C738" s="81">
        <v>728.38</v>
      </c>
      <c r="D738" s="46"/>
      <c r="E738" s="48">
        <v>237.1</v>
      </c>
      <c r="F738" s="46">
        <f t="shared" si="73"/>
        <v>965.48</v>
      </c>
      <c r="G738" s="117">
        <f t="shared" si="74"/>
        <v>4.565130081241613E-3</v>
      </c>
      <c r="H738" s="254">
        <f t="shared" si="76"/>
        <v>20.225352311932841</v>
      </c>
      <c r="I738" s="118">
        <f t="shared" si="77"/>
        <v>4.4495775086252252</v>
      </c>
      <c r="J738" s="43">
        <v>7.8223711471647812</v>
      </c>
      <c r="K738" s="43">
        <v>0.1657520305008742</v>
      </c>
      <c r="L738" s="45">
        <f t="shared" si="75"/>
        <v>3.3830895511272864E-2</v>
      </c>
    </row>
    <row r="739" spans="1:12" x14ac:dyDescent="0.25">
      <c r="A739" s="48">
        <f t="shared" si="78"/>
        <v>31</v>
      </c>
      <c r="B739" s="46" t="s">
        <v>2316</v>
      </c>
      <c r="C739" s="81">
        <v>2744.5</v>
      </c>
      <c r="D739" s="46">
        <v>461.4</v>
      </c>
      <c r="E739" s="48">
        <v>413</v>
      </c>
      <c r="F739" s="46">
        <f t="shared" si="73"/>
        <v>3618.9</v>
      </c>
      <c r="G739" s="117">
        <f t="shared" si="74"/>
        <v>1.7111436022502043E-2</v>
      </c>
      <c r="H739" s="254">
        <f t="shared" si="76"/>
        <v>75.810506154093048</v>
      </c>
      <c r="I739" s="118">
        <f t="shared" si="77"/>
        <v>16.678311353900472</v>
      </c>
      <c r="J739" s="43">
        <v>29.320523412680352</v>
      </c>
      <c r="K739" s="43">
        <v>0.62128684507148124</v>
      </c>
      <c r="L739" s="45">
        <f t="shared" si="75"/>
        <v>3.3830895511272857E-2</v>
      </c>
    </row>
    <row r="740" spans="1:12" x14ac:dyDescent="0.25">
      <c r="A740" s="48">
        <f t="shared" si="78"/>
        <v>32</v>
      </c>
      <c r="B740" s="46" t="s">
        <v>2317</v>
      </c>
      <c r="C740" s="81">
        <v>853.9</v>
      </c>
      <c r="D740" s="46"/>
      <c r="E740" s="48">
        <v>126.4</v>
      </c>
      <c r="F740" s="46">
        <f t="shared" si="73"/>
        <v>980.3</v>
      </c>
      <c r="G740" s="117">
        <f t="shared" si="74"/>
        <v>4.6352042700430387E-3</v>
      </c>
      <c r="H740" s="254">
        <f t="shared" si="76"/>
        <v>20.535808997998679</v>
      </c>
      <c r="I740" s="118">
        <f t="shared" si="77"/>
        <v>4.5178779795597093</v>
      </c>
      <c r="J740" s="43">
        <v>7.9424435882313817</v>
      </c>
      <c r="K740" s="43">
        <v>0.16829630391101524</v>
      </c>
      <c r="L740" s="45">
        <f t="shared" si="75"/>
        <v>3.3830895511272857E-2</v>
      </c>
    </row>
    <row r="741" spans="1:12" x14ac:dyDescent="0.25">
      <c r="A741" s="48">
        <f t="shared" si="78"/>
        <v>33</v>
      </c>
      <c r="B741" s="46" t="s">
        <v>2318</v>
      </c>
      <c r="C741" s="81">
        <v>996.64</v>
      </c>
      <c r="D741" s="46"/>
      <c r="E741" s="48">
        <v>120.2</v>
      </c>
      <c r="F741" s="46">
        <f t="shared" si="73"/>
        <v>1116.8399999999999</v>
      </c>
      <c r="G741" s="117">
        <f t="shared" si="74"/>
        <v>5.2808135641689968E-3</v>
      </c>
      <c r="H741" s="254">
        <f t="shared" si="76"/>
        <v>23.396116414694323</v>
      </c>
      <c r="I741" s="118">
        <f t="shared" si="77"/>
        <v>5.1471456112327507</v>
      </c>
      <c r="J741" s="43">
        <v>9.0486980486385153</v>
      </c>
      <c r="K741" s="43">
        <v>0.19173726824439277</v>
      </c>
      <c r="L741" s="45">
        <f t="shared" ref="L741:L772" si="79">(H741+I741+J741+K741)/F741</f>
        <v>3.3830895511272871E-2</v>
      </c>
    </row>
    <row r="742" spans="1:12" x14ac:dyDescent="0.25">
      <c r="A742" s="48">
        <f t="shared" si="78"/>
        <v>34</v>
      </c>
      <c r="B742" s="46" t="s">
        <v>2319</v>
      </c>
      <c r="C742" s="81">
        <v>978.3</v>
      </c>
      <c r="D742" s="46">
        <v>22.8</v>
      </c>
      <c r="E742" s="48"/>
      <c r="F742" s="46">
        <f t="shared" si="73"/>
        <v>1001.0999999999999</v>
      </c>
      <c r="G742" s="117">
        <f t="shared" si="74"/>
        <v>4.7335540087117068E-3</v>
      </c>
      <c r="H742" s="254">
        <f t="shared" si="76"/>
        <v>20.971537680196345</v>
      </c>
      <c r="I742" s="118">
        <f t="shared" si="77"/>
        <v>4.6137382896431962</v>
      </c>
      <c r="J742" s="43">
        <v>8.1109663125353819</v>
      </c>
      <c r="K742" s="43">
        <v>0.17186721396033597</v>
      </c>
      <c r="L742" s="45">
        <f t="shared" si="79"/>
        <v>3.3830895511272864E-2</v>
      </c>
    </row>
    <row r="743" spans="1:12" x14ac:dyDescent="0.25">
      <c r="A743" s="48">
        <f t="shared" si="78"/>
        <v>35</v>
      </c>
      <c r="B743" s="46" t="s">
        <v>2320</v>
      </c>
      <c r="C743" s="81">
        <v>290.39999999999998</v>
      </c>
      <c r="D743" s="46"/>
      <c r="E743" s="48"/>
      <c r="F743" s="46">
        <f t="shared" si="73"/>
        <v>290.39999999999998</v>
      </c>
      <c r="G743" s="117">
        <f t="shared" si="74"/>
        <v>1.3731136591048642E-3</v>
      </c>
      <c r="H743" s="254">
        <f t="shared" si="76"/>
        <v>6.08344275529819</v>
      </c>
      <c r="I743" s="118">
        <f t="shared" si="77"/>
        <v>1.3383574061656018</v>
      </c>
      <c r="J743" s="43">
        <v>2.35283649701356</v>
      </c>
      <c r="K743" s="43">
        <v>4.9855397996285654E-2</v>
      </c>
      <c r="L743" s="45">
        <f t="shared" si="79"/>
        <v>3.3830895511272857E-2</v>
      </c>
    </row>
    <row r="744" spans="1:12" x14ac:dyDescent="0.25">
      <c r="A744" s="48">
        <f t="shared" si="78"/>
        <v>36</v>
      </c>
      <c r="B744" s="46" t="s">
        <v>2321</v>
      </c>
      <c r="C744" s="81">
        <v>1017.8</v>
      </c>
      <c r="D744" s="46"/>
      <c r="E744" s="48">
        <v>108.5</v>
      </c>
      <c r="F744" s="46">
        <f t="shared" si="73"/>
        <v>1126.3</v>
      </c>
      <c r="G744" s="117">
        <f t="shared" si="74"/>
        <v>5.3255437818519576E-3</v>
      </c>
      <c r="H744" s="254">
        <f t="shared" si="76"/>
        <v>23.594289171116912</v>
      </c>
      <c r="I744" s="118">
        <f t="shared" si="77"/>
        <v>5.1907436176457207</v>
      </c>
      <c r="J744" s="43">
        <v>9.1253434799806232</v>
      </c>
      <c r="K744" s="43">
        <v>0.19336134560336271</v>
      </c>
      <c r="L744" s="45">
        <f t="shared" si="79"/>
        <v>3.3830895511272857E-2</v>
      </c>
    </row>
    <row r="745" spans="1:12" x14ac:dyDescent="0.25">
      <c r="A745" s="48">
        <f t="shared" si="78"/>
        <v>37</v>
      </c>
      <c r="B745" s="46" t="s">
        <v>925</v>
      </c>
      <c r="C745" s="81">
        <v>803.6</v>
      </c>
      <c r="D745" s="46"/>
      <c r="E745" s="48">
        <v>89</v>
      </c>
      <c r="F745" s="46">
        <f t="shared" si="73"/>
        <v>892.6</v>
      </c>
      <c r="G745" s="117">
        <f t="shared" si="74"/>
        <v>4.2205277276756263E-3</v>
      </c>
      <c r="H745" s="254">
        <f t="shared" si="76"/>
        <v>18.698626044694095</v>
      </c>
      <c r="I745" s="118">
        <f t="shared" si="77"/>
        <v>4.1136977298327011</v>
      </c>
      <c r="J745" s="43">
        <v>7.23189344777653</v>
      </c>
      <c r="K745" s="43">
        <v>0.15324011105883117</v>
      </c>
      <c r="L745" s="45">
        <f t="shared" si="79"/>
        <v>3.3830895511272857E-2</v>
      </c>
    </row>
    <row r="746" spans="1:12" x14ac:dyDescent="0.25">
      <c r="A746" s="48">
        <f t="shared" si="78"/>
        <v>38</v>
      </c>
      <c r="B746" s="46" t="s">
        <v>926</v>
      </c>
      <c r="C746" s="81">
        <v>923.4</v>
      </c>
      <c r="D746" s="46"/>
      <c r="E746" s="48"/>
      <c r="F746" s="46">
        <f t="shared" si="73"/>
        <v>923.4</v>
      </c>
      <c r="G746" s="117">
        <f t="shared" si="74"/>
        <v>4.3661609945503848E-3</v>
      </c>
      <c r="H746" s="254">
        <f t="shared" si="76"/>
        <v>19.343839670256024</v>
      </c>
      <c r="I746" s="118">
        <f t="shared" si="77"/>
        <v>4.2556447274563256</v>
      </c>
      <c r="J746" s="43">
        <v>7.4814367126113011</v>
      </c>
      <c r="K746" s="43">
        <v>0.15852780478570996</v>
      </c>
      <c r="L746" s="45">
        <f t="shared" si="79"/>
        <v>3.3830895511272864E-2</v>
      </c>
    </row>
    <row r="747" spans="1:12" x14ac:dyDescent="0.25">
      <c r="A747" s="48">
        <f t="shared" si="78"/>
        <v>39</v>
      </c>
      <c r="B747" s="46" t="s">
        <v>927</v>
      </c>
      <c r="C747" s="81">
        <v>953.3</v>
      </c>
      <c r="D747" s="46"/>
      <c r="E747" s="48"/>
      <c r="F747" s="46">
        <f t="shared" si="73"/>
        <v>953.3</v>
      </c>
      <c r="G747" s="117">
        <f t="shared" si="74"/>
        <v>4.5075387438865949E-3</v>
      </c>
      <c r="H747" s="254">
        <f t="shared" si="76"/>
        <v>19.97019965091517</v>
      </c>
      <c r="I747" s="118">
        <f t="shared" si="77"/>
        <v>4.3934439232013371</v>
      </c>
      <c r="J747" s="43">
        <v>7.7236881287983028</v>
      </c>
      <c r="K747" s="43">
        <v>0.1636609879816085</v>
      </c>
      <c r="L747" s="45">
        <f t="shared" si="79"/>
        <v>3.3830895511272864E-2</v>
      </c>
    </row>
    <row r="748" spans="1:12" x14ac:dyDescent="0.25">
      <c r="A748" s="48">
        <f t="shared" si="78"/>
        <v>40</v>
      </c>
      <c r="B748" s="46" t="s">
        <v>928</v>
      </c>
      <c r="C748" s="81">
        <v>956.1</v>
      </c>
      <c r="D748" s="46">
        <v>153.69999999999999</v>
      </c>
      <c r="E748" s="48"/>
      <c r="F748" s="46">
        <f t="shared" si="73"/>
        <v>1109.8</v>
      </c>
      <c r="G748" s="117">
        <f t="shared" si="74"/>
        <v>5.2475259603119093E-3</v>
      </c>
      <c r="H748" s="254">
        <f t="shared" si="76"/>
        <v>23.248639014565882</v>
      </c>
      <c r="I748" s="118">
        <f t="shared" si="77"/>
        <v>5.1147005832044936</v>
      </c>
      <c r="J748" s="43">
        <v>8.991659588104854</v>
      </c>
      <c r="K748" s="43">
        <v>0.19052865253539195</v>
      </c>
      <c r="L748" s="45">
        <f t="shared" si="79"/>
        <v>3.3830895511272864E-2</v>
      </c>
    </row>
    <row r="749" spans="1:12" x14ac:dyDescent="0.25">
      <c r="A749" s="48">
        <f t="shared" si="78"/>
        <v>41</v>
      </c>
      <c r="B749" s="46" t="s">
        <v>929</v>
      </c>
      <c r="C749" s="81">
        <v>900.4</v>
      </c>
      <c r="D749" s="46"/>
      <c r="E749" s="48"/>
      <c r="F749" s="46">
        <f t="shared" si="73"/>
        <v>900.4</v>
      </c>
      <c r="G749" s="117">
        <f t="shared" si="74"/>
        <v>4.2574088796763767E-3</v>
      </c>
      <c r="H749" s="254">
        <f t="shared" si="76"/>
        <v>18.862024300518218</v>
      </c>
      <c r="I749" s="118">
        <f t="shared" si="77"/>
        <v>4.1496453461140081</v>
      </c>
      <c r="J749" s="43">
        <v>7.295089469390529</v>
      </c>
      <c r="K749" s="43">
        <v>0.15457920232732644</v>
      </c>
      <c r="L749" s="45">
        <f t="shared" si="79"/>
        <v>3.3830895511272864E-2</v>
      </c>
    </row>
    <row r="750" spans="1:12" x14ac:dyDescent="0.25">
      <c r="A750" s="48">
        <f t="shared" si="78"/>
        <v>42</v>
      </c>
      <c r="B750" s="46" t="s">
        <v>930</v>
      </c>
      <c r="C750" s="81">
        <v>643.84</v>
      </c>
      <c r="D750" s="46">
        <v>33.299999999999997</v>
      </c>
      <c r="E750" s="48"/>
      <c r="F750" s="46">
        <f t="shared" si="73"/>
        <v>677.14</v>
      </c>
      <c r="G750" s="117">
        <f t="shared" si="74"/>
        <v>3.201756828947203E-3</v>
      </c>
      <c r="H750" s="254">
        <f t="shared" si="76"/>
        <v>14.185063454967688</v>
      </c>
      <c r="I750" s="118">
        <f t="shared" si="77"/>
        <v>3.1207139600928913</v>
      </c>
      <c r="J750" s="43">
        <v>5.4862248815005588</v>
      </c>
      <c r="K750" s="43">
        <v>0.11625028994216551</v>
      </c>
      <c r="L750" s="45">
        <f t="shared" si="79"/>
        <v>3.3830895511272857E-2</v>
      </c>
    </row>
    <row r="751" spans="1:12" x14ac:dyDescent="0.25">
      <c r="A751" s="48">
        <f t="shared" si="78"/>
        <v>43</v>
      </c>
      <c r="B751" s="46" t="s">
        <v>931</v>
      </c>
      <c r="C751" s="81">
        <v>1596</v>
      </c>
      <c r="D751" s="46"/>
      <c r="E751" s="48">
        <v>102.9</v>
      </c>
      <c r="F751" s="46">
        <f t="shared" si="73"/>
        <v>1698.9</v>
      </c>
      <c r="G751" s="117">
        <f t="shared" si="74"/>
        <v>8.0329986069326929E-3</v>
      </c>
      <c r="H751" s="254">
        <f t="shared" si="76"/>
        <v>35.5893970281546</v>
      </c>
      <c r="I751" s="118">
        <f t="shared" si="77"/>
        <v>7.8296673461940118</v>
      </c>
      <c r="J751" s="43">
        <v>13.764579630772513</v>
      </c>
      <c r="K751" s="43">
        <v>0.29166437898033648</v>
      </c>
      <c r="L751" s="45">
        <f t="shared" si="79"/>
        <v>3.3830895511272857E-2</v>
      </c>
    </row>
    <row r="752" spans="1:12" x14ac:dyDescent="0.25">
      <c r="A752" s="48">
        <f t="shared" si="78"/>
        <v>44</v>
      </c>
      <c r="B752" s="46" t="s">
        <v>932</v>
      </c>
      <c r="C752" s="81">
        <v>697.3</v>
      </c>
      <c r="D752" s="46"/>
      <c r="E752" s="48"/>
      <c r="F752" s="46">
        <f t="shared" si="73"/>
        <v>697.3</v>
      </c>
      <c r="G752" s="117">
        <f t="shared" si="74"/>
        <v>3.2970804218106814E-3</v>
      </c>
      <c r="H752" s="254">
        <f t="shared" si="76"/>
        <v>14.607385100790042</v>
      </c>
      <c r="I752" s="118">
        <f t="shared" si="77"/>
        <v>3.2136247221738095</v>
      </c>
      <c r="J752" s="43">
        <v>5.6495622912105912</v>
      </c>
      <c r="K752" s="43">
        <v>0.11971132583612253</v>
      </c>
      <c r="L752" s="45">
        <f t="shared" si="79"/>
        <v>3.3830895511272864E-2</v>
      </c>
    </row>
    <row r="753" spans="1:12" x14ac:dyDescent="0.25">
      <c r="A753" s="48">
        <f t="shared" si="78"/>
        <v>45</v>
      </c>
      <c r="B753" s="46" t="s">
        <v>933</v>
      </c>
      <c r="C753" s="81">
        <v>696.5</v>
      </c>
      <c r="D753" s="46"/>
      <c r="E753" s="48">
        <v>42.8</v>
      </c>
      <c r="F753" s="46">
        <f t="shared" si="73"/>
        <v>739.3</v>
      </c>
      <c r="G753" s="117">
        <f t="shared" si="74"/>
        <v>3.4956712402762608E-3</v>
      </c>
      <c r="H753" s="254">
        <f t="shared" si="76"/>
        <v>15.487221862919945</v>
      </c>
      <c r="I753" s="118">
        <f t="shared" si="77"/>
        <v>3.4071888098423879</v>
      </c>
      <c r="J753" s="43">
        <v>5.9898485614398247</v>
      </c>
      <c r="K753" s="43">
        <v>0.12692181728186633</v>
      </c>
      <c r="L753" s="45">
        <f t="shared" si="79"/>
        <v>3.3830895511272857E-2</v>
      </c>
    </row>
    <row r="754" spans="1:12" x14ac:dyDescent="0.25">
      <c r="A754" s="48">
        <f t="shared" si="78"/>
        <v>46</v>
      </c>
      <c r="B754" s="46" t="s">
        <v>934</v>
      </c>
      <c r="C754" s="81">
        <v>570.20000000000005</v>
      </c>
      <c r="D754" s="46"/>
      <c r="E754" s="48"/>
      <c r="F754" s="46">
        <f t="shared" si="73"/>
        <v>570.20000000000005</v>
      </c>
      <c r="G754" s="117">
        <f t="shared" si="74"/>
        <v>2.6961067783112728E-3</v>
      </c>
      <c r="H754" s="254">
        <f t="shared" si="76"/>
        <v>11.944831470630263</v>
      </c>
      <c r="I754" s="118">
        <f t="shared" si="77"/>
        <v>2.6278629235386579</v>
      </c>
      <c r="J754" s="43">
        <v>4.6197912210645047</v>
      </c>
      <c r="K754" s="43">
        <v>9.789100529435979E-2</v>
      </c>
      <c r="L754" s="45">
        <f t="shared" si="79"/>
        <v>3.3830895511272857E-2</v>
      </c>
    </row>
    <row r="755" spans="1:12" x14ac:dyDescent="0.25">
      <c r="A755" s="48">
        <f t="shared" si="78"/>
        <v>47</v>
      </c>
      <c r="B755" s="46" t="s">
        <v>935</v>
      </c>
      <c r="C755" s="81">
        <v>251.5</v>
      </c>
      <c r="D755" s="46"/>
      <c r="E755" s="48"/>
      <c r="F755" s="46">
        <f t="shared" si="73"/>
        <v>251.5</v>
      </c>
      <c r="G755" s="117">
        <f t="shared" si="74"/>
        <v>1.1891807343831727E-3</v>
      </c>
      <c r="H755" s="254">
        <f t="shared" si="76"/>
        <v>5.2685463256112079</v>
      </c>
      <c r="I755" s="118">
        <f t="shared" si="77"/>
        <v>1.1590801916344657</v>
      </c>
      <c r="J755" s="43">
        <v>2.037666594348865</v>
      </c>
      <c r="K755" s="43">
        <v>4.3177109490584856E-2</v>
      </c>
      <c r="L755" s="45">
        <f t="shared" si="79"/>
        <v>3.3830895511272857E-2</v>
      </c>
    </row>
    <row r="756" spans="1:12" x14ac:dyDescent="0.25">
      <c r="A756" s="48">
        <f t="shared" si="78"/>
        <v>48</v>
      </c>
      <c r="B756" s="46" t="s">
        <v>936</v>
      </c>
      <c r="C756" s="81">
        <v>810.9</v>
      </c>
      <c r="D756" s="46">
        <v>47.5</v>
      </c>
      <c r="E756" s="48"/>
      <c r="F756" s="46">
        <f t="shared" si="73"/>
        <v>858.4</v>
      </c>
      <c r="G756" s="117">
        <f t="shared" si="74"/>
        <v>4.0588180612107973E-3</v>
      </c>
      <c r="H756" s="254">
        <f t="shared" si="76"/>
        <v>17.982187538388317</v>
      </c>
      <c r="I756" s="118">
        <f t="shared" si="77"/>
        <v>3.9560812584454297</v>
      </c>
      <c r="J756" s="43">
        <v>6.9548031991612955</v>
      </c>
      <c r="K756" s="43">
        <v>0.14736871088158265</v>
      </c>
      <c r="L756" s="45">
        <f t="shared" si="79"/>
        <v>3.3830895511272864E-2</v>
      </c>
    </row>
    <row r="757" spans="1:12" x14ac:dyDescent="0.25">
      <c r="A757" s="48">
        <f t="shared" si="78"/>
        <v>49</v>
      </c>
      <c r="B757" s="46" t="s">
        <v>937</v>
      </c>
      <c r="C757" s="81">
        <v>553</v>
      </c>
      <c r="D757" s="46"/>
      <c r="E757" s="48"/>
      <c r="F757" s="46">
        <f t="shared" si="73"/>
        <v>553</v>
      </c>
      <c r="G757" s="117">
        <f t="shared" si="74"/>
        <v>2.6147791097967973E-3</v>
      </c>
      <c r="H757" s="254">
        <f t="shared" si="76"/>
        <v>11.584517368043731</v>
      </c>
      <c r="I757" s="118">
        <f t="shared" si="77"/>
        <v>2.5485938209696206</v>
      </c>
      <c r="J757" s="43">
        <v>4.4804358913515809</v>
      </c>
      <c r="K757" s="43">
        <v>9.4938137368959938E-2</v>
      </c>
      <c r="L757" s="45">
        <f t="shared" si="79"/>
        <v>3.3830895511272857E-2</v>
      </c>
    </row>
    <row r="758" spans="1:12" x14ac:dyDescent="0.25">
      <c r="A758" s="48">
        <f t="shared" si="78"/>
        <v>50</v>
      </c>
      <c r="B758" s="46" t="s">
        <v>938</v>
      </c>
      <c r="C758" s="81">
        <v>993.9</v>
      </c>
      <c r="D758" s="46"/>
      <c r="E758" s="48"/>
      <c r="F758" s="46">
        <f t="shared" si="73"/>
        <v>993.9</v>
      </c>
      <c r="G758" s="117">
        <f t="shared" si="74"/>
        <v>4.6995098684033216E-3</v>
      </c>
      <c r="H758" s="254">
        <f t="shared" si="76"/>
        <v>20.820708520974076</v>
      </c>
      <c r="I758" s="118">
        <f t="shared" si="77"/>
        <v>4.5805558746142969</v>
      </c>
      <c r="J758" s="43">
        <v>8.0526315233532308</v>
      </c>
      <c r="K758" s="43">
        <v>0.17063112971249417</v>
      </c>
      <c r="L758" s="45">
        <f t="shared" si="79"/>
        <v>3.3830895511272864E-2</v>
      </c>
    </row>
    <row r="759" spans="1:12" x14ac:dyDescent="0.25">
      <c r="A759" s="48">
        <f t="shared" si="78"/>
        <v>51</v>
      </c>
      <c r="B759" s="46" t="s">
        <v>939</v>
      </c>
      <c r="C759" s="81">
        <v>351.3</v>
      </c>
      <c r="D759" s="46"/>
      <c r="E759" s="48"/>
      <c r="F759" s="46">
        <f t="shared" si="73"/>
        <v>351.3</v>
      </c>
      <c r="G759" s="117">
        <f t="shared" si="74"/>
        <v>1.6610703458799546E-3</v>
      </c>
      <c r="H759" s="254">
        <f t="shared" si="76"/>
        <v>7.3592060603865503</v>
      </c>
      <c r="I759" s="118">
        <f t="shared" si="77"/>
        <v>1.6190253332850411</v>
      </c>
      <c r="J759" s="43">
        <v>2.8462515888459494</v>
      </c>
      <c r="K759" s="43">
        <v>6.0310610592614153E-2</v>
      </c>
      <c r="L759" s="45">
        <f t="shared" si="79"/>
        <v>3.3830895511272857E-2</v>
      </c>
    </row>
    <row r="760" spans="1:12" x14ac:dyDescent="0.25">
      <c r="A760" s="48">
        <f t="shared" si="78"/>
        <v>52</v>
      </c>
      <c r="B760" s="46" t="s">
        <v>940</v>
      </c>
      <c r="C760" s="81">
        <v>330</v>
      </c>
      <c r="D760" s="46"/>
      <c r="E760" s="48">
        <v>35</v>
      </c>
      <c r="F760" s="46">
        <f t="shared" si="73"/>
        <v>365</v>
      </c>
      <c r="G760" s="117">
        <f t="shared" si="74"/>
        <v>1.7258487795222984E-3</v>
      </c>
      <c r="H760" s="254">
        <f t="shared" si="76"/>
        <v>7.6462004327955899</v>
      </c>
      <c r="I760" s="118">
        <f t="shared" si="77"/>
        <v>1.6821640952150299</v>
      </c>
      <c r="J760" s="43">
        <v>2.9572497293731046</v>
      </c>
      <c r="K760" s="43">
        <v>6.2662604230868668E-2</v>
      </c>
      <c r="L760" s="45">
        <f t="shared" si="79"/>
        <v>3.3830895511272864E-2</v>
      </c>
    </row>
    <row r="761" spans="1:12" x14ac:dyDescent="0.25">
      <c r="A761" s="48">
        <f t="shared" si="78"/>
        <v>53</v>
      </c>
      <c r="B761" s="46" t="s">
        <v>941</v>
      </c>
      <c r="C761" s="81">
        <v>207.1</v>
      </c>
      <c r="D761" s="46"/>
      <c r="E761" s="48">
        <v>43.3</v>
      </c>
      <c r="F761" s="46">
        <f t="shared" si="73"/>
        <v>250.39999999999998</v>
      </c>
      <c r="G761" s="117">
        <f t="shared" si="74"/>
        <v>1.1839795462805028E-3</v>
      </c>
      <c r="H761" s="254">
        <f t="shared" si="76"/>
        <v>5.2455029818411392</v>
      </c>
      <c r="I761" s="118">
        <f t="shared" si="77"/>
        <v>1.1540106560050507</v>
      </c>
      <c r="J761" s="43">
        <v>2.02875433489048</v>
      </c>
      <c r="K761" s="43">
        <v>4.2988263286053464E-2</v>
      </c>
      <c r="L761" s="45">
        <f t="shared" si="79"/>
        <v>3.3830895511272857E-2</v>
      </c>
    </row>
    <row r="762" spans="1:12" x14ac:dyDescent="0.25">
      <c r="A762" s="48">
        <f t="shared" si="78"/>
        <v>54</v>
      </c>
      <c r="B762" s="46" t="s">
        <v>942</v>
      </c>
      <c r="C762" s="81">
        <v>285.8</v>
      </c>
      <c r="D762" s="46"/>
      <c r="E762" s="48">
        <v>39.1</v>
      </c>
      <c r="F762" s="46">
        <f t="shared" si="73"/>
        <v>324.90000000000003</v>
      </c>
      <c r="G762" s="117">
        <f t="shared" si="74"/>
        <v>1.5362418314158763E-3</v>
      </c>
      <c r="H762" s="254">
        <f t="shared" si="76"/>
        <v>6.8061658099048978</v>
      </c>
      <c r="I762" s="118">
        <f t="shared" si="77"/>
        <v>1.4973564781790776</v>
      </c>
      <c r="J762" s="43">
        <v>2.6323573618447171</v>
      </c>
      <c r="K762" s="43">
        <v>5.5778301683860908E-2</v>
      </c>
      <c r="L762" s="45">
        <f t="shared" si="79"/>
        <v>3.3830895511272857E-2</v>
      </c>
    </row>
    <row r="763" spans="1:12" x14ac:dyDescent="0.25">
      <c r="A763" s="48">
        <f t="shared" si="78"/>
        <v>55</v>
      </c>
      <c r="B763" s="46" t="s">
        <v>943</v>
      </c>
      <c r="C763" s="81">
        <v>255</v>
      </c>
      <c r="D763" s="46"/>
      <c r="E763" s="48"/>
      <c r="F763" s="46">
        <f t="shared" si="73"/>
        <v>255</v>
      </c>
      <c r="G763" s="117">
        <f t="shared" si="74"/>
        <v>1.2057299692553045E-3</v>
      </c>
      <c r="H763" s="254">
        <f t="shared" si="76"/>
        <v>5.3418660557887003</v>
      </c>
      <c r="I763" s="118">
        <f t="shared" si="77"/>
        <v>1.175210532273514</v>
      </c>
      <c r="J763" s="43">
        <v>2.0660237835346349</v>
      </c>
      <c r="K763" s="43">
        <v>4.3777983777730171E-2</v>
      </c>
      <c r="L763" s="45">
        <f t="shared" si="79"/>
        <v>3.3830895511272857E-2</v>
      </c>
    </row>
    <row r="764" spans="1:12" x14ac:dyDescent="0.25">
      <c r="A764" s="48">
        <f t="shared" si="78"/>
        <v>56</v>
      </c>
      <c r="B764" s="46" t="s">
        <v>944</v>
      </c>
      <c r="C764" s="81">
        <v>313.39999999999998</v>
      </c>
      <c r="D764" s="46"/>
      <c r="E764" s="48"/>
      <c r="F764" s="46">
        <f t="shared" si="73"/>
        <v>313.39999999999998</v>
      </c>
      <c r="G764" s="117">
        <f t="shared" si="74"/>
        <v>1.4818657739788721E-3</v>
      </c>
      <c r="H764" s="254">
        <f t="shared" si="76"/>
        <v>6.565258125035994</v>
      </c>
      <c r="I764" s="118">
        <f t="shared" si="77"/>
        <v>1.4443567875079186</v>
      </c>
      <c r="J764" s="43">
        <v>2.5391837402343311</v>
      </c>
      <c r="K764" s="43">
        <v>5.3804000454669154E-2</v>
      </c>
      <c r="L764" s="45">
        <f t="shared" si="79"/>
        <v>3.3830895511272864E-2</v>
      </c>
    </row>
    <row r="765" spans="1:12" x14ac:dyDescent="0.25">
      <c r="A765" s="48">
        <f t="shared" si="78"/>
        <v>57</v>
      </c>
      <c r="B765" s="46" t="s">
        <v>945</v>
      </c>
      <c r="C765" s="81">
        <v>129.80000000000001</v>
      </c>
      <c r="D765" s="46"/>
      <c r="E765" s="48"/>
      <c r="F765" s="46">
        <f t="shared" si="73"/>
        <v>129.80000000000001</v>
      </c>
      <c r="G765" s="117">
        <f t="shared" si="74"/>
        <v>6.1374019611505301E-4</v>
      </c>
      <c r="H765" s="254">
        <f t="shared" si="76"/>
        <v>2.7191145648681307</v>
      </c>
      <c r="I765" s="118">
        <f t="shared" si="77"/>
        <v>0.59820520427098878</v>
      </c>
      <c r="J765" s="43">
        <v>1.0516466160893945</v>
      </c>
      <c r="K765" s="43">
        <v>2.2283852134703436E-2</v>
      </c>
      <c r="L765" s="45">
        <f t="shared" si="79"/>
        <v>3.3830895511272857E-2</v>
      </c>
    </row>
    <row r="766" spans="1:12" x14ac:dyDescent="0.25">
      <c r="A766" s="48">
        <f t="shared" si="78"/>
        <v>58</v>
      </c>
      <c r="B766" s="46" t="s">
        <v>946</v>
      </c>
      <c r="C766" s="81">
        <v>307.3</v>
      </c>
      <c r="D766" s="46"/>
      <c r="E766" s="48"/>
      <c r="F766" s="46">
        <f t="shared" si="73"/>
        <v>307.3</v>
      </c>
      <c r="G766" s="117">
        <f t="shared" si="74"/>
        <v>1.4530228217731571E-3</v>
      </c>
      <c r="H766" s="254">
        <f t="shared" si="76"/>
        <v>6.4374723095837947</v>
      </c>
      <c r="I766" s="118">
        <f t="shared" si="77"/>
        <v>1.4162439081084348</v>
      </c>
      <c r="J766" s="43">
        <v>2.4897612105105615</v>
      </c>
      <c r="K766" s="43">
        <v>5.2756762411358751E-2</v>
      </c>
      <c r="L766" s="45">
        <f t="shared" si="79"/>
        <v>3.3830895511272857E-2</v>
      </c>
    </row>
    <row r="767" spans="1:12" x14ac:dyDescent="0.25">
      <c r="A767" s="48">
        <f t="shared" si="78"/>
        <v>59</v>
      </c>
      <c r="B767" s="46" t="s">
        <v>948</v>
      </c>
      <c r="C767" s="81">
        <v>134.5</v>
      </c>
      <c r="D767" s="46"/>
      <c r="E767" s="48"/>
      <c r="F767" s="46">
        <f t="shared" si="73"/>
        <v>134.5</v>
      </c>
      <c r="G767" s="117">
        <f t="shared" si="74"/>
        <v>6.3596345437191544E-4</v>
      </c>
      <c r="H767" s="254">
        <f t="shared" si="76"/>
        <v>2.817572488249334</v>
      </c>
      <c r="I767" s="118">
        <f t="shared" si="77"/>
        <v>0.61986594741485346</v>
      </c>
      <c r="J767" s="43">
        <v>1.0897262701388564</v>
      </c>
      <c r="K767" s="43">
        <v>2.3090740463155717E-2</v>
      </c>
      <c r="L767" s="45">
        <f t="shared" si="79"/>
        <v>3.3830895511272857E-2</v>
      </c>
    </row>
    <row r="768" spans="1:12" x14ac:dyDescent="0.25">
      <c r="A768" s="48">
        <f t="shared" si="78"/>
        <v>60</v>
      </c>
      <c r="B768" s="46" t="s">
        <v>949</v>
      </c>
      <c r="C768" s="81">
        <v>4314.8999999999996</v>
      </c>
      <c r="D768" s="46"/>
      <c r="E768" s="48">
        <v>196.7</v>
      </c>
      <c r="F768" s="46">
        <f t="shared" si="73"/>
        <v>4511.5999999999995</v>
      </c>
      <c r="G768" s="117">
        <f t="shared" si="74"/>
        <v>2.1332436585459729E-2</v>
      </c>
      <c r="H768" s="254">
        <f t="shared" si="76"/>
        <v>94.511227048220775</v>
      </c>
      <c r="I768" s="118">
        <f t="shared" si="77"/>
        <v>20.79246995060857</v>
      </c>
      <c r="J768" s="43">
        <v>36.553227065862181</v>
      </c>
      <c r="K768" s="43">
        <v>0.77454412396708783</v>
      </c>
      <c r="L768" s="45">
        <f t="shared" si="79"/>
        <v>3.3830895511272857E-2</v>
      </c>
    </row>
    <row r="769" spans="1:12" x14ac:dyDescent="0.25">
      <c r="A769" s="48">
        <f t="shared" si="78"/>
        <v>61</v>
      </c>
      <c r="B769" s="46" t="s">
        <v>950</v>
      </c>
      <c r="C769" s="81">
        <v>3549.4</v>
      </c>
      <c r="D769" s="46"/>
      <c r="E769" s="48"/>
      <c r="F769" s="46">
        <f t="shared" si="73"/>
        <v>3549.4</v>
      </c>
      <c r="G769" s="117">
        <f t="shared" si="74"/>
        <v>1.6782815501469716E-2</v>
      </c>
      <c r="H769" s="254">
        <f t="shared" si="76"/>
        <v>74.354585797711422</v>
      </c>
      <c r="I769" s="118">
        <f t="shared" si="77"/>
        <v>16.358008875496513</v>
      </c>
      <c r="J769" s="43">
        <v>28.757430655991495</v>
      </c>
      <c r="K769" s="43">
        <v>0.60935519851245279</v>
      </c>
      <c r="L769" s="45">
        <f t="shared" si="79"/>
        <v>3.3830895511272857E-2</v>
      </c>
    </row>
    <row r="770" spans="1:12" x14ac:dyDescent="0.25">
      <c r="A770" s="48">
        <f t="shared" si="78"/>
        <v>62</v>
      </c>
      <c r="B770" s="46" t="s">
        <v>951</v>
      </c>
      <c r="C770" s="81">
        <v>3345.7</v>
      </c>
      <c r="D770" s="46"/>
      <c r="E770" s="48"/>
      <c r="F770" s="46">
        <f t="shared" si="73"/>
        <v>3345.7</v>
      </c>
      <c r="G770" s="117">
        <f t="shared" si="74"/>
        <v>1.5819650031911655E-2</v>
      </c>
      <c r="H770" s="254">
        <f t="shared" si="76"/>
        <v>70.087377501381397</v>
      </c>
      <c r="I770" s="118">
        <f t="shared" si="77"/>
        <v>15.419223050303907</v>
      </c>
      <c r="J770" s="43">
        <v>27.107042245379713</v>
      </c>
      <c r="K770" s="43">
        <v>0.57438431500059539</v>
      </c>
      <c r="L770" s="45">
        <f t="shared" si="79"/>
        <v>3.3830895511272864E-2</v>
      </c>
    </row>
    <row r="771" spans="1:12" x14ac:dyDescent="0.25">
      <c r="A771" s="48">
        <f t="shared" si="78"/>
        <v>63</v>
      </c>
      <c r="B771" s="46" t="s">
        <v>952</v>
      </c>
      <c r="C771" s="81">
        <v>3098.6</v>
      </c>
      <c r="D771" s="46"/>
      <c r="E771" s="48">
        <v>182</v>
      </c>
      <c r="F771" s="46">
        <f t="shared" si="73"/>
        <v>3280.6</v>
      </c>
      <c r="G771" s="117">
        <f t="shared" si="74"/>
        <v>1.5511834263290007E-2</v>
      </c>
      <c r="H771" s="254">
        <f t="shared" si="76"/>
        <v>68.723630520080036</v>
      </c>
      <c r="I771" s="118">
        <f t="shared" si="77"/>
        <v>15.119198714417609</v>
      </c>
      <c r="J771" s="43">
        <v>26.5795985265244</v>
      </c>
      <c r="K771" s="43">
        <v>0.56320805325969259</v>
      </c>
      <c r="L771" s="45">
        <f t="shared" si="79"/>
        <v>3.3830895511272857E-2</v>
      </c>
    </row>
    <row r="772" spans="1:12" x14ac:dyDescent="0.25">
      <c r="A772" s="48">
        <f t="shared" si="78"/>
        <v>64</v>
      </c>
      <c r="B772" s="46" t="s">
        <v>953</v>
      </c>
      <c r="C772" s="81">
        <v>141.30000000000001</v>
      </c>
      <c r="D772" s="46"/>
      <c r="E772" s="48"/>
      <c r="F772" s="46">
        <f t="shared" si="73"/>
        <v>141.30000000000001</v>
      </c>
      <c r="G772" s="117">
        <f t="shared" si="74"/>
        <v>6.6811625355205691E-4</v>
      </c>
      <c r="H772" s="254">
        <f t="shared" si="76"/>
        <v>2.9600222497370328</v>
      </c>
      <c r="I772" s="118">
        <f t="shared" si="77"/>
        <v>0.65120489494214717</v>
      </c>
      <c r="J772" s="43">
        <v>1.14482023769978</v>
      </c>
      <c r="K772" s="43">
        <v>2.4258153363895189E-2</v>
      </c>
      <c r="L772" s="45">
        <f t="shared" si="79"/>
        <v>3.3830895511272864E-2</v>
      </c>
    </row>
    <row r="773" spans="1:12" x14ac:dyDescent="0.25">
      <c r="A773" s="48">
        <f t="shared" si="78"/>
        <v>65</v>
      </c>
      <c r="B773" s="46" t="s">
        <v>954</v>
      </c>
      <c r="C773" s="81">
        <v>263.8</v>
      </c>
      <c r="D773" s="46"/>
      <c r="E773" s="48"/>
      <c r="F773" s="46">
        <f t="shared" ref="F773:F834" si="80">C773+D773+E773</f>
        <v>263.8</v>
      </c>
      <c r="G773" s="117">
        <f t="shared" ref="G773:G836" si="81">1/$F$882*F773</f>
        <v>1.2473394740766641E-3</v>
      </c>
      <c r="H773" s="254">
        <f t="shared" si="76"/>
        <v>5.5262128059492523</v>
      </c>
      <c r="I773" s="118">
        <f t="shared" si="77"/>
        <v>1.2157668173088356</v>
      </c>
      <c r="J773" s="43">
        <v>2.1373218592017125</v>
      </c>
      <c r="K773" s="43">
        <v>4.5288753413981246E-2</v>
      </c>
      <c r="L773" s="45">
        <f t="shared" ref="L773:L804" si="82">(H773+I773+J773+K773)/F773</f>
        <v>3.3830895511272864E-2</v>
      </c>
    </row>
    <row r="774" spans="1:12" x14ac:dyDescent="0.25">
      <c r="A774" s="48">
        <f t="shared" si="78"/>
        <v>66</v>
      </c>
      <c r="B774" s="46" t="s">
        <v>955</v>
      </c>
      <c r="C774" s="81">
        <v>117.3</v>
      </c>
      <c r="D774" s="46"/>
      <c r="E774" s="48"/>
      <c r="F774" s="46">
        <f t="shared" si="80"/>
        <v>117.3</v>
      </c>
      <c r="G774" s="117">
        <f t="shared" si="81"/>
        <v>5.5463578585744004E-4</v>
      </c>
      <c r="H774" s="254">
        <f t="shared" ref="H774:H837" si="83">G774*4430.4</f>
        <v>2.4572583856628021</v>
      </c>
      <c r="I774" s="118">
        <f t="shared" ref="I774:I835" si="84">H774*0.22</f>
        <v>0.54059684484581649</v>
      </c>
      <c r="J774" s="43">
        <v>0.95037094042593206</v>
      </c>
      <c r="K774" s="43">
        <v>2.0137872537755876E-2</v>
      </c>
      <c r="L774" s="45">
        <f t="shared" si="82"/>
        <v>3.3830895511272864E-2</v>
      </c>
    </row>
    <row r="775" spans="1:12" x14ac:dyDescent="0.25">
      <c r="A775" s="48">
        <f t="shared" ref="A775:A837" si="85">A774+1</f>
        <v>67</v>
      </c>
      <c r="B775" s="46" t="s">
        <v>956</v>
      </c>
      <c r="C775" s="81">
        <v>138</v>
      </c>
      <c r="D775" s="46"/>
      <c r="E775" s="48"/>
      <c r="F775" s="46">
        <f t="shared" si="80"/>
        <v>138</v>
      </c>
      <c r="G775" s="117">
        <f t="shared" si="81"/>
        <v>6.5251268924404709E-4</v>
      </c>
      <c r="H775" s="254">
        <f t="shared" si="83"/>
        <v>2.890892218426826</v>
      </c>
      <c r="I775" s="118">
        <f t="shared" si="84"/>
        <v>0.63599628805390174</v>
      </c>
      <c r="J775" s="43">
        <v>1.1180834593246258</v>
      </c>
      <c r="K775" s="43">
        <v>2.3691614750301033E-2</v>
      </c>
      <c r="L775" s="45">
        <f t="shared" si="82"/>
        <v>3.3830895511272857E-2</v>
      </c>
    </row>
    <row r="776" spans="1:12" x14ac:dyDescent="0.25">
      <c r="A776" s="48">
        <f t="shared" si="85"/>
        <v>68</v>
      </c>
      <c r="B776" s="46" t="s">
        <v>957</v>
      </c>
      <c r="C776" s="81">
        <v>139</v>
      </c>
      <c r="D776" s="46"/>
      <c r="E776" s="48"/>
      <c r="F776" s="46">
        <f t="shared" si="80"/>
        <v>139</v>
      </c>
      <c r="G776" s="117">
        <f t="shared" si="81"/>
        <v>6.5724104206465615E-4</v>
      </c>
      <c r="H776" s="254">
        <f t="shared" si="83"/>
        <v>2.9118407127632522</v>
      </c>
      <c r="I776" s="118">
        <f t="shared" si="84"/>
        <v>0.64060495680791552</v>
      </c>
      <c r="J776" s="43">
        <v>1.1261855133777028</v>
      </c>
      <c r="K776" s="43">
        <v>2.3863293118056836E-2</v>
      </c>
      <c r="L776" s="45">
        <f t="shared" si="82"/>
        <v>3.3830895511272857E-2</v>
      </c>
    </row>
    <row r="777" spans="1:12" x14ac:dyDescent="0.25">
      <c r="A777" s="48">
        <f t="shared" si="85"/>
        <v>69</v>
      </c>
      <c r="B777" s="46" t="s">
        <v>958</v>
      </c>
      <c r="C777" s="81">
        <v>133</v>
      </c>
      <c r="D777" s="46"/>
      <c r="E777" s="48"/>
      <c r="F777" s="46">
        <f t="shared" si="80"/>
        <v>133</v>
      </c>
      <c r="G777" s="117">
        <f t="shared" si="81"/>
        <v>6.2887092514100191E-4</v>
      </c>
      <c r="H777" s="254">
        <f t="shared" si="83"/>
        <v>2.7861497467446945</v>
      </c>
      <c r="I777" s="118">
        <f t="shared" si="84"/>
        <v>0.61295294428383285</v>
      </c>
      <c r="J777" s="43">
        <v>1.0775731890592406</v>
      </c>
      <c r="K777" s="43">
        <v>2.2833222911522007E-2</v>
      </c>
      <c r="L777" s="45">
        <f t="shared" si="82"/>
        <v>3.3830895511272857E-2</v>
      </c>
    </row>
    <row r="778" spans="1:12" x14ac:dyDescent="0.25">
      <c r="A778" s="48">
        <f t="shared" si="85"/>
        <v>70</v>
      </c>
      <c r="B778" s="46" t="s">
        <v>959</v>
      </c>
      <c r="C778" s="81">
        <v>315.60000000000002</v>
      </c>
      <c r="D778" s="68"/>
      <c r="E778" s="48"/>
      <c r="F778" s="46">
        <f t="shared" si="80"/>
        <v>315.60000000000002</v>
      </c>
      <c r="G778" s="117">
        <f t="shared" si="81"/>
        <v>1.4922681501842122E-3</v>
      </c>
      <c r="H778" s="254">
        <f t="shared" si="83"/>
        <v>6.6113448125761334</v>
      </c>
      <c r="I778" s="118">
        <f t="shared" si="84"/>
        <v>1.4544958587667494</v>
      </c>
      <c r="J778" s="43">
        <v>2.5570082591511012</v>
      </c>
      <c r="K778" s="43">
        <v>5.4181692863731937E-2</v>
      </c>
      <c r="L778" s="45">
        <f t="shared" si="82"/>
        <v>3.3830895511272864E-2</v>
      </c>
    </row>
    <row r="779" spans="1:12" x14ac:dyDescent="0.25">
      <c r="A779" s="48">
        <f t="shared" si="85"/>
        <v>71</v>
      </c>
      <c r="B779" s="46" t="s">
        <v>960</v>
      </c>
      <c r="C779" s="81">
        <v>265.7</v>
      </c>
      <c r="D779" s="46"/>
      <c r="E779" s="48"/>
      <c r="F779" s="46">
        <f t="shared" si="80"/>
        <v>265.7</v>
      </c>
      <c r="G779" s="117">
        <f t="shared" si="81"/>
        <v>1.256323344435821E-3</v>
      </c>
      <c r="H779" s="254">
        <f t="shared" si="83"/>
        <v>5.5660149451884608</v>
      </c>
      <c r="I779" s="118">
        <f t="shared" si="84"/>
        <v>1.2245232879414614</v>
      </c>
      <c r="J779" s="43">
        <v>2.1527157619025585</v>
      </c>
      <c r="K779" s="43">
        <v>4.5614942312717281E-2</v>
      </c>
      <c r="L779" s="45">
        <f t="shared" si="82"/>
        <v>3.3830895511272864E-2</v>
      </c>
    </row>
    <row r="780" spans="1:12" x14ac:dyDescent="0.25">
      <c r="A780" s="48">
        <f t="shared" si="85"/>
        <v>72</v>
      </c>
      <c r="B780" s="46" t="s">
        <v>961</v>
      </c>
      <c r="C780" s="81">
        <v>156.80000000000001</v>
      </c>
      <c r="D780" s="46"/>
      <c r="E780" s="85">
        <v>17.5</v>
      </c>
      <c r="F780" s="46">
        <f t="shared" si="80"/>
        <v>174.3</v>
      </c>
      <c r="G780" s="117">
        <f t="shared" si="81"/>
        <v>8.2415189663215521E-4</v>
      </c>
      <c r="H780" s="254">
        <f t="shared" si="83"/>
        <v>3.6513225628391002</v>
      </c>
      <c r="I780" s="118">
        <f t="shared" si="84"/>
        <v>0.80329096382460208</v>
      </c>
      <c r="J780" s="43">
        <v>1.4121880214513209</v>
      </c>
      <c r="K780" s="43">
        <v>2.9923539499836737E-2</v>
      </c>
      <c r="L780" s="45">
        <f t="shared" si="82"/>
        <v>3.3830895511272864E-2</v>
      </c>
    </row>
    <row r="781" spans="1:12" x14ac:dyDescent="0.25">
      <c r="A781" s="48">
        <f t="shared" si="85"/>
        <v>73</v>
      </c>
      <c r="B781" s="46" t="s">
        <v>962</v>
      </c>
      <c r="C781" s="81">
        <v>132.30000000000001</v>
      </c>
      <c r="D781" s="46"/>
      <c r="E781" s="48"/>
      <c r="F781" s="46">
        <f t="shared" si="80"/>
        <v>132.30000000000001</v>
      </c>
      <c r="G781" s="117">
        <f t="shared" si="81"/>
        <v>6.255610781665756E-4</v>
      </c>
      <c r="H781" s="254">
        <f t="shared" si="83"/>
        <v>2.7714858007091965</v>
      </c>
      <c r="I781" s="118">
        <f t="shared" si="84"/>
        <v>0.60972687615602328</v>
      </c>
      <c r="J781" s="43">
        <v>1.071901751222087</v>
      </c>
      <c r="K781" s="43">
        <v>2.2713048054092948E-2</v>
      </c>
      <c r="L781" s="45">
        <f t="shared" si="82"/>
        <v>3.3830895511272857E-2</v>
      </c>
    </row>
    <row r="782" spans="1:12" x14ac:dyDescent="0.25">
      <c r="A782" s="48">
        <f t="shared" si="85"/>
        <v>74</v>
      </c>
      <c r="B782" s="46" t="s">
        <v>963</v>
      </c>
      <c r="C782" s="81">
        <v>238.1</v>
      </c>
      <c r="D782" s="46"/>
      <c r="E782" s="48"/>
      <c r="F782" s="46">
        <f t="shared" si="80"/>
        <v>238.1</v>
      </c>
      <c r="G782" s="117">
        <f t="shared" si="81"/>
        <v>1.1258208065870116E-3</v>
      </c>
      <c r="H782" s="254">
        <f t="shared" si="83"/>
        <v>4.9878365015030957</v>
      </c>
      <c r="I782" s="118">
        <f t="shared" si="84"/>
        <v>1.097324030330681</v>
      </c>
      <c r="J782" s="43">
        <v>1.9290990700376336</v>
      </c>
      <c r="K782" s="43">
        <v>4.0876619362657074E-2</v>
      </c>
      <c r="L782" s="45">
        <f t="shared" si="82"/>
        <v>3.3830895511272864E-2</v>
      </c>
    </row>
    <row r="783" spans="1:12" x14ac:dyDescent="0.25">
      <c r="A783" s="48">
        <f t="shared" si="85"/>
        <v>75</v>
      </c>
      <c r="B783" s="46" t="s">
        <v>964</v>
      </c>
      <c r="C783" s="81">
        <v>80.8</v>
      </c>
      <c r="D783" s="46"/>
      <c r="E783" s="48"/>
      <c r="F783" s="46">
        <f t="shared" si="80"/>
        <v>80.8</v>
      </c>
      <c r="G783" s="117">
        <f t="shared" si="81"/>
        <v>3.8205090790521015E-4</v>
      </c>
      <c r="H783" s="254">
        <f t="shared" si="83"/>
        <v>1.692638342383243</v>
      </c>
      <c r="I783" s="118">
        <f t="shared" si="84"/>
        <v>0.37238043532431347</v>
      </c>
      <c r="J783" s="43">
        <v>0.65464596748862147</v>
      </c>
      <c r="K783" s="43">
        <v>1.3871612114669011E-2</v>
      </c>
      <c r="L783" s="45">
        <f t="shared" si="82"/>
        <v>3.3830895511272864E-2</v>
      </c>
    </row>
    <row r="784" spans="1:12" x14ac:dyDescent="0.25">
      <c r="A784" s="48">
        <f t="shared" si="85"/>
        <v>76</v>
      </c>
      <c r="B784" s="46" t="s">
        <v>965</v>
      </c>
      <c r="C784" s="81">
        <v>137.5</v>
      </c>
      <c r="D784" s="46"/>
      <c r="E784" s="48">
        <v>41.1</v>
      </c>
      <c r="F784" s="46">
        <f t="shared" si="80"/>
        <v>178.6</v>
      </c>
      <c r="G784" s="117">
        <f t="shared" si="81"/>
        <v>8.4448381376077397E-4</v>
      </c>
      <c r="H784" s="254">
        <f t="shared" si="83"/>
        <v>3.7414010884857327</v>
      </c>
      <c r="I784" s="118">
        <f t="shared" si="84"/>
        <v>0.82310823946686118</v>
      </c>
      <c r="J784" s="43">
        <v>1.4470268538795519</v>
      </c>
      <c r="K784" s="43">
        <v>3.06617564811867E-2</v>
      </c>
      <c r="L784" s="45">
        <f t="shared" si="82"/>
        <v>3.3830895511272857E-2</v>
      </c>
    </row>
    <row r="785" spans="1:12" x14ac:dyDescent="0.25">
      <c r="A785" s="48">
        <f t="shared" si="85"/>
        <v>77</v>
      </c>
      <c r="B785" s="46" t="s">
        <v>966</v>
      </c>
      <c r="C785" s="81">
        <v>84.9</v>
      </c>
      <c r="D785" s="46"/>
      <c r="E785" s="48"/>
      <c r="F785" s="46">
        <f t="shared" si="80"/>
        <v>84.9</v>
      </c>
      <c r="G785" s="117">
        <f t="shared" si="81"/>
        <v>4.0143715446970725E-4</v>
      </c>
      <c r="H785" s="254">
        <f t="shared" si="83"/>
        <v>1.7785271691625908</v>
      </c>
      <c r="I785" s="118">
        <f t="shared" si="84"/>
        <v>0.39127597721576995</v>
      </c>
      <c r="J785" s="43">
        <v>0.68786438910623715</v>
      </c>
      <c r="K785" s="43">
        <v>1.4575493422467811E-2</v>
      </c>
      <c r="L785" s="45">
        <f t="shared" si="82"/>
        <v>3.3830895511272864E-2</v>
      </c>
    </row>
    <row r="786" spans="1:12" x14ac:dyDescent="0.25">
      <c r="A786" s="48">
        <f t="shared" si="85"/>
        <v>78</v>
      </c>
      <c r="B786" s="46" t="s">
        <v>967</v>
      </c>
      <c r="C786" s="81">
        <v>332.9</v>
      </c>
      <c r="D786" s="46"/>
      <c r="E786" s="48"/>
      <c r="F786" s="46">
        <f t="shared" si="80"/>
        <v>332.9</v>
      </c>
      <c r="G786" s="117">
        <f t="shared" si="81"/>
        <v>1.5740686539807483E-3</v>
      </c>
      <c r="H786" s="254">
        <f t="shared" si="83"/>
        <v>6.9737537645963066</v>
      </c>
      <c r="I786" s="118">
        <f t="shared" si="84"/>
        <v>1.5342258282111874</v>
      </c>
      <c r="J786" s="43">
        <v>2.6971737942693328</v>
      </c>
      <c r="K786" s="43">
        <v>5.7151728625907346E-2</v>
      </c>
      <c r="L786" s="45">
        <f t="shared" si="82"/>
        <v>3.3830895511272857E-2</v>
      </c>
    </row>
    <row r="787" spans="1:12" x14ac:dyDescent="0.25">
      <c r="A787" s="48">
        <f t="shared" si="85"/>
        <v>79</v>
      </c>
      <c r="B787" s="46" t="s">
        <v>968</v>
      </c>
      <c r="C787" s="81">
        <v>3867.9</v>
      </c>
      <c r="D787" s="46"/>
      <c r="E787" s="48"/>
      <c r="F787" s="46">
        <f t="shared" si="80"/>
        <v>3867.9</v>
      </c>
      <c r="G787" s="117">
        <f t="shared" si="81"/>
        <v>1.8288795874833695E-2</v>
      </c>
      <c r="H787" s="254">
        <f t="shared" si="83"/>
        <v>81.026681243863194</v>
      </c>
      <c r="I787" s="118">
        <f t="shared" si="84"/>
        <v>17.825869873649903</v>
      </c>
      <c r="J787" s="43">
        <v>31.337934871896525</v>
      </c>
      <c r="K787" s="43">
        <v>0.66403475864267658</v>
      </c>
      <c r="L787" s="45">
        <f t="shared" si="82"/>
        <v>3.3830895511272864E-2</v>
      </c>
    </row>
    <row r="788" spans="1:12" x14ac:dyDescent="0.25">
      <c r="A788" s="48">
        <f t="shared" si="85"/>
        <v>80</v>
      </c>
      <c r="B788" s="46" t="s">
        <v>969</v>
      </c>
      <c r="C788" s="81">
        <v>3143.8</v>
      </c>
      <c r="D788" s="46"/>
      <c r="E788" s="48">
        <v>91.3</v>
      </c>
      <c r="F788" s="46">
        <f t="shared" si="80"/>
        <v>3235.1000000000004</v>
      </c>
      <c r="G788" s="117">
        <f t="shared" si="81"/>
        <v>1.5296694209952296E-2</v>
      </c>
      <c r="H788" s="254">
        <f t="shared" si="83"/>
        <v>67.77047402777265</v>
      </c>
      <c r="I788" s="118">
        <f t="shared" si="84"/>
        <v>14.909504286109984</v>
      </c>
      <c r="J788" s="43">
        <v>26.210955067109403</v>
      </c>
      <c r="K788" s="43">
        <v>0.55539668752680349</v>
      </c>
      <c r="L788" s="45">
        <f t="shared" si="82"/>
        <v>3.3830895511272864E-2</v>
      </c>
    </row>
    <row r="789" spans="1:12" x14ac:dyDescent="0.25">
      <c r="A789" s="48">
        <f t="shared" si="85"/>
        <v>81</v>
      </c>
      <c r="B789" s="46" t="s">
        <v>970</v>
      </c>
      <c r="C789" s="81">
        <v>147.19999999999999</v>
      </c>
      <c r="D789" s="46"/>
      <c r="E789" s="48"/>
      <c r="F789" s="46">
        <f t="shared" si="80"/>
        <v>147.19999999999999</v>
      </c>
      <c r="G789" s="117">
        <f t="shared" si="81"/>
        <v>6.9601353519365013E-4</v>
      </c>
      <c r="H789" s="254">
        <f t="shared" si="83"/>
        <v>3.0836183663219474</v>
      </c>
      <c r="I789" s="118">
        <f t="shared" si="84"/>
        <v>0.67839604059082848</v>
      </c>
      <c r="J789" s="43">
        <v>1.1926223566129341</v>
      </c>
      <c r="K789" s="43">
        <v>2.5271055733654429E-2</v>
      </c>
      <c r="L789" s="45">
        <f t="shared" si="82"/>
        <v>3.3830895511272857E-2</v>
      </c>
    </row>
    <row r="790" spans="1:12" x14ac:dyDescent="0.25">
      <c r="A790" s="48">
        <f t="shared" si="85"/>
        <v>82</v>
      </c>
      <c r="B790" s="46" t="s">
        <v>971</v>
      </c>
      <c r="C790" s="81">
        <v>3088.4</v>
      </c>
      <c r="D790" s="46"/>
      <c r="E790" s="48">
        <v>104.6</v>
      </c>
      <c r="F790" s="46">
        <f t="shared" si="80"/>
        <v>3193</v>
      </c>
      <c r="G790" s="117">
        <f t="shared" si="81"/>
        <v>1.5097630556204654E-2</v>
      </c>
      <c r="H790" s="254">
        <f t="shared" si="83"/>
        <v>66.888542416209091</v>
      </c>
      <c r="I790" s="118">
        <f t="shared" si="84"/>
        <v>14.715479331566</v>
      </c>
      <c r="J790" s="43">
        <v>25.869858591474856</v>
      </c>
      <c r="K790" s="43">
        <v>0.54816902824428404</v>
      </c>
      <c r="L790" s="45">
        <f t="shared" si="82"/>
        <v>3.3830895511272857E-2</v>
      </c>
    </row>
    <row r="791" spans="1:12" x14ac:dyDescent="0.25">
      <c r="A791" s="48">
        <f t="shared" si="85"/>
        <v>83</v>
      </c>
      <c r="B791" s="46" t="s">
        <v>972</v>
      </c>
      <c r="C791" s="81">
        <v>3233.9</v>
      </c>
      <c r="D791" s="46"/>
      <c r="E791" s="48"/>
      <c r="F791" s="46">
        <f t="shared" si="80"/>
        <v>3233.9</v>
      </c>
      <c r="G791" s="117">
        <f t="shared" si="81"/>
        <v>1.5291020186567564E-2</v>
      </c>
      <c r="H791" s="254">
        <f t="shared" si="83"/>
        <v>67.745335834568934</v>
      </c>
      <c r="I791" s="118">
        <f t="shared" si="84"/>
        <v>14.903973883605165</v>
      </c>
      <c r="J791" s="43">
        <v>26.201232602245707</v>
      </c>
      <c r="K791" s="43">
        <v>0.55519067348549656</v>
      </c>
      <c r="L791" s="45">
        <f t="shared" si="82"/>
        <v>3.3830895511272857E-2</v>
      </c>
    </row>
    <row r="792" spans="1:12" x14ac:dyDescent="0.25">
      <c r="A792" s="48">
        <f t="shared" si="85"/>
        <v>84</v>
      </c>
      <c r="B792" s="46" t="s">
        <v>973</v>
      </c>
      <c r="C792" s="81">
        <v>2156.4</v>
      </c>
      <c r="D792" s="46"/>
      <c r="E792" s="48">
        <v>96.5</v>
      </c>
      <c r="F792" s="46">
        <f t="shared" si="80"/>
        <v>2252.9</v>
      </c>
      <c r="G792" s="117">
        <f t="shared" si="81"/>
        <v>1.0652506069550099E-2</v>
      </c>
      <c r="H792" s="254">
        <f t="shared" si="83"/>
        <v>47.194862890534758</v>
      </c>
      <c r="I792" s="118">
        <f t="shared" si="84"/>
        <v>10.382869835917647</v>
      </c>
      <c r="J792" s="43">
        <v>18.253117576177171</v>
      </c>
      <c r="K792" s="43">
        <v>0.38677419471705221</v>
      </c>
      <c r="L792" s="45">
        <f t="shared" si="82"/>
        <v>3.3830895511272857E-2</v>
      </c>
    </row>
    <row r="793" spans="1:12" x14ac:dyDescent="0.25">
      <c r="A793" s="48">
        <f t="shared" si="85"/>
        <v>85</v>
      </c>
      <c r="B793" s="46" t="s">
        <v>974</v>
      </c>
      <c r="C793" s="81">
        <v>213.4</v>
      </c>
      <c r="D793" s="46"/>
      <c r="E793" s="48"/>
      <c r="F793" s="46">
        <f t="shared" si="80"/>
        <v>213.4</v>
      </c>
      <c r="G793" s="117">
        <f t="shared" si="81"/>
        <v>1.0090304919179686E-3</v>
      </c>
      <c r="H793" s="254">
        <f t="shared" si="83"/>
        <v>4.4704086913933674</v>
      </c>
      <c r="I793" s="118">
        <f t="shared" si="84"/>
        <v>0.9834899121065408</v>
      </c>
      <c r="J793" s="43">
        <v>1.7289783349266317</v>
      </c>
      <c r="K793" s="43">
        <v>3.6636163679088701E-2</v>
      </c>
      <c r="L793" s="45">
        <f t="shared" si="82"/>
        <v>3.3830895511272864E-2</v>
      </c>
    </row>
    <row r="794" spans="1:12" x14ac:dyDescent="0.25">
      <c r="A794" s="48">
        <f t="shared" si="85"/>
        <v>86</v>
      </c>
      <c r="B794" s="46" t="s">
        <v>975</v>
      </c>
      <c r="C794" s="81">
        <v>316.39999999999998</v>
      </c>
      <c r="D794" s="46"/>
      <c r="E794" s="48"/>
      <c r="F794" s="46">
        <f t="shared" si="80"/>
        <v>316.39999999999998</v>
      </c>
      <c r="G794" s="117">
        <f t="shared" si="81"/>
        <v>1.4960508324406991E-3</v>
      </c>
      <c r="H794" s="254">
        <f t="shared" si="83"/>
        <v>6.6281036080452731</v>
      </c>
      <c r="I794" s="118">
        <f t="shared" si="84"/>
        <v>1.4581827937699601</v>
      </c>
      <c r="J794" s="43">
        <v>2.5634899023935622</v>
      </c>
      <c r="K794" s="43">
        <v>5.4319035557936567E-2</v>
      </c>
      <c r="L794" s="45">
        <f t="shared" si="82"/>
        <v>3.3830895511272864E-2</v>
      </c>
    </row>
    <row r="795" spans="1:12" x14ac:dyDescent="0.25">
      <c r="A795" s="48">
        <f t="shared" si="85"/>
        <v>87</v>
      </c>
      <c r="B795" s="46" t="s">
        <v>976</v>
      </c>
      <c r="C795" s="81">
        <v>356.6</v>
      </c>
      <c r="D795" s="46"/>
      <c r="E795" s="48"/>
      <c r="F795" s="46">
        <f t="shared" si="80"/>
        <v>356.6</v>
      </c>
      <c r="G795" s="117">
        <f t="shared" si="81"/>
        <v>1.6861306158291827E-3</v>
      </c>
      <c r="H795" s="254">
        <f t="shared" si="83"/>
        <v>7.47023308036961</v>
      </c>
      <c r="I795" s="118">
        <f t="shared" si="84"/>
        <v>1.6434512776813142</v>
      </c>
      <c r="J795" s="43">
        <v>2.889192475327258</v>
      </c>
      <c r="K795" s="43">
        <v>6.1220505941719919E-2</v>
      </c>
      <c r="L795" s="45">
        <f t="shared" si="82"/>
        <v>3.3830895511272857E-2</v>
      </c>
    </row>
    <row r="796" spans="1:12" x14ac:dyDescent="0.25">
      <c r="A796" s="48">
        <f t="shared" si="85"/>
        <v>88</v>
      </c>
      <c r="B796" s="46" t="s">
        <v>977</v>
      </c>
      <c r="C796" s="81">
        <v>324.7</v>
      </c>
      <c r="D796" s="46"/>
      <c r="E796" s="48"/>
      <c r="F796" s="46">
        <f t="shared" si="80"/>
        <v>324.7</v>
      </c>
      <c r="G796" s="117">
        <f t="shared" si="81"/>
        <v>1.5352961608517542E-3</v>
      </c>
      <c r="H796" s="254">
        <f t="shared" si="83"/>
        <v>6.8019761110376118</v>
      </c>
      <c r="I796" s="118">
        <f t="shared" si="84"/>
        <v>1.4964347444282746</v>
      </c>
      <c r="J796" s="43">
        <v>2.6307369510341014</v>
      </c>
      <c r="K796" s="43">
        <v>5.5743966010309745E-2</v>
      </c>
      <c r="L796" s="45">
        <f t="shared" si="82"/>
        <v>3.3830895511272864E-2</v>
      </c>
    </row>
    <row r="797" spans="1:12" x14ac:dyDescent="0.25">
      <c r="A797" s="48">
        <f t="shared" si="85"/>
        <v>89</v>
      </c>
      <c r="B797" s="46" t="s">
        <v>978</v>
      </c>
      <c r="C797" s="81">
        <v>140.69999999999999</v>
      </c>
      <c r="D797" s="46"/>
      <c r="E797" s="48"/>
      <c r="F797" s="46">
        <f t="shared" si="80"/>
        <v>140.69999999999999</v>
      </c>
      <c r="G797" s="117">
        <f t="shared" si="81"/>
        <v>6.6527924185969141E-4</v>
      </c>
      <c r="H797" s="254">
        <f t="shared" si="83"/>
        <v>2.9474531531351764</v>
      </c>
      <c r="I797" s="118">
        <f t="shared" si="84"/>
        <v>0.64843969368973886</v>
      </c>
      <c r="J797" s="43">
        <v>1.1399590052679336</v>
      </c>
      <c r="K797" s="43">
        <v>2.4155146343241705E-2</v>
      </c>
      <c r="L797" s="45">
        <f t="shared" si="82"/>
        <v>3.3830895511272857E-2</v>
      </c>
    </row>
    <row r="798" spans="1:12" x14ac:dyDescent="0.25">
      <c r="A798" s="48">
        <f t="shared" si="85"/>
        <v>90</v>
      </c>
      <c r="B798" s="46" t="s">
        <v>979</v>
      </c>
      <c r="C798" s="81">
        <v>135</v>
      </c>
      <c r="D798" s="46"/>
      <c r="E798" s="48"/>
      <c r="F798" s="46">
        <f t="shared" si="80"/>
        <v>135</v>
      </c>
      <c r="G798" s="117">
        <f t="shared" si="81"/>
        <v>6.3832763078222002E-4</v>
      </c>
      <c r="H798" s="254">
        <f t="shared" si="83"/>
        <v>2.8280467354175474</v>
      </c>
      <c r="I798" s="118">
        <f t="shared" si="84"/>
        <v>0.6221702817918604</v>
      </c>
      <c r="J798" s="43">
        <v>1.0937772971653947</v>
      </c>
      <c r="K798" s="43">
        <v>2.317657964703362E-2</v>
      </c>
      <c r="L798" s="45">
        <f t="shared" si="82"/>
        <v>3.3830895511272857E-2</v>
      </c>
    </row>
    <row r="799" spans="1:12" x14ac:dyDescent="0.25">
      <c r="A799" s="48">
        <f t="shared" si="85"/>
        <v>91</v>
      </c>
      <c r="B799" s="46" t="s">
        <v>980</v>
      </c>
      <c r="C799" s="81">
        <v>303.7</v>
      </c>
      <c r="D799" s="46"/>
      <c r="E799" s="48"/>
      <c r="F799" s="46">
        <f t="shared" si="80"/>
        <v>303.7</v>
      </c>
      <c r="G799" s="117">
        <f t="shared" si="81"/>
        <v>1.4360007516189645E-3</v>
      </c>
      <c r="H799" s="254">
        <f t="shared" si="83"/>
        <v>6.3620577299726602</v>
      </c>
      <c r="I799" s="118">
        <f t="shared" si="84"/>
        <v>1.3996527005939852</v>
      </c>
      <c r="J799" s="43">
        <v>2.4605938159194847</v>
      </c>
      <c r="K799" s="43">
        <v>5.2138720287437851E-2</v>
      </c>
      <c r="L799" s="45">
        <f t="shared" si="82"/>
        <v>3.3830895511272864E-2</v>
      </c>
    </row>
    <row r="800" spans="1:12" x14ac:dyDescent="0.25">
      <c r="A800" s="48">
        <f t="shared" si="85"/>
        <v>92</v>
      </c>
      <c r="B800" s="46" t="s">
        <v>981</v>
      </c>
      <c r="C800" s="81">
        <v>405.1</v>
      </c>
      <c r="D800" s="46"/>
      <c r="E800" s="48"/>
      <c r="F800" s="46">
        <f t="shared" si="80"/>
        <v>405.1</v>
      </c>
      <c r="G800" s="117">
        <f t="shared" si="81"/>
        <v>1.9154557276287209E-3</v>
      </c>
      <c r="H800" s="254">
        <f t="shared" si="83"/>
        <v>8.4862350556862847</v>
      </c>
      <c r="I800" s="118">
        <f t="shared" si="84"/>
        <v>1.8669717122509826</v>
      </c>
      <c r="J800" s="43">
        <v>3.2821420969014921</v>
      </c>
      <c r="K800" s="43">
        <v>6.9546906777876435E-2</v>
      </c>
      <c r="L800" s="45">
        <f t="shared" si="82"/>
        <v>3.3830895511272857E-2</v>
      </c>
    </row>
    <row r="801" spans="1:12" x14ac:dyDescent="0.25">
      <c r="A801" s="48">
        <f t="shared" si="85"/>
        <v>93</v>
      </c>
      <c r="B801" s="46" t="s">
        <v>982</v>
      </c>
      <c r="C801" s="81">
        <v>409.6</v>
      </c>
      <c r="D801" s="46"/>
      <c r="E801" s="48"/>
      <c r="F801" s="46">
        <f t="shared" si="80"/>
        <v>409.6</v>
      </c>
      <c r="G801" s="117">
        <f t="shared" si="81"/>
        <v>1.9367333153214616E-3</v>
      </c>
      <c r="H801" s="254">
        <f t="shared" si="83"/>
        <v>8.5805032802002028</v>
      </c>
      <c r="I801" s="118">
        <f t="shared" si="84"/>
        <v>1.8877107216440445</v>
      </c>
      <c r="J801" s="43">
        <v>3.3186013401403387</v>
      </c>
      <c r="K801" s="43">
        <v>7.0319459432777565E-2</v>
      </c>
      <c r="L801" s="45">
        <f t="shared" si="82"/>
        <v>3.3830895511272857E-2</v>
      </c>
    </row>
    <row r="802" spans="1:12" x14ac:dyDescent="0.25">
      <c r="A802" s="48">
        <f t="shared" si="85"/>
        <v>94</v>
      </c>
      <c r="B802" s="46" t="s">
        <v>983</v>
      </c>
      <c r="C802" s="81">
        <v>411</v>
      </c>
      <c r="D802" s="46"/>
      <c r="E802" s="48"/>
      <c r="F802" s="46">
        <f t="shared" si="80"/>
        <v>411</v>
      </c>
      <c r="G802" s="117">
        <f t="shared" si="81"/>
        <v>1.9433530092703142E-3</v>
      </c>
      <c r="H802" s="254">
        <f t="shared" si="83"/>
        <v>8.6098311722711998</v>
      </c>
      <c r="I802" s="118">
        <f t="shared" si="84"/>
        <v>1.8941628578996639</v>
      </c>
      <c r="J802" s="43">
        <v>3.3299442158146464</v>
      </c>
      <c r="K802" s="43">
        <v>7.0559809147635683E-2</v>
      </c>
      <c r="L802" s="45">
        <f t="shared" si="82"/>
        <v>3.3830895511272864E-2</v>
      </c>
    </row>
    <row r="803" spans="1:12" x14ac:dyDescent="0.25">
      <c r="A803" s="48">
        <f t="shared" si="85"/>
        <v>95</v>
      </c>
      <c r="B803" s="46" t="s">
        <v>984</v>
      </c>
      <c r="C803" s="81">
        <v>394.7</v>
      </c>
      <c r="D803" s="46"/>
      <c r="E803" s="48"/>
      <c r="F803" s="46">
        <f t="shared" si="80"/>
        <v>394.7</v>
      </c>
      <c r="G803" s="117">
        <f t="shared" si="81"/>
        <v>1.8662808582943868E-3</v>
      </c>
      <c r="H803" s="254">
        <f t="shared" si="83"/>
        <v>8.2683707145874514</v>
      </c>
      <c r="I803" s="118">
        <f t="shared" si="84"/>
        <v>1.8190415572092393</v>
      </c>
      <c r="J803" s="43">
        <v>3.1978807347494911</v>
      </c>
      <c r="K803" s="43">
        <v>6.7761451753216059E-2</v>
      </c>
      <c r="L803" s="45">
        <f t="shared" si="82"/>
        <v>3.3830895511272857E-2</v>
      </c>
    </row>
    <row r="804" spans="1:12" x14ac:dyDescent="0.25">
      <c r="A804" s="48">
        <f t="shared" si="85"/>
        <v>96</v>
      </c>
      <c r="B804" s="46" t="s">
        <v>985</v>
      </c>
      <c r="C804" s="81">
        <v>242.2</v>
      </c>
      <c r="D804" s="46"/>
      <c r="E804" s="48"/>
      <c r="F804" s="46">
        <f t="shared" si="80"/>
        <v>242.2</v>
      </c>
      <c r="G804" s="117">
        <f t="shared" si="81"/>
        <v>1.1452070531515087E-3</v>
      </c>
      <c r="H804" s="254">
        <f t="shared" si="83"/>
        <v>5.0737253282824435</v>
      </c>
      <c r="I804" s="118">
        <f t="shared" si="84"/>
        <v>1.1162195722221375</v>
      </c>
      <c r="J804" s="43">
        <v>1.9623174916552493</v>
      </c>
      <c r="K804" s="43">
        <v>4.1580500670455864E-2</v>
      </c>
      <c r="L804" s="45">
        <f t="shared" si="82"/>
        <v>3.3830895511272857E-2</v>
      </c>
    </row>
    <row r="805" spans="1:12" x14ac:dyDescent="0.25">
      <c r="A805" s="48">
        <f t="shared" si="85"/>
        <v>97</v>
      </c>
      <c r="B805" s="46" t="s">
        <v>986</v>
      </c>
      <c r="C805" s="81">
        <v>1242.4000000000001</v>
      </c>
      <c r="D805" s="46"/>
      <c r="E805" s="48">
        <v>37.299999999999997</v>
      </c>
      <c r="F805" s="46">
        <f t="shared" si="80"/>
        <v>1279.7</v>
      </c>
      <c r="G805" s="117">
        <f t="shared" si="81"/>
        <v>6.0508731045333846E-3</v>
      </c>
      <c r="H805" s="254">
        <f t="shared" si="83"/>
        <v>26.807788202324705</v>
      </c>
      <c r="I805" s="118">
        <f t="shared" si="84"/>
        <v>5.8977134045114354</v>
      </c>
      <c r="J805" s="43">
        <v>10.368198571722635</v>
      </c>
      <c r="K805" s="43">
        <v>0.21969680721710313</v>
      </c>
      <c r="L805" s="45">
        <f t="shared" ref="L805:L835" si="86">(H805+I805+J805+K805)/F805</f>
        <v>3.3830895511272857E-2</v>
      </c>
    </row>
    <row r="806" spans="1:12" x14ac:dyDescent="0.25">
      <c r="A806" s="48">
        <f t="shared" si="85"/>
        <v>98</v>
      </c>
      <c r="B806" s="46" t="s">
        <v>987</v>
      </c>
      <c r="C806" s="81">
        <v>1061.7</v>
      </c>
      <c r="D806" s="46"/>
      <c r="E806" s="48"/>
      <c r="F806" s="46">
        <f t="shared" si="80"/>
        <v>1061.7</v>
      </c>
      <c r="G806" s="117">
        <f t="shared" si="81"/>
        <v>5.0200921896406143E-3</v>
      </c>
      <c r="H806" s="254">
        <f t="shared" si="83"/>
        <v>22.241016436983777</v>
      </c>
      <c r="I806" s="118">
        <f t="shared" si="84"/>
        <v>4.8930236161364311</v>
      </c>
      <c r="J806" s="43">
        <v>8.60195078815185</v>
      </c>
      <c r="K806" s="43">
        <v>0.18227092304633774</v>
      </c>
      <c r="L806" s="45">
        <f t="shared" si="86"/>
        <v>3.3830895511272857E-2</v>
      </c>
    </row>
    <row r="807" spans="1:12" x14ac:dyDescent="0.25">
      <c r="A807" s="48">
        <f t="shared" si="85"/>
        <v>99</v>
      </c>
      <c r="B807" s="46" t="s">
        <v>988</v>
      </c>
      <c r="C807" s="81">
        <v>439.1</v>
      </c>
      <c r="D807" s="46"/>
      <c r="E807" s="48"/>
      <c r="F807" s="46">
        <f t="shared" si="80"/>
        <v>439.1</v>
      </c>
      <c r="G807" s="117">
        <f t="shared" si="81"/>
        <v>2.076219723529428E-3</v>
      </c>
      <c r="H807" s="254">
        <f t="shared" si="83"/>
        <v>9.1984838631247765</v>
      </c>
      <c r="I807" s="118">
        <f t="shared" si="84"/>
        <v>2.0236664498874508</v>
      </c>
      <c r="J807" s="43">
        <v>3.5576119347061108</v>
      </c>
      <c r="K807" s="43">
        <v>7.53839712815738E-2</v>
      </c>
      <c r="L807" s="45">
        <f t="shared" si="86"/>
        <v>3.3830895511272857E-2</v>
      </c>
    </row>
    <row r="808" spans="1:12" x14ac:dyDescent="0.25">
      <c r="A808" s="48">
        <f t="shared" si="85"/>
        <v>100</v>
      </c>
      <c r="B808" s="46" t="s">
        <v>989</v>
      </c>
      <c r="C808" s="81">
        <v>805.2</v>
      </c>
      <c r="D808" s="46"/>
      <c r="E808" s="48"/>
      <c r="F808" s="46">
        <f t="shared" si="80"/>
        <v>805.2</v>
      </c>
      <c r="G808" s="117">
        <f t="shared" si="81"/>
        <v>3.8072696911543966E-3</v>
      </c>
      <c r="H808" s="254">
        <f t="shared" si="83"/>
        <v>16.867727639690436</v>
      </c>
      <c r="I808" s="118">
        <f t="shared" si="84"/>
        <v>3.7109000807318959</v>
      </c>
      <c r="J808" s="43">
        <v>6.5237739235375996</v>
      </c>
      <c r="K808" s="43">
        <v>0.13823542171697384</v>
      </c>
      <c r="L808" s="45">
        <f t="shared" si="86"/>
        <v>3.3830895511272857E-2</v>
      </c>
    </row>
    <row r="809" spans="1:12" x14ac:dyDescent="0.25">
      <c r="A809" s="48">
        <f t="shared" si="85"/>
        <v>101</v>
      </c>
      <c r="B809" s="46" t="s">
        <v>990</v>
      </c>
      <c r="C809" s="81">
        <v>853</v>
      </c>
      <c r="D809" s="46"/>
      <c r="E809" s="48"/>
      <c r="F809" s="46">
        <f t="shared" si="80"/>
        <v>853</v>
      </c>
      <c r="G809" s="117">
        <f t="shared" si="81"/>
        <v>4.0332849559795081E-3</v>
      </c>
      <c r="H809" s="254">
        <f t="shared" si="83"/>
        <v>17.869065668971611</v>
      </c>
      <c r="I809" s="118">
        <f t="shared" si="84"/>
        <v>3.9311944471737545</v>
      </c>
      <c r="J809" s="43">
        <v>6.9110521072746796</v>
      </c>
      <c r="K809" s="43">
        <v>0.14644164769570134</v>
      </c>
      <c r="L809" s="45">
        <f t="shared" si="86"/>
        <v>3.3830895511272857E-2</v>
      </c>
    </row>
    <row r="810" spans="1:12" x14ac:dyDescent="0.25">
      <c r="A810" s="48">
        <f t="shared" si="85"/>
        <v>102</v>
      </c>
      <c r="B810" s="46" t="s">
        <v>991</v>
      </c>
      <c r="C810" s="81">
        <v>424.1</v>
      </c>
      <c r="D810" s="46"/>
      <c r="E810" s="48"/>
      <c r="F810" s="46">
        <f t="shared" si="80"/>
        <v>424.1</v>
      </c>
      <c r="G810" s="117">
        <f t="shared" si="81"/>
        <v>2.0052944312202925E-3</v>
      </c>
      <c r="H810" s="254">
        <f t="shared" si="83"/>
        <v>8.8842564480783821</v>
      </c>
      <c r="I810" s="118">
        <f t="shared" si="84"/>
        <v>1.954536418577244</v>
      </c>
      <c r="J810" s="43">
        <v>3.4360811239099558</v>
      </c>
      <c r="K810" s="43">
        <v>7.2808795765236717E-2</v>
      </c>
      <c r="L810" s="45">
        <f t="shared" si="86"/>
        <v>3.3830895511272857E-2</v>
      </c>
    </row>
    <row r="811" spans="1:12" x14ac:dyDescent="0.25">
      <c r="A811" s="48">
        <f t="shared" si="85"/>
        <v>103</v>
      </c>
      <c r="B811" s="46" t="s">
        <v>992</v>
      </c>
      <c r="C811" s="81">
        <v>250.6</v>
      </c>
      <c r="D811" s="46"/>
      <c r="E811" s="48"/>
      <c r="F811" s="46">
        <f t="shared" si="80"/>
        <v>250.6</v>
      </c>
      <c r="G811" s="117">
        <f t="shared" si="81"/>
        <v>1.1849252168446246E-3</v>
      </c>
      <c r="H811" s="254">
        <f t="shared" si="83"/>
        <v>5.2496926807084243</v>
      </c>
      <c r="I811" s="118">
        <f t="shared" si="84"/>
        <v>1.1549323897558534</v>
      </c>
      <c r="J811" s="43">
        <v>2.0303747457010957</v>
      </c>
      <c r="K811" s="43">
        <v>4.3022598959604627E-2</v>
      </c>
      <c r="L811" s="45">
        <f t="shared" si="86"/>
        <v>3.3830895511272857E-2</v>
      </c>
    </row>
    <row r="812" spans="1:12" x14ac:dyDescent="0.25">
      <c r="A812" s="48">
        <f t="shared" si="85"/>
        <v>104</v>
      </c>
      <c r="B812" s="46" t="s">
        <v>993</v>
      </c>
      <c r="C812" s="81">
        <v>117.5</v>
      </c>
      <c r="D812" s="46"/>
      <c r="E812" s="48"/>
      <c r="F812" s="46">
        <f t="shared" si="80"/>
        <v>117.5</v>
      </c>
      <c r="G812" s="117">
        <f t="shared" si="81"/>
        <v>5.5558145642156187E-4</v>
      </c>
      <c r="H812" s="254">
        <f t="shared" si="83"/>
        <v>2.4614480845300877</v>
      </c>
      <c r="I812" s="118">
        <f t="shared" si="84"/>
        <v>0.54151857859661934</v>
      </c>
      <c r="J812" s="43">
        <v>0.95199135123654732</v>
      </c>
      <c r="K812" s="43">
        <v>2.0172208211307038E-2</v>
      </c>
      <c r="L812" s="45">
        <f t="shared" si="86"/>
        <v>3.3830895511272864E-2</v>
      </c>
    </row>
    <row r="813" spans="1:12" x14ac:dyDescent="0.25">
      <c r="A813" s="48">
        <f t="shared" si="85"/>
        <v>105</v>
      </c>
      <c r="B813" s="46" t="s">
        <v>994</v>
      </c>
      <c r="C813" s="81">
        <v>133.19999999999999</v>
      </c>
      <c r="D813" s="46"/>
      <c r="E813" s="48"/>
      <c r="F813" s="46">
        <f t="shared" si="80"/>
        <v>133.19999999999999</v>
      </c>
      <c r="G813" s="117">
        <f t="shared" si="81"/>
        <v>6.2981659570512363E-4</v>
      </c>
      <c r="H813" s="254">
        <f t="shared" si="83"/>
        <v>2.7903394456119797</v>
      </c>
      <c r="I813" s="118">
        <f t="shared" si="84"/>
        <v>0.61387467803463558</v>
      </c>
      <c r="J813" s="43">
        <v>1.0791935998698561</v>
      </c>
      <c r="K813" s="43">
        <v>2.286755858507317E-2</v>
      </c>
      <c r="L813" s="45">
        <f t="shared" si="86"/>
        <v>3.3830895511272857E-2</v>
      </c>
    </row>
    <row r="814" spans="1:12" x14ac:dyDescent="0.25">
      <c r="A814" s="48">
        <f t="shared" si="85"/>
        <v>106</v>
      </c>
      <c r="B814" s="46" t="s">
        <v>995</v>
      </c>
      <c r="C814" s="81">
        <v>134.19999999999999</v>
      </c>
      <c r="D814" s="46"/>
      <c r="E814" s="48"/>
      <c r="F814" s="46">
        <f t="shared" si="80"/>
        <v>134.19999999999999</v>
      </c>
      <c r="G814" s="117">
        <f t="shared" si="81"/>
        <v>6.3454494852573269E-4</v>
      </c>
      <c r="H814" s="254">
        <f t="shared" si="83"/>
        <v>2.8112879399484059</v>
      </c>
      <c r="I814" s="118">
        <f t="shared" si="84"/>
        <v>0.61848334678864925</v>
      </c>
      <c r="J814" s="43">
        <v>1.087295653922933</v>
      </c>
      <c r="K814" s="43">
        <v>2.3039236952828977E-2</v>
      </c>
      <c r="L814" s="45">
        <f t="shared" si="86"/>
        <v>3.3830895511272857E-2</v>
      </c>
    </row>
    <row r="815" spans="1:12" x14ac:dyDescent="0.25">
      <c r="A815" s="48">
        <f t="shared" si="85"/>
        <v>107</v>
      </c>
      <c r="B815" s="46" t="s">
        <v>996</v>
      </c>
      <c r="C815" s="81">
        <v>137</v>
      </c>
      <c r="D815" s="46"/>
      <c r="E815" s="48"/>
      <c r="F815" s="46">
        <f t="shared" si="80"/>
        <v>137</v>
      </c>
      <c r="G815" s="117">
        <f t="shared" si="81"/>
        <v>6.4778433642343803E-4</v>
      </c>
      <c r="H815" s="254">
        <f t="shared" si="83"/>
        <v>2.8699437240903998</v>
      </c>
      <c r="I815" s="118">
        <f t="shared" si="84"/>
        <v>0.63138761929988796</v>
      </c>
      <c r="J815" s="43">
        <v>1.1099814052715486</v>
      </c>
      <c r="K815" s="43">
        <v>2.351993638254523E-2</v>
      </c>
      <c r="L815" s="45">
        <f t="shared" si="86"/>
        <v>3.3830895511272857E-2</v>
      </c>
    </row>
    <row r="816" spans="1:12" x14ac:dyDescent="0.25">
      <c r="A816" s="48">
        <f t="shared" si="85"/>
        <v>108</v>
      </c>
      <c r="B816" s="46" t="s">
        <v>997</v>
      </c>
      <c r="C816" s="81">
        <v>139.6</v>
      </c>
      <c r="D816" s="46"/>
      <c r="E816" s="48"/>
      <c r="F816" s="46">
        <f t="shared" si="80"/>
        <v>139.6</v>
      </c>
      <c r="G816" s="117">
        <f t="shared" si="81"/>
        <v>6.6007805375702154E-4</v>
      </c>
      <c r="H816" s="254">
        <f t="shared" si="83"/>
        <v>2.9244098093651081</v>
      </c>
      <c r="I816" s="118">
        <f t="shared" si="84"/>
        <v>0.64337015806032383</v>
      </c>
      <c r="J816" s="43">
        <v>1.131046745809549</v>
      </c>
      <c r="K816" s="43">
        <v>2.3966300138710317E-2</v>
      </c>
      <c r="L816" s="45">
        <f t="shared" si="86"/>
        <v>3.3830895511272857E-2</v>
      </c>
    </row>
    <row r="817" spans="1:12" x14ac:dyDescent="0.25">
      <c r="A817" s="48">
        <f t="shared" si="85"/>
        <v>109</v>
      </c>
      <c r="B817" s="46" t="s">
        <v>998</v>
      </c>
      <c r="C817" s="81">
        <v>48.8</v>
      </c>
      <c r="D817" s="46"/>
      <c r="E817" s="48"/>
      <c r="F817" s="46">
        <f t="shared" si="80"/>
        <v>48.8</v>
      </c>
      <c r="G817" s="117">
        <f t="shared" si="81"/>
        <v>2.30743617645721E-4</v>
      </c>
      <c r="H817" s="254">
        <f t="shared" si="83"/>
        <v>1.0222865236176022</v>
      </c>
      <c r="I817" s="118">
        <f t="shared" si="84"/>
        <v>0.22490303519587249</v>
      </c>
      <c r="J817" s="43">
        <v>0.39538023779015752</v>
      </c>
      <c r="K817" s="43">
        <v>8.3779043464832625E-3</v>
      </c>
      <c r="L817" s="45">
        <f t="shared" si="86"/>
        <v>3.3830895511272864E-2</v>
      </c>
    </row>
    <row r="818" spans="1:12" x14ac:dyDescent="0.25">
      <c r="A818" s="48">
        <f t="shared" si="85"/>
        <v>110</v>
      </c>
      <c r="B818" s="46" t="s">
        <v>999</v>
      </c>
      <c r="C818" s="81">
        <v>291</v>
      </c>
      <c r="D818" s="46"/>
      <c r="E818" s="48"/>
      <c r="F818" s="46">
        <f t="shared" si="80"/>
        <v>291</v>
      </c>
      <c r="G818" s="117">
        <f t="shared" si="81"/>
        <v>1.3759506707972297E-3</v>
      </c>
      <c r="H818" s="254">
        <f t="shared" si="83"/>
        <v>6.0960118519000464</v>
      </c>
      <c r="I818" s="118">
        <f t="shared" si="84"/>
        <v>1.3411226074180103</v>
      </c>
      <c r="J818" s="43">
        <v>2.3576977294454067</v>
      </c>
      <c r="K818" s="43">
        <v>4.9958405016939135E-2</v>
      </c>
      <c r="L818" s="45">
        <f t="shared" si="86"/>
        <v>3.3830895511272857E-2</v>
      </c>
    </row>
    <row r="819" spans="1:12" x14ac:dyDescent="0.25">
      <c r="A819" s="48">
        <f t="shared" si="85"/>
        <v>111</v>
      </c>
      <c r="B819" s="46" t="s">
        <v>1000</v>
      </c>
      <c r="C819" s="81">
        <v>455.4</v>
      </c>
      <c r="D819" s="46"/>
      <c r="E819" s="48"/>
      <c r="F819" s="46">
        <f t="shared" si="80"/>
        <v>455.4</v>
      </c>
      <c r="G819" s="117">
        <f t="shared" si="81"/>
        <v>2.1532918745053552E-3</v>
      </c>
      <c r="H819" s="254">
        <f t="shared" si="83"/>
        <v>9.5399443208085248</v>
      </c>
      <c r="I819" s="118">
        <f t="shared" si="84"/>
        <v>2.0987877505778756</v>
      </c>
      <c r="J819" s="43">
        <v>3.6896754157712648</v>
      </c>
      <c r="K819" s="43">
        <v>7.8182328675993409E-2</v>
      </c>
      <c r="L819" s="45">
        <f t="shared" si="86"/>
        <v>3.3830895511272857E-2</v>
      </c>
    </row>
    <row r="820" spans="1:12" x14ac:dyDescent="0.25">
      <c r="A820" s="48">
        <f t="shared" si="85"/>
        <v>112</v>
      </c>
      <c r="B820" s="46" t="s">
        <v>1001</v>
      </c>
      <c r="C820" s="81">
        <v>260</v>
      </c>
      <c r="D820" s="46"/>
      <c r="E820" s="48"/>
      <c r="F820" s="46">
        <f t="shared" si="80"/>
        <v>260</v>
      </c>
      <c r="G820" s="117">
        <f t="shared" si="81"/>
        <v>1.2293717333583497E-3</v>
      </c>
      <c r="H820" s="254">
        <f t="shared" si="83"/>
        <v>5.4466085274708318</v>
      </c>
      <c r="I820" s="118">
        <f t="shared" si="84"/>
        <v>1.198253876043583</v>
      </c>
      <c r="J820" s="43">
        <v>2.1065340538000199</v>
      </c>
      <c r="K820" s="43">
        <v>4.4636375616509197E-2</v>
      </c>
      <c r="L820" s="45">
        <f t="shared" si="86"/>
        <v>3.3830895511272864E-2</v>
      </c>
    </row>
    <row r="821" spans="1:12" x14ac:dyDescent="0.25">
      <c r="A821" s="48">
        <f t="shared" si="85"/>
        <v>113</v>
      </c>
      <c r="B821" s="46" t="s">
        <v>1002</v>
      </c>
      <c r="C821" s="81">
        <v>1677.5</v>
      </c>
      <c r="D821" s="46"/>
      <c r="E821" s="48">
        <v>89.1</v>
      </c>
      <c r="F821" s="46">
        <f t="shared" si="80"/>
        <v>1766.6</v>
      </c>
      <c r="G821" s="117">
        <f t="shared" si="81"/>
        <v>8.3531080928879245E-3</v>
      </c>
      <c r="H821" s="254">
        <f t="shared" si="83"/>
        <v>37.007610094730659</v>
      </c>
      <c r="I821" s="118">
        <f t="shared" si="84"/>
        <v>8.1416742208407449</v>
      </c>
      <c r="J821" s="43">
        <v>14.313088690165824</v>
      </c>
      <c r="K821" s="43">
        <v>0.30328700447740436</v>
      </c>
      <c r="L821" s="45">
        <f t="shared" si="86"/>
        <v>3.3830895511272864E-2</v>
      </c>
    </row>
    <row r="822" spans="1:12" x14ac:dyDescent="0.25">
      <c r="A822" s="48">
        <f t="shared" si="85"/>
        <v>114</v>
      </c>
      <c r="B822" s="46" t="s">
        <v>1003</v>
      </c>
      <c r="C822" s="81">
        <v>4349.5</v>
      </c>
      <c r="D822" s="46"/>
      <c r="E822" s="48"/>
      <c r="F822" s="46">
        <f t="shared" si="80"/>
        <v>4349.5</v>
      </c>
      <c r="G822" s="117">
        <f t="shared" si="81"/>
        <v>2.0565970593239006E-2</v>
      </c>
      <c r="H822" s="254">
        <f t="shared" si="83"/>
        <v>91.115476116286089</v>
      </c>
      <c r="I822" s="118">
        <f t="shared" si="84"/>
        <v>20.045404745582939</v>
      </c>
      <c r="J822" s="43">
        <v>35.239884103858408</v>
      </c>
      <c r="K822" s="43">
        <v>0.74671506055387205</v>
      </c>
      <c r="L822" s="45">
        <f t="shared" si="86"/>
        <v>3.3830895511272857E-2</v>
      </c>
    </row>
    <row r="823" spans="1:12" x14ac:dyDescent="0.25">
      <c r="A823" s="48">
        <f t="shared" si="85"/>
        <v>115</v>
      </c>
      <c r="B823" s="46" t="s">
        <v>1004</v>
      </c>
      <c r="C823" s="81">
        <v>2979.4</v>
      </c>
      <c r="D823" s="46"/>
      <c r="E823" s="48">
        <v>29</v>
      </c>
      <c r="F823" s="46">
        <f t="shared" si="80"/>
        <v>3008.4</v>
      </c>
      <c r="G823" s="117">
        <f t="shared" si="81"/>
        <v>1.4224776625520227E-2</v>
      </c>
      <c r="H823" s="254">
        <f t="shared" si="83"/>
        <v>63.021450361704808</v>
      </c>
      <c r="I823" s="118">
        <f t="shared" si="84"/>
        <v>13.864719079575059</v>
      </c>
      <c r="J823" s="43">
        <v>24.374219413276844</v>
      </c>
      <c r="K823" s="43">
        <v>0.5164772015565624</v>
      </c>
      <c r="L823" s="45">
        <f t="shared" si="86"/>
        <v>3.3830895511272864E-2</v>
      </c>
    </row>
    <row r="824" spans="1:12" x14ac:dyDescent="0.25">
      <c r="A824" s="48">
        <f t="shared" si="85"/>
        <v>116</v>
      </c>
      <c r="B824" s="46" t="s">
        <v>1005</v>
      </c>
      <c r="C824" s="81">
        <v>4293.7</v>
      </c>
      <c r="D824" s="46"/>
      <c r="E824" s="48">
        <v>255.7</v>
      </c>
      <c r="F824" s="46">
        <f t="shared" si="80"/>
        <v>4549.3999999999996</v>
      </c>
      <c r="G824" s="117">
        <f t="shared" si="81"/>
        <v>2.151116832207875E-2</v>
      </c>
      <c r="H824" s="254">
        <f t="shared" si="83"/>
        <v>95.303080134137687</v>
      </c>
      <c r="I824" s="118">
        <f t="shared" si="84"/>
        <v>20.96667762951029</v>
      </c>
      <c r="J824" s="43">
        <v>36.859484709068489</v>
      </c>
      <c r="K824" s="43">
        <v>0.78103356626825726</v>
      </c>
      <c r="L824" s="45">
        <f t="shared" si="86"/>
        <v>3.3830895511272857E-2</v>
      </c>
    </row>
    <row r="825" spans="1:12" x14ac:dyDescent="0.25">
      <c r="A825" s="48">
        <f t="shared" si="85"/>
        <v>117</v>
      </c>
      <c r="B825" s="46" t="s">
        <v>1006</v>
      </c>
      <c r="C825" s="81">
        <v>146.30000000000001</v>
      </c>
      <c r="D825" s="46"/>
      <c r="E825" s="48"/>
      <c r="F825" s="46">
        <f t="shared" si="80"/>
        <v>146.30000000000001</v>
      </c>
      <c r="G825" s="117">
        <f t="shared" si="81"/>
        <v>6.917580176551021E-4</v>
      </c>
      <c r="H825" s="254">
        <f t="shared" si="83"/>
        <v>3.0647647214191642</v>
      </c>
      <c r="I825" s="118">
        <f t="shared" si="84"/>
        <v>0.67424823871221617</v>
      </c>
      <c r="J825" s="43">
        <v>1.185330507965165</v>
      </c>
      <c r="K825" s="43">
        <v>2.5116545202674211E-2</v>
      </c>
      <c r="L825" s="45">
        <f t="shared" si="86"/>
        <v>3.383089551127285E-2</v>
      </c>
    </row>
    <row r="826" spans="1:12" x14ac:dyDescent="0.25">
      <c r="A826" s="48">
        <f t="shared" si="85"/>
        <v>118</v>
      </c>
      <c r="B826" s="46" t="s">
        <v>1007</v>
      </c>
      <c r="C826" s="81">
        <v>1345.9</v>
      </c>
      <c r="D826" s="46"/>
      <c r="E826" s="48"/>
      <c r="F826" s="46">
        <f t="shared" si="80"/>
        <v>1345.9</v>
      </c>
      <c r="G826" s="117">
        <f t="shared" si="81"/>
        <v>6.3638900612577034E-3</v>
      </c>
      <c r="H826" s="254">
        <f t="shared" si="83"/>
        <v>28.194578527396128</v>
      </c>
      <c r="I826" s="118">
        <f t="shared" si="84"/>
        <v>6.2028072760271487</v>
      </c>
      <c r="J826" s="43">
        <v>10.904554550036332</v>
      </c>
      <c r="K826" s="43">
        <v>0.23106191516253738</v>
      </c>
      <c r="L826" s="45">
        <f t="shared" si="86"/>
        <v>3.3830895511272857E-2</v>
      </c>
    </row>
    <row r="827" spans="1:12" x14ac:dyDescent="0.25">
      <c r="A827" s="48">
        <f t="shared" si="85"/>
        <v>119</v>
      </c>
      <c r="B827" s="46" t="s">
        <v>1008</v>
      </c>
      <c r="C827" s="81">
        <v>2193.8000000000002</v>
      </c>
      <c r="D827" s="46"/>
      <c r="E827" s="48"/>
      <c r="F827" s="46">
        <f t="shared" si="80"/>
        <v>2193.8000000000002</v>
      </c>
      <c r="G827" s="117">
        <f t="shared" si="81"/>
        <v>1.0373060417852105E-2</v>
      </c>
      <c r="H827" s="254">
        <f t="shared" si="83"/>
        <v>45.956806875251964</v>
      </c>
      <c r="I827" s="118">
        <f t="shared" si="84"/>
        <v>10.110497512555431</v>
      </c>
      <c r="J827" s="43">
        <v>17.774286181640321</v>
      </c>
      <c r="K827" s="43">
        <v>0.37662800318268413</v>
      </c>
      <c r="L827" s="45">
        <f t="shared" si="86"/>
        <v>3.3830895511272857E-2</v>
      </c>
    </row>
    <row r="828" spans="1:12" x14ac:dyDescent="0.25">
      <c r="A828" s="48">
        <f t="shared" si="85"/>
        <v>120</v>
      </c>
      <c r="B828" s="46" t="s">
        <v>1009</v>
      </c>
      <c r="C828" s="81">
        <v>11261.6</v>
      </c>
      <c r="D828" s="46">
        <v>194.6</v>
      </c>
      <c r="E828" s="48">
        <v>748.5</v>
      </c>
      <c r="F828" s="46">
        <f t="shared" si="80"/>
        <v>12204.7</v>
      </c>
      <c r="G828" s="117">
        <f t="shared" si="81"/>
        <v>5.7708127669687116E-2</v>
      </c>
      <c r="H828" s="254">
        <f t="shared" si="83"/>
        <v>255.67008882778177</v>
      </c>
      <c r="I828" s="118">
        <f t="shared" si="84"/>
        <v>56.247419542111992</v>
      </c>
      <c r="J828" s="43">
        <v>98.883139101588853</v>
      </c>
      <c r="K828" s="43">
        <v>2.0952829749492685</v>
      </c>
      <c r="L828" s="45">
        <f t="shared" si="86"/>
        <v>3.3830895511272864E-2</v>
      </c>
    </row>
    <row r="829" spans="1:12" x14ac:dyDescent="0.25">
      <c r="A829" s="48">
        <f t="shared" si="85"/>
        <v>121</v>
      </c>
      <c r="B829" s="46" t="s">
        <v>1010</v>
      </c>
      <c r="C829" s="81">
        <v>444</v>
      </c>
      <c r="D829" s="46"/>
      <c r="E829" s="48"/>
      <c r="F829" s="46">
        <f t="shared" si="80"/>
        <v>444</v>
      </c>
      <c r="G829" s="117">
        <f t="shared" si="81"/>
        <v>2.0993886523504122E-3</v>
      </c>
      <c r="H829" s="254">
        <f t="shared" si="83"/>
        <v>9.301131485373265</v>
      </c>
      <c r="I829" s="118">
        <f t="shared" si="84"/>
        <v>2.0462489267821184</v>
      </c>
      <c r="J829" s="43">
        <v>3.5973119995661875</v>
      </c>
      <c r="K829" s="43">
        <v>7.6225195283577241E-2</v>
      </c>
      <c r="L829" s="45">
        <f t="shared" si="86"/>
        <v>3.3830895511272857E-2</v>
      </c>
    </row>
    <row r="830" spans="1:12" x14ac:dyDescent="0.25">
      <c r="A830" s="48">
        <f t="shared" si="85"/>
        <v>122</v>
      </c>
      <c r="B830" s="46" t="s">
        <v>1011</v>
      </c>
      <c r="C830" s="81">
        <v>442.5</v>
      </c>
      <c r="D830" s="46"/>
      <c r="E830" s="48"/>
      <c r="F830" s="46">
        <f t="shared" si="80"/>
        <v>442.5</v>
      </c>
      <c r="G830" s="117">
        <f t="shared" si="81"/>
        <v>2.092296123119499E-3</v>
      </c>
      <c r="H830" s="254">
        <f t="shared" si="83"/>
        <v>9.2697087438686268</v>
      </c>
      <c r="I830" s="118">
        <f t="shared" si="84"/>
        <v>2.0393359236510977</v>
      </c>
      <c r="J830" s="43">
        <v>3.585158918486572</v>
      </c>
      <c r="K830" s="43">
        <v>7.5967677731943531E-2</v>
      </c>
      <c r="L830" s="45">
        <f t="shared" si="86"/>
        <v>3.3830895511272857E-2</v>
      </c>
    </row>
    <row r="831" spans="1:12" ht="13" x14ac:dyDescent="0.3">
      <c r="A831" s="48">
        <f t="shared" si="85"/>
        <v>123</v>
      </c>
      <c r="B831" s="28" t="s">
        <v>1012</v>
      </c>
      <c r="C831" s="81">
        <v>371.5</v>
      </c>
      <c r="D831" s="46"/>
      <c r="E831" s="48"/>
      <c r="F831" s="46">
        <f t="shared" si="80"/>
        <v>371.5</v>
      </c>
      <c r="G831" s="117">
        <f t="shared" si="81"/>
        <v>1.7565830728562572E-3</v>
      </c>
      <c r="H831" s="254">
        <f t="shared" si="83"/>
        <v>7.7823656459823614</v>
      </c>
      <c r="I831" s="118">
        <f t="shared" si="84"/>
        <v>1.7121204421161196</v>
      </c>
      <c r="J831" s="43">
        <v>3.0099130807181051</v>
      </c>
      <c r="K831" s="43">
        <v>6.377851362128141E-2</v>
      </c>
      <c r="L831" s="45">
        <f t="shared" si="86"/>
        <v>3.3830895511272864E-2</v>
      </c>
    </row>
    <row r="832" spans="1:12" x14ac:dyDescent="0.25">
      <c r="A832" s="48">
        <f t="shared" si="85"/>
        <v>124</v>
      </c>
      <c r="B832" s="46" t="s">
        <v>1013</v>
      </c>
      <c r="C832" s="81">
        <v>449.5</v>
      </c>
      <c r="D832" s="46"/>
      <c r="E832" s="48">
        <v>34.200000000000003</v>
      </c>
      <c r="F832" s="46">
        <f t="shared" si="80"/>
        <v>483.7</v>
      </c>
      <c r="G832" s="117">
        <f t="shared" si="81"/>
        <v>2.287104259328591E-3</v>
      </c>
      <c r="H832" s="254">
        <f t="shared" si="83"/>
        <v>10.132786710529389</v>
      </c>
      <c r="I832" s="118">
        <f t="shared" si="84"/>
        <v>2.2292130763164657</v>
      </c>
      <c r="J832" s="43">
        <v>3.9189635454733436</v>
      </c>
      <c r="K832" s="43">
        <v>8.3040826483482683E-2</v>
      </c>
      <c r="L832" s="45">
        <f t="shared" si="86"/>
        <v>3.3830895511272864E-2</v>
      </c>
    </row>
    <row r="833" spans="1:12" x14ac:dyDescent="0.25">
      <c r="A833" s="48">
        <f t="shared" si="85"/>
        <v>125</v>
      </c>
      <c r="B833" s="46" t="s">
        <v>1014</v>
      </c>
      <c r="C833" s="81">
        <v>197</v>
      </c>
      <c r="D833" s="46"/>
      <c r="E833" s="48"/>
      <c r="F833" s="46">
        <f t="shared" si="80"/>
        <v>197</v>
      </c>
      <c r="G833" s="117">
        <f t="shared" si="81"/>
        <v>9.3148550565998027E-4</v>
      </c>
      <c r="H833" s="254">
        <f t="shared" si="83"/>
        <v>4.126853384275976</v>
      </c>
      <c r="I833" s="118">
        <f t="shared" si="84"/>
        <v>0.90790774454071477</v>
      </c>
      <c r="J833" s="43">
        <v>1.5961046484561685</v>
      </c>
      <c r="K833" s="43">
        <v>3.3820638447893507E-2</v>
      </c>
      <c r="L833" s="45">
        <f t="shared" si="86"/>
        <v>3.3830895511272857E-2</v>
      </c>
    </row>
    <row r="834" spans="1:12" x14ac:dyDescent="0.25">
      <c r="A834" s="48">
        <f t="shared" si="85"/>
        <v>126</v>
      </c>
      <c r="B834" s="46" t="s">
        <v>1015</v>
      </c>
      <c r="C834" s="81">
        <v>310.3</v>
      </c>
      <c r="D834" s="46"/>
      <c r="E834" s="48"/>
      <c r="F834" s="46">
        <f t="shared" si="80"/>
        <v>310.3</v>
      </c>
      <c r="G834" s="117">
        <f t="shared" si="81"/>
        <v>1.4672078802349842E-3</v>
      </c>
      <c r="H834" s="254">
        <f t="shared" si="83"/>
        <v>6.5003177925930737</v>
      </c>
      <c r="I834" s="118">
        <f t="shared" si="84"/>
        <v>1.4300699143704763</v>
      </c>
      <c r="J834" s="43">
        <v>2.5140673726697931</v>
      </c>
      <c r="K834" s="43">
        <v>5.3271797514626171E-2</v>
      </c>
      <c r="L834" s="45">
        <f t="shared" si="86"/>
        <v>3.3830895511272857E-2</v>
      </c>
    </row>
    <row r="835" spans="1:12" x14ac:dyDescent="0.25">
      <c r="A835" s="48">
        <f t="shared" si="85"/>
        <v>127</v>
      </c>
      <c r="B835" s="46" t="s">
        <v>1016</v>
      </c>
      <c r="C835" s="81">
        <v>2084.5</v>
      </c>
      <c r="D835" s="46"/>
      <c r="E835" s="48">
        <v>106.4</v>
      </c>
      <c r="F835" s="46">
        <f t="shared" ref="F835:F862" si="87">C835+D835+E835</f>
        <v>2190.9</v>
      </c>
      <c r="G835" s="117">
        <f t="shared" si="81"/>
        <v>1.035934819467234E-2</v>
      </c>
      <c r="H835" s="254">
        <f t="shared" si="83"/>
        <v>45.896056241676334</v>
      </c>
      <c r="I835" s="118">
        <f t="shared" si="84"/>
        <v>10.097132373168794</v>
      </c>
      <c r="J835" s="43">
        <v>17.750790224886398</v>
      </c>
      <c r="K835" s="43">
        <v>0.37613013591619227</v>
      </c>
      <c r="L835" s="45">
        <f t="shared" si="86"/>
        <v>3.3830895511272864E-2</v>
      </c>
    </row>
    <row r="836" spans="1:12" x14ac:dyDescent="0.25">
      <c r="A836" s="48">
        <f t="shared" si="85"/>
        <v>128</v>
      </c>
      <c r="B836" s="46" t="s">
        <v>1017</v>
      </c>
      <c r="C836" s="81">
        <v>1343.2</v>
      </c>
      <c r="D836" s="46"/>
      <c r="E836" s="48"/>
      <c r="F836" s="46">
        <f t="shared" si="87"/>
        <v>1343.2</v>
      </c>
      <c r="G836" s="117">
        <f t="shared" si="81"/>
        <v>6.3511235086420583E-3</v>
      </c>
      <c r="H836" s="254">
        <f t="shared" si="83"/>
        <v>28.138017592687774</v>
      </c>
      <c r="I836" s="118">
        <f t="shared" ref="I836:I862" si="88">H836*0.22</f>
        <v>6.1903638703913106</v>
      </c>
      <c r="J836" s="43">
        <v>10.882679004093024</v>
      </c>
      <c r="K836" s="43">
        <v>0.23059838356959675</v>
      </c>
      <c r="L836" s="45">
        <f t="shared" ref="L836:L865" si="89">(H836+I836+J836+K836)/F836</f>
        <v>3.3830895511272857E-2</v>
      </c>
    </row>
    <row r="837" spans="1:12" x14ac:dyDescent="0.25">
      <c r="A837" s="48">
        <f t="shared" si="85"/>
        <v>129</v>
      </c>
      <c r="B837" s="46" t="s">
        <v>1018</v>
      </c>
      <c r="C837" s="81">
        <v>3247.3</v>
      </c>
      <c r="D837" s="46"/>
      <c r="E837" s="48"/>
      <c r="F837" s="46">
        <f t="shared" si="87"/>
        <v>3247.3</v>
      </c>
      <c r="G837" s="117">
        <f t="shared" ref="G837:G880" si="90">1/$F$882*F837</f>
        <v>1.5354380114363726E-2</v>
      </c>
      <c r="H837" s="254">
        <f t="shared" si="83"/>
        <v>68.026045658677049</v>
      </c>
      <c r="I837" s="118">
        <f t="shared" si="88"/>
        <v>14.96573004490895</v>
      </c>
      <c r="J837" s="43">
        <v>26.309800126556937</v>
      </c>
      <c r="K837" s="43">
        <v>0.55749116361342432</v>
      </c>
      <c r="L837" s="45">
        <f t="shared" si="89"/>
        <v>3.3830895511272857E-2</v>
      </c>
    </row>
    <row r="838" spans="1:12" x14ac:dyDescent="0.25">
      <c r="A838" s="48">
        <f t="shared" ref="A838:A881" si="91">A837+1</f>
        <v>130</v>
      </c>
      <c r="B838" s="46" t="s">
        <v>1019</v>
      </c>
      <c r="C838" s="81">
        <v>193.9</v>
      </c>
      <c r="D838" s="46"/>
      <c r="E838" s="48"/>
      <c r="F838" s="46">
        <f t="shared" si="87"/>
        <v>193.9</v>
      </c>
      <c r="G838" s="117">
        <f t="shared" si="90"/>
        <v>9.1682761191609228E-4</v>
      </c>
      <c r="H838" s="254">
        <f t="shared" ref="H838:H881" si="92">G838*4430.4</f>
        <v>4.0619130518330548</v>
      </c>
      <c r="I838" s="118">
        <f t="shared" si="88"/>
        <v>0.89362087140327207</v>
      </c>
      <c r="J838" s="43">
        <v>1.5709882808916302</v>
      </c>
      <c r="K838" s="43">
        <v>3.328843550785051E-2</v>
      </c>
      <c r="L838" s="45">
        <f t="shared" si="89"/>
        <v>3.3830895511272864E-2</v>
      </c>
    </row>
    <row r="839" spans="1:12" x14ac:dyDescent="0.25">
      <c r="A839" s="48">
        <f t="shared" si="91"/>
        <v>131</v>
      </c>
      <c r="B839" s="46" t="s">
        <v>758</v>
      </c>
      <c r="C839" s="81">
        <v>1434.2</v>
      </c>
      <c r="D839" s="46"/>
      <c r="E839" s="48"/>
      <c r="F839" s="46">
        <f t="shared" si="87"/>
        <v>1434.2</v>
      </c>
      <c r="G839" s="117">
        <f t="shared" si="90"/>
        <v>6.7814036153174811E-3</v>
      </c>
      <c r="H839" s="254">
        <f t="shared" si="92"/>
        <v>30.044330577302567</v>
      </c>
      <c r="I839" s="118">
        <f t="shared" si="88"/>
        <v>6.6097527270065646</v>
      </c>
      <c r="J839" s="43">
        <v>11.619965922923031</v>
      </c>
      <c r="K839" s="43">
        <v>0.24622111503537494</v>
      </c>
      <c r="L839" s="45">
        <f t="shared" si="89"/>
        <v>3.3830895511272857E-2</v>
      </c>
    </row>
    <row r="840" spans="1:12" x14ac:dyDescent="0.25">
      <c r="A840" s="48">
        <f t="shared" si="91"/>
        <v>132</v>
      </c>
      <c r="B840" s="46" t="s">
        <v>759</v>
      </c>
      <c r="C840" s="81">
        <v>333.8</v>
      </c>
      <c r="D840" s="46"/>
      <c r="E840" s="48"/>
      <c r="F840" s="46">
        <f t="shared" si="87"/>
        <v>333.8</v>
      </c>
      <c r="G840" s="117">
        <f t="shared" si="90"/>
        <v>1.5783241715192965E-3</v>
      </c>
      <c r="H840" s="254">
        <f t="shared" si="92"/>
        <v>6.9926074094990902</v>
      </c>
      <c r="I840" s="118">
        <f t="shared" si="88"/>
        <v>1.5383736300897999</v>
      </c>
      <c r="J840" s="43">
        <v>2.7044656429171026</v>
      </c>
      <c r="K840" s="43">
        <v>5.7306239156887567E-2</v>
      </c>
      <c r="L840" s="45">
        <f t="shared" si="89"/>
        <v>3.3830895511272864E-2</v>
      </c>
    </row>
    <row r="841" spans="1:12" x14ac:dyDescent="0.25">
      <c r="A841" s="48">
        <f t="shared" si="91"/>
        <v>133</v>
      </c>
      <c r="B841" s="46" t="s">
        <v>760</v>
      </c>
      <c r="C841" s="81">
        <v>797.8</v>
      </c>
      <c r="D841" s="46">
        <v>14.2</v>
      </c>
      <c r="E841" s="48"/>
      <c r="F841" s="46">
        <f t="shared" si="87"/>
        <v>812</v>
      </c>
      <c r="G841" s="117">
        <f t="shared" si="90"/>
        <v>3.8394224903345381E-3</v>
      </c>
      <c r="H841" s="254">
        <f t="shared" si="92"/>
        <v>17.010177401178137</v>
      </c>
      <c r="I841" s="118">
        <f t="shared" si="88"/>
        <v>3.7422390282591902</v>
      </c>
      <c r="J841" s="43">
        <v>6.5788678910985228</v>
      </c>
      <c r="K841" s="43">
        <v>0.1394028346177133</v>
      </c>
      <c r="L841" s="45">
        <f t="shared" si="89"/>
        <v>3.3830895511272857E-2</v>
      </c>
    </row>
    <row r="842" spans="1:12" x14ac:dyDescent="0.25">
      <c r="A842" s="48">
        <f t="shared" si="91"/>
        <v>134</v>
      </c>
      <c r="B842" s="46" t="s">
        <v>761</v>
      </c>
      <c r="C842" s="86">
        <v>798.6</v>
      </c>
      <c r="D842" s="81"/>
      <c r="E842" s="87"/>
      <c r="F842" s="46">
        <f t="shared" si="87"/>
        <v>798.6</v>
      </c>
      <c r="G842" s="117">
        <f t="shared" si="90"/>
        <v>3.7760625625383772E-3</v>
      </c>
      <c r="H842" s="254">
        <f t="shared" si="92"/>
        <v>16.729467577070025</v>
      </c>
      <c r="I842" s="118">
        <f t="shared" si="88"/>
        <v>3.6804828669554057</v>
      </c>
      <c r="J842" s="43">
        <v>6.4703003667872911</v>
      </c>
      <c r="K842" s="43">
        <v>0.13710234448978556</v>
      </c>
      <c r="L842" s="45">
        <f t="shared" si="89"/>
        <v>3.3830895511272864E-2</v>
      </c>
    </row>
    <row r="843" spans="1:12" x14ac:dyDescent="0.25">
      <c r="A843" s="48">
        <f t="shared" si="91"/>
        <v>135</v>
      </c>
      <c r="B843" s="46" t="s">
        <v>762</v>
      </c>
      <c r="C843" s="86">
        <v>325.2</v>
      </c>
      <c r="D843" s="81"/>
      <c r="E843" s="87"/>
      <c r="F843" s="46">
        <f t="shared" si="87"/>
        <v>325.2</v>
      </c>
      <c r="G843" s="117">
        <f t="shared" si="90"/>
        <v>1.5376603372620587E-3</v>
      </c>
      <c r="H843" s="254">
        <f t="shared" si="92"/>
        <v>6.8124503582058242</v>
      </c>
      <c r="I843" s="118">
        <f t="shared" si="88"/>
        <v>1.4987390788052812</v>
      </c>
      <c r="J843" s="43">
        <v>2.6347879780606398</v>
      </c>
      <c r="K843" s="43">
        <v>5.5829805194187655E-2</v>
      </c>
      <c r="L843" s="45">
        <f t="shared" si="89"/>
        <v>3.3830895511272857E-2</v>
      </c>
    </row>
    <row r="844" spans="1:12" x14ac:dyDescent="0.25">
      <c r="A844" s="48">
        <f t="shared" si="91"/>
        <v>136</v>
      </c>
      <c r="B844" s="46" t="s">
        <v>763</v>
      </c>
      <c r="C844" s="86">
        <v>701.7</v>
      </c>
      <c r="D844" s="81"/>
      <c r="E844" s="87"/>
      <c r="F844" s="46">
        <f t="shared" si="87"/>
        <v>701.7</v>
      </c>
      <c r="G844" s="117">
        <f t="shared" si="90"/>
        <v>3.3178851742213613E-3</v>
      </c>
      <c r="H844" s="254">
        <f t="shared" si="92"/>
        <v>14.699558475870319</v>
      </c>
      <c r="I844" s="118">
        <f t="shared" si="88"/>
        <v>3.23390286469147</v>
      </c>
      <c r="J844" s="43">
        <v>5.6852113290441304</v>
      </c>
      <c r="K844" s="43">
        <v>0.12046671065424809</v>
      </c>
      <c r="L844" s="45">
        <f t="shared" si="89"/>
        <v>3.3830895511272857E-2</v>
      </c>
    </row>
    <row r="845" spans="1:12" x14ac:dyDescent="0.25">
      <c r="A845" s="48">
        <f t="shared" si="91"/>
        <v>137</v>
      </c>
      <c r="B845" s="46" t="s">
        <v>764</v>
      </c>
      <c r="C845" s="86">
        <v>693</v>
      </c>
      <c r="D845" s="81">
        <v>17</v>
      </c>
      <c r="E845" s="87"/>
      <c r="F845" s="46">
        <f t="shared" si="87"/>
        <v>710</v>
      </c>
      <c r="G845" s="117">
        <f t="shared" si="90"/>
        <v>3.357130502632416E-3</v>
      </c>
      <c r="H845" s="254">
        <f t="shared" si="92"/>
        <v>14.873430978862654</v>
      </c>
      <c r="I845" s="118">
        <f t="shared" si="88"/>
        <v>3.2721548153497837</v>
      </c>
      <c r="J845" s="43">
        <v>5.7524583776846683</v>
      </c>
      <c r="K845" s="43">
        <v>0.12189164110662123</v>
      </c>
      <c r="L845" s="45">
        <f t="shared" si="89"/>
        <v>3.3830895511272857E-2</v>
      </c>
    </row>
    <row r="846" spans="1:12" x14ac:dyDescent="0.25">
      <c r="A846" s="48">
        <f t="shared" si="91"/>
        <v>138</v>
      </c>
      <c r="B846" s="46" t="s">
        <v>765</v>
      </c>
      <c r="C846" s="86">
        <v>717.8</v>
      </c>
      <c r="D846" s="81">
        <v>39.4</v>
      </c>
      <c r="E846" s="87"/>
      <c r="F846" s="46">
        <f t="shared" si="87"/>
        <v>757.19999999999993</v>
      </c>
      <c r="G846" s="117">
        <f t="shared" si="90"/>
        <v>3.5803087557651626E-3</v>
      </c>
      <c r="H846" s="254">
        <f t="shared" si="92"/>
        <v>15.862199911541975</v>
      </c>
      <c r="I846" s="118">
        <f t="shared" si="88"/>
        <v>3.4896839805392346</v>
      </c>
      <c r="J846" s="43">
        <v>6.1348753289899021</v>
      </c>
      <c r="K846" s="43">
        <v>0.12999486006469521</v>
      </c>
      <c r="L846" s="45">
        <f t="shared" si="89"/>
        <v>3.3830895511272857E-2</v>
      </c>
    </row>
    <row r="847" spans="1:12" x14ac:dyDescent="0.25">
      <c r="A847" s="48">
        <f t="shared" si="91"/>
        <v>139</v>
      </c>
      <c r="B847" s="46" t="s">
        <v>766</v>
      </c>
      <c r="C847" s="86">
        <v>681.3</v>
      </c>
      <c r="D847" s="81">
        <v>38.299999999999997</v>
      </c>
      <c r="E847" s="87"/>
      <c r="F847" s="46">
        <f t="shared" si="87"/>
        <v>719.59999999999991</v>
      </c>
      <c r="G847" s="117">
        <f t="shared" si="90"/>
        <v>3.4025226897102627E-3</v>
      </c>
      <c r="H847" s="254">
        <f t="shared" si="92"/>
        <v>15.074536524492347</v>
      </c>
      <c r="I847" s="118">
        <f t="shared" si="88"/>
        <v>3.3163980353883162</v>
      </c>
      <c r="J847" s="43">
        <v>5.8302380965942069</v>
      </c>
      <c r="K847" s="43">
        <v>0.12353975343707697</v>
      </c>
      <c r="L847" s="45">
        <f t="shared" si="89"/>
        <v>3.3830895511272857E-2</v>
      </c>
    </row>
    <row r="848" spans="1:12" x14ac:dyDescent="0.25">
      <c r="A848" s="48">
        <f t="shared" si="91"/>
        <v>140</v>
      </c>
      <c r="B848" s="46" t="s">
        <v>767</v>
      </c>
      <c r="C848" s="86">
        <v>670.9</v>
      </c>
      <c r="D848" s="81"/>
      <c r="E848" s="87">
        <v>107</v>
      </c>
      <c r="F848" s="46">
        <f t="shared" si="87"/>
        <v>777.9</v>
      </c>
      <c r="G848" s="117">
        <f t="shared" si="90"/>
        <v>3.6781856591517697E-3</v>
      </c>
      <c r="H848" s="254">
        <f t="shared" si="92"/>
        <v>16.295833744305998</v>
      </c>
      <c r="I848" s="118">
        <f t="shared" si="88"/>
        <v>3.5850834237473195</v>
      </c>
      <c r="J848" s="43">
        <v>6.3025878478885966</v>
      </c>
      <c r="K848" s="43">
        <v>0.13354860227724039</v>
      </c>
      <c r="L848" s="45">
        <f t="shared" si="89"/>
        <v>3.3830895511272857E-2</v>
      </c>
    </row>
    <row r="849" spans="1:12" x14ac:dyDescent="0.25">
      <c r="A849" s="48">
        <f t="shared" si="91"/>
        <v>141</v>
      </c>
      <c r="B849" s="46" t="s">
        <v>768</v>
      </c>
      <c r="C849" s="86">
        <v>775.8</v>
      </c>
      <c r="D849" s="81"/>
      <c r="E849" s="87">
        <v>58.5</v>
      </c>
      <c r="F849" s="46">
        <f t="shared" si="87"/>
        <v>834.3</v>
      </c>
      <c r="G849" s="117">
        <f t="shared" si="90"/>
        <v>3.9448647582341189E-3</v>
      </c>
      <c r="H849" s="254">
        <f t="shared" si="92"/>
        <v>17.477328824880438</v>
      </c>
      <c r="I849" s="118">
        <f t="shared" si="88"/>
        <v>3.8450123414736965</v>
      </c>
      <c r="J849" s="43">
        <v>6.7595436964821403</v>
      </c>
      <c r="K849" s="43">
        <v>0.14323126221866778</v>
      </c>
      <c r="L849" s="45">
        <f t="shared" si="89"/>
        <v>3.3830895511272857E-2</v>
      </c>
    </row>
    <row r="850" spans="1:12" x14ac:dyDescent="0.25">
      <c r="A850" s="48">
        <f t="shared" si="91"/>
        <v>142</v>
      </c>
      <c r="B850" s="46" t="s">
        <v>769</v>
      </c>
      <c r="C850" s="86">
        <v>812.5</v>
      </c>
      <c r="D850" s="81"/>
      <c r="E850" s="87"/>
      <c r="F850" s="46">
        <f t="shared" si="87"/>
        <v>812.5</v>
      </c>
      <c r="G850" s="117">
        <f t="shared" si="90"/>
        <v>3.8417866667448423E-3</v>
      </c>
      <c r="H850" s="254">
        <f t="shared" si="92"/>
        <v>17.020651648346348</v>
      </c>
      <c r="I850" s="118">
        <f t="shared" si="88"/>
        <v>3.7445433626361968</v>
      </c>
      <c r="J850" s="43">
        <v>6.5829189181250616</v>
      </c>
      <c r="K850" s="43">
        <v>0.13948867380159122</v>
      </c>
      <c r="L850" s="45">
        <f t="shared" si="89"/>
        <v>3.3830895511272857E-2</v>
      </c>
    </row>
    <row r="851" spans="1:12" x14ac:dyDescent="0.25">
      <c r="A851" s="48">
        <f t="shared" si="91"/>
        <v>143</v>
      </c>
      <c r="B851" s="46" t="s">
        <v>770</v>
      </c>
      <c r="C851" s="86">
        <v>781.3</v>
      </c>
      <c r="D851" s="81"/>
      <c r="E851" s="87">
        <v>43.3</v>
      </c>
      <c r="F851" s="46">
        <f t="shared" si="87"/>
        <v>824.59999999999991</v>
      </c>
      <c r="G851" s="117">
        <f t="shared" si="90"/>
        <v>3.8989997358742112E-3</v>
      </c>
      <c r="H851" s="254">
        <f t="shared" si="92"/>
        <v>17.274128429817104</v>
      </c>
      <c r="I851" s="118">
        <f t="shared" si="88"/>
        <v>3.8003082545597628</v>
      </c>
      <c r="J851" s="43">
        <v>6.6809537721672925</v>
      </c>
      <c r="K851" s="43">
        <v>0.14156598205143645</v>
      </c>
      <c r="L851" s="45">
        <f t="shared" si="89"/>
        <v>3.3830895511272857E-2</v>
      </c>
    </row>
    <row r="852" spans="1:12" x14ac:dyDescent="0.25">
      <c r="A852" s="48">
        <f t="shared" si="91"/>
        <v>144</v>
      </c>
      <c r="B852" s="46" t="s">
        <v>771</v>
      </c>
      <c r="C852" s="86">
        <v>748.9</v>
      </c>
      <c r="D852" s="81"/>
      <c r="E852" s="87">
        <v>75.400000000000006</v>
      </c>
      <c r="F852" s="46">
        <f t="shared" si="87"/>
        <v>824.3</v>
      </c>
      <c r="G852" s="117">
        <f t="shared" si="90"/>
        <v>3.897581230028029E-3</v>
      </c>
      <c r="H852" s="254">
        <f t="shared" si="92"/>
        <v>17.267843881516178</v>
      </c>
      <c r="I852" s="118">
        <f t="shared" si="88"/>
        <v>3.7989256539335594</v>
      </c>
      <c r="J852" s="43">
        <v>6.6785231559513694</v>
      </c>
      <c r="K852" s="43">
        <v>0.14151447854110971</v>
      </c>
      <c r="L852" s="45">
        <f t="shared" si="89"/>
        <v>3.3830895511272857E-2</v>
      </c>
    </row>
    <row r="853" spans="1:12" x14ac:dyDescent="0.25">
      <c r="A853" s="48">
        <f t="shared" si="91"/>
        <v>145</v>
      </c>
      <c r="B853" s="46" t="s">
        <v>772</v>
      </c>
      <c r="C853" s="86">
        <v>585.79999999999995</v>
      </c>
      <c r="D853" s="81"/>
      <c r="E853" s="87">
        <v>154.4</v>
      </c>
      <c r="F853" s="46">
        <f t="shared" si="87"/>
        <v>740.19999999999993</v>
      </c>
      <c r="G853" s="117">
        <f t="shared" si="90"/>
        <v>3.4999267578148087E-3</v>
      </c>
      <c r="H853" s="254">
        <f t="shared" si="92"/>
        <v>15.506075507822727</v>
      </c>
      <c r="I853" s="118">
        <f t="shared" si="88"/>
        <v>3.411336611721</v>
      </c>
      <c r="J853" s="43">
        <v>5.997140410087594</v>
      </c>
      <c r="K853" s="43">
        <v>0.12707632781284653</v>
      </c>
      <c r="L853" s="45">
        <f t="shared" si="89"/>
        <v>3.3830895511272864E-2</v>
      </c>
    </row>
    <row r="854" spans="1:12" x14ac:dyDescent="0.25">
      <c r="A854" s="48">
        <f t="shared" si="91"/>
        <v>146</v>
      </c>
      <c r="B854" s="46" t="s">
        <v>773</v>
      </c>
      <c r="C854" s="86">
        <v>868.4</v>
      </c>
      <c r="D854" s="81"/>
      <c r="E854" s="87"/>
      <c r="F854" s="46">
        <f t="shared" si="87"/>
        <v>868.4</v>
      </c>
      <c r="G854" s="117">
        <f t="shared" si="90"/>
        <v>4.1061015894168877E-3</v>
      </c>
      <c r="H854" s="254">
        <f t="shared" si="92"/>
        <v>18.191672481752576</v>
      </c>
      <c r="I854" s="118">
        <f t="shared" si="88"/>
        <v>4.0021679459855664</v>
      </c>
      <c r="J854" s="43">
        <v>7.0358237396920655</v>
      </c>
      <c r="K854" s="43">
        <v>0.14908549455914069</v>
      </c>
      <c r="L854" s="45">
        <f t="shared" si="89"/>
        <v>3.3830895511272857E-2</v>
      </c>
    </row>
    <row r="855" spans="1:12" x14ac:dyDescent="0.25">
      <c r="A855" s="48">
        <f t="shared" si="91"/>
        <v>147</v>
      </c>
      <c r="B855" s="46" t="s">
        <v>774</v>
      </c>
      <c r="C855" s="86">
        <v>909.8</v>
      </c>
      <c r="D855" s="81"/>
      <c r="E855" s="87"/>
      <c r="F855" s="46">
        <f t="shared" si="87"/>
        <v>909.8</v>
      </c>
      <c r="G855" s="117">
        <f t="shared" si="90"/>
        <v>4.3018553961901018E-3</v>
      </c>
      <c r="H855" s="254">
        <f t="shared" si="92"/>
        <v>19.058940147280627</v>
      </c>
      <c r="I855" s="118">
        <f t="shared" si="88"/>
        <v>4.192966832401738</v>
      </c>
      <c r="J855" s="43">
        <v>7.3712487774894528</v>
      </c>
      <c r="K855" s="43">
        <v>0.15619297898423101</v>
      </c>
      <c r="L855" s="45">
        <f t="shared" si="89"/>
        <v>3.3830895511272857E-2</v>
      </c>
    </row>
    <row r="856" spans="1:12" x14ac:dyDescent="0.25">
      <c r="A856" s="48">
        <f t="shared" si="91"/>
        <v>148</v>
      </c>
      <c r="B856" s="46" t="s">
        <v>775</v>
      </c>
      <c r="C856" s="86">
        <v>915.4</v>
      </c>
      <c r="D856" s="81"/>
      <c r="E856" s="87"/>
      <c r="F856" s="46">
        <f t="shared" si="87"/>
        <v>915.4</v>
      </c>
      <c r="G856" s="117">
        <f t="shared" si="90"/>
        <v>4.3283341719855123E-3</v>
      </c>
      <c r="H856" s="254">
        <f t="shared" si="92"/>
        <v>19.176251715564611</v>
      </c>
      <c r="I856" s="118">
        <f t="shared" si="88"/>
        <v>4.2187753774242145</v>
      </c>
      <c r="J856" s="43">
        <v>7.4166202801866845</v>
      </c>
      <c r="K856" s="43">
        <v>0.15715437784366354</v>
      </c>
      <c r="L856" s="45">
        <f t="shared" si="89"/>
        <v>3.3830895511272857E-2</v>
      </c>
    </row>
    <row r="857" spans="1:12" x14ac:dyDescent="0.25">
      <c r="A857" s="48">
        <f t="shared" si="91"/>
        <v>149</v>
      </c>
      <c r="B857" s="46" t="s">
        <v>753</v>
      </c>
      <c r="C857" s="86">
        <v>402.5</v>
      </c>
      <c r="D857" s="81"/>
      <c r="E857" s="87"/>
      <c r="F857" s="46">
        <f t="shared" si="87"/>
        <v>402.5</v>
      </c>
      <c r="G857" s="117">
        <f t="shared" si="90"/>
        <v>1.9031620102951373E-3</v>
      </c>
      <c r="H857" s="254">
        <f t="shared" si="92"/>
        <v>8.431768970411575</v>
      </c>
      <c r="I857" s="118">
        <f t="shared" si="88"/>
        <v>1.8549891734905466</v>
      </c>
      <c r="J857" s="43">
        <v>3.2610767563634919</v>
      </c>
      <c r="K857" s="43">
        <v>6.9100543021711341E-2</v>
      </c>
      <c r="L857" s="45">
        <f t="shared" si="89"/>
        <v>3.3830895511272857E-2</v>
      </c>
    </row>
    <row r="858" spans="1:12" x14ac:dyDescent="0.25">
      <c r="A858" s="48">
        <f t="shared" si="91"/>
        <v>150</v>
      </c>
      <c r="B858" s="46" t="s">
        <v>754</v>
      </c>
      <c r="C858" s="86">
        <v>303.60000000000002</v>
      </c>
      <c r="D858" s="81"/>
      <c r="E858" s="87"/>
      <c r="F858" s="46">
        <f t="shared" si="87"/>
        <v>303.60000000000002</v>
      </c>
      <c r="G858" s="117">
        <f t="shared" si="90"/>
        <v>1.4355279163369037E-3</v>
      </c>
      <c r="H858" s="254">
        <f t="shared" si="92"/>
        <v>6.359962880539018</v>
      </c>
      <c r="I858" s="118">
        <f t="shared" si="88"/>
        <v>1.399191833718584</v>
      </c>
      <c r="J858" s="43">
        <v>2.4597836105141768</v>
      </c>
      <c r="K858" s="43">
        <v>5.2121552450662273E-2</v>
      </c>
      <c r="L858" s="45">
        <f t="shared" si="89"/>
        <v>3.3830895511272864E-2</v>
      </c>
    </row>
    <row r="859" spans="1:12" x14ac:dyDescent="0.25">
      <c r="A859" s="48">
        <f t="shared" si="91"/>
        <v>151</v>
      </c>
      <c r="B859" s="46" t="s">
        <v>755</v>
      </c>
      <c r="C859" s="86">
        <v>444</v>
      </c>
      <c r="D859" s="81"/>
      <c r="E859" s="87"/>
      <c r="F859" s="46">
        <f t="shared" si="87"/>
        <v>444</v>
      </c>
      <c r="G859" s="117">
        <f t="shared" si="90"/>
        <v>2.0993886523504122E-3</v>
      </c>
      <c r="H859" s="254">
        <f t="shared" si="92"/>
        <v>9.301131485373265</v>
      </c>
      <c r="I859" s="118">
        <f t="shared" si="88"/>
        <v>2.0462489267821184</v>
      </c>
      <c r="J859" s="43">
        <v>3.5973119995661875</v>
      </c>
      <c r="K859" s="43">
        <v>7.6225195283577241E-2</v>
      </c>
      <c r="L859" s="45">
        <f t="shared" si="89"/>
        <v>3.3830895511272857E-2</v>
      </c>
    </row>
    <row r="860" spans="1:12" x14ac:dyDescent="0.25">
      <c r="A860" s="48">
        <f t="shared" si="91"/>
        <v>152</v>
      </c>
      <c r="B860" s="46" t="s">
        <v>756</v>
      </c>
      <c r="C860" s="86">
        <v>298.89999999999998</v>
      </c>
      <c r="D860" s="81"/>
      <c r="E860" s="87"/>
      <c r="F860" s="46">
        <f t="shared" si="87"/>
        <v>298.89999999999998</v>
      </c>
      <c r="G860" s="117">
        <f t="shared" si="90"/>
        <v>1.413304658080041E-3</v>
      </c>
      <c r="H860" s="254">
        <f t="shared" si="92"/>
        <v>6.261504957157813</v>
      </c>
      <c r="I860" s="118">
        <f t="shared" si="88"/>
        <v>1.3775310905747189</v>
      </c>
      <c r="J860" s="43">
        <v>2.4217039564647149</v>
      </c>
      <c r="K860" s="43">
        <v>5.1314664122209988E-2</v>
      </c>
      <c r="L860" s="45">
        <f t="shared" si="89"/>
        <v>3.3830895511272857E-2</v>
      </c>
    </row>
    <row r="861" spans="1:12" x14ac:dyDescent="0.25">
      <c r="A861" s="48">
        <f t="shared" si="91"/>
        <v>153</v>
      </c>
      <c r="B861" s="46" t="s">
        <v>757</v>
      </c>
      <c r="C861" s="88">
        <v>624.6</v>
      </c>
      <c r="D861" s="81"/>
      <c r="E861" s="87"/>
      <c r="F861" s="46">
        <f t="shared" si="87"/>
        <v>624.6</v>
      </c>
      <c r="G861" s="117">
        <f t="shared" si="90"/>
        <v>2.9533291717524046E-3</v>
      </c>
      <c r="H861" s="254">
        <f t="shared" si="92"/>
        <v>13.084429562531852</v>
      </c>
      <c r="I861" s="118">
        <f t="shared" si="88"/>
        <v>2.8785745037570076</v>
      </c>
      <c r="J861" s="43">
        <v>5.0605429615518931</v>
      </c>
      <c r="K861" s="43">
        <v>0.10723030850027555</v>
      </c>
      <c r="L861" s="45">
        <f t="shared" si="89"/>
        <v>3.3830895511272864E-2</v>
      </c>
    </row>
    <row r="862" spans="1:12" x14ac:dyDescent="0.25">
      <c r="A862" s="48">
        <f t="shared" si="91"/>
        <v>154</v>
      </c>
      <c r="B862" s="46" t="s">
        <v>55</v>
      </c>
      <c r="C862" s="86">
        <v>4530.8</v>
      </c>
      <c r="D862" s="81">
        <v>149.19999999999999</v>
      </c>
      <c r="E862" s="87"/>
      <c r="F862" s="46">
        <f t="shared" si="87"/>
        <v>4680</v>
      </c>
      <c r="G862" s="117">
        <f t="shared" si="90"/>
        <v>2.2128691200450294E-2</v>
      </c>
      <c r="H862" s="254">
        <f t="shared" si="92"/>
        <v>98.038953494474981</v>
      </c>
      <c r="I862" s="118">
        <f t="shared" si="88"/>
        <v>21.568569768784496</v>
      </c>
      <c r="J862" s="43">
        <v>37.917612968400356</v>
      </c>
      <c r="K862" s="43">
        <v>0.80345476109716552</v>
      </c>
      <c r="L862" s="45">
        <f t="shared" si="89"/>
        <v>3.3830895511272864E-2</v>
      </c>
    </row>
    <row r="863" spans="1:12" x14ac:dyDescent="0.25">
      <c r="A863" s="48">
        <f t="shared" si="91"/>
        <v>155</v>
      </c>
      <c r="B863" s="46" t="s">
        <v>2378</v>
      </c>
      <c r="C863" s="46">
        <v>545.4</v>
      </c>
      <c r="D863" s="81"/>
      <c r="E863" s="47"/>
      <c r="F863" s="46">
        <f>C863+D863+E863</f>
        <v>545.4</v>
      </c>
      <c r="G863" s="117">
        <f t="shared" si="90"/>
        <v>2.5788436283601685E-3</v>
      </c>
      <c r="H863" s="254">
        <f t="shared" si="92"/>
        <v>11.425308811086889</v>
      </c>
      <c r="I863" s="43">
        <f>H863*0.22</f>
        <v>2.5135679384391159</v>
      </c>
      <c r="J863" s="43">
        <v>4.4188602805481949</v>
      </c>
      <c r="K863" s="43">
        <v>9.3633381774015811E-2</v>
      </c>
      <c r="L863" s="45">
        <f t="shared" si="89"/>
        <v>3.3830895511272857E-2</v>
      </c>
    </row>
    <row r="864" spans="1:12" x14ac:dyDescent="0.25">
      <c r="A864" s="48">
        <f t="shared" si="91"/>
        <v>156</v>
      </c>
      <c r="B864" s="46" t="s">
        <v>2424</v>
      </c>
      <c r="C864" s="89">
        <v>8680.2999999999993</v>
      </c>
      <c r="D864" s="71">
        <v>15.2</v>
      </c>
      <c r="E864" s="71">
        <v>458.1</v>
      </c>
      <c r="F864" s="71">
        <f>C864+D864+E864</f>
        <v>9153.6</v>
      </c>
      <c r="G864" s="117">
        <f t="shared" si="90"/>
        <v>4.3281450378726882E-2</v>
      </c>
      <c r="H864" s="254">
        <f t="shared" si="92"/>
        <v>191.75413775791156</v>
      </c>
      <c r="I864" s="43">
        <f t="shared" ref="I864:I881" si="93">H864*0.22</f>
        <v>42.185910306740546</v>
      </c>
      <c r="J864" s="43">
        <v>74.162961980245626</v>
      </c>
      <c r="K864" s="43">
        <v>1.571475107089533</v>
      </c>
      <c r="L864" s="45">
        <f t="shared" si="89"/>
        <v>3.3830895511272857E-2</v>
      </c>
    </row>
    <row r="865" spans="1:12" x14ac:dyDescent="0.25">
      <c r="A865" s="48">
        <f t="shared" si="91"/>
        <v>157</v>
      </c>
      <c r="B865" s="46" t="s">
        <v>2425</v>
      </c>
      <c r="C865" s="89">
        <v>6441.7</v>
      </c>
      <c r="D865" s="71"/>
      <c r="E865" s="71">
        <v>321.39999999999998</v>
      </c>
      <c r="F865" s="71">
        <f>C865+D865+E865</f>
        <v>6763.0999999999995</v>
      </c>
      <c r="G865" s="117">
        <f t="shared" si="90"/>
        <v>3.1978322961060977E-2</v>
      </c>
      <c r="H865" s="254">
        <f t="shared" si="92"/>
        <v>141.67676204668453</v>
      </c>
      <c r="I865" s="43">
        <f t="shared" si="93"/>
        <v>31.168887650270598</v>
      </c>
      <c r="J865" s="43">
        <v>54.795001766365047</v>
      </c>
      <c r="K865" s="43">
        <v>1.1610779689692821</v>
      </c>
      <c r="L865" s="45">
        <f t="shared" si="89"/>
        <v>3.3830895511272864E-2</v>
      </c>
    </row>
    <row r="866" spans="1:12" x14ac:dyDescent="0.25">
      <c r="A866" s="48">
        <f t="shared" si="91"/>
        <v>158</v>
      </c>
      <c r="B866" s="46" t="s">
        <v>2381</v>
      </c>
      <c r="C866" s="89">
        <v>902.8</v>
      </c>
      <c r="D866" s="71"/>
      <c r="E866" s="71"/>
      <c r="F866" s="71">
        <f>C866+D866+E866</f>
        <v>902.8</v>
      </c>
      <c r="G866" s="117">
        <f t="shared" si="90"/>
        <v>4.2687569264458379E-3</v>
      </c>
      <c r="H866" s="254">
        <f t="shared" si="92"/>
        <v>18.91230068692564</v>
      </c>
      <c r="I866" s="43">
        <f t="shared" si="93"/>
        <v>4.160706151123641</v>
      </c>
      <c r="J866" s="43">
        <v>7.3145343991179148</v>
      </c>
      <c r="K866" s="43">
        <v>0.15499123040994039</v>
      </c>
      <c r="L866" s="45">
        <f t="shared" ref="L866:L882" si="94">(H866+I866+J866+K866)/F866</f>
        <v>3.3830895511272857E-2</v>
      </c>
    </row>
    <row r="867" spans="1:12" x14ac:dyDescent="0.25">
      <c r="A867" s="48">
        <f t="shared" si="91"/>
        <v>159</v>
      </c>
      <c r="B867" s="46" t="s">
        <v>2382</v>
      </c>
      <c r="C867" s="89">
        <v>990.15</v>
      </c>
      <c r="D867" s="71"/>
      <c r="E867" s="71"/>
      <c r="F867" s="71">
        <f>C867+D867+E867</f>
        <v>990.15</v>
      </c>
      <c r="G867" s="117">
        <f t="shared" si="90"/>
        <v>4.681778545326038E-3</v>
      </c>
      <c r="H867" s="254">
        <f t="shared" si="92"/>
        <v>20.742151667212475</v>
      </c>
      <c r="I867" s="43">
        <f t="shared" si="93"/>
        <v>4.5632733667867447</v>
      </c>
      <c r="J867" s="43">
        <v>8.0222488206541893</v>
      </c>
      <c r="K867" s="43">
        <v>0.16998733583340991</v>
      </c>
      <c r="L867" s="45">
        <f t="shared" si="94"/>
        <v>3.3830895511272864E-2</v>
      </c>
    </row>
    <row r="868" spans="1:12" x14ac:dyDescent="0.25">
      <c r="A868" s="48">
        <f t="shared" si="91"/>
        <v>160</v>
      </c>
      <c r="B868" s="46" t="s">
        <v>2383</v>
      </c>
      <c r="C868" s="89">
        <v>3450.4</v>
      </c>
      <c r="D868" s="71">
        <v>452.4</v>
      </c>
      <c r="E868" s="71">
        <v>86.2</v>
      </c>
      <c r="F868" s="71">
        <f t="shared" ref="F868:F881" si="95">C868+D868+E868</f>
        <v>3989</v>
      </c>
      <c r="G868" s="117">
        <f t="shared" si="90"/>
        <v>1.8861399401409448E-2</v>
      </c>
      <c r="H868" s="254">
        <f t="shared" si="92"/>
        <v>83.563543908004419</v>
      </c>
      <c r="I868" s="43">
        <f t="shared" si="93"/>
        <v>18.383979659760971</v>
      </c>
      <c r="J868" s="43">
        <v>32.31909361772415</v>
      </c>
      <c r="K868" s="43">
        <v>0.68482500897790455</v>
      </c>
      <c r="L868" s="45">
        <f t="shared" si="94"/>
        <v>3.3830895511272857E-2</v>
      </c>
    </row>
    <row r="869" spans="1:12" x14ac:dyDescent="0.25">
      <c r="A869" s="48">
        <f t="shared" si="91"/>
        <v>161</v>
      </c>
      <c r="B869" s="46" t="s">
        <v>2384</v>
      </c>
      <c r="C869" s="89">
        <v>3984.72</v>
      </c>
      <c r="D869" s="71"/>
      <c r="E869" s="71"/>
      <c r="F869" s="71">
        <f t="shared" si="95"/>
        <v>3984.72</v>
      </c>
      <c r="G869" s="117">
        <f t="shared" si="90"/>
        <v>1.8841162051337242E-2</v>
      </c>
      <c r="H869" s="254">
        <f t="shared" si="92"/>
        <v>83.473884352244511</v>
      </c>
      <c r="I869" s="43">
        <f t="shared" si="93"/>
        <v>18.364254557493794</v>
      </c>
      <c r="J869" s="43">
        <v>32.284416826376976</v>
      </c>
      <c r="K869" s="43">
        <v>0.68409022556390953</v>
      </c>
      <c r="L869" s="45">
        <f t="shared" si="94"/>
        <v>3.3830895511272864E-2</v>
      </c>
    </row>
    <row r="870" spans="1:12" x14ac:dyDescent="0.25">
      <c r="A870" s="48">
        <f t="shared" si="91"/>
        <v>162</v>
      </c>
      <c r="B870" s="46" t="s">
        <v>2385</v>
      </c>
      <c r="C870" s="89">
        <v>2376.3000000000002</v>
      </c>
      <c r="D870" s="71"/>
      <c r="E870" s="71">
        <v>236.9</v>
      </c>
      <c r="F870" s="71">
        <f t="shared" si="95"/>
        <v>2613.2000000000003</v>
      </c>
      <c r="G870" s="117">
        <f t="shared" si="90"/>
        <v>1.2356131590815536E-2</v>
      </c>
      <c r="H870" s="254">
        <f t="shared" si="92"/>
        <v>54.742605399949149</v>
      </c>
      <c r="I870" s="43">
        <f t="shared" si="93"/>
        <v>12.043373187988813</v>
      </c>
      <c r="J870" s="43">
        <v>21.172287651500813</v>
      </c>
      <c r="K870" s="43">
        <v>0.44862991061946855</v>
      </c>
      <c r="L870" s="45">
        <f t="shared" si="94"/>
        <v>3.3830895511272857E-2</v>
      </c>
    </row>
    <row r="871" spans="1:12" x14ac:dyDescent="0.25">
      <c r="A871" s="48">
        <f t="shared" si="91"/>
        <v>163</v>
      </c>
      <c r="B871" s="46" t="s">
        <v>2386</v>
      </c>
      <c r="C871" s="89">
        <v>3525</v>
      </c>
      <c r="D871" s="71"/>
      <c r="E871" s="71">
        <v>76.7</v>
      </c>
      <c r="F871" s="71">
        <f t="shared" si="95"/>
        <v>3601.7</v>
      </c>
      <c r="G871" s="117">
        <f t="shared" si="90"/>
        <v>1.7030108353987567E-2</v>
      </c>
      <c r="H871" s="254">
        <f t="shared" si="92"/>
        <v>75.450192051506505</v>
      </c>
      <c r="I871" s="43">
        <f t="shared" si="93"/>
        <v>16.599042251331433</v>
      </c>
      <c r="J871" s="43">
        <v>29.181168082967424</v>
      </c>
      <c r="K871" s="43">
        <v>0.61833397714608129</v>
      </c>
      <c r="L871" s="45">
        <f t="shared" si="94"/>
        <v>3.383089551127285E-2</v>
      </c>
    </row>
    <row r="872" spans="1:12" x14ac:dyDescent="0.25">
      <c r="A872" s="48">
        <f t="shared" si="91"/>
        <v>164</v>
      </c>
      <c r="B872" s="46" t="s">
        <v>2387</v>
      </c>
      <c r="C872" s="89">
        <v>3660.2</v>
      </c>
      <c r="D872" s="71">
        <v>226.3</v>
      </c>
      <c r="E872" s="71">
        <v>73.8</v>
      </c>
      <c r="F872" s="71">
        <f t="shared" si="95"/>
        <v>3960.3</v>
      </c>
      <c r="G872" s="117">
        <f t="shared" si="90"/>
        <v>1.8725695675457971E-2</v>
      </c>
      <c r="H872" s="254">
        <f t="shared" si="92"/>
        <v>82.96232212054899</v>
      </c>
      <c r="I872" s="43">
        <f t="shared" si="93"/>
        <v>18.251710866520778</v>
      </c>
      <c r="J872" s="43">
        <v>32.086564666400839</v>
      </c>
      <c r="K872" s="43">
        <v>0.67989783982331287</v>
      </c>
      <c r="L872" s="45">
        <f t="shared" si="94"/>
        <v>3.3830895511272871E-2</v>
      </c>
    </row>
    <row r="873" spans="1:12" x14ac:dyDescent="0.25">
      <c r="A873" s="48">
        <f t="shared" si="91"/>
        <v>165</v>
      </c>
      <c r="B873" s="46" t="s">
        <v>2388</v>
      </c>
      <c r="C873" s="89">
        <v>3837.3</v>
      </c>
      <c r="D873" s="71">
        <v>43.9</v>
      </c>
      <c r="E873" s="71">
        <v>131.80000000000001</v>
      </c>
      <c r="F873" s="71">
        <f t="shared" si="95"/>
        <v>4013.0000000000005</v>
      </c>
      <c r="G873" s="117">
        <f t="shared" si="90"/>
        <v>1.8974879869104067E-2</v>
      </c>
      <c r="H873" s="254">
        <f t="shared" si="92"/>
        <v>84.066307772078645</v>
      </c>
      <c r="I873" s="43">
        <f t="shared" si="93"/>
        <v>18.494587709857303</v>
      </c>
      <c r="J873" s="43">
        <v>32.513542914997991</v>
      </c>
      <c r="K873" s="43">
        <v>0.6889452898040439</v>
      </c>
      <c r="L873" s="45">
        <f t="shared" si="94"/>
        <v>3.3830895511272857E-2</v>
      </c>
    </row>
    <row r="874" spans="1:12" x14ac:dyDescent="0.25">
      <c r="A874" s="48">
        <f t="shared" si="91"/>
        <v>166</v>
      </c>
      <c r="B874" s="46" t="s">
        <v>2389</v>
      </c>
      <c r="C874" s="89">
        <v>4482.6099999999997</v>
      </c>
      <c r="D874" s="71">
        <v>302.60000000000002</v>
      </c>
      <c r="E874" s="71"/>
      <c r="F874" s="71">
        <f t="shared" si="95"/>
        <v>4785.21</v>
      </c>
      <c r="G874" s="117">
        <f t="shared" si="90"/>
        <v>2.2626161200706568E-2</v>
      </c>
      <c r="H874" s="254">
        <f t="shared" si="92"/>
        <v>100.24294458361037</v>
      </c>
      <c r="I874" s="43">
        <f t="shared" si="93"/>
        <v>22.053447808394282</v>
      </c>
      <c r="J874" s="43">
        <v>38.770030075324584</v>
      </c>
      <c r="K874" s="43">
        <v>0.82151704216875365</v>
      </c>
      <c r="L874" s="45">
        <f t="shared" si="94"/>
        <v>3.3830895511272857E-2</v>
      </c>
    </row>
    <row r="875" spans="1:12" x14ac:dyDescent="0.25">
      <c r="A875" s="48">
        <f t="shared" si="91"/>
        <v>167</v>
      </c>
      <c r="B875" s="46" t="s">
        <v>2390</v>
      </c>
      <c r="C875" s="89">
        <v>3042.5</v>
      </c>
      <c r="D875" s="71"/>
      <c r="E875" s="71"/>
      <c r="F875" s="71">
        <f t="shared" si="95"/>
        <v>3042.5</v>
      </c>
      <c r="G875" s="117">
        <f t="shared" si="90"/>
        <v>1.4386013456702994E-2</v>
      </c>
      <c r="H875" s="254">
        <f t="shared" si="92"/>
        <v>63.735794018576939</v>
      </c>
      <c r="I875" s="43">
        <f t="shared" si="93"/>
        <v>14.021874684086926</v>
      </c>
      <c r="J875" s="43">
        <v>24.65049945648677</v>
      </c>
      <c r="K875" s="43">
        <v>0.52233143389703551</v>
      </c>
      <c r="L875" s="45">
        <f t="shared" si="94"/>
        <v>3.3830895511272857E-2</v>
      </c>
    </row>
    <row r="876" spans="1:12" x14ac:dyDescent="0.25">
      <c r="A876" s="48">
        <f t="shared" si="91"/>
        <v>168</v>
      </c>
      <c r="B876" s="46" t="s">
        <v>2391</v>
      </c>
      <c r="C876" s="89">
        <v>2913</v>
      </c>
      <c r="D876" s="71"/>
      <c r="E876" s="71"/>
      <c r="F876" s="71">
        <f t="shared" si="95"/>
        <v>2913</v>
      </c>
      <c r="G876" s="117">
        <f t="shared" si="90"/>
        <v>1.3773691766434124E-2</v>
      </c>
      <c r="H876" s="254">
        <f t="shared" si="92"/>
        <v>61.022964002009736</v>
      </c>
      <c r="I876" s="43">
        <f t="shared" si="93"/>
        <v>13.425052080442143</v>
      </c>
      <c r="J876" s="43">
        <v>23.601283456613295</v>
      </c>
      <c r="K876" s="43">
        <v>0.50009908527265878</v>
      </c>
      <c r="L876" s="45">
        <f t="shared" si="94"/>
        <v>3.3830895511272857E-2</v>
      </c>
    </row>
    <row r="877" spans="1:12" x14ac:dyDescent="0.25">
      <c r="A877" s="48">
        <f t="shared" si="91"/>
        <v>169</v>
      </c>
      <c r="B877" s="46" t="s">
        <v>2392</v>
      </c>
      <c r="C877" s="89">
        <v>4833.58</v>
      </c>
      <c r="D877" s="71"/>
      <c r="E877" s="71"/>
      <c r="F877" s="71">
        <f t="shared" si="95"/>
        <v>4833.58</v>
      </c>
      <c r="G877" s="117">
        <f t="shared" si="90"/>
        <v>2.2854871626639427E-2</v>
      </c>
      <c r="H877" s="254">
        <f t="shared" si="92"/>
        <v>101.25622325466331</v>
      </c>
      <c r="I877" s="43">
        <f t="shared" si="93"/>
        <v>22.276369116025929</v>
      </c>
      <c r="J877" s="43">
        <v>39.161926429871919</v>
      </c>
      <c r="K877" s="43">
        <v>0.82982112481710191</v>
      </c>
      <c r="L877" s="45">
        <f t="shared" si="94"/>
        <v>3.3830895511272857E-2</v>
      </c>
    </row>
    <row r="878" spans="1:12" x14ac:dyDescent="0.25">
      <c r="A878" s="48">
        <f t="shared" si="91"/>
        <v>170</v>
      </c>
      <c r="B878" s="46" t="s">
        <v>2393</v>
      </c>
      <c r="C878" s="89">
        <v>3770.3</v>
      </c>
      <c r="D878" s="71">
        <v>400.8</v>
      </c>
      <c r="E878" s="71"/>
      <c r="F878" s="71">
        <f t="shared" si="95"/>
        <v>4171.1000000000004</v>
      </c>
      <c r="G878" s="117">
        <f t="shared" si="90"/>
        <v>1.9722432450042356E-2</v>
      </c>
      <c r="H878" s="254">
        <f t="shared" si="92"/>
        <v>87.378264726667652</v>
      </c>
      <c r="I878" s="43">
        <f t="shared" si="93"/>
        <v>19.223218239866885</v>
      </c>
      <c r="J878" s="43">
        <v>33.794477660789468</v>
      </c>
      <c r="K878" s="43">
        <v>0.71608763974623657</v>
      </c>
      <c r="L878" s="45">
        <f t="shared" si="94"/>
        <v>3.3830895511272857E-2</v>
      </c>
    </row>
    <row r="879" spans="1:12" x14ac:dyDescent="0.25">
      <c r="A879" s="48">
        <f t="shared" si="91"/>
        <v>171</v>
      </c>
      <c r="B879" s="46" t="s">
        <v>2394</v>
      </c>
      <c r="C879" s="89">
        <v>4325.3999999999996</v>
      </c>
      <c r="D879" s="71"/>
      <c r="E879" s="71"/>
      <c r="F879" s="71">
        <f t="shared" si="95"/>
        <v>4325.3999999999996</v>
      </c>
      <c r="G879" s="117">
        <f t="shared" si="90"/>
        <v>2.0452017290262327E-2</v>
      </c>
      <c r="H879" s="254">
        <f t="shared" si="92"/>
        <v>90.610617402778203</v>
      </c>
      <c r="I879" s="43">
        <f t="shared" si="93"/>
        <v>19.934335828611204</v>
      </c>
      <c r="J879" s="43">
        <v>35.044624601179251</v>
      </c>
      <c r="K879" s="43">
        <v>0.74257761189095706</v>
      </c>
      <c r="L879" s="45">
        <f t="shared" si="94"/>
        <v>3.3830895511272857E-2</v>
      </c>
    </row>
    <row r="880" spans="1:12" x14ac:dyDescent="0.25">
      <c r="A880" s="48">
        <f t="shared" si="91"/>
        <v>172</v>
      </c>
      <c r="B880" s="46" t="s">
        <v>2395</v>
      </c>
      <c r="C880" s="89">
        <v>1852.22</v>
      </c>
      <c r="D880" s="71"/>
      <c r="E880" s="71">
        <v>465.7</v>
      </c>
      <c r="F880" s="71">
        <f t="shared" si="95"/>
        <v>2317.92</v>
      </c>
      <c r="G880" s="117">
        <f t="shared" si="90"/>
        <v>1.0959943569946099E-2</v>
      </c>
      <c r="H880" s="254">
        <f t="shared" si="92"/>
        <v>48.556933992289188</v>
      </c>
      <c r="I880" s="43">
        <f t="shared" si="93"/>
        <v>10.682525478303621</v>
      </c>
      <c r="J880" s="43">
        <v>18.779913130708238</v>
      </c>
      <c r="K880" s="43">
        <v>0.39793672218853454</v>
      </c>
      <c r="L880" s="45">
        <f t="shared" si="94"/>
        <v>3.3830895511272857E-2</v>
      </c>
    </row>
    <row r="881" spans="1:12" x14ac:dyDescent="0.25">
      <c r="A881" s="48">
        <f t="shared" si="91"/>
        <v>173</v>
      </c>
      <c r="B881" s="46" t="s">
        <v>2396</v>
      </c>
      <c r="C881" s="89">
        <v>3870.3</v>
      </c>
      <c r="D881" s="71"/>
      <c r="E881" s="71">
        <v>176.2</v>
      </c>
      <c r="F881" s="71">
        <f t="shared" si="95"/>
        <v>4046.5</v>
      </c>
      <c r="G881" s="117">
        <f>1/$F$882*F881</f>
        <v>1.9133279688594469E-2</v>
      </c>
      <c r="H881" s="254">
        <f t="shared" si="92"/>
        <v>84.768082332348925</v>
      </c>
      <c r="I881" s="43">
        <f t="shared" si="93"/>
        <v>18.648978113116765</v>
      </c>
      <c r="J881" s="43">
        <v>32.784961725776078</v>
      </c>
      <c r="K881" s="43">
        <v>0.69469651512386321</v>
      </c>
      <c r="L881" s="45">
        <f t="shared" si="94"/>
        <v>3.3830895511272864E-2</v>
      </c>
    </row>
    <row r="882" spans="1:12" ht="14" x14ac:dyDescent="0.3">
      <c r="A882" s="48"/>
      <c r="B882" s="23" t="s">
        <v>2074</v>
      </c>
      <c r="C882" s="91">
        <f t="shared" ref="C882:J882" si="96">SUM(C709:C881)</f>
        <v>202962.63999999993</v>
      </c>
      <c r="D882" s="91">
        <f t="shared" si="96"/>
        <v>2641.6000000000004</v>
      </c>
      <c r="E882" s="91">
        <f t="shared" si="96"/>
        <v>5885.8999999999987</v>
      </c>
      <c r="F882" s="91">
        <f t="shared" si="96"/>
        <v>211490.13999999998</v>
      </c>
      <c r="G882" s="91">
        <f t="shared" si="96"/>
        <v>1.0000000000000004</v>
      </c>
      <c r="H882" s="91">
        <f t="shared" si="96"/>
        <v>4430.4000000000015</v>
      </c>
      <c r="I882" s="91">
        <f t="shared" si="96"/>
        <v>974.68800000000022</v>
      </c>
      <c r="J882" s="91">
        <f t="shared" si="96"/>
        <v>1713.5045459728221</v>
      </c>
      <c r="K882" s="158">
        <v>36.471683785292882</v>
      </c>
      <c r="L882" s="41">
        <f t="shared" si="94"/>
        <v>3.3831668132415615E-2</v>
      </c>
    </row>
    <row r="883" spans="1:12" ht="13" x14ac:dyDescent="0.3">
      <c r="A883" s="537" t="s">
        <v>1874</v>
      </c>
      <c r="B883" s="537"/>
      <c r="C883" s="537"/>
      <c r="D883" s="537"/>
      <c r="E883" s="537"/>
      <c r="F883" s="537"/>
      <c r="G883" s="537"/>
      <c r="H883" s="537"/>
      <c r="I883" s="537"/>
      <c r="J883" s="537"/>
      <c r="K883" s="537"/>
      <c r="L883" s="537"/>
    </row>
    <row r="884" spans="1:12" x14ac:dyDescent="0.25">
      <c r="A884" s="92">
        <v>1</v>
      </c>
      <c r="B884" s="46" t="s">
        <v>1021</v>
      </c>
      <c r="C884" s="30">
        <v>645.70000000000005</v>
      </c>
      <c r="D884" s="30"/>
      <c r="E884" s="30"/>
      <c r="F884" s="46">
        <f>C884+D884+E884</f>
        <v>645.70000000000005</v>
      </c>
      <c r="G884" s="45">
        <f>1/184488.93*F884</f>
        <v>3.4999389936295907E-3</v>
      </c>
      <c r="H884" s="254">
        <f>G884*4430.4</f>
        <v>15.506129717376536</v>
      </c>
      <c r="I884" s="118">
        <f t="shared" ref="I884:I947" si="97">H884*0.22</f>
        <v>3.4113485378228381</v>
      </c>
      <c r="J884" s="43">
        <v>6.6638838438707406</v>
      </c>
      <c r="K884" s="43">
        <v>0.10146758639786045</v>
      </c>
      <c r="L884" s="45">
        <f t="shared" ref="L884:L915" si="98">(H884+I884+J884+K884)/F884</f>
        <v>3.9775173742400451E-2</v>
      </c>
    </row>
    <row r="885" spans="1:12" ht="13" x14ac:dyDescent="0.3">
      <c r="A885" s="92">
        <v>2</v>
      </c>
      <c r="B885" s="28" t="s">
        <v>1022</v>
      </c>
      <c r="C885" s="30">
        <v>4141.22</v>
      </c>
      <c r="D885" s="30">
        <v>409.9</v>
      </c>
      <c r="E885" s="30">
        <v>53.5</v>
      </c>
      <c r="F885" s="46">
        <f t="shared" ref="F885:F944" si="99">C885+D885+E885</f>
        <v>4604.62</v>
      </c>
      <c r="G885" s="45">
        <f t="shared" ref="G885:G948" si="100">1/184488.93*F885</f>
        <v>2.4958787500149737E-2</v>
      </c>
      <c r="H885" s="254">
        <f t="shared" ref="H885:H948" si="101">G885*4430.4</f>
        <v>110.57741214066338</v>
      </c>
      <c r="I885" s="118">
        <f t="shared" si="97"/>
        <v>24.327030670945945</v>
      </c>
      <c r="J885" s="43">
        <v>47.521531400285099</v>
      </c>
      <c r="K885" s="43">
        <v>0.72358630583756556</v>
      </c>
      <c r="L885" s="45">
        <f t="shared" si="98"/>
        <v>3.9775173742400451E-2</v>
      </c>
    </row>
    <row r="886" spans="1:12" x14ac:dyDescent="0.25">
      <c r="A886" s="92">
        <f t="shared" ref="A886:A948" si="102">A885+1</f>
        <v>3</v>
      </c>
      <c r="B886" s="46" t="s">
        <v>1023</v>
      </c>
      <c r="C886" s="30">
        <v>300.7</v>
      </c>
      <c r="D886" s="30"/>
      <c r="E886" s="30">
        <v>53.5</v>
      </c>
      <c r="F886" s="46">
        <f t="shared" si="99"/>
        <v>354.2</v>
      </c>
      <c r="G886" s="45">
        <f t="shared" si="100"/>
        <v>1.9198983917354823E-3</v>
      </c>
      <c r="H886" s="254">
        <f t="shared" si="101"/>
        <v>8.5059178347448796</v>
      </c>
      <c r="I886" s="118">
        <f t="shared" si="97"/>
        <v>1.8713019236438735</v>
      </c>
      <c r="J886" s="43">
        <v>3.6554865378643582</v>
      </c>
      <c r="K886" s="43">
        <v>5.5660243305129573E-2</v>
      </c>
      <c r="L886" s="45">
        <f t="shared" si="98"/>
        <v>3.9775173742400458E-2</v>
      </c>
    </row>
    <row r="887" spans="1:12" ht="13" x14ac:dyDescent="0.3">
      <c r="A887" s="92">
        <f t="shared" si="102"/>
        <v>4</v>
      </c>
      <c r="B887" s="28" t="s">
        <v>1024</v>
      </c>
      <c r="C887" s="30">
        <v>4230.32</v>
      </c>
      <c r="D887" s="30"/>
      <c r="E887" s="30"/>
      <c r="F887" s="46">
        <f t="shared" si="99"/>
        <v>4230.32</v>
      </c>
      <c r="G887" s="45">
        <f t="shared" si="100"/>
        <v>2.2929939482005775E-2</v>
      </c>
      <c r="H887" s="254">
        <f t="shared" si="101"/>
        <v>101.58880388107838</v>
      </c>
      <c r="I887" s="118">
        <f t="shared" si="97"/>
        <v>22.349536853837243</v>
      </c>
      <c r="J887" s="43">
        <v>43.658604773738993</v>
      </c>
      <c r="K887" s="43">
        <v>0.66476747729688235</v>
      </c>
      <c r="L887" s="45">
        <f t="shared" si="98"/>
        <v>3.9775173742400458E-2</v>
      </c>
    </row>
    <row r="888" spans="1:12" x14ac:dyDescent="0.25">
      <c r="A888" s="92">
        <f t="shared" si="102"/>
        <v>5</v>
      </c>
      <c r="B888" s="46" t="s">
        <v>1025</v>
      </c>
      <c r="C888" s="30">
        <v>7824.4</v>
      </c>
      <c r="D888" s="30"/>
      <c r="E888" s="30"/>
      <c r="F888" s="46">
        <f t="shared" si="99"/>
        <v>7824.4</v>
      </c>
      <c r="G888" s="45">
        <f t="shared" si="100"/>
        <v>4.241121675972645E-2</v>
      </c>
      <c r="H888" s="254">
        <f t="shared" si="101"/>
        <v>187.89865473229204</v>
      </c>
      <c r="I888" s="118">
        <f t="shared" si="97"/>
        <v>41.337704041104253</v>
      </c>
      <c r="J888" s="43">
        <v>80.750956710519162</v>
      </c>
      <c r="K888" s="43">
        <v>1.2295539461226874</v>
      </c>
      <c r="L888" s="45">
        <f t="shared" si="98"/>
        <v>3.9775173742400458E-2</v>
      </c>
    </row>
    <row r="889" spans="1:12" x14ac:dyDescent="0.25">
      <c r="A889" s="92">
        <f t="shared" si="102"/>
        <v>6</v>
      </c>
      <c r="B889" s="46" t="s">
        <v>1026</v>
      </c>
      <c r="C889" s="30">
        <v>4013.9</v>
      </c>
      <c r="D889" s="30"/>
      <c r="E889" s="30"/>
      <c r="F889" s="46">
        <f t="shared" si="99"/>
        <v>4013.9</v>
      </c>
      <c r="G889" s="45">
        <f t="shared" si="100"/>
        <v>2.175686096721359E-2</v>
      </c>
      <c r="H889" s="254">
        <f t="shared" si="101"/>
        <v>96.391596829143083</v>
      </c>
      <c r="I889" s="118">
        <f t="shared" si="97"/>
        <v>21.206151302411477</v>
      </c>
      <c r="J889" s="43">
        <v>41.425063281574673</v>
      </c>
      <c r="K889" s="43">
        <v>0.63075847149198072</v>
      </c>
      <c r="L889" s="45">
        <f t="shared" si="98"/>
        <v>3.9775173742400464E-2</v>
      </c>
    </row>
    <row r="890" spans="1:12" x14ac:dyDescent="0.25">
      <c r="A890" s="92">
        <f t="shared" si="102"/>
        <v>7</v>
      </c>
      <c r="B890" s="46" t="s">
        <v>1027</v>
      </c>
      <c r="C890" s="30">
        <v>8035.65</v>
      </c>
      <c r="D890" s="30"/>
      <c r="E890" s="30"/>
      <c r="F890" s="46">
        <f t="shared" si="99"/>
        <v>8035.65</v>
      </c>
      <c r="G890" s="45">
        <f t="shared" si="100"/>
        <v>4.3556271912900138E-2</v>
      </c>
      <c r="H890" s="254">
        <f t="shared" si="101"/>
        <v>192.97170708291276</v>
      </c>
      <c r="I890" s="118">
        <f t="shared" si="97"/>
        <v>42.453775558240807</v>
      </c>
      <c r="J890" s="43">
        <v>82.931141722161868</v>
      </c>
      <c r="K890" s="43">
        <v>1.2627505198048121</v>
      </c>
      <c r="L890" s="45">
        <f t="shared" si="98"/>
        <v>3.9775173742400458E-2</v>
      </c>
    </row>
    <row r="891" spans="1:12" ht="13" x14ac:dyDescent="0.3">
      <c r="A891" s="92">
        <f t="shared" si="102"/>
        <v>8</v>
      </c>
      <c r="B891" s="28" t="s">
        <v>1028</v>
      </c>
      <c r="C891" s="30">
        <v>4255.7299999999996</v>
      </c>
      <c r="D891" s="30"/>
      <c r="E891" s="30">
        <v>76.8</v>
      </c>
      <c r="F891" s="46">
        <f t="shared" si="99"/>
        <v>4332.53</v>
      </c>
      <c r="G891" s="45">
        <f t="shared" si="100"/>
        <v>2.3483956462862023E-2</v>
      </c>
      <c r="H891" s="254">
        <f t="shared" si="101"/>
        <v>104.04332071306391</v>
      </c>
      <c r="I891" s="118">
        <f t="shared" si="97"/>
        <v>22.88953055687406</v>
      </c>
      <c r="J891" s="43">
        <v>44.71345310528929</v>
      </c>
      <c r="K891" s="43">
        <v>0.68082911893498876</v>
      </c>
      <c r="L891" s="45">
        <f t="shared" si="98"/>
        <v>3.9775173742400458E-2</v>
      </c>
    </row>
    <row r="892" spans="1:12" x14ac:dyDescent="0.25">
      <c r="A892" s="92">
        <f t="shared" si="102"/>
        <v>9</v>
      </c>
      <c r="B892" s="46" t="s">
        <v>1029</v>
      </c>
      <c r="C892" s="30">
        <v>3910.03</v>
      </c>
      <c r="D892" s="30"/>
      <c r="E892" s="30">
        <v>129.5</v>
      </c>
      <c r="F892" s="46">
        <f t="shared" si="99"/>
        <v>4039.53</v>
      </c>
      <c r="G892" s="45">
        <f t="shared" si="100"/>
        <v>2.1895785291832958E-2</v>
      </c>
      <c r="H892" s="254">
        <f t="shared" si="101"/>
        <v>97.007087156936734</v>
      </c>
      <c r="I892" s="118">
        <f t="shared" si="97"/>
        <v>21.341559174526083</v>
      </c>
      <c r="J892" s="43">
        <v>41.689575195649951</v>
      </c>
      <c r="K892" s="43">
        <v>0.63478606052617192</v>
      </c>
      <c r="L892" s="45">
        <f t="shared" si="98"/>
        <v>3.9775173742400464E-2</v>
      </c>
    </row>
    <row r="893" spans="1:12" x14ac:dyDescent="0.25">
      <c r="A893" s="92">
        <f t="shared" si="102"/>
        <v>10</v>
      </c>
      <c r="B893" s="46" t="s">
        <v>1030</v>
      </c>
      <c r="C893" s="30">
        <v>280.39999999999998</v>
      </c>
      <c r="D893" s="30"/>
      <c r="E893" s="30">
        <v>30.9</v>
      </c>
      <c r="F893" s="46">
        <f t="shared" si="99"/>
        <v>311.29999999999995</v>
      </c>
      <c r="G893" s="45">
        <f t="shared" si="100"/>
        <v>1.6873641144755946E-3</v>
      </c>
      <c r="H893" s="254">
        <f t="shared" si="101"/>
        <v>7.4756979727726733</v>
      </c>
      <c r="I893" s="118">
        <f t="shared" si="97"/>
        <v>1.6446535540099882</v>
      </c>
      <c r="J893" s="43">
        <v>3.212741273961532</v>
      </c>
      <c r="K893" s="43">
        <v>4.8918785265067294E-2</v>
      </c>
      <c r="L893" s="45">
        <f t="shared" si="98"/>
        <v>3.9775173742400458E-2</v>
      </c>
    </row>
    <row r="894" spans="1:12" x14ac:dyDescent="0.25">
      <c r="A894" s="92">
        <f t="shared" si="102"/>
        <v>11</v>
      </c>
      <c r="B894" s="46" t="s">
        <v>1031</v>
      </c>
      <c r="C894" s="30">
        <v>309.10000000000002</v>
      </c>
      <c r="D894" s="30"/>
      <c r="E894" s="30"/>
      <c r="F894" s="46">
        <f t="shared" si="99"/>
        <v>309.10000000000002</v>
      </c>
      <c r="G894" s="45">
        <f t="shared" si="100"/>
        <v>1.6754392797443186E-3</v>
      </c>
      <c r="H894" s="254">
        <f t="shared" si="101"/>
        <v>7.4228661849792283</v>
      </c>
      <c r="I894" s="118">
        <f t="shared" si="97"/>
        <v>1.6330305606954303</v>
      </c>
      <c r="J894" s="43">
        <v>3.1900363886331826</v>
      </c>
      <c r="K894" s="43">
        <v>4.8573069468141029E-2</v>
      </c>
      <c r="L894" s="45">
        <f t="shared" si="98"/>
        <v>3.9775173742400451E-2</v>
      </c>
    </row>
    <row r="895" spans="1:12" x14ac:dyDescent="0.25">
      <c r="A895" s="92">
        <f t="shared" si="102"/>
        <v>12</v>
      </c>
      <c r="B895" s="46" t="s">
        <v>1032</v>
      </c>
      <c r="C895" s="30">
        <v>529.20000000000005</v>
      </c>
      <c r="D895" s="30"/>
      <c r="E895" s="30"/>
      <c r="F895" s="46">
        <f t="shared" si="99"/>
        <v>529.20000000000005</v>
      </c>
      <c r="G895" s="45">
        <f t="shared" si="100"/>
        <v>2.8684647908142785E-3</v>
      </c>
      <c r="H895" s="254">
        <f t="shared" si="101"/>
        <v>12.708446409223578</v>
      </c>
      <c r="I895" s="118">
        <f t="shared" si="97"/>
        <v>2.7958582100291873</v>
      </c>
      <c r="J895" s="43">
        <v>5.4615569617103858</v>
      </c>
      <c r="K895" s="43">
        <v>8.3160363515173835E-2</v>
      </c>
      <c r="L895" s="45">
        <f t="shared" si="98"/>
        <v>3.9775173742400458E-2</v>
      </c>
    </row>
    <row r="896" spans="1:12" x14ac:dyDescent="0.25">
      <c r="A896" s="92">
        <f t="shared" si="102"/>
        <v>13</v>
      </c>
      <c r="B896" s="46" t="s">
        <v>1033</v>
      </c>
      <c r="C896" s="30">
        <v>4612.71</v>
      </c>
      <c r="D896" s="30">
        <v>38.799999999999997</v>
      </c>
      <c r="E896" s="30">
        <v>58.7</v>
      </c>
      <c r="F896" s="46">
        <f t="shared" si="99"/>
        <v>4710.21</v>
      </c>
      <c r="G896" s="45">
        <f t="shared" si="100"/>
        <v>2.5531125363456766E-2</v>
      </c>
      <c r="H896" s="254">
        <f t="shared" si="101"/>
        <v>113.11309781025885</v>
      </c>
      <c r="I896" s="118">
        <f t="shared" si="97"/>
        <v>24.884881518256947</v>
      </c>
      <c r="J896" s="43">
        <v>48.611262692021683</v>
      </c>
      <c r="K896" s="43">
        <v>0.74017909265458603</v>
      </c>
      <c r="L896" s="45">
        <f t="shared" si="98"/>
        <v>3.9775173742400458E-2</v>
      </c>
    </row>
    <row r="897" spans="1:12" x14ac:dyDescent="0.25">
      <c r="A897" s="92">
        <f t="shared" si="102"/>
        <v>14</v>
      </c>
      <c r="B897" s="46" t="s">
        <v>1034</v>
      </c>
      <c r="C897" s="30">
        <v>337.4</v>
      </c>
      <c r="D897" s="30"/>
      <c r="E897" s="30"/>
      <c r="F897" s="46">
        <f t="shared" si="99"/>
        <v>337.4</v>
      </c>
      <c r="G897" s="45">
        <f t="shared" si="100"/>
        <v>1.8288360174239179E-3</v>
      </c>
      <c r="H897" s="254">
        <f t="shared" si="101"/>
        <v>8.1024750915949255</v>
      </c>
      <c r="I897" s="118">
        <f t="shared" si="97"/>
        <v>1.7825445201508836</v>
      </c>
      <c r="J897" s="43">
        <v>3.4821037771751397</v>
      </c>
      <c r="K897" s="43">
        <v>5.3020231764965321E-2</v>
      </c>
      <c r="L897" s="45">
        <f t="shared" si="98"/>
        <v>3.9775173742400458E-2</v>
      </c>
    </row>
    <row r="898" spans="1:12" x14ac:dyDescent="0.25">
      <c r="A898" s="92">
        <f t="shared" si="102"/>
        <v>15</v>
      </c>
      <c r="B898" s="46" t="s">
        <v>1035</v>
      </c>
      <c r="C898" s="30">
        <v>344.8</v>
      </c>
      <c r="D898" s="30"/>
      <c r="E898" s="30"/>
      <c r="F898" s="46">
        <f t="shared" si="99"/>
        <v>344.8</v>
      </c>
      <c r="G898" s="45">
        <f t="shared" si="100"/>
        <v>1.8689468251563929E-3</v>
      </c>
      <c r="H898" s="254">
        <f t="shared" si="101"/>
        <v>8.2801820141728832</v>
      </c>
      <c r="I898" s="118">
        <f t="shared" si="97"/>
        <v>1.8216400431180344</v>
      </c>
      <c r="J898" s="43">
        <v>3.5584747550977722</v>
      </c>
      <c r="K898" s="43">
        <v>5.4183093990990062E-2</v>
      </c>
      <c r="L898" s="45">
        <f t="shared" si="98"/>
        <v>3.9775173742400464E-2</v>
      </c>
    </row>
    <row r="899" spans="1:12" x14ac:dyDescent="0.25">
      <c r="A899" s="92">
        <f t="shared" si="102"/>
        <v>16</v>
      </c>
      <c r="B899" s="46" t="s">
        <v>1036</v>
      </c>
      <c r="C899" s="30">
        <v>338.65</v>
      </c>
      <c r="D899" s="30"/>
      <c r="E899" s="30"/>
      <c r="F899" s="46">
        <f t="shared" si="99"/>
        <v>338.65</v>
      </c>
      <c r="G899" s="45">
        <f t="shared" si="100"/>
        <v>1.8356114917030522E-3</v>
      </c>
      <c r="H899" s="254">
        <f t="shared" si="101"/>
        <v>8.1324931528412012</v>
      </c>
      <c r="I899" s="118">
        <f t="shared" si="97"/>
        <v>1.7891484936250643</v>
      </c>
      <c r="J899" s="43">
        <v>3.4950042802026116</v>
      </c>
      <c r="K899" s="43">
        <v>5.3216661195037061E-2</v>
      </c>
      <c r="L899" s="45">
        <f t="shared" si="98"/>
        <v>3.9775173742400458E-2</v>
      </c>
    </row>
    <row r="900" spans="1:12" x14ac:dyDescent="0.25">
      <c r="A900" s="92">
        <f t="shared" si="102"/>
        <v>17</v>
      </c>
      <c r="B900" s="46" t="s">
        <v>1037</v>
      </c>
      <c r="C900" s="30">
        <v>344.1</v>
      </c>
      <c r="D900" s="30"/>
      <c r="E900" s="30"/>
      <c r="F900" s="46">
        <f t="shared" si="99"/>
        <v>344.1</v>
      </c>
      <c r="G900" s="45">
        <f t="shared" si="100"/>
        <v>1.8651525595600777E-3</v>
      </c>
      <c r="H900" s="254">
        <f t="shared" si="101"/>
        <v>8.2633718998749668</v>
      </c>
      <c r="I900" s="118">
        <f t="shared" si="97"/>
        <v>1.8179418179724927</v>
      </c>
      <c r="J900" s="43">
        <v>3.551250473402388</v>
      </c>
      <c r="K900" s="43">
        <v>5.4073093510149876E-2</v>
      </c>
      <c r="L900" s="45">
        <f t="shared" si="98"/>
        <v>3.9775173742400458E-2</v>
      </c>
    </row>
    <row r="901" spans="1:12" x14ac:dyDescent="0.25">
      <c r="A901" s="92">
        <f t="shared" si="102"/>
        <v>18</v>
      </c>
      <c r="B901" s="46" t="s">
        <v>1038</v>
      </c>
      <c r="C901" s="30">
        <v>340.9</v>
      </c>
      <c r="D901" s="30"/>
      <c r="E901" s="30"/>
      <c r="F901" s="46">
        <f t="shared" si="99"/>
        <v>340.9</v>
      </c>
      <c r="G901" s="45">
        <f t="shared" si="100"/>
        <v>1.8478073454054938E-3</v>
      </c>
      <c r="H901" s="254">
        <f t="shared" si="101"/>
        <v>8.1865256630844989</v>
      </c>
      <c r="I901" s="118">
        <f t="shared" si="97"/>
        <v>1.8010356458785897</v>
      </c>
      <c r="J901" s="43">
        <v>3.5182251856520601</v>
      </c>
      <c r="K901" s="43">
        <v>5.3570234169166203E-2</v>
      </c>
      <c r="L901" s="45">
        <f t="shared" si="98"/>
        <v>3.9775173742400458E-2</v>
      </c>
    </row>
    <row r="902" spans="1:12" x14ac:dyDescent="0.25">
      <c r="A902" s="92">
        <f t="shared" si="102"/>
        <v>19</v>
      </c>
      <c r="B902" s="46" t="s">
        <v>1039</v>
      </c>
      <c r="C902" s="30">
        <v>346</v>
      </c>
      <c r="D902" s="30"/>
      <c r="E902" s="30"/>
      <c r="F902" s="46">
        <f t="shared" si="99"/>
        <v>346</v>
      </c>
      <c r="G902" s="45">
        <f t="shared" si="100"/>
        <v>1.8754512804643618E-3</v>
      </c>
      <c r="H902" s="254">
        <f t="shared" si="101"/>
        <v>8.3089993529693071</v>
      </c>
      <c r="I902" s="118">
        <f t="shared" si="97"/>
        <v>1.8279798576532476</v>
      </c>
      <c r="J902" s="43">
        <v>3.5708592380041448</v>
      </c>
      <c r="K902" s="43">
        <v>5.4371666243858932E-2</v>
      </c>
      <c r="L902" s="45">
        <f t="shared" si="98"/>
        <v>3.9775173742400458E-2</v>
      </c>
    </row>
    <row r="903" spans="1:12" x14ac:dyDescent="0.25">
      <c r="A903" s="92">
        <f t="shared" si="102"/>
        <v>20</v>
      </c>
      <c r="B903" s="46" t="s">
        <v>1040</v>
      </c>
      <c r="C903" s="30">
        <v>343.4</v>
      </c>
      <c r="D903" s="30"/>
      <c r="E903" s="30"/>
      <c r="F903" s="46">
        <f t="shared" si="99"/>
        <v>343.4</v>
      </c>
      <c r="G903" s="45">
        <f t="shared" si="100"/>
        <v>1.8613582939637624E-3</v>
      </c>
      <c r="H903" s="254">
        <f t="shared" si="101"/>
        <v>8.2465617855770521</v>
      </c>
      <c r="I903" s="118">
        <f t="shared" si="97"/>
        <v>1.8142435928269516</v>
      </c>
      <c r="J903" s="43">
        <v>3.5440261917070037</v>
      </c>
      <c r="K903" s="43">
        <v>5.396309302930969E-2</v>
      </c>
      <c r="L903" s="45">
        <f t="shared" si="98"/>
        <v>3.9775173742400458E-2</v>
      </c>
    </row>
    <row r="904" spans="1:12" x14ac:dyDescent="0.25">
      <c r="A904" s="92">
        <f t="shared" si="102"/>
        <v>21</v>
      </c>
      <c r="B904" s="46" t="s">
        <v>2426</v>
      </c>
      <c r="C904" s="30">
        <v>345.5</v>
      </c>
      <c r="D904" s="30"/>
      <c r="E904" s="30"/>
      <c r="F904" s="46">
        <f t="shared" si="99"/>
        <v>345.5</v>
      </c>
      <c r="G904" s="45">
        <f t="shared" si="100"/>
        <v>1.8727410907527079E-3</v>
      </c>
      <c r="H904" s="254">
        <f t="shared" si="101"/>
        <v>8.2969921284707961</v>
      </c>
      <c r="I904" s="118">
        <f t="shared" si="97"/>
        <v>1.8253382682635753</v>
      </c>
      <c r="J904" s="43">
        <v>3.565699036793156</v>
      </c>
      <c r="K904" s="43">
        <v>5.4293094471830235E-2</v>
      </c>
      <c r="L904" s="45">
        <f t="shared" si="98"/>
        <v>3.9775173742400458E-2</v>
      </c>
    </row>
    <row r="905" spans="1:12" x14ac:dyDescent="0.25">
      <c r="A905" s="92">
        <f t="shared" si="102"/>
        <v>22</v>
      </c>
      <c r="B905" s="46" t="s">
        <v>2427</v>
      </c>
      <c r="C905" s="30">
        <v>341.7</v>
      </c>
      <c r="D905" s="30"/>
      <c r="E905" s="30"/>
      <c r="F905" s="46">
        <f t="shared" si="99"/>
        <v>341.7</v>
      </c>
      <c r="G905" s="45">
        <f t="shared" si="100"/>
        <v>1.8521436489441398E-3</v>
      </c>
      <c r="H905" s="254">
        <f t="shared" si="101"/>
        <v>8.2057372222821172</v>
      </c>
      <c r="I905" s="118">
        <f t="shared" si="97"/>
        <v>1.8052621889020657</v>
      </c>
      <c r="J905" s="43">
        <v>3.5264815075896423</v>
      </c>
      <c r="K905" s="43">
        <v>5.369594900441213E-2</v>
      </c>
      <c r="L905" s="45">
        <f t="shared" si="98"/>
        <v>3.9775173742400464E-2</v>
      </c>
    </row>
    <row r="906" spans="1:12" x14ac:dyDescent="0.25">
      <c r="A906" s="92">
        <f t="shared" si="102"/>
        <v>23</v>
      </c>
      <c r="B906" s="46" t="s">
        <v>2428</v>
      </c>
      <c r="C906" s="30">
        <v>346.5</v>
      </c>
      <c r="D906" s="30"/>
      <c r="E906" s="30"/>
      <c r="F906" s="46">
        <f t="shared" si="99"/>
        <v>346.5</v>
      </c>
      <c r="G906" s="45">
        <f t="shared" si="100"/>
        <v>1.8781614701760155E-3</v>
      </c>
      <c r="H906" s="254">
        <f t="shared" si="101"/>
        <v>8.3210065774678181</v>
      </c>
      <c r="I906" s="118">
        <f t="shared" si="97"/>
        <v>1.8306214470429201</v>
      </c>
      <c r="J906" s="43">
        <v>3.5760194392151337</v>
      </c>
      <c r="K906" s="43">
        <v>5.445023801588763E-2</v>
      </c>
      <c r="L906" s="45">
        <f t="shared" si="98"/>
        <v>3.9775173742400464E-2</v>
      </c>
    </row>
    <row r="907" spans="1:12" x14ac:dyDescent="0.25">
      <c r="A907" s="92">
        <f t="shared" si="102"/>
        <v>24</v>
      </c>
      <c r="B907" s="46" t="s">
        <v>2429</v>
      </c>
      <c r="C907" s="30">
        <v>77.5</v>
      </c>
      <c r="D907" s="30"/>
      <c r="E907" s="30"/>
      <c r="F907" s="46">
        <f t="shared" si="99"/>
        <v>77.5</v>
      </c>
      <c r="G907" s="45">
        <f t="shared" si="100"/>
        <v>4.2007940530632378E-4</v>
      </c>
      <c r="H907" s="254">
        <f t="shared" si="101"/>
        <v>1.8611197972691367</v>
      </c>
      <c r="I907" s="118">
        <f t="shared" si="97"/>
        <v>0.40944635539921009</v>
      </c>
      <c r="J907" s="43">
        <v>0.79983118770324046</v>
      </c>
      <c r="K907" s="43">
        <v>1.2178624664448171E-2</v>
      </c>
      <c r="L907" s="45">
        <f t="shared" si="98"/>
        <v>3.9775173742400464E-2</v>
      </c>
    </row>
    <row r="908" spans="1:12" x14ac:dyDescent="0.25">
      <c r="A908" s="92">
        <f t="shared" si="102"/>
        <v>25</v>
      </c>
      <c r="B908" s="46" t="s">
        <v>2430</v>
      </c>
      <c r="C908" s="30">
        <v>176.7</v>
      </c>
      <c r="D908" s="30"/>
      <c r="E908" s="30"/>
      <c r="F908" s="46">
        <f t="shared" si="99"/>
        <v>176.7</v>
      </c>
      <c r="G908" s="45">
        <f t="shared" si="100"/>
        <v>9.5778104409841816E-4</v>
      </c>
      <c r="H908" s="254">
        <f t="shared" si="101"/>
        <v>4.2433531377736315</v>
      </c>
      <c r="I908" s="118">
        <f t="shared" si="97"/>
        <v>0.93353769031019895</v>
      </c>
      <c r="J908" s="43">
        <v>1.8236151079633882</v>
      </c>
      <c r="K908" s="43">
        <v>2.776726423494183E-2</v>
      </c>
      <c r="L908" s="45">
        <f t="shared" si="98"/>
        <v>3.9775173742400464E-2</v>
      </c>
    </row>
    <row r="909" spans="1:12" x14ac:dyDescent="0.25">
      <c r="A909" s="92">
        <f t="shared" si="102"/>
        <v>26</v>
      </c>
      <c r="B909" s="46" t="s">
        <v>1158</v>
      </c>
      <c r="C909" s="30">
        <v>3973.8</v>
      </c>
      <c r="D909" s="30"/>
      <c r="E909" s="30">
        <v>282.60000000000002</v>
      </c>
      <c r="F909" s="46">
        <f t="shared" si="99"/>
        <v>4256.4000000000005</v>
      </c>
      <c r="G909" s="45">
        <f t="shared" si="100"/>
        <v>2.3071302977365635E-2</v>
      </c>
      <c r="H909" s="254">
        <f t="shared" si="101"/>
        <v>102.21510071092069</v>
      </c>
      <c r="I909" s="118">
        <f t="shared" si="97"/>
        <v>22.487322156402552</v>
      </c>
      <c r="J909" s="43">
        <v>43.927760868904166</v>
      </c>
      <c r="K909" s="43">
        <v>0.66886578092589943</v>
      </c>
      <c r="L909" s="45">
        <f t="shared" si="98"/>
        <v>3.9775173742400458E-2</v>
      </c>
    </row>
    <row r="910" spans="1:12" x14ac:dyDescent="0.25">
      <c r="A910" s="92">
        <f t="shared" si="102"/>
        <v>27</v>
      </c>
      <c r="B910" s="46" t="s">
        <v>1159</v>
      </c>
      <c r="C910" s="30">
        <v>2318.1999999999998</v>
      </c>
      <c r="D910" s="30"/>
      <c r="E910" s="30"/>
      <c r="F910" s="46">
        <f t="shared" si="99"/>
        <v>2318.1999999999998</v>
      </c>
      <c r="G910" s="45">
        <f t="shared" si="100"/>
        <v>1.2565523579111223E-2</v>
      </c>
      <c r="H910" s="254">
        <f t="shared" si="101"/>
        <v>55.670295664894354</v>
      </c>
      <c r="I910" s="118">
        <f t="shared" si="97"/>
        <v>12.247465046276758</v>
      </c>
      <c r="J910" s="43">
        <v>23.92475689462777</v>
      </c>
      <c r="K910" s="43">
        <v>0.36429016383385476</v>
      </c>
      <c r="L910" s="45">
        <f t="shared" si="98"/>
        <v>3.9775173742400464E-2</v>
      </c>
    </row>
    <row r="911" spans="1:12" x14ac:dyDescent="0.25">
      <c r="A911" s="92">
        <f t="shared" si="102"/>
        <v>28</v>
      </c>
      <c r="B911" s="46" t="s">
        <v>1160</v>
      </c>
      <c r="C911" s="30">
        <v>19972.8</v>
      </c>
      <c r="D911" s="30">
        <v>200.6</v>
      </c>
      <c r="E911" s="30">
        <v>2292.4</v>
      </c>
      <c r="F911" s="46">
        <f t="shared" si="99"/>
        <v>22465.8</v>
      </c>
      <c r="G911" s="45">
        <f t="shared" si="100"/>
        <v>0.12177316004813947</v>
      </c>
      <c r="H911" s="254">
        <f t="shared" si="101"/>
        <v>539.50380827727702</v>
      </c>
      <c r="I911" s="118">
        <f t="shared" si="97"/>
        <v>118.69083782100094</v>
      </c>
      <c r="J911" s="43">
        <v>231.85609673165754</v>
      </c>
      <c r="K911" s="43">
        <v>3.5303554320846415</v>
      </c>
      <c r="L911" s="45">
        <f t="shared" si="98"/>
        <v>3.9775173742400458E-2</v>
      </c>
    </row>
    <row r="912" spans="1:12" ht="13" x14ac:dyDescent="0.3">
      <c r="A912" s="92">
        <f t="shared" si="102"/>
        <v>29</v>
      </c>
      <c r="B912" s="28" t="s">
        <v>1161</v>
      </c>
      <c r="C912" s="32">
        <v>4510.8999999999996</v>
      </c>
      <c r="D912" s="30"/>
      <c r="E912" s="30"/>
      <c r="F912" s="46">
        <f t="shared" si="99"/>
        <v>4510.8999999999996</v>
      </c>
      <c r="G912" s="45">
        <f t="shared" si="100"/>
        <v>2.4450789540597366E-2</v>
      </c>
      <c r="H912" s="254">
        <f t="shared" si="101"/>
        <v>108.32677798066256</v>
      </c>
      <c r="I912" s="118">
        <f t="shared" si="97"/>
        <v>23.831891155745762</v>
      </c>
      <c r="J912" s="43">
        <v>46.554303285297387</v>
      </c>
      <c r="K912" s="43">
        <v>0.7088588128885065</v>
      </c>
      <c r="L912" s="45">
        <f t="shared" si="98"/>
        <v>3.9775173742400458E-2</v>
      </c>
    </row>
    <row r="913" spans="1:12" x14ac:dyDescent="0.25">
      <c r="A913" s="92">
        <f t="shared" si="102"/>
        <v>30</v>
      </c>
      <c r="B913" s="46" t="s">
        <v>1162</v>
      </c>
      <c r="C913" s="30">
        <v>3364.6</v>
      </c>
      <c r="D913" s="30">
        <v>242</v>
      </c>
      <c r="E913" s="30">
        <v>228.7</v>
      </c>
      <c r="F913" s="46">
        <f t="shared" si="99"/>
        <v>3835.2999999999997</v>
      </c>
      <c r="G913" s="45">
        <f t="shared" si="100"/>
        <v>2.0788781202210883E-2</v>
      </c>
      <c r="H913" s="254">
        <f t="shared" si="101"/>
        <v>92.10261623827509</v>
      </c>
      <c r="I913" s="118">
        <f t="shared" si="97"/>
        <v>20.26257557242052</v>
      </c>
      <c r="J913" s="43">
        <v>39.581839409009518</v>
      </c>
      <c r="K913" s="43">
        <v>0.60269263452332988</v>
      </c>
      <c r="L913" s="45">
        <f t="shared" si="98"/>
        <v>3.9775173742400458E-2</v>
      </c>
    </row>
    <row r="914" spans="1:12" x14ac:dyDescent="0.25">
      <c r="A914" s="92">
        <f t="shared" si="102"/>
        <v>31</v>
      </c>
      <c r="B914" s="46" t="s">
        <v>1163</v>
      </c>
      <c r="C914" s="30">
        <v>3738.09</v>
      </c>
      <c r="D914" s="30"/>
      <c r="E914" s="30">
        <v>73</v>
      </c>
      <c r="F914" s="46">
        <f t="shared" si="99"/>
        <v>3811.09</v>
      </c>
      <c r="G914" s="45">
        <f t="shared" si="100"/>
        <v>2.0657553816372614E-2</v>
      </c>
      <c r="H914" s="254">
        <f t="shared" si="101"/>
        <v>91.521226428057219</v>
      </c>
      <c r="I914" s="118">
        <f t="shared" si="97"/>
        <v>20.134669814172589</v>
      </c>
      <c r="J914" s="43">
        <v>39.331982466373454</v>
      </c>
      <c r="K914" s="43">
        <v>0.59888818932170029</v>
      </c>
      <c r="L914" s="45">
        <f t="shared" si="98"/>
        <v>3.9775173742400458E-2</v>
      </c>
    </row>
    <row r="915" spans="1:12" x14ac:dyDescent="0.25">
      <c r="A915" s="92">
        <f t="shared" si="102"/>
        <v>32</v>
      </c>
      <c r="B915" s="46" t="s">
        <v>1164</v>
      </c>
      <c r="C915" s="30">
        <v>4404.33</v>
      </c>
      <c r="D915" s="30"/>
      <c r="E915" s="30"/>
      <c r="F915" s="46">
        <f t="shared" si="99"/>
        <v>4404.33</v>
      </c>
      <c r="G915" s="45">
        <f t="shared" si="100"/>
        <v>2.3873139705455498E-2</v>
      </c>
      <c r="H915" s="254">
        <f t="shared" si="101"/>
        <v>105.76755815105003</v>
      </c>
      <c r="I915" s="118">
        <f t="shared" si="97"/>
        <v>23.268862793231005</v>
      </c>
      <c r="J915" s="43">
        <v>45.454457999187269</v>
      </c>
      <c r="K915" s="43">
        <v>0.69211202539830985</v>
      </c>
      <c r="L915" s="45">
        <f t="shared" si="98"/>
        <v>3.9775173742400458E-2</v>
      </c>
    </row>
    <row r="916" spans="1:12" ht="13" x14ac:dyDescent="0.3">
      <c r="A916" s="92">
        <f t="shared" si="102"/>
        <v>33</v>
      </c>
      <c r="B916" s="28" t="s">
        <v>1165</v>
      </c>
      <c r="C916" s="30">
        <v>2676.4</v>
      </c>
      <c r="D916" s="30"/>
      <c r="E916" s="30"/>
      <c r="F916" s="46">
        <f t="shared" si="99"/>
        <v>2676.4</v>
      </c>
      <c r="G916" s="45">
        <f t="shared" si="100"/>
        <v>1.4507103488539936E-2</v>
      </c>
      <c r="H916" s="254">
        <f t="shared" si="101"/>
        <v>64.272271295627334</v>
      </c>
      <c r="I916" s="118">
        <f t="shared" si="97"/>
        <v>14.139899685038014</v>
      </c>
      <c r="J916" s="43">
        <v>27.621525042180039</v>
      </c>
      <c r="K916" s="43">
        <v>0.42057898131521398</v>
      </c>
      <c r="L916" s="45">
        <f t="shared" ref="L916:L947" si="103">(H916+I916+J916+K916)/F916</f>
        <v>3.9775173742400464E-2</v>
      </c>
    </row>
    <row r="917" spans="1:12" x14ac:dyDescent="0.25">
      <c r="A917" s="92">
        <f t="shared" si="102"/>
        <v>34</v>
      </c>
      <c r="B917" s="46" t="s">
        <v>1166</v>
      </c>
      <c r="C917" s="30">
        <v>1241.5999999999999</v>
      </c>
      <c r="D917" s="30"/>
      <c r="E917" s="30"/>
      <c r="F917" s="46">
        <f t="shared" si="99"/>
        <v>1241.5999999999999</v>
      </c>
      <c r="G917" s="45">
        <f t="shared" si="100"/>
        <v>6.7299430919784721E-3</v>
      </c>
      <c r="H917" s="254">
        <f t="shared" si="101"/>
        <v>29.81633987470142</v>
      </c>
      <c r="I917" s="118">
        <f t="shared" si="97"/>
        <v>6.5595947724343127</v>
      </c>
      <c r="J917" s="43">
        <v>12.813811647127011</v>
      </c>
      <c r="K917" s="43">
        <v>0.19510942430166256</v>
      </c>
      <c r="L917" s="45">
        <f t="shared" si="103"/>
        <v>3.9775173742400464E-2</v>
      </c>
    </row>
    <row r="918" spans="1:12" x14ac:dyDescent="0.25">
      <c r="A918" s="92">
        <f t="shared" si="102"/>
        <v>35</v>
      </c>
      <c r="B918" s="46" t="s">
        <v>54</v>
      </c>
      <c r="C918" s="30">
        <v>7600.7</v>
      </c>
      <c r="D918" s="30"/>
      <c r="E918" s="30">
        <v>75.599999999999994</v>
      </c>
      <c r="F918" s="46">
        <f t="shared" si="99"/>
        <v>7676.3</v>
      </c>
      <c r="G918" s="45">
        <f t="shared" si="100"/>
        <v>4.1608458567134625E-2</v>
      </c>
      <c r="H918" s="254">
        <f t="shared" si="101"/>
        <v>184.34211483583323</v>
      </c>
      <c r="I918" s="118">
        <f t="shared" si="97"/>
        <v>40.555265263883314</v>
      </c>
      <c r="J918" s="43">
        <v>79.222505111824333</v>
      </c>
      <c r="K918" s="43">
        <v>1.2062809872477871</v>
      </c>
      <c r="L918" s="45">
        <f t="shared" si="103"/>
        <v>3.9775173742400458E-2</v>
      </c>
    </row>
    <row r="919" spans="1:12" x14ac:dyDescent="0.25">
      <c r="A919" s="92">
        <f t="shared" si="102"/>
        <v>36</v>
      </c>
      <c r="B919" s="46" t="s">
        <v>1167</v>
      </c>
      <c r="C919" s="30">
        <v>9475.4500000000007</v>
      </c>
      <c r="D919" s="30"/>
      <c r="E919" s="30"/>
      <c r="F919" s="46">
        <f t="shared" si="99"/>
        <v>9475.4500000000007</v>
      </c>
      <c r="G919" s="45">
        <f t="shared" si="100"/>
        <v>5.1360534206578143E-2</v>
      </c>
      <c r="H919" s="254">
        <f t="shared" si="101"/>
        <v>227.54771074882379</v>
      </c>
      <c r="I919" s="118">
        <f t="shared" si="97"/>
        <v>50.060496364741233</v>
      </c>
      <c r="J919" s="43">
        <v>97.790457129324778</v>
      </c>
      <c r="K919" s="43">
        <v>1.4890057945386506</v>
      </c>
      <c r="L919" s="45">
        <f t="shared" si="103"/>
        <v>3.9775173742400458E-2</v>
      </c>
    </row>
    <row r="920" spans="1:12" x14ac:dyDescent="0.25">
      <c r="A920" s="92">
        <f t="shared" si="102"/>
        <v>37</v>
      </c>
      <c r="B920" s="46" t="s">
        <v>1168</v>
      </c>
      <c r="C920" s="30">
        <v>4310.78</v>
      </c>
      <c r="D920" s="30"/>
      <c r="E920" s="30">
        <v>310.10000000000002</v>
      </c>
      <c r="F920" s="46">
        <f t="shared" si="99"/>
        <v>4620.88</v>
      </c>
      <c r="G920" s="45">
        <f t="shared" si="100"/>
        <v>2.5046922869572715E-2</v>
      </c>
      <c r="H920" s="254">
        <f t="shared" si="101"/>
        <v>110.96788708135495</v>
      </c>
      <c r="I920" s="118">
        <f t="shared" si="97"/>
        <v>24.412935157898087</v>
      </c>
      <c r="J920" s="43">
        <v>47.689341143666446</v>
      </c>
      <c r="K920" s="43">
        <v>0.72614145986393897</v>
      </c>
      <c r="L920" s="45">
        <f t="shared" si="103"/>
        <v>3.9775173742400451E-2</v>
      </c>
    </row>
    <row r="921" spans="1:12" x14ac:dyDescent="0.25">
      <c r="A921" s="92">
        <f t="shared" si="102"/>
        <v>38</v>
      </c>
      <c r="B921" s="46" t="s">
        <v>1169</v>
      </c>
      <c r="C921" s="30">
        <v>6507.98</v>
      </c>
      <c r="D921" s="30">
        <v>48.6</v>
      </c>
      <c r="E921" s="30"/>
      <c r="F921" s="46">
        <f t="shared" si="99"/>
        <v>6556.58</v>
      </c>
      <c r="G921" s="45">
        <f t="shared" si="100"/>
        <v>3.5539151319268859E-2</v>
      </c>
      <c r="H921" s="254">
        <f t="shared" si="101"/>
        <v>157.45265600488875</v>
      </c>
      <c r="I921" s="118">
        <f t="shared" si="97"/>
        <v>34.639584321075525</v>
      </c>
      <c r="J921" s="43">
        <v>67.666544111887902</v>
      </c>
      <c r="K921" s="43">
        <v>1.0303242180958396</v>
      </c>
      <c r="L921" s="45">
        <f t="shared" si="103"/>
        <v>3.9775173742400458E-2</v>
      </c>
    </row>
    <row r="922" spans="1:12" x14ac:dyDescent="0.25">
      <c r="A922" s="92">
        <f t="shared" si="102"/>
        <v>39</v>
      </c>
      <c r="B922" s="46" t="s">
        <v>1170</v>
      </c>
      <c r="C922" s="30">
        <v>374.3</v>
      </c>
      <c r="D922" s="30"/>
      <c r="E922" s="30"/>
      <c r="F922" s="46">
        <f t="shared" si="99"/>
        <v>374.3</v>
      </c>
      <c r="G922" s="45">
        <f t="shared" si="100"/>
        <v>2.0288480181439614E-3</v>
      </c>
      <c r="H922" s="254">
        <f t="shared" si="101"/>
        <v>8.9886082595850052</v>
      </c>
      <c r="I922" s="118">
        <f t="shared" si="97"/>
        <v>1.9774938171087011</v>
      </c>
      <c r="J922" s="43">
        <v>3.8629266265461024</v>
      </c>
      <c r="K922" s="43">
        <v>5.8818828540683238E-2</v>
      </c>
      <c r="L922" s="45">
        <f t="shared" si="103"/>
        <v>3.9775173742400458E-2</v>
      </c>
    </row>
    <row r="923" spans="1:12" x14ac:dyDescent="0.25">
      <c r="A923" s="92">
        <f t="shared" si="102"/>
        <v>40</v>
      </c>
      <c r="B923" s="46" t="s">
        <v>1171</v>
      </c>
      <c r="C923" s="30">
        <v>376.1</v>
      </c>
      <c r="D923" s="30"/>
      <c r="E923" s="30"/>
      <c r="F923" s="46">
        <f t="shared" si="99"/>
        <v>376.1</v>
      </c>
      <c r="G923" s="45">
        <f t="shared" si="100"/>
        <v>2.0386047011059145E-3</v>
      </c>
      <c r="H923" s="254">
        <f t="shared" si="101"/>
        <v>9.0318342677796437</v>
      </c>
      <c r="I923" s="118">
        <f t="shared" si="97"/>
        <v>1.9870035389115217</v>
      </c>
      <c r="J923" s="43">
        <v>3.8815033509056613</v>
      </c>
      <c r="K923" s="43">
        <v>5.9101686919986546E-2</v>
      </c>
      <c r="L923" s="45">
        <f t="shared" si="103"/>
        <v>3.9775173742400458E-2</v>
      </c>
    </row>
    <row r="924" spans="1:12" x14ac:dyDescent="0.25">
      <c r="A924" s="92">
        <f t="shared" si="102"/>
        <v>41</v>
      </c>
      <c r="B924" s="46" t="s">
        <v>1172</v>
      </c>
      <c r="C924" s="30">
        <v>382.3</v>
      </c>
      <c r="D924" s="30"/>
      <c r="E924" s="30"/>
      <c r="F924" s="46">
        <f t="shared" si="99"/>
        <v>382.3</v>
      </c>
      <c r="G924" s="45">
        <f t="shared" si="100"/>
        <v>2.0722110535304206E-3</v>
      </c>
      <c r="H924" s="254">
        <f t="shared" si="101"/>
        <v>9.180723851561174</v>
      </c>
      <c r="I924" s="118">
        <f t="shared" si="97"/>
        <v>2.0197592473434582</v>
      </c>
      <c r="J924" s="43">
        <v>3.9454898459219208</v>
      </c>
      <c r="K924" s="43">
        <v>6.007597689314239E-2</v>
      </c>
      <c r="L924" s="45">
        <f t="shared" si="103"/>
        <v>3.9775173742400458E-2</v>
      </c>
    </row>
    <row r="925" spans="1:12" x14ac:dyDescent="0.25">
      <c r="A925" s="92">
        <f t="shared" si="102"/>
        <v>42</v>
      </c>
      <c r="B925" s="46" t="s">
        <v>1173</v>
      </c>
      <c r="C925" s="30">
        <v>411</v>
      </c>
      <c r="D925" s="30"/>
      <c r="E925" s="30"/>
      <c r="F925" s="46">
        <f t="shared" si="99"/>
        <v>411</v>
      </c>
      <c r="G925" s="45">
        <f t="shared" si="100"/>
        <v>2.227775942979343E-3</v>
      </c>
      <c r="H925" s="254">
        <f t="shared" si="101"/>
        <v>9.8699385377756812</v>
      </c>
      <c r="I925" s="118">
        <f t="shared" si="97"/>
        <v>2.1713864783106498</v>
      </c>
      <c r="J925" s="43">
        <v>4.2416853954326692</v>
      </c>
      <c r="K925" s="43">
        <v>6.4585996607589652E-2</v>
      </c>
      <c r="L925" s="45">
        <f t="shared" si="103"/>
        <v>3.9775173742400464E-2</v>
      </c>
    </row>
    <row r="926" spans="1:12" x14ac:dyDescent="0.25">
      <c r="A926" s="92">
        <f t="shared" si="102"/>
        <v>43</v>
      </c>
      <c r="B926" s="46" t="s">
        <v>1174</v>
      </c>
      <c r="C926" s="30">
        <v>388.9</v>
      </c>
      <c r="D926" s="30"/>
      <c r="E926" s="30"/>
      <c r="F926" s="46">
        <f t="shared" si="99"/>
        <v>388.9</v>
      </c>
      <c r="G926" s="45">
        <f t="shared" si="100"/>
        <v>2.1079855577242493E-3</v>
      </c>
      <c r="H926" s="254">
        <f t="shared" si="101"/>
        <v>9.3392192149415134</v>
      </c>
      <c r="I926" s="118">
        <f t="shared" si="97"/>
        <v>2.0546282272871328</v>
      </c>
      <c r="J926" s="43">
        <v>4.013604501906971</v>
      </c>
      <c r="K926" s="43">
        <v>6.1113124283921204E-2</v>
      </c>
      <c r="L926" s="45">
        <f t="shared" si="103"/>
        <v>3.9775173742400458E-2</v>
      </c>
    </row>
    <row r="927" spans="1:12" x14ac:dyDescent="0.25">
      <c r="A927" s="92">
        <f t="shared" si="102"/>
        <v>44</v>
      </c>
      <c r="B927" s="46" t="s">
        <v>1175</v>
      </c>
      <c r="C927" s="30">
        <v>364.6</v>
      </c>
      <c r="D927" s="30"/>
      <c r="E927" s="30"/>
      <c r="F927" s="46">
        <f t="shared" si="99"/>
        <v>364.6</v>
      </c>
      <c r="G927" s="45">
        <f t="shared" si="100"/>
        <v>1.9762703377378794E-3</v>
      </c>
      <c r="H927" s="254">
        <f t="shared" si="101"/>
        <v>8.7556681043138997</v>
      </c>
      <c r="I927" s="118">
        <f t="shared" si="97"/>
        <v>1.9262469829490581</v>
      </c>
      <c r="J927" s="43">
        <v>3.7628187230529222</v>
      </c>
      <c r="K927" s="43">
        <v>5.7294536163326498E-2</v>
      </c>
      <c r="L927" s="45">
        <f t="shared" si="103"/>
        <v>3.9775173742400451E-2</v>
      </c>
    </row>
    <row r="928" spans="1:12" x14ac:dyDescent="0.25">
      <c r="A928" s="92">
        <f t="shared" si="102"/>
        <v>45</v>
      </c>
      <c r="B928" s="46" t="s">
        <v>1176</v>
      </c>
      <c r="C928" s="30">
        <v>133.5</v>
      </c>
      <c r="D928" s="30"/>
      <c r="E928" s="30"/>
      <c r="F928" s="46">
        <f t="shared" si="99"/>
        <v>133.5</v>
      </c>
      <c r="G928" s="45">
        <f t="shared" si="100"/>
        <v>7.2362065301153841E-4</v>
      </c>
      <c r="H928" s="254">
        <f t="shared" si="101"/>
        <v>3.2059289411023193</v>
      </c>
      <c r="I928" s="118">
        <f t="shared" si="97"/>
        <v>0.70530436704251021</v>
      </c>
      <c r="J928" s="43">
        <v>1.3777737233339691</v>
      </c>
      <c r="K928" s="43">
        <v>2.0978663131662335E-2</v>
      </c>
      <c r="L928" s="45">
        <f t="shared" si="103"/>
        <v>3.9775173742400451E-2</v>
      </c>
    </row>
    <row r="929" spans="1:12" x14ac:dyDescent="0.25">
      <c r="A929" s="92">
        <f t="shared" si="102"/>
        <v>46</v>
      </c>
      <c r="B929" s="46" t="s">
        <v>1177</v>
      </c>
      <c r="C929" s="30">
        <v>9198.7099999999991</v>
      </c>
      <c r="D929" s="30"/>
      <c r="E929" s="30"/>
      <c r="F929" s="46">
        <f t="shared" si="99"/>
        <v>9198.7099999999991</v>
      </c>
      <c r="G929" s="45">
        <f t="shared" si="100"/>
        <v>4.9860498404972045E-2</v>
      </c>
      <c r="H929" s="254">
        <f t="shared" si="101"/>
        <v>220.90195213338814</v>
      </c>
      <c r="I929" s="118">
        <f t="shared" si="97"/>
        <v>48.59842946934539</v>
      </c>
      <c r="J929" s="43">
        <v>94.93438896306678</v>
      </c>
      <c r="K929" s="43">
        <v>1.4455178901562067</v>
      </c>
      <c r="L929" s="45">
        <f t="shared" si="103"/>
        <v>3.9775173742400464E-2</v>
      </c>
    </row>
    <row r="930" spans="1:12" x14ac:dyDescent="0.25">
      <c r="A930" s="92">
        <f t="shared" si="102"/>
        <v>47</v>
      </c>
      <c r="B930" s="46" t="s">
        <v>1188</v>
      </c>
      <c r="C930" s="30">
        <v>3168.96</v>
      </c>
      <c r="D930" s="30"/>
      <c r="E930" s="30"/>
      <c r="F930" s="46">
        <f t="shared" si="99"/>
        <v>3168.96</v>
      </c>
      <c r="G930" s="45">
        <f t="shared" si="100"/>
        <v>1.717696557728423E-2</v>
      </c>
      <c r="H930" s="254">
        <f t="shared" si="101"/>
        <v>76.100828293600046</v>
      </c>
      <c r="I930" s="118">
        <f t="shared" si="97"/>
        <v>16.74218222459201</v>
      </c>
      <c r="J930" s="43">
        <v>32.704942459149173</v>
      </c>
      <c r="K930" s="43">
        <v>0.49798160537612485</v>
      </c>
      <c r="L930" s="45">
        <f t="shared" si="103"/>
        <v>3.9775173742400458E-2</v>
      </c>
    </row>
    <row r="931" spans="1:12" x14ac:dyDescent="0.25">
      <c r="A931" s="92">
        <f t="shared" si="102"/>
        <v>48</v>
      </c>
      <c r="B931" s="46" t="s">
        <v>1189</v>
      </c>
      <c r="C931" s="30">
        <v>4196.6499999999996</v>
      </c>
      <c r="D931" s="30"/>
      <c r="E931" s="30">
        <v>69.099999999999994</v>
      </c>
      <c r="F931" s="46">
        <f t="shared" si="99"/>
        <v>4265.75</v>
      </c>
      <c r="G931" s="45">
        <f t="shared" si="100"/>
        <v>2.3121983524973556E-2</v>
      </c>
      <c r="H931" s="254">
        <f t="shared" si="101"/>
        <v>102.43963580904284</v>
      </c>
      <c r="I931" s="118">
        <f t="shared" si="97"/>
        <v>22.536719877989427</v>
      </c>
      <c r="J931" s="43">
        <v>44.024256631549655</v>
      </c>
      <c r="K931" s="43">
        <v>0.67033507306283591</v>
      </c>
      <c r="L931" s="45">
        <f t="shared" si="103"/>
        <v>3.9775173742400458E-2</v>
      </c>
    </row>
    <row r="932" spans="1:12" ht="13" x14ac:dyDescent="0.3">
      <c r="A932" s="92">
        <f t="shared" si="102"/>
        <v>49</v>
      </c>
      <c r="B932" s="28" t="s">
        <v>1190</v>
      </c>
      <c r="C932" s="30">
        <v>8277.0499999999993</v>
      </c>
      <c r="D932" s="30"/>
      <c r="E932" s="30"/>
      <c r="F932" s="46">
        <f t="shared" si="99"/>
        <v>8277.0499999999993</v>
      </c>
      <c r="G932" s="45">
        <f t="shared" si="100"/>
        <v>4.4864751505686543E-2</v>
      </c>
      <c r="H932" s="254">
        <f t="shared" si="101"/>
        <v>198.76879507079363</v>
      </c>
      <c r="I932" s="118">
        <f t="shared" si="97"/>
        <v>43.729134915574598</v>
      </c>
      <c r="J932" s="43">
        <v>85.422486866827171</v>
      </c>
      <c r="K932" s="43">
        <v>1.3006849713402673</v>
      </c>
      <c r="L932" s="45">
        <f t="shared" si="103"/>
        <v>3.9775173742400464E-2</v>
      </c>
    </row>
    <row r="933" spans="1:12" ht="13" x14ac:dyDescent="0.3">
      <c r="A933" s="92">
        <f t="shared" si="102"/>
        <v>50</v>
      </c>
      <c r="B933" s="28" t="s">
        <v>1191</v>
      </c>
      <c r="C933" s="30">
        <v>1475.3</v>
      </c>
      <c r="D933" s="30"/>
      <c r="E933" s="30"/>
      <c r="F933" s="46">
        <f t="shared" si="99"/>
        <v>1475.3</v>
      </c>
      <c r="G933" s="45">
        <f t="shared" si="100"/>
        <v>7.996685763205412E-3</v>
      </c>
      <c r="H933" s="254">
        <f t="shared" si="101"/>
        <v>35.428516605305255</v>
      </c>
      <c r="I933" s="118">
        <f t="shared" si="97"/>
        <v>7.7942736531671564</v>
      </c>
      <c r="J933" s="43">
        <v>15.225689693143105</v>
      </c>
      <c r="K933" s="43">
        <v>0.23183387054787596</v>
      </c>
      <c r="L933" s="45">
        <f t="shared" si="103"/>
        <v>3.9775173742400458E-2</v>
      </c>
    </row>
    <row r="934" spans="1:12" x14ac:dyDescent="0.25">
      <c r="A934" s="92">
        <f t="shared" si="102"/>
        <v>51</v>
      </c>
      <c r="B934" s="46" t="s">
        <v>1192</v>
      </c>
      <c r="C934" s="30">
        <v>1459.86</v>
      </c>
      <c r="D934" s="30"/>
      <c r="E934" s="30"/>
      <c r="F934" s="46">
        <f t="shared" si="99"/>
        <v>1459.86</v>
      </c>
      <c r="G934" s="45">
        <f t="shared" si="100"/>
        <v>7.9129951049095454E-3</v>
      </c>
      <c r="H934" s="254">
        <f t="shared" si="101"/>
        <v>35.057733512791245</v>
      </c>
      <c r="I934" s="118">
        <f t="shared" si="97"/>
        <v>7.7127013728140739</v>
      </c>
      <c r="J934" s="43">
        <v>15.066342679747775</v>
      </c>
      <c r="K934" s="43">
        <v>0.22940757422762972</v>
      </c>
      <c r="L934" s="45">
        <f t="shared" si="103"/>
        <v>3.9775173742400458E-2</v>
      </c>
    </row>
    <row r="935" spans="1:12" x14ac:dyDescent="0.25">
      <c r="A935" s="92">
        <f t="shared" si="102"/>
        <v>52</v>
      </c>
      <c r="B935" s="46" t="s">
        <v>1193</v>
      </c>
      <c r="C935" s="30">
        <v>411.3</v>
      </c>
      <c r="D935" s="30"/>
      <c r="E935" s="30"/>
      <c r="F935" s="46">
        <f t="shared" si="99"/>
        <v>411.3</v>
      </c>
      <c r="G935" s="45">
        <f t="shared" si="100"/>
        <v>2.2294020568063354E-3</v>
      </c>
      <c r="H935" s="254">
        <f t="shared" si="101"/>
        <v>9.8771428724747867</v>
      </c>
      <c r="I935" s="118">
        <f t="shared" si="97"/>
        <v>2.1729714319444531</v>
      </c>
      <c r="J935" s="43">
        <v>4.2447815161592626</v>
      </c>
      <c r="K935" s="43">
        <v>6.4633139670806874E-2</v>
      </c>
      <c r="L935" s="45">
        <f t="shared" si="103"/>
        <v>3.9775173742400464E-2</v>
      </c>
    </row>
    <row r="936" spans="1:12" x14ac:dyDescent="0.25">
      <c r="A936" s="92">
        <f t="shared" si="102"/>
        <v>53</v>
      </c>
      <c r="B936" s="46" t="s">
        <v>1194</v>
      </c>
      <c r="C936" s="30">
        <v>402.8</v>
      </c>
      <c r="D936" s="30"/>
      <c r="E936" s="30"/>
      <c r="F936" s="46">
        <f t="shared" si="99"/>
        <v>402.8</v>
      </c>
      <c r="G936" s="45">
        <f t="shared" si="100"/>
        <v>2.1833288317082223E-3</v>
      </c>
      <c r="H936" s="254">
        <f t="shared" si="101"/>
        <v>9.6730200560001069</v>
      </c>
      <c r="I936" s="118">
        <f t="shared" si="97"/>
        <v>2.1280644123200236</v>
      </c>
      <c r="J936" s="43">
        <v>4.157058095572455</v>
      </c>
      <c r="K936" s="43">
        <v>6.3297419546319011E-2</v>
      </c>
      <c r="L936" s="45">
        <f t="shared" si="103"/>
        <v>3.9775173742400464E-2</v>
      </c>
    </row>
    <row r="937" spans="1:12" x14ac:dyDescent="0.25">
      <c r="A937" s="92">
        <f t="shared" si="102"/>
        <v>54</v>
      </c>
      <c r="B937" s="46" t="s">
        <v>1195</v>
      </c>
      <c r="C937" s="30">
        <v>142.9</v>
      </c>
      <c r="D937" s="30"/>
      <c r="E937" s="30"/>
      <c r="F937" s="46">
        <f t="shared" si="99"/>
        <v>142.9</v>
      </c>
      <c r="G937" s="45">
        <f t="shared" si="100"/>
        <v>7.7457221959062797E-4</v>
      </c>
      <c r="H937" s="254">
        <f t="shared" si="101"/>
        <v>3.4316647616743179</v>
      </c>
      <c r="I937" s="118">
        <f t="shared" si="97"/>
        <v>0.75496624756834996</v>
      </c>
      <c r="J937" s="43">
        <v>1.4747855061005557</v>
      </c>
      <c r="K937" s="43">
        <v>2.2455812445801852E-2</v>
      </c>
      <c r="L937" s="45">
        <f t="shared" si="103"/>
        <v>3.9775173742400464E-2</v>
      </c>
    </row>
    <row r="938" spans="1:12" x14ac:dyDescent="0.25">
      <c r="A938" s="92">
        <f t="shared" si="102"/>
        <v>55</v>
      </c>
      <c r="B938" s="46" t="s">
        <v>1196</v>
      </c>
      <c r="C938" s="30">
        <v>776.7</v>
      </c>
      <c r="D938" s="30"/>
      <c r="E938" s="30"/>
      <c r="F938" s="46">
        <f t="shared" si="99"/>
        <v>776.7</v>
      </c>
      <c r="G938" s="45">
        <f t="shared" si="100"/>
        <v>4.2100086980828609E-3</v>
      </c>
      <c r="H938" s="254">
        <f t="shared" si="101"/>
        <v>18.652022535986305</v>
      </c>
      <c r="I938" s="118">
        <f t="shared" si="97"/>
        <v>4.1034449579169872</v>
      </c>
      <c r="J938" s="43">
        <v>8.0158565611497679</v>
      </c>
      <c r="K938" s="43">
        <v>0.12205339066937927</v>
      </c>
      <c r="L938" s="45">
        <f t="shared" si="103"/>
        <v>3.9775173742400458E-2</v>
      </c>
    </row>
    <row r="939" spans="1:12" x14ac:dyDescent="0.25">
      <c r="A939" s="92">
        <f t="shared" si="102"/>
        <v>56</v>
      </c>
      <c r="B939" s="46" t="s">
        <v>1197</v>
      </c>
      <c r="C939" s="30">
        <v>159.5</v>
      </c>
      <c r="D939" s="30"/>
      <c r="E939" s="30"/>
      <c r="F939" s="46">
        <f t="shared" si="99"/>
        <v>159.5</v>
      </c>
      <c r="G939" s="45">
        <f t="shared" si="100"/>
        <v>8.6455051801753084E-4</v>
      </c>
      <c r="H939" s="254">
        <f t="shared" si="101"/>
        <v>3.8303046150248683</v>
      </c>
      <c r="I939" s="118">
        <f t="shared" si="97"/>
        <v>0.84266701530547106</v>
      </c>
      <c r="J939" s="43">
        <v>1.6461041863053787</v>
      </c>
      <c r="K939" s="43">
        <v>2.5064395277154622E-2</v>
      </c>
      <c r="L939" s="45">
        <f t="shared" si="103"/>
        <v>3.9775173742400458E-2</v>
      </c>
    </row>
    <row r="940" spans="1:12" x14ac:dyDescent="0.25">
      <c r="A940" s="92">
        <f t="shared" si="102"/>
        <v>57</v>
      </c>
      <c r="B940" s="46" t="s">
        <v>1198</v>
      </c>
      <c r="C940" s="30">
        <v>8044.64</v>
      </c>
      <c r="D940" s="30"/>
      <c r="E940" s="30"/>
      <c r="F940" s="46">
        <f t="shared" si="99"/>
        <v>8044.64</v>
      </c>
      <c r="G940" s="45">
        <f t="shared" si="100"/>
        <v>4.3605001123915674E-2</v>
      </c>
      <c r="H940" s="254">
        <f t="shared" si="101"/>
        <v>193.18759697939598</v>
      </c>
      <c r="I940" s="118">
        <f t="shared" si="97"/>
        <v>42.501271335467116</v>
      </c>
      <c r="J940" s="43">
        <v>83.023922139935436</v>
      </c>
      <c r="K940" s="43">
        <v>1.2641632402658882</v>
      </c>
      <c r="L940" s="45">
        <f t="shared" si="103"/>
        <v>3.9775173742400458E-2</v>
      </c>
    </row>
    <row r="941" spans="1:12" x14ac:dyDescent="0.25">
      <c r="A941" s="92">
        <f t="shared" si="102"/>
        <v>58</v>
      </c>
      <c r="B941" s="46" t="s">
        <v>1199</v>
      </c>
      <c r="C941" s="30">
        <v>3996.29</v>
      </c>
      <c r="D941" s="30"/>
      <c r="E941" s="30"/>
      <c r="F941" s="46">
        <f t="shared" si="99"/>
        <v>3996.29</v>
      </c>
      <c r="G941" s="45">
        <f t="shared" si="100"/>
        <v>2.1661408085569146E-2</v>
      </c>
      <c r="H941" s="254">
        <f t="shared" si="101"/>
        <v>95.968702382305537</v>
      </c>
      <c r="I941" s="118">
        <f t="shared" si="97"/>
        <v>21.113114524107218</v>
      </c>
      <c r="J941" s="43">
        <v>41.24332099492365</v>
      </c>
      <c r="K941" s="43">
        <v>0.62799117368113</v>
      </c>
      <c r="L941" s="45">
        <f t="shared" si="103"/>
        <v>3.9775173742400458E-2</v>
      </c>
    </row>
    <row r="942" spans="1:12" x14ac:dyDescent="0.25">
      <c r="A942" s="92">
        <f t="shared" si="102"/>
        <v>59</v>
      </c>
      <c r="B942" s="46" t="s">
        <v>1200</v>
      </c>
      <c r="C942" s="30">
        <v>69.53</v>
      </c>
      <c r="D942" s="30"/>
      <c r="E942" s="30"/>
      <c r="F942" s="46">
        <f t="shared" si="99"/>
        <v>69.53</v>
      </c>
      <c r="G942" s="45">
        <f t="shared" si="100"/>
        <v>3.7687898130256376E-4</v>
      </c>
      <c r="H942" s="254">
        <f t="shared" si="101"/>
        <v>1.6697246387628784</v>
      </c>
      <c r="I942" s="118">
        <f t="shared" si="97"/>
        <v>0.36733942052783325</v>
      </c>
      <c r="J942" s="43">
        <v>0.71757758040008135</v>
      </c>
      <c r="K942" s="43">
        <v>1.0926190618310726E-2</v>
      </c>
      <c r="L942" s="45">
        <f t="shared" si="103"/>
        <v>3.9775173742400451E-2</v>
      </c>
    </row>
    <row r="943" spans="1:12" x14ac:dyDescent="0.25">
      <c r="A943" s="92">
        <f t="shared" si="102"/>
        <v>60</v>
      </c>
      <c r="B943" s="46" t="s">
        <v>1201</v>
      </c>
      <c r="C943" s="30">
        <v>3450.5</v>
      </c>
      <c r="D943" s="30"/>
      <c r="E943" s="30"/>
      <c r="F943" s="46">
        <f t="shared" si="99"/>
        <v>3450.5</v>
      </c>
      <c r="G943" s="45">
        <f t="shared" si="100"/>
        <v>1.8703019200122198E-2</v>
      </c>
      <c r="H943" s="254">
        <f t="shared" si="101"/>
        <v>82.861856264221373</v>
      </c>
      <c r="I943" s="118">
        <f t="shared" si="97"/>
        <v>18.229608378128702</v>
      </c>
      <c r="J943" s="43">
        <v>35.610548557032665</v>
      </c>
      <c r="K943" s="43">
        <v>0.54222379877004401</v>
      </c>
      <c r="L943" s="45">
        <f t="shared" si="103"/>
        <v>3.9775173742400458E-2</v>
      </c>
    </row>
    <row r="944" spans="1:12" x14ac:dyDescent="0.25">
      <c r="A944" s="92">
        <f t="shared" si="102"/>
        <v>61</v>
      </c>
      <c r="B944" s="46" t="s">
        <v>1202</v>
      </c>
      <c r="C944" s="30">
        <v>46</v>
      </c>
      <c r="D944" s="30"/>
      <c r="E944" s="30"/>
      <c r="F944" s="46">
        <f t="shared" si="99"/>
        <v>46</v>
      </c>
      <c r="G944" s="45">
        <f t="shared" si="100"/>
        <v>2.4933745347214056E-4</v>
      </c>
      <c r="H944" s="254">
        <f t="shared" si="101"/>
        <v>1.1046646538629714</v>
      </c>
      <c r="I944" s="118">
        <f t="shared" si="97"/>
        <v>0.2430262238498537</v>
      </c>
      <c r="J944" s="43">
        <v>0.47473851141095563</v>
      </c>
      <c r="K944" s="43">
        <v>7.2286030266402049E-3</v>
      </c>
      <c r="L944" s="45">
        <f t="shared" si="103"/>
        <v>3.9775173742400458E-2</v>
      </c>
    </row>
    <row r="945" spans="1:13" x14ac:dyDescent="0.25">
      <c r="A945" s="92">
        <f t="shared" si="102"/>
        <v>62</v>
      </c>
      <c r="B945" s="46" t="s">
        <v>1244</v>
      </c>
      <c r="C945" s="30">
        <v>3217.4</v>
      </c>
      <c r="D945" s="30"/>
      <c r="E945" s="30"/>
      <c r="F945" s="46">
        <f>C945+D945+E945</f>
        <v>3217.4</v>
      </c>
      <c r="G945" s="45">
        <f t="shared" si="100"/>
        <v>1.7439528756549243E-2</v>
      </c>
      <c r="H945" s="254">
        <f t="shared" si="101"/>
        <v>77.26408820301576</v>
      </c>
      <c r="I945" s="118">
        <f t="shared" si="97"/>
        <v>16.998099404663467</v>
      </c>
      <c r="J945" s="43">
        <v>33.204862752469758</v>
      </c>
      <c r="K945" s="43">
        <v>0.50559363865026508</v>
      </c>
      <c r="L945" s="45">
        <f t="shared" si="103"/>
        <v>3.9775173742400464E-2</v>
      </c>
    </row>
    <row r="946" spans="1:13" x14ac:dyDescent="0.25">
      <c r="A946" s="92">
        <f t="shared" si="102"/>
        <v>63</v>
      </c>
      <c r="B946" s="46" t="s">
        <v>1245</v>
      </c>
      <c r="C946" s="30">
        <v>3196.1</v>
      </c>
      <c r="D946" s="30"/>
      <c r="E946" s="30"/>
      <c r="F946" s="46">
        <f>C946+D946+E946</f>
        <v>3196.1</v>
      </c>
      <c r="G946" s="45">
        <f t="shared" si="100"/>
        <v>1.7324074674832792E-2</v>
      </c>
      <c r="H946" s="254">
        <f t="shared" si="101"/>
        <v>76.752580439379201</v>
      </c>
      <c r="I946" s="118">
        <f t="shared" si="97"/>
        <v>16.885567696663426</v>
      </c>
      <c r="J946" s="43">
        <v>32.985038180881638</v>
      </c>
      <c r="K946" s="43">
        <v>0.50224648116184256</v>
      </c>
      <c r="L946" s="45">
        <f t="shared" si="103"/>
        <v>3.9775173742400458E-2</v>
      </c>
    </row>
    <row r="947" spans="1:13" x14ac:dyDescent="0.25">
      <c r="A947" s="92">
        <f t="shared" si="102"/>
        <v>64</v>
      </c>
      <c r="B947" s="46" t="s">
        <v>1246</v>
      </c>
      <c r="C947" s="30">
        <v>1632.1</v>
      </c>
      <c r="D947" s="30"/>
      <c r="E947" s="30"/>
      <c r="F947" s="46">
        <f>C947+D947+E947</f>
        <v>1632.1</v>
      </c>
      <c r="G947" s="45">
        <f t="shared" si="100"/>
        <v>8.846601256780013E-3</v>
      </c>
      <c r="H947" s="254">
        <f t="shared" si="101"/>
        <v>39.193982208038165</v>
      </c>
      <c r="I947" s="118">
        <f t="shared" si="97"/>
        <v>8.6226760857683971</v>
      </c>
      <c r="J947" s="43">
        <v>16.843928792909146</v>
      </c>
      <c r="K947" s="43">
        <v>0.2564739782560756</v>
      </c>
      <c r="L947" s="45">
        <f t="shared" si="103"/>
        <v>3.9775173742400464E-2</v>
      </c>
    </row>
    <row r="948" spans="1:13" x14ac:dyDescent="0.25">
      <c r="A948" s="92">
        <f t="shared" si="102"/>
        <v>65</v>
      </c>
      <c r="B948" s="46" t="s">
        <v>572</v>
      </c>
      <c r="C948" s="94">
        <v>3084.1</v>
      </c>
      <c r="D948" s="48"/>
      <c r="E948" s="48">
        <v>109.7</v>
      </c>
      <c r="F948" s="46">
        <f>C948+D948+E948</f>
        <v>3193.7999999999997</v>
      </c>
      <c r="G948" s="45">
        <f t="shared" si="100"/>
        <v>1.7311607802159186E-2</v>
      </c>
      <c r="H948" s="254">
        <f t="shared" si="101"/>
        <v>76.697347206686047</v>
      </c>
      <c r="I948" s="118">
        <f t="shared" ref="I948" si="104">H948*0.22</f>
        <v>16.873416385470929</v>
      </c>
      <c r="J948" s="43">
        <v>32.961301255311092</v>
      </c>
      <c r="K948" s="43">
        <v>0.42871901689738701</v>
      </c>
      <c r="L948" s="45">
        <f t="shared" ref="L948:L949" si="105">(H948+I948+J948+K948)/F948</f>
        <v>3.9752264970995509E-2</v>
      </c>
    </row>
    <row r="949" spans="1:13" s="40" customFormat="1" ht="13" x14ac:dyDescent="0.3">
      <c r="A949" s="51"/>
      <c r="B949" s="23" t="s">
        <v>1203</v>
      </c>
      <c r="C949" s="53">
        <f>SUM(C884:C948)</f>
        <v>179704.92999999996</v>
      </c>
      <c r="D949" s="53">
        <f t="shared" ref="D949:J949" si="106">SUM(D884:D948)</f>
        <v>939.9</v>
      </c>
      <c r="E949" s="53">
        <f t="shared" si="106"/>
        <v>3844.0999999999995</v>
      </c>
      <c r="F949" s="53">
        <f t="shared" si="106"/>
        <v>184488.92999999996</v>
      </c>
      <c r="G949" s="53">
        <f t="shared" si="106"/>
        <v>0.99999999999999989</v>
      </c>
      <c r="H949" s="53">
        <f t="shared" si="106"/>
        <v>4430.3999999999987</v>
      </c>
      <c r="I949" s="53">
        <f t="shared" si="106"/>
        <v>974.68799999999976</v>
      </c>
      <c r="J949" s="53">
        <f t="shared" si="106"/>
        <v>1903.9999999999998</v>
      </c>
      <c r="K949" s="54">
        <v>28.918078265443668</v>
      </c>
      <c r="L949" s="41">
        <f t="shared" si="105"/>
        <v>3.9774777154734674E-2</v>
      </c>
    </row>
    <row r="950" spans="1:13" s="40" customFormat="1" ht="13" x14ac:dyDescent="0.3">
      <c r="A950" s="537" t="s">
        <v>1876</v>
      </c>
      <c r="B950" s="537"/>
      <c r="C950" s="537"/>
      <c r="D950" s="537"/>
      <c r="E950" s="537"/>
      <c r="F950" s="537"/>
      <c r="G950" s="537"/>
      <c r="H950" s="537"/>
      <c r="I950" s="537"/>
      <c r="J950" s="537"/>
      <c r="K950" s="537"/>
      <c r="L950" s="537"/>
    </row>
    <row r="951" spans="1:13" x14ac:dyDescent="0.25">
      <c r="A951" s="64">
        <v>1</v>
      </c>
      <c r="B951" s="46" t="s">
        <v>1205</v>
      </c>
      <c r="C951" s="46">
        <v>653.70000000000005</v>
      </c>
      <c r="D951" s="46">
        <v>37.5</v>
      </c>
      <c r="E951" s="46">
        <v>147.30000000000001</v>
      </c>
      <c r="F951" s="46">
        <f t="shared" ref="F951:F1014" si="107">C951+D951+E951</f>
        <v>838.5</v>
      </c>
      <c r="G951" s="45">
        <f t="shared" ref="G951:G1014" si="108">1/$F$1309*F951</f>
        <v>3.7917506338577042E-3</v>
      </c>
      <c r="H951" s="254">
        <f>G951*4430.4</f>
        <v>16.798972008243172</v>
      </c>
      <c r="I951" s="43">
        <f>H951*0.22</f>
        <v>3.695773841813498</v>
      </c>
      <c r="J951" s="43">
        <v>6.7687493004441981</v>
      </c>
      <c r="K951" s="118">
        <v>0.21352856019017538</v>
      </c>
      <c r="L951" s="45">
        <f t="shared" ref="L951:L1014" si="109">(H951+I951+J951+K951)/F951</f>
        <v>3.2769259046739468E-2</v>
      </c>
    </row>
    <row r="952" spans="1:13" x14ac:dyDescent="0.25">
      <c r="A952" s="65">
        <f>A951+1</f>
        <v>2</v>
      </c>
      <c r="B952" s="46" t="s">
        <v>1206</v>
      </c>
      <c r="C952" s="46">
        <v>244</v>
      </c>
      <c r="D952" s="46"/>
      <c r="E952" s="46"/>
      <c r="F952" s="46">
        <f t="shared" si="107"/>
        <v>244</v>
      </c>
      <c r="G952" s="45">
        <f t="shared" si="108"/>
        <v>1.1033836072287177E-3</v>
      </c>
      <c r="H952" s="254">
        <f t="shared" ref="H952:H1015" si="110">G952*4430.4</f>
        <v>4.8884307334661106</v>
      </c>
      <c r="I952" s="43">
        <f t="shared" ref="I952:I1015" si="111">H952*0.22</f>
        <v>1.0754547613625443</v>
      </c>
      <c r="J952" s="43">
        <v>1.9696777928543645</v>
      </c>
      <c r="K952" s="118">
        <v>6.2135919721410603E-2</v>
      </c>
      <c r="L952" s="45">
        <f t="shared" si="109"/>
        <v>3.2769259046739468E-2</v>
      </c>
      <c r="M952" s="116"/>
    </row>
    <row r="953" spans="1:13" x14ac:dyDescent="0.25">
      <c r="A953" s="65">
        <f t="shared" ref="A953:A1016" si="112">A952+1</f>
        <v>3</v>
      </c>
      <c r="B953" s="46" t="s">
        <v>1207</v>
      </c>
      <c r="C953" s="46">
        <v>279.89999999999998</v>
      </c>
      <c r="D953" s="46"/>
      <c r="E953" s="46"/>
      <c r="F953" s="46">
        <f t="shared" si="107"/>
        <v>279.89999999999998</v>
      </c>
      <c r="G953" s="45">
        <f t="shared" si="108"/>
        <v>1.2657257035381887E-3</v>
      </c>
      <c r="H953" s="254">
        <f t="shared" si="110"/>
        <v>5.6076711569555906</v>
      </c>
      <c r="I953" s="43">
        <f t="shared" si="111"/>
        <v>1.23368765453023</v>
      </c>
      <c r="J953" s="43">
        <v>2.2594787468030182</v>
      </c>
      <c r="K953" s="118">
        <v>7.1278048893536186E-2</v>
      </c>
      <c r="L953" s="45">
        <f t="shared" si="109"/>
        <v>3.2769259046739455E-2</v>
      </c>
    </row>
    <row r="954" spans="1:13" x14ac:dyDescent="0.25">
      <c r="A954" s="65">
        <f t="shared" si="112"/>
        <v>4</v>
      </c>
      <c r="B954" s="46" t="s">
        <v>1208</v>
      </c>
      <c r="C954" s="46">
        <v>107.3</v>
      </c>
      <c r="D954" s="46"/>
      <c r="E954" s="46"/>
      <c r="F954" s="46">
        <f t="shared" si="107"/>
        <v>107.3</v>
      </c>
      <c r="G954" s="45">
        <f t="shared" si="108"/>
        <v>4.8521746334279265E-4</v>
      </c>
      <c r="H954" s="254">
        <f t="shared" si="110"/>
        <v>2.1497074495939086</v>
      </c>
      <c r="I954" s="43">
        <f t="shared" si="111"/>
        <v>0.47293563891065987</v>
      </c>
      <c r="J954" s="43">
        <v>0.8661738818576773</v>
      </c>
      <c r="K954" s="118">
        <v>2.7324525352899007E-2</v>
      </c>
      <c r="L954" s="45">
        <f t="shared" si="109"/>
        <v>3.2769259046739468E-2</v>
      </c>
    </row>
    <row r="955" spans="1:13" x14ac:dyDescent="0.25">
      <c r="A955" s="65">
        <f t="shared" si="112"/>
        <v>5</v>
      </c>
      <c r="B955" s="46" t="s">
        <v>1210</v>
      </c>
      <c r="C955" s="46">
        <v>149.30000000000001</v>
      </c>
      <c r="D955" s="46"/>
      <c r="E955" s="46"/>
      <c r="F955" s="46">
        <f t="shared" si="107"/>
        <v>149.30000000000001</v>
      </c>
      <c r="G955" s="45">
        <f t="shared" si="108"/>
        <v>6.7514414983298188E-4</v>
      </c>
      <c r="H955" s="254">
        <f t="shared" si="110"/>
        <v>2.9911586414200428</v>
      </c>
      <c r="I955" s="43">
        <f t="shared" si="111"/>
        <v>0.65805490111240939</v>
      </c>
      <c r="J955" s="43">
        <v>1.205216780627691</v>
      </c>
      <c r="K955" s="118">
        <v>3.8020052518059858E-2</v>
      </c>
      <c r="L955" s="45">
        <f t="shared" si="109"/>
        <v>3.2769259046739468E-2</v>
      </c>
    </row>
    <row r="956" spans="1:13" x14ac:dyDescent="0.25">
      <c r="A956" s="65">
        <f t="shared" si="112"/>
        <v>6</v>
      </c>
      <c r="B956" s="46" t="s">
        <v>1211</v>
      </c>
      <c r="C956" s="46">
        <v>111.1</v>
      </c>
      <c r="D956" s="46">
        <v>25.8</v>
      </c>
      <c r="E956" s="46"/>
      <c r="F956" s="46">
        <f t="shared" si="107"/>
        <v>136.9</v>
      </c>
      <c r="G956" s="45">
        <f t="shared" si="108"/>
        <v>6.1907055667873555E-4</v>
      </c>
      <c r="H956" s="254">
        <f t="shared" si="110"/>
        <v>2.7427301943094697</v>
      </c>
      <c r="I956" s="43">
        <f t="shared" si="111"/>
        <v>0.60340064274808336</v>
      </c>
      <c r="J956" s="43">
        <v>1.1051184009908297</v>
      </c>
      <c r="K956" s="118">
        <v>3.4862325450250461E-2</v>
      </c>
      <c r="L956" s="45">
        <f t="shared" si="109"/>
        <v>3.2769259046739461E-2</v>
      </c>
    </row>
    <row r="957" spans="1:13" x14ac:dyDescent="0.25">
      <c r="A957" s="65">
        <f t="shared" si="112"/>
        <v>7</v>
      </c>
      <c r="B957" s="46" t="s">
        <v>1212</v>
      </c>
      <c r="C957" s="46">
        <v>131.5</v>
      </c>
      <c r="D957" s="46"/>
      <c r="E957" s="46"/>
      <c r="F957" s="46">
        <f t="shared" si="107"/>
        <v>131.5</v>
      </c>
      <c r="G957" s="45">
        <f t="shared" si="108"/>
        <v>5.9465141127285396E-4</v>
      </c>
      <c r="H957" s="254">
        <f t="shared" si="110"/>
        <v>2.634543612503252</v>
      </c>
      <c r="I957" s="43">
        <f t="shared" si="111"/>
        <v>0.57959959475071543</v>
      </c>
      <c r="J957" s="43">
        <v>1.0615271711489711</v>
      </c>
      <c r="K957" s="118">
        <v>3.3487186243301215E-2</v>
      </c>
      <c r="L957" s="45">
        <f t="shared" si="109"/>
        <v>3.2769259046739461E-2</v>
      </c>
    </row>
    <row r="958" spans="1:13" x14ac:dyDescent="0.25">
      <c r="A958" s="65">
        <f t="shared" si="112"/>
        <v>8</v>
      </c>
      <c r="B958" s="46" t="s">
        <v>1213</v>
      </c>
      <c r="C958" s="46">
        <v>164</v>
      </c>
      <c r="D958" s="46"/>
      <c r="E958" s="46"/>
      <c r="F958" s="46">
        <f t="shared" si="107"/>
        <v>164</v>
      </c>
      <c r="G958" s="45">
        <f t="shared" si="108"/>
        <v>7.4161849010454797E-4</v>
      </c>
      <c r="H958" s="254">
        <f t="shared" si="110"/>
        <v>3.2856665585591891</v>
      </c>
      <c r="I958" s="43">
        <f t="shared" si="111"/>
        <v>0.72284664288302158</v>
      </c>
      <c r="J958" s="43">
        <v>1.3238817951971955</v>
      </c>
      <c r="K958" s="118">
        <v>4.1763487025866151E-2</v>
      </c>
      <c r="L958" s="45">
        <f t="shared" si="109"/>
        <v>3.2769259046739468E-2</v>
      </c>
    </row>
    <row r="959" spans="1:13" x14ac:dyDescent="0.25">
      <c r="A959" s="65">
        <f t="shared" si="112"/>
        <v>9</v>
      </c>
      <c r="B959" s="46" t="s">
        <v>1214</v>
      </c>
      <c r="C959" s="46">
        <v>183.5</v>
      </c>
      <c r="D959" s="46"/>
      <c r="E959" s="46"/>
      <c r="F959" s="46">
        <f t="shared" si="107"/>
        <v>183.5</v>
      </c>
      <c r="G959" s="45">
        <f t="shared" si="108"/>
        <v>8.2979873740356429E-4</v>
      </c>
      <c r="H959" s="254">
        <f t="shared" si="110"/>
        <v>3.6763403261927508</v>
      </c>
      <c r="I959" s="43">
        <f t="shared" si="111"/>
        <v>0.80879487176240517</v>
      </c>
      <c r="J959" s="43">
        <v>1.4812945696261306</v>
      </c>
      <c r="K959" s="118">
        <v>4.6729267495405111E-2</v>
      </c>
      <c r="L959" s="45">
        <f t="shared" si="109"/>
        <v>3.2769259046739461E-2</v>
      </c>
    </row>
    <row r="960" spans="1:13" x14ac:dyDescent="0.25">
      <c r="A960" s="65">
        <f t="shared" si="112"/>
        <v>10</v>
      </c>
      <c r="B960" s="46" t="s">
        <v>1215</v>
      </c>
      <c r="C960" s="46">
        <v>4270.7</v>
      </c>
      <c r="D960" s="46"/>
      <c r="E960" s="46"/>
      <c r="F960" s="46">
        <f t="shared" si="107"/>
        <v>4270.7</v>
      </c>
      <c r="G960" s="45">
        <f t="shared" si="108"/>
        <v>1.9312378571277395E-2</v>
      </c>
      <c r="H960" s="254">
        <f t="shared" si="110"/>
        <v>85.56156202218736</v>
      </c>
      <c r="I960" s="43">
        <f t="shared" si="111"/>
        <v>18.823543644881219</v>
      </c>
      <c r="J960" s="43">
        <v>34.475012089930871</v>
      </c>
      <c r="K960" s="118">
        <v>1.0875568539107716</v>
      </c>
      <c r="L960" s="45">
        <f t="shared" si="109"/>
        <v>3.2769259046739461E-2</v>
      </c>
    </row>
    <row r="961" spans="1:12" x14ac:dyDescent="0.25">
      <c r="A961" s="65">
        <f t="shared" si="112"/>
        <v>11</v>
      </c>
      <c r="B961" s="46" t="s">
        <v>1216</v>
      </c>
      <c r="C961" s="46">
        <v>2670.7</v>
      </c>
      <c r="D961" s="46"/>
      <c r="E961" s="46"/>
      <c r="F961" s="46">
        <f t="shared" si="107"/>
        <v>2670.7</v>
      </c>
      <c r="G961" s="45">
        <f t="shared" si="108"/>
        <v>1.2077076228794E-2</v>
      </c>
      <c r="H961" s="254">
        <f t="shared" si="110"/>
        <v>53.506278524048938</v>
      </c>
      <c r="I961" s="43">
        <f t="shared" si="111"/>
        <v>11.771381275290766</v>
      </c>
      <c r="J961" s="43">
        <v>21.559092136787502</v>
      </c>
      <c r="K961" s="118">
        <v>0.68010819999988237</v>
      </c>
      <c r="L961" s="45">
        <f t="shared" si="109"/>
        <v>3.2769259046739461E-2</v>
      </c>
    </row>
    <row r="962" spans="1:12" x14ac:dyDescent="0.25">
      <c r="A962" s="65">
        <f t="shared" si="112"/>
        <v>12</v>
      </c>
      <c r="B962" s="46" t="s">
        <v>1217</v>
      </c>
      <c r="C962" s="46">
        <v>463.7</v>
      </c>
      <c r="D962" s="46"/>
      <c r="E962" s="46">
        <v>121.1</v>
      </c>
      <c r="F962" s="46">
        <f t="shared" si="107"/>
        <v>584.79999999999995</v>
      </c>
      <c r="G962" s="45">
        <f t="shared" si="108"/>
        <v>2.6445030061776806E-3</v>
      </c>
      <c r="H962" s="254">
        <f t="shared" si="110"/>
        <v>11.716206118569595</v>
      </c>
      <c r="I962" s="43">
        <f t="shared" si="111"/>
        <v>2.577565346085311</v>
      </c>
      <c r="J962" s="43">
        <v>4.7207687428739016</v>
      </c>
      <c r="K962" s="118">
        <v>0.14892248300442998</v>
      </c>
      <c r="L962" s="45">
        <f t="shared" si="109"/>
        <v>3.2769259046739461E-2</v>
      </c>
    </row>
    <row r="963" spans="1:12" x14ac:dyDescent="0.25">
      <c r="A963" s="65">
        <f t="shared" si="112"/>
        <v>13</v>
      </c>
      <c r="B963" s="46" t="s">
        <v>1218</v>
      </c>
      <c r="C963" s="46">
        <v>892.4</v>
      </c>
      <c r="D963" s="46"/>
      <c r="E963" s="46"/>
      <c r="F963" s="46">
        <f t="shared" si="107"/>
        <v>892.4</v>
      </c>
      <c r="G963" s="45">
        <f t="shared" si="108"/>
        <v>4.0354898815201136E-3</v>
      </c>
      <c r="H963" s="254">
        <f t="shared" si="110"/>
        <v>17.878834371086711</v>
      </c>
      <c r="I963" s="43">
        <f t="shared" si="111"/>
        <v>3.9333435616390764</v>
      </c>
      <c r="J963" s="43">
        <v>7.203854353865716</v>
      </c>
      <c r="K963" s="118">
        <v>0.22725448671879847</v>
      </c>
      <c r="L963" s="45">
        <f t="shared" si="109"/>
        <v>3.2769259046739468E-2</v>
      </c>
    </row>
    <row r="964" spans="1:12" x14ac:dyDescent="0.25">
      <c r="A964" s="65">
        <f t="shared" si="112"/>
        <v>14</v>
      </c>
      <c r="B964" s="46" t="s">
        <v>1219</v>
      </c>
      <c r="C964" s="46">
        <v>481.8</v>
      </c>
      <c r="D964" s="46"/>
      <c r="E964" s="46">
        <v>50.8</v>
      </c>
      <c r="F964" s="46">
        <f t="shared" si="107"/>
        <v>532.6</v>
      </c>
      <c r="G964" s="45">
        <f t="shared" si="108"/>
        <v>2.40845126725416E-3</v>
      </c>
      <c r="H964" s="254">
        <f t="shared" si="110"/>
        <v>10.670402494442829</v>
      </c>
      <c r="I964" s="43">
        <f t="shared" si="111"/>
        <v>2.3474885487774224</v>
      </c>
      <c r="J964" s="43">
        <v>4.2993868544026004</v>
      </c>
      <c r="K964" s="118">
        <v>0.13562947067058728</v>
      </c>
      <c r="L964" s="45">
        <f t="shared" si="109"/>
        <v>3.2769259046739461E-2</v>
      </c>
    </row>
    <row r="965" spans="1:12" x14ac:dyDescent="0.25">
      <c r="A965" s="65">
        <f t="shared" si="112"/>
        <v>15</v>
      </c>
      <c r="B965" s="46" t="s">
        <v>1220</v>
      </c>
      <c r="C965" s="46">
        <v>340.1</v>
      </c>
      <c r="D965" s="46"/>
      <c r="E965" s="46"/>
      <c r="F965" s="46">
        <f t="shared" si="107"/>
        <v>340.1</v>
      </c>
      <c r="G965" s="45">
        <f t="shared" si="108"/>
        <v>1.5379539541741268E-3</v>
      </c>
      <c r="H965" s="254">
        <f t="shared" si="110"/>
        <v>6.8137511985730503</v>
      </c>
      <c r="I965" s="43">
        <f t="shared" si="111"/>
        <v>1.499025263686071</v>
      </c>
      <c r="J965" s="43">
        <v>2.745440235040038</v>
      </c>
      <c r="K965" s="118">
        <v>8.6608304496933408E-2</v>
      </c>
      <c r="L965" s="45">
        <f t="shared" si="109"/>
        <v>3.2769259046739461E-2</v>
      </c>
    </row>
    <row r="966" spans="1:12" x14ac:dyDescent="0.25">
      <c r="A966" s="65">
        <f t="shared" si="112"/>
        <v>16</v>
      </c>
      <c r="B966" s="46" t="s">
        <v>1221</v>
      </c>
      <c r="C966" s="46">
        <v>449.9</v>
      </c>
      <c r="D966" s="46"/>
      <c r="E966" s="46">
        <v>99.3</v>
      </c>
      <c r="F966" s="46">
        <f t="shared" si="107"/>
        <v>549.19999999999993</v>
      </c>
      <c r="G966" s="45">
        <f t="shared" si="108"/>
        <v>2.4835175290574248E-3</v>
      </c>
      <c r="H966" s="254">
        <f t="shared" si="110"/>
        <v>11.002976060736014</v>
      </c>
      <c r="I966" s="43">
        <f t="shared" si="111"/>
        <v>2.420654733361923</v>
      </c>
      <c r="J966" s="43">
        <v>4.4333895239164613</v>
      </c>
      <c r="K966" s="118">
        <v>0.13985675045491269</v>
      </c>
      <c r="L966" s="45">
        <f t="shared" si="109"/>
        <v>3.2769259046739468E-2</v>
      </c>
    </row>
    <row r="967" spans="1:12" x14ac:dyDescent="0.25">
      <c r="A967" s="65">
        <f t="shared" si="112"/>
        <v>17</v>
      </c>
      <c r="B967" s="46" t="s">
        <v>1222</v>
      </c>
      <c r="C967" s="46">
        <v>855.5</v>
      </c>
      <c r="D967" s="46"/>
      <c r="E967" s="46">
        <v>188</v>
      </c>
      <c r="F967" s="46">
        <f t="shared" si="107"/>
        <v>1043.5</v>
      </c>
      <c r="G967" s="45">
        <f t="shared" si="108"/>
        <v>4.7187737464883892E-3</v>
      </c>
      <c r="H967" s="254">
        <f t="shared" si="110"/>
        <v>20.906055206442158</v>
      </c>
      <c r="I967" s="43">
        <f t="shared" si="111"/>
        <v>4.5993321454172751</v>
      </c>
      <c r="J967" s="43">
        <v>8.4236015444406931</v>
      </c>
      <c r="K967" s="118">
        <v>0.26573291897250811</v>
      </c>
      <c r="L967" s="45">
        <f t="shared" si="109"/>
        <v>3.2769259046739468E-2</v>
      </c>
    </row>
    <row r="968" spans="1:12" x14ac:dyDescent="0.25">
      <c r="A968" s="65">
        <f t="shared" si="112"/>
        <v>18</v>
      </c>
      <c r="B968" s="46" t="s">
        <v>1223</v>
      </c>
      <c r="C968" s="46">
        <v>851.2</v>
      </c>
      <c r="D968" s="46"/>
      <c r="E968" s="46">
        <v>76.2</v>
      </c>
      <c r="F968" s="46">
        <f t="shared" si="107"/>
        <v>927.40000000000009</v>
      </c>
      <c r="G968" s="45">
        <f t="shared" si="108"/>
        <v>4.1937621202619377E-3</v>
      </c>
      <c r="H968" s="254">
        <f t="shared" si="110"/>
        <v>18.580043697608488</v>
      </c>
      <c r="I968" s="43">
        <f t="shared" si="111"/>
        <v>4.0876096134738678</v>
      </c>
      <c r="J968" s="43">
        <v>7.4863901028407271</v>
      </c>
      <c r="K968" s="118">
        <v>0.23616742602309923</v>
      </c>
      <c r="L968" s="45">
        <f t="shared" si="109"/>
        <v>3.2769259046739461E-2</v>
      </c>
    </row>
    <row r="969" spans="1:12" x14ac:dyDescent="0.25">
      <c r="A969" s="65">
        <f t="shared" si="112"/>
        <v>19</v>
      </c>
      <c r="B969" s="46" t="s">
        <v>1224</v>
      </c>
      <c r="C969" s="46">
        <v>544.4</v>
      </c>
      <c r="D969" s="46">
        <v>105.8</v>
      </c>
      <c r="E969" s="46">
        <v>74</v>
      </c>
      <c r="F969" s="46">
        <f t="shared" si="107"/>
        <v>724.19999999999993</v>
      </c>
      <c r="G969" s="45">
        <f t="shared" si="108"/>
        <v>3.2748787227665464E-3</v>
      </c>
      <c r="H969" s="254">
        <f t="shared" si="110"/>
        <v>14.509022693344907</v>
      </c>
      <c r="I969" s="43">
        <f t="shared" si="111"/>
        <v>3.1919849925358794</v>
      </c>
      <c r="J969" s="43">
        <v>5.8460682687915186</v>
      </c>
      <c r="K969" s="118">
        <v>0.18442144697641621</v>
      </c>
      <c r="L969" s="45">
        <f t="shared" si="109"/>
        <v>3.2769259046739468E-2</v>
      </c>
    </row>
    <row r="970" spans="1:12" x14ac:dyDescent="0.25">
      <c r="A970" s="65">
        <f t="shared" si="112"/>
        <v>20</v>
      </c>
      <c r="B970" s="46" t="s">
        <v>1225</v>
      </c>
      <c r="C970" s="46">
        <v>252.4</v>
      </c>
      <c r="D970" s="46">
        <v>53</v>
      </c>
      <c r="E970" s="46">
        <v>35.4</v>
      </c>
      <c r="F970" s="46">
        <f t="shared" si="107"/>
        <v>340.79999999999995</v>
      </c>
      <c r="G970" s="45">
        <f t="shared" si="108"/>
        <v>1.5411193989489629E-3</v>
      </c>
      <c r="H970" s="254">
        <f t="shared" si="110"/>
        <v>6.827775385103485</v>
      </c>
      <c r="I970" s="43">
        <f t="shared" si="111"/>
        <v>1.5021105847227667</v>
      </c>
      <c r="J970" s="43">
        <v>2.7510909500195377</v>
      </c>
      <c r="K970" s="118">
        <v>8.6786563283019383E-2</v>
      </c>
      <c r="L970" s="45">
        <f t="shared" si="109"/>
        <v>3.2769259046739475E-2</v>
      </c>
    </row>
    <row r="971" spans="1:12" x14ac:dyDescent="0.25">
      <c r="A971" s="65">
        <f t="shared" si="112"/>
        <v>21</v>
      </c>
      <c r="B971" s="46" t="s">
        <v>1226</v>
      </c>
      <c r="C971" s="46">
        <v>446.3</v>
      </c>
      <c r="D971" s="46">
        <v>12.4</v>
      </c>
      <c r="E971" s="46">
        <v>75.400000000000006</v>
      </c>
      <c r="F971" s="46">
        <f t="shared" si="107"/>
        <v>534.1</v>
      </c>
      <c r="G971" s="45">
        <f t="shared" si="108"/>
        <v>2.4152343632002382E-3</v>
      </c>
      <c r="H971" s="254">
        <f t="shared" si="110"/>
        <v>10.700454322722335</v>
      </c>
      <c r="I971" s="43">
        <f t="shared" si="111"/>
        <v>2.3540999509989136</v>
      </c>
      <c r="J971" s="43">
        <v>4.3114955293586723</v>
      </c>
      <c r="K971" s="118">
        <v>0.13601145378362872</v>
      </c>
      <c r="L971" s="45">
        <f t="shared" si="109"/>
        <v>3.2769259046739461E-2</v>
      </c>
    </row>
    <row r="972" spans="1:12" x14ac:dyDescent="0.25">
      <c r="A972" s="65">
        <f t="shared" si="112"/>
        <v>22</v>
      </c>
      <c r="B972" s="46" t="s">
        <v>1227</v>
      </c>
      <c r="C972" s="46">
        <v>237.5</v>
      </c>
      <c r="D972" s="46"/>
      <c r="E972" s="46"/>
      <c r="F972" s="46">
        <f t="shared" si="107"/>
        <v>237.5</v>
      </c>
      <c r="G972" s="45">
        <f t="shared" si="108"/>
        <v>1.0739901914623789E-3</v>
      </c>
      <c r="H972" s="254">
        <f t="shared" si="110"/>
        <v>4.7582061442549231</v>
      </c>
      <c r="I972" s="43">
        <f t="shared" si="111"/>
        <v>1.0468053517360831</v>
      </c>
      <c r="J972" s="43">
        <v>1.9172068680447194</v>
      </c>
      <c r="K972" s="118">
        <v>6.0480659564897614E-2</v>
      </c>
      <c r="L972" s="45">
        <f t="shared" si="109"/>
        <v>3.2769259046739468E-2</v>
      </c>
    </row>
    <row r="973" spans="1:12" x14ac:dyDescent="0.25">
      <c r="A973" s="65">
        <f t="shared" si="112"/>
        <v>23</v>
      </c>
      <c r="B973" s="46" t="s">
        <v>1228</v>
      </c>
      <c r="C973" s="46">
        <v>159.5</v>
      </c>
      <c r="D973" s="46"/>
      <c r="E973" s="46">
        <v>91.9</v>
      </c>
      <c r="F973" s="46">
        <f t="shared" si="107"/>
        <v>251.4</v>
      </c>
      <c r="G973" s="45">
        <f t="shared" si="108"/>
        <v>1.1368468805627034E-3</v>
      </c>
      <c r="H973" s="254">
        <f t="shared" si="110"/>
        <v>5.036686419645001</v>
      </c>
      <c r="I973" s="43">
        <f t="shared" si="111"/>
        <v>1.1080710123219002</v>
      </c>
      <c r="J973" s="43">
        <v>2.029413922637652</v>
      </c>
      <c r="K973" s="118">
        <v>6.4020369745748471E-2</v>
      </c>
      <c r="L973" s="45">
        <f t="shared" si="109"/>
        <v>3.2769259046739461E-2</v>
      </c>
    </row>
    <row r="974" spans="1:12" x14ac:dyDescent="0.25">
      <c r="A974" s="65">
        <f t="shared" si="112"/>
        <v>24</v>
      </c>
      <c r="B974" s="46" t="s">
        <v>1229</v>
      </c>
      <c r="C974" s="46">
        <v>6036.5</v>
      </c>
      <c r="D974" s="46"/>
      <c r="E974" s="46">
        <v>57.9</v>
      </c>
      <c r="F974" s="46">
        <f t="shared" si="107"/>
        <v>6094.4</v>
      </c>
      <c r="G974" s="45">
        <f t="shared" si="108"/>
        <v>2.755926662251925E-2</v>
      </c>
      <c r="H974" s="254">
        <f t="shared" si="110"/>
        <v>122.09857484440927</v>
      </c>
      <c r="I974" s="43">
        <f t="shared" si="111"/>
        <v>26.861686465770038</v>
      </c>
      <c r="J974" s="43">
        <v>49.1967391015231</v>
      </c>
      <c r="K974" s="118">
        <v>1.5519719227465771</v>
      </c>
      <c r="L974" s="45">
        <f t="shared" si="109"/>
        <v>3.2769259046739468E-2</v>
      </c>
    </row>
    <row r="975" spans="1:12" x14ac:dyDescent="0.25">
      <c r="A975" s="65">
        <f t="shared" si="112"/>
        <v>25</v>
      </c>
      <c r="B975" s="46" t="s">
        <v>1230</v>
      </c>
      <c r="C975" s="46">
        <v>5942.78</v>
      </c>
      <c r="D975" s="46">
        <v>26.3</v>
      </c>
      <c r="E975" s="46">
        <v>169.5</v>
      </c>
      <c r="F975" s="46">
        <f t="shared" si="107"/>
        <v>6138.58</v>
      </c>
      <c r="G975" s="45">
        <f t="shared" si="108"/>
        <v>2.7759051408451075E-2</v>
      </c>
      <c r="H975" s="254">
        <f t="shared" si="110"/>
        <v>122.98370136000163</v>
      </c>
      <c r="I975" s="43">
        <f t="shared" si="111"/>
        <v>27.056414299200359</v>
      </c>
      <c r="J975" s="43">
        <v>49.553379941229274</v>
      </c>
      <c r="K975" s="118">
        <v>1.5632225987026918</v>
      </c>
      <c r="L975" s="45">
        <f t="shared" si="109"/>
        <v>3.2769259046739468E-2</v>
      </c>
    </row>
    <row r="976" spans="1:12" x14ac:dyDescent="0.25">
      <c r="A976" s="65">
        <f t="shared" si="112"/>
        <v>26</v>
      </c>
      <c r="B976" s="46" t="s">
        <v>1231</v>
      </c>
      <c r="C976" s="46">
        <v>362.7</v>
      </c>
      <c r="D976" s="46"/>
      <c r="E976" s="46">
        <v>64.8</v>
      </c>
      <c r="F976" s="46">
        <f t="shared" si="107"/>
        <v>427.5</v>
      </c>
      <c r="G976" s="45">
        <f t="shared" si="108"/>
        <v>1.933182344632282E-3</v>
      </c>
      <c r="H976" s="254">
        <f t="shared" si="110"/>
        <v>8.5647710596588613</v>
      </c>
      <c r="I976" s="43">
        <f t="shared" si="111"/>
        <v>1.8842496331249494</v>
      </c>
      <c r="J976" s="43">
        <v>3.4509723624804947</v>
      </c>
      <c r="K976" s="118">
        <v>0.10886518721681571</v>
      </c>
      <c r="L976" s="45">
        <f t="shared" si="109"/>
        <v>3.2769259046739468E-2</v>
      </c>
    </row>
    <row r="977" spans="1:12" x14ac:dyDescent="0.25">
      <c r="A977" s="65">
        <f t="shared" si="112"/>
        <v>27</v>
      </c>
      <c r="B977" s="46" t="s">
        <v>1232</v>
      </c>
      <c r="C977" s="46">
        <v>5493.7</v>
      </c>
      <c r="D977" s="46"/>
      <c r="E977" s="46"/>
      <c r="F977" s="46">
        <f t="shared" si="107"/>
        <v>5493.7</v>
      </c>
      <c r="G977" s="45">
        <f t="shared" si="108"/>
        <v>2.484286279931314E-2</v>
      </c>
      <c r="H977" s="254">
        <f t="shared" si="110"/>
        <v>110.06381934607693</v>
      </c>
      <c r="I977" s="43">
        <f t="shared" si="111"/>
        <v>24.214040256136922</v>
      </c>
      <c r="J977" s="43">
        <v>44.34761840411484</v>
      </c>
      <c r="K977" s="118">
        <v>1.3990004187439076</v>
      </c>
      <c r="L977" s="45">
        <f t="shared" si="109"/>
        <v>3.2769259046739468E-2</v>
      </c>
    </row>
    <row r="978" spans="1:12" x14ac:dyDescent="0.25">
      <c r="A978" s="65">
        <f t="shared" si="112"/>
        <v>28</v>
      </c>
      <c r="B978" s="46" t="s">
        <v>1233</v>
      </c>
      <c r="C978" s="46">
        <v>5413.1</v>
      </c>
      <c r="D978" s="46"/>
      <c r="E978" s="46">
        <v>26</v>
      </c>
      <c r="F978" s="46">
        <f t="shared" si="107"/>
        <v>5439.1</v>
      </c>
      <c r="G978" s="45">
        <f t="shared" si="108"/>
        <v>2.4595958106875898E-2</v>
      </c>
      <c r="H978" s="254">
        <f t="shared" si="110"/>
        <v>108.96993279670296</v>
      </c>
      <c r="I978" s="43">
        <f t="shared" si="111"/>
        <v>23.973385215274654</v>
      </c>
      <c r="J978" s="43">
        <v>43.906862635713829</v>
      </c>
      <c r="K978" s="118">
        <v>1.3850962334291987</v>
      </c>
      <c r="L978" s="45">
        <f t="shared" si="109"/>
        <v>3.2769259046739468E-2</v>
      </c>
    </row>
    <row r="979" spans="1:12" x14ac:dyDescent="0.25">
      <c r="A979" s="65">
        <f t="shared" si="112"/>
        <v>29</v>
      </c>
      <c r="B979" s="46" t="s">
        <v>1234</v>
      </c>
      <c r="C979" s="46">
        <v>420.4</v>
      </c>
      <c r="D979" s="46"/>
      <c r="E979" s="46">
        <v>81.3</v>
      </c>
      <c r="F979" s="46">
        <f t="shared" si="107"/>
        <v>501.7</v>
      </c>
      <c r="G979" s="45">
        <f t="shared" si="108"/>
        <v>2.2687194907649493E-3</v>
      </c>
      <c r="H979" s="254">
        <f t="shared" si="110"/>
        <v>10.051334831885031</v>
      </c>
      <c r="I979" s="43">
        <f t="shared" si="111"/>
        <v>2.2112936630147066</v>
      </c>
      <c r="J979" s="43">
        <v>4.0499481503075181</v>
      </c>
      <c r="K979" s="118">
        <v>0.12776061854193321</v>
      </c>
      <c r="L979" s="45">
        <f t="shared" si="109"/>
        <v>3.2769259046739461E-2</v>
      </c>
    </row>
    <row r="980" spans="1:12" x14ac:dyDescent="0.25">
      <c r="A980" s="65">
        <f t="shared" si="112"/>
        <v>30</v>
      </c>
      <c r="B980" s="46" t="s">
        <v>1235</v>
      </c>
      <c r="C980" s="46">
        <v>176.4</v>
      </c>
      <c r="D980" s="46"/>
      <c r="E980" s="46">
        <v>88.5</v>
      </c>
      <c r="F980" s="46">
        <f t="shared" si="107"/>
        <v>264.89999999999998</v>
      </c>
      <c r="G980" s="45">
        <f t="shared" si="108"/>
        <v>1.197894744077407E-3</v>
      </c>
      <c r="H980" s="254">
        <f t="shared" si="110"/>
        <v>5.3071528741605434</v>
      </c>
      <c r="I980" s="43">
        <f t="shared" si="111"/>
        <v>1.1675736323153196</v>
      </c>
      <c r="J980" s="43">
        <v>2.1383919972422993</v>
      </c>
      <c r="K980" s="118">
        <v>6.7458217763121595E-2</v>
      </c>
      <c r="L980" s="45">
        <f t="shared" si="109"/>
        <v>3.2769259046739468E-2</v>
      </c>
    </row>
    <row r="981" spans="1:12" x14ac:dyDescent="0.25">
      <c r="A981" s="65">
        <f t="shared" si="112"/>
        <v>31</v>
      </c>
      <c r="B981" s="46" t="s">
        <v>1236</v>
      </c>
      <c r="C981" s="46">
        <v>476.7</v>
      </c>
      <c r="D981" s="46"/>
      <c r="E981" s="46">
        <v>38</v>
      </c>
      <c r="F981" s="46">
        <f t="shared" si="107"/>
        <v>514.70000000000005</v>
      </c>
      <c r="G981" s="45">
        <f t="shared" si="108"/>
        <v>2.3275063222976274E-3</v>
      </c>
      <c r="H981" s="254">
        <f t="shared" si="110"/>
        <v>10.311784010307408</v>
      </c>
      <c r="I981" s="43">
        <f t="shared" si="111"/>
        <v>2.2685924822676298</v>
      </c>
      <c r="J981" s="43">
        <v>4.1548899999268096</v>
      </c>
      <c r="K981" s="118">
        <v>0.13107113885495919</v>
      </c>
      <c r="L981" s="45">
        <f t="shared" si="109"/>
        <v>3.2769259046739468E-2</v>
      </c>
    </row>
    <row r="982" spans="1:12" x14ac:dyDescent="0.25">
      <c r="A982" s="65">
        <f t="shared" si="112"/>
        <v>32</v>
      </c>
      <c r="B982" s="46" t="s">
        <v>1241</v>
      </c>
      <c r="C982" s="46">
        <v>474.8</v>
      </c>
      <c r="D982" s="46"/>
      <c r="E982" s="46"/>
      <c r="F982" s="46">
        <f t="shared" si="107"/>
        <v>474.8</v>
      </c>
      <c r="G982" s="45">
        <f t="shared" si="108"/>
        <v>2.1470759701319475E-3</v>
      </c>
      <c r="H982" s="254">
        <f t="shared" si="110"/>
        <v>9.5124053780725788</v>
      </c>
      <c r="I982" s="43">
        <f t="shared" si="111"/>
        <v>2.0927291831759676</v>
      </c>
      <c r="J982" s="43">
        <v>3.8327992460952962</v>
      </c>
      <c r="K982" s="118">
        <v>0.12091038804805639</v>
      </c>
      <c r="L982" s="45">
        <f t="shared" si="109"/>
        <v>3.2769259046739468E-2</v>
      </c>
    </row>
    <row r="983" spans="1:12" x14ac:dyDescent="0.25">
      <c r="A983" s="65">
        <f t="shared" si="112"/>
        <v>33</v>
      </c>
      <c r="B983" s="46" t="s">
        <v>1242</v>
      </c>
      <c r="C983" s="46">
        <v>667.03</v>
      </c>
      <c r="D983" s="46"/>
      <c r="E983" s="46"/>
      <c r="F983" s="46">
        <f t="shared" si="107"/>
        <v>667.03</v>
      </c>
      <c r="G983" s="45">
        <f t="shared" si="108"/>
        <v>3.0163523259416868E-3</v>
      </c>
      <c r="H983" s="254">
        <f t="shared" si="110"/>
        <v>13.363647344852048</v>
      </c>
      <c r="I983" s="43">
        <f t="shared" si="111"/>
        <v>2.9400024158674505</v>
      </c>
      <c r="J983" s="43">
        <v>5.384566303965765</v>
      </c>
      <c r="K983" s="118">
        <v>0.16986279726136277</v>
      </c>
      <c r="L983" s="45">
        <f t="shared" si="109"/>
        <v>3.2769259046739468E-2</v>
      </c>
    </row>
    <row r="984" spans="1:12" x14ac:dyDescent="0.25">
      <c r="A984" s="65">
        <f t="shared" si="112"/>
        <v>34</v>
      </c>
      <c r="B984" s="46" t="s">
        <v>1243</v>
      </c>
      <c r="C984" s="46">
        <v>1023.7</v>
      </c>
      <c r="D984" s="46"/>
      <c r="E984" s="46"/>
      <c r="F984" s="46">
        <f t="shared" si="107"/>
        <v>1023.7</v>
      </c>
      <c r="G984" s="45">
        <f t="shared" si="108"/>
        <v>4.6292368800001571E-3</v>
      </c>
      <c r="H984" s="254">
        <f t="shared" si="110"/>
        <v>20.509371073152693</v>
      </c>
      <c r="I984" s="43">
        <f t="shared" si="111"/>
        <v>4.5120616360935921</v>
      </c>
      <c r="J984" s="43">
        <v>8.2637670350205443</v>
      </c>
      <c r="K984" s="118">
        <v>0.26069074188036084</v>
      </c>
      <c r="L984" s="45">
        <f t="shared" si="109"/>
        <v>3.2769259046739461E-2</v>
      </c>
    </row>
    <row r="985" spans="1:12" x14ac:dyDescent="0.25">
      <c r="A985" s="65">
        <f t="shared" si="112"/>
        <v>35</v>
      </c>
      <c r="B985" s="46" t="s">
        <v>1247</v>
      </c>
      <c r="C985" s="46">
        <v>214.1</v>
      </c>
      <c r="D985" s="46"/>
      <c r="E985" s="46"/>
      <c r="F985" s="46">
        <f t="shared" si="107"/>
        <v>214.1</v>
      </c>
      <c r="G985" s="45">
        <f t="shared" si="108"/>
        <v>9.6817389470355919E-4</v>
      </c>
      <c r="H985" s="254">
        <f t="shared" si="110"/>
        <v>4.289397623094648</v>
      </c>
      <c r="I985" s="43">
        <f t="shared" si="111"/>
        <v>0.94366747708082255</v>
      </c>
      <c r="J985" s="43">
        <v>1.7283115387299974</v>
      </c>
      <c r="K985" s="118">
        <v>5.4521723001450868E-2</v>
      </c>
      <c r="L985" s="45">
        <f t="shared" si="109"/>
        <v>3.2769259046739461E-2</v>
      </c>
    </row>
    <row r="986" spans="1:12" x14ac:dyDescent="0.25">
      <c r="A986" s="65">
        <f t="shared" si="112"/>
        <v>36</v>
      </c>
      <c r="B986" s="46" t="s">
        <v>1248</v>
      </c>
      <c r="C986" s="46">
        <v>396.1</v>
      </c>
      <c r="D986" s="46"/>
      <c r="E986" s="46">
        <v>77.8</v>
      </c>
      <c r="F986" s="46">
        <f t="shared" si="107"/>
        <v>473.90000000000003</v>
      </c>
      <c r="G986" s="45">
        <f t="shared" si="108"/>
        <v>2.1430061125643006E-3</v>
      </c>
      <c r="H986" s="254">
        <f t="shared" si="110"/>
        <v>9.4943742811048768</v>
      </c>
      <c r="I986" s="43">
        <f t="shared" si="111"/>
        <v>2.088762341843073</v>
      </c>
      <c r="J986" s="43">
        <v>3.825534041121653</v>
      </c>
      <c r="K986" s="118">
        <v>0.12068119818023151</v>
      </c>
      <c r="L986" s="45">
        <f t="shared" si="109"/>
        <v>3.2769259046739468E-2</v>
      </c>
    </row>
    <row r="987" spans="1:12" x14ac:dyDescent="0.25">
      <c r="A987" s="65">
        <f t="shared" si="112"/>
        <v>37</v>
      </c>
      <c r="B987" s="46" t="s">
        <v>1249</v>
      </c>
      <c r="C987" s="46">
        <v>479.6</v>
      </c>
      <c r="D987" s="46"/>
      <c r="E987" s="46"/>
      <c r="F987" s="46">
        <f t="shared" si="107"/>
        <v>479.6</v>
      </c>
      <c r="G987" s="45">
        <f t="shared" si="108"/>
        <v>2.1687818771593979E-3</v>
      </c>
      <c r="H987" s="254">
        <f t="shared" si="110"/>
        <v>9.608571228566996</v>
      </c>
      <c r="I987" s="43">
        <f t="shared" si="111"/>
        <v>2.1138856702847391</v>
      </c>
      <c r="J987" s="43">
        <v>3.8715470059547261</v>
      </c>
      <c r="K987" s="118">
        <v>0.12213273400978904</v>
      </c>
      <c r="L987" s="45">
        <f t="shared" si="109"/>
        <v>3.2769259046739468E-2</v>
      </c>
    </row>
    <row r="988" spans="1:12" x14ac:dyDescent="0.25">
      <c r="A988" s="65">
        <f t="shared" si="112"/>
        <v>38</v>
      </c>
      <c r="B988" s="46" t="s">
        <v>1250</v>
      </c>
      <c r="C988" s="46">
        <v>415.6</v>
      </c>
      <c r="D988" s="46"/>
      <c r="E988" s="46"/>
      <c r="F988" s="46">
        <f t="shared" si="107"/>
        <v>415.6</v>
      </c>
      <c r="G988" s="45">
        <f t="shared" si="108"/>
        <v>1.8793697834600619E-3</v>
      </c>
      <c r="H988" s="254">
        <f t="shared" si="110"/>
        <v>8.3263598886414574</v>
      </c>
      <c r="I988" s="43">
        <f t="shared" si="111"/>
        <v>1.8317991755011207</v>
      </c>
      <c r="J988" s="43">
        <v>3.3549102078289912</v>
      </c>
      <c r="K988" s="118">
        <v>0.10583478785335348</v>
      </c>
      <c r="L988" s="45">
        <f t="shared" si="109"/>
        <v>3.2769259046739468E-2</v>
      </c>
    </row>
    <row r="989" spans="1:12" x14ac:dyDescent="0.25">
      <c r="A989" s="65">
        <f t="shared" si="112"/>
        <v>39</v>
      </c>
      <c r="B989" s="46" t="s">
        <v>1251</v>
      </c>
      <c r="C989" s="46">
        <v>338.9</v>
      </c>
      <c r="D989" s="46"/>
      <c r="E989" s="46">
        <v>73.099999999999994</v>
      </c>
      <c r="F989" s="46">
        <f t="shared" si="107"/>
        <v>412</v>
      </c>
      <c r="G989" s="45">
        <f t="shared" si="108"/>
        <v>1.8630903531894742E-3</v>
      </c>
      <c r="H989" s="254">
        <f t="shared" si="110"/>
        <v>8.2542355007706458</v>
      </c>
      <c r="I989" s="43">
        <f t="shared" si="111"/>
        <v>1.8159318101695421</v>
      </c>
      <c r="J989" s="43">
        <v>3.3258493879344182</v>
      </c>
      <c r="K989" s="118">
        <v>0.10491802838205398</v>
      </c>
      <c r="L989" s="45">
        <f t="shared" si="109"/>
        <v>3.2769259046739468E-2</v>
      </c>
    </row>
    <row r="990" spans="1:12" x14ac:dyDescent="0.25">
      <c r="A990" s="65">
        <f t="shared" si="112"/>
        <v>40</v>
      </c>
      <c r="B990" s="46" t="s">
        <v>1252</v>
      </c>
      <c r="C990" s="46">
        <v>154.69999999999999</v>
      </c>
      <c r="D990" s="46"/>
      <c r="E990" s="46"/>
      <c r="F990" s="46">
        <f t="shared" si="107"/>
        <v>154.69999999999999</v>
      </c>
      <c r="G990" s="45">
        <f t="shared" si="108"/>
        <v>6.9956329523886314E-4</v>
      </c>
      <c r="H990" s="254">
        <f t="shared" si="110"/>
        <v>3.0993452232262588</v>
      </c>
      <c r="I990" s="43">
        <f t="shared" si="111"/>
        <v>0.68185594910977698</v>
      </c>
      <c r="J990" s="43">
        <v>1.2488080104695496</v>
      </c>
      <c r="K990" s="118">
        <v>3.9395191725009104E-2</v>
      </c>
      <c r="L990" s="45">
        <f t="shared" si="109"/>
        <v>3.2769259046739461E-2</v>
      </c>
    </row>
    <row r="991" spans="1:12" x14ac:dyDescent="0.25">
      <c r="A991" s="65">
        <f t="shared" si="112"/>
        <v>41</v>
      </c>
      <c r="B991" s="46" t="s">
        <v>1253</v>
      </c>
      <c r="C991" s="46">
        <v>127</v>
      </c>
      <c r="D991" s="46">
        <v>51.8</v>
      </c>
      <c r="E991" s="46"/>
      <c r="F991" s="46">
        <f t="shared" si="107"/>
        <v>178.8</v>
      </c>
      <c r="G991" s="45">
        <f t="shared" si="108"/>
        <v>8.0854503677251941E-4</v>
      </c>
      <c r="H991" s="254">
        <f t="shared" si="110"/>
        <v>3.5821779309169699</v>
      </c>
      <c r="I991" s="43">
        <f t="shared" si="111"/>
        <v>0.78807914480173336</v>
      </c>
      <c r="J991" s="43">
        <v>1.4433540547637718</v>
      </c>
      <c r="K991" s="118">
        <v>4.5532387074541873E-2</v>
      </c>
      <c r="L991" s="45">
        <f t="shared" si="109"/>
        <v>3.2769259046739461E-2</v>
      </c>
    </row>
    <row r="992" spans="1:12" x14ac:dyDescent="0.25">
      <c r="A992" s="65">
        <f t="shared" si="112"/>
        <v>42</v>
      </c>
      <c r="B992" s="46" t="s">
        <v>1254</v>
      </c>
      <c r="C992" s="46">
        <v>228.6</v>
      </c>
      <c r="D992" s="46"/>
      <c r="E992" s="46"/>
      <c r="F992" s="46">
        <f t="shared" si="107"/>
        <v>228.6</v>
      </c>
      <c r="G992" s="45">
        <f t="shared" si="108"/>
        <v>1.033743822182315E-3</v>
      </c>
      <c r="H992" s="254">
        <f t="shared" si="110"/>
        <v>4.5798986297965278</v>
      </c>
      <c r="I992" s="43">
        <f t="shared" si="111"/>
        <v>1.007577698555236</v>
      </c>
      <c r="J992" s="43">
        <v>1.8453620633053593</v>
      </c>
      <c r="K992" s="118">
        <v>5.8214226427518306E-2</v>
      </c>
      <c r="L992" s="45">
        <f t="shared" si="109"/>
        <v>3.2769259046739461E-2</v>
      </c>
    </row>
    <row r="993" spans="1:12" x14ac:dyDescent="0.25">
      <c r="A993" s="65">
        <f t="shared" si="112"/>
        <v>43</v>
      </c>
      <c r="B993" s="46" t="s">
        <v>1255</v>
      </c>
      <c r="C993" s="46">
        <v>211.7</v>
      </c>
      <c r="D993" s="46"/>
      <c r="E993" s="46"/>
      <c r="F993" s="46">
        <f t="shared" si="107"/>
        <v>211.7</v>
      </c>
      <c r="G993" s="45">
        <f t="shared" si="108"/>
        <v>9.5732094118983408E-4</v>
      </c>
      <c r="H993" s="254">
        <f t="shared" si="110"/>
        <v>4.2413146978474403</v>
      </c>
      <c r="I993" s="43">
        <f t="shared" si="111"/>
        <v>0.93308923352643691</v>
      </c>
      <c r="J993" s="43">
        <v>1.7089376588002823</v>
      </c>
      <c r="K993" s="118">
        <v>5.3910550020584536E-2</v>
      </c>
      <c r="L993" s="45">
        <f t="shared" si="109"/>
        <v>3.2769259046739468E-2</v>
      </c>
    </row>
    <row r="994" spans="1:12" ht="13" x14ac:dyDescent="0.3">
      <c r="A994" s="65">
        <f t="shared" si="112"/>
        <v>44</v>
      </c>
      <c r="B994" s="46" t="s">
        <v>1256</v>
      </c>
      <c r="C994" s="46">
        <v>209.66</v>
      </c>
      <c r="D994" s="46"/>
      <c r="E994" s="19"/>
      <c r="F994" s="46">
        <f t="shared" si="107"/>
        <v>209.66</v>
      </c>
      <c r="G994" s="45">
        <f t="shared" si="108"/>
        <v>9.4809593070316778E-4</v>
      </c>
      <c r="H994" s="254">
        <f t="shared" si="110"/>
        <v>4.2004442113873139</v>
      </c>
      <c r="I994" s="43">
        <f t="shared" si="111"/>
        <v>0.92409772650520905</v>
      </c>
      <c r="J994" s="43">
        <v>1.6924698608600246</v>
      </c>
      <c r="K994" s="118">
        <v>5.3391052986848153E-2</v>
      </c>
      <c r="L994" s="45">
        <f t="shared" si="109"/>
        <v>3.2769259046739461E-2</v>
      </c>
    </row>
    <row r="995" spans="1:12" x14ac:dyDescent="0.25">
      <c r="A995" s="65">
        <f t="shared" si="112"/>
        <v>45</v>
      </c>
      <c r="B995" s="46" t="s">
        <v>1257</v>
      </c>
      <c r="C995" s="46">
        <v>211.9</v>
      </c>
      <c r="D995" s="46"/>
      <c r="E995" s="46"/>
      <c r="F995" s="46">
        <f t="shared" si="107"/>
        <v>211.9</v>
      </c>
      <c r="G995" s="45">
        <f t="shared" si="108"/>
        <v>9.5822535398264468E-4</v>
      </c>
      <c r="H995" s="254">
        <f t="shared" si="110"/>
        <v>4.2453216082847085</v>
      </c>
      <c r="I995" s="43">
        <f t="shared" si="111"/>
        <v>0.93397075382263584</v>
      </c>
      <c r="J995" s="43">
        <v>1.7105521487944253</v>
      </c>
      <c r="K995" s="118">
        <v>5.3961481102323398E-2</v>
      </c>
      <c r="L995" s="45">
        <f t="shared" si="109"/>
        <v>3.2769259046739468E-2</v>
      </c>
    </row>
    <row r="996" spans="1:12" x14ac:dyDescent="0.25">
      <c r="A996" s="65">
        <f t="shared" si="112"/>
        <v>46</v>
      </c>
      <c r="B996" s="46" t="s">
        <v>1258</v>
      </c>
      <c r="C996" s="46">
        <v>207</v>
      </c>
      <c r="D996" s="46"/>
      <c r="E996" s="46"/>
      <c r="F996" s="46">
        <f t="shared" si="107"/>
        <v>207</v>
      </c>
      <c r="G996" s="45">
        <f t="shared" si="108"/>
        <v>9.3606724055878921E-4</v>
      </c>
      <c r="H996" s="254">
        <f t="shared" si="110"/>
        <v>4.1471523025716595</v>
      </c>
      <c r="I996" s="43">
        <f t="shared" si="111"/>
        <v>0.9123735065657651</v>
      </c>
      <c r="J996" s="43">
        <v>1.6709971439379239</v>
      </c>
      <c r="K996" s="118">
        <v>5.2713669599721298E-2</v>
      </c>
      <c r="L996" s="45">
        <f t="shared" si="109"/>
        <v>3.2769259046739468E-2</v>
      </c>
    </row>
    <row r="997" spans="1:12" x14ac:dyDescent="0.25">
      <c r="A997" s="65">
        <f t="shared" si="112"/>
        <v>47</v>
      </c>
      <c r="B997" s="46" t="s">
        <v>1259</v>
      </c>
      <c r="C997" s="46">
        <v>513.6</v>
      </c>
      <c r="D997" s="46"/>
      <c r="E997" s="46"/>
      <c r="F997" s="46">
        <f t="shared" si="107"/>
        <v>513.6</v>
      </c>
      <c r="G997" s="45">
        <f t="shared" si="108"/>
        <v>2.3225320519371698E-3</v>
      </c>
      <c r="H997" s="254">
        <f t="shared" si="110"/>
        <v>10.289746002902437</v>
      </c>
      <c r="I997" s="43">
        <f t="shared" si="111"/>
        <v>2.263744120638536</v>
      </c>
      <c r="J997" s="43">
        <v>4.1460103049590229</v>
      </c>
      <c r="K997" s="118">
        <v>0.13079101790539546</v>
      </c>
      <c r="L997" s="45">
        <f t="shared" si="109"/>
        <v>3.2769259046739461E-2</v>
      </c>
    </row>
    <row r="998" spans="1:12" x14ac:dyDescent="0.25">
      <c r="A998" s="65">
        <f t="shared" si="112"/>
        <v>48</v>
      </c>
      <c r="B998" s="46" t="s">
        <v>1260</v>
      </c>
      <c r="C998" s="46">
        <v>322.89999999999998</v>
      </c>
      <c r="D998" s="46">
        <v>13.4</v>
      </c>
      <c r="E998" s="46"/>
      <c r="F998" s="46">
        <f t="shared" si="107"/>
        <v>336.29999999999995</v>
      </c>
      <c r="G998" s="45">
        <f t="shared" si="108"/>
        <v>1.5207701111107283E-3</v>
      </c>
      <c r="H998" s="254">
        <f t="shared" si="110"/>
        <v>6.7376199002649706</v>
      </c>
      <c r="I998" s="43">
        <f t="shared" si="111"/>
        <v>1.4822763780582935</v>
      </c>
      <c r="J998" s="43">
        <v>2.7147649251513224</v>
      </c>
      <c r="K998" s="118">
        <v>8.5640613943895022E-2</v>
      </c>
      <c r="L998" s="45">
        <f t="shared" si="109"/>
        <v>3.2769259046739468E-2</v>
      </c>
    </row>
    <row r="999" spans="1:12" x14ac:dyDescent="0.25">
      <c r="A999" s="65">
        <f t="shared" si="112"/>
        <v>49</v>
      </c>
      <c r="B999" s="46" t="s">
        <v>1261</v>
      </c>
      <c r="C999" s="46">
        <v>315.5</v>
      </c>
      <c r="D999" s="46"/>
      <c r="E999" s="46"/>
      <c r="F999" s="46">
        <f t="shared" si="107"/>
        <v>315.5</v>
      </c>
      <c r="G999" s="45">
        <f t="shared" si="108"/>
        <v>1.4267111806584444E-3</v>
      </c>
      <c r="H999" s="254">
        <f t="shared" si="110"/>
        <v>6.3209012147891714</v>
      </c>
      <c r="I999" s="43">
        <f t="shared" si="111"/>
        <v>1.3905982672536177</v>
      </c>
      <c r="J999" s="43">
        <v>2.5468579657604589</v>
      </c>
      <c r="K999" s="118">
        <v>8.0343781443053472E-2</v>
      </c>
      <c r="L999" s="45">
        <f t="shared" si="109"/>
        <v>3.2769259046739468E-2</v>
      </c>
    </row>
    <row r="1000" spans="1:12" x14ac:dyDescent="0.25">
      <c r="A1000" s="65">
        <f t="shared" si="112"/>
        <v>50</v>
      </c>
      <c r="B1000" s="46" t="s">
        <v>1262</v>
      </c>
      <c r="C1000" s="46">
        <v>375.8</v>
      </c>
      <c r="D1000" s="46"/>
      <c r="E1000" s="46"/>
      <c r="F1000" s="46">
        <f t="shared" si="107"/>
        <v>375.8</v>
      </c>
      <c r="G1000" s="45">
        <f t="shared" si="108"/>
        <v>1.6993916376907875E-3</v>
      </c>
      <c r="H1000" s="254">
        <f t="shared" si="110"/>
        <v>7.5289847116252639</v>
      </c>
      <c r="I1000" s="43">
        <f t="shared" si="111"/>
        <v>1.6563766365575581</v>
      </c>
      <c r="J1000" s="43">
        <v>3.0336266989945497</v>
      </c>
      <c r="K1000" s="118">
        <v>9.5699502587320115E-2</v>
      </c>
      <c r="L1000" s="45">
        <f t="shared" si="109"/>
        <v>3.2769259046739468E-2</v>
      </c>
    </row>
    <row r="1001" spans="1:12" x14ac:dyDescent="0.25">
      <c r="A1001" s="65">
        <f t="shared" si="112"/>
        <v>51</v>
      </c>
      <c r="B1001" s="46" t="s">
        <v>1268</v>
      </c>
      <c r="C1001" s="46">
        <v>267.3</v>
      </c>
      <c r="D1001" s="46"/>
      <c r="E1001" s="46"/>
      <c r="F1001" s="46">
        <f t="shared" si="107"/>
        <v>267.3</v>
      </c>
      <c r="G1001" s="45">
        <f t="shared" si="108"/>
        <v>1.2087476975911322E-3</v>
      </c>
      <c r="H1001" s="254">
        <f t="shared" si="110"/>
        <v>5.355235799407752</v>
      </c>
      <c r="I1001" s="43">
        <f t="shared" si="111"/>
        <v>1.1781518758697054</v>
      </c>
      <c r="J1001" s="43">
        <v>2.1577658771720145</v>
      </c>
      <c r="K1001" s="118">
        <v>6.8069390743987934E-2</v>
      </c>
      <c r="L1001" s="45">
        <f t="shared" si="109"/>
        <v>3.2769259046739461E-2</v>
      </c>
    </row>
    <row r="1002" spans="1:12" x14ac:dyDescent="0.25">
      <c r="A1002" s="65">
        <f t="shared" si="112"/>
        <v>52</v>
      </c>
      <c r="B1002" s="46" t="s">
        <v>1269</v>
      </c>
      <c r="C1002" s="46">
        <v>505.3</v>
      </c>
      <c r="D1002" s="46"/>
      <c r="E1002" s="46"/>
      <c r="F1002" s="46">
        <f t="shared" si="107"/>
        <v>505.3</v>
      </c>
      <c r="G1002" s="45">
        <f t="shared" si="108"/>
        <v>2.2849989210355372E-3</v>
      </c>
      <c r="H1002" s="254">
        <f t="shared" si="110"/>
        <v>10.123459219755844</v>
      </c>
      <c r="I1002" s="43">
        <f t="shared" si="111"/>
        <v>2.2271610283462859</v>
      </c>
      <c r="J1002" s="43">
        <v>4.0790089702020911</v>
      </c>
      <c r="K1002" s="118">
        <v>0.1286773780132327</v>
      </c>
      <c r="L1002" s="45">
        <f t="shared" si="109"/>
        <v>3.2769259046739468E-2</v>
      </c>
    </row>
    <row r="1003" spans="1:12" x14ac:dyDescent="0.25">
      <c r="A1003" s="65">
        <f t="shared" si="112"/>
        <v>53</v>
      </c>
      <c r="B1003" s="46" t="s">
        <v>1270</v>
      </c>
      <c r="C1003" s="46">
        <v>500.8</v>
      </c>
      <c r="D1003" s="46"/>
      <c r="E1003" s="46"/>
      <c r="F1003" s="46">
        <f t="shared" si="107"/>
        <v>500.8</v>
      </c>
      <c r="G1003" s="45">
        <f t="shared" si="108"/>
        <v>2.2646496331973028E-3</v>
      </c>
      <c r="H1003" s="254">
        <f t="shared" si="110"/>
        <v>10.033303734917329</v>
      </c>
      <c r="I1003" s="43">
        <f t="shared" si="111"/>
        <v>2.2073268216818125</v>
      </c>
      <c r="J1003" s="43">
        <v>4.0426829453338753</v>
      </c>
      <c r="K1003" s="118">
        <v>0.12753142867410833</v>
      </c>
      <c r="L1003" s="45">
        <f t="shared" si="109"/>
        <v>3.2769259046739461E-2</v>
      </c>
    </row>
    <row r="1004" spans="1:12" x14ac:dyDescent="0.25">
      <c r="A1004" s="65">
        <f t="shared" si="112"/>
        <v>54</v>
      </c>
      <c r="B1004" s="46" t="s">
        <v>1271</v>
      </c>
      <c r="C1004" s="46">
        <v>494</v>
      </c>
      <c r="D1004" s="46"/>
      <c r="E1004" s="46"/>
      <c r="F1004" s="46">
        <f t="shared" si="107"/>
        <v>494</v>
      </c>
      <c r="G1004" s="45">
        <f t="shared" si="108"/>
        <v>2.2338995982417479E-3</v>
      </c>
      <c r="H1004" s="254">
        <f t="shared" si="110"/>
        <v>9.8970687800502386</v>
      </c>
      <c r="I1004" s="43">
        <f t="shared" si="111"/>
        <v>2.1773551316110527</v>
      </c>
      <c r="J1004" s="43">
        <v>3.9877902855330158</v>
      </c>
      <c r="K1004" s="118">
        <v>0.12579977189498703</v>
      </c>
      <c r="L1004" s="45">
        <f t="shared" si="109"/>
        <v>3.2769259046739461E-2</v>
      </c>
    </row>
    <row r="1005" spans="1:12" x14ac:dyDescent="0.25">
      <c r="A1005" s="65">
        <f t="shared" si="112"/>
        <v>55</v>
      </c>
      <c r="B1005" s="46" t="s">
        <v>1272</v>
      </c>
      <c r="C1005" s="46">
        <v>504.3</v>
      </c>
      <c r="D1005" s="46"/>
      <c r="E1005" s="46"/>
      <c r="F1005" s="46">
        <f t="shared" si="107"/>
        <v>504.3</v>
      </c>
      <c r="G1005" s="45">
        <f t="shared" si="108"/>
        <v>2.280476857071485E-3</v>
      </c>
      <c r="H1005" s="254">
        <f t="shared" si="110"/>
        <v>10.103424667569506</v>
      </c>
      <c r="I1005" s="43">
        <f t="shared" si="111"/>
        <v>2.2227534268652911</v>
      </c>
      <c r="J1005" s="43">
        <v>4.0709365202313768</v>
      </c>
      <c r="K1005" s="118">
        <v>0.12842272260453841</v>
      </c>
      <c r="L1005" s="45">
        <f t="shared" si="109"/>
        <v>3.2769259046739461E-2</v>
      </c>
    </row>
    <row r="1006" spans="1:12" x14ac:dyDescent="0.25">
      <c r="A1006" s="65">
        <f t="shared" si="112"/>
        <v>56</v>
      </c>
      <c r="B1006" s="46" t="s">
        <v>1273</v>
      </c>
      <c r="C1006" s="46">
        <v>272.3</v>
      </c>
      <c r="D1006" s="46"/>
      <c r="E1006" s="46"/>
      <c r="F1006" s="46">
        <f t="shared" si="107"/>
        <v>272.3</v>
      </c>
      <c r="G1006" s="45">
        <f t="shared" si="108"/>
        <v>1.2313580174113927E-3</v>
      </c>
      <c r="H1006" s="254">
        <f t="shared" si="110"/>
        <v>5.4554085603394338</v>
      </c>
      <c r="I1006" s="43">
        <f t="shared" si="111"/>
        <v>1.2001898832746754</v>
      </c>
      <c r="J1006" s="43">
        <v>2.1981281270255879</v>
      </c>
      <c r="K1006" s="118">
        <v>6.9342667787459455E-2</v>
      </c>
      <c r="L1006" s="45">
        <f t="shared" si="109"/>
        <v>3.2769259046739468E-2</v>
      </c>
    </row>
    <row r="1007" spans="1:12" x14ac:dyDescent="0.25">
      <c r="A1007" s="65">
        <f t="shared" si="112"/>
        <v>57</v>
      </c>
      <c r="B1007" s="46" t="s">
        <v>1274</v>
      </c>
      <c r="C1007" s="46">
        <v>388.84</v>
      </c>
      <c r="D1007" s="46"/>
      <c r="E1007" s="46"/>
      <c r="F1007" s="46">
        <f t="shared" si="107"/>
        <v>388.84</v>
      </c>
      <c r="G1007" s="45">
        <f t="shared" si="108"/>
        <v>1.7583593517820268E-3</v>
      </c>
      <c r="H1007" s="254">
        <f t="shared" si="110"/>
        <v>7.7902352721350914</v>
      </c>
      <c r="I1007" s="43">
        <f t="shared" si="111"/>
        <v>1.71385175986972</v>
      </c>
      <c r="J1007" s="43">
        <v>3.1388914466126674</v>
      </c>
      <c r="K1007" s="118">
        <v>9.9020209116693861E-2</v>
      </c>
      <c r="L1007" s="45">
        <f t="shared" si="109"/>
        <v>3.2769259046739461E-2</v>
      </c>
    </row>
    <row r="1008" spans="1:12" x14ac:dyDescent="0.25">
      <c r="A1008" s="65">
        <f t="shared" si="112"/>
        <v>58</v>
      </c>
      <c r="B1008" s="46" t="s">
        <v>1275</v>
      </c>
      <c r="C1008" s="46">
        <v>441.6</v>
      </c>
      <c r="D1008" s="46"/>
      <c r="E1008" s="46"/>
      <c r="F1008" s="46">
        <f t="shared" si="107"/>
        <v>441.6</v>
      </c>
      <c r="G1008" s="45">
        <f t="shared" si="108"/>
        <v>1.9969434465254171E-3</v>
      </c>
      <c r="H1008" s="254">
        <f t="shared" si="110"/>
        <v>8.8472582454862074</v>
      </c>
      <c r="I1008" s="43">
        <f t="shared" si="111"/>
        <v>1.9463968140069656</v>
      </c>
      <c r="J1008" s="43">
        <v>3.5647939070675712</v>
      </c>
      <c r="K1008" s="118">
        <v>0.11245582847940545</v>
      </c>
      <c r="L1008" s="45">
        <f t="shared" si="109"/>
        <v>3.2769259046739461E-2</v>
      </c>
    </row>
    <row r="1009" spans="1:12" x14ac:dyDescent="0.25">
      <c r="A1009" s="65">
        <f t="shared" si="112"/>
        <v>59</v>
      </c>
      <c r="B1009" s="46" t="s">
        <v>1276</v>
      </c>
      <c r="C1009" s="46">
        <v>440.7</v>
      </c>
      <c r="D1009" s="46"/>
      <c r="E1009" s="46"/>
      <c r="F1009" s="46">
        <f t="shared" si="107"/>
        <v>440.7</v>
      </c>
      <c r="G1009" s="45">
        <f t="shared" si="108"/>
        <v>1.9928735889577702E-3</v>
      </c>
      <c r="H1009" s="254">
        <f t="shared" si="110"/>
        <v>8.8292271485185037</v>
      </c>
      <c r="I1009" s="43">
        <f t="shared" si="111"/>
        <v>1.9424299726740708</v>
      </c>
      <c r="J1009" s="43">
        <v>3.5575287020939279</v>
      </c>
      <c r="K1009" s="118">
        <v>0.11222663861158055</v>
      </c>
      <c r="L1009" s="45">
        <f t="shared" si="109"/>
        <v>3.2769259046739468E-2</v>
      </c>
    </row>
    <row r="1010" spans="1:12" x14ac:dyDescent="0.25">
      <c r="A1010" s="65">
        <f t="shared" si="112"/>
        <v>60</v>
      </c>
      <c r="B1010" s="46" t="s">
        <v>1277</v>
      </c>
      <c r="C1010" s="46">
        <v>399.7</v>
      </c>
      <c r="D1010" s="46"/>
      <c r="E1010" s="46"/>
      <c r="F1010" s="46">
        <f t="shared" si="107"/>
        <v>399.7</v>
      </c>
      <c r="G1010" s="45">
        <f t="shared" si="108"/>
        <v>1.8074689664316331E-3</v>
      </c>
      <c r="H1010" s="254">
        <f t="shared" si="110"/>
        <v>8.0078105088787073</v>
      </c>
      <c r="I1010" s="43">
        <f t="shared" si="111"/>
        <v>1.7617183119533155</v>
      </c>
      <c r="J1010" s="43">
        <v>3.2265582532946286</v>
      </c>
      <c r="K1010" s="118">
        <v>0.10178576685511402</v>
      </c>
      <c r="L1010" s="45">
        <f t="shared" si="109"/>
        <v>3.2769259046739468E-2</v>
      </c>
    </row>
    <row r="1011" spans="1:12" x14ac:dyDescent="0.25">
      <c r="A1011" s="65">
        <f t="shared" si="112"/>
        <v>61</v>
      </c>
      <c r="B1011" s="46" t="s">
        <v>1278</v>
      </c>
      <c r="C1011" s="46">
        <v>275.89999999999998</v>
      </c>
      <c r="D1011" s="46"/>
      <c r="E1011" s="46"/>
      <c r="F1011" s="46">
        <f t="shared" si="107"/>
        <v>275.89999999999998</v>
      </c>
      <c r="G1011" s="45">
        <f t="shared" si="108"/>
        <v>1.2476374476819803E-3</v>
      </c>
      <c r="H1011" s="254">
        <f t="shared" si="110"/>
        <v>5.5275329482102444</v>
      </c>
      <c r="I1011" s="43">
        <f t="shared" si="111"/>
        <v>1.2160572486062537</v>
      </c>
      <c r="J1011" s="43">
        <v>2.22718894692016</v>
      </c>
      <c r="K1011" s="118">
        <v>7.0259427258758958E-2</v>
      </c>
      <c r="L1011" s="45">
        <f t="shared" si="109"/>
        <v>3.2769259046739461E-2</v>
      </c>
    </row>
    <row r="1012" spans="1:12" x14ac:dyDescent="0.25">
      <c r="A1012" s="65">
        <f t="shared" si="112"/>
        <v>62</v>
      </c>
      <c r="B1012" s="46" t="s">
        <v>1279</v>
      </c>
      <c r="C1012" s="46">
        <v>417.4</v>
      </c>
      <c r="D1012" s="46"/>
      <c r="E1012" s="46"/>
      <c r="F1012" s="46">
        <f t="shared" si="107"/>
        <v>417.4</v>
      </c>
      <c r="G1012" s="45">
        <f t="shared" si="108"/>
        <v>1.8875094985953554E-3</v>
      </c>
      <c r="H1012" s="254">
        <f t="shared" si="110"/>
        <v>8.3624220825768614</v>
      </c>
      <c r="I1012" s="43">
        <f t="shared" si="111"/>
        <v>1.8397328581669095</v>
      </c>
      <c r="J1012" s="43">
        <v>3.3694406177762772</v>
      </c>
      <c r="K1012" s="118">
        <v>0.10629316758900323</v>
      </c>
      <c r="L1012" s="45">
        <f t="shared" si="109"/>
        <v>3.2769259046739461E-2</v>
      </c>
    </row>
    <row r="1013" spans="1:12" x14ac:dyDescent="0.25">
      <c r="A1013" s="65">
        <f t="shared" si="112"/>
        <v>63</v>
      </c>
      <c r="B1013" s="46" t="s">
        <v>1280</v>
      </c>
      <c r="C1013" s="46">
        <v>450.1</v>
      </c>
      <c r="D1013" s="46"/>
      <c r="E1013" s="46"/>
      <c r="F1013" s="46">
        <f t="shared" si="107"/>
        <v>450.1</v>
      </c>
      <c r="G1013" s="45">
        <f t="shared" si="108"/>
        <v>2.0353809902198599E-3</v>
      </c>
      <c r="H1013" s="254">
        <f t="shared" si="110"/>
        <v>9.0175519390700671</v>
      </c>
      <c r="I1013" s="43">
        <f t="shared" si="111"/>
        <v>1.9838614265954149</v>
      </c>
      <c r="J1013" s="43">
        <v>3.6334097318186447</v>
      </c>
      <c r="K1013" s="118">
        <v>0.11462039945330703</v>
      </c>
      <c r="L1013" s="45">
        <f t="shared" si="109"/>
        <v>3.2769259046739461E-2</v>
      </c>
    </row>
    <row r="1014" spans="1:12" x14ac:dyDescent="0.25">
      <c r="A1014" s="65">
        <f t="shared" si="112"/>
        <v>64</v>
      </c>
      <c r="B1014" s="46" t="s">
        <v>1281</v>
      </c>
      <c r="C1014" s="46">
        <v>451</v>
      </c>
      <c r="D1014" s="46"/>
      <c r="E1014" s="46"/>
      <c r="F1014" s="46">
        <f t="shared" si="107"/>
        <v>451</v>
      </c>
      <c r="G1014" s="45">
        <f t="shared" si="108"/>
        <v>2.0394508477875068E-3</v>
      </c>
      <c r="H1014" s="254">
        <f t="shared" si="110"/>
        <v>9.0355830360377691</v>
      </c>
      <c r="I1014" s="43">
        <f t="shared" si="111"/>
        <v>1.9878282679283092</v>
      </c>
      <c r="J1014" s="43">
        <v>3.6406749367922884</v>
      </c>
      <c r="K1014" s="118">
        <v>0.1148495893211319</v>
      </c>
      <c r="L1014" s="45">
        <f t="shared" si="109"/>
        <v>3.2769259046739468E-2</v>
      </c>
    </row>
    <row r="1015" spans="1:12" x14ac:dyDescent="0.25">
      <c r="A1015" s="65">
        <f t="shared" si="112"/>
        <v>65</v>
      </c>
      <c r="B1015" s="46" t="s">
        <v>1282</v>
      </c>
      <c r="C1015" s="46">
        <v>416.4</v>
      </c>
      <c r="D1015" s="46"/>
      <c r="E1015" s="46"/>
      <c r="F1015" s="46">
        <f t="shared" ref="F1015:F1077" si="113">C1015+D1015+E1015</f>
        <v>416.4</v>
      </c>
      <c r="G1015" s="45">
        <f t="shared" ref="G1015:G1078" si="114">1/$F$1309*F1015</f>
        <v>1.8829874346313034E-3</v>
      </c>
      <c r="H1015" s="254">
        <f t="shared" si="110"/>
        <v>8.3423875303905266</v>
      </c>
      <c r="I1015" s="43">
        <f t="shared" si="111"/>
        <v>1.835325256685916</v>
      </c>
      <c r="J1015" s="43">
        <v>3.3613681678055625</v>
      </c>
      <c r="K1015" s="118">
        <v>0.10603851218030892</v>
      </c>
      <c r="L1015" s="45">
        <f t="shared" ref="L1015:L1078" si="115">(H1015+I1015+J1015+K1015)/F1015</f>
        <v>3.2769259046739468E-2</v>
      </c>
    </row>
    <row r="1016" spans="1:12" x14ac:dyDescent="0.25">
      <c r="A1016" s="65">
        <f t="shared" si="112"/>
        <v>66</v>
      </c>
      <c r="B1016" s="46" t="s">
        <v>1283</v>
      </c>
      <c r="C1016" s="46">
        <v>309.8</v>
      </c>
      <c r="D1016" s="46"/>
      <c r="E1016" s="46"/>
      <c r="F1016" s="46">
        <f t="shared" si="113"/>
        <v>309.8</v>
      </c>
      <c r="G1016" s="45">
        <f t="shared" si="114"/>
        <v>1.4009354160633475E-3</v>
      </c>
      <c r="H1016" s="254">
        <f t="shared" ref="H1016:H1079" si="116">G1016*4430.4</f>
        <v>6.206704267327054</v>
      </c>
      <c r="I1016" s="43">
        <f t="shared" ref="I1016:I1078" si="117">H1016*0.22</f>
        <v>1.3654749388119518</v>
      </c>
      <c r="J1016" s="43">
        <v>2.5008450009273853</v>
      </c>
      <c r="K1016" s="118">
        <v>7.8892245613495934E-2</v>
      </c>
      <c r="L1016" s="45">
        <f t="shared" si="115"/>
        <v>3.2769259046739461E-2</v>
      </c>
    </row>
    <row r="1017" spans="1:12" x14ac:dyDescent="0.25">
      <c r="A1017" s="65">
        <f t="shared" ref="A1017:A1080" si="118">A1016+1</f>
        <v>67</v>
      </c>
      <c r="B1017" s="46" t="s">
        <v>1284</v>
      </c>
      <c r="C1017" s="46">
        <v>265.89999999999998</v>
      </c>
      <c r="D1017" s="46"/>
      <c r="E1017" s="46"/>
      <c r="F1017" s="46">
        <f t="shared" si="113"/>
        <v>265.89999999999998</v>
      </c>
      <c r="G1017" s="45">
        <f t="shared" si="114"/>
        <v>1.202416808041459E-3</v>
      </c>
      <c r="H1017" s="254">
        <f t="shared" si="116"/>
        <v>5.3271874263468799</v>
      </c>
      <c r="I1017" s="43">
        <f t="shared" si="117"/>
        <v>1.1719812337963136</v>
      </c>
      <c r="J1017" s="43">
        <v>2.1464644472130141</v>
      </c>
      <c r="K1017" s="118">
        <v>6.7712873171815902E-2</v>
      </c>
      <c r="L1017" s="45">
        <f t="shared" si="115"/>
        <v>3.2769259046739468E-2</v>
      </c>
    </row>
    <row r="1018" spans="1:12" x14ac:dyDescent="0.25">
      <c r="A1018" s="65">
        <f t="shared" si="118"/>
        <v>68</v>
      </c>
      <c r="B1018" s="46" t="s">
        <v>1285</v>
      </c>
      <c r="C1018" s="46">
        <v>274</v>
      </c>
      <c r="D1018" s="46"/>
      <c r="E1018" s="46"/>
      <c r="F1018" s="46">
        <f t="shared" si="113"/>
        <v>274</v>
      </c>
      <c r="G1018" s="45">
        <f t="shared" si="114"/>
        <v>1.2390455261502814E-3</v>
      </c>
      <c r="H1018" s="254">
        <f t="shared" si="116"/>
        <v>5.4894672990562059</v>
      </c>
      <c r="I1018" s="43">
        <f t="shared" si="117"/>
        <v>1.2076828057923652</v>
      </c>
      <c r="J1018" s="43">
        <v>2.211851291975802</v>
      </c>
      <c r="K1018" s="118">
        <v>6.9775581982239793E-2</v>
      </c>
      <c r="L1018" s="45">
        <f t="shared" si="115"/>
        <v>3.2769259046739461E-2</v>
      </c>
    </row>
    <row r="1019" spans="1:12" x14ac:dyDescent="0.25">
      <c r="A1019" s="65">
        <f t="shared" si="118"/>
        <v>69</v>
      </c>
      <c r="B1019" s="46" t="s">
        <v>1286</v>
      </c>
      <c r="C1019" s="46">
        <v>245.3</v>
      </c>
      <c r="D1019" s="46"/>
      <c r="E1019" s="46"/>
      <c r="F1019" s="46">
        <f t="shared" si="113"/>
        <v>245.3</v>
      </c>
      <c r="G1019" s="45">
        <f t="shared" si="114"/>
        <v>1.1092622903819856E-3</v>
      </c>
      <c r="H1019" s="254">
        <f t="shared" si="116"/>
        <v>4.9144756513083481</v>
      </c>
      <c r="I1019" s="43">
        <f t="shared" si="117"/>
        <v>1.0811846432878365</v>
      </c>
      <c r="J1019" s="43">
        <v>1.9801719778162932</v>
      </c>
      <c r="K1019" s="118">
        <v>6.2466971752713214E-2</v>
      </c>
      <c r="L1019" s="45">
        <f t="shared" si="115"/>
        <v>3.2769259046739468E-2</v>
      </c>
    </row>
    <row r="1020" spans="1:12" x14ac:dyDescent="0.25">
      <c r="A1020" s="65">
        <f t="shared" si="118"/>
        <v>70</v>
      </c>
      <c r="B1020" s="46" t="s">
        <v>1287</v>
      </c>
      <c r="C1020" s="46">
        <v>347.2</v>
      </c>
      <c r="D1020" s="46"/>
      <c r="E1020" s="46"/>
      <c r="F1020" s="46">
        <f t="shared" si="113"/>
        <v>347.2</v>
      </c>
      <c r="G1020" s="45">
        <f t="shared" si="114"/>
        <v>1.5700606083188966E-3</v>
      </c>
      <c r="H1020" s="254">
        <f t="shared" si="116"/>
        <v>6.9559965190960389</v>
      </c>
      <c r="I1020" s="43">
        <f t="shared" si="117"/>
        <v>1.5303192342011285</v>
      </c>
      <c r="J1020" s="43">
        <v>2.8027546298321115</v>
      </c>
      <c r="K1020" s="118">
        <v>8.8416357898662964E-2</v>
      </c>
      <c r="L1020" s="45">
        <f t="shared" si="115"/>
        <v>3.2769259046739468E-2</v>
      </c>
    </row>
    <row r="1021" spans="1:12" x14ac:dyDescent="0.25">
      <c r="A1021" s="65">
        <f t="shared" si="118"/>
        <v>71</v>
      </c>
      <c r="B1021" s="46" t="s">
        <v>1288</v>
      </c>
      <c r="C1021" s="46">
        <v>332.5</v>
      </c>
      <c r="D1021" s="46"/>
      <c r="E1021" s="46"/>
      <c r="F1021" s="46">
        <f t="shared" si="113"/>
        <v>332.5</v>
      </c>
      <c r="G1021" s="45">
        <f t="shared" si="114"/>
        <v>1.5035862680473305E-3</v>
      </c>
      <c r="H1021" s="254">
        <f t="shared" si="116"/>
        <v>6.6614886019568926</v>
      </c>
      <c r="I1021" s="43">
        <f t="shared" si="117"/>
        <v>1.4655274924305164</v>
      </c>
      <c r="J1021" s="43">
        <v>2.6840896152626073</v>
      </c>
      <c r="K1021" s="118">
        <v>8.4672923390856678E-2</v>
      </c>
      <c r="L1021" s="45">
        <f t="shared" si="115"/>
        <v>3.2769259046739468E-2</v>
      </c>
    </row>
    <row r="1022" spans="1:12" x14ac:dyDescent="0.25">
      <c r="A1022" s="65">
        <f t="shared" si="118"/>
        <v>72</v>
      </c>
      <c r="B1022" s="46" t="s">
        <v>1289</v>
      </c>
      <c r="C1022" s="46">
        <v>317.3</v>
      </c>
      <c r="D1022" s="46"/>
      <c r="E1022" s="46"/>
      <c r="F1022" s="46">
        <f t="shared" si="113"/>
        <v>317.3</v>
      </c>
      <c r="G1022" s="45">
        <f t="shared" si="114"/>
        <v>1.4348508957937383E-3</v>
      </c>
      <c r="H1022" s="254">
        <f t="shared" si="116"/>
        <v>6.3569634087245781</v>
      </c>
      <c r="I1022" s="43">
        <f t="shared" si="117"/>
        <v>1.3985319499194071</v>
      </c>
      <c r="J1022" s="43">
        <v>2.5613883757077449</v>
      </c>
      <c r="K1022" s="118">
        <v>8.0802161178703216E-2</v>
      </c>
      <c r="L1022" s="45">
        <f t="shared" si="115"/>
        <v>3.2769259046739468E-2</v>
      </c>
    </row>
    <row r="1023" spans="1:12" x14ac:dyDescent="0.25">
      <c r="A1023" s="65">
        <f t="shared" si="118"/>
        <v>73</v>
      </c>
      <c r="B1023" s="46" t="s">
        <v>1290</v>
      </c>
      <c r="C1023" s="46">
        <v>286</v>
      </c>
      <c r="D1023" s="46"/>
      <c r="E1023" s="46"/>
      <c r="F1023" s="46">
        <f t="shared" si="113"/>
        <v>286</v>
      </c>
      <c r="G1023" s="45">
        <f t="shared" si="114"/>
        <v>1.2933102937189068E-3</v>
      </c>
      <c r="H1023" s="254">
        <f t="shared" si="116"/>
        <v>5.7298819252922444</v>
      </c>
      <c r="I1023" s="43">
        <f t="shared" si="117"/>
        <v>1.2605740235642937</v>
      </c>
      <c r="J1023" s="43">
        <v>2.3087206916243779</v>
      </c>
      <c r="K1023" s="118">
        <v>7.2831446886571463E-2</v>
      </c>
      <c r="L1023" s="45">
        <f t="shared" si="115"/>
        <v>3.2769259046739461E-2</v>
      </c>
    </row>
    <row r="1024" spans="1:12" x14ac:dyDescent="0.25">
      <c r="A1024" s="65">
        <f t="shared" si="118"/>
        <v>74</v>
      </c>
      <c r="B1024" s="46" t="s">
        <v>1291</v>
      </c>
      <c r="C1024" s="46">
        <v>226.4</v>
      </c>
      <c r="D1024" s="46"/>
      <c r="E1024" s="46"/>
      <c r="F1024" s="46">
        <f t="shared" si="113"/>
        <v>226.4</v>
      </c>
      <c r="G1024" s="45">
        <f t="shared" si="114"/>
        <v>1.0237952814614005E-3</v>
      </c>
      <c r="H1024" s="254">
        <f t="shared" si="116"/>
        <v>4.5358226149865883</v>
      </c>
      <c r="I1024" s="43">
        <f t="shared" si="117"/>
        <v>0.99788097529704944</v>
      </c>
      <c r="J1024" s="43">
        <v>1.8276026733697872</v>
      </c>
      <c r="K1024" s="118">
        <v>5.7653984528390823E-2</v>
      </c>
      <c r="L1024" s="45">
        <f t="shared" si="115"/>
        <v>3.2769259046739468E-2</v>
      </c>
    </row>
    <row r="1025" spans="1:12" x14ac:dyDescent="0.25">
      <c r="A1025" s="65">
        <f t="shared" si="118"/>
        <v>75</v>
      </c>
      <c r="B1025" s="46" t="s">
        <v>1292</v>
      </c>
      <c r="C1025" s="46">
        <v>281.01</v>
      </c>
      <c r="D1025" s="46"/>
      <c r="E1025" s="46"/>
      <c r="F1025" s="46">
        <f t="shared" si="113"/>
        <v>281.01</v>
      </c>
      <c r="G1025" s="45">
        <f t="shared" si="114"/>
        <v>1.2707451945382867E-3</v>
      </c>
      <c r="H1025" s="254">
        <f t="shared" si="116"/>
        <v>5.6299095098824248</v>
      </c>
      <c r="I1025" s="43">
        <f t="shared" si="117"/>
        <v>1.2385800921741335</v>
      </c>
      <c r="J1025" s="43">
        <v>2.2684391662705119</v>
      </c>
      <c r="K1025" s="118">
        <v>7.1560716397186877E-2</v>
      </c>
      <c r="L1025" s="45">
        <f t="shared" si="115"/>
        <v>3.2769259046739468E-2</v>
      </c>
    </row>
    <row r="1026" spans="1:12" x14ac:dyDescent="0.25">
      <c r="A1026" s="65">
        <f t="shared" si="118"/>
        <v>76</v>
      </c>
      <c r="B1026" s="46" t="s">
        <v>1293</v>
      </c>
      <c r="C1026" s="46">
        <v>94.8</v>
      </c>
      <c r="D1026" s="46">
        <v>27.9</v>
      </c>
      <c r="E1026" s="46">
        <v>26</v>
      </c>
      <c r="F1026" s="46">
        <f t="shared" si="113"/>
        <v>148.69999999999999</v>
      </c>
      <c r="G1026" s="45">
        <f t="shared" si="114"/>
        <v>6.7243091145455041E-4</v>
      </c>
      <c r="H1026" s="254">
        <f t="shared" si="116"/>
        <v>2.97913791010824</v>
      </c>
      <c r="I1026" s="43">
        <f t="shared" si="117"/>
        <v>0.65541034022381284</v>
      </c>
      <c r="J1026" s="43">
        <v>1.2003733106452621</v>
      </c>
      <c r="K1026" s="118">
        <v>3.7867259272843269E-2</v>
      </c>
      <c r="L1026" s="45">
        <f t="shared" si="115"/>
        <v>3.2769259046739468E-2</v>
      </c>
    </row>
    <row r="1027" spans="1:12" x14ac:dyDescent="0.25">
      <c r="A1027" s="65">
        <f t="shared" si="118"/>
        <v>77</v>
      </c>
      <c r="B1027" s="46" t="s">
        <v>1294</v>
      </c>
      <c r="C1027" s="46">
        <v>222.4</v>
      </c>
      <c r="D1027" s="46"/>
      <c r="E1027" s="46"/>
      <c r="F1027" s="46">
        <f t="shared" si="113"/>
        <v>222.4</v>
      </c>
      <c r="G1027" s="45">
        <f t="shared" si="114"/>
        <v>1.005707025605192E-3</v>
      </c>
      <c r="H1027" s="254">
        <f t="shared" si="116"/>
        <v>4.4556844062412422</v>
      </c>
      <c r="I1027" s="43">
        <f t="shared" si="117"/>
        <v>0.98025056937307331</v>
      </c>
      <c r="J1027" s="43">
        <v>1.795312873486929</v>
      </c>
      <c r="K1027" s="118">
        <v>5.6635362893613608E-2</v>
      </c>
      <c r="L1027" s="45">
        <f t="shared" si="115"/>
        <v>3.2769259046739468E-2</v>
      </c>
    </row>
    <row r="1028" spans="1:12" x14ac:dyDescent="0.25">
      <c r="A1028" s="65">
        <f t="shared" si="118"/>
        <v>78</v>
      </c>
      <c r="B1028" s="46" t="s">
        <v>1295</v>
      </c>
      <c r="C1028" s="46">
        <v>377.2</v>
      </c>
      <c r="D1028" s="46"/>
      <c r="E1028" s="46">
        <v>171.6</v>
      </c>
      <c r="F1028" s="46">
        <f t="shared" si="113"/>
        <v>548.79999999999995</v>
      </c>
      <c r="G1028" s="45">
        <f t="shared" si="114"/>
        <v>2.4817087034718043E-3</v>
      </c>
      <c r="H1028" s="254">
        <f t="shared" si="116"/>
        <v>10.994962239861481</v>
      </c>
      <c r="I1028" s="43">
        <f t="shared" si="117"/>
        <v>2.4188916927695256</v>
      </c>
      <c r="J1028" s="43">
        <v>4.430160543928177</v>
      </c>
      <c r="K1028" s="118">
        <v>0.13975488829143501</v>
      </c>
      <c r="L1028" s="45">
        <f t="shared" si="115"/>
        <v>3.2769259046739468E-2</v>
      </c>
    </row>
    <row r="1029" spans="1:12" x14ac:dyDescent="0.25">
      <c r="A1029" s="65">
        <f t="shared" si="118"/>
        <v>79</v>
      </c>
      <c r="B1029" s="46" t="s">
        <v>1296</v>
      </c>
      <c r="C1029" s="46">
        <v>195.3</v>
      </c>
      <c r="D1029" s="46"/>
      <c r="E1029" s="46"/>
      <c r="F1029" s="46">
        <f t="shared" si="113"/>
        <v>195.3</v>
      </c>
      <c r="G1029" s="45">
        <f t="shared" si="114"/>
        <v>8.8315909217937948E-4</v>
      </c>
      <c r="H1029" s="254">
        <f t="shared" si="116"/>
        <v>3.9127480419915224</v>
      </c>
      <c r="I1029" s="43">
        <f t="shared" si="117"/>
        <v>0.86080456923813498</v>
      </c>
      <c r="J1029" s="43">
        <v>1.576549479280563</v>
      </c>
      <c r="K1029" s="118">
        <v>4.9734201317997918E-2</v>
      </c>
      <c r="L1029" s="45">
        <f t="shared" si="115"/>
        <v>3.2769259046739468E-2</v>
      </c>
    </row>
    <row r="1030" spans="1:12" x14ac:dyDescent="0.25">
      <c r="A1030" s="65">
        <f t="shared" si="118"/>
        <v>80</v>
      </c>
      <c r="B1030" s="46" t="s">
        <v>1297</v>
      </c>
      <c r="C1030" s="46">
        <v>178.1</v>
      </c>
      <c r="D1030" s="46"/>
      <c r="E1030" s="46">
        <v>22.4</v>
      </c>
      <c r="F1030" s="46">
        <f t="shared" si="113"/>
        <v>200.5</v>
      </c>
      <c r="G1030" s="45">
        <f t="shared" si="114"/>
        <v>9.0667382479245047E-4</v>
      </c>
      <c r="H1030" s="254">
        <f t="shared" si="116"/>
        <v>4.0169277133604719</v>
      </c>
      <c r="I1030" s="43">
        <f t="shared" si="117"/>
        <v>0.88372409693930387</v>
      </c>
      <c r="J1030" s="43">
        <v>1.618526219128279</v>
      </c>
      <c r="K1030" s="118">
        <v>5.1058409443208309E-2</v>
      </c>
      <c r="L1030" s="45">
        <f t="shared" si="115"/>
        <v>3.2769259046739468E-2</v>
      </c>
    </row>
    <row r="1031" spans="1:12" x14ac:dyDescent="0.25">
      <c r="A1031" s="65">
        <f t="shared" si="118"/>
        <v>81</v>
      </c>
      <c r="B1031" s="46" t="s">
        <v>1298</v>
      </c>
      <c r="C1031" s="46">
        <v>292.10000000000002</v>
      </c>
      <c r="D1031" s="46"/>
      <c r="E1031" s="46">
        <v>168.1</v>
      </c>
      <c r="F1031" s="46">
        <f t="shared" si="113"/>
        <v>460.20000000000005</v>
      </c>
      <c r="G1031" s="45">
        <f t="shared" si="114"/>
        <v>2.0810538362567867E-3</v>
      </c>
      <c r="H1031" s="254">
        <f t="shared" si="116"/>
        <v>9.2199009161520671</v>
      </c>
      <c r="I1031" s="43">
        <f t="shared" si="117"/>
        <v>2.0283782015534548</v>
      </c>
      <c r="J1031" s="43">
        <v>3.714941476522863</v>
      </c>
      <c r="K1031" s="118">
        <v>0.11719241908111955</v>
      </c>
      <c r="L1031" s="45">
        <f t="shared" si="115"/>
        <v>3.2769259046739468E-2</v>
      </c>
    </row>
    <row r="1032" spans="1:12" x14ac:dyDescent="0.25">
      <c r="A1032" s="65">
        <f t="shared" si="118"/>
        <v>82</v>
      </c>
      <c r="B1032" s="46" t="s">
        <v>1299</v>
      </c>
      <c r="C1032" s="46">
        <v>337</v>
      </c>
      <c r="D1032" s="46"/>
      <c r="E1032" s="46">
        <v>36.6</v>
      </c>
      <c r="F1032" s="46">
        <f t="shared" si="113"/>
        <v>373.6</v>
      </c>
      <c r="G1032" s="45">
        <f t="shared" si="114"/>
        <v>1.6894430969698728E-3</v>
      </c>
      <c r="H1032" s="254">
        <f t="shared" si="116"/>
        <v>7.4849086968153236</v>
      </c>
      <c r="I1032" s="43">
        <f t="shared" si="117"/>
        <v>1.6466799132993712</v>
      </c>
      <c r="J1032" s="43">
        <v>3.0158673090589776</v>
      </c>
      <c r="K1032" s="118">
        <v>9.5139260688192645E-2</v>
      </c>
      <c r="L1032" s="45">
        <f t="shared" si="115"/>
        <v>3.2769259046739468E-2</v>
      </c>
    </row>
    <row r="1033" spans="1:12" x14ac:dyDescent="0.25">
      <c r="A1033" s="65">
        <f t="shared" si="118"/>
        <v>83</v>
      </c>
      <c r="B1033" s="46" t="s">
        <v>1300</v>
      </c>
      <c r="C1033" s="46">
        <v>275</v>
      </c>
      <c r="D1033" s="46"/>
      <c r="E1033" s="46"/>
      <c r="F1033" s="46">
        <f t="shared" si="113"/>
        <v>275</v>
      </c>
      <c r="G1033" s="45">
        <f t="shared" si="114"/>
        <v>1.2435675901143334E-3</v>
      </c>
      <c r="H1033" s="254">
        <f t="shared" si="116"/>
        <v>5.5095018512425424</v>
      </c>
      <c r="I1033" s="43">
        <f t="shared" si="117"/>
        <v>1.2120904072733594</v>
      </c>
      <c r="J1033" s="43">
        <v>2.2199237419465168</v>
      </c>
      <c r="K1033" s="118">
        <v>7.0030237390934086E-2</v>
      </c>
      <c r="L1033" s="45">
        <f t="shared" si="115"/>
        <v>3.2769259046739461E-2</v>
      </c>
    </row>
    <row r="1034" spans="1:12" x14ac:dyDescent="0.25">
      <c r="A1034" s="65">
        <f t="shared" si="118"/>
        <v>84</v>
      </c>
      <c r="B1034" s="46" t="s">
        <v>1301</v>
      </c>
      <c r="C1034" s="46">
        <v>568.20000000000005</v>
      </c>
      <c r="D1034" s="46">
        <v>30.6</v>
      </c>
      <c r="E1034" s="46"/>
      <c r="F1034" s="46">
        <f t="shared" si="113"/>
        <v>598.80000000000007</v>
      </c>
      <c r="G1034" s="45">
        <f t="shared" si="114"/>
        <v>2.707811901674411E-3</v>
      </c>
      <c r="H1034" s="254">
        <f t="shared" si="116"/>
        <v>11.99668984917831</v>
      </c>
      <c r="I1034" s="43">
        <f t="shared" si="117"/>
        <v>2.639271766819228</v>
      </c>
      <c r="J1034" s="43">
        <v>4.8337830424639074</v>
      </c>
      <c r="K1034" s="118">
        <v>0.15248765872615033</v>
      </c>
      <c r="L1034" s="45">
        <f t="shared" si="115"/>
        <v>3.2769259046739468E-2</v>
      </c>
    </row>
    <row r="1035" spans="1:12" x14ac:dyDescent="0.25">
      <c r="A1035" s="65">
        <f t="shared" si="118"/>
        <v>85</v>
      </c>
      <c r="B1035" s="46" t="s">
        <v>1302</v>
      </c>
      <c r="C1035" s="46">
        <v>242.6</v>
      </c>
      <c r="D1035" s="46"/>
      <c r="E1035" s="46">
        <v>164.4</v>
      </c>
      <c r="F1035" s="46">
        <f t="shared" si="113"/>
        <v>407</v>
      </c>
      <c r="G1035" s="45">
        <f t="shared" si="114"/>
        <v>1.8404800333692134E-3</v>
      </c>
      <c r="H1035" s="254">
        <f t="shared" si="116"/>
        <v>8.1540627398389631</v>
      </c>
      <c r="I1035" s="43">
        <f t="shared" si="117"/>
        <v>1.7938938027645719</v>
      </c>
      <c r="J1035" s="43">
        <v>3.2854871380808457</v>
      </c>
      <c r="K1035" s="118">
        <v>0.10364475133858246</v>
      </c>
      <c r="L1035" s="45">
        <f t="shared" si="115"/>
        <v>3.2769259046739468E-2</v>
      </c>
    </row>
    <row r="1036" spans="1:12" x14ac:dyDescent="0.25">
      <c r="A1036" s="65">
        <f t="shared" si="118"/>
        <v>86</v>
      </c>
      <c r="B1036" s="46" t="s">
        <v>1303</v>
      </c>
      <c r="C1036" s="46">
        <v>255.3</v>
      </c>
      <c r="D1036" s="46"/>
      <c r="E1036" s="46"/>
      <c r="F1036" s="46">
        <f t="shared" si="113"/>
        <v>255.3</v>
      </c>
      <c r="G1036" s="45">
        <f t="shared" si="114"/>
        <v>1.1544829300225068E-3</v>
      </c>
      <c r="H1036" s="254">
        <f t="shared" si="116"/>
        <v>5.1148211731717135</v>
      </c>
      <c r="I1036" s="43">
        <f t="shared" si="117"/>
        <v>1.1252606580977769</v>
      </c>
      <c r="J1036" s="43">
        <v>2.0608964775234395</v>
      </c>
      <c r="K1036" s="118">
        <v>6.5013525839656264E-2</v>
      </c>
      <c r="L1036" s="45">
        <f t="shared" si="115"/>
        <v>3.2769259046739468E-2</v>
      </c>
    </row>
    <row r="1037" spans="1:12" x14ac:dyDescent="0.25">
      <c r="A1037" s="65">
        <f t="shared" si="118"/>
        <v>87</v>
      </c>
      <c r="B1037" s="46" t="s">
        <v>1304</v>
      </c>
      <c r="C1037" s="46">
        <v>139.19999999999999</v>
      </c>
      <c r="D1037" s="46"/>
      <c r="E1037" s="46"/>
      <c r="F1037" s="46">
        <f t="shared" si="113"/>
        <v>139.19999999999999</v>
      </c>
      <c r="G1037" s="45">
        <f t="shared" si="114"/>
        <v>6.2947130379605531E-4</v>
      </c>
      <c r="H1037" s="254">
        <f t="shared" si="116"/>
        <v>2.7888096643380433</v>
      </c>
      <c r="I1037" s="43">
        <f t="shared" si="117"/>
        <v>0.61353812615436953</v>
      </c>
      <c r="J1037" s="43">
        <v>1.1236850359234734</v>
      </c>
      <c r="K1037" s="118">
        <v>3.5448032890247359E-2</v>
      </c>
      <c r="L1037" s="45">
        <f t="shared" si="115"/>
        <v>3.2769259046739468E-2</v>
      </c>
    </row>
    <row r="1038" spans="1:12" x14ac:dyDescent="0.25">
      <c r="A1038" s="65">
        <f t="shared" si="118"/>
        <v>88</v>
      </c>
      <c r="B1038" s="46" t="s">
        <v>1305</v>
      </c>
      <c r="C1038" s="46">
        <v>110.5</v>
      </c>
      <c r="D1038" s="46">
        <v>21.5</v>
      </c>
      <c r="E1038" s="46"/>
      <c r="F1038" s="46">
        <f t="shared" si="113"/>
        <v>132</v>
      </c>
      <c r="G1038" s="45">
        <f t="shared" si="114"/>
        <v>5.9691244325488007E-4</v>
      </c>
      <c r="H1038" s="254">
        <f t="shared" si="116"/>
        <v>2.6445608885964202</v>
      </c>
      <c r="I1038" s="43">
        <f t="shared" si="117"/>
        <v>0.58180339549121241</v>
      </c>
      <c r="J1038" s="43">
        <v>1.0655633961343283</v>
      </c>
      <c r="K1038" s="118">
        <v>3.3614513947648361E-2</v>
      </c>
      <c r="L1038" s="45">
        <f t="shared" si="115"/>
        <v>3.2769259046739461E-2</v>
      </c>
    </row>
    <row r="1039" spans="1:12" x14ac:dyDescent="0.25">
      <c r="A1039" s="65">
        <f t="shared" si="118"/>
        <v>89</v>
      </c>
      <c r="B1039" s="46" t="s">
        <v>1306</v>
      </c>
      <c r="C1039" s="46">
        <v>153.9</v>
      </c>
      <c r="D1039" s="46"/>
      <c r="E1039" s="46"/>
      <c r="F1039" s="46">
        <f t="shared" si="113"/>
        <v>153.9</v>
      </c>
      <c r="G1039" s="45">
        <f t="shared" si="114"/>
        <v>6.9594564406762162E-4</v>
      </c>
      <c r="H1039" s="254">
        <f t="shared" si="116"/>
        <v>3.0833175814771905</v>
      </c>
      <c r="I1039" s="43">
        <f t="shared" si="117"/>
        <v>0.67832986792498196</v>
      </c>
      <c r="J1039" s="43">
        <v>1.2423500504929783</v>
      </c>
      <c r="K1039" s="118">
        <v>3.919146739805366E-2</v>
      </c>
      <c r="L1039" s="45">
        <f t="shared" si="115"/>
        <v>3.2769259046739468E-2</v>
      </c>
    </row>
    <row r="1040" spans="1:12" x14ac:dyDescent="0.25">
      <c r="A1040" s="65">
        <f t="shared" si="118"/>
        <v>90</v>
      </c>
      <c r="B1040" s="46" t="s">
        <v>1307</v>
      </c>
      <c r="C1040" s="46">
        <v>120.6</v>
      </c>
      <c r="D1040" s="46"/>
      <c r="E1040" s="46"/>
      <c r="F1040" s="46">
        <f t="shared" si="113"/>
        <v>120.6</v>
      </c>
      <c r="G1040" s="45">
        <f t="shared" si="114"/>
        <v>5.4536091406468586E-4</v>
      </c>
      <c r="H1040" s="254">
        <f t="shared" si="116"/>
        <v>2.4161669936721841</v>
      </c>
      <c r="I1040" s="43">
        <f t="shared" si="117"/>
        <v>0.53155673860788055</v>
      </c>
      <c r="J1040" s="43">
        <v>0.97353746646818151</v>
      </c>
      <c r="K1040" s="118">
        <v>3.0711442288533276E-2</v>
      </c>
      <c r="L1040" s="45">
        <f t="shared" si="115"/>
        <v>3.2769259046739468E-2</v>
      </c>
    </row>
    <row r="1041" spans="1:12" x14ac:dyDescent="0.25">
      <c r="A1041" s="65">
        <f t="shared" si="118"/>
        <v>91</v>
      </c>
      <c r="B1041" s="46" t="s">
        <v>1308</v>
      </c>
      <c r="C1041" s="46">
        <v>141.30000000000001</v>
      </c>
      <c r="D1041" s="46"/>
      <c r="E1041" s="46"/>
      <c r="F1041" s="46">
        <f t="shared" si="113"/>
        <v>141.30000000000001</v>
      </c>
      <c r="G1041" s="45">
        <f t="shared" si="114"/>
        <v>6.389676381205649E-4</v>
      </c>
      <c r="H1041" s="254">
        <f t="shared" si="116"/>
        <v>2.8308822239293505</v>
      </c>
      <c r="I1041" s="43">
        <f t="shared" si="117"/>
        <v>0.62279408926445712</v>
      </c>
      <c r="J1041" s="43">
        <v>1.1406371808619742</v>
      </c>
      <c r="K1041" s="118">
        <v>3.5982809248505415E-2</v>
      </c>
      <c r="L1041" s="45">
        <f t="shared" si="115"/>
        <v>3.2769259046739468E-2</v>
      </c>
    </row>
    <row r="1042" spans="1:12" x14ac:dyDescent="0.25">
      <c r="A1042" s="65">
        <f t="shared" si="118"/>
        <v>92</v>
      </c>
      <c r="B1042" s="46" t="s">
        <v>1309</v>
      </c>
      <c r="C1042" s="46">
        <v>326</v>
      </c>
      <c r="D1042" s="46"/>
      <c r="E1042" s="46"/>
      <c r="F1042" s="46">
        <f t="shared" si="113"/>
        <v>326</v>
      </c>
      <c r="G1042" s="45">
        <f t="shared" si="114"/>
        <v>1.4741928522809917E-3</v>
      </c>
      <c r="H1042" s="254">
        <f t="shared" si="116"/>
        <v>6.5312640127457051</v>
      </c>
      <c r="I1042" s="43">
        <f t="shared" si="117"/>
        <v>1.436878082804055</v>
      </c>
      <c r="J1042" s="43">
        <v>2.6316186904529619</v>
      </c>
      <c r="K1042" s="118">
        <v>8.3017663234343689E-2</v>
      </c>
      <c r="L1042" s="45">
        <f t="shared" si="115"/>
        <v>3.2769259046739468E-2</v>
      </c>
    </row>
    <row r="1043" spans="1:12" x14ac:dyDescent="0.25">
      <c r="A1043" s="65">
        <f t="shared" si="118"/>
        <v>93</v>
      </c>
      <c r="B1043" s="46" t="s">
        <v>1310</v>
      </c>
      <c r="C1043" s="46">
        <v>378.3</v>
      </c>
      <c r="D1043" s="46"/>
      <c r="E1043" s="46"/>
      <c r="F1043" s="46">
        <f t="shared" si="113"/>
        <v>378.3</v>
      </c>
      <c r="G1043" s="45">
        <f t="shared" si="114"/>
        <v>1.7106967976009177E-3</v>
      </c>
      <c r="H1043" s="254">
        <f t="shared" si="116"/>
        <v>7.5790710920911053</v>
      </c>
      <c r="I1043" s="43">
        <f t="shared" si="117"/>
        <v>1.6673956402600432</v>
      </c>
      <c r="J1043" s="43">
        <v>3.053807823921336</v>
      </c>
      <c r="K1043" s="118">
        <v>9.6336141109055876E-2</v>
      </c>
      <c r="L1043" s="45">
        <f t="shared" si="115"/>
        <v>3.2769259046739468E-2</v>
      </c>
    </row>
    <row r="1044" spans="1:12" x14ac:dyDescent="0.25">
      <c r="A1044" s="65">
        <f t="shared" si="118"/>
        <v>94</v>
      </c>
      <c r="B1044" s="46" t="s">
        <v>1311</v>
      </c>
      <c r="C1044" s="46">
        <v>228.2</v>
      </c>
      <c r="D1044" s="46"/>
      <c r="E1044" s="46"/>
      <c r="F1044" s="46">
        <f t="shared" si="113"/>
        <v>228.2</v>
      </c>
      <c r="G1044" s="45">
        <f t="shared" si="114"/>
        <v>1.031934996596694E-3</v>
      </c>
      <c r="H1044" s="254">
        <f t="shared" si="116"/>
        <v>4.5718848089219932</v>
      </c>
      <c r="I1044" s="43">
        <f t="shared" si="117"/>
        <v>1.0058146579628384</v>
      </c>
      <c r="J1044" s="43">
        <v>1.8421330833170733</v>
      </c>
      <c r="K1044" s="118">
        <v>5.8112364264040581E-2</v>
      </c>
      <c r="L1044" s="45">
        <f t="shared" si="115"/>
        <v>3.2769259046739468E-2</v>
      </c>
    </row>
    <row r="1045" spans="1:12" x14ac:dyDescent="0.25">
      <c r="A1045" s="65">
        <f t="shared" si="118"/>
        <v>95</v>
      </c>
      <c r="B1045" s="46" t="s">
        <v>1312</v>
      </c>
      <c r="C1045" s="46">
        <v>145.69999999999999</v>
      </c>
      <c r="D1045" s="46"/>
      <c r="E1045" s="46"/>
      <c r="F1045" s="46">
        <f t="shared" si="113"/>
        <v>145.69999999999999</v>
      </c>
      <c r="G1045" s="45">
        <f t="shared" si="114"/>
        <v>6.5886471956239404E-4</v>
      </c>
      <c r="H1045" s="254">
        <f t="shared" si="116"/>
        <v>2.9190342535492304</v>
      </c>
      <c r="I1045" s="43">
        <f t="shared" si="117"/>
        <v>0.64218753578083065</v>
      </c>
      <c r="J1045" s="43">
        <v>1.1761559607331182</v>
      </c>
      <c r="K1045" s="118">
        <v>3.7103293046760348E-2</v>
      </c>
      <c r="L1045" s="45">
        <f t="shared" si="115"/>
        <v>3.2769259046739461E-2</v>
      </c>
    </row>
    <row r="1046" spans="1:12" x14ac:dyDescent="0.25">
      <c r="A1046" s="65">
        <f t="shared" si="118"/>
        <v>96</v>
      </c>
      <c r="B1046" s="46" t="s">
        <v>1313</v>
      </c>
      <c r="C1046" s="46">
        <v>220.3</v>
      </c>
      <c r="D1046" s="46"/>
      <c r="E1046" s="46"/>
      <c r="F1046" s="46">
        <f t="shared" si="113"/>
        <v>220.3</v>
      </c>
      <c r="G1046" s="45">
        <f t="shared" si="114"/>
        <v>9.9621069128068241E-4</v>
      </c>
      <c r="H1046" s="254">
        <f t="shared" si="116"/>
        <v>4.4136118466499354</v>
      </c>
      <c r="I1046" s="43">
        <f t="shared" si="117"/>
        <v>0.97099460626298584</v>
      </c>
      <c r="J1046" s="43">
        <v>1.7783607285484282</v>
      </c>
      <c r="K1046" s="118">
        <v>5.6100586535355566E-2</v>
      </c>
      <c r="L1046" s="45">
        <f t="shared" si="115"/>
        <v>3.2769259046739461E-2</v>
      </c>
    </row>
    <row r="1047" spans="1:12" x14ac:dyDescent="0.25">
      <c r="A1047" s="65">
        <f t="shared" si="118"/>
        <v>97</v>
      </c>
      <c r="B1047" s="46" t="s">
        <v>1314</v>
      </c>
      <c r="C1047" s="46">
        <v>5244.1</v>
      </c>
      <c r="D1047" s="46"/>
      <c r="E1047" s="46"/>
      <c r="F1047" s="46">
        <f t="shared" si="113"/>
        <v>5244.1</v>
      </c>
      <c r="G1047" s="45">
        <f t="shared" si="114"/>
        <v>2.3714155633885733E-2</v>
      </c>
      <c r="H1047" s="254">
        <f t="shared" si="116"/>
        <v>105.06319512036734</v>
      </c>
      <c r="I1047" s="43">
        <f t="shared" si="117"/>
        <v>23.113902926480815</v>
      </c>
      <c r="J1047" s="43">
        <v>42.332734891424472</v>
      </c>
      <c r="K1047" s="118">
        <v>1.335438428733809</v>
      </c>
      <c r="L1047" s="45">
        <f t="shared" si="115"/>
        <v>3.2769259046739461E-2</v>
      </c>
    </row>
    <row r="1048" spans="1:12" ht="13" x14ac:dyDescent="0.3">
      <c r="A1048" s="65">
        <f t="shared" si="118"/>
        <v>98</v>
      </c>
      <c r="B1048" s="46" t="s">
        <v>1315</v>
      </c>
      <c r="C1048" s="46">
        <v>164.4</v>
      </c>
      <c r="D1048" s="46"/>
      <c r="E1048" s="19"/>
      <c r="F1048" s="46">
        <f t="shared" si="113"/>
        <v>164.4</v>
      </c>
      <c r="G1048" s="45">
        <f t="shared" si="114"/>
        <v>7.4342731569016884E-4</v>
      </c>
      <c r="H1048" s="254">
        <f t="shared" si="116"/>
        <v>3.2936803794337237</v>
      </c>
      <c r="I1048" s="43">
        <f t="shared" si="117"/>
        <v>0.72460968347541921</v>
      </c>
      <c r="J1048" s="43">
        <v>1.3271107751854816</v>
      </c>
      <c r="K1048" s="118">
        <v>4.1865349189343877E-2</v>
      </c>
      <c r="L1048" s="45">
        <f t="shared" si="115"/>
        <v>3.2769259046739461E-2</v>
      </c>
    </row>
    <row r="1049" spans="1:12" x14ac:dyDescent="0.25">
      <c r="A1049" s="65">
        <f t="shared" si="118"/>
        <v>99</v>
      </c>
      <c r="B1049" s="46" t="s">
        <v>1316</v>
      </c>
      <c r="C1049" s="46">
        <v>126.2</v>
      </c>
      <c r="D1049" s="46"/>
      <c r="E1049" s="46"/>
      <c r="F1049" s="46">
        <f t="shared" si="113"/>
        <v>126.2</v>
      </c>
      <c r="G1049" s="45">
        <f t="shared" si="114"/>
        <v>5.7068447226337783E-4</v>
      </c>
      <c r="H1049" s="254">
        <f t="shared" si="116"/>
        <v>2.5283604859156688</v>
      </c>
      <c r="I1049" s="43">
        <f t="shared" si="117"/>
        <v>0.55623930690144718</v>
      </c>
      <c r="J1049" s="43">
        <v>1.0187431863041834</v>
      </c>
      <c r="K1049" s="118">
        <v>3.2137512577221396E-2</v>
      </c>
      <c r="L1049" s="45">
        <f t="shared" si="115"/>
        <v>3.2769259046739461E-2</v>
      </c>
    </row>
    <row r="1050" spans="1:12" x14ac:dyDescent="0.25">
      <c r="A1050" s="65">
        <f t="shared" si="118"/>
        <v>100</v>
      </c>
      <c r="B1050" s="46" t="s">
        <v>1317</v>
      </c>
      <c r="C1050" s="46">
        <v>232.2</v>
      </c>
      <c r="D1050" s="46"/>
      <c r="E1050" s="46">
        <v>29.4</v>
      </c>
      <c r="F1050" s="46">
        <f t="shared" si="113"/>
        <v>261.59999999999997</v>
      </c>
      <c r="G1050" s="45">
        <f t="shared" si="114"/>
        <v>1.1829719329960349E-3</v>
      </c>
      <c r="H1050" s="254">
        <f t="shared" si="116"/>
        <v>5.2410388519456328</v>
      </c>
      <c r="I1050" s="43">
        <f t="shared" si="117"/>
        <v>1.1530285474280393</v>
      </c>
      <c r="J1050" s="43">
        <v>2.1117529123389409</v>
      </c>
      <c r="K1050" s="118">
        <v>6.6617854914430383E-2</v>
      </c>
      <c r="L1050" s="45">
        <f t="shared" si="115"/>
        <v>3.2769259046739461E-2</v>
      </c>
    </row>
    <row r="1051" spans="1:12" x14ac:dyDescent="0.25">
      <c r="A1051" s="65">
        <f t="shared" si="118"/>
        <v>101</v>
      </c>
      <c r="B1051" s="46" t="s">
        <v>1318</v>
      </c>
      <c r="C1051" s="46">
        <v>561.9</v>
      </c>
      <c r="D1051" s="46"/>
      <c r="E1051" s="46"/>
      <c r="F1051" s="46">
        <f t="shared" si="113"/>
        <v>561.9</v>
      </c>
      <c r="G1051" s="45">
        <f t="shared" si="114"/>
        <v>2.5409477414008873E-3</v>
      </c>
      <c r="H1051" s="254">
        <f t="shared" si="116"/>
        <v>11.257414873502491</v>
      </c>
      <c r="I1051" s="43">
        <f t="shared" si="117"/>
        <v>2.4766312721705481</v>
      </c>
      <c r="J1051" s="43">
        <v>4.5359096385445383</v>
      </c>
      <c r="K1051" s="118">
        <v>0.14309087414533042</v>
      </c>
      <c r="L1051" s="45">
        <f t="shared" si="115"/>
        <v>3.2769259046739475E-2</v>
      </c>
    </row>
    <row r="1052" spans="1:12" x14ac:dyDescent="0.25">
      <c r="A1052" s="65">
        <f t="shared" si="118"/>
        <v>102</v>
      </c>
      <c r="B1052" s="46" t="s">
        <v>1319</v>
      </c>
      <c r="C1052" s="46">
        <v>452.2</v>
      </c>
      <c r="D1052" s="46"/>
      <c r="E1052" s="46"/>
      <c r="F1052" s="46">
        <f t="shared" si="113"/>
        <v>452.2</v>
      </c>
      <c r="G1052" s="45">
        <f t="shared" si="114"/>
        <v>2.0448773245443693E-3</v>
      </c>
      <c r="H1052" s="254">
        <f t="shared" si="116"/>
        <v>9.059624498661373</v>
      </c>
      <c r="I1052" s="43">
        <f t="shared" si="117"/>
        <v>1.9931173897055021</v>
      </c>
      <c r="J1052" s="43">
        <v>3.6503618767571457</v>
      </c>
      <c r="K1052" s="118">
        <v>0.11515517581156506</v>
      </c>
      <c r="L1052" s="45">
        <f t="shared" si="115"/>
        <v>3.2769259046739461E-2</v>
      </c>
    </row>
    <row r="1053" spans="1:12" x14ac:dyDescent="0.25">
      <c r="A1053" s="65">
        <f t="shared" si="118"/>
        <v>103</v>
      </c>
      <c r="B1053" s="46" t="s">
        <v>1320</v>
      </c>
      <c r="C1053" s="46">
        <v>569.4</v>
      </c>
      <c r="D1053" s="46"/>
      <c r="E1053" s="46"/>
      <c r="F1053" s="46">
        <f t="shared" si="113"/>
        <v>569.4</v>
      </c>
      <c r="G1053" s="45">
        <f t="shared" si="114"/>
        <v>2.5748632211312779E-3</v>
      </c>
      <c r="H1053" s="254">
        <f t="shared" si="116"/>
        <v>11.407674014900012</v>
      </c>
      <c r="I1053" s="43">
        <f t="shared" si="117"/>
        <v>2.5096882832780025</v>
      </c>
      <c r="J1053" s="43">
        <v>4.5964530133248971</v>
      </c>
      <c r="K1053" s="118">
        <v>0.1450007897105377</v>
      </c>
      <c r="L1053" s="45">
        <f t="shared" si="115"/>
        <v>3.2769259046739455E-2</v>
      </c>
    </row>
    <row r="1054" spans="1:12" x14ac:dyDescent="0.25">
      <c r="A1054" s="65">
        <f t="shared" si="118"/>
        <v>104</v>
      </c>
      <c r="B1054" s="46" t="s">
        <v>1321</v>
      </c>
      <c r="C1054" s="46">
        <v>154.30000000000001</v>
      </c>
      <c r="D1054" s="46"/>
      <c r="E1054" s="46"/>
      <c r="F1054" s="46">
        <f t="shared" si="113"/>
        <v>154.30000000000001</v>
      </c>
      <c r="G1054" s="45">
        <f t="shared" si="114"/>
        <v>6.9775446965324249E-4</v>
      </c>
      <c r="H1054" s="254">
        <f t="shared" si="116"/>
        <v>3.0913314023517251</v>
      </c>
      <c r="I1054" s="43">
        <f t="shared" si="117"/>
        <v>0.68009290851737958</v>
      </c>
      <c r="J1054" s="43">
        <v>1.2455790304812639</v>
      </c>
      <c r="K1054" s="118">
        <v>3.9293329561531386E-2</v>
      </c>
      <c r="L1054" s="45">
        <f t="shared" si="115"/>
        <v>3.2769259046739468E-2</v>
      </c>
    </row>
    <row r="1055" spans="1:12" x14ac:dyDescent="0.25">
      <c r="A1055" s="65">
        <f t="shared" si="118"/>
        <v>105</v>
      </c>
      <c r="B1055" s="46" t="s">
        <v>1322</v>
      </c>
      <c r="C1055" s="46">
        <v>394.45</v>
      </c>
      <c r="D1055" s="46"/>
      <c r="E1055" s="46">
        <v>115.6</v>
      </c>
      <c r="F1055" s="46">
        <f t="shared" si="113"/>
        <v>510.04999999999995</v>
      </c>
      <c r="G1055" s="45">
        <f t="shared" si="114"/>
        <v>2.3064787248647843E-3</v>
      </c>
      <c r="H1055" s="254">
        <f t="shared" si="116"/>
        <v>10.218623342640941</v>
      </c>
      <c r="I1055" s="43">
        <f t="shared" si="117"/>
        <v>2.2480971353810069</v>
      </c>
      <c r="J1055" s="43">
        <v>4.1173531075629848</v>
      </c>
      <c r="K1055" s="118">
        <v>0.12988699120453068</v>
      </c>
      <c r="L1055" s="45">
        <f t="shared" si="115"/>
        <v>3.2769259046739461E-2</v>
      </c>
    </row>
    <row r="1056" spans="1:12" x14ac:dyDescent="0.25">
      <c r="A1056" s="65">
        <f t="shared" si="118"/>
        <v>106</v>
      </c>
      <c r="B1056" s="46" t="s">
        <v>1323</v>
      </c>
      <c r="C1056" s="46">
        <v>382.2</v>
      </c>
      <c r="D1056" s="46"/>
      <c r="E1056" s="67"/>
      <c r="F1056" s="46">
        <f t="shared" si="113"/>
        <v>382.2</v>
      </c>
      <c r="G1056" s="45">
        <f t="shared" si="114"/>
        <v>1.7283328470607208E-3</v>
      </c>
      <c r="H1056" s="254">
        <f t="shared" si="116"/>
        <v>7.6572058456178169</v>
      </c>
      <c r="I1056" s="43">
        <f t="shared" si="117"/>
        <v>1.6845852860359198</v>
      </c>
      <c r="J1056" s="43">
        <v>3.0852903788071226</v>
      </c>
      <c r="K1056" s="118">
        <v>9.7329297202963669E-2</v>
      </c>
      <c r="L1056" s="45">
        <f t="shared" si="115"/>
        <v>3.2769259046739468E-2</v>
      </c>
    </row>
    <row r="1057" spans="1:12" x14ac:dyDescent="0.25">
      <c r="A1057" s="65">
        <f t="shared" si="118"/>
        <v>107</v>
      </c>
      <c r="B1057" s="46" t="s">
        <v>1324</v>
      </c>
      <c r="C1057" s="46">
        <v>360.6</v>
      </c>
      <c r="D1057" s="46"/>
      <c r="E1057" s="46">
        <v>114.9</v>
      </c>
      <c r="F1057" s="46">
        <f t="shared" si="113"/>
        <v>475.5</v>
      </c>
      <c r="G1057" s="45">
        <f t="shared" si="114"/>
        <v>2.1502414149067841E-3</v>
      </c>
      <c r="H1057" s="254">
        <f t="shared" si="116"/>
        <v>9.5264295646030153</v>
      </c>
      <c r="I1057" s="43">
        <f t="shared" si="117"/>
        <v>2.0958145042126635</v>
      </c>
      <c r="J1057" s="43">
        <v>3.8384499610747955</v>
      </c>
      <c r="K1057" s="118">
        <v>0.12108864683414239</v>
      </c>
      <c r="L1057" s="45">
        <f t="shared" si="115"/>
        <v>3.2769259046739468E-2</v>
      </c>
    </row>
    <row r="1058" spans="1:12" x14ac:dyDescent="0.25">
      <c r="A1058" s="65">
        <f t="shared" si="118"/>
        <v>108</v>
      </c>
      <c r="B1058" s="46" t="s">
        <v>1325</v>
      </c>
      <c r="C1058" s="46">
        <v>340.3</v>
      </c>
      <c r="D1058" s="46"/>
      <c r="E1058" s="46">
        <v>203.8</v>
      </c>
      <c r="F1058" s="46">
        <f t="shared" si="113"/>
        <v>544.1</v>
      </c>
      <c r="G1058" s="45">
        <f t="shared" si="114"/>
        <v>2.4604550028407596E-3</v>
      </c>
      <c r="H1058" s="254">
        <f t="shared" si="116"/>
        <v>10.9007998445857</v>
      </c>
      <c r="I1058" s="43">
        <f t="shared" si="117"/>
        <v>2.3981759658088539</v>
      </c>
      <c r="J1058" s="43">
        <v>4.3922200290658182</v>
      </c>
      <c r="K1058" s="118">
        <v>0.13855800787057179</v>
      </c>
      <c r="L1058" s="45">
        <f t="shared" si="115"/>
        <v>3.2769259046739461E-2</v>
      </c>
    </row>
    <row r="1059" spans="1:12" x14ac:dyDescent="0.25">
      <c r="A1059" s="65">
        <f t="shared" si="118"/>
        <v>109</v>
      </c>
      <c r="B1059" s="46" t="s">
        <v>1326</v>
      </c>
      <c r="C1059" s="46">
        <v>171.5</v>
      </c>
      <c r="D1059" s="46"/>
      <c r="E1059" s="46">
        <v>70</v>
      </c>
      <c r="F1059" s="46">
        <f t="shared" si="113"/>
        <v>241.5</v>
      </c>
      <c r="G1059" s="45">
        <f t="shared" si="114"/>
        <v>1.0920784473185874E-3</v>
      </c>
      <c r="H1059" s="254">
        <f t="shared" si="116"/>
        <v>4.8383443530002692</v>
      </c>
      <c r="I1059" s="43">
        <f t="shared" si="117"/>
        <v>1.0644357576600592</v>
      </c>
      <c r="J1059" s="43">
        <v>1.9494966679275778</v>
      </c>
      <c r="K1059" s="118">
        <v>6.1499281199674856E-2</v>
      </c>
      <c r="L1059" s="45">
        <f t="shared" si="115"/>
        <v>3.2769259046739468E-2</v>
      </c>
    </row>
    <row r="1060" spans="1:12" x14ac:dyDescent="0.25">
      <c r="A1060" s="65">
        <f t="shared" si="118"/>
        <v>110</v>
      </c>
      <c r="B1060" s="46" t="s">
        <v>1327</v>
      </c>
      <c r="C1060" s="46">
        <v>338.7</v>
      </c>
      <c r="D1060" s="46"/>
      <c r="E1060" s="46">
        <v>33.5</v>
      </c>
      <c r="F1060" s="46">
        <f t="shared" si="113"/>
        <v>372.2</v>
      </c>
      <c r="G1060" s="45">
        <f t="shared" si="114"/>
        <v>1.6831122074201996E-3</v>
      </c>
      <c r="H1060" s="254">
        <f t="shared" si="116"/>
        <v>7.4568603237544515</v>
      </c>
      <c r="I1060" s="43">
        <f t="shared" si="117"/>
        <v>1.6405092712259794</v>
      </c>
      <c r="J1060" s="43">
        <v>3.0045658790999772</v>
      </c>
      <c r="K1060" s="118">
        <v>9.4782743116020612E-2</v>
      </c>
      <c r="L1060" s="45">
        <f t="shared" si="115"/>
        <v>3.2769259046739468E-2</v>
      </c>
    </row>
    <row r="1061" spans="1:12" x14ac:dyDescent="0.25">
      <c r="A1061" s="65">
        <f t="shared" si="118"/>
        <v>111</v>
      </c>
      <c r="B1061" s="46" t="s">
        <v>1328</v>
      </c>
      <c r="C1061" s="46">
        <v>241.5</v>
      </c>
      <c r="D1061" s="46"/>
      <c r="E1061" s="46"/>
      <c r="F1061" s="46">
        <f t="shared" si="113"/>
        <v>241.5</v>
      </c>
      <c r="G1061" s="45">
        <f t="shared" si="114"/>
        <v>1.0920784473185874E-3</v>
      </c>
      <c r="H1061" s="254">
        <f t="shared" si="116"/>
        <v>4.8383443530002692</v>
      </c>
      <c r="I1061" s="43">
        <f t="shared" si="117"/>
        <v>1.0644357576600592</v>
      </c>
      <c r="J1061" s="43">
        <v>1.9494966679275778</v>
      </c>
      <c r="K1061" s="118">
        <v>6.1499281199674856E-2</v>
      </c>
      <c r="L1061" s="45">
        <f t="shared" si="115"/>
        <v>3.2769259046739468E-2</v>
      </c>
    </row>
    <row r="1062" spans="1:12" x14ac:dyDescent="0.25">
      <c r="A1062" s="65">
        <f t="shared" si="118"/>
        <v>112</v>
      </c>
      <c r="B1062" s="46" t="s">
        <v>1329</v>
      </c>
      <c r="C1062" s="46">
        <v>331.7</v>
      </c>
      <c r="D1062" s="46"/>
      <c r="E1062" s="46"/>
      <c r="F1062" s="46">
        <f t="shared" si="113"/>
        <v>331.7</v>
      </c>
      <c r="G1062" s="45">
        <f t="shared" si="114"/>
        <v>1.4999686168760888E-3</v>
      </c>
      <c r="H1062" s="254">
        <f t="shared" si="116"/>
        <v>6.6454609602078234</v>
      </c>
      <c r="I1062" s="43">
        <f t="shared" si="117"/>
        <v>1.4620014112457211</v>
      </c>
      <c r="J1062" s="43">
        <v>2.6776316552860351</v>
      </c>
      <c r="K1062" s="118">
        <v>8.4469199063901226E-2</v>
      </c>
      <c r="L1062" s="45">
        <f t="shared" si="115"/>
        <v>3.2769259046739468E-2</v>
      </c>
    </row>
    <row r="1063" spans="1:12" x14ac:dyDescent="0.25">
      <c r="A1063" s="65">
        <f t="shared" si="118"/>
        <v>113</v>
      </c>
      <c r="B1063" s="46" t="s">
        <v>1330</v>
      </c>
      <c r="C1063" s="46">
        <v>95</v>
      </c>
      <c r="D1063" s="46"/>
      <c r="E1063" s="46"/>
      <c r="F1063" s="46">
        <f t="shared" si="113"/>
        <v>95</v>
      </c>
      <c r="G1063" s="45">
        <f t="shared" si="114"/>
        <v>4.2959607658495157E-4</v>
      </c>
      <c r="H1063" s="254">
        <f t="shared" si="116"/>
        <v>1.9032824577019694</v>
      </c>
      <c r="I1063" s="43">
        <f t="shared" si="117"/>
        <v>0.41872214069443325</v>
      </c>
      <c r="J1063" s="43">
        <v>0.76688274721788774</v>
      </c>
      <c r="K1063" s="118">
        <v>2.419226382595905E-2</v>
      </c>
      <c r="L1063" s="45">
        <f t="shared" si="115"/>
        <v>3.2769259046739468E-2</v>
      </c>
    </row>
    <row r="1064" spans="1:12" x14ac:dyDescent="0.25">
      <c r="A1064" s="65">
        <f t="shared" si="118"/>
        <v>114</v>
      </c>
      <c r="B1064" s="46" t="s">
        <v>1331</v>
      </c>
      <c r="C1064" s="46">
        <v>208.9</v>
      </c>
      <c r="D1064" s="46"/>
      <c r="E1064" s="46"/>
      <c r="F1064" s="46">
        <f t="shared" si="113"/>
        <v>208.9</v>
      </c>
      <c r="G1064" s="45">
        <f t="shared" si="114"/>
        <v>9.4465916209048831E-4</v>
      </c>
      <c r="H1064" s="254">
        <f t="shared" si="116"/>
        <v>4.1852179517256989</v>
      </c>
      <c r="I1064" s="43">
        <f t="shared" si="117"/>
        <v>0.92074794937965376</v>
      </c>
      <c r="J1064" s="43">
        <v>1.6863347988822814</v>
      </c>
      <c r="K1064" s="118">
        <v>5.3197514876240484E-2</v>
      </c>
      <c r="L1064" s="45">
        <f t="shared" si="115"/>
        <v>3.2769259046739461E-2</v>
      </c>
    </row>
    <row r="1065" spans="1:12" x14ac:dyDescent="0.25">
      <c r="A1065" s="65">
        <f t="shared" si="118"/>
        <v>115</v>
      </c>
      <c r="B1065" s="46" t="s">
        <v>1332</v>
      </c>
      <c r="C1065" s="46">
        <v>141.30000000000001</v>
      </c>
      <c r="D1065" s="46"/>
      <c r="E1065" s="46"/>
      <c r="F1065" s="46">
        <f t="shared" si="113"/>
        <v>141.30000000000001</v>
      </c>
      <c r="G1065" s="45">
        <f t="shared" si="114"/>
        <v>6.389676381205649E-4</v>
      </c>
      <c r="H1065" s="254">
        <f t="shared" si="116"/>
        <v>2.8308822239293505</v>
      </c>
      <c r="I1065" s="43">
        <f t="shared" si="117"/>
        <v>0.62279408926445712</v>
      </c>
      <c r="J1065" s="43">
        <v>1.1406371808619742</v>
      </c>
      <c r="K1065" s="118">
        <v>3.5982809248505415E-2</v>
      </c>
      <c r="L1065" s="45">
        <f t="shared" si="115"/>
        <v>3.2769259046739468E-2</v>
      </c>
    </row>
    <row r="1066" spans="1:12" x14ac:dyDescent="0.25">
      <c r="A1066" s="65">
        <f t="shared" si="118"/>
        <v>116</v>
      </c>
      <c r="B1066" s="46" t="s">
        <v>1333</v>
      </c>
      <c r="C1066" s="46">
        <v>372.1</v>
      </c>
      <c r="D1066" s="46"/>
      <c r="E1066" s="46"/>
      <c r="F1066" s="46">
        <f t="shared" si="113"/>
        <v>372.1</v>
      </c>
      <c r="G1066" s="45">
        <f t="shared" si="114"/>
        <v>1.6826600010237946E-3</v>
      </c>
      <c r="H1066" s="254">
        <f t="shared" si="116"/>
        <v>7.4548568685358196</v>
      </c>
      <c r="I1066" s="43">
        <f t="shared" si="117"/>
        <v>1.6400685110778803</v>
      </c>
      <c r="J1066" s="43">
        <v>3.0037586341029057</v>
      </c>
      <c r="K1066" s="118">
        <v>9.4757277575151191E-2</v>
      </c>
      <c r="L1066" s="45">
        <f t="shared" si="115"/>
        <v>3.2769259046739475E-2</v>
      </c>
    </row>
    <row r="1067" spans="1:12" x14ac:dyDescent="0.25">
      <c r="A1067" s="65">
        <f t="shared" si="118"/>
        <v>117</v>
      </c>
      <c r="B1067" s="46" t="s">
        <v>1334</v>
      </c>
      <c r="C1067" s="46">
        <v>313.60000000000002</v>
      </c>
      <c r="D1067" s="46"/>
      <c r="E1067" s="46">
        <v>40</v>
      </c>
      <c r="F1067" s="46">
        <f t="shared" si="113"/>
        <v>353.6</v>
      </c>
      <c r="G1067" s="45">
        <f t="shared" si="114"/>
        <v>1.5990018176888303E-3</v>
      </c>
      <c r="H1067" s="254">
        <f t="shared" si="116"/>
        <v>7.0842176530885936</v>
      </c>
      <c r="I1067" s="43">
        <f t="shared" si="117"/>
        <v>1.5585278836794907</v>
      </c>
      <c r="J1067" s="43">
        <v>2.8544183096446853</v>
      </c>
      <c r="K1067" s="118">
        <v>9.0046152514306532E-2</v>
      </c>
      <c r="L1067" s="45">
        <f t="shared" si="115"/>
        <v>3.2769259046739468E-2</v>
      </c>
    </row>
    <row r="1068" spans="1:12" x14ac:dyDescent="0.25">
      <c r="A1068" s="65">
        <f t="shared" si="118"/>
        <v>118</v>
      </c>
      <c r="B1068" s="46" t="s">
        <v>1335</v>
      </c>
      <c r="C1068" s="46">
        <v>249.6</v>
      </c>
      <c r="D1068" s="46"/>
      <c r="E1068" s="46"/>
      <c r="F1068" s="46">
        <f t="shared" si="113"/>
        <v>249.6</v>
      </c>
      <c r="G1068" s="45">
        <f t="shared" si="114"/>
        <v>1.1287071654274095E-3</v>
      </c>
      <c r="H1068" s="254">
        <f t="shared" si="116"/>
        <v>5.0006242257095943</v>
      </c>
      <c r="I1068" s="43">
        <f t="shared" si="117"/>
        <v>1.1001373296561108</v>
      </c>
      <c r="J1068" s="43">
        <v>2.0148835126903659</v>
      </c>
      <c r="K1068" s="118">
        <v>6.3561990010098712E-2</v>
      </c>
      <c r="L1068" s="45">
        <f t="shared" si="115"/>
        <v>3.2769259046739468E-2</v>
      </c>
    </row>
    <row r="1069" spans="1:12" x14ac:dyDescent="0.25">
      <c r="A1069" s="65">
        <f t="shared" si="118"/>
        <v>119</v>
      </c>
      <c r="B1069" s="46" t="s">
        <v>1336</v>
      </c>
      <c r="C1069" s="46">
        <v>305.8</v>
      </c>
      <c r="D1069" s="46"/>
      <c r="E1069" s="46">
        <v>36.5</v>
      </c>
      <c r="F1069" s="46">
        <f t="shared" si="113"/>
        <v>342.3</v>
      </c>
      <c r="G1069" s="45">
        <f t="shared" si="114"/>
        <v>1.5479024948950413E-3</v>
      </c>
      <c r="H1069" s="254">
        <f t="shared" si="116"/>
        <v>6.8578272133829898</v>
      </c>
      <c r="I1069" s="43">
        <f t="shared" si="117"/>
        <v>1.5087219869442579</v>
      </c>
      <c r="J1069" s="43">
        <v>2.7631996249756101</v>
      </c>
      <c r="K1069" s="118">
        <v>8.7168546396060878E-2</v>
      </c>
      <c r="L1069" s="45">
        <f t="shared" si="115"/>
        <v>3.2769259046739461E-2</v>
      </c>
    </row>
    <row r="1070" spans="1:12" x14ac:dyDescent="0.25">
      <c r="A1070" s="65">
        <f t="shared" si="118"/>
        <v>120</v>
      </c>
      <c r="B1070" s="46" t="s">
        <v>1337</v>
      </c>
      <c r="C1070" s="46">
        <v>206.5</v>
      </c>
      <c r="D1070" s="46"/>
      <c r="E1070" s="46"/>
      <c r="F1070" s="46">
        <f t="shared" si="113"/>
        <v>206.5</v>
      </c>
      <c r="G1070" s="45">
        <f t="shared" si="114"/>
        <v>9.338062085767632E-4</v>
      </c>
      <c r="H1070" s="254">
        <f t="shared" si="116"/>
        <v>4.1371350264784912</v>
      </c>
      <c r="I1070" s="43">
        <f t="shared" si="117"/>
        <v>0.91016970582526802</v>
      </c>
      <c r="J1070" s="43">
        <v>1.6669609189525665</v>
      </c>
      <c r="K1070" s="118">
        <v>5.2586341895374138E-2</v>
      </c>
      <c r="L1070" s="45">
        <f t="shared" si="115"/>
        <v>3.2769259046739468E-2</v>
      </c>
    </row>
    <row r="1071" spans="1:12" x14ac:dyDescent="0.25">
      <c r="A1071" s="65">
        <f t="shared" si="118"/>
        <v>121</v>
      </c>
      <c r="B1071" s="46" t="s">
        <v>1338</v>
      </c>
      <c r="C1071" s="46">
        <v>300.39999999999998</v>
      </c>
      <c r="D1071" s="46"/>
      <c r="E1071" s="46"/>
      <c r="F1071" s="46">
        <f t="shared" si="113"/>
        <v>300.39999999999998</v>
      </c>
      <c r="G1071" s="45">
        <f t="shared" si="114"/>
        <v>1.3584280148012573E-3</v>
      </c>
      <c r="H1071" s="254">
        <f t="shared" si="116"/>
        <v>6.0183794767754897</v>
      </c>
      <c r="I1071" s="43">
        <f t="shared" si="117"/>
        <v>1.3240434848906077</v>
      </c>
      <c r="J1071" s="43">
        <v>2.424963971202668</v>
      </c>
      <c r="K1071" s="118">
        <v>7.6498484771769459E-2</v>
      </c>
      <c r="L1071" s="45">
        <f t="shared" si="115"/>
        <v>3.2769259046739468E-2</v>
      </c>
    </row>
    <row r="1072" spans="1:12" x14ac:dyDescent="0.25">
      <c r="A1072" s="65">
        <f t="shared" si="118"/>
        <v>122</v>
      </c>
      <c r="B1072" s="46" t="s">
        <v>1339</v>
      </c>
      <c r="C1072" s="46">
        <v>913.8</v>
      </c>
      <c r="D1072" s="46"/>
      <c r="E1072" s="46"/>
      <c r="F1072" s="46">
        <f t="shared" si="113"/>
        <v>913.8</v>
      </c>
      <c r="G1072" s="45">
        <f t="shared" si="114"/>
        <v>4.1322620503508288E-3</v>
      </c>
      <c r="H1072" s="254">
        <f t="shared" si="116"/>
        <v>18.307573787874311</v>
      </c>
      <c r="I1072" s="43">
        <f t="shared" si="117"/>
        <v>4.0276662333323481</v>
      </c>
      <c r="J1072" s="43">
        <v>7.3766047832390091</v>
      </c>
      <c r="K1072" s="118">
        <v>0.23270411246485659</v>
      </c>
      <c r="L1072" s="45">
        <f t="shared" si="115"/>
        <v>3.2769259046739468E-2</v>
      </c>
    </row>
    <row r="1073" spans="1:12" x14ac:dyDescent="0.25">
      <c r="A1073" s="65">
        <f t="shared" si="118"/>
        <v>123</v>
      </c>
      <c r="B1073" s="46" t="s">
        <v>1340</v>
      </c>
      <c r="C1073" s="46">
        <v>124.1</v>
      </c>
      <c r="D1073" s="46"/>
      <c r="E1073" s="46"/>
      <c r="F1073" s="46">
        <f t="shared" si="113"/>
        <v>124.1</v>
      </c>
      <c r="G1073" s="45">
        <f t="shared" si="114"/>
        <v>5.6118813793886823E-4</v>
      </c>
      <c r="H1073" s="254">
        <f t="shared" si="116"/>
        <v>2.4862879263243616</v>
      </c>
      <c r="I1073" s="43">
        <f t="shared" si="117"/>
        <v>0.5469833437913596</v>
      </c>
      <c r="J1073" s="43">
        <v>1.0017910413656828</v>
      </c>
      <c r="K1073" s="118">
        <v>3.1602736218963347E-2</v>
      </c>
      <c r="L1073" s="45">
        <f t="shared" si="115"/>
        <v>3.2769259046739468E-2</v>
      </c>
    </row>
    <row r="1074" spans="1:12" x14ac:dyDescent="0.25">
      <c r="A1074" s="65">
        <f t="shared" si="118"/>
        <v>124</v>
      </c>
      <c r="B1074" s="46" t="s">
        <v>1341</v>
      </c>
      <c r="C1074" s="46">
        <v>173.4</v>
      </c>
      <c r="D1074" s="46"/>
      <c r="E1074" s="46"/>
      <c r="F1074" s="46">
        <f t="shared" si="113"/>
        <v>173.4</v>
      </c>
      <c r="G1074" s="45">
        <f t="shared" si="114"/>
        <v>7.8412589136663794E-4</v>
      </c>
      <c r="H1074" s="254">
        <f t="shared" si="116"/>
        <v>3.4739913491107526</v>
      </c>
      <c r="I1074" s="43">
        <f t="shared" si="117"/>
        <v>0.76427809680436554</v>
      </c>
      <c r="J1074" s="43">
        <v>1.399762824921913</v>
      </c>
      <c r="K1074" s="118">
        <v>4.4157247867592619E-2</v>
      </c>
      <c r="L1074" s="45">
        <f t="shared" si="115"/>
        <v>3.2769259046739461E-2</v>
      </c>
    </row>
    <row r="1075" spans="1:12" x14ac:dyDescent="0.25">
      <c r="A1075" s="65">
        <f t="shared" si="118"/>
        <v>125</v>
      </c>
      <c r="B1075" s="46" t="s">
        <v>1342</v>
      </c>
      <c r="C1075" s="46">
        <v>262.2</v>
      </c>
      <c r="D1075" s="46"/>
      <c r="E1075" s="46"/>
      <c r="F1075" s="46">
        <f t="shared" si="113"/>
        <v>262.2</v>
      </c>
      <c r="G1075" s="45">
        <f t="shared" si="114"/>
        <v>1.1856851713744662E-3</v>
      </c>
      <c r="H1075" s="254">
        <f t="shared" si="116"/>
        <v>5.2530595832574347</v>
      </c>
      <c r="I1075" s="43">
        <f t="shared" si="117"/>
        <v>1.1556731083166356</v>
      </c>
      <c r="J1075" s="43">
        <v>2.11659638232137</v>
      </c>
      <c r="K1075" s="118">
        <v>6.6770648159646978E-2</v>
      </c>
      <c r="L1075" s="45">
        <f t="shared" si="115"/>
        <v>3.2769259046739461E-2</v>
      </c>
    </row>
    <row r="1076" spans="1:12" x14ac:dyDescent="0.25">
      <c r="A1076" s="65">
        <f t="shared" si="118"/>
        <v>126</v>
      </c>
      <c r="B1076" s="46" t="s">
        <v>1346</v>
      </c>
      <c r="C1076" s="46">
        <v>375.7</v>
      </c>
      <c r="D1076" s="46"/>
      <c r="E1076" s="46">
        <v>26.9</v>
      </c>
      <c r="F1076" s="46">
        <f t="shared" si="113"/>
        <v>402.59999999999997</v>
      </c>
      <c r="G1076" s="45">
        <f t="shared" si="114"/>
        <v>1.820582951927384E-3</v>
      </c>
      <c r="H1076" s="254">
        <f t="shared" si="116"/>
        <v>8.0659107102190806</v>
      </c>
      <c r="I1076" s="43">
        <f t="shared" si="117"/>
        <v>1.7745003562481978</v>
      </c>
      <c r="J1076" s="43">
        <v>3.2499683582097005</v>
      </c>
      <c r="K1076" s="118">
        <v>0.10252426754032751</v>
      </c>
      <c r="L1076" s="45">
        <f t="shared" si="115"/>
        <v>3.2769259046739461E-2</v>
      </c>
    </row>
    <row r="1077" spans="1:12" x14ac:dyDescent="0.25">
      <c r="A1077" s="65">
        <f t="shared" si="118"/>
        <v>127</v>
      </c>
      <c r="B1077" s="46" t="s">
        <v>1347</v>
      </c>
      <c r="C1077" s="46">
        <v>180</v>
      </c>
      <c r="D1077" s="46"/>
      <c r="E1077" s="46"/>
      <c r="F1077" s="46">
        <f t="shared" si="113"/>
        <v>180</v>
      </c>
      <c r="G1077" s="45">
        <f t="shared" si="114"/>
        <v>8.1397151352938192E-4</v>
      </c>
      <c r="H1077" s="254">
        <f t="shared" si="116"/>
        <v>3.6062193935405733</v>
      </c>
      <c r="I1077" s="43">
        <f t="shared" si="117"/>
        <v>0.79336826657892612</v>
      </c>
      <c r="J1077" s="43">
        <v>1.4530409947286296</v>
      </c>
      <c r="K1077" s="118">
        <v>4.5837973564975036E-2</v>
      </c>
      <c r="L1077" s="45">
        <f t="shared" si="115"/>
        <v>3.2769259046739468E-2</v>
      </c>
    </row>
    <row r="1078" spans="1:12" x14ac:dyDescent="0.25">
      <c r="A1078" s="65">
        <f t="shared" si="118"/>
        <v>128</v>
      </c>
      <c r="B1078" s="46" t="s">
        <v>1348</v>
      </c>
      <c r="C1078" s="46">
        <v>580.1</v>
      </c>
      <c r="D1078" s="46"/>
      <c r="E1078" s="46"/>
      <c r="F1078" s="46">
        <f t="shared" ref="F1078:F1140" si="119">C1078+D1078+E1078</f>
        <v>580.1</v>
      </c>
      <c r="G1078" s="45">
        <f t="shared" si="114"/>
        <v>2.623249305546636E-3</v>
      </c>
      <c r="H1078" s="254">
        <f t="shared" si="116"/>
        <v>11.622043723293816</v>
      </c>
      <c r="I1078" s="43">
        <f t="shared" si="117"/>
        <v>2.5568496191246393</v>
      </c>
      <c r="J1078" s="43">
        <v>4.6828282280115445</v>
      </c>
      <c r="K1078" s="118">
        <v>0.14772560258356679</v>
      </c>
      <c r="L1078" s="45">
        <f t="shared" si="115"/>
        <v>3.2769259046739468E-2</v>
      </c>
    </row>
    <row r="1079" spans="1:12" x14ac:dyDescent="0.25">
      <c r="A1079" s="65">
        <f t="shared" si="118"/>
        <v>129</v>
      </c>
      <c r="B1079" s="46" t="s">
        <v>1352</v>
      </c>
      <c r="C1079" s="46">
        <v>351</v>
      </c>
      <c r="D1079" s="46"/>
      <c r="E1079" s="46"/>
      <c r="F1079" s="46">
        <f t="shared" si="119"/>
        <v>351</v>
      </c>
      <c r="G1079" s="45">
        <f t="shared" ref="G1079:G1142" si="120">1/$F$1309*F1079</f>
        <v>1.5872444513822946E-3</v>
      </c>
      <c r="H1079" s="254">
        <f t="shared" si="116"/>
        <v>7.0321278174041177</v>
      </c>
      <c r="I1079" s="43">
        <f t="shared" ref="I1079:I1141" si="121">H1079*0.22</f>
        <v>1.547068119828906</v>
      </c>
      <c r="J1079" s="43">
        <v>2.8334299397208276</v>
      </c>
      <c r="K1079" s="118">
        <v>8.9384048451701323E-2</v>
      </c>
      <c r="L1079" s="45">
        <f t="shared" ref="L1079:L1141" si="122">(H1079+I1079+J1079+K1079)/F1079</f>
        <v>3.2769259046739468E-2</v>
      </c>
    </row>
    <row r="1080" spans="1:12" x14ac:dyDescent="0.25">
      <c r="A1080" s="65">
        <f t="shared" si="118"/>
        <v>130</v>
      </c>
      <c r="B1080" s="46" t="s">
        <v>1353</v>
      </c>
      <c r="C1080" s="46">
        <v>299.7</v>
      </c>
      <c r="D1080" s="46"/>
      <c r="E1080" s="46"/>
      <c r="F1080" s="46">
        <f t="shared" si="119"/>
        <v>299.7</v>
      </c>
      <c r="G1080" s="45">
        <f t="shared" si="120"/>
        <v>1.3552625700264209E-3</v>
      </c>
      <c r="H1080" s="254">
        <f t="shared" ref="H1080:H1143" si="123">G1080*4430.4</f>
        <v>6.004355290245055</v>
      </c>
      <c r="I1080" s="43">
        <f t="shared" si="121"/>
        <v>1.3209581638539121</v>
      </c>
      <c r="J1080" s="43">
        <v>2.4193132562231678</v>
      </c>
      <c r="K1080" s="118">
        <v>7.6320225985683443E-2</v>
      </c>
      <c r="L1080" s="45">
        <f t="shared" si="122"/>
        <v>3.2769259046739461E-2</v>
      </c>
    </row>
    <row r="1081" spans="1:12" x14ac:dyDescent="0.25">
      <c r="A1081" s="65">
        <f t="shared" ref="A1081:A1143" si="124">A1080+1</f>
        <v>131</v>
      </c>
      <c r="B1081" s="46" t="s">
        <v>1354</v>
      </c>
      <c r="C1081" s="46">
        <v>428.3</v>
      </c>
      <c r="D1081" s="46"/>
      <c r="E1081" s="46"/>
      <c r="F1081" s="46">
        <f t="shared" si="119"/>
        <v>428.3</v>
      </c>
      <c r="G1081" s="45">
        <f t="shared" si="120"/>
        <v>1.9367999958035237E-3</v>
      </c>
      <c r="H1081" s="254">
        <f t="shared" si="123"/>
        <v>8.5807987014079306</v>
      </c>
      <c r="I1081" s="43">
        <f t="shared" si="121"/>
        <v>1.8877757143097447</v>
      </c>
      <c r="J1081" s="43">
        <v>3.4574303224570664</v>
      </c>
      <c r="K1081" s="118">
        <v>0.10906891154377119</v>
      </c>
      <c r="L1081" s="45">
        <f t="shared" si="122"/>
        <v>3.2769259046739461E-2</v>
      </c>
    </row>
    <row r="1082" spans="1:12" x14ac:dyDescent="0.25">
      <c r="A1082" s="65">
        <f t="shared" si="124"/>
        <v>132</v>
      </c>
      <c r="B1082" s="46" t="s">
        <v>1355</v>
      </c>
      <c r="C1082" s="46">
        <v>299.3</v>
      </c>
      <c r="D1082" s="46"/>
      <c r="E1082" s="46"/>
      <c r="F1082" s="46">
        <f t="shared" si="119"/>
        <v>299.3</v>
      </c>
      <c r="G1082" s="45">
        <f t="shared" si="120"/>
        <v>1.3534537444408001E-3</v>
      </c>
      <c r="H1082" s="254">
        <f t="shared" si="123"/>
        <v>5.9963414693705204</v>
      </c>
      <c r="I1082" s="43">
        <f t="shared" si="121"/>
        <v>1.3191951232615144</v>
      </c>
      <c r="J1082" s="43">
        <v>2.4160842762348822</v>
      </c>
      <c r="K1082" s="118">
        <v>7.6218363822205731E-2</v>
      </c>
      <c r="L1082" s="45">
        <f t="shared" si="122"/>
        <v>3.2769259046739468E-2</v>
      </c>
    </row>
    <row r="1083" spans="1:12" x14ac:dyDescent="0.25">
      <c r="A1083" s="65">
        <f t="shared" si="124"/>
        <v>133</v>
      </c>
      <c r="B1083" s="46" t="s">
        <v>1356</v>
      </c>
      <c r="C1083" s="46">
        <v>343.9</v>
      </c>
      <c r="D1083" s="46"/>
      <c r="E1083" s="46"/>
      <c r="F1083" s="46">
        <f t="shared" si="119"/>
        <v>343.9</v>
      </c>
      <c r="G1083" s="45">
        <f t="shared" si="120"/>
        <v>1.5551377972375245E-3</v>
      </c>
      <c r="H1083" s="254">
        <f t="shared" si="123"/>
        <v>6.8898824968811283</v>
      </c>
      <c r="I1083" s="43">
        <f t="shared" si="121"/>
        <v>1.5157741493138481</v>
      </c>
      <c r="J1083" s="43">
        <v>2.7761155449287531</v>
      </c>
      <c r="K1083" s="118">
        <v>8.7575995049971753E-2</v>
      </c>
      <c r="L1083" s="45">
        <f t="shared" si="122"/>
        <v>3.2769259046739468E-2</v>
      </c>
    </row>
    <row r="1084" spans="1:12" x14ac:dyDescent="0.25">
      <c r="A1084" s="65">
        <f t="shared" si="124"/>
        <v>134</v>
      </c>
      <c r="B1084" s="46" t="s">
        <v>1357</v>
      </c>
      <c r="C1084" s="46">
        <v>282</v>
      </c>
      <c r="D1084" s="46"/>
      <c r="E1084" s="46"/>
      <c r="F1084" s="46">
        <f t="shared" si="119"/>
        <v>282</v>
      </c>
      <c r="G1084" s="45">
        <f t="shared" si="120"/>
        <v>1.2752220378626983E-3</v>
      </c>
      <c r="H1084" s="254">
        <f t="shared" si="123"/>
        <v>5.6497437165468982</v>
      </c>
      <c r="I1084" s="43">
        <f t="shared" si="121"/>
        <v>1.2429436176403177</v>
      </c>
      <c r="J1084" s="43">
        <v>2.2764308917415192</v>
      </c>
      <c r="K1084" s="118">
        <v>7.1812825251794235E-2</v>
      </c>
      <c r="L1084" s="45">
        <f t="shared" si="122"/>
        <v>3.2769259046739461E-2</v>
      </c>
    </row>
    <row r="1085" spans="1:12" x14ac:dyDescent="0.25">
      <c r="A1085" s="65">
        <f t="shared" si="124"/>
        <v>135</v>
      </c>
      <c r="B1085" s="46" t="s">
        <v>1358</v>
      </c>
      <c r="C1085" s="46">
        <v>357.6</v>
      </c>
      <c r="D1085" s="46"/>
      <c r="E1085" s="46"/>
      <c r="F1085" s="46">
        <f t="shared" si="119"/>
        <v>357.6</v>
      </c>
      <c r="G1085" s="45">
        <f t="shared" si="120"/>
        <v>1.6170900735450388E-3</v>
      </c>
      <c r="H1085" s="254">
        <f t="shared" si="123"/>
        <v>7.1643558618339398</v>
      </c>
      <c r="I1085" s="43">
        <f t="shared" si="121"/>
        <v>1.5761582896034667</v>
      </c>
      <c r="J1085" s="43">
        <v>2.8867081095275435</v>
      </c>
      <c r="K1085" s="118">
        <v>9.1064774149083746E-2</v>
      </c>
      <c r="L1085" s="45">
        <f t="shared" si="122"/>
        <v>3.2769259046739461E-2</v>
      </c>
    </row>
    <row r="1086" spans="1:12" x14ac:dyDescent="0.25">
      <c r="A1086" s="65">
        <f t="shared" si="124"/>
        <v>136</v>
      </c>
      <c r="B1086" s="46" t="s">
        <v>1454</v>
      </c>
      <c r="C1086" s="46">
        <v>424.7</v>
      </c>
      <c r="D1086" s="46"/>
      <c r="E1086" s="46"/>
      <c r="F1086" s="46">
        <f t="shared" si="119"/>
        <v>424.7</v>
      </c>
      <c r="G1086" s="45">
        <f t="shared" si="120"/>
        <v>1.920520565532936E-3</v>
      </c>
      <c r="H1086" s="254">
        <f t="shared" si="123"/>
        <v>8.508674313537119</v>
      </c>
      <c r="I1086" s="43">
        <f t="shared" si="121"/>
        <v>1.8719083489781663</v>
      </c>
      <c r="J1086" s="43">
        <v>3.4283695025624938</v>
      </c>
      <c r="K1086" s="118">
        <v>0.10815215207247167</v>
      </c>
      <c r="L1086" s="45">
        <f t="shared" si="122"/>
        <v>3.2769259046739468E-2</v>
      </c>
    </row>
    <row r="1087" spans="1:12" x14ac:dyDescent="0.25">
      <c r="A1087" s="65">
        <f t="shared" si="124"/>
        <v>137</v>
      </c>
      <c r="B1087" s="46" t="s">
        <v>1455</v>
      </c>
      <c r="C1087" s="46">
        <v>120.4</v>
      </c>
      <c r="D1087" s="46"/>
      <c r="E1087" s="46"/>
      <c r="F1087" s="46">
        <f t="shared" si="119"/>
        <v>120.4</v>
      </c>
      <c r="G1087" s="45">
        <f t="shared" si="120"/>
        <v>5.4445650127187548E-4</v>
      </c>
      <c r="H1087" s="254">
        <f t="shared" si="123"/>
        <v>2.4121600832349168</v>
      </c>
      <c r="I1087" s="43">
        <f t="shared" si="121"/>
        <v>0.53067521831168174</v>
      </c>
      <c r="J1087" s="43">
        <v>0.9719229764740388</v>
      </c>
      <c r="K1087" s="118">
        <v>3.066051120679442E-2</v>
      </c>
      <c r="L1087" s="45">
        <f t="shared" si="122"/>
        <v>3.2769259046739461E-2</v>
      </c>
    </row>
    <row r="1088" spans="1:12" x14ac:dyDescent="0.25">
      <c r="A1088" s="65">
        <f t="shared" si="124"/>
        <v>138</v>
      </c>
      <c r="B1088" s="46" t="s">
        <v>1456</v>
      </c>
      <c r="C1088" s="46">
        <v>317.60000000000002</v>
      </c>
      <c r="D1088" s="46"/>
      <c r="E1088" s="46"/>
      <c r="F1088" s="46">
        <f t="shared" si="119"/>
        <v>317.60000000000002</v>
      </c>
      <c r="G1088" s="45">
        <f t="shared" si="120"/>
        <v>1.436207514982954E-3</v>
      </c>
      <c r="H1088" s="254">
        <f t="shared" si="123"/>
        <v>6.3629737743804791</v>
      </c>
      <c r="I1088" s="43">
        <f t="shared" si="121"/>
        <v>1.3998542303637054</v>
      </c>
      <c r="J1088" s="43">
        <v>2.5638101106989595</v>
      </c>
      <c r="K1088" s="118">
        <v>8.0878557801311521E-2</v>
      </c>
      <c r="L1088" s="45">
        <f t="shared" si="122"/>
        <v>3.2769259046739468E-2</v>
      </c>
    </row>
    <row r="1089" spans="1:12" x14ac:dyDescent="0.25">
      <c r="A1089" s="65">
        <f t="shared" si="124"/>
        <v>139</v>
      </c>
      <c r="B1089" s="46" t="s">
        <v>1457</v>
      </c>
      <c r="C1089" s="46">
        <v>395.53</v>
      </c>
      <c r="D1089" s="46"/>
      <c r="E1089" s="46"/>
      <c r="F1089" s="46">
        <f t="shared" si="119"/>
        <v>395.53</v>
      </c>
      <c r="G1089" s="45">
        <f t="shared" si="120"/>
        <v>1.7886119597015355E-3</v>
      </c>
      <c r="H1089" s="254">
        <f t="shared" si="123"/>
        <v>7.9242664262616822</v>
      </c>
      <c r="I1089" s="43">
        <f t="shared" si="121"/>
        <v>1.7433386137775702</v>
      </c>
      <c r="J1089" s="43">
        <v>3.1928961369167483</v>
      </c>
      <c r="K1089" s="118">
        <v>0.10072385380085877</v>
      </c>
      <c r="L1089" s="45">
        <f t="shared" si="122"/>
        <v>3.2769259046739461E-2</v>
      </c>
    </row>
    <row r="1090" spans="1:12" x14ac:dyDescent="0.25">
      <c r="A1090" s="65">
        <f t="shared" si="124"/>
        <v>140</v>
      </c>
      <c r="B1090" s="46" t="s">
        <v>1458</v>
      </c>
      <c r="C1090" s="46">
        <v>516.79999999999995</v>
      </c>
      <c r="D1090" s="46"/>
      <c r="E1090" s="46"/>
      <c r="F1090" s="46">
        <f t="shared" si="119"/>
        <v>516.79999999999995</v>
      </c>
      <c r="G1090" s="45">
        <f t="shared" si="120"/>
        <v>2.3370026566221364E-3</v>
      </c>
      <c r="H1090" s="254">
        <f t="shared" si="123"/>
        <v>10.353856569898712</v>
      </c>
      <c r="I1090" s="43">
        <f t="shared" si="121"/>
        <v>2.2778484453777166</v>
      </c>
      <c r="J1090" s="43">
        <v>4.171842144865308</v>
      </c>
      <c r="K1090" s="118">
        <v>0.13160591521321724</v>
      </c>
      <c r="L1090" s="45">
        <f t="shared" si="122"/>
        <v>3.2769259046739461E-2</v>
      </c>
    </row>
    <row r="1091" spans="1:12" x14ac:dyDescent="0.25">
      <c r="A1091" s="65">
        <f t="shared" si="124"/>
        <v>141</v>
      </c>
      <c r="B1091" s="46" t="s">
        <v>1459</v>
      </c>
      <c r="C1091" s="46">
        <v>305.89999999999998</v>
      </c>
      <c r="D1091" s="46"/>
      <c r="E1091" s="46"/>
      <c r="F1091" s="46">
        <f t="shared" si="119"/>
        <v>305.89999999999998</v>
      </c>
      <c r="G1091" s="45">
        <f t="shared" si="120"/>
        <v>1.3832993666035439E-3</v>
      </c>
      <c r="H1091" s="254">
        <f t="shared" si="123"/>
        <v>6.1285695138003407</v>
      </c>
      <c r="I1091" s="43">
        <f t="shared" si="121"/>
        <v>1.3482852930360749</v>
      </c>
      <c r="J1091" s="43">
        <v>2.4693624460415986</v>
      </c>
      <c r="K1091" s="118">
        <v>7.7899089519588141E-2</v>
      </c>
      <c r="L1091" s="45">
        <f t="shared" si="122"/>
        <v>3.2769259046739468E-2</v>
      </c>
    </row>
    <row r="1092" spans="1:12" x14ac:dyDescent="0.25">
      <c r="A1092" s="65">
        <f t="shared" si="124"/>
        <v>142</v>
      </c>
      <c r="B1092" s="46" t="s">
        <v>1460</v>
      </c>
      <c r="C1092" s="46">
        <v>483.9</v>
      </c>
      <c r="D1092" s="46"/>
      <c r="E1092" s="46">
        <v>35.299999999999997</v>
      </c>
      <c r="F1092" s="46">
        <f t="shared" si="119"/>
        <v>519.19999999999993</v>
      </c>
      <c r="G1092" s="45">
        <f t="shared" si="120"/>
        <v>2.3478556101358614E-3</v>
      </c>
      <c r="H1092" s="254">
        <f t="shared" si="123"/>
        <v>10.401939495145919</v>
      </c>
      <c r="I1092" s="43">
        <f t="shared" si="121"/>
        <v>2.2884266889321023</v>
      </c>
      <c r="J1092" s="43">
        <v>4.1912160247950236</v>
      </c>
      <c r="K1092" s="118">
        <v>0.13221708819408357</v>
      </c>
      <c r="L1092" s="45">
        <f t="shared" si="122"/>
        <v>3.2769259046739461E-2</v>
      </c>
    </row>
    <row r="1093" spans="1:12" x14ac:dyDescent="0.25">
      <c r="A1093" s="65">
        <f t="shared" si="124"/>
        <v>143</v>
      </c>
      <c r="B1093" s="46" t="s">
        <v>1461</v>
      </c>
      <c r="C1093" s="46">
        <v>257.3</v>
      </c>
      <c r="D1093" s="46"/>
      <c r="E1093" s="46"/>
      <c r="F1093" s="46">
        <f t="shared" si="119"/>
        <v>257.3</v>
      </c>
      <c r="G1093" s="45">
        <f t="shared" si="120"/>
        <v>1.163527057950611E-3</v>
      </c>
      <c r="H1093" s="254">
        <f t="shared" si="123"/>
        <v>5.1548902775443866</v>
      </c>
      <c r="I1093" s="43">
        <f t="shared" si="121"/>
        <v>1.134075861059765</v>
      </c>
      <c r="J1093" s="43">
        <v>2.0770413774648686</v>
      </c>
      <c r="K1093" s="118">
        <v>6.5522836657044892E-2</v>
      </c>
      <c r="L1093" s="45">
        <f t="shared" si="122"/>
        <v>3.2769259046739468E-2</v>
      </c>
    </row>
    <row r="1094" spans="1:12" x14ac:dyDescent="0.25">
      <c r="A1094" s="65">
        <f t="shared" si="124"/>
        <v>144</v>
      </c>
      <c r="B1094" s="46" t="s">
        <v>1462</v>
      </c>
      <c r="C1094" s="46">
        <v>261.3</v>
      </c>
      <c r="D1094" s="46"/>
      <c r="E1094" s="46"/>
      <c r="F1094" s="46">
        <f t="shared" si="119"/>
        <v>261.3</v>
      </c>
      <c r="G1094" s="45">
        <f t="shared" si="120"/>
        <v>1.1816153138068195E-3</v>
      </c>
      <c r="H1094" s="254">
        <f t="shared" si="123"/>
        <v>5.2350284862897327</v>
      </c>
      <c r="I1094" s="43">
        <f t="shared" si="121"/>
        <v>1.1517062669837412</v>
      </c>
      <c r="J1094" s="43">
        <v>2.1093311773477272</v>
      </c>
      <c r="K1094" s="118">
        <v>6.6541458291822106E-2</v>
      </c>
      <c r="L1094" s="45">
        <f t="shared" si="122"/>
        <v>3.2769259046739461E-2</v>
      </c>
    </row>
    <row r="1095" spans="1:12" x14ac:dyDescent="0.25">
      <c r="A1095" s="65">
        <f t="shared" si="124"/>
        <v>145</v>
      </c>
      <c r="B1095" s="46" t="s">
        <v>1463</v>
      </c>
      <c r="C1095" s="46">
        <v>296.89999999999998</v>
      </c>
      <c r="D1095" s="46"/>
      <c r="E1095" s="46">
        <v>50</v>
      </c>
      <c r="F1095" s="46">
        <f t="shared" si="119"/>
        <v>346.9</v>
      </c>
      <c r="G1095" s="45">
        <f t="shared" si="120"/>
        <v>1.568703989129681E-3</v>
      </c>
      <c r="H1095" s="254">
        <f t="shared" si="123"/>
        <v>6.9499861534401379</v>
      </c>
      <c r="I1095" s="43">
        <f t="shared" si="121"/>
        <v>1.5289969537568304</v>
      </c>
      <c r="J1095" s="43">
        <v>2.800332894840897</v>
      </c>
      <c r="K1095" s="118">
        <v>8.8339961276054674E-2</v>
      </c>
      <c r="L1095" s="45">
        <f t="shared" si="122"/>
        <v>3.2769259046739468E-2</v>
      </c>
    </row>
    <row r="1096" spans="1:12" x14ac:dyDescent="0.25">
      <c r="A1096" s="65">
        <f t="shared" si="124"/>
        <v>146</v>
      </c>
      <c r="B1096" s="46" t="s">
        <v>1464</v>
      </c>
      <c r="C1096" s="46">
        <v>495.2</v>
      </c>
      <c r="D1096" s="46"/>
      <c r="E1096" s="46">
        <v>62.5</v>
      </c>
      <c r="F1096" s="46">
        <f t="shared" si="119"/>
        <v>557.70000000000005</v>
      </c>
      <c r="G1096" s="45">
        <f t="shared" si="120"/>
        <v>2.5219550727518685E-3</v>
      </c>
      <c r="H1096" s="254">
        <f t="shared" si="123"/>
        <v>11.173269754319877</v>
      </c>
      <c r="I1096" s="43">
        <f t="shared" si="121"/>
        <v>2.4581193459503732</v>
      </c>
      <c r="J1096" s="43">
        <v>4.5020053486675371</v>
      </c>
      <c r="K1096" s="118">
        <v>0.14202132142881432</v>
      </c>
      <c r="L1096" s="45">
        <f t="shared" si="122"/>
        <v>3.2769259046739468E-2</v>
      </c>
    </row>
    <row r="1097" spans="1:12" x14ac:dyDescent="0.25">
      <c r="A1097" s="65">
        <f t="shared" si="124"/>
        <v>147</v>
      </c>
      <c r="B1097" s="46" t="s">
        <v>1465</v>
      </c>
      <c r="C1097" s="46">
        <v>446.2</v>
      </c>
      <c r="D1097" s="46"/>
      <c r="E1097" s="46"/>
      <c r="F1097" s="46">
        <f t="shared" si="119"/>
        <v>446.2</v>
      </c>
      <c r="G1097" s="45">
        <f t="shared" si="120"/>
        <v>2.0177449407600568E-3</v>
      </c>
      <c r="H1097" s="254">
        <f t="shared" si="123"/>
        <v>8.9394171855433555</v>
      </c>
      <c r="I1097" s="43">
        <f t="shared" si="121"/>
        <v>1.9666717808195382</v>
      </c>
      <c r="J1097" s="43">
        <v>3.601927176932858</v>
      </c>
      <c r="K1097" s="118">
        <v>0.11362724335939924</v>
      </c>
      <c r="L1097" s="45">
        <f t="shared" si="122"/>
        <v>3.2769259046739468E-2</v>
      </c>
    </row>
    <row r="1098" spans="1:12" x14ac:dyDescent="0.25">
      <c r="A1098" s="65">
        <f t="shared" si="124"/>
        <v>148</v>
      </c>
      <c r="B1098" s="46" t="s">
        <v>1466</v>
      </c>
      <c r="C1098" s="46">
        <v>266.39999999999998</v>
      </c>
      <c r="D1098" s="46"/>
      <c r="E1098" s="46"/>
      <c r="F1098" s="46">
        <f t="shared" si="119"/>
        <v>266.39999999999998</v>
      </c>
      <c r="G1098" s="45">
        <f t="shared" si="120"/>
        <v>1.2046778400234852E-3</v>
      </c>
      <c r="H1098" s="254">
        <f t="shared" si="123"/>
        <v>5.3372047024400482</v>
      </c>
      <c r="I1098" s="43">
        <f t="shared" si="121"/>
        <v>1.1741850345368106</v>
      </c>
      <c r="J1098" s="43">
        <v>2.1505006721983713</v>
      </c>
      <c r="K1098" s="118">
        <v>6.7840200876163048E-2</v>
      </c>
      <c r="L1098" s="45">
        <f t="shared" si="122"/>
        <v>3.2769259046739461E-2</v>
      </c>
    </row>
    <row r="1099" spans="1:12" ht="13" x14ac:dyDescent="0.3">
      <c r="A1099" s="65">
        <f t="shared" si="124"/>
        <v>149</v>
      </c>
      <c r="B1099" s="46" t="s">
        <v>1467</v>
      </c>
      <c r="C1099" s="46">
        <v>548.4</v>
      </c>
      <c r="D1099" s="46"/>
      <c r="E1099" s="19">
        <v>215.2</v>
      </c>
      <c r="F1099" s="46">
        <f t="shared" si="119"/>
        <v>763.59999999999991</v>
      </c>
      <c r="G1099" s="45">
        <f t="shared" si="120"/>
        <v>3.4530480429501996E-3</v>
      </c>
      <c r="H1099" s="254">
        <f t="shared" si="123"/>
        <v>15.298384049486563</v>
      </c>
      <c r="I1099" s="43">
        <f t="shared" si="121"/>
        <v>3.365644490887044</v>
      </c>
      <c r="J1099" s="43">
        <v>6.164122797637674</v>
      </c>
      <c r="K1099" s="118">
        <v>0.19445487007897189</v>
      </c>
      <c r="L1099" s="45">
        <f t="shared" si="122"/>
        <v>3.2769259046739461E-2</v>
      </c>
    </row>
    <row r="1100" spans="1:12" x14ac:dyDescent="0.25">
      <c r="A1100" s="65">
        <f t="shared" si="124"/>
        <v>150</v>
      </c>
      <c r="B1100" s="46" t="s">
        <v>1468</v>
      </c>
      <c r="C1100" s="46">
        <v>539.79999999999995</v>
      </c>
      <c r="D1100" s="46">
        <v>83.3</v>
      </c>
      <c r="E1100" s="46"/>
      <c r="F1100" s="46">
        <f t="shared" si="119"/>
        <v>623.09999999999991</v>
      </c>
      <c r="G1100" s="45">
        <f t="shared" si="120"/>
        <v>2.8176980560008767E-3</v>
      </c>
      <c r="H1100" s="254">
        <f t="shared" si="123"/>
        <v>12.483529467306283</v>
      </c>
      <c r="I1100" s="43">
        <f t="shared" si="121"/>
        <v>2.7463764828073822</v>
      </c>
      <c r="J1100" s="43">
        <v>5.0299435767522711</v>
      </c>
      <c r="K1100" s="118">
        <v>0.15867578515742192</v>
      </c>
      <c r="L1100" s="45">
        <f t="shared" si="122"/>
        <v>3.2769259046739461E-2</v>
      </c>
    </row>
    <row r="1101" spans="1:12" x14ac:dyDescent="0.25">
      <c r="A1101" s="65">
        <f t="shared" si="124"/>
        <v>151</v>
      </c>
      <c r="B1101" s="46" t="s">
        <v>1469</v>
      </c>
      <c r="C1101" s="46">
        <v>384.6</v>
      </c>
      <c r="D1101" s="46"/>
      <c r="E1101" s="46"/>
      <c r="F1101" s="46">
        <f t="shared" si="119"/>
        <v>384.6</v>
      </c>
      <c r="G1101" s="45">
        <f t="shared" si="120"/>
        <v>1.7391858005744462E-3</v>
      </c>
      <c r="H1101" s="254">
        <f t="shared" si="123"/>
        <v>7.7052887708650255</v>
      </c>
      <c r="I1101" s="43">
        <f t="shared" si="121"/>
        <v>1.6951635295903056</v>
      </c>
      <c r="J1101" s="43">
        <v>3.1046642587368383</v>
      </c>
      <c r="K1101" s="118">
        <v>9.7940470183830008E-2</v>
      </c>
      <c r="L1101" s="45">
        <f t="shared" si="122"/>
        <v>3.2769259046739468E-2</v>
      </c>
    </row>
    <row r="1102" spans="1:12" x14ac:dyDescent="0.25">
      <c r="A1102" s="65">
        <f t="shared" si="124"/>
        <v>152</v>
      </c>
      <c r="B1102" s="46" t="s">
        <v>2322</v>
      </c>
      <c r="C1102" s="46">
        <v>589.75</v>
      </c>
      <c r="D1102" s="46"/>
      <c r="E1102" s="46">
        <v>32.799999999999997</v>
      </c>
      <c r="F1102" s="46">
        <f t="shared" si="119"/>
        <v>622.54999999999995</v>
      </c>
      <c r="G1102" s="45">
        <f t="shared" si="120"/>
        <v>2.8152109208206483E-3</v>
      </c>
      <c r="H1102" s="254">
        <f t="shared" si="123"/>
        <v>12.472510463603799</v>
      </c>
      <c r="I1102" s="43">
        <f t="shared" si="121"/>
        <v>2.7439523019928358</v>
      </c>
      <c r="J1102" s="43">
        <v>5.0255037292683786</v>
      </c>
      <c r="K1102" s="118">
        <v>0.15853572468264004</v>
      </c>
      <c r="L1102" s="45">
        <f t="shared" si="122"/>
        <v>3.2769259046739468E-2</v>
      </c>
    </row>
    <row r="1103" spans="1:12" x14ac:dyDescent="0.25">
      <c r="A1103" s="65">
        <f t="shared" si="124"/>
        <v>153</v>
      </c>
      <c r="B1103" s="46" t="s">
        <v>2323</v>
      </c>
      <c r="C1103" s="46">
        <v>405</v>
      </c>
      <c r="D1103" s="46"/>
      <c r="E1103" s="46">
        <v>21</v>
      </c>
      <c r="F1103" s="46">
        <f t="shared" si="119"/>
        <v>426</v>
      </c>
      <c r="G1103" s="45">
        <f t="shared" si="120"/>
        <v>1.9263992486862039E-3</v>
      </c>
      <c r="H1103" s="254">
        <f t="shared" si="123"/>
        <v>8.5347192313793574</v>
      </c>
      <c r="I1103" s="43">
        <f t="shared" si="121"/>
        <v>1.8776382309034587</v>
      </c>
      <c r="J1103" s="43">
        <v>3.4388636875244227</v>
      </c>
      <c r="K1103" s="118">
        <v>0.10848320410377425</v>
      </c>
      <c r="L1103" s="45">
        <f t="shared" si="122"/>
        <v>3.2769259046739468E-2</v>
      </c>
    </row>
    <row r="1104" spans="1:12" x14ac:dyDescent="0.25">
      <c r="A1104" s="65">
        <f t="shared" si="124"/>
        <v>154</v>
      </c>
      <c r="B1104" s="46" t="s">
        <v>2324</v>
      </c>
      <c r="C1104" s="46">
        <v>678.5</v>
      </c>
      <c r="D1104" s="46"/>
      <c r="E1104" s="46"/>
      <c r="F1104" s="46">
        <f t="shared" si="119"/>
        <v>678.5</v>
      </c>
      <c r="G1104" s="45">
        <f t="shared" si="120"/>
        <v>3.0682203996093647E-3</v>
      </c>
      <c r="H1104" s="254">
        <f t="shared" si="123"/>
        <v>13.593443658429328</v>
      </c>
      <c r="I1104" s="43">
        <f t="shared" si="121"/>
        <v>2.9905576048544522</v>
      </c>
      <c r="J1104" s="43">
        <v>5.477157305129861</v>
      </c>
      <c r="K1104" s="118">
        <v>0.17278369479908648</v>
      </c>
      <c r="L1104" s="45">
        <f t="shared" si="122"/>
        <v>3.2769259046739468E-2</v>
      </c>
    </row>
    <row r="1105" spans="1:12" x14ac:dyDescent="0.25">
      <c r="A1105" s="65">
        <f t="shared" si="124"/>
        <v>155</v>
      </c>
      <c r="B1105" s="46" t="s">
        <v>2325</v>
      </c>
      <c r="C1105" s="46">
        <v>973.9</v>
      </c>
      <c r="D1105" s="46"/>
      <c r="E1105" s="46">
        <v>132.80000000000001</v>
      </c>
      <c r="F1105" s="46">
        <f t="shared" si="119"/>
        <v>1106.7</v>
      </c>
      <c r="G1105" s="45">
        <f t="shared" si="120"/>
        <v>5.0045681890164831E-3</v>
      </c>
      <c r="H1105" s="254">
        <f t="shared" si="123"/>
        <v>22.172238904618624</v>
      </c>
      <c r="I1105" s="43">
        <f t="shared" si="121"/>
        <v>4.8778925590160975</v>
      </c>
      <c r="J1105" s="43">
        <v>8.9337803825898554</v>
      </c>
      <c r="K1105" s="118">
        <v>0.28182714080198823</v>
      </c>
      <c r="L1105" s="45">
        <f t="shared" si="122"/>
        <v>3.2769259046739455E-2</v>
      </c>
    </row>
    <row r="1106" spans="1:12" x14ac:dyDescent="0.25">
      <c r="A1106" s="65">
        <f t="shared" si="124"/>
        <v>156</v>
      </c>
      <c r="B1106" s="46" t="s">
        <v>2326</v>
      </c>
      <c r="C1106" s="46">
        <v>669.8</v>
      </c>
      <c r="D1106" s="46"/>
      <c r="E1106" s="46"/>
      <c r="F1106" s="46">
        <f t="shared" si="119"/>
        <v>669.8</v>
      </c>
      <c r="G1106" s="45">
        <f t="shared" si="120"/>
        <v>3.0288784431221111E-3</v>
      </c>
      <c r="H1106" s="254">
        <f t="shared" si="123"/>
        <v>13.419143054408201</v>
      </c>
      <c r="I1106" s="43">
        <f t="shared" si="121"/>
        <v>2.9522114719698043</v>
      </c>
      <c r="J1106" s="43">
        <v>5.406926990384644</v>
      </c>
      <c r="K1106" s="118">
        <v>0.17056819274344601</v>
      </c>
      <c r="L1106" s="45">
        <f t="shared" si="122"/>
        <v>3.2769259046739468E-2</v>
      </c>
    </row>
    <row r="1107" spans="1:12" x14ac:dyDescent="0.25">
      <c r="A1107" s="65">
        <f t="shared" si="124"/>
        <v>157</v>
      </c>
      <c r="B1107" s="46" t="s">
        <v>2327</v>
      </c>
      <c r="C1107" s="46">
        <v>533.79999999999995</v>
      </c>
      <c r="D1107" s="46"/>
      <c r="E1107" s="46"/>
      <c r="F1107" s="46">
        <f t="shared" si="119"/>
        <v>533.79999999999995</v>
      </c>
      <c r="G1107" s="45">
        <f t="shared" si="120"/>
        <v>2.4138777440110225E-3</v>
      </c>
      <c r="H1107" s="254">
        <f t="shared" si="123"/>
        <v>10.694443957066433</v>
      </c>
      <c r="I1107" s="43">
        <f t="shared" si="121"/>
        <v>2.3527776705546151</v>
      </c>
      <c r="J1107" s="43">
        <v>4.3090737943674569</v>
      </c>
      <c r="K1107" s="118">
        <v>0.13593505716102042</v>
      </c>
      <c r="L1107" s="45">
        <f t="shared" si="122"/>
        <v>3.2769259046739468E-2</v>
      </c>
    </row>
    <row r="1108" spans="1:12" x14ac:dyDescent="0.25">
      <c r="A1108" s="65">
        <f t="shared" si="124"/>
        <v>158</v>
      </c>
      <c r="B1108" s="46" t="s">
        <v>2328</v>
      </c>
      <c r="C1108" s="46">
        <v>413.5</v>
      </c>
      <c r="D1108" s="46"/>
      <c r="E1108" s="46">
        <v>30.4</v>
      </c>
      <c r="F1108" s="46">
        <f t="shared" si="119"/>
        <v>443.9</v>
      </c>
      <c r="G1108" s="45">
        <f t="shared" si="120"/>
        <v>2.0073441936427367E-3</v>
      </c>
      <c r="H1108" s="254">
        <f t="shared" si="123"/>
        <v>8.8933377155147806</v>
      </c>
      <c r="I1108" s="43">
        <f t="shared" si="121"/>
        <v>1.9565342974132518</v>
      </c>
      <c r="J1108" s="43">
        <v>3.5833605420002139</v>
      </c>
      <c r="K1108" s="118">
        <v>0.11304153591940233</v>
      </c>
      <c r="L1108" s="45">
        <f t="shared" si="122"/>
        <v>3.2769259046739468E-2</v>
      </c>
    </row>
    <row r="1109" spans="1:12" x14ac:dyDescent="0.25">
      <c r="A1109" s="65">
        <f t="shared" si="124"/>
        <v>159</v>
      </c>
      <c r="B1109" s="46" t="s">
        <v>2329</v>
      </c>
      <c r="C1109" s="46">
        <v>526.5</v>
      </c>
      <c r="D1109" s="46"/>
      <c r="E1109" s="46">
        <v>45.5</v>
      </c>
      <c r="F1109" s="46">
        <f t="shared" si="119"/>
        <v>572</v>
      </c>
      <c r="G1109" s="45">
        <f t="shared" si="120"/>
        <v>2.5866205874378136E-3</v>
      </c>
      <c r="H1109" s="254">
        <f t="shared" si="123"/>
        <v>11.459763850584489</v>
      </c>
      <c r="I1109" s="43">
        <f t="shared" si="121"/>
        <v>2.5211480471285874</v>
      </c>
      <c r="J1109" s="43">
        <v>4.6174413832487557</v>
      </c>
      <c r="K1109" s="118">
        <v>0.14566289377314293</v>
      </c>
      <c r="L1109" s="45">
        <f t="shared" si="122"/>
        <v>3.2769259046739461E-2</v>
      </c>
    </row>
    <row r="1110" spans="1:12" x14ac:dyDescent="0.25">
      <c r="A1110" s="65">
        <f t="shared" si="124"/>
        <v>160</v>
      </c>
      <c r="B1110" s="46" t="s">
        <v>2330</v>
      </c>
      <c r="C1110" s="46">
        <v>894.7</v>
      </c>
      <c r="D1110" s="46"/>
      <c r="E1110" s="46">
        <v>42.5</v>
      </c>
      <c r="F1110" s="46">
        <f t="shared" si="119"/>
        <v>937.2</v>
      </c>
      <c r="G1110" s="45">
        <f t="shared" si="120"/>
        <v>4.2380783471096485E-3</v>
      </c>
      <c r="H1110" s="254">
        <f t="shared" si="123"/>
        <v>18.776382309034584</v>
      </c>
      <c r="I1110" s="43">
        <f t="shared" si="121"/>
        <v>4.1308041079876086</v>
      </c>
      <c r="J1110" s="43">
        <v>7.5655001125537309</v>
      </c>
      <c r="K1110" s="118">
        <v>0.2386630490283034</v>
      </c>
      <c r="L1110" s="45">
        <f t="shared" si="122"/>
        <v>3.2769259046739461E-2</v>
      </c>
    </row>
    <row r="1111" spans="1:12" x14ac:dyDescent="0.25">
      <c r="A1111" s="65">
        <f t="shared" si="124"/>
        <v>161</v>
      </c>
      <c r="B1111" s="46" t="s">
        <v>2331</v>
      </c>
      <c r="C1111" s="46">
        <v>544.79999999999995</v>
      </c>
      <c r="D1111" s="46"/>
      <c r="E1111" s="46"/>
      <c r="F1111" s="46">
        <f t="shared" si="119"/>
        <v>544.79999999999995</v>
      </c>
      <c r="G1111" s="45">
        <f t="shared" si="120"/>
        <v>2.4636204476155958E-3</v>
      </c>
      <c r="H1111" s="254">
        <f t="shared" si="123"/>
        <v>10.914824031116135</v>
      </c>
      <c r="I1111" s="43">
        <f t="shared" si="121"/>
        <v>2.4012612868455498</v>
      </c>
      <c r="J1111" s="43">
        <v>4.397870744045318</v>
      </c>
      <c r="K1111" s="118">
        <v>0.13873626665665778</v>
      </c>
      <c r="L1111" s="45">
        <f t="shared" si="122"/>
        <v>3.2769259046739468E-2</v>
      </c>
    </row>
    <row r="1112" spans="1:12" x14ac:dyDescent="0.25">
      <c r="A1112" s="65">
        <f t="shared" si="124"/>
        <v>162</v>
      </c>
      <c r="B1112" s="46" t="s">
        <v>2332</v>
      </c>
      <c r="C1112" s="46">
        <v>521.9</v>
      </c>
      <c r="D1112" s="46"/>
      <c r="E1112" s="46"/>
      <c r="F1112" s="46">
        <f t="shared" si="119"/>
        <v>521.9</v>
      </c>
      <c r="G1112" s="45">
        <f t="shared" si="120"/>
        <v>2.3600651828388024E-3</v>
      </c>
      <c r="H1112" s="254">
        <f t="shared" si="123"/>
        <v>10.456032786049029</v>
      </c>
      <c r="I1112" s="43">
        <f t="shared" si="121"/>
        <v>2.3003272129307866</v>
      </c>
      <c r="J1112" s="43">
        <v>4.2130116397159538</v>
      </c>
      <c r="K1112" s="118">
        <v>0.1329046577975582</v>
      </c>
      <c r="L1112" s="45">
        <f t="shared" si="122"/>
        <v>3.2769259046739461E-2</v>
      </c>
    </row>
    <row r="1113" spans="1:12" x14ac:dyDescent="0.25">
      <c r="A1113" s="65">
        <f t="shared" si="124"/>
        <v>163</v>
      </c>
      <c r="B1113" s="46" t="s">
        <v>2333</v>
      </c>
      <c r="C1113" s="46">
        <v>522.6</v>
      </c>
      <c r="D1113" s="46"/>
      <c r="E1113" s="46"/>
      <c r="F1113" s="46">
        <f t="shared" si="119"/>
        <v>522.6</v>
      </c>
      <c r="G1113" s="45">
        <f t="shared" si="120"/>
        <v>2.363230627613639E-3</v>
      </c>
      <c r="H1113" s="254">
        <f t="shared" si="123"/>
        <v>10.470056972579465</v>
      </c>
      <c r="I1113" s="43">
        <f t="shared" si="121"/>
        <v>2.3034125339674825</v>
      </c>
      <c r="J1113" s="43">
        <v>4.2186623546954545</v>
      </c>
      <c r="K1113" s="118">
        <v>0.13308291658364421</v>
      </c>
      <c r="L1113" s="45">
        <f t="shared" si="122"/>
        <v>3.2769259046739461E-2</v>
      </c>
    </row>
    <row r="1114" spans="1:12" x14ac:dyDescent="0.25">
      <c r="A1114" s="65">
        <f t="shared" si="124"/>
        <v>164</v>
      </c>
      <c r="B1114" s="46" t="s">
        <v>2334</v>
      </c>
      <c r="C1114" s="46">
        <v>551.6</v>
      </c>
      <c r="D1114" s="46"/>
      <c r="E1114" s="46"/>
      <c r="F1114" s="46">
        <f t="shared" si="119"/>
        <v>551.6</v>
      </c>
      <c r="G1114" s="45">
        <f t="shared" si="120"/>
        <v>2.4943704825711507E-3</v>
      </c>
      <c r="H1114" s="254">
        <f t="shared" si="123"/>
        <v>11.051058985983225</v>
      </c>
      <c r="I1114" s="43">
        <f t="shared" si="121"/>
        <v>2.4312329769163097</v>
      </c>
      <c r="J1114" s="43">
        <v>4.452763403846177</v>
      </c>
      <c r="K1114" s="118">
        <v>0.1404679234357791</v>
      </c>
      <c r="L1114" s="45">
        <f t="shared" si="122"/>
        <v>3.2769259046739468E-2</v>
      </c>
    </row>
    <row r="1115" spans="1:12" x14ac:dyDescent="0.25">
      <c r="A1115" s="65">
        <f t="shared" si="124"/>
        <v>165</v>
      </c>
      <c r="B1115" s="46" t="s">
        <v>2335</v>
      </c>
      <c r="C1115" s="46">
        <v>683.5</v>
      </c>
      <c r="D1115" s="46"/>
      <c r="E1115" s="46"/>
      <c r="F1115" s="46">
        <f t="shared" si="119"/>
        <v>683.5</v>
      </c>
      <c r="G1115" s="45">
        <f t="shared" si="120"/>
        <v>3.0908307194296254E-3</v>
      </c>
      <c r="H1115" s="254">
        <f t="shared" si="123"/>
        <v>13.69361641936101</v>
      </c>
      <c r="I1115" s="43">
        <f t="shared" si="121"/>
        <v>3.0125956122594224</v>
      </c>
      <c r="J1115" s="43">
        <v>5.5175195549834344</v>
      </c>
      <c r="K1115" s="118">
        <v>0.17405697184255803</v>
      </c>
      <c r="L1115" s="45">
        <f t="shared" si="122"/>
        <v>3.2769259046739461E-2</v>
      </c>
    </row>
    <row r="1116" spans="1:12" x14ac:dyDescent="0.25">
      <c r="A1116" s="65">
        <f t="shared" si="124"/>
        <v>166</v>
      </c>
      <c r="B1116" s="46" t="s">
        <v>2336</v>
      </c>
      <c r="C1116" s="46">
        <v>416.7</v>
      </c>
      <c r="D1116" s="46">
        <v>3.8</v>
      </c>
      <c r="E1116" s="46">
        <v>203.4</v>
      </c>
      <c r="F1116" s="46">
        <f t="shared" si="119"/>
        <v>623.9</v>
      </c>
      <c r="G1116" s="45">
        <f t="shared" si="120"/>
        <v>2.8213157071721186E-3</v>
      </c>
      <c r="H1116" s="254">
        <f t="shared" si="123"/>
        <v>12.499557109055353</v>
      </c>
      <c r="I1116" s="43">
        <f t="shared" si="121"/>
        <v>2.7499025639921775</v>
      </c>
      <c r="J1116" s="43">
        <v>5.0364015367288433</v>
      </c>
      <c r="K1116" s="118">
        <v>0.15887950948437737</v>
      </c>
      <c r="L1116" s="45">
        <f t="shared" si="122"/>
        <v>3.2769259046739468E-2</v>
      </c>
    </row>
    <row r="1117" spans="1:12" x14ac:dyDescent="0.25">
      <c r="A1117" s="65">
        <f t="shared" si="124"/>
        <v>167</v>
      </c>
      <c r="B1117" s="46" t="s">
        <v>2337</v>
      </c>
      <c r="C1117" s="46">
        <v>353.8</v>
      </c>
      <c r="D1117" s="46"/>
      <c r="E1117" s="46"/>
      <c r="F1117" s="46">
        <f t="shared" si="119"/>
        <v>353.8</v>
      </c>
      <c r="G1117" s="45">
        <f t="shared" si="120"/>
        <v>1.5999062304816408E-3</v>
      </c>
      <c r="H1117" s="254">
        <f t="shared" si="123"/>
        <v>7.0882245635258609</v>
      </c>
      <c r="I1117" s="43">
        <f t="shared" si="121"/>
        <v>1.5594094039756894</v>
      </c>
      <c r="J1117" s="43">
        <v>2.8560327996388284</v>
      </c>
      <c r="K1117" s="118">
        <v>9.0097083596045388E-2</v>
      </c>
      <c r="L1117" s="45">
        <f t="shared" si="122"/>
        <v>3.2769259046739468E-2</v>
      </c>
    </row>
    <row r="1118" spans="1:12" x14ac:dyDescent="0.25">
      <c r="A1118" s="65">
        <f t="shared" si="124"/>
        <v>168</v>
      </c>
      <c r="B1118" s="46" t="s">
        <v>2338</v>
      </c>
      <c r="C1118" s="46">
        <v>168.1</v>
      </c>
      <c r="D1118" s="46"/>
      <c r="E1118" s="46">
        <v>67.7</v>
      </c>
      <c r="F1118" s="46">
        <f t="shared" si="119"/>
        <v>235.8</v>
      </c>
      <c r="G1118" s="45">
        <f t="shared" si="120"/>
        <v>1.0663026827234905E-3</v>
      </c>
      <c r="H1118" s="254">
        <f t="shared" si="123"/>
        <v>4.7241474055381518</v>
      </c>
      <c r="I1118" s="43">
        <f t="shared" si="121"/>
        <v>1.0393124292183935</v>
      </c>
      <c r="J1118" s="43">
        <v>1.9034837030945044</v>
      </c>
      <c r="K1118" s="118">
        <v>6.0047745370117304E-2</v>
      </c>
      <c r="L1118" s="45">
        <f t="shared" si="122"/>
        <v>3.2769259046739475E-2</v>
      </c>
    </row>
    <row r="1119" spans="1:12" x14ac:dyDescent="0.25">
      <c r="A1119" s="65">
        <f t="shared" si="124"/>
        <v>169</v>
      </c>
      <c r="B1119" s="46" t="s">
        <v>2339</v>
      </c>
      <c r="C1119" s="46">
        <v>417.2</v>
      </c>
      <c r="D1119" s="46"/>
      <c r="E1119" s="46">
        <v>90</v>
      </c>
      <c r="F1119" s="46">
        <f t="shared" si="119"/>
        <v>507.2</v>
      </c>
      <c r="G1119" s="45">
        <f t="shared" si="120"/>
        <v>2.2935908425672359E-3</v>
      </c>
      <c r="H1119" s="254">
        <f t="shared" si="123"/>
        <v>10.161524868909881</v>
      </c>
      <c r="I1119" s="43">
        <f t="shared" si="121"/>
        <v>2.235535471160174</v>
      </c>
      <c r="J1119" s="43">
        <v>4.0943466251464482</v>
      </c>
      <c r="K1119" s="118">
        <v>0.12916122328975191</v>
      </c>
      <c r="L1119" s="45">
        <f t="shared" si="122"/>
        <v>3.2769259046739468E-2</v>
      </c>
    </row>
    <row r="1120" spans="1:12" x14ac:dyDescent="0.25">
      <c r="A1120" s="65">
        <f t="shared" si="124"/>
        <v>170</v>
      </c>
      <c r="B1120" s="46" t="s">
        <v>2340</v>
      </c>
      <c r="C1120" s="46">
        <v>718.3</v>
      </c>
      <c r="D1120" s="46"/>
      <c r="E1120" s="46"/>
      <c r="F1120" s="46">
        <f t="shared" si="119"/>
        <v>718.3</v>
      </c>
      <c r="G1120" s="45">
        <f t="shared" si="120"/>
        <v>3.2481985453786388E-3</v>
      </c>
      <c r="H1120" s="254">
        <f t="shared" si="123"/>
        <v>14.39081883544552</v>
      </c>
      <c r="I1120" s="43">
        <f t="shared" si="121"/>
        <v>3.1659801437980146</v>
      </c>
      <c r="J1120" s="43">
        <v>5.7984408139643016</v>
      </c>
      <c r="K1120" s="118">
        <v>0.18291898006511981</v>
      </c>
      <c r="L1120" s="45">
        <f t="shared" si="122"/>
        <v>3.2769259046739468E-2</v>
      </c>
    </row>
    <row r="1121" spans="1:12" x14ac:dyDescent="0.25">
      <c r="A1121" s="65">
        <f t="shared" si="124"/>
        <v>171</v>
      </c>
      <c r="B1121" s="46" t="s">
        <v>2341</v>
      </c>
      <c r="C1121" s="46">
        <v>376.4</v>
      </c>
      <c r="D1121" s="46"/>
      <c r="E1121" s="46"/>
      <c r="F1121" s="46">
        <f t="shared" si="119"/>
        <v>376.4</v>
      </c>
      <c r="G1121" s="45">
        <f t="shared" si="120"/>
        <v>1.7021048760692185E-3</v>
      </c>
      <c r="H1121" s="254">
        <f t="shared" si="123"/>
        <v>7.541005442937065</v>
      </c>
      <c r="I1121" s="43">
        <f t="shared" si="121"/>
        <v>1.6590211974461544</v>
      </c>
      <c r="J1121" s="43">
        <v>3.038470168976978</v>
      </c>
      <c r="K1121" s="118">
        <v>9.5852295832536696E-2</v>
      </c>
      <c r="L1121" s="45">
        <f t="shared" si="122"/>
        <v>3.2769259046739468E-2</v>
      </c>
    </row>
    <row r="1122" spans="1:12" x14ac:dyDescent="0.25">
      <c r="A1122" s="65">
        <f t="shared" si="124"/>
        <v>172</v>
      </c>
      <c r="B1122" s="46" t="s">
        <v>2342</v>
      </c>
      <c r="C1122" s="46">
        <v>382.6</v>
      </c>
      <c r="D1122" s="46"/>
      <c r="E1122" s="46"/>
      <c r="F1122" s="46">
        <f t="shared" si="119"/>
        <v>382.6</v>
      </c>
      <c r="G1122" s="45">
        <f t="shared" si="120"/>
        <v>1.730141672646342E-3</v>
      </c>
      <c r="H1122" s="254">
        <f t="shared" si="123"/>
        <v>7.6652196664923533</v>
      </c>
      <c r="I1122" s="43">
        <f t="shared" si="121"/>
        <v>1.6863483266283177</v>
      </c>
      <c r="J1122" s="43">
        <v>3.0885193587954092</v>
      </c>
      <c r="K1122" s="118">
        <v>9.7431159366441394E-2</v>
      </c>
      <c r="L1122" s="45">
        <f t="shared" si="122"/>
        <v>3.2769259046739468E-2</v>
      </c>
    </row>
    <row r="1123" spans="1:12" x14ac:dyDescent="0.25">
      <c r="A1123" s="65">
        <f t="shared" si="124"/>
        <v>173</v>
      </c>
      <c r="B1123" s="46" t="s">
        <v>2343</v>
      </c>
      <c r="C1123" s="46">
        <v>2603.6999999999998</v>
      </c>
      <c r="D1123" s="46"/>
      <c r="E1123" s="46"/>
      <c r="F1123" s="46">
        <f t="shared" si="119"/>
        <v>2603.6999999999998</v>
      </c>
      <c r="G1123" s="45">
        <f t="shared" si="120"/>
        <v>1.1774097943202508E-2</v>
      </c>
      <c r="H1123" s="254">
        <f t="shared" si="123"/>
        <v>52.163963527564391</v>
      </c>
      <c r="I1123" s="43">
        <f t="shared" si="121"/>
        <v>11.476071976064166</v>
      </c>
      <c r="J1123" s="43">
        <v>21.018237988749622</v>
      </c>
      <c r="K1123" s="118">
        <v>0.66304628761736395</v>
      </c>
      <c r="L1123" s="45">
        <f t="shared" si="122"/>
        <v>3.2769259046739461E-2</v>
      </c>
    </row>
    <row r="1124" spans="1:12" x14ac:dyDescent="0.25">
      <c r="A1124" s="65">
        <f t="shared" si="124"/>
        <v>174</v>
      </c>
      <c r="B1124" s="46" t="s">
        <v>2344</v>
      </c>
      <c r="C1124" s="46">
        <v>474.3</v>
      </c>
      <c r="D1124" s="46"/>
      <c r="E1124" s="46">
        <v>105.2</v>
      </c>
      <c r="F1124" s="46">
        <f t="shared" si="119"/>
        <v>579.5</v>
      </c>
      <c r="G1124" s="45">
        <f t="shared" si="120"/>
        <v>2.6205360671682047E-3</v>
      </c>
      <c r="H1124" s="254">
        <f t="shared" si="123"/>
        <v>11.610022991982014</v>
      </c>
      <c r="I1124" s="43">
        <f t="shared" si="121"/>
        <v>2.5542050582360432</v>
      </c>
      <c r="J1124" s="43">
        <v>4.6779847580291154</v>
      </c>
      <c r="K1124" s="118">
        <v>0.14757280933835021</v>
      </c>
      <c r="L1124" s="45">
        <f t="shared" si="122"/>
        <v>3.2769259046739468E-2</v>
      </c>
    </row>
    <row r="1125" spans="1:12" x14ac:dyDescent="0.25">
      <c r="A1125" s="65">
        <f t="shared" si="124"/>
        <v>175</v>
      </c>
      <c r="B1125" s="46" t="s">
        <v>2345</v>
      </c>
      <c r="C1125" s="46">
        <v>314.8</v>
      </c>
      <c r="D1125" s="46"/>
      <c r="E1125" s="46"/>
      <c r="F1125" s="46">
        <f t="shared" si="119"/>
        <v>314.8</v>
      </c>
      <c r="G1125" s="45">
        <f t="shared" si="120"/>
        <v>1.423545735883608E-3</v>
      </c>
      <c r="H1125" s="254">
        <f t="shared" si="123"/>
        <v>6.3068770282587359</v>
      </c>
      <c r="I1125" s="43">
        <f t="shared" si="121"/>
        <v>1.387512946216922</v>
      </c>
      <c r="J1125" s="43">
        <v>2.5412072507809587</v>
      </c>
      <c r="K1125" s="118">
        <v>8.0165522656967469E-2</v>
      </c>
      <c r="L1125" s="45">
        <f t="shared" si="122"/>
        <v>3.2769259046739461E-2</v>
      </c>
    </row>
    <row r="1126" spans="1:12" x14ac:dyDescent="0.25">
      <c r="A1126" s="65">
        <f t="shared" si="124"/>
        <v>176</v>
      </c>
      <c r="B1126" s="46" t="s">
        <v>2346</v>
      </c>
      <c r="C1126" s="46">
        <v>223.6</v>
      </c>
      <c r="D1126" s="46"/>
      <c r="E1126" s="46"/>
      <c r="F1126" s="46">
        <f t="shared" si="119"/>
        <v>223.6</v>
      </c>
      <c r="G1126" s="45">
        <f t="shared" si="120"/>
        <v>1.0111335023620543E-3</v>
      </c>
      <c r="H1126" s="254">
        <f t="shared" si="123"/>
        <v>4.4797258688648451</v>
      </c>
      <c r="I1126" s="43">
        <f t="shared" si="121"/>
        <v>0.98553969115026596</v>
      </c>
      <c r="J1126" s="43">
        <v>1.8049998134517862</v>
      </c>
      <c r="K1126" s="118">
        <v>5.6940949384046771E-2</v>
      </c>
      <c r="L1126" s="45">
        <f t="shared" si="122"/>
        <v>3.2769259046739468E-2</v>
      </c>
    </row>
    <row r="1127" spans="1:12" x14ac:dyDescent="0.25">
      <c r="A1127" s="65">
        <f t="shared" si="124"/>
        <v>177</v>
      </c>
      <c r="B1127" s="46" t="s">
        <v>2347</v>
      </c>
      <c r="C1127" s="46">
        <v>243.3</v>
      </c>
      <c r="D1127" s="46"/>
      <c r="E1127" s="46">
        <v>216.6</v>
      </c>
      <c r="F1127" s="46">
        <f t="shared" si="119"/>
        <v>459.9</v>
      </c>
      <c r="G1127" s="45">
        <f t="shared" si="120"/>
        <v>2.0796972170675707E-3</v>
      </c>
      <c r="H1127" s="254">
        <f t="shared" si="123"/>
        <v>9.2138905504961635</v>
      </c>
      <c r="I1127" s="43">
        <f t="shared" si="121"/>
        <v>2.0270559211091559</v>
      </c>
      <c r="J1127" s="43">
        <v>3.712519741531648</v>
      </c>
      <c r="K1127" s="118">
        <v>0.11711602245851123</v>
      </c>
      <c r="L1127" s="45">
        <f t="shared" si="122"/>
        <v>3.2769259046739461E-2</v>
      </c>
    </row>
    <row r="1128" spans="1:12" x14ac:dyDescent="0.25">
      <c r="A1128" s="65">
        <f t="shared" si="124"/>
        <v>178</v>
      </c>
      <c r="B1128" s="46" t="s">
        <v>2348</v>
      </c>
      <c r="C1128" s="46">
        <v>530.5</v>
      </c>
      <c r="D1128" s="46"/>
      <c r="E1128" s="46"/>
      <c r="F1128" s="46">
        <f t="shared" si="119"/>
        <v>530.5</v>
      </c>
      <c r="G1128" s="45">
        <f t="shared" si="120"/>
        <v>2.3989549329296506E-3</v>
      </c>
      <c r="H1128" s="254">
        <f t="shared" si="123"/>
        <v>10.628329934851523</v>
      </c>
      <c r="I1128" s="43">
        <f t="shared" si="121"/>
        <v>2.3382325856673352</v>
      </c>
      <c r="J1128" s="43">
        <v>4.2824347094640984</v>
      </c>
      <c r="K1128" s="118">
        <v>0.13509469431232921</v>
      </c>
      <c r="L1128" s="45">
        <f t="shared" si="122"/>
        <v>3.2769259046739461E-2</v>
      </c>
    </row>
    <row r="1129" spans="1:12" x14ac:dyDescent="0.25">
      <c r="A1129" s="65">
        <f t="shared" si="124"/>
        <v>179</v>
      </c>
      <c r="B1129" s="46" t="s">
        <v>2349</v>
      </c>
      <c r="C1129" s="46">
        <v>377</v>
      </c>
      <c r="D1129" s="46"/>
      <c r="E1129" s="46"/>
      <c r="F1129" s="46">
        <f t="shared" si="119"/>
        <v>377</v>
      </c>
      <c r="G1129" s="45">
        <f t="shared" si="120"/>
        <v>1.70481811444765E-3</v>
      </c>
      <c r="H1129" s="254">
        <f t="shared" si="123"/>
        <v>7.5530261742488678</v>
      </c>
      <c r="I1129" s="43">
        <f t="shared" si="121"/>
        <v>1.6616657583347509</v>
      </c>
      <c r="J1129" s="43">
        <v>3.0433136389594071</v>
      </c>
      <c r="K1129" s="118">
        <v>9.6005089077753278E-2</v>
      </c>
      <c r="L1129" s="45">
        <f t="shared" si="122"/>
        <v>3.2769259046739468E-2</v>
      </c>
    </row>
    <row r="1130" spans="1:12" x14ac:dyDescent="0.25">
      <c r="A1130" s="65">
        <f t="shared" si="124"/>
        <v>180</v>
      </c>
      <c r="B1130" s="46" t="s">
        <v>2350</v>
      </c>
      <c r="C1130" s="46">
        <v>439.5</v>
      </c>
      <c r="D1130" s="46"/>
      <c r="E1130" s="46"/>
      <c r="F1130" s="46">
        <f t="shared" si="119"/>
        <v>439.5</v>
      </c>
      <c r="G1130" s="45">
        <f t="shared" si="120"/>
        <v>1.9874471122009077E-3</v>
      </c>
      <c r="H1130" s="254">
        <f t="shared" si="123"/>
        <v>8.8051856858948998</v>
      </c>
      <c r="I1130" s="43">
        <f t="shared" si="121"/>
        <v>1.9371408508968779</v>
      </c>
      <c r="J1130" s="43">
        <v>3.5478417621290705</v>
      </c>
      <c r="K1130" s="118">
        <v>0.11192105212114739</v>
      </c>
      <c r="L1130" s="45">
        <f t="shared" si="122"/>
        <v>3.2769259046739468E-2</v>
      </c>
    </row>
    <row r="1131" spans="1:12" x14ac:dyDescent="0.25">
      <c r="A1131" s="65">
        <f t="shared" si="124"/>
        <v>181</v>
      </c>
      <c r="B1131" s="46" t="s">
        <v>2351</v>
      </c>
      <c r="C1131" s="46">
        <v>150.1</v>
      </c>
      <c r="D1131" s="46"/>
      <c r="E1131" s="46"/>
      <c r="F1131" s="46">
        <f t="shared" si="119"/>
        <v>150.1</v>
      </c>
      <c r="G1131" s="45">
        <f t="shared" si="120"/>
        <v>6.787618010042234E-4</v>
      </c>
      <c r="H1131" s="254">
        <f t="shared" si="123"/>
        <v>3.0071862831691112</v>
      </c>
      <c r="I1131" s="43">
        <f t="shared" si="121"/>
        <v>0.66158098229720441</v>
      </c>
      <c r="J1131" s="43">
        <v>1.2116747406042625</v>
      </c>
      <c r="K1131" s="118">
        <v>3.8223776845015295E-2</v>
      </c>
      <c r="L1131" s="45">
        <f t="shared" si="122"/>
        <v>3.2769259046739468E-2</v>
      </c>
    </row>
    <row r="1132" spans="1:12" x14ac:dyDescent="0.25">
      <c r="A1132" s="65">
        <f t="shared" si="124"/>
        <v>182</v>
      </c>
      <c r="B1132" s="46" t="s">
        <v>2352</v>
      </c>
      <c r="C1132" s="46">
        <v>438.6</v>
      </c>
      <c r="D1132" s="46"/>
      <c r="E1132" s="46"/>
      <c r="F1132" s="46">
        <f t="shared" si="119"/>
        <v>438.6</v>
      </c>
      <c r="G1132" s="45">
        <f t="shared" si="120"/>
        <v>1.9833772546332608E-3</v>
      </c>
      <c r="H1132" s="254">
        <f t="shared" si="123"/>
        <v>8.7871545889271978</v>
      </c>
      <c r="I1132" s="43">
        <f t="shared" si="121"/>
        <v>1.9331740095639836</v>
      </c>
      <c r="J1132" s="43">
        <v>3.5405765571554269</v>
      </c>
      <c r="K1132" s="118">
        <v>0.11169186225332252</v>
      </c>
      <c r="L1132" s="45">
        <f t="shared" si="122"/>
        <v>3.2769259046739468E-2</v>
      </c>
    </row>
    <row r="1133" spans="1:12" x14ac:dyDescent="0.25">
      <c r="A1133" s="65">
        <f t="shared" si="124"/>
        <v>183</v>
      </c>
      <c r="B1133" s="46" t="s">
        <v>2353</v>
      </c>
      <c r="C1133" s="46">
        <v>124.3</v>
      </c>
      <c r="D1133" s="46"/>
      <c r="E1133" s="46"/>
      <c r="F1133" s="46">
        <f t="shared" si="119"/>
        <v>124.3</v>
      </c>
      <c r="G1133" s="45">
        <f t="shared" si="120"/>
        <v>5.6209255073167872E-4</v>
      </c>
      <c r="H1133" s="254">
        <f t="shared" si="123"/>
        <v>2.4902948367616293</v>
      </c>
      <c r="I1133" s="43">
        <f t="shared" si="121"/>
        <v>0.54786486408755841</v>
      </c>
      <c r="J1133" s="43">
        <v>1.0034055313598258</v>
      </c>
      <c r="K1133" s="118">
        <v>3.165366730070221E-2</v>
      </c>
      <c r="L1133" s="45">
        <f t="shared" si="122"/>
        <v>3.2769259046739461E-2</v>
      </c>
    </row>
    <row r="1134" spans="1:12" x14ac:dyDescent="0.25">
      <c r="A1134" s="65">
        <f t="shared" si="124"/>
        <v>184</v>
      </c>
      <c r="B1134" s="46" t="s">
        <v>2354</v>
      </c>
      <c r="C1134" s="46">
        <v>511.6</v>
      </c>
      <c r="D1134" s="46"/>
      <c r="E1134" s="46"/>
      <c r="F1134" s="46">
        <f t="shared" si="119"/>
        <v>511.6</v>
      </c>
      <c r="G1134" s="45">
        <f t="shared" si="120"/>
        <v>2.3134879240090658E-3</v>
      </c>
      <c r="H1134" s="254">
        <f t="shared" si="123"/>
        <v>10.249676898529763</v>
      </c>
      <c r="I1134" s="43">
        <f t="shared" si="121"/>
        <v>2.2549289176765481</v>
      </c>
      <c r="J1134" s="43">
        <v>4.1298654050175934</v>
      </c>
      <c r="K1134" s="118">
        <v>0.13028170708800685</v>
      </c>
      <c r="L1134" s="45">
        <f t="shared" si="122"/>
        <v>3.2769259046739461E-2</v>
      </c>
    </row>
    <row r="1135" spans="1:12" x14ac:dyDescent="0.25">
      <c r="A1135" s="65">
        <f t="shared" si="124"/>
        <v>185</v>
      </c>
      <c r="B1135" s="46" t="s">
        <v>2355</v>
      </c>
      <c r="C1135" s="46">
        <v>174.2</v>
      </c>
      <c r="D1135" s="46">
        <v>37.6</v>
      </c>
      <c r="E1135" s="46"/>
      <c r="F1135" s="46">
        <f t="shared" si="119"/>
        <v>211.79999999999998</v>
      </c>
      <c r="G1135" s="45">
        <f t="shared" si="120"/>
        <v>9.5777314758623932E-4</v>
      </c>
      <c r="H1135" s="254">
        <f t="shared" si="123"/>
        <v>4.243318153066074</v>
      </c>
      <c r="I1135" s="43">
        <f t="shared" si="121"/>
        <v>0.93352999367453626</v>
      </c>
      <c r="J1135" s="43">
        <v>1.7097449037973538</v>
      </c>
      <c r="K1135" s="118">
        <v>5.3936015561453957E-2</v>
      </c>
      <c r="L1135" s="45">
        <f t="shared" si="122"/>
        <v>3.2769259046739461E-2</v>
      </c>
    </row>
    <row r="1136" spans="1:12" x14ac:dyDescent="0.25">
      <c r="A1136" s="65">
        <f t="shared" si="124"/>
        <v>186</v>
      </c>
      <c r="B1136" s="46" t="s">
        <v>2356</v>
      </c>
      <c r="C1136" s="46">
        <v>172.8</v>
      </c>
      <c r="D1136" s="46"/>
      <c r="E1136" s="46">
        <v>14.6</v>
      </c>
      <c r="F1136" s="46">
        <f t="shared" si="119"/>
        <v>187.4</v>
      </c>
      <c r="G1136" s="45">
        <f t="shared" si="120"/>
        <v>8.4743478686336764E-4</v>
      </c>
      <c r="H1136" s="254">
        <f t="shared" si="123"/>
        <v>3.7544750797194637</v>
      </c>
      <c r="I1136" s="43">
        <f t="shared" si="121"/>
        <v>0.82598451753828206</v>
      </c>
      <c r="J1136" s="43">
        <v>1.5127771245119175</v>
      </c>
      <c r="K1136" s="118">
        <v>4.7722423589312904E-2</v>
      </c>
      <c r="L1136" s="45">
        <f t="shared" si="122"/>
        <v>3.2769259046739468E-2</v>
      </c>
    </row>
    <row r="1137" spans="1:12" x14ac:dyDescent="0.25">
      <c r="A1137" s="65">
        <f t="shared" si="124"/>
        <v>187</v>
      </c>
      <c r="B1137" s="46" t="s">
        <v>2357</v>
      </c>
      <c r="C1137" s="46">
        <v>273.7</v>
      </c>
      <c r="D1137" s="46"/>
      <c r="E1137" s="46"/>
      <c r="F1137" s="46">
        <f t="shared" si="119"/>
        <v>273.7</v>
      </c>
      <c r="G1137" s="45">
        <f t="shared" si="120"/>
        <v>1.2376889069610657E-3</v>
      </c>
      <c r="H1137" s="254">
        <f t="shared" si="123"/>
        <v>5.4834569334003049</v>
      </c>
      <c r="I1137" s="43">
        <f t="shared" si="121"/>
        <v>1.2063605253480671</v>
      </c>
      <c r="J1137" s="43">
        <v>2.2094295569845883</v>
      </c>
      <c r="K1137" s="118">
        <v>6.9699185359631488E-2</v>
      </c>
      <c r="L1137" s="45">
        <f t="shared" si="122"/>
        <v>3.2769259046739468E-2</v>
      </c>
    </row>
    <row r="1138" spans="1:12" x14ac:dyDescent="0.25">
      <c r="A1138" s="65">
        <f t="shared" si="124"/>
        <v>188</v>
      </c>
      <c r="B1138" s="46" t="s">
        <v>918</v>
      </c>
      <c r="C1138" s="46">
        <v>479.4</v>
      </c>
      <c r="D1138" s="46"/>
      <c r="E1138" s="46"/>
      <c r="F1138" s="46">
        <f t="shared" si="119"/>
        <v>479.4</v>
      </c>
      <c r="G1138" s="45">
        <f t="shared" si="120"/>
        <v>2.1678774643665872E-3</v>
      </c>
      <c r="H1138" s="254">
        <f t="shared" si="123"/>
        <v>9.6045643181297269</v>
      </c>
      <c r="I1138" s="43">
        <f t="shared" si="121"/>
        <v>2.1130041499885399</v>
      </c>
      <c r="J1138" s="43">
        <v>3.8699325159605826</v>
      </c>
      <c r="K1138" s="118">
        <v>0.1220818029280502</v>
      </c>
      <c r="L1138" s="45">
        <f t="shared" si="122"/>
        <v>3.2769259046739468E-2</v>
      </c>
    </row>
    <row r="1139" spans="1:12" x14ac:dyDescent="0.25">
      <c r="A1139" s="65">
        <f t="shared" si="124"/>
        <v>189</v>
      </c>
      <c r="B1139" s="46" t="s">
        <v>919</v>
      </c>
      <c r="C1139" s="46">
        <v>381.4</v>
      </c>
      <c r="D1139" s="46"/>
      <c r="E1139" s="46">
        <v>32</v>
      </c>
      <c r="F1139" s="46">
        <f t="shared" si="119"/>
        <v>413.4</v>
      </c>
      <c r="G1139" s="45">
        <f t="shared" si="120"/>
        <v>1.8694212427391469E-3</v>
      </c>
      <c r="H1139" s="254">
        <f t="shared" si="123"/>
        <v>8.2822838738315152</v>
      </c>
      <c r="I1139" s="43">
        <f t="shared" si="121"/>
        <v>1.8221024522429334</v>
      </c>
      <c r="J1139" s="43">
        <v>3.3371508178934186</v>
      </c>
      <c r="K1139" s="118">
        <v>0.10527454595422601</v>
      </c>
      <c r="L1139" s="45">
        <f t="shared" si="122"/>
        <v>3.2769259046739461E-2</v>
      </c>
    </row>
    <row r="1140" spans="1:12" x14ac:dyDescent="0.25">
      <c r="A1140" s="65">
        <f t="shared" si="124"/>
        <v>190</v>
      </c>
      <c r="B1140" s="46" t="s">
        <v>920</v>
      </c>
      <c r="C1140" s="46">
        <v>9330.6</v>
      </c>
      <c r="D1140" s="46"/>
      <c r="E1140" s="46">
        <v>1157.25</v>
      </c>
      <c r="F1140" s="46">
        <f t="shared" si="119"/>
        <v>10487.85</v>
      </c>
      <c r="G1140" s="45">
        <f t="shared" si="120"/>
        <v>4.7426728545384045E-2</v>
      </c>
      <c r="H1140" s="254">
        <f t="shared" si="123"/>
        <v>210.11937814746946</v>
      </c>
      <c r="I1140" s="43">
        <f t="shared" si="121"/>
        <v>46.226263192443284</v>
      </c>
      <c r="J1140" s="43">
        <v>84.662644425359204</v>
      </c>
      <c r="K1140" s="118">
        <v>2.6707877280745755</v>
      </c>
      <c r="L1140" s="45">
        <f t="shared" si="122"/>
        <v>3.2769259046739461E-2</v>
      </c>
    </row>
    <row r="1141" spans="1:12" x14ac:dyDescent="0.25">
      <c r="A1141" s="65">
        <f t="shared" si="124"/>
        <v>191</v>
      </c>
      <c r="B1141" s="46" t="s">
        <v>921</v>
      </c>
      <c r="C1141" s="46">
        <v>2360</v>
      </c>
      <c r="D1141" s="46">
        <v>47.2</v>
      </c>
      <c r="E1141" s="46"/>
      <c r="F1141" s="46">
        <f t="shared" ref="F1141:F1200" si="125">C1141+D1141+E1141</f>
        <v>2407.1999999999998</v>
      </c>
      <c r="G1141" s="45">
        <f t="shared" si="120"/>
        <v>1.0885512374266267E-2</v>
      </c>
      <c r="H1141" s="254">
        <f t="shared" si="123"/>
        <v>48.227174022949264</v>
      </c>
      <c r="I1141" s="43">
        <f t="shared" si="121"/>
        <v>10.609978285048838</v>
      </c>
      <c r="J1141" s="43">
        <v>19.432001569504202</v>
      </c>
      <c r="K1141" s="118">
        <v>0.61300649980893285</v>
      </c>
      <c r="L1141" s="45">
        <f t="shared" si="122"/>
        <v>3.2769259046739468E-2</v>
      </c>
    </row>
    <row r="1142" spans="1:12" x14ac:dyDescent="0.25">
      <c r="A1142" s="65">
        <f t="shared" si="124"/>
        <v>192</v>
      </c>
      <c r="B1142" s="46" t="s">
        <v>922</v>
      </c>
      <c r="C1142" s="46">
        <v>3652.21</v>
      </c>
      <c r="D1142" s="46">
        <v>536.29999999999995</v>
      </c>
      <c r="E1142" s="46">
        <v>38.4</v>
      </c>
      <c r="F1142" s="46">
        <f t="shared" si="125"/>
        <v>4226.91</v>
      </c>
      <c r="G1142" s="45">
        <f t="shared" si="120"/>
        <v>1.9114357390291555E-2</v>
      </c>
      <c r="H1142" s="254">
        <f t="shared" si="123"/>
        <v>84.68424898194769</v>
      </c>
      <c r="I1142" s="43">
        <f t="shared" ref="I1142:I1201" si="126">H1142*0.22</f>
        <v>18.63053477602849</v>
      </c>
      <c r="J1142" s="43">
        <v>34.12151950571328</v>
      </c>
      <c r="K1142" s="118">
        <v>1.0764054935640481</v>
      </c>
      <c r="L1142" s="45">
        <f t="shared" ref="L1142:L1202" si="127">(H1142+I1142+J1142+K1142)/F1142</f>
        <v>3.2769259046739461E-2</v>
      </c>
    </row>
    <row r="1143" spans="1:12" x14ac:dyDescent="0.25">
      <c r="A1143" s="65">
        <f t="shared" si="124"/>
        <v>193</v>
      </c>
      <c r="B1143" s="46" t="s">
        <v>923</v>
      </c>
      <c r="C1143" s="46">
        <v>1805.5</v>
      </c>
      <c r="D1143" s="46"/>
      <c r="E1143" s="46"/>
      <c r="F1143" s="46">
        <f t="shared" si="125"/>
        <v>1805.5</v>
      </c>
      <c r="G1143" s="45">
        <f t="shared" ref="G1143:G1206" si="128">1/$F$1309*F1143</f>
        <v>8.1645864870961062E-3</v>
      </c>
      <c r="H1143" s="254">
        <f t="shared" si="123"/>
        <v>36.172383972430588</v>
      </c>
      <c r="I1143" s="43">
        <f t="shared" si="126"/>
        <v>7.957924473934729</v>
      </c>
      <c r="J1143" s="43">
        <v>14.574808422125225</v>
      </c>
      <c r="K1143" s="118">
        <v>0.4597803403975691</v>
      </c>
      <c r="L1143" s="45">
        <f t="shared" si="127"/>
        <v>3.2769259046739468E-2</v>
      </c>
    </row>
    <row r="1144" spans="1:12" x14ac:dyDescent="0.25">
      <c r="A1144" s="65">
        <f t="shared" ref="A1144:A1204" si="129">A1143+1</f>
        <v>194</v>
      </c>
      <c r="B1144" s="46" t="s">
        <v>924</v>
      </c>
      <c r="C1144" s="46">
        <v>1806.9</v>
      </c>
      <c r="D1144" s="46"/>
      <c r="E1144" s="46"/>
      <c r="F1144" s="46">
        <f t="shared" si="125"/>
        <v>1806.9</v>
      </c>
      <c r="G1144" s="45">
        <f t="shared" si="128"/>
        <v>8.1709173766457786E-3</v>
      </c>
      <c r="H1144" s="254">
        <f t="shared" ref="H1144:H1207" si="130">G1144*4430.4</f>
        <v>36.200432345491457</v>
      </c>
      <c r="I1144" s="43">
        <f t="shared" si="126"/>
        <v>7.9640951160081208</v>
      </c>
      <c r="J1144" s="43">
        <v>14.586109852084224</v>
      </c>
      <c r="K1144" s="118">
        <v>0.46013685796974119</v>
      </c>
      <c r="L1144" s="45">
        <f t="shared" si="127"/>
        <v>3.2769259046739461E-2</v>
      </c>
    </row>
    <row r="1145" spans="1:12" x14ac:dyDescent="0.25">
      <c r="A1145" s="65">
        <f t="shared" si="129"/>
        <v>195</v>
      </c>
      <c r="B1145" s="46" t="s">
        <v>1470</v>
      </c>
      <c r="C1145" s="46">
        <v>119.6</v>
      </c>
      <c r="D1145" s="46"/>
      <c r="E1145" s="46"/>
      <c r="F1145" s="46">
        <f t="shared" si="125"/>
        <v>119.6</v>
      </c>
      <c r="G1145" s="45">
        <f t="shared" si="128"/>
        <v>5.4083885010063374E-4</v>
      </c>
      <c r="H1145" s="254">
        <f t="shared" si="130"/>
        <v>2.3961324414858476</v>
      </c>
      <c r="I1145" s="43">
        <f t="shared" si="126"/>
        <v>0.52714913712688649</v>
      </c>
      <c r="J1145" s="43">
        <v>0.96546501649746685</v>
      </c>
      <c r="K1145" s="118">
        <v>3.0456786879838969E-2</v>
      </c>
      <c r="L1145" s="45">
        <f t="shared" si="127"/>
        <v>3.2769259046739468E-2</v>
      </c>
    </row>
    <row r="1146" spans="1:12" x14ac:dyDescent="0.25">
      <c r="A1146" s="65">
        <f t="shared" si="129"/>
        <v>196</v>
      </c>
      <c r="B1146" s="46" t="s">
        <v>1471</v>
      </c>
      <c r="C1146" s="46">
        <v>151.69999999999999</v>
      </c>
      <c r="D1146" s="46"/>
      <c r="E1146" s="46">
        <v>205.3</v>
      </c>
      <c r="F1146" s="46">
        <f t="shared" si="125"/>
        <v>357</v>
      </c>
      <c r="G1146" s="45">
        <f t="shared" si="128"/>
        <v>1.6143768351666076E-3</v>
      </c>
      <c r="H1146" s="254">
        <f t="shared" si="130"/>
        <v>7.1523351305221379</v>
      </c>
      <c r="I1146" s="43">
        <f t="shared" si="126"/>
        <v>1.5735137287148704</v>
      </c>
      <c r="J1146" s="43">
        <v>2.8818646395451153</v>
      </c>
      <c r="K1146" s="118">
        <v>9.0911980903867165E-2</v>
      </c>
      <c r="L1146" s="45">
        <f t="shared" si="127"/>
        <v>3.2769259046739468E-2</v>
      </c>
    </row>
    <row r="1147" spans="1:12" x14ac:dyDescent="0.25">
      <c r="A1147" s="65">
        <f t="shared" si="129"/>
        <v>197</v>
      </c>
      <c r="B1147" s="46" t="s">
        <v>1472</v>
      </c>
      <c r="C1147" s="46">
        <v>171.7</v>
      </c>
      <c r="D1147" s="46">
        <v>16.100000000000001</v>
      </c>
      <c r="E1147" s="46"/>
      <c r="F1147" s="46">
        <f t="shared" si="125"/>
        <v>187.79999999999998</v>
      </c>
      <c r="G1147" s="45">
        <f t="shared" si="128"/>
        <v>8.492436124489884E-4</v>
      </c>
      <c r="H1147" s="254">
        <f t="shared" si="130"/>
        <v>3.7624889005939979</v>
      </c>
      <c r="I1147" s="43">
        <f t="shared" si="126"/>
        <v>0.82774755813067957</v>
      </c>
      <c r="J1147" s="43">
        <v>1.5160061045002031</v>
      </c>
      <c r="K1147" s="118">
        <v>4.782428575279063E-2</v>
      </c>
      <c r="L1147" s="45">
        <f t="shared" si="127"/>
        <v>3.2769259046739468E-2</v>
      </c>
    </row>
    <row r="1148" spans="1:12" x14ac:dyDescent="0.25">
      <c r="A1148" s="65">
        <f t="shared" si="129"/>
        <v>198</v>
      </c>
      <c r="B1148" s="46" t="s">
        <v>1473</v>
      </c>
      <c r="C1148" s="46">
        <v>198.5</v>
      </c>
      <c r="D1148" s="46"/>
      <c r="E1148" s="46">
        <v>65.5</v>
      </c>
      <c r="F1148" s="46">
        <f t="shared" si="125"/>
        <v>264</v>
      </c>
      <c r="G1148" s="45">
        <f t="shared" si="128"/>
        <v>1.1938248865097601E-3</v>
      </c>
      <c r="H1148" s="254">
        <f t="shared" si="130"/>
        <v>5.2891217771928405</v>
      </c>
      <c r="I1148" s="43">
        <f t="shared" si="126"/>
        <v>1.1636067909824248</v>
      </c>
      <c r="J1148" s="43">
        <v>2.1311267922686565</v>
      </c>
      <c r="K1148" s="118">
        <v>6.7229027895296722E-2</v>
      </c>
      <c r="L1148" s="45">
        <f t="shared" si="127"/>
        <v>3.2769259046739461E-2</v>
      </c>
    </row>
    <row r="1149" spans="1:12" x14ac:dyDescent="0.25">
      <c r="A1149" s="65">
        <f t="shared" si="129"/>
        <v>199</v>
      </c>
      <c r="B1149" s="46" t="s">
        <v>1474</v>
      </c>
      <c r="C1149" s="46">
        <v>451.6</v>
      </c>
      <c r="D1149" s="46"/>
      <c r="E1149" s="46">
        <v>23.5</v>
      </c>
      <c r="F1149" s="46">
        <f t="shared" si="125"/>
        <v>475.1</v>
      </c>
      <c r="G1149" s="45">
        <f t="shared" si="128"/>
        <v>2.1484325893211631E-3</v>
      </c>
      <c r="H1149" s="254">
        <f t="shared" si="130"/>
        <v>9.5184157437284806</v>
      </c>
      <c r="I1149" s="43">
        <f t="shared" si="126"/>
        <v>2.0940514636202656</v>
      </c>
      <c r="J1149" s="43">
        <v>3.8352209810865099</v>
      </c>
      <c r="K1149" s="118">
        <v>0.12098678467066468</v>
      </c>
      <c r="L1149" s="45">
        <f t="shared" si="127"/>
        <v>3.2769259046739468E-2</v>
      </c>
    </row>
    <row r="1150" spans="1:12" x14ac:dyDescent="0.25">
      <c r="A1150" s="65">
        <f t="shared" si="129"/>
        <v>200</v>
      </c>
      <c r="B1150" s="46" t="s">
        <v>1475</v>
      </c>
      <c r="C1150" s="46">
        <v>316.7</v>
      </c>
      <c r="D1150" s="46"/>
      <c r="E1150" s="46">
        <v>70.5</v>
      </c>
      <c r="F1150" s="46">
        <f t="shared" si="125"/>
        <v>387.2</v>
      </c>
      <c r="G1150" s="45">
        <f t="shared" si="128"/>
        <v>1.7509431668809815E-3</v>
      </c>
      <c r="H1150" s="254">
        <f t="shared" si="130"/>
        <v>7.7573786065494996</v>
      </c>
      <c r="I1150" s="43">
        <f t="shared" si="126"/>
        <v>1.70662329344089</v>
      </c>
      <c r="J1150" s="43">
        <v>3.1256526286606956</v>
      </c>
      <c r="K1150" s="118">
        <v>9.860257424643519E-2</v>
      </c>
      <c r="L1150" s="45">
        <f t="shared" si="127"/>
        <v>3.2769259046739461E-2</v>
      </c>
    </row>
    <row r="1151" spans="1:12" x14ac:dyDescent="0.25">
      <c r="A1151" s="65">
        <f t="shared" si="129"/>
        <v>201</v>
      </c>
      <c r="B1151" s="46" t="s">
        <v>1476</v>
      </c>
      <c r="C1151" s="46">
        <v>234</v>
      </c>
      <c r="D1151" s="46"/>
      <c r="E1151" s="46">
        <v>92.6</v>
      </c>
      <c r="F1151" s="46">
        <f t="shared" si="125"/>
        <v>326.60000000000002</v>
      </c>
      <c r="G1151" s="45">
        <f t="shared" si="128"/>
        <v>1.4769060906594232E-3</v>
      </c>
      <c r="H1151" s="254">
        <f t="shared" si="130"/>
        <v>6.5432847440575079</v>
      </c>
      <c r="I1151" s="43">
        <f t="shared" si="126"/>
        <v>1.4395226436926518</v>
      </c>
      <c r="J1151" s="43">
        <v>2.6364621604353911</v>
      </c>
      <c r="K1151" s="118">
        <v>8.3170456479560284E-2</v>
      </c>
      <c r="L1151" s="45">
        <f t="shared" si="127"/>
        <v>3.2769259046739468E-2</v>
      </c>
    </row>
    <row r="1152" spans="1:12" x14ac:dyDescent="0.25">
      <c r="A1152" s="65">
        <f t="shared" si="129"/>
        <v>202</v>
      </c>
      <c r="B1152" s="46" t="s">
        <v>1477</v>
      </c>
      <c r="C1152" s="46">
        <v>267.89999999999998</v>
      </c>
      <c r="D1152" s="46"/>
      <c r="E1152" s="46">
        <v>98</v>
      </c>
      <c r="F1152" s="46">
        <f t="shared" si="125"/>
        <v>365.9</v>
      </c>
      <c r="G1152" s="45">
        <f t="shared" si="128"/>
        <v>1.6546232044466712E-3</v>
      </c>
      <c r="H1152" s="254">
        <f t="shared" si="130"/>
        <v>7.3306426449805313</v>
      </c>
      <c r="I1152" s="43">
        <f t="shared" si="126"/>
        <v>1.6127413818957168</v>
      </c>
      <c r="J1152" s="43">
        <v>2.9537094442844745</v>
      </c>
      <c r="K1152" s="118">
        <v>9.317841404124648E-2</v>
      </c>
      <c r="L1152" s="45">
        <f t="shared" si="127"/>
        <v>3.2769259046739461E-2</v>
      </c>
    </row>
    <row r="1153" spans="1:12" x14ac:dyDescent="0.25">
      <c r="A1153" s="65">
        <f t="shared" si="129"/>
        <v>203</v>
      </c>
      <c r="B1153" s="46" t="s">
        <v>1478</v>
      </c>
      <c r="C1153" s="46">
        <v>705.4</v>
      </c>
      <c r="D1153" s="46"/>
      <c r="E1153" s="46">
        <v>73.430000000000007</v>
      </c>
      <c r="F1153" s="46">
        <f t="shared" si="125"/>
        <v>778.82999999999993</v>
      </c>
      <c r="G1153" s="45">
        <f t="shared" si="128"/>
        <v>3.5219190771227137E-3</v>
      </c>
      <c r="H1153" s="254">
        <f t="shared" si="130"/>
        <v>15.603510279284469</v>
      </c>
      <c r="I1153" s="43">
        <f t="shared" si="126"/>
        <v>3.4327722614425831</v>
      </c>
      <c r="J1153" s="43">
        <v>6.2870662106916573</v>
      </c>
      <c r="K1153" s="118">
        <v>0.19833327195338615</v>
      </c>
      <c r="L1153" s="45">
        <f t="shared" si="127"/>
        <v>3.2769259046739461E-2</v>
      </c>
    </row>
    <row r="1154" spans="1:12" x14ac:dyDescent="0.25">
      <c r="A1154" s="65">
        <f t="shared" si="129"/>
        <v>204</v>
      </c>
      <c r="B1154" s="46" t="s">
        <v>1479</v>
      </c>
      <c r="C1154" s="46">
        <v>147.9</v>
      </c>
      <c r="D1154" s="46"/>
      <c r="E1154" s="46">
        <v>136</v>
      </c>
      <c r="F1154" s="46">
        <f t="shared" si="125"/>
        <v>283.89999999999998</v>
      </c>
      <c r="G1154" s="45">
        <f t="shared" si="128"/>
        <v>1.2838139593943972E-3</v>
      </c>
      <c r="H1154" s="254">
        <f t="shared" si="130"/>
        <v>5.6878093657009368</v>
      </c>
      <c r="I1154" s="43">
        <f t="shared" si="126"/>
        <v>1.251318060454206</v>
      </c>
      <c r="J1154" s="43">
        <v>2.2917685466858768</v>
      </c>
      <c r="K1154" s="118">
        <v>7.2296670528313414E-2</v>
      </c>
      <c r="L1154" s="45">
        <f t="shared" si="127"/>
        <v>3.2769259046739461E-2</v>
      </c>
    </row>
    <row r="1155" spans="1:12" x14ac:dyDescent="0.25">
      <c r="A1155" s="65">
        <f t="shared" si="129"/>
        <v>205</v>
      </c>
      <c r="B1155" s="46" t="s">
        <v>1480</v>
      </c>
      <c r="C1155" s="46">
        <v>1317.61</v>
      </c>
      <c r="D1155" s="46"/>
      <c r="E1155" s="46">
        <v>44.4</v>
      </c>
      <c r="F1155" s="46">
        <f t="shared" si="125"/>
        <v>1362.01</v>
      </c>
      <c r="G1155" s="45">
        <f t="shared" si="128"/>
        <v>6.15909633967863E-3</v>
      </c>
      <c r="H1155" s="254">
        <f t="shared" si="130"/>
        <v>27.287260423312201</v>
      </c>
      <c r="I1155" s="43">
        <f t="shared" si="126"/>
        <v>6.0031972931286841</v>
      </c>
      <c r="J1155" s="43">
        <v>10.994757584613003</v>
      </c>
      <c r="K1155" s="118">
        <v>0.34684321319573141</v>
      </c>
      <c r="L1155" s="45">
        <f t="shared" si="127"/>
        <v>3.2769259046739468E-2</v>
      </c>
    </row>
    <row r="1156" spans="1:12" x14ac:dyDescent="0.25">
      <c r="A1156" s="65">
        <f t="shared" si="129"/>
        <v>206</v>
      </c>
      <c r="B1156" s="46" t="s">
        <v>1481</v>
      </c>
      <c r="C1156" s="46">
        <v>300.39999999999998</v>
      </c>
      <c r="D1156" s="46"/>
      <c r="E1156" s="46">
        <v>132.19999999999999</v>
      </c>
      <c r="F1156" s="46">
        <f t="shared" si="125"/>
        <v>432.59999999999997</v>
      </c>
      <c r="G1156" s="45">
        <f t="shared" si="128"/>
        <v>1.9562448708489479E-3</v>
      </c>
      <c r="H1156" s="254">
        <f t="shared" si="130"/>
        <v>8.6669472758091786</v>
      </c>
      <c r="I1156" s="43">
        <f t="shared" si="126"/>
        <v>1.9067284006780192</v>
      </c>
      <c r="J1156" s="43">
        <v>3.4921418573311391</v>
      </c>
      <c r="K1156" s="118">
        <v>0.11016392980115668</v>
      </c>
      <c r="L1156" s="45">
        <f t="shared" si="127"/>
        <v>3.2769259046739475E-2</v>
      </c>
    </row>
    <row r="1157" spans="1:12" x14ac:dyDescent="0.25">
      <c r="A1157" s="65">
        <f t="shared" si="129"/>
        <v>207</v>
      </c>
      <c r="B1157" s="46" t="s">
        <v>1482</v>
      </c>
      <c r="C1157" s="46">
        <v>359.6</v>
      </c>
      <c r="D1157" s="46">
        <v>18.100000000000001</v>
      </c>
      <c r="E1157" s="46"/>
      <c r="F1157" s="46">
        <f t="shared" si="125"/>
        <v>377.70000000000005</v>
      </c>
      <c r="G1157" s="45">
        <f t="shared" si="128"/>
        <v>1.7079835592224866E-3</v>
      </c>
      <c r="H1157" s="254">
        <f t="shared" si="130"/>
        <v>7.5670503607793043</v>
      </c>
      <c r="I1157" s="43">
        <f t="shared" si="126"/>
        <v>1.6647510793714468</v>
      </c>
      <c r="J1157" s="43">
        <v>3.0489643539389077</v>
      </c>
      <c r="K1157" s="118">
        <v>9.6183347863839294E-2</v>
      </c>
      <c r="L1157" s="45">
        <f t="shared" si="127"/>
        <v>3.2769259046739468E-2</v>
      </c>
    </row>
    <row r="1158" spans="1:12" x14ac:dyDescent="0.25">
      <c r="A1158" s="65">
        <f t="shared" si="129"/>
        <v>208</v>
      </c>
      <c r="B1158" s="46" t="s">
        <v>1483</v>
      </c>
      <c r="C1158" s="46">
        <v>327.5</v>
      </c>
      <c r="D1158" s="46"/>
      <c r="E1158" s="46"/>
      <c r="F1158" s="46">
        <f t="shared" si="125"/>
        <v>327.5</v>
      </c>
      <c r="G1158" s="45">
        <f t="shared" si="128"/>
        <v>1.4809759482270698E-3</v>
      </c>
      <c r="H1158" s="254">
        <f t="shared" si="130"/>
        <v>6.5613158410252099</v>
      </c>
      <c r="I1158" s="43">
        <f t="shared" si="126"/>
        <v>1.4434894850255462</v>
      </c>
      <c r="J1158" s="43">
        <v>2.6437273654090339</v>
      </c>
      <c r="K1158" s="118">
        <v>8.3399646347385142E-2</v>
      </c>
      <c r="L1158" s="45">
        <f t="shared" si="127"/>
        <v>3.2769259046739461E-2</v>
      </c>
    </row>
    <row r="1159" spans="1:12" x14ac:dyDescent="0.25">
      <c r="A1159" s="65">
        <f t="shared" si="129"/>
        <v>209</v>
      </c>
      <c r="B1159" s="46" t="s">
        <v>1484</v>
      </c>
      <c r="C1159" s="46">
        <v>278.2</v>
      </c>
      <c r="D1159" s="46"/>
      <c r="E1159" s="46">
        <v>45</v>
      </c>
      <c r="F1159" s="46">
        <f t="shared" si="125"/>
        <v>323.2</v>
      </c>
      <c r="G1159" s="45">
        <f t="shared" si="128"/>
        <v>1.4615310731816457E-3</v>
      </c>
      <c r="H1159" s="254">
        <f t="shared" si="130"/>
        <v>6.4751672666239628</v>
      </c>
      <c r="I1159" s="43">
        <f t="shared" si="126"/>
        <v>1.4245367986572719</v>
      </c>
      <c r="J1159" s="43">
        <v>2.6090158305349611</v>
      </c>
      <c r="K1159" s="118">
        <v>8.2304628089999624E-2</v>
      </c>
      <c r="L1159" s="45">
        <f t="shared" si="127"/>
        <v>3.2769259046739468E-2</v>
      </c>
    </row>
    <row r="1160" spans="1:12" x14ac:dyDescent="0.25">
      <c r="A1160" s="65">
        <f t="shared" si="129"/>
        <v>210</v>
      </c>
      <c r="B1160" s="46" t="s">
        <v>1485</v>
      </c>
      <c r="C1160" s="46">
        <v>863.3</v>
      </c>
      <c r="D1160" s="46"/>
      <c r="E1160" s="46"/>
      <c r="F1160" s="46">
        <f t="shared" si="125"/>
        <v>863.3</v>
      </c>
      <c r="G1160" s="45">
        <f t="shared" si="128"/>
        <v>3.9038978201661966E-3</v>
      </c>
      <c r="H1160" s="254">
        <f t="shared" si="130"/>
        <v>17.295828902464315</v>
      </c>
      <c r="I1160" s="43">
        <f t="shared" si="126"/>
        <v>3.8050823585421494</v>
      </c>
      <c r="J1160" s="43">
        <v>6.9689460597179202</v>
      </c>
      <c r="K1160" s="118">
        <v>0.21984401432579417</v>
      </c>
      <c r="L1160" s="45">
        <f t="shared" si="127"/>
        <v>3.2769259046739468E-2</v>
      </c>
    </row>
    <row r="1161" spans="1:12" x14ac:dyDescent="0.25">
      <c r="A1161" s="65">
        <f t="shared" si="129"/>
        <v>211</v>
      </c>
      <c r="B1161" s="46" t="s">
        <v>1486</v>
      </c>
      <c r="C1161" s="46">
        <v>306.39999999999998</v>
      </c>
      <c r="D1161" s="46"/>
      <c r="E1161" s="46">
        <v>28.3</v>
      </c>
      <c r="F1161" s="46">
        <f t="shared" si="125"/>
        <v>334.7</v>
      </c>
      <c r="G1161" s="45">
        <f t="shared" si="128"/>
        <v>1.5135348087682451E-3</v>
      </c>
      <c r="H1161" s="254">
        <f t="shared" si="130"/>
        <v>6.7055646167668321</v>
      </c>
      <c r="I1161" s="43">
        <f t="shared" si="126"/>
        <v>1.475224215688703</v>
      </c>
      <c r="J1161" s="43">
        <v>2.7018490051981789</v>
      </c>
      <c r="K1161" s="118">
        <v>8.5233165289984134E-2</v>
      </c>
      <c r="L1161" s="45">
        <f t="shared" si="127"/>
        <v>3.2769259046739468E-2</v>
      </c>
    </row>
    <row r="1162" spans="1:12" x14ac:dyDescent="0.25">
      <c r="A1162" s="65">
        <f t="shared" si="129"/>
        <v>212</v>
      </c>
      <c r="B1162" s="46" t="s">
        <v>1487</v>
      </c>
      <c r="C1162" s="46">
        <v>383.2</v>
      </c>
      <c r="D1162" s="46"/>
      <c r="E1162" s="46">
        <v>34</v>
      </c>
      <c r="F1162" s="46">
        <f t="shared" si="125"/>
        <v>417.2</v>
      </c>
      <c r="G1162" s="45">
        <f t="shared" si="128"/>
        <v>1.8866050858025452E-3</v>
      </c>
      <c r="H1162" s="254">
        <f t="shared" si="130"/>
        <v>8.3584151721395958</v>
      </c>
      <c r="I1162" s="43">
        <f t="shared" si="126"/>
        <v>1.8388513378707112</v>
      </c>
      <c r="J1162" s="43">
        <v>3.3678261277821342</v>
      </c>
      <c r="K1162" s="118">
        <v>0.10624223650726437</v>
      </c>
      <c r="L1162" s="45">
        <f t="shared" si="127"/>
        <v>3.2769259046739468E-2</v>
      </c>
    </row>
    <row r="1163" spans="1:12" x14ac:dyDescent="0.25">
      <c r="A1163" s="65">
        <f t="shared" si="129"/>
        <v>213</v>
      </c>
      <c r="B1163" s="46" t="s">
        <v>1488</v>
      </c>
      <c r="C1163" s="46">
        <v>492.7</v>
      </c>
      <c r="D1163" s="46"/>
      <c r="E1163" s="46">
        <v>183.5</v>
      </c>
      <c r="F1163" s="46">
        <f t="shared" si="125"/>
        <v>676.2</v>
      </c>
      <c r="G1163" s="45">
        <f t="shared" si="128"/>
        <v>3.057819652492045E-3</v>
      </c>
      <c r="H1163" s="254">
        <f t="shared" si="130"/>
        <v>13.547364188400755</v>
      </c>
      <c r="I1163" s="43">
        <f t="shared" si="126"/>
        <v>2.9804201214481658</v>
      </c>
      <c r="J1163" s="43">
        <v>5.4585906701972178</v>
      </c>
      <c r="K1163" s="118">
        <v>0.17219798735908956</v>
      </c>
      <c r="L1163" s="45">
        <f t="shared" si="127"/>
        <v>3.2769259046739461E-2</v>
      </c>
    </row>
    <row r="1164" spans="1:12" x14ac:dyDescent="0.25">
      <c r="A1164" s="65">
        <f t="shared" si="129"/>
        <v>214</v>
      </c>
      <c r="B1164" s="46" t="s">
        <v>1489</v>
      </c>
      <c r="C1164" s="46">
        <v>697.4</v>
      </c>
      <c r="D1164" s="46"/>
      <c r="E1164" s="46">
        <v>17.2</v>
      </c>
      <c r="F1164" s="46">
        <f t="shared" si="125"/>
        <v>714.6</v>
      </c>
      <c r="G1164" s="45">
        <f t="shared" si="128"/>
        <v>3.2314669087116464E-3</v>
      </c>
      <c r="H1164" s="254">
        <f t="shared" si="130"/>
        <v>14.316690992356078</v>
      </c>
      <c r="I1164" s="43">
        <f t="shared" si="126"/>
        <v>3.1496720183183373</v>
      </c>
      <c r="J1164" s="43">
        <v>5.7685727490726588</v>
      </c>
      <c r="K1164" s="118">
        <v>0.18197675505295091</v>
      </c>
      <c r="L1164" s="45">
        <f t="shared" si="127"/>
        <v>3.2769259046739468E-2</v>
      </c>
    </row>
    <row r="1165" spans="1:12" x14ac:dyDescent="0.25">
      <c r="A1165" s="65">
        <f t="shared" si="129"/>
        <v>215</v>
      </c>
      <c r="B1165" s="46" t="s">
        <v>1490</v>
      </c>
      <c r="C1165" s="46">
        <v>509.9</v>
      </c>
      <c r="D1165" s="46"/>
      <c r="E1165" s="46">
        <v>97.6</v>
      </c>
      <c r="F1165" s="46">
        <f t="shared" si="125"/>
        <v>607.5</v>
      </c>
      <c r="G1165" s="45">
        <f t="shared" si="128"/>
        <v>2.7471538581616641E-3</v>
      </c>
      <c r="H1165" s="254">
        <f t="shared" si="130"/>
        <v>12.170990453199435</v>
      </c>
      <c r="I1165" s="43">
        <f t="shared" si="126"/>
        <v>2.6776178997038755</v>
      </c>
      <c r="J1165" s="43">
        <v>4.9040133572091236</v>
      </c>
      <c r="K1165" s="118">
        <v>0.15470316078179075</v>
      </c>
      <c r="L1165" s="45">
        <f t="shared" si="127"/>
        <v>3.2769259046739468E-2</v>
      </c>
    </row>
    <row r="1166" spans="1:12" x14ac:dyDescent="0.25">
      <c r="A1166" s="65">
        <f t="shared" si="129"/>
        <v>216</v>
      </c>
      <c r="B1166" s="46" t="s">
        <v>1491</v>
      </c>
      <c r="C1166" s="46">
        <v>238.2</v>
      </c>
      <c r="D1166" s="46"/>
      <c r="E1166" s="46"/>
      <c r="F1166" s="46">
        <f t="shared" si="125"/>
        <v>238.2</v>
      </c>
      <c r="G1166" s="45">
        <f t="shared" si="128"/>
        <v>1.0771556362372153E-3</v>
      </c>
      <c r="H1166" s="254">
        <f t="shared" si="130"/>
        <v>4.7722303307853577</v>
      </c>
      <c r="I1166" s="43">
        <f t="shared" si="126"/>
        <v>1.0498906727727788</v>
      </c>
      <c r="J1166" s="43">
        <v>1.9228575830242194</v>
      </c>
      <c r="K1166" s="118">
        <v>6.065891835098363E-2</v>
      </c>
      <c r="L1166" s="45">
        <f t="shared" si="127"/>
        <v>3.2769259046739461E-2</v>
      </c>
    </row>
    <row r="1167" spans="1:12" x14ac:dyDescent="0.25">
      <c r="A1167" s="65">
        <f t="shared" si="129"/>
        <v>217</v>
      </c>
      <c r="B1167" s="46" t="s">
        <v>1492</v>
      </c>
      <c r="C1167" s="46">
        <v>524.6</v>
      </c>
      <c r="D1167" s="46"/>
      <c r="E1167" s="46">
        <v>132.1</v>
      </c>
      <c r="F1167" s="46">
        <f t="shared" si="125"/>
        <v>656.7</v>
      </c>
      <c r="G1167" s="45">
        <f t="shared" si="128"/>
        <v>2.9696394051930285E-3</v>
      </c>
      <c r="H1167" s="254">
        <f t="shared" si="130"/>
        <v>13.156690420767193</v>
      </c>
      <c r="I1167" s="43">
        <f t="shared" si="126"/>
        <v>2.8944718925687822</v>
      </c>
      <c r="J1167" s="43">
        <v>5.3011778957682836</v>
      </c>
      <c r="K1167" s="118">
        <v>0.16723220688955062</v>
      </c>
      <c r="L1167" s="45">
        <f t="shared" si="127"/>
        <v>3.2769259046739468E-2</v>
      </c>
    </row>
    <row r="1168" spans="1:12" x14ac:dyDescent="0.25">
      <c r="A1168" s="65">
        <f t="shared" si="129"/>
        <v>218</v>
      </c>
      <c r="B1168" s="46" t="s">
        <v>1493</v>
      </c>
      <c r="C1168" s="46">
        <v>436.8</v>
      </c>
      <c r="D1168" s="46"/>
      <c r="E1168" s="46"/>
      <c r="F1168" s="46">
        <f t="shared" si="125"/>
        <v>436.8</v>
      </c>
      <c r="G1168" s="45">
        <f t="shared" si="128"/>
        <v>1.975237539497967E-3</v>
      </c>
      <c r="H1168" s="254">
        <f t="shared" si="130"/>
        <v>8.751092394991792</v>
      </c>
      <c r="I1168" s="43">
        <f t="shared" si="126"/>
        <v>1.9252403268981944</v>
      </c>
      <c r="J1168" s="43">
        <v>3.5260461472081404</v>
      </c>
      <c r="K1168" s="118">
        <v>0.11123348251767277</v>
      </c>
      <c r="L1168" s="45">
        <f t="shared" si="127"/>
        <v>3.2769259046739468E-2</v>
      </c>
    </row>
    <row r="1169" spans="1:12" x14ac:dyDescent="0.25">
      <c r="A1169" s="65">
        <f t="shared" si="129"/>
        <v>219</v>
      </c>
      <c r="B1169" s="46" t="s">
        <v>1494</v>
      </c>
      <c r="C1169" s="46">
        <v>829.6</v>
      </c>
      <c r="D1169" s="46"/>
      <c r="E1169" s="46">
        <v>76</v>
      </c>
      <c r="F1169" s="46">
        <f t="shared" si="125"/>
        <v>905.6</v>
      </c>
      <c r="G1169" s="45">
        <f t="shared" si="128"/>
        <v>4.095181125845602E-3</v>
      </c>
      <c r="H1169" s="254">
        <f t="shared" si="130"/>
        <v>18.143290459946353</v>
      </c>
      <c r="I1169" s="43">
        <f t="shared" si="126"/>
        <v>3.9915239011881978</v>
      </c>
      <c r="J1169" s="43">
        <v>7.3104106934791488</v>
      </c>
      <c r="K1169" s="118">
        <v>0.23061593811356329</v>
      </c>
      <c r="L1169" s="45">
        <f t="shared" si="127"/>
        <v>3.2769259046739468E-2</v>
      </c>
    </row>
    <row r="1170" spans="1:12" x14ac:dyDescent="0.25">
      <c r="A1170" s="65">
        <f t="shared" si="129"/>
        <v>220</v>
      </c>
      <c r="B1170" s="46" t="s">
        <v>1495</v>
      </c>
      <c r="C1170" s="46">
        <v>690.33</v>
      </c>
      <c r="D1170" s="46"/>
      <c r="E1170" s="46"/>
      <c r="F1170" s="46">
        <f t="shared" si="125"/>
        <v>690.33</v>
      </c>
      <c r="G1170" s="45">
        <f t="shared" si="128"/>
        <v>3.1217164163041015E-3</v>
      </c>
      <c r="H1170" s="254">
        <f t="shared" si="130"/>
        <v>13.83045241079369</v>
      </c>
      <c r="I1170" s="43">
        <f t="shared" si="126"/>
        <v>3.0426995303746116</v>
      </c>
      <c r="J1170" s="43">
        <v>5.5726543882834161</v>
      </c>
      <c r="K1170" s="118">
        <v>0.1757962682839401</v>
      </c>
      <c r="L1170" s="45">
        <f t="shared" si="127"/>
        <v>3.2769259046739468E-2</v>
      </c>
    </row>
    <row r="1171" spans="1:12" x14ac:dyDescent="0.25">
      <c r="A1171" s="65">
        <f t="shared" si="129"/>
        <v>221</v>
      </c>
      <c r="B1171" s="46" t="s">
        <v>1496</v>
      </c>
      <c r="C1171" s="46">
        <v>548.21</v>
      </c>
      <c r="D1171" s="46"/>
      <c r="E1171" s="46"/>
      <c r="F1171" s="46">
        <f t="shared" si="125"/>
        <v>548.21</v>
      </c>
      <c r="G1171" s="45">
        <f t="shared" si="128"/>
        <v>2.4790406857330138E-3</v>
      </c>
      <c r="H1171" s="254">
        <f t="shared" si="130"/>
        <v>10.983141854071544</v>
      </c>
      <c r="I1171" s="43">
        <f t="shared" si="126"/>
        <v>2.4162912078957395</v>
      </c>
      <c r="J1171" s="43">
        <v>4.4253977984454558</v>
      </c>
      <c r="K1171" s="118">
        <v>0.13960464160030536</v>
      </c>
      <c r="L1171" s="45">
        <f t="shared" si="127"/>
        <v>3.2769259046739461E-2</v>
      </c>
    </row>
    <row r="1172" spans="1:12" x14ac:dyDescent="0.25">
      <c r="A1172" s="65">
        <f t="shared" si="129"/>
        <v>222</v>
      </c>
      <c r="B1172" s="46" t="s">
        <v>1497</v>
      </c>
      <c r="C1172" s="46">
        <v>433.09</v>
      </c>
      <c r="D1172" s="46"/>
      <c r="E1172" s="46"/>
      <c r="F1172" s="46">
        <f t="shared" si="125"/>
        <v>433.09</v>
      </c>
      <c r="G1172" s="45">
        <f t="shared" si="128"/>
        <v>1.9584606821913333E-3</v>
      </c>
      <c r="H1172" s="254">
        <f t="shared" si="130"/>
        <v>8.6767642063804828</v>
      </c>
      <c r="I1172" s="43">
        <f t="shared" si="126"/>
        <v>1.9088881254037062</v>
      </c>
      <c r="J1172" s="43">
        <v>3.4960973578167889</v>
      </c>
      <c r="K1172" s="118">
        <v>0.11028871095141687</v>
      </c>
      <c r="L1172" s="45">
        <f t="shared" si="127"/>
        <v>3.2769259046739468E-2</v>
      </c>
    </row>
    <row r="1173" spans="1:12" x14ac:dyDescent="0.25">
      <c r="A1173" s="65">
        <f t="shared" si="129"/>
        <v>223</v>
      </c>
      <c r="B1173" s="46" t="s">
        <v>1498</v>
      </c>
      <c r="C1173" s="46">
        <v>478.9</v>
      </c>
      <c r="D1173" s="46"/>
      <c r="E1173" s="46"/>
      <c r="F1173" s="46">
        <f t="shared" si="125"/>
        <v>478.9</v>
      </c>
      <c r="G1173" s="45">
        <f t="shared" si="128"/>
        <v>2.1656164323845609E-3</v>
      </c>
      <c r="H1173" s="254">
        <f t="shared" si="130"/>
        <v>9.5945470420365577</v>
      </c>
      <c r="I1173" s="43">
        <f t="shared" si="126"/>
        <v>2.1108003492480427</v>
      </c>
      <c r="J1173" s="43">
        <v>3.865896290975225</v>
      </c>
      <c r="K1173" s="118">
        <v>0.12195447522370303</v>
      </c>
      <c r="L1173" s="45">
        <f t="shared" si="127"/>
        <v>3.2769259046739468E-2</v>
      </c>
    </row>
    <row r="1174" spans="1:12" x14ac:dyDescent="0.25">
      <c r="A1174" s="65">
        <f t="shared" si="129"/>
        <v>224</v>
      </c>
      <c r="B1174" s="46" t="s">
        <v>1499</v>
      </c>
      <c r="C1174" s="46">
        <v>3670.09</v>
      </c>
      <c r="D1174" s="46"/>
      <c r="E1174" s="46"/>
      <c r="F1174" s="46">
        <f t="shared" si="125"/>
        <v>3670.09</v>
      </c>
      <c r="G1174" s="45">
        <f t="shared" si="128"/>
        <v>1.6596381733828051E-2</v>
      </c>
      <c r="H1174" s="254">
        <f t="shared" si="130"/>
        <v>73.528609633551795</v>
      </c>
      <c r="I1174" s="43">
        <f t="shared" si="126"/>
        <v>16.176294119381396</v>
      </c>
      <c r="J1174" s="43">
        <v>29.626617913019974</v>
      </c>
      <c r="K1174" s="118">
        <v>0.93460826889488469</v>
      </c>
      <c r="L1174" s="45">
        <f t="shared" si="127"/>
        <v>3.2769259046739468E-2</v>
      </c>
    </row>
    <row r="1175" spans="1:12" x14ac:dyDescent="0.25">
      <c r="A1175" s="65">
        <f t="shared" si="129"/>
        <v>225</v>
      </c>
      <c r="B1175" s="46" t="s">
        <v>1500</v>
      </c>
      <c r="C1175" s="46">
        <v>428.84</v>
      </c>
      <c r="D1175" s="46"/>
      <c r="E1175" s="46"/>
      <c r="F1175" s="46">
        <f t="shared" si="125"/>
        <v>428.84</v>
      </c>
      <c r="G1175" s="45">
        <f t="shared" si="128"/>
        <v>1.9392419103441117E-3</v>
      </c>
      <c r="H1175" s="254">
        <f t="shared" si="130"/>
        <v>8.5916173595885521</v>
      </c>
      <c r="I1175" s="43">
        <f t="shared" si="126"/>
        <v>1.8901558191094814</v>
      </c>
      <c r="J1175" s="43">
        <v>3.4617894454412519</v>
      </c>
      <c r="K1175" s="118">
        <v>0.10920642546446609</v>
      </c>
      <c r="L1175" s="45">
        <f t="shared" si="127"/>
        <v>3.2769259046739461E-2</v>
      </c>
    </row>
    <row r="1176" spans="1:12" x14ac:dyDescent="0.25">
      <c r="A1176" s="65">
        <f t="shared" si="129"/>
        <v>226</v>
      </c>
      <c r="B1176" s="46" t="s">
        <v>1501</v>
      </c>
      <c r="C1176" s="46">
        <v>192.9</v>
      </c>
      <c r="D1176" s="46"/>
      <c r="E1176" s="46"/>
      <c r="F1176" s="46">
        <v>192.9</v>
      </c>
      <c r="G1176" s="45">
        <f t="shared" si="128"/>
        <v>8.7230613866565436E-4</v>
      </c>
      <c r="H1176" s="254">
        <f t="shared" si="130"/>
        <v>3.8646651167443147</v>
      </c>
      <c r="I1176" s="43">
        <f t="shared" si="126"/>
        <v>0.85022632568374923</v>
      </c>
      <c r="J1176" s="43">
        <v>1.557175599350848</v>
      </c>
      <c r="K1176" s="118">
        <v>4.9123028337131586E-2</v>
      </c>
      <c r="L1176" s="45">
        <f t="shared" si="127"/>
        <v>3.2769259046739468E-2</v>
      </c>
    </row>
    <row r="1177" spans="1:12" x14ac:dyDescent="0.25">
      <c r="A1177" s="65">
        <f t="shared" si="129"/>
        <v>227</v>
      </c>
      <c r="B1177" s="46" t="s">
        <v>1502</v>
      </c>
      <c r="C1177" s="46">
        <v>315.60000000000002</v>
      </c>
      <c r="D1177" s="46"/>
      <c r="E1177" s="46"/>
      <c r="F1177" s="46">
        <f t="shared" si="125"/>
        <v>315.60000000000002</v>
      </c>
      <c r="G1177" s="45">
        <f t="shared" si="128"/>
        <v>1.4271633870548497E-3</v>
      </c>
      <c r="H1177" s="254">
        <f t="shared" si="130"/>
        <v>6.322904670007806</v>
      </c>
      <c r="I1177" s="43">
        <f t="shared" si="126"/>
        <v>1.3910390274017173</v>
      </c>
      <c r="J1177" s="43">
        <v>2.5476652107575304</v>
      </c>
      <c r="K1177" s="118">
        <v>8.0369246983922907E-2</v>
      </c>
      <c r="L1177" s="45">
        <f t="shared" si="127"/>
        <v>3.2769259046739461E-2</v>
      </c>
    </row>
    <row r="1178" spans="1:12" x14ac:dyDescent="0.25">
      <c r="A1178" s="65">
        <f t="shared" si="129"/>
        <v>228</v>
      </c>
      <c r="B1178" s="46" t="s">
        <v>48</v>
      </c>
      <c r="C1178" s="46">
        <v>146.4</v>
      </c>
      <c r="D1178" s="46"/>
      <c r="E1178" s="46"/>
      <c r="F1178" s="46">
        <f t="shared" si="125"/>
        <v>146.4</v>
      </c>
      <c r="G1178" s="45">
        <f t="shared" si="128"/>
        <v>6.6203016433723065E-4</v>
      </c>
      <c r="H1178" s="254">
        <f t="shared" si="130"/>
        <v>2.9330584400796664</v>
      </c>
      <c r="I1178" s="43">
        <f t="shared" si="126"/>
        <v>0.64527285681752666</v>
      </c>
      <c r="J1178" s="43">
        <v>1.1818066757126187</v>
      </c>
      <c r="K1178" s="118">
        <v>3.7281551832846371E-2</v>
      </c>
      <c r="L1178" s="45">
        <f t="shared" si="127"/>
        <v>3.2769259046739461E-2</v>
      </c>
    </row>
    <row r="1179" spans="1:12" x14ac:dyDescent="0.25">
      <c r="A1179" s="65">
        <f t="shared" si="129"/>
        <v>229</v>
      </c>
      <c r="B1179" s="46" t="s">
        <v>49</v>
      </c>
      <c r="C1179" s="46">
        <v>145.1</v>
      </c>
      <c r="D1179" s="46"/>
      <c r="E1179" s="46"/>
      <c r="F1179" s="46">
        <f t="shared" si="125"/>
        <v>145.1</v>
      </c>
      <c r="G1179" s="45">
        <f t="shared" si="128"/>
        <v>6.5615148118396279E-4</v>
      </c>
      <c r="H1179" s="254">
        <f t="shared" si="130"/>
        <v>2.9070135222374285</v>
      </c>
      <c r="I1179" s="43">
        <f t="shared" si="126"/>
        <v>0.63954297489223422</v>
      </c>
      <c r="J1179" s="43">
        <v>1.1713124907506893</v>
      </c>
      <c r="K1179" s="118">
        <v>3.6950499801543767E-2</v>
      </c>
      <c r="L1179" s="45">
        <f t="shared" si="127"/>
        <v>3.2769259046739461E-2</v>
      </c>
    </row>
    <row r="1180" spans="1:12" x14ac:dyDescent="0.25">
      <c r="A1180" s="65">
        <f t="shared" si="129"/>
        <v>230</v>
      </c>
      <c r="B1180" s="46" t="s">
        <v>50</v>
      </c>
      <c r="C1180" s="46">
        <v>206.7</v>
      </c>
      <c r="D1180" s="46"/>
      <c r="E1180" s="46"/>
      <c r="F1180" s="46">
        <f t="shared" si="125"/>
        <v>206.7</v>
      </c>
      <c r="G1180" s="45">
        <f t="shared" si="128"/>
        <v>9.3471062136957347E-4</v>
      </c>
      <c r="H1180" s="254">
        <f t="shared" si="130"/>
        <v>4.1411419369157576</v>
      </c>
      <c r="I1180" s="43">
        <f t="shared" si="126"/>
        <v>0.91105122612146672</v>
      </c>
      <c r="J1180" s="43">
        <v>1.6685754089467093</v>
      </c>
      <c r="K1180" s="118">
        <v>5.2637272977113007E-2</v>
      </c>
      <c r="L1180" s="45">
        <f t="shared" si="127"/>
        <v>3.2769259046739461E-2</v>
      </c>
    </row>
    <row r="1181" spans="1:12" x14ac:dyDescent="0.25">
      <c r="A1181" s="65">
        <f t="shared" si="129"/>
        <v>231</v>
      </c>
      <c r="B1181" s="46" t="s">
        <v>51</v>
      </c>
      <c r="C1181" s="46">
        <v>108.4</v>
      </c>
      <c r="D1181" s="46"/>
      <c r="E1181" s="46"/>
      <c r="F1181" s="46">
        <f t="shared" si="125"/>
        <v>108.4</v>
      </c>
      <c r="G1181" s="45">
        <f t="shared" si="128"/>
        <v>4.9019173370325002E-4</v>
      </c>
      <c r="H1181" s="254">
        <f t="shared" si="130"/>
        <v>2.1717454569988788</v>
      </c>
      <c r="I1181" s="43">
        <f t="shared" si="126"/>
        <v>0.47778400053975334</v>
      </c>
      <c r="J1181" s="43">
        <v>0.87505357682546359</v>
      </c>
      <c r="K1181" s="118">
        <v>2.7604646302462749E-2</v>
      </c>
      <c r="L1181" s="45">
        <f t="shared" si="127"/>
        <v>3.2769259046739468E-2</v>
      </c>
    </row>
    <row r="1182" spans="1:12" x14ac:dyDescent="0.25">
      <c r="A1182" s="65">
        <f t="shared" si="129"/>
        <v>232</v>
      </c>
      <c r="B1182" s="46" t="s">
        <v>52</v>
      </c>
      <c r="C1182" s="46">
        <v>253.3</v>
      </c>
      <c r="D1182" s="46"/>
      <c r="E1182" s="46"/>
      <c r="F1182" s="46">
        <f t="shared" si="125"/>
        <v>253.3</v>
      </c>
      <c r="G1182" s="45">
        <f t="shared" si="128"/>
        <v>1.1454388020944025E-3</v>
      </c>
      <c r="H1182" s="254">
        <f t="shared" si="130"/>
        <v>5.0747520687990404</v>
      </c>
      <c r="I1182" s="43">
        <f t="shared" si="126"/>
        <v>1.116445455135789</v>
      </c>
      <c r="J1182" s="43">
        <v>2.04475157758201</v>
      </c>
      <c r="K1182" s="118">
        <v>6.4504215022267664E-2</v>
      </c>
      <c r="L1182" s="45">
        <f t="shared" si="127"/>
        <v>3.2769259046739468E-2</v>
      </c>
    </row>
    <row r="1183" spans="1:12" x14ac:dyDescent="0.25">
      <c r="A1183" s="65">
        <f t="shared" si="129"/>
        <v>233</v>
      </c>
      <c r="B1183" s="46" t="s">
        <v>53</v>
      </c>
      <c r="C1183" s="46">
        <v>3062.2</v>
      </c>
      <c r="D1183" s="46"/>
      <c r="E1183" s="46"/>
      <c r="F1183" s="46">
        <f t="shared" si="125"/>
        <v>3062.2</v>
      </c>
      <c r="G1183" s="45">
        <f t="shared" si="128"/>
        <v>1.3847464270720406E-2</v>
      </c>
      <c r="H1183" s="254">
        <f t="shared" si="130"/>
        <v>61.349805704999682</v>
      </c>
      <c r="I1183" s="43">
        <f t="shared" si="126"/>
        <v>13.496957255099931</v>
      </c>
      <c r="J1183" s="43">
        <v>24.719456300322268</v>
      </c>
      <c r="K1183" s="118">
        <v>0.77980579250370319</v>
      </c>
      <c r="L1183" s="45">
        <f t="shared" si="127"/>
        <v>3.2769259046739461E-2</v>
      </c>
    </row>
    <row r="1184" spans="1:12" x14ac:dyDescent="0.25">
      <c r="A1184" s="65">
        <f t="shared" si="129"/>
        <v>234</v>
      </c>
      <c r="B1184" s="46" t="s">
        <v>56</v>
      </c>
      <c r="C1184" s="46">
        <v>111.8</v>
      </c>
      <c r="D1184" s="46"/>
      <c r="E1184" s="46"/>
      <c r="F1184" s="46">
        <f t="shared" si="125"/>
        <v>111.8</v>
      </c>
      <c r="G1184" s="45">
        <f t="shared" si="128"/>
        <v>5.0556675118102715E-4</v>
      </c>
      <c r="H1184" s="254">
        <f t="shared" si="130"/>
        <v>2.2398629344324226</v>
      </c>
      <c r="I1184" s="43">
        <f t="shared" si="126"/>
        <v>0.49276984557513298</v>
      </c>
      <c r="J1184" s="43">
        <v>0.90249990672589309</v>
      </c>
      <c r="K1184" s="118">
        <v>2.8470474692023386E-2</v>
      </c>
      <c r="L1184" s="45">
        <f t="shared" si="127"/>
        <v>3.2769259046739468E-2</v>
      </c>
    </row>
    <row r="1185" spans="1:12" x14ac:dyDescent="0.25">
      <c r="A1185" s="65">
        <f t="shared" si="129"/>
        <v>235</v>
      </c>
      <c r="B1185" s="46" t="s">
        <v>57</v>
      </c>
      <c r="C1185" s="46">
        <v>2015.4</v>
      </c>
      <c r="D1185" s="46"/>
      <c r="E1185" s="46"/>
      <c r="F1185" s="46">
        <f t="shared" si="125"/>
        <v>2015.4</v>
      </c>
      <c r="G1185" s="45">
        <f t="shared" si="128"/>
        <v>9.1137677131506462E-3</v>
      </c>
      <c r="H1185" s="254">
        <f t="shared" si="130"/>
        <v>40.377636476342623</v>
      </c>
      <c r="I1185" s="43">
        <f t="shared" si="126"/>
        <v>8.8830800247953778</v>
      </c>
      <c r="J1185" s="43">
        <v>16.269215670978223</v>
      </c>
      <c r="K1185" s="118">
        <v>0.51323251068250397</v>
      </c>
      <c r="L1185" s="45">
        <f t="shared" si="127"/>
        <v>3.2769259046739461E-2</v>
      </c>
    </row>
    <row r="1186" spans="1:12" x14ac:dyDescent="0.25">
      <c r="A1186" s="65">
        <f t="shared" si="129"/>
        <v>236</v>
      </c>
      <c r="B1186" s="46" t="s">
        <v>58</v>
      </c>
      <c r="C1186" s="46">
        <v>3806.5</v>
      </c>
      <c r="D1186" s="46"/>
      <c r="E1186" s="46"/>
      <c r="F1186" s="46">
        <f t="shared" si="125"/>
        <v>3806.5</v>
      </c>
      <c r="G1186" s="45">
        <f t="shared" si="128"/>
        <v>1.7213236479164402E-2</v>
      </c>
      <c r="H1186" s="254">
        <f t="shared" si="130"/>
        <v>76.261522897289964</v>
      </c>
      <c r="I1186" s="43">
        <f t="shared" si="126"/>
        <v>16.777535037403791</v>
      </c>
      <c r="J1186" s="43">
        <v>30.727780813525154</v>
      </c>
      <c r="K1186" s="118">
        <v>0.96934581319487478</v>
      </c>
      <c r="L1186" s="45">
        <f t="shared" si="127"/>
        <v>3.2769259046739468E-2</v>
      </c>
    </row>
    <row r="1187" spans="1:12" x14ac:dyDescent="0.25">
      <c r="A1187" s="65">
        <f t="shared" si="129"/>
        <v>237</v>
      </c>
      <c r="B1187" s="46" t="s">
        <v>59</v>
      </c>
      <c r="C1187" s="46">
        <v>300.8</v>
      </c>
      <c r="D1187" s="46"/>
      <c r="E1187" s="46"/>
      <c r="F1187" s="46">
        <f t="shared" si="125"/>
        <v>300.8</v>
      </c>
      <c r="G1187" s="45">
        <f t="shared" si="128"/>
        <v>1.3602368403868783E-3</v>
      </c>
      <c r="H1187" s="254">
        <f t="shared" si="130"/>
        <v>6.0263932976500252</v>
      </c>
      <c r="I1187" s="43">
        <f t="shared" si="126"/>
        <v>1.3258065254830056</v>
      </c>
      <c r="J1187" s="43">
        <v>2.4281000000000001</v>
      </c>
      <c r="K1187" s="118">
        <v>7.6600346935247185E-2</v>
      </c>
      <c r="L1187" s="45">
        <f t="shared" si="127"/>
        <v>3.2768950033471668E-2</v>
      </c>
    </row>
    <row r="1188" spans="1:12" x14ac:dyDescent="0.25">
      <c r="A1188" s="65">
        <f t="shared" si="129"/>
        <v>238</v>
      </c>
      <c r="B1188" s="46" t="s">
        <v>103</v>
      </c>
      <c r="C1188" s="46">
        <v>1711.2</v>
      </c>
      <c r="D1188" s="46"/>
      <c r="E1188" s="46">
        <v>324.10000000000002</v>
      </c>
      <c r="F1188" s="46">
        <f t="shared" si="125"/>
        <v>2035.3000000000002</v>
      </c>
      <c r="G1188" s="45">
        <f t="shared" si="128"/>
        <v>9.2037567860352842E-3</v>
      </c>
      <c r="H1188" s="254">
        <f t="shared" si="130"/>
        <v>40.776324064850719</v>
      </c>
      <c r="I1188" s="43">
        <f t="shared" si="126"/>
        <v>8.9707912942671584</v>
      </c>
      <c r="J1188" s="43">
        <v>16.42985742539544</v>
      </c>
      <c r="K1188" s="118">
        <v>0.5183001533155206</v>
      </c>
      <c r="L1188" s="45">
        <f t="shared" si="127"/>
        <v>3.2769259046739461E-2</v>
      </c>
    </row>
    <row r="1189" spans="1:12" x14ac:dyDescent="0.25">
      <c r="A1189" s="65">
        <f t="shared" si="129"/>
        <v>239</v>
      </c>
      <c r="B1189" s="46" t="s">
        <v>104</v>
      </c>
      <c r="C1189" s="46">
        <v>1885.6</v>
      </c>
      <c r="D1189" s="46"/>
      <c r="E1189" s="46"/>
      <c r="F1189" s="46">
        <f t="shared" si="125"/>
        <v>1885.6</v>
      </c>
      <c r="G1189" s="45">
        <f t="shared" si="128"/>
        <v>8.5268038106166809E-3</v>
      </c>
      <c r="H1189" s="254">
        <f t="shared" si="130"/>
        <v>37.777151602556138</v>
      </c>
      <c r="I1189" s="43">
        <f t="shared" si="126"/>
        <v>8.3109733525623497</v>
      </c>
      <c r="J1189" s="43">
        <v>15.221411664779463</v>
      </c>
      <c r="K1189" s="118">
        <v>0.4801782386339829</v>
      </c>
      <c r="L1189" s="45">
        <f t="shared" si="127"/>
        <v>3.2769259046739468E-2</v>
      </c>
    </row>
    <row r="1190" spans="1:12" x14ac:dyDescent="0.25">
      <c r="A1190" s="65">
        <f t="shared" si="129"/>
        <v>240</v>
      </c>
      <c r="B1190" s="46" t="s">
        <v>105</v>
      </c>
      <c r="C1190" s="46">
        <v>2603.3000000000002</v>
      </c>
      <c r="D1190" s="46"/>
      <c r="E1190" s="46">
        <v>443.5</v>
      </c>
      <c r="F1190" s="46">
        <f t="shared" si="125"/>
        <v>3046.8</v>
      </c>
      <c r="G1190" s="45">
        <f t="shared" si="128"/>
        <v>1.3777824485674006E-2</v>
      </c>
      <c r="H1190" s="254">
        <f t="shared" si="130"/>
        <v>61.041273601330111</v>
      </c>
      <c r="I1190" s="43">
        <f t="shared" si="126"/>
        <v>13.429080192292625</v>
      </c>
      <c r="J1190" s="43">
        <v>24.595140570773271</v>
      </c>
      <c r="K1190" s="118">
        <v>0.77588409920981094</v>
      </c>
      <c r="L1190" s="45">
        <f t="shared" si="127"/>
        <v>3.2769259046739461E-2</v>
      </c>
    </row>
    <row r="1191" spans="1:12" x14ac:dyDescent="0.25">
      <c r="A1191" s="65">
        <f t="shared" si="129"/>
        <v>241</v>
      </c>
      <c r="B1191" s="46" t="s">
        <v>106</v>
      </c>
      <c r="C1191" s="46">
        <v>122.5</v>
      </c>
      <c r="D1191" s="46"/>
      <c r="E1191" s="46"/>
      <c r="F1191" s="46">
        <f t="shared" si="125"/>
        <v>122.5</v>
      </c>
      <c r="G1191" s="45">
        <f t="shared" si="128"/>
        <v>5.5395283559638497E-4</v>
      </c>
      <c r="H1191" s="254">
        <f t="shared" si="130"/>
        <v>2.4542326428262236</v>
      </c>
      <c r="I1191" s="43">
        <f t="shared" si="126"/>
        <v>0.53993118142176921</v>
      </c>
      <c r="J1191" s="43">
        <v>0.9888751214125393</v>
      </c>
      <c r="K1191" s="118">
        <v>3.1195287565052462E-2</v>
      </c>
      <c r="L1191" s="45">
        <f t="shared" si="127"/>
        <v>3.2769259046739468E-2</v>
      </c>
    </row>
    <row r="1192" spans="1:12" x14ac:dyDescent="0.25">
      <c r="A1192" s="65">
        <f t="shared" si="129"/>
        <v>242</v>
      </c>
      <c r="B1192" s="46" t="s">
        <v>107</v>
      </c>
      <c r="C1192" s="46">
        <v>1944.7</v>
      </c>
      <c r="D1192" s="46"/>
      <c r="E1192" s="46">
        <v>44.7</v>
      </c>
      <c r="F1192" s="46">
        <f t="shared" si="125"/>
        <v>1989.4</v>
      </c>
      <c r="G1192" s="45">
        <f t="shared" si="128"/>
        <v>8.9961940500852908E-3</v>
      </c>
      <c r="H1192" s="254">
        <f t="shared" si="130"/>
        <v>39.856738119497869</v>
      </c>
      <c r="I1192" s="43">
        <f t="shared" si="126"/>
        <v>8.7684823862895307</v>
      </c>
      <c r="J1192" s="43">
        <v>16.059331971739642</v>
      </c>
      <c r="K1192" s="118">
        <v>0.50661147005645191</v>
      </c>
      <c r="L1192" s="45">
        <f t="shared" si="127"/>
        <v>3.2769259046739461E-2</v>
      </c>
    </row>
    <row r="1193" spans="1:12" x14ac:dyDescent="0.25">
      <c r="A1193" s="65">
        <f t="shared" si="129"/>
        <v>243</v>
      </c>
      <c r="B1193" s="46" t="s">
        <v>108</v>
      </c>
      <c r="C1193" s="46">
        <v>275.8</v>
      </c>
      <c r="D1193" s="46"/>
      <c r="E1193" s="46">
        <v>62.2</v>
      </c>
      <c r="F1193" s="46">
        <f t="shared" si="125"/>
        <v>338</v>
      </c>
      <c r="G1193" s="45">
        <f t="shared" si="128"/>
        <v>1.5284576198496172E-3</v>
      </c>
      <c r="H1193" s="254">
        <f t="shared" si="130"/>
        <v>6.7716786389817436</v>
      </c>
      <c r="I1193" s="43">
        <f t="shared" si="126"/>
        <v>1.4897693005759836</v>
      </c>
      <c r="J1193" s="43">
        <v>2.7284880901015369</v>
      </c>
      <c r="K1193" s="118">
        <v>8.6073528138675345E-2</v>
      </c>
      <c r="L1193" s="45">
        <f t="shared" si="127"/>
        <v>3.2769259046739461E-2</v>
      </c>
    </row>
    <row r="1194" spans="1:12" x14ac:dyDescent="0.25">
      <c r="A1194" s="65">
        <f t="shared" si="129"/>
        <v>244</v>
      </c>
      <c r="B1194" s="46" t="s">
        <v>109</v>
      </c>
      <c r="C1194" s="46">
        <v>3125.4</v>
      </c>
      <c r="D1194" s="46"/>
      <c r="E1194" s="46">
        <v>54.7</v>
      </c>
      <c r="F1194" s="46">
        <f t="shared" si="125"/>
        <v>3180.1</v>
      </c>
      <c r="G1194" s="45">
        <f t="shared" si="128"/>
        <v>1.4380615612082152E-2</v>
      </c>
      <c r="H1194" s="254">
        <f t="shared" si="130"/>
        <v>63.711879407768762</v>
      </c>
      <c r="I1194" s="43">
        <f t="shared" si="126"/>
        <v>14.016613469709128</v>
      </c>
      <c r="J1194" s="43">
        <v>25.671198151869522</v>
      </c>
      <c r="K1194" s="118">
        <v>0.80982966518876187</v>
      </c>
      <c r="L1194" s="45">
        <f t="shared" si="127"/>
        <v>3.2769259046739461E-2</v>
      </c>
    </row>
    <row r="1195" spans="1:12" x14ac:dyDescent="0.25">
      <c r="A1195" s="65">
        <f t="shared" si="129"/>
        <v>245</v>
      </c>
      <c r="B1195" s="46" t="s">
        <v>110</v>
      </c>
      <c r="C1195" s="46">
        <v>296</v>
      </c>
      <c r="D1195" s="46"/>
      <c r="E1195" s="46">
        <v>36.799999999999997</v>
      </c>
      <c r="F1195" s="46">
        <f t="shared" si="125"/>
        <v>332.8</v>
      </c>
      <c r="G1195" s="45">
        <f t="shared" si="128"/>
        <v>1.5049428872365462E-3</v>
      </c>
      <c r="H1195" s="254">
        <f t="shared" si="130"/>
        <v>6.6674989676127936</v>
      </c>
      <c r="I1195" s="43">
        <f t="shared" si="126"/>
        <v>1.4668497728748147</v>
      </c>
      <c r="J1195" s="43">
        <v>2.6865113502538214</v>
      </c>
      <c r="K1195" s="118">
        <v>8.4749320013464968E-2</v>
      </c>
      <c r="L1195" s="45">
        <f t="shared" si="127"/>
        <v>3.2769259046739468E-2</v>
      </c>
    </row>
    <row r="1196" spans="1:12" x14ac:dyDescent="0.25">
      <c r="A1196" s="65">
        <f t="shared" si="129"/>
        <v>246</v>
      </c>
      <c r="B1196" s="46" t="s">
        <v>111</v>
      </c>
      <c r="C1196" s="46">
        <v>154.80000000000001</v>
      </c>
      <c r="D1196" s="46"/>
      <c r="E1196" s="46"/>
      <c r="F1196" s="46">
        <f t="shared" si="125"/>
        <v>154.80000000000001</v>
      </c>
      <c r="G1196" s="45">
        <f t="shared" si="128"/>
        <v>7.0001550163526849E-4</v>
      </c>
      <c r="H1196" s="254">
        <f t="shared" si="130"/>
        <v>3.1013486784448934</v>
      </c>
      <c r="I1196" s="43">
        <f t="shared" si="126"/>
        <v>0.68229670925787655</v>
      </c>
      <c r="J1196" s="43">
        <v>1.2496152554666213</v>
      </c>
      <c r="K1196" s="118">
        <v>3.9420657265878539E-2</v>
      </c>
      <c r="L1196" s="45">
        <f t="shared" si="127"/>
        <v>3.2769259046739468E-2</v>
      </c>
    </row>
    <row r="1197" spans="1:12" x14ac:dyDescent="0.25">
      <c r="A1197" s="65">
        <f t="shared" si="129"/>
        <v>247</v>
      </c>
      <c r="B1197" s="46" t="s">
        <v>124</v>
      </c>
      <c r="C1197" s="46">
        <v>247.5</v>
      </c>
      <c r="D1197" s="46"/>
      <c r="E1197" s="46"/>
      <c r="F1197" s="46">
        <f t="shared" si="125"/>
        <v>247.5</v>
      </c>
      <c r="G1197" s="45">
        <f t="shared" si="128"/>
        <v>1.1192108311029001E-3</v>
      </c>
      <c r="H1197" s="254">
        <f t="shared" si="130"/>
        <v>4.9585516661182885</v>
      </c>
      <c r="I1197" s="43">
        <f t="shared" si="126"/>
        <v>1.0908813665460235</v>
      </c>
      <c r="J1197" s="43">
        <v>1.9979313677518653</v>
      </c>
      <c r="K1197" s="118">
        <v>6.3027213651840677E-2</v>
      </c>
      <c r="L1197" s="45">
        <f t="shared" si="127"/>
        <v>3.2769259046739468E-2</v>
      </c>
    </row>
    <row r="1198" spans="1:12" x14ac:dyDescent="0.25">
      <c r="A1198" s="65">
        <f t="shared" si="129"/>
        <v>248</v>
      </c>
      <c r="B1198" s="46" t="s">
        <v>1642</v>
      </c>
      <c r="C1198" s="46">
        <v>101.8</v>
      </c>
      <c r="D1198" s="46"/>
      <c r="E1198" s="46"/>
      <c r="F1198" s="46">
        <f t="shared" si="125"/>
        <v>101.8</v>
      </c>
      <c r="G1198" s="45">
        <f t="shared" si="128"/>
        <v>4.6034611154050598E-4</v>
      </c>
      <c r="H1198" s="254">
        <f t="shared" si="130"/>
        <v>2.0395174125690576</v>
      </c>
      <c r="I1198" s="43">
        <f t="shared" si="126"/>
        <v>0.4486938307651927</v>
      </c>
      <c r="J1198" s="43">
        <v>0.82177540701874696</v>
      </c>
      <c r="K1198" s="118">
        <v>2.5923920605080326E-2</v>
      </c>
      <c r="L1198" s="45">
        <f t="shared" si="127"/>
        <v>3.2769259046739461E-2</v>
      </c>
    </row>
    <row r="1199" spans="1:12" x14ac:dyDescent="0.25">
      <c r="A1199" s="65">
        <f t="shared" si="129"/>
        <v>249</v>
      </c>
      <c r="B1199" s="46" t="s">
        <v>1643</v>
      </c>
      <c r="C1199" s="46">
        <v>115</v>
      </c>
      <c r="D1199" s="46"/>
      <c r="E1199" s="46"/>
      <c r="F1199" s="46">
        <f t="shared" si="125"/>
        <v>115</v>
      </c>
      <c r="G1199" s="45">
        <f t="shared" si="128"/>
        <v>5.20037355865994E-4</v>
      </c>
      <c r="H1199" s="254">
        <f t="shared" si="130"/>
        <v>2.3039735014286995</v>
      </c>
      <c r="I1199" s="43">
        <f t="shared" si="126"/>
        <v>0.50687417031431392</v>
      </c>
      <c r="J1199" s="43">
        <v>0.92833174663217988</v>
      </c>
      <c r="K1199" s="118">
        <v>2.9285371999845163E-2</v>
      </c>
      <c r="L1199" s="45">
        <f t="shared" si="127"/>
        <v>3.2769259046739468E-2</v>
      </c>
    </row>
    <row r="1200" spans="1:12" x14ac:dyDescent="0.25">
      <c r="A1200" s="65">
        <f t="shared" si="129"/>
        <v>250</v>
      </c>
      <c r="B1200" s="46" t="s">
        <v>1644</v>
      </c>
      <c r="C1200" s="46">
        <v>140.6</v>
      </c>
      <c r="D1200" s="46"/>
      <c r="E1200" s="46"/>
      <c r="F1200" s="46">
        <f t="shared" si="125"/>
        <v>140.6</v>
      </c>
      <c r="G1200" s="45">
        <f t="shared" si="128"/>
        <v>6.358021933457283E-4</v>
      </c>
      <c r="H1200" s="254">
        <f t="shared" si="130"/>
        <v>2.8168580373989145</v>
      </c>
      <c r="I1200" s="43">
        <f t="shared" si="126"/>
        <v>0.61970876822776122</v>
      </c>
      <c r="J1200" s="43">
        <v>1.1349864658824738</v>
      </c>
      <c r="K1200" s="118">
        <v>3.5804550462419392E-2</v>
      </c>
      <c r="L1200" s="45">
        <f t="shared" si="127"/>
        <v>3.2769259046739461E-2</v>
      </c>
    </row>
    <row r="1201" spans="1:12" x14ac:dyDescent="0.25">
      <c r="A1201" s="65">
        <f t="shared" si="129"/>
        <v>251</v>
      </c>
      <c r="B1201" s="46" t="s">
        <v>1645</v>
      </c>
      <c r="C1201" s="46">
        <v>309.3</v>
      </c>
      <c r="D1201" s="46"/>
      <c r="E1201" s="46"/>
      <c r="F1201" s="46">
        <f t="shared" ref="F1201:F1262" si="131">C1201+D1201+E1201</f>
        <v>309.3</v>
      </c>
      <c r="G1201" s="45">
        <f t="shared" si="128"/>
        <v>1.3986743840813214E-3</v>
      </c>
      <c r="H1201" s="254">
        <f t="shared" si="130"/>
        <v>6.1966869912338858</v>
      </c>
      <c r="I1201" s="43">
        <f t="shared" si="126"/>
        <v>1.3632711380714548</v>
      </c>
      <c r="J1201" s="43">
        <v>2.4968087759420281</v>
      </c>
      <c r="K1201" s="118">
        <v>7.8764917909148788E-2</v>
      </c>
      <c r="L1201" s="45">
        <f t="shared" si="127"/>
        <v>3.2769259046739468E-2</v>
      </c>
    </row>
    <row r="1202" spans="1:12" x14ac:dyDescent="0.25">
      <c r="A1202" s="65">
        <f t="shared" si="129"/>
        <v>252</v>
      </c>
      <c r="B1202" s="46" t="s">
        <v>1646</v>
      </c>
      <c r="C1202" s="46">
        <v>156.5</v>
      </c>
      <c r="D1202" s="46"/>
      <c r="E1202" s="46"/>
      <c r="F1202" s="46">
        <f t="shared" si="131"/>
        <v>156.5</v>
      </c>
      <c r="G1202" s="45">
        <f t="shared" si="128"/>
        <v>7.0770301037415711E-4</v>
      </c>
      <c r="H1202" s="254">
        <f t="shared" si="130"/>
        <v>3.1354074171616655</v>
      </c>
      <c r="I1202" s="43">
        <f t="shared" ref="I1202:I1263" si="132">H1202*0.22</f>
        <v>0.6897896317755664</v>
      </c>
      <c r="J1202" s="43">
        <v>1.2633384204168363</v>
      </c>
      <c r="K1202" s="118">
        <v>3.9853571460658856E-2</v>
      </c>
      <c r="L1202" s="45">
        <f t="shared" si="127"/>
        <v>3.2769259046739468E-2</v>
      </c>
    </row>
    <row r="1203" spans="1:12" x14ac:dyDescent="0.25">
      <c r="A1203" s="65">
        <f t="shared" si="129"/>
        <v>253</v>
      </c>
      <c r="B1203" s="46" t="s">
        <v>1647</v>
      </c>
      <c r="C1203" s="46">
        <v>85.5</v>
      </c>
      <c r="D1203" s="46"/>
      <c r="E1203" s="46"/>
      <c r="F1203" s="46">
        <f t="shared" si="131"/>
        <v>85.5</v>
      </c>
      <c r="G1203" s="45">
        <f t="shared" si="128"/>
        <v>3.8663646892645641E-4</v>
      </c>
      <c r="H1203" s="254">
        <f t="shared" si="130"/>
        <v>1.7129542119317724</v>
      </c>
      <c r="I1203" s="43">
        <f t="shared" si="132"/>
        <v>0.37684992662498995</v>
      </c>
      <c r="J1203" s="43">
        <v>0.69019447249609889</v>
      </c>
      <c r="K1203" s="118">
        <v>2.1773037443363147E-2</v>
      </c>
      <c r="L1203" s="45">
        <f t="shared" ref="L1203:L1264" si="133">(H1203+I1203+J1203+K1203)/F1203</f>
        <v>3.2769259046739468E-2</v>
      </c>
    </row>
    <row r="1204" spans="1:12" x14ac:dyDescent="0.25">
      <c r="A1204" s="65">
        <f t="shared" si="129"/>
        <v>254</v>
      </c>
      <c r="B1204" s="46" t="s">
        <v>1648</v>
      </c>
      <c r="C1204" s="46">
        <v>305</v>
      </c>
      <c r="D1204" s="46"/>
      <c r="E1204" s="46"/>
      <c r="F1204" s="46">
        <f t="shared" si="131"/>
        <v>305</v>
      </c>
      <c r="G1204" s="45">
        <f t="shared" si="128"/>
        <v>1.3792295090358972E-3</v>
      </c>
      <c r="H1204" s="254">
        <f t="shared" si="130"/>
        <v>6.1105384168326387</v>
      </c>
      <c r="I1204" s="43">
        <f t="shared" si="132"/>
        <v>1.3443184517031805</v>
      </c>
      <c r="J1204" s="43">
        <v>2.4620972410679554</v>
      </c>
      <c r="K1204" s="118">
        <v>7.7669899651763269E-2</v>
      </c>
      <c r="L1204" s="45">
        <f t="shared" si="133"/>
        <v>3.2769259046739461E-2</v>
      </c>
    </row>
    <row r="1205" spans="1:12" x14ac:dyDescent="0.25">
      <c r="A1205" s="65">
        <f t="shared" ref="A1205:A1268" si="134">A1204+1</f>
        <v>255</v>
      </c>
      <c r="B1205" s="46" t="s">
        <v>1649</v>
      </c>
      <c r="C1205" s="46">
        <v>340.2</v>
      </c>
      <c r="D1205" s="46"/>
      <c r="E1205" s="46"/>
      <c r="F1205" s="46">
        <f t="shared" si="131"/>
        <v>340.2</v>
      </c>
      <c r="G1205" s="45">
        <f t="shared" si="128"/>
        <v>1.5384061605705317E-3</v>
      </c>
      <c r="H1205" s="254">
        <f t="shared" si="130"/>
        <v>6.8157546537916831</v>
      </c>
      <c r="I1205" s="43">
        <f t="shared" si="132"/>
        <v>1.4994660238341704</v>
      </c>
      <c r="J1205" s="43">
        <v>2.7462474800371091</v>
      </c>
      <c r="K1205" s="118">
        <v>8.6633770037802829E-2</v>
      </c>
      <c r="L1205" s="45">
        <f t="shared" si="133"/>
        <v>3.2769259046739468E-2</v>
      </c>
    </row>
    <row r="1206" spans="1:12" x14ac:dyDescent="0.25">
      <c r="A1206" s="65">
        <f t="shared" si="134"/>
        <v>256</v>
      </c>
      <c r="B1206" s="46" t="s">
        <v>1650</v>
      </c>
      <c r="C1206" s="46">
        <v>189.1</v>
      </c>
      <c r="D1206" s="46"/>
      <c r="E1206" s="46"/>
      <c r="F1206" s="46">
        <f t="shared" si="131"/>
        <v>189.1</v>
      </c>
      <c r="G1206" s="45">
        <f t="shared" si="128"/>
        <v>8.5512229560225615E-4</v>
      </c>
      <c r="H1206" s="254">
        <f t="shared" si="130"/>
        <v>3.7885338184362354</v>
      </c>
      <c r="I1206" s="43">
        <f t="shared" si="132"/>
        <v>0.8334774400559718</v>
      </c>
      <c r="J1206" s="43">
        <v>1.5265002894621322</v>
      </c>
      <c r="K1206" s="118">
        <v>4.815533778409322E-2</v>
      </c>
      <c r="L1206" s="45">
        <f t="shared" si="133"/>
        <v>3.2769259046739461E-2</v>
      </c>
    </row>
    <row r="1207" spans="1:12" x14ac:dyDescent="0.25">
      <c r="A1207" s="65">
        <f t="shared" si="134"/>
        <v>257</v>
      </c>
      <c r="B1207" s="46" t="s">
        <v>1651</v>
      </c>
      <c r="C1207" s="46">
        <v>101.7</v>
      </c>
      <c r="D1207" s="46"/>
      <c r="E1207" s="46"/>
      <c r="F1207" s="46">
        <f t="shared" si="131"/>
        <v>101.7</v>
      </c>
      <c r="G1207" s="45">
        <f t="shared" ref="G1207:G1270" si="135">1/$F$1309*F1207</f>
        <v>4.5989390514410079E-4</v>
      </c>
      <c r="H1207" s="254">
        <f t="shared" si="130"/>
        <v>2.037513957350424</v>
      </c>
      <c r="I1207" s="43">
        <f t="shared" si="132"/>
        <v>0.4482530706170933</v>
      </c>
      <c r="J1207" s="43">
        <v>0.82096816202167555</v>
      </c>
      <c r="K1207" s="118">
        <v>2.5898455064210898E-2</v>
      </c>
      <c r="L1207" s="45">
        <f t="shared" si="133"/>
        <v>3.2769259046739468E-2</v>
      </c>
    </row>
    <row r="1208" spans="1:12" x14ac:dyDescent="0.25">
      <c r="A1208" s="65">
        <f t="shared" si="134"/>
        <v>258</v>
      </c>
      <c r="B1208" s="46" t="s">
        <v>1657</v>
      </c>
      <c r="C1208" s="46">
        <v>414.8</v>
      </c>
      <c r="D1208" s="46"/>
      <c r="E1208" s="46"/>
      <c r="F1208" s="46">
        <f t="shared" si="131"/>
        <v>414.8</v>
      </c>
      <c r="G1208" s="45">
        <f t="shared" si="135"/>
        <v>1.8757521322888202E-3</v>
      </c>
      <c r="H1208" s="254">
        <f t="shared" ref="H1208:H1271" si="136">G1208*4430.4</f>
        <v>8.3103322468923881</v>
      </c>
      <c r="I1208" s="43">
        <f t="shared" si="132"/>
        <v>1.8282730943163255</v>
      </c>
      <c r="J1208" s="43">
        <v>3.348452247852419</v>
      </c>
      <c r="K1208" s="118">
        <v>0.10563106352639803</v>
      </c>
      <c r="L1208" s="45">
        <f t="shared" si="133"/>
        <v>3.2769259046739461E-2</v>
      </c>
    </row>
    <row r="1209" spans="1:12" x14ac:dyDescent="0.25">
      <c r="A1209" s="65">
        <f t="shared" si="134"/>
        <v>259</v>
      </c>
      <c r="B1209" s="46" t="s">
        <v>1658</v>
      </c>
      <c r="C1209" s="46">
        <v>143.6</v>
      </c>
      <c r="D1209" s="46"/>
      <c r="E1209" s="46"/>
      <c r="F1209" s="46">
        <f t="shared" si="131"/>
        <v>143.6</v>
      </c>
      <c r="G1209" s="45">
        <f t="shared" si="135"/>
        <v>6.4936838523788466E-4</v>
      </c>
      <c r="H1209" s="254">
        <f t="shared" si="136"/>
        <v>2.8769616939579241</v>
      </c>
      <c r="I1209" s="43">
        <f t="shared" si="132"/>
        <v>0.63293157267074329</v>
      </c>
      <c r="J1209" s="43">
        <v>1.1592038157946174</v>
      </c>
      <c r="K1209" s="118">
        <v>3.6568516688502313E-2</v>
      </c>
      <c r="L1209" s="45">
        <f t="shared" si="133"/>
        <v>3.2769259046739468E-2</v>
      </c>
    </row>
    <row r="1210" spans="1:12" x14ac:dyDescent="0.25">
      <c r="A1210" s="65">
        <f t="shared" si="134"/>
        <v>260</v>
      </c>
      <c r="B1210" s="46" t="s">
        <v>1659</v>
      </c>
      <c r="C1210" s="46">
        <v>314.10000000000002</v>
      </c>
      <c r="D1210" s="46"/>
      <c r="E1210" s="46"/>
      <c r="F1210" s="46">
        <f t="shared" si="131"/>
        <v>314.10000000000002</v>
      </c>
      <c r="G1210" s="45">
        <f t="shared" si="135"/>
        <v>1.4203802911087716E-3</v>
      </c>
      <c r="H1210" s="254">
        <f t="shared" si="136"/>
        <v>6.2928528417283012</v>
      </c>
      <c r="I1210" s="43">
        <f t="shared" si="132"/>
        <v>1.3844276251802263</v>
      </c>
      <c r="J1210" s="43">
        <v>2.5355565358014585</v>
      </c>
      <c r="K1210" s="118">
        <v>7.9987263870881453E-2</v>
      </c>
      <c r="L1210" s="45">
        <f t="shared" si="133"/>
        <v>3.2769259046739468E-2</v>
      </c>
    </row>
    <row r="1211" spans="1:12" x14ac:dyDescent="0.25">
      <c r="A1211" s="65">
        <f t="shared" si="134"/>
        <v>261</v>
      </c>
      <c r="B1211" s="46" t="s">
        <v>1660</v>
      </c>
      <c r="C1211" s="46">
        <v>158.19999999999999</v>
      </c>
      <c r="D1211" s="46"/>
      <c r="E1211" s="46"/>
      <c r="F1211" s="46">
        <f t="shared" si="131"/>
        <v>158.19999999999999</v>
      </c>
      <c r="G1211" s="45">
        <f t="shared" si="135"/>
        <v>7.1539051911304562E-4</v>
      </c>
      <c r="H1211" s="254">
        <f t="shared" si="136"/>
        <v>3.1694661558784372</v>
      </c>
      <c r="I1211" s="43">
        <f t="shared" si="132"/>
        <v>0.69728255429325614</v>
      </c>
      <c r="J1211" s="43">
        <v>1.2770615853670508</v>
      </c>
      <c r="K1211" s="118">
        <v>4.0286485655439172E-2</v>
      </c>
      <c r="L1211" s="45">
        <f t="shared" si="133"/>
        <v>3.2769259046739468E-2</v>
      </c>
    </row>
    <row r="1212" spans="1:12" x14ac:dyDescent="0.25">
      <c r="A1212" s="65">
        <f t="shared" si="134"/>
        <v>262</v>
      </c>
      <c r="B1212" s="46" t="s">
        <v>1661</v>
      </c>
      <c r="C1212" s="46">
        <v>168.4</v>
      </c>
      <c r="D1212" s="46"/>
      <c r="E1212" s="46"/>
      <c r="F1212" s="46">
        <f t="shared" si="131"/>
        <v>168.4</v>
      </c>
      <c r="G1212" s="45">
        <f t="shared" si="135"/>
        <v>7.6151557154637733E-4</v>
      </c>
      <c r="H1212" s="254">
        <f t="shared" si="136"/>
        <v>3.3738185881790699</v>
      </c>
      <c r="I1212" s="43">
        <f t="shared" si="132"/>
        <v>0.74224008939939534</v>
      </c>
      <c r="J1212" s="43">
        <v>1.35940057506834</v>
      </c>
      <c r="K1212" s="118">
        <v>4.2883970824121091E-2</v>
      </c>
      <c r="L1212" s="45">
        <f t="shared" si="133"/>
        <v>3.2769259046739468E-2</v>
      </c>
    </row>
    <row r="1213" spans="1:12" x14ac:dyDescent="0.25">
      <c r="A1213" s="65">
        <f t="shared" si="134"/>
        <v>263</v>
      </c>
      <c r="B1213" s="46" t="s">
        <v>1662</v>
      </c>
      <c r="C1213" s="46">
        <v>120.3</v>
      </c>
      <c r="D1213" s="46"/>
      <c r="E1213" s="46"/>
      <c r="F1213" s="46">
        <f t="shared" si="131"/>
        <v>120.3</v>
      </c>
      <c r="G1213" s="45">
        <f t="shared" si="135"/>
        <v>5.4400429487547024E-4</v>
      </c>
      <c r="H1213" s="254">
        <f t="shared" si="136"/>
        <v>2.4101566280162832</v>
      </c>
      <c r="I1213" s="43">
        <f t="shared" si="132"/>
        <v>0.53023445816358228</v>
      </c>
      <c r="J1213" s="43">
        <v>0.97111573147696739</v>
      </c>
      <c r="K1213" s="118">
        <v>3.0635045665924992E-2</v>
      </c>
      <c r="L1213" s="45">
        <f t="shared" si="133"/>
        <v>3.2769259046739468E-2</v>
      </c>
    </row>
    <row r="1214" spans="1:12" x14ac:dyDescent="0.25">
      <c r="A1214" s="65">
        <f t="shared" si="134"/>
        <v>264</v>
      </c>
      <c r="B1214" s="46" t="s">
        <v>1663</v>
      </c>
      <c r="C1214" s="46">
        <v>1901.4</v>
      </c>
      <c r="D1214" s="46"/>
      <c r="E1214" s="46"/>
      <c r="F1214" s="46">
        <f t="shared" si="131"/>
        <v>1901.4</v>
      </c>
      <c r="G1214" s="45">
        <f t="shared" si="135"/>
        <v>8.598252421248705E-3</v>
      </c>
      <c r="H1214" s="254">
        <f t="shared" si="136"/>
        <v>38.093697527100261</v>
      </c>
      <c r="I1214" s="43">
        <f t="shared" si="132"/>
        <v>8.3806134559620578</v>
      </c>
      <c r="J1214" s="43">
        <v>15.348956374316757</v>
      </c>
      <c r="K1214" s="118">
        <v>0.484201794091353</v>
      </c>
      <c r="L1214" s="45">
        <f t="shared" si="133"/>
        <v>3.2769259046739468E-2</v>
      </c>
    </row>
    <row r="1215" spans="1:12" x14ac:dyDescent="0.25">
      <c r="A1215" s="65">
        <f t="shared" si="134"/>
        <v>265</v>
      </c>
      <c r="B1215" s="46" t="s">
        <v>1664</v>
      </c>
      <c r="C1215" s="46">
        <v>404.1</v>
      </c>
      <c r="D1215" s="46"/>
      <c r="E1215" s="46"/>
      <c r="F1215" s="46">
        <f t="shared" si="131"/>
        <v>404.1</v>
      </c>
      <c r="G1215" s="45">
        <f t="shared" si="135"/>
        <v>1.8273660478734625E-3</v>
      </c>
      <c r="H1215" s="254">
        <f t="shared" si="136"/>
        <v>8.095962538498588</v>
      </c>
      <c r="I1215" s="43">
        <f t="shared" si="132"/>
        <v>1.7811117584696894</v>
      </c>
      <c r="J1215" s="43">
        <v>3.2620770331657734</v>
      </c>
      <c r="K1215" s="118">
        <v>0.10290625065336897</v>
      </c>
      <c r="L1215" s="45">
        <f t="shared" si="133"/>
        <v>3.2769259046739468E-2</v>
      </c>
    </row>
    <row r="1216" spans="1:12" x14ac:dyDescent="0.25">
      <c r="A1216" s="65">
        <f t="shared" si="134"/>
        <v>266</v>
      </c>
      <c r="B1216" s="46" t="s">
        <v>1665</v>
      </c>
      <c r="C1216" s="46">
        <v>148.19999999999999</v>
      </c>
      <c r="D1216" s="46"/>
      <c r="E1216" s="46"/>
      <c r="F1216" s="46">
        <f t="shared" si="131"/>
        <v>148.19999999999999</v>
      </c>
      <c r="G1216" s="45">
        <f t="shared" si="135"/>
        <v>6.701698794725244E-4</v>
      </c>
      <c r="H1216" s="254">
        <f t="shared" si="136"/>
        <v>2.9691206340150718</v>
      </c>
      <c r="I1216" s="43">
        <f t="shared" si="132"/>
        <v>0.65320653948331575</v>
      </c>
      <c r="J1216" s="43">
        <v>1.1963370856599047</v>
      </c>
      <c r="K1216" s="118">
        <v>3.7739931568496116E-2</v>
      </c>
      <c r="L1216" s="45">
        <f t="shared" si="133"/>
        <v>3.2769259046739468E-2</v>
      </c>
    </row>
    <row r="1217" spans="1:12" x14ac:dyDescent="0.25">
      <c r="A1217" s="65">
        <f t="shared" si="134"/>
        <v>267</v>
      </c>
      <c r="B1217" s="46" t="s">
        <v>1666</v>
      </c>
      <c r="C1217" s="46">
        <v>156.9</v>
      </c>
      <c r="D1217" s="46"/>
      <c r="E1217" s="46"/>
      <c r="F1217" s="46">
        <f t="shared" si="131"/>
        <v>156.9</v>
      </c>
      <c r="G1217" s="45">
        <f t="shared" si="135"/>
        <v>7.0951183595977798E-4</v>
      </c>
      <c r="H1217" s="254">
        <f t="shared" si="136"/>
        <v>3.1434212380362001</v>
      </c>
      <c r="I1217" s="43">
        <f t="shared" si="132"/>
        <v>0.69155267236796403</v>
      </c>
      <c r="J1217" s="43">
        <v>1.2665674004051219</v>
      </c>
      <c r="K1217" s="118">
        <v>3.9955433624136574E-2</v>
      </c>
      <c r="L1217" s="45">
        <f t="shared" si="133"/>
        <v>3.2769259046739468E-2</v>
      </c>
    </row>
    <row r="1218" spans="1:12" x14ac:dyDescent="0.25">
      <c r="A1218" s="65">
        <f t="shared" si="134"/>
        <v>268</v>
      </c>
      <c r="B1218" s="46" t="s">
        <v>1667</v>
      </c>
      <c r="C1218" s="46">
        <v>156.6</v>
      </c>
      <c r="D1218" s="46"/>
      <c r="E1218" s="46"/>
      <c r="F1218" s="46">
        <f t="shared" si="131"/>
        <v>156.6</v>
      </c>
      <c r="G1218" s="45">
        <f t="shared" si="135"/>
        <v>7.0815521677056225E-4</v>
      </c>
      <c r="H1218" s="254">
        <f t="shared" si="136"/>
        <v>3.1374108723802987</v>
      </c>
      <c r="I1218" s="43">
        <f t="shared" si="132"/>
        <v>0.69023039192366575</v>
      </c>
      <c r="J1218" s="43">
        <v>1.2641456654139074</v>
      </c>
      <c r="K1218" s="118">
        <v>3.9879037001528284E-2</v>
      </c>
      <c r="L1218" s="45">
        <f t="shared" si="133"/>
        <v>3.2769259046739461E-2</v>
      </c>
    </row>
    <row r="1219" spans="1:12" x14ac:dyDescent="0.25">
      <c r="A1219" s="65">
        <f t="shared" si="134"/>
        <v>269</v>
      </c>
      <c r="B1219" s="46" t="s">
        <v>1668</v>
      </c>
      <c r="C1219" s="46">
        <v>164.4</v>
      </c>
      <c r="D1219" s="46"/>
      <c r="E1219" s="46"/>
      <c r="F1219" s="46">
        <f t="shared" si="131"/>
        <v>164.4</v>
      </c>
      <c r="G1219" s="45">
        <f t="shared" si="135"/>
        <v>7.4342731569016884E-4</v>
      </c>
      <c r="H1219" s="254">
        <f t="shared" si="136"/>
        <v>3.2936803794337237</v>
      </c>
      <c r="I1219" s="43">
        <f t="shared" si="132"/>
        <v>0.72460968347541921</v>
      </c>
      <c r="J1219" s="43">
        <v>1.3271107751854816</v>
      </c>
      <c r="K1219" s="118">
        <v>4.1865349189343877E-2</v>
      </c>
      <c r="L1219" s="45">
        <f t="shared" si="133"/>
        <v>3.2769259046739461E-2</v>
      </c>
    </row>
    <row r="1220" spans="1:12" x14ac:dyDescent="0.25">
      <c r="A1220" s="65">
        <f t="shared" si="134"/>
        <v>270</v>
      </c>
      <c r="B1220" s="46" t="s">
        <v>1669</v>
      </c>
      <c r="C1220" s="46">
        <v>149.69999999999999</v>
      </c>
      <c r="D1220" s="46"/>
      <c r="E1220" s="46"/>
      <c r="F1220" s="46">
        <f t="shared" si="131"/>
        <v>149.69999999999999</v>
      </c>
      <c r="G1220" s="45">
        <f t="shared" si="135"/>
        <v>6.7695297541860253E-4</v>
      </c>
      <c r="H1220" s="254">
        <f t="shared" si="136"/>
        <v>2.9991724622945766</v>
      </c>
      <c r="I1220" s="43">
        <f t="shared" si="132"/>
        <v>0.6598179417048069</v>
      </c>
      <c r="J1220" s="43">
        <v>1.2084457606159766</v>
      </c>
      <c r="K1220" s="118">
        <v>3.8121914681537576E-2</v>
      </c>
      <c r="L1220" s="45">
        <f t="shared" si="133"/>
        <v>3.2769259046739468E-2</v>
      </c>
    </row>
    <row r="1221" spans="1:12" x14ac:dyDescent="0.25">
      <c r="A1221" s="65">
        <f t="shared" si="134"/>
        <v>271</v>
      </c>
      <c r="B1221" s="46" t="s">
        <v>1697</v>
      </c>
      <c r="C1221" s="46">
        <v>94</v>
      </c>
      <c r="D1221" s="46"/>
      <c r="E1221" s="46"/>
      <c r="F1221" s="46">
        <f t="shared" si="131"/>
        <v>94</v>
      </c>
      <c r="G1221" s="45">
        <f t="shared" si="135"/>
        <v>4.2507401262089945E-4</v>
      </c>
      <c r="H1221" s="254">
        <f t="shared" si="136"/>
        <v>1.8832479055156328</v>
      </c>
      <c r="I1221" s="43">
        <f t="shared" si="132"/>
        <v>0.41431453921343925</v>
      </c>
      <c r="J1221" s="43">
        <v>0.75881029724717308</v>
      </c>
      <c r="K1221" s="118">
        <v>2.3937608417264746E-2</v>
      </c>
      <c r="L1221" s="45">
        <f t="shared" si="133"/>
        <v>3.2769259046739461E-2</v>
      </c>
    </row>
    <row r="1222" spans="1:12" x14ac:dyDescent="0.25">
      <c r="A1222" s="65">
        <f t="shared" si="134"/>
        <v>272</v>
      </c>
      <c r="B1222" s="46" t="s">
        <v>1698</v>
      </c>
      <c r="C1222" s="46">
        <v>190.9</v>
      </c>
      <c r="D1222" s="46"/>
      <c r="E1222" s="46"/>
      <c r="F1222" s="46">
        <f t="shared" si="131"/>
        <v>190.9</v>
      </c>
      <c r="G1222" s="45">
        <f t="shared" si="135"/>
        <v>8.6326201073755012E-4</v>
      </c>
      <c r="H1222" s="254">
        <f t="shared" si="136"/>
        <v>3.8245960123716416</v>
      </c>
      <c r="I1222" s="43">
        <f t="shared" si="132"/>
        <v>0.84141112272176111</v>
      </c>
      <c r="J1222" s="43">
        <v>1.5410306994094187</v>
      </c>
      <c r="K1222" s="118">
        <v>4.8613717519742972E-2</v>
      </c>
      <c r="L1222" s="45">
        <f t="shared" si="133"/>
        <v>3.2769259046739461E-2</v>
      </c>
    </row>
    <row r="1223" spans="1:12" x14ac:dyDescent="0.25">
      <c r="A1223" s="65">
        <f t="shared" si="134"/>
        <v>273</v>
      </c>
      <c r="B1223" s="46" t="s">
        <v>1699</v>
      </c>
      <c r="C1223" s="46">
        <v>204.2</v>
      </c>
      <c r="D1223" s="46"/>
      <c r="E1223" s="46"/>
      <c r="F1223" s="46">
        <f t="shared" si="131"/>
        <v>204.2</v>
      </c>
      <c r="G1223" s="45">
        <f t="shared" si="135"/>
        <v>9.2340546145944322E-4</v>
      </c>
      <c r="H1223" s="254">
        <f t="shared" si="136"/>
        <v>4.0910555564499171</v>
      </c>
      <c r="I1223" s="43">
        <f t="shared" si="132"/>
        <v>0.90003222241898173</v>
      </c>
      <c r="J1223" s="43">
        <v>1.6483942840199228</v>
      </c>
      <c r="K1223" s="118">
        <v>5.2000634455377233E-2</v>
      </c>
      <c r="L1223" s="45">
        <f t="shared" si="133"/>
        <v>3.2769259046739468E-2</v>
      </c>
    </row>
    <row r="1224" spans="1:12" x14ac:dyDescent="0.25">
      <c r="A1224" s="65">
        <f t="shared" si="134"/>
        <v>274</v>
      </c>
      <c r="B1224" s="46" t="s">
        <v>1700</v>
      </c>
      <c r="C1224" s="46">
        <v>215.5</v>
      </c>
      <c r="D1224" s="46"/>
      <c r="E1224" s="46"/>
      <c r="F1224" s="46">
        <f t="shared" si="131"/>
        <v>215.5</v>
      </c>
      <c r="G1224" s="45">
        <f t="shared" si="135"/>
        <v>9.7450478425323219E-4</v>
      </c>
      <c r="H1224" s="254">
        <f t="shared" si="136"/>
        <v>4.3174459961555192</v>
      </c>
      <c r="I1224" s="43">
        <f t="shared" si="132"/>
        <v>0.94983811915421423</v>
      </c>
      <c r="J1224" s="43">
        <v>1.7396129686889978</v>
      </c>
      <c r="K1224" s="118">
        <v>5.4878240573622901E-2</v>
      </c>
      <c r="L1224" s="45">
        <f t="shared" si="133"/>
        <v>3.2769259046739461E-2</v>
      </c>
    </row>
    <row r="1225" spans="1:12" x14ac:dyDescent="0.25">
      <c r="A1225" s="65">
        <f t="shared" si="134"/>
        <v>275</v>
      </c>
      <c r="B1225" s="46" t="s">
        <v>1701</v>
      </c>
      <c r="C1225" s="46">
        <v>182.6</v>
      </c>
      <c r="D1225" s="46"/>
      <c r="E1225" s="46"/>
      <c r="F1225" s="46">
        <f t="shared" si="131"/>
        <v>182.6</v>
      </c>
      <c r="G1225" s="45">
        <f t="shared" si="135"/>
        <v>8.2572887983591741E-4</v>
      </c>
      <c r="H1225" s="254">
        <f t="shared" si="136"/>
        <v>3.6583092292250483</v>
      </c>
      <c r="I1225" s="43">
        <f t="shared" si="132"/>
        <v>0.80482803042951068</v>
      </c>
      <c r="J1225" s="43">
        <v>1.4740293646524874</v>
      </c>
      <c r="K1225" s="118">
        <v>4.6500077627580232E-2</v>
      </c>
      <c r="L1225" s="45">
        <f t="shared" si="133"/>
        <v>3.2769259046739468E-2</v>
      </c>
    </row>
    <row r="1226" spans="1:12" x14ac:dyDescent="0.25">
      <c r="A1226" s="65">
        <f t="shared" si="134"/>
        <v>276</v>
      </c>
      <c r="B1226" s="46" t="s">
        <v>1702</v>
      </c>
      <c r="C1226" s="46">
        <v>140.1</v>
      </c>
      <c r="D1226" s="46"/>
      <c r="E1226" s="46"/>
      <c r="F1226" s="46">
        <f t="shared" si="131"/>
        <v>140.1</v>
      </c>
      <c r="G1226" s="45">
        <f t="shared" si="135"/>
        <v>6.3354116136370218E-4</v>
      </c>
      <c r="H1226" s="254">
        <f t="shared" si="136"/>
        <v>2.8068407613057458</v>
      </c>
      <c r="I1226" s="43">
        <f t="shared" si="132"/>
        <v>0.61750496748726402</v>
      </c>
      <c r="J1226" s="43">
        <v>1.1309502408971164</v>
      </c>
      <c r="K1226" s="118">
        <v>3.5677222758072238E-2</v>
      </c>
      <c r="L1226" s="45">
        <f t="shared" si="133"/>
        <v>3.2769259046739461E-2</v>
      </c>
    </row>
    <row r="1227" spans="1:12" x14ac:dyDescent="0.25">
      <c r="A1227" s="65">
        <f t="shared" si="134"/>
        <v>277</v>
      </c>
      <c r="B1227" s="46" t="s">
        <v>1704</v>
      </c>
      <c r="C1227" s="46">
        <v>2666.8</v>
      </c>
      <c r="D1227" s="46"/>
      <c r="E1227" s="46">
        <v>64.2</v>
      </c>
      <c r="F1227" s="46">
        <f t="shared" si="131"/>
        <v>2731</v>
      </c>
      <c r="G1227" s="45">
        <f t="shared" si="135"/>
        <v>1.2349756685826345E-2</v>
      </c>
      <c r="H1227" s="254">
        <f t="shared" si="136"/>
        <v>54.714362020885034</v>
      </c>
      <c r="I1227" s="43">
        <f t="shared" si="132"/>
        <v>12.037159644594707</v>
      </c>
      <c r="J1227" s="43">
        <v>22.045860870021592</v>
      </c>
      <c r="K1227" s="118">
        <v>0.69546392114414912</v>
      </c>
      <c r="L1227" s="45">
        <f t="shared" si="133"/>
        <v>3.2769259046739468E-2</v>
      </c>
    </row>
    <row r="1228" spans="1:12" x14ac:dyDescent="0.25">
      <c r="A1228" s="65">
        <f t="shared" si="134"/>
        <v>278</v>
      </c>
      <c r="B1228" s="46" t="s">
        <v>1705</v>
      </c>
      <c r="C1228" s="46">
        <v>84.6</v>
      </c>
      <c r="D1228" s="46"/>
      <c r="E1228" s="46"/>
      <c r="F1228" s="46">
        <f t="shared" si="131"/>
        <v>84.6</v>
      </c>
      <c r="G1228" s="45">
        <f t="shared" si="135"/>
        <v>3.8256661135880948E-4</v>
      </c>
      <c r="H1228" s="254">
        <f t="shared" si="136"/>
        <v>1.6949231149640693</v>
      </c>
      <c r="I1228" s="43">
        <f t="shared" si="132"/>
        <v>0.37288308529209524</v>
      </c>
      <c r="J1228" s="43">
        <v>0.68292926752245575</v>
      </c>
      <c r="K1228" s="118">
        <v>2.1543847575538268E-2</v>
      </c>
      <c r="L1228" s="45">
        <f t="shared" si="133"/>
        <v>3.2769259046739461E-2</v>
      </c>
    </row>
    <row r="1229" spans="1:12" x14ac:dyDescent="0.25">
      <c r="A1229" s="65">
        <f t="shared" si="134"/>
        <v>279</v>
      </c>
      <c r="B1229" s="46" t="s">
        <v>1706</v>
      </c>
      <c r="C1229" s="46">
        <v>219.7</v>
      </c>
      <c r="D1229" s="46"/>
      <c r="E1229" s="46"/>
      <c r="F1229" s="46">
        <f t="shared" si="131"/>
        <v>219.7</v>
      </c>
      <c r="G1229" s="45">
        <f t="shared" si="135"/>
        <v>9.9349745290225116E-4</v>
      </c>
      <c r="H1229" s="254">
        <f t="shared" si="136"/>
        <v>4.4015911153381335</v>
      </c>
      <c r="I1229" s="43">
        <f t="shared" si="132"/>
        <v>0.9683500453743894</v>
      </c>
      <c r="J1229" s="43">
        <v>1.7735172585659991</v>
      </c>
      <c r="K1229" s="118">
        <v>5.5947793290138985E-2</v>
      </c>
      <c r="L1229" s="45">
        <f t="shared" si="133"/>
        <v>3.2769259046739468E-2</v>
      </c>
    </row>
    <row r="1230" spans="1:12" x14ac:dyDescent="0.25">
      <c r="A1230" s="65">
        <f t="shared" si="134"/>
        <v>280</v>
      </c>
      <c r="B1230" s="46" t="s">
        <v>1714</v>
      </c>
      <c r="C1230" s="46">
        <v>171.2</v>
      </c>
      <c r="D1230" s="46"/>
      <c r="E1230" s="46"/>
      <c r="F1230" s="46">
        <f t="shared" si="131"/>
        <v>171.2</v>
      </c>
      <c r="G1230" s="45">
        <f t="shared" si="135"/>
        <v>7.741773506457232E-4</v>
      </c>
      <c r="H1230" s="254">
        <f t="shared" si="136"/>
        <v>3.4299153343008117</v>
      </c>
      <c r="I1230" s="43">
        <f t="shared" si="132"/>
        <v>0.7545813735461786</v>
      </c>
      <c r="J1230" s="43">
        <v>1.3820034349863406</v>
      </c>
      <c r="K1230" s="118">
        <v>4.359700596846515E-2</v>
      </c>
      <c r="L1230" s="45">
        <f t="shared" si="133"/>
        <v>3.2769259046739461E-2</v>
      </c>
    </row>
    <row r="1231" spans="1:12" x14ac:dyDescent="0.25">
      <c r="A1231" s="65">
        <f t="shared" si="134"/>
        <v>281</v>
      </c>
      <c r="B1231" s="46" t="s">
        <v>1715</v>
      </c>
      <c r="C1231" s="46">
        <v>246.6</v>
      </c>
      <c r="D1231" s="46">
        <v>31.9</v>
      </c>
      <c r="E1231" s="46"/>
      <c r="F1231" s="46">
        <f t="shared" si="131"/>
        <v>278.5</v>
      </c>
      <c r="G1231" s="45">
        <f t="shared" si="135"/>
        <v>1.259394813988516E-3</v>
      </c>
      <c r="H1231" s="254">
        <f t="shared" si="136"/>
        <v>5.5796227838947203</v>
      </c>
      <c r="I1231" s="43">
        <f t="shared" si="132"/>
        <v>1.2275170124568384</v>
      </c>
      <c r="J1231" s="43">
        <v>2.2481773168440187</v>
      </c>
      <c r="K1231" s="118">
        <v>7.0921531321364167E-2</v>
      </c>
      <c r="L1231" s="45">
        <f t="shared" si="133"/>
        <v>3.2769259046739468E-2</v>
      </c>
    </row>
    <row r="1232" spans="1:12" x14ac:dyDescent="0.25">
      <c r="A1232" s="65">
        <f t="shared" si="134"/>
        <v>282</v>
      </c>
      <c r="B1232" s="46" t="s">
        <v>1717</v>
      </c>
      <c r="C1232" s="46">
        <v>138.4</v>
      </c>
      <c r="D1232" s="46"/>
      <c r="E1232" s="46"/>
      <c r="F1232" s="46">
        <f t="shared" si="131"/>
        <v>138.4</v>
      </c>
      <c r="G1232" s="45">
        <f t="shared" si="135"/>
        <v>6.2585365262481367E-4</v>
      </c>
      <c r="H1232" s="254">
        <f t="shared" si="136"/>
        <v>2.7727820225889741</v>
      </c>
      <c r="I1232" s="43">
        <f t="shared" si="132"/>
        <v>0.61001204496957429</v>
      </c>
      <c r="J1232" s="43">
        <v>1.1172270759469016</v>
      </c>
      <c r="K1232" s="118">
        <v>3.5244308563291922E-2</v>
      </c>
      <c r="L1232" s="45">
        <f t="shared" si="133"/>
        <v>3.2769259046739468E-2</v>
      </c>
    </row>
    <row r="1233" spans="1:12" x14ac:dyDescent="0.25">
      <c r="A1233" s="65">
        <f t="shared" si="134"/>
        <v>283</v>
      </c>
      <c r="B1233" s="46" t="s">
        <v>1718</v>
      </c>
      <c r="C1233" s="46">
        <v>990.2</v>
      </c>
      <c r="D1233" s="46"/>
      <c r="E1233" s="46"/>
      <c r="F1233" s="46">
        <f t="shared" si="131"/>
        <v>990.2</v>
      </c>
      <c r="G1233" s="45">
        <f t="shared" si="135"/>
        <v>4.477747737204411E-3</v>
      </c>
      <c r="H1233" s="254">
        <f t="shared" si="136"/>
        <v>19.838213574910419</v>
      </c>
      <c r="I1233" s="43">
        <f t="shared" si="132"/>
        <v>4.3644069864802919</v>
      </c>
      <c r="J1233" s="43">
        <v>7.9933399610016052</v>
      </c>
      <c r="K1233" s="118">
        <v>0.25215978568910158</v>
      </c>
      <c r="L1233" s="45">
        <f t="shared" si="133"/>
        <v>3.2769259046739461E-2</v>
      </c>
    </row>
    <row r="1234" spans="1:12" x14ac:dyDescent="0.25">
      <c r="A1234" s="65">
        <f t="shared" si="134"/>
        <v>284</v>
      </c>
      <c r="B1234" s="46" t="s">
        <v>1719</v>
      </c>
      <c r="C1234" s="46">
        <v>184.5</v>
      </c>
      <c r="D1234" s="46"/>
      <c r="E1234" s="46"/>
      <c r="F1234" s="46">
        <f t="shared" si="131"/>
        <v>184.5</v>
      </c>
      <c r="G1234" s="45">
        <f t="shared" si="135"/>
        <v>8.3432080136761652E-4</v>
      </c>
      <c r="H1234" s="254">
        <f t="shared" si="136"/>
        <v>3.6963748783790877</v>
      </c>
      <c r="I1234" s="43">
        <f t="shared" si="132"/>
        <v>0.81320247324339934</v>
      </c>
      <c r="J1234" s="43">
        <v>1.4893670195968449</v>
      </c>
      <c r="K1234" s="118">
        <v>4.6983922904099418E-2</v>
      </c>
      <c r="L1234" s="45">
        <f t="shared" si="133"/>
        <v>3.2769259046739468E-2</v>
      </c>
    </row>
    <row r="1235" spans="1:12" x14ac:dyDescent="0.25">
      <c r="A1235" s="65">
        <f t="shared" si="134"/>
        <v>285</v>
      </c>
      <c r="B1235" s="46" t="s">
        <v>1726</v>
      </c>
      <c r="C1235" s="46">
        <v>96.2</v>
      </c>
      <c r="D1235" s="46"/>
      <c r="E1235" s="46"/>
      <c r="F1235" s="46">
        <f t="shared" si="131"/>
        <v>96.2</v>
      </c>
      <c r="G1235" s="45">
        <f t="shared" si="135"/>
        <v>4.3502255334181412E-4</v>
      </c>
      <c r="H1235" s="254">
        <f t="shared" si="136"/>
        <v>1.9273239203255732</v>
      </c>
      <c r="I1235" s="43">
        <f t="shared" si="132"/>
        <v>0.42401126247162613</v>
      </c>
      <c r="J1235" s="43">
        <v>0.77656968718274533</v>
      </c>
      <c r="K1235" s="118">
        <v>2.4497850316392216E-2</v>
      </c>
      <c r="L1235" s="45">
        <f t="shared" si="133"/>
        <v>3.2769259046739468E-2</v>
      </c>
    </row>
    <row r="1236" spans="1:12" x14ac:dyDescent="0.25">
      <c r="A1236" s="65">
        <f t="shared" si="134"/>
        <v>286</v>
      </c>
      <c r="B1236" s="46" t="s">
        <v>1727</v>
      </c>
      <c r="C1236" s="46">
        <v>150.80000000000001</v>
      </c>
      <c r="D1236" s="46"/>
      <c r="E1236" s="46"/>
      <c r="F1236" s="46">
        <f t="shared" si="131"/>
        <v>150.80000000000001</v>
      </c>
      <c r="G1236" s="45">
        <f t="shared" si="135"/>
        <v>6.8192724577906001E-4</v>
      </c>
      <c r="H1236" s="254">
        <f t="shared" si="136"/>
        <v>3.0212104696995472</v>
      </c>
      <c r="I1236" s="43">
        <f t="shared" si="132"/>
        <v>0.66466630333390042</v>
      </c>
      <c r="J1236" s="43">
        <v>1.2173254555837629</v>
      </c>
      <c r="K1236" s="118">
        <v>3.8402035631101318E-2</v>
      </c>
      <c r="L1236" s="45">
        <f t="shared" si="133"/>
        <v>3.2769259046739468E-2</v>
      </c>
    </row>
    <row r="1237" spans="1:12" x14ac:dyDescent="0.25">
      <c r="A1237" s="65">
        <f t="shared" si="134"/>
        <v>287</v>
      </c>
      <c r="B1237" s="46" t="s">
        <v>1733</v>
      </c>
      <c r="C1237" s="46">
        <v>301.02</v>
      </c>
      <c r="D1237" s="46"/>
      <c r="E1237" s="46"/>
      <c r="F1237" s="46">
        <f t="shared" si="131"/>
        <v>301.02</v>
      </c>
      <c r="G1237" s="45">
        <f t="shared" si="135"/>
        <v>1.3612316944589696E-3</v>
      </c>
      <c r="H1237" s="254">
        <f t="shared" si="136"/>
        <v>6.0308008991310187</v>
      </c>
      <c r="I1237" s="43">
        <f t="shared" si="132"/>
        <v>1.3267761978088242</v>
      </c>
      <c r="J1237" s="43">
        <v>2.4299688901845111</v>
      </c>
      <c r="K1237" s="118">
        <v>7.6656371125159925E-2</v>
      </c>
      <c r="L1237" s="45">
        <f t="shared" si="133"/>
        <v>3.2769259046739468E-2</v>
      </c>
    </row>
    <row r="1238" spans="1:12" x14ac:dyDescent="0.25">
      <c r="A1238" s="65">
        <f t="shared" si="134"/>
        <v>288</v>
      </c>
      <c r="B1238" s="46" t="s">
        <v>1734</v>
      </c>
      <c r="C1238" s="46">
        <v>725.3</v>
      </c>
      <c r="D1238" s="46"/>
      <c r="E1238" s="46"/>
      <c r="F1238" s="46">
        <f t="shared" si="131"/>
        <v>725.3</v>
      </c>
      <c r="G1238" s="45">
        <f t="shared" si="135"/>
        <v>3.2798529931270036E-3</v>
      </c>
      <c r="H1238" s="254">
        <f t="shared" si="136"/>
        <v>14.531060700749876</v>
      </c>
      <c r="I1238" s="43">
        <f t="shared" si="132"/>
        <v>3.1968333541649727</v>
      </c>
      <c r="J1238" s="43">
        <v>5.8549479637593045</v>
      </c>
      <c r="K1238" s="118">
        <v>0.18470156792598</v>
      </c>
      <c r="L1238" s="45">
        <f t="shared" si="133"/>
        <v>3.2769259046739468E-2</v>
      </c>
    </row>
    <row r="1239" spans="1:12" x14ac:dyDescent="0.25">
      <c r="A1239" s="65">
        <f t="shared" si="134"/>
        <v>289</v>
      </c>
      <c r="B1239" s="46" t="s">
        <v>1735</v>
      </c>
      <c r="C1239" s="46">
        <v>1494.6</v>
      </c>
      <c r="D1239" s="46">
        <v>88.8</v>
      </c>
      <c r="E1239" s="46"/>
      <c r="F1239" s="46">
        <f t="shared" si="131"/>
        <v>1583.3999999999999</v>
      </c>
      <c r="G1239" s="45">
        <f t="shared" si="135"/>
        <v>7.1602360806801288E-3</v>
      </c>
      <c r="H1239" s="254">
        <f t="shared" si="136"/>
        <v>31.722709931845241</v>
      </c>
      <c r="I1239" s="43">
        <f t="shared" si="132"/>
        <v>6.9789961850059532</v>
      </c>
      <c r="J1239" s="43">
        <v>12.781917283629507</v>
      </c>
      <c r="K1239" s="118">
        <v>0.40322137412656373</v>
      </c>
      <c r="L1239" s="45">
        <f t="shared" si="133"/>
        <v>3.2769259046739461E-2</v>
      </c>
    </row>
    <row r="1240" spans="1:12" x14ac:dyDescent="0.25">
      <c r="A1240" s="65">
        <f t="shared" si="134"/>
        <v>290</v>
      </c>
      <c r="B1240" s="46" t="s">
        <v>1736</v>
      </c>
      <c r="C1240" s="46">
        <v>1123</v>
      </c>
      <c r="D1240" s="46"/>
      <c r="E1240" s="46">
        <v>374</v>
      </c>
      <c r="F1240" s="46">
        <f t="shared" si="131"/>
        <v>1497</v>
      </c>
      <c r="G1240" s="45">
        <f t="shared" si="135"/>
        <v>6.769529754186026E-3</v>
      </c>
      <c r="H1240" s="254">
        <f t="shared" si="136"/>
        <v>29.991724622945767</v>
      </c>
      <c r="I1240" s="43">
        <f t="shared" si="132"/>
        <v>6.598179417048069</v>
      </c>
      <c r="J1240" s="43">
        <v>12.084457606159768</v>
      </c>
      <c r="K1240" s="118">
        <v>0.38121914681537578</v>
      </c>
      <c r="L1240" s="45">
        <f t="shared" si="133"/>
        <v>3.2769259046739468E-2</v>
      </c>
    </row>
    <row r="1241" spans="1:12" x14ac:dyDescent="0.25">
      <c r="A1241" s="65">
        <f t="shared" si="134"/>
        <v>291</v>
      </c>
      <c r="B1241" s="46" t="s">
        <v>1737</v>
      </c>
      <c r="C1241" s="46">
        <v>1486.2</v>
      </c>
      <c r="D1241" s="46"/>
      <c r="E1241" s="46"/>
      <c r="F1241" s="46">
        <f t="shared" si="131"/>
        <v>1486.2</v>
      </c>
      <c r="G1241" s="45">
        <f t="shared" si="135"/>
        <v>6.7206914633742634E-3</v>
      </c>
      <c r="H1241" s="254">
        <f t="shared" si="136"/>
        <v>29.775351459333333</v>
      </c>
      <c r="I1241" s="43">
        <f t="shared" si="132"/>
        <v>6.5505773210533329</v>
      </c>
      <c r="J1241" s="43">
        <v>11.997275146476051</v>
      </c>
      <c r="K1241" s="118">
        <v>0.37846886840147725</v>
      </c>
      <c r="L1241" s="45">
        <f t="shared" si="133"/>
        <v>3.2769259046739468E-2</v>
      </c>
    </row>
    <row r="1242" spans="1:12" x14ac:dyDescent="0.25">
      <c r="A1242" s="65">
        <f t="shared" si="134"/>
        <v>292</v>
      </c>
      <c r="B1242" s="46" t="s">
        <v>1738</v>
      </c>
      <c r="C1242" s="46">
        <v>2557.9</v>
      </c>
      <c r="D1242" s="46"/>
      <c r="E1242" s="46"/>
      <c r="F1242" s="46">
        <f t="shared" si="131"/>
        <v>2557.9</v>
      </c>
      <c r="G1242" s="45">
        <f t="shared" si="135"/>
        <v>1.1566987413648923E-2</v>
      </c>
      <c r="H1242" s="254">
        <f t="shared" si="136"/>
        <v>51.246381037430183</v>
      </c>
      <c r="I1242" s="43">
        <f t="shared" si="132"/>
        <v>11.27420382823464</v>
      </c>
      <c r="J1242" s="43">
        <v>20.648519780090897</v>
      </c>
      <c r="K1242" s="118">
        <v>0.65138306989916483</v>
      </c>
      <c r="L1242" s="45">
        <f t="shared" si="133"/>
        <v>3.2769259046739468E-2</v>
      </c>
    </row>
    <row r="1243" spans="1:12" x14ac:dyDescent="0.25">
      <c r="A1243" s="65">
        <f t="shared" si="134"/>
        <v>293</v>
      </c>
      <c r="B1243" s="46" t="s">
        <v>1739</v>
      </c>
      <c r="C1243" s="46">
        <v>2559.3000000000002</v>
      </c>
      <c r="D1243" s="46"/>
      <c r="E1243" s="46"/>
      <c r="F1243" s="46">
        <f t="shared" si="131"/>
        <v>2559.3000000000002</v>
      </c>
      <c r="G1243" s="45">
        <f t="shared" si="135"/>
        <v>1.1573318303198596E-2</v>
      </c>
      <c r="H1243" s="254">
        <f t="shared" si="136"/>
        <v>51.274429410491052</v>
      </c>
      <c r="I1243" s="43">
        <f t="shared" si="132"/>
        <v>11.280374470308031</v>
      </c>
      <c r="J1243" s="43">
        <v>20.659821210049895</v>
      </c>
      <c r="K1243" s="118">
        <v>0.65173958747133676</v>
      </c>
      <c r="L1243" s="45">
        <f t="shared" si="133"/>
        <v>3.2769259046739468E-2</v>
      </c>
    </row>
    <row r="1244" spans="1:12" x14ac:dyDescent="0.25">
      <c r="A1244" s="65">
        <f t="shared" si="134"/>
        <v>294</v>
      </c>
      <c r="B1244" s="46" t="s">
        <v>1740</v>
      </c>
      <c r="C1244" s="46">
        <v>1346.9</v>
      </c>
      <c r="D1244" s="46"/>
      <c r="E1244" s="46"/>
      <c r="F1244" s="46">
        <f t="shared" si="131"/>
        <v>1346.9</v>
      </c>
      <c r="G1244" s="45">
        <f t="shared" si="135"/>
        <v>6.090767953181803E-3</v>
      </c>
      <c r="H1244" s="254">
        <f t="shared" si="136"/>
        <v>26.984538339776659</v>
      </c>
      <c r="I1244" s="43">
        <f t="shared" si="132"/>
        <v>5.9365984347508647</v>
      </c>
      <c r="J1244" s="43">
        <v>10.872782865555505</v>
      </c>
      <c r="K1244" s="118">
        <v>0.34299536997036051</v>
      </c>
      <c r="L1244" s="45">
        <f t="shared" si="133"/>
        <v>3.2769259046739468E-2</v>
      </c>
    </row>
    <row r="1245" spans="1:12" x14ac:dyDescent="0.25">
      <c r="A1245" s="65">
        <f t="shared" si="134"/>
        <v>295</v>
      </c>
      <c r="B1245" s="46" t="s">
        <v>1741</v>
      </c>
      <c r="C1245" s="46">
        <v>2035.1</v>
      </c>
      <c r="D1245" s="46"/>
      <c r="E1245" s="46"/>
      <c r="F1245" s="46">
        <f t="shared" si="131"/>
        <v>2035.1</v>
      </c>
      <c r="G1245" s="45">
        <f t="shared" si="135"/>
        <v>9.2028523732424726E-3</v>
      </c>
      <c r="H1245" s="254">
        <f t="shared" si="136"/>
        <v>40.77231715441345</v>
      </c>
      <c r="I1245" s="43">
        <f t="shared" si="132"/>
        <v>8.9699097739709597</v>
      </c>
      <c r="J1245" s="43">
        <v>16.428242935401297</v>
      </c>
      <c r="K1245" s="118">
        <v>0.51824922223378167</v>
      </c>
      <c r="L1245" s="45">
        <f t="shared" si="133"/>
        <v>3.2769259046739468E-2</v>
      </c>
    </row>
    <row r="1246" spans="1:12" x14ac:dyDescent="0.25">
      <c r="A1246" s="65">
        <f t="shared" si="134"/>
        <v>296</v>
      </c>
      <c r="B1246" s="46" t="s">
        <v>1742</v>
      </c>
      <c r="C1246" s="46">
        <v>1523.5</v>
      </c>
      <c r="D1246" s="46"/>
      <c r="E1246" s="46"/>
      <c r="F1246" s="46">
        <f t="shared" si="131"/>
        <v>1523.5</v>
      </c>
      <c r="G1246" s="45">
        <f t="shared" si="135"/>
        <v>6.8893644492334077E-3</v>
      </c>
      <c r="H1246" s="254">
        <f t="shared" si="136"/>
        <v>30.522640255883687</v>
      </c>
      <c r="I1246" s="43">
        <f t="shared" si="132"/>
        <v>6.7149808562944111</v>
      </c>
      <c r="J1246" s="43">
        <v>12.298377530383704</v>
      </c>
      <c r="K1246" s="118">
        <v>0.38796751514577488</v>
      </c>
      <c r="L1246" s="45">
        <f t="shared" si="133"/>
        <v>3.2769259046739468E-2</v>
      </c>
    </row>
    <row r="1247" spans="1:12" x14ac:dyDescent="0.25">
      <c r="A1247" s="65">
        <f t="shared" si="134"/>
        <v>297</v>
      </c>
      <c r="B1247" s="46" t="s">
        <v>1743</v>
      </c>
      <c r="C1247" s="46">
        <v>2022.1</v>
      </c>
      <c r="D1247" s="46"/>
      <c r="E1247" s="46"/>
      <c r="F1247" s="46">
        <f t="shared" si="131"/>
        <v>2022.1</v>
      </c>
      <c r="G1247" s="45">
        <f t="shared" si="135"/>
        <v>9.1440655417097949E-3</v>
      </c>
      <c r="H1247" s="254">
        <f t="shared" si="136"/>
        <v>40.511867975991073</v>
      </c>
      <c r="I1247" s="43">
        <f t="shared" si="132"/>
        <v>8.912610954718037</v>
      </c>
      <c r="J1247" s="43">
        <v>16.323301085782006</v>
      </c>
      <c r="K1247" s="118">
        <v>0.51493870192075564</v>
      </c>
      <c r="L1247" s="45">
        <f t="shared" si="133"/>
        <v>3.2769259046739468E-2</v>
      </c>
    </row>
    <row r="1248" spans="1:12" x14ac:dyDescent="0.25">
      <c r="A1248" s="65">
        <f t="shared" si="134"/>
        <v>298</v>
      </c>
      <c r="B1248" s="46" t="s">
        <v>1744</v>
      </c>
      <c r="C1248" s="46">
        <v>147.19999999999999</v>
      </c>
      <c r="D1248" s="46"/>
      <c r="E1248" s="46"/>
      <c r="F1248" s="46">
        <f t="shared" si="131"/>
        <v>147.19999999999999</v>
      </c>
      <c r="G1248" s="45">
        <f t="shared" si="135"/>
        <v>6.6564781550847228E-4</v>
      </c>
      <c r="H1248" s="254">
        <f t="shared" si="136"/>
        <v>2.9490860818287352</v>
      </c>
      <c r="I1248" s="43">
        <f t="shared" si="132"/>
        <v>0.6487989380023218</v>
      </c>
      <c r="J1248" s="43">
        <v>1.1882646356891902</v>
      </c>
      <c r="K1248" s="118">
        <v>3.7485276159801809E-2</v>
      </c>
      <c r="L1248" s="45">
        <f t="shared" si="133"/>
        <v>3.2769259046739461E-2</v>
      </c>
    </row>
    <row r="1249" spans="1:12" x14ac:dyDescent="0.25">
      <c r="A1249" s="65">
        <f t="shared" si="134"/>
        <v>299</v>
      </c>
      <c r="B1249" s="46" t="s">
        <v>1745</v>
      </c>
      <c r="C1249" s="46">
        <v>1486.9</v>
      </c>
      <c r="D1249" s="46"/>
      <c r="E1249" s="46"/>
      <c r="F1249" s="46">
        <f t="shared" si="131"/>
        <v>1486.9</v>
      </c>
      <c r="G1249" s="45">
        <f t="shared" si="135"/>
        <v>6.7238569081491005E-3</v>
      </c>
      <c r="H1249" s="254">
        <f t="shared" si="136"/>
        <v>29.789375645863771</v>
      </c>
      <c r="I1249" s="43">
        <f t="shared" si="132"/>
        <v>6.5536626420900292</v>
      </c>
      <c r="J1249" s="43">
        <v>12.002925861455552</v>
      </c>
      <c r="K1249" s="118">
        <v>0.37864712718756327</v>
      </c>
      <c r="L1249" s="45">
        <f t="shared" si="133"/>
        <v>3.2769259046739468E-2</v>
      </c>
    </row>
    <row r="1250" spans="1:12" x14ac:dyDescent="0.25">
      <c r="A1250" s="65">
        <f t="shared" si="134"/>
        <v>300</v>
      </c>
      <c r="B1250" s="46" t="s">
        <v>1746</v>
      </c>
      <c r="C1250" s="46">
        <v>252.3</v>
      </c>
      <c r="D1250" s="46"/>
      <c r="E1250" s="46"/>
      <c r="F1250" s="46">
        <f t="shared" si="131"/>
        <v>252.3</v>
      </c>
      <c r="G1250" s="45">
        <f t="shared" si="135"/>
        <v>1.1409167381303503E-3</v>
      </c>
      <c r="H1250" s="254">
        <f t="shared" si="136"/>
        <v>5.0547175166127039</v>
      </c>
      <c r="I1250" s="43">
        <f t="shared" si="132"/>
        <v>1.1120378536547948</v>
      </c>
      <c r="J1250" s="43">
        <v>2.0366791276112957</v>
      </c>
      <c r="K1250" s="118">
        <v>6.4249559613573343E-2</v>
      </c>
      <c r="L1250" s="45">
        <f t="shared" si="133"/>
        <v>3.2769259046739461E-2</v>
      </c>
    </row>
    <row r="1251" spans="1:12" x14ac:dyDescent="0.25">
      <c r="A1251" s="65">
        <f t="shared" si="134"/>
        <v>301</v>
      </c>
      <c r="B1251" s="46" t="s">
        <v>1747</v>
      </c>
      <c r="C1251" s="46">
        <v>127.4</v>
      </c>
      <c r="D1251" s="46"/>
      <c r="E1251" s="46">
        <v>58.5</v>
      </c>
      <c r="F1251" s="46">
        <f t="shared" si="131"/>
        <v>185.9</v>
      </c>
      <c r="G1251" s="45">
        <f t="shared" si="135"/>
        <v>8.4065169091728951E-4</v>
      </c>
      <c r="H1251" s="254">
        <f t="shared" si="136"/>
        <v>3.7244232514399593</v>
      </c>
      <c r="I1251" s="43">
        <f t="shared" si="132"/>
        <v>0.81937311531679102</v>
      </c>
      <c r="J1251" s="43">
        <v>1.5006684495558456</v>
      </c>
      <c r="K1251" s="118">
        <v>4.734044047627145E-2</v>
      </c>
      <c r="L1251" s="45">
        <f t="shared" si="133"/>
        <v>3.2769259046739468E-2</v>
      </c>
    </row>
    <row r="1252" spans="1:12" x14ac:dyDescent="0.25">
      <c r="A1252" s="65">
        <f t="shared" si="134"/>
        <v>302</v>
      </c>
      <c r="B1252" s="46" t="s">
        <v>1748</v>
      </c>
      <c r="C1252" s="46">
        <v>148.4</v>
      </c>
      <c r="D1252" s="46"/>
      <c r="E1252" s="46"/>
      <c r="F1252" s="46">
        <f t="shared" si="131"/>
        <v>148.4</v>
      </c>
      <c r="G1252" s="45">
        <f t="shared" si="135"/>
        <v>6.7107429226533489E-4</v>
      </c>
      <c r="H1252" s="254">
        <f t="shared" si="136"/>
        <v>2.9731275444523395</v>
      </c>
      <c r="I1252" s="43">
        <f t="shared" si="132"/>
        <v>0.65408805977951467</v>
      </c>
      <c r="J1252" s="43">
        <v>1.1979515756540478</v>
      </c>
      <c r="K1252" s="118">
        <v>3.7790862650234978E-2</v>
      </c>
      <c r="L1252" s="45">
        <f t="shared" si="133"/>
        <v>3.2769259046739468E-2</v>
      </c>
    </row>
    <row r="1253" spans="1:12" x14ac:dyDescent="0.25">
      <c r="A1253" s="65">
        <f t="shared" si="134"/>
        <v>303</v>
      </c>
      <c r="B1253" s="46" t="s">
        <v>1749</v>
      </c>
      <c r="C1253" s="46">
        <v>166</v>
      </c>
      <c r="D1253" s="46"/>
      <c r="E1253" s="46"/>
      <c r="F1253" s="46">
        <f t="shared" si="131"/>
        <v>166</v>
      </c>
      <c r="G1253" s="45">
        <f t="shared" si="135"/>
        <v>7.5066261803265221E-4</v>
      </c>
      <c r="H1253" s="254">
        <f t="shared" si="136"/>
        <v>3.3257356629318622</v>
      </c>
      <c r="I1253" s="43">
        <f t="shared" si="132"/>
        <v>0.73166184584500971</v>
      </c>
      <c r="J1253" s="43">
        <v>1.3400266951386248</v>
      </c>
      <c r="K1253" s="118">
        <v>4.2272797843254759E-2</v>
      </c>
      <c r="L1253" s="45">
        <f t="shared" si="133"/>
        <v>3.2769259046739468E-2</v>
      </c>
    </row>
    <row r="1254" spans="1:12" x14ac:dyDescent="0.25">
      <c r="A1254" s="65">
        <f t="shared" si="134"/>
        <v>304</v>
      </c>
      <c r="B1254" s="46" t="s">
        <v>1750</v>
      </c>
      <c r="C1254" s="46">
        <v>1491.85</v>
      </c>
      <c r="D1254" s="46"/>
      <c r="E1254" s="46">
        <v>243</v>
      </c>
      <c r="F1254" s="46">
        <f t="shared" si="131"/>
        <v>1734.85</v>
      </c>
      <c r="G1254" s="45">
        <f t="shared" si="135"/>
        <v>7.8451026680358225E-3</v>
      </c>
      <c r="H1254" s="254">
        <f t="shared" si="136"/>
        <v>34.756942860465905</v>
      </c>
      <c r="I1254" s="43">
        <f t="shared" si="132"/>
        <v>7.6465274293024992</v>
      </c>
      <c r="J1254" s="43">
        <v>14.004489831694237</v>
      </c>
      <c r="K1254" s="118">
        <v>0.44178893577331635</v>
      </c>
      <c r="L1254" s="45">
        <f t="shared" si="133"/>
        <v>3.2769259046739468E-2</v>
      </c>
    </row>
    <row r="1255" spans="1:12" x14ac:dyDescent="0.25">
      <c r="A1255" s="65">
        <f t="shared" si="134"/>
        <v>305</v>
      </c>
      <c r="B1255" s="46" t="s">
        <v>1751</v>
      </c>
      <c r="C1255" s="46">
        <v>213.8</v>
      </c>
      <c r="D1255" s="46"/>
      <c r="E1255" s="46"/>
      <c r="F1255" s="46">
        <f t="shared" si="131"/>
        <v>213.8</v>
      </c>
      <c r="G1255" s="45">
        <f t="shared" si="135"/>
        <v>9.6681727551434368E-4</v>
      </c>
      <c r="H1255" s="254">
        <f t="shared" si="136"/>
        <v>4.2833872574387479</v>
      </c>
      <c r="I1255" s="43">
        <f t="shared" si="132"/>
        <v>0.9423451966365245</v>
      </c>
      <c r="J1255" s="43">
        <v>1.7258898037387831</v>
      </c>
      <c r="K1255" s="118">
        <v>5.4445326378842578E-2</v>
      </c>
      <c r="L1255" s="45">
        <f t="shared" si="133"/>
        <v>3.2769259046739461E-2</v>
      </c>
    </row>
    <row r="1256" spans="1:12" x14ac:dyDescent="0.25">
      <c r="A1256" s="65">
        <f t="shared" si="134"/>
        <v>306</v>
      </c>
      <c r="B1256" s="46" t="s">
        <v>1752</v>
      </c>
      <c r="C1256" s="46">
        <v>123.2</v>
      </c>
      <c r="D1256" s="46"/>
      <c r="E1256" s="46"/>
      <c r="F1256" s="46">
        <f t="shared" si="131"/>
        <v>123.2</v>
      </c>
      <c r="G1256" s="45">
        <f t="shared" si="135"/>
        <v>5.5711828037122147E-4</v>
      </c>
      <c r="H1256" s="254">
        <f t="shared" si="136"/>
        <v>2.4682568293566596</v>
      </c>
      <c r="I1256" s="43">
        <f t="shared" si="132"/>
        <v>0.54301650245846511</v>
      </c>
      <c r="J1256" s="43">
        <v>0.99452583639203973</v>
      </c>
      <c r="K1256" s="118">
        <v>3.1373546351138475E-2</v>
      </c>
      <c r="L1256" s="45">
        <f t="shared" si="133"/>
        <v>3.2769259046739475E-2</v>
      </c>
    </row>
    <row r="1257" spans="1:12" x14ac:dyDescent="0.25">
      <c r="A1257" s="65">
        <f t="shared" si="134"/>
        <v>307</v>
      </c>
      <c r="B1257" s="46" t="s">
        <v>250</v>
      </c>
      <c r="C1257" s="46">
        <v>120.6</v>
      </c>
      <c r="D1257" s="46"/>
      <c r="E1257" s="46"/>
      <c r="F1257" s="46">
        <f t="shared" si="131"/>
        <v>120.6</v>
      </c>
      <c r="G1257" s="45">
        <f t="shared" si="135"/>
        <v>5.4536091406468586E-4</v>
      </c>
      <c r="H1257" s="254">
        <f t="shared" si="136"/>
        <v>2.4161669936721841</v>
      </c>
      <c r="I1257" s="43">
        <f t="shared" si="132"/>
        <v>0.53155673860788055</v>
      </c>
      <c r="J1257" s="43">
        <v>0.97353746646818151</v>
      </c>
      <c r="K1257" s="118">
        <v>3.0711442288533276E-2</v>
      </c>
      <c r="L1257" s="45">
        <f t="shared" si="133"/>
        <v>3.2769259046739468E-2</v>
      </c>
    </row>
    <row r="1258" spans="1:12" x14ac:dyDescent="0.25">
      <c r="A1258" s="65">
        <f t="shared" si="134"/>
        <v>308</v>
      </c>
      <c r="B1258" s="46" t="s">
        <v>251</v>
      </c>
      <c r="C1258" s="46">
        <v>151.1</v>
      </c>
      <c r="D1258" s="46"/>
      <c r="E1258" s="46"/>
      <c r="F1258" s="46">
        <f t="shared" si="131"/>
        <v>151.1</v>
      </c>
      <c r="G1258" s="45">
        <f t="shared" si="135"/>
        <v>6.8328386496827552E-4</v>
      </c>
      <c r="H1258" s="254">
        <f t="shared" si="136"/>
        <v>3.0272208353554477</v>
      </c>
      <c r="I1258" s="43">
        <f t="shared" si="132"/>
        <v>0.66598858377819847</v>
      </c>
      <c r="J1258" s="43">
        <v>1.2197471905749773</v>
      </c>
      <c r="K1258" s="118">
        <v>3.8478432253709602E-2</v>
      </c>
      <c r="L1258" s="45">
        <f t="shared" si="133"/>
        <v>3.2769259046739468E-2</v>
      </c>
    </row>
    <row r="1259" spans="1:12" x14ac:dyDescent="0.25">
      <c r="A1259" s="65">
        <f t="shared" si="134"/>
        <v>309</v>
      </c>
      <c r="B1259" s="46" t="s">
        <v>252</v>
      </c>
      <c r="C1259" s="46">
        <v>96</v>
      </c>
      <c r="D1259" s="46"/>
      <c r="E1259" s="46"/>
      <c r="F1259" s="46">
        <f t="shared" si="131"/>
        <v>96</v>
      </c>
      <c r="G1259" s="45">
        <f t="shared" si="135"/>
        <v>4.3411814054900369E-4</v>
      </c>
      <c r="H1259" s="254">
        <f t="shared" si="136"/>
        <v>1.9233170098883059</v>
      </c>
      <c r="I1259" s="43">
        <f t="shared" si="132"/>
        <v>0.42312974217542731</v>
      </c>
      <c r="J1259" s="43">
        <v>0.7749551971886024</v>
      </c>
      <c r="K1259" s="118">
        <v>2.4446919234653353E-2</v>
      </c>
      <c r="L1259" s="45">
        <f t="shared" si="133"/>
        <v>3.2769259046739475E-2</v>
      </c>
    </row>
    <row r="1260" spans="1:12" x14ac:dyDescent="0.25">
      <c r="A1260" s="65">
        <f t="shared" si="134"/>
        <v>310</v>
      </c>
      <c r="B1260" s="46" t="s">
        <v>253</v>
      </c>
      <c r="C1260" s="46">
        <v>145.9</v>
      </c>
      <c r="D1260" s="46"/>
      <c r="E1260" s="46"/>
      <c r="F1260" s="46">
        <f t="shared" si="131"/>
        <v>145.9</v>
      </c>
      <c r="G1260" s="45">
        <f t="shared" si="135"/>
        <v>6.5976913235520464E-4</v>
      </c>
      <c r="H1260" s="254">
        <f t="shared" si="136"/>
        <v>2.9230411639864986</v>
      </c>
      <c r="I1260" s="43">
        <f t="shared" si="132"/>
        <v>0.64306905607702969</v>
      </c>
      <c r="J1260" s="43">
        <v>1.1777704507272615</v>
      </c>
      <c r="K1260" s="118">
        <v>3.7154224128499211E-2</v>
      </c>
      <c r="L1260" s="45">
        <f t="shared" si="133"/>
        <v>3.2769259046739468E-2</v>
      </c>
    </row>
    <row r="1261" spans="1:12" x14ac:dyDescent="0.25">
      <c r="A1261" s="65">
        <f t="shared" si="134"/>
        <v>311</v>
      </c>
      <c r="B1261" s="46" t="s">
        <v>254</v>
      </c>
      <c r="C1261" s="46">
        <v>184.6</v>
      </c>
      <c r="D1261" s="46"/>
      <c r="E1261" s="46"/>
      <c r="F1261" s="46">
        <f t="shared" si="131"/>
        <v>184.6</v>
      </c>
      <c r="G1261" s="45">
        <f t="shared" si="135"/>
        <v>8.3477300776402166E-4</v>
      </c>
      <c r="H1261" s="254">
        <f t="shared" si="136"/>
        <v>3.6983783335977214</v>
      </c>
      <c r="I1261" s="43">
        <f t="shared" si="132"/>
        <v>0.81364323339149869</v>
      </c>
      <c r="J1261" s="43">
        <v>1.4901742645939167</v>
      </c>
      <c r="K1261" s="118">
        <v>4.7009388444968853E-2</v>
      </c>
      <c r="L1261" s="45">
        <f t="shared" si="133"/>
        <v>3.2769259046739468E-2</v>
      </c>
    </row>
    <row r="1262" spans="1:12" x14ac:dyDescent="0.25">
      <c r="A1262" s="65">
        <f t="shared" si="134"/>
        <v>312</v>
      </c>
      <c r="B1262" s="46" t="s">
        <v>255</v>
      </c>
      <c r="C1262" s="46">
        <v>185.1</v>
      </c>
      <c r="D1262" s="46"/>
      <c r="E1262" s="46"/>
      <c r="F1262" s="46">
        <f t="shared" si="131"/>
        <v>185.1</v>
      </c>
      <c r="G1262" s="45">
        <f t="shared" si="135"/>
        <v>8.3703403974604766E-4</v>
      </c>
      <c r="H1262" s="254">
        <f t="shared" si="136"/>
        <v>3.7083956096908892</v>
      </c>
      <c r="I1262" s="43">
        <f t="shared" si="132"/>
        <v>0.81584703413199566</v>
      </c>
      <c r="J1262" s="43">
        <v>1.4942104895792738</v>
      </c>
      <c r="K1262" s="118">
        <v>4.7136716149315999E-2</v>
      </c>
      <c r="L1262" s="45">
        <f t="shared" si="133"/>
        <v>3.2769259046739461E-2</v>
      </c>
    </row>
    <row r="1263" spans="1:12" x14ac:dyDescent="0.25">
      <c r="A1263" s="65">
        <f t="shared" si="134"/>
        <v>313</v>
      </c>
      <c r="B1263" s="46" t="s">
        <v>256</v>
      </c>
      <c r="C1263" s="46">
        <v>190.2</v>
      </c>
      <c r="D1263" s="46"/>
      <c r="E1263" s="46"/>
      <c r="F1263" s="46">
        <f t="shared" ref="F1263:F1293" si="137">C1263+D1263+E1263</f>
        <v>190.2</v>
      </c>
      <c r="G1263" s="45">
        <f t="shared" si="135"/>
        <v>8.6009656596271352E-4</v>
      </c>
      <c r="H1263" s="254">
        <f t="shared" si="136"/>
        <v>3.8105718258412056</v>
      </c>
      <c r="I1263" s="43">
        <f t="shared" si="132"/>
        <v>0.83832580168506521</v>
      </c>
      <c r="J1263" s="43">
        <v>1.5353799844299183</v>
      </c>
      <c r="K1263" s="118">
        <v>4.8435458733656955E-2</v>
      </c>
      <c r="L1263" s="45">
        <f t="shared" si="133"/>
        <v>3.2769259046739461E-2</v>
      </c>
    </row>
    <row r="1264" spans="1:12" x14ac:dyDescent="0.25">
      <c r="A1264" s="65">
        <f t="shared" si="134"/>
        <v>314</v>
      </c>
      <c r="B1264" s="46" t="s">
        <v>257</v>
      </c>
      <c r="C1264" s="46">
        <v>90</v>
      </c>
      <c r="D1264" s="46"/>
      <c r="E1264" s="46"/>
      <c r="F1264" s="46">
        <f t="shared" si="137"/>
        <v>90</v>
      </c>
      <c r="G1264" s="45">
        <f t="shared" si="135"/>
        <v>4.0698575676469096E-4</v>
      </c>
      <c r="H1264" s="254">
        <f t="shared" si="136"/>
        <v>1.8031096967702867</v>
      </c>
      <c r="I1264" s="43">
        <f t="shared" ref="I1264:I1308" si="138">H1264*0.22</f>
        <v>0.39668413328946306</v>
      </c>
      <c r="J1264" s="43">
        <v>0.72652049736431479</v>
      </c>
      <c r="K1264" s="118">
        <v>2.2918986782487518E-2</v>
      </c>
      <c r="L1264" s="45">
        <f t="shared" si="133"/>
        <v>3.2769259046739468E-2</v>
      </c>
    </row>
    <row r="1265" spans="1:12" x14ac:dyDescent="0.25">
      <c r="A1265" s="65">
        <f t="shared" si="134"/>
        <v>315</v>
      </c>
      <c r="B1265" s="46" t="s">
        <v>258</v>
      </c>
      <c r="C1265" s="46">
        <v>113.2</v>
      </c>
      <c r="D1265" s="46"/>
      <c r="E1265" s="46"/>
      <c r="F1265" s="46">
        <f t="shared" si="137"/>
        <v>113.2</v>
      </c>
      <c r="G1265" s="45">
        <f t="shared" si="135"/>
        <v>5.1189764073070025E-4</v>
      </c>
      <c r="H1265" s="254">
        <f t="shared" si="136"/>
        <v>2.2679113074932942</v>
      </c>
      <c r="I1265" s="43">
        <f t="shared" si="138"/>
        <v>0.49894048764852472</v>
      </c>
      <c r="J1265" s="43">
        <v>0.91380133668489361</v>
      </c>
      <c r="K1265" s="118">
        <v>2.8826992264195411E-2</v>
      </c>
      <c r="L1265" s="45">
        <f t="shared" ref="L1265:L1309" si="139">(H1265+I1265+J1265+K1265)/F1265</f>
        <v>3.2769259046739468E-2</v>
      </c>
    </row>
    <row r="1266" spans="1:12" x14ac:dyDescent="0.25">
      <c r="A1266" s="65">
        <f t="shared" si="134"/>
        <v>316</v>
      </c>
      <c r="B1266" s="46" t="s">
        <v>259</v>
      </c>
      <c r="C1266" s="46">
        <v>125.7</v>
      </c>
      <c r="D1266" s="46"/>
      <c r="E1266" s="46"/>
      <c r="F1266" s="46">
        <f t="shared" si="137"/>
        <v>125.7</v>
      </c>
      <c r="G1266" s="45">
        <f t="shared" si="135"/>
        <v>5.6842344028135172E-4</v>
      </c>
      <c r="H1266" s="254">
        <f t="shared" si="136"/>
        <v>2.5183432098225005</v>
      </c>
      <c r="I1266" s="43">
        <f t="shared" si="138"/>
        <v>0.5540355061609501</v>
      </c>
      <c r="J1266" s="43">
        <v>1.014706961318826</v>
      </c>
      <c r="K1266" s="118">
        <v>3.2010184872874235E-2</v>
      </c>
      <c r="L1266" s="45">
        <f t="shared" si="139"/>
        <v>3.2769259046739461E-2</v>
      </c>
    </row>
    <row r="1267" spans="1:12" x14ac:dyDescent="0.25">
      <c r="A1267" s="65">
        <f t="shared" si="134"/>
        <v>317</v>
      </c>
      <c r="B1267" s="46" t="s">
        <v>260</v>
      </c>
      <c r="C1267" s="46">
        <v>385.4</v>
      </c>
      <c r="D1267" s="46"/>
      <c r="E1267" s="46"/>
      <c r="F1267" s="46">
        <f t="shared" si="137"/>
        <v>385.4</v>
      </c>
      <c r="G1267" s="45">
        <f t="shared" si="135"/>
        <v>1.7428034517456875E-3</v>
      </c>
      <c r="H1267" s="254">
        <f t="shared" si="136"/>
        <v>7.7213164126140938</v>
      </c>
      <c r="I1267" s="43">
        <f t="shared" si="138"/>
        <v>1.6986896107751006</v>
      </c>
      <c r="J1267" s="43">
        <v>3.1111222187134095</v>
      </c>
      <c r="K1267" s="118">
        <v>9.8144194510785432E-2</v>
      </c>
      <c r="L1267" s="45">
        <f t="shared" si="139"/>
        <v>3.2769259046739468E-2</v>
      </c>
    </row>
    <row r="1268" spans="1:12" x14ac:dyDescent="0.25">
      <c r="A1268" s="65">
        <f t="shared" si="134"/>
        <v>318</v>
      </c>
      <c r="B1268" s="46" t="s">
        <v>261</v>
      </c>
      <c r="C1268" s="46">
        <v>133.4</v>
      </c>
      <c r="D1268" s="46"/>
      <c r="E1268" s="46"/>
      <c r="F1268" s="46">
        <f t="shared" si="137"/>
        <v>133.4</v>
      </c>
      <c r="G1268" s="45">
        <f t="shared" si="135"/>
        <v>6.0324333280455306E-4</v>
      </c>
      <c r="H1268" s="254">
        <f t="shared" si="136"/>
        <v>2.6726092616572918</v>
      </c>
      <c r="I1268" s="43">
        <f t="shared" si="138"/>
        <v>0.5879740375646042</v>
      </c>
      <c r="J1268" s="43">
        <v>1.0768648260933287</v>
      </c>
      <c r="K1268" s="118">
        <v>3.3971031519820394E-2</v>
      </c>
      <c r="L1268" s="45">
        <f t="shared" si="139"/>
        <v>3.2769259046739475E-2</v>
      </c>
    </row>
    <row r="1269" spans="1:12" x14ac:dyDescent="0.25">
      <c r="A1269" s="65">
        <f t="shared" ref="A1269:A1279" si="140">A1268+1</f>
        <v>319</v>
      </c>
      <c r="B1269" s="46" t="s">
        <v>262</v>
      </c>
      <c r="C1269" s="46">
        <v>197.2</v>
      </c>
      <c r="D1269" s="46"/>
      <c r="E1269" s="46"/>
      <c r="F1269" s="46">
        <f t="shared" si="137"/>
        <v>197.2</v>
      </c>
      <c r="G1269" s="45">
        <f t="shared" si="135"/>
        <v>8.9175101371107837E-4</v>
      </c>
      <c r="H1269" s="254">
        <f t="shared" si="136"/>
        <v>3.9508136911455614</v>
      </c>
      <c r="I1269" s="43">
        <f t="shared" si="138"/>
        <v>0.86917901205202353</v>
      </c>
      <c r="J1269" s="43">
        <v>1.5918871342249206</v>
      </c>
      <c r="K1269" s="118">
        <v>5.0218046594517098E-2</v>
      </c>
      <c r="L1269" s="45">
        <f t="shared" si="139"/>
        <v>3.2769259046739468E-2</v>
      </c>
    </row>
    <row r="1270" spans="1:12" x14ac:dyDescent="0.25">
      <c r="A1270" s="65">
        <f t="shared" si="140"/>
        <v>320</v>
      </c>
      <c r="B1270" s="46" t="s">
        <v>263</v>
      </c>
      <c r="C1270" s="46">
        <v>752.2</v>
      </c>
      <c r="D1270" s="46"/>
      <c r="E1270" s="46">
        <v>270.8</v>
      </c>
      <c r="F1270" s="46">
        <f t="shared" si="137"/>
        <v>1023</v>
      </c>
      <c r="G1270" s="45">
        <f t="shared" si="135"/>
        <v>4.6260714352253209E-3</v>
      </c>
      <c r="H1270" s="254">
        <f t="shared" si="136"/>
        <v>20.495346886622261</v>
      </c>
      <c r="I1270" s="43">
        <f t="shared" si="138"/>
        <v>4.5089763150568976</v>
      </c>
      <c r="J1270" s="43">
        <v>8.2581163200410437</v>
      </c>
      <c r="K1270" s="118">
        <v>0.26051248309427477</v>
      </c>
      <c r="L1270" s="45">
        <f t="shared" si="139"/>
        <v>3.2769259046739468E-2</v>
      </c>
    </row>
    <row r="1271" spans="1:12" x14ac:dyDescent="0.25">
      <c r="A1271" s="65">
        <f t="shared" si="140"/>
        <v>321</v>
      </c>
      <c r="B1271" s="46" t="s">
        <v>264</v>
      </c>
      <c r="C1271" s="46">
        <v>41.8</v>
      </c>
      <c r="D1271" s="46"/>
      <c r="E1271" s="46"/>
      <c r="F1271" s="46">
        <f t="shared" si="137"/>
        <v>41.8</v>
      </c>
      <c r="G1271" s="45">
        <f t="shared" ref="G1271:G1307" si="141">1/$F$1309*F1271</f>
        <v>1.8902227369737868E-4</v>
      </c>
      <c r="H1271" s="254">
        <f t="shared" si="136"/>
        <v>0.8374442813888664</v>
      </c>
      <c r="I1271" s="43">
        <f t="shared" si="138"/>
        <v>0.18423774190555062</v>
      </c>
      <c r="J1271" s="43">
        <v>0.3374284087758706</v>
      </c>
      <c r="K1271" s="118">
        <v>1.064459608342198E-2</v>
      </c>
      <c r="L1271" s="45">
        <f t="shared" si="139"/>
        <v>3.2769259046739468E-2</v>
      </c>
    </row>
    <row r="1272" spans="1:12" x14ac:dyDescent="0.25">
      <c r="A1272" s="65">
        <f t="shared" si="140"/>
        <v>322</v>
      </c>
      <c r="B1272" s="46" t="s">
        <v>265</v>
      </c>
      <c r="C1272" s="46">
        <v>144.19999999999999</v>
      </c>
      <c r="D1272" s="46"/>
      <c r="E1272" s="46"/>
      <c r="F1272" s="46">
        <f t="shared" si="137"/>
        <v>144.19999999999999</v>
      </c>
      <c r="G1272" s="45">
        <f t="shared" si="141"/>
        <v>6.5208162361631591E-4</v>
      </c>
      <c r="H1272" s="254">
        <f t="shared" ref="H1272:H1308" si="142">G1272*4430.4</f>
        <v>2.8889824252697256</v>
      </c>
      <c r="I1272" s="43">
        <f t="shared" si="138"/>
        <v>0.63557613355933962</v>
      </c>
      <c r="J1272" s="43">
        <v>1.1640472857770463</v>
      </c>
      <c r="K1272" s="118">
        <v>3.6721309933718894E-2</v>
      </c>
      <c r="L1272" s="45">
        <f t="shared" si="139"/>
        <v>3.2769259046739461E-2</v>
      </c>
    </row>
    <row r="1273" spans="1:12" x14ac:dyDescent="0.25">
      <c r="A1273" s="65">
        <f t="shared" si="140"/>
        <v>323</v>
      </c>
      <c r="B1273" s="46" t="s">
        <v>266</v>
      </c>
      <c r="C1273" s="46">
        <v>378.5</v>
      </c>
      <c r="D1273" s="46"/>
      <c r="E1273" s="46"/>
      <c r="F1273" s="46">
        <f t="shared" si="137"/>
        <v>378.5</v>
      </c>
      <c r="G1273" s="45">
        <f t="shared" si="141"/>
        <v>1.7116012103937281E-3</v>
      </c>
      <c r="H1273" s="254">
        <f t="shared" si="142"/>
        <v>7.5830780025283726</v>
      </c>
      <c r="I1273" s="43">
        <f t="shared" si="138"/>
        <v>1.6682771605562421</v>
      </c>
      <c r="J1273" s="43">
        <v>3.055422313915479</v>
      </c>
      <c r="K1273" s="118">
        <v>9.6387072190794745E-2</v>
      </c>
      <c r="L1273" s="45">
        <f t="shared" si="139"/>
        <v>3.2769259046739468E-2</v>
      </c>
    </row>
    <row r="1274" spans="1:12" x14ac:dyDescent="0.25">
      <c r="A1274" s="65">
        <f t="shared" si="140"/>
        <v>324</v>
      </c>
      <c r="B1274" s="46" t="s">
        <v>267</v>
      </c>
      <c r="C1274" s="46">
        <v>145.9</v>
      </c>
      <c r="D1274" s="46"/>
      <c r="E1274" s="46"/>
      <c r="F1274" s="46">
        <f t="shared" si="137"/>
        <v>145.9</v>
      </c>
      <c r="G1274" s="45">
        <f t="shared" si="141"/>
        <v>6.5976913235520464E-4</v>
      </c>
      <c r="H1274" s="254">
        <f t="shared" si="142"/>
        <v>2.9230411639864986</v>
      </c>
      <c r="I1274" s="43">
        <f t="shared" si="138"/>
        <v>0.64306905607702969</v>
      </c>
      <c r="J1274" s="43">
        <v>1.1777704507272615</v>
      </c>
      <c r="K1274" s="118">
        <v>3.7154224128499211E-2</v>
      </c>
      <c r="L1274" s="45">
        <f t="shared" si="139"/>
        <v>3.2769259046739468E-2</v>
      </c>
    </row>
    <row r="1275" spans="1:12" x14ac:dyDescent="0.25">
      <c r="A1275" s="65">
        <f t="shared" si="140"/>
        <v>325</v>
      </c>
      <c r="B1275" s="46" t="s">
        <v>273</v>
      </c>
      <c r="C1275" s="46">
        <v>126.6</v>
      </c>
      <c r="D1275" s="46"/>
      <c r="E1275" s="46"/>
      <c r="F1275" s="46">
        <f t="shared" si="137"/>
        <v>126.6</v>
      </c>
      <c r="G1275" s="45">
        <f t="shared" si="141"/>
        <v>5.7249329784899859E-4</v>
      </c>
      <c r="H1275" s="254">
        <f t="shared" si="142"/>
        <v>2.5363743067902034</v>
      </c>
      <c r="I1275" s="43">
        <f t="shared" si="138"/>
        <v>0.5580023474938447</v>
      </c>
      <c r="J1275" s="43">
        <v>1.0219721662924692</v>
      </c>
      <c r="K1275" s="118">
        <v>3.2239374740699114E-2</v>
      </c>
      <c r="L1275" s="45">
        <f t="shared" si="139"/>
        <v>3.2769259046739468E-2</v>
      </c>
    </row>
    <row r="1276" spans="1:12" x14ac:dyDescent="0.25">
      <c r="A1276" s="65">
        <f t="shared" si="140"/>
        <v>326</v>
      </c>
      <c r="B1276" s="46" t="s">
        <v>274</v>
      </c>
      <c r="C1276" s="46">
        <v>251.9</v>
      </c>
      <c r="D1276" s="46"/>
      <c r="E1276" s="46"/>
      <c r="F1276" s="46">
        <f t="shared" si="137"/>
        <v>251.9</v>
      </c>
      <c r="G1276" s="45">
        <f t="shared" si="141"/>
        <v>1.1391079125447295E-3</v>
      </c>
      <c r="H1276" s="254">
        <f t="shared" si="142"/>
        <v>5.0467036957381692</v>
      </c>
      <c r="I1276" s="43">
        <f t="shared" si="138"/>
        <v>1.1102748130623972</v>
      </c>
      <c r="J1276" s="43">
        <v>2.03345014762301</v>
      </c>
      <c r="K1276" s="118">
        <v>6.4147697450095617E-2</v>
      </c>
      <c r="L1276" s="45">
        <f t="shared" si="139"/>
        <v>3.2769259046739475E-2</v>
      </c>
    </row>
    <row r="1277" spans="1:12" x14ac:dyDescent="0.25">
      <c r="A1277" s="65">
        <f t="shared" si="140"/>
        <v>327</v>
      </c>
      <c r="B1277" s="46" t="s">
        <v>275</v>
      </c>
      <c r="C1277" s="46">
        <v>200.4</v>
      </c>
      <c r="D1277" s="46"/>
      <c r="E1277" s="46"/>
      <c r="F1277" s="46">
        <f t="shared" si="137"/>
        <v>200.4</v>
      </c>
      <c r="G1277" s="45">
        <f t="shared" si="141"/>
        <v>9.0622161839604522E-4</v>
      </c>
      <c r="H1277" s="254">
        <f t="shared" si="142"/>
        <v>4.0149242581418383</v>
      </c>
      <c r="I1277" s="43">
        <f t="shared" si="138"/>
        <v>0.88328333679120441</v>
      </c>
      <c r="J1277" s="43">
        <v>1.6177189741312075</v>
      </c>
      <c r="K1277" s="118">
        <v>5.1032943902338881E-2</v>
      </c>
      <c r="L1277" s="45">
        <f t="shared" si="139"/>
        <v>3.2769259046739468E-2</v>
      </c>
    </row>
    <row r="1278" spans="1:12" x14ac:dyDescent="0.25">
      <c r="A1278" s="65">
        <f t="shared" si="140"/>
        <v>328</v>
      </c>
      <c r="B1278" s="46" t="s">
        <v>276</v>
      </c>
      <c r="C1278" s="46">
        <v>142.6</v>
      </c>
      <c r="D1278" s="46"/>
      <c r="E1278" s="46"/>
      <c r="F1278" s="46">
        <f t="shared" si="137"/>
        <v>142.6</v>
      </c>
      <c r="G1278" s="45">
        <f t="shared" si="141"/>
        <v>6.4484632127383254E-4</v>
      </c>
      <c r="H1278" s="254">
        <f t="shared" si="142"/>
        <v>2.8569271417715876</v>
      </c>
      <c r="I1278" s="43">
        <f t="shared" si="138"/>
        <v>0.62852397118974923</v>
      </c>
      <c r="J1278" s="43">
        <v>1.1511313658239031</v>
      </c>
      <c r="K1278" s="118">
        <v>3.6313861279808006E-2</v>
      </c>
      <c r="L1278" s="45">
        <f t="shared" si="139"/>
        <v>3.2769259046739468E-2</v>
      </c>
    </row>
    <row r="1279" spans="1:12" x14ac:dyDescent="0.25">
      <c r="A1279" s="65">
        <f t="shared" si="140"/>
        <v>329</v>
      </c>
      <c r="B1279" s="46" t="s">
        <v>277</v>
      </c>
      <c r="C1279" s="46">
        <v>276.5</v>
      </c>
      <c r="D1279" s="46"/>
      <c r="E1279" s="46"/>
      <c r="F1279" s="46">
        <f t="shared" si="137"/>
        <v>276.5</v>
      </c>
      <c r="G1279" s="45">
        <f t="shared" si="141"/>
        <v>1.2503506860604117E-3</v>
      </c>
      <c r="H1279" s="254">
        <f t="shared" si="142"/>
        <v>5.5395536795220472</v>
      </c>
      <c r="I1279" s="43">
        <f t="shared" si="138"/>
        <v>1.2187018094948503</v>
      </c>
      <c r="J1279" s="43">
        <v>2.2320324169025891</v>
      </c>
      <c r="K1279" s="118">
        <v>7.0412220503975539E-2</v>
      </c>
      <c r="L1279" s="45">
        <f t="shared" si="139"/>
        <v>3.2769259046739468E-2</v>
      </c>
    </row>
    <row r="1280" spans="1:12" x14ac:dyDescent="0.25">
      <c r="A1280" s="65">
        <f t="shared" ref="A1280:A1308" si="143">A1279+1</f>
        <v>330</v>
      </c>
      <c r="B1280" s="46" t="s">
        <v>278</v>
      </c>
      <c r="C1280" s="46">
        <v>214.3</v>
      </c>
      <c r="D1280" s="46"/>
      <c r="E1280" s="46"/>
      <c r="F1280" s="46">
        <f t="shared" si="137"/>
        <v>214.3</v>
      </c>
      <c r="G1280" s="45">
        <f t="shared" si="141"/>
        <v>9.6907830749636979E-4</v>
      </c>
      <c r="H1280" s="254">
        <f t="shared" si="142"/>
        <v>4.2934045335319162</v>
      </c>
      <c r="I1280" s="43">
        <f t="shared" si="138"/>
        <v>0.94454899737702158</v>
      </c>
      <c r="J1280" s="43">
        <v>1.7299260287241405</v>
      </c>
      <c r="K1280" s="118">
        <v>5.4572654083189724E-2</v>
      </c>
      <c r="L1280" s="45">
        <f t="shared" si="139"/>
        <v>3.2769259046739461E-2</v>
      </c>
    </row>
    <row r="1281" spans="1:12" x14ac:dyDescent="0.25">
      <c r="A1281" s="65">
        <f t="shared" si="143"/>
        <v>331</v>
      </c>
      <c r="B1281" s="46" t="s">
        <v>279</v>
      </c>
      <c r="C1281" s="46">
        <v>219.5</v>
      </c>
      <c r="D1281" s="46"/>
      <c r="E1281" s="46"/>
      <c r="F1281" s="46">
        <f t="shared" si="137"/>
        <v>219.5</v>
      </c>
      <c r="G1281" s="45">
        <f t="shared" si="141"/>
        <v>9.9259304010944067E-4</v>
      </c>
      <c r="H1281" s="254">
        <f t="shared" si="142"/>
        <v>4.3975842049008653</v>
      </c>
      <c r="I1281" s="43">
        <f t="shared" si="138"/>
        <v>0.96746852507819037</v>
      </c>
      <c r="J1281" s="43">
        <v>1.7719027685718562</v>
      </c>
      <c r="K1281" s="118">
        <v>5.5896862208400115E-2</v>
      </c>
      <c r="L1281" s="45">
        <f t="shared" si="139"/>
        <v>3.2769259046739461E-2</v>
      </c>
    </row>
    <row r="1282" spans="1:12" x14ac:dyDescent="0.25">
      <c r="A1282" s="65">
        <f t="shared" si="143"/>
        <v>332</v>
      </c>
      <c r="B1282" s="46" t="s">
        <v>280</v>
      </c>
      <c r="C1282" s="46">
        <v>139.69999999999999</v>
      </c>
      <c r="D1282" s="46"/>
      <c r="E1282" s="46"/>
      <c r="F1282" s="46">
        <f t="shared" si="137"/>
        <v>139.69999999999999</v>
      </c>
      <c r="G1282" s="45">
        <f t="shared" si="141"/>
        <v>6.3173233577808131E-4</v>
      </c>
      <c r="H1282" s="254">
        <f t="shared" si="142"/>
        <v>2.7988269404312112</v>
      </c>
      <c r="I1282" s="43">
        <f t="shared" si="138"/>
        <v>0.61574192689486651</v>
      </c>
      <c r="J1282" s="43">
        <v>1.1277212609088307</v>
      </c>
      <c r="K1282" s="118">
        <v>3.5575360594594513E-2</v>
      </c>
      <c r="L1282" s="45">
        <f t="shared" si="139"/>
        <v>3.2769259046739468E-2</v>
      </c>
    </row>
    <row r="1283" spans="1:12" x14ac:dyDescent="0.25">
      <c r="A1283" s="65">
        <f t="shared" si="143"/>
        <v>333</v>
      </c>
      <c r="B1283" s="46" t="s">
        <v>281</v>
      </c>
      <c r="C1283" s="46">
        <v>207.5</v>
      </c>
      <c r="D1283" s="46"/>
      <c r="E1283" s="46"/>
      <c r="F1283" s="46">
        <f t="shared" si="137"/>
        <v>207.5</v>
      </c>
      <c r="G1283" s="45">
        <f t="shared" si="141"/>
        <v>9.3832827254081521E-4</v>
      </c>
      <c r="H1283" s="254">
        <f t="shared" si="142"/>
        <v>4.1571695786648277</v>
      </c>
      <c r="I1283" s="43">
        <f t="shared" si="138"/>
        <v>0.91457730730626208</v>
      </c>
      <c r="J1283" s="43">
        <v>1.675033368923281</v>
      </c>
      <c r="K1283" s="118">
        <v>5.2840997304068452E-2</v>
      </c>
      <c r="L1283" s="45">
        <f t="shared" si="139"/>
        <v>3.2769259046739468E-2</v>
      </c>
    </row>
    <row r="1284" spans="1:12" x14ac:dyDescent="0.25">
      <c r="A1284" s="65">
        <f t="shared" si="143"/>
        <v>334</v>
      </c>
      <c r="B1284" s="46" t="s">
        <v>282</v>
      </c>
      <c r="C1284" s="46">
        <v>1523.2</v>
      </c>
      <c r="D1284" s="46"/>
      <c r="E1284" s="46"/>
      <c r="F1284" s="46">
        <f t="shared" si="137"/>
        <v>1523.2</v>
      </c>
      <c r="G1284" s="45">
        <f t="shared" si="141"/>
        <v>6.888007830044192E-3</v>
      </c>
      <c r="H1284" s="254">
        <f t="shared" si="142"/>
        <v>30.516629890227787</v>
      </c>
      <c r="I1284" s="43">
        <f t="shared" si="138"/>
        <v>6.7136585758501131</v>
      </c>
      <c r="J1284" s="43">
        <v>12.295955795392491</v>
      </c>
      <c r="K1284" s="118">
        <v>0.38789111852316654</v>
      </c>
      <c r="L1284" s="45">
        <f t="shared" si="139"/>
        <v>3.2769259046739468E-2</v>
      </c>
    </row>
    <row r="1285" spans="1:12" x14ac:dyDescent="0.25">
      <c r="A1285" s="65">
        <f t="shared" si="143"/>
        <v>335</v>
      </c>
      <c r="B1285" s="46" t="s">
        <v>283</v>
      </c>
      <c r="C1285" s="46">
        <v>747.1</v>
      </c>
      <c r="D1285" s="46"/>
      <c r="E1285" s="46"/>
      <c r="F1285" s="46">
        <f t="shared" si="137"/>
        <v>747.1</v>
      </c>
      <c r="G1285" s="45">
        <f t="shared" si="141"/>
        <v>3.3784339875433402E-3</v>
      </c>
      <c r="H1285" s="254">
        <f t="shared" si="142"/>
        <v>14.967813938412013</v>
      </c>
      <c r="I1285" s="43">
        <f t="shared" si="138"/>
        <v>3.2929190664506427</v>
      </c>
      <c r="J1285" s="43">
        <v>6.0309273731208828</v>
      </c>
      <c r="K1285" s="118">
        <v>0.19025305583551586</v>
      </c>
      <c r="L1285" s="45">
        <f t="shared" si="139"/>
        <v>3.2769259046739461E-2</v>
      </c>
    </row>
    <row r="1286" spans="1:12" x14ac:dyDescent="0.25">
      <c r="A1286" s="65">
        <f t="shared" si="143"/>
        <v>336</v>
      </c>
      <c r="B1286" s="46" t="s">
        <v>284</v>
      </c>
      <c r="C1286" s="46">
        <v>139.6</v>
      </c>
      <c r="D1286" s="46"/>
      <c r="E1286" s="46"/>
      <c r="F1286" s="46">
        <f t="shared" si="137"/>
        <v>139.6</v>
      </c>
      <c r="G1286" s="45">
        <f t="shared" si="141"/>
        <v>6.3128012938167618E-4</v>
      </c>
      <c r="H1286" s="254">
        <f t="shared" si="142"/>
        <v>2.796823485212578</v>
      </c>
      <c r="I1286" s="43">
        <f t="shared" si="138"/>
        <v>0.61530116674676716</v>
      </c>
      <c r="J1286" s="43">
        <v>1.1269140159117592</v>
      </c>
      <c r="K1286" s="118">
        <v>3.5549895053725092E-2</v>
      </c>
      <c r="L1286" s="45">
        <f t="shared" si="139"/>
        <v>3.2769259046739461E-2</v>
      </c>
    </row>
    <row r="1287" spans="1:12" x14ac:dyDescent="0.25">
      <c r="A1287" s="65">
        <f t="shared" si="143"/>
        <v>337</v>
      </c>
      <c r="B1287" s="46" t="s">
        <v>285</v>
      </c>
      <c r="C1287" s="46">
        <v>127.4</v>
      </c>
      <c r="D1287" s="46"/>
      <c r="E1287" s="46"/>
      <c r="F1287" s="46">
        <f t="shared" si="137"/>
        <v>127.4</v>
      </c>
      <c r="G1287" s="45">
        <f t="shared" si="141"/>
        <v>5.7611094902024033E-4</v>
      </c>
      <c r="H1287" s="254">
        <f t="shared" si="142"/>
        <v>2.5524019485392726</v>
      </c>
      <c r="I1287" s="43">
        <f t="shared" si="138"/>
        <v>0.56152842867863995</v>
      </c>
      <c r="J1287" s="43">
        <v>1.0284301262690412</v>
      </c>
      <c r="K1287" s="118">
        <v>3.2443099067654559E-2</v>
      </c>
      <c r="L1287" s="45">
        <f t="shared" si="139"/>
        <v>3.2769259046739461E-2</v>
      </c>
    </row>
    <row r="1288" spans="1:12" x14ac:dyDescent="0.25">
      <c r="A1288" s="65">
        <f t="shared" si="143"/>
        <v>338</v>
      </c>
      <c r="B1288" s="46" t="s">
        <v>286</v>
      </c>
      <c r="C1288" s="46">
        <v>112.8</v>
      </c>
      <c r="D1288" s="46"/>
      <c r="E1288" s="46"/>
      <c r="F1288" s="46">
        <f t="shared" si="137"/>
        <v>112.8</v>
      </c>
      <c r="G1288" s="45">
        <f t="shared" si="141"/>
        <v>5.1008881514507927E-4</v>
      </c>
      <c r="H1288" s="254">
        <f t="shared" si="142"/>
        <v>2.2598974866187591</v>
      </c>
      <c r="I1288" s="43">
        <f t="shared" si="138"/>
        <v>0.49717744705612699</v>
      </c>
      <c r="J1288" s="43">
        <v>0.91057235669660763</v>
      </c>
      <c r="K1288" s="118">
        <v>2.8725130100717693E-2</v>
      </c>
      <c r="L1288" s="45">
        <f t="shared" si="139"/>
        <v>3.2769259046739461E-2</v>
      </c>
    </row>
    <row r="1289" spans="1:12" x14ac:dyDescent="0.25">
      <c r="A1289" s="65">
        <f t="shared" si="143"/>
        <v>339</v>
      </c>
      <c r="B1289" s="46" t="s">
        <v>287</v>
      </c>
      <c r="C1289" s="46">
        <v>84.2</v>
      </c>
      <c r="D1289" s="46"/>
      <c r="E1289" s="46"/>
      <c r="F1289" s="46">
        <f t="shared" si="137"/>
        <v>84.2</v>
      </c>
      <c r="G1289" s="45">
        <f t="shared" si="141"/>
        <v>3.8075778577318866E-4</v>
      </c>
      <c r="H1289" s="254">
        <f t="shared" si="142"/>
        <v>1.6869092940895349</v>
      </c>
      <c r="I1289" s="43">
        <f t="shared" si="138"/>
        <v>0.37112004469969767</v>
      </c>
      <c r="J1289" s="43">
        <v>0.67970028753417</v>
      </c>
      <c r="K1289" s="118">
        <v>2.1441985412060546E-2</v>
      </c>
      <c r="L1289" s="45">
        <f t="shared" si="139"/>
        <v>3.2769259046739468E-2</v>
      </c>
    </row>
    <row r="1290" spans="1:12" x14ac:dyDescent="0.25">
      <c r="A1290" s="65">
        <f t="shared" si="143"/>
        <v>340</v>
      </c>
      <c r="B1290" s="46" t="s">
        <v>288</v>
      </c>
      <c r="C1290" s="46">
        <v>151.6</v>
      </c>
      <c r="D1290" s="46"/>
      <c r="E1290" s="46"/>
      <c r="F1290" s="46">
        <f t="shared" si="137"/>
        <v>151.6</v>
      </c>
      <c r="G1290" s="45">
        <f t="shared" si="141"/>
        <v>6.8554489695030164E-4</v>
      </c>
      <c r="H1290" s="254">
        <f t="shared" si="142"/>
        <v>3.037238111448616</v>
      </c>
      <c r="I1290" s="43">
        <f t="shared" si="138"/>
        <v>0.66819238451869556</v>
      </c>
      <c r="J1290" s="43">
        <v>1.2237834155603344</v>
      </c>
      <c r="K1290" s="118">
        <v>3.8605759958056755E-2</v>
      </c>
      <c r="L1290" s="45">
        <f t="shared" si="139"/>
        <v>3.2769259046739468E-2</v>
      </c>
    </row>
    <row r="1291" spans="1:12" x14ac:dyDescent="0.25">
      <c r="A1291" s="65">
        <f t="shared" si="143"/>
        <v>341</v>
      </c>
      <c r="B1291" s="46" t="s">
        <v>289</v>
      </c>
      <c r="C1291" s="46">
        <v>45.6</v>
      </c>
      <c r="D1291" s="46"/>
      <c r="E1291" s="46"/>
      <c r="F1291" s="46">
        <f t="shared" si="137"/>
        <v>45.6</v>
      </c>
      <c r="G1291" s="45">
        <f t="shared" si="141"/>
        <v>2.0620611676077676E-4</v>
      </c>
      <c r="H1291" s="254">
        <f t="shared" si="142"/>
        <v>0.91357557969694525</v>
      </c>
      <c r="I1291" s="43">
        <f t="shared" si="138"/>
        <v>0.20098662753332797</v>
      </c>
      <c r="J1291" s="43">
        <v>0.36810371866458613</v>
      </c>
      <c r="K1291" s="118">
        <v>1.1612286636460344E-2</v>
      </c>
      <c r="L1291" s="45">
        <f t="shared" si="139"/>
        <v>3.2769259046739468E-2</v>
      </c>
    </row>
    <row r="1292" spans="1:12" x14ac:dyDescent="0.25">
      <c r="A1292" s="65">
        <f t="shared" si="143"/>
        <v>342</v>
      </c>
      <c r="B1292" s="46" t="s">
        <v>290</v>
      </c>
      <c r="C1292" s="46">
        <v>193.6</v>
      </c>
      <c r="D1292" s="46"/>
      <c r="E1292" s="46"/>
      <c r="F1292" s="46">
        <f t="shared" si="137"/>
        <v>193.6</v>
      </c>
      <c r="G1292" s="45">
        <f t="shared" si="141"/>
        <v>8.7547158344049075E-4</v>
      </c>
      <c r="H1292" s="254">
        <f t="shared" si="142"/>
        <v>3.8786893032747498</v>
      </c>
      <c r="I1292" s="43">
        <f t="shared" si="138"/>
        <v>0.85331164672044502</v>
      </c>
      <c r="J1292" s="43">
        <v>1.5628263143303478</v>
      </c>
      <c r="K1292" s="118">
        <v>4.9301287123217595E-2</v>
      </c>
      <c r="L1292" s="45">
        <f t="shared" si="139"/>
        <v>3.2769259046739461E-2</v>
      </c>
    </row>
    <row r="1293" spans="1:12" x14ac:dyDescent="0.25">
      <c r="A1293" s="65">
        <f t="shared" si="143"/>
        <v>343</v>
      </c>
      <c r="B1293" s="46" t="s">
        <v>947</v>
      </c>
      <c r="C1293" s="46">
        <v>743</v>
      </c>
      <c r="D1293" s="46"/>
      <c r="E1293" s="46"/>
      <c r="F1293" s="46">
        <f t="shared" si="137"/>
        <v>743</v>
      </c>
      <c r="G1293" s="45">
        <f t="shared" si="141"/>
        <v>3.3598935252907264E-3</v>
      </c>
      <c r="H1293" s="254">
        <f t="shared" si="142"/>
        <v>14.885672274448034</v>
      </c>
      <c r="I1293" s="43">
        <f t="shared" si="138"/>
        <v>3.2748479003785675</v>
      </c>
      <c r="J1293" s="43">
        <v>5.997830328240954</v>
      </c>
      <c r="K1293" s="118">
        <v>0.18920896865986922</v>
      </c>
      <c r="L1293" s="45">
        <f t="shared" si="139"/>
        <v>3.2769259046739468E-2</v>
      </c>
    </row>
    <row r="1294" spans="1:12" x14ac:dyDescent="0.25">
      <c r="A1294" s="65">
        <f t="shared" si="143"/>
        <v>344</v>
      </c>
      <c r="B1294" s="46" t="s">
        <v>1359</v>
      </c>
      <c r="C1294" s="46">
        <v>1518.08</v>
      </c>
      <c r="D1294" s="46"/>
      <c r="E1294" s="46"/>
      <c r="F1294" s="46">
        <v>1518.08</v>
      </c>
      <c r="G1294" s="45">
        <f t="shared" si="141"/>
        <v>6.8648548625482447E-3</v>
      </c>
      <c r="H1294" s="254">
        <f t="shared" si="142"/>
        <v>30.414052983033741</v>
      </c>
      <c r="I1294" s="43">
        <f t="shared" si="138"/>
        <v>6.6910916562674227</v>
      </c>
      <c r="J1294" s="43">
        <v>12.254624851542429</v>
      </c>
      <c r="K1294" s="118">
        <v>0.38658728283065169</v>
      </c>
      <c r="L1294" s="45">
        <f t="shared" si="139"/>
        <v>3.2769259046739468E-2</v>
      </c>
    </row>
    <row r="1295" spans="1:12" x14ac:dyDescent="0.25">
      <c r="A1295" s="65">
        <f t="shared" si="143"/>
        <v>345</v>
      </c>
      <c r="B1295" s="46" t="s">
        <v>2397</v>
      </c>
      <c r="C1295" s="46">
        <v>320.7</v>
      </c>
      <c r="D1295" s="46"/>
      <c r="E1295" s="46"/>
      <c r="F1295" s="46">
        <f>C1295+D1295+E1295</f>
        <v>320.7</v>
      </c>
      <c r="G1295" s="45">
        <f t="shared" si="141"/>
        <v>1.4502259132715154E-3</v>
      </c>
      <c r="H1295" s="254">
        <f t="shared" si="142"/>
        <v>6.4250808861581215</v>
      </c>
      <c r="I1295" s="43">
        <f t="shared" si="138"/>
        <v>1.4135177949547868</v>
      </c>
      <c r="J1295" s="43">
        <v>2.5888347056081744</v>
      </c>
      <c r="K1295" s="43">
        <v>0.12857044507825116</v>
      </c>
      <c r="L1295" s="45">
        <f t="shared" si="139"/>
        <v>3.2915509297784015E-2</v>
      </c>
    </row>
    <row r="1296" spans="1:12" x14ac:dyDescent="0.25">
      <c r="A1296" s="65">
        <f t="shared" si="143"/>
        <v>346</v>
      </c>
      <c r="B1296" s="46" t="s">
        <v>2398</v>
      </c>
      <c r="C1296" s="46">
        <v>352.5</v>
      </c>
      <c r="D1296" s="46"/>
      <c r="E1296" s="46"/>
      <c r="F1296" s="46">
        <f t="shared" ref="F1296:F1308" si="144">C1296+D1296+E1296</f>
        <v>352.5</v>
      </c>
      <c r="G1296" s="45">
        <f t="shared" si="141"/>
        <v>1.594027547328373E-3</v>
      </c>
      <c r="H1296" s="254">
        <f t="shared" si="142"/>
        <v>7.0621796456836234</v>
      </c>
      <c r="I1296" s="43">
        <f t="shared" si="138"/>
        <v>1.5536795220503972</v>
      </c>
      <c r="J1296" s="43">
        <v>2.8455386146768991</v>
      </c>
      <c r="K1296" s="43">
        <v>0.1413192450579468</v>
      </c>
      <c r="L1296" s="45">
        <f t="shared" si="139"/>
        <v>3.2915509297784015E-2</v>
      </c>
    </row>
    <row r="1297" spans="1:12" x14ac:dyDescent="0.25">
      <c r="A1297" s="65">
        <f t="shared" si="143"/>
        <v>347</v>
      </c>
      <c r="B1297" s="46" t="s">
        <v>2399</v>
      </c>
      <c r="C1297" s="46">
        <v>399.4</v>
      </c>
      <c r="D1297" s="46"/>
      <c r="E1297" s="46"/>
      <c r="F1297" s="46">
        <f t="shared" si="144"/>
        <v>399.4</v>
      </c>
      <c r="G1297" s="45">
        <f t="shared" si="141"/>
        <v>1.8061123472424172E-3</v>
      </c>
      <c r="H1297" s="254">
        <f t="shared" si="142"/>
        <v>8.0018001432228054</v>
      </c>
      <c r="I1297" s="43">
        <f t="shared" si="138"/>
        <v>1.7603960315090172</v>
      </c>
      <c r="J1297" s="43">
        <v>3.2241365183034136</v>
      </c>
      <c r="K1297" s="43">
        <v>0.16012172049969911</v>
      </c>
      <c r="L1297" s="45">
        <f t="shared" si="139"/>
        <v>3.2915509297784022E-2</v>
      </c>
    </row>
    <row r="1298" spans="1:12" x14ac:dyDescent="0.25">
      <c r="A1298" s="65">
        <f t="shared" si="143"/>
        <v>348</v>
      </c>
      <c r="B1298" s="46" t="s">
        <v>2400</v>
      </c>
      <c r="C1298" s="46">
        <v>381.3</v>
      </c>
      <c r="D1298" s="46"/>
      <c r="E1298" s="46"/>
      <c r="F1298" s="46">
        <f t="shared" si="144"/>
        <v>381.3</v>
      </c>
      <c r="G1298" s="45">
        <f t="shared" si="141"/>
        <v>1.7242629894930741E-3</v>
      </c>
      <c r="H1298" s="254">
        <f t="shared" si="142"/>
        <v>7.6391747486501149</v>
      </c>
      <c r="I1298" s="43">
        <f t="shared" si="138"/>
        <v>1.6806184447030252</v>
      </c>
      <c r="J1298" s="43">
        <v>3.0780251738334798</v>
      </c>
      <c r="K1298" s="43">
        <v>0.15286532805842584</v>
      </c>
      <c r="L1298" s="45">
        <f t="shared" si="139"/>
        <v>3.2915509297784015E-2</v>
      </c>
    </row>
    <row r="1299" spans="1:12" x14ac:dyDescent="0.25">
      <c r="A1299" s="65">
        <f t="shared" si="143"/>
        <v>349</v>
      </c>
      <c r="B1299" s="46" t="s">
        <v>2401</v>
      </c>
      <c r="C1299" s="46">
        <v>351.4</v>
      </c>
      <c r="D1299" s="46"/>
      <c r="E1299" s="46"/>
      <c r="F1299" s="46">
        <f t="shared" si="144"/>
        <v>351.4</v>
      </c>
      <c r="G1299" s="45">
        <f t="shared" si="141"/>
        <v>1.5890532769679154E-3</v>
      </c>
      <c r="H1299" s="254">
        <f t="shared" si="142"/>
        <v>7.0401416382786515</v>
      </c>
      <c r="I1299" s="43">
        <f t="shared" si="138"/>
        <v>1.5488311604213034</v>
      </c>
      <c r="J1299" s="43">
        <v>2.8366589197091128</v>
      </c>
      <c r="K1299" s="43">
        <v>0.14087824883223404</v>
      </c>
      <c r="L1299" s="45">
        <f t="shared" si="139"/>
        <v>3.2915509297784008E-2</v>
      </c>
    </row>
    <row r="1300" spans="1:12" x14ac:dyDescent="0.25">
      <c r="A1300" s="65">
        <f t="shared" si="143"/>
        <v>350</v>
      </c>
      <c r="B1300" s="46" t="s">
        <v>2402</v>
      </c>
      <c r="C1300" s="46">
        <v>381.3</v>
      </c>
      <c r="D1300" s="46"/>
      <c r="E1300" s="46"/>
      <c r="F1300" s="46">
        <f t="shared" si="144"/>
        <v>381.3</v>
      </c>
      <c r="G1300" s="45">
        <f t="shared" si="141"/>
        <v>1.7242629894930741E-3</v>
      </c>
      <c r="H1300" s="254">
        <f t="shared" si="142"/>
        <v>7.6391747486501149</v>
      </c>
      <c r="I1300" s="43">
        <f t="shared" si="138"/>
        <v>1.6806184447030252</v>
      </c>
      <c r="J1300" s="43">
        <v>3.0780251738334798</v>
      </c>
      <c r="K1300" s="43">
        <v>0.15286532805842584</v>
      </c>
      <c r="L1300" s="45">
        <f t="shared" si="139"/>
        <v>3.2915509297784015E-2</v>
      </c>
    </row>
    <row r="1301" spans="1:12" x14ac:dyDescent="0.25">
      <c r="A1301" s="65">
        <f t="shared" si="143"/>
        <v>351</v>
      </c>
      <c r="B1301" s="46" t="s">
        <v>2403</v>
      </c>
      <c r="C1301" s="46">
        <v>125.1</v>
      </c>
      <c r="D1301" s="46"/>
      <c r="E1301" s="46"/>
      <c r="F1301" s="46">
        <f t="shared" si="144"/>
        <v>125.1</v>
      </c>
      <c r="G1301" s="45">
        <f t="shared" si="141"/>
        <v>5.6571020190292036E-4</v>
      </c>
      <c r="H1301" s="254">
        <f t="shared" si="142"/>
        <v>2.5063224785106981</v>
      </c>
      <c r="I1301" s="43">
        <f t="shared" si="138"/>
        <v>0.55139094527235355</v>
      </c>
      <c r="J1301" s="43">
        <v>1.0098634913363973</v>
      </c>
      <c r="K1301" s="43">
        <v>5.0153298033330899E-2</v>
      </c>
      <c r="L1301" s="45">
        <f t="shared" si="139"/>
        <v>3.2915509297784022E-2</v>
      </c>
    </row>
    <row r="1302" spans="1:12" x14ac:dyDescent="0.25">
      <c r="A1302" s="65">
        <f t="shared" si="143"/>
        <v>352</v>
      </c>
      <c r="B1302" s="46" t="s">
        <v>2404</v>
      </c>
      <c r="C1302" s="46">
        <v>120.3</v>
      </c>
      <c r="D1302" s="46"/>
      <c r="E1302" s="46"/>
      <c r="F1302" s="46">
        <f t="shared" si="144"/>
        <v>120.3</v>
      </c>
      <c r="G1302" s="45">
        <f t="shared" si="141"/>
        <v>5.4400429487547024E-4</v>
      </c>
      <c r="H1302" s="254">
        <f t="shared" si="142"/>
        <v>2.4101566280162832</v>
      </c>
      <c r="I1302" s="43">
        <f t="shared" si="138"/>
        <v>0.53023445816358228</v>
      </c>
      <c r="J1302" s="43">
        <v>0.97111573147696739</v>
      </c>
      <c r="K1302" s="43">
        <v>4.8228950866584387E-2</v>
      </c>
      <c r="L1302" s="45">
        <f t="shared" si="139"/>
        <v>3.2915509297784022E-2</v>
      </c>
    </row>
    <row r="1303" spans="1:12" x14ac:dyDescent="0.25">
      <c r="A1303" s="65">
        <f t="shared" si="143"/>
        <v>353</v>
      </c>
      <c r="B1303" s="46" t="s">
        <v>2405</v>
      </c>
      <c r="C1303" s="46">
        <v>342.6</v>
      </c>
      <c r="D1303" s="46"/>
      <c r="E1303" s="46"/>
      <c r="F1303" s="46">
        <f t="shared" si="144"/>
        <v>342.6</v>
      </c>
      <c r="G1303" s="45">
        <f t="shared" si="141"/>
        <v>1.5492591140842571E-3</v>
      </c>
      <c r="H1303" s="254">
        <f t="shared" si="142"/>
        <v>6.8638375790388926</v>
      </c>
      <c r="I1303" s="43">
        <f t="shared" si="138"/>
        <v>1.5100442673885563</v>
      </c>
      <c r="J1303" s="43">
        <v>2.7656213599668251</v>
      </c>
      <c r="K1303" s="43">
        <v>0.1373502790265321</v>
      </c>
      <c r="L1303" s="45">
        <f t="shared" si="139"/>
        <v>3.2915509297784015E-2</v>
      </c>
    </row>
    <row r="1304" spans="1:12" x14ac:dyDescent="0.25">
      <c r="A1304" s="65">
        <f t="shared" si="143"/>
        <v>354</v>
      </c>
      <c r="B1304" s="46" t="s">
        <v>2406</v>
      </c>
      <c r="C1304" s="46">
        <v>341.6</v>
      </c>
      <c r="D1304" s="46"/>
      <c r="E1304" s="46"/>
      <c r="F1304" s="46">
        <f t="shared" si="144"/>
        <v>341.6</v>
      </c>
      <c r="G1304" s="45">
        <f t="shared" si="141"/>
        <v>1.5447370501202049E-3</v>
      </c>
      <c r="H1304" s="254">
        <f t="shared" si="142"/>
        <v>6.8438030268525551</v>
      </c>
      <c r="I1304" s="43">
        <f t="shared" si="138"/>
        <v>1.5056366659075622</v>
      </c>
      <c r="J1304" s="43">
        <v>2.7575489099961104</v>
      </c>
      <c r="K1304" s="43">
        <v>0.13694937336679325</v>
      </c>
      <c r="L1304" s="45">
        <f t="shared" si="139"/>
        <v>3.2915509297784015E-2</v>
      </c>
    </row>
    <row r="1305" spans="1:12" x14ac:dyDescent="0.25">
      <c r="A1305" s="65">
        <f t="shared" si="143"/>
        <v>355</v>
      </c>
      <c r="B1305" s="46" t="s">
        <v>2407</v>
      </c>
      <c r="C1305" s="46">
        <v>348.8</v>
      </c>
      <c r="D1305" s="46"/>
      <c r="E1305" s="46"/>
      <c r="F1305" s="46">
        <f t="shared" si="144"/>
        <v>348.8</v>
      </c>
      <c r="G1305" s="45">
        <f t="shared" si="141"/>
        <v>1.5772959106613801E-3</v>
      </c>
      <c r="H1305" s="254">
        <f t="shared" si="142"/>
        <v>6.9880518025941782</v>
      </c>
      <c r="I1305" s="43">
        <f t="shared" si="138"/>
        <v>1.5373713965707192</v>
      </c>
      <c r="J1305" s="43">
        <v>2.8156705497852554</v>
      </c>
      <c r="K1305" s="43">
        <v>0.13983589411691302</v>
      </c>
      <c r="L1305" s="45">
        <f t="shared" si="139"/>
        <v>3.2915509297784022E-2</v>
      </c>
    </row>
    <row r="1306" spans="1:12" x14ac:dyDescent="0.25">
      <c r="A1306" s="65">
        <f t="shared" si="143"/>
        <v>356</v>
      </c>
      <c r="B1306" s="46" t="s">
        <v>2408</v>
      </c>
      <c r="C1306" s="46">
        <v>348.5</v>
      </c>
      <c r="D1306" s="46"/>
      <c r="E1306" s="46"/>
      <c r="F1306" s="46">
        <f t="shared" si="144"/>
        <v>348.5</v>
      </c>
      <c r="G1306" s="45">
        <f t="shared" si="141"/>
        <v>1.5759392914721645E-3</v>
      </c>
      <c r="H1306" s="254">
        <f t="shared" si="142"/>
        <v>6.9820414369382773</v>
      </c>
      <c r="I1306" s="43">
        <f t="shared" si="138"/>
        <v>1.5360491161264209</v>
      </c>
      <c r="J1306" s="43">
        <v>2.8132488147940409</v>
      </c>
      <c r="K1306" s="43">
        <v>0.13971562241899135</v>
      </c>
      <c r="L1306" s="45">
        <f t="shared" si="139"/>
        <v>3.2915509297784022E-2</v>
      </c>
    </row>
    <row r="1307" spans="1:12" x14ac:dyDescent="0.25">
      <c r="A1307" s="65">
        <f t="shared" si="143"/>
        <v>357</v>
      </c>
      <c r="B1307" s="46" t="s">
        <v>2409</v>
      </c>
      <c r="C1307" s="46">
        <v>713.6</v>
      </c>
      <c r="D1307" s="46"/>
      <c r="E1307" s="46"/>
      <c r="F1307" s="46">
        <f t="shared" si="144"/>
        <v>713.6</v>
      </c>
      <c r="G1307" s="45">
        <f t="shared" si="141"/>
        <v>3.2269448447475942E-3</v>
      </c>
      <c r="H1307" s="254">
        <f t="shared" si="142"/>
        <v>14.296656440169739</v>
      </c>
      <c r="I1307" s="43">
        <f t="shared" si="138"/>
        <v>3.1452644168373425</v>
      </c>
      <c r="J1307" s="43">
        <v>5.7605002991019436</v>
      </c>
      <c r="K1307" s="43">
        <v>0.28608627878964776</v>
      </c>
      <c r="L1307" s="45">
        <f t="shared" si="139"/>
        <v>3.2915509297784015E-2</v>
      </c>
    </row>
    <row r="1308" spans="1:12" x14ac:dyDescent="0.25">
      <c r="A1308" s="65">
        <f t="shared" si="143"/>
        <v>358</v>
      </c>
      <c r="B1308" s="46" t="s">
        <v>2410</v>
      </c>
      <c r="C1308" s="46">
        <v>343.6</v>
      </c>
      <c r="D1308" s="46"/>
      <c r="E1308" s="46"/>
      <c r="F1308" s="46">
        <f t="shared" si="144"/>
        <v>343.6</v>
      </c>
      <c r="G1308" s="45">
        <f>1/$F$1309*F1308</f>
        <v>1.5537811780483091E-3</v>
      </c>
      <c r="H1308" s="254">
        <f t="shared" si="142"/>
        <v>6.8838721312252282</v>
      </c>
      <c r="I1308" s="43">
        <f t="shared" si="138"/>
        <v>1.5144518688695503</v>
      </c>
      <c r="J1308" s="43">
        <v>2.7736938099375394</v>
      </c>
      <c r="K1308" s="43">
        <v>0.13775118468627098</v>
      </c>
      <c r="L1308" s="45">
        <f t="shared" si="139"/>
        <v>3.2915509297784015E-2</v>
      </c>
    </row>
    <row r="1309" spans="1:12" ht="14" x14ac:dyDescent="0.3">
      <c r="A1309" s="171"/>
      <c r="B1309" s="171" t="s">
        <v>2074</v>
      </c>
      <c r="C1309" s="35">
        <f t="shared" ref="C1309:J1309" si="145">SUM(C951:C1308)</f>
        <v>210848.08000000002</v>
      </c>
      <c r="D1309" s="35">
        <f t="shared" si="145"/>
        <v>1269.0999999999999</v>
      </c>
      <c r="E1309" s="35">
        <f t="shared" si="145"/>
        <v>9020.7800000000007</v>
      </c>
      <c r="F1309" s="35">
        <f t="shared" si="145"/>
        <v>221137.96000000011</v>
      </c>
      <c r="G1309" s="35">
        <f t="shared" si="145"/>
        <v>0.99999999999999956</v>
      </c>
      <c r="H1309" s="35">
        <f t="shared" si="145"/>
        <v>4430.3999999999996</v>
      </c>
      <c r="I1309" s="35">
        <f t="shared" si="145"/>
        <v>974.68799999999931</v>
      </c>
      <c r="J1309" s="35">
        <f t="shared" si="145"/>
        <v>1785.1250257746963</v>
      </c>
      <c r="K1309" s="58">
        <v>57.060830964243713</v>
      </c>
      <c r="L1309" s="57">
        <f t="shared" si="139"/>
        <v>3.2772635945176196E-2</v>
      </c>
    </row>
    <row r="1310" spans="1:12" ht="14" x14ac:dyDescent="0.3">
      <c r="A1310" s="545" t="s">
        <v>1877</v>
      </c>
      <c r="B1310" s="545"/>
      <c r="C1310" s="545"/>
      <c r="D1310" s="545"/>
      <c r="E1310" s="545"/>
      <c r="F1310" s="545"/>
      <c r="G1310" s="545"/>
      <c r="H1310" s="545"/>
      <c r="I1310" s="545"/>
      <c r="J1310" s="545"/>
      <c r="K1310" s="545"/>
      <c r="L1310" s="545"/>
    </row>
    <row r="1311" spans="1:12" x14ac:dyDescent="0.25">
      <c r="A1311" s="46">
        <v>1</v>
      </c>
      <c r="B1311" s="46" t="s">
        <v>1504</v>
      </c>
      <c r="C1311" s="47">
        <v>2589.1999999999998</v>
      </c>
      <c r="D1311" s="46"/>
      <c r="E1311" s="49">
        <v>1780.4</v>
      </c>
      <c r="F1311" s="46">
        <f t="shared" ref="F1311:F1357" si="146">C1311+D1311+E1311</f>
        <v>4369.6000000000004</v>
      </c>
      <c r="G1311" s="45">
        <f t="shared" ref="G1311:G1356" si="147">1/$F$1358*F1311</f>
        <v>1.4983544538925614E-2</v>
      </c>
      <c r="H1311" s="254">
        <f>G1311*4430.4</f>
        <v>66.383095725256041</v>
      </c>
      <c r="I1311" s="43">
        <f>H1311*0.22</f>
        <v>14.60428105955633</v>
      </c>
      <c r="J1311" s="43">
        <v>16.782592858456599</v>
      </c>
      <c r="K1311" s="43">
        <v>0.44871602549097844</v>
      </c>
      <c r="L1311" s="45">
        <f>(H1311+I1311+J1311+K1311)/F1311</f>
        <v>2.247772923580189E-2</v>
      </c>
    </row>
    <row r="1312" spans="1:12" x14ac:dyDescent="0.25">
      <c r="A1312" s="46">
        <f>A1311+1</f>
        <v>2</v>
      </c>
      <c r="B1312" s="46" t="s">
        <v>1505</v>
      </c>
      <c r="C1312" s="47">
        <v>3208.2</v>
      </c>
      <c r="D1312" s="48"/>
      <c r="E1312" s="49">
        <v>45.1</v>
      </c>
      <c r="F1312" s="46">
        <f t="shared" si="146"/>
        <v>3253.2999999999997</v>
      </c>
      <c r="G1312" s="45">
        <f t="shared" si="147"/>
        <v>1.1155704286087214E-2</v>
      </c>
      <c r="H1312" s="254">
        <f t="shared" ref="H1312:H1357" si="148">G1312*4430.4</f>
        <v>49.42423226908079</v>
      </c>
      <c r="I1312" s="43">
        <f t="shared" ref="I1312:I1357" si="149">H1312*0.22</f>
        <v>10.873331099197774</v>
      </c>
      <c r="J1312" s="43">
        <v>12.495150436290929</v>
      </c>
      <c r="K1312" s="43">
        <v>0.33408271826478392</v>
      </c>
      <c r="L1312" s="45">
        <f>(H1312+I1312+J1312+K1312)/F1312</f>
        <v>2.2477729235801887E-2</v>
      </c>
    </row>
    <row r="1313" spans="1:13" x14ac:dyDescent="0.25">
      <c r="A1313" s="46">
        <f t="shared" ref="A1313:A1357" si="150">A1312+1</f>
        <v>3</v>
      </c>
      <c r="B1313" s="46" t="s">
        <v>1878</v>
      </c>
      <c r="C1313" s="47">
        <v>7422.1</v>
      </c>
      <c r="D1313" s="48"/>
      <c r="E1313" s="49">
        <v>176.5</v>
      </c>
      <c r="F1313" s="46">
        <f t="shared" si="146"/>
        <v>7598.6</v>
      </c>
      <c r="G1313" s="45">
        <f t="shared" si="147"/>
        <v>2.6055923089866387E-2</v>
      </c>
      <c r="H1313" s="254">
        <f t="shared" si="148"/>
        <v>115.43816165734403</v>
      </c>
      <c r="I1313" s="43">
        <f t="shared" si="149"/>
        <v>25.396395564615684</v>
      </c>
      <c r="J1313" s="43">
        <v>29.184412782467113</v>
      </c>
      <c r="K1313" s="43">
        <v>0.78030336673740119</v>
      </c>
      <c r="L1313" s="45">
        <f t="shared" ref="L1313:L1358" si="151">(H1313+I1313+J1313+K1313)/F1313</f>
        <v>2.2477729235801887E-2</v>
      </c>
      <c r="M1313" s="116"/>
    </row>
    <row r="1314" spans="1:13" x14ac:dyDescent="0.25">
      <c r="A1314" s="46">
        <f t="shared" si="150"/>
        <v>4</v>
      </c>
      <c r="B1314" s="46" t="s">
        <v>1507</v>
      </c>
      <c r="C1314" s="47">
        <v>3200.7</v>
      </c>
      <c r="D1314" s="48">
        <v>43.2</v>
      </c>
      <c r="E1314" s="49"/>
      <c r="F1314" s="46">
        <f t="shared" si="146"/>
        <v>3243.8999999999996</v>
      </c>
      <c r="G1314" s="45">
        <f t="shared" si="147"/>
        <v>1.1123471285660195E-2</v>
      </c>
      <c r="H1314" s="254">
        <f t="shared" si="148"/>
        <v>49.281427183988924</v>
      </c>
      <c r="I1314" s="43">
        <f t="shared" si="149"/>
        <v>10.841913980477564</v>
      </c>
      <c r="J1314" s="43">
        <v>12.459047275161881</v>
      </c>
      <c r="K1314" s="43">
        <v>0.33311742838936848</v>
      </c>
      <c r="L1314" s="45">
        <f t="shared" si="151"/>
        <v>2.247772923580189E-2</v>
      </c>
    </row>
    <row r="1315" spans="1:13" x14ac:dyDescent="0.25">
      <c r="A1315" s="46">
        <f t="shared" si="150"/>
        <v>5</v>
      </c>
      <c r="B1315" s="46" t="s">
        <v>1508</v>
      </c>
      <c r="C1315" s="47">
        <v>3204.9</v>
      </c>
      <c r="D1315" s="48"/>
      <c r="E1315" s="49"/>
      <c r="F1315" s="46">
        <f t="shared" si="146"/>
        <v>3204.9</v>
      </c>
      <c r="G1315" s="45">
        <f t="shared" si="147"/>
        <v>1.0989738624314056E-2</v>
      </c>
      <c r="H1315" s="254">
        <f t="shared" si="148"/>
        <v>48.688938001160992</v>
      </c>
      <c r="I1315" s="43">
        <f t="shared" si="149"/>
        <v>10.711566360255418</v>
      </c>
      <c r="J1315" s="43">
        <v>12.309257564094551</v>
      </c>
      <c r="K1315" s="43">
        <v>0.32911250231051736</v>
      </c>
      <c r="L1315" s="45">
        <f t="shared" si="151"/>
        <v>2.247772923580189E-2</v>
      </c>
    </row>
    <row r="1316" spans="1:13" x14ac:dyDescent="0.25">
      <c r="A1316" s="46">
        <f t="shared" si="150"/>
        <v>6</v>
      </c>
      <c r="B1316" s="46" t="s">
        <v>1509</v>
      </c>
      <c r="C1316" s="47">
        <v>3188.3</v>
      </c>
      <c r="D1316" s="48"/>
      <c r="E1316" s="49"/>
      <c r="F1316" s="46">
        <f t="shared" si="146"/>
        <v>3188.3</v>
      </c>
      <c r="G1316" s="45">
        <f t="shared" si="147"/>
        <v>1.093281651717698E-2</v>
      </c>
      <c r="H1316" s="254">
        <f t="shared" si="148"/>
        <v>48.43675029770089</v>
      </c>
      <c r="I1316" s="43">
        <f t="shared" si="149"/>
        <v>10.656085065494196</v>
      </c>
      <c r="J1316" s="43">
        <v>12.24550091784538</v>
      </c>
      <c r="K1316" s="43">
        <v>0.32740784146669866</v>
      </c>
      <c r="L1316" s="45">
        <f t="shared" si="151"/>
        <v>2.2477729235801887E-2</v>
      </c>
    </row>
    <row r="1317" spans="1:13" x14ac:dyDescent="0.25">
      <c r="A1317" s="46">
        <f t="shared" si="150"/>
        <v>7</v>
      </c>
      <c r="B1317" s="46" t="s">
        <v>1510</v>
      </c>
      <c r="C1317" s="47">
        <v>3475.5</v>
      </c>
      <c r="D1317" s="48"/>
      <c r="E1317" s="49"/>
      <c r="F1317" s="46">
        <f t="shared" si="146"/>
        <v>3475.5</v>
      </c>
      <c r="G1317" s="45">
        <f t="shared" si="147"/>
        <v>1.1917637551500358E-2</v>
      </c>
      <c r="H1317" s="254">
        <f t="shared" si="148"/>
        <v>52.79990140816718</v>
      </c>
      <c r="I1317" s="43">
        <f t="shared" si="149"/>
        <v>11.61597830979678</v>
      </c>
      <c r="J1317" s="43">
        <v>13.348567713192489</v>
      </c>
      <c r="K1317" s="43">
        <v>0.35690052787300791</v>
      </c>
      <c r="L1317" s="45">
        <f t="shared" si="151"/>
        <v>2.247772923580189E-2</v>
      </c>
    </row>
    <row r="1318" spans="1:13" x14ac:dyDescent="0.25">
      <c r="A1318" s="46">
        <f t="shared" si="150"/>
        <v>8</v>
      </c>
      <c r="B1318" s="46" t="s">
        <v>1879</v>
      </c>
      <c r="C1318" s="47">
        <v>3043.6</v>
      </c>
      <c r="D1318" s="48"/>
      <c r="E1318" s="49"/>
      <c r="F1318" s="46">
        <f t="shared" si="146"/>
        <v>3043.6</v>
      </c>
      <c r="G1318" s="45">
        <f t="shared" si="147"/>
        <v>1.0436634053156809E-2</v>
      </c>
      <c r="H1318" s="254">
        <f t="shared" si="148"/>
        <v>46.23846350910592</v>
      </c>
      <c r="I1318" s="43">
        <f t="shared" si="149"/>
        <v>10.172461972003303</v>
      </c>
      <c r="J1318" s="43">
        <v>11.68974268216736</v>
      </c>
      <c r="K1318" s="43">
        <v>0.31254853881003791</v>
      </c>
      <c r="L1318" s="45">
        <f t="shared" si="151"/>
        <v>2.2477729235801883E-2</v>
      </c>
    </row>
    <row r="1319" spans="1:13" x14ac:dyDescent="0.25">
      <c r="A1319" s="46">
        <f t="shared" si="150"/>
        <v>9</v>
      </c>
      <c r="B1319" s="46" t="s">
        <v>1511</v>
      </c>
      <c r="C1319" s="47">
        <v>7039.4</v>
      </c>
      <c r="D1319" s="48"/>
      <c r="E1319" s="49">
        <v>816.4</v>
      </c>
      <c r="F1319" s="46">
        <f t="shared" si="146"/>
        <v>7855.7999999999993</v>
      </c>
      <c r="G1319" s="45">
        <f t="shared" si="147"/>
        <v>2.6937872846231191E-2</v>
      </c>
      <c r="H1319" s="254">
        <f t="shared" si="148"/>
        <v>119.34555185794265</v>
      </c>
      <c r="I1319" s="43">
        <f t="shared" si="149"/>
        <v>26.256021408747383</v>
      </c>
      <c r="J1319" s="43">
        <v>30.172256723147044</v>
      </c>
      <c r="K1319" s="43">
        <v>0.80671534077536333</v>
      </c>
      <c r="L1319" s="45">
        <f t="shared" si="151"/>
        <v>2.2477729235801883E-2</v>
      </c>
    </row>
    <row r="1320" spans="1:13" x14ac:dyDescent="0.25">
      <c r="A1320" s="46">
        <f t="shared" si="150"/>
        <v>10</v>
      </c>
      <c r="B1320" s="46" t="s">
        <v>1512</v>
      </c>
      <c r="C1320" s="47">
        <v>10010.700000000001</v>
      </c>
      <c r="D1320" s="48">
        <v>269</v>
      </c>
      <c r="E1320" s="49"/>
      <c r="F1320" s="46">
        <f t="shared" si="146"/>
        <v>10279.700000000001</v>
      </c>
      <c r="G1320" s="45">
        <f t="shared" si="147"/>
        <v>3.524952920102381E-2</v>
      </c>
      <c r="H1320" s="254">
        <f t="shared" si="148"/>
        <v>156.16951417221588</v>
      </c>
      <c r="I1320" s="43">
        <f t="shared" si="149"/>
        <v>34.357293117887494</v>
      </c>
      <c r="J1320" s="43">
        <v>39.481879304072756</v>
      </c>
      <c r="K1320" s="43">
        <v>1.0556266310965789</v>
      </c>
      <c r="L1320" s="45">
        <f t="shared" si="151"/>
        <v>2.2477729235801887E-2</v>
      </c>
    </row>
    <row r="1321" spans="1:13" x14ac:dyDescent="0.25">
      <c r="A1321" s="46">
        <f t="shared" si="150"/>
        <v>11</v>
      </c>
      <c r="B1321" s="46" t="s">
        <v>1513</v>
      </c>
      <c r="C1321" s="47">
        <v>9985.1</v>
      </c>
      <c r="D1321" s="48">
        <v>248.8</v>
      </c>
      <c r="E1321" s="49"/>
      <c r="F1321" s="46">
        <f t="shared" si="146"/>
        <v>10233.9</v>
      </c>
      <c r="G1321" s="45">
        <f t="shared" si="147"/>
        <v>3.509247905000705E-2</v>
      </c>
      <c r="H1321" s="254">
        <f t="shared" si="148"/>
        <v>155.47371918315122</v>
      </c>
      <c r="I1321" s="43">
        <f t="shared" si="149"/>
        <v>34.204218220293271</v>
      </c>
      <c r="J1321" s="43">
        <v>39.305972412614189</v>
      </c>
      <c r="K1321" s="43">
        <v>1.0509234102142355</v>
      </c>
      <c r="L1321" s="45">
        <f t="shared" si="151"/>
        <v>2.2477729235801887E-2</v>
      </c>
    </row>
    <row r="1322" spans="1:13" x14ac:dyDescent="0.25">
      <c r="A1322" s="46">
        <f t="shared" si="150"/>
        <v>12</v>
      </c>
      <c r="B1322" s="46" t="s">
        <v>1880</v>
      </c>
      <c r="C1322" s="47">
        <v>4399.7</v>
      </c>
      <c r="D1322" s="48"/>
      <c r="E1322" s="49"/>
      <c r="F1322" s="46">
        <f t="shared" si="146"/>
        <v>4399.7</v>
      </c>
      <c r="G1322" s="45">
        <f t="shared" si="147"/>
        <v>1.5086758721144044E-2</v>
      </c>
      <c r="H1322" s="254">
        <f t="shared" si="148"/>
        <v>66.840375838156575</v>
      </c>
      <c r="I1322" s="43">
        <f t="shared" si="149"/>
        <v>14.704882684394446</v>
      </c>
      <c r="J1322" s="43">
        <v>16.898199789305998</v>
      </c>
      <c r="K1322" s="43">
        <v>0.45180700690055325</v>
      </c>
      <c r="L1322" s="45">
        <f t="shared" si="151"/>
        <v>2.2477729235801894E-2</v>
      </c>
    </row>
    <row r="1323" spans="1:13" x14ac:dyDescent="0.25">
      <c r="A1323" s="46">
        <f t="shared" si="150"/>
        <v>13</v>
      </c>
      <c r="B1323" s="46" t="s">
        <v>1514</v>
      </c>
      <c r="C1323" s="47">
        <v>4393.8999999999996</v>
      </c>
      <c r="D1323" s="48"/>
      <c r="E1323" s="49"/>
      <c r="F1323" s="46">
        <f t="shared" si="146"/>
        <v>4393.8999999999996</v>
      </c>
      <c r="G1323" s="45">
        <f t="shared" si="147"/>
        <v>1.5066870274072053E-2</v>
      </c>
      <c r="H1323" s="254">
        <f t="shared" si="148"/>
        <v>66.752262062248818</v>
      </c>
      <c r="I1323" s="43">
        <f t="shared" si="149"/>
        <v>14.685497653694741</v>
      </c>
      <c r="J1323" s="43">
        <v>16.875923370737009</v>
      </c>
      <c r="K1323" s="43">
        <v>0.4512114025093395</v>
      </c>
      <c r="L1323" s="45">
        <f t="shared" si="151"/>
        <v>2.247772923580189E-2</v>
      </c>
    </row>
    <row r="1324" spans="1:13" x14ac:dyDescent="0.25">
      <c r="A1324" s="46">
        <f t="shared" si="150"/>
        <v>14</v>
      </c>
      <c r="B1324" s="46" t="s">
        <v>1515</v>
      </c>
      <c r="C1324" s="47">
        <v>13614.8</v>
      </c>
      <c r="D1324" s="48"/>
      <c r="E1324" s="49">
        <v>2083.39</v>
      </c>
      <c r="F1324" s="46">
        <f t="shared" si="146"/>
        <v>15698.189999999999</v>
      </c>
      <c r="G1324" s="45">
        <f t="shared" si="147"/>
        <v>5.3829762231214905E-2</v>
      </c>
      <c r="H1324" s="254">
        <f t="shared" si="148"/>
        <v>238.48737858917448</v>
      </c>
      <c r="I1324" s="43">
        <f t="shared" si="149"/>
        <v>52.467223289618389</v>
      </c>
      <c r="J1324" s="43">
        <v>60.293008830257861</v>
      </c>
      <c r="K1324" s="43">
        <v>1.6120536031220756</v>
      </c>
      <c r="L1324" s="45">
        <f t="shared" si="151"/>
        <v>2.2477729235801887E-2</v>
      </c>
    </row>
    <row r="1325" spans="1:13" x14ac:dyDescent="0.25">
      <c r="A1325" s="46">
        <f t="shared" si="150"/>
        <v>15</v>
      </c>
      <c r="B1325" s="46" t="s">
        <v>1516</v>
      </c>
      <c r="C1325" s="47">
        <v>3086.6</v>
      </c>
      <c r="D1325" s="48"/>
      <c r="E1325" s="49"/>
      <c r="F1325" s="46">
        <f t="shared" si="146"/>
        <v>3086.6</v>
      </c>
      <c r="G1325" s="45">
        <f t="shared" si="147"/>
        <v>1.0584082884897426E-2</v>
      </c>
      <c r="H1325" s="254">
        <f t="shared" si="148"/>
        <v>46.891720813249556</v>
      </c>
      <c r="I1325" s="43">
        <f t="shared" si="149"/>
        <v>10.316178578914903</v>
      </c>
      <c r="J1325" s="43">
        <v>11.854895440523647</v>
      </c>
      <c r="K1325" s="43">
        <v>0.3169642265380021</v>
      </c>
      <c r="L1325" s="45">
        <f t="shared" si="151"/>
        <v>2.2477729235801887E-2</v>
      </c>
    </row>
    <row r="1326" spans="1:13" x14ac:dyDescent="0.25">
      <c r="A1326" s="46">
        <f t="shared" si="150"/>
        <v>16</v>
      </c>
      <c r="B1326" s="46" t="s">
        <v>1517</v>
      </c>
      <c r="C1326" s="47">
        <v>3011.7</v>
      </c>
      <c r="D1326" s="48"/>
      <c r="E1326" s="49"/>
      <c r="F1326" s="46">
        <f t="shared" si="146"/>
        <v>3011.7</v>
      </c>
      <c r="G1326" s="45">
        <f t="shared" si="147"/>
        <v>1.0327247594260862E-2</v>
      </c>
      <c r="H1326" s="254">
        <f t="shared" si="148"/>
        <v>45.753837741613317</v>
      </c>
      <c r="I1326" s="43">
        <f t="shared" si="149"/>
        <v>10.065844303154931</v>
      </c>
      <c r="J1326" s="43">
        <v>11.567222380037927</v>
      </c>
      <c r="K1326" s="43">
        <v>0.3092727146583622</v>
      </c>
      <c r="L1326" s="45">
        <f t="shared" si="151"/>
        <v>2.2477729235801887E-2</v>
      </c>
    </row>
    <row r="1327" spans="1:13" x14ac:dyDescent="0.25">
      <c r="A1327" s="46">
        <f t="shared" si="150"/>
        <v>17</v>
      </c>
      <c r="B1327" s="46" t="s">
        <v>1518</v>
      </c>
      <c r="C1327" s="47">
        <v>4401.5</v>
      </c>
      <c r="D1327" s="48"/>
      <c r="E1327" s="49"/>
      <c r="F1327" s="46">
        <f t="shared" si="146"/>
        <v>4401.5</v>
      </c>
      <c r="G1327" s="45">
        <f t="shared" si="147"/>
        <v>1.5092930997821559E-2</v>
      </c>
      <c r="H1327" s="254">
        <f t="shared" si="148"/>
        <v>66.867721492748629</v>
      </c>
      <c r="I1327" s="43">
        <f t="shared" si="149"/>
        <v>14.710898728404699</v>
      </c>
      <c r="J1327" s="43">
        <v>16.90511316058603</v>
      </c>
      <c r="K1327" s="43">
        <v>0.4519918496426541</v>
      </c>
      <c r="L1327" s="45">
        <f t="shared" si="151"/>
        <v>2.2477729235801887E-2</v>
      </c>
    </row>
    <row r="1328" spans="1:13" x14ac:dyDescent="0.25">
      <c r="A1328" s="46">
        <f t="shared" si="150"/>
        <v>18</v>
      </c>
      <c r="B1328" s="46" t="s">
        <v>1519</v>
      </c>
      <c r="C1328" s="47">
        <v>4380.8999999999996</v>
      </c>
      <c r="D1328" s="48"/>
      <c r="E1328" s="49"/>
      <c r="F1328" s="46">
        <f t="shared" si="146"/>
        <v>4380.8999999999996</v>
      </c>
      <c r="G1328" s="45">
        <f t="shared" si="147"/>
        <v>1.5022292720290006E-2</v>
      </c>
      <c r="H1328" s="254">
        <f t="shared" si="148"/>
        <v>66.554765667972831</v>
      </c>
      <c r="I1328" s="43">
        <f t="shared" si="149"/>
        <v>14.642048446954023</v>
      </c>
      <c r="J1328" s="43">
        <v>16.825993467047898</v>
      </c>
      <c r="K1328" s="43">
        <v>0.44987642714972242</v>
      </c>
      <c r="L1328" s="45">
        <f t="shared" si="151"/>
        <v>2.2477729235801883E-2</v>
      </c>
    </row>
    <row r="1329" spans="1:12" x14ac:dyDescent="0.25">
      <c r="A1329" s="46">
        <f t="shared" si="150"/>
        <v>19</v>
      </c>
      <c r="B1329" s="46" t="s">
        <v>1521</v>
      </c>
      <c r="C1329" s="47">
        <v>9529.6</v>
      </c>
      <c r="D1329" s="48"/>
      <c r="E1329" s="49">
        <v>1865.5</v>
      </c>
      <c r="F1329" s="46">
        <f t="shared" si="146"/>
        <v>11395.1</v>
      </c>
      <c r="G1329" s="45">
        <f t="shared" si="147"/>
        <v>3.9074283315523449E-2</v>
      </c>
      <c r="H1329" s="254">
        <f t="shared" si="148"/>
        <v>173.11470480109509</v>
      </c>
      <c r="I1329" s="43">
        <f t="shared" si="149"/>
        <v>38.085235056240919</v>
      </c>
      <c r="J1329" s="43">
        <v>43.765865040598406</v>
      </c>
      <c r="K1329" s="43">
        <v>1.1701675169517227</v>
      </c>
      <c r="L1329" s="45">
        <f t="shared" si="151"/>
        <v>2.2477729235801894E-2</v>
      </c>
    </row>
    <row r="1330" spans="1:12" x14ac:dyDescent="0.25">
      <c r="A1330" s="46">
        <f t="shared" si="150"/>
        <v>20</v>
      </c>
      <c r="B1330" s="46" t="s">
        <v>1522</v>
      </c>
      <c r="C1330" s="47">
        <v>5840.7</v>
      </c>
      <c r="D1330" s="48"/>
      <c r="E1330" s="49"/>
      <c r="F1330" s="46">
        <f t="shared" si="146"/>
        <v>5840.7</v>
      </c>
      <c r="G1330" s="45">
        <f t="shared" si="147"/>
        <v>2.0028009105754033E-2</v>
      </c>
      <c r="H1330" s="254">
        <f t="shared" si="148"/>
        <v>88.732091542132665</v>
      </c>
      <c r="I1330" s="43">
        <f t="shared" si="149"/>
        <v>19.521060139269185</v>
      </c>
      <c r="J1330" s="43">
        <v>22.43273757515275</v>
      </c>
      <c r="K1330" s="43">
        <v>0.59978389099349072</v>
      </c>
      <c r="L1330" s="45">
        <f t="shared" si="151"/>
        <v>2.2477729235801887E-2</v>
      </c>
    </row>
    <row r="1331" spans="1:12" x14ac:dyDescent="0.25">
      <c r="A1331" s="46">
        <f t="shared" si="150"/>
        <v>21</v>
      </c>
      <c r="B1331" s="46" t="s">
        <v>1523</v>
      </c>
      <c r="C1331" s="47">
        <v>6026.6</v>
      </c>
      <c r="D1331" s="48"/>
      <c r="E1331" s="49"/>
      <c r="F1331" s="46">
        <f t="shared" si="146"/>
        <v>6026.6</v>
      </c>
      <c r="G1331" s="45">
        <f t="shared" si="147"/>
        <v>2.0665468124837306E-2</v>
      </c>
      <c r="H1331" s="254">
        <f t="shared" si="148"/>
        <v>91.556289980279189</v>
      </c>
      <c r="I1331" s="43">
        <f t="shared" si="149"/>
        <v>20.14238379566142</v>
      </c>
      <c r="J1331" s="43">
        <v>23.146735197907027</v>
      </c>
      <c r="K1331" s="43">
        <v>0.61887403863601487</v>
      </c>
      <c r="L1331" s="45">
        <f t="shared" si="151"/>
        <v>2.2477729235801887E-2</v>
      </c>
    </row>
    <row r="1332" spans="1:12" x14ac:dyDescent="0.25">
      <c r="A1332" s="46">
        <f t="shared" si="150"/>
        <v>22</v>
      </c>
      <c r="B1332" s="46" t="s">
        <v>1524</v>
      </c>
      <c r="C1332" s="47">
        <v>5850.8</v>
      </c>
      <c r="D1332" s="48"/>
      <c r="E1332" s="49"/>
      <c r="F1332" s="46">
        <f t="shared" si="146"/>
        <v>5850.8</v>
      </c>
      <c r="G1332" s="45">
        <f t="shared" si="147"/>
        <v>2.0062642436000085E-2</v>
      </c>
      <c r="H1332" s="254">
        <f t="shared" si="148"/>
        <v>88.885531048454766</v>
      </c>
      <c r="I1332" s="43">
        <f t="shared" si="149"/>
        <v>19.554816830660048</v>
      </c>
      <c r="J1332" s="43">
        <v>22.471529269557365</v>
      </c>
      <c r="K1332" s="43">
        <v>0.60082106415750103</v>
      </c>
      <c r="L1332" s="45">
        <f t="shared" si="151"/>
        <v>2.2477729235801887E-2</v>
      </c>
    </row>
    <row r="1333" spans="1:12" x14ac:dyDescent="0.25">
      <c r="A1333" s="46">
        <f t="shared" si="150"/>
        <v>23</v>
      </c>
      <c r="B1333" s="46" t="s">
        <v>1525</v>
      </c>
      <c r="C1333" s="47">
        <v>7972.6</v>
      </c>
      <c r="D1333" s="48"/>
      <c r="E1333" s="49"/>
      <c r="F1333" s="46">
        <f t="shared" si="146"/>
        <v>7972.6</v>
      </c>
      <c r="G1333" s="45">
        <f t="shared" si="147"/>
        <v>2.7338385021749897E-2</v>
      </c>
      <c r="H1333" s="254">
        <f t="shared" si="148"/>
        <v>121.11998100036074</v>
      </c>
      <c r="I1333" s="43">
        <f t="shared" si="149"/>
        <v>26.646395820079363</v>
      </c>
      <c r="J1333" s="43">
        <v>30.620857703984591</v>
      </c>
      <c r="K1333" s="43">
        <v>0.81870958092946144</v>
      </c>
      <c r="L1333" s="45">
        <f t="shared" si="151"/>
        <v>2.247772923580189E-2</v>
      </c>
    </row>
    <row r="1334" spans="1:12" x14ac:dyDescent="0.25">
      <c r="A1334" s="46">
        <f t="shared" si="150"/>
        <v>24</v>
      </c>
      <c r="B1334" s="46" t="s">
        <v>1526</v>
      </c>
      <c r="C1334" s="47">
        <v>4276.3</v>
      </c>
      <c r="D1334" s="48"/>
      <c r="E1334" s="49"/>
      <c r="F1334" s="46">
        <f t="shared" si="146"/>
        <v>4276.3</v>
      </c>
      <c r="G1334" s="45">
        <f t="shared" si="147"/>
        <v>1.4663614864474459E-2</v>
      </c>
      <c r="H1334" s="254">
        <f t="shared" si="148"/>
        <v>64.965679295567639</v>
      </c>
      <c r="I1334" s="43">
        <f t="shared" si="149"/>
        <v>14.29244944502488</v>
      </c>
      <c r="J1334" s="43">
        <v>16.424249780441677</v>
      </c>
      <c r="K1334" s="43">
        <v>0.43913501002541905</v>
      </c>
      <c r="L1334" s="45">
        <f t="shared" si="151"/>
        <v>2.2477729235801887E-2</v>
      </c>
    </row>
    <row r="1335" spans="1:12" x14ac:dyDescent="0.25">
      <c r="A1335" s="46">
        <f t="shared" si="150"/>
        <v>25</v>
      </c>
      <c r="B1335" s="46" t="s">
        <v>1527</v>
      </c>
      <c r="C1335" s="47">
        <v>4367.5</v>
      </c>
      <c r="D1335" s="48"/>
      <c r="E1335" s="49"/>
      <c r="F1335" s="46">
        <f t="shared" si="146"/>
        <v>4367.5</v>
      </c>
      <c r="G1335" s="45">
        <f t="shared" si="147"/>
        <v>1.4976343549468512E-2</v>
      </c>
      <c r="H1335" s="254">
        <f t="shared" si="148"/>
        <v>66.35119246156529</v>
      </c>
      <c r="I1335" s="43">
        <f t="shared" si="149"/>
        <v>14.597262341544363</v>
      </c>
      <c r="J1335" s="43">
        <v>16.774527258629895</v>
      </c>
      <c r="K1335" s="43">
        <v>0.44850037562519407</v>
      </c>
      <c r="L1335" s="45">
        <f t="shared" si="151"/>
        <v>2.2477729235801883E-2</v>
      </c>
    </row>
    <row r="1336" spans="1:12" x14ac:dyDescent="0.25">
      <c r="A1336" s="46">
        <f t="shared" si="150"/>
        <v>26</v>
      </c>
      <c r="B1336" s="46" t="s">
        <v>1528</v>
      </c>
      <c r="C1336" s="47">
        <v>4175.8999999999996</v>
      </c>
      <c r="D1336" s="48"/>
      <c r="E1336" s="49"/>
      <c r="F1336" s="46">
        <f t="shared" si="146"/>
        <v>4175.8999999999996</v>
      </c>
      <c r="G1336" s="45">
        <f t="shared" si="147"/>
        <v>1.4319338987573109E-2</v>
      </c>
      <c r="H1336" s="254">
        <f t="shared" si="148"/>
        <v>63.4403994505439</v>
      </c>
      <c r="I1336" s="43">
        <f t="shared" si="149"/>
        <v>13.956887879119659</v>
      </c>
      <c r="J1336" s="43">
        <v>16.038637293488854</v>
      </c>
      <c r="K1336" s="43">
        <v>0.42882489263268414</v>
      </c>
      <c r="L1336" s="45">
        <f t="shared" si="151"/>
        <v>2.2477729235801887E-2</v>
      </c>
    </row>
    <row r="1337" spans="1:12" x14ac:dyDescent="0.25">
      <c r="A1337" s="46">
        <f t="shared" si="150"/>
        <v>27</v>
      </c>
      <c r="B1337" s="46" t="s">
        <v>1529</v>
      </c>
      <c r="C1337" s="47">
        <v>12124</v>
      </c>
      <c r="D1337" s="48"/>
      <c r="E1337" s="49">
        <v>87.2</v>
      </c>
      <c r="F1337" s="46">
        <f t="shared" si="146"/>
        <v>12211.2</v>
      </c>
      <c r="G1337" s="45">
        <f t="shared" si="147"/>
        <v>4.1872724980256418E-2</v>
      </c>
      <c r="H1337" s="254">
        <f t="shared" si="148"/>
        <v>185.51292075252803</v>
      </c>
      <c r="I1337" s="43">
        <f t="shared" si="149"/>
        <v>40.812842565556167</v>
      </c>
      <c r="J1337" s="43">
        <v>46.900310763727852</v>
      </c>
      <c r="K1337" s="43">
        <v>1.253973162411991</v>
      </c>
      <c r="L1337" s="45">
        <f t="shared" si="151"/>
        <v>2.2477729235801887E-2</v>
      </c>
    </row>
    <row r="1338" spans="1:12" x14ac:dyDescent="0.25">
      <c r="A1338" s="46">
        <f t="shared" si="150"/>
        <v>28</v>
      </c>
      <c r="B1338" s="46" t="s">
        <v>1530</v>
      </c>
      <c r="C1338" s="47">
        <v>5787.7</v>
      </c>
      <c r="D1338" s="48"/>
      <c r="E1338" s="49"/>
      <c r="F1338" s="46">
        <f t="shared" si="146"/>
        <v>5787.7</v>
      </c>
      <c r="G1338" s="45">
        <f t="shared" si="147"/>
        <v>1.9846269848027225E-2</v>
      </c>
      <c r="H1338" s="254">
        <f t="shared" si="148"/>
        <v>87.926913934699812</v>
      </c>
      <c r="I1338" s="43">
        <f t="shared" si="149"/>
        <v>19.34392106563396</v>
      </c>
      <c r="J1338" s="43">
        <v>22.229177198574067</v>
      </c>
      <c r="K1338" s="43">
        <v>0.59434129914274425</v>
      </c>
      <c r="L1338" s="45">
        <f t="shared" si="151"/>
        <v>2.247772923580189E-2</v>
      </c>
    </row>
    <row r="1339" spans="1:12" x14ac:dyDescent="0.25">
      <c r="A1339" s="46">
        <f t="shared" si="150"/>
        <v>29</v>
      </c>
      <c r="B1339" s="46" t="s">
        <v>1531</v>
      </c>
      <c r="C1339" s="47">
        <v>4389.3999999999996</v>
      </c>
      <c r="D1339" s="48"/>
      <c r="E1339" s="49"/>
      <c r="F1339" s="46">
        <f t="shared" si="146"/>
        <v>4389.3999999999996</v>
      </c>
      <c r="G1339" s="45">
        <f t="shared" si="147"/>
        <v>1.5051439582378267E-2</v>
      </c>
      <c r="H1339" s="254">
        <f t="shared" si="148"/>
        <v>66.683897925768662</v>
      </c>
      <c r="I1339" s="43">
        <f t="shared" si="149"/>
        <v>14.670457543669105</v>
      </c>
      <c r="J1339" s="43">
        <v>16.858639942536932</v>
      </c>
      <c r="K1339" s="43">
        <v>0.45074929565408745</v>
      </c>
      <c r="L1339" s="45">
        <f t="shared" si="151"/>
        <v>2.2477729235801887E-2</v>
      </c>
    </row>
    <row r="1340" spans="1:12" x14ac:dyDescent="0.25">
      <c r="A1340" s="46">
        <f t="shared" si="150"/>
        <v>30</v>
      </c>
      <c r="B1340" s="46" t="s">
        <v>1881</v>
      </c>
      <c r="C1340" s="47">
        <v>4397.2</v>
      </c>
      <c r="D1340" s="48"/>
      <c r="E1340" s="49"/>
      <c r="F1340" s="46">
        <f t="shared" si="146"/>
        <v>4397.2</v>
      </c>
      <c r="G1340" s="45">
        <f t="shared" si="147"/>
        <v>1.5078186114647497E-2</v>
      </c>
      <c r="H1340" s="254">
        <f t="shared" si="148"/>
        <v>66.802395762334271</v>
      </c>
      <c r="I1340" s="43">
        <f t="shared" si="149"/>
        <v>14.696527067713539</v>
      </c>
      <c r="J1340" s="43">
        <v>16.8885978847504</v>
      </c>
      <c r="K1340" s="43">
        <v>0.45155028086985766</v>
      </c>
      <c r="L1340" s="45">
        <f t="shared" si="151"/>
        <v>2.2477729235801887E-2</v>
      </c>
    </row>
    <row r="1341" spans="1:12" x14ac:dyDescent="0.25">
      <c r="A1341" s="46">
        <f t="shared" si="150"/>
        <v>31</v>
      </c>
      <c r="B1341" s="46" t="s">
        <v>1532</v>
      </c>
      <c r="C1341" s="47">
        <v>4374.3999999999996</v>
      </c>
      <c r="D1341" s="48"/>
      <c r="E1341" s="49"/>
      <c r="F1341" s="46">
        <f t="shared" si="146"/>
        <v>4374.3999999999996</v>
      </c>
      <c r="G1341" s="45">
        <f t="shared" si="147"/>
        <v>1.5000003943398982E-2</v>
      </c>
      <c r="H1341" s="254">
        <f t="shared" si="148"/>
        <v>66.456017470834837</v>
      </c>
      <c r="I1341" s="43">
        <f t="shared" si="149"/>
        <v>14.620323843583664</v>
      </c>
      <c r="J1341" s="43">
        <v>16.801028515203345</v>
      </c>
      <c r="K1341" s="43">
        <v>0.4492089394699138</v>
      </c>
      <c r="L1341" s="45">
        <f t="shared" si="151"/>
        <v>2.2477729235801883E-2</v>
      </c>
    </row>
    <row r="1342" spans="1:12" x14ac:dyDescent="0.25">
      <c r="A1342" s="46">
        <f t="shared" si="150"/>
        <v>32</v>
      </c>
      <c r="B1342" s="46" t="s">
        <v>0</v>
      </c>
      <c r="C1342" s="47">
        <v>5726.2</v>
      </c>
      <c r="D1342" s="48"/>
      <c r="E1342" s="49"/>
      <c r="F1342" s="46">
        <f t="shared" si="146"/>
        <v>5726.2</v>
      </c>
      <c r="G1342" s="45">
        <f t="shared" si="147"/>
        <v>1.9635383728212157E-2</v>
      </c>
      <c r="H1342" s="254">
        <f t="shared" si="148"/>
        <v>86.992604069471128</v>
      </c>
      <c r="I1342" s="43">
        <f t="shared" si="149"/>
        <v>19.138372895283648</v>
      </c>
      <c r="J1342" s="43">
        <v>21.992970346506354</v>
      </c>
      <c r="K1342" s="43">
        <v>0.58802583878763282</v>
      </c>
      <c r="L1342" s="45">
        <f t="shared" si="151"/>
        <v>2.247772923580189E-2</v>
      </c>
    </row>
    <row r="1343" spans="1:12" x14ac:dyDescent="0.25">
      <c r="A1343" s="46">
        <f t="shared" si="150"/>
        <v>33</v>
      </c>
      <c r="B1343" s="46" t="s">
        <v>1</v>
      </c>
      <c r="C1343" s="47">
        <v>16363.4</v>
      </c>
      <c r="D1343" s="48">
        <v>254.1</v>
      </c>
      <c r="E1343" s="49">
        <v>876.7</v>
      </c>
      <c r="F1343" s="46">
        <f t="shared" si="146"/>
        <v>17494.2</v>
      </c>
      <c r="G1343" s="45">
        <f t="shared" si="147"/>
        <v>5.9988357028760632E-2</v>
      </c>
      <c r="H1343" s="254">
        <f t="shared" si="148"/>
        <v>265.77241698022107</v>
      </c>
      <c r="I1343" s="43">
        <f t="shared" si="149"/>
        <v>58.469931735648636</v>
      </c>
      <c r="J1343" s="43">
        <v>67.191055470617769</v>
      </c>
      <c r="K1343" s="43">
        <v>1.7964866104779096</v>
      </c>
      <c r="L1343" s="45">
        <f t="shared" si="151"/>
        <v>2.2477729235801887E-2</v>
      </c>
    </row>
    <row r="1344" spans="1:12" x14ac:dyDescent="0.25">
      <c r="A1344" s="46">
        <f t="shared" si="150"/>
        <v>34</v>
      </c>
      <c r="B1344" s="46" t="s">
        <v>2</v>
      </c>
      <c r="C1344" s="47">
        <v>20325.400000000001</v>
      </c>
      <c r="D1344" s="48"/>
      <c r="E1344" s="49">
        <v>72.400000000000006</v>
      </c>
      <c r="F1344" s="46">
        <f t="shared" si="146"/>
        <v>20397.800000000003</v>
      </c>
      <c r="G1344" s="45">
        <f t="shared" si="147"/>
        <v>6.994492511811079E-2</v>
      </c>
      <c r="H1344" s="254">
        <f t="shared" si="148"/>
        <v>309.88399624327803</v>
      </c>
      <c r="I1344" s="43">
        <f t="shared" si="149"/>
        <v>68.174479173521163</v>
      </c>
      <c r="J1344" s="43">
        <v>78.343091497671651</v>
      </c>
      <c r="K1344" s="43">
        <v>2.0946584915689952</v>
      </c>
      <c r="L1344" s="45">
        <f t="shared" si="151"/>
        <v>2.247772923580189E-2</v>
      </c>
    </row>
    <row r="1345" spans="1:12" x14ac:dyDescent="0.25">
      <c r="A1345" s="46">
        <f t="shared" si="150"/>
        <v>35</v>
      </c>
      <c r="B1345" s="46" t="s">
        <v>3</v>
      </c>
      <c r="C1345" s="47">
        <v>3233.5</v>
      </c>
      <c r="D1345" s="48"/>
      <c r="E1345" s="49"/>
      <c r="F1345" s="46">
        <f t="shared" si="146"/>
        <v>3233.5</v>
      </c>
      <c r="G1345" s="45">
        <f t="shared" si="147"/>
        <v>1.1087809242634559E-2</v>
      </c>
      <c r="H1345" s="254">
        <f t="shared" si="148"/>
        <v>49.123430068568148</v>
      </c>
      <c r="I1345" s="43">
        <f t="shared" si="149"/>
        <v>10.807154615084993</v>
      </c>
      <c r="J1345" s="43">
        <v>12.419103352210593</v>
      </c>
      <c r="K1345" s="43">
        <v>0.33204944810167486</v>
      </c>
      <c r="L1345" s="45">
        <f t="shared" si="151"/>
        <v>2.2477729235801887E-2</v>
      </c>
    </row>
    <row r="1346" spans="1:12" x14ac:dyDescent="0.25">
      <c r="A1346" s="46">
        <f t="shared" si="150"/>
        <v>36</v>
      </c>
      <c r="B1346" s="46" t="s">
        <v>4</v>
      </c>
      <c r="C1346" s="47">
        <v>6170.7</v>
      </c>
      <c r="D1346" s="48"/>
      <c r="E1346" s="49"/>
      <c r="F1346" s="46">
        <f t="shared" si="146"/>
        <v>6170.7</v>
      </c>
      <c r="G1346" s="45">
        <f t="shared" si="147"/>
        <v>2.1159593163298306E-2</v>
      </c>
      <c r="H1346" s="254">
        <f t="shared" si="148"/>
        <v>93.745461550676808</v>
      </c>
      <c r="I1346" s="43">
        <f t="shared" si="149"/>
        <v>20.624001541148896</v>
      </c>
      <c r="J1346" s="43">
        <v>23.700188976491699</v>
      </c>
      <c r="K1346" s="43">
        <v>0.63367172704530861</v>
      </c>
      <c r="L1346" s="45">
        <f t="shared" si="151"/>
        <v>2.2477729235801887E-2</v>
      </c>
    </row>
    <row r="1347" spans="1:12" x14ac:dyDescent="0.25">
      <c r="A1347" s="46">
        <f t="shared" si="150"/>
        <v>37</v>
      </c>
      <c r="B1347" s="46" t="s">
        <v>5</v>
      </c>
      <c r="C1347" s="47">
        <v>2571</v>
      </c>
      <c r="D1347" s="48"/>
      <c r="E1347" s="49">
        <v>379</v>
      </c>
      <c r="F1347" s="46">
        <f t="shared" si="146"/>
        <v>2950</v>
      </c>
      <c r="G1347" s="45">
        <f t="shared" si="147"/>
        <v>1.0115675665926071E-2</v>
      </c>
      <c r="H1347" s="254">
        <f t="shared" si="148"/>
        <v>44.816489470318857</v>
      </c>
      <c r="I1347" s="43">
        <f t="shared" si="149"/>
        <v>9.8596276834701477</v>
      </c>
      <c r="J1347" s="43">
        <v>11.330247375605769</v>
      </c>
      <c r="K1347" s="43">
        <v>0.30293671622079504</v>
      </c>
      <c r="L1347" s="45">
        <f t="shared" si="151"/>
        <v>2.247772923580189E-2</v>
      </c>
    </row>
    <row r="1348" spans="1:12" x14ac:dyDescent="0.25">
      <c r="A1348" s="46">
        <f t="shared" si="150"/>
        <v>38</v>
      </c>
      <c r="B1348" s="46" t="s">
        <v>6</v>
      </c>
      <c r="C1348" s="47">
        <v>4446</v>
      </c>
      <c r="D1348" s="48"/>
      <c r="E1348" s="49">
        <v>135.1</v>
      </c>
      <c r="F1348" s="46">
        <f t="shared" si="146"/>
        <v>4581.1000000000004</v>
      </c>
      <c r="G1348" s="45">
        <f t="shared" si="147"/>
        <v>1.5708787048533533E-2</v>
      </c>
      <c r="H1348" s="254">
        <f t="shared" si="148"/>
        <v>69.596210139822958</v>
      </c>
      <c r="I1348" s="43">
        <f t="shared" si="149"/>
        <v>15.311166230761051</v>
      </c>
      <c r="J1348" s="43">
        <v>17.594913983860199</v>
      </c>
      <c r="K1348" s="43">
        <v>0.47043504768782518</v>
      </c>
      <c r="L1348" s="45">
        <f t="shared" si="151"/>
        <v>2.2477729235801887E-2</v>
      </c>
    </row>
    <row r="1349" spans="1:12" x14ac:dyDescent="0.25">
      <c r="A1349" s="46">
        <f t="shared" si="150"/>
        <v>39</v>
      </c>
      <c r="B1349" s="46" t="s">
        <v>7</v>
      </c>
      <c r="C1349" s="47">
        <v>2571.8000000000002</v>
      </c>
      <c r="D1349" s="48"/>
      <c r="E1349" s="49"/>
      <c r="F1349" s="46">
        <f t="shared" si="146"/>
        <v>2571.8000000000002</v>
      </c>
      <c r="G1349" s="45">
        <f t="shared" si="147"/>
        <v>8.8188117551283619E-3</v>
      </c>
      <c r="H1349" s="254">
        <f t="shared" si="148"/>
        <v>39.070863599920692</v>
      </c>
      <c r="I1349" s="43">
        <f t="shared" si="149"/>
        <v>8.5955899919825516</v>
      </c>
      <c r="J1349" s="43">
        <v>9.8776712544348868</v>
      </c>
      <c r="K1349" s="43">
        <v>0.26409920229716644</v>
      </c>
      <c r="L1349" s="45">
        <f t="shared" si="151"/>
        <v>2.2477729235801887E-2</v>
      </c>
    </row>
    <row r="1350" spans="1:12" x14ac:dyDescent="0.25">
      <c r="A1350" s="46">
        <f t="shared" si="150"/>
        <v>40</v>
      </c>
      <c r="B1350" s="46" t="s">
        <v>8</v>
      </c>
      <c r="C1350" s="47">
        <v>4089.4</v>
      </c>
      <c r="D1350" s="48"/>
      <c r="E1350" s="49"/>
      <c r="F1350" s="46">
        <f t="shared" si="146"/>
        <v>4089.4</v>
      </c>
      <c r="G1350" s="45">
        <f t="shared" si="147"/>
        <v>1.4022726802792568E-2</v>
      </c>
      <c r="H1350" s="254">
        <f t="shared" si="148"/>
        <v>62.126288827092189</v>
      </c>
      <c r="I1350" s="43">
        <f t="shared" si="149"/>
        <v>13.667783541960281</v>
      </c>
      <c r="J1350" s="43">
        <v>15.70641139586516</v>
      </c>
      <c r="K1350" s="43">
        <v>0.41994217197061678</v>
      </c>
      <c r="L1350" s="45">
        <f t="shared" si="151"/>
        <v>2.247772923580189E-2</v>
      </c>
    </row>
    <row r="1351" spans="1:12" x14ac:dyDescent="0.25">
      <c r="A1351" s="46">
        <f t="shared" si="150"/>
        <v>41</v>
      </c>
      <c r="B1351" s="46" t="s">
        <v>9</v>
      </c>
      <c r="C1351" s="47">
        <v>4079.1</v>
      </c>
      <c r="D1351" s="48"/>
      <c r="E1351" s="49"/>
      <c r="F1351" s="46">
        <f t="shared" si="146"/>
        <v>4079.1</v>
      </c>
      <c r="G1351" s="45">
        <f t="shared" si="147"/>
        <v>1.398740766402679E-2</v>
      </c>
      <c r="H1351" s="254">
        <f t="shared" si="148"/>
        <v>61.96981091470429</v>
      </c>
      <c r="I1351" s="43">
        <f t="shared" si="149"/>
        <v>13.633358401234943</v>
      </c>
      <c r="J1351" s="43">
        <v>15.666851549096096</v>
      </c>
      <c r="K1351" s="43">
        <v>0.41888446072415092</v>
      </c>
      <c r="L1351" s="45">
        <f t="shared" si="151"/>
        <v>2.2477729235801887E-2</v>
      </c>
    </row>
    <row r="1352" spans="1:12" x14ac:dyDescent="0.25">
      <c r="A1352" s="46">
        <f t="shared" si="150"/>
        <v>42</v>
      </c>
      <c r="B1352" s="46" t="s">
        <v>1882</v>
      </c>
      <c r="C1352" s="47">
        <v>8506.9</v>
      </c>
      <c r="D1352" s="48"/>
      <c r="E1352" s="49"/>
      <c r="F1352" s="46">
        <f t="shared" si="146"/>
        <v>8506.9</v>
      </c>
      <c r="G1352" s="45">
        <f t="shared" si="147"/>
        <v>2.9170522482192027E-2</v>
      </c>
      <c r="H1352" s="254">
        <f t="shared" si="148"/>
        <v>129.23708280510354</v>
      </c>
      <c r="I1352" s="43">
        <f t="shared" si="149"/>
        <v>28.43215821712278</v>
      </c>
      <c r="J1352" s="43">
        <v>32.672976745607016</v>
      </c>
      <c r="K1352" s="43">
        <v>0.8735770682097227</v>
      </c>
      <c r="L1352" s="45">
        <f t="shared" si="151"/>
        <v>2.2477729235801887E-2</v>
      </c>
    </row>
    <row r="1353" spans="1:12" x14ac:dyDescent="0.25">
      <c r="A1353" s="46">
        <f t="shared" si="150"/>
        <v>43</v>
      </c>
      <c r="B1353" s="46" t="s">
        <v>500</v>
      </c>
      <c r="C1353" s="47">
        <v>1934.1</v>
      </c>
      <c r="D1353" s="48"/>
      <c r="E1353" s="49">
        <v>1212.4000000000001</v>
      </c>
      <c r="F1353" s="46">
        <f t="shared" si="146"/>
        <v>3146.5</v>
      </c>
      <c r="G1353" s="45">
        <f t="shared" si="147"/>
        <v>1.0789482536554705E-2</v>
      </c>
      <c r="H1353" s="254">
        <f t="shared" si="148"/>
        <v>47.801723429951963</v>
      </c>
      <c r="I1353" s="43">
        <f t="shared" si="149"/>
        <v>10.516379154589432</v>
      </c>
      <c r="J1353" s="43">
        <v>12.084957073675779</v>
      </c>
      <c r="K1353" s="43">
        <v>0.32311538223346842</v>
      </c>
      <c r="L1353" s="45">
        <f t="shared" si="151"/>
        <v>2.2477729235801887E-2</v>
      </c>
    </row>
    <row r="1354" spans="1:12" x14ac:dyDescent="0.25">
      <c r="A1354" s="46">
        <f t="shared" si="150"/>
        <v>44</v>
      </c>
      <c r="B1354" s="46" t="s">
        <v>501</v>
      </c>
      <c r="C1354" s="47">
        <v>4269.5</v>
      </c>
      <c r="D1354" s="48"/>
      <c r="E1354" s="49">
        <v>538</v>
      </c>
      <c r="F1354" s="46">
        <f t="shared" si="146"/>
        <v>4807.5</v>
      </c>
      <c r="G1354" s="45">
        <f t="shared" si="147"/>
        <v>1.6485122292860876E-2</v>
      </c>
      <c r="H1354" s="254">
        <f t="shared" si="148"/>
        <v>73.035685806290815</v>
      </c>
      <c r="I1354" s="43">
        <f t="shared" si="149"/>
        <v>16.067850877383979</v>
      </c>
      <c r="J1354" s="43">
        <v>18.464462460415159</v>
      </c>
      <c r="K1354" s="43">
        <v>0.49368415702761781</v>
      </c>
      <c r="L1354" s="45">
        <f t="shared" si="151"/>
        <v>2.2477729235801887E-2</v>
      </c>
    </row>
    <row r="1355" spans="1:12" x14ac:dyDescent="0.25">
      <c r="A1355" s="46">
        <f t="shared" si="150"/>
        <v>45</v>
      </c>
      <c r="B1355" s="98" t="s">
        <v>2102</v>
      </c>
      <c r="C1355" s="47">
        <v>4095</v>
      </c>
      <c r="D1355" s="48"/>
      <c r="E1355" s="49"/>
      <c r="F1355" s="46">
        <f t="shared" si="146"/>
        <v>4095</v>
      </c>
      <c r="G1355" s="45">
        <f t="shared" si="147"/>
        <v>1.4041929441344834E-2</v>
      </c>
      <c r="H1355" s="254">
        <f t="shared" si="148"/>
        <v>62.211364196934149</v>
      </c>
      <c r="I1355" s="43">
        <f t="shared" si="149"/>
        <v>13.686500123325512</v>
      </c>
      <c r="J1355" s="43">
        <v>15.727919662069702</v>
      </c>
      <c r="K1355" s="43">
        <v>0.42051723827937487</v>
      </c>
      <c r="L1355" s="45">
        <f t="shared" si="151"/>
        <v>2.2477729235801887E-2</v>
      </c>
    </row>
    <row r="1356" spans="1:12" s="102" customFormat="1" x14ac:dyDescent="0.25">
      <c r="A1356" s="46">
        <f t="shared" si="150"/>
        <v>46</v>
      </c>
      <c r="B1356" s="99" t="s">
        <v>1209</v>
      </c>
      <c r="C1356" s="47">
        <v>15885</v>
      </c>
      <c r="D1356" s="48"/>
      <c r="E1356" s="49">
        <v>238.9</v>
      </c>
      <c r="F1356" s="119">
        <f t="shared" si="146"/>
        <v>16123.9</v>
      </c>
      <c r="G1356" s="45">
        <f t="shared" si="147"/>
        <v>5.5289539955873004E-2</v>
      </c>
      <c r="H1356" s="254">
        <f t="shared" si="148"/>
        <v>244.95477782049974</v>
      </c>
      <c r="I1356" s="100">
        <f t="shared" si="149"/>
        <v>53.890051120509945</v>
      </c>
      <c r="J1356" s="43">
        <v>61.928059545603332</v>
      </c>
      <c r="K1356" s="43">
        <v>0.73701935796212492</v>
      </c>
      <c r="L1356" s="45">
        <f t="shared" si="151"/>
        <v>2.2420748568558174E-2</v>
      </c>
    </row>
    <row r="1357" spans="1:12" x14ac:dyDescent="0.25">
      <c r="A1357" s="46">
        <f t="shared" si="150"/>
        <v>47</v>
      </c>
      <c r="B1357" s="98" t="s">
        <v>1641</v>
      </c>
      <c r="C1357" s="47">
        <v>3468</v>
      </c>
      <c r="D1357" s="48"/>
      <c r="E1357" s="49"/>
      <c r="F1357" s="46">
        <f t="shared" si="146"/>
        <v>3468</v>
      </c>
      <c r="G1357" s="45">
        <f>1/$F$1358*F1357</f>
        <v>1.1891919732010715E-2</v>
      </c>
      <c r="H1357" s="254">
        <f t="shared" si="148"/>
        <v>52.685961180700268</v>
      </c>
      <c r="I1357" s="43">
        <f t="shared" si="149"/>
        <v>11.590911459754059</v>
      </c>
      <c r="J1357" s="43">
        <v>13.319761999525698</v>
      </c>
      <c r="K1357" s="43">
        <v>0.35613034978092112</v>
      </c>
      <c r="L1357" s="45">
        <f t="shared" si="151"/>
        <v>2.247772923580189E-2</v>
      </c>
    </row>
    <row r="1358" spans="1:12" s="107" customFormat="1" ht="14" x14ac:dyDescent="0.3">
      <c r="A1358" s="35"/>
      <c r="B1358" s="35" t="s">
        <v>1203</v>
      </c>
      <c r="C1358" s="58">
        <f t="shared" ref="C1358:K1358" si="152">SUM(C1311:C1357)</f>
        <v>280504.5</v>
      </c>
      <c r="D1358" s="58">
        <f t="shared" si="152"/>
        <v>815.1</v>
      </c>
      <c r="E1358" s="58">
        <f t="shared" si="152"/>
        <v>10306.989999999998</v>
      </c>
      <c r="F1358" s="58">
        <f t="shared" si="152"/>
        <v>291626.59000000008</v>
      </c>
      <c r="G1358" s="58">
        <f t="shared" si="152"/>
        <v>0.99999999999999967</v>
      </c>
      <c r="H1358" s="58">
        <f t="shared" si="152"/>
        <v>4430.3999999999987</v>
      </c>
      <c r="I1358" s="58">
        <f t="shared" si="152"/>
        <v>974.68799999999976</v>
      </c>
      <c r="J1358" s="58">
        <f t="shared" si="152"/>
        <v>1120.068273221817</v>
      </c>
      <c r="K1358" s="58">
        <f t="shared" si="152"/>
        <v>29.028504177825074</v>
      </c>
      <c r="L1358" s="45">
        <f t="shared" si="151"/>
        <v>2.24745788009236E-2</v>
      </c>
    </row>
    <row r="1359" spans="1:12" s="107" customFormat="1" ht="14" x14ac:dyDescent="0.3">
      <c r="A1359" s="545" t="s">
        <v>1883</v>
      </c>
      <c r="B1359" s="545"/>
      <c r="C1359" s="545"/>
      <c r="D1359" s="545"/>
      <c r="E1359" s="545"/>
      <c r="F1359" s="545"/>
      <c r="G1359" s="545"/>
      <c r="H1359" s="545"/>
      <c r="I1359" s="545"/>
      <c r="J1359" s="545"/>
      <c r="K1359" s="545"/>
      <c r="L1359" s="545"/>
    </row>
    <row r="1360" spans="1:12" x14ac:dyDescent="0.25">
      <c r="A1360" s="46">
        <v>1</v>
      </c>
      <c r="B1360" s="46" t="s">
        <v>308</v>
      </c>
      <c r="C1360" s="81">
        <v>5786.79</v>
      </c>
      <c r="D1360" s="46"/>
      <c r="E1360" s="49"/>
      <c r="F1360" s="46">
        <f t="shared" ref="F1360:F1396" si="153">C1360+D1360+E1360</f>
        <v>5786.79</v>
      </c>
      <c r="G1360" s="45">
        <f>1/200944.39*F1360</f>
        <v>2.8797967437657748E-2</v>
      </c>
      <c r="H1360" s="254">
        <f>G1360*4430.4</f>
        <v>127.58651493579887</v>
      </c>
      <c r="I1360" s="43">
        <f>H1360*0.22</f>
        <v>28.069033285875751</v>
      </c>
      <c r="J1360" s="43">
        <v>51.21246222121453</v>
      </c>
      <c r="K1360" s="43">
        <v>0.87338475644928415</v>
      </c>
      <c r="L1360" s="45">
        <f>(H1360+I1360+J1360+K1360)/F1360</f>
        <v>3.5899245557440042E-2</v>
      </c>
    </row>
    <row r="1361" spans="1:13" x14ac:dyDescent="0.25">
      <c r="A1361" s="46">
        <f>A1360+1</f>
        <v>2</v>
      </c>
      <c r="B1361" s="46" t="s">
        <v>309</v>
      </c>
      <c r="C1361" s="81">
        <v>3626.15</v>
      </c>
      <c r="D1361" s="48"/>
      <c r="E1361" s="49"/>
      <c r="F1361" s="46">
        <f t="shared" si="153"/>
        <v>3626.15</v>
      </c>
      <c r="G1361" s="45">
        <f t="shared" ref="G1361:G1396" si="154">1/200944.39*F1361</f>
        <v>1.8045539863043698E-2</v>
      </c>
      <c r="H1361" s="254">
        <f t="shared" ref="H1361:H1396" si="155">G1361*4430.4</f>
        <v>79.948959809228796</v>
      </c>
      <c r="I1361" s="43">
        <f t="shared" ref="I1361:I1396" si="156">H1361*0.22</f>
        <v>17.588771158030337</v>
      </c>
      <c r="J1361" s="43">
        <v>32.091033177885677</v>
      </c>
      <c r="K1361" s="43">
        <v>0.54728513296638925</v>
      </c>
      <c r="L1361" s="45">
        <f t="shared" ref="L1361:L1397" si="157">(H1361+I1361+J1361+K1361)/F1361</f>
        <v>3.5899245557440042E-2</v>
      </c>
    </row>
    <row r="1362" spans="1:13" x14ac:dyDescent="0.25">
      <c r="A1362" s="46">
        <f t="shared" ref="A1362:A1396" si="158">A1361+1</f>
        <v>3</v>
      </c>
      <c r="B1362" s="46" t="s">
        <v>310</v>
      </c>
      <c r="C1362" s="81">
        <v>7702.04</v>
      </c>
      <c r="D1362" s="48"/>
      <c r="E1362" s="49"/>
      <c r="F1362" s="46">
        <f t="shared" si="153"/>
        <v>7702.04</v>
      </c>
      <c r="G1362" s="45">
        <f t="shared" si="154"/>
        <v>3.8329211380322678E-2</v>
      </c>
      <c r="H1362" s="254">
        <f t="shared" si="155"/>
        <v>169.81373809938157</v>
      </c>
      <c r="I1362" s="43">
        <f t="shared" si="156"/>
        <v>37.359022381863944</v>
      </c>
      <c r="J1362" s="43">
        <v>68.162216449237519</v>
      </c>
      <c r="K1362" s="43">
        <v>1.162448322742426</v>
      </c>
      <c r="L1362" s="45">
        <f t="shared" si="157"/>
        <v>3.5899245557440035E-2</v>
      </c>
    </row>
    <row r="1363" spans="1:13" x14ac:dyDescent="0.25">
      <c r="A1363" s="46">
        <f t="shared" si="158"/>
        <v>4</v>
      </c>
      <c r="B1363" s="46" t="s">
        <v>311</v>
      </c>
      <c r="C1363" s="81">
        <v>5721.7</v>
      </c>
      <c r="D1363" s="48"/>
      <c r="E1363" s="49"/>
      <c r="F1363" s="46">
        <f t="shared" si="153"/>
        <v>5721.7</v>
      </c>
      <c r="G1363" s="45">
        <f t="shared" si="154"/>
        <v>2.8474046973891626E-2</v>
      </c>
      <c r="H1363" s="254">
        <f t="shared" si="155"/>
        <v>126.15141771312945</v>
      </c>
      <c r="I1363" s="43">
        <f t="shared" si="156"/>
        <v>27.75331189688848</v>
      </c>
      <c r="J1363" s="43">
        <v>50.636422799362542</v>
      </c>
      <c r="K1363" s="43">
        <v>0.86356089662418511</v>
      </c>
      <c r="L1363" s="45">
        <f t="shared" si="157"/>
        <v>3.5899245557440042E-2</v>
      </c>
    </row>
    <row r="1364" spans="1:13" x14ac:dyDescent="0.25">
      <c r="A1364" s="46">
        <f t="shared" si="158"/>
        <v>5</v>
      </c>
      <c r="B1364" s="46" t="s">
        <v>312</v>
      </c>
      <c r="C1364" s="81">
        <v>5777.4</v>
      </c>
      <c r="D1364" s="48"/>
      <c r="E1364" s="49"/>
      <c r="F1364" s="46">
        <f t="shared" si="153"/>
        <v>5777.4</v>
      </c>
      <c r="G1364" s="45">
        <f t="shared" si="154"/>
        <v>2.8751238091294803E-2</v>
      </c>
      <c r="H1364" s="254">
        <f t="shared" si="155"/>
        <v>127.37948523967249</v>
      </c>
      <c r="I1364" s="43">
        <f t="shared" si="156"/>
        <v>28.023486752727948</v>
      </c>
      <c r="J1364" s="43">
        <v>51.129361742320839</v>
      </c>
      <c r="K1364" s="43">
        <v>0.87196754883278871</v>
      </c>
      <c r="L1364" s="45">
        <f t="shared" si="157"/>
        <v>3.5899245557440042E-2</v>
      </c>
    </row>
    <row r="1365" spans="1:13" x14ac:dyDescent="0.25">
      <c r="A1365" s="46">
        <f t="shared" si="158"/>
        <v>6</v>
      </c>
      <c r="B1365" s="46" t="s">
        <v>313</v>
      </c>
      <c r="C1365" s="81">
        <v>5627.6</v>
      </c>
      <c r="D1365" s="48"/>
      <c r="E1365" s="49">
        <v>46.65</v>
      </c>
      <c r="F1365" s="46">
        <f t="shared" si="153"/>
        <v>5674.25</v>
      </c>
      <c r="G1365" s="45">
        <f t="shared" si="154"/>
        <v>2.8237911991471864E-2</v>
      </c>
      <c r="H1365" s="254">
        <f t="shared" si="155"/>
        <v>125.10524528701694</v>
      </c>
      <c r="I1365" s="43">
        <f t="shared" si="156"/>
        <v>27.523153963143727</v>
      </c>
      <c r="J1365" s="43">
        <v>50.216495459266113</v>
      </c>
      <c r="K1365" s="43">
        <v>0.85639939487735861</v>
      </c>
      <c r="L1365" s="45">
        <f t="shared" si="157"/>
        <v>3.5899245557440042E-2</v>
      </c>
    </row>
    <row r="1366" spans="1:13" x14ac:dyDescent="0.25">
      <c r="A1366" s="46">
        <f t="shared" si="158"/>
        <v>7</v>
      </c>
      <c r="B1366" s="46" t="s">
        <v>314</v>
      </c>
      <c r="C1366" s="81">
        <v>4060.15</v>
      </c>
      <c r="D1366" s="48">
        <v>29</v>
      </c>
      <c r="E1366" s="49"/>
      <c r="F1366" s="46">
        <f t="shared" si="153"/>
        <v>4089.15</v>
      </c>
      <c r="G1366" s="45">
        <f t="shared" si="154"/>
        <v>2.0349659923325054E-2</v>
      </c>
      <c r="H1366" s="254">
        <f t="shared" si="155"/>
        <v>90.157133324299309</v>
      </c>
      <c r="I1366" s="43">
        <f t="shared" si="156"/>
        <v>19.834569331345847</v>
      </c>
      <c r="J1366" s="43">
        <v>36.188532829406185</v>
      </c>
      <c r="K1366" s="43">
        <v>0.61716448615460218</v>
      </c>
      <c r="L1366" s="45">
        <f t="shared" si="157"/>
        <v>3.5899245557440042E-2</v>
      </c>
      <c r="M1366" s="116"/>
    </row>
    <row r="1367" spans="1:13" x14ac:dyDescent="0.25">
      <c r="A1367" s="46">
        <f t="shared" si="158"/>
        <v>8</v>
      </c>
      <c r="B1367" s="46" t="s">
        <v>315</v>
      </c>
      <c r="C1367" s="81">
        <v>3998.55</v>
      </c>
      <c r="D1367" s="48"/>
      <c r="E1367" s="49"/>
      <c r="F1367" s="46">
        <f t="shared" si="153"/>
        <v>3998.55</v>
      </c>
      <c r="G1367" s="45">
        <f t="shared" si="154"/>
        <v>1.9898788913689004E-2</v>
      </c>
      <c r="H1367" s="254">
        <f t="shared" si="155"/>
        <v>88.159594403207748</v>
      </c>
      <c r="I1367" s="43">
        <f t="shared" si="156"/>
        <v>19.395110768705706</v>
      </c>
      <c r="J1367" s="43">
        <v>35.386732681614049</v>
      </c>
      <c r="K1367" s="43">
        <v>0.60349047017436008</v>
      </c>
      <c r="L1367" s="45">
        <f t="shared" si="157"/>
        <v>3.5899245557440035E-2</v>
      </c>
    </row>
    <row r="1368" spans="1:13" x14ac:dyDescent="0.25">
      <c r="A1368" s="46">
        <f t="shared" si="158"/>
        <v>9</v>
      </c>
      <c r="B1368" s="46" t="s">
        <v>316</v>
      </c>
      <c r="C1368" s="81">
        <v>9976.0499999999993</v>
      </c>
      <c r="D1368" s="48"/>
      <c r="E1368" s="49">
        <v>37.299999999999997</v>
      </c>
      <c r="F1368" s="46">
        <f t="shared" si="153"/>
        <v>10013.349999999999</v>
      </c>
      <c r="G1368" s="45">
        <f t="shared" si="154"/>
        <v>4.9831448392264131E-2</v>
      </c>
      <c r="H1368" s="254">
        <f t="shared" si="155"/>
        <v>220.77324895708699</v>
      </c>
      <c r="I1368" s="43">
        <f t="shared" si="156"/>
        <v>48.570114770559137</v>
      </c>
      <c r="J1368" s="43">
        <v>88.617058608105424</v>
      </c>
      <c r="K1368" s="43">
        <v>1.5112881668405866</v>
      </c>
      <c r="L1368" s="45">
        <f t="shared" si="157"/>
        <v>3.5899245557440035E-2</v>
      </c>
    </row>
    <row r="1369" spans="1:13" x14ac:dyDescent="0.25">
      <c r="A1369" s="46">
        <f t="shared" si="158"/>
        <v>10</v>
      </c>
      <c r="B1369" s="46" t="s">
        <v>317</v>
      </c>
      <c r="C1369" s="81">
        <v>8239.06</v>
      </c>
      <c r="D1369" s="48"/>
      <c r="E1369" s="49"/>
      <c r="F1369" s="46">
        <f t="shared" si="153"/>
        <v>8239.06</v>
      </c>
      <c r="G1369" s="45">
        <f t="shared" si="154"/>
        <v>4.100169206017644E-2</v>
      </c>
      <c r="H1369" s="254">
        <f t="shared" si="155"/>
        <v>181.65389650340569</v>
      </c>
      <c r="I1369" s="43">
        <f t="shared" si="156"/>
        <v>39.963857230749255</v>
      </c>
      <c r="J1369" s="43">
        <v>72.914785051525939</v>
      </c>
      <c r="K1369" s="43">
        <v>1.2434993168010311</v>
      </c>
      <c r="L1369" s="45">
        <f t="shared" si="157"/>
        <v>3.5899245557440042E-2</v>
      </c>
    </row>
    <row r="1370" spans="1:13" x14ac:dyDescent="0.25">
      <c r="A1370" s="46">
        <f t="shared" si="158"/>
        <v>11</v>
      </c>
      <c r="B1370" s="46" t="s">
        <v>318</v>
      </c>
      <c r="C1370" s="81">
        <v>5737.55</v>
      </c>
      <c r="D1370" s="48"/>
      <c r="E1370" s="49"/>
      <c r="F1370" s="46">
        <f t="shared" si="153"/>
        <v>5737.55</v>
      </c>
      <c r="G1370" s="45">
        <f t="shared" si="154"/>
        <v>2.8552924518071888E-2</v>
      </c>
      <c r="H1370" s="254">
        <f t="shared" si="155"/>
        <v>126.50087678486568</v>
      </c>
      <c r="I1370" s="43">
        <f t="shared" si="156"/>
        <v>27.83019289267045</v>
      </c>
      <c r="J1370" s="43">
        <v>50.77669357576989</v>
      </c>
      <c r="K1370" s="43">
        <v>0.86595309478408422</v>
      </c>
      <c r="L1370" s="45">
        <f t="shared" si="157"/>
        <v>3.5899245557440042E-2</v>
      </c>
    </row>
    <row r="1371" spans="1:13" x14ac:dyDescent="0.25">
      <c r="A1371" s="46">
        <f t="shared" si="158"/>
        <v>12</v>
      </c>
      <c r="B1371" s="46" t="s">
        <v>319</v>
      </c>
      <c r="C1371" s="81">
        <v>4073.5</v>
      </c>
      <c r="D1371" s="48"/>
      <c r="E1371" s="49"/>
      <c r="F1371" s="46">
        <f t="shared" si="153"/>
        <v>4073.5</v>
      </c>
      <c r="G1371" s="45">
        <f t="shared" si="154"/>
        <v>2.0271777679386815E-2</v>
      </c>
      <c r="H1371" s="254">
        <f t="shared" si="155"/>
        <v>89.812083830755341</v>
      </c>
      <c r="I1371" s="43">
        <f t="shared" si="156"/>
        <v>19.758658442766176</v>
      </c>
      <c r="J1371" s="43">
        <v>36.050032031250034</v>
      </c>
      <c r="K1371" s="43">
        <v>0.61480247346044337</v>
      </c>
      <c r="L1371" s="45">
        <f t="shared" si="157"/>
        <v>3.5899245557440035E-2</v>
      </c>
    </row>
    <row r="1372" spans="1:13" x14ac:dyDescent="0.25">
      <c r="A1372" s="46">
        <f t="shared" si="158"/>
        <v>13</v>
      </c>
      <c r="B1372" s="46" t="s">
        <v>320</v>
      </c>
      <c r="C1372" s="81">
        <v>3747.29</v>
      </c>
      <c r="D1372" s="48"/>
      <c r="E1372" s="49"/>
      <c r="F1372" s="46">
        <f t="shared" si="153"/>
        <v>3747.29</v>
      </c>
      <c r="G1372" s="45">
        <f t="shared" si="154"/>
        <v>1.8648393219636534E-2</v>
      </c>
      <c r="H1372" s="254">
        <f t="shared" si="155"/>
        <v>82.619841320277686</v>
      </c>
      <c r="I1372" s="43">
        <f t="shared" si="156"/>
        <v>18.17636509046109</v>
      </c>
      <c r="J1372" s="43">
        <v>33.163109004635558</v>
      </c>
      <c r="K1372" s="43">
        <v>0.56556846956513684</v>
      </c>
      <c r="L1372" s="45">
        <f t="shared" si="157"/>
        <v>3.5899245557440035E-2</v>
      </c>
    </row>
    <row r="1373" spans="1:13" x14ac:dyDescent="0.25">
      <c r="A1373" s="46">
        <f t="shared" si="158"/>
        <v>14</v>
      </c>
      <c r="B1373" s="46" t="s">
        <v>321</v>
      </c>
      <c r="C1373" s="81">
        <v>3638.7</v>
      </c>
      <c r="D1373" s="48"/>
      <c r="E1373" s="49"/>
      <c r="F1373" s="46">
        <f t="shared" si="153"/>
        <v>3638.7</v>
      </c>
      <c r="G1373" s="45">
        <f t="shared" si="154"/>
        <v>1.810799495323059E-2</v>
      </c>
      <c r="H1373" s="254">
        <f t="shared" si="155"/>
        <v>80.225660840792798</v>
      </c>
      <c r="I1373" s="43">
        <f t="shared" si="156"/>
        <v>17.649645384974416</v>
      </c>
      <c r="J1373" s="43">
        <v>32.202099313148281</v>
      </c>
      <c r="K1373" s="43">
        <v>0.54917927094157726</v>
      </c>
      <c r="L1373" s="45">
        <f t="shared" si="157"/>
        <v>3.5899245557440049E-2</v>
      </c>
    </row>
    <row r="1374" spans="1:13" x14ac:dyDescent="0.25">
      <c r="A1374" s="46">
        <f t="shared" si="158"/>
        <v>15</v>
      </c>
      <c r="B1374" s="46" t="s">
        <v>322</v>
      </c>
      <c r="C1374" s="81">
        <v>6155.56</v>
      </c>
      <c r="D1374" s="48"/>
      <c r="E1374" s="49"/>
      <c r="F1374" s="46">
        <f t="shared" si="153"/>
        <v>6155.56</v>
      </c>
      <c r="G1374" s="45">
        <f t="shared" si="154"/>
        <v>3.0633151788910351E-2</v>
      </c>
      <c r="H1374" s="254">
        <f t="shared" si="155"/>
        <v>135.7171156855884</v>
      </c>
      <c r="I1374" s="43">
        <f t="shared" si="156"/>
        <v>29.857765450829447</v>
      </c>
      <c r="J1374" s="43">
        <v>54.476036619683683</v>
      </c>
      <c r="K1374" s="43">
        <v>0.92904222745407306</v>
      </c>
      <c r="L1374" s="45">
        <f t="shared" si="157"/>
        <v>3.5899245557440028E-2</v>
      </c>
    </row>
    <row r="1375" spans="1:13" x14ac:dyDescent="0.25">
      <c r="A1375" s="46">
        <f t="shared" si="158"/>
        <v>16</v>
      </c>
      <c r="B1375" s="46" t="s">
        <v>323</v>
      </c>
      <c r="C1375" s="81">
        <v>3981.75</v>
      </c>
      <c r="D1375" s="48"/>
      <c r="E1375" s="49"/>
      <c r="F1375" s="46">
        <f t="shared" si="153"/>
        <v>3981.75</v>
      </c>
      <c r="G1375" s="45">
        <f t="shared" si="154"/>
        <v>1.9815183693359141E-2</v>
      </c>
      <c r="H1375" s="254">
        <f t="shared" si="155"/>
        <v>87.789189835058338</v>
      </c>
      <c r="I1375" s="43">
        <f t="shared" si="156"/>
        <v>19.313621763712835</v>
      </c>
      <c r="J1375" s="43">
        <v>35.238054508513521</v>
      </c>
      <c r="K1375" s="43">
        <v>0.60095489105219602</v>
      </c>
      <c r="L1375" s="45">
        <f t="shared" si="157"/>
        <v>3.5899245557440042E-2</v>
      </c>
    </row>
    <row r="1376" spans="1:13" x14ac:dyDescent="0.25">
      <c r="A1376" s="46">
        <f t="shared" si="158"/>
        <v>17</v>
      </c>
      <c r="B1376" s="46" t="s">
        <v>324</v>
      </c>
      <c r="C1376" s="81">
        <v>4019.15</v>
      </c>
      <c r="D1376" s="48"/>
      <c r="E1376" s="49"/>
      <c r="F1376" s="46">
        <f t="shared" si="153"/>
        <v>4019.15</v>
      </c>
      <c r="G1376" s="45">
        <f t="shared" si="154"/>
        <v>2.0001304838617288E-2</v>
      </c>
      <c r="H1376" s="254">
        <f t="shared" si="155"/>
        <v>88.613780957010022</v>
      </c>
      <c r="I1376" s="43">
        <f t="shared" si="156"/>
        <v>19.495031810542205</v>
      </c>
      <c r="J1376" s="43">
        <v>35.569040441487317</v>
      </c>
      <c r="K1376" s="43">
        <v>0.6065995731455851</v>
      </c>
      <c r="L1376" s="45">
        <f t="shared" si="157"/>
        <v>3.5899245557440035E-2</v>
      </c>
    </row>
    <row r="1377" spans="1:12" x14ac:dyDescent="0.25">
      <c r="A1377" s="46">
        <f t="shared" si="158"/>
        <v>18</v>
      </c>
      <c r="B1377" s="46" t="s">
        <v>325</v>
      </c>
      <c r="C1377" s="81">
        <v>2190.5</v>
      </c>
      <c r="D1377" s="48"/>
      <c r="E1377" s="49"/>
      <c r="F1377" s="46">
        <f t="shared" si="153"/>
        <v>2190.5</v>
      </c>
      <c r="G1377" s="45">
        <f t="shared" si="154"/>
        <v>1.0901025900747962E-2</v>
      </c>
      <c r="H1377" s="254">
        <f t="shared" si="155"/>
        <v>48.295905150673768</v>
      </c>
      <c r="I1377" s="43">
        <f t="shared" si="156"/>
        <v>10.625099133148229</v>
      </c>
      <c r="J1377" s="43">
        <v>19.38568679623253</v>
      </c>
      <c r="K1377" s="43">
        <v>0.33060631351788422</v>
      </c>
      <c r="L1377" s="45">
        <f t="shared" si="157"/>
        <v>3.5899245557440049E-2</v>
      </c>
    </row>
    <row r="1378" spans="1:12" x14ac:dyDescent="0.25">
      <c r="A1378" s="46">
        <f t="shared" si="158"/>
        <v>19</v>
      </c>
      <c r="B1378" s="46" t="s">
        <v>326</v>
      </c>
      <c r="C1378" s="81">
        <v>3923.4</v>
      </c>
      <c r="D1378" s="48"/>
      <c r="E1378" s="49"/>
      <c r="F1378" s="46">
        <f t="shared" si="153"/>
        <v>3923.4</v>
      </c>
      <c r="G1378" s="45">
        <f t="shared" si="154"/>
        <v>1.9524804847749169E-2</v>
      </c>
      <c r="H1378" s="254">
        <f t="shared" si="155"/>
        <v>86.502695397467917</v>
      </c>
      <c r="I1378" s="43">
        <f t="shared" si="156"/>
        <v>19.03059298744294</v>
      </c>
      <c r="J1378" s="43">
        <v>34.721663353726868</v>
      </c>
      <c r="K1378" s="43">
        <v>0.59214828142253673</v>
      </c>
      <c r="L1378" s="45">
        <f t="shared" si="157"/>
        <v>3.5899245557440042E-2</v>
      </c>
    </row>
    <row r="1379" spans="1:12" x14ac:dyDescent="0.25">
      <c r="A1379" s="46">
        <f t="shared" si="158"/>
        <v>20</v>
      </c>
      <c r="B1379" s="46" t="s">
        <v>327</v>
      </c>
      <c r="C1379" s="81">
        <v>7774.24</v>
      </c>
      <c r="D1379" s="48"/>
      <c r="E1379" s="49"/>
      <c r="F1379" s="46">
        <f t="shared" si="153"/>
        <v>7774.24</v>
      </c>
      <c r="G1379" s="45">
        <f t="shared" si="154"/>
        <v>3.8688514767692687E-2</v>
      </c>
      <c r="H1379" s="254">
        <f t="shared" si="155"/>
        <v>171.40559582678566</v>
      </c>
      <c r="I1379" s="43">
        <f t="shared" si="156"/>
        <v>37.709231081892845</v>
      </c>
      <c r="J1379" s="43">
        <v>68.801178597919545</v>
      </c>
      <c r="K1379" s="43">
        <v>1.1733452758745837</v>
      </c>
      <c r="L1379" s="45">
        <f t="shared" si="157"/>
        <v>3.5899245557440035E-2</v>
      </c>
    </row>
    <row r="1380" spans="1:12" x14ac:dyDescent="0.25">
      <c r="A1380" s="46">
        <f t="shared" si="158"/>
        <v>21</v>
      </c>
      <c r="B1380" s="46" t="s">
        <v>328</v>
      </c>
      <c r="C1380" s="81">
        <v>13720.72</v>
      </c>
      <c r="D1380" s="48">
        <v>29.7</v>
      </c>
      <c r="E1380" s="49"/>
      <c r="F1380" s="46">
        <f t="shared" si="153"/>
        <v>13750.42</v>
      </c>
      <c r="G1380" s="45">
        <f t="shared" si="154"/>
        <v>6.842898176953334E-2</v>
      </c>
      <c r="H1380" s="254">
        <f t="shared" si="155"/>
        <v>303.16776083174051</v>
      </c>
      <c r="I1380" s="43">
        <f t="shared" si="156"/>
        <v>66.696907382982914</v>
      </c>
      <c r="J1380" s="43">
        <v>121.68972172410486</v>
      </c>
      <c r="K1380" s="43">
        <v>2.0753141591064073</v>
      </c>
      <c r="L1380" s="45">
        <f t="shared" si="157"/>
        <v>3.5899245557440042E-2</v>
      </c>
    </row>
    <row r="1381" spans="1:12" x14ac:dyDescent="0.25">
      <c r="A1381" s="46">
        <f t="shared" si="158"/>
        <v>22</v>
      </c>
      <c r="B1381" s="46" t="s">
        <v>329</v>
      </c>
      <c r="C1381" s="81">
        <v>7628.53</v>
      </c>
      <c r="D1381" s="48"/>
      <c r="E1381" s="49"/>
      <c r="F1381" s="46">
        <f t="shared" si="153"/>
        <v>7628.53</v>
      </c>
      <c r="G1381" s="45">
        <f t="shared" si="154"/>
        <v>3.7963388776367422E-2</v>
      </c>
      <c r="H1381" s="254">
        <f t="shared" si="155"/>
        <v>168.19299763481823</v>
      </c>
      <c r="I1381" s="43">
        <f t="shared" si="156"/>
        <v>37.002459479660011</v>
      </c>
      <c r="J1381" s="43">
        <v>67.511660943010128</v>
      </c>
      <c r="K1381" s="43">
        <v>1.1513536548096712</v>
      </c>
      <c r="L1381" s="45">
        <f t="shared" si="157"/>
        <v>3.5899245557440042E-2</v>
      </c>
    </row>
    <row r="1382" spans="1:12" x14ac:dyDescent="0.25">
      <c r="A1382" s="46">
        <f t="shared" si="158"/>
        <v>23</v>
      </c>
      <c r="B1382" s="46" t="s">
        <v>330</v>
      </c>
      <c r="C1382" s="81">
        <v>7731.41</v>
      </c>
      <c r="D1382" s="48"/>
      <c r="E1382" s="49"/>
      <c r="F1382" s="46">
        <f t="shared" si="153"/>
        <v>7731.41</v>
      </c>
      <c r="G1382" s="45">
        <f t="shared" si="154"/>
        <v>3.8475371220863634E-2</v>
      </c>
      <c r="H1382" s="254">
        <f t="shared" si="155"/>
        <v>170.46128465691424</v>
      </c>
      <c r="I1382" s="43">
        <f t="shared" si="156"/>
        <v>37.501482624521131</v>
      </c>
      <c r="J1382" s="43">
        <v>68.422137755425751</v>
      </c>
      <c r="K1382" s="43">
        <v>1.1668810583863523</v>
      </c>
      <c r="L1382" s="45">
        <f t="shared" si="157"/>
        <v>3.5899245557440042E-2</v>
      </c>
    </row>
    <row r="1383" spans="1:12" x14ac:dyDescent="0.25">
      <c r="A1383" s="46">
        <f t="shared" si="158"/>
        <v>24</v>
      </c>
      <c r="B1383" s="46" t="s">
        <v>331</v>
      </c>
      <c r="C1383" s="81">
        <v>7718.47</v>
      </c>
      <c r="D1383" s="48"/>
      <c r="E1383" s="49"/>
      <c r="F1383" s="46">
        <f t="shared" si="153"/>
        <v>7718.47</v>
      </c>
      <c r="G1383" s="45">
        <f t="shared" si="154"/>
        <v>3.8410975295204805E-2</v>
      </c>
      <c r="H1383" s="254">
        <f t="shared" si="155"/>
        <v>170.17598494787535</v>
      </c>
      <c r="I1383" s="43">
        <f t="shared" si="156"/>
        <v>37.43871668853258</v>
      </c>
      <c r="J1383" s="43">
        <v>68.307620162573329</v>
      </c>
      <c r="K1383" s="43">
        <v>1.1649280587529713</v>
      </c>
      <c r="L1383" s="45">
        <f t="shared" si="157"/>
        <v>3.5899245557440035E-2</v>
      </c>
    </row>
    <row r="1384" spans="1:12" x14ac:dyDescent="0.25">
      <c r="A1384" s="46">
        <f t="shared" si="158"/>
        <v>25</v>
      </c>
      <c r="B1384" s="46" t="s">
        <v>332</v>
      </c>
      <c r="C1384" s="81">
        <v>7958</v>
      </c>
      <c r="D1384" s="48"/>
      <c r="E1384" s="49"/>
      <c r="F1384" s="46">
        <f t="shared" si="153"/>
        <v>7958</v>
      </c>
      <c r="G1384" s="45">
        <f t="shared" si="154"/>
        <v>3.960299663006267E-2</v>
      </c>
      <c r="H1384" s="254">
        <f t="shared" si="155"/>
        <v>175.45711626982964</v>
      </c>
      <c r="I1384" s="43">
        <f t="shared" si="156"/>
        <v>38.600565579362524</v>
      </c>
      <c r="J1384" s="43">
        <v>70.427434615119125</v>
      </c>
      <c r="K1384" s="43">
        <v>1.2010796817965406</v>
      </c>
      <c r="L1384" s="45">
        <f t="shared" si="157"/>
        <v>3.5899245557440042E-2</v>
      </c>
    </row>
    <row r="1385" spans="1:12" x14ac:dyDescent="0.25">
      <c r="A1385" s="46">
        <f t="shared" si="158"/>
        <v>26</v>
      </c>
      <c r="B1385" s="46" t="s">
        <v>333</v>
      </c>
      <c r="C1385" s="81">
        <v>3973.2</v>
      </c>
      <c r="D1385" s="48"/>
      <c r="E1385" s="49"/>
      <c r="F1385" s="46">
        <f t="shared" si="153"/>
        <v>3973.2</v>
      </c>
      <c r="G1385" s="45">
        <f t="shared" si="154"/>
        <v>1.977263460801269E-2</v>
      </c>
      <c r="H1385" s="254">
        <f t="shared" si="155"/>
        <v>87.600680367339407</v>
      </c>
      <c r="I1385" s="43">
        <f t="shared" si="156"/>
        <v>19.272149680814671</v>
      </c>
      <c r="J1385" s="43">
        <v>35.162387938274854</v>
      </c>
      <c r="K1385" s="43">
        <v>0.59966446239180882</v>
      </c>
      <c r="L1385" s="45">
        <f t="shared" si="157"/>
        <v>3.5899245557440035E-2</v>
      </c>
    </row>
    <row r="1386" spans="1:12" x14ac:dyDescent="0.25">
      <c r="A1386" s="46">
        <f t="shared" si="158"/>
        <v>27</v>
      </c>
      <c r="B1386" s="46" t="s">
        <v>334</v>
      </c>
      <c r="C1386" s="81">
        <v>4035</v>
      </c>
      <c r="D1386" s="48"/>
      <c r="E1386" s="49"/>
      <c r="F1386" s="46">
        <f t="shared" si="153"/>
        <v>4035</v>
      </c>
      <c r="G1386" s="45">
        <f t="shared" si="154"/>
        <v>2.0080182382797546E-2</v>
      </c>
      <c r="H1386" s="254">
        <f t="shared" si="155"/>
        <v>88.963240028746242</v>
      </c>
      <c r="I1386" s="43">
        <f t="shared" si="156"/>
        <v>19.571912806324175</v>
      </c>
      <c r="J1386" s="43">
        <v>35.709311217894658</v>
      </c>
      <c r="K1386" s="43">
        <v>0.60899177130548399</v>
      </c>
      <c r="L1386" s="45">
        <f t="shared" si="157"/>
        <v>3.5899245557440035E-2</v>
      </c>
    </row>
    <row r="1387" spans="1:12" x14ac:dyDescent="0.25">
      <c r="A1387" s="46">
        <f t="shared" si="158"/>
        <v>28</v>
      </c>
      <c r="B1387" s="46" t="s">
        <v>335</v>
      </c>
      <c r="C1387" s="81">
        <v>3981.6</v>
      </c>
      <c r="D1387" s="48"/>
      <c r="E1387" s="49"/>
      <c r="F1387" s="46">
        <f t="shared" si="153"/>
        <v>3981.6</v>
      </c>
      <c r="G1387" s="45">
        <f t="shared" si="154"/>
        <v>1.9814437218177623E-2</v>
      </c>
      <c r="H1387" s="254">
        <f t="shared" si="155"/>
        <v>87.785882651414127</v>
      </c>
      <c r="I1387" s="43">
        <f t="shared" si="156"/>
        <v>19.312894183311109</v>
      </c>
      <c r="J1387" s="43">
        <v>35.236727024825122</v>
      </c>
      <c r="K1387" s="43">
        <v>0.60093225195289091</v>
      </c>
      <c r="L1387" s="45">
        <f t="shared" si="157"/>
        <v>3.5899245557440035E-2</v>
      </c>
    </row>
    <row r="1388" spans="1:12" x14ac:dyDescent="0.25">
      <c r="A1388" s="46">
        <f t="shared" si="158"/>
        <v>29</v>
      </c>
      <c r="B1388" s="46" t="s">
        <v>336</v>
      </c>
      <c r="C1388" s="81">
        <v>3970.65</v>
      </c>
      <c r="D1388" s="48"/>
      <c r="E1388" s="49">
        <v>104.6</v>
      </c>
      <c r="F1388" s="46">
        <f t="shared" si="153"/>
        <v>4075.25</v>
      </c>
      <c r="G1388" s="45">
        <f t="shared" si="154"/>
        <v>2.0280486556504509E-2</v>
      </c>
      <c r="H1388" s="254">
        <f t="shared" si="155"/>
        <v>89.850667639937569</v>
      </c>
      <c r="I1388" s="43">
        <f t="shared" si="156"/>
        <v>19.767146880786264</v>
      </c>
      <c r="J1388" s="43">
        <v>36.065519340948008</v>
      </c>
      <c r="K1388" s="43">
        <v>0.61506659628566873</v>
      </c>
      <c r="L1388" s="45">
        <f t="shared" si="157"/>
        <v>3.5899245557440035E-2</v>
      </c>
    </row>
    <row r="1389" spans="1:12" x14ac:dyDescent="0.25">
      <c r="A1389" s="46">
        <f t="shared" si="158"/>
        <v>30</v>
      </c>
      <c r="B1389" s="46" t="s">
        <v>337</v>
      </c>
      <c r="C1389" s="81">
        <v>4030.55</v>
      </c>
      <c r="D1389" s="48"/>
      <c r="E1389" s="49"/>
      <c r="F1389" s="46">
        <f t="shared" si="153"/>
        <v>4030.55</v>
      </c>
      <c r="G1389" s="45">
        <f t="shared" si="154"/>
        <v>2.0058036952412553E-2</v>
      </c>
      <c r="H1389" s="254">
        <f t="shared" si="155"/>
        <v>88.865126913968567</v>
      </c>
      <c r="I1389" s="43">
        <f t="shared" si="156"/>
        <v>19.550327921073084</v>
      </c>
      <c r="J1389" s="43">
        <v>35.66992920180553</v>
      </c>
      <c r="K1389" s="43">
        <v>0.60832014469276785</v>
      </c>
      <c r="L1389" s="45">
        <f t="shared" si="157"/>
        <v>3.5899245557440035E-2</v>
      </c>
    </row>
    <row r="1390" spans="1:12" x14ac:dyDescent="0.25">
      <c r="A1390" s="46">
        <f t="shared" si="158"/>
        <v>31</v>
      </c>
      <c r="B1390" s="46" t="s">
        <v>338</v>
      </c>
      <c r="C1390" s="81">
        <v>4226.88</v>
      </c>
      <c r="D1390" s="48"/>
      <c r="E1390" s="49"/>
      <c r="F1390" s="46">
        <f t="shared" si="153"/>
        <v>4226.88</v>
      </c>
      <c r="G1390" s="45">
        <f t="shared" si="154"/>
        <v>2.1035073434993629E-2</v>
      </c>
      <c r="H1390" s="254">
        <f t="shared" si="155"/>
        <v>93.193789346395761</v>
      </c>
      <c r="I1390" s="43">
        <f t="shared" si="156"/>
        <v>20.502633656207067</v>
      </c>
      <c r="J1390" s="43">
        <v>37.407428352092836</v>
      </c>
      <c r="K1390" s="43">
        <v>0.63795170713648686</v>
      </c>
      <c r="L1390" s="45">
        <f t="shared" si="157"/>
        <v>3.5899245557440042E-2</v>
      </c>
    </row>
    <row r="1391" spans="1:12" x14ac:dyDescent="0.25">
      <c r="A1391" s="46">
        <f t="shared" si="158"/>
        <v>32</v>
      </c>
      <c r="B1391" s="46" t="s">
        <v>339</v>
      </c>
      <c r="C1391" s="81">
        <v>4140.3</v>
      </c>
      <c r="D1391" s="48"/>
      <c r="E1391" s="49">
        <v>50.1</v>
      </c>
      <c r="F1391" s="46">
        <f t="shared" si="153"/>
        <v>4190.4000000000005</v>
      </c>
      <c r="G1391" s="45">
        <f t="shared" si="154"/>
        <v>2.0853530670848785E-2</v>
      </c>
      <c r="H1391" s="254">
        <f t="shared" si="155"/>
        <v>92.389482284128448</v>
      </c>
      <c r="I1391" s="43">
        <f t="shared" si="156"/>
        <v>20.325686102508257</v>
      </c>
      <c r="J1391" s="43">
        <v>37.084584319074544</v>
      </c>
      <c r="K1391" s="43">
        <v>0.63244587818550191</v>
      </c>
      <c r="L1391" s="45">
        <f t="shared" si="157"/>
        <v>3.5899245557440042E-2</v>
      </c>
    </row>
    <row r="1392" spans="1:12" x14ac:dyDescent="0.25">
      <c r="A1392" s="46">
        <f t="shared" si="158"/>
        <v>33</v>
      </c>
      <c r="B1392" s="37" t="s">
        <v>1237</v>
      </c>
      <c r="C1392" s="81">
        <v>4059.4</v>
      </c>
      <c r="D1392" s="94"/>
      <c r="E1392" s="105"/>
      <c r="F1392" s="46">
        <f t="shared" si="153"/>
        <v>4059.4</v>
      </c>
      <c r="G1392" s="45">
        <f t="shared" si="154"/>
        <v>2.0201609012324252E-2</v>
      </c>
      <c r="H1392" s="254">
        <f t="shared" si="155"/>
        <v>89.501208568201363</v>
      </c>
      <c r="I1392" s="43">
        <f t="shared" si="156"/>
        <v>19.690265885004301</v>
      </c>
      <c r="J1392" s="43">
        <v>35.925248564540659</v>
      </c>
      <c r="K1392" s="43">
        <v>0.61267439812576985</v>
      </c>
      <c r="L1392" s="45">
        <f t="shared" si="157"/>
        <v>3.5899245557440035E-2</v>
      </c>
    </row>
    <row r="1393" spans="1:13" x14ac:dyDescent="0.25">
      <c r="A1393" s="46">
        <f t="shared" si="158"/>
        <v>34</v>
      </c>
      <c r="B1393" s="38" t="s">
        <v>1238</v>
      </c>
      <c r="C1393" s="92">
        <v>4225.3</v>
      </c>
      <c r="D1393" s="94"/>
      <c r="E1393" s="105"/>
      <c r="F1393" s="46">
        <f t="shared" si="153"/>
        <v>4225.3</v>
      </c>
      <c r="G1393" s="45">
        <f t="shared" si="154"/>
        <v>2.1027210563081655E-2</v>
      </c>
      <c r="H1393" s="254">
        <f t="shared" si="155"/>
        <v>93.158953678676951</v>
      </c>
      <c r="I1393" s="43">
        <f t="shared" si="156"/>
        <v>20.49496980930893</v>
      </c>
      <c r="J1393" s="43">
        <v>37.393445523908376</v>
      </c>
      <c r="K1393" s="43">
        <v>0.63771324195714041</v>
      </c>
      <c r="L1393" s="45">
        <f t="shared" si="157"/>
        <v>3.5899245557440035E-2</v>
      </c>
    </row>
    <row r="1394" spans="1:13" x14ac:dyDescent="0.25">
      <c r="A1394" s="46">
        <f t="shared" si="158"/>
        <v>35</v>
      </c>
      <c r="B1394" s="38" t="s">
        <v>1239</v>
      </c>
      <c r="C1394" s="92">
        <v>3974.4</v>
      </c>
      <c r="D1394" s="94"/>
      <c r="E1394" s="105"/>
      <c r="F1394" s="46">
        <f t="shared" si="153"/>
        <v>3974.4</v>
      </c>
      <c r="G1394" s="45">
        <f t="shared" si="154"/>
        <v>1.9778606409464824E-2</v>
      </c>
      <c r="H1394" s="254">
        <f t="shared" si="155"/>
        <v>87.627137836492949</v>
      </c>
      <c r="I1394" s="43">
        <f t="shared" si="156"/>
        <v>19.277970324028448</v>
      </c>
      <c r="J1394" s="43">
        <v>35.173007807782035</v>
      </c>
      <c r="K1394" s="43">
        <v>0.59984557518624915</v>
      </c>
      <c r="L1394" s="45">
        <f t="shared" si="157"/>
        <v>3.5899245557440028E-2</v>
      </c>
    </row>
    <row r="1395" spans="1:13" x14ac:dyDescent="0.25">
      <c r="A1395" s="46">
        <f t="shared" si="158"/>
        <v>36</v>
      </c>
      <c r="B1395" s="38" t="s">
        <v>1240</v>
      </c>
      <c r="C1395" s="92">
        <v>3989.7</v>
      </c>
      <c r="D1395" s="94"/>
      <c r="E1395" s="105"/>
      <c r="F1395" s="46">
        <f t="shared" si="153"/>
        <v>3989.7</v>
      </c>
      <c r="G1395" s="45">
        <f t="shared" si="154"/>
        <v>1.9854746877979522E-2</v>
      </c>
      <c r="H1395" s="254">
        <f t="shared" si="155"/>
        <v>87.964470568200468</v>
      </c>
      <c r="I1395" s="43">
        <f t="shared" si="156"/>
        <v>19.352183525004104</v>
      </c>
      <c r="J1395" s="43">
        <v>35.308411143998597</v>
      </c>
      <c r="K1395" s="43">
        <v>0.60215476331536288</v>
      </c>
      <c r="L1395" s="45">
        <f t="shared" si="157"/>
        <v>3.5899245557440035E-2</v>
      </c>
    </row>
    <row r="1396" spans="1:13" x14ac:dyDescent="0.25">
      <c r="A1396" s="46">
        <f t="shared" si="158"/>
        <v>37</v>
      </c>
      <c r="B1396" s="38" t="s">
        <v>1453</v>
      </c>
      <c r="C1396" s="92">
        <v>5525.8</v>
      </c>
      <c r="D1396" s="94"/>
      <c r="E1396" s="105"/>
      <c r="F1396" s="46">
        <f t="shared" si="153"/>
        <v>5525.8</v>
      </c>
      <c r="G1396" s="45">
        <f t="shared" si="154"/>
        <v>2.7499150386830901E-2</v>
      </c>
      <c r="H1396" s="254">
        <f t="shared" si="155"/>
        <v>121.83223587381561</v>
      </c>
      <c r="I1396" s="43">
        <f t="shared" si="156"/>
        <v>26.803091892239433</v>
      </c>
      <c r="J1396" s="43">
        <v>48.90272910231532</v>
      </c>
      <c r="K1396" s="43">
        <v>0.83399423293180752</v>
      </c>
      <c r="L1396" s="45">
        <f t="shared" si="157"/>
        <v>3.5899245557440035E-2</v>
      </c>
    </row>
    <row r="1397" spans="1:13" s="107" customFormat="1" ht="14" x14ac:dyDescent="0.3">
      <c r="A1397" s="35"/>
      <c r="B1397" s="35" t="s">
        <v>2074</v>
      </c>
      <c r="C1397" s="106">
        <f>SUM(C1360:C1396)</f>
        <v>200647.03999999995</v>
      </c>
      <c r="D1397" s="106">
        <f t="shared" ref="D1397:J1397" si="159">SUM(D1360:D1396)</f>
        <v>58.7</v>
      </c>
      <c r="E1397" s="106">
        <f t="shared" si="159"/>
        <v>238.64999999999998</v>
      </c>
      <c r="F1397" s="106">
        <f t="shared" si="159"/>
        <v>200944.38999999996</v>
      </c>
      <c r="G1397" s="106">
        <f t="shared" si="159"/>
        <v>1</v>
      </c>
      <c r="H1397" s="106">
        <f t="shared" si="159"/>
        <v>4430.4000000000005</v>
      </c>
      <c r="I1397" s="106">
        <f t="shared" si="159"/>
        <v>974.68799999999987</v>
      </c>
      <c r="J1397" s="106">
        <f t="shared" si="159"/>
        <v>1778.336</v>
      </c>
      <c r="K1397" s="112">
        <v>30.327999999999985</v>
      </c>
      <c r="L1397" s="45">
        <f t="shared" si="157"/>
        <v>3.5899245557440063E-2</v>
      </c>
    </row>
    <row r="1398" spans="1:13" ht="14" x14ac:dyDescent="0.3">
      <c r="A1398" s="545" t="s">
        <v>1884</v>
      </c>
      <c r="B1398" s="545"/>
      <c r="C1398" s="545"/>
      <c r="D1398" s="545"/>
      <c r="E1398" s="545"/>
      <c r="F1398" s="545"/>
      <c r="G1398" s="545"/>
      <c r="H1398" s="545"/>
      <c r="I1398" s="545"/>
      <c r="J1398" s="545"/>
      <c r="K1398" s="545"/>
      <c r="L1398" s="545"/>
    </row>
    <row r="1399" spans="1:13" x14ac:dyDescent="0.25">
      <c r="A1399" s="46">
        <v>1</v>
      </c>
      <c r="B1399" s="46" t="s">
        <v>2431</v>
      </c>
      <c r="C1399" s="46">
        <v>22381.8</v>
      </c>
      <c r="D1399" s="46"/>
      <c r="E1399" s="49"/>
      <c r="F1399" s="46">
        <f>C1399+D1399+E1399</f>
        <v>22381.8</v>
      </c>
      <c r="G1399" s="45">
        <f t="shared" ref="G1399:G1461" si="160">3/$F$1463*F1399</f>
        <v>0.18346800917069531</v>
      </c>
      <c r="H1399" s="254">
        <f>G1399*4430.4</f>
        <v>812.83666782984847</v>
      </c>
      <c r="I1399" s="43">
        <f>H1399*0.22</f>
        <v>178.82406692256666</v>
      </c>
      <c r="J1399" s="43">
        <v>214.33113204382457</v>
      </c>
      <c r="K1399" s="43">
        <v>1.8080854815975265</v>
      </c>
      <c r="L1399" s="45">
        <f>(H1399+I1399+J1399+K1399)/F1399</f>
        <v>5.3963486059112192E-2</v>
      </c>
    </row>
    <row r="1400" spans="1:13" x14ac:dyDescent="0.25">
      <c r="A1400" s="46">
        <f>A1399+1</f>
        <v>2</v>
      </c>
      <c r="B1400" s="46" t="s">
        <v>2432</v>
      </c>
      <c r="C1400" s="46">
        <v>2034</v>
      </c>
      <c r="D1400" s="48">
        <v>106.1</v>
      </c>
      <c r="E1400" s="49"/>
      <c r="F1400" s="46">
        <f t="shared" ref="F1400:F1462" si="161">C1400+D1400+E1400</f>
        <v>2140.1</v>
      </c>
      <c r="G1400" s="45">
        <f t="shared" si="160"/>
        <v>1.7542819899481053E-2</v>
      </c>
      <c r="H1400" s="254">
        <f t="shared" ref="H1400:H1462" si="162">G1400*4430.4</f>
        <v>77.721709282660854</v>
      </c>
      <c r="I1400" s="43">
        <f t="shared" ref="I1400:I1461" si="163">H1400*0.22</f>
        <v>17.098776042185388</v>
      </c>
      <c r="J1400" s="43">
        <v>20.493885911186268</v>
      </c>
      <c r="K1400" s="43">
        <v>0.17288527907348231</v>
      </c>
      <c r="L1400" s="45">
        <f t="shared" ref="L1400:L1463" si="164">(H1400+I1400+J1400+K1400)/F1400</f>
        <v>5.3963486059112192E-2</v>
      </c>
    </row>
    <row r="1401" spans="1:13" x14ac:dyDescent="0.25">
      <c r="A1401" s="46">
        <f>A1400+1</f>
        <v>3</v>
      </c>
      <c r="B1401" s="46" t="str">
        <f>[1]Лист1!$B$7</f>
        <v>В.Великого,93а</v>
      </c>
      <c r="C1401" s="46">
        <v>12358.7</v>
      </c>
      <c r="D1401" s="48"/>
      <c r="E1401" s="49"/>
      <c r="F1401" s="46">
        <f t="shared" si="161"/>
        <v>12358.7</v>
      </c>
      <c r="G1401" s="45">
        <f t="shared" si="160"/>
        <v>0.10130669047788257</v>
      </c>
      <c r="H1401" s="254">
        <f t="shared" si="162"/>
        <v>448.8291614932109</v>
      </c>
      <c r="I1401" s="43">
        <f t="shared" si="163"/>
        <v>98.742415528506399</v>
      </c>
      <c r="J1401" s="43">
        <v>118.34857614624448</v>
      </c>
      <c r="K1401" s="43">
        <v>0.99838199078802214</v>
      </c>
      <c r="L1401" s="45">
        <f t="shared" si="164"/>
        <v>5.3963486059112185E-2</v>
      </c>
    </row>
    <row r="1402" spans="1:13" x14ac:dyDescent="0.25">
      <c r="A1402" s="46">
        <f>A1401+1</f>
        <v>4</v>
      </c>
      <c r="B1402" s="46" t="str">
        <f>[1]Лист1!$B$8</f>
        <v>В.Великого,103</v>
      </c>
      <c r="C1402" s="46">
        <v>1958.1</v>
      </c>
      <c r="D1402" s="48"/>
      <c r="E1402" s="49"/>
      <c r="F1402" s="46">
        <f t="shared" si="161"/>
        <v>1958.1</v>
      </c>
      <c r="G1402" s="45">
        <f t="shared" si="160"/>
        <v>1.6050930164559531E-2</v>
      </c>
      <c r="H1402" s="254">
        <f t="shared" si="162"/>
        <v>71.11204100106454</v>
      </c>
      <c r="I1402" s="43">
        <f t="shared" si="163"/>
        <v>15.644649020234199</v>
      </c>
      <c r="J1402" s="43">
        <v>18.751029392408689</v>
      </c>
      <c r="K1402" s="43">
        <v>0.15818263864015031</v>
      </c>
      <c r="L1402" s="45">
        <f t="shared" si="164"/>
        <v>5.3963486059112199E-2</v>
      </c>
    </row>
    <row r="1403" spans="1:13" x14ac:dyDescent="0.25">
      <c r="A1403" s="46">
        <f t="shared" ref="A1403:A1462" si="165">A1402+1</f>
        <v>5</v>
      </c>
      <c r="B1403" s="46" t="str">
        <f>[1]Лист1!$B$9</f>
        <v>В.Великого,105</v>
      </c>
      <c r="C1403" s="46">
        <v>2016.3</v>
      </c>
      <c r="D1403" s="48"/>
      <c r="E1403" s="49"/>
      <c r="F1403" s="46">
        <f t="shared" si="161"/>
        <v>2016.3</v>
      </c>
      <c r="G1403" s="45">
        <f t="shared" si="160"/>
        <v>1.6528006991880589E-2</v>
      </c>
      <c r="H1403" s="254">
        <f t="shared" si="162"/>
        <v>73.22568217682776</v>
      </c>
      <c r="I1403" s="43">
        <f t="shared" si="163"/>
        <v>16.109650078902106</v>
      </c>
      <c r="J1403" s="43">
        <v>19.308360433028774</v>
      </c>
      <c r="K1403" s="43">
        <v>0.16288425222927078</v>
      </c>
      <c r="L1403" s="45">
        <f t="shared" si="164"/>
        <v>5.3963486059112199E-2</v>
      </c>
    </row>
    <row r="1404" spans="1:13" x14ac:dyDescent="0.25">
      <c r="A1404" s="46">
        <f t="shared" si="165"/>
        <v>6</v>
      </c>
      <c r="B1404" s="46" t="str">
        <f>[1]Лист1!$B$10</f>
        <v>В.Великого,109</v>
      </c>
      <c r="C1404" s="46">
        <v>2040.5</v>
      </c>
      <c r="D1404" s="48">
        <v>153.19999999999999</v>
      </c>
      <c r="E1404" s="49"/>
      <c r="F1404" s="46">
        <f t="shared" si="161"/>
        <v>2193.6999999999998</v>
      </c>
      <c r="G1404" s="45">
        <f t="shared" si="160"/>
        <v>1.7982189623611786E-2</v>
      </c>
      <c r="H1404" s="254">
        <f t="shared" si="162"/>
        <v>79.668292908449658</v>
      </c>
      <c r="I1404" s="43">
        <f t="shared" si="163"/>
        <v>17.527024439858923</v>
      </c>
      <c r="J1404" s="43">
        <v>21.007166732100988</v>
      </c>
      <c r="K1404" s="43">
        <v>0.17721528746483722</v>
      </c>
      <c r="L1404" s="45">
        <f t="shared" si="164"/>
        <v>5.3963486059112185E-2</v>
      </c>
    </row>
    <row r="1405" spans="1:13" x14ac:dyDescent="0.25">
      <c r="A1405" s="46">
        <f t="shared" si="165"/>
        <v>7</v>
      </c>
      <c r="B1405" s="46" t="str">
        <f>[1]Лист1!$B$11</f>
        <v>В.Великого,111</v>
      </c>
      <c r="C1405" s="46">
        <v>8086.8</v>
      </c>
      <c r="D1405" s="48">
        <v>73.7</v>
      </c>
      <c r="E1405" s="49"/>
      <c r="F1405" s="46">
        <f t="shared" si="161"/>
        <v>8160.5</v>
      </c>
      <c r="G1405" s="45">
        <f t="shared" si="160"/>
        <v>6.6893220779269721E-2</v>
      </c>
      <c r="H1405" s="254">
        <f t="shared" si="162"/>
        <v>296.36372534047655</v>
      </c>
      <c r="I1405" s="43">
        <f t="shared" si="163"/>
        <v>65.200019574904843</v>
      </c>
      <c r="J1405" s="43">
        <v>78.146047370793696</v>
      </c>
      <c r="K1405" s="43">
        <v>0.65923569920992131</v>
      </c>
      <c r="L1405" s="45">
        <f t="shared" si="164"/>
        <v>5.3963486059112192E-2</v>
      </c>
    </row>
    <row r="1406" spans="1:13" x14ac:dyDescent="0.25">
      <c r="A1406" s="46">
        <f t="shared" si="165"/>
        <v>8</v>
      </c>
      <c r="B1406" s="46" t="str">
        <f>[1]Лист1!$B$12</f>
        <v>В.Великого,113</v>
      </c>
      <c r="C1406" s="46">
        <v>4049.6</v>
      </c>
      <c r="D1406" s="48"/>
      <c r="E1406" s="49"/>
      <c r="F1406" s="46">
        <f t="shared" si="161"/>
        <v>4049.6</v>
      </c>
      <c r="G1406" s="45">
        <f t="shared" si="160"/>
        <v>3.3195366321638463E-2</v>
      </c>
      <c r="H1406" s="254">
        <f t="shared" si="162"/>
        <v>147.06875095138705</v>
      </c>
      <c r="I1406" s="43">
        <f t="shared" si="163"/>
        <v>32.35512520930515</v>
      </c>
      <c r="J1406" s="43">
        <v>38.779515156273035</v>
      </c>
      <c r="K1406" s="43">
        <v>0.32714182801550112</v>
      </c>
      <c r="L1406" s="45">
        <f t="shared" si="164"/>
        <v>5.3963486059112192E-2</v>
      </c>
      <c r="M1406" s="116"/>
    </row>
    <row r="1407" spans="1:13" x14ac:dyDescent="0.25">
      <c r="A1407" s="46">
        <f t="shared" si="165"/>
        <v>9</v>
      </c>
      <c r="B1407" s="46" t="str">
        <f>[1]Лист1!$B$13</f>
        <v>В.Великого,117</v>
      </c>
      <c r="C1407" s="46">
        <v>4091.8</v>
      </c>
      <c r="D1407" s="48"/>
      <c r="E1407" s="49"/>
      <c r="F1407" s="46">
        <f t="shared" si="161"/>
        <v>4091.8</v>
      </c>
      <c r="G1407" s="45">
        <f t="shared" si="160"/>
        <v>3.3541288007427957E-2</v>
      </c>
      <c r="H1407" s="254">
        <f t="shared" si="162"/>
        <v>148.6013223881088</v>
      </c>
      <c r="I1407" s="43">
        <f t="shared" si="163"/>
        <v>32.692290925383936</v>
      </c>
      <c r="J1407" s="43">
        <v>39.18362804139619</v>
      </c>
      <c r="K1407" s="43">
        <v>0.33055090178630669</v>
      </c>
      <c r="L1407" s="45">
        <f t="shared" si="164"/>
        <v>5.3963486059112178E-2</v>
      </c>
    </row>
    <row r="1408" spans="1:13" x14ac:dyDescent="0.25">
      <c r="A1408" s="46">
        <f t="shared" si="165"/>
        <v>10</v>
      </c>
      <c r="B1408" s="46" t="str">
        <f>[1]Лист1!$B$14</f>
        <v>В.Великого,121</v>
      </c>
      <c r="C1408" s="46">
        <v>4035.2</v>
      </c>
      <c r="D1408" s="48"/>
      <c r="E1408" s="49"/>
      <c r="F1408" s="46">
        <f t="shared" si="161"/>
        <v>4035.2</v>
      </c>
      <c r="G1408" s="45">
        <f t="shared" si="160"/>
        <v>3.3077326694260056E-2</v>
      </c>
      <c r="H1408" s="254">
        <f t="shared" si="162"/>
        <v>146.54578818624975</v>
      </c>
      <c r="I1408" s="43">
        <f t="shared" si="163"/>
        <v>32.240073400974943</v>
      </c>
      <c r="J1408" s="43">
        <v>38.641618816325803</v>
      </c>
      <c r="K1408" s="43">
        <v>0.32597854217901767</v>
      </c>
      <c r="L1408" s="45">
        <f t="shared" si="164"/>
        <v>5.3963486059112199E-2</v>
      </c>
    </row>
    <row r="1409" spans="1:12" x14ac:dyDescent="0.25">
      <c r="A1409" s="46">
        <f t="shared" si="165"/>
        <v>11</v>
      </c>
      <c r="B1409" s="46" t="str">
        <f>[1]Лист1!$B$17</f>
        <v>Кульпарківська,121</v>
      </c>
      <c r="C1409" s="46">
        <v>7649.6</v>
      </c>
      <c r="D1409" s="48"/>
      <c r="E1409" s="49"/>
      <c r="F1409" s="46">
        <f t="shared" si="161"/>
        <v>7649.6</v>
      </c>
      <c r="G1409" s="45">
        <f t="shared" si="160"/>
        <v>6.2705273166240014E-2</v>
      </c>
      <c r="H1409" s="254">
        <f t="shared" si="162"/>
        <v>277.80944223570975</v>
      </c>
      <c r="I1409" s="43">
        <f t="shared" si="163"/>
        <v>61.118077291856146</v>
      </c>
      <c r="J1409" s="43">
        <v>73.253600143082338</v>
      </c>
      <c r="K1409" s="43">
        <v>0.61796328713635362</v>
      </c>
      <c r="L1409" s="45">
        <f t="shared" si="164"/>
        <v>5.3963486059112185E-2</v>
      </c>
    </row>
    <row r="1410" spans="1:12" x14ac:dyDescent="0.25">
      <c r="A1410" s="46">
        <f t="shared" si="165"/>
        <v>12</v>
      </c>
      <c r="B1410" s="46" t="str">
        <f>[1]Лист1!$B$18</f>
        <v>Кульпарківська,123</v>
      </c>
      <c r="C1410" s="46">
        <v>5959.3</v>
      </c>
      <c r="D1410" s="48"/>
      <c r="E1410" s="49"/>
      <c r="F1410" s="46">
        <f t="shared" si="161"/>
        <v>5959.3</v>
      </c>
      <c r="G1410" s="45">
        <f t="shared" si="160"/>
        <v>4.8849552183065019E-2</v>
      </c>
      <c r="H1410" s="254">
        <f t="shared" si="162"/>
        <v>216.42305599185124</v>
      </c>
      <c r="I1410" s="43">
        <f t="shared" si="163"/>
        <v>47.613072318207273</v>
      </c>
      <c r="J1410" s="43">
        <v>57.067059628303511</v>
      </c>
      <c r="K1410" s="43">
        <v>0.48141453370524895</v>
      </c>
      <c r="L1410" s="45">
        <f t="shared" si="164"/>
        <v>5.3963486059112199E-2</v>
      </c>
    </row>
    <row r="1411" spans="1:12" x14ac:dyDescent="0.25">
      <c r="A1411" s="46">
        <f t="shared" si="165"/>
        <v>13</v>
      </c>
      <c r="B1411" s="46" t="str">
        <f>[1]Лист1!$B$19</f>
        <v>Кульпарківська,125</v>
      </c>
      <c r="C1411" s="46">
        <v>4182.7</v>
      </c>
      <c r="D1411" s="48">
        <v>439.8</v>
      </c>
      <c r="E1411" s="49"/>
      <c r="F1411" s="46">
        <f t="shared" si="161"/>
        <v>4622.5</v>
      </c>
      <c r="G1411" s="45">
        <f t="shared" si="160"/>
        <v>3.7891540108102972E-2</v>
      </c>
      <c r="H1411" s="254">
        <f t="shared" si="162"/>
        <v>167.8746792949394</v>
      </c>
      <c r="I1411" s="43">
        <f t="shared" si="163"/>
        <v>36.932429444886665</v>
      </c>
      <c r="J1411" s="43">
        <v>44.265682736534984</v>
      </c>
      <c r="K1411" s="43">
        <v>0.373422831885039</v>
      </c>
      <c r="L1411" s="45">
        <f t="shared" si="164"/>
        <v>5.3963486059112185E-2</v>
      </c>
    </row>
    <row r="1412" spans="1:12" x14ac:dyDescent="0.25">
      <c r="A1412" s="46">
        <f t="shared" si="165"/>
        <v>14</v>
      </c>
      <c r="B1412" s="46" t="str">
        <f>[1]Лист1!$B$20</f>
        <v>Кульпарківська,129</v>
      </c>
      <c r="C1412" s="46">
        <v>4158.5</v>
      </c>
      <c r="D1412" s="48">
        <v>82.1</v>
      </c>
      <c r="E1412" s="49"/>
      <c r="F1412" s="46">
        <f t="shared" si="161"/>
        <v>4240.6000000000004</v>
      </c>
      <c r="G1412" s="45">
        <f t="shared" si="160"/>
        <v>3.476103082367149E-2</v>
      </c>
      <c r="H1412" s="254">
        <f t="shared" si="162"/>
        <v>154.00527096119416</v>
      </c>
      <c r="I1412" s="43">
        <f t="shared" si="163"/>
        <v>33.881159611462714</v>
      </c>
      <c r="J1412" s="43">
        <v>40.608556887517651</v>
      </c>
      <c r="K1412" s="43">
        <v>0.34257152209663527</v>
      </c>
      <c r="L1412" s="45">
        <f t="shared" si="164"/>
        <v>5.3963486059112185E-2</v>
      </c>
    </row>
    <row r="1413" spans="1:12" x14ac:dyDescent="0.25">
      <c r="A1413" s="46">
        <f t="shared" si="165"/>
        <v>15</v>
      </c>
      <c r="B1413" s="46" t="str">
        <f>[1]Лист1!$B$21</f>
        <v>Кульпарківська,133</v>
      </c>
      <c r="C1413" s="46">
        <v>7806.9</v>
      </c>
      <c r="D1413" s="48"/>
      <c r="E1413" s="49"/>
      <c r="F1413" s="46">
        <f t="shared" si="161"/>
        <v>7806.9</v>
      </c>
      <c r="G1413" s="45">
        <f t="shared" si="160"/>
        <v>6.3994692151422186E-2</v>
      </c>
      <c r="H1413" s="254">
        <f t="shared" si="162"/>
        <v>283.52208410766082</v>
      </c>
      <c r="I1413" s="43">
        <f t="shared" si="163"/>
        <v>62.374858503685381</v>
      </c>
      <c r="J1413" s="43">
        <v>74.759926134311527</v>
      </c>
      <c r="K1413" s="43">
        <v>0.63067056922516196</v>
      </c>
      <c r="L1413" s="45">
        <f t="shared" si="164"/>
        <v>5.3963486059112185E-2</v>
      </c>
    </row>
    <row r="1414" spans="1:12" x14ac:dyDescent="0.25">
      <c r="A1414" s="46">
        <f t="shared" si="165"/>
        <v>16</v>
      </c>
      <c r="B1414" s="46" t="str">
        <f>[1]Лист1!$B$22</f>
        <v>Кульпарківська,133а</v>
      </c>
      <c r="C1414" s="46">
        <v>4253.3999999999996</v>
      </c>
      <c r="D1414" s="48"/>
      <c r="E1414" s="49"/>
      <c r="F1414" s="46">
        <f t="shared" si="161"/>
        <v>4253.3999999999996</v>
      </c>
      <c r="G1414" s="45">
        <f t="shared" si="160"/>
        <v>3.4865954936896738E-2</v>
      </c>
      <c r="H1414" s="254">
        <f t="shared" si="162"/>
        <v>154.47012675242729</v>
      </c>
      <c r="I1414" s="43">
        <f t="shared" si="163"/>
        <v>33.983427885534006</v>
      </c>
      <c r="J1414" s="43">
        <v>40.731131411915179</v>
      </c>
      <c r="K1414" s="43">
        <v>0.34360555395128717</v>
      </c>
      <c r="L1414" s="45">
        <f t="shared" si="164"/>
        <v>5.3963486059112192E-2</v>
      </c>
    </row>
    <row r="1415" spans="1:12" x14ac:dyDescent="0.25">
      <c r="A1415" s="46">
        <f t="shared" si="165"/>
        <v>17</v>
      </c>
      <c r="B1415" s="46" t="str">
        <f>[1]Лист1!$B$23</f>
        <v>Кульпарківська,135</v>
      </c>
      <c r="C1415" s="46">
        <v>7737.08</v>
      </c>
      <c r="D1415" s="48"/>
      <c r="E1415" s="49"/>
      <c r="F1415" s="46">
        <f t="shared" si="161"/>
        <v>7737.08</v>
      </c>
      <c r="G1415" s="45">
        <f t="shared" si="160"/>
        <v>6.3422363902563839E-2</v>
      </c>
      <c r="H1415" s="254">
        <f t="shared" si="162"/>
        <v>280.98644103391882</v>
      </c>
      <c r="I1415" s="43">
        <f t="shared" si="163"/>
        <v>61.817017027462143</v>
      </c>
      <c r="J1415" s="43">
        <v>74.091320408261794</v>
      </c>
      <c r="K1415" s="43">
        <v>0.62503024859299028</v>
      </c>
      <c r="L1415" s="45">
        <f t="shared" si="164"/>
        <v>5.3963486059112192E-2</v>
      </c>
    </row>
    <row r="1416" spans="1:12" x14ac:dyDescent="0.25">
      <c r="A1416" s="46">
        <f t="shared" si="165"/>
        <v>18</v>
      </c>
      <c r="B1416" s="46" t="str">
        <f>[1]Лист1!$B$24</f>
        <v>Наукова,44</v>
      </c>
      <c r="C1416" s="46">
        <v>8046.52</v>
      </c>
      <c r="D1416" s="48"/>
      <c r="E1416" s="49"/>
      <c r="F1416" s="46">
        <f t="shared" si="161"/>
        <v>8046.52</v>
      </c>
      <c r="G1416" s="45">
        <f t="shared" si="160"/>
        <v>6.5958904339784255E-2</v>
      </c>
      <c r="H1416" s="254">
        <f t="shared" si="162"/>
        <v>292.22432978698015</v>
      </c>
      <c r="I1416" s="43">
        <f t="shared" si="163"/>
        <v>64.289352553135629</v>
      </c>
      <c r="J1416" s="43">
        <v>77.054559535572437</v>
      </c>
      <c r="K1416" s="43">
        <v>0.65002796867920054</v>
      </c>
      <c r="L1416" s="45">
        <f t="shared" si="164"/>
        <v>5.3963486059112185E-2</v>
      </c>
    </row>
    <row r="1417" spans="1:12" x14ac:dyDescent="0.25">
      <c r="A1417" s="46">
        <f t="shared" si="165"/>
        <v>19</v>
      </c>
      <c r="B1417" s="46" t="str">
        <f>[1]Лист1!$B$25</f>
        <v>Наукова,46</v>
      </c>
      <c r="C1417" s="46">
        <v>8105.15</v>
      </c>
      <c r="D1417" s="48"/>
      <c r="E1417" s="49"/>
      <c r="F1417" s="46">
        <f t="shared" si="161"/>
        <v>8105.15</v>
      </c>
      <c r="G1417" s="45">
        <f t="shared" si="160"/>
        <v>6.6439505961533973E-2</v>
      </c>
      <c r="H1417" s="254">
        <f t="shared" si="162"/>
        <v>294.35358721198008</v>
      </c>
      <c r="I1417" s="43">
        <f t="shared" si="163"/>
        <v>64.75778918663562</v>
      </c>
      <c r="J1417" s="43">
        <v>77.616008314121473</v>
      </c>
      <c r="K1417" s="43">
        <v>0.65476431927593814</v>
      </c>
      <c r="L1417" s="45">
        <f t="shared" si="164"/>
        <v>5.3963486059112185E-2</v>
      </c>
    </row>
    <row r="1418" spans="1:12" x14ac:dyDescent="0.25">
      <c r="A1418" s="46">
        <f t="shared" si="165"/>
        <v>20</v>
      </c>
      <c r="B1418" s="46" t="str">
        <f>[1]Лист1!$B$26</f>
        <v>Наукова,48</v>
      </c>
      <c r="C1418" s="46">
        <v>4156.1000000000004</v>
      </c>
      <c r="D1418" s="48"/>
      <c r="E1418" s="49"/>
      <c r="F1418" s="46">
        <f t="shared" si="161"/>
        <v>4156.1000000000004</v>
      </c>
      <c r="G1418" s="45">
        <f t="shared" si="160"/>
        <v>3.406836773245793E-2</v>
      </c>
      <c r="H1418" s="254">
        <f t="shared" si="162"/>
        <v>150.93649640188161</v>
      </c>
      <c r="I1418" s="43">
        <f t="shared" si="163"/>
        <v>33.206029208413952</v>
      </c>
      <c r="J1418" s="43">
        <v>39.79937350379948</v>
      </c>
      <c r="K1418" s="43">
        <v>0.33574529618115967</v>
      </c>
      <c r="L1418" s="45">
        <f t="shared" si="164"/>
        <v>5.3963486059112192E-2</v>
      </c>
    </row>
    <row r="1419" spans="1:12" x14ac:dyDescent="0.25">
      <c r="A1419" s="46">
        <f t="shared" si="165"/>
        <v>21</v>
      </c>
      <c r="B1419" s="46" t="str">
        <f>[1]Лист1!$B$27</f>
        <v>Наукова,50</v>
      </c>
      <c r="C1419" s="46">
        <v>4088.3</v>
      </c>
      <c r="D1419" s="48"/>
      <c r="E1419" s="49"/>
      <c r="F1419" s="46">
        <f t="shared" si="161"/>
        <v>4088.3</v>
      </c>
      <c r="G1419" s="45">
        <f t="shared" si="160"/>
        <v>3.3512597820217926E-2</v>
      </c>
      <c r="H1419" s="254">
        <f t="shared" si="162"/>
        <v>148.47421338269348</v>
      </c>
      <c r="I1419" s="43">
        <f t="shared" si="163"/>
        <v>32.664326944192567</v>
      </c>
      <c r="J1419" s="43">
        <v>39.150111569881233</v>
      </c>
      <c r="K1419" s="43">
        <v>0.33026815870105036</v>
      </c>
      <c r="L1419" s="45">
        <f t="shared" si="164"/>
        <v>5.3963486059112178E-2</v>
      </c>
    </row>
    <row r="1420" spans="1:12" x14ac:dyDescent="0.25">
      <c r="A1420" s="46">
        <f t="shared" si="165"/>
        <v>22</v>
      </c>
      <c r="B1420" s="46" t="str">
        <f>[1]Лист1!$B$28</f>
        <v>Наукова,52</v>
      </c>
      <c r="C1420" s="46">
        <v>4075.2</v>
      </c>
      <c r="D1420" s="48"/>
      <c r="E1420" s="49"/>
      <c r="F1420" s="46">
        <f t="shared" si="161"/>
        <v>4075.2</v>
      </c>
      <c r="G1420" s="45">
        <f t="shared" si="160"/>
        <v>3.3405214548088959E-2</v>
      </c>
      <c r="H1420" s="254">
        <f t="shared" si="162"/>
        <v>147.99846253385331</v>
      </c>
      <c r="I1420" s="43">
        <f t="shared" si="163"/>
        <v>32.559661757447728</v>
      </c>
      <c r="J1420" s="43">
        <v>39.02466420506812</v>
      </c>
      <c r="K1420" s="43">
        <v>0.32920989172480497</v>
      </c>
      <c r="L1420" s="45">
        <f t="shared" si="164"/>
        <v>5.3963486059112192E-2</v>
      </c>
    </row>
    <row r="1421" spans="1:12" x14ac:dyDescent="0.25">
      <c r="A1421" s="46">
        <f t="shared" si="165"/>
        <v>23</v>
      </c>
      <c r="B1421" s="46" t="str">
        <f>[1]Лист1!$B$29</f>
        <v>Наукова,62</v>
      </c>
      <c r="C1421" s="46">
        <v>12235.2</v>
      </c>
      <c r="D1421" s="48"/>
      <c r="E1421" s="49">
        <v>13</v>
      </c>
      <c r="F1421" s="46">
        <f t="shared" si="161"/>
        <v>12248.2</v>
      </c>
      <c r="G1421" s="45">
        <f t="shared" si="160"/>
        <v>0.10040090028168022</v>
      </c>
      <c r="H1421" s="254">
        <f t="shared" si="162"/>
        <v>444.81614860795599</v>
      </c>
      <c r="I1421" s="43">
        <f t="shared" si="163"/>
        <v>97.859552693750317</v>
      </c>
      <c r="J1421" s="43">
        <v>117.2904132598438</v>
      </c>
      <c r="K1421" s="43">
        <v>0.98945538766778462</v>
      </c>
      <c r="L1421" s="45">
        <f t="shared" si="164"/>
        <v>5.3963486059112192E-2</v>
      </c>
    </row>
    <row r="1422" spans="1:12" x14ac:dyDescent="0.25">
      <c r="A1422" s="46">
        <f t="shared" si="165"/>
        <v>24</v>
      </c>
      <c r="B1422" s="46" t="str">
        <f>[1]Лист1!$B$30</f>
        <v>Наукова,64</v>
      </c>
      <c r="C1422" s="46">
        <v>8230.2999999999993</v>
      </c>
      <c r="D1422" s="48">
        <v>160.6</v>
      </c>
      <c r="E1422" s="49"/>
      <c r="F1422" s="46">
        <f t="shared" si="161"/>
        <v>8390.9</v>
      </c>
      <c r="G1422" s="45">
        <f t="shared" si="160"/>
        <v>6.8781854817324212E-2</v>
      </c>
      <c r="H1422" s="254">
        <f t="shared" si="162"/>
        <v>304.73112958267319</v>
      </c>
      <c r="I1422" s="43">
        <f t="shared" si="163"/>
        <v>67.040848508188105</v>
      </c>
      <c r="J1422" s="43">
        <v>80.352388809949488</v>
      </c>
      <c r="K1422" s="43">
        <v>0.67784827259365577</v>
      </c>
      <c r="L1422" s="45">
        <f t="shared" si="164"/>
        <v>5.3963486059112192E-2</v>
      </c>
    </row>
    <row r="1423" spans="1:12" x14ac:dyDescent="0.25">
      <c r="A1423" s="46">
        <f t="shared" si="165"/>
        <v>25</v>
      </c>
      <c r="B1423" s="46" t="str">
        <f>[1]Лист1!$B$31</f>
        <v>Наукова,74</v>
      </c>
      <c r="C1423" s="46">
        <v>6165.7</v>
      </c>
      <c r="D1423" s="48"/>
      <c r="E1423" s="49"/>
      <c r="F1423" s="46">
        <f t="shared" si="161"/>
        <v>6165.7</v>
      </c>
      <c r="G1423" s="45">
        <f t="shared" si="160"/>
        <v>5.0541453508822172E-2</v>
      </c>
      <c r="H1423" s="254">
        <f t="shared" si="162"/>
        <v>223.91885562548572</v>
      </c>
      <c r="I1423" s="43">
        <f t="shared" si="163"/>
        <v>49.262148237606858</v>
      </c>
      <c r="J1423" s="43">
        <v>59.043573834213909</v>
      </c>
      <c r="K1423" s="43">
        <v>0.49808829736151111</v>
      </c>
      <c r="L1423" s="45">
        <f t="shared" si="164"/>
        <v>5.3963486059112192E-2</v>
      </c>
    </row>
    <row r="1424" spans="1:12" x14ac:dyDescent="0.25">
      <c r="A1424" s="46">
        <f t="shared" si="165"/>
        <v>26</v>
      </c>
      <c r="B1424" s="46" t="str">
        <f>[1]Лист1!$B$32</f>
        <v>Наукова,86</v>
      </c>
      <c r="C1424" s="46">
        <v>4053.1</v>
      </c>
      <c r="D1424" s="48"/>
      <c r="E1424" s="49"/>
      <c r="F1424" s="46">
        <f t="shared" si="161"/>
        <v>4053.1</v>
      </c>
      <c r="G1424" s="45">
        <f t="shared" si="160"/>
        <v>3.3224056508848493E-2</v>
      </c>
      <c r="H1424" s="254">
        <f t="shared" si="162"/>
        <v>147.19585995680234</v>
      </c>
      <c r="I1424" s="43">
        <f t="shared" si="163"/>
        <v>32.383089190496513</v>
      </c>
      <c r="J1424" s="43">
        <v>38.813031627787986</v>
      </c>
      <c r="K1424" s="43">
        <v>0.32742457110075751</v>
      </c>
      <c r="L1424" s="45">
        <f t="shared" si="164"/>
        <v>5.3963486059112185E-2</v>
      </c>
    </row>
    <row r="1425" spans="1:12" x14ac:dyDescent="0.25">
      <c r="A1425" s="46">
        <f t="shared" si="165"/>
        <v>27</v>
      </c>
      <c r="B1425" s="46" t="str">
        <f>[1]Лист1!$B$33</f>
        <v>Наукова,94</v>
      </c>
      <c r="C1425" s="46">
        <v>12192.44</v>
      </c>
      <c r="D1425" s="48"/>
      <c r="E1425" s="49"/>
      <c r="F1425" s="46">
        <f t="shared" si="161"/>
        <v>12192.44</v>
      </c>
      <c r="G1425" s="45">
        <f t="shared" si="160"/>
        <v>9.9943824613442728E-2</v>
      </c>
      <c r="H1425" s="254">
        <f t="shared" si="162"/>
        <v>442.7911205673966</v>
      </c>
      <c r="I1425" s="43">
        <f t="shared" si="163"/>
        <v>97.414046524827256</v>
      </c>
      <c r="J1425" s="43">
        <v>116.75644798793699</v>
      </c>
      <c r="K1425" s="43">
        <v>0.98495088640095729</v>
      </c>
      <c r="L1425" s="45">
        <f t="shared" si="164"/>
        <v>5.3963486059112185E-2</v>
      </c>
    </row>
    <row r="1426" spans="1:12" x14ac:dyDescent="0.25">
      <c r="A1426" s="46">
        <f t="shared" si="165"/>
        <v>28</v>
      </c>
      <c r="B1426" s="46" t="str">
        <f>[1]Лист1!$B$34</f>
        <v>Наукова,112</v>
      </c>
      <c r="C1426" s="46">
        <v>8096.5</v>
      </c>
      <c r="D1426" s="48"/>
      <c r="E1426" s="49">
        <v>112.7</v>
      </c>
      <c r="F1426" s="46">
        <f t="shared" si="161"/>
        <v>8209.2000000000007</v>
      </c>
      <c r="G1426" s="45">
        <f t="shared" si="160"/>
        <v>6.7292424241306423E-2</v>
      </c>
      <c r="H1426" s="254">
        <f t="shared" si="162"/>
        <v>298.13235635868398</v>
      </c>
      <c r="I1426" s="43">
        <f t="shared" si="163"/>
        <v>65.589118398910472</v>
      </c>
      <c r="J1426" s="43">
        <v>78.612405131587479</v>
      </c>
      <c r="K1426" s="43">
        <v>0.66316986728191718</v>
      </c>
      <c r="L1426" s="45">
        <f t="shared" si="164"/>
        <v>5.3963486059112192E-2</v>
      </c>
    </row>
    <row r="1427" spans="1:12" x14ac:dyDescent="0.25">
      <c r="A1427" s="46">
        <f t="shared" si="165"/>
        <v>29</v>
      </c>
      <c r="B1427" s="46" t="str">
        <f>[1]Лист1!$B$35</f>
        <v>Наукова,114</v>
      </c>
      <c r="C1427" s="46">
        <v>3682.5</v>
      </c>
      <c r="D1427" s="48"/>
      <c r="E1427" s="49"/>
      <c r="F1427" s="46">
        <f t="shared" si="161"/>
        <v>3682.5</v>
      </c>
      <c r="G1427" s="45">
        <f t="shared" si="160"/>
        <v>3.0186175543123674E-2</v>
      </c>
      <c r="H1427" s="254">
        <f t="shared" si="162"/>
        <v>133.73683212625511</v>
      </c>
      <c r="I1427" s="43">
        <f t="shared" si="163"/>
        <v>29.422103067776124</v>
      </c>
      <c r="J1427" s="43">
        <v>35.264116101090345</v>
      </c>
      <c r="K1427" s="43">
        <v>0.29748611755903864</v>
      </c>
      <c r="L1427" s="45">
        <f t="shared" si="164"/>
        <v>5.3963486059112185E-2</v>
      </c>
    </row>
    <row r="1428" spans="1:12" s="264" customFormat="1" x14ac:dyDescent="0.25">
      <c r="A1428" s="263">
        <f t="shared" si="165"/>
        <v>30</v>
      </c>
      <c r="B1428" s="263" t="str">
        <f>[2]Лист1!$B$36</f>
        <v>Наукова,116</v>
      </c>
      <c r="C1428" s="263">
        <v>8191.3</v>
      </c>
      <c r="D1428" s="268"/>
      <c r="E1428" s="270"/>
      <c r="F1428" s="263">
        <f t="shared" si="161"/>
        <v>8191.3</v>
      </c>
      <c r="G1428" s="253">
        <f t="shared" si="160"/>
        <v>6.7145694426717986E-2</v>
      </c>
      <c r="H1428" s="254">
        <f t="shared" si="162"/>
        <v>297.48228458813134</v>
      </c>
      <c r="I1428" s="269">
        <f t="shared" si="163"/>
        <v>65.446102609388888</v>
      </c>
      <c r="J1428" s="269">
        <v>78.440992320125275</v>
      </c>
      <c r="K1428" s="269">
        <v>0.66172383836017745</v>
      </c>
      <c r="L1428" s="253">
        <f t="shared" si="164"/>
        <v>5.3963486059112185E-2</v>
      </c>
    </row>
    <row r="1429" spans="1:12" x14ac:dyDescent="0.25">
      <c r="A1429" s="46">
        <f t="shared" si="165"/>
        <v>31</v>
      </c>
      <c r="B1429" s="46" t="str">
        <f>[1]Лист1!$B$37</f>
        <v>Симоненка,3</v>
      </c>
      <c r="C1429" s="46">
        <v>4054.7</v>
      </c>
      <c r="D1429" s="48"/>
      <c r="E1429" s="49">
        <v>125</v>
      </c>
      <c r="F1429" s="46">
        <f t="shared" si="161"/>
        <v>4179.7</v>
      </c>
      <c r="G1429" s="45">
        <f t="shared" si="160"/>
        <v>3.4261821566216974E-2</v>
      </c>
      <c r="H1429" s="254">
        <f t="shared" si="162"/>
        <v>151.79357426696768</v>
      </c>
      <c r="I1429" s="43">
        <f t="shared" si="163"/>
        <v>33.394586338732893</v>
      </c>
      <c r="J1429" s="43">
        <v>40.02537028315745</v>
      </c>
      <c r="K1429" s="43">
        <v>0.33765179241317417</v>
      </c>
      <c r="L1429" s="45">
        <f t="shared" si="164"/>
        <v>5.3963486059112185E-2</v>
      </c>
    </row>
    <row r="1430" spans="1:12" x14ac:dyDescent="0.25">
      <c r="A1430" s="46">
        <f t="shared" si="165"/>
        <v>32</v>
      </c>
      <c r="B1430" s="46" t="str">
        <f>[1]Лист1!$B$38</f>
        <v>Симоненка,7</v>
      </c>
      <c r="C1430" s="46">
        <v>3967.5</v>
      </c>
      <c r="D1430" s="48"/>
      <c r="E1430" s="49">
        <v>74.5</v>
      </c>
      <c r="F1430" s="46">
        <f t="shared" si="161"/>
        <v>4042</v>
      </c>
      <c r="G1430" s="45">
        <f t="shared" si="160"/>
        <v>3.313306762941097E-2</v>
      </c>
      <c r="H1430" s="254">
        <f t="shared" si="162"/>
        <v>146.79274282534234</v>
      </c>
      <c r="I1430" s="43">
        <f t="shared" si="163"/>
        <v>32.294403421575318</v>
      </c>
      <c r="J1430" s="43">
        <v>38.706736532411995</v>
      </c>
      <c r="K1430" s="43">
        <v>0.32652787160180152</v>
      </c>
      <c r="L1430" s="45">
        <f t="shared" si="164"/>
        <v>5.3963486059112178E-2</v>
      </c>
    </row>
    <row r="1431" spans="1:12" x14ac:dyDescent="0.25">
      <c r="A1431" s="46">
        <f t="shared" si="165"/>
        <v>33</v>
      </c>
      <c r="B1431" s="46" t="str">
        <f>[1]Лист1!$B$39</f>
        <v>Симоненка,12</v>
      </c>
      <c r="C1431" s="46">
        <v>7733.7</v>
      </c>
      <c r="D1431" s="48"/>
      <c r="E1431" s="49"/>
      <c r="F1431" s="46">
        <f t="shared" si="161"/>
        <v>7733.7</v>
      </c>
      <c r="G1431" s="45">
        <f t="shared" si="160"/>
        <v>6.3394657378915295E-2</v>
      </c>
      <c r="H1431" s="254">
        <f t="shared" si="162"/>
        <v>280.86369005154631</v>
      </c>
      <c r="I1431" s="43">
        <f t="shared" si="163"/>
        <v>61.790011811340186</v>
      </c>
      <c r="J1431" s="43">
        <v>74.05895307291307</v>
      </c>
      <c r="K1431" s="43">
        <v>0.62475719955637121</v>
      </c>
      <c r="L1431" s="45">
        <f t="shared" si="164"/>
        <v>5.3963486059112192E-2</v>
      </c>
    </row>
    <row r="1432" spans="1:12" x14ac:dyDescent="0.25">
      <c r="A1432" s="46">
        <f t="shared" si="165"/>
        <v>34</v>
      </c>
      <c r="B1432" s="46" t="str">
        <f>[1]Лист1!$B$41</f>
        <v>Симоненка,18</v>
      </c>
      <c r="C1432" s="46">
        <v>5374.3</v>
      </c>
      <c r="D1432" s="48"/>
      <c r="E1432" s="49"/>
      <c r="F1432" s="46">
        <f t="shared" si="161"/>
        <v>5374.3</v>
      </c>
      <c r="G1432" s="45">
        <f t="shared" si="160"/>
        <v>4.4054192320817261E-2</v>
      </c>
      <c r="H1432" s="254">
        <f t="shared" si="162"/>
        <v>195.17769365814877</v>
      </c>
      <c r="I1432" s="43">
        <f t="shared" si="163"/>
        <v>42.939092604792727</v>
      </c>
      <c r="J1432" s="43">
        <v>51.465020817947</v>
      </c>
      <c r="K1432" s="43">
        <v>0.43415604659811041</v>
      </c>
      <c r="L1432" s="45">
        <f t="shared" si="164"/>
        <v>5.3963486059112178E-2</v>
      </c>
    </row>
    <row r="1433" spans="1:12" x14ac:dyDescent="0.25">
      <c r="A1433" s="46">
        <f t="shared" si="165"/>
        <v>35</v>
      </c>
      <c r="B1433" s="46" t="str">
        <f>[1]Лист1!$B$42</f>
        <v>Симоненка,20</v>
      </c>
      <c r="C1433" s="46">
        <v>8191.7</v>
      </c>
      <c r="D1433" s="48"/>
      <c r="E1433" s="49"/>
      <c r="F1433" s="46">
        <f t="shared" si="161"/>
        <v>8191.7</v>
      </c>
      <c r="G1433" s="45">
        <f t="shared" si="160"/>
        <v>6.7148973305256265E-2</v>
      </c>
      <c r="H1433" s="254">
        <f t="shared" si="162"/>
        <v>297.49681133160732</v>
      </c>
      <c r="I1433" s="43">
        <f t="shared" si="163"/>
        <v>65.449298492953616</v>
      </c>
      <c r="J1433" s="43">
        <v>78.444822774012707</v>
      </c>
      <c r="K1433" s="43">
        <v>0.66175615185563519</v>
      </c>
      <c r="L1433" s="45">
        <f t="shared" si="164"/>
        <v>5.3963486059112185E-2</v>
      </c>
    </row>
    <row r="1434" spans="1:12" x14ac:dyDescent="0.25">
      <c r="A1434" s="46">
        <f t="shared" si="165"/>
        <v>36</v>
      </c>
      <c r="B1434" s="46" t="str">
        <f>[1]Лист1!$B$43</f>
        <v>Симоненка,22</v>
      </c>
      <c r="C1434" s="46">
        <v>4123.8999999999996</v>
      </c>
      <c r="D1434" s="48"/>
      <c r="E1434" s="49"/>
      <c r="F1434" s="46">
        <f t="shared" si="161"/>
        <v>4123.8999999999996</v>
      </c>
      <c r="G1434" s="45">
        <f t="shared" si="160"/>
        <v>3.3804418010125653E-2</v>
      </c>
      <c r="H1434" s="254">
        <f t="shared" si="162"/>
        <v>149.76709355206069</v>
      </c>
      <c r="I1434" s="43">
        <f t="shared" si="163"/>
        <v>32.94876058145335</v>
      </c>
      <c r="J1434" s="43">
        <v>39.491021965861897</v>
      </c>
      <c r="K1434" s="43">
        <v>0.33314405979680095</v>
      </c>
      <c r="L1434" s="45">
        <f t="shared" si="164"/>
        <v>5.3963486059112192E-2</v>
      </c>
    </row>
    <row r="1435" spans="1:12" x14ac:dyDescent="0.25">
      <c r="A1435" s="46">
        <f t="shared" si="165"/>
        <v>37</v>
      </c>
      <c r="B1435" s="46" t="s">
        <v>341</v>
      </c>
      <c r="C1435" s="46">
        <v>4398.3999999999996</v>
      </c>
      <c r="D1435" s="48"/>
      <c r="E1435" s="49"/>
      <c r="F1435" s="46">
        <f t="shared" si="161"/>
        <v>4398.3999999999996</v>
      </c>
      <c r="G1435" s="45">
        <f t="shared" si="160"/>
        <v>3.6054548407026522E-2</v>
      </c>
      <c r="H1435" s="254">
        <f t="shared" si="162"/>
        <v>159.7360712624903</v>
      </c>
      <c r="I1435" s="43">
        <f t="shared" si="163"/>
        <v>35.141935677747867</v>
      </c>
      <c r="J1435" s="43">
        <v>42.119670946106105</v>
      </c>
      <c r="K1435" s="43">
        <v>0.35531919605476592</v>
      </c>
      <c r="L1435" s="45">
        <f t="shared" si="164"/>
        <v>5.3963486059112192E-2</v>
      </c>
    </row>
    <row r="1436" spans="1:12" x14ac:dyDescent="0.25">
      <c r="A1436" s="46">
        <f t="shared" si="165"/>
        <v>38</v>
      </c>
      <c r="B1436" s="46" t="s">
        <v>342</v>
      </c>
      <c r="C1436" s="46">
        <v>4369.7</v>
      </c>
      <c r="D1436" s="48"/>
      <c r="E1436" s="49"/>
      <c r="F1436" s="46">
        <f t="shared" si="161"/>
        <v>4369.7</v>
      </c>
      <c r="G1436" s="45">
        <f t="shared" si="160"/>
        <v>3.5819288871904283E-2</v>
      </c>
      <c r="H1436" s="254">
        <f t="shared" si="162"/>
        <v>158.69377741808472</v>
      </c>
      <c r="I1436" s="43">
        <f t="shared" si="163"/>
        <v>34.912631031978641</v>
      </c>
      <c r="J1436" s="43">
        <v>41.844835879683494</v>
      </c>
      <c r="K1436" s="43">
        <v>0.35300070275566359</v>
      </c>
      <c r="L1436" s="45">
        <f t="shared" si="164"/>
        <v>5.3963486059112185E-2</v>
      </c>
    </row>
    <row r="1437" spans="1:12" x14ac:dyDescent="0.25">
      <c r="A1437" s="46">
        <f t="shared" si="165"/>
        <v>39</v>
      </c>
      <c r="B1437" s="46" t="s">
        <v>343</v>
      </c>
      <c r="C1437" s="46">
        <v>5769.7</v>
      </c>
      <c r="D1437" s="48"/>
      <c r="E1437" s="49"/>
      <c r="F1437" s="46">
        <f t="shared" si="161"/>
        <v>5769.7</v>
      </c>
      <c r="G1437" s="45">
        <f t="shared" si="160"/>
        <v>4.7295363755915996E-2</v>
      </c>
      <c r="H1437" s="254">
        <f t="shared" si="162"/>
        <v>209.53737958421021</v>
      </c>
      <c r="I1437" s="43">
        <f t="shared" si="163"/>
        <v>46.098223508526246</v>
      </c>
      <c r="J1437" s="43">
        <v>55.251424485664884</v>
      </c>
      <c r="K1437" s="43">
        <v>0.46609793685821727</v>
      </c>
      <c r="L1437" s="45">
        <f t="shared" si="164"/>
        <v>5.3963486059112178E-2</v>
      </c>
    </row>
    <row r="1438" spans="1:12" x14ac:dyDescent="0.25">
      <c r="A1438" s="46">
        <f t="shared" si="165"/>
        <v>40</v>
      </c>
      <c r="B1438" s="46" t="s">
        <v>344</v>
      </c>
      <c r="C1438" s="46">
        <v>4446.8999999999996</v>
      </c>
      <c r="D1438" s="48"/>
      <c r="E1438" s="49"/>
      <c r="F1438" s="46">
        <f t="shared" si="161"/>
        <v>4446.8999999999996</v>
      </c>
      <c r="G1438" s="45">
        <f t="shared" si="160"/>
        <v>3.645211242979407E-2</v>
      </c>
      <c r="H1438" s="254">
        <f t="shared" si="162"/>
        <v>161.49743890895962</v>
      </c>
      <c r="I1438" s="43">
        <f t="shared" si="163"/>
        <v>35.529436559971117</v>
      </c>
      <c r="J1438" s="43">
        <v>42.58411347995618</v>
      </c>
      <c r="K1438" s="43">
        <v>0.35923720737903297</v>
      </c>
      <c r="L1438" s="45">
        <f t="shared" si="164"/>
        <v>5.3963486059112185E-2</v>
      </c>
    </row>
    <row r="1439" spans="1:12" x14ac:dyDescent="0.25">
      <c r="A1439" s="46">
        <f t="shared" si="165"/>
        <v>41</v>
      </c>
      <c r="B1439" s="46" t="s">
        <v>345</v>
      </c>
      <c r="C1439" s="46">
        <v>4422.5</v>
      </c>
      <c r="D1439" s="48"/>
      <c r="E1439" s="49"/>
      <c r="F1439" s="46">
        <f t="shared" si="161"/>
        <v>4422.5</v>
      </c>
      <c r="G1439" s="45">
        <f t="shared" si="160"/>
        <v>3.625210083895844E-2</v>
      </c>
      <c r="H1439" s="254">
        <f t="shared" si="162"/>
        <v>160.61130755692145</v>
      </c>
      <c r="I1439" s="43">
        <f t="shared" si="163"/>
        <v>35.334487662522719</v>
      </c>
      <c r="J1439" s="43">
        <v>42.350455792823368</v>
      </c>
      <c r="K1439" s="43">
        <v>0.35726608415610278</v>
      </c>
      <c r="L1439" s="45">
        <f t="shared" si="164"/>
        <v>5.3963486059112185E-2</v>
      </c>
    </row>
    <row r="1440" spans="1:12" x14ac:dyDescent="0.25">
      <c r="A1440" s="46">
        <f t="shared" si="165"/>
        <v>42</v>
      </c>
      <c r="B1440" s="46" t="s">
        <v>346</v>
      </c>
      <c r="C1440" s="46">
        <v>3984.5</v>
      </c>
      <c r="D1440" s="48"/>
      <c r="E1440" s="49"/>
      <c r="F1440" s="46">
        <f t="shared" si="161"/>
        <v>3984.5</v>
      </c>
      <c r="G1440" s="45">
        <f t="shared" si="160"/>
        <v>3.2661728839531917E-2</v>
      </c>
      <c r="H1440" s="254">
        <f t="shared" si="162"/>
        <v>144.70452345066221</v>
      </c>
      <c r="I1440" s="43">
        <f t="shared" si="163"/>
        <v>31.834995159145684</v>
      </c>
      <c r="J1440" s="43">
        <v>38.156108786094897</v>
      </c>
      <c r="K1440" s="43">
        <v>0.3218828066297324</v>
      </c>
      <c r="L1440" s="45">
        <f t="shared" si="164"/>
        <v>5.3963486059112192E-2</v>
      </c>
    </row>
    <row r="1441" spans="1:12" x14ac:dyDescent="0.25">
      <c r="A1441" s="46">
        <f t="shared" si="165"/>
        <v>43</v>
      </c>
      <c r="B1441" s="46" t="s">
        <v>347</v>
      </c>
      <c r="C1441" s="46">
        <v>5874.6</v>
      </c>
      <c r="D1441" s="48"/>
      <c r="E1441" s="49"/>
      <c r="F1441" s="46">
        <f t="shared" si="161"/>
        <v>5874.6</v>
      </c>
      <c r="G1441" s="45">
        <f t="shared" si="160"/>
        <v>4.8155249652582312E-2</v>
      </c>
      <c r="H1441" s="254">
        <f t="shared" si="162"/>
        <v>213.34701806080065</v>
      </c>
      <c r="I1441" s="43">
        <f t="shared" si="163"/>
        <v>46.936343973376147</v>
      </c>
      <c r="J1441" s="43">
        <v>56.255961017641646</v>
      </c>
      <c r="K1441" s="43">
        <v>0.47457215104204442</v>
      </c>
      <c r="L1441" s="45">
        <f t="shared" si="164"/>
        <v>5.3963486059112185E-2</v>
      </c>
    </row>
    <row r="1442" spans="1:12" x14ac:dyDescent="0.25">
      <c r="A1442" s="46">
        <f t="shared" si="165"/>
        <v>44</v>
      </c>
      <c r="B1442" s="46" t="s">
        <v>348</v>
      </c>
      <c r="C1442" s="46">
        <v>5861.2</v>
      </c>
      <c r="D1442" s="48"/>
      <c r="E1442" s="49"/>
      <c r="F1442" s="46">
        <f t="shared" si="161"/>
        <v>5861.2</v>
      </c>
      <c r="G1442" s="45">
        <f t="shared" si="160"/>
        <v>4.8045407221549624E-2</v>
      </c>
      <c r="H1442" s="254">
        <f t="shared" si="162"/>
        <v>212.86037215435343</v>
      </c>
      <c r="I1442" s="43">
        <f t="shared" si="163"/>
        <v>46.829281873957754</v>
      </c>
      <c r="J1442" s="43">
        <v>56.127640812412956</v>
      </c>
      <c r="K1442" s="43">
        <v>0.47348964894420559</v>
      </c>
      <c r="L1442" s="45">
        <f t="shared" si="164"/>
        <v>5.3963486059112185E-2</v>
      </c>
    </row>
    <row r="1443" spans="1:12" x14ac:dyDescent="0.25">
      <c r="A1443" s="46">
        <f t="shared" si="165"/>
        <v>45</v>
      </c>
      <c r="B1443" s="46" t="s">
        <v>349</v>
      </c>
      <c r="C1443" s="46">
        <v>4068.9</v>
      </c>
      <c r="D1443" s="48"/>
      <c r="E1443" s="49"/>
      <c r="F1443" s="46">
        <f t="shared" si="161"/>
        <v>4068.9</v>
      </c>
      <c r="G1443" s="45">
        <f t="shared" si="160"/>
        <v>3.3353572211110911E-2</v>
      </c>
      <c r="H1443" s="254">
        <f t="shared" si="162"/>
        <v>147.76966632410577</v>
      </c>
      <c r="I1443" s="43">
        <f t="shared" si="163"/>
        <v>32.509326591303271</v>
      </c>
      <c r="J1443" s="43">
        <v>38.964334556341207</v>
      </c>
      <c r="K1443" s="43">
        <v>0.32870095417134348</v>
      </c>
      <c r="L1443" s="45">
        <f t="shared" si="164"/>
        <v>5.3963486059112192E-2</v>
      </c>
    </row>
    <row r="1444" spans="1:12" x14ac:dyDescent="0.25">
      <c r="A1444" s="46">
        <f t="shared" si="165"/>
        <v>46</v>
      </c>
      <c r="B1444" s="46" t="s">
        <v>350</v>
      </c>
      <c r="C1444" s="46">
        <v>4057</v>
      </c>
      <c r="D1444" s="48"/>
      <c r="E1444" s="49"/>
      <c r="F1444" s="46">
        <f t="shared" si="161"/>
        <v>4057</v>
      </c>
      <c r="G1444" s="45">
        <f t="shared" si="160"/>
        <v>3.3256025574596809E-2</v>
      </c>
      <c r="H1444" s="254">
        <f t="shared" si="162"/>
        <v>147.3374957056937</v>
      </c>
      <c r="I1444" s="43">
        <f t="shared" si="163"/>
        <v>32.414249055252611</v>
      </c>
      <c r="J1444" s="43">
        <v>38.85037855319036</v>
      </c>
      <c r="K1444" s="43">
        <v>0.3277396276814718</v>
      </c>
      <c r="L1444" s="45">
        <f t="shared" si="164"/>
        <v>5.3963486059112185E-2</v>
      </c>
    </row>
    <row r="1445" spans="1:12" x14ac:dyDescent="0.25">
      <c r="A1445" s="46">
        <f t="shared" si="165"/>
        <v>47</v>
      </c>
      <c r="B1445" s="46" t="s">
        <v>351</v>
      </c>
      <c r="C1445" s="46">
        <v>5809.5</v>
      </c>
      <c r="D1445" s="48"/>
      <c r="E1445" s="49"/>
      <c r="F1445" s="46">
        <f t="shared" si="161"/>
        <v>5809.5</v>
      </c>
      <c r="G1445" s="45">
        <f t="shared" si="160"/>
        <v>4.7621612170475759E-2</v>
      </c>
      <c r="H1445" s="254">
        <f t="shared" si="162"/>
        <v>210.98279056007578</v>
      </c>
      <c r="I1445" s="43">
        <f t="shared" si="163"/>
        <v>46.416213923216674</v>
      </c>
      <c r="J1445" s="43">
        <v>55.6325546474635</v>
      </c>
      <c r="K1445" s="43">
        <v>0.46931312965627564</v>
      </c>
      <c r="L1445" s="45">
        <f t="shared" si="164"/>
        <v>5.3963486059112185E-2</v>
      </c>
    </row>
    <row r="1446" spans="1:12" x14ac:dyDescent="0.25">
      <c r="A1446" s="46">
        <f t="shared" si="165"/>
        <v>48</v>
      </c>
      <c r="B1446" s="46" t="s">
        <v>352</v>
      </c>
      <c r="C1446" s="46">
        <v>5835.6</v>
      </c>
      <c r="D1446" s="48"/>
      <c r="E1446" s="49"/>
      <c r="F1446" s="46">
        <f t="shared" si="161"/>
        <v>5835.6</v>
      </c>
      <c r="G1446" s="45">
        <f t="shared" si="160"/>
        <v>4.7835558995099128E-2</v>
      </c>
      <c r="H1446" s="254">
        <f t="shared" si="162"/>
        <v>211.93066057188716</v>
      </c>
      <c r="I1446" s="43">
        <f t="shared" si="163"/>
        <v>46.624745325815176</v>
      </c>
      <c r="J1446" s="43">
        <v>55.882491763617871</v>
      </c>
      <c r="K1446" s="43">
        <v>0.4714215852349018</v>
      </c>
      <c r="L1446" s="45">
        <f t="shared" si="164"/>
        <v>5.3963486059112185E-2</v>
      </c>
    </row>
    <row r="1447" spans="1:12" x14ac:dyDescent="0.25">
      <c r="A1447" s="46">
        <f t="shared" si="165"/>
        <v>49</v>
      </c>
      <c r="B1447" s="46" t="s">
        <v>353</v>
      </c>
      <c r="C1447" s="46">
        <v>4048.9</v>
      </c>
      <c r="D1447" s="48"/>
      <c r="E1447" s="49"/>
      <c r="F1447" s="46">
        <f t="shared" si="161"/>
        <v>4048.9</v>
      </c>
      <c r="G1447" s="45">
        <f t="shared" si="160"/>
        <v>3.3189628284196457E-2</v>
      </c>
      <c r="H1447" s="254">
        <f t="shared" si="162"/>
        <v>147.04332915030398</v>
      </c>
      <c r="I1447" s="43">
        <f t="shared" si="163"/>
        <v>32.349532413066875</v>
      </c>
      <c r="J1447" s="43">
        <v>38.772811861970048</v>
      </c>
      <c r="K1447" s="43">
        <v>0.32708527939844989</v>
      </c>
      <c r="L1447" s="45">
        <f t="shared" si="164"/>
        <v>5.3963486059112185E-2</v>
      </c>
    </row>
    <row r="1448" spans="1:12" x14ac:dyDescent="0.25">
      <c r="A1448" s="46">
        <f t="shared" si="165"/>
        <v>50</v>
      </c>
      <c r="B1448" s="46" t="s">
        <v>1848</v>
      </c>
      <c r="C1448" s="46">
        <v>4427.8</v>
      </c>
      <c r="D1448" s="48"/>
      <c r="E1448" s="49"/>
      <c r="F1448" s="46">
        <f t="shared" si="161"/>
        <v>4427.8</v>
      </c>
      <c r="G1448" s="45">
        <f t="shared" si="160"/>
        <v>3.6295545979590768E-2</v>
      </c>
      <c r="H1448" s="254">
        <f t="shared" si="162"/>
        <v>160.80378690797892</v>
      </c>
      <c r="I1448" s="43">
        <f t="shared" si="163"/>
        <v>35.376833119755361</v>
      </c>
      <c r="J1448" s="43">
        <v>42.401209306831731</v>
      </c>
      <c r="K1448" s="43">
        <v>0.35769423797091959</v>
      </c>
      <c r="L1448" s="45">
        <f t="shared" si="164"/>
        <v>5.3963486059112178E-2</v>
      </c>
    </row>
    <row r="1449" spans="1:12" x14ac:dyDescent="0.25">
      <c r="A1449" s="46">
        <f t="shared" si="165"/>
        <v>51</v>
      </c>
      <c r="B1449" s="46" t="s">
        <v>1849</v>
      </c>
      <c r="C1449" s="46">
        <v>4428.6000000000004</v>
      </c>
      <c r="D1449" s="48"/>
      <c r="E1449" s="49"/>
      <c r="F1449" s="46">
        <f t="shared" si="161"/>
        <v>4428.6000000000004</v>
      </c>
      <c r="G1449" s="45">
        <f t="shared" si="160"/>
        <v>3.6302103736667347E-2</v>
      </c>
      <c r="H1449" s="254">
        <f t="shared" si="162"/>
        <v>160.832840394931</v>
      </c>
      <c r="I1449" s="43">
        <f t="shared" si="163"/>
        <v>35.383224886884818</v>
      </c>
      <c r="J1449" s="43">
        <v>42.40887021460658</v>
      </c>
      <c r="K1449" s="43">
        <v>0.35775886496183529</v>
      </c>
      <c r="L1449" s="45">
        <f t="shared" si="164"/>
        <v>5.3963486059112178E-2</v>
      </c>
    </row>
    <row r="1450" spans="1:12" x14ac:dyDescent="0.25">
      <c r="A1450" s="46">
        <f t="shared" si="165"/>
        <v>52</v>
      </c>
      <c r="B1450" s="46" t="s">
        <v>1850</v>
      </c>
      <c r="C1450" s="46">
        <v>5782.4</v>
      </c>
      <c r="D1450" s="48"/>
      <c r="E1450" s="49"/>
      <c r="F1450" s="46">
        <f t="shared" si="161"/>
        <v>5782.4</v>
      </c>
      <c r="G1450" s="45">
        <f t="shared" si="160"/>
        <v>4.7399468149506671E-2</v>
      </c>
      <c r="H1450" s="254">
        <f t="shared" si="162"/>
        <v>209.99860368957434</v>
      </c>
      <c r="I1450" s="43">
        <f t="shared" si="163"/>
        <v>46.199692811706356</v>
      </c>
      <c r="J1450" s="43">
        <v>55.373041396590573</v>
      </c>
      <c r="K1450" s="43">
        <v>0.4671238903390047</v>
      </c>
      <c r="L1450" s="45">
        <f t="shared" si="164"/>
        <v>5.3963486059112185E-2</v>
      </c>
    </row>
    <row r="1451" spans="1:12" x14ac:dyDescent="0.25">
      <c r="A1451" s="46">
        <f t="shared" si="165"/>
        <v>53</v>
      </c>
      <c r="B1451" s="46" t="s">
        <v>1851</v>
      </c>
      <c r="C1451" s="46">
        <v>5882.7</v>
      </c>
      <c r="D1451" s="48"/>
      <c r="E1451" s="49"/>
      <c r="F1451" s="46">
        <f t="shared" si="161"/>
        <v>5882.7</v>
      </c>
      <c r="G1451" s="45">
        <f t="shared" si="160"/>
        <v>4.8221646942982657E-2</v>
      </c>
      <c r="H1451" s="254">
        <f t="shared" si="162"/>
        <v>213.64118461619034</v>
      </c>
      <c r="I1451" s="43">
        <f t="shared" si="163"/>
        <v>47.001060615561876</v>
      </c>
      <c r="J1451" s="43">
        <v>56.333527708861951</v>
      </c>
      <c r="K1451" s="43">
        <v>0.47522649932506628</v>
      </c>
      <c r="L1451" s="45">
        <f t="shared" si="164"/>
        <v>5.3963486059112178E-2</v>
      </c>
    </row>
    <row r="1452" spans="1:12" x14ac:dyDescent="0.25">
      <c r="A1452" s="46">
        <f t="shared" si="165"/>
        <v>54</v>
      </c>
      <c r="B1452" s="46" t="s">
        <v>1852</v>
      </c>
      <c r="C1452" s="46">
        <v>4404.7</v>
      </c>
      <c r="D1452" s="48"/>
      <c r="E1452" s="49"/>
      <c r="F1452" s="46">
        <f t="shared" si="161"/>
        <v>4404.7</v>
      </c>
      <c r="G1452" s="45">
        <f t="shared" si="160"/>
        <v>3.6106190744004577E-2</v>
      </c>
      <c r="H1452" s="254">
        <f t="shared" si="162"/>
        <v>159.96486747223787</v>
      </c>
      <c r="I1452" s="43">
        <f t="shared" si="163"/>
        <v>35.192270843892331</v>
      </c>
      <c r="J1452" s="43">
        <v>42.180000594833032</v>
      </c>
      <c r="K1452" s="43">
        <v>0.3558281336082274</v>
      </c>
      <c r="L1452" s="45">
        <f t="shared" si="164"/>
        <v>5.3963486059112185E-2</v>
      </c>
    </row>
    <row r="1453" spans="1:12" x14ac:dyDescent="0.25">
      <c r="A1453" s="46">
        <f t="shared" si="165"/>
        <v>55</v>
      </c>
      <c r="B1453" s="46" t="s">
        <v>1853</v>
      </c>
      <c r="C1453" s="46">
        <v>4428.3999999999996</v>
      </c>
      <c r="D1453" s="48"/>
      <c r="E1453" s="49"/>
      <c r="F1453" s="46">
        <f t="shared" si="161"/>
        <v>4428.3999999999996</v>
      </c>
      <c r="G1453" s="45">
        <f t="shared" si="160"/>
        <v>3.6300464297398201E-2</v>
      </c>
      <c r="H1453" s="254">
        <f t="shared" si="162"/>
        <v>160.82557702319298</v>
      </c>
      <c r="I1453" s="43">
        <f t="shared" si="163"/>
        <v>35.381626945102454</v>
      </c>
      <c r="J1453" s="43">
        <v>42.406954987662857</v>
      </c>
      <c r="K1453" s="43">
        <v>0.35774270821410636</v>
      </c>
      <c r="L1453" s="45">
        <f t="shared" si="164"/>
        <v>5.3963486059112192E-2</v>
      </c>
    </row>
    <row r="1454" spans="1:12" x14ac:dyDescent="0.25">
      <c r="A1454" s="46">
        <f t="shared" si="165"/>
        <v>56</v>
      </c>
      <c r="B1454" s="46" t="s">
        <v>1854</v>
      </c>
      <c r="C1454" s="46">
        <v>4419.2</v>
      </c>
      <c r="D1454" s="48"/>
      <c r="E1454" s="49"/>
      <c r="F1454" s="46">
        <f t="shared" si="161"/>
        <v>4419.2</v>
      </c>
      <c r="G1454" s="45">
        <f t="shared" si="160"/>
        <v>3.6225050091017556E-2</v>
      </c>
      <c r="H1454" s="254">
        <f t="shared" si="162"/>
        <v>160.49146192324417</v>
      </c>
      <c r="I1454" s="43">
        <f t="shared" si="163"/>
        <v>35.30812162311372</v>
      </c>
      <c r="J1454" s="43">
        <v>42.318854548252119</v>
      </c>
      <c r="K1454" s="43">
        <v>0.35699949781857532</v>
      </c>
      <c r="L1454" s="45">
        <f t="shared" si="164"/>
        <v>5.3963486059112192E-2</v>
      </c>
    </row>
    <row r="1455" spans="1:12" x14ac:dyDescent="0.25">
      <c r="A1455" s="46">
        <f t="shared" si="165"/>
        <v>57</v>
      </c>
      <c r="B1455" s="46" t="s">
        <v>1855</v>
      </c>
      <c r="C1455" s="46">
        <v>5902.1</v>
      </c>
      <c r="D1455" s="48"/>
      <c r="E1455" s="49"/>
      <c r="F1455" s="46">
        <f t="shared" si="161"/>
        <v>5902.1</v>
      </c>
      <c r="G1455" s="45">
        <f t="shared" si="160"/>
        <v>4.8380672552089679E-2</v>
      </c>
      <c r="H1455" s="254">
        <f t="shared" si="162"/>
        <v>214.34573167477811</v>
      </c>
      <c r="I1455" s="43">
        <f t="shared" si="163"/>
        <v>47.156060968451186</v>
      </c>
      <c r="J1455" s="43">
        <v>56.519304722401991</v>
      </c>
      <c r="K1455" s="43">
        <v>0.47679370385477321</v>
      </c>
      <c r="L1455" s="45">
        <f t="shared" si="164"/>
        <v>5.3963486059112185E-2</v>
      </c>
    </row>
    <row r="1456" spans="1:12" x14ac:dyDescent="0.25">
      <c r="A1456" s="46">
        <f t="shared" si="165"/>
        <v>58</v>
      </c>
      <c r="B1456" s="46" t="s">
        <v>1856</v>
      </c>
      <c r="C1456" s="46">
        <v>4397.8</v>
      </c>
      <c r="D1456" s="48"/>
      <c r="E1456" s="49"/>
      <c r="F1456" s="46">
        <f t="shared" si="161"/>
        <v>4397.8</v>
      </c>
      <c r="G1456" s="45">
        <f t="shared" si="160"/>
        <v>3.604963008921909E-2</v>
      </c>
      <c r="H1456" s="254">
        <f t="shared" si="162"/>
        <v>159.71428114727624</v>
      </c>
      <c r="I1456" s="43">
        <f t="shared" si="163"/>
        <v>35.137141852400774</v>
      </c>
      <c r="J1456" s="43">
        <v>42.113925265274979</v>
      </c>
      <c r="K1456" s="43">
        <v>0.35527072581157915</v>
      </c>
      <c r="L1456" s="45">
        <f t="shared" si="164"/>
        <v>5.3963486059112185E-2</v>
      </c>
    </row>
    <row r="1457" spans="1:13" x14ac:dyDescent="0.25">
      <c r="A1457" s="46">
        <f t="shared" si="165"/>
        <v>59</v>
      </c>
      <c r="B1457" s="46" t="s">
        <v>1857</v>
      </c>
      <c r="C1457" s="46">
        <v>4423.3999999999996</v>
      </c>
      <c r="D1457" s="48"/>
      <c r="E1457" s="49"/>
      <c r="F1457" s="46">
        <f t="shared" si="161"/>
        <v>4423.3999999999996</v>
      </c>
      <c r="G1457" s="45">
        <f t="shared" si="160"/>
        <v>3.6259478315669585E-2</v>
      </c>
      <c r="H1457" s="254">
        <f t="shared" si="162"/>
        <v>160.64399272974251</v>
      </c>
      <c r="I1457" s="43">
        <f t="shared" si="163"/>
        <v>35.341678400543351</v>
      </c>
      <c r="J1457" s="43">
        <v>42.359074314070064</v>
      </c>
      <c r="K1457" s="43">
        <v>0.35733878952088294</v>
      </c>
      <c r="L1457" s="45">
        <f t="shared" si="164"/>
        <v>5.3963486059112178E-2</v>
      </c>
    </row>
    <row r="1458" spans="1:13" x14ac:dyDescent="0.25">
      <c r="A1458" s="46">
        <f t="shared" si="165"/>
        <v>60</v>
      </c>
      <c r="B1458" s="46" t="s">
        <v>1858</v>
      </c>
      <c r="C1458" s="46">
        <v>5916.4</v>
      </c>
      <c r="D1458" s="48"/>
      <c r="E1458" s="49"/>
      <c r="F1458" s="46">
        <f t="shared" si="161"/>
        <v>5916.4</v>
      </c>
      <c r="G1458" s="45">
        <f t="shared" si="160"/>
        <v>4.8497892459833512E-2</v>
      </c>
      <c r="H1458" s="254">
        <f t="shared" si="162"/>
        <v>214.86506275404636</v>
      </c>
      <c r="I1458" s="43">
        <f t="shared" si="163"/>
        <v>47.270313805890197</v>
      </c>
      <c r="J1458" s="43">
        <v>56.656243448877362</v>
      </c>
      <c r="K1458" s="43">
        <v>0.47794891131739203</v>
      </c>
      <c r="L1458" s="45">
        <f t="shared" si="164"/>
        <v>5.3963486059112192E-2</v>
      </c>
    </row>
    <row r="1459" spans="1:13" x14ac:dyDescent="0.25">
      <c r="A1459" s="46">
        <f t="shared" si="165"/>
        <v>61</v>
      </c>
      <c r="B1459" s="46" t="s">
        <v>1859</v>
      </c>
      <c r="C1459" s="46">
        <v>3331.8</v>
      </c>
      <c r="D1459" s="48"/>
      <c r="E1459" s="49"/>
      <c r="F1459" s="46">
        <f t="shared" si="161"/>
        <v>3331.8</v>
      </c>
      <c r="G1459" s="45">
        <f t="shared" si="160"/>
        <v>2.7311418784678743E-2</v>
      </c>
      <c r="H1459" s="254">
        <f t="shared" si="162"/>
        <v>121.00050978364069</v>
      </c>
      <c r="I1459" s="43">
        <f t="shared" si="163"/>
        <v>26.620112152400953</v>
      </c>
      <c r="J1459" s="43">
        <v>31.905765655292004</v>
      </c>
      <c r="K1459" s="43">
        <v>0.26915526041634896</v>
      </c>
      <c r="L1459" s="45">
        <f t="shared" si="164"/>
        <v>5.3963486059112192E-2</v>
      </c>
    </row>
    <row r="1460" spans="1:13" x14ac:dyDescent="0.25">
      <c r="A1460" s="46">
        <f t="shared" si="165"/>
        <v>62</v>
      </c>
      <c r="B1460" s="46" t="s">
        <v>1860</v>
      </c>
      <c r="C1460" s="46">
        <v>4392.1000000000004</v>
      </c>
      <c r="D1460" s="48"/>
      <c r="E1460" s="49"/>
      <c r="F1460" s="46">
        <f t="shared" si="161"/>
        <v>4392.1000000000004</v>
      </c>
      <c r="G1460" s="45">
        <f t="shared" si="160"/>
        <v>3.6002906070048475E-2</v>
      </c>
      <c r="H1460" s="254">
        <f t="shared" si="162"/>
        <v>159.50727505274276</v>
      </c>
      <c r="I1460" s="43">
        <f t="shared" si="163"/>
        <v>35.09160051160341</v>
      </c>
      <c r="J1460" s="43">
        <v>42.059341297379206</v>
      </c>
      <c r="K1460" s="43">
        <v>0.35481025850130449</v>
      </c>
      <c r="L1460" s="45">
        <f t="shared" si="164"/>
        <v>5.3963486059112199E-2</v>
      </c>
    </row>
    <row r="1461" spans="1:13" x14ac:dyDescent="0.25">
      <c r="A1461" s="46">
        <f t="shared" si="165"/>
        <v>63</v>
      </c>
      <c r="B1461" s="46" t="s">
        <v>1861</v>
      </c>
      <c r="C1461" s="46">
        <v>5869.2</v>
      </c>
      <c r="D1461" s="48"/>
      <c r="E1461" s="49"/>
      <c r="F1461" s="46">
        <f t="shared" si="161"/>
        <v>5869.2</v>
      </c>
      <c r="G1461" s="45">
        <f t="shared" si="160"/>
        <v>4.8110984792315403E-2</v>
      </c>
      <c r="H1461" s="254">
        <f t="shared" si="162"/>
        <v>213.15090702387414</v>
      </c>
      <c r="I1461" s="43">
        <f t="shared" si="163"/>
        <v>46.893199545252308</v>
      </c>
      <c r="J1461" s="43">
        <v>56.204249890161414</v>
      </c>
      <c r="K1461" s="43">
        <v>0.47413591885336315</v>
      </c>
      <c r="L1461" s="45">
        <f t="shared" si="164"/>
        <v>5.3963486059112178E-2</v>
      </c>
    </row>
    <row r="1462" spans="1:13" x14ac:dyDescent="0.25">
      <c r="A1462" s="46">
        <f t="shared" si="165"/>
        <v>64</v>
      </c>
      <c r="B1462" s="46" t="s">
        <v>2418</v>
      </c>
      <c r="C1462" s="70">
        <v>4119.7</v>
      </c>
      <c r="D1462" s="71"/>
      <c r="E1462" s="71"/>
      <c r="F1462" s="71">
        <f t="shared" si="161"/>
        <v>4119.7</v>
      </c>
      <c r="G1462" s="45">
        <f>3/$F$1463*F1462</f>
        <v>3.3769989785473617E-2</v>
      </c>
      <c r="H1462" s="254">
        <f t="shared" si="162"/>
        <v>149.6145627455623</v>
      </c>
      <c r="I1462" s="43">
        <f>H1462*0.22</f>
        <v>32.915203804023704</v>
      </c>
      <c r="J1462" s="43">
        <v>39.45080220004396</v>
      </c>
      <c r="K1462" s="43">
        <v>0.33280476809449328</v>
      </c>
      <c r="L1462" s="45">
        <f t="shared" si="164"/>
        <v>5.3963486059112178E-2</v>
      </c>
    </row>
    <row r="1463" spans="1:13" ht="14" x14ac:dyDescent="0.3">
      <c r="A1463" s="527" t="s">
        <v>1917</v>
      </c>
      <c r="B1463" s="527"/>
      <c r="C1463" s="58">
        <f t="shared" ref="C1463:J1463" si="166">SUM(C1399:C1462)</f>
        <v>364638.09000000014</v>
      </c>
      <c r="D1463" s="58">
        <f t="shared" si="166"/>
        <v>1015.5</v>
      </c>
      <c r="E1463" s="58">
        <f t="shared" si="166"/>
        <v>325.2</v>
      </c>
      <c r="F1463" s="58">
        <f t="shared" si="166"/>
        <v>365978.79000000015</v>
      </c>
      <c r="G1463" s="59">
        <f t="shared" si="166"/>
        <v>2.9999999999999982</v>
      </c>
      <c r="H1463" s="58">
        <f t="shared" si="166"/>
        <v>13291.19999999999</v>
      </c>
      <c r="I1463" s="58">
        <f t="shared" si="166"/>
        <v>2924.063999999998</v>
      </c>
      <c r="J1463" s="58">
        <f t="shared" si="166"/>
        <v>3504.6621971748973</v>
      </c>
      <c r="K1463" s="58">
        <v>30.068134869527793</v>
      </c>
      <c r="L1463" s="45">
        <f t="shared" si="164"/>
        <v>5.3964860455559205E-2</v>
      </c>
    </row>
    <row r="1464" spans="1:13" ht="14" x14ac:dyDescent="0.3">
      <c r="A1464" s="527" t="s">
        <v>1917</v>
      </c>
      <c r="B1464" s="527"/>
      <c r="C1464" s="58">
        <f t="shared" ref="C1464:J1464" si="167">C1463+C1397+C1358+C1309+C949+C882+C707+C379</f>
        <v>1921091.7600000005</v>
      </c>
      <c r="D1464" s="58">
        <f t="shared" si="167"/>
        <v>15236.400000000003</v>
      </c>
      <c r="E1464" s="58">
        <f t="shared" si="167"/>
        <v>43230.02</v>
      </c>
      <c r="F1464" s="58">
        <f t="shared" si="167"/>
        <v>1979558.1800000006</v>
      </c>
      <c r="G1464" s="59">
        <f t="shared" si="167"/>
        <v>9.9999999999999964</v>
      </c>
      <c r="H1464" s="58">
        <f t="shared" si="167"/>
        <v>44303.999999999978</v>
      </c>
      <c r="I1464" s="58">
        <f t="shared" si="167"/>
        <v>9746.8799999999956</v>
      </c>
      <c r="J1464" s="259">
        <f t="shared" si="167"/>
        <v>15353.335662424795</v>
      </c>
      <c r="K1464" s="58">
        <v>311.46977582031485</v>
      </c>
      <c r="L1464" s="58">
        <f>L1463+L1397+L1358+L1309+L949+L882+L707+L379</f>
        <v>0.27656288119878075</v>
      </c>
    </row>
    <row r="1468" spans="1:13" ht="13.5" customHeight="1" x14ac:dyDescent="0.25"/>
    <row r="1471" spans="1:13" x14ac:dyDescent="0.25">
      <c r="M1471" s="116"/>
    </row>
  </sheetData>
  <mergeCells count="11">
    <mergeCell ref="A950:L950"/>
    <mergeCell ref="A1:L1"/>
    <mergeCell ref="A5:L5"/>
    <mergeCell ref="A380:L380"/>
    <mergeCell ref="A708:L708"/>
    <mergeCell ref="A883:L883"/>
    <mergeCell ref="A1310:L1310"/>
    <mergeCell ref="A1359:L1359"/>
    <mergeCell ref="A1398:L1398"/>
    <mergeCell ref="A1463:B1463"/>
    <mergeCell ref="A1464:B1464"/>
  </mergeCells>
  <pageMargins left="0.39370078740157483" right="0.39370078740157483" top="0.39" bottom="0.52" header="0.51181102362204722" footer="0.51181102362204722"/>
  <pageSetup paperSize="9" scale="6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5">
    <tabColor rgb="FFFF0000"/>
  </sheetPr>
  <dimension ref="A1:P1464"/>
  <sheetViews>
    <sheetView view="pageBreakPreview" topLeftCell="A355" zoomScale="90" zoomScaleNormal="90" zoomScaleSheetLayoutView="90" workbookViewId="0">
      <selection activeCell="G884" sqref="G884:G948"/>
    </sheetView>
  </sheetViews>
  <sheetFormatPr defaultColWidth="9.1796875" defaultRowHeight="12.5" x14ac:dyDescent="0.25"/>
  <cols>
    <col min="1" max="1" width="6.26953125" style="56" customWidth="1"/>
    <col min="2" max="2" width="23.453125" style="56" customWidth="1"/>
    <col min="3" max="3" width="13" style="56" customWidth="1"/>
    <col min="4" max="4" width="12" style="56" customWidth="1"/>
    <col min="5" max="5" width="13" style="56" customWidth="1"/>
    <col min="6" max="6" width="11.7265625" style="56" customWidth="1"/>
    <col min="7" max="7" width="12.453125" style="56" customWidth="1"/>
    <col min="8" max="8" width="12.1796875" style="56" customWidth="1"/>
    <col min="9" max="10" width="12.81640625" style="56" customWidth="1"/>
    <col min="11" max="11" width="11.7265625" style="56" customWidth="1"/>
    <col min="12" max="12" width="13.1796875" style="56" customWidth="1"/>
    <col min="13" max="16384" width="9.1796875" style="56"/>
  </cols>
  <sheetData>
    <row r="1" spans="1:12" ht="49.5" customHeight="1" x14ac:dyDescent="0.25">
      <c r="A1" s="519" t="s">
        <v>1933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2" x14ac:dyDescent="0.25">
      <c r="A2" s="63"/>
      <c r="B2" s="63"/>
      <c r="C2" s="63"/>
      <c r="D2" s="63"/>
      <c r="E2" s="63"/>
      <c r="F2" s="63"/>
      <c r="G2" s="63"/>
      <c r="H2" s="63"/>
    </row>
    <row r="3" spans="1:12" ht="118.5" customHeight="1" x14ac:dyDescent="0.25">
      <c r="A3" s="9" t="s">
        <v>451</v>
      </c>
      <c r="B3" s="9" t="s">
        <v>454</v>
      </c>
      <c r="C3" s="9" t="s">
        <v>453</v>
      </c>
      <c r="D3" s="9" t="s">
        <v>1349</v>
      </c>
      <c r="E3" s="10" t="s">
        <v>1178</v>
      </c>
      <c r="F3" s="9" t="s">
        <v>1351</v>
      </c>
      <c r="G3" s="9" t="s">
        <v>1934</v>
      </c>
      <c r="H3" s="9" t="s">
        <v>1890</v>
      </c>
      <c r="I3" s="9" t="s">
        <v>1867</v>
      </c>
      <c r="J3" s="9" t="s">
        <v>1868</v>
      </c>
      <c r="K3" s="9" t="s">
        <v>1869</v>
      </c>
      <c r="L3" s="9" t="s">
        <v>1935</v>
      </c>
    </row>
    <row r="4" spans="1:12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11">
        <v>9</v>
      </c>
      <c r="J4" s="11">
        <v>13</v>
      </c>
      <c r="K4" s="11">
        <v>11</v>
      </c>
      <c r="L4" s="11">
        <v>12</v>
      </c>
    </row>
    <row r="5" spans="1:12" ht="15.5" x14ac:dyDescent="0.35">
      <c r="A5" s="544" t="s">
        <v>1871</v>
      </c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</row>
    <row r="6" spans="1:12" x14ac:dyDescent="0.25">
      <c r="A6" s="64">
        <v>1</v>
      </c>
      <c r="B6" s="46" t="s">
        <v>457</v>
      </c>
      <c r="C6" s="46">
        <v>410.1</v>
      </c>
      <c r="D6" s="46"/>
      <c r="E6" s="46"/>
      <c r="F6" s="46">
        <f>C6+D6+E6</f>
        <v>410.1</v>
      </c>
      <c r="G6" s="45">
        <f>5/$F$379*F6</f>
        <v>7.5278956167051771E-3</v>
      </c>
      <c r="H6" s="43">
        <f>G6*4281.45</f>
        <v>32.230308688142379</v>
      </c>
      <c r="I6" s="43">
        <f>H6*0.22</f>
        <v>7.0906679113913231</v>
      </c>
      <c r="J6" s="43">
        <v>9.5908386059709869</v>
      </c>
      <c r="K6" s="43">
        <v>1.158250704933603</v>
      </c>
      <c r="L6" s="45">
        <f>(H6+I6+J6+K6)/F6</f>
        <v>0.12209233335878636</v>
      </c>
    </row>
    <row r="7" spans="1:12" x14ac:dyDescent="0.25">
      <c r="A7" s="65">
        <f>A6+1</f>
        <v>2</v>
      </c>
      <c r="B7" s="46" t="s">
        <v>458</v>
      </c>
      <c r="C7" s="46">
        <v>458.5</v>
      </c>
      <c r="D7" s="46"/>
      <c r="E7" s="46"/>
      <c r="F7" s="46">
        <f t="shared" ref="F7:F70" si="0">C7+D7+E7</f>
        <v>458.5</v>
      </c>
      <c r="G7" s="45">
        <f t="shared" ref="G7:G70" si="1">5/$F$379*F7</f>
        <v>8.4163378206762347E-3</v>
      </c>
      <c r="H7" s="43">
        <f t="shared" ref="H7:H70" si="2">G7*4281.45</f>
        <v>36.034129562334265</v>
      </c>
      <c r="I7" s="43">
        <f t="shared" ref="I7:I70" si="3">H7*0.22</f>
        <v>7.927508503713538</v>
      </c>
      <c r="J7" s="43">
        <v>10.722749331474512</v>
      </c>
      <c r="K7" s="43">
        <v>1.2949474474812408</v>
      </c>
      <c r="L7" s="45">
        <f t="shared" ref="L7:L70" si="4">(H7+I7+J7+K7)/F7</f>
        <v>0.12209233335878639</v>
      </c>
    </row>
    <row r="8" spans="1:12" x14ac:dyDescent="0.25">
      <c r="A8" s="65">
        <f t="shared" ref="A8:A71" si="5">A7+1</f>
        <v>3</v>
      </c>
      <c r="B8" s="46" t="s">
        <v>459</v>
      </c>
      <c r="C8" s="46">
        <v>507.2</v>
      </c>
      <c r="D8" s="46"/>
      <c r="E8" s="46"/>
      <c r="F8" s="46">
        <f t="shared" si="0"/>
        <v>507.2</v>
      </c>
      <c r="G8" s="45">
        <f t="shared" si="1"/>
        <v>9.3102868978124018E-3</v>
      </c>
      <c r="H8" s="43">
        <f t="shared" si="2"/>
        <v>39.861527838638906</v>
      </c>
      <c r="I8" s="43">
        <f t="shared" si="3"/>
        <v>8.7695361245005596</v>
      </c>
      <c r="J8" s="43">
        <v>11.861676032549338</v>
      </c>
      <c r="K8" s="43">
        <v>1.4324914838876455</v>
      </c>
      <c r="L8" s="45">
        <f t="shared" si="4"/>
        <v>0.12209233335878639</v>
      </c>
    </row>
    <row r="9" spans="1:12" x14ac:dyDescent="0.25">
      <c r="A9" s="65">
        <f t="shared" si="5"/>
        <v>4</v>
      </c>
      <c r="B9" s="46" t="s">
        <v>460</v>
      </c>
      <c r="C9" s="46">
        <v>1675</v>
      </c>
      <c r="D9" s="46"/>
      <c r="E9" s="46"/>
      <c r="F9" s="46">
        <f t="shared" si="0"/>
        <v>1675</v>
      </c>
      <c r="G9" s="45">
        <f t="shared" si="1"/>
        <v>3.0746708505196712E-2</v>
      </c>
      <c r="H9" s="43">
        <f t="shared" si="2"/>
        <v>131.64049512957445</v>
      </c>
      <c r="I9" s="43">
        <f t="shared" si="3"/>
        <v>28.960908928506377</v>
      </c>
      <c r="J9" s="43">
        <v>39.17253027310754</v>
      </c>
      <c r="K9" s="43">
        <v>4.7307240447787979</v>
      </c>
      <c r="L9" s="45">
        <f t="shared" si="4"/>
        <v>0.12209233335878636</v>
      </c>
    </row>
    <row r="10" spans="1:12" x14ac:dyDescent="0.25">
      <c r="A10" s="65">
        <f t="shared" si="5"/>
        <v>5</v>
      </c>
      <c r="B10" s="46" t="s">
        <v>461</v>
      </c>
      <c r="C10" s="46">
        <v>546.6</v>
      </c>
      <c r="D10" s="46"/>
      <c r="E10" s="46"/>
      <c r="F10" s="46">
        <f t="shared" si="0"/>
        <v>546.6</v>
      </c>
      <c r="G10" s="45">
        <f t="shared" si="1"/>
        <v>1.0033522906830163E-2</v>
      </c>
      <c r="H10" s="43">
        <f t="shared" si="2"/>
        <v>42.958026649448001</v>
      </c>
      <c r="I10" s="43">
        <f t="shared" si="3"/>
        <v>9.4507658628785602</v>
      </c>
      <c r="J10" s="43">
        <v>12.783107490913778</v>
      </c>
      <c r="K10" s="43">
        <v>1.543769410672293</v>
      </c>
      <c r="L10" s="45">
        <f t="shared" si="4"/>
        <v>0.12209233335878637</v>
      </c>
    </row>
    <row r="11" spans="1:12" x14ac:dyDescent="0.25">
      <c r="A11" s="65">
        <f t="shared" si="5"/>
        <v>6</v>
      </c>
      <c r="B11" s="46" t="s">
        <v>462</v>
      </c>
      <c r="C11" s="46">
        <v>2868.3</v>
      </c>
      <c r="D11" s="46"/>
      <c r="E11" s="46"/>
      <c r="F11" s="46">
        <f t="shared" si="0"/>
        <v>2868.3</v>
      </c>
      <c r="G11" s="45">
        <f t="shared" si="1"/>
        <v>5.2651214331615362E-2</v>
      </c>
      <c r="H11" s="43">
        <f t="shared" si="2"/>
        <v>225.42354160009458</v>
      </c>
      <c r="I11" s="43">
        <f t="shared" si="3"/>
        <v>49.593179152020809</v>
      </c>
      <c r="J11" s="43">
        <v>67.079742437226486</v>
      </c>
      <c r="K11" s="43">
        <v>8.1009765836650889</v>
      </c>
      <c r="L11" s="45">
        <f t="shared" si="4"/>
        <v>0.12209233335878637</v>
      </c>
    </row>
    <row r="12" spans="1:12" x14ac:dyDescent="0.25">
      <c r="A12" s="65">
        <f t="shared" si="5"/>
        <v>7</v>
      </c>
      <c r="B12" s="46" t="s">
        <v>463</v>
      </c>
      <c r="C12" s="46">
        <v>405</v>
      </c>
      <c r="D12" s="46"/>
      <c r="E12" s="46"/>
      <c r="F12" s="46">
        <f t="shared" si="0"/>
        <v>405</v>
      </c>
      <c r="G12" s="45">
        <f t="shared" si="1"/>
        <v>7.4342787728983095E-3</v>
      </c>
      <c r="H12" s="43">
        <f t="shared" si="2"/>
        <v>31.829492852225467</v>
      </c>
      <c r="I12" s="43">
        <f t="shared" si="3"/>
        <v>7.0024884274896024</v>
      </c>
      <c r="J12" s="43">
        <v>9.4715670212588385</v>
      </c>
      <c r="K12" s="43">
        <v>1.143846709334575</v>
      </c>
      <c r="L12" s="45">
        <f t="shared" si="4"/>
        <v>0.12209233335878636</v>
      </c>
    </row>
    <row r="13" spans="1:12" x14ac:dyDescent="0.25">
      <c r="A13" s="65">
        <f t="shared" si="5"/>
        <v>8</v>
      </c>
      <c r="B13" s="46" t="s">
        <v>464</v>
      </c>
      <c r="C13" s="46">
        <v>141.30000000000001</v>
      </c>
      <c r="D13" s="46"/>
      <c r="E13" s="46"/>
      <c r="F13" s="46">
        <f t="shared" si="0"/>
        <v>141.30000000000001</v>
      </c>
      <c r="G13" s="45">
        <f t="shared" si="1"/>
        <v>2.5937372607667437E-3</v>
      </c>
      <c r="H13" s="43">
        <f t="shared" si="2"/>
        <v>11.104956395109774</v>
      </c>
      <c r="I13" s="43">
        <f t="shared" si="3"/>
        <v>2.4430904069241501</v>
      </c>
      <c r="J13" s="43">
        <v>3.3045244940836396</v>
      </c>
      <c r="K13" s="43">
        <v>0.39907540747895176</v>
      </c>
      <c r="L13" s="45">
        <f t="shared" si="4"/>
        <v>0.12209233335878636</v>
      </c>
    </row>
    <row r="14" spans="1:12" ht="14.5" customHeight="1" x14ac:dyDescent="0.25">
      <c r="A14" s="65">
        <f t="shared" si="5"/>
        <v>9</v>
      </c>
      <c r="B14" s="46" t="s">
        <v>466</v>
      </c>
      <c r="C14" s="46">
        <v>221.7</v>
      </c>
      <c r="D14" s="46"/>
      <c r="E14" s="46"/>
      <c r="F14" s="46">
        <f t="shared" si="0"/>
        <v>221.7</v>
      </c>
      <c r="G14" s="45">
        <f t="shared" si="1"/>
        <v>4.0695792690161854E-3</v>
      </c>
      <c r="H14" s="43">
        <f t="shared" si="2"/>
        <v>17.423700161329347</v>
      </c>
      <c r="I14" s="43">
        <f t="shared" si="3"/>
        <v>3.8332140354924564</v>
      </c>
      <c r="J14" s="43">
        <v>5.1848059471928005</v>
      </c>
      <c r="K14" s="43">
        <v>0.62615016162833403</v>
      </c>
      <c r="L14" s="45">
        <f t="shared" si="4"/>
        <v>0.12209233335878637</v>
      </c>
    </row>
    <row r="15" spans="1:12" ht="12.75" customHeight="1" x14ac:dyDescent="0.25">
      <c r="A15" s="65">
        <f t="shared" si="5"/>
        <v>10</v>
      </c>
      <c r="B15" s="46" t="s">
        <v>467</v>
      </c>
      <c r="C15" s="46">
        <v>206.1</v>
      </c>
      <c r="D15" s="46"/>
      <c r="E15" s="46"/>
      <c r="F15" s="46">
        <f t="shared" si="0"/>
        <v>206.1</v>
      </c>
      <c r="G15" s="45">
        <f t="shared" si="1"/>
        <v>3.7832218644304728E-3</v>
      </c>
      <c r="H15" s="43">
        <f t="shared" si="2"/>
        <v>16.197675251465846</v>
      </c>
      <c r="I15" s="43">
        <f t="shared" si="3"/>
        <v>3.5634885553224862</v>
      </c>
      <c r="J15" s="43">
        <v>4.8199752174850534</v>
      </c>
      <c r="K15" s="43">
        <v>0.58209088097248374</v>
      </c>
      <c r="L15" s="45">
        <f t="shared" si="4"/>
        <v>0.12209233335878636</v>
      </c>
    </row>
    <row r="16" spans="1:12" x14ac:dyDescent="0.25">
      <c r="A16" s="65">
        <f t="shared" si="5"/>
        <v>11</v>
      </c>
      <c r="B16" s="46" t="s">
        <v>468</v>
      </c>
      <c r="C16" s="46">
        <v>512.4</v>
      </c>
      <c r="D16" s="46"/>
      <c r="E16" s="46">
        <v>84.7</v>
      </c>
      <c r="F16" s="46">
        <f t="shared" si="0"/>
        <v>597.1</v>
      </c>
      <c r="G16" s="45">
        <f t="shared" si="1"/>
        <v>1.096051322295699E-2</v>
      </c>
      <c r="H16" s="43">
        <f t="shared" si="2"/>
        <v>46.926889338429199</v>
      </c>
      <c r="I16" s="43">
        <f t="shared" si="3"/>
        <v>10.323915654454424</v>
      </c>
      <c r="J16" s="43">
        <v>13.964130045416425</v>
      </c>
      <c r="K16" s="43">
        <v>1.447177910772929</v>
      </c>
      <c r="L16" s="45">
        <f t="shared" si="4"/>
        <v>0.12169169812271473</v>
      </c>
    </row>
    <row r="17" spans="1:12" x14ac:dyDescent="0.25">
      <c r="A17" s="65">
        <f t="shared" si="5"/>
        <v>12</v>
      </c>
      <c r="B17" s="46" t="s">
        <v>469</v>
      </c>
      <c r="C17" s="46">
        <v>683.9</v>
      </c>
      <c r="D17" s="46"/>
      <c r="E17" s="46">
        <v>19.5</v>
      </c>
      <c r="F17" s="46">
        <f t="shared" si="0"/>
        <v>703.4</v>
      </c>
      <c r="G17" s="45">
        <f t="shared" si="1"/>
        <v>1.2911781947794248E-2</v>
      </c>
      <c r="H17" s="43">
        <f t="shared" si="2"/>
        <v>55.281148820383684</v>
      </c>
      <c r="I17" s="43">
        <f t="shared" si="3"/>
        <v>12.161852740484411</v>
      </c>
      <c r="J17" s="43">
        <v>16.450124056181398</v>
      </c>
      <c r="K17" s="43">
        <v>1.9315475667010267</v>
      </c>
      <c r="L17" s="45">
        <f t="shared" si="4"/>
        <v>0.1220140363715532</v>
      </c>
    </row>
    <row r="18" spans="1:12" x14ac:dyDescent="0.25">
      <c r="A18" s="65">
        <f t="shared" si="5"/>
        <v>13</v>
      </c>
      <c r="B18" s="46" t="s">
        <v>470</v>
      </c>
      <c r="C18" s="46">
        <v>551.20000000000005</v>
      </c>
      <c r="D18" s="46"/>
      <c r="E18" s="46">
        <v>111.5</v>
      </c>
      <c r="F18" s="46">
        <f t="shared" si="0"/>
        <v>662.7</v>
      </c>
      <c r="G18" s="45">
        <f t="shared" si="1"/>
        <v>1.2164682821727679E-2</v>
      </c>
      <c r="H18" s="43">
        <f t="shared" si="2"/>
        <v>52.082481267085967</v>
      </c>
      <c r="I18" s="43">
        <f t="shared" si="3"/>
        <v>11.458145878758913</v>
      </c>
      <c r="J18" s="43">
        <v>15.498290037007981</v>
      </c>
      <c r="K18" s="43">
        <v>1.5567612498400438</v>
      </c>
      <c r="L18" s="45">
        <f t="shared" si="4"/>
        <v>0.12161713962983688</v>
      </c>
    </row>
    <row r="19" spans="1:12" x14ac:dyDescent="0.25">
      <c r="A19" s="65">
        <f t="shared" si="5"/>
        <v>14</v>
      </c>
      <c r="B19" s="46" t="s">
        <v>471</v>
      </c>
      <c r="C19" s="46">
        <v>872.9</v>
      </c>
      <c r="D19" s="46"/>
      <c r="E19" s="46">
        <v>62.9</v>
      </c>
      <c r="F19" s="46">
        <f t="shared" si="0"/>
        <v>935.8</v>
      </c>
      <c r="G19" s="45">
        <f t="shared" si="1"/>
        <v>1.7177773026366017E-2</v>
      </c>
      <c r="H19" s="43">
        <f t="shared" si="2"/>
        <v>73.545776323734785</v>
      </c>
      <c r="I19" s="43">
        <f t="shared" si="3"/>
        <v>16.180070791221652</v>
      </c>
      <c r="J19" s="43">
        <v>21.885166465417331</v>
      </c>
      <c r="K19" s="43">
        <v>2.4653426977238282</v>
      </c>
      <c r="L19" s="45">
        <f t="shared" si="4"/>
        <v>0.12190249655706091</v>
      </c>
    </row>
    <row r="20" spans="1:12" x14ac:dyDescent="0.25">
      <c r="A20" s="65">
        <f t="shared" si="5"/>
        <v>15</v>
      </c>
      <c r="B20" s="46" t="s">
        <v>472</v>
      </c>
      <c r="C20" s="46">
        <v>559.20000000000005</v>
      </c>
      <c r="D20" s="46"/>
      <c r="E20" s="46"/>
      <c r="F20" s="46">
        <f t="shared" si="0"/>
        <v>559.20000000000005</v>
      </c>
      <c r="G20" s="45">
        <f t="shared" si="1"/>
        <v>1.0264811579764778E-2</v>
      </c>
      <c r="H20" s="43">
        <f t="shared" si="2"/>
        <v>43.948277538183909</v>
      </c>
      <c r="I20" s="43">
        <f t="shared" si="3"/>
        <v>9.6686210584004595</v>
      </c>
      <c r="J20" s="43">
        <v>13.077778464908501</v>
      </c>
      <c r="K20" s="43">
        <v>1.57935575274048</v>
      </c>
      <c r="L20" s="45">
        <f t="shared" si="4"/>
        <v>0.12209233335878639</v>
      </c>
    </row>
    <row r="21" spans="1:12" x14ac:dyDescent="0.25">
      <c r="A21" s="65">
        <f t="shared" si="5"/>
        <v>16</v>
      </c>
      <c r="B21" s="46" t="s">
        <v>473</v>
      </c>
      <c r="C21" s="46">
        <v>740.8</v>
      </c>
      <c r="D21" s="46">
        <v>57.8</v>
      </c>
      <c r="E21" s="46"/>
      <c r="F21" s="46">
        <f t="shared" si="0"/>
        <v>798.59999999999991</v>
      </c>
      <c r="G21" s="45">
        <f t="shared" si="1"/>
        <v>1.4659296365522443E-2</v>
      </c>
      <c r="H21" s="43">
        <f t="shared" si="2"/>
        <v>62.763044424166061</v>
      </c>
      <c r="I21" s="43">
        <f t="shared" si="3"/>
        <v>13.807869773316533</v>
      </c>
      <c r="J21" s="43">
        <v>18.676526970808165</v>
      </c>
      <c r="K21" s="43">
        <v>2.0922509685803781</v>
      </c>
      <c r="L21" s="45">
        <f t="shared" si="4"/>
        <v>0.12188791902939036</v>
      </c>
    </row>
    <row r="22" spans="1:12" x14ac:dyDescent="0.25">
      <c r="A22" s="65">
        <f t="shared" si="5"/>
        <v>17</v>
      </c>
      <c r="B22" s="46" t="s">
        <v>474</v>
      </c>
      <c r="C22" s="46">
        <v>611.4</v>
      </c>
      <c r="D22" s="46"/>
      <c r="E22" s="46"/>
      <c r="F22" s="46">
        <f t="shared" si="0"/>
        <v>611.4</v>
      </c>
      <c r="G22" s="45">
        <f t="shared" si="1"/>
        <v>1.1223007510493892E-2</v>
      </c>
      <c r="H22" s="43">
        <f t="shared" si="2"/>
        <v>48.050745505804073</v>
      </c>
      <c r="I22" s="43">
        <f t="shared" si="3"/>
        <v>10.571164011276895</v>
      </c>
      <c r="J22" s="43">
        <v>14.298558214315195</v>
      </c>
      <c r="K22" s="43">
        <v>1.7267848841658251</v>
      </c>
      <c r="L22" s="45">
        <f t="shared" si="4"/>
        <v>0.12209233335878637</v>
      </c>
    </row>
    <row r="23" spans="1:12" x14ac:dyDescent="0.25">
      <c r="A23" s="65">
        <f t="shared" si="5"/>
        <v>18</v>
      </c>
      <c r="B23" s="46" t="s">
        <v>475</v>
      </c>
      <c r="C23" s="46">
        <v>603.70000000000005</v>
      </c>
      <c r="D23" s="46"/>
      <c r="E23" s="46"/>
      <c r="F23" s="46">
        <f t="shared" si="0"/>
        <v>603.70000000000005</v>
      </c>
      <c r="G23" s="45">
        <f t="shared" si="1"/>
        <v>1.1081664432589407E-2</v>
      </c>
      <c r="H23" s="43">
        <f t="shared" si="2"/>
        <v>47.445592184909913</v>
      </c>
      <c r="I23" s="43">
        <f t="shared" si="3"/>
        <v>10.438030280680181</v>
      </c>
      <c r="J23" s="43">
        <v>14.118481507985088</v>
      </c>
      <c r="K23" s="43">
        <v>1.7050376751241554</v>
      </c>
      <c r="L23" s="45">
        <f t="shared" si="4"/>
        <v>0.12209233335878636</v>
      </c>
    </row>
    <row r="24" spans="1:12" x14ac:dyDescent="0.25">
      <c r="A24" s="65">
        <f t="shared" si="5"/>
        <v>19</v>
      </c>
      <c r="B24" s="46" t="s">
        <v>476</v>
      </c>
      <c r="C24" s="46">
        <v>813.6</v>
      </c>
      <c r="D24" s="46"/>
      <c r="E24" s="46"/>
      <c r="F24" s="46">
        <f t="shared" si="0"/>
        <v>813.6</v>
      </c>
      <c r="G24" s="45">
        <f t="shared" si="1"/>
        <v>1.4934640023777937E-2</v>
      </c>
      <c r="H24" s="43">
        <f t="shared" si="2"/>
        <v>63.941914529804045</v>
      </c>
      <c r="I24" s="43">
        <f t="shared" si="3"/>
        <v>14.06722119655689</v>
      </c>
      <c r="J24" s="43">
        <v>19.027325749373311</v>
      </c>
      <c r="K24" s="43">
        <v>2.2978609449743463</v>
      </c>
      <c r="L24" s="45">
        <f t="shared" si="4"/>
        <v>0.12209233335878639</v>
      </c>
    </row>
    <row r="25" spans="1:12" x14ac:dyDescent="0.25">
      <c r="A25" s="65">
        <f t="shared" si="5"/>
        <v>20</v>
      </c>
      <c r="B25" s="46" t="s">
        <v>477</v>
      </c>
      <c r="C25" s="46">
        <v>632.1</v>
      </c>
      <c r="D25" s="46"/>
      <c r="E25" s="46"/>
      <c r="F25" s="46">
        <f t="shared" si="0"/>
        <v>632.1</v>
      </c>
      <c r="G25" s="45">
        <f t="shared" si="1"/>
        <v>1.1602981758886473E-2</v>
      </c>
      <c r="H25" s="43">
        <f t="shared" si="2"/>
        <v>49.677586251584486</v>
      </c>
      <c r="I25" s="43">
        <f t="shared" si="3"/>
        <v>10.929068975348587</v>
      </c>
      <c r="J25" s="43">
        <v>14.782660528735091</v>
      </c>
      <c r="K25" s="43">
        <v>1.7852481604207033</v>
      </c>
      <c r="L25" s="45">
        <f t="shared" si="4"/>
        <v>0.12209233335878637</v>
      </c>
    </row>
    <row r="26" spans="1:12" x14ac:dyDescent="0.25">
      <c r="A26" s="65">
        <f t="shared" si="5"/>
        <v>21</v>
      </c>
      <c r="B26" s="46" t="s">
        <v>478</v>
      </c>
      <c r="C26" s="46">
        <v>507.6</v>
      </c>
      <c r="D26" s="46"/>
      <c r="E26" s="46">
        <v>37.1</v>
      </c>
      <c r="F26" s="46">
        <f t="shared" si="0"/>
        <v>544.70000000000005</v>
      </c>
      <c r="G26" s="45">
        <f t="shared" si="1"/>
        <v>9.998646043451135E-3</v>
      </c>
      <c r="H26" s="43">
        <f t="shared" si="2"/>
        <v>42.808703102733858</v>
      </c>
      <c r="I26" s="43">
        <f t="shared" si="3"/>
        <v>9.4179146826014488</v>
      </c>
      <c r="J26" s="43">
        <v>12.738672978962198</v>
      </c>
      <c r="K26" s="43">
        <v>1.4336212090326672</v>
      </c>
      <c r="L26" s="45">
        <f t="shared" si="4"/>
        <v>0.12189996690532434</v>
      </c>
    </row>
    <row r="27" spans="1:12" x14ac:dyDescent="0.25">
      <c r="A27" s="65">
        <f t="shared" si="5"/>
        <v>22</v>
      </c>
      <c r="B27" s="46" t="s">
        <v>479</v>
      </c>
      <c r="C27" s="46">
        <v>712</v>
      </c>
      <c r="D27" s="46"/>
      <c r="E27" s="46"/>
      <c r="F27" s="46">
        <f t="shared" si="0"/>
        <v>712</v>
      </c>
      <c r="G27" s="45">
        <f t="shared" si="1"/>
        <v>1.3069645645194064E-2</v>
      </c>
      <c r="H27" s="43">
        <f t="shared" si="2"/>
        <v>55.957034347616123</v>
      </c>
      <c r="I27" s="43">
        <f t="shared" si="3"/>
        <v>12.310547556475546</v>
      </c>
      <c r="J27" s="43">
        <v>16.651248689225415</v>
      </c>
      <c r="K27" s="43">
        <v>2.0109107581388082</v>
      </c>
      <c r="L27" s="45">
        <f t="shared" si="4"/>
        <v>0.12209233335878636</v>
      </c>
    </row>
    <row r="28" spans="1:12" x14ac:dyDescent="0.25">
      <c r="A28" s="65">
        <f t="shared" si="5"/>
        <v>23</v>
      </c>
      <c r="B28" s="46" t="s">
        <v>480</v>
      </c>
      <c r="C28" s="46">
        <v>667</v>
      </c>
      <c r="D28" s="46"/>
      <c r="E28" s="46"/>
      <c r="F28" s="46">
        <f t="shared" si="0"/>
        <v>667</v>
      </c>
      <c r="G28" s="45">
        <f t="shared" si="1"/>
        <v>1.2243614670427587E-2</v>
      </c>
      <c r="H28" s="43">
        <f t="shared" si="2"/>
        <v>52.420424030702186</v>
      </c>
      <c r="I28" s="43">
        <f t="shared" si="3"/>
        <v>11.53249328675448</v>
      </c>
      <c r="J28" s="43">
        <v>15.598852353529987</v>
      </c>
      <c r="K28" s="43">
        <v>1.8838166793238555</v>
      </c>
      <c r="L28" s="45">
        <f t="shared" si="4"/>
        <v>0.12209233335878639</v>
      </c>
    </row>
    <row r="29" spans="1:12" x14ac:dyDescent="0.25">
      <c r="A29" s="65">
        <f t="shared" si="5"/>
        <v>24</v>
      </c>
      <c r="B29" s="46" t="s">
        <v>481</v>
      </c>
      <c r="C29" s="46">
        <v>569</v>
      </c>
      <c r="D29" s="46"/>
      <c r="E29" s="46"/>
      <c r="F29" s="46">
        <f t="shared" si="0"/>
        <v>569</v>
      </c>
      <c r="G29" s="45">
        <f t="shared" si="1"/>
        <v>1.0444702769825032E-2</v>
      </c>
      <c r="H29" s="43">
        <f t="shared" si="2"/>
        <v>44.718472673867382</v>
      </c>
      <c r="I29" s="43">
        <f t="shared" si="3"/>
        <v>9.8380639882508234</v>
      </c>
      <c r="J29" s="43">
        <v>13.306967000237726</v>
      </c>
      <c r="K29" s="43">
        <v>1.6070340187935139</v>
      </c>
      <c r="L29" s="45">
        <f t="shared" si="4"/>
        <v>0.12209233335878636</v>
      </c>
    </row>
    <row r="30" spans="1:12" x14ac:dyDescent="0.25">
      <c r="A30" s="65">
        <f t="shared" si="5"/>
        <v>25</v>
      </c>
      <c r="B30" s="46" t="s">
        <v>482</v>
      </c>
      <c r="C30" s="46">
        <v>833.8</v>
      </c>
      <c r="D30" s="46"/>
      <c r="E30" s="46">
        <v>59.3</v>
      </c>
      <c r="F30" s="46">
        <f t="shared" si="0"/>
        <v>893.09999999999991</v>
      </c>
      <c r="G30" s="45">
        <f t="shared" si="1"/>
        <v>1.6393961412532049E-2</v>
      </c>
      <c r="H30" s="43">
        <f t="shared" si="2"/>
        <v>70.189926089685343</v>
      </c>
      <c r="I30" s="43">
        <f t="shared" si="3"/>
        <v>15.441783739730775</v>
      </c>
      <c r="J30" s="43">
        <v>20.886559275768562</v>
      </c>
      <c r="K30" s="43">
        <v>2.3549120647979471</v>
      </c>
      <c r="L30" s="45">
        <f t="shared" si="4"/>
        <v>0.12190480480347402</v>
      </c>
    </row>
    <row r="31" spans="1:12" x14ac:dyDescent="0.25">
      <c r="A31" s="65">
        <f t="shared" si="5"/>
        <v>26</v>
      </c>
      <c r="B31" s="46" t="s">
        <v>483</v>
      </c>
      <c r="C31" s="46">
        <v>880.8</v>
      </c>
      <c r="D31" s="46"/>
      <c r="E31" s="46"/>
      <c r="F31" s="46">
        <f t="shared" si="0"/>
        <v>880.8</v>
      </c>
      <c r="G31" s="45">
        <f t="shared" si="1"/>
        <v>1.6168179612762543E-2</v>
      </c>
      <c r="H31" s="43">
        <f t="shared" si="2"/>
        <v>69.223252603062193</v>
      </c>
      <c r="I31" s="43">
        <f t="shared" si="3"/>
        <v>15.229115572673683</v>
      </c>
      <c r="J31" s="43">
        <v>20.598904277345149</v>
      </c>
      <c r="K31" s="43">
        <v>2.4876547693380089</v>
      </c>
      <c r="L31" s="45">
        <f t="shared" si="4"/>
        <v>0.12209233335878637</v>
      </c>
    </row>
    <row r="32" spans="1:12" x14ac:dyDescent="0.25">
      <c r="A32" s="65">
        <f t="shared" si="5"/>
        <v>27</v>
      </c>
      <c r="B32" s="46" t="s">
        <v>484</v>
      </c>
      <c r="C32" s="46">
        <v>853.7</v>
      </c>
      <c r="D32" s="46">
        <v>45.8</v>
      </c>
      <c r="E32" s="46">
        <v>34.200000000000003</v>
      </c>
      <c r="F32" s="46">
        <f t="shared" si="0"/>
        <v>933.7</v>
      </c>
      <c r="G32" s="45">
        <f t="shared" si="1"/>
        <v>1.7139224914210251E-2</v>
      </c>
      <c r="H32" s="43">
        <f t="shared" si="2"/>
        <v>73.38073450894548</v>
      </c>
      <c r="I32" s="43">
        <f t="shared" si="3"/>
        <v>16.143761591968005</v>
      </c>
      <c r="J32" s="43">
        <v>21.836054636418218</v>
      </c>
      <c r="K32" s="43">
        <v>2.4111158907627819</v>
      </c>
      <c r="L32" s="45">
        <f t="shared" si="4"/>
        <v>0.12185034446620378</v>
      </c>
    </row>
    <row r="33" spans="1:12" x14ac:dyDescent="0.25">
      <c r="A33" s="65">
        <f t="shared" si="5"/>
        <v>28</v>
      </c>
      <c r="B33" s="46" t="s">
        <v>485</v>
      </c>
      <c r="C33" s="46">
        <v>737.2</v>
      </c>
      <c r="D33" s="46"/>
      <c r="E33" s="46"/>
      <c r="F33" s="46">
        <f t="shared" si="0"/>
        <v>737.2</v>
      </c>
      <c r="G33" s="45">
        <f t="shared" si="1"/>
        <v>1.3532222991063294E-2</v>
      </c>
      <c r="H33" s="43">
        <f t="shared" si="2"/>
        <v>57.937536125087938</v>
      </c>
      <c r="I33" s="43">
        <f t="shared" si="3"/>
        <v>12.746257947519346</v>
      </c>
      <c r="J33" s="43">
        <v>17.240590637214854</v>
      </c>
      <c r="K33" s="43">
        <v>2.0820834422751822</v>
      </c>
      <c r="L33" s="45">
        <f t="shared" si="4"/>
        <v>0.12209233335878636</v>
      </c>
    </row>
    <row r="34" spans="1:12" x14ac:dyDescent="0.25">
      <c r="A34" s="65">
        <f t="shared" si="5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0"/>
        <v>3169.7</v>
      </c>
      <c r="G34" s="45">
        <f t="shared" si="1"/>
        <v>5.8183786238162394E-2</v>
      </c>
      <c r="H34" s="43">
        <f t="shared" si="2"/>
        <v>249.11097158938037</v>
      </c>
      <c r="I34" s="43">
        <f t="shared" si="3"/>
        <v>54.804413749663681</v>
      </c>
      <c r="J34" s="43">
        <v>74.128459227862066</v>
      </c>
      <c r="K34" s="43">
        <v>7.4672007773078599</v>
      </c>
      <c r="L34" s="45">
        <f t="shared" si="4"/>
        <v>0.1216238272846686</v>
      </c>
    </row>
    <row r="35" spans="1:12" x14ac:dyDescent="0.25">
      <c r="A35" s="65">
        <f t="shared" si="5"/>
        <v>30</v>
      </c>
      <c r="B35" s="46" t="s">
        <v>487</v>
      </c>
      <c r="C35" s="46">
        <v>757.5</v>
      </c>
      <c r="D35" s="46"/>
      <c r="E35" s="46"/>
      <c r="F35" s="46">
        <f t="shared" si="0"/>
        <v>757.5</v>
      </c>
      <c r="G35" s="45">
        <f t="shared" si="1"/>
        <v>1.3904854741902393E-2</v>
      </c>
      <c r="H35" s="43">
        <f t="shared" si="2"/>
        <v>59.532940334717999</v>
      </c>
      <c r="I35" s="43">
        <f t="shared" si="3"/>
        <v>13.09724687363796</v>
      </c>
      <c r="J35" s="43">
        <v>17.715338317539679</v>
      </c>
      <c r="K35" s="43">
        <v>2.1394169933850384</v>
      </c>
      <c r="L35" s="45">
        <f t="shared" si="4"/>
        <v>0.12209233335878637</v>
      </c>
    </row>
    <row r="36" spans="1:12" x14ac:dyDescent="0.25">
      <c r="A36" s="65">
        <f t="shared" si="5"/>
        <v>31</v>
      </c>
      <c r="B36" s="46" t="s">
        <v>488</v>
      </c>
      <c r="C36" s="46">
        <v>386.9</v>
      </c>
      <c r="D36" s="46">
        <v>101.6</v>
      </c>
      <c r="E36" s="46"/>
      <c r="F36" s="46">
        <f t="shared" si="0"/>
        <v>488.5</v>
      </c>
      <c r="G36" s="45">
        <f t="shared" si="1"/>
        <v>8.9670251371872199E-3</v>
      </c>
      <c r="H36" s="43">
        <f t="shared" si="2"/>
        <v>38.391869773610225</v>
      </c>
      <c r="I36" s="43">
        <f t="shared" si="3"/>
        <v>8.4462113501942486</v>
      </c>
      <c r="J36" s="43">
        <v>11.424346888604797</v>
      </c>
      <c r="K36" s="43">
        <v>1.0927266465223384</v>
      </c>
      <c r="L36" s="45">
        <f t="shared" si="4"/>
        <v>0.12150492253619571</v>
      </c>
    </row>
    <row r="37" spans="1:12" x14ac:dyDescent="0.25">
      <c r="A37" s="65">
        <f t="shared" si="5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0"/>
        <v>1837.85</v>
      </c>
      <c r="G37" s="45">
        <f t="shared" si="1"/>
        <v>3.3736022821657177E-2</v>
      </c>
      <c r="H37" s="43">
        <f t="shared" si="2"/>
        <v>144.4390949097841</v>
      </c>
      <c r="I37" s="43">
        <f t="shared" si="3"/>
        <v>31.776600880152504</v>
      </c>
      <c r="J37" s="43">
        <v>42.981035679063105</v>
      </c>
      <c r="K37" s="43">
        <v>4.8636079649619877</v>
      </c>
      <c r="L37" s="45">
        <f t="shared" si="4"/>
        <v>0.1219143779056842</v>
      </c>
    </row>
    <row r="38" spans="1:12" x14ac:dyDescent="0.25">
      <c r="A38" s="65">
        <f t="shared" si="5"/>
        <v>33</v>
      </c>
      <c r="B38" s="46" t="s">
        <v>490</v>
      </c>
      <c r="C38" s="46">
        <v>534.6</v>
      </c>
      <c r="D38" s="46">
        <v>34.4</v>
      </c>
      <c r="E38" s="46"/>
      <c r="F38" s="46">
        <f t="shared" si="0"/>
        <v>569</v>
      </c>
      <c r="G38" s="45">
        <f t="shared" si="1"/>
        <v>1.0444702769825032E-2</v>
      </c>
      <c r="H38" s="43">
        <f t="shared" si="2"/>
        <v>44.718472673867382</v>
      </c>
      <c r="I38" s="43">
        <f t="shared" si="3"/>
        <v>9.8380639882508234</v>
      </c>
      <c r="J38" s="43">
        <v>13.306967000237726</v>
      </c>
      <c r="K38" s="43">
        <v>1.5098776563216392</v>
      </c>
      <c r="L38" s="45">
        <f t="shared" si="4"/>
        <v>0.12192158403985512</v>
      </c>
    </row>
    <row r="39" spans="1:12" x14ac:dyDescent="0.25">
      <c r="A39" s="65">
        <f t="shared" si="5"/>
        <v>34</v>
      </c>
      <c r="B39" s="46" t="s">
        <v>491</v>
      </c>
      <c r="C39" s="46">
        <v>578.79999999999995</v>
      </c>
      <c r="D39" s="46"/>
      <c r="E39" s="46">
        <v>47.8</v>
      </c>
      <c r="F39" s="46">
        <f t="shared" si="0"/>
        <v>626.59999999999991</v>
      </c>
      <c r="G39" s="45">
        <f t="shared" si="1"/>
        <v>1.1502022417526124E-2</v>
      </c>
      <c r="H39" s="43">
        <f t="shared" si="2"/>
        <v>49.245333879517219</v>
      </c>
      <c r="I39" s="43">
        <f t="shared" si="3"/>
        <v>10.833973453493789</v>
      </c>
      <c r="J39" s="43">
        <v>14.654034309927869</v>
      </c>
      <c r="K39" s="43">
        <v>1.6347122848465478</v>
      </c>
      <c r="L39" s="45">
        <f t="shared" si="4"/>
        <v>0.12187688146789888</v>
      </c>
    </row>
    <row r="40" spans="1:12" x14ac:dyDescent="0.25">
      <c r="A40" s="65">
        <f t="shared" si="5"/>
        <v>35</v>
      </c>
      <c r="B40" s="46" t="s">
        <v>492</v>
      </c>
      <c r="C40" s="46">
        <v>1126.7</v>
      </c>
      <c r="D40" s="46"/>
      <c r="E40" s="46">
        <v>28.1</v>
      </c>
      <c r="F40" s="46">
        <f t="shared" si="0"/>
        <v>1154.8</v>
      </c>
      <c r="G40" s="45">
        <f t="shared" si="1"/>
        <v>2.1197790436896215E-2</v>
      </c>
      <c r="H40" s="43">
        <f t="shared" si="2"/>
        <v>90.757279866049288</v>
      </c>
      <c r="I40" s="43">
        <f t="shared" si="3"/>
        <v>19.966601570530845</v>
      </c>
      <c r="J40" s="43">
        <v>27.006828632468409</v>
      </c>
      <c r="K40" s="43">
        <v>3.1821533022401622</v>
      </c>
      <c r="L40" s="45">
        <f t="shared" si="4"/>
        <v>0.12202360873855966</v>
      </c>
    </row>
    <row r="41" spans="1:12" x14ac:dyDescent="0.25">
      <c r="A41" s="65">
        <f t="shared" si="5"/>
        <v>36</v>
      </c>
      <c r="B41" s="46" t="s">
        <v>493</v>
      </c>
      <c r="C41" s="46">
        <v>627.1</v>
      </c>
      <c r="D41" s="46"/>
      <c r="E41" s="46"/>
      <c r="F41" s="46">
        <f t="shared" si="0"/>
        <v>627.1</v>
      </c>
      <c r="G41" s="45">
        <f t="shared" si="1"/>
        <v>1.1511200539467975E-2</v>
      </c>
      <c r="H41" s="43">
        <f t="shared" si="2"/>
        <v>49.284629549705159</v>
      </c>
      <c r="I41" s="43">
        <f t="shared" si="3"/>
        <v>10.842618500935135</v>
      </c>
      <c r="J41" s="43">
        <v>14.66572760254671</v>
      </c>
      <c r="K41" s="43">
        <v>1.771126596107931</v>
      </c>
      <c r="L41" s="45">
        <f t="shared" si="4"/>
        <v>0.12209233335878637</v>
      </c>
    </row>
    <row r="42" spans="1:12" x14ac:dyDescent="0.25">
      <c r="A42" s="65">
        <f t="shared" si="5"/>
        <v>37</v>
      </c>
      <c r="B42" s="46" t="s">
        <v>494</v>
      </c>
      <c r="C42" s="46">
        <v>820.3</v>
      </c>
      <c r="D42" s="46">
        <v>55.7</v>
      </c>
      <c r="E42" s="46"/>
      <c r="F42" s="46">
        <f t="shared" si="0"/>
        <v>876</v>
      </c>
      <c r="G42" s="45">
        <f t="shared" si="1"/>
        <v>1.6080069642120789E-2</v>
      </c>
      <c r="H42" s="43">
        <f t="shared" si="2"/>
        <v>68.846014169258055</v>
      </c>
      <c r="I42" s="43">
        <f t="shared" si="3"/>
        <v>15.146123117236773</v>
      </c>
      <c r="J42" s="43">
        <v>20.4866486682043</v>
      </c>
      <c r="K42" s="43">
        <v>2.3167838411534611</v>
      </c>
      <c r="L42" s="45">
        <f t="shared" si="4"/>
        <v>0.12191275090850752</v>
      </c>
    </row>
    <row r="43" spans="1:12" x14ac:dyDescent="0.25">
      <c r="A43" s="65">
        <f t="shared" si="5"/>
        <v>38</v>
      </c>
      <c r="B43" s="46" t="s">
        <v>495</v>
      </c>
      <c r="C43" s="46">
        <v>834.6</v>
      </c>
      <c r="D43" s="46"/>
      <c r="E43" s="46">
        <v>120.9</v>
      </c>
      <c r="F43" s="46">
        <f t="shared" si="0"/>
        <v>955.5</v>
      </c>
      <c r="G43" s="45">
        <f t="shared" si="1"/>
        <v>1.7539391030874901E-2</v>
      </c>
      <c r="H43" s="43">
        <f t="shared" si="2"/>
        <v>75.094025729139346</v>
      </c>
      <c r="I43" s="43">
        <f t="shared" si="3"/>
        <v>16.520685660410656</v>
      </c>
      <c r="J43" s="43">
        <v>22.345882194599557</v>
      </c>
      <c r="K43" s="43">
        <v>2.3571715150879906</v>
      </c>
      <c r="L43" s="45">
        <f t="shared" si="4"/>
        <v>0.1217349713231162</v>
      </c>
    </row>
    <row r="44" spans="1:12" x14ac:dyDescent="0.25">
      <c r="A44" s="65">
        <f t="shared" si="5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0"/>
        <v>2862.5</v>
      </c>
      <c r="G44" s="45">
        <f t="shared" si="1"/>
        <v>5.2544748117089903E-2</v>
      </c>
      <c r="H44" s="43">
        <f t="shared" si="2"/>
        <v>224.96771182591456</v>
      </c>
      <c r="I44" s="43">
        <f t="shared" si="3"/>
        <v>49.492896601701204</v>
      </c>
      <c r="J44" s="43">
        <v>66.944100242847966</v>
      </c>
      <c r="K44" s="43">
        <v>7.8849166496796705</v>
      </c>
      <c r="L44" s="45">
        <f t="shared" si="4"/>
        <v>0.12202257653105446</v>
      </c>
    </row>
    <row r="45" spans="1:12" x14ac:dyDescent="0.25">
      <c r="A45" s="65">
        <f t="shared" si="5"/>
        <v>40</v>
      </c>
      <c r="B45" s="46" t="s">
        <v>497</v>
      </c>
      <c r="C45" s="46">
        <v>643.79999999999995</v>
      </c>
      <c r="D45" s="46"/>
      <c r="E45" s="46">
        <v>33.700000000000003</v>
      </c>
      <c r="F45" s="46">
        <f t="shared" si="0"/>
        <v>677.5</v>
      </c>
      <c r="G45" s="45">
        <f t="shared" si="1"/>
        <v>1.2436355231206432E-2</v>
      </c>
      <c r="H45" s="43">
        <f t="shared" si="2"/>
        <v>53.245633104648775</v>
      </c>
      <c r="I45" s="43">
        <f t="shared" si="3"/>
        <v>11.71403928302273</v>
      </c>
      <c r="J45" s="43">
        <v>15.844411498525588</v>
      </c>
      <c r="K45" s="43">
        <v>1.8182926209125911</v>
      </c>
      <c r="L45" s="45">
        <f t="shared" si="4"/>
        <v>0.12195184724296632</v>
      </c>
    </row>
    <row r="46" spans="1:12" x14ac:dyDescent="0.25">
      <c r="A46" s="65">
        <f t="shared" si="5"/>
        <v>41</v>
      </c>
      <c r="B46" s="46" t="s">
        <v>498</v>
      </c>
      <c r="C46" s="46">
        <v>2514.1999999999998</v>
      </c>
      <c r="D46" s="46"/>
      <c r="E46" s="46"/>
      <c r="F46" s="46">
        <f t="shared" si="0"/>
        <v>2514.1999999999998</v>
      </c>
      <c r="G46" s="45">
        <f t="shared" si="1"/>
        <v>4.6151268372397351E-2</v>
      </c>
      <c r="H46" s="43">
        <f t="shared" si="2"/>
        <v>197.59434797300062</v>
      </c>
      <c r="I46" s="43">
        <f t="shared" si="3"/>
        <v>43.470756554060138</v>
      </c>
      <c r="J46" s="43">
        <v>58.798552604565359</v>
      </c>
      <c r="K46" s="43">
        <v>7.1008873990345398</v>
      </c>
      <c r="L46" s="45">
        <f t="shared" si="4"/>
        <v>0.12209233335878636</v>
      </c>
    </row>
    <row r="47" spans="1:12" x14ac:dyDescent="0.25">
      <c r="A47" s="65">
        <f t="shared" si="5"/>
        <v>42</v>
      </c>
      <c r="B47" s="46" t="s">
        <v>499</v>
      </c>
      <c r="C47" s="46">
        <v>366.9</v>
      </c>
      <c r="D47" s="46">
        <v>25</v>
      </c>
      <c r="E47" s="46"/>
      <c r="F47" s="46">
        <f t="shared" si="0"/>
        <v>391.9</v>
      </c>
      <c r="G47" s="45">
        <f t="shared" si="1"/>
        <v>7.1938119780218454E-3</v>
      </c>
      <c r="H47" s="43">
        <f t="shared" si="2"/>
        <v>30.79994629330163</v>
      </c>
      <c r="I47" s="43">
        <f t="shared" si="3"/>
        <v>6.7759881845263585</v>
      </c>
      <c r="J47" s="43">
        <v>9.1652027546452803</v>
      </c>
      <c r="K47" s="43">
        <v>1.0362403892712482</v>
      </c>
      <c r="L47" s="45">
        <f t="shared" si="4"/>
        <v>0.12191216540378799</v>
      </c>
    </row>
    <row r="48" spans="1:12" x14ac:dyDescent="0.25">
      <c r="A48" s="65">
        <f t="shared" si="5"/>
        <v>43</v>
      </c>
      <c r="B48" s="46" t="s">
        <v>502</v>
      </c>
      <c r="C48" s="46">
        <v>623.5</v>
      </c>
      <c r="D48" s="46">
        <v>121.1</v>
      </c>
      <c r="E48" s="46">
        <v>31.1</v>
      </c>
      <c r="F48" s="46">
        <f t="shared" si="0"/>
        <v>775.7</v>
      </c>
      <c r="G48" s="45">
        <f t="shared" si="1"/>
        <v>1.4238938380585726E-2</v>
      </c>
      <c r="H48" s="43">
        <f t="shared" si="2"/>
        <v>60.963302729558755</v>
      </c>
      <c r="I48" s="43">
        <f t="shared" si="3"/>
        <v>13.411926600502927</v>
      </c>
      <c r="J48" s="43">
        <v>18.140974168865387</v>
      </c>
      <c r="K48" s="43">
        <v>1.7609590698027344</v>
      </c>
      <c r="L48" s="45">
        <f t="shared" si="4"/>
        <v>0.12153817528520021</v>
      </c>
    </row>
    <row r="49" spans="1:12" x14ac:dyDescent="0.25">
      <c r="A49" s="65">
        <f t="shared" si="5"/>
        <v>44</v>
      </c>
      <c r="B49" s="46" t="s">
        <v>503</v>
      </c>
      <c r="C49" s="46">
        <v>1208.3</v>
      </c>
      <c r="D49" s="46"/>
      <c r="E49" s="46"/>
      <c r="F49" s="46">
        <f t="shared" si="0"/>
        <v>1208.3</v>
      </c>
      <c r="G49" s="45">
        <f t="shared" si="1"/>
        <v>2.2179849484674139E-2</v>
      </c>
      <c r="H49" s="43">
        <f t="shared" si="2"/>
        <v>94.961916576158089</v>
      </c>
      <c r="I49" s="43">
        <f t="shared" si="3"/>
        <v>20.891621646754778</v>
      </c>
      <c r="J49" s="43">
        <v>28.258010942684084</v>
      </c>
      <c r="K49" s="43">
        <v>3.4126172318246097</v>
      </c>
      <c r="L49" s="45">
        <f t="shared" si="4"/>
        <v>0.12209233335878637</v>
      </c>
    </row>
    <row r="50" spans="1:12" x14ac:dyDescent="0.25">
      <c r="A50" s="65">
        <f t="shared" si="5"/>
        <v>45</v>
      </c>
      <c r="B50" s="46" t="s">
        <v>504</v>
      </c>
      <c r="C50" s="46">
        <v>625.20000000000005</v>
      </c>
      <c r="D50" s="46"/>
      <c r="E50" s="46"/>
      <c r="F50" s="46">
        <f t="shared" si="0"/>
        <v>625.20000000000005</v>
      </c>
      <c r="G50" s="45">
        <f t="shared" si="1"/>
        <v>1.1476323676088947E-2</v>
      </c>
      <c r="H50" s="43">
        <f t="shared" si="2"/>
        <v>49.135306002991022</v>
      </c>
      <c r="I50" s="43">
        <f t="shared" si="3"/>
        <v>10.809767320658025</v>
      </c>
      <c r="J50" s="43">
        <v>14.621293090595124</v>
      </c>
      <c r="K50" s="43">
        <v>1.7657604016690773</v>
      </c>
      <c r="L50" s="45">
        <f t="shared" si="4"/>
        <v>0.12209233335878639</v>
      </c>
    </row>
    <row r="51" spans="1:12" x14ac:dyDescent="0.25">
      <c r="A51" s="65">
        <f t="shared" si="5"/>
        <v>46</v>
      </c>
      <c r="B51" s="46" t="s">
        <v>506</v>
      </c>
      <c r="C51" s="46">
        <v>493.3</v>
      </c>
      <c r="D51" s="46"/>
      <c r="E51" s="46">
        <v>24.2</v>
      </c>
      <c r="F51" s="46">
        <f t="shared" si="0"/>
        <v>517.5</v>
      </c>
      <c r="G51" s="45">
        <f t="shared" si="1"/>
        <v>9.4993562098145065E-3</v>
      </c>
      <c r="H51" s="43">
        <f t="shared" si="2"/>
        <v>40.671018644510319</v>
      </c>
      <c r="I51" s="43">
        <f t="shared" si="3"/>
        <v>8.94762410179227</v>
      </c>
      <c r="J51" s="43">
        <v>12.102557860497406</v>
      </c>
      <c r="K51" s="43">
        <v>1.3932335350981377</v>
      </c>
      <c r="L51" s="45">
        <f t="shared" si="4"/>
        <v>0.12196025921139736</v>
      </c>
    </row>
    <row r="52" spans="1:12" x14ac:dyDescent="0.25">
      <c r="A52" s="65">
        <f t="shared" si="5"/>
        <v>47</v>
      </c>
      <c r="B52" s="46" t="s">
        <v>507</v>
      </c>
      <c r="C52" s="46">
        <v>338</v>
      </c>
      <c r="D52" s="46">
        <v>30.7</v>
      </c>
      <c r="E52" s="46"/>
      <c r="F52" s="46">
        <f t="shared" si="0"/>
        <v>368.7</v>
      </c>
      <c r="G52" s="45">
        <f t="shared" si="1"/>
        <v>6.7679471199200165E-3</v>
      </c>
      <c r="H52" s="43">
        <f t="shared" si="2"/>
        <v>28.976627196581553</v>
      </c>
      <c r="I52" s="43">
        <f t="shared" si="3"/>
        <v>6.3748579832479422</v>
      </c>
      <c r="J52" s="43">
        <v>8.6226339771311942</v>
      </c>
      <c r="K52" s="43">
        <v>0.95461774754342299</v>
      </c>
      <c r="L52" s="45">
        <f t="shared" si="4"/>
        <v>0.12185716545837839</v>
      </c>
    </row>
    <row r="53" spans="1:12" x14ac:dyDescent="0.25">
      <c r="A53" s="65">
        <f t="shared" si="5"/>
        <v>48</v>
      </c>
      <c r="B53" s="46" t="s">
        <v>508</v>
      </c>
      <c r="C53" s="46">
        <v>331.1</v>
      </c>
      <c r="D53" s="46"/>
      <c r="E53" s="46"/>
      <c r="F53" s="46">
        <f t="shared" si="0"/>
        <v>331.1</v>
      </c>
      <c r="G53" s="45">
        <f t="shared" si="1"/>
        <v>6.0777523498929146E-3</v>
      </c>
      <c r="H53" s="43">
        <f t="shared" si="2"/>
        <v>26.021592798449017</v>
      </c>
      <c r="I53" s="43">
        <f t="shared" si="3"/>
        <v>5.7247504156587841</v>
      </c>
      <c r="J53" s="43">
        <v>7.7432983721945723</v>
      </c>
      <c r="K53" s="43">
        <v>0.93512998879179698</v>
      </c>
      <c r="L53" s="45">
        <f t="shared" si="4"/>
        <v>0.12209233335878639</v>
      </c>
    </row>
    <row r="54" spans="1:12" x14ac:dyDescent="0.25">
      <c r="A54" s="65">
        <f t="shared" si="5"/>
        <v>49</v>
      </c>
      <c r="B54" s="46" t="s">
        <v>509</v>
      </c>
      <c r="C54" s="46">
        <v>215.4</v>
      </c>
      <c r="D54" s="46"/>
      <c r="E54" s="46"/>
      <c r="F54" s="46">
        <f t="shared" si="0"/>
        <v>215.4</v>
      </c>
      <c r="G54" s="45">
        <f t="shared" si="1"/>
        <v>3.9539349325488785E-3</v>
      </c>
      <c r="H54" s="43">
        <f t="shared" si="2"/>
        <v>16.928574716961396</v>
      </c>
      <c r="I54" s="43">
        <f t="shared" si="3"/>
        <v>3.7242864377315072</v>
      </c>
      <c r="J54" s="43">
        <v>5.0374704601954408</v>
      </c>
      <c r="K54" s="43">
        <v>0.60835699059424053</v>
      </c>
      <c r="L54" s="45">
        <f t="shared" si="4"/>
        <v>0.12209233335878637</v>
      </c>
    </row>
    <row r="55" spans="1:12" x14ac:dyDescent="0.25">
      <c r="A55" s="65">
        <f t="shared" si="5"/>
        <v>50</v>
      </c>
      <c r="B55" s="46" t="s">
        <v>510</v>
      </c>
      <c r="C55" s="46">
        <v>720.4</v>
      </c>
      <c r="D55" s="46"/>
      <c r="E55" s="46"/>
      <c r="F55" s="46">
        <f t="shared" si="0"/>
        <v>720.4</v>
      </c>
      <c r="G55" s="45">
        <f t="shared" si="1"/>
        <v>1.3223838093817141E-2</v>
      </c>
      <c r="H55" s="43">
        <f t="shared" si="2"/>
        <v>56.617201606773399</v>
      </c>
      <c r="I55" s="43">
        <f t="shared" si="3"/>
        <v>12.455784353490149</v>
      </c>
      <c r="J55" s="43">
        <v>16.847696005221895</v>
      </c>
      <c r="K55" s="43">
        <v>2.0346349861842659</v>
      </c>
      <c r="L55" s="45">
        <f t="shared" si="4"/>
        <v>0.1220923333587864</v>
      </c>
    </row>
    <row r="56" spans="1:12" x14ac:dyDescent="0.25">
      <c r="A56" s="65">
        <f t="shared" si="5"/>
        <v>51</v>
      </c>
      <c r="B56" s="46" t="s">
        <v>511</v>
      </c>
      <c r="C56" s="46">
        <v>191</v>
      </c>
      <c r="D56" s="46"/>
      <c r="E56" s="46">
        <v>101.5</v>
      </c>
      <c r="F56" s="46">
        <f t="shared" si="0"/>
        <v>292.5</v>
      </c>
      <c r="G56" s="45">
        <f t="shared" si="1"/>
        <v>5.3692013359821125E-3</v>
      </c>
      <c r="H56" s="43">
        <f t="shared" si="2"/>
        <v>22.987967059940615</v>
      </c>
      <c r="I56" s="43">
        <f t="shared" si="3"/>
        <v>5.0573527531869358</v>
      </c>
      <c r="J56" s="43">
        <v>6.8405761820202722</v>
      </c>
      <c r="K56" s="43">
        <v>0.53944375674791056</v>
      </c>
      <c r="L56" s="45">
        <f t="shared" si="4"/>
        <v>0.12111227265605379</v>
      </c>
    </row>
    <row r="57" spans="1:12" x14ac:dyDescent="0.25">
      <c r="A57" s="65">
        <f t="shared" si="5"/>
        <v>52</v>
      </c>
      <c r="B57" s="46" t="s">
        <v>512</v>
      </c>
      <c r="C57" s="46">
        <v>936.65</v>
      </c>
      <c r="D57" s="46">
        <v>28.5</v>
      </c>
      <c r="E57" s="46"/>
      <c r="F57" s="46">
        <f t="shared" si="0"/>
        <v>965.15</v>
      </c>
      <c r="G57" s="45">
        <f t="shared" si="1"/>
        <v>1.7716528784352599E-2</v>
      </c>
      <c r="H57" s="43">
        <f t="shared" si="2"/>
        <v>75.852432163766437</v>
      </c>
      <c r="I57" s="43">
        <f t="shared" si="3"/>
        <v>16.687535076028617</v>
      </c>
      <c r="J57" s="43">
        <v>22.571562742143129</v>
      </c>
      <c r="K57" s="43">
        <v>2.6453926427116778</v>
      </c>
      <c r="L57" s="45">
        <f t="shared" si="4"/>
        <v>0.12200893397363091</v>
      </c>
    </row>
    <row r="58" spans="1:12" x14ac:dyDescent="0.25">
      <c r="A58" s="65">
        <f t="shared" si="5"/>
        <v>53</v>
      </c>
      <c r="B58" s="46" t="s">
        <v>513</v>
      </c>
      <c r="C58" s="46">
        <v>349.5</v>
      </c>
      <c r="D58" s="46"/>
      <c r="E58" s="46">
        <v>62.7</v>
      </c>
      <c r="F58" s="46">
        <f t="shared" si="0"/>
        <v>412.2</v>
      </c>
      <c r="G58" s="45">
        <f t="shared" si="1"/>
        <v>7.5664437288609455E-3</v>
      </c>
      <c r="H58" s="43">
        <f t="shared" si="2"/>
        <v>32.395350502931691</v>
      </c>
      <c r="I58" s="43">
        <f t="shared" si="3"/>
        <v>7.1269771106449724</v>
      </c>
      <c r="J58" s="43">
        <v>9.6399504349701068</v>
      </c>
      <c r="K58" s="43">
        <v>0.98709734546279981</v>
      </c>
      <c r="L58" s="45">
        <f t="shared" si="4"/>
        <v>0.12166272536149822</v>
      </c>
    </row>
    <row r="59" spans="1:12" x14ac:dyDescent="0.25">
      <c r="A59" s="65">
        <f t="shared" si="5"/>
        <v>54</v>
      </c>
      <c r="B59" s="46" t="s">
        <v>514</v>
      </c>
      <c r="C59" s="46">
        <v>878.9</v>
      </c>
      <c r="D59" s="46">
        <v>93.3</v>
      </c>
      <c r="E59" s="46"/>
      <c r="F59" s="46">
        <f t="shared" si="0"/>
        <v>972.19999999999993</v>
      </c>
      <c r="G59" s="45">
        <f t="shared" si="1"/>
        <v>1.7845940303732682E-2</v>
      </c>
      <c r="H59" s="43">
        <f t="shared" si="2"/>
        <v>76.406501113416283</v>
      </c>
      <c r="I59" s="43">
        <f t="shared" si="3"/>
        <v>16.809430244951582</v>
      </c>
      <c r="J59" s="43">
        <v>22.736438168068748</v>
      </c>
      <c r="K59" s="43">
        <v>2.4822885748991554</v>
      </c>
      <c r="L59" s="45">
        <f t="shared" si="4"/>
        <v>0.12182128996228737</v>
      </c>
    </row>
    <row r="60" spans="1:12" x14ac:dyDescent="0.25">
      <c r="A60" s="65">
        <f t="shared" si="5"/>
        <v>55</v>
      </c>
      <c r="B60" s="46" t="s">
        <v>515</v>
      </c>
      <c r="C60" s="46">
        <v>498.3</v>
      </c>
      <c r="D60" s="46"/>
      <c r="E60" s="46"/>
      <c r="F60" s="46">
        <f t="shared" si="0"/>
        <v>498.3</v>
      </c>
      <c r="G60" s="45">
        <f t="shared" si="1"/>
        <v>9.1469163272474754E-3</v>
      </c>
      <c r="H60" s="43">
        <f t="shared" si="2"/>
        <v>39.162064909293704</v>
      </c>
      <c r="I60" s="43">
        <f t="shared" si="3"/>
        <v>8.6156542800446143</v>
      </c>
      <c r="J60" s="43">
        <v>11.653535423934022</v>
      </c>
      <c r="K60" s="43">
        <v>1.4073550994109105</v>
      </c>
      <c r="L60" s="45">
        <f t="shared" si="4"/>
        <v>0.12209233335878637</v>
      </c>
    </row>
    <row r="61" spans="1:12" x14ac:dyDescent="0.25">
      <c r="A61" s="65">
        <f t="shared" si="5"/>
        <v>56</v>
      </c>
      <c r="B61" s="46" t="s">
        <v>516</v>
      </c>
      <c r="C61" s="46">
        <v>478.1</v>
      </c>
      <c r="D61" s="46"/>
      <c r="E61" s="46"/>
      <c r="F61" s="46">
        <f t="shared" si="0"/>
        <v>478.1</v>
      </c>
      <c r="G61" s="45">
        <f t="shared" si="1"/>
        <v>8.7761202007967457E-3</v>
      </c>
      <c r="H61" s="43">
        <f t="shared" si="2"/>
        <v>37.574519833701224</v>
      </c>
      <c r="I61" s="43">
        <f t="shared" si="3"/>
        <v>8.2663943634142694</v>
      </c>
      <c r="J61" s="43">
        <v>11.181126402132964</v>
      </c>
      <c r="K61" s="43">
        <v>1.3503039795873093</v>
      </c>
      <c r="L61" s="45">
        <f t="shared" si="4"/>
        <v>0.12209233335878637</v>
      </c>
    </row>
    <row r="62" spans="1:12" x14ac:dyDescent="0.25">
      <c r="A62" s="65">
        <f t="shared" si="5"/>
        <v>57</v>
      </c>
      <c r="B62" s="46" t="s">
        <v>517</v>
      </c>
      <c r="C62" s="46">
        <v>429.3</v>
      </c>
      <c r="D62" s="46">
        <v>34.299999999999997</v>
      </c>
      <c r="E62" s="46"/>
      <c r="F62" s="46">
        <f t="shared" si="0"/>
        <v>463.6</v>
      </c>
      <c r="G62" s="45">
        <f t="shared" si="1"/>
        <v>8.5099546644831024E-3</v>
      </c>
      <c r="H62" s="43">
        <f t="shared" si="2"/>
        <v>36.43494539825118</v>
      </c>
      <c r="I62" s="43">
        <f t="shared" si="3"/>
        <v>8.0156879876152605</v>
      </c>
      <c r="J62" s="43">
        <v>10.842020916186661</v>
      </c>
      <c r="K62" s="43">
        <v>1.2124775118946494</v>
      </c>
      <c r="L62" s="45">
        <f t="shared" si="4"/>
        <v>0.12188337319660859</v>
      </c>
    </row>
    <row r="63" spans="1:12" x14ac:dyDescent="0.25">
      <c r="A63" s="65">
        <f t="shared" si="5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0"/>
        <v>1858.8999999999999</v>
      </c>
      <c r="G63" s="45">
        <f t="shared" si="1"/>
        <v>3.4122421755409055E-2</v>
      </c>
      <c r="H63" s="43">
        <f t="shared" si="2"/>
        <v>146.09344262469608</v>
      </c>
      <c r="I63" s="43">
        <f t="shared" si="3"/>
        <v>32.14055737743314</v>
      </c>
      <c r="J63" s="43">
        <v>43.473323298316174</v>
      </c>
      <c r="K63" s="43">
        <v>4.6053245536813776</v>
      </c>
      <c r="L63" s="45">
        <f t="shared" si="4"/>
        <v>0.12174546659536652</v>
      </c>
    </row>
    <row r="64" spans="1:12" x14ac:dyDescent="0.25">
      <c r="A64" s="65">
        <f t="shared" si="5"/>
        <v>59</v>
      </c>
      <c r="B64" s="46" t="s">
        <v>519</v>
      </c>
      <c r="C64" s="46">
        <v>584.88</v>
      </c>
      <c r="D64" s="46">
        <v>40.700000000000003</v>
      </c>
      <c r="E64" s="46"/>
      <c r="F64" s="46">
        <f t="shared" si="0"/>
        <v>625.58000000000004</v>
      </c>
      <c r="G64" s="45">
        <f t="shared" si="1"/>
        <v>1.1483299048764753E-2</v>
      </c>
      <c r="H64" s="43">
        <f t="shared" si="2"/>
        <v>49.165170712333854</v>
      </c>
      <c r="I64" s="43">
        <f t="shared" si="3"/>
        <v>10.816337556713448</v>
      </c>
      <c r="J64" s="43">
        <v>14.630179992985443</v>
      </c>
      <c r="K64" s="43">
        <v>1.6518841070508796</v>
      </c>
      <c r="L64" s="45">
        <f t="shared" si="4"/>
        <v>0.12190858462400271</v>
      </c>
    </row>
    <row r="65" spans="1:12" x14ac:dyDescent="0.25">
      <c r="A65" s="65">
        <f t="shared" si="5"/>
        <v>60</v>
      </c>
      <c r="B65" s="46" t="s">
        <v>520</v>
      </c>
      <c r="C65" s="46">
        <v>444.85</v>
      </c>
      <c r="D65" s="46"/>
      <c r="E65" s="46"/>
      <c r="F65" s="46">
        <f t="shared" si="0"/>
        <v>444.85</v>
      </c>
      <c r="G65" s="45">
        <f t="shared" si="1"/>
        <v>8.1657750916637357E-3</v>
      </c>
      <c r="H65" s="43">
        <f t="shared" si="2"/>
        <v>34.961357766203697</v>
      </c>
      <c r="I65" s="43">
        <f t="shared" si="3"/>
        <v>7.6914987085648132</v>
      </c>
      <c r="J65" s="43">
        <v>10.403522442980234</v>
      </c>
      <c r="K65" s="43">
        <v>1.256395576907372</v>
      </c>
      <c r="L65" s="45">
        <f t="shared" si="4"/>
        <v>0.12209233335878637</v>
      </c>
    </row>
    <row r="66" spans="1:12" x14ac:dyDescent="0.25">
      <c r="A66" s="65">
        <f t="shared" si="5"/>
        <v>61</v>
      </c>
      <c r="B66" s="46" t="s">
        <v>521</v>
      </c>
      <c r="C66" s="46">
        <v>550.70000000000005</v>
      </c>
      <c r="D66" s="46"/>
      <c r="E66" s="46"/>
      <c r="F66" s="46">
        <f t="shared" si="0"/>
        <v>550.70000000000005</v>
      </c>
      <c r="G66" s="45">
        <f t="shared" si="1"/>
        <v>1.0108783506753332E-2</v>
      </c>
      <c r="H66" s="43">
        <f t="shared" si="2"/>
        <v>43.280251144989052</v>
      </c>
      <c r="I66" s="43">
        <f t="shared" si="3"/>
        <v>9.5216552518975917</v>
      </c>
      <c r="J66" s="43">
        <v>12.878992490388253</v>
      </c>
      <c r="K66" s="43">
        <v>1.5553490934087666</v>
      </c>
      <c r="L66" s="45">
        <f t="shared" si="4"/>
        <v>0.12209233335878637</v>
      </c>
    </row>
    <row r="67" spans="1:12" x14ac:dyDescent="0.25">
      <c r="A67" s="65">
        <f t="shared" si="5"/>
        <v>62</v>
      </c>
      <c r="B67" s="46" t="s">
        <v>522</v>
      </c>
      <c r="C67" s="46">
        <v>213.7</v>
      </c>
      <c r="D67" s="46"/>
      <c r="E67" s="46"/>
      <c r="F67" s="46">
        <f t="shared" si="0"/>
        <v>213.7</v>
      </c>
      <c r="G67" s="45">
        <f t="shared" si="1"/>
        <v>3.922729317946589E-3</v>
      </c>
      <c r="H67" s="43">
        <f t="shared" si="2"/>
        <v>16.794969438322422</v>
      </c>
      <c r="I67" s="43">
        <f t="shared" si="3"/>
        <v>3.6948932764309328</v>
      </c>
      <c r="J67" s="43">
        <v>4.9977132652913925</v>
      </c>
      <c r="K67" s="43">
        <v>0.60355565872789785</v>
      </c>
      <c r="L67" s="45">
        <f t="shared" si="4"/>
        <v>0.12209233335878636</v>
      </c>
    </row>
    <row r="68" spans="1:12" x14ac:dyDescent="0.25">
      <c r="A68" s="65">
        <f t="shared" si="5"/>
        <v>63</v>
      </c>
      <c r="B68" s="46" t="s">
        <v>523</v>
      </c>
      <c r="C68" s="46">
        <v>537.54999999999995</v>
      </c>
      <c r="D68" s="46"/>
      <c r="E68" s="46"/>
      <c r="F68" s="46">
        <f t="shared" si="0"/>
        <v>537.54999999999995</v>
      </c>
      <c r="G68" s="45">
        <f t="shared" si="1"/>
        <v>9.867398899682682E-3</v>
      </c>
      <c r="H68" s="43">
        <f t="shared" si="2"/>
        <v>42.246775019046417</v>
      </c>
      <c r="I68" s="43">
        <f t="shared" si="3"/>
        <v>9.2942905041902115</v>
      </c>
      <c r="J68" s="43">
        <v>12.57145889451281</v>
      </c>
      <c r="K68" s="43">
        <v>1.5182093792661746</v>
      </c>
      <c r="L68" s="45">
        <f t="shared" si="4"/>
        <v>0.12209233335878637</v>
      </c>
    </row>
    <row r="69" spans="1:12" x14ac:dyDescent="0.25">
      <c r="A69" s="65">
        <f t="shared" si="5"/>
        <v>64</v>
      </c>
      <c r="B69" s="46" t="s">
        <v>524</v>
      </c>
      <c r="C69" s="46">
        <v>467.1</v>
      </c>
      <c r="D69" s="46"/>
      <c r="E69" s="46">
        <v>80.8</v>
      </c>
      <c r="F69" s="46">
        <f t="shared" si="0"/>
        <v>547.9</v>
      </c>
      <c r="G69" s="45">
        <f t="shared" si="1"/>
        <v>1.0057386023878971E-2</v>
      </c>
      <c r="H69" s="43">
        <f t="shared" si="2"/>
        <v>43.060195391936624</v>
      </c>
      <c r="I69" s="43">
        <f t="shared" si="3"/>
        <v>9.4732429862260581</v>
      </c>
      <c r="J69" s="43">
        <v>12.813510051722758</v>
      </c>
      <c r="K69" s="43">
        <v>1.3192365380992099</v>
      </c>
      <c r="L69" s="45">
        <f t="shared" si="4"/>
        <v>0.12167582582220232</v>
      </c>
    </row>
    <row r="70" spans="1:12" x14ac:dyDescent="0.25">
      <c r="A70" s="65">
        <f t="shared" si="5"/>
        <v>65</v>
      </c>
      <c r="B70" s="46" t="s">
        <v>525</v>
      </c>
      <c r="C70" s="46">
        <v>430.8</v>
      </c>
      <c r="D70" s="46"/>
      <c r="E70" s="46"/>
      <c r="F70" s="46">
        <f t="shared" si="0"/>
        <v>430.8</v>
      </c>
      <c r="G70" s="45">
        <f t="shared" si="1"/>
        <v>7.907869865097757E-3</v>
      </c>
      <c r="H70" s="43">
        <f t="shared" si="2"/>
        <v>33.857149433922793</v>
      </c>
      <c r="I70" s="43">
        <f t="shared" si="3"/>
        <v>7.4485728754630145</v>
      </c>
      <c r="J70" s="43">
        <v>10.074940920390882</v>
      </c>
      <c r="K70" s="43">
        <v>1.2167139811884811</v>
      </c>
      <c r="L70" s="45">
        <f t="shared" si="4"/>
        <v>0.12209233335878637</v>
      </c>
    </row>
    <row r="71" spans="1:12" x14ac:dyDescent="0.25">
      <c r="A71" s="65">
        <f t="shared" si="5"/>
        <v>66</v>
      </c>
      <c r="B71" s="46" t="s">
        <v>526</v>
      </c>
      <c r="C71" s="46">
        <v>487.85</v>
      </c>
      <c r="D71" s="46"/>
      <c r="E71" s="46"/>
      <c r="F71" s="46">
        <f t="shared" ref="F71:F128" si="6">C71+D71+E71</f>
        <v>487.85</v>
      </c>
      <c r="G71" s="45">
        <f t="shared" ref="G71:G134" si="7">5/$F$379*F71</f>
        <v>8.9550935786628164E-3</v>
      </c>
      <c r="H71" s="43">
        <f t="shared" ref="H71:H134" si="8">G71*4281.45</f>
        <v>38.340785402365917</v>
      </c>
      <c r="I71" s="43">
        <f t="shared" ref="I71:I128" si="9">H71*0.22</f>
        <v>8.4349727885205024</v>
      </c>
      <c r="J71" s="43">
        <v>11.409145608200307</v>
      </c>
      <c r="K71" s="43">
        <v>1.3778410299972157</v>
      </c>
      <c r="L71" s="45">
        <f t="shared" ref="L71:L130" si="10">(H71+I71+J71+K71)/F71</f>
        <v>0.12209233335878639</v>
      </c>
    </row>
    <row r="72" spans="1:12" x14ac:dyDescent="0.25">
      <c r="A72" s="65">
        <f t="shared" ref="A72:A131" si="11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6"/>
        <v>3060.4</v>
      </c>
      <c r="G72" s="45">
        <f t="shared" si="7"/>
        <v>5.6177448781674043E-2</v>
      </c>
      <c r="H72" s="43">
        <f t="shared" si="8"/>
        <v>240.52093808629832</v>
      </c>
      <c r="I72" s="43">
        <f t="shared" si="9"/>
        <v>52.914606378985631</v>
      </c>
      <c r="J72" s="43">
        <v>71.572305461384076</v>
      </c>
      <c r="K72" s="43">
        <v>7.2652624076352117</v>
      </c>
      <c r="L72" s="45">
        <f t="shared" si="10"/>
        <v>0.12164197893553236</v>
      </c>
    </row>
    <row r="73" spans="1:12" x14ac:dyDescent="0.25">
      <c r="A73" s="65">
        <f t="shared" si="11"/>
        <v>68</v>
      </c>
      <c r="B73" s="46" t="s">
        <v>528</v>
      </c>
      <c r="C73" s="46">
        <v>386.9</v>
      </c>
      <c r="D73" s="46"/>
      <c r="E73" s="46"/>
      <c r="F73" s="46">
        <f t="shared" si="6"/>
        <v>386.9</v>
      </c>
      <c r="G73" s="45">
        <f t="shared" si="7"/>
        <v>7.1020307586033473E-3</v>
      </c>
      <c r="H73" s="43">
        <f t="shared" si="8"/>
        <v>30.406989591422299</v>
      </c>
      <c r="I73" s="43">
        <f t="shared" si="9"/>
        <v>6.6895377101129059</v>
      </c>
      <c r="J73" s="43">
        <v>9.048269828456899</v>
      </c>
      <c r="K73" s="43">
        <v>1.0927266465223384</v>
      </c>
      <c r="L73" s="45">
        <f t="shared" si="10"/>
        <v>0.12209233335878635</v>
      </c>
    </row>
    <row r="74" spans="1:12" x14ac:dyDescent="0.25">
      <c r="A74" s="65">
        <f t="shared" si="11"/>
        <v>69</v>
      </c>
      <c r="B74" s="46" t="s">
        <v>529</v>
      </c>
      <c r="C74" s="46">
        <v>902</v>
      </c>
      <c r="D74" s="46"/>
      <c r="E74" s="46"/>
      <c r="F74" s="46">
        <f t="shared" si="6"/>
        <v>902</v>
      </c>
      <c r="G74" s="45">
        <f t="shared" si="7"/>
        <v>1.6557331983096977E-2</v>
      </c>
      <c r="H74" s="43">
        <f t="shared" si="8"/>
        <v>70.889389019030546</v>
      </c>
      <c r="I74" s="43">
        <f t="shared" si="9"/>
        <v>15.595665584186721</v>
      </c>
      <c r="J74" s="43">
        <v>21.094699884383882</v>
      </c>
      <c r="K74" s="43">
        <v>2.5475302020241646</v>
      </c>
      <c r="L74" s="45">
        <f t="shared" si="10"/>
        <v>0.12209233335878637</v>
      </c>
    </row>
    <row r="75" spans="1:12" x14ac:dyDescent="0.25">
      <c r="A75" s="65">
        <f t="shared" si="11"/>
        <v>70</v>
      </c>
      <c r="B75" s="46" t="s">
        <v>530</v>
      </c>
      <c r="C75" s="46">
        <v>659.8</v>
      </c>
      <c r="D75" s="46">
        <v>57.3</v>
      </c>
      <c r="E75" s="46"/>
      <c r="F75" s="46">
        <f t="shared" si="6"/>
        <v>717.09999999999991</v>
      </c>
      <c r="G75" s="45">
        <f t="shared" si="7"/>
        <v>1.316326248900093E-2</v>
      </c>
      <c r="H75" s="43">
        <f t="shared" si="8"/>
        <v>56.357850183533031</v>
      </c>
      <c r="I75" s="43">
        <f t="shared" si="9"/>
        <v>12.398727040377267</v>
      </c>
      <c r="J75" s="43">
        <v>16.770520273937557</v>
      </c>
      <c r="K75" s="43">
        <v>1.8634816267134628</v>
      </c>
      <c r="L75" s="45">
        <f t="shared" si="10"/>
        <v>0.12186665614915818</v>
      </c>
    </row>
    <row r="76" spans="1:12" x14ac:dyDescent="0.25">
      <c r="A76" s="65">
        <f t="shared" si="11"/>
        <v>71</v>
      </c>
      <c r="B76" s="46" t="s">
        <v>531</v>
      </c>
      <c r="C76" s="46">
        <v>542.70000000000005</v>
      </c>
      <c r="D76" s="46"/>
      <c r="E76" s="46"/>
      <c r="F76" s="46">
        <f t="shared" si="6"/>
        <v>542.70000000000005</v>
      </c>
      <c r="G76" s="45">
        <f t="shared" si="7"/>
        <v>9.9619335556837361E-3</v>
      </c>
      <c r="H76" s="43">
        <f t="shared" si="8"/>
        <v>42.651520421982127</v>
      </c>
      <c r="I76" s="43">
        <f t="shared" si="9"/>
        <v>9.3833344928360685</v>
      </c>
      <c r="J76" s="43">
        <v>12.691899808486847</v>
      </c>
      <c r="K76" s="43">
        <v>1.5327545905083304</v>
      </c>
      <c r="L76" s="45">
        <f t="shared" si="10"/>
        <v>0.1220923333587864</v>
      </c>
    </row>
    <row r="77" spans="1:12" x14ac:dyDescent="0.25">
      <c r="A77" s="65">
        <f t="shared" si="11"/>
        <v>72</v>
      </c>
      <c r="B77" s="46" t="s">
        <v>532</v>
      </c>
      <c r="C77" s="46">
        <v>605.70000000000005</v>
      </c>
      <c r="D77" s="46"/>
      <c r="E77" s="46">
        <v>19</v>
      </c>
      <c r="F77" s="46">
        <f t="shared" si="6"/>
        <v>624.70000000000005</v>
      </c>
      <c r="G77" s="45">
        <f t="shared" si="7"/>
        <v>1.1467145554147098E-2</v>
      </c>
      <c r="H77" s="43">
        <f t="shared" si="8"/>
        <v>49.09601033280309</v>
      </c>
      <c r="I77" s="43">
        <f t="shared" si="9"/>
        <v>10.801122273216679</v>
      </c>
      <c r="J77" s="43">
        <v>14.609599797976287</v>
      </c>
      <c r="K77" s="43">
        <v>1.7106863008492648</v>
      </c>
      <c r="L77" s="45">
        <f t="shared" si="10"/>
        <v>0.12200643301559998</v>
      </c>
    </row>
    <row r="78" spans="1:12" x14ac:dyDescent="0.25">
      <c r="A78" s="65">
        <f t="shared" si="11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6"/>
        <v>1354.3999999999999</v>
      </c>
      <c r="G78" s="45">
        <f t="shared" si="7"/>
        <v>2.486169671608264E-2</v>
      </c>
      <c r="H78" s="43">
        <f t="shared" si="8"/>
        <v>106.44411140507202</v>
      </c>
      <c r="I78" s="43">
        <f t="shared" si="9"/>
        <v>23.417704509115843</v>
      </c>
      <c r="J78" s="43">
        <v>31.674791045908567</v>
      </c>
      <c r="K78" s="43">
        <v>3.7029565940952129</v>
      </c>
      <c r="L78" s="45">
        <f t="shared" si="10"/>
        <v>0.12200204042689874</v>
      </c>
    </row>
    <row r="79" spans="1:12" x14ac:dyDescent="0.25">
      <c r="A79" s="65">
        <f t="shared" si="11"/>
        <v>74</v>
      </c>
      <c r="B79" s="46" t="s">
        <v>534</v>
      </c>
      <c r="C79" s="46">
        <v>235.6</v>
      </c>
      <c r="D79" s="46"/>
      <c r="E79" s="46"/>
      <c r="F79" s="46">
        <f t="shared" si="6"/>
        <v>235.6</v>
      </c>
      <c r="G79" s="45">
        <f t="shared" si="7"/>
        <v>4.3247310589996091E-3</v>
      </c>
      <c r="H79" s="43">
        <f t="shared" si="8"/>
        <v>18.516119792553877</v>
      </c>
      <c r="I79" s="43">
        <f t="shared" si="9"/>
        <v>4.0735463543618531</v>
      </c>
      <c r="J79" s="43">
        <v>5.5098794819964994</v>
      </c>
      <c r="K79" s="43">
        <v>0.66540811041784165</v>
      </c>
      <c r="L79" s="45">
        <f t="shared" si="10"/>
        <v>0.12209233335878639</v>
      </c>
    </row>
    <row r="80" spans="1:12" x14ac:dyDescent="0.25">
      <c r="A80" s="65">
        <f t="shared" si="11"/>
        <v>75</v>
      </c>
      <c r="B80" s="46" t="s">
        <v>535</v>
      </c>
      <c r="C80" s="46">
        <v>666.3</v>
      </c>
      <c r="D80" s="46">
        <v>58.1</v>
      </c>
      <c r="E80" s="46"/>
      <c r="F80" s="46">
        <f t="shared" si="6"/>
        <v>724.4</v>
      </c>
      <c r="G80" s="45">
        <f t="shared" si="7"/>
        <v>1.3297263069351939E-2</v>
      </c>
      <c r="H80" s="43">
        <f t="shared" si="8"/>
        <v>56.931566968276861</v>
      </c>
      <c r="I80" s="43">
        <f t="shared" si="9"/>
        <v>12.524944733020909</v>
      </c>
      <c r="J80" s="43">
        <v>16.941242346172597</v>
      </c>
      <c r="K80" s="43">
        <v>1.8818396603200673</v>
      </c>
      <c r="L80" s="45">
        <f t="shared" si="10"/>
        <v>0.12186581130285815</v>
      </c>
    </row>
    <row r="81" spans="1:12" x14ac:dyDescent="0.25">
      <c r="A81" s="65">
        <f t="shared" si="11"/>
        <v>76</v>
      </c>
      <c r="B81" s="46" t="s">
        <v>536</v>
      </c>
      <c r="C81" s="46">
        <v>574.5</v>
      </c>
      <c r="D81" s="46"/>
      <c r="E81" s="46"/>
      <c r="F81" s="46">
        <f t="shared" si="6"/>
        <v>574.5</v>
      </c>
      <c r="G81" s="45">
        <f t="shared" si="7"/>
        <v>1.0545662111185379E-2</v>
      </c>
      <c r="H81" s="43">
        <f t="shared" si="8"/>
        <v>45.150725045934642</v>
      </c>
      <c r="I81" s="43">
        <f t="shared" si="9"/>
        <v>9.9331595101056216</v>
      </c>
      <c r="J81" s="43">
        <v>13.435593219044945</v>
      </c>
      <c r="K81" s="43">
        <v>1.6225677395375639</v>
      </c>
      <c r="L81" s="45">
        <f t="shared" si="10"/>
        <v>0.12209233335878636</v>
      </c>
    </row>
    <row r="82" spans="1:12" x14ac:dyDescent="0.25">
      <c r="A82" s="65">
        <f t="shared" si="11"/>
        <v>77</v>
      </c>
      <c r="B82" s="46" t="s">
        <v>537</v>
      </c>
      <c r="C82" s="46">
        <v>656.4</v>
      </c>
      <c r="D82" s="46">
        <v>40.5</v>
      </c>
      <c r="E82" s="46"/>
      <c r="F82" s="46">
        <f t="shared" si="6"/>
        <v>696.9</v>
      </c>
      <c r="G82" s="45">
        <f t="shared" si="7"/>
        <v>1.2792466362550202E-2</v>
      </c>
      <c r="H82" s="43">
        <f t="shared" si="8"/>
        <v>54.770305107940558</v>
      </c>
      <c r="I82" s="43">
        <f t="shared" si="9"/>
        <v>12.049467123746924</v>
      </c>
      <c r="J82" s="43">
        <v>16.298111252136504</v>
      </c>
      <c r="K82" s="43">
        <v>1.8538789629807777</v>
      </c>
      <c r="L82" s="45">
        <f t="shared" si="10"/>
        <v>0.12192819980887468</v>
      </c>
    </row>
    <row r="83" spans="1:12" x14ac:dyDescent="0.25">
      <c r="A83" s="65">
        <f t="shared" si="11"/>
        <v>78</v>
      </c>
      <c r="B83" s="46" t="s">
        <v>538</v>
      </c>
      <c r="C83" s="46">
        <v>560.6</v>
      </c>
      <c r="D83" s="46"/>
      <c r="E83" s="46">
        <v>38.4</v>
      </c>
      <c r="F83" s="46">
        <f t="shared" si="6"/>
        <v>599</v>
      </c>
      <c r="G83" s="45">
        <f t="shared" si="7"/>
        <v>1.0995390086336019E-2</v>
      </c>
      <c r="H83" s="43">
        <f t="shared" si="8"/>
        <v>47.076212885143349</v>
      </c>
      <c r="I83" s="43">
        <f t="shared" si="9"/>
        <v>10.356766834731538</v>
      </c>
      <c r="J83" s="43">
        <v>14.008564557368011</v>
      </c>
      <c r="K83" s="43">
        <v>1.583309790748056</v>
      </c>
      <c r="L83" s="45">
        <f t="shared" si="10"/>
        <v>0.12191127557260593</v>
      </c>
    </row>
    <row r="84" spans="1:12" x14ac:dyDescent="0.25">
      <c r="A84" s="65">
        <f t="shared" si="11"/>
        <v>79</v>
      </c>
      <c r="B84" s="46" t="s">
        <v>539</v>
      </c>
      <c r="C84" s="46">
        <v>494.5</v>
      </c>
      <c r="D84" s="46"/>
      <c r="E84" s="46"/>
      <c r="F84" s="46">
        <f t="shared" si="6"/>
        <v>494.5</v>
      </c>
      <c r="G84" s="45">
        <f t="shared" si="7"/>
        <v>9.0771626004894166E-3</v>
      </c>
      <c r="H84" s="43">
        <f t="shared" si="8"/>
        <v>38.863417815865411</v>
      </c>
      <c r="I84" s="43">
        <f t="shared" si="9"/>
        <v>8.5499519194903897</v>
      </c>
      <c r="J84" s="43">
        <v>11.564666400030852</v>
      </c>
      <c r="K84" s="43">
        <v>1.3966227105332034</v>
      </c>
      <c r="L84" s="45">
        <f t="shared" si="10"/>
        <v>0.12209233335878636</v>
      </c>
    </row>
    <row r="85" spans="1:12" x14ac:dyDescent="0.25">
      <c r="A85" s="65">
        <f t="shared" si="11"/>
        <v>80</v>
      </c>
      <c r="B85" s="46" t="s">
        <v>540</v>
      </c>
      <c r="C85" s="46">
        <v>719.5</v>
      </c>
      <c r="D85" s="46">
        <v>20.3</v>
      </c>
      <c r="E85" s="46"/>
      <c r="F85" s="46">
        <f t="shared" si="6"/>
        <v>739.8</v>
      </c>
      <c r="G85" s="45">
        <f t="shared" si="7"/>
        <v>1.3579949225160912E-2</v>
      </c>
      <c r="H85" s="43">
        <f t="shared" si="8"/>
        <v>58.141873610065183</v>
      </c>
      <c r="I85" s="43">
        <f t="shared" si="9"/>
        <v>12.79121219421434</v>
      </c>
      <c r="J85" s="43">
        <v>17.301395758832808</v>
      </c>
      <c r="K85" s="43">
        <v>2.0320931046079673</v>
      </c>
      <c r="L85" s="45">
        <f t="shared" si="10"/>
        <v>0.12201483464141702</v>
      </c>
    </row>
    <row r="86" spans="1:12" x14ac:dyDescent="0.25">
      <c r="A86" s="65">
        <f t="shared" si="11"/>
        <v>81</v>
      </c>
      <c r="B86" s="46" t="s">
        <v>541</v>
      </c>
      <c r="C86" s="46">
        <v>673</v>
      </c>
      <c r="D86" s="46">
        <v>43.4</v>
      </c>
      <c r="E86" s="46"/>
      <c r="F86" s="46">
        <f t="shared" si="6"/>
        <v>716.4</v>
      </c>
      <c r="G86" s="45">
        <f t="shared" si="7"/>
        <v>1.3150413118282342E-2</v>
      </c>
      <c r="H86" s="43">
        <f t="shared" si="8"/>
        <v>56.30283624526993</v>
      </c>
      <c r="I86" s="43">
        <f t="shared" si="9"/>
        <v>12.386623973959384</v>
      </c>
      <c r="J86" s="43">
        <v>16.754149664271189</v>
      </c>
      <c r="K86" s="43">
        <v>1.9007625564991826</v>
      </c>
      <c r="L86" s="45">
        <f t="shared" si="10"/>
        <v>0.12192123456169694</v>
      </c>
    </row>
    <row r="87" spans="1:12" x14ac:dyDescent="0.25">
      <c r="A87" s="65">
        <f t="shared" si="11"/>
        <v>82</v>
      </c>
      <c r="B87" s="46" t="s">
        <v>542</v>
      </c>
      <c r="C87" s="46">
        <v>628.5</v>
      </c>
      <c r="D87" s="46"/>
      <c r="E87" s="46"/>
      <c r="F87" s="46">
        <f t="shared" si="6"/>
        <v>628.5</v>
      </c>
      <c r="G87" s="45">
        <f t="shared" si="7"/>
        <v>1.1536899280905155E-2</v>
      </c>
      <c r="H87" s="43">
        <f t="shared" si="8"/>
        <v>49.394657426231376</v>
      </c>
      <c r="I87" s="43">
        <f t="shared" si="9"/>
        <v>10.866824633770904</v>
      </c>
      <c r="J87" s="43">
        <v>14.698468821879457</v>
      </c>
      <c r="K87" s="43">
        <v>1.7750806341155072</v>
      </c>
      <c r="L87" s="45">
        <f t="shared" si="10"/>
        <v>0.1220923333587864</v>
      </c>
    </row>
    <row r="88" spans="1:12" x14ac:dyDescent="0.25">
      <c r="A88" s="65">
        <f t="shared" si="11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6"/>
        <v>1908.2</v>
      </c>
      <c r="G88" s="45">
        <f t="shared" si="7"/>
        <v>3.5027384578875442E-2</v>
      </c>
      <c r="H88" s="43">
        <f t="shared" si="8"/>
        <v>149.96799570522626</v>
      </c>
      <c r="I88" s="43">
        <f t="shared" si="9"/>
        <v>32.992959055149775</v>
      </c>
      <c r="J88" s="43">
        <v>44.626281950533617</v>
      </c>
      <c r="K88" s="43">
        <v>5.1329061964065597</v>
      </c>
      <c r="L88" s="45">
        <f t="shared" si="10"/>
        <v>0.12195794094293901</v>
      </c>
    </row>
    <row r="89" spans="1:12" x14ac:dyDescent="0.25">
      <c r="A89" s="65">
        <f t="shared" si="11"/>
        <v>84</v>
      </c>
      <c r="B89" s="46" t="s">
        <v>544</v>
      </c>
      <c r="C89" s="46">
        <v>872.9</v>
      </c>
      <c r="D89" s="46"/>
      <c r="E89" s="46">
        <v>66</v>
      </c>
      <c r="F89" s="46">
        <f t="shared" si="6"/>
        <v>938.9</v>
      </c>
      <c r="G89" s="45">
        <f t="shared" si="7"/>
        <v>1.723467738240549E-2</v>
      </c>
      <c r="H89" s="43">
        <f t="shared" si="8"/>
        <v>73.789409478899984</v>
      </c>
      <c r="I89" s="43">
        <f t="shared" si="9"/>
        <v>16.233670085357996</v>
      </c>
      <c r="J89" s="43">
        <v>21.957664879654132</v>
      </c>
      <c r="K89" s="43">
        <v>2.4653426977238282</v>
      </c>
      <c r="L89" s="45">
        <f t="shared" si="10"/>
        <v>0.12189379821241447</v>
      </c>
    </row>
    <row r="90" spans="1:12" x14ac:dyDescent="0.25">
      <c r="A90" s="65">
        <f t="shared" si="11"/>
        <v>85</v>
      </c>
      <c r="B90" s="46" t="s">
        <v>545</v>
      </c>
      <c r="C90" s="46">
        <v>583.5</v>
      </c>
      <c r="D90" s="46"/>
      <c r="E90" s="46"/>
      <c r="F90" s="46">
        <f t="shared" si="6"/>
        <v>583.5</v>
      </c>
      <c r="G90" s="45">
        <f t="shared" si="7"/>
        <v>1.0710868306138675E-2</v>
      </c>
      <c r="H90" s="43">
        <f t="shared" si="8"/>
        <v>45.858047109317432</v>
      </c>
      <c r="I90" s="43">
        <f t="shared" si="9"/>
        <v>10.088770364049836</v>
      </c>
      <c r="J90" s="43">
        <v>13.64607248618403</v>
      </c>
      <c r="K90" s="43">
        <v>1.6479865553005542</v>
      </c>
      <c r="L90" s="45">
        <f t="shared" si="10"/>
        <v>0.12209233335878637</v>
      </c>
    </row>
    <row r="91" spans="1:12" x14ac:dyDescent="0.25">
      <c r="A91" s="65">
        <f t="shared" si="11"/>
        <v>86</v>
      </c>
      <c r="B91" s="46" t="s">
        <v>546</v>
      </c>
      <c r="C91" s="46">
        <v>288.43</v>
      </c>
      <c r="D91" s="46"/>
      <c r="E91" s="46"/>
      <c r="F91" s="46">
        <f t="shared" si="6"/>
        <v>288.43</v>
      </c>
      <c r="G91" s="45">
        <f t="shared" si="7"/>
        <v>5.2944914233754555E-3</v>
      </c>
      <c r="H91" s="43">
        <f t="shared" si="8"/>
        <v>22.668100304610842</v>
      </c>
      <c r="I91" s="43">
        <f t="shared" si="9"/>
        <v>4.9869820670143854</v>
      </c>
      <c r="J91" s="43">
        <v>6.7453927801029305</v>
      </c>
      <c r="K91" s="43">
        <v>0.81461655894659613</v>
      </c>
      <c r="L91" s="45">
        <f t="shared" si="10"/>
        <v>0.12209233335878637</v>
      </c>
    </row>
    <row r="92" spans="1:12" x14ac:dyDescent="0.25">
      <c r="A92" s="65">
        <f t="shared" si="11"/>
        <v>87</v>
      </c>
      <c r="B92" s="46" t="s">
        <v>547</v>
      </c>
      <c r="C92" s="46">
        <v>539.6</v>
      </c>
      <c r="D92" s="46"/>
      <c r="E92" s="46"/>
      <c r="F92" s="46">
        <f t="shared" si="6"/>
        <v>539.6</v>
      </c>
      <c r="G92" s="45">
        <f t="shared" si="7"/>
        <v>9.9050291996442674E-3</v>
      </c>
      <c r="H92" s="43">
        <f t="shared" si="8"/>
        <v>42.40788726681695</v>
      </c>
      <c r="I92" s="43">
        <f t="shared" si="9"/>
        <v>9.3297351986997281</v>
      </c>
      <c r="J92" s="43">
        <v>12.619401394250046</v>
      </c>
      <c r="K92" s="43">
        <v>1.5239992206344115</v>
      </c>
      <c r="L92" s="45">
        <f t="shared" si="10"/>
        <v>0.12209233335878639</v>
      </c>
    </row>
    <row r="93" spans="1:12" x14ac:dyDescent="0.25">
      <c r="A93" s="65">
        <f t="shared" si="11"/>
        <v>88</v>
      </c>
      <c r="B93" s="46" t="s">
        <v>548</v>
      </c>
      <c r="C93" s="46">
        <v>2006.4</v>
      </c>
      <c r="D93" s="46"/>
      <c r="E93" s="46"/>
      <c r="F93" s="46">
        <f t="shared" si="6"/>
        <v>2006.4</v>
      </c>
      <c r="G93" s="45">
        <f t="shared" si="7"/>
        <v>3.6829967728254739E-2</v>
      </c>
      <c r="H93" s="43">
        <f t="shared" si="8"/>
        <v>157.68566533013626</v>
      </c>
      <c r="I93" s="43">
        <f t="shared" si="9"/>
        <v>34.690846372629977</v>
      </c>
      <c r="J93" s="43">
        <v>46.92284462087342</v>
      </c>
      <c r="K93" s="43">
        <v>5.6667013274293607</v>
      </c>
      <c r="L93" s="45">
        <f t="shared" si="10"/>
        <v>0.12209233335878639</v>
      </c>
    </row>
    <row r="94" spans="1:12" x14ac:dyDescent="0.25">
      <c r="A94" s="65">
        <f t="shared" si="11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6"/>
        <v>3511.2</v>
      </c>
      <c r="G94" s="45">
        <f t="shared" si="7"/>
        <v>6.4452443524445791E-2</v>
      </c>
      <c r="H94" s="43">
        <f t="shared" si="8"/>
        <v>275.94991432773844</v>
      </c>
      <c r="I94" s="43">
        <f t="shared" si="9"/>
        <v>60.70898115210246</v>
      </c>
      <c r="J94" s="43">
        <v>82.114978086528467</v>
      </c>
      <c r="K94" s="43">
        <v>9.696430919722129</v>
      </c>
      <c r="L94" s="45">
        <f t="shared" si="10"/>
        <v>0.12202959230066403</v>
      </c>
    </row>
    <row r="95" spans="1:12" x14ac:dyDescent="0.25">
      <c r="A95" s="65">
        <f t="shared" si="11"/>
        <v>90</v>
      </c>
      <c r="B95" s="46" t="s">
        <v>550</v>
      </c>
      <c r="C95" s="46">
        <v>416.5</v>
      </c>
      <c r="D95" s="46"/>
      <c r="E95" s="46">
        <v>27.3</v>
      </c>
      <c r="F95" s="46">
        <f t="shared" si="6"/>
        <v>443.8</v>
      </c>
      <c r="G95" s="45">
        <f t="shared" si="7"/>
        <v>8.1465010355858507E-3</v>
      </c>
      <c r="H95" s="43">
        <f t="shared" si="8"/>
        <v>34.878836858809038</v>
      </c>
      <c r="I95" s="43">
        <f t="shared" si="9"/>
        <v>7.6733441089379886</v>
      </c>
      <c r="J95" s="43">
        <v>10.378966528480673</v>
      </c>
      <c r="K95" s="43">
        <v>1.1763263072539516</v>
      </c>
      <c r="L95" s="45">
        <f t="shared" si="10"/>
        <v>0.12191859802496992</v>
      </c>
    </row>
    <row r="96" spans="1:12" x14ac:dyDescent="0.25">
      <c r="A96" s="65">
        <f t="shared" si="11"/>
        <v>91</v>
      </c>
      <c r="B96" s="46" t="s">
        <v>551</v>
      </c>
      <c r="C96" s="46">
        <v>514.9</v>
      </c>
      <c r="D96" s="46">
        <v>88.2</v>
      </c>
      <c r="E96" s="46"/>
      <c r="F96" s="46">
        <f t="shared" si="6"/>
        <v>603.1</v>
      </c>
      <c r="G96" s="45">
        <f t="shared" si="7"/>
        <v>1.1070650686259186E-2</v>
      </c>
      <c r="H96" s="43">
        <f t="shared" si="8"/>
        <v>47.398437380684392</v>
      </c>
      <c r="I96" s="43">
        <f t="shared" si="9"/>
        <v>10.427656223750565</v>
      </c>
      <c r="J96" s="43">
        <v>14.104449556842482</v>
      </c>
      <c r="K96" s="43">
        <v>1.4542386929293152</v>
      </c>
      <c r="L96" s="45">
        <f t="shared" si="10"/>
        <v>0.12167929340773793</v>
      </c>
    </row>
    <row r="97" spans="1:12" x14ac:dyDescent="0.25">
      <c r="A97" s="65">
        <f t="shared" si="11"/>
        <v>92</v>
      </c>
      <c r="B97" s="46" t="s">
        <v>552</v>
      </c>
      <c r="C97" s="46">
        <v>368.8</v>
      </c>
      <c r="D97" s="46">
        <v>30.4</v>
      </c>
      <c r="E97" s="46"/>
      <c r="F97" s="46">
        <f t="shared" si="6"/>
        <v>399.2</v>
      </c>
      <c r="G97" s="45">
        <f t="shared" si="7"/>
        <v>7.3278125583728518E-3</v>
      </c>
      <c r="H97" s="43">
        <f t="shared" si="8"/>
        <v>31.373663078045446</v>
      </c>
      <c r="I97" s="43">
        <f t="shared" si="9"/>
        <v>6.9022058771699983</v>
      </c>
      <c r="J97" s="43">
        <v>9.3359248268803174</v>
      </c>
      <c r="K97" s="43">
        <v>1.0416065837101018</v>
      </c>
      <c r="L97" s="45">
        <f t="shared" si="10"/>
        <v>0.12187725542536539</v>
      </c>
    </row>
    <row r="98" spans="1:12" x14ac:dyDescent="0.25">
      <c r="A98" s="65">
        <f t="shared" si="11"/>
        <v>93</v>
      </c>
      <c r="B98" s="46" t="s">
        <v>553</v>
      </c>
      <c r="C98" s="46">
        <v>939.1</v>
      </c>
      <c r="D98" s="46"/>
      <c r="E98" s="46"/>
      <c r="F98" s="46">
        <f t="shared" si="6"/>
        <v>939.1</v>
      </c>
      <c r="G98" s="45">
        <f t="shared" si="7"/>
        <v>1.7238348631182229E-2</v>
      </c>
      <c r="H98" s="43">
        <f t="shared" si="8"/>
        <v>73.805127746975145</v>
      </c>
      <c r="I98" s="43">
        <f t="shared" si="9"/>
        <v>16.237128104334531</v>
      </c>
      <c r="J98" s="43">
        <v>21.962342196701666</v>
      </c>
      <c r="K98" s="43">
        <v>2.6523122092249367</v>
      </c>
      <c r="L98" s="45">
        <f t="shared" si="10"/>
        <v>0.12209233335878636</v>
      </c>
    </row>
    <row r="99" spans="1:12" x14ac:dyDescent="0.25">
      <c r="A99" s="65">
        <f t="shared" si="11"/>
        <v>94</v>
      </c>
      <c r="B99" s="46" t="s">
        <v>554</v>
      </c>
      <c r="C99" s="46">
        <v>455.8</v>
      </c>
      <c r="D99" s="46"/>
      <c r="E99" s="46"/>
      <c r="F99" s="46">
        <f t="shared" si="6"/>
        <v>455.8</v>
      </c>
      <c r="G99" s="45">
        <f t="shared" si="7"/>
        <v>8.3667759621902458E-3</v>
      </c>
      <c r="H99" s="43">
        <f t="shared" si="8"/>
        <v>35.821932943319425</v>
      </c>
      <c r="I99" s="43">
        <f t="shared" si="9"/>
        <v>7.8808252475302734</v>
      </c>
      <c r="J99" s="43">
        <v>10.659605551332787</v>
      </c>
      <c r="K99" s="43">
        <v>1.2873218027523439</v>
      </c>
      <c r="L99" s="45">
        <f t="shared" si="10"/>
        <v>0.12209233335878637</v>
      </c>
    </row>
    <row r="100" spans="1:12" x14ac:dyDescent="0.25">
      <c r="A100" s="65">
        <f t="shared" si="11"/>
        <v>95</v>
      </c>
      <c r="B100" s="46" t="s">
        <v>555</v>
      </c>
      <c r="C100" s="46">
        <v>592.29999999999995</v>
      </c>
      <c r="D100" s="46"/>
      <c r="E100" s="46"/>
      <c r="F100" s="46">
        <f t="shared" si="6"/>
        <v>592.29999999999995</v>
      </c>
      <c r="G100" s="45">
        <f t="shared" si="7"/>
        <v>1.087240325231523E-2</v>
      </c>
      <c r="H100" s="43">
        <f t="shared" si="8"/>
        <v>46.54965090462504</v>
      </c>
      <c r="I100" s="43">
        <f t="shared" si="9"/>
        <v>10.240923199017509</v>
      </c>
      <c r="J100" s="43">
        <v>13.851874436275578</v>
      </c>
      <c r="K100" s="43">
        <v>1.6728405084910336</v>
      </c>
      <c r="L100" s="45">
        <f t="shared" si="10"/>
        <v>0.12209233335878636</v>
      </c>
    </row>
    <row r="101" spans="1:12" x14ac:dyDescent="0.25">
      <c r="A101" s="65">
        <f t="shared" si="11"/>
        <v>96</v>
      </c>
      <c r="B101" s="46" t="s">
        <v>556</v>
      </c>
      <c r="C101" s="46">
        <v>636.6</v>
      </c>
      <c r="D101" s="46"/>
      <c r="E101" s="46"/>
      <c r="F101" s="46">
        <f t="shared" si="6"/>
        <v>636.6</v>
      </c>
      <c r="G101" s="45">
        <f t="shared" si="7"/>
        <v>1.1685584856363122E-2</v>
      </c>
      <c r="H101" s="43">
        <f t="shared" si="8"/>
        <v>50.031247283275889</v>
      </c>
      <c r="I101" s="43">
        <f t="shared" si="9"/>
        <v>11.006874402320696</v>
      </c>
      <c r="J101" s="43">
        <v>14.887900162304634</v>
      </c>
      <c r="K101" s="43">
        <v>1.7979575683021984</v>
      </c>
      <c r="L101" s="45">
        <f t="shared" si="10"/>
        <v>0.12209233335878639</v>
      </c>
    </row>
    <row r="102" spans="1:12" x14ac:dyDescent="0.25">
      <c r="A102" s="65">
        <f t="shared" si="11"/>
        <v>97</v>
      </c>
      <c r="B102" s="46" t="s">
        <v>557</v>
      </c>
      <c r="C102" s="46">
        <v>335</v>
      </c>
      <c r="D102" s="46"/>
      <c r="E102" s="46">
        <v>55.3</v>
      </c>
      <c r="F102" s="46">
        <f t="shared" si="6"/>
        <v>390.3</v>
      </c>
      <c r="G102" s="45">
        <f t="shared" si="7"/>
        <v>7.1644419878079263E-3</v>
      </c>
      <c r="H102" s="43">
        <f t="shared" si="8"/>
        <v>30.674200148700244</v>
      </c>
      <c r="I102" s="43">
        <f t="shared" si="9"/>
        <v>6.7483240327140539</v>
      </c>
      <c r="J102" s="43">
        <v>9.1277842182650009</v>
      </c>
      <c r="K102" s="43">
        <v>0.94614480895575948</v>
      </c>
      <c r="L102" s="45">
        <f t="shared" si="10"/>
        <v>0.12169216809796324</v>
      </c>
    </row>
    <row r="103" spans="1:12" x14ac:dyDescent="0.25">
      <c r="A103" s="65">
        <f t="shared" si="11"/>
        <v>98</v>
      </c>
      <c r="B103" s="46" t="s">
        <v>558</v>
      </c>
      <c r="C103" s="46">
        <v>784</v>
      </c>
      <c r="D103" s="46"/>
      <c r="E103" s="46"/>
      <c r="F103" s="46">
        <f t="shared" si="6"/>
        <v>784</v>
      </c>
      <c r="G103" s="45">
        <f t="shared" si="7"/>
        <v>1.4391295204820432E-2</v>
      </c>
      <c r="H103" s="43">
        <f t="shared" si="8"/>
        <v>61.615610854678437</v>
      </c>
      <c r="I103" s="43">
        <f t="shared" si="9"/>
        <v>13.555434388029257</v>
      </c>
      <c r="J103" s="43">
        <v>18.335082826338098</v>
      </c>
      <c r="K103" s="43">
        <v>2.2142612842427329</v>
      </c>
      <c r="L103" s="45">
        <f t="shared" si="10"/>
        <v>0.12209233335878639</v>
      </c>
    </row>
    <row r="104" spans="1:12" x14ac:dyDescent="0.25">
      <c r="A104" s="65">
        <f t="shared" si="11"/>
        <v>99</v>
      </c>
      <c r="B104" s="46" t="s">
        <v>559</v>
      </c>
      <c r="C104" s="46">
        <v>324.2</v>
      </c>
      <c r="D104" s="46"/>
      <c r="E104" s="46">
        <v>31.1</v>
      </c>
      <c r="F104" s="46">
        <f t="shared" si="6"/>
        <v>355.3</v>
      </c>
      <c r="G104" s="45">
        <f t="shared" si="7"/>
        <v>6.521973451878443E-3</v>
      </c>
      <c r="H104" s="43">
        <f t="shared" si="8"/>
        <v>27.92350323554496</v>
      </c>
      <c r="I104" s="43">
        <f t="shared" si="9"/>
        <v>6.1431707118198915</v>
      </c>
      <c r="J104" s="43">
        <v>8.3092537349463349</v>
      </c>
      <c r="K104" s="43">
        <v>0.91564223004017087</v>
      </c>
      <c r="L104" s="45">
        <f t="shared" si="10"/>
        <v>0.12184511655601282</v>
      </c>
    </row>
    <row r="105" spans="1:12" x14ac:dyDescent="0.25">
      <c r="A105" s="65">
        <f t="shared" si="11"/>
        <v>100</v>
      </c>
      <c r="B105" s="46" t="s">
        <v>560</v>
      </c>
      <c r="C105" s="46">
        <v>767.05</v>
      </c>
      <c r="D105" s="46"/>
      <c r="E105" s="46"/>
      <c r="F105" s="46">
        <f t="shared" si="6"/>
        <v>767.05</v>
      </c>
      <c r="G105" s="45">
        <f t="shared" si="7"/>
        <v>1.4080156870991723E-2</v>
      </c>
      <c r="H105" s="43">
        <f t="shared" si="8"/>
        <v>60.283487635307509</v>
      </c>
      <c r="I105" s="43">
        <f t="shared" si="9"/>
        <v>13.262367279767652</v>
      </c>
      <c r="J105" s="43">
        <v>17.938680206559486</v>
      </c>
      <c r="K105" s="43">
        <v>2.1663891812224336</v>
      </c>
      <c r="L105" s="45">
        <f t="shared" si="10"/>
        <v>0.12209233335878635</v>
      </c>
    </row>
    <row r="106" spans="1:12" x14ac:dyDescent="0.25">
      <c r="A106" s="65">
        <f t="shared" si="11"/>
        <v>101</v>
      </c>
      <c r="B106" s="46" t="s">
        <v>561</v>
      </c>
      <c r="C106" s="46">
        <v>364.8</v>
      </c>
      <c r="D106" s="46"/>
      <c r="E106" s="46"/>
      <c r="F106" s="46">
        <f t="shared" si="6"/>
        <v>364.8</v>
      </c>
      <c r="G106" s="45">
        <f t="shared" si="7"/>
        <v>6.6963577687735882E-3</v>
      </c>
      <c r="H106" s="43">
        <f t="shared" si="8"/>
        <v>28.670120969115679</v>
      </c>
      <c r="I106" s="43">
        <f t="shared" si="9"/>
        <v>6.3074266132054495</v>
      </c>
      <c r="J106" s="43">
        <v>8.5314262947042572</v>
      </c>
      <c r="K106" s="43">
        <v>1.0303093322598837</v>
      </c>
      <c r="L106" s="45">
        <f t="shared" si="10"/>
        <v>0.12209233335878636</v>
      </c>
    </row>
    <row r="107" spans="1:12" x14ac:dyDescent="0.25">
      <c r="A107" s="65">
        <f t="shared" si="11"/>
        <v>102</v>
      </c>
      <c r="B107" s="46" t="s">
        <v>562</v>
      </c>
      <c r="C107" s="46">
        <v>638.5</v>
      </c>
      <c r="D107" s="46">
        <v>25.4</v>
      </c>
      <c r="E107" s="46"/>
      <c r="F107" s="46">
        <f t="shared" si="6"/>
        <v>663.9</v>
      </c>
      <c r="G107" s="45">
        <f t="shared" si="7"/>
        <v>1.2186710314388118E-2</v>
      </c>
      <c r="H107" s="43">
        <f t="shared" si="8"/>
        <v>52.176790875537002</v>
      </c>
      <c r="I107" s="43">
        <f t="shared" si="9"/>
        <v>11.47889399261814</v>
      </c>
      <c r="J107" s="43">
        <v>15.526353939293193</v>
      </c>
      <c r="K107" s="43">
        <v>1.8033237627410521</v>
      </c>
      <c r="L107" s="45">
        <f t="shared" si="10"/>
        <v>0.12198427861152192</v>
      </c>
    </row>
    <row r="108" spans="1:12" x14ac:dyDescent="0.25">
      <c r="A108" s="65">
        <f t="shared" si="11"/>
        <v>103</v>
      </c>
      <c r="B108" s="46" t="s">
        <v>563</v>
      </c>
      <c r="C108" s="46">
        <v>939.5</v>
      </c>
      <c r="D108" s="46"/>
      <c r="E108" s="46"/>
      <c r="F108" s="46">
        <f t="shared" si="6"/>
        <v>939.5</v>
      </c>
      <c r="G108" s="45">
        <f t="shared" si="7"/>
        <v>1.7245691128735707E-2</v>
      </c>
      <c r="H108" s="43">
        <f t="shared" si="8"/>
        <v>73.836564283125483</v>
      </c>
      <c r="I108" s="43">
        <f t="shared" si="9"/>
        <v>16.244044142287606</v>
      </c>
      <c r="J108" s="43">
        <v>21.971696830796738</v>
      </c>
      <c r="K108" s="43">
        <v>2.6534419343699587</v>
      </c>
      <c r="L108" s="45">
        <f t="shared" si="10"/>
        <v>0.12209233335878636</v>
      </c>
    </row>
    <row r="109" spans="1:12" x14ac:dyDescent="0.25">
      <c r="A109" s="65">
        <f t="shared" si="11"/>
        <v>104</v>
      </c>
      <c r="B109" s="46" t="s">
        <v>564</v>
      </c>
      <c r="C109" s="46">
        <v>804.7</v>
      </c>
      <c r="D109" s="46"/>
      <c r="E109" s="46"/>
      <c r="F109" s="46">
        <f t="shared" si="6"/>
        <v>804.7</v>
      </c>
      <c r="G109" s="45">
        <f t="shared" si="7"/>
        <v>1.4771269453213012E-2</v>
      </c>
      <c r="H109" s="43">
        <f t="shared" si="8"/>
        <v>63.24245160045885</v>
      </c>
      <c r="I109" s="43">
        <f t="shared" si="9"/>
        <v>13.913339352100946</v>
      </c>
      <c r="J109" s="43">
        <v>18.819185140757995</v>
      </c>
      <c r="K109" s="43">
        <v>2.2727245604976116</v>
      </c>
      <c r="L109" s="45">
        <f t="shared" si="10"/>
        <v>0.12209233335878637</v>
      </c>
    </row>
    <row r="110" spans="1:12" x14ac:dyDescent="0.25">
      <c r="A110" s="65">
        <f t="shared" si="11"/>
        <v>105</v>
      </c>
      <c r="B110" s="46" t="s">
        <v>565</v>
      </c>
      <c r="C110" s="46">
        <v>683.2</v>
      </c>
      <c r="D110" s="46"/>
      <c r="E110" s="46"/>
      <c r="F110" s="46">
        <f t="shared" si="6"/>
        <v>683.2</v>
      </c>
      <c r="G110" s="45">
        <f t="shared" si="7"/>
        <v>1.254098582134352E-2</v>
      </c>
      <c r="H110" s="43">
        <f t="shared" si="8"/>
        <v>53.693603744791211</v>
      </c>
      <c r="I110" s="43">
        <f t="shared" si="9"/>
        <v>11.812592823854066</v>
      </c>
      <c r="J110" s="43">
        <v>15.977715034380346</v>
      </c>
      <c r="K110" s="43">
        <v>1.9295705476972385</v>
      </c>
      <c r="L110" s="45">
        <f t="shared" si="10"/>
        <v>0.1220923333587864</v>
      </c>
    </row>
    <row r="111" spans="1:12" x14ac:dyDescent="0.25">
      <c r="A111" s="65">
        <f t="shared" si="11"/>
        <v>106</v>
      </c>
      <c r="B111" s="46" t="s">
        <v>566</v>
      </c>
      <c r="C111" s="46">
        <v>367.7</v>
      </c>
      <c r="D111" s="46">
        <v>41.3</v>
      </c>
      <c r="E111" s="46"/>
      <c r="F111" s="46">
        <f t="shared" si="6"/>
        <v>409</v>
      </c>
      <c r="G111" s="45">
        <f t="shared" si="7"/>
        <v>7.5077037484331073E-3</v>
      </c>
      <c r="H111" s="43">
        <f t="shared" si="8"/>
        <v>32.143858213728926</v>
      </c>
      <c r="I111" s="43">
        <f t="shared" si="9"/>
        <v>7.071648807020364</v>
      </c>
      <c r="J111" s="43">
        <v>9.5651133622095426</v>
      </c>
      <c r="K111" s="43">
        <v>1.0384998395612917</v>
      </c>
      <c r="L111" s="45">
        <f t="shared" si="10"/>
        <v>0.12180713990836217</v>
      </c>
    </row>
    <row r="112" spans="1:12" x14ac:dyDescent="0.25">
      <c r="A112" s="65">
        <f t="shared" si="11"/>
        <v>107</v>
      </c>
      <c r="B112" s="46" t="s">
        <v>567</v>
      </c>
      <c r="C112" s="46">
        <v>417.4</v>
      </c>
      <c r="D112" s="46"/>
      <c r="E112" s="46"/>
      <c r="F112" s="46">
        <f t="shared" si="6"/>
        <v>417.4</v>
      </c>
      <c r="G112" s="45">
        <f t="shared" si="7"/>
        <v>7.6618961970561835E-3</v>
      </c>
      <c r="H112" s="43">
        <f t="shared" si="8"/>
        <v>32.804025472886195</v>
      </c>
      <c r="I112" s="43">
        <f t="shared" si="9"/>
        <v>7.2168856040349629</v>
      </c>
      <c r="J112" s="43">
        <v>9.7615606782060222</v>
      </c>
      <c r="K112" s="43">
        <v>1.1788681888302508</v>
      </c>
      <c r="L112" s="45">
        <f t="shared" si="10"/>
        <v>0.12209233335878639</v>
      </c>
    </row>
    <row r="113" spans="1:12" x14ac:dyDescent="0.25">
      <c r="A113" s="65">
        <f t="shared" si="11"/>
        <v>108</v>
      </c>
      <c r="B113" s="46" t="s">
        <v>568</v>
      </c>
      <c r="C113" s="46">
        <v>250.6</v>
      </c>
      <c r="D113" s="46"/>
      <c r="E113" s="46"/>
      <c r="F113" s="46">
        <f t="shared" si="6"/>
        <v>250.6</v>
      </c>
      <c r="G113" s="45">
        <f t="shared" si="7"/>
        <v>4.6000747172551017E-3</v>
      </c>
      <c r="H113" s="43">
        <f t="shared" si="8"/>
        <v>19.694989898191853</v>
      </c>
      <c r="I113" s="43">
        <f t="shared" si="9"/>
        <v>4.3328977776022075</v>
      </c>
      <c r="J113" s="43">
        <v>5.8606782605616417</v>
      </c>
      <c r="K113" s="43">
        <v>0.70777280335615922</v>
      </c>
      <c r="L113" s="45">
        <f t="shared" si="10"/>
        <v>0.12209233335878637</v>
      </c>
    </row>
    <row r="114" spans="1:12" x14ac:dyDescent="0.25">
      <c r="A114" s="65">
        <f t="shared" si="11"/>
        <v>109</v>
      </c>
      <c r="B114" s="46" t="s">
        <v>569</v>
      </c>
      <c r="C114" s="46">
        <v>362.9</v>
      </c>
      <c r="D114" s="46"/>
      <c r="E114" s="46"/>
      <c r="F114" s="46">
        <f t="shared" si="6"/>
        <v>362.9</v>
      </c>
      <c r="G114" s="45">
        <f t="shared" si="7"/>
        <v>6.6614809053945588E-3</v>
      </c>
      <c r="H114" s="43">
        <f t="shared" si="8"/>
        <v>28.520797422401532</v>
      </c>
      <c r="I114" s="43">
        <f t="shared" si="9"/>
        <v>6.2745754329283372</v>
      </c>
      <c r="J114" s="43">
        <v>8.4869917827526713</v>
      </c>
      <c r="K114" s="43">
        <v>1.0249431378210303</v>
      </c>
      <c r="L114" s="45">
        <f t="shared" si="10"/>
        <v>0.12209233335878637</v>
      </c>
    </row>
    <row r="115" spans="1:12" x14ac:dyDescent="0.25">
      <c r="A115" s="65">
        <f t="shared" si="11"/>
        <v>110</v>
      </c>
      <c r="B115" s="46" t="s">
        <v>570</v>
      </c>
      <c r="C115" s="46">
        <v>270.2</v>
      </c>
      <c r="D115" s="46"/>
      <c r="E115" s="46"/>
      <c r="F115" s="46">
        <f t="shared" si="6"/>
        <v>270.2</v>
      </c>
      <c r="G115" s="45">
        <f t="shared" si="7"/>
        <v>4.9598570973756126E-3</v>
      </c>
      <c r="H115" s="43">
        <f t="shared" si="8"/>
        <v>21.235380169558816</v>
      </c>
      <c r="I115" s="43">
        <f t="shared" si="9"/>
        <v>4.6717836373029398</v>
      </c>
      <c r="J115" s="43">
        <v>6.3190553312200946</v>
      </c>
      <c r="K115" s="43">
        <v>0.7631293354622275</v>
      </c>
      <c r="L115" s="45">
        <f t="shared" si="10"/>
        <v>0.12209233335878637</v>
      </c>
    </row>
    <row r="116" spans="1:12" x14ac:dyDescent="0.25">
      <c r="A116" s="65">
        <f t="shared" si="11"/>
        <v>111</v>
      </c>
      <c r="B116" s="46" t="s">
        <v>571</v>
      </c>
      <c r="C116" s="46">
        <v>1561.8</v>
      </c>
      <c r="D116" s="46"/>
      <c r="E116" s="46"/>
      <c r="F116" s="46">
        <f t="shared" si="6"/>
        <v>1561.8</v>
      </c>
      <c r="G116" s="45">
        <f t="shared" si="7"/>
        <v>2.8668781697561926E-2</v>
      </c>
      <c r="H116" s="43">
        <f t="shared" si="8"/>
        <v>122.7439553990265</v>
      </c>
      <c r="I116" s="43">
        <f t="shared" si="9"/>
        <v>27.003670187785833</v>
      </c>
      <c r="J116" s="43">
        <v>36.525168824202602</v>
      </c>
      <c r="K116" s="43">
        <v>4.4110118287376281</v>
      </c>
      <c r="L116" s="45">
        <f t="shared" si="10"/>
        <v>0.1220923333587864</v>
      </c>
    </row>
    <row r="117" spans="1:12" x14ac:dyDescent="0.25">
      <c r="A117" s="65">
        <f t="shared" si="11"/>
        <v>112</v>
      </c>
      <c r="B117" s="46" t="s">
        <v>573</v>
      </c>
      <c r="C117" s="46">
        <v>468.9</v>
      </c>
      <c r="D117" s="46"/>
      <c r="E117" s="46"/>
      <c r="F117" s="46">
        <f t="shared" si="6"/>
        <v>468.9</v>
      </c>
      <c r="G117" s="45">
        <f t="shared" si="7"/>
        <v>8.607242757066709E-3</v>
      </c>
      <c r="H117" s="43">
        <f t="shared" si="8"/>
        <v>36.851479502243258</v>
      </c>
      <c r="I117" s="43">
        <f t="shared" si="9"/>
        <v>8.1073254904935173</v>
      </c>
      <c r="J117" s="43">
        <v>10.965969817946345</v>
      </c>
      <c r="K117" s="43">
        <v>1.3243203012518077</v>
      </c>
      <c r="L117" s="45">
        <f t="shared" si="10"/>
        <v>0.12209233335878637</v>
      </c>
    </row>
    <row r="118" spans="1:12" x14ac:dyDescent="0.25">
      <c r="A118" s="65">
        <f t="shared" si="11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6"/>
        <v>1358.5</v>
      </c>
      <c r="G118" s="45">
        <f t="shared" si="7"/>
        <v>2.4936957316005811E-2</v>
      </c>
      <c r="H118" s="43">
        <f t="shared" si="8"/>
        <v>106.76633590061307</v>
      </c>
      <c r="I118" s="43">
        <f t="shared" si="9"/>
        <v>23.488593898134877</v>
      </c>
      <c r="J118" s="43">
        <v>31.770676045383038</v>
      </c>
      <c r="K118" s="43">
        <v>3.5800989845740916</v>
      </c>
      <c r="L118" s="45">
        <f t="shared" si="10"/>
        <v>0.12190335283673541</v>
      </c>
    </row>
    <row r="119" spans="1:12" x14ac:dyDescent="0.25">
      <c r="A119" s="65">
        <f t="shared" si="11"/>
        <v>114</v>
      </c>
      <c r="B119" s="46" t="s">
        <v>575</v>
      </c>
      <c r="C119" s="46">
        <v>1398.4</v>
      </c>
      <c r="D119" s="46"/>
      <c r="E119" s="46"/>
      <c r="F119" s="46">
        <f t="shared" si="6"/>
        <v>1398.4</v>
      </c>
      <c r="G119" s="45">
        <f t="shared" si="7"/>
        <v>2.5669371446965423E-2</v>
      </c>
      <c r="H119" s="43">
        <f t="shared" si="8"/>
        <v>109.90213038161011</v>
      </c>
      <c r="I119" s="43">
        <f t="shared" si="9"/>
        <v>24.178468683954225</v>
      </c>
      <c r="J119" s="43">
        <v>32.703800796366323</v>
      </c>
      <c r="K119" s="43">
        <v>3.9495191069962217</v>
      </c>
      <c r="L119" s="45">
        <f t="shared" si="10"/>
        <v>0.12209233335878639</v>
      </c>
    </row>
    <row r="120" spans="1:12" x14ac:dyDescent="0.25">
      <c r="A120" s="65">
        <f t="shared" si="11"/>
        <v>115</v>
      </c>
      <c r="B120" s="46" t="s">
        <v>576</v>
      </c>
      <c r="C120" s="46">
        <v>450.5</v>
      </c>
      <c r="D120" s="46">
        <v>29.8</v>
      </c>
      <c r="E120" s="46"/>
      <c r="F120" s="46">
        <f t="shared" si="6"/>
        <v>480.3</v>
      </c>
      <c r="G120" s="45">
        <f t="shared" si="7"/>
        <v>8.8165039373408836E-3</v>
      </c>
      <c r="H120" s="43">
        <f t="shared" si="8"/>
        <v>37.747420782528124</v>
      </c>
      <c r="I120" s="43">
        <f t="shared" si="9"/>
        <v>8.3044325721561876</v>
      </c>
      <c r="J120" s="43">
        <v>11.232576889655853</v>
      </c>
      <c r="K120" s="43">
        <v>1.2723529445808051</v>
      </c>
      <c r="L120" s="45">
        <f t="shared" si="10"/>
        <v>0.12191710012267534</v>
      </c>
    </row>
    <row r="121" spans="1:12" x14ac:dyDescent="0.25">
      <c r="A121" s="65">
        <f t="shared" si="11"/>
        <v>116</v>
      </c>
      <c r="B121" s="46" t="s">
        <v>577</v>
      </c>
      <c r="C121" s="46">
        <v>830.9</v>
      </c>
      <c r="D121" s="46">
        <v>89.8</v>
      </c>
      <c r="E121" s="46"/>
      <c r="F121" s="46">
        <f t="shared" si="6"/>
        <v>920.69999999999993</v>
      </c>
      <c r="G121" s="45">
        <f t="shared" si="7"/>
        <v>1.6900593743722155E-2</v>
      </c>
      <c r="H121" s="43">
        <f t="shared" si="8"/>
        <v>72.359047084059213</v>
      </c>
      <c r="I121" s="43">
        <f t="shared" si="9"/>
        <v>15.918990358493026</v>
      </c>
      <c r="J121" s="43">
        <v>21.532029028328427</v>
      </c>
      <c r="K121" s="43">
        <v>2.3467215574965392</v>
      </c>
      <c r="L121" s="45">
        <f t="shared" si="10"/>
        <v>0.12181686545929966</v>
      </c>
    </row>
    <row r="122" spans="1:12" x14ac:dyDescent="0.25">
      <c r="A122" s="65">
        <f t="shared" si="11"/>
        <v>117</v>
      </c>
      <c r="B122" s="46" t="s">
        <v>2016</v>
      </c>
      <c r="C122" s="46">
        <v>473.9</v>
      </c>
      <c r="D122" s="46"/>
      <c r="E122" s="46"/>
      <c r="F122" s="46">
        <f t="shared" si="6"/>
        <v>473.9</v>
      </c>
      <c r="G122" s="45">
        <f t="shared" si="7"/>
        <v>8.6990239764852071E-3</v>
      </c>
      <c r="H122" s="43">
        <f t="shared" si="8"/>
        <v>37.244436204122586</v>
      </c>
      <c r="I122" s="43">
        <f t="shared" si="9"/>
        <v>8.193775964906969</v>
      </c>
      <c r="J122" s="43">
        <v>11.082902744134724</v>
      </c>
      <c r="K122" s="43">
        <v>1.3384418655645804</v>
      </c>
      <c r="L122" s="45">
        <f t="shared" si="10"/>
        <v>0.12209233335878639</v>
      </c>
    </row>
    <row r="123" spans="1:12" x14ac:dyDescent="0.25">
      <c r="A123" s="65">
        <f t="shared" si="11"/>
        <v>118</v>
      </c>
      <c r="B123" s="46" t="s">
        <v>2017</v>
      </c>
      <c r="C123" s="46">
        <v>696.4</v>
      </c>
      <c r="D123" s="46">
        <v>43.5</v>
      </c>
      <c r="E123" s="46"/>
      <c r="F123" s="46">
        <f t="shared" si="6"/>
        <v>739.9</v>
      </c>
      <c r="G123" s="45">
        <f t="shared" si="7"/>
        <v>1.3581784849549281E-2</v>
      </c>
      <c r="H123" s="43">
        <f t="shared" si="8"/>
        <v>58.149732744102771</v>
      </c>
      <c r="I123" s="43">
        <f t="shared" si="9"/>
        <v>12.792941203702609</v>
      </c>
      <c r="J123" s="43">
        <v>17.303734417356576</v>
      </c>
      <c r="K123" s="43">
        <v>1.9668514774829577</v>
      </c>
      <c r="L123" s="45">
        <f t="shared" si="10"/>
        <v>0.12192628712345577</v>
      </c>
    </row>
    <row r="124" spans="1:12" x14ac:dyDescent="0.25">
      <c r="A124" s="65">
        <f t="shared" si="11"/>
        <v>119</v>
      </c>
      <c r="B124" s="46" t="s">
        <v>2018</v>
      </c>
      <c r="C124" s="46">
        <v>360</v>
      </c>
      <c r="D124" s="46"/>
      <c r="E124" s="46"/>
      <c r="F124" s="46">
        <f t="shared" si="6"/>
        <v>360</v>
      </c>
      <c r="G124" s="45">
        <f t="shared" si="7"/>
        <v>6.6082477981318308E-3</v>
      </c>
      <c r="H124" s="43">
        <f t="shared" si="8"/>
        <v>28.292882535311527</v>
      </c>
      <c r="I124" s="43">
        <f t="shared" si="9"/>
        <v>6.2244341577685356</v>
      </c>
      <c r="J124" s="43">
        <v>8.4191706855634116</v>
      </c>
      <c r="K124" s="43">
        <v>1.0167526305196222</v>
      </c>
      <c r="L124" s="45">
        <f t="shared" si="10"/>
        <v>0.12209233335878637</v>
      </c>
    </row>
    <row r="125" spans="1:12" x14ac:dyDescent="0.25">
      <c r="A125" s="65">
        <f t="shared" si="11"/>
        <v>120</v>
      </c>
      <c r="B125" s="46" t="s">
        <v>2019</v>
      </c>
      <c r="C125" s="46">
        <v>821.7</v>
      </c>
      <c r="D125" s="46"/>
      <c r="E125" s="46"/>
      <c r="F125" s="46">
        <f t="shared" si="6"/>
        <v>821.7</v>
      </c>
      <c r="G125" s="45">
        <f t="shared" si="7"/>
        <v>1.5083325599235904E-2</v>
      </c>
      <c r="H125" s="43">
        <f t="shared" si="8"/>
        <v>64.578504386848564</v>
      </c>
      <c r="I125" s="43">
        <f t="shared" si="9"/>
        <v>14.207270965106684</v>
      </c>
      <c r="J125" s="43">
        <v>19.216757089798485</v>
      </c>
      <c r="K125" s="43">
        <v>2.3207378791610376</v>
      </c>
      <c r="L125" s="45">
        <f t="shared" si="10"/>
        <v>0.1220923333587864</v>
      </c>
    </row>
    <row r="126" spans="1:12" x14ac:dyDescent="0.25">
      <c r="A126" s="65">
        <f t="shared" si="11"/>
        <v>121</v>
      </c>
      <c r="B126" s="46" t="s">
        <v>2020</v>
      </c>
      <c r="C126" s="46">
        <v>834.7</v>
      </c>
      <c r="D126" s="46"/>
      <c r="E126" s="46"/>
      <c r="F126" s="46">
        <f t="shared" si="6"/>
        <v>834.7</v>
      </c>
      <c r="G126" s="45">
        <f t="shared" si="7"/>
        <v>1.5321956769723998E-2</v>
      </c>
      <c r="H126" s="43">
        <f t="shared" si="8"/>
        <v>65.600191811734803</v>
      </c>
      <c r="I126" s="43">
        <f t="shared" si="9"/>
        <v>14.432042198581657</v>
      </c>
      <c r="J126" s="43">
        <v>19.520782697888279</v>
      </c>
      <c r="K126" s="43">
        <v>2.3574539463742461</v>
      </c>
      <c r="L126" s="45">
        <f t="shared" si="10"/>
        <v>0.12209233335878637</v>
      </c>
    </row>
    <row r="127" spans="1:12" x14ac:dyDescent="0.25">
      <c r="A127" s="65">
        <f t="shared" si="11"/>
        <v>122</v>
      </c>
      <c r="B127" s="46" t="s">
        <v>2021</v>
      </c>
      <c r="C127" s="46">
        <v>321.8</v>
      </c>
      <c r="D127" s="46"/>
      <c r="E127" s="46"/>
      <c r="F127" s="46">
        <f t="shared" si="6"/>
        <v>321.8</v>
      </c>
      <c r="G127" s="45">
        <f t="shared" si="7"/>
        <v>5.9070392817745085E-3</v>
      </c>
      <c r="H127" s="43">
        <f t="shared" si="8"/>
        <v>25.290693332953467</v>
      </c>
      <c r="I127" s="43">
        <f t="shared" si="9"/>
        <v>5.563952533249763</v>
      </c>
      <c r="J127" s="43">
        <v>7.5258031294841832</v>
      </c>
      <c r="K127" s="43">
        <v>0.90886387917003997</v>
      </c>
      <c r="L127" s="45">
        <f t="shared" si="10"/>
        <v>0.12209233335878636</v>
      </c>
    </row>
    <row r="128" spans="1:12" x14ac:dyDescent="0.25">
      <c r="A128" s="65">
        <f t="shared" si="11"/>
        <v>123</v>
      </c>
      <c r="B128" s="46" t="s">
        <v>2022</v>
      </c>
      <c r="C128" s="46">
        <v>427</v>
      </c>
      <c r="D128" s="46"/>
      <c r="E128" s="46"/>
      <c r="F128" s="46">
        <f t="shared" si="6"/>
        <v>427</v>
      </c>
      <c r="G128" s="45">
        <f t="shared" si="7"/>
        <v>7.8381161383396999E-3</v>
      </c>
      <c r="H128" s="43">
        <f t="shared" si="8"/>
        <v>33.558502340494506</v>
      </c>
      <c r="I128" s="43">
        <f t="shared" si="9"/>
        <v>7.3828705149087916</v>
      </c>
      <c r="J128" s="43">
        <v>9.9860718964877133</v>
      </c>
      <c r="K128" s="43">
        <v>1.2059815923107742</v>
      </c>
      <c r="L128" s="45">
        <f t="shared" si="10"/>
        <v>0.1220923333587864</v>
      </c>
    </row>
    <row r="129" spans="1:12" x14ac:dyDescent="0.25">
      <c r="A129" s="65">
        <f t="shared" si="11"/>
        <v>124</v>
      </c>
      <c r="B129" s="46" t="s">
        <v>2023</v>
      </c>
      <c r="C129" s="46">
        <v>546.1</v>
      </c>
      <c r="D129" s="46"/>
      <c r="E129" s="46"/>
      <c r="F129" s="46">
        <f t="shared" ref="F129:F309" si="12">C129+D129+E129</f>
        <v>546.1</v>
      </c>
      <c r="G129" s="45">
        <f t="shared" si="7"/>
        <v>1.0024344784888313E-2</v>
      </c>
      <c r="H129" s="43">
        <f t="shared" si="8"/>
        <v>42.918730979260069</v>
      </c>
      <c r="I129" s="43">
        <f t="shared" ref="I129:I190" si="13">H129*0.22</f>
        <v>9.4421208154372156</v>
      </c>
      <c r="J129" s="43">
        <v>12.771414198294941</v>
      </c>
      <c r="K129" s="43">
        <v>1.542357254241016</v>
      </c>
      <c r="L129" s="45">
        <f t="shared" si="10"/>
        <v>0.12209233335878635</v>
      </c>
    </row>
    <row r="130" spans="1:12" x14ac:dyDescent="0.25">
      <c r="A130" s="65">
        <f t="shared" si="11"/>
        <v>125</v>
      </c>
      <c r="B130" s="46" t="s">
        <v>2024</v>
      </c>
      <c r="C130" s="46">
        <v>912.32</v>
      </c>
      <c r="D130" s="46">
        <v>50</v>
      </c>
      <c r="E130" s="46"/>
      <c r="F130" s="46">
        <f t="shared" si="12"/>
        <v>962.32</v>
      </c>
      <c r="G130" s="45">
        <f t="shared" si="7"/>
        <v>1.7664580614161731E-2</v>
      </c>
      <c r="H130" s="43">
        <f t="shared" si="8"/>
        <v>75.630018670502736</v>
      </c>
      <c r="I130" s="43">
        <f t="shared" si="13"/>
        <v>16.638604107510602</v>
      </c>
      <c r="J130" s="43">
        <v>22.505378705920506</v>
      </c>
      <c r="K130" s="43">
        <v>2.5766771107657269</v>
      </c>
      <c r="L130" s="45">
        <f t="shared" si="10"/>
        <v>0.12194558836426507</v>
      </c>
    </row>
    <row r="131" spans="1:12" x14ac:dyDescent="0.25">
      <c r="A131" s="65">
        <f t="shared" si="11"/>
        <v>126</v>
      </c>
      <c r="B131" s="46" t="s">
        <v>2025</v>
      </c>
      <c r="C131" s="46">
        <v>1925.1</v>
      </c>
      <c r="D131" s="46"/>
      <c r="E131" s="46"/>
      <c r="F131" s="46">
        <f t="shared" si="12"/>
        <v>1925.1</v>
      </c>
      <c r="G131" s="45">
        <f t="shared" si="7"/>
        <v>3.5337605100509963E-2</v>
      </c>
      <c r="H131" s="43">
        <f t="shared" si="8"/>
        <v>151.29618935757838</v>
      </c>
      <c r="I131" s="43">
        <f t="shared" si="13"/>
        <v>33.285161658667242</v>
      </c>
      <c r="J131" s="43">
        <v>45.021515241050345</v>
      </c>
      <c r="K131" s="43">
        <v>5.4370846917036806</v>
      </c>
      <c r="L131" s="45">
        <f t="shared" ref="L131:L194" si="14">(H131+I131+J131+K131)/F131</f>
        <v>0.12209233335878639</v>
      </c>
    </row>
    <row r="132" spans="1:12" x14ac:dyDescent="0.25">
      <c r="A132" s="65">
        <f t="shared" ref="A132:A195" si="15">A131+1</f>
        <v>127</v>
      </c>
      <c r="B132" s="46" t="s">
        <v>2026</v>
      </c>
      <c r="C132" s="46">
        <v>770.9</v>
      </c>
      <c r="D132" s="46"/>
      <c r="E132" s="46"/>
      <c r="F132" s="46">
        <f t="shared" si="12"/>
        <v>770.9</v>
      </c>
      <c r="G132" s="45">
        <f t="shared" si="7"/>
        <v>1.4150828409943967E-2</v>
      </c>
      <c r="H132" s="43">
        <f t="shared" si="8"/>
        <v>60.586064295754596</v>
      </c>
      <c r="I132" s="43">
        <f t="shared" si="13"/>
        <v>13.328934145066011</v>
      </c>
      <c r="J132" s="43">
        <v>18.028718559724538</v>
      </c>
      <c r="K132" s="43">
        <v>2.1772627857432689</v>
      </c>
      <c r="L132" s="45">
        <f t="shared" si="14"/>
        <v>0.12209233335878637</v>
      </c>
    </row>
    <row r="133" spans="1:12" x14ac:dyDescent="0.25">
      <c r="A133" s="65">
        <f t="shared" si="15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12"/>
        <v>1506.7</v>
      </c>
      <c r="G133" s="45">
        <f t="shared" si="7"/>
        <v>2.7657352659570082E-2</v>
      </c>
      <c r="H133" s="43">
        <f t="shared" si="8"/>
        <v>118.41357254431632</v>
      </c>
      <c r="I133" s="43">
        <f t="shared" si="13"/>
        <v>26.050985959749593</v>
      </c>
      <c r="J133" s="43">
        <v>35.23656797760664</v>
      </c>
      <c r="K133" s="43">
        <v>4.1285805424821769</v>
      </c>
      <c r="L133" s="45">
        <f t="shared" si="14"/>
        <v>0.1220081681981514</v>
      </c>
    </row>
    <row r="134" spans="1:12" x14ac:dyDescent="0.25">
      <c r="A134" s="65">
        <f t="shared" si="15"/>
        <v>129</v>
      </c>
      <c r="B134" s="46" t="s">
        <v>2028</v>
      </c>
      <c r="C134" s="46">
        <v>583.6</v>
      </c>
      <c r="D134" s="46"/>
      <c r="E134" s="46"/>
      <c r="F134" s="46">
        <f t="shared" si="12"/>
        <v>583.6</v>
      </c>
      <c r="G134" s="45">
        <f t="shared" si="7"/>
        <v>1.0712703930527047E-2</v>
      </c>
      <c r="H134" s="43">
        <f t="shared" si="8"/>
        <v>45.86590624335502</v>
      </c>
      <c r="I134" s="43">
        <f t="shared" si="13"/>
        <v>10.090499373538105</v>
      </c>
      <c r="J134" s="43">
        <v>13.648411144707799</v>
      </c>
      <c r="K134" s="43">
        <v>1.6482689865868099</v>
      </c>
      <c r="L134" s="45">
        <f t="shared" si="14"/>
        <v>0.12209233335878637</v>
      </c>
    </row>
    <row r="135" spans="1:12" x14ac:dyDescent="0.25">
      <c r="A135" s="65">
        <f t="shared" si="15"/>
        <v>130</v>
      </c>
      <c r="B135" s="46" t="s">
        <v>2029</v>
      </c>
      <c r="C135" s="46">
        <v>399.2</v>
      </c>
      <c r="D135" s="46"/>
      <c r="E135" s="46"/>
      <c r="F135" s="46">
        <f t="shared" si="12"/>
        <v>399.2</v>
      </c>
      <c r="G135" s="45">
        <f t="shared" ref="G135:G198" si="16">5/$F$379*F135</f>
        <v>7.3278125583728518E-3</v>
      </c>
      <c r="H135" s="43">
        <f t="shared" ref="H135:H198" si="17">G135*4281.45</f>
        <v>31.373663078045446</v>
      </c>
      <c r="I135" s="43">
        <f t="shared" si="13"/>
        <v>6.9022058771699983</v>
      </c>
      <c r="J135" s="43">
        <v>9.3359248268803174</v>
      </c>
      <c r="K135" s="43">
        <v>1.1274656947317589</v>
      </c>
      <c r="L135" s="45">
        <f t="shared" si="14"/>
        <v>0.12209233335878637</v>
      </c>
    </row>
    <row r="136" spans="1:12" x14ac:dyDescent="0.25">
      <c r="A136" s="65">
        <f t="shared" si="15"/>
        <v>131</v>
      </c>
      <c r="B136" s="46" t="s">
        <v>2030</v>
      </c>
      <c r="C136" s="46">
        <v>408.5</v>
      </c>
      <c r="D136" s="46"/>
      <c r="E136" s="46">
        <v>16.100000000000001</v>
      </c>
      <c r="F136" s="46">
        <f t="shared" si="12"/>
        <v>424.6</v>
      </c>
      <c r="G136" s="45">
        <f t="shared" si="16"/>
        <v>7.7940611530188204E-3</v>
      </c>
      <c r="H136" s="43">
        <f t="shared" si="17"/>
        <v>33.36988312359243</v>
      </c>
      <c r="I136" s="43">
        <f t="shared" si="13"/>
        <v>7.3413742871903347</v>
      </c>
      <c r="J136" s="43">
        <v>9.9299440919172923</v>
      </c>
      <c r="K136" s="43">
        <v>1.1537318043535156</v>
      </c>
      <c r="L136" s="45">
        <f t="shared" si="14"/>
        <v>0.12198524094925475</v>
      </c>
    </row>
    <row r="137" spans="1:12" x14ac:dyDescent="0.25">
      <c r="A137" s="65">
        <f t="shared" si="15"/>
        <v>132</v>
      </c>
      <c r="B137" s="46" t="s">
        <v>2031</v>
      </c>
      <c r="C137" s="46">
        <v>744</v>
      </c>
      <c r="D137" s="46"/>
      <c r="E137" s="46">
        <v>108.9</v>
      </c>
      <c r="F137" s="46">
        <f t="shared" si="12"/>
        <v>852.9</v>
      </c>
      <c r="G137" s="45">
        <f t="shared" si="16"/>
        <v>1.5656040408407328E-2</v>
      </c>
      <c r="H137" s="43">
        <f t="shared" si="17"/>
        <v>67.030554206575559</v>
      </c>
      <c r="I137" s="43">
        <f t="shared" si="13"/>
        <v>14.746721925446623</v>
      </c>
      <c r="J137" s="43">
        <v>19.94641854921398</v>
      </c>
      <c r="K137" s="43">
        <v>2.1012887697405529</v>
      </c>
      <c r="L137" s="45">
        <f t="shared" si="14"/>
        <v>0.12173171937035611</v>
      </c>
    </row>
    <row r="138" spans="1:12" x14ac:dyDescent="0.25">
      <c r="A138" s="65">
        <f t="shared" si="15"/>
        <v>133</v>
      </c>
      <c r="B138" s="46" t="s">
        <v>2032</v>
      </c>
      <c r="C138" s="46">
        <v>226.1</v>
      </c>
      <c r="D138" s="46"/>
      <c r="E138" s="46"/>
      <c r="F138" s="46">
        <f t="shared" si="12"/>
        <v>226.1</v>
      </c>
      <c r="G138" s="45">
        <f t="shared" si="16"/>
        <v>4.1503467421044639E-3</v>
      </c>
      <c r="H138" s="43">
        <f t="shared" si="17"/>
        <v>17.769502058983157</v>
      </c>
      <c r="I138" s="43">
        <f t="shared" si="13"/>
        <v>3.9092904529762946</v>
      </c>
      <c r="J138" s="43">
        <v>5.2877069222385753</v>
      </c>
      <c r="K138" s="43">
        <v>0.63857713822357387</v>
      </c>
      <c r="L138" s="45">
        <f t="shared" si="14"/>
        <v>0.12209233335878639</v>
      </c>
    </row>
    <row r="139" spans="1:12" x14ac:dyDescent="0.25">
      <c r="A139" s="65">
        <f t="shared" si="15"/>
        <v>134</v>
      </c>
      <c r="B139" s="46" t="s">
        <v>2033</v>
      </c>
      <c r="C139" s="46">
        <v>481.6</v>
      </c>
      <c r="D139" s="46">
        <v>222</v>
      </c>
      <c r="E139" s="46"/>
      <c r="F139" s="46">
        <f t="shared" si="12"/>
        <v>703.6</v>
      </c>
      <c r="G139" s="45">
        <f t="shared" si="16"/>
        <v>1.2915453196570989E-2</v>
      </c>
      <c r="H139" s="43">
        <f t="shared" si="17"/>
        <v>55.29686708845886</v>
      </c>
      <c r="I139" s="43">
        <f t="shared" si="13"/>
        <v>12.165310759460949</v>
      </c>
      <c r="J139" s="43">
        <v>16.454801373228936</v>
      </c>
      <c r="K139" s="43">
        <v>1.3601890746062502</v>
      </c>
      <c r="L139" s="45">
        <f t="shared" si="14"/>
        <v>0.12120120565058981</v>
      </c>
    </row>
    <row r="140" spans="1:12" x14ac:dyDescent="0.25">
      <c r="A140" s="65">
        <f t="shared" si="15"/>
        <v>135</v>
      </c>
      <c r="B140" s="46" t="s">
        <v>2034</v>
      </c>
      <c r="C140" s="46">
        <v>280.5</v>
      </c>
      <c r="D140" s="46">
        <v>98.9</v>
      </c>
      <c r="E140" s="46"/>
      <c r="F140" s="46">
        <f t="shared" si="12"/>
        <v>379.4</v>
      </c>
      <c r="G140" s="45">
        <f t="shared" si="16"/>
        <v>6.964358929475601E-3</v>
      </c>
      <c r="H140" s="43">
        <f t="shared" si="17"/>
        <v>29.817554538603311</v>
      </c>
      <c r="I140" s="43">
        <f t="shared" si="13"/>
        <v>6.5598619984927282</v>
      </c>
      <c r="J140" s="43">
        <v>8.8728704391743296</v>
      </c>
      <c r="K140" s="43">
        <v>0.79221975794653887</v>
      </c>
      <c r="L140" s="45">
        <f t="shared" si="14"/>
        <v>0.12135610631053481</v>
      </c>
    </row>
    <row r="141" spans="1:12" x14ac:dyDescent="0.25">
      <c r="A141" s="65">
        <f t="shared" si="15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12"/>
        <v>234.6</v>
      </c>
      <c r="G141" s="45">
        <f t="shared" si="16"/>
        <v>4.3063748151159096E-3</v>
      </c>
      <c r="H141" s="43">
        <f t="shared" si="17"/>
        <v>18.437528452178011</v>
      </c>
      <c r="I141" s="43">
        <f t="shared" si="13"/>
        <v>4.056256259479162</v>
      </c>
      <c r="J141" s="43">
        <v>5.4864928967588238</v>
      </c>
      <c r="K141" s="43">
        <v>0.58350303740376097</v>
      </c>
      <c r="L141" s="45">
        <f t="shared" si="14"/>
        <v>0.12175524571960682</v>
      </c>
    </row>
    <row r="142" spans="1:12" x14ac:dyDescent="0.25">
      <c r="A142" s="65">
        <f t="shared" si="15"/>
        <v>137</v>
      </c>
      <c r="B142" s="46" t="s">
        <v>2036</v>
      </c>
      <c r="C142" s="46">
        <v>230.6</v>
      </c>
      <c r="D142" s="46"/>
      <c r="E142" s="46"/>
      <c r="F142" s="46">
        <f t="shared" si="12"/>
        <v>230.6</v>
      </c>
      <c r="G142" s="45">
        <f t="shared" si="16"/>
        <v>4.232949839581111E-3</v>
      </c>
      <c r="H142" s="43">
        <f t="shared" si="17"/>
        <v>18.123163090674545</v>
      </c>
      <c r="I142" s="43">
        <f t="shared" si="13"/>
        <v>3.9870958799484</v>
      </c>
      <c r="J142" s="43">
        <v>5.3929465558081189</v>
      </c>
      <c r="K142" s="43">
        <v>0.65128654610506898</v>
      </c>
      <c r="L142" s="45">
        <f t="shared" si="14"/>
        <v>0.12209233335878636</v>
      </c>
    </row>
    <row r="143" spans="1:12" x14ac:dyDescent="0.25">
      <c r="A143" s="65">
        <f t="shared" si="15"/>
        <v>138</v>
      </c>
      <c r="B143" s="46" t="s">
        <v>2037</v>
      </c>
      <c r="C143" s="46">
        <v>305.60000000000002</v>
      </c>
      <c r="D143" s="46"/>
      <c r="E143" s="46">
        <v>165.3</v>
      </c>
      <c r="F143" s="46">
        <f t="shared" si="12"/>
        <v>470.90000000000003</v>
      </c>
      <c r="G143" s="45">
        <f t="shared" si="16"/>
        <v>8.6439552448341096E-3</v>
      </c>
      <c r="H143" s="43">
        <f t="shared" si="17"/>
        <v>37.008662182994996</v>
      </c>
      <c r="I143" s="43">
        <f t="shared" si="13"/>
        <v>8.1419056802588994</v>
      </c>
      <c r="J143" s="43">
        <v>11.012742988421696</v>
      </c>
      <c r="K143" s="43">
        <v>0.86311001079665717</v>
      </c>
      <c r="L143" s="45">
        <f t="shared" si="14"/>
        <v>0.12110091497658154</v>
      </c>
    </row>
    <row r="144" spans="1:12" x14ac:dyDescent="0.25">
      <c r="A144" s="65">
        <f t="shared" si="15"/>
        <v>139</v>
      </c>
      <c r="B144" s="46" t="s">
        <v>2038</v>
      </c>
      <c r="C144" s="67">
        <v>2174.8000000000002</v>
      </c>
      <c r="D144" s="46"/>
      <c r="E144" s="46">
        <v>163.69999999999999</v>
      </c>
      <c r="F144" s="46">
        <f t="shared" si="12"/>
        <v>2338.5</v>
      </c>
      <c r="G144" s="45">
        <f t="shared" si="16"/>
        <v>4.2926076322031347E-2</v>
      </c>
      <c r="H144" s="43">
        <f t="shared" si="17"/>
        <v>183.78584946896109</v>
      </c>
      <c r="I144" s="43">
        <f t="shared" si="13"/>
        <v>40.432886883171442</v>
      </c>
      <c r="J144" s="43">
        <v>54.689529578305667</v>
      </c>
      <c r="K144" s="43">
        <v>6.1423156134835404</v>
      </c>
      <c r="L144" s="45">
        <f t="shared" si="14"/>
        <v>0.12189462541968005</v>
      </c>
    </row>
    <row r="145" spans="1:12" x14ac:dyDescent="0.25">
      <c r="A145" s="65">
        <f t="shared" si="15"/>
        <v>140</v>
      </c>
      <c r="B145" s="46" t="s">
        <v>2039</v>
      </c>
      <c r="C145" s="67">
        <v>308.60000000000002</v>
      </c>
      <c r="D145" s="46"/>
      <c r="E145" s="46"/>
      <c r="F145" s="46">
        <f t="shared" si="12"/>
        <v>308.60000000000002</v>
      </c>
      <c r="G145" s="45">
        <f t="shared" si="16"/>
        <v>5.6647368625096749E-3</v>
      </c>
      <c r="H145" s="43">
        <f t="shared" si="17"/>
        <v>24.253287639992045</v>
      </c>
      <c r="I145" s="43">
        <f t="shared" si="13"/>
        <v>5.3357232807982502</v>
      </c>
      <c r="J145" s="43">
        <v>7.217100204346858</v>
      </c>
      <c r="K145" s="43">
        <v>0.87158294938432046</v>
      </c>
      <c r="L145" s="45">
        <f t="shared" si="14"/>
        <v>0.12209233335878635</v>
      </c>
    </row>
    <row r="146" spans="1:12" x14ac:dyDescent="0.25">
      <c r="A146" s="65">
        <f t="shared" si="15"/>
        <v>141</v>
      </c>
      <c r="B146" s="46" t="s">
        <v>2040</v>
      </c>
      <c r="C146" s="46">
        <v>441.9</v>
      </c>
      <c r="D146" s="46"/>
      <c r="E146" s="46"/>
      <c r="F146" s="46">
        <f t="shared" si="12"/>
        <v>441.9</v>
      </c>
      <c r="G146" s="45">
        <f t="shared" si="16"/>
        <v>8.1116241722068213E-3</v>
      </c>
      <c r="H146" s="43">
        <f t="shared" si="17"/>
        <v>34.729513312094895</v>
      </c>
      <c r="I146" s="43">
        <f t="shared" si="13"/>
        <v>7.6404929286608771</v>
      </c>
      <c r="J146" s="43">
        <v>10.334532016529087</v>
      </c>
      <c r="K146" s="43">
        <v>1.2480638539628361</v>
      </c>
      <c r="L146" s="45">
        <f t="shared" si="14"/>
        <v>0.12209233335878637</v>
      </c>
    </row>
    <row r="147" spans="1:12" x14ac:dyDescent="0.25">
      <c r="A147" s="65">
        <f t="shared" si="15"/>
        <v>142</v>
      </c>
      <c r="B147" s="46" t="s">
        <v>2041</v>
      </c>
      <c r="C147" s="46">
        <v>358</v>
      </c>
      <c r="D147" s="46"/>
      <c r="E147" s="46"/>
      <c r="F147" s="46">
        <f t="shared" si="12"/>
        <v>358</v>
      </c>
      <c r="G147" s="45">
        <f t="shared" si="16"/>
        <v>6.5715353103644319E-3</v>
      </c>
      <c r="H147" s="43">
        <f t="shared" si="17"/>
        <v>28.135699854559796</v>
      </c>
      <c r="I147" s="43">
        <f t="shared" si="13"/>
        <v>6.1898539680031552</v>
      </c>
      <c r="J147" s="43">
        <v>8.3723975150880587</v>
      </c>
      <c r="K147" s="43">
        <v>1.011104004794513</v>
      </c>
      <c r="L147" s="45">
        <f t="shared" si="14"/>
        <v>0.12209233335878637</v>
      </c>
    </row>
    <row r="148" spans="1:12" x14ac:dyDescent="0.25">
      <c r="A148" s="65">
        <f t="shared" si="15"/>
        <v>143</v>
      </c>
      <c r="B148" s="46" t="s">
        <v>2042</v>
      </c>
      <c r="C148" s="46">
        <v>438.7</v>
      </c>
      <c r="D148" s="46"/>
      <c r="E148" s="46"/>
      <c r="F148" s="46">
        <f t="shared" si="12"/>
        <v>438.7</v>
      </c>
      <c r="G148" s="45">
        <f t="shared" si="16"/>
        <v>8.0528841917789831E-3</v>
      </c>
      <c r="H148" s="43">
        <f t="shared" si="17"/>
        <v>34.478021022892122</v>
      </c>
      <c r="I148" s="43">
        <f t="shared" si="13"/>
        <v>7.585164625036267</v>
      </c>
      <c r="J148" s="43">
        <v>10.259694943768524</v>
      </c>
      <c r="K148" s="43">
        <v>1.239026052802662</v>
      </c>
      <c r="L148" s="45">
        <f t="shared" si="14"/>
        <v>0.12209233335878637</v>
      </c>
    </row>
    <row r="149" spans="1:12" x14ac:dyDescent="0.25">
      <c r="A149" s="65">
        <f t="shared" si="15"/>
        <v>144</v>
      </c>
      <c r="B149" s="46" t="s">
        <v>2043</v>
      </c>
      <c r="C149" s="46">
        <v>378.9</v>
      </c>
      <c r="D149" s="46"/>
      <c r="E149" s="46"/>
      <c r="F149" s="46">
        <f t="shared" si="12"/>
        <v>378.9</v>
      </c>
      <c r="G149" s="45">
        <f t="shared" si="16"/>
        <v>6.9551808075337517E-3</v>
      </c>
      <c r="H149" s="43">
        <f t="shared" si="17"/>
        <v>29.778258868415381</v>
      </c>
      <c r="I149" s="43">
        <f t="shared" si="13"/>
        <v>6.5512169510513836</v>
      </c>
      <c r="J149" s="43">
        <v>8.8611771465554909</v>
      </c>
      <c r="K149" s="43">
        <v>1.0701321436219022</v>
      </c>
      <c r="L149" s="45">
        <f t="shared" si="14"/>
        <v>0.12209233335878639</v>
      </c>
    </row>
    <row r="150" spans="1:12" x14ac:dyDescent="0.25">
      <c r="A150" s="65">
        <f t="shared" si="15"/>
        <v>145</v>
      </c>
      <c r="B150" s="46" t="s">
        <v>2044</v>
      </c>
      <c r="C150" s="46">
        <v>243.9</v>
      </c>
      <c r="D150" s="46">
        <v>16.2</v>
      </c>
      <c r="E150" s="46">
        <v>35.6</v>
      </c>
      <c r="F150" s="46">
        <f t="shared" si="12"/>
        <v>295.70000000000005</v>
      </c>
      <c r="G150" s="45">
        <f t="shared" si="16"/>
        <v>5.4279413164099516E-3</v>
      </c>
      <c r="H150" s="43">
        <f t="shared" si="17"/>
        <v>23.239459349143385</v>
      </c>
      <c r="I150" s="43">
        <f t="shared" si="13"/>
        <v>5.1126810568115451</v>
      </c>
      <c r="J150" s="43">
        <v>6.9154132547808373</v>
      </c>
      <c r="K150" s="43">
        <v>0.6888499071770442</v>
      </c>
      <c r="L150" s="45">
        <f t="shared" si="14"/>
        <v>0.12159757716575181</v>
      </c>
    </row>
    <row r="151" spans="1:12" x14ac:dyDescent="0.25">
      <c r="A151" s="65">
        <f t="shared" si="15"/>
        <v>146</v>
      </c>
      <c r="B151" s="46" t="s">
        <v>2045</v>
      </c>
      <c r="C151" s="46">
        <v>699.2</v>
      </c>
      <c r="D151" s="46"/>
      <c r="E151" s="46"/>
      <c r="F151" s="46">
        <f t="shared" si="12"/>
        <v>699.2</v>
      </c>
      <c r="G151" s="45">
        <f t="shared" si="16"/>
        <v>1.2834685723482711E-2</v>
      </c>
      <c r="H151" s="43">
        <f t="shared" si="17"/>
        <v>54.951065190805053</v>
      </c>
      <c r="I151" s="43">
        <f t="shared" si="13"/>
        <v>12.089234341977113</v>
      </c>
      <c r="J151" s="43">
        <v>16.351900398183162</v>
      </c>
      <c r="K151" s="43">
        <v>1.9747595534981108</v>
      </c>
      <c r="L151" s="45">
        <f t="shared" si="14"/>
        <v>0.12209233335878639</v>
      </c>
    </row>
    <row r="152" spans="1:12" x14ac:dyDescent="0.25">
      <c r="A152" s="65">
        <f t="shared" si="15"/>
        <v>147</v>
      </c>
      <c r="B152" s="46" t="s">
        <v>2046</v>
      </c>
      <c r="C152" s="46">
        <v>765.5</v>
      </c>
      <c r="D152" s="46"/>
      <c r="E152" s="46"/>
      <c r="F152" s="46">
        <f t="shared" si="12"/>
        <v>765.5</v>
      </c>
      <c r="G152" s="45">
        <f t="shared" si="16"/>
        <v>1.405170469297199E-2</v>
      </c>
      <c r="H152" s="43">
        <f t="shared" si="17"/>
        <v>60.161671057724924</v>
      </c>
      <c r="I152" s="43">
        <f t="shared" si="13"/>
        <v>13.235567632699484</v>
      </c>
      <c r="J152" s="43">
        <v>17.902430999441087</v>
      </c>
      <c r="K152" s="43">
        <v>2.1620114962854742</v>
      </c>
      <c r="L152" s="45">
        <f t="shared" si="14"/>
        <v>0.12209233335878636</v>
      </c>
    </row>
    <row r="153" spans="1:12" x14ac:dyDescent="0.25">
      <c r="A153" s="65">
        <f t="shared" si="15"/>
        <v>148</v>
      </c>
      <c r="B153" s="46" t="s">
        <v>2047</v>
      </c>
      <c r="C153" s="46">
        <v>774.85</v>
      </c>
      <c r="D153" s="46">
        <v>31.4</v>
      </c>
      <c r="E153" s="46"/>
      <c r="F153" s="46">
        <f t="shared" si="12"/>
        <v>806.25</v>
      </c>
      <c r="G153" s="45">
        <f t="shared" si="16"/>
        <v>1.4799721631232745E-2</v>
      </c>
      <c r="H153" s="43">
        <f t="shared" si="17"/>
        <v>63.364268178041435</v>
      </c>
      <c r="I153" s="43">
        <f t="shared" si="13"/>
        <v>13.940138999169116</v>
      </c>
      <c r="J153" s="43">
        <v>18.85543434787639</v>
      </c>
      <c r="K153" s="43">
        <v>2.1884188215503588</v>
      </c>
      <c r="L153" s="45">
        <f t="shared" si="14"/>
        <v>0.12198233841443384</v>
      </c>
    </row>
    <row r="154" spans="1:12" x14ac:dyDescent="0.25">
      <c r="A154" s="65">
        <f t="shared" si="15"/>
        <v>149</v>
      </c>
      <c r="B154" s="46" t="s">
        <v>2048</v>
      </c>
      <c r="C154" s="46">
        <v>506.14</v>
      </c>
      <c r="D154" s="46">
        <v>17.100000000000001</v>
      </c>
      <c r="E154" s="46"/>
      <c r="F154" s="46">
        <f t="shared" si="12"/>
        <v>523.24</v>
      </c>
      <c r="G154" s="45">
        <f t="shared" si="16"/>
        <v>9.6047210497069418E-3</v>
      </c>
      <c r="H154" s="43">
        <f t="shared" si="17"/>
        <v>41.122132938267782</v>
      </c>
      <c r="I154" s="43">
        <f t="shared" si="13"/>
        <v>9.0468692464189129</v>
      </c>
      <c r="J154" s="43">
        <v>12.236796859761665</v>
      </c>
      <c r="K154" s="43">
        <v>1.4294977122533377</v>
      </c>
      <c r="L154" s="45">
        <f t="shared" si="14"/>
        <v>0.12200003202488666</v>
      </c>
    </row>
    <row r="155" spans="1:12" x14ac:dyDescent="0.25">
      <c r="A155" s="65">
        <f t="shared" si="15"/>
        <v>150</v>
      </c>
      <c r="B155" s="46" t="s">
        <v>2049</v>
      </c>
      <c r="C155" s="46">
        <v>574.20000000000005</v>
      </c>
      <c r="D155" s="46"/>
      <c r="E155" s="46"/>
      <c r="F155" s="46">
        <f t="shared" si="12"/>
        <v>574.20000000000005</v>
      </c>
      <c r="G155" s="45">
        <f t="shared" si="16"/>
        <v>1.0540155238020271E-2</v>
      </c>
      <c r="H155" s="43">
        <f t="shared" si="17"/>
        <v>45.127147643821885</v>
      </c>
      <c r="I155" s="43">
        <f t="shared" si="13"/>
        <v>9.9279724816408148</v>
      </c>
      <c r="J155" s="43">
        <v>13.428577243473644</v>
      </c>
      <c r="K155" s="43">
        <v>1.6217204456787975</v>
      </c>
      <c r="L155" s="45">
        <f t="shared" si="14"/>
        <v>0.12209233335878639</v>
      </c>
    </row>
    <row r="156" spans="1:12" x14ac:dyDescent="0.25">
      <c r="A156" s="65">
        <f t="shared" si="15"/>
        <v>151</v>
      </c>
      <c r="B156" s="46" t="s">
        <v>2050</v>
      </c>
      <c r="C156" s="46">
        <v>265.10000000000002</v>
      </c>
      <c r="D156" s="46"/>
      <c r="E156" s="46"/>
      <c r="F156" s="46">
        <f t="shared" si="12"/>
        <v>265.10000000000002</v>
      </c>
      <c r="G156" s="45">
        <f t="shared" si="16"/>
        <v>4.8662402535687458E-3</v>
      </c>
      <c r="H156" s="43">
        <f t="shared" si="17"/>
        <v>20.834564333641907</v>
      </c>
      <c r="I156" s="43">
        <f t="shared" si="13"/>
        <v>4.58360415340122</v>
      </c>
      <c r="J156" s="43">
        <v>6.1997837465079462</v>
      </c>
      <c r="K156" s="43">
        <v>0.74872533986319967</v>
      </c>
      <c r="L156" s="45">
        <f t="shared" si="14"/>
        <v>0.12209233335878637</v>
      </c>
    </row>
    <row r="157" spans="1:12" ht="15" customHeight="1" x14ac:dyDescent="0.25">
      <c r="A157" s="65">
        <f t="shared" si="15"/>
        <v>152</v>
      </c>
      <c r="B157" s="46" t="s">
        <v>2051</v>
      </c>
      <c r="C157" s="46">
        <v>733.7</v>
      </c>
      <c r="D157" s="46"/>
      <c r="E157" s="46"/>
      <c r="F157" s="46">
        <f t="shared" si="12"/>
        <v>733.7</v>
      </c>
      <c r="G157" s="45">
        <f t="shared" si="16"/>
        <v>1.3467976137470345E-2</v>
      </c>
      <c r="H157" s="43">
        <f t="shared" si="17"/>
        <v>57.662466433772408</v>
      </c>
      <c r="I157" s="43">
        <f t="shared" si="13"/>
        <v>12.68574261542993</v>
      </c>
      <c r="J157" s="43">
        <v>17.158737588882985</v>
      </c>
      <c r="K157" s="43">
        <v>2.0721983472562413</v>
      </c>
      <c r="L157" s="45">
        <f t="shared" si="14"/>
        <v>0.12209233335878637</v>
      </c>
    </row>
    <row r="158" spans="1:12" x14ac:dyDescent="0.25">
      <c r="A158" s="65">
        <f t="shared" si="15"/>
        <v>153</v>
      </c>
      <c r="B158" s="46" t="s">
        <v>2052</v>
      </c>
      <c r="C158" s="46">
        <v>560.1</v>
      </c>
      <c r="D158" s="46"/>
      <c r="E158" s="46"/>
      <c r="F158" s="46">
        <f t="shared" si="12"/>
        <v>560.1</v>
      </c>
      <c r="G158" s="45">
        <f t="shared" si="16"/>
        <v>1.0281332199260107E-2</v>
      </c>
      <c r="H158" s="43">
        <f t="shared" si="17"/>
        <v>44.019009744522187</v>
      </c>
      <c r="I158" s="43">
        <f t="shared" si="13"/>
        <v>9.6841821437948816</v>
      </c>
      <c r="J158" s="43">
        <v>13.098826391622408</v>
      </c>
      <c r="K158" s="43">
        <v>1.5818976343167788</v>
      </c>
      <c r="L158" s="45">
        <f t="shared" si="14"/>
        <v>0.12209233335878637</v>
      </c>
    </row>
    <row r="159" spans="1:12" x14ac:dyDescent="0.25">
      <c r="A159" s="65">
        <f t="shared" si="15"/>
        <v>154</v>
      </c>
      <c r="B159" s="46" t="s">
        <v>2053</v>
      </c>
      <c r="C159" s="46">
        <v>635.20000000000005</v>
      </c>
      <c r="D159" s="46">
        <v>38.700000000000003</v>
      </c>
      <c r="E159" s="46"/>
      <c r="F159" s="46">
        <f t="shared" si="12"/>
        <v>673.90000000000009</v>
      </c>
      <c r="G159" s="45">
        <f t="shared" si="16"/>
        <v>1.2370272753225114E-2</v>
      </c>
      <c r="H159" s="43">
        <f t="shared" si="17"/>
        <v>52.962704279295664</v>
      </c>
      <c r="I159" s="43">
        <f t="shared" si="13"/>
        <v>11.651794941445047</v>
      </c>
      <c r="J159" s="43">
        <v>15.760219791669954</v>
      </c>
      <c r="K159" s="43">
        <v>1.7940035302946225</v>
      </c>
      <c r="L159" s="45">
        <f t="shared" si="14"/>
        <v>0.12193014177579058</v>
      </c>
    </row>
    <row r="160" spans="1:12" x14ac:dyDescent="0.25">
      <c r="A160" s="65">
        <f t="shared" si="15"/>
        <v>155</v>
      </c>
      <c r="B160" s="46" t="s">
        <v>2054</v>
      </c>
      <c r="C160" s="46">
        <v>485.6</v>
      </c>
      <c r="D160" s="46"/>
      <c r="E160" s="46"/>
      <c r="F160" s="46">
        <f t="shared" si="12"/>
        <v>485.6</v>
      </c>
      <c r="G160" s="45">
        <f t="shared" si="16"/>
        <v>8.9137920299244919E-3</v>
      </c>
      <c r="H160" s="43">
        <f t="shared" si="17"/>
        <v>38.163954886520216</v>
      </c>
      <c r="I160" s="43">
        <f t="shared" si="13"/>
        <v>8.3960700750344479</v>
      </c>
      <c r="J160" s="43">
        <v>11.356525791415535</v>
      </c>
      <c r="K160" s="43">
        <v>1.371486326056468</v>
      </c>
      <c r="L160" s="45">
        <f t="shared" si="14"/>
        <v>0.12209233335878637</v>
      </c>
    </row>
    <row r="161" spans="1:12" x14ac:dyDescent="0.25">
      <c r="A161" s="65">
        <f t="shared" si="15"/>
        <v>156</v>
      </c>
      <c r="B161" s="46" t="s">
        <v>2055</v>
      </c>
      <c r="C161" s="46">
        <v>464.9</v>
      </c>
      <c r="D161" s="46"/>
      <c r="E161" s="46"/>
      <c r="F161" s="46">
        <f t="shared" si="12"/>
        <v>464.9</v>
      </c>
      <c r="G161" s="45">
        <f t="shared" si="16"/>
        <v>8.5338177815319112E-3</v>
      </c>
      <c r="H161" s="43">
        <f t="shared" si="17"/>
        <v>36.537114140739803</v>
      </c>
      <c r="I161" s="43">
        <f t="shared" si="13"/>
        <v>8.0381651109627565</v>
      </c>
      <c r="J161" s="43">
        <v>10.872423476995639</v>
      </c>
      <c r="K161" s="43">
        <v>1.31302304980159</v>
      </c>
      <c r="L161" s="45">
        <f t="shared" si="14"/>
        <v>0.1220923333587864</v>
      </c>
    </row>
    <row r="162" spans="1:12" x14ac:dyDescent="0.25">
      <c r="A162" s="65">
        <f t="shared" si="15"/>
        <v>157</v>
      </c>
      <c r="B162" s="46" t="s">
        <v>2056</v>
      </c>
      <c r="C162" s="46">
        <v>624.1</v>
      </c>
      <c r="D162" s="46"/>
      <c r="E162" s="46"/>
      <c r="F162" s="46">
        <f t="shared" si="12"/>
        <v>624.1</v>
      </c>
      <c r="G162" s="45">
        <f t="shared" si="16"/>
        <v>1.1456131807816877E-2</v>
      </c>
      <c r="H162" s="43">
        <f t="shared" si="17"/>
        <v>49.048855528577569</v>
      </c>
      <c r="I162" s="43">
        <f t="shared" si="13"/>
        <v>10.790748216287065</v>
      </c>
      <c r="J162" s="43">
        <v>14.59556784683368</v>
      </c>
      <c r="K162" s="43">
        <v>1.7626536575202674</v>
      </c>
      <c r="L162" s="45">
        <f t="shared" si="14"/>
        <v>0.12209233335878636</v>
      </c>
    </row>
    <row r="163" spans="1:12" x14ac:dyDescent="0.25">
      <c r="A163" s="65">
        <f t="shared" si="15"/>
        <v>158</v>
      </c>
      <c r="B163" s="46" t="s">
        <v>2057</v>
      </c>
      <c r="C163" s="46">
        <v>764.3</v>
      </c>
      <c r="D163" s="46"/>
      <c r="E163" s="46"/>
      <c r="F163" s="46">
        <f t="shared" si="12"/>
        <v>764.3</v>
      </c>
      <c r="G163" s="45">
        <f t="shared" si="16"/>
        <v>1.4029677200311549E-2</v>
      </c>
      <c r="H163" s="43">
        <f t="shared" si="17"/>
        <v>60.067361449273882</v>
      </c>
      <c r="I163" s="43">
        <f t="shared" si="13"/>
        <v>13.214819518840255</v>
      </c>
      <c r="J163" s="43">
        <v>17.874367097155876</v>
      </c>
      <c r="K163" s="43">
        <v>2.1586223208504087</v>
      </c>
      <c r="L163" s="45">
        <f t="shared" si="14"/>
        <v>0.12209233335878639</v>
      </c>
    </row>
    <row r="164" spans="1:12" x14ac:dyDescent="0.25">
      <c r="A164" s="65">
        <f t="shared" si="15"/>
        <v>159</v>
      </c>
      <c r="B164" s="46" t="s">
        <v>2058</v>
      </c>
      <c r="C164" s="46">
        <v>726.1</v>
      </c>
      <c r="D164" s="46"/>
      <c r="E164" s="46">
        <v>20.6</v>
      </c>
      <c r="F164" s="46">
        <f t="shared" si="12"/>
        <v>746.7</v>
      </c>
      <c r="G164" s="45">
        <f t="shared" si="16"/>
        <v>1.3706607307958439E-2</v>
      </c>
      <c r="H164" s="43">
        <f t="shared" si="17"/>
        <v>58.684153858658654</v>
      </c>
      <c r="I164" s="43">
        <f t="shared" si="13"/>
        <v>12.910513848904904</v>
      </c>
      <c r="J164" s="43">
        <v>17.462763196972777</v>
      </c>
      <c r="K164" s="43">
        <v>2.0507335695008271</v>
      </c>
      <c r="L164" s="45">
        <f t="shared" si="14"/>
        <v>0.12201441606272552</v>
      </c>
    </row>
    <row r="165" spans="1:12" x14ac:dyDescent="0.25">
      <c r="A165" s="65">
        <f t="shared" si="15"/>
        <v>160</v>
      </c>
      <c r="B165" s="46" t="s">
        <v>2059</v>
      </c>
      <c r="C165" s="46">
        <v>644.70000000000005</v>
      </c>
      <c r="D165" s="46">
        <v>38.200000000000003</v>
      </c>
      <c r="E165" s="46">
        <v>32.799999999999997</v>
      </c>
      <c r="F165" s="46">
        <f t="shared" si="12"/>
        <v>715.7</v>
      </c>
      <c r="G165" s="45">
        <f t="shared" si="16"/>
        <v>1.3137563747563754E-2</v>
      </c>
      <c r="H165" s="43">
        <f t="shared" si="17"/>
        <v>56.247822307006828</v>
      </c>
      <c r="I165" s="43">
        <f t="shared" si="13"/>
        <v>12.374520907541502</v>
      </c>
      <c r="J165" s="43">
        <v>16.737779054604815</v>
      </c>
      <c r="K165" s="43">
        <v>1.8208345024888903</v>
      </c>
      <c r="L165" s="45">
        <f t="shared" si="14"/>
        <v>0.12181215142048628</v>
      </c>
    </row>
    <row r="166" spans="1:12" x14ac:dyDescent="0.25">
      <c r="A166" s="65">
        <f t="shared" si="15"/>
        <v>161</v>
      </c>
      <c r="B166" s="46" t="s">
        <v>2060</v>
      </c>
      <c r="C166" s="46">
        <v>233.7</v>
      </c>
      <c r="D166" s="46"/>
      <c r="E166" s="46"/>
      <c r="F166" s="46">
        <f t="shared" si="12"/>
        <v>233.7</v>
      </c>
      <c r="G166" s="45">
        <f t="shared" si="16"/>
        <v>4.2898541956205797E-3</v>
      </c>
      <c r="H166" s="43">
        <f t="shared" si="17"/>
        <v>18.36679624583973</v>
      </c>
      <c r="I166" s="43">
        <f t="shared" si="13"/>
        <v>4.0406951740847408</v>
      </c>
      <c r="J166" s="43">
        <v>5.4654449700449144</v>
      </c>
      <c r="K166" s="43">
        <v>0.66004191597898798</v>
      </c>
      <c r="L166" s="45">
        <f t="shared" si="14"/>
        <v>0.12209233335878635</v>
      </c>
    </row>
    <row r="167" spans="1:12" x14ac:dyDescent="0.25">
      <c r="A167" s="65">
        <f t="shared" si="15"/>
        <v>162</v>
      </c>
      <c r="B167" s="46" t="s">
        <v>2061</v>
      </c>
      <c r="C167" s="46">
        <v>428.1</v>
      </c>
      <c r="D167" s="46">
        <v>104.4</v>
      </c>
      <c r="E167" s="46">
        <v>125.8</v>
      </c>
      <c r="F167" s="46">
        <f t="shared" si="12"/>
        <v>658.3</v>
      </c>
      <c r="G167" s="45">
        <f t="shared" si="16"/>
        <v>1.2083915348639399E-2</v>
      </c>
      <c r="H167" s="43">
        <f t="shared" si="17"/>
        <v>51.736679369432153</v>
      </c>
      <c r="I167" s="43">
        <f t="shared" si="13"/>
        <v>11.382069461275075</v>
      </c>
      <c r="J167" s="43">
        <v>15.395389061962204</v>
      </c>
      <c r="K167" s="43">
        <v>1.2090883364595841</v>
      </c>
      <c r="L167" s="45">
        <f t="shared" si="14"/>
        <v>0.12110470337099957</v>
      </c>
    </row>
    <row r="168" spans="1:12" x14ac:dyDescent="0.25">
      <c r="A168" s="65">
        <f t="shared" si="15"/>
        <v>163</v>
      </c>
      <c r="B168" s="46" t="s">
        <v>2062</v>
      </c>
      <c r="C168" s="46">
        <v>692.5</v>
      </c>
      <c r="D168" s="46"/>
      <c r="E168" s="46">
        <v>41</v>
      </c>
      <c r="F168" s="46">
        <f t="shared" si="12"/>
        <v>733.5</v>
      </c>
      <c r="G168" s="45">
        <f t="shared" si="16"/>
        <v>1.3464304888693605E-2</v>
      </c>
      <c r="H168" s="43">
        <f t="shared" si="17"/>
        <v>57.646748165697232</v>
      </c>
      <c r="I168" s="43">
        <f t="shared" si="13"/>
        <v>12.682284596453391</v>
      </c>
      <c r="J168" s="43">
        <v>17.154060271835451</v>
      </c>
      <c r="K168" s="43">
        <v>1.9558366573189951</v>
      </c>
      <c r="L168" s="45">
        <f t="shared" si="14"/>
        <v>0.1219344644734902</v>
      </c>
    </row>
    <row r="169" spans="1:12" x14ac:dyDescent="0.25">
      <c r="A169" s="65">
        <f t="shared" si="15"/>
        <v>164</v>
      </c>
      <c r="B169" s="46" t="s">
        <v>2063</v>
      </c>
      <c r="C169" s="46">
        <v>739</v>
      </c>
      <c r="D169" s="46"/>
      <c r="E169" s="46">
        <v>21.7</v>
      </c>
      <c r="F169" s="46">
        <f t="shared" si="12"/>
        <v>760.7</v>
      </c>
      <c r="G169" s="45">
        <f t="shared" si="16"/>
        <v>1.3963594722330233E-2</v>
      </c>
      <c r="H169" s="43">
        <f t="shared" si="17"/>
        <v>59.784432623920772</v>
      </c>
      <c r="I169" s="43">
        <f t="shared" si="13"/>
        <v>13.15257517726257</v>
      </c>
      <c r="J169" s="43">
        <v>17.790175390300245</v>
      </c>
      <c r="K169" s="43">
        <v>2.0871672054277797</v>
      </c>
      <c r="L169" s="45">
        <f t="shared" si="14"/>
        <v>0.12201176600093513</v>
      </c>
    </row>
    <row r="170" spans="1:12" x14ac:dyDescent="0.25">
      <c r="A170" s="65">
        <f t="shared" si="15"/>
        <v>165</v>
      </c>
      <c r="B170" s="46" t="s">
        <v>2064</v>
      </c>
      <c r="C170" s="46">
        <v>571.5</v>
      </c>
      <c r="D170" s="46"/>
      <c r="E170" s="46"/>
      <c r="F170" s="46">
        <f t="shared" si="12"/>
        <v>571.5</v>
      </c>
      <c r="G170" s="45">
        <f t="shared" si="16"/>
        <v>1.0490593379534282E-2</v>
      </c>
      <c r="H170" s="43">
        <f t="shared" si="17"/>
        <v>44.914951024807053</v>
      </c>
      <c r="I170" s="43">
        <f t="shared" si="13"/>
        <v>9.881289225457552</v>
      </c>
      <c r="J170" s="43">
        <v>13.365433463331918</v>
      </c>
      <c r="K170" s="43">
        <v>1.6140948009499003</v>
      </c>
      <c r="L170" s="45">
        <f t="shared" si="14"/>
        <v>0.12209233335878637</v>
      </c>
    </row>
    <row r="171" spans="1:12" x14ac:dyDescent="0.25">
      <c r="A171" s="65">
        <f t="shared" si="15"/>
        <v>166</v>
      </c>
      <c r="B171" s="46" t="s">
        <v>2065</v>
      </c>
      <c r="C171" s="46">
        <v>539.9</v>
      </c>
      <c r="D171" s="46">
        <v>31.5</v>
      </c>
      <c r="E171" s="46"/>
      <c r="F171" s="46">
        <f t="shared" si="12"/>
        <v>571.4</v>
      </c>
      <c r="G171" s="45">
        <f t="shared" si="16"/>
        <v>1.0488757755145911E-2</v>
      </c>
      <c r="H171" s="43">
        <f t="shared" si="17"/>
        <v>44.907091890769458</v>
      </c>
      <c r="I171" s="43">
        <f t="shared" si="13"/>
        <v>9.8795602159692812</v>
      </c>
      <c r="J171" s="43">
        <v>13.363094804808149</v>
      </c>
      <c r="K171" s="43">
        <v>1.5248465144931778</v>
      </c>
      <c r="L171" s="45">
        <f t="shared" si="14"/>
        <v>0.12193663532733648</v>
      </c>
    </row>
    <row r="172" spans="1:12" x14ac:dyDescent="0.25">
      <c r="A172" s="65">
        <f t="shared" si="15"/>
        <v>167</v>
      </c>
      <c r="B172" s="46" t="s">
        <v>2066</v>
      </c>
      <c r="C172" s="46">
        <v>555.79999999999995</v>
      </c>
      <c r="D172" s="46">
        <v>65.2</v>
      </c>
      <c r="E172" s="46"/>
      <c r="F172" s="46">
        <f t="shared" si="12"/>
        <v>621</v>
      </c>
      <c r="G172" s="45">
        <f t="shared" si="16"/>
        <v>1.1399227451777409E-2</v>
      </c>
      <c r="H172" s="43">
        <f t="shared" si="17"/>
        <v>48.805222373412384</v>
      </c>
      <c r="I172" s="43">
        <f t="shared" si="13"/>
        <v>10.737148922150725</v>
      </c>
      <c r="J172" s="43">
        <v>14.523069432596884</v>
      </c>
      <c r="K172" s="43">
        <v>1.5697530890077942</v>
      </c>
      <c r="L172" s="45">
        <f t="shared" si="14"/>
        <v>0.12179580324825728</v>
      </c>
    </row>
    <row r="173" spans="1:12" x14ac:dyDescent="0.25">
      <c r="A173" s="65">
        <f t="shared" si="15"/>
        <v>168</v>
      </c>
      <c r="B173" s="46" t="s">
        <v>2067</v>
      </c>
      <c r="C173" s="46">
        <v>627.5</v>
      </c>
      <c r="D173" s="46">
        <v>32.299999999999997</v>
      </c>
      <c r="E173" s="46"/>
      <c r="F173" s="46">
        <f t="shared" si="12"/>
        <v>659.8</v>
      </c>
      <c r="G173" s="45">
        <f t="shared" si="16"/>
        <v>1.2111449714464949E-2</v>
      </c>
      <c r="H173" s="43">
        <f t="shared" si="17"/>
        <v>51.854566379995951</v>
      </c>
      <c r="I173" s="43">
        <f t="shared" si="13"/>
        <v>11.408004603599109</v>
      </c>
      <c r="J173" s="43">
        <v>15.430468939818718</v>
      </c>
      <c r="K173" s="43">
        <v>1.7722563212529525</v>
      </c>
      <c r="L173" s="45">
        <f t="shared" si="14"/>
        <v>0.12195407130140458</v>
      </c>
    </row>
    <row r="174" spans="1:12" x14ac:dyDescent="0.25">
      <c r="A174" s="65">
        <f t="shared" si="15"/>
        <v>169</v>
      </c>
      <c r="B174" s="46" t="s">
        <v>2068</v>
      </c>
      <c r="C174" s="46">
        <v>647.1</v>
      </c>
      <c r="D174" s="46">
        <v>50</v>
      </c>
      <c r="E174" s="46">
        <v>99.3</v>
      </c>
      <c r="F174" s="46">
        <f t="shared" si="12"/>
        <v>796.4</v>
      </c>
      <c r="G174" s="45">
        <f t="shared" si="16"/>
        <v>1.4618912628978305E-2</v>
      </c>
      <c r="H174" s="43">
        <f t="shared" si="17"/>
        <v>62.590143475339161</v>
      </c>
      <c r="I174" s="43">
        <f t="shared" si="13"/>
        <v>13.769831564574616</v>
      </c>
      <c r="J174" s="43">
        <v>18.62507648328528</v>
      </c>
      <c r="K174" s="43">
        <v>1.827612853359021</v>
      </c>
      <c r="L174" s="45">
        <f t="shared" si="14"/>
        <v>0.12156286335579869</v>
      </c>
    </row>
    <row r="175" spans="1:12" x14ac:dyDescent="0.25">
      <c r="A175" s="65">
        <f t="shared" si="15"/>
        <v>170</v>
      </c>
      <c r="B175" s="46" t="s">
        <v>2069</v>
      </c>
      <c r="C175" s="46">
        <v>560.79999999999995</v>
      </c>
      <c r="D175" s="46"/>
      <c r="E175" s="46"/>
      <c r="F175" s="46">
        <f t="shared" si="12"/>
        <v>560.79999999999995</v>
      </c>
      <c r="G175" s="45">
        <f t="shared" si="16"/>
        <v>1.0294181569978696E-2</v>
      </c>
      <c r="H175" s="43">
        <f t="shared" si="17"/>
        <v>44.074023682785281</v>
      </c>
      <c r="I175" s="43">
        <f t="shared" si="13"/>
        <v>9.6962852102127624</v>
      </c>
      <c r="J175" s="43">
        <v>13.115197001288781</v>
      </c>
      <c r="K175" s="43">
        <v>1.583874653320567</v>
      </c>
      <c r="L175" s="45">
        <f t="shared" si="14"/>
        <v>0.12209233335878636</v>
      </c>
    </row>
    <row r="176" spans="1:12" x14ac:dyDescent="0.25">
      <c r="A176" s="65">
        <f t="shared" si="15"/>
        <v>171</v>
      </c>
      <c r="B176" s="46" t="s">
        <v>2070</v>
      </c>
      <c r="C176" s="46">
        <v>584.1</v>
      </c>
      <c r="D176" s="46"/>
      <c r="E176" s="46"/>
      <c r="F176" s="46">
        <f t="shared" si="12"/>
        <v>584.1</v>
      </c>
      <c r="G176" s="45">
        <f t="shared" si="16"/>
        <v>1.0721882052468896E-2</v>
      </c>
      <c r="H176" s="43">
        <f t="shared" si="17"/>
        <v>45.905201913542953</v>
      </c>
      <c r="I176" s="43">
        <f t="shared" si="13"/>
        <v>10.099144420979449</v>
      </c>
      <c r="J176" s="43">
        <v>13.660104437326638</v>
      </c>
      <c r="K176" s="43">
        <v>1.6496811430180873</v>
      </c>
      <c r="L176" s="45">
        <f t="shared" si="14"/>
        <v>0.12209233335878636</v>
      </c>
    </row>
    <row r="177" spans="1:12" x14ac:dyDescent="0.25">
      <c r="A177" s="65">
        <f t="shared" si="15"/>
        <v>172</v>
      </c>
      <c r="B177" s="46" t="s">
        <v>2071</v>
      </c>
      <c r="C177" s="46">
        <v>557.1</v>
      </c>
      <c r="D177" s="46">
        <v>231.9</v>
      </c>
      <c r="E177" s="46"/>
      <c r="F177" s="46">
        <f t="shared" si="12"/>
        <v>789</v>
      </c>
      <c r="G177" s="45">
        <f t="shared" si="16"/>
        <v>1.4483076424238928E-2</v>
      </c>
      <c r="H177" s="43">
        <f t="shared" si="17"/>
        <v>62.008567556557757</v>
      </c>
      <c r="I177" s="43">
        <f t="shared" si="13"/>
        <v>13.641884862442707</v>
      </c>
      <c r="J177" s="43">
        <v>18.452015752526481</v>
      </c>
      <c r="K177" s="43">
        <v>1.5734246957291154</v>
      </c>
      <c r="L177" s="45">
        <f t="shared" si="14"/>
        <v>0.12126222163150324</v>
      </c>
    </row>
    <row r="178" spans="1:12" x14ac:dyDescent="0.25">
      <c r="A178" s="65">
        <f t="shared" si="15"/>
        <v>173</v>
      </c>
      <c r="B178" s="46" t="s">
        <v>2072</v>
      </c>
      <c r="C178" s="46">
        <v>2669.4</v>
      </c>
      <c r="D178" s="46"/>
      <c r="E178" s="46">
        <v>28.5</v>
      </c>
      <c r="F178" s="46">
        <f t="shared" si="12"/>
        <v>2697.9</v>
      </c>
      <c r="G178" s="45">
        <f t="shared" si="16"/>
        <v>4.9523310373832966E-2</v>
      </c>
      <c r="H178" s="43">
        <f t="shared" si="17"/>
        <v>212.03157720004714</v>
      </c>
      <c r="I178" s="43">
        <f t="shared" si="13"/>
        <v>46.64694698401037</v>
      </c>
      <c r="J178" s="43">
        <v>63.094668312726469</v>
      </c>
      <c r="K178" s="43">
        <v>7.5392207553029991</v>
      </c>
      <c r="L178" s="45">
        <f t="shared" si="14"/>
        <v>0.12206249796215092</v>
      </c>
    </row>
    <row r="179" spans="1:12" x14ac:dyDescent="0.25">
      <c r="A179" s="65">
        <f t="shared" si="15"/>
        <v>174</v>
      </c>
      <c r="B179" s="46" t="s">
        <v>2073</v>
      </c>
      <c r="C179" s="68">
        <v>671.45</v>
      </c>
      <c r="D179" s="68"/>
      <c r="E179" s="68"/>
      <c r="F179" s="46">
        <f t="shared" si="12"/>
        <v>671.45</v>
      </c>
      <c r="G179" s="45">
        <f t="shared" si="16"/>
        <v>1.2325299955710051E-2</v>
      </c>
      <c r="H179" s="43">
        <f t="shared" si="17"/>
        <v>52.770155495374794</v>
      </c>
      <c r="I179" s="43">
        <f t="shared" si="13"/>
        <v>11.609434208982455</v>
      </c>
      <c r="J179" s="43">
        <v>15.702922657837647</v>
      </c>
      <c r="K179" s="43">
        <v>1.8963848715622231</v>
      </c>
      <c r="L179" s="45">
        <f t="shared" si="14"/>
        <v>0.12209233335878636</v>
      </c>
    </row>
    <row r="180" spans="1:12" x14ac:dyDescent="0.25">
      <c r="A180" s="65">
        <f t="shared" si="15"/>
        <v>175</v>
      </c>
      <c r="B180" s="68" t="s">
        <v>776</v>
      </c>
      <c r="C180" s="68">
        <v>606.9</v>
      </c>
      <c r="D180" s="68"/>
      <c r="E180" s="68"/>
      <c r="F180" s="68">
        <f t="shared" si="12"/>
        <v>606.9</v>
      </c>
      <c r="G180" s="45">
        <f t="shared" si="16"/>
        <v>1.1140404413017243E-2</v>
      </c>
      <c r="H180" s="43">
        <f t="shared" si="17"/>
        <v>47.697084474112671</v>
      </c>
      <c r="I180" s="43">
        <f t="shared" si="13"/>
        <v>10.493358584304788</v>
      </c>
      <c r="J180" s="43">
        <v>14.193318580745652</v>
      </c>
      <c r="K180" s="43">
        <v>1.7140754762843298</v>
      </c>
      <c r="L180" s="45">
        <f t="shared" si="14"/>
        <v>0.12209233335878637</v>
      </c>
    </row>
    <row r="181" spans="1:12" x14ac:dyDescent="0.25">
      <c r="A181" s="65">
        <f t="shared" si="15"/>
        <v>176</v>
      </c>
      <c r="B181" s="68" t="s">
        <v>777</v>
      </c>
      <c r="C181" s="68">
        <v>487</v>
      </c>
      <c r="D181" s="68"/>
      <c r="E181" s="68"/>
      <c r="F181" s="68">
        <f t="shared" si="12"/>
        <v>487</v>
      </c>
      <c r="G181" s="45">
        <f t="shared" si="16"/>
        <v>8.9394907713616703E-3</v>
      </c>
      <c r="H181" s="43">
        <f t="shared" si="17"/>
        <v>38.273982763046419</v>
      </c>
      <c r="I181" s="43">
        <f t="shared" si="13"/>
        <v>8.4202762078702129</v>
      </c>
      <c r="J181" s="43">
        <v>11.389267010748283</v>
      </c>
      <c r="K181" s="43">
        <v>1.3754403640640445</v>
      </c>
      <c r="L181" s="45">
        <f t="shared" si="14"/>
        <v>0.12209233335878639</v>
      </c>
    </row>
    <row r="182" spans="1:12" x14ac:dyDescent="0.25">
      <c r="A182" s="65">
        <f t="shared" si="15"/>
        <v>177</v>
      </c>
      <c r="B182" s="68" t="s">
        <v>778</v>
      </c>
      <c r="C182" s="68">
        <v>450.5</v>
      </c>
      <c r="D182" s="68"/>
      <c r="E182" s="68"/>
      <c r="F182" s="68">
        <f t="shared" si="12"/>
        <v>450.5</v>
      </c>
      <c r="G182" s="45">
        <f t="shared" si="16"/>
        <v>8.2694878696066374E-3</v>
      </c>
      <c r="H182" s="43">
        <f t="shared" si="17"/>
        <v>35.405398839327333</v>
      </c>
      <c r="I182" s="43">
        <f t="shared" si="13"/>
        <v>7.789187744652013</v>
      </c>
      <c r="J182" s="43">
        <v>10.535656649573102</v>
      </c>
      <c r="K182" s="43">
        <v>1.2723529445808051</v>
      </c>
      <c r="L182" s="45">
        <f t="shared" si="14"/>
        <v>0.12209233335878635</v>
      </c>
    </row>
    <row r="183" spans="1:12" x14ac:dyDescent="0.25">
      <c r="A183" s="65">
        <f t="shared" si="15"/>
        <v>178</v>
      </c>
      <c r="B183" s="68" t="s">
        <v>779</v>
      </c>
      <c r="C183" s="68">
        <v>2680.77</v>
      </c>
      <c r="D183" s="68"/>
      <c r="E183" s="68"/>
      <c r="F183" s="68">
        <f t="shared" si="12"/>
        <v>2680.77</v>
      </c>
      <c r="G183" s="45">
        <f t="shared" si="16"/>
        <v>4.9208867916105188E-2</v>
      </c>
      <c r="H183" s="43">
        <f t="shared" si="17"/>
        <v>210.68530753940854</v>
      </c>
      <c r="I183" s="43">
        <f t="shared" si="13"/>
        <v>46.350767658669881</v>
      </c>
      <c r="J183" s="43">
        <v>62.694056107605071</v>
      </c>
      <c r="K183" s="43">
        <v>7.5713331925502434</v>
      </c>
      <c r="L183" s="45">
        <f t="shared" si="14"/>
        <v>0.12209233335878639</v>
      </c>
    </row>
    <row r="184" spans="1:12" x14ac:dyDescent="0.25">
      <c r="A184" s="65">
        <f t="shared" si="15"/>
        <v>179</v>
      </c>
      <c r="B184" s="68" t="s">
        <v>780</v>
      </c>
      <c r="C184" s="68">
        <v>995.3</v>
      </c>
      <c r="D184" s="68"/>
      <c r="E184" s="68"/>
      <c r="F184" s="68">
        <f t="shared" si="12"/>
        <v>995.3</v>
      </c>
      <c r="G184" s="45">
        <f t="shared" si="16"/>
        <v>1.826996953744614E-2</v>
      </c>
      <c r="H184" s="43">
        <f t="shared" si="17"/>
        <v>78.221961076098779</v>
      </c>
      <c r="I184" s="43">
        <f t="shared" si="13"/>
        <v>17.208831436741733</v>
      </c>
      <c r="J184" s="43">
        <v>23.276668287059067</v>
      </c>
      <c r="K184" s="43">
        <v>2.8110385921004997</v>
      </c>
      <c r="L184" s="45">
        <f t="shared" si="14"/>
        <v>0.12209233335878639</v>
      </c>
    </row>
    <row r="185" spans="1:12" x14ac:dyDescent="0.25">
      <c r="A185" s="65">
        <f t="shared" si="15"/>
        <v>180</v>
      </c>
      <c r="B185" s="68" t="s">
        <v>781</v>
      </c>
      <c r="C185" s="68">
        <v>2062.92</v>
      </c>
      <c r="D185" s="68"/>
      <c r="E185" s="68"/>
      <c r="F185" s="68">
        <f t="shared" si="12"/>
        <v>2062.92</v>
      </c>
      <c r="G185" s="45">
        <f t="shared" si="16"/>
        <v>3.7867462632561431E-2</v>
      </c>
      <c r="H185" s="43">
        <f t="shared" si="17"/>
        <v>162.12764788818012</v>
      </c>
      <c r="I185" s="43">
        <f t="shared" si="13"/>
        <v>35.668082535399627</v>
      </c>
      <c r="J185" s="43">
        <v>48.244654418506876</v>
      </c>
      <c r="K185" s="43">
        <v>5.8263314904209409</v>
      </c>
      <c r="L185" s="45">
        <f t="shared" si="14"/>
        <v>0.12209233335878636</v>
      </c>
    </row>
    <row r="186" spans="1:12" x14ac:dyDescent="0.25">
      <c r="A186" s="65">
        <f t="shared" si="15"/>
        <v>181</v>
      </c>
      <c r="B186" s="68" t="s">
        <v>782</v>
      </c>
      <c r="C186" s="68">
        <v>706.9</v>
      </c>
      <c r="D186" s="68"/>
      <c r="E186" s="68">
        <v>19.8</v>
      </c>
      <c r="F186" s="68">
        <f t="shared" si="12"/>
        <v>726.69999999999993</v>
      </c>
      <c r="G186" s="45">
        <f t="shared" si="16"/>
        <v>1.3339482430284447E-2</v>
      </c>
      <c r="H186" s="43">
        <f t="shared" si="17"/>
        <v>57.112327051141342</v>
      </c>
      <c r="I186" s="43">
        <f t="shared" si="13"/>
        <v>12.564711951251095</v>
      </c>
      <c r="J186" s="43">
        <v>16.995031492219251</v>
      </c>
      <c r="K186" s="43">
        <v>1.9965067625397805</v>
      </c>
      <c r="L186" s="45">
        <f t="shared" si="14"/>
        <v>0.12201538084099557</v>
      </c>
    </row>
    <row r="187" spans="1:12" x14ac:dyDescent="0.25">
      <c r="A187" s="65">
        <f t="shared" si="15"/>
        <v>182</v>
      </c>
      <c r="B187" s="68" t="s">
        <v>783</v>
      </c>
      <c r="C187" s="68">
        <v>682.6</v>
      </c>
      <c r="D187" s="68"/>
      <c r="E187" s="68">
        <v>11.5</v>
      </c>
      <c r="F187" s="68">
        <f t="shared" si="12"/>
        <v>694.1</v>
      </c>
      <c r="G187" s="45">
        <f t="shared" si="16"/>
        <v>1.2741068879675844E-2</v>
      </c>
      <c r="H187" s="43">
        <f t="shared" si="17"/>
        <v>54.550249354888138</v>
      </c>
      <c r="I187" s="43">
        <f t="shared" si="13"/>
        <v>12.00105485807539</v>
      </c>
      <c r="J187" s="43">
        <v>16.23262881347101</v>
      </c>
      <c r="K187" s="43">
        <v>1.927875959979706</v>
      </c>
      <c r="L187" s="45">
        <f t="shared" si="14"/>
        <v>0.12204553952804241</v>
      </c>
    </row>
    <row r="188" spans="1:12" x14ac:dyDescent="0.25">
      <c r="A188" s="65">
        <f t="shared" si="15"/>
        <v>183</v>
      </c>
      <c r="B188" s="68" t="s">
        <v>784</v>
      </c>
      <c r="C188" s="68">
        <v>770.3</v>
      </c>
      <c r="D188" s="68"/>
      <c r="E188" s="68"/>
      <c r="F188" s="68">
        <f t="shared" si="12"/>
        <v>770.3</v>
      </c>
      <c r="G188" s="45">
        <f t="shared" si="16"/>
        <v>1.4139814663613746E-2</v>
      </c>
      <c r="H188" s="43">
        <f t="shared" si="17"/>
        <v>60.538909491529068</v>
      </c>
      <c r="I188" s="43">
        <f t="shared" si="13"/>
        <v>13.318560088136396</v>
      </c>
      <c r="J188" s="43">
        <v>18.014686608581933</v>
      </c>
      <c r="K188" s="43">
        <v>2.175568198025736</v>
      </c>
      <c r="L188" s="45">
        <f t="shared" si="14"/>
        <v>0.12209233335878636</v>
      </c>
    </row>
    <row r="189" spans="1:12" x14ac:dyDescent="0.25">
      <c r="A189" s="65">
        <f t="shared" si="15"/>
        <v>184</v>
      </c>
      <c r="B189" s="68" t="s">
        <v>785</v>
      </c>
      <c r="C189" s="68">
        <v>535.9</v>
      </c>
      <c r="D189" s="68"/>
      <c r="E189" s="68"/>
      <c r="F189" s="68">
        <f t="shared" si="12"/>
        <v>535.9</v>
      </c>
      <c r="G189" s="45">
        <f t="shared" si="16"/>
        <v>9.8371110972745781E-3</v>
      </c>
      <c r="H189" s="43">
        <f t="shared" si="17"/>
        <v>42.117099307426244</v>
      </c>
      <c r="I189" s="43">
        <f t="shared" si="13"/>
        <v>9.2657618476337742</v>
      </c>
      <c r="J189" s="43">
        <v>12.532871028870645</v>
      </c>
      <c r="K189" s="43">
        <v>1.5135492630429597</v>
      </c>
      <c r="L189" s="45">
        <f t="shared" si="14"/>
        <v>0.12209233335878639</v>
      </c>
    </row>
    <row r="190" spans="1:12" x14ac:dyDescent="0.25">
      <c r="A190" s="65">
        <f t="shared" si="15"/>
        <v>185</v>
      </c>
      <c r="B190" s="68" t="s">
        <v>786</v>
      </c>
      <c r="C190" s="68">
        <v>732.5</v>
      </c>
      <c r="D190" s="68"/>
      <c r="E190" s="68">
        <v>60</v>
      </c>
      <c r="F190" s="68">
        <f t="shared" si="12"/>
        <v>792.5</v>
      </c>
      <c r="G190" s="45">
        <f t="shared" si="16"/>
        <v>1.4547323277831876E-2</v>
      </c>
      <c r="H190" s="43">
        <f t="shared" si="17"/>
        <v>62.283637247873287</v>
      </c>
      <c r="I190" s="43">
        <f t="shared" si="13"/>
        <v>13.702400194532123</v>
      </c>
      <c r="J190" s="43">
        <v>18.533868800858343</v>
      </c>
      <c r="K190" s="43">
        <v>2.0688091718211759</v>
      </c>
      <c r="L190" s="45">
        <f t="shared" si="14"/>
        <v>0.12187850525562766</v>
      </c>
    </row>
    <row r="191" spans="1:12" x14ac:dyDescent="0.25">
      <c r="A191" s="65">
        <f t="shared" si="15"/>
        <v>186</v>
      </c>
      <c r="B191" s="68" t="s">
        <v>787</v>
      </c>
      <c r="C191" s="68">
        <v>665.7</v>
      </c>
      <c r="D191" s="68"/>
      <c r="E191" s="68"/>
      <c r="F191" s="68">
        <f t="shared" si="12"/>
        <v>665.7</v>
      </c>
      <c r="G191" s="45">
        <f t="shared" si="16"/>
        <v>1.2219751553378778E-2</v>
      </c>
      <c r="H191" s="43">
        <f t="shared" si="17"/>
        <v>52.318255288213564</v>
      </c>
      <c r="I191" s="43">
        <f t="shared" ref="I191:I253" si="18">H191*0.22</f>
        <v>11.510016163406984</v>
      </c>
      <c r="J191" s="43">
        <v>15.568449792721008</v>
      </c>
      <c r="K191" s="43">
        <v>1.8801450726025348</v>
      </c>
      <c r="L191" s="45">
        <f t="shared" si="14"/>
        <v>0.12209233335878637</v>
      </c>
    </row>
    <row r="192" spans="1:12" x14ac:dyDescent="0.25">
      <c r="A192" s="65">
        <f t="shared" si="15"/>
        <v>187</v>
      </c>
      <c r="B192" s="68" t="s">
        <v>788</v>
      </c>
      <c r="C192" s="68">
        <v>772.6</v>
      </c>
      <c r="D192" s="68">
        <v>46.1</v>
      </c>
      <c r="E192" s="68"/>
      <c r="F192" s="68">
        <f t="shared" si="12"/>
        <v>818.7</v>
      </c>
      <c r="G192" s="45">
        <f t="shared" si="16"/>
        <v>1.5028256867584806E-2</v>
      </c>
      <c r="H192" s="43">
        <f t="shared" si="17"/>
        <v>64.342730365720968</v>
      </c>
      <c r="I192" s="43">
        <f t="shared" si="18"/>
        <v>14.155400680458612</v>
      </c>
      <c r="J192" s="43">
        <v>19.14659733408546</v>
      </c>
      <c r="K192" s="43">
        <v>2.1820641176096114</v>
      </c>
      <c r="L192" s="45">
        <f t="shared" si="14"/>
        <v>0.12193329974089977</v>
      </c>
    </row>
    <row r="193" spans="1:12" x14ac:dyDescent="0.25">
      <c r="A193" s="65">
        <f t="shared" si="15"/>
        <v>188</v>
      </c>
      <c r="B193" s="68" t="s">
        <v>789</v>
      </c>
      <c r="C193" s="68">
        <v>659.7</v>
      </c>
      <c r="D193" s="68"/>
      <c r="E193" s="68"/>
      <c r="F193" s="68">
        <f t="shared" si="12"/>
        <v>659.7</v>
      </c>
      <c r="G193" s="45">
        <f t="shared" si="16"/>
        <v>1.2109614090076581E-2</v>
      </c>
      <c r="H193" s="43">
        <f t="shared" si="17"/>
        <v>51.846707245958378</v>
      </c>
      <c r="I193" s="43">
        <f t="shared" si="18"/>
        <v>11.406275594110843</v>
      </c>
      <c r="J193" s="43">
        <v>15.428130281294953</v>
      </c>
      <c r="K193" s="43">
        <v>1.8631991954272078</v>
      </c>
      <c r="L193" s="45">
        <f t="shared" si="14"/>
        <v>0.1220923333587864</v>
      </c>
    </row>
    <row r="194" spans="1:12" x14ac:dyDescent="0.25">
      <c r="A194" s="65">
        <f t="shared" si="15"/>
        <v>189</v>
      </c>
      <c r="B194" s="68" t="s">
        <v>790</v>
      </c>
      <c r="C194" s="68">
        <v>1045.7</v>
      </c>
      <c r="D194" s="68"/>
      <c r="E194" s="68">
        <v>87.3</v>
      </c>
      <c r="F194" s="68">
        <f t="shared" si="12"/>
        <v>1133</v>
      </c>
      <c r="G194" s="45">
        <f t="shared" si="16"/>
        <v>2.0797624320231568E-2</v>
      </c>
      <c r="H194" s="43">
        <f t="shared" si="17"/>
        <v>89.043988645855435</v>
      </c>
      <c r="I194" s="43">
        <f t="shared" si="18"/>
        <v>19.589677502088197</v>
      </c>
      <c r="J194" s="43">
        <v>26.497001074287073</v>
      </c>
      <c r="K194" s="43">
        <v>2.9533839603732472</v>
      </c>
      <c r="L194" s="45">
        <f t="shared" si="14"/>
        <v>0.12187471419470781</v>
      </c>
    </row>
    <row r="195" spans="1:12" x14ac:dyDescent="0.25">
      <c r="A195" s="65">
        <f t="shared" si="15"/>
        <v>190</v>
      </c>
      <c r="B195" s="68" t="s">
        <v>791</v>
      </c>
      <c r="C195" s="68">
        <v>610.5</v>
      </c>
      <c r="D195" s="68"/>
      <c r="E195" s="68">
        <v>114</v>
      </c>
      <c r="F195" s="68">
        <f t="shared" si="12"/>
        <v>724.5</v>
      </c>
      <c r="G195" s="45">
        <f t="shared" si="16"/>
        <v>1.3299098693740309E-2</v>
      </c>
      <c r="H195" s="43">
        <f t="shared" si="17"/>
        <v>56.939426102314442</v>
      </c>
      <c r="I195" s="43">
        <f t="shared" si="18"/>
        <v>12.526673742509177</v>
      </c>
      <c r="J195" s="43">
        <v>16.943581004696366</v>
      </c>
      <c r="K195" s="43">
        <v>1.7242430025895257</v>
      </c>
      <c r="L195" s="45">
        <f t="shared" ref="L195:L258" si="19">(H195+I195+J195+K195)/F195</f>
        <v>0.12164792802223535</v>
      </c>
    </row>
    <row r="196" spans="1:12" x14ac:dyDescent="0.25">
      <c r="A196" s="65">
        <f t="shared" ref="A196:A259" si="20">A195+1</f>
        <v>191</v>
      </c>
      <c r="B196" s="68" t="s">
        <v>792</v>
      </c>
      <c r="C196" s="68">
        <v>1026.5</v>
      </c>
      <c r="D196" s="68"/>
      <c r="E196" s="68"/>
      <c r="F196" s="68">
        <f t="shared" si="12"/>
        <v>1026.5</v>
      </c>
      <c r="G196" s="45">
        <f t="shared" si="16"/>
        <v>1.8842684346617566E-2</v>
      </c>
      <c r="H196" s="43">
        <f t="shared" si="17"/>
        <v>80.674010895825774</v>
      </c>
      <c r="I196" s="43">
        <f t="shared" si="18"/>
        <v>17.74828239708167</v>
      </c>
      <c r="J196" s="43">
        <v>24.006329746474563</v>
      </c>
      <c r="K196" s="43">
        <v>2.8991571534122005</v>
      </c>
      <c r="L196" s="45">
        <f t="shared" si="19"/>
        <v>0.12209233335878637</v>
      </c>
    </row>
    <row r="197" spans="1:12" x14ac:dyDescent="0.25">
      <c r="A197" s="65">
        <f t="shared" si="20"/>
        <v>192</v>
      </c>
      <c r="B197" s="68" t="s">
        <v>793</v>
      </c>
      <c r="C197" s="68">
        <v>244.6</v>
      </c>
      <c r="D197" s="68"/>
      <c r="E197" s="68">
        <v>133.1</v>
      </c>
      <c r="F197" s="68">
        <f t="shared" si="12"/>
        <v>377.7</v>
      </c>
      <c r="G197" s="45">
        <f t="shared" si="16"/>
        <v>6.9331533148733124E-3</v>
      </c>
      <c r="H197" s="43">
        <f t="shared" si="17"/>
        <v>29.683949259964344</v>
      </c>
      <c r="I197" s="43">
        <f t="shared" si="18"/>
        <v>6.5304688371921555</v>
      </c>
      <c r="J197" s="43">
        <v>8.8331132442702778</v>
      </c>
      <c r="K197" s="43">
        <v>0.69082692618083208</v>
      </c>
      <c r="L197" s="45">
        <f t="shared" si="19"/>
        <v>0.12109705657296163</v>
      </c>
    </row>
    <row r="198" spans="1:12" x14ac:dyDescent="0.25">
      <c r="A198" s="65">
        <f t="shared" si="20"/>
        <v>193</v>
      </c>
      <c r="B198" s="68" t="s">
        <v>794</v>
      </c>
      <c r="C198" s="68">
        <v>950.1</v>
      </c>
      <c r="D198" s="68"/>
      <c r="E198" s="68"/>
      <c r="F198" s="68">
        <f t="shared" si="12"/>
        <v>950.1</v>
      </c>
      <c r="G198" s="45">
        <f t="shared" si="16"/>
        <v>1.7440267313902923E-2</v>
      </c>
      <c r="H198" s="43">
        <f t="shared" si="17"/>
        <v>74.669632491109667</v>
      </c>
      <c r="I198" s="43">
        <f t="shared" si="18"/>
        <v>16.427319148044127</v>
      </c>
      <c r="J198" s="43">
        <v>22.219594634316106</v>
      </c>
      <c r="K198" s="43">
        <v>2.6833796507130363</v>
      </c>
      <c r="L198" s="45">
        <f t="shared" si="19"/>
        <v>0.12209233335878637</v>
      </c>
    </row>
    <row r="199" spans="1:12" x14ac:dyDescent="0.25">
      <c r="A199" s="65">
        <f t="shared" si="20"/>
        <v>194</v>
      </c>
      <c r="B199" s="68" t="s">
        <v>795</v>
      </c>
      <c r="C199" s="68">
        <v>760.7</v>
      </c>
      <c r="D199" s="68"/>
      <c r="E199" s="68">
        <v>125</v>
      </c>
      <c r="F199" s="68">
        <f t="shared" si="12"/>
        <v>885.7</v>
      </c>
      <c r="G199" s="45">
        <f t="shared" ref="G199:G262" si="21">5/$F$379*F199</f>
        <v>1.6258125207792674E-2</v>
      </c>
      <c r="H199" s="43">
        <f t="shared" ref="H199:H262" si="22">G199*4281.45</f>
        <v>69.608350170903947</v>
      </c>
      <c r="I199" s="43">
        <f t="shared" si="18"/>
        <v>15.313837037598867</v>
      </c>
      <c r="J199" s="43">
        <v>20.713498545009763</v>
      </c>
      <c r="K199" s="43">
        <v>2.1484547945452128</v>
      </c>
      <c r="L199" s="45">
        <f t="shared" si="19"/>
        <v>0.12169373438868442</v>
      </c>
    </row>
    <row r="200" spans="1:12" x14ac:dyDescent="0.25">
      <c r="A200" s="65">
        <f t="shared" si="20"/>
        <v>195</v>
      </c>
      <c r="B200" s="68" t="s">
        <v>796</v>
      </c>
      <c r="C200" s="68">
        <v>254.2</v>
      </c>
      <c r="D200" s="68"/>
      <c r="E200" s="68"/>
      <c r="F200" s="68">
        <f t="shared" si="12"/>
        <v>254.2</v>
      </c>
      <c r="G200" s="45">
        <f t="shared" si="21"/>
        <v>4.6661571952364206E-3</v>
      </c>
      <c r="H200" s="43">
        <f t="shared" si="22"/>
        <v>19.97791872354497</v>
      </c>
      <c r="I200" s="43">
        <f t="shared" si="18"/>
        <v>4.3951421191798934</v>
      </c>
      <c r="J200" s="43">
        <v>5.9448699674172758</v>
      </c>
      <c r="K200" s="43">
        <v>0.71794032966135535</v>
      </c>
      <c r="L200" s="45">
        <f t="shared" si="19"/>
        <v>0.12209233335878639</v>
      </c>
    </row>
    <row r="201" spans="1:12" x14ac:dyDescent="0.25">
      <c r="A201" s="65">
        <f t="shared" si="20"/>
        <v>196</v>
      </c>
      <c r="B201" s="68" t="s">
        <v>797</v>
      </c>
      <c r="C201" s="68">
        <v>302.2</v>
      </c>
      <c r="D201" s="68"/>
      <c r="E201" s="68">
        <v>39.799999999999997</v>
      </c>
      <c r="F201" s="68">
        <f t="shared" si="12"/>
        <v>342</v>
      </c>
      <c r="G201" s="45">
        <f t="shared" si="21"/>
        <v>6.277835408225239E-3</v>
      </c>
      <c r="H201" s="43">
        <f t="shared" si="22"/>
        <v>26.878238408545947</v>
      </c>
      <c r="I201" s="43">
        <f t="shared" si="18"/>
        <v>5.913212449880108</v>
      </c>
      <c r="J201" s="43">
        <v>7.9982121512852409</v>
      </c>
      <c r="K201" s="43">
        <v>0.8535073470639718</v>
      </c>
      <c r="L201" s="45">
        <f t="shared" si="19"/>
        <v>0.12176365601396276</v>
      </c>
    </row>
    <row r="202" spans="1:12" x14ac:dyDescent="0.25">
      <c r="A202" s="65">
        <f t="shared" si="20"/>
        <v>197</v>
      </c>
      <c r="B202" s="68" t="s">
        <v>2231</v>
      </c>
      <c r="C202" s="68">
        <v>405.7</v>
      </c>
      <c r="D202" s="68">
        <v>122.9</v>
      </c>
      <c r="E202" s="68">
        <v>22.3</v>
      </c>
      <c r="F202" s="68">
        <f t="shared" si="12"/>
        <v>550.9</v>
      </c>
      <c r="G202" s="45">
        <f t="shared" si="21"/>
        <v>1.0112454755530071E-2</v>
      </c>
      <c r="H202" s="43">
        <f t="shared" si="22"/>
        <v>43.295969413064221</v>
      </c>
      <c r="I202" s="43">
        <f t="shared" si="18"/>
        <v>9.5251132708741277</v>
      </c>
      <c r="J202" s="43">
        <v>12.883669807435787</v>
      </c>
      <c r="K202" s="43">
        <v>1.145823728338363</v>
      </c>
      <c r="L202" s="45">
        <f t="shared" si="19"/>
        <v>0.12134793287295788</v>
      </c>
    </row>
    <row r="203" spans="1:12" x14ac:dyDescent="0.25">
      <c r="A203" s="65">
        <f t="shared" si="20"/>
        <v>198</v>
      </c>
      <c r="B203" s="68" t="s">
        <v>2232</v>
      </c>
      <c r="C203" s="68">
        <v>1271.93</v>
      </c>
      <c r="D203" s="68">
        <v>43.5</v>
      </c>
      <c r="E203" s="68">
        <v>59.1</v>
      </c>
      <c r="F203" s="68">
        <f t="shared" si="12"/>
        <v>1374.53</v>
      </c>
      <c r="G203" s="45">
        <f t="shared" si="21"/>
        <v>2.5231207905461513E-2</v>
      </c>
      <c r="H203" s="43">
        <f t="shared" si="22"/>
        <v>108.02615508683819</v>
      </c>
      <c r="I203" s="43">
        <f t="shared" si="18"/>
        <v>23.7657541191044</v>
      </c>
      <c r="J203" s="43">
        <v>32.145563006742989</v>
      </c>
      <c r="K203" s="43">
        <v>3.5923282592689527</v>
      </c>
      <c r="L203" s="45">
        <f t="shared" si="19"/>
        <v>0.12188151620696132</v>
      </c>
    </row>
    <row r="204" spans="1:12" x14ac:dyDescent="0.25">
      <c r="A204" s="65">
        <f t="shared" si="20"/>
        <v>199</v>
      </c>
      <c r="B204" s="68" t="s">
        <v>2233</v>
      </c>
      <c r="C204" s="68">
        <v>453.6</v>
      </c>
      <c r="D204" s="68"/>
      <c r="E204" s="68"/>
      <c r="F204" s="68">
        <f t="shared" si="12"/>
        <v>453.6</v>
      </c>
      <c r="G204" s="45">
        <f t="shared" si="21"/>
        <v>8.3263922256461079E-3</v>
      </c>
      <c r="H204" s="43">
        <f t="shared" si="22"/>
        <v>35.649031994492525</v>
      </c>
      <c r="I204" s="43">
        <f t="shared" si="18"/>
        <v>7.8427870387883551</v>
      </c>
      <c r="J204" s="43">
        <v>10.6081550638099</v>
      </c>
      <c r="K204" s="43">
        <v>1.2811083144547242</v>
      </c>
      <c r="L204" s="45">
        <f t="shared" si="19"/>
        <v>0.12209233335878639</v>
      </c>
    </row>
    <row r="205" spans="1:12" x14ac:dyDescent="0.25">
      <c r="A205" s="65">
        <f t="shared" si="20"/>
        <v>200</v>
      </c>
      <c r="B205" s="68" t="s">
        <v>2234</v>
      </c>
      <c r="C205" s="68">
        <v>622.29999999999995</v>
      </c>
      <c r="D205" s="68"/>
      <c r="E205" s="68">
        <v>99.8</v>
      </c>
      <c r="F205" s="68">
        <f t="shared" si="12"/>
        <v>722.09999999999991</v>
      </c>
      <c r="G205" s="45">
        <f t="shared" si="21"/>
        <v>1.3255043708419428E-2</v>
      </c>
      <c r="H205" s="43">
        <f t="shared" si="22"/>
        <v>56.750806885412359</v>
      </c>
      <c r="I205" s="43">
        <f t="shared" si="18"/>
        <v>12.485177514790719</v>
      </c>
      <c r="J205" s="43">
        <v>16.88745320012594</v>
      </c>
      <c r="K205" s="43">
        <v>1.7575698943676692</v>
      </c>
      <c r="L205" s="45">
        <f t="shared" si="19"/>
        <v>0.12170199071416245</v>
      </c>
    </row>
    <row r="206" spans="1:12" x14ac:dyDescent="0.25">
      <c r="A206" s="65">
        <f t="shared" si="20"/>
        <v>201</v>
      </c>
      <c r="B206" s="68" t="s">
        <v>2235</v>
      </c>
      <c r="C206" s="68">
        <v>610.9</v>
      </c>
      <c r="D206" s="68">
        <v>29.9</v>
      </c>
      <c r="E206" s="68"/>
      <c r="F206" s="68">
        <f t="shared" si="12"/>
        <v>640.79999999999995</v>
      </c>
      <c r="G206" s="45">
        <f t="shared" si="21"/>
        <v>1.1762681080674658E-2</v>
      </c>
      <c r="H206" s="43">
        <f t="shared" si="22"/>
        <v>50.361330912854513</v>
      </c>
      <c r="I206" s="43">
        <f t="shared" si="18"/>
        <v>11.079492800827992</v>
      </c>
      <c r="J206" s="43">
        <v>14.98612382030287</v>
      </c>
      <c r="K206" s="43">
        <v>1.7253727277345476</v>
      </c>
      <c r="L206" s="45">
        <f t="shared" si="19"/>
        <v>0.12196054972178516</v>
      </c>
    </row>
    <row r="207" spans="1:12" x14ac:dyDescent="0.25">
      <c r="A207" s="65">
        <f t="shared" si="20"/>
        <v>202</v>
      </c>
      <c r="B207" s="68" t="s">
        <v>2236</v>
      </c>
      <c r="C207" s="68">
        <v>481.4</v>
      </c>
      <c r="D207" s="68"/>
      <c r="E207" s="68"/>
      <c r="F207" s="68">
        <f t="shared" si="12"/>
        <v>481.4</v>
      </c>
      <c r="G207" s="45">
        <f t="shared" si="21"/>
        <v>8.8366958056129534E-3</v>
      </c>
      <c r="H207" s="43">
        <f t="shared" si="22"/>
        <v>37.833871256941578</v>
      </c>
      <c r="I207" s="43">
        <f t="shared" si="18"/>
        <v>8.3234516765271476</v>
      </c>
      <c r="J207" s="43">
        <v>11.258302133417295</v>
      </c>
      <c r="K207" s="43">
        <v>1.3596242120337392</v>
      </c>
      <c r="L207" s="45">
        <f t="shared" si="19"/>
        <v>0.12209233335878637</v>
      </c>
    </row>
    <row r="208" spans="1:12" x14ac:dyDescent="0.25">
      <c r="A208" s="65">
        <f t="shared" si="20"/>
        <v>203</v>
      </c>
      <c r="B208" s="68" t="s">
        <v>2237</v>
      </c>
      <c r="C208" s="68">
        <v>973.8</v>
      </c>
      <c r="D208" s="68"/>
      <c r="E208" s="68"/>
      <c r="F208" s="68">
        <f t="shared" si="12"/>
        <v>973.8</v>
      </c>
      <c r="G208" s="45">
        <f t="shared" si="21"/>
        <v>1.7875310293946602E-2</v>
      </c>
      <c r="H208" s="43">
        <f t="shared" si="22"/>
        <v>76.532247258017676</v>
      </c>
      <c r="I208" s="43">
        <f t="shared" si="18"/>
        <v>16.837094396763888</v>
      </c>
      <c r="J208" s="43">
        <v>22.773856704449031</v>
      </c>
      <c r="K208" s="43">
        <v>2.7503158655555779</v>
      </c>
      <c r="L208" s="45">
        <f t="shared" si="19"/>
        <v>0.12209233335878639</v>
      </c>
    </row>
    <row r="209" spans="1:12" x14ac:dyDescent="0.25">
      <c r="A209" s="65">
        <f t="shared" si="20"/>
        <v>204</v>
      </c>
      <c r="B209" s="68" t="s">
        <v>2238</v>
      </c>
      <c r="C209" s="68">
        <v>724.7</v>
      </c>
      <c r="D209" s="68">
        <v>41.9</v>
      </c>
      <c r="E209" s="68"/>
      <c r="F209" s="68">
        <f t="shared" si="12"/>
        <v>766.6</v>
      </c>
      <c r="G209" s="45">
        <f t="shared" si="21"/>
        <v>1.407189656124406E-2</v>
      </c>
      <c r="H209" s="43">
        <f t="shared" si="22"/>
        <v>60.248121532138377</v>
      </c>
      <c r="I209" s="43">
        <f t="shared" si="18"/>
        <v>13.254586737070444</v>
      </c>
      <c r="J209" s="43">
        <v>17.928156243202533</v>
      </c>
      <c r="K209" s="43">
        <v>2.0467795314932506</v>
      </c>
      <c r="L209" s="45">
        <f t="shared" si="19"/>
        <v>0.12193796509771017</v>
      </c>
    </row>
    <row r="210" spans="1:12" x14ac:dyDescent="0.25">
      <c r="A210" s="65">
        <f t="shared" si="20"/>
        <v>205</v>
      </c>
      <c r="B210" s="68" t="s">
        <v>2239</v>
      </c>
      <c r="C210" s="68">
        <v>743.6</v>
      </c>
      <c r="D210" s="68"/>
      <c r="E210" s="68"/>
      <c r="F210" s="68">
        <f t="shared" si="12"/>
        <v>743.6</v>
      </c>
      <c r="G210" s="45">
        <f t="shared" si="21"/>
        <v>1.364970295191897E-2</v>
      </c>
      <c r="H210" s="43">
        <f t="shared" si="22"/>
        <v>58.440520703493476</v>
      </c>
      <c r="I210" s="43">
        <f t="shared" si="18"/>
        <v>12.856914554768565</v>
      </c>
      <c r="J210" s="43">
        <v>17.390264782735983</v>
      </c>
      <c r="K210" s="43">
        <v>2.1001590445955309</v>
      </c>
      <c r="L210" s="45">
        <f t="shared" si="19"/>
        <v>0.12209233335878637</v>
      </c>
    </row>
    <row r="211" spans="1:12" x14ac:dyDescent="0.25">
      <c r="A211" s="65">
        <f t="shared" si="20"/>
        <v>206</v>
      </c>
      <c r="B211" s="68" t="s">
        <v>2240</v>
      </c>
      <c r="C211" s="68">
        <v>682.02</v>
      </c>
      <c r="D211" s="68"/>
      <c r="E211" s="68">
        <v>80.3</v>
      </c>
      <c r="F211" s="68">
        <f t="shared" si="12"/>
        <v>762.31999999999994</v>
      </c>
      <c r="G211" s="45">
        <f t="shared" si="21"/>
        <v>1.3993331837421824E-2</v>
      </c>
      <c r="H211" s="43">
        <f t="shared" si="22"/>
        <v>59.911750595329664</v>
      </c>
      <c r="I211" s="43">
        <f t="shared" si="18"/>
        <v>13.180585130972526</v>
      </c>
      <c r="J211" s="43">
        <v>17.828061658385277</v>
      </c>
      <c r="K211" s="43">
        <v>1.9262378585194242</v>
      </c>
      <c r="L211" s="45">
        <f t="shared" si="19"/>
        <v>0.12179483057404622</v>
      </c>
    </row>
    <row r="212" spans="1:12" x14ac:dyDescent="0.25">
      <c r="A212" s="65">
        <f t="shared" si="20"/>
        <v>207</v>
      </c>
      <c r="B212" s="68" t="s">
        <v>2241</v>
      </c>
      <c r="C212" s="68">
        <v>509.8</v>
      </c>
      <c r="D212" s="68"/>
      <c r="E212" s="68">
        <v>20.7</v>
      </c>
      <c r="F212" s="68">
        <f t="shared" si="12"/>
        <v>530.5</v>
      </c>
      <c r="G212" s="45">
        <f t="shared" si="21"/>
        <v>9.7379873803026002E-3</v>
      </c>
      <c r="H212" s="43">
        <f t="shared" si="22"/>
        <v>41.692706069396564</v>
      </c>
      <c r="I212" s="43">
        <f t="shared" si="18"/>
        <v>9.1723953352672449</v>
      </c>
      <c r="J212" s="43">
        <v>12.406583468587195</v>
      </c>
      <c r="K212" s="43">
        <v>1.4398346973302873</v>
      </c>
      <c r="L212" s="45">
        <f t="shared" si="19"/>
        <v>0.12198212925651515</v>
      </c>
    </row>
    <row r="213" spans="1:12" x14ac:dyDescent="0.25">
      <c r="A213" s="65">
        <f t="shared" si="20"/>
        <v>208</v>
      </c>
      <c r="B213" s="68" t="s">
        <v>2242</v>
      </c>
      <c r="C213" s="68">
        <v>548.4</v>
      </c>
      <c r="D213" s="68"/>
      <c r="E213" s="68">
        <v>39</v>
      </c>
      <c r="F213" s="68">
        <f t="shared" si="12"/>
        <v>587.4</v>
      </c>
      <c r="G213" s="45">
        <f t="shared" si="21"/>
        <v>1.0782457657285104E-2</v>
      </c>
      <c r="H213" s="43">
        <f t="shared" si="22"/>
        <v>46.164553336783307</v>
      </c>
      <c r="I213" s="43">
        <f t="shared" si="18"/>
        <v>10.156201734092328</v>
      </c>
      <c r="J213" s="43">
        <v>13.737280168610967</v>
      </c>
      <c r="K213" s="43">
        <v>1.5488531738248912</v>
      </c>
      <c r="L213" s="45">
        <f t="shared" si="19"/>
        <v>0.12190481514012853</v>
      </c>
    </row>
    <row r="214" spans="1:12" x14ac:dyDescent="0.25">
      <c r="A214" s="65">
        <f t="shared" si="20"/>
        <v>209</v>
      </c>
      <c r="B214" s="68" t="s">
        <v>2243</v>
      </c>
      <c r="C214" s="68">
        <v>450.9</v>
      </c>
      <c r="D214" s="68"/>
      <c r="E214" s="68">
        <v>36</v>
      </c>
      <c r="F214" s="68">
        <f t="shared" si="12"/>
        <v>486.9</v>
      </c>
      <c r="G214" s="45">
        <f t="shared" si="21"/>
        <v>8.9376551469733008E-3</v>
      </c>
      <c r="H214" s="43">
        <f t="shared" si="22"/>
        <v>38.266123629008838</v>
      </c>
      <c r="I214" s="43">
        <f t="shared" si="18"/>
        <v>8.418547198381944</v>
      </c>
      <c r="J214" s="43">
        <v>11.386928352224515</v>
      </c>
      <c r="K214" s="43">
        <v>1.2734826697258268</v>
      </c>
      <c r="L214" s="45">
        <f t="shared" si="19"/>
        <v>0.12188351170536277</v>
      </c>
    </row>
    <row r="215" spans="1:12" x14ac:dyDescent="0.25">
      <c r="A215" s="65">
        <f t="shared" si="20"/>
        <v>210</v>
      </c>
      <c r="B215" s="68" t="s">
        <v>2244</v>
      </c>
      <c r="C215" s="68">
        <v>1505.5</v>
      </c>
      <c r="D215" s="68">
        <v>827.5</v>
      </c>
      <c r="E215" s="68"/>
      <c r="F215" s="68">
        <f t="shared" si="12"/>
        <v>2333</v>
      </c>
      <c r="G215" s="45">
        <f t="shared" si="21"/>
        <v>4.2825116980670999E-2</v>
      </c>
      <c r="H215" s="43">
        <f t="shared" si="22"/>
        <v>183.35359709689385</v>
      </c>
      <c r="I215" s="43">
        <f t="shared" si="18"/>
        <v>40.337791361316647</v>
      </c>
      <c r="J215" s="43">
        <v>54.560903359498447</v>
      </c>
      <c r="K215" s="43">
        <v>4.2520030145758092</v>
      </c>
      <c r="L215" s="45">
        <f t="shared" si="19"/>
        <v>0.12109056786638867</v>
      </c>
    </row>
    <row r="216" spans="1:12" x14ac:dyDescent="0.25">
      <c r="A216" s="65">
        <f t="shared" si="20"/>
        <v>211</v>
      </c>
      <c r="B216" s="68" t="s">
        <v>2245</v>
      </c>
      <c r="C216" s="68">
        <v>922.6</v>
      </c>
      <c r="D216" s="68"/>
      <c r="E216" s="68">
        <v>33</v>
      </c>
      <c r="F216" s="68">
        <f t="shared" si="12"/>
        <v>955.6</v>
      </c>
      <c r="G216" s="45">
        <f t="shared" si="21"/>
        <v>1.7541226655263271E-2</v>
      </c>
      <c r="H216" s="43">
        <f t="shared" si="22"/>
        <v>75.101884863176934</v>
      </c>
      <c r="I216" s="43">
        <f t="shared" si="18"/>
        <v>16.522414669898925</v>
      </c>
      <c r="J216" s="43">
        <v>22.348220853123326</v>
      </c>
      <c r="K216" s="43">
        <v>2.6057110469927873</v>
      </c>
      <c r="L216" s="45">
        <f t="shared" si="19"/>
        <v>0.12199480057889489</v>
      </c>
    </row>
    <row r="217" spans="1:12" x14ac:dyDescent="0.25">
      <c r="A217" s="65">
        <f t="shared" si="20"/>
        <v>212</v>
      </c>
      <c r="B217" s="68" t="s">
        <v>2246</v>
      </c>
      <c r="C217" s="68">
        <v>1175.5</v>
      </c>
      <c r="D217" s="68"/>
      <c r="E217" s="68"/>
      <c r="F217" s="68">
        <f t="shared" si="12"/>
        <v>1175.5</v>
      </c>
      <c r="G217" s="45">
        <f t="shared" si="21"/>
        <v>2.1577764685288797E-2</v>
      </c>
      <c r="H217" s="43">
        <f t="shared" si="22"/>
        <v>92.384120611829715</v>
      </c>
      <c r="I217" s="43">
        <f t="shared" si="18"/>
        <v>20.324506534602538</v>
      </c>
      <c r="J217" s="43">
        <v>27.490930946888309</v>
      </c>
      <c r="K217" s="43">
        <v>3.319979769932822</v>
      </c>
      <c r="L217" s="45">
        <f t="shared" si="19"/>
        <v>0.12209233335878636</v>
      </c>
    </row>
    <row r="218" spans="1:12" x14ac:dyDescent="0.25">
      <c r="A218" s="65">
        <f t="shared" si="20"/>
        <v>213</v>
      </c>
      <c r="B218" s="68" t="s">
        <v>2247</v>
      </c>
      <c r="C218" s="68">
        <v>504.4</v>
      </c>
      <c r="D218" s="68">
        <v>189.5</v>
      </c>
      <c r="E218" s="68"/>
      <c r="F218" s="68">
        <f t="shared" si="12"/>
        <v>693.9</v>
      </c>
      <c r="G218" s="45">
        <f t="shared" si="21"/>
        <v>1.2737397630899103E-2</v>
      </c>
      <c r="H218" s="43">
        <f t="shared" si="22"/>
        <v>54.534531086812962</v>
      </c>
      <c r="I218" s="43">
        <f t="shared" si="18"/>
        <v>11.997596839098852</v>
      </c>
      <c r="J218" s="43">
        <v>16.227951496423476</v>
      </c>
      <c r="K218" s="43">
        <v>1.424583407872493</v>
      </c>
      <c r="L218" s="45">
        <f t="shared" si="19"/>
        <v>0.1213210301631471</v>
      </c>
    </row>
    <row r="219" spans="1:12" x14ac:dyDescent="0.25">
      <c r="A219" s="65">
        <f t="shared" si="20"/>
        <v>214</v>
      </c>
      <c r="B219" s="68" t="s">
        <v>2248</v>
      </c>
      <c r="C219" s="68">
        <v>606.6</v>
      </c>
      <c r="D219" s="68"/>
      <c r="E219" s="68"/>
      <c r="F219" s="68">
        <f t="shared" si="12"/>
        <v>606.6</v>
      </c>
      <c r="G219" s="45">
        <f t="shared" si="21"/>
        <v>1.1134897539852135E-2</v>
      </c>
      <c r="H219" s="43">
        <f t="shared" si="22"/>
        <v>47.673507071999921</v>
      </c>
      <c r="I219" s="43">
        <f t="shared" si="18"/>
        <v>10.488171555839983</v>
      </c>
      <c r="J219" s="43">
        <v>14.186302605174349</v>
      </c>
      <c r="K219" s="43">
        <v>1.7132281824255635</v>
      </c>
      <c r="L219" s="45">
        <f t="shared" si="19"/>
        <v>0.12209233335878637</v>
      </c>
    </row>
    <row r="220" spans="1:12" x14ac:dyDescent="0.25">
      <c r="A220" s="65">
        <f t="shared" si="20"/>
        <v>215</v>
      </c>
      <c r="B220" s="68" t="s">
        <v>2249</v>
      </c>
      <c r="C220" s="68">
        <v>520.5</v>
      </c>
      <c r="D220" s="68"/>
      <c r="E220" s="68"/>
      <c r="F220" s="68">
        <f t="shared" si="12"/>
        <v>520.5</v>
      </c>
      <c r="G220" s="45">
        <f t="shared" si="21"/>
        <v>9.5544249414656057E-3</v>
      </c>
      <c r="H220" s="43">
        <f t="shared" si="22"/>
        <v>40.906792665637916</v>
      </c>
      <c r="I220" s="43">
        <f t="shared" si="18"/>
        <v>8.9994943864403414</v>
      </c>
      <c r="J220" s="43">
        <v>12.172717616210432</v>
      </c>
      <c r="K220" s="43">
        <v>1.4700548449596205</v>
      </c>
      <c r="L220" s="45">
        <f t="shared" si="19"/>
        <v>0.12209233335878637</v>
      </c>
    </row>
    <row r="221" spans="1:12" x14ac:dyDescent="0.25">
      <c r="A221" s="65">
        <f t="shared" si="20"/>
        <v>216</v>
      </c>
      <c r="B221" s="68" t="s">
        <v>2250</v>
      </c>
      <c r="C221" s="68">
        <v>539.9</v>
      </c>
      <c r="D221" s="68"/>
      <c r="E221" s="68"/>
      <c r="F221" s="68">
        <f t="shared" si="12"/>
        <v>539.9</v>
      </c>
      <c r="G221" s="45">
        <f t="shared" si="21"/>
        <v>9.9105360728093759E-3</v>
      </c>
      <c r="H221" s="43">
        <f t="shared" si="22"/>
        <v>42.431464668929699</v>
      </c>
      <c r="I221" s="43">
        <f t="shared" si="18"/>
        <v>9.3349222271645331</v>
      </c>
      <c r="J221" s="43">
        <v>12.62641736982135</v>
      </c>
      <c r="K221" s="43">
        <v>1.5248465144931778</v>
      </c>
      <c r="L221" s="45">
        <f t="shared" si="19"/>
        <v>0.12209233335878637</v>
      </c>
    </row>
    <row r="222" spans="1:12" x14ac:dyDescent="0.25">
      <c r="A222" s="65">
        <f t="shared" si="20"/>
        <v>217</v>
      </c>
      <c r="B222" s="68" t="s">
        <v>2251</v>
      </c>
      <c r="C222" s="68">
        <v>595.5</v>
      </c>
      <c r="D222" s="68"/>
      <c r="E222" s="68"/>
      <c r="F222" s="68">
        <f t="shared" si="12"/>
        <v>595.5</v>
      </c>
      <c r="G222" s="45">
        <f t="shared" si="21"/>
        <v>1.093114323274307E-2</v>
      </c>
      <c r="H222" s="43">
        <f t="shared" si="22"/>
        <v>46.801143193827819</v>
      </c>
      <c r="I222" s="43">
        <f t="shared" si="18"/>
        <v>10.29625150264212</v>
      </c>
      <c r="J222" s="43">
        <v>13.926711509036144</v>
      </c>
      <c r="K222" s="43">
        <v>1.6818783096512084</v>
      </c>
      <c r="L222" s="45">
        <f t="shared" si="19"/>
        <v>0.12209233335878639</v>
      </c>
    </row>
    <row r="223" spans="1:12" x14ac:dyDescent="0.25">
      <c r="A223" s="65">
        <f t="shared" si="20"/>
        <v>218</v>
      </c>
      <c r="B223" s="68" t="s">
        <v>2252</v>
      </c>
      <c r="C223" s="68">
        <v>711.4</v>
      </c>
      <c r="D223" s="68"/>
      <c r="E223" s="68">
        <v>63.4</v>
      </c>
      <c r="F223" s="68">
        <f t="shared" si="12"/>
        <v>774.8</v>
      </c>
      <c r="G223" s="45">
        <f t="shared" si="21"/>
        <v>1.4222417761090395E-2</v>
      </c>
      <c r="H223" s="43">
        <f t="shared" si="22"/>
        <v>60.892570523220471</v>
      </c>
      <c r="I223" s="43">
        <f t="shared" si="18"/>
        <v>13.396365515108503</v>
      </c>
      <c r="J223" s="43">
        <v>18.119926242151475</v>
      </c>
      <c r="K223" s="43">
        <v>2.0092161704212756</v>
      </c>
      <c r="L223" s="45">
        <f t="shared" si="19"/>
        <v>0.1218612267048293</v>
      </c>
    </row>
    <row r="224" spans="1:12" x14ac:dyDescent="0.25">
      <c r="A224" s="65">
        <f t="shared" si="20"/>
        <v>219</v>
      </c>
      <c r="B224" s="68" t="s">
        <v>2253</v>
      </c>
      <c r="C224" s="68">
        <v>762.1</v>
      </c>
      <c r="D224" s="68">
        <v>53.2</v>
      </c>
      <c r="E224" s="68"/>
      <c r="F224" s="68">
        <f t="shared" si="12"/>
        <v>815.30000000000007</v>
      </c>
      <c r="G224" s="45">
        <f t="shared" si="21"/>
        <v>1.4965845638380227E-2</v>
      </c>
      <c r="H224" s="43">
        <f t="shared" si="22"/>
        <v>64.075519808443019</v>
      </c>
      <c r="I224" s="43">
        <f t="shared" si="18"/>
        <v>14.096614357857463</v>
      </c>
      <c r="J224" s="43">
        <v>19.067082944277363</v>
      </c>
      <c r="K224" s="43">
        <v>2.1524088325527893</v>
      </c>
      <c r="L224" s="45">
        <f t="shared" si="19"/>
        <v>0.12190804114207117</v>
      </c>
    </row>
    <row r="225" spans="1:12" x14ac:dyDescent="0.25">
      <c r="A225" s="65">
        <f t="shared" si="20"/>
        <v>220</v>
      </c>
      <c r="B225" s="68" t="s">
        <v>2254</v>
      </c>
      <c r="C225" s="68">
        <v>707.8</v>
      </c>
      <c r="D225" s="68">
        <v>33.1</v>
      </c>
      <c r="E225" s="68"/>
      <c r="F225" s="68">
        <f t="shared" si="12"/>
        <v>740.9</v>
      </c>
      <c r="G225" s="45">
        <f t="shared" si="21"/>
        <v>1.3600141093432981E-2</v>
      </c>
      <c r="H225" s="43">
        <f t="shared" si="22"/>
        <v>58.228324084478636</v>
      </c>
      <c r="I225" s="43">
        <f t="shared" si="18"/>
        <v>12.8102312985853</v>
      </c>
      <c r="J225" s="43">
        <v>17.327121002594254</v>
      </c>
      <c r="K225" s="43">
        <v>1.9990486441160789</v>
      </c>
      <c r="L225" s="45">
        <f t="shared" si="19"/>
        <v>0.12196615606664094</v>
      </c>
    </row>
    <row r="226" spans="1:12" x14ac:dyDescent="0.25">
      <c r="A226" s="65">
        <f t="shared" si="20"/>
        <v>221</v>
      </c>
      <c r="B226" s="68" t="s">
        <v>2255</v>
      </c>
      <c r="C226" s="68">
        <v>952</v>
      </c>
      <c r="D226" s="68">
        <v>67.7</v>
      </c>
      <c r="E226" s="68">
        <v>127.2</v>
      </c>
      <c r="F226" s="68">
        <f t="shared" si="12"/>
        <v>1146.9000000000001</v>
      </c>
      <c r="G226" s="45">
        <f t="shared" si="21"/>
        <v>2.1052776110214992E-2</v>
      </c>
      <c r="H226" s="43">
        <f t="shared" si="22"/>
        <v>90.13640827707998</v>
      </c>
      <c r="I226" s="43">
        <f t="shared" si="18"/>
        <v>19.830009820957596</v>
      </c>
      <c r="J226" s="43">
        <v>26.82207460909077</v>
      </c>
      <c r="K226" s="43">
        <v>2.6887458451518893</v>
      </c>
      <c r="L226" s="45">
        <f t="shared" si="19"/>
        <v>0.12161237993921023</v>
      </c>
    </row>
    <row r="227" spans="1:12" x14ac:dyDescent="0.25">
      <c r="A227" s="65">
        <f t="shared" si="20"/>
        <v>222</v>
      </c>
      <c r="B227" s="68" t="s">
        <v>2256</v>
      </c>
      <c r="C227" s="68">
        <v>348.4</v>
      </c>
      <c r="D227" s="68"/>
      <c r="E227" s="68">
        <v>48</v>
      </c>
      <c r="F227" s="68">
        <f t="shared" si="12"/>
        <v>396.4</v>
      </c>
      <c r="G227" s="45">
        <f t="shared" si="21"/>
        <v>7.2764150754984934E-3</v>
      </c>
      <c r="H227" s="43">
        <f t="shared" si="22"/>
        <v>31.153607324993022</v>
      </c>
      <c r="I227" s="43">
        <f t="shared" si="18"/>
        <v>6.8537936114984648</v>
      </c>
      <c r="J227" s="43">
        <v>9.270442388214823</v>
      </c>
      <c r="K227" s="43">
        <v>0.98399060131398985</v>
      </c>
      <c r="L227" s="45">
        <f t="shared" si="19"/>
        <v>0.12175033785575254</v>
      </c>
    </row>
    <row r="228" spans="1:12" x14ac:dyDescent="0.25">
      <c r="A228" s="65">
        <f t="shared" si="20"/>
        <v>223</v>
      </c>
      <c r="B228" s="68" t="s">
        <v>2257</v>
      </c>
      <c r="C228" s="68">
        <v>337.8</v>
      </c>
      <c r="D228" s="68"/>
      <c r="E228" s="68">
        <v>23.4</v>
      </c>
      <c r="F228" s="68">
        <f t="shared" si="12"/>
        <v>361.2</v>
      </c>
      <c r="G228" s="45">
        <f t="shared" si="21"/>
        <v>6.6302752907922702E-3</v>
      </c>
      <c r="H228" s="43">
        <f t="shared" si="22"/>
        <v>28.387192143762565</v>
      </c>
      <c r="I228" s="43">
        <f t="shared" si="18"/>
        <v>6.2451822716277645</v>
      </c>
      <c r="J228" s="43">
        <v>8.447234587848623</v>
      </c>
      <c r="K228" s="43">
        <v>0.95405288497091223</v>
      </c>
      <c r="L228" s="45">
        <f t="shared" si="19"/>
        <v>0.12190936292416908</v>
      </c>
    </row>
    <row r="229" spans="1:12" x14ac:dyDescent="0.25">
      <c r="A229" s="65">
        <f t="shared" si="20"/>
        <v>224</v>
      </c>
      <c r="B229" s="68" t="s">
        <v>2258</v>
      </c>
      <c r="C229" s="68">
        <v>699.3</v>
      </c>
      <c r="D229" s="68"/>
      <c r="E229" s="68">
        <v>36.700000000000003</v>
      </c>
      <c r="F229" s="68">
        <f t="shared" si="12"/>
        <v>736</v>
      </c>
      <c r="G229" s="45">
        <f t="shared" si="21"/>
        <v>1.3510195498402853E-2</v>
      </c>
      <c r="H229" s="43">
        <f t="shared" si="22"/>
        <v>57.843226516636889</v>
      </c>
      <c r="I229" s="43">
        <f t="shared" si="18"/>
        <v>12.725509833660116</v>
      </c>
      <c r="J229" s="43">
        <v>17.212526734929643</v>
      </c>
      <c r="K229" s="43">
        <v>1.9750419847843659</v>
      </c>
      <c r="L229" s="45">
        <f t="shared" si="19"/>
        <v>0.12195150145381931</v>
      </c>
    </row>
    <row r="230" spans="1:12" x14ac:dyDescent="0.25">
      <c r="A230" s="65">
        <f t="shared" si="20"/>
        <v>225</v>
      </c>
      <c r="B230" s="68" t="s">
        <v>2259</v>
      </c>
      <c r="C230" s="68">
        <v>478.8</v>
      </c>
      <c r="D230" s="68"/>
      <c r="E230" s="68"/>
      <c r="F230" s="68">
        <f t="shared" si="12"/>
        <v>478.8</v>
      </c>
      <c r="G230" s="45">
        <f t="shared" si="21"/>
        <v>8.7889695715153357E-3</v>
      </c>
      <c r="H230" s="43">
        <f t="shared" si="22"/>
        <v>37.629533771964333</v>
      </c>
      <c r="I230" s="43">
        <f t="shared" si="18"/>
        <v>8.2784974298321536</v>
      </c>
      <c r="J230" s="43">
        <v>11.197497011799337</v>
      </c>
      <c r="K230" s="43">
        <v>1.3522809985910973</v>
      </c>
      <c r="L230" s="45">
        <f t="shared" si="19"/>
        <v>0.12209233335878639</v>
      </c>
    </row>
    <row r="231" spans="1:12" x14ac:dyDescent="0.25">
      <c r="A231" s="65">
        <f t="shared" si="20"/>
        <v>226</v>
      </c>
      <c r="B231" s="68" t="s">
        <v>2260</v>
      </c>
      <c r="C231" s="68">
        <v>676.9</v>
      </c>
      <c r="D231" s="68"/>
      <c r="E231" s="68"/>
      <c r="F231" s="68">
        <f t="shared" si="12"/>
        <v>676.9</v>
      </c>
      <c r="G231" s="45">
        <f t="shared" si="21"/>
        <v>1.2425341484876212E-2</v>
      </c>
      <c r="H231" s="43">
        <f t="shared" si="22"/>
        <v>53.198478300423254</v>
      </c>
      <c r="I231" s="43">
        <f t="shared" si="18"/>
        <v>11.703665226093117</v>
      </c>
      <c r="J231" s="43">
        <v>15.83037954738298</v>
      </c>
      <c r="K231" s="43">
        <v>1.9117773766631452</v>
      </c>
      <c r="L231" s="45">
        <f t="shared" si="19"/>
        <v>0.12209233335878636</v>
      </c>
    </row>
    <row r="232" spans="1:12" x14ac:dyDescent="0.25">
      <c r="A232" s="65">
        <f t="shared" si="20"/>
        <v>227</v>
      </c>
      <c r="B232" s="68" t="s">
        <v>2261</v>
      </c>
      <c r="C232" s="68">
        <v>893.8</v>
      </c>
      <c r="D232" s="68"/>
      <c r="E232" s="68"/>
      <c r="F232" s="68">
        <f t="shared" si="12"/>
        <v>893.8</v>
      </c>
      <c r="G232" s="45">
        <f t="shared" si="21"/>
        <v>1.6406810783250639E-2</v>
      </c>
      <c r="H232" s="43">
        <f t="shared" si="22"/>
        <v>70.244940027948445</v>
      </c>
      <c r="I232" s="43">
        <f t="shared" si="18"/>
        <v>15.453886806148658</v>
      </c>
      <c r="J232" s="43">
        <v>20.902929885434936</v>
      </c>
      <c r="K232" s="43">
        <v>2.5243708365512174</v>
      </c>
      <c r="L232" s="45">
        <f t="shared" si="19"/>
        <v>0.12209233335878636</v>
      </c>
    </row>
    <row r="233" spans="1:12" x14ac:dyDescent="0.25">
      <c r="A233" s="65">
        <f t="shared" si="20"/>
        <v>228</v>
      </c>
      <c r="B233" s="68" t="s">
        <v>2262</v>
      </c>
      <c r="C233" s="68">
        <v>467.4</v>
      </c>
      <c r="D233" s="68"/>
      <c r="E233" s="68">
        <v>8.6</v>
      </c>
      <c r="F233" s="68">
        <f t="shared" si="12"/>
        <v>476</v>
      </c>
      <c r="G233" s="45">
        <f t="shared" si="21"/>
        <v>8.7375720886409755E-3</v>
      </c>
      <c r="H233" s="43">
        <f t="shared" si="22"/>
        <v>37.409478018911905</v>
      </c>
      <c r="I233" s="43">
        <f t="shared" si="18"/>
        <v>8.2300851641606183</v>
      </c>
      <c r="J233" s="43">
        <v>11.132014573133844</v>
      </c>
      <c r="K233" s="43">
        <v>1.320083831957976</v>
      </c>
      <c r="L233" s="45">
        <f t="shared" si="19"/>
        <v>0.12204130585748811</v>
      </c>
    </row>
    <row r="234" spans="1:12" x14ac:dyDescent="0.25">
      <c r="A234" s="65">
        <f t="shared" si="20"/>
        <v>229</v>
      </c>
      <c r="B234" s="68" t="s">
        <v>2263</v>
      </c>
      <c r="C234" s="68">
        <v>324.10000000000002</v>
      </c>
      <c r="D234" s="68"/>
      <c r="E234" s="68"/>
      <c r="F234" s="68">
        <f t="shared" si="12"/>
        <v>324.10000000000002</v>
      </c>
      <c r="G234" s="45">
        <f t="shared" si="21"/>
        <v>5.9492586427070176E-3</v>
      </c>
      <c r="H234" s="43">
        <f t="shared" si="22"/>
        <v>25.471453415817958</v>
      </c>
      <c r="I234" s="43">
        <f t="shared" si="18"/>
        <v>5.6037197514799511</v>
      </c>
      <c r="J234" s="43">
        <v>7.5795922755308389</v>
      </c>
      <c r="K234" s="43">
        <v>0.91535979875391549</v>
      </c>
      <c r="L234" s="45">
        <f t="shared" si="19"/>
        <v>0.12209233335878637</v>
      </c>
    </row>
    <row r="235" spans="1:12" x14ac:dyDescent="0.25">
      <c r="A235" s="65">
        <f t="shared" si="20"/>
        <v>230</v>
      </c>
      <c r="B235" s="68" t="s">
        <v>2264</v>
      </c>
      <c r="C235" s="68">
        <v>433.9</v>
      </c>
      <c r="D235" s="68"/>
      <c r="E235" s="68"/>
      <c r="F235" s="68">
        <f t="shared" si="12"/>
        <v>433.9</v>
      </c>
      <c r="G235" s="45">
        <f t="shared" si="21"/>
        <v>7.9647742211372257E-3</v>
      </c>
      <c r="H235" s="43">
        <f t="shared" si="22"/>
        <v>34.10078258908797</v>
      </c>
      <c r="I235" s="43">
        <f t="shared" si="18"/>
        <v>7.5021721695993531</v>
      </c>
      <c r="J235" s="43">
        <v>10.147439334627679</v>
      </c>
      <c r="K235" s="43">
        <v>1.2254693510624002</v>
      </c>
      <c r="L235" s="45">
        <f t="shared" si="19"/>
        <v>0.12209233335878637</v>
      </c>
    </row>
    <row r="236" spans="1:12" x14ac:dyDescent="0.25">
      <c r="A236" s="65">
        <f t="shared" si="20"/>
        <v>231</v>
      </c>
      <c r="B236" s="68" t="s">
        <v>2265</v>
      </c>
      <c r="C236" s="68">
        <v>375.2</v>
      </c>
      <c r="D236" s="68"/>
      <c r="E236" s="68"/>
      <c r="F236" s="68">
        <f t="shared" si="12"/>
        <v>375.2</v>
      </c>
      <c r="G236" s="45">
        <f t="shared" si="21"/>
        <v>6.8872627051640633E-3</v>
      </c>
      <c r="H236" s="43">
        <f t="shared" si="22"/>
        <v>29.487470909024676</v>
      </c>
      <c r="I236" s="43">
        <f t="shared" si="18"/>
        <v>6.4872435999854288</v>
      </c>
      <c r="J236" s="43">
        <v>8.7746467811760898</v>
      </c>
      <c r="K236" s="43">
        <v>1.0596821860304506</v>
      </c>
      <c r="L236" s="45">
        <f t="shared" si="19"/>
        <v>0.12209233335878637</v>
      </c>
    </row>
    <row r="237" spans="1:12" x14ac:dyDescent="0.25">
      <c r="A237" s="65">
        <f t="shared" si="20"/>
        <v>232</v>
      </c>
      <c r="B237" s="68" t="s">
        <v>2266</v>
      </c>
      <c r="C237" s="68">
        <v>375.1</v>
      </c>
      <c r="D237" s="68"/>
      <c r="E237" s="68">
        <v>120.5</v>
      </c>
      <c r="F237" s="68">
        <f t="shared" si="12"/>
        <v>495.6</v>
      </c>
      <c r="G237" s="45">
        <f t="shared" si="21"/>
        <v>9.0973544687614864E-3</v>
      </c>
      <c r="H237" s="43">
        <f t="shared" si="22"/>
        <v>38.949868290278864</v>
      </c>
      <c r="I237" s="43">
        <f t="shared" si="18"/>
        <v>8.5689710238613497</v>
      </c>
      <c r="J237" s="43">
        <v>11.590391643792298</v>
      </c>
      <c r="K237" s="43">
        <v>1.0593997547441953</v>
      </c>
      <c r="L237" s="45">
        <f t="shared" si="19"/>
        <v>0.12140563097795945</v>
      </c>
    </row>
    <row r="238" spans="1:12" x14ac:dyDescent="0.25">
      <c r="A238" s="65">
        <f t="shared" si="20"/>
        <v>233</v>
      </c>
      <c r="B238" s="68" t="s">
        <v>2267</v>
      </c>
      <c r="C238" s="68">
        <v>534.1</v>
      </c>
      <c r="D238" s="68">
        <v>48.8</v>
      </c>
      <c r="E238" s="68"/>
      <c r="F238" s="68">
        <f t="shared" si="12"/>
        <v>582.9</v>
      </c>
      <c r="G238" s="45">
        <f t="shared" si="21"/>
        <v>1.0699854559808455E-2</v>
      </c>
      <c r="H238" s="43">
        <f t="shared" si="22"/>
        <v>45.810892305091905</v>
      </c>
      <c r="I238" s="43">
        <f t="shared" si="18"/>
        <v>10.078396307120219</v>
      </c>
      <c r="J238" s="43">
        <v>13.632040535041424</v>
      </c>
      <c r="K238" s="43">
        <v>1.5084654998903617</v>
      </c>
      <c r="L238" s="45">
        <f t="shared" si="19"/>
        <v>0.12185588376590138</v>
      </c>
    </row>
    <row r="239" spans="1:12" x14ac:dyDescent="0.25">
      <c r="A239" s="65">
        <f t="shared" si="20"/>
        <v>234</v>
      </c>
      <c r="B239" s="68" t="s">
        <v>2268</v>
      </c>
      <c r="C239" s="68">
        <v>471.8</v>
      </c>
      <c r="D239" s="68"/>
      <c r="E239" s="68"/>
      <c r="F239" s="68">
        <f t="shared" si="12"/>
        <v>471.8</v>
      </c>
      <c r="G239" s="45">
        <f t="shared" si="21"/>
        <v>8.6604758643294387E-3</v>
      </c>
      <c r="H239" s="43">
        <f t="shared" si="22"/>
        <v>37.079394389333274</v>
      </c>
      <c r="I239" s="43">
        <f t="shared" si="18"/>
        <v>8.1574667656533197</v>
      </c>
      <c r="J239" s="43">
        <v>11.033790915135604</v>
      </c>
      <c r="K239" s="43">
        <v>1.332510808553216</v>
      </c>
      <c r="L239" s="45">
        <f t="shared" si="19"/>
        <v>0.12209233335878637</v>
      </c>
    </row>
    <row r="240" spans="1:12" x14ac:dyDescent="0.25">
      <c r="A240" s="65">
        <f t="shared" si="20"/>
        <v>235</v>
      </c>
      <c r="B240" s="68" t="s">
        <v>2269</v>
      </c>
      <c r="C240" s="68">
        <v>579</v>
      </c>
      <c r="D240" s="68">
        <v>91.8</v>
      </c>
      <c r="E240" s="68"/>
      <c r="F240" s="68">
        <f t="shared" si="12"/>
        <v>670.8</v>
      </c>
      <c r="G240" s="45">
        <f t="shared" si="21"/>
        <v>1.2313368397185644E-2</v>
      </c>
      <c r="H240" s="43">
        <f t="shared" si="22"/>
        <v>52.719071124130473</v>
      </c>
      <c r="I240" s="43">
        <f t="shared" si="18"/>
        <v>11.598195647308705</v>
      </c>
      <c r="J240" s="43">
        <v>15.687721377433157</v>
      </c>
      <c r="K240" s="43">
        <v>1.6352771474190591</v>
      </c>
      <c r="L240" s="45">
        <f t="shared" si="19"/>
        <v>0.12170582184897348</v>
      </c>
    </row>
    <row r="241" spans="1:12" x14ac:dyDescent="0.25">
      <c r="A241" s="65">
        <f t="shared" si="20"/>
        <v>236</v>
      </c>
      <c r="B241" s="68" t="s">
        <v>2270</v>
      </c>
      <c r="C241" s="68">
        <v>343.9</v>
      </c>
      <c r="D241" s="68"/>
      <c r="E241" s="68"/>
      <c r="F241" s="68">
        <f t="shared" si="12"/>
        <v>343.9</v>
      </c>
      <c r="G241" s="45">
        <f t="shared" si="21"/>
        <v>6.3127122716042676E-3</v>
      </c>
      <c r="H241" s="43">
        <f t="shared" si="22"/>
        <v>27.02756195526009</v>
      </c>
      <c r="I241" s="43">
        <f t="shared" si="18"/>
        <v>5.9460636301572203</v>
      </c>
      <c r="J241" s="43">
        <v>8.042646663236825</v>
      </c>
      <c r="K241" s="43">
        <v>0.97128119343249464</v>
      </c>
      <c r="L241" s="45">
        <f t="shared" si="19"/>
        <v>0.12209233335878637</v>
      </c>
    </row>
    <row r="242" spans="1:12" x14ac:dyDescent="0.25">
      <c r="A242" s="65">
        <f t="shared" si="20"/>
        <v>237</v>
      </c>
      <c r="B242" s="68" t="s">
        <v>2271</v>
      </c>
      <c r="C242" s="68">
        <v>664</v>
      </c>
      <c r="D242" s="68"/>
      <c r="E242" s="68">
        <v>35.700000000000003</v>
      </c>
      <c r="F242" s="68">
        <f t="shared" si="12"/>
        <v>699.7</v>
      </c>
      <c r="G242" s="45">
        <f t="shared" si="21"/>
        <v>1.2843863845424562E-2</v>
      </c>
      <c r="H242" s="43">
        <f t="shared" si="22"/>
        <v>54.990360860992993</v>
      </c>
      <c r="I242" s="43">
        <f t="shared" si="18"/>
        <v>12.097879389418459</v>
      </c>
      <c r="J242" s="43">
        <v>16.363593690801999</v>
      </c>
      <c r="K242" s="43">
        <v>1.8753437407361921</v>
      </c>
      <c r="L242" s="45">
        <f t="shared" si="19"/>
        <v>0.12194823164491872</v>
      </c>
    </row>
    <row r="243" spans="1:12" x14ac:dyDescent="0.25">
      <c r="A243" s="65">
        <f t="shared" si="20"/>
        <v>238</v>
      </c>
      <c r="B243" s="68" t="s">
        <v>2272</v>
      </c>
      <c r="C243" s="68">
        <v>150.30000000000001</v>
      </c>
      <c r="D243" s="68"/>
      <c r="E243" s="68">
        <v>232.7</v>
      </c>
      <c r="F243" s="68">
        <f t="shared" si="12"/>
        <v>383</v>
      </c>
      <c r="G243" s="45">
        <f t="shared" si="21"/>
        <v>7.0304414074569199E-3</v>
      </c>
      <c r="H243" s="43">
        <f t="shared" si="22"/>
        <v>30.100483363956428</v>
      </c>
      <c r="I243" s="43">
        <f t="shared" si="18"/>
        <v>6.6221063400704141</v>
      </c>
      <c r="J243" s="43">
        <v>8.9570621460299638</v>
      </c>
      <c r="K243" s="43">
        <v>0.4244942232419423</v>
      </c>
      <c r="L243" s="45">
        <f t="shared" si="19"/>
        <v>0.12037636050469648</v>
      </c>
    </row>
    <row r="244" spans="1:12" x14ac:dyDescent="0.25">
      <c r="A244" s="65">
        <f t="shared" si="20"/>
        <v>239</v>
      </c>
      <c r="B244" s="68" t="s">
        <v>2273</v>
      </c>
      <c r="C244" s="68">
        <v>630.29999999999995</v>
      </c>
      <c r="D244" s="68"/>
      <c r="E244" s="68">
        <v>33.9</v>
      </c>
      <c r="F244" s="68">
        <f t="shared" si="12"/>
        <v>664.19999999999993</v>
      </c>
      <c r="G244" s="45">
        <f t="shared" si="21"/>
        <v>1.2192217187553226E-2</v>
      </c>
      <c r="H244" s="43">
        <f t="shared" si="22"/>
        <v>52.200368277649758</v>
      </c>
      <c r="I244" s="43">
        <f t="shared" si="18"/>
        <v>11.484081021082947</v>
      </c>
      <c r="J244" s="43">
        <v>15.533369914864492</v>
      </c>
      <c r="K244" s="43">
        <v>1.7801643972681052</v>
      </c>
      <c r="L244" s="45">
        <f t="shared" si="19"/>
        <v>0.12194818369597307</v>
      </c>
    </row>
    <row r="245" spans="1:12" x14ac:dyDescent="0.25">
      <c r="A245" s="65">
        <f t="shared" si="20"/>
        <v>240</v>
      </c>
      <c r="B245" s="68" t="s">
        <v>2274</v>
      </c>
      <c r="C245" s="68">
        <v>447.75</v>
      </c>
      <c r="D245" s="68"/>
      <c r="E245" s="68"/>
      <c r="F245" s="68">
        <f t="shared" si="12"/>
        <v>447.75</v>
      </c>
      <c r="G245" s="45">
        <f t="shared" si="21"/>
        <v>8.2190081989264637E-3</v>
      </c>
      <c r="H245" s="43">
        <f t="shared" si="22"/>
        <v>35.189272653293706</v>
      </c>
      <c r="I245" s="43">
        <f t="shared" si="18"/>
        <v>7.7416399837246157</v>
      </c>
      <c r="J245" s="43">
        <v>10.471343540169492</v>
      </c>
      <c r="K245" s="43">
        <v>1.2645860842087802</v>
      </c>
      <c r="L245" s="45">
        <f t="shared" si="19"/>
        <v>0.12209233335878637</v>
      </c>
    </row>
    <row r="246" spans="1:12" x14ac:dyDescent="0.25">
      <c r="A246" s="65">
        <f t="shared" si="20"/>
        <v>241</v>
      </c>
      <c r="B246" s="68" t="s">
        <v>2275</v>
      </c>
      <c r="C246" s="68">
        <v>688.6</v>
      </c>
      <c r="D246" s="68"/>
      <c r="E246" s="68">
        <v>64.099999999999994</v>
      </c>
      <c r="F246" s="68">
        <f t="shared" si="12"/>
        <v>752.7</v>
      </c>
      <c r="G246" s="45">
        <f t="shared" si="21"/>
        <v>1.3816744771260638E-2</v>
      </c>
      <c r="H246" s="43">
        <f t="shared" si="22"/>
        <v>59.155701900913854</v>
      </c>
      <c r="I246" s="43">
        <f t="shared" si="18"/>
        <v>13.014254418201048</v>
      </c>
      <c r="J246" s="43">
        <v>17.603082708398833</v>
      </c>
      <c r="K246" s="43">
        <v>1.944821837155033</v>
      </c>
      <c r="L246" s="45">
        <f t="shared" si="19"/>
        <v>0.12185181462025875</v>
      </c>
    </row>
    <row r="247" spans="1:12" x14ac:dyDescent="0.25">
      <c r="A247" s="65">
        <f t="shared" si="20"/>
        <v>242</v>
      </c>
      <c r="B247" s="68" t="s">
        <v>2276</v>
      </c>
      <c r="C247" s="68">
        <v>675.4</v>
      </c>
      <c r="D247" s="68"/>
      <c r="E247" s="68"/>
      <c r="F247" s="68">
        <f t="shared" si="12"/>
        <v>675.4</v>
      </c>
      <c r="G247" s="45">
        <f t="shared" si="21"/>
        <v>1.2397807119050662E-2</v>
      </c>
      <c r="H247" s="43">
        <f t="shared" si="22"/>
        <v>53.080591289859456</v>
      </c>
      <c r="I247" s="43">
        <f t="shared" si="18"/>
        <v>11.677730083769081</v>
      </c>
      <c r="J247" s="43">
        <v>15.795299669526466</v>
      </c>
      <c r="K247" s="43">
        <v>1.9075409073693133</v>
      </c>
      <c r="L247" s="45">
        <f t="shared" si="19"/>
        <v>0.12209233335878637</v>
      </c>
    </row>
    <row r="248" spans="1:12" x14ac:dyDescent="0.25">
      <c r="A248" s="65">
        <f t="shared" si="20"/>
        <v>243</v>
      </c>
      <c r="B248" s="68" t="s">
        <v>2277</v>
      </c>
      <c r="C248" s="68">
        <v>633.9</v>
      </c>
      <c r="D248" s="68"/>
      <c r="E248" s="68"/>
      <c r="F248" s="68">
        <f t="shared" si="12"/>
        <v>633.9</v>
      </c>
      <c r="G248" s="45">
        <f t="shared" si="21"/>
        <v>1.1636022997877131E-2</v>
      </c>
      <c r="H248" s="43">
        <f t="shared" si="22"/>
        <v>49.819050664261042</v>
      </c>
      <c r="I248" s="43">
        <f t="shared" si="18"/>
        <v>10.960191146137429</v>
      </c>
      <c r="J248" s="43">
        <v>14.824756382162906</v>
      </c>
      <c r="K248" s="43">
        <v>1.7903319235733013</v>
      </c>
      <c r="L248" s="45">
        <f t="shared" si="19"/>
        <v>0.12209233335878637</v>
      </c>
    </row>
    <row r="249" spans="1:12" x14ac:dyDescent="0.25">
      <c r="A249" s="65">
        <f t="shared" si="20"/>
        <v>244</v>
      </c>
      <c r="B249" s="68" t="s">
        <v>2278</v>
      </c>
      <c r="C249" s="68">
        <v>230.9</v>
      </c>
      <c r="D249" s="68">
        <v>51.2</v>
      </c>
      <c r="E249" s="68"/>
      <c r="F249" s="68">
        <f t="shared" si="12"/>
        <v>282.10000000000002</v>
      </c>
      <c r="G249" s="45">
        <f t="shared" si="21"/>
        <v>5.1782963995916373E-3</v>
      </c>
      <c r="H249" s="43">
        <f t="shared" si="22"/>
        <v>22.170617120031615</v>
      </c>
      <c r="I249" s="43">
        <f t="shared" si="18"/>
        <v>4.8775357664069556</v>
      </c>
      <c r="J249" s="43">
        <v>6.5973556955484414</v>
      </c>
      <c r="K249" s="43">
        <v>0.65213383996383556</v>
      </c>
      <c r="L249" s="45">
        <f t="shared" si="19"/>
        <v>0.12157973208773787</v>
      </c>
    </row>
    <row r="250" spans="1:12" x14ac:dyDescent="0.25">
      <c r="A250" s="65">
        <f t="shared" si="20"/>
        <v>245</v>
      </c>
      <c r="B250" s="68" t="s">
        <v>2279</v>
      </c>
      <c r="C250" s="68">
        <v>1262.0999999999999</v>
      </c>
      <c r="D250" s="68"/>
      <c r="E250" s="68">
        <v>163.6</v>
      </c>
      <c r="F250" s="68">
        <f t="shared" si="12"/>
        <v>1425.6999999999998</v>
      </c>
      <c r="G250" s="45">
        <f t="shared" si="21"/>
        <v>2.6170496904990417E-2</v>
      </c>
      <c r="H250" s="43">
        <f t="shared" si="22"/>
        <v>112.04767397387121</v>
      </c>
      <c r="I250" s="43">
        <f t="shared" si="18"/>
        <v>24.650488274251668</v>
      </c>
      <c r="J250" s="43">
        <v>33.342254573354879</v>
      </c>
      <c r="K250" s="43">
        <v>3.5645652638300418</v>
      </c>
      <c r="L250" s="45">
        <f t="shared" si="19"/>
        <v>0.12176824162538251</v>
      </c>
    </row>
    <row r="251" spans="1:12" x14ac:dyDescent="0.25">
      <c r="A251" s="65">
        <f t="shared" si="20"/>
        <v>246</v>
      </c>
      <c r="B251" s="68" t="s">
        <v>2280</v>
      </c>
      <c r="C251" s="68">
        <v>332.6</v>
      </c>
      <c r="D251" s="68"/>
      <c r="E251" s="68">
        <v>108.7</v>
      </c>
      <c r="F251" s="68">
        <f t="shared" si="12"/>
        <v>441.3</v>
      </c>
      <c r="G251" s="45">
        <f t="shared" si="21"/>
        <v>8.1006104258766025E-3</v>
      </c>
      <c r="H251" s="43">
        <f t="shared" si="22"/>
        <v>34.682358507869381</v>
      </c>
      <c r="I251" s="43">
        <f t="shared" si="18"/>
        <v>7.6301188717312636</v>
      </c>
      <c r="J251" s="43">
        <v>10.320500065386481</v>
      </c>
      <c r="K251" s="43">
        <v>0.93936645808562869</v>
      </c>
      <c r="L251" s="45">
        <f t="shared" si="19"/>
        <v>0.12139665511686552</v>
      </c>
    </row>
    <row r="252" spans="1:12" x14ac:dyDescent="0.25">
      <c r="A252" s="65">
        <f t="shared" si="20"/>
        <v>247</v>
      </c>
      <c r="B252" s="68" t="s">
        <v>2281</v>
      </c>
      <c r="C252" s="68">
        <v>511</v>
      </c>
      <c r="D252" s="68"/>
      <c r="E252" s="68">
        <v>141.6</v>
      </c>
      <c r="F252" s="68">
        <f t="shared" si="12"/>
        <v>652.6</v>
      </c>
      <c r="G252" s="45">
        <f t="shared" si="21"/>
        <v>1.1979284758502313E-2</v>
      </c>
      <c r="H252" s="43">
        <f t="shared" si="22"/>
        <v>51.288708729289723</v>
      </c>
      <c r="I252" s="43">
        <f t="shared" si="18"/>
        <v>11.283515920443739</v>
      </c>
      <c r="J252" s="43">
        <v>15.262085526107452</v>
      </c>
      <c r="K252" s="43">
        <v>1.4432238727653524</v>
      </c>
      <c r="L252" s="45">
        <f t="shared" si="19"/>
        <v>0.12147951892216713</v>
      </c>
    </row>
    <row r="253" spans="1:12" x14ac:dyDescent="0.25">
      <c r="A253" s="65">
        <f t="shared" si="20"/>
        <v>248</v>
      </c>
      <c r="B253" s="68" t="s">
        <v>2282</v>
      </c>
      <c r="C253" s="68">
        <v>1078.7</v>
      </c>
      <c r="D253" s="68"/>
      <c r="E253" s="68"/>
      <c r="F253" s="68">
        <f t="shared" si="12"/>
        <v>1078.7</v>
      </c>
      <c r="G253" s="45">
        <f t="shared" si="21"/>
        <v>1.9800880277346684E-2</v>
      </c>
      <c r="H253" s="43">
        <f t="shared" si="22"/>
        <v>84.776478863445959</v>
      </c>
      <c r="I253" s="43">
        <f t="shared" si="18"/>
        <v>18.650825349958112</v>
      </c>
      <c r="J253" s="43">
        <v>25.227109495881258</v>
      </c>
      <c r="K253" s="43">
        <v>3.0465862848375456</v>
      </c>
      <c r="L253" s="45">
        <f t="shared" si="19"/>
        <v>0.1220923333587864</v>
      </c>
    </row>
    <row r="254" spans="1:12" x14ac:dyDescent="0.25">
      <c r="A254" s="65">
        <f t="shared" si="20"/>
        <v>249</v>
      </c>
      <c r="B254" s="68" t="s">
        <v>2283</v>
      </c>
      <c r="C254" s="68">
        <v>611.4</v>
      </c>
      <c r="D254" s="68"/>
      <c r="E254" s="68">
        <v>112.1</v>
      </c>
      <c r="F254" s="68">
        <f t="shared" si="12"/>
        <v>723.5</v>
      </c>
      <c r="G254" s="45">
        <f t="shared" si="21"/>
        <v>1.328074244985661E-2</v>
      </c>
      <c r="H254" s="43">
        <f t="shared" si="22"/>
        <v>56.860834761938584</v>
      </c>
      <c r="I254" s="43">
        <f t="shared" ref="I254:I311" si="23">H254*0.22</f>
        <v>12.509383647626489</v>
      </c>
      <c r="J254" s="43">
        <v>16.920194419458692</v>
      </c>
      <c r="K254" s="43">
        <v>1.7267848841658251</v>
      </c>
      <c r="L254" s="45">
        <f t="shared" si="19"/>
        <v>0.12165473077151291</v>
      </c>
    </row>
    <row r="255" spans="1:12" x14ac:dyDescent="0.25">
      <c r="A255" s="65">
        <f t="shared" si="20"/>
        <v>250</v>
      </c>
      <c r="B255" s="68" t="s">
        <v>2284</v>
      </c>
      <c r="C255" s="68">
        <v>690.47</v>
      </c>
      <c r="D255" s="68">
        <v>27.1</v>
      </c>
      <c r="E255" s="68">
        <v>79.3</v>
      </c>
      <c r="F255" s="68">
        <f t="shared" si="12"/>
        <v>796.87</v>
      </c>
      <c r="G255" s="45">
        <f t="shared" si="21"/>
        <v>1.4627540063603645E-2</v>
      </c>
      <c r="H255" s="43">
        <f t="shared" si="22"/>
        <v>62.62708140531582</v>
      </c>
      <c r="I255" s="43">
        <f t="shared" si="23"/>
        <v>13.77795790916948</v>
      </c>
      <c r="J255" s="43">
        <v>18.636068178346989</v>
      </c>
      <c r="K255" s="43">
        <v>1.9501033022080099</v>
      </c>
      <c r="L255" s="45">
        <f t="shared" si="19"/>
        <v>0.12171522430890896</v>
      </c>
    </row>
    <row r="256" spans="1:12" x14ac:dyDescent="0.25">
      <c r="A256" s="65">
        <f t="shared" si="20"/>
        <v>251</v>
      </c>
      <c r="B256" s="68" t="s">
        <v>10</v>
      </c>
      <c r="C256" s="68">
        <v>401.2</v>
      </c>
      <c r="D256" s="68"/>
      <c r="E256" s="68">
        <v>112.2</v>
      </c>
      <c r="F256" s="68">
        <f t="shared" si="12"/>
        <v>513.4</v>
      </c>
      <c r="G256" s="45">
        <f t="shared" si="21"/>
        <v>9.4240956098913375E-3</v>
      </c>
      <c r="H256" s="43">
        <f t="shared" si="22"/>
        <v>40.348794148969262</v>
      </c>
      <c r="I256" s="43">
        <f t="shared" si="23"/>
        <v>8.8767347127732368</v>
      </c>
      <c r="J256" s="43">
        <v>12.006672861022931</v>
      </c>
      <c r="K256" s="43">
        <v>1.1331143204568677</v>
      </c>
      <c r="L256" s="45">
        <f t="shared" si="19"/>
        <v>0.12147509942193668</v>
      </c>
    </row>
    <row r="257" spans="1:12" x14ac:dyDescent="0.25">
      <c r="A257" s="65">
        <f t="shared" si="20"/>
        <v>252</v>
      </c>
      <c r="B257" s="68" t="s">
        <v>11</v>
      </c>
      <c r="C257" s="68">
        <v>339.2</v>
      </c>
      <c r="D257" s="68"/>
      <c r="E257" s="68"/>
      <c r="F257" s="68">
        <f t="shared" si="12"/>
        <v>339.2</v>
      </c>
      <c r="G257" s="45">
        <f t="shared" si="21"/>
        <v>6.2264379253508806E-3</v>
      </c>
      <c r="H257" s="43">
        <f t="shared" si="22"/>
        <v>26.658182655493526</v>
      </c>
      <c r="I257" s="43">
        <f t="shared" si="23"/>
        <v>5.8648001842085762</v>
      </c>
      <c r="J257" s="43">
        <v>7.9327297126197465</v>
      </c>
      <c r="K257" s="43">
        <v>0.95800692297848855</v>
      </c>
      <c r="L257" s="45">
        <f t="shared" si="19"/>
        <v>0.12209233335878639</v>
      </c>
    </row>
    <row r="258" spans="1:12" x14ac:dyDescent="0.25">
      <c r="A258" s="65">
        <f t="shared" si="20"/>
        <v>253</v>
      </c>
      <c r="B258" s="68" t="s">
        <v>12</v>
      </c>
      <c r="C258" s="68">
        <v>213.9</v>
      </c>
      <c r="D258" s="68"/>
      <c r="E258" s="68"/>
      <c r="F258" s="68">
        <f t="shared" si="12"/>
        <v>213.9</v>
      </c>
      <c r="G258" s="45">
        <f t="shared" si="21"/>
        <v>3.9264005667233298E-3</v>
      </c>
      <c r="H258" s="43">
        <f t="shared" si="22"/>
        <v>16.810687706397598</v>
      </c>
      <c r="I258" s="43">
        <f t="shared" si="23"/>
        <v>3.6983512954074715</v>
      </c>
      <c r="J258" s="43">
        <v>5.0023905823389274</v>
      </c>
      <c r="K258" s="43">
        <v>0.60412052130040894</v>
      </c>
      <c r="L258" s="45">
        <f t="shared" si="19"/>
        <v>0.12209233335878637</v>
      </c>
    </row>
    <row r="259" spans="1:12" x14ac:dyDescent="0.25">
      <c r="A259" s="65">
        <f t="shared" si="20"/>
        <v>254</v>
      </c>
      <c r="B259" s="68" t="s">
        <v>13</v>
      </c>
      <c r="C259" s="68">
        <v>227.3</v>
      </c>
      <c r="D259" s="68"/>
      <c r="E259" s="68"/>
      <c r="F259" s="68">
        <f t="shared" si="12"/>
        <v>227.3</v>
      </c>
      <c r="G259" s="45">
        <f t="shared" si="21"/>
        <v>4.1723742347649032E-3</v>
      </c>
      <c r="H259" s="43">
        <f t="shared" si="22"/>
        <v>17.863811667434195</v>
      </c>
      <c r="I259" s="43">
        <f t="shared" si="23"/>
        <v>3.9300385668355231</v>
      </c>
      <c r="J259" s="43">
        <v>5.3157708245237876</v>
      </c>
      <c r="K259" s="43">
        <v>0.64196631365863932</v>
      </c>
      <c r="L259" s="45">
        <f t="shared" ref="L259:L318" si="24">(H259+I259+J259+K259)/F259</f>
        <v>0.12209233335878639</v>
      </c>
    </row>
    <row r="260" spans="1:12" x14ac:dyDescent="0.25">
      <c r="A260" s="65">
        <f t="shared" ref="A260:A268" si="25">A259+1</f>
        <v>255</v>
      </c>
      <c r="B260" s="68" t="s">
        <v>14</v>
      </c>
      <c r="C260" s="68">
        <v>479.8</v>
      </c>
      <c r="D260" s="68"/>
      <c r="E260" s="68"/>
      <c r="F260" s="68">
        <f t="shared" si="12"/>
        <v>479.8</v>
      </c>
      <c r="G260" s="45">
        <f t="shared" si="21"/>
        <v>8.8073258153990343E-3</v>
      </c>
      <c r="H260" s="43">
        <f t="shared" si="22"/>
        <v>37.708125112340191</v>
      </c>
      <c r="I260" s="43">
        <f t="shared" si="23"/>
        <v>8.2957875247148429</v>
      </c>
      <c r="J260" s="43">
        <v>11.220883597037014</v>
      </c>
      <c r="K260" s="43">
        <v>1.355105311453652</v>
      </c>
      <c r="L260" s="45">
        <f t="shared" si="24"/>
        <v>0.12209233335878637</v>
      </c>
    </row>
    <row r="261" spans="1:12" x14ac:dyDescent="0.25">
      <c r="A261" s="65">
        <f t="shared" si="25"/>
        <v>256</v>
      </c>
      <c r="B261" s="68" t="s">
        <v>15</v>
      </c>
      <c r="C261" s="68">
        <v>209.3</v>
      </c>
      <c r="D261" s="68"/>
      <c r="E261" s="68"/>
      <c r="F261" s="68">
        <f t="shared" si="12"/>
        <v>209.3</v>
      </c>
      <c r="G261" s="45">
        <f t="shared" si="21"/>
        <v>3.8419618448583119E-3</v>
      </c>
      <c r="H261" s="43">
        <f t="shared" si="22"/>
        <v>16.449167540668618</v>
      </c>
      <c r="I261" s="43">
        <f t="shared" si="23"/>
        <v>3.6188168589470959</v>
      </c>
      <c r="J261" s="43">
        <v>4.8948122902456168</v>
      </c>
      <c r="K261" s="43">
        <v>0.59112868213265812</v>
      </c>
      <c r="L261" s="45">
        <f t="shared" si="24"/>
        <v>0.12209233335878639</v>
      </c>
    </row>
    <row r="262" spans="1:12" x14ac:dyDescent="0.25">
      <c r="A262" s="65">
        <f t="shared" si="25"/>
        <v>257</v>
      </c>
      <c r="B262" s="68" t="s">
        <v>16</v>
      </c>
      <c r="C262" s="68">
        <v>510.7</v>
      </c>
      <c r="D262" s="68"/>
      <c r="E262" s="68"/>
      <c r="F262" s="68">
        <f t="shared" si="12"/>
        <v>510.7</v>
      </c>
      <c r="G262" s="45">
        <f t="shared" si="21"/>
        <v>9.3745337514053503E-3</v>
      </c>
      <c r="H262" s="43">
        <f t="shared" si="22"/>
        <v>40.136597529954436</v>
      </c>
      <c r="I262" s="43">
        <f t="shared" si="23"/>
        <v>8.8300514565899757</v>
      </c>
      <c r="J262" s="43">
        <v>11.943529080881207</v>
      </c>
      <c r="K262" s="43">
        <v>1.4423765789065861</v>
      </c>
      <c r="L262" s="45">
        <f t="shared" si="24"/>
        <v>0.12209233335878639</v>
      </c>
    </row>
    <row r="263" spans="1:12" x14ac:dyDescent="0.25">
      <c r="A263" s="65">
        <f t="shared" si="25"/>
        <v>258</v>
      </c>
      <c r="B263" s="68" t="s">
        <v>17</v>
      </c>
      <c r="C263" s="68">
        <v>482.5</v>
      </c>
      <c r="D263" s="68"/>
      <c r="E263" s="68">
        <v>43.8</v>
      </c>
      <c r="F263" s="68">
        <f t="shared" si="12"/>
        <v>526.29999999999995</v>
      </c>
      <c r="G263" s="45">
        <f t="shared" ref="G263:G326" si="26">5/$F$379*F263</f>
        <v>9.6608911559910617E-3</v>
      </c>
      <c r="H263" s="43">
        <f t="shared" ref="H263:H326" si="27">G263*4281.45</f>
        <v>41.362622439817926</v>
      </c>
      <c r="I263" s="43">
        <f t="shared" si="23"/>
        <v>9.0997769367599446</v>
      </c>
      <c r="J263" s="43">
        <v>12.308359810588954</v>
      </c>
      <c r="K263" s="43">
        <v>1.3627309561825491</v>
      </c>
      <c r="L263" s="45">
        <f t="shared" si="24"/>
        <v>0.12185728699097356</v>
      </c>
    </row>
    <row r="264" spans="1:12" x14ac:dyDescent="0.25">
      <c r="A264" s="65">
        <f t="shared" si="25"/>
        <v>259</v>
      </c>
      <c r="B264" s="68" t="s">
        <v>18</v>
      </c>
      <c r="C264" s="68">
        <v>265.39999999999998</v>
      </c>
      <c r="D264" s="68"/>
      <c r="E264" s="68">
        <v>29.8</v>
      </c>
      <c r="F264" s="68">
        <f t="shared" si="12"/>
        <v>295.2</v>
      </c>
      <c r="G264" s="45">
        <f t="shared" si="26"/>
        <v>5.4187631944681005E-3</v>
      </c>
      <c r="H264" s="43">
        <f t="shared" si="27"/>
        <v>23.200163678955448</v>
      </c>
      <c r="I264" s="43">
        <f t="shared" si="23"/>
        <v>5.1040360093701986</v>
      </c>
      <c r="J264" s="43">
        <v>6.9037199621619969</v>
      </c>
      <c r="K264" s="43">
        <v>0.74957263372196581</v>
      </c>
      <c r="L264" s="45">
        <f t="shared" si="24"/>
        <v>0.1218072231849919</v>
      </c>
    </row>
    <row r="265" spans="1:12" x14ac:dyDescent="0.25">
      <c r="A265" s="65">
        <f t="shared" si="25"/>
        <v>260</v>
      </c>
      <c r="B265" s="68" t="s">
        <v>19</v>
      </c>
      <c r="C265" s="68">
        <v>211.6</v>
      </c>
      <c r="D265" s="68"/>
      <c r="E265" s="68"/>
      <c r="F265" s="68">
        <f t="shared" si="12"/>
        <v>211.6</v>
      </c>
      <c r="G265" s="45">
        <f t="shared" si="26"/>
        <v>3.8841812057908202E-3</v>
      </c>
      <c r="H265" s="43">
        <f t="shared" si="27"/>
        <v>16.629927623533106</v>
      </c>
      <c r="I265" s="43">
        <f t="shared" si="23"/>
        <v>3.6585840771772835</v>
      </c>
      <c r="J265" s="43">
        <v>4.9486014362922726</v>
      </c>
      <c r="K265" s="43">
        <v>0.59762460171653342</v>
      </c>
      <c r="L265" s="45">
        <f t="shared" si="24"/>
        <v>0.12209233335878637</v>
      </c>
    </row>
    <row r="266" spans="1:12" x14ac:dyDescent="0.25">
      <c r="A266" s="65">
        <f t="shared" si="25"/>
        <v>261</v>
      </c>
      <c r="B266" s="68" t="s">
        <v>20</v>
      </c>
      <c r="C266" s="68">
        <v>224</v>
      </c>
      <c r="D266" s="68">
        <v>79.5</v>
      </c>
      <c r="E266" s="68"/>
      <c r="F266" s="68">
        <f t="shared" si="12"/>
        <v>303.5</v>
      </c>
      <c r="G266" s="45">
        <f t="shared" si="26"/>
        <v>5.5711200187028073E-3</v>
      </c>
      <c r="H266" s="43">
        <f t="shared" si="27"/>
        <v>23.852471804075133</v>
      </c>
      <c r="I266" s="43">
        <f t="shared" si="23"/>
        <v>5.2475437968965295</v>
      </c>
      <c r="J266" s="43">
        <v>7.0978286196347087</v>
      </c>
      <c r="K266" s="43">
        <v>0.63264608121220933</v>
      </c>
      <c r="L266" s="45">
        <f t="shared" si="24"/>
        <v>0.12135252158754062</v>
      </c>
    </row>
    <row r="267" spans="1:12" x14ac:dyDescent="0.25">
      <c r="A267" s="65">
        <f t="shared" si="25"/>
        <v>262</v>
      </c>
      <c r="B267" s="68" t="s">
        <v>21</v>
      </c>
      <c r="C267" s="68">
        <v>177.6</v>
      </c>
      <c r="D267" s="68"/>
      <c r="E267" s="68"/>
      <c r="F267" s="68">
        <f t="shared" si="12"/>
        <v>177.6</v>
      </c>
      <c r="G267" s="45">
        <f t="shared" si="26"/>
        <v>3.2600689137450363E-3</v>
      </c>
      <c r="H267" s="43">
        <f t="shared" si="27"/>
        <v>13.957822050753686</v>
      </c>
      <c r="I267" s="43">
        <f t="shared" si="23"/>
        <v>3.0707208511658108</v>
      </c>
      <c r="J267" s="43">
        <v>4.1534575382112839</v>
      </c>
      <c r="K267" s="43">
        <v>0.50159796438968018</v>
      </c>
      <c r="L267" s="45">
        <f t="shared" si="24"/>
        <v>0.1220923333587864</v>
      </c>
    </row>
    <row r="268" spans="1:12" x14ac:dyDescent="0.25">
      <c r="A268" s="65">
        <f t="shared" si="25"/>
        <v>263</v>
      </c>
      <c r="B268" s="68" t="s">
        <v>22</v>
      </c>
      <c r="C268" s="68">
        <v>590</v>
      </c>
      <c r="D268" s="68"/>
      <c r="E268" s="68">
        <v>44.1</v>
      </c>
      <c r="F268" s="68">
        <f t="shared" si="12"/>
        <v>634.1</v>
      </c>
      <c r="G268" s="45">
        <f t="shared" si="26"/>
        <v>1.1639694246653872E-2</v>
      </c>
      <c r="H268" s="43">
        <f t="shared" si="27"/>
        <v>49.834768932336218</v>
      </c>
      <c r="I268" s="43">
        <f t="shared" si="23"/>
        <v>10.963649165113967</v>
      </c>
      <c r="J268" s="43">
        <v>14.829433699210441</v>
      </c>
      <c r="K268" s="43">
        <v>1.6663445889071584</v>
      </c>
      <c r="L268" s="45">
        <f t="shared" si="24"/>
        <v>0.12189590977064782</v>
      </c>
    </row>
    <row r="269" spans="1:12" x14ac:dyDescent="0.25">
      <c r="A269" s="65">
        <f t="shared" ref="A269:A321" si="28">A268+1</f>
        <v>264</v>
      </c>
      <c r="B269" s="68" t="s">
        <v>23</v>
      </c>
      <c r="C269" s="68">
        <v>119.2</v>
      </c>
      <c r="D269" s="68"/>
      <c r="E269" s="68"/>
      <c r="F269" s="68">
        <f t="shared" si="12"/>
        <v>119.2</v>
      </c>
      <c r="G269" s="45">
        <f t="shared" si="26"/>
        <v>2.1880642709369838E-3</v>
      </c>
      <c r="H269" s="43">
        <f t="shared" si="27"/>
        <v>9.3680877728031486</v>
      </c>
      <c r="I269" s="43">
        <f t="shared" si="23"/>
        <v>2.0609793100166929</v>
      </c>
      <c r="J269" s="43">
        <v>2.7876809603309964</v>
      </c>
      <c r="K269" s="43">
        <v>0.33665809321649709</v>
      </c>
      <c r="L269" s="45">
        <f t="shared" si="24"/>
        <v>0.12209233335878637</v>
      </c>
    </row>
    <row r="270" spans="1:12" x14ac:dyDescent="0.25">
      <c r="A270" s="65">
        <f t="shared" si="28"/>
        <v>265</v>
      </c>
      <c r="B270" s="68" t="s">
        <v>24</v>
      </c>
      <c r="C270" s="68">
        <v>1517.4</v>
      </c>
      <c r="D270" s="68"/>
      <c r="E270" s="68">
        <v>120</v>
      </c>
      <c r="F270" s="68">
        <f t="shared" si="12"/>
        <v>1637.4</v>
      </c>
      <c r="G270" s="45">
        <f t="shared" si="26"/>
        <v>3.0056513735169613E-2</v>
      </c>
      <c r="H270" s="43">
        <f t="shared" si="27"/>
        <v>128.68546073144194</v>
      </c>
      <c r="I270" s="43">
        <f t="shared" si="23"/>
        <v>28.310801360917225</v>
      </c>
      <c r="J270" s="43">
        <v>38.293194668170919</v>
      </c>
      <c r="K270" s="43">
        <v>4.2856123376402078</v>
      </c>
      <c r="L270" s="45">
        <f t="shared" si="24"/>
        <v>0.12188534817281682</v>
      </c>
    </row>
    <row r="271" spans="1:12" x14ac:dyDescent="0.25">
      <c r="A271" s="65">
        <f t="shared" si="28"/>
        <v>266</v>
      </c>
      <c r="B271" s="68" t="s">
        <v>25</v>
      </c>
      <c r="C271" s="68">
        <v>256.8</v>
      </c>
      <c r="D271" s="68"/>
      <c r="E271" s="68"/>
      <c r="F271" s="68">
        <f t="shared" si="12"/>
        <v>256.8</v>
      </c>
      <c r="G271" s="45">
        <f t="shared" si="26"/>
        <v>4.7138834293340391E-3</v>
      </c>
      <c r="H271" s="43">
        <f t="shared" si="27"/>
        <v>20.182256208522222</v>
      </c>
      <c r="I271" s="43">
        <f t="shared" si="23"/>
        <v>4.4400963658748891</v>
      </c>
      <c r="J271" s="43">
        <v>6.0056750890352335</v>
      </c>
      <c r="K271" s="43">
        <v>0.72528354310399712</v>
      </c>
      <c r="L271" s="45">
        <f t="shared" si="24"/>
        <v>0.12209233335878637</v>
      </c>
    </row>
    <row r="272" spans="1:12" x14ac:dyDescent="0.25">
      <c r="A272" s="65">
        <f t="shared" si="28"/>
        <v>267</v>
      </c>
      <c r="B272" s="68" t="s">
        <v>26</v>
      </c>
      <c r="C272" s="68">
        <v>293.31</v>
      </c>
      <c r="D272" s="68"/>
      <c r="E272" s="68"/>
      <c r="F272" s="68">
        <f t="shared" si="12"/>
        <v>293.31</v>
      </c>
      <c r="G272" s="45">
        <f t="shared" si="26"/>
        <v>5.3840698935279088E-3</v>
      </c>
      <c r="H272" s="43">
        <f t="shared" si="27"/>
        <v>23.051626045645065</v>
      </c>
      <c r="I272" s="43">
        <f t="shared" si="23"/>
        <v>5.0713577300419148</v>
      </c>
      <c r="J272" s="43">
        <v>6.8595193160627899</v>
      </c>
      <c r="K272" s="43">
        <v>0.82839920571586212</v>
      </c>
      <c r="L272" s="45">
        <f t="shared" si="24"/>
        <v>0.12209233335878637</v>
      </c>
    </row>
    <row r="273" spans="1:12" x14ac:dyDescent="0.25">
      <c r="A273" s="65">
        <f t="shared" si="28"/>
        <v>268</v>
      </c>
      <c r="B273" s="68" t="s">
        <v>27</v>
      </c>
      <c r="C273" s="68">
        <v>452.8</v>
      </c>
      <c r="D273" s="68">
        <v>35.6</v>
      </c>
      <c r="E273" s="68"/>
      <c r="F273" s="68">
        <f t="shared" si="12"/>
        <v>488.40000000000003</v>
      </c>
      <c r="G273" s="45">
        <f t="shared" si="26"/>
        <v>8.9651895127988504E-3</v>
      </c>
      <c r="H273" s="43">
        <f t="shared" si="27"/>
        <v>38.384010639572637</v>
      </c>
      <c r="I273" s="43">
        <f t="shared" si="23"/>
        <v>8.4444823407059797</v>
      </c>
      <c r="J273" s="43">
        <v>11.42200823008103</v>
      </c>
      <c r="K273" s="43">
        <v>1.2788488641646802</v>
      </c>
      <c r="L273" s="45">
        <f t="shared" si="24"/>
        <v>0.12188646616405471</v>
      </c>
    </row>
    <row r="274" spans="1:12" x14ac:dyDescent="0.25">
      <c r="A274" s="65">
        <f t="shared" si="28"/>
        <v>269</v>
      </c>
      <c r="B274" s="68" t="s">
        <v>28</v>
      </c>
      <c r="C274" s="68">
        <v>271.2</v>
      </c>
      <c r="D274" s="68"/>
      <c r="E274" s="68"/>
      <c r="F274" s="68">
        <f t="shared" si="12"/>
        <v>271.2</v>
      </c>
      <c r="G274" s="45">
        <f t="shared" si="26"/>
        <v>4.978213341259312E-3</v>
      </c>
      <c r="H274" s="43">
        <f t="shared" si="27"/>
        <v>21.313971509934682</v>
      </c>
      <c r="I274" s="43">
        <f t="shared" si="23"/>
        <v>4.68907373218563</v>
      </c>
      <c r="J274" s="43">
        <v>6.3424419164577692</v>
      </c>
      <c r="K274" s="43">
        <v>0.76595364832478208</v>
      </c>
      <c r="L274" s="45">
        <f t="shared" si="24"/>
        <v>0.12209233335878637</v>
      </c>
    </row>
    <row r="275" spans="1:12" x14ac:dyDescent="0.25">
      <c r="A275" s="65">
        <f t="shared" si="28"/>
        <v>270</v>
      </c>
      <c r="B275" s="68" t="s">
        <v>29</v>
      </c>
      <c r="C275" s="68">
        <v>455.2</v>
      </c>
      <c r="D275" s="68"/>
      <c r="E275" s="68"/>
      <c r="F275" s="68">
        <f t="shared" si="12"/>
        <v>455.2</v>
      </c>
      <c r="G275" s="45">
        <f t="shared" si="26"/>
        <v>8.3557622158600253E-3</v>
      </c>
      <c r="H275" s="43">
        <f t="shared" si="27"/>
        <v>35.774778139093904</v>
      </c>
      <c r="I275" s="43">
        <f t="shared" si="23"/>
        <v>7.8704511906006589</v>
      </c>
      <c r="J275" s="43">
        <v>10.645573600190181</v>
      </c>
      <c r="K275" s="43">
        <v>1.2856272150348111</v>
      </c>
      <c r="L275" s="45">
        <f t="shared" si="24"/>
        <v>0.12209233335878637</v>
      </c>
    </row>
    <row r="276" spans="1:12" x14ac:dyDescent="0.25">
      <c r="A276" s="65">
        <f t="shared" si="28"/>
        <v>271</v>
      </c>
      <c r="B276" s="68" t="s">
        <v>30</v>
      </c>
      <c r="C276" s="68">
        <v>510.8</v>
      </c>
      <c r="D276" s="68"/>
      <c r="E276" s="68"/>
      <c r="F276" s="68">
        <f t="shared" si="12"/>
        <v>510.8</v>
      </c>
      <c r="G276" s="45">
        <f t="shared" si="26"/>
        <v>9.3763693757937198E-3</v>
      </c>
      <c r="H276" s="43">
        <f t="shared" si="27"/>
        <v>40.144456663992017</v>
      </c>
      <c r="I276" s="43">
        <f t="shared" si="23"/>
        <v>8.8317804660782446</v>
      </c>
      <c r="J276" s="43">
        <v>11.945867739404974</v>
      </c>
      <c r="K276" s="43">
        <v>1.4426590101928416</v>
      </c>
      <c r="L276" s="45">
        <f t="shared" si="24"/>
        <v>0.12209233335878636</v>
      </c>
    </row>
    <row r="277" spans="1:12" x14ac:dyDescent="0.25">
      <c r="A277" s="65">
        <f t="shared" si="28"/>
        <v>272</v>
      </c>
      <c r="B277" s="68" t="s">
        <v>31</v>
      </c>
      <c r="C277" s="68">
        <v>209.8</v>
      </c>
      <c r="D277" s="68"/>
      <c r="E277" s="68">
        <v>30.1</v>
      </c>
      <c r="F277" s="68">
        <f t="shared" si="12"/>
        <v>239.9</v>
      </c>
      <c r="G277" s="45">
        <f t="shared" si="26"/>
        <v>4.4036629076995171E-3</v>
      </c>
      <c r="H277" s="43">
        <f t="shared" si="27"/>
        <v>18.854062556170096</v>
      </c>
      <c r="I277" s="43">
        <f t="shared" si="23"/>
        <v>4.1478937623574215</v>
      </c>
      <c r="J277" s="43">
        <v>5.6104417985185071</v>
      </c>
      <c r="K277" s="43">
        <v>0.59254083856393536</v>
      </c>
      <c r="L277" s="45">
        <f t="shared" si="24"/>
        <v>0.1217379698024592</v>
      </c>
    </row>
    <row r="278" spans="1:12" x14ac:dyDescent="0.25">
      <c r="A278" s="65">
        <f t="shared" si="28"/>
        <v>273</v>
      </c>
      <c r="B278" s="68" t="s">
        <v>32</v>
      </c>
      <c r="C278" s="68">
        <v>506.6</v>
      </c>
      <c r="D278" s="68"/>
      <c r="E278" s="68"/>
      <c r="F278" s="68">
        <f t="shared" si="12"/>
        <v>506.6</v>
      </c>
      <c r="G278" s="45">
        <f t="shared" si="26"/>
        <v>9.2992731514821812E-3</v>
      </c>
      <c r="H278" s="43">
        <f t="shared" si="27"/>
        <v>39.814373034413386</v>
      </c>
      <c r="I278" s="43">
        <f t="shared" si="23"/>
        <v>8.7591620675709443</v>
      </c>
      <c r="J278" s="43">
        <v>11.847644081406735</v>
      </c>
      <c r="K278" s="43">
        <v>1.430796896170113</v>
      </c>
      <c r="L278" s="45">
        <f t="shared" si="24"/>
        <v>0.12209233335878639</v>
      </c>
    </row>
    <row r="279" spans="1:12" x14ac:dyDescent="0.25">
      <c r="A279" s="65">
        <f t="shared" si="28"/>
        <v>274</v>
      </c>
      <c r="B279" s="68" t="s">
        <v>33</v>
      </c>
      <c r="C279" s="68">
        <v>229.4</v>
      </c>
      <c r="D279" s="68"/>
      <c r="E279" s="68"/>
      <c r="F279" s="68">
        <f t="shared" si="12"/>
        <v>229.4</v>
      </c>
      <c r="G279" s="45">
        <f t="shared" si="26"/>
        <v>4.2109223469206725E-3</v>
      </c>
      <c r="H279" s="43">
        <f t="shared" si="27"/>
        <v>18.028853482223514</v>
      </c>
      <c r="I279" s="43">
        <f t="shared" si="23"/>
        <v>3.9663477660891733</v>
      </c>
      <c r="J279" s="43">
        <v>5.3648826535229075</v>
      </c>
      <c r="K279" s="43">
        <v>0.64789737067000375</v>
      </c>
      <c r="L279" s="45">
        <f t="shared" si="24"/>
        <v>0.12209233335878641</v>
      </c>
    </row>
    <row r="280" spans="1:12" x14ac:dyDescent="0.25">
      <c r="A280" s="65">
        <f t="shared" si="28"/>
        <v>275</v>
      </c>
      <c r="B280" s="68" t="s">
        <v>34</v>
      </c>
      <c r="C280" s="68">
        <v>619.9</v>
      </c>
      <c r="D280" s="68"/>
      <c r="E280" s="68"/>
      <c r="F280" s="68">
        <f t="shared" si="12"/>
        <v>619.9</v>
      </c>
      <c r="G280" s="45">
        <f t="shared" si="26"/>
        <v>1.1379035583505339E-2</v>
      </c>
      <c r="H280" s="43">
        <f t="shared" si="27"/>
        <v>48.718771898998931</v>
      </c>
      <c r="I280" s="43">
        <f t="shared" si="23"/>
        <v>10.718129817779765</v>
      </c>
      <c r="J280" s="43">
        <v>14.49734418883544</v>
      </c>
      <c r="K280" s="43">
        <v>1.7507915434975383</v>
      </c>
      <c r="L280" s="45">
        <f t="shared" si="24"/>
        <v>0.12209233335878639</v>
      </c>
    </row>
    <row r="281" spans="1:12" x14ac:dyDescent="0.25">
      <c r="A281" s="65">
        <f t="shared" si="28"/>
        <v>276</v>
      </c>
      <c r="B281" s="68" t="s">
        <v>35</v>
      </c>
      <c r="C281" s="68">
        <v>356.2</v>
      </c>
      <c r="D281" s="68"/>
      <c r="E281" s="68"/>
      <c r="F281" s="68">
        <f t="shared" si="12"/>
        <v>356.2</v>
      </c>
      <c r="G281" s="45">
        <f t="shared" si="26"/>
        <v>6.5384940713737721E-3</v>
      </c>
      <c r="H281" s="43">
        <f t="shared" si="27"/>
        <v>27.994235441883234</v>
      </c>
      <c r="I281" s="43">
        <f t="shared" si="23"/>
        <v>6.1587317972143119</v>
      </c>
      <c r="J281" s="43">
        <v>8.3303016616602417</v>
      </c>
      <c r="K281" s="43">
        <v>1.0060202416419151</v>
      </c>
      <c r="L281" s="45">
        <f t="shared" si="24"/>
        <v>0.12209233335878637</v>
      </c>
    </row>
    <row r="282" spans="1:12" x14ac:dyDescent="0.25">
      <c r="A282" s="65">
        <f t="shared" si="28"/>
        <v>277</v>
      </c>
      <c r="B282" s="68" t="s">
        <v>36</v>
      </c>
      <c r="C282" s="68">
        <v>1295.8</v>
      </c>
      <c r="D282" s="68"/>
      <c r="E282" s="68"/>
      <c r="F282" s="68">
        <f t="shared" si="12"/>
        <v>1295.8</v>
      </c>
      <c r="G282" s="45">
        <f t="shared" si="26"/>
        <v>2.378602082449785E-2</v>
      </c>
      <c r="H282" s="43">
        <f t="shared" si="27"/>
        <v>101.83865885904632</v>
      </c>
      <c r="I282" s="43">
        <f t="shared" si="23"/>
        <v>22.404504948990191</v>
      </c>
      <c r="J282" s="43">
        <v>30.304337150980743</v>
      </c>
      <c r="K282" s="43">
        <v>3.6597446072981286</v>
      </c>
      <c r="L282" s="45">
        <f t="shared" si="24"/>
        <v>0.1220923333587864</v>
      </c>
    </row>
    <row r="283" spans="1:12" x14ac:dyDescent="0.25">
      <c r="A283" s="65">
        <f t="shared" si="28"/>
        <v>278</v>
      </c>
      <c r="B283" s="68" t="s">
        <v>60</v>
      </c>
      <c r="C283" s="68">
        <v>156.44999999999999</v>
      </c>
      <c r="D283" s="68"/>
      <c r="E283" s="68">
        <v>36.1</v>
      </c>
      <c r="F283" s="68">
        <f t="shared" si="12"/>
        <v>192.54999999999998</v>
      </c>
      <c r="G283" s="45">
        <f t="shared" si="26"/>
        <v>3.5344947598063441E-3</v>
      </c>
      <c r="H283" s="43">
        <f t="shared" si="27"/>
        <v>15.132762589372872</v>
      </c>
      <c r="I283" s="43">
        <f t="shared" si="23"/>
        <v>3.3292077696620317</v>
      </c>
      <c r="J283" s="43">
        <v>4.503086987514541</v>
      </c>
      <c r="K283" s="43">
        <v>0.4418637473466524</v>
      </c>
      <c r="L283" s="45">
        <f t="shared" si="24"/>
        <v>0.12156282053438638</v>
      </c>
    </row>
    <row r="284" spans="1:12" x14ac:dyDescent="0.25">
      <c r="A284" s="65">
        <f t="shared" si="28"/>
        <v>279</v>
      </c>
      <c r="B284" s="68" t="s">
        <v>61</v>
      </c>
      <c r="C284" s="68">
        <v>160.69999999999999</v>
      </c>
      <c r="D284" s="68"/>
      <c r="E284" s="68"/>
      <c r="F284" s="68">
        <f t="shared" si="12"/>
        <v>160.69999999999999</v>
      </c>
      <c r="G284" s="45">
        <f t="shared" si="26"/>
        <v>2.9498483921105143E-3</v>
      </c>
      <c r="H284" s="43">
        <f t="shared" si="27"/>
        <v>12.629628398401561</v>
      </c>
      <c r="I284" s="43">
        <f t="shared" si="23"/>
        <v>2.7785182476483432</v>
      </c>
      <c r="J284" s="43">
        <v>3.7582242476945558</v>
      </c>
      <c r="K284" s="43">
        <v>0.45386707701250906</v>
      </c>
      <c r="L284" s="45">
        <f t="shared" si="24"/>
        <v>0.12209233335878636</v>
      </c>
    </row>
    <row r="285" spans="1:12" x14ac:dyDescent="0.25">
      <c r="A285" s="65">
        <f t="shared" si="28"/>
        <v>280</v>
      </c>
      <c r="B285" s="68" t="s">
        <v>62</v>
      </c>
      <c r="C285" s="68">
        <v>170.8</v>
      </c>
      <c r="D285" s="68"/>
      <c r="E285" s="68">
        <v>34.5</v>
      </c>
      <c r="F285" s="68">
        <f t="shared" si="12"/>
        <v>205.3</v>
      </c>
      <c r="G285" s="45">
        <f t="shared" si="26"/>
        <v>3.7685368693235136E-3</v>
      </c>
      <c r="H285" s="43">
        <f t="shared" si="27"/>
        <v>16.134802179165156</v>
      </c>
      <c r="I285" s="43">
        <f t="shared" si="23"/>
        <v>3.5496564794163343</v>
      </c>
      <c r="J285" s="43">
        <v>4.8012659492949119</v>
      </c>
      <c r="K285" s="43">
        <v>0.48239263692430961</v>
      </c>
      <c r="L285" s="45">
        <f t="shared" si="24"/>
        <v>0.12161771673064155</v>
      </c>
    </row>
    <row r="286" spans="1:12" x14ac:dyDescent="0.25">
      <c r="A286" s="65">
        <f t="shared" si="28"/>
        <v>281</v>
      </c>
      <c r="B286" s="68" t="s">
        <v>63</v>
      </c>
      <c r="C286" s="68">
        <v>114.5</v>
      </c>
      <c r="D286" s="68"/>
      <c r="E286" s="68"/>
      <c r="F286" s="68">
        <f t="shared" si="12"/>
        <v>114.5</v>
      </c>
      <c r="G286" s="45">
        <f t="shared" si="26"/>
        <v>2.1017899246835959E-3</v>
      </c>
      <c r="H286" s="43">
        <f t="shared" si="27"/>
        <v>8.9987084730365812</v>
      </c>
      <c r="I286" s="43">
        <f t="shared" si="23"/>
        <v>1.9797158640680479</v>
      </c>
      <c r="J286" s="43">
        <v>2.6777640097139184</v>
      </c>
      <c r="K286" s="43">
        <v>0.32338382276249095</v>
      </c>
      <c r="L286" s="45">
        <f t="shared" si="24"/>
        <v>0.12209233335878636</v>
      </c>
    </row>
    <row r="287" spans="1:12" x14ac:dyDescent="0.25">
      <c r="A287" s="65">
        <f t="shared" si="28"/>
        <v>282</v>
      </c>
      <c r="B287" s="68" t="s">
        <v>64</v>
      </c>
      <c r="C287" s="68">
        <v>132.19999999999999</v>
      </c>
      <c r="D287" s="68"/>
      <c r="E287" s="68"/>
      <c r="F287" s="68">
        <f t="shared" si="12"/>
        <v>132.19999999999999</v>
      </c>
      <c r="G287" s="45">
        <f t="shared" si="26"/>
        <v>2.4266954414250775E-3</v>
      </c>
      <c r="H287" s="43">
        <f t="shared" si="27"/>
        <v>10.389775197689398</v>
      </c>
      <c r="I287" s="43">
        <f t="shared" si="23"/>
        <v>2.2857505434916674</v>
      </c>
      <c r="J287" s="43">
        <v>3.0917065684207858</v>
      </c>
      <c r="K287" s="43">
        <v>0.37337416042970567</v>
      </c>
      <c r="L287" s="45">
        <f t="shared" si="24"/>
        <v>0.12209233335878637</v>
      </c>
    </row>
    <row r="288" spans="1:12" x14ac:dyDescent="0.25">
      <c r="A288" s="65">
        <f t="shared" si="28"/>
        <v>283</v>
      </c>
      <c r="B288" s="68" t="s">
        <v>65</v>
      </c>
      <c r="C288" s="68">
        <v>143.9</v>
      </c>
      <c r="D288" s="68"/>
      <c r="E288" s="68"/>
      <c r="F288" s="68">
        <f t="shared" si="12"/>
        <v>143.9</v>
      </c>
      <c r="G288" s="45">
        <f t="shared" si="26"/>
        <v>2.6414634948643623E-3</v>
      </c>
      <c r="H288" s="43">
        <f t="shared" si="27"/>
        <v>11.309293880087024</v>
      </c>
      <c r="I288" s="43">
        <f t="shared" si="23"/>
        <v>2.4880446536191454</v>
      </c>
      <c r="J288" s="43">
        <v>3.3653296157015973</v>
      </c>
      <c r="K288" s="43">
        <v>0.40641862092159348</v>
      </c>
      <c r="L288" s="45">
        <f t="shared" si="24"/>
        <v>0.12209233335878635</v>
      </c>
    </row>
    <row r="289" spans="1:12" x14ac:dyDescent="0.25">
      <c r="A289" s="65">
        <f t="shared" si="28"/>
        <v>284</v>
      </c>
      <c r="B289" s="68" t="s">
        <v>82</v>
      </c>
      <c r="C289" s="68">
        <v>302</v>
      </c>
      <c r="D289" s="68"/>
      <c r="E289" s="68">
        <v>49</v>
      </c>
      <c r="F289" s="68">
        <f t="shared" si="12"/>
        <v>351</v>
      </c>
      <c r="G289" s="45">
        <f t="shared" si="26"/>
        <v>6.4430416031785349E-3</v>
      </c>
      <c r="H289" s="43">
        <f t="shared" si="27"/>
        <v>27.585560471928737</v>
      </c>
      <c r="I289" s="43">
        <f t="shared" si="23"/>
        <v>6.0688233038243222</v>
      </c>
      <c r="J289" s="43">
        <v>8.208691418424328</v>
      </c>
      <c r="K289" s="43">
        <v>0.85294248449146082</v>
      </c>
      <c r="L289" s="45">
        <f t="shared" si="24"/>
        <v>0.12169805606458362</v>
      </c>
    </row>
    <row r="290" spans="1:12" x14ac:dyDescent="0.25">
      <c r="A290" s="65">
        <f t="shared" si="28"/>
        <v>285</v>
      </c>
      <c r="B290" s="68" t="s">
        <v>83</v>
      </c>
      <c r="C290" s="68">
        <v>299.10000000000002</v>
      </c>
      <c r="D290" s="68"/>
      <c r="E290" s="68">
        <v>30.3</v>
      </c>
      <c r="F290" s="68">
        <f t="shared" si="12"/>
        <v>329.40000000000003</v>
      </c>
      <c r="G290" s="45">
        <f t="shared" si="26"/>
        <v>6.046546735290626E-3</v>
      </c>
      <c r="H290" s="43">
        <f t="shared" si="27"/>
        <v>25.88798751981005</v>
      </c>
      <c r="I290" s="43">
        <f t="shared" si="23"/>
        <v>5.6953572543582114</v>
      </c>
      <c r="J290" s="43">
        <v>7.7035411772905222</v>
      </c>
      <c r="K290" s="43">
        <v>0.84475197719005279</v>
      </c>
      <c r="L290" s="45">
        <f t="shared" si="24"/>
        <v>0.12183253773117435</v>
      </c>
    </row>
    <row r="291" spans="1:12" x14ac:dyDescent="0.25">
      <c r="A291" s="65">
        <f t="shared" si="28"/>
        <v>286</v>
      </c>
      <c r="B291" s="68" t="s">
        <v>84</v>
      </c>
      <c r="C291" s="68">
        <v>240.7</v>
      </c>
      <c r="D291" s="68"/>
      <c r="E291" s="68">
        <v>32</v>
      </c>
      <c r="F291" s="68">
        <f t="shared" si="12"/>
        <v>272.7</v>
      </c>
      <c r="G291" s="45">
        <f t="shared" si="26"/>
        <v>5.0057477070848616E-3</v>
      </c>
      <c r="H291" s="43">
        <f t="shared" si="27"/>
        <v>21.43185852049848</v>
      </c>
      <c r="I291" s="43">
        <f t="shared" si="23"/>
        <v>4.7150088745096657</v>
      </c>
      <c r="J291" s="43">
        <v>6.3775217943142852</v>
      </c>
      <c r="K291" s="43">
        <v>0.67981210601686959</v>
      </c>
      <c r="L291" s="45">
        <f t="shared" si="24"/>
        <v>0.12176091417432819</v>
      </c>
    </row>
    <row r="292" spans="1:12" x14ac:dyDescent="0.25">
      <c r="A292" s="65">
        <f t="shared" si="28"/>
        <v>287</v>
      </c>
      <c r="B292" s="68" t="s">
        <v>85</v>
      </c>
      <c r="C292" s="68">
        <v>354.6</v>
      </c>
      <c r="D292" s="68"/>
      <c r="E292" s="68">
        <v>49</v>
      </c>
      <c r="F292" s="68">
        <f t="shared" si="12"/>
        <v>403.6</v>
      </c>
      <c r="G292" s="45">
        <f t="shared" si="26"/>
        <v>7.4085800314611303E-3</v>
      </c>
      <c r="H292" s="43">
        <f t="shared" si="27"/>
        <v>31.719464975699253</v>
      </c>
      <c r="I292" s="43">
        <f t="shared" si="23"/>
        <v>6.9782822946538356</v>
      </c>
      <c r="J292" s="43">
        <v>9.4388258019260931</v>
      </c>
      <c r="K292" s="43">
        <v>1.0015013410618279</v>
      </c>
      <c r="L292" s="45">
        <f t="shared" si="24"/>
        <v>0.12174944106377851</v>
      </c>
    </row>
    <row r="293" spans="1:12" x14ac:dyDescent="0.25">
      <c r="A293" s="65">
        <f t="shared" si="28"/>
        <v>288</v>
      </c>
      <c r="B293" s="68" t="s">
        <v>86</v>
      </c>
      <c r="C293" s="68">
        <v>306.2</v>
      </c>
      <c r="D293" s="68"/>
      <c r="E293" s="68"/>
      <c r="F293" s="68">
        <f t="shared" si="12"/>
        <v>306.2</v>
      </c>
      <c r="G293" s="45">
        <f t="shared" si="26"/>
        <v>5.6206818771887953E-3</v>
      </c>
      <c r="H293" s="43">
        <f t="shared" si="27"/>
        <v>24.064668423089966</v>
      </c>
      <c r="I293" s="43">
        <f t="shared" si="23"/>
        <v>5.2942270530797924</v>
      </c>
      <c r="J293" s="43">
        <v>7.1609723997764352</v>
      </c>
      <c r="K293" s="43">
        <v>0.86480459851418978</v>
      </c>
      <c r="L293" s="45">
        <f t="shared" si="24"/>
        <v>0.12209233335878636</v>
      </c>
    </row>
    <row r="294" spans="1:12" x14ac:dyDescent="0.25">
      <c r="A294" s="65">
        <f t="shared" si="28"/>
        <v>289</v>
      </c>
      <c r="B294" s="68" t="s">
        <v>87</v>
      </c>
      <c r="C294" s="68">
        <v>426.9</v>
      </c>
      <c r="D294" s="68"/>
      <c r="E294" s="68"/>
      <c r="F294" s="68">
        <f t="shared" si="12"/>
        <v>426.9</v>
      </c>
      <c r="G294" s="45">
        <f t="shared" si="26"/>
        <v>7.8362805139513287E-3</v>
      </c>
      <c r="H294" s="43">
        <f t="shared" si="27"/>
        <v>33.550643206456918</v>
      </c>
      <c r="I294" s="43">
        <f t="shared" si="23"/>
        <v>7.3811415054205218</v>
      </c>
      <c r="J294" s="43">
        <v>9.9837332379639463</v>
      </c>
      <c r="K294" s="43">
        <v>1.2056991610245185</v>
      </c>
      <c r="L294" s="45">
        <f t="shared" si="24"/>
        <v>0.12209233335878639</v>
      </c>
    </row>
    <row r="295" spans="1:12" x14ac:dyDescent="0.25">
      <c r="A295" s="65">
        <f t="shared" si="28"/>
        <v>290</v>
      </c>
      <c r="B295" s="68" t="s">
        <v>88</v>
      </c>
      <c r="C295" s="68">
        <v>347.5</v>
      </c>
      <c r="D295" s="68"/>
      <c r="E295" s="68"/>
      <c r="F295" s="68">
        <f t="shared" si="12"/>
        <v>347.5</v>
      </c>
      <c r="G295" s="45">
        <f t="shared" si="26"/>
        <v>6.3787947495855864E-3</v>
      </c>
      <c r="H295" s="43">
        <f t="shared" si="27"/>
        <v>27.310490780613208</v>
      </c>
      <c r="I295" s="43">
        <f t="shared" si="23"/>
        <v>6.0083079717349053</v>
      </c>
      <c r="J295" s="43">
        <v>8.1268383700924591</v>
      </c>
      <c r="K295" s="43">
        <v>0.98144871973769077</v>
      </c>
      <c r="L295" s="45">
        <f t="shared" si="24"/>
        <v>0.12209233335878637</v>
      </c>
    </row>
    <row r="296" spans="1:12" x14ac:dyDescent="0.25">
      <c r="A296" s="65">
        <f t="shared" si="28"/>
        <v>291</v>
      </c>
      <c r="B296" s="68" t="s">
        <v>89</v>
      </c>
      <c r="C296" s="68">
        <v>667.2</v>
      </c>
      <c r="D296" s="68"/>
      <c r="E296" s="68"/>
      <c r="F296" s="68">
        <f t="shared" si="12"/>
        <v>667.2</v>
      </c>
      <c r="G296" s="45">
        <f t="shared" si="26"/>
        <v>1.2247285919204327E-2</v>
      </c>
      <c r="H296" s="43">
        <f t="shared" si="27"/>
        <v>52.436142298777362</v>
      </c>
      <c r="I296" s="43">
        <f t="shared" si="23"/>
        <v>11.53595130573102</v>
      </c>
      <c r="J296" s="43">
        <v>15.603529670577524</v>
      </c>
      <c r="K296" s="43">
        <v>1.8843815418963668</v>
      </c>
      <c r="L296" s="45">
        <f t="shared" si="24"/>
        <v>0.12209233335878636</v>
      </c>
    </row>
    <row r="297" spans="1:12" x14ac:dyDescent="0.25">
      <c r="A297" s="65">
        <f t="shared" si="28"/>
        <v>292</v>
      </c>
      <c r="B297" s="68" t="s">
        <v>90</v>
      </c>
      <c r="C297" s="68">
        <v>364</v>
      </c>
      <c r="D297" s="68"/>
      <c r="E297" s="68"/>
      <c r="F297" s="68">
        <f t="shared" si="12"/>
        <v>364</v>
      </c>
      <c r="G297" s="45">
        <f t="shared" si="26"/>
        <v>6.6816727736666286E-3</v>
      </c>
      <c r="H297" s="43">
        <f t="shared" si="27"/>
        <v>28.607247896814986</v>
      </c>
      <c r="I297" s="43">
        <f t="shared" si="23"/>
        <v>6.2935945372992972</v>
      </c>
      <c r="J297" s="43">
        <v>8.5127170265141174</v>
      </c>
      <c r="K297" s="43">
        <v>1.0280498819698403</v>
      </c>
      <c r="L297" s="45">
        <f t="shared" si="24"/>
        <v>0.12209233335878637</v>
      </c>
    </row>
    <row r="298" spans="1:12" x14ac:dyDescent="0.25">
      <c r="A298" s="65">
        <f t="shared" si="28"/>
        <v>293</v>
      </c>
      <c r="B298" s="68" t="s">
        <v>91</v>
      </c>
      <c r="C298" s="68">
        <v>180.5</v>
      </c>
      <c r="D298" s="68"/>
      <c r="E298" s="68"/>
      <c r="F298" s="68">
        <f t="shared" si="12"/>
        <v>180.5</v>
      </c>
      <c r="G298" s="45">
        <f t="shared" si="26"/>
        <v>3.3133020210077651E-3</v>
      </c>
      <c r="H298" s="43">
        <f t="shared" si="27"/>
        <v>14.185736937843695</v>
      </c>
      <c r="I298" s="43">
        <f t="shared" si="23"/>
        <v>3.1208621263256129</v>
      </c>
      <c r="J298" s="43">
        <v>4.2212786354005445</v>
      </c>
      <c r="K298" s="43">
        <v>0.50978847169108832</v>
      </c>
      <c r="L298" s="45">
        <f t="shared" si="24"/>
        <v>0.12209233335878637</v>
      </c>
    </row>
    <row r="299" spans="1:12" x14ac:dyDescent="0.25">
      <c r="A299" s="65">
        <f t="shared" si="28"/>
        <v>294</v>
      </c>
      <c r="B299" s="68" t="s">
        <v>92</v>
      </c>
      <c r="C299" s="68">
        <v>235.8</v>
      </c>
      <c r="D299" s="68"/>
      <c r="E299" s="68"/>
      <c r="F299" s="68">
        <f t="shared" si="12"/>
        <v>235.8</v>
      </c>
      <c r="G299" s="45">
        <f t="shared" si="26"/>
        <v>4.328402307776349E-3</v>
      </c>
      <c r="H299" s="43">
        <f t="shared" si="27"/>
        <v>18.531838060629049</v>
      </c>
      <c r="I299" s="43">
        <f t="shared" si="23"/>
        <v>4.0770043733383909</v>
      </c>
      <c r="J299" s="43">
        <v>5.5145567990440352</v>
      </c>
      <c r="K299" s="43">
        <v>0.66597297299035263</v>
      </c>
      <c r="L299" s="45">
        <f t="shared" si="24"/>
        <v>0.12209233335878637</v>
      </c>
    </row>
    <row r="300" spans="1:12" x14ac:dyDescent="0.25">
      <c r="A300" s="65">
        <f t="shared" si="28"/>
        <v>295</v>
      </c>
      <c r="B300" s="68" t="s">
        <v>93</v>
      </c>
      <c r="C300" s="68">
        <v>234.1</v>
      </c>
      <c r="D300" s="68"/>
      <c r="E300" s="68"/>
      <c r="F300" s="68">
        <f t="shared" si="12"/>
        <v>234.1</v>
      </c>
      <c r="G300" s="45">
        <f t="shared" si="26"/>
        <v>4.2971966931740595E-3</v>
      </c>
      <c r="H300" s="43">
        <f t="shared" si="27"/>
        <v>18.398232781990075</v>
      </c>
      <c r="I300" s="43">
        <f t="shared" si="23"/>
        <v>4.0476112120378165</v>
      </c>
      <c r="J300" s="43">
        <v>5.4747996041399851</v>
      </c>
      <c r="K300" s="43">
        <v>0.66117164112400983</v>
      </c>
      <c r="L300" s="45">
        <f t="shared" si="24"/>
        <v>0.12209233335878636</v>
      </c>
    </row>
    <row r="301" spans="1:12" x14ac:dyDescent="0.25">
      <c r="A301" s="65">
        <f t="shared" si="28"/>
        <v>296</v>
      </c>
      <c r="B301" s="68" t="s">
        <v>94</v>
      </c>
      <c r="C301" s="68">
        <v>490.4</v>
      </c>
      <c r="D301" s="68"/>
      <c r="E301" s="68"/>
      <c r="F301" s="68">
        <f t="shared" si="12"/>
        <v>490.4</v>
      </c>
      <c r="G301" s="45">
        <f t="shared" si="26"/>
        <v>9.0019020005662493E-3</v>
      </c>
      <c r="H301" s="43">
        <f t="shared" si="27"/>
        <v>38.541193320324368</v>
      </c>
      <c r="I301" s="43">
        <f t="shared" si="23"/>
        <v>8.4790625304713618</v>
      </c>
      <c r="J301" s="43">
        <v>11.468781400556381</v>
      </c>
      <c r="K301" s="43">
        <v>1.3850430277967298</v>
      </c>
      <c r="L301" s="45">
        <f t="shared" si="24"/>
        <v>0.12209233335878639</v>
      </c>
    </row>
    <row r="302" spans="1:12" x14ac:dyDescent="0.25">
      <c r="A302" s="65">
        <f t="shared" si="28"/>
        <v>297</v>
      </c>
      <c r="B302" s="68" t="s">
        <v>95</v>
      </c>
      <c r="C302" s="68">
        <v>274</v>
      </c>
      <c r="D302" s="68"/>
      <c r="E302" s="68"/>
      <c r="F302" s="68">
        <f t="shared" si="12"/>
        <v>274</v>
      </c>
      <c r="G302" s="45">
        <f t="shared" si="26"/>
        <v>5.0296108241336714E-3</v>
      </c>
      <c r="H302" s="43">
        <f t="shared" si="27"/>
        <v>21.534027262987106</v>
      </c>
      <c r="I302" s="43">
        <f t="shared" si="23"/>
        <v>4.7374859978571635</v>
      </c>
      <c r="J302" s="43">
        <v>6.4079243551232636</v>
      </c>
      <c r="K302" s="43">
        <v>0.77386172433993472</v>
      </c>
      <c r="L302" s="45">
        <f t="shared" si="24"/>
        <v>0.12209233335878637</v>
      </c>
    </row>
    <row r="303" spans="1:12" x14ac:dyDescent="0.25">
      <c r="A303" s="65">
        <f t="shared" si="28"/>
        <v>298</v>
      </c>
      <c r="B303" s="68" t="s">
        <v>96</v>
      </c>
      <c r="C303" s="68">
        <v>287.60000000000002</v>
      </c>
      <c r="D303" s="68"/>
      <c r="E303" s="68"/>
      <c r="F303" s="68">
        <f t="shared" si="12"/>
        <v>287.60000000000002</v>
      </c>
      <c r="G303" s="45">
        <f t="shared" si="26"/>
        <v>5.2792557409519847E-3</v>
      </c>
      <c r="H303" s="43">
        <f t="shared" si="27"/>
        <v>22.602869492098876</v>
      </c>
      <c r="I303" s="43">
        <f t="shared" si="23"/>
        <v>4.9726312882617529</v>
      </c>
      <c r="J303" s="43">
        <v>6.7259819143556596</v>
      </c>
      <c r="K303" s="43">
        <v>0.81227237927067608</v>
      </c>
      <c r="L303" s="45">
        <f t="shared" si="24"/>
        <v>0.12209233335878636</v>
      </c>
    </row>
    <row r="304" spans="1:12" x14ac:dyDescent="0.25">
      <c r="A304" s="65">
        <f t="shared" si="28"/>
        <v>299</v>
      </c>
      <c r="B304" s="68" t="s">
        <v>97</v>
      </c>
      <c r="C304" s="68">
        <v>254.08</v>
      </c>
      <c r="D304" s="68"/>
      <c r="E304" s="68"/>
      <c r="F304" s="68">
        <f t="shared" si="12"/>
        <v>254.08</v>
      </c>
      <c r="G304" s="45">
        <f t="shared" si="26"/>
        <v>4.6639544459703766E-3</v>
      </c>
      <c r="H304" s="43">
        <f t="shared" si="27"/>
        <v>19.968487762699869</v>
      </c>
      <c r="I304" s="43">
        <f t="shared" si="23"/>
        <v>4.393067307793971</v>
      </c>
      <c r="J304" s="43">
        <v>5.9420635771887556</v>
      </c>
      <c r="K304" s="43">
        <v>0.717601412117849</v>
      </c>
      <c r="L304" s="45">
        <f t="shared" si="24"/>
        <v>0.12209233335878637</v>
      </c>
    </row>
    <row r="305" spans="1:12" x14ac:dyDescent="0.25">
      <c r="A305" s="65">
        <f t="shared" si="28"/>
        <v>300</v>
      </c>
      <c r="B305" s="68" t="s">
        <v>98</v>
      </c>
      <c r="C305" s="68">
        <v>389.6</v>
      </c>
      <c r="D305" s="68"/>
      <c r="E305" s="68"/>
      <c r="F305" s="68">
        <f t="shared" si="12"/>
        <v>389.6</v>
      </c>
      <c r="G305" s="45">
        <f t="shared" si="26"/>
        <v>7.1515926170893371E-3</v>
      </c>
      <c r="H305" s="43">
        <f t="shared" si="27"/>
        <v>30.619186210437142</v>
      </c>
      <c r="I305" s="43">
        <f t="shared" si="23"/>
        <v>6.7362209662961714</v>
      </c>
      <c r="J305" s="43">
        <v>9.1114136085986264</v>
      </c>
      <c r="K305" s="43">
        <v>1.1003522912512356</v>
      </c>
      <c r="L305" s="45">
        <f t="shared" si="24"/>
        <v>0.12209233335878637</v>
      </c>
    </row>
    <row r="306" spans="1:12" x14ac:dyDescent="0.25">
      <c r="A306" s="65">
        <f t="shared" si="28"/>
        <v>301</v>
      </c>
      <c r="B306" s="68" t="s">
        <v>99</v>
      </c>
      <c r="C306" s="68">
        <v>181.8</v>
      </c>
      <c r="D306" s="68"/>
      <c r="E306" s="68"/>
      <c r="F306" s="68">
        <f t="shared" si="12"/>
        <v>181.8</v>
      </c>
      <c r="G306" s="45">
        <f t="shared" si="26"/>
        <v>3.3371651380565749E-3</v>
      </c>
      <c r="H306" s="43">
        <f t="shared" si="27"/>
        <v>14.287905680332322</v>
      </c>
      <c r="I306" s="43">
        <f t="shared" si="23"/>
        <v>3.1433392496731107</v>
      </c>
      <c r="J306" s="43">
        <v>4.2516811962095229</v>
      </c>
      <c r="K306" s="43">
        <v>0.51346007841240926</v>
      </c>
      <c r="L306" s="45">
        <f t="shared" si="24"/>
        <v>0.12209233335878639</v>
      </c>
    </row>
    <row r="307" spans="1:12" x14ac:dyDescent="0.25">
      <c r="A307" s="65">
        <f t="shared" si="28"/>
        <v>302</v>
      </c>
      <c r="B307" s="68" t="s">
        <v>100</v>
      </c>
      <c r="C307" s="68">
        <v>439.7</v>
      </c>
      <c r="D307" s="68"/>
      <c r="E307" s="68"/>
      <c r="F307" s="68">
        <f t="shared" si="12"/>
        <v>439.7</v>
      </c>
      <c r="G307" s="45">
        <f t="shared" si="26"/>
        <v>8.0712404356626834E-3</v>
      </c>
      <c r="H307" s="43">
        <f t="shared" si="27"/>
        <v>34.556612363267995</v>
      </c>
      <c r="I307" s="43">
        <f t="shared" si="23"/>
        <v>7.6024547199189589</v>
      </c>
      <c r="J307" s="43">
        <v>10.2830815290062</v>
      </c>
      <c r="K307" s="43">
        <v>1.2418503656652164</v>
      </c>
      <c r="L307" s="45">
        <f t="shared" si="24"/>
        <v>0.12209233335878637</v>
      </c>
    </row>
    <row r="308" spans="1:12" x14ac:dyDescent="0.25">
      <c r="A308" s="65">
        <f t="shared" si="28"/>
        <v>303</v>
      </c>
      <c r="B308" s="68" t="s">
        <v>101</v>
      </c>
      <c r="C308" s="68">
        <v>245.7</v>
      </c>
      <c r="D308" s="68"/>
      <c r="E308" s="68"/>
      <c r="F308" s="68">
        <f t="shared" si="12"/>
        <v>245.7</v>
      </c>
      <c r="G308" s="45">
        <f t="shared" si="26"/>
        <v>4.5101291222249739E-3</v>
      </c>
      <c r="H308" s="43">
        <f t="shared" si="27"/>
        <v>19.309892330350113</v>
      </c>
      <c r="I308" s="43">
        <f t="shared" si="23"/>
        <v>4.2481763126770247</v>
      </c>
      <c r="J308" s="43">
        <v>5.7460839928970282</v>
      </c>
      <c r="K308" s="43">
        <v>0.69393367032964215</v>
      </c>
      <c r="L308" s="45">
        <f t="shared" si="24"/>
        <v>0.12209233335878636</v>
      </c>
    </row>
    <row r="309" spans="1:12" x14ac:dyDescent="0.25">
      <c r="A309" s="65">
        <f t="shared" si="28"/>
        <v>304</v>
      </c>
      <c r="B309" s="68" t="s">
        <v>102</v>
      </c>
      <c r="C309" s="68">
        <v>288.60000000000002</v>
      </c>
      <c r="D309" s="68"/>
      <c r="E309" s="68"/>
      <c r="F309" s="68">
        <f t="shared" si="12"/>
        <v>288.60000000000002</v>
      </c>
      <c r="G309" s="45">
        <f t="shared" si="26"/>
        <v>5.297611984835685E-3</v>
      </c>
      <c r="H309" s="43">
        <f t="shared" si="27"/>
        <v>22.681460832474741</v>
      </c>
      <c r="I309" s="43">
        <f t="shared" si="23"/>
        <v>4.9899213831444431</v>
      </c>
      <c r="J309" s="43">
        <v>6.7493684995933352</v>
      </c>
      <c r="K309" s="43">
        <v>0.81509669213323055</v>
      </c>
      <c r="L309" s="45">
        <f t="shared" si="24"/>
        <v>0.12209233335878637</v>
      </c>
    </row>
    <row r="310" spans="1:12" x14ac:dyDescent="0.25">
      <c r="A310" s="65">
        <f t="shared" si="28"/>
        <v>305</v>
      </c>
      <c r="B310" s="68" t="s">
        <v>1652</v>
      </c>
      <c r="C310" s="68">
        <v>2653.63</v>
      </c>
      <c r="D310" s="68"/>
      <c r="E310" s="68"/>
      <c r="F310" s="68">
        <f>C310+D310+E310</f>
        <v>2653.63</v>
      </c>
      <c r="G310" s="45">
        <f t="shared" si="26"/>
        <v>4.8710679457101586E-2</v>
      </c>
      <c r="H310" s="43">
        <f t="shared" si="27"/>
        <v>208.55233856160757</v>
      </c>
      <c r="I310" s="43">
        <f t="shared" si="23"/>
        <v>45.881514483553666</v>
      </c>
      <c r="J310" s="43">
        <v>62.059344184254556</v>
      </c>
      <c r="K310" s="43">
        <v>7.494681341460514</v>
      </c>
      <c r="L310" s="45">
        <f t="shared" si="24"/>
        <v>0.12209233335878639</v>
      </c>
    </row>
    <row r="311" spans="1:12" x14ac:dyDescent="0.25">
      <c r="A311" s="65">
        <f t="shared" si="28"/>
        <v>306</v>
      </c>
      <c r="B311" s="68" t="s">
        <v>1653</v>
      </c>
      <c r="C311" s="68">
        <v>268.3</v>
      </c>
      <c r="D311" s="68"/>
      <c r="E311" s="68"/>
      <c r="F311" s="68">
        <f>C311+D311+E311</f>
        <v>268.3</v>
      </c>
      <c r="G311" s="45">
        <f t="shared" si="26"/>
        <v>4.9249802339965841E-3</v>
      </c>
      <c r="H311" s="43">
        <f t="shared" si="27"/>
        <v>21.086056622844673</v>
      </c>
      <c r="I311" s="43">
        <f t="shared" si="23"/>
        <v>4.6389324570258283</v>
      </c>
      <c r="J311" s="43">
        <v>6.2746208192685096</v>
      </c>
      <c r="K311" s="43">
        <v>0.75776314102337405</v>
      </c>
      <c r="L311" s="45">
        <f t="shared" si="24"/>
        <v>0.12209233335878637</v>
      </c>
    </row>
    <row r="312" spans="1:12" x14ac:dyDescent="0.25">
      <c r="A312" s="65">
        <f t="shared" si="28"/>
        <v>307</v>
      </c>
      <c r="B312" s="68" t="s">
        <v>1654</v>
      </c>
      <c r="C312" s="68">
        <v>2006.88</v>
      </c>
      <c r="D312" s="68"/>
      <c r="E312" s="68">
        <v>105.2</v>
      </c>
      <c r="F312" s="68">
        <f>C312+D312+E312</f>
        <v>2112.08</v>
      </c>
      <c r="G312" s="45">
        <f t="shared" si="26"/>
        <v>3.8769855581884102E-2</v>
      </c>
      <c r="H312" s="43">
        <f t="shared" si="27"/>
        <v>165.99119818105768</v>
      </c>
      <c r="I312" s="43">
        <f t="shared" ref="I312:I379" si="29">H312*0.22</f>
        <v>36.518063599832693</v>
      </c>
      <c r="J312" s="43">
        <v>49.394338948791031</v>
      </c>
      <c r="K312" s="43">
        <v>5.6680569976033865</v>
      </c>
      <c r="L312" s="45">
        <f t="shared" si="24"/>
        <v>0.12195165795201167</v>
      </c>
    </row>
    <row r="313" spans="1:12" x14ac:dyDescent="0.25">
      <c r="A313" s="65">
        <f t="shared" si="28"/>
        <v>308</v>
      </c>
      <c r="B313" s="68" t="s">
        <v>1655</v>
      </c>
      <c r="C313" s="68">
        <v>1829</v>
      </c>
      <c r="D313" s="68"/>
      <c r="E313" s="68"/>
      <c r="F313" s="68">
        <f>C313+D313+E313</f>
        <v>1829</v>
      </c>
      <c r="G313" s="45">
        <f t="shared" si="26"/>
        <v>3.3573570063286443E-2</v>
      </c>
      <c r="H313" s="43">
        <f t="shared" si="27"/>
        <v>143.74356154745774</v>
      </c>
      <c r="I313" s="43">
        <f t="shared" si="29"/>
        <v>31.623583540440706</v>
      </c>
      <c r="J313" s="43">
        <v>42.774064399709665</v>
      </c>
      <c r="K313" s="43">
        <v>5.1656682256121913</v>
      </c>
      <c r="L313" s="45">
        <f t="shared" si="24"/>
        <v>0.12209233335878639</v>
      </c>
    </row>
    <row r="314" spans="1:12" x14ac:dyDescent="0.25">
      <c r="A314" s="65">
        <f t="shared" si="28"/>
        <v>309</v>
      </c>
      <c r="B314" s="68" t="s">
        <v>1656</v>
      </c>
      <c r="C314" s="68">
        <v>1983.1</v>
      </c>
      <c r="D314" s="68"/>
      <c r="E314" s="68"/>
      <c r="F314" s="68">
        <f>C314+D314+E314</f>
        <v>1983.1</v>
      </c>
      <c r="G314" s="45">
        <f t="shared" si="26"/>
        <v>3.6402267245764536E-2</v>
      </c>
      <c r="H314" s="43">
        <f t="shared" si="27"/>
        <v>155.85448709937856</v>
      </c>
      <c r="I314" s="43">
        <f t="shared" si="29"/>
        <v>34.287987161863285</v>
      </c>
      <c r="J314" s="43">
        <v>46.377937184835559</v>
      </c>
      <c r="K314" s="43">
        <v>5.6008948377318406</v>
      </c>
      <c r="L314" s="45">
        <f t="shared" si="24"/>
        <v>0.12209233335878636</v>
      </c>
    </row>
    <row r="315" spans="1:12" x14ac:dyDescent="0.25">
      <c r="A315" s="65">
        <f t="shared" si="28"/>
        <v>310</v>
      </c>
      <c r="B315" s="68" t="s">
        <v>1703</v>
      </c>
      <c r="C315" s="68">
        <v>94.9</v>
      </c>
      <c r="D315" s="68"/>
      <c r="E315" s="68"/>
      <c r="F315" s="68">
        <f t="shared" ref="F315:F374" si="30">C315+D315+E315</f>
        <v>94.9</v>
      </c>
      <c r="G315" s="45">
        <f t="shared" si="26"/>
        <v>1.7420075445630854E-3</v>
      </c>
      <c r="H315" s="43">
        <f t="shared" si="27"/>
        <v>7.4583182016696217</v>
      </c>
      <c r="I315" s="43">
        <f t="shared" si="29"/>
        <v>1.6408300043673167</v>
      </c>
      <c r="J315" s="43">
        <v>2.2193869390554664</v>
      </c>
      <c r="K315" s="43">
        <v>0.26802729065642261</v>
      </c>
      <c r="L315" s="45">
        <f t="shared" si="24"/>
        <v>0.12209233335878637</v>
      </c>
    </row>
    <row r="316" spans="1:12" x14ac:dyDescent="0.25">
      <c r="A316" s="65">
        <f t="shared" si="28"/>
        <v>311</v>
      </c>
      <c r="B316" s="68" t="s">
        <v>1720</v>
      </c>
      <c r="C316" s="68">
        <v>75.599999999999994</v>
      </c>
      <c r="D316" s="68"/>
      <c r="E316" s="68"/>
      <c r="F316" s="68">
        <f t="shared" si="30"/>
        <v>75.599999999999994</v>
      </c>
      <c r="G316" s="45">
        <f t="shared" si="26"/>
        <v>1.3877320376076844E-3</v>
      </c>
      <c r="H316" s="43">
        <f t="shared" si="27"/>
        <v>5.9415053324154199</v>
      </c>
      <c r="I316" s="43">
        <f t="shared" si="29"/>
        <v>1.3071311731313924</v>
      </c>
      <c r="J316" s="43">
        <v>1.7680258439683163</v>
      </c>
      <c r="K316" s="43">
        <v>0.21351805240912064</v>
      </c>
      <c r="L316" s="45">
        <f t="shared" si="24"/>
        <v>0.1220923333587864</v>
      </c>
    </row>
    <row r="317" spans="1:12" x14ac:dyDescent="0.25">
      <c r="A317" s="65">
        <f t="shared" si="28"/>
        <v>312</v>
      </c>
      <c r="B317" s="68" t="s">
        <v>1721</v>
      </c>
      <c r="C317" s="68">
        <v>129.69999999999999</v>
      </c>
      <c r="D317" s="68"/>
      <c r="E317" s="68"/>
      <c r="F317" s="68">
        <f t="shared" si="30"/>
        <v>129.69999999999999</v>
      </c>
      <c r="G317" s="45">
        <f t="shared" si="26"/>
        <v>2.3808048317158288E-3</v>
      </c>
      <c r="H317" s="43">
        <f t="shared" si="27"/>
        <v>10.193296846749735</v>
      </c>
      <c r="I317" s="43">
        <f t="shared" si="29"/>
        <v>2.242525306284942</v>
      </c>
      <c r="J317" s="43">
        <v>3.0332401053265956</v>
      </c>
      <c r="K317" s="43">
        <v>0.36631337827331939</v>
      </c>
      <c r="L317" s="45">
        <f t="shared" si="24"/>
        <v>0.12209233335878639</v>
      </c>
    </row>
    <row r="318" spans="1:12" x14ac:dyDescent="0.25">
      <c r="A318" s="65">
        <f t="shared" si="28"/>
        <v>313</v>
      </c>
      <c r="B318" s="68" t="s">
        <v>1722</v>
      </c>
      <c r="C318" s="68">
        <v>137.4</v>
      </c>
      <c r="D318" s="68"/>
      <c r="E318" s="68"/>
      <c r="F318" s="68">
        <f t="shared" si="30"/>
        <v>137.4</v>
      </c>
      <c r="G318" s="45">
        <f t="shared" si="26"/>
        <v>2.5221479096203155E-3</v>
      </c>
      <c r="H318" s="43">
        <f t="shared" si="27"/>
        <v>10.7984501676439</v>
      </c>
      <c r="I318" s="43">
        <f t="shared" si="29"/>
        <v>2.3756590368816579</v>
      </c>
      <c r="J318" s="43">
        <v>3.2133168116567021</v>
      </c>
      <c r="K318" s="43">
        <v>0.38806058731498916</v>
      </c>
      <c r="L318" s="45">
        <f t="shared" si="24"/>
        <v>0.12209233335878639</v>
      </c>
    </row>
    <row r="319" spans="1:12" x14ac:dyDescent="0.25">
      <c r="A319" s="65">
        <f t="shared" si="28"/>
        <v>314</v>
      </c>
      <c r="B319" s="68" t="s">
        <v>1723</v>
      </c>
      <c r="C319" s="68">
        <v>130.80000000000001</v>
      </c>
      <c r="D319" s="68"/>
      <c r="E319" s="68"/>
      <c r="F319" s="68">
        <f t="shared" si="30"/>
        <v>130.80000000000001</v>
      </c>
      <c r="G319" s="45">
        <f t="shared" si="26"/>
        <v>2.4009966999878987E-3</v>
      </c>
      <c r="H319" s="43">
        <f t="shared" si="27"/>
        <v>10.279747321163189</v>
      </c>
      <c r="I319" s="43">
        <f t="shared" si="29"/>
        <v>2.2615444106559015</v>
      </c>
      <c r="J319" s="43">
        <v>3.05896534908804</v>
      </c>
      <c r="K319" s="43">
        <v>0.3694201224221294</v>
      </c>
      <c r="L319" s="45">
        <f t="shared" ref="L319:L379" si="31">(H319+I319+J319+K319)/F319</f>
        <v>0.12209233335878639</v>
      </c>
    </row>
    <row r="320" spans="1:12" x14ac:dyDescent="0.25">
      <c r="A320" s="65">
        <f t="shared" si="28"/>
        <v>315</v>
      </c>
      <c r="B320" s="68" t="s">
        <v>1724</v>
      </c>
      <c r="C320" s="68">
        <v>104</v>
      </c>
      <c r="D320" s="68"/>
      <c r="E320" s="68"/>
      <c r="F320" s="68">
        <f t="shared" si="30"/>
        <v>104</v>
      </c>
      <c r="G320" s="45">
        <f t="shared" si="26"/>
        <v>1.9090493639047511E-3</v>
      </c>
      <c r="H320" s="43">
        <f t="shared" si="27"/>
        <v>8.1734993990899962</v>
      </c>
      <c r="I320" s="43">
        <f t="shared" si="29"/>
        <v>1.7981698677997993</v>
      </c>
      <c r="J320" s="43">
        <v>2.4322048647183192</v>
      </c>
      <c r="K320" s="43">
        <v>0.29372853770566865</v>
      </c>
      <c r="L320" s="45">
        <f t="shared" si="31"/>
        <v>0.12209233335878637</v>
      </c>
    </row>
    <row r="321" spans="1:12" x14ac:dyDescent="0.25">
      <c r="A321" s="65">
        <f t="shared" si="28"/>
        <v>316</v>
      </c>
      <c r="B321" s="68" t="s">
        <v>1725</v>
      </c>
      <c r="C321" s="68">
        <v>147.6</v>
      </c>
      <c r="D321" s="68"/>
      <c r="E321" s="68"/>
      <c r="F321" s="68">
        <f t="shared" si="30"/>
        <v>147.6</v>
      </c>
      <c r="G321" s="45">
        <f t="shared" si="26"/>
        <v>2.7093815972340503E-3</v>
      </c>
      <c r="H321" s="43">
        <f t="shared" si="27"/>
        <v>11.600081839477724</v>
      </c>
      <c r="I321" s="43">
        <f t="shared" si="29"/>
        <v>2.5520180046850993</v>
      </c>
      <c r="J321" s="43">
        <v>3.4518599810809985</v>
      </c>
      <c r="K321" s="43">
        <v>0.41686857851304504</v>
      </c>
      <c r="L321" s="45">
        <f t="shared" si="31"/>
        <v>0.12209233335878636</v>
      </c>
    </row>
    <row r="322" spans="1:12" x14ac:dyDescent="0.25">
      <c r="A322" s="65">
        <f t="shared" ref="A322:A378" si="32">A321+1</f>
        <v>317</v>
      </c>
      <c r="B322" s="68" t="s">
        <v>1755</v>
      </c>
      <c r="C322" s="68">
        <v>613.6</v>
      </c>
      <c r="D322" s="68"/>
      <c r="E322" s="68">
        <v>61.8</v>
      </c>
      <c r="F322" s="68">
        <f t="shared" si="30"/>
        <v>675.4</v>
      </c>
      <c r="G322" s="45">
        <f t="shared" si="26"/>
        <v>1.2397807119050662E-2</v>
      </c>
      <c r="H322" s="43">
        <f t="shared" si="27"/>
        <v>53.080591289859456</v>
      </c>
      <c r="I322" s="43">
        <f t="shared" si="29"/>
        <v>11.677730083769081</v>
      </c>
      <c r="J322" s="43">
        <v>15.795299669526466</v>
      </c>
      <c r="K322" s="43">
        <v>1.732998372463445</v>
      </c>
      <c r="L322" s="45">
        <f t="shared" si="31"/>
        <v>0.12183390496834239</v>
      </c>
    </row>
    <row r="323" spans="1:12" x14ac:dyDescent="0.25">
      <c r="A323" s="65">
        <f t="shared" si="32"/>
        <v>318</v>
      </c>
      <c r="B323" s="68" t="s">
        <v>1756</v>
      </c>
      <c r="C323" s="68">
        <v>250.6</v>
      </c>
      <c r="D323" s="68"/>
      <c r="E323" s="68"/>
      <c r="F323" s="68">
        <f t="shared" si="30"/>
        <v>250.6</v>
      </c>
      <c r="G323" s="45">
        <f t="shared" si="26"/>
        <v>4.6000747172551017E-3</v>
      </c>
      <c r="H323" s="43">
        <f t="shared" si="27"/>
        <v>19.694989898191853</v>
      </c>
      <c r="I323" s="43">
        <f t="shared" si="29"/>
        <v>4.3328977776022075</v>
      </c>
      <c r="J323" s="43">
        <v>5.8606782605616417</v>
      </c>
      <c r="K323" s="43">
        <v>0.70777280335615922</v>
      </c>
      <c r="L323" s="45">
        <f t="shared" si="31"/>
        <v>0.12209233335878637</v>
      </c>
    </row>
    <row r="324" spans="1:12" x14ac:dyDescent="0.25">
      <c r="A324" s="65">
        <f t="shared" si="32"/>
        <v>319</v>
      </c>
      <c r="B324" s="68" t="s">
        <v>1757</v>
      </c>
      <c r="C324" s="68">
        <v>252.6</v>
      </c>
      <c r="D324" s="68"/>
      <c r="E324" s="68"/>
      <c r="F324" s="68">
        <f t="shared" si="30"/>
        <v>252.6</v>
      </c>
      <c r="G324" s="45">
        <f t="shared" si="26"/>
        <v>4.6367872050225014E-3</v>
      </c>
      <c r="H324" s="43">
        <f t="shared" si="27"/>
        <v>19.852172578943588</v>
      </c>
      <c r="I324" s="43">
        <f t="shared" si="29"/>
        <v>4.3674779673675896</v>
      </c>
      <c r="J324" s="43">
        <v>5.9074514310369937</v>
      </c>
      <c r="K324" s="43">
        <v>0.71342142908126815</v>
      </c>
      <c r="L324" s="45">
        <f t="shared" si="31"/>
        <v>0.12209233335878639</v>
      </c>
    </row>
    <row r="325" spans="1:12" x14ac:dyDescent="0.25">
      <c r="A325" s="65">
        <f t="shared" si="32"/>
        <v>320</v>
      </c>
      <c r="B325" s="68" t="s">
        <v>237</v>
      </c>
      <c r="C325" s="68">
        <v>282.7</v>
      </c>
      <c r="D325" s="68"/>
      <c r="E325" s="68"/>
      <c r="F325" s="68">
        <f t="shared" si="30"/>
        <v>282.7</v>
      </c>
      <c r="G325" s="45">
        <f t="shared" si="26"/>
        <v>5.189310145921857E-3</v>
      </c>
      <c r="H325" s="43">
        <f t="shared" si="27"/>
        <v>22.217771924257132</v>
      </c>
      <c r="I325" s="43">
        <f t="shared" si="29"/>
        <v>4.8879098233365692</v>
      </c>
      <c r="J325" s="43">
        <v>6.6113876466910462</v>
      </c>
      <c r="K325" s="43">
        <v>0.79843324624415879</v>
      </c>
      <c r="L325" s="45">
        <f t="shared" si="31"/>
        <v>0.12209233335878637</v>
      </c>
    </row>
    <row r="326" spans="1:12" x14ac:dyDescent="0.25">
      <c r="A326" s="65">
        <f t="shared" si="32"/>
        <v>321</v>
      </c>
      <c r="B326" s="68" t="s">
        <v>238</v>
      </c>
      <c r="C326" s="68">
        <v>280.89999999999998</v>
      </c>
      <c r="D326" s="68"/>
      <c r="E326" s="68"/>
      <c r="F326" s="68">
        <f t="shared" si="30"/>
        <v>280.89999999999998</v>
      </c>
      <c r="G326" s="45">
        <f t="shared" si="26"/>
        <v>5.1562689069311971E-3</v>
      </c>
      <c r="H326" s="43">
        <f t="shared" si="27"/>
        <v>22.076307511580573</v>
      </c>
      <c r="I326" s="43">
        <f t="shared" si="29"/>
        <v>4.8567876525477258</v>
      </c>
      <c r="J326" s="43">
        <v>6.5692917932632282</v>
      </c>
      <c r="K326" s="43">
        <v>0.79334948309156073</v>
      </c>
      <c r="L326" s="45">
        <f t="shared" si="31"/>
        <v>0.12209233335878637</v>
      </c>
    </row>
    <row r="327" spans="1:12" x14ac:dyDescent="0.25">
      <c r="A327" s="65">
        <f t="shared" si="32"/>
        <v>322</v>
      </c>
      <c r="B327" s="68" t="s">
        <v>239</v>
      </c>
      <c r="C327" s="68">
        <v>255.5</v>
      </c>
      <c r="D327" s="68"/>
      <c r="E327" s="68"/>
      <c r="F327" s="68">
        <f t="shared" si="30"/>
        <v>255.5</v>
      </c>
      <c r="G327" s="45">
        <f t="shared" ref="G327:G378" si="33">5/$F$379*F327</f>
        <v>4.6900203122852294E-3</v>
      </c>
      <c r="H327" s="43">
        <f t="shared" ref="H327:H378" si="34">G327*4281.45</f>
        <v>20.080087466033593</v>
      </c>
      <c r="I327" s="43">
        <f t="shared" si="29"/>
        <v>4.4176192425273904</v>
      </c>
      <c r="J327" s="43">
        <v>5.9752725282262551</v>
      </c>
      <c r="K327" s="43">
        <v>0.72161193638267618</v>
      </c>
      <c r="L327" s="45">
        <f t="shared" si="31"/>
        <v>0.12209233335878636</v>
      </c>
    </row>
    <row r="328" spans="1:12" x14ac:dyDescent="0.25">
      <c r="A328" s="65">
        <f t="shared" si="32"/>
        <v>323</v>
      </c>
      <c r="B328" s="68" t="s">
        <v>240</v>
      </c>
      <c r="C328" s="68">
        <v>426</v>
      </c>
      <c r="D328" s="68"/>
      <c r="E328" s="68"/>
      <c r="F328" s="68">
        <f t="shared" si="30"/>
        <v>426</v>
      </c>
      <c r="G328" s="45">
        <f t="shared" si="33"/>
        <v>7.8197598944559996E-3</v>
      </c>
      <c r="H328" s="43">
        <f t="shared" si="34"/>
        <v>33.479911000118641</v>
      </c>
      <c r="I328" s="43">
        <f t="shared" si="29"/>
        <v>7.3655804200261006</v>
      </c>
      <c r="J328" s="43">
        <v>9.9626853112500378</v>
      </c>
      <c r="K328" s="43">
        <v>1.2031572794482195</v>
      </c>
      <c r="L328" s="45">
        <f t="shared" si="31"/>
        <v>0.12209233335878639</v>
      </c>
    </row>
    <row r="329" spans="1:12" x14ac:dyDescent="0.25">
      <c r="A329" s="65">
        <f t="shared" si="32"/>
        <v>324</v>
      </c>
      <c r="B329" s="68" t="s">
        <v>241</v>
      </c>
      <c r="C329" s="68">
        <v>267.8</v>
      </c>
      <c r="D329" s="68"/>
      <c r="E329" s="68"/>
      <c r="F329" s="68">
        <f t="shared" si="30"/>
        <v>267.8</v>
      </c>
      <c r="G329" s="45">
        <f t="shared" si="33"/>
        <v>4.9158021120547339E-3</v>
      </c>
      <c r="H329" s="43">
        <f t="shared" si="34"/>
        <v>21.04676095265674</v>
      </c>
      <c r="I329" s="43">
        <f t="shared" si="29"/>
        <v>4.6302874095844828</v>
      </c>
      <c r="J329" s="43">
        <v>6.2629275266496718</v>
      </c>
      <c r="K329" s="43">
        <v>0.75635098459209671</v>
      </c>
      <c r="L329" s="45">
        <f t="shared" si="31"/>
        <v>0.12209233335878639</v>
      </c>
    </row>
    <row r="330" spans="1:12" x14ac:dyDescent="0.25">
      <c r="A330" s="65">
        <f t="shared" si="32"/>
        <v>325</v>
      </c>
      <c r="B330" s="68" t="s">
        <v>242</v>
      </c>
      <c r="C330" s="68">
        <v>503.7</v>
      </c>
      <c r="D330" s="68"/>
      <c r="E330" s="68"/>
      <c r="F330" s="68">
        <f t="shared" si="30"/>
        <v>503.7</v>
      </c>
      <c r="G330" s="45">
        <f t="shared" si="33"/>
        <v>9.2460400442194533E-3</v>
      </c>
      <c r="H330" s="43">
        <f t="shared" si="34"/>
        <v>39.586458147323377</v>
      </c>
      <c r="I330" s="43">
        <f t="shared" si="29"/>
        <v>8.7090207924111436</v>
      </c>
      <c r="J330" s="43">
        <v>11.779822984217473</v>
      </c>
      <c r="K330" s="43">
        <v>1.4226063888687046</v>
      </c>
      <c r="L330" s="45">
        <f t="shared" si="31"/>
        <v>0.12209233335878639</v>
      </c>
    </row>
    <row r="331" spans="1:12" x14ac:dyDescent="0.25">
      <c r="A331" s="65">
        <f t="shared" si="32"/>
        <v>326</v>
      </c>
      <c r="B331" s="68" t="s">
        <v>243</v>
      </c>
      <c r="C331" s="68">
        <v>841.6</v>
      </c>
      <c r="D331" s="68"/>
      <c r="E331" s="68"/>
      <c r="F331" s="68">
        <f t="shared" si="30"/>
        <v>841.6</v>
      </c>
      <c r="G331" s="45">
        <f t="shared" si="33"/>
        <v>1.5448614852521525E-2</v>
      </c>
      <c r="H331" s="43">
        <f t="shared" si="34"/>
        <v>66.142472060328274</v>
      </c>
      <c r="I331" s="43">
        <f t="shared" si="29"/>
        <v>14.55134385327222</v>
      </c>
      <c r="J331" s="43">
        <v>19.682150136028245</v>
      </c>
      <c r="K331" s="43">
        <v>2.3769417051258728</v>
      </c>
      <c r="L331" s="45">
        <f t="shared" si="31"/>
        <v>0.12209233335878636</v>
      </c>
    </row>
    <row r="332" spans="1:12" x14ac:dyDescent="0.25">
      <c r="A332" s="65">
        <f t="shared" si="32"/>
        <v>327</v>
      </c>
      <c r="B332" s="68" t="s">
        <v>244</v>
      </c>
      <c r="C332" s="68">
        <v>999</v>
      </c>
      <c r="D332" s="68"/>
      <c r="E332" s="68"/>
      <c r="F332" s="68">
        <f t="shared" si="30"/>
        <v>999</v>
      </c>
      <c r="G332" s="45">
        <f t="shared" si="33"/>
        <v>1.8337887639815829E-2</v>
      </c>
      <c r="H332" s="43">
        <f t="shared" si="34"/>
        <v>78.512749035489477</v>
      </c>
      <c r="I332" s="43">
        <f t="shared" si="29"/>
        <v>17.272804787807686</v>
      </c>
      <c r="J332" s="43">
        <v>23.363198652438466</v>
      </c>
      <c r="K332" s="43">
        <v>2.8214885496919515</v>
      </c>
      <c r="L332" s="45">
        <f t="shared" si="31"/>
        <v>0.12209233335878637</v>
      </c>
    </row>
    <row r="333" spans="1:12" x14ac:dyDescent="0.25">
      <c r="A333" s="65">
        <f t="shared" si="32"/>
        <v>328</v>
      </c>
      <c r="B333" s="68" t="s">
        <v>245</v>
      </c>
      <c r="C333" s="68">
        <v>764.25</v>
      </c>
      <c r="D333" s="68"/>
      <c r="E333" s="68"/>
      <c r="F333" s="68">
        <f t="shared" si="30"/>
        <v>764.25</v>
      </c>
      <c r="G333" s="45">
        <f t="shared" si="33"/>
        <v>1.4028759388117365E-2</v>
      </c>
      <c r="H333" s="43">
        <f t="shared" si="34"/>
        <v>60.063431882255088</v>
      </c>
      <c r="I333" s="43">
        <f t="shared" si="29"/>
        <v>13.21395501409612</v>
      </c>
      <c r="J333" s="43">
        <v>17.873197767893995</v>
      </c>
      <c r="K333" s="43">
        <v>2.1584811052072812</v>
      </c>
      <c r="L333" s="45">
        <f t="shared" si="31"/>
        <v>0.12209233335878637</v>
      </c>
    </row>
    <row r="334" spans="1:12" x14ac:dyDescent="0.25">
      <c r="A334" s="65">
        <f t="shared" si="32"/>
        <v>329</v>
      </c>
      <c r="B334" s="68" t="s">
        <v>246</v>
      </c>
      <c r="C334" s="68">
        <v>342.3</v>
      </c>
      <c r="D334" s="68"/>
      <c r="E334" s="68"/>
      <c r="F334" s="68">
        <f t="shared" si="30"/>
        <v>342.3</v>
      </c>
      <c r="G334" s="45">
        <f t="shared" si="33"/>
        <v>6.2833422813903493E-3</v>
      </c>
      <c r="H334" s="43">
        <f t="shared" si="34"/>
        <v>26.901815810658711</v>
      </c>
      <c r="I334" s="43">
        <f t="shared" si="29"/>
        <v>5.9183994783449165</v>
      </c>
      <c r="J334" s="43">
        <v>8.0052281268565455</v>
      </c>
      <c r="K334" s="43">
        <v>0.96676229285240745</v>
      </c>
      <c r="L334" s="45">
        <f t="shared" si="31"/>
        <v>0.12209233335878639</v>
      </c>
    </row>
    <row r="335" spans="1:12" x14ac:dyDescent="0.25">
      <c r="A335" s="65">
        <f t="shared" si="32"/>
        <v>330</v>
      </c>
      <c r="B335" s="68" t="s">
        <v>247</v>
      </c>
      <c r="C335" s="68">
        <v>301</v>
      </c>
      <c r="D335" s="68"/>
      <c r="E335" s="68"/>
      <c r="F335" s="68">
        <f t="shared" si="30"/>
        <v>301</v>
      </c>
      <c r="G335" s="45">
        <f t="shared" si="33"/>
        <v>5.5252294089935582E-3</v>
      </c>
      <c r="H335" s="43">
        <f t="shared" si="34"/>
        <v>23.655993453135469</v>
      </c>
      <c r="I335" s="43">
        <f t="shared" si="29"/>
        <v>5.2043185596898036</v>
      </c>
      <c r="J335" s="43">
        <v>7.0393621565405189</v>
      </c>
      <c r="K335" s="43">
        <v>0.85011817162890635</v>
      </c>
      <c r="L335" s="45">
        <f t="shared" si="31"/>
        <v>0.12209233335878636</v>
      </c>
    </row>
    <row r="336" spans="1:12" x14ac:dyDescent="0.25">
      <c r="A336" s="65">
        <f t="shared" si="32"/>
        <v>331</v>
      </c>
      <c r="B336" s="68" t="s">
        <v>248</v>
      </c>
      <c r="C336" s="68">
        <v>221.5</v>
      </c>
      <c r="D336" s="68"/>
      <c r="E336" s="68"/>
      <c r="F336" s="68">
        <f t="shared" si="30"/>
        <v>221.5</v>
      </c>
      <c r="G336" s="45">
        <f t="shared" si="33"/>
        <v>4.0659080202394456E-3</v>
      </c>
      <c r="H336" s="43">
        <f t="shared" si="34"/>
        <v>17.407981893254174</v>
      </c>
      <c r="I336" s="43">
        <f t="shared" si="29"/>
        <v>3.8297560165159181</v>
      </c>
      <c r="J336" s="43">
        <v>5.1801286301452656</v>
      </c>
      <c r="K336" s="43">
        <v>0.62558529905582305</v>
      </c>
      <c r="L336" s="45">
        <f t="shared" si="31"/>
        <v>0.12209233335878639</v>
      </c>
    </row>
    <row r="337" spans="1:12" x14ac:dyDescent="0.25">
      <c r="A337" s="65">
        <f t="shared" si="32"/>
        <v>332</v>
      </c>
      <c r="B337" s="68" t="s">
        <v>249</v>
      </c>
      <c r="C337" s="68">
        <v>232.5</v>
      </c>
      <c r="D337" s="68"/>
      <c r="E337" s="68"/>
      <c r="F337" s="68">
        <f t="shared" si="30"/>
        <v>232.5</v>
      </c>
      <c r="G337" s="45">
        <f t="shared" si="33"/>
        <v>4.2678267029601404E-3</v>
      </c>
      <c r="H337" s="43">
        <f t="shared" si="34"/>
        <v>18.272486637388692</v>
      </c>
      <c r="I337" s="43">
        <f t="shared" si="29"/>
        <v>4.0199470602255118</v>
      </c>
      <c r="J337" s="43">
        <v>5.4373810677597039</v>
      </c>
      <c r="K337" s="43">
        <v>0.65665274054392264</v>
      </c>
      <c r="L337" s="45">
        <f t="shared" si="31"/>
        <v>0.12209233335878637</v>
      </c>
    </row>
    <row r="338" spans="1:12" x14ac:dyDescent="0.25">
      <c r="A338" s="65">
        <f t="shared" si="32"/>
        <v>333</v>
      </c>
      <c r="B338" s="68" t="s">
        <v>268</v>
      </c>
      <c r="C338" s="68">
        <v>325.3</v>
      </c>
      <c r="D338" s="68"/>
      <c r="E338" s="68"/>
      <c r="F338" s="68">
        <f t="shared" si="30"/>
        <v>325.3</v>
      </c>
      <c r="G338" s="45">
        <f t="shared" si="33"/>
        <v>5.971286135367457E-3</v>
      </c>
      <c r="H338" s="43">
        <f t="shared" si="34"/>
        <v>25.565763024268996</v>
      </c>
      <c r="I338" s="43">
        <f t="shared" si="29"/>
        <v>5.6244678653391791</v>
      </c>
      <c r="J338" s="43">
        <v>7.6076561778160512</v>
      </c>
      <c r="K338" s="43">
        <v>0.91874897418898094</v>
      </c>
      <c r="L338" s="45">
        <f t="shared" si="31"/>
        <v>0.12209233335878637</v>
      </c>
    </row>
    <row r="339" spans="1:12" x14ac:dyDescent="0.25">
      <c r="A339" s="65">
        <f t="shared" si="32"/>
        <v>334</v>
      </c>
      <c r="B339" s="68" t="s">
        <v>272</v>
      </c>
      <c r="C339" s="68">
        <v>178.3</v>
      </c>
      <c r="D339" s="68"/>
      <c r="E339" s="68"/>
      <c r="F339" s="68">
        <f t="shared" si="30"/>
        <v>178.3</v>
      </c>
      <c r="G339" s="45">
        <f t="shared" si="33"/>
        <v>3.2729182844636264E-3</v>
      </c>
      <c r="H339" s="43">
        <f t="shared" si="34"/>
        <v>14.012835989016793</v>
      </c>
      <c r="I339" s="43">
        <f t="shared" si="29"/>
        <v>3.0828239175836942</v>
      </c>
      <c r="J339" s="43">
        <v>4.1698281478776567</v>
      </c>
      <c r="K339" s="43">
        <v>0.5035749833934684</v>
      </c>
      <c r="L339" s="45">
        <f t="shared" si="31"/>
        <v>0.12209233335878637</v>
      </c>
    </row>
    <row r="340" spans="1:12" x14ac:dyDescent="0.25">
      <c r="A340" s="65">
        <f t="shared" si="32"/>
        <v>335</v>
      </c>
      <c r="B340" s="68" t="s">
        <v>294</v>
      </c>
      <c r="C340" s="68">
        <v>212.89</v>
      </c>
      <c r="D340" s="68"/>
      <c r="E340" s="68"/>
      <c r="F340" s="68">
        <f t="shared" si="30"/>
        <v>212.89</v>
      </c>
      <c r="G340" s="45">
        <f t="shared" si="33"/>
        <v>3.9078607604007927E-3</v>
      </c>
      <c r="H340" s="43">
        <f t="shared" si="34"/>
        <v>16.731310452617972</v>
      </c>
      <c r="I340" s="43">
        <f t="shared" si="29"/>
        <v>3.6808882995759538</v>
      </c>
      <c r="J340" s="43">
        <v>4.9787701312488739</v>
      </c>
      <c r="K340" s="43">
        <v>0.60126796530922877</v>
      </c>
      <c r="L340" s="45">
        <f t="shared" si="31"/>
        <v>0.12209233335878639</v>
      </c>
    </row>
    <row r="341" spans="1:12" x14ac:dyDescent="0.25">
      <c r="A341" s="65">
        <f t="shared" si="32"/>
        <v>336</v>
      </c>
      <c r="B341" s="68" t="s">
        <v>295</v>
      </c>
      <c r="C341" s="68">
        <v>235.6</v>
      </c>
      <c r="D341" s="68"/>
      <c r="E341" s="68"/>
      <c r="F341" s="68">
        <f t="shared" si="30"/>
        <v>235.6</v>
      </c>
      <c r="G341" s="45">
        <f t="shared" si="33"/>
        <v>4.3247310589996091E-3</v>
      </c>
      <c r="H341" s="43">
        <f t="shared" si="34"/>
        <v>18.516119792553877</v>
      </c>
      <c r="I341" s="43">
        <f t="shared" si="29"/>
        <v>4.0735463543618531</v>
      </c>
      <c r="J341" s="43">
        <v>5.5098794819964994</v>
      </c>
      <c r="K341" s="43">
        <v>0.66540811041784165</v>
      </c>
      <c r="L341" s="45">
        <f t="shared" si="31"/>
        <v>0.12209233335878639</v>
      </c>
    </row>
    <row r="342" spans="1:12" x14ac:dyDescent="0.25">
      <c r="A342" s="65">
        <f t="shared" si="32"/>
        <v>337</v>
      </c>
      <c r="B342" s="68" t="s">
        <v>296</v>
      </c>
      <c r="C342" s="68">
        <v>549.4</v>
      </c>
      <c r="D342" s="68"/>
      <c r="E342" s="68"/>
      <c r="F342" s="68">
        <f t="shared" si="30"/>
        <v>549.4</v>
      </c>
      <c r="G342" s="45">
        <f t="shared" si="33"/>
        <v>1.0084920389704521E-2</v>
      </c>
      <c r="H342" s="43">
        <f t="shared" si="34"/>
        <v>43.178082402500422</v>
      </c>
      <c r="I342" s="43">
        <f t="shared" si="29"/>
        <v>9.4991781285500938</v>
      </c>
      <c r="J342" s="43">
        <v>12.848589929579271</v>
      </c>
      <c r="K342" s="43">
        <v>1.5516774866874454</v>
      </c>
      <c r="L342" s="45">
        <f t="shared" si="31"/>
        <v>0.12209233335878636</v>
      </c>
    </row>
    <row r="343" spans="1:12" x14ac:dyDescent="0.25">
      <c r="A343" s="65">
        <f t="shared" si="32"/>
        <v>338</v>
      </c>
      <c r="B343" s="68" t="s">
        <v>297</v>
      </c>
      <c r="C343" s="68">
        <v>335</v>
      </c>
      <c r="D343" s="68"/>
      <c r="E343" s="68"/>
      <c r="F343" s="68">
        <f t="shared" si="30"/>
        <v>335</v>
      </c>
      <c r="G343" s="45">
        <f t="shared" si="33"/>
        <v>6.149341701039342E-3</v>
      </c>
      <c r="H343" s="43">
        <f t="shared" si="34"/>
        <v>26.328099025914891</v>
      </c>
      <c r="I343" s="43">
        <f t="shared" si="29"/>
        <v>5.7921817857012758</v>
      </c>
      <c r="J343" s="43">
        <v>7.8345060546215084</v>
      </c>
      <c r="K343" s="43">
        <v>0.94614480895575948</v>
      </c>
      <c r="L343" s="45">
        <f t="shared" si="31"/>
        <v>0.12209233335878637</v>
      </c>
    </row>
    <row r="344" spans="1:12" x14ac:dyDescent="0.25">
      <c r="A344" s="65">
        <f t="shared" si="32"/>
        <v>339</v>
      </c>
      <c r="B344" s="68" t="s">
        <v>298</v>
      </c>
      <c r="C344" s="68">
        <v>867.4</v>
      </c>
      <c r="D344" s="68"/>
      <c r="E344" s="68"/>
      <c r="F344" s="68">
        <f t="shared" si="30"/>
        <v>867.4</v>
      </c>
      <c r="G344" s="45">
        <f t="shared" si="33"/>
        <v>1.592220594472097E-2</v>
      </c>
      <c r="H344" s="43">
        <f t="shared" si="34"/>
        <v>68.170128642025588</v>
      </c>
      <c r="I344" s="43">
        <f t="shared" si="29"/>
        <v>14.997428301245629</v>
      </c>
      <c r="J344" s="43">
        <v>20.285524035160286</v>
      </c>
      <c r="K344" s="43">
        <v>2.4498089769797784</v>
      </c>
      <c r="L344" s="45">
        <f t="shared" si="31"/>
        <v>0.12209233335878636</v>
      </c>
    </row>
    <row r="345" spans="1:12" x14ac:dyDescent="0.25">
      <c r="A345" s="65">
        <f t="shared" si="32"/>
        <v>340</v>
      </c>
      <c r="B345" s="68" t="s">
        <v>299</v>
      </c>
      <c r="C345" s="68">
        <v>617.4</v>
      </c>
      <c r="D345" s="68">
        <v>14.7</v>
      </c>
      <c r="E345" s="68"/>
      <c r="F345" s="68">
        <f t="shared" si="30"/>
        <v>632.1</v>
      </c>
      <c r="G345" s="45">
        <f t="shared" si="33"/>
        <v>1.1602981758886473E-2</v>
      </c>
      <c r="H345" s="43">
        <f t="shared" si="34"/>
        <v>49.677586251584486</v>
      </c>
      <c r="I345" s="43">
        <f t="shared" si="29"/>
        <v>10.929068975348587</v>
      </c>
      <c r="J345" s="43">
        <v>14.782660528735091</v>
      </c>
      <c r="K345" s="43">
        <v>1.7437307613411521</v>
      </c>
      <c r="L345" s="45">
        <f t="shared" si="31"/>
        <v>0.12202665166430836</v>
      </c>
    </row>
    <row r="346" spans="1:12" x14ac:dyDescent="0.25">
      <c r="A346" s="65">
        <f t="shared" si="32"/>
        <v>341</v>
      </c>
      <c r="B346" s="68" t="s">
        <v>300</v>
      </c>
      <c r="C346" s="68">
        <v>1578.2</v>
      </c>
      <c r="D346" s="68"/>
      <c r="E346" s="68"/>
      <c r="F346" s="68">
        <f t="shared" si="30"/>
        <v>1578.2</v>
      </c>
      <c r="G346" s="45">
        <f t="shared" si="33"/>
        <v>2.8969824097254598E-2</v>
      </c>
      <c r="H346" s="43">
        <f t="shared" si="34"/>
        <v>124.03285338119069</v>
      </c>
      <c r="I346" s="43">
        <f t="shared" si="29"/>
        <v>27.287227743861951</v>
      </c>
      <c r="J346" s="43">
        <v>36.908708822100493</v>
      </c>
      <c r="K346" s="43">
        <v>4.4573305596835224</v>
      </c>
      <c r="L346" s="45">
        <f t="shared" si="31"/>
        <v>0.12209233335878637</v>
      </c>
    </row>
    <row r="347" spans="1:12" x14ac:dyDescent="0.25">
      <c r="A347" s="65">
        <f t="shared" si="32"/>
        <v>342</v>
      </c>
      <c r="B347" s="68" t="s">
        <v>301</v>
      </c>
      <c r="C347" s="68">
        <v>261.7</v>
      </c>
      <c r="D347" s="68"/>
      <c r="E347" s="68"/>
      <c r="F347" s="68">
        <f t="shared" si="30"/>
        <v>261.7</v>
      </c>
      <c r="G347" s="45">
        <f t="shared" si="33"/>
        <v>4.8038290243641668E-3</v>
      </c>
      <c r="H347" s="43">
        <f t="shared" si="34"/>
        <v>20.567353776363962</v>
      </c>
      <c r="I347" s="43">
        <f t="shared" si="29"/>
        <v>4.5248178308000719</v>
      </c>
      <c r="J347" s="43">
        <v>6.120269356699847</v>
      </c>
      <c r="K347" s="43">
        <v>0.7391226761305143</v>
      </c>
      <c r="L347" s="45">
        <f t="shared" si="31"/>
        <v>0.12209233335878637</v>
      </c>
    </row>
    <row r="348" spans="1:12" x14ac:dyDescent="0.25">
      <c r="A348" s="65">
        <f t="shared" si="32"/>
        <v>343</v>
      </c>
      <c r="B348" s="68" t="s">
        <v>302</v>
      </c>
      <c r="C348" s="68">
        <v>674.21</v>
      </c>
      <c r="D348" s="68"/>
      <c r="E348" s="68"/>
      <c r="F348" s="68">
        <f t="shared" si="30"/>
        <v>674.21</v>
      </c>
      <c r="G348" s="45">
        <f t="shared" si="33"/>
        <v>1.237596318882906E-2</v>
      </c>
      <c r="H348" s="43">
        <f t="shared" si="34"/>
        <v>52.987067594812174</v>
      </c>
      <c r="I348" s="43">
        <f t="shared" si="29"/>
        <v>11.657154870858678</v>
      </c>
      <c r="J348" s="43">
        <v>15.767469633093631</v>
      </c>
      <c r="K348" s="43">
        <v>1.9041799750628738</v>
      </c>
      <c r="L348" s="45">
        <f t="shared" si="31"/>
        <v>0.12209233335878635</v>
      </c>
    </row>
    <row r="349" spans="1:12" x14ac:dyDescent="0.25">
      <c r="A349" s="65">
        <f t="shared" si="32"/>
        <v>344</v>
      </c>
      <c r="B349" s="68" t="s">
        <v>303</v>
      </c>
      <c r="C349" s="68">
        <v>258.89999999999998</v>
      </c>
      <c r="D349" s="68"/>
      <c r="E349" s="68"/>
      <c r="F349" s="68">
        <f t="shared" si="30"/>
        <v>258.89999999999998</v>
      </c>
      <c r="G349" s="45">
        <f t="shared" si="33"/>
        <v>4.7524315414898075E-3</v>
      </c>
      <c r="H349" s="43">
        <f t="shared" si="34"/>
        <v>20.347298023311534</v>
      </c>
      <c r="I349" s="43">
        <f t="shared" si="29"/>
        <v>4.4764055651285375</v>
      </c>
      <c r="J349" s="43">
        <v>6.0547869180343534</v>
      </c>
      <c r="K349" s="43">
        <v>0.73121460011536155</v>
      </c>
      <c r="L349" s="45">
        <f t="shared" si="31"/>
        <v>0.12209233335878636</v>
      </c>
    </row>
    <row r="350" spans="1:12" x14ac:dyDescent="0.25">
      <c r="A350" s="65">
        <f t="shared" si="32"/>
        <v>345</v>
      </c>
      <c r="B350" s="68" t="s">
        <v>304</v>
      </c>
      <c r="C350" s="68">
        <v>184.7</v>
      </c>
      <c r="D350" s="68"/>
      <c r="E350" s="68"/>
      <c r="F350" s="68">
        <f t="shared" si="30"/>
        <v>184.7</v>
      </c>
      <c r="G350" s="45">
        <f t="shared" si="33"/>
        <v>3.3903982453193028E-3</v>
      </c>
      <c r="H350" s="43">
        <f t="shared" si="34"/>
        <v>14.515820567422329</v>
      </c>
      <c r="I350" s="43">
        <f t="shared" si="29"/>
        <v>3.1934805248329123</v>
      </c>
      <c r="J350" s="43">
        <v>4.3195022933987834</v>
      </c>
      <c r="K350" s="43">
        <v>0.52165058571381728</v>
      </c>
      <c r="L350" s="45">
        <f t="shared" si="31"/>
        <v>0.12209233335878639</v>
      </c>
    </row>
    <row r="351" spans="1:12" x14ac:dyDescent="0.25">
      <c r="A351" s="65">
        <f t="shared" si="32"/>
        <v>346</v>
      </c>
      <c r="B351" s="68" t="s">
        <v>305</v>
      </c>
      <c r="C351" s="68">
        <v>197.6</v>
      </c>
      <c r="D351" s="68"/>
      <c r="E351" s="68"/>
      <c r="F351" s="68">
        <f t="shared" si="30"/>
        <v>197.6</v>
      </c>
      <c r="G351" s="45">
        <f t="shared" si="33"/>
        <v>3.627193791419027E-3</v>
      </c>
      <c r="H351" s="43">
        <f t="shared" si="34"/>
        <v>15.529648858270992</v>
      </c>
      <c r="I351" s="43">
        <f t="shared" si="29"/>
        <v>3.4165227488196184</v>
      </c>
      <c r="J351" s="43">
        <v>4.6211892429648058</v>
      </c>
      <c r="K351" s="43">
        <v>0.55808422164077032</v>
      </c>
      <c r="L351" s="45">
        <f t="shared" si="31"/>
        <v>0.12209233335878637</v>
      </c>
    </row>
    <row r="352" spans="1:12" x14ac:dyDescent="0.25">
      <c r="A352" s="65">
        <f t="shared" si="32"/>
        <v>347</v>
      </c>
      <c r="B352" s="68" t="s">
        <v>306</v>
      </c>
      <c r="C352" s="68">
        <v>229.2</v>
      </c>
      <c r="D352" s="68"/>
      <c r="E352" s="68"/>
      <c r="F352" s="68">
        <f t="shared" si="30"/>
        <v>229.2</v>
      </c>
      <c r="G352" s="45">
        <f t="shared" si="33"/>
        <v>4.2072510981439317E-3</v>
      </c>
      <c r="H352" s="43">
        <f t="shared" si="34"/>
        <v>18.013135214148335</v>
      </c>
      <c r="I352" s="43">
        <f t="shared" si="29"/>
        <v>3.9628897471126336</v>
      </c>
      <c r="J352" s="43">
        <v>5.3602053364753726</v>
      </c>
      <c r="K352" s="43">
        <v>0.64733250809749276</v>
      </c>
      <c r="L352" s="45">
        <f t="shared" si="31"/>
        <v>0.12209233335878637</v>
      </c>
    </row>
    <row r="353" spans="1:12" x14ac:dyDescent="0.25">
      <c r="A353" s="65">
        <f t="shared" si="32"/>
        <v>348</v>
      </c>
      <c r="B353" s="68" t="s">
        <v>1687</v>
      </c>
      <c r="C353" s="68">
        <v>455.74</v>
      </c>
      <c r="D353" s="68"/>
      <c r="E353" s="68"/>
      <c r="F353" s="68">
        <f t="shared" si="30"/>
        <v>455.74</v>
      </c>
      <c r="G353" s="45">
        <f t="shared" si="33"/>
        <v>8.3656745875572234E-3</v>
      </c>
      <c r="H353" s="43">
        <f t="shared" si="34"/>
        <v>35.81721746289687</v>
      </c>
      <c r="I353" s="43">
        <f t="shared" si="29"/>
        <v>7.8797878418373113</v>
      </c>
      <c r="J353" s="43">
        <v>10.658202356218526</v>
      </c>
      <c r="K353" s="43">
        <v>1.2871523439805908</v>
      </c>
      <c r="L353" s="45">
        <f t="shared" si="31"/>
        <v>0.12209233335878637</v>
      </c>
    </row>
    <row r="354" spans="1:12" x14ac:dyDescent="0.25">
      <c r="A354" s="65">
        <f t="shared" si="32"/>
        <v>349</v>
      </c>
      <c r="B354" s="68" t="s">
        <v>1688</v>
      </c>
      <c r="C354" s="68">
        <v>425.6</v>
      </c>
      <c r="D354" s="68">
        <v>38.1</v>
      </c>
      <c r="E354" s="68"/>
      <c r="F354" s="68">
        <f t="shared" si="30"/>
        <v>463.70000000000005</v>
      </c>
      <c r="G354" s="45">
        <f t="shared" si="33"/>
        <v>8.5117902888714719E-3</v>
      </c>
      <c r="H354" s="43">
        <f t="shared" si="34"/>
        <v>36.442804532288761</v>
      </c>
      <c r="I354" s="43">
        <f t="shared" si="29"/>
        <v>8.0174169971035276</v>
      </c>
      <c r="J354" s="43">
        <v>10.844359574710428</v>
      </c>
      <c r="K354" s="43">
        <v>1.2020275543031977</v>
      </c>
      <c r="L354" s="45">
        <f t="shared" si="31"/>
        <v>0.12186027314730624</v>
      </c>
    </row>
    <row r="355" spans="1:12" x14ac:dyDescent="0.25">
      <c r="A355" s="65">
        <f t="shared" si="32"/>
        <v>350</v>
      </c>
      <c r="B355" s="68" t="s">
        <v>1689</v>
      </c>
      <c r="C355" s="68">
        <v>475.2</v>
      </c>
      <c r="D355" s="68"/>
      <c r="E355" s="68"/>
      <c r="F355" s="68">
        <f t="shared" si="30"/>
        <v>475.2</v>
      </c>
      <c r="G355" s="45">
        <f t="shared" si="33"/>
        <v>8.722887093534016E-3</v>
      </c>
      <c r="H355" s="43">
        <f t="shared" si="34"/>
        <v>37.346604946611208</v>
      </c>
      <c r="I355" s="43">
        <f t="shared" si="29"/>
        <v>8.2162530882544651</v>
      </c>
      <c r="J355" s="43">
        <v>11.113305304943703</v>
      </c>
      <c r="K355" s="43">
        <v>1.3421134722859012</v>
      </c>
      <c r="L355" s="45">
        <f t="shared" si="31"/>
        <v>0.12209233335878635</v>
      </c>
    </row>
    <row r="356" spans="1:12" x14ac:dyDescent="0.25">
      <c r="A356" s="65">
        <f t="shared" si="32"/>
        <v>351</v>
      </c>
      <c r="B356" s="68" t="s">
        <v>1690</v>
      </c>
      <c r="C356" s="68">
        <v>454.5</v>
      </c>
      <c r="D356" s="68"/>
      <c r="E356" s="68"/>
      <c r="F356" s="68">
        <f t="shared" si="30"/>
        <v>454.5</v>
      </c>
      <c r="G356" s="45">
        <f t="shared" si="33"/>
        <v>8.3429128451414369E-3</v>
      </c>
      <c r="H356" s="43">
        <f t="shared" si="34"/>
        <v>35.719764200830802</v>
      </c>
      <c r="I356" s="43">
        <f t="shared" si="29"/>
        <v>7.8583481241827764</v>
      </c>
      <c r="J356" s="43">
        <v>10.629202990523806</v>
      </c>
      <c r="K356" s="43">
        <v>1.2836501960310229</v>
      </c>
      <c r="L356" s="45">
        <f t="shared" si="31"/>
        <v>0.12209233335878639</v>
      </c>
    </row>
    <row r="357" spans="1:12" x14ac:dyDescent="0.25">
      <c r="A357" s="65">
        <f t="shared" si="32"/>
        <v>352</v>
      </c>
      <c r="B357" s="68" t="s">
        <v>1691</v>
      </c>
      <c r="C357" s="68">
        <v>590.97</v>
      </c>
      <c r="D357" s="68"/>
      <c r="E357" s="68"/>
      <c r="F357" s="68">
        <f t="shared" si="30"/>
        <v>590.97</v>
      </c>
      <c r="G357" s="45">
        <f t="shared" si="33"/>
        <v>1.0847989447949912E-2</v>
      </c>
      <c r="H357" s="43">
        <f t="shared" si="34"/>
        <v>46.445124421925151</v>
      </c>
      <c r="I357" s="43">
        <f t="shared" si="29"/>
        <v>10.217927372823533</v>
      </c>
      <c r="J357" s="43">
        <v>13.820770277909473</v>
      </c>
      <c r="K357" s="43">
        <v>1.6690841723838366</v>
      </c>
      <c r="L357" s="45">
        <f t="shared" si="31"/>
        <v>0.12209233335878637</v>
      </c>
    </row>
    <row r="358" spans="1:12" x14ac:dyDescent="0.25">
      <c r="A358" s="65">
        <f t="shared" si="32"/>
        <v>353</v>
      </c>
      <c r="B358" s="68" t="s">
        <v>1692</v>
      </c>
      <c r="C358" s="68">
        <v>629.20000000000005</v>
      </c>
      <c r="D358" s="68"/>
      <c r="E358" s="68"/>
      <c r="F358" s="68">
        <f t="shared" si="30"/>
        <v>629.20000000000005</v>
      </c>
      <c r="G358" s="45">
        <f t="shared" si="33"/>
        <v>1.1549748651623745E-2</v>
      </c>
      <c r="H358" s="43">
        <f t="shared" si="34"/>
        <v>49.449671364494478</v>
      </c>
      <c r="I358" s="43">
        <f t="shared" si="29"/>
        <v>10.878927700188784</v>
      </c>
      <c r="J358" s="43">
        <v>14.71483943154583</v>
      </c>
      <c r="K358" s="43">
        <v>1.7770576531192954</v>
      </c>
      <c r="L358" s="45">
        <f t="shared" si="31"/>
        <v>0.12209233335878636</v>
      </c>
    </row>
    <row r="359" spans="1:12" x14ac:dyDescent="0.25">
      <c r="A359" s="65">
        <f t="shared" si="32"/>
        <v>354</v>
      </c>
      <c r="B359" s="68" t="s">
        <v>1693</v>
      </c>
      <c r="C359" s="68">
        <v>484.9</v>
      </c>
      <c r="D359" s="68"/>
      <c r="E359" s="68"/>
      <c r="F359" s="68">
        <f t="shared" si="30"/>
        <v>484.9</v>
      </c>
      <c r="G359" s="45">
        <f t="shared" si="33"/>
        <v>8.9009426592059019E-3</v>
      </c>
      <c r="H359" s="43">
        <f t="shared" si="34"/>
        <v>38.108940948257107</v>
      </c>
      <c r="I359" s="43">
        <f t="shared" si="29"/>
        <v>8.3839670086165636</v>
      </c>
      <c r="J359" s="43">
        <v>11.340155181749161</v>
      </c>
      <c r="K359" s="43">
        <v>1.3695093070526798</v>
      </c>
      <c r="L359" s="45">
        <f t="shared" si="31"/>
        <v>0.12209233335878639</v>
      </c>
    </row>
    <row r="360" spans="1:12" x14ac:dyDescent="0.25">
      <c r="A360" s="65">
        <f t="shared" si="32"/>
        <v>355</v>
      </c>
      <c r="B360" s="68" t="s">
        <v>1694</v>
      </c>
      <c r="C360" s="68">
        <v>1170.4000000000001</v>
      </c>
      <c r="D360" s="68"/>
      <c r="E360" s="68"/>
      <c r="F360" s="68">
        <f t="shared" si="30"/>
        <v>1170.4000000000001</v>
      </c>
      <c r="G360" s="45">
        <f t="shared" si="33"/>
        <v>2.1484147841481931E-2</v>
      </c>
      <c r="H360" s="43">
        <f t="shared" si="34"/>
        <v>91.983304775912814</v>
      </c>
      <c r="I360" s="43">
        <f t="shared" si="29"/>
        <v>20.236327050700819</v>
      </c>
      <c r="J360" s="43">
        <v>27.37165936217616</v>
      </c>
      <c r="K360" s="43">
        <v>3.3055757743337937</v>
      </c>
      <c r="L360" s="45">
        <f t="shared" si="31"/>
        <v>0.12209233335878637</v>
      </c>
    </row>
    <row r="361" spans="1:12" x14ac:dyDescent="0.25">
      <c r="A361" s="65">
        <f t="shared" si="32"/>
        <v>356</v>
      </c>
      <c r="B361" s="68" t="s">
        <v>1695</v>
      </c>
      <c r="C361" s="68">
        <v>441.7</v>
      </c>
      <c r="D361" s="68"/>
      <c r="E361" s="68"/>
      <c r="F361" s="68">
        <f t="shared" si="30"/>
        <v>441.7</v>
      </c>
      <c r="G361" s="45">
        <f t="shared" si="33"/>
        <v>8.1079529234300823E-3</v>
      </c>
      <c r="H361" s="43">
        <f t="shared" si="34"/>
        <v>34.713795044019726</v>
      </c>
      <c r="I361" s="43">
        <f t="shared" si="29"/>
        <v>7.6370349096843393</v>
      </c>
      <c r="J361" s="43">
        <v>10.329854699481553</v>
      </c>
      <c r="K361" s="43">
        <v>1.2474989913903254</v>
      </c>
      <c r="L361" s="45">
        <f t="shared" si="31"/>
        <v>0.12209233335878637</v>
      </c>
    </row>
    <row r="362" spans="1:12" x14ac:dyDescent="0.25">
      <c r="A362" s="65">
        <f t="shared" si="32"/>
        <v>357</v>
      </c>
      <c r="B362" s="68" t="s">
        <v>1696</v>
      </c>
      <c r="C362" s="68">
        <v>465.7</v>
      </c>
      <c r="D362" s="68"/>
      <c r="E362" s="68"/>
      <c r="F362" s="68">
        <f t="shared" si="30"/>
        <v>465.7</v>
      </c>
      <c r="G362" s="45">
        <f t="shared" si="33"/>
        <v>8.5485027766388708E-3</v>
      </c>
      <c r="H362" s="43">
        <f t="shared" si="34"/>
        <v>36.599987213040492</v>
      </c>
      <c r="I362" s="43">
        <f t="shared" si="29"/>
        <v>8.051997186868908</v>
      </c>
      <c r="J362" s="43">
        <v>10.891132745185779</v>
      </c>
      <c r="K362" s="43">
        <v>1.3152825000916335</v>
      </c>
      <c r="L362" s="45">
        <f t="shared" si="31"/>
        <v>0.12209233335878637</v>
      </c>
    </row>
    <row r="363" spans="1:12" x14ac:dyDescent="0.25">
      <c r="A363" s="65">
        <f t="shared" si="32"/>
        <v>358</v>
      </c>
      <c r="B363" s="46" t="s">
        <v>2411</v>
      </c>
      <c r="C363" s="70">
        <v>7459.3</v>
      </c>
      <c r="D363" s="120"/>
      <c r="E363" s="71"/>
      <c r="F363" s="81">
        <f t="shared" si="30"/>
        <v>7459.3</v>
      </c>
      <c r="G363" s="45">
        <f t="shared" si="33"/>
        <v>0.1369247300016799</v>
      </c>
      <c r="H363" s="43">
        <f t="shared" si="34"/>
        <v>586.23638526569243</v>
      </c>
      <c r="I363" s="43">
        <f t="shared" si="29"/>
        <v>128.97200475845233</v>
      </c>
      <c r="J363" s="43">
        <v>174.44755526339765</v>
      </c>
      <c r="K363" s="43">
        <v>21.06739693565283</v>
      </c>
      <c r="L363" s="45">
        <f t="shared" si="31"/>
        <v>0.12209233335878637</v>
      </c>
    </row>
    <row r="364" spans="1:12" x14ac:dyDescent="0.25">
      <c r="A364" s="65">
        <f t="shared" si="32"/>
        <v>359</v>
      </c>
      <c r="B364" s="46" t="s">
        <v>2359</v>
      </c>
      <c r="C364" s="70">
        <v>1321</v>
      </c>
      <c r="D364" s="120"/>
      <c r="E364" s="71"/>
      <c r="F364" s="81">
        <f t="shared" si="30"/>
        <v>1321</v>
      </c>
      <c r="G364" s="45">
        <f t="shared" si="33"/>
        <v>2.4248598170367078E-2</v>
      </c>
      <c r="H364" s="43">
        <f t="shared" si="34"/>
        <v>103.81916063651812</v>
      </c>
      <c r="I364" s="43">
        <f t="shared" si="29"/>
        <v>22.840215340033986</v>
      </c>
      <c r="J364" s="43">
        <v>30.893679098970189</v>
      </c>
      <c r="K364" s="43">
        <v>3.730917291434503</v>
      </c>
      <c r="L364" s="45">
        <f t="shared" si="31"/>
        <v>0.12209233335878636</v>
      </c>
    </row>
    <row r="365" spans="1:12" x14ac:dyDescent="0.25">
      <c r="A365" s="65">
        <f t="shared" si="32"/>
        <v>360</v>
      </c>
      <c r="B365" s="46" t="s">
        <v>2360</v>
      </c>
      <c r="C365" s="70">
        <v>2046.5</v>
      </c>
      <c r="D365" s="120"/>
      <c r="E365" s="71"/>
      <c r="F365" s="81">
        <f t="shared" si="30"/>
        <v>2046.5</v>
      </c>
      <c r="G365" s="45">
        <f t="shared" si="33"/>
        <v>3.756605310799109E-2</v>
      </c>
      <c r="H365" s="43">
        <f t="shared" si="34"/>
        <v>160.83717807920846</v>
      </c>
      <c r="I365" s="43">
        <f t="shared" si="29"/>
        <v>35.384179177425864</v>
      </c>
      <c r="J365" s="43">
        <v>47.860646688904232</v>
      </c>
      <c r="K365" s="43">
        <v>5.7799562732177971</v>
      </c>
      <c r="L365" s="45">
        <f t="shared" si="31"/>
        <v>0.1220923333587864</v>
      </c>
    </row>
    <row r="366" spans="1:12" x14ac:dyDescent="0.25">
      <c r="A366" s="65">
        <f t="shared" si="32"/>
        <v>361</v>
      </c>
      <c r="B366" s="46" t="s">
        <v>2361</v>
      </c>
      <c r="C366" s="70">
        <v>2053.5</v>
      </c>
      <c r="D366" s="120">
        <v>114</v>
      </c>
      <c r="E366" s="71"/>
      <c r="F366" s="81">
        <f t="shared" si="30"/>
        <v>2167.5</v>
      </c>
      <c r="G366" s="45">
        <f t="shared" si="33"/>
        <v>3.9787158617918733E-2</v>
      </c>
      <c r="H366" s="43">
        <f t="shared" si="34"/>
        <v>170.34673026468815</v>
      </c>
      <c r="I366" s="43">
        <f t="shared" si="29"/>
        <v>37.476280658231396</v>
      </c>
      <c r="J366" s="43">
        <v>50.690423502663037</v>
      </c>
      <c r="K366" s="43">
        <v>5.799726463255678</v>
      </c>
      <c r="L366" s="45">
        <f t="shared" si="31"/>
        <v>0.12194378818400842</v>
      </c>
    </row>
    <row r="367" spans="1:12" x14ac:dyDescent="0.25">
      <c r="A367" s="65">
        <f t="shared" si="32"/>
        <v>362</v>
      </c>
      <c r="B367" s="46" t="s">
        <v>2362</v>
      </c>
      <c r="C367" s="70">
        <v>644.5</v>
      </c>
      <c r="D367" s="120"/>
      <c r="E367" s="71"/>
      <c r="F367" s="81">
        <f t="shared" si="30"/>
        <v>644.5</v>
      </c>
      <c r="G367" s="45">
        <f t="shared" si="33"/>
        <v>1.1830599183044346E-2</v>
      </c>
      <c r="H367" s="43">
        <f t="shared" si="34"/>
        <v>50.652118872245211</v>
      </c>
      <c r="I367" s="43">
        <f t="shared" si="29"/>
        <v>11.143466151893946</v>
      </c>
      <c r="J367" s="43">
        <v>15.072654185682277</v>
      </c>
      <c r="K367" s="43">
        <v>1.8202696399163791</v>
      </c>
      <c r="L367" s="45">
        <f t="shared" si="31"/>
        <v>0.12209233335878637</v>
      </c>
    </row>
    <row r="368" spans="1:12" x14ac:dyDescent="0.25">
      <c r="A368" s="65">
        <f t="shared" si="32"/>
        <v>363</v>
      </c>
      <c r="B368" s="46" t="s">
        <v>2363</v>
      </c>
      <c r="C368" s="70">
        <v>665.3</v>
      </c>
      <c r="D368" s="120"/>
      <c r="E368" s="71"/>
      <c r="F368" s="81">
        <f t="shared" si="30"/>
        <v>665.3</v>
      </c>
      <c r="G368" s="45">
        <f t="shared" si="33"/>
        <v>1.2212409055825296E-2</v>
      </c>
      <c r="H368" s="43">
        <f t="shared" si="34"/>
        <v>52.286818752063212</v>
      </c>
      <c r="I368" s="43">
        <f t="shared" si="29"/>
        <v>11.503100125453907</v>
      </c>
      <c r="J368" s="43">
        <v>15.559095158625937</v>
      </c>
      <c r="K368" s="43">
        <v>1.8790153474575126</v>
      </c>
      <c r="L368" s="45">
        <f t="shared" si="31"/>
        <v>0.12209233335878636</v>
      </c>
    </row>
    <row r="369" spans="1:12" x14ac:dyDescent="0.25">
      <c r="A369" s="65">
        <f t="shared" si="32"/>
        <v>364</v>
      </c>
      <c r="B369" s="46" t="s">
        <v>2364</v>
      </c>
      <c r="C369" s="70">
        <v>3477.44</v>
      </c>
      <c r="D369" s="120"/>
      <c r="E369" s="71">
        <v>93.5</v>
      </c>
      <c r="F369" s="81">
        <f t="shared" si="30"/>
        <v>3570.94</v>
      </c>
      <c r="G369" s="45">
        <f t="shared" si="33"/>
        <v>6.5549045534057993E-2</v>
      </c>
      <c r="H369" s="43">
        <f t="shared" si="34"/>
        <v>280.64496100179258</v>
      </c>
      <c r="I369" s="43">
        <f t="shared" si="29"/>
        <v>61.741891420394367</v>
      </c>
      <c r="J369" s="43">
        <v>83.512092688627249</v>
      </c>
      <c r="K369" s="43">
        <v>9.8213785207615416</v>
      </c>
      <c r="L369" s="45">
        <f t="shared" si="31"/>
        <v>0.12201838273159889</v>
      </c>
    </row>
    <row r="370" spans="1:12" x14ac:dyDescent="0.25">
      <c r="A370" s="65">
        <f t="shared" si="32"/>
        <v>365</v>
      </c>
      <c r="B370" s="46" t="s">
        <v>2365</v>
      </c>
      <c r="C370" s="70">
        <v>2537.6</v>
      </c>
      <c r="D370" s="120"/>
      <c r="E370" s="71"/>
      <c r="F370" s="81">
        <f t="shared" si="30"/>
        <v>2537.6</v>
      </c>
      <c r="G370" s="45">
        <f t="shared" si="33"/>
        <v>4.6580804479275921E-2</v>
      </c>
      <c r="H370" s="43">
        <f t="shared" si="34"/>
        <v>199.4333853377959</v>
      </c>
      <c r="I370" s="43">
        <f t="shared" si="29"/>
        <v>43.875344774315096</v>
      </c>
      <c r="J370" s="43">
        <v>59.345798699126988</v>
      </c>
      <c r="K370" s="43">
        <v>7.1669763200183141</v>
      </c>
      <c r="L370" s="45">
        <f t="shared" si="31"/>
        <v>0.12209233335878637</v>
      </c>
    </row>
    <row r="371" spans="1:12" x14ac:dyDescent="0.25">
      <c r="A371" s="65">
        <f t="shared" si="32"/>
        <v>366</v>
      </c>
      <c r="B371" s="46" t="s">
        <v>2366</v>
      </c>
      <c r="C371" s="70">
        <v>2587.5</v>
      </c>
      <c r="D371" s="120"/>
      <c r="E371" s="71"/>
      <c r="F371" s="81">
        <f t="shared" si="30"/>
        <v>2587.5</v>
      </c>
      <c r="G371" s="45">
        <f t="shared" si="33"/>
        <v>4.7496781049072533E-2</v>
      </c>
      <c r="H371" s="43">
        <f t="shared" si="34"/>
        <v>203.35509322255157</v>
      </c>
      <c r="I371" s="43">
        <f t="shared" si="29"/>
        <v>44.738120508961345</v>
      </c>
      <c r="J371" s="43">
        <v>60.512789302487029</v>
      </c>
      <c r="K371" s="43">
        <v>7.3079095318597842</v>
      </c>
      <c r="L371" s="45">
        <f t="shared" si="31"/>
        <v>0.12209233335878637</v>
      </c>
    </row>
    <row r="372" spans="1:12" x14ac:dyDescent="0.25">
      <c r="A372" s="65">
        <f t="shared" si="32"/>
        <v>367</v>
      </c>
      <c r="B372" s="46" t="s">
        <v>2367</v>
      </c>
      <c r="C372" s="70">
        <v>1484.2</v>
      </c>
      <c r="D372" s="120"/>
      <c r="E372" s="71"/>
      <c r="F372" s="81">
        <f t="shared" si="30"/>
        <v>1484.2</v>
      </c>
      <c r="G372" s="45">
        <f t="shared" si="33"/>
        <v>2.7244337172186842E-2</v>
      </c>
      <c r="H372" s="43">
        <f t="shared" si="34"/>
        <v>116.64526738585934</v>
      </c>
      <c r="I372" s="43">
        <f t="shared" si="29"/>
        <v>25.661958824889055</v>
      </c>
      <c r="J372" s="43">
        <v>34.71036980975893</v>
      </c>
      <c r="K372" s="43">
        <v>4.191845150603398</v>
      </c>
      <c r="L372" s="45">
        <f t="shared" si="31"/>
        <v>0.12209233335878637</v>
      </c>
    </row>
    <row r="373" spans="1:12" x14ac:dyDescent="0.25">
      <c r="A373" s="65">
        <f t="shared" si="32"/>
        <v>368</v>
      </c>
      <c r="B373" s="46" t="s">
        <v>2368</v>
      </c>
      <c r="C373" s="70">
        <v>1419.5</v>
      </c>
      <c r="D373" s="120">
        <v>60.5</v>
      </c>
      <c r="E373" s="71"/>
      <c r="F373" s="81">
        <f t="shared" si="30"/>
        <v>1480</v>
      </c>
      <c r="G373" s="45">
        <f t="shared" si="33"/>
        <v>2.7167240947875305E-2</v>
      </c>
      <c r="H373" s="43">
        <f t="shared" si="34"/>
        <v>116.31518375628072</v>
      </c>
      <c r="I373" s="43">
        <f t="shared" si="29"/>
        <v>25.589340426381757</v>
      </c>
      <c r="J373" s="43">
        <v>34.61214615176069</v>
      </c>
      <c r="K373" s="43">
        <v>4.0091121083961214</v>
      </c>
      <c r="L373" s="45">
        <f t="shared" si="31"/>
        <v>0.12197688002893195</v>
      </c>
    </row>
    <row r="374" spans="1:12" x14ac:dyDescent="0.25">
      <c r="A374" s="65">
        <f t="shared" si="32"/>
        <v>369</v>
      </c>
      <c r="B374" s="46" t="s">
        <v>2369</v>
      </c>
      <c r="C374" s="70">
        <v>999.4</v>
      </c>
      <c r="D374" s="120"/>
      <c r="E374" s="71"/>
      <c r="F374" s="81">
        <f t="shared" si="30"/>
        <v>999.4</v>
      </c>
      <c r="G374" s="45">
        <f t="shared" si="33"/>
        <v>1.8345230137369311E-2</v>
      </c>
      <c r="H374" s="43">
        <f t="shared" si="34"/>
        <v>78.544185571639829</v>
      </c>
      <c r="I374" s="43">
        <f t="shared" si="29"/>
        <v>17.279720825760762</v>
      </c>
      <c r="J374" s="43">
        <v>23.372553286533538</v>
      </c>
      <c r="K374" s="43">
        <v>2.822618274836973</v>
      </c>
      <c r="L374" s="45">
        <f t="shared" si="31"/>
        <v>0.12209233335878639</v>
      </c>
    </row>
    <row r="375" spans="1:12" x14ac:dyDescent="0.25">
      <c r="A375" s="65">
        <f t="shared" si="32"/>
        <v>370</v>
      </c>
      <c r="B375" s="46" t="s">
        <v>2370</v>
      </c>
      <c r="C375" s="70">
        <v>2110</v>
      </c>
      <c r="D375" s="120"/>
      <c r="E375" s="71">
        <v>179.1</v>
      </c>
      <c r="F375" s="81">
        <f>C375+D375+E375</f>
        <v>2289.1</v>
      </c>
      <c r="G375" s="45">
        <f t="shared" si="33"/>
        <v>4.2019277874176593E-2</v>
      </c>
      <c r="H375" s="43">
        <f t="shared" si="34"/>
        <v>179.90343725439337</v>
      </c>
      <c r="I375" s="43">
        <f t="shared" si="29"/>
        <v>39.578756195966541</v>
      </c>
      <c r="J375" s="43">
        <v>53.534232267564455</v>
      </c>
      <c r="K375" s="43">
        <v>5.9593001399900087</v>
      </c>
      <c r="L375" s="45">
        <f t="shared" si="31"/>
        <v>0.12187135811363176</v>
      </c>
    </row>
    <row r="376" spans="1:12" x14ac:dyDescent="0.25">
      <c r="A376" s="65">
        <f t="shared" si="32"/>
        <v>371</v>
      </c>
      <c r="B376" s="46" t="s">
        <v>2371</v>
      </c>
      <c r="C376" s="70">
        <v>3201.5</v>
      </c>
      <c r="D376" s="120"/>
      <c r="E376" s="71"/>
      <c r="F376" s="81">
        <f>C376+D376+E376</f>
        <v>3201.5</v>
      </c>
      <c r="G376" s="45">
        <f t="shared" si="33"/>
        <v>5.8767514793664044E-2</v>
      </c>
      <c r="H376" s="43">
        <f t="shared" si="34"/>
        <v>251.61017621333292</v>
      </c>
      <c r="I376" s="43">
        <f t="shared" si="29"/>
        <v>55.354238766933243</v>
      </c>
      <c r="J376" s="43">
        <v>74.872152638420161</v>
      </c>
      <c r="K376" s="43">
        <v>9.0420376294682523</v>
      </c>
      <c r="L376" s="45">
        <f t="shared" si="31"/>
        <v>0.12209233335878639</v>
      </c>
    </row>
    <row r="377" spans="1:12" x14ac:dyDescent="0.25">
      <c r="A377" s="65">
        <f t="shared" si="32"/>
        <v>372</v>
      </c>
      <c r="B377" s="46" t="s">
        <v>2412</v>
      </c>
      <c r="C377" s="70">
        <v>783.9</v>
      </c>
      <c r="D377" s="46"/>
      <c r="E377" s="71">
        <v>46.4</v>
      </c>
      <c r="F377" s="81">
        <f>C377+D377+E377</f>
        <v>830.3</v>
      </c>
      <c r="G377" s="45">
        <f t="shared" si="33"/>
        <v>1.5241189296635718E-2</v>
      </c>
      <c r="H377" s="43">
        <f t="shared" si="34"/>
        <v>65.254389914080988</v>
      </c>
      <c r="I377" s="43">
        <f t="shared" si="29"/>
        <v>14.355965781097817</v>
      </c>
      <c r="J377" s="43">
        <v>19.417881722842502</v>
      </c>
      <c r="K377" s="43">
        <v>2.2139788529564774</v>
      </c>
      <c r="L377" s="45">
        <f t="shared" si="31"/>
        <v>0.12193450110921089</v>
      </c>
    </row>
    <row r="378" spans="1:12" x14ac:dyDescent="0.25">
      <c r="A378" s="65">
        <f t="shared" si="32"/>
        <v>373</v>
      </c>
      <c r="B378" s="46" t="s">
        <v>2413</v>
      </c>
      <c r="C378" s="70">
        <v>1990</v>
      </c>
      <c r="D378" s="46">
        <v>186.8</v>
      </c>
      <c r="E378" s="71">
        <v>270.60000000000002</v>
      </c>
      <c r="F378" s="81">
        <f>C378+D378+E378</f>
        <v>2447.4</v>
      </c>
      <c r="G378" s="45">
        <f t="shared" si="33"/>
        <v>4.4925071280966233E-2</v>
      </c>
      <c r="H378" s="43">
        <f t="shared" si="34"/>
        <v>192.34444643589288</v>
      </c>
      <c r="I378" s="43">
        <f t="shared" si="29"/>
        <v>42.315778215896437</v>
      </c>
      <c r="J378" s="43">
        <v>57.236328710688589</v>
      </c>
      <c r="K378" s="43">
        <v>5.6203825964834664</v>
      </c>
      <c r="L378" s="45">
        <f t="shared" si="31"/>
        <v>0.12156449128011823</v>
      </c>
    </row>
    <row r="379" spans="1:12" ht="13" x14ac:dyDescent="0.3">
      <c r="A379" s="14"/>
      <c r="B379" s="14" t="s">
        <v>2074</v>
      </c>
      <c r="C379" s="14">
        <f>SUM(C6:C378)</f>
        <v>260330.18000000008</v>
      </c>
      <c r="D379" s="14">
        <f>SUM(D6:D378)</f>
        <v>4681.8000000000011</v>
      </c>
      <c r="E379" s="14">
        <f>SUM(E6:E378)</f>
        <v>7374.9000000000042</v>
      </c>
      <c r="F379" s="68">
        <f>C379+D379+E379</f>
        <v>272386.88000000012</v>
      </c>
      <c r="G379" s="45">
        <f>SUM(G6:G378)</f>
        <v>4.9999999999999982</v>
      </c>
      <c r="H379" s="258">
        <f>SUM(H6:H378)</f>
        <v>21407.25</v>
      </c>
      <c r="I379" s="43">
        <f t="shared" si="29"/>
        <v>4709.5950000000003</v>
      </c>
      <c r="J379" s="43">
        <f t="shared" ref="J379" si="35">H379*0.437</f>
        <v>9354.9682499999999</v>
      </c>
      <c r="K379" s="43">
        <v>742.44697709912703</v>
      </c>
      <c r="L379" s="45">
        <f t="shared" si="31"/>
        <v>0.13295155855927829</v>
      </c>
    </row>
    <row r="380" spans="1:12" x14ac:dyDescent="0.25">
      <c r="A380" s="528" t="s">
        <v>1872</v>
      </c>
      <c r="B380" s="528"/>
      <c r="C380" s="528"/>
      <c r="D380" s="528"/>
      <c r="E380" s="528"/>
      <c r="F380" s="528"/>
      <c r="G380" s="528"/>
      <c r="H380" s="528"/>
      <c r="I380" s="528"/>
      <c r="J380" s="528"/>
      <c r="K380" s="528"/>
      <c r="L380" s="528"/>
    </row>
    <row r="381" spans="1:12" x14ac:dyDescent="0.25">
      <c r="A381" s="120">
        <v>1</v>
      </c>
      <c r="B381" s="46" t="s">
        <v>2075</v>
      </c>
      <c r="C381" s="46">
        <v>400.8</v>
      </c>
      <c r="D381" s="46"/>
      <c r="E381" s="46"/>
      <c r="F381" s="46">
        <f t="shared" ref="F381:F439" si="36">C381+D381+E381</f>
        <v>400.8</v>
      </c>
      <c r="G381" s="45">
        <f t="shared" ref="G381:G444" si="37">3/$F$707*F381</f>
        <v>5.1309405444156598E-3</v>
      </c>
      <c r="H381" s="43">
        <f>G381*4281.45</f>
        <v>21.967865393888424</v>
      </c>
      <c r="I381" s="43">
        <f>H381*0.22</f>
        <v>4.8329303866554536</v>
      </c>
      <c r="J381" s="43">
        <v>9.4185921767160927</v>
      </c>
      <c r="K381" s="43">
        <v>1.8615961204036016</v>
      </c>
      <c r="L381" s="45">
        <f>(H381+I381+J381+K381)/F381</f>
        <v>9.5012435323511904E-2</v>
      </c>
    </row>
    <row r="382" spans="1:12" x14ac:dyDescent="0.25">
      <c r="A382" s="48">
        <f t="shared" ref="A382:A445" si="38">1+A381</f>
        <v>2</v>
      </c>
      <c r="B382" s="46" t="s">
        <v>2076</v>
      </c>
      <c r="C382" s="46">
        <v>272.8</v>
      </c>
      <c r="D382" s="46"/>
      <c r="E382" s="46"/>
      <c r="F382" s="46">
        <f t="shared" si="36"/>
        <v>272.8</v>
      </c>
      <c r="G382" s="45">
        <f t="shared" si="37"/>
        <v>3.4923168176561677E-3</v>
      </c>
      <c r="H382" s="43">
        <f t="shared" ref="H382:H445" si="39">G382*4281.45</f>
        <v>14.952179838953999</v>
      </c>
      <c r="I382" s="43">
        <f t="shared" ref="I382:I440" si="40">H382*0.22</f>
        <v>3.2894795645698798</v>
      </c>
      <c r="J382" s="43">
        <v>6.4106585474255251</v>
      </c>
      <c r="K382" s="43">
        <v>1.2670744053046468</v>
      </c>
      <c r="L382" s="45">
        <f t="shared" ref="L382:L445" si="41">(H382+I382+J382+K382)/F382</f>
        <v>9.5012435323511918E-2</v>
      </c>
    </row>
    <row r="383" spans="1:12" x14ac:dyDescent="0.25">
      <c r="A383" s="48">
        <f t="shared" si="38"/>
        <v>3</v>
      </c>
      <c r="B383" s="46" t="s">
        <v>2077</v>
      </c>
      <c r="C383" s="46">
        <v>584.5</v>
      </c>
      <c r="D383" s="46"/>
      <c r="E383" s="46"/>
      <c r="F383" s="46">
        <f t="shared" si="36"/>
        <v>584.5</v>
      </c>
      <c r="G383" s="45">
        <f t="shared" si="37"/>
        <v>7.482621627272837E-3</v>
      </c>
      <c r="H383" s="43">
        <f t="shared" si="39"/>
        <v>32.036470366087286</v>
      </c>
      <c r="I383" s="43">
        <f t="shared" si="40"/>
        <v>7.0480234805392028</v>
      </c>
      <c r="J383" s="43">
        <v>13.735446924377637</v>
      </c>
      <c r="K383" s="43">
        <v>2.7148276755885852</v>
      </c>
      <c r="L383" s="45">
        <f t="shared" si="41"/>
        <v>9.5012435323511918E-2</v>
      </c>
    </row>
    <row r="384" spans="1:12" x14ac:dyDescent="0.25">
      <c r="A384" s="48">
        <f t="shared" si="38"/>
        <v>4</v>
      </c>
      <c r="B384" s="46" t="s">
        <v>2078</v>
      </c>
      <c r="C384" s="46">
        <v>274.10000000000002</v>
      </c>
      <c r="D384" s="46"/>
      <c r="E384" s="46">
        <v>19.2</v>
      </c>
      <c r="F384" s="46">
        <f t="shared" si="36"/>
        <v>293.3</v>
      </c>
      <c r="G384" s="45">
        <f t="shared" si="37"/>
        <v>3.7547526488949925E-3</v>
      </c>
      <c r="H384" s="43">
        <f t="shared" si="39"/>
        <v>16.075785728611464</v>
      </c>
      <c r="I384" s="43">
        <f t="shared" si="40"/>
        <v>3.5366728602945221</v>
      </c>
      <c r="J384" s="43">
        <v>6.8923979177415928</v>
      </c>
      <c r="K384" s="43">
        <v>1.2731125164736208</v>
      </c>
      <c r="L384" s="45">
        <f t="shared" si="41"/>
        <v>9.4708383986093422E-2</v>
      </c>
    </row>
    <row r="385" spans="1:12" x14ac:dyDescent="0.25">
      <c r="A385" s="48">
        <f t="shared" si="38"/>
        <v>5</v>
      </c>
      <c r="B385" s="46" t="s">
        <v>2079</v>
      </c>
      <c r="C385" s="46">
        <v>468.6</v>
      </c>
      <c r="D385" s="46"/>
      <c r="E385" s="46"/>
      <c r="F385" s="46">
        <f t="shared" si="36"/>
        <v>468.6</v>
      </c>
      <c r="G385" s="45">
        <f t="shared" si="37"/>
        <v>5.9988990496835787E-3</v>
      </c>
      <c r="H385" s="43">
        <f t="shared" si="39"/>
        <v>25.683986336267758</v>
      </c>
      <c r="I385" s="43">
        <f t="shared" si="40"/>
        <v>5.6504769939789066</v>
      </c>
      <c r="J385" s="43">
        <v>11.011857020980942</v>
      </c>
      <c r="K385" s="43">
        <v>2.1765068413700792</v>
      </c>
      <c r="L385" s="45">
        <f t="shared" si="41"/>
        <v>9.5012435323511904E-2</v>
      </c>
    </row>
    <row r="386" spans="1:12" x14ac:dyDescent="0.25">
      <c r="A386" s="48">
        <f t="shared" si="38"/>
        <v>6</v>
      </c>
      <c r="B386" s="46" t="s">
        <v>2080</v>
      </c>
      <c r="C386" s="46">
        <v>346.93</v>
      </c>
      <c r="D386" s="46"/>
      <c r="E386" s="46"/>
      <c r="F386" s="46">
        <f t="shared" si="36"/>
        <v>346.93</v>
      </c>
      <c r="G386" s="45">
        <f t="shared" si="37"/>
        <v>4.4413103869114894E-3</v>
      </c>
      <c r="H386" s="43">
        <f t="shared" si="39"/>
        <v>19.015248356042196</v>
      </c>
      <c r="I386" s="43">
        <f t="shared" si="40"/>
        <v>4.1833546383292832</v>
      </c>
      <c r="J386" s="43">
        <v>8.1526751094513834</v>
      </c>
      <c r="K386" s="43">
        <v>1.6113860829631275</v>
      </c>
      <c r="L386" s="45">
        <f t="shared" si="41"/>
        <v>9.5012435323511932E-2</v>
      </c>
    </row>
    <row r="387" spans="1:12" x14ac:dyDescent="0.25">
      <c r="A387" s="48">
        <f t="shared" si="38"/>
        <v>7</v>
      </c>
      <c r="B387" s="46" t="s">
        <v>2081</v>
      </c>
      <c r="C387" s="46">
        <v>606.20000000000005</v>
      </c>
      <c r="D387" s="46"/>
      <c r="E387" s="46">
        <v>58.3</v>
      </c>
      <c r="F387" s="46">
        <f t="shared" si="36"/>
        <v>664.5</v>
      </c>
      <c r="G387" s="45">
        <f t="shared" si="37"/>
        <v>8.5067614564975202E-3</v>
      </c>
      <c r="H387" s="43">
        <f t="shared" si="39"/>
        <v>36.421273837921305</v>
      </c>
      <c r="I387" s="43">
        <f t="shared" si="40"/>
        <v>8.0126802443426879</v>
      </c>
      <c r="J387" s="43">
        <v>15.615405442684242</v>
      </c>
      <c r="K387" s="43">
        <v>2.8156176851014552</v>
      </c>
      <c r="L387" s="45">
        <f t="shared" si="41"/>
        <v>9.4604931843566137E-2</v>
      </c>
    </row>
    <row r="388" spans="1:12" x14ac:dyDescent="0.25">
      <c r="A388" s="48">
        <f t="shared" si="38"/>
        <v>8</v>
      </c>
      <c r="B388" s="46" t="s">
        <v>2082</v>
      </c>
      <c r="C388" s="46">
        <v>434.3</v>
      </c>
      <c r="D388" s="46"/>
      <c r="E388" s="46"/>
      <c r="F388" s="46">
        <f t="shared" si="36"/>
        <v>434.3</v>
      </c>
      <c r="G388" s="45">
        <f t="shared" si="37"/>
        <v>5.5597990979034959E-3</v>
      </c>
      <c r="H388" s="43">
        <f t="shared" si="39"/>
        <v>23.804001847718922</v>
      </c>
      <c r="I388" s="43">
        <f t="shared" si="40"/>
        <v>5.2368804064981633</v>
      </c>
      <c r="J388" s="43">
        <v>10.205824806256985</v>
      </c>
      <c r="K388" s="43">
        <v>2.0171936005271558</v>
      </c>
      <c r="L388" s="45">
        <f t="shared" si="41"/>
        <v>9.5012435323511904E-2</v>
      </c>
    </row>
    <row r="389" spans="1:12" x14ac:dyDescent="0.25">
      <c r="A389" s="48">
        <f t="shared" si="38"/>
        <v>9</v>
      </c>
      <c r="B389" s="46" t="s">
        <v>2083</v>
      </c>
      <c r="C389" s="46">
        <v>613.4</v>
      </c>
      <c r="D389" s="46"/>
      <c r="E389" s="46">
        <v>29</v>
      </c>
      <c r="F389" s="46">
        <f t="shared" si="36"/>
        <v>642.4</v>
      </c>
      <c r="G389" s="45">
        <f t="shared" si="37"/>
        <v>8.2238428286742007E-3</v>
      </c>
      <c r="H389" s="43">
        <f t="shared" si="39"/>
        <v>35.209971878827155</v>
      </c>
      <c r="I389" s="43">
        <f t="shared" si="40"/>
        <v>7.7461938133419741</v>
      </c>
      <c r="J389" s="43">
        <v>15.096066902002041</v>
      </c>
      <c r="K389" s="43">
        <v>2.849059531575771</v>
      </c>
      <c r="L389" s="45">
        <f t="shared" si="41"/>
        <v>9.4802758601723144E-2</v>
      </c>
    </row>
    <row r="390" spans="1:12" x14ac:dyDescent="0.25">
      <c r="A390" s="48">
        <f t="shared" si="38"/>
        <v>10</v>
      </c>
      <c r="B390" s="46" t="s">
        <v>2084</v>
      </c>
      <c r="C390" s="46">
        <v>237.3</v>
      </c>
      <c r="D390" s="46"/>
      <c r="E390" s="46"/>
      <c r="F390" s="46">
        <f t="shared" si="36"/>
        <v>237.3</v>
      </c>
      <c r="G390" s="45">
        <f t="shared" si="37"/>
        <v>3.0378547684377149E-3</v>
      </c>
      <c r="H390" s="43">
        <f t="shared" si="39"/>
        <v>13.006423298327654</v>
      </c>
      <c r="I390" s="43">
        <f t="shared" si="40"/>
        <v>2.8614131256320841</v>
      </c>
      <c r="J390" s="43">
        <v>5.5764269549269692</v>
      </c>
      <c r="K390" s="43">
        <v>1.1021875233826712</v>
      </c>
      <c r="L390" s="45">
        <f t="shared" si="41"/>
        <v>9.5012435323511904E-2</v>
      </c>
    </row>
    <row r="391" spans="1:12" x14ac:dyDescent="0.25">
      <c r="A391" s="48">
        <f t="shared" si="38"/>
        <v>11</v>
      </c>
      <c r="B391" s="46" t="s">
        <v>2085</v>
      </c>
      <c r="C391" s="46">
        <v>662.7</v>
      </c>
      <c r="D391" s="46"/>
      <c r="E391" s="46">
        <v>66.400000000000006</v>
      </c>
      <c r="F391" s="46">
        <f t="shared" si="36"/>
        <v>729.1</v>
      </c>
      <c r="G391" s="45">
        <f t="shared" si="37"/>
        <v>9.3337543685964516E-3</v>
      </c>
      <c r="H391" s="43">
        <f t="shared" si="39"/>
        <v>39.962002641427276</v>
      </c>
      <c r="I391" s="43">
        <f t="shared" si="40"/>
        <v>8.7916405811140006</v>
      </c>
      <c r="J391" s="43">
        <v>17.133471946216826</v>
      </c>
      <c r="K391" s="43">
        <v>3.0780432859068529</v>
      </c>
      <c r="L391" s="45">
        <f t="shared" si="41"/>
        <v>9.4589436914915587E-2</v>
      </c>
    </row>
    <row r="392" spans="1:12" x14ac:dyDescent="0.25">
      <c r="A392" s="48">
        <f t="shared" si="38"/>
        <v>12</v>
      </c>
      <c r="B392" s="46" t="s">
        <v>2087</v>
      </c>
      <c r="C392" s="46">
        <v>660.2</v>
      </c>
      <c r="D392" s="46"/>
      <c r="E392" s="46"/>
      <c r="F392" s="46">
        <f t="shared" si="36"/>
        <v>660.2</v>
      </c>
      <c r="G392" s="45">
        <f t="shared" si="37"/>
        <v>8.4517139406766941E-3</v>
      </c>
      <c r="H392" s="43">
        <f t="shared" si="39"/>
        <v>36.185590651310228</v>
      </c>
      <c r="I392" s="43">
        <f t="shared" si="40"/>
        <v>7.9608299432882506</v>
      </c>
      <c r="J392" s="43">
        <v>15.514357672325263</v>
      </c>
      <c r="K392" s="43">
        <v>3.066431533658827</v>
      </c>
      <c r="L392" s="45">
        <f t="shared" si="41"/>
        <v>9.5012435323511918E-2</v>
      </c>
    </row>
    <row r="393" spans="1:12" x14ac:dyDescent="0.25">
      <c r="A393" s="48">
        <f t="shared" si="38"/>
        <v>13</v>
      </c>
      <c r="B393" s="46" t="s">
        <v>2088</v>
      </c>
      <c r="C393" s="46">
        <v>523.9</v>
      </c>
      <c r="D393" s="46"/>
      <c r="E393" s="46"/>
      <c r="F393" s="46">
        <f t="shared" si="36"/>
        <v>523.9</v>
      </c>
      <c r="G393" s="45">
        <f t="shared" si="37"/>
        <v>6.7068357066351397E-3</v>
      </c>
      <c r="H393" s="43">
        <f t="shared" si="39"/>
        <v>28.714981736173019</v>
      </c>
      <c r="I393" s="43">
        <f t="shared" si="40"/>
        <v>6.3172959819580639</v>
      </c>
      <c r="J393" s="43">
        <v>12.311378346760382</v>
      </c>
      <c r="K393" s="43">
        <v>2.433358801096424</v>
      </c>
      <c r="L393" s="45">
        <f t="shared" si="41"/>
        <v>9.5012435323511904E-2</v>
      </c>
    </row>
    <row r="394" spans="1:12" x14ac:dyDescent="0.25">
      <c r="A394" s="48">
        <f t="shared" si="38"/>
        <v>14</v>
      </c>
      <c r="B394" s="46" t="s">
        <v>2089</v>
      </c>
      <c r="C394" s="46">
        <v>529.29999999999995</v>
      </c>
      <c r="D394" s="46">
        <v>23.9</v>
      </c>
      <c r="E394" s="46"/>
      <c r="F394" s="46">
        <f t="shared" si="36"/>
        <v>553.19999999999993</v>
      </c>
      <c r="G394" s="45">
        <f t="shared" si="37"/>
        <v>7.081926919088679E-3</v>
      </c>
      <c r="H394" s="43">
        <f t="shared" si="39"/>
        <v>30.320916007732222</v>
      </c>
      <c r="I394" s="43">
        <f t="shared" si="40"/>
        <v>6.670601521701089</v>
      </c>
      <c r="J394" s="43">
        <v>12.999913154090175</v>
      </c>
      <c r="K394" s="43">
        <v>2.4584401859521612</v>
      </c>
      <c r="L394" s="45">
        <f t="shared" si="41"/>
        <v>9.4811769467598797E-2</v>
      </c>
    </row>
    <row r="395" spans="1:12" x14ac:dyDescent="0.25">
      <c r="A395" s="48">
        <f t="shared" si="38"/>
        <v>15</v>
      </c>
      <c r="B395" s="46" t="s">
        <v>2090</v>
      </c>
      <c r="C395" s="46">
        <v>533.79999999999995</v>
      </c>
      <c r="D395" s="46"/>
      <c r="E395" s="46"/>
      <c r="F395" s="46">
        <f t="shared" si="36"/>
        <v>533.79999999999995</v>
      </c>
      <c r="G395" s="45">
        <f t="shared" si="37"/>
        <v>6.833573010501694E-3</v>
      </c>
      <c r="H395" s="43">
        <f t="shared" si="39"/>
        <v>29.257601165812478</v>
      </c>
      <c r="I395" s="43">
        <f t="shared" si="40"/>
        <v>6.4366722564787455</v>
      </c>
      <c r="J395" s="43">
        <v>12.544023213400825</v>
      </c>
      <c r="K395" s="43">
        <v>2.4793413399986086</v>
      </c>
      <c r="L395" s="45">
        <f t="shared" si="41"/>
        <v>9.5012435323511932E-2</v>
      </c>
    </row>
    <row r="396" spans="1:12" x14ac:dyDescent="0.25">
      <c r="A396" s="48">
        <f t="shared" si="38"/>
        <v>16</v>
      </c>
      <c r="B396" s="46" t="s">
        <v>2091</v>
      </c>
      <c r="C396" s="46">
        <v>612</v>
      </c>
      <c r="D396" s="46">
        <v>49.8</v>
      </c>
      <c r="E396" s="46"/>
      <c r="F396" s="46">
        <f t="shared" si="36"/>
        <v>661.8</v>
      </c>
      <c r="G396" s="45">
        <f t="shared" si="37"/>
        <v>8.4721967372611857E-3</v>
      </c>
      <c r="H396" s="43">
        <f t="shared" si="39"/>
        <v>36.273286720746903</v>
      </c>
      <c r="I396" s="43">
        <f t="shared" si="40"/>
        <v>7.9801230785643185</v>
      </c>
      <c r="J396" s="43">
        <v>15.551956842691393</v>
      </c>
      <c r="K396" s="43">
        <v>2.8425569503168764</v>
      </c>
      <c r="L396" s="45">
        <f t="shared" si="41"/>
        <v>9.4662924739074478E-2</v>
      </c>
    </row>
    <row r="397" spans="1:12" x14ac:dyDescent="0.25">
      <c r="A397" s="48">
        <f t="shared" si="38"/>
        <v>17</v>
      </c>
      <c r="B397" s="46" t="s">
        <v>2092</v>
      </c>
      <c r="C397" s="46">
        <v>641.79999999999995</v>
      </c>
      <c r="D397" s="46"/>
      <c r="E397" s="46"/>
      <c r="F397" s="46">
        <f t="shared" si="36"/>
        <v>641.79999999999995</v>
      </c>
      <c r="G397" s="45">
        <f t="shared" si="37"/>
        <v>8.2161617799550151E-3</v>
      </c>
      <c r="H397" s="43">
        <f t="shared" si="39"/>
        <v>35.177085852788395</v>
      </c>
      <c r="I397" s="43">
        <f t="shared" si="40"/>
        <v>7.738958887613447</v>
      </c>
      <c r="J397" s="43">
        <v>15.081967213114742</v>
      </c>
      <c r="K397" s="43">
        <v>2.980969037113351</v>
      </c>
      <c r="L397" s="45">
        <f t="shared" si="41"/>
        <v>9.5012435323511918E-2</v>
      </c>
    </row>
    <row r="398" spans="1:12" x14ac:dyDescent="0.25">
      <c r="A398" s="48">
        <f t="shared" si="38"/>
        <v>18</v>
      </c>
      <c r="B398" s="46" t="s">
        <v>2093</v>
      </c>
      <c r="C398" s="46">
        <v>170.2</v>
      </c>
      <c r="D398" s="46"/>
      <c r="E398" s="46"/>
      <c r="F398" s="46">
        <f t="shared" si="36"/>
        <v>170.2</v>
      </c>
      <c r="G398" s="45">
        <f t="shared" si="37"/>
        <v>2.1788574866755121E-3</v>
      </c>
      <c r="H398" s="43">
        <f t="shared" si="39"/>
        <v>9.3286693863268706</v>
      </c>
      <c r="I398" s="43">
        <f t="shared" si="40"/>
        <v>2.0523072649919114</v>
      </c>
      <c r="J398" s="43">
        <v>3.999611747697303</v>
      </c>
      <c r="K398" s="43">
        <v>0.79052809304564098</v>
      </c>
      <c r="L398" s="45">
        <f t="shared" si="41"/>
        <v>9.5012435323511918E-2</v>
      </c>
    </row>
    <row r="399" spans="1:12" x14ac:dyDescent="0.25">
      <c r="A399" s="48">
        <f t="shared" si="38"/>
        <v>19</v>
      </c>
      <c r="B399" s="46" t="s">
        <v>2094</v>
      </c>
      <c r="C399" s="46">
        <v>899</v>
      </c>
      <c r="D399" s="46"/>
      <c r="E399" s="46">
        <v>148.9</v>
      </c>
      <c r="F399" s="46">
        <f t="shared" si="36"/>
        <v>1047.9000000000001</v>
      </c>
      <c r="G399" s="45">
        <f t="shared" si="37"/>
        <v>1.3414951588056811E-2</v>
      </c>
      <c r="H399" s="43">
        <f t="shared" si="39"/>
        <v>57.435444476685831</v>
      </c>
      <c r="I399" s="43">
        <f t="shared" si="40"/>
        <v>12.635797784870883</v>
      </c>
      <c r="J399" s="43">
        <v>24.625106641668651</v>
      </c>
      <c r="K399" s="43">
        <v>4.1755861083903136</v>
      </c>
      <c r="L399" s="45">
        <f t="shared" si="41"/>
        <v>9.4352452535180528E-2</v>
      </c>
    </row>
    <row r="400" spans="1:12" x14ac:dyDescent="0.25">
      <c r="A400" s="48">
        <f t="shared" si="38"/>
        <v>20</v>
      </c>
      <c r="B400" s="46" t="s">
        <v>2095</v>
      </c>
      <c r="C400" s="46">
        <v>463.25</v>
      </c>
      <c r="D400" s="46"/>
      <c r="E400" s="46"/>
      <c r="F400" s="46">
        <f t="shared" si="36"/>
        <v>463.25</v>
      </c>
      <c r="G400" s="45">
        <f t="shared" si="37"/>
        <v>5.9304096986041773E-3</v>
      </c>
      <c r="H400" s="43">
        <f t="shared" si="39"/>
        <v>25.390752604088853</v>
      </c>
      <c r="I400" s="43">
        <f t="shared" si="40"/>
        <v>5.5859655728995472</v>
      </c>
      <c r="J400" s="43">
        <v>10.886134795069188</v>
      </c>
      <c r="K400" s="43">
        <v>2.1516576915593024</v>
      </c>
      <c r="L400" s="45">
        <f t="shared" si="41"/>
        <v>9.5012435323511904E-2</v>
      </c>
    </row>
    <row r="401" spans="1:12" x14ac:dyDescent="0.25">
      <c r="A401" s="48">
        <f t="shared" si="38"/>
        <v>21</v>
      </c>
      <c r="B401" s="46" t="s">
        <v>2096</v>
      </c>
      <c r="C401" s="46">
        <v>565.20000000000005</v>
      </c>
      <c r="D401" s="46"/>
      <c r="E401" s="46"/>
      <c r="F401" s="46">
        <f t="shared" si="36"/>
        <v>565.20000000000005</v>
      </c>
      <c r="G401" s="45">
        <f t="shared" si="37"/>
        <v>7.235547893472383E-3</v>
      </c>
      <c r="H401" s="43">
        <f t="shared" si="39"/>
        <v>30.978636528507334</v>
      </c>
      <c r="I401" s="43">
        <f t="shared" si="40"/>
        <v>6.8153000362716138</v>
      </c>
      <c r="J401" s="43">
        <v>13.281906931836168</v>
      </c>
      <c r="K401" s="43">
        <v>2.6251849482338212</v>
      </c>
      <c r="L401" s="45">
        <f t="shared" si="41"/>
        <v>9.5012435323511918E-2</v>
      </c>
    </row>
    <row r="402" spans="1:12" x14ac:dyDescent="0.25">
      <c r="A402" s="48">
        <f t="shared" si="38"/>
        <v>22</v>
      </c>
      <c r="B402" s="46" t="s">
        <v>2097</v>
      </c>
      <c r="C402" s="46">
        <v>482.6</v>
      </c>
      <c r="D402" s="46"/>
      <c r="E402" s="46"/>
      <c r="F402" s="46">
        <f t="shared" si="36"/>
        <v>482.6</v>
      </c>
      <c r="G402" s="45">
        <f t="shared" si="37"/>
        <v>6.1781235197978981E-3</v>
      </c>
      <c r="H402" s="43">
        <f t="shared" si="39"/>
        <v>26.451326943838708</v>
      </c>
      <c r="I402" s="43">
        <f t="shared" si="40"/>
        <v>5.8192919276445156</v>
      </c>
      <c r="J402" s="43">
        <v>11.340849761684598</v>
      </c>
      <c r="K402" s="43">
        <v>2.2415326539590272</v>
      </c>
      <c r="L402" s="45">
        <f t="shared" si="41"/>
        <v>9.5012435323511904E-2</v>
      </c>
    </row>
    <row r="403" spans="1:12" x14ac:dyDescent="0.25">
      <c r="A403" s="48">
        <f t="shared" si="38"/>
        <v>23</v>
      </c>
      <c r="B403" s="46" t="s">
        <v>2098</v>
      </c>
      <c r="C403" s="46">
        <v>334</v>
      </c>
      <c r="D403" s="46"/>
      <c r="E403" s="46"/>
      <c r="F403" s="46">
        <f t="shared" si="36"/>
        <v>334</v>
      </c>
      <c r="G403" s="45">
        <f t="shared" si="37"/>
        <v>4.2757837870130494E-3</v>
      </c>
      <c r="H403" s="43">
        <f t="shared" si="39"/>
        <v>18.306554494907019</v>
      </c>
      <c r="I403" s="43">
        <f t="shared" si="40"/>
        <v>4.0274419888795441</v>
      </c>
      <c r="J403" s="43">
        <v>7.8488268139300779</v>
      </c>
      <c r="K403" s="43">
        <v>1.5513301003363347</v>
      </c>
      <c r="L403" s="45">
        <f t="shared" si="41"/>
        <v>9.5012435323511904E-2</v>
      </c>
    </row>
    <row r="404" spans="1:12" x14ac:dyDescent="0.25">
      <c r="A404" s="48">
        <f t="shared" si="38"/>
        <v>24</v>
      </c>
      <c r="B404" s="46" t="s">
        <v>2099</v>
      </c>
      <c r="C404" s="46">
        <v>579</v>
      </c>
      <c r="D404" s="46"/>
      <c r="E404" s="46"/>
      <c r="F404" s="46">
        <f t="shared" si="36"/>
        <v>579</v>
      </c>
      <c r="G404" s="45">
        <f t="shared" si="37"/>
        <v>7.4122120140136397E-3</v>
      </c>
      <c r="H404" s="43">
        <f t="shared" si="39"/>
        <v>31.735015127398697</v>
      </c>
      <c r="I404" s="43">
        <f t="shared" si="40"/>
        <v>6.981703328027713</v>
      </c>
      <c r="J404" s="43">
        <v>13.606199776244058</v>
      </c>
      <c r="K404" s="43">
        <v>2.6892818206429272</v>
      </c>
      <c r="L404" s="45">
        <f t="shared" si="41"/>
        <v>9.5012435323511904E-2</v>
      </c>
    </row>
    <row r="405" spans="1:12" x14ac:dyDescent="0.25">
      <c r="A405" s="48">
        <f t="shared" si="38"/>
        <v>25</v>
      </c>
      <c r="B405" s="46" t="s">
        <v>2100</v>
      </c>
      <c r="C405" s="46">
        <v>674.3</v>
      </c>
      <c r="D405" s="46"/>
      <c r="E405" s="46"/>
      <c r="F405" s="46">
        <f t="shared" si="36"/>
        <v>674.3</v>
      </c>
      <c r="G405" s="45">
        <f t="shared" si="37"/>
        <v>8.6322185855775418E-3</v>
      </c>
      <c r="H405" s="43">
        <f t="shared" si="39"/>
        <v>36.958412263220964</v>
      </c>
      <c r="I405" s="43">
        <f t="shared" si="40"/>
        <v>8.1308506979086115</v>
      </c>
      <c r="J405" s="43">
        <v>15.845700361176801</v>
      </c>
      <c r="K405" s="43">
        <v>3.1319218163376958</v>
      </c>
      <c r="L405" s="45">
        <f t="shared" si="41"/>
        <v>9.5012435323511918E-2</v>
      </c>
    </row>
    <row r="406" spans="1:12" x14ac:dyDescent="0.25">
      <c r="A406" s="48">
        <f t="shared" si="38"/>
        <v>26</v>
      </c>
      <c r="B406" s="46" t="s">
        <v>2101</v>
      </c>
      <c r="C406" s="46">
        <v>90.6</v>
      </c>
      <c r="D406" s="46"/>
      <c r="E406" s="46"/>
      <c r="F406" s="46">
        <f t="shared" si="36"/>
        <v>90.6</v>
      </c>
      <c r="G406" s="45">
        <f t="shared" si="37"/>
        <v>1.159838356596953E-3</v>
      </c>
      <c r="H406" s="43">
        <f t="shared" si="39"/>
        <v>4.965789931852024</v>
      </c>
      <c r="I406" s="43">
        <f t="shared" si="40"/>
        <v>1.0924737850074453</v>
      </c>
      <c r="J406" s="43">
        <v>2.1290530219822306</v>
      </c>
      <c r="K406" s="43">
        <v>0.42080990146847874</v>
      </c>
      <c r="L406" s="45">
        <f t="shared" si="41"/>
        <v>9.5012435323511918E-2</v>
      </c>
    </row>
    <row r="407" spans="1:12" x14ac:dyDescent="0.25">
      <c r="A407" s="48">
        <f t="shared" si="38"/>
        <v>27</v>
      </c>
      <c r="B407" s="46" t="s">
        <v>2103</v>
      </c>
      <c r="C407" s="46">
        <v>267.5</v>
      </c>
      <c r="D407" s="46"/>
      <c r="E407" s="46"/>
      <c r="F407" s="46">
        <f t="shared" si="36"/>
        <v>267.5</v>
      </c>
      <c r="G407" s="45">
        <f t="shared" si="37"/>
        <v>3.4244675539700322E-3</v>
      </c>
      <c r="H407" s="43">
        <f t="shared" si="39"/>
        <v>14.661686608944994</v>
      </c>
      <c r="I407" s="43">
        <f t="shared" si="40"/>
        <v>3.2255710539678986</v>
      </c>
      <c r="J407" s="43">
        <v>6.2861112955877125</v>
      </c>
      <c r="K407" s="43">
        <v>1.2424574905388308</v>
      </c>
      <c r="L407" s="45">
        <f t="shared" si="41"/>
        <v>9.5012435323511904E-2</v>
      </c>
    </row>
    <row r="408" spans="1:12" x14ac:dyDescent="0.25">
      <c r="A408" s="48">
        <f t="shared" si="38"/>
        <v>28</v>
      </c>
      <c r="B408" s="46" t="s">
        <v>2104</v>
      </c>
      <c r="C408" s="46">
        <v>584.20000000000005</v>
      </c>
      <c r="D408" s="46"/>
      <c r="E408" s="46"/>
      <c r="F408" s="46">
        <f t="shared" si="36"/>
        <v>584.20000000000005</v>
      </c>
      <c r="G408" s="45">
        <f t="shared" si="37"/>
        <v>7.4787811029132451E-3</v>
      </c>
      <c r="H408" s="43">
        <f t="shared" si="39"/>
        <v>32.02002735306791</v>
      </c>
      <c r="I408" s="43">
        <f t="shared" si="40"/>
        <v>7.0444060176749401</v>
      </c>
      <c r="J408" s="43">
        <v>13.728397079933988</v>
      </c>
      <c r="K408" s="43">
        <v>2.7134342653188224</v>
      </c>
      <c r="L408" s="45">
        <f t="shared" si="41"/>
        <v>9.5012435323511904E-2</v>
      </c>
    </row>
    <row r="409" spans="1:12" x14ac:dyDescent="0.25">
      <c r="A409" s="48">
        <f t="shared" si="38"/>
        <v>29</v>
      </c>
      <c r="B409" s="46" t="s">
        <v>2105</v>
      </c>
      <c r="C409" s="46">
        <v>628.9</v>
      </c>
      <c r="D409" s="46"/>
      <c r="E409" s="46"/>
      <c r="F409" s="46">
        <f t="shared" si="36"/>
        <v>628.9</v>
      </c>
      <c r="G409" s="45">
        <f t="shared" si="37"/>
        <v>8.0510192324925352E-3</v>
      </c>
      <c r="H409" s="43">
        <f t="shared" si="39"/>
        <v>34.470036292955164</v>
      </c>
      <c r="I409" s="43">
        <f t="shared" si="40"/>
        <v>7.5834079844501359</v>
      </c>
      <c r="J409" s="43">
        <v>14.778823902037802</v>
      </c>
      <c r="K409" s="43">
        <v>2.9210523955135352</v>
      </c>
      <c r="L409" s="45">
        <f t="shared" si="41"/>
        <v>9.5012435323511904E-2</v>
      </c>
    </row>
    <row r="410" spans="1:12" x14ac:dyDescent="0.25">
      <c r="A410" s="48">
        <f t="shared" si="38"/>
        <v>30</v>
      </c>
      <c r="B410" s="46" t="s">
        <v>2106</v>
      </c>
      <c r="C410" s="46">
        <v>409.2</v>
      </c>
      <c r="D410" s="46"/>
      <c r="E410" s="46"/>
      <c r="F410" s="46">
        <f t="shared" si="36"/>
        <v>409.2</v>
      </c>
      <c r="G410" s="45">
        <f t="shared" si="37"/>
        <v>5.2384752264842509E-3</v>
      </c>
      <c r="H410" s="43">
        <f t="shared" si="39"/>
        <v>22.428269758430996</v>
      </c>
      <c r="I410" s="43">
        <f t="shared" si="40"/>
        <v>4.9342193468548192</v>
      </c>
      <c r="J410" s="43">
        <v>9.6159878211382868</v>
      </c>
      <c r="K410" s="43">
        <v>1.9006116079569704</v>
      </c>
      <c r="L410" s="45">
        <f t="shared" si="41"/>
        <v>9.5012435323511918E-2</v>
      </c>
    </row>
    <row r="411" spans="1:12" x14ac:dyDescent="0.25">
      <c r="A411" s="48">
        <f t="shared" si="38"/>
        <v>31</v>
      </c>
      <c r="B411" s="46" t="s">
        <v>2107</v>
      </c>
      <c r="C411" s="46">
        <v>320.60000000000002</v>
      </c>
      <c r="D411" s="46"/>
      <c r="E411" s="46"/>
      <c r="F411" s="46">
        <f t="shared" si="36"/>
        <v>320.60000000000002</v>
      </c>
      <c r="G411" s="45">
        <f t="shared" si="37"/>
        <v>4.1042403656179156E-3</v>
      </c>
      <c r="H411" s="43">
        <f t="shared" si="39"/>
        <v>17.572099913374824</v>
      </c>
      <c r="I411" s="43">
        <f t="shared" si="40"/>
        <v>3.8658619809424613</v>
      </c>
      <c r="J411" s="43">
        <v>7.5339337621137226</v>
      </c>
      <c r="K411" s="43">
        <v>1.4890911082869127</v>
      </c>
      <c r="L411" s="45">
        <f t="shared" si="41"/>
        <v>9.5012435323511918E-2</v>
      </c>
    </row>
    <row r="412" spans="1:12" x14ac:dyDescent="0.25">
      <c r="A412" s="48">
        <f t="shared" si="38"/>
        <v>32</v>
      </c>
      <c r="B412" s="46" t="s">
        <v>2108</v>
      </c>
      <c r="C412" s="46">
        <v>505.8</v>
      </c>
      <c r="D412" s="46"/>
      <c r="E412" s="46"/>
      <c r="F412" s="46">
        <f t="shared" si="36"/>
        <v>505.8</v>
      </c>
      <c r="G412" s="45">
        <f t="shared" si="37"/>
        <v>6.4751240702730552E-3</v>
      </c>
      <c r="H412" s="43">
        <f t="shared" si="39"/>
        <v>27.722919950670573</v>
      </c>
      <c r="I412" s="43">
        <f t="shared" si="40"/>
        <v>6.0990423891475256</v>
      </c>
      <c r="J412" s="43">
        <v>11.886037731993515</v>
      </c>
      <c r="K412" s="43">
        <v>2.3492897148207121</v>
      </c>
      <c r="L412" s="45">
        <f t="shared" si="41"/>
        <v>9.5012435323511904E-2</v>
      </c>
    </row>
    <row r="413" spans="1:12" x14ac:dyDescent="0.25">
      <c r="A413" s="48">
        <f t="shared" si="38"/>
        <v>33</v>
      </c>
      <c r="B413" s="46" t="s">
        <v>2109</v>
      </c>
      <c r="C413" s="46">
        <v>482.7</v>
      </c>
      <c r="D413" s="46"/>
      <c r="E413" s="46"/>
      <c r="F413" s="46">
        <f t="shared" si="36"/>
        <v>482.7</v>
      </c>
      <c r="G413" s="45">
        <f t="shared" si="37"/>
        <v>6.1794036945844281E-3</v>
      </c>
      <c r="H413" s="43">
        <f t="shared" si="39"/>
        <v>26.456807948178497</v>
      </c>
      <c r="I413" s="43">
        <f t="shared" si="40"/>
        <v>5.8204977485992693</v>
      </c>
      <c r="J413" s="43">
        <v>11.343199709832479</v>
      </c>
      <c r="K413" s="43">
        <v>2.241997124048948</v>
      </c>
      <c r="L413" s="45">
        <f t="shared" si="41"/>
        <v>9.5012435323511918E-2</v>
      </c>
    </row>
    <row r="414" spans="1:12" x14ac:dyDescent="0.25">
      <c r="A414" s="48">
        <f t="shared" si="38"/>
        <v>34</v>
      </c>
      <c r="B414" s="46" t="s">
        <v>2110</v>
      </c>
      <c r="C414" s="46">
        <v>236.2</v>
      </c>
      <c r="D414" s="46"/>
      <c r="E414" s="46"/>
      <c r="F414" s="46">
        <f t="shared" si="36"/>
        <v>236.2</v>
      </c>
      <c r="G414" s="45">
        <f t="shared" si="37"/>
        <v>3.023772845785875E-3</v>
      </c>
      <c r="H414" s="43">
        <f t="shared" si="39"/>
        <v>12.946132250589933</v>
      </c>
      <c r="I414" s="43">
        <f t="shared" si="40"/>
        <v>2.8481490951297852</v>
      </c>
      <c r="J414" s="43">
        <v>5.5505775253002527</v>
      </c>
      <c r="K414" s="43">
        <v>1.0970783523935395</v>
      </c>
      <c r="L414" s="45">
        <f t="shared" si="41"/>
        <v>9.501243532351189E-2</v>
      </c>
    </row>
    <row r="415" spans="1:12" x14ac:dyDescent="0.25">
      <c r="A415" s="48">
        <f t="shared" si="38"/>
        <v>35</v>
      </c>
      <c r="B415" s="46" t="s">
        <v>2111</v>
      </c>
      <c r="C415" s="46">
        <v>412.4</v>
      </c>
      <c r="D415" s="46">
        <v>16.8</v>
      </c>
      <c r="E415" s="46"/>
      <c r="F415" s="46">
        <f t="shared" si="36"/>
        <v>429.2</v>
      </c>
      <c r="G415" s="45">
        <f t="shared" si="37"/>
        <v>5.4945101837904214E-3</v>
      </c>
      <c r="H415" s="43">
        <f t="shared" si="39"/>
        <v>23.524470626389498</v>
      </c>
      <c r="I415" s="43">
        <f t="shared" si="40"/>
        <v>5.1753835378056898</v>
      </c>
      <c r="J415" s="43">
        <v>10.085977450714939</v>
      </c>
      <c r="K415" s="43">
        <v>1.915474650834444</v>
      </c>
      <c r="L415" s="45">
        <f t="shared" si="41"/>
        <v>9.4830629696515775E-2</v>
      </c>
    </row>
    <row r="416" spans="1:12" x14ac:dyDescent="0.25">
      <c r="A416" s="48">
        <f t="shared" si="38"/>
        <v>36</v>
      </c>
      <c r="B416" s="46" t="s">
        <v>2112</v>
      </c>
      <c r="C416" s="46">
        <v>551.1</v>
      </c>
      <c r="D416" s="46"/>
      <c r="E416" s="46"/>
      <c r="F416" s="46">
        <f t="shared" si="36"/>
        <v>551.1</v>
      </c>
      <c r="G416" s="45">
        <f t="shared" si="37"/>
        <v>7.0550432485715318E-3</v>
      </c>
      <c r="H416" s="43">
        <f t="shared" si="39"/>
        <v>30.205814916596584</v>
      </c>
      <c r="I416" s="43">
        <f t="shared" si="40"/>
        <v>6.6452792816512485</v>
      </c>
      <c r="J416" s="43">
        <v>12.950564242984628</v>
      </c>
      <c r="K416" s="43">
        <v>2.5596946655549524</v>
      </c>
      <c r="L416" s="45">
        <f t="shared" si="41"/>
        <v>9.5012435323511904E-2</v>
      </c>
    </row>
    <row r="417" spans="1:12" x14ac:dyDescent="0.25">
      <c r="A417" s="48">
        <f t="shared" si="38"/>
        <v>37</v>
      </c>
      <c r="B417" s="46" t="s">
        <v>2113</v>
      </c>
      <c r="C417" s="46">
        <v>129.1</v>
      </c>
      <c r="D417" s="46">
        <v>13.6</v>
      </c>
      <c r="E417" s="46"/>
      <c r="F417" s="46">
        <f t="shared" si="36"/>
        <v>142.69999999999999</v>
      </c>
      <c r="G417" s="45">
        <f t="shared" si="37"/>
        <v>1.8268094203795274E-3</v>
      </c>
      <c r="H417" s="43">
        <f t="shared" si="39"/>
        <v>7.8213931928839271</v>
      </c>
      <c r="I417" s="43">
        <f t="shared" si="40"/>
        <v>1.7207065024344639</v>
      </c>
      <c r="J417" s="43">
        <v>3.3533760070294072</v>
      </c>
      <c r="K417" s="43">
        <v>0.59963088608808612</v>
      </c>
      <c r="L417" s="45">
        <f t="shared" si="41"/>
        <v>9.4569772869207328E-2</v>
      </c>
    </row>
    <row r="418" spans="1:12" x14ac:dyDescent="0.25">
      <c r="A418" s="48">
        <f t="shared" si="38"/>
        <v>38</v>
      </c>
      <c r="B418" s="46" t="s">
        <v>2114</v>
      </c>
      <c r="C418" s="46">
        <v>508.7</v>
      </c>
      <c r="D418" s="46"/>
      <c r="E418" s="46"/>
      <c r="F418" s="46">
        <f t="shared" si="36"/>
        <v>508.7</v>
      </c>
      <c r="G418" s="45">
        <f t="shared" si="37"/>
        <v>6.5122491390824499E-3</v>
      </c>
      <c r="H418" s="43">
        <f t="shared" si="39"/>
        <v>27.881869076524556</v>
      </c>
      <c r="I418" s="43">
        <f t="shared" si="40"/>
        <v>6.1340111968354023</v>
      </c>
      <c r="J418" s="43">
        <v>11.954186228282127</v>
      </c>
      <c r="K418" s="43">
        <v>2.362759347428423</v>
      </c>
      <c r="L418" s="45">
        <f t="shared" si="41"/>
        <v>9.5012435323511904E-2</v>
      </c>
    </row>
    <row r="419" spans="1:12" x14ac:dyDescent="0.25">
      <c r="A419" s="48">
        <f t="shared" si="38"/>
        <v>39</v>
      </c>
      <c r="B419" s="46" t="s">
        <v>2115</v>
      </c>
      <c r="C419" s="46">
        <v>172.3</v>
      </c>
      <c r="D419" s="46"/>
      <c r="E419" s="46">
        <v>54.6</v>
      </c>
      <c r="F419" s="46">
        <f t="shared" si="36"/>
        <v>226.9</v>
      </c>
      <c r="G419" s="45">
        <f t="shared" si="37"/>
        <v>2.9047165906385059E-3</v>
      </c>
      <c r="H419" s="43">
        <f t="shared" si="39"/>
        <v>12.436398846989231</v>
      </c>
      <c r="I419" s="43">
        <f t="shared" si="40"/>
        <v>2.7360077463376311</v>
      </c>
      <c r="J419" s="43">
        <v>5.3320323475471101</v>
      </c>
      <c r="K419" s="43">
        <v>0.8002819649339834</v>
      </c>
      <c r="L419" s="45">
        <f t="shared" si="41"/>
        <v>9.3894759390956165E-2</v>
      </c>
    </row>
    <row r="420" spans="1:12" ht="13" x14ac:dyDescent="0.3">
      <c r="A420" s="48">
        <f t="shared" si="38"/>
        <v>40</v>
      </c>
      <c r="B420" s="46" t="s">
        <v>2116</v>
      </c>
      <c r="C420" s="19">
        <v>355.6</v>
      </c>
      <c r="D420" s="19"/>
      <c r="E420" s="19"/>
      <c r="F420" s="46">
        <f t="shared" si="36"/>
        <v>355.6</v>
      </c>
      <c r="G420" s="45">
        <f t="shared" si="37"/>
        <v>4.5523015409037141E-3</v>
      </c>
      <c r="H420" s="43">
        <f t="shared" si="39"/>
        <v>19.490451432302205</v>
      </c>
      <c r="I420" s="43">
        <f t="shared" si="40"/>
        <v>4.2878993151064853</v>
      </c>
      <c r="J420" s="43">
        <v>8.356415613872862</v>
      </c>
      <c r="K420" s="43">
        <v>1.6516556397592832</v>
      </c>
      <c r="L420" s="45">
        <f t="shared" si="41"/>
        <v>9.5012435323511904E-2</v>
      </c>
    </row>
    <row r="421" spans="1:12" x14ac:dyDescent="0.25">
      <c r="A421" s="48">
        <f t="shared" si="38"/>
        <v>41</v>
      </c>
      <c r="B421" s="46" t="s">
        <v>2117</v>
      </c>
      <c r="C421" s="46">
        <v>42.8</v>
      </c>
      <c r="D421" s="46"/>
      <c r="E421" s="46"/>
      <c r="F421" s="46">
        <f t="shared" si="36"/>
        <v>42.8</v>
      </c>
      <c r="G421" s="45">
        <f t="shared" si="37"/>
        <v>5.4791480863520517E-4</v>
      </c>
      <c r="H421" s="43">
        <f t="shared" si="39"/>
        <v>2.3458698574311989</v>
      </c>
      <c r="I421" s="43">
        <f t="shared" si="40"/>
        <v>0.51609136863486371</v>
      </c>
      <c r="J421" s="43">
        <v>1.0057778072940338</v>
      </c>
      <c r="K421" s="43">
        <v>0.19879319848621291</v>
      </c>
      <c r="L421" s="45">
        <f t="shared" si="41"/>
        <v>9.501243532351189E-2</v>
      </c>
    </row>
    <row r="422" spans="1:12" x14ac:dyDescent="0.25">
      <c r="A422" s="48">
        <f t="shared" si="38"/>
        <v>42</v>
      </c>
      <c r="B422" s="46" t="s">
        <v>2118</v>
      </c>
      <c r="C422" s="46">
        <v>504</v>
      </c>
      <c r="D422" s="46">
        <v>50</v>
      </c>
      <c r="E422" s="46">
        <v>35.1</v>
      </c>
      <c r="F422" s="46">
        <f t="shared" si="36"/>
        <v>589.1</v>
      </c>
      <c r="G422" s="45">
        <f t="shared" si="37"/>
        <v>7.5415096674532568E-3</v>
      </c>
      <c r="H422" s="43">
        <f t="shared" si="39"/>
        <v>32.288596565717747</v>
      </c>
      <c r="I422" s="43">
        <f t="shared" si="40"/>
        <v>7.1034912444579046</v>
      </c>
      <c r="J422" s="43">
        <v>13.843544539180266</v>
      </c>
      <c r="K422" s="43">
        <v>2.3409292532021335</v>
      </c>
      <c r="L422" s="45">
        <f t="shared" si="41"/>
        <v>9.4341472759392378E-2</v>
      </c>
    </row>
    <row r="423" spans="1:12" x14ac:dyDescent="0.25">
      <c r="A423" s="48">
        <f t="shared" si="38"/>
        <v>43</v>
      </c>
      <c r="B423" s="46" t="s">
        <v>2119</v>
      </c>
      <c r="C423" s="46">
        <v>729.9</v>
      </c>
      <c r="D423" s="46">
        <v>32.700000000000003</v>
      </c>
      <c r="E423" s="46"/>
      <c r="F423" s="46">
        <f t="shared" si="36"/>
        <v>762.6</v>
      </c>
      <c r="G423" s="45">
        <f t="shared" si="37"/>
        <v>9.762612922084286E-3</v>
      </c>
      <c r="H423" s="43">
        <f t="shared" si="39"/>
        <v>41.798139095257767</v>
      </c>
      <c r="I423" s="43">
        <f t="shared" si="40"/>
        <v>9.1955906009567094</v>
      </c>
      <c r="J423" s="43">
        <v>17.920704575757718</v>
      </c>
      <c r="K423" s="43">
        <v>3.3901671863338039</v>
      </c>
      <c r="L423" s="45">
        <f t="shared" si="41"/>
        <v>9.4813272303050089E-2</v>
      </c>
    </row>
    <row r="424" spans="1:12" x14ac:dyDescent="0.25">
      <c r="A424" s="48">
        <f t="shared" si="38"/>
        <v>44</v>
      </c>
      <c r="B424" s="46" t="s">
        <v>2120</v>
      </c>
      <c r="C424" s="46">
        <v>851.12</v>
      </c>
      <c r="D424" s="46"/>
      <c r="E424" s="46"/>
      <c r="F424" s="46">
        <f t="shared" si="36"/>
        <v>851.12</v>
      </c>
      <c r="G424" s="45">
        <f t="shared" si="37"/>
        <v>1.0895823643121397E-2</v>
      </c>
      <c r="H424" s="43">
        <f t="shared" si="39"/>
        <v>46.649924136842102</v>
      </c>
      <c r="I424" s="43">
        <f t="shared" si="40"/>
        <v>10.262983310105263</v>
      </c>
      <c r="J424" s="43">
        <v>20.000878676263977</v>
      </c>
      <c r="K424" s="43">
        <v>3.9531978293361107</v>
      </c>
      <c r="L424" s="45">
        <f t="shared" si="41"/>
        <v>9.501243532351189E-2</v>
      </c>
    </row>
    <row r="425" spans="1:12" x14ac:dyDescent="0.25">
      <c r="A425" s="48">
        <f t="shared" si="38"/>
        <v>45</v>
      </c>
      <c r="B425" s="46" t="s">
        <v>2121</v>
      </c>
      <c r="C425" s="46">
        <v>650.29999999999995</v>
      </c>
      <c r="D425" s="46">
        <v>180</v>
      </c>
      <c r="E425" s="46"/>
      <c r="F425" s="46">
        <f t="shared" si="36"/>
        <v>830.3</v>
      </c>
      <c r="G425" s="45">
        <f t="shared" si="37"/>
        <v>1.0629291252565674E-2</v>
      </c>
      <c r="H425" s="43">
        <f t="shared" si="39"/>
        <v>45.508779033297301</v>
      </c>
      <c r="I425" s="43">
        <f t="shared" si="40"/>
        <v>10.011931387325406</v>
      </c>
      <c r="J425" s="43">
        <v>19.511619471874681</v>
      </c>
      <c r="K425" s="43">
        <v>3.0204489947566411</v>
      </c>
      <c r="L425" s="45">
        <f t="shared" si="41"/>
        <v>9.4005514738352433E-2</v>
      </c>
    </row>
    <row r="426" spans="1:12" x14ac:dyDescent="0.25">
      <c r="A426" s="48">
        <f t="shared" si="38"/>
        <v>46</v>
      </c>
      <c r="B426" s="46" t="s">
        <v>2122</v>
      </c>
      <c r="C426" s="46">
        <v>1204.45</v>
      </c>
      <c r="D426" s="46">
        <v>254.7</v>
      </c>
      <c r="E426" s="46"/>
      <c r="F426" s="46">
        <f t="shared" si="36"/>
        <v>1459.15</v>
      </c>
      <c r="G426" s="45">
        <f t="shared" si="37"/>
        <v>1.8679670397664945E-2</v>
      </c>
      <c r="H426" s="43">
        <f t="shared" si="39"/>
        <v>79.976074824082573</v>
      </c>
      <c r="I426" s="43">
        <f t="shared" si="40"/>
        <v>17.594736461298165</v>
      </c>
      <c r="J426" s="43">
        <v>34.289268399838548</v>
      </c>
      <c r="K426" s="43">
        <v>5.5943099980541859</v>
      </c>
      <c r="L426" s="45">
        <f t="shared" si="41"/>
        <v>9.4201685695969192E-2</v>
      </c>
    </row>
    <row r="427" spans="1:12" x14ac:dyDescent="0.25">
      <c r="A427" s="48">
        <f t="shared" si="38"/>
        <v>47</v>
      </c>
      <c r="B427" s="46" t="s">
        <v>2123</v>
      </c>
      <c r="C427" s="46">
        <v>490.1</v>
      </c>
      <c r="D427" s="46"/>
      <c r="E427" s="46">
        <v>67.099999999999994</v>
      </c>
      <c r="F427" s="46">
        <f t="shared" si="36"/>
        <v>557.20000000000005</v>
      </c>
      <c r="G427" s="45">
        <f t="shared" si="37"/>
        <v>7.1331339105499148E-3</v>
      </c>
      <c r="H427" s="43">
        <f t="shared" si="39"/>
        <v>30.54015618132393</v>
      </c>
      <c r="I427" s="43">
        <f t="shared" si="40"/>
        <v>6.7188343598912645</v>
      </c>
      <c r="J427" s="43">
        <v>13.093911080005508</v>
      </c>
      <c r="K427" s="43">
        <v>2.2763679107031063</v>
      </c>
      <c r="L427" s="45">
        <f t="shared" si="41"/>
        <v>9.4453103969712515E-2</v>
      </c>
    </row>
    <row r="428" spans="1:12" x14ac:dyDescent="0.25">
      <c r="A428" s="48">
        <f t="shared" si="38"/>
        <v>48</v>
      </c>
      <c r="B428" s="46" t="s">
        <v>2124</v>
      </c>
      <c r="C428" s="46">
        <v>269</v>
      </c>
      <c r="D428" s="46"/>
      <c r="E428" s="46">
        <v>31.1</v>
      </c>
      <c r="F428" s="46">
        <f t="shared" si="36"/>
        <v>300.10000000000002</v>
      </c>
      <c r="G428" s="45">
        <f t="shared" si="37"/>
        <v>3.8418045343790908E-3</v>
      </c>
      <c r="H428" s="43">
        <f t="shared" si="39"/>
        <v>16.448494023717359</v>
      </c>
      <c r="I428" s="43">
        <f t="shared" si="40"/>
        <v>3.6186686852178189</v>
      </c>
      <c r="J428" s="43">
        <v>7.0521943917976548</v>
      </c>
      <c r="K428" s="43">
        <v>1.2494245418876466</v>
      </c>
      <c r="L428" s="45">
        <f t="shared" si="41"/>
        <v>9.453109511036481E-2</v>
      </c>
    </row>
    <row r="429" spans="1:12" x14ac:dyDescent="0.25">
      <c r="A429" s="48">
        <f t="shared" si="38"/>
        <v>49</v>
      </c>
      <c r="B429" s="46" t="s">
        <v>2125</v>
      </c>
      <c r="C429" s="46">
        <v>331.5</v>
      </c>
      <c r="D429" s="46"/>
      <c r="E429" s="46">
        <v>54</v>
      </c>
      <c r="F429" s="46">
        <f t="shared" si="36"/>
        <v>385.5</v>
      </c>
      <c r="G429" s="45">
        <f t="shared" si="37"/>
        <v>4.935073802076439E-3</v>
      </c>
      <c r="H429" s="43">
        <f t="shared" si="39"/>
        <v>21.129271729900168</v>
      </c>
      <c r="I429" s="43">
        <f t="shared" si="40"/>
        <v>4.6484397805780366</v>
      </c>
      <c r="J429" s="43">
        <v>9.0590501100899559</v>
      </c>
      <c r="K429" s="43">
        <v>1.5397183480883081</v>
      </c>
      <c r="L429" s="45">
        <f t="shared" si="41"/>
        <v>9.4361815742299529E-2</v>
      </c>
    </row>
    <row r="430" spans="1:12" x14ac:dyDescent="0.25">
      <c r="A430" s="48">
        <f t="shared" si="38"/>
        <v>50</v>
      </c>
      <c r="B430" s="46" t="s">
        <v>2126</v>
      </c>
      <c r="C430" s="46">
        <v>504</v>
      </c>
      <c r="D430" s="46"/>
      <c r="E430" s="46">
        <v>46.5</v>
      </c>
      <c r="F430" s="46">
        <f t="shared" si="36"/>
        <v>550.5</v>
      </c>
      <c r="G430" s="45">
        <f t="shared" si="37"/>
        <v>7.0473621998523471E-3</v>
      </c>
      <c r="H430" s="43">
        <f t="shared" si="39"/>
        <v>30.172928890557831</v>
      </c>
      <c r="I430" s="43">
        <f t="shared" si="40"/>
        <v>6.6380443559227231</v>
      </c>
      <c r="J430" s="43">
        <v>12.936464554097329</v>
      </c>
      <c r="K430" s="43">
        <v>2.3409292532021335</v>
      </c>
      <c r="L430" s="45">
        <f t="shared" si="41"/>
        <v>9.4620103639927372E-2</v>
      </c>
    </row>
    <row r="431" spans="1:12" x14ac:dyDescent="0.25">
      <c r="A431" s="48">
        <f t="shared" si="38"/>
        <v>51</v>
      </c>
      <c r="B431" s="46" t="s">
        <v>2127</v>
      </c>
      <c r="C431" s="46">
        <v>529.5</v>
      </c>
      <c r="D431" s="46"/>
      <c r="E431" s="46">
        <v>43</v>
      </c>
      <c r="F431" s="46">
        <f t="shared" si="36"/>
        <v>572.5</v>
      </c>
      <c r="G431" s="45">
        <f t="shared" si="37"/>
        <v>7.3290006528891347E-3</v>
      </c>
      <c r="H431" s="43">
        <f t="shared" si="39"/>
        <v>31.378749845312186</v>
      </c>
      <c r="I431" s="43">
        <f t="shared" si="40"/>
        <v>6.9033249659686806</v>
      </c>
      <c r="J431" s="43">
        <v>13.453453146631645</v>
      </c>
      <c r="K431" s="43">
        <v>2.4593691261320032</v>
      </c>
      <c r="L431" s="45">
        <f t="shared" si="41"/>
        <v>9.466357569265417E-2</v>
      </c>
    </row>
    <row r="432" spans="1:12" x14ac:dyDescent="0.25">
      <c r="A432" s="48">
        <f t="shared" si="38"/>
        <v>52</v>
      </c>
      <c r="B432" s="46" t="s">
        <v>2128</v>
      </c>
      <c r="C432" s="46">
        <v>964.1</v>
      </c>
      <c r="D432" s="46"/>
      <c r="E432" s="46">
        <v>72.3</v>
      </c>
      <c r="F432" s="46">
        <f t="shared" si="36"/>
        <v>1036.4000000000001</v>
      </c>
      <c r="G432" s="45">
        <f t="shared" si="37"/>
        <v>1.3267731487605763E-2</v>
      </c>
      <c r="H432" s="43">
        <f t="shared" si="39"/>
        <v>56.805128977609691</v>
      </c>
      <c r="I432" s="43">
        <f t="shared" si="40"/>
        <v>12.497128375074132</v>
      </c>
      <c r="J432" s="43">
        <v>24.354862604662078</v>
      </c>
      <c r="K432" s="43">
        <v>4.4779561369289222</v>
      </c>
      <c r="L432" s="45">
        <f t="shared" si="41"/>
        <v>9.4688417690346208E-2</v>
      </c>
    </row>
    <row r="433" spans="1:12" x14ac:dyDescent="0.25">
      <c r="A433" s="48">
        <f t="shared" si="38"/>
        <v>53</v>
      </c>
      <c r="B433" s="46" t="s">
        <v>2129</v>
      </c>
      <c r="C433" s="46">
        <v>472.5</v>
      </c>
      <c r="D433" s="46"/>
      <c r="E433" s="46">
        <v>96.5</v>
      </c>
      <c r="F433" s="46">
        <f t="shared" si="36"/>
        <v>569</v>
      </c>
      <c r="G433" s="45">
        <f t="shared" si="37"/>
        <v>7.2841945353605544E-3</v>
      </c>
      <c r="H433" s="43">
        <f t="shared" si="39"/>
        <v>31.186914693419446</v>
      </c>
      <c r="I433" s="43">
        <f t="shared" si="40"/>
        <v>6.8611212325522786</v>
      </c>
      <c r="J433" s="43">
        <v>13.371204961455732</v>
      </c>
      <c r="K433" s="43">
        <v>2.1946211748770001</v>
      </c>
      <c r="L433" s="45">
        <f t="shared" si="41"/>
        <v>9.4224713642011348E-2</v>
      </c>
    </row>
    <row r="434" spans="1:12" x14ac:dyDescent="0.25">
      <c r="A434" s="48">
        <f t="shared" si="38"/>
        <v>54</v>
      </c>
      <c r="B434" s="46" t="s">
        <v>2130</v>
      </c>
      <c r="C434" s="46">
        <v>219</v>
      </c>
      <c r="D434" s="46"/>
      <c r="E434" s="46"/>
      <c r="F434" s="46">
        <f t="shared" si="36"/>
        <v>219</v>
      </c>
      <c r="G434" s="45">
        <f t="shared" si="37"/>
        <v>2.8035827825025686E-3</v>
      </c>
      <c r="H434" s="43">
        <f t="shared" si="39"/>
        <v>12.003399504145621</v>
      </c>
      <c r="I434" s="43">
        <f t="shared" si="40"/>
        <v>2.6407478909120368</v>
      </c>
      <c r="J434" s="43">
        <v>5.1463864438643325</v>
      </c>
      <c r="K434" s="43">
        <v>1.0171894969271174</v>
      </c>
      <c r="L434" s="45">
        <f t="shared" si="41"/>
        <v>9.5012435323511904E-2</v>
      </c>
    </row>
    <row r="435" spans="1:12" x14ac:dyDescent="0.25">
      <c r="A435" s="48">
        <f t="shared" si="38"/>
        <v>55</v>
      </c>
      <c r="B435" s="46" t="s">
        <v>2131</v>
      </c>
      <c r="C435" s="46">
        <v>361.4</v>
      </c>
      <c r="D435" s="46"/>
      <c r="E435" s="46"/>
      <c r="F435" s="46">
        <f t="shared" si="36"/>
        <v>361.4</v>
      </c>
      <c r="G435" s="45">
        <f t="shared" si="37"/>
        <v>4.6265516785225034E-3</v>
      </c>
      <c r="H435" s="43">
        <f t="shared" si="39"/>
        <v>19.808349684010171</v>
      </c>
      <c r="I435" s="43">
        <f t="shared" si="40"/>
        <v>4.3578369304822377</v>
      </c>
      <c r="J435" s="43">
        <v>8.4927126064500893</v>
      </c>
      <c r="K435" s="43">
        <v>1.6785949049747042</v>
      </c>
      <c r="L435" s="45">
        <f t="shared" si="41"/>
        <v>9.5012435323511918E-2</v>
      </c>
    </row>
    <row r="436" spans="1:12" x14ac:dyDescent="0.25">
      <c r="A436" s="48">
        <f t="shared" si="38"/>
        <v>56</v>
      </c>
      <c r="B436" s="46" t="s">
        <v>2132</v>
      </c>
      <c r="C436" s="46">
        <v>325.7</v>
      </c>
      <c r="D436" s="46"/>
      <c r="E436" s="46">
        <v>17.7</v>
      </c>
      <c r="F436" s="46">
        <f t="shared" si="36"/>
        <v>343.4</v>
      </c>
      <c r="G436" s="45">
        <f t="shared" si="37"/>
        <v>4.3961202169469499E-3</v>
      </c>
      <c r="H436" s="43">
        <f t="shared" si="39"/>
        <v>18.821768902847516</v>
      </c>
      <c r="I436" s="43">
        <f t="shared" si="40"/>
        <v>4.140789158626454</v>
      </c>
      <c r="J436" s="43">
        <v>8.0697219398311031</v>
      </c>
      <c r="K436" s="43">
        <v>1.5127790828728866</v>
      </c>
      <c r="L436" s="45">
        <f t="shared" si="41"/>
        <v>9.4773031695334783E-2</v>
      </c>
    </row>
    <row r="437" spans="1:12" x14ac:dyDescent="0.25">
      <c r="A437" s="48">
        <f t="shared" si="38"/>
        <v>57</v>
      </c>
      <c r="B437" s="46" t="s">
        <v>2133</v>
      </c>
      <c r="C437" s="46">
        <v>398.4</v>
      </c>
      <c r="D437" s="46"/>
      <c r="E437" s="46">
        <v>80.599999999999994</v>
      </c>
      <c r="F437" s="46">
        <f t="shared" si="36"/>
        <v>479</v>
      </c>
      <c r="G437" s="45">
        <f t="shared" si="37"/>
        <v>6.1320372274827869E-3</v>
      </c>
      <c r="H437" s="43">
        <f t="shared" si="39"/>
        <v>26.254010787606177</v>
      </c>
      <c r="I437" s="43">
        <f t="shared" si="40"/>
        <v>5.7758823732733591</v>
      </c>
      <c r="J437" s="43">
        <v>11.256251628360801</v>
      </c>
      <c r="K437" s="43">
        <v>1.850448838245496</v>
      </c>
      <c r="L437" s="45">
        <f t="shared" si="41"/>
        <v>9.4230884399761669E-2</v>
      </c>
    </row>
    <row r="438" spans="1:12" x14ac:dyDescent="0.25">
      <c r="A438" s="48">
        <f t="shared" si="38"/>
        <v>58</v>
      </c>
      <c r="B438" s="46" t="s">
        <v>2134</v>
      </c>
      <c r="C438" s="46">
        <v>675.5</v>
      </c>
      <c r="D438" s="46"/>
      <c r="E438" s="46"/>
      <c r="F438" s="46">
        <f t="shared" si="36"/>
        <v>675.5</v>
      </c>
      <c r="G438" s="45">
        <f t="shared" si="37"/>
        <v>8.6475806830159131E-3</v>
      </c>
      <c r="H438" s="43">
        <f t="shared" si="39"/>
        <v>37.024184315298477</v>
      </c>
      <c r="I438" s="43">
        <f t="shared" si="40"/>
        <v>8.1453205493656657</v>
      </c>
      <c r="J438" s="43">
        <v>15.873899738951401</v>
      </c>
      <c r="K438" s="43">
        <v>3.137495457416748</v>
      </c>
      <c r="L438" s="45">
        <f t="shared" si="41"/>
        <v>9.5012435323511904E-2</v>
      </c>
    </row>
    <row r="439" spans="1:12" x14ac:dyDescent="0.25">
      <c r="A439" s="48">
        <f t="shared" si="38"/>
        <v>59</v>
      </c>
      <c r="B439" s="46" t="s">
        <v>2135</v>
      </c>
      <c r="C439" s="46">
        <v>1644.9</v>
      </c>
      <c r="D439" s="46">
        <v>102.4</v>
      </c>
      <c r="E439" s="46">
        <v>88.7</v>
      </c>
      <c r="F439" s="46">
        <f t="shared" si="36"/>
        <v>1836.0000000000002</v>
      </c>
      <c r="G439" s="45">
        <f t="shared" si="37"/>
        <v>2.3504009080706469E-2</v>
      </c>
      <c r="H439" s="43">
        <f t="shared" si="39"/>
        <v>100.6312396785907</v>
      </c>
      <c r="I439" s="43">
        <f t="shared" si="40"/>
        <v>22.138872729289954</v>
      </c>
      <c r="J439" s="43">
        <v>43.145047995136601</v>
      </c>
      <c r="K439" s="43">
        <v>7.6400685091114866</v>
      </c>
      <c r="L439" s="45">
        <f t="shared" si="41"/>
        <v>9.4528991782205196E-2</v>
      </c>
    </row>
    <row r="440" spans="1:12" x14ac:dyDescent="0.25">
      <c r="A440" s="48">
        <f t="shared" si="38"/>
        <v>60</v>
      </c>
      <c r="B440" s="46" t="s">
        <v>652</v>
      </c>
      <c r="C440" s="46">
        <v>640.29999999999995</v>
      </c>
      <c r="D440" s="46">
        <v>45.5</v>
      </c>
      <c r="E440" s="46"/>
      <c r="F440" s="46">
        <f t="shared" ref="F440:F502" si="42">C440+D440+E440</f>
        <v>685.8</v>
      </c>
      <c r="G440" s="45">
        <f t="shared" si="37"/>
        <v>8.7794386860285904E-3</v>
      </c>
      <c r="H440" s="43">
        <f t="shared" si="39"/>
        <v>37.588727762297104</v>
      </c>
      <c r="I440" s="43">
        <f t="shared" si="40"/>
        <v>8.2695201077053628</v>
      </c>
      <c r="J440" s="43">
        <v>16.115944398183377</v>
      </c>
      <c r="K440" s="43">
        <v>2.9740019857645357</v>
      </c>
      <c r="L440" s="45">
        <f t="shared" si="41"/>
        <v>9.4704278585521121E-2</v>
      </c>
    </row>
    <row r="441" spans="1:12" x14ac:dyDescent="0.25">
      <c r="A441" s="48">
        <f t="shared" si="38"/>
        <v>61</v>
      </c>
      <c r="B441" s="46" t="s">
        <v>653</v>
      </c>
      <c r="C441" s="46">
        <v>484.9</v>
      </c>
      <c r="D441" s="46">
        <v>39.799999999999997</v>
      </c>
      <c r="E441" s="46"/>
      <c r="F441" s="46">
        <f t="shared" si="42"/>
        <v>524.69999999999993</v>
      </c>
      <c r="G441" s="45">
        <f t="shared" si="37"/>
        <v>6.7170771049273855E-3</v>
      </c>
      <c r="H441" s="43">
        <f t="shared" si="39"/>
        <v>28.758829770891353</v>
      </c>
      <c r="I441" s="43">
        <f t="shared" ref="I441:I503" si="43">H441*0.22</f>
        <v>6.3269425495960974</v>
      </c>
      <c r="J441" s="43">
        <v>12.330177931943448</v>
      </c>
      <c r="K441" s="43">
        <v>2.2522154660272111</v>
      </c>
      <c r="L441" s="45">
        <f t="shared" si="41"/>
        <v>9.4660121437884714E-2</v>
      </c>
    </row>
    <row r="442" spans="1:12" x14ac:dyDescent="0.25">
      <c r="A442" s="48">
        <f t="shared" si="38"/>
        <v>62</v>
      </c>
      <c r="B442" s="46" t="s">
        <v>654</v>
      </c>
      <c r="C442" s="46">
        <v>642.79999999999995</v>
      </c>
      <c r="D442" s="46"/>
      <c r="E442" s="46"/>
      <c r="F442" s="46">
        <f t="shared" si="42"/>
        <v>642.79999999999995</v>
      </c>
      <c r="G442" s="45">
        <f t="shared" si="37"/>
        <v>8.2289635278203245E-3</v>
      </c>
      <c r="H442" s="43">
        <f t="shared" si="39"/>
        <v>35.23189589618633</v>
      </c>
      <c r="I442" s="43">
        <f t="shared" si="43"/>
        <v>7.7510170971609931</v>
      </c>
      <c r="J442" s="43">
        <v>15.105466694593574</v>
      </c>
      <c r="K442" s="43">
        <v>2.9856137380125616</v>
      </c>
      <c r="L442" s="45">
        <f t="shared" si="41"/>
        <v>9.5012435323511918E-2</v>
      </c>
    </row>
    <row r="443" spans="1:12" x14ac:dyDescent="0.25">
      <c r="A443" s="48">
        <f t="shared" si="38"/>
        <v>63</v>
      </c>
      <c r="B443" s="46" t="s">
        <v>655</v>
      </c>
      <c r="C443" s="46">
        <v>637.20000000000005</v>
      </c>
      <c r="D443" s="46"/>
      <c r="E443" s="46"/>
      <c r="F443" s="46">
        <f t="shared" si="42"/>
        <v>637.20000000000005</v>
      </c>
      <c r="G443" s="45">
        <f t="shared" si="37"/>
        <v>8.1572737397745971E-3</v>
      </c>
      <c r="H443" s="43">
        <f t="shared" si="39"/>
        <v>34.924959653157948</v>
      </c>
      <c r="I443" s="43">
        <f t="shared" si="43"/>
        <v>7.6834911236947487</v>
      </c>
      <c r="J443" s="43">
        <v>14.973869598312113</v>
      </c>
      <c r="K443" s="43">
        <v>2.9596034129769833</v>
      </c>
      <c r="L443" s="45">
        <f t="shared" si="41"/>
        <v>9.5012435323511918E-2</v>
      </c>
    </row>
    <row r="444" spans="1:12" x14ac:dyDescent="0.25">
      <c r="A444" s="48">
        <f t="shared" si="38"/>
        <v>64</v>
      </c>
      <c r="B444" s="46" t="s">
        <v>656</v>
      </c>
      <c r="C444" s="46">
        <v>453.2</v>
      </c>
      <c r="D444" s="46"/>
      <c r="E444" s="46"/>
      <c r="F444" s="46">
        <f t="shared" si="42"/>
        <v>453.2</v>
      </c>
      <c r="G444" s="45">
        <f t="shared" si="37"/>
        <v>5.8017521325578261E-3</v>
      </c>
      <c r="H444" s="43">
        <f t="shared" si="39"/>
        <v>24.839911667939703</v>
      </c>
      <c r="I444" s="43">
        <f t="shared" si="43"/>
        <v>5.4647805669467342</v>
      </c>
      <c r="J444" s="43">
        <v>10.649965006206919</v>
      </c>
      <c r="K444" s="43">
        <v>2.1049784475222357</v>
      </c>
      <c r="L444" s="45">
        <f t="shared" si="41"/>
        <v>9.5012435323511904E-2</v>
      </c>
    </row>
    <row r="445" spans="1:12" x14ac:dyDescent="0.25">
      <c r="A445" s="48">
        <f t="shared" si="38"/>
        <v>65</v>
      </c>
      <c r="B445" s="46" t="s">
        <v>657</v>
      </c>
      <c r="C445" s="46">
        <v>771.5</v>
      </c>
      <c r="D445" s="46">
        <v>16.600000000000001</v>
      </c>
      <c r="E445" s="46"/>
      <c r="F445" s="46">
        <f t="shared" si="42"/>
        <v>788.1</v>
      </c>
      <c r="G445" s="45">
        <f t="shared" ref="G445:G508" si="44">3/$F$707*F445</f>
        <v>1.0089057492649654E-2</v>
      </c>
      <c r="H445" s="43">
        <f t="shared" si="39"/>
        <v>43.195795201904858</v>
      </c>
      <c r="I445" s="43">
        <f t="shared" si="43"/>
        <v>9.503074944419069</v>
      </c>
      <c r="J445" s="43">
        <v>18.519941353467946</v>
      </c>
      <c r="K445" s="43">
        <v>3.5833867437409648</v>
      </c>
      <c r="L445" s="45">
        <f t="shared" si="41"/>
        <v>9.4914602516854241E-2</v>
      </c>
    </row>
    <row r="446" spans="1:12" x14ac:dyDescent="0.25">
      <c r="A446" s="48">
        <f t="shared" ref="A446:A508" si="45">1+A445</f>
        <v>66</v>
      </c>
      <c r="B446" s="46" t="s">
        <v>658</v>
      </c>
      <c r="C446" s="46">
        <v>1131.7</v>
      </c>
      <c r="D446" s="46"/>
      <c r="E446" s="46">
        <v>24.6</v>
      </c>
      <c r="F446" s="46">
        <f t="shared" si="42"/>
        <v>1156.3</v>
      </c>
      <c r="G446" s="45">
        <f t="shared" si="44"/>
        <v>1.4802661056656254E-2</v>
      </c>
      <c r="H446" s="43">
        <f t="shared" ref="H446:H509" si="46">G446*4281.45</f>
        <v>63.37685318102092</v>
      </c>
      <c r="I446" s="43">
        <f t="shared" si="43"/>
        <v>13.942907699824602</v>
      </c>
      <c r="J446" s="43">
        <v>27.172450433974099</v>
      </c>
      <c r="K446" s="43">
        <v>5.2564080076366162</v>
      </c>
      <c r="L446" s="45">
        <f t="shared" ref="L446:L508" si="47">(H446+I446+J446+K446)/F446</f>
        <v>9.4913620446645558E-2</v>
      </c>
    </row>
    <row r="447" spans="1:12" x14ac:dyDescent="0.25">
      <c r="A447" s="48">
        <f t="shared" si="45"/>
        <v>67</v>
      </c>
      <c r="B447" s="46" t="s">
        <v>659</v>
      </c>
      <c r="C447" s="46">
        <v>534.6</v>
      </c>
      <c r="D447" s="46"/>
      <c r="E447" s="46"/>
      <c r="F447" s="46">
        <f t="shared" si="42"/>
        <v>534.6</v>
      </c>
      <c r="G447" s="45">
        <f t="shared" si="44"/>
        <v>6.8438144087939416E-3</v>
      </c>
      <c r="H447" s="43">
        <f t="shared" si="46"/>
        <v>29.301449200530818</v>
      </c>
      <c r="I447" s="43">
        <f t="shared" si="43"/>
        <v>6.4463188241167799</v>
      </c>
      <c r="J447" s="43">
        <v>12.562822798583891</v>
      </c>
      <c r="K447" s="43">
        <v>2.4830571007179776</v>
      </c>
      <c r="L447" s="45">
        <f t="shared" si="47"/>
        <v>9.5012435323511918E-2</v>
      </c>
    </row>
    <row r="448" spans="1:12" x14ac:dyDescent="0.25">
      <c r="A448" s="48">
        <f t="shared" si="45"/>
        <v>68</v>
      </c>
      <c r="B448" s="46" t="s">
        <v>660</v>
      </c>
      <c r="C448" s="46">
        <v>640.5</v>
      </c>
      <c r="D448" s="46"/>
      <c r="E448" s="46"/>
      <c r="F448" s="46">
        <f t="shared" si="42"/>
        <v>640.5</v>
      </c>
      <c r="G448" s="45">
        <f t="shared" si="44"/>
        <v>8.1995195077301155E-3</v>
      </c>
      <c r="H448" s="43">
        <f t="shared" si="46"/>
        <v>35.105832796371104</v>
      </c>
      <c r="I448" s="43">
        <f t="shared" si="43"/>
        <v>7.7232832152016426</v>
      </c>
      <c r="J448" s="43">
        <v>15.05141788719226</v>
      </c>
      <c r="K448" s="43">
        <v>2.9749309259443777</v>
      </c>
      <c r="L448" s="45">
        <f t="shared" si="47"/>
        <v>9.5012435323511918E-2</v>
      </c>
    </row>
    <row r="449" spans="1:12" x14ac:dyDescent="0.25">
      <c r="A449" s="48">
        <f t="shared" si="45"/>
        <v>69</v>
      </c>
      <c r="B449" s="46" t="s">
        <v>661</v>
      </c>
      <c r="C449" s="46">
        <v>679.9</v>
      </c>
      <c r="D449" s="46">
        <v>100.6</v>
      </c>
      <c r="E449" s="46"/>
      <c r="F449" s="46">
        <f t="shared" si="42"/>
        <v>780.5</v>
      </c>
      <c r="G449" s="45">
        <f t="shared" si="44"/>
        <v>9.9917642088733095E-3</v>
      </c>
      <c r="H449" s="43">
        <f t="shared" si="46"/>
        <v>42.779238872080626</v>
      </c>
      <c r="I449" s="43">
        <f t="shared" si="43"/>
        <v>9.4114325518577377</v>
      </c>
      <c r="J449" s="43">
        <v>18.34134529422882</v>
      </c>
      <c r="K449" s="43">
        <v>3.1579321413732746</v>
      </c>
      <c r="L449" s="45">
        <f t="shared" si="47"/>
        <v>9.4413771761102452E-2</v>
      </c>
    </row>
    <row r="450" spans="1:12" x14ac:dyDescent="0.25">
      <c r="A450" s="48">
        <f t="shared" si="45"/>
        <v>70</v>
      </c>
      <c r="B450" s="46" t="s">
        <v>662</v>
      </c>
      <c r="C450" s="46">
        <v>708.5</v>
      </c>
      <c r="D450" s="46"/>
      <c r="E450" s="46"/>
      <c r="F450" s="46">
        <f t="shared" si="42"/>
        <v>708.5</v>
      </c>
      <c r="G450" s="45">
        <f t="shared" si="44"/>
        <v>9.0700383625710954E-3</v>
      </c>
      <c r="H450" s="43">
        <f t="shared" si="46"/>
        <v>38.832915747430015</v>
      </c>
      <c r="I450" s="43">
        <f t="shared" si="43"/>
        <v>8.5432414644346029</v>
      </c>
      <c r="J450" s="43">
        <v>16.649382627752875</v>
      </c>
      <c r="K450" s="43">
        <v>3.2907705870906976</v>
      </c>
      <c r="L450" s="45">
        <f t="shared" si="47"/>
        <v>9.5012435323511904E-2</v>
      </c>
    </row>
    <row r="451" spans="1:12" x14ac:dyDescent="0.25">
      <c r="A451" s="48">
        <f t="shared" si="45"/>
        <v>71</v>
      </c>
      <c r="B451" s="46" t="s">
        <v>663</v>
      </c>
      <c r="C451" s="46">
        <v>959</v>
      </c>
      <c r="D451" s="46"/>
      <c r="E451" s="46"/>
      <c r="F451" s="46">
        <f t="shared" si="42"/>
        <v>959</v>
      </c>
      <c r="G451" s="45">
        <f t="shared" si="44"/>
        <v>1.2276876202830881E-2</v>
      </c>
      <c r="H451" s="43">
        <f t="shared" si="46"/>
        <v>52.562831618610275</v>
      </c>
      <c r="I451" s="43">
        <f t="shared" si="43"/>
        <v>11.56382295609426</v>
      </c>
      <c r="J451" s="43">
        <v>22.536002738200434</v>
      </c>
      <c r="K451" s="43">
        <v>4.4542681623429479</v>
      </c>
      <c r="L451" s="45">
        <f t="shared" si="47"/>
        <v>9.5012435323511904E-2</v>
      </c>
    </row>
    <row r="452" spans="1:12" x14ac:dyDescent="0.25">
      <c r="A452" s="48">
        <f t="shared" si="45"/>
        <v>72</v>
      </c>
      <c r="B452" s="46" t="s">
        <v>664</v>
      </c>
      <c r="C452" s="46">
        <v>492.4</v>
      </c>
      <c r="D452" s="46"/>
      <c r="E452" s="46"/>
      <c r="F452" s="46">
        <f t="shared" si="42"/>
        <v>492.4</v>
      </c>
      <c r="G452" s="45">
        <f t="shared" si="44"/>
        <v>6.3035806488779206E-3</v>
      </c>
      <c r="H452" s="43">
        <f t="shared" si="46"/>
        <v>26.988465369138371</v>
      </c>
      <c r="I452" s="43">
        <f t="shared" si="43"/>
        <v>5.9374623812104419</v>
      </c>
      <c r="J452" s="43">
        <v>11.571144680177158</v>
      </c>
      <c r="K452" s="43">
        <v>2.2870507227712906</v>
      </c>
      <c r="L452" s="45">
        <f t="shared" si="47"/>
        <v>9.5012435323511904E-2</v>
      </c>
    </row>
    <row r="453" spans="1:12" x14ac:dyDescent="0.25">
      <c r="A453" s="48">
        <f t="shared" si="45"/>
        <v>73</v>
      </c>
      <c r="B453" s="46" t="s">
        <v>665</v>
      </c>
      <c r="C453" s="46">
        <v>287.5</v>
      </c>
      <c r="D453" s="46"/>
      <c r="E453" s="46">
        <v>44.8</v>
      </c>
      <c r="F453" s="46">
        <f t="shared" si="42"/>
        <v>332.3</v>
      </c>
      <c r="G453" s="45">
        <f t="shared" si="44"/>
        <v>4.2540208156420251E-3</v>
      </c>
      <c r="H453" s="43">
        <f t="shared" si="46"/>
        <v>18.213377421130549</v>
      </c>
      <c r="I453" s="43">
        <f t="shared" si="43"/>
        <v>4.0069430326487208</v>
      </c>
      <c r="J453" s="43">
        <v>7.8088776954160624</v>
      </c>
      <c r="K453" s="43">
        <v>1.3353515085230423</v>
      </c>
      <c r="L453" s="45">
        <f t="shared" si="47"/>
        <v>9.4386246336799193E-2</v>
      </c>
    </row>
    <row r="454" spans="1:12" x14ac:dyDescent="0.25">
      <c r="A454" s="48">
        <f t="shared" si="45"/>
        <v>74</v>
      </c>
      <c r="B454" s="46" t="s">
        <v>666</v>
      </c>
      <c r="C454" s="46">
        <v>227.9</v>
      </c>
      <c r="D454" s="46"/>
      <c r="E454" s="46"/>
      <c r="F454" s="46">
        <f t="shared" si="42"/>
        <v>227.9</v>
      </c>
      <c r="G454" s="45">
        <f t="shared" si="44"/>
        <v>2.9175183385038144E-3</v>
      </c>
      <c r="H454" s="43">
        <f t="shared" si="46"/>
        <v>12.491208890387156</v>
      </c>
      <c r="I454" s="43">
        <f t="shared" si="43"/>
        <v>2.7480659558851745</v>
      </c>
      <c r="J454" s="43">
        <v>5.3555318290259422</v>
      </c>
      <c r="K454" s="43">
        <v>1.0585273349300917</v>
      </c>
      <c r="L454" s="45">
        <f t="shared" si="47"/>
        <v>9.5012435323511904E-2</v>
      </c>
    </row>
    <row r="455" spans="1:12" x14ac:dyDescent="0.25">
      <c r="A455" s="48">
        <f t="shared" si="45"/>
        <v>75</v>
      </c>
      <c r="B455" s="46" t="s">
        <v>667</v>
      </c>
      <c r="C455" s="46">
        <v>638.54999999999995</v>
      </c>
      <c r="D455" s="46">
        <v>38.700000000000003</v>
      </c>
      <c r="E455" s="46"/>
      <c r="F455" s="46">
        <f t="shared" si="42"/>
        <v>677.25</v>
      </c>
      <c r="G455" s="45">
        <f t="shared" si="44"/>
        <v>8.6699837417802024E-3</v>
      </c>
      <c r="H455" s="43">
        <f t="shared" si="46"/>
        <v>37.120101891244843</v>
      </c>
      <c r="I455" s="43">
        <f t="shared" si="43"/>
        <v>8.1664224160738659</v>
      </c>
      <c r="J455" s="43">
        <v>15.915023831539356</v>
      </c>
      <c r="K455" s="43">
        <v>2.965873759190917</v>
      </c>
      <c r="L455" s="45">
        <f t="shared" si="47"/>
        <v>9.4747023843557016E-2</v>
      </c>
    </row>
    <row r="456" spans="1:12" x14ac:dyDescent="0.25">
      <c r="A456" s="48">
        <f t="shared" si="45"/>
        <v>76</v>
      </c>
      <c r="B456" s="46" t="s">
        <v>668</v>
      </c>
      <c r="C456" s="46">
        <v>844.8</v>
      </c>
      <c r="D456" s="46">
        <v>33</v>
      </c>
      <c r="E456" s="46"/>
      <c r="F456" s="46">
        <f t="shared" si="42"/>
        <v>877.8</v>
      </c>
      <c r="G456" s="45">
        <f t="shared" si="44"/>
        <v>1.1237374276167828E-2</v>
      </c>
      <c r="H456" s="43">
        <f t="shared" si="46"/>
        <v>48.112256094698743</v>
      </c>
      <c r="I456" s="43">
        <f t="shared" si="43"/>
        <v>10.584696340833723</v>
      </c>
      <c r="J456" s="43">
        <v>20.627844842119227</v>
      </c>
      <c r="K456" s="43">
        <v>3.9238433196530997</v>
      </c>
      <c r="L456" s="45">
        <f t="shared" si="47"/>
        <v>9.4837822507752106E-2</v>
      </c>
    </row>
    <row r="457" spans="1:12" x14ac:dyDescent="0.25">
      <c r="A457" s="48">
        <f t="shared" si="45"/>
        <v>77</v>
      </c>
      <c r="B457" s="46" t="s">
        <v>669</v>
      </c>
      <c r="C457" s="46">
        <v>623.70000000000005</v>
      </c>
      <c r="D457" s="46">
        <v>33.200000000000003</v>
      </c>
      <c r="E457" s="46"/>
      <c r="F457" s="46">
        <f t="shared" si="42"/>
        <v>656.90000000000009</v>
      </c>
      <c r="G457" s="45">
        <f t="shared" si="44"/>
        <v>8.4094681727211757E-3</v>
      </c>
      <c r="H457" s="43">
        <f t="shared" si="46"/>
        <v>36.004717508097073</v>
      </c>
      <c r="I457" s="43">
        <f t="shared" si="43"/>
        <v>7.9210378517813558</v>
      </c>
      <c r="J457" s="43">
        <v>15.436809383445116</v>
      </c>
      <c r="K457" s="43">
        <v>2.8968999508376405</v>
      </c>
      <c r="L457" s="45">
        <f t="shared" si="47"/>
        <v>9.4777690202711498E-2</v>
      </c>
    </row>
    <row r="458" spans="1:12" x14ac:dyDescent="0.25">
      <c r="A458" s="48">
        <f t="shared" si="45"/>
        <v>78</v>
      </c>
      <c r="B458" s="46" t="s">
        <v>670</v>
      </c>
      <c r="C458" s="46">
        <v>572.4</v>
      </c>
      <c r="D458" s="46"/>
      <c r="E458" s="46"/>
      <c r="F458" s="46">
        <f t="shared" si="42"/>
        <v>572.4</v>
      </c>
      <c r="G458" s="45">
        <f t="shared" si="44"/>
        <v>7.3277204781026038E-3</v>
      </c>
      <c r="H458" s="43">
        <f t="shared" si="46"/>
        <v>31.37326884097239</v>
      </c>
      <c r="I458" s="43">
        <f t="shared" si="43"/>
        <v>6.9021191450139261</v>
      </c>
      <c r="J458" s="43">
        <v>13.451103198483763</v>
      </c>
      <c r="K458" s="43">
        <v>2.6586267947081375</v>
      </c>
      <c r="L458" s="45">
        <f t="shared" si="47"/>
        <v>9.5012435323511918E-2</v>
      </c>
    </row>
    <row r="459" spans="1:12" x14ac:dyDescent="0.25">
      <c r="A459" s="48">
        <f t="shared" si="45"/>
        <v>79</v>
      </c>
      <c r="B459" s="46" t="s">
        <v>671</v>
      </c>
      <c r="C459" s="46">
        <v>678.9</v>
      </c>
      <c r="D459" s="46"/>
      <c r="E459" s="46"/>
      <c r="F459" s="46">
        <f t="shared" si="42"/>
        <v>678.9</v>
      </c>
      <c r="G459" s="45">
        <f t="shared" si="44"/>
        <v>8.6911066257579616E-3</v>
      </c>
      <c r="H459" s="43">
        <f t="shared" si="46"/>
        <v>37.210538462851424</v>
      </c>
      <c r="I459" s="43">
        <f t="shared" si="43"/>
        <v>8.1863184618273142</v>
      </c>
      <c r="J459" s="43">
        <v>15.95379797597943</v>
      </c>
      <c r="K459" s="43">
        <v>3.1532874404740641</v>
      </c>
      <c r="L459" s="45">
        <f t="shared" si="47"/>
        <v>9.5012435323511904E-2</v>
      </c>
    </row>
    <row r="460" spans="1:12" x14ac:dyDescent="0.25">
      <c r="A460" s="48">
        <f t="shared" si="45"/>
        <v>80</v>
      </c>
      <c r="B460" s="46" t="s">
        <v>672</v>
      </c>
      <c r="C460" s="46">
        <v>785.9</v>
      </c>
      <c r="D460" s="46"/>
      <c r="E460" s="46"/>
      <c r="F460" s="46">
        <f t="shared" si="42"/>
        <v>785.9</v>
      </c>
      <c r="G460" s="45">
        <f t="shared" si="44"/>
        <v>1.0060893647345975E-2</v>
      </c>
      <c r="H460" s="43">
        <f t="shared" si="46"/>
        <v>43.075213106429423</v>
      </c>
      <c r="I460" s="43">
        <f t="shared" si="43"/>
        <v>9.476546883414473</v>
      </c>
      <c r="J460" s="43">
        <v>18.468242494214515</v>
      </c>
      <c r="K460" s="43">
        <v>3.6502704366895959</v>
      </c>
      <c r="L460" s="45">
        <f t="shared" si="47"/>
        <v>9.5012435323511904E-2</v>
      </c>
    </row>
    <row r="461" spans="1:12" x14ac:dyDescent="0.25">
      <c r="A461" s="48">
        <f t="shared" si="45"/>
        <v>81</v>
      </c>
      <c r="B461" s="46" t="s">
        <v>673</v>
      </c>
      <c r="C461" s="46">
        <v>557.20000000000005</v>
      </c>
      <c r="D461" s="46"/>
      <c r="E461" s="46"/>
      <c r="F461" s="46">
        <f t="shared" si="42"/>
        <v>557.20000000000005</v>
      </c>
      <c r="G461" s="45">
        <f t="shared" si="44"/>
        <v>7.1331339105499148E-3</v>
      </c>
      <c r="H461" s="43">
        <f t="shared" si="46"/>
        <v>30.54015618132393</v>
      </c>
      <c r="I461" s="43">
        <f t="shared" si="43"/>
        <v>6.7188343598912645</v>
      </c>
      <c r="J461" s="43">
        <v>13.093911080005508</v>
      </c>
      <c r="K461" s="43">
        <v>2.588027341040136</v>
      </c>
      <c r="L461" s="45">
        <f t="shared" si="47"/>
        <v>9.5012435323511918E-2</v>
      </c>
    </row>
    <row r="462" spans="1:12" x14ac:dyDescent="0.25">
      <c r="A462" s="48">
        <f t="shared" si="45"/>
        <v>82</v>
      </c>
      <c r="B462" s="46" t="s">
        <v>674</v>
      </c>
      <c r="C462" s="46">
        <v>780.8</v>
      </c>
      <c r="D462" s="46">
        <v>45.6</v>
      </c>
      <c r="E462" s="46"/>
      <c r="F462" s="46">
        <f t="shared" si="42"/>
        <v>826.4</v>
      </c>
      <c r="G462" s="45">
        <f t="shared" si="44"/>
        <v>1.057936443589097E-2</v>
      </c>
      <c r="H462" s="43">
        <f t="shared" si="46"/>
        <v>45.295019864045393</v>
      </c>
      <c r="I462" s="43">
        <f t="shared" si="43"/>
        <v>9.964904370089986</v>
      </c>
      <c r="J462" s="43">
        <v>19.419971494107234</v>
      </c>
      <c r="K462" s="43">
        <v>3.626582462103622</v>
      </c>
      <c r="L462" s="45">
        <f t="shared" si="47"/>
        <v>9.4756144954436405E-2</v>
      </c>
    </row>
    <row r="463" spans="1:12" x14ac:dyDescent="0.25">
      <c r="A463" s="48">
        <f t="shared" si="45"/>
        <v>83</v>
      </c>
      <c r="B463" s="46" t="s">
        <v>675</v>
      </c>
      <c r="C463" s="46">
        <v>1009.3</v>
      </c>
      <c r="D463" s="46"/>
      <c r="E463" s="46"/>
      <c r="F463" s="46">
        <f t="shared" si="42"/>
        <v>1009.3</v>
      </c>
      <c r="G463" s="45">
        <f t="shared" si="44"/>
        <v>1.29208041204559E-2</v>
      </c>
      <c r="H463" s="43">
        <f t="shared" si="46"/>
        <v>55.319776801525911</v>
      </c>
      <c r="I463" s="43">
        <f t="shared" si="43"/>
        <v>12.1703508963357</v>
      </c>
      <c r="J463" s="43">
        <v>23.71802665658571</v>
      </c>
      <c r="K463" s="43">
        <v>4.6878966175732399</v>
      </c>
      <c r="L463" s="45">
        <f t="shared" si="47"/>
        <v>9.5012435323511904E-2</v>
      </c>
    </row>
    <row r="464" spans="1:12" x14ac:dyDescent="0.25">
      <c r="A464" s="48">
        <f t="shared" si="45"/>
        <v>84</v>
      </c>
      <c r="B464" s="46" t="s">
        <v>676</v>
      </c>
      <c r="C464" s="46">
        <v>602.29999999999995</v>
      </c>
      <c r="D464" s="46"/>
      <c r="E464" s="46"/>
      <c r="F464" s="46">
        <f t="shared" si="42"/>
        <v>602.29999999999995</v>
      </c>
      <c r="G464" s="45">
        <f t="shared" si="44"/>
        <v>7.7104927392753278E-3</v>
      </c>
      <c r="H464" s="43">
        <f t="shared" si="46"/>
        <v>33.012089138570353</v>
      </c>
      <c r="I464" s="43">
        <f t="shared" si="43"/>
        <v>7.2626596104854775</v>
      </c>
      <c r="J464" s="43">
        <v>14.153737694700855</v>
      </c>
      <c r="K464" s="43">
        <v>2.7975033515945333</v>
      </c>
      <c r="L464" s="45">
        <f t="shared" si="47"/>
        <v>9.5012435323511904E-2</v>
      </c>
    </row>
    <row r="465" spans="1:12" x14ac:dyDescent="0.25">
      <c r="A465" s="48">
        <f t="shared" si="45"/>
        <v>85</v>
      </c>
      <c r="B465" s="46" t="s">
        <v>677</v>
      </c>
      <c r="C465" s="46">
        <v>655.4</v>
      </c>
      <c r="D465" s="46">
        <v>60.8</v>
      </c>
      <c r="E465" s="46"/>
      <c r="F465" s="46">
        <f t="shared" si="42"/>
        <v>716.19999999999993</v>
      </c>
      <c r="G465" s="45">
        <f t="shared" si="44"/>
        <v>9.16861182113397E-3</v>
      </c>
      <c r="H465" s="43">
        <f t="shared" si="46"/>
        <v>39.254953081594032</v>
      </c>
      <c r="I465" s="43">
        <f t="shared" si="43"/>
        <v>8.6360896779506877</v>
      </c>
      <c r="J465" s="43">
        <v>16.830328635139882</v>
      </c>
      <c r="K465" s="43">
        <v>3.0441369693426155</v>
      </c>
      <c r="L465" s="45">
        <f t="shared" si="47"/>
        <v>9.4618135107549878E-2</v>
      </c>
    </row>
    <row r="466" spans="1:12" x14ac:dyDescent="0.25">
      <c r="A466" s="48">
        <f t="shared" si="45"/>
        <v>86</v>
      </c>
      <c r="B466" s="46" t="s">
        <v>678</v>
      </c>
      <c r="C466" s="46">
        <v>707.3</v>
      </c>
      <c r="D466" s="46"/>
      <c r="E466" s="46"/>
      <c r="F466" s="46">
        <f t="shared" si="42"/>
        <v>707.3</v>
      </c>
      <c r="G466" s="45">
        <f t="shared" si="44"/>
        <v>9.0546762651327242E-3</v>
      </c>
      <c r="H466" s="43">
        <f t="shared" si="46"/>
        <v>38.767143695352502</v>
      </c>
      <c r="I466" s="43">
        <f t="shared" si="43"/>
        <v>8.5287716129775504</v>
      </c>
      <c r="J466" s="43">
        <v>16.621183249978277</v>
      </c>
      <c r="K466" s="43">
        <v>3.2851969460116441</v>
      </c>
      <c r="L466" s="45">
        <f t="shared" si="47"/>
        <v>9.5012435323511904E-2</v>
      </c>
    </row>
    <row r="467" spans="1:12" x14ac:dyDescent="0.25">
      <c r="A467" s="48">
        <f t="shared" si="45"/>
        <v>87</v>
      </c>
      <c r="B467" s="46" t="s">
        <v>679</v>
      </c>
      <c r="C467" s="46">
        <v>789.4</v>
      </c>
      <c r="D467" s="46"/>
      <c r="E467" s="46"/>
      <c r="F467" s="46">
        <f t="shared" si="42"/>
        <v>789.4</v>
      </c>
      <c r="G467" s="45">
        <f t="shared" si="44"/>
        <v>1.0105699764874555E-2</v>
      </c>
      <c r="H467" s="43">
        <f t="shared" si="46"/>
        <v>43.267048258322163</v>
      </c>
      <c r="I467" s="43">
        <f t="shared" si="43"/>
        <v>9.5187506168308751</v>
      </c>
      <c r="J467" s="43">
        <v>18.550490679390432</v>
      </c>
      <c r="K467" s="43">
        <v>3.6665268898368337</v>
      </c>
      <c r="L467" s="45">
        <f t="shared" si="47"/>
        <v>9.5012435323511918E-2</v>
      </c>
    </row>
    <row r="468" spans="1:12" x14ac:dyDescent="0.25">
      <c r="A468" s="48">
        <f t="shared" si="45"/>
        <v>88</v>
      </c>
      <c r="B468" s="46" t="s">
        <v>680</v>
      </c>
      <c r="C468" s="46">
        <v>714.2</v>
      </c>
      <c r="D468" s="46"/>
      <c r="E468" s="46"/>
      <c r="F468" s="46">
        <f t="shared" si="42"/>
        <v>714.2</v>
      </c>
      <c r="G468" s="45">
        <f t="shared" si="44"/>
        <v>9.1430083254033546E-3</v>
      </c>
      <c r="H468" s="43">
        <f t="shared" si="46"/>
        <v>39.145332994798189</v>
      </c>
      <c r="I468" s="43">
        <f t="shared" si="43"/>
        <v>8.6119732588556008</v>
      </c>
      <c r="J468" s="43">
        <v>16.783329672182219</v>
      </c>
      <c r="K468" s="43">
        <v>3.317245382216198</v>
      </c>
      <c r="L468" s="45">
        <f t="shared" si="47"/>
        <v>9.501243532351189E-2</v>
      </c>
    </row>
    <row r="469" spans="1:12" x14ac:dyDescent="0.25">
      <c r="A469" s="48">
        <f t="shared" si="45"/>
        <v>89</v>
      </c>
      <c r="B469" s="46" t="s">
        <v>681</v>
      </c>
      <c r="C469" s="46">
        <v>713.1</v>
      </c>
      <c r="D469" s="46"/>
      <c r="E469" s="46"/>
      <c r="F469" s="46">
        <f t="shared" si="42"/>
        <v>713.1</v>
      </c>
      <c r="G469" s="45">
        <f t="shared" si="44"/>
        <v>9.1289264027515152E-3</v>
      </c>
      <c r="H469" s="43">
        <f t="shared" si="46"/>
        <v>39.085041947060475</v>
      </c>
      <c r="I469" s="43">
        <f t="shared" si="43"/>
        <v>8.5987092283533038</v>
      </c>
      <c r="J469" s="43">
        <v>16.757480242555506</v>
      </c>
      <c r="K469" s="43">
        <v>3.3121362112270667</v>
      </c>
      <c r="L469" s="45">
        <f t="shared" si="47"/>
        <v>9.5012435323511918E-2</v>
      </c>
    </row>
    <row r="470" spans="1:12" x14ac:dyDescent="0.25">
      <c r="A470" s="48">
        <f t="shared" si="45"/>
        <v>90</v>
      </c>
      <c r="B470" s="46" t="s">
        <v>682</v>
      </c>
      <c r="C470" s="46">
        <v>771.4</v>
      </c>
      <c r="D470" s="46">
        <v>100</v>
      </c>
      <c r="E470" s="46"/>
      <c r="F470" s="46">
        <f t="shared" si="42"/>
        <v>871.4</v>
      </c>
      <c r="G470" s="45">
        <f t="shared" si="44"/>
        <v>1.1155443089829855E-2</v>
      </c>
      <c r="H470" s="43">
        <f t="shared" si="46"/>
        <v>47.761471816952032</v>
      </c>
      <c r="I470" s="43">
        <f t="shared" si="43"/>
        <v>10.507523799729446</v>
      </c>
      <c r="J470" s="43">
        <v>20.477448160654699</v>
      </c>
      <c r="K470" s="43">
        <v>3.5829222736510427</v>
      </c>
      <c r="L470" s="45">
        <f t="shared" si="47"/>
        <v>9.4479419383735622E-2</v>
      </c>
    </row>
    <row r="471" spans="1:12" x14ac:dyDescent="0.25">
      <c r="A471" s="48">
        <f t="shared" si="45"/>
        <v>91</v>
      </c>
      <c r="B471" s="46" t="s">
        <v>683</v>
      </c>
      <c r="C471" s="46">
        <v>1203.7</v>
      </c>
      <c r="D471" s="46">
        <v>132</v>
      </c>
      <c r="E471" s="46"/>
      <c r="F471" s="46">
        <f t="shared" si="42"/>
        <v>1335.7</v>
      </c>
      <c r="G471" s="45">
        <f t="shared" si="44"/>
        <v>1.7099294623692605E-2</v>
      </c>
      <c r="H471" s="43">
        <f t="shared" si="46"/>
        <v>73.209774966608705</v>
      </c>
      <c r="I471" s="43">
        <f t="shared" si="43"/>
        <v>16.106150492653914</v>
      </c>
      <c r="J471" s="43">
        <v>31.388257411276662</v>
      </c>
      <c r="K471" s="43">
        <v>5.5908264723797778</v>
      </c>
      <c r="L471" s="45">
        <f t="shared" si="47"/>
        <v>9.4553424678385151E-2</v>
      </c>
    </row>
    <row r="472" spans="1:12" x14ac:dyDescent="0.25">
      <c r="A472" s="48">
        <f t="shared" si="45"/>
        <v>92</v>
      </c>
      <c r="B472" s="46" t="s">
        <v>684</v>
      </c>
      <c r="C472" s="46">
        <v>500.7</v>
      </c>
      <c r="D472" s="46"/>
      <c r="E472" s="46">
        <v>56.7</v>
      </c>
      <c r="F472" s="46">
        <f t="shared" si="42"/>
        <v>557.4</v>
      </c>
      <c r="G472" s="45">
        <f t="shared" si="44"/>
        <v>7.135694260122975E-3</v>
      </c>
      <c r="H472" s="43">
        <f t="shared" si="46"/>
        <v>30.55111819000351</v>
      </c>
      <c r="I472" s="43">
        <f t="shared" si="43"/>
        <v>6.7212460018007727</v>
      </c>
      <c r="J472" s="43">
        <v>13.098610976301273</v>
      </c>
      <c r="K472" s="43">
        <v>2.3256017402347386</v>
      </c>
      <c r="L472" s="45">
        <f t="shared" si="47"/>
        <v>9.4539965748726765E-2</v>
      </c>
    </row>
    <row r="473" spans="1:12" x14ac:dyDescent="0.25">
      <c r="A473" s="48">
        <f t="shared" si="45"/>
        <v>93</v>
      </c>
      <c r="B473" s="46" t="s">
        <v>685</v>
      </c>
      <c r="C473" s="46">
        <v>476.1</v>
      </c>
      <c r="D473" s="46"/>
      <c r="E473" s="46"/>
      <c r="F473" s="46">
        <f t="shared" si="42"/>
        <v>476.1</v>
      </c>
      <c r="G473" s="45">
        <f t="shared" si="44"/>
        <v>6.0949121586733922E-3</v>
      </c>
      <c r="H473" s="43">
        <f t="shared" si="46"/>
        <v>26.095061661752194</v>
      </c>
      <c r="I473" s="43">
        <f t="shared" si="43"/>
        <v>5.7409135655854824</v>
      </c>
      <c r="J473" s="43">
        <v>11.188103132072186</v>
      </c>
      <c r="K473" s="43">
        <v>2.2113420981141583</v>
      </c>
      <c r="L473" s="45">
        <f t="shared" si="47"/>
        <v>9.5012435323511904E-2</v>
      </c>
    </row>
    <row r="474" spans="1:12" ht="13" x14ac:dyDescent="0.3">
      <c r="A474" s="48">
        <f t="shared" si="45"/>
        <v>94</v>
      </c>
      <c r="B474" s="21" t="s">
        <v>686</v>
      </c>
      <c r="C474" s="19">
        <v>364.5</v>
      </c>
      <c r="D474" s="19"/>
      <c r="E474" s="19">
        <v>21</v>
      </c>
      <c r="F474" s="46">
        <f t="shared" si="42"/>
        <v>385.5</v>
      </c>
      <c r="G474" s="45">
        <f t="shared" si="44"/>
        <v>4.935073802076439E-3</v>
      </c>
      <c r="H474" s="43">
        <f t="shared" si="46"/>
        <v>21.129271729900168</v>
      </c>
      <c r="I474" s="43">
        <f t="shared" si="43"/>
        <v>4.6484397805780366</v>
      </c>
      <c r="J474" s="43">
        <v>9.0590501100899559</v>
      </c>
      <c r="K474" s="43">
        <v>1.6929934777622573</v>
      </c>
      <c r="L474" s="45">
        <f t="shared" si="47"/>
        <v>9.475941659748488E-2</v>
      </c>
    </row>
    <row r="475" spans="1:12" x14ac:dyDescent="0.25">
      <c r="A475" s="48">
        <f t="shared" si="45"/>
        <v>95</v>
      </c>
      <c r="B475" s="46" t="s">
        <v>687</v>
      </c>
      <c r="C475" s="46">
        <v>1235.0999999999999</v>
      </c>
      <c r="D475" s="46">
        <v>129.69999999999999</v>
      </c>
      <c r="E475" s="46"/>
      <c r="F475" s="46">
        <f t="shared" si="42"/>
        <v>1364.8</v>
      </c>
      <c r="G475" s="45">
        <f t="shared" si="44"/>
        <v>1.7471825486573084E-2</v>
      </c>
      <c r="H475" s="43">
        <f t="shared" si="46"/>
        <v>74.804747229488328</v>
      </c>
      <c r="I475" s="43">
        <f t="shared" si="43"/>
        <v>16.457044390487432</v>
      </c>
      <c r="J475" s="43">
        <v>32.072092322310688</v>
      </c>
      <c r="K475" s="43">
        <v>5.7366700806149904</v>
      </c>
      <c r="L475" s="45">
        <f t="shared" si="47"/>
        <v>9.4571038996850404E-2</v>
      </c>
    </row>
    <row r="476" spans="1:12" x14ac:dyDescent="0.25">
      <c r="A476" s="48">
        <f t="shared" si="45"/>
        <v>96</v>
      </c>
      <c r="B476" s="46" t="s">
        <v>688</v>
      </c>
      <c r="C476" s="46">
        <v>283</v>
      </c>
      <c r="D476" s="46">
        <v>27.9</v>
      </c>
      <c r="E476" s="46"/>
      <c r="F476" s="46">
        <f t="shared" si="42"/>
        <v>310.89999999999998</v>
      </c>
      <c r="G476" s="45">
        <f t="shared" si="44"/>
        <v>3.9800634113244223E-3</v>
      </c>
      <c r="H476" s="43">
        <f t="shared" si="46"/>
        <v>17.040442492414947</v>
      </c>
      <c r="I476" s="43">
        <f t="shared" si="43"/>
        <v>3.7488973483312882</v>
      </c>
      <c r="J476" s="43">
        <v>7.305988791769046</v>
      </c>
      <c r="K476" s="43">
        <v>1.3144503544765949</v>
      </c>
      <c r="L476" s="45">
        <f t="shared" si="47"/>
        <v>9.4595622344779279E-2</v>
      </c>
    </row>
    <row r="477" spans="1:12" x14ac:dyDescent="0.25">
      <c r="A477" s="48">
        <f t="shared" si="45"/>
        <v>97</v>
      </c>
      <c r="B477" s="46" t="s">
        <v>689</v>
      </c>
      <c r="C477" s="46">
        <v>882.8</v>
      </c>
      <c r="D477" s="46"/>
      <c r="E477" s="46"/>
      <c r="F477" s="46">
        <f t="shared" si="42"/>
        <v>882.8</v>
      </c>
      <c r="G477" s="45">
        <f t="shared" si="44"/>
        <v>1.1301383015494371E-2</v>
      </c>
      <c r="H477" s="43">
        <f t="shared" si="46"/>
        <v>48.386306311688372</v>
      </c>
      <c r="I477" s="43">
        <f t="shared" si="43"/>
        <v>10.644987388571442</v>
      </c>
      <c r="J477" s="43">
        <v>20.745342249513392</v>
      </c>
      <c r="K477" s="43">
        <v>4.1003419538231016</v>
      </c>
      <c r="L477" s="45">
        <f t="shared" si="47"/>
        <v>9.5012435323511918E-2</v>
      </c>
    </row>
    <row r="478" spans="1:12" x14ac:dyDescent="0.25">
      <c r="A478" s="48">
        <f t="shared" si="45"/>
        <v>98</v>
      </c>
      <c r="B478" s="46" t="s">
        <v>690</v>
      </c>
      <c r="C478" s="46">
        <v>772.9</v>
      </c>
      <c r="D478" s="46"/>
      <c r="E478" s="46"/>
      <c r="F478" s="46">
        <f t="shared" si="42"/>
        <v>772.9</v>
      </c>
      <c r="G478" s="45">
        <f t="shared" si="44"/>
        <v>9.8944709250969633E-3</v>
      </c>
      <c r="H478" s="43">
        <f t="shared" si="46"/>
        <v>42.362682542256394</v>
      </c>
      <c r="I478" s="43">
        <f t="shared" si="43"/>
        <v>9.3197901592964065</v>
      </c>
      <c r="J478" s="43">
        <v>18.16274923498969</v>
      </c>
      <c r="K478" s="43">
        <v>3.5898893249998594</v>
      </c>
      <c r="L478" s="45">
        <f t="shared" si="47"/>
        <v>9.5012435323511904E-2</v>
      </c>
    </row>
    <row r="479" spans="1:12" x14ac:dyDescent="0.25">
      <c r="A479" s="48">
        <f t="shared" si="45"/>
        <v>99</v>
      </c>
      <c r="B479" s="46" t="s">
        <v>691</v>
      </c>
      <c r="C479" s="46">
        <v>669.9</v>
      </c>
      <c r="D479" s="46"/>
      <c r="E479" s="46"/>
      <c r="F479" s="46">
        <f t="shared" si="42"/>
        <v>669.9</v>
      </c>
      <c r="G479" s="45">
        <f t="shared" si="44"/>
        <v>8.5758908949701857E-3</v>
      </c>
      <c r="H479" s="43">
        <f t="shared" si="46"/>
        <v>36.717248072270102</v>
      </c>
      <c r="I479" s="43">
        <f t="shared" si="43"/>
        <v>8.0777945758994232</v>
      </c>
      <c r="J479" s="43">
        <v>15.742302642669939</v>
      </c>
      <c r="K479" s="43">
        <v>3.1114851323811692</v>
      </c>
      <c r="L479" s="45">
        <f t="shared" si="47"/>
        <v>9.5012435323511932E-2</v>
      </c>
    </row>
    <row r="480" spans="1:12" x14ac:dyDescent="0.25">
      <c r="A480" s="48">
        <f t="shared" si="45"/>
        <v>100</v>
      </c>
      <c r="B480" s="46" t="s">
        <v>692</v>
      </c>
      <c r="C480" s="46">
        <v>872.5</v>
      </c>
      <c r="D480" s="46"/>
      <c r="E480" s="46"/>
      <c r="F480" s="46">
        <f t="shared" si="42"/>
        <v>872.5</v>
      </c>
      <c r="G480" s="45">
        <f t="shared" si="44"/>
        <v>1.1169525012481694E-2</v>
      </c>
      <c r="H480" s="43">
        <f t="shared" si="46"/>
        <v>47.821762864689745</v>
      </c>
      <c r="I480" s="43">
        <f t="shared" si="43"/>
        <v>10.520787830231743</v>
      </c>
      <c r="J480" s="43">
        <v>20.503297590281417</v>
      </c>
      <c r="K480" s="43">
        <v>4.052501534561233</v>
      </c>
      <c r="L480" s="45">
        <f t="shared" si="47"/>
        <v>9.5012435323511904E-2</v>
      </c>
    </row>
    <row r="481" spans="1:12" x14ac:dyDescent="0.25">
      <c r="A481" s="48">
        <f t="shared" si="45"/>
        <v>101</v>
      </c>
      <c r="B481" s="46" t="s">
        <v>693</v>
      </c>
      <c r="C481" s="46">
        <v>416.2</v>
      </c>
      <c r="D481" s="46">
        <v>126.1</v>
      </c>
      <c r="E481" s="46"/>
      <c r="F481" s="46">
        <f t="shared" si="42"/>
        <v>542.29999999999995</v>
      </c>
      <c r="G481" s="45">
        <f t="shared" si="44"/>
        <v>6.9423878673568161E-3</v>
      </c>
      <c r="H481" s="43">
        <f t="shared" si="46"/>
        <v>29.723486534694839</v>
      </c>
      <c r="I481" s="43">
        <f t="shared" si="43"/>
        <v>6.5391670376328648</v>
      </c>
      <c r="J481" s="43">
        <v>12.743768805970902</v>
      </c>
      <c r="K481" s="43">
        <v>1.9331245142514444</v>
      </c>
      <c r="L481" s="45">
        <f t="shared" si="47"/>
        <v>9.3932411750968212E-2</v>
      </c>
    </row>
    <row r="482" spans="1:12" ht="13" x14ac:dyDescent="0.3">
      <c r="A482" s="48">
        <f t="shared" si="45"/>
        <v>102</v>
      </c>
      <c r="B482" s="78" t="s">
        <v>1345</v>
      </c>
      <c r="C482" s="23">
        <v>735.4</v>
      </c>
      <c r="D482" s="23"/>
      <c r="E482" s="23"/>
      <c r="F482" s="46">
        <f t="shared" si="42"/>
        <v>735.4</v>
      </c>
      <c r="G482" s="45">
        <f t="shared" si="44"/>
        <v>9.4144053801478948E-3</v>
      </c>
      <c r="H482" s="43">
        <f t="shared" si="46"/>
        <v>40.307305914834203</v>
      </c>
      <c r="I482" s="43">
        <f t="shared" si="43"/>
        <v>8.8676073012635239</v>
      </c>
      <c r="J482" s="43">
        <v>17.281518679533473</v>
      </c>
      <c r="K482" s="43">
        <v>3.4157130412794623</v>
      </c>
      <c r="L482" s="45">
        <f t="shared" si="47"/>
        <v>9.5012435323511918E-2</v>
      </c>
    </row>
    <row r="483" spans="1:12" x14ac:dyDescent="0.25">
      <c r="A483" s="48">
        <f t="shared" si="45"/>
        <v>103</v>
      </c>
      <c r="B483" s="46" t="s">
        <v>694</v>
      </c>
      <c r="C483" s="46">
        <v>767.4</v>
      </c>
      <c r="D483" s="46">
        <v>16.7</v>
      </c>
      <c r="E483" s="46"/>
      <c r="F483" s="46">
        <f t="shared" si="42"/>
        <v>784.1</v>
      </c>
      <c r="G483" s="45">
        <f t="shared" si="44"/>
        <v>1.003785050118842E-2</v>
      </c>
      <c r="H483" s="43">
        <f t="shared" si="46"/>
        <v>42.976555028313157</v>
      </c>
      <c r="I483" s="43">
        <f t="shared" si="43"/>
        <v>9.4548421062288952</v>
      </c>
      <c r="J483" s="43">
        <v>18.425943427552617</v>
      </c>
      <c r="K483" s="43">
        <v>3.5643434700542005</v>
      </c>
      <c r="L483" s="45">
        <f t="shared" si="47"/>
        <v>9.4913511072757126E-2</v>
      </c>
    </row>
    <row r="484" spans="1:12" x14ac:dyDescent="0.25">
      <c r="A484" s="48">
        <f t="shared" si="45"/>
        <v>104</v>
      </c>
      <c r="B484" s="46" t="s">
        <v>695</v>
      </c>
      <c r="C484" s="46">
        <v>495.5</v>
      </c>
      <c r="D484" s="46"/>
      <c r="E484" s="46"/>
      <c r="F484" s="46">
        <f t="shared" si="42"/>
        <v>495.5</v>
      </c>
      <c r="G484" s="45">
        <f t="shared" si="44"/>
        <v>6.3432660672603771E-3</v>
      </c>
      <c r="H484" s="43">
        <f t="shared" si="46"/>
        <v>27.158376503671942</v>
      </c>
      <c r="I484" s="43">
        <f t="shared" si="43"/>
        <v>5.9748428308078276</v>
      </c>
      <c r="J484" s="43">
        <v>11.643993072761539</v>
      </c>
      <c r="K484" s="43">
        <v>2.3014492955588435</v>
      </c>
      <c r="L484" s="45">
        <f t="shared" si="47"/>
        <v>9.5012435323511918E-2</v>
      </c>
    </row>
    <row r="485" spans="1:12" x14ac:dyDescent="0.25">
      <c r="A485" s="48">
        <f t="shared" si="45"/>
        <v>105</v>
      </c>
      <c r="B485" s="46" t="s">
        <v>696</v>
      </c>
      <c r="C485" s="46">
        <v>534.20000000000005</v>
      </c>
      <c r="D485" s="46">
        <v>22.3</v>
      </c>
      <c r="E485" s="46"/>
      <c r="F485" s="46">
        <f t="shared" si="42"/>
        <v>556.5</v>
      </c>
      <c r="G485" s="45">
        <f t="shared" si="44"/>
        <v>7.1241726870441982E-3</v>
      </c>
      <c r="H485" s="43">
        <f t="shared" si="46"/>
        <v>30.501789150945381</v>
      </c>
      <c r="I485" s="43">
        <f t="shared" si="43"/>
        <v>6.7103936132079838</v>
      </c>
      <c r="J485" s="43">
        <v>13.077461442970325</v>
      </c>
      <c r="K485" s="43">
        <v>2.4811992203582935</v>
      </c>
      <c r="L485" s="45">
        <f t="shared" si="47"/>
        <v>9.4826313436625315E-2</v>
      </c>
    </row>
    <row r="486" spans="1:12" x14ac:dyDescent="0.25">
      <c r="A486" s="48">
        <f t="shared" si="45"/>
        <v>106</v>
      </c>
      <c r="B486" s="46" t="s">
        <v>697</v>
      </c>
      <c r="C486" s="46">
        <v>758</v>
      </c>
      <c r="D486" s="46"/>
      <c r="E486" s="46"/>
      <c r="F486" s="46">
        <f t="shared" si="42"/>
        <v>758</v>
      </c>
      <c r="G486" s="45">
        <f t="shared" si="44"/>
        <v>9.7037248819038663E-3</v>
      </c>
      <c r="H486" s="43">
        <f t="shared" si="46"/>
        <v>41.546012895627307</v>
      </c>
      <c r="I486" s="43">
        <f t="shared" si="43"/>
        <v>9.1401228370380068</v>
      </c>
      <c r="J486" s="43">
        <v>17.812606960955087</v>
      </c>
      <c r="K486" s="43">
        <v>3.5206832816016216</v>
      </c>
      <c r="L486" s="45">
        <f t="shared" si="47"/>
        <v>9.5012435323511904E-2</v>
      </c>
    </row>
    <row r="487" spans="1:12" x14ac:dyDescent="0.25">
      <c r="A487" s="48">
        <f t="shared" si="45"/>
        <v>107</v>
      </c>
      <c r="B487" s="46" t="s">
        <v>698</v>
      </c>
      <c r="C487" s="46">
        <v>463.8</v>
      </c>
      <c r="D487" s="46">
        <v>43.7</v>
      </c>
      <c r="E487" s="46"/>
      <c r="F487" s="46">
        <f t="shared" si="42"/>
        <v>507.5</v>
      </c>
      <c r="G487" s="45">
        <f t="shared" si="44"/>
        <v>6.4968870416440795E-3</v>
      </c>
      <c r="H487" s="43">
        <f t="shared" si="46"/>
        <v>27.816097024447043</v>
      </c>
      <c r="I487" s="43">
        <f t="shared" si="43"/>
        <v>6.1195413453783498</v>
      </c>
      <c r="J487" s="43">
        <v>11.925986850507527</v>
      </c>
      <c r="K487" s="43">
        <v>2.1542122770538681</v>
      </c>
      <c r="L487" s="45">
        <f t="shared" si="47"/>
        <v>9.4612487679579874E-2</v>
      </c>
    </row>
    <row r="488" spans="1:12" x14ac:dyDescent="0.25">
      <c r="A488" s="48">
        <f t="shared" si="45"/>
        <v>108</v>
      </c>
      <c r="B488" s="46" t="s">
        <v>699</v>
      </c>
      <c r="C488" s="46">
        <v>564</v>
      </c>
      <c r="D488" s="46"/>
      <c r="E488" s="46"/>
      <c r="F488" s="46">
        <f t="shared" si="42"/>
        <v>564</v>
      </c>
      <c r="G488" s="45">
        <f t="shared" si="44"/>
        <v>7.2201857960340118E-3</v>
      </c>
      <c r="H488" s="43">
        <f t="shared" si="46"/>
        <v>30.912864476429817</v>
      </c>
      <c r="I488" s="43">
        <f t="shared" si="43"/>
        <v>6.8008301848145596</v>
      </c>
      <c r="J488" s="43">
        <v>13.253707554061569</v>
      </c>
      <c r="K488" s="43">
        <v>2.6196113071547686</v>
      </c>
      <c r="L488" s="45">
        <f t="shared" si="47"/>
        <v>9.5012435323511904E-2</v>
      </c>
    </row>
    <row r="489" spans="1:12" x14ac:dyDescent="0.25">
      <c r="A489" s="48">
        <f t="shared" si="45"/>
        <v>109</v>
      </c>
      <c r="B489" s="46" t="s">
        <v>700</v>
      </c>
      <c r="C489" s="46">
        <v>832.2</v>
      </c>
      <c r="D489" s="46">
        <v>47.7</v>
      </c>
      <c r="E489" s="46"/>
      <c r="F489" s="46">
        <f t="shared" si="42"/>
        <v>879.90000000000009</v>
      </c>
      <c r="G489" s="45">
        <f t="shared" si="44"/>
        <v>1.1264257946684978E-2</v>
      </c>
      <c r="H489" s="43">
        <f t="shared" si="46"/>
        <v>48.2273571858344</v>
      </c>
      <c r="I489" s="43">
        <f t="shared" si="43"/>
        <v>10.610018580883567</v>
      </c>
      <c r="J489" s="43">
        <v>20.677193753224781</v>
      </c>
      <c r="K489" s="43">
        <v>3.8653200883230463</v>
      </c>
      <c r="L489" s="45">
        <f t="shared" si="47"/>
        <v>9.4760642809712234E-2</v>
      </c>
    </row>
    <row r="490" spans="1:12" x14ac:dyDescent="0.25">
      <c r="A490" s="48">
        <f t="shared" si="45"/>
        <v>110</v>
      </c>
      <c r="B490" s="46" t="s">
        <v>701</v>
      </c>
      <c r="C490" s="46">
        <v>751.4</v>
      </c>
      <c r="D490" s="46"/>
      <c r="E490" s="46"/>
      <c r="F490" s="46">
        <f t="shared" si="42"/>
        <v>751.4</v>
      </c>
      <c r="G490" s="45">
        <f t="shared" si="44"/>
        <v>9.6192333459928312E-3</v>
      </c>
      <c r="H490" s="43">
        <f t="shared" si="46"/>
        <v>41.184266609201003</v>
      </c>
      <c r="I490" s="43">
        <f t="shared" si="43"/>
        <v>9.0605386540242208</v>
      </c>
      <c r="J490" s="43">
        <v>17.65751038319479</v>
      </c>
      <c r="K490" s="43">
        <v>3.4900282556668314</v>
      </c>
      <c r="L490" s="45">
        <f t="shared" si="47"/>
        <v>9.5012435323511918E-2</v>
      </c>
    </row>
    <row r="491" spans="1:12" x14ac:dyDescent="0.25">
      <c r="A491" s="48">
        <f t="shared" si="45"/>
        <v>111</v>
      </c>
      <c r="B491" s="46" t="s">
        <v>702</v>
      </c>
      <c r="C491" s="46">
        <v>568.4</v>
      </c>
      <c r="D491" s="46"/>
      <c r="E491" s="46"/>
      <c r="F491" s="46">
        <f t="shared" si="42"/>
        <v>568.4</v>
      </c>
      <c r="G491" s="45">
        <f t="shared" si="44"/>
        <v>7.2765134866413688E-3</v>
      </c>
      <c r="H491" s="43">
        <f t="shared" si="46"/>
        <v>31.154028667380686</v>
      </c>
      <c r="I491" s="43">
        <f t="shared" si="43"/>
        <v>6.8538863068237506</v>
      </c>
      <c r="J491" s="43">
        <v>13.357105272568431</v>
      </c>
      <c r="K491" s="43">
        <v>2.6400479911112953</v>
      </c>
      <c r="L491" s="45">
        <f t="shared" si="47"/>
        <v>9.5012435323511904E-2</v>
      </c>
    </row>
    <row r="492" spans="1:12" x14ac:dyDescent="0.25">
      <c r="A492" s="48">
        <f t="shared" si="45"/>
        <v>112</v>
      </c>
      <c r="B492" s="46" t="s">
        <v>703</v>
      </c>
      <c r="C492" s="46">
        <v>678.1</v>
      </c>
      <c r="D492" s="46">
        <v>31.4</v>
      </c>
      <c r="E492" s="46"/>
      <c r="F492" s="46">
        <f t="shared" si="42"/>
        <v>709.5</v>
      </c>
      <c r="G492" s="45">
        <f t="shared" si="44"/>
        <v>9.0828401104364031E-3</v>
      </c>
      <c r="H492" s="43">
        <f t="shared" si="46"/>
        <v>38.887725790827936</v>
      </c>
      <c r="I492" s="43">
        <f t="shared" si="43"/>
        <v>8.5552996739821463</v>
      </c>
      <c r="J492" s="43">
        <v>16.672882109231708</v>
      </c>
      <c r="K492" s="43">
        <v>3.149571679754696</v>
      </c>
      <c r="L492" s="45">
        <f t="shared" si="47"/>
        <v>9.4806877031425638E-2</v>
      </c>
    </row>
    <row r="493" spans="1:12" x14ac:dyDescent="0.25">
      <c r="A493" s="48">
        <f t="shared" si="45"/>
        <v>113</v>
      </c>
      <c r="B493" s="46" t="s">
        <v>704</v>
      </c>
      <c r="C493" s="46">
        <v>726.3</v>
      </c>
      <c r="D493" s="46"/>
      <c r="E493" s="46"/>
      <c r="F493" s="46">
        <f t="shared" si="42"/>
        <v>726.3</v>
      </c>
      <c r="G493" s="45">
        <f t="shared" si="44"/>
        <v>9.2979094745735853E-3</v>
      </c>
      <c r="H493" s="43">
        <f t="shared" si="46"/>
        <v>39.808534519913074</v>
      </c>
      <c r="I493" s="43">
        <f t="shared" si="43"/>
        <v>8.7578775943808758</v>
      </c>
      <c r="J493" s="43">
        <v>17.067673398076096</v>
      </c>
      <c r="K493" s="43">
        <v>3.3734462630966457</v>
      </c>
      <c r="L493" s="45">
        <f t="shared" si="47"/>
        <v>9.5012435323511904E-2</v>
      </c>
    </row>
    <row r="494" spans="1:12" x14ac:dyDescent="0.25">
      <c r="A494" s="48">
        <f t="shared" si="45"/>
        <v>114</v>
      </c>
      <c r="B494" s="46" t="s">
        <v>705</v>
      </c>
      <c r="C494" s="46">
        <v>407.5</v>
      </c>
      <c r="D494" s="46"/>
      <c r="E494" s="46"/>
      <c r="F494" s="46">
        <f t="shared" si="42"/>
        <v>407.5</v>
      </c>
      <c r="G494" s="45">
        <f t="shared" si="44"/>
        <v>5.2167122551132266E-3</v>
      </c>
      <c r="H494" s="43">
        <f t="shared" si="46"/>
        <v>22.335092684654523</v>
      </c>
      <c r="I494" s="43">
        <f t="shared" si="43"/>
        <v>4.913720390623995</v>
      </c>
      <c r="J494" s="43">
        <v>9.5760387026242721</v>
      </c>
      <c r="K494" s="43">
        <v>1.8927156164283125</v>
      </c>
      <c r="L494" s="45">
        <f t="shared" si="47"/>
        <v>9.5012435323511918E-2</v>
      </c>
    </row>
    <row r="495" spans="1:12" x14ac:dyDescent="0.25">
      <c r="A495" s="48">
        <f t="shared" si="45"/>
        <v>115</v>
      </c>
      <c r="B495" s="46" t="s">
        <v>706</v>
      </c>
      <c r="C495" s="46">
        <v>659.3</v>
      </c>
      <c r="D495" s="46"/>
      <c r="E495" s="46"/>
      <c r="F495" s="46">
        <f t="shared" si="42"/>
        <v>659.3</v>
      </c>
      <c r="G495" s="45">
        <f t="shared" si="44"/>
        <v>8.4401923675979148E-3</v>
      </c>
      <c r="H495" s="43">
        <f t="shared" si="46"/>
        <v>36.136261612252092</v>
      </c>
      <c r="I495" s="43">
        <f t="shared" si="43"/>
        <v>7.9499775546954599</v>
      </c>
      <c r="J495" s="43">
        <v>15.49320813899431</v>
      </c>
      <c r="K495" s="43">
        <v>3.0622513028495368</v>
      </c>
      <c r="L495" s="45">
        <f t="shared" si="47"/>
        <v>9.5012435323511918E-2</v>
      </c>
    </row>
    <row r="496" spans="1:12" x14ac:dyDescent="0.25">
      <c r="A496" s="48">
        <f t="shared" si="45"/>
        <v>116</v>
      </c>
      <c r="B496" s="46" t="s">
        <v>707</v>
      </c>
      <c r="C496" s="46">
        <v>2185</v>
      </c>
      <c r="D496" s="46"/>
      <c r="E496" s="46"/>
      <c r="F496" s="46">
        <f t="shared" si="42"/>
        <v>2185</v>
      </c>
      <c r="G496" s="45">
        <f t="shared" si="44"/>
        <v>2.7971819085699141E-2</v>
      </c>
      <c r="H496" s="43">
        <f t="shared" si="46"/>
        <v>119.75994482446659</v>
      </c>
      <c r="I496" s="43">
        <f t="shared" si="43"/>
        <v>26.34718786138265</v>
      </c>
      <c r="J496" s="43">
        <v>51.346367031249159</v>
      </c>
      <c r="K496" s="43">
        <v>10.148671464775122</v>
      </c>
      <c r="L496" s="45">
        <f t="shared" si="47"/>
        <v>9.5012435323511918E-2</v>
      </c>
    </row>
    <row r="497" spans="1:12" x14ac:dyDescent="0.25">
      <c r="A497" s="48">
        <f t="shared" si="45"/>
        <v>117</v>
      </c>
      <c r="B497" s="46" t="s">
        <v>708</v>
      </c>
      <c r="C497" s="46">
        <v>880.1</v>
      </c>
      <c r="D497" s="46">
        <v>63.6</v>
      </c>
      <c r="E497" s="46">
        <v>117.1</v>
      </c>
      <c r="F497" s="46">
        <f t="shared" si="42"/>
        <v>1060.8</v>
      </c>
      <c r="G497" s="45">
        <f t="shared" si="44"/>
        <v>1.3580094135519289E-2</v>
      </c>
      <c r="H497" s="43">
        <f t="shared" si="46"/>
        <v>58.142494036519061</v>
      </c>
      <c r="I497" s="43">
        <f t="shared" si="43"/>
        <v>12.791348688034194</v>
      </c>
      <c r="J497" s="43">
        <v>24.928249952745585</v>
      </c>
      <c r="K497" s="43">
        <v>4.0878012613952333</v>
      </c>
      <c r="L497" s="45">
        <f t="shared" si="47"/>
        <v>9.422124240072971E-2</v>
      </c>
    </row>
    <row r="498" spans="1:12" x14ac:dyDescent="0.25">
      <c r="A498" s="48">
        <f t="shared" si="45"/>
        <v>118</v>
      </c>
      <c r="B498" s="46" t="s">
        <v>709</v>
      </c>
      <c r="C498" s="46">
        <v>673.6</v>
      </c>
      <c r="D498" s="46"/>
      <c r="E498" s="46"/>
      <c r="F498" s="46">
        <f t="shared" si="42"/>
        <v>673.6</v>
      </c>
      <c r="G498" s="45">
        <f t="shared" si="44"/>
        <v>8.6232573620718279E-3</v>
      </c>
      <c r="H498" s="43">
        <f t="shared" si="46"/>
        <v>36.920045232842426</v>
      </c>
      <c r="I498" s="43">
        <f t="shared" si="43"/>
        <v>8.1224099512253343</v>
      </c>
      <c r="J498" s="43">
        <v>15.829250724141618</v>
      </c>
      <c r="K498" s="43">
        <v>3.1286705257082481</v>
      </c>
      <c r="L498" s="45">
        <f t="shared" si="47"/>
        <v>9.5012435323511904E-2</v>
      </c>
    </row>
    <row r="499" spans="1:12" x14ac:dyDescent="0.25">
      <c r="A499" s="48">
        <f t="shared" si="45"/>
        <v>119</v>
      </c>
      <c r="B499" s="46" t="s">
        <v>710</v>
      </c>
      <c r="C499" s="46">
        <v>511.5</v>
      </c>
      <c r="D499" s="46"/>
      <c r="E499" s="46"/>
      <c r="F499" s="46">
        <f t="shared" si="42"/>
        <v>511.5</v>
      </c>
      <c r="G499" s="45">
        <f t="shared" si="44"/>
        <v>6.5480940331053136E-3</v>
      </c>
      <c r="H499" s="43">
        <f t="shared" si="46"/>
        <v>28.035337198038743</v>
      </c>
      <c r="I499" s="43">
        <f t="shared" si="43"/>
        <v>6.1677741835685236</v>
      </c>
      <c r="J499" s="43">
        <v>12.019984776422859</v>
      </c>
      <c r="K499" s="43">
        <v>2.3757645099462126</v>
      </c>
      <c r="L499" s="45">
        <f t="shared" si="47"/>
        <v>9.5012435323511904E-2</v>
      </c>
    </row>
    <row r="500" spans="1:12" x14ac:dyDescent="0.25">
      <c r="A500" s="48">
        <f t="shared" si="45"/>
        <v>120</v>
      </c>
      <c r="B500" s="46" t="s">
        <v>711</v>
      </c>
      <c r="C500" s="46">
        <v>541.65</v>
      </c>
      <c r="D500" s="46"/>
      <c r="E500" s="46">
        <v>87.1</v>
      </c>
      <c r="F500" s="46">
        <f t="shared" si="42"/>
        <v>628.75</v>
      </c>
      <c r="G500" s="45">
        <f t="shared" si="44"/>
        <v>8.0490989703127392E-3</v>
      </c>
      <c r="H500" s="43">
        <f t="shared" si="46"/>
        <v>34.461814786445473</v>
      </c>
      <c r="I500" s="43">
        <f t="shared" si="43"/>
        <v>7.5815992530180036</v>
      </c>
      <c r="J500" s="43">
        <v>14.775298979815979</v>
      </c>
      <c r="K500" s="43">
        <v>2.5158022420574118</v>
      </c>
      <c r="L500" s="45">
        <f t="shared" si="47"/>
        <v>9.4369010356002966E-2</v>
      </c>
    </row>
    <row r="501" spans="1:12" x14ac:dyDescent="0.25">
      <c r="A501" s="48">
        <f t="shared" si="45"/>
        <v>121</v>
      </c>
      <c r="B501" s="46" t="s">
        <v>712</v>
      </c>
      <c r="C501" s="46">
        <v>341.1</v>
      </c>
      <c r="D501" s="46"/>
      <c r="E501" s="46"/>
      <c r="F501" s="46">
        <f t="shared" si="42"/>
        <v>341.1</v>
      </c>
      <c r="G501" s="45">
        <f t="shared" si="44"/>
        <v>4.3666761968567409E-3</v>
      </c>
      <c r="H501" s="43">
        <f t="shared" si="46"/>
        <v>18.695705803032293</v>
      </c>
      <c r="I501" s="43">
        <f t="shared" si="43"/>
        <v>4.1130552766671045</v>
      </c>
      <c r="J501" s="43">
        <v>8.0156731324297894</v>
      </c>
      <c r="K501" s="43">
        <v>1.5843074767207297</v>
      </c>
      <c r="L501" s="45">
        <f t="shared" si="47"/>
        <v>9.5012435323511904E-2</v>
      </c>
    </row>
    <row r="502" spans="1:12" x14ac:dyDescent="0.25">
      <c r="A502" s="48">
        <f t="shared" si="45"/>
        <v>122</v>
      </c>
      <c r="B502" s="46" t="s">
        <v>713</v>
      </c>
      <c r="C502" s="46">
        <v>134.1</v>
      </c>
      <c r="D502" s="46"/>
      <c r="E502" s="46"/>
      <c r="F502" s="46">
        <f t="shared" si="42"/>
        <v>134.1</v>
      </c>
      <c r="G502" s="45">
        <f t="shared" si="44"/>
        <v>1.716714388737874E-3</v>
      </c>
      <c r="H502" s="43">
        <f t="shared" si="46"/>
        <v>7.3500268196617702</v>
      </c>
      <c r="I502" s="43">
        <f t="shared" si="43"/>
        <v>1.6170059003255894</v>
      </c>
      <c r="J502" s="43">
        <v>3.1512804663114471</v>
      </c>
      <c r="K502" s="43">
        <v>0.62285439058413905</v>
      </c>
      <c r="L502" s="45">
        <f t="shared" si="47"/>
        <v>9.5012435323511904E-2</v>
      </c>
    </row>
    <row r="503" spans="1:12" x14ac:dyDescent="0.25">
      <c r="A503" s="48">
        <f t="shared" si="45"/>
        <v>123</v>
      </c>
      <c r="B503" s="46" t="s">
        <v>714</v>
      </c>
      <c r="C503" s="46">
        <v>1501.3</v>
      </c>
      <c r="D503" s="46"/>
      <c r="E503" s="46"/>
      <c r="F503" s="46">
        <f t="shared" ref="F503:F563" si="48">C503+D503+E503</f>
        <v>1501.3</v>
      </c>
      <c r="G503" s="45">
        <f t="shared" si="44"/>
        <v>1.9219264070187699E-2</v>
      </c>
      <c r="H503" s="43">
        <f t="shared" si="46"/>
        <v>82.286318153305118</v>
      </c>
      <c r="I503" s="43">
        <f t="shared" si="43"/>
        <v>18.102989993727125</v>
      </c>
      <c r="J503" s="43">
        <v>35.279771544171332</v>
      </c>
      <c r="K503" s="43">
        <v>6.9730894599848465</v>
      </c>
      <c r="L503" s="45">
        <f t="shared" si="47"/>
        <v>9.501243532351189E-2</v>
      </c>
    </row>
    <row r="504" spans="1:12" x14ac:dyDescent="0.25">
      <c r="A504" s="48">
        <f t="shared" si="45"/>
        <v>124</v>
      </c>
      <c r="B504" s="46" t="s">
        <v>715</v>
      </c>
      <c r="C504" s="46">
        <v>558.79999999999995</v>
      </c>
      <c r="D504" s="46"/>
      <c r="E504" s="46"/>
      <c r="F504" s="46">
        <f t="shared" si="48"/>
        <v>558.79999999999995</v>
      </c>
      <c r="G504" s="45">
        <f t="shared" si="44"/>
        <v>7.1536167071344072E-3</v>
      </c>
      <c r="H504" s="43">
        <f t="shared" si="46"/>
        <v>30.627852250760608</v>
      </c>
      <c r="I504" s="43">
        <f t="shared" ref="I504:I564" si="49">H504*0.22</f>
        <v>6.7381274951673333</v>
      </c>
      <c r="J504" s="43">
        <v>13.131510250371639</v>
      </c>
      <c r="K504" s="43">
        <v>2.595458862478873</v>
      </c>
      <c r="L504" s="45">
        <f t="shared" si="47"/>
        <v>9.5012435323511918E-2</v>
      </c>
    </row>
    <row r="505" spans="1:12" x14ac:dyDescent="0.25">
      <c r="A505" s="48">
        <f t="shared" si="45"/>
        <v>125</v>
      </c>
      <c r="B505" s="46" t="s">
        <v>716</v>
      </c>
      <c r="C505" s="46">
        <v>518.79999999999995</v>
      </c>
      <c r="D505" s="46">
        <v>32.700000000000003</v>
      </c>
      <c r="E505" s="46"/>
      <c r="F505" s="46">
        <f t="shared" si="48"/>
        <v>551.5</v>
      </c>
      <c r="G505" s="45">
        <f t="shared" si="44"/>
        <v>7.0601639477176556E-3</v>
      </c>
      <c r="H505" s="43">
        <f t="shared" si="46"/>
        <v>30.227738933955756</v>
      </c>
      <c r="I505" s="43">
        <f t="shared" si="49"/>
        <v>6.6501025654702666</v>
      </c>
      <c r="J505" s="43">
        <v>12.959964035576162</v>
      </c>
      <c r="K505" s="43">
        <v>2.4096708265104501</v>
      </c>
      <c r="L505" s="45">
        <f t="shared" si="47"/>
        <v>9.4737037826858814E-2</v>
      </c>
    </row>
    <row r="506" spans="1:12" x14ac:dyDescent="0.25">
      <c r="A506" s="48">
        <f t="shared" si="45"/>
        <v>126</v>
      </c>
      <c r="B506" s="46" t="s">
        <v>717</v>
      </c>
      <c r="C506" s="46">
        <v>366.5</v>
      </c>
      <c r="D506" s="46"/>
      <c r="E506" s="46"/>
      <c r="F506" s="46">
        <f t="shared" si="48"/>
        <v>366.5</v>
      </c>
      <c r="G506" s="45">
        <f t="shared" si="44"/>
        <v>4.691840592635577E-3</v>
      </c>
      <c r="H506" s="43">
        <f t="shared" si="46"/>
        <v>20.087880905339592</v>
      </c>
      <c r="I506" s="43">
        <f t="shared" si="49"/>
        <v>4.4193337991747104</v>
      </c>
      <c r="J506" s="43">
        <v>8.6125599619921349</v>
      </c>
      <c r="K506" s="43">
        <v>1.7022828795606784</v>
      </c>
      <c r="L506" s="45">
        <f t="shared" si="47"/>
        <v>9.5012435323511904E-2</v>
      </c>
    </row>
    <row r="507" spans="1:12" x14ac:dyDescent="0.25">
      <c r="A507" s="48">
        <f t="shared" si="45"/>
        <v>127</v>
      </c>
      <c r="B507" s="46" t="s">
        <v>718</v>
      </c>
      <c r="C507" s="46">
        <v>485.9</v>
      </c>
      <c r="D507" s="46"/>
      <c r="E507" s="46"/>
      <c r="F507" s="46">
        <f t="shared" si="48"/>
        <v>485.9</v>
      </c>
      <c r="G507" s="45">
        <f t="shared" si="44"/>
        <v>6.2203692877534156E-3</v>
      </c>
      <c r="H507" s="43">
        <f t="shared" si="46"/>
        <v>26.63220008705186</v>
      </c>
      <c r="I507" s="43">
        <f t="shared" si="49"/>
        <v>5.8590840191514095</v>
      </c>
      <c r="J507" s="43">
        <v>11.418398050564745</v>
      </c>
      <c r="K507" s="43">
        <v>2.2568601669264217</v>
      </c>
      <c r="L507" s="45">
        <f t="shared" si="47"/>
        <v>9.5012435323511918E-2</v>
      </c>
    </row>
    <row r="508" spans="1:12" x14ac:dyDescent="0.25">
      <c r="A508" s="48">
        <f t="shared" si="45"/>
        <v>128</v>
      </c>
      <c r="B508" s="46" t="s">
        <v>719</v>
      </c>
      <c r="C508" s="46">
        <v>302.89999999999998</v>
      </c>
      <c r="D508" s="46"/>
      <c r="E508" s="46"/>
      <c r="F508" s="46">
        <f t="shared" si="48"/>
        <v>302.89999999999998</v>
      </c>
      <c r="G508" s="45">
        <f t="shared" si="44"/>
        <v>3.877649428401954E-3</v>
      </c>
      <c r="H508" s="43">
        <f t="shared" si="46"/>
        <v>16.601962145231546</v>
      </c>
      <c r="I508" s="43">
        <f t="shared" si="49"/>
        <v>3.6524316719509402</v>
      </c>
      <c r="J508" s="43">
        <v>7.1179929399383841</v>
      </c>
      <c r="K508" s="43">
        <v>1.4068799023708853</v>
      </c>
      <c r="L508" s="45">
        <f t="shared" si="47"/>
        <v>9.5012435323511918E-2</v>
      </c>
    </row>
    <row r="509" spans="1:12" x14ac:dyDescent="0.25">
      <c r="A509" s="48">
        <f t="shared" ref="A509:A572" si="50">1+A508</f>
        <v>129</v>
      </c>
      <c r="B509" s="46" t="s">
        <v>720</v>
      </c>
      <c r="C509" s="46">
        <v>376.1</v>
      </c>
      <c r="D509" s="46"/>
      <c r="E509" s="46"/>
      <c r="F509" s="46">
        <f t="shared" si="48"/>
        <v>376.1</v>
      </c>
      <c r="G509" s="45">
        <f t="shared" ref="G509:G572" si="51">3/$F$707*F509</f>
        <v>4.8147373721425394E-3</v>
      </c>
      <c r="H509" s="43">
        <f t="shared" si="46"/>
        <v>20.614057321959674</v>
      </c>
      <c r="I509" s="43">
        <f t="shared" si="49"/>
        <v>4.5350926108311285</v>
      </c>
      <c r="J509" s="43">
        <v>8.8381549841889306</v>
      </c>
      <c r="K509" s="43">
        <v>1.7468720081931</v>
      </c>
      <c r="L509" s="45">
        <f t="shared" ref="L509:L572" si="52">(H509+I509+J509+K509)/F509</f>
        <v>9.5012435323511918E-2</v>
      </c>
    </row>
    <row r="510" spans="1:12" x14ac:dyDescent="0.25">
      <c r="A510" s="48">
        <f t="shared" si="50"/>
        <v>130</v>
      </c>
      <c r="B510" s="46" t="s">
        <v>721</v>
      </c>
      <c r="C510" s="46">
        <v>381.2</v>
      </c>
      <c r="D510" s="46"/>
      <c r="E510" s="46"/>
      <c r="F510" s="46">
        <f t="shared" si="48"/>
        <v>381.2</v>
      </c>
      <c r="G510" s="45">
        <f t="shared" si="51"/>
        <v>4.8800262862556121E-3</v>
      </c>
      <c r="H510" s="43">
        <f t="shared" ref="H510:H573" si="53">G510*4281.45</f>
        <v>20.893588543289088</v>
      </c>
      <c r="I510" s="43">
        <f t="shared" si="49"/>
        <v>4.5965894795235993</v>
      </c>
      <c r="J510" s="43">
        <v>8.9580023397309763</v>
      </c>
      <c r="K510" s="43">
        <v>1.7705599827790739</v>
      </c>
      <c r="L510" s="45">
        <f t="shared" si="52"/>
        <v>9.5012435323511904E-2</v>
      </c>
    </row>
    <row r="511" spans="1:12" x14ac:dyDescent="0.25">
      <c r="A511" s="48">
        <f t="shared" si="50"/>
        <v>131</v>
      </c>
      <c r="B511" s="46" t="s">
        <v>722</v>
      </c>
      <c r="C511" s="46">
        <v>323.89999999999998</v>
      </c>
      <c r="D511" s="46"/>
      <c r="E511" s="46"/>
      <c r="F511" s="46">
        <f t="shared" si="48"/>
        <v>323.89999999999998</v>
      </c>
      <c r="G511" s="45">
        <f t="shared" si="51"/>
        <v>4.1464861335734331E-3</v>
      </c>
      <c r="H511" s="43">
        <f t="shared" si="53"/>
        <v>17.752973056587976</v>
      </c>
      <c r="I511" s="43">
        <f t="shared" si="49"/>
        <v>3.9056540724493547</v>
      </c>
      <c r="J511" s="43">
        <v>7.6114820509938683</v>
      </c>
      <c r="K511" s="43">
        <v>1.5044186212543074</v>
      </c>
      <c r="L511" s="45">
        <f t="shared" si="52"/>
        <v>9.5012435323511904E-2</v>
      </c>
    </row>
    <row r="512" spans="1:12" x14ac:dyDescent="0.25">
      <c r="A512" s="48">
        <f t="shared" si="50"/>
        <v>132</v>
      </c>
      <c r="B512" s="46" t="s">
        <v>723</v>
      </c>
      <c r="C512" s="46">
        <v>465.1</v>
      </c>
      <c r="D512" s="46"/>
      <c r="E512" s="46"/>
      <c r="F512" s="46">
        <f t="shared" si="48"/>
        <v>465.1</v>
      </c>
      <c r="G512" s="45">
        <f t="shared" si="51"/>
        <v>5.9540929321549984E-3</v>
      </c>
      <c r="H512" s="43">
        <f t="shared" si="53"/>
        <v>25.492151184375018</v>
      </c>
      <c r="I512" s="43">
        <f t="shared" si="49"/>
        <v>5.6082732605625036</v>
      </c>
      <c r="J512" s="43">
        <v>10.929608835805027</v>
      </c>
      <c r="K512" s="43">
        <v>2.1602503882228419</v>
      </c>
      <c r="L512" s="45">
        <f t="shared" si="52"/>
        <v>9.5012435323511918E-2</v>
      </c>
    </row>
    <row r="513" spans="1:12" x14ac:dyDescent="0.25">
      <c r="A513" s="48">
        <f t="shared" si="50"/>
        <v>133</v>
      </c>
      <c r="B513" s="46" t="s">
        <v>724</v>
      </c>
      <c r="C513" s="46">
        <v>806.2</v>
      </c>
      <c r="D513" s="46"/>
      <c r="E513" s="46"/>
      <c r="F513" s="46">
        <f t="shared" si="48"/>
        <v>806.2</v>
      </c>
      <c r="G513" s="45">
        <f t="shared" si="51"/>
        <v>1.0320769129011739E-2</v>
      </c>
      <c r="H513" s="43">
        <f t="shared" si="53"/>
        <v>44.187856987407308</v>
      </c>
      <c r="I513" s="43">
        <f t="shared" si="49"/>
        <v>9.7213285372296081</v>
      </c>
      <c r="J513" s="43">
        <v>18.94528196823482</v>
      </c>
      <c r="K513" s="43">
        <v>3.7445578649435713</v>
      </c>
      <c r="L513" s="45">
        <f t="shared" si="52"/>
        <v>9.5012435323511918E-2</v>
      </c>
    </row>
    <row r="514" spans="1:12" x14ac:dyDescent="0.25">
      <c r="A514" s="48">
        <f t="shared" si="50"/>
        <v>134</v>
      </c>
      <c r="B514" s="46" t="s">
        <v>725</v>
      </c>
      <c r="C514" s="46">
        <v>445.2</v>
      </c>
      <c r="D514" s="46"/>
      <c r="E514" s="46"/>
      <c r="F514" s="46">
        <f t="shared" si="48"/>
        <v>445.2</v>
      </c>
      <c r="G514" s="45">
        <f t="shared" si="51"/>
        <v>5.6993381496353579E-3</v>
      </c>
      <c r="H514" s="43">
        <f t="shared" si="53"/>
        <v>24.401431320756302</v>
      </c>
      <c r="I514" s="43">
        <f t="shared" si="49"/>
        <v>5.3683148905663867</v>
      </c>
      <c r="J514" s="43">
        <v>10.461969154376259</v>
      </c>
      <c r="K514" s="43">
        <v>2.0678208403285514</v>
      </c>
      <c r="L514" s="45">
        <f t="shared" si="52"/>
        <v>9.5012435323511904E-2</v>
      </c>
    </row>
    <row r="515" spans="1:12" x14ac:dyDescent="0.25">
      <c r="A515" s="48">
        <f t="shared" si="50"/>
        <v>135</v>
      </c>
      <c r="B515" s="46" t="s">
        <v>726</v>
      </c>
      <c r="C515" s="46">
        <v>698.9</v>
      </c>
      <c r="D515" s="46">
        <v>44.3</v>
      </c>
      <c r="E515" s="46">
        <v>87.4</v>
      </c>
      <c r="F515" s="46">
        <f t="shared" si="48"/>
        <v>830.59999999999991</v>
      </c>
      <c r="G515" s="45">
        <f t="shared" si="51"/>
        <v>1.0633131776925266E-2</v>
      </c>
      <c r="H515" s="43">
        <f t="shared" si="53"/>
        <v>45.525222046316678</v>
      </c>
      <c r="I515" s="43">
        <f t="shared" si="49"/>
        <v>10.015548850189669</v>
      </c>
      <c r="J515" s="43">
        <v>19.518669316318331</v>
      </c>
      <c r="K515" s="43">
        <v>3.2461814584582753</v>
      </c>
      <c r="L515" s="45">
        <f t="shared" si="52"/>
        <v>9.4275971191046193E-2</v>
      </c>
    </row>
    <row r="516" spans="1:12" x14ac:dyDescent="0.25">
      <c r="A516" s="48">
        <f t="shared" si="50"/>
        <v>136</v>
      </c>
      <c r="B516" s="46" t="s">
        <v>727</v>
      </c>
      <c r="C516" s="46">
        <v>537.4</v>
      </c>
      <c r="D516" s="46"/>
      <c r="E516" s="46"/>
      <c r="F516" s="46">
        <f t="shared" si="48"/>
        <v>537.4</v>
      </c>
      <c r="G516" s="45">
        <f t="shared" si="51"/>
        <v>6.8796593028168044E-3</v>
      </c>
      <c r="H516" s="43">
        <f t="shared" si="53"/>
        <v>29.454917322045006</v>
      </c>
      <c r="I516" s="43">
        <f t="shared" si="49"/>
        <v>6.4800818108499012</v>
      </c>
      <c r="J516" s="43">
        <v>12.628621346724621</v>
      </c>
      <c r="K516" s="43">
        <v>2.4960622632357672</v>
      </c>
      <c r="L516" s="45">
        <f t="shared" si="52"/>
        <v>9.5012435323511904E-2</v>
      </c>
    </row>
    <row r="517" spans="1:12" x14ac:dyDescent="0.25">
      <c r="A517" s="48">
        <f t="shared" si="50"/>
        <v>137</v>
      </c>
      <c r="B517" s="46" t="s">
        <v>728</v>
      </c>
      <c r="C517" s="46">
        <v>2042.1</v>
      </c>
      <c r="D517" s="46"/>
      <c r="E517" s="46"/>
      <c r="F517" s="46">
        <f t="shared" si="48"/>
        <v>2042.1</v>
      </c>
      <c r="G517" s="45">
        <f t="shared" si="51"/>
        <v>2.6142449315746552E-2</v>
      </c>
      <c r="H517" s="43">
        <f t="shared" si="53"/>
        <v>111.92758962290307</v>
      </c>
      <c r="I517" s="43">
        <f t="shared" si="49"/>
        <v>24.624069717038676</v>
      </c>
      <c r="J517" s="43">
        <v>47.988291127923986</v>
      </c>
      <c r="K517" s="43">
        <v>9.4849437062779298</v>
      </c>
      <c r="L517" s="45">
        <f t="shared" si="52"/>
        <v>9.5012435323511918E-2</v>
      </c>
    </row>
    <row r="518" spans="1:12" x14ac:dyDescent="0.25">
      <c r="A518" s="48">
        <f t="shared" si="50"/>
        <v>138</v>
      </c>
      <c r="B518" s="46" t="s">
        <v>729</v>
      </c>
      <c r="C518" s="46">
        <v>264.39999999999998</v>
      </c>
      <c r="D518" s="46"/>
      <c r="E518" s="46"/>
      <c r="F518" s="46">
        <f t="shared" si="48"/>
        <v>264.39999999999998</v>
      </c>
      <c r="G518" s="45">
        <f t="shared" si="51"/>
        <v>3.3847821355875757E-3</v>
      </c>
      <c r="H518" s="43">
        <f t="shared" si="53"/>
        <v>14.491775474411426</v>
      </c>
      <c r="I518" s="43">
        <f t="shared" si="49"/>
        <v>3.1881906043705137</v>
      </c>
      <c r="J518" s="43">
        <v>6.2132629030033311</v>
      </c>
      <c r="K518" s="43">
        <v>1.228058917751278</v>
      </c>
      <c r="L518" s="45">
        <f t="shared" si="52"/>
        <v>9.5012435323511918E-2</v>
      </c>
    </row>
    <row r="519" spans="1:12" x14ac:dyDescent="0.25">
      <c r="A519" s="48">
        <f t="shared" si="50"/>
        <v>139</v>
      </c>
      <c r="B519" s="46" t="s">
        <v>730</v>
      </c>
      <c r="C519" s="46">
        <v>2510.6</v>
      </c>
      <c r="D519" s="46"/>
      <c r="E519" s="46"/>
      <c r="F519" s="46">
        <f t="shared" si="48"/>
        <v>2510.6</v>
      </c>
      <c r="G519" s="45">
        <f t="shared" si="51"/>
        <v>3.2140068190643599E-2</v>
      </c>
      <c r="H519" s="43">
        <f t="shared" si="53"/>
        <v>137.60609495483104</v>
      </c>
      <c r="I519" s="43">
        <f t="shared" si="49"/>
        <v>30.27334089006283</v>
      </c>
      <c r="J519" s="43">
        <v>58.997798200757046</v>
      </c>
      <c r="K519" s="43">
        <v>11.660986077558087</v>
      </c>
      <c r="L519" s="45">
        <f t="shared" si="52"/>
        <v>9.5012435323511904E-2</v>
      </c>
    </row>
    <row r="520" spans="1:12" x14ac:dyDescent="0.25">
      <c r="A520" s="48">
        <f t="shared" si="50"/>
        <v>140</v>
      </c>
      <c r="B520" s="46" t="s">
        <v>731</v>
      </c>
      <c r="C520" s="46">
        <v>618.6</v>
      </c>
      <c r="D520" s="46"/>
      <c r="E520" s="46">
        <v>97</v>
      </c>
      <c r="F520" s="46">
        <f t="shared" si="48"/>
        <v>715.6</v>
      </c>
      <c r="G520" s="45">
        <f t="shared" si="51"/>
        <v>9.1609307724147861E-3</v>
      </c>
      <c r="H520" s="43">
        <f t="shared" si="53"/>
        <v>39.222067055555286</v>
      </c>
      <c r="I520" s="43">
        <f t="shared" si="49"/>
        <v>8.6288547522221624</v>
      </c>
      <c r="J520" s="43">
        <v>16.816228946252586</v>
      </c>
      <c r="K520" s="43">
        <v>2.8732119762516661</v>
      </c>
      <c r="L520" s="45">
        <f t="shared" si="52"/>
        <v>9.4382843390555748E-2</v>
      </c>
    </row>
    <row r="521" spans="1:12" x14ac:dyDescent="0.25">
      <c r="A521" s="48">
        <f t="shared" si="50"/>
        <v>141</v>
      </c>
      <c r="B521" s="46" t="s">
        <v>732</v>
      </c>
      <c r="C521" s="46">
        <v>439.5</v>
      </c>
      <c r="D521" s="46"/>
      <c r="E521" s="46"/>
      <c r="F521" s="46">
        <f t="shared" si="48"/>
        <v>439.5</v>
      </c>
      <c r="G521" s="45">
        <f t="shared" si="51"/>
        <v>5.6263681868030995E-3</v>
      </c>
      <c r="H521" s="43">
        <f t="shared" si="53"/>
        <v>24.089014073388128</v>
      </c>
      <c r="I521" s="43">
        <f t="shared" si="49"/>
        <v>5.2995830961453878</v>
      </c>
      <c r="J521" s="43">
        <v>10.328022109946914</v>
      </c>
      <c r="K521" s="43">
        <v>2.041346045203051</v>
      </c>
      <c r="L521" s="45">
        <f t="shared" si="52"/>
        <v>9.501243532351189E-2</v>
      </c>
    </row>
    <row r="522" spans="1:12" x14ac:dyDescent="0.25">
      <c r="A522" s="48">
        <f t="shared" si="50"/>
        <v>142</v>
      </c>
      <c r="B522" s="46" t="s">
        <v>733</v>
      </c>
      <c r="C522" s="46">
        <v>489.6</v>
      </c>
      <c r="D522" s="46"/>
      <c r="E522" s="46"/>
      <c r="F522" s="46">
        <f t="shared" si="48"/>
        <v>489.6</v>
      </c>
      <c r="G522" s="45">
        <f t="shared" si="51"/>
        <v>6.2677357548550578E-3</v>
      </c>
      <c r="H522" s="43">
        <f t="shared" si="53"/>
        <v>26.834997247624187</v>
      </c>
      <c r="I522" s="43">
        <f t="shared" si="49"/>
        <v>5.9036993944773215</v>
      </c>
      <c r="J522" s="43">
        <v>11.505346132036426</v>
      </c>
      <c r="K522" s="43">
        <v>2.274045560253501</v>
      </c>
      <c r="L522" s="45">
        <f t="shared" si="52"/>
        <v>9.5012435323511918E-2</v>
      </c>
    </row>
    <row r="523" spans="1:12" x14ac:dyDescent="0.25">
      <c r="A523" s="48">
        <f t="shared" si="50"/>
        <v>143</v>
      </c>
      <c r="B523" s="46" t="s">
        <v>734</v>
      </c>
      <c r="C523" s="46">
        <v>556.5</v>
      </c>
      <c r="D523" s="46"/>
      <c r="E523" s="46"/>
      <c r="F523" s="46">
        <f t="shared" si="48"/>
        <v>556.5</v>
      </c>
      <c r="G523" s="45">
        <f t="shared" si="51"/>
        <v>7.1241726870441982E-3</v>
      </c>
      <c r="H523" s="43">
        <f t="shared" si="53"/>
        <v>30.501789150945381</v>
      </c>
      <c r="I523" s="43">
        <f t="shared" si="49"/>
        <v>6.7103936132079838</v>
      </c>
      <c r="J523" s="43">
        <v>13.077461442970325</v>
      </c>
      <c r="K523" s="43">
        <v>2.5847760504106887</v>
      </c>
      <c r="L523" s="45">
        <f t="shared" si="52"/>
        <v>9.5012435323511918E-2</v>
      </c>
    </row>
    <row r="524" spans="1:12" x14ac:dyDescent="0.25">
      <c r="A524" s="48">
        <f t="shared" si="50"/>
        <v>144</v>
      </c>
      <c r="B524" s="46" t="s">
        <v>735</v>
      </c>
      <c r="C524" s="46">
        <v>502</v>
      </c>
      <c r="D524" s="46"/>
      <c r="E524" s="46"/>
      <c r="F524" s="46">
        <f t="shared" si="48"/>
        <v>502</v>
      </c>
      <c r="G524" s="45">
        <f t="shared" si="51"/>
        <v>6.426477428384883E-3</v>
      </c>
      <c r="H524" s="43">
        <f t="shared" si="53"/>
        <v>27.514641785758457</v>
      </c>
      <c r="I524" s="43">
        <f t="shared" si="49"/>
        <v>6.0532211928668609</v>
      </c>
      <c r="J524" s="43">
        <v>11.79673970237395</v>
      </c>
      <c r="K524" s="43">
        <v>2.3316398514037124</v>
      </c>
      <c r="L524" s="45">
        <f t="shared" si="52"/>
        <v>9.5012435323511904E-2</v>
      </c>
    </row>
    <row r="525" spans="1:12" x14ac:dyDescent="0.25">
      <c r="A525" s="48">
        <f t="shared" si="50"/>
        <v>145</v>
      </c>
      <c r="B525" s="46" t="s">
        <v>736</v>
      </c>
      <c r="C525" s="46">
        <v>467.6</v>
      </c>
      <c r="D525" s="46"/>
      <c r="E525" s="46"/>
      <c r="F525" s="46">
        <f t="shared" si="48"/>
        <v>467.6</v>
      </c>
      <c r="G525" s="45">
        <f t="shared" si="51"/>
        <v>5.9860973018182701E-3</v>
      </c>
      <c r="H525" s="43">
        <f t="shared" si="53"/>
        <v>25.629176292869833</v>
      </c>
      <c r="I525" s="43">
        <f t="shared" si="49"/>
        <v>5.6384187844313631</v>
      </c>
      <c r="J525" s="43">
        <v>10.988357539502109</v>
      </c>
      <c r="K525" s="43">
        <v>2.1718621404708687</v>
      </c>
      <c r="L525" s="45">
        <f t="shared" si="52"/>
        <v>9.5012435323511918E-2</v>
      </c>
    </row>
    <row r="526" spans="1:12" x14ac:dyDescent="0.25">
      <c r="A526" s="48">
        <f t="shared" si="50"/>
        <v>146</v>
      </c>
      <c r="B526" s="46" t="s">
        <v>737</v>
      </c>
      <c r="C526" s="46">
        <v>493.8</v>
      </c>
      <c r="D526" s="46"/>
      <c r="E526" s="46"/>
      <c r="F526" s="46">
        <f t="shared" si="48"/>
        <v>493.8</v>
      </c>
      <c r="G526" s="45">
        <f t="shared" si="51"/>
        <v>6.3215030958893529E-3</v>
      </c>
      <c r="H526" s="43">
        <f t="shared" si="53"/>
        <v>27.065199429895468</v>
      </c>
      <c r="I526" s="43">
        <f t="shared" si="49"/>
        <v>5.9543438745770034</v>
      </c>
      <c r="J526" s="43">
        <v>11.604043954247523</v>
      </c>
      <c r="K526" s="43">
        <v>2.2935533040301856</v>
      </c>
      <c r="L526" s="45">
        <f t="shared" si="52"/>
        <v>9.5012435323511904E-2</v>
      </c>
    </row>
    <row r="527" spans="1:12" x14ac:dyDescent="0.25">
      <c r="A527" s="48">
        <f t="shared" si="50"/>
        <v>147</v>
      </c>
      <c r="B527" s="46" t="s">
        <v>738</v>
      </c>
      <c r="C527" s="46">
        <v>515.79999999999995</v>
      </c>
      <c r="D527" s="46"/>
      <c r="E527" s="46"/>
      <c r="F527" s="46">
        <f t="shared" si="48"/>
        <v>515.79999999999995</v>
      </c>
      <c r="G527" s="45">
        <f t="shared" si="51"/>
        <v>6.6031415489261405E-3</v>
      </c>
      <c r="H527" s="43">
        <f t="shared" si="53"/>
        <v>28.271020384649823</v>
      </c>
      <c r="I527" s="43">
        <f t="shared" si="49"/>
        <v>6.2196244846229609</v>
      </c>
      <c r="J527" s="43">
        <v>12.121032546781837</v>
      </c>
      <c r="K527" s="43">
        <v>2.3957367238128184</v>
      </c>
      <c r="L527" s="45">
        <f t="shared" si="52"/>
        <v>9.5012435323511904E-2</v>
      </c>
    </row>
    <row r="528" spans="1:12" x14ac:dyDescent="0.25">
      <c r="A528" s="48">
        <f t="shared" si="50"/>
        <v>148</v>
      </c>
      <c r="B528" s="46" t="s">
        <v>739</v>
      </c>
      <c r="C528" s="46">
        <v>1334.9</v>
      </c>
      <c r="D528" s="46"/>
      <c r="E528" s="46"/>
      <c r="F528" s="46">
        <f t="shared" si="48"/>
        <v>1334.9</v>
      </c>
      <c r="G528" s="45">
        <f t="shared" si="51"/>
        <v>1.7089053225400361E-2</v>
      </c>
      <c r="H528" s="43">
        <f t="shared" si="53"/>
        <v>73.165926931890368</v>
      </c>
      <c r="I528" s="43">
        <f t="shared" si="49"/>
        <v>16.096503925015881</v>
      </c>
      <c r="J528" s="43">
        <v>31.369457826093601</v>
      </c>
      <c r="K528" s="43">
        <v>6.2002112303562074</v>
      </c>
      <c r="L528" s="45">
        <f t="shared" si="52"/>
        <v>9.5012435323511918E-2</v>
      </c>
    </row>
    <row r="529" spans="1:12" x14ac:dyDescent="0.25">
      <c r="A529" s="48">
        <f t="shared" si="50"/>
        <v>149</v>
      </c>
      <c r="B529" s="46" t="s">
        <v>740</v>
      </c>
      <c r="C529" s="46">
        <v>418.1</v>
      </c>
      <c r="D529" s="46"/>
      <c r="E529" s="46"/>
      <c r="F529" s="46">
        <f t="shared" si="48"/>
        <v>418.1</v>
      </c>
      <c r="G529" s="45">
        <f t="shared" si="51"/>
        <v>5.3524107824854976E-3</v>
      </c>
      <c r="H529" s="43">
        <f t="shared" si="53"/>
        <v>22.916079144672533</v>
      </c>
      <c r="I529" s="43">
        <f t="shared" si="49"/>
        <v>5.0415374118279574</v>
      </c>
      <c r="J529" s="43">
        <v>9.8251332062998973</v>
      </c>
      <c r="K529" s="43">
        <v>1.9419494459599445</v>
      </c>
      <c r="L529" s="45">
        <f t="shared" si="52"/>
        <v>9.5012435323511904E-2</v>
      </c>
    </row>
    <row r="530" spans="1:12" x14ac:dyDescent="0.25">
      <c r="A530" s="48">
        <f t="shared" si="50"/>
        <v>150</v>
      </c>
      <c r="B530" s="46" t="s">
        <v>741</v>
      </c>
      <c r="C530" s="46">
        <v>496.6</v>
      </c>
      <c r="D530" s="46"/>
      <c r="E530" s="46"/>
      <c r="F530" s="46">
        <f t="shared" si="48"/>
        <v>496.6</v>
      </c>
      <c r="G530" s="45">
        <f t="shared" si="51"/>
        <v>6.3573479899122175E-3</v>
      </c>
      <c r="H530" s="43">
        <f t="shared" si="53"/>
        <v>27.218667551409663</v>
      </c>
      <c r="I530" s="43">
        <f t="shared" si="49"/>
        <v>5.9881068613101256</v>
      </c>
      <c r="J530" s="43">
        <v>11.669842502388255</v>
      </c>
      <c r="K530" s="43">
        <v>2.3065584665479753</v>
      </c>
      <c r="L530" s="45">
        <f t="shared" si="52"/>
        <v>9.5012435323511918E-2</v>
      </c>
    </row>
    <row r="531" spans="1:12" x14ac:dyDescent="0.25">
      <c r="A531" s="48">
        <f t="shared" si="50"/>
        <v>151</v>
      </c>
      <c r="B531" s="46" t="s">
        <v>742</v>
      </c>
      <c r="C531" s="46">
        <v>357.5</v>
      </c>
      <c r="D531" s="46"/>
      <c r="E531" s="46"/>
      <c r="F531" s="46">
        <f t="shared" si="48"/>
        <v>357.5</v>
      </c>
      <c r="G531" s="45">
        <f t="shared" si="51"/>
        <v>4.5766248618478002E-3</v>
      </c>
      <c r="H531" s="43">
        <f t="shared" si="53"/>
        <v>19.594590514758263</v>
      </c>
      <c r="I531" s="43">
        <f t="shared" si="49"/>
        <v>4.3108099132468176</v>
      </c>
      <c r="J531" s="43">
        <v>8.4010646286826436</v>
      </c>
      <c r="K531" s="43">
        <v>1.6604805714677831</v>
      </c>
      <c r="L531" s="45">
        <f t="shared" si="52"/>
        <v>9.5012435323511932E-2</v>
      </c>
    </row>
    <row r="532" spans="1:12" x14ac:dyDescent="0.25">
      <c r="A532" s="48">
        <f t="shared" si="50"/>
        <v>152</v>
      </c>
      <c r="B532" s="46" t="s">
        <v>743</v>
      </c>
      <c r="C532" s="46">
        <v>325.89999999999998</v>
      </c>
      <c r="D532" s="46"/>
      <c r="E532" s="46"/>
      <c r="F532" s="46">
        <f t="shared" si="48"/>
        <v>325.89999999999998</v>
      </c>
      <c r="G532" s="45">
        <f t="shared" si="51"/>
        <v>4.1720896293040502E-3</v>
      </c>
      <c r="H532" s="43">
        <f t="shared" si="53"/>
        <v>17.862593143383826</v>
      </c>
      <c r="I532" s="43">
        <f t="shared" si="49"/>
        <v>3.9297704915444416</v>
      </c>
      <c r="J532" s="43">
        <v>7.6584810139515334</v>
      </c>
      <c r="K532" s="43">
        <v>1.5137080230527287</v>
      </c>
      <c r="L532" s="45">
        <f t="shared" si="52"/>
        <v>9.5012435323511918E-2</v>
      </c>
    </row>
    <row r="533" spans="1:12" x14ac:dyDescent="0.25">
      <c r="A533" s="48">
        <f t="shared" si="50"/>
        <v>153</v>
      </c>
      <c r="B533" s="46" t="s">
        <v>744</v>
      </c>
      <c r="C533" s="46">
        <v>451.9</v>
      </c>
      <c r="D533" s="46"/>
      <c r="E533" s="46"/>
      <c r="F533" s="46">
        <f t="shared" si="48"/>
        <v>451.9</v>
      </c>
      <c r="G533" s="45">
        <f t="shared" si="51"/>
        <v>5.7851098603329256E-3</v>
      </c>
      <c r="H533" s="43">
        <f t="shared" si="53"/>
        <v>24.768658611522405</v>
      </c>
      <c r="I533" s="43">
        <f t="shared" si="49"/>
        <v>5.449104894534929</v>
      </c>
      <c r="J533" s="43">
        <v>10.619415680284439</v>
      </c>
      <c r="K533" s="43">
        <v>2.0989403363532619</v>
      </c>
      <c r="L533" s="45">
        <f t="shared" si="52"/>
        <v>9.5012435323511904E-2</v>
      </c>
    </row>
    <row r="534" spans="1:12" x14ac:dyDescent="0.25">
      <c r="A534" s="48">
        <f t="shared" si="50"/>
        <v>154</v>
      </c>
      <c r="B534" s="46" t="s">
        <v>745</v>
      </c>
      <c r="C534" s="46">
        <v>766.2</v>
      </c>
      <c r="D534" s="46"/>
      <c r="E534" s="46"/>
      <c r="F534" s="46">
        <f t="shared" si="48"/>
        <v>766.2</v>
      </c>
      <c r="G534" s="45">
        <f t="shared" si="51"/>
        <v>9.8086992143993981E-3</v>
      </c>
      <c r="H534" s="43">
        <f t="shared" si="53"/>
        <v>41.995455251490299</v>
      </c>
      <c r="I534" s="43">
        <f t="shared" si="49"/>
        <v>9.2390001553278651</v>
      </c>
      <c r="J534" s="43">
        <v>18.005302709081516</v>
      </c>
      <c r="K534" s="43">
        <v>3.5587698289751488</v>
      </c>
      <c r="L534" s="45">
        <f t="shared" si="52"/>
        <v>9.5012435323511904E-2</v>
      </c>
    </row>
    <row r="535" spans="1:12" x14ac:dyDescent="0.25">
      <c r="A535" s="48">
        <f t="shared" si="50"/>
        <v>155</v>
      </c>
      <c r="B535" s="46" t="s">
        <v>746</v>
      </c>
      <c r="C535" s="46">
        <v>402.2</v>
      </c>
      <c r="D535" s="46"/>
      <c r="E535" s="46">
        <v>61</v>
      </c>
      <c r="F535" s="46">
        <f t="shared" si="48"/>
        <v>463.2</v>
      </c>
      <c r="G535" s="45">
        <f t="shared" si="51"/>
        <v>5.9297696112109114E-3</v>
      </c>
      <c r="H535" s="43">
        <f t="shared" si="53"/>
        <v>25.388012101918957</v>
      </c>
      <c r="I535" s="43">
        <f t="shared" si="49"/>
        <v>5.5853626624221704</v>
      </c>
      <c r="J535" s="43">
        <v>10.884959820995245</v>
      </c>
      <c r="K535" s="43">
        <v>1.8680987016624961</v>
      </c>
      <c r="L535" s="45">
        <f t="shared" si="52"/>
        <v>9.4400762709410335E-2</v>
      </c>
    </row>
    <row r="536" spans="1:12" x14ac:dyDescent="0.25">
      <c r="A536" s="48">
        <f t="shared" si="50"/>
        <v>156</v>
      </c>
      <c r="B536" s="46" t="s">
        <v>747</v>
      </c>
      <c r="C536" s="46">
        <v>578.1</v>
      </c>
      <c r="D536" s="46"/>
      <c r="E536" s="46"/>
      <c r="F536" s="46">
        <f t="shared" si="48"/>
        <v>578.1</v>
      </c>
      <c r="G536" s="45">
        <f t="shared" si="51"/>
        <v>7.4006904409348621E-3</v>
      </c>
      <c r="H536" s="43">
        <f t="shared" si="53"/>
        <v>31.685686088340564</v>
      </c>
      <c r="I536" s="43">
        <f t="shared" si="49"/>
        <v>6.9708509394349241</v>
      </c>
      <c r="J536" s="43">
        <v>13.585050242913107</v>
      </c>
      <c r="K536" s="43">
        <v>2.6851015898336374</v>
      </c>
      <c r="L536" s="45">
        <f t="shared" si="52"/>
        <v>9.501243532351189E-2</v>
      </c>
    </row>
    <row r="537" spans="1:12" x14ac:dyDescent="0.25">
      <c r="A537" s="48">
        <f t="shared" si="50"/>
        <v>157</v>
      </c>
      <c r="B537" s="46" t="s">
        <v>748</v>
      </c>
      <c r="C537" s="46">
        <v>567.29999999999995</v>
      </c>
      <c r="D537" s="46"/>
      <c r="E537" s="46">
        <v>96.7</v>
      </c>
      <c r="F537" s="46">
        <f t="shared" si="48"/>
        <v>664</v>
      </c>
      <c r="G537" s="45">
        <f t="shared" si="51"/>
        <v>8.5003605825648646E-3</v>
      </c>
      <c r="H537" s="43">
        <f t="shared" si="53"/>
        <v>36.393868816222337</v>
      </c>
      <c r="I537" s="43">
        <f t="shared" si="49"/>
        <v>8.0066511395689144</v>
      </c>
      <c r="J537" s="43">
        <v>15.603655701944824</v>
      </c>
      <c r="K537" s="43">
        <v>2.6349388201221631</v>
      </c>
      <c r="L537" s="45">
        <f t="shared" si="52"/>
        <v>9.4336015779906995E-2</v>
      </c>
    </row>
    <row r="538" spans="1:12" x14ac:dyDescent="0.25">
      <c r="A538" s="48">
        <f t="shared" si="50"/>
        <v>158</v>
      </c>
      <c r="B538" s="46" t="s">
        <v>749</v>
      </c>
      <c r="C538" s="46">
        <v>4428.7</v>
      </c>
      <c r="D538" s="46"/>
      <c r="E538" s="46">
        <v>319.5</v>
      </c>
      <c r="F538" s="46">
        <f t="shared" si="48"/>
        <v>4748.2</v>
      </c>
      <c r="G538" s="45">
        <f t="shared" si="51"/>
        <v>6.0785259214057967E-2</v>
      </c>
      <c r="H538" s="43">
        <f t="shared" si="53"/>
        <v>260.24904806202846</v>
      </c>
      <c r="I538" s="43">
        <f t="shared" si="49"/>
        <v>57.254790573646261</v>
      </c>
      <c r="J538" s="43">
        <v>111.5802379577928</v>
      </c>
      <c r="K538" s="43">
        <v>20.569986872333903</v>
      </c>
      <c r="L538" s="45">
        <f t="shared" si="52"/>
        <v>9.4699899638979276E-2</v>
      </c>
    </row>
    <row r="539" spans="1:12" x14ac:dyDescent="0.25">
      <c r="A539" s="48">
        <f t="shared" si="50"/>
        <v>159</v>
      </c>
      <c r="B539" s="46" t="s">
        <v>750</v>
      </c>
      <c r="C539" s="46">
        <v>231</v>
      </c>
      <c r="D539" s="46"/>
      <c r="E539" s="46"/>
      <c r="F539" s="46">
        <f t="shared" si="48"/>
        <v>231</v>
      </c>
      <c r="G539" s="45">
        <f t="shared" si="51"/>
        <v>2.9572037568862709E-3</v>
      </c>
      <c r="H539" s="43">
        <f t="shared" si="53"/>
        <v>12.661120024920724</v>
      </c>
      <c r="I539" s="43">
        <f t="shared" si="49"/>
        <v>2.7854464054825594</v>
      </c>
      <c r="J539" s="43">
        <v>5.4283802216103227</v>
      </c>
      <c r="K539" s="43">
        <v>1.0729259077176445</v>
      </c>
      <c r="L539" s="45">
        <f t="shared" si="52"/>
        <v>9.5012435323511904E-2</v>
      </c>
    </row>
    <row r="540" spans="1:12" x14ac:dyDescent="0.25">
      <c r="A540" s="48">
        <f t="shared" si="50"/>
        <v>160</v>
      </c>
      <c r="B540" s="46" t="s">
        <v>751</v>
      </c>
      <c r="C540" s="46">
        <v>260.2</v>
      </c>
      <c r="D540" s="46"/>
      <c r="E540" s="46"/>
      <c r="F540" s="46">
        <f t="shared" si="48"/>
        <v>260.2</v>
      </c>
      <c r="G540" s="45">
        <f t="shared" si="51"/>
        <v>3.3310147945532797E-3</v>
      </c>
      <c r="H540" s="43">
        <f t="shared" si="53"/>
        <v>14.261573292140138</v>
      </c>
      <c r="I540" s="43">
        <f t="shared" si="49"/>
        <v>3.1375461242708305</v>
      </c>
      <c r="J540" s="43">
        <v>6.114565080792234</v>
      </c>
      <c r="K540" s="43">
        <v>1.2085511739745936</v>
      </c>
      <c r="L540" s="45">
        <f t="shared" si="52"/>
        <v>9.5012435323511904E-2</v>
      </c>
    </row>
    <row r="541" spans="1:12" x14ac:dyDescent="0.25">
      <c r="A541" s="48">
        <f t="shared" si="50"/>
        <v>161</v>
      </c>
      <c r="B541" s="46" t="s">
        <v>1361</v>
      </c>
      <c r="C541" s="68">
        <v>678.5</v>
      </c>
      <c r="D541" s="68"/>
      <c r="E541" s="68"/>
      <c r="F541" s="68">
        <f t="shared" si="48"/>
        <v>678.5</v>
      </c>
      <c r="G541" s="45">
        <f t="shared" si="51"/>
        <v>8.6859859266118396E-3</v>
      </c>
      <c r="H541" s="43">
        <f t="shared" si="53"/>
        <v>37.188614445492256</v>
      </c>
      <c r="I541" s="43">
        <f t="shared" si="49"/>
        <v>8.1814951780082961</v>
      </c>
      <c r="J541" s="43">
        <v>15.944398183387898</v>
      </c>
      <c r="K541" s="43">
        <v>3.15142956011438</v>
      </c>
      <c r="L541" s="45">
        <f t="shared" si="52"/>
        <v>9.5012435323511904E-2</v>
      </c>
    </row>
    <row r="542" spans="1:12" x14ac:dyDescent="0.25">
      <c r="A542" s="48">
        <f t="shared" si="50"/>
        <v>162</v>
      </c>
      <c r="B542" s="46" t="s">
        <v>1362</v>
      </c>
      <c r="C542" s="68">
        <v>713</v>
      </c>
      <c r="D542" s="68">
        <v>20</v>
      </c>
      <c r="E542" s="68"/>
      <c r="F542" s="68">
        <f t="shared" si="48"/>
        <v>733</v>
      </c>
      <c r="G542" s="45">
        <f t="shared" si="51"/>
        <v>9.3836811852711539E-3</v>
      </c>
      <c r="H542" s="43">
        <f t="shared" si="53"/>
        <v>40.175761810679184</v>
      </c>
      <c r="I542" s="43">
        <f t="shared" si="49"/>
        <v>8.8386675983494207</v>
      </c>
      <c r="J542" s="43">
        <v>17.22511992398427</v>
      </c>
      <c r="K542" s="43">
        <v>3.311671741137145</v>
      </c>
      <c r="L542" s="45">
        <f t="shared" si="52"/>
        <v>9.4885704057503434E-2</v>
      </c>
    </row>
    <row r="543" spans="1:12" x14ac:dyDescent="0.25">
      <c r="A543" s="48">
        <f t="shared" si="50"/>
        <v>163</v>
      </c>
      <c r="B543" s="46" t="s">
        <v>1363</v>
      </c>
      <c r="C543" s="68">
        <v>922.8</v>
      </c>
      <c r="D543" s="68"/>
      <c r="E543" s="68"/>
      <c r="F543" s="68">
        <f t="shared" si="48"/>
        <v>922.8</v>
      </c>
      <c r="G543" s="45">
        <f t="shared" si="51"/>
        <v>1.1813452930106712E-2</v>
      </c>
      <c r="H543" s="43">
        <f t="shared" si="53"/>
        <v>50.578708047605382</v>
      </c>
      <c r="I543" s="43">
        <f t="shared" si="49"/>
        <v>11.127315770473183</v>
      </c>
      <c r="J543" s="43">
        <v>21.685321508666693</v>
      </c>
      <c r="K543" s="43">
        <v>4.286129989791525</v>
      </c>
      <c r="L543" s="45">
        <f t="shared" si="52"/>
        <v>9.501243532351189E-2</v>
      </c>
    </row>
    <row r="544" spans="1:12" x14ac:dyDescent="0.25">
      <c r="A544" s="48">
        <f t="shared" si="50"/>
        <v>164</v>
      </c>
      <c r="B544" s="46" t="s">
        <v>1364</v>
      </c>
      <c r="C544" s="68">
        <v>396.9</v>
      </c>
      <c r="D544" s="68"/>
      <c r="E544" s="68"/>
      <c r="F544" s="68">
        <f t="shared" si="48"/>
        <v>396.9</v>
      </c>
      <c r="G544" s="45">
        <f t="shared" si="51"/>
        <v>5.0810137277409557E-3</v>
      </c>
      <c r="H544" s="43">
        <f t="shared" si="53"/>
        <v>21.754106224636512</v>
      </c>
      <c r="I544" s="43">
        <f t="shared" si="49"/>
        <v>4.7859033694200326</v>
      </c>
      <c r="J544" s="43">
        <v>9.326944198948647</v>
      </c>
      <c r="K544" s="43">
        <v>1.8434817868966802</v>
      </c>
      <c r="L544" s="45">
        <f t="shared" si="52"/>
        <v>9.5012435323511918E-2</v>
      </c>
    </row>
    <row r="545" spans="1:12" x14ac:dyDescent="0.25">
      <c r="A545" s="48">
        <f t="shared" si="50"/>
        <v>165</v>
      </c>
      <c r="B545" s="46" t="s">
        <v>1365</v>
      </c>
      <c r="C545" s="68">
        <v>817.4</v>
      </c>
      <c r="D545" s="68">
        <v>44.7</v>
      </c>
      <c r="E545" s="68">
        <v>29.9</v>
      </c>
      <c r="F545" s="68">
        <f t="shared" si="48"/>
        <v>892</v>
      </c>
      <c r="G545" s="45">
        <f t="shared" si="51"/>
        <v>1.1419159095855211E-2</v>
      </c>
      <c r="H545" s="43">
        <f t="shared" si="53"/>
        <v>48.890558710949293</v>
      </c>
      <c r="I545" s="43">
        <f t="shared" si="49"/>
        <v>10.755922916408844</v>
      </c>
      <c r="J545" s="43">
        <v>20.96153747911865</v>
      </c>
      <c r="K545" s="43">
        <v>3.7965785150147298</v>
      </c>
      <c r="L545" s="45">
        <f t="shared" si="52"/>
        <v>9.462398836490081E-2</v>
      </c>
    </row>
    <row r="546" spans="1:12" x14ac:dyDescent="0.25">
      <c r="A546" s="48">
        <f t="shared" si="50"/>
        <v>166</v>
      </c>
      <c r="B546" s="46" t="s">
        <v>1366</v>
      </c>
      <c r="C546" s="68">
        <v>872.1</v>
      </c>
      <c r="D546" s="68"/>
      <c r="E546" s="68"/>
      <c r="F546" s="68">
        <f t="shared" si="48"/>
        <v>872.1</v>
      </c>
      <c r="G546" s="45">
        <f t="shared" si="51"/>
        <v>1.116440431333557E-2</v>
      </c>
      <c r="H546" s="43">
        <f t="shared" si="53"/>
        <v>47.799838847330577</v>
      </c>
      <c r="I546" s="43">
        <f t="shared" si="49"/>
        <v>10.515964546412727</v>
      </c>
      <c r="J546" s="43">
        <v>20.493897797689883</v>
      </c>
      <c r="K546" s="43">
        <v>4.0506436542015489</v>
      </c>
      <c r="L546" s="45">
        <f t="shared" si="52"/>
        <v>9.5012435323511918E-2</v>
      </c>
    </row>
    <row r="547" spans="1:12" x14ac:dyDescent="0.25">
      <c r="A547" s="48">
        <f t="shared" si="50"/>
        <v>167</v>
      </c>
      <c r="B547" s="46" t="s">
        <v>1367</v>
      </c>
      <c r="C547" s="68">
        <v>654.1</v>
      </c>
      <c r="D547" s="68"/>
      <c r="E547" s="68">
        <v>31.8</v>
      </c>
      <c r="F547" s="68">
        <f t="shared" si="48"/>
        <v>685.9</v>
      </c>
      <c r="G547" s="45">
        <f t="shared" si="51"/>
        <v>8.7807188608151222E-3</v>
      </c>
      <c r="H547" s="43">
        <f t="shared" si="53"/>
        <v>37.594208766636903</v>
      </c>
      <c r="I547" s="43">
        <f t="shared" si="49"/>
        <v>8.2707259286601182</v>
      </c>
      <c r="J547" s="43">
        <v>16.118294346331258</v>
      </c>
      <c r="K547" s="43">
        <v>3.0380988581736421</v>
      </c>
      <c r="L547" s="45">
        <f t="shared" si="52"/>
        <v>9.4797095640475171E-2</v>
      </c>
    </row>
    <row r="548" spans="1:12" x14ac:dyDescent="0.25">
      <c r="A548" s="48">
        <f t="shared" si="50"/>
        <v>168</v>
      </c>
      <c r="B548" s="46" t="s">
        <v>1368</v>
      </c>
      <c r="C548" s="68">
        <v>253.3</v>
      </c>
      <c r="D548" s="68">
        <v>10.1</v>
      </c>
      <c r="E548" s="68"/>
      <c r="F548" s="68">
        <f t="shared" si="48"/>
        <v>263.40000000000003</v>
      </c>
      <c r="G548" s="45">
        <f t="shared" si="51"/>
        <v>3.3719803877222676E-3</v>
      </c>
      <c r="H548" s="43">
        <f t="shared" si="53"/>
        <v>14.436965431013501</v>
      </c>
      <c r="I548" s="43">
        <f t="shared" si="49"/>
        <v>3.1761323948229703</v>
      </c>
      <c r="J548" s="43">
        <v>6.1897634215244999</v>
      </c>
      <c r="K548" s="43">
        <v>1.1765027377700406</v>
      </c>
      <c r="L548" s="45">
        <f t="shared" si="52"/>
        <v>9.483433555478743E-2</v>
      </c>
    </row>
    <row r="549" spans="1:12" x14ac:dyDescent="0.25">
      <c r="A549" s="48">
        <f t="shared" si="50"/>
        <v>169</v>
      </c>
      <c r="B549" s="46" t="s">
        <v>1369</v>
      </c>
      <c r="C549" s="68">
        <v>603.79999999999995</v>
      </c>
      <c r="D549" s="68"/>
      <c r="E549" s="68"/>
      <c r="F549" s="68">
        <f t="shared" si="48"/>
        <v>603.79999999999995</v>
      </c>
      <c r="G549" s="45">
        <f t="shared" si="51"/>
        <v>7.729695361073291E-3</v>
      </c>
      <c r="H549" s="43">
        <f t="shared" si="53"/>
        <v>33.094304203667242</v>
      </c>
      <c r="I549" s="43">
        <f t="shared" si="49"/>
        <v>7.2807469248067935</v>
      </c>
      <c r="J549" s="43">
        <v>14.188986916919104</v>
      </c>
      <c r="K549" s="43">
        <v>2.8044704029433496</v>
      </c>
      <c r="L549" s="45">
        <f t="shared" si="52"/>
        <v>9.5012435323511918E-2</v>
      </c>
    </row>
    <row r="550" spans="1:12" x14ac:dyDescent="0.25">
      <c r="A550" s="48">
        <f t="shared" si="50"/>
        <v>170</v>
      </c>
      <c r="B550" s="46" t="s">
        <v>1370</v>
      </c>
      <c r="C550" s="68">
        <v>664</v>
      </c>
      <c r="D550" s="68">
        <v>24.3</v>
      </c>
      <c r="E550" s="68"/>
      <c r="F550" s="68">
        <f t="shared" si="48"/>
        <v>688.3</v>
      </c>
      <c r="G550" s="45">
        <f t="shared" si="51"/>
        <v>8.8114430556918612E-3</v>
      </c>
      <c r="H550" s="43">
        <f t="shared" si="53"/>
        <v>37.725752870791915</v>
      </c>
      <c r="I550" s="43">
        <f t="shared" si="49"/>
        <v>8.2996656315742214</v>
      </c>
      <c r="J550" s="43">
        <v>16.174693101880454</v>
      </c>
      <c r="K550" s="43">
        <v>3.0840813970758267</v>
      </c>
      <c r="L550" s="45">
        <f t="shared" si="52"/>
        <v>9.4848457070060163E-2</v>
      </c>
    </row>
    <row r="551" spans="1:12" x14ac:dyDescent="0.25">
      <c r="A551" s="48">
        <f t="shared" si="50"/>
        <v>171</v>
      </c>
      <c r="B551" s="46" t="s">
        <v>1371</v>
      </c>
      <c r="C551" s="68">
        <v>621.6</v>
      </c>
      <c r="D551" s="68"/>
      <c r="E551" s="68"/>
      <c r="F551" s="68">
        <f t="shared" si="48"/>
        <v>621.6</v>
      </c>
      <c r="G551" s="45">
        <f t="shared" si="51"/>
        <v>7.9575664730757844E-3</v>
      </c>
      <c r="H551" s="43">
        <f t="shared" si="53"/>
        <v>34.069922976150316</v>
      </c>
      <c r="I551" s="43">
        <f t="shared" si="49"/>
        <v>7.49538305475307</v>
      </c>
      <c r="J551" s="43">
        <v>14.607277687242325</v>
      </c>
      <c r="K551" s="43">
        <v>2.8871460789492978</v>
      </c>
      <c r="L551" s="45">
        <f t="shared" si="52"/>
        <v>9.5012435323511918E-2</v>
      </c>
    </row>
    <row r="552" spans="1:12" x14ac:dyDescent="0.25">
      <c r="A552" s="48">
        <f t="shared" si="50"/>
        <v>172</v>
      </c>
      <c r="B552" s="46" t="s">
        <v>1372</v>
      </c>
      <c r="C552" s="68">
        <v>547.1</v>
      </c>
      <c r="D552" s="68">
        <v>23.2</v>
      </c>
      <c r="E552" s="68"/>
      <c r="F552" s="68">
        <f t="shared" si="48"/>
        <v>570.30000000000007</v>
      </c>
      <c r="G552" s="45">
        <f t="shared" si="51"/>
        <v>7.3008368075854566E-3</v>
      </c>
      <c r="H552" s="43">
        <f t="shared" si="53"/>
        <v>31.258167749836751</v>
      </c>
      <c r="I552" s="43">
        <f t="shared" si="49"/>
        <v>6.8767969049640856</v>
      </c>
      <c r="J552" s="43">
        <v>13.401754287378216</v>
      </c>
      <c r="K552" s="43">
        <v>2.5411158619581098</v>
      </c>
      <c r="L552" s="45">
        <f t="shared" si="52"/>
        <v>9.4823487294646958E-2</v>
      </c>
    </row>
    <row r="553" spans="1:12" x14ac:dyDescent="0.25">
      <c r="A553" s="48">
        <f t="shared" si="50"/>
        <v>173</v>
      </c>
      <c r="B553" s="46" t="s">
        <v>1373</v>
      </c>
      <c r="C553" s="68">
        <v>536.29999999999995</v>
      </c>
      <c r="D553" s="68"/>
      <c r="E553" s="68">
        <v>85.9</v>
      </c>
      <c r="F553" s="68">
        <f t="shared" si="48"/>
        <v>622.19999999999993</v>
      </c>
      <c r="G553" s="45">
        <f t="shared" si="51"/>
        <v>7.9652475217949683E-3</v>
      </c>
      <c r="H553" s="43">
        <f t="shared" si="53"/>
        <v>34.102809002189069</v>
      </c>
      <c r="I553" s="43">
        <f t="shared" si="49"/>
        <v>7.5026179804815953</v>
      </c>
      <c r="J553" s="43">
        <v>14.621377376129622</v>
      </c>
      <c r="K553" s="43">
        <v>2.490953092246635</v>
      </c>
      <c r="L553" s="45">
        <f t="shared" si="52"/>
        <v>9.4371194874713807E-2</v>
      </c>
    </row>
    <row r="554" spans="1:12" x14ac:dyDescent="0.25">
      <c r="A554" s="48">
        <f t="shared" si="50"/>
        <v>174</v>
      </c>
      <c r="B554" s="46" t="s">
        <v>1374</v>
      </c>
      <c r="C554" s="68">
        <v>523.03</v>
      </c>
      <c r="D554" s="68"/>
      <c r="E554" s="68"/>
      <c r="F554" s="68">
        <f t="shared" si="48"/>
        <v>523.03</v>
      </c>
      <c r="G554" s="45">
        <f t="shared" si="51"/>
        <v>6.6956981859923213E-3</v>
      </c>
      <c r="H554" s="43">
        <f t="shared" si="53"/>
        <v>28.667296998416823</v>
      </c>
      <c r="I554" s="43">
        <f t="shared" si="49"/>
        <v>6.3068053396517012</v>
      </c>
      <c r="J554" s="43">
        <v>12.290933797873798</v>
      </c>
      <c r="K554" s="43">
        <v>2.429317911314111</v>
      </c>
      <c r="L554" s="45">
        <f t="shared" si="52"/>
        <v>9.5012435323511918E-2</v>
      </c>
    </row>
    <row r="555" spans="1:12" x14ac:dyDescent="0.25">
      <c r="A555" s="48">
        <f t="shared" si="50"/>
        <v>175</v>
      </c>
      <c r="B555" s="46" t="s">
        <v>1375</v>
      </c>
      <c r="C555" s="68">
        <v>628.20000000000005</v>
      </c>
      <c r="D555" s="68"/>
      <c r="E555" s="68">
        <v>93.9</v>
      </c>
      <c r="F555" s="68">
        <f t="shared" si="48"/>
        <v>722.1</v>
      </c>
      <c r="G555" s="45">
        <f t="shared" si="51"/>
        <v>9.2441421335392911E-3</v>
      </c>
      <c r="H555" s="43">
        <f t="shared" si="53"/>
        <v>39.578332337641797</v>
      </c>
      <c r="I555" s="43">
        <f t="shared" si="49"/>
        <v>8.7072331142811947</v>
      </c>
      <c r="J555" s="43">
        <v>16.968975575864999</v>
      </c>
      <c r="K555" s="43">
        <v>2.9178011048840884</v>
      </c>
      <c r="L555" s="45">
        <f t="shared" si="52"/>
        <v>9.4408450536867583E-2</v>
      </c>
    </row>
    <row r="556" spans="1:12" x14ac:dyDescent="0.25">
      <c r="A556" s="48">
        <f t="shared" si="50"/>
        <v>176</v>
      </c>
      <c r="B556" s="46" t="s">
        <v>1376</v>
      </c>
      <c r="C556" s="68">
        <v>570.4</v>
      </c>
      <c r="D556" s="68"/>
      <c r="E556" s="68"/>
      <c r="F556" s="68">
        <f t="shared" si="48"/>
        <v>570.4</v>
      </c>
      <c r="G556" s="45">
        <f t="shared" si="51"/>
        <v>7.3021169823719858E-3</v>
      </c>
      <c r="H556" s="43">
        <f t="shared" si="53"/>
        <v>31.263648754176536</v>
      </c>
      <c r="I556" s="43">
        <f t="shared" si="49"/>
        <v>6.8780027259188383</v>
      </c>
      <c r="J556" s="43">
        <v>13.404104235526097</v>
      </c>
      <c r="K556" s="43">
        <v>2.6493373929097164</v>
      </c>
      <c r="L556" s="45">
        <f t="shared" si="52"/>
        <v>9.5012435323511904E-2</v>
      </c>
    </row>
    <row r="557" spans="1:12" x14ac:dyDescent="0.25">
      <c r="A557" s="48">
        <f t="shared" si="50"/>
        <v>177</v>
      </c>
      <c r="B557" s="46" t="s">
        <v>1377</v>
      </c>
      <c r="C557" s="68">
        <v>672.28</v>
      </c>
      <c r="D557" s="68">
        <v>45.9</v>
      </c>
      <c r="E557" s="68"/>
      <c r="F557" s="68">
        <f t="shared" si="48"/>
        <v>718.18</v>
      </c>
      <c r="G557" s="45">
        <f t="shared" si="51"/>
        <v>9.1939592819072803E-3</v>
      </c>
      <c r="H557" s="43">
        <f t="shared" si="53"/>
        <v>39.363476967521926</v>
      </c>
      <c r="I557" s="43">
        <f t="shared" si="49"/>
        <v>8.6599649328548232</v>
      </c>
      <c r="J557" s="43">
        <v>16.876857608467972</v>
      </c>
      <c r="K557" s="43">
        <v>0.85555390563458922</v>
      </c>
      <c r="L557" s="45">
        <f t="shared" si="52"/>
        <v>9.1559015030325722E-2</v>
      </c>
    </row>
    <row r="558" spans="1:12" x14ac:dyDescent="0.25">
      <c r="A558" s="48">
        <f t="shared" si="50"/>
        <v>178</v>
      </c>
      <c r="B558" s="46" t="s">
        <v>1378</v>
      </c>
      <c r="C558" s="68">
        <v>862.5</v>
      </c>
      <c r="D558" s="68"/>
      <c r="E558" s="68"/>
      <c r="F558" s="68">
        <f t="shared" si="48"/>
        <v>862.5</v>
      </c>
      <c r="G558" s="45">
        <f t="shared" si="51"/>
        <v>1.1041507533828609E-2</v>
      </c>
      <c r="H558" s="43">
        <f t="shared" si="53"/>
        <v>47.273662430710495</v>
      </c>
      <c r="I558" s="43">
        <f t="shared" si="49"/>
        <v>10.400205734756309</v>
      </c>
      <c r="J558" s="43">
        <v>20.26830277549309</v>
      </c>
      <c r="K558" s="43">
        <v>3.1225395205212902</v>
      </c>
      <c r="L558" s="45">
        <f t="shared" si="52"/>
        <v>9.3988070100268037E-2</v>
      </c>
    </row>
    <row r="559" spans="1:12" x14ac:dyDescent="0.25">
      <c r="A559" s="48">
        <f t="shared" si="50"/>
        <v>179</v>
      </c>
      <c r="B559" s="46" t="s">
        <v>1379</v>
      </c>
      <c r="C559" s="68">
        <v>693.7</v>
      </c>
      <c r="D559" s="68">
        <v>26.4</v>
      </c>
      <c r="E559" s="68"/>
      <c r="F559" s="68">
        <f t="shared" si="48"/>
        <v>720.1</v>
      </c>
      <c r="G559" s="45">
        <f t="shared" si="51"/>
        <v>9.218538637808674E-3</v>
      </c>
      <c r="H559" s="43">
        <f t="shared" si="53"/>
        <v>39.468712250845947</v>
      </c>
      <c r="I559" s="43">
        <f t="shared" si="49"/>
        <v>8.6831166951861078</v>
      </c>
      <c r="J559" s="43">
        <v>16.921976612907336</v>
      </c>
      <c r="K559" s="43">
        <v>4.0060545255691276</v>
      </c>
      <c r="L559" s="45">
        <f t="shared" si="52"/>
        <v>9.5930926377598286E-2</v>
      </c>
    </row>
    <row r="560" spans="1:12" x14ac:dyDescent="0.25">
      <c r="A560" s="48">
        <f t="shared" si="50"/>
        <v>180</v>
      </c>
      <c r="B560" s="46" t="s">
        <v>1380</v>
      </c>
      <c r="C560" s="68">
        <v>689.6</v>
      </c>
      <c r="D560" s="68"/>
      <c r="E560" s="68"/>
      <c r="F560" s="68">
        <f t="shared" si="48"/>
        <v>689.6</v>
      </c>
      <c r="G560" s="45">
        <f t="shared" si="51"/>
        <v>8.8280853279167643E-3</v>
      </c>
      <c r="H560" s="43">
        <f t="shared" si="53"/>
        <v>37.797005927209227</v>
      </c>
      <c r="I560" s="43">
        <f t="shared" si="49"/>
        <v>8.3153413039860293</v>
      </c>
      <c r="J560" s="43">
        <v>16.20524242780294</v>
      </c>
      <c r="K560" s="43">
        <v>3.2220290137823815</v>
      </c>
      <c r="L560" s="45">
        <f t="shared" si="52"/>
        <v>9.50400502795542E-2</v>
      </c>
    </row>
    <row r="561" spans="1:12" x14ac:dyDescent="0.25">
      <c r="A561" s="48">
        <f t="shared" si="50"/>
        <v>181</v>
      </c>
      <c r="B561" s="46" t="s">
        <v>1381</v>
      </c>
      <c r="C561" s="68">
        <v>599</v>
      </c>
      <c r="D561" s="68"/>
      <c r="E561" s="68">
        <v>61.7</v>
      </c>
      <c r="F561" s="68">
        <f t="shared" si="48"/>
        <v>660.7</v>
      </c>
      <c r="G561" s="45">
        <f t="shared" si="51"/>
        <v>8.4581148146093479E-3</v>
      </c>
      <c r="H561" s="43">
        <f t="shared" si="53"/>
        <v>36.212995673009189</v>
      </c>
      <c r="I561" s="43">
        <f t="shared" si="49"/>
        <v>7.9668590480620214</v>
      </c>
      <c r="J561" s="43">
        <v>15.526107413064679</v>
      </c>
      <c r="K561" s="43">
        <v>3.2029857400956177</v>
      </c>
      <c r="L561" s="45">
        <f t="shared" si="52"/>
        <v>9.5215601444273504E-2</v>
      </c>
    </row>
    <row r="562" spans="1:12" x14ac:dyDescent="0.25">
      <c r="A562" s="48">
        <f t="shared" si="50"/>
        <v>182</v>
      </c>
      <c r="B562" s="46" t="s">
        <v>1382</v>
      </c>
      <c r="C562" s="68">
        <v>502.6</v>
      </c>
      <c r="D562" s="68"/>
      <c r="E562" s="68">
        <v>53.9</v>
      </c>
      <c r="F562" s="68">
        <f t="shared" si="48"/>
        <v>556.5</v>
      </c>
      <c r="G562" s="45">
        <f t="shared" si="51"/>
        <v>7.1241726870441982E-3</v>
      </c>
      <c r="H562" s="43">
        <f t="shared" si="53"/>
        <v>30.501789150945381</v>
      </c>
      <c r="I562" s="43">
        <f t="shared" si="49"/>
        <v>6.7103936132079838</v>
      </c>
      <c r="J562" s="43">
        <v>13.077461442970325</v>
      </c>
      <c r="K562" s="43">
        <v>2.7821758386271385</v>
      </c>
      <c r="L562" s="45">
        <f t="shared" si="52"/>
        <v>9.5367151924080559E-2</v>
      </c>
    </row>
    <row r="563" spans="1:12" x14ac:dyDescent="0.25">
      <c r="A563" s="48">
        <f t="shared" si="50"/>
        <v>183</v>
      </c>
      <c r="B563" s="46" t="s">
        <v>1383</v>
      </c>
      <c r="C563" s="68">
        <v>4995.63</v>
      </c>
      <c r="D563" s="68">
        <v>255.4</v>
      </c>
      <c r="E563" s="68">
        <v>189.6</v>
      </c>
      <c r="F563" s="68">
        <f t="shared" si="48"/>
        <v>5440.63</v>
      </c>
      <c r="G563" s="45">
        <f t="shared" si="51"/>
        <v>6.9649573488433564E-2</v>
      </c>
      <c r="H563" s="43">
        <f t="shared" si="53"/>
        <v>298.20116641205385</v>
      </c>
      <c r="I563" s="43">
        <f t="shared" si="49"/>
        <v>65.604256610651845</v>
      </c>
      <c r="J563" s="43">
        <v>127.85198391818084</v>
      </c>
      <c r="K563" s="43">
        <v>2.3344266719432385</v>
      </c>
      <c r="L563" s="45">
        <f t="shared" si="52"/>
        <v>9.0796807283867811E-2</v>
      </c>
    </row>
    <row r="564" spans="1:12" x14ac:dyDescent="0.25">
      <c r="A564" s="48">
        <f t="shared" si="50"/>
        <v>184</v>
      </c>
      <c r="B564" s="46" t="s">
        <v>1384</v>
      </c>
      <c r="C564" s="68">
        <v>574.70000000000005</v>
      </c>
      <c r="D564" s="68">
        <v>14</v>
      </c>
      <c r="E564" s="68"/>
      <c r="F564" s="68">
        <f t="shared" ref="F564:F575" si="54">C564+D564+E564</f>
        <v>588.70000000000005</v>
      </c>
      <c r="G564" s="45">
        <f t="shared" si="51"/>
        <v>7.536388968307133E-3</v>
      </c>
      <c r="H564" s="43">
        <f t="shared" si="53"/>
        <v>32.266672548358571</v>
      </c>
      <c r="I564" s="43">
        <f t="shared" si="49"/>
        <v>7.0986679606388856</v>
      </c>
      <c r="J564" s="43">
        <v>13.834144746588734</v>
      </c>
      <c r="K564" s="43">
        <v>23.203207153123362</v>
      </c>
      <c r="L564" s="45">
        <f t="shared" si="52"/>
        <v>0.1297820492758783</v>
      </c>
    </row>
    <row r="565" spans="1:12" x14ac:dyDescent="0.25">
      <c r="A565" s="48">
        <f t="shared" si="50"/>
        <v>185</v>
      </c>
      <c r="B565" s="46" t="s">
        <v>1385</v>
      </c>
      <c r="C565" s="68">
        <v>666.7</v>
      </c>
      <c r="D565" s="68"/>
      <c r="E565" s="68">
        <v>37.9</v>
      </c>
      <c r="F565" s="68">
        <f t="shared" si="54"/>
        <v>704.6</v>
      </c>
      <c r="G565" s="45">
        <f t="shared" si="51"/>
        <v>9.0201115458963914E-3</v>
      </c>
      <c r="H565" s="43">
        <f t="shared" si="53"/>
        <v>38.619156578178107</v>
      </c>
      <c r="I565" s="43">
        <f t="shared" ref="I565:I630" si="55">H565*0.22</f>
        <v>8.4962144471991827</v>
      </c>
      <c r="J565" s="43">
        <v>16.557734649985431</v>
      </c>
      <c r="K565" s="43">
        <v>2.6693096067763218</v>
      </c>
      <c r="L565" s="45">
        <f t="shared" si="52"/>
        <v>9.4156138634883688E-2</v>
      </c>
    </row>
    <row r="566" spans="1:12" x14ac:dyDescent="0.25">
      <c r="A566" s="48">
        <f t="shared" si="50"/>
        <v>186</v>
      </c>
      <c r="B566" s="46" t="s">
        <v>1386</v>
      </c>
      <c r="C566" s="68">
        <v>663.6</v>
      </c>
      <c r="D566" s="68"/>
      <c r="E566" s="68"/>
      <c r="F566" s="68">
        <f t="shared" si="54"/>
        <v>663.6</v>
      </c>
      <c r="G566" s="45">
        <f t="shared" si="51"/>
        <v>8.4952398834187426E-3</v>
      </c>
      <c r="H566" s="43">
        <f t="shared" si="53"/>
        <v>36.371944798863176</v>
      </c>
      <c r="I566" s="43">
        <f t="shared" si="55"/>
        <v>8.0018278557498981</v>
      </c>
      <c r="J566" s="43">
        <v>15.594255909353294</v>
      </c>
      <c r="K566" s="43">
        <v>3.0966220895036951</v>
      </c>
      <c r="L566" s="45">
        <f t="shared" si="52"/>
        <v>9.5034132991968154E-2</v>
      </c>
    </row>
    <row r="567" spans="1:12" x14ac:dyDescent="0.25">
      <c r="A567" s="48">
        <f t="shared" si="50"/>
        <v>187</v>
      </c>
      <c r="B567" s="46" t="s">
        <v>1387</v>
      </c>
      <c r="C567" s="68">
        <v>693.2</v>
      </c>
      <c r="D567" s="68"/>
      <c r="E567" s="68"/>
      <c r="F567" s="68">
        <f t="shared" si="54"/>
        <v>693.2</v>
      </c>
      <c r="G567" s="45">
        <f t="shared" si="51"/>
        <v>8.8741716202318747E-3</v>
      </c>
      <c r="H567" s="43">
        <f t="shared" si="53"/>
        <v>37.994322083441759</v>
      </c>
      <c r="I567" s="43">
        <f t="shared" si="55"/>
        <v>8.3587508583571868</v>
      </c>
      <c r="J567" s="43">
        <v>16.289840561126738</v>
      </c>
      <c r="K567" s="43">
        <v>3.0822235167161427</v>
      </c>
      <c r="L567" s="45">
        <f t="shared" si="52"/>
        <v>9.4814104182980113E-2</v>
      </c>
    </row>
    <row r="568" spans="1:12" x14ac:dyDescent="0.25">
      <c r="A568" s="48">
        <f t="shared" si="50"/>
        <v>188</v>
      </c>
      <c r="B568" s="46" t="s">
        <v>1388</v>
      </c>
      <c r="C568" s="68">
        <v>777.3</v>
      </c>
      <c r="D568" s="68"/>
      <c r="E568" s="68">
        <v>88.3</v>
      </c>
      <c r="F568" s="68">
        <f t="shared" si="54"/>
        <v>865.59999999999991</v>
      </c>
      <c r="G568" s="45">
        <f t="shared" si="51"/>
        <v>1.1081192952211064E-2</v>
      </c>
      <c r="H568" s="43">
        <f t="shared" si="53"/>
        <v>47.443573565244058</v>
      </c>
      <c r="I568" s="43">
        <f t="shared" si="55"/>
        <v>10.437586184353693</v>
      </c>
      <c r="J568" s="43">
        <v>20.341151168077467</v>
      </c>
      <c r="K568" s="43">
        <v>3.2197066633327762</v>
      </c>
      <c r="L568" s="45">
        <f t="shared" si="52"/>
        <v>9.4087358573253232E-2</v>
      </c>
    </row>
    <row r="569" spans="1:12" x14ac:dyDescent="0.25">
      <c r="A569" s="48">
        <f t="shared" si="50"/>
        <v>189</v>
      </c>
      <c r="B569" s="46" t="s">
        <v>1389</v>
      </c>
      <c r="C569" s="68">
        <v>635.6</v>
      </c>
      <c r="D569" s="68"/>
      <c r="E569" s="68"/>
      <c r="F569" s="68">
        <f t="shared" si="54"/>
        <v>635.6</v>
      </c>
      <c r="G569" s="45">
        <f t="shared" si="51"/>
        <v>8.1367909431901038E-3</v>
      </c>
      <c r="H569" s="43">
        <f t="shared" si="53"/>
        <v>34.837263583721267</v>
      </c>
      <c r="I569" s="43">
        <f t="shared" si="55"/>
        <v>7.6641979884186791</v>
      </c>
      <c r="J569" s="43">
        <v>14.936270427945983</v>
      </c>
      <c r="K569" s="43">
        <v>3.6103260089563851</v>
      </c>
      <c r="L569" s="45">
        <f t="shared" si="52"/>
        <v>9.6047920089745609E-2</v>
      </c>
    </row>
    <row r="570" spans="1:12" x14ac:dyDescent="0.25">
      <c r="A570" s="48">
        <f t="shared" si="50"/>
        <v>190</v>
      </c>
      <c r="B570" s="46" t="s">
        <v>1390</v>
      </c>
      <c r="C570" s="68">
        <v>504.2</v>
      </c>
      <c r="D570" s="68"/>
      <c r="E570" s="68"/>
      <c r="F570" s="68">
        <f t="shared" si="54"/>
        <v>504.2</v>
      </c>
      <c r="G570" s="45">
        <f t="shared" si="51"/>
        <v>6.4546412736885619E-3</v>
      </c>
      <c r="H570" s="43">
        <f t="shared" si="53"/>
        <v>27.635223881233891</v>
      </c>
      <c r="I570" s="43">
        <f t="shared" si="55"/>
        <v>6.0797492538714559</v>
      </c>
      <c r="J570" s="43">
        <v>11.848438561627381</v>
      </c>
      <c r="K570" s="43">
        <v>2.9521718915382467</v>
      </c>
      <c r="L570" s="45">
        <f t="shared" si="52"/>
        <v>9.6222894859720312E-2</v>
      </c>
    </row>
    <row r="571" spans="1:12" x14ac:dyDescent="0.25">
      <c r="A571" s="48">
        <f t="shared" si="50"/>
        <v>191</v>
      </c>
      <c r="B571" s="46" t="s">
        <v>1391</v>
      </c>
      <c r="C571" s="68">
        <v>166</v>
      </c>
      <c r="D571" s="68"/>
      <c r="E571" s="68"/>
      <c r="F571" s="68">
        <f t="shared" si="54"/>
        <v>166</v>
      </c>
      <c r="G571" s="45">
        <f t="shared" si="51"/>
        <v>2.1250901456412162E-3</v>
      </c>
      <c r="H571" s="43">
        <f t="shared" si="53"/>
        <v>9.0984672040555843</v>
      </c>
      <c r="I571" s="43">
        <f t="shared" si="55"/>
        <v>2.0016627848922286</v>
      </c>
      <c r="J571" s="43">
        <v>3.900913925486206</v>
      </c>
      <c r="K571" s="43">
        <v>2.3418581933819755</v>
      </c>
      <c r="L571" s="45">
        <f t="shared" si="52"/>
        <v>0.10447531390250599</v>
      </c>
    </row>
    <row r="572" spans="1:12" x14ac:dyDescent="0.25">
      <c r="A572" s="48">
        <f t="shared" si="50"/>
        <v>192</v>
      </c>
      <c r="B572" s="46" t="s">
        <v>1392</v>
      </c>
      <c r="C572" s="68">
        <v>588.9</v>
      </c>
      <c r="D572" s="68"/>
      <c r="E572" s="68"/>
      <c r="F572" s="68">
        <f t="shared" si="54"/>
        <v>588.9</v>
      </c>
      <c r="G572" s="45">
        <f t="shared" si="51"/>
        <v>7.538949317880194E-3</v>
      </c>
      <c r="H572" s="43">
        <f t="shared" si="53"/>
        <v>32.277634557038155</v>
      </c>
      <c r="I572" s="43">
        <f t="shared" si="55"/>
        <v>7.1010796025483938</v>
      </c>
      <c r="J572" s="43">
        <v>13.838844642884499</v>
      </c>
      <c r="K572" s="43">
        <v>0.77102034926895668</v>
      </c>
      <c r="L572" s="45">
        <f t="shared" si="52"/>
        <v>9.1676989559755492E-2</v>
      </c>
    </row>
    <row r="573" spans="1:12" x14ac:dyDescent="0.25">
      <c r="A573" s="48">
        <f t="shared" ref="A573:A638" si="56">1+A572</f>
        <v>193</v>
      </c>
      <c r="B573" s="46" t="s">
        <v>1393</v>
      </c>
      <c r="C573" s="68">
        <v>659.3</v>
      </c>
      <c r="D573" s="68"/>
      <c r="E573" s="68"/>
      <c r="F573" s="68">
        <f t="shared" si="54"/>
        <v>659.3</v>
      </c>
      <c r="G573" s="45">
        <f t="shared" ref="G573:G636" si="57">3/$F$707*F573</f>
        <v>8.4401923675979148E-3</v>
      </c>
      <c r="H573" s="43">
        <f t="shared" si="53"/>
        <v>36.136261612252092</v>
      </c>
      <c r="I573" s="43">
        <f t="shared" si="55"/>
        <v>7.9499775546954599</v>
      </c>
      <c r="J573" s="43">
        <v>15.49320813899431</v>
      </c>
      <c r="K573" s="43">
        <v>2.7352643595451114</v>
      </c>
      <c r="L573" s="45">
        <f t="shared" ref="L573:L636" si="58">(H573+I573+J573+K573)/F573</f>
        <v>9.4516474541918666E-2</v>
      </c>
    </row>
    <row r="574" spans="1:12" x14ac:dyDescent="0.25">
      <c r="A574" s="48">
        <f t="shared" si="56"/>
        <v>194</v>
      </c>
      <c r="B574" s="46" t="s">
        <v>1394</v>
      </c>
      <c r="C574" s="68">
        <v>199.6</v>
      </c>
      <c r="D574" s="68"/>
      <c r="E574" s="68"/>
      <c r="F574" s="68">
        <f t="shared" si="54"/>
        <v>199.6</v>
      </c>
      <c r="G574" s="45">
        <f t="shared" si="57"/>
        <v>2.5552288739155828E-3</v>
      </c>
      <c r="H574" s="43">
        <f t="shared" ref="H574:H637" si="59">G574*4281.45</f>
        <v>10.940084662225871</v>
      </c>
      <c r="I574" s="43">
        <f t="shared" si="55"/>
        <v>2.4068186256896915</v>
      </c>
      <c r="J574" s="43">
        <v>4.6904965031749803</v>
      </c>
      <c r="K574" s="43">
        <v>3.0622513028495368</v>
      </c>
      <c r="L574" s="45">
        <f t="shared" si="58"/>
        <v>0.10570967481933907</v>
      </c>
    </row>
    <row r="575" spans="1:12" x14ac:dyDescent="0.25">
      <c r="A575" s="48">
        <f t="shared" si="56"/>
        <v>195</v>
      </c>
      <c r="B575" s="46" t="s">
        <v>1395</v>
      </c>
      <c r="C575" s="68">
        <v>826.4</v>
      </c>
      <c r="D575" s="68"/>
      <c r="E575" s="68"/>
      <c r="F575" s="68">
        <f t="shared" si="54"/>
        <v>826.4</v>
      </c>
      <c r="G575" s="45">
        <f t="shared" si="57"/>
        <v>1.057936443589097E-2</v>
      </c>
      <c r="H575" s="43">
        <f t="shared" si="59"/>
        <v>45.295019864045393</v>
      </c>
      <c r="I575" s="43">
        <f t="shared" si="55"/>
        <v>9.964904370089986</v>
      </c>
      <c r="J575" s="43">
        <v>19.419971494107234</v>
      </c>
      <c r="K575" s="43">
        <v>0.92708229948243215</v>
      </c>
      <c r="L575" s="45">
        <f t="shared" si="58"/>
        <v>9.1489566829289756E-2</v>
      </c>
    </row>
    <row r="576" spans="1:12" x14ac:dyDescent="0.25">
      <c r="A576" s="48">
        <f t="shared" si="56"/>
        <v>196</v>
      </c>
      <c r="B576" s="46" t="s">
        <v>1396</v>
      </c>
      <c r="C576" s="68">
        <v>582.70000000000005</v>
      </c>
      <c r="D576" s="68"/>
      <c r="E576" s="68">
        <v>61.9</v>
      </c>
      <c r="F576" s="68">
        <f t="shared" ref="F576:F629" si="60">C576+D576+E576</f>
        <v>644.6</v>
      </c>
      <c r="G576" s="45">
        <f t="shared" si="57"/>
        <v>8.2520066739778797E-3</v>
      </c>
      <c r="H576" s="43">
        <f t="shared" si="59"/>
        <v>35.330553974302589</v>
      </c>
      <c r="I576" s="43">
        <f t="shared" si="55"/>
        <v>7.77272187434657</v>
      </c>
      <c r="J576" s="43">
        <v>15.147765761255474</v>
      </c>
      <c r="K576" s="43">
        <v>3.8383808231076251</v>
      </c>
      <c r="L576" s="45">
        <f t="shared" si="58"/>
        <v>9.6322405263748453E-2</v>
      </c>
    </row>
    <row r="577" spans="1:12" x14ac:dyDescent="0.25">
      <c r="A577" s="48">
        <f t="shared" si="56"/>
        <v>197</v>
      </c>
      <c r="B577" s="46" t="s">
        <v>1397</v>
      </c>
      <c r="C577" s="68">
        <v>358.4</v>
      </c>
      <c r="D577" s="68"/>
      <c r="E577" s="68">
        <v>54.6</v>
      </c>
      <c r="F577" s="68">
        <f t="shared" si="60"/>
        <v>413</v>
      </c>
      <c r="G577" s="45">
        <f t="shared" si="57"/>
        <v>5.287121868372424E-3</v>
      </c>
      <c r="H577" s="43">
        <f t="shared" si="59"/>
        <v>22.636547923343112</v>
      </c>
      <c r="I577" s="43">
        <f t="shared" si="55"/>
        <v>4.9800405431354848</v>
      </c>
      <c r="J577" s="43">
        <v>9.7052858507578499</v>
      </c>
      <c r="K577" s="43">
        <v>1.6646608022770726</v>
      </c>
      <c r="L577" s="45">
        <f t="shared" si="58"/>
        <v>9.439839011988746E-2</v>
      </c>
    </row>
    <row r="578" spans="1:12" x14ac:dyDescent="0.25">
      <c r="A578" s="48">
        <f t="shared" si="56"/>
        <v>198</v>
      </c>
      <c r="B578" s="46" t="s">
        <v>1398</v>
      </c>
      <c r="C578" s="68">
        <v>708.8</v>
      </c>
      <c r="D578" s="68"/>
      <c r="E578" s="68">
        <v>106.4</v>
      </c>
      <c r="F578" s="68">
        <f t="shared" si="60"/>
        <v>815.19999999999993</v>
      </c>
      <c r="G578" s="45">
        <f t="shared" si="57"/>
        <v>1.0435984859799513E-2</v>
      </c>
      <c r="H578" s="43">
        <f t="shared" si="59"/>
        <v>44.681147377988623</v>
      </c>
      <c r="I578" s="43">
        <f t="shared" si="55"/>
        <v>9.8298524231574973</v>
      </c>
      <c r="J578" s="43">
        <v>19.156777301544309</v>
      </c>
      <c r="K578" s="43">
        <v>3.2921639973604608</v>
      </c>
      <c r="L578" s="45">
        <f t="shared" si="58"/>
        <v>9.4406208415175288E-2</v>
      </c>
    </row>
    <row r="579" spans="1:12" x14ac:dyDescent="0.25">
      <c r="A579" s="48">
        <f t="shared" si="56"/>
        <v>199</v>
      </c>
      <c r="B579" s="46" t="s">
        <v>1399</v>
      </c>
      <c r="C579" s="68">
        <v>520.55999999999995</v>
      </c>
      <c r="D579" s="68">
        <v>21.1</v>
      </c>
      <c r="E579" s="68">
        <v>104.6</v>
      </c>
      <c r="F579" s="68">
        <f t="shared" si="60"/>
        <v>646.26</v>
      </c>
      <c r="G579" s="45">
        <f t="shared" si="57"/>
        <v>8.2732575754342914E-3</v>
      </c>
      <c r="H579" s="43">
        <f t="shared" si="59"/>
        <v>35.421538646343144</v>
      </c>
      <c r="I579" s="43">
        <f t="shared" si="55"/>
        <v>7.7927385021954914</v>
      </c>
      <c r="J579" s="43">
        <v>15.186774900510336</v>
      </c>
      <c r="K579" s="43">
        <v>2.4178455000930605</v>
      </c>
      <c r="L579" s="45">
        <f t="shared" si="58"/>
        <v>9.410902353409159E-2</v>
      </c>
    </row>
    <row r="580" spans="1:12" x14ac:dyDescent="0.25">
      <c r="A580" s="48">
        <f t="shared" si="56"/>
        <v>200</v>
      </c>
      <c r="B580" s="46" t="s">
        <v>1400</v>
      </c>
      <c r="C580" s="68">
        <v>468.6</v>
      </c>
      <c r="D580" s="68">
        <v>34.5</v>
      </c>
      <c r="E580" s="68">
        <v>198</v>
      </c>
      <c r="F580" s="68">
        <f t="shared" si="60"/>
        <v>701.1</v>
      </c>
      <c r="G580" s="45">
        <f t="shared" si="57"/>
        <v>8.9753054283678111E-3</v>
      </c>
      <c r="H580" s="43">
        <f t="shared" si="59"/>
        <v>38.42732142628536</v>
      </c>
      <c r="I580" s="43">
        <f t="shared" si="55"/>
        <v>8.4540107137827789</v>
      </c>
      <c r="J580" s="43">
        <v>16.475486464809514</v>
      </c>
      <c r="K580" s="43">
        <v>2.1765068413700792</v>
      </c>
      <c r="L580" s="45">
        <f t="shared" si="58"/>
        <v>9.3472151542216123E-2</v>
      </c>
    </row>
    <row r="581" spans="1:12" x14ac:dyDescent="0.25">
      <c r="A581" s="48">
        <f t="shared" si="56"/>
        <v>201</v>
      </c>
      <c r="B581" s="46" t="s">
        <v>1401</v>
      </c>
      <c r="C581" s="68">
        <v>644.66</v>
      </c>
      <c r="D581" s="68"/>
      <c r="E581" s="68">
        <v>56.9</v>
      </c>
      <c r="F581" s="68">
        <f t="shared" si="60"/>
        <v>701.56</v>
      </c>
      <c r="G581" s="45">
        <f t="shared" si="57"/>
        <v>8.9811942323858533E-3</v>
      </c>
      <c r="H581" s="43">
        <f t="shared" si="59"/>
        <v>38.45253404624841</v>
      </c>
      <c r="I581" s="43">
        <f t="shared" si="55"/>
        <v>8.4595574901746495</v>
      </c>
      <c r="J581" s="43">
        <v>16.486296226289774</v>
      </c>
      <c r="K581" s="43">
        <v>2.9942528816850937</v>
      </c>
      <c r="L581" s="45">
        <f t="shared" si="58"/>
        <v>9.4635727014650117E-2</v>
      </c>
    </row>
    <row r="582" spans="1:12" x14ac:dyDescent="0.25">
      <c r="A582" s="48">
        <f t="shared" si="56"/>
        <v>202</v>
      </c>
      <c r="B582" s="46" t="s">
        <v>1402</v>
      </c>
      <c r="C582" s="68">
        <v>665.3</v>
      </c>
      <c r="D582" s="68"/>
      <c r="E582" s="68"/>
      <c r="F582" s="68">
        <f t="shared" si="60"/>
        <v>665.3</v>
      </c>
      <c r="G582" s="45">
        <f t="shared" si="57"/>
        <v>8.517002854789766E-3</v>
      </c>
      <c r="H582" s="43">
        <f t="shared" si="59"/>
        <v>36.465121872639642</v>
      </c>
      <c r="I582" s="43">
        <f t="shared" si="55"/>
        <v>8.0223268119807205</v>
      </c>
      <c r="J582" s="43">
        <v>15.634205027867306</v>
      </c>
      <c r="K582" s="43">
        <v>3.0901195082448001</v>
      </c>
      <c r="L582" s="45">
        <f t="shared" si="58"/>
        <v>9.5012435323511904E-2</v>
      </c>
    </row>
    <row r="583" spans="1:12" x14ac:dyDescent="0.25">
      <c r="A583" s="48">
        <f t="shared" si="56"/>
        <v>203</v>
      </c>
      <c r="B583" s="46" t="s">
        <v>1403</v>
      </c>
      <c r="C583" s="68">
        <v>485.4</v>
      </c>
      <c r="D583" s="68"/>
      <c r="E583" s="68">
        <v>128.4</v>
      </c>
      <c r="F583" s="68">
        <f t="shared" si="60"/>
        <v>613.79999999999995</v>
      </c>
      <c r="G583" s="45">
        <f t="shared" si="57"/>
        <v>7.8577128397263763E-3</v>
      </c>
      <c r="H583" s="43">
        <f t="shared" si="59"/>
        <v>33.642404637646493</v>
      </c>
      <c r="I583" s="43">
        <f t="shared" si="55"/>
        <v>7.4013290202822288</v>
      </c>
      <c r="J583" s="43">
        <v>14.423981731707428</v>
      </c>
      <c r="K583" s="43">
        <v>2.2545378164768164</v>
      </c>
      <c r="L583" s="45">
        <f t="shared" si="58"/>
        <v>9.404081656258223E-2</v>
      </c>
    </row>
    <row r="584" spans="1:12" x14ac:dyDescent="0.25">
      <c r="A584" s="48">
        <f t="shared" si="56"/>
        <v>204</v>
      </c>
      <c r="B584" s="46" t="s">
        <v>1404</v>
      </c>
      <c r="C584" s="68">
        <v>704</v>
      </c>
      <c r="D584" s="68">
        <v>41.3</v>
      </c>
      <c r="E584" s="68">
        <v>161</v>
      </c>
      <c r="F584" s="68">
        <f t="shared" si="60"/>
        <v>906.3</v>
      </c>
      <c r="G584" s="45">
        <f t="shared" si="57"/>
        <v>1.1602224090329122E-2</v>
      </c>
      <c r="H584" s="43">
        <f t="shared" si="59"/>
        <v>49.67434233153962</v>
      </c>
      <c r="I584" s="43">
        <f t="shared" si="55"/>
        <v>10.928355312938717</v>
      </c>
      <c r="J584" s="43">
        <v>21.297580064265954</v>
      </c>
      <c r="K584" s="43">
        <v>3.2698694330442502</v>
      </c>
      <c r="L584" s="45">
        <f t="shared" si="58"/>
        <v>9.3975667154130582E-2</v>
      </c>
    </row>
    <row r="585" spans="1:12" x14ac:dyDescent="0.25">
      <c r="A585" s="48">
        <f t="shared" si="56"/>
        <v>205</v>
      </c>
      <c r="B585" s="46" t="s">
        <v>1405</v>
      </c>
      <c r="C585" s="68">
        <v>745.99</v>
      </c>
      <c r="D585" s="68">
        <v>91.8</v>
      </c>
      <c r="E585" s="68">
        <v>153.19999999999999</v>
      </c>
      <c r="F585" s="68">
        <f t="shared" si="60"/>
        <v>990.99</v>
      </c>
      <c r="G585" s="45">
        <f t="shared" si="57"/>
        <v>1.2686404117042102E-2</v>
      </c>
      <c r="H585" s="43">
        <f t="shared" si="59"/>
        <v>54.316204906909903</v>
      </c>
      <c r="I585" s="43">
        <f t="shared" si="55"/>
        <v>11.949565079520179</v>
      </c>
      <c r="J585" s="43">
        <v>23.287751150708289</v>
      </c>
      <c r="K585" s="43">
        <v>3.4649004238021024</v>
      </c>
      <c r="L585" s="45">
        <f t="shared" si="58"/>
        <v>9.3864137439268289E-2</v>
      </c>
    </row>
    <row r="586" spans="1:12" x14ac:dyDescent="0.25">
      <c r="A586" s="48">
        <f t="shared" si="56"/>
        <v>206</v>
      </c>
      <c r="B586" s="46" t="s">
        <v>1406</v>
      </c>
      <c r="C586" s="68">
        <v>675.4</v>
      </c>
      <c r="D586" s="68"/>
      <c r="E586" s="68">
        <v>182.9</v>
      </c>
      <c r="F586" s="68">
        <f t="shared" si="60"/>
        <v>858.3</v>
      </c>
      <c r="G586" s="45">
        <f t="shared" si="57"/>
        <v>1.0987740192794313E-2</v>
      </c>
      <c r="H586" s="43">
        <f t="shared" si="59"/>
        <v>47.04346024843921</v>
      </c>
      <c r="I586" s="43">
        <f t="shared" si="55"/>
        <v>10.349561254656626</v>
      </c>
      <c r="J586" s="43">
        <v>20.16960495328199</v>
      </c>
      <c r="K586" s="43">
        <v>3.1370309873268276</v>
      </c>
      <c r="L586" s="45">
        <f t="shared" si="58"/>
        <v>9.4022669746830545E-2</v>
      </c>
    </row>
    <row r="587" spans="1:12" x14ac:dyDescent="0.25">
      <c r="A587" s="48">
        <f t="shared" si="56"/>
        <v>207</v>
      </c>
      <c r="B587" s="46" t="s">
        <v>1407</v>
      </c>
      <c r="C587" s="68">
        <v>1034.8</v>
      </c>
      <c r="D587" s="68"/>
      <c r="E587" s="68">
        <v>19.3</v>
      </c>
      <c r="F587" s="68">
        <f t="shared" si="60"/>
        <v>1054.0999999999999</v>
      </c>
      <c r="G587" s="45">
        <f t="shared" si="57"/>
        <v>1.3494322424821723E-2</v>
      </c>
      <c r="H587" s="43">
        <f t="shared" si="59"/>
        <v>57.775266745752958</v>
      </c>
      <c r="I587" s="43">
        <f t="shared" si="55"/>
        <v>12.710558684065651</v>
      </c>
      <c r="J587" s="43">
        <v>24.770803426837411</v>
      </c>
      <c r="K587" s="43">
        <v>4.8063364905031101</v>
      </c>
      <c r="L587" s="45">
        <f t="shared" si="58"/>
        <v>9.4927393366055546E-2</v>
      </c>
    </row>
    <row r="588" spans="1:12" x14ac:dyDescent="0.25">
      <c r="A588" s="48">
        <f t="shared" si="56"/>
        <v>208</v>
      </c>
      <c r="B588" s="179" t="s">
        <v>1408</v>
      </c>
      <c r="C588" s="68">
        <v>910.15</v>
      </c>
      <c r="D588" s="68"/>
      <c r="E588" s="68">
        <v>91.5</v>
      </c>
      <c r="F588" s="180">
        <f>C588+D588+E588</f>
        <v>1001.65</v>
      </c>
      <c r="G588" s="45">
        <f t="shared" si="57"/>
        <v>1.2822870749286291E-2</v>
      </c>
      <c r="H588" s="43">
        <f t="shared" si="59"/>
        <v>54.900479969531787</v>
      </c>
      <c r="I588" s="43">
        <f t="shared" ref="I588:I589" si="61">H588*0.22</f>
        <v>12.078105593296993</v>
      </c>
      <c r="J588" s="43">
        <v>23.53825562327264</v>
      </c>
      <c r="K588" s="43">
        <v>4.2273745234165112</v>
      </c>
      <c r="L588" s="45">
        <f t="shared" si="58"/>
        <v>9.4588145269822746E-2</v>
      </c>
    </row>
    <row r="589" spans="1:12" x14ac:dyDescent="0.25">
      <c r="A589" s="48">
        <f t="shared" si="56"/>
        <v>209</v>
      </c>
      <c r="B589" s="179" t="s">
        <v>1409</v>
      </c>
      <c r="C589" s="68">
        <v>712</v>
      </c>
      <c r="D589" s="68"/>
      <c r="E589" s="68"/>
      <c r="F589" s="180">
        <f t="shared" si="60"/>
        <v>712</v>
      </c>
      <c r="G589" s="45">
        <f t="shared" si="57"/>
        <v>9.114844480099674E-3</v>
      </c>
      <c r="H589" s="43">
        <f t="shared" si="59"/>
        <v>39.024750899322747</v>
      </c>
      <c r="I589" s="43">
        <f t="shared" si="61"/>
        <v>8.5854451978510049</v>
      </c>
      <c r="J589" s="43">
        <v>16.731630812928788</v>
      </c>
      <c r="K589" s="43">
        <v>3.3070270402379345</v>
      </c>
      <c r="L589" s="45">
        <f t="shared" si="58"/>
        <v>9.5012435323511918E-2</v>
      </c>
    </row>
    <row r="590" spans="1:12" x14ac:dyDescent="0.25">
      <c r="A590" s="48">
        <f t="shared" si="56"/>
        <v>210</v>
      </c>
      <c r="B590" s="46" t="s">
        <v>1410</v>
      </c>
      <c r="C590" s="68">
        <v>305.89999999999998</v>
      </c>
      <c r="D590" s="68"/>
      <c r="E590" s="68">
        <v>31.5</v>
      </c>
      <c r="F590" s="68">
        <f t="shared" si="60"/>
        <v>337.4</v>
      </c>
      <c r="G590" s="45">
        <f t="shared" si="57"/>
        <v>4.3193097297550987E-3</v>
      </c>
      <c r="H590" s="43">
        <f t="shared" si="59"/>
        <v>18.492908642459966</v>
      </c>
      <c r="I590" s="43">
        <f t="shared" si="55"/>
        <v>4.0684399013411925</v>
      </c>
      <c r="J590" s="43">
        <v>7.928725050958108</v>
      </c>
      <c r="K590" s="43">
        <v>1.420814005068517</v>
      </c>
      <c r="L590" s="45">
        <f t="shared" si="58"/>
        <v>9.4578801422133332E-2</v>
      </c>
    </row>
    <row r="591" spans="1:12" x14ac:dyDescent="0.25">
      <c r="A591" s="48">
        <f t="shared" si="56"/>
        <v>211</v>
      </c>
      <c r="B591" s="46" t="s">
        <v>1411</v>
      </c>
      <c r="C591" s="68">
        <v>687.07</v>
      </c>
      <c r="D591" s="68"/>
      <c r="E591" s="68">
        <v>16.899999999999999</v>
      </c>
      <c r="F591" s="68">
        <f t="shared" si="60"/>
        <v>703.97</v>
      </c>
      <c r="G591" s="45">
        <f t="shared" si="57"/>
        <v>9.0120464447412483E-3</v>
      </c>
      <c r="H591" s="43">
        <f t="shared" si="59"/>
        <v>38.584626250837417</v>
      </c>
      <c r="I591" s="43">
        <f t="shared" si="55"/>
        <v>8.4886177751842311</v>
      </c>
      <c r="J591" s="43">
        <v>16.542929976653767</v>
      </c>
      <c r="K591" s="43">
        <v>3.191234646820615</v>
      </c>
      <c r="L591" s="45">
        <f t="shared" si="58"/>
        <v>9.4900931359995486E-2</v>
      </c>
    </row>
    <row r="592" spans="1:12" x14ac:dyDescent="0.25">
      <c r="A592" s="48">
        <f t="shared" si="56"/>
        <v>212</v>
      </c>
      <c r="B592" s="46" t="s">
        <v>1412</v>
      </c>
      <c r="C592" s="68">
        <v>884.9</v>
      </c>
      <c r="D592" s="68">
        <v>28.7</v>
      </c>
      <c r="E592" s="68"/>
      <c r="F592" s="68">
        <f t="shared" si="60"/>
        <v>913.6</v>
      </c>
      <c r="G592" s="45">
        <f t="shared" si="57"/>
        <v>1.1695676849745875E-2</v>
      </c>
      <c r="H592" s="43">
        <f t="shared" si="59"/>
        <v>50.074455648344475</v>
      </c>
      <c r="I592" s="43">
        <f t="shared" si="55"/>
        <v>11.016380242635785</v>
      </c>
      <c r="J592" s="43">
        <v>21.469126279061435</v>
      </c>
      <c r="K592" s="43">
        <v>4.1100958257114444</v>
      </c>
      <c r="L592" s="45">
        <f t="shared" si="58"/>
        <v>9.486652582722542E-2</v>
      </c>
    </row>
    <row r="593" spans="1:12" x14ac:dyDescent="0.25">
      <c r="A593" s="48">
        <f t="shared" si="56"/>
        <v>213</v>
      </c>
      <c r="B593" s="46" t="s">
        <v>1413</v>
      </c>
      <c r="C593" s="68">
        <v>534.6</v>
      </c>
      <c r="D593" s="68"/>
      <c r="E593" s="68">
        <v>68.599999999999994</v>
      </c>
      <c r="F593" s="68">
        <f t="shared" si="60"/>
        <v>603.20000000000005</v>
      </c>
      <c r="G593" s="45">
        <f t="shared" si="57"/>
        <v>7.7220143123541071E-3</v>
      </c>
      <c r="H593" s="43">
        <f t="shared" si="59"/>
        <v>33.061418177628489</v>
      </c>
      <c r="I593" s="43">
        <f t="shared" si="55"/>
        <v>7.2735119990782673</v>
      </c>
      <c r="J593" s="43">
        <v>14.174887228031807</v>
      </c>
      <c r="K593" s="43">
        <v>2.4830571007179776</v>
      </c>
      <c r="L593" s="45">
        <f t="shared" si="58"/>
        <v>9.4484208397640143E-2</v>
      </c>
    </row>
    <row r="594" spans="1:12" x14ac:dyDescent="0.25">
      <c r="A594" s="48">
        <f t="shared" si="56"/>
        <v>214</v>
      </c>
      <c r="B594" s="46" t="s">
        <v>1414</v>
      </c>
      <c r="C594" s="68">
        <v>548.1</v>
      </c>
      <c r="D594" s="68"/>
      <c r="E594" s="68"/>
      <c r="F594" s="68">
        <f t="shared" si="60"/>
        <v>548.1</v>
      </c>
      <c r="G594" s="45">
        <f t="shared" si="57"/>
        <v>7.0166380049756063E-3</v>
      </c>
      <c r="H594" s="43">
        <f t="shared" si="59"/>
        <v>30.041384786402809</v>
      </c>
      <c r="I594" s="43">
        <f t="shared" si="55"/>
        <v>6.6091046530086182</v>
      </c>
      <c r="J594" s="43">
        <v>12.880065798548131</v>
      </c>
      <c r="K594" s="43">
        <v>2.5457605628573203</v>
      </c>
      <c r="L594" s="45">
        <f t="shared" si="58"/>
        <v>9.5012435323511904E-2</v>
      </c>
    </row>
    <row r="595" spans="1:12" x14ac:dyDescent="0.25">
      <c r="A595" s="48">
        <f t="shared" si="56"/>
        <v>215</v>
      </c>
      <c r="B595" s="46" t="s">
        <v>1415</v>
      </c>
      <c r="C595" s="68">
        <v>630.6</v>
      </c>
      <c r="D595" s="68">
        <v>114.7</v>
      </c>
      <c r="E595" s="68"/>
      <c r="F595" s="68">
        <f t="shared" si="60"/>
        <v>745.30000000000007</v>
      </c>
      <c r="G595" s="45">
        <f t="shared" si="57"/>
        <v>9.54114268401445E-3</v>
      </c>
      <c r="H595" s="43">
        <f t="shared" si="59"/>
        <v>40.849925344473668</v>
      </c>
      <c r="I595" s="43">
        <f t="shared" si="55"/>
        <v>8.9869835757842065</v>
      </c>
      <c r="J595" s="43">
        <v>17.514163546173915</v>
      </c>
      <c r="K595" s="43">
        <v>2.9289483870421935</v>
      </c>
      <c r="L595" s="45">
        <f t="shared" si="58"/>
        <v>9.4297626262543913E-2</v>
      </c>
    </row>
    <row r="596" spans="1:12" x14ac:dyDescent="0.25">
      <c r="A596" s="48">
        <f t="shared" si="56"/>
        <v>216</v>
      </c>
      <c r="B596" s="46" t="s">
        <v>1416</v>
      </c>
      <c r="C596" s="68">
        <v>473.1</v>
      </c>
      <c r="D596" s="68">
        <v>12.4</v>
      </c>
      <c r="E596" s="68">
        <v>260.39999999999998</v>
      </c>
      <c r="F596" s="68">
        <f t="shared" si="60"/>
        <v>745.9</v>
      </c>
      <c r="G596" s="45">
        <f t="shared" si="57"/>
        <v>9.5488237327336339E-3</v>
      </c>
      <c r="H596" s="43">
        <f t="shared" si="59"/>
        <v>40.882811370512414</v>
      </c>
      <c r="I596" s="43">
        <f t="shared" si="55"/>
        <v>8.9942185015127318</v>
      </c>
      <c r="J596" s="43">
        <v>17.52826323506121</v>
      </c>
      <c r="K596" s="43">
        <v>2.1974079954165262</v>
      </c>
      <c r="L596" s="45">
        <f t="shared" si="58"/>
        <v>9.3313716453281778E-2</v>
      </c>
    </row>
    <row r="597" spans="1:12" x14ac:dyDescent="0.25">
      <c r="A597" s="48">
        <f t="shared" si="56"/>
        <v>217</v>
      </c>
      <c r="B597" s="46" t="s">
        <v>1417</v>
      </c>
      <c r="C597" s="68">
        <v>986.7</v>
      </c>
      <c r="D597" s="68"/>
      <c r="E597" s="68">
        <v>215.4</v>
      </c>
      <c r="F597" s="68">
        <f t="shared" si="60"/>
        <v>1202.1000000000001</v>
      </c>
      <c r="G597" s="45">
        <f t="shared" si="57"/>
        <v>1.5388981108887388E-2</v>
      </c>
      <c r="H597" s="43">
        <f t="shared" si="59"/>
        <v>65.887153168645909</v>
      </c>
      <c r="I597" s="43">
        <f t="shared" si="55"/>
        <v>14.4951736971021</v>
      </c>
      <c r="J597" s="43">
        <v>28.248726685704636</v>
      </c>
      <c r="K597" s="43">
        <v>4.5829263772510815</v>
      </c>
      <c r="L597" s="45">
        <f t="shared" si="58"/>
        <v>9.4180167979954849E-2</v>
      </c>
    </row>
    <row r="598" spans="1:12" x14ac:dyDescent="0.25">
      <c r="A598" s="48">
        <f t="shared" si="56"/>
        <v>218</v>
      </c>
      <c r="B598" s="46" t="s">
        <v>1418</v>
      </c>
      <c r="C598" s="68">
        <v>648.20000000000005</v>
      </c>
      <c r="D598" s="68"/>
      <c r="E598" s="68"/>
      <c r="F598" s="68">
        <f t="shared" si="60"/>
        <v>648.20000000000005</v>
      </c>
      <c r="G598" s="45">
        <f t="shared" si="57"/>
        <v>8.2980929662929918E-3</v>
      </c>
      <c r="H598" s="43">
        <f t="shared" si="59"/>
        <v>35.527870130535128</v>
      </c>
      <c r="I598" s="43">
        <f t="shared" si="55"/>
        <v>7.8161314287177284</v>
      </c>
      <c r="J598" s="43">
        <v>15.232363894579271</v>
      </c>
      <c r="K598" s="43">
        <v>3.0106951228682997</v>
      </c>
      <c r="L598" s="45">
        <f t="shared" si="58"/>
        <v>9.5012435323511918E-2</v>
      </c>
    </row>
    <row r="599" spans="1:12" x14ac:dyDescent="0.25">
      <c r="A599" s="48">
        <f t="shared" si="56"/>
        <v>219</v>
      </c>
      <c r="B599" s="46" t="s">
        <v>1419</v>
      </c>
      <c r="C599" s="68">
        <v>696.9</v>
      </c>
      <c r="D599" s="68"/>
      <c r="E599" s="68">
        <v>42.8</v>
      </c>
      <c r="F599" s="68">
        <f t="shared" si="60"/>
        <v>739.69999999999993</v>
      </c>
      <c r="G599" s="45">
        <f t="shared" si="57"/>
        <v>9.4694528959687208E-3</v>
      </c>
      <c r="H599" s="43">
        <f t="shared" si="59"/>
        <v>40.542989101445279</v>
      </c>
      <c r="I599" s="43">
        <f t="shared" si="55"/>
        <v>8.9194576023179621</v>
      </c>
      <c r="J599" s="43">
        <v>17.382566449892447</v>
      </c>
      <c r="K599" s="43">
        <v>3.2368920566598551</v>
      </c>
      <c r="L599" s="45">
        <f t="shared" si="58"/>
        <v>9.4743686914040212E-2</v>
      </c>
    </row>
    <row r="600" spans="1:12" x14ac:dyDescent="0.25">
      <c r="A600" s="48">
        <f t="shared" si="56"/>
        <v>220</v>
      </c>
      <c r="B600" s="46" t="s">
        <v>1420</v>
      </c>
      <c r="C600" s="68">
        <v>686.9</v>
      </c>
      <c r="D600" s="68"/>
      <c r="E600" s="68">
        <v>111.8</v>
      </c>
      <c r="F600" s="68">
        <f t="shared" si="60"/>
        <v>798.69999999999993</v>
      </c>
      <c r="G600" s="45">
        <f t="shared" si="57"/>
        <v>1.0224756020021923E-2</v>
      </c>
      <c r="H600" s="43">
        <f t="shared" si="59"/>
        <v>43.776781661922861</v>
      </c>
      <c r="I600" s="43">
        <f t="shared" si="55"/>
        <v>9.6308919656230287</v>
      </c>
      <c r="J600" s="43">
        <v>18.769035857143571</v>
      </c>
      <c r="K600" s="43">
        <v>3.1904450476677488</v>
      </c>
      <c r="L600" s="45">
        <f t="shared" si="58"/>
        <v>9.4362281873490952E-2</v>
      </c>
    </row>
    <row r="601" spans="1:12" x14ac:dyDescent="0.25">
      <c r="A601" s="48">
        <f t="shared" si="56"/>
        <v>221</v>
      </c>
      <c r="B601" s="46" t="s">
        <v>1421</v>
      </c>
      <c r="C601" s="68">
        <v>6173.94</v>
      </c>
      <c r="D601" s="68">
        <v>111.6</v>
      </c>
      <c r="E601" s="68"/>
      <c r="F601" s="68">
        <f t="shared" si="60"/>
        <v>6285.54</v>
      </c>
      <c r="G601" s="45">
        <f t="shared" si="57"/>
        <v>8.046589827731139E-2</v>
      </c>
      <c r="H601" s="43">
        <f t="shared" si="59"/>
        <v>344.51072017939481</v>
      </c>
      <c r="I601" s="43">
        <f t="shared" si="55"/>
        <v>75.792358439466852</v>
      </c>
      <c r="J601" s="43">
        <v>147.70693081446126</v>
      </c>
      <c r="K601" s="43">
        <v>28.676104669672181</v>
      </c>
      <c r="L601" s="45">
        <f t="shared" si="58"/>
        <v>9.4929968483693547E-2</v>
      </c>
    </row>
    <row r="602" spans="1:12" x14ac:dyDescent="0.25">
      <c r="A602" s="48">
        <f t="shared" si="56"/>
        <v>222</v>
      </c>
      <c r="B602" s="46" t="s">
        <v>1422</v>
      </c>
      <c r="C602" s="68">
        <v>842.4</v>
      </c>
      <c r="D602" s="68">
        <v>158.5</v>
      </c>
      <c r="E602" s="68"/>
      <c r="F602" s="68">
        <f t="shared" si="60"/>
        <v>1000.9</v>
      </c>
      <c r="G602" s="45">
        <f t="shared" si="57"/>
        <v>1.2813269438387309E-2</v>
      </c>
      <c r="H602" s="43">
        <f t="shared" si="59"/>
        <v>54.859372436983342</v>
      </c>
      <c r="I602" s="43">
        <f t="shared" si="55"/>
        <v>12.069061936136336</v>
      </c>
      <c r="J602" s="43">
        <v>23.520631012163516</v>
      </c>
      <c r="K602" s="43">
        <v>3.9126960374949946</v>
      </c>
      <c r="L602" s="45">
        <f t="shared" si="58"/>
        <v>9.427691220179657E-2</v>
      </c>
    </row>
    <row r="603" spans="1:12" x14ac:dyDescent="0.25">
      <c r="A603" s="48">
        <f t="shared" si="56"/>
        <v>223</v>
      </c>
      <c r="B603" s="46" t="s">
        <v>1423</v>
      </c>
      <c r="C603" s="68">
        <v>372.1</v>
      </c>
      <c r="D603" s="68"/>
      <c r="E603" s="68">
        <v>20.3</v>
      </c>
      <c r="F603" s="68">
        <f t="shared" si="60"/>
        <v>392.40000000000003</v>
      </c>
      <c r="G603" s="45">
        <f t="shared" si="57"/>
        <v>5.0234058623470686E-3</v>
      </c>
      <c r="H603" s="43">
        <f t="shared" si="59"/>
        <v>21.507461029345855</v>
      </c>
      <c r="I603" s="43">
        <f t="shared" si="55"/>
        <v>4.731641426456088</v>
      </c>
      <c r="J603" s="43">
        <v>9.2211965322939005</v>
      </c>
      <c r="K603" s="43">
        <v>1.728293204596258</v>
      </c>
      <c r="L603" s="45">
        <f t="shared" si="58"/>
        <v>9.4772151357523177E-2</v>
      </c>
    </row>
    <row r="604" spans="1:12" x14ac:dyDescent="0.25">
      <c r="A604" s="48">
        <f t="shared" si="56"/>
        <v>224</v>
      </c>
      <c r="B604" s="46" t="s">
        <v>1424</v>
      </c>
      <c r="C604" s="68">
        <v>555.1</v>
      </c>
      <c r="D604" s="68"/>
      <c r="E604" s="68">
        <v>40.6</v>
      </c>
      <c r="F604" s="68">
        <f t="shared" si="60"/>
        <v>595.70000000000005</v>
      </c>
      <c r="G604" s="45">
        <f t="shared" si="57"/>
        <v>7.6260012033642927E-3</v>
      </c>
      <c r="H604" s="43">
        <f t="shared" si="59"/>
        <v>32.65034285214405</v>
      </c>
      <c r="I604" s="43">
        <f t="shared" si="55"/>
        <v>7.1830754274716906</v>
      </c>
      <c r="J604" s="43">
        <v>13.998641116940561</v>
      </c>
      <c r="K604" s="43">
        <v>2.5782734691517941</v>
      </c>
      <c r="L604" s="45">
        <f t="shared" si="58"/>
        <v>9.4695875215222589E-2</v>
      </c>
    </row>
    <row r="605" spans="1:12" x14ac:dyDescent="0.25">
      <c r="A605" s="48">
        <f t="shared" si="56"/>
        <v>225</v>
      </c>
      <c r="B605" s="46" t="s">
        <v>1425</v>
      </c>
      <c r="C605" s="68">
        <v>538.45000000000005</v>
      </c>
      <c r="D605" s="68"/>
      <c r="E605" s="68">
        <v>37.799999999999997</v>
      </c>
      <c r="F605" s="68">
        <f t="shared" si="60"/>
        <v>576.25</v>
      </c>
      <c r="G605" s="45">
        <f t="shared" si="57"/>
        <v>7.3770072073840419E-3</v>
      </c>
      <c r="H605" s="43">
        <f t="shared" si="59"/>
        <v>31.584287508054405</v>
      </c>
      <c r="I605" s="43">
        <f t="shared" si="55"/>
        <v>6.9485432517719694</v>
      </c>
      <c r="J605" s="43">
        <v>13.541576202177268</v>
      </c>
      <c r="K605" s="43">
        <v>2.5009391991799381</v>
      </c>
      <c r="L605" s="45">
        <f t="shared" si="58"/>
        <v>9.4707759064960664E-2</v>
      </c>
    </row>
    <row r="606" spans="1:12" x14ac:dyDescent="0.25">
      <c r="A606" s="48">
        <f t="shared" si="56"/>
        <v>226</v>
      </c>
      <c r="B606" s="46" t="s">
        <v>1426</v>
      </c>
      <c r="C606" s="68">
        <v>877.8</v>
      </c>
      <c r="D606" s="68"/>
      <c r="E606" s="68"/>
      <c r="F606" s="68">
        <f t="shared" si="60"/>
        <v>877.8</v>
      </c>
      <c r="G606" s="45">
        <f t="shared" si="57"/>
        <v>1.1237374276167828E-2</v>
      </c>
      <c r="H606" s="43">
        <f t="shared" si="59"/>
        <v>48.112256094698743</v>
      </c>
      <c r="I606" s="43">
        <f t="shared" si="55"/>
        <v>10.584696340833723</v>
      </c>
      <c r="J606" s="43">
        <v>20.627844842119227</v>
      </c>
      <c r="K606" s="43">
        <v>4.0771184493270489</v>
      </c>
      <c r="L606" s="45">
        <f t="shared" si="58"/>
        <v>9.5012435323511904E-2</v>
      </c>
    </row>
    <row r="607" spans="1:12" x14ac:dyDescent="0.25">
      <c r="A607" s="48">
        <f t="shared" si="56"/>
        <v>227</v>
      </c>
      <c r="B607" s="46" t="s">
        <v>1427</v>
      </c>
      <c r="C607" s="68">
        <v>654.9</v>
      </c>
      <c r="D607" s="68">
        <v>53.4</v>
      </c>
      <c r="E607" s="68"/>
      <c r="F607" s="68">
        <f t="shared" si="60"/>
        <v>708.3</v>
      </c>
      <c r="G607" s="45">
        <f t="shared" si="57"/>
        <v>9.0674780129980318E-3</v>
      </c>
      <c r="H607" s="43">
        <f t="shared" si="59"/>
        <v>38.821953738750423</v>
      </c>
      <c r="I607" s="43">
        <f t="shared" si="55"/>
        <v>8.5408298225250938</v>
      </c>
      <c r="J607" s="43">
        <v>16.644682731457106</v>
      </c>
      <c r="K607" s="43">
        <v>3.0418146188930102</v>
      </c>
      <c r="L607" s="45">
        <f t="shared" si="58"/>
        <v>9.4662263040555764E-2</v>
      </c>
    </row>
    <row r="608" spans="1:12" x14ac:dyDescent="0.25">
      <c r="A608" s="48">
        <f t="shared" si="56"/>
        <v>228</v>
      </c>
      <c r="B608" s="46" t="s">
        <v>1428</v>
      </c>
      <c r="C608" s="68">
        <v>392.4</v>
      </c>
      <c r="D608" s="68"/>
      <c r="E608" s="68">
        <v>19.899999999999999</v>
      </c>
      <c r="F608" s="68">
        <f t="shared" si="60"/>
        <v>412.29999999999995</v>
      </c>
      <c r="G608" s="45">
        <f t="shared" si="57"/>
        <v>5.2781606448667074E-3</v>
      </c>
      <c r="H608" s="43">
        <f t="shared" si="59"/>
        <v>22.598180892964564</v>
      </c>
      <c r="I608" s="43">
        <f t="shared" si="55"/>
        <v>4.9715997964522041</v>
      </c>
      <c r="J608" s="43">
        <v>9.6888362137226682</v>
      </c>
      <c r="K608" s="43">
        <v>1.8225806328502323</v>
      </c>
      <c r="L608" s="45">
        <f t="shared" si="58"/>
        <v>9.4788254998762242E-2</v>
      </c>
    </row>
    <row r="609" spans="1:12" x14ac:dyDescent="0.25">
      <c r="A609" s="48">
        <f t="shared" si="56"/>
        <v>229</v>
      </c>
      <c r="B609" s="46" t="s">
        <v>1429</v>
      </c>
      <c r="C609" s="68">
        <v>598.14</v>
      </c>
      <c r="D609" s="68"/>
      <c r="E609" s="68"/>
      <c r="F609" s="68">
        <f t="shared" si="60"/>
        <v>598.14</v>
      </c>
      <c r="G609" s="45">
        <f t="shared" si="57"/>
        <v>7.6572374681556452E-3</v>
      </c>
      <c r="H609" s="43">
        <f t="shared" si="59"/>
        <v>32.784079358034987</v>
      </c>
      <c r="I609" s="43">
        <f t="shared" si="55"/>
        <v>7.2124974587676975</v>
      </c>
      <c r="J609" s="43">
        <v>14.055979851748912</v>
      </c>
      <c r="K609" s="43">
        <v>2.7781813958538177</v>
      </c>
      <c r="L609" s="45">
        <f t="shared" si="58"/>
        <v>9.5012435323511932E-2</v>
      </c>
    </row>
    <row r="610" spans="1:12" x14ac:dyDescent="0.25">
      <c r="A610" s="48">
        <f t="shared" si="56"/>
        <v>230</v>
      </c>
      <c r="B610" s="46" t="s">
        <v>1430</v>
      </c>
      <c r="C610" s="68">
        <v>388.6</v>
      </c>
      <c r="D610" s="68"/>
      <c r="E610" s="68"/>
      <c r="F610" s="68">
        <f t="shared" si="60"/>
        <v>388.6</v>
      </c>
      <c r="G610" s="45">
        <f t="shared" si="57"/>
        <v>4.9747592204588955E-3</v>
      </c>
      <c r="H610" s="43">
        <f t="shared" si="59"/>
        <v>21.299182864433739</v>
      </c>
      <c r="I610" s="43">
        <f t="shared" si="55"/>
        <v>4.6858202301754224</v>
      </c>
      <c r="J610" s="43">
        <v>9.1318985026743373</v>
      </c>
      <c r="K610" s="43">
        <v>1.8049307694332322</v>
      </c>
      <c r="L610" s="45">
        <f t="shared" si="58"/>
        <v>9.5012435323511918E-2</v>
      </c>
    </row>
    <row r="611" spans="1:12" x14ac:dyDescent="0.25">
      <c r="A611" s="48">
        <f t="shared" si="56"/>
        <v>231</v>
      </c>
      <c r="B611" s="46" t="s">
        <v>1431</v>
      </c>
      <c r="C611" s="68">
        <v>634.1</v>
      </c>
      <c r="D611" s="68"/>
      <c r="E611" s="68"/>
      <c r="F611" s="68">
        <f t="shared" si="60"/>
        <v>634.1</v>
      </c>
      <c r="G611" s="45">
        <f t="shared" si="57"/>
        <v>8.1175883213921406E-3</v>
      </c>
      <c r="H611" s="43">
        <f t="shared" si="59"/>
        <v>34.755048518624378</v>
      </c>
      <c r="I611" s="43">
        <f t="shared" si="55"/>
        <v>7.646110674097363</v>
      </c>
      <c r="J611" s="43">
        <v>14.90102120572773</v>
      </c>
      <c r="K611" s="43">
        <v>2.94520484018943</v>
      </c>
      <c r="L611" s="45">
        <f t="shared" si="58"/>
        <v>9.5012435323511918E-2</v>
      </c>
    </row>
    <row r="612" spans="1:12" x14ac:dyDescent="0.25">
      <c r="A612" s="48">
        <f t="shared" si="56"/>
        <v>232</v>
      </c>
      <c r="B612" s="46" t="s">
        <v>1432</v>
      </c>
      <c r="C612" s="68">
        <v>629.6</v>
      </c>
      <c r="D612" s="68"/>
      <c r="E612" s="68">
        <v>82.9</v>
      </c>
      <c r="F612" s="68">
        <f t="shared" si="60"/>
        <v>712.5</v>
      </c>
      <c r="G612" s="45">
        <f t="shared" si="57"/>
        <v>9.1212453540323295E-3</v>
      </c>
      <c r="H612" s="43">
        <f t="shared" si="59"/>
        <v>39.052155921021715</v>
      </c>
      <c r="I612" s="43">
        <f t="shared" si="55"/>
        <v>8.5914743026247766</v>
      </c>
      <c r="J612" s="43">
        <v>16.743380553668207</v>
      </c>
      <c r="K612" s="43">
        <v>2.924303686142983</v>
      </c>
      <c r="L612" s="45">
        <f t="shared" si="58"/>
        <v>9.4472020299589718E-2</v>
      </c>
    </row>
    <row r="613" spans="1:12" x14ac:dyDescent="0.25">
      <c r="A613" s="48">
        <f t="shared" si="56"/>
        <v>233</v>
      </c>
      <c r="B613" s="46" t="s">
        <v>1433</v>
      </c>
      <c r="C613" s="68">
        <v>597.1</v>
      </c>
      <c r="D613" s="68"/>
      <c r="E613" s="68">
        <v>43.4</v>
      </c>
      <c r="F613" s="68">
        <f t="shared" si="60"/>
        <v>640.5</v>
      </c>
      <c r="G613" s="45">
        <f t="shared" si="57"/>
        <v>8.1995195077301155E-3</v>
      </c>
      <c r="H613" s="43">
        <f t="shared" si="59"/>
        <v>35.105832796371104</v>
      </c>
      <c r="I613" s="43">
        <f t="shared" si="55"/>
        <v>7.7232832152016426</v>
      </c>
      <c r="J613" s="43">
        <v>15.05141788719226</v>
      </c>
      <c r="K613" s="43">
        <v>2.7733509069186391</v>
      </c>
      <c r="L613" s="45">
        <f t="shared" si="58"/>
        <v>9.4697712421051738E-2</v>
      </c>
    </row>
    <row r="614" spans="1:12" x14ac:dyDescent="0.25">
      <c r="A614" s="48">
        <f t="shared" si="56"/>
        <v>234</v>
      </c>
      <c r="B614" s="46" t="s">
        <v>1434</v>
      </c>
      <c r="C614" s="68">
        <v>589.5</v>
      </c>
      <c r="D614" s="68"/>
      <c r="E614" s="68">
        <v>28.2</v>
      </c>
      <c r="F614" s="68">
        <f t="shared" si="60"/>
        <v>617.70000000000005</v>
      </c>
      <c r="G614" s="45">
        <f t="shared" si="57"/>
        <v>7.9076396564010804E-3</v>
      </c>
      <c r="H614" s="43">
        <f t="shared" si="59"/>
        <v>33.856163806898401</v>
      </c>
      <c r="I614" s="43">
        <f t="shared" si="55"/>
        <v>7.4483560375176481</v>
      </c>
      <c r="J614" s="43">
        <v>14.515629709474879</v>
      </c>
      <c r="K614" s="43">
        <v>2.7380511800846383</v>
      </c>
      <c r="L614" s="45">
        <f t="shared" si="58"/>
        <v>9.4800389726364842E-2</v>
      </c>
    </row>
    <row r="615" spans="1:12" x14ac:dyDescent="0.25">
      <c r="A615" s="48">
        <f t="shared" si="56"/>
        <v>235</v>
      </c>
      <c r="B615" s="46" t="s">
        <v>1435</v>
      </c>
      <c r="C615" s="68">
        <v>657.5</v>
      </c>
      <c r="D615" s="68"/>
      <c r="E615" s="68">
        <v>28.8</v>
      </c>
      <c r="F615" s="68">
        <f t="shared" si="60"/>
        <v>686.3</v>
      </c>
      <c r="G615" s="45">
        <f t="shared" si="57"/>
        <v>8.7858395599612442E-3</v>
      </c>
      <c r="H615" s="43">
        <f t="shared" si="59"/>
        <v>37.616132783996065</v>
      </c>
      <c r="I615" s="43">
        <f t="shared" si="55"/>
        <v>8.2755492124791346</v>
      </c>
      <c r="J615" s="43">
        <v>16.127694138922788</v>
      </c>
      <c r="K615" s="43">
        <v>3.0538908412309578</v>
      </c>
      <c r="L615" s="45">
        <f t="shared" si="58"/>
        <v>9.4817524372182646E-2</v>
      </c>
    </row>
    <row r="616" spans="1:12" x14ac:dyDescent="0.25">
      <c r="A616" s="48">
        <f t="shared" si="56"/>
        <v>236</v>
      </c>
      <c r="B616" s="46" t="s">
        <v>1436</v>
      </c>
      <c r="C616" s="68">
        <v>494</v>
      </c>
      <c r="D616" s="68"/>
      <c r="E616" s="68">
        <v>79.900000000000006</v>
      </c>
      <c r="F616" s="68">
        <f t="shared" si="60"/>
        <v>573.9</v>
      </c>
      <c r="G616" s="45">
        <f t="shared" si="57"/>
        <v>7.3469230999005661E-3</v>
      </c>
      <c r="H616" s="43">
        <f t="shared" si="59"/>
        <v>31.455483906069276</v>
      </c>
      <c r="I616" s="43">
        <f t="shared" si="55"/>
        <v>6.9202064593352404</v>
      </c>
      <c r="J616" s="43">
        <v>13.48635242070201</v>
      </c>
      <c r="K616" s="43">
        <v>2.2944822442100277</v>
      </c>
      <c r="L616" s="45">
        <f t="shared" si="58"/>
        <v>9.4365786775251023E-2</v>
      </c>
    </row>
    <row r="617" spans="1:12" x14ac:dyDescent="0.25">
      <c r="A617" s="48">
        <f t="shared" si="56"/>
        <v>237</v>
      </c>
      <c r="B617" s="46" t="s">
        <v>1437</v>
      </c>
      <c r="C617" s="68">
        <v>710.1</v>
      </c>
      <c r="D617" s="68"/>
      <c r="E617" s="68"/>
      <c r="F617" s="68">
        <f t="shared" si="60"/>
        <v>710.1</v>
      </c>
      <c r="G617" s="45">
        <f t="shared" si="57"/>
        <v>9.0905211591555887E-3</v>
      </c>
      <c r="H617" s="43">
        <f t="shared" si="59"/>
        <v>38.920611816866696</v>
      </c>
      <c r="I617" s="43">
        <f t="shared" si="55"/>
        <v>8.5625345997106734</v>
      </c>
      <c r="J617" s="43">
        <v>16.686981798119007</v>
      </c>
      <c r="K617" s="43">
        <v>3.2982021085294346</v>
      </c>
      <c r="L617" s="45">
        <f t="shared" si="58"/>
        <v>9.5012435323511918E-2</v>
      </c>
    </row>
    <row r="618" spans="1:12" x14ac:dyDescent="0.25">
      <c r="A618" s="48">
        <f t="shared" si="56"/>
        <v>238</v>
      </c>
      <c r="B618" s="46" t="s">
        <v>1438</v>
      </c>
      <c r="C618" s="68">
        <v>689.64</v>
      </c>
      <c r="D618" s="68">
        <v>121.5</v>
      </c>
      <c r="E618" s="68"/>
      <c r="F618" s="68">
        <f t="shared" si="60"/>
        <v>811.14</v>
      </c>
      <c r="G618" s="45">
        <f t="shared" si="57"/>
        <v>1.0384009763466363E-2</v>
      </c>
      <c r="H618" s="43">
        <f t="shared" si="59"/>
        <v>44.458618601793056</v>
      </c>
      <c r="I618" s="43">
        <f t="shared" si="55"/>
        <v>9.7808960923944728</v>
      </c>
      <c r="J618" s="43">
        <v>19.061369406740251</v>
      </c>
      <c r="K618" s="43">
        <v>3.2031715281315858</v>
      </c>
      <c r="L618" s="45">
        <f t="shared" si="58"/>
        <v>9.4316709358507E-2</v>
      </c>
    </row>
    <row r="619" spans="1:12" x14ac:dyDescent="0.25">
      <c r="A619" s="48">
        <f t="shared" si="56"/>
        <v>239</v>
      </c>
      <c r="B619" s="46" t="s">
        <v>1439</v>
      </c>
      <c r="C619" s="68">
        <v>1029</v>
      </c>
      <c r="D619" s="68">
        <v>102.5</v>
      </c>
      <c r="E619" s="68"/>
      <c r="F619" s="68">
        <f t="shared" si="60"/>
        <v>1131.5</v>
      </c>
      <c r="G619" s="45">
        <f t="shared" si="57"/>
        <v>1.4485177709596604E-2</v>
      </c>
      <c r="H619" s="43">
        <f t="shared" si="59"/>
        <v>62.017564104752374</v>
      </c>
      <c r="I619" s="43">
        <f t="shared" si="55"/>
        <v>13.643864103045523</v>
      </c>
      <c r="J619" s="43">
        <v>26.589663293299051</v>
      </c>
      <c r="K619" s="43">
        <v>4.7793972252876893</v>
      </c>
      <c r="L619" s="45">
        <f t="shared" si="58"/>
        <v>9.4591682480233891E-2</v>
      </c>
    </row>
    <row r="620" spans="1:12" x14ac:dyDescent="0.25">
      <c r="A620" s="48">
        <f t="shared" si="56"/>
        <v>240</v>
      </c>
      <c r="B620" s="46" t="s">
        <v>1440</v>
      </c>
      <c r="C620" s="68">
        <v>478</v>
      </c>
      <c r="D620" s="68"/>
      <c r="E620" s="68">
        <v>77.5</v>
      </c>
      <c r="F620" s="68">
        <f t="shared" si="60"/>
        <v>555.5</v>
      </c>
      <c r="G620" s="45">
        <f t="shared" si="57"/>
        <v>7.1113709391788897E-3</v>
      </c>
      <c r="H620" s="43">
        <f t="shared" si="59"/>
        <v>30.446979107547456</v>
      </c>
      <c r="I620" s="43">
        <f t="shared" si="55"/>
        <v>6.6983354036604403</v>
      </c>
      <c r="J620" s="43">
        <v>13.053961961491492</v>
      </c>
      <c r="K620" s="43">
        <v>2.2201670298226581</v>
      </c>
      <c r="L620" s="45">
        <f t="shared" si="58"/>
        <v>9.4364434748014508E-2</v>
      </c>
    </row>
    <row r="621" spans="1:12" x14ac:dyDescent="0.25">
      <c r="A621" s="48">
        <f t="shared" si="56"/>
        <v>241</v>
      </c>
      <c r="B621" s="46" t="s">
        <v>1441</v>
      </c>
      <c r="C621" s="68">
        <v>937.9</v>
      </c>
      <c r="D621" s="68"/>
      <c r="E621" s="68"/>
      <c r="F621" s="68">
        <f t="shared" si="60"/>
        <v>937.9</v>
      </c>
      <c r="G621" s="45">
        <f t="shared" si="57"/>
        <v>1.2006759322872871E-2</v>
      </c>
      <c r="H621" s="43">
        <f t="shared" si="59"/>
        <v>51.406339702914053</v>
      </c>
      <c r="I621" s="43">
        <f t="shared" si="55"/>
        <v>11.309394734641092</v>
      </c>
      <c r="J621" s="43">
        <v>22.040163678997068</v>
      </c>
      <c r="K621" s="43">
        <v>4.3562649733696057</v>
      </c>
      <c r="L621" s="45">
        <f t="shared" si="58"/>
        <v>9.5012435323511904E-2</v>
      </c>
    </row>
    <row r="622" spans="1:12" x14ac:dyDescent="0.25">
      <c r="A622" s="48">
        <f t="shared" si="56"/>
        <v>242</v>
      </c>
      <c r="B622" s="46" t="s">
        <v>1442</v>
      </c>
      <c r="C622" s="68">
        <v>848.1</v>
      </c>
      <c r="D622" s="68"/>
      <c r="E622" s="68">
        <v>34.700000000000003</v>
      </c>
      <c r="F622" s="68">
        <f t="shared" si="60"/>
        <v>882.80000000000007</v>
      </c>
      <c r="G622" s="45">
        <f t="shared" si="57"/>
        <v>1.1301383015494373E-2</v>
      </c>
      <c r="H622" s="43">
        <f t="shared" si="59"/>
        <v>48.386306311688379</v>
      </c>
      <c r="I622" s="43">
        <f t="shared" si="55"/>
        <v>10.644987388571444</v>
      </c>
      <c r="J622" s="43">
        <v>20.745342249513396</v>
      </c>
      <c r="K622" s="43">
        <v>3.9391708326204951</v>
      </c>
      <c r="L622" s="45">
        <f t="shared" si="58"/>
        <v>9.4829867220654396E-2</v>
      </c>
    </row>
    <row r="623" spans="1:12" x14ac:dyDescent="0.25">
      <c r="A623" s="48">
        <f t="shared" si="56"/>
        <v>243</v>
      </c>
      <c r="B623" s="46" t="s">
        <v>1443</v>
      </c>
      <c r="C623" s="68">
        <v>958.6</v>
      </c>
      <c r="D623" s="68"/>
      <c r="E623" s="68"/>
      <c r="F623" s="68">
        <f t="shared" si="60"/>
        <v>958.6</v>
      </c>
      <c r="G623" s="45">
        <f t="shared" si="57"/>
        <v>1.2271755503684759E-2</v>
      </c>
      <c r="H623" s="43">
        <f t="shared" si="59"/>
        <v>52.540907601251114</v>
      </c>
      <c r="I623" s="43">
        <f t="shared" si="55"/>
        <v>11.558999672275245</v>
      </c>
      <c r="J623" s="43">
        <v>22.5266029456089</v>
      </c>
      <c r="K623" s="43">
        <v>4.4524102819832647</v>
      </c>
      <c r="L623" s="45">
        <f t="shared" si="58"/>
        <v>9.5012435323511904E-2</v>
      </c>
    </row>
    <row r="624" spans="1:12" x14ac:dyDescent="0.25">
      <c r="A624" s="48">
        <f t="shared" si="56"/>
        <v>244</v>
      </c>
      <c r="B624" s="46" t="s">
        <v>1444</v>
      </c>
      <c r="C624" s="68">
        <v>950.2</v>
      </c>
      <c r="D624" s="68"/>
      <c r="E624" s="68"/>
      <c r="F624" s="68">
        <f t="shared" si="60"/>
        <v>950.2</v>
      </c>
      <c r="G624" s="45">
        <f t="shared" si="57"/>
        <v>1.2164220821616167E-2</v>
      </c>
      <c r="H624" s="43">
        <f t="shared" si="59"/>
        <v>52.080503236708537</v>
      </c>
      <c r="I624" s="43">
        <f t="shared" si="55"/>
        <v>11.457710712075878</v>
      </c>
      <c r="J624" s="43">
        <v>22.329207301186706</v>
      </c>
      <c r="K624" s="43">
        <v>4.4133947944298955</v>
      </c>
      <c r="L624" s="45">
        <f t="shared" si="58"/>
        <v>9.5012435323511904E-2</v>
      </c>
    </row>
    <row r="625" spans="1:12" x14ac:dyDescent="0.25">
      <c r="A625" s="48">
        <f t="shared" si="56"/>
        <v>245</v>
      </c>
      <c r="B625" s="46" t="s">
        <v>1445</v>
      </c>
      <c r="C625" s="68">
        <v>717.45</v>
      </c>
      <c r="D625" s="68"/>
      <c r="E625" s="68">
        <v>83.8</v>
      </c>
      <c r="F625" s="68">
        <f t="shared" si="60"/>
        <v>801.25</v>
      </c>
      <c r="G625" s="45">
        <f t="shared" si="57"/>
        <v>1.0257400477078462E-2</v>
      </c>
      <c r="H625" s="43">
        <f t="shared" si="59"/>
        <v>43.916547272587579</v>
      </c>
      <c r="I625" s="43">
        <f t="shared" si="55"/>
        <v>9.6616403999692668</v>
      </c>
      <c r="J625" s="43">
        <v>18.828959534914596</v>
      </c>
      <c r="K625" s="43">
        <v>3.3323406601386325</v>
      </c>
      <c r="L625" s="45">
        <f t="shared" si="58"/>
        <v>9.4526661925254371E-2</v>
      </c>
    </row>
    <row r="626" spans="1:12" x14ac:dyDescent="0.25">
      <c r="A626" s="48">
        <f t="shared" si="56"/>
        <v>246</v>
      </c>
      <c r="B626" s="46" t="s">
        <v>1446</v>
      </c>
      <c r="C626" s="68">
        <v>678.26</v>
      </c>
      <c r="D626" s="68"/>
      <c r="E626" s="68"/>
      <c r="F626" s="68">
        <f t="shared" si="60"/>
        <v>678.26</v>
      </c>
      <c r="G626" s="45">
        <f t="shared" si="57"/>
        <v>8.6829135071241643E-3</v>
      </c>
      <c r="H626" s="43">
        <f t="shared" si="59"/>
        <v>37.175460035076753</v>
      </c>
      <c r="I626" s="43">
        <f t="shared" si="55"/>
        <v>8.1786012077168859</v>
      </c>
      <c r="J626" s="43">
        <v>15.938758307832979</v>
      </c>
      <c r="K626" s="43">
        <v>3.1503148318985694</v>
      </c>
      <c r="L626" s="45">
        <f t="shared" si="58"/>
        <v>9.5012435323511904E-2</v>
      </c>
    </row>
    <row r="627" spans="1:12" x14ac:dyDescent="0.25">
      <c r="A627" s="48">
        <f t="shared" si="56"/>
        <v>247</v>
      </c>
      <c r="B627" s="46" t="s">
        <v>1447</v>
      </c>
      <c r="C627" s="68">
        <v>633.9</v>
      </c>
      <c r="D627" s="68"/>
      <c r="E627" s="68">
        <v>33.200000000000003</v>
      </c>
      <c r="F627" s="68">
        <f t="shared" si="60"/>
        <v>667.1</v>
      </c>
      <c r="G627" s="45">
        <f t="shared" si="57"/>
        <v>8.5400460009473211E-3</v>
      </c>
      <c r="H627" s="43">
        <f t="shared" si="59"/>
        <v>36.563779950755908</v>
      </c>
      <c r="I627" s="43">
        <f t="shared" si="55"/>
        <v>8.0440315891663001</v>
      </c>
      <c r="J627" s="43">
        <v>15.676504094529207</v>
      </c>
      <c r="K627" s="43">
        <v>2.9442759000095884</v>
      </c>
      <c r="L627" s="45">
        <f t="shared" si="58"/>
        <v>9.4781279470035978E-2</v>
      </c>
    </row>
    <row r="628" spans="1:12" x14ac:dyDescent="0.25">
      <c r="A628" s="48">
        <f t="shared" si="56"/>
        <v>248</v>
      </c>
      <c r="B628" s="46" t="s">
        <v>1448</v>
      </c>
      <c r="C628" s="68">
        <v>657.24</v>
      </c>
      <c r="D628" s="68"/>
      <c r="E628" s="68">
        <v>32.6</v>
      </c>
      <c r="F628" s="68">
        <f t="shared" si="60"/>
        <v>689.84</v>
      </c>
      <c r="G628" s="45">
        <f t="shared" si="57"/>
        <v>8.8311577474044379E-3</v>
      </c>
      <c r="H628" s="43">
        <f t="shared" si="59"/>
        <v>37.81016033762473</v>
      </c>
      <c r="I628" s="43">
        <f t="shared" si="55"/>
        <v>8.3182352742774412</v>
      </c>
      <c r="J628" s="43">
        <v>16.21088230335786</v>
      </c>
      <c r="K628" s="43">
        <v>3.0526832189971631</v>
      </c>
      <c r="L628" s="45">
        <f t="shared" si="58"/>
        <v>9.4792939136984208E-2</v>
      </c>
    </row>
    <row r="629" spans="1:12" x14ac:dyDescent="0.25">
      <c r="A629" s="48">
        <f t="shared" si="56"/>
        <v>249</v>
      </c>
      <c r="B629" s="46" t="s">
        <v>1449</v>
      </c>
      <c r="C629" s="68">
        <v>546.5</v>
      </c>
      <c r="D629" s="68"/>
      <c r="E629" s="68">
        <v>73.2</v>
      </c>
      <c r="F629" s="68">
        <f t="shared" si="60"/>
        <v>619.70000000000005</v>
      </c>
      <c r="G629" s="45">
        <f t="shared" si="57"/>
        <v>7.9332431521316974E-3</v>
      </c>
      <c r="H629" s="43">
        <f t="shared" si="59"/>
        <v>33.965783893694251</v>
      </c>
      <c r="I629" s="43">
        <f t="shared" si="55"/>
        <v>7.472472456612735</v>
      </c>
      <c r="J629" s="43">
        <v>14.562628672432542</v>
      </c>
      <c r="K629" s="43">
        <v>2.5383290414185833</v>
      </c>
      <c r="L629" s="45">
        <f t="shared" si="58"/>
        <v>9.446379548839455E-2</v>
      </c>
    </row>
    <row r="630" spans="1:12" x14ac:dyDescent="0.25">
      <c r="A630" s="48">
        <f t="shared" si="56"/>
        <v>250</v>
      </c>
      <c r="B630" s="46" t="s">
        <v>1450</v>
      </c>
      <c r="C630" s="68">
        <v>648.6</v>
      </c>
      <c r="D630" s="68"/>
      <c r="E630" s="68"/>
      <c r="F630" s="68">
        <f t="shared" ref="F630:F690" si="62">C630+D630+E630</f>
        <v>648.6</v>
      </c>
      <c r="G630" s="45">
        <f t="shared" si="57"/>
        <v>8.3032136654391138E-3</v>
      </c>
      <c r="H630" s="43">
        <f t="shared" si="59"/>
        <v>35.549794147894289</v>
      </c>
      <c r="I630" s="43">
        <f t="shared" si="55"/>
        <v>7.8209547125367438</v>
      </c>
      <c r="J630" s="43">
        <v>15.241763687170804</v>
      </c>
      <c r="K630" s="43">
        <v>3.0125530032279837</v>
      </c>
      <c r="L630" s="45">
        <f t="shared" si="58"/>
        <v>9.5012435323511904E-2</v>
      </c>
    </row>
    <row r="631" spans="1:12" x14ac:dyDescent="0.25">
      <c r="A631" s="48">
        <f t="shared" si="56"/>
        <v>251</v>
      </c>
      <c r="B631" s="46" t="s">
        <v>1451</v>
      </c>
      <c r="C631" s="68">
        <v>633.29999999999995</v>
      </c>
      <c r="D631" s="68"/>
      <c r="E631" s="68">
        <v>40.9</v>
      </c>
      <c r="F631" s="68">
        <f t="shared" si="62"/>
        <v>674.19999999999993</v>
      </c>
      <c r="G631" s="45">
        <f t="shared" si="57"/>
        <v>8.6309384107910118E-3</v>
      </c>
      <c r="H631" s="43">
        <f t="shared" si="59"/>
        <v>36.952931258881179</v>
      </c>
      <c r="I631" s="43">
        <f t="shared" ref="I631:I691" si="63">H631*0.22</f>
        <v>8.1296448769538596</v>
      </c>
      <c r="J631" s="43">
        <v>15.843350413028915</v>
      </c>
      <c r="K631" s="43">
        <v>2.9414890794700614</v>
      </c>
      <c r="L631" s="45">
        <f t="shared" si="58"/>
        <v>9.4730666906458053E-2</v>
      </c>
    </row>
    <row r="632" spans="1:12" x14ac:dyDescent="0.25">
      <c r="A632" s="48">
        <f t="shared" si="56"/>
        <v>252</v>
      </c>
      <c r="B632" s="46" t="s">
        <v>37</v>
      </c>
      <c r="C632" s="68">
        <v>297.2</v>
      </c>
      <c r="D632" s="68"/>
      <c r="E632" s="68">
        <v>60.8</v>
      </c>
      <c r="F632" s="68">
        <f t="shared" si="62"/>
        <v>358</v>
      </c>
      <c r="G632" s="45">
        <f t="shared" si="57"/>
        <v>4.583025735780454E-3</v>
      </c>
      <c r="H632" s="43">
        <f t="shared" si="59"/>
        <v>19.621995536457224</v>
      </c>
      <c r="I632" s="43">
        <f t="shared" si="63"/>
        <v>4.3168390180205893</v>
      </c>
      <c r="J632" s="43">
        <v>8.4128143694220601</v>
      </c>
      <c r="K632" s="43">
        <v>0.22201670298226583</v>
      </c>
      <c r="L632" s="45">
        <f t="shared" si="58"/>
        <v>9.0987892812519941E-2</v>
      </c>
    </row>
    <row r="633" spans="1:12" x14ac:dyDescent="0.25">
      <c r="A633" s="48">
        <f t="shared" si="56"/>
        <v>253</v>
      </c>
      <c r="B633" s="46" t="s">
        <v>40</v>
      </c>
      <c r="C633" s="68">
        <v>226.9</v>
      </c>
      <c r="D633" s="68"/>
      <c r="E633" s="68"/>
      <c r="F633" s="68">
        <f t="shared" si="62"/>
        <v>226.9</v>
      </c>
      <c r="G633" s="45">
        <f t="shared" si="57"/>
        <v>2.9047165906385059E-3</v>
      </c>
      <c r="H633" s="43">
        <f t="shared" si="59"/>
        <v>12.436398846989231</v>
      </c>
      <c r="I633" s="43">
        <f t="shared" si="63"/>
        <v>2.7360077463376311</v>
      </c>
      <c r="J633" s="43">
        <v>5.3320323475471101</v>
      </c>
      <c r="K633" s="43">
        <v>1.0538826340308811</v>
      </c>
      <c r="L633" s="45">
        <f t="shared" si="58"/>
        <v>9.5012435323511904E-2</v>
      </c>
    </row>
    <row r="634" spans="1:12" x14ac:dyDescent="0.25">
      <c r="A634" s="48">
        <f t="shared" si="56"/>
        <v>254</v>
      </c>
      <c r="B634" s="46" t="s">
        <v>41</v>
      </c>
      <c r="C634" s="68">
        <v>314.89999999999998</v>
      </c>
      <c r="D634" s="68"/>
      <c r="E634" s="68"/>
      <c r="F634" s="68">
        <f t="shared" si="62"/>
        <v>314.89999999999998</v>
      </c>
      <c r="G634" s="45">
        <f t="shared" si="57"/>
        <v>4.0312704027856564E-3</v>
      </c>
      <c r="H634" s="43">
        <f t="shared" si="59"/>
        <v>17.259682666006647</v>
      </c>
      <c r="I634" s="43">
        <f t="shared" si="63"/>
        <v>3.7971301865214624</v>
      </c>
      <c r="J634" s="43">
        <v>7.3999867176843752</v>
      </c>
      <c r="K634" s="43">
        <v>1.4626163131614123</v>
      </c>
      <c r="L634" s="45">
        <f t="shared" si="58"/>
        <v>9.5012435323511904E-2</v>
      </c>
    </row>
    <row r="635" spans="1:12" x14ac:dyDescent="0.25">
      <c r="A635" s="48">
        <f t="shared" si="56"/>
        <v>255</v>
      </c>
      <c r="B635" s="46" t="s">
        <v>42</v>
      </c>
      <c r="C635" s="68">
        <v>199.2</v>
      </c>
      <c r="D635" s="68"/>
      <c r="E635" s="68"/>
      <c r="F635" s="68">
        <f t="shared" si="62"/>
        <v>199.2</v>
      </c>
      <c r="G635" s="45">
        <f t="shared" si="57"/>
        <v>2.5501081747694595E-3</v>
      </c>
      <c r="H635" s="43">
        <f t="shared" si="59"/>
        <v>10.918160644866703</v>
      </c>
      <c r="I635" s="43">
        <f t="shared" si="63"/>
        <v>2.4019953418706748</v>
      </c>
      <c r="J635" s="43">
        <v>4.6810967105834473</v>
      </c>
      <c r="K635" s="43">
        <v>0.925224419122748</v>
      </c>
      <c r="L635" s="45">
        <f t="shared" si="58"/>
        <v>9.5012435323511932E-2</v>
      </c>
    </row>
    <row r="636" spans="1:12" x14ac:dyDescent="0.25">
      <c r="A636" s="48">
        <f t="shared" si="56"/>
        <v>256</v>
      </c>
      <c r="B636" s="46" t="s">
        <v>43</v>
      </c>
      <c r="C636" s="68">
        <v>748.1</v>
      </c>
      <c r="D636" s="68"/>
      <c r="E636" s="68">
        <v>189.2</v>
      </c>
      <c r="F636" s="68">
        <f t="shared" si="62"/>
        <v>937.3</v>
      </c>
      <c r="G636" s="45">
        <f t="shared" si="57"/>
        <v>1.1999078274153686E-2</v>
      </c>
      <c r="H636" s="43">
        <f t="shared" si="59"/>
        <v>51.373453676875293</v>
      </c>
      <c r="I636" s="43">
        <f t="shared" si="63"/>
        <v>11.302159808912565</v>
      </c>
      <c r="J636" s="43">
        <v>22.026063990109765</v>
      </c>
      <c r="K636" s="43">
        <v>3.4747007426994365</v>
      </c>
      <c r="L636" s="45">
        <f t="shared" si="58"/>
        <v>9.4074872739354609E-2</v>
      </c>
    </row>
    <row r="637" spans="1:12" x14ac:dyDescent="0.25">
      <c r="A637" s="48">
        <f t="shared" si="56"/>
        <v>257</v>
      </c>
      <c r="B637" s="46" t="s">
        <v>44</v>
      </c>
      <c r="C637" s="68">
        <v>486.2</v>
      </c>
      <c r="D637" s="68"/>
      <c r="E637" s="68"/>
      <c r="F637" s="68">
        <f t="shared" si="62"/>
        <v>486.2</v>
      </c>
      <c r="G637" s="45">
        <f t="shared" ref="G637:G700" si="64">3/$F$707*F637</f>
        <v>6.2242098121130084E-3</v>
      </c>
      <c r="H637" s="43">
        <f t="shared" si="59"/>
        <v>26.64864310007124</v>
      </c>
      <c r="I637" s="43">
        <f t="shared" si="63"/>
        <v>5.8627014820156731</v>
      </c>
      <c r="J637" s="43">
        <v>11.425447895008395</v>
      </c>
      <c r="K637" s="43">
        <v>2.2582535771961849</v>
      </c>
      <c r="L637" s="45">
        <f t="shared" ref="L637:L699" si="65">(H637+I637+J637+K637)/F637</f>
        <v>9.5012435323511918E-2</v>
      </c>
    </row>
    <row r="638" spans="1:12" x14ac:dyDescent="0.25">
      <c r="A638" s="48">
        <f t="shared" si="56"/>
        <v>258</v>
      </c>
      <c r="B638" s="46" t="s">
        <v>45</v>
      </c>
      <c r="C638" s="68">
        <v>1811.6</v>
      </c>
      <c r="D638" s="68"/>
      <c r="E638" s="68">
        <v>36.9</v>
      </c>
      <c r="F638" s="68">
        <f t="shared" si="62"/>
        <v>1848.5</v>
      </c>
      <c r="G638" s="45">
        <f t="shared" si="64"/>
        <v>2.366403092902282E-2</v>
      </c>
      <c r="H638" s="43">
        <f t="shared" ref="H638:H701" si="66">G638*4281.45</f>
        <v>101.31636522106474</v>
      </c>
      <c r="I638" s="43">
        <f t="shared" si="63"/>
        <v>22.289600348634245</v>
      </c>
      <c r="J638" s="43">
        <v>43.438791513622007</v>
      </c>
      <c r="K638" s="43">
        <v>8.4143401490098917</v>
      </c>
      <c r="L638" s="45">
        <f t="shared" si="65"/>
        <v>9.4919717193579042E-2</v>
      </c>
    </row>
    <row r="639" spans="1:12" x14ac:dyDescent="0.25">
      <c r="A639" s="48">
        <f t="shared" ref="A639:A702" si="67">1+A638</f>
        <v>259</v>
      </c>
      <c r="B639" s="46" t="s">
        <v>46</v>
      </c>
      <c r="C639" s="68">
        <v>314</v>
      </c>
      <c r="D639" s="68"/>
      <c r="E639" s="68"/>
      <c r="F639" s="68">
        <f t="shared" si="62"/>
        <v>314</v>
      </c>
      <c r="G639" s="45">
        <f t="shared" si="64"/>
        <v>4.0197488297068788E-3</v>
      </c>
      <c r="H639" s="43">
        <f t="shared" si="66"/>
        <v>17.210353626948514</v>
      </c>
      <c r="I639" s="43">
        <f t="shared" si="63"/>
        <v>3.786277797928673</v>
      </c>
      <c r="J639" s="43">
        <v>7.3788371843534266</v>
      </c>
      <c r="K639" s="43">
        <v>1.4584360823521227</v>
      </c>
      <c r="L639" s="45">
        <f t="shared" si="65"/>
        <v>9.501243532351189E-2</v>
      </c>
    </row>
    <row r="640" spans="1:12" x14ac:dyDescent="0.25">
      <c r="A640" s="48">
        <f t="shared" si="67"/>
        <v>260</v>
      </c>
      <c r="B640" s="46" t="s">
        <v>47</v>
      </c>
      <c r="C640" s="68">
        <v>1446.6</v>
      </c>
      <c r="D640" s="68"/>
      <c r="E640" s="68">
        <v>54.7</v>
      </c>
      <c r="F640" s="68">
        <f t="shared" si="62"/>
        <v>1501.3</v>
      </c>
      <c r="G640" s="45">
        <f t="shared" si="64"/>
        <v>1.9219264070187699E-2</v>
      </c>
      <c r="H640" s="43">
        <f t="shared" si="66"/>
        <v>82.286318153305118</v>
      </c>
      <c r="I640" s="43">
        <f t="shared" si="63"/>
        <v>18.102989993727125</v>
      </c>
      <c r="J640" s="43">
        <v>35.279771544171332</v>
      </c>
      <c r="K640" s="43">
        <v>6.7190243207980282</v>
      </c>
      <c r="L640" s="45">
        <f t="shared" si="65"/>
        <v>9.4843205230134953E-2</v>
      </c>
    </row>
    <row r="641" spans="1:12" x14ac:dyDescent="0.25">
      <c r="A641" s="48">
        <f t="shared" si="67"/>
        <v>261</v>
      </c>
      <c r="B641" s="46" t="s">
        <v>66</v>
      </c>
      <c r="C641" s="68">
        <v>249.2</v>
      </c>
      <c r="D641" s="68"/>
      <c r="E641" s="68"/>
      <c r="F641" s="68">
        <f t="shared" si="62"/>
        <v>249.2</v>
      </c>
      <c r="G641" s="45">
        <f t="shared" si="64"/>
        <v>3.1901955680348859E-3</v>
      </c>
      <c r="H641" s="43">
        <f t="shared" si="66"/>
        <v>13.658662814762961</v>
      </c>
      <c r="I641" s="43">
        <f t="shared" si="63"/>
        <v>3.0049058192478513</v>
      </c>
      <c r="J641" s="43">
        <v>5.8560707845250759</v>
      </c>
      <c r="K641" s="43">
        <v>1.1574594640832769</v>
      </c>
      <c r="L641" s="45">
        <f t="shared" si="65"/>
        <v>9.5012435323511904E-2</v>
      </c>
    </row>
    <row r="642" spans="1:12" x14ac:dyDescent="0.25">
      <c r="A642" s="48">
        <f t="shared" si="67"/>
        <v>262</v>
      </c>
      <c r="B642" s="46" t="s">
        <v>67</v>
      </c>
      <c r="C642" s="68">
        <v>299.39999999999998</v>
      </c>
      <c r="D642" s="68"/>
      <c r="E642" s="68"/>
      <c r="F642" s="68">
        <f t="shared" si="62"/>
        <v>299.39999999999998</v>
      </c>
      <c r="G642" s="45">
        <f t="shared" si="64"/>
        <v>3.8328433108733742E-3</v>
      </c>
      <c r="H642" s="43">
        <f t="shared" si="66"/>
        <v>16.410126993338807</v>
      </c>
      <c r="I642" s="43">
        <f t="shared" si="63"/>
        <v>3.6102279385345377</v>
      </c>
      <c r="J642" s="43">
        <v>7.0357447547624705</v>
      </c>
      <c r="K642" s="43">
        <v>1.3906234492236482</v>
      </c>
      <c r="L642" s="45">
        <f t="shared" si="65"/>
        <v>9.5012435323511918E-2</v>
      </c>
    </row>
    <row r="643" spans="1:12" x14ac:dyDescent="0.25">
      <c r="A643" s="48">
        <f t="shared" si="67"/>
        <v>263</v>
      </c>
      <c r="B643" s="46" t="s">
        <v>68</v>
      </c>
      <c r="C643" s="68">
        <v>51.3</v>
      </c>
      <c r="D643" s="68"/>
      <c r="E643" s="68"/>
      <c r="F643" s="68">
        <f t="shared" si="62"/>
        <v>51.3</v>
      </c>
      <c r="G643" s="45">
        <f t="shared" si="64"/>
        <v>6.5672966549032766E-4</v>
      </c>
      <c r="H643" s="43">
        <f t="shared" si="66"/>
        <v>2.8117552263135632</v>
      </c>
      <c r="I643" s="43">
        <f t="shared" si="63"/>
        <v>0.61858614978898396</v>
      </c>
      <c r="J643" s="43">
        <v>1.2055233998641108</v>
      </c>
      <c r="K643" s="43">
        <v>0.23827315612950287</v>
      </c>
      <c r="L643" s="45">
        <f t="shared" si="65"/>
        <v>9.5012435323511904E-2</v>
      </c>
    </row>
    <row r="644" spans="1:12" x14ac:dyDescent="0.25">
      <c r="A644" s="48">
        <f t="shared" si="67"/>
        <v>264</v>
      </c>
      <c r="B644" s="46" t="s">
        <v>69</v>
      </c>
      <c r="C644" s="68">
        <v>312.3</v>
      </c>
      <c r="D644" s="68"/>
      <c r="E644" s="68"/>
      <c r="F644" s="68">
        <f t="shared" si="62"/>
        <v>312.3</v>
      </c>
      <c r="G644" s="45">
        <f t="shared" si="64"/>
        <v>3.9979858583358546E-3</v>
      </c>
      <c r="H644" s="43">
        <f t="shared" si="66"/>
        <v>17.117176553172044</v>
      </c>
      <c r="I644" s="43">
        <f t="shared" si="63"/>
        <v>3.7657788416978497</v>
      </c>
      <c r="J644" s="43">
        <v>7.3388880658394111</v>
      </c>
      <c r="K644" s="43">
        <v>1.4505400908234649</v>
      </c>
      <c r="L644" s="45">
        <f t="shared" si="65"/>
        <v>9.5012435323511904E-2</v>
      </c>
    </row>
    <row r="645" spans="1:12" x14ac:dyDescent="0.25">
      <c r="A645" s="48">
        <f t="shared" si="67"/>
        <v>265</v>
      </c>
      <c r="B645" s="46" t="s">
        <v>70</v>
      </c>
      <c r="C645" s="68">
        <v>706.6</v>
      </c>
      <c r="D645" s="68">
        <v>191.5</v>
      </c>
      <c r="E645" s="68"/>
      <c r="F645" s="68">
        <f t="shared" si="62"/>
        <v>898.1</v>
      </c>
      <c r="G645" s="45">
        <f t="shared" si="64"/>
        <v>1.1497249757833592E-2</v>
      </c>
      <c r="H645" s="43">
        <f t="shared" si="66"/>
        <v>49.224899975676628</v>
      </c>
      <c r="I645" s="43">
        <f t="shared" si="63"/>
        <v>10.829477994648858</v>
      </c>
      <c r="J645" s="43">
        <v>21.104884316139529</v>
      </c>
      <c r="K645" s="43">
        <v>3.2819456553821973</v>
      </c>
      <c r="L645" s="45">
        <f t="shared" si="65"/>
        <v>9.4022055385644385E-2</v>
      </c>
    </row>
    <row r="646" spans="1:12" x14ac:dyDescent="0.25">
      <c r="A646" s="48">
        <f t="shared" si="67"/>
        <v>266</v>
      </c>
      <c r="B646" s="46" t="s">
        <v>71</v>
      </c>
      <c r="C646" s="68">
        <v>552.4</v>
      </c>
      <c r="D646" s="68"/>
      <c r="E646" s="68"/>
      <c r="F646" s="68">
        <f t="shared" si="62"/>
        <v>552.4</v>
      </c>
      <c r="G646" s="45">
        <f t="shared" si="64"/>
        <v>7.0716855207964323E-3</v>
      </c>
      <c r="H646" s="43">
        <f t="shared" si="66"/>
        <v>30.277067973013885</v>
      </c>
      <c r="I646" s="43">
        <f t="shared" si="63"/>
        <v>6.6609549540630546</v>
      </c>
      <c r="J646" s="43">
        <v>12.98111356890711</v>
      </c>
      <c r="K646" s="43">
        <v>2.5657327767239257</v>
      </c>
      <c r="L646" s="45">
        <f t="shared" si="65"/>
        <v>9.5012435323511918E-2</v>
      </c>
    </row>
    <row r="647" spans="1:12" x14ac:dyDescent="0.25">
      <c r="A647" s="48">
        <f t="shared" si="67"/>
        <v>267</v>
      </c>
      <c r="B647" s="46" t="s">
        <v>72</v>
      </c>
      <c r="C647" s="68">
        <v>971.2</v>
      </c>
      <c r="D647" s="68"/>
      <c r="E647" s="68"/>
      <c r="F647" s="68">
        <f t="shared" si="62"/>
        <v>971.2</v>
      </c>
      <c r="G647" s="45">
        <f t="shared" si="64"/>
        <v>1.2433057526787647E-2</v>
      </c>
      <c r="H647" s="43">
        <f t="shared" si="66"/>
        <v>53.231514148064967</v>
      </c>
      <c r="I647" s="43">
        <f t="shared" si="63"/>
        <v>11.710933112574294</v>
      </c>
      <c r="J647" s="43">
        <v>22.822696412242191</v>
      </c>
      <c r="K647" s="43">
        <v>4.5109335133133177</v>
      </c>
      <c r="L647" s="45">
        <f t="shared" si="65"/>
        <v>9.5012435323511904E-2</v>
      </c>
    </row>
    <row r="648" spans="1:12" x14ac:dyDescent="0.25">
      <c r="A648" s="48">
        <f t="shared" si="67"/>
        <v>268</v>
      </c>
      <c r="B648" s="46" t="s">
        <v>73</v>
      </c>
      <c r="C648" s="68">
        <v>391.8</v>
      </c>
      <c r="D648" s="68"/>
      <c r="E648" s="68"/>
      <c r="F648" s="68">
        <f t="shared" si="62"/>
        <v>391.8</v>
      </c>
      <c r="G648" s="45">
        <f t="shared" si="64"/>
        <v>5.015724813627883E-3</v>
      </c>
      <c r="H648" s="43">
        <f t="shared" si="66"/>
        <v>21.474575003307098</v>
      </c>
      <c r="I648" s="43">
        <f t="shared" si="63"/>
        <v>4.7244065007275617</v>
      </c>
      <c r="J648" s="43">
        <v>9.2070968434066014</v>
      </c>
      <c r="K648" s="43">
        <v>1.819793812310706</v>
      </c>
      <c r="L648" s="45">
        <f t="shared" si="65"/>
        <v>9.5012435323511904E-2</v>
      </c>
    </row>
    <row r="649" spans="1:12" x14ac:dyDescent="0.25">
      <c r="A649" s="48">
        <f t="shared" si="67"/>
        <v>269</v>
      </c>
      <c r="B649" s="46" t="s">
        <v>74</v>
      </c>
      <c r="C649" s="68">
        <v>414</v>
      </c>
      <c r="D649" s="68"/>
      <c r="E649" s="68"/>
      <c r="F649" s="68">
        <f t="shared" si="62"/>
        <v>414</v>
      </c>
      <c r="G649" s="45">
        <f t="shared" si="64"/>
        <v>5.2999236162377325E-3</v>
      </c>
      <c r="H649" s="43">
        <f t="shared" si="66"/>
        <v>22.691357966741037</v>
      </c>
      <c r="I649" s="43">
        <f t="shared" si="63"/>
        <v>4.9920987526830283</v>
      </c>
      <c r="J649" s="43">
        <v>9.7287853322366828</v>
      </c>
      <c r="K649" s="43">
        <v>1.9229061722731808</v>
      </c>
      <c r="L649" s="45">
        <f t="shared" si="65"/>
        <v>9.5012435323511904E-2</v>
      </c>
    </row>
    <row r="650" spans="1:12" x14ac:dyDescent="0.25">
      <c r="A650" s="48">
        <f t="shared" si="67"/>
        <v>270</v>
      </c>
      <c r="B650" s="46" t="s">
        <v>75</v>
      </c>
      <c r="C650" s="68">
        <v>370.4</v>
      </c>
      <c r="D650" s="68">
        <v>116.4</v>
      </c>
      <c r="E650" s="68"/>
      <c r="F650" s="68">
        <f t="shared" si="62"/>
        <v>486.79999999999995</v>
      </c>
      <c r="G650" s="45">
        <f t="shared" si="64"/>
        <v>6.2318908608321923E-3</v>
      </c>
      <c r="H650" s="43">
        <f t="shared" si="66"/>
        <v>26.681529126109989</v>
      </c>
      <c r="I650" s="43">
        <f t="shared" si="63"/>
        <v>5.8699364077441976</v>
      </c>
      <c r="J650" s="43">
        <v>11.439547583895692</v>
      </c>
      <c r="K650" s="43">
        <v>1.7203972130675997</v>
      </c>
      <c r="L650" s="45">
        <f t="shared" si="65"/>
        <v>9.3901828945804178E-2</v>
      </c>
    </row>
    <row r="651" spans="1:12" x14ac:dyDescent="0.25">
      <c r="A651" s="48">
        <f t="shared" si="67"/>
        <v>271</v>
      </c>
      <c r="B651" s="46" t="s">
        <v>76</v>
      </c>
      <c r="C651" s="68">
        <v>355</v>
      </c>
      <c r="D651" s="68"/>
      <c r="E651" s="68"/>
      <c r="F651" s="68">
        <f t="shared" si="62"/>
        <v>355</v>
      </c>
      <c r="G651" s="45">
        <f t="shared" si="64"/>
        <v>4.5446204921845285E-3</v>
      </c>
      <c r="H651" s="43">
        <f t="shared" si="66"/>
        <v>19.457565406263448</v>
      </c>
      <c r="I651" s="43">
        <f t="shared" si="63"/>
        <v>4.280664389377959</v>
      </c>
      <c r="J651" s="43">
        <v>8.3423159249855612</v>
      </c>
      <c r="K651" s="43">
        <v>1.6488688192197567</v>
      </c>
      <c r="L651" s="45">
        <f t="shared" si="65"/>
        <v>9.5012435323511918E-2</v>
      </c>
    </row>
    <row r="652" spans="1:12" x14ac:dyDescent="0.25">
      <c r="A652" s="48">
        <f t="shared" si="67"/>
        <v>272</v>
      </c>
      <c r="B652" s="46" t="s">
        <v>77</v>
      </c>
      <c r="C652" s="68">
        <v>143.19999999999999</v>
      </c>
      <c r="D652" s="68"/>
      <c r="E652" s="68">
        <v>41.9</v>
      </c>
      <c r="F652" s="68">
        <f t="shared" si="62"/>
        <v>185.1</v>
      </c>
      <c r="G652" s="45">
        <f t="shared" si="64"/>
        <v>2.3696035298686091E-3</v>
      </c>
      <c r="H652" s="43">
        <f t="shared" si="66"/>
        <v>10.145339032955956</v>
      </c>
      <c r="I652" s="43">
        <f t="shared" si="63"/>
        <v>2.2319745872503103</v>
      </c>
      <c r="J652" s="43">
        <v>4.3497540217319086</v>
      </c>
      <c r="K652" s="43">
        <v>0.66512116876695537</v>
      </c>
      <c r="L652" s="45">
        <f t="shared" si="65"/>
        <v>9.3961041656969904E-2</v>
      </c>
    </row>
    <row r="653" spans="1:12" x14ac:dyDescent="0.25">
      <c r="A653" s="48">
        <f t="shared" si="67"/>
        <v>273</v>
      </c>
      <c r="B653" s="46" t="s">
        <v>78</v>
      </c>
      <c r="C653" s="68">
        <v>163.19999999999999</v>
      </c>
      <c r="D653" s="68"/>
      <c r="E653" s="68"/>
      <c r="F653" s="68">
        <f t="shared" si="62"/>
        <v>163.19999999999999</v>
      </c>
      <c r="G653" s="45">
        <f t="shared" si="64"/>
        <v>2.0892452516183524E-3</v>
      </c>
      <c r="H653" s="43">
        <f t="shared" si="66"/>
        <v>8.9449990825413952</v>
      </c>
      <c r="I653" s="43">
        <f t="shared" si="63"/>
        <v>1.9678997981591069</v>
      </c>
      <c r="J653" s="43">
        <v>3.8351153773454749</v>
      </c>
      <c r="K653" s="43">
        <v>0.75801518675116697</v>
      </c>
      <c r="L653" s="45">
        <f t="shared" si="65"/>
        <v>9.5012435323511918E-2</v>
      </c>
    </row>
    <row r="654" spans="1:12" x14ac:dyDescent="0.25">
      <c r="A654" s="48">
        <f t="shared" si="67"/>
        <v>274</v>
      </c>
      <c r="B654" s="46" t="s">
        <v>79</v>
      </c>
      <c r="C654" s="68">
        <v>268.2</v>
      </c>
      <c r="D654" s="68"/>
      <c r="E654" s="68"/>
      <c r="F654" s="68">
        <f t="shared" si="62"/>
        <v>268.2</v>
      </c>
      <c r="G654" s="45">
        <f t="shared" si="64"/>
        <v>3.4334287774757479E-3</v>
      </c>
      <c r="H654" s="43">
        <f t="shared" si="66"/>
        <v>14.70005363932354</v>
      </c>
      <c r="I654" s="43">
        <f t="shared" si="63"/>
        <v>3.2340118006511789</v>
      </c>
      <c r="J654" s="43">
        <v>6.3025609326228942</v>
      </c>
      <c r="K654" s="43">
        <v>1.2457087811682781</v>
      </c>
      <c r="L654" s="45">
        <f t="shared" si="65"/>
        <v>9.5012435323511904E-2</v>
      </c>
    </row>
    <row r="655" spans="1:12" x14ac:dyDescent="0.25">
      <c r="A655" s="48">
        <f t="shared" si="67"/>
        <v>275</v>
      </c>
      <c r="B655" s="46" t="s">
        <v>80</v>
      </c>
      <c r="C655" s="68">
        <v>1401.05</v>
      </c>
      <c r="D655" s="68"/>
      <c r="E655" s="68"/>
      <c r="F655" s="68">
        <f t="shared" si="62"/>
        <v>1401.05</v>
      </c>
      <c r="G655" s="45">
        <f t="shared" si="64"/>
        <v>1.7935888846690517E-2</v>
      </c>
      <c r="H655" s="43">
        <f t="shared" si="66"/>
        <v>76.791611302663114</v>
      </c>
      <c r="I655" s="43">
        <f t="shared" si="63"/>
        <v>16.894154486585887</v>
      </c>
      <c r="J655" s="43">
        <v>32.92394852591837</v>
      </c>
      <c r="K655" s="43">
        <v>6.5074581948389865</v>
      </c>
      <c r="L655" s="45">
        <f t="shared" si="65"/>
        <v>9.5012435323511904E-2</v>
      </c>
    </row>
    <row r="656" spans="1:12" x14ac:dyDescent="0.25">
      <c r="A656" s="48">
        <f t="shared" si="67"/>
        <v>276</v>
      </c>
      <c r="B656" s="46" t="s">
        <v>81</v>
      </c>
      <c r="C656" s="68">
        <v>1909.5</v>
      </c>
      <c r="D656" s="68"/>
      <c r="E656" s="68"/>
      <c r="F656" s="68">
        <f t="shared" si="62"/>
        <v>1909.5</v>
      </c>
      <c r="G656" s="45">
        <f t="shared" si="64"/>
        <v>2.4444937548806642E-2</v>
      </c>
      <c r="H656" s="43">
        <f t="shared" si="66"/>
        <v>104.6597778683382</v>
      </c>
      <c r="I656" s="43">
        <f t="shared" si="63"/>
        <v>23.025151131034402</v>
      </c>
      <c r="J656" s="43">
        <v>44.872259883830793</v>
      </c>
      <c r="K656" s="43">
        <v>8.8690563670426066</v>
      </c>
      <c r="L656" s="45">
        <f t="shared" si="65"/>
        <v>9.5012435323511918E-2</v>
      </c>
    </row>
    <row r="657" spans="1:12" x14ac:dyDescent="0.25">
      <c r="A657" s="48">
        <f t="shared" si="67"/>
        <v>277</v>
      </c>
      <c r="B657" s="46" t="s">
        <v>112</v>
      </c>
      <c r="C657" s="68">
        <v>542.20000000000005</v>
      </c>
      <c r="D657" s="68"/>
      <c r="E657" s="68"/>
      <c r="F657" s="68">
        <f t="shared" si="62"/>
        <v>542.20000000000005</v>
      </c>
      <c r="G657" s="45">
        <f t="shared" si="64"/>
        <v>6.9411076925702869E-3</v>
      </c>
      <c r="H657" s="43">
        <f t="shared" si="66"/>
        <v>29.718005530355054</v>
      </c>
      <c r="I657" s="43">
        <f t="shared" si="63"/>
        <v>6.537961216678112</v>
      </c>
      <c r="J657" s="43">
        <v>12.741418857823021</v>
      </c>
      <c r="K657" s="43">
        <v>2.5183568275519779</v>
      </c>
      <c r="L657" s="45">
        <f t="shared" si="65"/>
        <v>9.5012435323511904E-2</v>
      </c>
    </row>
    <row r="658" spans="1:12" x14ac:dyDescent="0.25">
      <c r="A658" s="48">
        <f t="shared" si="67"/>
        <v>278</v>
      </c>
      <c r="B658" s="46" t="s">
        <v>113</v>
      </c>
      <c r="C658" s="68">
        <v>168.8</v>
      </c>
      <c r="D658" s="68"/>
      <c r="E658" s="68"/>
      <c r="F658" s="68">
        <f t="shared" si="62"/>
        <v>168.8</v>
      </c>
      <c r="G658" s="45">
        <f t="shared" si="64"/>
        <v>2.1609350396640803E-3</v>
      </c>
      <c r="H658" s="43">
        <f t="shared" si="66"/>
        <v>9.2519353255697769</v>
      </c>
      <c r="I658" s="43">
        <f t="shared" si="63"/>
        <v>2.0354257716253508</v>
      </c>
      <c r="J658" s="43">
        <v>3.9667124736269375</v>
      </c>
      <c r="K658" s="43">
        <v>0.78402551178674629</v>
      </c>
      <c r="L658" s="45">
        <f t="shared" si="65"/>
        <v>9.5012435323511918E-2</v>
      </c>
    </row>
    <row r="659" spans="1:12" x14ac:dyDescent="0.25">
      <c r="A659" s="48">
        <f t="shared" si="67"/>
        <v>279</v>
      </c>
      <c r="B659" s="46" t="s">
        <v>114</v>
      </c>
      <c r="C659" s="68">
        <v>173.2</v>
      </c>
      <c r="D659" s="68"/>
      <c r="E659" s="68"/>
      <c r="F659" s="68">
        <f t="shared" si="62"/>
        <v>173.2</v>
      </c>
      <c r="G659" s="45">
        <f t="shared" si="64"/>
        <v>2.2172627302714377E-3</v>
      </c>
      <c r="H659" s="43">
        <f t="shared" si="66"/>
        <v>9.4930995165206475</v>
      </c>
      <c r="I659" s="43">
        <f t="shared" si="63"/>
        <v>2.0884818936345426</v>
      </c>
      <c r="J659" s="43">
        <v>4.070110192133801</v>
      </c>
      <c r="K659" s="43">
        <v>0.80446219574327271</v>
      </c>
      <c r="L659" s="45">
        <f t="shared" si="65"/>
        <v>9.5012435323511932E-2</v>
      </c>
    </row>
    <row r="660" spans="1:12" x14ac:dyDescent="0.25">
      <c r="A660" s="48">
        <f t="shared" si="67"/>
        <v>280</v>
      </c>
      <c r="B660" s="46" t="s">
        <v>115</v>
      </c>
      <c r="C660" s="68">
        <v>174.6</v>
      </c>
      <c r="D660" s="68"/>
      <c r="E660" s="68"/>
      <c r="F660" s="68">
        <f t="shared" si="62"/>
        <v>174.6</v>
      </c>
      <c r="G660" s="45">
        <f t="shared" si="64"/>
        <v>2.2351851772828696E-3</v>
      </c>
      <c r="H660" s="43">
        <f t="shared" si="66"/>
        <v>9.5698335772777412</v>
      </c>
      <c r="I660" s="43">
        <f t="shared" si="63"/>
        <v>2.1053633870011033</v>
      </c>
      <c r="J660" s="43">
        <v>4.103009466204167</v>
      </c>
      <c r="K660" s="43">
        <v>0.81096477700216762</v>
      </c>
      <c r="L660" s="45">
        <f t="shared" si="65"/>
        <v>9.5012435323511918E-2</v>
      </c>
    </row>
    <row r="661" spans="1:12" x14ac:dyDescent="0.25">
      <c r="A661" s="48">
        <f t="shared" si="67"/>
        <v>281</v>
      </c>
      <c r="B661" s="46" t="s">
        <v>116</v>
      </c>
      <c r="C661" s="68">
        <v>174.6</v>
      </c>
      <c r="D661" s="68"/>
      <c r="E661" s="68">
        <v>31</v>
      </c>
      <c r="F661" s="68">
        <f t="shared" si="62"/>
        <v>205.6</v>
      </c>
      <c r="G661" s="45">
        <f t="shared" si="64"/>
        <v>2.632039361107434E-3</v>
      </c>
      <c r="H661" s="43">
        <f t="shared" si="66"/>
        <v>11.268944922613423</v>
      </c>
      <c r="I661" s="43">
        <f t="shared" si="63"/>
        <v>2.4791678829749531</v>
      </c>
      <c r="J661" s="43">
        <v>4.8314933920479755</v>
      </c>
      <c r="K661" s="43">
        <v>0.81096477700216762</v>
      </c>
      <c r="L661" s="45">
        <f t="shared" si="65"/>
        <v>9.4312115635401358E-2</v>
      </c>
    </row>
    <row r="662" spans="1:12" x14ac:dyDescent="0.25">
      <c r="A662" s="48">
        <f t="shared" si="67"/>
        <v>282</v>
      </c>
      <c r="B662" s="46" t="s">
        <v>117</v>
      </c>
      <c r="C662" s="68">
        <v>285.89999999999998</v>
      </c>
      <c r="D662" s="68"/>
      <c r="E662" s="68"/>
      <c r="F662" s="68">
        <f t="shared" si="62"/>
        <v>285.89999999999998</v>
      </c>
      <c r="G662" s="45">
        <f t="shared" si="64"/>
        <v>3.6600197146917091E-3</v>
      </c>
      <c r="H662" s="43">
        <f t="shared" si="66"/>
        <v>15.670191407466817</v>
      </c>
      <c r="I662" s="43">
        <f t="shared" si="63"/>
        <v>3.4474421096426995</v>
      </c>
      <c r="J662" s="43">
        <v>6.7185017547982309</v>
      </c>
      <c r="K662" s="43">
        <v>1.3279199870843055</v>
      </c>
      <c r="L662" s="45">
        <f t="shared" si="65"/>
        <v>9.5012435323511932E-2</v>
      </c>
    </row>
    <row r="663" spans="1:12" x14ac:dyDescent="0.25">
      <c r="A663" s="48">
        <f t="shared" si="67"/>
        <v>283</v>
      </c>
      <c r="B663" s="46" t="s">
        <v>118</v>
      </c>
      <c r="C663" s="68">
        <v>365.3</v>
      </c>
      <c r="D663" s="68">
        <v>20.6</v>
      </c>
      <c r="E663" s="68"/>
      <c r="F663" s="68">
        <f t="shared" si="62"/>
        <v>385.90000000000003</v>
      </c>
      <c r="G663" s="45">
        <f t="shared" si="64"/>
        <v>4.9401945012225628E-3</v>
      </c>
      <c r="H663" s="43">
        <f t="shared" si="66"/>
        <v>21.15119574725934</v>
      </c>
      <c r="I663" s="43">
        <f t="shared" si="63"/>
        <v>4.6532630643970547</v>
      </c>
      <c r="J663" s="43">
        <v>9.0684499026814898</v>
      </c>
      <c r="K663" s="43">
        <v>1.6967092384816256</v>
      </c>
      <c r="L663" s="45">
        <f t="shared" si="65"/>
        <v>9.4764493269809541E-2</v>
      </c>
    </row>
    <row r="664" spans="1:12" x14ac:dyDescent="0.25">
      <c r="A664" s="48">
        <f t="shared" si="67"/>
        <v>284</v>
      </c>
      <c r="B664" s="46" t="s">
        <v>119</v>
      </c>
      <c r="C664" s="68">
        <v>204.5</v>
      </c>
      <c r="D664" s="68"/>
      <c r="E664" s="68"/>
      <c r="F664" s="68">
        <f t="shared" si="62"/>
        <v>204.5</v>
      </c>
      <c r="G664" s="45">
        <f t="shared" si="64"/>
        <v>2.6179574384555949E-3</v>
      </c>
      <c r="H664" s="43">
        <f t="shared" si="66"/>
        <v>11.208653874875706</v>
      </c>
      <c r="I664" s="43">
        <f t="shared" si="63"/>
        <v>2.4659038524726555</v>
      </c>
      <c r="J664" s="43">
        <v>4.8056439624212599</v>
      </c>
      <c r="K664" s="43">
        <v>0.94984133388856395</v>
      </c>
      <c r="L664" s="45">
        <f t="shared" si="65"/>
        <v>9.5012435323511918E-2</v>
      </c>
    </row>
    <row r="665" spans="1:12" x14ac:dyDescent="0.25">
      <c r="A665" s="48">
        <f t="shared" si="67"/>
        <v>285</v>
      </c>
      <c r="B665" s="46" t="s">
        <v>120</v>
      </c>
      <c r="C665" s="68">
        <v>625.70000000000005</v>
      </c>
      <c r="D665" s="68"/>
      <c r="E665" s="68"/>
      <c r="F665" s="68">
        <f t="shared" si="62"/>
        <v>625.70000000000005</v>
      </c>
      <c r="G665" s="45">
        <f t="shared" si="64"/>
        <v>8.0100536393235486E-3</v>
      </c>
      <c r="H665" s="43">
        <f t="shared" si="66"/>
        <v>34.294644154081809</v>
      </c>
      <c r="I665" s="43">
        <f t="shared" si="63"/>
        <v>7.5448217138979983</v>
      </c>
      <c r="J665" s="43">
        <v>14.70362556130554</v>
      </c>
      <c r="K665" s="43">
        <v>2.9061893526360612</v>
      </c>
      <c r="L665" s="45">
        <f t="shared" si="65"/>
        <v>9.5012435323511904E-2</v>
      </c>
    </row>
    <row r="666" spans="1:12" x14ac:dyDescent="0.25">
      <c r="A666" s="48">
        <f t="shared" si="67"/>
        <v>286</v>
      </c>
      <c r="B666" s="46" t="s">
        <v>122</v>
      </c>
      <c r="C666" s="68">
        <v>429.5</v>
      </c>
      <c r="D666" s="68"/>
      <c r="E666" s="68">
        <v>30.7</v>
      </c>
      <c r="F666" s="68">
        <f t="shared" si="62"/>
        <v>460.2</v>
      </c>
      <c r="G666" s="45">
        <f t="shared" si="64"/>
        <v>5.8913643676149858E-3</v>
      </c>
      <c r="H666" s="43">
        <f t="shared" si="66"/>
        <v>25.223581971725181</v>
      </c>
      <c r="I666" s="43">
        <f t="shared" si="63"/>
        <v>5.5491880337795401</v>
      </c>
      <c r="J666" s="43">
        <v>10.814461376558748</v>
      </c>
      <c r="K666" s="43">
        <v>1.9948990362109451</v>
      </c>
      <c r="L666" s="45">
        <f t="shared" si="65"/>
        <v>9.4702586741143888E-2</v>
      </c>
    </row>
    <row r="667" spans="1:12" x14ac:dyDescent="0.25">
      <c r="A667" s="48">
        <f t="shared" si="67"/>
        <v>287</v>
      </c>
      <c r="B667" s="46" t="s">
        <v>123</v>
      </c>
      <c r="C667" s="68">
        <v>206.4</v>
      </c>
      <c r="D667" s="68"/>
      <c r="E667" s="68"/>
      <c r="F667" s="68">
        <f t="shared" si="62"/>
        <v>206.4</v>
      </c>
      <c r="G667" s="45">
        <f t="shared" si="64"/>
        <v>2.642280759399681E-3</v>
      </c>
      <c r="H667" s="43">
        <f t="shared" si="66"/>
        <v>11.312792957331764</v>
      </c>
      <c r="I667" s="43">
        <f t="shared" si="63"/>
        <v>2.4888144506129879</v>
      </c>
      <c r="J667" s="43">
        <v>4.8502929772310424</v>
      </c>
      <c r="K667" s="43">
        <v>0.95866626559706425</v>
      </c>
      <c r="L667" s="45">
        <f t="shared" si="65"/>
        <v>9.5012435323511904E-2</v>
      </c>
    </row>
    <row r="668" spans="1:12" x14ac:dyDescent="0.25">
      <c r="A668" s="48">
        <f t="shared" si="67"/>
        <v>288</v>
      </c>
      <c r="B668" s="46" t="s">
        <v>1670</v>
      </c>
      <c r="C668" s="68">
        <v>275.2</v>
      </c>
      <c r="D668" s="68"/>
      <c r="E668" s="68"/>
      <c r="F668" s="68">
        <f t="shared" si="62"/>
        <v>275.2</v>
      </c>
      <c r="G668" s="45">
        <f t="shared" si="64"/>
        <v>3.5230410125329076E-3</v>
      </c>
      <c r="H668" s="43">
        <f t="shared" si="66"/>
        <v>15.083723943109018</v>
      </c>
      <c r="I668" s="43">
        <f t="shared" si="63"/>
        <v>3.3184192674839839</v>
      </c>
      <c r="J668" s="43">
        <v>6.4670573029747231</v>
      </c>
      <c r="K668" s="43">
        <v>1.2782216874627523</v>
      </c>
      <c r="L668" s="45">
        <f t="shared" si="65"/>
        <v>9.5012435323511918E-2</v>
      </c>
    </row>
    <row r="669" spans="1:12" x14ac:dyDescent="0.25">
      <c r="A669" s="48">
        <f t="shared" si="67"/>
        <v>289</v>
      </c>
      <c r="B669" s="46" t="s">
        <v>1671</v>
      </c>
      <c r="C669" s="68">
        <v>318.89999999999998</v>
      </c>
      <c r="D669" s="68"/>
      <c r="E669" s="68"/>
      <c r="F669" s="68">
        <f t="shared" si="62"/>
        <v>318.89999999999998</v>
      </c>
      <c r="G669" s="45">
        <f t="shared" si="64"/>
        <v>4.0824773942468905E-3</v>
      </c>
      <c r="H669" s="43">
        <f t="shared" si="66"/>
        <v>17.478922839598347</v>
      </c>
      <c r="I669" s="43">
        <f t="shared" si="63"/>
        <v>3.8453630247116366</v>
      </c>
      <c r="J669" s="43">
        <v>7.4939846435997053</v>
      </c>
      <c r="K669" s="43">
        <v>1.4811951167582544</v>
      </c>
      <c r="L669" s="45">
        <f t="shared" si="65"/>
        <v>9.5012435323511904E-2</v>
      </c>
    </row>
    <row r="670" spans="1:12" x14ac:dyDescent="0.25">
      <c r="A670" s="48">
        <f t="shared" si="67"/>
        <v>290</v>
      </c>
      <c r="B670" s="46" t="s">
        <v>1672</v>
      </c>
      <c r="C670" s="68">
        <v>75.2</v>
      </c>
      <c r="D670" s="68"/>
      <c r="E670" s="68"/>
      <c r="F670" s="68">
        <f t="shared" si="62"/>
        <v>75.2</v>
      </c>
      <c r="G670" s="45">
        <f t="shared" si="64"/>
        <v>9.6269143947120162E-4</v>
      </c>
      <c r="H670" s="43">
        <f t="shared" si="66"/>
        <v>4.121715263523976</v>
      </c>
      <c r="I670" s="43">
        <f t="shared" si="63"/>
        <v>0.9067773579752747</v>
      </c>
      <c r="J670" s="43">
        <v>1.7671610072082093</v>
      </c>
      <c r="K670" s="43">
        <v>0.34928150762063576</v>
      </c>
      <c r="L670" s="45">
        <f t="shared" si="65"/>
        <v>9.501243532351189E-2</v>
      </c>
    </row>
    <row r="671" spans="1:12" x14ac:dyDescent="0.25">
      <c r="A671" s="48">
        <f t="shared" si="67"/>
        <v>291</v>
      </c>
      <c r="B671" s="46" t="s">
        <v>1673</v>
      </c>
      <c r="C671" s="68">
        <v>320.89999999999998</v>
      </c>
      <c r="D671" s="68"/>
      <c r="E671" s="68"/>
      <c r="F671" s="68">
        <f t="shared" si="62"/>
        <v>320.89999999999998</v>
      </c>
      <c r="G671" s="45">
        <f t="shared" si="64"/>
        <v>4.1080808899775076E-3</v>
      </c>
      <c r="H671" s="43">
        <f t="shared" si="66"/>
        <v>17.588542926394197</v>
      </c>
      <c r="I671" s="43">
        <f t="shared" si="63"/>
        <v>3.8694794438067235</v>
      </c>
      <c r="J671" s="43">
        <v>7.5409836065573712</v>
      </c>
      <c r="K671" s="43">
        <v>1.4904845185566755</v>
      </c>
      <c r="L671" s="45">
        <f t="shared" si="65"/>
        <v>9.5012435323511918E-2</v>
      </c>
    </row>
    <row r="672" spans="1:12" x14ac:dyDescent="0.25">
      <c r="A672" s="48">
        <f t="shared" si="67"/>
        <v>292</v>
      </c>
      <c r="B672" s="46" t="s">
        <v>1674</v>
      </c>
      <c r="C672" s="68">
        <v>417.2</v>
      </c>
      <c r="D672" s="68"/>
      <c r="E672" s="68"/>
      <c r="F672" s="68">
        <f t="shared" si="62"/>
        <v>417.2</v>
      </c>
      <c r="G672" s="45">
        <f t="shared" si="64"/>
        <v>5.3408892094067191E-3</v>
      </c>
      <c r="H672" s="43">
        <f t="shared" si="66"/>
        <v>22.866750105614397</v>
      </c>
      <c r="I672" s="43">
        <f t="shared" si="63"/>
        <v>5.0306850232351676</v>
      </c>
      <c r="J672" s="43">
        <v>9.8039836729689469</v>
      </c>
      <c r="K672" s="43">
        <v>1.9377692151506549</v>
      </c>
      <c r="L672" s="45">
        <f t="shared" si="65"/>
        <v>9.5012435323511904E-2</v>
      </c>
    </row>
    <row r="673" spans="1:12" x14ac:dyDescent="0.25">
      <c r="A673" s="48">
        <f t="shared" si="67"/>
        <v>293</v>
      </c>
      <c r="B673" s="46" t="s">
        <v>1675</v>
      </c>
      <c r="C673" s="68">
        <v>321.3</v>
      </c>
      <c r="D673" s="68"/>
      <c r="E673" s="68"/>
      <c r="F673" s="68">
        <f t="shared" si="62"/>
        <v>321.3</v>
      </c>
      <c r="G673" s="45">
        <f t="shared" si="64"/>
        <v>4.1132015891236313E-3</v>
      </c>
      <c r="H673" s="43">
        <f t="shared" si="66"/>
        <v>17.610466943753369</v>
      </c>
      <c r="I673" s="43">
        <f t="shared" si="63"/>
        <v>3.8743027276257411</v>
      </c>
      <c r="J673" s="43">
        <v>7.5503833991489042</v>
      </c>
      <c r="K673" s="43">
        <v>1.4923423989163602</v>
      </c>
      <c r="L673" s="45">
        <f t="shared" si="65"/>
        <v>9.5012435323511918E-2</v>
      </c>
    </row>
    <row r="674" spans="1:12" x14ac:dyDescent="0.25">
      <c r="A674" s="48">
        <f t="shared" si="67"/>
        <v>294</v>
      </c>
      <c r="B674" s="46" t="s">
        <v>1676</v>
      </c>
      <c r="C674" s="68">
        <v>284.5</v>
      </c>
      <c r="D674" s="68"/>
      <c r="E674" s="68"/>
      <c r="F674" s="68">
        <f t="shared" si="62"/>
        <v>284.5</v>
      </c>
      <c r="G674" s="45">
        <f t="shared" si="64"/>
        <v>3.6420972676802772E-3</v>
      </c>
      <c r="H674" s="43">
        <f t="shared" si="66"/>
        <v>15.593457346709723</v>
      </c>
      <c r="I674" s="43">
        <f t="shared" si="63"/>
        <v>3.4305606162761393</v>
      </c>
      <c r="J674" s="43">
        <v>6.6856024807278658</v>
      </c>
      <c r="K674" s="43">
        <v>1.3214174058254105</v>
      </c>
      <c r="L674" s="45">
        <f t="shared" si="65"/>
        <v>9.5012435323511918E-2</v>
      </c>
    </row>
    <row r="675" spans="1:12" x14ac:dyDescent="0.25">
      <c r="A675" s="48">
        <f t="shared" si="67"/>
        <v>295</v>
      </c>
      <c r="B675" s="46" t="s">
        <v>1677</v>
      </c>
      <c r="C675" s="68">
        <v>326.10000000000002</v>
      </c>
      <c r="D675" s="68"/>
      <c r="E675" s="68"/>
      <c r="F675" s="68">
        <f t="shared" si="62"/>
        <v>326.10000000000002</v>
      </c>
      <c r="G675" s="45">
        <f t="shared" si="64"/>
        <v>4.1746499788771129E-3</v>
      </c>
      <c r="H675" s="43">
        <f t="shared" si="66"/>
        <v>17.873555152063414</v>
      </c>
      <c r="I675" s="43">
        <f t="shared" si="63"/>
        <v>3.9321821334539511</v>
      </c>
      <c r="J675" s="43">
        <v>7.6631809102473012</v>
      </c>
      <c r="K675" s="43">
        <v>1.5146369632325709</v>
      </c>
      <c r="L675" s="45">
        <f t="shared" si="65"/>
        <v>9.5012435323511932E-2</v>
      </c>
    </row>
    <row r="676" spans="1:12" x14ac:dyDescent="0.25">
      <c r="A676" s="48">
        <f t="shared" si="67"/>
        <v>296</v>
      </c>
      <c r="B676" s="46" t="s">
        <v>1678</v>
      </c>
      <c r="C676" s="68">
        <v>497.9</v>
      </c>
      <c r="D676" s="68"/>
      <c r="E676" s="68">
        <v>40.6</v>
      </c>
      <c r="F676" s="68">
        <f t="shared" si="62"/>
        <v>538.5</v>
      </c>
      <c r="G676" s="45">
        <f t="shared" si="64"/>
        <v>6.8937412254686447E-3</v>
      </c>
      <c r="H676" s="43">
        <f t="shared" si="66"/>
        <v>29.515208369782727</v>
      </c>
      <c r="I676" s="43">
        <f t="shared" si="63"/>
        <v>6.4933458413522001</v>
      </c>
      <c r="J676" s="43">
        <v>12.654470776351339</v>
      </c>
      <c r="K676" s="43">
        <v>2.3125965777169486</v>
      </c>
      <c r="L676" s="45">
        <f t="shared" si="65"/>
        <v>9.4662249888956759E-2</v>
      </c>
    </row>
    <row r="677" spans="1:12" x14ac:dyDescent="0.25">
      <c r="A677" s="48">
        <f t="shared" si="67"/>
        <v>297</v>
      </c>
      <c r="B677" s="46" t="s">
        <v>1679</v>
      </c>
      <c r="C677" s="68">
        <v>138.80000000000001</v>
      </c>
      <c r="D677" s="68"/>
      <c r="E677" s="68"/>
      <c r="F677" s="68">
        <f t="shared" si="62"/>
        <v>138.80000000000001</v>
      </c>
      <c r="G677" s="45">
        <f t="shared" si="64"/>
        <v>1.7768826037048244E-3</v>
      </c>
      <c r="H677" s="43">
        <f t="shared" si="66"/>
        <v>7.6076340236320199</v>
      </c>
      <c r="I677" s="43">
        <f t="shared" si="63"/>
        <v>1.6736794851990444</v>
      </c>
      <c r="J677" s="43">
        <v>3.2617280292619606</v>
      </c>
      <c r="K677" s="43">
        <v>0.64468448481042895</v>
      </c>
      <c r="L677" s="45">
        <f t="shared" si="65"/>
        <v>9.5012435323511918E-2</v>
      </c>
    </row>
    <row r="678" spans="1:12" x14ac:dyDescent="0.25">
      <c r="A678" s="48">
        <f t="shared" si="67"/>
        <v>298</v>
      </c>
      <c r="B678" s="46" t="s">
        <v>1680</v>
      </c>
      <c r="C678" s="68">
        <v>4598.6000000000004</v>
      </c>
      <c r="D678" s="68">
        <v>90.9</v>
      </c>
      <c r="E678" s="68">
        <v>100</v>
      </c>
      <c r="F678" s="68">
        <f t="shared" si="62"/>
        <v>4789.5</v>
      </c>
      <c r="G678" s="45">
        <f t="shared" si="64"/>
        <v>6.1313971400895215E-2</v>
      </c>
      <c r="H678" s="43">
        <f t="shared" si="66"/>
        <v>262.51270285436283</v>
      </c>
      <c r="I678" s="43">
        <f t="shared" si="63"/>
        <v>57.752794627959823</v>
      </c>
      <c r="J678" s="43">
        <v>112.55076654286859</v>
      </c>
      <c r="K678" s="43">
        <v>21.359121555109784</v>
      </c>
      <c r="L678" s="45">
        <f t="shared" si="65"/>
        <v>9.4827306729366526E-2</v>
      </c>
    </row>
    <row r="679" spans="1:12" x14ac:dyDescent="0.25">
      <c r="A679" s="48">
        <f t="shared" si="67"/>
        <v>299</v>
      </c>
      <c r="B679" s="46" t="s">
        <v>1681</v>
      </c>
      <c r="C679" s="68">
        <v>387.4</v>
      </c>
      <c r="D679" s="68"/>
      <c r="E679" s="68"/>
      <c r="F679" s="68">
        <f t="shared" si="62"/>
        <v>387.4</v>
      </c>
      <c r="G679" s="45">
        <f t="shared" si="64"/>
        <v>4.9593971230205251E-3</v>
      </c>
      <c r="H679" s="43">
        <f t="shared" si="66"/>
        <v>21.233410812356226</v>
      </c>
      <c r="I679" s="43">
        <f t="shared" si="63"/>
        <v>4.6713503787183699</v>
      </c>
      <c r="J679" s="43">
        <v>9.1036991248997374</v>
      </c>
      <c r="K679" s="43">
        <v>1.7993571283541794</v>
      </c>
      <c r="L679" s="45">
        <f t="shared" si="65"/>
        <v>9.5012435323511918E-2</v>
      </c>
    </row>
    <row r="680" spans="1:12" x14ac:dyDescent="0.25">
      <c r="A680" s="48">
        <f t="shared" si="67"/>
        <v>300</v>
      </c>
      <c r="B680" s="46" t="s">
        <v>1682</v>
      </c>
      <c r="C680" s="68">
        <v>4956.8999999999996</v>
      </c>
      <c r="D680" s="68"/>
      <c r="E680" s="68"/>
      <c r="F680" s="68">
        <f t="shared" si="62"/>
        <v>4956.8999999999996</v>
      </c>
      <c r="G680" s="45">
        <f t="shared" si="64"/>
        <v>6.3456983993547864E-2</v>
      </c>
      <c r="H680" s="43">
        <f t="shared" si="66"/>
        <v>271.68790411917547</v>
      </c>
      <c r="I680" s="43">
        <f t="shared" si="63"/>
        <v>59.771338906218602</v>
      </c>
      <c r="J680" s="43">
        <v>116.48457974242517</v>
      </c>
      <c r="K680" s="43">
        <v>23.023317887296937</v>
      </c>
      <c r="L680" s="45">
        <f t="shared" si="65"/>
        <v>9.5012435323511918E-2</v>
      </c>
    </row>
    <row r="681" spans="1:12" x14ac:dyDescent="0.25">
      <c r="A681" s="48">
        <f t="shared" si="67"/>
        <v>301</v>
      </c>
      <c r="B681" s="46" t="s">
        <v>1683</v>
      </c>
      <c r="C681" s="68">
        <v>4250.2</v>
      </c>
      <c r="D681" s="68"/>
      <c r="E681" s="68"/>
      <c r="F681" s="68">
        <f t="shared" si="62"/>
        <v>4250.2</v>
      </c>
      <c r="G681" s="45">
        <f t="shared" si="64"/>
        <v>5.4409988777134322E-2</v>
      </c>
      <c r="H681" s="43">
        <f t="shared" si="66"/>
        <v>232.95364644986174</v>
      </c>
      <c r="I681" s="43">
        <f t="shared" si="63"/>
        <v>51.249802218969585</v>
      </c>
      <c r="J681" s="43">
        <v>99.87749618133418</v>
      </c>
      <c r="K681" s="43">
        <v>0.7844899818766673</v>
      </c>
      <c r="L681" s="45">
        <f t="shared" si="65"/>
        <v>9.0552311616404438E-2</v>
      </c>
    </row>
    <row r="682" spans="1:12" x14ac:dyDescent="0.25">
      <c r="A682" s="48">
        <f t="shared" si="67"/>
        <v>302</v>
      </c>
      <c r="B682" s="46" t="s">
        <v>1684</v>
      </c>
      <c r="C682" s="68">
        <v>251.9</v>
      </c>
      <c r="D682" s="68"/>
      <c r="E682" s="68"/>
      <c r="F682" s="68">
        <f t="shared" si="62"/>
        <v>251.9</v>
      </c>
      <c r="G682" s="45">
        <f t="shared" si="64"/>
        <v>3.2247602872712191E-3</v>
      </c>
      <c r="H682" s="43">
        <f t="shared" si="66"/>
        <v>13.806649931937361</v>
      </c>
      <c r="I682" s="43">
        <f t="shared" si="63"/>
        <v>3.0374629850262194</v>
      </c>
      <c r="J682" s="43">
        <v>5.9195193845179244</v>
      </c>
      <c r="K682" s="43">
        <v>1.1700001565111455</v>
      </c>
      <c r="L682" s="45">
        <f t="shared" si="65"/>
        <v>9.5012435323511932E-2</v>
      </c>
    </row>
    <row r="683" spans="1:12" x14ac:dyDescent="0.25">
      <c r="A683" s="48">
        <f t="shared" si="67"/>
        <v>303</v>
      </c>
      <c r="B683" s="46" t="s">
        <v>1685</v>
      </c>
      <c r="C683" s="68">
        <v>352.7</v>
      </c>
      <c r="D683" s="68"/>
      <c r="E683" s="68"/>
      <c r="F683" s="68">
        <f t="shared" si="62"/>
        <v>352.7</v>
      </c>
      <c r="G683" s="45">
        <f t="shared" si="64"/>
        <v>4.5151764720943195E-3</v>
      </c>
      <c r="H683" s="43">
        <f t="shared" si="66"/>
        <v>19.331502306448222</v>
      </c>
      <c r="I683" s="43">
        <f t="shared" si="63"/>
        <v>4.2529305074186086</v>
      </c>
      <c r="J683" s="43">
        <v>8.2882671175842457</v>
      </c>
      <c r="K683" s="43">
        <v>1.6381860071515724</v>
      </c>
      <c r="L683" s="45">
        <f t="shared" si="65"/>
        <v>9.5012435323511904E-2</v>
      </c>
    </row>
    <row r="684" spans="1:12" x14ac:dyDescent="0.25">
      <c r="A684" s="48">
        <f t="shared" si="67"/>
        <v>304</v>
      </c>
      <c r="B684" s="46" t="s">
        <v>1686</v>
      </c>
      <c r="C684" s="68">
        <v>301.8</v>
      </c>
      <c r="D684" s="68"/>
      <c r="E684" s="68"/>
      <c r="F684" s="68">
        <f t="shared" si="62"/>
        <v>301.8</v>
      </c>
      <c r="G684" s="45">
        <f t="shared" si="64"/>
        <v>3.863567505750115E-3</v>
      </c>
      <c r="H684" s="43">
        <f t="shared" si="66"/>
        <v>16.541671097493829</v>
      </c>
      <c r="I684" s="43">
        <f t="shared" si="63"/>
        <v>3.6391676414486422</v>
      </c>
      <c r="J684" s="43">
        <v>7.0921435103116695</v>
      </c>
      <c r="K684" s="43">
        <v>1.4017707313817538</v>
      </c>
      <c r="L684" s="45">
        <f t="shared" si="65"/>
        <v>9.501243532351189E-2</v>
      </c>
    </row>
    <row r="685" spans="1:12" x14ac:dyDescent="0.25">
      <c r="A685" s="48">
        <f t="shared" si="67"/>
        <v>305</v>
      </c>
      <c r="B685" s="46" t="s">
        <v>1707</v>
      </c>
      <c r="C685" s="68">
        <v>244.4</v>
      </c>
      <c r="D685" s="68"/>
      <c r="E685" s="68">
        <v>51.7</v>
      </c>
      <c r="F685" s="68">
        <f t="shared" si="62"/>
        <v>296.10000000000002</v>
      </c>
      <c r="G685" s="45">
        <f t="shared" si="64"/>
        <v>3.7905975429178567E-3</v>
      </c>
      <c r="H685" s="43">
        <f t="shared" si="66"/>
        <v>16.229253850125655</v>
      </c>
      <c r="I685" s="43">
        <f t="shared" si="63"/>
        <v>3.5704358470276443</v>
      </c>
      <c r="J685" s="43">
        <v>6.9581964658823239</v>
      </c>
      <c r="K685" s="43">
        <v>1.1351648997670662</v>
      </c>
      <c r="L685" s="45">
        <f t="shared" si="65"/>
        <v>9.4201455801427511E-2</v>
      </c>
    </row>
    <row r="686" spans="1:12" x14ac:dyDescent="0.25">
      <c r="A686" s="48">
        <f t="shared" si="67"/>
        <v>306</v>
      </c>
      <c r="B686" s="46" t="s">
        <v>1708</v>
      </c>
      <c r="C686" s="68">
        <v>253.1</v>
      </c>
      <c r="D686" s="68"/>
      <c r="E686" s="68"/>
      <c r="F686" s="68">
        <f t="shared" si="62"/>
        <v>253.1</v>
      </c>
      <c r="G686" s="45">
        <f t="shared" si="64"/>
        <v>3.2401223847095895E-3</v>
      </c>
      <c r="H686" s="43">
        <f t="shared" si="66"/>
        <v>13.872421984014871</v>
      </c>
      <c r="I686" s="43">
        <f t="shared" si="63"/>
        <v>3.0519328364832714</v>
      </c>
      <c r="J686" s="43">
        <v>5.9477187622925234</v>
      </c>
      <c r="K686" s="43">
        <v>1.1755737975901983</v>
      </c>
      <c r="L686" s="45">
        <f t="shared" si="65"/>
        <v>9.5012435323511918E-2</v>
      </c>
    </row>
    <row r="687" spans="1:12" x14ac:dyDescent="0.25">
      <c r="A687" s="48">
        <f t="shared" si="67"/>
        <v>307</v>
      </c>
      <c r="B687" s="46" t="s">
        <v>1709</v>
      </c>
      <c r="C687" s="68">
        <v>480.1</v>
      </c>
      <c r="D687" s="68"/>
      <c r="E687" s="68"/>
      <c r="F687" s="68">
        <f t="shared" si="62"/>
        <v>480.1</v>
      </c>
      <c r="G687" s="45">
        <f t="shared" si="64"/>
        <v>6.1461191501346263E-3</v>
      </c>
      <c r="H687" s="43">
        <f t="shared" si="66"/>
        <v>26.314301835343894</v>
      </c>
      <c r="I687" s="43">
        <f t="shared" si="63"/>
        <v>5.789146403775657</v>
      </c>
      <c r="J687" s="43">
        <v>11.282101057987518</v>
      </c>
      <c r="K687" s="43">
        <v>2.2299209017110004</v>
      </c>
      <c r="L687" s="45">
        <f t="shared" si="65"/>
        <v>9.5012435323511904E-2</v>
      </c>
    </row>
    <row r="688" spans="1:12" x14ac:dyDescent="0.25">
      <c r="A688" s="48">
        <f t="shared" si="67"/>
        <v>308</v>
      </c>
      <c r="B688" s="46" t="s">
        <v>1710</v>
      </c>
      <c r="C688" s="68">
        <v>199</v>
      </c>
      <c r="D688" s="68"/>
      <c r="E688" s="68"/>
      <c r="F688" s="68">
        <f t="shared" si="62"/>
        <v>199</v>
      </c>
      <c r="G688" s="45">
        <f t="shared" si="64"/>
        <v>2.547547825196398E-3</v>
      </c>
      <c r="H688" s="43">
        <f t="shared" si="66"/>
        <v>10.907198636187118</v>
      </c>
      <c r="I688" s="43">
        <f t="shared" si="63"/>
        <v>2.3995836999611662</v>
      </c>
      <c r="J688" s="43">
        <v>4.6763968142876813</v>
      </c>
      <c r="K688" s="43">
        <v>0.92429547894290576</v>
      </c>
      <c r="L688" s="45">
        <f t="shared" si="65"/>
        <v>9.5012435323511918E-2</v>
      </c>
    </row>
    <row r="689" spans="1:12" x14ac:dyDescent="0.25">
      <c r="A689" s="48">
        <f t="shared" si="67"/>
        <v>309</v>
      </c>
      <c r="B689" s="46" t="s">
        <v>1711</v>
      </c>
      <c r="C689" s="68">
        <v>296.41000000000003</v>
      </c>
      <c r="D689" s="68"/>
      <c r="E689" s="68"/>
      <c r="F689" s="68">
        <f t="shared" si="62"/>
        <v>296.41000000000003</v>
      </c>
      <c r="G689" s="45">
        <f t="shared" si="64"/>
        <v>3.7945660847561024E-3</v>
      </c>
      <c r="H689" s="43">
        <f t="shared" si="66"/>
        <v>16.246244963579013</v>
      </c>
      <c r="I689" s="43">
        <f t="shared" si="63"/>
        <v>3.5741738919873827</v>
      </c>
      <c r="J689" s="43">
        <v>6.965481305140762</v>
      </c>
      <c r="K689" s="43">
        <v>1.3767357935350086</v>
      </c>
      <c r="L689" s="45">
        <f t="shared" si="65"/>
        <v>9.5012435323511904E-2</v>
      </c>
    </row>
    <row r="690" spans="1:12" x14ac:dyDescent="0.25">
      <c r="A690" s="48">
        <f t="shared" si="67"/>
        <v>310</v>
      </c>
      <c r="B690" s="46" t="s">
        <v>1712</v>
      </c>
      <c r="C690" s="68">
        <v>273.60000000000002</v>
      </c>
      <c r="D690" s="68">
        <v>19.399999999999999</v>
      </c>
      <c r="E690" s="68"/>
      <c r="F690" s="68">
        <f t="shared" si="62"/>
        <v>293</v>
      </c>
      <c r="G690" s="45">
        <f t="shared" si="64"/>
        <v>3.7509121245353997E-3</v>
      </c>
      <c r="H690" s="43">
        <f t="shared" si="66"/>
        <v>16.059342715592088</v>
      </c>
      <c r="I690" s="43">
        <f t="shared" si="63"/>
        <v>3.5330553974302594</v>
      </c>
      <c r="J690" s="43">
        <v>6.8853480732979424</v>
      </c>
      <c r="K690" s="43">
        <v>1.2707901660240155</v>
      </c>
      <c r="L690" s="45">
        <f t="shared" si="65"/>
        <v>9.4704902226431062E-2</v>
      </c>
    </row>
    <row r="691" spans="1:12" x14ac:dyDescent="0.25">
      <c r="A691" s="48">
        <f t="shared" si="67"/>
        <v>311</v>
      </c>
      <c r="B691" s="46" t="s">
        <v>1713</v>
      </c>
      <c r="C691" s="68">
        <v>308.60000000000002</v>
      </c>
      <c r="D691" s="68"/>
      <c r="E691" s="68"/>
      <c r="F691" s="68">
        <f t="shared" ref="F691:F706" si="68">C691+D691+E691</f>
        <v>308.60000000000002</v>
      </c>
      <c r="G691" s="45">
        <f t="shared" si="64"/>
        <v>3.9506193912342133E-3</v>
      </c>
      <c r="H691" s="43">
        <f t="shared" si="66"/>
        <v>16.91437939259972</v>
      </c>
      <c r="I691" s="43">
        <f t="shared" si="63"/>
        <v>3.7211634663719386</v>
      </c>
      <c r="J691" s="43">
        <v>7.2519399843677315</v>
      </c>
      <c r="K691" s="43">
        <v>0.35996431968882014</v>
      </c>
      <c r="L691" s="45">
        <f t="shared" si="65"/>
        <v>9.1534177456345456E-2</v>
      </c>
    </row>
    <row r="692" spans="1:12" x14ac:dyDescent="0.25">
      <c r="A692" s="48">
        <f t="shared" si="67"/>
        <v>312</v>
      </c>
      <c r="B692" s="46" t="s">
        <v>1716</v>
      </c>
      <c r="C692" s="68">
        <v>203.5</v>
      </c>
      <c r="D692" s="68"/>
      <c r="E692" s="68"/>
      <c r="F692" s="68">
        <f t="shared" si="68"/>
        <v>203.5</v>
      </c>
      <c r="G692" s="45">
        <f t="shared" si="64"/>
        <v>2.6051556905902864E-3</v>
      </c>
      <c r="H692" s="43">
        <f t="shared" si="66"/>
        <v>11.153843831477781</v>
      </c>
      <c r="I692" s="43">
        <f t="shared" ref="I692:I706" si="69">H692*0.22</f>
        <v>2.4538456429251116</v>
      </c>
      <c r="J692" s="43">
        <v>4.7821444809424269</v>
      </c>
      <c r="K692" s="43">
        <v>0.94519663298935352</v>
      </c>
      <c r="L692" s="45">
        <f t="shared" si="65"/>
        <v>9.5012435323511918E-2</v>
      </c>
    </row>
    <row r="693" spans="1:12" x14ac:dyDescent="0.25">
      <c r="A693" s="48">
        <f t="shared" si="67"/>
        <v>313</v>
      </c>
      <c r="B693" s="46" t="s">
        <v>1728</v>
      </c>
      <c r="C693" s="68">
        <v>428.2</v>
      </c>
      <c r="D693" s="68"/>
      <c r="E693" s="68"/>
      <c r="F693" s="68">
        <f t="shared" si="68"/>
        <v>428.2</v>
      </c>
      <c r="G693" s="45">
        <f t="shared" si="64"/>
        <v>5.4817084359251129E-3</v>
      </c>
      <c r="H693" s="43">
        <f t="shared" si="66"/>
        <v>23.469660582991573</v>
      </c>
      <c r="I693" s="43">
        <f t="shared" si="69"/>
        <v>5.1633253282581464</v>
      </c>
      <c r="J693" s="43">
        <v>10.062477969236106</v>
      </c>
      <c r="K693" s="43">
        <v>1.9888609250419713</v>
      </c>
      <c r="L693" s="45">
        <f t="shared" si="65"/>
        <v>9.5012435323511904E-2</v>
      </c>
    </row>
    <row r="694" spans="1:12" x14ac:dyDescent="0.25">
      <c r="A694" s="48">
        <f t="shared" si="67"/>
        <v>314</v>
      </c>
      <c r="B694" s="46" t="s">
        <v>1729</v>
      </c>
      <c r="C694" s="68">
        <v>198.3</v>
      </c>
      <c r="D694" s="68"/>
      <c r="E694" s="68"/>
      <c r="F694" s="68">
        <f t="shared" si="68"/>
        <v>198.3</v>
      </c>
      <c r="G694" s="45">
        <f t="shared" si="64"/>
        <v>2.5385866016906819E-3</v>
      </c>
      <c r="H694" s="43">
        <f t="shared" si="66"/>
        <v>10.86883160580857</v>
      </c>
      <c r="I694" s="43">
        <f t="shared" si="69"/>
        <v>2.3911429532778854</v>
      </c>
      <c r="J694" s="43">
        <v>4.6599471772524987</v>
      </c>
      <c r="K694" s="43">
        <v>0.92104418831345847</v>
      </c>
      <c r="L694" s="45">
        <f t="shared" si="65"/>
        <v>9.5012435323511904E-2</v>
      </c>
    </row>
    <row r="695" spans="1:12" x14ac:dyDescent="0.25">
      <c r="A695" s="48">
        <f t="shared" si="67"/>
        <v>315</v>
      </c>
      <c r="B695" s="46" t="s">
        <v>1730</v>
      </c>
      <c r="C695" s="68">
        <v>304.7</v>
      </c>
      <c r="D695" s="68"/>
      <c r="E695" s="68"/>
      <c r="F695" s="68">
        <f t="shared" si="68"/>
        <v>304.7</v>
      </c>
      <c r="G695" s="45">
        <f t="shared" si="64"/>
        <v>3.9006925745595097E-3</v>
      </c>
      <c r="H695" s="43">
        <f t="shared" si="66"/>
        <v>16.700620223347812</v>
      </c>
      <c r="I695" s="43">
        <f t="shared" si="69"/>
        <v>3.6741364491365185</v>
      </c>
      <c r="J695" s="43">
        <v>7.160292006600284</v>
      </c>
      <c r="K695" s="43">
        <v>1.4152403639894642</v>
      </c>
      <c r="L695" s="45">
        <f t="shared" si="65"/>
        <v>9.5012435323511918E-2</v>
      </c>
    </row>
    <row r="696" spans="1:12" x14ac:dyDescent="0.25">
      <c r="A696" s="48">
        <f t="shared" si="67"/>
        <v>316</v>
      </c>
      <c r="B696" s="46" t="s">
        <v>1731</v>
      </c>
      <c r="C696" s="68">
        <v>292.2</v>
      </c>
      <c r="D696" s="68"/>
      <c r="E696" s="68"/>
      <c r="F696" s="68">
        <f t="shared" si="68"/>
        <v>292.2</v>
      </c>
      <c r="G696" s="45">
        <f t="shared" si="64"/>
        <v>3.740670726243153E-3</v>
      </c>
      <c r="H696" s="43">
        <f t="shared" si="66"/>
        <v>16.015494680873747</v>
      </c>
      <c r="I696" s="43">
        <f t="shared" si="69"/>
        <v>3.5234088297922246</v>
      </c>
      <c r="J696" s="43">
        <v>6.8665484881148764</v>
      </c>
      <c r="K696" s="43">
        <v>1.357181602749332</v>
      </c>
      <c r="L696" s="45">
        <f t="shared" si="65"/>
        <v>9.5012435323511918E-2</v>
      </c>
    </row>
    <row r="697" spans="1:12" x14ac:dyDescent="0.25">
      <c r="A697" s="48">
        <f t="shared" si="67"/>
        <v>317</v>
      </c>
      <c r="B697" s="46" t="s">
        <v>1732</v>
      </c>
      <c r="C697" s="68">
        <v>411.5</v>
      </c>
      <c r="D697" s="68"/>
      <c r="E697" s="68"/>
      <c r="F697" s="68">
        <f t="shared" si="68"/>
        <v>411.5</v>
      </c>
      <c r="G697" s="45">
        <f t="shared" si="64"/>
        <v>5.2679192465744607E-3</v>
      </c>
      <c r="H697" s="43">
        <f t="shared" si="66"/>
        <v>22.554332858246223</v>
      </c>
      <c r="I697" s="43">
        <f t="shared" si="69"/>
        <v>4.9619532288141688</v>
      </c>
      <c r="J697" s="43">
        <v>9.6700366285396022</v>
      </c>
      <c r="K697" s="43">
        <v>1.9112944200251545</v>
      </c>
      <c r="L697" s="45">
        <f t="shared" si="65"/>
        <v>9.5012435323511918E-2</v>
      </c>
    </row>
    <row r="698" spans="1:12" x14ac:dyDescent="0.25">
      <c r="A698" s="48">
        <f t="shared" si="67"/>
        <v>318</v>
      </c>
      <c r="B698" s="46" t="s">
        <v>1753</v>
      </c>
      <c r="C698" s="68">
        <v>2772.2</v>
      </c>
      <c r="D698" s="68"/>
      <c r="E698" s="68">
        <v>77.400000000000006</v>
      </c>
      <c r="F698" s="68">
        <f t="shared" si="68"/>
        <v>2849.6</v>
      </c>
      <c r="G698" s="45">
        <f t="shared" si="64"/>
        <v>3.6479860716983191E-2</v>
      </c>
      <c r="H698" s="43">
        <f t="shared" si="66"/>
        <v>156.18669966672766</v>
      </c>
      <c r="I698" s="43">
        <f t="shared" si="69"/>
        <v>34.361073926680085</v>
      </c>
      <c r="J698" s="43">
        <v>66.964122422081275</v>
      </c>
      <c r="K698" s="43">
        <v>12.876039832791577</v>
      </c>
      <c r="L698" s="45">
        <f t="shared" si="65"/>
        <v>9.4886277319020412E-2</v>
      </c>
    </row>
    <row r="699" spans="1:12" x14ac:dyDescent="0.25">
      <c r="A699" s="48">
        <f t="shared" si="67"/>
        <v>319</v>
      </c>
      <c r="B699" s="46" t="s">
        <v>1754</v>
      </c>
      <c r="C699" s="68">
        <v>256.10000000000002</v>
      </c>
      <c r="D699" s="68"/>
      <c r="E699" s="68"/>
      <c r="F699" s="68">
        <f t="shared" si="68"/>
        <v>256.10000000000002</v>
      </c>
      <c r="G699" s="45">
        <f t="shared" si="64"/>
        <v>3.2785276283055151E-3</v>
      </c>
      <c r="H699" s="43">
        <f t="shared" si="66"/>
        <v>14.036852114208648</v>
      </c>
      <c r="I699" s="43">
        <f t="shared" si="69"/>
        <v>3.0881074651259026</v>
      </c>
      <c r="J699" s="43">
        <v>6.0182172067290214</v>
      </c>
      <c r="K699" s="43">
        <v>1.1895079002878302</v>
      </c>
      <c r="L699" s="45">
        <f t="shared" si="65"/>
        <v>9.5012435323511904E-2</v>
      </c>
    </row>
    <row r="700" spans="1:12" x14ac:dyDescent="0.25">
      <c r="A700" s="48">
        <f t="shared" si="67"/>
        <v>320</v>
      </c>
      <c r="B700" s="46" t="s">
        <v>291</v>
      </c>
      <c r="C700" s="68">
        <v>173</v>
      </c>
      <c r="D700" s="68">
        <v>33.299999999999997</v>
      </c>
      <c r="E700" s="68"/>
      <c r="F700" s="68">
        <f t="shared" si="68"/>
        <v>206.3</v>
      </c>
      <c r="G700" s="45">
        <f t="shared" si="64"/>
        <v>2.6410005846131501E-3</v>
      </c>
      <c r="H700" s="43">
        <f t="shared" si="66"/>
        <v>11.307311952991972</v>
      </c>
      <c r="I700" s="43">
        <f t="shared" si="69"/>
        <v>2.4876086296582338</v>
      </c>
      <c r="J700" s="43">
        <v>4.8479430290831598</v>
      </c>
      <c r="K700" s="43">
        <v>1.2382772597295413</v>
      </c>
      <c r="L700" s="45">
        <f t="shared" ref="L700:L707" si="70">(H700+I700+J700+K700)/F700</f>
        <v>9.6370047850038346E-2</v>
      </c>
    </row>
    <row r="701" spans="1:12" x14ac:dyDescent="0.25">
      <c r="A701" s="48">
        <f t="shared" si="67"/>
        <v>321</v>
      </c>
      <c r="B701" s="46" t="s">
        <v>292</v>
      </c>
      <c r="C701" s="68">
        <v>152.1</v>
      </c>
      <c r="D701" s="68"/>
      <c r="E701" s="68"/>
      <c r="F701" s="68">
        <f t="shared" si="68"/>
        <v>152.1</v>
      </c>
      <c r="G701" s="45">
        <f t="shared" ref="G701:G706" si="71">3/$F$707*F701</f>
        <v>1.9471458503134277E-3</v>
      </c>
      <c r="H701" s="43">
        <f t="shared" si="66"/>
        <v>8.3366076008244239</v>
      </c>
      <c r="I701" s="43">
        <f t="shared" si="69"/>
        <v>1.8340536721813732</v>
      </c>
      <c r="J701" s="43">
        <v>3.5742711329304337</v>
      </c>
      <c r="K701" s="43">
        <v>0.94705451334903767</v>
      </c>
      <c r="L701" s="45">
        <f t="shared" si="70"/>
        <v>9.6594259824360748E-2</v>
      </c>
    </row>
    <row r="702" spans="1:12" x14ac:dyDescent="0.25">
      <c r="A702" s="48">
        <f t="shared" si="67"/>
        <v>322</v>
      </c>
      <c r="B702" s="46" t="s">
        <v>293</v>
      </c>
      <c r="C702" s="46">
        <v>2247.4</v>
      </c>
      <c r="D702" s="46"/>
      <c r="E702" s="46"/>
      <c r="F702" s="68">
        <f t="shared" si="68"/>
        <v>2247.4</v>
      </c>
      <c r="G702" s="45">
        <f t="shared" si="71"/>
        <v>2.8770648152494395E-2</v>
      </c>
      <c r="H702" s="43">
        <f t="shared" ref="H702:H706" si="72">G702*4281.45</f>
        <v>123.18009153249712</v>
      </c>
      <c r="I702" s="43">
        <f t="shared" si="69"/>
        <v>27.099620137149365</v>
      </c>
      <c r="J702" s="43">
        <v>52.812734675528318</v>
      </c>
      <c r="K702" s="43">
        <v>0.70645900676992945</v>
      </c>
      <c r="L702" s="45">
        <f t="shared" si="70"/>
        <v>9.0682079448226705E-2</v>
      </c>
    </row>
    <row r="703" spans="1:12" x14ac:dyDescent="0.25">
      <c r="A703" s="48">
        <f t="shared" ref="A703:A706" si="73">1+A702</f>
        <v>323</v>
      </c>
      <c r="B703" s="46" t="s">
        <v>2414</v>
      </c>
      <c r="C703" s="46">
        <v>2555.1999999999998</v>
      </c>
      <c r="D703" s="46"/>
      <c r="E703" s="46"/>
      <c r="F703" s="46">
        <f t="shared" si="68"/>
        <v>2555.1999999999998</v>
      </c>
      <c r="G703" s="45">
        <f t="shared" si="71"/>
        <v>3.2711026145436362E-2</v>
      </c>
      <c r="H703" s="43">
        <f t="shared" si="72"/>
        <v>140.05062289037849</v>
      </c>
      <c r="I703" s="43">
        <f t="shared" si="69"/>
        <v>30.811137035883267</v>
      </c>
      <c r="J703" s="43">
        <v>60.045875074712981</v>
      </c>
      <c r="K703" s="43">
        <v>10.438500800885864</v>
      </c>
      <c r="L703" s="45">
        <f t="shared" si="70"/>
        <v>9.4452933548004311E-2</v>
      </c>
    </row>
    <row r="704" spans="1:12" x14ac:dyDescent="0.25">
      <c r="A704" s="48">
        <f t="shared" si="73"/>
        <v>324</v>
      </c>
      <c r="B704" s="46" t="s">
        <v>2415</v>
      </c>
      <c r="C704" s="46">
        <v>2484.8000000000002</v>
      </c>
      <c r="D704" s="46"/>
      <c r="E704" s="46"/>
      <c r="F704" s="46">
        <f t="shared" si="68"/>
        <v>2484.8000000000002</v>
      </c>
      <c r="G704" s="45">
        <f t="shared" si="71"/>
        <v>3.1809783095718643E-2</v>
      </c>
      <c r="H704" s="43">
        <f t="shared" si="72"/>
        <v>136.19199583516459</v>
      </c>
      <c r="I704" s="43">
        <f t="shared" si="69"/>
        <v>29.962239083736211</v>
      </c>
      <c r="J704" s="43">
        <v>58.391511578603179</v>
      </c>
      <c r="K704" s="43">
        <v>11.868139737662878</v>
      </c>
      <c r="L704" s="45">
        <f t="shared" si="70"/>
        <v>9.5144030197668567E-2</v>
      </c>
    </row>
    <row r="705" spans="1:12" x14ac:dyDescent="0.25">
      <c r="A705" s="48">
        <f t="shared" si="73"/>
        <v>325</v>
      </c>
      <c r="B705" s="46" t="s">
        <v>2416</v>
      </c>
      <c r="C705" s="46">
        <v>3106.2</v>
      </c>
      <c r="D705" s="46">
        <v>30.3</v>
      </c>
      <c r="E705" s="46"/>
      <c r="F705" s="46">
        <f t="shared" si="68"/>
        <v>3136.5</v>
      </c>
      <c r="G705" s="45">
        <f t="shared" si="71"/>
        <v>4.0152682179540211E-2</v>
      </c>
      <c r="H705" s="43">
        <f t="shared" si="72"/>
        <v>171.91170111759243</v>
      </c>
      <c r="I705" s="43">
        <f t="shared" si="69"/>
        <v>37.820574245870333</v>
      </c>
      <c r="J705" s="43">
        <v>73.706123658358351</v>
      </c>
      <c r="K705" s="43">
        <v>11.541152794358457</v>
      </c>
      <c r="L705" s="45">
        <f t="shared" si="70"/>
        <v>9.4047362287957792E-2</v>
      </c>
    </row>
    <row r="706" spans="1:12" x14ac:dyDescent="0.25">
      <c r="A706" s="48">
        <f t="shared" si="73"/>
        <v>326</v>
      </c>
      <c r="B706" s="46" t="s">
        <v>2417</v>
      </c>
      <c r="C706" s="46">
        <v>3106.2</v>
      </c>
      <c r="D706" s="46">
        <v>30.3</v>
      </c>
      <c r="E706" s="46"/>
      <c r="F706" s="46">
        <f t="shared" si="68"/>
        <v>3136.5</v>
      </c>
      <c r="G706" s="45">
        <f t="shared" si="71"/>
        <v>4.0152682179540211E-2</v>
      </c>
      <c r="H706" s="43">
        <f t="shared" si="72"/>
        <v>171.91170111759243</v>
      </c>
      <c r="I706" s="43">
        <f t="shared" si="69"/>
        <v>37.820574245870333</v>
      </c>
      <c r="J706" s="43">
        <v>73.706123658358351</v>
      </c>
      <c r="K706" s="43">
        <v>14.42736993312791</v>
      </c>
      <c r="L706" s="45">
        <f t="shared" si="70"/>
        <v>9.4967565424820349E-2</v>
      </c>
    </row>
    <row r="707" spans="1:12" ht="13" x14ac:dyDescent="0.3">
      <c r="A707" s="46"/>
      <c r="B707" s="23" t="s">
        <v>1203</v>
      </c>
      <c r="C707" s="14">
        <f t="shared" ref="C707:J707" si="74">SUM(C381:C706)</f>
        <v>224265.00000000026</v>
      </c>
      <c r="D707" s="14">
        <f t="shared" si="74"/>
        <v>3844.5000000000009</v>
      </c>
      <c r="E707" s="14">
        <f t="shared" si="74"/>
        <v>6233.4999999999982</v>
      </c>
      <c r="F707" s="14">
        <f t="shared" si="74"/>
        <v>234343.0000000002</v>
      </c>
      <c r="G707" s="14">
        <f t="shared" si="74"/>
        <v>2.9999999999999956</v>
      </c>
      <c r="H707" s="14">
        <f t="shared" si="74"/>
        <v>12844.349999999988</v>
      </c>
      <c r="I707" s="14">
        <f t="shared" si="74"/>
        <v>2825.7569999999978</v>
      </c>
      <c r="J707" s="14">
        <f t="shared" si="74"/>
        <v>5506.9389881940642</v>
      </c>
      <c r="K707" s="43">
        <v>1007.8401784870975</v>
      </c>
      <c r="L707" s="45">
        <f t="shared" si="70"/>
        <v>9.4668439708807714E-2</v>
      </c>
    </row>
    <row r="708" spans="1:12" x14ac:dyDescent="0.25">
      <c r="A708" s="528" t="s">
        <v>1873</v>
      </c>
      <c r="B708" s="528"/>
      <c r="C708" s="528"/>
      <c r="D708" s="528"/>
      <c r="E708" s="528"/>
      <c r="F708" s="528"/>
      <c r="G708" s="528"/>
      <c r="H708" s="528"/>
      <c r="I708" s="528"/>
      <c r="J708" s="528"/>
      <c r="K708" s="528"/>
      <c r="L708" s="528"/>
    </row>
    <row r="709" spans="1:12" x14ac:dyDescent="0.25">
      <c r="A709" s="48">
        <v>1</v>
      </c>
      <c r="B709" s="46" t="s">
        <v>2286</v>
      </c>
      <c r="C709" s="81">
        <v>576.20000000000005</v>
      </c>
      <c r="D709" s="46"/>
      <c r="E709" s="48"/>
      <c r="F709" s="46">
        <f t="shared" ref="F709:F766" si="75">C709+D709+E709</f>
        <v>576.20000000000005</v>
      </c>
      <c r="G709" s="45">
        <f t="shared" ref="G709:G740" si="76">3/$F$882*F709</f>
        <v>8.1797558849666836E-3</v>
      </c>
      <c r="H709" s="43">
        <f>G709*4281.45</f>
        <v>35.021215833690604</v>
      </c>
      <c r="I709" s="118">
        <f>H709*0.22</f>
        <v>7.7046674834119333</v>
      </c>
      <c r="J709" s="43">
        <v>13.544874238023008</v>
      </c>
      <c r="K709" s="118">
        <v>1.1097325878733226</v>
      </c>
      <c r="L709" s="45">
        <f>(H709+I709+J709+K709)/F709</f>
        <v>9.9584328606384692E-2</v>
      </c>
    </row>
    <row r="710" spans="1:12" x14ac:dyDescent="0.25">
      <c r="A710" s="48">
        <f>A709+1</f>
        <v>2</v>
      </c>
      <c r="B710" s="46" t="s">
        <v>2287</v>
      </c>
      <c r="C710" s="81">
        <v>311</v>
      </c>
      <c r="D710" s="46"/>
      <c r="E710" s="48"/>
      <c r="F710" s="46">
        <f t="shared" si="75"/>
        <v>311</v>
      </c>
      <c r="G710" s="45">
        <f t="shared" si="76"/>
        <v>4.4149671645689666E-3</v>
      </c>
      <c r="H710" s="43">
        <f t="shared" ref="H710:H773" si="77">G710*4281.45</f>
        <v>18.902461166743802</v>
      </c>
      <c r="I710" s="118">
        <f t="shared" ref="I710:I766" si="78">H710*0.22</f>
        <v>4.1585414566836363</v>
      </c>
      <c r="J710" s="43">
        <v>7.3107530163574381</v>
      </c>
      <c r="K710" s="118">
        <v>0.59897055680076938</v>
      </c>
      <c r="L710" s="45">
        <f t="shared" ref="L710:L773" si="79">(H710+I710+J710+K710)/F710</f>
        <v>9.9584328606384706E-2</v>
      </c>
    </row>
    <row r="711" spans="1:12" x14ac:dyDescent="0.25">
      <c r="A711" s="48">
        <f t="shared" ref="A711:A774" si="80">A710+1</f>
        <v>3</v>
      </c>
      <c r="B711" s="46" t="s">
        <v>2288</v>
      </c>
      <c r="C711" s="81">
        <v>309.10000000000002</v>
      </c>
      <c r="D711" s="46"/>
      <c r="E711" s="48"/>
      <c r="F711" s="46">
        <f t="shared" si="75"/>
        <v>309.10000000000002</v>
      </c>
      <c r="G711" s="45">
        <f t="shared" si="76"/>
        <v>4.3879946963609889E-3</v>
      </c>
      <c r="H711" s="43">
        <f t="shared" si="77"/>
        <v>18.786979892734756</v>
      </c>
      <c r="I711" s="118">
        <f t="shared" si="78"/>
        <v>4.1331355764016466</v>
      </c>
      <c r="J711" s="43">
        <v>7.2660892519488227</v>
      </c>
      <c r="K711" s="118">
        <v>0.59531125114828887</v>
      </c>
      <c r="L711" s="45">
        <f t="shared" si="79"/>
        <v>9.9584328606384706E-2</v>
      </c>
    </row>
    <row r="712" spans="1:12" x14ac:dyDescent="0.25">
      <c r="A712" s="48">
        <f t="shared" si="80"/>
        <v>4</v>
      </c>
      <c r="B712" s="46" t="s">
        <v>2289</v>
      </c>
      <c r="C712" s="81">
        <v>309.3</v>
      </c>
      <c r="D712" s="46"/>
      <c r="E712" s="48"/>
      <c r="F712" s="46">
        <f t="shared" si="75"/>
        <v>309.3</v>
      </c>
      <c r="G712" s="45">
        <f t="shared" si="76"/>
        <v>4.3908339035407763E-3</v>
      </c>
      <c r="H712" s="43">
        <f t="shared" si="77"/>
        <v>18.799135816314656</v>
      </c>
      <c r="I712" s="118">
        <f t="shared" si="78"/>
        <v>4.1358098795892246</v>
      </c>
      <c r="J712" s="43">
        <v>7.270790700833941</v>
      </c>
      <c r="K712" s="118">
        <v>0.59569644121697107</v>
      </c>
      <c r="L712" s="45">
        <f t="shared" si="79"/>
        <v>9.958432860638472E-2</v>
      </c>
    </row>
    <row r="713" spans="1:12" x14ac:dyDescent="0.25">
      <c r="A713" s="48">
        <f t="shared" si="80"/>
        <v>5</v>
      </c>
      <c r="B713" s="46" t="s">
        <v>2290</v>
      </c>
      <c r="C713" s="81">
        <v>421.2</v>
      </c>
      <c r="D713" s="46"/>
      <c r="E713" s="48"/>
      <c r="F713" s="46">
        <f t="shared" si="75"/>
        <v>421.2</v>
      </c>
      <c r="G713" s="45">
        <f t="shared" si="76"/>
        <v>5.9793703206316674E-3</v>
      </c>
      <c r="H713" s="43">
        <f t="shared" si="77"/>
        <v>25.600375059268451</v>
      </c>
      <c r="I713" s="118">
        <f t="shared" si="78"/>
        <v>5.6320825130390597</v>
      </c>
      <c r="J713" s="43">
        <v>9.9012513520570824</v>
      </c>
      <c r="K713" s="118">
        <v>0.81121028464464329</v>
      </c>
      <c r="L713" s="45">
        <f t="shared" si="79"/>
        <v>9.9584328606384706E-2</v>
      </c>
    </row>
    <row r="714" spans="1:12" x14ac:dyDescent="0.25">
      <c r="A714" s="48">
        <f t="shared" si="80"/>
        <v>6</v>
      </c>
      <c r="B714" s="46" t="s">
        <v>2291</v>
      </c>
      <c r="C714" s="81">
        <v>635.6</v>
      </c>
      <c r="D714" s="46"/>
      <c r="E714" s="48"/>
      <c r="F714" s="46">
        <f t="shared" si="75"/>
        <v>635.6</v>
      </c>
      <c r="G714" s="45">
        <f t="shared" si="76"/>
        <v>9.0230004173634578E-3</v>
      </c>
      <c r="H714" s="43">
        <f t="shared" si="77"/>
        <v>38.631525136920772</v>
      </c>
      <c r="I714" s="118">
        <f t="shared" si="78"/>
        <v>8.4989355301225693</v>
      </c>
      <c r="J714" s="43">
        <v>14.941204556902854</v>
      </c>
      <c r="K714" s="118">
        <v>1.2241340382719261</v>
      </c>
      <c r="L714" s="45">
        <f t="shared" si="79"/>
        <v>9.9584328606384706E-2</v>
      </c>
    </row>
    <row r="715" spans="1:12" x14ac:dyDescent="0.25">
      <c r="A715" s="48">
        <f t="shared" si="80"/>
        <v>7</v>
      </c>
      <c r="B715" s="46" t="s">
        <v>2292</v>
      </c>
      <c r="C715" s="81">
        <v>392.8</v>
      </c>
      <c r="D715" s="46"/>
      <c r="E715" s="48"/>
      <c r="F715" s="46">
        <f t="shared" si="75"/>
        <v>392.8</v>
      </c>
      <c r="G715" s="45">
        <f t="shared" si="76"/>
        <v>5.5762029011018977E-3</v>
      </c>
      <c r="H715" s="43">
        <f t="shared" si="77"/>
        <v>23.874233910922719</v>
      </c>
      <c r="I715" s="118">
        <f t="shared" si="78"/>
        <v>5.2523314604029983</v>
      </c>
      <c r="J715" s="43">
        <v>9.2336456103704236</v>
      </c>
      <c r="K715" s="118">
        <v>0.75651329489177566</v>
      </c>
      <c r="L715" s="45">
        <f t="shared" si="79"/>
        <v>9.958432860638472E-2</v>
      </c>
    </row>
    <row r="716" spans="1:12" x14ac:dyDescent="0.25">
      <c r="A716" s="48">
        <f t="shared" si="80"/>
        <v>8</v>
      </c>
      <c r="B716" s="46" t="s">
        <v>2293</v>
      </c>
      <c r="C716" s="83">
        <v>150.4</v>
      </c>
      <c r="D716" s="46"/>
      <c r="E716" s="48"/>
      <c r="F716" s="46">
        <f t="shared" si="75"/>
        <v>150.4</v>
      </c>
      <c r="G716" s="45">
        <f t="shared" si="76"/>
        <v>2.1350837991999118E-3</v>
      </c>
      <c r="H716" s="43">
        <f t="shared" si="77"/>
        <v>9.1412545320844618</v>
      </c>
      <c r="I716" s="118">
        <f t="shared" si="78"/>
        <v>2.0110759970585814</v>
      </c>
      <c r="J716" s="43">
        <v>3.5354895616082267</v>
      </c>
      <c r="K716" s="118">
        <v>0.28966293164898943</v>
      </c>
      <c r="L716" s="45">
        <f t="shared" si="79"/>
        <v>9.9584328606384692E-2</v>
      </c>
    </row>
    <row r="717" spans="1:12" x14ac:dyDescent="0.25">
      <c r="A717" s="48">
        <f t="shared" si="80"/>
        <v>9</v>
      </c>
      <c r="B717" s="46" t="s">
        <v>2294</v>
      </c>
      <c r="C717" s="81">
        <v>308.2</v>
      </c>
      <c r="D717" s="46"/>
      <c r="E717" s="48"/>
      <c r="F717" s="46">
        <f t="shared" si="75"/>
        <v>308.2</v>
      </c>
      <c r="G717" s="45">
        <f t="shared" si="76"/>
        <v>4.3752182640519471E-3</v>
      </c>
      <c r="H717" s="43">
        <f t="shared" si="77"/>
        <v>18.732278236625209</v>
      </c>
      <c r="I717" s="118">
        <f t="shared" si="78"/>
        <v>4.1211012120575461</v>
      </c>
      <c r="J717" s="43">
        <v>7.2449327319657959</v>
      </c>
      <c r="K717" s="118">
        <v>0.59357789583921905</v>
      </c>
      <c r="L717" s="45">
        <f t="shared" si="79"/>
        <v>9.958432860638472E-2</v>
      </c>
    </row>
    <row r="718" spans="1:12" x14ac:dyDescent="0.25">
      <c r="A718" s="48">
        <f t="shared" si="80"/>
        <v>10</v>
      </c>
      <c r="B718" s="46" t="s">
        <v>2295</v>
      </c>
      <c r="C718" s="81">
        <v>313.8</v>
      </c>
      <c r="D718" s="46"/>
      <c r="E718" s="48"/>
      <c r="F718" s="46">
        <f t="shared" si="75"/>
        <v>313.8</v>
      </c>
      <c r="G718" s="45">
        <f t="shared" si="76"/>
        <v>4.4547160650859861E-3</v>
      </c>
      <c r="H718" s="43">
        <f t="shared" si="77"/>
        <v>19.072644096862394</v>
      </c>
      <c r="I718" s="118">
        <f t="shared" si="78"/>
        <v>4.1959817013097265</v>
      </c>
      <c r="J718" s="43">
        <v>7.3765733007490804</v>
      </c>
      <c r="K718" s="118">
        <v>0.60436321776231983</v>
      </c>
      <c r="L718" s="45">
        <f t="shared" si="79"/>
        <v>9.9584328606384692E-2</v>
      </c>
    </row>
    <row r="719" spans="1:12" x14ac:dyDescent="0.25">
      <c r="A719" s="48">
        <f t="shared" si="80"/>
        <v>11</v>
      </c>
      <c r="B719" s="46" t="s">
        <v>2296</v>
      </c>
      <c r="C719" s="81">
        <v>138.4</v>
      </c>
      <c r="D719" s="46"/>
      <c r="E719" s="48"/>
      <c r="F719" s="46">
        <f t="shared" si="75"/>
        <v>138.4</v>
      </c>
      <c r="G719" s="45">
        <f t="shared" si="76"/>
        <v>1.9647313684126849E-3</v>
      </c>
      <c r="H719" s="43">
        <f t="shared" si="77"/>
        <v>8.4118991172904884</v>
      </c>
      <c r="I719" s="118">
        <f t="shared" si="78"/>
        <v>1.8506178058039076</v>
      </c>
      <c r="J719" s="43">
        <v>3.2534026285011879</v>
      </c>
      <c r="K719" s="118">
        <v>0.26655152752805944</v>
      </c>
      <c r="L719" s="45">
        <f t="shared" si="79"/>
        <v>9.9584328606384706E-2</v>
      </c>
    </row>
    <row r="720" spans="1:12" x14ac:dyDescent="0.25">
      <c r="A720" s="48">
        <f t="shared" si="80"/>
        <v>12</v>
      </c>
      <c r="B720" s="46" t="s">
        <v>2297</v>
      </c>
      <c r="C720" s="81">
        <v>106.1</v>
      </c>
      <c r="D720" s="46"/>
      <c r="E720" s="48"/>
      <c r="F720" s="46">
        <f t="shared" si="75"/>
        <v>106.1</v>
      </c>
      <c r="G720" s="45">
        <f t="shared" si="76"/>
        <v>1.5061994088770654E-3</v>
      </c>
      <c r="H720" s="43">
        <f t="shared" si="77"/>
        <v>6.4487174591367111</v>
      </c>
      <c r="I720" s="118">
        <f t="shared" si="78"/>
        <v>1.4187178410100765</v>
      </c>
      <c r="J720" s="43">
        <v>2.4941186335547396</v>
      </c>
      <c r="K720" s="118">
        <v>0.20434333143588951</v>
      </c>
      <c r="L720" s="45">
        <f t="shared" si="79"/>
        <v>9.9584328606384706E-2</v>
      </c>
    </row>
    <row r="721" spans="1:12" x14ac:dyDescent="0.25">
      <c r="A721" s="48">
        <f t="shared" si="80"/>
        <v>13</v>
      </c>
      <c r="B721" s="46" t="s">
        <v>2298</v>
      </c>
      <c r="C721" s="81">
        <v>225.1</v>
      </c>
      <c r="D721" s="46"/>
      <c r="E721" s="48"/>
      <c r="F721" s="46">
        <f t="shared" si="75"/>
        <v>225.1</v>
      </c>
      <c r="G721" s="45">
        <f t="shared" si="76"/>
        <v>3.1955276808504E-3</v>
      </c>
      <c r="H721" s="43">
        <f t="shared" si="77"/>
        <v>13.681491989176944</v>
      </c>
      <c r="I721" s="118">
        <f t="shared" si="78"/>
        <v>3.0099282376189276</v>
      </c>
      <c r="J721" s="43">
        <v>5.2914807201995471</v>
      </c>
      <c r="K721" s="118">
        <v>0.43353142230177877</v>
      </c>
      <c r="L721" s="45">
        <f t="shared" si="79"/>
        <v>9.9584328606384706E-2</v>
      </c>
    </row>
    <row r="722" spans="1:12" x14ac:dyDescent="0.25">
      <c r="A722" s="48">
        <f t="shared" si="80"/>
        <v>14</v>
      </c>
      <c r="B722" s="46" t="s">
        <v>2299</v>
      </c>
      <c r="C722" s="81">
        <v>184.65</v>
      </c>
      <c r="D722" s="46"/>
      <c r="E722" s="48"/>
      <c r="F722" s="46">
        <f t="shared" si="75"/>
        <v>184.65</v>
      </c>
      <c r="G722" s="45">
        <f t="shared" si="76"/>
        <v>2.6212980287384558E-3</v>
      </c>
      <c r="H722" s="43">
        <f t="shared" si="77"/>
        <v>11.222956445142261</v>
      </c>
      <c r="I722" s="118">
        <f t="shared" si="78"/>
        <v>2.4690504179312973</v>
      </c>
      <c r="J722" s="43">
        <v>4.3406126831845686</v>
      </c>
      <c r="K722" s="118">
        <v>0.35562673091081054</v>
      </c>
      <c r="L722" s="45">
        <f t="shared" si="79"/>
        <v>9.9584328606384706E-2</v>
      </c>
    </row>
    <row r="723" spans="1:12" x14ac:dyDescent="0.25">
      <c r="A723" s="48">
        <f t="shared" si="80"/>
        <v>15</v>
      </c>
      <c r="B723" s="46" t="s">
        <v>2300</v>
      </c>
      <c r="C723" s="84">
        <v>113.8</v>
      </c>
      <c r="D723" s="46"/>
      <c r="E723" s="48"/>
      <c r="F723" s="46">
        <f t="shared" si="75"/>
        <v>113.8</v>
      </c>
      <c r="G723" s="45">
        <f t="shared" si="76"/>
        <v>1.6155088852988695E-3</v>
      </c>
      <c r="H723" s="43">
        <f t="shared" si="77"/>
        <v>6.9167205169628447</v>
      </c>
      <c r="I723" s="118">
        <f t="shared" si="78"/>
        <v>1.5216785137318258</v>
      </c>
      <c r="J723" s="43">
        <v>2.6751244156317568</v>
      </c>
      <c r="K723" s="118">
        <v>0.2191731490801529</v>
      </c>
      <c r="L723" s="45">
        <f t="shared" si="79"/>
        <v>9.9584328606384706E-2</v>
      </c>
    </row>
    <row r="724" spans="1:12" x14ac:dyDescent="0.25">
      <c r="A724" s="48">
        <f t="shared" si="80"/>
        <v>16</v>
      </c>
      <c r="B724" s="46" t="s">
        <v>2301</v>
      </c>
      <c r="C724" s="81">
        <v>2829.85</v>
      </c>
      <c r="D724" s="46"/>
      <c r="E724" s="48"/>
      <c r="F724" s="46">
        <f t="shared" si="75"/>
        <v>2829.85</v>
      </c>
      <c r="G724" s="45">
        <f t="shared" si="76"/>
        <v>4.0172652188602859E-2</v>
      </c>
      <c r="H724" s="43">
        <f t="shared" si="77"/>
        <v>171.99720171289371</v>
      </c>
      <c r="I724" s="118">
        <f t="shared" si="78"/>
        <v>37.83938437683662</v>
      </c>
      <c r="J724" s="43">
        <v>66.52197563774628</v>
      </c>
      <c r="K724" s="118">
        <v>5.4501505793011482</v>
      </c>
      <c r="L724" s="45">
        <f t="shared" si="79"/>
        <v>9.9584328606384706E-2</v>
      </c>
    </row>
    <row r="725" spans="1:12" x14ac:dyDescent="0.25">
      <c r="A725" s="48">
        <f t="shared" si="80"/>
        <v>17</v>
      </c>
      <c r="B725" s="46" t="s">
        <v>2302</v>
      </c>
      <c r="C725" s="81">
        <v>130</v>
      </c>
      <c r="D725" s="46"/>
      <c r="E725" s="48"/>
      <c r="F725" s="46">
        <f t="shared" si="75"/>
        <v>130</v>
      </c>
      <c r="G725" s="45">
        <f t="shared" si="76"/>
        <v>1.8454846668616259E-3</v>
      </c>
      <c r="H725" s="43">
        <f t="shared" si="77"/>
        <v>7.9013503269347076</v>
      </c>
      <c r="I725" s="118">
        <f t="shared" si="78"/>
        <v>1.7382970719256357</v>
      </c>
      <c r="J725" s="43">
        <v>3.0559417753262603</v>
      </c>
      <c r="K725" s="118">
        <v>0.25037354464340844</v>
      </c>
      <c r="L725" s="45">
        <f t="shared" si="79"/>
        <v>9.958432860638472E-2</v>
      </c>
    </row>
    <row r="726" spans="1:12" x14ac:dyDescent="0.25">
      <c r="A726" s="48">
        <f t="shared" si="80"/>
        <v>18</v>
      </c>
      <c r="B726" s="46" t="s">
        <v>2303</v>
      </c>
      <c r="C726" s="81">
        <v>132.19999999999999</v>
      </c>
      <c r="D726" s="46"/>
      <c r="E726" s="48"/>
      <c r="F726" s="46">
        <f t="shared" si="75"/>
        <v>132.19999999999999</v>
      </c>
      <c r="G726" s="45">
        <f t="shared" si="76"/>
        <v>1.876715945839284E-3</v>
      </c>
      <c r="H726" s="43">
        <f t="shared" si="77"/>
        <v>8.0350654863136022</v>
      </c>
      <c r="I726" s="118">
        <f t="shared" si="78"/>
        <v>1.7677144069889925</v>
      </c>
      <c r="J726" s="43">
        <v>3.10765771306255</v>
      </c>
      <c r="K726" s="118">
        <v>0.25461063539891221</v>
      </c>
      <c r="L726" s="45">
        <f t="shared" si="79"/>
        <v>9.958432860638472E-2</v>
      </c>
    </row>
    <row r="727" spans="1:12" x14ac:dyDescent="0.25">
      <c r="A727" s="48">
        <f t="shared" si="80"/>
        <v>19</v>
      </c>
      <c r="B727" s="46" t="s">
        <v>2304</v>
      </c>
      <c r="C727" s="81">
        <v>130.6</v>
      </c>
      <c r="D727" s="46"/>
      <c r="E727" s="48"/>
      <c r="F727" s="46">
        <f t="shared" si="75"/>
        <v>130.6</v>
      </c>
      <c r="G727" s="45">
        <f t="shared" si="76"/>
        <v>1.8540022884009871E-3</v>
      </c>
      <c r="H727" s="43">
        <f t="shared" si="77"/>
        <v>7.9378180976744064</v>
      </c>
      <c r="I727" s="118">
        <f t="shared" si="78"/>
        <v>1.7463199814883694</v>
      </c>
      <c r="J727" s="43">
        <v>3.070046121981612</v>
      </c>
      <c r="K727" s="118">
        <v>0.25152911484945489</v>
      </c>
      <c r="L727" s="45">
        <f t="shared" si="79"/>
        <v>9.9584328606384692E-2</v>
      </c>
    </row>
    <row r="728" spans="1:12" x14ac:dyDescent="0.25">
      <c r="A728" s="48">
        <f t="shared" si="80"/>
        <v>20</v>
      </c>
      <c r="B728" s="46" t="s">
        <v>2305</v>
      </c>
      <c r="C728" s="81">
        <v>302.39999999999998</v>
      </c>
      <c r="D728" s="46"/>
      <c r="E728" s="48"/>
      <c r="F728" s="46">
        <f t="shared" si="75"/>
        <v>302.39999999999998</v>
      </c>
      <c r="G728" s="45">
        <f t="shared" si="76"/>
        <v>4.2928812558381199E-3</v>
      </c>
      <c r="H728" s="43">
        <f t="shared" si="77"/>
        <v>18.379756452808117</v>
      </c>
      <c r="I728" s="118">
        <f t="shared" si="78"/>
        <v>4.0435464196177859</v>
      </c>
      <c r="J728" s="43">
        <v>7.1085907142973932</v>
      </c>
      <c r="K728" s="118">
        <v>0.58240738384743618</v>
      </c>
      <c r="L728" s="45">
        <f t="shared" si="79"/>
        <v>9.9584328606384706E-2</v>
      </c>
    </row>
    <row r="729" spans="1:12" x14ac:dyDescent="0.25">
      <c r="A729" s="48">
        <f t="shared" si="80"/>
        <v>21</v>
      </c>
      <c r="B729" s="46" t="s">
        <v>2306</v>
      </c>
      <c r="C729" s="81">
        <v>2716.6</v>
      </c>
      <c r="D729" s="46"/>
      <c r="E729" s="48"/>
      <c r="F729" s="46">
        <f t="shared" si="75"/>
        <v>2716.6</v>
      </c>
      <c r="G729" s="45">
        <f t="shared" si="76"/>
        <v>3.8564951123048405E-2</v>
      </c>
      <c r="H729" s="43">
        <f t="shared" si="77"/>
        <v>165.11390998577559</v>
      </c>
      <c r="I729" s="118">
        <f t="shared" si="78"/>
        <v>36.325060196870631</v>
      </c>
      <c r="J729" s="43">
        <v>63.859780206548606</v>
      </c>
      <c r="K729" s="118">
        <v>5.2320367029098716</v>
      </c>
      <c r="L729" s="45">
        <f t="shared" si="79"/>
        <v>9.9584328606384706E-2</v>
      </c>
    </row>
    <row r="730" spans="1:12" x14ac:dyDescent="0.25">
      <c r="A730" s="48">
        <f t="shared" si="80"/>
        <v>22</v>
      </c>
      <c r="B730" s="46" t="s">
        <v>2307</v>
      </c>
      <c r="C730" s="81">
        <v>453</v>
      </c>
      <c r="D730" s="46"/>
      <c r="E730" s="48"/>
      <c r="F730" s="46">
        <f t="shared" si="75"/>
        <v>453</v>
      </c>
      <c r="G730" s="45">
        <f t="shared" si="76"/>
        <v>6.4308042622178195E-3</v>
      </c>
      <c r="H730" s="43">
        <f t="shared" si="77"/>
        <v>27.533166908472481</v>
      </c>
      <c r="I730" s="118">
        <f t="shared" si="78"/>
        <v>6.0572967198639462</v>
      </c>
      <c r="J730" s="43">
        <v>10.648781724790737</v>
      </c>
      <c r="K730" s="118">
        <v>0.87245550556510798</v>
      </c>
      <c r="L730" s="45">
        <f t="shared" si="79"/>
        <v>9.9584328606384706E-2</v>
      </c>
    </row>
    <row r="731" spans="1:12" x14ac:dyDescent="0.25">
      <c r="A731" s="48">
        <f t="shared" si="80"/>
        <v>23</v>
      </c>
      <c r="B731" s="46" t="s">
        <v>2308</v>
      </c>
      <c r="C731" s="81">
        <v>183.6</v>
      </c>
      <c r="D731" s="46"/>
      <c r="E731" s="48">
        <v>33.299999999999997</v>
      </c>
      <c r="F731" s="46">
        <f t="shared" si="75"/>
        <v>216.89999999999998</v>
      </c>
      <c r="G731" s="45">
        <f t="shared" si="76"/>
        <v>3.079120186479128E-3</v>
      </c>
      <c r="H731" s="43">
        <f t="shared" si="77"/>
        <v>13.183099122401062</v>
      </c>
      <c r="I731" s="118">
        <f t="shared" si="78"/>
        <v>2.9002818069282337</v>
      </c>
      <c r="J731" s="43">
        <v>5.0987213159097369</v>
      </c>
      <c r="K731" s="118">
        <v>0.35360448305022912</v>
      </c>
      <c r="L731" s="45">
        <f t="shared" si="79"/>
        <v>9.928864328395233E-2</v>
      </c>
    </row>
    <row r="732" spans="1:12" x14ac:dyDescent="0.25">
      <c r="A732" s="48">
        <f t="shared" si="80"/>
        <v>24</v>
      </c>
      <c r="B732" s="46" t="s">
        <v>2309</v>
      </c>
      <c r="C732" s="81">
        <v>1099.8</v>
      </c>
      <c r="D732" s="46"/>
      <c r="E732" s="48"/>
      <c r="F732" s="46">
        <f t="shared" si="75"/>
        <v>1099.8</v>
      </c>
      <c r="G732" s="45">
        <f t="shared" si="76"/>
        <v>1.5612800281649354E-2</v>
      </c>
      <c r="H732" s="43">
        <f t="shared" si="77"/>
        <v>66.845423765867622</v>
      </c>
      <c r="I732" s="118">
        <f t="shared" si="78"/>
        <v>14.705993228490877</v>
      </c>
      <c r="J732" s="43">
        <v>25.85326741926016</v>
      </c>
      <c r="K732" s="118">
        <v>2.1181601876832352</v>
      </c>
      <c r="L732" s="45">
        <f t="shared" si="79"/>
        <v>9.9584328606384706E-2</v>
      </c>
    </row>
    <row r="733" spans="1:12" x14ac:dyDescent="0.25">
      <c r="A733" s="48">
        <f t="shared" si="80"/>
        <v>25</v>
      </c>
      <c r="B733" s="46" t="s">
        <v>2310</v>
      </c>
      <c r="C733" s="81">
        <v>287.8</v>
      </c>
      <c r="D733" s="46">
        <v>29</v>
      </c>
      <c r="E733" s="48"/>
      <c r="F733" s="46">
        <f t="shared" si="75"/>
        <v>316.8</v>
      </c>
      <c r="G733" s="45">
        <f t="shared" si="76"/>
        <v>4.497304172782793E-3</v>
      </c>
      <c r="H733" s="43">
        <f t="shared" si="77"/>
        <v>19.254982950560887</v>
      </c>
      <c r="I733" s="118">
        <f t="shared" si="78"/>
        <v>4.2360962491233956</v>
      </c>
      <c r="J733" s="43">
        <v>7.4470950340258408</v>
      </c>
      <c r="K733" s="118">
        <v>0.55428850883363801</v>
      </c>
      <c r="L733" s="45">
        <f t="shared" si="79"/>
        <v>9.9408026333787106E-2</v>
      </c>
    </row>
    <row r="734" spans="1:12" x14ac:dyDescent="0.25">
      <c r="A734" s="48">
        <f t="shared" si="80"/>
        <v>26</v>
      </c>
      <c r="B734" s="46" t="s">
        <v>2311</v>
      </c>
      <c r="C734" s="81">
        <v>272.5</v>
      </c>
      <c r="D734" s="46"/>
      <c r="E734" s="48"/>
      <c r="F734" s="46">
        <f t="shared" si="75"/>
        <v>272.5</v>
      </c>
      <c r="G734" s="45">
        <f t="shared" si="76"/>
        <v>3.8684197824599468E-3</v>
      </c>
      <c r="H734" s="43">
        <f t="shared" si="77"/>
        <v>16.56244587761314</v>
      </c>
      <c r="I734" s="118">
        <f t="shared" si="78"/>
        <v>3.6437380930748908</v>
      </c>
      <c r="J734" s="43">
        <v>6.4057241059723529</v>
      </c>
      <c r="K734" s="118">
        <v>0.52482146857945233</v>
      </c>
      <c r="L734" s="45">
        <f t="shared" si="79"/>
        <v>9.958432860638472E-2</v>
      </c>
    </row>
    <row r="735" spans="1:12" x14ac:dyDescent="0.25">
      <c r="A735" s="48">
        <f t="shared" si="80"/>
        <v>27</v>
      </c>
      <c r="B735" s="46" t="s">
        <v>2312</v>
      </c>
      <c r="C735" s="81">
        <v>206.8</v>
      </c>
      <c r="D735" s="46"/>
      <c r="E735" s="48"/>
      <c r="F735" s="46">
        <f t="shared" si="75"/>
        <v>206.8</v>
      </c>
      <c r="G735" s="45">
        <f t="shared" si="76"/>
        <v>2.9357402238998787E-3</v>
      </c>
      <c r="H735" s="43">
        <f t="shared" si="77"/>
        <v>12.569224981616136</v>
      </c>
      <c r="I735" s="118">
        <f t="shared" si="78"/>
        <v>2.7652294959555501</v>
      </c>
      <c r="J735" s="43">
        <v>4.8612981472113121</v>
      </c>
      <c r="K735" s="118">
        <v>0.3982865310173605</v>
      </c>
      <c r="L735" s="45">
        <f t="shared" si="79"/>
        <v>9.9584328606384706E-2</v>
      </c>
    </row>
    <row r="736" spans="1:12" x14ac:dyDescent="0.25">
      <c r="A736" s="48">
        <f t="shared" si="80"/>
        <v>28</v>
      </c>
      <c r="B736" s="46" t="s">
        <v>2313</v>
      </c>
      <c r="C736" s="81">
        <v>90.7</v>
      </c>
      <c r="D736" s="46"/>
      <c r="E736" s="48"/>
      <c r="F736" s="46">
        <f t="shared" si="75"/>
        <v>90.7</v>
      </c>
      <c r="G736" s="45">
        <f t="shared" si="76"/>
        <v>1.2875804560334575E-3</v>
      </c>
      <c r="H736" s="43">
        <f t="shared" si="77"/>
        <v>5.5127113434844466</v>
      </c>
      <c r="I736" s="118">
        <f t="shared" si="78"/>
        <v>1.2127964955665782</v>
      </c>
      <c r="J736" s="43">
        <v>2.132107069400706</v>
      </c>
      <c r="K736" s="118">
        <v>0.17468369614736265</v>
      </c>
      <c r="L736" s="45">
        <f t="shared" si="79"/>
        <v>9.9584328606384692E-2</v>
      </c>
    </row>
    <row r="737" spans="1:12" x14ac:dyDescent="0.25">
      <c r="A737" s="48">
        <f t="shared" si="80"/>
        <v>29</v>
      </c>
      <c r="B737" s="46" t="s">
        <v>2314</v>
      </c>
      <c r="C737" s="81">
        <v>315.8</v>
      </c>
      <c r="D737" s="46"/>
      <c r="E737" s="48"/>
      <c r="F737" s="46">
        <f t="shared" si="75"/>
        <v>315.8</v>
      </c>
      <c r="G737" s="45">
        <f t="shared" si="76"/>
        <v>4.483108136883858E-3</v>
      </c>
      <c r="H737" s="43">
        <f t="shared" si="77"/>
        <v>19.194203332661392</v>
      </c>
      <c r="I737" s="118">
        <f t="shared" si="78"/>
        <v>4.2227247331855065</v>
      </c>
      <c r="J737" s="43">
        <v>7.4235877896002531</v>
      </c>
      <c r="K737" s="118">
        <v>0.60821511844914133</v>
      </c>
      <c r="L737" s="45">
        <f t="shared" si="79"/>
        <v>9.9584328606384706E-2</v>
      </c>
    </row>
    <row r="738" spans="1:12" x14ac:dyDescent="0.25">
      <c r="A738" s="48">
        <f t="shared" si="80"/>
        <v>30</v>
      </c>
      <c r="B738" s="46" t="s">
        <v>2315</v>
      </c>
      <c r="C738" s="81">
        <v>728.38</v>
      </c>
      <c r="D738" s="46"/>
      <c r="E738" s="48">
        <v>237.1</v>
      </c>
      <c r="F738" s="46">
        <f t="shared" si="75"/>
        <v>965.48</v>
      </c>
      <c r="G738" s="45">
        <f t="shared" si="76"/>
        <v>1.3705988739704328E-2</v>
      </c>
      <c r="H738" s="43">
        <f t="shared" si="77"/>
        <v>58.68150548960709</v>
      </c>
      <c r="I738" s="118">
        <f t="shared" si="78"/>
        <v>12.90993120771356</v>
      </c>
      <c r="J738" s="43">
        <v>22.695774348015366</v>
      </c>
      <c r="K738" s="118">
        <v>1.4028237111335833</v>
      </c>
      <c r="L738" s="45">
        <f t="shared" si="79"/>
        <v>9.911135886447113E-2</v>
      </c>
    </row>
    <row r="739" spans="1:12" x14ac:dyDescent="0.25">
      <c r="A739" s="48">
        <f t="shared" si="80"/>
        <v>31</v>
      </c>
      <c r="B739" s="46" t="s">
        <v>2316</v>
      </c>
      <c r="C739" s="81">
        <v>2744.5</v>
      </c>
      <c r="D739" s="46">
        <v>461.4</v>
      </c>
      <c r="E739" s="48">
        <v>413</v>
      </c>
      <c r="F739" s="46">
        <f t="shared" si="75"/>
        <v>3618.9</v>
      </c>
      <c r="G739" s="45">
        <f t="shared" si="76"/>
        <v>5.1374034314657986E-2</v>
      </c>
      <c r="H739" s="43">
        <f t="shared" si="77"/>
        <v>219.95535921649244</v>
      </c>
      <c r="I739" s="118">
        <f t="shared" si="78"/>
        <v>48.390179027628335</v>
      </c>
      <c r="J739" s="43">
        <v>85.070366851755395</v>
      </c>
      <c r="K739" s="118">
        <v>5.2857707174910331</v>
      </c>
      <c r="L739" s="45">
        <f t="shared" si="79"/>
        <v>9.9118979748920186E-2</v>
      </c>
    </row>
    <row r="740" spans="1:12" x14ac:dyDescent="0.25">
      <c r="A740" s="48">
        <f t="shared" si="80"/>
        <v>32</v>
      </c>
      <c r="B740" s="46" t="s">
        <v>2317</v>
      </c>
      <c r="C740" s="81">
        <v>853.9</v>
      </c>
      <c r="D740" s="46"/>
      <c r="E740" s="48">
        <v>126.4</v>
      </c>
      <c r="F740" s="46">
        <f t="shared" si="75"/>
        <v>980.3</v>
      </c>
      <c r="G740" s="45">
        <f t="shared" si="76"/>
        <v>1.3916373991726553E-2</v>
      </c>
      <c r="H740" s="43">
        <f t="shared" si="77"/>
        <v>59.582259426877648</v>
      </c>
      <c r="I740" s="118">
        <f t="shared" si="78"/>
        <v>13.108097073913083</v>
      </c>
      <c r="J740" s="43">
        <v>23.044151710402556</v>
      </c>
      <c r="K740" s="118">
        <v>1.644568998238511</v>
      </c>
      <c r="L740" s="45">
        <f t="shared" si="79"/>
        <v>9.9335996337276147E-2</v>
      </c>
    </row>
    <row r="741" spans="1:12" x14ac:dyDescent="0.25">
      <c r="A741" s="48">
        <f t="shared" si="80"/>
        <v>33</v>
      </c>
      <c r="B741" s="46" t="s">
        <v>2318</v>
      </c>
      <c r="C741" s="81">
        <v>996.64</v>
      </c>
      <c r="D741" s="46"/>
      <c r="E741" s="48">
        <v>120.2</v>
      </c>
      <c r="F741" s="46">
        <f t="shared" si="75"/>
        <v>1116.8399999999999</v>
      </c>
      <c r="G741" s="45">
        <f t="shared" ref="G741:G772" si="81">3/$F$882*F741</f>
        <v>1.5854700733367217E-2</v>
      </c>
      <c r="H741" s="43">
        <f t="shared" si="77"/>
        <v>67.881108454875061</v>
      </c>
      <c r="I741" s="118">
        <f t="shared" si="78"/>
        <v>14.933843860072514</v>
      </c>
      <c r="J741" s="43">
        <v>26.253830864272153</v>
      </c>
      <c r="K741" s="118">
        <v>1.9194791502569737</v>
      </c>
      <c r="L741" s="45">
        <f t="shared" si="79"/>
        <v>9.9377048036851046E-2</v>
      </c>
    </row>
    <row r="742" spans="1:12" x14ac:dyDescent="0.25">
      <c r="A742" s="48">
        <f t="shared" si="80"/>
        <v>34</v>
      </c>
      <c r="B742" s="46" t="s">
        <v>2319</v>
      </c>
      <c r="C742" s="81">
        <v>978.3</v>
      </c>
      <c r="D742" s="46">
        <v>22.8</v>
      </c>
      <c r="E742" s="48"/>
      <c r="F742" s="46">
        <f t="shared" si="75"/>
        <v>1001.0999999999999</v>
      </c>
      <c r="G742" s="45">
        <f t="shared" si="81"/>
        <v>1.4211651538424411E-2</v>
      </c>
      <c r="H742" s="43">
        <f t="shared" si="77"/>
        <v>60.846475479187191</v>
      </c>
      <c r="I742" s="118">
        <f t="shared" si="78"/>
        <v>13.386224605421182</v>
      </c>
      <c r="J742" s="43">
        <v>23.533102394454758</v>
      </c>
      <c r="K742" s="118">
        <v>1.8841572209588189</v>
      </c>
      <c r="L742" s="45">
        <f t="shared" si="79"/>
        <v>9.9540465188314803E-2</v>
      </c>
    </row>
    <row r="743" spans="1:12" x14ac:dyDescent="0.25">
      <c r="A743" s="48">
        <f t="shared" si="80"/>
        <v>35</v>
      </c>
      <c r="B743" s="46" t="s">
        <v>2320</v>
      </c>
      <c r="C743" s="81">
        <v>290.39999999999998</v>
      </c>
      <c r="D743" s="46"/>
      <c r="E743" s="48"/>
      <c r="F743" s="46">
        <f t="shared" si="75"/>
        <v>290.39999999999998</v>
      </c>
      <c r="G743" s="45">
        <f t="shared" si="81"/>
        <v>4.1225288250508934E-3</v>
      </c>
      <c r="H743" s="43">
        <f t="shared" si="77"/>
        <v>17.650401038014145</v>
      </c>
      <c r="I743" s="118">
        <f t="shared" si="78"/>
        <v>3.8830882283631118</v>
      </c>
      <c r="J743" s="43">
        <v>6.8265037811903522</v>
      </c>
      <c r="K743" s="118">
        <v>0.55929597972650613</v>
      </c>
      <c r="L743" s="45">
        <f t="shared" si="79"/>
        <v>9.9584328606384692E-2</v>
      </c>
    </row>
    <row r="744" spans="1:12" x14ac:dyDescent="0.25">
      <c r="A744" s="48">
        <f t="shared" si="80"/>
        <v>36</v>
      </c>
      <c r="B744" s="46" t="s">
        <v>2321</v>
      </c>
      <c r="C744" s="81">
        <v>1017.8</v>
      </c>
      <c r="D744" s="46"/>
      <c r="E744" s="48">
        <v>108.5</v>
      </c>
      <c r="F744" s="46">
        <f t="shared" si="75"/>
        <v>1126.3</v>
      </c>
      <c r="G744" s="45">
        <f t="shared" si="81"/>
        <v>1.5988995232971148E-2</v>
      </c>
      <c r="H744" s="43">
        <f t="shared" si="77"/>
        <v>68.456083640204326</v>
      </c>
      <c r="I744" s="118">
        <f t="shared" si="78"/>
        <v>15.060338400844952</v>
      </c>
      <c r="J744" s="43">
        <v>26.476209396538206</v>
      </c>
      <c r="K744" s="118">
        <v>1.9602322595235468</v>
      </c>
      <c r="L744" s="45">
        <f t="shared" si="79"/>
        <v>9.9398795788964794E-2</v>
      </c>
    </row>
    <row r="745" spans="1:12" x14ac:dyDescent="0.25">
      <c r="A745" s="48">
        <f t="shared" si="80"/>
        <v>37</v>
      </c>
      <c r="B745" s="46" t="s">
        <v>925</v>
      </c>
      <c r="C745" s="81">
        <v>803.6</v>
      </c>
      <c r="D745" s="46"/>
      <c r="E745" s="48">
        <v>89</v>
      </c>
      <c r="F745" s="46">
        <f t="shared" si="75"/>
        <v>892.6</v>
      </c>
      <c r="G745" s="45">
        <f t="shared" si="81"/>
        <v>1.2671381643389903E-2</v>
      </c>
      <c r="H745" s="43">
        <f t="shared" si="77"/>
        <v>54.251886937091697</v>
      </c>
      <c r="I745" s="118">
        <f t="shared" si="78"/>
        <v>11.935415126160173</v>
      </c>
      <c r="J745" s="43">
        <v>20.982566374278615</v>
      </c>
      <c r="K745" s="118">
        <v>1.5476936959649463</v>
      </c>
      <c r="L745" s="45">
        <f t="shared" si="79"/>
        <v>9.9392294570351161E-2</v>
      </c>
    </row>
    <row r="746" spans="1:12" x14ac:dyDescent="0.25">
      <c r="A746" s="48">
        <f t="shared" si="80"/>
        <v>38</v>
      </c>
      <c r="B746" s="46" t="s">
        <v>926</v>
      </c>
      <c r="C746" s="81">
        <v>923.4</v>
      </c>
      <c r="D746" s="46"/>
      <c r="E746" s="48"/>
      <c r="F746" s="46">
        <f t="shared" si="75"/>
        <v>923.4</v>
      </c>
      <c r="G746" s="45">
        <f t="shared" si="81"/>
        <v>1.3108619549077117E-2</v>
      </c>
      <c r="H746" s="43">
        <f t="shared" si="77"/>
        <v>56.123899168396221</v>
      </c>
      <c r="I746" s="118">
        <f t="shared" si="78"/>
        <v>12.347257817047169</v>
      </c>
      <c r="J746" s="43">
        <v>21.706589502586681</v>
      </c>
      <c r="K746" s="118">
        <v>1.7784225471055641</v>
      </c>
      <c r="L746" s="45">
        <f t="shared" si="79"/>
        <v>9.9584328606384706E-2</v>
      </c>
    </row>
    <row r="747" spans="1:12" x14ac:dyDescent="0.25">
      <c r="A747" s="48">
        <f t="shared" si="80"/>
        <v>39</v>
      </c>
      <c r="B747" s="46" t="s">
        <v>927</v>
      </c>
      <c r="C747" s="81">
        <v>953.3</v>
      </c>
      <c r="D747" s="46"/>
      <c r="E747" s="48"/>
      <c r="F747" s="46">
        <f t="shared" si="75"/>
        <v>953.3</v>
      </c>
      <c r="G747" s="45">
        <f t="shared" si="81"/>
        <v>1.3533081022455292E-2</v>
      </c>
      <c r="H747" s="43">
        <f t="shared" si="77"/>
        <v>57.941209743591209</v>
      </c>
      <c r="I747" s="118">
        <f t="shared" si="78"/>
        <v>12.747066143590066</v>
      </c>
      <c r="J747" s="43">
        <v>22.409456110911719</v>
      </c>
      <c r="K747" s="118">
        <v>1.8360084623735478</v>
      </c>
      <c r="L747" s="45">
        <f t="shared" si="79"/>
        <v>9.9584328606384706E-2</v>
      </c>
    </row>
    <row r="748" spans="1:12" x14ac:dyDescent="0.25">
      <c r="A748" s="48">
        <f t="shared" si="80"/>
        <v>40</v>
      </c>
      <c r="B748" s="46" t="s">
        <v>928</v>
      </c>
      <c r="C748" s="81">
        <v>956.1</v>
      </c>
      <c r="D748" s="46">
        <v>153.69999999999999</v>
      </c>
      <c r="E748" s="48"/>
      <c r="F748" s="46">
        <f t="shared" si="75"/>
        <v>1109.8</v>
      </c>
      <c r="G748" s="45">
        <f t="shared" si="81"/>
        <v>1.5754760640638712E-2</v>
      </c>
      <c r="H748" s="43">
        <f t="shared" si="77"/>
        <v>67.45321994486261</v>
      </c>
      <c r="I748" s="118">
        <f t="shared" si="78"/>
        <v>14.839708387869774</v>
      </c>
      <c r="J748" s="43">
        <v>26.088339863516023</v>
      </c>
      <c r="K748" s="118">
        <v>1.8414011233350984</v>
      </c>
      <c r="L748" s="45">
        <f t="shared" si="79"/>
        <v>9.9317597152264847E-2</v>
      </c>
    </row>
    <row r="749" spans="1:12" x14ac:dyDescent="0.25">
      <c r="A749" s="48">
        <f t="shared" si="80"/>
        <v>41</v>
      </c>
      <c r="B749" s="46" t="s">
        <v>929</v>
      </c>
      <c r="C749" s="81">
        <v>900.4</v>
      </c>
      <c r="D749" s="46"/>
      <c r="E749" s="48"/>
      <c r="F749" s="46">
        <f t="shared" si="75"/>
        <v>900.4</v>
      </c>
      <c r="G749" s="45">
        <f t="shared" si="81"/>
        <v>1.27821107234016E-2</v>
      </c>
      <c r="H749" s="43">
        <f t="shared" si="77"/>
        <v>54.725967956707777</v>
      </c>
      <c r="I749" s="118">
        <f t="shared" si="78"/>
        <v>12.03971295047571</v>
      </c>
      <c r="J749" s="43">
        <v>21.165922880798188</v>
      </c>
      <c r="K749" s="118">
        <v>1.7341256892071151</v>
      </c>
      <c r="L749" s="45">
        <f t="shared" si="79"/>
        <v>9.9584328606384706E-2</v>
      </c>
    </row>
    <row r="750" spans="1:12" x14ac:dyDescent="0.25">
      <c r="A750" s="48">
        <f t="shared" si="80"/>
        <v>42</v>
      </c>
      <c r="B750" s="46" t="s">
        <v>930</v>
      </c>
      <c r="C750" s="81">
        <v>643.84</v>
      </c>
      <c r="D750" s="46">
        <v>33.299999999999997</v>
      </c>
      <c r="E750" s="48"/>
      <c r="F750" s="46">
        <f t="shared" si="75"/>
        <v>677.14</v>
      </c>
      <c r="G750" s="45">
        <f t="shared" si="81"/>
        <v>9.6127037486052405E-3</v>
      </c>
      <c r="H750" s="43">
        <f t="shared" si="77"/>
        <v>41.156310464465903</v>
      </c>
      <c r="I750" s="118">
        <f t="shared" si="78"/>
        <v>9.0543883021824989</v>
      </c>
      <c r="J750" s="43">
        <v>15.917695490341721</v>
      </c>
      <c r="K750" s="118">
        <v>1.2400038691016315</v>
      </c>
      <c r="L750" s="45">
        <f t="shared" si="79"/>
        <v>9.9489615332267717E-2</v>
      </c>
    </row>
    <row r="751" spans="1:12" x14ac:dyDescent="0.25">
      <c r="A751" s="48">
        <f t="shared" si="80"/>
        <v>43</v>
      </c>
      <c r="B751" s="46" t="s">
        <v>931</v>
      </c>
      <c r="C751" s="81">
        <v>1596</v>
      </c>
      <c r="D751" s="46"/>
      <c r="E751" s="48">
        <v>102.9</v>
      </c>
      <c r="F751" s="46">
        <f t="shared" si="75"/>
        <v>1698.9</v>
      </c>
      <c r="G751" s="45">
        <f t="shared" si="81"/>
        <v>2.4117645388701665E-2</v>
      </c>
      <c r="H751" s="43">
        <f t="shared" si="77"/>
        <v>103.25849284945674</v>
      </c>
      <c r="I751" s="118">
        <f t="shared" si="78"/>
        <v>22.716868426880485</v>
      </c>
      <c r="J751" s="43">
        <v>39.936457554629108</v>
      </c>
      <c r="K751" s="118">
        <v>3.0738167480836913</v>
      </c>
      <c r="L751" s="45">
        <f t="shared" si="79"/>
        <v>9.9467676484225082E-2</v>
      </c>
    </row>
    <row r="752" spans="1:12" x14ac:dyDescent="0.25">
      <c r="A752" s="48">
        <f t="shared" si="80"/>
        <v>44</v>
      </c>
      <c r="B752" s="46" t="s">
        <v>932</v>
      </c>
      <c r="C752" s="81">
        <v>697.3</v>
      </c>
      <c r="D752" s="46"/>
      <c r="E752" s="48"/>
      <c r="F752" s="46">
        <f t="shared" si="75"/>
        <v>697.3</v>
      </c>
      <c r="G752" s="45">
        <f t="shared" si="81"/>
        <v>9.8988958323277827E-3</v>
      </c>
      <c r="H752" s="43">
        <f t="shared" si="77"/>
        <v>42.381627561319782</v>
      </c>
      <c r="I752" s="118">
        <f t="shared" si="78"/>
        <v>9.3239580634903518</v>
      </c>
      <c r="J752" s="43">
        <v>16.391601537961545</v>
      </c>
      <c r="K752" s="118">
        <v>1.3429651744603746</v>
      </c>
      <c r="L752" s="45">
        <f t="shared" si="79"/>
        <v>9.9584328606384706E-2</v>
      </c>
    </row>
    <row r="753" spans="1:12" x14ac:dyDescent="0.25">
      <c r="A753" s="48">
        <f t="shared" si="80"/>
        <v>45</v>
      </c>
      <c r="B753" s="46" t="s">
        <v>933</v>
      </c>
      <c r="C753" s="81">
        <v>696.5</v>
      </c>
      <c r="D753" s="46"/>
      <c r="E753" s="48">
        <v>42.8</v>
      </c>
      <c r="F753" s="46">
        <f t="shared" si="75"/>
        <v>739.3</v>
      </c>
      <c r="G753" s="45">
        <f t="shared" si="81"/>
        <v>1.0495129340083077E-2</v>
      </c>
      <c r="H753" s="43">
        <f t="shared" si="77"/>
        <v>44.934371513098689</v>
      </c>
      <c r="I753" s="118">
        <f t="shared" si="78"/>
        <v>9.8855617328817118</v>
      </c>
      <c r="J753" s="43">
        <v>17.378905803836183</v>
      </c>
      <c r="K753" s="118">
        <v>1.341424414185646</v>
      </c>
      <c r="L753" s="45">
        <f t="shared" si="79"/>
        <v>9.9472830331397588E-2</v>
      </c>
    </row>
    <row r="754" spans="1:12" x14ac:dyDescent="0.25">
      <c r="A754" s="48">
        <f t="shared" si="80"/>
        <v>46</v>
      </c>
      <c r="B754" s="46" t="s">
        <v>934</v>
      </c>
      <c r="C754" s="81">
        <v>570.20000000000005</v>
      </c>
      <c r="D754" s="46"/>
      <c r="E754" s="48"/>
      <c r="F754" s="46">
        <f t="shared" si="75"/>
        <v>570.20000000000005</v>
      </c>
      <c r="G754" s="45">
        <f t="shared" si="81"/>
        <v>8.0945796695730699E-3</v>
      </c>
      <c r="H754" s="43">
        <f t="shared" si="77"/>
        <v>34.656538126293619</v>
      </c>
      <c r="I754" s="118">
        <f t="shared" si="78"/>
        <v>7.624438387784596</v>
      </c>
      <c r="J754" s="43">
        <v>13.40383077146949</v>
      </c>
      <c r="K754" s="118">
        <v>1.0981768858128576</v>
      </c>
      <c r="L754" s="45">
        <f t="shared" si="79"/>
        <v>9.9584328606384706E-2</v>
      </c>
    </row>
    <row r="755" spans="1:12" x14ac:dyDescent="0.25">
      <c r="A755" s="48">
        <f t="shared" si="80"/>
        <v>47</v>
      </c>
      <c r="B755" s="46" t="s">
        <v>935</v>
      </c>
      <c r="C755" s="81">
        <v>251.5</v>
      </c>
      <c r="D755" s="46"/>
      <c r="E755" s="48"/>
      <c r="F755" s="46">
        <f t="shared" si="75"/>
        <v>251.5</v>
      </c>
      <c r="G755" s="45">
        <f t="shared" si="81"/>
        <v>3.5703030285822992E-3</v>
      </c>
      <c r="H755" s="43">
        <f t="shared" si="77"/>
        <v>15.286073901723684</v>
      </c>
      <c r="I755" s="118">
        <f t="shared" si="78"/>
        <v>3.3629362583792104</v>
      </c>
      <c r="J755" s="43">
        <v>5.912071973035034</v>
      </c>
      <c r="K755" s="118">
        <v>0.48437651136782472</v>
      </c>
      <c r="L755" s="45">
        <f t="shared" si="79"/>
        <v>9.9584328606384692E-2</v>
      </c>
    </row>
    <row r="756" spans="1:12" x14ac:dyDescent="0.25">
      <c r="A756" s="48">
        <f t="shared" si="80"/>
        <v>48</v>
      </c>
      <c r="B756" s="46" t="s">
        <v>936</v>
      </c>
      <c r="C756" s="81">
        <v>810.9</v>
      </c>
      <c r="D756" s="46">
        <v>47.5</v>
      </c>
      <c r="E756" s="48"/>
      <c r="F756" s="46">
        <f t="shared" si="75"/>
        <v>858.4</v>
      </c>
      <c r="G756" s="45">
        <f t="shared" si="81"/>
        <v>1.2185877215646306E-2</v>
      </c>
      <c r="H756" s="43">
        <f t="shared" si="77"/>
        <v>52.173224004928876</v>
      </c>
      <c r="I756" s="118">
        <f t="shared" si="78"/>
        <v>11.478109281084352</v>
      </c>
      <c r="J756" s="43">
        <v>20.178618614923554</v>
      </c>
      <c r="K756" s="118">
        <v>1.5617531334718453</v>
      </c>
      <c r="L756" s="45">
        <f t="shared" si="79"/>
        <v>9.9477755165900072E-2</v>
      </c>
    </row>
    <row r="757" spans="1:12" x14ac:dyDescent="0.25">
      <c r="A757" s="48">
        <f t="shared" si="80"/>
        <v>49</v>
      </c>
      <c r="B757" s="46" t="s">
        <v>937</v>
      </c>
      <c r="C757" s="81">
        <v>553</v>
      </c>
      <c r="D757" s="46"/>
      <c r="E757" s="48"/>
      <c r="F757" s="46">
        <f t="shared" si="75"/>
        <v>553</v>
      </c>
      <c r="G757" s="45">
        <f t="shared" si="81"/>
        <v>7.8504078521113782E-3</v>
      </c>
      <c r="H757" s="43">
        <f t="shared" si="77"/>
        <v>33.611128698422256</v>
      </c>
      <c r="I757" s="118">
        <f t="shared" si="78"/>
        <v>7.3944483136528962</v>
      </c>
      <c r="J757" s="43">
        <v>12.999506167349399</v>
      </c>
      <c r="K757" s="118">
        <v>1.0650505399061911</v>
      </c>
      <c r="L757" s="45">
        <f t="shared" si="79"/>
        <v>9.9584328606384692E-2</v>
      </c>
    </row>
    <row r="758" spans="1:12" x14ac:dyDescent="0.25">
      <c r="A758" s="48">
        <f t="shared" si="80"/>
        <v>50</v>
      </c>
      <c r="B758" s="46" t="s">
        <v>938</v>
      </c>
      <c r="C758" s="81">
        <v>993.9</v>
      </c>
      <c r="D758" s="46"/>
      <c r="E758" s="48"/>
      <c r="F758" s="46">
        <f t="shared" si="75"/>
        <v>993.9</v>
      </c>
      <c r="G758" s="45">
        <f t="shared" si="81"/>
        <v>1.4109440079952077E-2</v>
      </c>
      <c r="H758" s="43">
        <f t="shared" si="77"/>
        <v>60.408862230310817</v>
      </c>
      <c r="I758" s="118">
        <f t="shared" si="78"/>
        <v>13.289949690668379</v>
      </c>
      <c r="J758" s="43">
        <v>23.363850234590537</v>
      </c>
      <c r="K758" s="118">
        <v>1.9142020463160281</v>
      </c>
      <c r="L758" s="45">
        <f t="shared" si="79"/>
        <v>9.958432860638472E-2</v>
      </c>
    </row>
    <row r="759" spans="1:12" x14ac:dyDescent="0.25">
      <c r="A759" s="48">
        <f t="shared" si="80"/>
        <v>51</v>
      </c>
      <c r="B759" s="46" t="s">
        <v>939</v>
      </c>
      <c r="C759" s="81">
        <v>351.3</v>
      </c>
      <c r="D759" s="46"/>
      <c r="E759" s="48"/>
      <c r="F759" s="46">
        <f t="shared" si="75"/>
        <v>351.3</v>
      </c>
      <c r="G759" s="45">
        <f t="shared" si="81"/>
        <v>4.9870674112960705E-3</v>
      </c>
      <c r="H759" s="43">
        <f t="shared" si="77"/>
        <v>21.351879768093561</v>
      </c>
      <c r="I759" s="118">
        <f t="shared" si="78"/>
        <v>4.6974135489805837</v>
      </c>
      <c r="J759" s="43">
        <v>8.2580949667085779</v>
      </c>
      <c r="K759" s="118">
        <v>0.67658635564022607</v>
      </c>
      <c r="L759" s="45">
        <f t="shared" si="79"/>
        <v>9.9584328606384706E-2</v>
      </c>
    </row>
    <row r="760" spans="1:12" x14ac:dyDescent="0.25">
      <c r="A760" s="48">
        <f t="shared" si="80"/>
        <v>52</v>
      </c>
      <c r="B760" s="46" t="s">
        <v>940</v>
      </c>
      <c r="C760" s="81">
        <v>330</v>
      </c>
      <c r="D760" s="46"/>
      <c r="E760" s="48">
        <v>35</v>
      </c>
      <c r="F760" s="46">
        <f t="shared" si="75"/>
        <v>365</v>
      </c>
      <c r="G760" s="45">
        <f t="shared" si="81"/>
        <v>5.1815531031114883E-3</v>
      </c>
      <c r="H760" s="43">
        <f t="shared" si="77"/>
        <v>22.184560533316681</v>
      </c>
      <c r="I760" s="118">
        <f t="shared" si="78"/>
        <v>4.8806033173296699</v>
      </c>
      <c r="J760" s="43">
        <v>8.5801442153391143</v>
      </c>
      <c r="K760" s="118">
        <v>0.63556361332557532</v>
      </c>
      <c r="L760" s="45">
        <f t="shared" si="79"/>
        <v>9.9399648436468591E-2</v>
      </c>
    </row>
    <row r="761" spans="1:12" x14ac:dyDescent="0.25">
      <c r="A761" s="48">
        <f t="shared" si="80"/>
        <v>53</v>
      </c>
      <c r="B761" s="46" t="s">
        <v>941</v>
      </c>
      <c r="C761" s="81">
        <v>207.1</v>
      </c>
      <c r="D761" s="46"/>
      <c r="E761" s="48">
        <v>43.3</v>
      </c>
      <c r="F761" s="46">
        <f t="shared" si="75"/>
        <v>250.39999999999998</v>
      </c>
      <c r="G761" s="45">
        <f t="shared" si="81"/>
        <v>3.5546873890934701E-3</v>
      </c>
      <c r="H761" s="43">
        <f t="shared" si="77"/>
        <v>15.219216322034237</v>
      </c>
      <c r="I761" s="118">
        <f t="shared" si="78"/>
        <v>3.3482275908475323</v>
      </c>
      <c r="J761" s="43">
        <v>5.886214004166888</v>
      </c>
      <c r="K761" s="118">
        <v>0.3988643161203837</v>
      </c>
      <c r="L761" s="45">
        <f t="shared" si="79"/>
        <v>9.9251286873678304E-2</v>
      </c>
    </row>
    <row r="762" spans="1:12" x14ac:dyDescent="0.25">
      <c r="A762" s="48">
        <f t="shared" si="80"/>
        <v>54</v>
      </c>
      <c r="B762" s="46" t="s">
        <v>942</v>
      </c>
      <c r="C762" s="81">
        <v>285.8</v>
      </c>
      <c r="D762" s="46"/>
      <c r="E762" s="48">
        <v>39.1</v>
      </c>
      <c r="F762" s="46">
        <f t="shared" si="75"/>
        <v>324.90000000000003</v>
      </c>
      <c r="G762" s="45">
        <f t="shared" si="81"/>
        <v>4.6122920635641718E-3</v>
      </c>
      <c r="H762" s="43">
        <f t="shared" si="77"/>
        <v>19.747297855546822</v>
      </c>
      <c r="I762" s="118">
        <f t="shared" si="78"/>
        <v>4.3444055282203013</v>
      </c>
      <c r="J762" s="43">
        <v>7.6375037138730919</v>
      </c>
      <c r="K762" s="118">
        <v>0.55043660814681639</v>
      </c>
      <c r="L762" s="45">
        <f t="shared" si="79"/>
        <v>9.9352550648775087E-2</v>
      </c>
    </row>
    <row r="763" spans="1:12" x14ac:dyDescent="0.25">
      <c r="A763" s="48">
        <f t="shared" si="80"/>
        <v>55</v>
      </c>
      <c r="B763" s="46" t="s">
        <v>943</v>
      </c>
      <c r="C763" s="81">
        <v>255</v>
      </c>
      <c r="D763" s="46"/>
      <c r="E763" s="48"/>
      <c r="F763" s="46">
        <f t="shared" si="75"/>
        <v>255</v>
      </c>
      <c r="G763" s="45">
        <f t="shared" si="81"/>
        <v>3.619989154228574E-3</v>
      </c>
      <c r="H763" s="43">
        <f t="shared" si="77"/>
        <v>15.498802564371928</v>
      </c>
      <c r="I763" s="118">
        <f t="shared" si="78"/>
        <v>3.409736564161824</v>
      </c>
      <c r="J763" s="43">
        <v>5.9943473285245865</v>
      </c>
      <c r="K763" s="118">
        <v>0.49111733756976272</v>
      </c>
      <c r="L763" s="45">
        <f t="shared" si="79"/>
        <v>9.9584328606384706E-2</v>
      </c>
    </row>
    <row r="764" spans="1:12" x14ac:dyDescent="0.25">
      <c r="A764" s="48">
        <f t="shared" si="80"/>
        <v>56</v>
      </c>
      <c r="B764" s="46" t="s">
        <v>944</v>
      </c>
      <c r="C764" s="81">
        <v>313.39999999999998</v>
      </c>
      <c r="D764" s="46"/>
      <c r="E764" s="48"/>
      <c r="F764" s="46">
        <f t="shared" si="75"/>
        <v>313.39999999999998</v>
      </c>
      <c r="G764" s="45">
        <f t="shared" si="81"/>
        <v>4.4490376507264114E-3</v>
      </c>
      <c r="H764" s="43">
        <f t="shared" si="77"/>
        <v>19.048332249702593</v>
      </c>
      <c r="I764" s="118">
        <f t="shared" si="78"/>
        <v>4.1906330949345705</v>
      </c>
      <c r="J764" s="43">
        <v>7.3671704029788456</v>
      </c>
      <c r="K764" s="118">
        <v>0.60359283762495541</v>
      </c>
      <c r="L764" s="45">
        <f t="shared" si="79"/>
        <v>9.958432860638472E-2</v>
      </c>
    </row>
    <row r="765" spans="1:12" x14ac:dyDescent="0.25">
      <c r="A765" s="48">
        <f t="shared" si="80"/>
        <v>57</v>
      </c>
      <c r="B765" s="46" t="s">
        <v>945</v>
      </c>
      <c r="C765" s="81">
        <v>129.80000000000001</v>
      </c>
      <c r="D765" s="46"/>
      <c r="E765" s="48"/>
      <c r="F765" s="46">
        <f t="shared" si="75"/>
        <v>129.80000000000001</v>
      </c>
      <c r="G765" s="45">
        <f t="shared" si="81"/>
        <v>1.842645459681839E-3</v>
      </c>
      <c r="H765" s="43">
        <f t="shared" si="77"/>
        <v>7.8891944033548089</v>
      </c>
      <c r="I765" s="118">
        <f t="shared" si="78"/>
        <v>1.7356227687380579</v>
      </c>
      <c r="J765" s="43">
        <v>3.0512403264411434</v>
      </c>
      <c r="K765" s="118">
        <v>0.24998835457472623</v>
      </c>
      <c r="L765" s="45">
        <f t="shared" si="79"/>
        <v>9.958432860638472E-2</v>
      </c>
    </row>
    <row r="766" spans="1:12" x14ac:dyDescent="0.25">
      <c r="A766" s="48">
        <f t="shared" si="80"/>
        <v>58</v>
      </c>
      <c r="B766" s="46" t="s">
        <v>946</v>
      </c>
      <c r="C766" s="81">
        <v>307.3</v>
      </c>
      <c r="D766" s="46"/>
      <c r="E766" s="48"/>
      <c r="F766" s="46">
        <f t="shared" si="75"/>
        <v>307.3</v>
      </c>
      <c r="G766" s="45">
        <f t="shared" si="81"/>
        <v>4.3624418317429053E-3</v>
      </c>
      <c r="H766" s="43">
        <f t="shared" si="77"/>
        <v>18.677576580515662</v>
      </c>
      <c r="I766" s="118">
        <f t="shared" si="78"/>
        <v>4.1090668477134455</v>
      </c>
      <c r="J766" s="43">
        <v>7.2237762119827664</v>
      </c>
      <c r="K766" s="118">
        <v>0.59184454053014934</v>
      </c>
      <c r="L766" s="45">
        <f t="shared" si="79"/>
        <v>9.958432860638472E-2</v>
      </c>
    </row>
    <row r="767" spans="1:12" x14ac:dyDescent="0.25">
      <c r="A767" s="48">
        <f t="shared" si="80"/>
        <v>59</v>
      </c>
      <c r="B767" s="46" t="s">
        <v>948</v>
      </c>
      <c r="C767" s="81">
        <v>134.5</v>
      </c>
      <c r="D767" s="46"/>
      <c r="E767" s="48"/>
      <c r="F767" s="46">
        <f t="shared" ref="F767:F813" si="82">C767+D767+E767</f>
        <v>134.5</v>
      </c>
      <c r="G767" s="45">
        <f t="shared" si="81"/>
        <v>1.909366828406836E-3</v>
      </c>
      <c r="H767" s="43">
        <f t="shared" si="77"/>
        <v>8.174858607482447</v>
      </c>
      <c r="I767" s="118">
        <f t="shared" ref="I767:I816" si="83">H767*0.22</f>
        <v>1.7984688936461384</v>
      </c>
      <c r="J767" s="43">
        <v>3.1617243752414002</v>
      </c>
      <c r="K767" s="118">
        <v>0.25904032118875719</v>
      </c>
      <c r="L767" s="45">
        <f t="shared" si="79"/>
        <v>9.9584328606384706E-2</v>
      </c>
    </row>
    <row r="768" spans="1:12" x14ac:dyDescent="0.25">
      <c r="A768" s="48">
        <f t="shared" si="80"/>
        <v>60</v>
      </c>
      <c r="B768" s="46" t="s">
        <v>949</v>
      </c>
      <c r="C768" s="81">
        <v>4314.8999999999996</v>
      </c>
      <c r="D768" s="46"/>
      <c r="E768" s="48">
        <v>196.7</v>
      </c>
      <c r="F768" s="46">
        <f t="shared" si="82"/>
        <v>4511.5999999999995</v>
      </c>
      <c r="G768" s="45">
        <f t="shared" si="81"/>
        <v>6.4046835561637774E-2</v>
      </c>
      <c r="H768" s="43">
        <f t="shared" si="77"/>
        <v>274.21332411537406</v>
      </c>
      <c r="I768" s="118">
        <f t="shared" si="83"/>
        <v>60.326931305382296</v>
      </c>
      <c r="J768" s="43">
        <v>106.05528395047656</v>
      </c>
      <c r="K768" s="118">
        <v>8.310283136783406</v>
      </c>
      <c r="L768" s="45">
        <f t="shared" si="79"/>
        <v>9.9500359630290011E-2</v>
      </c>
    </row>
    <row r="769" spans="1:12" x14ac:dyDescent="0.25">
      <c r="A769" s="48">
        <f t="shared" si="80"/>
        <v>61</v>
      </c>
      <c r="B769" s="46" t="s">
        <v>950</v>
      </c>
      <c r="C769" s="81">
        <v>3549.4</v>
      </c>
      <c r="D769" s="46"/>
      <c r="E769" s="48"/>
      <c r="F769" s="46">
        <f t="shared" si="82"/>
        <v>3549.4</v>
      </c>
      <c r="G769" s="45">
        <f t="shared" si="81"/>
        <v>5.0387409819681962E-2</v>
      </c>
      <c r="H769" s="43">
        <f t="shared" si="77"/>
        <v>215.73117577247731</v>
      </c>
      <c r="I769" s="118">
        <f t="shared" si="83"/>
        <v>47.460858669945011</v>
      </c>
      <c r="J769" s="43">
        <v>83.436613364177148</v>
      </c>
      <c r="K769" s="118">
        <v>6.8359681489024151</v>
      </c>
      <c r="L769" s="45">
        <f t="shared" si="79"/>
        <v>9.9584328606384706E-2</v>
      </c>
    </row>
    <row r="770" spans="1:12" x14ac:dyDescent="0.25">
      <c r="A770" s="48">
        <f t="shared" si="80"/>
        <v>62</v>
      </c>
      <c r="B770" s="46" t="s">
        <v>951</v>
      </c>
      <c r="C770" s="81">
        <v>3345.7</v>
      </c>
      <c r="D770" s="46"/>
      <c r="E770" s="48"/>
      <c r="F770" s="46">
        <f t="shared" si="82"/>
        <v>3345.7</v>
      </c>
      <c r="G770" s="45">
        <f t="shared" si="81"/>
        <v>4.749567730706878E-2</v>
      </c>
      <c r="H770" s="43">
        <f t="shared" si="77"/>
        <v>203.35036760634961</v>
      </c>
      <c r="I770" s="118">
        <f t="shared" si="83"/>
        <v>44.737080873396913</v>
      </c>
      <c r="J770" s="43">
        <v>78.648187674685133</v>
      </c>
      <c r="K770" s="118">
        <v>6.4436520639496271</v>
      </c>
      <c r="L770" s="45">
        <f t="shared" si="79"/>
        <v>9.9584328606384692E-2</v>
      </c>
    </row>
    <row r="771" spans="1:12" x14ac:dyDescent="0.25">
      <c r="A771" s="48">
        <f t="shared" si="80"/>
        <v>63</v>
      </c>
      <c r="B771" s="46" t="s">
        <v>952</v>
      </c>
      <c r="C771" s="81">
        <v>3098.6</v>
      </c>
      <c r="D771" s="46"/>
      <c r="E771" s="48">
        <v>182</v>
      </c>
      <c r="F771" s="46">
        <f t="shared" si="82"/>
        <v>3280.6</v>
      </c>
      <c r="G771" s="45">
        <f t="shared" si="81"/>
        <v>4.6571515370048076E-2</v>
      </c>
      <c r="H771" s="43">
        <f t="shared" si="77"/>
        <v>199.39361448109233</v>
      </c>
      <c r="I771" s="118">
        <f t="shared" si="83"/>
        <v>43.86659518584031</v>
      </c>
      <c r="J771" s="43">
        <v>77.117866062579452</v>
      </c>
      <c r="K771" s="118">
        <v>5.9677497340928101</v>
      </c>
      <c r="L771" s="45">
        <f t="shared" si="79"/>
        <v>9.9477481394746367E-2</v>
      </c>
    </row>
    <row r="772" spans="1:12" x14ac:dyDescent="0.25">
      <c r="A772" s="48">
        <f t="shared" si="80"/>
        <v>64</v>
      </c>
      <c r="B772" s="46" t="s">
        <v>953</v>
      </c>
      <c r="C772" s="81">
        <v>141.30000000000001</v>
      </c>
      <c r="D772" s="46"/>
      <c r="E772" s="48"/>
      <c r="F772" s="46">
        <f t="shared" si="82"/>
        <v>141.30000000000001</v>
      </c>
      <c r="G772" s="45">
        <f t="shared" si="81"/>
        <v>2.005899872519598E-3</v>
      </c>
      <c r="H772" s="43">
        <f t="shared" si="77"/>
        <v>8.5881600091990329</v>
      </c>
      <c r="I772" s="118">
        <f t="shared" si="83"/>
        <v>1.8893952020237872</v>
      </c>
      <c r="J772" s="43">
        <v>3.3215736373353892</v>
      </c>
      <c r="K772" s="118">
        <v>0.27213678352395088</v>
      </c>
      <c r="L772" s="45">
        <f t="shared" si="79"/>
        <v>9.9584328606384706E-2</v>
      </c>
    </row>
    <row r="773" spans="1:12" x14ac:dyDescent="0.25">
      <c r="A773" s="48">
        <f t="shared" si="80"/>
        <v>65</v>
      </c>
      <c r="B773" s="46" t="s">
        <v>954</v>
      </c>
      <c r="C773" s="81">
        <v>263.8</v>
      </c>
      <c r="D773" s="46"/>
      <c r="E773" s="48"/>
      <c r="F773" s="46">
        <f t="shared" si="82"/>
        <v>263.8</v>
      </c>
      <c r="G773" s="45">
        <f t="shared" ref="G773:G804" si="84">3/$F$882*F773</f>
        <v>3.7449142701392072E-3</v>
      </c>
      <c r="H773" s="43">
        <f t="shared" si="77"/>
        <v>16.033663201887506</v>
      </c>
      <c r="I773" s="118">
        <f t="shared" si="83"/>
        <v>3.5274059044152515</v>
      </c>
      <c r="J773" s="43">
        <v>6.2012110794697497</v>
      </c>
      <c r="K773" s="118">
        <v>0.50806570059177802</v>
      </c>
      <c r="L773" s="45">
        <f t="shared" si="79"/>
        <v>9.9584328606384706E-2</v>
      </c>
    </row>
    <row r="774" spans="1:12" x14ac:dyDescent="0.25">
      <c r="A774" s="48">
        <f t="shared" si="80"/>
        <v>66</v>
      </c>
      <c r="B774" s="46" t="s">
        <v>955</v>
      </c>
      <c r="C774" s="81">
        <v>117.3</v>
      </c>
      <c r="D774" s="46"/>
      <c r="E774" s="48"/>
      <c r="F774" s="46">
        <f t="shared" si="82"/>
        <v>117.3</v>
      </c>
      <c r="G774" s="45">
        <f t="shared" si="84"/>
        <v>1.6651950109451441E-3</v>
      </c>
      <c r="H774" s="43">
        <f t="shared" ref="H774:H837" si="85">G774*4281.45</f>
        <v>7.129449179611087</v>
      </c>
      <c r="I774" s="118">
        <f t="shared" si="83"/>
        <v>1.5684788195144392</v>
      </c>
      <c r="J774" s="43">
        <v>2.7573997711213099</v>
      </c>
      <c r="K774" s="118">
        <v>0.22591397528209081</v>
      </c>
      <c r="L774" s="45">
        <f t="shared" ref="L774:L836" si="86">(H774+I774+J774+K774)/F774</f>
        <v>9.9584328606384706E-2</v>
      </c>
    </row>
    <row r="775" spans="1:12" x14ac:dyDescent="0.25">
      <c r="A775" s="48">
        <f t="shared" ref="A775:A837" si="87">A774+1</f>
        <v>67</v>
      </c>
      <c r="B775" s="46" t="s">
        <v>956</v>
      </c>
      <c r="C775" s="81">
        <v>138</v>
      </c>
      <c r="D775" s="46"/>
      <c r="E775" s="48"/>
      <c r="F775" s="46">
        <f t="shared" si="82"/>
        <v>138</v>
      </c>
      <c r="G775" s="45">
        <f t="shared" si="84"/>
        <v>1.9590529540531106E-3</v>
      </c>
      <c r="H775" s="43">
        <f t="shared" si="85"/>
        <v>8.3875872701306893</v>
      </c>
      <c r="I775" s="118">
        <f t="shared" si="83"/>
        <v>1.8452691994287516</v>
      </c>
      <c r="J775" s="43">
        <v>3.2439997307309527</v>
      </c>
      <c r="K775" s="118">
        <v>0.26578114739069514</v>
      </c>
      <c r="L775" s="45">
        <f t="shared" si="86"/>
        <v>9.9584328606384692E-2</v>
      </c>
    </row>
    <row r="776" spans="1:12" x14ac:dyDescent="0.25">
      <c r="A776" s="48">
        <f t="shared" si="87"/>
        <v>68</v>
      </c>
      <c r="B776" s="46" t="s">
        <v>957</v>
      </c>
      <c r="C776" s="81">
        <v>139</v>
      </c>
      <c r="D776" s="46"/>
      <c r="E776" s="48"/>
      <c r="F776" s="46">
        <f t="shared" si="82"/>
        <v>139</v>
      </c>
      <c r="G776" s="45">
        <f t="shared" si="84"/>
        <v>1.973248989952046E-3</v>
      </c>
      <c r="H776" s="43">
        <f t="shared" si="85"/>
        <v>8.4483668880301863</v>
      </c>
      <c r="I776" s="118">
        <f t="shared" si="83"/>
        <v>1.8586407153666411</v>
      </c>
      <c r="J776" s="43">
        <v>3.2675069751565395</v>
      </c>
      <c r="K776" s="118">
        <v>0.26770709773410595</v>
      </c>
      <c r="L776" s="45">
        <f t="shared" si="86"/>
        <v>9.9584328606384706E-2</v>
      </c>
    </row>
    <row r="777" spans="1:12" x14ac:dyDescent="0.25">
      <c r="A777" s="48">
        <f t="shared" si="87"/>
        <v>69</v>
      </c>
      <c r="B777" s="46" t="s">
        <v>958</v>
      </c>
      <c r="C777" s="81">
        <v>133</v>
      </c>
      <c r="D777" s="46"/>
      <c r="E777" s="48"/>
      <c r="F777" s="46">
        <f t="shared" si="82"/>
        <v>133</v>
      </c>
      <c r="G777" s="45">
        <f t="shared" si="84"/>
        <v>1.8880727745584328E-3</v>
      </c>
      <c r="H777" s="43">
        <f t="shared" si="85"/>
        <v>8.0836891806332023</v>
      </c>
      <c r="I777" s="118">
        <f t="shared" si="83"/>
        <v>1.7784116197393045</v>
      </c>
      <c r="J777" s="43">
        <v>3.1264635086030204</v>
      </c>
      <c r="K777" s="118">
        <v>0.25615139567364092</v>
      </c>
      <c r="L777" s="45">
        <f t="shared" si="86"/>
        <v>9.9584328606384706E-2</v>
      </c>
    </row>
    <row r="778" spans="1:12" x14ac:dyDescent="0.25">
      <c r="A778" s="48">
        <f t="shared" si="87"/>
        <v>70</v>
      </c>
      <c r="B778" s="46" t="s">
        <v>959</v>
      </c>
      <c r="C778" s="81">
        <v>315.60000000000002</v>
      </c>
      <c r="D778" s="68"/>
      <c r="E778" s="48"/>
      <c r="F778" s="46">
        <f t="shared" si="82"/>
        <v>315.60000000000002</v>
      </c>
      <c r="G778" s="45">
        <f t="shared" si="84"/>
        <v>4.4802689297040706E-3</v>
      </c>
      <c r="H778" s="43">
        <f t="shared" si="85"/>
        <v>19.182047409081491</v>
      </c>
      <c r="I778" s="118">
        <f t="shared" si="83"/>
        <v>4.2200504299979285</v>
      </c>
      <c r="J778" s="43">
        <v>7.4188863407151358</v>
      </c>
      <c r="K778" s="118">
        <v>0.60782992838045924</v>
      </c>
      <c r="L778" s="45">
        <f t="shared" si="86"/>
        <v>9.9584328606384706E-2</v>
      </c>
    </row>
    <row r="779" spans="1:12" x14ac:dyDescent="0.25">
      <c r="A779" s="48">
        <f t="shared" si="87"/>
        <v>71</v>
      </c>
      <c r="B779" s="46" t="s">
        <v>960</v>
      </c>
      <c r="C779" s="81">
        <v>265.7</v>
      </c>
      <c r="D779" s="46"/>
      <c r="E779" s="48"/>
      <c r="F779" s="46">
        <f t="shared" si="82"/>
        <v>265.7</v>
      </c>
      <c r="G779" s="45">
        <f t="shared" si="84"/>
        <v>3.7718867383471845E-3</v>
      </c>
      <c r="H779" s="43">
        <f t="shared" si="85"/>
        <v>16.149144475896552</v>
      </c>
      <c r="I779" s="118">
        <f t="shared" si="83"/>
        <v>3.5528117846972416</v>
      </c>
      <c r="J779" s="43">
        <v>6.2458748438783642</v>
      </c>
      <c r="K779" s="118">
        <v>0.51172500624425854</v>
      </c>
      <c r="L779" s="45">
        <f t="shared" si="86"/>
        <v>9.9584328606384706E-2</v>
      </c>
    </row>
    <row r="780" spans="1:12" x14ac:dyDescent="0.25">
      <c r="A780" s="48">
        <f t="shared" si="87"/>
        <v>72</v>
      </c>
      <c r="B780" s="46" t="s">
        <v>961</v>
      </c>
      <c r="C780" s="81">
        <v>156.80000000000001</v>
      </c>
      <c r="D780" s="46"/>
      <c r="E780" s="85">
        <v>17.5</v>
      </c>
      <c r="F780" s="46">
        <f t="shared" si="82"/>
        <v>174.3</v>
      </c>
      <c r="G780" s="45">
        <f t="shared" si="84"/>
        <v>2.4743690571844726E-3</v>
      </c>
      <c r="H780" s="43">
        <f t="shared" si="85"/>
        <v>10.59388739988246</v>
      </c>
      <c r="I780" s="118">
        <f t="shared" si="83"/>
        <v>2.330655227974141</v>
      </c>
      <c r="J780" s="43">
        <v>4.0973127033797478</v>
      </c>
      <c r="K780" s="118">
        <v>0.30198901384681881</v>
      </c>
      <c r="L780" s="45">
        <f t="shared" si="86"/>
        <v>9.9390960098010128E-2</v>
      </c>
    </row>
    <row r="781" spans="1:12" x14ac:dyDescent="0.25">
      <c r="A781" s="48">
        <f t="shared" si="87"/>
        <v>73</v>
      </c>
      <c r="B781" s="46" t="s">
        <v>962</v>
      </c>
      <c r="C781" s="81">
        <v>132.30000000000001</v>
      </c>
      <c r="D781" s="46"/>
      <c r="E781" s="48"/>
      <c r="F781" s="46">
        <f t="shared" si="82"/>
        <v>132.30000000000001</v>
      </c>
      <c r="G781" s="45">
        <f t="shared" si="84"/>
        <v>1.8781355494291779E-3</v>
      </c>
      <c r="H781" s="43">
        <f t="shared" si="85"/>
        <v>8.0411434481035542</v>
      </c>
      <c r="I781" s="118">
        <f t="shared" si="83"/>
        <v>1.769051558582782</v>
      </c>
      <c r="J781" s="43">
        <v>3.1100084375051096</v>
      </c>
      <c r="K781" s="118">
        <v>0.25480323043325331</v>
      </c>
      <c r="L781" s="45">
        <f t="shared" si="86"/>
        <v>9.958432860638472E-2</v>
      </c>
    </row>
    <row r="782" spans="1:12" x14ac:dyDescent="0.25">
      <c r="A782" s="48">
        <f t="shared" si="87"/>
        <v>74</v>
      </c>
      <c r="B782" s="46" t="s">
        <v>963</v>
      </c>
      <c r="C782" s="81">
        <v>238.1</v>
      </c>
      <c r="D782" s="46"/>
      <c r="E782" s="48"/>
      <c r="F782" s="46">
        <f t="shared" si="82"/>
        <v>238.1</v>
      </c>
      <c r="G782" s="45">
        <f t="shared" si="84"/>
        <v>3.3800761475365625E-3</v>
      </c>
      <c r="H782" s="43">
        <f t="shared" si="85"/>
        <v>14.471627021870415</v>
      </c>
      <c r="I782" s="118">
        <f t="shared" si="83"/>
        <v>3.1837579448114912</v>
      </c>
      <c r="J782" s="43">
        <v>5.5970748977321731</v>
      </c>
      <c r="K782" s="118">
        <v>0.45856877676611951</v>
      </c>
      <c r="L782" s="45">
        <f t="shared" si="86"/>
        <v>9.9584328606384706E-2</v>
      </c>
    </row>
    <row r="783" spans="1:12" x14ac:dyDescent="0.25">
      <c r="A783" s="48">
        <f t="shared" si="87"/>
        <v>75</v>
      </c>
      <c r="B783" s="46" t="s">
        <v>964</v>
      </c>
      <c r="C783" s="81">
        <v>80.8</v>
      </c>
      <c r="D783" s="46"/>
      <c r="E783" s="48"/>
      <c r="F783" s="46">
        <f t="shared" si="82"/>
        <v>80.8</v>
      </c>
      <c r="G783" s="45">
        <f t="shared" si="84"/>
        <v>1.1470397006339951E-3</v>
      </c>
      <c r="H783" s="43">
        <f t="shared" si="85"/>
        <v>4.9109931262794184</v>
      </c>
      <c r="I783" s="118">
        <f t="shared" si="83"/>
        <v>1.080418487781472</v>
      </c>
      <c r="J783" s="43">
        <v>1.8993853495873987</v>
      </c>
      <c r="K783" s="118">
        <v>0.15561678774759538</v>
      </c>
      <c r="L783" s="45">
        <f t="shared" si="86"/>
        <v>9.958432860638472E-2</v>
      </c>
    </row>
    <row r="784" spans="1:12" x14ac:dyDescent="0.25">
      <c r="A784" s="48">
        <f t="shared" si="87"/>
        <v>76</v>
      </c>
      <c r="B784" s="46" t="s">
        <v>965</v>
      </c>
      <c r="C784" s="81">
        <v>137.5</v>
      </c>
      <c r="D784" s="46"/>
      <c r="E784" s="48">
        <v>41.1</v>
      </c>
      <c r="F784" s="46">
        <f t="shared" si="82"/>
        <v>178.6</v>
      </c>
      <c r="G784" s="45">
        <f t="shared" si="84"/>
        <v>2.5354120115498951E-3</v>
      </c>
      <c r="H784" s="43">
        <f t="shared" si="85"/>
        <v>10.855239756850297</v>
      </c>
      <c r="I784" s="118">
        <f t="shared" si="83"/>
        <v>2.3881527465070653</v>
      </c>
      <c r="J784" s="43">
        <v>4.198393854409769</v>
      </c>
      <c r="K784" s="118">
        <v>0.26481817221898968</v>
      </c>
      <c r="L784" s="45">
        <f t="shared" si="86"/>
        <v>9.9141122788276165E-2</v>
      </c>
    </row>
    <row r="785" spans="1:12" x14ac:dyDescent="0.25">
      <c r="A785" s="48">
        <f t="shared" si="87"/>
        <v>77</v>
      </c>
      <c r="B785" s="46" t="s">
        <v>966</v>
      </c>
      <c r="C785" s="81">
        <v>84.9</v>
      </c>
      <c r="D785" s="46"/>
      <c r="E785" s="48"/>
      <c r="F785" s="46">
        <f t="shared" si="82"/>
        <v>84.9</v>
      </c>
      <c r="G785" s="45">
        <f t="shared" si="84"/>
        <v>1.2052434478196311E-3</v>
      </c>
      <c r="H785" s="43">
        <f t="shared" si="85"/>
        <v>5.1601895596673595</v>
      </c>
      <c r="I785" s="118">
        <f t="shared" si="83"/>
        <v>1.1352417031268192</v>
      </c>
      <c r="J785" s="43">
        <v>1.995765051732304</v>
      </c>
      <c r="K785" s="118">
        <v>0.1635131841555798</v>
      </c>
      <c r="L785" s="45">
        <f t="shared" si="86"/>
        <v>9.9584328606384706E-2</v>
      </c>
    </row>
    <row r="786" spans="1:12" x14ac:dyDescent="0.25">
      <c r="A786" s="48">
        <f t="shared" si="87"/>
        <v>78</v>
      </c>
      <c r="B786" s="46" t="s">
        <v>967</v>
      </c>
      <c r="C786" s="81">
        <v>332.9</v>
      </c>
      <c r="D786" s="46"/>
      <c r="E786" s="48"/>
      <c r="F786" s="46">
        <f t="shared" si="82"/>
        <v>332.9</v>
      </c>
      <c r="G786" s="45">
        <f t="shared" si="84"/>
        <v>4.7258603507556556E-3</v>
      </c>
      <c r="H786" s="43">
        <f t="shared" si="85"/>
        <v>20.233534798742802</v>
      </c>
      <c r="I786" s="118">
        <f t="shared" si="83"/>
        <v>4.4513776557234168</v>
      </c>
      <c r="J786" s="43">
        <v>7.825561669277783</v>
      </c>
      <c r="K786" s="118">
        <v>0.64114886932146664</v>
      </c>
      <c r="L786" s="45">
        <f t="shared" si="86"/>
        <v>9.958432860638472E-2</v>
      </c>
    </row>
    <row r="787" spans="1:12" x14ac:dyDescent="0.25">
      <c r="A787" s="48">
        <f t="shared" si="87"/>
        <v>79</v>
      </c>
      <c r="B787" s="46" t="s">
        <v>968</v>
      </c>
      <c r="C787" s="81">
        <v>3867.9</v>
      </c>
      <c r="D787" s="46"/>
      <c r="E787" s="48"/>
      <c r="F787" s="46">
        <f t="shared" si="82"/>
        <v>3867.9</v>
      </c>
      <c r="G787" s="45">
        <f t="shared" si="84"/>
        <v>5.4908847253492946E-2</v>
      </c>
      <c r="H787" s="43">
        <f t="shared" si="85"/>
        <v>235.08948407346736</v>
      </c>
      <c r="I787" s="118">
        <f t="shared" si="83"/>
        <v>51.719686496162822</v>
      </c>
      <c r="J787" s="43">
        <v>90.92367071372648</v>
      </c>
      <c r="K787" s="118">
        <v>7.4493833332787647</v>
      </c>
      <c r="L787" s="45">
        <f t="shared" si="86"/>
        <v>9.9584328606384706E-2</v>
      </c>
    </row>
    <row r="788" spans="1:12" x14ac:dyDescent="0.25">
      <c r="A788" s="48">
        <f t="shared" si="87"/>
        <v>80</v>
      </c>
      <c r="B788" s="46" t="s">
        <v>969</v>
      </c>
      <c r="C788" s="81">
        <v>3143.8</v>
      </c>
      <c r="D788" s="46"/>
      <c r="E788" s="48">
        <v>91.3</v>
      </c>
      <c r="F788" s="46">
        <f t="shared" si="82"/>
        <v>3235.1000000000004</v>
      </c>
      <c r="G788" s="45">
        <f t="shared" si="84"/>
        <v>4.5925595736646514E-2</v>
      </c>
      <c r="H788" s="43">
        <f t="shared" si="85"/>
        <v>196.6281418666652</v>
      </c>
      <c r="I788" s="118">
        <f t="shared" si="83"/>
        <v>43.258191210666347</v>
      </c>
      <c r="J788" s="43">
        <v>76.048286441215268</v>
      </c>
      <c r="K788" s="118">
        <v>6.0548026896149807</v>
      </c>
      <c r="L788" s="45">
        <f t="shared" si="86"/>
        <v>9.9529975026478854E-2</v>
      </c>
    </row>
    <row r="789" spans="1:12" x14ac:dyDescent="0.25">
      <c r="A789" s="48">
        <f t="shared" si="87"/>
        <v>81</v>
      </c>
      <c r="B789" s="46" t="s">
        <v>970</v>
      </c>
      <c r="C789" s="81">
        <v>147.19999999999999</v>
      </c>
      <c r="D789" s="46"/>
      <c r="E789" s="48"/>
      <c r="F789" s="46">
        <f t="shared" si="82"/>
        <v>147.19999999999999</v>
      </c>
      <c r="G789" s="45">
        <f t="shared" si="84"/>
        <v>2.0896564843233176E-3</v>
      </c>
      <c r="H789" s="43">
        <f t="shared" si="85"/>
        <v>8.9467597548060684</v>
      </c>
      <c r="I789" s="118">
        <f t="shared" si="83"/>
        <v>1.968287146057335</v>
      </c>
      <c r="J789" s="43">
        <v>3.4602663794463497</v>
      </c>
      <c r="K789" s="118">
        <v>0.28349989055007474</v>
      </c>
      <c r="L789" s="45">
        <f t="shared" si="86"/>
        <v>9.958432860638472E-2</v>
      </c>
    </row>
    <row r="790" spans="1:12" x14ac:dyDescent="0.25">
      <c r="A790" s="48">
        <f t="shared" si="87"/>
        <v>82</v>
      </c>
      <c r="B790" s="46" t="s">
        <v>971</v>
      </c>
      <c r="C790" s="81">
        <v>3088.4</v>
      </c>
      <c r="D790" s="46"/>
      <c r="E790" s="48">
        <v>104.6</v>
      </c>
      <c r="F790" s="46">
        <f t="shared" si="82"/>
        <v>3193</v>
      </c>
      <c r="G790" s="45">
        <f t="shared" si="84"/>
        <v>4.5327942625301321E-2</v>
      </c>
      <c r="H790" s="43">
        <f t="shared" si="85"/>
        <v>194.06931995309634</v>
      </c>
      <c r="I790" s="118">
        <f t="shared" si="83"/>
        <v>42.695250389681192</v>
      </c>
      <c r="J790" s="43">
        <v>75.058631450898076</v>
      </c>
      <c r="K790" s="118">
        <v>5.9481050405900202</v>
      </c>
      <c r="L790" s="45">
        <f t="shared" si="86"/>
        <v>9.9521236089654116E-2</v>
      </c>
    </row>
    <row r="791" spans="1:12" x14ac:dyDescent="0.25">
      <c r="A791" s="48">
        <f t="shared" si="87"/>
        <v>83</v>
      </c>
      <c r="B791" s="46" t="s">
        <v>972</v>
      </c>
      <c r="C791" s="81">
        <v>3233.9</v>
      </c>
      <c r="D791" s="46"/>
      <c r="E791" s="48"/>
      <c r="F791" s="46">
        <f t="shared" si="82"/>
        <v>3233.9</v>
      </c>
      <c r="G791" s="45">
        <f t="shared" si="84"/>
        <v>4.5908560493567785E-2</v>
      </c>
      <c r="H791" s="43">
        <f t="shared" si="85"/>
        <v>196.55520632518579</v>
      </c>
      <c r="I791" s="118">
        <f t="shared" si="83"/>
        <v>43.242145391540873</v>
      </c>
      <c r="J791" s="43">
        <v>76.020077747904551</v>
      </c>
      <c r="K791" s="118">
        <v>6.228330815556296</v>
      </c>
      <c r="L791" s="45">
        <f t="shared" si="86"/>
        <v>9.958432860638472E-2</v>
      </c>
    </row>
    <row r="792" spans="1:12" x14ac:dyDescent="0.25">
      <c r="A792" s="48">
        <f t="shared" si="87"/>
        <v>84</v>
      </c>
      <c r="B792" s="46" t="s">
        <v>973</v>
      </c>
      <c r="C792" s="81">
        <v>2156.4</v>
      </c>
      <c r="D792" s="46"/>
      <c r="E792" s="48">
        <v>96.5</v>
      </c>
      <c r="F792" s="46">
        <f t="shared" si="82"/>
        <v>2252.9</v>
      </c>
      <c r="G792" s="45">
        <f t="shared" si="84"/>
        <v>3.1982249276711977E-2</v>
      </c>
      <c r="H792" s="43">
        <f t="shared" si="85"/>
        <v>136.93040116577848</v>
      </c>
      <c r="I792" s="118">
        <f t="shared" si="83"/>
        <v>30.124688256471266</v>
      </c>
      <c r="J792" s="43">
        <v>52.959470966404098</v>
      </c>
      <c r="K792" s="118">
        <v>4.1531193205311228</v>
      </c>
      <c r="L792" s="45">
        <f t="shared" si="86"/>
        <v>9.950183306368901E-2</v>
      </c>
    </row>
    <row r="793" spans="1:12" x14ac:dyDescent="0.25">
      <c r="A793" s="48">
        <f t="shared" si="87"/>
        <v>85</v>
      </c>
      <c r="B793" s="46" t="s">
        <v>974</v>
      </c>
      <c r="C793" s="81">
        <v>213.4</v>
      </c>
      <c r="D793" s="46"/>
      <c r="E793" s="48"/>
      <c r="F793" s="46">
        <f t="shared" si="82"/>
        <v>213.4</v>
      </c>
      <c r="G793" s="45">
        <f t="shared" si="84"/>
        <v>3.0294340608328536E-3</v>
      </c>
      <c r="H793" s="43">
        <f t="shared" si="85"/>
        <v>12.97037045975282</v>
      </c>
      <c r="I793" s="118">
        <f t="shared" si="83"/>
        <v>2.8534815011456205</v>
      </c>
      <c r="J793" s="43">
        <v>5.0164459604201843</v>
      </c>
      <c r="K793" s="118">
        <v>0.41099780328387198</v>
      </c>
      <c r="L793" s="45">
        <f t="shared" si="86"/>
        <v>9.958432860638472E-2</v>
      </c>
    </row>
    <row r="794" spans="1:12" x14ac:dyDescent="0.25">
      <c r="A794" s="48">
        <f t="shared" si="87"/>
        <v>86</v>
      </c>
      <c r="B794" s="46" t="s">
        <v>975</v>
      </c>
      <c r="C794" s="81">
        <v>316.39999999999998</v>
      </c>
      <c r="D794" s="46"/>
      <c r="E794" s="48"/>
      <c r="F794" s="46">
        <f t="shared" si="82"/>
        <v>316.39999999999998</v>
      </c>
      <c r="G794" s="45">
        <f t="shared" si="84"/>
        <v>4.4916257584232183E-3</v>
      </c>
      <c r="H794" s="43">
        <f t="shared" si="85"/>
        <v>19.230671103401086</v>
      </c>
      <c r="I794" s="118">
        <f t="shared" si="83"/>
        <v>4.2307476427482387</v>
      </c>
      <c r="J794" s="43">
        <v>7.4376921362556043</v>
      </c>
      <c r="K794" s="118">
        <v>0.60937068865518784</v>
      </c>
      <c r="L794" s="45">
        <f t="shared" si="86"/>
        <v>9.9584328606384692E-2</v>
      </c>
    </row>
    <row r="795" spans="1:12" x14ac:dyDescent="0.25">
      <c r="A795" s="48">
        <f t="shared" si="87"/>
        <v>87</v>
      </c>
      <c r="B795" s="46" t="s">
        <v>976</v>
      </c>
      <c r="C795" s="81">
        <v>356.6</v>
      </c>
      <c r="D795" s="46"/>
      <c r="E795" s="48"/>
      <c r="F795" s="46">
        <f t="shared" si="82"/>
        <v>356.6</v>
      </c>
      <c r="G795" s="45">
        <f t="shared" si="84"/>
        <v>5.0623064015604298E-3</v>
      </c>
      <c r="H795" s="43">
        <f t="shared" si="85"/>
        <v>21.6740117429609</v>
      </c>
      <c r="I795" s="118">
        <f t="shared" si="83"/>
        <v>4.7682825834513984</v>
      </c>
      <c r="J795" s="43">
        <v>8.3826833621641867</v>
      </c>
      <c r="K795" s="118">
        <v>0.68679389246030353</v>
      </c>
      <c r="L795" s="45">
        <f t="shared" si="86"/>
        <v>9.9584328606384692E-2</v>
      </c>
    </row>
    <row r="796" spans="1:12" x14ac:dyDescent="0.25">
      <c r="A796" s="48">
        <f t="shared" si="87"/>
        <v>88</v>
      </c>
      <c r="B796" s="46" t="s">
        <v>977</v>
      </c>
      <c r="C796" s="81">
        <v>324.7</v>
      </c>
      <c r="D796" s="46"/>
      <c r="E796" s="48"/>
      <c r="F796" s="46">
        <f t="shared" si="82"/>
        <v>324.7</v>
      </c>
      <c r="G796" s="45">
        <f t="shared" si="84"/>
        <v>4.6094528563843835E-3</v>
      </c>
      <c r="H796" s="43">
        <f t="shared" si="85"/>
        <v>19.735141931966918</v>
      </c>
      <c r="I796" s="118">
        <f t="shared" si="83"/>
        <v>4.3417312250327225</v>
      </c>
      <c r="J796" s="43">
        <v>7.6328022649879745</v>
      </c>
      <c r="K796" s="118">
        <v>0.62535607650549785</v>
      </c>
      <c r="L796" s="45">
        <f t="shared" si="86"/>
        <v>9.9584328606384692E-2</v>
      </c>
    </row>
    <row r="797" spans="1:12" x14ac:dyDescent="0.25">
      <c r="A797" s="48">
        <f t="shared" si="87"/>
        <v>89</v>
      </c>
      <c r="B797" s="46" t="s">
        <v>978</v>
      </c>
      <c r="C797" s="81">
        <v>140.69999999999999</v>
      </c>
      <c r="D797" s="46"/>
      <c r="E797" s="48"/>
      <c r="F797" s="46">
        <f t="shared" si="82"/>
        <v>140.69999999999999</v>
      </c>
      <c r="G797" s="45">
        <f t="shared" si="84"/>
        <v>1.9973822509802364E-3</v>
      </c>
      <c r="H797" s="43">
        <f t="shared" si="85"/>
        <v>8.5516922384593332</v>
      </c>
      <c r="I797" s="118">
        <f t="shared" si="83"/>
        <v>1.8813722924610534</v>
      </c>
      <c r="J797" s="43">
        <v>3.3074692906800371</v>
      </c>
      <c r="K797" s="118">
        <v>0.27098121331790431</v>
      </c>
      <c r="L797" s="45">
        <f t="shared" si="86"/>
        <v>9.958432860638472E-2</v>
      </c>
    </row>
    <row r="798" spans="1:12" x14ac:dyDescent="0.25">
      <c r="A798" s="48">
        <f t="shared" si="87"/>
        <v>90</v>
      </c>
      <c r="B798" s="46" t="s">
        <v>979</v>
      </c>
      <c r="C798" s="81">
        <v>135</v>
      </c>
      <c r="D798" s="46"/>
      <c r="E798" s="48"/>
      <c r="F798" s="46">
        <f t="shared" si="82"/>
        <v>135</v>
      </c>
      <c r="G798" s="45">
        <f t="shared" si="84"/>
        <v>1.9164648463563039E-3</v>
      </c>
      <c r="H798" s="43">
        <f t="shared" si="85"/>
        <v>8.2052484164321964</v>
      </c>
      <c r="I798" s="118">
        <f t="shared" si="83"/>
        <v>1.8051546516150832</v>
      </c>
      <c r="J798" s="43">
        <v>3.1734779974541931</v>
      </c>
      <c r="K798" s="118">
        <v>0.2600032963604626</v>
      </c>
      <c r="L798" s="45">
        <f t="shared" si="86"/>
        <v>9.958432860638472E-2</v>
      </c>
    </row>
    <row r="799" spans="1:12" x14ac:dyDescent="0.25">
      <c r="A799" s="48">
        <f t="shared" si="87"/>
        <v>91</v>
      </c>
      <c r="B799" s="46" t="s">
        <v>980</v>
      </c>
      <c r="C799" s="81">
        <v>303.7</v>
      </c>
      <c r="D799" s="46"/>
      <c r="E799" s="48"/>
      <c r="F799" s="46">
        <f t="shared" si="82"/>
        <v>303.7</v>
      </c>
      <c r="G799" s="45">
        <f t="shared" si="84"/>
        <v>4.3113361025067364E-3</v>
      </c>
      <c r="H799" s="43">
        <f t="shared" si="85"/>
        <v>18.458769956077465</v>
      </c>
      <c r="I799" s="118">
        <f t="shared" si="83"/>
        <v>4.0609293903370425</v>
      </c>
      <c r="J799" s="43">
        <v>7.1391501320506547</v>
      </c>
      <c r="K799" s="118">
        <v>0.5849111192938703</v>
      </c>
      <c r="L799" s="45">
        <f t="shared" si="86"/>
        <v>9.9584328606384692E-2</v>
      </c>
    </row>
    <row r="800" spans="1:12" x14ac:dyDescent="0.25">
      <c r="A800" s="48">
        <f t="shared" si="87"/>
        <v>92</v>
      </c>
      <c r="B800" s="46" t="s">
        <v>981</v>
      </c>
      <c r="C800" s="81">
        <v>405.1</v>
      </c>
      <c r="D800" s="46"/>
      <c r="E800" s="48"/>
      <c r="F800" s="46">
        <f t="shared" si="82"/>
        <v>405.1</v>
      </c>
      <c r="G800" s="45">
        <f t="shared" si="84"/>
        <v>5.7508141426588057E-3</v>
      </c>
      <c r="H800" s="43">
        <f t="shared" si="85"/>
        <v>24.621823211086543</v>
      </c>
      <c r="I800" s="118">
        <f t="shared" si="83"/>
        <v>5.4168011064390393</v>
      </c>
      <c r="J800" s="43">
        <v>9.5227847168051394</v>
      </c>
      <c r="K800" s="118">
        <v>0.7802024841157289</v>
      </c>
      <c r="L800" s="45">
        <f t="shared" si="86"/>
        <v>9.9584328606384706E-2</v>
      </c>
    </row>
    <row r="801" spans="1:12" x14ac:dyDescent="0.25">
      <c r="A801" s="48">
        <f t="shared" si="87"/>
        <v>93</v>
      </c>
      <c r="B801" s="46" t="s">
        <v>982</v>
      </c>
      <c r="C801" s="81">
        <v>409.6</v>
      </c>
      <c r="D801" s="46"/>
      <c r="E801" s="48"/>
      <c r="F801" s="46">
        <f t="shared" si="82"/>
        <v>409.6</v>
      </c>
      <c r="G801" s="45">
        <f t="shared" si="84"/>
        <v>5.8146963042040156E-3</v>
      </c>
      <c r="H801" s="43">
        <f t="shared" si="85"/>
        <v>24.89533149163428</v>
      </c>
      <c r="I801" s="118">
        <f t="shared" si="83"/>
        <v>5.4769729281595421</v>
      </c>
      <c r="J801" s="43">
        <v>9.6285673167202788</v>
      </c>
      <c r="K801" s="118">
        <v>0.78886926066107776</v>
      </c>
      <c r="L801" s="45">
        <f t="shared" si="86"/>
        <v>9.9584328606384706E-2</v>
      </c>
    </row>
    <row r="802" spans="1:12" x14ac:dyDescent="0.25">
      <c r="A802" s="48">
        <f t="shared" si="87"/>
        <v>94</v>
      </c>
      <c r="B802" s="46" t="s">
        <v>983</v>
      </c>
      <c r="C802" s="81">
        <v>411</v>
      </c>
      <c r="D802" s="46"/>
      <c r="E802" s="48"/>
      <c r="F802" s="46">
        <f t="shared" si="82"/>
        <v>411</v>
      </c>
      <c r="G802" s="45">
        <f t="shared" si="84"/>
        <v>5.8345707544625253E-3</v>
      </c>
      <c r="H802" s="43">
        <f t="shared" si="85"/>
        <v>24.980422956693577</v>
      </c>
      <c r="I802" s="118">
        <f t="shared" si="83"/>
        <v>5.4956930504725872</v>
      </c>
      <c r="J802" s="43">
        <v>9.6614774589161012</v>
      </c>
      <c r="K802" s="118">
        <v>0.79156559114185288</v>
      </c>
      <c r="L802" s="45">
        <f t="shared" si="86"/>
        <v>9.958432860638472E-2</v>
      </c>
    </row>
    <row r="803" spans="1:12" x14ac:dyDescent="0.25">
      <c r="A803" s="48">
        <f t="shared" si="87"/>
        <v>95</v>
      </c>
      <c r="B803" s="46" t="s">
        <v>984</v>
      </c>
      <c r="C803" s="81">
        <v>394.7</v>
      </c>
      <c r="D803" s="46"/>
      <c r="E803" s="48"/>
      <c r="F803" s="46">
        <f t="shared" si="82"/>
        <v>394.7</v>
      </c>
      <c r="G803" s="45">
        <f t="shared" si="84"/>
        <v>5.6031753693098745E-3</v>
      </c>
      <c r="H803" s="43">
        <f t="shared" si="85"/>
        <v>23.989715184931761</v>
      </c>
      <c r="I803" s="118">
        <f t="shared" si="83"/>
        <v>5.277737340684987</v>
      </c>
      <c r="J803" s="43">
        <v>9.2783093747790364</v>
      </c>
      <c r="K803" s="118">
        <v>0.76017260054425606</v>
      </c>
      <c r="L803" s="45">
        <f t="shared" si="86"/>
        <v>9.9584328606384706E-2</v>
      </c>
    </row>
    <row r="804" spans="1:12" x14ac:dyDescent="0.25">
      <c r="A804" s="48">
        <f t="shared" si="87"/>
        <v>96</v>
      </c>
      <c r="B804" s="46" t="s">
        <v>985</v>
      </c>
      <c r="C804" s="81">
        <v>242.2</v>
      </c>
      <c r="D804" s="46"/>
      <c r="E804" s="48"/>
      <c r="F804" s="46">
        <f t="shared" si="82"/>
        <v>242.2</v>
      </c>
      <c r="G804" s="45">
        <f t="shared" si="84"/>
        <v>3.4382798947221985E-3</v>
      </c>
      <c r="H804" s="43">
        <f t="shared" si="85"/>
        <v>14.720823455258357</v>
      </c>
      <c r="I804" s="118">
        <f t="shared" si="83"/>
        <v>3.2385811601568384</v>
      </c>
      <c r="J804" s="43">
        <v>5.6934545998770787</v>
      </c>
      <c r="K804" s="118">
        <v>0.46646517317410402</v>
      </c>
      <c r="L804" s="45">
        <f t="shared" si="86"/>
        <v>9.958432860638472E-2</v>
      </c>
    </row>
    <row r="805" spans="1:12" x14ac:dyDescent="0.25">
      <c r="A805" s="48">
        <f t="shared" si="87"/>
        <v>97</v>
      </c>
      <c r="B805" s="46" t="s">
        <v>986</v>
      </c>
      <c r="C805" s="81">
        <v>1242.4000000000001</v>
      </c>
      <c r="D805" s="46"/>
      <c r="E805" s="48">
        <v>37.299999999999997</v>
      </c>
      <c r="F805" s="46">
        <f t="shared" si="82"/>
        <v>1279.7</v>
      </c>
      <c r="G805" s="45">
        <f t="shared" ref="G805:G836" si="88">3/$F$882*F805</f>
        <v>1.8166667139867868E-2</v>
      </c>
      <c r="H805" s="43">
        <f t="shared" si="85"/>
        <v>77.779677025987283</v>
      </c>
      <c r="I805" s="118">
        <f t="shared" si="83"/>
        <v>17.111528945717204</v>
      </c>
      <c r="J805" s="43">
        <v>30.082220691423196</v>
      </c>
      <c r="K805" s="118">
        <v>2.3928007066536203</v>
      </c>
      <c r="L805" s="45">
        <f t="shared" si="86"/>
        <v>9.9528192052653994E-2</v>
      </c>
    </row>
    <row r="806" spans="1:12" x14ac:dyDescent="0.25">
      <c r="A806" s="48">
        <f t="shared" si="87"/>
        <v>98</v>
      </c>
      <c r="B806" s="46" t="s">
        <v>987</v>
      </c>
      <c r="C806" s="81">
        <v>1061.7</v>
      </c>
      <c r="D806" s="46"/>
      <c r="E806" s="48"/>
      <c r="F806" s="46">
        <f t="shared" si="82"/>
        <v>1061.7</v>
      </c>
      <c r="G806" s="45">
        <f t="shared" si="88"/>
        <v>1.507193131389991E-2</v>
      </c>
      <c r="H806" s="43">
        <f t="shared" si="85"/>
        <v>64.529720323896768</v>
      </c>
      <c r="I806" s="118">
        <f t="shared" si="83"/>
        <v>14.19653847125729</v>
      </c>
      <c r="J806" s="43">
        <v>24.957641406645308</v>
      </c>
      <c r="K806" s="118">
        <v>2.0447814795992825</v>
      </c>
      <c r="L806" s="45">
        <f t="shared" si="86"/>
        <v>9.9584328606384706E-2</v>
      </c>
    </row>
    <row r="807" spans="1:12" x14ac:dyDescent="0.25">
      <c r="A807" s="48">
        <f t="shared" si="87"/>
        <v>99</v>
      </c>
      <c r="B807" s="46" t="s">
        <v>988</v>
      </c>
      <c r="C807" s="81">
        <v>439.1</v>
      </c>
      <c r="D807" s="46"/>
      <c r="E807" s="48"/>
      <c r="F807" s="46">
        <f t="shared" si="82"/>
        <v>439.1</v>
      </c>
      <c r="G807" s="45">
        <f t="shared" si="88"/>
        <v>6.2334793632226153E-3</v>
      </c>
      <c r="H807" s="43">
        <f t="shared" si="85"/>
        <v>26.688330219669464</v>
      </c>
      <c r="I807" s="118">
        <f t="shared" si="83"/>
        <v>5.8714326483272821</v>
      </c>
      <c r="J807" s="43">
        <v>10.322031027275083</v>
      </c>
      <c r="K807" s="118">
        <v>0.8456847957916972</v>
      </c>
      <c r="L807" s="45">
        <f t="shared" si="86"/>
        <v>9.9584328606384706E-2</v>
      </c>
    </row>
    <row r="808" spans="1:12" x14ac:dyDescent="0.25">
      <c r="A808" s="48">
        <f t="shared" si="87"/>
        <v>100</v>
      </c>
      <c r="B808" s="46" t="s">
        <v>989</v>
      </c>
      <c r="C808" s="81">
        <v>805.2</v>
      </c>
      <c r="D808" s="46"/>
      <c r="E808" s="48"/>
      <c r="F808" s="46">
        <f t="shared" si="82"/>
        <v>805.2</v>
      </c>
      <c r="G808" s="45">
        <f t="shared" si="88"/>
        <v>1.1430648105822934E-2</v>
      </c>
      <c r="H808" s="43">
        <f t="shared" si="85"/>
        <v>48.939748332675599</v>
      </c>
      <c r="I808" s="118">
        <f t="shared" si="83"/>
        <v>10.766744633188631</v>
      </c>
      <c r="J808" s="43">
        <v>18.928033211482344</v>
      </c>
      <c r="K808" s="118">
        <v>1.5507752165144038</v>
      </c>
      <c r="L808" s="45">
        <f t="shared" si="86"/>
        <v>9.958432860638472E-2</v>
      </c>
    </row>
    <row r="809" spans="1:12" x14ac:dyDescent="0.25">
      <c r="A809" s="48">
        <f t="shared" si="87"/>
        <v>101</v>
      </c>
      <c r="B809" s="46" t="s">
        <v>990</v>
      </c>
      <c r="C809" s="81">
        <v>853</v>
      </c>
      <c r="D809" s="46"/>
      <c r="E809" s="48"/>
      <c r="F809" s="46">
        <f t="shared" si="82"/>
        <v>853</v>
      </c>
      <c r="G809" s="45">
        <f t="shared" si="88"/>
        <v>1.2109218621792053E-2</v>
      </c>
      <c r="H809" s="43">
        <f t="shared" si="85"/>
        <v>51.845014068271581</v>
      </c>
      <c r="I809" s="118">
        <f t="shared" si="83"/>
        <v>11.405903095019747</v>
      </c>
      <c r="J809" s="43">
        <v>20.051679495025382</v>
      </c>
      <c r="K809" s="118">
        <v>1.6428356429294415</v>
      </c>
      <c r="L809" s="45">
        <f t="shared" si="86"/>
        <v>9.9584328606384692E-2</v>
      </c>
    </row>
    <row r="810" spans="1:12" x14ac:dyDescent="0.25">
      <c r="A810" s="48">
        <f t="shared" si="87"/>
        <v>102</v>
      </c>
      <c r="B810" s="46" t="s">
        <v>991</v>
      </c>
      <c r="C810" s="81">
        <v>424.1</v>
      </c>
      <c r="D810" s="46"/>
      <c r="E810" s="48"/>
      <c r="F810" s="46">
        <f t="shared" si="82"/>
        <v>424.1</v>
      </c>
      <c r="G810" s="45">
        <f t="shared" si="88"/>
        <v>6.0205388247385819E-3</v>
      </c>
      <c r="H810" s="43">
        <f t="shared" si="85"/>
        <v>25.776635951176999</v>
      </c>
      <c r="I810" s="118">
        <f t="shared" si="83"/>
        <v>5.6708599092589402</v>
      </c>
      <c r="J810" s="43">
        <v>9.9694223608912829</v>
      </c>
      <c r="K810" s="118">
        <v>0.81679554064053483</v>
      </c>
      <c r="L810" s="45">
        <f t="shared" si="86"/>
        <v>9.9584328606384706E-2</v>
      </c>
    </row>
    <row r="811" spans="1:12" x14ac:dyDescent="0.25">
      <c r="A811" s="48">
        <f t="shared" si="87"/>
        <v>103</v>
      </c>
      <c r="B811" s="46" t="s">
        <v>992</v>
      </c>
      <c r="C811" s="81">
        <v>250.6</v>
      </c>
      <c r="D811" s="46"/>
      <c r="E811" s="48"/>
      <c r="F811" s="46">
        <f t="shared" si="82"/>
        <v>250.6</v>
      </c>
      <c r="G811" s="45">
        <f t="shared" si="88"/>
        <v>3.5575265962732574E-3</v>
      </c>
      <c r="H811" s="43">
        <f t="shared" si="85"/>
        <v>15.231372245614137</v>
      </c>
      <c r="I811" s="118">
        <f t="shared" si="83"/>
        <v>3.3509018940351103</v>
      </c>
      <c r="J811" s="43">
        <v>5.8909154530520063</v>
      </c>
      <c r="K811" s="118">
        <v>0.48264315605875507</v>
      </c>
      <c r="L811" s="45">
        <f t="shared" si="86"/>
        <v>9.958432860638472E-2</v>
      </c>
    </row>
    <row r="812" spans="1:12" x14ac:dyDescent="0.25">
      <c r="A812" s="48">
        <f t="shared" si="87"/>
        <v>104</v>
      </c>
      <c r="B812" s="46" t="s">
        <v>993</v>
      </c>
      <c r="C812" s="81">
        <v>117.5</v>
      </c>
      <c r="D812" s="46"/>
      <c r="E812" s="48"/>
      <c r="F812" s="46">
        <f t="shared" si="82"/>
        <v>117.5</v>
      </c>
      <c r="G812" s="45">
        <f t="shared" si="88"/>
        <v>1.6680342181249312E-3</v>
      </c>
      <c r="H812" s="43">
        <f t="shared" si="85"/>
        <v>7.1416051031909866</v>
      </c>
      <c r="I812" s="118">
        <f t="shared" si="83"/>
        <v>1.571153122702017</v>
      </c>
      <c r="J812" s="43">
        <v>2.7621012200064277</v>
      </c>
      <c r="K812" s="118">
        <v>0.22629916535077302</v>
      </c>
      <c r="L812" s="45">
        <f t="shared" si="86"/>
        <v>9.9584328606384692E-2</v>
      </c>
    </row>
    <row r="813" spans="1:12" x14ac:dyDescent="0.25">
      <c r="A813" s="48">
        <f t="shared" si="87"/>
        <v>105</v>
      </c>
      <c r="B813" s="46" t="s">
        <v>994</v>
      </c>
      <c r="C813" s="81">
        <v>133.19999999999999</v>
      </c>
      <c r="D813" s="46"/>
      <c r="E813" s="48"/>
      <c r="F813" s="46">
        <f t="shared" si="82"/>
        <v>133.19999999999999</v>
      </c>
      <c r="G813" s="45">
        <f t="shared" si="88"/>
        <v>1.8909119817382197E-3</v>
      </c>
      <c r="H813" s="43">
        <f t="shared" si="85"/>
        <v>8.095845104213101</v>
      </c>
      <c r="I813" s="118">
        <f t="shared" si="83"/>
        <v>1.7810859229268823</v>
      </c>
      <c r="J813" s="43">
        <v>3.1311649574881373</v>
      </c>
      <c r="K813" s="118">
        <v>0.25653658574232302</v>
      </c>
      <c r="L813" s="45">
        <f t="shared" si="86"/>
        <v>9.958432860638472E-2</v>
      </c>
    </row>
    <row r="814" spans="1:12" x14ac:dyDescent="0.25">
      <c r="A814" s="48">
        <f t="shared" si="87"/>
        <v>106</v>
      </c>
      <c r="B814" s="46" t="s">
        <v>995</v>
      </c>
      <c r="C814" s="81">
        <v>134.19999999999999</v>
      </c>
      <c r="D814" s="46"/>
      <c r="E814" s="48"/>
      <c r="F814" s="46">
        <f t="shared" ref="F814:F862" si="89">C814+D814+E814</f>
        <v>134.19999999999999</v>
      </c>
      <c r="G814" s="45">
        <f t="shared" si="88"/>
        <v>1.9051080176371552E-3</v>
      </c>
      <c r="H814" s="43">
        <f t="shared" si="85"/>
        <v>8.156624722112598</v>
      </c>
      <c r="I814" s="118">
        <f t="shared" si="83"/>
        <v>1.7944574388647716</v>
      </c>
      <c r="J814" s="43">
        <v>3.1546722019137237</v>
      </c>
      <c r="K814" s="118">
        <v>0.25846253608573394</v>
      </c>
      <c r="L814" s="45">
        <f t="shared" si="86"/>
        <v>9.958432860638472E-2</v>
      </c>
    </row>
    <row r="815" spans="1:12" x14ac:dyDescent="0.25">
      <c r="A815" s="48">
        <f t="shared" si="87"/>
        <v>107</v>
      </c>
      <c r="B815" s="46" t="s">
        <v>996</v>
      </c>
      <c r="C815" s="81">
        <v>137</v>
      </c>
      <c r="D815" s="46"/>
      <c r="E815" s="48"/>
      <c r="F815" s="46">
        <f t="shared" si="89"/>
        <v>137</v>
      </c>
      <c r="G815" s="45">
        <f t="shared" si="88"/>
        <v>1.9448569181541751E-3</v>
      </c>
      <c r="H815" s="43">
        <f t="shared" si="85"/>
        <v>8.3268076522311922</v>
      </c>
      <c r="I815" s="118">
        <f t="shared" si="83"/>
        <v>1.8318976834908622</v>
      </c>
      <c r="J815" s="43">
        <v>3.2204924863053663</v>
      </c>
      <c r="K815" s="118">
        <v>0.26385519704728427</v>
      </c>
      <c r="L815" s="45">
        <f t="shared" si="86"/>
        <v>9.9584328606384706E-2</v>
      </c>
    </row>
    <row r="816" spans="1:12" x14ac:dyDescent="0.25">
      <c r="A816" s="48">
        <f t="shared" si="87"/>
        <v>108</v>
      </c>
      <c r="B816" s="46" t="s">
        <v>997</v>
      </c>
      <c r="C816" s="81">
        <v>139.6</v>
      </c>
      <c r="D816" s="46"/>
      <c r="E816" s="48"/>
      <c r="F816" s="46">
        <f t="shared" si="89"/>
        <v>139.6</v>
      </c>
      <c r="G816" s="45">
        <f t="shared" si="88"/>
        <v>1.9817666114914072E-3</v>
      </c>
      <c r="H816" s="43">
        <f t="shared" si="85"/>
        <v>8.484834658769886</v>
      </c>
      <c r="I816" s="118">
        <f t="shared" si="83"/>
        <v>1.8666636249293749</v>
      </c>
      <c r="J816" s="43">
        <v>3.2816113218118916</v>
      </c>
      <c r="K816" s="118">
        <v>0.2688626679401524</v>
      </c>
      <c r="L816" s="45">
        <f t="shared" si="86"/>
        <v>9.9584328606384692E-2</v>
      </c>
    </row>
    <row r="817" spans="1:12" x14ac:dyDescent="0.25">
      <c r="A817" s="48">
        <f t="shared" si="87"/>
        <v>109</v>
      </c>
      <c r="B817" s="46" t="s">
        <v>998</v>
      </c>
      <c r="C817" s="81">
        <v>48.8</v>
      </c>
      <c r="D817" s="46"/>
      <c r="E817" s="48"/>
      <c r="F817" s="46">
        <f t="shared" si="89"/>
        <v>48.8</v>
      </c>
      <c r="G817" s="45">
        <f t="shared" si="88"/>
        <v>6.927665518680565E-4</v>
      </c>
      <c r="H817" s="43">
        <f t="shared" si="85"/>
        <v>2.9660453534954905</v>
      </c>
      <c r="I817" s="118">
        <f t="shared" ref="I817:I862" si="90">H817*0.22</f>
        <v>0.6525299777690079</v>
      </c>
      <c r="J817" s="43">
        <v>1.1471535279686267</v>
      </c>
      <c r="K817" s="118">
        <v>9.3986376758448689E-2</v>
      </c>
      <c r="L817" s="45">
        <f t="shared" si="86"/>
        <v>9.9584328606384706E-2</v>
      </c>
    </row>
    <row r="818" spans="1:12" x14ac:dyDescent="0.25">
      <c r="A818" s="48">
        <f t="shared" si="87"/>
        <v>110</v>
      </c>
      <c r="B818" s="46" t="s">
        <v>999</v>
      </c>
      <c r="C818" s="81">
        <v>291</v>
      </c>
      <c r="D818" s="46"/>
      <c r="E818" s="48"/>
      <c r="F818" s="46">
        <f t="shared" si="89"/>
        <v>291</v>
      </c>
      <c r="G818" s="45">
        <f t="shared" si="88"/>
        <v>4.1310464465902546E-3</v>
      </c>
      <c r="H818" s="43">
        <f t="shared" si="85"/>
        <v>17.686868808753843</v>
      </c>
      <c r="I818" s="118">
        <f t="shared" si="90"/>
        <v>3.8911111379258454</v>
      </c>
      <c r="J818" s="43">
        <v>6.840608127845706</v>
      </c>
      <c r="K818" s="118">
        <v>0.56045154993255275</v>
      </c>
      <c r="L818" s="45">
        <f t="shared" si="86"/>
        <v>9.9584328606384692E-2</v>
      </c>
    </row>
    <row r="819" spans="1:12" x14ac:dyDescent="0.25">
      <c r="A819" s="48">
        <f t="shared" si="87"/>
        <v>111</v>
      </c>
      <c r="B819" s="46" t="s">
        <v>1000</v>
      </c>
      <c r="C819" s="81">
        <v>455.4</v>
      </c>
      <c r="D819" s="46"/>
      <c r="E819" s="48"/>
      <c r="F819" s="46">
        <f t="shared" si="89"/>
        <v>455.4</v>
      </c>
      <c r="G819" s="45">
        <f t="shared" si="88"/>
        <v>6.4648747483752643E-3</v>
      </c>
      <c r="H819" s="43">
        <f t="shared" si="85"/>
        <v>27.679037991431276</v>
      </c>
      <c r="I819" s="118">
        <f t="shared" si="90"/>
        <v>6.0893883581148804</v>
      </c>
      <c r="J819" s="43">
        <v>10.705199111412144</v>
      </c>
      <c r="K819" s="118">
        <v>0.87707778638929379</v>
      </c>
      <c r="L819" s="45">
        <f t="shared" si="86"/>
        <v>9.9584328606384692E-2</v>
      </c>
    </row>
    <row r="820" spans="1:12" x14ac:dyDescent="0.25">
      <c r="A820" s="48">
        <f t="shared" si="87"/>
        <v>112</v>
      </c>
      <c r="B820" s="46" t="s">
        <v>1001</v>
      </c>
      <c r="C820" s="81">
        <v>260</v>
      </c>
      <c r="D820" s="46"/>
      <c r="E820" s="48"/>
      <c r="F820" s="46">
        <f t="shared" si="89"/>
        <v>260</v>
      </c>
      <c r="G820" s="45">
        <f t="shared" si="88"/>
        <v>3.6909693337232518E-3</v>
      </c>
      <c r="H820" s="43">
        <f t="shared" si="85"/>
        <v>15.802700653869415</v>
      </c>
      <c r="I820" s="118">
        <f t="shared" si="90"/>
        <v>3.4765941438512713</v>
      </c>
      <c r="J820" s="43">
        <v>6.1118835506525206</v>
      </c>
      <c r="K820" s="118">
        <v>0.50074708928681688</v>
      </c>
      <c r="L820" s="45">
        <f t="shared" si="86"/>
        <v>9.958432860638472E-2</v>
      </c>
    </row>
    <row r="821" spans="1:12" x14ac:dyDescent="0.25">
      <c r="A821" s="48">
        <f t="shared" si="87"/>
        <v>113</v>
      </c>
      <c r="B821" s="46" t="s">
        <v>1002</v>
      </c>
      <c r="C821" s="81">
        <v>1677.5</v>
      </c>
      <c r="D821" s="46"/>
      <c r="E821" s="48">
        <v>89.1</v>
      </c>
      <c r="F821" s="46">
        <f t="shared" si="89"/>
        <v>1766.6</v>
      </c>
      <c r="G821" s="45">
        <f t="shared" si="88"/>
        <v>2.5078717019059601E-2</v>
      </c>
      <c r="H821" s="43">
        <f t="shared" si="85"/>
        <v>107.37327298125273</v>
      </c>
      <c r="I821" s="118">
        <f t="shared" si="90"/>
        <v>23.622120055875598</v>
      </c>
      <c r="J821" s="43">
        <v>41.527898002241315</v>
      </c>
      <c r="K821" s="118">
        <v>3.2307817010716744</v>
      </c>
      <c r="L821" s="45">
        <f t="shared" si="86"/>
        <v>9.9487191633896382E-2</v>
      </c>
    </row>
    <row r="822" spans="1:12" x14ac:dyDescent="0.25">
      <c r="A822" s="48">
        <f t="shared" si="87"/>
        <v>114</v>
      </c>
      <c r="B822" s="46" t="s">
        <v>1003</v>
      </c>
      <c r="C822" s="81">
        <v>4349.5</v>
      </c>
      <c r="D822" s="46"/>
      <c r="E822" s="48"/>
      <c r="F822" s="46">
        <f t="shared" si="89"/>
        <v>4349.5</v>
      </c>
      <c r="G822" s="45">
        <f t="shared" si="88"/>
        <v>6.174565814242032E-2</v>
      </c>
      <c r="H822" s="43">
        <f t="shared" si="85"/>
        <v>264.36094805386546</v>
      </c>
      <c r="I822" s="118">
        <f t="shared" si="90"/>
        <v>58.159408571850399</v>
      </c>
      <c r="J822" s="43">
        <v>102.24475962908899</v>
      </c>
      <c r="K822" s="118">
        <v>8.3769210186654224</v>
      </c>
      <c r="L822" s="45">
        <f t="shared" si="86"/>
        <v>9.9584328606384706E-2</v>
      </c>
    </row>
    <row r="823" spans="1:12" x14ac:dyDescent="0.25">
      <c r="A823" s="48">
        <f t="shared" si="87"/>
        <v>115</v>
      </c>
      <c r="B823" s="46" t="s">
        <v>1004</v>
      </c>
      <c r="C823" s="81">
        <v>2979.4</v>
      </c>
      <c r="D823" s="46"/>
      <c r="E823" s="48">
        <v>29</v>
      </c>
      <c r="F823" s="46">
        <f t="shared" si="89"/>
        <v>3008.4</v>
      </c>
      <c r="G823" s="45">
        <f t="shared" si="88"/>
        <v>4.2707354398357815E-2</v>
      </c>
      <c r="H823" s="43">
        <f t="shared" si="85"/>
        <v>182.84940248884905</v>
      </c>
      <c r="I823" s="118">
        <f t="shared" si="90"/>
        <v>40.226868547546793</v>
      </c>
      <c r="J823" s="43">
        <v>70.719194129934777</v>
      </c>
      <c r="K823" s="118">
        <v>5.7381764531582391</v>
      </c>
      <c r="L823" s="45">
        <f t="shared" si="86"/>
        <v>9.9565763069900559E-2</v>
      </c>
    </row>
    <row r="824" spans="1:12" x14ac:dyDescent="0.25">
      <c r="A824" s="48">
        <f t="shared" si="87"/>
        <v>116</v>
      </c>
      <c r="B824" s="46" t="s">
        <v>1005</v>
      </c>
      <c r="C824" s="81">
        <v>4293.7</v>
      </c>
      <c r="D824" s="46"/>
      <c r="E824" s="48">
        <v>255.7</v>
      </c>
      <c r="F824" s="46">
        <f t="shared" si="89"/>
        <v>4549.3999999999996</v>
      </c>
      <c r="G824" s="45">
        <f t="shared" si="88"/>
        <v>6.4583445718617544E-2</v>
      </c>
      <c r="H824" s="43">
        <f t="shared" si="85"/>
        <v>276.51079367197508</v>
      </c>
      <c r="I824" s="118">
        <f t="shared" si="90"/>
        <v>60.832374607834517</v>
      </c>
      <c r="J824" s="43">
        <v>106.94385778976375</v>
      </c>
      <c r="K824" s="118">
        <v>8.2694529895030975</v>
      </c>
      <c r="L824" s="45">
        <f t="shared" si="86"/>
        <v>9.9476080155421934E-2</v>
      </c>
    </row>
    <row r="825" spans="1:12" x14ac:dyDescent="0.25">
      <c r="A825" s="48">
        <f t="shared" si="87"/>
        <v>117</v>
      </c>
      <c r="B825" s="46" t="s">
        <v>1006</v>
      </c>
      <c r="C825" s="81">
        <v>146.30000000000001</v>
      </c>
      <c r="D825" s="46"/>
      <c r="E825" s="48"/>
      <c r="F825" s="46">
        <f t="shared" si="89"/>
        <v>146.30000000000001</v>
      </c>
      <c r="G825" s="45">
        <f t="shared" si="88"/>
        <v>2.0768800520142763E-3</v>
      </c>
      <c r="H825" s="43">
        <f t="shared" si="85"/>
        <v>8.8920580986965234</v>
      </c>
      <c r="I825" s="118">
        <f t="shared" si="90"/>
        <v>1.9562527817132351</v>
      </c>
      <c r="J825" s="43">
        <v>3.439109859463322</v>
      </c>
      <c r="K825" s="118">
        <v>0.28176653524100503</v>
      </c>
      <c r="L825" s="45">
        <f t="shared" si="86"/>
        <v>9.958432860638472E-2</v>
      </c>
    </row>
    <row r="826" spans="1:12" x14ac:dyDescent="0.25">
      <c r="A826" s="48">
        <f t="shared" si="87"/>
        <v>118</v>
      </c>
      <c r="B826" s="46" t="s">
        <v>1007</v>
      </c>
      <c r="C826" s="81">
        <v>1345.9</v>
      </c>
      <c r="D826" s="46"/>
      <c r="E826" s="48"/>
      <c r="F826" s="46">
        <f t="shared" si="89"/>
        <v>1345.9</v>
      </c>
      <c r="G826" s="45">
        <f t="shared" si="88"/>
        <v>1.9106444716377406E-2</v>
      </c>
      <c r="H826" s="43">
        <f t="shared" si="85"/>
        <v>81.803287730934045</v>
      </c>
      <c r="I826" s="118">
        <f t="shared" si="90"/>
        <v>17.996723300805488</v>
      </c>
      <c r="J826" s="43">
        <v>31.638400272397025</v>
      </c>
      <c r="K826" s="118">
        <v>2.5921365671966416</v>
      </c>
      <c r="L826" s="45">
        <f t="shared" si="86"/>
        <v>9.958432860638472E-2</v>
      </c>
    </row>
    <row r="827" spans="1:12" x14ac:dyDescent="0.25">
      <c r="A827" s="48">
        <f t="shared" si="87"/>
        <v>119</v>
      </c>
      <c r="B827" s="46" t="s">
        <v>1008</v>
      </c>
      <c r="C827" s="81">
        <v>2193.8000000000002</v>
      </c>
      <c r="D827" s="46"/>
      <c r="E827" s="48"/>
      <c r="F827" s="46">
        <f t="shared" si="89"/>
        <v>2193.8000000000002</v>
      </c>
      <c r="G827" s="45">
        <f t="shared" si="88"/>
        <v>3.1143263555084885E-2</v>
      </c>
      <c r="H827" s="43">
        <f t="shared" si="85"/>
        <v>133.33832574791816</v>
      </c>
      <c r="I827" s="118">
        <f t="shared" si="90"/>
        <v>29.334431664541995</v>
      </c>
      <c r="J827" s="43">
        <v>51.570192820851922</v>
      </c>
      <c r="K827" s="118">
        <v>4.2251498633746882</v>
      </c>
      <c r="L827" s="45">
        <f t="shared" si="86"/>
        <v>9.9584328606384706E-2</v>
      </c>
    </row>
    <row r="828" spans="1:12" x14ac:dyDescent="0.25">
      <c r="A828" s="48">
        <f t="shared" si="87"/>
        <v>120</v>
      </c>
      <c r="B828" s="46" t="s">
        <v>1009</v>
      </c>
      <c r="C828" s="81">
        <v>11261.6</v>
      </c>
      <c r="D828" s="46">
        <v>194.6</v>
      </c>
      <c r="E828" s="48">
        <v>748.5</v>
      </c>
      <c r="F828" s="46">
        <f t="shared" si="89"/>
        <v>12204.7</v>
      </c>
      <c r="G828" s="45">
        <f t="shared" si="88"/>
        <v>0.17325835933573913</v>
      </c>
      <c r="H828" s="43">
        <f t="shared" si="85"/>
        <v>741.79700257800027</v>
      </c>
      <c r="I828" s="118">
        <f t="shared" si="90"/>
        <v>163.19534056716006</v>
      </c>
      <c r="J828" s="43">
        <v>286.89886604095699</v>
      </c>
      <c r="K828" s="118">
        <v>21.689282387355451</v>
      </c>
      <c r="L828" s="45">
        <f t="shared" si="86"/>
        <v>9.9435503664446701E-2</v>
      </c>
    </row>
    <row r="829" spans="1:12" x14ac:dyDescent="0.25">
      <c r="A829" s="48">
        <f t="shared" si="87"/>
        <v>121</v>
      </c>
      <c r="B829" s="46" t="s">
        <v>1010</v>
      </c>
      <c r="C829" s="81">
        <v>444</v>
      </c>
      <c r="D829" s="46"/>
      <c r="E829" s="48"/>
      <c r="F829" s="46">
        <f t="shared" si="89"/>
        <v>444</v>
      </c>
      <c r="G829" s="45">
        <f t="shared" si="88"/>
        <v>6.303039939127399E-3</v>
      </c>
      <c r="H829" s="43">
        <f t="shared" si="85"/>
        <v>26.986150347377002</v>
      </c>
      <c r="I829" s="118">
        <f t="shared" si="90"/>
        <v>5.9369530764229408</v>
      </c>
      <c r="J829" s="43">
        <v>10.437216524960457</v>
      </c>
      <c r="K829" s="118">
        <v>0.85512195247441025</v>
      </c>
      <c r="L829" s="45">
        <f t="shared" si="86"/>
        <v>9.9584328606384706E-2</v>
      </c>
    </row>
    <row r="830" spans="1:12" x14ac:dyDescent="0.25">
      <c r="A830" s="48">
        <f t="shared" si="87"/>
        <v>122</v>
      </c>
      <c r="B830" s="46" t="s">
        <v>1011</v>
      </c>
      <c r="C830" s="81">
        <v>442.5</v>
      </c>
      <c r="D830" s="46"/>
      <c r="E830" s="48"/>
      <c r="F830" s="46">
        <f t="shared" si="89"/>
        <v>442.5</v>
      </c>
      <c r="G830" s="45">
        <f t="shared" si="88"/>
        <v>6.281745885278996E-3</v>
      </c>
      <c r="H830" s="43">
        <f t="shared" si="85"/>
        <v>26.894980920527757</v>
      </c>
      <c r="I830" s="118">
        <f t="shared" si="90"/>
        <v>5.9168958025161063</v>
      </c>
      <c r="J830" s="43">
        <v>10.401955658322077</v>
      </c>
      <c r="K830" s="118">
        <v>0.85223302695929415</v>
      </c>
      <c r="L830" s="45">
        <f t="shared" si="86"/>
        <v>9.9584328606384734E-2</v>
      </c>
    </row>
    <row r="831" spans="1:12" ht="13" x14ac:dyDescent="0.3">
      <c r="A831" s="48">
        <f t="shared" si="87"/>
        <v>123</v>
      </c>
      <c r="B831" s="28" t="s">
        <v>1012</v>
      </c>
      <c r="C831" s="81">
        <v>371.5</v>
      </c>
      <c r="D831" s="46"/>
      <c r="E831" s="48"/>
      <c r="F831" s="46">
        <f t="shared" si="89"/>
        <v>371.5</v>
      </c>
      <c r="G831" s="45">
        <f t="shared" si="88"/>
        <v>5.2738273364545691E-3</v>
      </c>
      <c r="H831" s="43">
        <f t="shared" si="85"/>
        <v>22.579628049663413</v>
      </c>
      <c r="I831" s="118">
        <f t="shared" si="90"/>
        <v>4.9675181709259508</v>
      </c>
      <c r="J831" s="43">
        <v>8.7329413041054273</v>
      </c>
      <c r="K831" s="118">
        <v>0.71549055257712479</v>
      </c>
      <c r="L831" s="45">
        <f t="shared" si="86"/>
        <v>9.9584328606384692E-2</v>
      </c>
    </row>
    <row r="832" spans="1:12" x14ac:dyDescent="0.25">
      <c r="A832" s="48">
        <f t="shared" si="87"/>
        <v>124</v>
      </c>
      <c r="B832" s="46" t="s">
        <v>1013</v>
      </c>
      <c r="C832" s="81">
        <v>449.5</v>
      </c>
      <c r="D832" s="46"/>
      <c r="E832" s="48">
        <v>34.200000000000003</v>
      </c>
      <c r="F832" s="46">
        <f t="shared" si="89"/>
        <v>483.7</v>
      </c>
      <c r="G832" s="45">
        <f t="shared" si="88"/>
        <v>6.8666225643151417E-3</v>
      </c>
      <c r="H832" s="43">
        <f t="shared" si="85"/>
        <v>29.399101177987063</v>
      </c>
      <c r="I832" s="118">
        <f t="shared" si="90"/>
        <v>6.4678022591571542</v>
      </c>
      <c r="J832" s="43">
        <v>11.370454128656245</v>
      </c>
      <c r="K832" s="118">
        <v>0.86571467936317004</v>
      </c>
      <c r="L832" s="45">
        <f t="shared" si="86"/>
        <v>9.9448154321198343E-2</v>
      </c>
    </row>
    <row r="833" spans="1:12" x14ac:dyDescent="0.25">
      <c r="A833" s="48">
        <f t="shared" si="87"/>
        <v>125</v>
      </c>
      <c r="B833" s="46" t="s">
        <v>1014</v>
      </c>
      <c r="C833" s="81">
        <v>197</v>
      </c>
      <c r="D833" s="46"/>
      <c r="E833" s="48"/>
      <c r="F833" s="46">
        <f t="shared" si="89"/>
        <v>197</v>
      </c>
      <c r="G833" s="45">
        <f t="shared" si="88"/>
        <v>2.79661907209031E-3</v>
      </c>
      <c r="H833" s="43">
        <f t="shared" si="85"/>
        <v>11.973584726201057</v>
      </c>
      <c r="I833" s="118">
        <f t="shared" si="90"/>
        <v>2.6341886397642327</v>
      </c>
      <c r="J833" s="43">
        <v>4.630927151840563</v>
      </c>
      <c r="K833" s="118">
        <v>0.37941221765193428</v>
      </c>
      <c r="L833" s="45">
        <f t="shared" si="86"/>
        <v>9.958432860638472E-2</v>
      </c>
    </row>
    <row r="834" spans="1:12" x14ac:dyDescent="0.25">
      <c r="A834" s="48">
        <f t="shared" si="87"/>
        <v>126</v>
      </c>
      <c r="B834" s="46" t="s">
        <v>1015</v>
      </c>
      <c r="C834" s="81">
        <v>310.3</v>
      </c>
      <c r="D834" s="46"/>
      <c r="E834" s="48"/>
      <c r="F834" s="46">
        <f t="shared" si="89"/>
        <v>310.3</v>
      </c>
      <c r="G834" s="45">
        <f t="shared" si="88"/>
        <v>4.4050299394397122E-3</v>
      </c>
      <c r="H834" s="43">
        <f t="shared" si="85"/>
        <v>18.859915434214155</v>
      </c>
      <c r="I834" s="118">
        <f t="shared" si="90"/>
        <v>4.1491813955271146</v>
      </c>
      <c r="J834" s="43">
        <v>7.2942979452595278</v>
      </c>
      <c r="K834" s="118">
        <v>0.59762239156038177</v>
      </c>
      <c r="L834" s="45">
        <f t="shared" si="86"/>
        <v>9.958432860638472E-2</v>
      </c>
    </row>
    <row r="835" spans="1:12" x14ac:dyDescent="0.25">
      <c r="A835" s="48">
        <f t="shared" si="87"/>
        <v>127</v>
      </c>
      <c r="B835" s="46" t="s">
        <v>1016</v>
      </c>
      <c r="C835" s="81">
        <v>2084.5</v>
      </c>
      <c r="D835" s="46"/>
      <c r="E835" s="48">
        <v>106.4</v>
      </c>
      <c r="F835" s="46">
        <f t="shared" si="89"/>
        <v>2190.9</v>
      </c>
      <c r="G835" s="45">
        <f t="shared" si="88"/>
        <v>3.1102095050977972E-2</v>
      </c>
      <c r="H835" s="43">
        <f t="shared" si="85"/>
        <v>133.16206485600964</v>
      </c>
      <c r="I835" s="118">
        <f t="shared" si="90"/>
        <v>29.295654268322121</v>
      </c>
      <c r="J835" s="43">
        <v>51.502021812017716</v>
      </c>
      <c r="K835" s="118">
        <v>4.0146434908398829</v>
      </c>
      <c r="L835" s="45">
        <f t="shared" si="86"/>
        <v>9.9490795758450573E-2</v>
      </c>
    </row>
    <row r="836" spans="1:12" x14ac:dyDescent="0.25">
      <c r="A836" s="48">
        <f t="shared" si="87"/>
        <v>128</v>
      </c>
      <c r="B836" s="46" t="s">
        <v>1017</v>
      </c>
      <c r="C836" s="81">
        <v>1343.2</v>
      </c>
      <c r="D836" s="46"/>
      <c r="E836" s="48"/>
      <c r="F836" s="46">
        <f t="shared" si="89"/>
        <v>1343.2</v>
      </c>
      <c r="G836" s="45">
        <f t="shared" si="88"/>
        <v>1.9068115419450277E-2</v>
      </c>
      <c r="H836" s="43">
        <f t="shared" si="85"/>
        <v>81.639182762605387</v>
      </c>
      <c r="I836" s="118">
        <f t="shared" si="90"/>
        <v>17.960620207773186</v>
      </c>
      <c r="J836" s="43">
        <v>31.574930712447944</v>
      </c>
      <c r="K836" s="118">
        <v>2.5869365012694328</v>
      </c>
      <c r="L836" s="45">
        <f t="shared" si="86"/>
        <v>9.9584328606384706E-2</v>
      </c>
    </row>
    <row r="837" spans="1:12" x14ac:dyDescent="0.25">
      <c r="A837" s="48">
        <f t="shared" si="87"/>
        <v>129</v>
      </c>
      <c r="B837" s="46" t="s">
        <v>1018</v>
      </c>
      <c r="C837" s="81">
        <v>3247.3</v>
      </c>
      <c r="D837" s="46"/>
      <c r="E837" s="48"/>
      <c r="F837" s="46">
        <f t="shared" si="89"/>
        <v>3247.3</v>
      </c>
      <c r="G837" s="45">
        <f t="shared" ref="G837:G868" si="91">3/$F$882*F837</f>
        <v>4.6098787374613523E-2</v>
      </c>
      <c r="H837" s="43">
        <f t="shared" si="85"/>
        <v>197.36965320503907</v>
      </c>
      <c r="I837" s="118">
        <f t="shared" si="90"/>
        <v>43.421323705108598</v>
      </c>
      <c r="J837" s="43">
        <v>76.335074823207421</v>
      </c>
      <c r="K837" s="118">
        <v>6.2541385501580029</v>
      </c>
      <c r="L837" s="45">
        <f t="shared" ref="L837:L882" si="92">(H837+I837+J837+K837)/F837</f>
        <v>9.958432860638472E-2</v>
      </c>
    </row>
    <row r="838" spans="1:12" x14ac:dyDescent="0.25">
      <c r="A838" s="48">
        <f t="shared" ref="A838:A881" si="93">A837+1</f>
        <v>130</v>
      </c>
      <c r="B838" s="46" t="s">
        <v>1019</v>
      </c>
      <c r="C838" s="81">
        <v>193.9</v>
      </c>
      <c r="D838" s="46"/>
      <c r="E838" s="48"/>
      <c r="F838" s="46">
        <f t="shared" si="89"/>
        <v>193.9</v>
      </c>
      <c r="G838" s="45">
        <f t="shared" si="91"/>
        <v>2.7526113608036099E-3</v>
      </c>
      <c r="H838" s="43">
        <f t="shared" ref="H838:H881" si="94">G838*4281.45</f>
        <v>11.785167910712616</v>
      </c>
      <c r="I838" s="118">
        <f t="shared" si="90"/>
        <v>2.5927369403567755</v>
      </c>
      <c r="J838" s="43">
        <v>4.5580546941212443</v>
      </c>
      <c r="K838" s="118">
        <v>0.37344177158736075</v>
      </c>
      <c r="L838" s="45">
        <f t="shared" si="92"/>
        <v>9.9584328606384692E-2</v>
      </c>
    </row>
    <row r="839" spans="1:12" x14ac:dyDescent="0.25">
      <c r="A839" s="48">
        <f t="shared" si="93"/>
        <v>131</v>
      </c>
      <c r="B839" s="46" t="s">
        <v>758</v>
      </c>
      <c r="C839" s="81">
        <v>1434.2</v>
      </c>
      <c r="D839" s="46"/>
      <c r="E839" s="48"/>
      <c r="F839" s="46">
        <f t="shared" si="89"/>
        <v>1434.2</v>
      </c>
      <c r="G839" s="45">
        <f t="shared" si="91"/>
        <v>2.0359954686253415E-2</v>
      </c>
      <c r="H839" s="43">
        <f t="shared" si="94"/>
        <v>87.17012799145968</v>
      </c>
      <c r="I839" s="118">
        <f t="shared" si="90"/>
        <v>19.177428158121131</v>
      </c>
      <c r="J839" s="43">
        <v>33.714089955176327</v>
      </c>
      <c r="K839" s="118">
        <v>2.762197982519818</v>
      </c>
      <c r="L839" s="45">
        <f t="shared" si="92"/>
        <v>9.9584328606384692E-2</v>
      </c>
    </row>
    <row r="840" spans="1:12" x14ac:dyDescent="0.25">
      <c r="A840" s="48">
        <f t="shared" si="93"/>
        <v>132</v>
      </c>
      <c r="B840" s="46" t="s">
        <v>759</v>
      </c>
      <c r="C840" s="81">
        <v>333.8</v>
      </c>
      <c r="D840" s="46"/>
      <c r="E840" s="48"/>
      <c r="F840" s="46">
        <f t="shared" si="89"/>
        <v>333.8</v>
      </c>
      <c r="G840" s="45">
        <f t="shared" si="91"/>
        <v>4.7386367830646982E-3</v>
      </c>
      <c r="H840" s="43">
        <f t="shared" si="94"/>
        <v>20.288236454852353</v>
      </c>
      <c r="I840" s="118">
        <f t="shared" si="90"/>
        <v>4.4634120200675174</v>
      </c>
      <c r="J840" s="43">
        <v>7.8467181892608124</v>
      </c>
      <c r="K840" s="118">
        <v>0.64288222463053646</v>
      </c>
      <c r="L840" s="45">
        <f t="shared" si="92"/>
        <v>9.9584328606384692E-2</v>
      </c>
    </row>
    <row r="841" spans="1:12" x14ac:dyDescent="0.25">
      <c r="A841" s="48">
        <f t="shared" si="93"/>
        <v>133</v>
      </c>
      <c r="B841" s="46" t="s">
        <v>760</v>
      </c>
      <c r="C841" s="81">
        <v>797.8</v>
      </c>
      <c r="D841" s="46">
        <v>14.2</v>
      </c>
      <c r="E841" s="48"/>
      <c r="F841" s="46">
        <f t="shared" si="89"/>
        <v>812</v>
      </c>
      <c r="G841" s="45">
        <f t="shared" si="91"/>
        <v>1.1527181149935695E-2</v>
      </c>
      <c r="H841" s="43">
        <f t="shared" si="94"/>
        <v>49.353049734392179</v>
      </c>
      <c r="I841" s="118">
        <f t="shared" si="90"/>
        <v>10.85767094156628</v>
      </c>
      <c r="J841" s="43">
        <v>19.087882473576332</v>
      </c>
      <c r="K841" s="118">
        <v>1.5365231839731632</v>
      </c>
      <c r="L841" s="45">
        <f t="shared" si="92"/>
        <v>9.95506481939753E-2</v>
      </c>
    </row>
    <row r="842" spans="1:12" x14ac:dyDescent="0.25">
      <c r="A842" s="48">
        <f t="shared" si="93"/>
        <v>134</v>
      </c>
      <c r="B842" s="46" t="s">
        <v>761</v>
      </c>
      <c r="C842" s="86">
        <v>798.6</v>
      </c>
      <c r="D842" s="81"/>
      <c r="E842" s="87"/>
      <c r="F842" s="46">
        <f t="shared" si="89"/>
        <v>798.6</v>
      </c>
      <c r="G842" s="45">
        <f t="shared" si="91"/>
        <v>1.1336954268889957E-2</v>
      </c>
      <c r="H842" s="43">
        <f t="shared" si="94"/>
        <v>48.538602854538901</v>
      </c>
      <c r="I842" s="118">
        <f t="shared" si="90"/>
        <v>10.678492627998558</v>
      </c>
      <c r="J842" s="43">
        <v>18.772885398273473</v>
      </c>
      <c r="K842" s="118">
        <v>1.5380639442478923</v>
      </c>
      <c r="L842" s="45">
        <f t="shared" si="92"/>
        <v>9.9584328606384706E-2</v>
      </c>
    </row>
    <row r="843" spans="1:12" x14ac:dyDescent="0.25">
      <c r="A843" s="48">
        <f t="shared" si="93"/>
        <v>135</v>
      </c>
      <c r="B843" s="46" t="s">
        <v>762</v>
      </c>
      <c r="C843" s="86">
        <v>325.2</v>
      </c>
      <c r="D843" s="81"/>
      <c r="E843" s="87"/>
      <c r="F843" s="46">
        <f t="shared" si="89"/>
        <v>325.2</v>
      </c>
      <c r="G843" s="45">
        <f t="shared" si="91"/>
        <v>4.6165508743338515E-3</v>
      </c>
      <c r="H843" s="43">
        <f t="shared" si="94"/>
        <v>19.765531740916668</v>
      </c>
      <c r="I843" s="118">
        <f t="shared" si="90"/>
        <v>4.348416983001667</v>
      </c>
      <c r="J843" s="43">
        <v>7.6445558872007675</v>
      </c>
      <c r="K843" s="118">
        <v>0.62631905167720325</v>
      </c>
      <c r="L843" s="45">
        <f t="shared" si="92"/>
        <v>9.9584328606384692E-2</v>
      </c>
    </row>
    <row r="844" spans="1:12" x14ac:dyDescent="0.25">
      <c r="A844" s="48">
        <f t="shared" si="93"/>
        <v>136</v>
      </c>
      <c r="B844" s="46" t="s">
        <v>763</v>
      </c>
      <c r="C844" s="86">
        <v>701.7</v>
      </c>
      <c r="D844" s="81"/>
      <c r="E844" s="87"/>
      <c r="F844" s="46">
        <f t="shared" si="89"/>
        <v>701.7</v>
      </c>
      <c r="G844" s="45">
        <f t="shared" si="91"/>
        <v>9.9613583902830993E-3</v>
      </c>
      <c r="H844" s="43">
        <f t="shared" si="94"/>
        <v>42.649057880077571</v>
      </c>
      <c r="I844" s="118">
        <f t="shared" si="90"/>
        <v>9.382792733617066</v>
      </c>
      <c r="J844" s="43">
        <v>16.495033413434129</v>
      </c>
      <c r="K844" s="118">
        <v>1.3514393559713822</v>
      </c>
      <c r="L844" s="45">
        <f t="shared" si="92"/>
        <v>9.9584328606384706E-2</v>
      </c>
    </row>
    <row r="845" spans="1:12" x14ac:dyDescent="0.25">
      <c r="A845" s="48">
        <f t="shared" si="93"/>
        <v>137</v>
      </c>
      <c r="B845" s="46" t="s">
        <v>764</v>
      </c>
      <c r="C845" s="86">
        <v>693</v>
      </c>
      <c r="D845" s="81">
        <v>17</v>
      </c>
      <c r="E845" s="87"/>
      <c r="F845" s="46">
        <f t="shared" si="89"/>
        <v>710</v>
      </c>
      <c r="G845" s="45">
        <f t="shared" si="91"/>
        <v>1.0079185488244265E-2</v>
      </c>
      <c r="H845" s="43">
        <f t="shared" si="94"/>
        <v>43.153528708643407</v>
      </c>
      <c r="I845" s="118">
        <f t="shared" si="90"/>
        <v>9.4937763159015489</v>
      </c>
      <c r="J845" s="43">
        <v>16.690143542166499</v>
      </c>
      <c r="K845" s="118">
        <v>1.334683587983708</v>
      </c>
      <c r="L845" s="45">
        <f t="shared" si="92"/>
        <v>9.9538214302387559E-2</v>
      </c>
    </row>
    <row r="846" spans="1:12" x14ac:dyDescent="0.25">
      <c r="A846" s="48">
        <f t="shared" si="93"/>
        <v>138</v>
      </c>
      <c r="B846" s="46" t="s">
        <v>765</v>
      </c>
      <c r="C846" s="86">
        <v>717.8</v>
      </c>
      <c r="D846" s="81">
        <v>39.4</v>
      </c>
      <c r="E846" s="87"/>
      <c r="F846" s="46">
        <f t="shared" si="89"/>
        <v>757.19999999999993</v>
      </c>
      <c r="G846" s="45">
        <f t="shared" si="91"/>
        <v>1.0749238382674024E-2</v>
      </c>
      <c r="H846" s="43">
        <f t="shared" si="94"/>
        <v>46.022326673499698</v>
      </c>
      <c r="I846" s="118">
        <f t="shared" si="90"/>
        <v>10.124911868169933</v>
      </c>
      <c r="J846" s="43">
        <v>17.799685479054187</v>
      </c>
      <c r="K846" s="118">
        <v>1.3824471565002967</v>
      </c>
      <c r="L846" s="45">
        <f t="shared" si="92"/>
        <v>9.948411407451678E-2</v>
      </c>
    </row>
    <row r="847" spans="1:12" x14ac:dyDescent="0.25">
      <c r="A847" s="48">
        <f t="shared" si="93"/>
        <v>139</v>
      </c>
      <c r="B847" s="46" t="s">
        <v>766</v>
      </c>
      <c r="C847" s="86">
        <v>681.3</v>
      </c>
      <c r="D847" s="81">
        <v>38.299999999999997</v>
      </c>
      <c r="E847" s="87"/>
      <c r="F847" s="46">
        <f t="shared" si="89"/>
        <v>719.59999999999991</v>
      </c>
      <c r="G847" s="45">
        <f t="shared" si="91"/>
        <v>1.0215467432874045E-2</v>
      </c>
      <c r="H847" s="43">
        <f t="shared" si="94"/>
        <v>43.737013040478573</v>
      </c>
      <c r="I847" s="118">
        <f t="shared" si="90"/>
        <v>9.6221428689052857</v>
      </c>
      <c r="J847" s="43">
        <v>16.915813088652129</v>
      </c>
      <c r="K847" s="118">
        <v>1.3121499689658009</v>
      </c>
      <c r="L847" s="45">
        <f t="shared" si="92"/>
        <v>9.9481821799613387E-2</v>
      </c>
    </row>
    <row r="848" spans="1:12" x14ac:dyDescent="0.25">
      <c r="A848" s="48">
        <f t="shared" si="93"/>
        <v>140</v>
      </c>
      <c r="B848" s="46" t="s">
        <v>767</v>
      </c>
      <c r="C848" s="86">
        <v>670.9</v>
      </c>
      <c r="D848" s="81"/>
      <c r="E848" s="87">
        <v>107</v>
      </c>
      <c r="F848" s="46">
        <f t="shared" si="89"/>
        <v>777.9</v>
      </c>
      <c r="G848" s="45">
        <f t="shared" si="91"/>
        <v>1.104309632578199E-2</v>
      </c>
      <c r="H848" s="43">
        <f t="shared" si="94"/>
        <v>47.2804647640193</v>
      </c>
      <c r="I848" s="118">
        <f t="shared" si="90"/>
        <v>10.401702248084247</v>
      </c>
      <c r="J848" s="43">
        <v>18.286285438663828</v>
      </c>
      <c r="K848" s="118">
        <v>1.2921200853943287</v>
      </c>
      <c r="L848" s="45">
        <f t="shared" si="92"/>
        <v>9.9319414495644312E-2</v>
      </c>
    </row>
    <row r="849" spans="1:12" x14ac:dyDescent="0.25">
      <c r="A849" s="48">
        <f t="shared" si="93"/>
        <v>141</v>
      </c>
      <c r="B849" s="46" t="s">
        <v>768</v>
      </c>
      <c r="C849" s="86">
        <v>775.8</v>
      </c>
      <c r="D849" s="81"/>
      <c r="E849" s="87">
        <v>58.5</v>
      </c>
      <c r="F849" s="46">
        <f t="shared" si="89"/>
        <v>834.3</v>
      </c>
      <c r="G849" s="45">
        <f t="shared" si="91"/>
        <v>1.1843752750481957E-2</v>
      </c>
      <c r="H849" s="43">
        <f t="shared" si="94"/>
        <v>50.70843521355097</v>
      </c>
      <c r="I849" s="118">
        <f t="shared" si="90"/>
        <v>11.155855746981214</v>
      </c>
      <c r="J849" s="43">
        <v>19.612094024266913</v>
      </c>
      <c r="K849" s="118">
        <v>1.494152276418125</v>
      </c>
      <c r="L849" s="45">
        <f t="shared" si="92"/>
        <v>9.9449283544548989E-2</v>
      </c>
    </row>
    <row r="850" spans="1:12" x14ac:dyDescent="0.25">
      <c r="A850" s="48">
        <f t="shared" si="93"/>
        <v>142</v>
      </c>
      <c r="B850" s="46" t="s">
        <v>769</v>
      </c>
      <c r="C850" s="86">
        <v>812.5</v>
      </c>
      <c r="D850" s="81"/>
      <c r="E850" s="87"/>
      <c r="F850" s="46">
        <f t="shared" si="89"/>
        <v>812.5</v>
      </c>
      <c r="G850" s="45">
        <f t="shared" si="91"/>
        <v>1.1534279167885162E-2</v>
      </c>
      <c r="H850" s="43">
        <f t="shared" si="94"/>
        <v>49.383439543341922</v>
      </c>
      <c r="I850" s="118">
        <f t="shared" si="90"/>
        <v>10.864356699535223</v>
      </c>
      <c r="J850" s="43">
        <v>19.099636095789126</v>
      </c>
      <c r="K850" s="118">
        <v>1.5648346540213025</v>
      </c>
      <c r="L850" s="45">
        <f t="shared" si="92"/>
        <v>9.9584328606384692E-2</v>
      </c>
    </row>
    <row r="851" spans="1:12" x14ac:dyDescent="0.25">
      <c r="A851" s="48">
        <f t="shared" si="93"/>
        <v>143</v>
      </c>
      <c r="B851" s="46" t="s">
        <v>770</v>
      </c>
      <c r="C851" s="86">
        <v>781.3</v>
      </c>
      <c r="D851" s="81"/>
      <c r="E851" s="87">
        <v>43.3</v>
      </c>
      <c r="F851" s="46">
        <f t="shared" si="89"/>
        <v>824.59999999999991</v>
      </c>
      <c r="G851" s="45">
        <f t="shared" si="91"/>
        <v>1.1706051202262282E-2</v>
      </c>
      <c r="H851" s="43">
        <f t="shared" si="94"/>
        <v>50.118872919925842</v>
      </c>
      <c r="I851" s="118">
        <f t="shared" si="90"/>
        <v>11.026152042383686</v>
      </c>
      <c r="J851" s="43">
        <v>19.384073753338722</v>
      </c>
      <c r="K851" s="118">
        <v>1.5047450033068848</v>
      </c>
      <c r="L851" s="45">
        <f t="shared" si="92"/>
        <v>9.9483196360605305E-2</v>
      </c>
    </row>
    <row r="852" spans="1:12" x14ac:dyDescent="0.25">
      <c r="A852" s="48">
        <f t="shared" si="93"/>
        <v>144</v>
      </c>
      <c r="B852" s="46" t="s">
        <v>771</v>
      </c>
      <c r="C852" s="86">
        <v>748.9</v>
      </c>
      <c r="D852" s="81"/>
      <c r="E852" s="87">
        <v>75.400000000000006</v>
      </c>
      <c r="F852" s="46">
        <f t="shared" si="89"/>
        <v>824.3</v>
      </c>
      <c r="G852" s="45">
        <f t="shared" si="91"/>
        <v>1.1701792391492601E-2</v>
      </c>
      <c r="H852" s="43">
        <f t="shared" si="94"/>
        <v>50.100639034555996</v>
      </c>
      <c r="I852" s="118">
        <f t="shared" si="90"/>
        <v>11.022140587602319</v>
      </c>
      <c r="J852" s="43">
        <v>19.377021580011046</v>
      </c>
      <c r="K852" s="118">
        <v>1.4423442121803736</v>
      </c>
      <c r="L852" s="45">
        <f t="shared" si="92"/>
        <v>9.9408158940130706E-2</v>
      </c>
    </row>
    <row r="853" spans="1:12" x14ac:dyDescent="0.25">
      <c r="A853" s="48">
        <f t="shared" si="93"/>
        <v>145</v>
      </c>
      <c r="B853" s="46" t="s">
        <v>772</v>
      </c>
      <c r="C853" s="86">
        <v>585.79999999999995</v>
      </c>
      <c r="D853" s="81"/>
      <c r="E853" s="87">
        <v>154.4</v>
      </c>
      <c r="F853" s="46">
        <f t="shared" si="89"/>
        <v>740.19999999999993</v>
      </c>
      <c r="G853" s="45">
        <f t="shared" si="91"/>
        <v>1.0507905772392119E-2</v>
      </c>
      <c r="H853" s="43">
        <f t="shared" si="94"/>
        <v>44.989073169208233</v>
      </c>
      <c r="I853" s="118">
        <f t="shared" si="90"/>
        <v>9.8975960972258115</v>
      </c>
      <c r="J853" s="43">
        <v>17.40006232381921</v>
      </c>
      <c r="K853" s="118">
        <v>1.1282217111700665</v>
      </c>
      <c r="L853" s="45">
        <f t="shared" si="92"/>
        <v>9.9182590247802391E-2</v>
      </c>
    </row>
    <row r="854" spans="1:12" x14ac:dyDescent="0.25">
      <c r="A854" s="48">
        <f t="shared" si="93"/>
        <v>146</v>
      </c>
      <c r="B854" s="46" t="s">
        <v>773</v>
      </c>
      <c r="C854" s="86">
        <v>868.4</v>
      </c>
      <c r="D854" s="81"/>
      <c r="E854" s="87"/>
      <c r="F854" s="46">
        <f t="shared" si="89"/>
        <v>868.4</v>
      </c>
      <c r="G854" s="45">
        <f t="shared" si="91"/>
        <v>1.2327837574635661E-2</v>
      </c>
      <c r="H854" s="43">
        <f t="shared" si="94"/>
        <v>52.78102018392385</v>
      </c>
      <c r="I854" s="118">
        <f t="shared" si="90"/>
        <v>11.611824440463247</v>
      </c>
      <c r="J854" s="43">
        <v>20.413691059179421</v>
      </c>
      <c r="K854" s="118">
        <v>1.6724952782179685</v>
      </c>
      <c r="L854" s="45">
        <f t="shared" si="92"/>
        <v>9.958432860638472E-2</v>
      </c>
    </row>
    <row r="855" spans="1:12" x14ac:dyDescent="0.25">
      <c r="A855" s="48">
        <f t="shared" si="93"/>
        <v>147</v>
      </c>
      <c r="B855" s="46" t="s">
        <v>774</v>
      </c>
      <c r="C855" s="86">
        <v>909.8</v>
      </c>
      <c r="D855" s="81"/>
      <c r="E855" s="87"/>
      <c r="F855" s="46">
        <f t="shared" si="89"/>
        <v>909.8</v>
      </c>
      <c r="G855" s="45">
        <f t="shared" si="91"/>
        <v>1.2915553460851594E-2</v>
      </c>
      <c r="H855" s="43">
        <f t="shared" si="94"/>
        <v>55.29729636496306</v>
      </c>
      <c r="I855" s="118">
        <f t="shared" si="90"/>
        <v>12.165405200291874</v>
      </c>
      <c r="J855" s="43">
        <v>21.3868909783987</v>
      </c>
      <c r="K855" s="118">
        <v>1.7522296224351768</v>
      </c>
      <c r="L855" s="45">
        <f t="shared" si="92"/>
        <v>9.958432860638472E-2</v>
      </c>
    </row>
    <row r="856" spans="1:12" x14ac:dyDescent="0.25">
      <c r="A856" s="48">
        <f t="shared" si="93"/>
        <v>148</v>
      </c>
      <c r="B856" s="46" t="s">
        <v>775</v>
      </c>
      <c r="C856" s="86">
        <v>915.4</v>
      </c>
      <c r="D856" s="81"/>
      <c r="E856" s="87"/>
      <c r="F856" s="46">
        <f t="shared" si="89"/>
        <v>915.4</v>
      </c>
      <c r="G856" s="45">
        <f t="shared" si="91"/>
        <v>1.2995051261885633E-2</v>
      </c>
      <c r="H856" s="43">
        <f t="shared" si="94"/>
        <v>55.637662225200245</v>
      </c>
      <c r="I856" s="118">
        <f t="shared" si="90"/>
        <v>12.240285689544054</v>
      </c>
      <c r="J856" s="43">
        <v>21.51853154718199</v>
      </c>
      <c r="K856" s="118">
        <v>1.7630149443582774</v>
      </c>
      <c r="L856" s="45">
        <f t="shared" si="92"/>
        <v>9.958432860638472E-2</v>
      </c>
    </row>
    <row r="857" spans="1:12" x14ac:dyDescent="0.25">
      <c r="A857" s="48">
        <f t="shared" si="93"/>
        <v>149</v>
      </c>
      <c r="B857" s="46" t="s">
        <v>753</v>
      </c>
      <c r="C857" s="86">
        <v>402.5</v>
      </c>
      <c r="D857" s="81"/>
      <c r="E857" s="87"/>
      <c r="F857" s="46">
        <f t="shared" si="89"/>
        <v>402.5</v>
      </c>
      <c r="G857" s="45">
        <f t="shared" si="91"/>
        <v>5.7139044493215727E-3</v>
      </c>
      <c r="H857" s="43">
        <f t="shared" si="94"/>
        <v>24.463796204547847</v>
      </c>
      <c r="I857" s="118">
        <f t="shared" si="90"/>
        <v>5.3820351650005263</v>
      </c>
      <c r="J857" s="43">
        <v>9.4616658812986145</v>
      </c>
      <c r="K857" s="118">
        <v>0.77519501322286066</v>
      </c>
      <c r="L857" s="45">
        <f t="shared" si="92"/>
        <v>9.9584328606384734E-2</v>
      </c>
    </row>
    <row r="858" spans="1:12" x14ac:dyDescent="0.25">
      <c r="A858" s="48">
        <f t="shared" si="93"/>
        <v>150</v>
      </c>
      <c r="B858" s="46" t="s">
        <v>754</v>
      </c>
      <c r="C858" s="86">
        <v>303.60000000000002</v>
      </c>
      <c r="D858" s="81"/>
      <c r="E858" s="87"/>
      <c r="F858" s="46">
        <f t="shared" si="89"/>
        <v>303.60000000000002</v>
      </c>
      <c r="G858" s="45">
        <f t="shared" si="91"/>
        <v>4.309916498916844E-3</v>
      </c>
      <c r="H858" s="43">
        <f t="shared" si="94"/>
        <v>18.45269199428752</v>
      </c>
      <c r="I858" s="118">
        <f t="shared" si="90"/>
        <v>4.0595922387432539</v>
      </c>
      <c r="J858" s="43">
        <v>7.1367994076080965</v>
      </c>
      <c r="K858" s="118">
        <v>0.58471852425952919</v>
      </c>
      <c r="L858" s="45">
        <f t="shared" si="92"/>
        <v>9.9584328606384706E-2</v>
      </c>
    </row>
    <row r="859" spans="1:12" x14ac:dyDescent="0.25">
      <c r="A859" s="48">
        <f t="shared" si="93"/>
        <v>151</v>
      </c>
      <c r="B859" s="46" t="s">
        <v>755</v>
      </c>
      <c r="C859" s="86">
        <v>444</v>
      </c>
      <c r="D859" s="81"/>
      <c r="E859" s="87"/>
      <c r="F859" s="46">
        <f t="shared" si="89"/>
        <v>444</v>
      </c>
      <c r="G859" s="45">
        <f t="shared" si="91"/>
        <v>6.303039939127399E-3</v>
      </c>
      <c r="H859" s="43">
        <f t="shared" si="94"/>
        <v>26.986150347377002</v>
      </c>
      <c r="I859" s="118">
        <f t="shared" si="90"/>
        <v>5.9369530764229408</v>
      </c>
      <c r="J859" s="43">
        <v>10.437216524960457</v>
      </c>
      <c r="K859" s="118">
        <v>0.85512195247441025</v>
      </c>
      <c r="L859" s="45">
        <f t="shared" si="92"/>
        <v>9.9584328606384706E-2</v>
      </c>
    </row>
    <row r="860" spans="1:12" x14ac:dyDescent="0.25">
      <c r="A860" s="48">
        <f t="shared" si="93"/>
        <v>152</v>
      </c>
      <c r="B860" s="46" t="s">
        <v>756</v>
      </c>
      <c r="C860" s="86">
        <v>298.89999999999998</v>
      </c>
      <c r="D860" s="81"/>
      <c r="E860" s="87"/>
      <c r="F860" s="46">
        <f t="shared" si="89"/>
        <v>298.89999999999998</v>
      </c>
      <c r="G860" s="45">
        <f t="shared" si="91"/>
        <v>4.243195130191846E-3</v>
      </c>
      <c r="H860" s="43">
        <f t="shared" si="94"/>
        <v>18.167027790159878</v>
      </c>
      <c r="I860" s="118">
        <f t="shared" si="90"/>
        <v>3.9967461138351732</v>
      </c>
      <c r="J860" s="43">
        <v>7.0263153588078389</v>
      </c>
      <c r="K860" s="118">
        <v>0.57566655764549823</v>
      </c>
      <c r="L860" s="45">
        <f t="shared" si="92"/>
        <v>9.9584328606384706E-2</v>
      </c>
    </row>
    <row r="861" spans="1:12" x14ac:dyDescent="0.25">
      <c r="A861" s="48">
        <f t="shared" si="93"/>
        <v>153</v>
      </c>
      <c r="B861" s="46" t="s">
        <v>757</v>
      </c>
      <c r="C861" s="88">
        <v>624.6</v>
      </c>
      <c r="D861" s="81"/>
      <c r="E861" s="87"/>
      <c r="F861" s="46">
        <f t="shared" si="89"/>
        <v>624.6</v>
      </c>
      <c r="G861" s="45">
        <f t="shared" si="91"/>
        <v>8.8668440224751663E-3</v>
      </c>
      <c r="H861" s="43">
        <f t="shared" si="94"/>
        <v>37.962949340026299</v>
      </c>
      <c r="I861" s="118">
        <f t="shared" si="90"/>
        <v>8.3518488548057856</v>
      </c>
      <c r="J861" s="43">
        <v>14.682624868221401</v>
      </c>
      <c r="K861" s="118">
        <v>1.202948584494407</v>
      </c>
      <c r="L861" s="45">
        <f t="shared" si="92"/>
        <v>9.958432860638472E-2</v>
      </c>
    </row>
    <row r="862" spans="1:12" x14ac:dyDescent="0.25">
      <c r="A862" s="48">
        <f t="shared" si="93"/>
        <v>154</v>
      </c>
      <c r="B862" s="46" t="s">
        <v>55</v>
      </c>
      <c r="C862" s="86">
        <v>4530.8</v>
      </c>
      <c r="D862" s="81">
        <v>149.19999999999999</v>
      </c>
      <c r="E862" s="87"/>
      <c r="F862" s="46">
        <f t="shared" si="89"/>
        <v>4680</v>
      </c>
      <c r="G862" s="45">
        <f t="shared" si="91"/>
        <v>6.6437448007018535E-2</v>
      </c>
      <c r="H862" s="43">
        <f t="shared" si="94"/>
        <v>284.44861176964952</v>
      </c>
      <c r="I862" s="118">
        <f t="shared" si="90"/>
        <v>62.578694589322893</v>
      </c>
      <c r="J862" s="43">
        <v>110.01390391174536</v>
      </c>
      <c r="K862" s="118">
        <v>8.726095815925806</v>
      </c>
      <c r="L862" s="45">
        <f t="shared" si="92"/>
        <v>9.9522928650992229E-2</v>
      </c>
    </row>
    <row r="863" spans="1:12" x14ac:dyDescent="0.25">
      <c r="A863" s="48">
        <f t="shared" si="93"/>
        <v>155</v>
      </c>
      <c r="B863" s="46" t="s">
        <v>2378</v>
      </c>
      <c r="C863" s="81">
        <v>545.4</v>
      </c>
      <c r="D863" s="81"/>
      <c r="E863" s="120"/>
      <c r="F863" s="46">
        <f>C863+D863+E863</f>
        <v>545.4</v>
      </c>
      <c r="G863" s="45">
        <f t="shared" si="91"/>
        <v>7.7425179792794674E-3</v>
      </c>
      <c r="H863" s="43">
        <f t="shared" si="94"/>
        <v>33.149203602386073</v>
      </c>
      <c r="I863" s="43">
        <f>H863*0.22</f>
        <v>7.2928247925249359</v>
      </c>
      <c r="J863" s="43">
        <v>12.82085110971494</v>
      </c>
      <c r="K863" s="43">
        <v>1.0504133172962689</v>
      </c>
      <c r="L863" s="45">
        <f t="shared" si="92"/>
        <v>9.9584328606384692E-2</v>
      </c>
    </row>
    <row r="864" spans="1:12" x14ac:dyDescent="0.25">
      <c r="A864" s="48">
        <f t="shared" si="93"/>
        <v>156</v>
      </c>
      <c r="B864" s="46" t="s">
        <v>2424</v>
      </c>
      <c r="C864" s="70">
        <v>8672.6</v>
      </c>
      <c r="D864" s="120">
        <v>15.2</v>
      </c>
      <c r="E864" s="71">
        <v>458.1</v>
      </c>
      <c r="F864" s="81">
        <f t="shared" ref="F864:F877" si="95">C864+D864+E864</f>
        <v>9145.9000000000015</v>
      </c>
      <c r="G864" s="45">
        <f t="shared" si="91"/>
        <v>0.12983552472807497</v>
      </c>
      <c r="H864" s="43">
        <f t="shared" si="94"/>
        <v>555.8843073470166</v>
      </c>
      <c r="I864" s="43">
        <f t="shared" ref="I864:I881" si="96">H864*0.22</f>
        <v>122.29454761634365</v>
      </c>
      <c r="J864" s="43">
        <v>214.99490679197268</v>
      </c>
      <c r="K864" s="43">
        <v>16.702996948264801</v>
      </c>
      <c r="L864" s="45">
        <f t="shared" si="92"/>
        <v>9.9484660744551937E-2</v>
      </c>
    </row>
    <row r="865" spans="1:12" x14ac:dyDescent="0.25">
      <c r="A865" s="48">
        <f t="shared" si="93"/>
        <v>157</v>
      </c>
      <c r="B865" s="46" t="s">
        <v>2425</v>
      </c>
      <c r="C865" s="70">
        <v>6447</v>
      </c>
      <c r="D865" s="120"/>
      <c r="E865" s="71">
        <v>321.39999999999998</v>
      </c>
      <c r="F865" s="81">
        <f t="shared" si="95"/>
        <v>6768.4</v>
      </c>
      <c r="G865" s="45">
        <f t="shared" si="91"/>
        <v>9.6084449378355599E-2</v>
      </c>
      <c r="H865" s="43">
        <f t="shared" si="94"/>
        <v>411.38076579096054</v>
      </c>
      <c r="I865" s="43">
        <f t="shared" si="96"/>
        <v>90.503768474011324</v>
      </c>
      <c r="J865" s="43">
        <v>159.10643317014043</v>
      </c>
      <c r="K865" s="43">
        <v>12.416601863969648</v>
      </c>
      <c r="L865" s="45">
        <f t="shared" si="92"/>
        <v>9.9492874135553744E-2</v>
      </c>
    </row>
    <row r="866" spans="1:12" x14ac:dyDescent="0.25">
      <c r="A866" s="48">
        <f t="shared" si="93"/>
        <v>158</v>
      </c>
      <c r="B866" s="46" t="s">
        <v>2381</v>
      </c>
      <c r="C866" s="70">
        <v>898.9</v>
      </c>
      <c r="D866" s="120"/>
      <c r="E866" s="71"/>
      <c r="F866" s="81">
        <f t="shared" si="95"/>
        <v>898.9</v>
      </c>
      <c r="G866" s="45">
        <f t="shared" si="91"/>
        <v>1.2760816669553195E-2</v>
      </c>
      <c r="H866" s="43">
        <f t="shared" si="94"/>
        <v>54.634798529858529</v>
      </c>
      <c r="I866" s="43">
        <f t="shared" si="96"/>
        <v>12.019655676568876</v>
      </c>
      <c r="J866" s="43">
        <v>21.130662014159807</v>
      </c>
      <c r="K866" s="43">
        <v>1.7312367636919985</v>
      </c>
      <c r="L866" s="45">
        <f t="shared" si="92"/>
        <v>9.9584328606384706E-2</v>
      </c>
    </row>
    <row r="867" spans="1:12" x14ac:dyDescent="0.25">
      <c r="A867" s="48">
        <f t="shared" si="93"/>
        <v>159</v>
      </c>
      <c r="B867" s="46" t="s">
        <v>2382</v>
      </c>
      <c r="C867" s="70">
        <v>975.23</v>
      </c>
      <c r="D867" s="120"/>
      <c r="E867" s="71"/>
      <c r="F867" s="81">
        <f t="shared" si="95"/>
        <v>975.23</v>
      </c>
      <c r="G867" s="45">
        <f t="shared" si="91"/>
        <v>1.3844400089718949E-2</v>
      </c>
      <c r="H867" s="43">
        <f t="shared" si="94"/>
        <v>59.27410676412719</v>
      </c>
      <c r="I867" s="43">
        <f t="shared" si="96"/>
        <v>13.040303488107982</v>
      </c>
      <c r="J867" s="43">
        <v>22.924969981164839</v>
      </c>
      <c r="K867" s="43">
        <v>1.878244553404548</v>
      </c>
      <c r="L867" s="45">
        <f t="shared" si="92"/>
        <v>9.9584328606384706E-2</v>
      </c>
    </row>
    <row r="868" spans="1:12" x14ac:dyDescent="0.25">
      <c r="A868" s="48">
        <f t="shared" si="93"/>
        <v>160</v>
      </c>
      <c r="B868" s="46" t="s">
        <v>2383</v>
      </c>
      <c r="C868" s="70">
        <v>3450.4</v>
      </c>
      <c r="D868" s="120">
        <v>452.4</v>
      </c>
      <c r="E868" s="71">
        <v>86.2</v>
      </c>
      <c r="F868" s="81">
        <f t="shared" si="95"/>
        <v>3989</v>
      </c>
      <c r="G868" s="45">
        <f t="shared" si="91"/>
        <v>5.6627987200854046E-2</v>
      </c>
      <c r="H868" s="43">
        <f t="shared" si="94"/>
        <v>242.44989580109655</v>
      </c>
      <c r="I868" s="43">
        <f t="shared" si="96"/>
        <v>53.338977076241243</v>
      </c>
      <c r="J868" s="43">
        <v>93.770398013665002</v>
      </c>
      <c r="K868" s="43">
        <v>6.6452990649047425</v>
      </c>
      <c r="L868" s="45">
        <f t="shared" si="92"/>
        <v>9.9324284270721361E-2</v>
      </c>
    </row>
    <row r="869" spans="1:12" x14ac:dyDescent="0.25">
      <c r="A869" s="48">
        <f t="shared" si="93"/>
        <v>161</v>
      </c>
      <c r="B869" s="46" t="s">
        <v>2384</v>
      </c>
      <c r="C869" s="70">
        <v>3983.22</v>
      </c>
      <c r="D869" s="120"/>
      <c r="E869" s="71"/>
      <c r="F869" s="81">
        <f t="shared" si="95"/>
        <v>3983.22</v>
      </c>
      <c r="G869" s="45">
        <f t="shared" ref="G869:G881" si="97">3/$F$882*F869</f>
        <v>5.6545934113358197E-2</v>
      </c>
      <c r="H869" s="43">
        <f t="shared" si="94"/>
        <v>242.09858960963743</v>
      </c>
      <c r="I869" s="43">
        <f t="shared" si="96"/>
        <v>53.261689714120237</v>
      </c>
      <c r="J869" s="43">
        <v>93.634526140885129</v>
      </c>
      <c r="K869" s="43">
        <v>7.6714839268809021</v>
      </c>
      <c r="L869" s="45">
        <f t="shared" si="92"/>
        <v>9.958432860638472E-2</v>
      </c>
    </row>
    <row r="870" spans="1:12" x14ac:dyDescent="0.25">
      <c r="A870" s="48">
        <f t="shared" si="93"/>
        <v>162</v>
      </c>
      <c r="B870" s="46" t="s">
        <v>2385</v>
      </c>
      <c r="C870" s="70">
        <v>2372.4</v>
      </c>
      <c r="D870" s="120"/>
      <c r="E870" s="71">
        <v>236.9</v>
      </c>
      <c r="F870" s="81">
        <f t="shared" si="95"/>
        <v>2609.3000000000002</v>
      </c>
      <c r="G870" s="45">
        <f t="shared" si="97"/>
        <v>3.7041716471092619E-2</v>
      </c>
      <c r="H870" s="43">
        <f t="shared" si="94"/>
        <v>158.59225698515948</v>
      </c>
      <c r="I870" s="43">
        <f t="shared" si="96"/>
        <v>34.890296536735086</v>
      </c>
      <c r="J870" s="43">
        <v>61.33745287968317</v>
      </c>
      <c r="K870" s="43">
        <v>4.5691245947078638</v>
      </c>
      <c r="L870" s="45">
        <f t="shared" si="92"/>
        <v>9.9409470354610674E-2</v>
      </c>
    </row>
    <row r="871" spans="1:12" x14ac:dyDescent="0.25">
      <c r="A871" s="48">
        <f t="shared" si="93"/>
        <v>163</v>
      </c>
      <c r="B871" s="46" t="s">
        <v>2386</v>
      </c>
      <c r="C871" s="70">
        <v>3517.7</v>
      </c>
      <c r="D871" s="120"/>
      <c r="E871" s="71">
        <v>76.7</v>
      </c>
      <c r="F871" s="81">
        <f t="shared" si="95"/>
        <v>3594.3999999999996</v>
      </c>
      <c r="G871" s="45">
        <f t="shared" si="97"/>
        <v>5.1026231435134059E-2</v>
      </c>
      <c r="H871" s="43">
        <f t="shared" si="94"/>
        <v>218.4662585779547</v>
      </c>
      <c r="I871" s="43">
        <f t="shared" si="96"/>
        <v>48.062576887150037</v>
      </c>
      <c r="J871" s="43">
        <v>84.494439363328524</v>
      </c>
      <c r="K871" s="43">
        <v>6.7749155230162899</v>
      </c>
      <c r="L871" s="45">
        <f t="shared" si="92"/>
        <v>9.9543231235101712E-2</v>
      </c>
    </row>
    <row r="872" spans="1:12" x14ac:dyDescent="0.25">
      <c r="A872" s="48">
        <f t="shared" si="93"/>
        <v>164</v>
      </c>
      <c r="B872" s="46" t="s">
        <v>2387</v>
      </c>
      <c r="C872" s="70">
        <v>3630.4</v>
      </c>
      <c r="D872" s="120">
        <v>226.3</v>
      </c>
      <c r="E872" s="71">
        <v>73.8</v>
      </c>
      <c r="F872" s="81">
        <f t="shared" si="95"/>
        <v>3930.5000000000005</v>
      </c>
      <c r="G872" s="45">
        <f t="shared" si="97"/>
        <v>5.5797519100766323E-2</v>
      </c>
      <c r="H872" s="43">
        <f t="shared" si="94"/>
        <v>238.89428815397596</v>
      </c>
      <c r="I872" s="43">
        <f t="shared" si="96"/>
        <v>52.556743393874712</v>
      </c>
      <c r="J872" s="43">
        <v>92.395224214768206</v>
      </c>
      <c r="K872" s="43">
        <v>6.9919701267186909</v>
      </c>
      <c r="L872" s="45">
        <f t="shared" si="92"/>
        <v>9.9437279198406683E-2</v>
      </c>
    </row>
    <row r="873" spans="1:12" x14ac:dyDescent="0.25">
      <c r="A873" s="48">
        <f t="shared" si="93"/>
        <v>165</v>
      </c>
      <c r="B873" s="46" t="s">
        <v>2388</v>
      </c>
      <c r="C873" s="70">
        <v>3842</v>
      </c>
      <c r="D873" s="120">
        <v>43.9</v>
      </c>
      <c r="E873" s="71">
        <v>131.80000000000001</v>
      </c>
      <c r="F873" s="81">
        <f t="shared" si="95"/>
        <v>4017.7000000000003</v>
      </c>
      <c r="G873" s="45">
        <f t="shared" si="97"/>
        <v>5.7035413431153502E-2</v>
      </c>
      <c r="H873" s="43">
        <f t="shared" si="94"/>
        <v>244.19427083481216</v>
      </c>
      <c r="I873" s="43">
        <f t="shared" si="96"/>
        <v>53.722739583658672</v>
      </c>
      <c r="J873" s="43">
        <v>94.445055928679366</v>
      </c>
      <c r="K873" s="43">
        <v>7.3995012193844243</v>
      </c>
      <c r="L873" s="45">
        <f t="shared" si="92"/>
        <v>9.9500103931735723E-2</v>
      </c>
    </row>
    <row r="874" spans="1:12" x14ac:dyDescent="0.25">
      <c r="A874" s="48">
        <f t="shared" si="93"/>
        <v>166</v>
      </c>
      <c r="B874" s="46" t="s">
        <v>2389</v>
      </c>
      <c r="C874" s="70">
        <v>4482.6099999999997</v>
      </c>
      <c r="D874" s="120">
        <v>302.60000000000002</v>
      </c>
      <c r="E874" s="71"/>
      <c r="F874" s="81">
        <f t="shared" si="95"/>
        <v>4785.21</v>
      </c>
      <c r="G874" s="45">
        <f t="shared" si="97"/>
        <v>6.7931012943945546E-2</v>
      </c>
      <c r="H874" s="43">
        <f t="shared" si="94"/>
        <v>290.84323536885563</v>
      </c>
      <c r="I874" s="43">
        <f t="shared" si="96"/>
        <v>63.98551178114824</v>
      </c>
      <c r="J874" s="43">
        <v>112.48710109776134</v>
      </c>
      <c r="K874" s="43">
        <v>8.6332842688768388</v>
      </c>
      <c r="L874" s="45">
        <f t="shared" si="92"/>
        <v>9.9462538220191396E-2</v>
      </c>
    </row>
    <row r="875" spans="1:12" x14ac:dyDescent="0.25">
      <c r="A875" s="48">
        <f t="shared" si="93"/>
        <v>167</v>
      </c>
      <c r="B875" s="46" t="s">
        <v>2390</v>
      </c>
      <c r="C875" s="70">
        <v>3046.4</v>
      </c>
      <c r="D875" s="120"/>
      <c r="E875" s="71"/>
      <c r="F875" s="81">
        <f t="shared" si="95"/>
        <v>3046.4</v>
      </c>
      <c r="G875" s="45">
        <f t="shared" si="97"/>
        <v>4.3246803762517362E-2</v>
      </c>
      <c r="H875" s="43">
        <f t="shared" si="94"/>
        <v>185.15902796902995</v>
      </c>
      <c r="I875" s="43">
        <f t="shared" si="96"/>
        <v>40.73498615318659</v>
      </c>
      <c r="J875" s="43">
        <v>71.612469418107068</v>
      </c>
      <c r="K875" s="43">
        <v>5.8672151261667649</v>
      </c>
      <c r="L875" s="45">
        <f t="shared" si="92"/>
        <v>9.9584328606384692E-2</v>
      </c>
    </row>
    <row r="876" spans="1:12" x14ac:dyDescent="0.25">
      <c r="A876" s="48">
        <f t="shared" si="93"/>
        <v>168</v>
      </c>
      <c r="B876" s="46" t="s">
        <v>2391</v>
      </c>
      <c r="C876" s="70">
        <v>2915.8</v>
      </c>
      <c r="D876" s="120"/>
      <c r="E876" s="71"/>
      <c r="F876" s="81">
        <f t="shared" si="95"/>
        <v>2915.8</v>
      </c>
      <c r="G876" s="45">
        <f t="shared" si="97"/>
        <v>4.1392801474116378E-2</v>
      </c>
      <c r="H876" s="43">
        <f t="shared" si="94"/>
        <v>177.22120987135557</v>
      </c>
      <c r="I876" s="43">
        <f t="shared" si="96"/>
        <v>38.988666171698227</v>
      </c>
      <c r="J876" s="43">
        <v>68.542423296125463</v>
      </c>
      <c r="K876" s="43">
        <v>5.6156860113173108</v>
      </c>
      <c r="L876" s="45">
        <f t="shared" si="92"/>
        <v>9.9584328606384706E-2</v>
      </c>
    </row>
    <row r="877" spans="1:12" x14ac:dyDescent="0.25">
      <c r="A877" s="48">
        <f t="shared" si="93"/>
        <v>169</v>
      </c>
      <c r="B877" s="46" t="s">
        <v>2392</v>
      </c>
      <c r="C877" s="70">
        <v>4782.58</v>
      </c>
      <c r="D877" s="120"/>
      <c r="E877" s="71"/>
      <c r="F877" s="81">
        <f t="shared" si="95"/>
        <v>4782.58</v>
      </c>
      <c r="G877" s="45">
        <f t="shared" si="97"/>
        <v>6.7893677369531349E-2</v>
      </c>
      <c r="H877" s="43">
        <f t="shared" si="94"/>
        <v>290.68338497377999</v>
      </c>
      <c r="I877" s="43">
        <f t="shared" si="96"/>
        <v>63.950344694231596</v>
      </c>
      <c r="J877" s="43">
        <v>112.42527704492204</v>
      </c>
      <c r="K877" s="43">
        <v>9.2110115933897863</v>
      </c>
      <c r="L877" s="45">
        <f t="shared" si="92"/>
        <v>9.958432860638472E-2</v>
      </c>
    </row>
    <row r="878" spans="1:12" x14ac:dyDescent="0.25">
      <c r="A878" s="48">
        <f t="shared" si="93"/>
        <v>170</v>
      </c>
      <c r="B878" s="46" t="s">
        <v>2393</v>
      </c>
      <c r="C878" s="70">
        <v>3712.8</v>
      </c>
      <c r="D878" s="120">
        <v>400.8</v>
      </c>
      <c r="E878" s="71"/>
      <c r="F878" s="81">
        <f>C878+D878+E878</f>
        <v>4113.6000000000004</v>
      </c>
      <c r="G878" s="45">
        <f t="shared" si="97"/>
        <v>5.8396813273861425E-2</v>
      </c>
      <c r="H878" s="43">
        <f t="shared" si="94"/>
        <v>250.02303619137399</v>
      </c>
      <c r="I878" s="43">
        <f t="shared" si="96"/>
        <v>55.005067962102281</v>
      </c>
      <c r="J878" s="43">
        <v>96.699400669093123</v>
      </c>
      <c r="K878" s="43">
        <v>7.1506684350157448</v>
      </c>
      <c r="L878" s="45">
        <f t="shared" si="92"/>
        <v>9.9396677668607811E-2</v>
      </c>
    </row>
    <row r="879" spans="1:12" x14ac:dyDescent="0.25">
      <c r="A879" s="48">
        <f t="shared" si="93"/>
        <v>171</v>
      </c>
      <c r="B879" s="46" t="s">
        <v>2394</v>
      </c>
      <c r="C879" s="46">
        <v>4320.1000000000004</v>
      </c>
      <c r="D879" s="120"/>
      <c r="E879" s="71"/>
      <c r="F879" s="81">
        <f>C879+D879+E879</f>
        <v>4320.1000000000004</v>
      </c>
      <c r="G879" s="45">
        <f t="shared" si="97"/>
        <v>6.1328294686991622E-2</v>
      </c>
      <c r="H879" s="43">
        <f t="shared" si="94"/>
        <v>262.57402728762025</v>
      </c>
      <c r="I879" s="43">
        <f t="shared" si="96"/>
        <v>57.766286003276456</v>
      </c>
      <c r="J879" s="43">
        <v>101.55364664297674</v>
      </c>
      <c r="K879" s="43">
        <v>8.3202980785691452</v>
      </c>
      <c r="L879" s="45">
        <f t="shared" si="92"/>
        <v>9.9584328606384692E-2</v>
      </c>
    </row>
    <row r="880" spans="1:12" x14ac:dyDescent="0.25">
      <c r="A880" s="48">
        <f t="shared" si="93"/>
        <v>172</v>
      </c>
      <c r="B880" s="46" t="s">
        <v>2395</v>
      </c>
      <c r="C880" s="70">
        <v>1849.5</v>
      </c>
      <c r="D880" s="120"/>
      <c r="E880" s="71">
        <v>465.7</v>
      </c>
      <c r="F880" s="81">
        <f>C880+D880+E880</f>
        <v>2315.1999999999998</v>
      </c>
      <c r="G880" s="45">
        <f t="shared" si="97"/>
        <v>3.286666231321566E-2</v>
      </c>
      <c r="H880" s="43">
        <f t="shared" si="94"/>
        <v>140.71697136091717</v>
      </c>
      <c r="I880" s="43">
        <f t="shared" si="96"/>
        <v>30.957733699401778</v>
      </c>
      <c r="J880" s="43">
        <v>54.42397229411813</v>
      </c>
      <c r="K880" s="43">
        <v>3.5620451601383376</v>
      </c>
      <c r="L880" s="45">
        <f t="shared" si="92"/>
        <v>9.9196925757850482E-2</v>
      </c>
    </row>
    <row r="881" spans="1:12" x14ac:dyDescent="0.25">
      <c r="A881" s="48">
        <f t="shared" si="93"/>
        <v>173</v>
      </c>
      <c r="B881" s="46" t="s">
        <v>2396</v>
      </c>
      <c r="C881" s="70">
        <v>3875.6</v>
      </c>
      <c r="D881" s="120"/>
      <c r="E881" s="71">
        <v>176.2</v>
      </c>
      <c r="F881" s="81">
        <f>C881+D881+E881</f>
        <v>4051.7999999999997</v>
      </c>
      <c r="G881" s="45">
        <f t="shared" si="97"/>
        <v>5.7519498255307194E-2</v>
      </c>
      <c r="H881" s="43">
        <f t="shared" si="94"/>
        <v>246.26685580518497</v>
      </c>
      <c r="I881" s="43">
        <f t="shared" si="96"/>
        <v>54.178708277140693</v>
      </c>
      <c r="J881" s="43">
        <v>95.246652963591842</v>
      </c>
      <c r="K881" s="43">
        <v>7.4642131509230278</v>
      </c>
      <c r="L881" s="45">
        <f t="shared" si="92"/>
        <v>9.9500575101643854E-2</v>
      </c>
    </row>
    <row r="882" spans="1:12" ht="13" x14ac:dyDescent="0.3">
      <c r="A882" s="48"/>
      <c r="B882" s="46" t="s">
        <v>2074</v>
      </c>
      <c r="C882" s="205">
        <f t="shared" ref="C882:K882" si="98">SUM(C709:C881)</f>
        <v>202799.09999999998</v>
      </c>
      <c r="D882" s="205">
        <f t="shared" si="98"/>
        <v>2641.6000000000004</v>
      </c>
      <c r="E882" s="205">
        <f t="shared" si="98"/>
        <v>5885.8999999999987</v>
      </c>
      <c r="F882" s="205">
        <f t="shared" si="98"/>
        <v>211326.59999999995</v>
      </c>
      <c r="G882" s="205">
        <f t="shared" si="98"/>
        <v>3.0000000000000013</v>
      </c>
      <c r="H882" s="205">
        <f t="shared" si="98"/>
        <v>12844.349999999997</v>
      </c>
      <c r="I882" s="205">
        <f t="shared" si="98"/>
        <v>2825.757000000001</v>
      </c>
      <c r="J882" s="205">
        <f t="shared" si="98"/>
        <v>4967.7060398281737</v>
      </c>
      <c r="K882" s="205">
        <f t="shared" si="98"/>
        <v>390.58099628840802</v>
      </c>
      <c r="L882" s="45">
        <f t="shared" si="92"/>
        <v>9.9506612211224643E-2</v>
      </c>
    </row>
    <row r="883" spans="1:12" x14ac:dyDescent="0.25">
      <c r="A883" s="528" t="s">
        <v>1874</v>
      </c>
      <c r="B883" s="528"/>
      <c r="C883" s="528"/>
      <c r="D883" s="528"/>
      <c r="E883" s="528"/>
      <c r="F883" s="528"/>
      <c r="G883" s="528"/>
      <c r="H883" s="528"/>
      <c r="I883" s="528"/>
      <c r="J883" s="528"/>
      <c r="K883" s="528"/>
      <c r="L883" s="528"/>
    </row>
    <row r="884" spans="1:12" x14ac:dyDescent="0.25">
      <c r="A884" s="92">
        <v>1</v>
      </c>
      <c r="B884" s="46" t="s">
        <v>1021</v>
      </c>
      <c r="C884" s="30">
        <v>645.70000000000005</v>
      </c>
      <c r="D884" s="30"/>
      <c r="E884" s="30"/>
      <c r="F884" s="46">
        <f>C884+D884+E884</f>
        <v>645.70000000000005</v>
      </c>
      <c r="G884" s="45">
        <f>3/$F$949*F884</f>
        <v>1.0499816980888773E-2</v>
      </c>
      <c r="H884" s="43">
        <f>G884*4281.45</f>
        <v>44.954441412826235</v>
      </c>
      <c r="I884" s="118">
        <f t="shared" ref="I884:I943" si="99">H884*0.22</f>
        <v>9.8899771108217713</v>
      </c>
      <c r="J884" s="43">
        <v>12.879775496556897</v>
      </c>
      <c r="K884" s="118">
        <v>3.3883498306776048</v>
      </c>
      <c r="L884" s="181">
        <f>(H884+I884+J884+K884)/F884</f>
        <v>0.11013248234610887</v>
      </c>
    </row>
    <row r="885" spans="1:12" ht="13" x14ac:dyDescent="0.3">
      <c r="A885" s="92">
        <v>2</v>
      </c>
      <c r="B885" s="28" t="s">
        <v>1022</v>
      </c>
      <c r="C885" s="30">
        <v>4141.22</v>
      </c>
      <c r="D885" s="30">
        <v>409.9</v>
      </c>
      <c r="E885" s="30">
        <v>53.5</v>
      </c>
      <c r="F885" s="46">
        <f t="shared" ref="F885:F944" si="100">C885+D885+E885</f>
        <v>4604.62</v>
      </c>
      <c r="G885" s="45">
        <f t="shared" ref="G885:G948" si="101">3/$F$949*F885</f>
        <v>7.4876362500449226E-2</v>
      </c>
      <c r="H885" s="43">
        <f t="shared" ref="H885:H948" si="102">G885*4281.45</f>
        <v>320.57940222754831</v>
      </c>
      <c r="I885" s="118">
        <f t="shared" si="99"/>
        <v>70.527468490060627</v>
      </c>
      <c r="J885" s="43">
        <v>91.848338000551053</v>
      </c>
      <c r="K885" s="118">
        <v>21.731302595320912</v>
      </c>
      <c r="L885" s="181">
        <f t="shared" ref="L885:L948" si="103">(H885+I885+J885+K885)/F885</f>
        <v>0.10960437806235497</v>
      </c>
    </row>
    <row r="886" spans="1:12" x14ac:dyDescent="0.25">
      <c r="A886" s="92">
        <f t="shared" ref="A886:A948" si="104">A885+1</f>
        <v>3</v>
      </c>
      <c r="B886" s="46" t="s">
        <v>1023</v>
      </c>
      <c r="C886" s="30">
        <v>300.7</v>
      </c>
      <c r="D886" s="30"/>
      <c r="E886" s="30">
        <v>53.5</v>
      </c>
      <c r="F886" s="46">
        <f t="shared" si="100"/>
        <v>354.2</v>
      </c>
      <c r="G886" s="45">
        <f t="shared" si="101"/>
        <v>5.7596951752064479E-3</v>
      </c>
      <c r="H886" s="43">
        <f t="shared" si="102"/>
        <v>24.659846907887644</v>
      </c>
      <c r="I886" s="118">
        <f t="shared" si="99"/>
        <v>5.4251663197352817</v>
      </c>
      <c r="J886" s="43">
        <v>7.0652260815865757</v>
      </c>
      <c r="K886" s="118">
        <v>1.5779414497208544</v>
      </c>
      <c r="L886" s="181">
        <f t="shared" si="103"/>
        <v>0.10933986662600327</v>
      </c>
    </row>
    <row r="887" spans="1:12" ht="13" x14ac:dyDescent="0.3">
      <c r="A887" s="92">
        <f t="shared" si="104"/>
        <v>4</v>
      </c>
      <c r="B887" s="28" t="s">
        <v>1024</v>
      </c>
      <c r="C887" s="30">
        <v>4230.32</v>
      </c>
      <c r="D887" s="30"/>
      <c r="E887" s="30"/>
      <c r="F887" s="46">
        <f t="shared" si="100"/>
        <v>4230.32</v>
      </c>
      <c r="G887" s="45">
        <f t="shared" si="101"/>
        <v>6.8789818446017337E-2</v>
      </c>
      <c r="H887" s="43">
        <f t="shared" si="102"/>
        <v>294.52016818570092</v>
      </c>
      <c r="I887" s="118">
        <f t="shared" si="99"/>
        <v>64.794437000854202</v>
      </c>
      <c r="J887" s="43">
        <v>84.382177293781268</v>
      </c>
      <c r="K887" s="118">
        <v>22.198860238054955</v>
      </c>
      <c r="L887" s="181">
        <f t="shared" si="103"/>
        <v>0.11013248234610891</v>
      </c>
    </row>
    <row r="888" spans="1:12" x14ac:dyDescent="0.25">
      <c r="A888" s="92">
        <f t="shared" si="104"/>
        <v>5</v>
      </c>
      <c r="B888" s="46" t="s">
        <v>1025</v>
      </c>
      <c r="C888" s="30">
        <v>7824.4</v>
      </c>
      <c r="D888" s="30"/>
      <c r="E888" s="30"/>
      <c r="F888" s="46">
        <f t="shared" si="100"/>
        <v>7824.4</v>
      </c>
      <c r="G888" s="45">
        <f t="shared" si="101"/>
        <v>0.12723365027917935</v>
      </c>
      <c r="H888" s="43">
        <f t="shared" si="102"/>
        <v>544.74451198779241</v>
      </c>
      <c r="I888" s="118">
        <f t="shared" si="99"/>
        <v>119.84379263731434</v>
      </c>
      <c r="J888" s="43">
        <v>156.07327767579335</v>
      </c>
      <c r="K888" s="118">
        <v>41.059012567994195</v>
      </c>
      <c r="L888" s="181">
        <f t="shared" si="103"/>
        <v>0.11013248234610888</v>
      </c>
    </row>
    <row r="889" spans="1:12" x14ac:dyDescent="0.25">
      <c r="A889" s="92">
        <f t="shared" si="104"/>
        <v>6</v>
      </c>
      <c r="B889" s="46" t="s">
        <v>1026</v>
      </c>
      <c r="C889" s="30">
        <v>4013.9</v>
      </c>
      <c r="D889" s="30"/>
      <c r="E889" s="30"/>
      <c r="F889" s="46">
        <f t="shared" si="100"/>
        <v>4013.9</v>
      </c>
      <c r="G889" s="45">
        <f t="shared" si="101"/>
        <v>6.527058290164077E-2</v>
      </c>
      <c r="H889" s="43">
        <f t="shared" si="102"/>
        <v>279.45273716422986</v>
      </c>
      <c r="I889" s="118">
        <f t="shared" si="99"/>
        <v>61.47960217613057</v>
      </c>
      <c r="J889" s="43">
        <v>80.065248359346029</v>
      </c>
      <c r="K889" s="118">
        <v>21.063183189340002</v>
      </c>
      <c r="L889" s="181">
        <f t="shared" si="103"/>
        <v>0.11013248234610888</v>
      </c>
    </row>
    <row r="890" spans="1:12" x14ac:dyDescent="0.25">
      <c r="A890" s="92">
        <f t="shared" si="104"/>
        <v>7</v>
      </c>
      <c r="B890" s="46" t="s">
        <v>1027</v>
      </c>
      <c r="C890" s="30">
        <v>8035.65</v>
      </c>
      <c r="D890" s="30"/>
      <c r="E890" s="30"/>
      <c r="F890" s="46">
        <f t="shared" si="100"/>
        <v>8035.65</v>
      </c>
      <c r="G890" s="45">
        <f t="shared" si="101"/>
        <v>0.13066881573870043</v>
      </c>
      <c r="H890" s="43">
        <f t="shared" si="102"/>
        <v>559.4520011444589</v>
      </c>
      <c r="I890" s="118">
        <f t="shared" si="99"/>
        <v>123.07944025178097</v>
      </c>
      <c r="J890" s="43">
        <v>160.28708063947252</v>
      </c>
      <c r="K890" s="118">
        <v>42.167559728797421</v>
      </c>
      <c r="L890" s="181">
        <f t="shared" si="103"/>
        <v>0.11013248234610888</v>
      </c>
    </row>
    <row r="891" spans="1:12" ht="13" x14ac:dyDescent="0.3">
      <c r="A891" s="92">
        <f t="shared" si="104"/>
        <v>8</v>
      </c>
      <c r="B891" s="28" t="s">
        <v>1028</v>
      </c>
      <c r="C891" s="30">
        <v>4255.7299999999996</v>
      </c>
      <c r="D891" s="30"/>
      <c r="E891" s="30">
        <v>76.8</v>
      </c>
      <c r="F891" s="46">
        <f t="shared" si="100"/>
        <v>4332.53</v>
      </c>
      <c r="G891" s="45">
        <f t="shared" si="101"/>
        <v>7.045186938858608E-2</v>
      </c>
      <c r="H891" s="43">
        <f t="shared" si="102"/>
        <v>301.63615619376185</v>
      </c>
      <c r="I891" s="118">
        <f t="shared" si="99"/>
        <v>66.359954362627604</v>
      </c>
      <c r="J891" s="43">
        <v>86.420959783332265</v>
      </c>
      <c r="K891" s="118">
        <v>22.332200750982814</v>
      </c>
      <c r="L891" s="181">
        <f t="shared" si="103"/>
        <v>0.11003946218276724</v>
      </c>
    </row>
    <row r="892" spans="1:12" x14ac:dyDescent="0.25">
      <c r="A892" s="92">
        <f t="shared" si="104"/>
        <v>9</v>
      </c>
      <c r="B892" s="46" t="s">
        <v>1029</v>
      </c>
      <c r="C892" s="30">
        <v>3910.03</v>
      </c>
      <c r="D892" s="30"/>
      <c r="E892" s="30">
        <v>129.5</v>
      </c>
      <c r="F892" s="46">
        <f t="shared" si="100"/>
        <v>4039.53</v>
      </c>
      <c r="G892" s="45">
        <f t="shared" si="101"/>
        <v>6.5687355875498885E-2</v>
      </c>
      <c r="H892" s="43">
        <f t="shared" si="102"/>
        <v>281.2371298131547</v>
      </c>
      <c r="I892" s="118">
        <f t="shared" si="99"/>
        <v>61.872168558894032</v>
      </c>
      <c r="J892" s="43">
        <v>80.576489873945292</v>
      </c>
      <c r="K892" s="118">
        <v>20.518119077658906</v>
      </c>
      <c r="L892" s="181">
        <f t="shared" si="103"/>
        <v>0.10996425508008428</v>
      </c>
    </row>
    <row r="893" spans="1:12" x14ac:dyDescent="0.25">
      <c r="A893" s="92">
        <f t="shared" si="104"/>
        <v>10</v>
      </c>
      <c r="B893" s="46" t="s">
        <v>1030</v>
      </c>
      <c r="C893" s="30">
        <v>280.39999999999998</v>
      </c>
      <c r="D893" s="30"/>
      <c r="E893" s="30">
        <v>30.9</v>
      </c>
      <c r="F893" s="46">
        <f t="shared" si="100"/>
        <v>311.29999999999995</v>
      </c>
      <c r="G893" s="45">
        <f t="shared" si="101"/>
        <v>5.0620923434267842E-3</v>
      </c>
      <c r="H893" s="43">
        <f t="shared" si="102"/>
        <v>21.673095263764605</v>
      </c>
      <c r="I893" s="118">
        <f t="shared" si="99"/>
        <v>4.7680809580282135</v>
      </c>
      <c r="J893" s="43">
        <v>6.209499941270189</v>
      </c>
      <c r="K893" s="118">
        <v>1.4714159710732542</v>
      </c>
      <c r="L893" s="181">
        <f t="shared" si="103"/>
        <v>0.10961160338623922</v>
      </c>
    </row>
    <row r="894" spans="1:12" x14ac:dyDescent="0.25">
      <c r="A894" s="92">
        <f t="shared" si="104"/>
        <v>11</v>
      </c>
      <c r="B894" s="46" t="s">
        <v>1031</v>
      </c>
      <c r="C894" s="30">
        <v>309.10000000000002</v>
      </c>
      <c r="D894" s="30"/>
      <c r="E894" s="30"/>
      <c r="F894" s="46">
        <f t="shared" si="100"/>
        <v>309.10000000000002</v>
      </c>
      <c r="G894" s="45">
        <f t="shared" si="101"/>
        <v>5.0263178392329563E-3</v>
      </c>
      <c r="H894" s="43">
        <f t="shared" si="102"/>
        <v>21.519928512783942</v>
      </c>
      <c r="I894" s="118">
        <f t="shared" si="99"/>
        <v>4.7343842728124672</v>
      </c>
      <c r="J894" s="43">
        <v>6.1656165494590933</v>
      </c>
      <c r="K894" s="118">
        <v>1.6220209581267582</v>
      </c>
      <c r="L894" s="181">
        <f t="shared" si="103"/>
        <v>0.1101324823461089</v>
      </c>
    </row>
    <row r="895" spans="1:12" x14ac:dyDescent="0.25">
      <c r="A895" s="92">
        <f t="shared" si="104"/>
        <v>12</v>
      </c>
      <c r="B895" s="46" t="s">
        <v>1032</v>
      </c>
      <c r="C895" s="30">
        <v>529.20000000000005</v>
      </c>
      <c r="D895" s="30"/>
      <c r="E895" s="30"/>
      <c r="F895" s="46">
        <f t="shared" si="100"/>
        <v>529.20000000000005</v>
      </c>
      <c r="G895" s="45">
        <f t="shared" si="101"/>
        <v>8.6053943724428358E-3</v>
      </c>
      <c r="H895" s="43">
        <f t="shared" si="102"/>
        <v>36.843565735895375</v>
      </c>
      <c r="I895" s="118">
        <f t="shared" si="99"/>
        <v>8.1055844618969832</v>
      </c>
      <c r="J895" s="43">
        <v>10.555950430196546</v>
      </c>
      <c r="K895" s="118">
        <v>2.7770090295719196</v>
      </c>
      <c r="L895" s="181">
        <f t="shared" si="103"/>
        <v>0.11013248234610888</v>
      </c>
    </row>
    <row r="896" spans="1:12" x14ac:dyDescent="0.25">
      <c r="A896" s="92">
        <f t="shared" si="104"/>
        <v>13</v>
      </c>
      <c r="B896" s="46" t="s">
        <v>1033</v>
      </c>
      <c r="C896" s="30">
        <v>4612.71</v>
      </c>
      <c r="D896" s="30">
        <v>38.799999999999997</v>
      </c>
      <c r="E896" s="30">
        <v>58.7</v>
      </c>
      <c r="F896" s="46">
        <f t="shared" si="100"/>
        <v>4710.21</v>
      </c>
      <c r="G896" s="45">
        <f t="shared" si="101"/>
        <v>7.6593376090370313E-2</v>
      </c>
      <c r="H896" s="43">
        <f t="shared" si="102"/>
        <v>327.93071006211596</v>
      </c>
      <c r="I896" s="118">
        <f t="shared" si="99"/>
        <v>72.144756213665516</v>
      </c>
      <c r="J896" s="43">
        <v>93.954541337520908</v>
      </c>
      <c r="K896" s="118">
        <v>24.205474907023223</v>
      </c>
      <c r="L896" s="181">
        <f t="shared" si="103"/>
        <v>0.11002385934392003</v>
      </c>
    </row>
    <row r="897" spans="1:12" x14ac:dyDescent="0.25">
      <c r="A897" s="92">
        <f t="shared" si="104"/>
        <v>14</v>
      </c>
      <c r="B897" s="46" t="s">
        <v>1034</v>
      </c>
      <c r="C897" s="30">
        <v>337.4</v>
      </c>
      <c r="D897" s="30"/>
      <c r="E897" s="30"/>
      <c r="F897" s="46">
        <f t="shared" si="100"/>
        <v>337.4</v>
      </c>
      <c r="G897" s="45">
        <f t="shared" si="101"/>
        <v>5.4865080522717548E-3</v>
      </c>
      <c r="H897" s="43">
        <f t="shared" si="102"/>
        <v>23.490209900398902</v>
      </c>
      <c r="I897" s="118">
        <f t="shared" si="99"/>
        <v>5.1678461780877587</v>
      </c>
      <c r="J897" s="43">
        <v>6.730116544120019</v>
      </c>
      <c r="K897" s="118">
        <v>1.7705269209704566</v>
      </c>
      <c r="L897" s="181">
        <f t="shared" si="103"/>
        <v>0.11013248234610887</v>
      </c>
    </row>
    <row r="898" spans="1:12" x14ac:dyDescent="0.25">
      <c r="A898" s="92">
        <f t="shared" si="104"/>
        <v>15</v>
      </c>
      <c r="B898" s="46" t="s">
        <v>1035</v>
      </c>
      <c r="C898" s="30">
        <v>344.8</v>
      </c>
      <c r="D898" s="30"/>
      <c r="E898" s="30"/>
      <c r="F898" s="46">
        <f t="shared" si="100"/>
        <v>344.8</v>
      </c>
      <c r="G898" s="45">
        <f t="shared" si="101"/>
        <v>5.6068404754691797E-3</v>
      </c>
      <c r="H898" s="43">
        <f t="shared" si="102"/>
        <v>24.005407153697519</v>
      </c>
      <c r="I898" s="118">
        <f t="shared" si="99"/>
        <v>5.281189573813454</v>
      </c>
      <c r="J898" s="43">
        <v>6.8777243165755264</v>
      </c>
      <c r="K898" s="118">
        <v>1.809358868851848</v>
      </c>
      <c r="L898" s="181">
        <f t="shared" si="103"/>
        <v>0.11013248234610888</v>
      </c>
    </row>
    <row r="899" spans="1:12" x14ac:dyDescent="0.25">
      <c r="A899" s="92">
        <f t="shared" si="104"/>
        <v>16</v>
      </c>
      <c r="B899" s="46" t="s">
        <v>1036</v>
      </c>
      <c r="C899" s="30">
        <v>338.65</v>
      </c>
      <c r="D899" s="30"/>
      <c r="E899" s="30"/>
      <c r="F899" s="46">
        <f t="shared" si="100"/>
        <v>338.65</v>
      </c>
      <c r="G899" s="45">
        <f t="shared" si="101"/>
        <v>5.5068344751091573E-3</v>
      </c>
      <c r="H899" s="43">
        <f t="shared" si="102"/>
        <v>23.577236463456099</v>
      </c>
      <c r="I899" s="118">
        <f t="shared" si="99"/>
        <v>5.186992021960342</v>
      </c>
      <c r="J899" s="43">
        <v>6.7550502894672331</v>
      </c>
      <c r="K899" s="118">
        <v>1.777086371626097</v>
      </c>
      <c r="L899" s="181">
        <f t="shared" si="103"/>
        <v>0.11013248234610888</v>
      </c>
    </row>
    <row r="900" spans="1:12" x14ac:dyDescent="0.25">
      <c r="A900" s="92">
        <f t="shared" si="104"/>
        <v>17</v>
      </c>
      <c r="B900" s="46" t="s">
        <v>1037</v>
      </c>
      <c r="C900" s="30">
        <v>344.1</v>
      </c>
      <c r="D900" s="30"/>
      <c r="E900" s="30"/>
      <c r="F900" s="46">
        <f t="shared" si="100"/>
        <v>344.1</v>
      </c>
      <c r="G900" s="45">
        <f t="shared" si="101"/>
        <v>5.5954576786802343E-3</v>
      </c>
      <c r="H900" s="43">
        <f t="shared" si="102"/>
        <v>23.956672278385486</v>
      </c>
      <c r="I900" s="118">
        <f t="shared" si="99"/>
        <v>5.2704679012448068</v>
      </c>
      <c r="J900" s="43">
        <v>6.8637614191810874</v>
      </c>
      <c r="K900" s="118">
        <v>1.8056855764846891</v>
      </c>
      <c r="L900" s="181">
        <f t="shared" si="103"/>
        <v>0.11013248234610888</v>
      </c>
    </row>
    <row r="901" spans="1:12" x14ac:dyDescent="0.25">
      <c r="A901" s="92">
        <f t="shared" si="104"/>
        <v>18</v>
      </c>
      <c r="B901" s="46" t="s">
        <v>1038</v>
      </c>
      <c r="C901" s="30">
        <v>340.9</v>
      </c>
      <c r="D901" s="30"/>
      <c r="E901" s="30"/>
      <c r="F901" s="46">
        <f t="shared" si="100"/>
        <v>340.9</v>
      </c>
      <c r="G901" s="45">
        <f t="shared" si="101"/>
        <v>5.5434220362164822E-3</v>
      </c>
      <c r="H901" s="43">
        <f t="shared" si="102"/>
        <v>23.733884276959056</v>
      </c>
      <c r="I901" s="118">
        <f t="shared" si="99"/>
        <v>5.221454540930992</v>
      </c>
      <c r="J901" s="43">
        <v>6.7999310310922185</v>
      </c>
      <c r="K901" s="118">
        <v>1.7888933828062497</v>
      </c>
      <c r="L901" s="181">
        <f t="shared" si="103"/>
        <v>0.11013248234610888</v>
      </c>
    </row>
    <row r="902" spans="1:12" x14ac:dyDescent="0.25">
      <c r="A902" s="92">
        <f t="shared" si="104"/>
        <v>19</v>
      </c>
      <c r="B902" s="46" t="s">
        <v>1039</v>
      </c>
      <c r="C902" s="30">
        <v>346</v>
      </c>
      <c r="D902" s="30"/>
      <c r="E902" s="30"/>
      <c r="F902" s="46">
        <f t="shared" si="100"/>
        <v>346</v>
      </c>
      <c r="G902" s="45">
        <f t="shared" si="101"/>
        <v>5.626353841393086E-3</v>
      </c>
      <c r="H902" s="43">
        <f t="shared" si="102"/>
        <v>24.088952654232425</v>
      </c>
      <c r="I902" s="118">
        <f t="shared" si="99"/>
        <v>5.2995695839311336</v>
      </c>
      <c r="J902" s="43">
        <v>6.9016607121088525</v>
      </c>
      <c r="K902" s="118">
        <v>1.8156559414812623</v>
      </c>
      <c r="L902" s="181">
        <f t="shared" si="103"/>
        <v>0.11013248234610887</v>
      </c>
    </row>
    <row r="903" spans="1:12" x14ac:dyDescent="0.25">
      <c r="A903" s="92">
        <f t="shared" si="104"/>
        <v>20</v>
      </c>
      <c r="B903" s="46" t="s">
        <v>1040</v>
      </c>
      <c r="C903" s="30">
        <v>343.4</v>
      </c>
      <c r="D903" s="30"/>
      <c r="E903" s="30"/>
      <c r="F903" s="46">
        <f t="shared" si="100"/>
        <v>343.4</v>
      </c>
      <c r="G903" s="45">
        <f t="shared" si="101"/>
        <v>5.5840748818912879E-3</v>
      </c>
      <c r="H903" s="43">
        <f t="shared" si="102"/>
        <v>23.907937403073454</v>
      </c>
      <c r="I903" s="118">
        <f t="shared" si="99"/>
        <v>5.2597462286761596</v>
      </c>
      <c r="J903" s="43">
        <v>6.8497985217866466</v>
      </c>
      <c r="K903" s="118">
        <v>1.8020122841175306</v>
      </c>
      <c r="L903" s="181">
        <f t="shared" si="103"/>
        <v>0.11013248234610891</v>
      </c>
    </row>
    <row r="904" spans="1:12" x14ac:dyDescent="0.25">
      <c r="A904" s="92">
        <f t="shared" si="104"/>
        <v>21</v>
      </c>
      <c r="B904" s="46" t="s">
        <v>2426</v>
      </c>
      <c r="C904" s="30">
        <v>345.5</v>
      </c>
      <c r="D904" s="30"/>
      <c r="E904" s="30"/>
      <c r="F904" s="46">
        <f t="shared" si="100"/>
        <v>345.5</v>
      </c>
      <c r="G904" s="45">
        <f t="shared" si="101"/>
        <v>5.6182232722581252E-3</v>
      </c>
      <c r="H904" s="43">
        <f t="shared" si="102"/>
        <v>24.054142029009551</v>
      </c>
      <c r="I904" s="118">
        <f t="shared" si="99"/>
        <v>5.2919112463821012</v>
      </c>
      <c r="J904" s="43">
        <v>6.8916872139699663</v>
      </c>
      <c r="K904" s="118">
        <v>1.8130321612190063</v>
      </c>
      <c r="L904" s="181">
        <f t="shared" si="103"/>
        <v>0.11013248234610891</v>
      </c>
    </row>
    <row r="905" spans="1:12" x14ac:dyDescent="0.25">
      <c r="A905" s="92">
        <f t="shared" si="104"/>
        <v>22</v>
      </c>
      <c r="B905" s="46" t="s">
        <v>2427</v>
      </c>
      <c r="C905" s="30">
        <v>341.7</v>
      </c>
      <c r="D905" s="30"/>
      <c r="E905" s="30"/>
      <c r="F905" s="46">
        <f t="shared" si="100"/>
        <v>341.7</v>
      </c>
      <c r="G905" s="45">
        <f t="shared" si="101"/>
        <v>5.55643094683242E-3</v>
      </c>
      <c r="H905" s="43">
        <f t="shared" si="102"/>
        <v>23.789581277315662</v>
      </c>
      <c r="I905" s="118">
        <f t="shared" si="99"/>
        <v>5.2337078810094457</v>
      </c>
      <c r="J905" s="43">
        <v>6.8158886281144353</v>
      </c>
      <c r="K905" s="118">
        <v>1.7930914312258595</v>
      </c>
      <c r="L905" s="181">
        <f t="shared" si="103"/>
        <v>0.11013248234610888</v>
      </c>
    </row>
    <row r="906" spans="1:12" x14ac:dyDescent="0.25">
      <c r="A906" s="92">
        <f t="shared" si="104"/>
        <v>23</v>
      </c>
      <c r="B906" s="46" t="s">
        <v>2428</v>
      </c>
      <c r="C906" s="30">
        <v>346.5</v>
      </c>
      <c r="D906" s="30"/>
      <c r="E906" s="30"/>
      <c r="F906" s="46">
        <f t="shared" si="100"/>
        <v>346.5</v>
      </c>
      <c r="G906" s="45">
        <f t="shared" si="101"/>
        <v>5.6344844105280468E-3</v>
      </c>
      <c r="H906" s="43">
        <v>0</v>
      </c>
      <c r="I906" s="118">
        <f t="shared" si="99"/>
        <v>0</v>
      </c>
      <c r="J906" s="43">
        <v>0</v>
      </c>
      <c r="K906" s="118">
        <v>0</v>
      </c>
      <c r="L906" s="181">
        <f t="shared" si="103"/>
        <v>0</v>
      </c>
    </row>
    <row r="907" spans="1:12" x14ac:dyDescent="0.25">
      <c r="A907" s="92">
        <f t="shared" si="104"/>
        <v>24</v>
      </c>
      <c r="B907" s="46" t="s">
        <v>2429</v>
      </c>
      <c r="C907" s="30">
        <v>77.5</v>
      </c>
      <c r="D907" s="30"/>
      <c r="E907" s="30"/>
      <c r="F907" s="46">
        <f t="shared" si="100"/>
        <v>77.5</v>
      </c>
      <c r="G907" s="45">
        <f t="shared" si="101"/>
        <v>1.2602382159189716E-3</v>
      </c>
      <c r="H907" s="43">
        <f t="shared" si="102"/>
        <v>5.3956469095462811</v>
      </c>
      <c r="I907" s="118">
        <f t="shared" si="99"/>
        <v>1.1870423201001818</v>
      </c>
      <c r="J907" s="43">
        <v>1.5458922115272717</v>
      </c>
      <c r="K907" s="118">
        <v>0.40668594064970476</v>
      </c>
      <c r="L907" s="181">
        <f t="shared" si="103"/>
        <v>0.1101324823461089</v>
      </c>
    </row>
    <row r="908" spans="1:12" x14ac:dyDescent="0.25">
      <c r="A908" s="92">
        <f t="shared" si="104"/>
        <v>25</v>
      </c>
      <c r="B908" s="46" t="s">
        <v>2430</v>
      </c>
      <c r="C908" s="30">
        <v>176.7</v>
      </c>
      <c r="D908" s="30"/>
      <c r="E908" s="30"/>
      <c r="F908" s="46">
        <f t="shared" si="100"/>
        <v>176.7</v>
      </c>
      <c r="G908" s="45">
        <f t="shared" si="101"/>
        <v>2.873343132295255E-3</v>
      </c>
      <c r="H908" s="43">
        <f t="shared" si="102"/>
        <v>12.302074953765519</v>
      </c>
      <c r="I908" s="118">
        <f t="shared" si="99"/>
        <v>2.706456489828414</v>
      </c>
      <c r="J908" s="43">
        <v>3.5246342422821795</v>
      </c>
      <c r="K908" s="118">
        <v>0.92724394468132676</v>
      </c>
      <c r="L908" s="181">
        <f t="shared" si="103"/>
        <v>0.1101324823461089</v>
      </c>
    </row>
    <row r="909" spans="1:12" x14ac:dyDescent="0.25">
      <c r="A909" s="92">
        <f t="shared" si="104"/>
        <v>26</v>
      </c>
      <c r="B909" s="46" t="s">
        <v>1158</v>
      </c>
      <c r="C909" s="30">
        <v>3973.8</v>
      </c>
      <c r="D909" s="30"/>
      <c r="E909" s="30">
        <v>282.60000000000002</v>
      </c>
      <c r="F909" s="46">
        <f t="shared" si="100"/>
        <v>4256.4000000000005</v>
      </c>
      <c r="G909" s="45">
        <f t="shared" si="101"/>
        <v>6.9213908932096918E-2</v>
      </c>
      <c r="H909" s="43">
        <f t="shared" si="102"/>
        <v>296.33589039732635</v>
      </c>
      <c r="I909" s="118">
        <f t="shared" si="99"/>
        <v>65.193895887411799</v>
      </c>
      <c r="J909" s="43">
        <v>84.90239495670555</v>
      </c>
      <c r="K909" s="118">
        <v>20.852756012307054</v>
      </c>
      <c r="L909" s="181">
        <f t="shared" si="103"/>
        <v>0.10978407509955614</v>
      </c>
    </row>
    <row r="910" spans="1:12" x14ac:dyDescent="0.25">
      <c r="A910" s="92">
        <f t="shared" si="104"/>
        <v>27</v>
      </c>
      <c r="B910" s="46" t="s">
        <v>1159</v>
      </c>
      <c r="C910" s="30">
        <v>2318.1999999999998</v>
      </c>
      <c r="D910" s="30"/>
      <c r="E910" s="30"/>
      <c r="F910" s="46">
        <f t="shared" si="100"/>
        <v>2318.1999999999998</v>
      </c>
      <c r="G910" s="45">
        <f t="shared" si="101"/>
        <v>3.7696570737333672E-2</v>
      </c>
      <c r="H910" s="43">
        <f t="shared" si="102"/>
        <v>161.39598278335725</v>
      </c>
      <c r="I910" s="118">
        <f t="shared" si="99"/>
        <v>35.507116212338595</v>
      </c>
      <c r="J910" s="43">
        <v>46.241126771129309</v>
      </c>
      <c r="K910" s="118">
        <v>12.16489480792446</v>
      </c>
      <c r="L910" s="181">
        <f t="shared" si="103"/>
        <v>0.1101324823461089</v>
      </c>
    </row>
    <row r="911" spans="1:12" x14ac:dyDescent="0.25">
      <c r="A911" s="92">
        <f t="shared" si="104"/>
        <v>28</v>
      </c>
      <c r="B911" s="46" t="s">
        <v>1160</v>
      </c>
      <c r="C911" s="30">
        <v>19972.8</v>
      </c>
      <c r="D911" s="30">
        <v>200.6</v>
      </c>
      <c r="E911" s="30">
        <v>2292.4</v>
      </c>
      <c r="F911" s="46">
        <f t="shared" si="100"/>
        <v>22465.8</v>
      </c>
      <c r="G911" s="45">
        <f t="shared" si="101"/>
        <v>0.36531948014441845</v>
      </c>
      <c r="H911" s="43">
        <f t="shared" si="102"/>
        <v>1564.0970882643203</v>
      </c>
      <c r="I911" s="118">
        <f t="shared" si="99"/>
        <v>344.10135941815048</v>
      </c>
      <c r="J911" s="43">
        <v>448.12522897715331</v>
      </c>
      <c r="K911" s="118">
        <v>104.80847684397965</v>
      </c>
      <c r="L911" s="181">
        <f t="shared" si="103"/>
        <v>0.10955016752145946</v>
      </c>
    </row>
    <row r="912" spans="1:12" ht="13" x14ac:dyDescent="0.3">
      <c r="A912" s="92">
        <f t="shared" si="104"/>
        <v>29</v>
      </c>
      <c r="B912" s="28" t="s">
        <v>1161</v>
      </c>
      <c r="C912" s="32">
        <v>4510.8999999999996</v>
      </c>
      <c r="D912" s="30"/>
      <c r="E912" s="30"/>
      <c r="F912" s="46">
        <f t="shared" si="100"/>
        <v>4510.8999999999996</v>
      </c>
      <c r="G912" s="45">
        <f t="shared" si="101"/>
        <v>7.3352368621792105E-2</v>
      </c>
      <c r="H912" s="43">
        <f t="shared" si="102"/>
        <v>314.05449863577178</v>
      </c>
      <c r="I912" s="118">
        <f t="shared" si="99"/>
        <v>69.091989699869785</v>
      </c>
      <c r="J912" s="43">
        <v>89.978905509398317</v>
      </c>
      <c r="K912" s="118">
        <v>23.671220770022622</v>
      </c>
      <c r="L912" s="181">
        <f t="shared" si="103"/>
        <v>0.11013248234610887</v>
      </c>
    </row>
    <row r="913" spans="1:12" x14ac:dyDescent="0.25">
      <c r="A913" s="92">
        <f t="shared" si="104"/>
        <v>30</v>
      </c>
      <c r="B913" s="46" t="s">
        <v>1162</v>
      </c>
      <c r="C913" s="30">
        <v>3364.6</v>
      </c>
      <c r="D913" s="30">
        <v>242</v>
      </c>
      <c r="E913" s="30">
        <v>228.7</v>
      </c>
      <c r="F913" s="46">
        <f t="shared" si="100"/>
        <v>3835.2999999999997</v>
      </c>
      <c r="G913" s="45">
        <f t="shared" si="101"/>
        <v>6.2366343606632665E-2</v>
      </c>
      <c r="H913" s="43">
        <f t="shared" si="102"/>
        <v>267.0183818346174</v>
      </c>
      <c r="I913" s="118">
        <f t="shared" si="99"/>
        <v>58.744044003615826</v>
      </c>
      <c r="J913" s="43">
        <v>76.502714824136063</v>
      </c>
      <c r="K913" s="118">
        <v>17.655942140774151</v>
      </c>
      <c r="L913" s="181">
        <f t="shared" si="103"/>
        <v>0.10948845795717244</v>
      </c>
    </row>
    <row r="914" spans="1:12" x14ac:dyDescent="0.25">
      <c r="A914" s="92">
        <f t="shared" si="104"/>
        <v>31</v>
      </c>
      <c r="B914" s="46" t="s">
        <v>1163</v>
      </c>
      <c r="C914" s="30">
        <v>3738.09</v>
      </c>
      <c r="D914" s="30"/>
      <c r="E914" s="30">
        <v>73</v>
      </c>
      <c r="F914" s="46">
        <f t="shared" si="100"/>
        <v>3811.09</v>
      </c>
      <c r="G914" s="45">
        <f t="shared" si="101"/>
        <v>6.1972661449117852E-2</v>
      </c>
      <c r="H914" s="43">
        <f t="shared" si="102"/>
        <v>265.3328513613256</v>
      </c>
      <c r="I914" s="118">
        <f t="shared" si="99"/>
        <v>58.373227299491631</v>
      </c>
      <c r="J914" s="43">
        <v>76.019798044251232</v>
      </c>
      <c r="K914" s="118">
        <v>19.615853521074257</v>
      </c>
      <c r="L914" s="181">
        <f t="shared" si="103"/>
        <v>0.11003196729180961</v>
      </c>
    </row>
    <row r="915" spans="1:12" x14ac:dyDescent="0.25">
      <c r="A915" s="92">
        <f t="shared" si="104"/>
        <v>32</v>
      </c>
      <c r="B915" s="46" t="s">
        <v>1164</v>
      </c>
      <c r="C915" s="30">
        <v>4404.33</v>
      </c>
      <c r="D915" s="30"/>
      <c r="E915" s="30"/>
      <c r="F915" s="46">
        <f t="shared" si="100"/>
        <v>4404.33</v>
      </c>
      <c r="G915" s="45">
        <f t="shared" si="101"/>
        <v>7.1619419116366503E-2</v>
      </c>
      <c r="H915" s="43">
        <f t="shared" si="102"/>
        <v>306.63496197576734</v>
      </c>
      <c r="I915" s="118">
        <f t="shared" si="99"/>
        <v>67.459691634668815</v>
      </c>
      <c r="J915" s="43">
        <v>87.85315411607624</v>
      </c>
      <c r="K915" s="118">
        <v>23.111988244925342</v>
      </c>
      <c r="L915" s="181">
        <f t="shared" si="103"/>
        <v>0.11013248234610887</v>
      </c>
    </row>
    <row r="916" spans="1:12" ht="13" x14ac:dyDescent="0.3">
      <c r="A916" s="92">
        <f t="shared" si="104"/>
        <v>33</v>
      </c>
      <c r="B916" s="28" t="s">
        <v>1165</v>
      </c>
      <c r="C916" s="30">
        <v>2676.4</v>
      </c>
      <c r="D916" s="30"/>
      <c r="E916" s="30"/>
      <c r="F916" s="46">
        <f t="shared" si="100"/>
        <v>2676.4</v>
      </c>
      <c r="G916" s="45">
        <f t="shared" si="101"/>
        <v>4.3521310465619814E-2</v>
      </c>
      <c r="H916" s="43">
        <f t="shared" si="102"/>
        <v>186.33431469302795</v>
      </c>
      <c r="I916" s="118">
        <f t="shared" si="99"/>
        <v>40.993549232466151</v>
      </c>
      <c r="J916" s="43">
        <v>53.386140837826972</v>
      </c>
      <c r="K916" s="118">
        <v>14.044570987804773</v>
      </c>
      <c r="L916" s="181">
        <f t="shared" si="103"/>
        <v>0.1101324823461089</v>
      </c>
    </row>
    <row r="917" spans="1:12" x14ac:dyDescent="0.25">
      <c r="A917" s="92">
        <f t="shared" si="104"/>
        <v>34</v>
      </c>
      <c r="B917" s="46" t="s">
        <v>1166</v>
      </c>
      <c r="C917" s="30">
        <v>1241.5999999999999</v>
      </c>
      <c r="D917" s="30"/>
      <c r="E917" s="30"/>
      <c r="F917" s="46">
        <f t="shared" si="100"/>
        <v>1241.5999999999999</v>
      </c>
      <c r="G917" s="45">
        <f t="shared" si="101"/>
        <v>2.018982927593542E-2</v>
      </c>
      <c r="H917" s="43">
        <f t="shared" si="102"/>
        <v>86.441744553453702</v>
      </c>
      <c r="I917" s="118">
        <f t="shared" si="99"/>
        <v>19.017183801759813</v>
      </c>
      <c r="J917" s="43">
        <v>24.766190578480781</v>
      </c>
      <c r="K917" s="118">
        <v>6.5153711472344957</v>
      </c>
      <c r="L917" s="181">
        <f t="shared" si="103"/>
        <v>0.1101324823461089</v>
      </c>
    </row>
    <row r="918" spans="1:12" x14ac:dyDescent="0.25">
      <c r="A918" s="92">
        <f t="shared" si="104"/>
        <v>35</v>
      </c>
      <c r="B918" s="46" t="s">
        <v>54</v>
      </c>
      <c r="C918" s="30">
        <v>7600.7</v>
      </c>
      <c r="D918" s="30"/>
      <c r="E918" s="30">
        <v>75.599999999999994</v>
      </c>
      <c r="F918" s="46">
        <f t="shared" si="100"/>
        <v>7676.3</v>
      </c>
      <c r="G918" s="45">
        <f t="shared" si="101"/>
        <v>0.1248253757014039</v>
      </c>
      <c r="H918" s="43">
        <f t="shared" si="102"/>
        <v>534.43360479677574</v>
      </c>
      <c r="I918" s="118">
        <f t="shared" si="99"/>
        <v>117.57539305529066</v>
      </c>
      <c r="J918" s="43">
        <v>153.11912752705544</v>
      </c>
      <c r="K918" s="118">
        <v>39.885133278660788</v>
      </c>
      <c r="L918" s="181">
        <f t="shared" si="103"/>
        <v>0.11008080177400344</v>
      </c>
    </row>
    <row r="919" spans="1:12" x14ac:dyDescent="0.25">
      <c r="A919" s="92">
        <f t="shared" si="104"/>
        <v>36</v>
      </c>
      <c r="B919" s="46" t="s">
        <v>1167</v>
      </c>
      <c r="C919" s="30">
        <v>9475.4500000000007</v>
      </c>
      <c r="D919" s="30"/>
      <c r="E919" s="30"/>
      <c r="F919" s="46">
        <f t="shared" si="100"/>
        <v>9475.4500000000007</v>
      </c>
      <c r="G919" s="45">
        <f t="shared" si="101"/>
        <v>0.15408160261973444</v>
      </c>
      <c r="H919" s="43">
        <f t="shared" si="102"/>
        <v>659.69267753626195</v>
      </c>
      <c r="I919" s="118">
        <f t="shared" si="99"/>
        <v>145.13238905797763</v>
      </c>
      <c r="J919" s="43">
        <v>189.00676588020758</v>
      </c>
      <c r="K919" s="118">
        <v>49.722997371990267</v>
      </c>
      <c r="L919" s="181">
        <f t="shared" si="103"/>
        <v>0.11013248234610888</v>
      </c>
    </row>
    <row r="920" spans="1:12" x14ac:dyDescent="0.25">
      <c r="A920" s="92">
        <f t="shared" si="104"/>
        <v>37</v>
      </c>
      <c r="B920" s="46" t="s">
        <v>1168</v>
      </c>
      <c r="C920" s="30">
        <v>4310.78</v>
      </c>
      <c r="D920" s="30"/>
      <c r="E920" s="30">
        <v>310.10000000000002</v>
      </c>
      <c r="F920" s="46">
        <f t="shared" si="100"/>
        <v>4620.88</v>
      </c>
      <c r="G920" s="45">
        <f t="shared" si="101"/>
        <v>7.5140768608718156E-2</v>
      </c>
      <c r="H920" s="43">
        <f t="shared" si="102"/>
        <v>321.71144375979634</v>
      </c>
      <c r="I920" s="118">
        <f t="shared" si="99"/>
        <v>70.776517627155201</v>
      </c>
      <c r="J920" s="43">
        <v>92.172676160027606</v>
      </c>
      <c r="K920" s="118">
        <v>22.621078957857215</v>
      </c>
      <c r="L920" s="181">
        <f t="shared" si="103"/>
        <v>0.10978032680027103</v>
      </c>
    </row>
    <row r="921" spans="1:12" x14ac:dyDescent="0.25">
      <c r="A921" s="92">
        <f t="shared" si="104"/>
        <v>38</v>
      </c>
      <c r="B921" s="46" t="s">
        <v>1169</v>
      </c>
      <c r="C921" s="30">
        <v>6507.98</v>
      </c>
      <c r="D921" s="30">
        <v>48.6</v>
      </c>
      <c r="E921" s="30"/>
      <c r="F921" s="46">
        <f t="shared" si="100"/>
        <v>6556.58</v>
      </c>
      <c r="G921" s="45">
        <f t="shared" si="101"/>
        <v>0.10661745395780658</v>
      </c>
      <c r="H921" s="43">
        <f t="shared" si="102"/>
        <v>456.47729824765099</v>
      </c>
      <c r="I921" s="118">
        <f t="shared" si="99"/>
        <v>100.42500561448323</v>
      </c>
      <c r="J921" s="43">
        <v>130.78407685490942</v>
      </c>
      <c r="K921" s="118">
        <v>34.151018942315687</v>
      </c>
      <c r="L921" s="181">
        <f t="shared" si="103"/>
        <v>0.11009358532334836</v>
      </c>
    </row>
    <row r="922" spans="1:12" x14ac:dyDescent="0.25">
      <c r="A922" s="92">
        <f t="shared" si="104"/>
        <v>39</v>
      </c>
      <c r="B922" s="46" t="s">
        <v>1170</v>
      </c>
      <c r="C922" s="30">
        <v>374.3</v>
      </c>
      <c r="D922" s="30"/>
      <c r="E922" s="30"/>
      <c r="F922" s="46">
        <f t="shared" si="100"/>
        <v>374.3</v>
      </c>
      <c r="G922" s="45">
        <f t="shared" si="101"/>
        <v>6.0865440544318845E-3</v>
      </c>
      <c r="H922" s="43">
        <f t="shared" si="102"/>
        <v>26.05923404184739</v>
      </c>
      <c r="I922" s="118">
        <f t="shared" si="99"/>
        <v>5.733031489206426</v>
      </c>
      <c r="J922" s="43">
        <v>7.4661607067697791</v>
      </c>
      <c r="K922" s="118">
        <v>1.9641619043249614</v>
      </c>
      <c r="L922" s="181">
        <f t="shared" si="103"/>
        <v>0.11013248234610887</v>
      </c>
    </row>
    <row r="923" spans="1:12" x14ac:dyDescent="0.25">
      <c r="A923" s="92">
        <f t="shared" si="104"/>
        <v>40</v>
      </c>
      <c r="B923" s="46" t="s">
        <v>1171</v>
      </c>
      <c r="C923" s="30">
        <v>376.1</v>
      </c>
      <c r="D923" s="30"/>
      <c r="E923" s="30"/>
      <c r="F923" s="46">
        <f t="shared" si="100"/>
        <v>376.1</v>
      </c>
      <c r="G923" s="45">
        <f t="shared" si="101"/>
        <v>6.1158141033177448E-3</v>
      </c>
      <c r="H923" s="43">
        <f t="shared" si="102"/>
        <v>26.184552292649759</v>
      </c>
      <c r="I923" s="118">
        <f t="shared" si="99"/>
        <v>5.7606015043829473</v>
      </c>
      <c r="J923" s="43">
        <v>7.5020653000697672</v>
      </c>
      <c r="K923" s="118">
        <v>1.9736075132690836</v>
      </c>
      <c r="L923" s="181">
        <f t="shared" si="103"/>
        <v>0.11013248234610891</v>
      </c>
    </row>
    <row r="924" spans="1:12" x14ac:dyDescent="0.25">
      <c r="A924" s="92">
        <f t="shared" si="104"/>
        <v>41</v>
      </c>
      <c r="B924" s="46" t="s">
        <v>1172</v>
      </c>
      <c r="C924" s="30">
        <v>382.3</v>
      </c>
      <c r="D924" s="30"/>
      <c r="E924" s="30"/>
      <c r="F924" s="46">
        <f t="shared" si="100"/>
        <v>382.3</v>
      </c>
      <c r="G924" s="45">
        <f t="shared" si="101"/>
        <v>6.2166331605912626E-3</v>
      </c>
      <c r="H924" s="43">
        <f t="shared" si="102"/>
        <v>26.616204045413461</v>
      </c>
      <c r="I924" s="118">
        <f t="shared" si="99"/>
        <v>5.8555648899909611</v>
      </c>
      <c r="J924" s="43">
        <v>7.6257366769919495</v>
      </c>
      <c r="K924" s="118">
        <v>2.0061423885210599</v>
      </c>
      <c r="L924" s="181">
        <f t="shared" si="103"/>
        <v>0.1101324823461089</v>
      </c>
    </row>
    <row r="925" spans="1:12" x14ac:dyDescent="0.25">
      <c r="A925" s="92">
        <f t="shared" si="104"/>
        <v>42</v>
      </c>
      <c r="B925" s="46" t="s">
        <v>1173</v>
      </c>
      <c r="C925" s="30">
        <v>411</v>
      </c>
      <c r="D925" s="30"/>
      <c r="E925" s="30"/>
      <c r="F925" s="46">
        <f t="shared" si="100"/>
        <v>411</v>
      </c>
      <c r="G925" s="45">
        <f t="shared" si="101"/>
        <v>6.6833278289380295E-3</v>
      </c>
      <c r="H925" s="43">
        <f t="shared" si="102"/>
        <v>28.614333933206726</v>
      </c>
      <c r="I925" s="118">
        <f t="shared" si="99"/>
        <v>6.2951534653054795</v>
      </c>
      <c r="J925" s="43">
        <v>8.1982154701639836</v>
      </c>
      <c r="K925" s="118">
        <v>2.1567473755745636</v>
      </c>
      <c r="L925" s="181">
        <f t="shared" si="103"/>
        <v>0.11013248234610887</v>
      </c>
    </row>
    <row r="926" spans="1:12" x14ac:dyDescent="0.25">
      <c r="A926" s="92">
        <f t="shared" si="104"/>
        <v>43</v>
      </c>
      <c r="B926" s="46" t="s">
        <v>1174</v>
      </c>
      <c r="C926" s="30">
        <v>388.9</v>
      </c>
      <c r="D926" s="30"/>
      <c r="E926" s="30"/>
      <c r="F926" s="46">
        <f t="shared" si="100"/>
        <v>388.9</v>
      </c>
      <c r="G926" s="45">
        <f t="shared" si="101"/>
        <v>6.3239566731727488E-3</v>
      </c>
      <c r="H926" s="43">
        <f t="shared" si="102"/>
        <v>27.075704298355465</v>
      </c>
      <c r="I926" s="118">
        <f t="shared" si="99"/>
        <v>5.9566549456382019</v>
      </c>
      <c r="J926" s="43">
        <v>7.7573868524252374</v>
      </c>
      <c r="K926" s="118">
        <v>2.0407762879828413</v>
      </c>
      <c r="L926" s="181">
        <f t="shared" si="103"/>
        <v>0.1101324823461089</v>
      </c>
    </row>
    <row r="927" spans="1:12" x14ac:dyDescent="0.25">
      <c r="A927" s="92">
        <f t="shared" si="104"/>
        <v>44</v>
      </c>
      <c r="B927" s="46" t="s">
        <v>1175</v>
      </c>
      <c r="C927" s="30">
        <v>364.6</v>
      </c>
      <c r="D927" s="30"/>
      <c r="E927" s="30"/>
      <c r="F927" s="46">
        <f t="shared" si="100"/>
        <v>364.6</v>
      </c>
      <c r="G927" s="45">
        <f t="shared" si="101"/>
        <v>5.9288110132136394E-3</v>
      </c>
      <c r="H927" s="43">
        <f t="shared" si="102"/>
        <v>25.383907912523537</v>
      </c>
      <c r="I927" s="118">
        <f t="shared" si="99"/>
        <v>5.5844597407551779</v>
      </c>
      <c r="J927" s="43">
        <v>7.2726748428753973</v>
      </c>
      <c r="K927" s="118">
        <v>1.9132605672371921</v>
      </c>
      <c r="L927" s="181">
        <f t="shared" si="103"/>
        <v>0.11013248234610891</v>
      </c>
    </row>
    <row r="928" spans="1:12" x14ac:dyDescent="0.25">
      <c r="A928" s="92">
        <f t="shared" si="104"/>
        <v>45</v>
      </c>
      <c r="B928" s="46" t="s">
        <v>1176</v>
      </c>
      <c r="C928" s="30">
        <v>133.5</v>
      </c>
      <c r="D928" s="30"/>
      <c r="E928" s="30"/>
      <c r="F928" s="46">
        <f t="shared" si="100"/>
        <v>133.5</v>
      </c>
      <c r="G928" s="45">
        <f t="shared" si="101"/>
        <v>2.1708619590346157E-3</v>
      </c>
      <c r="H928" s="43">
        <f t="shared" si="102"/>
        <v>9.2944369345087541</v>
      </c>
      <c r="I928" s="118">
        <f t="shared" si="99"/>
        <v>2.0447761255919259</v>
      </c>
      <c r="J928" s="43">
        <v>2.6629240030824617</v>
      </c>
      <c r="K928" s="118">
        <v>0.70054933002239461</v>
      </c>
      <c r="L928" s="181">
        <f t="shared" si="103"/>
        <v>0.11013248234610888</v>
      </c>
    </row>
    <row r="929" spans="1:12" x14ac:dyDescent="0.25">
      <c r="A929" s="92">
        <f t="shared" si="104"/>
        <v>46</v>
      </c>
      <c r="B929" s="46" t="s">
        <v>1177</v>
      </c>
      <c r="C929" s="30">
        <v>9198.7099999999991</v>
      </c>
      <c r="D929" s="30"/>
      <c r="E929" s="30"/>
      <c r="F929" s="46">
        <f t="shared" si="100"/>
        <v>9198.7099999999991</v>
      </c>
      <c r="G929" s="45">
        <f t="shared" si="101"/>
        <v>0.14958149521491615</v>
      </c>
      <c r="H929" s="43">
        <f t="shared" si="102"/>
        <v>640.42569268790271</v>
      </c>
      <c r="I929" s="118">
        <f t="shared" si="99"/>
        <v>140.89365239133861</v>
      </c>
      <c r="J929" s="43">
        <v>183.48663413029715</v>
      </c>
      <c r="K929" s="118">
        <v>48.270787472436716</v>
      </c>
      <c r="L929" s="181">
        <f t="shared" si="103"/>
        <v>0.11013248234610888</v>
      </c>
    </row>
    <row r="930" spans="1:12" x14ac:dyDescent="0.25">
      <c r="A930" s="92">
        <f t="shared" si="104"/>
        <v>47</v>
      </c>
      <c r="B930" s="46" t="s">
        <v>1188</v>
      </c>
      <c r="C930" s="30">
        <v>3168.96</v>
      </c>
      <c r="D930" s="30"/>
      <c r="E930" s="30"/>
      <c r="F930" s="46">
        <f t="shared" si="100"/>
        <v>3168.96</v>
      </c>
      <c r="G930" s="45">
        <f t="shared" si="101"/>
        <v>5.1530896731852696E-2</v>
      </c>
      <c r="H930" s="43">
        <f t="shared" si="102"/>
        <v>220.62695781259072</v>
      </c>
      <c r="I930" s="118">
        <f t="shared" si="99"/>
        <v>48.537930718769957</v>
      </c>
      <c r="J930" s="43">
        <v>63.211233324405981</v>
      </c>
      <c r="K930" s="118">
        <v>16.629309399758561</v>
      </c>
      <c r="L930" s="181">
        <f t="shared" si="103"/>
        <v>0.11013248234610888</v>
      </c>
    </row>
    <row r="931" spans="1:12" x14ac:dyDescent="0.25">
      <c r="A931" s="92">
        <f t="shared" si="104"/>
        <v>48</v>
      </c>
      <c r="B931" s="46" t="s">
        <v>1189</v>
      </c>
      <c r="C931" s="30">
        <v>4196.6499999999996</v>
      </c>
      <c r="D931" s="30"/>
      <c r="E931" s="30">
        <v>69.099999999999994</v>
      </c>
      <c r="F931" s="46">
        <f t="shared" si="100"/>
        <v>4265.75</v>
      </c>
      <c r="G931" s="45">
        <f t="shared" si="101"/>
        <v>6.936595057492069E-2</v>
      </c>
      <c r="H931" s="43">
        <f t="shared" si="102"/>
        <v>296.98684908899418</v>
      </c>
      <c r="I931" s="118">
        <f t="shared" si="99"/>
        <v>65.33710679957872</v>
      </c>
      <c r="J931" s="43">
        <v>85.088899371902698</v>
      </c>
      <c r="K931" s="118">
        <v>22.022174875194622</v>
      </c>
      <c r="L931" s="181">
        <f t="shared" si="103"/>
        <v>0.11004747820094245</v>
      </c>
    </row>
    <row r="932" spans="1:12" ht="13" x14ac:dyDescent="0.3">
      <c r="A932" s="92">
        <f t="shared" si="104"/>
        <v>49</v>
      </c>
      <c r="B932" s="28" t="s">
        <v>1190</v>
      </c>
      <c r="C932" s="30">
        <v>8277.0499999999993</v>
      </c>
      <c r="D932" s="30"/>
      <c r="E932" s="30"/>
      <c r="F932" s="46">
        <f t="shared" si="100"/>
        <v>8277.0499999999993</v>
      </c>
      <c r="G932" s="45">
        <f t="shared" si="101"/>
        <v>0.13459425451705964</v>
      </c>
      <c r="H932" s="43">
        <f t="shared" si="102"/>
        <v>576.25857100206497</v>
      </c>
      <c r="I932" s="118">
        <f t="shared" si="99"/>
        <v>126.77688562045429</v>
      </c>
      <c r="J932" s="43">
        <v>165.10228554092652</v>
      </c>
      <c r="K932" s="118">
        <v>43.434320839414688</v>
      </c>
      <c r="L932" s="181">
        <f t="shared" si="103"/>
        <v>0.1101324823461089</v>
      </c>
    </row>
    <row r="933" spans="1:12" ht="13" x14ac:dyDescent="0.3">
      <c r="A933" s="92">
        <f t="shared" si="104"/>
        <v>50</v>
      </c>
      <c r="B933" s="28" t="s">
        <v>1191</v>
      </c>
      <c r="C933" s="30">
        <v>1475.3</v>
      </c>
      <c r="D933" s="30"/>
      <c r="E933" s="30"/>
      <c r="F933" s="46">
        <f t="shared" si="100"/>
        <v>1475.3</v>
      </c>
      <c r="G933" s="45">
        <f t="shared" si="101"/>
        <v>2.3990057289616243E-2</v>
      </c>
      <c r="H933" s="43">
        <f t="shared" si="102"/>
        <v>102.71223078262746</v>
      </c>
      <c r="I933" s="118">
        <f t="shared" si="99"/>
        <v>22.596690772178039</v>
      </c>
      <c r="J933" s="43">
        <v>29.427803608595923</v>
      </c>
      <c r="K933" s="118">
        <v>7.7417260418130249</v>
      </c>
      <c r="L933" s="181">
        <f t="shared" si="103"/>
        <v>0.1101324823461089</v>
      </c>
    </row>
    <row r="934" spans="1:12" x14ac:dyDescent="0.25">
      <c r="A934" s="92">
        <f t="shared" si="104"/>
        <v>51</v>
      </c>
      <c r="B934" s="46" t="s">
        <v>1192</v>
      </c>
      <c r="C934" s="30">
        <v>1459.86</v>
      </c>
      <c r="D934" s="30"/>
      <c r="E934" s="30"/>
      <c r="F934" s="46">
        <f t="shared" si="100"/>
        <v>1459.86</v>
      </c>
      <c r="G934" s="45">
        <f t="shared" si="101"/>
        <v>2.373898531472864E-2</v>
      </c>
      <c r="H934" s="43">
        <f t="shared" si="102"/>
        <v>101.63727867574492</v>
      </c>
      <c r="I934" s="118">
        <f t="shared" si="99"/>
        <v>22.360201308663882</v>
      </c>
      <c r="J934" s="43">
        <v>29.119821986067134</v>
      </c>
      <c r="K934" s="118">
        <v>7.6607037073145534</v>
      </c>
      <c r="L934" s="181">
        <f t="shared" si="103"/>
        <v>0.11013248234610888</v>
      </c>
    </row>
    <row r="935" spans="1:12" x14ac:dyDescent="0.25">
      <c r="A935" s="92">
        <f t="shared" si="104"/>
        <v>52</v>
      </c>
      <c r="B935" s="46" t="s">
        <v>1193</v>
      </c>
      <c r="C935" s="30">
        <v>411.3</v>
      </c>
      <c r="D935" s="30"/>
      <c r="E935" s="30"/>
      <c r="F935" s="46">
        <f t="shared" si="100"/>
        <v>411.3</v>
      </c>
      <c r="G935" s="45">
        <f t="shared" si="101"/>
        <v>6.6882061704190065E-3</v>
      </c>
      <c r="H935" s="43">
        <v>0</v>
      </c>
      <c r="I935" s="118">
        <f t="shared" si="99"/>
        <v>0</v>
      </c>
      <c r="J935" s="43">
        <v>0</v>
      </c>
      <c r="K935" s="118">
        <v>0</v>
      </c>
      <c r="L935" s="181">
        <f t="shared" si="103"/>
        <v>0</v>
      </c>
    </row>
    <row r="936" spans="1:12" x14ac:dyDescent="0.25">
      <c r="A936" s="92">
        <f t="shared" si="104"/>
        <v>53</v>
      </c>
      <c r="B936" s="46" t="s">
        <v>1194</v>
      </c>
      <c r="C936" s="30">
        <v>402.8</v>
      </c>
      <c r="D936" s="30"/>
      <c r="E936" s="30"/>
      <c r="F936" s="46">
        <f t="shared" si="100"/>
        <v>402.8</v>
      </c>
      <c r="G936" s="45">
        <f t="shared" si="101"/>
        <v>6.5499864951246677E-3</v>
      </c>
      <c r="H936" s="43">
        <v>0</v>
      </c>
      <c r="I936" s="118">
        <f t="shared" si="99"/>
        <v>0</v>
      </c>
      <c r="J936" s="43">
        <v>0</v>
      </c>
      <c r="K936" s="118">
        <v>0</v>
      </c>
      <c r="L936" s="181">
        <f t="shared" si="103"/>
        <v>0</v>
      </c>
    </row>
    <row r="937" spans="1:12" x14ac:dyDescent="0.25">
      <c r="A937" s="92">
        <f t="shared" si="104"/>
        <v>54</v>
      </c>
      <c r="B937" s="46" t="s">
        <v>1195</v>
      </c>
      <c r="C937" s="30">
        <v>142.9</v>
      </c>
      <c r="D937" s="30"/>
      <c r="E937" s="30"/>
      <c r="F937" s="46">
        <f t="shared" si="100"/>
        <v>142.9</v>
      </c>
      <c r="G937" s="45">
        <f t="shared" si="101"/>
        <v>2.3237166587718842E-3</v>
      </c>
      <c r="H937" s="43">
        <f t="shared" si="102"/>
        <v>9.9488766886988831</v>
      </c>
      <c r="I937" s="118">
        <f t="shared" si="99"/>
        <v>2.1887528715137541</v>
      </c>
      <c r="J937" s="43">
        <v>2.8504257680935119</v>
      </c>
      <c r="K937" s="118">
        <v>0.74987639895281055</v>
      </c>
      <c r="L937" s="181">
        <f t="shared" si="103"/>
        <v>0.11013248234610888</v>
      </c>
    </row>
    <row r="938" spans="1:12" x14ac:dyDescent="0.25">
      <c r="A938" s="92">
        <f t="shared" si="104"/>
        <v>55</v>
      </c>
      <c r="B938" s="46" t="s">
        <v>1196</v>
      </c>
      <c r="C938" s="30">
        <v>776.7</v>
      </c>
      <c r="D938" s="30"/>
      <c r="E938" s="30"/>
      <c r="F938" s="46">
        <f t="shared" si="100"/>
        <v>776.7</v>
      </c>
      <c r="G938" s="45">
        <f t="shared" si="101"/>
        <v>1.2630026094248584E-2</v>
      </c>
      <c r="H938" s="43">
        <f t="shared" si="102"/>
        <v>54.0748252212206</v>
      </c>
      <c r="I938" s="118">
        <f t="shared" si="99"/>
        <v>11.896461548668531</v>
      </c>
      <c r="J938" s="43">
        <v>15.492832008944932</v>
      </c>
      <c r="K938" s="118">
        <v>4.0757802593887185</v>
      </c>
      <c r="L938" s="181">
        <f t="shared" si="103"/>
        <v>0.1101324823461089</v>
      </c>
    </row>
    <row r="939" spans="1:12" x14ac:dyDescent="0.25">
      <c r="A939" s="92">
        <f t="shared" si="104"/>
        <v>56</v>
      </c>
      <c r="B939" s="46" t="s">
        <v>1197</v>
      </c>
      <c r="C939" s="30">
        <v>159.5</v>
      </c>
      <c r="D939" s="30"/>
      <c r="E939" s="30"/>
      <c r="F939" s="46">
        <f t="shared" si="100"/>
        <v>159.5</v>
      </c>
      <c r="G939" s="45">
        <f t="shared" si="101"/>
        <v>2.5936515540525931E-3</v>
      </c>
      <c r="H939" s="43">
        <f t="shared" si="102"/>
        <v>11.104589446098474</v>
      </c>
      <c r="I939" s="118">
        <f t="shared" si="99"/>
        <v>2.4430096781416646</v>
      </c>
      <c r="J939" s="43">
        <v>3.1815459063045144</v>
      </c>
      <c r="K939" s="118">
        <v>0.83698590365971492</v>
      </c>
      <c r="L939" s="181">
        <f t="shared" si="103"/>
        <v>0.11013248234610891</v>
      </c>
    </row>
    <row r="940" spans="1:12" x14ac:dyDescent="0.25">
      <c r="A940" s="92">
        <f t="shared" si="104"/>
        <v>57</v>
      </c>
      <c r="B940" s="46" t="s">
        <v>1198</v>
      </c>
      <c r="C940" s="30">
        <v>8044.64</v>
      </c>
      <c r="D940" s="30"/>
      <c r="E940" s="30"/>
      <c r="F940" s="46">
        <f t="shared" si="100"/>
        <v>8044.64</v>
      </c>
      <c r="G940" s="45">
        <f t="shared" si="101"/>
        <v>0.13081500337174704</v>
      </c>
      <c r="H940" s="43">
        <f t="shared" si="102"/>
        <v>560.07789618596632</v>
      </c>
      <c r="I940" s="118">
        <f t="shared" si="99"/>
        <v>123.21713716091259</v>
      </c>
      <c r="J940" s="43">
        <v>160.46640413600971</v>
      </c>
      <c r="K940" s="118">
        <v>42.214735297912796</v>
      </c>
      <c r="L940" s="181">
        <f t="shared" si="103"/>
        <v>0.11013248234610888</v>
      </c>
    </row>
    <row r="941" spans="1:12" x14ac:dyDescent="0.25">
      <c r="A941" s="92">
        <f t="shared" si="104"/>
        <v>58</v>
      </c>
      <c r="B941" s="46" t="s">
        <v>1199</v>
      </c>
      <c r="C941" s="30">
        <v>3996.29</v>
      </c>
      <c r="D941" s="30"/>
      <c r="E941" s="30"/>
      <c r="F941" s="46">
        <f t="shared" si="100"/>
        <v>3996.29</v>
      </c>
      <c r="G941" s="45">
        <f t="shared" si="101"/>
        <v>6.498422425670744E-2</v>
      </c>
      <c r="H941" s="43">
        <f t="shared" si="102"/>
        <v>278.22670694388006</v>
      </c>
      <c r="I941" s="118">
        <f t="shared" si="99"/>
        <v>61.209875527653615</v>
      </c>
      <c r="J941" s="43">
        <v>79.713981754894462</v>
      </c>
      <c r="K941" s="118">
        <v>20.970773648503339</v>
      </c>
      <c r="L941" s="181">
        <f t="shared" si="103"/>
        <v>0.11013248234610888</v>
      </c>
    </row>
    <row r="942" spans="1:12" x14ac:dyDescent="0.25">
      <c r="A942" s="92">
        <f t="shared" si="104"/>
        <v>59</v>
      </c>
      <c r="B942" s="46" t="s">
        <v>1200</v>
      </c>
      <c r="C942" s="30">
        <v>69.53</v>
      </c>
      <c r="D942" s="30"/>
      <c r="E942" s="30"/>
      <c r="F942" s="46">
        <f t="shared" si="100"/>
        <v>69.53</v>
      </c>
      <c r="G942" s="45">
        <f t="shared" si="101"/>
        <v>1.1306369439076916E-3</v>
      </c>
      <c r="H942" s="43">
        <f t="shared" si="102"/>
        <v>4.8407655434935855</v>
      </c>
      <c r="I942" s="118">
        <f t="shared" si="99"/>
        <v>1.0649684195685889</v>
      </c>
      <c r="J942" s="43">
        <v>1.3869146511934352</v>
      </c>
      <c r="K942" s="118">
        <v>0.36486288326934158</v>
      </c>
      <c r="L942" s="181">
        <f t="shared" si="103"/>
        <v>0.1101324823461089</v>
      </c>
    </row>
    <row r="943" spans="1:12" x14ac:dyDescent="0.25">
      <c r="A943" s="92">
        <f t="shared" si="104"/>
        <v>60</v>
      </c>
      <c r="B943" s="46" t="s">
        <v>1201</v>
      </c>
      <c r="C943" s="30">
        <v>3450.5</v>
      </c>
      <c r="D943" s="30"/>
      <c r="E943" s="30"/>
      <c r="F943" s="46">
        <f t="shared" si="100"/>
        <v>3450.5</v>
      </c>
      <c r="G943" s="45">
        <f t="shared" si="101"/>
        <v>5.6109057600366601E-2</v>
      </c>
      <c r="H943" s="43">
        <f t="shared" si="102"/>
        <v>240.22812466308957</v>
      </c>
      <c r="I943" s="118">
        <f t="shared" si="99"/>
        <v>52.850187425879703</v>
      </c>
      <c r="J943" s="43">
        <v>68.82711065644969</v>
      </c>
      <c r="K943" s="118">
        <v>18.10670758982976</v>
      </c>
      <c r="L943" s="181">
        <f t="shared" si="103"/>
        <v>0.11013248234610888</v>
      </c>
    </row>
    <row r="944" spans="1:12" x14ac:dyDescent="0.25">
      <c r="A944" s="92">
        <f t="shared" si="104"/>
        <v>61</v>
      </c>
      <c r="B944" s="46" t="s">
        <v>1202</v>
      </c>
      <c r="C944" s="30">
        <v>46</v>
      </c>
      <c r="D944" s="30"/>
      <c r="E944" s="30"/>
      <c r="F944" s="46">
        <f t="shared" si="100"/>
        <v>46</v>
      </c>
      <c r="G944" s="45">
        <f t="shared" si="101"/>
        <v>7.480123604164218E-4</v>
      </c>
      <c r="H944" s="43">
        <f t="shared" si="102"/>
        <v>3.2025775205048888</v>
      </c>
      <c r="I944" s="118">
        <f t="shared" ref="I944:I948" si="105">H944*0.22</f>
        <v>0.70456705451107549</v>
      </c>
      <c r="J944" s="43">
        <v>0.9175618287774775</v>
      </c>
      <c r="K944" s="118">
        <v>0.2413877841275667</v>
      </c>
      <c r="L944" s="181">
        <f t="shared" si="103"/>
        <v>0.1101324823461089</v>
      </c>
    </row>
    <row r="945" spans="1:12" x14ac:dyDescent="0.25">
      <c r="A945" s="92">
        <f t="shared" si="104"/>
        <v>62</v>
      </c>
      <c r="B945" s="46" t="s">
        <v>1244</v>
      </c>
      <c r="C945" s="30">
        <v>3217.4</v>
      </c>
      <c r="D945" s="30"/>
      <c r="E945" s="30"/>
      <c r="F945" s="46">
        <f>C945+D945+E945</f>
        <v>3217.4</v>
      </c>
      <c r="G945" s="45">
        <f t="shared" si="101"/>
        <v>5.2318586269647735E-2</v>
      </c>
      <c r="H945" s="43">
        <f t="shared" si="102"/>
        <v>223.99941118418329</v>
      </c>
      <c r="I945" s="118">
        <f t="shared" si="105"/>
        <v>49.279870460520321</v>
      </c>
      <c r="J945" s="43">
        <v>64.177465824101219</v>
      </c>
      <c r="K945" s="118">
        <v>16.883501231565941</v>
      </c>
      <c r="L945" s="181">
        <f t="shared" si="103"/>
        <v>0.1101324823461089</v>
      </c>
    </row>
    <row r="946" spans="1:12" x14ac:dyDescent="0.25">
      <c r="A946" s="92">
        <f t="shared" si="104"/>
        <v>63</v>
      </c>
      <c r="B946" s="46" t="s">
        <v>1245</v>
      </c>
      <c r="C946" s="30">
        <v>3196.1</v>
      </c>
      <c r="D946" s="30"/>
      <c r="E946" s="30"/>
      <c r="F946" s="46">
        <f>C946+D946+E946</f>
        <v>3196.1</v>
      </c>
      <c r="G946" s="45">
        <f t="shared" si="101"/>
        <v>5.1972224024498387E-2</v>
      </c>
      <c r="H946" s="43">
        <f t="shared" si="102"/>
        <v>222.5164785496886</v>
      </c>
      <c r="I946" s="118">
        <f t="shared" si="105"/>
        <v>48.95362528093149</v>
      </c>
      <c r="J946" s="43">
        <v>63.752594803384689</v>
      </c>
      <c r="K946" s="118">
        <v>16.771728192393823</v>
      </c>
      <c r="L946" s="181">
        <f t="shared" si="103"/>
        <v>0.11013248234610888</v>
      </c>
    </row>
    <row r="947" spans="1:12" x14ac:dyDescent="0.25">
      <c r="A947" s="92">
        <f t="shared" si="104"/>
        <v>64</v>
      </c>
      <c r="B947" s="46" t="s">
        <v>1246</v>
      </c>
      <c r="C947" s="30">
        <v>1632.1</v>
      </c>
      <c r="D947" s="30"/>
      <c r="E947" s="30"/>
      <c r="F947" s="46">
        <f>C947+D947+E947</f>
        <v>1632.1</v>
      </c>
      <c r="G947" s="45">
        <f t="shared" si="101"/>
        <v>2.6539803770340042E-2</v>
      </c>
      <c r="H947" s="43">
        <f t="shared" si="102"/>
        <v>113.62884285252237</v>
      </c>
      <c r="I947" s="118">
        <f t="shared" si="105"/>
        <v>24.99834542755492</v>
      </c>
      <c r="J947" s="43">
        <v>32.555492624950453</v>
      </c>
      <c r="K947" s="118">
        <v>8.5645435320565557</v>
      </c>
      <c r="L947" s="181">
        <f t="shared" si="103"/>
        <v>0.11013248234610888</v>
      </c>
    </row>
    <row r="948" spans="1:12" x14ac:dyDescent="0.25">
      <c r="A948" s="92">
        <f t="shared" si="104"/>
        <v>65</v>
      </c>
      <c r="B948" s="46" t="s">
        <v>572</v>
      </c>
      <c r="C948" s="94">
        <v>3084.1</v>
      </c>
      <c r="D948" s="48"/>
      <c r="E948" s="48">
        <v>109.7</v>
      </c>
      <c r="F948" s="46">
        <f>C948+D948+E948</f>
        <v>3193.7999999999997</v>
      </c>
      <c r="G948" s="45">
        <f t="shared" si="101"/>
        <v>5.1934823406477565E-2</v>
      </c>
      <c r="H948" s="43">
        <f t="shared" si="102"/>
        <v>222.35634967366337</v>
      </c>
      <c r="I948" s="118">
        <f t="shared" si="105"/>
        <v>48.918396928205944</v>
      </c>
      <c r="J948" s="43">
        <v>63.706716711945802</v>
      </c>
      <c r="K948" s="118">
        <v>14.316394622974508</v>
      </c>
      <c r="L948" s="181">
        <f t="shared" si="103"/>
        <v>0.1093674800979365</v>
      </c>
    </row>
    <row r="949" spans="1:12" ht="13" x14ac:dyDescent="0.3">
      <c r="A949" s="92"/>
      <c r="B949" s="46" t="s">
        <v>1203</v>
      </c>
      <c r="C949" s="54">
        <f>SUM(C884:C948)</f>
        <v>179704.92999999996</v>
      </c>
      <c r="D949" s="54">
        <f t="shared" ref="D949:L949" si="106">SUM(D884:D948)</f>
        <v>939.9</v>
      </c>
      <c r="E949" s="54">
        <f t="shared" si="106"/>
        <v>3844.0999999999995</v>
      </c>
      <c r="F949" s="54">
        <f t="shared" si="106"/>
        <v>184488.92999999996</v>
      </c>
      <c r="G949" s="54">
        <f t="shared" si="106"/>
        <v>3.0000000000000013</v>
      </c>
      <c r="H949" s="54">
        <f t="shared" si="106"/>
        <v>12763.547576732655</v>
      </c>
      <c r="I949" s="54">
        <f t="shared" si="106"/>
        <v>2807.9804668811839</v>
      </c>
      <c r="J949" s="54">
        <f t="shared" si="106"/>
        <v>3656.8495161200185</v>
      </c>
      <c r="K949" s="54">
        <f t="shared" si="106"/>
        <v>935.05457119282653</v>
      </c>
      <c r="L949" s="202">
        <f t="shared" si="106"/>
        <v>6.8230344350149883</v>
      </c>
    </row>
    <row r="950" spans="1:12" x14ac:dyDescent="0.25">
      <c r="A950" s="528" t="s">
        <v>1876</v>
      </c>
      <c r="B950" s="528"/>
      <c r="C950" s="528"/>
      <c r="D950" s="528"/>
      <c r="E950" s="528"/>
      <c r="F950" s="528"/>
      <c r="G950" s="528"/>
      <c r="H950" s="528"/>
      <c r="I950" s="528"/>
      <c r="J950" s="528"/>
      <c r="K950" s="528"/>
      <c r="L950" s="528"/>
    </row>
    <row r="951" spans="1:12" x14ac:dyDescent="0.25">
      <c r="A951" s="64">
        <v>1</v>
      </c>
      <c r="B951" s="46" t="s">
        <v>1205</v>
      </c>
      <c r="C951" s="46">
        <v>653.70000000000005</v>
      </c>
      <c r="D951" s="46">
        <v>37.5</v>
      </c>
      <c r="E951" s="46">
        <v>147.30000000000001</v>
      </c>
      <c r="F951" s="46">
        <f t="shared" ref="F951:F1013" si="107">C951+D951+E951</f>
        <v>838.5</v>
      </c>
      <c r="G951" s="117">
        <f t="shared" ref="G951:G1014" si="108">3/$F$1309*F951</f>
        <v>1.1375251901573112E-2</v>
      </c>
      <c r="H951" s="118">
        <f>G951*4281.45</f>
        <v>48.702572253990198</v>
      </c>
      <c r="I951" s="118">
        <f>H951*0.22</f>
        <v>10.714565895877843</v>
      </c>
      <c r="J951" s="43">
        <v>19.623684946665943</v>
      </c>
      <c r="K951" s="118">
        <v>2.846507691075276</v>
      </c>
      <c r="L951" s="117">
        <f>(H951+I951+J951+K951)/F951</f>
        <v>9.7659309227918017E-2</v>
      </c>
    </row>
    <row r="952" spans="1:12" x14ac:dyDescent="0.25">
      <c r="A952" s="65">
        <f>A951+1</f>
        <v>2</v>
      </c>
      <c r="B952" s="46" t="s">
        <v>1206</v>
      </c>
      <c r="C952" s="46">
        <v>244</v>
      </c>
      <c r="D952" s="46"/>
      <c r="E952" s="46"/>
      <c r="F952" s="46">
        <f t="shared" si="107"/>
        <v>244</v>
      </c>
      <c r="G952" s="117">
        <f t="shared" si="108"/>
        <v>3.3101508216861531E-3</v>
      </c>
      <c r="H952" s="118">
        <f t="shared" ref="H952:H1015" si="109">G952*4281.45</f>
        <v>14.17224523550818</v>
      </c>
      <c r="I952" s="118">
        <f t="shared" ref="I952:I1014" si="110">H952*0.22</f>
        <v>3.1178939518117996</v>
      </c>
      <c r="J952" s="43">
        <v>5.7104104078550879</v>
      </c>
      <c r="K952" s="118">
        <v>1.0624871907945039</v>
      </c>
      <c r="L952" s="117">
        <f t="shared" ref="L952:L1015" si="111">(H952+I952+J952+K952)/F952</f>
        <v>9.861900322118676E-2</v>
      </c>
    </row>
    <row r="953" spans="1:12" x14ac:dyDescent="0.25">
      <c r="A953" s="65">
        <f t="shared" ref="A953:A1016" si="112">A952+1</f>
        <v>3</v>
      </c>
      <c r="B953" s="46" t="s">
        <v>1207</v>
      </c>
      <c r="C953" s="46">
        <v>279.89999999999998</v>
      </c>
      <c r="D953" s="46"/>
      <c r="E953" s="46"/>
      <c r="F953" s="46">
        <f t="shared" si="107"/>
        <v>279.89999999999998</v>
      </c>
      <c r="G953" s="117">
        <f t="shared" si="108"/>
        <v>3.7971771106145662E-3</v>
      </c>
      <c r="H953" s="118">
        <f t="shared" si="109"/>
        <v>16.257423940240734</v>
      </c>
      <c r="I953" s="118">
        <f t="shared" si="110"/>
        <v>3.5766332668529617</v>
      </c>
      <c r="J953" s="43">
        <v>6.5505896440927813</v>
      </c>
      <c r="K953" s="118">
        <v>1.2188121504236953</v>
      </c>
      <c r="L953" s="117">
        <f t="shared" si="111"/>
        <v>9.861900322118676E-2</v>
      </c>
    </row>
    <row r="954" spans="1:12" x14ac:dyDescent="0.25">
      <c r="A954" s="65">
        <f t="shared" si="112"/>
        <v>4</v>
      </c>
      <c r="B954" s="46" t="s">
        <v>1208</v>
      </c>
      <c r="C954" s="46">
        <v>107.3</v>
      </c>
      <c r="D954" s="46"/>
      <c r="E954" s="46"/>
      <c r="F954" s="46">
        <f t="shared" si="107"/>
        <v>107.3</v>
      </c>
      <c r="G954" s="117">
        <f t="shared" si="108"/>
        <v>1.4556523900283779E-3</v>
      </c>
      <c r="H954" s="118">
        <f t="shared" si="109"/>
        <v>6.2323029252869979</v>
      </c>
      <c r="I954" s="118">
        <f t="shared" si="110"/>
        <v>1.3711066435631396</v>
      </c>
      <c r="J954" s="43">
        <v>2.5111763801756184</v>
      </c>
      <c r="K954" s="118">
        <v>0.46723309660758311</v>
      </c>
      <c r="L954" s="117">
        <f t="shared" si="111"/>
        <v>9.8619003221186746E-2</v>
      </c>
    </row>
    <row r="955" spans="1:12" x14ac:dyDescent="0.25">
      <c r="A955" s="65">
        <f t="shared" si="112"/>
        <v>5</v>
      </c>
      <c r="B955" s="46" t="s">
        <v>1210</v>
      </c>
      <c r="C955" s="46">
        <v>149.30000000000001</v>
      </c>
      <c r="D955" s="46"/>
      <c r="E955" s="46"/>
      <c r="F955" s="46">
        <f t="shared" si="107"/>
        <v>149.30000000000001</v>
      </c>
      <c r="G955" s="117">
        <f t="shared" si="108"/>
        <v>2.0254324494989456E-3</v>
      </c>
      <c r="H955" s="118">
        <f t="shared" si="109"/>
        <v>8.6717877609072609</v>
      </c>
      <c r="I955" s="118">
        <f t="shared" si="110"/>
        <v>1.9077933073995974</v>
      </c>
      <c r="J955" s="43">
        <v>3.4941158766096909</v>
      </c>
      <c r="K955" s="118">
        <v>0.65012023600663715</v>
      </c>
      <c r="L955" s="117">
        <f t="shared" si="111"/>
        <v>9.8619003221186774E-2</v>
      </c>
    </row>
    <row r="956" spans="1:12" x14ac:dyDescent="0.25">
      <c r="A956" s="65">
        <f t="shared" si="112"/>
        <v>6</v>
      </c>
      <c r="B956" s="46" t="s">
        <v>1211</v>
      </c>
      <c r="C956" s="46">
        <v>111.1</v>
      </c>
      <c r="D956" s="46">
        <v>25.8</v>
      </c>
      <c r="E956" s="46"/>
      <c r="F956" s="46">
        <f t="shared" si="107"/>
        <v>136.9</v>
      </c>
      <c r="G956" s="117">
        <f t="shared" si="108"/>
        <v>1.8572116700362065E-3</v>
      </c>
      <c r="H956" s="118">
        <f t="shared" si="109"/>
        <v>7.9515589046765163</v>
      </c>
      <c r="I956" s="118">
        <f t="shared" si="110"/>
        <v>1.7493429590288336</v>
      </c>
      <c r="J956" s="43">
        <v>3.2039146919482024</v>
      </c>
      <c r="K956" s="118">
        <v>0.48378002826749739</v>
      </c>
      <c r="L956" s="117">
        <f t="shared" si="111"/>
        <v>9.7798368034485397E-2</v>
      </c>
    </row>
    <row r="957" spans="1:12" x14ac:dyDescent="0.25">
      <c r="A957" s="65">
        <f t="shared" si="112"/>
        <v>7</v>
      </c>
      <c r="B957" s="46" t="s">
        <v>1212</v>
      </c>
      <c r="C957" s="46">
        <v>131.5</v>
      </c>
      <c r="D957" s="46"/>
      <c r="E957" s="46"/>
      <c r="F957" s="46">
        <f t="shared" si="107"/>
        <v>131.5</v>
      </c>
      <c r="G957" s="117">
        <f t="shared" si="108"/>
        <v>1.7839542338185621E-3</v>
      </c>
      <c r="H957" s="118">
        <f t="shared" si="109"/>
        <v>7.6379108543824827</v>
      </c>
      <c r="I957" s="118">
        <f t="shared" si="110"/>
        <v>1.6803403879641463</v>
      </c>
      <c r="J957" s="43">
        <v>3.077536756692393</v>
      </c>
      <c r="K957" s="118">
        <v>0.57261092454703799</v>
      </c>
      <c r="L957" s="117">
        <f t="shared" si="111"/>
        <v>9.861900322118676E-2</v>
      </c>
    </row>
    <row r="958" spans="1:12" x14ac:dyDescent="0.25">
      <c r="A958" s="65">
        <f t="shared" si="112"/>
        <v>8</v>
      </c>
      <c r="B958" s="46" t="s">
        <v>1213</v>
      </c>
      <c r="C958" s="46">
        <v>164</v>
      </c>
      <c r="D958" s="46"/>
      <c r="E958" s="46"/>
      <c r="F958" s="46">
        <f t="shared" si="107"/>
        <v>164</v>
      </c>
      <c r="G958" s="117">
        <f t="shared" si="108"/>
        <v>2.2248554703136439E-3</v>
      </c>
      <c r="H958" s="118">
        <f t="shared" si="109"/>
        <v>9.5256074533743504</v>
      </c>
      <c r="I958" s="118">
        <f t="shared" si="110"/>
        <v>2.0956336397423572</v>
      </c>
      <c r="J958" s="43">
        <v>3.8381447003616156</v>
      </c>
      <c r="K958" s="118">
        <v>0.71413073479630584</v>
      </c>
      <c r="L958" s="117">
        <f t="shared" si="111"/>
        <v>9.861900322118676E-2</v>
      </c>
    </row>
    <row r="959" spans="1:12" x14ac:dyDescent="0.25">
      <c r="A959" s="65">
        <f t="shared" si="112"/>
        <v>9</v>
      </c>
      <c r="B959" s="46" t="s">
        <v>1214</v>
      </c>
      <c r="C959" s="46">
        <v>183.5</v>
      </c>
      <c r="D959" s="46"/>
      <c r="E959" s="46"/>
      <c r="F959" s="46">
        <f t="shared" si="107"/>
        <v>183.5</v>
      </c>
      <c r="G959" s="117">
        <f t="shared" si="108"/>
        <v>2.4893962122106931E-3</v>
      </c>
      <c r="H959" s="118">
        <f t="shared" si="109"/>
        <v>10.658225412769472</v>
      </c>
      <c r="I959" s="118">
        <f t="shared" si="110"/>
        <v>2.3448095908092839</v>
      </c>
      <c r="J959" s="43">
        <v>4.2945094665631496</v>
      </c>
      <c r="K959" s="118">
        <v>0.79904262094586664</v>
      </c>
      <c r="L959" s="117">
        <f t="shared" si="111"/>
        <v>9.861900322118676E-2</v>
      </c>
    </row>
    <row r="960" spans="1:12" x14ac:dyDescent="0.25">
      <c r="A960" s="65">
        <f t="shared" si="112"/>
        <v>10</v>
      </c>
      <c r="B960" s="46" t="s">
        <v>1215</v>
      </c>
      <c r="C960" s="46">
        <v>4270.7</v>
      </c>
      <c r="D960" s="46"/>
      <c r="E960" s="46"/>
      <c r="F960" s="46">
        <f t="shared" si="107"/>
        <v>4270.7</v>
      </c>
      <c r="G960" s="117">
        <f t="shared" si="108"/>
        <v>5.7937135713832189E-2</v>
      </c>
      <c r="H960" s="118">
        <f t="shared" si="109"/>
        <v>248.0549497019868</v>
      </c>
      <c r="I960" s="118">
        <f t="shared" si="110"/>
        <v>54.572088934437097</v>
      </c>
      <c r="J960" s="43">
        <v>99.94856446240459</v>
      </c>
      <c r="K960" s="118">
        <v>18.596573957893803</v>
      </c>
      <c r="L960" s="117">
        <f t="shared" si="111"/>
        <v>9.861900322118676E-2</v>
      </c>
    </row>
    <row r="961" spans="1:12" x14ac:dyDescent="0.25">
      <c r="A961" s="65">
        <f t="shared" si="112"/>
        <v>11</v>
      </c>
      <c r="B961" s="46" t="s">
        <v>1216</v>
      </c>
      <c r="C961" s="46">
        <v>2670.7</v>
      </c>
      <c r="D961" s="46"/>
      <c r="E961" s="46"/>
      <c r="F961" s="46">
        <f t="shared" si="107"/>
        <v>2670.7</v>
      </c>
      <c r="G961" s="117">
        <f t="shared" si="108"/>
        <v>3.6231228686382004E-2</v>
      </c>
      <c r="H961" s="118">
        <f t="shared" si="109"/>
        <v>155.12219405931023</v>
      </c>
      <c r="I961" s="118">
        <f t="shared" si="110"/>
        <v>34.126882693048252</v>
      </c>
      <c r="J961" s="43">
        <v>62.503250312535158</v>
      </c>
      <c r="K961" s="118">
        <v>11.629444837929842</v>
      </c>
      <c r="L961" s="117">
        <f t="shared" si="111"/>
        <v>9.8619003221186774E-2</v>
      </c>
    </row>
    <row r="962" spans="1:12" x14ac:dyDescent="0.25">
      <c r="A962" s="65">
        <f t="shared" si="112"/>
        <v>12</v>
      </c>
      <c r="B962" s="46" t="s">
        <v>1217</v>
      </c>
      <c r="C962" s="46">
        <v>463.7</v>
      </c>
      <c r="D962" s="46"/>
      <c r="E962" s="46">
        <v>121.1</v>
      </c>
      <c r="F962" s="46">
        <f t="shared" si="107"/>
        <v>584.79999999999995</v>
      </c>
      <c r="G962" s="117">
        <f t="shared" si="108"/>
        <v>7.9335090185330415E-3</v>
      </c>
      <c r="H962" s="118">
        <f t="shared" si="109"/>
        <v>33.966922187398289</v>
      </c>
      <c r="I962" s="118">
        <f t="shared" si="110"/>
        <v>7.4727228812276234</v>
      </c>
      <c r="J962" s="43">
        <v>13.686262321777274</v>
      </c>
      <c r="K962" s="118">
        <v>2.0191611080795551</v>
      </c>
      <c r="L962" s="117">
        <f t="shared" si="111"/>
        <v>9.7717285394122347E-2</v>
      </c>
    </row>
    <row r="963" spans="1:12" x14ac:dyDescent="0.25">
      <c r="A963" s="65">
        <f t="shared" si="112"/>
        <v>13</v>
      </c>
      <c r="B963" s="46" t="s">
        <v>1218</v>
      </c>
      <c r="C963" s="46">
        <v>892.4</v>
      </c>
      <c r="D963" s="46"/>
      <c r="E963" s="46"/>
      <c r="F963" s="46">
        <f t="shared" si="107"/>
        <v>892.4</v>
      </c>
      <c r="G963" s="117">
        <f t="shared" si="108"/>
        <v>1.2106469644560341E-2</v>
      </c>
      <c r="H963" s="118">
        <f t="shared" si="109"/>
        <v>51.833244459702868</v>
      </c>
      <c r="I963" s="118">
        <f t="shared" si="110"/>
        <v>11.403313781134631</v>
      </c>
      <c r="J963" s="43">
        <v>20.885123967089669</v>
      </c>
      <c r="K963" s="118">
        <v>3.8859162666598985</v>
      </c>
      <c r="L963" s="117">
        <f t="shared" si="111"/>
        <v>9.8619003221186774E-2</v>
      </c>
    </row>
    <row r="964" spans="1:12" x14ac:dyDescent="0.25">
      <c r="A964" s="65">
        <f t="shared" si="112"/>
        <v>14</v>
      </c>
      <c r="B964" s="46" t="s">
        <v>1219</v>
      </c>
      <c r="C964" s="46">
        <v>481.8</v>
      </c>
      <c r="D964" s="46"/>
      <c r="E964" s="46">
        <v>50.8</v>
      </c>
      <c r="F964" s="46">
        <f t="shared" si="107"/>
        <v>532.6</v>
      </c>
      <c r="G964" s="117">
        <f t="shared" si="108"/>
        <v>7.2253538017624805E-3</v>
      </c>
      <c r="H964" s="118">
        <f t="shared" si="109"/>
        <v>30.934991034555971</v>
      </c>
      <c r="I964" s="118">
        <f t="shared" si="110"/>
        <v>6.8056980276023138</v>
      </c>
      <c r="J964" s="43">
        <v>12.464608947637785</v>
      </c>
      <c r="K964" s="118">
        <v>2.0979767562491478</v>
      </c>
      <c r="L964" s="117">
        <f t="shared" si="111"/>
        <v>9.8203670232905022E-2</v>
      </c>
    </row>
    <row r="965" spans="1:12" x14ac:dyDescent="0.25">
      <c r="A965" s="65">
        <f t="shared" si="112"/>
        <v>15</v>
      </c>
      <c r="B965" s="46" t="s">
        <v>1220</v>
      </c>
      <c r="C965" s="46">
        <v>340.1</v>
      </c>
      <c r="D965" s="46"/>
      <c r="E965" s="46"/>
      <c r="F965" s="46">
        <f t="shared" si="107"/>
        <v>340.1</v>
      </c>
      <c r="G965" s="117">
        <f t="shared" si="108"/>
        <v>4.6138618625223803E-3</v>
      </c>
      <c r="H965" s="118">
        <f t="shared" si="109"/>
        <v>19.754018871296445</v>
      </c>
      <c r="I965" s="118">
        <f t="shared" si="110"/>
        <v>4.345884151685218</v>
      </c>
      <c r="J965" s="43">
        <v>7.9594695889816212</v>
      </c>
      <c r="K965" s="118">
        <v>1.4809503835623392</v>
      </c>
      <c r="L965" s="117">
        <f t="shared" si="111"/>
        <v>9.861900322118676E-2</v>
      </c>
    </row>
    <row r="966" spans="1:12" x14ac:dyDescent="0.25">
      <c r="A966" s="65">
        <f t="shared" si="112"/>
        <v>16</v>
      </c>
      <c r="B966" s="46" t="s">
        <v>1221</v>
      </c>
      <c r="C966" s="46">
        <v>449.9</v>
      </c>
      <c r="D966" s="46"/>
      <c r="E966" s="46">
        <v>99.3</v>
      </c>
      <c r="F966" s="46">
        <f t="shared" si="107"/>
        <v>549.19999999999993</v>
      </c>
      <c r="G966" s="117">
        <f t="shared" si="108"/>
        <v>7.4505525871722753E-3</v>
      </c>
      <c r="H966" s="118">
        <f t="shared" si="109"/>
        <v>31.899168374348736</v>
      </c>
      <c r="I966" s="118">
        <f t="shared" si="110"/>
        <v>7.0178170423567217</v>
      </c>
      <c r="J966" s="43">
        <v>12.853104081942679</v>
      </c>
      <c r="K966" s="118">
        <v>1.959069619419866</v>
      </c>
      <c r="L966" s="117">
        <f t="shared" si="111"/>
        <v>9.7831680841347426E-2</v>
      </c>
    </row>
    <row r="967" spans="1:12" x14ac:dyDescent="0.25">
      <c r="A967" s="65">
        <f t="shared" si="112"/>
        <v>17</v>
      </c>
      <c r="B967" s="46" t="s">
        <v>1222</v>
      </c>
      <c r="C967" s="46">
        <v>855.5</v>
      </c>
      <c r="D967" s="46"/>
      <c r="E967" s="46">
        <v>188</v>
      </c>
      <c r="F967" s="46">
        <f t="shared" si="107"/>
        <v>1043.5</v>
      </c>
      <c r="G967" s="117">
        <f t="shared" si="108"/>
        <v>1.4156321239465168E-2</v>
      </c>
      <c r="H967" s="118">
        <f t="shared" si="109"/>
        <v>60.609581570708137</v>
      </c>
      <c r="I967" s="118">
        <f t="shared" si="110"/>
        <v>13.33410794555579</v>
      </c>
      <c r="J967" s="43">
        <v>24.421365822117966</v>
      </c>
      <c r="K967" s="118">
        <v>3.7252368513307297</v>
      </c>
      <c r="L967" s="117">
        <f t="shared" si="111"/>
        <v>9.7834491796562173E-2</v>
      </c>
    </row>
    <row r="968" spans="1:12" x14ac:dyDescent="0.25">
      <c r="A968" s="65">
        <f t="shared" si="112"/>
        <v>18</v>
      </c>
      <c r="B968" s="46" t="s">
        <v>1223</v>
      </c>
      <c r="C968" s="46">
        <v>851.2</v>
      </c>
      <c r="D968" s="46"/>
      <c r="E968" s="46">
        <v>76.2</v>
      </c>
      <c r="F968" s="46">
        <f t="shared" si="107"/>
        <v>927.40000000000009</v>
      </c>
      <c r="G968" s="117">
        <f t="shared" si="108"/>
        <v>1.2581286360785815E-2</v>
      </c>
      <c r="H968" s="118">
        <f t="shared" si="109"/>
        <v>53.866148489386426</v>
      </c>
      <c r="I968" s="118">
        <f t="shared" si="110"/>
        <v>11.850552667665013</v>
      </c>
      <c r="J968" s="43">
        <v>21.704240214118069</v>
      </c>
      <c r="K968" s="118">
        <v>3.7065126918208269</v>
      </c>
      <c r="L968" s="117">
        <f t="shared" si="111"/>
        <v>9.8261218528132771E-2</v>
      </c>
    </row>
    <row r="969" spans="1:12" x14ac:dyDescent="0.25">
      <c r="A969" s="65">
        <f t="shared" si="112"/>
        <v>19</v>
      </c>
      <c r="B969" s="46" t="s">
        <v>1224</v>
      </c>
      <c r="C969" s="46">
        <v>544.4</v>
      </c>
      <c r="D969" s="46">
        <v>105.8</v>
      </c>
      <c r="E969" s="46">
        <v>74</v>
      </c>
      <c r="F969" s="46">
        <f t="shared" si="107"/>
        <v>724.19999999999993</v>
      </c>
      <c r="G969" s="117">
        <f t="shared" si="108"/>
        <v>9.8246361682996393E-3</v>
      </c>
      <c r="H969" s="118">
        <f t="shared" si="109"/>
        <v>42.063688522766491</v>
      </c>
      <c r="I969" s="118">
        <f t="shared" si="110"/>
        <v>9.2540114750086282</v>
      </c>
      <c r="J969" s="43">
        <v>16.948685317084646</v>
      </c>
      <c r="K969" s="118">
        <v>2.3705656830677371</v>
      </c>
      <c r="L969" s="117">
        <f t="shared" si="111"/>
        <v>9.7537905271924213E-2</v>
      </c>
    </row>
    <row r="970" spans="1:12" x14ac:dyDescent="0.25">
      <c r="A970" s="65">
        <f t="shared" si="112"/>
        <v>20</v>
      </c>
      <c r="B970" s="46" t="s">
        <v>1225</v>
      </c>
      <c r="C970" s="46">
        <v>252.4</v>
      </c>
      <c r="D970" s="46">
        <v>53</v>
      </c>
      <c r="E970" s="46">
        <v>35.4</v>
      </c>
      <c r="F970" s="46">
        <f t="shared" si="107"/>
        <v>340.79999999999995</v>
      </c>
      <c r="G970" s="117">
        <f t="shared" si="108"/>
        <v>4.6233581968468888E-3</v>
      </c>
      <c r="H970" s="118">
        <f t="shared" si="109"/>
        <v>19.794676951890111</v>
      </c>
      <c r="I970" s="118">
        <f t="shared" si="110"/>
        <v>4.3548289294158247</v>
      </c>
      <c r="J970" s="43">
        <v>7.9758519139221864</v>
      </c>
      <c r="K970" s="118">
        <v>1.0990646186743147</v>
      </c>
      <c r="L970" s="117">
        <f t="shared" si="111"/>
        <v>9.7489502388211371E-2</v>
      </c>
    </row>
    <row r="971" spans="1:12" x14ac:dyDescent="0.25">
      <c r="A971" s="65">
        <f t="shared" si="112"/>
        <v>21</v>
      </c>
      <c r="B971" s="46" t="s">
        <v>1226</v>
      </c>
      <c r="C971" s="46">
        <v>446.3</v>
      </c>
      <c r="D971" s="46">
        <v>12.4</v>
      </c>
      <c r="E971" s="46">
        <v>75.400000000000006</v>
      </c>
      <c r="F971" s="46">
        <f t="shared" si="107"/>
        <v>534.1</v>
      </c>
      <c r="G971" s="117">
        <f t="shared" si="108"/>
        <v>7.2457030896007149E-3</v>
      </c>
      <c r="H971" s="118">
        <f t="shared" si="109"/>
        <v>31.022115492970979</v>
      </c>
      <c r="I971" s="118">
        <f t="shared" si="110"/>
        <v>6.8248654084536158</v>
      </c>
      <c r="J971" s="43">
        <v>12.499713929653288</v>
      </c>
      <c r="K971" s="118">
        <v>1.9433935788999472</v>
      </c>
      <c r="L971" s="117">
        <f t="shared" si="111"/>
        <v>9.790317994753385E-2</v>
      </c>
    </row>
    <row r="972" spans="1:12" x14ac:dyDescent="0.25">
      <c r="A972" s="65">
        <f t="shared" si="112"/>
        <v>22</v>
      </c>
      <c r="B972" s="46" t="s">
        <v>1227</v>
      </c>
      <c r="C972" s="46">
        <v>237.5</v>
      </c>
      <c r="D972" s="46"/>
      <c r="E972" s="46"/>
      <c r="F972" s="46">
        <f t="shared" si="107"/>
        <v>237.5</v>
      </c>
      <c r="G972" s="117">
        <f t="shared" si="108"/>
        <v>3.2219705743871366E-3</v>
      </c>
      <c r="H972" s="118">
        <f t="shared" si="109"/>
        <v>13.794705915709805</v>
      </c>
      <c r="I972" s="118">
        <f t="shared" si="110"/>
        <v>3.0348353014561571</v>
      </c>
      <c r="J972" s="43">
        <v>5.558288819121243</v>
      </c>
      <c r="K972" s="118">
        <v>1.0341832287446504</v>
      </c>
      <c r="L972" s="117">
        <f t="shared" si="111"/>
        <v>9.8619003221186774E-2</v>
      </c>
    </row>
    <row r="973" spans="1:12" x14ac:dyDescent="0.25">
      <c r="A973" s="65">
        <f t="shared" si="112"/>
        <v>23</v>
      </c>
      <c r="B973" s="46" t="s">
        <v>1228</v>
      </c>
      <c r="C973" s="46">
        <v>159.5</v>
      </c>
      <c r="D973" s="46"/>
      <c r="E973" s="46">
        <v>91.9</v>
      </c>
      <c r="F973" s="46">
        <f t="shared" si="107"/>
        <v>251.4</v>
      </c>
      <c r="G973" s="117">
        <f t="shared" si="108"/>
        <v>3.4105406416881103E-3</v>
      </c>
      <c r="H973" s="118">
        <f t="shared" si="109"/>
        <v>14.602059230355559</v>
      </c>
      <c r="I973" s="118">
        <f t="shared" si="110"/>
        <v>3.2124530306782231</v>
      </c>
      <c r="J973" s="43">
        <v>5.8835949857982337</v>
      </c>
      <c r="K973" s="118">
        <v>0.69453568414640732</v>
      </c>
      <c r="L973" s="117">
        <f t="shared" si="111"/>
        <v>9.7027219295856906E-2</v>
      </c>
    </row>
    <row r="974" spans="1:12" x14ac:dyDescent="0.25">
      <c r="A974" s="65">
        <f t="shared" si="112"/>
        <v>24</v>
      </c>
      <c r="B974" s="46" t="s">
        <v>1229</v>
      </c>
      <c r="C974" s="46">
        <v>6036.5</v>
      </c>
      <c r="D974" s="46"/>
      <c r="E974" s="46">
        <v>57.9</v>
      </c>
      <c r="F974" s="46">
        <f t="shared" si="107"/>
        <v>6094.4</v>
      </c>
      <c r="G974" s="117">
        <f t="shared" si="108"/>
        <v>8.2677799867557744E-2</v>
      </c>
      <c r="H974" s="118">
        <f t="shared" si="109"/>
        <v>353.98086624295507</v>
      </c>
      <c r="I974" s="118">
        <f t="shared" si="110"/>
        <v>77.875790573450118</v>
      </c>
      <c r="J974" s="43">
        <v>142.62920159685262</v>
      </c>
      <c r="K974" s="118">
        <v>26.285671832914026</v>
      </c>
      <c r="L974" s="117">
        <f t="shared" si="111"/>
        <v>9.8577633605633333E-2</v>
      </c>
    </row>
    <row r="975" spans="1:12" x14ac:dyDescent="0.25">
      <c r="A975" s="65">
        <f t="shared" si="112"/>
        <v>25</v>
      </c>
      <c r="B975" s="46" t="s">
        <v>1230</v>
      </c>
      <c r="C975" s="46">
        <v>5942.78</v>
      </c>
      <c r="D975" s="46">
        <v>26.3</v>
      </c>
      <c r="E975" s="46">
        <v>169.5</v>
      </c>
      <c r="F975" s="46">
        <f t="shared" si="107"/>
        <v>6138.58</v>
      </c>
      <c r="G975" s="117">
        <f t="shared" si="108"/>
        <v>8.3277154225353214E-2</v>
      </c>
      <c r="H975" s="118">
        <f t="shared" si="109"/>
        <v>356.5469719581385</v>
      </c>
      <c r="I975" s="118">
        <f t="shared" si="110"/>
        <v>78.440333830790465</v>
      </c>
      <c r="J975" s="43">
        <v>143.66316033381591</v>
      </c>
      <c r="K975" s="118">
        <v>25.877572244712141</v>
      </c>
      <c r="L975" s="117">
        <f t="shared" si="111"/>
        <v>9.8480110769503221E-2</v>
      </c>
    </row>
    <row r="976" spans="1:12" x14ac:dyDescent="0.25">
      <c r="A976" s="65">
        <f t="shared" si="112"/>
        <v>26</v>
      </c>
      <c r="B976" s="46" t="s">
        <v>1231</v>
      </c>
      <c r="C976" s="46">
        <v>362.7</v>
      </c>
      <c r="D976" s="46"/>
      <c r="E976" s="46">
        <v>64.8</v>
      </c>
      <c r="F976" s="46">
        <f t="shared" si="107"/>
        <v>427.5</v>
      </c>
      <c r="G976" s="117">
        <f t="shared" si="108"/>
        <v>5.7995470338968458E-3</v>
      </c>
      <c r="H976" s="118">
        <f t="shared" si="109"/>
        <v>24.83047064827765</v>
      </c>
      <c r="I976" s="118">
        <f t="shared" si="110"/>
        <v>5.4627035426210835</v>
      </c>
      <c r="J976" s="43">
        <v>10.004919874418237</v>
      </c>
      <c r="K976" s="118">
        <v>1.5793610823818303</v>
      </c>
      <c r="L976" s="117">
        <f t="shared" si="111"/>
        <v>9.7958959409821744E-2</v>
      </c>
    </row>
    <row r="977" spans="1:12" x14ac:dyDescent="0.25">
      <c r="A977" s="65">
        <f t="shared" si="112"/>
        <v>27</v>
      </c>
      <c r="B977" s="46" t="s">
        <v>1232</v>
      </c>
      <c r="C977" s="46">
        <v>5493.7</v>
      </c>
      <c r="D977" s="46"/>
      <c r="E977" s="46"/>
      <c r="F977" s="46">
        <f t="shared" si="107"/>
        <v>5493.7</v>
      </c>
      <c r="G977" s="117">
        <f t="shared" si="108"/>
        <v>7.4528588397939424E-2</v>
      </c>
      <c r="H977" s="118">
        <f t="shared" si="109"/>
        <v>319.09042479635775</v>
      </c>
      <c r="I977" s="118">
        <f t="shared" si="110"/>
        <v>70.199893455198705</v>
      </c>
      <c r="J977" s="43">
        <v>128.57082646571101</v>
      </c>
      <c r="K977" s="118">
        <v>23.922073278966256</v>
      </c>
      <c r="L977" s="117">
        <f t="shared" si="111"/>
        <v>9.8619003221186788E-2</v>
      </c>
    </row>
    <row r="978" spans="1:12" x14ac:dyDescent="0.25">
      <c r="A978" s="65">
        <f t="shared" si="112"/>
        <v>28</v>
      </c>
      <c r="B978" s="46" t="s">
        <v>1233</v>
      </c>
      <c r="C978" s="46">
        <v>5413.1</v>
      </c>
      <c r="D978" s="46"/>
      <c r="E978" s="46">
        <v>26</v>
      </c>
      <c r="F978" s="46">
        <f t="shared" si="107"/>
        <v>5439.1</v>
      </c>
      <c r="G978" s="117">
        <f t="shared" si="108"/>
        <v>7.3787874320627694E-2</v>
      </c>
      <c r="H978" s="118">
        <f t="shared" si="109"/>
        <v>315.91909451005142</v>
      </c>
      <c r="I978" s="118">
        <f t="shared" si="110"/>
        <v>69.502200792211312</v>
      </c>
      <c r="J978" s="43">
        <v>127.29300512034675</v>
      </c>
      <c r="K978" s="118">
        <v>23.57110414954807</v>
      </c>
      <c r="L978" s="117">
        <f t="shared" si="111"/>
        <v>9.8598188040697449E-2</v>
      </c>
    </row>
    <row r="979" spans="1:12" x14ac:dyDescent="0.25">
      <c r="A979" s="65">
        <f t="shared" si="112"/>
        <v>29</v>
      </c>
      <c r="B979" s="46" t="s">
        <v>1234</v>
      </c>
      <c r="C979" s="46">
        <v>420.4</v>
      </c>
      <c r="D979" s="46"/>
      <c r="E979" s="46">
        <v>81.3</v>
      </c>
      <c r="F979" s="46">
        <f t="shared" si="107"/>
        <v>501.7</v>
      </c>
      <c r="G979" s="117">
        <f t="shared" si="108"/>
        <v>6.8061584722948487E-3</v>
      </c>
      <c r="H979" s="118">
        <f t="shared" si="109"/>
        <v>29.14022719120678</v>
      </c>
      <c r="I979" s="118">
        <f t="shared" si="110"/>
        <v>6.4108499820654918</v>
      </c>
      <c r="J979" s="43">
        <v>11.741446318118431</v>
      </c>
      <c r="K979" s="118">
        <v>1.8306131762705304</v>
      </c>
      <c r="L979" s="117">
        <f t="shared" si="111"/>
        <v>9.7913367884515101E-2</v>
      </c>
    </row>
    <row r="980" spans="1:12" x14ac:dyDescent="0.25">
      <c r="A980" s="65">
        <f t="shared" si="112"/>
        <v>30</v>
      </c>
      <c r="B980" s="46" t="s">
        <v>1235</v>
      </c>
      <c r="C980" s="46">
        <v>176.4</v>
      </c>
      <c r="D980" s="46"/>
      <c r="E980" s="46">
        <v>88.5</v>
      </c>
      <c r="F980" s="46">
        <f t="shared" si="107"/>
        <v>264.89999999999998</v>
      </c>
      <c r="G980" s="117">
        <f t="shared" si="108"/>
        <v>3.5936842322322211E-3</v>
      </c>
      <c r="H980" s="118">
        <f t="shared" si="109"/>
        <v>15.386179356090642</v>
      </c>
      <c r="I980" s="118">
        <f t="shared" si="110"/>
        <v>3.3849594583399414</v>
      </c>
      <c r="J980" s="43">
        <v>6.1995398239377559</v>
      </c>
      <c r="K980" s="118">
        <v>0.76812598547602673</v>
      </c>
      <c r="L980" s="117">
        <f t="shared" si="111"/>
        <v>9.7164230365588397E-2</v>
      </c>
    </row>
    <row r="981" spans="1:12" x14ac:dyDescent="0.25">
      <c r="A981" s="65">
        <f t="shared" si="112"/>
        <v>31</v>
      </c>
      <c r="B981" s="46" t="s">
        <v>1236</v>
      </c>
      <c r="C981" s="46">
        <v>476.7</v>
      </c>
      <c r="D981" s="46"/>
      <c r="E981" s="46">
        <v>38</v>
      </c>
      <c r="F981" s="46">
        <f t="shared" si="107"/>
        <v>514.70000000000005</v>
      </c>
      <c r="G981" s="117">
        <f t="shared" si="108"/>
        <v>6.9825189668928818E-3</v>
      </c>
      <c r="H981" s="118">
        <f t="shared" si="109"/>
        <v>29.895305830803526</v>
      </c>
      <c r="I981" s="118">
        <f t="shared" si="110"/>
        <v>6.576967282776776</v>
      </c>
      <c r="J981" s="43">
        <v>12.045689495586121</v>
      </c>
      <c r="K981" s="118">
        <v>2.0757690321792621</v>
      </c>
      <c r="L981" s="117">
        <f t="shared" si="111"/>
        <v>9.8297516303372204E-2</v>
      </c>
    </row>
    <row r="982" spans="1:12" x14ac:dyDescent="0.25">
      <c r="A982" s="65">
        <f t="shared" si="112"/>
        <v>32</v>
      </c>
      <c r="B982" s="46" t="s">
        <v>1241</v>
      </c>
      <c r="C982" s="46">
        <v>474.8</v>
      </c>
      <c r="D982" s="46"/>
      <c r="E982" s="46"/>
      <c r="F982" s="46">
        <f t="shared" si="107"/>
        <v>474.8</v>
      </c>
      <c r="G982" s="117">
        <f t="shared" si="108"/>
        <v>6.4412279103958428E-3</v>
      </c>
      <c r="H982" s="118">
        <f t="shared" si="109"/>
        <v>27.577795236964281</v>
      </c>
      <c r="I982" s="118">
        <f t="shared" si="110"/>
        <v>6.0671149521321421</v>
      </c>
      <c r="J982" s="43">
        <v>11.111896973973753</v>
      </c>
      <c r="K982" s="118">
        <v>2.0674955663493053</v>
      </c>
      <c r="L982" s="117">
        <f t="shared" si="111"/>
        <v>9.8619003221186788E-2</v>
      </c>
    </row>
    <row r="983" spans="1:12" x14ac:dyDescent="0.25">
      <c r="A983" s="65">
        <f t="shared" si="112"/>
        <v>33</v>
      </c>
      <c r="B983" s="46" t="s">
        <v>1242</v>
      </c>
      <c r="C983" s="46">
        <v>667.03</v>
      </c>
      <c r="D983" s="46"/>
      <c r="E983" s="46"/>
      <c r="F983" s="46">
        <f t="shared" si="107"/>
        <v>667.03</v>
      </c>
      <c r="G983" s="117">
        <f t="shared" si="108"/>
        <v>9.0490569778250603E-3</v>
      </c>
      <c r="H983" s="118">
        <f t="shared" si="109"/>
        <v>38.743084997709104</v>
      </c>
      <c r="I983" s="118">
        <f t="shared" si="110"/>
        <v>8.5234786994960032</v>
      </c>
      <c r="J983" s="43">
        <v>15.610717435867127</v>
      </c>
      <c r="K983" s="118">
        <v>2.9045525855559746</v>
      </c>
      <c r="L983" s="117">
        <f t="shared" si="111"/>
        <v>9.861900322118676E-2</v>
      </c>
    </row>
    <row r="984" spans="1:12" x14ac:dyDescent="0.25">
      <c r="A984" s="65">
        <f t="shared" si="112"/>
        <v>34</v>
      </c>
      <c r="B984" s="46" t="s">
        <v>1243</v>
      </c>
      <c r="C984" s="46">
        <v>1023.7</v>
      </c>
      <c r="D984" s="46"/>
      <c r="E984" s="46"/>
      <c r="F984" s="46">
        <f t="shared" si="107"/>
        <v>1023.7</v>
      </c>
      <c r="G984" s="117">
        <f t="shared" si="108"/>
        <v>1.3887710640000472E-2</v>
      </c>
      <c r="H984" s="118">
        <f t="shared" si="109"/>
        <v>59.459538719630018</v>
      </c>
      <c r="I984" s="118">
        <f t="shared" si="110"/>
        <v>13.081098518318605</v>
      </c>
      <c r="J984" s="43">
        <v>23.957980059513329</v>
      </c>
      <c r="K984" s="118">
        <v>4.4576563000669411</v>
      </c>
      <c r="L984" s="117">
        <f t="shared" si="111"/>
        <v>9.8619003221186774E-2</v>
      </c>
    </row>
    <row r="985" spans="1:12" x14ac:dyDescent="0.25">
      <c r="A985" s="65">
        <f t="shared" si="112"/>
        <v>35</v>
      </c>
      <c r="B985" s="46" t="s">
        <v>1247</v>
      </c>
      <c r="C985" s="46">
        <v>214.1</v>
      </c>
      <c r="D985" s="46"/>
      <c r="E985" s="46"/>
      <c r="F985" s="46">
        <f t="shared" si="107"/>
        <v>214.1</v>
      </c>
      <c r="G985" s="117">
        <f t="shared" si="108"/>
        <v>2.9045216841106776E-3</v>
      </c>
      <c r="H985" s="118">
        <f t="shared" si="109"/>
        <v>12.43556436443566</v>
      </c>
      <c r="I985" s="118">
        <f t="shared" si="110"/>
        <v>2.7358241601758451</v>
      </c>
      <c r="J985" s="43">
        <v>5.0106510996794018</v>
      </c>
      <c r="K985" s="118">
        <v>0.93228896536517736</v>
      </c>
      <c r="L985" s="117">
        <f t="shared" si="111"/>
        <v>9.861900322118676E-2</v>
      </c>
    </row>
    <row r="986" spans="1:12" x14ac:dyDescent="0.25">
      <c r="A986" s="65">
        <f t="shared" si="112"/>
        <v>36</v>
      </c>
      <c r="B986" s="46" t="s">
        <v>1248</v>
      </c>
      <c r="C986" s="46">
        <v>396.1</v>
      </c>
      <c r="D986" s="46"/>
      <c r="E986" s="46">
        <v>77.8</v>
      </c>
      <c r="F986" s="46">
        <f t="shared" si="107"/>
        <v>473.90000000000003</v>
      </c>
      <c r="G986" s="117">
        <f t="shared" si="108"/>
        <v>6.4290183376929022E-3</v>
      </c>
      <c r="H986" s="118">
        <f t="shared" si="109"/>
        <v>27.525520561915275</v>
      </c>
      <c r="I986" s="118">
        <f t="shared" si="110"/>
        <v>6.0556145236213608</v>
      </c>
      <c r="J986" s="43">
        <v>11.090833984764451</v>
      </c>
      <c r="K986" s="118">
        <v>1.7247999027610781</v>
      </c>
      <c r="L986" s="117">
        <f t="shared" si="111"/>
        <v>9.7904133726655754E-2</v>
      </c>
    </row>
    <row r="987" spans="1:12" x14ac:dyDescent="0.25">
      <c r="A987" s="65">
        <f t="shared" si="112"/>
        <v>37</v>
      </c>
      <c r="B987" s="46" t="s">
        <v>1249</v>
      </c>
      <c r="C987" s="46">
        <v>479.6</v>
      </c>
      <c r="D987" s="46"/>
      <c r="E987" s="46"/>
      <c r="F987" s="46">
        <f t="shared" si="107"/>
        <v>479.6</v>
      </c>
      <c r="G987" s="117">
        <f t="shared" si="108"/>
        <v>6.5063456314781928E-3</v>
      </c>
      <c r="H987" s="118">
        <f t="shared" si="109"/>
        <v>27.856593503892306</v>
      </c>
      <c r="I987" s="118">
        <f t="shared" si="110"/>
        <v>6.1284505708563071</v>
      </c>
      <c r="J987" s="43">
        <v>11.224232916423361</v>
      </c>
      <c r="K987" s="118">
        <v>2.0883969537091973</v>
      </c>
      <c r="L987" s="117">
        <f t="shared" si="111"/>
        <v>9.861900322118676E-2</v>
      </c>
    </row>
    <row r="988" spans="1:12" x14ac:dyDescent="0.25">
      <c r="A988" s="65">
        <f t="shared" si="112"/>
        <v>38</v>
      </c>
      <c r="B988" s="46" t="s">
        <v>1250</v>
      </c>
      <c r="C988" s="46">
        <v>415.6</v>
      </c>
      <c r="D988" s="46"/>
      <c r="E988" s="46"/>
      <c r="F988" s="46">
        <f t="shared" si="107"/>
        <v>415.6</v>
      </c>
      <c r="G988" s="117">
        <f t="shared" si="108"/>
        <v>5.6381093503801855E-3</v>
      </c>
      <c r="H988" s="118">
        <f t="shared" si="109"/>
        <v>24.139283278185243</v>
      </c>
      <c r="I988" s="118">
        <f t="shared" si="110"/>
        <v>5.3106423212007536</v>
      </c>
      <c r="J988" s="43">
        <v>9.7264203504285831</v>
      </c>
      <c r="K988" s="118">
        <v>1.8097117889106389</v>
      </c>
      <c r="L988" s="117">
        <f t="shared" si="111"/>
        <v>9.8619003221186746E-2</v>
      </c>
    </row>
    <row r="989" spans="1:12" x14ac:dyDescent="0.25">
      <c r="A989" s="65">
        <f t="shared" si="112"/>
        <v>39</v>
      </c>
      <c r="B989" s="46" t="s">
        <v>1251</v>
      </c>
      <c r="C989" s="46">
        <v>338.9</v>
      </c>
      <c r="D989" s="46"/>
      <c r="E989" s="46">
        <v>73.099999999999994</v>
      </c>
      <c r="F989" s="46">
        <f t="shared" si="107"/>
        <v>412</v>
      </c>
      <c r="G989" s="117">
        <f t="shared" si="108"/>
        <v>5.5892710595684229E-3</v>
      </c>
      <c r="H989" s="118">
        <f t="shared" si="109"/>
        <v>23.930184577989223</v>
      </c>
      <c r="I989" s="118">
        <f t="shared" si="110"/>
        <v>5.264640607157629</v>
      </c>
      <c r="J989" s="43">
        <v>9.6421683935913762</v>
      </c>
      <c r="K989" s="118">
        <v>1.4757250367223662</v>
      </c>
      <c r="L989" s="117">
        <f t="shared" si="111"/>
        <v>9.7846404406457754E-2</v>
      </c>
    </row>
    <row r="990" spans="1:12" x14ac:dyDescent="0.25">
      <c r="A990" s="65">
        <f t="shared" si="112"/>
        <v>40</v>
      </c>
      <c r="B990" s="46" t="s">
        <v>1252</v>
      </c>
      <c r="C990" s="46">
        <v>154.69999999999999</v>
      </c>
      <c r="D990" s="46"/>
      <c r="E990" s="46"/>
      <c r="F990" s="46">
        <f t="shared" si="107"/>
        <v>154.69999999999999</v>
      </c>
      <c r="G990" s="117">
        <f t="shared" si="108"/>
        <v>2.0986898857165894E-3</v>
      </c>
      <c r="H990" s="118">
        <f t="shared" si="109"/>
        <v>8.9854358112012918</v>
      </c>
      <c r="I990" s="118">
        <f t="shared" si="110"/>
        <v>1.9767958784642843</v>
      </c>
      <c r="J990" s="43">
        <v>3.6204938118654995</v>
      </c>
      <c r="K990" s="118">
        <v>0.67363429678651532</v>
      </c>
      <c r="L990" s="117">
        <f t="shared" si="111"/>
        <v>9.861900322118676E-2</v>
      </c>
    </row>
    <row r="991" spans="1:12" x14ac:dyDescent="0.25">
      <c r="A991" s="65">
        <f t="shared" si="112"/>
        <v>41</v>
      </c>
      <c r="B991" s="46" t="s">
        <v>1253</v>
      </c>
      <c r="C991" s="46">
        <v>127</v>
      </c>
      <c r="D991" s="46">
        <v>51.8</v>
      </c>
      <c r="E991" s="46"/>
      <c r="F991" s="46">
        <f t="shared" si="107"/>
        <v>178.8</v>
      </c>
      <c r="G991" s="117">
        <f t="shared" si="108"/>
        <v>2.4256351103175582E-3</v>
      </c>
      <c r="H991" s="118">
        <f t="shared" si="109"/>
        <v>10.38523544306911</v>
      </c>
      <c r="I991" s="118">
        <f t="shared" si="110"/>
        <v>2.2847517974752041</v>
      </c>
      <c r="J991" s="43">
        <v>4.1845138562479081</v>
      </c>
      <c r="K991" s="118">
        <v>0.55301587389713935</v>
      </c>
      <c r="L991" s="117">
        <f t="shared" si="111"/>
        <v>9.7357477464705591E-2</v>
      </c>
    </row>
    <row r="992" spans="1:12" x14ac:dyDescent="0.25">
      <c r="A992" s="65">
        <f t="shared" si="112"/>
        <v>42</v>
      </c>
      <c r="B992" s="46" t="s">
        <v>1254</v>
      </c>
      <c r="C992" s="46">
        <v>228.6</v>
      </c>
      <c r="D992" s="46"/>
      <c r="E992" s="46"/>
      <c r="F992" s="46">
        <f t="shared" si="107"/>
        <v>228.6</v>
      </c>
      <c r="G992" s="117">
        <f t="shared" si="108"/>
        <v>3.101231466546945E-3</v>
      </c>
      <c r="H992" s="118">
        <f t="shared" si="109"/>
        <v>13.277767462447418</v>
      </c>
      <c r="I992" s="118">
        <f t="shared" si="110"/>
        <v>2.9211088417384321</v>
      </c>
      <c r="J992" s="43">
        <v>5.349999259162594</v>
      </c>
      <c r="K992" s="118">
        <v>0.99542857301485077</v>
      </c>
      <c r="L992" s="117">
        <f t="shared" si="111"/>
        <v>9.8619003221186788E-2</v>
      </c>
    </row>
    <row r="993" spans="1:12" x14ac:dyDescent="0.25">
      <c r="A993" s="65">
        <f t="shared" si="112"/>
        <v>43</v>
      </c>
      <c r="B993" s="46" t="s">
        <v>1255</v>
      </c>
      <c r="C993" s="46">
        <v>211.7</v>
      </c>
      <c r="D993" s="46"/>
      <c r="E993" s="46"/>
      <c r="F993" s="46">
        <f t="shared" si="107"/>
        <v>211.7</v>
      </c>
      <c r="G993" s="117">
        <f t="shared" si="108"/>
        <v>2.8719628235695026E-3</v>
      </c>
      <c r="H993" s="118">
        <f t="shared" si="109"/>
        <v>12.296165230971646</v>
      </c>
      <c r="I993" s="118">
        <f t="shared" si="110"/>
        <v>2.7051563508137622</v>
      </c>
      <c r="J993" s="43">
        <v>4.9544831284545978</v>
      </c>
      <c r="K993" s="118">
        <v>0.92183827168523136</v>
      </c>
      <c r="L993" s="117">
        <f t="shared" si="111"/>
        <v>9.8619003221186774E-2</v>
      </c>
    </row>
    <row r="994" spans="1:12" ht="13" x14ac:dyDescent="0.3">
      <c r="A994" s="65">
        <f t="shared" si="112"/>
        <v>44</v>
      </c>
      <c r="B994" s="46" t="s">
        <v>1256</v>
      </c>
      <c r="C994" s="46">
        <v>209.66</v>
      </c>
      <c r="D994" s="46"/>
      <c r="E994" s="19"/>
      <c r="F994" s="46">
        <f t="shared" si="107"/>
        <v>209.66</v>
      </c>
      <c r="G994" s="117">
        <f t="shared" si="108"/>
        <v>2.8442877921095035E-3</v>
      </c>
      <c r="H994" s="118">
        <f t="shared" si="109"/>
        <v>12.177675967527232</v>
      </c>
      <c r="I994" s="118">
        <f t="shared" si="110"/>
        <v>2.6790887128559913</v>
      </c>
      <c r="J994" s="43">
        <v>4.9067403529135145</v>
      </c>
      <c r="K994" s="118">
        <v>0.91295518205727744</v>
      </c>
      <c r="L994" s="117">
        <f t="shared" si="111"/>
        <v>9.861900322118676E-2</v>
      </c>
    </row>
    <row r="995" spans="1:12" x14ac:dyDescent="0.25">
      <c r="A995" s="65">
        <f t="shared" si="112"/>
        <v>45</v>
      </c>
      <c r="B995" s="46" t="s">
        <v>1257</v>
      </c>
      <c r="C995" s="46">
        <v>211.9</v>
      </c>
      <c r="D995" s="46"/>
      <c r="E995" s="46"/>
      <c r="F995" s="46">
        <f t="shared" si="107"/>
        <v>211.9</v>
      </c>
      <c r="G995" s="117">
        <f t="shared" si="108"/>
        <v>2.8746760619479338E-3</v>
      </c>
      <c r="H995" s="118">
        <f t="shared" si="109"/>
        <v>12.30778182542698</v>
      </c>
      <c r="I995" s="118">
        <f t="shared" si="110"/>
        <v>2.7077120015939355</v>
      </c>
      <c r="J995" s="43">
        <v>4.9591637927233316</v>
      </c>
      <c r="K995" s="118">
        <v>0.92270916282522708</v>
      </c>
      <c r="L995" s="117">
        <f t="shared" si="111"/>
        <v>9.861900322118676E-2</v>
      </c>
    </row>
    <row r="996" spans="1:12" x14ac:dyDescent="0.25">
      <c r="A996" s="65">
        <f t="shared" si="112"/>
        <v>46</v>
      </c>
      <c r="B996" s="46" t="s">
        <v>1258</v>
      </c>
      <c r="C996" s="46">
        <v>207</v>
      </c>
      <c r="D996" s="46"/>
      <c r="E996" s="46"/>
      <c r="F996" s="46">
        <f t="shared" si="107"/>
        <v>207</v>
      </c>
      <c r="G996" s="117">
        <f t="shared" si="108"/>
        <v>2.8082017216763677E-3</v>
      </c>
      <c r="H996" s="118">
        <f t="shared" si="109"/>
        <v>12.023175261271284</v>
      </c>
      <c r="I996" s="118">
        <f t="shared" si="110"/>
        <v>2.6450985574796824</v>
      </c>
      <c r="J996" s="43">
        <v>4.8444875181393563</v>
      </c>
      <c r="K996" s="118">
        <v>0.90137232989533722</v>
      </c>
      <c r="L996" s="117">
        <f t="shared" si="111"/>
        <v>9.861900322118676E-2</v>
      </c>
    </row>
    <row r="997" spans="1:12" x14ac:dyDescent="0.25">
      <c r="A997" s="65">
        <f t="shared" si="112"/>
        <v>47</v>
      </c>
      <c r="B997" s="46" t="s">
        <v>1259</v>
      </c>
      <c r="C997" s="46">
        <v>513.6</v>
      </c>
      <c r="D997" s="46"/>
      <c r="E997" s="46"/>
      <c r="F997" s="46">
        <f t="shared" si="107"/>
        <v>513.6</v>
      </c>
      <c r="G997" s="117">
        <f t="shared" si="108"/>
        <v>6.9675961558115099E-3</v>
      </c>
      <c r="H997" s="118">
        <f t="shared" si="109"/>
        <v>29.831414561299187</v>
      </c>
      <c r="I997" s="118">
        <f t="shared" si="110"/>
        <v>6.5629112034858208</v>
      </c>
      <c r="J997" s="43">
        <v>12.019945842108084</v>
      </c>
      <c r="K997" s="118">
        <v>2.2364484475084314</v>
      </c>
      <c r="L997" s="117">
        <f t="shared" si="111"/>
        <v>9.861900322118676E-2</v>
      </c>
    </row>
    <row r="998" spans="1:12" x14ac:dyDescent="0.25">
      <c r="A998" s="65">
        <f t="shared" si="112"/>
        <v>48</v>
      </c>
      <c r="B998" s="46" t="s">
        <v>1260</v>
      </c>
      <c r="C998" s="46">
        <v>322.89999999999998</v>
      </c>
      <c r="D998" s="46">
        <v>13.4</v>
      </c>
      <c r="E998" s="46"/>
      <c r="F998" s="46">
        <f t="shared" si="107"/>
        <v>336.29999999999995</v>
      </c>
      <c r="G998" s="117">
        <f t="shared" si="108"/>
        <v>4.5623103333321847E-3</v>
      </c>
      <c r="H998" s="118">
        <f t="shared" si="109"/>
        <v>19.533303576645082</v>
      </c>
      <c r="I998" s="118">
        <f t="shared" si="110"/>
        <v>4.2973267868619178</v>
      </c>
      <c r="J998" s="43">
        <v>7.8705369678756787</v>
      </c>
      <c r="K998" s="118">
        <v>1.4060537455227264</v>
      </c>
      <c r="L998" s="117">
        <f t="shared" si="111"/>
        <v>9.8445498295882866E-2</v>
      </c>
    </row>
    <row r="999" spans="1:12" x14ac:dyDescent="0.25">
      <c r="A999" s="65">
        <f t="shared" si="112"/>
        <v>49</v>
      </c>
      <c r="B999" s="46" t="s">
        <v>1261</v>
      </c>
      <c r="C999" s="46">
        <v>315.5</v>
      </c>
      <c r="D999" s="46"/>
      <c r="E999" s="46"/>
      <c r="F999" s="46">
        <f t="shared" si="107"/>
        <v>315.5</v>
      </c>
      <c r="G999" s="117">
        <f t="shared" si="108"/>
        <v>4.2801335419753329E-3</v>
      </c>
      <c r="H999" s="118">
        <f t="shared" si="109"/>
        <v>18.325177753290287</v>
      </c>
      <c r="I999" s="118">
        <f t="shared" si="110"/>
        <v>4.031539105723863</v>
      </c>
      <c r="J999" s="43">
        <v>7.3837478839273771</v>
      </c>
      <c r="K999" s="118">
        <v>1.3738307733428932</v>
      </c>
      <c r="L999" s="117">
        <f t="shared" si="111"/>
        <v>9.8619003221186746E-2</v>
      </c>
    </row>
    <row r="1000" spans="1:12" x14ac:dyDescent="0.25">
      <c r="A1000" s="65">
        <f t="shared" si="112"/>
        <v>50</v>
      </c>
      <c r="B1000" s="46" t="s">
        <v>1262</v>
      </c>
      <c r="C1000" s="46">
        <v>375.8</v>
      </c>
      <c r="D1000" s="46"/>
      <c r="E1000" s="46"/>
      <c r="F1000" s="46">
        <f t="shared" si="107"/>
        <v>375.8</v>
      </c>
      <c r="G1000" s="117">
        <f t="shared" si="108"/>
        <v>5.0981749130723621E-3</v>
      </c>
      <c r="H1000" s="118">
        <f t="shared" si="109"/>
        <v>21.827580981573664</v>
      </c>
      <c r="I1000" s="118">
        <f t="shared" si="110"/>
        <v>4.8020678159462058</v>
      </c>
      <c r="J1000" s="43">
        <v>8.7949681609505816</v>
      </c>
      <c r="K1000" s="118">
        <v>1.6364044520515351</v>
      </c>
      <c r="L1000" s="117">
        <f t="shared" si="111"/>
        <v>9.861900322118676E-2</v>
      </c>
    </row>
    <row r="1001" spans="1:12" x14ac:dyDescent="0.25">
      <c r="A1001" s="65">
        <f t="shared" si="112"/>
        <v>51</v>
      </c>
      <c r="B1001" s="46" t="s">
        <v>1268</v>
      </c>
      <c r="C1001" s="46">
        <v>267.3</v>
      </c>
      <c r="D1001" s="46"/>
      <c r="E1001" s="46"/>
      <c r="F1001" s="46">
        <f t="shared" si="107"/>
        <v>267.3</v>
      </c>
      <c r="G1001" s="117">
        <f t="shared" si="108"/>
        <v>3.6262430927733965E-3</v>
      </c>
      <c r="H1001" s="118">
        <f t="shared" si="109"/>
        <v>15.525578489554658</v>
      </c>
      <c r="I1001" s="118">
        <f t="shared" si="110"/>
        <v>3.4156272677020247</v>
      </c>
      <c r="J1001" s="43">
        <v>6.2557077951625608</v>
      </c>
      <c r="K1001" s="118">
        <v>1.1639460086039792</v>
      </c>
      <c r="L1001" s="117">
        <f t="shared" si="111"/>
        <v>9.861900322118676E-2</v>
      </c>
    </row>
    <row r="1002" spans="1:12" x14ac:dyDescent="0.25">
      <c r="A1002" s="65">
        <f t="shared" si="112"/>
        <v>52</v>
      </c>
      <c r="B1002" s="46" t="s">
        <v>1269</v>
      </c>
      <c r="C1002" s="46">
        <v>505.3</v>
      </c>
      <c r="D1002" s="46"/>
      <c r="E1002" s="46"/>
      <c r="F1002" s="46">
        <f t="shared" si="107"/>
        <v>505.3</v>
      </c>
      <c r="G1002" s="117">
        <f t="shared" si="108"/>
        <v>6.8549967631066112E-3</v>
      </c>
      <c r="H1002" s="118">
        <f t="shared" si="109"/>
        <v>29.349325891402799</v>
      </c>
      <c r="I1002" s="118">
        <f t="shared" si="110"/>
        <v>6.4568516961086155</v>
      </c>
      <c r="J1002" s="43">
        <v>11.825698274955638</v>
      </c>
      <c r="K1002" s="118">
        <v>2.2003064651986182</v>
      </c>
      <c r="L1002" s="117">
        <f t="shared" si="111"/>
        <v>9.861900322118676E-2</v>
      </c>
    </row>
    <row r="1003" spans="1:12" x14ac:dyDescent="0.25">
      <c r="A1003" s="65">
        <f t="shared" si="112"/>
        <v>53</v>
      </c>
      <c r="B1003" s="46" t="s">
        <v>1270</v>
      </c>
      <c r="C1003" s="46">
        <v>500.8</v>
      </c>
      <c r="D1003" s="46"/>
      <c r="E1003" s="46"/>
      <c r="F1003" s="46">
        <f t="shared" si="107"/>
        <v>500.8</v>
      </c>
      <c r="G1003" s="117">
        <f t="shared" si="108"/>
        <v>6.7939488995919081E-3</v>
      </c>
      <c r="H1003" s="118">
        <f t="shared" si="109"/>
        <v>29.087952516157774</v>
      </c>
      <c r="I1003" s="118">
        <f t="shared" si="110"/>
        <v>6.3993495535547105</v>
      </c>
      <c r="J1003" s="43">
        <v>11.720383328909129</v>
      </c>
      <c r="K1003" s="118">
        <v>2.1807114145487194</v>
      </c>
      <c r="L1003" s="117">
        <f t="shared" si="111"/>
        <v>9.861900322118676E-2</v>
      </c>
    </row>
    <row r="1004" spans="1:12" x14ac:dyDescent="0.25">
      <c r="A1004" s="65">
        <f t="shared" si="112"/>
        <v>54</v>
      </c>
      <c r="B1004" s="46" t="s">
        <v>1271</v>
      </c>
      <c r="C1004" s="46">
        <v>494</v>
      </c>
      <c r="D1004" s="46"/>
      <c r="E1004" s="46"/>
      <c r="F1004" s="46">
        <f t="shared" si="107"/>
        <v>494</v>
      </c>
      <c r="G1004" s="117">
        <f t="shared" si="108"/>
        <v>6.7016987947252447E-3</v>
      </c>
      <c r="H1004" s="118">
        <f t="shared" si="109"/>
        <v>28.692988304676398</v>
      </c>
      <c r="I1004" s="118">
        <f t="shared" si="110"/>
        <v>6.3124574270288072</v>
      </c>
      <c r="J1004" s="43">
        <v>11.561240743772185</v>
      </c>
      <c r="K1004" s="118">
        <v>2.1511011157888724</v>
      </c>
      <c r="L1004" s="117">
        <f t="shared" si="111"/>
        <v>9.8619003221186788E-2</v>
      </c>
    </row>
    <row r="1005" spans="1:12" x14ac:dyDescent="0.25">
      <c r="A1005" s="65">
        <f t="shared" si="112"/>
        <v>55</v>
      </c>
      <c r="B1005" s="46" t="s">
        <v>1272</v>
      </c>
      <c r="C1005" s="46">
        <v>504.3</v>
      </c>
      <c r="D1005" s="46"/>
      <c r="E1005" s="46"/>
      <c r="F1005" s="46">
        <f t="shared" si="107"/>
        <v>504.3</v>
      </c>
      <c r="G1005" s="117">
        <f t="shared" si="108"/>
        <v>6.841430571214455E-3</v>
      </c>
      <c r="H1005" s="118">
        <f t="shared" si="109"/>
        <v>29.291242919126127</v>
      </c>
      <c r="I1005" s="118">
        <f t="shared" si="110"/>
        <v>6.4440734422077481</v>
      </c>
      <c r="J1005" s="43">
        <v>11.802294953611968</v>
      </c>
      <c r="K1005" s="118">
        <v>2.1959520094986407</v>
      </c>
      <c r="L1005" s="117">
        <f t="shared" si="111"/>
        <v>9.861900322118676E-2</v>
      </c>
    </row>
    <row r="1006" spans="1:12" x14ac:dyDescent="0.25">
      <c r="A1006" s="65">
        <f t="shared" si="112"/>
        <v>56</v>
      </c>
      <c r="B1006" s="46" t="s">
        <v>1273</v>
      </c>
      <c r="C1006" s="46">
        <v>272.3</v>
      </c>
      <c r="D1006" s="46"/>
      <c r="E1006" s="46"/>
      <c r="F1006" s="46">
        <f t="shared" si="107"/>
        <v>272.3</v>
      </c>
      <c r="G1006" s="117">
        <f t="shared" si="108"/>
        <v>3.6940740522341782E-3</v>
      </c>
      <c r="H1006" s="118">
        <f t="shared" si="109"/>
        <v>15.815993350938022</v>
      </c>
      <c r="I1006" s="118">
        <f t="shared" si="110"/>
        <v>3.4795185372063648</v>
      </c>
      <c r="J1006" s="43">
        <v>6.3727244018809026</v>
      </c>
      <c r="K1006" s="118">
        <v>1.1857182871038665</v>
      </c>
      <c r="L1006" s="117">
        <f t="shared" si="111"/>
        <v>9.861900322118676E-2</v>
      </c>
    </row>
    <row r="1007" spans="1:12" x14ac:dyDescent="0.25">
      <c r="A1007" s="65">
        <f t="shared" si="112"/>
        <v>57</v>
      </c>
      <c r="B1007" s="46" t="s">
        <v>1274</v>
      </c>
      <c r="C1007" s="46">
        <v>388.84</v>
      </c>
      <c r="D1007" s="46"/>
      <c r="E1007" s="46"/>
      <c r="F1007" s="46">
        <f t="shared" si="107"/>
        <v>388.84</v>
      </c>
      <c r="G1007" s="117">
        <f t="shared" si="108"/>
        <v>5.2750780553460809E-3</v>
      </c>
      <c r="H1007" s="118">
        <f t="shared" si="109"/>
        <v>22.584982940061476</v>
      </c>
      <c r="I1007" s="118">
        <f t="shared" si="110"/>
        <v>4.9686962468135247</v>
      </c>
      <c r="J1007" s="43">
        <v>9.1001474712720167</v>
      </c>
      <c r="K1007" s="118">
        <v>1.693186554379241</v>
      </c>
      <c r="L1007" s="117">
        <f t="shared" si="111"/>
        <v>9.861900322118676E-2</v>
      </c>
    </row>
    <row r="1008" spans="1:12" x14ac:dyDescent="0.25">
      <c r="A1008" s="65">
        <f t="shared" si="112"/>
        <v>58</v>
      </c>
      <c r="B1008" s="46" t="s">
        <v>1275</v>
      </c>
      <c r="C1008" s="46">
        <v>441.6</v>
      </c>
      <c r="D1008" s="46"/>
      <c r="E1008" s="46"/>
      <c r="F1008" s="46">
        <f t="shared" si="107"/>
        <v>441.6</v>
      </c>
      <c r="G1008" s="117">
        <f t="shared" si="108"/>
        <v>5.9908303395762516E-3</v>
      </c>
      <c r="H1008" s="118">
        <f t="shared" si="109"/>
        <v>25.649440557378743</v>
      </c>
      <c r="I1008" s="118">
        <f t="shared" si="110"/>
        <v>5.6428769226233237</v>
      </c>
      <c r="J1008" s="43">
        <v>10.334906705363961</v>
      </c>
      <c r="K1008" s="118">
        <v>1.9229276371100532</v>
      </c>
      <c r="L1008" s="117">
        <f t="shared" si="111"/>
        <v>9.8619003221186774E-2</v>
      </c>
    </row>
    <row r="1009" spans="1:12" x14ac:dyDescent="0.25">
      <c r="A1009" s="65">
        <f t="shared" si="112"/>
        <v>59</v>
      </c>
      <c r="B1009" s="46" t="s">
        <v>1276</v>
      </c>
      <c r="C1009" s="46">
        <v>440.7</v>
      </c>
      <c r="D1009" s="46"/>
      <c r="E1009" s="46"/>
      <c r="F1009" s="46">
        <f t="shared" si="107"/>
        <v>440.7</v>
      </c>
      <c r="G1009" s="117">
        <f t="shared" si="108"/>
        <v>5.9786207668733101E-3</v>
      </c>
      <c r="H1009" s="118">
        <f t="shared" si="109"/>
        <v>25.597165882329733</v>
      </c>
      <c r="I1009" s="118">
        <f t="shared" si="110"/>
        <v>5.6313764941125415</v>
      </c>
      <c r="J1009" s="43">
        <v>10.313843716154659</v>
      </c>
      <c r="K1009" s="118">
        <v>1.9190086269800732</v>
      </c>
      <c r="L1009" s="117">
        <f t="shared" si="111"/>
        <v>9.8619003221186774E-2</v>
      </c>
    </row>
    <row r="1010" spans="1:12" x14ac:dyDescent="0.25">
      <c r="A1010" s="65">
        <f t="shared" si="112"/>
        <v>60</v>
      </c>
      <c r="B1010" s="46" t="s">
        <v>1277</v>
      </c>
      <c r="C1010" s="46">
        <v>399.7</v>
      </c>
      <c r="D1010" s="46"/>
      <c r="E1010" s="46"/>
      <c r="F1010" s="46">
        <f t="shared" si="107"/>
        <v>399.7</v>
      </c>
      <c r="G1010" s="117">
        <f t="shared" si="108"/>
        <v>5.4224068992948992E-3</v>
      </c>
      <c r="H1010" s="118">
        <f t="shared" si="109"/>
        <v>23.215764018986146</v>
      </c>
      <c r="I1010" s="118">
        <f t="shared" si="110"/>
        <v>5.1074680841769524</v>
      </c>
      <c r="J1010" s="43">
        <v>9.3543075410642533</v>
      </c>
      <c r="K1010" s="118">
        <v>1.7404759432809969</v>
      </c>
      <c r="L1010" s="117">
        <f t="shared" si="111"/>
        <v>9.8619003221186774E-2</v>
      </c>
    </row>
    <row r="1011" spans="1:12" x14ac:dyDescent="0.25">
      <c r="A1011" s="65">
        <f t="shared" si="112"/>
        <v>61</v>
      </c>
      <c r="B1011" s="46" t="s">
        <v>1278</v>
      </c>
      <c r="C1011" s="46">
        <v>275.89999999999998</v>
      </c>
      <c r="D1011" s="46"/>
      <c r="E1011" s="46"/>
      <c r="F1011" s="46">
        <f t="shared" si="107"/>
        <v>275.89999999999998</v>
      </c>
      <c r="G1011" s="117">
        <f t="shared" si="108"/>
        <v>3.7429123430459408E-3</v>
      </c>
      <c r="H1011" s="118">
        <f t="shared" si="109"/>
        <v>16.025092051134042</v>
      </c>
      <c r="I1011" s="118">
        <f t="shared" si="110"/>
        <v>3.5255202512494894</v>
      </c>
      <c r="J1011" s="43">
        <v>6.4569763587181077</v>
      </c>
      <c r="K1011" s="118">
        <v>1.2013943276237853</v>
      </c>
      <c r="L1011" s="117">
        <f t="shared" si="111"/>
        <v>9.861900322118676E-2</v>
      </c>
    </row>
    <row r="1012" spans="1:12" x14ac:dyDescent="0.25">
      <c r="A1012" s="65">
        <f t="shared" si="112"/>
        <v>62</v>
      </c>
      <c r="B1012" s="46" t="s">
        <v>1279</v>
      </c>
      <c r="C1012" s="46">
        <v>417.4</v>
      </c>
      <c r="D1012" s="46"/>
      <c r="E1012" s="46"/>
      <c r="F1012" s="46">
        <f t="shared" si="107"/>
        <v>417.4</v>
      </c>
      <c r="G1012" s="117">
        <f t="shared" si="108"/>
        <v>5.6625284957860667E-3</v>
      </c>
      <c r="H1012" s="118">
        <f t="shared" si="109"/>
        <v>24.243832628283254</v>
      </c>
      <c r="I1012" s="118">
        <f t="shared" si="110"/>
        <v>5.3336431782223164</v>
      </c>
      <c r="J1012" s="43">
        <v>9.7685463288471848</v>
      </c>
      <c r="K1012" s="118">
        <v>1.8175498091705979</v>
      </c>
      <c r="L1012" s="117">
        <f t="shared" si="111"/>
        <v>9.8619003221186774E-2</v>
      </c>
    </row>
    <row r="1013" spans="1:12" x14ac:dyDescent="0.25">
      <c r="A1013" s="65">
        <f t="shared" si="112"/>
        <v>63</v>
      </c>
      <c r="B1013" s="46" t="s">
        <v>1280</v>
      </c>
      <c r="C1013" s="46">
        <v>450.1</v>
      </c>
      <c r="D1013" s="46"/>
      <c r="E1013" s="46"/>
      <c r="F1013" s="46">
        <f t="shared" si="107"/>
        <v>450.1</v>
      </c>
      <c r="G1013" s="117">
        <f t="shared" si="108"/>
        <v>6.1061429706595807E-3</v>
      </c>
      <c r="H1013" s="118">
        <f t="shared" si="109"/>
        <v>26.14314582173046</v>
      </c>
      <c r="I1013" s="118">
        <f t="shared" si="110"/>
        <v>5.7514920807807011</v>
      </c>
      <c r="J1013" s="43">
        <v>10.533834936785142</v>
      </c>
      <c r="K1013" s="118">
        <v>1.9599405105598615</v>
      </c>
      <c r="L1013" s="117">
        <f t="shared" si="111"/>
        <v>9.861900322118676E-2</v>
      </c>
    </row>
    <row r="1014" spans="1:12" x14ac:dyDescent="0.25">
      <c r="A1014" s="65">
        <f t="shared" si="112"/>
        <v>64</v>
      </c>
      <c r="B1014" s="46" t="s">
        <v>1281</v>
      </c>
      <c r="C1014" s="46">
        <v>451</v>
      </c>
      <c r="D1014" s="46"/>
      <c r="E1014" s="46"/>
      <c r="F1014" s="46">
        <f t="shared" ref="F1014:F1071" si="113">C1014+D1014+E1014</f>
        <v>451</v>
      </c>
      <c r="G1014" s="117">
        <f t="shared" si="108"/>
        <v>6.1183525433625204E-3</v>
      </c>
      <c r="H1014" s="118">
        <f t="shared" si="109"/>
        <v>26.195420496779462</v>
      </c>
      <c r="I1014" s="118">
        <f t="shared" si="110"/>
        <v>5.7629925092914815</v>
      </c>
      <c r="J1014" s="43">
        <v>10.554897925994444</v>
      </c>
      <c r="K1014" s="118">
        <v>1.963859520689841</v>
      </c>
      <c r="L1014" s="117">
        <f t="shared" si="111"/>
        <v>9.861900322118676E-2</v>
      </c>
    </row>
    <row r="1015" spans="1:12" x14ac:dyDescent="0.25">
      <c r="A1015" s="65">
        <f t="shared" si="112"/>
        <v>65</v>
      </c>
      <c r="B1015" s="46" t="s">
        <v>1282</v>
      </c>
      <c r="C1015" s="46">
        <v>416.4</v>
      </c>
      <c r="D1015" s="46"/>
      <c r="E1015" s="46"/>
      <c r="F1015" s="46">
        <f t="shared" si="113"/>
        <v>416.4</v>
      </c>
      <c r="G1015" s="117">
        <f t="shared" ref="G1015:G1078" si="114">3/$F$1309*F1015</f>
        <v>5.6489623038939105E-3</v>
      </c>
      <c r="H1015" s="118">
        <f t="shared" si="109"/>
        <v>24.185749656006582</v>
      </c>
      <c r="I1015" s="118">
        <f t="shared" ref="I1015:I1073" si="115">H1015*0.22</f>
        <v>5.3208649243214481</v>
      </c>
      <c r="J1015" s="43">
        <v>9.7451430075035166</v>
      </c>
      <c r="K1015" s="118">
        <v>1.8131953534706207</v>
      </c>
      <c r="L1015" s="117">
        <f t="shared" si="111"/>
        <v>9.861900322118676E-2</v>
      </c>
    </row>
    <row r="1016" spans="1:12" x14ac:dyDescent="0.25">
      <c r="A1016" s="65">
        <f t="shared" si="112"/>
        <v>66</v>
      </c>
      <c r="B1016" s="46" t="s">
        <v>1283</v>
      </c>
      <c r="C1016" s="46">
        <v>309.8</v>
      </c>
      <c r="D1016" s="46"/>
      <c r="E1016" s="46"/>
      <c r="F1016" s="46">
        <f t="shared" si="113"/>
        <v>309.8</v>
      </c>
      <c r="G1016" s="117">
        <f t="shared" si="114"/>
        <v>4.2028062481900422E-3</v>
      </c>
      <c r="H1016" s="118">
        <f t="shared" ref="H1016:H1079" si="116">G1016*4281.45</f>
        <v>17.994104811313257</v>
      </c>
      <c r="I1016" s="118">
        <f t="shared" si="115"/>
        <v>3.9587030584889167</v>
      </c>
      <c r="J1016" s="43">
        <v>7.2503489522684674</v>
      </c>
      <c r="K1016" s="118">
        <v>1.3490103758530216</v>
      </c>
      <c r="L1016" s="117">
        <f t="shared" ref="L1016:L1079" si="117">(H1016+I1016+J1016+K1016)/F1016</f>
        <v>9.8619003221186774E-2</v>
      </c>
    </row>
    <row r="1017" spans="1:12" x14ac:dyDescent="0.25">
      <c r="A1017" s="65">
        <f t="shared" ref="A1017:A1080" si="118">A1016+1</f>
        <v>67</v>
      </c>
      <c r="B1017" s="46" t="s">
        <v>1284</v>
      </c>
      <c r="C1017" s="46">
        <v>265.89999999999998</v>
      </c>
      <c r="D1017" s="46"/>
      <c r="E1017" s="46"/>
      <c r="F1017" s="46">
        <f t="shared" si="113"/>
        <v>265.89999999999998</v>
      </c>
      <c r="G1017" s="117">
        <f t="shared" si="114"/>
        <v>3.6072504241243773E-3</v>
      </c>
      <c r="H1017" s="118">
        <f t="shared" si="116"/>
        <v>15.444262328367314</v>
      </c>
      <c r="I1017" s="118">
        <f t="shared" si="115"/>
        <v>3.3977377122408092</v>
      </c>
      <c r="J1017" s="43">
        <v>6.2229431452814241</v>
      </c>
      <c r="K1017" s="118">
        <v>1.1578497706240105</v>
      </c>
      <c r="L1017" s="117">
        <f t="shared" si="117"/>
        <v>9.861900322118676E-2</v>
      </c>
    </row>
    <row r="1018" spans="1:12" x14ac:dyDescent="0.25">
      <c r="A1018" s="65">
        <f t="shared" si="118"/>
        <v>68</v>
      </c>
      <c r="B1018" s="46" t="s">
        <v>1285</v>
      </c>
      <c r="C1018" s="46">
        <v>274</v>
      </c>
      <c r="D1018" s="46"/>
      <c r="E1018" s="46"/>
      <c r="F1018" s="46">
        <f t="shared" si="113"/>
        <v>274</v>
      </c>
      <c r="G1018" s="117">
        <f t="shared" si="114"/>
        <v>3.7171365784508439E-3</v>
      </c>
      <c r="H1018" s="118">
        <f t="shared" si="116"/>
        <v>15.914734403808366</v>
      </c>
      <c r="I1018" s="118">
        <f t="shared" si="115"/>
        <v>3.5012415688378407</v>
      </c>
      <c r="J1018" s="43">
        <v>6.4125100481651387</v>
      </c>
      <c r="K1018" s="118">
        <v>1.1931208617938283</v>
      </c>
      <c r="L1018" s="117">
        <f t="shared" si="117"/>
        <v>9.861900322118676E-2</v>
      </c>
    </row>
    <row r="1019" spans="1:12" x14ac:dyDescent="0.25">
      <c r="A1019" s="65">
        <f t="shared" si="118"/>
        <v>69</v>
      </c>
      <c r="B1019" s="46" t="s">
        <v>1286</v>
      </c>
      <c r="C1019" s="46">
        <v>245.3</v>
      </c>
      <c r="D1019" s="46"/>
      <c r="E1019" s="46"/>
      <c r="F1019" s="46">
        <f t="shared" si="113"/>
        <v>245.3</v>
      </c>
      <c r="G1019" s="117">
        <f t="shared" si="114"/>
        <v>3.3277868711459567E-3</v>
      </c>
      <c r="H1019" s="118">
        <f t="shared" si="116"/>
        <v>14.247753099467856</v>
      </c>
      <c r="I1019" s="118">
        <f t="shared" si="115"/>
        <v>3.1345056818829282</v>
      </c>
      <c r="J1019" s="43">
        <v>5.7408347256018555</v>
      </c>
      <c r="K1019" s="118">
        <v>1.0681479832044747</v>
      </c>
      <c r="L1019" s="117">
        <f t="shared" si="117"/>
        <v>9.8619003221186774E-2</v>
      </c>
    </row>
    <row r="1020" spans="1:12" x14ac:dyDescent="0.25">
      <c r="A1020" s="65">
        <f t="shared" si="118"/>
        <v>70</v>
      </c>
      <c r="B1020" s="46" t="s">
        <v>1287</v>
      </c>
      <c r="C1020" s="46">
        <v>347.2</v>
      </c>
      <c r="D1020" s="46"/>
      <c r="E1020" s="46"/>
      <c r="F1020" s="46">
        <f t="shared" si="113"/>
        <v>347.2</v>
      </c>
      <c r="G1020" s="117">
        <f t="shared" si="114"/>
        <v>4.7101818249566897E-3</v>
      </c>
      <c r="H1020" s="118">
        <f t="shared" si="116"/>
        <v>20.166407974460817</v>
      </c>
      <c r="I1020" s="118">
        <f t="shared" si="115"/>
        <v>4.4366097543813803</v>
      </c>
      <c r="J1020" s="43">
        <v>8.1256331705216631</v>
      </c>
      <c r="K1020" s="118">
        <v>1.511867019032179</v>
      </c>
      <c r="L1020" s="117">
        <f t="shared" si="117"/>
        <v>9.8619003221186746E-2</v>
      </c>
    </row>
    <row r="1021" spans="1:12" x14ac:dyDescent="0.25">
      <c r="A1021" s="65">
        <f t="shared" si="118"/>
        <v>71</v>
      </c>
      <c r="B1021" s="46" t="s">
        <v>1288</v>
      </c>
      <c r="C1021" s="46">
        <v>332.5</v>
      </c>
      <c r="D1021" s="46"/>
      <c r="E1021" s="46"/>
      <c r="F1021" s="46">
        <f t="shared" si="113"/>
        <v>332.5</v>
      </c>
      <c r="G1021" s="117">
        <f t="shared" si="114"/>
        <v>4.5107588041419918E-3</v>
      </c>
      <c r="H1021" s="118">
        <f t="shared" si="116"/>
        <v>19.31258828199373</v>
      </c>
      <c r="I1021" s="118">
        <f t="shared" si="115"/>
        <v>4.2487694220386203</v>
      </c>
      <c r="J1021" s="43">
        <v>7.7816043467697389</v>
      </c>
      <c r="K1021" s="118">
        <v>1.4478565202425104</v>
      </c>
      <c r="L1021" s="117">
        <f t="shared" si="117"/>
        <v>9.8619003221186774E-2</v>
      </c>
    </row>
    <row r="1022" spans="1:12" x14ac:dyDescent="0.25">
      <c r="A1022" s="65">
        <f t="shared" si="118"/>
        <v>72</v>
      </c>
      <c r="B1022" s="46" t="s">
        <v>1289</v>
      </c>
      <c r="C1022" s="46">
        <v>317.3</v>
      </c>
      <c r="D1022" s="46"/>
      <c r="E1022" s="46"/>
      <c r="F1022" s="46">
        <f t="shared" si="113"/>
        <v>317.3</v>
      </c>
      <c r="G1022" s="117">
        <f t="shared" si="114"/>
        <v>4.304552687381215E-3</v>
      </c>
      <c r="H1022" s="118">
        <f t="shared" si="116"/>
        <v>18.429727103388302</v>
      </c>
      <c r="I1022" s="118">
        <f t="shared" si="115"/>
        <v>4.0545399627454266</v>
      </c>
      <c r="J1022" s="43">
        <v>7.4258738623459806</v>
      </c>
      <c r="K1022" s="118">
        <v>1.3816687936028529</v>
      </c>
      <c r="L1022" s="117">
        <f t="shared" si="117"/>
        <v>9.861900322118676E-2</v>
      </c>
    </row>
    <row r="1023" spans="1:12" x14ac:dyDescent="0.25">
      <c r="A1023" s="65">
        <f t="shared" si="118"/>
        <v>73</v>
      </c>
      <c r="B1023" s="46" t="s">
        <v>1290</v>
      </c>
      <c r="C1023" s="46">
        <v>286</v>
      </c>
      <c r="D1023" s="46"/>
      <c r="E1023" s="46"/>
      <c r="F1023" s="46">
        <f t="shared" si="113"/>
        <v>286</v>
      </c>
      <c r="G1023" s="117">
        <f t="shared" si="114"/>
        <v>3.8799308811567207E-3</v>
      </c>
      <c r="H1023" s="118">
        <f t="shared" si="116"/>
        <v>16.611730071128441</v>
      </c>
      <c r="I1023" s="118">
        <f t="shared" si="115"/>
        <v>3.654580615648257</v>
      </c>
      <c r="J1023" s="43">
        <v>6.6933499042891595</v>
      </c>
      <c r="K1023" s="118">
        <v>1.245374330193558</v>
      </c>
      <c r="L1023" s="117">
        <f t="shared" si="117"/>
        <v>9.8619003221186774E-2</v>
      </c>
    </row>
    <row r="1024" spans="1:12" x14ac:dyDescent="0.25">
      <c r="A1024" s="65">
        <f t="shared" si="118"/>
        <v>74</v>
      </c>
      <c r="B1024" s="46" t="s">
        <v>1291</v>
      </c>
      <c r="C1024" s="46">
        <v>226.4</v>
      </c>
      <c r="D1024" s="46"/>
      <c r="E1024" s="46"/>
      <c r="F1024" s="46">
        <f t="shared" si="113"/>
        <v>226.4</v>
      </c>
      <c r="G1024" s="117">
        <f t="shared" si="114"/>
        <v>3.0713858443842013E-3</v>
      </c>
      <c r="H1024" s="118">
        <f t="shared" si="116"/>
        <v>13.149984923438739</v>
      </c>
      <c r="I1024" s="118">
        <f t="shared" si="115"/>
        <v>2.8929966831565226</v>
      </c>
      <c r="J1024" s="43">
        <v>5.2985119522065238</v>
      </c>
      <c r="K1024" s="118">
        <v>0.98584877047490027</v>
      </c>
      <c r="L1024" s="117">
        <f t="shared" si="117"/>
        <v>9.8619003221186774E-2</v>
      </c>
    </row>
    <row r="1025" spans="1:12" x14ac:dyDescent="0.25">
      <c r="A1025" s="65">
        <f t="shared" si="118"/>
        <v>75</v>
      </c>
      <c r="B1025" s="46" t="s">
        <v>1292</v>
      </c>
      <c r="C1025" s="46">
        <v>281.01</v>
      </c>
      <c r="D1025" s="46"/>
      <c r="E1025" s="46"/>
      <c r="F1025" s="46">
        <f t="shared" si="113"/>
        <v>281.01</v>
      </c>
      <c r="G1025" s="117">
        <f t="shared" si="114"/>
        <v>3.8122355836148602E-3</v>
      </c>
      <c r="H1025" s="118">
        <f t="shared" si="116"/>
        <v>16.321896039467841</v>
      </c>
      <c r="I1025" s="118">
        <f t="shared" si="115"/>
        <v>3.5908171286829251</v>
      </c>
      <c r="J1025" s="43">
        <v>6.5765673307842532</v>
      </c>
      <c r="K1025" s="118">
        <v>1.2236455962506703</v>
      </c>
      <c r="L1025" s="117">
        <f t="shared" si="117"/>
        <v>9.861900322118676E-2</v>
      </c>
    </row>
    <row r="1026" spans="1:12" x14ac:dyDescent="0.25">
      <c r="A1026" s="65">
        <f t="shared" si="118"/>
        <v>76</v>
      </c>
      <c r="B1026" s="46" t="s">
        <v>1293</v>
      </c>
      <c r="C1026" s="46">
        <v>94.8</v>
      </c>
      <c r="D1026" s="46">
        <v>27.9</v>
      </c>
      <c r="E1026" s="46">
        <v>26</v>
      </c>
      <c r="F1026" s="46">
        <f t="shared" si="113"/>
        <v>148.69999999999999</v>
      </c>
      <c r="G1026" s="117">
        <f t="shared" si="114"/>
        <v>2.0172927343636514E-3</v>
      </c>
      <c r="H1026" s="118">
        <f t="shared" si="116"/>
        <v>8.6369379775412547</v>
      </c>
      <c r="I1026" s="118">
        <f t="shared" si="115"/>
        <v>1.9001263550590761</v>
      </c>
      <c r="J1026" s="43">
        <v>3.4800738838034895</v>
      </c>
      <c r="K1026" s="118">
        <v>0.41280240035786464</v>
      </c>
      <c r="L1026" s="117">
        <f t="shared" si="117"/>
        <v>9.7040622843051025E-2</v>
      </c>
    </row>
    <row r="1027" spans="1:12" x14ac:dyDescent="0.25">
      <c r="A1027" s="65">
        <f t="shared" si="118"/>
        <v>77</v>
      </c>
      <c r="B1027" s="46" t="s">
        <v>1294</v>
      </c>
      <c r="C1027" s="46">
        <v>222.4</v>
      </c>
      <c r="D1027" s="46"/>
      <c r="E1027" s="46"/>
      <c r="F1027" s="46">
        <f t="shared" si="113"/>
        <v>222.4</v>
      </c>
      <c r="G1027" s="117">
        <f t="shared" si="114"/>
        <v>3.0171210768155758E-3</v>
      </c>
      <c r="H1027" s="118">
        <f t="shared" si="116"/>
        <v>12.917653034332046</v>
      </c>
      <c r="I1027" s="118">
        <f t="shared" si="115"/>
        <v>2.8418836675530503</v>
      </c>
      <c r="J1027" s="43">
        <v>5.2048986668318502</v>
      </c>
      <c r="K1027" s="118">
        <v>0.96843094767499038</v>
      </c>
      <c r="L1027" s="117">
        <f t="shared" si="117"/>
        <v>9.861900322118676E-2</v>
      </c>
    </row>
    <row r="1028" spans="1:12" x14ac:dyDescent="0.25">
      <c r="A1028" s="65">
        <f t="shared" si="118"/>
        <v>78</v>
      </c>
      <c r="B1028" s="46" t="s">
        <v>1295</v>
      </c>
      <c r="C1028" s="46">
        <v>377.2</v>
      </c>
      <c r="D1028" s="46"/>
      <c r="E1028" s="46">
        <v>171.6</v>
      </c>
      <c r="F1028" s="46">
        <f t="shared" si="113"/>
        <v>548.79999999999995</v>
      </c>
      <c r="G1028" s="117">
        <f t="shared" si="114"/>
        <v>7.4451261104154128E-3</v>
      </c>
      <c r="H1028" s="118">
        <f t="shared" si="116"/>
        <v>31.875935185438067</v>
      </c>
      <c r="I1028" s="118">
        <f t="shared" si="115"/>
        <v>7.0127057407963749</v>
      </c>
      <c r="J1028" s="43">
        <v>12.843742753405213</v>
      </c>
      <c r="K1028" s="118">
        <v>1.6425006900315036</v>
      </c>
      <c r="L1028" s="117">
        <f t="shared" si="117"/>
        <v>9.7257442364561159E-2</v>
      </c>
    </row>
    <row r="1029" spans="1:12" x14ac:dyDescent="0.25">
      <c r="A1029" s="65">
        <f t="shared" si="118"/>
        <v>79</v>
      </c>
      <c r="B1029" s="46" t="s">
        <v>1296</v>
      </c>
      <c r="C1029" s="46">
        <v>195.3</v>
      </c>
      <c r="D1029" s="46"/>
      <c r="E1029" s="46"/>
      <c r="F1029" s="46">
        <f t="shared" si="113"/>
        <v>195.3</v>
      </c>
      <c r="G1029" s="117">
        <f t="shared" si="114"/>
        <v>2.6494772765381382E-3</v>
      </c>
      <c r="H1029" s="118">
        <f t="shared" si="116"/>
        <v>11.343604485634211</v>
      </c>
      <c r="I1029" s="118">
        <f t="shared" si="115"/>
        <v>2.4955929868395264</v>
      </c>
      <c r="J1029" s="43">
        <v>4.5706686584184366</v>
      </c>
      <c r="K1029" s="118">
        <v>0.85042519820560092</v>
      </c>
      <c r="L1029" s="117">
        <f t="shared" si="117"/>
        <v>9.861900322118676E-2</v>
      </c>
    </row>
    <row r="1030" spans="1:12" x14ac:dyDescent="0.25">
      <c r="A1030" s="65">
        <f t="shared" si="118"/>
        <v>80</v>
      </c>
      <c r="B1030" s="46" t="s">
        <v>1297</v>
      </c>
      <c r="C1030" s="46">
        <v>178.1</v>
      </c>
      <c r="D1030" s="46"/>
      <c r="E1030" s="46">
        <v>22.4</v>
      </c>
      <c r="F1030" s="46">
        <f t="shared" si="113"/>
        <v>200.5</v>
      </c>
      <c r="G1030" s="117">
        <f t="shared" si="114"/>
        <v>2.7200214743773512E-3</v>
      </c>
      <c r="H1030" s="118">
        <f t="shared" si="116"/>
        <v>11.645635941472909</v>
      </c>
      <c r="I1030" s="118">
        <f t="shared" si="115"/>
        <v>2.5620399071240398</v>
      </c>
      <c r="J1030" s="43">
        <v>4.6923659294055131</v>
      </c>
      <c r="K1030" s="118">
        <v>0.77552856016598826</v>
      </c>
      <c r="L1030" s="117">
        <f t="shared" si="117"/>
        <v>9.813252038986757E-2</v>
      </c>
    </row>
    <row r="1031" spans="1:12" x14ac:dyDescent="0.25">
      <c r="A1031" s="65">
        <f t="shared" si="118"/>
        <v>81</v>
      </c>
      <c r="B1031" s="46" t="s">
        <v>1298</v>
      </c>
      <c r="C1031" s="46">
        <v>292.10000000000002</v>
      </c>
      <c r="D1031" s="46"/>
      <c r="E1031" s="46">
        <v>168.1</v>
      </c>
      <c r="F1031" s="46">
        <f t="shared" si="113"/>
        <v>460.20000000000005</v>
      </c>
      <c r="G1031" s="117">
        <f t="shared" si="114"/>
        <v>6.2431615087703597E-3</v>
      </c>
      <c r="H1031" s="118">
        <f t="shared" si="116"/>
        <v>26.729783841724856</v>
      </c>
      <c r="I1031" s="118">
        <f t="shared" si="115"/>
        <v>5.8805524451794682</v>
      </c>
      <c r="J1031" s="43">
        <v>10.770208482356194</v>
      </c>
      <c r="K1031" s="118">
        <v>1.2719365099634206</v>
      </c>
      <c r="L1031" s="117">
        <f t="shared" si="117"/>
        <v>9.7028425204745625E-2</v>
      </c>
    </row>
    <row r="1032" spans="1:12" x14ac:dyDescent="0.25">
      <c r="A1032" s="65">
        <f t="shared" si="118"/>
        <v>82</v>
      </c>
      <c r="B1032" s="46" t="s">
        <v>1299</v>
      </c>
      <c r="C1032" s="46">
        <v>337</v>
      </c>
      <c r="D1032" s="46"/>
      <c r="E1032" s="46">
        <v>36.6</v>
      </c>
      <c r="F1032" s="46">
        <f t="shared" si="113"/>
        <v>373.6</v>
      </c>
      <c r="G1032" s="117">
        <f t="shared" si="114"/>
        <v>5.0683292909096183E-3</v>
      </c>
      <c r="H1032" s="118">
        <f t="shared" si="116"/>
        <v>21.699798442564983</v>
      </c>
      <c r="I1032" s="118">
        <f t="shared" si="115"/>
        <v>4.7739556573642963</v>
      </c>
      <c r="J1032" s="43">
        <v>8.7434808539945106</v>
      </c>
      <c r="K1032" s="118">
        <v>1.4674515708924092</v>
      </c>
      <c r="L1032" s="117">
        <f t="shared" si="117"/>
        <v>9.8192415751649359E-2</v>
      </c>
    </row>
    <row r="1033" spans="1:12" x14ac:dyDescent="0.25">
      <c r="A1033" s="65">
        <f t="shared" si="118"/>
        <v>83</v>
      </c>
      <c r="B1033" s="46" t="s">
        <v>1300</v>
      </c>
      <c r="C1033" s="46">
        <v>275</v>
      </c>
      <c r="D1033" s="46"/>
      <c r="E1033" s="46"/>
      <c r="F1033" s="46">
        <f t="shared" si="113"/>
        <v>275</v>
      </c>
      <c r="G1033" s="117">
        <f t="shared" si="114"/>
        <v>3.7307027703430006E-3</v>
      </c>
      <c r="H1033" s="118">
        <f t="shared" si="116"/>
        <v>15.97281737608504</v>
      </c>
      <c r="I1033" s="118">
        <f t="shared" si="115"/>
        <v>3.5140198227387089</v>
      </c>
      <c r="J1033" s="43">
        <v>6.4359133695088078</v>
      </c>
      <c r="K1033" s="118">
        <v>1.1974753174938058</v>
      </c>
      <c r="L1033" s="117">
        <f t="shared" si="117"/>
        <v>9.8619003221186774E-2</v>
      </c>
    </row>
    <row r="1034" spans="1:12" x14ac:dyDescent="0.25">
      <c r="A1034" s="65">
        <f t="shared" si="118"/>
        <v>84</v>
      </c>
      <c r="B1034" s="46" t="s">
        <v>1301</v>
      </c>
      <c r="C1034" s="46">
        <v>568.20000000000005</v>
      </c>
      <c r="D1034" s="46">
        <v>30.6</v>
      </c>
      <c r="E1034" s="46"/>
      <c r="F1034" s="46">
        <f t="shared" si="113"/>
        <v>598.80000000000007</v>
      </c>
      <c r="G1034" s="117">
        <f t="shared" si="114"/>
        <v>8.1234357050232325E-3</v>
      </c>
      <c r="H1034" s="118">
        <f t="shared" si="116"/>
        <v>34.780083799271715</v>
      </c>
      <c r="I1034" s="118">
        <f t="shared" si="115"/>
        <v>7.6516184358397776</v>
      </c>
      <c r="J1034" s="43">
        <v>14.013908820588634</v>
      </c>
      <c r="K1034" s="118">
        <v>2.4742017287272016</v>
      </c>
      <c r="L1034" s="117">
        <f t="shared" si="117"/>
        <v>9.8396480935917366E-2</v>
      </c>
    </row>
    <row r="1035" spans="1:12" x14ac:dyDescent="0.25">
      <c r="A1035" s="65">
        <f t="shared" si="118"/>
        <v>85</v>
      </c>
      <c r="B1035" s="46" t="s">
        <v>1302</v>
      </c>
      <c r="C1035" s="46">
        <v>242.6</v>
      </c>
      <c r="D1035" s="46"/>
      <c r="E1035" s="46">
        <v>164.4</v>
      </c>
      <c r="F1035" s="46">
        <f t="shared" si="113"/>
        <v>407</v>
      </c>
      <c r="G1035" s="117">
        <f t="shared" si="114"/>
        <v>5.5214401001076408E-3</v>
      </c>
      <c r="H1035" s="118">
        <f t="shared" si="116"/>
        <v>23.639769716605858</v>
      </c>
      <c r="I1035" s="118">
        <f t="shared" si="115"/>
        <v>5.2007493376532885</v>
      </c>
      <c r="J1035" s="43">
        <v>9.5251517868730353</v>
      </c>
      <c r="K1035" s="118">
        <v>1.0563909528145354</v>
      </c>
      <c r="L1035" s="117">
        <f t="shared" si="117"/>
        <v>9.6860102687829797E-2</v>
      </c>
    </row>
    <row r="1036" spans="1:12" x14ac:dyDescent="0.25">
      <c r="A1036" s="65">
        <f t="shared" si="118"/>
        <v>86</v>
      </c>
      <c r="B1036" s="46" t="s">
        <v>1303</v>
      </c>
      <c r="C1036" s="46">
        <v>255.3</v>
      </c>
      <c r="D1036" s="46"/>
      <c r="E1036" s="46"/>
      <c r="F1036" s="46">
        <f t="shared" si="113"/>
        <v>255.3</v>
      </c>
      <c r="G1036" s="117">
        <f t="shared" si="114"/>
        <v>3.4634487900675201E-3</v>
      </c>
      <c r="H1036" s="118">
        <f t="shared" si="116"/>
        <v>14.828582822234583</v>
      </c>
      <c r="I1036" s="118">
        <f t="shared" si="115"/>
        <v>3.2622882208916084</v>
      </c>
      <c r="J1036" s="43">
        <v>5.9748679390385409</v>
      </c>
      <c r="K1036" s="118">
        <v>1.1116925402042495</v>
      </c>
      <c r="L1036" s="117">
        <f t="shared" si="117"/>
        <v>9.861900322118676E-2</v>
      </c>
    </row>
    <row r="1037" spans="1:12" x14ac:dyDescent="0.25">
      <c r="A1037" s="65">
        <f t="shared" si="118"/>
        <v>87</v>
      </c>
      <c r="B1037" s="46" t="s">
        <v>1304</v>
      </c>
      <c r="C1037" s="46">
        <v>139.19999999999999</v>
      </c>
      <c r="D1037" s="46"/>
      <c r="E1037" s="46"/>
      <c r="F1037" s="46">
        <f t="shared" si="113"/>
        <v>139.19999999999999</v>
      </c>
      <c r="G1037" s="117">
        <f t="shared" si="114"/>
        <v>1.8884139113881659E-3</v>
      </c>
      <c r="H1037" s="118">
        <f t="shared" si="116"/>
        <v>8.085149740912863</v>
      </c>
      <c r="I1037" s="118">
        <f t="shared" si="115"/>
        <v>1.7787329430008298</v>
      </c>
      <c r="J1037" s="43">
        <v>3.2577423310386395</v>
      </c>
      <c r="K1037" s="118">
        <v>0.60614023343686452</v>
      </c>
      <c r="L1037" s="117">
        <f t="shared" si="117"/>
        <v>9.8619003221186774E-2</v>
      </c>
    </row>
    <row r="1038" spans="1:12" x14ac:dyDescent="0.25">
      <c r="A1038" s="65">
        <f t="shared" si="118"/>
        <v>88</v>
      </c>
      <c r="B1038" s="46" t="s">
        <v>1305</v>
      </c>
      <c r="C1038" s="46">
        <v>110.5</v>
      </c>
      <c r="D1038" s="46">
        <v>21.5</v>
      </c>
      <c r="E1038" s="46"/>
      <c r="F1038" s="46">
        <f t="shared" si="113"/>
        <v>132</v>
      </c>
      <c r="G1038" s="117">
        <f t="shared" si="114"/>
        <v>1.7907373297646402E-3</v>
      </c>
      <c r="H1038" s="118">
        <f t="shared" si="116"/>
        <v>7.6669523405208189</v>
      </c>
      <c r="I1038" s="118">
        <f t="shared" si="115"/>
        <v>1.6867295149145802</v>
      </c>
      <c r="J1038" s="43">
        <v>3.0892384173642276</v>
      </c>
      <c r="K1038" s="118">
        <v>0.48116735484751094</v>
      </c>
      <c r="L1038" s="117">
        <f t="shared" si="117"/>
        <v>9.7909754754902545E-2</v>
      </c>
    </row>
    <row r="1039" spans="1:12" x14ac:dyDescent="0.25">
      <c r="A1039" s="65">
        <f t="shared" si="118"/>
        <v>89</v>
      </c>
      <c r="B1039" s="46" t="s">
        <v>1306</v>
      </c>
      <c r="C1039" s="46">
        <v>153.9</v>
      </c>
      <c r="D1039" s="46"/>
      <c r="E1039" s="46"/>
      <c r="F1039" s="46">
        <f t="shared" si="113"/>
        <v>153.9</v>
      </c>
      <c r="G1039" s="117">
        <f t="shared" si="114"/>
        <v>2.0878369322028648E-3</v>
      </c>
      <c r="H1039" s="118">
        <f t="shared" si="116"/>
        <v>8.9389694333799561</v>
      </c>
      <c r="I1039" s="118">
        <f t="shared" si="115"/>
        <v>1.9665732753435903</v>
      </c>
      <c r="J1039" s="43">
        <v>3.6017711547905655</v>
      </c>
      <c r="K1039" s="118">
        <v>0.67015073222653332</v>
      </c>
      <c r="L1039" s="117">
        <f t="shared" si="117"/>
        <v>9.8619003221186774E-2</v>
      </c>
    </row>
    <row r="1040" spans="1:12" x14ac:dyDescent="0.25">
      <c r="A1040" s="65">
        <f t="shared" si="118"/>
        <v>90</v>
      </c>
      <c r="B1040" s="46" t="s">
        <v>1307</v>
      </c>
      <c r="C1040" s="46">
        <v>120.6</v>
      </c>
      <c r="D1040" s="46"/>
      <c r="E1040" s="46"/>
      <c r="F1040" s="46">
        <f t="shared" si="113"/>
        <v>120.6</v>
      </c>
      <c r="G1040" s="117">
        <f t="shared" si="114"/>
        <v>1.6360827421940576E-3</v>
      </c>
      <c r="H1040" s="118">
        <f t="shared" si="116"/>
        <v>7.0048064565667474</v>
      </c>
      <c r="I1040" s="118">
        <f t="shared" si="115"/>
        <v>1.5410574204446845</v>
      </c>
      <c r="J1040" s="43">
        <v>2.8224405540464077</v>
      </c>
      <c r="K1040" s="118">
        <v>0.52514735741728347</v>
      </c>
      <c r="L1040" s="117">
        <f t="shared" si="117"/>
        <v>9.861900322118676E-2</v>
      </c>
    </row>
    <row r="1041" spans="1:12" x14ac:dyDescent="0.25">
      <c r="A1041" s="65">
        <f t="shared" si="118"/>
        <v>91</v>
      </c>
      <c r="B1041" s="46" t="s">
        <v>1308</v>
      </c>
      <c r="C1041" s="46">
        <v>141.30000000000001</v>
      </c>
      <c r="D1041" s="46"/>
      <c r="E1041" s="46"/>
      <c r="F1041" s="46">
        <f t="shared" si="113"/>
        <v>141.30000000000001</v>
      </c>
      <c r="G1041" s="117">
        <f t="shared" si="114"/>
        <v>1.9169029143616945E-3</v>
      </c>
      <c r="H1041" s="118">
        <f t="shared" si="116"/>
        <v>8.2071239826938758</v>
      </c>
      <c r="I1041" s="118">
        <f t="shared" si="115"/>
        <v>1.8055672761926527</v>
      </c>
      <c r="J1041" s="43">
        <v>3.3068893058603437</v>
      </c>
      <c r="K1041" s="118">
        <v>0.61528459040681738</v>
      </c>
      <c r="L1041" s="117">
        <f t="shared" si="117"/>
        <v>9.8619003221186746E-2</v>
      </c>
    </row>
    <row r="1042" spans="1:12" x14ac:dyDescent="0.25">
      <c r="A1042" s="65">
        <f t="shared" si="118"/>
        <v>92</v>
      </c>
      <c r="B1042" s="46" t="s">
        <v>1309</v>
      </c>
      <c r="C1042" s="46">
        <v>326</v>
      </c>
      <c r="D1042" s="46"/>
      <c r="E1042" s="46"/>
      <c r="F1042" s="46">
        <f t="shared" si="113"/>
        <v>326</v>
      </c>
      <c r="G1042" s="117">
        <f t="shared" si="114"/>
        <v>4.4225785568429753E-3</v>
      </c>
      <c r="H1042" s="118">
        <f t="shared" si="116"/>
        <v>18.935048962195356</v>
      </c>
      <c r="I1042" s="118">
        <f t="shared" si="115"/>
        <v>4.1657107716829787</v>
      </c>
      <c r="J1042" s="43">
        <v>7.6294827580358948</v>
      </c>
      <c r="K1042" s="118">
        <v>1.4195525581926571</v>
      </c>
      <c r="L1042" s="117">
        <f t="shared" si="117"/>
        <v>9.8619003221186774E-2</v>
      </c>
    </row>
    <row r="1043" spans="1:12" x14ac:dyDescent="0.25">
      <c r="A1043" s="65">
        <f t="shared" si="118"/>
        <v>93</v>
      </c>
      <c r="B1043" s="46" t="s">
        <v>1310</v>
      </c>
      <c r="C1043" s="46">
        <v>378.3</v>
      </c>
      <c r="D1043" s="46"/>
      <c r="E1043" s="46"/>
      <c r="F1043" s="46">
        <f t="shared" si="113"/>
        <v>378.3</v>
      </c>
      <c r="G1043" s="117">
        <f t="shared" si="114"/>
        <v>5.1320903928027527E-3</v>
      </c>
      <c r="H1043" s="118">
        <f t="shared" si="116"/>
        <v>21.972788412265345</v>
      </c>
      <c r="I1043" s="118">
        <f t="shared" si="115"/>
        <v>4.8340134506983761</v>
      </c>
      <c r="J1043" s="43">
        <v>8.8534764643097521</v>
      </c>
      <c r="K1043" s="118">
        <v>1.647290591301479</v>
      </c>
      <c r="L1043" s="117">
        <f t="shared" si="117"/>
        <v>9.861900322118676E-2</v>
      </c>
    </row>
    <row r="1044" spans="1:12" x14ac:dyDescent="0.25">
      <c r="A1044" s="65">
        <f t="shared" si="118"/>
        <v>94</v>
      </c>
      <c r="B1044" s="46" t="s">
        <v>1311</v>
      </c>
      <c r="C1044" s="46">
        <v>228.2</v>
      </c>
      <c r="D1044" s="46"/>
      <c r="E1044" s="46"/>
      <c r="F1044" s="46">
        <f t="shared" si="113"/>
        <v>228.2</v>
      </c>
      <c r="G1044" s="117">
        <f t="shared" si="114"/>
        <v>3.0958049897900825E-3</v>
      </c>
      <c r="H1044" s="118">
        <f t="shared" si="116"/>
        <v>13.254534273536748</v>
      </c>
      <c r="I1044" s="118">
        <f t="shared" si="115"/>
        <v>2.9159975401780849</v>
      </c>
      <c r="J1044" s="43">
        <v>5.3406379306251255</v>
      </c>
      <c r="K1044" s="118">
        <v>0.99368679073485988</v>
      </c>
      <c r="L1044" s="117">
        <f t="shared" si="117"/>
        <v>9.861900322118676E-2</v>
      </c>
    </row>
    <row r="1045" spans="1:12" x14ac:dyDescent="0.25">
      <c r="A1045" s="65">
        <f t="shared" si="118"/>
        <v>95</v>
      </c>
      <c r="B1045" s="46" t="s">
        <v>1312</v>
      </c>
      <c r="C1045" s="46">
        <v>145.69999999999999</v>
      </c>
      <c r="D1045" s="46"/>
      <c r="E1045" s="46"/>
      <c r="F1045" s="46">
        <f t="shared" si="113"/>
        <v>145.69999999999999</v>
      </c>
      <c r="G1045" s="117">
        <f t="shared" si="114"/>
        <v>1.9765941586871822E-3</v>
      </c>
      <c r="H1045" s="118">
        <f t="shared" si="116"/>
        <v>8.4626890607112362</v>
      </c>
      <c r="I1045" s="118">
        <f t="shared" si="115"/>
        <v>1.8617915933564719</v>
      </c>
      <c r="J1045" s="43">
        <v>3.409863919772484</v>
      </c>
      <c r="K1045" s="118">
        <v>0.63444419548671804</v>
      </c>
      <c r="L1045" s="117">
        <f t="shared" si="117"/>
        <v>9.861900322118676E-2</v>
      </c>
    </row>
    <row r="1046" spans="1:12" x14ac:dyDescent="0.25">
      <c r="A1046" s="65">
        <f t="shared" si="118"/>
        <v>96</v>
      </c>
      <c r="B1046" s="46" t="s">
        <v>1313</v>
      </c>
      <c r="C1046" s="46">
        <v>220.3</v>
      </c>
      <c r="D1046" s="46"/>
      <c r="E1046" s="46"/>
      <c r="F1046" s="46">
        <f t="shared" si="113"/>
        <v>220.3</v>
      </c>
      <c r="G1046" s="117">
        <f t="shared" si="114"/>
        <v>2.9886320738420472E-3</v>
      </c>
      <c r="H1046" s="118">
        <f t="shared" si="116"/>
        <v>12.795678792551033</v>
      </c>
      <c r="I1046" s="118">
        <f t="shared" si="115"/>
        <v>2.8150493343612273</v>
      </c>
      <c r="J1046" s="43">
        <v>5.1557516920101465</v>
      </c>
      <c r="K1046" s="118">
        <v>0.95928659070503774</v>
      </c>
      <c r="L1046" s="117">
        <f t="shared" si="117"/>
        <v>9.861900322118676E-2</v>
      </c>
    </row>
    <row r="1047" spans="1:12" x14ac:dyDescent="0.25">
      <c r="A1047" s="65">
        <f t="shared" si="118"/>
        <v>97</v>
      </c>
      <c r="B1047" s="46" t="s">
        <v>1314</v>
      </c>
      <c r="C1047" s="46">
        <v>5244.1</v>
      </c>
      <c r="D1047" s="46"/>
      <c r="E1047" s="46"/>
      <c r="F1047" s="46">
        <f t="shared" si="113"/>
        <v>5244.1</v>
      </c>
      <c r="G1047" s="117">
        <f t="shared" si="114"/>
        <v>7.1142466901657195E-2</v>
      </c>
      <c r="H1047" s="118">
        <f t="shared" si="116"/>
        <v>304.5929149161002</v>
      </c>
      <c r="I1047" s="118">
        <f t="shared" si="115"/>
        <v>67.010441281542043</v>
      </c>
      <c r="J1047" s="43">
        <v>122.72935745833139</v>
      </c>
      <c r="K1047" s="118">
        <v>22.835201136251879</v>
      </c>
      <c r="L1047" s="117">
        <f t="shared" si="117"/>
        <v>9.8619003221186746E-2</v>
      </c>
    </row>
    <row r="1048" spans="1:12" ht="13" x14ac:dyDescent="0.3">
      <c r="A1048" s="65">
        <f t="shared" si="118"/>
        <v>98</v>
      </c>
      <c r="B1048" s="46" t="s">
        <v>1315</v>
      </c>
      <c r="C1048" s="46">
        <v>164.4</v>
      </c>
      <c r="D1048" s="46"/>
      <c r="E1048" s="19"/>
      <c r="F1048" s="46">
        <f t="shared" si="113"/>
        <v>164.4</v>
      </c>
      <c r="G1048" s="117">
        <f t="shared" si="114"/>
        <v>2.2302819470705064E-3</v>
      </c>
      <c r="H1048" s="118">
        <f t="shared" si="116"/>
        <v>9.5488406422850201</v>
      </c>
      <c r="I1048" s="118">
        <f t="shared" si="115"/>
        <v>2.1007449413027044</v>
      </c>
      <c r="J1048" s="43">
        <v>3.8475060288990828</v>
      </c>
      <c r="K1048" s="118">
        <v>0.71587251707629684</v>
      </c>
      <c r="L1048" s="117">
        <f t="shared" si="117"/>
        <v>9.861900322118676E-2</v>
      </c>
    </row>
    <row r="1049" spans="1:12" x14ac:dyDescent="0.25">
      <c r="A1049" s="65">
        <f t="shared" si="118"/>
        <v>99</v>
      </c>
      <c r="B1049" s="46" t="s">
        <v>1316</v>
      </c>
      <c r="C1049" s="46">
        <v>126.2</v>
      </c>
      <c r="D1049" s="46"/>
      <c r="E1049" s="46"/>
      <c r="F1049" s="46">
        <f t="shared" si="113"/>
        <v>126.2</v>
      </c>
      <c r="G1049" s="117">
        <f t="shared" si="114"/>
        <v>1.7120534167901333E-3</v>
      </c>
      <c r="H1049" s="118">
        <f t="shared" si="116"/>
        <v>7.3300711013161157</v>
      </c>
      <c r="I1049" s="118">
        <f t="shared" si="115"/>
        <v>1.6126156422895455</v>
      </c>
      <c r="J1049" s="43">
        <v>2.9534991535709505</v>
      </c>
      <c r="K1049" s="118">
        <v>0.54953230933715735</v>
      </c>
      <c r="L1049" s="117">
        <f t="shared" si="117"/>
        <v>9.861900322118676E-2</v>
      </c>
    </row>
    <row r="1050" spans="1:12" x14ac:dyDescent="0.25">
      <c r="A1050" s="65">
        <f t="shared" si="118"/>
        <v>100</v>
      </c>
      <c r="B1050" s="46" t="s">
        <v>1317</v>
      </c>
      <c r="C1050" s="46">
        <v>232.2</v>
      </c>
      <c r="D1050" s="46"/>
      <c r="E1050" s="46">
        <v>29.4</v>
      </c>
      <c r="F1050" s="46">
        <f t="shared" si="113"/>
        <v>261.59999999999997</v>
      </c>
      <c r="G1050" s="117">
        <f t="shared" si="114"/>
        <v>3.5489157989881046E-3</v>
      </c>
      <c r="H1050" s="118">
        <f t="shared" si="116"/>
        <v>15.19450554757762</v>
      </c>
      <c r="I1050" s="118">
        <f t="shared" si="115"/>
        <v>3.3427912204670762</v>
      </c>
      <c r="J1050" s="43">
        <v>6.1223088635036502</v>
      </c>
      <c r="K1050" s="118">
        <v>1.0111046135347697</v>
      </c>
      <c r="L1050" s="117">
        <f t="shared" si="117"/>
        <v>9.8129626319125085E-2</v>
      </c>
    </row>
    <row r="1051" spans="1:12" x14ac:dyDescent="0.25">
      <c r="A1051" s="65">
        <f t="shared" si="118"/>
        <v>101</v>
      </c>
      <c r="B1051" s="46" t="s">
        <v>1318</v>
      </c>
      <c r="C1051" s="46">
        <v>561.9</v>
      </c>
      <c r="D1051" s="46"/>
      <c r="E1051" s="46"/>
      <c r="F1051" s="46">
        <f t="shared" si="113"/>
        <v>561.9</v>
      </c>
      <c r="G1051" s="117">
        <f t="shared" si="114"/>
        <v>7.6228432242026615E-3</v>
      </c>
      <c r="H1051" s="118">
        <f t="shared" si="116"/>
        <v>32.636822122262487</v>
      </c>
      <c r="I1051" s="118">
        <f t="shared" si="115"/>
        <v>7.1801008668977468</v>
      </c>
      <c r="J1051" s="43">
        <v>13.150326263007267</v>
      </c>
      <c r="K1051" s="118">
        <v>2.4467686578173429</v>
      </c>
      <c r="L1051" s="117">
        <f t="shared" si="117"/>
        <v>9.8619003221186774E-2</v>
      </c>
    </row>
    <row r="1052" spans="1:12" x14ac:dyDescent="0.25">
      <c r="A1052" s="65">
        <f t="shared" si="118"/>
        <v>102</v>
      </c>
      <c r="B1052" s="46" t="s">
        <v>1319</v>
      </c>
      <c r="C1052" s="46">
        <v>452.2</v>
      </c>
      <c r="D1052" s="46"/>
      <c r="E1052" s="46"/>
      <c r="F1052" s="46">
        <f t="shared" si="113"/>
        <v>452.2</v>
      </c>
      <c r="G1052" s="117">
        <f t="shared" si="114"/>
        <v>6.1346319736331079E-3</v>
      </c>
      <c r="H1052" s="118">
        <f t="shared" si="116"/>
        <v>26.265120063511468</v>
      </c>
      <c r="I1052" s="118">
        <f t="shared" si="115"/>
        <v>5.7783264139725228</v>
      </c>
      <c r="J1052" s="43">
        <v>10.582981911606844</v>
      </c>
      <c r="K1052" s="118">
        <v>1.969084867529814</v>
      </c>
      <c r="L1052" s="117">
        <f t="shared" si="117"/>
        <v>9.861900322118676E-2</v>
      </c>
    </row>
    <row r="1053" spans="1:12" x14ac:dyDescent="0.25">
      <c r="A1053" s="65">
        <f t="shared" si="118"/>
        <v>103</v>
      </c>
      <c r="B1053" s="46" t="s">
        <v>1320</v>
      </c>
      <c r="C1053" s="46">
        <v>569.4</v>
      </c>
      <c r="D1053" s="46"/>
      <c r="E1053" s="46"/>
      <c r="F1053" s="46">
        <f t="shared" si="113"/>
        <v>569.4</v>
      </c>
      <c r="G1053" s="117">
        <f t="shared" si="114"/>
        <v>7.7245896633938342E-3</v>
      </c>
      <c r="H1053" s="118">
        <f t="shared" si="116"/>
        <v>33.072444414337532</v>
      </c>
      <c r="I1053" s="118">
        <f t="shared" si="115"/>
        <v>7.2759377711542568</v>
      </c>
      <c r="J1053" s="43">
        <v>13.32585117308478</v>
      </c>
      <c r="K1053" s="118">
        <v>2.4794270755671741</v>
      </c>
      <c r="L1053" s="117">
        <f t="shared" si="117"/>
        <v>9.861900322118676E-2</v>
      </c>
    </row>
    <row r="1054" spans="1:12" x14ac:dyDescent="0.25">
      <c r="A1054" s="65">
        <f t="shared" si="118"/>
        <v>104</v>
      </c>
      <c r="B1054" s="46" t="s">
        <v>1321</v>
      </c>
      <c r="C1054" s="46">
        <v>154.30000000000001</v>
      </c>
      <c r="D1054" s="46"/>
      <c r="E1054" s="46"/>
      <c r="F1054" s="46">
        <f t="shared" si="113"/>
        <v>154.30000000000001</v>
      </c>
      <c r="G1054" s="117">
        <f t="shared" si="114"/>
        <v>2.0932634089597273E-3</v>
      </c>
      <c r="H1054" s="118">
        <f t="shared" si="116"/>
        <v>8.9622026222906239</v>
      </c>
      <c r="I1054" s="118">
        <f t="shared" si="115"/>
        <v>1.9716845769039373</v>
      </c>
      <c r="J1054" s="43">
        <v>3.6111324833280327</v>
      </c>
      <c r="K1054" s="118">
        <v>0.67189251450652443</v>
      </c>
      <c r="L1054" s="117">
        <f t="shared" si="117"/>
        <v>9.861900322118676E-2</v>
      </c>
    </row>
    <row r="1055" spans="1:12" x14ac:dyDescent="0.25">
      <c r="A1055" s="65">
        <f t="shared" si="118"/>
        <v>105</v>
      </c>
      <c r="B1055" s="46" t="s">
        <v>1322</v>
      </c>
      <c r="C1055" s="46">
        <v>394.45</v>
      </c>
      <c r="D1055" s="46"/>
      <c r="E1055" s="46">
        <v>115.6</v>
      </c>
      <c r="F1055" s="46">
        <f t="shared" si="113"/>
        <v>510.04999999999995</v>
      </c>
      <c r="G1055" s="117">
        <f t="shared" si="114"/>
        <v>6.9194361745943539E-3</v>
      </c>
      <c r="H1055" s="118">
        <f t="shared" si="116"/>
        <v>29.625220009716994</v>
      </c>
      <c r="I1055" s="118">
        <f t="shared" si="115"/>
        <v>6.5175484021377388</v>
      </c>
      <c r="J1055" s="43">
        <v>11.936864051338061</v>
      </c>
      <c r="K1055" s="118">
        <v>1.717615050856115</v>
      </c>
      <c r="L1055" s="117">
        <f t="shared" si="117"/>
        <v>9.7632090018721529E-2</v>
      </c>
    </row>
    <row r="1056" spans="1:12" x14ac:dyDescent="0.25">
      <c r="A1056" s="65">
        <f t="shared" si="118"/>
        <v>106</v>
      </c>
      <c r="B1056" s="46" t="s">
        <v>1323</v>
      </c>
      <c r="C1056" s="46">
        <v>382.2</v>
      </c>
      <c r="D1056" s="46"/>
      <c r="E1056" s="67"/>
      <c r="F1056" s="46">
        <f t="shared" si="113"/>
        <v>382.2</v>
      </c>
      <c r="G1056" s="117">
        <f t="shared" si="114"/>
        <v>5.184998541182163E-3</v>
      </c>
      <c r="H1056" s="118">
        <f t="shared" si="116"/>
        <v>22.199312004144371</v>
      </c>
      <c r="I1056" s="118">
        <f t="shared" si="115"/>
        <v>4.8838486409117614</v>
      </c>
      <c r="J1056" s="43">
        <v>8.9447494175500584</v>
      </c>
      <c r="K1056" s="118">
        <v>1.6642729685313908</v>
      </c>
      <c r="L1056" s="117">
        <f t="shared" si="117"/>
        <v>9.8619003221186774E-2</v>
      </c>
    </row>
    <row r="1057" spans="1:12" x14ac:dyDescent="0.25">
      <c r="A1057" s="65">
        <f t="shared" si="118"/>
        <v>107</v>
      </c>
      <c r="B1057" s="46" t="s">
        <v>1324</v>
      </c>
      <c r="C1057" s="46">
        <v>360.6</v>
      </c>
      <c r="D1057" s="46"/>
      <c r="E1057" s="46">
        <v>114.9</v>
      </c>
      <c r="F1057" s="46">
        <f t="shared" si="113"/>
        <v>475.5</v>
      </c>
      <c r="G1057" s="117">
        <f t="shared" si="114"/>
        <v>6.4507242447203513E-3</v>
      </c>
      <c r="H1057" s="118">
        <f t="shared" si="116"/>
        <v>27.618453317557947</v>
      </c>
      <c r="I1057" s="118">
        <f t="shared" si="115"/>
        <v>6.0760597298627479</v>
      </c>
      <c r="J1057" s="43">
        <v>11.12827929891432</v>
      </c>
      <c r="K1057" s="118">
        <v>1.5702167254118775</v>
      </c>
      <c r="L1057" s="117">
        <f t="shared" si="117"/>
        <v>9.7566790897469793E-2</v>
      </c>
    </row>
    <row r="1058" spans="1:12" x14ac:dyDescent="0.25">
      <c r="A1058" s="65">
        <f t="shared" si="118"/>
        <v>108</v>
      </c>
      <c r="B1058" s="46" t="s">
        <v>1325</v>
      </c>
      <c r="C1058" s="46">
        <v>340.3</v>
      </c>
      <c r="D1058" s="46"/>
      <c r="E1058" s="46">
        <v>203.8</v>
      </c>
      <c r="F1058" s="46">
        <f t="shared" si="113"/>
        <v>544.1</v>
      </c>
      <c r="G1058" s="117">
        <f t="shared" si="114"/>
        <v>7.3813650085222783E-3</v>
      </c>
      <c r="H1058" s="118">
        <f t="shared" si="116"/>
        <v>31.602945215737709</v>
      </c>
      <c r="I1058" s="118">
        <f t="shared" si="115"/>
        <v>6.952647947462296</v>
      </c>
      <c r="J1058" s="43">
        <v>12.733747143089971</v>
      </c>
      <c r="K1058" s="118">
        <v>1.4818212747023347</v>
      </c>
      <c r="L1058" s="117">
        <f t="shared" si="117"/>
        <v>9.6987983056409308E-2</v>
      </c>
    </row>
    <row r="1059" spans="1:12" x14ac:dyDescent="0.25">
      <c r="A1059" s="65">
        <f t="shared" si="118"/>
        <v>109</v>
      </c>
      <c r="B1059" s="46" t="s">
        <v>1326</v>
      </c>
      <c r="C1059" s="46">
        <v>171.5</v>
      </c>
      <c r="D1059" s="46"/>
      <c r="E1059" s="46">
        <v>70</v>
      </c>
      <c r="F1059" s="46">
        <f t="shared" si="113"/>
        <v>241.5</v>
      </c>
      <c r="G1059" s="117">
        <f t="shared" si="114"/>
        <v>3.2762353419557621E-3</v>
      </c>
      <c r="H1059" s="118">
        <f t="shared" si="116"/>
        <v>14.027037804816496</v>
      </c>
      <c r="I1059" s="118">
        <f t="shared" si="115"/>
        <v>3.0859483170596294</v>
      </c>
      <c r="J1059" s="43">
        <v>5.6519021044959157</v>
      </c>
      <c r="K1059" s="118">
        <v>0.74678915254613698</v>
      </c>
      <c r="L1059" s="117">
        <f t="shared" si="117"/>
        <v>9.7356842148729514E-2</v>
      </c>
    </row>
    <row r="1060" spans="1:12" x14ac:dyDescent="0.25">
      <c r="A1060" s="65">
        <f t="shared" si="118"/>
        <v>110</v>
      </c>
      <c r="B1060" s="46" t="s">
        <v>1327</v>
      </c>
      <c r="C1060" s="46">
        <v>338.7</v>
      </c>
      <c r="D1060" s="46"/>
      <c r="E1060" s="46">
        <v>33.5</v>
      </c>
      <c r="F1060" s="46">
        <f t="shared" si="113"/>
        <v>372.2</v>
      </c>
      <c r="G1060" s="117">
        <f t="shared" si="114"/>
        <v>5.0493366222605987E-3</v>
      </c>
      <c r="H1060" s="118">
        <f t="shared" si="116"/>
        <v>21.618482281377638</v>
      </c>
      <c r="I1060" s="118">
        <f t="shared" si="115"/>
        <v>4.7560661019030803</v>
      </c>
      <c r="J1060" s="43">
        <v>8.7107162041133748</v>
      </c>
      <c r="K1060" s="118">
        <v>1.4748541455823709</v>
      </c>
      <c r="L1060" s="117">
        <f t="shared" si="117"/>
        <v>9.8227078809716456E-2</v>
      </c>
    </row>
    <row r="1061" spans="1:12" x14ac:dyDescent="0.25">
      <c r="A1061" s="65">
        <f t="shared" si="118"/>
        <v>111</v>
      </c>
      <c r="B1061" s="46" t="s">
        <v>1328</v>
      </c>
      <c r="C1061" s="46">
        <v>241.5</v>
      </c>
      <c r="D1061" s="46"/>
      <c r="E1061" s="46"/>
      <c r="F1061" s="46">
        <f t="shared" si="113"/>
        <v>241.5</v>
      </c>
      <c r="G1061" s="117">
        <f t="shared" si="114"/>
        <v>3.2762353419557621E-3</v>
      </c>
      <c r="H1061" s="118">
        <f t="shared" si="116"/>
        <v>14.027037804816496</v>
      </c>
      <c r="I1061" s="118">
        <f t="shared" si="115"/>
        <v>3.0859483170596294</v>
      </c>
      <c r="J1061" s="43">
        <v>5.6519021044959157</v>
      </c>
      <c r="K1061" s="118">
        <v>1.0516010515445602</v>
      </c>
      <c r="L1061" s="117">
        <f t="shared" si="117"/>
        <v>9.861900322118676E-2</v>
      </c>
    </row>
    <row r="1062" spans="1:12" x14ac:dyDescent="0.25">
      <c r="A1062" s="65">
        <f t="shared" si="118"/>
        <v>112</v>
      </c>
      <c r="B1062" s="46" t="s">
        <v>1329</v>
      </c>
      <c r="C1062" s="46">
        <v>331.7</v>
      </c>
      <c r="D1062" s="46"/>
      <c r="E1062" s="46"/>
      <c r="F1062" s="46">
        <f t="shared" si="113"/>
        <v>331.7</v>
      </c>
      <c r="G1062" s="117">
        <f t="shared" si="114"/>
        <v>4.499905850628266E-3</v>
      </c>
      <c r="H1062" s="118">
        <f t="shared" si="116"/>
        <v>19.266121904172387</v>
      </c>
      <c r="I1062" s="118">
        <f t="shared" si="115"/>
        <v>4.238546818917925</v>
      </c>
      <c r="J1062" s="43">
        <v>7.7628816896948045</v>
      </c>
      <c r="K1062" s="118">
        <v>1.4443729556825284</v>
      </c>
      <c r="L1062" s="117">
        <f t="shared" si="117"/>
        <v>9.8619003221186746E-2</v>
      </c>
    </row>
    <row r="1063" spans="1:12" x14ac:dyDescent="0.25">
      <c r="A1063" s="65">
        <f t="shared" si="118"/>
        <v>113</v>
      </c>
      <c r="B1063" s="46" t="s">
        <v>1330</v>
      </c>
      <c r="C1063" s="46">
        <v>95</v>
      </c>
      <c r="D1063" s="46"/>
      <c r="E1063" s="46"/>
      <c r="F1063" s="46">
        <f t="shared" si="113"/>
        <v>95</v>
      </c>
      <c r="G1063" s="117">
        <f t="shared" si="114"/>
        <v>1.2887882297548548E-3</v>
      </c>
      <c r="H1063" s="118">
        <f t="shared" si="116"/>
        <v>5.5178823662839225</v>
      </c>
      <c r="I1063" s="118">
        <f t="shared" si="115"/>
        <v>1.213934120582463</v>
      </c>
      <c r="J1063" s="43">
        <v>2.2233155276484968</v>
      </c>
      <c r="K1063" s="118">
        <v>0.41367329149786009</v>
      </c>
      <c r="L1063" s="117">
        <f t="shared" si="117"/>
        <v>9.861900322118676E-2</v>
      </c>
    </row>
    <row r="1064" spans="1:12" x14ac:dyDescent="0.25">
      <c r="A1064" s="65">
        <f t="shared" si="118"/>
        <v>114</v>
      </c>
      <c r="B1064" s="46" t="s">
        <v>1331</v>
      </c>
      <c r="C1064" s="46">
        <v>208.9</v>
      </c>
      <c r="D1064" s="46"/>
      <c r="E1064" s="46"/>
      <c r="F1064" s="46">
        <f t="shared" si="113"/>
        <v>208.9</v>
      </c>
      <c r="G1064" s="117">
        <f t="shared" si="114"/>
        <v>2.8339774862714646E-3</v>
      </c>
      <c r="H1064" s="118">
        <f t="shared" si="116"/>
        <v>12.133532908596962</v>
      </c>
      <c r="I1064" s="118">
        <f t="shared" si="115"/>
        <v>2.6693772398913316</v>
      </c>
      <c r="J1064" s="43">
        <v>4.8889538286923262</v>
      </c>
      <c r="K1064" s="118">
        <v>0.90964579572529469</v>
      </c>
      <c r="L1064" s="117">
        <f t="shared" si="117"/>
        <v>9.861900322118676E-2</v>
      </c>
    </row>
    <row r="1065" spans="1:12" x14ac:dyDescent="0.25">
      <c r="A1065" s="65">
        <f t="shared" si="118"/>
        <v>115</v>
      </c>
      <c r="B1065" s="46" t="s">
        <v>1332</v>
      </c>
      <c r="C1065" s="46">
        <v>141.30000000000001</v>
      </c>
      <c r="D1065" s="46"/>
      <c r="E1065" s="46"/>
      <c r="F1065" s="46">
        <f t="shared" si="113"/>
        <v>141.30000000000001</v>
      </c>
      <c r="G1065" s="117">
        <f t="shared" si="114"/>
        <v>1.9169029143616945E-3</v>
      </c>
      <c r="H1065" s="118">
        <f t="shared" si="116"/>
        <v>8.2071239826938758</v>
      </c>
      <c r="I1065" s="118">
        <f t="shared" si="115"/>
        <v>1.8055672761926527</v>
      </c>
      <c r="J1065" s="43">
        <v>3.3068893058603437</v>
      </c>
      <c r="K1065" s="118">
        <v>0.61528459040681738</v>
      </c>
      <c r="L1065" s="117">
        <f t="shared" si="117"/>
        <v>9.8619003221186746E-2</v>
      </c>
    </row>
    <row r="1066" spans="1:12" x14ac:dyDescent="0.25">
      <c r="A1066" s="65">
        <f t="shared" si="118"/>
        <v>116</v>
      </c>
      <c r="B1066" s="46" t="s">
        <v>1333</v>
      </c>
      <c r="C1066" s="46">
        <v>372.1</v>
      </c>
      <c r="D1066" s="46"/>
      <c r="E1066" s="46"/>
      <c r="F1066" s="46">
        <f t="shared" si="113"/>
        <v>372.1</v>
      </c>
      <c r="G1066" s="117">
        <f t="shared" si="114"/>
        <v>5.0479800030713839E-3</v>
      </c>
      <c r="H1066" s="118">
        <f t="shared" si="116"/>
        <v>21.612673984149975</v>
      </c>
      <c r="I1066" s="118">
        <f t="shared" si="115"/>
        <v>4.7547882765129943</v>
      </c>
      <c r="J1066" s="43">
        <v>8.7083758719790083</v>
      </c>
      <c r="K1066" s="118">
        <v>1.6202929659616188</v>
      </c>
      <c r="L1066" s="117">
        <f t="shared" si="117"/>
        <v>9.861900322118676E-2</v>
      </c>
    </row>
    <row r="1067" spans="1:12" x14ac:dyDescent="0.25">
      <c r="A1067" s="65">
        <f t="shared" si="118"/>
        <v>117</v>
      </c>
      <c r="B1067" s="46" t="s">
        <v>1334</v>
      </c>
      <c r="C1067" s="46">
        <v>313.60000000000002</v>
      </c>
      <c r="D1067" s="46"/>
      <c r="E1067" s="46">
        <v>40</v>
      </c>
      <c r="F1067" s="46">
        <f t="shared" si="113"/>
        <v>353.6</v>
      </c>
      <c r="G1067" s="117">
        <f t="shared" si="114"/>
        <v>4.7970054530664915E-3</v>
      </c>
      <c r="H1067" s="118">
        <f t="shared" si="116"/>
        <v>20.538138997031528</v>
      </c>
      <c r="I1067" s="118">
        <f t="shared" si="115"/>
        <v>4.5183905793469359</v>
      </c>
      <c r="J1067" s="43">
        <v>8.2754144271211434</v>
      </c>
      <c r="K1067" s="118">
        <v>1.3655573075129364</v>
      </c>
      <c r="L1067" s="117">
        <f t="shared" si="117"/>
        <v>9.8126417734763979E-2</v>
      </c>
    </row>
    <row r="1068" spans="1:12" x14ac:dyDescent="0.25">
      <c r="A1068" s="65">
        <f t="shared" si="118"/>
        <v>118</v>
      </c>
      <c r="B1068" s="46" t="s">
        <v>1335</v>
      </c>
      <c r="C1068" s="46">
        <v>249.6</v>
      </c>
      <c r="D1068" s="46"/>
      <c r="E1068" s="46"/>
      <c r="F1068" s="46">
        <f t="shared" si="113"/>
        <v>249.6</v>
      </c>
      <c r="G1068" s="117">
        <f t="shared" si="114"/>
        <v>3.3861214962822286E-3</v>
      </c>
      <c r="H1068" s="118">
        <f t="shared" si="116"/>
        <v>14.497509880257548</v>
      </c>
      <c r="I1068" s="118">
        <f t="shared" si="115"/>
        <v>3.1894521736566603</v>
      </c>
      <c r="J1068" s="43">
        <v>5.8414690073796294</v>
      </c>
      <c r="K1068" s="118">
        <v>1.0868721427143777</v>
      </c>
      <c r="L1068" s="117">
        <f t="shared" si="117"/>
        <v>9.861900322118676E-2</v>
      </c>
    </row>
    <row r="1069" spans="1:12" x14ac:dyDescent="0.25">
      <c r="A1069" s="65">
        <f t="shared" si="118"/>
        <v>119</v>
      </c>
      <c r="B1069" s="46" t="s">
        <v>1336</v>
      </c>
      <c r="C1069" s="46">
        <v>305.8</v>
      </c>
      <c r="D1069" s="46"/>
      <c r="E1069" s="46">
        <v>36.5</v>
      </c>
      <c r="F1069" s="46">
        <f t="shared" si="113"/>
        <v>342.3</v>
      </c>
      <c r="G1069" s="117">
        <f t="shared" si="114"/>
        <v>4.643707484685124E-3</v>
      </c>
      <c r="H1069" s="118">
        <f t="shared" si="116"/>
        <v>19.881801410305123</v>
      </c>
      <c r="I1069" s="118">
        <f t="shared" si="115"/>
        <v>4.3739963102671267</v>
      </c>
      <c r="J1069" s="43">
        <v>8.0109568959376887</v>
      </c>
      <c r="K1069" s="118">
        <v>1.3315925530531119</v>
      </c>
      <c r="L1069" s="117">
        <f t="shared" si="117"/>
        <v>9.8154680600534783E-2</v>
      </c>
    </row>
    <row r="1070" spans="1:12" x14ac:dyDescent="0.25">
      <c r="A1070" s="65">
        <f t="shared" si="118"/>
        <v>120</v>
      </c>
      <c r="B1070" s="46" t="s">
        <v>1337</v>
      </c>
      <c r="C1070" s="46">
        <v>206.5</v>
      </c>
      <c r="D1070" s="46"/>
      <c r="E1070" s="46"/>
      <c r="F1070" s="46">
        <f t="shared" si="113"/>
        <v>206.5</v>
      </c>
      <c r="G1070" s="117">
        <f t="shared" si="114"/>
        <v>2.8014186257302896E-3</v>
      </c>
      <c r="H1070" s="118">
        <f t="shared" si="116"/>
        <v>11.994133775132948</v>
      </c>
      <c r="I1070" s="118">
        <f t="shared" si="115"/>
        <v>2.6387094305292487</v>
      </c>
      <c r="J1070" s="43">
        <v>4.8327858574675222</v>
      </c>
      <c r="K1070" s="118">
        <v>0.89919510204534858</v>
      </c>
      <c r="L1070" s="117">
        <f t="shared" si="117"/>
        <v>9.861900322118676E-2</v>
      </c>
    </row>
    <row r="1071" spans="1:12" x14ac:dyDescent="0.25">
      <c r="A1071" s="65">
        <f t="shared" si="118"/>
        <v>121</v>
      </c>
      <c r="B1071" s="46" t="s">
        <v>1338</v>
      </c>
      <c r="C1071" s="46">
        <v>300.39999999999998</v>
      </c>
      <c r="D1071" s="46"/>
      <c r="E1071" s="46"/>
      <c r="F1071" s="46">
        <f t="shared" si="113"/>
        <v>300.39999999999998</v>
      </c>
      <c r="G1071" s="117">
        <f t="shared" si="114"/>
        <v>4.0752840444037717E-3</v>
      </c>
      <c r="H1071" s="118">
        <f t="shared" si="116"/>
        <v>17.448124871912526</v>
      </c>
      <c r="I1071" s="118">
        <f t="shared" si="115"/>
        <v>3.8385874718207558</v>
      </c>
      <c r="J1071" s="43">
        <v>7.0303577316379826</v>
      </c>
      <c r="K1071" s="118">
        <v>1.3080784922732334</v>
      </c>
      <c r="L1071" s="117">
        <f t="shared" si="117"/>
        <v>9.8619003221186746E-2</v>
      </c>
    </row>
    <row r="1072" spans="1:12" x14ac:dyDescent="0.25">
      <c r="A1072" s="65">
        <f t="shared" si="118"/>
        <v>122</v>
      </c>
      <c r="B1072" s="46" t="s">
        <v>1339</v>
      </c>
      <c r="C1072" s="46">
        <v>913.8</v>
      </c>
      <c r="D1072" s="46"/>
      <c r="E1072" s="46"/>
      <c r="F1072" s="46">
        <f t="shared" ref="F1072:F1131" si="119">C1072+D1072+E1072</f>
        <v>913.8</v>
      </c>
      <c r="G1072" s="117">
        <f t="shared" si="114"/>
        <v>1.2396786151052486E-2</v>
      </c>
      <c r="H1072" s="118">
        <f t="shared" si="116"/>
        <v>53.076220066423666</v>
      </c>
      <c r="I1072" s="118">
        <f t="shared" si="115"/>
        <v>11.676768414613207</v>
      </c>
      <c r="J1072" s="43">
        <v>21.385955043844174</v>
      </c>
      <c r="K1072" s="118">
        <v>3.979101618639417</v>
      </c>
      <c r="L1072" s="117">
        <f t="shared" si="117"/>
        <v>9.8619003221186774E-2</v>
      </c>
    </row>
    <row r="1073" spans="1:12" x14ac:dyDescent="0.25">
      <c r="A1073" s="65">
        <f t="shared" si="118"/>
        <v>123</v>
      </c>
      <c r="B1073" s="46" t="s">
        <v>1340</v>
      </c>
      <c r="C1073" s="46">
        <v>124.1</v>
      </c>
      <c r="D1073" s="46"/>
      <c r="E1073" s="46"/>
      <c r="F1073" s="46">
        <f t="shared" si="119"/>
        <v>124.1</v>
      </c>
      <c r="G1073" s="117">
        <f t="shared" si="114"/>
        <v>1.6835644138166049E-3</v>
      </c>
      <c r="H1073" s="118">
        <f t="shared" si="116"/>
        <v>7.2080968595351029</v>
      </c>
      <c r="I1073" s="118">
        <f t="shared" si="115"/>
        <v>1.5857813090977226</v>
      </c>
      <c r="J1073" s="43">
        <v>2.9043521787492468</v>
      </c>
      <c r="K1073" s="118">
        <v>0.5403879523672046</v>
      </c>
      <c r="L1073" s="117">
        <f t="shared" si="117"/>
        <v>9.861900322118676E-2</v>
      </c>
    </row>
    <row r="1074" spans="1:12" x14ac:dyDescent="0.25">
      <c r="A1074" s="65">
        <f t="shared" si="118"/>
        <v>124</v>
      </c>
      <c r="B1074" s="46" t="s">
        <v>1341</v>
      </c>
      <c r="C1074" s="46">
        <v>173.4</v>
      </c>
      <c r="D1074" s="46"/>
      <c r="E1074" s="46"/>
      <c r="F1074" s="46">
        <f t="shared" si="119"/>
        <v>173.4</v>
      </c>
      <c r="G1074" s="117">
        <f t="shared" si="114"/>
        <v>2.352377674099914E-3</v>
      </c>
      <c r="H1074" s="118">
        <f t="shared" si="116"/>
        <v>10.071587392775076</v>
      </c>
      <c r="I1074" s="118">
        <f t="shared" ref="I1074:I1133" si="120">H1074*0.22</f>
        <v>2.2157492264105167</v>
      </c>
      <c r="J1074" s="43">
        <v>4.0581359209920986</v>
      </c>
      <c r="K1074" s="118">
        <v>0.75506261837609412</v>
      </c>
      <c r="L1074" s="117">
        <f t="shared" si="117"/>
        <v>9.8619003221186746E-2</v>
      </c>
    </row>
    <row r="1075" spans="1:12" x14ac:dyDescent="0.25">
      <c r="A1075" s="65">
        <f t="shared" si="118"/>
        <v>125</v>
      </c>
      <c r="B1075" s="46" t="s">
        <v>1342</v>
      </c>
      <c r="C1075" s="46">
        <v>262.2</v>
      </c>
      <c r="D1075" s="46"/>
      <c r="E1075" s="46"/>
      <c r="F1075" s="46">
        <f t="shared" si="119"/>
        <v>262.2</v>
      </c>
      <c r="G1075" s="117">
        <f t="shared" si="114"/>
        <v>3.5570555141233987E-3</v>
      </c>
      <c r="H1075" s="118">
        <f t="shared" si="116"/>
        <v>15.229355330943624</v>
      </c>
      <c r="I1075" s="118">
        <f t="shared" si="120"/>
        <v>3.3504581728075973</v>
      </c>
      <c r="J1075" s="43">
        <v>6.1363508563098517</v>
      </c>
      <c r="K1075" s="118">
        <v>1.141738284534094</v>
      </c>
      <c r="L1075" s="117">
        <f t="shared" si="117"/>
        <v>9.8619003221186746E-2</v>
      </c>
    </row>
    <row r="1076" spans="1:12" x14ac:dyDescent="0.25">
      <c r="A1076" s="65">
        <f t="shared" si="118"/>
        <v>126</v>
      </c>
      <c r="B1076" s="46" t="s">
        <v>1346</v>
      </c>
      <c r="C1076" s="46">
        <v>375.7</v>
      </c>
      <c r="D1076" s="46"/>
      <c r="E1076" s="46">
        <v>26.9</v>
      </c>
      <c r="F1076" s="46">
        <f t="shared" si="119"/>
        <v>402.59999999999997</v>
      </c>
      <c r="G1076" s="117">
        <f t="shared" si="114"/>
        <v>5.4617488557821524E-3</v>
      </c>
      <c r="H1076" s="118">
        <f t="shared" si="116"/>
        <v>23.384204638588496</v>
      </c>
      <c r="I1076" s="118">
        <f t="shared" si="120"/>
        <v>5.1445250204894695</v>
      </c>
      <c r="J1076" s="43">
        <v>9.4221771729608932</v>
      </c>
      <c r="K1076" s="118">
        <v>1.6359690064815373</v>
      </c>
      <c r="L1076" s="117">
        <f t="shared" si="117"/>
        <v>9.8328057224342777E-2</v>
      </c>
    </row>
    <row r="1077" spans="1:12" x14ac:dyDescent="0.25">
      <c r="A1077" s="65">
        <f t="shared" si="118"/>
        <v>127</v>
      </c>
      <c r="B1077" s="46" t="s">
        <v>1347</v>
      </c>
      <c r="C1077" s="46">
        <v>180</v>
      </c>
      <c r="D1077" s="46"/>
      <c r="E1077" s="46"/>
      <c r="F1077" s="46">
        <f t="shared" si="119"/>
        <v>180</v>
      </c>
      <c r="G1077" s="117">
        <f t="shared" si="114"/>
        <v>2.4419145405881458E-3</v>
      </c>
      <c r="H1077" s="118">
        <f t="shared" si="116"/>
        <v>10.454935009801115</v>
      </c>
      <c r="I1077" s="118">
        <f t="shared" si="120"/>
        <v>2.3000857021562453</v>
      </c>
      <c r="J1077" s="43">
        <v>4.2125978418603101</v>
      </c>
      <c r="K1077" s="118">
        <v>0.7838020259959454</v>
      </c>
      <c r="L1077" s="117">
        <f t="shared" si="117"/>
        <v>9.8619003221186774E-2</v>
      </c>
    </row>
    <row r="1078" spans="1:12" x14ac:dyDescent="0.25">
      <c r="A1078" s="65">
        <f t="shared" si="118"/>
        <v>128</v>
      </c>
      <c r="B1078" s="46" t="s">
        <v>1348</v>
      </c>
      <c r="C1078" s="46">
        <v>580.1</v>
      </c>
      <c r="D1078" s="46"/>
      <c r="E1078" s="46"/>
      <c r="F1078" s="46">
        <f t="shared" si="119"/>
        <v>580.1</v>
      </c>
      <c r="G1078" s="117">
        <f t="shared" si="114"/>
        <v>7.8697479166399079E-3</v>
      </c>
      <c r="H1078" s="118">
        <f t="shared" si="116"/>
        <v>33.693932217697935</v>
      </c>
      <c r="I1078" s="118">
        <f t="shared" si="120"/>
        <v>7.4126650878935454</v>
      </c>
      <c r="J1078" s="43">
        <v>13.576266711462033</v>
      </c>
      <c r="K1078" s="118">
        <v>2.5260197515569334</v>
      </c>
      <c r="L1078" s="117">
        <f t="shared" si="117"/>
        <v>9.861900322118676E-2</v>
      </c>
    </row>
    <row r="1079" spans="1:12" x14ac:dyDescent="0.25">
      <c r="A1079" s="65">
        <f t="shared" si="118"/>
        <v>129</v>
      </c>
      <c r="B1079" s="46" t="s">
        <v>1352</v>
      </c>
      <c r="C1079" s="46">
        <v>351</v>
      </c>
      <c r="D1079" s="46"/>
      <c r="E1079" s="46"/>
      <c r="F1079" s="46">
        <f t="shared" si="119"/>
        <v>351</v>
      </c>
      <c r="G1079" s="117">
        <f t="shared" ref="G1079:G1142" si="121">3/$F$1309*F1079</f>
        <v>4.7617333541468843E-3</v>
      </c>
      <c r="H1079" s="118">
        <f t="shared" si="116"/>
        <v>20.387123269112177</v>
      </c>
      <c r="I1079" s="118">
        <f t="shared" si="120"/>
        <v>4.4851671192046787</v>
      </c>
      <c r="J1079" s="43">
        <v>8.2145657916276047</v>
      </c>
      <c r="K1079" s="118">
        <v>1.528413950692094</v>
      </c>
      <c r="L1079" s="117">
        <f t="shared" si="117"/>
        <v>9.861900322118676E-2</v>
      </c>
    </row>
    <row r="1080" spans="1:12" x14ac:dyDescent="0.25">
      <c r="A1080" s="65">
        <f t="shared" si="118"/>
        <v>130</v>
      </c>
      <c r="B1080" s="46" t="s">
        <v>1353</v>
      </c>
      <c r="C1080" s="46">
        <v>299.7</v>
      </c>
      <c r="D1080" s="46"/>
      <c r="E1080" s="46"/>
      <c r="F1080" s="46">
        <f t="shared" si="119"/>
        <v>299.7</v>
      </c>
      <c r="G1080" s="117">
        <f t="shared" si="121"/>
        <v>4.0657877100792623E-3</v>
      </c>
      <c r="H1080" s="118">
        <f t="shared" ref="H1080:H1143" si="122">G1080*4281.45</f>
        <v>17.407466791318857</v>
      </c>
      <c r="I1080" s="118">
        <f t="shared" si="120"/>
        <v>3.8296426940901487</v>
      </c>
      <c r="J1080" s="43">
        <v>7.0139754066974156</v>
      </c>
      <c r="K1080" s="118">
        <v>1.3050303732832493</v>
      </c>
      <c r="L1080" s="117">
        <f t="shared" ref="L1080:L1142" si="123">(H1080+I1080+J1080+K1080)/F1080</f>
        <v>9.861900322118676E-2</v>
      </c>
    </row>
    <row r="1081" spans="1:12" x14ac:dyDescent="0.25">
      <c r="A1081" s="65">
        <f t="shared" ref="A1081:A1143" si="124">A1080+1</f>
        <v>131</v>
      </c>
      <c r="B1081" s="46" t="s">
        <v>1354</v>
      </c>
      <c r="C1081" s="46">
        <v>428.3</v>
      </c>
      <c r="D1081" s="46"/>
      <c r="E1081" s="46"/>
      <c r="F1081" s="46">
        <f t="shared" si="119"/>
        <v>428.3</v>
      </c>
      <c r="G1081" s="117">
        <f t="shared" si="121"/>
        <v>5.8103999874105717E-3</v>
      </c>
      <c r="H1081" s="118">
        <f t="shared" si="122"/>
        <v>24.876937026098989</v>
      </c>
      <c r="I1081" s="118">
        <f t="shared" si="120"/>
        <v>5.4729261457417779</v>
      </c>
      <c r="J1081" s="43">
        <v>10.023642531493172</v>
      </c>
      <c r="K1081" s="118">
        <v>1.8650133763003525</v>
      </c>
      <c r="L1081" s="117">
        <f t="shared" si="123"/>
        <v>9.8619003221186774E-2</v>
      </c>
    </row>
    <row r="1082" spans="1:12" x14ac:dyDescent="0.25">
      <c r="A1082" s="65">
        <f t="shared" si="124"/>
        <v>132</v>
      </c>
      <c r="B1082" s="46" t="s">
        <v>1355</v>
      </c>
      <c r="C1082" s="46">
        <v>299.3</v>
      </c>
      <c r="D1082" s="46"/>
      <c r="E1082" s="46"/>
      <c r="F1082" s="46">
        <f t="shared" si="119"/>
        <v>299.3</v>
      </c>
      <c r="G1082" s="117">
        <f t="shared" si="121"/>
        <v>4.0603612333224006E-3</v>
      </c>
      <c r="H1082" s="118">
        <f t="shared" si="122"/>
        <v>17.384233602408191</v>
      </c>
      <c r="I1082" s="118">
        <f t="shared" si="120"/>
        <v>3.8245313925298019</v>
      </c>
      <c r="J1082" s="43">
        <v>7.0046140781599489</v>
      </c>
      <c r="K1082" s="118">
        <v>1.3032885910032586</v>
      </c>
      <c r="L1082" s="117">
        <f t="shared" si="123"/>
        <v>9.8619003221186774E-2</v>
      </c>
    </row>
    <row r="1083" spans="1:12" x14ac:dyDescent="0.25">
      <c r="A1083" s="65">
        <f t="shared" si="124"/>
        <v>133</v>
      </c>
      <c r="B1083" s="46" t="s">
        <v>1356</v>
      </c>
      <c r="C1083" s="46">
        <v>343.9</v>
      </c>
      <c r="D1083" s="46"/>
      <c r="E1083" s="46"/>
      <c r="F1083" s="46">
        <f t="shared" si="119"/>
        <v>343.9</v>
      </c>
      <c r="G1083" s="117">
        <f t="shared" si="121"/>
        <v>4.665413391712574E-3</v>
      </c>
      <c r="H1083" s="118">
        <f t="shared" si="122"/>
        <v>19.974734165947797</v>
      </c>
      <c r="I1083" s="118">
        <f t="shared" si="120"/>
        <v>4.3944415165085156</v>
      </c>
      <c r="J1083" s="43">
        <v>8.0484022100875592</v>
      </c>
      <c r="K1083" s="118">
        <v>1.4974973152222535</v>
      </c>
      <c r="L1083" s="117">
        <f t="shared" si="123"/>
        <v>9.8619003221186774E-2</v>
      </c>
    </row>
    <row r="1084" spans="1:12" x14ac:dyDescent="0.25">
      <c r="A1084" s="65">
        <f t="shared" si="124"/>
        <v>134</v>
      </c>
      <c r="B1084" s="46" t="s">
        <v>1357</v>
      </c>
      <c r="C1084" s="46">
        <v>282</v>
      </c>
      <c r="D1084" s="46"/>
      <c r="E1084" s="46"/>
      <c r="F1084" s="46">
        <f t="shared" si="119"/>
        <v>282</v>
      </c>
      <c r="G1084" s="117">
        <f t="shared" si="121"/>
        <v>3.8256661135880948E-3</v>
      </c>
      <c r="H1084" s="118">
        <f t="shared" si="122"/>
        <v>16.379398182021749</v>
      </c>
      <c r="I1084" s="118">
        <f t="shared" si="120"/>
        <v>3.6034676000447847</v>
      </c>
      <c r="J1084" s="43">
        <v>6.5997366189144859</v>
      </c>
      <c r="K1084" s="118">
        <v>1.227956507393648</v>
      </c>
      <c r="L1084" s="117">
        <f t="shared" si="123"/>
        <v>9.861900322118676E-2</v>
      </c>
    </row>
    <row r="1085" spans="1:12" x14ac:dyDescent="0.25">
      <c r="A1085" s="65">
        <f t="shared" si="124"/>
        <v>135</v>
      </c>
      <c r="B1085" s="46" t="s">
        <v>1358</v>
      </c>
      <c r="C1085" s="46">
        <v>357.6</v>
      </c>
      <c r="D1085" s="46"/>
      <c r="E1085" s="46"/>
      <c r="F1085" s="46">
        <f t="shared" si="119"/>
        <v>357.6</v>
      </c>
      <c r="G1085" s="117">
        <f t="shared" si="121"/>
        <v>4.8512702206351165E-3</v>
      </c>
      <c r="H1085" s="118">
        <f t="shared" si="122"/>
        <v>20.77047088613822</v>
      </c>
      <c r="I1085" s="118">
        <f t="shared" si="120"/>
        <v>4.5695035949504081</v>
      </c>
      <c r="J1085" s="43">
        <v>8.3690277124958161</v>
      </c>
      <c r="K1085" s="118">
        <v>1.5571533583119452</v>
      </c>
      <c r="L1085" s="117">
        <f t="shared" si="123"/>
        <v>9.861900322118676E-2</v>
      </c>
    </row>
    <row r="1086" spans="1:12" x14ac:dyDescent="0.25">
      <c r="A1086" s="65">
        <f t="shared" si="124"/>
        <v>136</v>
      </c>
      <c r="B1086" s="46" t="s">
        <v>1454</v>
      </c>
      <c r="C1086" s="46">
        <v>424.7</v>
      </c>
      <c r="D1086" s="46"/>
      <c r="E1086" s="46"/>
      <c r="F1086" s="46">
        <f t="shared" si="119"/>
        <v>424.7</v>
      </c>
      <c r="G1086" s="117">
        <f t="shared" si="121"/>
        <v>5.7615616965988083E-3</v>
      </c>
      <c r="H1086" s="118">
        <f t="shared" si="122"/>
        <v>24.667838325902967</v>
      </c>
      <c r="I1086" s="118">
        <f t="shared" si="120"/>
        <v>5.4269244316986525</v>
      </c>
      <c r="J1086" s="43">
        <v>9.939390574655965</v>
      </c>
      <c r="K1086" s="118">
        <v>1.8493373357804335</v>
      </c>
      <c r="L1086" s="117">
        <f t="shared" si="123"/>
        <v>9.861900322118676E-2</v>
      </c>
    </row>
    <row r="1087" spans="1:12" x14ac:dyDescent="0.25">
      <c r="A1087" s="65">
        <f t="shared" si="124"/>
        <v>137</v>
      </c>
      <c r="B1087" s="46" t="s">
        <v>1455</v>
      </c>
      <c r="C1087" s="46">
        <v>120.4</v>
      </c>
      <c r="D1087" s="46"/>
      <c r="E1087" s="46"/>
      <c r="F1087" s="46">
        <f t="shared" si="119"/>
        <v>120.4</v>
      </c>
      <c r="G1087" s="117">
        <f t="shared" si="121"/>
        <v>1.6333695038156266E-3</v>
      </c>
      <c r="H1087" s="118">
        <f t="shared" si="122"/>
        <v>6.9931898621114144</v>
      </c>
      <c r="I1087" s="118">
        <f t="shared" si="120"/>
        <v>1.5385017696645111</v>
      </c>
      <c r="J1087" s="43">
        <v>2.8177598897776743</v>
      </c>
      <c r="K1087" s="118">
        <v>0.52427646627728808</v>
      </c>
      <c r="L1087" s="117">
        <f t="shared" si="123"/>
        <v>9.8619003221186774E-2</v>
      </c>
    </row>
    <row r="1088" spans="1:12" x14ac:dyDescent="0.25">
      <c r="A1088" s="65">
        <f t="shared" si="124"/>
        <v>138</v>
      </c>
      <c r="B1088" s="46" t="s">
        <v>1456</v>
      </c>
      <c r="C1088" s="46">
        <v>317.60000000000002</v>
      </c>
      <c r="D1088" s="46"/>
      <c r="E1088" s="46"/>
      <c r="F1088" s="46">
        <f t="shared" si="119"/>
        <v>317.60000000000002</v>
      </c>
      <c r="G1088" s="117">
        <f t="shared" si="121"/>
        <v>4.3086225449488619E-3</v>
      </c>
      <c r="H1088" s="118">
        <f t="shared" si="122"/>
        <v>18.447151995071305</v>
      </c>
      <c r="I1088" s="118">
        <f t="shared" si="120"/>
        <v>4.0583734389156874</v>
      </c>
      <c r="J1088" s="43">
        <v>7.4328948587490808</v>
      </c>
      <c r="K1088" s="118">
        <v>1.3829751303128464</v>
      </c>
      <c r="L1088" s="117">
        <f t="shared" si="123"/>
        <v>9.861900322118676E-2</v>
      </c>
    </row>
    <row r="1089" spans="1:12" x14ac:dyDescent="0.25">
      <c r="A1089" s="65">
        <f t="shared" si="124"/>
        <v>139</v>
      </c>
      <c r="B1089" s="46" t="s">
        <v>1457</v>
      </c>
      <c r="C1089" s="46">
        <v>395.53</v>
      </c>
      <c r="D1089" s="46"/>
      <c r="E1089" s="46"/>
      <c r="F1089" s="46">
        <f t="shared" si="119"/>
        <v>395.53</v>
      </c>
      <c r="G1089" s="117">
        <f t="shared" si="121"/>
        <v>5.365835879104607E-3</v>
      </c>
      <c r="H1089" s="118">
        <f t="shared" si="122"/>
        <v>22.973558024592418</v>
      </c>
      <c r="I1089" s="118">
        <f t="shared" si="120"/>
        <v>5.0541827654103315</v>
      </c>
      <c r="J1089" s="43">
        <v>9.2567156910611583</v>
      </c>
      <c r="K1089" s="118">
        <v>1.7223178630120906</v>
      </c>
      <c r="L1089" s="117">
        <f t="shared" si="123"/>
        <v>9.8619003221186746E-2</v>
      </c>
    </row>
    <row r="1090" spans="1:12" x14ac:dyDescent="0.25">
      <c r="A1090" s="65">
        <f t="shared" si="124"/>
        <v>140</v>
      </c>
      <c r="B1090" s="46" t="s">
        <v>1458</v>
      </c>
      <c r="C1090" s="46">
        <v>516.79999999999995</v>
      </c>
      <c r="D1090" s="46"/>
      <c r="E1090" s="46"/>
      <c r="F1090" s="46">
        <f t="shared" si="119"/>
        <v>516.79999999999995</v>
      </c>
      <c r="G1090" s="117">
        <f t="shared" si="121"/>
        <v>7.0110079698664091E-3</v>
      </c>
      <c r="H1090" s="118">
        <f t="shared" si="122"/>
        <v>30.017280072584537</v>
      </c>
      <c r="I1090" s="118">
        <f t="shared" si="120"/>
        <v>6.6038016159685986</v>
      </c>
      <c r="J1090" s="43">
        <v>12.094836470407822</v>
      </c>
      <c r="K1090" s="118">
        <v>2.250382705748359</v>
      </c>
      <c r="L1090" s="117">
        <f t="shared" si="123"/>
        <v>9.861900322118676E-2</v>
      </c>
    </row>
    <row r="1091" spans="1:12" x14ac:dyDescent="0.25">
      <c r="A1091" s="65">
        <f t="shared" si="124"/>
        <v>141</v>
      </c>
      <c r="B1091" s="46" t="s">
        <v>1459</v>
      </c>
      <c r="C1091" s="46">
        <v>305.89999999999998</v>
      </c>
      <c r="D1091" s="46"/>
      <c r="E1091" s="46"/>
      <c r="F1091" s="46">
        <f t="shared" si="119"/>
        <v>305.89999999999998</v>
      </c>
      <c r="G1091" s="117">
        <f t="shared" si="121"/>
        <v>4.1498980998106319E-3</v>
      </c>
      <c r="H1091" s="118">
        <f t="shared" si="122"/>
        <v>17.767581219434231</v>
      </c>
      <c r="I1091" s="118">
        <f t="shared" si="120"/>
        <v>3.9088678682755309</v>
      </c>
      <c r="J1091" s="43">
        <v>7.1590759990281603</v>
      </c>
      <c r="K1091" s="118">
        <v>1.3320279986231096</v>
      </c>
      <c r="L1091" s="117">
        <f t="shared" si="123"/>
        <v>9.8619003221186788E-2</v>
      </c>
    </row>
    <row r="1092" spans="1:12" x14ac:dyDescent="0.25">
      <c r="A1092" s="65">
        <f t="shared" si="124"/>
        <v>142</v>
      </c>
      <c r="B1092" s="46" t="s">
        <v>1460</v>
      </c>
      <c r="C1092" s="46">
        <v>483.9</v>
      </c>
      <c r="D1092" s="46"/>
      <c r="E1092" s="46">
        <v>35.299999999999997</v>
      </c>
      <c r="F1092" s="46">
        <f t="shared" si="119"/>
        <v>519.19999999999993</v>
      </c>
      <c r="G1092" s="117">
        <f t="shared" si="121"/>
        <v>7.0435668304075841E-3</v>
      </c>
      <c r="H1092" s="118">
        <f t="shared" si="122"/>
        <v>30.156679206048551</v>
      </c>
      <c r="I1092" s="118">
        <f t="shared" si="120"/>
        <v>6.6344694253306811</v>
      </c>
      <c r="J1092" s="43">
        <v>12.151004441632628</v>
      </c>
      <c r="K1092" s="118">
        <v>2.1071211132190997</v>
      </c>
      <c r="L1092" s="117">
        <f t="shared" si="123"/>
        <v>9.8322947199982608E-2</v>
      </c>
    </row>
    <row r="1093" spans="1:12" x14ac:dyDescent="0.25">
      <c r="A1093" s="65">
        <f t="shared" si="124"/>
        <v>143</v>
      </c>
      <c r="B1093" s="46" t="s">
        <v>1461</v>
      </c>
      <c r="C1093" s="46">
        <v>257.3</v>
      </c>
      <c r="D1093" s="46"/>
      <c r="E1093" s="46"/>
      <c r="F1093" s="46">
        <f t="shared" si="119"/>
        <v>257.3</v>
      </c>
      <c r="G1093" s="117">
        <f t="shared" si="121"/>
        <v>3.4905811738518331E-3</v>
      </c>
      <c r="H1093" s="118">
        <f t="shared" si="122"/>
        <v>14.94474876678793</v>
      </c>
      <c r="I1093" s="118">
        <f t="shared" si="120"/>
        <v>3.2878447286933445</v>
      </c>
      <c r="J1093" s="43">
        <v>6.0216745817258772</v>
      </c>
      <c r="K1093" s="118">
        <v>1.1204014516042045</v>
      </c>
      <c r="L1093" s="117">
        <f t="shared" si="123"/>
        <v>9.8619003221186774E-2</v>
      </c>
    </row>
    <row r="1094" spans="1:12" x14ac:dyDescent="0.25">
      <c r="A1094" s="65">
        <f t="shared" si="124"/>
        <v>144</v>
      </c>
      <c r="B1094" s="46" t="s">
        <v>1462</v>
      </c>
      <c r="C1094" s="46">
        <v>261.3</v>
      </c>
      <c r="D1094" s="46"/>
      <c r="E1094" s="46"/>
      <c r="F1094" s="46">
        <f t="shared" si="119"/>
        <v>261.3</v>
      </c>
      <c r="G1094" s="117">
        <f t="shared" si="121"/>
        <v>3.5448459414204585E-3</v>
      </c>
      <c r="H1094" s="118">
        <f t="shared" si="122"/>
        <v>15.177080655894622</v>
      </c>
      <c r="I1094" s="118">
        <f t="shared" si="120"/>
        <v>3.3389577442968168</v>
      </c>
      <c r="J1094" s="43">
        <v>6.1152878671005499</v>
      </c>
      <c r="K1094" s="118">
        <v>1.1378192744041142</v>
      </c>
      <c r="L1094" s="117">
        <f t="shared" si="123"/>
        <v>9.8619003221186774E-2</v>
      </c>
    </row>
    <row r="1095" spans="1:12" x14ac:dyDescent="0.25">
      <c r="A1095" s="65">
        <f t="shared" si="124"/>
        <v>145</v>
      </c>
      <c r="B1095" s="46" t="s">
        <v>1463</v>
      </c>
      <c r="C1095" s="46">
        <v>296.89999999999998</v>
      </c>
      <c r="D1095" s="46"/>
      <c r="E1095" s="46">
        <v>50</v>
      </c>
      <c r="F1095" s="46">
        <f t="shared" si="119"/>
        <v>346.9</v>
      </c>
      <c r="G1095" s="117">
        <f t="shared" si="121"/>
        <v>4.7061119673890428E-3</v>
      </c>
      <c r="H1095" s="118">
        <f t="shared" si="122"/>
        <v>20.148983082777818</v>
      </c>
      <c r="I1095" s="118">
        <f t="shared" si="120"/>
        <v>4.4327762782111195</v>
      </c>
      <c r="J1095" s="43">
        <v>8.1186121741185637</v>
      </c>
      <c r="K1095" s="118">
        <v>1.2928378973233121</v>
      </c>
      <c r="L1095" s="117">
        <f t="shared" si="123"/>
        <v>9.799137916526611E-2</v>
      </c>
    </row>
    <row r="1096" spans="1:12" x14ac:dyDescent="0.25">
      <c r="A1096" s="65">
        <f t="shared" si="124"/>
        <v>146</v>
      </c>
      <c r="B1096" s="46" t="s">
        <v>1464</v>
      </c>
      <c r="C1096" s="46">
        <v>495.2</v>
      </c>
      <c r="D1096" s="46"/>
      <c r="E1096" s="46">
        <v>62.5</v>
      </c>
      <c r="F1096" s="46">
        <f t="shared" si="119"/>
        <v>557.70000000000005</v>
      </c>
      <c r="G1096" s="117">
        <f t="shared" si="121"/>
        <v>7.5658652182556052E-3</v>
      </c>
      <c r="H1096" s="118">
        <f t="shared" si="122"/>
        <v>32.392873638700458</v>
      </c>
      <c r="I1096" s="118">
        <f t="shared" si="120"/>
        <v>7.1264322005141008</v>
      </c>
      <c r="J1096" s="43">
        <v>13.052032313363862</v>
      </c>
      <c r="K1096" s="118">
        <v>2.1563264626288459</v>
      </c>
      <c r="L1096" s="117">
        <f t="shared" si="123"/>
        <v>9.8131010606432242E-2</v>
      </c>
    </row>
    <row r="1097" spans="1:12" x14ac:dyDescent="0.25">
      <c r="A1097" s="65">
        <f t="shared" si="124"/>
        <v>147</v>
      </c>
      <c r="B1097" s="46" t="s">
        <v>1465</v>
      </c>
      <c r="C1097" s="46">
        <v>446.2</v>
      </c>
      <c r="D1097" s="46"/>
      <c r="E1097" s="46"/>
      <c r="F1097" s="46">
        <f t="shared" si="119"/>
        <v>446.2</v>
      </c>
      <c r="G1097" s="117">
        <f t="shared" si="121"/>
        <v>6.0532348222801704E-3</v>
      </c>
      <c r="H1097" s="118">
        <f t="shared" si="122"/>
        <v>25.916622229851434</v>
      </c>
      <c r="I1097" s="118">
        <f t="shared" si="120"/>
        <v>5.7016568905673157</v>
      </c>
      <c r="J1097" s="43">
        <v>10.442561983544834</v>
      </c>
      <c r="K1097" s="118">
        <v>1.9429581333299493</v>
      </c>
      <c r="L1097" s="117">
        <f t="shared" si="123"/>
        <v>9.8619003221186774E-2</v>
      </c>
    </row>
    <row r="1098" spans="1:12" x14ac:dyDescent="0.25">
      <c r="A1098" s="65">
        <f t="shared" si="124"/>
        <v>148</v>
      </c>
      <c r="B1098" s="46" t="s">
        <v>1466</v>
      </c>
      <c r="C1098" s="46">
        <v>266.39999999999998</v>
      </c>
      <c r="D1098" s="46"/>
      <c r="E1098" s="46"/>
      <c r="F1098" s="46">
        <f t="shared" si="119"/>
        <v>266.39999999999998</v>
      </c>
      <c r="G1098" s="117">
        <f t="shared" si="121"/>
        <v>3.6140335200704555E-3</v>
      </c>
      <c r="H1098" s="118">
        <f t="shared" si="122"/>
        <v>15.47330381450565</v>
      </c>
      <c r="I1098" s="118">
        <f t="shared" si="120"/>
        <v>3.4041268391912429</v>
      </c>
      <c r="J1098" s="43">
        <v>6.2346448059532582</v>
      </c>
      <c r="K1098" s="118">
        <v>1.1600269984739993</v>
      </c>
      <c r="L1098" s="117">
        <f t="shared" si="123"/>
        <v>9.861900322118676E-2</v>
      </c>
    </row>
    <row r="1099" spans="1:12" ht="13" x14ac:dyDescent="0.3">
      <c r="A1099" s="65">
        <f t="shared" si="124"/>
        <v>149</v>
      </c>
      <c r="B1099" s="46" t="s">
        <v>1467</v>
      </c>
      <c r="C1099" s="46">
        <v>548.4</v>
      </c>
      <c r="D1099" s="46"/>
      <c r="E1099" s="19">
        <v>215.2</v>
      </c>
      <c r="F1099" s="46">
        <f t="shared" si="119"/>
        <v>763.59999999999991</v>
      </c>
      <c r="G1099" s="117">
        <f t="shared" si="121"/>
        <v>1.0359144128850599E-2</v>
      </c>
      <c r="H1099" s="118">
        <f t="shared" si="122"/>
        <v>44.352157630467396</v>
      </c>
      <c r="I1099" s="118">
        <f t="shared" si="120"/>
        <v>9.7574746787028275</v>
      </c>
      <c r="J1099" s="43">
        <v>17.870776178025181</v>
      </c>
      <c r="K1099" s="118">
        <v>2.3879835058676471</v>
      </c>
      <c r="L1099" s="117">
        <f t="shared" si="123"/>
        <v>9.7391817696520513E-2</v>
      </c>
    </row>
    <row r="1100" spans="1:12" x14ac:dyDescent="0.25">
      <c r="A1100" s="65">
        <f t="shared" si="124"/>
        <v>150</v>
      </c>
      <c r="B1100" s="46" t="s">
        <v>1468</v>
      </c>
      <c r="C1100" s="46">
        <v>539.79999999999995</v>
      </c>
      <c r="D1100" s="46">
        <v>83.3</v>
      </c>
      <c r="E1100" s="46"/>
      <c r="F1100" s="46">
        <f t="shared" si="119"/>
        <v>623.09999999999991</v>
      </c>
      <c r="G1100" s="117">
        <f t="shared" si="121"/>
        <v>8.4530941680026304E-3</v>
      </c>
      <c r="H1100" s="118">
        <f t="shared" si="122"/>
        <v>36.191500025594863</v>
      </c>
      <c r="I1100" s="118">
        <f t="shared" si="120"/>
        <v>7.9621300056308701</v>
      </c>
      <c r="J1100" s="43">
        <v>14.582609529239773</v>
      </c>
      <c r="K1100" s="118">
        <v>2.350535186847841</v>
      </c>
      <c r="L1100" s="117">
        <f t="shared" si="123"/>
        <v>9.8036871685625679E-2</v>
      </c>
    </row>
    <row r="1101" spans="1:12" x14ac:dyDescent="0.25">
      <c r="A1101" s="65">
        <f t="shared" si="124"/>
        <v>151</v>
      </c>
      <c r="B1101" s="46" t="s">
        <v>1469</v>
      </c>
      <c r="C1101" s="46">
        <v>384.6</v>
      </c>
      <c r="D1101" s="46"/>
      <c r="E1101" s="46"/>
      <c r="F1101" s="46">
        <f t="shared" si="119"/>
        <v>384.6</v>
      </c>
      <c r="G1101" s="117">
        <f t="shared" si="121"/>
        <v>5.217557401723338E-3</v>
      </c>
      <c r="H1101" s="118">
        <f t="shared" si="122"/>
        <v>22.338711137608385</v>
      </c>
      <c r="I1101" s="118">
        <f t="shared" si="120"/>
        <v>4.9145164502738448</v>
      </c>
      <c r="J1101" s="43">
        <v>9.0009173887748641</v>
      </c>
      <c r="K1101" s="118">
        <v>1.6747236622113373</v>
      </c>
      <c r="L1101" s="117">
        <f t="shared" si="123"/>
        <v>9.861900322118676E-2</v>
      </c>
    </row>
    <row r="1102" spans="1:12" x14ac:dyDescent="0.25">
      <c r="A1102" s="65">
        <f t="shared" si="124"/>
        <v>152</v>
      </c>
      <c r="B1102" s="46" t="s">
        <v>2322</v>
      </c>
      <c r="C1102" s="46">
        <v>589.75</v>
      </c>
      <c r="D1102" s="46"/>
      <c r="E1102" s="46">
        <v>32.799999999999997</v>
      </c>
      <c r="F1102" s="46">
        <f t="shared" si="119"/>
        <v>622.54999999999995</v>
      </c>
      <c r="G1102" s="117">
        <f t="shared" si="121"/>
        <v>8.4456327624619441E-3</v>
      </c>
      <c r="H1102" s="118">
        <f t="shared" si="122"/>
        <v>36.159554390842686</v>
      </c>
      <c r="I1102" s="118">
        <f t="shared" si="120"/>
        <v>7.9551019659853912</v>
      </c>
      <c r="J1102" s="43">
        <v>14.569737702500756</v>
      </c>
      <c r="K1102" s="118">
        <v>2.568040249061716</v>
      </c>
      <c r="L1102" s="117">
        <f t="shared" si="123"/>
        <v>9.8389582055080818E-2</v>
      </c>
    </row>
    <row r="1103" spans="1:12" x14ac:dyDescent="0.25">
      <c r="A1103" s="65">
        <f t="shared" si="124"/>
        <v>153</v>
      </c>
      <c r="B1103" s="46" t="s">
        <v>2323</v>
      </c>
      <c r="C1103" s="46">
        <v>405</v>
      </c>
      <c r="D1103" s="46"/>
      <c r="E1103" s="46">
        <v>21</v>
      </c>
      <c r="F1103" s="46">
        <f t="shared" si="119"/>
        <v>426</v>
      </c>
      <c r="G1103" s="117">
        <f t="shared" si="121"/>
        <v>5.7791977460586114E-3</v>
      </c>
      <c r="H1103" s="118">
        <f t="shared" si="122"/>
        <v>24.743346189862642</v>
      </c>
      <c r="I1103" s="118">
        <f t="shared" si="120"/>
        <v>5.4435361617697815</v>
      </c>
      <c r="J1103" s="43">
        <v>9.9698148924027343</v>
      </c>
      <c r="K1103" s="118">
        <v>1.7635545584908776</v>
      </c>
      <c r="L1103" s="117">
        <f t="shared" si="123"/>
        <v>9.8404346954286473E-2</v>
      </c>
    </row>
    <row r="1104" spans="1:12" x14ac:dyDescent="0.25">
      <c r="A1104" s="65">
        <f t="shared" si="124"/>
        <v>154</v>
      </c>
      <c r="B1104" s="46" t="s">
        <v>2324</v>
      </c>
      <c r="C1104" s="46">
        <v>678.5</v>
      </c>
      <c r="D1104" s="46"/>
      <c r="E1104" s="46"/>
      <c r="F1104" s="46">
        <f t="shared" si="119"/>
        <v>678.5</v>
      </c>
      <c r="G1104" s="117">
        <f t="shared" si="121"/>
        <v>9.204661198828094E-3</v>
      </c>
      <c r="H1104" s="118">
        <f t="shared" si="122"/>
        <v>39.409296689722538</v>
      </c>
      <c r="I1104" s="118">
        <f t="shared" si="120"/>
        <v>8.6700452717389584</v>
      </c>
      <c r="J1104" s="43">
        <v>15.879153531679004</v>
      </c>
      <c r="K1104" s="118">
        <v>2.9544981924347171</v>
      </c>
      <c r="L1104" s="117">
        <f t="shared" si="123"/>
        <v>9.861900322118676E-2</v>
      </c>
    </row>
    <row r="1105" spans="1:12" x14ac:dyDescent="0.25">
      <c r="A1105" s="65">
        <f t="shared" si="124"/>
        <v>155</v>
      </c>
      <c r="B1105" s="46" t="s">
        <v>2325</v>
      </c>
      <c r="C1105" s="46">
        <v>973.9</v>
      </c>
      <c r="D1105" s="46"/>
      <c r="E1105" s="46">
        <v>132.80000000000001</v>
      </c>
      <c r="F1105" s="46">
        <f t="shared" si="119"/>
        <v>1106.7</v>
      </c>
      <c r="G1105" s="117">
        <f t="shared" si="121"/>
        <v>1.501370456704945E-2</v>
      </c>
      <c r="H1105" s="118">
        <f t="shared" si="122"/>
        <v>64.280425418593865</v>
      </c>
      <c r="I1105" s="118">
        <f t="shared" si="120"/>
        <v>14.14169359209065</v>
      </c>
      <c r="J1105" s="43">
        <v>25.900455731037809</v>
      </c>
      <c r="K1105" s="118">
        <v>4.2408044062080625</v>
      </c>
      <c r="L1105" s="117">
        <f t="shared" si="123"/>
        <v>9.8096484275711909E-2</v>
      </c>
    </row>
    <row r="1106" spans="1:12" x14ac:dyDescent="0.25">
      <c r="A1106" s="65">
        <f t="shared" si="124"/>
        <v>156</v>
      </c>
      <c r="B1106" s="46" t="s">
        <v>2326</v>
      </c>
      <c r="C1106" s="46">
        <v>669.8</v>
      </c>
      <c r="D1106" s="46"/>
      <c r="E1106" s="46"/>
      <c r="F1106" s="46">
        <f t="shared" si="119"/>
        <v>669.8</v>
      </c>
      <c r="G1106" s="117">
        <f t="shared" si="121"/>
        <v>9.0866353293663337E-3</v>
      </c>
      <c r="H1106" s="118">
        <f t="shared" si="122"/>
        <v>38.903974830915487</v>
      </c>
      <c r="I1106" s="118">
        <f t="shared" si="120"/>
        <v>8.5588744628014073</v>
      </c>
      <c r="J1106" s="43">
        <v>15.675544635989089</v>
      </c>
      <c r="K1106" s="118">
        <v>2.9166144278449124</v>
      </c>
      <c r="L1106" s="117">
        <f t="shared" si="123"/>
        <v>9.861900322118676E-2</v>
      </c>
    </row>
    <row r="1107" spans="1:12" x14ac:dyDescent="0.25">
      <c r="A1107" s="65">
        <f t="shared" si="124"/>
        <v>157</v>
      </c>
      <c r="B1107" s="46" t="s">
        <v>2327</v>
      </c>
      <c r="C1107" s="46">
        <v>533.79999999999995</v>
      </c>
      <c r="D1107" s="46"/>
      <c r="E1107" s="46"/>
      <c r="F1107" s="46">
        <f t="shared" si="119"/>
        <v>533.79999999999995</v>
      </c>
      <c r="G1107" s="117">
        <f t="shared" si="121"/>
        <v>7.2416332320330672E-3</v>
      </c>
      <c r="H1107" s="118">
        <f t="shared" si="122"/>
        <v>31.004690601287972</v>
      </c>
      <c r="I1107" s="118">
        <f t="shared" si="120"/>
        <v>6.8210319322833541</v>
      </c>
      <c r="J1107" s="43">
        <v>12.492692933250186</v>
      </c>
      <c r="K1107" s="118">
        <v>2.324408452647976</v>
      </c>
      <c r="L1107" s="117">
        <f t="shared" si="123"/>
        <v>9.8619003221186746E-2</v>
      </c>
    </row>
    <row r="1108" spans="1:12" x14ac:dyDescent="0.25">
      <c r="A1108" s="65">
        <f t="shared" si="124"/>
        <v>158</v>
      </c>
      <c r="B1108" s="46" t="s">
        <v>2328</v>
      </c>
      <c r="C1108" s="46">
        <v>413.5</v>
      </c>
      <c r="D1108" s="46"/>
      <c r="E1108" s="46">
        <v>30.4</v>
      </c>
      <c r="F1108" s="46">
        <f t="shared" si="119"/>
        <v>443.9</v>
      </c>
      <c r="G1108" s="117">
        <f t="shared" si="121"/>
        <v>6.0220325809282101E-3</v>
      </c>
      <c r="H1108" s="118">
        <f t="shared" si="122"/>
        <v>25.783031393615083</v>
      </c>
      <c r="I1108" s="118">
        <f t="shared" si="120"/>
        <v>5.6722669065953184</v>
      </c>
      <c r="J1108" s="43">
        <v>10.388734344454397</v>
      </c>
      <c r="K1108" s="118">
        <v>1.8005674319406859</v>
      </c>
      <c r="L1108" s="117">
        <f t="shared" si="123"/>
        <v>9.8320793143963706E-2</v>
      </c>
    </row>
    <row r="1109" spans="1:12" x14ac:dyDescent="0.25">
      <c r="A1109" s="65">
        <f t="shared" si="124"/>
        <v>159</v>
      </c>
      <c r="B1109" s="46" t="s">
        <v>2329</v>
      </c>
      <c r="C1109" s="46">
        <v>526.5</v>
      </c>
      <c r="D1109" s="46"/>
      <c r="E1109" s="46">
        <v>45.5</v>
      </c>
      <c r="F1109" s="46">
        <f t="shared" si="119"/>
        <v>572</v>
      </c>
      <c r="G1109" s="117">
        <f t="shared" si="121"/>
        <v>7.7598617623134414E-3</v>
      </c>
      <c r="H1109" s="118">
        <f t="shared" si="122"/>
        <v>33.223460142256883</v>
      </c>
      <c r="I1109" s="118">
        <f t="shared" si="120"/>
        <v>7.309161231296514</v>
      </c>
      <c r="J1109" s="43">
        <v>13.386699808578319</v>
      </c>
      <c r="K1109" s="118">
        <v>2.2926209260381407</v>
      </c>
      <c r="L1109" s="117">
        <f t="shared" si="123"/>
        <v>9.8272626063234017E-2</v>
      </c>
    </row>
    <row r="1110" spans="1:12" x14ac:dyDescent="0.25">
      <c r="A1110" s="65">
        <f t="shared" si="124"/>
        <v>160</v>
      </c>
      <c r="B1110" s="46" t="s">
        <v>2330</v>
      </c>
      <c r="C1110" s="46">
        <v>894.7</v>
      </c>
      <c r="D1110" s="46"/>
      <c r="E1110" s="46">
        <v>42.5</v>
      </c>
      <c r="F1110" s="46">
        <f t="shared" si="119"/>
        <v>937.2</v>
      </c>
      <c r="G1110" s="117">
        <f t="shared" si="121"/>
        <v>1.2714235041328946E-2</v>
      </c>
      <c r="H1110" s="118">
        <f t="shared" si="122"/>
        <v>54.435361617697815</v>
      </c>
      <c r="I1110" s="118">
        <f t="shared" si="120"/>
        <v>11.975779555893519</v>
      </c>
      <c r="J1110" s="43">
        <v>21.933592763286015</v>
      </c>
      <c r="K1110" s="118">
        <v>3.8959315147698477</v>
      </c>
      <c r="L1110" s="117">
        <f t="shared" si="123"/>
        <v>9.8421538040596654E-2</v>
      </c>
    </row>
    <row r="1111" spans="1:12" x14ac:dyDescent="0.25">
      <c r="A1111" s="65">
        <f t="shared" si="124"/>
        <v>161</v>
      </c>
      <c r="B1111" s="46" t="s">
        <v>2331</v>
      </c>
      <c r="C1111" s="46">
        <v>544.79999999999995</v>
      </c>
      <c r="D1111" s="46"/>
      <c r="E1111" s="46"/>
      <c r="F1111" s="46">
        <f t="shared" si="119"/>
        <v>544.79999999999995</v>
      </c>
      <c r="G1111" s="117">
        <f t="shared" si="121"/>
        <v>7.3908613428467869E-3</v>
      </c>
      <c r="H1111" s="118">
        <f t="shared" si="122"/>
        <v>31.643603296331374</v>
      </c>
      <c r="I1111" s="118">
        <f t="shared" si="120"/>
        <v>6.9615927251929026</v>
      </c>
      <c r="J1111" s="43">
        <v>12.750129468030538</v>
      </c>
      <c r="K1111" s="118">
        <v>2.3723074653477285</v>
      </c>
      <c r="L1111" s="117">
        <f t="shared" si="123"/>
        <v>9.8619003221186774E-2</v>
      </c>
    </row>
    <row r="1112" spans="1:12" x14ac:dyDescent="0.25">
      <c r="A1112" s="65">
        <f t="shared" si="124"/>
        <v>162</v>
      </c>
      <c r="B1112" s="46" t="s">
        <v>2332</v>
      </c>
      <c r="C1112" s="46">
        <v>521.9</v>
      </c>
      <c r="D1112" s="46"/>
      <c r="E1112" s="46"/>
      <c r="F1112" s="46">
        <f t="shared" si="119"/>
        <v>521.9</v>
      </c>
      <c r="G1112" s="117">
        <f t="shared" si="121"/>
        <v>7.0801955485164068E-3</v>
      </c>
      <c r="H1112" s="118">
        <f t="shared" si="122"/>
        <v>30.313503231195568</v>
      </c>
      <c r="I1112" s="118">
        <f t="shared" si="120"/>
        <v>6.6689707108630252</v>
      </c>
      <c r="J1112" s="43">
        <v>12.214193409260531</v>
      </c>
      <c r="K1112" s="118">
        <v>2.2725904298182442</v>
      </c>
      <c r="L1112" s="117">
        <f t="shared" si="123"/>
        <v>9.861900322118676E-2</v>
      </c>
    </row>
    <row r="1113" spans="1:12" x14ac:dyDescent="0.25">
      <c r="A1113" s="65">
        <f t="shared" si="124"/>
        <v>163</v>
      </c>
      <c r="B1113" s="46" t="s">
        <v>2333</v>
      </c>
      <c r="C1113" s="46">
        <v>522.6</v>
      </c>
      <c r="D1113" s="46"/>
      <c r="E1113" s="46"/>
      <c r="F1113" s="46">
        <f t="shared" si="119"/>
        <v>522.6</v>
      </c>
      <c r="G1113" s="117">
        <f t="shared" si="121"/>
        <v>7.0896918828409171E-3</v>
      </c>
      <c r="H1113" s="118">
        <f t="shared" si="122"/>
        <v>30.354161311789245</v>
      </c>
      <c r="I1113" s="118">
        <f t="shared" si="120"/>
        <v>6.6779154885936336</v>
      </c>
      <c r="J1113" s="43">
        <v>12.2305757342011</v>
      </c>
      <c r="K1113" s="118">
        <v>2.2756385488082285</v>
      </c>
      <c r="L1113" s="117">
        <f t="shared" si="123"/>
        <v>9.8619003221186774E-2</v>
      </c>
    </row>
    <row r="1114" spans="1:12" x14ac:dyDescent="0.25">
      <c r="A1114" s="65">
        <f t="shared" si="124"/>
        <v>164</v>
      </c>
      <c r="B1114" s="46" t="s">
        <v>2334</v>
      </c>
      <c r="C1114" s="46">
        <v>551.6</v>
      </c>
      <c r="D1114" s="46"/>
      <c r="E1114" s="46"/>
      <c r="F1114" s="46">
        <f t="shared" si="119"/>
        <v>551.6</v>
      </c>
      <c r="G1114" s="117">
        <f t="shared" si="121"/>
        <v>7.4831114477134511E-3</v>
      </c>
      <c r="H1114" s="118">
        <f t="shared" si="122"/>
        <v>32.038567507812751</v>
      </c>
      <c r="I1114" s="118">
        <f t="shared" si="120"/>
        <v>7.048484851718805</v>
      </c>
      <c r="J1114" s="43">
        <v>12.909272053167484</v>
      </c>
      <c r="K1114" s="118">
        <v>2.4019177641075755</v>
      </c>
      <c r="L1114" s="117">
        <f t="shared" si="123"/>
        <v>9.8619003221186746E-2</v>
      </c>
    </row>
    <row r="1115" spans="1:12" x14ac:dyDescent="0.25">
      <c r="A1115" s="65">
        <f t="shared" si="124"/>
        <v>165</v>
      </c>
      <c r="B1115" s="46" t="s">
        <v>2335</v>
      </c>
      <c r="C1115" s="46">
        <v>683.5</v>
      </c>
      <c r="D1115" s="46"/>
      <c r="E1115" s="46"/>
      <c r="F1115" s="46">
        <f t="shared" si="119"/>
        <v>683.5</v>
      </c>
      <c r="G1115" s="117">
        <f t="shared" si="121"/>
        <v>9.2724921582888753E-3</v>
      </c>
      <c r="H1115" s="118">
        <f t="shared" si="122"/>
        <v>39.699711551105906</v>
      </c>
      <c r="I1115" s="118">
        <f t="shared" si="120"/>
        <v>8.733936541243299</v>
      </c>
      <c r="J1115" s="43">
        <v>15.996170138397344</v>
      </c>
      <c r="K1115" s="118">
        <v>2.9762704709346042</v>
      </c>
      <c r="L1115" s="117">
        <f t="shared" si="123"/>
        <v>9.8619003221186774E-2</v>
      </c>
    </row>
    <row r="1116" spans="1:12" x14ac:dyDescent="0.25">
      <c r="A1116" s="65">
        <f t="shared" si="124"/>
        <v>166</v>
      </c>
      <c r="B1116" s="46" t="s">
        <v>2336</v>
      </c>
      <c r="C1116" s="46">
        <v>416.7</v>
      </c>
      <c r="D1116" s="46">
        <v>3.8</v>
      </c>
      <c r="E1116" s="46">
        <v>203.4</v>
      </c>
      <c r="F1116" s="46">
        <f t="shared" si="119"/>
        <v>623.9</v>
      </c>
      <c r="G1116" s="117">
        <f t="shared" si="121"/>
        <v>8.4639471215163554E-3</v>
      </c>
      <c r="H1116" s="118">
        <f t="shared" si="122"/>
        <v>36.237966403416202</v>
      </c>
      <c r="I1116" s="118">
        <f t="shared" si="120"/>
        <v>7.9723526087515646</v>
      </c>
      <c r="J1116" s="43">
        <v>14.601332186314709</v>
      </c>
      <c r="K1116" s="118">
        <v>1.8145016901806139</v>
      </c>
      <c r="L1116" s="117">
        <f t="shared" si="123"/>
        <v>9.7172868871074028E-2</v>
      </c>
    </row>
    <row r="1117" spans="1:12" x14ac:dyDescent="0.25">
      <c r="A1117" s="65">
        <f t="shared" si="124"/>
        <v>167</v>
      </c>
      <c r="B1117" s="46" t="s">
        <v>2337</v>
      </c>
      <c r="C1117" s="46">
        <v>353.8</v>
      </c>
      <c r="D1117" s="46"/>
      <c r="E1117" s="46"/>
      <c r="F1117" s="46">
        <f t="shared" si="119"/>
        <v>353.8</v>
      </c>
      <c r="G1117" s="117">
        <f t="shared" si="121"/>
        <v>4.7997186914449218E-3</v>
      </c>
      <c r="H1117" s="118">
        <f t="shared" si="122"/>
        <v>20.549755591486861</v>
      </c>
      <c r="I1117" s="118">
        <f t="shared" si="120"/>
        <v>4.5209462301271097</v>
      </c>
      <c r="J1117" s="43">
        <v>8.2800950913898781</v>
      </c>
      <c r="K1117" s="118">
        <v>1.5406064266520305</v>
      </c>
      <c r="L1117" s="117">
        <f t="shared" si="123"/>
        <v>9.8619003221186774E-2</v>
      </c>
    </row>
    <row r="1118" spans="1:12" x14ac:dyDescent="0.25">
      <c r="A1118" s="65">
        <f t="shared" si="124"/>
        <v>168</v>
      </c>
      <c r="B1118" s="46" t="s">
        <v>2338</v>
      </c>
      <c r="C1118" s="46">
        <v>168.1</v>
      </c>
      <c r="D1118" s="46"/>
      <c r="E1118" s="46">
        <v>67.7</v>
      </c>
      <c r="F1118" s="46">
        <f t="shared" si="119"/>
        <v>235.8</v>
      </c>
      <c r="G1118" s="117">
        <f t="shared" si="121"/>
        <v>3.198908048170471E-3</v>
      </c>
      <c r="H1118" s="118">
        <f t="shared" si="122"/>
        <v>13.695964862839462</v>
      </c>
      <c r="I1118" s="118">
        <f t="shared" si="120"/>
        <v>3.0131122698246817</v>
      </c>
      <c r="J1118" s="43">
        <v>5.518503172837006</v>
      </c>
      <c r="K1118" s="118">
        <v>0.73198400316621348</v>
      </c>
      <c r="L1118" s="117">
        <f t="shared" si="123"/>
        <v>9.7368805380268708E-2</v>
      </c>
    </row>
    <row r="1119" spans="1:12" x14ac:dyDescent="0.25">
      <c r="A1119" s="65">
        <f t="shared" si="124"/>
        <v>169</v>
      </c>
      <c r="B1119" s="46" t="s">
        <v>2339</v>
      </c>
      <c r="C1119" s="46">
        <v>417.2</v>
      </c>
      <c r="D1119" s="46"/>
      <c r="E1119" s="46">
        <v>90</v>
      </c>
      <c r="F1119" s="46">
        <f t="shared" si="119"/>
        <v>507.2</v>
      </c>
      <c r="G1119" s="117">
        <f t="shared" si="121"/>
        <v>6.8807725277017081E-3</v>
      </c>
      <c r="H1119" s="118">
        <f t="shared" si="122"/>
        <v>29.459683538728477</v>
      </c>
      <c r="I1119" s="118">
        <f t="shared" si="120"/>
        <v>6.4811303785202652</v>
      </c>
      <c r="J1119" s="43">
        <v>11.870164585508608</v>
      </c>
      <c r="K1119" s="118">
        <v>1.8166789180306029</v>
      </c>
      <c r="L1119" s="117">
        <f t="shared" si="123"/>
        <v>9.7846327722373727E-2</v>
      </c>
    </row>
    <row r="1120" spans="1:12" x14ac:dyDescent="0.25">
      <c r="A1120" s="65">
        <f t="shared" si="124"/>
        <v>170</v>
      </c>
      <c r="B1120" s="46" t="s">
        <v>2340</v>
      </c>
      <c r="C1120" s="46">
        <v>718.3</v>
      </c>
      <c r="D1120" s="46"/>
      <c r="E1120" s="46"/>
      <c r="F1120" s="46">
        <f t="shared" si="119"/>
        <v>718.3</v>
      </c>
      <c r="G1120" s="117">
        <f t="shared" si="121"/>
        <v>9.7445956361359165E-3</v>
      </c>
      <c r="H1120" s="118">
        <f t="shared" si="122"/>
        <v>41.720998986334116</v>
      </c>
      <c r="I1120" s="118">
        <f t="shared" si="120"/>
        <v>9.1786197769935054</v>
      </c>
      <c r="J1120" s="43">
        <v>16.810605721157007</v>
      </c>
      <c r="K1120" s="118">
        <v>3.1278055292938203</v>
      </c>
      <c r="L1120" s="117">
        <f t="shared" si="123"/>
        <v>9.861900322118676E-2</v>
      </c>
    </row>
    <row r="1121" spans="1:12" x14ac:dyDescent="0.25">
      <c r="A1121" s="65">
        <f t="shared" si="124"/>
        <v>171</v>
      </c>
      <c r="B1121" s="46" t="s">
        <v>2341</v>
      </c>
      <c r="C1121" s="46">
        <v>376.4</v>
      </c>
      <c r="D1121" s="46"/>
      <c r="E1121" s="46"/>
      <c r="F1121" s="46">
        <f t="shared" si="119"/>
        <v>376.4</v>
      </c>
      <c r="G1121" s="117">
        <f t="shared" si="121"/>
        <v>5.1063146282076559E-3</v>
      </c>
      <c r="H1121" s="118">
        <f t="shared" si="122"/>
        <v>21.862430764939667</v>
      </c>
      <c r="I1121" s="118">
        <f t="shared" si="120"/>
        <v>4.8097347682867264</v>
      </c>
      <c r="J1121" s="43">
        <v>8.8090101537567804</v>
      </c>
      <c r="K1121" s="118">
        <v>1.6390171254715216</v>
      </c>
      <c r="L1121" s="117">
        <f t="shared" si="123"/>
        <v>9.861900322118676E-2</v>
      </c>
    </row>
    <row r="1122" spans="1:12" x14ac:dyDescent="0.25">
      <c r="A1122" s="65">
        <f t="shared" si="124"/>
        <v>172</v>
      </c>
      <c r="B1122" s="46" t="s">
        <v>2342</v>
      </c>
      <c r="C1122" s="46">
        <v>382.6</v>
      </c>
      <c r="D1122" s="46"/>
      <c r="E1122" s="46"/>
      <c r="F1122" s="46">
        <f t="shared" si="119"/>
        <v>382.6</v>
      </c>
      <c r="G1122" s="117">
        <f t="shared" si="121"/>
        <v>5.1904250179390255E-3</v>
      </c>
      <c r="H1122" s="118">
        <f t="shared" si="122"/>
        <v>22.222545193055041</v>
      </c>
      <c r="I1122" s="118">
        <f t="shared" si="120"/>
        <v>4.8889599424721091</v>
      </c>
      <c r="J1122" s="43">
        <v>8.954110746087526</v>
      </c>
      <c r="K1122" s="118">
        <v>1.6660147508113821</v>
      </c>
      <c r="L1122" s="117">
        <f t="shared" si="123"/>
        <v>9.8619003221186774E-2</v>
      </c>
    </row>
    <row r="1123" spans="1:12" x14ac:dyDescent="0.25">
      <c r="A1123" s="65">
        <f t="shared" si="124"/>
        <v>173</v>
      </c>
      <c r="B1123" s="46" t="s">
        <v>2343</v>
      </c>
      <c r="C1123" s="46">
        <v>2603.6999999999998</v>
      </c>
      <c r="D1123" s="46"/>
      <c r="E1123" s="46"/>
      <c r="F1123" s="46">
        <f t="shared" si="119"/>
        <v>2603.6999999999998</v>
      </c>
      <c r="G1123" s="117">
        <f t="shared" si="121"/>
        <v>3.5322293829607526E-2</v>
      </c>
      <c r="H1123" s="118">
        <f t="shared" si="122"/>
        <v>151.23063491677314</v>
      </c>
      <c r="I1123" s="118">
        <f t="shared" si="120"/>
        <v>33.270739681690088</v>
      </c>
      <c r="J1123" s="43">
        <v>60.935227782509386</v>
      </c>
      <c r="K1123" s="118">
        <v>11.337696306031352</v>
      </c>
      <c r="L1123" s="117">
        <f t="shared" si="123"/>
        <v>9.8619003221186774E-2</v>
      </c>
    </row>
    <row r="1124" spans="1:12" x14ac:dyDescent="0.25">
      <c r="A1124" s="65">
        <f t="shared" si="124"/>
        <v>174</v>
      </c>
      <c r="B1124" s="46" t="s">
        <v>2344</v>
      </c>
      <c r="C1124" s="46">
        <v>474.3</v>
      </c>
      <c r="D1124" s="46"/>
      <c r="E1124" s="46">
        <v>105.2</v>
      </c>
      <c r="F1124" s="46">
        <f t="shared" si="119"/>
        <v>579.5</v>
      </c>
      <c r="G1124" s="117">
        <f t="shared" si="121"/>
        <v>7.8616082015046142E-3</v>
      </c>
      <c r="H1124" s="118">
        <f t="shared" si="122"/>
        <v>33.659082434331928</v>
      </c>
      <c r="I1124" s="118">
        <f t="shared" si="120"/>
        <v>7.4049981355530239</v>
      </c>
      <c r="J1124" s="43">
        <v>13.56222471865583</v>
      </c>
      <c r="K1124" s="118">
        <v>2.0653183384993166</v>
      </c>
      <c r="L1124" s="117">
        <f t="shared" si="123"/>
        <v>9.7828513592821562E-2</v>
      </c>
    </row>
    <row r="1125" spans="1:12" x14ac:dyDescent="0.25">
      <c r="A1125" s="65">
        <f t="shared" si="124"/>
        <v>175</v>
      </c>
      <c r="B1125" s="46" t="s">
        <v>2345</v>
      </c>
      <c r="C1125" s="46">
        <v>314.8</v>
      </c>
      <c r="D1125" s="46"/>
      <c r="E1125" s="46"/>
      <c r="F1125" s="46">
        <f t="shared" si="119"/>
        <v>314.8</v>
      </c>
      <c r="G1125" s="117">
        <f t="shared" si="121"/>
        <v>4.2706372076508244E-3</v>
      </c>
      <c r="H1125" s="118">
        <f t="shared" si="122"/>
        <v>18.284519672696621</v>
      </c>
      <c r="I1125" s="118">
        <f t="shared" si="120"/>
        <v>4.0225943279932563</v>
      </c>
      <c r="J1125" s="43">
        <v>7.3673655589868092</v>
      </c>
      <c r="K1125" s="118">
        <v>1.3707826543529089</v>
      </c>
      <c r="L1125" s="117">
        <f t="shared" si="123"/>
        <v>9.861900322118676E-2</v>
      </c>
    </row>
    <row r="1126" spans="1:12" x14ac:dyDescent="0.25">
      <c r="A1126" s="65">
        <f t="shared" si="124"/>
        <v>176</v>
      </c>
      <c r="B1126" s="46" t="s">
        <v>2346</v>
      </c>
      <c r="C1126" s="46">
        <v>223.6</v>
      </c>
      <c r="D1126" s="46"/>
      <c r="E1126" s="46"/>
      <c r="F1126" s="46">
        <f t="shared" si="119"/>
        <v>223.6</v>
      </c>
      <c r="G1126" s="117">
        <f t="shared" si="121"/>
        <v>3.0334005070861633E-3</v>
      </c>
      <c r="H1126" s="118">
        <f t="shared" si="122"/>
        <v>12.987352601064053</v>
      </c>
      <c r="I1126" s="118">
        <f t="shared" si="120"/>
        <v>2.8572175722340916</v>
      </c>
      <c r="J1126" s="43">
        <v>5.2329826524442513</v>
      </c>
      <c r="K1126" s="118">
        <v>0.97365629451496349</v>
      </c>
      <c r="L1126" s="117">
        <f t="shared" si="123"/>
        <v>9.861900322118676E-2</v>
      </c>
    </row>
    <row r="1127" spans="1:12" x14ac:dyDescent="0.25">
      <c r="A1127" s="65">
        <f t="shared" si="124"/>
        <v>177</v>
      </c>
      <c r="B1127" s="46" t="s">
        <v>2347</v>
      </c>
      <c r="C1127" s="46">
        <v>243.3</v>
      </c>
      <c r="D1127" s="46"/>
      <c r="E1127" s="46">
        <v>216.6</v>
      </c>
      <c r="F1127" s="46">
        <f t="shared" si="119"/>
        <v>459.9</v>
      </c>
      <c r="G1127" s="117">
        <f t="shared" si="121"/>
        <v>6.239091651202712E-3</v>
      </c>
      <c r="H1127" s="118">
        <f t="shared" si="122"/>
        <v>26.71235895004185</v>
      </c>
      <c r="I1127" s="118">
        <f t="shared" si="120"/>
        <v>5.8767189690092065</v>
      </c>
      <c r="J1127" s="43">
        <v>10.763187485953091</v>
      </c>
      <c r="K1127" s="118">
        <v>1.0594390718045199</v>
      </c>
      <c r="L1127" s="117">
        <f t="shared" si="123"/>
        <v>9.6568176727133442E-2</v>
      </c>
    </row>
    <row r="1128" spans="1:12" x14ac:dyDescent="0.25">
      <c r="A1128" s="65">
        <f t="shared" si="124"/>
        <v>178</v>
      </c>
      <c r="B1128" s="46" t="s">
        <v>2348</v>
      </c>
      <c r="C1128" s="46">
        <v>530.5</v>
      </c>
      <c r="D1128" s="46"/>
      <c r="E1128" s="46"/>
      <c r="F1128" s="46">
        <f t="shared" si="119"/>
        <v>530.5</v>
      </c>
      <c r="G1128" s="117">
        <f t="shared" si="121"/>
        <v>7.1968647987889515E-3</v>
      </c>
      <c r="H1128" s="118">
        <f t="shared" si="122"/>
        <v>30.813016792774956</v>
      </c>
      <c r="I1128" s="118">
        <f t="shared" si="120"/>
        <v>6.7788636944104903</v>
      </c>
      <c r="J1128" s="43">
        <v>12.415461972816081</v>
      </c>
      <c r="K1128" s="118">
        <v>2.3100387488380503</v>
      </c>
      <c r="L1128" s="117">
        <f t="shared" si="123"/>
        <v>9.8619003221186774E-2</v>
      </c>
    </row>
    <row r="1129" spans="1:12" x14ac:dyDescent="0.25">
      <c r="A1129" s="65">
        <f t="shared" si="124"/>
        <v>179</v>
      </c>
      <c r="B1129" s="46" t="s">
        <v>2349</v>
      </c>
      <c r="C1129" s="46">
        <v>377</v>
      </c>
      <c r="D1129" s="46"/>
      <c r="E1129" s="46"/>
      <c r="F1129" s="46">
        <f t="shared" si="119"/>
        <v>377</v>
      </c>
      <c r="G1129" s="117">
        <f t="shared" si="121"/>
        <v>5.1144543433429496E-3</v>
      </c>
      <c r="H1129" s="118">
        <f t="shared" si="122"/>
        <v>21.89728054830567</v>
      </c>
      <c r="I1129" s="118">
        <f t="shared" si="120"/>
        <v>4.817401720627247</v>
      </c>
      <c r="J1129" s="43">
        <v>8.8230521465629828</v>
      </c>
      <c r="K1129" s="118">
        <v>1.6416297988915083</v>
      </c>
      <c r="L1129" s="117">
        <f t="shared" si="123"/>
        <v>9.8619003221186774E-2</v>
      </c>
    </row>
    <row r="1130" spans="1:12" x14ac:dyDescent="0.25">
      <c r="A1130" s="65">
        <f t="shared" si="124"/>
        <v>180</v>
      </c>
      <c r="B1130" s="46" t="s">
        <v>2350</v>
      </c>
      <c r="C1130" s="46">
        <v>439.5</v>
      </c>
      <c r="D1130" s="46"/>
      <c r="E1130" s="46"/>
      <c r="F1130" s="46">
        <f t="shared" si="119"/>
        <v>439.5</v>
      </c>
      <c r="G1130" s="117">
        <f t="shared" si="121"/>
        <v>5.9623413366027226E-3</v>
      </c>
      <c r="H1130" s="118">
        <f t="shared" si="122"/>
        <v>25.527466315597724</v>
      </c>
      <c r="I1130" s="118">
        <f t="shared" si="120"/>
        <v>5.6160425894314994</v>
      </c>
      <c r="J1130" s="43">
        <v>10.285759730542257</v>
      </c>
      <c r="K1130" s="118">
        <v>1.9137832801401002</v>
      </c>
      <c r="L1130" s="117">
        <f t="shared" si="123"/>
        <v>9.8619003221186746E-2</v>
      </c>
    </row>
    <row r="1131" spans="1:12" x14ac:dyDescent="0.25">
      <c r="A1131" s="65">
        <f t="shared" si="124"/>
        <v>181</v>
      </c>
      <c r="B1131" s="46" t="s">
        <v>2351</v>
      </c>
      <c r="C1131" s="46">
        <v>150.1</v>
      </c>
      <c r="D1131" s="46"/>
      <c r="E1131" s="46"/>
      <c r="F1131" s="46">
        <f t="shared" si="119"/>
        <v>150.1</v>
      </c>
      <c r="G1131" s="117">
        <f t="shared" si="121"/>
        <v>2.0362854030126702E-3</v>
      </c>
      <c r="H1131" s="118">
        <f t="shared" si="122"/>
        <v>8.7182541387285966</v>
      </c>
      <c r="I1131" s="118">
        <f t="shared" si="120"/>
        <v>1.9180159105202912</v>
      </c>
      <c r="J1131" s="43">
        <v>3.5128385336846248</v>
      </c>
      <c r="K1131" s="118">
        <v>0.65360380056661904</v>
      </c>
      <c r="L1131" s="117">
        <f t="shared" si="123"/>
        <v>9.8619003221186746E-2</v>
      </c>
    </row>
    <row r="1132" spans="1:12" x14ac:dyDescent="0.25">
      <c r="A1132" s="65">
        <f t="shared" si="124"/>
        <v>182</v>
      </c>
      <c r="B1132" s="46" t="s">
        <v>2352</v>
      </c>
      <c r="C1132" s="46">
        <v>438.6</v>
      </c>
      <c r="D1132" s="46"/>
      <c r="E1132" s="46"/>
      <c r="F1132" s="46">
        <f t="shared" ref="F1132:F1190" si="125">C1132+D1132+E1132</f>
        <v>438.6</v>
      </c>
      <c r="G1132" s="117">
        <f t="shared" si="121"/>
        <v>5.950131763899782E-3</v>
      </c>
      <c r="H1132" s="118">
        <f t="shared" si="122"/>
        <v>25.475191640548719</v>
      </c>
      <c r="I1132" s="118">
        <f t="shared" si="120"/>
        <v>5.604542160920718</v>
      </c>
      <c r="J1132" s="43">
        <v>10.264696741332955</v>
      </c>
      <c r="K1132" s="118">
        <v>1.9098642700101207</v>
      </c>
      <c r="L1132" s="117">
        <f t="shared" si="123"/>
        <v>9.8619003221186746E-2</v>
      </c>
    </row>
    <row r="1133" spans="1:12" x14ac:dyDescent="0.25">
      <c r="A1133" s="65">
        <f t="shared" si="124"/>
        <v>183</v>
      </c>
      <c r="B1133" s="46" t="s">
        <v>2353</v>
      </c>
      <c r="C1133" s="46">
        <v>124.3</v>
      </c>
      <c r="D1133" s="46"/>
      <c r="E1133" s="46"/>
      <c r="F1133" s="46">
        <f t="shared" si="125"/>
        <v>124.3</v>
      </c>
      <c r="G1133" s="117">
        <f t="shared" si="121"/>
        <v>1.6862776521950362E-3</v>
      </c>
      <c r="H1133" s="118">
        <f t="shared" si="122"/>
        <v>7.2197134539904377</v>
      </c>
      <c r="I1133" s="118">
        <f t="shared" si="120"/>
        <v>1.5883369598778962</v>
      </c>
      <c r="J1133" s="43">
        <v>2.909032843017981</v>
      </c>
      <c r="K1133" s="118">
        <v>0.5412588435072001</v>
      </c>
      <c r="L1133" s="117">
        <f t="shared" si="123"/>
        <v>9.8619003221186746E-2</v>
      </c>
    </row>
    <row r="1134" spans="1:12" x14ac:dyDescent="0.25">
      <c r="A1134" s="65">
        <f t="shared" si="124"/>
        <v>184</v>
      </c>
      <c r="B1134" s="46" t="s">
        <v>2354</v>
      </c>
      <c r="C1134" s="46">
        <v>511.6</v>
      </c>
      <c r="D1134" s="46"/>
      <c r="E1134" s="46"/>
      <c r="F1134" s="46">
        <f t="shared" si="125"/>
        <v>511.6</v>
      </c>
      <c r="G1134" s="117">
        <f t="shared" si="121"/>
        <v>6.9404637720271965E-3</v>
      </c>
      <c r="H1134" s="118">
        <f t="shared" si="122"/>
        <v>29.715248616745839</v>
      </c>
      <c r="I1134" s="118">
        <f t="shared" ref="I1134:I1190" si="126">H1134*0.22</f>
        <v>6.5373546956840842</v>
      </c>
      <c r="J1134" s="43">
        <v>11.97313919942075</v>
      </c>
      <c r="K1134" s="118">
        <v>2.2277395361084764</v>
      </c>
      <c r="L1134" s="117">
        <f t="shared" si="123"/>
        <v>9.8619003221186774E-2</v>
      </c>
    </row>
    <row r="1135" spans="1:12" x14ac:dyDescent="0.25">
      <c r="A1135" s="65">
        <f t="shared" si="124"/>
        <v>185</v>
      </c>
      <c r="B1135" s="46" t="s">
        <v>2355</v>
      </c>
      <c r="C1135" s="46">
        <v>174.2</v>
      </c>
      <c r="D1135" s="46">
        <v>37.6</v>
      </c>
      <c r="E1135" s="46"/>
      <c r="F1135" s="46">
        <f t="shared" si="125"/>
        <v>211.79999999999998</v>
      </c>
      <c r="G1135" s="117">
        <f t="shared" si="121"/>
        <v>2.8733194427587178E-3</v>
      </c>
      <c r="H1135" s="118">
        <f t="shared" si="122"/>
        <v>12.301973528199312</v>
      </c>
      <c r="I1135" s="118">
        <f t="shared" si="126"/>
        <v>2.7064341762038486</v>
      </c>
      <c r="J1135" s="43">
        <v>4.9568234605889643</v>
      </c>
      <c r="K1135" s="118">
        <v>0.75854618293607612</v>
      </c>
      <c r="L1135" s="117">
        <f t="shared" si="123"/>
        <v>9.7845974258395668E-2</v>
      </c>
    </row>
    <row r="1136" spans="1:12" x14ac:dyDescent="0.25">
      <c r="A1136" s="65">
        <f t="shared" si="124"/>
        <v>186</v>
      </c>
      <c r="B1136" s="46" t="s">
        <v>2356</v>
      </c>
      <c r="C1136" s="46">
        <v>172.8</v>
      </c>
      <c r="D1136" s="46"/>
      <c r="E1136" s="46">
        <v>14.6</v>
      </c>
      <c r="F1136" s="46">
        <f t="shared" si="125"/>
        <v>187.4</v>
      </c>
      <c r="G1136" s="117">
        <f t="shared" si="121"/>
        <v>2.5423043605901029E-3</v>
      </c>
      <c r="H1136" s="118">
        <f t="shared" si="122"/>
        <v>10.884749004648496</v>
      </c>
      <c r="I1136" s="118">
        <f t="shared" si="126"/>
        <v>2.3946447810226692</v>
      </c>
      <c r="J1136" s="43">
        <v>4.3857824198034567</v>
      </c>
      <c r="K1136" s="118">
        <v>0.75244994495610784</v>
      </c>
      <c r="L1136" s="117">
        <f t="shared" si="123"/>
        <v>9.8279755338477756E-2</v>
      </c>
    </row>
    <row r="1137" spans="1:12" x14ac:dyDescent="0.25">
      <c r="A1137" s="65">
        <f t="shared" si="124"/>
        <v>187</v>
      </c>
      <c r="B1137" s="46" t="s">
        <v>2357</v>
      </c>
      <c r="C1137" s="46">
        <v>273.7</v>
      </c>
      <c r="D1137" s="46"/>
      <c r="E1137" s="46"/>
      <c r="F1137" s="46">
        <f t="shared" si="125"/>
        <v>273.7</v>
      </c>
      <c r="G1137" s="117">
        <f t="shared" si="121"/>
        <v>3.713066720883197E-3</v>
      </c>
      <c r="H1137" s="118">
        <f t="shared" si="122"/>
        <v>15.897309512125362</v>
      </c>
      <c r="I1137" s="118">
        <f t="shared" si="126"/>
        <v>3.4974080926675799</v>
      </c>
      <c r="J1137" s="43">
        <v>6.4054890517620384</v>
      </c>
      <c r="K1137" s="118">
        <v>1.1918145250838348</v>
      </c>
      <c r="L1137" s="117">
        <f t="shared" si="123"/>
        <v>9.861900322118676E-2</v>
      </c>
    </row>
    <row r="1138" spans="1:12" x14ac:dyDescent="0.25">
      <c r="A1138" s="65">
        <f t="shared" si="124"/>
        <v>188</v>
      </c>
      <c r="B1138" s="46" t="s">
        <v>918</v>
      </c>
      <c r="C1138" s="46">
        <v>479.4</v>
      </c>
      <c r="D1138" s="46"/>
      <c r="E1138" s="46"/>
      <c r="F1138" s="46">
        <f t="shared" si="125"/>
        <v>479.4</v>
      </c>
      <c r="G1138" s="117">
        <f t="shared" si="121"/>
        <v>6.5036323930997616E-3</v>
      </c>
      <c r="H1138" s="118">
        <f t="shared" si="122"/>
        <v>27.844976909436973</v>
      </c>
      <c r="I1138" s="118">
        <f t="shared" si="126"/>
        <v>6.1258949200761341</v>
      </c>
      <c r="J1138" s="43">
        <v>11.219552252154626</v>
      </c>
      <c r="K1138" s="118">
        <v>2.0875260625692018</v>
      </c>
      <c r="L1138" s="117">
        <f t="shared" si="123"/>
        <v>9.8619003221186774E-2</v>
      </c>
    </row>
    <row r="1139" spans="1:12" x14ac:dyDescent="0.25">
      <c r="A1139" s="65">
        <f t="shared" si="124"/>
        <v>189</v>
      </c>
      <c r="B1139" s="46" t="s">
        <v>919</v>
      </c>
      <c r="C1139" s="46">
        <v>381.4</v>
      </c>
      <c r="D1139" s="46"/>
      <c r="E1139" s="46">
        <v>32</v>
      </c>
      <c r="F1139" s="46">
        <f t="shared" si="125"/>
        <v>413.4</v>
      </c>
      <c r="G1139" s="117">
        <f t="shared" si="121"/>
        <v>5.6082637282174408E-3</v>
      </c>
      <c r="H1139" s="118">
        <f t="shared" si="122"/>
        <v>24.011500739176562</v>
      </c>
      <c r="I1139" s="118">
        <f t="shared" si="126"/>
        <v>5.2825301626188432</v>
      </c>
      <c r="J1139" s="43">
        <v>9.674933043472512</v>
      </c>
      <c r="K1139" s="118">
        <v>1.6607894039714088</v>
      </c>
      <c r="L1139" s="117">
        <f t="shared" si="123"/>
        <v>9.8281938435508767E-2</v>
      </c>
    </row>
    <row r="1140" spans="1:12" x14ac:dyDescent="0.25">
      <c r="A1140" s="65">
        <f t="shared" si="124"/>
        <v>190</v>
      </c>
      <c r="B1140" s="46" t="s">
        <v>920</v>
      </c>
      <c r="C1140" s="46">
        <v>9330.6</v>
      </c>
      <c r="D1140" s="46"/>
      <c r="E1140" s="46">
        <v>1157.25</v>
      </c>
      <c r="F1140" s="46">
        <f t="shared" si="125"/>
        <v>10487.85</v>
      </c>
      <c r="G1140" s="117">
        <f t="shared" si="121"/>
        <v>0.14228018563615213</v>
      </c>
      <c r="H1140" s="118">
        <f t="shared" si="122"/>
        <v>609.16550079190358</v>
      </c>
      <c r="I1140" s="118">
        <f t="shared" si="126"/>
        <v>134.01641017421878</v>
      </c>
      <c r="J1140" s="43">
        <v>245.45052375419255</v>
      </c>
      <c r="K1140" s="118">
        <v>40.629684354209836</v>
      </c>
      <c r="L1140" s="117">
        <f t="shared" si="123"/>
        <v>9.8138524013456005E-2</v>
      </c>
    </row>
    <row r="1141" spans="1:12" x14ac:dyDescent="0.25">
      <c r="A1141" s="65">
        <f t="shared" si="124"/>
        <v>191</v>
      </c>
      <c r="B1141" s="46" t="s">
        <v>921</v>
      </c>
      <c r="C1141" s="46">
        <v>2360</v>
      </c>
      <c r="D1141" s="46">
        <v>47.2</v>
      </c>
      <c r="E1141" s="46"/>
      <c r="F1141" s="46">
        <f t="shared" si="125"/>
        <v>2407.1999999999998</v>
      </c>
      <c r="G1141" s="117">
        <f t="shared" si="121"/>
        <v>3.2656537122798798E-2</v>
      </c>
      <c r="H1141" s="118">
        <f t="shared" si="122"/>
        <v>139.8173308644069</v>
      </c>
      <c r="I1141" s="118">
        <f t="shared" si="126"/>
        <v>30.759812790169519</v>
      </c>
      <c r="J1141" s="43">
        <v>56.336475138478555</v>
      </c>
      <c r="K1141" s="118">
        <v>10.276515451946842</v>
      </c>
      <c r="L1141" s="117">
        <f t="shared" si="123"/>
        <v>9.8533621736873481E-2</v>
      </c>
    </row>
    <row r="1142" spans="1:12" x14ac:dyDescent="0.25">
      <c r="A1142" s="65">
        <f t="shared" si="124"/>
        <v>192</v>
      </c>
      <c r="B1142" s="46" t="s">
        <v>922</v>
      </c>
      <c r="C1142" s="46">
        <v>3652.21</v>
      </c>
      <c r="D1142" s="46">
        <v>536.29999999999995</v>
      </c>
      <c r="E1142" s="46">
        <v>38.4</v>
      </c>
      <c r="F1142" s="46">
        <f t="shared" si="125"/>
        <v>4226.91</v>
      </c>
      <c r="G1142" s="117">
        <f t="shared" si="121"/>
        <v>5.7343072170874657E-2</v>
      </c>
      <c r="H1142" s="118">
        <f t="shared" si="122"/>
        <v>245.51149634599128</v>
      </c>
      <c r="I1142" s="118">
        <f t="shared" si="126"/>
        <v>54.012529196118081</v>
      </c>
      <c r="J1142" s="43">
        <v>98.92373302076534</v>
      </c>
      <c r="K1142" s="118">
        <v>15.903386652014737</v>
      </c>
      <c r="L1142" s="117">
        <f t="shared" si="123"/>
        <v>9.8026961826698331E-2</v>
      </c>
    </row>
    <row r="1143" spans="1:12" x14ac:dyDescent="0.25">
      <c r="A1143" s="65">
        <f t="shared" si="124"/>
        <v>193</v>
      </c>
      <c r="B1143" s="46" t="s">
        <v>923</v>
      </c>
      <c r="C1143" s="46">
        <v>1805.5</v>
      </c>
      <c r="D1143" s="46"/>
      <c r="E1143" s="46"/>
      <c r="F1143" s="46">
        <f t="shared" si="125"/>
        <v>1805.5</v>
      </c>
      <c r="G1143" s="117">
        <f t="shared" ref="G1143:G1206" si="127">3/$F$1309*F1143</f>
        <v>2.4493759461288317E-2</v>
      </c>
      <c r="H1143" s="118">
        <f t="shared" si="122"/>
        <v>104.86880644553285</v>
      </c>
      <c r="I1143" s="118">
        <f t="shared" si="126"/>
        <v>23.071137418017226</v>
      </c>
      <c r="J1143" s="43">
        <v>42.254696685993274</v>
      </c>
      <c r="K1143" s="118">
        <v>7.8619697663093318</v>
      </c>
      <c r="L1143" s="117">
        <f t="shared" ref="L1143:L1203" si="128">(H1143+I1143+J1143+K1143)/F1143</f>
        <v>9.8619003221186746E-2</v>
      </c>
    </row>
    <row r="1144" spans="1:12" x14ac:dyDescent="0.25">
      <c r="A1144" s="65">
        <f t="shared" ref="A1144:A1204" si="129">A1143+1</f>
        <v>194</v>
      </c>
      <c r="B1144" s="46" t="s">
        <v>924</v>
      </c>
      <c r="C1144" s="46">
        <v>1806.9</v>
      </c>
      <c r="D1144" s="46"/>
      <c r="E1144" s="46"/>
      <c r="F1144" s="46">
        <f t="shared" si="125"/>
        <v>1806.9</v>
      </c>
      <c r="G1144" s="117">
        <f t="shared" si="127"/>
        <v>2.4512752129937337E-2</v>
      </c>
      <c r="H1144" s="118">
        <f t="shared" ref="H1144:H1207" si="130">G1144*4281.45</f>
        <v>104.95012260672021</v>
      </c>
      <c r="I1144" s="118">
        <f t="shared" si="126"/>
        <v>23.089026973478447</v>
      </c>
      <c r="J1144" s="43">
        <v>42.287461335874411</v>
      </c>
      <c r="K1144" s="118">
        <v>7.8680660042893011</v>
      </c>
      <c r="L1144" s="117">
        <f t="shared" si="128"/>
        <v>9.861900322118676E-2</v>
      </c>
    </row>
    <row r="1145" spans="1:12" x14ac:dyDescent="0.25">
      <c r="A1145" s="65">
        <f t="shared" si="129"/>
        <v>195</v>
      </c>
      <c r="B1145" s="46" t="s">
        <v>1470</v>
      </c>
      <c r="C1145" s="46">
        <v>119.6</v>
      </c>
      <c r="D1145" s="46"/>
      <c r="E1145" s="46"/>
      <c r="F1145" s="46">
        <f t="shared" si="125"/>
        <v>119.6</v>
      </c>
      <c r="G1145" s="117">
        <f t="shared" si="127"/>
        <v>1.6225165503019011E-3</v>
      </c>
      <c r="H1145" s="118">
        <f t="shared" si="130"/>
        <v>6.9467234842900742</v>
      </c>
      <c r="I1145" s="118">
        <f t="shared" si="126"/>
        <v>1.5282791665438162</v>
      </c>
      <c r="J1145" s="43">
        <v>2.7990372327027391</v>
      </c>
      <c r="K1145" s="118">
        <v>0.52079290171730597</v>
      </c>
      <c r="L1145" s="117">
        <f t="shared" si="128"/>
        <v>9.8619003221186746E-2</v>
      </c>
    </row>
    <row r="1146" spans="1:12" x14ac:dyDescent="0.25">
      <c r="A1146" s="65">
        <f t="shared" si="129"/>
        <v>196</v>
      </c>
      <c r="B1146" s="46" t="s">
        <v>1471</v>
      </c>
      <c r="C1146" s="46">
        <v>151.69999999999999</v>
      </c>
      <c r="D1146" s="46"/>
      <c r="E1146" s="46">
        <v>205.3</v>
      </c>
      <c r="F1146" s="46">
        <f t="shared" si="125"/>
        <v>357</v>
      </c>
      <c r="G1146" s="117">
        <f t="shared" si="127"/>
        <v>4.8431305054998227E-3</v>
      </c>
      <c r="H1146" s="118">
        <f t="shared" si="130"/>
        <v>20.735621102772214</v>
      </c>
      <c r="I1146" s="118">
        <f t="shared" si="126"/>
        <v>4.5618366426098875</v>
      </c>
      <c r="J1146" s="43">
        <v>8.3549857196896156</v>
      </c>
      <c r="K1146" s="118">
        <v>0.66057092968658293</v>
      </c>
      <c r="L1146" s="117">
        <f t="shared" si="128"/>
        <v>9.611488625982717E-2</v>
      </c>
    </row>
    <row r="1147" spans="1:12" x14ac:dyDescent="0.25">
      <c r="A1147" s="65">
        <f t="shared" si="129"/>
        <v>197</v>
      </c>
      <c r="B1147" s="46" t="s">
        <v>1472</v>
      </c>
      <c r="C1147" s="46">
        <v>171.7</v>
      </c>
      <c r="D1147" s="46">
        <v>16.100000000000001</v>
      </c>
      <c r="E1147" s="46"/>
      <c r="F1147" s="46">
        <f t="shared" si="125"/>
        <v>187.79999999999998</v>
      </c>
      <c r="G1147" s="117">
        <f t="shared" si="127"/>
        <v>2.547730837346965E-3</v>
      </c>
      <c r="H1147" s="118">
        <f t="shared" si="130"/>
        <v>10.907982193559162</v>
      </c>
      <c r="I1147" s="118">
        <f t="shared" si="126"/>
        <v>2.3997560825830155</v>
      </c>
      <c r="J1147" s="43">
        <v>4.3951437483409226</v>
      </c>
      <c r="K1147" s="118">
        <v>0.74766004368613248</v>
      </c>
      <c r="L1147" s="117">
        <f t="shared" si="128"/>
        <v>9.8245697913574209E-2</v>
      </c>
    </row>
    <row r="1148" spans="1:12" x14ac:dyDescent="0.25">
      <c r="A1148" s="65">
        <f t="shared" si="129"/>
        <v>198</v>
      </c>
      <c r="B1148" s="46" t="s">
        <v>1473</v>
      </c>
      <c r="C1148" s="46">
        <v>198.5</v>
      </c>
      <c r="D1148" s="46"/>
      <c r="E1148" s="46">
        <v>65.5</v>
      </c>
      <c r="F1148" s="46">
        <f t="shared" si="125"/>
        <v>264</v>
      </c>
      <c r="G1148" s="117">
        <f t="shared" si="127"/>
        <v>3.5814746595292804E-3</v>
      </c>
      <c r="H1148" s="118">
        <f t="shared" si="130"/>
        <v>15.333904681041638</v>
      </c>
      <c r="I1148" s="118">
        <f t="shared" si="126"/>
        <v>3.3734590298291605</v>
      </c>
      <c r="J1148" s="43">
        <v>6.1784768347284551</v>
      </c>
      <c r="K1148" s="118">
        <v>0.86435945644552881</v>
      </c>
      <c r="L1148" s="117">
        <f t="shared" si="128"/>
        <v>9.7538636371381729E-2</v>
      </c>
    </row>
    <row r="1149" spans="1:12" x14ac:dyDescent="0.25">
      <c r="A1149" s="65">
        <f t="shared" si="129"/>
        <v>199</v>
      </c>
      <c r="B1149" s="46" t="s">
        <v>1474</v>
      </c>
      <c r="C1149" s="46">
        <v>451.6</v>
      </c>
      <c r="D1149" s="46"/>
      <c r="E1149" s="46">
        <v>23.5</v>
      </c>
      <c r="F1149" s="46">
        <f t="shared" si="125"/>
        <v>475.1</v>
      </c>
      <c r="G1149" s="117">
        <f t="shared" si="127"/>
        <v>6.4452977679634897E-3</v>
      </c>
      <c r="H1149" s="118">
        <f t="shared" si="130"/>
        <v>27.595220128647281</v>
      </c>
      <c r="I1149" s="118">
        <f t="shared" si="126"/>
        <v>6.070948428302402</v>
      </c>
      <c r="J1149" s="43">
        <v>11.118917970376852</v>
      </c>
      <c r="K1149" s="118">
        <v>1.9664721941098278</v>
      </c>
      <c r="L1149" s="117">
        <f t="shared" si="128"/>
        <v>9.8403617599318802E-2</v>
      </c>
    </row>
    <row r="1150" spans="1:12" x14ac:dyDescent="0.25">
      <c r="A1150" s="65">
        <f t="shared" si="129"/>
        <v>200</v>
      </c>
      <c r="B1150" s="46" t="s">
        <v>1475</v>
      </c>
      <c r="C1150" s="46">
        <v>316.7</v>
      </c>
      <c r="D1150" s="46"/>
      <c r="E1150" s="46">
        <v>70.5</v>
      </c>
      <c r="F1150" s="46">
        <f t="shared" si="125"/>
        <v>387.2</v>
      </c>
      <c r="G1150" s="117">
        <f t="shared" si="127"/>
        <v>5.2528295006429443E-3</v>
      </c>
      <c r="H1150" s="118">
        <f t="shared" si="130"/>
        <v>22.489726865527732</v>
      </c>
      <c r="I1150" s="118">
        <f t="shared" si="126"/>
        <v>4.9477399104161011</v>
      </c>
      <c r="J1150" s="43">
        <v>9.0617660242683993</v>
      </c>
      <c r="K1150" s="118">
        <v>1.3790561201828664</v>
      </c>
      <c r="L1150" s="117">
        <f t="shared" si="128"/>
        <v>9.7826159401846857E-2</v>
      </c>
    </row>
    <row r="1151" spans="1:12" x14ac:dyDescent="0.25">
      <c r="A1151" s="65">
        <f t="shared" si="129"/>
        <v>201</v>
      </c>
      <c r="B1151" s="46" t="s">
        <v>1476</v>
      </c>
      <c r="C1151" s="46">
        <v>234</v>
      </c>
      <c r="D1151" s="46"/>
      <c r="E1151" s="46">
        <v>92.6</v>
      </c>
      <c r="F1151" s="46">
        <f t="shared" si="125"/>
        <v>326.60000000000002</v>
      </c>
      <c r="G1151" s="117">
        <f t="shared" si="127"/>
        <v>4.4307182719782691E-3</v>
      </c>
      <c r="H1151" s="118">
        <f t="shared" si="130"/>
        <v>18.969898745561359</v>
      </c>
      <c r="I1151" s="118">
        <f t="shared" si="126"/>
        <v>4.1733777240234993</v>
      </c>
      <c r="J1151" s="43">
        <v>7.6435247508420971</v>
      </c>
      <c r="K1151" s="118">
        <v>1.0189426337947292</v>
      </c>
      <c r="L1151" s="117">
        <f t="shared" si="128"/>
        <v>9.7384396369325416E-2</v>
      </c>
    </row>
    <row r="1152" spans="1:12" x14ac:dyDescent="0.25">
      <c r="A1152" s="65">
        <f t="shared" si="129"/>
        <v>202</v>
      </c>
      <c r="B1152" s="46" t="s">
        <v>1477</v>
      </c>
      <c r="C1152" s="46">
        <v>267.89999999999998</v>
      </c>
      <c r="D1152" s="46"/>
      <c r="E1152" s="46">
        <v>98</v>
      </c>
      <c r="F1152" s="46">
        <f t="shared" si="125"/>
        <v>365.9</v>
      </c>
      <c r="G1152" s="117">
        <f t="shared" si="127"/>
        <v>4.9638696133400134E-3</v>
      </c>
      <c r="H1152" s="118">
        <f t="shared" si="130"/>
        <v>21.252559556034601</v>
      </c>
      <c r="I1152" s="118">
        <f t="shared" si="126"/>
        <v>4.6755631023276125</v>
      </c>
      <c r="J1152" s="43">
        <v>8.5632752796482627</v>
      </c>
      <c r="K1152" s="118">
        <v>1.1665586820239653</v>
      </c>
      <c r="L1152" s="117">
        <f t="shared" si="128"/>
        <v>9.7452737414688295E-2</v>
      </c>
    </row>
    <row r="1153" spans="1:12" x14ac:dyDescent="0.25">
      <c r="A1153" s="65">
        <f t="shared" si="129"/>
        <v>203</v>
      </c>
      <c r="B1153" s="46" t="s">
        <v>1478</v>
      </c>
      <c r="C1153" s="46">
        <v>705.4</v>
      </c>
      <c r="D1153" s="46"/>
      <c r="E1153" s="46">
        <v>73.430000000000007</v>
      </c>
      <c r="F1153" s="46">
        <f t="shared" si="125"/>
        <v>778.82999999999993</v>
      </c>
      <c r="G1153" s="117">
        <f t="shared" si="127"/>
        <v>1.056575723136814E-2</v>
      </c>
      <c r="H1153" s="118">
        <f t="shared" si="130"/>
        <v>45.23676129824112</v>
      </c>
      <c r="I1153" s="118">
        <f t="shared" si="126"/>
        <v>9.9520874856130472</v>
      </c>
      <c r="J1153" s="43">
        <v>18.227208762089248</v>
      </c>
      <c r="K1153" s="118">
        <v>3.0716330507641114</v>
      </c>
      <c r="L1153" s="117">
        <f t="shared" si="128"/>
        <v>9.8208454472359222E-2</v>
      </c>
    </row>
    <row r="1154" spans="1:12" x14ac:dyDescent="0.25">
      <c r="A1154" s="65">
        <f t="shared" si="129"/>
        <v>204</v>
      </c>
      <c r="B1154" s="46" t="s">
        <v>1479</v>
      </c>
      <c r="C1154" s="46">
        <v>147.9</v>
      </c>
      <c r="D1154" s="46"/>
      <c r="E1154" s="46">
        <v>136</v>
      </c>
      <c r="F1154" s="46">
        <f t="shared" si="125"/>
        <v>283.89999999999998</v>
      </c>
      <c r="G1154" s="117">
        <f t="shared" si="127"/>
        <v>3.8514418781831917E-3</v>
      </c>
      <c r="H1154" s="118">
        <f t="shared" si="130"/>
        <v>16.489755829347427</v>
      </c>
      <c r="I1154" s="118">
        <f t="shared" si="126"/>
        <v>3.6277462824564339</v>
      </c>
      <c r="J1154" s="43">
        <v>6.6442029294674558</v>
      </c>
      <c r="K1154" s="118">
        <v>0.64402399802666854</v>
      </c>
      <c r="L1154" s="117">
        <f t="shared" si="128"/>
        <v>9.6533036418802357E-2</v>
      </c>
    </row>
    <row r="1155" spans="1:12" x14ac:dyDescent="0.25">
      <c r="A1155" s="65">
        <f t="shared" si="129"/>
        <v>205</v>
      </c>
      <c r="B1155" s="46" t="s">
        <v>1480</v>
      </c>
      <c r="C1155" s="46">
        <v>1317.61</v>
      </c>
      <c r="D1155" s="46"/>
      <c r="E1155" s="46">
        <v>44.4</v>
      </c>
      <c r="F1155" s="46">
        <f t="shared" si="125"/>
        <v>1362.01</v>
      </c>
      <c r="G1155" s="117">
        <f t="shared" si="127"/>
        <v>1.8477289019035892E-2</v>
      </c>
      <c r="H1155" s="118">
        <f t="shared" si="130"/>
        <v>79.109589070551209</v>
      </c>
      <c r="I1155" s="118">
        <f t="shared" si="126"/>
        <v>17.404109595521266</v>
      </c>
      <c r="J1155" s="43">
        <v>31.875557703289783</v>
      </c>
      <c r="K1155" s="118">
        <v>5.73747437484732</v>
      </c>
      <c r="L1155" s="117">
        <f t="shared" si="128"/>
        <v>9.8477052844112428E-2</v>
      </c>
    </row>
    <row r="1156" spans="1:12" x14ac:dyDescent="0.25">
      <c r="A1156" s="65">
        <f t="shared" si="129"/>
        <v>206</v>
      </c>
      <c r="B1156" s="46" t="s">
        <v>1481</v>
      </c>
      <c r="C1156" s="46">
        <v>300.39999999999998</v>
      </c>
      <c r="D1156" s="46"/>
      <c r="E1156" s="46">
        <v>132.19999999999999</v>
      </c>
      <c r="F1156" s="46">
        <f t="shared" si="125"/>
        <v>432.59999999999997</v>
      </c>
      <c r="G1156" s="117">
        <f t="shared" si="127"/>
        <v>5.8687346125468436E-3</v>
      </c>
      <c r="H1156" s="118">
        <f t="shared" si="130"/>
        <v>25.126693806888682</v>
      </c>
      <c r="I1156" s="118">
        <f t="shared" si="126"/>
        <v>5.5278726375155101</v>
      </c>
      <c r="J1156" s="43">
        <v>10.124276813270944</v>
      </c>
      <c r="K1156" s="118">
        <v>1.3080784922732334</v>
      </c>
      <c r="L1156" s="117">
        <f t="shared" si="128"/>
        <v>9.7288307327666135E-2</v>
      </c>
    </row>
    <row r="1157" spans="1:12" x14ac:dyDescent="0.25">
      <c r="A1157" s="65">
        <f t="shared" si="129"/>
        <v>207</v>
      </c>
      <c r="B1157" s="46" t="s">
        <v>1482</v>
      </c>
      <c r="C1157" s="46">
        <v>359.6</v>
      </c>
      <c r="D1157" s="46">
        <v>18.100000000000001</v>
      </c>
      <c r="E1157" s="46"/>
      <c r="F1157" s="46">
        <f t="shared" si="125"/>
        <v>377.70000000000005</v>
      </c>
      <c r="G1157" s="117">
        <f t="shared" si="127"/>
        <v>5.1239506776674599E-3</v>
      </c>
      <c r="H1157" s="118">
        <f t="shared" si="130"/>
        <v>21.937938628899346</v>
      </c>
      <c r="I1157" s="118">
        <f t="shared" si="126"/>
        <v>4.8263464983578563</v>
      </c>
      <c r="J1157" s="43">
        <v>8.8394344715035515</v>
      </c>
      <c r="K1157" s="118">
        <v>1.5658622697119</v>
      </c>
      <c r="L1157" s="117">
        <f t="shared" si="128"/>
        <v>9.8410330602257484E-2</v>
      </c>
    </row>
    <row r="1158" spans="1:12" x14ac:dyDescent="0.25">
      <c r="A1158" s="65">
        <f t="shared" si="129"/>
        <v>208</v>
      </c>
      <c r="B1158" s="46" t="s">
        <v>1483</v>
      </c>
      <c r="C1158" s="46">
        <v>327.5</v>
      </c>
      <c r="D1158" s="46"/>
      <c r="E1158" s="46"/>
      <c r="F1158" s="46">
        <f t="shared" si="125"/>
        <v>327.5</v>
      </c>
      <c r="G1158" s="117">
        <f t="shared" si="127"/>
        <v>4.4429278446812097E-3</v>
      </c>
      <c r="H1158" s="118">
        <f t="shared" si="130"/>
        <v>19.022173420610365</v>
      </c>
      <c r="I1158" s="118">
        <f t="shared" si="126"/>
        <v>4.1848781525342806</v>
      </c>
      <c r="J1158" s="43">
        <v>7.664587740051398</v>
      </c>
      <c r="K1158" s="118">
        <v>1.4260842417426229</v>
      </c>
      <c r="L1158" s="117">
        <f t="shared" si="128"/>
        <v>9.8619003221186774E-2</v>
      </c>
    </row>
    <row r="1159" spans="1:12" x14ac:dyDescent="0.25">
      <c r="A1159" s="65">
        <f t="shared" si="129"/>
        <v>209</v>
      </c>
      <c r="B1159" s="46" t="s">
        <v>1484</v>
      </c>
      <c r="C1159" s="46">
        <v>278.2</v>
      </c>
      <c r="D1159" s="46"/>
      <c r="E1159" s="46">
        <v>45</v>
      </c>
      <c r="F1159" s="46">
        <f t="shared" si="125"/>
        <v>323.2</v>
      </c>
      <c r="G1159" s="117">
        <f t="shared" si="127"/>
        <v>4.3845932195449369E-3</v>
      </c>
      <c r="H1159" s="118">
        <f t="shared" si="130"/>
        <v>18.772416639820669</v>
      </c>
      <c r="I1159" s="118">
        <f t="shared" si="126"/>
        <v>4.1299316607605476</v>
      </c>
      <c r="J1159" s="43">
        <v>7.5639534582736232</v>
      </c>
      <c r="K1159" s="118">
        <v>1.2114095757337335</v>
      </c>
      <c r="L1159" s="117">
        <f t="shared" si="128"/>
        <v>9.8012720713454751E-2</v>
      </c>
    </row>
    <row r="1160" spans="1:12" x14ac:dyDescent="0.25">
      <c r="A1160" s="65">
        <f t="shared" si="129"/>
        <v>210</v>
      </c>
      <c r="B1160" s="46" t="s">
        <v>1485</v>
      </c>
      <c r="C1160" s="46">
        <v>863.3</v>
      </c>
      <c r="D1160" s="46"/>
      <c r="E1160" s="46"/>
      <c r="F1160" s="46">
        <f t="shared" si="125"/>
        <v>863.3</v>
      </c>
      <c r="G1160" s="117">
        <f t="shared" si="127"/>
        <v>1.1711693460498589E-2</v>
      </c>
      <c r="H1160" s="118">
        <f t="shared" si="130"/>
        <v>50.143029966451685</v>
      </c>
      <c r="I1160" s="118">
        <f t="shared" si="126"/>
        <v>11.03146659261937</v>
      </c>
      <c r="J1160" s="43">
        <v>20.204087315988918</v>
      </c>
      <c r="K1160" s="118">
        <v>3.7592016057905537</v>
      </c>
      <c r="L1160" s="117">
        <f t="shared" si="128"/>
        <v>9.861900322118676E-2</v>
      </c>
    </row>
    <row r="1161" spans="1:12" x14ac:dyDescent="0.25">
      <c r="A1161" s="65">
        <f t="shared" si="129"/>
        <v>211</v>
      </c>
      <c r="B1161" s="46" t="s">
        <v>1486</v>
      </c>
      <c r="C1161" s="46">
        <v>306.39999999999998</v>
      </c>
      <c r="D1161" s="46"/>
      <c r="E1161" s="46">
        <v>28.3</v>
      </c>
      <c r="F1161" s="46">
        <f t="shared" si="125"/>
        <v>334.7</v>
      </c>
      <c r="G1161" s="117">
        <f t="shared" si="127"/>
        <v>4.5406044263047356E-3</v>
      </c>
      <c r="H1161" s="118">
        <f t="shared" si="130"/>
        <v>19.440370821002411</v>
      </c>
      <c r="I1161" s="118">
        <f t="shared" si="126"/>
        <v>4.2768815806205307</v>
      </c>
      <c r="J1161" s="43">
        <v>7.8330916537258091</v>
      </c>
      <c r="K1161" s="118">
        <v>1.3342052264730984</v>
      </c>
      <c r="L1161" s="117">
        <f t="shared" si="128"/>
        <v>9.8250819485574695E-2</v>
      </c>
    </row>
    <row r="1162" spans="1:12" x14ac:dyDescent="0.25">
      <c r="A1162" s="65">
        <f t="shared" si="129"/>
        <v>212</v>
      </c>
      <c r="B1162" s="46" t="s">
        <v>1487</v>
      </c>
      <c r="C1162" s="46">
        <v>383.2</v>
      </c>
      <c r="D1162" s="46"/>
      <c r="E1162" s="46">
        <v>34</v>
      </c>
      <c r="F1162" s="46">
        <f t="shared" si="125"/>
        <v>417.2</v>
      </c>
      <c r="G1162" s="117">
        <f t="shared" si="127"/>
        <v>5.6598152574076355E-3</v>
      </c>
      <c r="H1162" s="118">
        <f t="shared" si="130"/>
        <v>24.232216033827921</v>
      </c>
      <c r="I1162" s="118">
        <f t="shared" si="126"/>
        <v>5.3310875274421425</v>
      </c>
      <c r="J1162" s="43">
        <v>9.7638656645784518</v>
      </c>
      <c r="K1162" s="118">
        <v>1.6686274242313683</v>
      </c>
      <c r="L1162" s="117">
        <f t="shared" si="128"/>
        <v>9.8264133868839601E-2</v>
      </c>
    </row>
    <row r="1163" spans="1:12" x14ac:dyDescent="0.25">
      <c r="A1163" s="65">
        <f t="shared" si="129"/>
        <v>213</v>
      </c>
      <c r="B1163" s="46" t="s">
        <v>1488</v>
      </c>
      <c r="C1163" s="46">
        <v>492.7</v>
      </c>
      <c r="D1163" s="46"/>
      <c r="E1163" s="46">
        <v>183.5</v>
      </c>
      <c r="F1163" s="46">
        <f t="shared" si="125"/>
        <v>676.2</v>
      </c>
      <c r="G1163" s="117">
        <f t="shared" si="127"/>
        <v>9.1734589574761355E-3</v>
      </c>
      <c r="H1163" s="118">
        <f t="shared" si="130"/>
        <v>39.275705853486201</v>
      </c>
      <c r="I1163" s="118">
        <f t="shared" si="126"/>
        <v>8.6406552877669647</v>
      </c>
      <c r="J1163" s="43">
        <v>15.825325892588564</v>
      </c>
      <c r="K1163" s="118">
        <v>2.1454403233789021</v>
      </c>
      <c r="L1163" s="117">
        <f t="shared" si="128"/>
        <v>9.7437337115085232E-2</v>
      </c>
    </row>
    <row r="1164" spans="1:12" x14ac:dyDescent="0.25">
      <c r="A1164" s="65">
        <f t="shared" si="129"/>
        <v>214</v>
      </c>
      <c r="B1164" s="46" t="s">
        <v>1489</v>
      </c>
      <c r="C1164" s="46">
        <v>697.4</v>
      </c>
      <c r="D1164" s="46"/>
      <c r="E1164" s="46">
        <v>17.2</v>
      </c>
      <c r="F1164" s="46">
        <f t="shared" si="125"/>
        <v>714.6</v>
      </c>
      <c r="G1164" s="117">
        <f t="shared" si="127"/>
        <v>9.6944007261349392E-3</v>
      </c>
      <c r="H1164" s="118">
        <f t="shared" si="130"/>
        <v>41.506091988910434</v>
      </c>
      <c r="I1164" s="118">
        <f t="shared" si="126"/>
        <v>9.1313402375602948</v>
      </c>
      <c r="J1164" s="43">
        <v>16.724013432185433</v>
      </c>
      <c r="K1164" s="118">
        <v>3.036797405164291</v>
      </c>
      <c r="L1164" s="117">
        <f t="shared" si="128"/>
        <v>9.85141940439693E-2</v>
      </c>
    </row>
    <row r="1165" spans="1:12" x14ac:dyDescent="0.25">
      <c r="A1165" s="65">
        <f t="shared" si="129"/>
        <v>215</v>
      </c>
      <c r="B1165" s="46" t="s">
        <v>1490</v>
      </c>
      <c r="C1165" s="46">
        <v>509.9</v>
      </c>
      <c r="D1165" s="46"/>
      <c r="E1165" s="46">
        <v>97.6</v>
      </c>
      <c r="F1165" s="46">
        <f t="shared" si="125"/>
        <v>607.5</v>
      </c>
      <c r="G1165" s="117">
        <f t="shared" si="127"/>
        <v>8.2414615744849911E-3</v>
      </c>
      <c r="H1165" s="118">
        <f t="shared" si="130"/>
        <v>35.285405658078766</v>
      </c>
      <c r="I1165" s="118">
        <f t="shared" si="126"/>
        <v>7.7627892447773288</v>
      </c>
      <c r="J1165" s="43">
        <v>14.217517716278547</v>
      </c>
      <c r="K1165" s="118">
        <v>2.2203369614185142</v>
      </c>
      <c r="L1165" s="117">
        <f t="shared" si="128"/>
        <v>9.7919423177865283E-2</v>
      </c>
    </row>
    <row r="1166" spans="1:12" x14ac:dyDescent="0.25">
      <c r="A1166" s="65">
        <f t="shared" si="129"/>
        <v>216</v>
      </c>
      <c r="B1166" s="46" t="s">
        <v>1491</v>
      </c>
      <c r="C1166" s="46">
        <v>238.2</v>
      </c>
      <c r="D1166" s="46"/>
      <c r="E1166" s="46"/>
      <c r="F1166" s="46">
        <f t="shared" si="125"/>
        <v>238.2</v>
      </c>
      <c r="G1166" s="117">
        <f t="shared" si="127"/>
        <v>3.231466908711646E-3</v>
      </c>
      <c r="H1166" s="118">
        <f t="shared" si="130"/>
        <v>13.835363996303476</v>
      </c>
      <c r="I1166" s="118">
        <f t="shared" si="126"/>
        <v>3.0437800791867646</v>
      </c>
      <c r="J1166" s="43">
        <v>5.5746711440618109</v>
      </c>
      <c r="K1166" s="118">
        <v>1.0372313477346347</v>
      </c>
      <c r="L1166" s="117">
        <f t="shared" si="128"/>
        <v>9.8619003221186774E-2</v>
      </c>
    </row>
    <row r="1167" spans="1:12" x14ac:dyDescent="0.25">
      <c r="A1167" s="65">
        <f t="shared" si="129"/>
        <v>217</v>
      </c>
      <c r="B1167" s="46" t="s">
        <v>1492</v>
      </c>
      <c r="C1167" s="46">
        <v>524.6</v>
      </c>
      <c r="D1167" s="46"/>
      <c r="E1167" s="46">
        <v>132.1</v>
      </c>
      <c r="F1167" s="46">
        <f t="shared" si="125"/>
        <v>656.7</v>
      </c>
      <c r="G1167" s="117">
        <f t="shared" si="127"/>
        <v>8.9089182155790859E-3</v>
      </c>
      <c r="H1167" s="118">
        <f t="shared" si="130"/>
        <v>38.143087894091074</v>
      </c>
      <c r="I1167" s="118">
        <f t="shared" si="126"/>
        <v>8.3914793367000371</v>
      </c>
      <c r="J1167" s="43">
        <v>15.368961126387033</v>
      </c>
      <c r="K1167" s="118">
        <v>2.2843474602081835</v>
      </c>
      <c r="L1167" s="117">
        <f t="shared" si="128"/>
        <v>9.7743072662382094E-2</v>
      </c>
    </row>
    <row r="1168" spans="1:12" x14ac:dyDescent="0.25">
      <c r="A1168" s="65">
        <f t="shared" si="129"/>
        <v>218</v>
      </c>
      <c r="B1168" s="46" t="s">
        <v>1493</v>
      </c>
      <c r="C1168" s="46">
        <v>436.8</v>
      </c>
      <c r="D1168" s="46"/>
      <c r="E1168" s="46"/>
      <c r="F1168" s="46">
        <f t="shared" si="125"/>
        <v>436.8</v>
      </c>
      <c r="G1168" s="117">
        <f t="shared" si="127"/>
        <v>5.9257126184939007E-3</v>
      </c>
      <c r="H1168" s="118">
        <f t="shared" si="130"/>
        <v>25.370642290450711</v>
      </c>
      <c r="I1168" s="118">
        <f t="shared" si="126"/>
        <v>5.5815413038991561</v>
      </c>
      <c r="J1168" s="43">
        <v>10.222570762914353</v>
      </c>
      <c r="K1168" s="118">
        <v>1.9020262497501612</v>
      </c>
      <c r="L1168" s="117">
        <f t="shared" si="128"/>
        <v>9.8619003221186774E-2</v>
      </c>
    </row>
    <row r="1169" spans="1:12" x14ac:dyDescent="0.25">
      <c r="A1169" s="65">
        <f t="shared" si="129"/>
        <v>219</v>
      </c>
      <c r="B1169" s="46" t="s">
        <v>1494</v>
      </c>
      <c r="C1169" s="46">
        <v>829.6</v>
      </c>
      <c r="D1169" s="46"/>
      <c r="E1169" s="46">
        <v>76</v>
      </c>
      <c r="F1169" s="46">
        <f t="shared" si="125"/>
        <v>905.6</v>
      </c>
      <c r="G1169" s="117">
        <f t="shared" si="127"/>
        <v>1.2285543377536805E-2</v>
      </c>
      <c r="H1169" s="118">
        <f t="shared" si="130"/>
        <v>52.599939693754955</v>
      </c>
      <c r="I1169" s="118">
        <f t="shared" si="126"/>
        <v>11.57198673262609</v>
      </c>
      <c r="J1169" s="43">
        <v>21.194047808826095</v>
      </c>
      <c r="K1169" s="118">
        <v>3.6124564487013133</v>
      </c>
      <c r="L1169" s="117">
        <f t="shared" si="128"/>
        <v>9.8253567451312335E-2</v>
      </c>
    </row>
    <row r="1170" spans="1:12" x14ac:dyDescent="0.25">
      <c r="A1170" s="65">
        <f t="shared" si="129"/>
        <v>220</v>
      </c>
      <c r="B1170" s="46" t="s">
        <v>1495</v>
      </c>
      <c r="C1170" s="46">
        <v>690.33</v>
      </c>
      <c r="D1170" s="46"/>
      <c r="E1170" s="46"/>
      <c r="F1170" s="46">
        <f t="shared" si="125"/>
        <v>690.33</v>
      </c>
      <c r="G1170" s="117">
        <f t="shared" si="127"/>
        <v>9.3651492489123037E-3</v>
      </c>
      <c r="H1170" s="118">
        <f t="shared" si="130"/>
        <v>40.09641825175558</v>
      </c>
      <c r="I1170" s="118">
        <f t="shared" si="126"/>
        <v>8.8212120153862283</v>
      </c>
      <c r="J1170" s="43">
        <v>16.156014823174605</v>
      </c>
      <c r="K1170" s="118">
        <v>3.0060114033654508</v>
      </c>
      <c r="L1170" s="117">
        <f t="shared" si="128"/>
        <v>9.8619003221186774E-2</v>
      </c>
    </row>
    <row r="1171" spans="1:12" x14ac:dyDescent="0.25">
      <c r="A1171" s="65">
        <f t="shared" si="129"/>
        <v>221</v>
      </c>
      <c r="B1171" s="46" t="s">
        <v>1496</v>
      </c>
      <c r="C1171" s="46">
        <v>548.21</v>
      </c>
      <c r="D1171" s="46"/>
      <c r="E1171" s="46"/>
      <c r="F1171" s="46">
        <f t="shared" si="125"/>
        <v>548.21</v>
      </c>
      <c r="G1171" s="117">
        <f t="shared" si="127"/>
        <v>7.4371220571990415E-3</v>
      </c>
      <c r="H1171" s="118">
        <f t="shared" si="130"/>
        <v>31.841666231794836</v>
      </c>
      <c r="I1171" s="118">
        <f t="shared" si="126"/>
        <v>7.0051665709948638</v>
      </c>
      <c r="J1171" s="43">
        <v>12.82993479381245</v>
      </c>
      <c r="K1171" s="118">
        <v>2.3871561592846517</v>
      </c>
      <c r="L1171" s="117">
        <f t="shared" si="128"/>
        <v>9.861900322118676E-2</v>
      </c>
    </row>
    <row r="1172" spans="1:12" x14ac:dyDescent="0.25">
      <c r="A1172" s="65">
        <f t="shared" si="129"/>
        <v>222</v>
      </c>
      <c r="B1172" s="46" t="s">
        <v>1497</v>
      </c>
      <c r="C1172" s="46">
        <v>433.09</v>
      </c>
      <c r="D1172" s="46"/>
      <c r="E1172" s="46"/>
      <c r="F1172" s="46">
        <f t="shared" si="125"/>
        <v>433.09</v>
      </c>
      <c r="G1172" s="117">
        <f t="shared" si="127"/>
        <v>5.875382046574E-3</v>
      </c>
      <c r="H1172" s="118">
        <f t="shared" si="130"/>
        <v>25.15515446330425</v>
      </c>
      <c r="I1172" s="118">
        <f t="shared" si="126"/>
        <v>5.5341339819269351</v>
      </c>
      <c r="J1172" s="43">
        <v>10.135744440729344</v>
      </c>
      <c r="K1172" s="118">
        <v>1.8858712191032447</v>
      </c>
      <c r="L1172" s="117">
        <f t="shared" si="128"/>
        <v>9.861900322118676E-2</v>
      </c>
    </row>
    <row r="1173" spans="1:12" x14ac:dyDescent="0.25">
      <c r="A1173" s="65">
        <f t="shared" si="129"/>
        <v>223</v>
      </c>
      <c r="B1173" s="46" t="s">
        <v>1498</v>
      </c>
      <c r="C1173" s="46">
        <v>478.9</v>
      </c>
      <c r="D1173" s="46"/>
      <c r="E1173" s="46"/>
      <c r="F1173" s="46">
        <f t="shared" si="125"/>
        <v>478.9</v>
      </c>
      <c r="G1173" s="117">
        <f t="shared" si="127"/>
        <v>6.4968492971536835E-3</v>
      </c>
      <c r="H1173" s="118">
        <f t="shared" si="130"/>
        <v>27.815935423298637</v>
      </c>
      <c r="I1173" s="118">
        <f t="shared" si="126"/>
        <v>6.1195057931257004</v>
      </c>
      <c r="J1173" s="43">
        <v>11.207850591482792</v>
      </c>
      <c r="K1173" s="118">
        <v>2.0853488347192126</v>
      </c>
      <c r="L1173" s="117">
        <f t="shared" si="128"/>
        <v>9.8619003221186774E-2</v>
      </c>
    </row>
    <row r="1174" spans="1:12" x14ac:dyDescent="0.25">
      <c r="A1174" s="65">
        <f t="shared" si="129"/>
        <v>224</v>
      </c>
      <c r="B1174" s="46" t="s">
        <v>1499</v>
      </c>
      <c r="C1174" s="46">
        <v>3670.09</v>
      </c>
      <c r="D1174" s="46"/>
      <c r="E1174" s="46"/>
      <c r="F1174" s="46">
        <f t="shared" si="125"/>
        <v>3670.09</v>
      </c>
      <c r="G1174" s="117">
        <f t="shared" si="127"/>
        <v>4.9789145201484156E-2</v>
      </c>
      <c r="H1174" s="118">
        <f t="shared" si="130"/>
        <v>213.16973572289433</v>
      </c>
      <c r="I1174" s="118">
        <f t="shared" si="126"/>
        <v>46.89734185903675</v>
      </c>
      <c r="J1174" s="43">
        <v>85.892295630183924</v>
      </c>
      <c r="K1174" s="118">
        <v>15.981244319930331</v>
      </c>
      <c r="L1174" s="117">
        <f t="shared" si="128"/>
        <v>9.861900322118676E-2</v>
      </c>
    </row>
    <row r="1175" spans="1:12" x14ac:dyDescent="0.25">
      <c r="A1175" s="65">
        <f t="shared" si="129"/>
        <v>225</v>
      </c>
      <c r="B1175" s="46" t="s">
        <v>1500</v>
      </c>
      <c r="C1175" s="46">
        <v>428.84</v>
      </c>
      <c r="D1175" s="46"/>
      <c r="E1175" s="46"/>
      <c r="F1175" s="46">
        <f t="shared" si="125"/>
        <v>428.84</v>
      </c>
      <c r="G1175" s="117">
        <f t="shared" si="127"/>
        <v>5.8177257310323355E-3</v>
      </c>
      <c r="H1175" s="118">
        <f t="shared" si="130"/>
        <v>24.908301831128391</v>
      </c>
      <c r="I1175" s="118">
        <f t="shared" si="126"/>
        <v>5.4798264028482464</v>
      </c>
      <c r="J1175" s="43">
        <v>10.036280325018751</v>
      </c>
      <c r="K1175" s="118">
        <v>1.8673647823783404</v>
      </c>
      <c r="L1175" s="117">
        <f t="shared" si="128"/>
        <v>9.861900322118676E-2</v>
      </c>
    </row>
    <row r="1176" spans="1:12" x14ac:dyDescent="0.25">
      <c r="A1176" s="65">
        <f t="shared" si="129"/>
        <v>226</v>
      </c>
      <c r="B1176" s="46" t="s">
        <v>1501</v>
      </c>
      <c r="C1176" s="46">
        <v>192.9</v>
      </c>
      <c r="D1176" s="46"/>
      <c r="E1176" s="46"/>
      <c r="F1176" s="46">
        <v>192.9</v>
      </c>
      <c r="G1176" s="117">
        <f t="shared" si="127"/>
        <v>2.6169184159969628E-3</v>
      </c>
      <c r="H1176" s="118">
        <f t="shared" si="130"/>
        <v>11.204205352170195</v>
      </c>
      <c r="I1176" s="118">
        <f t="shared" si="126"/>
        <v>2.464925177477443</v>
      </c>
      <c r="J1176" s="43">
        <v>4.5145006871936317</v>
      </c>
      <c r="K1176" s="118">
        <v>0.83997450452565492</v>
      </c>
      <c r="L1176" s="117">
        <f t="shared" si="128"/>
        <v>9.861900322118676E-2</v>
      </c>
    </row>
    <row r="1177" spans="1:12" x14ac:dyDescent="0.25">
      <c r="A1177" s="65">
        <f t="shared" si="129"/>
        <v>227</v>
      </c>
      <c r="B1177" s="46" t="s">
        <v>1502</v>
      </c>
      <c r="C1177" s="46">
        <v>315.60000000000002</v>
      </c>
      <c r="D1177" s="46"/>
      <c r="E1177" s="46"/>
      <c r="F1177" s="46">
        <f t="shared" si="125"/>
        <v>315.60000000000002</v>
      </c>
      <c r="G1177" s="117">
        <f t="shared" si="127"/>
        <v>4.2814901611645494E-3</v>
      </c>
      <c r="H1177" s="118">
        <f t="shared" si="130"/>
        <v>18.330986050517961</v>
      </c>
      <c r="I1177" s="118">
        <f t="shared" si="126"/>
        <v>4.0328169311139517</v>
      </c>
      <c r="J1177" s="43">
        <v>7.3860882160617454</v>
      </c>
      <c r="K1177" s="118">
        <v>1.3742662189128911</v>
      </c>
      <c r="L1177" s="117">
        <f t="shared" si="128"/>
        <v>9.8619003221186774E-2</v>
      </c>
    </row>
    <row r="1178" spans="1:12" x14ac:dyDescent="0.25">
      <c r="A1178" s="65">
        <f t="shared" si="129"/>
        <v>228</v>
      </c>
      <c r="B1178" s="46" t="s">
        <v>48</v>
      </c>
      <c r="C1178" s="46">
        <v>146.4</v>
      </c>
      <c r="D1178" s="46"/>
      <c r="E1178" s="46"/>
      <c r="F1178" s="46">
        <f t="shared" si="125"/>
        <v>146.4</v>
      </c>
      <c r="G1178" s="117">
        <f t="shared" si="127"/>
        <v>1.9860904930116921E-3</v>
      </c>
      <c r="H1178" s="118">
        <f t="shared" si="130"/>
        <v>8.5033471413049089</v>
      </c>
      <c r="I1178" s="118">
        <f t="shared" si="126"/>
        <v>1.8707363710870799</v>
      </c>
      <c r="J1178" s="43">
        <v>3.4262462447130528</v>
      </c>
      <c r="K1178" s="118">
        <v>0.6374923144767024</v>
      </c>
      <c r="L1178" s="117">
        <f t="shared" si="128"/>
        <v>9.8619003221186774E-2</v>
      </c>
    </row>
    <row r="1179" spans="1:12" x14ac:dyDescent="0.25">
      <c r="A1179" s="65">
        <f t="shared" si="129"/>
        <v>229</v>
      </c>
      <c r="B1179" s="46" t="s">
        <v>49</v>
      </c>
      <c r="C1179" s="46">
        <v>145.1</v>
      </c>
      <c r="D1179" s="46"/>
      <c r="E1179" s="46"/>
      <c r="F1179" s="46">
        <f t="shared" si="125"/>
        <v>145.1</v>
      </c>
      <c r="G1179" s="117">
        <f t="shared" si="127"/>
        <v>1.9684544435518885E-3</v>
      </c>
      <c r="H1179" s="118">
        <f t="shared" si="130"/>
        <v>8.4278392773452317</v>
      </c>
      <c r="I1179" s="118">
        <f t="shared" si="126"/>
        <v>1.8541246410159511</v>
      </c>
      <c r="J1179" s="43">
        <v>3.395821926966283</v>
      </c>
      <c r="K1179" s="118">
        <v>0.63183152206673154</v>
      </c>
      <c r="L1179" s="117">
        <f t="shared" si="128"/>
        <v>9.8619003221186746E-2</v>
      </c>
    </row>
    <row r="1180" spans="1:12" x14ac:dyDescent="0.25">
      <c r="A1180" s="65">
        <f t="shared" si="129"/>
        <v>230</v>
      </c>
      <c r="B1180" s="46" t="s">
        <v>50</v>
      </c>
      <c r="C1180" s="46">
        <v>206.7</v>
      </c>
      <c r="D1180" s="46"/>
      <c r="E1180" s="46"/>
      <c r="F1180" s="46">
        <f t="shared" si="125"/>
        <v>206.7</v>
      </c>
      <c r="G1180" s="117">
        <f t="shared" si="127"/>
        <v>2.8041318641087204E-3</v>
      </c>
      <c r="H1180" s="118">
        <f t="shared" si="130"/>
        <v>12.005750369588281</v>
      </c>
      <c r="I1180" s="118">
        <f t="shared" si="126"/>
        <v>2.6412650813094216</v>
      </c>
      <c r="J1180" s="43">
        <v>4.837466521736256</v>
      </c>
      <c r="K1180" s="118">
        <v>0.90006599318534386</v>
      </c>
      <c r="L1180" s="117">
        <f t="shared" si="128"/>
        <v>9.861900322118676E-2</v>
      </c>
    </row>
    <row r="1181" spans="1:12" x14ac:dyDescent="0.25">
      <c r="A1181" s="65">
        <f t="shared" si="129"/>
        <v>231</v>
      </c>
      <c r="B1181" s="46" t="s">
        <v>51</v>
      </c>
      <c r="C1181" s="46">
        <v>108.4</v>
      </c>
      <c r="D1181" s="46"/>
      <c r="E1181" s="46"/>
      <c r="F1181" s="46">
        <f t="shared" si="125"/>
        <v>108.4</v>
      </c>
      <c r="G1181" s="117">
        <f t="shared" si="127"/>
        <v>1.4705752011097502E-3</v>
      </c>
      <c r="H1181" s="118">
        <f t="shared" si="130"/>
        <v>6.2961941947913393</v>
      </c>
      <c r="I1181" s="118">
        <f t="shared" si="126"/>
        <v>1.3851627228540946</v>
      </c>
      <c r="J1181" s="43">
        <v>2.5369200336536535</v>
      </c>
      <c r="K1181" s="118">
        <v>0.4720229978775583</v>
      </c>
      <c r="L1181" s="117">
        <f t="shared" si="128"/>
        <v>9.8619003221186788E-2</v>
      </c>
    </row>
    <row r="1182" spans="1:12" x14ac:dyDescent="0.25">
      <c r="A1182" s="65">
        <f t="shared" si="129"/>
        <v>232</v>
      </c>
      <c r="B1182" s="46" t="s">
        <v>52</v>
      </c>
      <c r="C1182" s="46">
        <v>253.3</v>
      </c>
      <c r="D1182" s="46"/>
      <c r="E1182" s="46"/>
      <c r="F1182" s="46">
        <f t="shared" si="125"/>
        <v>253.3</v>
      </c>
      <c r="G1182" s="117">
        <f t="shared" si="127"/>
        <v>3.4363164062832076E-3</v>
      </c>
      <c r="H1182" s="118">
        <f t="shared" si="130"/>
        <v>14.712416877681239</v>
      </c>
      <c r="I1182" s="118">
        <f t="shared" si="126"/>
        <v>3.2367317130898727</v>
      </c>
      <c r="J1182" s="43">
        <v>5.9280612963512036</v>
      </c>
      <c r="K1182" s="118">
        <v>1.1029836288042947</v>
      </c>
      <c r="L1182" s="117">
        <f t="shared" si="128"/>
        <v>9.8619003221186774E-2</v>
      </c>
    </row>
    <row r="1183" spans="1:12" x14ac:dyDescent="0.25">
      <c r="A1183" s="65">
        <f t="shared" si="129"/>
        <v>233</v>
      </c>
      <c r="B1183" s="46" t="s">
        <v>53</v>
      </c>
      <c r="C1183" s="46">
        <v>3062.2</v>
      </c>
      <c r="D1183" s="46"/>
      <c r="E1183" s="46"/>
      <c r="F1183" s="46">
        <f t="shared" si="125"/>
        <v>3062.2</v>
      </c>
      <c r="G1183" s="117">
        <f t="shared" si="127"/>
        <v>4.1542392812161218E-2</v>
      </c>
      <c r="H1183" s="118">
        <f t="shared" si="130"/>
        <v>177.86167770562764</v>
      </c>
      <c r="I1183" s="118">
        <f t="shared" si="126"/>
        <v>39.129569095238082</v>
      </c>
      <c r="J1183" s="43">
        <v>71.665650618581338</v>
      </c>
      <c r="K1183" s="118">
        <v>13.334214244471022</v>
      </c>
      <c r="L1183" s="117">
        <f t="shared" si="128"/>
        <v>9.8619003221186774E-2</v>
      </c>
    </row>
    <row r="1184" spans="1:12" x14ac:dyDescent="0.25">
      <c r="A1184" s="65">
        <f t="shared" si="129"/>
        <v>234</v>
      </c>
      <c r="B1184" s="46" t="s">
        <v>56</v>
      </c>
      <c r="C1184" s="46">
        <v>111.8</v>
      </c>
      <c r="D1184" s="46"/>
      <c r="E1184" s="46"/>
      <c r="F1184" s="46">
        <f t="shared" si="125"/>
        <v>111.8</v>
      </c>
      <c r="G1184" s="117">
        <f t="shared" si="127"/>
        <v>1.5167002535430817E-3</v>
      </c>
      <c r="H1184" s="118">
        <f t="shared" si="130"/>
        <v>6.4936763005320266</v>
      </c>
      <c r="I1184" s="118">
        <f t="shared" si="126"/>
        <v>1.4286087861170458</v>
      </c>
      <c r="J1184" s="43">
        <v>2.6164913262221257</v>
      </c>
      <c r="K1184" s="118">
        <v>0.48682814725748175</v>
      </c>
      <c r="L1184" s="117">
        <f t="shared" si="128"/>
        <v>9.861900322118676E-2</v>
      </c>
    </row>
    <row r="1185" spans="1:12" x14ac:dyDescent="0.25">
      <c r="A1185" s="65">
        <f t="shared" si="129"/>
        <v>235</v>
      </c>
      <c r="B1185" s="46" t="s">
        <v>57</v>
      </c>
      <c r="C1185" s="46">
        <v>2015.4</v>
      </c>
      <c r="D1185" s="46"/>
      <c r="E1185" s="46"/>
      <c r="F1185" s="46">
        <f t="shared" si="125"/>
        <v>2015.4</v>
      </c>
      <c r="G1185" s="117">
        <f t="shared" si="127"/>
        <v>2.734130313945194E-2</v>
      </c>
      <c r="H1185" s="118">
        <f t="shared" si="130"/>
        <v>117.06042232640651</v>
      </c>
      <c r="I1185" s="118">
        <f t="shared" si="126"/>
        <v>25.753292911809432</v>
      </c>
      <c r="J1185" s="43">
        <v>47.167053836029275</v>
      </c>
      <c r="K1185" s="118">
        <v>8.7759700177346023</v>
      </c>
      <c r="L1185" s="117">
        <f t="shared" si="128"/>
        <v>9.8619003221186774E-2</v>
      </c>
    </row>
    <row r="1186" spans="1:12" x14ac:dyDescent="0.25">
      <c r="A1186" s="65">
        <f t="shared" si="129"/>
        <v>236</v>
      </c>
      <c r="B1186" s="46" t="s">
        <v>58</v>
      </c>
      <c r="C1186" s="46">
        <v>3806.5</v>
      </c>
      <c r="D1186" s="46"/>
      <c r="E1186" s="46"/>
      <c r="F1186" s="46">
        <f t="shared" si="125"/>
        <v>3806.5</v>
      </c>
      <c r="G1186" s="117">
        <f t="shared" si="127"/>
        <v>5.1639709437493207E-2</v>
      </c>
      <c r="H1186" s="118">
        <f t="shared" si="130"/>
        <v>221.09283397115527</v>
      </c>
      <c r="I1186" s="118">
        <f t="shared" si="126"/>
        <v>48.64042347365416</v>
      </c>
      <c r="J1186" s="43">
        <v>89.084742694673722</v>
      </c>
      <c r="K1186" s="118">
        <v>16.575235621964261</v>
      </c>
      <c r="L1186" s="117">
        <f t="shared" si="128"/>
        <v>9.8619003221186774E-2</v>
      </c>
    </row>
    <row r="1187" spans="1:12" x14ac:dyDescent="0.25">
      <c r="A1187" s="65">
        <f t="shared" si="129"/>
        <v>237</v>
      </c>
      <c r="B1187" s="46" t="s">
        <v>59</v>
      </c>
      <c r="C1187" s="46">
        <v>300.8</v>
      </c>
      <c r="D1187" s="46"/>
      <c r="E1187" s="46"/>
      <c r="F1187" s="46">
        <f t="shared" si="125"/>
        <v>300.8</v>
      </c>
      <c r="G1187" s="117">
        <f t="shared" si="127"/>
        <v>4.080710521160635E-3</v>
      </c>
      <c r="H1187" s="118">
        <f t="shared" si="130"/>
        <v>17.471358060823199</v>
      </c>
      <c r="I1187" s="118">
        <f t="shared" si="126"/>
        <v>3.8436987733811039</v>
      </c>
      <c r="J1187" s="43">
        <v>7.039719060175452</v>
      </c>
      <c r="K1187" s="118">
        <v>1.3098202745532246</v>
      </c>
      <c r="L1187" s="117">
        <f t="shared" si="128"/>
        <v>9.8619003221186774E-2</v>
      </c>
    </row>
    <row r="1188" spans="1:12" x14ac:dyDescent="0.25">
      <c r="A1188" s="65">
        <f t="shared" si="129"/>
        <v>238</v>
      </c>
      <c r="B1188" s="46" t="s">
        <v>103</v>
      </c>
      <c r="C1188" s="46">
        <v>1711.2</v>
      </c>
      <c r="D1188" s="46"/>
      <c r="E1188" s="46">
        <v>324.10000000000002</v>
      </c>
      <c r="F1188" s="46">
        <f t="shared" si="125"/>
        <v>2035.3000000000002</v>
      </c>
      <c r="G1188" s="117">
        <f t="shared" si="127"/>
        <v>2.7611270358105854E-2</v>
      </c>
      <c r="H1188" s="118">
        <f t="shared" si="130"/>
        <v>118.21627347471231</v>
      </c>
      <c r="I1188" s="118">
        <f t="shared" si="126"/>
        <v>26.007580164436707</v>
      </c>
      <c r="J1188" s="43">
        <v>47.63277993076828</v>
      </c>
      <c r="K1188" s="118">
        <v>7.4513445938014558</v>
      </c>
      <c r="L1188" s="117">
        <f t="shared" si="128"/>
        <v>9.7925602202976816E-2</v>
      </c>
    </row>
    <row r="1189" spans="1:12" x14ac:dyDescent="0.25">
      <c r="A1189" s="65">
        <f t="shared" si="129"/>
        <v>239</v>
      </c>
      <c r="B1189" s="46" t="s">
        <v>104</v>
      </c>
      <c r="C1189" s="46">
        <v>1885.6</v>
      </c>
      <c r="D1189" s="46"/>
      <c r="E1189" s="46"/>
      <c r="F1189" s="46">
        <f t="shared" si="125"/>
        <v>1885.6</v>
      </c>
      <c r="G1189" s="117">
        <f t="shared" si="127"/>
        <v>2.5580411431850043E-2</v>
      </c>
      <c r="H1189" s="118">
        <f t="shared" si="130"/>
        <v>109.52125252489436</v>
      </c>
      <c r="I1189" s="118">
        <f t="shared" si="126"/>
        <v>24.094675555476762</v>
      </c>
      <c r="J1189" s="43">
        <v>44.129302725621109</v>
      </c>
      <c r="K1189" s="118">
        <v>8.2107616678775273</v>
      </c>
      <c r="L1189" s="117">
        <f t="shared" si="128"/>
        <v>9.8619003221186774E-2</v>
      </c>
    </row>
    <row r="1190" spans="1:12" x14ac:dyDescent="0.25">
      <c r="A1190" s="65">
        <f t="shared" si="129"/>
        <v>240</v>
      </c>
      <c r="B1190" s="46" t="s">
        <v>105</v>
      </c>
      <c r="C1190" s="46">
        <v>2603.3000000000002</v>
      </c>
      <c r="D1190" s="46"/>
      <c r="E1190" s="46">
        <v>443.5</v>
      </c>
      <c r="F1190" s="46">
        <f t="shared" si="125"/>
        <v>3046.8</v>
      </c>
      <c r="G1190" s="117">
        <f t="shared" si="127"/>
        <v>4.1333473457022013E-2</v>
      </c>
      <c r="H1190" s="118">
        <f t="shared" si="130"/>
        <v>176.9671999325669</v>
      </c>
      <c r="I1190" s="118">
        <f t="shared" si="126"/>
        <v>38.932783985164718</v>
      </c>
      <c r="J1190" s="43">
        <v>71.305239469888861</v>
      </c>
      <c r="K1190" s="118">
        <v>11.335954523751361</v>
      </c>
      <c r="L1190" s="117">
        <f t="shared" si="128"/>
        <v>9.798515751325057E-2</v>
      </c>
    </row>
    <row r="1191" spans="1:12" x14ac:dyDescent="0.25">
      <c r="A1191" s="65">
        <f t="shared" si="129"/>
        <v>241</v>
      </c>
      <c r="B1191" s="46" t="s">
        <v>106</v>
      </c>
      <c r="C1191" s="46">
        <v>122.5</v>
      </c>
      <c r="D1191" s="46"/>
      <c r="E1191" s="46"/>
      <c r="F1191" s="46">
        <f t="shared" ref="F1191:F1234" si="131">C1191+D1191+E1191</f>
        <v>122.5</v>
      </c>
      <c r="G1191" s="117">
        <f t="shared" si="127"/>
        <v>1.6618585067891547E-3</v>
      </c>
      <c r="H1191" s="118">
        <f t="shared" si="130"/>
        <v>7.1151641038924263</v>
      </c>
      <c r="I1191" s="118">
        <f t="shared" ref="I1191:I1236" si="132">H1191*0.22</f>
        <v>1.5653361028563337</v>
      </c>
      <c r="J1191" s="43">
        <v>2.8669068645993776</v>
      </c>
      <c r="K1191" s="118">
        <v>0.53342082324724072</v>
      </c>
      <c r="L1191" s="117">
        <f t="shared" si="128"/>
        <v>9.861900322118676E-2</v>
      </c>
    </row>
    <row r="1192" spans="1:12" x14ac:dyDescent="0.25">
      <c r="A1192" s="65">
        <f t="shared" si="129"/>
        <v>242</v>
      </c>
      <c r="B1192" s="46" t="s">
        <v>107</v>
      </c>
      <c r="C1192" s="46">
        <v>1944.7</v>
      </c>
      <c r="D1192" s="46"/>
      <c r="E1192" s="46">
        <v>44.7</v>
      </c>
      <c r="F1192" s="46">
        <f t="shared" si="131"/>
        <v>1989.4</v>
      </c>
      <c r="G1192" s="117">
        <f t="shared" si="127"/>
        <v>2.6988582150255874E-2</v>
      </c>
      <c r="H1192" s="118">
        <f t="shared" si="130"/>
        <v>115.550265047213</v>
      </c>
      <c r="I1192" s="118">
        <f t="shared" si="132"/>
        <v>25.421058310386861</v>
      </c>
      <c r="J1192" s="43">
        <v>46.558567481093895</v>
      </c>
      <c r="K1192" s="118">
        <v>8.4681099997461953</v>
      </c>
      <c r="L1192" s="117">
        <f t="shared" si="128"/>
        <v>9.8521162580898727E-2</v>
      </c>
    </row>
    <row r="1193" spans="1:12" x14ac:dyDescent="0.25">
      <c r="A1193" s="65">
        <f t="shared" si="129"/>
        <v>243</v>
      </c>
      <c r="B1193" s="46" t="s">
        <v>108</v>
      </c>
      <c r="C1193" s="46">
        <v>275.8</v>
      </c>
      <c r="D1193" s="46"/>
      <c r="E1193" s="46">
        <v>62.2</v>
      </c>
      <c r="F1193" s="46">
        <f t="shared" si="131"/>
        <v>338</v>
      </c>
      <c r="G1193" s="117">
        <f t="shared" si="127"/>
        <v>4.5853728595488513E-3</v>
      </c>
      <c r="H1193" s="118">
        <f t="shared" si="130"/>
        <v>19.632044629515427</v>
      </c>
      <c r="I1193" s="118">
        <f t="shared" si="132"/>
        <v>4.3190498184933936</v>
      </c>
      <c r="J1193" s="43">
        <v>7.9103226141599148</v>
      </c>
      <c r="K1193" s="118">
        <v>1.2009588820537878</v>
      </c>
      <c r="L1193" s="117">
        <f t="shared" si="128"/>
        <v>9.7817680308350655E-2</v>
      </c>
    </row>
    <row r="1194" spans="1:12" x14ac:dyDescent="0.25">
      <c r="A1194" s="65">
        <f t="shared" si="129"/>
        <v>244</v>
      </c>
      <c r="B1194" s="46" t="s">
        <v>109</v>
      </c>
      <c r="C1194" s="46">
        <v>3125.4</v>
      </c>
      <c r="D1194" s="46"/>
      <c r="E1194" s="46">
        <v>54.7</v>
      </c>
      <c r="F1194" s="46">
        <f t="shared" si="131"/>
        <v>3180.1</v>
      </c>
      <c r="G1194" s="117">
        <f t="shared" si="127"/>
        <v>4.3141846836246459E-2</v>
      </c>
      <c r="H1194" s="118">
        <f t="shared" si="130"/>
        <v>184.70966013704739</v>
      </c>
      <c r="I1194" s="118">
        <f t="shared" si="132"/>
        <v>40.636125230150427</v>
      </c>
      <c r="J1194" s="43">
        <v>74.424902204999853</v>
      </c>
      <c r="K1194" s="118">
        <v>13.609415844709602</v>
      </c>
      <c r="L1194" s="117">
        <f t="shared" si="128"/>
        <v>9.8544103461182753E-2</v>
      </c>
    </row>
    <row r="1195" spans="1:12" x14ac:dyDescent="0.25">
      <c r="A1195" s="65">
        <f t="shared" si="129"/>
        <v>245</v>
      </c>
      <c r="B1195" s="46" t="s">
        <v>110</v>
      </c>
      <c r="C1195" s="46">
        <v>296</v>
      </c>
      <c r="D1195" s="46"/>
      <c r="E1195" s="46">
        <v>36.799999999999997</v>
      </c>
      <c r="F1195" s="46">
        <f t="shared" si="131"/>
        <v>332.8</v>
      </c>
      <c r="G1195" s="117">
        <f t="shared" si="127"/>
        <v>4.5148286617096387E-3</v>
      </c>
      <c r="H1195" s="118">
        <f t="shared" si="130"/>
        <v>19.330013173676733</v>
      </c>
      <c r="I1195" s="118">
        <f t="shared" si="132"/>
        <v>4.252602898208881</v>
      </c>
      <c r="J1195" s="43">
        <v>7.7886253431728401</v>
      </c>
      <c r="K1195" s="118">
        <v>1.2889188871933326</v>
      </c>
      <c r="L1195" s="117">
        <f t="shared" si="128"/>
        <v>9.8137500908208483E-2</v>
      </c>
    </row>
    <row r="1196" spans="1:12" x14ac:dyDescent="0.25">
      <c r="A1196" s="65">
        <f t="shared" si="129"/>
        <v>246</v>
      </c>
      <c r="B1196" s="46" t="s">
        <v>111</v>
      </c>
      <c r="C1196" s="46">
        <v>154.80000000000001</v>
      </c>
      <c r="D1196" s="46"/>
      <c r="E1196" s="46"/>
      <c r="F1196" s="46">
        <f t="shared" si="131"/>
        <v>154.80000000000001</v>
      </c>
      <c r="G1196" s="117">
        <f t="shared" si="127"/>
        <v>2.1000465049058055E-3</v>
      </c>
      <c r="H1196" s="118">
        <f t="shared" si="130"/>
        <v>8.99124410842896</v>
      </c>
      <c r="I1196" s="118">
        <f t="shared" si="132"/>
        <v>1.9780737038543712</v>
      </c>
      <c r="J1196" s="43">
        <v>3.6228341439998668</v>
      </c>
      <c r="K1196" s="118">
        <v>0.67406974235651318</v>
      </c>
      <c r="L1196" s="117">
        <f t="shared" si="128"/>
        <v>9.861900322118676E-2</v>
      </c>
    </row>
    <row r="1197" spans="1:12" x14ac:dyDescent="0.25">
      <c r="A1197" s="65">
        <f t="shared" si="129"/>
        <v>247</v>
      </c>
      <c r="B1197" s="46" t="s">
        <v>124</v>
      </c>
      <c r="C1197" s="46">
        <v>247.5</v>
      </c>
      <c r="D1197" s="46"/>
      <c r="E1197" s="46"/>
      <c r="F1197" s="46">
        <f t="shared" si="131"/>
        <v>247.5</v>
      </c>
      <c r="G1197" s="117">
        <f t="shared" si="127"/>
        <v>3.3576324933087005E-3</v>
      </c>
      <c r="H1197" s="118">
        <f t="shared" si="130"/>
        <v>14.375535638476535</v>
      </c>
      <c r="I1197" s="118">
        <f t="shared" si="132"/>
        <v>3.1626178404648377</v>
      </c>
      <c r="J1197" s="43">
        <v>5.7923220325579257</v>
      </c>
      <c r="K1197" s="118">
        <v>1.0777277857444252</v>
      </c>
      <c r="L1197" s="117">
        <f t="shared" si="128"/>
        <v>9.861900322118676E-2</v>
      </c>
    </row>
    <row r="1198" spans="1:12" x14ac:dyDescent="0.25">
      <c r="A1198" s="65">
        <f t="shared" si="129"/>
        <v>248</v>
      </c>
      <c r="B1198" s="46" t="s">
        <v>1642</v>
      </c>
      <c r="C1198" s="46">
        <v>101.8</v>
      </c>
      <c r="D1198" s="46"/>
      <c r="E1198" s="46"/>
      <c r="F1198" s="46">
        <f t="shared" si="131"/>
        <v>101.8</v>
      </c>
      <c r="G1198" s="117">
        <f t="shared" si="127"/>
        <v>1.381038334621518E-3</v>
      </c>
      <c r="H1198" s="118">
        <f t="shared" si="130"/>
        <v>5.9128465777652979</v>
      </c>
      <c r="I1198" s="118">
        <f t="shared" si="132"/>
        <v>1.3008262471083656</v>
      </c>
      <c r="J1198" s="43">
        <v>2.3824581127854421</v>
      </c>
      <c r="K1198" s="118">
        <v>0.44328359025770697</v>
      </c>
      <c r="L1198" s="117">
        <f t="shared" si="128"/>
        <v>9.861900322118676E-2</v>
      </c>
    </row>
    <row r="1199" spans="1:12" x14ac:dyDescent="0.25">
      <c r="A1199" s="65">
        <f t="shared" si="129"/>
        <v>249</v>
      </c>
      <c r="B1199" s="46" t="s">
        <v>1643</v>
      </c>
      <c r="C1199" s="46">
        <v>115</v>
      </c>
      <c r="D1199" s="46"/>
      <c r="E1199" s="46"/>
      <c r="F1199" s="46">
        <f t="shared" si="131"/>
        <v>115</v>
      </c>
      <c r="G1199" s="117">
        <f t="shared" si="127"/>
        <v>1.5601120675979821E-3</v>
      </c>
      <c r="H1199" s="118">
        <f t="shared" si="130"/>
        <v>6.6795418118173799</v>
      </c>
      <c r="I1199" s="118">
        <f t="shared" si="132"/>
        <v>1.4694991985998236</v>
      </c>
      <c r="J1199" s="43">
        <v>2.6913819545218649</v>
      </c>
      <c r="K1199" s="118">
        <v>0.50076240549740969</v>
      </c>
      <c r="L1199" s="117">
        <f t="shared" si="128"/>
        <v>9.8619003221186774E-2</v>
      </c>
    </row>
    <row r="1200" spans="1:12" x14ac:dyDescent="0.25">
      <c r="A1200" s="65">
        <f t="shared" si="129"/>
        <v>250</v>
      </c>
      <c r="B1200" s="46" t="s">
        <v>1644</v>
      </c>
      <c r="C1200" s="46">
        <v>140.6</v>
      </c>
      <c r="D1200" s="46"/>
      <c r="E1200" s="46"/>
      <c r="F1200" s="46">
        <f t="shared" si="131"/>
        <v>140.6</v>
      </c>
      <c r="G1200" s="117">
        <f t="shared" si="127"/>
        <v>1.9074065800371849E-3</v>
      </c>
      <c r="H1200" s="118">
        <f t="shared" si="130"/>
        <v>8.1664659021002048</v>
      </c>
      <c r="I1200" s="118">
        <f t="shared" si="132"/>
        <v>1.7966224984620451</v>
      </c>
      <c r="J1200" s="43">
        <v>3.2905069809197758</v>
      </c>
      <c r="K1200" s="118">
        <v>0.61223647141683291</v>
      </c>
      <c r="L1200" s="117">
        <f t="shared" si="128"/>
        <v>9.861900322118676E-2</v>
      </c>
    </row>
    <row r="1201" spans="1:12" x14ac:dyDescent="0.25">
      <c r="A1201" s="65">
        <f t="shared" si="129"/>
        <v>251</v>
      </c>
      <c r="B1201" s="46" t="s">
        <v>1645</v>
      </c>
      <c r="C1201" s="46">
        <v>309.3</v>
      </c>
      <c r="D1201" s="46"/>
      <c r="E1201" s="46"/>
      <c r="F1201" s="46">
        <f t="shared" si="131"/>
        <v>309.3</v>
      </c>
      <c r="G1201" s="117">
        <f t="shared" si="127"/>
        <v>4.1960231522439641E-3</v>
      </c>
      <c r="H1201" s="118">
        <f t="shared" si="130"/>
        <v>17.965063325174921</v>
      </c>
      <c r="I1201" s="118">
        <f t="shared" si="132"/>
        <v>3.9523139315384825</v>
      </c>
      <c r="J1201" s="43">
        <v>7.2386472915966324</v>
      </c>
      <c r="K1201" s="118">
        <v>1.3468331480030331</v>
      </c>
      <c r="L1201" s="117">
        <f t="shared" si="128"/>
        <v>9.8619003221186774E-2</v>
      </c>
    </row>
    <row r="1202" spans="1:12" x14ac:dyDescent="0.25">
      <c r="A1202" s="65">
        <f t="shared" si="129"/>
        <v>252</v>
      </c>
      <c r="B1202" s="46" t="s">
        <v>1646</v>
      </c>
      <c r="C1202" s="46">
        <v>156.5</v>
      </c>
      <c r="D1202" s="46"/>
      <c r="E1202" s="46"/>
      <c r="F1202" s="46">
        <f t="shared" si="131"/>
        <v>156.5</v>
      </c>
      <c r="G1202" s="117">
        <f t="shared" si="127"/>
        <v>2.1231090311224711E-3</v>
      </c>
      <c r="H1202" s="118">
        <f t="shared" si="130"/>
        <v>9.0899851612993032</v>
      </c>
      <c r="I1202" s="118">
        <f t="shared" si="132"/>
        <v>1.9997967354858468</v>
      </c>
      <c r="J1202" s="43">
        <v>3.6626197902841029</v>
      </c>
      <c r="K1202" s="118">
        <v>0.68147231704647493</v>
      </c>
      <c r="L1202" s="117">
        <f t="shared" si="128"/>
        <v>9.861900322118676E-2</v>
      </c>
    </row>
    <row r="1203" spans="1:12" x14ac:dyDescent="0.25">
      <c r="A1203" s="65">
        <f t="shared" si="129"/>
        <v>253</v>
      </c>
      <c r="B1203" s="46" t="s">
        <v>1647</v>
      </c>
      <c r="C1203" s="46">
        <v>85.5</v>
      </c>
      <c r="D1203" s="46"/>
      <c r="E1203" s="46"/>
      <c r="F1203" s="46">
        <f t="shared" si="131"/>
        <v>85.5</v>
      </c>
      <c r="G1203" s="117">
        <f t="shared" si="127"/>
        <v>1.1599094067793693E-3</v>
      </c>
      <c r="H1203" s="118">
        <f t="shared" si="130"/>
        <v>4.9660941296555308</v>
      </c>
      <c r="I1203" s="118">
        <f t="shared" si="132"/>
        <v>1.0925407085242167</v>
      </c>
      <c r="J1203" s="43">
        <v>2.0009839748836473</v>
      </c>
      <c r="K1203" s="118">
        <v>0.37230596234807412</v>
      </c>
      <c r="L1203" s="117">
        <f t="shared" si="128"/>
        <v>9.8619003221186774E-2</v>
      </c>
    </row>
    <row r="1204" spans="1:12" x14ac:dyDescent="0.25">
      <c r="A1204" s="65">
        <f t="shared" si="129"/>
        <v>254</v>
      </c>
      <c r="B1204" s="46" t="s">
        <v>1648</v>
      </c>
      <c r="C1204" s="46">
        <v>305</v>
      </c>
      <c r="D1204" s="46"/>
      <c r="E1204" s="46"/>
      <c r="F1204" s="46">
        <f t="shared" si="131"/>
        <v>305</v>
      </c>
      <c r="G1204" s="117">
        <f t="shared" si="127"/>
        <v>4.1376885271076913E-3</v>
      </c>
      <c r="H1204" s="118">
        <f t="shared" si="130"/>
        <v>17.715306544385225</v>
      </c>
      <c r="I1204" s="118">
        <f t="shared" si="132"/>
        <v>3.8973674397647495</v>
      </c>
      <c r="J1204" s="43">
        <v>7.1380130098188586</v>
      </c>
      <c r="K1204" s="118">
        <v>1.3281089884931301</v>
      </c>
      <c r="L1204" s="117">
        <f t="shared" ref="L1204:L1265" si="133">(H1204+I1204+J1204+K1204)/F1204</f>
        <v>9.8619003221186774E-2</v>
      </c>
    </row>
    <row r="1205" spans="1:12" x14ac:dyDescent="0.25">
      <c r="A1205" s="65">
        <f t="shared" ref="A1205:A1268" si="134">A1204+1</f>
        <v>255</v>
      </c>
      <c r="B1205" s="46" t="s">
        <v>1649</v>
      </c>
      <c r="C1205" s="46">
        <v>340.2</v>
      </c>
      <c r="D1205" s="46"/>
      <c r="E1205" s="46"/>
      <c r="F1205" s="46">
        <f t="shared" si="131"/>
        <v>340.2</v>
      </c>
      <c r="G1205" s="117">
        <f t="shared" si="127"/>
        <v>4.615218481711595E-3</v>
      </c>
      <c r="H1205" s="118">
        <f t="shared" si="130"/>
        <v>19.759827168524108</v>
      </c>
      <c r="I1205" s="118">
        <f t="shared" si="132"/>
        <v>4.3471619770753041</v>
      </c>
      <c r="J1205" s="43">
        <v>7.9618099211159867</v>
      </c>
      <c r="K1205" s="118">
        <v>1.4813858291323372</v>
      </c>
      <c r="L1205" s="117">
        <f t="shared" si="133"/>
        <v>9.861900322118676E-2</v>
      </c>
    </row>
    <row r="1206" spans="1:12" x14ac:dyDescent="0.25">
      <c r="A1206" s="65">
        <f t="shared" si="134"/>
        <v>256</v>
      </c>
      <c r="B1206" s="46" t="s">
        <v>1650</v>
      </c>
      <c r="C1206" s="46">
        <v>189.1</v>
      </c>
      <c r="D1206" s="46"/>
      <c r="E1206" s="46"/>
      <c r="F1206" s="46">
        <f t="shared" si="131"/>
        <v>189.1</v>
      </c>
      <c r="G1206" s="117">
        <f t="shared" si="127"/>
        <v>2.5653668868067686E-3</v>
      </c>
      <c r="H1206" s="118">
        <f t="shared" si="130"/>
        <v>10.983490057518839</v>
      </c>
      <c r="I1206" s="118">
        <f t="shared" si="132"/>
        <v>2.4163678126541446</v>
      </c>
      <c r="J1206" s="43">
        <v>4.4255680660876919</v>
      </c>
      <c r="K1206" s="118">
        <v>0.82342757286574053</v>
      </c>
      <c r="L1206" s="117">
        <f t="shared" si="133"/>
        <v>9.861900322118676E-2</v>
      </c>
    </row>
    <row r="1207" spans="1:12" x14ac:dyDescent="0.25">
      <c r="A1207" s="65">
        <f t="shared" si="134"/>
        <v>257</v>
      </c>
      <c r="B1207" s="46" t="s">
        <v>1651</v>
      </c>
      <c r="C1207" s="46">
        <v>101.7</v>
      </c>
      <c r="D1207" s="46"/>
      <c r="E1207" s="46"/>
      <c r="F1207" s="46">
        <f t="shared" si="131"/>
        <v>101.7</v>
      </c>
      <c r="G1207" s="117">
        <f t="shared" ref="G1207:G1270" si="135">3/$F$1309*F1207</f>
        <v>1.3796817154323024E-3</v>
      </c>
      <c r="H1207" s="118">
        <f t="shared" si="130"/>
        <v>5.9070382805376305</v>
      </c>
      <c r="I1207" s="118">
        <f t="shared" si="132"/>
        <v>1.2995484217182787</v>
      </c>
      <c r="J1207" s="43">
        <v>2.3801177806510756</v>
      </c>
      <c r="K1207" s="118">
        <v>0.44284814468770917</v>
      </c>
      <c r="L1207" s="117">
        <f t="shared" si="133"/>
        <v>9.861900322118676E-2</v>
      </c>
    </row>
    <row r="1208" spans="1:12" x14ac:dyDescent="0.25">
      <c r="A1208" s="65">
        <f t="shared" si="134"/>
        <v>258</v>
      </c>
      <c r="B1208" s="46" t="s">
        <v>1657</v>
      </c>
      <c r="C1208" s="46">
        <v>414.8</v>
      </c>
      <c r="D1208" s="46"/>
      <c r="E1208" s="46"/>
      <c r="F1208" s="46">
        <f t="shared" si="131"/>
        <v>414.8</v>
      </c>
      <c r="G1208" s="117">
        <f t="shared" si="135"/>
        <v>5.6272563968664605E-3</v>
      </c>
      <c r="H1208" s="118">
        <f t="shared" ref="H1208:H1271" si="136">G1208*4281.45</f>
        <v>24.092816900363907</v>
      </c>
      <c r="I1208" s="118">
        <f t="shared" si="132"/>
        <v>5.3004197180800592</v>
      </c>
      <c r="J1208" s="43">
        <v>9.7076976933536478</v>
      </c>
      <c r="K1208" s="118">
        <v>1.8062282243506567</v>
      </c>
      <c r="L1208" s="117">
        <f t="shared" si="133"/>
        <v>9.861900322118676E-2</v>
      </c>
    </row>
    <row r="1209" spans="1:12" x14ac:dyDescent="0.25">
      <c r="A1209" s="65">
        <f t="shared" si="134"/>
        <v>259</v>
      </c>
      <c r="B1209" s="46" t="s">
        <v>1658</v>
      </c>
      <c r="C1209" s="46">
        <v>143.6</v>
      </c>
      <c r="D1209" s="46"/>
      <c r="E1209" s="46"/>
      <c r="F1209" s="46">
        <f t="shared" si="131"/>
        <v>143.6</v>
      </c>
      <c r="G1209" s="117">
        <f t="shared" si="135"/>
        <v>1.9481051557136539E-3</v>
      </c>
      <c r="H1209" s="118">
        <f t="shared" si="136"/>
        <v>8.3407148189302234</v>
      </c>
      <c r="I1209" s="118">
        <f t="shared" si="132"/>
        <v>1.8349572601646491</v>
      </c>
      <c r="J1209" s="43">
        <v>3.3607169449507803</v>
      </c>
      <c r="K1209" s="118">
        <v>0.62529983851676529</v>
      </c>
      <c r="L1209" s="117">
        <f t="shared" si="133"/>
        <v>9.8619003221186774E-2</v>
      </c>
    </row>
    <row r="1210" spans="1:12" x14ac:dyDescent="0.25">
      <c r="A1210" s="65">
        <f t="shared" si="134"/>
        <v>260</v>
      </c>
      <c r="B1210" s="46" t="s">
        <v>1659</v>
      </c>
      <c r="C1210" s="46">
        <v>314.10000000000002</v>
      </c>
      <c r="D1210" s="46"/>
      <c r="E1210" s="46"/>
      <c r="F1210" s="46">
        <f t="shared" si="131"/>
        <v>314.10000000000002</v>
      </c>
      <c r="G1210" s="117">
        <f t="shared" si="135"/>
        <v>4.261140873326315E-3</v>
      </c>
      <c r="H1210" s="118">
        <f t="shared" si="136"/>
        <v>18.243861592102949</v>
      </c>
      <c r="I1210" s="118">
        <f t="shared" si="132"/>
        <v>4.0136495502626488</v>
      </c>
      <c r="J1210" s="43">
        <v>7.3509832340462422</v>
      </c>
      <c r="K1210" s="118">
        <v>1.3677345353629249</v>
      </c>
      <c r="L1210" s="117">
        <f t="shared" si="133"/>
        <v>9.861900322118676E-2</v>
      </c>
    </row>
    <row r="1211" spans="1:12" x14ac:dyDescent="0.25">
      <c r="A1211" s="65">
        <f t="shared" si="134"/>
        <v>261</v>
      </c>
      <c r="B1211" s="46" t="s">
        <v>1660</v>
      </c>
      <c r="C1211" s="46">
        <v>158.19999999999999</v>
      </c>
      <c r="D1211" s="46"/>
      <c r="E1211" s="46"/>
      <c r="F1211" s="46">
        <f t="shared" si="131"/>
        <v>158.19999999999999</v>
      </c>
      <c r="G1211" s="117">
        <f t="shared" si="135"/>
        <v>2.1461715573391368E-3</v>
      </c>
      <c r="H1211" s="118">
        <f t="shared" si="136"/>
        <v>9.1887262141696464</v>
      </c>
      <c r="I1211" s="118">
        <f t="shared" si="132"/>
        <v>2.0215197671173222</v>
      </c>
      <c r="J1211" s="43">
        <v>3.7024054365683394</v>
      </c>
      <c r="K1211" s="118">
        <v>0.68887489173643646</v>
      </c>
      <c r="L1211" s="117">
        <f t="shared" si="133"/>
        <v>9.861900322118676E-2</v>
      </c>
    </row>
    <row r="1212" spans="1:12" x14ac:dyDescent="0.25">
      <c r="A1212" s="65">
        <f t="shared" si="134"/>
        <v>262</v>
      </c>
      <c r="B1212" s="46" t="s">
        <v>1661</v>
      </c>
      <c r="C1212" s="46">
        <v>168.4</v>
      </c>
      <c r="D1212" s="46"/>
      <c r="E1212" s="46"/>
      <c r="F1212" s="46">
        <f t="shared" si="131"/>
        <v>168.4</v>
      </c>
      <c r="G1212" s="117">
        <f t="shared" si="135"/>
        <v>2.2845467146391319E-3</v>
      </c>
      <c r="H1212" s="118">
        <f t="shared" si="136"/>
        <v>9.7811725313917108</v>
      </c>
      <c r="I1212" s="118">
        <f t="shared" si="132"/>
        <v>2.1518579569061762</v>
      </c>
      <c r="J1212" s="43">
        <v>3.9411193142737568</v>
      </c>
      <c r="K1212" s="118">
        <v>0.73329033987620684</v>
      </c>
      <c r="L1212" s="117">
        <f t="shared" si="133"/>
        <v>9.8619003221186746E-2</v>
      </c>
    </row>
    <row r="1213" spans="1:12" x14ac:dyDescent="0.25">
      <c r="A1213" s="65">
        <f t="shared" si="134"/>
        <v>263</v>
      </c>
      <c r="B1213" s="46" t="s">
        <v>1662</v>
      </c>
      <c r="C1213" s="46">
        <v>120.3</v>
      </c>
      <c r="D1213" s="46"/>
      <c r="E1213" s="46"/>
      <c r="F1213" s="46">
        <f t="shared" si="131"/>
        <v>120.3</v>
      </c>
      <c r="G1213" s="117">
        <f t="shared" si="135"/>
        <v>1.6320128846264107E-3</v>
      </c>
      <c r="H1213" s="118">
        <f t="shared" si="136"/>
        <v>6.9873815648837461</v>
      </c>
      <c r="I1213" s="118">
        <f t="shared" si="132"/>
        <v>1.5372239442744242</v>
      </c>
      <c r="J1213" s="43">
        <v>2.8154195576433074</v>
      </c>
      <c r="K1213" s="118">
        <v>0.52384102070729033</v>
      </c>
      <c r="L1213" s="117">
        <f t="shared" si="133"/>
        <v>9.8619003221186788E-2</v>
      </c>
    </row>
    <row r="1214" spans="1:12" x14ac:dyDescent="0.25">
      <c r="A1214" s="65">
        <f t="shared" si="134"/>
        <v>264</v>
      </c>
      <c r="B1214" s="46" t="s">
        <v>1663</v>
      </c>
      <c r="C1214" s="46">
        <v>1901.4</v>
      </c>
      <c r="D1214" s="46"/>
      <c r="E1214" s="46"/>
      <c r="F1214" s="46">
        <f t="shared" si="131"/>
        <v>1901.4</v>
      </c>
      <c r="G1214" s="117">
        <f t="shared" si="135"/>
        <v>2.5794757263746113E-2</v>
      </c>
      <c r="H1214" s="118">
        <f t="shared" si="136"/>
        <v>110.43896348686579</v>
      </c>
      <c r="I1214" s="118">
        <f t="shared" si="132"/>
        <v>24.296571967110474</v>
      </c>
      <c r="J1214" s="43">
        <v>44.499075202851074</v>
      </c>
      <c r="K1214" s="118">
        <v>8.2795620679371726</v>
      </c>
      <c r="L1214" s="117">
        <f t="shared" si="133"/>
        <v>9.861900322118676E-2</v>
      </c>
    </row>
    <row r="1215" spans="1:12" x14ac:dyDescent="0.25">
      <c r="A1215" s="65">
        <f t="shared" si="134"/>
        <v>265</v>
      </c>
      <c r="B1215" s="46" t="s">
        <v>1664</v>
      </c>
      <c r="C1215" s="46">
        <v>404.1</v>
      </c>
      <c r="D1215" s="46"/>
      <c r="E1215" s="46"/>
      <c r="F1215" s="46">
        <f t="shared" si="131"/>
        <v>404.1</v>
      </c>
      <c r="G1215" s="117">
        <f t="shared" si="135"/>
        <v>5.4820981436203876E-3</v>
      </c>
      <c r="H1215" s="118">
        <f t="shared" si="136"/>
        <v>23.471329097003508</v>
      </c>
      <c r="I1215" s="118">
        <f t="shared" si="132"/>
        <v>5.1636924013407715</v>
      </c>
      <c r="J1215" s="43">
        <v>9.4572821549763955</v>
      </c>
      <c r="K1215" s="118">
        <v>1.7596355483608981</v>
      </c>
      <c r="L1215" s="117">
        <f t="shared" si="133"/>
        <v>9.861900322118676E-2</v>
      </c>
    </row>
    <row r="1216" spans="1:12" x14ac:dyDescent="0.25">
      <c r="A1216" s="65">
        <f t="shared" si="134"/>
        <v>266</v>
      </c>
      <c r="B1216" s="46" t="s">
        <v>1665</v>
      </c>
      <c r="C1216" s="46">
        <v>148.19999999999999</v>
      </c>
      <c r="D1216" s="46"/>
      <c r="E1216" s="46"/>
      <c r="F1216" s="46">
        <f t="shared" si="131"/>
        <v>148.19999999999999</v>
      </c>
      <c r="G1216" s="117">
        <f t="shared" si="135"/>
        <v>2.0105096384175733E-3</v>
      </c>
      <c r="H1216" s="118">
        <f t="shared" si="136"/>
        <v>8.6078964914029186</v>
      </c>
      <c r="I1216" s="118">
        <f t="shared" si="132"/>
        <v>1.8937372281086422</v>
      </c>
      <c r="J1216" s="43">
        <v>3.4683722231316554</v>
      </c>
      <c r="K1216" s="118">
        <v>0.64533033473666168</v>
      </c>
      <c r="L1216" s="117">
        <f t="shared" si="133"/>
        <v>9.8619003221186774E-2</v>
      </c>
    </row>
    <row r="1217" spans="1:12" x14ac:dyDescent="0.25">
      <c r="A1217" s="65">
        <f t="shared" si="134"/>
        <v>267</v>
      </c>
      <c r="B1217" s="46" t="s">
        <v>1666</v>
      </c>
      <c r="C1217" s="46">
        <v>156.9</v>
      </c>
      <c r="D1217" s="46"/>
      <c r="E1217" s="46"/>
      <c r="F1217" s="46">
        <f t="shared" si="131"/>
        <v>156.9</v>
      </c>
      <c r="G1217" s="117">
        <f t="shared" si="135"/>
        <v>2.1285355078793336E-3</v>
      </c>
      <c r="H1217" s="118">
        <f t="shared" si="136"/>
        <v>9.1132183502099728</v>
      </c>
      <c r="I1217" s="118">
        <f t="shared" si="132"/>
        <v>2.004908037046194</v>
      </c>
      <c r="J1217" s="43">
        <v>3.6719811188215701</v>
      </c>
      <c r="K1217" s="118">
        <v>0.68321409932646593</v>
      </c>
      <c r="L1217" s="117">
        <f t="shared" si="133"/>
        <v>9.861900322118676E-2</v>
      </c>
    </row>
    <row r="1218" spans="1:12" x14ac:dyDescent="0.25">
      <c r="A1218" s="65">
        <f t="shared" si="134"/>
        <v>268</v>
      </c>
      <c r="B1218" s="46" t="s">
        <v>1667</v>
      </c>
      <c r="C1218" s="46">
        <v>156.6</v>
      </c>
      <c r="D1218" s="46"/>
      <c r="E1218" s="46"/>
      <c r="F1218" s="46">
        <f t="shared" si="131"/>
        <v>156.6</v>
      </c>
      <c r="G1218" s="117">
        <f t="shared" si="135"/>
        <v>2.1244656503116867E-3</v>
      </c>
      <c r="H1218" s="118">
        <f t="shared" si="136"/>
        <v>9.0957934585269715</v>
      </c>
      <c r="I1218" s="118">
        <f t="shared" si="132"/>
        <v>2.0010745608759337</v>
      </c>
      <c r="J1218" s="43">
        <v>3.6649601224184694</v>
      </c>
      <c r="K1218" s="118">
        <v>0.68190776261647257</v>
      </c>
      <c r="L1218" s="117">
        <f t="shared" si="133"/>
        <v>9.861900322118676E-2</v>
      </c>
    </row>
    <row r="1219" spans="1:12" x14ac:dyDescent="0.25">
      <c r="A1219" s="65">
        <f t="shared" si="134"/>
        <v>269</v>
      </c>
      <c r="B1219" s="46" t="s">
        <v>1668</v>
      </c>
      <c r="C1219" s="46">
        <v>164.4</v>
      </c>
      <c r="D1219" s="46"/>
      <c r="E1219" s="46"/>
      <c r="F1219" s="46">
        <f t="shared" si="131"/>
        <v>164.4</v>
      </c>
      <c r="G1219" s="117">
        <f t="shared" si="135"/>
        <v>2.2302819470705064E-3</v>
      </c>
      <c r="H1219" s="118">
        <f t="shared" si="136"/>
        <v>9.5488406422850201</v>
      </c>
      <c r="I1219" s="118">
        <f t="shared" si="132"/>
        <v>2.1007449413027044</v>
      </c>
      <c r="J1219" s="43">
        <v>3.8475060288990828</v>
      </c>
      <c r="K1219" s="118">
        <v>0.71587251707629684</v>
      </c>
      <c r="L1219" s="117">
        <f t="shared" si="133"/>
        <v>9.861900322118676E-2</v>
      </c>
    </row>
    <row r="1220" spans="1:12" x14ac:dyDescent="0.25">
      <c r="A1220" s="65">
        <f t="shared" si="134"/>
        <v>270</v>
      </c>
      <c r="B1220" s="46" t="s">
        <v>1669</v>
      </c>
      <c r="C1220" s="46">
        <v>149.69999999999999</v>
      </c>
      <c r="D1220" s="46"/>
      <c r="E1220" s="46"/>
      <c r="F1220" s="46">
        <f t="shared" si="131"/>
        <v>149.69999999999999</v>
      </c>
      <c r="G1220" s="117">
        <f t="shared" si="135"/>
        <v>2.0308589262558077E-3</v>
      </c>
      <c r="H1220" s="118">
        <f t="shared" si="136"/>
        <v>8.6950209498179269</v>
      </c>
      <c r="I1220" s="118">
        <f t="shared" si="132"/>
        <v>1.912904608959944</v>
      </c>
      <c r="J1220" s="43">
        <v>3.5034772051471577</v>
      </c>
      <c r="K1220" s="118">
        <v>0.65186201828662804</v>
      </c>
      <c r="L1220" s="117">
        <f t="shared" si="133"/>
        <v>9.8619003221186774E-2</v>
      </c>
    </row>
    <row r="1221" spans="1:12" x14ac:dyDescent="0.25">
      <c r="A1221" s="65">
        <f t="shared" si="134"/>
        <v>271</v>
      </c>
      <c r="B1221" s="46" t="s">
        <v>1697</v>
      </c>
      <c r="C1221" s="46">
        <v>94</v>
      </c>
      <c r="D1221" s="46"/>
      <c r="E1221" s="46"/>
      <c r="F1221" s="46">
        <f t="shared" si="131"/>
        <v>94</v>
      </c>
      <c r="G1221" s="117">
        <f t="shared" si="135"/>
        <v>1.2752220378626983E-3</v>
      </c>
      <c r="H1221" s="118">
        <f t="shared" si="136"/>
        <v>5.4597993940072493</v>
      </c>
      <c r="I1221" s="118">
        <f t="shared" si="132"/>
        <v>1.2011558666815949</v>
      </c>
      <c r="J1221" s="43">
        <v>2.1999122063048286</v>
      </c>
      <c r="K1221" s="118">
        <v>0.40931883579788264</v>
      </c>
      <c r="L1221" s="117">
        <f t="shared" si="133"/>
        <v>9.861900322118676E-2</v>
      </c>
    </row>
    <row r="1222" spans="1:12" x14ac:dyDescent="0.25">
      <c r="A1222" s="65">
        <f t="shared" si="134"/>
        <v>272</v>
      </c>
      <c r="B1222" s="46" t="s">
        <v>1698</v>
      </c>
      <c r="C1222" s="46">
        <v>190.9</v>
      </c>
      <c r="D1222" s="46"/>
      <c r="E1222" s="46"/>
      <c r="F1222" s="46">
        <f t="shared" si="131"/>
        <v>190.9</v>
      </c>
      <c r="G1222" s="117">
        <f t="shared" si="135"/>
        <v>2.5897860322126503E-3</v>
      </c>
      <c r="H1222" s="118">
        <f t="shared" si="136"/>
        <v>11.088039407616851</v>
      </c>
      <c r="I1222" s="118">
        <f t="shared" si="132"/>
        <v>2.4393686696757073</v>
      </c>
      <c r="J1222" s="43">
        <v>4.4676940445062963</v>
      </c>
      <c r="K1222" s="118">
        <v>0.83126559312569992</v>
      </c>
      <c r="L1222" s="117">
        <f t="shared" si="133"/>
        <v>9.8619003221186774E-2</v>
      </c>
    </row>
    <row r="1223" spans="1:12" x14ac:dyDescent="0.25">
      <c r="A1223" s="65">
        <f t="shared" si="134"/>
        <v>273</v>
      </c>
      <c r="B1223" s="46" t="s">
        <v>1699</v>
      </c>
      <c r="C1223" s="46">
        <v>204.2</v>
      </c>
      <c r="D1223" s="46"/>
      <c r="E1223" s="46"/>
      <c r="F1223" s="46">
        <f t="shared" si="131"/>
        <v>204.2</v>
      </c>
      <c r="G1223" s="117">
        <f t="shared" si="135"/>
        <v>2.7702163843783298E-3</v>
      </c>
      <c r="H1223" s="118">
        <f t="shared" si="136"/>
        <v>11.8605429388966</v>
      </c>
      <c r="I1223" s="118">
        <f t="shared" si="132"/>
        <v>2.6093194465572522</v>
      </c>
      <c r="J1223" s="43">
        <v>4.7789582183770847</v>
      </c>
      <c r="K1223" s="118">
        <v>0.88917985393540033</v>
      </c>
      <c r="L1223" s="117">
        <f t="shared" si="133"/>
        <v>9.861900322118676E-2</v>
      </c>
    </row>
    <row r="1224" spans="1:12" x14ac:dyDescent="0.25">
      <c r="A1224" s="65">
        <f t="shared" si="134"/>
        <v>274</v>
      </c>
      <c r="B1224" s="46" t="s">
        <v>1700</v>
      </c>
      <c r="C1224" s="46">
        <v>215.5</v>
      </c>
      <c r="D1224" s="46"/>
      <c r="E1224" s="46"/>
      <c r="F1224" s="46">
        <f t="shared" si="131"/>
        <v>215.5</v>
      </c>
      <c r="G1224" s="117">
        <f t="shared" si="135"/>
        <v>2.9235143527596968E-3</v>
      </c>
      <c r="H1224" s="118">
        <f t="shared" si="136"/>
        <v>12.516880525623003</v>
      </c>
      <c r="I1224" s="118">
        <f t="shared" si="132"/>
        <v>2.7537137156370606</v>
      </c>
      <c r="J1224" s="43">
        <v>5.0434157495605385</v>
      </c>
      <c r="K1224" s="118">
        <v>0.93838520334514575</v>
      </c>
      <c r="L1224" s="117">
        <f t="shared" si="133"/>
        <v>9.861900322118676E-2</v>
      </c>
    </row>
    <row r="1225" spans="1:12" x14ac:dyDescent="0.25">
      <c r="A1225" s="65">
        <f t="shared" si="134"/>
        <v>275</v>
      </c>
      <c r="B1225" s="46" t="s">
        <v>1701</v>
      </c>
      <c r="C1225" s="46">
        <v>182.6</v>
      </c>
      <c r="D1225" s="46"/>
      <c r="E1225" s="46"/>
      <c r="F1225" s="46">
        <f t="shared" si="131"/>
        <v>182.6</v>
      </c>
      <c r="G1225" s="117">
        <f t="shared" si="135"/>
        <v>2.477186639507752E-3</v>
      </c>
      <c r="H1225" s="118">
        <f t="shared" si="136"/>
        <v>10.605950737720464</v>
      </c>
      <c r="I1225" s="118">
        <f t="shared" si="132"/>
        <v>2.333309162298502</v>
      </c>
      <c r="J1225" s="43">
        <v>4.2734464773538479</v>
      </c>
      <c r="K1225" s="118">
        <v>0.79512361081588701</v>
      </c>
      <c r="L1225" s="117">
        <f t="shared" si="133"/>
        <v>9.8619003221186774E-2</v>
      </c>
    </row>
    <row r="1226" spans="1:12" x14ac:dyDescent="0.25">
      <c r="A1226" s="65">
        <f t="shared" si="134"/>
        <v>276</v>
      </c>
      <c r="B1226" s="46" t="s">
        <v>1702</v>
      </c>
      <c r="C1226" s="46">
        <v>140.1</v>
      </c>
      <c r="D1226" s="46"/>
      <c r="E1226" s="46"/>
      <c r="F1226" s="46">
        <f t="shared" si="131"/>
        <v>140.1</v>
      </c>
      <c r="G1226" s="117">
        <f t="shared" si="135"/>
        <v>1.9006234840911068E-3</v>
      </c>
      <c r="H1226" s="118">
        <f t="shared" si="136"/>
        <v>8.1374244159618687</v>
      </c>
      <c r="I1226" s="118">
        <f t="shared" si="132"/>
        <v>1.7902333715116112</v>
      </c>
      <c r="J1226" s="43">
        <v>3.2788053202479412</v>
      </c>
      <c r="K1226" s="118">
        <v>0.61005924356684427</v>
      </c>
      <c r="L1226" s="117">
        <f t="shared" si="133"/>
        <v>9.8619003221186774E-2</v>
      </c>
    </row>
    <row r="1227" spans="1:12" x14ac:dyDescent="0.25">
      <c r="A1227" s="65">
        <f t="shared" si="134"/>
        <v>277</v>
      </c>
      <c r="B1227" s="46" t="s">
        <v>1704</v>
      </c>
      <c r="C1227" s="46">
        <v>2666.8</v>
      </c>
      <c r="D1227" s="46"/>
      <c r="E1227" s="46">
        <v>64.2</v>
      </c>
      <c r="F1227" s="46">
        <f t="shared" si="131"/>
        <v>2731</v>
      </c>
      <c r="G1227" s="117">
        <f t="shared" si="135"/>
        <v>3.7049270057479031E-2</v>
      </c>
      <c r="H1227" s="118">
        <f t="shared" si="136"/>
        <v>158.62459728759359</v>
      </c>
      <c r="I1227" s="118">
        <f t="shared" si="132"/>
        <v>34.897411403270588</v>
      </c>
      <c r="J1227" s="43">
        <v>63.91447058955837</v>
      </c>
      <c r="K1227" s="118">
        <v>11.612462460699932</v>
      </c>
      <c r="L1227" s="117">
        <f t="shared" si="133"/>
        <v>9.8516639231461908E-2</v>
      </c>
    </row>
    <row r="1228" spans="1:12" x14ac:dyDescent="0.25">
      <c r="A1228" s="65">
        <f t="shared" si="134"/>
        <v>278</v>
      </c>
      <c r="B1228" s="46" t="s">
        <v>1705</v>
      </c>
      <c r="C1228" s="46">
        <v>84.6</v>
      </c>
      <c r="D1228" s="46"/>
      <c r="E1228" s="46"/>
      <c r="F1228" s="46">
        <f t="shared" si="131"/>
        <v>84.6</v>
      </c>
      <c r="G1228" s="117">
        <f t="shared" si="135"/>
        <v>1.1476998340764284E-3</v>
      </c>
      <c r="H1228" s="118">
        <f t="shared" si="136"/>
        <v>4.9138194546065241</v>
      </c>
      <c r="I1228" s="118">
        <f t="shared" si="132"/>
        <v>1.0810402800134353</v>
      </c>
      <c r="J1228" s="43">
        <v>1.9799209856743454</v>
      </c>
      <c r="K1228" s="118">
        <v>0.36838695221809442</v>
      </c>
      <c r="L1228" s="117">
        <f t="shared" si="133"/>
        <v>9.861900322118676E-2</v>
      </c>
    </row>
    <row r="1229" spans="1:12" x14ac:dyDescent="0.25">
      <c r="A1229" s="65">
        <f t="shared" si="134"/>
        <v>279</v>
      </c>
      <c r="B1229" s="46" t="s">
        <v>1706</v>
      </c>
      <c r="C1229" s="46">
        <v>219.7</v>
      </c>
      <c r="D1229" s="46"/>
      <c r="E1229" s="46"/>
      <c r="F1229" s="46">
        <f t="shared" si="131"/>
        <v>219.7</v>
      </c>
      <c r="G1229" s="117">
        <f t="shared" si="135"/>
        <v>2.9804923587067535E-3</v>
      </c>
      <c r="H1229" s="118">
        <f t="shared" si="136"/>
        <v>12.760829009185029</v>
      </c>
      <c r="I1229" s="118">
        <f t="shared" si="132"/>
        <v>2.8073823820207062</v>
      </c>
      <c r="J1229" s="43">
        <v>5.141709699203945</v>
      </c>
      <c r="K1229" s="118">
        <v>0.95667391728505125</v>
      </c>
      <c r="L1229" s="117">
        <f t="shared" si="133"/>
        <v>9.861900322118676E-2</v>
      </c>
    </row>
    <row r="1230" spans="1:12" x14ac:dyDescent="0.25">
      <c r="A1230" s="65">
        <f t="shared" si="134"/>
        <v>280</v>
      </c>
      <c r="B1230" s="46" t="s">
        <v>1714</v>
      </c>
      <c r="C1230" s="46">
        <v>171.2</v>
      </c>
      <c r="D1230" s="46"/>
      <c r="E1230" s="46"/>
      <c r="F1230" s="46">
        <f t="shared" si="131"/>
        <v>171.2</v>
      </c>
      <c r="G1230" s="117">
        <f t="shared" si="135"/>
        <v>2.3225320519371694E-3</v>
      </c>
      <c r="H1230" s="118">
        <f t="shared" si="136"/>
        <v>9.9438048537663928</v>
      </c>
      <c r="I1230" s="118">
        <f t="shared" si="132"/>
        <v>2.1876370678286063</v>
      </c>
      <c r="J1230" s="43">
        <v>4.0066486140360276</v>
      </c>
      <c r="K1230" s="118">
        <v>0.74548281583614362</v>
      </c>
      <c r="L1230" s="117">
        <f t="shared" si="133"/>
        <v>9.8619003221186746E-2</v>
      </c>
    </row>
    <row r="1231" spans="1:12" x14ac:dyDescent="0.25">
      <c r="A1231" s="65">
        <f t="shared" si="134"/>
        <v>281</v>
      </c>
      <c r="B1231" s="46" t="s">
        <v>1715</v>
      </c>
      <c r="C1231" s="46">
        <v>246.6</v>
      </c>
      <c r="D1231" s="46">
        <v>31.9</v>
      </c>
      <c r="E1231" s="46"/>
      <c r="F1231" s="46">
        <f t="shared" si="131"/>
        <v>278.5</v>
      </c>
      <c r="G1231" s="117">
        <f t="shared" si="135"/>
        <v>3.7781844419655479E-3</v>
      </c>
      <c r="H1231" s="118">
        <f t="shared" si="136"/>
        <v>16.176107779053396</v>
      </c>
      <c r="I1231" s="118">
        <f t="shared" si="132"/>
        <v>3.5587437113917471</v>
      </c>
      <c r="J1231" s="43">
        <v>6.5178249942116455</v>
      </c>
      <c r="K1231" s="118">
        <v>1.0738087756144454</v>
      </c>
      <c r="L1231" s="117">
        <f t="shared" si="133"/>
        <v>9.8120234327724362E-2</v>
      </c>
    </row>
    <row r="1232" spans="1:12" x14ac:dyDescent="0.25">
      <c r="A1232" s="65">
        <f t="shared" si="134"/>
        <v>282</v>
      </c>
      <c r="B1232" s="46" t="s">
        <v>1717</v>
      </c>
      <c r="C1232" s="46">
        <v>138.4</v>
      </c>
      <c r="D1232" s="46"/>
      <c r="E1232" s="46"/>
      <c r="F1232" s="46">
        <f t="shared" si="131"/>
        <v>138.4</v>
      </c>
      <c r="G1232" s="117">
        <f t="shared" si="135"/>
        <v>1.8775609578744411E-3</v>
      </c>
      <c r="H1232" s="118">
        <f t="shared" si="136"/>
        <v>8.0386833630915255</v>
      </c>
      <c r="I1232" s="118">
        <f t="shared" si="132"/>
        <v>1.7685103398801356</v>
      </c>
      <c r="J1232" s="43">
        <v>3.2390196739637052</v>
      </c>
      <c r="K1232" s="118">
        <v>0.60265666887688263</v>
      </c>
      <c r="L1232" s="117">
        <f t="shared" si="133"/>
        <v>9.861900322118676E-2</v>
      </c>
    </row>
    <row r="1233" spans="1:12" x14ac:dyDescent="0.25">
      <c r="A1233" s="65">
        <f t="shared" si="134"/>
        <v>283</v>
      </c>
      <c r="B1233" s="46" t="s">
        <v>1718</v>
      </c>
      <c r="C1233" s="46">
        <v>990.2</v>
      </c>
      <c r="D1233" s="46"/>
      <c r="E1233" s="46"/>
      <c r="F1233" s="46">
        <f t="shared" si="131"/>
        <v>990.2</v>
      </c>
      <c r="G1233" s="117">
        <f t="shared" si="135"/>
        <v>1.3433243211613233E-2</v>
      </c>
      <c r="H1233" s="118">
        <f t="shared" si="136"/>
        <v>57.513759148361473</v>
      </c>
      <c r="I1233" s="118">
        <f t="shared" si="132"/>
        <v>12.653027012639525</v>
      </c>
      <c r="J1233" s="43">
        <v>23.173968794500439</v>
      </c>
      <c r="K1233" s="118">
        <v>4.3117820341176962</v>
      </c>
      <c r="L1233" s="117">
        <f t="shared" si="133"/>
        <v>9.861900322118676E-2</v>
      </c>
    </row>
    <row r="1234" spans="1:12" x14ac:dyDescent="0.25">
      <c r="A1234" s="65">
        <f t="shared" si="134"/>
        <v>284</v>
      </c>
      <c r="B1234" s="46" t="s">
        <v>1719</v>
      </c>
      <c r="C1234" s="46">
        <v>184.5</v>
      </c>
      <c r="D1234" s="46"/>
      <c r="E1234" s="46"/>
      <c r="F1234" s="46">
        <f t="shared" si="131"/>
        <v>184.5</v>
      </c>
      <c r="G1234" s="117">
        <f t="shared" si="135"/>
        <v>2.5029624041028493E-3</v>
      </c>
      <c r="H1234" s="118">
        <f t="shared" si="136"/>
        <v>10.716308385046144</v>
      </c>
      <c r="I1234" s="118">
        <f t="shared" si="132"/>
        <v>2.3575878447101517</v>
      </c>
      <c r="J1234" s="43">
        <v>4.3179127879068178</v>
      </c>
      <c r="K1234" s="118">
        <v>0.80339707664584414</v>
      </c>
      <c r="L1234" s="117">
        <f t="shared" si="133"/>
        <v>9.861900322118676E-2</v>
      </c>
    </row>
    <row r="1235" spans="1:12" x14ac:dyDescent="0.25">
      <c r="A1235" s="65">
        <f t="shared" si="134"/>
        <v>285</v>
      </c>
      <c r="B1235" s="46" t="s">
        <v>1726</v>
      </c>
      <c r="C1235" s="46">
        <v>96.2</v>
      </c>
      <c r="D1235" s="46"/>
      <c r="E1235" s="46"/>
      <c r="F1235" s="46">
        <f t="shared" ref="F1235:F1280" si="137">C1235+D1235+E1235</f>
        <v>96.2</v>
      </c>
      <c r="G1235" s="117">
        <f t="shared" si="135"/>
        <v>1.3050676600254423E-3</v>
      </c>
      <c r="H1235" s="118">
        <f t="shared" si="136"/>
        <v>5.5875819330159295</v>
      </c>
      <c r="I1235" s="118">
        <f t="shared" si="132"/>
        <v>1.2292680252635044</v>
      </c>
      <c r="J1235" s="43">
        <v>2.2513995132608993</v>
      </c>
      <c r="K1235" s="118">
        <v>0.41889863833783314</v>
      </c>
      <c r="L1235" s="117">
        <f t="shared" si="133"/>
        <v>9.861900322118676E-2</v>
      </c>
    </row>
    <row r="1236" spans="1:12" x14ac:dyDescent="0.25">
      <c r="A1236" s="65">
        <f t="shared" si="134"/>
        <v>286</v>
      </c>
      <c r="B1236" s="46" t="s">
        <v>1727</v>
      </c>
      <c r="C1236" s="46">
        <v>150.80000000000001</v>
      </c>
      <c r="D1236" s="46"/>
      <c r="E1236" s="46"/>
      <c r="F1236" s="46">
        <f t="shared" si="137"/>
        <v>150.80000000000001</v>
      </c>
      <c r="G1236" s="117">
        <f t="shared" si="135"/>
        <v>2.04578173733718E-3</v>
      </c>
      <c r="H1236" s="118">
        <f t="shared" si="136"/>
        <v>8.7589122193222693</v>
      </c>
      <c r="I1236" s="118">
        <f t="shared" si="132"/>
        <v>1.9269606882508992</v>
      </c>
      <c r="J1236" s="43">
        <v>3.5292208586251941</v>
      </c>
      <c r="K1236" s="118">
        <v>0.65665191955660329</v>
      </c>
      <c r="L1236" s="117">
        <f t="shared" si="133"/>
        <v>9.8619003221186774E-2</v>
      </c>
    </row>
    <row r="1237" spans="1:12" x14ac:dyDescent="0.25">
      <c r="A1237" s="65">
        <f t="shared" si="134"/>
        <v>287</v>
      </c>
      <c r="B1237" s="46" t="s">
        <v>1733</v>
      </c>
      <c r="C1237" s="46">
        <v>301.02</v>
      </c>
      <c r="D1237" s="46"/>
      <c r="E1237" s="46"/>
      <c r="F1237" s="46">
        <f t="shared" si="137"/>
        <v>301.02</v>
      </c>
      <c r="G1237" s="117">
        <f t="shared" si="135"/>
        <v>4.0836950833769087E-3</v>
      </c>
      <c r="H1237" s="118">
        <f t="shared" si="136"/>
        <v>17.484136314724065</v>
      </c>
      <c r="I1237" s="118">
        <f t="shared" ref="I1237:I1286" si="138">H1237*0.22</f>
        <v>3.8465099892392942</v>
      </c>
      <c r="J1237" s="43">
        <v>7.0448677908710584</v>
      </c>
      <c r="K1237" s="118">
        <v>1.3107782548072195</v>
      </c>
      <c r="L1237" s="117">
        <f t="shared" si="133"/>
        <v>9.861900322118676E-2</v>
      </c>
    </row>
    <row r="1238" spans="1:12" x14ac:dyDescent="0.25">
      <c r="A1238" s="65">
        <f t="shared" si="134"/>
        <v>288</v>
      </c>
      <c r="B1238" s="46" t="s">
        <v>1734</v>
      </c>
      <c r="C1238" s="46">
        <v>725.3</v>
      </c>
      <c r="D1238" s="46"/>
      <c r="E1238" s="46"/>
      <c r="F1238" s="46">
        <f t="shared" si="137"/>
        <v>725.3</v>
      </c>
      <c r="G1238" s="117">
        <f t="shared" si="135"/>
        <v>9.8395589793810103E-3</v>
      </c>
      <c r="H1238" s="118">
        <f t="shared" si="136"/>
        <v>42.127579792270822</v>
      </c>
      <c r="I1238" s="118">
        <f t="shared" si="138"/>
        <v>9.2680675542995807</v>
      </c>
      <c r="J1238" s="43">
        <v>16.974428970562681</v>
      </c>
      <c r="K1238" s="118">
        <v>3.1582867191936628</v>
      </c>
      <c r="L1238" s="117">
        <f t="shared" si="133"/>
        <v>9.861900322118676E-2</v>
      </c>
    </row>
    <row r="1239" spans="1:12" x14ac:dyDescent="0.25">
      <c r="A1239" s="65">
        <f t="shared" si="134"/>
        <v>289</v>
      </c>
      <c r="B1239" s="46" t="s">
        <v>1735</v>
      </c>
      <c r="C1239" s="46">
        <v>1494.6</v>
      </c>
      <c r="D1239" s="46">
        <v>88.8</v>
      </c>
      <c r="E1239" s="46"/>
      <c r="F1239" s="46">
        <f t="shared" si="137"/>
        <v>1583.3999999999999</v>
      </c>
      <c r="G1239" s="117">
        <f t="shared" si="135"/>
        <v>2.1480708242040385E-2</v>
      </c>
      <c r="H1239" s="118">
        <f t="shared" si="136"/>
        <v>91.968578302883799</v>
      </c>
      <c r="I1239" s="118">
        <f t="shared" si="138"/>
        <v>20.233087226634435</v>
      </c>
      <c r="J1239" s="43">
        <v>37.056819015564528</v>
      </c>
      <c r="K1239" s="118">
        <v>6.5081694891863338</v>
      </c>
      <c r="L1239" s="117">
        <f t="shared" si="133"/>
        <v>9.8374797293336563E-2</v>
      </c>
    </row>
    <row r="1240" spans="1:12" x14ac:dyDescent="0.25">
      <c r="A1240" s="65">
        <f t="shared" si="134"/>
        <v>290</v>
      </c>
      <c r="B1240" s="46" t="s">
        <v>1736</v>
      </c>
      <c r="C1240" s="46">
        <v>1123</v>
      </c>
      <c r="D1240" s="46"/>
      <c r="E1240" s="46">
        <v>374</v>
      </c>
      <c r="F1240" s="46">
        <f t="shared" si="137"/>
        <v>1497</v>
      </c>
      <c r="G1240" s="117">
        <f t="shared" si="135"/>
        <v>2.0308589262558078E-2</v>
      </c>
      <c r="H1240" s="118">
        <f t="shared" si="136"/>
        <v>86.950209498179277</v>
      </c>
      <c r="I1240" s="118">
        <f t="shared" si="138"/>
        <v>19.129046089599441</v>
      </c>
      <c r="J1240" s="43">
        <v>35.034772051471577</v>
      </c>
      <c r="K1240" s="118">
        <v>4.8900537510747046</v>
      </c>
      <c r="L1240" s="117">
        <f t="shared" si="133"/>
        <v>9.7531116493203077E-2</v>
      </c>
    </row>
    <row r="1241" spans="1:12" x14ac:dyDescent="0.25">
      <c r="A1241" s="65">
        <f t="shared" si="134"/>
        <v>291</v>
      </c>
      <c r="B1241" s="46" t="s">
        <v>1737</v>
      </c>
      <c r="C1241" s="46">
        <v>1486.2</v>
      </c>
      <c r="D1241" s="46"/>
      <c r="E1241" s="46"/>
      <c r="F1241" s="46">
        <f t="shared" si="137"/>
        <v>1486.2</v>
      </c>
      <c r="G1241" s="117">
        <f t="shared" si="135"/>
        <v>2.016207439012279E-2</v>
      </c>
      <c r="H1241" s="118">
        <f t="shared" si="136"/>
        <v>86.322913397591222</v>
      </c>
      <c r="I1241" s="118">
        <f t="shared" si="138"/>
        <v>18.991040947470069</v>
      </c>
      <c r="J1241" s="43">
        <v>34.782016180959957</v>
      </c>
      <c r="K1241" s="118">
        <v>6.4715920613065236</v>
      </c>
      <c r="L1241" s="117">
        <f t="shared" si="133"/>
        <v>9.8619003221186746E-2</v>
      </c>
    </row>
    <row r="1242" spans="1:12" x14ac:dyDescent="0.25">
      <c r="A1242" s="65">
        <f t="shared" si="134"/>
        <v>292</v>
      </c>
      <c r="B1242" s="46" t="s">
        <v>1738</v>
      </c>
      <c r="C1242" s="46">
        <v>2557.9</v>
      </c>
      <c r="D1242" s="46"/>
      <c r="E1242" s="46"/>
      <c r="F1242" s="46">
        <f t="shared" si="137"/>
        <v>2557.9</v>
      </c>
      <c r="G1242" s="117">
        <f t="shared" si="135"/>
        <v>3.4700962240946771E-2</v>
      </c>
      <c r="H1242" s="118">
        <f t="shared" si="136"/>
        <v>148.57043478650155</v>
      </c>
      <c r="I1242" s="118">
        <f t="shared" si="138"/>
        <v>32.685495653030344</v>
      </c>
      <c r="J1242" s="43">
        <v>59.863355664969369</v>
      </c>
      <c r="K1242" s="118">
        <v>11.138262234972384</v>
      </c>
      <c r="L1242" s="117">
        <f t="shared" si="133"/>
        <v>9.861900322118676E-2</v>
      </c>
    </row>
    <row r="1243" spans="1:12" x14ac:dyDescent="0.25">
      <c r="A1243" s="65">
        <f t="shared" si="134"/>
        <v>293</v>
      </c>
      <c r="B1243" s="46" t="s">
        <v>1739</v>
      </c>
      <c r="C1243" s="46">
        <v>2559.3000000000002</v>
      </c>
      <c r="D1243" s="46"/>
      <c r="E1243" s="46"/>
      <c r="F1243" s="46">
        <f t="shared" si="137"/>
        <v>2559.3000000000002</v>
      </c>
      <c r="G1243" s="117">
        <f t="shared" si="135"/>
        <v>3.4719954909595785E-2</v>
      </c>
      <c r="H1243" s="118">
        <f t="shared" si="136"/>
        <v>148.65175094768887</v>
      </c>
      <c r="I1243" s="118">
        <f t="shared" si="138"/>
        <v>32.703385208491554</v>
      </c>
      <c r="J1243" s="43">
        <v>59.896120314850506</v>
      </c>
      <c r="K1243" s="118">
        <v>11.144358472952351</v>
      </c>
      <c r="L1243" s="117">
        <f t="shared" si="133"/>
        <v>9.861900322118676E-2</v>
      </c>
    </row>
    <row r="1244" spans="1:12" x14ac:dyDescent="0.25">
      <c r="A1244" s="65">
        <f t="shared" si="134"/>
        <v>294</v>
      </c>
      <c r="B1244" s="46" t="s">
        <v>1740</v>
      </c>
      <c r="C1244" s="46">
        <v>1346.9</v>
      </c>
      <c r="D1244" s="46"/>
      <c r="E1244" s="46"/>
      <c r="F1244" s="46">
        <f t="shared" si="137"/>
        <v>1346.9</v>
      </c>
      <c r="G1244" s="117">
        <f t="shared" si="135"/>
        <v>1.8272303859545411E-2</v>
      </c>
      <c r="H1244" s="118">
        <f t="shared" si="136"/>
        <v>78.231955359450694</v>
      </c>
      <c r="I1244" s="118">
        <f t="shared" si="138"/>
        <v>17.211030179079152</v>
      </c>
      <c r="J1244" s="43">
        <v>31.521933517786959</v>
      </c>
      <c r="K1244" s="118">
        <v>5.865016382299661</v>
      </c>
      <c r="L1244" s="117">
        <f t="shared" si="133"/>
        <v>9.8619003221186774E-2</v>
      </c>
    </row>
    <row r="1245" spans="1:12" x14ac:dyDescent="0.25">
      <c r="A1245" s="65">
        <f t="shared" si="134"/>
        <v>295</v>
      </c>
      <c r="B1245" s="46" t="s">
        <v>1741</v>
      </c>
      <c r="C1245" s="46">
        <v>2035.1</v>
      </c>
      <c r="D1245" s="46"/>
      <c r="E1245" s="46"/>
      <c r="F1245" s="46">
        <f t="shared" si="137"/>
        <v>2035.1</v>
      </c>
      <c r="G1245" s="117">
        <f t="shared" si="135"/>
        <v>2.7608557119727418E-2</v>
      </c>
      <c r="H1245" s="118">
        <f t="shared" si="136"/>
        <v>118.20465688025695</v>
      </c>
      <c r="I1245" s="118">
        <f t="shared" si="138"/>
        <v>26.005024513656529</v>
      </c>
      <c r="J1245" s="43">
        <v>47.62809926649954</v>
      </c>
      <c r="K1245" s="118">
        <v>8.8617527950241595</v>
      </c>
      <c r="L1245" s="117">
        <f t="shared" si="133"/>
        <v>9.861900322118676E-2</v>
      </c>
    </row>
    <row r="1246" spans="1:12" x14ac:dyDescent="0.25">
      <c r="A1246" s="65">
        <f t="shared" si="134"/>
        <v>296</v>
      </c>
      <c r="B1246" s="46" t="s">
        <v>1742</v>
      </c>
      <c r="C1246" s="46">
        <v>1523.5</v>
      </c>
      <c r="D1246" s="46"/>
      <c r="E1246" s="46"/>
      <c r="F1246" s="46">
        <f t="shared" si="137"/>
        <v>1523.5</v>
      </c>
      <c r="G1246" s="117">
        <f t="shared" si="135"/>
        <v>2.0668093347700221E-2</v>
      </c>
      <c r="H1246" s="118">
        <f t="shared" si="136"/>
        <v>88.489408263511109</v>
      </c>
      <c r="I1246" s="118">
        <f t="shared" si="138"/>
        <v>19.467669817972443</v>
      </c>
      <c r="J1246" s="43">
        <v>35.65496006707879</v>
      </c>
      <c r="K1246" s="118">
        <v>6.6340132589156831</v>
      </c>
      <c r="L1246" s="117">
        <f t="shared" si="133"/>
        <v>9.861900322118676E-2</v>
      </c>
    </row>
    <row r="1247" spans="1:12" x14ac:dyDescent="0.25">
      <c r="A1247" s="65">
        <f t="shared" si="134"/>
        <v>297</v>
      </c>
      <c r="B1247" s="46" t="s">
        <v>1743</v>
      </c>
      <c r="C1247" s="46">
        <v>2022.1</v>
      </c>
      <c r="D1247" s="46"/>
      <c r="E1247" s="46"/>
      <c r="F1247" s="46">
        <f t="shared" si="137"/>
        <v>2022.1</v>
      </c>
      <c r="G1247" s="117">
        <f t="shared" si="135"/>
        <v>2.7432196625129385E-2</v>
      </c>
      <c r="H1247" s="118">
        <f t="shared" si="136"/>
        <v>117.4495782406602</v>
      </c>
      <c r="I1247" s="118">
        <f t="shared" si="138"/>
        <v>25.838907212945244</v>
      </c>
      <c r="J1247" s="43">
        <v>47.32385608903185</v>
      </c>
      <c r="K1247" s="118">
        <v>8.8051448709244529</v>
      </c>
      <c r="L1247" s="117">
        <f t="shared" si="133"/>
        <v>9.8619003221186774E-2</v>
      </c>
    </row>
    <row r="1248" spans="1:12" x14ac:dyDescent="0.25">
      <c r="A1248" s="65">
        <f t="shared" si="134"/>
        <v>298</v>
      </c>
      <c r="B1248" s="46" t="s">
        <v>1744</v>
      </c>
      <c r="C1248" s="46">
        <v>147.19999999999999</v>
      </c>
      <c r="D1248" s="46"/>
      <c r="E1248" s="46"/>
      <c r="F1248" s="46">
        <f t="shared" si="137"/>
        <v>147.19999999999999</v>
      </c>
      <c r="G1248" s="117">
        <f t="shared" si="135"/>
        <v>1.9969434465254166E-3</v>
      </c>
      <c r="H1248" s="118">
        <f t="shared" si="136"/>
        <v>8.5498135191262445</v>
      </c>
      <c r="I1248" s="118">
        <f t="shared" si="138"/>
        <v>1.8809589742077739</v>
      </c>
      <c r="J1248" s="43">
        <v>3.4449689017879868</v>
      </c>
      <c r="K1248" s="118">
        <v>0.64097587903668429</v>
      </c>
      <c r="L1248" s="117">
        <f t="shared" si="133"/>
        <v>9.861900322118676E-2</v>
      </c>
    </row>
    <row r="1249" spans="1:12" x14ac:dyDescent="0.25">
      <c r="A1249" s="65">
        <f t="shared" si="134"/>
        <v>299</v>
      </c>
      <c r="B1249" s="46" t="s">
        <v>1745</v>
      </c>
      <c r="C1249" s="46">
        <v>1486.9</v>
      </c>
      <c r="D1249" s="46"/>
      <c r="E1249" s="46"/>
      <c r="F1249" s="46">
        <f t="shared" si="137"/>
        <v>1486.9</v>
      </c>
      <c r="G1249" s="117">
        <f t="shared" si="135"/>
        <v>2.0171570724447301E-2</v>
      </c>
      <c r="H1249" s="118">
        <f t="shared" si="136"/>
        <v>86.363571478184895</v>
      </c>
      <c r="I1249" s="118">
        <f t="shared" si="138"/>
        <v>18.999985725200677</v>
      </c>
      <c r="J1249" s="43">
        <v>34.798398505900529</v>
      </c>
      <c r="K1249" s="118">
        <v>6.4746401802965075</v>
      </c>
      <c r="L1249" s="117">
        <f t="shared" si="133"/>
        <v>9.8619003221186774E-2</v>
      </c>
    </row>
    <row r="1250" spans="1:12" x14ac:dyDescent="0.25">
      <c r="A1250" s="65">
        <f t="shared" si="134"/>
        <v>300</v>
      </c>
      <c r="B1250" s="46" t="s">
        <v>1746</v>
      </c>
      <c r="C1250" s="46">
        <v>252.3</v>
      </c>
      <c r="D1250" s="46"/>
      <c r="E1250" s="46"/>
      <c r="F1250" s="46">
        <f t="shared" si="137"/>
        <v>252.3</v>
      </c>
      <c r="G1250" s="117">
        <f t="shared" si="135"/>
        <v>3.4227502143910509E-3</v>
      </c>
      <c r="H1250" s="118">
        <f t="shared" si="136"/>
        <v>14.654333905404565</v>
      </c>
      <c r="I1250" s="118">
        <f t="shared" si="138"/>
        <v>3.2239534591890044</v>
      </c>
      <c r="J1250" s="43">
        <v>5.9046579750075345</v>
      </c>
      <c r="K1250" s="118">
        <v>1.0986291731043172</v>
      </c>
      <c r="L1250" s="117">
        <f t="shared" si="133"/>
        <v>9.861900322118676E-2</v>
      </c>
    </row>
    <row r="1251" spans="1:12" x14ac:dyDescent="0.25">
      <c r="A1251" s="65">
        <f t="shared" si="134"/>
        <v>301</v>
      </c>
      <c r="B1251" s="46" t="s">
        <v>1747</v>
      </c>
      <c r="C1251" s="46">
        <v>127.4</v>
      </c>
      <c r="D1251" s="46"/>
      <c r="E1251" s="46">
        <v>58.5</v>
      </c>
      <c r="F1251" s="46">
        <f t="shared" si="137"/>
        <v>185.9</v>
      </c>
      <c r="G1251" s="117">
        <f t="shared" si="135"/>
        <v>2.5219550727518685E-3</v>
      </c>
      <c r="H1251" s="118">
        <f t="shared" si="136"/>
        <v>10.797624546233488</v>
      </c>
      <c r="I1251" s="118">
        <f t="shared" si="138"/>
        <v>2.3754774001713672</v>
      </c>
      <c r="J1251" s="43">
        <v>4.3506774377879536</v>
      </c>
      <c r="K1251" s="118">
        <v>0.55475765617713035</v>
      </c>
      <c r="L1251" s="117">
        <f t="shared" si="133"/>
        <v>9.7248719958956106E-2</v>
      </c>
    </row>
    <row r="1252" spans="1:12" x14ac:dyDescent="0.25">
      <c r="A1252" s="65">
        <f t="shared" si="134"/>
        <v>302</v>
      </c>
      <c r="B1252" s="46" t="s">
        <v>1748</v>
      </c>
      <c r="C1252" s="46">
        <v>148.4</v>
      </c>
      <c r="D1252" s="46"/>
      <c r="E1252" s="46"/>
      <c r="F1252" s="46">
        <f t="shared" si="137"/>
        <v>148.4</v>
      </c>
      <c r="G1252" s="117">
        <f t="shared" si="135"/>
        <v>2.0132228767960046E-3</v>
      </c>
      <c r="H1252" s="118">
        <f t="shared" si="136"/>
        <v>8.6195130858582534</v>
      </c>
      <c r="I1252" s="118">
        <f t="shared" si="138"/>
        <v>1.8962928788888158</v>
      </c>
      <c r="J1252" s="43">
        <v>3.4730528874003896</v>
      </c>
      <c r="K1252" s="118">
        <v>0.64620122587665729</v>
      </c>
      <c r="L1252" s="117">
        <f t="shared" si="133"/>
        <v>9.861900322118676E-2</v>
      </c>
    </row>
    <row r="1253" spans="1:12" x14ac:dyDescent="0.25">
      <c r="A1253" s="65">
        <f t="shared" si="134"/>
        <v>303</v>
      </c>
      <c r="B1253" s="46" t="s">
        <v>1749</v>
      </c>
      <c r="C1253" s="46">
        <v>166</v>
      </c>
      <c r="D1253" s="46"/>
      <c r="E1253" s="46"/>
      <c r="F1253" s="46">
        <f t="shared" si="137"/>
        <v>166</v>
      </c>
      <c r="G1253" s="117">
        <f t="shared" si="135"/>
        <v>2.2519878540979569E-3</v>
      </c>
      <c r="H1253" s="118">
        <f t="shared" si="136"/>
        <v>9.6417733979276967</v>
      </c>
      <c r="I1253" s="118">
        <f t="shared" si="138"/>
        <v>2.1211901475440933</v>
      </c>
      <c r="J1253" s="43">
        <v>3.8849513430489528</v>
      </c>
      <c r="K1253" s="118">
        <v>0.72283964619626095</v>
      </c>
      <c r="L1253" s="117">
        <f t="shared" si="133"/>
        <v>9.861900322118676E-2</v>
      </c>
    </row>
    <row r="1254" spans="1:12" x14ac:dyDescent="0.25">
      <c r="A1254" s="65">
        <f t="shared" si="134"/>
        <v>304</v>
      </c>
      <c r="B1254" s="46" t="s">
        <v>1750</v>
      </c>
      <c r="C1254" s="46">
        <v>1491.85</v>
      </c>
      <c r="D1254" s="46"/>
      <c r="E1254" s="46">
        <v>243</v>
      </c>
      <c r="F1254" s="46">
        <f t="shared" si="137"/>
        <v>1734.85</v>
      </c>
      <c r="G1254" s="117">
        <f t="shared" si="135"/>
        <v>2.3535308004107469E-2</v>
      </c>
      <c r="H1254" s="118">
        <f t="shared" si="136"/>
        <v>100.76524445418592</v>
      </c>
      <c r="I1254" s="118">
        <f t="shared" si="138"/>
        <v>22.168353779920903</v>
      </c>
      <c r="J1254" s="43">
        <v>40.601252033063105</v>
      </c>
      <c r="K1254" s="118">
        <v>6.4961947360113959</v>
      </c>
      <c r="L1254" s="117">
        <f t="shared" si="133"/>
        <v>9.8009075714431418E-2</v>
      </c>
    </row>
    <row r="1255" spans="1:12" x14ac:dyDescent="0.25">
      <c r="A1255" s="65">
        <f t="shared" si="134"/>
        <v>305</v>
      </c>
      <c r="B1255" s="46" t="s">
        <v>1751</v>
      </c>
      <c r="C1255" s="46">
        <v>213.8</v>
      </c>
      <c r="D1255" s="46"/>
      <c r="E1255" s="46"/>
      <c r="F1255" s="46">
        <f t="shared" si="137"/>
        <v>213.8</v>
      </c>
      <c r="G1255" s="117">
        <f t="shared" si="135"/>
        <v>2.9004518265430311E-3</v>
      </c>
      <c r="H1255" s="118">
        <f t="shared" si="136"/>
        <v>12.41813947275266</v>
      </c>
      <c r="I1255" s="118">
        <f t="shared" si="138"/>
        <v>2.7319906840055852</v>
      </c>
      <c r="J1255" s="43">
        <v>5.0036301032763024</v>
      </c>
      <c r="K1255" s="118">
        <v>0.93098262865518422</v>
      </c>
      <c r="L1255" s="117">
        <f t="shared" si="133"/>
        <v>9.8619003221186746E-2</v>
      </c>
    </row>
    <row r="1256" spans="1:12" x14ac:dyDescent="0.25">
      <c r="A1256" s="65">
        <f t="shared" si="134"/>
        <v>306</v>
      </c>
      <c r="B1256" s="46" t="s">
        <v>1752</v>
      </c>
      <c r="C1256" s="46">
        <v>123.2</v>
      </c>
      <c r="D1256" s="46"/>
      <c r="E1256" s="46"/>
      <c r="F1256" s="46">
        <f t="shared" si="137"/>
        <v>123.2</v>
      </c>
      <c r="G1256" s="117">
        <f t="shared" si="135"/>
        <v>1.6713548411136643E-3</v>
      </c>
      <c r="H1256" s="118">
        <f t="shared" si="136"/>
        <v>7.1558221844860981</v>
      </c>
      <c r="I1256" s="118">
        <f t="shared" si="138"/>
        <v>1.5742808805869415</v>
      </c>
      <c r="J1256" s="43">
        <v>2.883289189539946</v>
      </c>
      <c r="K1256" s="118">
        <v>0.53646894223722497</v>
      </c>
      <c r="L1256" s="117">
        <f t="shared" si="133"/>
        <v>9.8619003221186774E-2</v>
      </c>
    </row>
    <row r="1257" spans="1:12" x14ac:dyDescent="0.25">
      <c r="A1257" s="65">
        <f t="shared" si="134"/>
        <v>307</v>
      </c>
      <c r="B1257" s="46" t="s">
        <v>250</v>
      </c>
      <c r="C1257" s="46">
        <v>120.6</v>
      </c>
      <c r="D1257" s="46"/>
      <c r="E1257" s="46"/>
      <c r="F1257" s="46">
        <f t="shared" si="137"/>
        <v>120.6</v>
      </c>
      <c r="G1257" s="117">
        <f t="shared" si="135"/>
        <v>1.6360827421940576E-3</v>
      </c>
      <c r="H1257" s="118">
        <f t="shared" si="136"/>
        <v>7.0048064565667474</v>
      </c>
      <c r="I1257" s="118">
        <f t="shared" si="138"/>
        <v>1.5410574204446845</v>
      </c>
      <c r="J1257" s="43">
        <v>2.8224405540464077</v>
      </c>
      <c r="K1257" s="118">
        <v>0.52514735741728347</v>
      </c>
      <c r="L1257" s="117">
        <f t="shared" si="133"/>
        <v>9.861900322118676E-2</v>
      </c>
    </row>
    <row r="1258" spans="1:12" x14ac:dyDescent="0.25">
      <c r="A1258" s="65">
        <f t="shared" si="134"/>
        <v>308</v>
      </c>
      <c r="B1258" s="46" t="s">
        <v>251</v>
      </c>
      <c r="C1258" s="46">
        <v>151.1</v>
      </c>
      <c r="D1258" s="46"/>
      <c r="E1258" s="46"/>
      <c r="F1258" s="46">
        <f t="shared" si="137"/>
        <v>151.1</v>
      </c>
      <c r="G1258" s="117">
        <f t="shared" si="135"/>
        <v>2.0498515949048269E-3</v>
      </c>
      <c r="H1258" s="118">
        <f t="shared" si="136"/>
        <v>8.7763371110052706</v>
      </c>
      <c r="I1258" s="118">
        <f t="shared" si="138"/>
        <v>1.9307941644211595</v>
      </c>
      <c r="J1258" s="43">
        <v>3.5362418550282935</v>
      </c>
      <c r="K1258" s="118">
        <v>0.65795825626659632</v>
      </c>
      <c r="L1258" s="117">
        <f t="shared" si="133"/>
        <v>9.8619003221186774E-2</v>
      </c>
    </row>
    <row r="1259" spans="1:12" x14ac:dyDescent="0.25">
      <c r="A1259" s="65">
        <f t="shared" si="134"/>
        <v>309</v>
      </c>
      <c r="B1259" s="46" t="s">
        <v>252</v>
      </c>
      <c r="C1259" s="46">
        <v>96</v>
      </c>
      <c r="D1259" s="46"/>
      <c r="E1259" s="46"/>
      <c r="F1259" s="46">
        <f t="shared" si="137"/>
        <v>96</v>
      </c>
      <c r="G1259" s="117">
        <f t="shared" si="135"/>
        <v>1.3023544216470111E-3</v>
      </c>
      <c r="H1259" s="118">
        <f t="shared" si="136"/>
        <v>5.5759653385605956</v>
      </c>
      <c r="I1259" s="118">
        <f t="shared" si="138"/>
        <v>1.226712374483331</v>
      </c>
      <c r="J1259" s="43">
        <v>2.2467188489921655</v>
      </c>
      <c r="K1259" s="118">
        <v>0.41802774719783764</v>
      </c>
      <c r="L1259" s="117">
        <f t="shared" si="133"/>
        <v>9.8619003221186774E-2</v>
      </c>
    </row>
    <row r="1260" spans="1:12" x14ac:dyDescent="0.25">
      <c r="A1260" s="65">
        <f t="shared" si="134"/>
        <v>310</v>
      </c>
      <c r="B1260" s="46" t="s">
        <v>253</v>
      </c>
      <c r="C1260" s="46">
        <v>145.9</v>
      </c>
      <c r="D1260" s="46"/>
      <c r="E1260" s="46"/>
      <c r="F1260" s="46">
        <f t="shared" si="137"/>
        <v>145.9</v>
      </c>
      <c r="G1260" s="117">
        <f t="shared" si="135"/>
        <v>1.9793073970656139E-3</v>
      </c>
      <c r="H1260" s="118">
        <f t="shared" si="136"/>
        <v>8.4743056551665727</v>
      </c>
      <c r="I1260" s="118">
        <f t="shared" si="138"/>
        <v>1.864347244136646</v>
      </c>
      <c r="J1260" s="43">
        <v>3.4145445840412183</v>
      </c>
      <c r="K1260" s="118">
        <v>0.63531508662671365</v>
      </c>
      <c r="L1260" s="117">
        <f t="shared" si="133"/>
        <v>9.861900322118676E-2</v>
      </c>
    </row>
    <row r="1261" spans="1:12" x14ac:dyDescent="0.25">
      <c r="A1261" s="65">
        <f t="shared" si="134"/>
        <v>311</v>
      </c>
      <c r="B1261" s="46" t="s">
        <v>254</v>
      </c>
      <c r="C1261" s="46">
        <v>184.6</v>
      </c>
      <c r="D1261" s="46"/>
      <c r="E1261" s="46"/>
      <c r="F1261" s="46">
        <f t="shared" si="137"/>
        <v>184.6</v>
      </c>
      <c r="G1261" s="117">
        <f t="shared" si="135"/>
        <v>2.504319023292065E-3</v>
      </c>
      <c r="H1261" s="118">
        <f t="shared" si="136"/>
        <v>10.722116682273811</v>
      </c>
      <c r="I1261" s="118">
        <f t="shared" si="138"/>
        <v>2.3588656701002382</v>
      </c>
      <c r="J1261" s="43">
        <v>4.3202531200411842</v>
      </c>
      <c r="K1261" s="118">
        <v>0.80383252221584178</v>
      </c>
      <c r="L1261" s="117">
        <f t="shared" si="133"/>
        <v>9.861900322118676E-2</v>
      </c>
    </row>
    <row r="1262" spans="1:12" x14ac:dyDescent="0.25">
      <c r="A1262" s="65">
        <f t="shared" si="134"/>
        <v>312</v>
      </c>
      <c r="B1262" s="46" t="s">
        <v>255</v>
      </c>
      <c r="C1262" s="46">
        <v>185.1</v>
      </c>
      <c r="D1262" s="46"/>
      <c r="E1262" s="46"/>
      <c r="F1262" s="46">
        <f t="shared" si="137"/>
        <v>185.1</v>
      </c>
      <c r="G1262" s="117">
        <f t="shared" si="135"/>
        <v>2.5111021192381431E-3</v>
      </c>
      <c r="H1262" s="118">
        <f t="shared" si="136"/>
        <v>10.751158168412147</v>
      </c>
      <c r="I1262" s="118">
        <f t="shared" si="138"/>
        <v>2.3652547970506723</v>
      </c>
      <c r="J1262" s="43">
        <v>4.3319547807130192</v>
      </c>
      <c r="K1262" s="118">
        <v>0.80600975006583064</v>
      </c>
      <c r="L1262" s="117">
        <f t="shared" si="133"/>
        <v>9.861900322118676E-2</v>
      </c>
    </row>
    <row r="1263" spans="1:12" x14ac:dyDescent="0.25">
      <c r="A1263" s="65">
        <f t="shared" si="134"/>
        <v>313</v>
      </c>
      <c r="B1263" s="46" t="s">
        <v>256</v>
      </c>
      <c r="C1263" s="46">
        <v>190.2</v>
      </c>
      <c r="D1263" s="46"/>
      <c r="E1263" s="46"/>
      <c r="F1263" s="46">
        <f t="shared" si="137"/>
        <v>190.2</v>
      </c>
      <c r="G1263" s="117">
        <f t="shared" si="135"/>
        <v>2.5802896978881404E-3</v>
      </c>
      <c r="H1263" s="118">
        <f t="shared" si="136"/>
        <v>11.047381327023178</v>
      </c>
      <c r="I1263" s="118">
        <f t="shared" si="138"/>
        <v>2.4304238919450993</v>
      </c>
      <c r="J1263" s="43">
        <v>4.4513117195657275</v>
      </c>
      <c r="K1263" s="118">
        <v>0.82821747413571567</v>
      </c>
      <c r="L1263" s="117">
        <f t="shared" si="133"/>
        <v>9.861900322118676E-2</v>
      </c>
    </row>
    <row r="1264" spans="1:12" x14ac:dyDescent="0.25">
      <c r="A1264" s="65">
        <f t="shared" si="134"/>
        <v>314</v>
      </c>
      <c r="B1264" s="46" t="s">
        <v>257</v>
      </c>
      <c r="C1264" s="46">
        <v>90</v>
      </c>
      <c r="D1264" s="46"/>
      <c r="E1264" s="46"/>
      <c r="F1264" s="46">
        <f t="shared" si="137"/>
        <v>90</v>
      </c>
      <c r="G1264" s="117">
        <f t="shared" si="135"/>
        <v>1.2209572702940729E-3</v>
      </c>
      <c r="H1264" s="118">
        <f t="shared" si="136"/>
        <v>5.2274675049005577</v>
      </c>
      <c r="I1264" s="118">
        <f t="shared" si="138"/>
        <v>1.1500428510781227</v>
      </c>
      <c r="J1264" s="43">
        <v>2.106298920930155</v>
      </c>
      <c r="K1264" s="118">
        <v>0.3919010129979727</v>
      </c>
      <c r="L1264" s="117">
        <f t="shared" si="133"/>
        <v>9.8619003221186774E-2</v>
      </c>
    </row>
    <row r="1265" spans="1:12" x14ac:dyDescent="0.25">
      <c r="A1265" s="65">
        <f t="shared" si="134"/>
        <v>315</v>
      </c>
      <c r="B1265" s="46" t="s">
        <v>258</v>
      </c>
      <c r="C1265" s="46">
        <v>113.2</v>
      </c>
      <c r="D1265" s="46"/>
      <c r="E1265" s="46"/>
      <c r="F1265" s="46">
        <f t="shared" si="137"/>
        <v>113.2</v>
      </c>
      <c r="G1265" s="117">
        <f t="shared" si="135"/>
        <v>1.5356929221921006E-3</v>
      </c>
      <c r="H1265" s="118">
        <f t="shared" si="136"/>
        <v>6.5749924617193694</v>
      </c>
      <c r="I1265" s="118">
        <f t="shared" si="138"/>
        <v>1.4464983415782613</v>
      </c>
      <c r="J1265" s="43">
        <v>2.6492559761032619</v>
      </c>
      <c r="K1265" s="118">
        <v>0.49292438523745014</v>
      </c>
      <c r="L1265" s="117">
        <f t="shared" si="133"/>
        <v>9.8619003221186774E-2</v>
      </c>
    </row>
    <row r="1266" spans="1:12" x14ac:dyDescent="0.25">
      <c r="A1266" s="65">
        <f t="shared" si="134"/>
        <v>316</v>
      </c>
      <c r="B1266" s="46" t="s">
        <v>259</v>
      </c>
      <c r="C1266" s="46">
        <v>125.7</v>
      </c>
      <c r="D1266" s="46"/>
      <c r="E1266" s="46"/>
      <c r="F1266" s="46">
        <f t="shared" si="137"/>
        <v>125.7</v>
      </c>
      <c r="G1266" s="117">
        <f t="shared" si="135"/>
        <v>1.7052703208440551E-3</v>
      </c>
      <c r="H1266" s="118">
        <f t="shared" si="136"/>
        <v>7.3010296151777796</v>
      </c>
      <c r="I1266" s="118">
        <f t="shared" si="138"/>
        <v>1.6062265153391115</v>
      </c>
      <c r="J1266" s="43">
        <v>2.9417974928991169</v>
      </c>
      <c r="K1266" s="118">
        <v>0.5473550814871686</v>
      </c>
      <c r="L1266" s="117">
        <f t="shared" ref="L1266:L1308" si="139">(H1266+I1266+J1266+K1266)/F1266</f>
        <v>9.861900322118676E-2</v>
      </c>
    </row>
    <row r="1267" spans="1:12" x14ac:dyDescent="0.25">
      <c r="A1267" s="65">
        <f t="shared" si="134"/>
        <v>317</v>
      </c>
      <c r="B1267" s="46" t="s">
        <v>260</v>
      </c>
      <c r="C1267" s="46">
        <v>385.4</v>
      </c>
      <c r="D1267" s="46"/>
      <c r="E1267" s="46"/>
      <c r="F1267" s="46">
        <f t="shared" si="137"/>
        <v>385.4</v>
      </c>
      <c r="G1267" s="117">
        <f t="shared" si="135"/>
        <v>5.228410355237063E-3</v>
      </c>
      <c r="H1267" s="118">
        <f t="shared" si="136"/>
        <v>22.385177515429724</v>
      </c>
      <c r="I1267" s="118">
        <f t="shared" si="138"/>
        <v>4.9247390533945392</v>
      </c>
      <c r="J1267" s="43">
        <v>9.0196400458497958</v>
      </c>
      <c r="K1267" s="118">
        <v>1.6782072267713191</v>
      </c>
      <c r="L1267" s="117">
        <f t="shared" si="139"/>
        <v>9.8619003221186774E-2</v>
      </c>
    </row>
    <row r="1268" spans="1:12" x14ac:dyDescent="0.25">
      <c r="A1268" s="65">
        <f t="shared" si="134"/>
        <v>318</v>
      </c>
      <c r="B1268" s="46" t="s">
        <v>261</v>
      </c>
      <c r="C1268" s="46">
        <v>133.4</v>
      </c>
      <c r="D1268" s="46"/>
      <c r="E1268" s="46"/>
      <c r="F1268" s="46">
        <f t="shared" si="137"/>
        <v>133.4</v>
      </c>
      <c r="G1268" s="117">
        <f t="shared" si="135"/>
        <v>1.8097299984136592E-3</v>
      </c>
      <c r="H1268" s="118">
        <f t="shared" si="136"/>
        <v>7.7482685017081607</v>
      </c>
      <c r="I1268" s="118">
        <f t="shared" si="138"/>
        <v>1.7046190703757953</v>
      </c>
      <c r="J1268" s="43">
        <v>3.1220030672453634</v>
      </c>
      <c r="K1268" s="118">
        <v>0.58088439037699524</v>
      </c>
      <c r="L1268" s="117">
        <f t="shared" si="139"/>
        <v>9.861900322118676E-2</v>
      </c>
    </row>
    <row r="1269" spans="1:12" x14ac:dyDescent="0.25">
      <c r="A1269" s="65">
        <f t="shared" ref="A1269:A1280" si="140">A1268+1</f>
        <v>319</v>
      </c>
      <c r="B1269" s="46" t="s">
        <v>262</v>
      </c>
      <c r="C1269" s="46">
        <v>197.2</v>
      </c>
      <c r="D1269" s="46"/>
      <c r="E1269" s="46"/>
      <c r="F1269" s="46">
        <f t="shared" si="137"/>
        <v>197.2</v>
      </c>
      <c r="G1269" s="117">
        <f t="shared" si="135"/>
        <v>2.6752530411332351E-3</v>
      </c>
      <c r="H1269" s="118">
        <f t="shared" si="136"/>
        <v>11.453962132959889</v>
      </c>
      <c r="I1269" s="118">
        <f t="shared" si="138"/>
        <v>2.5198716692511756</v>
      </c>
      <c r="J1269" s="43">
        <v>4.6151349689714056</v>
      </c>
      <c r="K1269" s="118">
        <v>0.85869866403555806</v>
      </c>
      <c r="L1269" s="117">
        <f t="shared" si="139"/>
        <v>9.8619003221186774E-2</v>
      </c>
    </row>
    <row r="1270" spans="1:12" x14ac:dyDescent="0.25">
      <c r="A1270" s="65">
        <f t="shared" si="140"/>
        <v>320</v>
      </c>
      <c r="B1270" s="46" t="s">
        <v>263</v>
      </c>
      <c r="C1270" s="46">
        <v>752.2</v>
      </c>
      <c r="D1270" s="46"/>
      <c r="E1270" s="46">
        <v>270.8</v>
      </c>
      <c r="F1270" s="46">
        <f t="shared" si="137"/>
        <v>1023</v>
      </c>
      <c r="G1270" s="117">
        <f t="shared" si="135"/>
        <v>1.3878214305675962E-2</v>
      </c>
      <c r="H1270" s="118">
        <f t="shared" si="136"/>
        <v>59.418880639036345</v>
      </c>
      <c r="I1270" s="118">
        <f t="shared" si="138"/>
        <v>13.072153740587996</v>
      </c>
      <c r="J1270" s="43">
        <v>23.941597734572763</v>
      </c>
      <c r="K1270" s="118">
        <v>3.2754215775230571</v>
      </c>
      <c r="L1270" s="117">
        <f t="shared" si="139"/>
        <v>9.7466328144398984E-2</v>
      </c>
    </row>
    <row r="1271" spans="1:12" x14ac:dyDescent="0.25">
      <c r="A1271" s="65">
        <f t="shared" si="140"/>
        <v>321</v>
      </c>
      <c r="B1271" s="46" t="s">
        <v>264</v>
      </c>
      <c r="C1271" s="46">
        <v>41.8</v>
      </c>
      <c r="D1271" s="46"/>
      <c r="E1271" s="46"/>
      <c r="F1271" s="46">
        <f t="shared" si="137"/>
        <v>41.8</v>
      </c>
      <c r="G1271" s="117">
        <f t="shared" ref="G1271:G1308" si="141">3/$F$1309*F1271</f>
        <v>5.6706682109213598E-4</v>
      </c>
      <c r="H1271" s="118">
        <f t="shared" si="136"/>
        <v>2.4278682411649255</v>
      </c>
      <c r="I1271" s="118">
        <f t="shared" si="138"/>
        <v>0.53413101305628363</v>
      </c>
      <c r="J1271" s="43">
        <v>0.9782588321653386</v>
      </c>
      <c r="K1271" s="118">
        <v>0.18201624825905843</v>
      </c>
      <c r="L1271" s="117">
        <f t="shared" si="139"/>
        <v>9.861900322118676E-2</v>
      </c>
    </row>
    <row r="1272" spans="1:12" x14ac:dyDescent="0.25">
      <c r="A1272" s="65">
        <f t="shared" si="140"/>
        <v>322</v>
      </c>
      <c r="B1272" s="46" t="s">
        <v>265</v>
      </c>
      <c r="C1272" s="46">
        <v>144.19999999999999</v>
      </c>
      <c r="D1272" s="46"/>
      <c r="E1272" s="46"/>
      <c r="F1272" s="46">
        <f t="shared" si="137"/>
        <v>144.19999999999999</v>
      </c>
      <c r="G1272" s="117">
        <f t="shared" si="141"/>
        <v>1.9562448708489479E-3</v>
      </c>
      <c r="H1272" s="118">
        <f t="shared" ref="H1272:H1308" si="142">G1272*4281.45</f>
        <v>8.3755646022962278</v>
      </c>
      <c r="I1272" s="118">
        <f t="shared" si="138"/>
        <v>1.8426242125051702</v>
      </c>
      <c r="J1272" s="43">
        <v>3.3747589377569818</v>
      </c>
      <c r="K1272" s="118">
        <v>0.6279125119367519</v>
      </c>
      <c r="L1272" s="117">
        <f t="shared" si="139"/>
        <v>9.861900322118676E-2</v>
      </c>
    </row>
    <row r="1273" spans="1:12" x14ac:dyDescent="0.25">
      <c r="A1273" s="65">
        <f t="shared" si="140"/>
        <v>323</v>
      </c>
      <c r="B1273" s="46" t="s">
        <v>266</v>
      </c>
      <c r="C1273" s="46">
        <v>378.5</v>
      </c>
      <c r="D1273" s="46"/>
      <c r="E1273" s="46"/>
      <c r="F1273" s="46">
        <f t="shared" si="137"/>
        <v>378.5</v>
      </c>
      <c r="G1273" s="117">
        <f t="shared" si="141"/>
        <v>5.134803631181184E-3</v>
      </c>
      <c r="H1273" s="118">
        <f t="shared" si="142"/>
        <v>21.984405006720678</v>
      </c>
      <c r="I1273" s="118">
        <f t="shared" si="138"/>
        <v>4.836569101478549</v>
      </c>
      <c r="J1273" s="43">
        <v>8.8581571285784868</v>
      </c>
      <c r="K1273" s="118">
        <v>1.6481614824414743</v>
      </c>
      <c r="L1273" s="117">
        <f t="shared" si="139"/>
        <v>9.861900322118676E-2</v>
      </c>
    </row>
    <row r="1274" spans="1:12" x14ac:dyDescent="0.25">
      <c r="A1274" s="65">
        <f t="shared" si="140"/>
        <v>324</v>
      </c>
      <c r="B1274" s="46" t="s">
        <v>267</v>
      </c>
      <c r="C1274" s="46">
        <v>145.9</v>
      </c>
      <c r="D1274" s="46"/>
      <c r="E1274" s="46"/>
      <c r="F1274" s="46">
        <f t="shared" si="137"/>
        <v>145.9</v>
      </c>
      <c r="G1274" s="117">
        <f t="shared" si="141"/>
        <v>1.9793073970656139E-3</v>
      </c>
      <c r="H1274" s="118">
        <f t="shared" si="142"/>
        <v>8.4743056551665727</v>
      </c>
      <c r="I1274" s="118">
        <f t="shared" si="138"/>
        <v>1.864347244136646</v>
      </c>
      <c r="J1274" s="43">
        <v>3.4145445840412183</v>
      </c>
      <c r="K1274" s="118">
        <v>0.63531508662671365</v>
      </c>
      <c r="L1274" s="117">
        <f t="shared" si="139"/>
        <v>9.861900322118676E-2</v>
      </c>
    </row>
    <row r="1275" spans="1:12" x14ac:dyDescent="0.25">
      <c r="A1275" s="65">
        <f t="shared" si="140"/>
        <v>325</v>
      </c>
      <c r="B1275" s="46" t="s">
        <v>273</v>
      </c>
      <c r="C1275" s="46">
        <v>126.6</v>
      </c>
      <c r="D1275" s="46"/>
      <c r="E1275" s="46"/>
      <c r="F1275" s="46">
        <f t="shared" si="137"/>
        <v>126.6</v>
      </c>
      <c r="G1275" s="117">
        <f t="shared" si="141"/>
        <v>1.7174798935469958E-3</v>
      </c>
      <c r="H1275" s="118">
        <f t="shared" si="142"/>
        <v>7.3533042902267844</v>
      </c>
      <c r="I1275" s="118">
        <f t="shared" si="138"/>
        <v>1.6177269438498927</v>
      </c>
      <c r="J1275" s="43">
        <v>2.9628604821084181</v>
      </c>
      <c r="K1275" s="118">
        <v>0.55127409161714835</v>
      </c>
      <c r="L1275" s="117">
        <f t="shared" si="139"/>
        <v>9.861900322118676E-2</v>
      </c>
    </row>
    <row r="1276" spans="1:12" x14ac:dyDescent="0.25">
      <c r="A1276" s="65">
        <f t="shared" si="140"/>
        <v>326</v>
      </c>
      <c r="B1276" s="46" t="s">
        <v>274</v>
      </c>
      <c r="C1276" s="46">
        <v>251.9</v>
      </c>
      <c r="D1276" s="46"/>
      <c r="E1276" s="46"/>
      <c r="F1276" s="46">
        <f t="shared" si="137"/>
        <v>251.9</v>
      </c>
      <c r="G1276" s="117">
        <f t="shared" si="141"/>
        <v>3.4173237376341884E-3</v>
      </c>
      <c r="H1276" s="118">
        <f t="shared" si="142"/>
        <v>14.631100716493895</v>
      </c>
      <c r="I1276" s="118">
        <f t="shared" si="138"/>
        <v>3.2188421576286568</v>
      </c>
      <c r="J1276" s="43">
        <v>5.8952966464700669</v>
      </c>
      <c r="K1276" s="118">
        <v>1.096887390824326</v>
      </c>
      <c r="L1276" s="117">
        <f t="shared" si="139"/>
        <v>9.861900322118676E-2</v>
      </c>
    </row>
    <row r="1277" spans="1:12" x14ac:dyDescent="0.25">
      <c r="A1277" s="65">
        <f t="shared" si="140"/>
        <v>327</v>
      </c>
      <c r="B1277" s="46" t="s">
        <v>275</v>
      </c>
      <c r="C1277" s="46">
        <v>200.4</v>
      </c>
      <c r="D1277" s="46"/>
      <c r="E1277" s="46"/>
      <c r="F1277" s="46">
        <f t="shared" si="137"/>
        <v>200.4</v>
      </c>
      <c r="G1277" s="117">
        <f t="shared" si="141"/>
        <v>2.7186648551881356E-3</v>
      </c>
      <c r="H1277" s="118">
        <f t="shared" si="142"/>
        <v>11.639827644245242</v>
      </c>
      <c r="I1277" s="118">
        <f t="shared" si="138"/>
        <v>2.5607620817339534</v>
      </c>
      <c r="J1277" s="43">
        <v>4.6900255972711458</v>
      </c>
      <c r="K1277" s="118">
        <v>0.87263292227548594</v>
      </c>
      <c r="L1277" s="117">
        <f t="shared" si="139"/>
        <v>9.861900322118676E-2</v>
      </c>
    </row>
    <row r="1278" spans="1:12" x14ac:dyDescent="0.25">
      <c r="A1278" s="65">
        <f t="shared" si="140"/>
        <v>328</v>
      </c>
      <c r="B1278" s="46" t="s">
        <v>276</v>
      </c>
      <c r="C1278" s="46">
        <v>142.6</v>
      </c>
      <c r="D1278" s="46"/>
      <c r="E1278" s="46"/>
      <c r="F1278" s="46">
        <f t="shared" si="137"/>
        <v>142.6</v>
      </c>
      <c r="G1278" s="117">
        <f t="shared" si="141"/>
        <v>1.9345389638214976E-3</v>
      </c>
      <c r="H1278" s="118">
        <f t="shared" si="142"/>
        <v>8.2826318466535511</v>
      </c>
      <c r="I1278" s="118">
        <f t="shared" si="138"/>
        <v>1.8221790062637813</v>
      </c>
      <c r="J1278" s="43">
        <v>3.3373136236071117</v>
      </c>
      <c r="K1278" s="118">
        <v>0.62094538281678791</v>
      </c>
      <c r="L1278" s="117">
        <f t="shared" si="139"/>
        <v>9.8619003221186774E-2</v>
      </c>
    </row>
    <row r="1279" spans="1:12" x14ac:dyDescent="0.25">
      <c r="A1279" s="65">
        <f t="shared" si="140"/>
        <v>329</v>
      </c>
      <c r="B1279" s="46" t="s">
        <v>277</v>
      </c>
      <c r="C1279" s="46">
        <v>276.5</v>
      </c>
      <c r="D1279" s="46"/>
      <c r="E1279" s="46"/>
      <c r="F1279" s="46">
        <f t="shared" si="137"/>
        <v>276.5</v>
      </c>
      <c r="G1279" s="117">
        <f t="shared" si="141"/>
        <v>3.7510520581812349E-3</v>
      </c>
      <c r="H1279" s="118">
        <f t="shared" si="142"/>
        <v>16.059941834500048</v>
      </c>
      <c r="I1279" s="118">
        <f t="shared" si="138"/>
        <v>3.5331872035900105</v>
      </c>
      <c r="J1279" s="43">
        <v>6.47101835152431</v>
      </c>
      <c r="K1279" s="118">
        <v>1.204007001043772</v>
      </c>
      <c r="L1279" s="117">
        <f t="shared" si="139"/>
        <v>9.861900322118676E-2</v>
      </c>
    </row>
    <row r="1280" spans="1:12" x14ac:dyDescent="0.25">
      <c r="A1280" s="65">
        <f t="shared" si="140"/>
        <v>330</v>
      </c>
      <c r="B1280" s="46" t="s">
        <v>278</v>
      </c>
      <c r="C1280" s="46">
        <v>214.3</v>
      </c>
      <c r="D1280" s="46"/>
      <c r="E1280" s="46"/>
      <c r="F1280" s="46">
        <f t="shared" si="137"/>
        <v>214.3</v>
      </c>
      <c r="G1280" s="117">
        <f t="shared" si="141"/>
        <v>2.9072349224891093E-3</v>
      </c>
      <c r="H1280" s="118">
        <f t="shared" si="142"/>
        <v>12.447180958890996</v>
      </c>
      <c r="I1280" s="118">
        <f t="shared" si="138"/>
        <v>2.7383798109560193</v>
      </c>
      <c r="J1280" s="43">
        <v>5.0153317639481356</v>
      </c>
      <c r="K1280" s="118">
        <v>0.93315985650517286</v>
      </c>
      <c r="L1280" s="117">
        <f t="shared" si="139"/>
        <v>9.8619003221186774E-2</v>
      </c>
    </row>
    <row r="1281" spans="1:12" x14ac:dyDescent="0.25">
      <c r="A1281" s="65">
        <f t="shared" ref="A1281:A1308" si="143">A1280+1</f>
        <v>331</v>
      </c>
      <c r="B1281" s="46" t="s">
        <v>279</v>
      </c>
      <c r="C1281" s="46">
        <v>219.5</v>
      </c>
      <c r="D1281" s="46"/>
      <c r="E1281" s="46"/>
      <c r="F1281" s="46">
        <f t="shared" ref="F1281:F1293" si="144">C1281+D1281+E1281</f>
        <v>219.5</v>
      </c>
      <c r="G1281" s="117">
        <f t="shared" si="141"/>
        <v>2.9777791203283222E-3</v>
      </c>
      <c r="H1281" s="118">
        <f t="shared" si="142"/>
        <v>12.749212414729694</v>
      </c>
      <c r="I1281" s="118">
        <f t="shared" si="138"/>
        <v>2.8048267312405328</v>
      </c>
      <c r="J1281" s="43">
        <v>5.1370290349352112</v>
      </c>
      <c r="K1281" s="118">
        <v>0.95580302614505575</v>
      </c>
      <c r="L1281" s="117">
        <f t="shared" si="139"/>
        <v>9.861900322118676E-2</v>
      </c>
    </row>
    <row r="1282" spans="1:12" x14ac:dyDescent="0.25">
      <c r="A1282" s="65">
        <f t="shared" si="143"/>
        <v>332</v>
      </c>
      <c r="B1282" s="46" t="s">
        <v>280</v>
      </c>
      <c r="C1282" s="46">
        <v>139.69999999999999</v>
      </c>
      <c r="D1282" s="46"/>
      <c r="E1282" s="46"/>
      <c r="F1282" s="46">
        <f t="shared" si="144"/>
        <v>139.69999999999999</v>
      </c>
      <c r="G1282" s="117">
        <f t="shared" si="141"/>
        <v>1.895197007334244E-3</v>
      </c>
      <c r="H1282" s="118">
        <f t="shared" si="142"/>
        <v>8.1141912270511991</v>
      </c>
      <c r="I1282" s="118">
        <f t="shared" si="138"/>
        <v>1.7851220699512638</v>
      </c>
      <c r="J1282" s="43">
        <v>3.2694439917104741</v>
      </c>
      <c r="K1282" s="118">
        <v>0.60831746128685327</v>
      </c>
      <c r="L1282" s="117">
        <f t="shared" si="139"/>
        <v>9.8619003221186774E-2</v>
      </c>
    </row>
    <row r="1283" spans="1:12" x14ac:dyDescent="0.25">
      <c r="A1283" s="65">
        <f t="shared" si="143"/>
        <v>333</v>
      </c>
      <c r="B1283" s="46" t="s">
        <v>281</v>
      </c>
      <c r="C1283" s="46">
        <v>207.5</v>
      </c>
      <c r="D1283" s="46"/>
      <c r="E1283" s="46"/>
      <c r="F1283" s="46">
        <f t="shared" si="144"/>
        <v>207.5</v>
      </c>
      <c r="G1283" s="117">
        <f t="shared" si="141"/>
        <v>2.8149848176224459E-3</v>
      </c>
      <c r="H1283" s="118">
        <f t="shared" si="142"/>
        <v>12.05221674740962</v>
      </c>
      <c r="I1283" s="118">
        <f t="shared" si="138"/>
        <v>2.6514876844301165</v>
      </c>
      <c r="J1283" s="43">
        <v>4.8561891788111913</v>
      </c>
      <c r="K1283" s="118">
        <v>0.90354955774532608</v>
      </c>
      <c r="L1283" s="117">
        <f t="shared" si="139"/>
        <v>9.861900322118676E-2</v>
      </c>
    </row>
    <row r="1284" spans="1:12" x14ac:dyDescent="0.25">
      <c r="A1284" s="65">
        <f t="shared" si="143"/>
        <v>334</v>
      </c>
      <c r="B1284" s="46" t="s">
        <v>282</v>
      </c>
      <c r="C1284" s="46">
        <v>1523.2</v>
      </c>
      <c r="D1284" s="46"/>
      <c r="E1284" s="46"/>
      <c r="F1284" s="46">
        <f t="shared" si="144"/>
        <v>1523.2</v>
      </c>
      <c r="G1284" s="117">
        <f t="shared" si="141"/>
        <v>2.0664023490132577E-2</v>
      </c>
      <c r="H1284" s="118">
        <f t="shared" si="142"/>
        <v>88.471983371828117</v>
      </c>
      <c r="I1284" s="118">
        <f t="shared" si="138"/>
        <v>19.463836341802185</v>
      </c>
      <c r="J1284" s="43">
        <v>35.64793907067569</v>
      </c>
      <c r="K1284" s="118">
        <v>6.6327069222056894</v>
      </c>
      <c r="L1284" s="117">
        <f t="shared" si="139"/>
        <v>9.861900322118676E-2</v>
      </c>
    </row>
    <row r="1285" spans="1:12" x14ac:dyDescent="0.25">
      <c r="A1285" s="65">
        <f t="shared" si="143"/>
        <v>335</v>
      </c>
      <c r="B1285" s="46" t="s">
        <v>283</v>
      </c>
      <c r="C1285" s="46">
        <v>747.1</v>
      </c>
      <c r="D1285" s="46"/>
      <c r="E1285" s="46"/>
      <c r="F1285" s="46">
        <f t="shared" si="144"/>
        <v>747.1</v>
      </c>
      <c r="G1285" s="117">
        <f t="shared" si="141"/>
        <v>1.013530196263002E-2</v>
      </c>
      <c r="H1285" s="118">
        <f t="shared" si="142"/>
        <v>43.3937885879023</v>
      </c>
      <c r="I1285" s="118">
        <f t="shared" si="138"/>
        <v>9.5466334893385056</v>
      </c>
      <c r="J1285" s="43">
        <v>17.484621375854655</v>
      </c>
      <c r="K1285" s="118">
        <v>3.2532138534531718</v>
      </c>
      <c r="L1285" s="117">
        <f t="shared" si="139"/>
        <v>9.861900322118676E-2</v>
      </c>
    </row>
    <row r="1286" spans="1:12" x14ac:dyDescent="0.25">
      <c r="A1286" s="65">
        <f t="shared" si="143"/>
        <v>336</v>
      </c>
      <c r="B1286" s="46" t="s">
        <v>284</v>
      </c>
      <c r="C1286" s="46">
        <v>139.6</v>
      </c>
      <c r="D1286" s="46"/>
      <c r="E1286" s="46"/>
      <c r="F1286" s="46">
        <f t="shared" si="144"/>
        <v>139.6</v>
      </c>
      <c r="G1286" s="117">
        <f t="shared" si="141"/>
        <v>1.8938403881450284E-3</v>
      </c>
      <c r="H1286" s="118">
        <f t="shared" si="142"/>
        <v>8.1083829298235308</v>
      </c>
      <c r="I1286" s="118">
        <f t="shared" si="138"/>
        <v>1.7838442445611769</v>
      </c>
      <c r="J1286" s="43">
        <v>3.2671036595761072</v>
      </c>
      <c r="K1286" s="118">
        <v>0.60788201571685552</v>
      </c>
      <c r="L1286" s="117">
        <f t="shared" si="139"/>
        <v>9.861900322118676E-2</v>
      </c>
    </row>
    <row r="1287" spans="1:12" x14ac:dyDescent="0.25">
      <c r="A1287" s="65">
        <f t="shared" si="143"/>
        <v>337</v>
      </c>
      <c r="B1287" s="46" t="s">
        <v>285</v>
      </c>
      <c r="C1287" s="46">
        <v>127.4</v>
      </c>
      <c r="D1287" s="46"/>
      <c r="E1287" s="46"/>
      <c r="F1287" s="46">
        <f t="shared" si="144"/>
        <v>127.4</v>
      </c>
      <c r="G1287" s="117">
        <f t="shared" si="141"/>
        <v>1.728332847060721E-3</v>
      </c>
      <c r="H1287" s="118">
        <f t="shared" si="142"/>
        <v>7.3997706680481237</v>
      </c>
      <c r="I1287" s="118">
        <f t="shared" ref="I1287:I1295" si="145">H1287*0.22</f>
        <v>1.6279495469705871</v>
      </c>
      <c r="J1287" s="43">
        <v>2.9815831391833525</v>
      </c>
      <c r="K1287" s="118">
        <v>0.55475765617713035</v>
      </c>
      <c r="L1287" s="117">
        <f t="shared" si="139"/>
        <v>9.8619003221186774E-2</v>
      </c>
    </row>
    <row r="1288" spans="1:12" x14ac:dyDescent="0.25">
      <c r="A1288" s="65">
        <f t="shared" si="143"/>
        <v>338</v>
      </c>
      <c r="B1288" s="46" t="s">
        <v>286</v>
      </c>
      <c r="C1288" s="46">
        <v>112.8</v>
      </c>
      <c r="D1288" s="46"/>
      <c r="E1288" s="46"/>
      <c r="F1288" s="46">
        <f t="shared" si="144"/>
        <v>112.8</v>
      </c>
      <c r="G1288" s="117">
        <f t="shared" si="141"/>
        <v>1.5302664454352379E-3</v>
      </c>
      <c r="H1288" s="118">
        <f t="shared" si="142"/>
        <v>6.5517592728086989</v>
      </c>
      <c r="I1288" s="118">
        <f t="shared" si="145"/>
        <v>1.4413870400179138</v>
      </c>
      <c r="J1288" s="43">
        <v>2.6398946475657943</v>
      </c>
      <c r="K1288" s="118">
        <v>0.49118260295745914</v>
      </c>
      <c r="L1288" s="117">
        <f t="shared" si="139"/>
        <v>9.8619003221186746E-2</v>
      </c>
    </row>
    <row r="1289" spans="1:12" x14ac:dyDescent="0.25">
      <c r="A1289" s="65">
        <f t="shared" si="143"/>
        <v>339</v>
      </c>
      <c r="B1289" s="46" t="s">
        <v>287</v>
      </c>
      <c r="C1289" s="46">
        <v>84.2</v>
      </c>
      <c r="D1289" s="46"/>
      <c r="E1289" s="46"/>
      <c r="F1289" s="46">
        <f t="shared" si="144"/>
        <v>84.2</v>
      </c>
      <c r="G1289" s="117">
        <f t="shared" si="141"/>
        <v>1.1422733573195659E-3</v>
      </c>
      <c r="H1289" s="118">
        <f t="shared" si="142"/>
        <v>4.8905862656958554</v>
      </c>
      <c r="I1289" s="118">
        <f t="shared" si="145"/>
        <v>1.0759289784530881</v>
      </c>
      <c r="J1289" s="43">
        <v>1.9705596571368784</v>
      </c>
      <c r="K1289" s="118">
        <v>0.36664516993810342</v>
      </c>
      <c r="L1289" s="117">
        <f t="shared" si="139"/>
        <v>9.8619003221186746E-2</v>
      </c>
    </row>
    <row r="1290" spans="1:12" x14ac:dyDescent="0.25">
      <c r="A1290" s="65">
        <f t="shared" si="143"/>
        <v>340</v>
      </c>
      <c r="B1290" s="46" t="s">
        <v>288</v>
      </c>
      <c r="C1290" s="46">
        <v>151.6</v>
      </c>
      <c r="D1290" s="46"/>
      <c r="E1290" s="46"/>
      <c r="F1290" s="46">
        <f t="shared" si="144"/>
        <v>151.6</v>
      </c>
      <c r="G1290" s="117">
        <f t="shared" si="141"/>
        <v>2.056634690850905E-3</v>
      </c>
      <c r="H1290" s="118">
        <f t="shared" si="142"/>
        <v>8.8053785971436067</v>
      </c>
      <c r="I1290" s="118">
        <f t="shared" si="145"/>
        <v>1.9371832913715934</v>
      </c>
      <c r="J1290" s="43">
        <v>3.547943515700128</v>
      </c>
      <c r="K1290" s="118">
        <v>0.66013548411658518</v>
      </c>
      <c r="L1290" s="117">
        <f t="shared" si="139"/>
        <v>9.861900322118676E-2</v>
      </c>
    </row>
    <row r="1291" spans="1:12" x14ac:dyDescent="0.25">
      <c r="A1291" s="65">
        <f t="shared" si="143"/>
        <v>341</v>
      </c>
      <c r="B1291" s="46" t="s">
        <v>289</v>
      </c>
      <c r="C1291" s="46">
        <v>45.6</v>
      </c>
      <c r="D1291" s="46"/>
      <c r="E1291" s="46"/>
      <c r="F1291" s="46">
        <f t="shared" si="144"/>
        <v>45.6</v>
      </c>
      <c r="G1291" s="117">
        <f t="shared" si="141"/>
        <v>6.186183502823303E-4</v>
      </c>
      <c r="H1291" s="118">
        <f t="shared" si="142"/>
        <v>2.6485835358162828</v>
      </c>
      <c r="I1291" s="118">
        <f t="shared" si="145"/>
        <v>0.58268837787958228</v>
      </c>
      <c r="J1291" s="43">
        <v>1.0671914532712785</v>
      </c>
      <c r="K1291" s="118">
        <v>0.19856317991897288</v>
      </c>
      <c r="L1291" s="117">
        <f t="shared" si="139"/>
        <v>9.8619003221186774E-2</v>
      </c>
    </row>
    <row r="1292" spans="1:12" x14ac:dyDescent="0.25">
      <c r="A1292" s="65">
        <f t="shared" si="143"/>
        <v>342</v>
      </c>
      <c r="B1292" s="46" t="s">
        <v>290</v>
      </c>
      <c r="C1292" s="46">
        <v>193.6</v>
      </c>
      <c r="D1292" s="46"/>
      <c r="E1292" s="46"/>
      <c r="F1292" s="46">
        <f t="shared" si="144"/>
        <v>193.6</v>
      </c>
      <c r="G1292" s="117">
        <f t="shared" si="141"/>
        <v>2.6264147503214721E-3</v>
      </c>
      <c r="H1292" s="118">
        <f t="shared" si="142"/>
        <v>11.244863432763866</v>
      </c>
      <c r="I1292" s="118">
        <f t="shared" si="145"/>
        <v>2.4738699552080505</v>
      </c>
      <c r="J1292" s="43">
        <v>4.5308830121341996</v>
      </c>
      <c r="K1292" s="118">
        <v>0.84302262351563906</v>
      </c>
      <c r="L1292" s="117">
        <f t="shared" si="139"/>
        <v>9.861900322118676E-2</v>
      </c>
    </row>
    <row r="1293" spans="1:12" x14ac:dyDescent="0.25">
      <c r="A1293" s="65">
        <f t="shared" si="143"/>
        <v>343</v>
      </c>
      <c r="B1293" s="46" t="s">
        <v>947</v>
      </c>
      <c r="C1293" s="46">
        <v>743</v>
      </c>
      <c r="D1293" s="46"/>
      <c r="E1293" s="46"/>
      <c r="F1293" s="46">
        <f t="shared" si="144"/>
        <v>743</v>
      </c>
      <c r="G1293" s="117">
        <f t="shared" si="141"/>
        <v>1.0079680575872179E-2</v>
      </c>
      <c r="H1293" s="118">
        <f t="shared" si="142"/>
        <v>43.155648401567937</v>
      </c>
      <c r="I1293" s="118">
        <f t="shared" si="145"/>
        <v>9.4942426483449456</v>
      </c>
      <c r="J1293" s="43">
        <v>17.388667758345612</v>
      </c>
      <c r="K1293" s="118">
        <v>3.2353605850832641</v>
      </c>
      <c r="L1293" s="117">
        <f t="shared" si="139"/>
        <v>9.8619003221186774E-2</v>
      </c>
    </row>
    <row r="1294" spans="1:12" x14ac:dyDescent="0.25">
      <c r="A1294" s="65">
        <f t="shared" si="143"/>
        <v>344</v>
      </c>
      <c r="B1294" s="46" t="s">
        <v>1359</v>
      </c>
      <c r="C1294" s="46">
        <v>1518.08</v>
      </c>
      <c r="D1294" s="46"/>
      <c r="E1294" s="46"/>
      <c r="F1294" s="46">
        <v>1518.08</v>
      </c>
      <c r="G1294" s="117">
        <f t="shared" si="141"/>
        <v>2.0594564587644734E-2</v>
      </c>
      <c r="H1294" s="118">
        <f t="shared" si="142"/>
        <v>88.174598553771546</v>
      </c>
      <c r="I1294" s="118">
        <f t="shared" si="145"/>
        <v>19.398411681829739</v>
      </c>
      <c r="J1294" s="43">
        <v>35.528114065396103</v>
      </c>
      <c r="K1294" s="118">
        <v>6.6104121090218051</v>
      </c>
      <c r="L1294" s="117">
        <f t="shared" si="139"/>
        <v>9.861900322118676E-2</v>
      </c>
    </row>
    <row r="1295" spans="1:12" x14ac:dyDescent="0.25">
      <c r="A1295" s="65">
        <f t="shared" si="143"/>
        <v>345</v>
      </c>
      <c r="B1295" s="46" t="s">
        <v>2397</v>
      </c>
      <c r="C1295" s="46">
        <v>320.7</v>
      </c>
      <c r="D1295" s="46"/>
      <c r="E1295" s="46"/>
      <c r="F1295" s="46">
        <f>C1295+D1295+E1295</f>
        <v>320.7</v>
      </c>
      <c r="G1295" s="117">
        <f t="shared" si="141"/>
        <v>4.3506777398145463E-3</v>
      </c>
      <c r="H1295" s="118">
        <f t="shared" si="142"/>
        <v>18.627209209128988</v>
      </c>
      <c r="I1295" s="43">
        <f t="shared" si="145"/>
        <v>4.0979860260083774</v>
      </c>
      <c r="J1295" s="43">
        <v>7.5054451549144527</v>
      </c>
      <c r="K1295" s="43">
        <v>1.3964739429827762</v>
      </c>
      <c r="L1295" s="117">
        <f t="shared" si="139"/>
        <v>9.861900322118676E-2</v>
      </c>
    </row>
    <row r="1296" spans="1:12" x14ac:dyDescent="0.25">
      <c r="A1296" s="65">
        <f t="shared" si="143"/>
        <v>346</v>
      </c>
      <c r="B1296" s="46" t="s">
        <v>2398</v>
      </c>
      <c r="C1296" s="46">
        <v>352.5</v>
      </c>
      <c r="D1296" s="46"/>
      <c r="E1296" s="46"/>
      <c r="F1296" s="46">
        <f t="shared" ref="F1296:F1308" si="146">C1296+D1296+E1296</f>
        <v>352.5</v>
      </c>
      <c r="G1296" s="117">
        <f t="shared" si="141"/>
        <v>4.7820826419851187E-3</v>
      </c>
      <c r="H1296" s="118">
        <f t="shared" si="142"/>
        <v>20.474247727527185</v>
      </c>
      <c r="I1296" s="43">
        <f t="shared" ref="I1296:I1308" si="147">H1296*0.22</f>
        <v>4.5043345000559807</v>
      </c>
      <c r="J1296" s="43">
        <v>8.249670773643107</v>
      </c>
      <c r="K1296" s="43">
        <v>1.53494563424206</v>
      </c>
      <c r="L1296" s="117">
        <f t="shared" si="139"/>
        <v>9.861900322118676E-2</v>
      </c>
    </row>
    <row r="1297" spans="1:12" x14ac:dyDescent="0.25">
      <c r="A1297" s="65">
        <f t="shared" si="143"/>
        <v>347</v>
      </c>
      <c r="B1297" s="46" t="s">
        <v>2399</v>
      </c>
      <c r="C1297" s="46">
        <v>399.4</v>
      </c>
      <c r="D1297" s="46"/>
      <c r="E1297" s="46"/>
      <c r="F1297" s="46">
        <f t="shared" si="146"/>
        <v>399.4</v>
      </c>
      <c r="G1297" s="117">
        <f t="shared" si="141"/>
        <v>5.4183370417272524E-3</v>
      </c>
      <c r="H1297" s="118">
        <f t="shared" si="142"/>
        <v>23.198339127303143</v>
      </c>
      <c r="I1297" s="43">
        <f t="shared" si="147"/>
        <v>5.1036346080066917</v>
      </c>
      <c r="J1297" s="43">
        <v>9.3472865446611539</v>
      </c>
      <c r="K1297" s="43">
        <v>1.7391696065710034</v>
      </c>
      <c r="L1297" s="117">
        <f t="shared" si="139"/>
        <v>9.861900322118676E-2</v>
      </c>
    </row>
    <row r="1298" spans="1:12" x14ac:dyDescent="0.25">
      <c r="A1298" s="65">
        <f t="shared" si="143"/>
        <v>348</v>
      </c>
      <c r="B1298" s="46" t="s">
        <v>2400</v>
      </c>
      <c r="C1298" s="46">
        <v>381.3</v>
      </c>
      <c r="D1298" s="46"/>
      <c r="E1298" s="46"/>
      <c r="F1298" s="46">
        <f t="shared" si="146"/>
        <v>381.3</v>
      </c>
      <c r="G1298" s="117">
        <f t="shared" si="141"/>
        <v>5.1727889684792224E-3</v>
      </c>
      <c r="H1298" s="118">
        <f t="shared" si="142"/>
        <v>22.147037329095365</v>
      </c>
      <c r="I1298" s="43">
        <f t="shared" si="147"/>
        <v>4.87234821240098</v>
      </c>
      <c r="J1298" s="43">
        <v>8.9236864283407566</v>
      </c>
      <c r="K1298" s="43">
        <v>1.6603539584014113</v>
      </c>
      <c r="L1298" s="117">
        <f t="shared" si="139"/>
        <v>9.8619003221186746E-2</v>
      </c>
    </row>
    <row r="1299" spans="1:12" x14ac:dyDescent="0.25">
      <c r="A1299" s="65">
        <f t="shared" si="143"/>
        <v>349</v>
      </c>
      <c r="B1299" s="46" t="s">
        <v>2401</v>
      </c>
      <c r="C1299" s="46">
        <v>351.4</v>
      </c>
      <c r="D1299" s="46"/>
      <c r="E1299" s="46"/>
      <c r="F1299" s="46">
        <f t="shared" si="146"/>
        <v>351.4</v>
      </c>
      <c r="G1299" s="117">
        <f t="shared" si="141"/>
        <v>4.7671598309037468E-3</v>
      </c>
      <c r="H1299" s="118">
        <f t="shared" si="142"/>
        <v>20.410356458022846</v>
      </c>
      <c r="I1299" s="43">
        <f t="shared" si="147"/>
        <v>4.4902784207650264</v>
      </c>
      <c r="J1299" s="43">
        <v>8.2239271201650705</v>
      </c>
      <c r="K1299" s="43">
        <v>1.5301557329720847</v>
      </c>
      <c r="L1299" s="117">
        <f t="shared" si="139"/>
        <v>9.861900322118676E-2</v>
      </c>
    </row>
    <row r="1300" spans="1:12" x14ac:dyDescent="0.25">
      <c r="A1300" s="65">
        <f t="shared" si="143"/>
        <v>350</v>
      </c>
      <c r="B1300" s="46" t="s">
        <v>2402</v>
      </c>
      <c r="C1300" s="46">
        <v>381.3</v>
      </c>
      <c r="D1300" s="46"/>
      <c r="E1300" s="46"/>
      <c r="F1300" s="46">
        <f t="shared" si="146"/>
        <v>381.3</v>
      </c>
      <c r="G1300" s="117">
        <f t="shared" si="141"/>
        <v>5.1727889684792224E-3</v>
      </c>
      <c r="H1300" s="118">
        <f t="shared" si="142"/>
        <v>22.147037329095365</v>
      </c>
      <c r="I1300" s="43">
        <f t="shared" si="147"/>
        <v>4.87234821240098</v>
      </c>
      <c r="J1300" s="43">
        <v>8.9236864283407566</v>
      </c>
      <c r="K1300" s="43">
        <v>1.6603539584014113</v>
      </c>
      <c r="L1300" s="117">
        <f t="shared" si="139"/>
        <v>9.8619003221186746E-2</v>
      </c>
    </row>
    <row r="1301" spans="1:12" x14ac:dyDescent="0.25">
      <c r="A1301" s="65">
        <f t="shared" si="143"/>
        <v>351</v>
      </c>
      <c r="B1301" s="46" t="s">
        <v>2403</v>
      </c>
      <c r="C1301" s="46">
        <v>125.1</v>
      </c>
      <c r="D1301" s="46"/>
      <c r="E1301" s="46"/>
      <c r="F1301" s="46">
        <f t="shared" si="146"/>
        <v>125.1</v>
      </c>
      <c r="G1301" s="117">
        <f t="shared" si="141"/>
        <v>1.6971306057087612E-3</v>
      </c>
      <c r="H1301" s="118">
        <f t="shared" si="142"/>
        <v>7.2661798318117752</v>
      </c>
      <c r="I1301" s="43">
        <f t="shared" si="147"/>
        <v>1.5985595629985905</v>
      </c>
      <c r="J1301" s="43">
        <v>2.9277555000929154</v>
      </c>
      <c r="K1301" s="43">
        <v>0.5447424080671821</v>
      </c>
      <c r="L1301" s="117">
        <f t="shared" si="139"/>
        <v>9.8619003221186774E-2</v>
      </c>
    </row>
    <row r="1302" spans="1:12" x14ac:dyDescent="0.25">
      <c r="A1302" s="65">
        <f t="shared" si="143"/>
        <v>352</v>
      </c>
      <c r="B1302" s="46" t="s">
        <v>2404</v>
      </c>
      <c r="C1302" s="46">
        <v>120.3</v>
      </c>
      <c r="D1302" s="46"/>
      <c r="E1302" s="46"/>
      <c r="F1302" s="46">
        <f t="shared" si="146"/>
        <v>120.3</v>
      </c>
      <c r="G1302" s="117">
        <f t="shared" si="141"/>
        <v>1.6320128846264107E-3</v>
      </c>
      <c r="H1302" s="118">
        <f t="shared" si="142"/>
        <v>6.9873815648837461</v>
      </c>
      <c r="I1302" s="43">
        <f t="shared" si="147"/>
        <v>1.5372239442744242</v>
      </c>
      <c r="J1302" s="43">
        <v>2.8154195576433074</v>
      </c>
      <c r="K1302" s="43">
        <v>0.52384102070729033</v>
      </c>
      <c r="L1302" s="117">
        <f t="shared" si="139"/>
        <v>9.8619003221186788E-2</v>
      </c>
    </row>
    <row r="1303" spans="1:12" x14ac:dyDescent="0.25">
      <c r="A1303" s="65">
        <f t="shared" si="143"/>
        <v>353</v>
      </c>
      <c r="B1303" s="46" t="s">
        <v>2405</v>
      </c>
      <c r="C1303" s="46">
        <v>342.6</v>
      </c>
      <c r="D1303" s="46"/>
      <c r="E1303" s="46"/>
      <c r="F1303" s="46">
        <f t="shared" si="146"/>
        <v>342.6</v>
      </c>
      <c r="G1303" s="117">
        <f t="shared" si="141"/>
        <v>4.6477773422527709E-3</v>
      </c>
      <c r="H1303" s="118">
        <f t="shared" si="142"/>
        <v>19.899226301988126</v>
      </c>
      <c r="I1303" s="43">
        <f t="shared" si="147"/>
        <v>4.3778297864373874</v>
      </c>
      <c r="J1303" s="43">
        <v>8.0179778923407898</v>
      </c>
      <c r="K1303" s="43">
        <v>1.491836522812283</v>
      </c>
      <c r="L1303" s="117">
        <f t="shared" si="139"/>
        <v>9.8619003221186774E-2</v>
      </c>
    </row>
    <row r="1304" spans="1:12" x14ac:dyDescent="0.25">
      <c r="A1304" s="65">
        <f t="shared" si="143"/>
        <v>354</v>
      </c>
      <c r="B1304" s="46" t="s">
        <v>2406</v>
      </c>
      <c r="C1304" s="46">
        <v>341.6</v>
      </c>
      <c r="D1304" s="46"/>
      <c r="E1304" s="46"/>
      <c r="F1304" s="46">
        <f t="shared" si="146"/>
        <v>341.6</v>
      </c>
      <c r="G1304" s="117">
        <f t="shared" si="141"/>
        <v>4.6342111503606146E-3</v>
      </c>
      <c r="H1304" s="118">
        <f t="shared" si="142"/>
        <v>19.841143329711453</v>
      </c>
      <c r="I1304" s="43">
        <f t="shared" si="147"/>
        <v>4.36505153253652</v>
      </c>
      <c r="J1304" s="43">
        <v>7.9945745709971225</v>
      </c>
      <c r="K1304" s="43">
        <v>1.4874820671123055</v>
      </c>
      <c r="L1304" s="117">
        <f t="shared" si="139"/>
        <v>9.8619003221186746E-2</v>
      </c>
    </row>
    <row r="1305" spans="1:12" x14ac:dyDescent="0.25">
      <c r="A1305" s="65">
        <f t="shared" si="143"/>
        <v>355</v>
      </c>
      <c r="B1305" s="46" t="s">
        <v>2407</v>
      </c>
      <c r="C1305" s="46">
        <v>348.8</v>
      </c>
      <c r="D1305" s="46"/>
      <c r="E1305" s="46"/>
      <c r="F1305" s="46">
        <f t="shared" si="146"/>
        <v>348.8</v>
      </c>
      <c r="G1305" s="117">
        <f t="shared" si="141"/>
        <v>4.7318877319841406E-3</v>
      </c>
      <c r="H1305" s="118">
        <f t="shared" si="142"/>
        <v>20.259340730103499</v>
      </c>
      <c r="I1305" s="43">
        <f t="shared" si="147"/>
        <v>4.4570549606227701</v>
      </c>
      <c r="J1305" s="43">
        <v>8.1630784846715354</v>
      </c>
      <c r="K1305" s="43">
        <v>1.5188341481521432</v>
      </c>
      <c r="L1305" s="117">
        <f t="shared" si="139"/>
        <v>9.8619003221186774E-2</v>
      </c>
    </row>
    <row r="1306" spans="1:12" x14ac:dyDescent="0.25">
      <c r="A1306" s="65">
        <f t="shared" si="143"/>
        <v>356</v>
      </c>
      <c r="B1306" s="46" t="s">
        <v>2408</v>
      </c>
      <c r="C1306" s="46">
        <v>348.5</v>
      </c>
      <c r="D1306" s="46"/>
      <c r="E1306" s="46"/>
      <c r="F1306" s="46">
        <f t="shared" si="146"/>
        <v>348.5</v>
      </c>
      <c r="G1306" s="117">
        <f t="shared" si="141"/>
        <v>4.7278178744164937E-3</v>
      </c>
      <c r="H1306" s="118">
        <f t="shared" si="142"/>
        <v>20.241915838420496</v>
      </c>
      <c r="I1306" s="43">
        <f t="shared" si="147"/>
        <v>4.4532214844525093</v>
      </c>
      <c r="J1306" s="43">
        <v>8.156057488268436</v>
      </c>
      <c r="K1306" s="43">
        <v>1.51752781144215</v>
      </c>
      <c r="L1306" s="117">
        <f t="shared" si="139"/>
        <v>9.8619003221186774E-2</v>
      </c>
    </row>
    <row r="1307" spans="1:12" x14ac:dyDescent="0.25">
      <c r="A1307" s="65">
        <f t="shared" si="143"/>
        <v>357</v>
      </c>
      <c r="B1307" s="46" t="s">
        <v>2409</v>
      </c>
      <c r="C1307" s="46">
        <v>713.6</v>
      </c>
      <c r="D1307" s="46"/>
      <c r="E1307" s="46"/>
      <c r="F1307" s="46">
        <f t="shared" si="146"/>
        <v>713.6</v>
      </c>
      <c r="G1307" s="117">
        <f t="shared" si="141"/>
        <v>9.680834534242783E-3</v>
      </c>
      <c r="H1307" s="118">
        <f t="shared" si="142"/>
        <v>41.448009016633762</v>
      </c>
      <c r="I1307" s="43">
        <f t="shared" si="147"/>
        <v>9.1185619836594274</v>
      </c>
      <c r="J1307" s="43">
        <v>16.700610110841765</v>
      </c>
      <c r="K1307" s="43">
        <v>3.1073395875039265</v>
      </c>
      <c r="L1307" s="117">
        <f t="shared" si="139"/>
        <v>9.8619003221186788E-2</v>
      </c>
    </row>
    <row r="1308" spans="1:12" x14ac:dyDescent="0.25">
      <c r="A1308" s="65">
        <f t="shared" si="143"/>
        <v>358</v>
      </c>
      <c r="B1308" s="46" t="s">
        <v>2410</v>
      </c>
      <c r="C1308" s="46">
        <v>343.6</v>
      </c>
      <c r="D1308" s="46"/>
      <c r="E1308" s="46"/>
      <c r="F1308" s="46">
        <f t="shared" si="146"/>
        <v>343.6</v>
      </c>
      <c r="G1308" s="117">
        <f t="shared" si="141"/>
        <v>4.6613435341449272E-3</v>
      </c>
      <c r="H1308" s="118">
        <f t="shared" si="142"/>
        <v>19.957309274264798</v>
      </c>
      <c r="I1308" s="43">
        <f t="shared" si="147"/>
        <v>4.3906080403382557</v>
      </c>
      <c r="J1308" s="43">
        <v>8.0413812136844598</v>
      </c>
      <c r="K1308" s="43">
        <v>1.4961909785122607</v>
      </c>
      <c r="L1308" s="117">
        <f t="shared" si="139"/>
        <v>9.861900322118676E-2</v>
      </c>
    </row>
    <row r="1309" spans="1:12" ht="13" x14ac:dyDescent="0.3">
      <c r="A1309" s="46"/>
      <c r="B1309" s="46" t="s">
        <v>1203</v>
      </c>
      <c r="C1309" s="39">
        <f t="shared" ref="C1309:K1309" si="148">SUM(C951:C1308)</f>
        <v>210848.08000000002</v>
      </c>
      <c r="D1309" s="39">
        <f t="shared" si="148"/>
        <v>1269.0999999999999</v>
      </c>
      <c r="E1309" s="39">
        <f t="shared" si="148"/>
        <v>9020.7800000000007</v>
      </c>
      <c r="F1309" s="39">
        <f t="shared" si="148"/>
        <v>221137.96000000011</v>
      </c>
      <c r="G1309" s="39">
        <f t="shared" si="148"/>
        <v>3.0000000000000022</v>
      </c>
      <c r="H1309" s="39">
        <f t="shared" si="148"/>
        <v>12844.349999999997</v>
      </c>
      <c r="I1309" s="39">
        <f t="shared" si="148"/>
        <v>2825.7570000000014</v>
      </c>
      <c r="J1309" s="39">
        <f t="shared" si="148"/>
        <v>5175.3627391632863</v>
      </c>
      <c r="K1309" s="39">
        <f t="shared" si="148"/>
        <v>918.12862378530622</v>
      </c>
      <c r="L1309" s="249">
        <f t="shared" ref="L1309" si="149">(H1309+I1309+J1309+K1309)/C1309</f>
        <v>0.1032193338585231</v>
      </c>
    </row>
    <row r="1310" spans="1:12" x14ac:dyDescent="0.25">
      <c r="A1310" s="528" t="s">
        <v>1877</v>
      </c>
      <c r="B1310" s="528"/>
      <c r="C1310" s="528"/>
      <c r="D1310" s="528"/>
      <c r="E1310" s="528"/>
      <c r="F1310" s="528"/>
      <c r="G1310" s="528"/>
      <c r="H1310" s="528"/>
      <c r="I1310" s="528"/>
      <c r="J1310" s="528"/>
      <c r="K1310" s="528"/>
      <c r="L1310" s="528"/>
    </row>
    <row r="1311" spans="1:12" x14ac:dyDescent="0.25">
      <c r="A1311" s="46">
        <v>1</v>
      </c>
      <c r="B1311" s="46" t="s">
        <v>1504</v>
      </c>
      <c r="C1311" s="120">
        <v>2589.1999999999998</v>
      </c>
      <c r="D1311" s="46"/>
      <c r="E1311" s="49"/>
      <c r="F1311" s="46">
        <f t="shared" ref="F1311:F1357" si="150">C1311+D1311+E1311</f>
        <v>2589.1999999999998</v>
      </c>
      <c r="G1311" s="45">
        <f t="shared" ref="G1311:G1357" si="151">4/$F$1358*F1311</f>
        <v>3.6641536816133191E-2</v>
      </c>
      <c r="H1311" s="43">
        <f>G1311*4281.45</f>
        <v>156.87890780143346</v>
      </c>
      <c r="I1311" s="43">
        <f>H1311*0.22</f>
        <v>34.513359716315364</v>
      </c>
      <c r="J1311" s="43">
        <v>39.607584250076421</v>
      </c>
      <c r="K1311" s="118">
        <v>12.036419239653162</v>
      </c>
      <c r="L1311" s="45">
        <f>(H1311+I1311+J1311+K1311)/F1311</f>
        <v>9.3865391243425925E-2</v>
      </c>
    </row>
    <row r="1312" spans="1:12" x14ac:dyDescent="0.25">
      <c r="A1312" s="46">
        <f>A1311+1</f>
        <v>2</v>
      </c>
      <c r="B1312" s="46" t="s">
        <v>1505</v>
      </c>
      <c r="C1312" s="120">
        <v>3208.2</v>
      </c>
      <c r="D1312" s="48"/>
      <c r="E1312" s="49"/>
      <c r="F1312" s="46">
        <f t="shared" si="150"/>
        <v>3208.2</v>
      </c>
      <c r="G1312" s="45">
        <f t="shared" si="151"/>
        <v>4.540142840009212E-2</v>
      </c>
      <c r="H1312" s="43">
        <f t="shared" ref="H1312:H1358" si="152">G1312*4281</f>
        <v>194.36351498079438</v>
      </c>
      <c r="I1312" s="43">
        <f t="shared" ref="I1312:I1358" si="153">H1312*0.22</f>
        <v>42.759973295774763</v>
      </c>
      <c r="J1312" s="43">
        <v>49.07656874366414</v>
      </c>
      <c r="K1312" s="118">
        <v>14.913965782734156</v>
      </c>
      <c r="L1312" s="45">
        <f t="shared" ref="L1312:L1357" si="154">(H1312+I1312+J1312+K1312)/F1312</f>
        <v>9.3857621969630156E-2</v>
      </c>
    </row>
    <row r="1313" spans="1:12" x14ac:dyDescent="0.25">
      <c r="A1313" s="46">
        <f t="shared" ref="A1313:A1357" si="155">A1312+1</f>
        <v>3</v>
      </c>
      <c r="B1313" s="46" t="s">
        <v>1878</v>
      </c>
      <c r="C1313" s="120">
        <v>7422.1</v>
      </c>
      <c r="D1313" s="48"/>
      <c r="E1313" s="49"/>
      <c r="F1313" s="46">
        <f t="shared" si="150"/>
        <v>7422.1</v>
      </c>
      <c r="G1313" s="45">
        <f t="shared" si="151"/>
        <v>0.10503520407964707</v>
      </c>
      <c r="H1313" s="43">
        <f t="shared" si="152"/>
        <v>449.6557086649691</v>
      </c>
      <c r="I1313" s="43">
        <f t="shared" si="153"/>
        <v>98.924255906293197</v>
      </c>
      <c r="J1313" s="43">
        <v>113.5375602744061</v>
      </c>
      <c r="K1313" s="118">
        <v>34.503131175123492</v>
      </c>
      <c r="L1313" s="45">
        <f t="shared" si="154"/>
        <v>9.3857621969630142E-2</v>
      </c>
    </row>
    <row r="1314" spans="1:12" x14ac:dyDescent="0.25">
      <c r="A1314" s="46">
        <f t="shared" si="155"/>
        <v>4</v>
      </c>
      <c r="B1314" s="46" t="s">
        <v>1507</v>
      </c>
      <c r="C1314" s="120">
        <v>3200.7</v>
      </c>
      <c r="D1314" s="48">
        <v>43.2</v>
      </c>
      <c r="E1314" s="49"/>
      <c r="F1314" s="46">
        <f t="shared" si="150"/>
        <v>3243.8999999999996</v>
      </c>
      <c r="G1314" s="45">
        <f t="shared" si="151"/>
        <v>4.5906643472058729E-2</v>
      </c>
      <c r="H1314" s="43">
        <f t="shared" si="152"/>
        <v>196.52634070388342</v>
      </c>
      <c r="I1314" s="43">
        <f t="shared" si="153"/>
        <v>43.235794954854356</v>
      </c>
      <c r="J1314" s="43">
        <v>49.622679804118228</v>
      </c>
      <c r="K1314" s="118">
        <v>14.879100517672592</v>
      </c>
      <c r="L1314" s="45">
        <f t="shared" si="154"/>
        <v>9.3795713795286118E-2</v>
      </c>
    </row>
    <row r="1315" spans="1:12" x14ac:dyDescent="0.25">
      <c r="A1315" s="46">
        <f t="shared" si="155"/>
        <v>5</v>
      </c>
      <c r="B1315" s="46" t="s">
        <v>1508</v>
      </c>
      <c r="C1315" s="120">
        <v>3204.9</v>
      </c>
      <c r="D1315" s="48"/>
      <c r="E1315" s="49"/>
      <c r="F1315" s="46">
        <f t="shared" si="150"/>
        <v>3204.9</v>
      </c>
      <c r="G1315" s="45">
        <f t="shared" si="151"/>
        <v>4.5354727847221263E-2</v>
      </c>
      <c r="H1315" s="43">
        <f t="shared" si="152"/>
        <v>194.16358991395424</v>
      </c>
      <c r="I1315" s="43">
        <f t="shared" si="153"/>
        <v>42.715989781069936</v>
      </c>
      <c r="J1315" s="43">
        <v>49.026087889336445</v>
      </c>
      <c r="K1315" s="118">
        <v>14.898625066107069</v>
      </c>
      <c r="L1315" s="45">
        <f t="shared" si="154"/>
        <v>9.3857621969630156E-2</v>
      </c>
    </row>
    <row r="1316" spans="1:12" x14ac:dyDescent="0.25">
      <c r="A1316" s="46">
        <f t="shared" si="155"/>
        <v>6</v>
      </c>
      <c r="B1316" s="46" t="s">
        <v>1509</v>
      </c>
      <c r="C1316" s="120">
        <v>3188.3</v>
      </c>
      <c r="D1316" s="48"/>
      <c r="E1316" s="49"/>
      <c r="F1316" s="46">
        <f t="shared" si="150"/>
        <v>3188.3</v>
      </c>
      <c r="G1316" s="45">
        <f t="shared" si="151"/>
        <v>4.511980991459813E-2</v>
      </c>
      <c r="H1316" s="43">
        <f t="shared" si="152"/>
        <v>193.15790624439458</v>
      </c>
      <c r="I1316" s="43">
        <f t="shared" si="153"/>
        <v>42.494739373766805</v>
      </c>
      <c r="J1316" s="43">
        <v>48.77215389483959</v>
      </c>
      <c r="K1316" s="118">
        <v>14.82145661277081</v>
      </c>
      <c r="L1316" s="45">
        <f t="shared" si="154"/>
        <v>9.3857621969630128E-2</v>
      </c>
    </row>
    <row r="1317" spans="1:12" x14ac:dyDescent="0.25">
      <c r="A1317" s="46">
        <f t="shared" si="155"/>
        <v>7</v>
      </c>
      <c r="B1317" s="46" t="s">
        <v>1510</v>
      </c>
      <c r="C1317" s="120">
        <v>3475.5</v>
      </c>
      <c r="D1317" s="48"/>
      <c r="E1317" s="49"/>
      <c r="F1317" s="46">
        <f t="shared" si="150"/>
        <v>3475.5</v>
      </c>
      <c r="G1317" s="45">
        <f t="shared" si="151"/>
        <v>4.918417318263206E-2</v>
      </c>
      <c r="H1317" s="43">
        <f t="shared" si="152"/>
        <v>210.55744539484786</v>
      </c>
      <c r="I1317" s="43">
        <f t="shared" si="153"/>
        <v>46.322637986866532</v>
      </c>
      <c r="J1317" s="43">
        <v>53.165517944206947</v>
      </c>
      <c r="K1317" s="118">
        <v>16.15656382952826</v>
      </c>
      <c r="L1317" s="45">
        <f t="shared" si="154"/>
        <v>9.3857621969630142E-2</v>
      </c>
    </row>
    <row r="1318" spans="1:12" x14ac:dyDescent="0.25">
      <c r="A1318" s="46">
        <f t="shared" si="155"/>
        <v>8</v>
      </c>
      <c r="B1318" s="46" t="s">
        <v>1879</v>
      </c>
      <c r="C1318" s="120">
        <v>3043.6</v>
      </c>
      <c r="D1318" s="48"/>
      <c r="E1318" s="49"/>
      <c r="F1318" s="46">
        <f t="shared" si="150"/>
        <v>3043.6</v>
      </c>
      <c r="G1318" s="45">
        <f t="shared" si="151"/>
        <v>4.3072061429624206E-2</v>
      </c>
      <c r="H1318" s="43">
        <f t="shared" si="152"/>
        <v>184.39149498022124</v>
      </c>
      <c r="I1318" s="43">
        <f t="shared" si="153"/>
        <v>40.566128895648674</v>
      </c>
      <c r="J1318" s="43">
        <v>46.558644918713355</v>
      </c>
      <c r="K1318" s="118">
        <v>14.148789432183053</v>
      </c>
      <c r="L1318" s="45">
        <f t="shared" si="154"/>
        <v>9.3857621969630142E-2</v>
      </c>
    </row>
    <row r="1319" spans="1:12" x14ac:dyDescent="0.25">
      <c r="A1319" s="46">
        <f t="shared" si="155"/>
        <v>9</v>
      </c>
      <c r="B1319" s="46" t="s">
        <v>1511</v>
      </c>
      <c r="C1319" s="120">
        <v>7039.4</v>
      </c>
      <c r="D1319" s="48"/>
      <c r="E1319" s="49"/>
      <c r="F1319" s="46">
        <f t="shared" si="150"/>
        <v>7039.4</v>
      </c>
      <c r="G1319" s="45">
        <f t="shared" si="151"/>
        <v>9.9619355114895725E-2</v>
      </c>
      <c r="H1319" s="43">
        <f t="shared" si="152"/>
        <v>426.47045924686859</v>
      </c>
      <c r="I1319" s="43">
        <f t="shared" si="153"/>
        <v>93.823501034311093</v>
      </c>
      <c r="J1319" s="43">
        <v>107.68331089525259</v>
      </c>
      <c r="K1319" s="118">
        <v>32.724072916582138</v>
      </c>
      <c r="L1319" s="45">
        <f t="shared" si="154"/>
        <v>9.3857621969630142E-2</v>
      </c>
    </row>
    <row r="1320" spans="1:12" x14ac:dyDescent="0.25">
      <c r="A1320" s="46">
        <f t="shared" si="155"/>
        <v>10</v>
      </c>
      <c r="B1320" s="46" t="s">
        <v>1512</v>
      </c>
      <c r="C1320" s="120">
        <v>10010.700000000001</v>
      </c>
      <c r="D1320" s="48">
        <v>269</v>
      </c>
      <c r="E1320" s="49"/>
      <c r="F1320" s="46">
        <f t="shared" si="150"/>
        <v>10279.700000000001</v>
      </c>
      <c r="G1320" s="45">
        <f t="shared" si="151"/>
        <v>0.14547505252927717</v>
      </c>
      <c r="H1320" s="43">
        <f t="shared" si="152"/>
        <v>622.77869987783561</v>
      </c>
      <c r="I1320" s="43">
        <f t="shared" si="153"/>
        <v>137.01131397312383</v>
      </c>
      <c r="J1320" s="43">
        <v>157.2509206764679</v>
      </c>
      <c r="K1320" s="118">
        <v>46.536761193571728</v>
      </c>
      <c r="L1320" s="45">
        <f t="shared" si="154"/>
        <v>9.3735974368998998E-2</v>
      </c>
    </row>
    <row r="1321" spans="1:12" x14ac:dyDescent="0.25">
      <c r="A1321" s="46">
        <f t="shared" si="155"/>
        <v>11</v>
      </c>
      <c r="B1321" s="46" t="s">
        <v>1513</v>
      </c>
      <c r="C1321" s="120">
        <v>9985.1</v>
      </c>
      <c r="D1321" s="48">
        <v>248.8</v>
      </c>
      <c r="E1321" s="49"/>
      <c r="F1321" s="46">
        <f t="shared" si="150"/>
        <v>10233.9</v>
      </c>
      <c r="G1321" s="45">
        <f t="shared" si="151"/>
        <v>0.14482690546216032</v>
      </c>
      <c r="H1321" s="43">
        <f t="shared" si="152"/>
        <v>620.00398228350832</v>
      </c>
      <c r="I1321" s="43">
        <f t="shared" si="153"/>
        <v>136.40087610237183</v>
      </c>
      <c r="J1321" s="43">
        <v>156.5503076073139</v>
      </c>
      <c r="K1321" s="118">
        <v>46.417754422161593</v>
      </c>
      <c r="L1321" s="45">
        <f t="shared" si="154"/>
        <v>9.3744605713887735E-2</v>
      </c>
    </row>
    <row r="1322" spans="1:12" x14ac:dyDescent="0.25">
      <c r="A1322" s="46">
        <f t="shared" si="155"/>
        <v>12</v>
      </c>
      <c r="B1322" s="46" t="s">
        <v>1880</v>
      </c>
      <c r="C1322" s="120">
        <v>4399.7</v>
      </c>
      <c r="D1322" s="48"/>
      <c r="E1322" s="49"/>
      <c r="F1322" s="46">
        <f t="shared" si="150"/>
        <v>4399.7</v>
      </c>
      <c r="G1322" s="45">
        <f t="shared" si="151"/>
        <v>6.2263158323011436E-2</v>
      </c>
      <c r="H1322" s="43">
        <f t="shared" si="152"/>
        <v>266.54858078081196</v>
      </c>
      <c r="I1322" s="43">
        <f t="shared" si="153"/>
        <v>58.64068777177863</v>
      </c>
      <c r="J1322" s="43">
        <v>67.303216601676681</v>
      </c>
      <c r="K1322" s="118">
        <v>20.452894225514452</v>
      </c>
      <c r="L1322" s="45">
        <f t="shared" si="154"/>
        <v>9.3857621969630142E-2</v>
      </c>
    </row>
    <row r="1323" spans="1:12" x14ac:dyDescent="0.25">
      <c r="A1323" s="46">
        <f t="shared" si="155"/>
        <v>13</v>
      </c>
      <c r="B1323" s="46" t="s">
        <v>1514</v>
      </c>
      <c r="C1323" s="120">
        <v>4393.8999999999996</v>
      </c>
      <c r="D1323" s="48"/>
      <c r="E1323" s="49"/>
      <c r="F1323" s="46">
        <f t="shared" si="150"/>
        <v>4393.8999999999996</v>
      </c>
      <c r="G1323" s="45">
        <f t="shared" si="151"/>
        <v>6.2181078563420221E-2</v>
      </c>
      <c r="H1323" s="43">
        <f t="shared" si="152"/>
        <v>266.19719733000198</v>
      </c>
      <c r="I1323" s="43">
        <f t="shared" si="153"/>
        <v>58.563383412600437</v>
      </c>
      <c r="J1323" s="43">
        <v>67.214492675888607</v>
      </c>
      <c r="K1323" s="118">
        <v>20.425931753866845</v>
      </c>
      <c r="L1323" s="45">
        <f t="shared" si="154"/>
        <v>9.3857621969630156E-2</v>
      </c>
    </row>
    <row r="1324" spans="1:12" x14ac:dyDescent="0.25">
      <c r="A1324" s="46">
        <f t="shared" si="155"/>
        <v>14</v>
      </c>
      <c r="B1324" s="46" t="s">
        <v>1515</v>
      </c>
      <c r="C1324" s="120">
        <v>13614.8</v>
      </c>
      <c r="D1324" s="48"/>
      <c r="E1324" s="49"/>
      <c r="F1324" s="46">
        <f t="shared" si="150"/>
        <v>13614.8</v>
      </c>
      <c r="G1324" s="45">
        <f t="shared" si="151"/>
        <v>0.1926723294624943</v>
      </c>
      <c r="H1324" s="43">
        <f t="shared" si="152"/>
        <v>824.83024242893805</v>
      </c>
      <c r="I1324" s="43">
        <f t="shared" si="153"/>
        <v>181.46265333436637</v>
      </c>
      <c r="J1324" s="43">
        <v>208.26870772746045</v>
      </c>
      <c r="K1324" s="118">
        <v>63.291148101355581</v>
      </c>
      <c r="L1324" s="45">
        <f t="shared" si="154"/>
        <v>9.3857621969630128E-2</v>
      </c>
    </row>
    <row r="1325" spans="1:12" x14ac:dyDescent="0.25">
      <c r="A1325" s="46">
        <f t="shared" si="155"/>
        <v>15</v>
      </c>
      <c r="B1325" s="46" t="s">
        <v>1516</v>
      </c>
      <c r="C1325" s="120">
        <v>3086.6</v>
      </c>
      <c r="D1325" s="48"/>
      <c r="E1325" s="49"/>
      <c r="F1325" s="46">
        <f t="shared" si="150"/>
        <v>3086.6</v>
      </c>
      <c r="G1325" s="45">
        <f t="shared" si="151"/>
        <v>4.3680583785214243E-2</v>
      </c>
      <c r="H1325" s="43">
        <f t="shared" si="152"/>
        <v>186.99657918450217</v>
      </c>
      <c r="I1325" s="43">
        <f t="shared" si="153"/>
        <v>41.139247420590479</v>
      </c>
      <c r="J1325" s="43">
        <v>47.216425747831728</v>
      </c>
      <c r="K1325" s="118">
        <v>14.348683618536016</v>
      </c>
      <c r="L1325" s="45">
        <f t="shared" si="154"/>
        <v>9.3857621969630156E-2</v>
      </c>
    </row>
    <row r="1326" spans="1:12" x14ac:dyDescent="0.25">
      <c r="A1326" s="46">
        <f t="shared" si="155"/>
        <v>16</v>
      </c>
      <c r="B1326" s="46" t="s">
        <v>1517</v>
      </c>
      <c r="C1326" s="120">
        <v>3011.7</v>
      </c>
      <c r="D1326" s="48"/>
      <c r="E1326" s="49"/>
      <c r="F1326" s="46">
        <f t="shared" si="150"/>
        <v>3011.7</v>
      </c>
      <c r="G1326" s="45">
        <f t="shared" si="151"/>
        <v>4.2620622751872526E-2</v>
      </c>
      <c r="H1326" s="43">
        <f t="shared" si="152"/>
        <v>182.45888600076628</v>
      </c>
      <c r="I1326" s="43">
        <f t="shared" si="153"/>
        <v>40.140954920168582</v>
      </c>
      <c r="J1326" s="43">
        <v>46.070663326879021</v>
      </c>
      <c r="K1326" s="118">
        <v>14.000495838121205</v>
      </c>
      <c r="L1326" s="45">
        <f t="shared" si="154"/>
        <v>9.3857621969630142E-2</v>
      </c>
    </row>
    <row r="1327" spans="1:12" x14ac:dyDescent="0.25">
      <c r="A1327" s="46">
        <f t="shared" si="155"/>
        <v>17</v>
      </c>
      <c r="B1327" s="46" t="s">
        <v>1518</v>
      </c>
      <c r="C1327" s="120">
        <v>4401.5</v>
      </c>
      <c r="D1327" s="48"/>
      <c r="E1327" s="49"/>
      <c r="F1327" s="46">
        <f t="shared" si="150"/>
        <v>4401.5</v>
      </c>
      <c r="G1327" s="45">
        <f t="shared" si="151"/>
        <v>6.2288631351850095E-2</v>
      </c>
      <c r="H1327" s="43">
        <f t="shared" si="152"/>
        <v>266.65763081727027</v>
      </c>
      <c r="I1327" s="43">
        <f t="shared" si="153"/>
        <v>58.664678779799459</v>
      </c>
      <c r="J1327" s="43">
        <v>67.330751613128143</v>
      </c>
      <c r="K1327" s="118">
        <v>20.461261889129226</v>
      </c>
      <c r="L1327" s="45">
        <f t="shared" si="154"/>
        <v>9.3857621969630156E-2</v>
      </c>
    </row>
    <row r="1328" spans="1:12" x14ac:dyDescent="0.25">
      <c r="A1328" s="46">
        <f t="shared" si="155"/>
        <v>18</v>
      </c>
      <c r="B1328" s="46" t="s">
        <v>1519</v>
      </c>
      <c r="C1328" s="120">
        <v>4380.8999999999996</v>
      </c>
      <c r="D1328" s="48"/>
      <c r="E1328" s="49"/>
      <c r="F1328" s="46">
        <f t="shared" si="150"/>
        <v>4380.8999999999996</v>
      </c>
      <c r="G1328" s="45">
        <f t="shared" si="151"/>
        <v>6.1997106688474399E-2</v>
      </c>
      <c r="H1328" s="43">
        <f t="shared" si="152"/>
        <v>265.40961373335892</v>
      </c>
      <c r="I1328" s="43">
        <f t="shared" si="153"/>
        <v>58.390115021338964</v>
      </c>
      <c r="J1328" s="43">
        <v>67.015628704294684</v>
      </c>
      <c r="K1328" s="118">
        <v>20.365498627760132</v>
      </c>
      <c r="L1328" s="45">
        <f t="shared" si="154"/>
        <v>9.3857621969630142E-2</v>
      </c>
    </row>
    <row r="1329" spans="1:12" x14ac:dyDescent="0.25">
      <c r="A1329" s="46">
        <f t="shared" si="155"/>
        <v>19</v>
      </c>
      <c r="B1329" s="46" t="s">
        <v>1521</v>
      </c>
      <c r="C1329" s="120">
        <v>9529.6</v>
      </c>
      <c r="D1329" s="48"/>
      <c r="E1329" s="49"/>
      <c r="F1329" s="46">
        <f t="shared" si="150"/>
        <v>9529.6</v>
      </c>
      <c r="G1329" s="45">
        <f t="shared" si="151"/>
        <v>0.13485987534490304</v>
      </c>
      <c r="H1329" s="43">
        <f t="shared" si="152"/>
        <v>577.33512635152988</v>
      </c>
      <c r="I1329" s="43">
        <f t="shared" si="153"/>
        <v>127.01372779733657</v>
      </c>
      <c r="J1329" s="43">
        <v>145.77646951549835</v>
      </c>
      <c r="K1329" s="118">
        <v>44.300270657422672</v>
      </c>
      <c r="L1329" s="45">
        <f t="shared" si="154"/>
        <v>9.3857621969630128E-2</v>
      </c>
    </row>
    <row r="1330" spans="1:12" x14ac:dyDescent="0.25">
      <c r="A1330" s="46">
        <f t="shared" si="155"/>
        <v>20</v>
      </c>
      <c r="B1330" s="46" t="s">
        <v>1522</v>
      </c>
      <c r="C1330" s="120">
        <v>5840.7</v>
      </c>
      <c r="D1330" s="48"/>
      <c r="E1330" s="49"/>
      <c r="F1330" s="46">
        <f t="shared" si="150"/>
        <v>5840.7</v>
      </c>
      <c r="G1330" s="45">
        <f t="shared" si="151"/>
        <v>8.2655733076621801E-2</v>
      </c>
      <c r="H1330" s="43">
        <f t="shared" si="152"/>
        <v>353.84919330101792</v>
      </c>
      <c r="I1330" s="43">
        <f t="shared" si="153"/>
        <v>77.846822526223946</v>
      </c>
      <c r="J1330" s="43">
        <v>89.346522991434171</v>
      </c>
      <c r="K1330" s="118">
        <v>27.151673819342744</v>
      </c>
      <c r="L1330" s="45">
        <f t="shared" si="154"/>
        <v>9.3857621969630128E-2</v>
      </c>
    </row>
    <row r="1331" spans="1:12" x14ac:dyDescent="0.25">
      <c r="A1331" s="46">
        <f t="shared" si="155"/>
        <v>21</v>
      </c>
      <c r="B1331" s="46" t="s">
        <v>1523</v>
      </c>
      <c r="C1331" s="120">
        <v>6026.6</v>
      </c>
      <c r="D1331" s="48"/>
      <c r="E1331" s="49"/>
      <c r="F1331" s="46">
        <f t="shared" si="150"/>
        <v>6026.6</v>
      </c>
      <c r="G1331" s="45">
        <f t="shared" si="151"/>
        <v>8.5286530888347103E-2</v>
      </c>
      <c r="H1331" s="43">
        <f t="shared" si="152"/>
        <v>365.11163873301393</v>
      </c>
      <c r="I1331" s="43">
        <f t="shared" si="153"/>
        <v>80.324560521263066</v>
      </c>
      <c r="J1331" s="43">
        <v>92.190277785227337</v>
      </c>
      <c r="K1331" s="118">
        <v>28.015867522668685</v>
      </c>
      <c r="L1331" s="45">
        <f t="shared" si="154"/>
        <v>9.3857621969630128E-2</v>
      </c>
    </row>
    <row r="1332" spans="1:12" x14ac:dyDescent="0.25">
      <c r="A1332" s="46">
        <f t="shared" si="155"/>
        <v>22</v>
      </c>
      <c r="B1332" s="46" t="s">
        <v>1524</v>
      </c>
      <c r="C1332" s="120">
        <v>5850.8</v>
      </c>
      <c r="D1332" s="48"/>
      <c r="E1332" s="49"/>
      <c r="F1332" s="46">
        <f t="shared" si="150"/>
        <v>5850.8</v>
      </c>
      <c r="G1332" s="45">
        <f t="shared" si="151"/>
        <v>8.2798665071772026E-2</v>
      </c>
      <c r="H1332" s="43">
        <f t="shared" si="152"/>
        <v>354.46108517225605</v>
      </c>
      <c r="I1332" s="43">
        <f t="shared" si="153"/>
        <v>77.981438737896326</v>
      </c>
      <c r="J1332" s="43">
        <v>89.501025000134092</v>
      </c>
      <c r="K1332" s="118">
        <v>27.198625709625649</v>
      </c>
      <c r="L1332" s="45">
        <f t="shared" si="154"/>
        <v>9.3857621969630156E-2</v>
      </c>
    </row>
    <row r="1333" spans="1:12" x14ac:dyDescent="0.25">
      <c r="A1333" s="46">
        <f t="shared" si="155"/>
        <v>23</v>
      </c>
      <c r="B1333" s="46" t="s">
        <v>1525</v>
      </c>
      <c r="C1333" s="120">
        <v>7972.6</v>
      </c>
      <c r="D1333" s="48"/>
      <c r="E1333" s="49"/>
      <c r="F1333" s="46">
        <f t="shared" si="150"/>
        <v>7972.6</v>
      </c>
      <c r="G1333" s="45">
        <f t="shared" si="151"/>
        <v>0.11282570539946839</v>
      </c>
      <c r="H1333" s="43">
        <f t="shared" si="152"/>
        <v>483.00684481512417</v>
      </c>
      <c r="I1333" s="43">
        <f t="shared" si="153"/>
        <v>106.26150585932731</v>
      </c>
      <c r="J1333" s="43">
        <v>121.95868460997967</v>
      </c>
      <c r="K1333" s="118">
        <v>37.062241630642212</v>
      </c>
      <c r="L1333" s="45">
        <f t="shared" si="154"/>
        <v>9.3857621969630156E-2</v>
      </c>
    </row>
    <row r="1334" spans="1:12" x14ac:dyDescent="0.25">
      <c r="A1334" s="46">
        <f t="shared" si="155"/>
        <v>24</v>
      </c>
      <c r="B1334" s="46" t="s">
        <v>1526</v>
      </c>
      <c r="C1334" s="120">
        <v>4276.3</v>
      </c>
      <c r="D1334" s="48"/>
      <c r="E1334" s="49"/>
      <c r="F1334" s="46">
        <f t="shared" si="150"/>
        <v>4276.3</v>
      </c>
      <c r="G1334" s="45">
        <f t="shared" si="151"/>
        <v>6.0516840679294914E-2</v>
      </c>
      <c r="H1334" s="43">
        <f t="shared" si="152"/>
        <v>259.07259494806152</v>
      </c>
      <c r="I1334" s="43">
        <f t="shared" si="153"/>
        <v>56.995970888573538</v>
      </c>
      <c r="J1334" s="43">
        <v>65.4155385943928</v>
      </c>
      <c r="K1334" s="118">
        <v>19.879244397701541</v>
      </c>
      <c r="L1334" s="45">
        <f t="shared" si="154"/>
        <v>9.3857621969630142E-2</v>
      </c>
    </row>
    <row r="1335" spans="1:12" x14ac:dyDescent="0.25">
      <c r="A1335" s="46">
        <f t="shared" si="155"/>
        <v>25</v>
      </c>
      <c r="B1335" s="46" t="s">
        <v>1527</v>
      </c>
      <c r="C1335" s="120">
        <v>4367.5</v>
      </c>
      <c r="D1335" s="48"/>
      <c r="E1335" s="49"/>
      <c r="F1335" s="46">
        <f t="shared" si="150"/>
        <v>4367.5</v>
      </c>
      <c r="G1335" s="45">
        <f t="shared" si="151"/>
        <v>6.1807474140453317E-2</v>
      </c>
      <c r="H1335" s="43">
        <f t="shared" si="152"/>
        <v>264.59779679528066</v>
      </c>
      <c r="I1335" s="43">
        <f t="shared" si="153"/>
        <v>58.211515294961742</v>
      </c>
      <c r="J1335" s="43">
        <v>66.810645841267103</v>
      </c>
      <c r="K1335" s="118">
        <v>20.303206020850141</v>
      </c>
      <c r="L1335" s="45">
        <f t="shared" si="154"/>
        <v>9.3857621969630156E-2</v>
      </c>
    </row>
    <row r="1336" spans="1:12" x14ac:dyDescent="0.25">
      <c r="A1336" s="46">
        <f t="shared" si="155"/>
        <v>26</v>
      </c>
      <c r="B1336" s="46" t="s">
        <v>1528</v>
      </c>
      <c r="C1336" s="120">
        <v>4175.8999999999996</v>
      </c>
      <c r="D1336" s="48"/>
      <c r="E1336" s="49"/>
      <c r="F1336" s="46">
        <f t="shared" si="150"/>
        <v>4175.8999999999996</v>
      </c>
      <c r="G1336" s="45">
        <f t="shared" si="151"/>
        <v>5.9096011737405606E-2</v>
      </c>
      <c r="H1336" s="43">
        <f t="shared" si="152"/>
        <v>252.99002624783338</v>
      </c>
      <c r="I1336" s="43">
        <f t="shared" si="153"/>
        <v>55.657805774523347</v>
      </c>
      <c r="J1336" s="43">
        <v>63.87969684454432</v>
      </c>
      <c r="K1336" s="118">
        <v>19.412514716077411</v>
      </c>
      <c r="L1336" s="45">
        <f t="shared" si="154"/>
        <v>9.3857621969630128E-2</v>
      </c>
    </row>
    <row r="1337" spans="1:12" x14ac:dyDescent="0.25">
      <c r="A1337" s="46">
        <f t="shared" si="155"/>
        <v>27</v>
      </c>
      <c r="B1337" s="46" t="s">
        <v>1529</v>
      </c>
      <c r="C1337" s="120">
        <v>12124</v>
      </c>
      <c r="D1337" s="48"/>
      <c r="E1337" s="49"/>
      <c r="F1337" s="46">
        <f t="shared" si="150"/>
        <v>12124</v>
      </c>
      <c r="G1337" s="45">
        <f t="shared" si="151"/>
        <v>0.17157500091101455</v>
      </c>
      <c r="H1337" s="43">
        <f t="shared" si="152"/>
        <v>734.51257890005331</v>
      </c>
      <c r="I1337" s="43">
        <f t="shared" si="153"/>
        <v>161.59276735801174</v>
      </c>
      <c r="J1337" s="43">
        <v>185.46359935421236</v>
      </c>
      <c r="K1337" s="118">
        <v>56.360863147518515</v>
      </c>
      <c r="L1337" s="45">
        <f t="shared" si="154"/>
        <v>9.3857621969630156E-2</v>
      </c>
    </row>
    <row r="1338" spans="1:12" x14ac:dyDescent="0.25">
      <c r="A1338" s="46">
        <f t="shared" si="155"/>
        <v>28</v>
      </c>
      <c r="B1338" s="46" t="s">
        <v>1530</v>
      </c>
      <c r="C1338" s="120">
        <v>5787.7</v>
      </c>
      <c r="D1338" s="48"/>
      <c r="E1338" s="49"/>
      <c r="F1338" s="46">
        <f t="shared" si="150"/>
        <v>5787.7</v>
      </c>
      <c r="G1338" s="45">
        <f t="shared" si="151"/>
        <v>8.1905693894150353E-2</v>
      </c>
      <c r="H1338" s="43">
        <f t="shared" si="152"/>
        <v>350.63827556085766</v>
      </c>
      <c r="I1338" s="43">
        <f t="shared" si="153"/>
        <v>77.140420623388692</v>
      </c>
      <c r="J1338" s="43">
        <v>88.535769876474333</v>
      </c>
      <c r="K1338" s="118">
        <v>26.905292612907694</v>
      </c>
      <c r="L1338" s="45">
        <f t="shared" si="154"/>
        <v>9.3857621969630156E-2</v>
      </c>
    </row>
    <row r="1339" spans="1:12" x14ac:dyDescent="0.25">
      <c r="A1339" s="46">
        <f t="shared" si="155"/>
        <v>29</v>
      </c>
      <c r="B1339" s="46" t="s">
        <v>1531</v>
      </c>
      <c r="C1339" s="120">
        <v>4389.3999999999996</v>
      </c>
      <c r="D1339" s="48"/>
      <c r="E1339" s="49"/>
      <c r="F1339" s="46">
        <f t="shared" si="150"/>
        <v>4389.3999999999996</v>
      </c>
      <c r="G1339" s="45">
        <f t="shared" si="151"/>
        <v>6.2117395991323592E-2</v>
      </c>
      <c r="H1339" s="43">
        <f t="shared" si="152"/>
        <v>265.92457223885629</v>
      </c>
      <c r="I1339" s="43">
        <f t="shared" si="153"/>
        <v>58.503405892548386</v>
      </c>
      <c r="J1339" s="43">
        <v>67.145655147259959</v>
      </c>
      <c r="K1339" s="118">
        <v>20.405012594829902</v>
      </c>
      <c r="L1339" s="45">
        <f t="shared" si="154"/>
        <v>9.3857621969630142E-2</v>
      </c>
    </row>
    <row r="1340" spans="1:12" x14ac:dyDescent="0.25">
      <c r="A1340" s="46">
        <f t="shared" si="155"/>
        <v>30</v>
      </c>
      <c r="B1340" s="46" t="s">
        <v>1881</v>
      </c>
      <c r="C1340" s="120">
        <v>4397.2</v>
      </c>
      <c r="D1340" s="48"/>
      <c r="E1340" s="49"/>
      <c r="F1340" s="46">
        <f t="shared" si="150"/>
        <v>4397.2</v>
      </c>
      <c r="G1340" s="45">
        <f t="shared" si="151"/>
        <v>6.2227779116291085E-2</v>
      </c>
      <c r="H1340" s="43">
        <f t="shared" si="152"/>
        <v>266.39712239684212</v>
      </c>
      <c r="I1340" s="43">
        <f t="shared" si="153"/>
        <v>58.607366927305264</v>
      </c>
      <c r="J1340" s="43">
        <v>67.264973530216309</v>
      </c>
      <c r="K1340" s="118">
        <v>20.441272470493928</v>
      </c>
      <c r="L1340" s="45">
        <f t="shared" si="154"/>
        <v>9.3857621969630128E-2</v>
      </c>
    </row>
    <row r="1341" spans="1:12" x14ac:dyDescent="0.25">
      <c r="A1341" s="46">
        <f t="shared" si="155"/>
        <v>31</v>
      </c>
      <c r="B1341" s="46" t="s">
        <v>1532</v>
      </c>
      <c r="C1341" s="120">
        <v>4374.3999999999996</v>
      </c>
      <c r="D1341" s="48"/>
      <c r="E1341" s="49"/>
      <c r="F1341" s="46">
        <f t="shared" si="150"/>
        <v>4374.3999999999996</v>
      </c>
      <c r="G1341" s="45">
        <f t="shared" si="151"/>
        <v>6.1905120751001484E-2</v>
      </c>
      <c r="H1341" s="43">
        <f t="shared" si="152"/>
        <v>265.01582193503737</v>
      </c>
      <c r="I1341" s="43">
        <f t="shared" si="153"/>
        <v>58.30348082570822</v>
      </c>
      <c r="J1341" s="43">
        <v>66.91619671849773</v>
      </c>
      <c r="K1341" s="118">
        <v>20.335282064706778</v>
      </c>
      <c r="L1341" s="45">
        <f t="shared" si="154"/>
        <v>9.3857621969630156E-2</v>
      </c>
    </row>
    <row r="1342" spans="1:12" x14ac:dyDescent="0.25">
      <c r="A1342" s="46">
        <f t="shared" si="155"/>
        <v>32</v>
      </c>
      <c r="B1342" s="46" t="s">
        <v>0</v>
      </c>
      <c r="C1342" s="120">
        <v>5726.2</v>
      </c>
      <c r="D1342" s="48"/>
      <c r="E1342" s="49"/>
      <c r="F1342" s="46">
        <f t="shared" si="150"/>
        <v>5726.2</v>
      </c>
      <c r="G1342" s="45">
        <f t="shared" si="151"/>
        <v>8.1035365408829718E-2</v>
      </c>
      <c r="H1342" s="43">
        <f t="shared" si="152"/>
        <v>346.91239931520005</v>
      </c>
      <c r="I1342" s="43">
        <f t="shared" si="153"/>
        <v>76.32072784934401</v>
      </c>
      <c r="J1342" s="43">
        <v>87.594990318549222</v>
      </c>
      <c r="K1342" s="118">
        <v>26.619397439402881</v>
      </c>
      <c r="L1342" s="45">
        <f t="shared" si="154"/>
        <v>9.3857621969630142E-2</v>
      </c>
    </row>
    <row r="1343" spans="1:12" x14ac:dyDescent="0.25">
      <c r="A1343" s="46">
        <f t="shared" si="155"/>
        <v>33</v>
      </c>
      <c r="B1343" s="46" t="s">
        <v>1</v>
      </c>
      <c r="C1343" s="120">
        <v>16363.4</v>
      </c>
      <c r="D1343" s="48"/>
      <c r="E1343" s="49"/>
      <c r="F1343" s="46">
        <f t="shared" si="150"/>
        <v>16363.4</v>
      </c>
      <c r="G1343" s="45">
        <f t="shared" si="151"/>
        <v>0.23156964449911707</v>
      </c>
      <c r="H1343" s="43">
        <f t="shared" si="152"/>
        <v>991.34964810072017</v>
      </c>
      <c r="I1343" s="43">
        <f t="shared" si="153"/>
        <v>218.09692258215844</v>
      </c>
      <c r="J1343" s="43">
        <v>250.31467021385009</v>
      </c>
      <c r="K1343" s="118">
        <v>76.068570441117174</v>
      </c>
      <c r="L1343" s="45">
        <f t="shared" si="154"/>
        <v>9.3857621969630156E-2</v>
      </c>
    </row>
    <row r="1344" spans="1:12" x14ac:dyDescent="0.25">
      <c r="A1344" s="46">
        <f t="shared" si="155"/>
        <v>34</v>
      </c>
      <c r="B1344" s="46" t="s">
        <v>2</v>
      </c>
      <c r="C1344" s="120">
        <v>20325.400000000001</v>
      </c>
      <c r="D1344" s="48"/>
      <c r="E1344" s="49"/>
      <c r="F1344" s="46">
        <f t="shared" si="150"/>
        <v>20325.400000000001</v>
      </c>
      <c r="G1344" s="45">
        <f t="shared" si="151"/>
        <v>0.2876386113095295</v>
      </c>
      <c r="H1344" s="43">
        <f t="shared" si="152"/>
        <v>1231.3808950160958</v>
      </c>
      <c r="I1344" s="43">
        <f t="shared" si="153"/>
        <v>270.90379690354109</v>
      </c>
      <c r="J1344" s="43">
        <v>310.9222898642451</v>
      </c>
      <c r="K1344" s="118">
        <v>94.486727797638807</v>
      </c>
      <c r="L1344" s="45">
        <f t="shared" si="154"/>
        <v>9.3857621969630156E-2</v>
      </c>
    </row>
    <row r="1345" spans="1:12" x14ac:dyDescent="0.25">
      <c r="A1345" s="46">
        <f t="shared" si="155"/>
        <v>35</v>
      </c>
      <c r="B1345" s="46" t="s">
        <v>3</v>
      </c>
      <c r="C1345" s="120">
        <v>3233.5</v>
      </c>
      <c r="D1345" s="48"/>
      <c r="E1345" s="49"/>
      <c r="F1345" s="46">
        <f t="shared" si="150"/>
        <v>3233.5</v>
      </c>
      <c r="G1345" s="45">
        <f t="shared" si="151"/>
        <v>4.5759465972102072E-2</v>
      </c>
      <c r="H1345" s="43">
        <f t="shared" si="152"/>
        <v>195.89627382656897</v>
      </c>
      <c r="I1345" s="43">
        <f t="shared" si="153"/>
        <v>43.097180241845173</v>
      </c>
      <c r="J1345" s="43">
        <v>49.463588626843091</v>
      </c>
      <c r="K1345" s="118">
        <v>15.031577943541826</v>
      </c>
      <c r="L1345" s="45">
        <f t="shared" si="154"/>
        <v>9.3857621969630128E-2</v>
      </c>
    </row>
    <row r="1346" spans="1:12" x14ac:dyDescent="0.25">
      <c r="A1346" s="46">
        <f t="shared" si="155"/>
        <v>36</v>
      </c>
      <c r="B1346" s="46" t="s">
        <v>4</v>
      </c>
      <c r="C1346" s="120">
        <v>6170.7</v>
      </c>
      <c r="D1346" s="48"/>
      <c r="E1346" s="49"/>
      <c r="F1346" s="46">
        <f t="shared" si="150"/>
        <v>6170.7</v>
      </c>
      <c r="G1346" s="45">
        <f t="shared" si="151"/>
        <v>8.7325788363708134E-2</v>
      </c>
      <c r="H1346" s="43">
        <f t="shared" si="152"/>
        <v>373.84169998503455</v>
      </c>
      <c r="I1346" s="43">
        <f t="shared" si="153"/>
        <v>82.245173996707607</v>
      </c>
      <c r="J1346" s="43">
        <v>94.394608424203085</v>
      </c>
      <c r="K1346" s="118">
        <v>28.685745482051505</v>
      </c>
      <c r="L1346" s="45">
        <f t="shared" si="154"/>
        <v>9.3857621969630156E-2</v>
      </c>
    </row>
    <row r="1347" spans="1:12" x14ac:dyDescent="0.25">
      <c r="A1347" s="46">
        <f t="shared" si="155"/>
        <v>37</v>
      </c>
      <c r="B1347" s="46" t="s">
        <v>5</v>
      </c>
      <c r="C1347" s="120">
        <v>2571</v>
      </c>
      <c r="D1347" s="48"/>
      <c r="E1347" s="49"/>
      <c r="F1347" s="46">
        <f t="shared" si="150"/>
        <v>2571</v>
      </c>
      <c r="G1347" s="45">
        <f t="shared" si="151"/>
        <v>3.638397619120904E-2</v>
      </c>
      <c r="H1347" s="43">
        <f t="shared" si="152"/>
        <v>155.7598020745659</v>
      </c>
      <c r="I1347" s="43">
        <f t="shared" si="153"/>
        <v>34.2671564564045</v>
      </c>
      <c r="J1347" s="43">
        <v>39.329174689844926</v>
      </c>
      <c r="K1347" s="118">
        <v>11.95181286310377</v>
      </c>
      <c r="L1347" s="45">
        <f t="shared" si="154"/>
        <v>9.3857621969630156E-2</v>
      </c>
    </row>
    <row r="1348" spans="1:12" x14ac:dyDescent="0.25">
      <c r="A1348" s="46">
        <f t="shared" si="155"/>
        <v>38</v>
      </c>
      <c r="B1348" s="46" t="s">
        <v>6</v>
      </c>
      <c r="C1348" s="120">
        <v>4446</v>
      </c>
      <c r="D1348" s="48"/>
      <c r="E1348" s="49">
        <v>135.1</v>
      </c>
      <c r="F1348" s="46">
        <f t="shared" si="150"/>
        <v>4581.1000000000004</v>
      </c>
      <c r="G1348" s="45">
        <f t="shared" si="151"/>
        <v>6.4830273562640123E-2</v>
      </c>
      <c r="H1348" s="43">
        <f t="shared" si="152"/>
        <v>277.53840112166239</v>
      </c>
      <c r="I1348" s="43">
        <f t="shared" si="153"/>
        <v>61.058448246765728</v>
      </c>
      <c r="J1348" s="43">
        <v>70.078133866841156</v>
      </c>
      <c r="K1348" s="118">
        <v>20.668129128494499</v>
      </c>
      <c r="L1348" s="45">
        <f t="shared" si="154"/>
        <v>9.3720528336810757E-2</v>
      </c>
    </row>
    <row r="1349" spans="1:12" x14ac:dyDescent="0.25">
      <c r="A1349" s="46">
        <f t="shared" si="155"/>
        <v>39</v>
      </c>
      <c r="B1349" s="46" t="s">
        <v>7</v>
      </c>
      <c r="C1349" s="120">
        <v>2571.8000000000002</v>
      </c>
      <c r="D1349" s="48"/>
      <c r="E1349" s="49"/>
      <c r="F1349" s="46">
        <f t="shared" si="150"/>
        <v>2571.8000000000002</v>
      </c>
      <c r="G1349" s="45">
        <f t="shared" si="151"/>
        <v>3.6395297537359553E-2</v>
      </c>
      <c r="H1349" s="43">
        <f t="shared" si="152"/>
        <v>155.80826875743625</v>
      </c>
      <c r="I1349" s="43">
        <f t="shared" si="153"/>
        <v>34.277819126635976</v>
      </c>
      <c r="J1349" s="43">
        <v>39.34141247271225</v>
      </c>
      <c r="K1349" s="118">
        <v>11.95553182471034</v>
      </c>
      <c r="L1349" s="45">
        <f t="shared" si="154"/>
        <v>9.3857621969630142E-2</v>
      </c>
    </row>
    <row r="1350" spans="1:12" x14ac:dyDescent="0.25">
      <c r="A1350" s="46">
        <f t="shared" si="155"/>
        <v>40</v>
      </c>
      <c r="B1350" s="46" t="s">
        <v>8</v>
      </c>
      <c r="C1350" s="120">
        <v>4089.4</v>
      </c>
      <c r="D1350" s="48"/>
      <c r="E1350" s="49"/>
      <c r="F1350" s="46">
        <f t="shared" si="150"/>
        <v>4089.4</v>
      </c>
      <c r="G1350" s="45">
        <f t="shared" si="151"/>
        <v>5.7871891184881466E-2</v>
      </c>
      <c r="H1350" s="43">
        <f t="shared" si="152"/>
        <v>247.74956616247755</v>
      </c>
      <c r="I1350" s="43">
        <f t="shared" si="153"/>
        <v>54.504904555745064</v>
      </c>
      <c r="J1350" s="43">
        <v>62.556486572015508</v>
      </c>
      <c r="K1350" s="118">
        <v>19.010401992367388</v>
      </c>
      <c r="L1350" s="45">
        <f t="shared" si="154"/>
        <v>9.3857621969630142E-2</v>
      </c>
    </row>
    <row r="1351" spans="1:12" x14ac:dyDescent="0.25">
      <c r="A1351" s="46">
        <f t="shared" si="155"/>
        <v>41</v>
      </c>
      <c r="B1351" s="46" t="s">
        <v>9</v>
      </c>
      <c r="C1351" s="120">
        <v>4079.1</v>
      </c>
      <c r="D1351" s="48"/>
      <c r="E1351" s="49"/>
      <c r="F1351" s="46">
        <f t="shared" si="150"/>
        <v>4079.1</v>
      </c>
      <c r="G1351" s="45">
        <f t="shared" si="151"/>
        <v>5.7726128853193621E-2</v>
      </c>
      <c r="H1351" s="43">
        <f t="shared" si="152"/>
        <v>247.1255576205219</v>
      </c>
      <c r="I1351" s="43">
        <f t="shared" si="153"/>
        <v>54.36762267651482</v>
      </c>
      <c r="J1351" s="43">
        <v>62.398925117598772</v>
      </c>
      <c r="K1351" s="118">
        <v>18.962520361682841</v>
      </c>
      <c r="L1351" s="45">
        <f t="shared" si="154"/>
        <v>9.3857621969630142E-2</v>
      </c>
    </row>
    <row r="1352" spans="1:12" x14ac:dyDescent="0.25">
      <c r="A1352" s="46">
        <f t="shared" si="155"/>
        <v>42</v>
      </c>
      <c r="B1352" s="46" t="s">
        <v>1882</v>
      </c>
      <c r="C1352" s="120">
        <v>8506.9</v>
      </c>
      <c r="D1352" s="48"/>
      <c r="E1352" s="49"/>
      <c r="F1352" s="46">
        <f t="shared" si="150"/>
        <v>8506.9</v>
      </c>
      <c r="G1352" s="45">
        <f t="shared" si="151"/>
        <v>0.12038694945974181</v>
      </c>
      <c r="H1352" s="43">
        <f t="shared" si="152"/>
        <v>515.3765306371547</v>
      </c>
      <c r="I1352" s="43">
        <f t="shared" si="153"/>
        <v>113.38283674017403</v>
      </c>
      <c r="J1352" s="43">
        <v>130.13199384249</v>
      </c>
      <c r="K1352" s="118">
        <v>39.546043113627952</v>
      </c>
      <c r="L1352" s="45">
        <f t="shared" si="154"/>
        <v>9.385762196963017E-2</v>
      </c>
    </row>
    <row r="1353" spans="1:12" x14ac:dyDescent="0.25">
      <c r="A1353" s="46">
        <f t="shared" si="155"/>
        <v>43</v>
      </c>
      <c r="B1353" s="150" t="s">
        <v>500</v>
      </c>
      <c r="C1353" s="120">
        <v>1934.1</v>
      </c>
      <c r="D1353" s="48"/>
      <c r="E1353" s="49">
        <v>1212.4000000000001</v>
      </c>
      <c r="F1353" s="46">
        <f t="shared" si="150"/>
        <v>3146.5</v>
      </c>
      <c r="G1353" s="45">
        <f t="shared" si="151"/>
        <v>4.4528269578233859E-2</v>
      </c>
      <c r="H1353" s="43">
        <f t="shared" si="152"/>
        <v>190.62552206441916</v>
      </c>
      <c r="I1353" s="43">
        <f t="shared" si="153"/>
        <v>41.937614854172217</v>
      </c>
      <c r="J1353" s="43">
        <v>48.132729740022206</v>
      </c>
      <c r="K1353" s="118">
        <v>8.9910545540758466</v>
      </c>
      <c r="L1353" s="45">
        <f t="shared" si="154"/>
        <v>9.2066397970026831E-2</v>
      </c>
    </row>
    <row r="1354" spans="1:12" x14ac:dyDescent="0.25">
      <c r="A1354" s="46">
        <f t="shared" si="155"/>
        <v>44</v>
      </c>
      <c r="B1354" s="150" t="s">
        <v>501</v>
      </c>
      <c r="C1354" s="120">
        <v>4269.5</v>
      </c>
      <c r="D1354" s="48"/>
      <c r="E1354" s="49"/>
      <c r="F1354" s="46">
        <f t="shared" si="150"/>
        <v>4269.5</v>
      </c>
      <c r="G1354" s="45">
        <f t="shared" si="151"/>
        <v>6.042060923701556E-2</v>
      </c>
      <c r="H1354" s="43">
        <f t="shared" si="152"/>
        <v>258.66062814366359</v>
      </c>
      <c r="I1354" s="43">
        <f t="shared" si="153"/>
        <v>56.905338191605992</v>
      </c>
      <c r="J1354" s="43">
        <v>65.311517440020594</v>
      </c>
      <c r="K1354" s="118">
        <v>19.847633224045719</v>
      </c>
      <c r="L1354" s="45">
        <f t="shared" si="154"/>
        <v>9.3857621969630142E-2</v>
      </c>
    </row>
    <row r="1355" spans="1:12" x14ac:dyDescent="0.25">
      <c r="A1355" s="46">
        <f t="shared" si="155"/>
        <v>45</v>
      </c>
      <c r="B1355" s="42" t="s">
        <v>2102</v>
      </c>
      <c r="C1355" s="120">
        <v>4095</v>
      </c>
      <c r="D1355" s="48"/>
      <c r="E1355" s="49"/>
      <c r="F1355" s="46">
        <f t="shared" si="150"/>
        <v>4095</v>
      </c>
      <c r="G1355" s="45">
        <f t="shared" si="151"/>
        <v>5.7951140607935055E-2</v>
      </c>
      <c r="H1355" s="43">
        <f t="shared" si="152"/>
        <v>248.08883294256998</v>
      </c>
      <c r="I1355" s="43">
        <f t="shared" si="153"/>
        <v>54.579543247365393</v>
      </c>
      <c r="J1355" s="43">
        <v>62.642151052086739</v>
      </c>
      <c r="K1355" s="118">
        <v>19.036434723613354</v>
      </c>
      <c r="L1355" s="45">
        <f t="shared" si="154"/>
        <v>9.3857621969630142E-2</v>
      </c>
    </row>
    <row r="1356" spans="1:12" s="102" customFormat="1" x14ac:dyDescent="0.25">
      <c r="A1356" s="46">
        <f t="shared" si="155"/>
        <v>46</v>
      </c>
      <c r="B1356" s="164" t="s">
        <v>1209</v>
      </c>
      <c r="C1356" s="120">
        <v>15885</v>
      </c>
      <c r="D1356" s="48"/>
      <c r="E1356" s="49">
        <v>238.9</v>
      </c>
      <c r="F1356" s="46">
        <f t="shared" si="150"/>
        <v>16123.9</v>
      </c>
      <c r="G1356" s="45">
        <f t="shared" si="151"/>
        <v>0.22818031649530746</v>
      </c>
      <c r="H1356" s="43">
        <f t="shared" si="152"/>
        <v>976.83993491641127</v>
      </c>
      <c r="I1356" s="100">
        <f t="shared" si="153"/>
        <v>214.90478568161049</v>
      </c>
      <c r="J1356" s="43">
        <v>246.65098396794656</v>
      </c>
      <c r="K1356" s="182">
        <v>33.36419918311244</v>
      </c>
      <c r="L1356" s="45">
        <f t="shared" si="154"/>
        <v>9.1278158742554891E-2</v>
      </c>
    </row>
    <row r="1357" spans="1:12" x14ac:dyDescent="0.25">
      <c r="A1357" s="46">
        <f t="shared" si="155"/>
        <v>47</v>
      </c>
      <c r="B1357" s="42" t="s">
        <v>1641</v>
      </c>
      <c r="C1357" s="120">
        <v>3468</v>
      </c>
      <c r="D1357" s="48"/>
      <c r="E1357" s="49"/>
      <c r="F1357" s="46">
        <f t="shared" si="150"/>
        <v>3468</v>
      </c>
      <c r="G1357" s="45">
        <f t="shared" si="151"/>
        <v>4.9078035562471006E-2</v>
      </c>
      <c r="H1357" s="43">
        <f t="shared" si="152"/>
        <v>210.10307024293837</v>
      </c>
      <c r="I1357" s="43">
        <f t="shared" si="153"/>
        <v>46.222675453446442</v>
      </c>
      <c r="J1357" s="43">
        <v>53.050788729825832</v>
      </c>
      <c r="K1357" s="118">
        <v>16.121698564466694</v>
      </c>
      <c r="L1357" s="45">
        <f t="shared" si="154"/>
        <v>9.3857621969630156E-2</v>
      </c>
    </row>
    <row r="1358" spans="1:12" ht="13" x14ac:dyDescent="0.3">
      <c r="A1358" s="23"/>
      <c r="B1358" s="23" t="s">
        <v>1203</v>
      </c>
      <c r="C1358" s="39">
        <f>SUM(C1311:C1357)</f>
        <v>280504.5</v>
      </c>
      <c r="D1358" s="23">
        <f>SUM(D1311:D1357)</f>
        <v>561</v>
      </c>
      <c r="E1358" s="23">
        <f>SUM(E1311:E1357)</f>
        <v>1586.4</v>
      </c>
      <c r="F1358" s="23">
        <f>SUM(F1311:F1357)</f>
        <v>282651.90000000002</v>
      </c>
      <c r="G1358" s="45">
        <f>SUM(G1311:G1357)</f>
        <v>3.9999999999999996</v>
      </c>
      <c r="H1358" s="43">
        <f t="shared" si="152"/>
        <v>17123.999999999996</v>
      </c>
      <c r="I1358" s="43">
        <f t="shared" si="153"/>
        <v>3767.2799999999993</v>
      </c>
      <c r="J1358" s="43">
        <f>SUM(J1311:J1357)</f>
        <v>4323.790724043788</v>
      </c>
      <c r="K1358" s="118">
        <f>G1358*193.77*1.7</f>
        <v>1317.6359999999997</v>
      </c>
      <c r="L1358" s="45">
        <f>(H1358+I1358+J1358+K1358)/F1358</f>
        <v>9.3870611604039381E-2</v>
      </c>
    </row>
    <row r="1359" spans="1:12" x14ac:dyDescent="0.25">
      <c r="A1359" s="528" t="s">
        <v>1883</v>
      </c>
      <c r="B1359" s="528"/>
      <c r="C1359" s="528"/>
      <c r="D1359" s="528"/>
      <c r="E1359" s="528"/>
      <c r="F1359" s="528"/>
      <c r="G1359" s="528"/>
      <c r="H1359" s="528"/>
      <c r="I1359" s="528"/>
      <c r="J1359" s="528"/>
      <c r="K1359" s="528"/>
      <c r="L1359" s="528"/>
    </row>
    <row r="1360" spans="1:12" x14ac:dyDescent="0.25">
      <c r="A1360" s="46">
        <v>1</v>
      </c>
      <c r="B1360" s="46" t="s">
        <v>308</v>
      </c>
      <c r="C1360" s="81">
        <v>5786.79</v>
      </c>
      <c r="D1360" s="46"/>
      <c r="E1360" s="49"/>
      <c r="F1360" s="46">
        <f t="shared" ref="F1360:F1396" si="156">C1360+D1360+E1360</f>
        <v>5786.79</v>
      </c>
      <c r="G1360" s="45">
        <f>3/$F$1397*F1360</f>
        <v>8.6393902312973281E-2</v>
      </c>
      <c r="H1360" s="43">
        <f>G1360*4281.45</f>
        <v>369.89117305787943</v>
      </c>
      <c r="I1360" s="43">
        <f>H1360*0.22</f>
        <v>81.376058072733471</v>
      </c>
      <c r="J1360" s="43">
        <v>148.47310475898337</v>
      </c>
      <c r="K1360" s="43">
        <v>19.000735890347549</v>
      </c>
      <c r="L1360" s="45">
        <f>(H1360+I1360+J1360+K1360)/F1360</f>
        <v>0.10692302153351751</v>
      </c>
    </row>
    <row r="1361" spans="1:13" x14ac:dyDescent="0.25">
      <c r="A1361" s="46">
        <f>A1360+1</f>
        <v>2</v>
      </c>
      <c r="B1361" s="46" t="s">
        <v>309</v>
      </c>
      <c r="C1361" s="81">
        <v>3626.15</v>
      </c>
      <c r="D1361" s="48"/>
      <c r="E1361" s="49"/>
      <c r="F1361" s="46">
        <f t="shared" si="156"/>
        <v>3626.15</v>
      </c>
      <c r="G1361" s="45">
        <f t="shared" ref="G1361:G1396" si="157">3/$F$1397*F1361</f>
        <v>5.4136619589131116E-2</v>
      </c>
      <c r="H1361" s="43">
        <f t="shared" ref="H1361:H1396" si="158">G1361*4281.45</f>
        <v>231.78322993988542</v>
      </c>
      <c r="I1361" s="43">
        <f t="shared" ref="I1361:I1397" si="159">H1361*0.22</f>
        <v>50.992310586774792</v>
      </c>
      <c r="J1361" s="43">
        <v>93.037028961097178</v>
      </c>
      <c r="K1361" s="43">
        <v>11.906345046007157</v>
      </c>
      <c r="L1361" s="45">
        <f t="shared" ref="L1361:L1397" si="160">(H1361+I1361+J1361+K1361)/F1361</f>
        <v>0.10692302153351753</v>
      </c>
    </row>
    <row r="1362" spans="1:13" x14ac:dyDescent="0.25">
      <c r="A1362" s="46">
        <f t="shared" ref="A1362:A1396" si="161">A1361+1</f>
        <v>3</v>
      </c>
      <c r="B1362" s="46" t="s">
        <v>310</v>
      </c>
      <c r="C1362" s="81">
        <v>7702.04</v>
      </c>
      <c r="D1362" s="48"/>
      <c r="E1362" s="49"/>
      <c r="F1362" s="46">
        <f t="shared" si="156"/>
        <v>7702.04</v>
      </c>
      <c r="G1362" s="45">
        <f t="shared" si="157"/>
        <v>0.11498763414096809</v>
      </c>
      <c r="H1362" s="43">
        <f t="shared" si="158"/>
        <v>492.31380619284778</v>
      </c>
      <c r="I1362" s="43">
        <f t="shared" si="159"/>
        <v>108.30903736242651</v>
      </c>
      <c r="J1362" s="43">
        <v>197.61314852930212</v>
      </c>
      <c r="K1362" s="43">
        <v>25.289396687436806</v>
      </c>
      <c r="L1362" s="45">
        <f t="shared" si="160"/>
        <v>0.1069230215335175</v>
      </c>
    </row>
    <row r="1363" spans="1:13" x14ac:dyDescent="0.25">
      <c r="A1363" s="46">
        <f t="shared" si="161"/>
        <v>4</v>
      </c>
      <c r="B1363" s="46" t="s">
        <v>311</v>
      </c>
      <c r="C1363" s="81">
        <v>5721.7</v>
      </c>
      <c r="D1363" s="48"/>
      <c r="E1363" s="49"/>
      <c r="F1363" s="46">
        <f t="shared" si="156"/>
        <v>5721.7</v>
      </c>
      <c r="G1363" s="45">
        <f t="shared" si="157"/>
        <v>8.5422140921674911E-2</v>
      </c>
      <c r="H1363" s="43">
        <f t="shared" si="158"/>
        <v>365.730625249105</v>
      </c>
      <c r="I1363" s="43">
        <f t="shared" si="159"/>
        <v>80.460737554803103</v>
      </c>
      <c r="J1363" s="43">
        <v>146.80307450235364</v>
      </c>
      <c r="K1363" s="43">
        <v>18.787015002065317</v>
      </c>
      <c r="L1363" s="45">
        <f t="shared" si="160"/>
        <v>0.1069230215335175</v>
      </c>
    </row>
    <row r="1364" spans="1:13" ht="13" x14ac:dyDescent="0.3">
      <c r="A1364" s="46">
        <f t="shared" si="161"/>
        <v>5</v>
      </c>
      <c r="B1364" s="46" t="s">
        <v>312</v>
      </c>
      <c r="C1364" s="81">
        <v>5777.4</v>
      </c>
      <c r="D1364" s="48"/>
      <c r="E1364" s="49"/>
      <c r="F1364" s="46">
        <f t="shared" si="156"/>
        <v>5777.4</v>
      </c>
      <c r="G1364" s="45">
        <f t="shared" si="157"/>
        <v>8.6253714273884452E-2</v>
      </c>
      <c r="H1364" s="43">
        <f t="shared" si="158"/>
        <v>369.29096497792256</v>
      </c>
      <c r="I1364" s="43">
        <f t="shared" si="159"/>
        <v>81.244012295142966</v>
      </c>
      <c r="J1364" s="43">
        <v>148.23218320252687</v>
      </c>
      <c r="K1364" s="43">
        <v>18.969904132151665</v>
      </c>
      <c r="L1364" s="45">
        <f t="shared" si="160"/>
        <v>0.10692302153351751</v>
      </c>
      <c r="M1364" s="183"/>
    </row>
    <row r="1365" spans="1:13" x14ac:dyDescent="0.25">
      <c r="A1365" s="46">
        <f t="shared" si="161"/>
        <v>6</v>
      </c>
      <c r="B1365" s="46" t="s">
        <v>313</v>
      </c>
      <c r="C1365" s="81">
        <v>5627.6</v>
      </c>
      <c r="D1365" s="48"/>
      <c r="E1365" s="49">
        <v>46.65</v>
      </c>
      <c r="F1365" s="46">
        <f t="shared" si="156"/>
        <v>5674.25</v>
      </c>
      <c r="G1365" s="45">
        <f t="shared" si="157"/>
        <v>8.471373597441563E-2</v>
      </c>
      <c r="H1365" s="43">
        <f t="shared" si="158"/>
        <v>362.69762488766179</v>
      </c>
      <c r="I1365" s="43">
        <f t="shared" si="159"/>
        <v>79.793477475285599</v>
      </c>
      <c r="J1365" s="43">
        <v>145.58563809619173</v>
      </c>
      <c r="K1365" s="43">
        <v>18.478040726641172</v>
      </c>
      <c r="L1365" s="45">
        <f t="shared" si="160"/>
        <v>0.10689602699665689</v>
      </c>
    </row>
    <row r="1366" spans="1:13" x14ac:dyDescent="0.25">
      <c r="A1366" s="46">
        <f t="shared" si="161"/>
        <v>7</v>
      </c>
      <c r="B1366" s="46" t="s">
        <v>314</v>
      </c>
      <c r="C1366" s="81">
        <v>4060.15</v>
      </c>
      <c r="D1366" s="48">
        <v>29</v>
      </c>
      <c r="E1366" s="49"/>
      <c r="F1366" s="46">
        <f t="shared" si="156"/>
        <v>4089.15</v>
      </c>
      <c r="G1366" s="45">
        <f t="shared" si="157"/>
        <v>6.1048979769975184E-2</v>
      </c>
      <c r="H1366" s="43">
        <f t="shared" si="158"/>
        <v>261.37815443616023</v>
      </c>
      <c r="I1366" s="43">
        <f t="shared" si="159"/>
        <v>57.503193975955249</v>
      </c>
      <c r="J1366" s="43">
        <v>104.91633467348855</v>
      </c>
      <c r="K1366" s="43">
        <v>13.331369865710453</v>
      </c>
      <c r="L1366" s="45">
        <f t="shared" si="160"/>
        <v>0.10689973538542594</v>
      </c>
    </row>
    <row r="1367" spans="1:13" x14ac:dyDescent="0.25">
      <c r="A1367" s="46">
        <f t="shared" si="161"/>
        <v>8</v>
      </c>
      <c r="B1367" s="46" t="s">
        <v>315</v>
      </c>
      <c r="C1367" s="81">
        <v>3998.55</v>
      </c>
      <c r="D1367" s="48"/>
      <c r="E1367" s="49"/>
      <c r="F1367" s="46">
        <f t="shared" si="156"/>
        <v>3998.55</v>
      </c>
      <c r="G1367" s="45">
        <f t="shared" si="157"/>
        <v>5.9696366741067035E-2</v>
      </c>
      <c r="H1367" s="43">
        <f t="shared" si="158"/>
        <v>255.58700938354144</v>
      </c>
      <c r="I1367" s="43">
        <f t="shared" si="159"/>
        <v>56.229142064379118</v>
      </c>
      <c r="J1367" s="43">
        <v>102.59178802652818</v>
      </c>
      <c r="K1367" s="43">
        <v>13.129108278397728</v>
      </c>
      <c r="L1367" s="45">
        <f t="shared" si="160"/>
        <v>0.10692302153351751</v>
      </c>
    </row>
    <row r="1368" spans="1:13" x14ac:dyDescent="0.25">
      <c r="A1368" s="46">
        <f t="shared" si="161"/>
        <v>9</v>
      </c>
      <c r="B1368" s="46" t="s">
        <v>316</v>
      </c>
      <c r="C1368" s="81">
        <v>9976.0499999999993</v>
      </c>
      <c r="D1368" s="48"/>
      <c r="E1368" s="49">
        <v>37.299999999999997</v>
      </c>
      <c r="F1368" s="46">
        <f t="shared" si="156"/>
        <v>10013.349999999999</v>
      </c>
      <c r="G1368" s="45">
        <f t="shared" si="157"/>
        <v>0.14949434517679247</v>
      </c>
      <c r="H1368" s="43">
        <f t="shared" si="158"/>
        <v>640.05256415717804</v>
      </c>
      <c r="I1368" s="43">
        <f t="shared" si="159"/>
        <v>140.81156411457917</v>
      </c>
      <c r="J1368" s="43">
        <v>256.91500184702846</v>
      </c>
      <c r="K1368" s="43">
        <v>32.756034222583096</v>
      </c>
      <c r="L1368" s="45">
        <f t="shared" si="160"/>
        <v>0.10691079052878097</v>
      </c>
    </row>
    <row r="1369" spans="1:13" x14ac:dyDescent="0.25">
      <c r="A1369" s="46">
        <f t="shared" si="161"/>
        <v>10</v>
      </c>
      <c r="B1369" s="46" t="s">
        <v>317</v>
      </c>
      <c r="C1369" s="81">
        <v>8239.06</v>
      </c>
      <c r="D1369" s="48"/>
      <c r="E1369" s="49"/>
      <c r="F1369" s="46">
        <f t="shared" si="156"/>
        <v>8239.06</v>
      </c>
      <c r="G1369" s="45">
        <f t="shared" si="157"/>
        <v>0.12300507618052937</v>
      </c>
      <c r="H1369" s="43">
        <f t="shared" si="158"/>
        <v>526.64008341312751</v>
      </c>
      <c r="I1369" s="43">
        <f t="shared" si="159"/>
        <v>115.86081835088805</v>
      </c>
      <c r="J1369" s="43">
        <v>211.39160372081059</v>
      </c>
      <c r="K1369" s="43">
        <v>27.052684311116675</v>
      </c>
      <c r="L1369" s="45">
        <f t="shared" si="160"/>
        <v>0.10692302153351753</v>
      </c>
    </row>
    <row r="1370" spans="1:13" x14ac:dyDescent="0.25">
      <c r="A1370" s="46">
        <f t="shared" si="161"/>
        <v>11</v>
      </c>
      <c r="B1370" s="46" t="s">
        <v>318</v>
      </c>
      <c r="C1370" s="81">
        <v>5737.55</v>
      </c>
      <c r="D1370" s="48"/>
      <c r="E1370" s="49"/>
      <c r="F1370" s="46">
        <f t="shared" si="156"/>
        <v>5737.55</v>
      </c>
      <c r="G1370" s="45">
        <f t="shared" si="157"/>
        <v>8.5658773554215695E-2</v>
      </c>
      <c r="H1370" s="43">
        <f t="shared" si="158"/>
        <v>366.7437560336968</v>
      </c>
      <c r="I1370" s="43">
        <f t="shared" si="159"/>
        <v>80.683626327413293</v>
      </c>
      <c r="J1370" s="43">
        <v>147.20974187933294</v>
      </c>
      <c r="K1370" s="43">
        <v>18.839057959190427</v>
      </c>
      <c r="L1370" s="45">
        <f t="shared" si="160"/>
        <v>0.10692302153351751</v>
      </c>
    </row>
    <row r="1371" spans="1:13" x14ac:dyDescent="0.25">
      <c r="A1371" s="46">
        <f t="shared" si="161"/>
        <v>12</v>
      </c>
      <c r="B1371" s="46" t="s">
        <v>319</v>
      </c>
      <c r="C1371" s="81">
        <v>4073.5</v>
      </c>
      <c r="D1371" s="48"/>
      <c r="E1371" s="49"/>
      <c r="F1371" s="46">
        <f t="shared" si="156"/>
        <v>4073.5</v>
      </c>
      <c r="G1371" s="45">
        <f t="shared" si="157"/>
        <v>6.0815333038160474E-2</v>
      </c>
      <c r="H1371" s="43">
        <f t="shared" si="158"/>
        <v>260.37780763623215</v>
      </c>
      <c r="I1371" s="43">
        <f t="shared" si="159"/>
        <v>57.28311767997107</v>
      </c>
      <c r="J1371" s="43">
        <v>104.51479874606108</v>
      </c>
      <c r="K1371" s="43">
        <v>13.375204154519301</v>
      </c>
      <c r="L1371" s="45">
        <f t="shared" si="160"/>
        <v>0.10692302153351751</v>
      </c>
    </row>
    <row r="1372" spans="1:13" x14ac:dyDescent="0.25">
      <c r="A1372" s="46">
        <f t="shared" si="161"/>
        <v>13</v>
      </c>
      <c r="B1372" s="46" t="s">
        <v>320</v>
      </c>
      <c r="C1372" s="81">
        <v>3747.29</v>
      </c>
      <c r="D1372" s="48"/>
      <c r="E1372" s="49"/>
      <c r="F1372" s="46">
        <f t="shared" si="156"/>
        <v>3747.29</v>
      </c>
      <c r="G1372" s="45">
        <f t="shared" si="157"/>
        <v>5.5945179658909626E-2</v>
      </c>
      <c r="H1372" s="43">
        <f t="shared" si="158"/>
        <v>239.52648945063862</v>
      </c>
      <c r="I1372" s="43">
        <f t="shared" si="159"/>
        <v>52.6958276791405</v>
      </c>
      <c r="J1372" s="43">
        <v>96.145147954615723</v>
      </c>
      <c r="K1372" s="43">
        <v>12.304104277940008</v>
      </c>
      <c r="L1372" s="45">
        <f t="shared" si="160"/>
        <v>0.10692302153351751</v>
      </c>
    </row>
    <row r="1373" spans="1:13" x14ac:dyDescent="0.25">
      <c r="A1373" s="46">
        <f t="shared" si="161"/>
        <v>14</v>
      </c>
      <c r="B1373" s="46" t="s">
        <v>321</v>
      </c>
      <c r="C1373" s="81">
        <v>3638.7</v>
      </c>
      <c r="D1373" s="48"/>
      <c r="E1373" s="49"/>
      <c r="F1373" s="46">
        <f t="shared" si="156"/>
        <v>3638.7</v>
      </c>
      <c r="G1373" s="45">
        <f t="shared" si="157"/>
        <v>5.4323984859691789E-2</v>
      </c>
      <c r="H1373" s="43">
        <f t="shared" si="158"/>
        <v>232.5854249775274</v>
      </c>
      <c r="I1373" s="43">
        <f t="shared" si="159"/>
        <v>51.168793495056029</v>
      </c>
      <c r="J1373" s="43">
        <v>93.359027420471932</v>
      </c>
      <c r="K1373" s="43">
        <v>11.947552560954799</v>
      </c>
      <c r="L1373" s="45">
        <f t="shared" si="160"/>
        <v>0.10692302153351751</v>
      </c>
    </row>
    <row r="1374" spans="1:13" x14ac:dyDescent="0.25">
      <c r="A1374" s="46">
        <f t="shared" si="161"/>
        <v>15</v>
      </c>
      <c r="B1374" s="46" t="s">
        <v>322</v>
      </c>
      <c r="C1374" s="81">
        <v>6155.56</v>
      </c>
      <c r="D1374" s="48"/>
      <c r="E1374" s="49"/>
      <c r="F1374" s="46">
        <f t="shared" si="156"/>
        <v>6155.56</v>
      </c>
      <c r="G1374" s="45">
        <f t="shared" si="157"/>
        <v>9.1899455366731095E-2</v>
      </c>
      <c r="H1374" s="43">
        <f t="shared" si="158"/>
        <v>393.46292317989082</v>
      </c>
      <c r="I1374" s="43">
        <f t="shared" si="159"/>
        <v>86.561843099575981</v>
      </c>
      <c r="J1374" s="43">
        <v>157.93472801504939</v>
      </c>
      <c r="K1374" s="43">
        <v>20.211580136342906</v>
      </c>
      <c r="L1374" s="45">
        <f t="shared" si="160"/>
        <v>0.10692302153351751</v>
      </c>
    </row>
    <row r="1375" spans="1:13" x14ac:dyDescent="0.25">
      <c r="A1375" s="46">
        <f t="shared" si="161"/>
        <v>16</v>
      </c>
      <c r="B1375" s="46" t="s">
        <v>323</v>
      </c>
      <c r="C1375" s="81">
        <v>3981.75</v>
      </c>
      <c r="D1375" s="48"/>
      <c r="E1375" s="49"/>
      <c r="F1375" s="46">
        <f t="shared" si="156"/>
        <v>3981.75</v>
      </c>
      <c r="G1375" s="45">
        <f t="shared" si="157"/>
        <v>5.9445551080077444E-2</v>
      </c>
      <c r="H1375" s="43">
        <f t="shared" si="158"/>
        <v>254.51315467179757</v>
      </c>
      <c r="I1375" s="43">
        <f t="shared" si="159"/>
        <v>55.992894027795465</v>
      </c>
      <c r="J1375" s="43">
        <v>102.1607462641779</v>
      </c>
      <c r="K1375" s="43">
        <v>13.07394602731244</v>
      </c>
      <c r="L1375" s="45">
        <f t="shared" si="160"/>
        <v>0.10692302153351751</v>
      </c>
    </row>
    <row r="1376" spans="1:13" x14ac:dyDescent="0.25">
      <c r="A1376" s="46">
        <f t="shared" si="161"/>
        <v>17</v>
      </c>
      <c r="B1376" s="46" t="s">
        <v>324</v>
      </c>
      <c r="C1376" s="81">
        <v>4019.15</v>
      </c>
      <c r="D1376" s="48"/>
      <c r="E1376" s="49"/>
      <c r="F1376" s="46">
        <f t="shared" si="156"/>
        <v>4019.15</v>
      </c>
      <c r="G1376" s="45">
        <f t="shared" si="157"/>
        <v>6.0003914515851887E-2</v>
      </c>
      <c r="H1376" s="43">
        <f t="shared" si="158"/>
        <v>256.90375980389405</v>
      </c>
      <c r="I1376" s="43">
        <f t="shared" si="159"/>
        <v>56.518827156856688</v>
      </c>
      <c r="J1376" s="43">
        <v>103.12032733036243</v>
      </c>
      <c r="K1376" s="43">
        <v>13.196747705323737</v>
      </c>
      <c r="L1376" s="45">
        <f t="shared" si="160"/>
        <v>0.1069230215335175</v>
      </c>
    </row>
    <row r="1377" spans="1:12" x14ac:dyDescent="0.25">
      <c r="A1377" s="46">
        <f t="shared" si="161"/>
        <v>18</v>
      </c>
      <c r="B1377" s="46" t="s">
        <v>325</v>
      </c>
      <c r="C1377" s="81">
        <v>2190.5</v>
      </c>
      <c r="D1377" s="48"/>
      <c r="E1377" s="49"/>
      <c r="F1377" s="46">
        <f t="shared" si="156"/>
        <v>2190.5</v>
      </c>
      <c r="G1377" s="45">
        <f t="shared" si="157"/>
        <v>3.2703077702243899E-2</v>
      </c>
      <c r="H1377" s="43">
        <f t="shared" si="158"/>
        <v>140.01659202827213</v>
      </c>
      <c r="I1377" s="43">
        <f t="shared" si="159"/>
        <v>30.803650246219867</v>
      </c>
      <c r="J1377" s="43">
        <v>56.20220121596828</v>
      </c>
      <c r="K1377" s="43">
        <v>7.1924351787098377</v>
      </c>
      <c r="L1377" s="45">
        <f t="shared" si="160"/>
        <v>0.10692302153351751</v>
      </c>
    </row>
    <row r="1378" spans="1:12" x14ac:dyDescent="0.25">
      <c r="A1378" s="46">
        <f t="shared" si="161"/>
        <v>19</v>
      </c>
      <c r="B1378" s="46" t="s">
        <v>326</v>
      </c>
      <c r="C1378" s="81">
        <v>3923.4</v>
      </c>
      <c r="D1378" s="48"/>
      <c r="E1378" s="49"/>
      <c r="F1378" s="46">
        <f t="shared" si="156"/>
        <v>3923.4</v>
      </c>
      <c r="G1378" s="45">
        <f t="shared" si="157"/>
        <v>5.8574414543247529E-2</v>
      </c>
      <c r="H1378" s="43">
        <f t="shared" si="158"/>
        <v>250.78342714618711</v>
      </c>
      <c r="I1378" s="43">
        <f t="shared" si="159"/>
        <v>55.172353972161162</v>
      </c>
      <c r="J1378" s="43">
        <v>100.66364585744348</v>
      </c>
      <c r="K1378" s="43">
        <v>12.882355708810856</v>
      </c>
      <c r="L1378" s="45">
        <f t="shared" si="160"/>
        <v>0.10692302153351751</v>
      </c>
    </row>
    <row r="1379" spans="1:12" x14ac:dyDescent="0.25">
      <c r="A1379" s="46">
        <f t="shared" si="161"/>
        <v>20</v>
      </c>
      <c r="B1379" s="46" t="s">
        <v>327</v>
      </c>
      <c r="C1379" s="81">
        <v>7774.24</v>
      </c>
      <c r="D1379" s="48"/>
      <c r="E1379" s="49"/>
      <c r="F1379" s="46">
        <f t="shared" si="156"/>
        <v>7774.24</v>
      </c>
      <c r="G1379" s="45">
        <f t="shared" si="157"/>
        <v>0.11606554430307811</v>
      </c>
      <c r="H1379" s="43">
        <f t="shared" si="158"/>
        <v>496.92882465641378</v>
      </c>
      <c r="I1379" s="43">
        <f t="shared" si="159"/>
        <v>109.32434142441103</v>
      </c>
      <c r="J1379" s="43">
        <v>199.46560181749791</v>
      </c>
      <c r="K1379" s="43">
        <v>25.526463028410486</v>
      </c>
      <c r="L1379" s="45">
        <f t="shared" si="160"/>
        <v>0.10692302153351753</v>
      </c>
    </row>
    <row r="1380" spans="1:12" x14ac:dyDescent="0.25">
      <c r="A1380" s="46">
        <f t="shared" si="161"/>
        <v>21</v>
      </c>
      <c r="B1380" s="46" t="s">
        <v>328</v>
      </c>
      <c r="C1380" s="81">
        <v>13720.72</v>
      </c>
      <c r="D1380" s="48">
        <v>29.7</v>
      </c>
      <c r="E1380" s="49"/>
      <c r="F1380" s="46">
        <f t="shared" si="156"/>
        <v>13750.42</v>
      </c>
      <c r="G1380" s="45">
        <f t="shared" si="157"/>
        <v>0.20528694530860012</v>
      </c>
      <c r="H1380" s="43">
        <f t="shared" si="158"/>
        <v>878.92579199150589</v>
      </c>
      <c r="I1380" s="43">
        <f t="shared" si="159"/>
        <v>193.3636742381313</v>
      </c>
      <c r="J1380" s="43">
        <v>352.79793272954782</v>
      </c>
      <c r="K1380" s="43">
        <v>45.051535816127661</v>
      </c>
      <c r="L1380" s="45">
        <f t="shared" si="160"/>
        <v>0.10691592946072286</v>
      </c>
    </row>
    <row r="1381" spans="1:12" x14ac:dyDescent="0.25">
      <c r="A1381" s="46">
        <f t="shared" si="161"/>
        <v>22</v>
      </c>
      <c r="B1381" s="46" t="s">
        <v>329</v>
      </c>
      <c r="C1381" s="81">
        <v>7628.53</v>
      </c>
      <c r="D1381" s="48"/>
      <c r="E1381" s="49"/>
      <c r="F1381" s="46">
        <f t="shared" si="156"/>
        <v>7628.53</v>
      </c>
      <c r="G1381" s="45">
        <f t="shared" si="157"/>
        <v>0.11389016632910232</v>
      </c>
      <c r="H1381" s="43">
        <f t="shared" si="158"/>
        <v>487.61505262973509</v>
      </c>
      <c r="I1381" s="43">
        <f t="shared" si="159"/>
        <v>107.27531157854172</v>
      </c>
      <c r="J1381" s="43">
        <v>195.72708424654209</v>
      </c>
      <c r="K1381" s="43">
        <v>25.048029004265402</v>
      </c>
      <c r="L1381" s="45">
        <f t="shared" si="160"/>
        <v>0.1069230215335175</v>
      </c>
    </row>
    <row r="1382" spans="1:12" x14ac:dyDescent="0.25">
      <c r="A1382" s="46">
        <f t="shared" si="161"/>
        <v>23</v>
      </c>
      <c r="B1382" s="46" t="s">
        <v>330</v>
      </c>
      <c r="C1382" s="81">
        <v>7731.41</v>
      </c>
      <c r="D1382" s="48"/>
      <c r="E1382" s="49"/>
      <c r="F1382" s="46">
        <f t="shared" si="156"/>
        <v>7731.41</v>
      </c>
      <c r="G1382" s="45">
        <f t="shared" si="157"/>
        <v>0.11542611366259095</v>
      </c>
      <c r="H1382" s="43">
        <f t="shared" si="158"/>
        <v>494.19113434069999</v>
      </c>
      <c r="I1382" s="43">
        <f t="shared" si="159"/>
        <v>108.722049554954</v>
      </c>
      <c r="J1382" s="43">
        <v>198.36670189598232</v>
      </c>
      <c r="K1382" s="43">
        <v>25.385832122816264</v>
      </c>
      <c r="L1382" s="45">
        <f t="shared" si="160"/>
        <v>0.10692302153351751</v>
      </c>
    </row>
    <row r="1383" spans="1:12" x14ac:dyDescent="0.25">
      <c r="A1383" s="46">
        <f t="shared" si="161"/>
        <v>24</v>
      </c>
      <c r="B1383" s="46" t="s">
        <v>331</v>
      </c>
      <c r="C1383" s="81">
        <v>7718.47</v>
      </c>
      <c r="D1383" s="48"/>
      <c r="E1383" s="49"/>
      <c r="F1383" s="46">
        <f t="shared" si="156"/>
        <v>7718.47</v>
      </c>
      <c r="G1383" s="45">
        <f t="shared" si="157"/>
        <v>0.11523292588561446</v>
      </c>
      <c r="H1383" s="43">
        <f t="shared" si="158"/>
        <v>493.36401053296402</v>
      </c>
      <c r="I1383" s="43">
        <f t="shared" si="159"/>
        <v>108.54008231725209</v>
      </c>
      <c r="J1383" s="43">
        <v>198.03469710998158</v>
      </c>
      <c r="K1383" s="43">
        <v>25.34334405561129</v>
      </c>
      <c r="L1383" s="45">
        <f t="shared" si="160"/>
        <v>0.10692302153351751</v>
      </c>
    </row>
    <row r="1384" spans="1:12" x14ac:dyDescent="0.25">
      <c r="A1384" s="46">
        <f t="shared" si="161"/>
        <v>25</v>
      </c>
      <c r="B1384" s="46" t="s">
        <v>332</v>
      </c>
      <c r="C1384" s="81">
        <v>7958</v>
      </c>
      <c r="D1384" s="48"/>
      <c r="E1384" s="49"/>
      <c r="F1384" s="46">
        <f t="shared" si="156"/>
        <v>7958</v>
      </c>
      <c r="G1384" s="45">
        <f t="shared" si="157"/>
        <v>0.11880898989018805</v>
      </c>
      <c r="H1384" s="43">
        <f t="shared" si="158"/>
        <v>508.67474976534561</v>
      </c>
      <c r="I1384" s="43">
        <f t="shared" si="159"/>
        <v>111.90844494837603</v>
      </c>
      <c r="J1384" s="43">
        <v>204.18037766568159</v>
      </c>
      <c r="K1384" s="43">
        <v>26.129832984329099</v>
      </c>
      <c r="L1384" s="45">
        <f t="shared" si="160"/>
        <v>0.10692302153351751</v>
      </c>
    </row>
    <row r="1385" spans="1:12" x14ac:dyDescent="0.25">
      <c r="A1385" s="46">
        <f t="shared" si="161"/>
        <v>26</v>
      </c>
      <c r="B1385" s="46" t="s">
        <v>333</v>
      </c>
      <c r="C1385" s="81">
        <v>3973.2</v>
      </c>
      <c r="D1385" s="48"/>
      <c r="E1385" s="49"/>
      <c r="F1385" s="46">
        <f t="shared" si="156"/>
        <v>3973.2</v>
      </c>
      <c r="G1385" s="45">
        <f t="shared" si="157"/>
        <v>5.9317903824038093E-2</v>
      </c>
      <c r="H1385" s="43">
        <f t="shared" si="158"/>
        <v>253.96663932742788</v>
      </c>
      <c r="I1385" s="43">
        <f t="shared" si="159"/>
        <v>55.872660652034135</v>
      </c>
      <c r="J1385" s="43">
        <v>101.94137679583891</v>
      </c>
      <c r="K1385" s="43">
        <v>13.045872381670819</v>
      </c>
      <c r="L1385" s="45">
        <f t="shared" si="160"/>
        <v>0.1069230215335175</v>
      </c>
    </row>
    <row r="1386" spans="1:12" x14ac:dyDescent="0.25">
      <c r="A1386" s="46">
        <f t="shared" si="161"/>
        <v>27</v>
      </c>
      <c r="B1386" s="46" t="s">
        <v>334</v>
      </c>
      <c r="C1386" s="81">
        <v>4035</v>
      </c>
      <c r="D1386" s="48"/>
      <c r="E1386" s="49"/>
      <c r="F1386" s="46">
        <f t="shared" si="156"/>
        <v>4035</v>
      </c>
      <c r="G1386" s="45">
        <f t="shared" si="157"/>
        <v>6.0240547148392665E-2</v>
      </c>
      <c r="H1386" s="43">
        <f t="shared" si="158"/>
        <v>257.91689058848578</v>
      </c>
      <c r="I1386" s="43">
        <f t="shared" si="159"/>
        <v>56.741715929466871</v>
      </c>
      <c r="J1386" s="43">
        <v>103.5269947073417</v>
      </c>
      <c r="K1386" s="43">
        <v>13.248790662448847</v>
      </c>
      <c r="L1386" s="45">
        <f t="shared" si="160"/>
        <v>0.10692302153351753</v>
      </c>
    </row>
    <row r="1387" spans="1:12" x14ac:dyDescent="0.25">
      <c r="A1387" s="46">
        <f t="shared" si="161"/>
        <v>28</v>
      </c>
      <c r="B1387" s="46" t="s">
        <v>335</v>
      </c>
      <c r="C1387" s="81">
        <v>3981.6</v>
      </c>
      <c r="D1387" s="48"/>
      <c r="E1387" s="49"/>
      <c r="F1387" s="46">
        <f t="shared" si="156"/>
        <v>3981.6</v>
      </c>
      <c r="G1387" s="45">
        <f t="shared" si="157"/>
        <v>5.9443311654532892E-2</v>
      </c>
      <c r="H1387" s="43">
        <f t="shared" si="158"/>
        <v>254.50356668329985</v>
      </c>
      <c r="I1387" s="43">
        <f t="shared" si="159"/>
        <v>55.990784670325965</v>
      </c>
      <c r="J1387" s="43">
        <v>102.15689767701406</v>
      </c>
      <c r="K1387" s="43">
        <v>13.073453507213463</v>
      </c>
      <c r="L1387" s="45">
        <f t="shared" si="160"/>
        <v>0.10692302153351751</v>
      </c>
    </row>
    <row r="1388" spans="1:12" x14ac:dyDescent="0.25">
      <c r="A1388" s="46">
        <f t="shared" si="161"/>
        <v>29</v>
      </c>
      <c r="B1388" s="46" t="s">
        <v>336</v>
      </c>
      <c r="C1388" s="81">
        <v>3970.65</v>
      </c>
      <c r="D1388" s="48"/>
      <c r="E1388" s="49">
        <v>104.6</v>
      </c>
      <c r="F1388" s="46">
        <f t="shared" si="156"/>
        <v>4075.25</v>
      </c>
      <c r="G1388" s="45">
        <f t="shared" si="157"/>
        <v>6.0841459669513556E-2</v>
      </c>
      <c r="H1388" s="43">
        <f t="shared" si="158"/>
        <v>260.4896675020388</v>
      </c>
      <c r="I1388" s="43">
        <f t="shared" si="159"/>
        <v>57.307726850448539</v>
      </c>
      <c r="J1388" s="43">
        <v>104.55969892963921</v>
      </c>
      <c r="K1388" s="43">
        <v>13.037499539988231</v>
      </c>
      <c r="L1388" s="45">
        <f t="shared" si="160"/>
        <v>0.10683874432786082</v>
      </c>
    </row>
    <row r="1389" spans="1:12" x14ac:dyDescent="0.25">
      <c r="A1389" s="46">
        <f t="shared" si="161"/>
        <v>30</v>
      </c>
      <c r="B1389" s="46" t="s">
        <v>337</v>
      </c>
      <c r="C1389" s="81">
        <v>4030.55</v>
      </c>
      <c r="D1389" s="48"/>
      <c r="E1389" s="49"/>
      <c r="F1389" s="46">
        <f t="shared" si="156"/>
        <v>4030.55</v>
      </c>
      <c r="G1389" s="45">
        <f t="shared" si="157"/>
        <v>6.0174110857237686E-2</v>
      </c>
      <c r="H1389" s="43">
        <f t="shared" si="158"/>
        <v>257.63244692972029</v>
      </c>
      <c r="I1389" s="43">
        <f t="shared" si="159"/>
        <v>56.679138324538464</v>
      </c>
      <c r="J1389" s="43">
        <v>103.41281995481441</v>
      </c>
      <c r="K1389" s="43">
        <v>13.234179232845896</v>
      </c>
      <c r="L1389" s="45">
        <f t="shared" si="160"/>
        <v>0.10692302153351754</v>
      </c>
    </row>
    <row r="1390" spans="1:12" x14ac:dyDescent="0.25">
      <c r="A1390" s="46">
        <f t="shared" si="161"/>
        <v>31</v>
      </c>
      <c r="B1390" s="46" t="s">
        <v>338</v>
      </c>
      <c r="C1390" s="81">
        <v>4226.88</v>
      </c>
      <c r="D1390" s="48"/>
      <c r="E1390" s="49"/>
      <c r="F1390" s="46">
        <f t="shared" si="156"/>
        <v>4226.88</v>
      </c>
      <c r="G1390" s="45">
        <f t="shared" si="157"/>
        <v>6.3105220304980919E-2</v>
      </c>
      <c r="H1390" s="43">
        <f t="shared" si="158"/>
        <v>270.18184547476056</v>
      </c>
      <c r="I1390" s="43">
        <f t="shared" si="159"/>
        <v>59.440006004447326</v>
      </c>
      <c r="J1390" s="43">
        <v>108.45010740732801</v>
      </c>
      <c r="K1390" s="43">
        <v>13.878822373058682</v>
      </c>
      <c r="L1390" s="45">
        <f t="shared" si="160"/>
        <v>0.10692302153351753</v>
      </c>
    </row>
    <row r="1391" spans="1:12" x14ac:dyDescent="0.25">
      <c r="A1391" s="46">
        <f t="shared" si="161"/>
        <v>32</v>
      </c>
      <c r="B1391" s="46" t="s">
        <v>339</v>
      </c>
      <c r="C1391" s="81">
        <v>4140.3</v>
      </c>
      <c r="D1391" s="48"/>
      <c r="E1391" s="49">
        <v>50.1</v>
      </c>
      <c r="F1391" s="46">
        <f t="shared" si="156"/>
        <v>4190.4000000000005</v>
      </c>
      <c r="G1391" s="45">
        <f t="shared" si="157"/>
        <v>6.2560592012546379E-2</v>
      </c>
      <c r="H1391" s="43">
        <f t="shared" si="158"/>
        <v>267.85004667211666</v>
      </c>
      <c r="I1391" s="43">
        <f t="shared" si="159"/>
        <v>58.927010267865668</v>
      </c>
      <c r="J1391" s="43">
        <v>107.51413100908171</v>
      </c>
      <c r="K1391" s="43">
        <v>13.594539771929854</v>
      </c>
      <c r="L1391" s="45">
        <f t="shared" si="160"/>
        <v>0.10688376472914134</v>
      </c>
    </row>
    <row r="1392" spans="1:12" x14ac:dyDescent="0.25">
      <c r="A1392" s="46">
        <f t="shared" si="161"/>
        <v>33</v>
      </c>
      <c r="B1392" s="37" t="s">
        <v>1237</v>
      </c>
      <c r="C1392" s="81">
        <v>4059.4</v>
      </c>
      <c r="D1392" s="94"/>
      <c r="E1392" s="105"/>
      <c r="F1392" s="46">
        <f t="shared" si="156"/>
        <v>4059.4</v>
      </c>
      <c r="G1392" s="45">
        <f t="shared" si="157"/>
        <v>6.0604827036972786E-2</v>
      </c>
      <c r="H1392" s="43">
        <f t="shared" si="158"/>
        <v>259.47653671744712</v>
      </c>
      <c r="I1392" s="43">
        <f t="shared" si="159"/>
        <v>57.084838077838363</v>
      </c>
      <c r="J1392" s="43">
        <v>104.15303155265995</v>
      </c>
      <c r="K1392" s="43">
        <v>13.328907265215577</v>
      </c>
      <c r="L1392" s="45">
        <f t="shared" si="160"/>
        <v>0.10692302153351751</v>
      </c>
    </row>
    <row r="1393" spans="1:16" x14ac:dyDescent="0.25">
      <c r="A1393" s="46">
        <f t="shared" si="161"/>
        <v>34</v>
      </c>
      <c r="B1393" s="38" t="s">
        <v>1238</v>
      </c>
      <c r="C1393" s="92">
        <v>4225.3</v>
      </c>
      <c r="D1393" s="94"/>
      <c r="E1393" s="105"/>
      <c r="F1393" s="46">
        <f t="shared" si="156"/>
        <v>4225.3</v>
      </c>
      <c r="G1393" s="45">
        <f t="shared" si="157"/>
        <v>6.3081631689244994E-2</v>
      </c>
      <c r="H1393" s="43">
        <f t="shared" si="158"/>
        <v>270.08085199591795</v>
      </c>
      <c r="I1393" s="43">
        <f t="shared" si="159"/>
        <v>59.41778743910195</v>
      </c>
      <c r="J1393" s="43">
        <v>108.40956895586888</v>
      </c>
      <c r="K1393" s="43">
        <v>13.873634494682802</v>
      </c>
      <c r="L1393" s="45">
        <f t="shared" si="160"/>
        <v>0.10692302153351753</v>
      </c>
    </row>
    <row r="1394" spans="1:16" x14ac:dyDescent="0.25">
      <c r="A1394" s="46">
        <f t="shared" si="161"/>
        <v>35</v>
      </c>
      <c r="B1394" s="38" t="s">
        <v>1239</v>
      </c>
      <c r="C1394" s="92">
        <v>3974.4</v>
      </c>
      <c r="D1394" s="94"/>
      <c r="E1394" s="105"/>
      <c r="F1394" s="46">
        <f t="shared" si="156"/>
        <v>3974.4</v>
      </c>
      <c r="G1394" s="45">
        <f t="shared" si="157"/>
        <v>5.9335819228394503E-2</v>
      </c>
      <c r="H1394" s="43">
        <f t="shared" si="158"/>
        <v>254.04334323540962</v>
      </c>
      <c r="I1394" s="43">
        <f t="shared" si="159"/>
        <v>55.889535511790115</v>
      </c>
      <c r="J1394" s="43">
        <v>101.97216549314966</v>
      </c>
      <c r="K1394" s="43">
        <v>13.049812542462627</v>
      </c>
      <c r="L1394" s="45">
        <f t="shared" si="160"/>
        <v>0.10692302153351751</v>
      </c>
    </row>
    <row r="1395" spans="1:16" x14ac:dyDescent="0.25">
      <c r="A1395" s="46">
        <f t="shared" si="161"/>
        <v>36</v>
      </c>
      <c r="B1395" s="38" t="s">
        <v>1240</v>
      </c>
      <c r="C1395" s="92">
        <v>3989.7</v>
      </c>
      <c r="D1395" s="94"/>
      <c r="E1395" s="105"/>
      <c r="F1395" s="46">
        <f t="shared" si="156"/>
        <v>3989.7</v>
      </c>
      <c r="G1395" s="45">
        <f t="shared" si="157"/>
        <v>5.9564240633938587E-2</v>
      </c>
      <c r="H1395" s="43">
        <f t="shared" si="158"/>
        <v>255.02131806217636</v>
      </c>
      <c r="I1395" s="43">
        <f t="shared" si="159"/>
        <v>56.104689973678802</v>
      </c>
      <c r="J1395" s="43">
        <v>102.36472138386151</v>
      </c>
      <c r="K1395" s="43">
        <v>13.100049592558156</v>
      </c>
      <c r="L1395" s="45">
        <f t="shared" si="160"/>
        <v>0.10692302153351751</v>
      </c>
    </row>
    <row r="1396" spans="1:16" x14ac:dyDescent="0.25">
      <c r="A1396" s="46">
        <f t="shared" si="161"/>
        <v>37</v>
      </c>
      <c r="B1396" s="38" t="s">
        <v>1453</v>
      </c>
      <c r="C1396" s="92">
        <v>5525.8</v>
      </c>
      <c r="D1396" s="94"/>
      <c r="E1396" s="105"/>
      <c r="F1396" s="46">
        <f t="shared" si="156"/>
        <v>5525.8</v>
      </c>
      <c r="G1396" s="45">
        <f t="shared" si="157"/>
        <v>8.249745116049273E-2</v>
      </c>
      <c r="H1396" s="43">
        <f t="shared" si="158"/>
        <v>353.2087122710916</v>
      </c>
      <c r="I1396" s="43">
        <f t="shared" si="159"/>
        <v>77.705916699640156</v>
      </c>
      <c r="J1396" s="43">
        <v>141.77681966637641</v>
      </c>
      <c r="K1396" s="43">
        <v>18.143783752802932</v>
      </c>
      <c r="L1396" s="45">
        <f t="shared" si="160"/>
        <v>0.10692302153351751</v>
      </c>
    </row>
    <row r="1397" spans="1:16" x14ac:dyDescent="0.25">
      <c r="A1397" s="46"/>
      <c r="B1397" s="46" t="s">
        <v>2074</v>
      </c>
      <c r="C1397" s="81">
        <f t="shared" ref="C1397:H1397" si="162">SUM(C1360:C1396)</f>
        <v>200647.03999999995</v>
      </c>
      <c r="D1397" s="81">
        <f t="shared" si="162"/>
        <v>58.7</v>
      </c>
      <c r="E1397" s="81">
        <f t="shared" si="162"/>
        <v>238.64999999999998</v>
      </c>
      <c r="F1397" s="81">
        <f t="shared" si="162"/>
        <v>200944.38999999996</v>
      </c>
      <c r="G1397" s="45">
        <f t="shared" si="162"/>
        <v>3.0000000000000004</v>
      </c>
      <c r="H1397" s="43">
        <f t="shared" si="162"/>
        <v>12844.349999999999</v>
      </c>
      <c r="I1397" s="43">
        <f t="shared" si="159"/>
        <v>2825.7569999999996</v>
      </c>
      <c r="J1397" s="43">
        <f>SUM(J1360:J1396)</f>
        <v>5155.6800000000012</v>
      </c>
      <c r="K1397" s="43">
        <v>658.81799999999987</v>
      </c>
      <c r="L1397" s="45">
        <f t="shared" si="160"/>
        <v>0.10691816278125507</v>
      </c>
    </row>
    <row r="1398" spans="1:16" x14ac:dyDescent="0.25">
      <c r="A1398" s="528" t="s">
        <v>1884</v>
      </c>
      <c r="B1398" s="528"/>
      <c r="C1398" s="528"/>
      <c r="D1398" s="528"/>
      <c r="E1398" s="528"/>
      <c r="F1398" s="528"/>
      <c r="G1398" s="528"/>
      <c r="H1398" s="528"/>
      <c r="I1398" s="528"/>
      <c r="J1398" s="528"/>
      <c r="K1398" s="528"/>
      <c r="L1398" s="528"/>
    </row>
    <row r="1399" spans="1:16" x14ac:dyDescent="0.25">
      <c r="A1399" s="46">
        <v>1</v>
      </c>
      <c r="B1399" s="46" t="s">
        <v>2431</v>
      </c>
      <c r="C1399" s="46">
        <v>22381.8</v>
      </c>
      <c r="D1399" s="46"/>
      <c r="E1399" s="49"/>
      <c r="F1399" s="46">
        <f>C1399+D1399+E1399</f>
        <v>22381.8</v>
      </c>
      <c r="G1399" s="45">
        <f t="shared" ref="G1399:G1430" si="163">6/$F$1463*F1399</f>
        <v>0.36693601834139061</v>
      </c>
      <c r="H1399" s="43">
        <f>G1399*4281.45</f>
        <v>1571.0182157277468</v>
      </c>
      <c r="I1399" s="43">
        <f>H1399*0.22</f>
        <v>345.62400746010428</v>
      </c>
      <c r="J1399" s="43">
        <v>414.25344848806412</v>
      </c>
      <c r="K1399" s="43">
        <v>118.25393970333566</v>
      </c>
      <c r="L1399" s="45">
        <f>(H1399+I1399+J1399+K1399)/F1399</f>
        <v>0.10942594480243996</v>
      </c>
      <c r="M1399" s="56" t="s">
        <v>1452</v>
      </c>
    </row>
    <row r="1400" spans="1:16" x14ac:dyDescent="0.25">
      <c r="A1400" s="46">
        <f>A1399+1</f>
        <v>2</v>
      </c>
      <c r="B1400" s="46" t="s">
        <v>2432</v>
      </c>
      <c r="C1400" s="46">
        <v>2034</v>
      </c>
      <c r="D1400" s="48">
        <v>106.1</v>
      </c>
      <c r="E1400" s="49"/>
      <c r="F1400" s="46">
        <f>C1400+D1400+E1400</f>
        <v>2140.1</v>
      </c>
      <c r="G1400" s="45">
        <f t="shared" si="163"/>
        <v>3.5085639798962107E-2</v>
      </c>
      <c r="H1400" s="43">
        <f t="shared" ref="H1400:H1462" si="164">G1400*4281.45</f>
        <v>150.2174125172663</v>
      </c>
      <c r="I1400" s="43">
        <f t="shared" ref="I1400:I1461" si="165">H1400*0.22</f>
        <v>33.047830753798586</v>
      </c>
      <c r="J1400" s="43">
        <v>39.610031593049086</v>
      </c>
      <c r="K1400" s="43">
        <v>10.746611682553894</v>
      </c>
      <c r="L1400" s="45">
        <f t="shared" ref="L1400:L1463" si="166">(H1400+I1400+J1400+K1400)/F1400</f>
        <v>0.10916400474121203</v>
      </c>
    </row>
    <row r="1401" spans="1:16" x14ac:dyDescent="0.25">
      <c r="A1401" s="46">
        <f>A1400+1</f>
        <v>3</v>
      </c>
      <c r="B1401" s="46" t="str">
        <f>[1]Лист1!$B$7</f>
        <v>В.Великого,93а</v>
      </c>
      <c r="C1401" s="46">
        <v>12358.7</v>
      </c>
      <c r="D1401" s="48"/>
      <c r="E1401" s="49"/>
      <c r="F1401" s="46">
        <f t="shared" ref="F1401:F1461" si="167">C1401+D1401+E1401</f>
        <v>12358.7</v>
      </c>
      <c r="G1401" s="45">
        <f t="shared" si="163"/>
        <v>0.20261338095576514</v>
      </c>
      <c r="H1401" s="43">
        <f t="shared" si="164"/>
        <v>867.47905989306059</v>
      </c>
      <c r="I1401" s="43">
        <f t="shared" si="165"/>
        <v>190.84539317647332</v>
      </c>
      <c r="J1401" s="43">
        <v>228.74094549274136</v>
      </c>
      <c r="K1401" s="43">
        <v>65.297025467639529</v>
      </c>
      <c r="L1401" s="45">
        <f t="shared" si="166"/>
        <v>0.10942594480243996</v>
      </c>
    </row>
    <row r="1402" spans="1:16" x14ac:dyDescent="0.25">
      <c r="A1402" s="46">
        <f>A1401+1</f>
        <v>4</v>
      </c>
      <c r="B1402" s="46" t="str">
        <f>[1]Лист1!$B$8</f>
        <v>В.Великого,103</v>
      </c>
      <c r="C1402" s="46">
        <v>1958.1</v>
      </c>
      <c r="D1402" s="48"/>
      <c r="E1402" s="49"/>
      <c r="F1402" s="46">
        <f t="shared" si="167"/>
        <v>1958.1</v>
      </c>
      <c r="G1402" s="45">
        <f t="shared" si="163"/>
        <v>3.2101860329119061E-2</v>
      </c>
      <c r="H1402" s="43">
        <f t="shared" si="164"/>
        <v>137.44250990610681</v>
      </c>
      <c r="I1402" s="43">
        <f t="shared" si="165"/>
        <v>30.237352179343496</v>
      </c>
      <c r="J1402" s="43">
        <v>36.241485380285695</v>
      </c>
      <c r="K1402" s="43">
        <v>10.345595051921721</v>
      </c>
      <c r="L1402" s="45">
        <f t="shared" si="166"/>
        <v>0.10942594480243999</v>
      </c>
    </row>
    <row r="1403" spans="1:16" x14ac:dyDescent="0.25">
      <c r="A1403" s="46">
        <f>A1402+1</f>
        <v>5</v>
      </c>
      <c r="B1403" s="46" t="str">
        <f>[1]Лист1!$B$9</f>
        <v>В.Великого,105</v>
      </c>
      <c r="C1403" s="46">
        <v>2016.3</v>
      </c>
      <c r="D1403" s="48"/>
      <c r="E1403" s="49"/>
      <c r="F1403" s="46">
        <f t="shared" si="167"/>
        <v>2016.3</v>
      </c>
      <c r="G1403" s="45">
        <f t="shared" si="163"/>
        <v>3.3056013983761179E-2</v>
      </c>
      <c r="H1403" s="43">
        <f t="shared" si="164"/>
        <v>141.52767107077429</v>
      </c>
      <c r="I1403" s="43">
        <f t="shared" si="165"/>
        <v>31.136087635570345</v>
      </c>
      <c r="J1403" s="43">
        <v>37.318679828543004</v>
      </c>
      <c r="K1403" s="43">
        <v>10.653093970272083</v>
      </c>
      <c r="L1403" s="45">
        <f t="shared" si="166"/>
        <v>0.10942594480243997</v>
      </c>
    </row>
    <row r="1404" spans="1:16" ht="13" x14ac:dyDescent="0.3">
      <c r="A1404" s="46">
        <f t="shared" ref="A1404:A1462" si="168">A1403+1</f>
        <v>6</v>
      </c>
      <c r="B1404" s="46" t="str">
        <f>[1]Лист1!$B$10</f>
        <v>В.Великого,109</v>
      </c>
      <c r="C1404" s="46">
        <v>2040.5</v>
      </c>
      <c r="D1404" s="48">
        <v>153.19999999999999</v>
      </c>
      <c r="E1404" s="49"/>
      <c r="F1404" s="46">
        <f t="shared" si="167"/>
        <v>2193.6999999999998</v>
      </c>
      <c r="G1404" s="45">
        <f t="shared" si="163"/>
        <v>3.5964379247223573E-2</v>
      </c>
      <c r="H1404" s="43">
        <f t="shared" si="164"/>
        <v>153.97969152802537</v>
      </c>
      <c r="I1404" s="43">
        <f t="shared" si="165"/>
        <v>33.875532136165582</v>
      </c>
      <c r="J1404" s="43">
        <v>40.602086961203575</v>
      </c>
      <c r="K1404" s="43">
        <v>10.780954345256253</v>
      </c>
      <c r="L1404" s="45">
        <f t="shared" si="166"/>
        <v>0.10905696538754196</v>
      </c>
      <c r="M1404" s="103"/>
      <c r="N1404" s="104"/>
      <c r="O1404" s="104"/>
      <c r="P1404" s="104"/>
    </row>
    <row r="1405" spans="1:16" x14ac:dyDescent="0.25">
      <c r="A1405" s="46">
        <f t="shared" si="168"/>
        <v>7</v>
      </c>
      <c r="B1405" s="46" t="str">
        <f>[1]Лист1!$B$11</f>
        <v>В.Великого,111</v>
      </c>
      <c r="C1405" s="46">
        <v>8086.8</v>
      </c>
      <c r="D1405" s="48">
        <v>73.7</v>
      </c>
      <c r="E1405" s="49"/>
      <c r="F1405" s="46">
        <f t="shared" si="167"/>
        <v>8160.5</v>
      </c>
      <c r="G1405" s="45">
        <f t="shared" si="163"/>
        <v>0.13378644155853944</v>
      </c>
      <c r="H1405" s="43">
        <f t="shared" si="164"/>
        <v>572.79996021080865</v>
      </c>
      <c r="I1405" s="43">
        <f t="shared" si="165"/>
        <v>126.01599124637791</v>
      </c>
      <c r="J1405" s="43">
        <v>151.03857895195415</v>
      </c>
      <c r="K1405" s="43">
        <v>42.726499190991554</v>
      </c>
      <c r="L1405" s="45">
        <f t="shared" si="166"/>
        <v>0.10937822800075146</v>
      </c>
    </row>
    <row r="1406" spans="1:16" x14ac:dyDescent="0.25">
      <c r="A1406" s="46">
        <f t="shared" si="168"/>
        <v>8</v>
      </c>
      <c r="B1406" s="46" t="str">
        <f>[1]Лист1!$B$12</f>
        <v>В.Великого,113</v>
      </c>
      <c r="C1406" s="46">
        <v>4049.6</v>
      </c>
      <c r="D1406" s="48"/>
      <c r="E1406" s="49"/>
      <c r="F1406" s="46">
        <f t="shared" si="167"/>
        <v>4049.6</v>
      </c>
      <c r="G1406" s="45">
        <f t="shared" si="163"/>
        <v>6.6390732643276926E-2</v>
      </c>
      <c r="H1406" s="43">
        <f t="shared" si="164"/>
        <v>284.24860227555797</v>
      </c>
      <c r="I1406" s="43">
        <f t="shared" si="165"/>
        <v>62.534692500622754</v>
      </c>
      <c r="J1406" s="43">
        <v>74.952004083552907</v>
      </c>
      <c r="K1406" s="43">
        <v>21.396007212227261</v>
      </c>
      <c r="L1406" s="45">
        <f t="shared" si="166"/>
        <v>0.10942594480243995</v>
      </c>
    </row>
    <row r="1407" spans="1:16" x14ac:dyDescent="0.25">
      <c r="A1407" s="46">
        <f t="shared" si="168"/>
        <v>9</v>
      </c>
      <c r="B1407" s="46" t="str">
        <f>[1]Лист1!$B$13</f>
        <v>В.Великого,117</v>
      </c>
      <c r="C1407" s="46">
        <v>4091.8</v>
      </c>
      <c r="D1407" s="48"/>
      <c r="E1407" s="49"/>
      <c r="F1407" s="46">
        <f t="shared" si="167"/>
        <v>4091.8</v>
      </c>
      <c r="G1407" s="45">
        <f t="shared" si="163"/>
        <v>6.7082576014855913E-2</v>
      </c>
      <c r="H1407" s="43">
        <f t="shared" si="164"/>
        <v>287.21069507880486</v>
      </c>
      <c r="I1407" s="43">
        <f t="shared" si="165"/>
        <v>63.186352917337068</v>
      </c>
      <c r="J1407" s="43">
        <v>75.733062601017821</v>
      </c>
      <c r="K1407" s="43">
        <v>21.618970345464124</v>
      </c>
      <c r="L1407" s="45">
        <f t="shared" si="166"/>
        <v>0.10942594480243996</v>
      </c>
    </row>
    <row r="1408" spans="1:16" x14ac:dyDescent="0.25">
      <c r="A1408" s="46">
        <f t="shared" si="168"/>
        <v>10</v>
      </c>
      <c r="B1408" s="46" t="str">
        <f>[1]Лист1!$B$14</f>
        <v>В.Великого,121</v>
      </c>
      <c r="C1408" s="46">
        <v>4035.2</v>
      </c>
      <c r="D1408" s="48"/>
      <c r="E1408" s="49"/>
      <c r="F1408" s="46">
        <f t="shared" si="167"/>
        <v>4035.2</v>
      </c>
      <c r="G1408" s="45">
        <f t="shared" si="163"/>
        <v>6.6154653388520113E-2</v>
      </c>
      <c r="H1408" s="43">
        <f t="shared" si="164"/>
        <v>283.23784075027942</v>
      </c>
      <c r="I1408" s="43">
        <f t="shared" si="165"/>
        <v>62.312324965061471</v>
      </c>
      <c r="J1408" s="43">
        <v>74.685481745839766</v>
      </c>
      <c r="K1408" s="43">
        <v>21.319925005625109</v>
      </c>
      <c r="L1408" s="45">
        <f t="shared" si="166"/>
        <v>0.10942594480243997</v>
      </c>
    </row>
    <row r="1409" spans="1:12" x14ac:dyDescent="0.25">
      <c r="A1409" s="46">
        <f t="shared" si="168"/>
        <v>11</v>
      </c>
      <c r="B1409" s="46" t="str">
        <f>[1]Лист1!$B$17</f>
        <v>Кульпарківська,121</v>
      </c>
      <c r="C1409" s="46">
        <v>7649.6</v>
      </c>
      <c r="D1409" s="48"/>
      <c r="E1409" s="49"/>
      <c r="F1409" s="46">
        <f t="shared" si="167"/>
        <v>7649.6</v>
      </c>
      <c r="G1409" s="45">
        <f t="shared" si="163"/>
        <v>0.12541054633248003</v>
      </c>
      <c r="H1409" s="43">
        <f t="shared" si="164"/>
        <v>536.93898359519665</v>
      </c>
      <c r="I1409" s="43">
        <f t="shared" si="165"/>
        <v>118.12657639094326</v>
      </c>
      <c r="J1409" s="43">
        <v>141.58258851183979</v>
      </c>
      <c r="K1409" s="43">
        <v>40.416558862765136</v>
      </c>
      <c r="L1409" s="45">
        <f t="shared" si="166"/>
        <v>0.10942594480243997</v>
      </c>
    </row>
    <row r="1410" spans="1:12" x14ac:dyDescent="0.25">
      <c r="A1410" s="46">
        <f t="shared" si="168"/>
        <v>12</v>
      </c>
      <c r="B1410" s="46" t="str">
        <f>[1]Лист1!$B$18</f>
        <v>Кульпарківська,123</v>
      </c>
      <c r="C1410" s="46">
        <v>5959.3</v>
      </c>
      <c r="D1410" s="48"/>
      <c r="E1410" s="49"/>
      <c r="F1410" s="46">
        <f t="shared" si="167"/>
        <v>5959.3</v>
      </c>
      <c r="G1410" s="45">
        <f t="shared" si="163"/>
        <v>9.7699104366130038E-2</v>
      </c>
      <c r="H1410" s="43">
        <f t="shared" si="164"/>
        <v>418.29383038836744</v>
      </c>
      <c r="I1410" s="43">
        <f t="shared" si="165"/>
        <v>92.024642685440838</v>
      </c>
      <c r="J1410" s="43">
        <v>110.29767827319164</v>
      </c>
      <c r="K1410" s="43">
        <v>31.48588151418064</v>
      </c>
      <c r="L1410" s="45">
        <f t="shared" si="166"/>
        <v>0.10942594480243997</v>
      </c>
    </row>
    <row r="1411" spans="1:12" x14ac:dyDescent="0.25">
      <c r="A1411" s="46">
        <f t="shared" si="168"/>
        <v>13</v>
      </c>
      <c r="B1411" s="46" t="str">
        <f>[1]Лист1!$B$19</f>
        <v>Кульпарківська,125</v>
      </c>
      <c r="C1411" s="46">
        <v>4182.7</v>
      </c>
      <c r="D1411" s="48">
        <v>439.8</v>
      </c>
      <c r="E1411" s="49"/>
      <c r="F1411" s="46">
        <f t="shared" si="167"/>
        <v>4622.5</v>
      </c>
      <c r="G1411" s="45">
        <f t="shared" si="163"/>
        <v>7.5783080216205945E-2</v>
      </c>
      <c r="H1411" s="43">
        <f t="shared" si="164"/>
        <v>324.46146879167492</v>
      </c>
      <c r="I1411" s="43">
        <f t="shared" si="165"/>
        <v>71.381523134168489</v>
      </c>
      <c r="J1411" s="43">
        <v>85.555521255487776</v>
      </c>
      <c r="K1411" s="43">
        <v>22.099239274640201</v>
      </c>
      <c r="L1411" s="45">
        <f t="shared" si="166"/>
        <v>0.10892325634526151</v>
      </c>
    </row>
    <row r="1412" spans="1:12" x14ac:dyDescent="0.25">
      <c r="A1412" s="46">
        <f t="shared" si="168"/>
        <v>14</v>
      </c>
      <c r="B1412" s="46" t="str">
        <f>[1]Лист1!$B$20</f>
        <v>Кульпарківська,129</v>
      </c>
      <c r="C1412" s="46">
        <v>4158.5</v>
      </c>
      <c r="D1412" s="48">
        <v>82.1</v>
      </c>
      <c r="E1412" s="49"/>
      <c r="F1412" s="46">
        <f t="shared" si="167"/>
        <v>4240.6000000000004</v>
      </c>
      <c r="G1412" s="45">
        <f t="shared" si="163"/>
        <v>6.9522061647342981E-2</v>
      </c>
      <c r="H1412" s="43">
        <f t="shared" si="164"/>
        <v>297.6552308400166</v>
      </c>
      <c r="I1412" s="43">
        <f t="shared" si="165"/>
        <v>65.484150784803646</v>
      </c>
      <c r="J1412" s="43">
        <v>78.487126757387031</v>
      </c>
      <c r="K1412" s="43">
        <v>21.971378899656035</v>
      </c>
      <c r="L1412" s="45">
        <f t="shared" si="166"/>
        <v>0.10932365403052947</v>
      </c>
    </row>
    <row r="1413" spans="1:12" x14ac:dyDescent="0.25">
      <c r="A1413" s="46">
        <f t="shared" si="168"/>
        <v>15</v>
      </c>
      <c r="B1413" s="46" t="str">
        <f>[1]Лист1!$B$21</f>
        <v>Кульпарківська,133</v>
      </c>
      <c r="C1413" s="46">
        <v>7806.9</v>
      </c>
      <c r="D1413" s="48"/>
      <c r="E1413" s="49"/>
      <c r="F1413" s="46">
        <f t="shared" si="167"/>
        <v>7806.9</v>
      </c>
      <c r="G1413" s="45">
        <f t="shared" si="163"/>
        <v>0.12798938430284437</v>
      </c>
      <c r="H1413" s="43">
        <f t="shared" si="164"/>
        <v>547.98014942341297</v>
      </c>
      <c r="I1413" s="43">
        <f t="shared" si="165"/>
        <v>120.55563287315086</v>
      </c>
      <c r="J1413" s="43">
        <v>144.4939748814424</v>
      </c>
      <c r="K1413" s="43">
        <v>41.247651300162239</v>
      </c>
      <c r="L1413" s="45">
        <f t="shared" si="166"/>
        <v>0.10942594480243997</v>
      </c>
    </row>
    <row r="1414" spans="1:12" x14ac:dyDescent="0.25">
      <c r="A1414" s="46">
        <f t="shared" si="168"/>
        <v>16</v>
      </c>
      <c r="B1414" s="46" t="str">
        <f>[1]Лист1!$B$22</f>
        <v>Кульпарківська,133а</v>
      </c>
      <c r="C1414" s="46">
        <v>4253.3999999999996</v>
      </c>
      <c r="D1414" s="48"/>
      <c r="E1414" s="49"/>
      <c r="F1414" s="46">
        <f t="shared" si="167"/>
        <v>4253.3999999999996</v>
      </c>
      <c r="G1414" s="45">
        <f t="shared" si="163"/>
        <v>6.9731909873793477E-2</v>
      </c>
      <c r="H1414" s="43">
        <f t="shared" si="164"/>
        <v>298.55368552915309</v>
      </c>
      <c r="I1414" s="43">
        <f t="shared" si="165"/>
        <v>65.681810816413673</v>
      </c>
      <c r="J1414" s="43">
        <v>78.724035502020911</v>
      </c>
      <c r="K1414" s="43">
        <v>22.472781775110487</v>
      </c>
      <c r="L1414" s="45">
        <f t="shared" si="166"/>
        <v>0.10942594480243997</v>
      </c>
    </row>
    <row r="1415" spans="1:12" x14ac:dyDescent="0.25">
      <c r="A1415" s="46">
        <f t="shared" si="168"/>
        <v>17</v>
      </c>
      <c r="B1415" s="46" t="str">
        <f>[1]Лист1!$B$23</f>
        <v>Кульпарківська,135</v>
      </c>
      <c r="C1415" s="46">
        <v>7737.08</v>
      </c>
      <c r="D1415" s="48"/>
      <c r="E1415" s="49"/>
      <c r="F1415" s="46">
        <f t="shared" si="167"/>
        <v>7737.08</v>
      </c>
      <c r="G1415" s="45">
        <f t="shared" si="163"/>
        <v>0.12684472780512768</v>
      </c>
      <c r="H1415" s="43">
        <f t="shared" si="164"/>
        <v>543.07935986126392</v>
      </c>
      <c r="I1415" s="43">
        <f t="shared" si="165"/>
        <v>119.47745916947807</v>
      </c>
      <c r="J1415" s="43">
        <v>143.20171171344714</v>
      </c>
      <c r="K1415" s="43">
        <v>40.878758267873195</v>
      </c>
      <c r="L1415" s="45">
        <f t="shared" si="166"/>
        <v>0.10942594480243997</v>
      </c>
    </row>
    <row r="1416" spans="1:12" x14ac:dyDescent="0.25">
      <c r="A1416" s="46">
        <f t="shared" si="168"/>
        <v>18</v>
      </c>
      <c r="B1416" s="46" t="str">
        <f>[1]Лист1!$B$24</f>
        <v>Наукова,44</v>
      </c>
      <c r="C1416" s="46">
        <v>8046.52</v>
      </c>
      <c r="D1416" s="48"/>
      <c r="E1416" s="49"/>
      <c r="F1416" s="46">
        <f t="shared" si="167"/>
        <v>8046.52</v>
      </c>
      <c r="G1416" s="45">
        <f t="shared" si="163"/>
        <v>0.13191780867956851</v>
      </c>
      <c r="H1416" s="43">
        <f t="shared" si="164"/>
        <v>564.79950197113862</v>
      </c>
      <c r="I1416" s="43">
        <f t="shared" si="165"/>
        <v>124.25589043365049</v>
      </c>
      <c r="J1416" s="43">
        <v>148.92898061497189</v>
      </c>
      <c r="K1416" s="43">
        <v>42.513680351968326</v>
      </c>
      <c r="L1416" s="45">
        <f t="shared" si="166"/>
        <v>0.10942594480243997</v>
      </c>
    </row>
    <row r="1417" spans="1:12" x14ac:dyDescent="0.25">
      <c r="A1417" s="46">
        <f t="shared" si="168"/>
        <v>19</v>
      </c>
      <c r="B1417" s="46" t="str">
        <f>[1]Лист1!$B$25</f>
        <v>Наукова,46</v>
      </c>
      <c r="C1417" s="46">
        <v>8105.15</v>
      </c>
      <c r="D1417" s="48"/>
      <c r="E1417" s="49"/>
      <c r="F1417" s="46">
        <f t="shared" si="167"/>
        <v>8105.15</v>
      </c>
      <c r="G1417" s="45">
        <f t="shared" si="163"/>
        <v>0.13287901192306795</v>
      </c>
      <c r="H1417" s="43">
        <f t="shared" si="164"/>
        <v>568.91484559801927</v>
      </c>
      <c r="I1417" s="43">
        <f t="shared" si="165"/>
        <v>125.16126603156424</v>
      </c>
      <c r="J1417" s="43">
        <v>150.01413371636923</v>
      </c>
      <c r="K1417" s="43">
        <v>42.82345116954361</v>
      </c>
      <c r="L1417" s="45">
        <f t="shared" si="166"/>
        <v>0.10942594480243997</v>
      </c>
    </row>
    <row r="1418" spans="1:12" x14ac:dyDescent="0.25">
      <c r="A1418" s="46">
        <f t="shared" si="168"/>
        <v>20</v>
      </c>
      <c r="B1418" s="46" t="str">
        <f>[1]Лист1!$B$26</f>
        <v>Наукова,48</v>
      </c>
      <c r="C1418" s="46">
        <v>4156.1000000000004</v>
      </c>
      <c r="D1418" s="48"/>
      <c r="E1418" s="49"/>
      <c r="F1418" s="46">
        <f t="shared" si="167"/>
        <v>4156.1000000000004</v>
      </c>
      <c r="G1418" s="45">
        <f t="shared" si="163"/>
        <v>6.813673546491586E-2</v>
      </c>
      <c r="H1418" s="43">
        <f t="shared" si="164"/>
        <v>291.72402605626399</v>
      </c>
      <c r="I1418" s="43">
        <f t="shared" si="165"/>
        <v>64.179285732378077</v>
      </c>
      <c r="J1418" s="43">
        <v>76.923158872889729</v>
      </c>
      <c r="K1418" s="43">
        <v>21.958698531889009</v>
      </c>
      <c r="L1418" s="45">
        <f t="shared" si="166"/>
        <v>0.10942594480243999</v>
      </c>
    </row>
    <row r="1419" spans="1:12" x14ac:dyDescent="0.25">
      <c r="A1419" s="46">
        <f t="shared" si="168"/>
        <v>21</v>
      </c>
      <c r="B1419" s="46" t="str">
        <f>[1]Лист1!$B$27</f>
        <v>Наукова,50</v>
      </c>
      <c r="C1419" s="46">
        <v>4088.3</v>
      </c>
      <c r="D1419" s="48"/>
      <c r="E1419" s="49"/>
      <c r="F1419" s="46">
        <f t="shared" si="167"/>
        <v>4088.3</v>
      </c>
      <c r="G1419" s="45">
        <f t="shared" si="163"/>
        <v>6.7025195640435853E-2</v>
      </c>
      <c r="H1419" s="43">
        <f t="shared" si="164"/>
        <v>286.96502387474408</v>
      </c>
      <c r="I1419" s="43">
        <f t="shared" si="165"/>
        <v>63.1323052524437</v>
      </c>
      <c r="J1419" s="43">
        <v>75.668282866157</v>
      </c>
      <c r="K1419" s="43">
        <v>21.600478142470543</v>
      </c>
      <c r="L1419" s="45">
        <f t="shared" si="166"/>
        <v>0.10942594480243997</v>
      </c>
    </row>
    <row r="1420" spans="1:12" x14ac:dyDescent="0.25">
      <c r="A1420" s="46">
        <f t="shared" si="168"/>
        <v>22</v>
      </c>
      <c r="B1420" s="46" t="str">
        <f>[1]Лист1!$B$28</f>
        <v>Наукова,52</v>
      </c>
      <c r="C1420" s="46">
        <v>4075.2</v>
      </c>
      <c r="D1420" s="48"/>
      <c r="E1420" s="49"/>
      <c r="F1420" s="46">
        <f t="shared" si="167"/>
        <v>4075.2</v>
      </c>
      <c r="G1420" s="45">
        <f t="shared" si="163"/>
        <v>6.6810429096177917E-2</v>
      </c>
      <c r="H1420" s="43">
        <f t="shared" si="164"/>
        <v>286.04551165383094</v>
      </c>
      <c r="I1420" s="43">
        <f t="shared" si="165"/>
        <v>62.930012563842809</v>
      </c>
      <c r="J1420" s="43">
        <v>75.425821572820723</v>
      </c>
      <c r="K1420" s="43">
        <v>21.531264468408864</v>
      </c>
      <c r="L1420" s="45">
        <f t="shared" si="166"/>
        <v>0.10942594480243996</v>
      </c>
    </row>
    <row r="1421" spans="1:12" x14ac:dyDescent="0.25">
      <c r="A1421" s="46">
        <f t="shared" si="168"/>
        <v>23</v>
      </c>
      <c r="B1421" s="46" t="str">
        <f>[1]Лист1!$B$29</f>
        <v>Наукова,62</v>
      </c>
      <c r="C1421" s="46">
        <v>12235.2</v>
      </c>
      <c r="D1421" s="48"/>
      <c r="E1421" s="49">
        <v>13</v>
      </c>
      <c r="F1421" s="46">
        <f t="shared" si="167"/>
        <v>12248.2</v>
      </c>
      <c r="G1421" s="45">
        <f t="shared" si="163"/>
        <v>0.20080180056336044</v>
      </c>
      <c r="H1421" s="43">
        <f t="shared" si="164"/>
        <v>859.72286902199949</v>
      </c>
      <c r="I1421" s="43">
        <f t="shared" si="165"/>
        <v>189.13903118483989</v>
      </c>
      <c r="J1421" s="43">
        <v>226.69575672070644</v>
      </c>
      <c r="K1421" s="43">
        <v>64.644514876294693</v>
      </c>
      <c r="L1421" s="45">
        <f t="shared" si="166"/>
        <v>0.1094203370130991</v>
      </c>
    </row>
    <row r="1422" spans="1:12" x14ac:dyDescent="0.25">
      <c r="A1422" s="46">
        <f t="shared" si="168"/>
        <v>24</v>
      </c>
      <c r="B1422" s="46" t="str">
        <f>[1]Лист1!$B$30</f>
        <v>Наукова,64</v>
      </c>
      <c r="C1422" s="46">
        <v>8230.2999999999993</v>
      </c>
      <c r="D1422" s="48">
        <v>160.6</v>
      </c>
      <c r="E1422" s="49"/>
      <c r="F1422" s="46">
        <f t="shared" si="167"/>
        <v>8390.9</v>
      </c>
      <c r="G1422" s="45">
        <f t="shared" si="163"/>
        <v>0.13756370963464842</v>
      </c>
      <c r="H1422" s="43">
        <f t="shared" si="164"/>
        <v>588.97214461526551</v>
      </c>
      <c r="I1422" s="43">
        <f t="shared" si="165"/>
        <v>129.57387181535842</v>
      </c>
      <c r="J1422" s="43">
        <v>155.30293635536452</v>
      </c>
      <c r="K1422" s="43">
        <v>43.484679513728274</v>
      </c>
      <c r="L1422" s="45">
        <f t="shared" si="166"/>
        <v>0.10932482001927286</v>
      </c>
    </row>
    <row r="1423" spans="1:12" x14ac:dyDescent="0.25">
      <c r="A1423" s="46">
        <f t="shared" si="168"/>
        <v>25</v>
      </c>
      <c r="B1423" s="46" t="str">
        <f>[1]Лист1!$B$31</f>
        <v>Наукова,74</v>
      </c>
      <c r="C1423" s="46">
        <v>6165.7</v>
      </c>
      <c r="D1423" s="48"/>
      <c r="E1423" s="49"/>
      <c r="F1423" s="46">
        <f t="shared" si="167"/>
        <v>6165.7</v>
      </c>
      <c r="G1423" s="45">
        <f t="shared" si="163"/>
        <v>0.10108290701764434</v>
      </c>
      <c r="H1423" s="43">
        <f t="shared" si="164"/>
        <v>432.78141225069334</v>
      </c>
      <c r="I1423" s="43">
        <f t="shared" si="165"/>
        <v>95.21191069515254</v>
      </c>
      <c r="J1423" s="43">
        <v>114.11783178041341</v>
      </c>
      <c r="K1423" s="43">
        <v>32.576393142144809</v>
      </c>
      <c r="L1423" s="45">
        <f t="shared" si="166"/>
        <v>0.10942594480243999</v>
      </c>
    </row>
    <row r="1424" spans="1:12" x14ac:dyDescent="0.25">
      <c r="A1424" s="46">
        <f t="shared" si="168"/>
        <v>26</v>
      </c>
      <c r="B1424" s="46" t="str">
        <f>[1]Лист1!$B$32</f>
        <v>Наукова,86</v>
      </c>
      <c r="C1424" s="46">
        <v>4053.1</v>
      </c>
      <c r="D1424" s="48"/>
      <c r="E1424" s="49"/>
      <c r="F1424" s="46">
        <f t="shared" si="167"/>
        <v>4053.1</v>
      </c>
      <c r="G1424" s="45">
        <f t="shared" si="163"/>
        <v>6.6448113017696986E-2</v>
      </c>
      <c r="H1424" s="43">
        <f t="shared" si="164"/>
        <v>284.49427347961876</v>
      </c>
      <c r="I1424" s="43">
        <f t="shared" si="165"/>
        <v>62.588740165516128</v>
      </c>
      <c r="J1424" s="43">
        <v>75.016783818413742</v>
      </c>
      <c r="K1424" s="43">
        <v>21.414499415220842</v>
      </c>
      <c r="L1424" s="45">
        <f t="shared" si="166"/>
        <v>0.10942594480243997</v>
      </c>
    </row>
    <row r="1425" spans="1:12" x14ac:dyDescent="0.25">
      <c r="A1425" s="46">
        <f t="shared" si="168"/>
        <v>27</v>
      </c>
      <c r="B1425" s="46" t="str">
        <f>[1]Лист1!$B$33</f>
        <v>Наукова,94</v>
      </c>
      <c r="C1425" s="46">
        <v>12192.44</v>
      </c>
      <c r="D1425" s="48"/>
      <c r="E1425" s="49"/>
      <c r="F1425" s="46">
        <f t="shared" si="167"/>
        <v>12192.44</v>
      </c>
      <c r="G1425" s="45">
        <f t="shared" si="163"/>
        <v>0.19988764922688546</v>
      </c>
      <c r="H1425" s="43">
        <f t="shared" si="164"/>
        <v>855.80897578244867</v>
      </c>
      <c r="I1425" s="43">
        <f t="shared" si="165"/>
        <v>188.2779746721387</v>
      </c>
      <c r="J1425" s="43">
        <v>225.66372300189497</v>
      </c>
      <c r="K1425" s="43">
        <v>64.418592990578873</v>
      </c>
      <c r="L1425" s="45">
        <f t="shared" si="166"/>
        <v>0.10942594480243997</v>
      </c>
    </row>
    <row r="1426" spans="1:12" x14ac:dyDescent="0.25">
      <c r="A1426" s="46">
        <f t="shared" si="168"/>
        <v>28</v>
      </c>
      <c r="B1426" s="46" t="str">
        <f>[1]Лист1!$B$34</f>
        <v>Наукова,112</v>
      </c>
      <c r="C1426" s="46">
        <v>8096.5</v>
      </c>
      <c r="D1426" s="48"/>
      <c r="E1426" s="49">
        <v>112.7</v>
      </c>
      <c r="F1426" s="46">
        <f t="shared" si="167"/>
        <v>8209.2000000000007</v>
      </c>
      <c r="G1426" s="45">
        <f t="shared" si="163"/>
        <v>0.13458484848261285</v>
      </c>
      <c r="H1426" s="43">
        <f t="shared" si="164"/>
        <v>576.21829953588269</v>
      </c>
      <c r="I1426" s="43">
        <f t="shared" si="165"/>
        <v>126.76802589789419</v>
      </c>
      <c r="J1426" s="43">
        <v>151.93994269130349</v>
      </c>
      <c r="K1426" s="43">
        <v>42.777749010716619</v>
      </c>
      <c r="L1426" s="45">
        <f t="shared" si="166"/>
        <v>0.10935341045848523</v>
      </c>
    </row>
    <row r="1427" spans="1:12" x14ac:dyDescent="0.25">
      <c r="A1427" s="46">
        <f t="shared" si="168"/>
        <v>29</v>
      </c>
      <c r="B1427" s="46" t="str">
        <f>[1]Лист1!$B$35</f>
        <v>Наукова,114</v>
      </c>
      <c r="C1427" s="46">
        <v>3682.5</v>
      </c>
      <c r="D1427" s="48"/>
      <c r="E1427" s="49"/>
      <c r="F1427" s="46">
        <f t="shared" si="167"/>
        <v>3682.5</v>
      </c>
      <c r="G1427" s="45">
        <f t="shared" si="163"/>
        <v>6.0372351086247347E-2</v>
      </c>
      <c r="H1427" s="43">
        <f t="shared" si="164"/>
        <v>258.48120255821368</v>
      </c>
      <c r="I1427" s="43">
        <f t="shared" si="165"/>
        <v>56.865864562807012</v>
      </c>
      <c r="J1427" s="43">
        <v>68.157535321435105</v>
      </c>
      <c r="K1427" s="43">
        <v>19.45643929252936</v>
      </c>
      <c r="L1427" s="45">
        <f t="shared" si="166"/>
        <v>0.10942594480243996</v>
      </c>
    </row>
    <row r="1428" spans="1:12" s="264" customFormat="1" x14ac:dyDescent="0.25">
      <c r="A1428" s="263">
        <f t="shared" si="168"/>
        <v>30</v>
      </c>
      <c r="B1428" s="263" t="str">
        <f>[2]Лист1!$B$36</f>
        <v>Наукова,116</v>
      </c>
      <c r="C1428" s="263">
        <v>8191.3</v>
      </c>
      <c r="D1428" s="268"/>
      <c r="E1428" s="270"/>
      <c r="F1428" s="263">
        <f t="shared" si="167"/>
        <v>8191.3</v>
      </c>
      <c r="G1428" s="253">
        <f t="shared" si="163"/>
        <v>0.13429138885343597</v>
      </c>
      <c r="H1428" s="43">
        <f t="shared" si="164"/>
        <v>574.96186680654341</v>
      </c>
      <c r="I1428" s="269">
        <f t="shared" si="165"/>
        <v>126.49161069743955</v>
      </c>
      <c r="J1428" s="269">
        <v>151.60864061872951</v>
      </c>
      <c r="K1428" s="269">
        <v>43.278623537514115</v>
      </c>
      <c r="L1428" s="253">
        <f t="shared" si="166"/>
        <v>0.10942594480243999</v>
      </c>
    </row>
    <row r="1429" spans="1:12" x14ac:dyDescent="0.25">
      <c r="A1429" s="46">
        <f t="shared" si="168"/>
        <v>31</v>
      </c>
      <c r="B1429" s="46" t="str">
        <f>[1]Лист1!$B$37</f>
        <v>Симоненка,3</v>
      </c>
      <c r="C1429" s="46">
        <v>4054.7</v>
      </c>
      <c r="D1429" s="48"/>
      <c r="E1429" s="49">
        <v>125</v>
      </c>
      <c r="F1429" s="46">
        <f t="shared" si="167"/>
        <v>4179.7</v>
      </c>
      <c r="G1429" s="45">
        <f t="shared" si="163"/>
        <v>6.8523643132433948E-2</v>
      </c>
      <c r="H1429" s="43">
        <f t="shared" si="164"/>
        <v>293.38055188935931</v>
      </c>
      <c r="I1429" s="43">
        <f t="shared" si="165"/>
        <v>64.54372141565905</v>
      </c>
      <c r="J1429" s="43">
        <v>77.359959370808497</v>
      </c>
      <c r="K1429" s="43">
        <v>21.422952993732192</v>
      </c>
      <c r="L1429" s="45">
        <f t="shared" si="166"/>
        <v>0.10926793446169798</v>
      </c>
    </row>
    <row r="1430" spans="1:12" x14ac:dyDescent="0.25">
      <c r="A1430" s="46">
        <f t="shared" si="168"/>
        <v>32</v>
      </c>
      <c r="B1430" s="46" t="str">
        <f>[1]Лист1!$B$38</f>
        <v>Симоненка,7</v>
      </c>
      <c r="C1430" s="46">
        <v>3967.5</v>
      </c>
      <c r="D1430" s="48"/>
      <c r="E1430" s="49">
        <v>74.5</v>
      </c>
      <c r="F1430" s="46">
        <f t="shared" si="167"/>
        <v>4042</v>
      </c>
      <c r="G1430" s="45">
        <f t="shared" si="163"/>
        <v>6.626613525882194E-2</v>
      </c>
      <c r="H1430" s="43">
        <f t="shared" si="164"/>
        <v>283.71514480388316</v>
      </c>
      <c r="I1430" s="43">
        <f t="shared" si="165"/>
        <v>62.417331856854297</v>
      </c>
      <c r="J1430" s="43">
        <v>74.811339516426528</v>
      </c>
      <c r="K1430" s="43">
        <v>20.962232964863603</v>
      </c>
      <c r="L1430" s="45">
        <f t="shared" si="166"/>
        <v>0.10932856238051152</v>
      </c>
    </row>
    <row r="1431" spans="1:12" x14ac:dyDescent="0.25">
      <c r="A1431" s="46">
        <f t="shared" si="168"/>
        <v>33</v>
      </c>
      <c r="B1431" s="46" t="str">
        <f>[1]Лист1!$B$39</f>
        <v>Симоненка,12</v>
      </c>
      <c r="C1431" s="46">
        <v>7733.7</v>
      </c>
      <c r="D1431" s="48"/>
      <c r="E1431" s="49"/>
      <c r="F1431" s="46">
        <f t="shared" si="167"/>
        <v>7733.7</v>
      </c>
      <c r="G1431" s="45">
        <f t="shared" ref="G1431:G1462" si="169">6/$F$1463*F1431</f>
        <v>0.12678931475783059</v>
      </c>
      <c r="H1431" s="43">
        <f t="shared" si="164"/>
        <v>542.84211166991372</v>
      </c>
      <c r="I1431" s="43">
        <f t="shared" si="165"/>
        <v>119.42526456738102</v>
      </c>
      <c r="J1431" s="43">
        <v>143.13915299806726</v>
      </c>
      <c r="K1431" s="43">
        <v>40.860900083267971</v>
      </c>
      <c r="L1431" s="45">
        <f t="shared" si="166"/>
        <v>0.10942594480243997</v>
      </c>
    </row>
    <row r="1432" spans="1:12" x14ac:dyDescent="0.25">
      <c r="A1432" s="46">
        <f t="shared" si="168"/>
        <v>34</v>
      </c>
      <c r="B1432" s="46" t="str">
        <f>[1]Лист1!$B$41</f>
        <v>Симоненка,18</v>
      </c>
      <c r="C1432" s="46">
        <v>5374.3</v>
      </c>
      <c r="D1432" s="48"/>
      <c r="E1432" s="49"/>
      <c r="F1432" s="46">
        <f t="shared" si="167"/>
        <v>5374.3</v>
      </c>
      <c r="G1432" s="45">
        <f t="shared" si="169"/>
        <v>8.8108384641634521E-2</v>
      </c>
      <c r="H1432" s="43">
        <f t="shared" si="164"/>
        <v>377.23164342392613</v>
      </c>
      <c r="I1432" s="43">
        <f t="shared" si="165"/>
        <v>82.990961553263745</v>
      </c>
      <c r="J1432" s="43">
        <v>99.47020830359503</v>
      </c>
      <c r="K1432" s="43">
        <v>28.395041870968242</v>
      </c>
      <c r="L1432" s="45">
        <f t="shared" si="166"/>
        <v>0.10942594480243997</v>
      </c>
    </row>
    <row r="1433" spans="1:12" x14ac:dyDescent="0.25">
      <c r="A1433" s="46">
        <f t="shared" si="168"/>
        <v>35</v>
      </c>
      <c r="B1433" s="46" t="str">
        <f>[1]Лист1!$B$42</f>
        <v>Симоненка,20</v>
      </c>
      <c r="C1433" s="46">
        <v>8191.7</v>
      </c>
      <c r="D1433" s="48"/>
      <c r="E1433" s="49"/>
      <c r="F1433" s="46">
        <f t="shared" si="167"/>
        <v>8191.7</v>
      </c>
      <c r="G1433" s="45">
        <f t="shared" si="169"/>
        <v>0.13429794661051253</v>
      </c>
      <c r="H1433" s="43">
        <f t="shared" si="164"/>
        <v>574.98994351557883</v>
      </c>
      <c r="I1433" s="43">
        <f t="shared" si="165"/>
        <v>126.49778757342735</v>
      </c>
      <c r="J1433" s="43">
        <v>151.6160440169993</v>
      </c>
      <c r="K1433" s="43">
        <v>43.280736932141956</v>
      </c>
      <c r="L1433" s="45">
        <f t="shared" si="166"/>
        <v>0.10942594480243997</v>
      </c>
    </row>
    <row r="1434" spans="1:12" x14ac:dyDescent="0.25">
      <c r="A1434" s="46">
        <f t="shared" si="168"/>
        <v>36</v>
      </c>
      <c r="B1434" s="46" t="str">
        <f>[1]Лист1!$B$43</f>
        <v>Симоненка,22</v>
      </c>
      <c r="C1434" s="46">
        <v>4123.8999999999996</v>
      </c>
      <c r="D1434" s="48"/>
      <c r="E1434" s="49"/>
      <c r="F1434" s="46">
        <f t="shared" si="167"/>
        <v>4123.8999999999996</v>
      </c>
      <c r="G1434" s="45">
        <f t="shared" si="169"/>
        <v>6.7608836020251306E-2</v>
      </c>
      <c r="H1434" s="43">
        <f t="shared" si="164"/>
        <v>289.46385097890493</v>
      </c>
      <c r="I1434" s="43">
        <f t="shared" si="165"/>
        <v>63.682047215359084</v>
      </c>
      <c r="J1434" s="43">
        <v>76.327185312170045</v>
      </c>
      <c r="K1434" s="43">
        <v>21.788570264348085</v>
      </c>
      <c r="L1434" s="45">
        <f t="shared" si="166"/>
        <v>0.10942594480243997</v>
      </c>
    </row>
    <row r="1435" spans="1:12" x14ac:dyDescent="0.25">
      <c r="A1435" s="46">
        <f t="shared" si="168"/>
        <v>37</v>
      </c>
      <c r="B1435" s="46" t="s">
        <v>341</v>
      </c>
      <c r="C1435" s="46">
        <v>4398.3999999999996</v>
      </c>
      <c r="D1435" s="48"/>
      <c r="E1435" s="49"/>
      <c r="F1435" s="46">
        <f t="shared" si="167"/>
        <v>4398.3999999999996</v>
      </c>
      <c r="G1435" s="45">
        <f t="shared" si="169"/>
        <v>7.2109096814053045E-2</v>
      </c>
      <c r="H1435" s="43">
        <f t="shared" si="164"/>
        <v>308.73149255452739</v>
      </c>
      <c r="I1435" s="43">
        <f t="shared" si="165"/>
        <v>67.920928361996033</v>
      </c>
      <c r="J1435" s="43">
        <v>81.407767374826918</v>
      </c>
      <c r="K1435" s="43">
        <v>23.238887327701597</v>
      </c>
      <c r="L1435" s="45">
        <f t="shared" si="166"/>
        <v>0.10942594480243996</v>
      </c>
    </row>
    <row r="1436" spans="1:12" x14ac:dyDescent="0.25">
      <c r="A1436" s="46">
        <f t="shared" si="168"/>
        <v>38</v>
      </c>
      <c r="B1436" s="46" t="s">
        <v>342</v>
      </c>
      <c r="C1436" s="46">
        <v>4369.7</v>
      </c>
      <c r="D1436" s="48"/>
      <c r="E1436" s="49"/>
      <c r="F1436" s="46">
        <f t="shared" si="167"/>
        <v>4369.7</v>
      </c>
      <c r="G1436" s="45">
        <f t="shared" si="169"/>
        <v>7.1638577743808565E-2</v>
      </c>
      <c r="H1436" s="43">
        <f t="shared" si="164"/>
        <v>306.71698868122917</v>
      </c>
      <c r="I1436" s="43">
        <f t="shared" si="165"/>
        <v>67.477737509870423</v>
      </c>
      <c r="J1436" s="43">
        <v>80.876573548968068</v>
      </c>
      <c r="K1436" s="43">
        <v>23.087251263154254</v>
      </c>
      <c r="L1436" s="45">
        <f t="shared" si="166"/>
        <v>0.10942594480243996</v>
      </c>
    </row>
    <row r="1437" spans="1:12" x14ac:dyDescent="0.25">
      <c r="A1437" s="46">
        <f t="shared" si="168"/>
        <v>39</v>
      </c>
      <c r="B1437" s="46" t="s">
        <v>343</v>
      </c>
      <c r="C1437" s="46">
        <v>5769.7</v>
      </c>
      <c r="D1437" s="48"/>
      <c r="E1437" s="49"/>
      <c r="F1437" s="46">
        <f t="shared" si="167"/>
        <v>5769.7</v>
      </c>
      <c r="G1437" s="45">
        <f t="shared" si="169"/>
        <v>9.4590727511831993E-2</v>
      </c>
      <c r="H1437" s="43">
        <f t="shared" si="164"/>
        <v>404.98547030553306</v>
      </c>
      <c r="I1437" s="43">
        <f t="shared" si="165"/>
        <v>89.096803467217271</v>
      </c>
      <c r="J1437" s="43">
        <v>106.78846749330187</v>
      </c>
      <c r="K1437" s="43">
        <v>30.484132460585645</v>
      </c>
      <c r="L1437" s="45">
        <f t="shared" si="166"/>
        <v>0.10942594480243996</v>
      </c>
    </row>
    <row r="1438" spans="1:12" x14ac:dyDescent="0.25">
      <c r="A1438" s="46">
        <f t="shared" si="168"/>
        <v>40</v>
      </c>
      <c r="B1438" s="46" t="s">
        <v>344</v>
      </c>
      <c r="C1438" s="46">
        <v>4446.8999999999996</v>
      </c>
      <c r="D1438" s="48"/>
      <c r="E1438" s="49"/>
      <c r="F1438" s="46">
        <f t="shared" si="167"/>
        <v>4446.8999999999996</v>
      </c>
      <c r="G1438" s="45">
        <f t="shared" si="169"/>
        <v>7.290422485958814E-2</v>
      </c>
      <c r="H1438" s="43">
        <f t="shared" si="164"/>
        <v>312.13579352508361</v>
      </c>
      <c r="I1438" s="43">
        <f t="shared" si="165"/>
        <v>68.669874575518392</v>
      </c>
      <c r="J1438" s="43">
        <v>82.305429415041331</v>
      </c>
      <c r="K1438" s="43">
        <v>23.495136426326898</v>
      </c>
      <c r="L1438" s="45">
        <f t="shared" si="166"/>
        <v>0.10942594480243996</v>
      </c>
    </row>
    <row r="1439" spans="1:12" x14ac:dyDescent="0.25">
      <c r="A1439" s="46">
        <f t="shared" si="168"/>
        <v>41</v>
      </c>
      <c r="B1439" s="46" t="s">
        <v>345</v>
      </c>
      <c r="C1439" s="46">
        <v>4422.5</v>
      </c>
      <c r="D1439" s="48"/>
      <c r="E1439" s="49"/>
      <c r="F1439" s="46">
        <f t="shared" si="167"/>
        <v>4422.5</v>
      </c>
      <c r="G1439" s="45">
        <f t="shared" si="169"/>
        <v>7.250420167791688E-2</v>
      </c>
      <c r="H1439" s="43">
        <f t="shared" si="164"/>
        <v>310.42311427391724</v>
      </c>
      <c r="I1439" s="43">
        <f t="shared" si="165"/>
        <v>68.293085140261795</v>
      </c>
      <c r="J1439" s="43">
        <v>81.853822120582961</v>
      </c>
      <c r="K1439" s="43">
        <v>23.366219354028811</v>
      </c>
      <c r="L1439" s="45">
        <f t="shared" si="166"/>
        <v>0.10942594480243997</v>
      </c>
    </row>
    <row r="1440" spans="1:12" x14ac:dyDescent="0.25">
      <c r="A1440" s="46">
        <f t="shared" si="168"/>
        <v>42</v>
      </c>
      <c r="B1440" s="46" t="s">
        <v>346</v>
      </c>
      <c r="C1440" s="46">
        <v>3984.5</v>
      </c>
      <c r="D1440" s="48"/>
      <c r="E1440" s="49"/>
      <c r="F1440" s="46">
        <f t="shared" si="167"/>
        <v>3984.5</v>
      </c>
      <c r="G1440" s="45">
        <f t="shared" si="169"/>
        <v>6.5323457679063834E-2</v>
      </c>
      <c r="H1440" s="43">
        <f t="shared" si="164"/>
        <v>279.67911788002783</v>
      </c>
      <c r="I1440" s="43">
        <f t="shared" si="165"/>
        <v>61.529405933606121</v>
      </c>
      <c r="J1440" s="43">
        <v>73.747101015141382</v>
      </c>
      <c r="K1440" s="43">
        <v>21.052052236546704</v>
      </c>
      <c r="L1440" s="45">
        <f t="shared" si="166"/>
        <v>0.10942594480243997</v>
      </c>
    </row>
    <row r="1441" spans="1:12" x14ac:dyDescent="0.25">
      <c r="A1441" s="46">
        <f t="shared" si="168"/>
        <v>43</v>
      </c>
      <c r="B1441" s="46" t="s">
        <v>347</v>
      </c>
      <c r="C1441" s="46">
        <v>5874.6</v>
      </c>
      <c r="D1441" s="48"/>
      <c r="E1441" s="49"/>
      <c r="F1441" s="46">
        <f t="shared" si="167"/>
        <v>5874.6</v>
      </c>
      <c r="G1441" s="45">
        <f t="shared" si="169"/>
        <v>9.6310499305164624E-2</v>
      </c>
      <c r="H1441" s="43">
        <f t="shared" si="164"/>
        <v>412.34858725009707</v>
      </c>
      <c r="I1441" s="43">
        <f t="shared" si="165"/>
        <v>90.71668919502136</v>
      </c>
      <c r="J1441" s="43">
        <v>108.73000868955945</v>
      </c>
      <c r="K1441" s="43">
        <v>31.03837020173604</v>
      </c>
      <c r="L1441" s="45">
        <f t="shared" si="166"/>
        <v>0.10942594480243997</v>
      </c>
    </row>
    <row r="1442" spans="1:12" x14ac:dyDescent="0.25">
      <c r="A1442" s="46">
        <f t="shared" si="168"/>
        <v>44</v>
      </c>
      <c r="B1442" s="46" t="s">
        <v>348</v>
      </c>
      <c r="C1442" s="46">
        <v>5861.2</v>
      </c>
      <c r="D1442" s="48"/>
      <c r="E1442" s="49"/>
      <c r="F1442" s="46">
        <f t="shared" si="167"/>
        <v>5861.2</v>
      </c>
      <c r="G1442" s="45">
        <f t="shared" si="169"/>
        <v>9.6090814443099248E-2</v>
      </c>
      <c r="H1442" s="43">
        <f t="shared" si="164"/>
        <v>411.40801749740729</v>
      </c>
      <c r="I1442" s="43">
        <f t="shared" si="165"/>
        <v>90.509763849429604</v>
      </c>
      <c r="J1442" s="43">
        <v>108.48199484752082</v>
      </c>
      <c r="K1442" s="43">
        <v>30.96757148170348</v>
      </c>
      <c r="L1442" s="45">
        <f t="shared" si="166"/>
        <v>0.10942594480243997</v>
      </c>
    </row>
    <row r="1443" spans="1:12" x14ac:dyDescent="0.25">
      <c r="A1443" s="46">
        <f t="shared" si="168"/>
        <v>45</v>
      </c>
      <c r="B1443" s="46" t="s">
        <v>349</v>
      </c>
      <c r="C1443" s="46">
        <v>4068.9</v>
      </c>
      <c r="D1443" s="48"/>
      <c r="E1443" s="49"/>
      <c r="F1443" s="46">
        <f t="shared" si="167"/>
        <v>4068.9</v>
      </c>
      <c r="G1443" s="45">
        <f t="shared" si="169"/>
        <v>6.6707144422221823E-2</v>
      </c>
      <c r="H1443" s="43">
        <f t="shared" si="164"/>
        <v>285.60330348652161</v>
      </c>
      <c r="I1443" s="43">
        <f t="shared" si="165"/>
        <v>62.832726767034757</v>
      </c>
      <c r="J1443" s="43">
        <v>75.309218050071223</v>
      </c>
      <c r="K1443" s="43">
        <v>21.497978503020423</v>
      </c>
      <c r="L1443" s="45">
        <f t="shared" si="166"/>
        <v>0.10942594480243997</v>
      </c>
    </row>
    <row r="1444" spans="1:12" x14ac:dyDescent="0.25">
      <c r="A1444" s="46">
        <f t="shared" si="168"/>
        <v>46</v>
      </c>
      <c r="B1444" s="46" t="s">
        <v>350</v>
      </c>
      <c r="C1444" s="46">
        <v>4057</v>
      </c>
      <c r="D1444" s="48"/>
      <c r="E1444" s="49"/>
      <c r="F1444" s="46">
        <f t="shared" si="167"/>
        <v>4057</v>
      </c>
      <c r="G1444" s="45">
        <f t="shared" si="169"/>
        <v>6.6512051149193618E-2</v>
      </c>
      <c r="H1444" s="43">
        <f t="shared" si="164"/>
        <v>284.76802139271501</v>
      </c>
      <c r="I1444" s="43">
        <f t="shared" si="165"/>
        <v>62.648964706397301</v>
      </c>
      <c r="J1444" s="43">
        <v>75.088966951544393</v>
      </c>
      <c r="K1444" s="43">
        <v>21.435105012842257</v>
      </c>
      <c r="L1444" s="45">
        <f t="shared" si="166"/>
        <v>0.10942594480243996</v>
      </c>
    </row>
    <row r="1445" spans="1:12" x14ac:dyDescent="0.25">
      <c r="A1445" s="46">
        <f t="shared" si="168"/>
        <v>47</v>
      </c>
      <c r="B1445" s="46" t="s">
        <v>351</v>
      </c>
      <c r="C1445" s="46">
        <v>5809.5</v>
      </c>
      <c r="D1445" s="48"/>
      <c r="E1445" s="49"/>
      <c r="F1445" s="46">
        <f t="shared" si="167"/>
        <v>5809.5</v>
      </c>
      <c r="G1445" s="45">
        <f t="shared" si="169"/>
        <v>9.5243224340951518E-2</v>
      </c>
      <c r="H1445" s="43">
        <f t="shared" si="164"/>
        <v>407.77910285456687</v>
      </c>
      <c r="I1445" s="43">
        <f t="shared" si="165"/>
        <v>89.711402628004706</v>
      </c>
      <c r="J1445" s="43">
        <v>107.52510562114793</v>
      </c>
      <c r="K1445" s="43">
        <v>30.694415226055476</v>
      </c>
      <c r="L1445" s="45">
        <f t="shared" si="166"/>
        <v>0.10942594480243997</v>
      </c>
    </row>
    <row r="1446" spans="1:12" x14ac:dyDescent="0.25">
      <c r="A1446" s="46">
        <f t="shared" si="168"/>
        <v>48</v>
      </c>
      <c r="B1446" s="46" t="s">
        <v>352</v>
      </c>
      <c r="C1446" s="46">
        <v>5835.6</v>
      </c>
      <c r="D1446" s="48"/>
      <c r="E1446" s="49"/>
      <c r="F1446" s="46">
        <f t="shared" si="167"/>
        <v>5835.6</v>
      </c>
      <c r="G1446" s="45">
        <f t="shared" si="169"/>
        <v>9.5671117990198257E-2</v>
      </c>
      <c r="H1446" s="43">
        <f t="shared" si="164"/>
        <v>409.61110811913431</v>
      </c>
      <c r="I1446" s="43">
        <f t="shared" si="165"/>
        <v>90.114443786209549</v>
      </c>
      <c r="J1446" s="43">
        <v>108.00817735825301</v>
      </c>
      <c r="K1446" s="43">
        <v>30.832314225521884</v>
      </c>
      <c r="L1446" s="45">
        <f t="shared" si="166"/>
        <v>0.10942594480243997</v>
      </c>
    </row>
    <row r="1447" spans="1:12" x14ac:dyDescent="0.25">
      <c r="A1447" s="46">
        <f t="shared" si="168"/>
        <v>49</v>
      </c>
      <c r="B1447" s="46" t="s">
        <v>353</v>
      </c>
      <c r="C1447" s="46">
        <v>4048.9</v>
      </c>
      <c r="D1447" s="48"/>
      <c r="E1447" s="49"/>
      <c r="F1447" s="46">
        <f t="shared" si="167"/>
        <v>4048.9</v>
      </c>
      <c r="G1447" s="45">
        <f t="shared" si="169"/>
        <v>6.6379256568392914E-2</v>
      </c>
      <c r="H1447" s="43">
        <f t="shared" si="164"/>
        <v>284.19946803474585</v>
      </c>
      <c r="I1447" s="43">
        <f t="shared" si="165"/>
        <v>62.523882967644084</v>
      </c>
      <c r="J1447" s="43">
        <v>74.939048136580752</v>
      </c>
      <c r="K1447" s="43">
        <v>21.392308771628549</v>
      </c>
      <c r="L1447" s="45">
        <f t="shared" si="166"/>
        <v>0.10942594480243997</v>
      </c>
    </row>
    <row r="1448" spans="1:12" x14ac:dyDescent="0.25">
      <c r="A1448" s="46">
        <f t="shared" si="168"/>
        <v>50</v>
      </c>
      <c r="B1448" s="46" t="s">
        <v>1848</v>
      </c>
      <c r="C1448" s="46">
        <v>4427.8</v>
      </c>
      <c r="D1448" s="48"/>
      <c r="E1448" s="49"/>
      <c r="F1448" s="46">
        <f t="shared" si="167"/>
        <v>4427.8</v>
      </c>
      <c r="G1448" s="45">
        <f t="shared" si="169"/>
        <v>7.2591091959181536E-2</v>
      </c>
      <c r="H1448" s="43">
        <f t="shared" si="164"/>
        <v>310.7951306686378</v>
      </c>
      <c r="I1448" s="43">
        <f t="shared" si="165"/>
        <v>68.374928747100313</v>
      </c>
      <c r="J1448" s="43">
        <v>81.951917147657937</v>
      </c>
      <c r="K1448" s="43">
        <v>23.394221832847656</v>
      </c>
      <c r="L1448" s="45">
        <f t="shared" si="166"/>
        <v>0.10942594480243997</v>
      </c>
    </row>
    <row r="1449" spans="1:12" x14ac:dyDescent="0.25">
      <c r="A1449" s="46">
        <f t="shared" si="168"/>
        <v>51</v>
      </c>
      <c r="B1449" s="46" t="s">
        <v>1849</v>
      </c>
      <c r="C1449" s="46">
        <v>4428.6000000000004</v>
      </c>
      <c r="D1449" s="48"/>
      <c r="E1449" s="49"/>
      <c r="F1449" s="46">
        <f t="shared" si="167"/>
        <v>4428.6000000000004</v>
      </c>
      <c r="G1449" s="45">
        <f t="shared" si="169"/>
        <v>7.2604207473334695E-2</v>
      </c>
      <c r="H1449" s="43">
        <f t="shared" si="164"/>
        <v>310.8512840867088</v>
      </c>
      <c r="I1449" s="43">
        <f t="shared" si="165"/>
        <v>68.387282499075937</v>
      </c>
      <c r="J1449" s="43">
        <v>81.966723944197568</v>
      </c>
      <c r="K1449" s="43">
        <v>23.398448622103331</v>
      </c>
      <c r="L1449" s="45">
        <f t="shared" si="166"/>
        <v>0.10942594480243995</v>
      </c>
    </row>
    <row r="1450" spans="1:12" x14ac:dyDescent="0.25">
      <c r="A1450" s="46">
        <f t="shared" si="168"/>
        <v>52</v>
      </c>
      <c r="B1450" s="46" t="s">
        <v>1850</v>
      </c>
      <c r="C1450" s="46">
        <v>5782.4</v>
      </c>
      <c r="D1450" s="48"/>
      <c r="E1450" s="49"/>
      <c r="F1450" s="46">
        <f t="shared" si="167"/>
        <v>5782.4</v>
      </c>
      <c r="G1450" s="45">
        <f t="shared" si="169"/>
        <v>9.4798936299013342E-2</v>
      </c>
      <c r="H1450" s="43">
        <f t="shared" si="164"/>
        <v>405.87690581741066</v>
      </c>
      <c r="I1450" s="43">
        <f t="shared" si="165"/>
        <v>89.292919279830343</v>
      </c>
      <c r="J1450" s="43">
        <v>107.0235253883683</v>
      </c>
      <c r="K1450" s="43">
        <v>30.551232740019486</v>
      </c>
      <c r="L1450" s="45">
        <f t="shared" si="166"/>
        <v>0.10942594480243997</v>
      </c>
    </row>
    <row r="1451" spans="1:12" x14ac:dyDescent="0.25">
      <c r="A1451" s="46">
        <f t="shared" si="168"/>
        <v>53</v>
      </c>
      <c r="B1451" s="46" t="s">
        <v>1851</v>
      </c>
      <c r="C1451" s="46">
        <v>5882.7</v>
      </c>
      <c r="D1451" s="48"/>
      <c r="E1451" s="49"/>
      <c r="F1451" s="46">
        <f t="shared" si="167"/>
        <v>5882.7</v>
      </c>
      <c r="G1451" s="45">
        <f t="shared" si="169"/>
        <v>9.6443293885965314E-2</v>
      </c>
      <c r="H1451" s="43">
        <f t="shared" si="164"/>
        <v>412.91714060806618</v>
      </c>
      <c r="I1451" s="43">
        <f t="shared" si="165"/>
        <v>90.841770933774555</v>
      </c>
      <c r="J1451" s="43">
        <v>108.8799275045231</v>
      </c>
      <c r="K1451" s="43">
        <v>31.081166442949748</v>
      </c>
      <c r="L1451" s="45">
        <f t="shared" si="166"/>
        <v>0.10942594480243997</v>
      </c>
    </row>
    <row r="1452" spans="1:12" x14ac:dyDescent="0.25">
      <c r="A1452" s="46">
        <f t="shared" si="168"/>
        <v>54</v>
      </c>
      <c r="B1452" s="46" t="s">
        <v>1852</v>
      </c>
      <c r="C1452" s="46">
        <v>4404.7</v>
      </c>
      <c r="D1452" s="48"/>
      <c r="E1452" s="49"/>
      <c r="F1452" s="46">
        <f t="shared" si="167"/>
        <v>4404.7</v>
      </c>
      <c r="G1452" s="45">
        <f t="shared" si="169"/>
        <v>7.2212381488009153E-2</v>
      </c>
      <c r="H1452" s="43">
        <f t="shared" si="164"/>
        <v>309.17370072183678</v>
      </c>
      <c r="I1452" s="43">
        <f t="shared" si="165"/>
        <v>68.018214158804099</v>
      </c>
      <c r="J1452" s="43">
        <v>81.524370897576446</v>
      </c>
      <c r="K1452" s="43">
        <v>23.272173293090034</v>
      </c>
      <c r="L1452" s="45">
        <f t="shared" si="166"/>
        <v>0.10942594480243997</v>
      </c>
    </row>
    <row r="1453" spans="1:12" x14ac:dyDescent="0.25">
      <c r="A1453" s="46">
        <f t="shared" si="168"/>
        <v>55</v>
      </c>
      <c r="B1453" s="46" t="s">
        <v>1853</v>
      </c>
      <c r="C1453" s="46">
        <v>4428.3999999999996</v>
      </c>
      <c r="D1453" s="48"/>
      <c r="E1453" s="49"/>
      <c r="F1453" s="46">
        <f t="shared" si="167"/>
        <v>4428.3999999999996</v>
      </c>
      <c r="G1453" s="45">
        <f t="shared" si="169"/>
        <v>7.2600928594796402E-2</v>
      </c>
      <c r="H1453" s="43">
        <f t="shared" si="164"/>
        <v>310.83724573219104</v>
      </c>
      <c r="I1453" s="43">
        <f t="shared" si="165"/>
        <v>68.384194061082027</v>
      </c>
      <c r="J1453" s="43">
        <v>81.963022245062632</v>
      </c>
      <c r="K1453" s="43">
        <v>23.397391924789414</v>
      </c>
      <c r="L1453" s="45">
        <f t="shared" si="166"/>
        <v>0.10942594480243997</v>
      </c>
    </row>
    <row r="1454" spans="1:12" x14ac:dyDescent="0.25">
      <c r="A1454" s="46">
        <f t="shared" si="168"/>
        <v>56</v>
      </c>
      <c r="B1454" s="46" t="s">
        <v>1854</v>
      </c>
      <c r="C1454" s="46">
        <v>4419.2</v>
      </c>
      <c r="D1454" s="48"/>
      <c r="E1454" s="49"/>
      <c r="F1454" s="46">
        <f t="shared" si="167"/>
        <v>4419.2</v>
      </c>
      <c r="G1454" s="45">
        <f t="shared" si="169"/>
        <v>7.2450100182035113E-2</v>
      </c>
      <c r="H1454" s="43">
        <f t="shared" si="164"/>
        <v>310.19148142437422</v>
      </c>
      <c r="I1454" s="43">
        <f t="shared" si="165"/>
        <v>68.242125913362329</v>
      </c>
      <c r="J1454" s="43">
        <v>81.79274408485702</v>
      </c>
      <c r="K1454" s="43">
        <v>23.348783848349147</v>
      </c>
      <c r="L1454" s="45">
        <f t="shared" si="166"/>
        <v>0.10942594480243997</v>
      </c>
    </row>
    <row r="1455" spans="1:12" x14ac:dyDescent="0.25">
      <c r="A1455" s="46">
        <f t="shared" si="168"/>
        <v>57</v>
      </c>
      <c r="B1455" s="46" t="s">
        <v>1855</v>
      </c>
      <c r="C1455" s="46">
        <v>5902.1</v>
      </c>
      <c r="D1455" s="48"/>
      <c r="E1455" s="49"/>
      <c r="F1455" s="46">
        <f t="shared" si="167"/>
        <v>5902.1</v>
      </c>
      <c r="G1455" s="45">
        <f t="shared" si="169"/>
        <v>9.6761345104179358E-2</v>
      </c>
      <c r="H1455" s="43">
        <f t="shared" si="164"/>
        <v>414.2788609962887</v>
      </c>
      <c r="I1455" s="43">
        <f t="shared" si="165"/>
        <v>91.141349419183513</v>
      </c>
      <c r="J1455" s="43">
        <v>109.23899232060886</v>
      </c>
      <c r="K1455" s="43">
        <v>31.183666082399874</v>
      </c>
      <c r="L1455" s="45">
        <f t="shared" si="166"/>
        <v>0.10942594480243996</v>
      </c>
    </row>
    <row r="1456" spans="1:12" x14ac:dyDescent="0.25">
      <c r="A1456" s="46">
        <f t="shared" si="168"/>
        <v>58</v>
      </c>
      <c r="B1456" s="46" t="s">
        <v>1856</v>
      </c>
      <c r="C1456" s="46">
        <v>4397.8</v>
      </c>
      <c r="D1456" s="48"/>
      <c r="E1456" s="49"/>
      <c r="F1456" s="46">
        <f t="shared" si="167"/>
        <v>4397.8</v>
      </c>
      <c r="G1456" s="45">
        <f t="shared" si="169"/>
        <v>7.2099260178438179E-2</v>
      </c>
      <c r="H1456" s="43">
        <f t="shared" si="164"/>
        <v>308.68937749097415</v>
      </c>
      <c r="I1456" s="43">
        <f t="shared" si="165"/>
        <v>67.911663048014319</v>
      </c>
      <c r="J1456" s="43">
        <v>81.396662277422223</v>
      </c>
      <c r="K1456" s="43">
        <v>23.235717235759843</v>
      </c>
      <c r="L1456" s="45">
        <f t="shared" si="166"/>
        <v>0.10942594480243997</v>
      </c>
    </row>
    <row r="1457" spans="1:12" x14ac:dyDescent="0.25">
      <c r="A1457" s="46">
        <f t="shared" si="168"/>
        <v>59</v>
      </c>
      <c r="B1457" s="46" t="s">
        <v>1857</v>
      </c>
      <c r="C1457" s="46">
        <v>4423.3999999999996</v>
      </c>
      <c r="D1457" s="48"/>
      <c r="E1457" s="49"/>
      <c r="F1457" s="46">
        <f t="shared" si="167"/>
        <v>4423.3999999999996</v>
      </c>
      <c r="G1457" s="45">
        <f t="shared" si="169"/>
        <v>7.2518956631339171E-2</v>
      </c>
      <c r="H1457" s="43">
        <f t="shared" si="164"/>
        <v>310.48628686924707</v>
      </c>
      <c r="I1457" s="43">
        <f t="shared" si="165"/>
        <v>68.306983111234359</v>
      </c>
      <c r="J1457" s="43">
        <v>81.870479766690025</v>
      </c>
      <c r="K1457" s="43">
        <v>23.370974491941446</v>
      </c>
      <c r="L1457" s="45">
        <f t="shared" si="166"/>
        <v>0.10942594480243997</v>
      </c>
    </row>
    <row r="1458" spans="1:12" x14ac:dyDescent="0.25">
      <c r="A1458" s="46">
        <f t="shared" si="168"/>
        <v>60</v>
      </c>
      <c r="B1458" s="46" t="s">
        <v>1858</v>
      </c>
      <c r="C1458" s="46">
        <v>5916.4</v>
      </c>
      <c r="D1458" s="48"/>
      <c r="E1458" s="49"/>
      <c r="F1458" s="46">
        <f t="shared" si="167"/>
        <v>5916.4</v>
      </c>
      <c r="G1458" s="45">
        <f t="shared" si="169"/>
        <v>9.6995784919667025E-2</v>
      </c>
      <c r="H1458" s="43">
        <f t="shared" si="164"/>
        <v>415.28260334430837</v>
      </c>
      <c r="I1458" s="43">
        <f t="shared" si="165"/>
        <v>91.362172735747848</v>
      </c>
      <c r="J1458" s="43">
        <v>109.50366380875455</v>
      </c>
      <c r="K1458" s="43">
        <v>31.259219940345062</v>
      </c>
      <c r="L1458" s="45">
        <f t="shared" si="166"/>
        <v>0.10942594480243997</v>
      </c>
    </row>
    <row r="1459" spans="1:12" x14ac:dyDescent="0.25">
      <c r="A1459" s="46">
        <f t="shared" si="168"/>
        <v>61</v>
      </c>
      <c r="B1459" s="46" t="s">
        <v>1859</v>
      </c>
      <c r="C1459" s="46">
        <v>3331.8</v>
      </c>
      <c r="D1459" s="48"/>
      <c r="E1459" s="49"/>
      <c r="F1459" s="46">
        <f t="shared" si="167"/>
        <v>3331.8</v>
      </c>
      <c r="G1459" s="45">
        <f t="shared" si="169"/>
        <v>5.4622837569357485E-2</v>
      </c>
      <c r="H1459" s="43">
        <f t="shared" si="164"/>
        <v>233.8649479113256</v>
      </c>
      <c r="I1459" s="43">
        <f t="shared" si="165"/>
        <v>51.450288540491634</v>
      </c>
      <c r="J1459" s="43">
        <v>61.666605888379493</v>
      </c>
      <c r="K1459" s="43">
        <v>17.603520552572796</v>
      </c>
      <c r="L1459" s="45">
        <f t="shared" si="166"/>
        <v>0.10942594480243996</v>
      </c>
    </row>
    <row r="1460" spans="1:12" x14ac:dyDescent="0.25">
      <c r="A1460" s="46">
        <f t="shared" si="168"/>
        <v>62</v>
      </c>
      <c r="B1460" s="46" t="s">
        <v>1860</v>
      </c>
      <c r="C1460" s="46">
        <v>4392.1000000000004</v>
      </c>
      <c r="D1460" s="48"/>
      <c r="E1460" s="49"/>
      <c r="F1460" s="46">
        <f t="shared" si="167"/>
        <v>4392.1000000000004</v>
      </c>
      <c r="G1460" s="45">
        <f t="shared" si="169"/>
        <v>7.200581214009695E-2</v>
      </c>
      <c r="H1460" s="43">
        <f t="shared" si="164"/>
        <v>308.28928438721806</v>
      </c>
      <c r="I1460" s="43">
        <f t="shared" si="165"/>
        <v>67.823642565187967</v>
      </c>
      <c r="J1460" s="43">
        <v>81.291163852077432</v>
      </c>
      <c r="K1460" s="43">
        <v>23.205601362313161</v>
      </c>
      <c r="L1460" s="45">
        <f t="shared" si="166"/>
        <v>0.10942594480243997</v>
      </c>
    </row>
    <row r="1461" spans="1:12" x14ac:dyDescent="0.25">
      <c r="A1461" s="46">
        <f t="shared" si="168"/>
        <v>63</v>
      </c>
      <c r="B1461" s="46" t="s">
        <v>1861</v>
      </c>
      <c r="C1461" s="46">
        <v>5869.2</v>
      </c>
      <c r="D1461" s="48"/>
      <c r="E1461" s="49"/>
      <c r="F1461" s="46">
        <f t="shared" si="167"/>
        <v>5869.2</v>
      </c>
      <c r="G1461" s="45">
        <f t="shared" si="169"/>
        <v>9.6221969584630807E-2</v>
      </c>
      <c r="H1461" s="43">
        <f t="shared" si="164"/>
        <v>411.96955167811757</v>
      </c>
      <c r="I1461" s="43">
        <f t="shared" si="165"/>
        <v>90.633301369185872</v>
      </c>
      <c r="J1461" s="43">
        <v>108.630062812917</v>
      </c>
      <c r="K1461" s="43">
        <v>31.009839374260235</v>
      </c>
      <c r="L1461" s="45">
        <f t="shared" si="166"/>
        <v>0.10942594480243996</v>
      </c>
    </row>
    <row r="1462" spans="1:12" x14ac:dyDescent="0.25">
      <c r="A1462" s="46">
        <f t="shared" si="168"/>
        <v>64</v>
      </c>
      <c r="B1462" s="46" t="s">
        <v>2418</v>
      </c>
      <c r="C1462" s="70">
        <v>4119.7</v>
      </c>
      <c r="D1462" s="120"/>
      <c r="E1462" s="71"/>
      <c r="F1462" s="81">
        <f>C1462+D1462+E1462</f>
        <v>4119.7</v>
      </c>
      <c r="G1462" s="45">
        <f t="shared" si="169"/>
        <v>6.7539979570947234E-2</v>
      </c>
      <c r="H1462" s="43">
        <f t="shared" si="164"/>
        <v>289.16904553403202</v>
      </c>
      <c r="I1462" s="43">
        <f>H1462*0.22</f>
        <v>63.617190017487047</v>
      </c>
      <c r="J1462" s="43">
        <v>76.249449630337054</v>
      </c>
      <c r="K1462" s="43">
        <v>21.766379620755789</v>
      </c>
      <c r="L1462" s="45">
        <f t="shared" si="166"/>
        <v>0.10942594480243997</v>
      </c>
    </row>
    <row r="1463" spans="1:12" x14ac:dyDescent="0.25">
      <c r="A1463" s="46"/>
      <c r="B1463" s="46" t="s">
        <v>1875</v>
      </c>
      <c r="C1463" s="46">
        <f>SUM(C1399:C1462)</f>
        <v>364638.09000000014</v>
      </c>
      <c r="D1463" s="46">
        <f>SUM(D1399:D1462)</f>
        <v>1015.5</v>
      </c>
      <c r="E1463" s="46">
        <f>SUM(E1399:E1462)</f>
        <v>325.2</v>
      </c>
      <c r="F1463" s="46">
        <f>C1463+D1463+E1463</f>
        <v>365978.79000000015</v>
      </c>
      <c r="G1463" s="45">
        <f>SUM(G1399:G1462)</f>
        <v>5.9999999999999964</v>
      </c>
      <c r="H1463" s="43">
        <f>SUM(H1399:H1462)</f>
        <v>25688.69999999999</v>
      </c>
      <c r="I1463" s="43">
        <f>H1463*0.22</f>
        <v>5651.5139999999974</v>
      </c>
      <c r="J1463" s="43">
        <f>SUM(J1399:J1462)</f>
        <v>6773.716851682575</v>
      </c>
      <c r="K1463" s="43">
        <v>1959.4580804029308</v>
      </c>
      <c r="L1463" s="45">
        <f t="shared" si="166"/>
        <v>0.10949647910493795</v>
      </c>
    </row>
    <row r="1464" spans="1:12" ht="13" x14ac:dyDescent="0.3">
      <c r="A1464" s="46"/>
      <c r="B1464" s="46" t="s">
        <v>1921</v>
      </c>
      <c r="C1464" s="39">
        <f>C1463+C1397+C1358+C1309+C949+C882+C707+C379</f>
        <v>1923736.9200000006</v>
      </c>
      <c r="D1464" s="39">
        <f>D1463+D1397+D1358+D1309+D949+D882+D707+D379</f>
        <v>15012.100000000004</v>
      </c>
      <c r="E1464" s="39">
        <f>E1463+E1397+E1358+E1309+E949+E882+E707+E379</f>
        <v>34509.43</v>
      </c>
      <c r="F1464" s="39">
        <f>F1463+F1397+F1358+F1309+F949+F882+F707+F379</f>
        <v>1973258.4500000004</v>
      </c>
      <c r="G1464" s="39">
        <f>G1463+G1397+G1358+G1309+G949+G882+G707+G379</f>
        <v>29.999999999999993</v>
      </c>
      <c r="H1464" s="43">
        <f t="shared" ref="H1464" si="170">G1464*4281</f>
        <v>128429.99999999997</v>
      </c>
      <c r="I1464" s="43">
        <f>H1464*0.22</f>
        <v>28254.599999999995</v>
      </c>
      <c r="J1464" s="43">
        <f>J1463+J1397+J1358+J1309+J949+J882+J707+J379</f>
        <v>44915.013109031912</v>
      </c>
      <c r="K1464" s="43">
        <v>7957.8367850672466</v>
      </c>
      <c r="L1464" s="45">
        <f t="shared" ref="L1464" si="171">(H1464+I1464+J1464+K1464)/F1464</f>
        <v>0.10619868365144926</v>
      </c>
    </row>
  </sheetData>
  <mergeCells count="9">
    <mergeCell ref="A1:L1"/>
    <mergeCell ref="A5:L5"/>
    <mergeCell ref="A380:L380"/>
    <mergeCell ref="A1398:L1398"/>
    <mergeCell ref="A708:L708"/>
    <mergeCell ref="A883:L883"/>
    <mergeCell ref="A950:L950"/>
    <mergeCell ref="A1310:L1310"/>
    <mergeCell ref="A1359:L1359"/>
  </mergeCells>
  <phoneticPr fontId="16" type="noConversion"/>
  <pageMargins left="0" right="0" top="0.31" bottom="0.35" header="0.51181102362204722" footer="0.51181102362204722"/>
  <pageSetup paperSize="9" scale="66" orientation="portrait" r:id="rId1"/>
  <headerFooter alignWithMargins="0"/>
  <colBreaks count="1" manualBreakCount="1">
    <brk id="12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indexed="11"/>
  </sheetPr>
  <dimension ref="B1:N1467"/>
  <sheetViews>
    <sheetView view="pageBreakPreview" topLeftCell="A1440" zoomScale="86" zoomScaleNormal="90" zoomScaleSheetLayoutView="86" workbookViewId="0">
      <selection activeCell="J1446" sqref="J1446"/>
    </sheetView>
  </sheetViews>
  <sheetFormatPr defaultColWidth="9.1796875" defaultRowHeight="12.5" x14ac:dyDescent="0.25"/>
  <cols>
    <col min="1" max="1" width="4.7265625" style="56" customWidth="1"/>
    <col min="2" max="2" width="7" style="56" customWidth="1"/>
    <col min="3" max="3" width="23.7265625" style="56" customWidth="1"/>
    <col min="4" max="4" width="15.453125" style="56" customWidth="1"/>
    <col min="5" max="5" width="13.1796875" style="56" customWidth="1"/>
    <col min="6" max="6" width="13" style="56" customWidth="1"/>
    <col min="7" max="7" width="11.7265625" style="56" customWidth="1"/>
    <col min="8" max="8" width="16.1796875" style="56" customWidth="1"/>
    <col min="9" max="9" width="15.81640625" style="56" customWidth="1"/>
    <col min="10" max="10" width="15.81640625" style="134" customWidth="1"/>
    <col min="11" max="16384" width="9.1796875" style="56"/>
  </cols>
  <sheetData>
    <row r="1" spans="2:14" ht="12.75" customHeight="1" x14ac:dyDescent="0.25">
      <c r="B1" s="519" t="s">
        <v>271</v>
      </c>
      <c r="C1" s="519"/>
      <c r="D1" s="519"/>
      <c r="E1" s="519"/>
      <c r="F1" s="519"/>
      <c r="G1" s="519"/>
      <c r="H1" s="519"/>
      <c r="I1" s="519"/>
      <c r="J1" s="519"/>
    </row>
    <row r="2" spans="2:14" ht="34.5" customHeight="1" x14ac:dyDescent="0.25">
      <c r="B2" s="533"/>
      <c r="C2" s="533"/>
      <c r="D2" s="533"/>
      <c r="E2" s="533"/>
      <c r="F2" s="533"/>
      <c r="G2" s="533"/>
      <c r="H2" s="533"/>
      <c r="I2" s="533"/>
      <c r="J2" s="533"/>
    </row>
    <row r="3" spans="2:14" ht="88.5" customHeight="1" x14ac:dyDescent="0.25">
      <c r="B3" s="9" t="s">
        <v>451</v>
      </c>
      <c r="C3" s="9" t="s">
        <v>454</v>
      </c>
      <c r="D3" s="9" t="s">
        <v>453</v>
      </c>
      <c r="E3" s="9" t="s">
        <v>1349</v>
      </c>
      <c r="F3" s="10" t="s">
        <v>1178</v>
      </c>
      <c r="G3" s="9" t="s">
        <v>1351</v>
      </c>
      <c r="H3" s="9" t="s">
        <v>269</v>
      </c>
      <c r="I3" s="9" t="s">
        <v>2813</v>
      </c>
      <c r="J3" s="122" t="s">
        <v>270</v>
      </c>
    </row>
    <row r="4" spans="2:14" ht="13" x14ac:dyDescent="0.3"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</row>
    <row r="5" spans="2:14" ht="15.5" x14ac:dyDescent="0.35">
      <c r="B5" s="529" t="s">
        <v>1871</v>
      </c>
      <c r="C5" s="529"/>
      <c r="D5" s="529"/>
      <c r="E5" s="529"/>
      <c r="F5" s="529"/>
      <c r="G5" s="529"/>
      <c r="H5" s="529"/>
      <c r="I5" s="529"/>
      <c r="J5" s="529"/>
      <c r="K5" s="123"/>
      <c r="L5" s="123"/>
      <c r="M5" s="123"/>
      <c r="N5" s="124"/>
    </row>
    <row r="6" spans="2:14" x14ac:dyDescent="0.25">
      <c r="B6" s="64">
        <v>1</v>
      </c>
      <c r="C6" s="46" t="s">
        <v>457</v>
      </c>
      <c r="D6" s="46">
        <v>410.1</v>
      </c>
      <c r="E6" s="46"/>
      <c r="F6" s="46"/>
      <c r="G6" s="46">
        <f>D6+E6+F6</f>
        <v>410.1</v>
      </c>
      <c r="H6" s="125">
        <f>SUM(I6*G6)</f>
        <v>44.102153999999999</v>
      </c>
      <c r="I6" s="263">
        <f>0.07974+0.0278</f>
        <v>0.10754</v>
      </c>
      <c r="J6" s="76">
        <f>SUM(H6/G6)</f>
        <v>0.10754</v>
      </c>
    </row>
    <row r="7" spans="2:14" x14ac:dyDescent="0.25">
      <c r="B7" s="65">
        <f>B6+1</f>
        <v>2</v>
      </c>
      <c r="C7" s="46" t="s">
        <v>458</v>
      </c>
      <c r="D7" s="46">
        <v>458.5</v>
      </c>
      <c r="E7" s="46"/>
      <c r="F7" s="46"/>
      <c r="G7" s="46">
        <f t="shared" ref="G7:G70" si="0">D7+E7+F7</f>
        <v>458.5</v>
      </c>
      <c r="H7" s="125">
        <f t="shared" ref="H7:H70" si="1">SUM(I7*G7)</f>
        <v>49.307089999999995</v>
      </c>
      <c r="I7" s="263">
        <f t="shared" ref="I7:I70" si="2">0.07974+0.0278</f>
        <v>0.10754</v>
      </c>
      <c r="J7" s="76">
        <f t="shared" ref="J7:J70" si="3">SUM(H7/G7)</f>
        <v>0.10753999999999998</v>
      </c>
    </row>
    <row r="8" spans="2:14" x14ac:dyDescent="0.25">
      <c r="B8" s="65">
        <f t="shared" ref="B8:B71" si="4">B7+1</f>
        <v>3</v>
      </c>
      <c r="C8" s="46" t="s">
        <v>459</v>
      </c>
      <c r="D8" s="46">
        <v>507.2</v>
      </c>
      <c r="E8" s="46"/>
      <c r="F8" s="46"/>
      <c r="G8" s="46">
        <f t="shared" si="0"/>
        <v>507.2</v>
      </c>
      <c r="H8" s="125">
        <f t="shared" si="1"/>
        <v>54.544287999999995</v>
      </c>
      <c r="I8" s="263">
        <f t="shared" si="2"/>
        <v>0.10754</v>
      </c>
      <c r="J8" s="76">
        <f t="shared" si="3"/>
        <v>0.10754</v>
      </c>
    </row>
    <row r="9" spans="2:14" x14ac:dyDescent="0.25">
      <c r="B9" s="65">
        <f t="shared" si="4"/>
        <v>4</v>
      </c>
      <c r="C9" s="46" t="s">
        <v>460</v>
      </c>
      <c r="D9" s="46">
        <v>1675</v>
      </c>
      <c r="E9" s="46"/>
      <c r="F9" s="46"/>
      <c r="G9" s="46">
        <f t="shared" si="0"/>
        <v>1675</v>
      </c>
      <c r="H9" s="125">
        <f t="shared" si="1"/>
        <v>180.12950000000001</v>
      </c>
      <c r="I9" s="263">
        <f t="shared" si="2"/>
        <v>0.10754</v>
      </c>
      <c r="J9" s="76">
        <f t="shared" si="3"/>
        <v>0.10754000000000001</v>
      </c>
    </row>
    <row r="10" spans="2:14" x14ac:dyDescent="0.25">
      <c r="B10" s="65">
        <f t="shared" si="4"/>
        <v>5</v>
      </c>
      <c r="C10" s="46" t="s">
        <v>461</v>
      </c>
      <c r="D10" s="46">
        <v>546.6</v>
      </c>
      <c r="E10" s="46"/>
      <c r="F10" s="46"/>
      <c r="G10" s="46">
        <f t="shared" si="0"/>
        <v>546.6</v>
      </c>
      <c r="H10" s="125">
        <f t="shared" si="1"/>
        <v>58.781364000000004</v>
      </c>
      <c r="I10" s="263">
        <f t="shared" si="2"/>
        <v>0.10754</v>
      </c>
      <c r="J10" s="76">
        <f>SUM(H10/G10)</f>
        <v>0.10754</v>
      </c>
    </row>
    <row r="11" spans="2:14" x14ac:dyDescent="0.25">
      <c r="B11" s="65">
        <f t="shared" si="4"/>
        <v>6</v>
      </c>
      <c r="C11" s="46" t="s">
        <v>462</v>
      </c>
      <c r="D11" s="46">
        <v>2868.3</v>
      </c>
      <c r="E11" s="46"/>
      <c r="F11" s="46"/>
      <c r="G11" s="46">
        <f t="shared" si="0"/>
        <v>2868.3</v>
      </c>
      <c r="H11" s="125">
        <f t="shared" si="1"/>
        <v>308.45698199999998</v>
      </c>
      <c r="I11" s="263">
        <f t="shared" si="2"/>
        <v>0.10754</v>
      </c>
      <c r="J11" s="76">
        <f t="shared" si="3"/>
        <v>0.10753999999999998</v>
      </c>
    </row>
    <row r="12" spans="2:14" x14ac:dyDescent="0.25">
      <c r="B12" s="65">
        <f t="shared" si="4"/>
        <v>7</v>
      </c>
      <c r="C12" s="46" t="s">
        <v>463</v>
      </c>
      <c r="D12" s="46">
        <v>405</v>
      </c>
      <c r="E12" s="46"/>
      <c r="F12" s="46"/>
      <c r="G12" s="46">
        <f t="shared" si="0"/>
        <v>405</v>
      </c>
      <c r="H12" s="125">
        <f t="shared" si="1"/>
        <v>43.553699999999999</v>
      </c>
      <c r="I12" s="263">
        <f t="shared" si="2"/>
        <v>0.10754</v>
      </c>
      <c r="J12" s="76">
        <f t="shared" si="3"/>
        <v>0.10754</v>
      </c>
    </row>
    <row r="13" spans="2:14" x14ac:dyDescent="0.25">
      <c r="B13" s="65">
        <f t="shared" si="4"/>
        <v>8</v>
      </c>
      <c r="C13" s="46" t="s">
        <v>464</v>
      </c>
      <c r="D13" s="46">
        <v>141.30000000000001</v>
      </c>
      <c r="E13" s="46"/>
      <c r="F13" s="46"/>
      <c r="G13" s="46">
        <f t="shared" si="0"/>
        <v>141.30000000000001</v>
      </c>
      <c r="H13" s="125">
        <f t="shared" si="1"/>
        <v>15.195402000000001</v>
      </c>
      <c r="I13" s="263">
        <f t="shared" si="2"/>
        <v>0.10754</v>
      </c>
      <c r="J13" s="76">
        <f t="shared" si="3"/>
        <v>0.10754</v>
      </c>
    </row>
    <row r="14" spans="2:14" x14ac:dyDescent="0.25">
      <c r="B14" s="65">
        <f t="shared" si="4"/>
        <v>9</v>
      </c>
      <c r="C14" s="46" t="s">
        <v>466</v>
      </c>
      <c r="D14" s="46">
        <v>221.7</v>
      </c>
      <c r="E14" s="46"/>
      <c r="F14" s="46"/>
      <c r="G14" s="46">
        <f t="shared" si="0"/>
        <v>221.7</v>
      </c>
      <c r="H14" s="125">
        <f t="shared" si="1"/>
        <v>23.841617999999997</v>
      </c>
      <c r="I14" s="263">
        <f t="shared" si="2"/>
        <v>0.10754</v>
      </c>
      <c r="J14" s="76">
        <f t="shared" si="3"/>
        <v>0.10754</v>
      </c>
    </row>
    <row r="15" spans="2:14" x14ac:dyDescent="0.25">
      <c r="B15" s="65">
        <f t="shared" si="4"/>
        <v>10</v>
      </c>
      <c r="C15" s="46" t="s">
        <v>467</v>
      </c>
      <c r="D15" s="46">
        <v>206.1</v>
      </c>
      <c r="E15" s="46"/>
      <c r="F15" s="46"/>
      <c r="G15" s="46">
        <f t="shared" si="0"/>
        <v>206.1</v>
      </c>
      <c r="H15" s="125">
        <f t="shared" si="1"/>
        <v>22.163993999999999</v>
      </c>
      <c r="I15" s="263">
        <f t="shared" si="2"/>
        <v>0.10754</v>
      </c>
      <c r="J15" s="76">
        <f t="shared" si="3"/>
        <v>0.10754</v>
      </c>
    </row>
    <row r="16" spans="2:14" x14ac:dyDescent="0.25">
      <c r="B16" s="65">
        <f t="shared" si="4"/>
        <v>11</v>
      </c>
      <c r="C16" s="46" t="s">
        <v>468</v>
      </c>
      <c r="D16" s="46">
        <v>512.4</v>
      </c>
      <c r="E16" s="46"/>
      <c r="F16" s="46">
        <v>84.7</v>
      </c>
      <c r="G16" s="46">
        <f t="shared" si="0"/>
        <v>597.1</v>
      </c>
      <c r="H16" s="125">
        <f t="shared" si="1"/>
        <v>64.212134000000006</v>
      </c>
      <c r="I16" s="263">
        <f t="shared" si="2"/>
        <v>0.10754</v>
      </c>
      <c r="J16" s="76">
        <f t="shared" si="3"/>
        <v>0.10754000000000001</v>
      </c>
    </row>
    <row r="17" spans="2:10" x14ac:dyDescent="0.25">
      <c r="B17" s="65">
        <f t="shared" si="4"/>
        <v>12</v>
      </c>
      <c r="C17" s="46" t="s">
        <v>469</v>
      </c>
      <c r="D17" s="46">
        <v>683.9</v>
      </c>
      <c r="E17" s="46"/>
      <c r="F17" s="46">
        <v>19.5</v>
      </c>
      <c r="G17" s="46">
        <f t="shared" si="0"/>
        <v>703.4</v>
      </c>
      <c r="H17" s="125">
        <f t="shared" si="1"/>
        <v>75.643636000000001</v>
      </c>
      <c r="I17" s="263">
        <f t="shared" si="2"/>
        <v>0.10754</v>
      </c>
      <c r="J17" s="76">
        <f t="shared" si="3"/>
        <v>0.10754000000000001</v>
      </c>
    </row>
    <row r="18" spans="2:10" x14ac:dyDescent="0.25">
      <c r="B18" s="65">
        <f t="shared" si="4"/>
        <v>13</v>
      </c>
      <c r="C18" s="46" t="s">
        <v>470</v>
      </c>
      <c r="D18" s="46">
        <v>551.20000000000005</v>
      </c>
      <c r="E18" s="46"/>
      <c r="F18" s="46">
        <v>111.5</v>
      </c>
      <c r="G18" s="46">
        <f t="shared" si="0"/>
        <v>662.7</v>
      </c>
      <c r="H18" s="125">
        <f t="shared" si="1"/>
        <v>71.266757999999996</v>
      </c>
      <c r="I18" s="263">
        <f t="shared" si="2"/>
        <v>0.10754</v>
      </c>
      <c r="J18" s="76">
        <f t="shared" si="3"/>
        <v>0.10753999999999998</v>
      </c>
    </row>
    <row r="19" spans="2:10" x14ac:dyDescent="0.25">
      <c r="B19" s="65">
        <f t="shared" si="4"/>
        <v>14</v>
      </c>
      <c r="C19" s="46" t="s">
        <v>471</v>
      </c>
      <c r="D19" s="46">
        <v>872.9</v>
      </c>
      <c r="E19" s="46"/>
      <c r="F19" s="46">
        <v>62.9</v>
      </c>
      <c r="G19" s="46">
        <f t="shared" si="0"/>
        <v>935.8</v>
      </c>
      <c r="H19" s="125">
        <f t="shared" si="1"/>
        <v>100.635932</v>
      </c>
      <c r="I19" s="263">
        <f t="shared" si="2"/>
        <v>0.10754</v>
      </c>
      <c r="J19" s="76">
        <f t="shared" si="3"/>
        <v>0.10754</v>
      </c>
    </row>
    <row r="20" spans="2:10" x14ac:dyDescent="0.25">
      <c r="B20" s="65">
        <f t="shared" si="4"/>
        <v>15</v>
      </c>
      <c r="C20" s="46" t="s">
        <v>472</v>
      </c>
      <c r="D20" s="46">
        <v>559.20000000000005</v>
      </c>
      <c r="E20" s="46"/>
      <c r="F20" s="46"/>
      <c r="G20" s="46">
        <f t="shared" si="0"/>
        <v>559.20000000000005</v>
      </c>
      <c r="H20" s="125">
        <f t="shared" si="1"/>
        <v>60.136368000000004</v>
      </c>
      <c r="I20" s="263">
        <f t="shared" si="2"/>
        <v>0.10754</v>
      </c>
      <c r="J20" s="76">
        <f t="shared" si="3"/>
        <v>0.10754</v>
      </c>
    </row>
    <row r="21" spans="2:10" x14ac:dyDescent="0.25">
      <c r="B21" s="65">
        <f t="shared" si="4"/>
        <v>16</v>
      </c>
      <c r="C21" s="46" t="s">
        <v>473</v>
      </c>
      <c r="D21" s="46">
        <v>740.8</v>
      </c>
      <c r="E21" s="46">
        <v>57.8</v>
      </c>
      <c r="F21" s="46"/>
      <c r="G21" s="46">
        <f t="shared" si="0"/>
        <v>798.59999999999991</v>
      </c>
      <c r="H21" s="125">
        <f t="shared" si="1"/>
        <v>85.881443999999988</v>
      </c>
      <c r="I21" s="263">
        <f t="shared" si="2"/>
        <v>0.10754</v>
      </c>
      <c r="J21" s="76">
        <f t="shared" si="3"/>
        <v>0.10754</v>
      </c>
    </row>
    <row r="22" spans="2:10" x14ac:dyDescent="0.25">
      <c r="B22" s="65">
        <f t="shared" si="4"/>
        <v>17</v>
      </c>
      <c r="C22" s="46" t="s">
        <v>474</v>
      </c>
      <c r="D22" s="46">
        <v>611.4</v>
      </c>
      <c r="E22" s="46"/>
      <c r="F22" s="46"/>
      <c r="G22" s="46">
        <f t="shared" si="0"/>
        <v>611.4</v>
      </c>
      <c r="H22" s="125">
        <f t="shared" si="1"/>
        <v>65.749955999999997</v>
      </c>
      <c r="I22" s="263">
        <f t="shared" si="2"/>
        <v>0.10754</v>
      </c>
      <c r="J22" s="76">
        <f t="shared" si="3"/>
        <v>0.10754</v>
      </c>
    </row>
    <row r="23" spans="2:10" x14ac:dyDescent="0.25">
      <c r="B23" s="65">
        <f t="shared" si="4"/>
        <v>18</v>
      </c>
      <c r="C23" s="46" t="s">
        <v>475</v>
      </c>
      <c r="D23" s="46">
        <v>603.70000000000005</v>
      </c>
      <c r="E23" s="46"/>
      <c r="F23" s="46"/>
      <c r="G23" s="46">
        <f t="shared" si="0"/>
        <v>603.70000000000005</v>
      </c>
      <c r="H23" s="125">
        <f t="shared" si="1"/>
        <v>64.921897999999999</v>
      </c>
      <c r="I23" s="263">
        <f t="shared" si="2"/>
        <v>0.10754</v>
      </c>
      <c r="J23" s="76">
        <f t="shared" si="3"/>
        <v>0.10754</v>
      </c>
    </row>
    <row r="24" spans="2:10" x14ac:dyDescent="0.25">
      <c r="B24" s="65">
        <f t="shared" si="4"/>
        <v>19</v>
      </c>
      <c r="C24" s="46" t="s">
        <v>476</v>
      </c>
      <c r="D24" s="46">
        <v>813.6</v>
      </c>
      <c r="E24" s="46"/>
      <c r="F24" s="46"/>
      <c r="G24" s="46">
        <f t="shared" si="0"/>
        <v>813.6</v>
      </c>
      <c r="H24" s="125">
        <f t="shared" si="1"/>
        <v>87.494544000000005</v>
      </c>
      <c r="I24" s="263">
        <f t="shared" si="2"/>
        <v>0.10754</v>
      </c>
      <c r="J24" s="76">
        <f t="shared" si="3"/>
        <v>0.10754</v>
      </c>
    </row>
    <row r="25" spans="2:10" x14ac:dyDescent="0.25">
      <c r="B25" s="65">
        <f t="shared" si="4"/>
        <v>20</v>
      </c>
      <c r="C25" s="46" t="s">
        <v>477</v>
      </c>
      <c r="D25" s="46">
        <v>632.1</v>
      </c>
      <c r="E25" s="46"/>
      <c r="F25" s="46"/>
      <c r="G25" s="46">
        <f t="shared" si="0"/>
        <v>632.1</v>
      </c>
      <c r="H25" s="125">
        <f t="shared" si="1"/>
        <v>67.976033999999999</v>
      </c>
      <c r="I25" s="263">
        <f t="shared" si="2"/>
        <v>0.10754</v>
      </c>
      <c r="J25" s="76">
        <f t="shared" si="3"/>
        <v>0.10754</v>
      </c>
    </row>
    <row r="26" spans="2:10" x14ac:dyDescent="0.25">
      <c r="B26" s="65">
        <f t="shared" si="4"/>
        <v>21</v>
      </c>
      <c r="C26" s="46" t="s">
        <v>478</v>
      </c>
      <c r="D26" s="46">
        <v>507.6</v>
      </c>
      <c r="E26" s="46"/>
      <c r="F26" s="46">
        <v>37.1</v>
      </c>
      <c r="G26" s="46">
        <f t="shared" si="0"/>
        <v>544.70000000000005</v>
      </c>
      <c r="H26" s="125">
        <f t="shared" si="1"/>
        <v>58.577038000000002</v>
      </c>
      <c r="I26" s="263">
        <f t="shared" si="2"/>
        <v>0.10754</v>
      </c>
      <c r="J26" s="76">
        <f t="shared" si="3"/>
        <v>0.10754</v>
      </c>
    </row>
    <row r="27" spans="2:10" x14ac:dyDescent="0.25">
      <c r="B27" s="65">
        <f t="shared" si="4"/>
        <v>22</v>
      </c>
      <c r="C27" s="46" t="s">
        <v>479</v>
      </c>
      <c r="D27" s="46">
        <v>712</v>
      </c>
      <c r="E27" s="46"/>
      <c r="F27" s="46"/>
      <c r="G27" s="46">
        <f t="shared" si="0"/>
        <v>712</v>
      </c>
      <c r="H27" s="125">
        <f t="shared" si="1"/>
        <v>76.568479999999994</v>
      </c>
      <c r="I27" s="263">
        <f t="shared" si="2"/>
        <v>0.10754</v>
      </c>
      <c r="J27" s="76">
        <f t="shared" si="3"/>
        <v>0.10754</v>
      </c>
    </row>
    <row r="28" spans="2:10" x14ac:dyDescent="0.25">
      <c r="B28" s="65">
        <f t="shared" si="4"/>
        <v>23</v>
      </c>
      <c r="C28" s="46" t="s">
        <v>480</v>
      </c>
      <c r="D28" s="46">
        <v>667</v>
      </c>
      <c r="E28" s="46"/>
      <c r="F28" s="46"/>
      <c r="G28" s="46">
        <f t="shared" si="0"/>
        <v>667</v>
      </c>
      <c r="H28" s="125">
        <f t="shared" si="1"/>
        <v>71.729179999999999</v>
      </c>
      <c r="I28" s="263">
        <f t="shared" si="2"/>
        <v>0.10754</v>
      </c>
      <c r="J28" s="76">
        <f t="shared" si="3"/>
        <v>0.10754</v>
      </c>
    </row>
    <row r="29" spans="2:10" x14ac:dyDescent="0.25">
      <c r="B29" s="65">
        <f t="shared" si="4"/>
        <v>24</v>
      </c>
      <c r="C29" s="46" t="s">
        <v>481</v>
      </c>
      <c r="D29" s="46">
        <v>569</v>
      </c>
      <c r="E29" s="46"/>
      <c r="F29" s="46"/>
      <c r="G29" s="46">
        <f t="shared" si="0"/>
        <v>569</v>
      </c>
      <c r="H29" s="125">
        <f t="shared" si="1"/>
        <v>61.190259999999995</v>
      </c>
      <c r="I29" s="263">
        <f t="shared" si="2"/>
        <v>0.10754</v>
      </c>
      <c r="J29" s="76">
        <f t="shared" si="3"/>
        <v>0.10754</v>
      </c>
    </row>
    <row r="30" spans="2:10" x14ac:dyDescent="0.25">
      <c r="B30" s="65">
        <f t="shared" si="4"/>
        <v>25</v>
      </c>
      <c r="C30" s="46" t="s">
        <v>482</v>
      </c>
      <c r="D30" s="46">
        <v>833.8</v>
      </c>
      <c r="E30" s="46"/>
      <c r="F30" s="46">
        <v>59.3</v>
      </c>
      <c r="G30" s="46">
        <f t="shared" si="0"/>
        <v>893.09999999999991</v>
      </c>
      <c r="H30" s="125">
        <f t="shared" si="1"/>
        <v>96.043973999999992</v>
      </c>
      <c r="I30" s="263">
        <f t="shared" si="2"/>
        <v>0.10754</v>
      </c>
      <c r="J30" s="76">
        <f t="shared" si="3"/>
        <v>0.10754</v>
      </c>
    </row>
    <row r="31" spans="2:10" x14ac:dyDescent="0.25">
      <c r="B31" s="65">
        <f t="shared" si="4"/>
        <v>26</v>
      </c>
      <c r="C31" s="46" t="s">
        <v>483</v>
      </c>
      <c r="D31" s="46">
        <v>880.8</v>
      </c>
      <c r="E31" s="46"/>
      <c r="F31" s="46"/>
      <c r="G31" s="46">
        <f t="shared" si="0"/>
        <v>880.8</v>
      </c>
      <c r="H31" s="125">
        <f t="shared" si="1"/>
        <v>94.721231999999986</v>
      </c>
      <c r="I31" s="263">
        <f t="shared" si="2"/>
        <v>0.10754</v>
      </c>
      <c r="J31" s="76">
        <f t="shared" si="3"/>
        <v>0.10754</v>
      </c>
    </row>
    <row r="32" spans="2:10" x14ac:dyDescent="0.25">
      <c r="B32" s="65">
        <f t="shared" si="4"/>
        <v>27</v>
      </c>
      <c r="C32" s="46" t="s">
        <v>484</v>
      </c>
      <c r="D32" s="46">
        <v>853.7</v>
      </c>
      <c r="E32" s="46">
        <v>45.8</v>
      </c>
      <c r="F32" s="46">
        <v>34.200000000000003</v>
      </c>
      <c r="G32" s="46">
        <f t="shared" si="0"/>
        <v>933.7</v>
      </c>
      <c r="H32" s="125">
        <f t="shared" si="1"/>
        <v>100.410098</v>
      </c>
      <c r="I32" s="263">
        <f t="shared" si="2"/>
        <v>0.10754</v>
      </c>
      <c r="J32" s="76">
        <f t="shared" si="3"/>
        <v>0.10754</v>
      </c>
    </row>
    <row r="33" spans="2:10" x14ac:dyDescent="0.25">
      <c r="B33" s="65">
        <f t="shared" si="4"/>
        <v>28</v>
      </c>
      <c r="C33" s="46" t="s">
        <v>485</v>
      </c>
      <c r="D33" s="46">
        <v>737.2</v>
      </c>
      <c r="E33" s="46"/>
      <c r="F33" s="46"/>
      <c r="G33" s="46">
        <f t="shared" si="0"/>
        <v>737.2</v>
      </c>
      <c r="H33" s="125">
        <f t="shared" si="1"/>
        <v>79.278487999999996</v>
      </c>
      <c r="I33" s="263">
        <f t="shared" si="2"/>
        <v>0.10754</v>
      </c>
      <c r="J33" s="76">
        <f t="shared" si="3"/>
        <v>0.10753999999999998</v>
      </c>
    </row>
    <row r="34" spans="2:10" x14ac:dyDescent="0.25">
      <c r="B34" s="65">
        <f t="shared" si="4"/>
        <v>29</v>
      </c>
      <c r="C34" s="46" t="s">
        <v>486</v>
      </c>
      <c r="D34" s="46">
        <v>2643.9</v>
      </c>
      <c r="E34" s="46"/>
      <c r="F34" s="46">
        <v>525.79999999999995</v>
      </c>
      <c r="G34" s="46">
        <f t="shared" si="0"/>
        <v>3169.7</v>
      </c>
      <c r="H34" s="125">
        <f t="shared" si="1"/>
        <v>340.86953799999998</v>
      </c>
      <c r="I34" s="263">
        <f t="shared" si="2"/>
        <v>0.10754</v>
      </c>
      <c r="J34" s="76">
        <f t="shared" si="3"/>
        <v>0.10754</v>
      </c>
    </row>
    <row r="35" spans="2:10" x14ac:dyDescent="0.25">
      <c r="B35" s="65">
        <f t="shared" si="4"/>
        <v>30</v>
      </c>
      <c r="C35" s="46" t="s">
        <v>487</v>
      </c>
      <c r="D35" s="46">
        <v>757.5</v>
      </c>
      <c r="E35" s="46"/>
      <c r="F35" s="46"/>
      <c r="G35" s="46">
        <f t="shared" si="0"/>
        <v>757.5</v>
      </c>
      <c r="H35" s="125">
        <f t="shared" si="1"/>
        <v>81.461550000000003</v>
      </c>
      <c r="I35" s="263">
        <f t="shared" si="2"/>
        <v>0.10754</v>
      </c>
      <c r="J35" s="76">
        <f t="shared" si="3"/>
        <v>0.10754</v>
      </c>
    </row>
    <row r="36" spans="2:10" x14ac:dyDescent="0.25">
      <c r="B36" s="65">
        <f t="shared" si="4"/>
        <v>31</v>
      </c>
      <c r="C36" s="46" t="s">
        <v>488</v>
      </c>
      <c r="D36" s="46">
        <v>386.9</v>
      </c>
      <c r="E36" s="46">
        <v>101.6</v>
      </c>
      <c r="F36" s="46"/>
      <c r="G36" s="46">
        <f t="shared" si="0"/>
        <v>488.5</v>
      </c>
      <c r="H36" s="125">
        <f t="shared" si="1"/>
        <v>52.533290000000001</v>
      </c>
      <c r="I36" s="263">
        <f t="shared" si="2"/>
        <v>0.10754</v>
      </c>
      <c r="J36" s="76">
        <f t="shared" si="3"/>
        <v>0.10754</v>
      </c>
    </row>
    <row r="37" spans="2:10" x14ac:dyDescent="0.25">
      <c r="B37" s="65">
        <f t="shared" si="4"/>
        <v>32</v>
      </c>
      <c r="C37" s="46" t="s">
        <v>489</v>
      </c>
      <c r="D37" s="46">
        <v>1722.05</v>
      </c>
      <c r="E37" s="46"/>
      <c r="F37" s="46">
        <v>115.8</v>
      </c>
      <c r="G37" s="46">
        <f t="shared" si="0"/>
        <v>1837.85</v>
      </c>
      <c r="H37" s="125">
        <f t="shared" si="1"/>
        <v>197.64238899999998</v>
      </c>
      <c r="I37" s="263">
        <f t="shared" si="2"/>
        <v>0.10754</v>
      </c>
      <c r="J37" s="76">
        <f t="shared" si="3"/>
        <v>0.10754</v>
      </c>
    </row>
    <row r="38" spans="2:10" x14ac:dyDescent="0.25">
      <c r="B38" s="65">
        <f t="shared" si="4"/>
        <v>33</v>
      </c>
      <c r="C38" s="46" t="s">
        <v>490</v>
      </c>
      <c r="D38" s="46">
        <v>534.6</v>
      </c>
      <c r="E38" s="46">
        <v>34.4</v>
      </c>
      <c r="F38" s="46"/>
      <c r="G38" s="46">
        <f t="shared" si="0"/>
        <v>569</v>
      </c>
      <c r="H38" s="125">
        <f t="shared" si="1"/>
        <v>61.190259999999995</v>
      </c>
      <c r="I38" s="263">
        <f t="shared" si="2"/>
        <v>0.10754</v>
      </c>
      <c r="J38" s="76">
        <f t="shared" si="3"/>
        <v>0.10754</v>
      </c>
    </row>
    <row r="39" spans="2:10" x14ac:dyDescent="0.25">
      <c r="B39" s="65">
        <f t="shared" si="4"/>
        <v>34</v>
      </c>
      <c r="C39" s="46" t="s">
        <v>491</v>
      </c>
      <c r="D39" s="46">
        <v>578.79999999999995</v>
      </c>
      <c r="E39" s="46"/>
      <c r="F39" s="46">
        <v>47.8</v>
      </c>
      <c r="G39" s="46">
        <f t="shared" si="0"/>
        <v>626.59999999999991</v>
      </c>
      <c r="H39" s="125">
        <f t="shared" si="1"/>
        <v>67.384563999999983</v>
      </c>
      <c r="I39" s="263">
        <f t="shared" si="2"/>
        <v>0.10754</v>
      </c>
      <c r="J39" s="76">
        <f t="shared" si="3"/>
        <v>0.10753999999999998</v>
      </c>
    </row>
    <row r="40" spans="2:10" x14ac:dyDescent="0.25">
      <c r="B40" s="65">
        <f t="shared" si="4"/>
        <v>35</v>
      </c>
      <c r="C40" s="46" t="s">
        <v>492</v>
      </c>
      <c r="D40" s="46">
        <v>1126.7</v>
      </c>
      <c r="E40" s="46"/>
      <c r="F40" s="46">
        <v>28.1</v>
      </c>
      <c r="G40" s="46">
        <f t="shared" si="0"/>
        <v>1154.8</v>
      </c>
      <c r="H40" s="125">
        <f t="shared" si="1"/>
        <v>124.187192</v>
      </c>
      <c r="I40" s="263">
        <f t="shared" si="2"/>
        <v>0.10754</v>
      </c>
      <c r="J40" s="76">
        <f t="shared" si="3"/>
        <v>0.10754</v>
      </c>
    </row>
    <row r="41" spans="2:10" x14ac:dyDescent="0.25">
      <c r="B41" s="65">
        <f t="shared" si="4"/>
        <v>36</v>
      </c>
      <c r="C41" s="46" t="s">
        <v>493</v>
      </c>
      <c r="D41" s="46">
        <v>627.1</v>
      </c>
      <c r="E41" s="46"/>
      <c r="F41" s="46"/>
      <c r="G41" s="46">
        <f t="shared" si="0"/>
        <v>627.1</v>
      </c>
      <c r="H41" s="125">
        <f t="shared" si="1"/>
        <v>67.438333999999998</v>
      </c>
      <c r="I41" s="263">
        <f t="shared" si="2"/>
        <v>0.10754</v>
      </c>
      <c r="J41" s="76">
        <f t="shared" si="3"/>
        <v>0.10754</v>
      </c>
    </row>
    <row r="42" spans="2:10" x14ac:dyDescent="0.25">
      <c r="B42" s="65">
        <f t="shared" si="4"/>
        <v>37</v>
      </c>
      <c r="C42" s="46" t="s">
        <v>494</v>
      </c>
      <c r="D42" s="46">
        <v>820.3</v>
      </c>
      <c r="E42" s="46">
        <v>55.7</v>
      </c>
      <c r="F42" s="46"/>
      <c r="G42" s="46">
        <f t="shared" si="0"/>
        <v>876</v>
      </c>
      <c r="H42" s="125">
        <f t="shared" si="1"/>
        <v>94.205039999999997</v>
      </c>
      <c r="I42" s="263">
        <f t="shared" si="2"/>
        <v>0.10754</v>
      </c>
      <c r="J42" s="76">
        <f t="shared" si="3"/>
        <v>0.10754</v>
      </c>
    </row>
    <row r="43" spans="2:10" x14ac:dyDescent="0.25">
      <c r="B43" s="65">
        <f t="shared" si="4"/>
        <v>38</v>
      </c>
      <c r="C43" s="46" t="s">
        <v>495</v>
      </c>
      <c r="D43" s="46">
        <v>834.6</v>
      </c>
      <c r="E43" s="46"/>
      <c r="F43" s="46">
        <v>120.9</v>
      </c>
      <c r="G43" s="46">
        <f t="shared" si="0"/>
        <v>955.5</v>
      </c>
      <c r="H43" s="125">
        <f t="shared" si="1"/>
        <v>102.75447</v>
      </c>
      <c r="I43" s="263">
        <f t="shared" si="2"/>
        <v>0.10754</v>
      </c>
      <c r="J43" s="76">
        <f t="shared" si="3"/>
        <v>0.10754</v>
      </c>
    </row>
    <row r="44" spans="2:10" x14ac:dyDescent="0.25">
      <c r="B44" s="65">
        <f t="shared" si="4"/>
        <v>39</v>
      </c>
      <c r="C44" s="46" t="s">
        <v>496</v>
      </c>
      <c r="D44" s="46">
        <v>2791.8</v>
      </c>
      <c r="E44" s="46"/>
      <c r="F44" s="46">
        <v>70.7</v>
      </c>
      <c r="G44" s="46">
        <f t="shared" si="0"/>
        <v>2862.5</v>
      </c>
      <c r="H44" s="125">
        <f t="shared" si="1"/>
        <v>307.83324999999996</v>
      </c>
      <c r="I44" s="263">
        <f t="shared" si="2"/>
        <v>0.10754</v>
      </c>
      <c r="J44" s="76">
        <f t="shared" si="3"/>
        <v>0.10753999999999998</v>
      </c>
    </row>
    <row r="45" spans="2:10" x14ac:dyDescent="0.25">
      <c r="B45" s="65">
        <f t="shared" si="4"/>
        <v>40</v>
      </c>
      <c r="C45" s="46" t="s">
        <v>497</v>
      </c>
      <c r="D45" s="46">
        <v>643.79999999999995</v>
      </c>
      <c r="E45" s="46"/>
      <c r="F45" s="46">
        <v>33.700000000000003</v>
      </c>
      <c r="G45" s="46">
        <f t="shared" si="0"/>
        <v>677.5</v>
      </c>
      <c r="H45" s="125">
        <f t="shared" si="1"/>
        <v>72.858350000000002</v>
      </c>
      <c r="I45" s="263">
        <f t="shared" si="2"/>
        <v>0.10754</v>
      </c>
      <c r="J45" s="76">
        <f t="shared" si="3"/>
        <v>0.10754</v>
      </c>
    </row>
    <row r="46" spans="2:10" x14ac:dyDescent="0.25">
      <c r="B46" s="65">
        <f t="shared" si="4"/>
        <v>41</v>
      </c>
      <c r="C46" s="46" t="s">
        <v>498</v>
      </c>
      <c r="D46" s="46">
        <v>2514.1999999999998</v>
      </c>
      <c r="E46" s="46"/>
      <c r="F46" s="46"/>
      <c r="G46" s="46">
        <f t="shared" si="0"/>
        <v>2514.1999999999998</v>
      </c>
      <c r="H46" s="125">
        <f t="shared" si="1"/>
        <v>270.37706799999995</v>
      </c>
      <c r="I46" s="263">
        <f t="shared" si="2"/>
        <v>0.10754</v>
      </c>
      <c r="J46" s="76">
        <f t="shared" si="3"/>
        <v>0.10753999999999998</v>
      </c>
    </row>
    <row r="47" spans="2:10" x14ac:dyDescent="0.25">
      <c r="B47" s="65">
        <f t="shared" si="4"/>
        <v>42</v>
      </c>
      <c r="C47" s="46" t="s">
        <v>499</v>
      </c>
      <c r="D47" s="46">
        <v>366.9</v>
      </c>
      <c r="E47" s="46">
        <v>25</v>
      </c>
      <c r="F47" s="46"/>
      <c r="G47" s="46">
        <f t="shared" si="0"/>
        <v>391.9</v>
      </c>
      <c r="H47" s="125">
        <f t="shared" si="1"/>
        <v>42.144925999999998</v>
      </c>
      <c r="I47" s="263">
        <f t="shared" si="2"/>
        <v>0.10754</v>
      </c>
      <c r="J47" s="76">
        <f t="shared" si="3"/>
        <v>0.10754</v>
      </c>
    </row>
    <row r="48" spans="2:10" x14ac:dyDescent="0.25">
      <c r="B48" s="65">
        <f t="shared" si="4"/>
        <v>43</v>
      </c>
      <c r="C48" s="46" t="s">
        <v>502</v>
      </c>
      <c r="D48" s="46">
        <v>623.5</v>
      </c>
      <c r="E48" s="46">
        <v>121.1</v>
      </c>
      <c r="F48" s="46">
        <v>31.1</v>
      </c>
      <c r="G48" s="46">
        <f t="shared" si="0"/>
        <v>775.7</v>
      </c>
      <c r="H48" s="125">
        <f t="shared" si="1"/>
        <v>83.418778000000003</v>
      </c>
      <c r="I48" s="263">
        <f t="shared" si="2"/>
        <v>0.10754</v>
      </c>
      <c r="J48" s="76">
        <f t="shared" si="3"/>
        <v>0.10754</v>
      </c>
    </row>
    <row r="49" spans="2:10" x14ac:dyDescent="0.25">
      <c r="B49" s="65">
        <f t="shared" si="4"/>
        <v>44</v>
      </c>
      <c r="C49" s="46" t="s">
        <v>503</v>
      </c>
      <c r="D49" s="46">
        <v>1208.3</v>
      </c>
      <c r="E49" s="46"/>
      <c r="F49" s="46"/>
      <c r="G49" s="46">
        <f t="shared" si="0"/>
        <v>1208.3</v>
      </c>
      <c r="H49" s="125">
        <f t="shared" si="1"/>
        <v>129.94058199999998</v>
      </c>
      <c r="I49" s="263">
        <f t="shared" si="2"/>
        <v>0.10754</v>
      </c>
      <c r="J49" s="76">
        <f t="shared" si="3"/>
        <v>0.10753999999999998</v>
      </c>
    </row>
    <row r="50" spans="2:10" x14ac:dyDescent="0.25">
      <c r="B50" s="65">
        <f t="shared" si="4"/>
        <v>45</v>
      </c>
      <c r="C50" s="46" t="s">
        <v>504</v>
      </c>
      <c r="D50" s="46">
        <v>625.20000000000005</v>
      </c>
      <c r="E50" s="46"/>
      <c r="F50" s="46"/>
      <c r="G50" s="46">
        <f t="shared" si="0"/>
        <v>625.20000000000005</v>
      </c>
      <c r="H50" s="125">
        <f t="shared" si="1"/>
        <v>67.234008000000003</v>
      </c>
      <c r="I50" s="263">
        <f t="shared" si="2"/>
        <v>0.10754</v>
      </c>
      <c r="J50" s="76">
        <f t="shared" si="3"/>
        <v>0.10754</v>
      </c>
    </row>
    <row r="51" spans="2:10" x14ac:dyDescent="0.25">
      <c r="B51" s="65">
        <f t="shared" si="4"/>
        <v>46</v>
      </c>
      <c r="C51" s="46" t="s">
        <v>506</v>
      </c>
      <c r="D51" s="46">
        <v>493.3</v>
      </c>
      <c r="E51" s="46"/>
      <c r="F51" s="46">
        <v>24.2</v>
      </c>
      <c r="G51" s="46">
        <f t="shared" si="0"/>
        <v>517.5</v>
      </c>
      <c r="H51" s="125">
        <f t="shared" si="1"/>
        <v>55.651949999999999</v>
      </c>
      <c r="I51" s="263">
        <f t="shared" si="2"/>
        <v>0.10754</v>
      </c>
      <c r="J51" s="76">
        <f t="shared" si="3"/>
        <v>0.10754</v>
      </c>
    </row>
    <row r="52" spans="2:10" x14ac:dyDescent="0.25">
      <c r="B52" s="65">
        <f t="shared" si="4"/>
        <v>47</v>
      </c>
      <c r="C52" s="46" t="s">
        <v>507</v>
      </c>
      <c r="D52" s="46">
        <v>338</v>
      </c>
      <c r="E52" s="46">
        <v>30.7</v>
      </c>
      <c r="F52" s="46"/>
      <c r="G52" s="46">
        <f t="shared" si="0"/>
        <v>368.7</v>
      </c>
      <c r="H52" s="125">
        <f t="shared" si="1"/>
        <v>39.649997999999997</v>
      </c>
      <c r="I52" s="263">
        <f t="shared" si="2"/>
        <v>0.10754</v>
      </c>
      <c r="J52" s="76">
        <f t="shared" si="3"/>
        <v>0.10754</v>
      </c>
    </row>
    <row r="53" spans="2:10" x14ac:dyDescent="0.25">
      <c r="B53" s="65">
        <f t="shared" si="4"/>
        <v>48</v>
      </c>
      <c r="C53" s="46" t="s">
        <v>508</v>
      </c>
      <c r="D53" s="46">
        <v>331.1</v>
      </c>
      <c r="E53" s="46"/>
      <c r="F53" s="46"/>
      <c r="G53" s="46">
        <f t="shared" si="0"/>
        <v>331.1</v>
      </c>
      <c r="H53" s="125">
        <f t="shared" si="1"/>
        <v>35.606493999999998</v>
      </c>
      <c r="I53" s="263">
        <f t="shared" si="2"/>
        <v>0.10754</v>
      </c>
      <c r="J53" s="76">
        <f t="shared" si="3"/>
        <v>0.10753999999999998</v>
      </c>
    </row>
    <row r="54" spans="2:10" x14ac:dyDescent="0.25">
      <c r="B54" s="65">
        <f t="shared" si="4"/>
        <v>49</v>
      </c>
      <c r="C54" s="46" t="s">
        <v>509</v>
      </c>
      <c r="D54" s="46">
        <v>215.4</v>
      </c>
      <c r="E54" s="46"/>
      <c r="F54" s="46"/>
      <c r="G54" s="46">
        <f t="shared" si="0"/>
        <v>215.4</v>
      </c>
      <c r="H54" s="125">
        <f t="shared" si="1"/>
        <v>23.164116</v>
      </c>
      <c r="I54" s="263">
        <f t="shared" si="2"/>
        <v>0.10754</v>
      </c>
      <c r="J54" s="76">
        <f t="shared" si="3"/>
        <v>0.10754</v>
      </c>
    </row>
    <row r="55" spans="2:10" x14ac:dyDescent="0.25">
      <c r="B55" s="65">
        <f t="shared" si="4"/>
        <v>50</v>
      </c>
      <c r="C55" s="46" t="s">
        <v>510</v>
      </c>
      <c r="D55" s="46">
        <v>720.4</v>
      </c>
      <c r="E55" s="46"/>
      <c r="F55" s="46"/>
      <c r="G55" s="46">
        <f t="shared" si="0"/>
        <v>720.4</v>
      </c>
      <c r="H55" s="125">
        <f t="shared" si="1"/>
        <v>77.47181599999999</v>
      </c>
      <c r="I55" s="263">
        <f t="shared" si="2"/>
        <v>0.10754</v>
      </c>
      <c r="J55" s="76">
        <f t="shared" si="3"/>
        <v>0.10753999999999998</v>
      </c>
    </row>
    <row r="56" spans="2:10" x14ac:dyDescent="0.25">
      <c r="B56" s="65">
        <f t="shared" si="4"/>
        <v>51</v>
      </c>
      <c r="C56" s="46" t="s">
        <v>511</v>
      </c>
      <c r="D56" s="46">
        <v>191</v>
      </c>
      <c r="E56" s="46"/>
      <c r="F56" s="46">
        <v>101.5</v>
      </c>
      <c r="G56" s="46">
        <f t="shared" si="0"/>
        <v>292.5</v>
      </c>
      <c r="H56" s="125">
        <f t="shared" si="1"/>
        <v>31.455449999999999</v>
      </c>
      <c r="I56" s="263">
        <f t="shared" si="2"/>
        <v>0.10754</v>
      </c>
      <c r="J56" s="76">
        <f t="shared" si="3"/>
        <v>0.10754</v>
      </c>
    </row>
    <row r="57" spans="2:10" x14ac:dyDescent="0.25">
      <c r="B57" s="65">
        <f t="shared" si="4"/>
        <v>52</v>
      </c>
      <c r="C57" s="46" t="s">
        <v>512</v>
      </c>
      <c r="D57" s="46">
        <v>936.65</v>
      </c>
      <c r="E57" s="46">
        <v>28.5</v>
      </c>
      <c r="F57" s="46"/>
      <c r="G57" s="46">
        <f t="shared" si="0"/>
        <v>965.15</v>
      </c>
      <c r="H57" s="125">
        <f t="shared" si="1"/>
        <v>103.792231</v>
      </c>
      <c r="I57" s="263">
        <f t="shared" si="2"/>
        <v>0.10754</v>
      </c>
      <c r="J57" s="76">
        <f t="shared" si="3"/>
        <v>0.10754</v>
      </c>
    </row>
    <row r="58" spans="2:10" x14ac:dyDescent="0.25">
      <c r="B58" s="65">
        <f t="shared" si="4"/>
        <v>53</v>
      </c>
      <c r="C58" s="46" t="s">
        <v>513</v>
      </c>
      <c r="D58" s="46">
        <v>349.5</v>
      </c>
      <c r="E58" s="46"/>
      <c r="F58" s="46">
        <v>62.7</v>
      </c>
      <c r="G58" s="46">
        <f t="shared" si="0"/>
        <v>412.2</v>
      </c>
      <c r="H58" s="125">
        <f t="shared" si="1"/>
        <v>44.327987999999998</v>
      </c>
      <c r="I58" s="263">
        <f t="shared" si="2"/>
        <v>0.10754</v>
      </c>
      <c r="J58" s="76">
        <f t="shared" si="3"/>
        <v>0.10754</v>
      </c>
    </row>
    <row r="59" spans="2:10" x14ac:dyDescent="0.25">
      <c r="B59" s="65">
        <f t="shared" si="4"/>
        <v>54</v>
      </c>
      <c r="C59" s="46" t="s">
        <v>514</v>
      </c>
      <c r="D59" s="46">
        <v>878.9</v>
      </c>
      <c r="E59" s="46">
        <v>93.3</v>
      </c>
      <c r="F59" s="46"/>
      <c r="G59" s="46">
        <f t="shared" si="0"/>
        <v>972.19999999999993</v>
      </c>
      <c r="H59" s="125">
        <f t="shared" si="1"/>
        <v>104.55038799999998</v>
      </c>
      <c r="I59" s="263">
        <f t="shared" si="2"/>
        <v>0.10754</v>
      </c>
      <c r="J59" s="76">
        <f t="shared" si="3"/>
        <v>0.10754</v>
      </c>
    </row>
    <row r="60" spans="2:10" x14ac:dyDescent="0.25">
      <c r="B60" s="65">
        <f t="shared" si="4"/>
        <v>55</v>
      </c>
      <c r="C60" s="46" t="s">
        <v>515</v>
      </c>
      <c r="D60" s="46">
        <v>498.3</v>
      </c>
      <c r="E60" s="46"/>
      <c r="F60" s="46"/>
      <c r="G60" s="46">
        <f t="shared" si="0"/>
        <v>498.3</v>
      </c>
      <c r="H60" s="125">
        <f t="shared" si="1"/>
        <v>53.587181999999999</v>
      </c>
      <c r="I60" s="263">
        <f t="shared" si="2"/>
        <v>0.10754</v>
      </c>
      <c r="J60" s="76">
        <f t="shared" si="3"/>
        <v>0.10754</v>
      </c>
    </row>
    <row r="61" spans="2:10" x14ac:dyDescent="0.25">
      <c r="B61" s="65">
        <f t="shared" si="4"/>
        <v>56</v>
      </c>
      <c r="C61" s="46" t="s">
        <v>516</v>
      </c>
      <c r="D61" s="46">
        <v>478.1</v>
      </c>
      <c r="E61" s="46"/>
      <c r="F61" s="46"/>
      <c r="G61" s="46">
        <f t="shared" si="0"/>
        <v>478.1</v>
      </c>
      <c r="H61" s="125">
        <f t="shared" si="1"/>
        <v>51.414873999999998</v>
      </c>
      <c r="I61" s="263">
        <f t="shared" si="2"/>
        <v>0.10754</v>
      </c>
      <c r="J61" s="76">
        <f t="shared" si="3"/>
        <v>0.10753999999999998</v>
      </c>
    </row>
    <row r="62" spans="2:10" x14ac:dyDescent="0.25">
      <c r="B62" s="65">
        <f t="shared" si="4"/>
        <v>57</v>
      </c>
      <c r="C62" s="46" t="s">
        <v>517</v>
      </c>
      <c r="D62" s="46">
        <v>429.3</v>
      </c>
      <c r="E62" s="46">
        <v>34.299999999999997</v>
      </c>
      <c r="F62" s="46"/>
      <c r="G62" s="46">
        <f t="shared" si="0"/>
        <v>463.6</v>
      </c>
      <c r="H62" s="125">
        <f t="shared" si="1"/>
        <v>49.855544000000002</v>
      </c>
      <c r="I62" s="263">
        <f t="shared" si="2"/>
        <v>0.10754</v>
      </c>
      <c r="J62" s="76">
        <f t="shared" si="3"/>
        <v>0.10754</v>
      </c>
    </row>
    <row r="63" spans="2:10" x14ac:dyDescent="0.25">
      <c r="B63" s="65">
        <f t="shared" si="4"/>
        <v>58</v>
      </c>
      <c r="C63" s="46" t="s">
        <v>518</v>
      </c>
      <c r="D63" s="46">
        <v>1630.6</v>
      </c>
      <c r="E63" s="46"/>
      <c r="F63" s="46">
        <v>228.3</v>
      </c>
      <c r="G63" s="46">
        <f t="shared" si="0"/>
        <v>1858.8999999999999</v>
      </c>
      <c r="H63" s="125">
        <f t="shared" si="1"/>
        <v>199.90610599999997</v>
      </c>
      <c r="I63" s="263">
        <f t="shared" si="2"/>
        <v>0.10754</v>
      </c>
      <c r="J63" s="76">
        <f t="shared" si="3"/>
        <v>0.10753999999999998</v>
      </c>
    </row>
    <row r="64" spans="2:10" x14ac:dyDescent="0.25">
      <c r="B64" s="65">
        <f t="shared" si="4"/>
        <v>59</v>
      </c>
      <c r="C64" s="46" t="s">
        <v>519</v>
      </c>
      <c r="D64" s="46">
        <v>584.88</v>
      </c>
      <c r="E64" s="46">
        <v>40.700000000000003</v>
      </c>
      <c r="F64" s="46"/>
      <c r="G64" s="46">
        <f t="shared" si="0"/>
        <v>625.58000000000004</v>
      </c>
      <c r="H64" s="125">
        <f t="shared" si="1"/>
        <v>67.274873200000002</v>
      </c>
      <c r="I64" s="263">
        <f t="shared" si="2"/>
        <v>0.10754</v>
      </c>
      <c r="J64" s="76">
        <f t="shared" si="3"/>
        <v>0.10754</v>
      </c>
    </row>
    <row r="65" spans="2:10" x14ac:dyDescent="0.25">
      <c r="B65" s="65">
        <f t="shared" si="4"/>
        <v>60</v>
      </c>
      <c r="C65" s="46" t="s">
        <v>520</v>
      </c>
      <c r="D65" s="46">
        <v>444.85</v>
      </c>
      <c r="E65" s="46"/>
      <c r="F65" s="46"/>
      <c r="G65" s="46">
        <f t="shared" si="0"/>
        <v>444.85</v>
      </c>
      <c r="H65" s="125">
        <f t="shared" si="1"/>
        <v>47.839168999999998</v>
      </c>
      <c r="I65" s="263">
        <f t="shared" si="2"/>
        <v>0.10754</v>
      </c>
      <c r="J65" s="76">
        <f t="shared" si="3"/>
        <v>0.10754</v>
      </c>
    </row>
    <row r="66" spans="2:10" x14ac:dyDescent="0.25">
      <c r="B66" s="65">
        <f t="shared" si="4"/>
        <v>61</v>
      </c>
      <c r="C66" s="46" t="s">
        <v>521</v>
      </c>
      <c r="D66" s="46">
        <v>550.70000000000005</v>
      </c>
      <c r="E66" s="46"/>
      <c r="F66" s="46"/>
      <c r="G66" s="46">
        <f t="shared" si="0"/>
        <v>550.70000000000005</v>
      </c>
      <c r="H66" s="125">
        <f t="shared" si="1"/>
        <v>59.222278000000003</v>
      </c>
      <c r="I66" s="263">
        <f t="shared" si="2"/>
        <v>0.10754</v>
      </c>
      <c r="J66" s="76">
        <f t="shared" si="3"/>
        <v>0.10754</v>
      </c>
    </row>
    <row r="67" spans="2:10" x14ac:dyDescent="0.25">
      <c r="B67" s="65">
        <f t="shared" si="4"/>
        <v>62</v>
      </c>
      <c r="C67" s="46" t="s">
        <v>522</v>
      </c>
      <c r="D67" s="46">
        <v>213.7</v>
      </c>
      <c r="E67" s="46"/>
      <c r="F67" s="46"/>
      <c r="G67" s="46">
        <f t="shared" si="0"/>
        <v>213.7</v>
      </c>
      <c r="H67" s="125">
        <f t="shared" si="1"/>
        <v>22.981297999999999</v>
      </c>
      <c r="I67" s="263">
        <f t="shared" si="2"/>
        <v>0.10754</v>
      </c>
      <c r="J67" s="76">
        <f t="shared" si="3"/>
        <v>0.10754</v>
      </c>
    </row>
    <row r="68" spans="2:10" x14ac:dyDescent="0.25">
      <c r="B68" s="65">
        <f t="shared" si="4"/>
        <v>63</v>
      </c>
      <c r="C68" s="46" t="s">
        <v>523</v>
      </c>
      <c r="D68" s="46">
        <v>537.54999999999995</v>
      </c>
      <c r="E68" s="46"/>
      <c r="F68" s="46"/>
      <c r="G68" s="46">
        <f t="shared" si="0"/>
        <v>537.54999999999995</v>
      </c>
      <c r="H68" s="125">
        <f t="shared" si="1"/>
        <v>57.808126999999992</v>
      </c>
      <c r="I68" s="263">
        <f t="shared" si="2"/>
        <v>0.10754</v>
      </c>
      <c r="J68" s="76">
        <f t="shared" si="3"/>
        <v>0.10754</v>
      </c>
    </row>
    <row r="69" spans="2:10" x14ac:dyDescent="0.25">
      <c r="B69" s="65">
        <f t="shared" si="4"/>
        <v>64</v>
      </c>
      <c r="C69" s="46" t="s">
        <v>524</v>
      </c>
      <c r="D69" s="46">
        <v>467.1</v>
      </c>
      <c r="E69" s="46"/>
      <c r="F69" s="46">
        <v>80.8</v>
      </c>
      <c r="G69" s="46">
        <f t="shared" si="0"/>
        <v>547.9</v>
      </c>
      <c r="H69" s="125">
        <f t="shared" si="1"/>
        <v>58.921165999999992</v>
      </c>
      <c r="I69" s="263">
        <f t="shared" si="2"/>
        <v>0.10754</v>
      </c>
      <c r="J69" s="76">
        <f t="shared" si="3"/>
        <v>0.10754</v>
      </c>
    </row>
    <row r="70" spans="2:10" x14ac:dyDescent="0.25">
      <c r="B70" s="65">
        <f t="shared" si="4"/>
        <v>65</v>
      </c>
      <c r="C70" s="46" t="s">
        <v>525</v>
      </c>
      <c r="D70" s="46">
        <v>430.8</v>
      </c>
      <c r="E70" s="46"/>
      <c r="F70" s="46"/>
      <c r="G70" s="46">
        <f t="shared" si="0"/>
        <v>430.8</v>
      </c>
      <c r="H70" s="125">
        <f t="shared" si="1"/>
        <v>46.328232</v>
      </c>
      <c r="I70" s="263">
        <f t="shared" si="2"/>
        <v>0.10754</v>
      </c>
      <c r="J70" s="76">
        <f t="shared" si="3"/>
        <v>0.10754</v>
      </c>
    </row>
    <row r="71" spans="2:10" x14ac:dyDescent="0.25">
      <c r="B71" s="65">
        <f t="shared" si="4"/>
        <v>66</v>
      </c>
      <c r="C71" s="46" t="s">
        <v>526</v>
      </c>
      <c r="D71" s="46">
        <v>487.85</v>
      </c>
      <c r="E71" s="46"/>
      <c r="F71" s="46"/>
      <c r="G71" s="46">
        <f t="shared" ref="G71:G128" si="5">D71+E71+F71</f>
        <v>487.85</v>
      </c>
      <c r="H71" s="125">
        <f t="shared" ref="H71:H128" si="6">SUM(I71*G71)</f>
        <v>52.463388999999999</v>
      </c>
      <c r="I71" s="263">
        <f t="shared" ref="I71:I134" si="7">0.07974+0.0278</f>
        <v>0.10754</v>
      </c>
      <c r="J71" s="76">
        <f t="shared" ref="J71:J128" si="8">SUM(H71/G71)</f>
        <v>0.10754</v>
      </c>
    </row>
    <row r="72" spans="2:10" x14ac:dyDescent="0.25">
      <c r="B72" s="65">
        <f t="shared" ref="B72:B131" si="9">B71+1</f>
        <v>67</v>
      </c>
      <c r="C72" s="46" t="s">
        <v>527</v>
      </c>
      <c r="D72" s="46">
        <v>2572.4</v>
      </c>
      <c r="E72" s="46"/>
      <c r="F72" s="46">
        <v>488</v>
      </c>
      <c r="G72" s="46">
        <f t="shared" si="5"/>
        <v>3060.4</v>
      </c>
      <c r="H72" s="125">
        <f t="shared" si="6"/>
        <v>329.11541599999998</v>
      </c>
      <c r="I72" s="263">
        <f t="shared" si="7"/>
        <v>0.10754</v>
      </c>
      <c r="J72" s="76">
        <f t="shared" si="8"/>
        <v>0.10754</v>
      </c>
    </row>
    <row r="73" spans="2:10" x14ac:dyDescent="0.25">
      <c r="B73" s="65">
        <f t="shared" si="9"/>
        <v>68</v>
      </c>
      <c r="C73" s="46" t="s">
        <v>528</v>
      </c>
      <c r="D73" s="46">
        <v>386.9</v>
      </c>
      <c r="E73" s="46"/>
      <c r="F73" s="46"/>
      <c r="G73" s="46">
        <f t="shared" si="5"/>
        <v>386.9</v>
      </c>
      <c r="H73" s="125">
        <f t="shared" si="6"/>
        <v>41.607225999999997</v>
      </c>
      <c r="I73" s="263">
        <f t="shared" si="7"/>
        <v>0.10754</v>
      </c>
      <c r="J73" s="76">
        <f t="shared" si="8"/>
        <v>0.10754</v>
      </c>
    </row>
    <row r="74" spans="2:10" x14ac:dyDescent="0.25">
      <c r="B74" s="65">
        <f t="shared" si="9"/>
        <v>69</v>
      </c>
      <c r="C74" s="46" t="s">
        <v>529</v>
      </c>
      <c r="D74" s="46">
        <v>902</v>
      </c>
      <c r="E74" s="46"/>
      <c r="F74" s="46"/>
      <c r="G74" s="46">
        <f t="shared" si="5"/>
        <v>902</v>
      </c>
      <c r="H74" s="125">
        <f t="shared" si="6"/>
        <v>97.001080000000002</v>
      </c>
      <c r="I74" s="263">
        <f t="shared" si="7"/>
        <v>0.10754</v>
      </c>
      <c r="J74" s="76">
        <f t="shared" si="8"/>
        <v>0.10754</v>
      </c>
    </row>
    <row r="75" spans="2:10" x14ac:dyDescent="0.25">
      <c r="B75" s="65">
        <f t="shared" si="9"/>
        <v>70</v>
      </c>
      <c r="C75" s="46" t="s">
        <v>530</v>
      </c>
      <c r="D75" s="46">
        <v>659.8</v>
      </c>
      <c r="E75" s="46">
        <v>57.3</v>
      </c>
      <c r="F75" s="46"/>
      <c r="G75" s="46">
        <f t="shared" si="5"/>
        <v>717.09999999999991</v>
      </c>
      <c r="H75" s="125">
        <f t="shared" si="6"/>
        <v>77.116933999999986</v>
      </c>
      <c r="I75" s="263">
        <f t="shared" si="7"/>
        <v>0.10754</v>
      </c>
      <c r="J75" s="76">
        <f t="shared" si="8"/>
        <v>0.10754</v>
      </c>
    </row>
    <row r="76" spans="2:10" x14ac:dyDescent="0.25">
      <c r="B76" s="65">
        <f t="shared" si="9"/>
        <v>71</v>
      </c>
      <c r="C76" s="46" t="s">
        <v>531</v>
      </c>
      <c r="D76" s="46">
        <v>542.70000000000005</v>
      </c>
      <c r="E76" s="46"/>
      <c r="F76" s="46"/>
      <c r="G76" s="46">
        <f t="shared" si="5"/>
        <v>542.70000000000005</v>
      </c>
      <c r="H76" s="125">
        <f t="shared" si="6"/>
        <v>58.361958000000001</v>
      </c>
      <c r="I76" s="263">
        <f t="shared" si="7"/>
        <v>0.10754</v>
      </c>
      <c r="J76" s="76">
        <f t="shared" si="8"/>
        <v>0.10754</v>
      </c>
    </row>
    <row r="77" spans="2:10" x14ac:dyDescent="0.25">
      <c r="B77" s="65">
        <f t="shared" si="9"/>
        <v>72</v>
      </c>
      <c r="C77" s="46" t="s">
        <v>532</v>
      </c>
      <c r="D77" s="46">
        <v>605.70000000000005</v>
      </c>
      <c r="E77" s="46"/>
      <c r="F77" s="46">
        <v>19</v>
      </c>
      <c r="G77" s="46">
        <f t="shared" si="5"/>
        <v>624.70000000000005</v>
      </c>
      <c r="H77" s="125">
        <f t="shared" si="6"/>
        <v>67.180238000000003</v>
      </c>
      <c r="I77" s="263">
        <f t="shared" si="7"/>
        <v>0.10754</v>
      </c>
      <c r="J77" s="76">
        <f t="shared" si="8"/>
        <v>0.10754</v>
      </c>
    </row>
    <row r="78" spans="2:10" x14ac:dyDescent="0.25">
      <c r="B78" s="65">
        <f t="shared" si="9"/>
        <v>73</v>
      </c>
      <c r="C78" s="46" t="s">
        <v>533</v>
      </c>
      <c r="D78" s="46">
        <v>1311.1</v>
      </c>
      <c r="E78" s="46"/>
      <c r="F78" s="46">
        <v>43.3</v>
      </c>
      <c r="G78" s="46">
        <f t="shared" si="5"/>
        <v>1354.3999999999999</v>
      </c>
      <c r="H78" s="125">
        <f t="shared" si="6"/>
        <v>145.65217599999997</v>
      </c>
      <c r="I78" s="263">
        <f t="shared" si="7"/>
        <v>0.10754</v>
      </c>
      <c r="J78" s="76">
        <f t="shared" si="8"/>
        <v>0.10753999999999998</v>
      </c>
    </row>
    <row r="79" spans="2:10" x14ac:dyDescent="0.25">
      <c r="B79" s="65">
        <f t="shared" si="9"/>
        <v>74</v>
      </c>
      <c r="C79" s="46" t="s">
        <v>534</v>
      </c>
      <c r="D79" s="46">
        <v>235.6</v>
      </c>
      <c r="E79" s="46"/>
      <c r="F79" s="46"/>
      <c r="G79" s="46">
        <f t="shared" si="5"/>
        <v>235.6</v>
      </c>
      <c r="H79" s="125">
        <f t="shared" si="6"/>
        <v>25.336423999999997</v>
      </c>
      <c r="I79" s="263">
        <f t="shared" si="7"/>
        <v>0.10754</v>
      </c>
      <c r="J79" s="76">
        <f t="shared" si="8"/>
        <v>0.10754</v>
      </c>
    </row>
    <row r="80" spans="2:10" x14ac:dyDescent="0.25">
      <c r="B80" s="65">
        <f t="shared" si="9"/>
        <v>75</v>
      </c>
      <c r="C80" s="46" t="s">
        <v>535</v>
      </c>
      <c r="D80" s="46">
        <v>666.3</v>
      </c>
      <c r="E80" s="46">
        <v>58.1</v>
      </c>
      <c r="F80" s="46"/>
      <c r="G80" s="46">
        <f t="shared" si="5"/>
        <v>724.4</v>
      </c>
      <c r="H80" s="125">
        <f t="shared" si="6"/>
        <v>77.901975999999991</v>
      </c>
      <c r="I80" s="263">
        <f t="shared" si="7"/>
        <v>0.10754</v>
      </c>
      <c r="J80" s="76">
        <f t="shared" si="8"/>
        <v>0.10754</v>
      </c>
    </row>
    <row r="81" spans="2:10" x14ac:dyDescent="0.25">
      <c r="B81" s="65">
        <f t="shared" si="9"/>
        <v>76</v>
      </c>
      <c r="C81" s="46" t="s">
        <v>536</v>
      </c>
      <c r="D81" s="46">
        <v>574.5</v>
      </c>
      <c r="E81" s="46"/>
      <c r="F81" s="46"/>
      <c r="G81" s="46">
        <f t="shared" si="5"/>
        <v>574.5</v>
      </c>
      <c r="H81" s="125">
        <f t="shared" si="6"/>
        <v>61.781729999999996</v>
      </c>
      <c r="I81" s="263">
        <f t="shared" si="7"/>
        <v>0.10754</v>
      </c>
      <c r="J81" s="76">
        <f t="shared" si="8"/>
        <v>0.10754</v>
      </c>
    </row>
    <row r="82" spans="2:10" x14ac:dyDescent="0.25">
      <c r="B82" s="65">
        <f t="shared" si="9"/>
        <v>77</v>
      </c>
      <c r="C82" s="46" t="s">
        <v>537</v>
      </c>
      <c r="D82" s="46">
        <v>656.4</v>
      </c>
      <c r="E82" s="46">
        <v>40.5</v>
      </c>
      <c r="F82" s="46"/>
      <c r="G82" s="46">
        <f t="shared" si="5"/>
        <v>696.9</v>
      </c>
      <c r="H82" s="125">
        <f t="shared" si="6"/>
        <v>74.944626</v>
      </c>
      <c r="I82" s="263">
        <f t="shared" si="7"/>
        <v>0.10754</v>
      </c>
      <c r="J82" s="76">
        <f t="shared" si="8"/>
        <v>0.10754</v>
      </c>
    </row>
    <row r="83" spans="2:10" x14ac:dyDescent="0.25">
      <c r="B83" s="65">
        <f t="shared" si="9"/>
        <v>78</v>
      </c>
      <c r="C83" s="46" t="s">
        <v>538</v>
      </c>
      <c r="D83" s="46">
        <v>560.6</v>
      </c>
      <c r="E83" s="46"/>
      <c r="F83" s="46">
        <v>38.4</v>
      </c>
      <c r="G83" s="46">
        <f t="shared" si="5"/>
        <v>599</v>
      </c>
      <c r="H83" s="125">
        <f t="shared" si="6"/>
        <v>64.416460000000001</v>
      </c>
      <c r="I83" s="263">
        <f t="shared" si="7"/>
        <v>0.10754</v>
      </c>
      <c r="J83" s="76">
        <f t="shared" si="8"/>
        <v>0.10754</v>
      </c>
    </row>
    <row r="84" spans="2:10" x14ac:dyDescent="0.25">
      <c r="B84" s="65">
        <f t="shared" si="9"/>
        <v>79</v>
      </c>
      <c r="C84" s="46" t="s">
        <v>539</v>
      </c>
      <c r="D84" s="46">
        <v>494.5</v>
      </c>
      <c r="E84" s="46"/>
      <c r="F84" s="46"/>
      <c r="G84" s="46">
        <f t="shared" si="5"/>
        <v>494.5</v>
      </c>
      <c r="H84" s="125">
        <f t="shared" si="6"/>
        <v>53.178529999999995</v>
      </c>
      <c r="I84" s="263">
        <f t="shared" si="7"/>
        <v>0.10754</v>
      </c>
      <c r="J84" s="76">
        <f t="shared" si="8"/>
        <v>0.10754</v>
      </c>
    </row>
    <row r="85" spans="2:10" x14ac:dyDescent="0.25">
      <c r="B85" s="65">
        <f t="shared" si="9"/>
        <v>80</v>
      </c>
      <c r="C85" s="46" t="s">
        <v>540</v>
      </c>
      <c r="D85" s="46">
        <v>719.5</v>
      </c>
      <c r="E85" s="46">
        <v>20.3</v>
      </c>
      <c r="F85" s="46"/>
      <c r="G85" s="46">
        <f t="shared" si="5"/>
        <v>739.8</v>
      </c>
      <c r="H85" s="125">
        <f t="shared" si="6"/>
        <v>79.558091999999988</v>
      </c>
      <c r="I85" s="263">
        <f t="shared" si="7"/>
        <v>0.10754</v>
      </c>
      <c r="J85" s="76">
        <f t="shared" si="8"/>
        <v>0.10754</v>
      </c>
    </row>
    <row r="86" spans="2:10" x14ac:dyDescent="0.25">
      <c r="B86" s="65">
        <f t="shared" si="9"/>
        <v>81</v>
      </c>
      <c r="C86" s="46" t="s">
        <v>541</v>
      </c>
      <c r="D86" s="46">
        <v>673</v>
      </c>
      <c r="E86" s="46">
        <v>43.4</v>
      </c>
      <c r="F86" s="46"/>
      <c r="G86" s="46">
        <f t="shared" si="5"/>
        <v>716.4</v>
      </c>
      <c r="H86" s="125">
        <f t="shared" si="6"/>
        <v>77.041655999999989</v>
      </c>
      <c r="I86" s="263">
        <f t="shared" si="7"/>
        <v>0.10754</v>
      </c>
      <c r="J86" s="76">
        <f t="shared" si="8"/>
        <v>0.10753999999999998</v>
      </c>
    </row>
    <row r="87" spans="2:10" x14ac:dyDescent="0.25">
      <c r="B87" s="65">
        <f t="shared" si="9"/>
        <v>82</v>
      </c>
      <c r="C87" s="46" t="s">
        <v>542</v>
      </c>
      <c r="D87" s="46">
        <v>628.5</v>
      </c>
      <c r="E87" s="46"/>
      <c r="F87" s="46"/>
      <c r="G87" s="46">
        <f t="shared" si="5"/>
        <v>628.5</v>
      </c>
      <c r="H87" s="125">
        <f t="shared" si="6"/>
        <v>67.588889999999992</v>
      </c>
      <c r="I87" s="263">
        <f t="shared" si="7"/>
        <v>0.10754</v>
      </c>
      <c r="J87" s="76">
        <f t="shared" si="8"/>
        <v>0.10753999999999998</v>
      </c>
    </row>
    <row r="88" spans="2:10" x14ac:dyDescent="0.25">
      <c r="B88" s="65">
        <f t="shared" si="9"/>
        <v>83</v>
      </c>
      <c r="C88" s="46" t="s">
        <v>543</v>
      </c>
      <c r="D88" s="46">
        <v>1817.4</v>
      </c>
      <c r="E88" s="46">
        <v>90.8</v>
      </c>
      <c r="F88" s="46"/>
      <c r="G88" s="46">
        <f t="shared" si="5"/>
        <v>1908.2</v>
      </c>
      <c r="H88" s="125">
        <f t="shared" si="6"/>
        <v>205.20782800000001</v>
      </c>
      <c r="I88" s="263">
        <f t="shared" si="7"/>
        <v>0.10754</v>
      </c>
      <c r="J88" s="76">
        <f t="shared" si="8"/>
        <v>0.10754</v>
      </c>
    </row>
    <row r="89" spans="2:10" x14ac:dyDescent="0.25">
      <c r="B89" s="65">
        <f t="shared" si="9"/>
        <v>84</v>
      </c>
      <c r="C89" s="46" t="s">
        <v>544</v>
      </c>
      <c r="D89" s="46">
        <v>872.9</v>
      </c>
      <c r="E89" s="46"/>
      <c r="F89" s="46">
        <v>66</v>
      </c>
      <c r="G89" s="46">
        <f t="shared" si="5"/>
        <v>938.9</v>
      </c>
      <c r="H89" s="125">
        <f t="shared" si="6"/>
        <v>100.96930599999999</v>
      </c>
      <c r="I89" s="263">
        <f t="shared" si="7"/>
        <v>0.10754</v>
      </c>
      <c r="J89" s="76">
        <f t="shared" si="8"/>
        <v>0.10754</v>
      </c>
    </row>
    <row r="90" spans="2:10" x14ac:dyDescent="0.25">
      <c r="B90" s="65">
        <f t="shared" si="9"/>
        <v>85</v>
      </c>
      <c r="C90" s="46" t="s">
        <v>545</v>
      </c>
      <c r="D90" s="46">
        <v>583.5</v>
      </c>
      <c r="E90" s="46"/>
      <c r="F90" s="46"/>
      <c r="G90" s="46">
        <f t="shared" si="5"/>
        <v>583.5</v>
      </c>
      <c r="H90" s="125">
        <f t="shared" si="6"/>
        <v>62.749589999999998</v>
      </c>
      <c r="I90" s="263">
        <f t="shared" si="7"/>
        <v>0.10754</v>
      </c>
      <c r="J90" s="76">
        <f t="shared" si="8"/>
        <v>0.10754</v>
      </c>
    </row>
    <row r="91" spans="2:10" x14ac:dyDescent="0.25">
      <c r="B91" s="65">
        <f t="shared" si="9"/>
        <v>86</v>
      </c>
      <c r="C91" s="46" t="s">
        <v>546</v>
      </c>
      <c r="D91" s="46">
        <v>288.43</v>
      </c>
      <c r="E91" s="46"/>
      <c r="F91" s="46"/>
      <c r="G91" s="46">
        <f t="shared" si="5"/>
        <v>288.43</v>
      </c>
      <c r="H91" s="125">
        <f t="shared" si="6"/>
        <v>31.0177622</v>
      </c>
      <c r="I91" s="263">
        <f t="shared" si="7"/>
        <v>0.10754</v>
      </c>
      <c r="J91" s="76">
        <f t="shared" si="8"/>
        <v>0.10754</v>
      </c>
    </row>
    <row r="92" spans="2:10" x14ac:dyDescent="0.25">
      <c r="B92" s="65">
        <f t="shared" si="9"/>
        <v>87</v>
      </c>
      <c r="C92" s="46" t="s">
        <v>547</v>
      </c>
      <c r="D92" s="46">
        <v>539.6</v>
      </c>
      <c r="E92" s="46"/>
      <c r="F92" s="46"/>
      <c r="G92" s="46">
        <f t="shared" si="5"/>
        <v>539.6</v>
      </c>
      <c r="H92" s="125">
        <f t="shared" si="6"/>
        <v>58.028584000000002</v>
      </c>
      <c r="I92" s="263">
        <f t="shared" si="7"/>
        <v>0.10754</v>
      </c>
      <c r="J92" s="76">
        <f t="shared" si="8"/>
        <v>0.10754</v>
      </c>
    </row>
    <row r="93" spans="2:10" x14ac:dyDescent="0.25">
      <c r="B93" s="65">
        <f t="shared" si="9"/>
        <v>88</v>
      </c>
      <c r="C93" s="46" t="s">
        <v>548</v>
      </c>
      <c r="D93" s="46">
        <v>2006.4</v>
      </c>
      <c r="E93" s="46"/>
      <c r="F93" s="46"/>
      <c r="G93" s="46">
        <f t="shared" si="5"/>
        <v>2006.4</v>
      </c>
      <c r="H93" s="125">
        <f t="shared" si="6"/>
        <v>215.76825600000001</v>
      </c>
      <c r="I93" s="263">
        <f t="shared" si="7"/>
        <v>0.10754</v>
      </c>
      <c r="J93" s="76">
        <f t="shared" si="8"/>
        <v>0.10754</v>
      </c>
    </row>
    <row r="94" spans="2:10" x14ac:dyDescent="0.25">
      <c r="B94" s="65">
        <f t="shared" si="9"/>
        <v>89</v>
      </c>
      <c r="C94" s="46" t="s">
        <v>549</v>
      </c>
      <c r="D94" s="46">
        <v>3433.2</v>
      </c>
      <c r="E94" s="46">
        <v>78</v>
      </c>
      <c r="F94" s="46"/>
      <c r="G94" s="46">
        <f t="shared" si="5"/>
        <v>3511.2</v>
      </c>
      <c r="H94" s="125">
        <f t="shared" si="6"/>
        <v>377.59444799999994</v>
      </c>
      <c r="I94" s="263">
        <f t="shared" si="7"/>
        <v>0.10754</v>
      </c>
      <c r="J94" s="76">
        <f t="shared" si="8"/>
        <v>0.10753999999999998</v>
      </c>
    </row>
    <row r="95" spans="2:10" x14ac:dyDescent="0.25">
      <c r="B95" s="65">
        <f t="shared" si="9"/>
        <v>90</v>
      </c>
      <c r="C95" s="46" t="s">
        <v>550</v>
      </c>
      <c r="D95" s="46">
        <v>416.5</v>
      </c>
      <c r="E95" s="46"/>
      <c r="F95" s="46">
        <v>27.3</v>
      </c>
      <c r="G95" s="46">
        <f t="shared" si="5"/>
        <v>443.8</v>
      </c>
      <c r="H95" s="125">
        <f t="shared" si="6"/>
        <v>47.726252000000002</v>
      </c>
      <c r="I95" s="263">
        <f t="shared" si="7"/>
        <v>0.10754</v>
      </c>
      <c r="J95" s="76">
        <f t="shared" si="8"/>
        <v>0.10754</v>
      </c>
    </row>
    <row r="96" spans="2:10" x14ac:dyDescent="0.25">
      <c r="B96" s="65">
        <f t="shared" si="9"/>
        <v>91</v>
      </c>
      <c r="C96" s="46" t="s">
        <v>551</v>
      </c>
      <c r="D96" s="46">
        <v>514.9</v>
      </c>
      <c r="E96" s="46">
        <v>88.2</v>
      </c>
      <c r="F96" s="46"/>
      <c r="G96" s="46">
        <f t="shared" si="5"/>
        <v>603.1</v>
      </c>
      <c r="H96" s="125">
        <f t="shared" si="6"/>
        <v>64.857374000000007</v>
      </c>
      <c r="I96" s="263">
        <f t="shared" si="7"/>
        <v>0.10754</v>
      </c>
      <c r="J96" s="76">
        <f t="shared" si="8"/>
        <v>0.10754000000000001</v>
      </c>
    </row>
    <row r="97" spans="2:10" x14ac:dyDescent="0.25">
      <c r="B97" s="65">
        <f t="shared" si="9"/>
        <v>92</v>
      </c>
      <c r="C97" s="46" t="s">
        <v>552</v>
      </c>
      <c r="D97" s="46">
        <v>368.8</v>
      </c>
      <c r="E97" s="46">
        <v>30.4</v>
      </c>
      <c r="F97" s="46"/>
      <c r="G97" s="46">
        <f t="shared" si="5"/>
        <v>399.2</v>
      </c>
      <c r="H97" s="125">
        <f t="shared" si="6"/>
        <v>42.929967999999995</v>
      </c>
      <c r="I97" s="263">
        <f t="shared" si="7"/>
        <v>0.10754</v>
      </c>
      <c r="J97" s="76">
        <f t="shared" si="8"/>
        <v>0.10754</v>
      </c>
    </row>
    <row r="98" spans="2:10" x14ac:dyDescent="0.25">
      <c r="B98" s="65">
        <f t="shared" si="9"/>
        <v>93</v>
      </c>
      <c r="C98" s="46" t="s">
        <v>553</v>
      </c>
      <c r="D98" s="46">
        <v>939.1</v>
      </c>
      <c r="E98" s="46"/>
      <c r="F98" s="46"/>
      <c r="G98" s="46">
        <f t="shared" si="5"/>
        <v>939.1</v>
      </c>
      <c r="H98" s="125">
        <f t="shared" si="6"/>
        <v>100.990814</v>
      </c>
      <c r="I98" s="263">
        <f t="shared" si="7"/>
        <v>0.10754</v>
      </c>
      <c r="J98" s="76">
        <f t="shared" si="8"/>
        <v>0.10754</v>
      </c>
    </row>
    <row r="99" spans="2:10" x14ac:dyDescent="0.25">
      <c r="B99" s="65">
        <f t="shared" si="9"/>
        <v>94</v>
      </c>
      <c r="C99" s="46" t="s">
        <v>554</v>
      </c>
      <c r="D99" s="46">
        <v>455.8</v>
      </c>
      <c r="E99" s="46"/>
      <c r="F99" s="46"/>
      <c r="G99" s="46">
        <f t="shared" si="5"/>
        <v>455.8</v>
      </c>
      <c r="H99" s="125">
        <f t="shared" si="6"/>
        <v>49.016731999999998</v>
      </c>
      <c r="I99" s="263">
        <f t="shared" si="7"/>
        <v>0.10754</v>
      </c>
      <c r="J99" s="76">
        <f t="shared" si="8"/>
        <v>0.10754</v>
      </c>
    </row>
    <row r="100" spans="2:10" x14ac:dyDescent="0.25">
      <c r="B100" s="65">
        <f t="shared" si="9"/>
        <v>95</v>
      </c>
      <c r="C100" s="46" t="s">
        <v>555</v>
      </c>
      <c r="D100" s="46">
        <v>592.29999999999995</v>
      </c>
      <c r="E100" s="46"/>
      <c r="F100" s="46"/>
      <c r="G100" s="46">
        <f t="shared" si="5"/>
        <v>592.29999999999995</v>
      </c>
      <c r="H100" s="125">
        <f t="shared" si="6"/>
        <v>63.695941999999995</v>
      </c>
      <c r="I100" s="263">
        <f t="shared" si="7"/>
        <v>0.10754</v>
      </c>
      <c r="J100" s="76">
        <f t="shared" si="8"/>
        <v>0.10754</v>
      </c>
    </row>
    <row r="101" spans="2:10" x14ac:dyDescent="0.25">
      <c r="B101" s="65">
        <f t="shared" si="9"/>
        <v>96</v>
      </c>
      <c r="C101" s="46" t="s">
        <v>556</v>
      </c>
      <c r="D101" s="46">
        <v>636.6</v>
      </c>
      <c r="E101" s="46"/>
      <c r="F101" s="46"/>
      <c r="G101" s="46">
        <f t="shared" si="5"/>
        <v>636.6</v>
      </c>
      <c r="H101" s="125">
        <f t="shared" si="6"/>
        <v>68.459963999999999</v>
      </c>
      <c r="I101" s="263">
        <f t="shared" si="7"/>
        <v>0.10754</v>
      </c>
      <c r="J101" s="76">
        <f t="shared" si="8"/>
        <v>0.10754</v>
      </c>
    </row>
    <row r="102" spans="2:10" x14ac:dyDescent="0.25">
      <c r="B102" s="65">
        <f t="shared" si="9"/>
        <v>97</v>
      </c>
      <c r="C102" s="46" t="s">
        <v>557</v>
      </c>
      <c r="D102" s="46">
        <v>335</v>
      </c>
      <c r="E102" s="46"/>
      <c r="F102" s="46">
        <v>55.3</v>
      </c>
      <c r="G102" s="46">
        <f t="shared" si="5"/>
        <v>390.3</v>
      </c>
      <c r="H102" s="125">
        <f t="shared" si="6"/>
        <v>41.972861999999999</v>
      </c>
      <c r="I102" s="263">
        <f t="shared" si="7"/>
        <v>0.10754</v>
      </c>
      <c r="J102" s="76">
        <f t="shared" si="8"/>
        <v>0.10754</v>
      </c>
    </row>
    <row r="103" spans="2:10" x14ac:dyDescent="0.25">
      <c r="B103" s="65">
        <f t="shared" si="9"/>
        <v>98</v>
      </c>
      <c r="C103" s="46" t="s">
        <v>558</v>
      </c>
      <c r="D103" s="46">
        <v>784</v>
      </c>
      <c r="E103" s="46"/>
      <c r="F103" s="46"/>
      <c r="G103" s="46">
        <f t="shared" si="5"/>
        <v>784</v>
      </c>
      <c r="H103" s="125">
        <f t="shared" si="6"/>
        <v>84.311359999999993</v>
      </c>
      <c r="I103" s="263">
        <f t="shared" si="7"/>
        <v>0.10754</v>
      </c>
      <c r="J103" s="76">
        <f t="shared" si="8"/>
        <v>0.10754</v>
      </c>
    </row>
    <row r="104" spans="2:10" x14ac:dyDescent="0.25">
      <c r="B104" s="65">
        <f t="shared" si="9"/>
        <v>99</v>
      </c>
      <c r="C104" s="46" t="s">
        <v>559</v>
      </c>
      <c r="D104" s="46">
        <v>324.2</v>
      </c>
      <c r="E104" s="46"/>
      <c r="F104" s="46">
        <v>31.1</v>
      </c>
      <c r="G104" s="46">
        <f t="shared" si="5"/>
        <v>355.3</v>
      </c>
      <c r="H104" s="125">
        <f t="shared" si="6"/>
        <v>38.208962</v>
      </c>
      <c r="I104" s="263">
        <f t="shared" si="7"/>
        <v>0.10754</v>
      </c>
      <c r="J104" s="76">
        <f t="shared" si="8"/>
        <v>0.10754</v>
      </c>
    </row>
    <row r="105" spans="2:10" x14ac:dyDescent="0.25">
      <c r="B105" s="65">
        <f t="shared" si="9"/>
        <v>100</v>
      </c>
      <c r="C105" s="46" t="s">
        <v>560</v>
      </c>
      <c r="D105" s="46">
        <v>767.05</v>
      </c>
      <c r="E105" s="46"/>
      <c r="F105" s="46"/>
      <c r="G105" s="46">
        <f t="shared" si="5"/>
        <v>767.05</v>
      </c>
      <c r="H105" s="125">
        <f t="shared" si="6"/>
        <v>82.488556999999986</v>
      </c>
      <c r="I105" s="263">
        <f t="shared" si="7"/>
        <v>0.10754</v>
      </c>
      <c r="J105" s="76">
        <f t="shared" si="8"/>
        <v>0.10753999999999998</v>
      </c>
    </row>
    <row r="106" spans="2:10" x14ac:dyDescent="0.25">
      <c r="B106" s="65">
        <f t="shared" si="9"/>
        <v>101</v>
      </c>
      <c r="C106" s="46" t="s">
        <v>561</v>
      </c>
      <c r="D106" s="46">
        <v>364.8</v>
      </c>
      <c r="E106" s="46"/>
      <c r="F106" s="46"/>
      <c r="G106" s="46">
        <f t="shared" si="5"/>
        <v>364.8</v>
      </c>
      <c r="H106" s="125">
        <f t="shared" si="6"/>
        <v>39.230592000000001</v>
      </c>
      <c r="I106" s="263">
        <f t="shared" si="7"/>
        <v>0.10754</v>
      </c>
      <c r="J106" s="76">
        <f t="shared" si="8"/>
        <v>0.10754</v>
      </c>
    </row>
    <row r="107" spans="2:10" x14ac:dyDescent="0.25">
      <c r="B107" s="65">
        <f t="shared" si="9"/>
        <v>102</v>
      </c>
      <c r="C107" s="46" t="s">
        <v>562</v>
      </c>
      <c r="D107" s="46">
        <v>638.5</v>
      </c>
      <c r="E107" s="46">
        <v>25.4</v>
      </c>
      <c r="F107" s="46"/>
      <c r="G107" s="46">
        <f t="shared" si="5"/>
        <v>663.9</v>
      </c>
      <c r="H107" s="125">
        <f t="shared" si="6"/>
        <v>71.395805999999993</v>
      </c>
      <c r="I107" s="263">
        <f t="shared" si="7"/>
        <v>0.10754</v>
      </c>
      <c r="J107" s="76">
        <f t="shared" si="8"/>
        <v>0.10754</v>
      </c>
    </row>
    <row r="108" spans="2:10" x14ac:dyDescent="0.25">
      <c r="B108" s="65">
        <f t="shared" si="9"/>
        <v>103</v>
      </c>
      <c r="C108" s="46" t="s">
        <v>563</v>
      </c>
      <c r="D108" s="46">
        <v>939.5</v>
      </c>
      <c r="E108" s="46"/>
      <c r="F108" s="46"/>
      <c r="G108" s="46">
        <f t="shared" si="5"/>
        <v>939.5</v>
      </c>
      <c r="H108" s="125">
        <f t="shared" si="6"/>
        <v>101.03382999999999</v>
      </c>
      <c r="I108" s="263">
        <f t="shared" si="7"/>
        <v>0.10754</v>
      </c>
      <c r="J108" s="76">
        <f t="shared" si="8"/>
        <v>0.10754</v>
      </c>
    </row>
    <row r="109" spans="2:10" x14ac:dyDescent="0.25">
      <c r="B109" s="65">
        <f t="shared" si="9"/>
        <v>104</v>
      </c>
      <c r="C109" s="46" t="s">
        <v>564</v>
      </c>
      <c r="D109" s="46">
        <v>804.7</v>
      </c>
      <c r="E109" s="46"/>
      <c r="F109" s="46"/>
      <c r="G109" s="46">
        <f t="shared" si="5"/>
        <v>804.7</v>
      </c>
      <c r="H109" s="125">
        <f t="shared" si="6"/>
        <v>86.537438000000009</v>
      </c>
      <c r="I109" s="263">
        <f t="shared" si="7"/>
        <v>0.10754</v>
      </c>
      <c r="J109" s="76">
        <f t="shared" si="8"/>
        <v>0.10754000000000001</v>
      </c>
    </row>
    <row r="110" spans="2:10" x14ac:dyDescent="0.25">
      <c r="B110" s="65">
        <f t="shared" si="9"/>
        <v>105</v>
      </c>
      <c r="C110" s="46" t="s">
        <v>565</v>
      </c>
      <c r="D110" s="46">
        <v>683.2</v>
      </c>
      <c r="E110" s="46"/>
      <c r="F110" s="46"/>
      <c r="G110" s="46">
        <f t="shared" si="5"/>
        <v>683.2</v>
      </c>
      <c r="H110" s="125">
        <f t="shared" si="6"/>
        <v>73.471328</v>
      </c>
      <c r="I110" s="263">
        <f t="shared" si="7"/>
        <v>0.10754</v>
      </c>
      <c r="J110" s="76">
        <f t="shared" si="8"/>
        <v>0.10754</v>
      </c>
    </row>
    <row r="111" spans="2:10" x14ac:dyDescent="0.25">
      <c r="B111" s="65">
        <f t="shared" si="9"/>
        <v>106</v>
      </c>
      <c r="C111" s="46" t="s">
        <v>566</v>
      </c>
      <c r="D111" s="46">
        <v>367.7</v>
      </c>
      <c r="E111" s="46">
        <v>41.3</v>
      </c>
      <c r="F111" s="46"/>
      <c r="G111" s="46">
        <f t="shared" si="5"/>
        <v>409</v>
      </c>
      <c r="H111" s="125">
        <f t="shared" si="6"/>
        <v>43.98386</v>
      </c>
      <c r="I111" s="263">
        <f t="shared" si="7"/>
        <v>0.10754</v>
      </c>
      <c r="J111" s="76">
        <f t="shared" si="8"/>
        <v>0.10754</v>
      </c>
    </row>
    <row r="112" spans="2:10" x14ac:dyDescent="0.25">
      <c r="B112" s="65">
        <f t="shared" si="9"/>
        <v>107</v>
      </c>
      <c r="C112" s="46" t="s">
        <v>567</v>
      </c>
      <c r="D112" s="46">
        <v>417.4</v>
      </c>
      <c r="E112" s="46"/>
      <c r="F112" s="46"/>
      <c r="G112" s="46">
        <f t="shared" si="5"/>
        <v>417.4</v>
      </c>
      <c r="H112" s="125">
        <f t="shared" si="6"/>
        <v>44.887195999999996</v>
      </c>
      <c r="I112" s="263">
        <f t="shared" si="7"/>
        <v>0.10754</v>
      </c>
      <c r="J112" s="76">
        <f t="shared" si="8"/>
        <v>0.10754</v>
      </c>
    </row>
    <row r="113" spans="2:10" x14ac:dyDescent="0.25">
      <c r="B113" s="65">
        <f t="shared" si="9"/>
        <v>108</v>
      </c>
      <c r="C113" s="46" t="s">
        <v>568</v>
      </c>
      <c r="D113" s="46">
        <v>250.6</v>
      </c>
      <c r="E113" s="46"/>
      <c r="F113" s="46"/>
      <c r="G113" s="46">
        <f t="shared" si="5"/>
        <v>250.6</v>
      </c>
      <c r="H113" s="125">
        <f t="shared" si="6"/>
        <v>26.949524</v>
      </c>
      <c r="I113" s="263">
        <f t="shared" si="7"/>
        <v>0.10754</v>
      </c>
      <c r="J113" s="76">
        <f t="shared" si="8"/>
        <v>0.10754</v>
      </c>
    </row>
    <row r="114" spans="2:10" x14ac:dyDescent="0.25">
      <c r="B114" s="65">
        <f t="shared" si="9"/>
        <v>109</v>
      </c>
      <c r="C114" s="46" t="s">
        <v>569</v>
      </c>
      <c r="D114" s="46">
        <v>362.9</v>
      </c>
      <c r="E114" s="46"/>
      <c r="F114" s="46"/>
      <c r="G114" s="46">
        <f t="shared" si="5"/>
        <v>362.9</v>
      </c>
      <c r="H114" s="125">
        <f t="shared" si="6"/>
        <v>39.026266</v>
      </c>
      <c r="I114" s="263">
        <f t="shared" si="7"/>
        <v>0.10754</v>
      </c>
      <c r="J114" s="76">
        <f t="shared" si="8"/>
        <v>0.10754000000000001</v>
      </c>
    </row>
    <row r="115" spans="2:10" x14ac:dyDescent="0.25">
      <c r="B115" s="65">
        <f t="shared" si="9"/>
        <v>110</v>
      </c>
      <c r="C115" s="46" t="s">
        <v>570</v>
      </c>
      <c r="D115" s="46">
        <v>270.2</v>
      </c>
      <c r="E115" s="46"/>
      <c r="F115" s="46"/>
      <c r="G115" s="46">
        <f t="shared" si="5"/>
        <v>270.2</v>
      </c>
      <c r="H115" s="125">
        <f t="shared" si="6"/>
        <v>29.057307999999999</v>
      </c>
      <c r="I115" s="263">
        <f t="shared" si="7"/>
        <v>0.10754</v>
      </c>
      <c r="J115" s="76">
        <f t="shared" si="8"/>
        <v>0.10754</v>
      </c>
    </row>
    <row r="116" spans="2:10" x14ac:dyDescent="0.25">
      <c r="B116" s="65">
        <f t="shared" si="9"/>
        <v>111</v>
      </c>
      <c r="C116" s="46" t="s">
        <v>571</v>
      </c>
      <c r="D116" s="46">
        <v>1561.8</v>
      </c>
      <c r="E116" s="46"/>
      <c r="F116" s="46"/>
      <c r="G116" s="46">
        <f t="shared" si="5"/>
        <v>1561.8</v>
      </c>
      <c r="H116" s="125">
        <f t="shared" si="6"/>
        <v>167.955972</v>
      </c>
      <c r="I116" s="263">
        <f t="shared" si="7"/>
        <v>0.10754</v>
      </c>
      <c r="J116" s="76">
        <f t="shared" si="8"/>
        <v>0.10754000000000001</v>
      </c>
    </row>
    <row r="117" spans="2:10" x14ac:dyDescent="0.25">
      <c r="B117" s="65">
        <f t="shared" si="9"/>
        <v>112</v>
      </c>
      <c r="C117" s="46" t="s">
        <v>573</v>
      </c>
      <c r="D117" s="46">
        <v>468.9</v>
      </c>
      <c r="E117" s="46"/>
      <c r="F117" s="46"/>
      <c r="G117" s="46">
        <f t="shared" si="5"/>
        <v>468.9</v>
      </c>
      <c r="H117" s="125">
        <f t="shared" si="6"/>
        <v>50.425505999999999</v>
      </c>
      <c r="I117" s="263">
        <f t="shared" si="7"/>
        <v>0.10754</v>
      </c>
      <c r="J117" s="76">
        <f t="shared" si="8"/>
        <v>0.10754</v>
      </c>
    </row>
    <row r="118" spans="2:10" x14ac:dyDescent="0.25">
      <c r="B118" s="65">
        <f t="shared" si="9"/>
        <v>113</v>
      </c>
      <c r="C118" s="46" t="s">
        <v>574</v>
      </c>
      <c r="D118" s="46">
        <v>1267.5999999999999</v>
      </c>
      <c r="E118" s="46"/>
      <c r="F118" s="46">
        <v>90.9</v>
      </c>
      <c r="G118" s="46">
        <f t="shared" si="5"/>
        <v>1358.5</v>
      </c>
      <c r="H118" s="125">
        <f t="shared" si="6"/>
        <v>146.09308999999999</v>
      </c>
      <c r="I118" s="263">
        <f t="shared" si="7"/>
        <v>0.10754</v>
      </c>
      <c r="J118" s="76">
        <f t="shared" si="8"/>
        <v>0.10754</v>
      </c>
    </row>
    <row r="119" spans="2:10" x14ac:dyDescent="0.25">
      <c r="B119" s="65">
        <f t="shared" si="9"/>
        <v>114</v>
      </c>
      <c r="C119" s="46" t="s">
        <v>575</v>
      </c>
      <c r="D119" s="46">
        <v>1398.4</v>
      </c>
      <c r="E119" s="46"/>
      <c r="F119" s="46"/>
      <c r="G119" s="46">
        <f t="shared" si="5"/>
        <v>1398.4</v>
      </c>
      <c r="H119" s="125">
        <f t="shared" si="6"/>
        <v>150.38393600000001</v>
      </c>
      <c r="I119" s="263">
        <f t="shared" si="7"/>
        <v>0.10754</v>
      </c>
      <c r="J119" s="76">
        <f t="shared" si="8"/>
        <v>0.10754</v>
      </c>
    </row>
    <row r="120" spans="2:10" x14ac:dyDescent="0.25">
      <c r="B120" s="65">
        <f t="shared" si="9"/>
        <v>115</v>
      </c>
      <c r="C120" s="46" t="s">
        <v>576</v>
      </c>
      <c r="D120" s="46">
        <v>450.5</v>
      </c>
      <c r="E120" s="46">
        <v>29.8</v>
      </c>
      <c r="F120" s="46"/>
      <c r="G120" s="46">
        <f t="shared" si="5"/>
        <v>480.3</v>
      </c>
      <c r="H120" s="125">
        <f t="shared" si="6"/>
        <v>51.651462000000002</v>
      </c>
      <c r="I120" s="263">
        <f t="shared" si="7"/>
        <v>0.10754</v>
      </c>
      <c r="J120" s="76">
        <f t="shared" si="8"/>
        <v>0.10754</v>
      </c>
    </row>
    <row r="121" spans="2:10" x14ac:dyDescent="0.25">
      <c r="B121" s="65">
        <f t="shared" si="9"/>
        <v>116</v>
      </c>
      <c r="C121" s="46" t="s">
        <v>577</v>
      </c>
      <c r="D121" s="46">
        <v>830.9</v>
      </c>
      <c r="E121" s="46">
        <v>89.8</v>
      </c>
      <c r="F121" s="46"/>
      <c r="G121" s="46">
        <f t="shared" si="5"/>
        <v>920.69999999999993</v>
      </c>
      <c r="H121" s="125">
        <f t="shared" si="6"/>
        <v>99.012077999999988</v>
      </c>
      <c r="I121" s="263">
        <f t="shared" si="7"/>
        <v>0.10754</v>
      </c>
      <c r="J121" s="76">
        <f t="shared" si="8"/>
        <v>0.10754</v>
      </c>
    </row>
    <row r="122" spans="2:10" x14ac:dyDescent="0.25">
      <c r="B122" s="65">
        <f t="shared" si="9"/>
        <v>117</v>
      </c>
      <c r="C122" s="46" t="s">
        <v>2016</v>
      </c>
      <c r="D122" s="46">
        <v>473.9</v>
      </c>
      <c r="E122" s="46"/>
      <c r="F122" s="46"/>
      <c r="G122" s="46">
        <f t="shared" si="5"/>
        <v>473.9</v>
      </c>
      <c r="H122" s="125">
        <f t="shared" si="6"/>
        <v>50.963205999999992</v>
      </c>
      <c r="I122" s="263">
        <f t="shared" si="7"/>
        <v>0.10754</v>
      </c>
      <c r="J122" s="76">
        <f t="shared" si="8"/>
        <v>0.10753999999999998</v>
      </c>
    </row>
    <row r="123" spans="2:10" x14ac:dyDescent="0.25">
      <c r="B123" s="65">
        <f t="shared" si="9"/>
        <v>118</v>
      </c>
      <c r="C123" s="46" t="s">
        <v>2017</v>
      </c>
      <c r="D123" s="46">
        <v>696.4</v>
      </c>
      <c r="E123" s="46">
        <v>43.5</v>
      </c>
      <c r="F123" s="46"/>
      <c r="G123" s="46">
        <f t="shared" si="5"/>
        <v>739.9</v>
      </c>
      <c r="H123" s="125">
        <f t="shared" si="6"/>
        <v>79.568845999999994</v>
      </c>
      <c r="I123" s="263">
        <f t="shared" si="7"/>
        <v>0.10754</v>
      </c>
      <c r="J123" s="76">
        <f t="shared" si="8"/>
        <v>0.10754</v>
      </c>
    </row>
    <row r="124" spans="2:10" x14ac:dyDescent="0.25">
      <c r="B124" s="65">
        <f t="shared" si="9"/>
        <v>119</v>
      </c>
      <c r="C124" s="46" t="s">
        <v>2018</v>
      </c>
      <c r="D124" s="46">
        <v>360</v>
      </c>
      <c r="E124" s="46"/>
      <c r="F124" s="46"/>
      <c r="G124" s="46">
        <f t="shared" si="5"/>
        <v>360</v>
      </c>
      <c r="H124" s="125">
        <f t="shared" si="6"/>
        <v>38.714399999999998</v>
      </c>
      <c r="I124" s="263">
        <f t="shared" si="7"/>
        <v>0.10754</v>
      </c>
      <c r="J124" s="76">
        <f t="shared" si="8"/>
        <v>0.10754</v>
      </c>
    </row>
    <row r="125" spans="2:10" x14ac:dyDescent="0.25">
      <c r="B125" s="65">
        <f t="shared" si="9"/>
        <v>120</v>
      </c>
      <c r="C125" s="46" t="s">
        <v>2019</v>
      </c>
      <c r="D125" s="46">
        <v>821.7</v>
      </c>
      <c r="E125" s="46"/>
      <c r="F125" s="46"/>
      <c r="G125" s="46">
        <f t="shared" si="5"/>
        <v>821.7</v>
      </c>
      <c r="H125" s="125">
        <f t="shared" si="6"/>
        <v>88.365617999999998</v>
      </c>
      <c r="I125" s="263">
        <f t="shared" si="7"/>
        <v>0.10754</v>
      </c>
      <c r="J125" s="76">
        <f t="shared" si="8"/>
        <v>0.10754</v>
      </c>
    </row>
    <row r="126" spans="2:10" x14ac:dyDescent="0.25">
      <c r="B126" s="65">
        <f t="shared" si="9"/>
        <v>121</v>
      </c>
      <c r="C126" s="46" t="s">
        <v>2020</v>
      </c>
      <c r="D126" s="46">
        <v>834.7</v>
      </c>
      <c r="E126" s="46"/>
      <c r="F126" s="46"/>
      <c r="G126" s="46">
        <f t="shared" si="5"/>
        <v>834.7</v>
      </c>
      <c r="H126" s="125">
        <f t="shared" si="6"/>
        <v>89.763638</v>
      </c>
      <c r="I126" s="263">
        <f t="shared" si="7"/>
        <v>0.10754</v>
      </c>
      <c r="J126" s="76">
        <f t="shared" si="8"/>
        <v>0.10754</v>
      </c>
    </row>
    <row r="127" spans="2:10" x14ac:dyDescent="0.25">
      <c r="B127" s="65">
        <f t="shared" si="9"/>
        <v>122</v>
      </c>
      <c r="C127" s="46" t="s">
        <v>2021</v>
      </c>
      <c r="D127" s="46">
        <v>321.8</v>
      </c>
      <c r="E127" s="46"/>
      <c r="F127" s="46"/>
      <c r="G127" s="46">
        <f t="shared" si="5"/>
        <v>321.8</v>
      </c>
      <c r="H127" s="125">
        <f t="shared" si="6"/>
        <v>34.606372</v>
      </c>
      <c r="I127" s="263">
        <f t="shared" si="7"/>
        <v>0.10754</v>
      </c>
      <c r="J127" s="76">
        <f t="shared" si="8"/>
        <v>0.10754</v>
      </c>
    </row>
    <row r="128" spans="2:10" x14ac:dyDescent="0.25">
      <c r="B128" s="65">
        <f t="shared" si="9"/>
        <v>123</v>
      </c>
      <c r="C128" s="46" t="s">
        <v>2022</v>
      </c>
      <c r="D128" s="46">
        <v>427</v>
      </c>
      <c r="E128" s="46"/>
      <c r="F128" s="46"/>
      <c r="G128" s="46">
        <f t="shared" si="5"/>
        <v>427</v>
      </c>
      <c r="H128" s="125">
        <f t="shared" si="6"/>
        <v>45.919579999999996</v>
      </c>
      <c r="I128" s="263">
        <f t="shared" si="7"/>
        <v>0.10754</v>
      </c>
      <c r="J128" s="76">
        <f t="shared" si="8"/>
        <v>0.10754</v>
      </c>
    </row>
    <row r="129" spans="2:10" x14ac:dyDescent="0.25">
      <c r="B129" s="65">
        <f t="shared" si="9"/>
        <v>124</v>
      </c>
      <c r="C129" s="46" t="s">
        <v>2023</v>
      </c>
      <c r="D129" s="46">
        <v>546.1</v>
      </c>
      <c r="E129" s="46"/>
      <c r="F129" s="46"/>
      <c r="G129" s="46">
        <f t="shared" ref="G129:G309" si="10">D129+E129+F129</f>
        <v>546.1</v>
      </c>
      <c r="H129" s="125">
        <f t="shared" ref="H129:H379" si="11">SUM(I129*G129)</f>
        <v>58.727594000000003</v>
      </c>
      <c r="I129" s="263">
        <f t="shared" si="7"/>
        <v>0.10754</v>
      </c>
      <c r="J129" s="76">
        <f t="shared" ref="J129:J379" si="12">SUM(H129/G129)</f>
        <v>0.10754</v>
      </c>
    </row>
    <row r="130" spans="2:10" x14ac:dyDescent="0.25">
      <c r="B130" s="65">
        <f t="shared" si="9"/>
        <v>125</v>
      </c>
      <c r="C130" s="46" t="s">
        <v>2024</v>
      </c>
      <c r="D130" s="46">
        <v>912.32</v>
      </c>
      <c r="E130" s="46">
        <v>50</v>
      </c>
      <c r="F130" s="46"/>
      <c r="G130" s="46">
        <f t="shared" si="10"/>
        <v>962.32</v>
      </c>
      <c r="H130" s="125">
        <f t="shared" si="11"/>
        <v>103.4878928</v>
      </c>
      <c r="I130" s="263">
        <f t="shared" si="7"/>
        <v>0.10754</v>
      </c>
      <c r="J130" s="76">
        <f t="shared" si="12"/>
        <v>0.10754</v>
      </c>
    </row>
    <row r="131" spans="2:10" x14ac:dyDescent="0.25">
      <c r="B131" s="65">
        <f t="shared" si="9"/>
        <v>126</v>
      </c>
      <c r="C131" s="46" t="s">
        <v>2025</v>
      </c>
      <c r="D131" s="46">
        <v>1925.1</v>
      </c>
      <c r="E131" s="46"/>
      <c r="F131" s="46"/>
      <c r="G131" s="46">
        <f t="shared" si="10"/>
        <v>1925.1</v>
      </c>
      <c r="H131" s="125">
        <f t="shared" si="11"/>
        <v>207.02525399999999</v>
      </c>
      <c r="I131" s="263">
        <f t="shared" si="7"/>
        <v>0.10754</v>
      </c>
      <c r="J131" s="76">
        <f t="shared" si="12"/>
        <v>0.10754</v>
      </c>
    </row>
    <row r="132" spans="2:10" x14ac:dyDescent="0.25">
      <c r="B132" s="65">
        <f t="shared" ref="B132:B195" si="13">B131+1</f>
        <v>127</v>
      </c>
      <c r="C132" s="46" t="s">
        <v>2026</v>
      </c>
      <c r="D132" s="46">
        <v>770.9</v>
      </c>
      <c r="E132" s="46"/>
      <c r="F132" s="46"/>
      <c r="G132" s="46">
        <f t="shared" si="10"/>
        <v>770.9</v>
      </c>
      <c r="H132" s="125">
        <f t="shared" si="11"/>
        <v>82.902585999999999</v>
      </c>
      <c r="I132" s="263">
        <f t="shared" si="7"/>
        <v>0.10754</v>
      </c>
      <c r="J132" s="76">
        <f t="shared" si="12"/>
        <v>0.10754</v>
      </c>
    </row>
    <row r="133" spans="2:10" x14ac:dyDescent="0.25">
      <c r="B133" s="65">
        <f t="shared" si="13"/>
        <v>128</v>
      </c>
      <c r="C133" s="46" t="s">
        <v>2027</v>
      </c>
      <c r="D133" s="46">
        <v>1461.8</v>
      </c>
      <c r="E133" s="46">
        <v>44.9</v>
      </c>
      <c r="F133" s="46"/>
      <c r="G133" s="46">
        <f t="shared" si="10"/>
        <v>1506.7</v>
      </c>
      <c r="H133" s="125">
        <f t="shared" si="11"/>
        <v>162.030518</v>
      </c>
      <c r="I133" s="263">
        <f t="shared" si="7"/>
        <v>0.10754</v>
      </c>
      <c r="J133" s="76">
        <f t="shared" si="12"/>
        <v>0.10754</v>
      </c>
    </row>
    <row r="134" spans="2:10" x14ac:dyDescent="0.25">
      <c r="B134" s="65">
        <f t="shared" si="13"/>
        <v>129</v>
      </c>
      <c r="C134" s="46" t="s">
        <v>2028</v>
      </c>
      <c r="D134" s="46">
        <v>583.6</v>
      </c>
      <c r="E134" s="46"/>
      <c r="F134" s="46"/>
      <c r="G134" s="46">
        <f t="shared" si="10"/>
        <v>583.6</v>
      </c>
      <c r="H134" s="125">
        <f t="shared" si="11"/>
        <v>62.760344000000003</v>
      </c>
      <c r="I134" s="263">
        <f t="shared" si="7"/>
        <v>0.10754</v>
      </c>
      <c r="J134" s="76">
        <f t="shared" si="12"/>
        <v>0.10754</v>
      </c>
    </row>
    <row r="135" spans="2:10" x14ac:dyDescent="0.25">
      <c r="B135" s="65">
        <f t="shared" si="13"/>
        <v>130</v>
      </c>
      <c r="C135" s="46" t="s">
        <v>2029</v>
      </c>
      <c r="D135" s="46">
        <v>399.2</v>
      </c>
      <c r="E135" s="46"/>
      <c r="F135" s="46"/>
      <c r="G135" s="46">
        <f t="shared" si="10"/>
        <v>399.2</v>
      </c>
      <c r="H135" s="125">
        <f t="shared" si="11"/>
        <v>42.929967999999995</v>
      </c>
      <c r="I135" s="263">
        <f t="shared" ref="I135:I198" si="14">0.07974+0.0278</f>
        <v>0.10754</v>
      </c>
      <c r="J135" s="76">
        <f t="shared" si="12"/>
        <v>0.10754</v>
      </c>
    </row>
    <row r="136" spans="2:10" x14ac:dyDescent="0.25">
      <c r="B136" s="65">
        <f t="shared" si="13"/>
        <v>131</v>
      </c>
      <c r="C136" s="46" t="s">
        <v>2030</v>
      </c>
      <c r="D136" s="46">
        <v>408.5</v>
      </c>
      <c r="E136" s="46"/>
      <c r="F136" s="46">
        <v>16.100000000000001</v>
      </c>
      <c r="G136" s="46">
        <f t="shared" si="10"/>
        <v>424.6</v>
      </c>
      <c r="H136" s="125">
        <f t="shared" si="11"/>
        <v>45.661484000000002</v>
      </c>
      <c r="I136" s="263">
        <f t="shared" si="14"/>
        <v>0.10754</v>
      </c>
      <c r="J136" s="76">
        <f t="shared" si="12"/>
        <v>0.10754</v>
      </c>
    </row>
    <row r="137" spans="2:10" x14ac:dyDescent="0.25">
      <c r="B137" s="65">
        <f t="shared" si="13"/>
        <v>132</v>
      </c>
      <c r="C137" s="46" t="s">
        <v>2031</v>
      </c>
      <c r="D137" s="46">
        <v>744</v>
      </c>
      <c r="E137" s="46"/>
      <c r="F137" s="46">
        <v>108.9</v>
      </c>
      <c r="G137" s="46">
        <f t="shared" si="10"/>
        <v>852.9</v>
      </c>
      <c r="H137" s="125">
        <f t="shared" si="11"/>
        <v>91.720866000000001</v>
      </c>
      <c r="I137" s="263">
        <f t="shared" si="14"/>
        <v>0.10754</v>
      </c>
      <c r="J137" s="76">
        <f t="shared" si="12"/>
        <v>0.10754000000000001</v>
      </c>
    </row>
    <row r="138" spans="2:10" x14ac:dyDescent="0.25">
      <c r="B138" s="65">
        <f t="shared" si="13"/>
        <v>133</v>
      </c>
      <c r="C138" s="46" t="s">
        <v>2032</v>
      </c>
      <c r="D138" s="46">
        <v>226.1</v>
      </c>
      <c r="E138" s="46"/>
      <c r="F138" s="46"/>
      <c r="G138" s="46">
        <f t="shared" si="10"/>
        <v>226.1</v>
      </c>
      <c r="H138" s="125">
        <f t="shared" si="11"/>
        <v>24.314793999999999</v>
      </c>
      <c r="I138" s="263">
        <f t="shared" si="14"/>
        <v>0.10754</v>
      </c>
      <c r="J138" s="76">
        <f t="shared" si="12"/>
        <v>0.10754</v>
      </c>
    </row>
    <row r="139" spans="2:10" x14ac:dyDescent="0.25">
      <c r="B139" s="65">
        <f t="shared" si="13"/>
        <v>134</v>
      </c>
      <c r="C139" s="46" t="s">
        <v>2033</v>
      </c>
      <c r="D139" s="46">
        <v>481.6</v>
      </c>
      <c r="E139" s="46">
        <v>222</v>
      </c>
      <c r="F139" s="46"/>
      <c r="G139" s="46">
        <f t="shared" si="10"/>
        <v>703.6</v>
      </c>
      <c r="H139" s="125">
        <f t="shared" si="11"/>
        <v>75.665143999999998</v>
      </c>
      <c r="I139" s="263">
        <f t="shared" si="14"/>
        <v>0.10754</v>
      </c>
      <c r="J139" s="76">
        <f t="shared" si="12"/>
        <v>0.10754</v>
      </c>
    </row>
    <row r="140" spans="2:10" x14ac:dyDescent="0.25">
      <c r="B140" s="65">
        <f t="shared" si="13"/>
        <v>135</v>
      </c>
      <c r="C140" s="46" t="s">
        <v>2034</v>
      </c>
      <c r="D140" s="46">
        <v>280.5</v>
      </c>
      <c r="E140" s="46">
        <v>98.9</v>
      </c>
      <c r="F140" s="46"/>
      <c r="G140" s="46">
        <f t="shared" si="10"/>
        <v>379.4</v>
      </c>
      <c r="H140" s="125">
        <f t="shared" si="11"/>
        <v>40.800675999999996</v>
      </c>
      <c r="I140" s="263">
        <f t="shared" si="14"/>
        <v>0.10754</v>
      </c>
      <c r="J140" s="76">
        <f t="shared" si="12"/>
        <v>0.10754</v>
      </c>
    </row>
    <row r="141" spans="2:10" x14ac:dyDescent="0.25">
      <c r="B141" s="65">
        <f t="shared" si="13"/>
        <v>136</v>
      </c>
      <c r="C141" s="46" t="s">
        <v>2035</v>
      </c>
      <c r="D141" s="46">
        <v>206.6</v>
      </c>
      <c r="E141" s="46"/>
      <c r="F141" s="46">
        <v>28</v>
      </c>
      <c r="G141" s="46">
        <f t="shared" si="10"/>
        <v>234.6</v>
      </c>
      <c r="H141" s="125">
        <f t="shared" si="11"/>
        <v>25.228883999999997</v>
      </c>
      <c r="I141" s="263">
        <f t="shared" si="14"/>
        <v>0.10754</v>
      </c>
      <c r="J141" s="76">
        <f t="shared" si="12"/>
        <v>0.10754</v>
      </c>
    </row>
    <row r="142" spans="2:10" x14ac:dyDescent="0.25">
      <c r="B142" s="65">
        <f t="shared" si="13"/>
        <v>137</v>
      </c>
      <c r="C142" s="46" t="s">
        <v>2036</v>
      </c>
      <c r="D142" s="46">
        <v>230.6</v>
      </c>
      <c r="E142" s="46"/>
      <c r="F142" s="46"/>
      <c r="G142" s="46">
        <f t="shared" si="10"/>
        <v>230.6</v>
      </c>
      <c r="H142" s="125">
        <f t="shared" si="11"/>
        <v>24.798724</v>
      </c>
      <c r="I142" s="263">
        <f t="shared" si="14"/>
        <v>0.10754</v>
      </c>
      <c r="J142" s="76">
        <f t="shared" si="12"/>
        <v>0.10754</v>
      </c>
    </row>
    <row r="143" spans="2:10" x14ac:dyDescent="0.25">
      <c r="B143" s="65">
        <f t="shared" si="13"/>
        <v>138</v>
      </c>
      <c r="C143" s="46" t="s">
        <v>2037</v>
      </c>
      <c r="D143" s="46">
        <v>305.60000000000002</v>
      </c>
      <c r="E143" s="46"/>
      <c r="F143" s="46">
        <v>165.3</v>
      </c>
      <c r="G143" s="46">
        <f t="shared" si="10"/>
        <v>470.90000000000003</v>
      </c>
      <c r="H143" s="125">
        <f t="shared" si="11"/>
        <v>50.640585999999999</v>
      </c>
      <c r="I143" s="263">
        <f t="shared" si="14"/>
        <v>0.10754</v>
      </c>
      <c r="J143" s="76">
        <f t="shared" si="12"/>
        <v>0.10754</v>
      </c>
    </row>
    <row r="144" spans="2:10" x14ac:dyDescent="0.25">
      <c r="B144" s="65">
        <f t="shared" si="13"/>
        <v>139</v>
      </c>
      <c r="C144" s="46" t="s">
        <v>2038</v>
      </c>
      <c r="D144" s="67">
        <v>2174.8000000000002</v>
      </c>
      <c r="E144" s="46"/>
      <c r="F144" s="46">
        <v>163.69999999999999</v>
      </c>
      <c r="G144" s="46">
        <f t="shared" si="10"/>
        <v>2338.5</v>
      </c>
      <c r="H144" s="125">
        <f t="shared" si="11"/>
        <v>251.48229000000001</v>
      </c>
      <c r="I144" s="263">
        <f t="shared" si="14"/>
        <v>0.10754</v>
      </c>
      <c r="J144" s="76">
        <f t="shared" si="12"/>
        <v>0.10754</v>
      </c>
    </row>
    <row r="145" spans="2:10" x14ac:dyDescent="0.25">
      <c r="B145" s="65">
        <f t="shared" si="13"/>
        <v>140</v>
      </c>
      <c r="C145" s="46" t="s">
        <v>2039</v>
      </c>
      <c r="D145" s="67">
        <v>308.60000000000002</v>
      </c>
      <c r="E145" s="46"/>
      <c r="F145" s="46"/>
      <c r="G145" s="46">
        <f t="shared" si="10"/>
        <v>308.60000000000002</v>
      </c>
      <c r="H145" s="125">
        <f t="shared" si="11"/>
        <v>33.186844000000001</v>
      </c>
      <c r="I145" s="263">
        <f t="shared" si="14"/>
        <v>0.10754</v>
      </c>
      <c r="J145" s="76">
        <f t="shared" si="12"/>
        <v>0.10754</v>
      </c>
    </row>
    <row r="146" spans="2:10" x14ac:dyDescent="0.25">
      <c r="B146" s="65">
        <f t="shared" si="13"/>
        <v>141</v>
      </c>
      <c r="C146" s="46" t="s">
        <v>2040</v>
      </c>
      <c r="D146" s="46">
        <v>441.9</v>
      </c>
      <c r="E146" s="46"/>
      <c r="F146" s="46"/>
      <c r="G146" s="46">
        <f t="shared" si="10"/>
        <v>441.9</v>
      </c>
      <c r="H146" s="125">
        <f t="shared" si="11"/>
        <v>47.521925999999993</v>
      </c>
      <c r="I146" s="263">
        <f t="shared" si="14"/>
        <v>0.10754</v>
      </c>
      <c r="J146" s="76">
        <f t="shared" si="12"/>
        <v>0.10754</v>
      </c>
    </row>
    <row r="147" spans="2:10" x14ac:dyDescent="0.25">
      <c r="B147" s="65">
        <f t="shared" si="13"/>
        <v>142</v>
      </c>
      <c r="C147" s="46" t="s">
        <v>2041</v>
      </c>
      <c r="D147" s="46">
        <v>358</v>
      </c>
      <c r="E147" s="46"/>
      <c r="F147" s="46"/>
      <c r="G147" s="46">
        <f t="shared" si="10"/>
        <v>358</v>
      </c>
      <c r="H147" s="125">
        <f t="shared" si="11"/>
        <v>38.499319999999997</v>
      </c>
      <c r="I147" s="263">
        <f t="shared" si="14"/>
        <v>0.10754</v>
      </c>
      <c r="J147" s="76">
        <f t="shared" si="12"/>
        <v>0.10754</v>
      </c>
    </row>
    <row r="148" spans="2:10" x14ac:dyDescent="0.25">
      <c r="B148" s="65">
        <f t="shared" si="13"/>
        <v>143</v>
      </c>
      <c r="C148" s="46" t="s">
        <v>2042</v>
      </c>
      <c r="D148" s="46">
        <v>438.7</v>
      </c>
      <c r="E148" s="46"/>
      <c r="F148" s="46"/>
      <c r="G148" s="46">
        <f t="shared" si="10"/>
        <v>438.7</v>
      </c>
      <c r="H148" s="125">
        <f t="shared" si="11"/>
        <v>47.177797999999996</v>
      </c>
      <c r="I148" s="263">
        <f t="shared" si="14"/>
        <v>0.10754</v>
      </c>
      <c r="J148" s="76">
        <f t="shared" si="12"/>
        <v>0.10754</v>
      </c>
    </row>
    <row r="149" spans="2:10" x14ac:dyDescent="0.25">
      <c r="B149" s="65">
        <f t="shared" si="13"/>
        <v>144</v>
      </c>
      <c r="C149" s="46" t="s">
        <v>2043</v>
      </c>
      <c r="D149" s="46">
        <v>378.9</v>
      </c>
      <c r="E149" s="46"/>
      <c r="F149" s="46"/>
      <c r="G149" s="46">
        <f t="shared" si="10"/>
        <v>378.9</v>
      </c>
      <c r="H149" s="125">
        <f t="shared" si="11"/>
        <v>40.746905999999996</v>
      </c>
      <c r="I149" s="263">
        <f t="shared" si="14"/>
        <v>0.10754</v>
      </c>
      <c r="J149" s="76">
        <f t="shared" si="12"/>
        <v>0.10754</v>
      </c>
    </row>
    <row r="150" spans="2:10" x14ac:dyDescent="0.25">
      <c r="B150" s="65">
        <f t="shared" si="13"/>
        <v>145</v>
      </c>
      <c r="C150" s="46" t="s">
        <v>2044</v>
      </c>
      <c r="D150" s="46">
        <v>243.9</v>
      </c>
      <c r="E150" s="46">
        <v>16.2</v>
      </c>
      <c r="F150" s="46">
        <v>35.6</v>
      </c>
      <c r="G150" s="46">
        <f t="shared" si="10"/>
        <v>295.70000000000005</v>
      </c>
      <c r="H150" s="125">
        <f t="shared" si="11"/>
        <v>31.799578000000004</v>
      </c>
      <c r="I150" s="263">
        <f t="shared" si="14"/>
        <v>0.10754</v>
      </c>
      <c r="J150" s="76">
        <f t="shared" si="12"/>
        <v>0.10754</v>
      </c>
    </row>
    <row r="151" spans="2:10" x14ac:dyDescent="0.25">
      <c r="B151" s="65">
        <f t="shared" si="13"/>
        <v>146</v>
      </c>
      <c r="C151" s="46" t="s">
        <v>2045</v>
      </c>
      <c r="D151" s="46">
        <v>699.2</v>
      </c>
      <c r="E151" s="46"/>
      <c r="F151" s="46"/>
      <c r="G151" s="46">
        <f t="shared" si="10"/>
        <v>699.2</v>
      </c>
      <c r="H151" s="125">
        <f t="shared" si="11"/>
        <v>75.191968000000003</v>
      </c>
      <c r="I151" s="263">
        <f t="shared" si="14"/>
        <v>0.10754</v>
      </c>
      <c r="J151" s="76">
        <f t="shared" si="12"/>
        <v>0.10754</v>
      </c>
    </row>
    <row r="152" spans="2:10" x14ac:dyDescent="0.25">
      <c r="B152" s="65">
        <f t="shared" si="13"/>
        <v>147</v>
      </c>
      <c r="C152" s="46" t="s">
        <v>2046</v>
      </c>
      <c r="D152" s="46">
        <v>765.5</v>
      </c>
      <c r="E152" s="46"/>
      <c r="F152" s="46"/>
      <c r="G152" s="46">
        <f t="shared" si="10"/>
        <v>765.5</v>
      </c>
      <c r="H152" s="125">
        <f t="shared" si="11"/>
        <v>82.321870000000004</v>
      </c>
      <c r="I152" s="263">
        <f t="shared" si="14"/>
        <v>0.10754</v>
      </c>
      <c r="J152" s="76">
        <f t="shared" si="12"/>
        <v>0.10754000000000001</v>
      </c>
    </row>
    <row r="153" spans="2:10" x14ac:dyDescent="0.25">
      <c r="B153" s="65">
        <f t="shared" si="13"/>
        <v>148</v>
      </c>
      <c r="C153" s="46" t="s">
        <v>2047</v>
      </c>
      <c r="D153" s="46">
        <v>774.85</v>
      </c>
      <c r="E153" s="46">
        <v>31.4</v>
      </c>
      <c r="F153" s="46"/>
      <c r="G153" s="46">
        <f t="shared" si="10"/>
        <v>806.25</v>
      </c>
      <c r="H153" s="125">
        <f t="shared" si="11"/>
        <v>86.704124999999991</v>
      </c>
      <c r="I153" s="263">
        <f t="shared" si="14"/>
        <v>0.10754</v>
      </c>
      <c r="J153" s="76">
        <f t="shared" si="12"/>
        <v>0.10753999999999998</v>
      </c>
    </row>
    <row r="154" spans="2:10" x14ac:dyDescent="0.25">
      <c r="B154" s="65">
        <f t="shared" si="13"/>
        <v>149</v>
      </c>
      <c r="C154" s="46" t="s">
        <v>2048</v>
      </c>
      <c r="D154" s="46">
        <v>506.14</v>
      </c>
      <c r="E154" s="46">
        <v>17.100000000000001</v>
      </c>
      <c r="F154" s="46"/>
      <c r="G154" s="46">
        <f t="shared" si="10"/>
        <v>523.24</v>
      </c>
      <c r="H154" s="125">
        <f t="shared" si="11"/>
        <v>56.269229600000003</v>
      </c>
      <c r="I154" s="263">
        <f t="shared" si="14"/>
        <v>0.10754</v>
      </c>
      <c r="J154" s="76">
        <f t="shared" si="12"/>
        <v>0.10754</v>
      </c>
    </row>
    <row r="155" spans="2:10" x14ac:dyDescent="0.25">
      <c r="B155" s="65">
        <f t="shared" si="13"/>
        <v>150</v>
      </c>
      <c r="C155" s="46" t="s">
        <v>2049</v>
      </c>
      <c r="D155" s="46">
        <v>574.20000000000005</v>
      </c>
      <c r="E155" s="46"/>
      <c r="F155" s="46"/>
      <c r="G155" s="46">
        <f t="shared" si="10"/>
        <v>574.20000000000005</v>
      </c>
      <c r="H155" s="125">
        <f t="shared" si="11"/>
        <v>61.749468</v>
      </c>
      <c r="I155" s="263">
        <f t="shared" si="14"/>
        <v>0.10754</v>
      </c>
      <c r="J155" s="76">
        <f t="shared" si="12"/>
        <v>0.10754</v>
      </c>
    </row>
    <row r="156" spans="2:10" x14ac:dyDescent="0.25">
      <c r="B156" s="65">
        <f t="shared" si="13"/>
        <v>151</v>
      </c>
      <c r="C156" s="46" t="s">
        <v>2050</v>
      </c>
      <c r="D156" s="46">
        <v>265.10000000000002</v>
      </c>
      <c r="E156" s="46"/>
      <c r="F156" s="46"/>
      <c r="G156" s="46">
        <f t="shared" si="10"/>
        <v>265.10000000000002</v>
      </c>
      <c r="H156" s="125">
        <f t="shared" si="11"/>
        <v>28.508854000000003</v>
      </c>
      <c r="I156" s="263">
        <f t="shared" si="14"/>
        <v>0.10754</v>
      </c>
      <c r="J156" s="76">
        <f t="shared" si="12"/>
        <v>0.10754</v>
      </c>
    </row>
    <row r="157" spans="2:10" x14ac:dyDescent="0.25">
      <c r="B157" s="65">
        <f t="shared" si="13"/>
        <v>152</v>
      </c>
      <c r="C157" s="46" t="s">
        <v>2051</v>
      </c>
      <c r="D157" s="46">
        <v>733.7</v>
      </c>
      <c r="E157" s="46"/>
      <c r="F157" s="46"/>
      <c r="G157" s="46">
        <f t="shared" si="10"/>
        <v>733.7</v>
      </c>
      <c r="H157" s="125">
        <f t="shared" si="11"/>
        <v>78.902098000000009</v>
      </c>
      <c r="I157" s="263">
        <f t="shared" si="14"/>
        <v>0.10754</v>
      </c>
      <c r="J157" s="76">
        <f t="shared" si="12"/>
        <v>0.10754000000000001</v>
      </c>
    </row>
    <row r="158" spans="2:10" x14ac:dyDescent="0.25">
      <c r="B158" s="65">
        <f t="shared" si="13"/>
        <v>153</v>
      </c>
      <c r="C158" s="46" t="s">
        <v>2052</v>
      </c>
      <c r="D158" s="46">
        <v>560.1</v>
      </c>
      <c r="E158" s="46"/>
      <c r="F158" s="46"/>
      <c r="G158" s="46">
        <f t="shared" si="10"/>
        <v>560.1</v>
      </c>
      <c r="H158" s="125">
        <f t="shared" si="11"/>
        <v>60.233153999999999</v>
      </c>
      <c r="I158" s="263">
        <f t="shared" si="14"/>
        <v>0.10754</v>
      </c>
      <c r="J158" s="76">
        <f t="shared" si="12"/>
        <v>0.10754</v>
      </c>
    </row>
    <row r="159" spans="2:10" x14ac:dyDescent="0.25">
      <c r="B159" s="65">
        <f t="shared" si="13"/>
        <v>154</v>
      </c>
      <c r="C159" s="46" t="s">
        <v>2053</v>
      </c>
      <c r="D159" s="46">
        <v>635.20000000000005</v>
      </c>
      <c r="E159" s="46">
        <v>38.700000000000003</v>
      </c>
      <c r="F159" s="46"/>
      <c r="G159" s="46">
        <f t="shared" si="10"/>
        <v>673.90000000000009</v>
      </c>
      <c r="H159" s="125">
        <f t="shared" si="11"/>
        <v>72.471206000000009</v>
      </c>
      <c r="I159" s="263">
        <f t="shared" si="14"/>
        <v>0.10754</v>
      </c>
      <c r="J159" s="76">
        <f t="shared" si="12"/>
        <v>0.10754</v>
      </c>
    </row>
    <row r="160" spans="2:10" x14ac:dyDescent="0.25">
      <c r="B160" s="65">
        <f t="shared" si="13"/>
        <v>155</v>
      </c>
      <c r="C160" s="46" t="s">
        <v>2054</v>
      </c>
      <c r="D160" s="46">
        <v>485.6</v>
      </c>
      <c r="E160" s="46"/>
      <c r="F160" s="46"/>
      <c r="G160" s="46">
        <f t="shared" si="10"/>
        <v>485.6</v>
      </c>
      <c r="H160" s="125">
        <f t="shared" si="11"/>
        <v>52.221423999999999</v>
      </c>
      <c r="I160" s="263">
        <f t="shared" si="14"/>
        <v>0.10754</v>
      </c>
      <c r="J160" s="76">
        <f t="shared" si="12"/>
        <v>0.10754</v>
      </c>
    </row>
    <row r="161" spans="2:10" x14ac:dyDescent="0.25">
      <c r="B161" s="65">
        <f t="shared" si="13"/>
        <v>156</v>
      </c>
      <c r="C161" s="46" t="s">
        <v>2055</v>
      </c>
      <c r="D161" s="46">
        <v>464.9</v>
      </c>
      <c r="E161" s="46"/>
      <c r="F161" s="46"/>
      <c r="G161" s="46">
        <f t="shared" si="10"/>
        <v>464.9</v>
      </c>
      <c r="H161" s="125">
        <f t="shared" si="11"/>
        <v>49.995345999999998</v>
      </c>
      <c r="I161" s="263">
        <f t="shared" si="14"/>
        <v>0.10754</v>
      </c>
      <c r="J161" s="76">
        <f t="shared" si="12"/>
        <v>0.10754</v>
      </c>
    </row>
    <row r="162" spans="2:10" x14ac:dyDescent="0.25">
      <c r="B162" s="65">
        <f t="shared" si="13"/>
        <v>157</v>
      </c>
      <c r="C162" s="46" t="s">
        <v>2056</v>
      </c>
      <c r="D162" s="46">
        <v>624.1</v>
      </c>
      <c r="E162" s="46"/>
      <c r="F162" s="46"/>
      <c r="G162" s="46">
        <f t="shared" si="10"/>
        <v>624.1</v>
      </c>
      <c r="H162" s="125">
        <f t="shared" si="11"/>
        <v>67.115713999999997</v>
      </c>
      <c r="I162" s="263">
        <f t="shared" si="14"/>
        <v>0.10754</v>
      </c>
      <c r="J162" s="76">
        <f t="shared" si="12"/>
        <v>0.10754</v>
      </c>
    </row>
    <row r="163" spans="2:10" x14ac:dyDescent="0.25">
      <c r="B163" s="65">
        <f t="shared" si="13"/>
        <v>158</v>
      </c>
      <c r="C163" s="46" t="s">
        <v>2057</v>
      </c>
      <c r="D163" s="46">
        <v>764.3</v>
      </c>
      <c r="E163" s="46"/>
      <c r="F163" s="46"/>
      <c r="G163" s="46">
        <f t="shared" si="10"/>
        <v>764.3</v>
      </c>
      <c r="H163" s="125">
        <f t="shared" si="11"/>
        <v>82.192821999999992</v>
      </c>
      <c r="I163" s="263">
        <f t="shared" si="14"/>
        <v>0.10754</v>
      </c>
      <c r="J163" s="76">
        <f t="shared" si="12"/>
        <v>0.10754</v>
      </c>
    </row>
    <row r="164" spans="2:10" x14ac:dyDescent="0.25">
      <c r="B164" s="65">
        <f t="shared" si="13"/>
        <v>159</v>
      </c>
      <c r="C164" s="46" t="s">
        <v>2058</v>
      </c>
      <c r="D164" s="46">
        <v>726.1</v>
      </c>
      <c r="E164" s="46"/>
      <c r="F164" s="46">
        <v>20.6</v>
      </c>
      <c r="G164" s="46">
        <f t="shared" si="10"/>
        <v>746.7</v>
      </c>
      <c r="H164" s="125">
        <f t="shared" si="11"/>
        <v>80.300117999999998</v>
      </c>
      <c r="I164" s="263">
        <f t="shared" si="14"/>
        <v>0.10754</v>
      </c>
      <c r="J164" s="76">
        <f t="shared" si="12"/>
        <v>0.10754</v>
      </c>
    </row>
    <row r="165" spans="2:10" x14ac:dyDescent="0.25">
      <c r="B165" s="65">
        <f t="shared" si="13"/>
        <v>160</v>
      </c>
      <c r="C165" s="46" t="s">
        <v>2059</v>
      </c>
      <c r="D165" s="46">
        <v>644.70000000000005</v>
      </c>
      <c r="E165" s="46">
        <v>38.200000000000003</v>
      </c>
      <c r="F165" s="46">
        <v>32.799999999999997</v>
      </c>
      <c r="G165" s="46">
        <f t="shared" si="10"/>
        <v>715.7</v>
      </c>
      <c r="H165" s="125">
        <f t="shared" si="11"/>
        <v>76.966378000000006</v>
      </c>
      <c r="I165" s="263">
        <f t="shared" si="14"/>
        <v>0.10754</v>
      </c>
      <c r="J165" s="76">
        <f t="shared" si="12"/>
        <v>0.10754</v>
      </c>
    </row>
    <row r="166" spans="2:10" x14ac:dyDescent="0.25">
      <c r="B166" s="65">
        <f t="shared" si="13"/>
        <v>161</v>
      </c>
      <c r="C166" s="46" t="s">
        <v>2060</v>
      </c>
      <c r="D166" s="46">
        <v>233.7</v>
      </c>
      <c r="E166" s="46"/>
      <c r="F166" s="46"/>
      <c r="G166" s="46">
        <f t="shared" si="10"/>
        <v>233.7</v>
      </c>
      <c r="H166" s="125">
        <f t="shared" si="11"/>
        <v>25.132097999999999</v>
      </c>
      <c r="I166" s="263">
        <f t="shared" si="14"/>
        <v>0.10754</v>
      </c>
      <c r="J166" s="76">
        <f t="shared" si="12"/>
        <v>0.10754</v>
      </c>
    </row>
    <row r="167" spans="2:10" x14ac:dyDescent="0.25">
      <c r="B167" s="65">
        <f t="shared" si="13"/>
        <v>162</v>
      </c>
      <c r="C167" s="46" t="s">
        <v>2061</v>
      </c>
      <c r="D167" s="46">
        <v>428.1</v>
      </c>
      <c r="E167" s="46">
        <v>104.4</v>
      </c>
      <c r="F167" s="46">
        <v>125.8</v>
      </c>
      <c r="G167" s="46">
        <f t="shared" si="10"/>
        <v>658.3</v>
      </c>
      <c r="H167" s="125">
        <f t="shared" si="11"/>
        <v>70.793581999999986</v>
      </c>
      <c r="I167" s="263">
        <f t="shared" si="14"/>
        <v>0.10754</v>
      </c>
      <c r="J167" s="76">
        <f t="shared" si="12"/>
        <v>0.10753999999999998</v>
      </c>
    </row>
    <row r="168" spans="2:10" x14ac:dyDescent="0.25">
      <c r="B168" s="65">
        <f t="shared" si="13"/>
        <v>163</v>
      </c>
      <c r="C168" s="46" t="s">
        <v>2062</v>
      </c>
      <c r="D168" s="46">
        <v>692.5</v>
      </c>
      <c r="E168" s="46"/>
      <c r="F168" s="46">
        <v>41</v>
      </c>
      <c r="G168" s="46">
        <f t="shared" si="10"/>
        <v>733.5</v>
      </c>
      <c r="H168" s="125">
        <f t="shared" si="11"/>
        <v>78.880589999999998</v>
      </c>
      <c r="I168" s="263">
        <f t="shared" si="14"/>
        <v>0.10754</v>
      </c>
      <c r="J168" s="76">
        <f t="shared" si="12"/>
        <v>0.10754</v>
      </c>
    </row>
    <row r="169" spans="2:10" x14ac:dyDescent="0.25">
      <c r="B169" s="65">
        <f t="shared" si="13"/>
        <v>164</v>
      </c>
      <c r="C169" s="46" t="s">
        <v>2063</v>
      </c>
      <c r="D169" s="46">
        <v>739</v>
      </c>
      <c r="E169" s="46"/>
      <c r="F169" s="46">
        <v>21.7</v>
      </c>
      <c r="G169" s="46">
        <f t="shared" si="10"/>
        <v>760.7</v>
      </c>
      <c r="H169" s="125">
        <f t="shared" si="11"/>
        <v>81.805678</v>
      </c>
      <c r="I169" s="263">
        <f t="shared" si="14"/>
        <v>0.10754</v>
      </c>
      <c r="J169" s="76">
        <f t="shared" si="12"/>
        <v>0.10754</v>
      </c>
    </row>
    <row r="170" spans="2:10" x14ac:dyDescent="0.25">
      <c r="B170" s="65">
        <f t="shared" si="13"/>
        <v>165</v>
      </c>
      <c r="C170" s="46" t="s">
        <v>2064</v>
      </c>
      <c r="D170" s="46">
        <v>571.5</v>
      </c>
      <c r="E170" s="46"/>
      <c r="F170" s="46"/>
      <c r="G170" s="46">
        <f t="shared" si="10"/>
        <v>571.5</v>
      </c>
      <c r="H170" s="125">
        <f t="shared" si="11"/>
        <v>61.459109999999995</v>
      </c>
      <c r="I170" s="263">
        <f t="shared" si="14"/>
        <v>0.10754</v>
      </c>
      <c r="J170" s="76">
        <f t="shared" si="12"/>
        <v>0.10754</v>
      </c>
    </row>
    <row r="171" spans="2:10" x14ac:dyDescent="0.25">
      <c r="B171" s="65">
        <f t="shared" si="13"/>
        <v>166</v>
      </c>
      <c r="C171" s="46" t="s">
        <v>2065</v>
      </c>
      <c r="D171" s="46">
        <v>539.9</v>
      </c>
      <c r="E171" s="46">
        <v>31.5</v>
      </c>
      <c r="F171" s="46"/>
      <c r="G171" s="46">
        <f t="shared" si="10"/>
        <v>571.4</v>
      </c>
      <c r="H171" s="125">
        <f t="shared" si="11"/>
        <v>61.448355999999997</v>
      </c>
      <c r="I171" s="263">
        <f t="shared" si="14"/>
        <v>0.10754</v>
      </c>
      <c r="J171" s="76">
        <f t="shared" si="12"/>
        <v>0.10754</v>
      </c>
    </row>
    <row r="172" spans="2:10" x14ac:dyDescent="0.25">
      <c r="B172" s="65">
        <f t="shared" si="13"/>
        <v>167</v>
      </c>
      <c r="C172" s="46" t="s">
        <v>2066</v>
      </c>
      <c r="D172" s="46">
        <v>555.79999999999995</v>
      </c>
      <c r="E172" s="46">
        <v>65.2</v>
      </c>
      <c r="F172" s="46"/>
      <c r="G172" s="46">
        <f t="shared" si="10"/>
        <v>621</v>
      </c>
      <c r="H172" s="125">
        <f t="shared" si="11"/>
        <v>66.782340000000005</v>
      </c>
      <c r="I172" s="263">
        <f t="shared" si="14"/>
        <v>0.10754</v>
      </c>
      <c r="J172" s="76">
        <f t="shared" si="12"/>
        <v>0.10754000000000001</v>
      </c>
    </row>
    <row r="173" spans="2:10" x14ac:dyDescent="0.25">
      <c r="B173" s="65">
        <f t="shared" si="13"/>
        <v>168</v>
      </c>
      <c r="C173" s="46" t="s">
        <v>2067</v>
      </c>
      <c r="D173" s="46">
        <v>627.5</v>
      </c>
      <c r="E173" s="46">
        <v>32.299999999999997</v>
      </c>
      <c r="F173" s="46"/>
      <c r="G173" s="46">
        <f t="shared" si="10"/>
        <v>659.8</v>
      </c>
      <c r="H173" s="125">
        <f t="shared" si="11"/>
        <v>70.954891999999987</v>
      </c>
      <c r="I173" s="263">
        <f t="shared" si="14"/>
        <v>0.10754</v>
      </c>
      <c r="J173" s="76">
        <f t="shared" si="12"/>
        <v>0.10753999999999998</v>
      </c>
    </row>
    <row r="174" spans="2:10" x14ac:dyDescent="0.25">
      <c r="B174" s="65">
        <f t="shared" si="13"/>
        <v>169</v>
      </c>
      <c r="C174" s="46" t="s">
        <v>2068</v>
      </c>
      <c r="D174" s="46">
        <v>647.1</v>
      </c>
      <c r="E174" s="46">
        <v>50</v>
      </c>
      <c r="F174" s="46">
        <v>99.3</v>
      </c>
      <c r="G174" s="46">
        <f t="shared" si="10"/>
        <v>796.4</v>
      </c>
      <c r="H174" s="125">
        <f t="shared" si="11"/>
        <v>85.64485599999999</v>
      </c>
      <c r="I174" s="263">
        <f t="shared" si="14"/>
        <v>0.10754</v>
      </c>
      <c r="J174" s="76">
        <f>SUM(H174/G174)</f>
        <v>0.10754</v>
      </c>
    </row>
    <row r="175" spans="2:10" x14ac:dyDescent="0.25">
      <c r="B175" s="65">
        <f t="shared" si="13"/>
        <v>170</v>
      </c>
      <c r="C175" s="46" t="s">
        <v>2069</v>
      </c>
      <c r="D175" s="46">
        <v>560.79999999999995</v>
      </c>
      <c r="E175" s="46"/>
      <c r="F175" s="46"/>
      <c r="G175" s="46">
        <f t="shared" si="10"/>
        <v>560.79999999999995</v>
      </c>
      <c r="H175" s="125">
        <f>SUM(I175*G175)</f>
        <v>60.308431999999996</v>
      </c>
      <c r="I175" s="263">
        <f t="shared" si="14"/>
        <v>0.10754</v>
      </c>
      <c r="J175" s="76">
        <f t="shared" si="12"/>
        <v>0.10754</v>
      </c>
    </row>
    <row r="176" spans="2:10" x14ac:dyDescent="0.25">
      <c r="B176" s="65">
        <f t="shared" si="13"/>
        <v>171</v>
      </c>
      <c r="C176" s="46" t="s">
        <v>2070</v>
      </c>
      <c r="D176" s="46">
        <v>584.1</v>
      </c>
      <c r="E176" s="46"/>
      <c r="F176" s="46"/>
      <c r="G176" s="46">
        <f t="shared" si="10"/>
        <v>584.1</v>
      </c>
      <c r="H176" s="125">
        <f t="shared" si="11"/>
        <v>62.814114000000004</v>
      </c>
      <c r="I176" s="263">
        <f t="shared" si="14"/>
        <v>0.10754</v>
      </c>
      <c r="J176" s="76">
        <f t="shared" si="12"/>
        <v>0.10754</v>
      </c>
    </row>
    <row r="177" spans="2:11" x14ac:dyDescent="0.25">
      <c r="B177" s="65">
        <f t="shared" si="13"/>
        <v>172</v>
      </c>
      <c r="C177" s="46" t="s">
        <v>2071</v>
      </c>
      <c r="D177" s="46">
        <v>557.1</v>
      </c>
      <c r="E177" s="46">
        <v>231.9</v>
      </c>
      <c r="F177" s="46"/>
      <c r="G177" s="46">
        <f t="shared" si="10"/>
        <v>789</v>
      </c>
      <c r="H177" s="125">
        <f t="shared" si="11"/>
        <v>84.849059999999994</v>
      </c>
      <c r="I177" s="263">
        <f t="shared" si="14"/>
        <v>0.10754</v>
      </c>
      <c r="J177" s="76">
        <f t="shared" si="12"/>
        <v>0.10754</v>
      </c>
    </row>
    <row r="178" spans="2:11" x14ac:dyDescent="0.25">
      <c r="B178" s="65">
        <f t="shared" si="13"/>
        <v>173</v>
      </c>
      <c r="C178" s="46" t="s">
        <v>2072</v>
      </c>
      <c r="D178" s="46">
        <v>2669.4</v>
      </c>
      <c r="E178" s="46"/>
      <c r="F178" s="46">
        <v>28.5</v>
      </c>
      <c r="G178" s="46">
        <f t="shared" si="10"/>
        <v>2697.9</v>
      </c>
      <c r="H178" s="125">
        <f t="shared" si="11"/>
        <v>290.13216599999998</v>
      </c>
      <c r="I178" s="263">
        <f t="shared" si="14"/>
        <v>0.10754</v>
      </c>
      <c r="J178" s="76">
        <f t="shared" si="12"/>
        <v>0.10754</v>
      </c>
    </row>
    <row r="179" spans="2:11" x14ac:dyDescent="0.25">
      <c r="B179" s="65">
        <f t="shared" si="13"/>
        <v>174</v>
      </c>
      <c r="C179" s="67" t="s">
        <v>2073</v>
      </c>
      <c r="D179" s="68">
        <v>671.45</v>
      </c>
      <c r="E179" s="68"/>
      <c r="F179" s="68"/>
      <c r="G179" s="46">
        <f t="shared" si="10"/>
        <v>671.45</v>
      </c>
      <c r="H179" s="125">
        <f t="shared" si="11"/>
        <v>72.207733000000005</v>
      </c>
      <c r="I179" s="263">
        <f t="shared" si="14"/>
        <v>0.10754</v>
      </c>
      <c r="J179" s="76">
        <f t="shared" si="12"/>
        <v>0.10754</v>
      </c>
      <c r="K179" s="56">
        <f>SUM(G6:G179)</f>
        <v>131909.07</v>
      </c>
    </row>
    <row r="180" spans="2:11" x14ac:dyDescent="0.25">
      <c r="B180" s="65">
        <f t="shared" si="13"/>
        <v>175</v>
      </c>
      <c r="C180" s="68" t="s">
        <v>776</v>
      </c>
      <c r="D180" s="68">
        <v>606.9</v>
      </c>
      <c r="E180" s="68"/>
      <c r="F180" s="68"/>
      <c r="G180" s="68">
        <f t="shared" si="10"/>
        <v>606.9</v>
      </c>
      <c r="H180" s="127">
        <f t="shared" si="11"/>
        <v>65.266025999999997</v>
      </c>
      <c r="I180" s="263">
        <f t="shared" si="14"/>
        <v>0.10754</v>
      </c>
      <c r="J180" s="76">
        <f t="shared" si="12"/>
        <v>0.10754</v>
      </c>
    </row>
    <row r="181" spans="2:11" x14ac:dyDescent="0.25">
      <c r="B181" s="65">
        <f t="shared" si="13"/>
        <v>176</v>
      </c>
      <c r="C181" s="68" t="s">
        <v>777</v>
      </c>
      <c r="D181" s="68">
        <v>487</v>
      </c>
      <c r="E181" s="68"/>
      <c r="F181" s="68"/>
      <c r="G181" s="68">
        <f t="shared" si="10"/>
        <v>487</v>
      </c>
      <c r="H181" s="127">
        <f t="shared" si="11"/>
        <v>52.371980000000001</v>
      </c>
      <c r="I181" s="263">
        <f t="shared" si="14"/>
        <v>0.10754</v>
      </c>
      <c r="J181" s="76">
        <f t="shared" si="12"/>
        <v>0.10754</v>
      </c>
    </row>
    <row r="182" spans="2:11" x14ac:dyDescent="0.25">
      <c r="B182" s="65">
        <f t="shared" si="13"/>
        <v>177</v>
      </c>
      <c r="C182" s="68" t="s">
        <v>778</v>
      </c>
      <c r="D182" s="68">
        <v>450.5</v>
      </c>
      <c r="E182" s="68"/>
      <c r="F182" s="68"/>
      <c r="G182" s="68">
        <f t="shared" si="10"/>
        <v>450.5</v>
      </c>
      <c r="H182" s="127">
        <f t="shared" si="11"/>
        <v>48.446770000000001</v>
      </c>
      <c r="I182" s="263">
        <f t="shared" si="14"/>
        <v>0.10754</v>
      </c>
      <c r="J182" s="76">
        <f t="shared" si="12"/>
        <v>0.10754</v>
      </c>
    </row>
    <row r="183" spans="2:11" x14ac:dyDescent="0.25">
      <c r="B183" s="65">
        <f t="shared" si="13"/>
        <v>178</v>
      </c>
      <c r="C183" s="68" t="s">
        <v>779</v>
      </c>
      <c r="D183" s="68">
        <v>2680.77</v>
      </c>
      <c r="E183" s="68"/>
      <c r="F183" s="68"/>
      <c r="G183" s="68">
        <f t="shared" si="10"/>
        <v>2680.77</v>
      </c>
      <c r="H183" s="127">
        <f t="shared" si="11"/>
        <v>288.29000580000002</v>
      </c>
      <c r="I183" s="263">
        <f t="shared" si="14"/>
        <v>0.10754</v>
      </c>
      <c r="J183" s="76">
        <f t="shared" si="12"/>
        <v>0.10754000000000001</v>
      </c>
    </row>
    <row r="184" spans="2:11" x14ac:dyDescent="0.25">
      <c r="B184" s="65">
        <f t="shared" si="13"/>
        <v>179</v>
      </c>
      <c r="C184" s="68" t="s">
        <v>780</v>
      </c>
      <c r="D184" s="68">
        <v>995.3</v>
      </c>
      <c r="E184" s="68"/>
      <c r="F184" s="68"/>
      <c r="G184" s="68">
        <f t="shared" si="10"/>
        <v>995.3</v>
      </c>
      <c r="H184" s="127">
        <f t="shared" si="11"/>
        <v>107.03456199999999</v>
      </c>
      <c r="I184" s="263">
        <f t="shared" si="14"/>
        <v>0.10754</v>
      </c>
      <c r="J184" s="76">
        <f t="shared" si="12"/>
        <v>0.10754</v>
      </c>
    </row>
    <row r="185" spans="2:11" x14ac:dyDescent="0.25">
      <c r="B185" s="65">
        <f t="shared" si="13"/>
        <v>180</v>
      </c>
      <c r="C185" s="68" t="s">
        <v>781</v>
      </c>
      <c r="D185" s="68">
        <v>2062.92</v>
      </c>
      <c r="E185" s="68"/>
      <c r="F185" s="68"/>
      <c r="G185" s="68">
        <f t="shared" si="10"/>
        <v>2062.92</v>
      </c>
      <c r="H185" s="127">
        <f t="shared" si="11"/>
        <v>221.84641680000001</v>
      </c>
      <c r="I185" s="263">
        <f t="shared" si="14"/>
        <v>0.10754</v>
      </c>
      <c r="J185" s="76">
        <f t="shared" si="12"/>
        <v>0.10754</v>
      </c>
    </row>
    <row r="186" spans="2:11" x14ac:dyDescent="0.25">
      <c r="B186" s="65">
        <f t="shared" si="13"/>
        <v>181</v>
      </c>
      <c r="C186" s="68" t="s">
        <v>782</v>
      </c>
      <c r="D186" s="68">
        <v>706.9</v>
      </c>
      <c r="E186" s="68"/>
      <c r="F186" s="68">
        <v>19.8</v>
      </c>
      <c r="G186" s="68">
        <f t="shared" si="10"/>
        <v>726.69999999999993</v>
      </c>
      <c r="H186" s="127">
        <f t="shared" si="11"/>
        <v>78.149317999999994</v>
      </c>
      <c r="I186" s="263">
        <f t="shared" si="14"/>
        <v>0.10754</v>
      </c>
      <c r="J186" s="76">
        <f t="shared" si="12"/>
        <v>0.10754</v>
      </c>
    </row>
    <row r="187" spans="2:11" x14ac:dyDescent="0.25">
      <c r="B187" s="65">
        <f t="shared" si="13"/>
        <v>182</v>
      </c>
      <c r="C187" s="68" t="s">
        <v>783</v>
      </c>
      <c r="D187" s="68">
        <v>682.6</v>
      </c>
      <c r="E187" s="68"/>
      <c r="F187" s="68">
        <v>11.5</v>
      </c>
      <c r="G187" s="68">
        <f t="shared" si="10"/>
        <v>694.1</v>
      </c>
      <c r="H187" s="127">
        <f t="shared" si="11"/>
        <v>74.643513999999996</v>
      </c>
      <c r="I187" s="263">
        <f t="shared" si="14"/>
        <v>0.10754</v>
      </c>
      <c r="J187" s="76">
        <f t="shared" si="12"/>
        <v>0.10754</v>
      </c>
    </row>
    <row r="188" spans="2:11" x14ac:dyDescent="0.25">
      <c r="B188" s="65">
        <f t="shared" si="13"/>
        <v>183</v>
      </c>
      <c r="C188" s="68" t="s">
        <v>784</v>
      </c>
      <c r="D188" s="68">
        <v>770.3</v>
      </c>
      <c r="E188" s="68"/>
      <c r="F188" s="68"/>
      <c r="G188" s="68">
        <f t="shared" si="10"/>
        <v>770.3</v>
      </c>
      <c r="H188" s="127">
        <f t="shared" si="11"/>
        <v>82.838061999999994</v>
      </c>
      <c r="I188" s="263">
        <f t="shared" si="14"/>
        <v>0.10754</v>
      </c>
      <c r="J188" s="76">
        <f t="shared" si="12"/>
        <v>0.10754</v>
      </c>
    </row>
    <row r="189" spans="2:11" x14ac:dyDescent="0.25">
      <c r="B189" s="65">
        <f t="shared" si="13"/>
        <v>184</v>
      </c>
      <c r="C189" s="68" t="s">
        <v>785</v>
      </c>
      <c r="D189" s="68">
        <v>535.9</v>
      </c>
      <c r="E189" s="68"/>
      <c r="F189" s="68"/>
      <c r="G189" s="68">
        <f t="shared" si="10"/>
        <v>535.9</v>
      </c>
      <c r="H189" s="127">
        <f t="shared" si="11"/>
        <v>57.630685999999997</v>
      </c>
      <c r="I189" s="263">
        <f t="shared" si="14"/>
        <v>0.10754</v>
      </c>
      <c r="J189" s="76">
        <f t="shared" si="12"/>
        <v>0.10754</v>
      </c>
    </row>
    <row r="190" spans="2:11" x14ac:dyDescent="0.25">
      <c r="B190" s="65">
        <f t="shared" si="13"/>
        <v>185</v>
      </c>
      <c r="C190" s="68" t="s">
        <v>786</v>
      </c>
      <c r="D190" s="68">
        <v>732.5</v>
      </c>
      <c r="E190" s="68"/>
      <c r="F190" s="68">
        <v>60</v>
      </c>
      <c r="G190" s="68">
        <f t="shared" si="10"/>
        <v>792.5</v>
      </c>
      <c r="H190" s="127">
        <f t="shared" si="11"/>
        <v>85.225449999999995</v>
      </c>
      <c r="I190" s="263">
        <f t="shared" si="14"/>
        <v>0.10754</v>
      </c>
      <c r="J190" s="76">
        <f t="shared" si="12"/>
        <v>0.10754</v>
      </c>
    </row>
    <row r="191" spans="2:11" x14ac:dyDescent="0.25">
      <c r="B191" s="65">
        <f t="shared" si="13"/>
        <v>186</v>
      </c>
      <c r="C191" s="68" t="s">
        <v>787</v>
      </c>
      <c r="D191" s="68">
        <v>665.7</v>
      </c>
      <c r="E191" s="68"/>
      <c r="F191" s="68"/>
      <c r="G191" s="68">
        <f t="shared" si="10"/>
        <v>665.7</v>
      </c>
      <c r="H191" s="127">
        <f t="shared" si="11"/>
        <v>71.589377999999996</v>
      </c>
      <c r="I191" s="263">
        <f t="shared" si="14"/>
        <v>0.10754</v>
      </c>
      <c r="J191" s="76">
        <f t="shared" si="12"/>
        <v>0.10753999999999998</v>
      </c>
    </row>
    <row r="192" spans="2:11" x14ac:dyDescent="0.25">
      <c r="B192" s="65">
        <f t="shared" si="13"/>
        <v>187</v>
      </c>
      <c r="C192" s="68" t="s">
        <v>788</v>
      </c>
      <c r="D192" s="68">
        <v>772.6</v>
      </c>
      <c r="E192" s="68">
        <v>46.1</v>
      </c>
      <c r="F192" s="68"/>
      <c r="G192" s="68">
        <f t="shared" si="10"/>
        <v>818.7</v>
      </c>
      <c r="H192" s="127">
        <f t="shared" si="11"/>
        <v>88.042997999999997</v>
      </c>
      <c r="I192" s="263">
        <f t="shared" si="14"/>
        <v>0.10754</v>
      </c>
      <c r="J192" s="76">
        <f t="shared" si="12"/>
        <v>0.10754</v>
      </c>
    </row>
    <row r="193" spans="2:10" x14ac:dyDescent="0.25">
      <c r="B193" s="65">
        <f t="shared" si="13"/>
        <v>188</v>
      </c>
      <c r="C193" s="68" t="s">
        <v>789</v>
      </c>
      <c r="D193" s="68">
        <v>659.7</v>
      </c>
      <c r="E193" s="68"/>
      <c r="F193" s="68"/>
      <c r="G193" s="68">
        <f t="shared" si="10"/>
        <v>659.7</v>
      </c>
      <c r="H193" s="127">
        <f t="shared" si="11"/>
        <v>70.944138000000009</v>
      </c>
      <c r="I193" s="263">
        <f t="shared" si="14"/>
        <v>0.10754</v>
      </c>
      <c r="J193" s="76">
        <f t="shared" si="12"/>
        <v>0.10754000000000001</v>
      </c>
    </row>
    <row r="194" spans="2:10" x14ac:dyDescent="0.25">
      <c r="B194" s="65">
        <f t="shared" si="13"/>
        <v>189</v>
      </c>
      <c r="C194" s="68" t="s">
        <v>790</v>
      </c>
      <c r="D194" s="68">
        <v>1045.7</v>
      </c>
      <c r="E194" s="68"/>
      <c r="F194" s="68">
        <v>87.3</v>
      </c>
      <c r="G194" s="68">
        <f t="shared" si="10"/>
        <v>1133</v>
      </c>
      <c r="H194" s="127">
        <f t="shared" si="11"/>
        <v>121.84282</v>
      </c>
      <c r="I194" s="263">
        <f t="shared" si="14"/>
        <v>0.10754</v>
      </c>
      <c r="J194" s="76">
        <f t="shared" si="12"/>
        <v>0.10754</v>
      </c>
    </row>
    <row r="195" spans="2:10" x14ac:dyDescent="0.25">
      <c r="B195" s="65">
        <f t="shared" si="13"/>
        <v>190</v>
      </c>
      <c r="C195" s="68" t="s">
        <v>791</v>
      </c>
      <c r="D195" s="68">
        <v>610.5</v>
      </c>
      <c r="E195" s="68"/>
      <c r="F195" s="68">
        <v>114</v>
      </c>
      <c r="G195" s="68">
        <f t="shared" si="10"/>
        <v>724.5</v>
      </c>
      <c r="H195" s="127">
        <f t="shared" si="11"/>
        <v>77.912729999999996</v>
      </c>
      <c r="I195" s="263">
        <f t="shared" si="14"/>
        <v>0.10754</v>
      </c>
      <c r="J195" s="76">
        <f t="shared" si="12"/>
        <v>0.10754</v>
      </c>
    </row>
    <row r="196" spans="2:10" x14ac:dyDescent="0.25">
      <c r="B196" s="65">
        <f t="shared" ref="B196:B259" si="15">B195+1</f>
        <v>191</v>
      </c>
      <c r="C196" s="68" t="s">
        <v>792</v>
      </c>
      <c r="D196" s="68">
        <v>1026.5</v>
      </c>
      <c r="E196" s="68"/>
      <c r="F196" s="68"/>
      <c r="G196" s="68">
        <f t="shared" si="10"/>
        <v>1026.5</v>
      </c>
      <c r="H196" s="127">
        <f t="shared" si="11"/>
        <v>110.38981</v>
      </c>
      <c r="I196" s="263">
        <f t="shared" si="14"/>
        <v>0.10754</v>
      </c>
      <c r="J196" s="76">
        <f t="shared" si="12"/>
        <v>0.10754</v>
      </c>
    </row>
    <row r="197" spans="2:10" x14ac:dyDescent="0.25">
      <c r="B197" s="65">
        <f t="shared" si="15"/>
        <v>192</v>
      </c>
      <c r="C197" s="68" t="s">
        <v>793</v>
      </c>
      <c r="D197" s="68">
        <v>244.6</v>
      </c>
      <c r="E197" s="68"/>
      <c r="F197" s="68">
        <v>133.1</v>
      </c>
      <c r="G197" s="68">
        <f t="shared" si="10"/>
        <v>377.7</v>
      </c>
      <c r="H197" s="127">
        <f t="shared" si="11"/>
        <v>40.617857999999998</v>
      </c>
      <c r="I197" s="263">
        <f t="shared" si="14"/>
        <v>0.10754</v>
      </c>
      <c r="J197" s="76">
        <f t="shared" si="12"/>
        <v>0.10754</v>
      </c>
    </row>
    <row r="198" spans="2:10" x14ac:dyDescent="0.25">
      <c r="B198" s="65">
        <f t="shared" si="15"/>
        <v>193</v>
      </c>
      <c r="C198" s="68" t="s">
        <v>794</v>
      </c>
      <c r="D198" s="68">
        <v>950.1</v>
      </c>
      <c r="E198" s="68"/>
      <c r="F198" s="68"/>
      <c r="G198" s="68">
        <f t="shared" si="10"/>
        <v>950.1</v>
      </c>
      <c r="H198" s="127">
        <f t="shared" si="11"/>
        <v>102.173754</v>
      </c>
      <c r="I198" s="263">
        <f t="shared" si="14"/>
        <v>0.10754</v>
      </c>
      <c r="J198" s="76">
        <f t="shared" si="12"/>
        <v>0.10754</v>
      </c>
    </row>
    <row r="199" spans="2:10" x14ac:dyDescent="0.25">
      <c r="B199" s="65">
        <f t="shared" si="15"/>
        <v>194</v>
      </c>
      <c r="C199" s="68" t="s">
        <v>795</v>
      </c>
      <c r="D199" s="68">
        <v>760.7</v>
      </c>
      <c r="E199" s="68"/>
      <c r="F199" s="68">
        <v>125</v>
      </c>
      <c r="G199" s="68">
        <f t="shared" si="10"/>
        <v>885.7</v>
      </c>
      <c r="H199" s="127">
        <f t="shared" si="11"/>
        <v>95.248177999999996</v>
      </c>
      <c r="I199" s="263">
        <f t="shared" ref="I199:I262" si="16">0.07974+0.0278</f>
        <v>0.10754</v>
      </c>
      <c r="J199" s="76">
        <f t="shared" si="12"/>
        <v>0.10753999999999998</v>
      </c>
    </row>
    <row r="200" spans="2:10" x14ac:dyDescent="0.25">
      <c r="B200" s="65">
        <f t="shared" si="15"/>
        <v>195</v>
      </c>
      <c r="C200" s="68" t="s">
        <v>796</v>
      </c>
      <c r="D200" s="68">
        <v>254.2</v>
      </c>
      <c r="E200" s="68"/>
      <c r="F200" s="68"/>
      <c r="G200" s="68">
        <f t="shared" si="10"/>
        <v>254.2</v>
      </c>
      <c r="H200" s="127">
        <f t="shared" si="11"/>
        <v>27.336668</v>
      </c>
      <c r="I200" s="263">
        <f t="shared" si="16"/>
        <v>0.10754</v>
      </c>
      <c r="J200" s="76">
        <f t="shared" si="12"/>
        <v>0.10754</v>
      </c>
    </row>
    <row r="201" spans="2:10" x14ac:dyDescent="0.25">
      <c r="B201" s="65">
        <f t="shared" si="15"/>
        <v>196</v>
      </c>
      <c r="C201" s="68" t="s">
        <v>797</v>
      </c>
      <c r="D201" s="68">
        <v>302.2</v>
      </c>
      <c r="E201" s="68"/>
      <c r="F201" s="68">
        <v>39.799999999999997</v>
      </c>
      <c r="G201" s="68">
        <f t="shared" si="10"/>
        <v>342</v>
      </c>
      <c r="H201" s="127">
        <f t="shared" si="11"/>
        <v>36.778680000000001</v>
      </c>
      <c r="I201" s="263">
        <f t="shared" si="16"/>
        <v>0.10754</v>
      </c>
      <c r="J201" s="76">
        <f t="shared" si="12"/>
        <v>0.10754000000000001</v>
      </c>
    </row>
    <row r="202" spans="2:10" x14ac:dyDescent="0.25">
      <c r="B202" s="65">
        <f t="shared" si="15"/>
        <v>197</v>
      </c>
      <c r="C202" s="68" t="s">
        <v>2231</v>
      </c>
      <c r="D202" s="68">
        <v>405.7</v>
      </c>
      <c r="E202" s="68">
        <v>122.9</v>
      </c>
      <c r="F202" s="68">
        <v>22.3</v>
      </c>
      <c r="G202" s="68">
        <f t="shared" si="10"/>
        <v>550.9</v>
      </c>
      <c r="H202" s="127">
        <f t="shared" si="11"/>
        <v>59.243785999999993</v>
      </c>
      <c r="I202" s="263">
        <f t="shared" si="16"/>
        <v>0.10754</v>
      </c>
      <c r="J202" s="76">
        <f t="shared" si="12"/>
        <v>0.10754</v>
      </c>
    </row>
    <row r="203" spans="2:10" x14ac:dyDescent="0.25">
      <c r="B203" s="65">
        <f t="shared" si="15"/>
        <v>198</v>
      </c>
      <c r="C203" s="68" t="s">
        <v>2232</v>
      </c>
      <c r="D203" s="68">
        <v>1271.93</v>
      </c>
      <c r="E203" s="68">
        <v>43.5</v>
      </c>
      <c r="F203" s="68">
        <v>59.1</v>
      </c>
      <c r="G203" s="68">
        <f t="shared" si="10"/>
        <v>1374.53</v>
      </c>
      <c r="H203" s="127">
        <f t="shared" si="11"/>
        <v>147.81695619999999</v>
      </c>
      <c r="I203" s="263">
        <f t="shared" si="16"/>
        <v>0.10754</v>
      </c>
      <c r="J203" s="76">
        <f t="shared" si="12"/>
        <v>0.10754</v>
      </c>
    </row>
    <row r="204" spans="2:10" x14ac:dyDescent="0.25">
      <c r="B204" s="65">
        <f t="shared" si="15"/>
        <v>199</v>
      </c>
      <c r="C204" s="68" t="s">
        <v>2233</v>
      </c>
      <c r="D204" s="68">
        <v>453.6</v>
      </c>
      <c r="E204" s="68"/>
      <c r="F204" s="68"/>
      <c r="G204" s="68">
        <f t="shared" si="10"/>
        <v>453.6</v>
      </c>
      <c r="H204" s="127">
        <f t="shared" si="11"/>
        <v>48.780144</v>
      </c>
      <c r="I204" s="263">
        <f t="shared" si="16"/>
        <v>0.10754</v>
      </c>
      <c r="J204" s="76">
        <f t="shared" si="12"/>
        <v>0.10754</v>
      </c>
    </row>
    <row r="205" spans="2:10" x14ac:dyDescent="0.25">
      <c r="B205" s="65">
        <f t="shared" si="15"/>
        <v>200</v>
      </c>
      <c r="C205" s="68" t="s">
        <v>2234</v>
      </c>
      <c r="D205" s="68">
        <v>622.29999999999995</v>
      </c>
      <c r="E205" s="68"/>
      <c r="F205" s="68">
        <v>99.8</v>
      </c>
      <c r="G205" s="68">
        <f t="shared" si="10"/>
        <v>722.09999999999991</v>
      </c>
      <c r="H205" s="127">
        <f t="shared" si="11"/>
        <v>77.654633999999987</v>
      </c>
      <c r="I205" s="263">
        <f t="shared" si="16"/>
        <v>0.10754</v>
      </c>
      <c r="J205" s="76">
        <f t="shared" si="12"/>
        <v>0.10754</v>
      </c>
    </row>
    <row r="206" spans="2:10" x14ac:dyDescent="0.25">
      <c r="B206" s="65">
        <f t="shared" si="15"/>
        <v>201</v>
      </c>
      <c r="C206" s="68" t="s">
        <v>2235</v>
      </c>
      <c r="D206" s="68">
        <v>610.9</v>
      </c>
      <c r="E206" s="68">
        <v>29.9</v>
      </c>
      <c r="F206" s="68"/>
      <c r="G206" s="68">
        <f t="shared" si="10"/>
        <v>640.79999999999995</v>
      </c>
      <c r="H206" s="127">
        <f t="shared" si="11"/>
        <v>68.911631999999997</v>
      </c>
      <c r="I206" s="263">
        <f t="shared" si="16"/>
        <v>0.10754</v>
      </c>
      <c r="J206" s="76">
        <f t="shared" si="12"/>
        <v>0.10754</v>
      </c>
    </row>
    <row r="207" spans="2:10" x14ac:dyDescent="0.25">
      <c r="B207" s="65">
        <f t="shared" si="15"/>
        <v>202</v>
      </c>
      <c r="C207" s="68" t="s">
        <v>2236</v>
      </c>
      <c r="D207" s="68">
        <v>481.4</v>
      </c>
      <c r="E207" s="68"/>
      <c r="F207" s="68"/>
      <c r="G207" s="68">
        <f t="shared" si="10"/>
        <v>481.4</v>
      </c>
      <c r="H207" s="127">
        <f t="shared" si="11"/>
        <v>51.769755999999994</v>
      </c>
      <c r="I207" s="263">
        <f t="shared" si="16"/>
        <v>0.10754</v>
      </c>
      <c r="J207" s="76">
        <f t="shared" si="12"/>
        <v>0.10754</v>
      </c>
    </row>
    <row r="208" spans="2:10" x14ac:dyDescent="0.25">
      <c r="B208" s="65">
        <f t="shared" si="15"/>
        <v>203</v>
      </c>
      <c r="C208" s="68" t="s">
        <v>2237</v>
      </c>
      <c r="D208" s="68">
        <v>973.8</v>
      </c>
      <c r="E208" s="68"/>
      <c r="F208" s="68"/>
      <c r="G208" s="68">
        <f t="shared" si="10"/>
        <v>973.8</v>
      </c>
      <c r="H208" s="127">
        <f t="shared" si="11"/>
        <v>104.72245199999999</v>
      </c>
      <c r="I208" s="263">
        <f t="shared" si="16"/>
        <v>0.10754</v>
      </c>
      <c r="J208" s="76">
        <f t="shared" si="12"/>
        <v>0.10754</v>
      </c>
    </row>
    <row r="209" spans="2:10" x14ac:dyDescent="0.25">
      <c r="B209" s="65">
        <f t="shared" si="15"/>
        <v>204</v>
      </c>
      <c r="C209" s="68" t="s">
        <v>2238</v>
      </c>
      <c r="D209" s="68">
        <v>724.7</v>
      </c>
      <c r="E209" s="68">
        <v>41.9</v>
      </c>
      <c r="F209" s="68"/>
      <c r="G209" s="68">
        <f t="shared" si="10"/>
        <v>766.6</v>
      </c>
      <c r="H209" s="127">
        <f t="shared" si="11"/>
        <v>82.440163999999996</v>
      </c>
      <c r="I209" s="263">
        <f t="shared" si="16"/>
        <v>0.10754</v>
      </c>
      <c r="J209" s="76">
        <f t="shared" si="12"/>
        <v>0.10754</v>
      </c>
    </row>
    <row r="210" spans="2:10" x14ac:dyDescent="0.25">
      <c r="B210" s="65">
        <f t="shared" si="15"/>
        <v>205</v>
      </c>
      <c r="C210" s="68" t="s">
        <v>2239</v>
      </c>
      <c r="D210" s="68">
        <v>743.6</v>
      </c>
      <c r="E210" s="68"/>
      <c r="F210" s="68"/>
      <c r="G210" s="68">
        <f t="shared" si="10"/>
        <v>743.6</v>
      </c>
      <c r="H210" s="127">
        <f t="shared" si="11"/>
        <v>79.966744000000006</v>
      </c>
      <c r="I210" s="263">
        <f t="shared" si="16"/>
        <v>0.10754</v>
      </c>
      <c r="J210" s="76">
        <f t="shared" si="12"/>
        <v>0.10754000000000001</v>
      </c>
    </row>
    <row r="211" spans="2:10" x14ac:dyDescent="0.25">
      <c r="B211" s="65">
        <f t="shared" si="15"/>
        <v>206</v>
      </c>
      <c r="C211" s="68" t="s">
        <v>2240</v>
      </c>
      <c r="D211" s="68">
        <v>682.02</v>
      </c>
      <c r="E211" s="68"/>
      <c r="F211" s="68">
        <v>80.3</v>
      </c>
      <c r="G211" s="68">
        <f t="shared" si="10"/>
        <v>762.31999999999994</v>
      </c>
      <c r="H211" s="127">
        <f t="shared" si="11"/>
        <v>81.979892799999988</v>
      </c>
      <c r="I211" s="263">
        <f t="shared" si="16"/>
        <v>0.10754</v>
      </c>
      <c r="J211" s="76">
        <f t="shared" si="12"/>
        <v>0.10754</v>
      </c>
    </row>
    <row r="212" spans="2:10" x14ac:dyDescent="0.25">
      <c r="B212" s="65">
        <f t="shared" si="15"/>
        <v>207</v>
      </c>
      <c r="C212" s="68" t="s">
        <v>2241</v>
      </c>
      <c r="D212" s="68">
        <v>509.8</v>
      </c>
      <c r="E212" s="68"/>
      <c r="F212" s="68">
        <v>20.7</v>
      </c>
      <c r="G212" s="68">
        <f t="shared" si="10"/>
        <v>530.5</v>
      </c>
      <c r="H212" s="127">
        <f t="shared" si="11"/>
        <v>57.049969999999995</v>
      </c>
      <c r="I212" s="263">
        <f t="shared" si="16"/>
        <v>0.10754</v>
      </c>
      <c r="J212" s="76">
        <f t="shared" si="12"/>
        <v>0.10754</v>
      </c>
    </row>
    <row r="213" spans="2:10" x14ac:dyDescent="0.25">
      <c r="B213" s="65">
        <f t="shared" si="15"/>
        <v>208</v>
      </c>
      <c r="C213" s="68" t="s">
        <v>2242</v>
      </c>
      <c r="D213" s="68">
        <v>548.4</v>
      </c>
      <c r="E213" s="68"/>
      <c r="F213" s="68">
        <v>39</v>
      </c>
      <c r="G213" s="68">
        <f t="shared" si="10"/>
        <v>587.4</v>
      </c>
      <c r="H213" s="127">
        <f t="shared" si="11"/>
        <v>63.168995999999993</v>
      </c>
      <c r="I213" s="263">
        <f t="shared" si="16"/>
        <v>0.10754</v>
      </c>
      <c r="J213" s="76">
        <f t="shared" si="12"/>
        <v>0.10754</v>
      </c>
    </row>
    <row r="214" spans="2:10" x14ac:dyDescent="0.25">
      <c r="B214" s="65">
        <f t="shared" si="15"/>
        <v>209</v>
      </c>
      <c r="C214" s="68" t="s">
        <v>2243</v>
      </c>
      <c r="D214" s="68">
        <v>450.9</v>
      </c>
      <c r="E214" s="68"/>
      <c r="F214" s="68">
        <v>36</v>
      </c>
      <c r="G214" s="68">
        <f t="shared" si="10"/>
        <v>486.9</v>
      </c>
      <c r="H214" s="127">
        <f t="shared" si="11"/>
        <v>52.361225999999995</v>
      </c>
      <c r="I214" s="263">
        <f t="shared" si="16"/>
        <v>0.10754</v>
      </c>
      <c r="J214" s="76">
        <f t="shared" si="12"/>
        <v>0.10754</v>
      </c>
    </row>
    <row r="215" spans="2:10" x14ac:dyDescent="0.25">
      <c r="B215" s="65">
        <f t="shared" si="15"/>
        <v>210</v>
      </c>
      <c r="C215" s="68" t="s">
        <v>2244</v>
      </c>
      <c r="D215" s="68">
        <v>1505.5</v>
      </c>
      <c r="E215" s="68">
        <v>827.5</v>
      </c>
      <c r="F215" s="68"/>
      <c r="G215" s="68">
        <f t="shared" si="10"/>
        <v>2333</v>
      </c>
      <c r="H215" s="127">
        <f t="shared" si="11"/>
        <v>250.89081999999999</v>
      </c>
      <c r="I215" s="263">
        <f t="shared" si="16"/>
        <v>0.10754</v>
      </c>
      <c r="J215" s="76">
        <f t="shared" si="12"/>
        <v>0.10754</v>
      </c>
    </row>
    <row r="216" spans="2:10" x14ac:dyDescent="0.25">
      <c r="B216" s="65">
        <f t="shared" si="15"/>
        <v>211</v>
      </c>
      <c r="C216" s="68" t="s">
        <v>2245</v>
      </c>
      <c r="D216" s="68">
        <v>922.6</v>
      </c>
      <c r="E216" s="68"/>
      <c r="F216" s="68">
        <v>33</v>
      </c>
      <c r="G216" s="68">
        <f t="shared" si="10"/>
        <v>955.6</v>
      </c>
      <c r="H216" s="127">
        <f t="shared" si="11"/>
        <v>102.765224</v>
      </c>
      <c r="I216" s="263">
        <f t="shared" si="16"/>
        <v>0.10754</v>
      </c>
      <c r="J216" s="76">
        <f t="shared" si="12"/>
        <v>0.10754</v>
      </c>
    </row>
    <row r="217" spans="2:10" x14ac:dyDescent="0.25">
      <c r="B217" s="65">
        <f t="shared" si="15"/>
        <v>212</v>
      </c>
      <c r="C217" s="68" t="s">
        <v>2246</v>
      </c>
      <c r="D217" s="68">
        <v>1175.5</v>
      </c>
      <c r="E217" s="68"/>
      <c r="F217" s="68"/>
      <c r="G217" s="68">
        <f t="shared" si="10"/>
        <v>1175.5</v>
      </c>
      <c r="H217" s="127">
        <f t="shared" si="11"/>
        <v>126.41327</v>
      </c>
      <c r="I217" s="263">
        <f t="shared" si="16"/>
        <v>0.10754</v>
      </c>
      <c r="J217" s="76">
        <f t="shared" si="12"/>
        <v>0.10754</v>
      </c>
    </row>
    <row r="218" spans="2:10" x14ac:dyDescent="0.25">
      <c r="B218" s="65">
        <f t="shared" si="15"/>
        <v>213</v>
      </c>
      <c r="C218" s="68" t="s">
        <v>2247</v>
      </c>
      <c r="D218" s="68">
        <v>504.4</v>
      </c>
      <c r="E218" s="68">
        <v>189.5</v>
      </c>
      <c r="F218" s="68"/>
      <c r="G218" s="68">
        <f t="shared" si="10"/>
        <v>693.9</v>
      </c>
      <c r="H218" s="127">
        <f t="shared" si="11"/>
        <v>74.622005999999999</v>
      </c>
      <c r="I218" s="263">
        <f t="shared" si="16"/>
        <v>0.10754</v>
      </c>
      <c r="J218" s="76">
        <f t="shared" si="12"/>
        <v>0.10754</v>
      </c>
    </row>
    <row r="219" spans="2:10" x14ac:dyDescent="0.25">
      <c r="B219" s="65">
        <f t="shared" si="15"/>
        <v>214</v>
      </c>
      <c r="C219" s="68" t="s">
        <v>2248</v>
      </c>
      <c r="D219" s="68">
        <v>606.6</v>
      </c>
      <c r="E219" s="68"/>
      <c r="F219" s="68"/>
      <c r="G219" s="68">
        <f t="shared" si="10"/>
        <v>606.6</v>
      </c>
      <c r="H219" s="127">
        <f t="shared" si="11"/>
        <v>65.233763999999994</v>
      </c>
      <c r="I219" s="263">
        <f t="shared" si="16"/>
        <v>0.10754</v>
      </c>
      <c r="J219" s="76">
        <f t="shared" si="12"/>
        <v>0.10753999999999998</v>
      </c>
    </row>
    <row r="220" spans="2:10" x14ac:dyDescent="0.25">
      <c r="B220" s="65">
        <f t="shared" si="15"/>
        <v>215</v>
      </c>
      <c r="C220" s="68" t="s">
        <v>2249</v>
      </c>
      <c r="D220" s="68">
        <v>520.5</v>
      </c>
      <c r="E220" s="68"/>
      <c r="F220" s="68"/>
      <c r="G220" s="68">
        <f t="shared" si="10"/>
        <v>520.5</v>
      </c>
      <c r="H220" s="127">
        <f t="shared" si="11"/>
        <v>55.97457</v>
      </c>
      <c r="I220" s="263">
        <f t="shared" si="16"/>
        <v>0.10754</v>
      </c>
      <c r="J220" s="76">
        <f t="shared" si="12"/>
        <v>0.10754</v>
      </c>
    </row>
    <row r="221" spans="2:10" x14ac:dyDescent="0.25">
      <c r="B221" s="65">
        <f t="shared" si="15"/>
        <v>216</v>
      </c>
      <c r="C221" s="68" t="s">
        <v>2250</v>
      </c>
      <c r="D221" s="68">
        <v>539.9</v>
      </c>
      <c r="E221" s="68"/>
      <c r="F221" s="68"/>
      <c r="G221" s="68">
        <f t="shared" si="10"/>
        <v>539.9</v>
      </c>
      <c r="H221" s="127">
        <f t="shared" si="11"/>
        <v>58.060845999999998</v>
      </c>
      <c r="I221" s="263">
        <f t="shared" si="16"/>
        <v>0.10754</v>
      </c>
      <c r="J221" s="76">
        <f t="shared" si="12"/>
        <v>0.10754</v>
      </c>
    </row>
    <row r="222" spans="2:10" x14ac:dyDescent="0.25">
      <c r="B222" s="65">
        <f t="shared" si="15"/>
        <v>217</v>
      </c>
      <c r="C222" s="68" t="s">
        <v>2251</v>
      </c>
      <c r="D222" s="68">
        <v>595.5</v>
      </c>
      <c r="E222" s="68"/>
      <c r="F222" s="68"/>
      <c r="G222" s="68">
        <f t="shared" si="10"/>
        <v>595.5</v>
      </c>
      <c r="H222" s="127">
        <f t="shared" si="11"/>
        <v>64.04007</v>
      </c>
      <c r="I222" s="263">
        <f t="shared" si="16"/>
        <v>0.10754</v>
      </c>
      <c r="J222" s="76">
        <f t="shared" si="12"/>
        <v>0.10754</v>
      </c>
    </row>
    <row r="223" spans="2:10" x14ac:dyDescent="0.25">
      <c r="B223" s="65">
        <f t="shared" si="15"/>
        <v>218</v>
      </c>
      <c r="C223" s="68" t="s">
        <v>2252</v>
      </c>
      <c r="D223" s="68">
        <v>711.4</v>
      </c>
      <c r="E223" s="68"/>
      <c r="F223" s="68">
        <v>63.4</v>
      </c>
      <c r="G223" s="68">
        <f t="shared" si="10"/>
        <v>774.8</v>
      </c>
      <c r="H223" s="127">
        <f t="shared" si="11"/>
        <v>83.321991999999995</v>
      </c>
      <c r="I223" s="263">
        <f t="shared" si="16"/>
        <v>0.10754</v>
      </c>
      <c r="J223" s="76">
        <f t="shared" si="12"/>
        <v>0.10754</v>
      </c>
    </row>
    <row r="224" spans="2:10" x14ac:dyDescent="0.25">
      <c r="B224" s="65">
        <f t="shared" si="15"/>
        <v>219</v>
      </c>
      <c r="C224" s="68" t="s">
        <v>2253</v>
      </c>
      <c r="D224" s="68">
        <v>762.1</v>
      </c>
      <c r="E224" s="68">
        <v>53.2</v>
      </c>
      <c r="F224" s="68"/>
      <c r="G224" s="68">
        <f t="shared" si="10"/>
        <v>815.30000000000007</v>
      </c>
      <c r="H224" s="127">
        <f t="shared" si="11"/>
        <v>87.677362000000002</v>
      </c>
      <c r="I224" s="263">
        <f t="shared" si="16"/>
        <v>0.10754</v>
      </c>
      <c r="J224" s="76">
        <f t="shared" si="12"/>
        <v>0.10754</v>
      </c>
    </row>
    <row r="225" spans="2:10" x14ac:dyDescent="0.25">
      <c r="B225" s="65">
        <f t="shared" si="15"/>
        <v>220</v>
      </c>
      <c r="C225" s="68" t="s">
        <v>2254</v>
      </c>
      <c r="D225" s="68">
        <v>707.8</v>
      </c>
      <c r="E225" s="68">
        <v>33.1</v>
      </c>
      <c r="F225" s="68"/>
      <c r="G225" s="68">
        <f t="shared" si="10"/>
        <v>740.9</v>
      </c>
      <c r="H225" s="127">
        <f t="shared" si="11"/>
        <v>79.676385999999994</v>
      </c>
      <c r="I225" s="263">
        <f t="shared" si="16"/>
        <v>0.10754</v>
      </c>
      <c r="J225" s="76">
        <f t="shared" si="12"/>
        <v>0.10754</v>
      </c>
    </row>
    <row r="226" spans="2:10" x14ac:dyDescent="0.25">
      <c r="B226" s="65">
        <f t="shared" si="15"/>
        <v>221</v>
      </c>
      <c r="C226" s="68" t="s">
        <v>2255</v>
      </c>
      <c r="D226" s="68">
        <v>952</v>
      </c>
      <c r="E226" s="68">
        <v>67.7</v>
      </c>
      <c r="F226" s="68">
        <v>127.2</v>
      </c>
      <c r="G226" s="68">
        <f t="shared" si="10"/>
        <v>1146.9000000000001</v>
      </c>
      <c r="H226" s="127">
        <f t="shared" si="11"/>
        <v>123.337626</v>
      </c>
      <c r="I226" s="263">
        <f t="shared" si="16"/>
        <v>0.10754</v>
      </c>
      <c r="J226" s="76">
        <f t="shared" si="12"/>
        <v>0.10754</v>
      </c>
    </row>
    <row r="227" spans="2:10" x14ac:dyDescent="0.25">
      <c r="B227" s="65">
        <f t="shared" si="15"/>
        <v>222</v>
      </c>
      <c r="C227" s="68" t="s">
        <v>2256</v>
      </c>
      <c r="D227" s="68">
        <v>348.4</v>
      </c>
      <c r="E227" s="68"/>
      <c r="F227" s="68">
        <v>48</v>
      </c>
      <c r="G227" s="68">
        <f t="shared" si="10"/>
        <v>396.4</v>
      </c>
      <c r="H227" s="127">
        <f t="shared" si="11"/>
        <v>42.628855999999999</v>
      </c>
      <c r="I227" s="263">
        <f t="shared" si="16"/>
        <v>0.10754</v>
      </c>
      <c r="J227" s="76">
        <f t="shared" si="12"/>
        <v>0.10754</v>
      </c>
    </row>
    <row r="228" spans="2:10" x14ac:dyDescent="0.25">
      <c r="B228" s="65">
        <f t="shared" si="15"/>
        <v>223</v>
      </c>
      <c r="C228" s="68" t="s">
        <v>2257</v>
      </c>
      <c r="D228" s="68">
        <v>337.8</v>
      </c>
      <c r="E228" s="68"/>
      <c r="F228" s="68">
        <v>23.4</v>
      </c>
      <c r="G228" s="68">
        <f t="shared" si="10"/>
        <v>361.2</v>
      </c>
      <c r="H228" s="127">
        <f t="shared" si="11"/>
        <v>38.843447999999995</v>
      </c>
      <c r="I228" s="263">
        <f t="shared" si="16"/>
        <v>0.10754</v>
      </c>
      <c r="J228" s="76">
        <f t="shared" si="12"/>
        <v>0.10754</v>
      </c>
    </row>
    <row r="229" spans="2:10" x14ac:dyDescent="0.25">
      <c r="B229" s="65">
        <f t="shared" si="15"/>
        <v>224</v>
      </c>
      <c r="C229" s="68" t="s">
        <v>2258</v>
      </c>
      <c r="D229" s="68">
        <v>699.3</v>
      </c>
      <c r="E229" s="68"/>
      <c r="F229" s="68">
        <v>36.700000000000003</v>
      </c>
      <c r="G229" s="68">
        <f t="shared" si="10"/>
        <v>736</v>
      </c>
      <c r="H229" s="127">
        <f t="shared" si="11"/>
        <v>79.149439999999998</v>
      </c>
      <c r="I229" s="263">
        <f t="shared" si="16"/>
        <v>0.10754</v>
      </c>
      <c r="J229" s="76">
        <f t="shared" si="12"/>
        <v>0.10754</v>
      </c>
    </row>
    <row r="230" spans="2:10" x14ac:dyDescent="0.25">
      <c r="B230" s="65">
        <f t="shared" si="15"/>
        <v>225</v>
      </c>
      <c r="C230" s="68" t="s">
        <v>2259</v>
      </c>
      <c r="D230" s="68">
        <v>478.8</v>
      </c>
      <c r="E230" s="68"/>
      <c r="F230" s="68"/>
      <c r="G230" s="68">
        <f t="shared" si="10"/>
        <v>478.8</v>
      </c>
      <c r="H230" s="127">
        <f t="shared" si="11"/>
        <v>51.490152000000002</v>
      </c>
      <c r="I230" s="263">
        <f t="shared" si="16"/>
        <v>0.10754</v>
      </c>
      <c r="J230" s="76">
        <f t="shared" si="12"/>
        <v>0.10754</v>
      </c>
    </row>
    <row r="231" spans="2:10" x14ac:dyDescent="0.25">
      <c r="B231" s="65">
        <f t="shared" si="15"/>
        <v>226</v>
      </c>
      <c r="C231" s="68" t="s">
        <v>2260</v>
      </c>
      <c r="D231" s="68">
        <v>676.9</v>
      </c>
      <c r="E231" s="68"/>
      <c r="F231" s="68"/>
      <c r="G231" s="68">
        <f t="shared" si="10"/>
        <v>676.9</v>
      </c>
      <c r="H231" s="127">
        <f t="shared" si="11"/>
        <v>72.793825999999996</v>
      </c>
      <c r="I231" s="263">
        <f t="shared" si="16"/>
        <v>0.10754</v>
      </c>
      <c r="J231" s="76">
        <f t="shared" si="12"/>
        <v>0.10754</v>
      </c>
    </row>
    <row r="232" spans="2:10" x14ac:dyDescent="0.25">
      <c r="B232" s="65">
        <f t="shared" si="15"/>
        <v>227</v>
      </c>
      <c r="C232" s="68" t="s">
        <v>2261</v>
      </c>
      <c r="D232" s="68">
        <v>893.8</v>
      </c>
      <c r="E232" s="68"/>
      <c r="F232" s="68"/>
      <c r="G232" s="68">
        <f t="shared" si="10"/>
        <v>893.8</v>
      </c>
      <c r="H232" s="127">
        <f t="shared" si="11"/>
        <v>96.119251999999989</v>
      </c>
      <c r="I232" s="263">
        <f t="shared" si="16"/>
        <v>0.10754</v>
      </c>
      <c r="J232" s="76">
        <f t="shared" si="12"/>
        <v>0.10754</v>
      </c>
    </row>
    <row r="233" spans="2:10" x14ac:dyDescent="0.25">
      <c r="B233" s="65">
        <f t="shared" si="15"/>
        <v>228</v>
      </c>
      <c r="C233" s="68" t="s">
        <v>2262</v>
      </c>
      <c r="D233" s="68">
        <v>467.4</v>
      </c>
      <c r="E233" s="68"/>
      <c r="F233" s="68">
        <v>8.6</v>
      </c>
      <c r="G233" s="68">
        <f t="shared" si="10"/>
        <v>476</v>
      </c>
      <c r="H233" s="127">
        <f t="shared" si="11"/>
        <v>51.189039999999999</v>
      </c>
      <c r="I233" s="263">
        <f t="shared" si="16"/>
        <v>0.10754</v>
      </c>
      <c r="J233" s="76">
        <f t="shared" si="12"/>
        <v>0.10754</v>
      </c>
    </row>
    <row r="234" spans="2:10" x14ac:dyDescent="0.25">
      <c r="B234" s="65">
        <f t="shared" si="15"/>
        <v>229</v>
      </c>
      <c r="C234" s="68" t="s">
        <v>2263</v>
      </c>
      <c r="D234" s="68">
        <v>324.10000000000002</v>
      </c>
      <c r="E234" s="68"/>
      <c r="F234" s="68"/>
      <c r="G234" s="68">
        <f t="shared" si="10"/>
        <v>324.10000000000002</v>
      </c>
      <c r="H234" s="127">
        <f t="shared" si="11"/>
        <v>34.853714000000004</v>
      </c>
      <c r="I234" s="263">
        <f t="shared" si="16"/>
        <v>0.10754</v>
      </c>
      <c r="J234" s="76">
        <f t="shared" si="12"/>
        <v>0.10754000000000001</v>
      </c>
    </row>
    <row r="235" spans="2:10" x14ac:dyDescent="0.25">
      <c r="B235" s="65">
        <f t="shared" si="15"/>
        <v>230</v>
      </c>
      <c r="C235" s="68" t="s">
        <v>2264</v>
      </c>
      <c r="D235" s="68">
        <v>433.9</v>
      </c>
      <c r="E235" s="68"/>
      <c r="F235" s="68"/>
      <c r="G235" s="68">
        <f t="shared" si="10"/>
        <v>433.9</v>
      </c>
      <c r="H235" s="127">
        <f t="shared" si="11"/>
        <v>46.661605999999999</v>
      </c>
      <c r="I235" s="263">
        <f t="shared" si="16"/>
        <v>0.10754</v>
      </c>
      <c r="J235" s="76">
        <f t="shared" si="12"/>
        <v>0.10754</v>
      </c>
    </row>
    <row r="236" spans="2:10" x14ac:dyDescent="0.25">
      <c r="B236" s="65">
        <f t="shared" si="15"/>
        <v>231</v>
      </c>
      <c r="C236" s="68" t="s">
        <v>2265</v>
      </c>
      <c r="D236" s="68">
        <v>375.2</v>
      </c>
      <c r="E236" s="68"/>
      <c r="F236" s="68"/>
      <c r="G236" s="68">
        <f t="shared" si="10"/>
        <v>375.2</v>
      </c>
      <c r="H236" s="127">
        <f t="shared" si="11"/>
        <v>40.349007999999998</v>
      </c>
      <c r="I236" s="263">
        <f t="shared" si="16"/>
        <v>0.10754</v>
      </c>
      <c r="J236" s="76">
        <f t="shared" si="12"/>
        <v>0.10754</v>
      </c>
    </row>
    <row r="237" spans="2:10" x14ac:dyDescent="0.25">
      <c r="B237" s="65">
        <f t="shared" si="15"/>
        <v>232</v>
      </c>
      <c r="C237" s="68" t="s">
        <v>2266</v>
      </c>
      <c r="D237" s="68">
        <v>375.1</v>
      </c>
      <c r="E237" s="68"/>
      <c r="F237" s="68">
        <v>120.5</v>
      </c>
      <c r="G237" s="68">
        <f t="shared" si="10"/>
        <v>495.6</v>
      </c>
      <c r="H237" s="127">
        <f t="shared" si="11"/>
        <v>53.296824000000001</v>
      </c>
      <c r="I237" s="263">
        <f t="shared" si="16"/>
        <v>0.10754</v>
      </c>
      <c r="J237" s="76">
        <f t="shared" si="12"/>
        <v>0.10754</v>
      </c>
    </row>
    <row r="238" spans="2:10" x14ac:dyDescent="0.25">
      <c r="B238" s="65">
        <f t="shared" si="15"/>
        <v>233</v>
      </c>
      <c r="C238" s="68" t="s">
        <v>2267</v>
      </c>
      <c r="D238" s="68">
        <v>534.1</v>
      </c>
      <c r="E238" s="68">
        <v>48.8</v>
      </c>
      <c r="F238" s="68"/>
      <c r="G238" s="68">
        <f t="shared" si="10"/>
        <v>582.9</v>
      </c>
      <c r="H238" s="127">
        <f t="shared" si="11"/>
        <v>62.685065999999999</v>
      </c>
      <c r="I238" s="263">
        <f t="shared" si="16"/>
        <v>0.10754</v>
      </c>
      <c r="J238" s="76">
        <f t="shared" si="12"/>
        <v>0.10754</v>
      </c>
    </row>
    <row r="239" spans="2:10" x14ac:dyDescent="0.25">
      <c r="B239" s="65">
        <f t="shared" si="15"/>
        <v>234</v>
      </c>
      <c r="C239" s="68" t="s">
        <v>2268</v>
      </c>
      <c r="D239" s="68">
        <v>471.8</v>
      </c>
      <c r="E239" s="68"/>
      <c r="F239" s="68"/>
      <c r="G239" s="68">
        <f t="shared" si="10"/>
        <v>471.8</v>
      </c>
      <c r="H239" s="127">
        <f t="shared" si="11"/>
        <v>50.737372000000001</v>
      </c>
      <c r="I239" s="263">
        <f t="shared" si="16"/>
        <v>0.10754</v>
      </c>
      <c r="J239" s="76">
        <f t="shared" si="12"/>
        <v>0.10754</v>
      </c>
    </row>
    <row r="240" spans="2:10" x14ac:dyDescent="0.25">
      <c r="B240" s="65">
        <f t="shared" si="15"/>
        <v>235</v>
      </c>
      <c r="C240" s="68" t="s">
        <v>2269</v>
      </c>
      <c r="D240" s="68">
        <v>579</v>
      </c>
      <c r="E240" s="68">
        <v>91.8</v>
      </c>
      <c r="F240" s="68"/>
      <c r="G240" s="68">
        <f t="shared" si="10"/>
        <v>670.8</v>
      </c>
      <c r="H240" s="127">
        <f t="shared" si="11"/>
        <v>72.137831999999989</v>
      </c>
      <c r="I240" s="263">
        <f t="shared" si="16"/>
        <v>0.10754</v>
      </c>
      <c r="J240" s="76">
        <f t="shared" si="12"/>
        <v>0.10754</v>
      </c>
    </row>
    <row r="241" spans="2:10" x14ac:dyDescent="0.25">
      <c r="B241" s="65">
        <f t="shared" si="15"/>
        <v>236</v>
      </c>
      <c r="C241" s="68" t="s">
        <v>2270</v>
      </c>
      <c r="D241" s="68">
        <v>343.9</v>
      </c>
      <c r="E241" s="68"/>
      <c r="F241" s="68"/>
      <c r="G241" s="68">
        <f t="shared" si="10"/>
        <v>343.9</v>
      </c>
      <c r="H241" s="127">
        <f t="shared" si="11"/>
        <v>36.983005999999996</v>
      </c>
      <c r="I241" s="263">
        <f t="shared" si="16"/>
        <v>0.10754</v>
      </c>
      <c r="J241" s="76">
        <f t="shared" si="12"/>
        <v>0.10754</v>
      </c>
    </row>
    <row r="242" spans="2:10" x14ac:dyDescent="0.25">
      <c r="B242" s="65">
        <f t="shared" si="15"/>
        <v>237</v>
      </c>
      <c r="C242" s="68" t="s">
        <v>2271</v>
      </c>
      <c r="D242" s="68">
        <v>664</v>
      </c>
      <c r="E242" s="68"/>
      <c r="F242" s="68">
        <v>35.700000000000003</v>
      </c>
      <c r="G242" s="68">
        <f t="shared" si="10"/>
        <v>699.7</v>
      </c>
      <c r="H242" s="127">
        <f t="shared" si="11"/>
        <v>75.245738000000003</v>
      </c>
      <c r="I242" s="263">
        <f t="shared" si="16"/>
        <v>0.10754</v>
      </c>
      <c r="J242" s="76">
        <f t="shared" si="12"/>
        <v>0.10754</v>
      </c>
    </row>
    <row r="243" spans="2:10" x14ac:dyDescent="0.25">
      <c r="B243" s="65">
        <f t="shared" si="15"/>
        <v>238</v>
      </c>
      <c r="C243" s="68" t="s">
        <v>2272</v>
      </c>
      <c r="D243" s="68">
        <v>150.30000000000001</v>
      </c>
      <c r="E243" s="68"/>
      <c r="F243" s="68">
        <v>232.7</v>
      </c>
      <c r="G243" s="68">
        <f t="shared" si="10"/>
        <v>383</v>
      </c>
      <c r="H243" s="127">
        <f t="shared" si="11"/>
        <v>41.187820000000002</v>
      </c>
      <c r="I243" s="263">
        <f t="shared" si="16"/>
        <v>0.10754</v>
      </c>
      <c r="J243" s="76">
        <f t="shared" si="12"/>
        <v>0.10754000000000001</v>
      </c>
    </row>
    <row r="244" spans="2:10" x14ac:dyDescent="0.25">
      <c r="B244" s="65">
        <f t="shared" si="15"/>
        <v>239</v>
      </c>
      <c r="C244" s="68" t="s">
        <v>2273</v>
      </c>
      <c r="D244" s="68">
        <v>630.29999999999995</v>
      </c>
      <c r="E244" s="68"/>
      <c r="F244" s="68">
        <v>33.9</v>
      </c>
      <c r="G244" s="68">
        <f t="shared" si="10"/>
        <v>664.19999999999993</v>
      </c>
      <c r="H244" s="127">
        <f t="shared" si="11"/>
        <v>71.428067999999996</v>
      </c>
      <c r="I244" s="263">
        <f t="shared" si="16"/>
        <v>0.10754</v>
      </c>
      <c r="J244" s="76">
        <f t="shared" si="12"/>
        <v>0.10754000000000001</v>
      </c>
    </row>
    <row r="245" spans="2:10" x14ac:dyDescent="0.25">
      <c r="B245" s="65">
        <f t="shared" si="15"/>
        <v>240</v>
      </c>
      <c r="C245" s="68" t="s">
        <v>2274</v>
      </c>
      <c r="D245" s="68">
        <v>447.75</v>
      </c>
      <c r="E245" s="68"/>
      <c r="F245" s="68"/>
      <c r="G245" s="68">
        <f t="shared" si="10"/>
        <v>447.75</v>
      </c>
      <c r="H245" s="127">
        <f t="shared" si="11"/>
        <v>48.151035</v>
      </c>
      <c r="I245" s="263">
        <f t="shared" si="16"/>
        <v>0.10754</v>
      </c>
      <c r="J245" s="76">
        <f t="shared" si="12"/>
        <v>0.10754</v>
      </c>
    </row>
    <row r="246" spans="2:10" x14ac:dyDescent="0.25">
      <c r="B246" s="65">
        <f t="shared" si="15"/>
        <v>241</v>
      </c>
      <c r="C246" s="68" t="s">
        <v>2275</v>
      </c>
      <c r="D246" s="68">
        <v>688.6</v>
      </c>
      <c r="E246" s="68"/>
      <c r="F246" s="68">
        <v>64.099999999999994</v>
      </c>
      <c r="G246" s="68">
        <f t="shared" si="10"/>
        <v>752.7</v>
      </c>
      <c r="H246" s="127">
        <f t="shared" si="11"/>
        <v>80.945357999999999</v>
      </c>
      <c r="I246" s="263">
        <f t="shared" si="16"/>
        <v>0.10754</v>
      </c>
      <c r="J246" s="76">
        <f t="shared" si="12"/>
        <v>0.10754</v>
      </c>
    </row>
    <row r="247" spans="2:10" x14ac:dyDescent="0.25">
      <c r="B247" s="65">
        <f t="shared" si="15"/>
        <v>242</v>
      </c>
      <c r="C247" s="68" t="s">
        <v>2276</v>
      </c>
      <c r="D247" s="68">
        <v>675.4</v>
      </c>
      <c r="E247" s="68"/>
      <c r="F247" s="68"/>
      <c r="G247" s="68">
        <f t="shared" si="10"/>
        <v>675.4</v>
      </c>
      <c r="H247" s="127">
        <f t="shared" si="11"/>
        <v>72.632515999999995</v>
      </c>
      <c r="I247" s="263">
        <f t="shared" si="16"/>
        <v>0.10754</v>
      </c>
      <c r="J247" s="76">
        <f t="shared" si="12"/>
        <v>0.10754</v>
      </c>
    </row>
    <row r="248" spans="2:10" x14ac:dyDescent="0.25">
      <c r="B248" s="65">
        <f t="shared" si="15"/>
        <v>243</v>
      </c>
      <c r="C248" s="68" t="s">
        <v>2277</v>
      </c>
      <c r="D248" s="68">
        <v>633.9</v>
      </c>
      <c r="E248" s="68"/>
      <c r="F248" s="68"/>
      <c r="G248" s="68">
        <f t="shared" si="10"/>
        <v>633.9</v>
      </c>
      <c r="H248" s="127">
        <f t="shared" si="11"/>
        <v>68.169606000000002</v>
      </c>
      <c r="I248" s="263">
        <f t="shared" si="16"/>
        <v>0.10754</v>
      </c>
      <c r="J248" s="76">
        <f t="shared" si="12"/>
        <v>0.10754000000000001</v>
      </c>
    </row>
    <row r="249" spans="2:10" x14ac:dyDescent="0.25">
      <c r="B249" s="65">
        <f t="shared" si="15"/>
        <v>244</v>
      </c>
      <c r="C249" s="68" t="s">
        <v>2278</v>
      </c>
      <c r="D249" s="68">
        <v>230.9</v>
      </c>
      <c r="E249" s="68">
        <v>51.2</v>
      </c>
      <c r="F249" s="68"/>
      <c r="G249" s="68">
        <f t="shared" si="10"/>
        <v>282.10000000000002</v>
      </c>
      <c r="H249" s="127">
        <f t="shared" si="11"/>
        <v>30.337034000000003</v>
      </c>
      <c r="I249" s="263">
        <f t="shared" si="16"/>
        <v>0.10754</v>
      </c>
      <c r="J249" s="76">
        <f t="shared" si="12"/>
        <v>0.10754</v>
      </c>
    </row>
    <row r="250" spans="2:10" x14ac:dyDescent="0.25">
      <c r="B250" s="65">
        <f t="shared" si="15"/>
        <v>245</v>
      </c>
      <c r="C250" s="68" t="s">
        <v>2279</v>
      </c>
      <c r="D250" s="68">
        <v>1262.0999999999999</v>
      </c>
      <c r="E250" s="68"/>
      <c r="F250" s="68">
        <v>163.6</v>
      </c>
      <c r="G250" s="68">
        <f t="shared" si="10"/>
        <v>1425.6999999999998</v>
      </c>
      <c r="H250" s="127">
        <f t="shared" si="11"/>
        <v>153.31977799999999</v>
      </c>
      <c r="I250" s="263">
        <f t="shared" si="16"/>
        <v>0.10754</v>
      </c>
      <c r="J250" s="76">
        <f t="shared" si="12"/>
        <v>0.10754</v>
      </c>
    </row>
    <row r="251" spans="2:10" x14ac:dyDescent="0.25">
      <c r="B251" s="65">
        <f t="shared" si="15"/>
        <v>246</v>
      </c>
      <c r="C251" s="68" t="s">
        <v>2280</v>
      </c>
      <c r="D251" s="68">
        <v>332.6</v>
      </c>
      <c r="E251" s="68"/>
      <c r="F251" s="68">
        <v>108.7</v>
      </c>
      <c r="G251" s="68">
        <f t="shared" si="10"/>
        <v>441.3</v>
      </c>
      <c r="H251" s="127">
        <f t="shared" si="11"/>
        <v>47.457402000000002</v>
      </c>
      <c r="I251" s="263">
        <f t="shared" si="16"/>
        <v>0.10754</v>
      </c>
      <c r="J251" s="76">
        <f t="shared" si="12"/>
        <v>0.10754</v>
      </c>
    </row>
    <row r="252" spans="2:10" x14ac:dyDescent="0.25">
      <c r="B252" s="65">
        <f t="shared" si="15"/>
        <v>247</v>
      </c>
      <c r="C252" s="68" t="s">
        <v>2281</v>
      </c>
      <c r="D252" s="68">
        <v>511</v>
      </c>
      <c r="E252" s="68"/>
      <c r="F252" s="68">
        <v>141.6</v>
      </c>
      <c r="G252" s="68">
        <f t="shared" si="10"/>
        <v>652.6</v>
      </c>
      <c r="H252" s="127">
        <f t="shared" si="11"/>
        <v>70.180604000000002</v>
      </c>
      <c r="I252" s="263">
        <f t="shared" si="16"/>
        <v>0.10754</v>
      </c>
      <c r="J252" s="76">
        <f t="shared" si="12"/>
        <v>0.10754</v>
      </c>
    </row>
    <row r="253" spans="2:10" x14ac:dyDescent="0.25">
      <c r="B253" s="65">
        <f t="shared" si="15"/>
        <v>248</v>
      </c>
      <c r="C253" s="68" t="s">
        <v>2282</v>
      </c>
      <c r="D253" s="68">
        <v>1078.7</v>
      </c>
      <c r="E253" s="68"/>
      <c r="F253" s="68"/>
      <c r="G253" s="68">
        <f t="shared" si="10"/>
        <v>1078.7</v>
      </c>
      <c r="H253" s="127">
        <f t="shared" si="11"/>
        <v>116.003398</v>
      </c>
      <c r="I253" s="263">
        <f t="shared" si="16"/>
        <v>0.10754</v>
      </c>
      <c r="J253" s="76">
        <f t="shared" si="12"/>
        <v>0.10754</v>
      </c>
    </row>
    <row r="254" spans="2:10" x14ac:dyDescent="0.25">
      <c r="B254" s="65">
        <f t="shared" si="15"/>
        <v>249</v>
      </c>
      <c r="C254" s="68" t="s">
        <v>2283</v>
      </c>
      <c r="D254" s="68">
        <v>611.4</v>
      </c>
      <c r="E254" s="68"/>
      <c r="F254" s="68">
        <v>112.1</v>
      </c>
      <c r="G254" s="68">
        <f t="shared" si="10"/>
        <v>723.5</v>
      </c>
      <c r="H254" s="127">
        <f t="shared" si="11"/>
        <v>77.805189999999996</v>
      </c>
      <c r="I254" s="263">
        <f t="shared" si="16"/>
        <v>0.10754</v>
      </c>
      <c r="J254" s="76">
        <f t="shared" si="12"/>
        <v>0.10754</v>
      </c>
    </row>
    <row r="255" spans="2:10" x14ac:dyDescent="0.25">
      <c r="B255" s="65">
        <f t="shared" si="15"/>
        <v>250</v>
      </c>
      <c r="C255" s="68" t="s">
        <v>2284</v>
      </c>
      <c r="D255" s="68">
        <v>690.47</v>
      </c>
      <c r="E255" s="68">
        <v>27.1</v>
      </c>
      <c r="F255" s="68">
        <v>79.3</v>
      </c>
      <c r="G255" s="68">
        <f t="shared" si="10"/>
        <v>796.87</v>
      </c>
      <c r="H255" s="127">
        <f t="shared" si="11"/>
        <v>85.695399800000004</v>
      </c>
      <c r="I255" s="263">
        <f t="shared" si="16"/>
        <v>0.10754</v>
      </c>
      <c r="J255" s="76">
        <f t="shared" si="12"/>
        <v>0.10754000000000001</v>
      </c>
    </row>
    <row r="256" spans="2:10" x14ac:dyDescent="0.25">
      <c r="B256" s="65">
        <f t="shared" si="15"/>
        <v>251</v>
      </c>
      <c r="C256" s="68" t="s">
        <v>10</v>
      </c>
      <c r="D256" s="68">
        <v>401.2</v>
      </c>
      <c r="E256" s="68"/>
      <c r="F256" s="68">
        <v>112.2</v>
      </c>
      <c r="G256" s="68">
        <f t="shared" si="10"/>
        <v>513.4</v>
      </c>
      <c r="H256" s="127">
        <f t="shared" si="11"/>
        <v>55.211035999999993</v>
      </c>
      <c r="I256" s="263">
        <f t="shared" si="16"/>
        <v>0.10754</v>
      </c>
      <c r="J256" s="76">
        <f t="shared" si="12"/>
        <v>0.10754</v>
      </c>
    </row>
    <row r="257" spans="2:10" x14ac:dyDescent="0.25">
      <c r="B257" s="65">
        <f t="shared" si="15"/>
        <v>252</v>
      </c>
      <c r="C257" s="68" t="s">
        <v>11</v>
      </c>
      <c r="D257" s="68">
        <v>339.2</v>
      </c>
      <c r="E257" s="68"/>
      <c r="F257" s="68"/>
      <c r="G257" s="68">
        <f t="shared" si="10"/>
        <v>339.2</v>
      </c>
      <c r="H257" s="127">
        <f t="shared" si="11"/>
        <v>36.477567999999998</v>
      </c>
      <c r="I257" s="263">
        <f t="shared" si="16"/>
        <v>0.10754</v>
      </c>
      <c r="J257" s="76">
        <f t="shared" si="12"/>
        <v>0.10754</v>
      </c>
    </row>
    <row r="258" spans="2:10" x14ac:dyDescent="0.25">
      <c r="B258" s="65">
        <f t="shared" si="15"/>
        <v>253</v>
      </c>
      <c r="C258" s="68" t="s">
        <v>12</v>
      </c>
      <c r="D258" s="68">
        <v>213.9</v>
      </c>
      <c r="E258" s="68"/>
      <c r="F258" s="68"/>
      <c r="G258" s="68">
        <f t="shared" si="10"/>
        <v>213.9</v>
      </c>
      <c r="H258" s="127">
        <f t="shared" si="11"/>
        <v>23.002806</v>
      </c>
      <c r="I258" s="263">
        <f t="shared" si="16"/>
        <v>0.10754</v>
      </c>
      <c r="J258" s="76">
        <f t="shared" si="12"/>
        <v>0.10754</v>
      </c>
    </row>
    <row r="259" spans="2:10" x14ac:dyDescent="0.25">
      <c r="B259" s="65">
        <f t="shared" si="15"/>
        <v>254</v>
      </c>
      <c r="C259" s="68" t="s">
        <v>13</v>
      </c>
      <c r="D259" s="68">
        <v>227.3</v>
      </c>
      <c r="E259" s="68"/>
      <c r="F259" s="68"/>
      <c r="G259" s="68">
        <f t="shared" si="10"/>
        <v>227.3</v>
      </c>
      <c r="H259" s="127">
        <f t="shared" si="11"/>
        <v>24.443842</v>
      </c>
      <c r="I259" s="263">
        <f t="shared" si="16"/>
        <v>0.10754</v>
      </c>
      <c r="J259" s="76">
        <f t="shared" si="12"/>
        <v>0.10754</v>
      </c>
    </row>
    <row r="260" spans="2:10" x14ac:dyDescent="0.25">
      <c r="B260" s="65">
        <f t="shared" ref="B260:B264" si="17">B259+1</f>
        <v>255</v>
      </c>
      <c r="C260" s="68" t="s">
        <v>14</v>
      </c>
      <c r="D260" s="68">
        <v>479.8</v>
      </c>
      <c r="E260" s="68"/>
      <c r="F260" s="68"/>
      <c r="G260" s="68">
        <f t="shared" si="10"/>
        <v>479.8</v>
      </c>
      <c r="H260" s="127">
        <f t="shared" si="11"/>
        <v>51.597692000000002</v>
      </c>
      <c r="I260" s="263">
        <f t="shared" si="16"/>
        <v>0.10754</v>
      </c>
      <c r="J260" s="76">
        <f t="shared" si="12"/>
        <v>0.10754</v>
      </c>
    </row>
    <row r="261" spans="2:10" x14ac:dyDescent="0.25">
      <c r="B261" s="65">
        <f t="shared" si="17"/>
        <v>256</v>
      </c>
      <c r="C261" s="68" t="s">
        <v>15</v>
      </c>
      <c r="D261" s="68">
        <v>209.3</v>
      </c>
      <c r="E261" s="68"/>
      <c r="F261" s="68"/>
      <c r="G261" s="68">
        <f t="shared" si="10"/>
        <v>209.3</v>
      </c>
      <c r="H261" s="127">
        <f t="shared" si="11"/>
        <v>22.508122</v>
      </c>
      <c r="I261" s="263">
        <f t="shared" si="16"/>
        <v>0.10754</v>
      </c>
      <c r="J261" s="76">
        <f t="shared" si="12"/>
        <v>0.10754</v>
      </c>
    </row>
    <row r="262" spans="2:10" x14ac:dyDescent="0.25">
      <c r="B262" s="65">
        <f t="shared" si="17"/>
        <v>257</v>
      </c>
      <c r="C262" s="68" t="s">
        <v>16</v>
      </c>
      <c r="D262" s="68">
        <v>510.7</v>
      </c>
      <c r="E262" s="68"/>
      <c r="F262" s="68"/>
      <c r="G262" s="68">
        <f t="shared" si="10"/>
        <v>510.7</v>
      </c>
      <c r="H262" s="127">
        <f t="shared" si="11"/>
        <v>54.920677999999995</v>
      </c>
      <c r="I262" s="263">
        <f t="shared" si="16"/>
        <v>0.10754</v>
      </c>
      <c r="J262" s="76">
        <f t="shared" si="12"/>
        <v>0.10754</v>
      </c>
    </row>
    <row r="263" spans="2:10" x14ac:dyDescent="0.25">
      <c r="B263" s="65">
        <f t="shared" si="17"/>
        <v>258</v>
      </c>
      <c r="C263" s="68" t="s">
        <v>17</v>
      </c>
      <c r="D263" s="68">
        <v>482.5</v>
      </c>
      <c r="E263" s="68"/>
      <c r="F263" s="68">
        <v>43.8</v>
      </c>
      <c r="G263" s="68">
        <f t="shared" si="10"/>
        <v>526.29999999999995</v>
      </c>
      <c r="H263" s="127">
        <f t="shared" si="11"/>
        <v>56.598301999999997</v>
      </c>
      <c r="I263" s="263">
        <f t="shared" ref="I263:I326" si="18">0.07974+0.0278</f>
        <v>0.10754</v>
      </c>
      <c r="J263" s="76">
        <f t="shared" si="12"/>
        <v>0.10754</v>
      </c>
    </row>
    <row r="264" spans="2:10" x14ac:dyDescent="0.25">
      <c r="B264" s="65">
        <f t="shared" si="17"/>
        <v>259</v>
      </c>
      <c r="C264" s="68" t="s">
        <v>18</v>
      </c>
      <c r="D264" s="68">
        <v>265.39999999999998</v>
      </c>
      <c r="E264" s="68"/>
      <c r="F264" s="68">
        <v>29.8</v>
      </c>
      <c r="G264" s="68">
        <f t="shared" si="10"/>
        <v>295.2</v>
      </c>
      <c r="H264" s="127">
        <f t="shared" si="11"/>
        <v>31.745807999999997</v>
      </c>
      <c r="I264" s="263">
        <f t="shared" si="18"/>
        <v>0.10754</v>
      </c>
      <c r="J264" s="76">
        <f t="shared" si="12"/>
        <v>0.10754</v>
      </c>
    </row>
    <row r="265" spans="2:10" x14ac:dyDescent="0.25">
      <c r="B265" s="65">
        <f t="shared" ref="B265:B321" si="19">B264+1</f>
        <v>260</v>
      </c>
      <c r="C265" s="68" t="s">
        <v>19</v>
      </c>
      <c r="D265" s="68">
        <v>211.6</v>
      </c>
      <c r="E265" s="68"/>
      <c r="F265" s="68"/>
      <c r="G265" s="68">
        <f t="shared" si="10"/>
        <v>211.6</v>
      </c>
      <c r="H265" s="127">
        <f>SUM(I265*G265)</f>
        <v>22.755464</v>
      </c>
      <c r="I265" s="263">
        <f t="shared" si="18"/>
        <v>0.10754</v>
      </c>
      <c r="J265" s="76">
        <f>SUM(H265/G265)</f>
        <v>0.10754</v>
      </c>
    </row>
    <row r="266" spans="2:10" x14ac:dyDescent="0.25">
      <c r="B266" s="65">
        <f t="shared" si="19"/>
        <v>261</v>
      </c>
      <c r="C266" s="68" t="s">
        <v>20</v>
      </c>
      <c r="D266" s="68">
        <v>224</v>
      </c>
      <c r="E266" s="68">
        <v>79.5</v>
      </c>
      <c r="F266" s="68"/>
      <c r="G266" s="68">
        <f t="shared" si="10"/>
        <v>303.5</v>
      </c>
      <c r="H266" s="127">
        <f>SUM(I266*G266)</f>
        <v>32.638390000000001</v>
      </c>
      <c r="I266" s="263">
        <f t="shared" si="18"/>
        <v>0.10754</v>
      </c>
      <c r="J266" s="76">
        <f>SUM(H266/G266)</f>
        <v>0.10754000000000001</v>
      </c>
    </row>
    <row r="267" spans="2:10" x14ac:dyDescent="0.25">
      <c r="B267" s="65">
        <f t="shared" si="19"/>
        <v>262</v>
      </c>
      <c r="C267" s="68" t="s">
        <v>21</v>
      </c>
      <c r="D267" s="68">
        <v>177.6</v>
      </c>
      <c r="E267" s="68"/>
      <c r="F267" s="68"/>
      <c r="G267" s="68">
        <f t="shared" si="10"/>
        <v>177.6</v>
      </c>
      <c r="H267" s="127">
        <f>SUM(I267*G267)</f>
        <v>19.099104000000001</v>
      </c>
      <c r="I267" s="263">
        <f t="shared" si="18"/>
        <v>0.10754</v>
      </c>
      <c r="J267" s="76">
        <f>SUM(H267/G267)</f>
        <v>0.10754000000000001</v>
      </c>
    </row>
    <row r="268" spans="2:10" x14ac:dyDescent="0.25">
      <c r="B268" s="65">
        <f t="shared" si="19"/>
        <v>263</v>
      </c>
      <c r="C268" s="68" t="s">
        <v>22</v>
      </c>
      <c r="D268" s="68">
        <v>590</v>
      </c>
      <c r="E268" s="68"/>
      <c r="F268" s="68">
        <v>44.1</v>
      </c>
      <c r="G268" s="68">
        <f t="shared" si="10"/>
        <v>634.1</v>
      </c>
      <c r="H268" s="127">
        <f>SUM(I268*G268)</f>
        <v>68.191113999999999</v>
      </c>
      <c r="I268" s="263">
        <f t="shared" si="18"/>
        <v>0.10754</v>
      </c>
      <c r="J268" s="76">
        <f>SUM(H268/G268)</f>
        <v>0.10754</v>
      </c>
    </row>
    <row r="269" spans="2:10" x14ac:dyDescent="0.25">
      <c r="B269" s="65">
        <f t="shared" si="19"/>
        <v>264</v>
      </c>
      <c r="C269" s="68" t="s">
        <v>23</v>
      </c>
      <c r="D269" s="68">
        <v>119.2</v>
      </c>
      <c r="E269" s="68"/>
      <c r="F269" s="68"/>
      <c r="G269" s="68">
        <f t="shared" si="10"/>
        <v>119.2</v>
      </c>
      <c r="H269" s="127">
        <f>SUM(I269*G269)</f>
        <v>12.818768</v>
      </c>
      <c r="I269" s="263">
        <f t="shared" si="18"/>
        <v>0.10754</v>
      </c>
      <c r="J269" s="76">
        <f>SUM(H269/G269)</f>
        <v>0.10754</v>
      </c>
    </row>
    <row r="270" spans="2:10" x14ac:dyDescent="0.25">
      <c r="B270" s="65">
        <f t="shared" si="19"/>
        <v>265</v>
      </c>
      <c r="C270" s="68" t="s">
        <v>24</v>
      </c>
      <c r="D270" s="68">
        <v>1517.4</v>
      </c>
      <c r="E270" s="68"/>
      <c r="F270" s="68">
        <v>120</v>
      </c>
      <c r="G270" s="68">
        <f t="shared" si="10"/>
        <v>1637.4</v>
      </c>
      <c r="H270" s="127">
        <f t="shared" ref="H270:H326" si="20">SUM(I270*G270)</f>
        <v>176.08599599999999</v>
      </c>
      <c r="I270" s="263">
        <f t="shared" si="18"/>
        <v>0.10754</v>
      </c>
      <c r="J270" s="76">
        <f t="shared" ref="J270:J326" si="21">SUM(H270/G270)</f>
        <v>0.10754</v>
      </c>
    </row>
    <row r="271" spans="2:10" x14ac:dyDescent="0.25">
      <c r="B271" s="65">
        <f t="shared" si="19"/>
        <v>266</v>
      </c>
      <c r="C271" s="68" t="s">
        <v>25</v>
      </c>
      <c r="D271" s="68">
        <v>256.8</v>
      </c>
      <c r="E271" s="68"/>
      <c r="F271" s="68"/>
      <c r="G271" s="68">
        <f t="shared" si="10"/>
        <v>256.8</v>
      </c>
      <c r="H271" s="127">
        <f t="shared" si="20"/>
        <v>27.616272000000002</v>
      </c>
      <c r="I271" s="263">
        <f t="shared" si="18"/>
        <v>0.10754</v>
      </c>
      <c r="J271" s="76">
        <f t="shared" si="21"/>
        <v>0.10754</v>
      </c>
    </row>
    <row r="272" spans="2:10" x14ac:dyDescent="0.25">
      <c r="B272" s="65">
        <f t="shared" si="19"/>
        <v>267</v>
      </c>
      <c r="C272" s="68" t="s">
        <v>26</v>
      </c>
      <c r="D272" s="68">
        <v>293.31</v>
      </c>
      <c r="E272" s="68"/>
      <c r="F272" s="68"/>
      <c r="G272" s="68">
        <f t="shared" si="10"/>
        <v>293.31</v>
      </c>
      <c r="H272" s="127">
        <f t="shared" si="20"/>
        <v>31.5425574</v>
      </c>
      <c r="I272" s="263">
        <f t="shared" si="18"/>
        <v>0.10754</v>
      </c>
      <c r="J272" s="76">
        <f t="shared" si="21"/>
        <v>0.10754</v>
      </c>
    </row>
    <row r="273" spans="2:10" x14ac:dyDescent="0.25">
      <c r="B273" s="65">
        <f t="shared" si="19"/>
        <v>268</v>
      </c>
      <c r="C273" s="68" t="s">
        <v>27</v>
      </c>
      <c r="D273" s="68">
        <v>452.8</v>
      </c>
      <c r="E273" s="68">
        <v>35.6</v>
      </c>
      <c r="F273" s="68"/>
      <c r="G273" s="68">
        <f t="shared" si="10"/>
        <v>488.40000000000003</v>
      </c>
      <c r="H273" s="127">
        <f t="shared" si="20"/>
        <v>52.522536000000002</v>
      </c>
      <c r="I273" s="263">
        <f t="shared" si="18"/>
        <v>0.10754</v>
      </c>
      <c r="J273" s="76">
        <f t="shared" si="21"/>
        <v>0.10754</v>
      </c>
    </row>
    <row r="274" spans="2:10" x14ac:dyDescent="0.25">
      <c r="B274" s="65">
        <f t="shared" si="19"/>
        <v>269</v>
      </c>
      <c r="C274" s="68" t="s">
        <v>28</v>
      </c>
      <c r="D274" s="68">
        <v>271.2</v>
      </c>
      <c r="E274" s="68"/>
      <c r="F274" s="68"/>
      <c r="G274" s="68">
        <f t="shared" si="10"/>
        <v>271.2</v>
      </c>
      <c r="H274" s="127">
        <f t="shared" si="20"/>
        <v>29.164847999999999</v>
      </c>
      <c r="I274" s="263">
        <f t="shared" si="18"/>
        <v>0.10754</v>
      </c>
      <c r="J274" s="76">
        <f t="shared" si="21"/>
        <v>0.10754</v>
      </c>
    </row>
    <row r="275" spans="2:10" x14ac:dyDescent="0.25">
      <c r="B275" s="65">
        <f t="shared" si="19"/>
        <v>270</v>
      </c>
      <c r="C275" s="68" t="s">
        <v>29</v>
      </c>
      <c r="D275" s="68">
        <v>455.2</v>
      </c>
      <c r="E275" s="68"/>
      <c r="F275" s="68"/>
      <c r="G275" s="68">
        <f t="shared" si="10"/>
        <v>455.2</v>
      </c>
      <c r="H275" s="127">
        <f t="shared" si="20"/>
        <v>48.952207999999999</v>
      </c>
      <c r="I275" s="263">
        <f t="shared" si="18"/>
        <v>0.10754</v>
      </c>
      <c r="J275" s="76">
        <f t="shared" si="21"/>
        <v>0.10754</v>
      </c>
    </row>
    <row r="276" spans="2:10" x14ac:dyDescent="0.25">
      <c r="B276" s="65">
        <f t="shared" si="19"/>
        <v>271</v>
      </c>
      <c r="C276" s="68" t="s">
        <v>30</v>
      </c>
      <c r="D276" s="68">
        <v>510.8</v>
      </c>
      <c r="E276" s="68"/>
      <c r="F276" s="68"/>
      <c r="G276" s="68">
        <f t="shared" si="10"/>
        <v>510.8</v>
      </c>
      <c r="H276" s="127">
        <f t="shared" si="20"/>
        <v>54.931432000000001</v>
      </c>
      <c r="I276" s="263">
        <f t="shared" si="18"/>
        <v>0.10754</v>
      </c>
      <c r="J276" s="76">
        <f t="shared" si="21"/>
        <v>0.10754</v>
      </c>
    </row>
    <row r="277" spans="2:10" x14ac:dyDescent="0.25">
      <c r="B277" s="65">
        <f t="shared" si="19"/>
        <v>272</v>
      </c>
      <c r="C277" s="68" t="s">
        <v>31</v>
      </c>
      <c r="D277" s="68">
        <v>209.8</v>
      </c>
      <c r="E277" s="68"/>
      <c r="F277" s="68">
        <v>30.1</v>
      </c>
      <c r="G277" s="68">
        <f t="shared" si="10"/>
        <v>239.9</v>
      </c>
      <c r="H277" s="127">
        <f t="shared" si="20"/>
        <v>25.798846000000001</v>
      </c>
      <c r="I277" s="263">
        <f t="shared" si="18"/>
        <v>0.10754</v>
      </c>
      <c r="J277" s="76">
        <f t="shared" si="21"/>
        <v>0.10754</v>
      </c>
    </row>
    <row r="278" spans="2:10" x14ac:dyDescent="0.25">
      <c r="B278" s="65">
        <f t="shared" si="19"/>
        <v>273</v>
      </c>
      <c r="C278" s="68" t="s">
        <v>32</v>
      </c>
      <c r="D278" s="68">
        <v>506.6</v>
      </c>
      <c r="E278" s="68"/>
      <c r="F278" s="68"/>
      <c r="G278" s="68">
        <f t="shared" si="10"/>
        <v>506.6</v>
      </c>
      <c r="H278" s="127">
        <f t="shared" si="20"/>
        <v>54.479764000000003</v>
      </c>
      <c r="I278" s="263">
        <f t="shared" si="18"/>
        <v>0.10754</v>
      </c>
      <c r="J278" s="76">
        <f t="shared" si="21"/>
        <v>0.10754</v>
      </c>
    </row>
    <row r="279" spans="2:10" x14ac:dyDescent="0.25">
      <c r="B279" s="65">
        <f t="shared" si="19"/>
        <v>274</v>
      </c>
      <c r="C279" s="68" t="s">
        <v>33</v>
      </c>
      <c r="D279" s="68">
        <v>229.4</v>
      </c>
      <c r="E279" s="68"/>
      <c r="F279" s="68"/>
      <c r="G279" s="68">
        <f t="shared" si="10"/>
        <v>229.4</v>
      </c>
      <c r="H279" s="127">
        <f t="shared" si="20"/>
        <v>24.669675999999999</v>
      </c>
      <c r="I279" s="263">
        <f t="shared" si="18"/>
        <v>0.10754</v>
      </c>
      <c r="J279" s="76">
        <f t="shared" si="21"/>
        <v>0.10754</v>
      </c>
    </row>
    <row r="280" spans="2:10" x14ac:dyDescent="0.25">
      <c r="B280" s="65">
        <f t="shared" si="19"/>
        <v>275</v>
      </c>
      <c r="C280" s="68" t="s">
        <v>34</v>
      </c>
      <c r="D280" s="68">
        <v>619.9</v>
      </c>
      <c r="E280" s="68"/>
      <c r="F280" s="68"/>
      <c r="G280" s="68">
        <f t="shared" si="10"/>
        <v>619.9</v>
      </c>
      <c r="H280" s="127">
        <f t="shared" si="20"/>
        <v>66.664045999999999</v>
      </c>
      <c r="I280" s="263">
        <f t="shared" si="18"/>
        <v>0.10754</v>
      </c>
      <c r="J280" s="76">
        <f t="shared" si="21"/>
        <v>0.10754</v>
      </c>
    </row>
    <row r="281" spans="2:10" x14ac:dyDescent="0.25">
      <c r="B281" s="65">
        <f t="shared" si="19"/>
        <v>276</v>
      </c>
      <c r="C281" s="68" t="s">
        <v>35</v>
      </c>
      <c r="D281" s="68">
        <v>356.2</v>
      </c>
      <c r="E281" s="68"/>
      <c r="F281" s="68"/>
      <c r="G281" s="68">
        <f t="shared" si="10"/>
        <v>356.2</v>
      </c>
      <c r="H281" s="127">
        <f t="shared" si="20"/>
        <v>38.305747999999994</v>
      </c>
      <c r="I281" s="263">
        <f t="shared" si="18"/>
        <v>0.10754</v>
      </c>
      <c r="J281" s="76">
        <f t="shared" si="21"/>
        <v>0.10753999999999998</v>
      </c>
    </row>
    <row r="282" spans="2:10" x14ac:dyDescent="0.25">
      <c r="B282" s="65">
        <f t="shared" si="19"/>
        <v>277</v>
      </c>
      <c r="C282" s="68" t="s">
        <v>36</v>
      </c>
      <c r="D282" s="68">
        <v>1295.8</v>
      </c>
      <c r="E282" s="68"/>
      <c r="F282" s="68"/>
      <c r="G282" s="68">
        <f t="shared" si="10"/>
        <v>1295.8</v>
      </c>
      <c r="H282" s="127">
        <f t="shared" si="20"/>
        <v>139.35033199999998</v>
      </c>
      <c r="I282" s="263">
        <f t="shared" si="18"/>
        <v>0.10754</v>
      </c>
      <c r="J282" s="76">
        <f t="shared" si="21"/>
        <v>0.10753999999999998</v>
      </c>
    </row>
    <row r="283" spans="2:10" x14ac:dyDescent="0.25">
      <c r="B283" s="65">
        <f t="shared" si="19"/>
        <v>278</v>
      </c>
      <c r="C283" s="68" t="s">
        <v>60</v>
      </c>
      <c r="D283" s="68">
        <v>156.44999999999999</v>
      </c>
      <c r="E283" s="68"/>
      <c r="F283" s="68">
        <v>36.1</v>
      </c>
      <c r="G283" s="68">
        <f t="shared" si="10"/>
        <v>192.54999999999998</v>
      </c>
      <c r="H283" s="127">
        <f t="shared" si="20"/>
        <v>20.706826999999997</v>
      </c>
      <c r="I283" s="263">
        <f t="shared" si="18"/>
        <v>0.10754</v>
      </c>
      <c r="J283" s="76">
        <f t="shared" si="21"/>
        <v>0.10754</v>
      </c>
    </row>
    <row r="284" spans="2:10" x14ac:dyDescent="0.25">
      <c r="B284" s="65">
        <f t="shared" si="19"/>
        <v>279</v>
      </c>
      <c r="C284" s="68" t="s">
        <v>61</v>
      </c>
      <c r="D284" s="68">
        <v>160.69999999999999</v>
      </c>
      <c r="E284" s="68"/>
      <c r="F284" s="68"/>
      <c r="G284" s="68">
        <f t="shared" si="10"/>
        <v>160.69999999999999</v>
      </c>
      <c r="H284" s="127">
        <f t="shared" si="20"/>
        <v>17.281677999999999</v>
      </c>
      <c r="I284" s="263">
        <f t="shared" si="18"/>
        <v>0.10754</v>
      </c>
      <c r="J284" s="76">
        <f t="shared" si="21"/>
        <v>0.10754000000000001</v>
      </c>
    </row>
    <row r="285" spans="2:10" x14ac:dyDescent="0.25">
      <c r="B285" s="65">
        <f t="shared" si="19"/>
        <v>280</v>
      </c>
      <c r="C285" s="68" t="s">
        <v>62</v>
      </c>
      <c r="D285" s="68">
        <v>170.8</v>
      </c>
      <c r="E285" s="68"/>
      <c r="F285" s="68">
        <v>34.5</v>
      </c>
      <c r="G285" s="68">
        <f t="shared" si="10"/>
        <v>205.3</v>
      </c>
      <c r="H285" s="127">
        <f t="shared" si="20"/>
        <v>22.077961999999999</v>
      </c>
      <c r="I285" s="263">
        <f t="shared" si="18"/>
        <v>0.10754</v>
      </c>
      <c r="J285" s="76">
        <f t="shared" si="21"/>
        <v>0.10754</v>
      </c>
    </row>
    <row r="286" spans="2:10" x14ac:dyDescent="0.25">
      <c r="B286" s="65">
        <f t="shared" si="19"/>
        <v>281</v>
      </c>
      <c r="C286" s="68" t="s">
        <v>63</v>
      </c>
      <c r="D286" s="68">
        <v>114.5</v>
      </c>
      <c r="E286" s="68"/>
      <c r="F286" s="68"/>
      <c r="G286" s="68">
        <f t="shared" si="10"/>
        <v>114.5</v>
      </c>
      <c r="H286" s="127">
        <f t="shared" si="20"/>
        <v>12.313329999999999</v>
      </c>
      <c r="I286" s="263">
        <f t="shared" si="18"/>
        <v>0.10754</v>
      </c>
      <c r="J286" s="76">
        <f t="shared" si="21"/>
        <v>0.10753999999999998</v>
      </c>
    </row>
    <row r="287" spans="2:10" x14ac:dyDescent="0.25">
      <c r="B287" s="65">
        <f t="shared" si="19"/>
        <v>282</v>
      </c>
      <c r="C287" s="68" t="s">
        <v>64</v>
      </c>
      <c r="D287" s="68">
        <v>132.19999999999999</v>
      </c>
      <c r="E287" s="68"/>
      <c r="F287" s="68"/>
      <c r="G287" s="68">
        <f t="shared" si="10"/>
        <v>132.19999999999999</v>
      </c>
      <c r="H287" s="127">
        <f t="shared" si="20"/>
        <v>14.216787999999998</v>
      </c>
      <c r="I287" s="263">
        <f t="shared" si="18"/>
        <v>0.10754</v>
      </c>
      <c r="J287" s="76">
        <f t="shared" si="21"/>
        <v>0.10754</v>
      </c>
    </row>
    <row r="288" spans="2:10" x14ac:dyDescent="0.25">
      <c r="B288" s="65">
        <f t="shared" si="19"/>
        <v>283</v>
      </c>
      <c r="C288" s="68" t="s">
        <v>65</v>
      </c>
      <c r="D288" s="68">
        <v>143.9</v>
      </c>
      <c r="E288" s="68"/>
      <c r="F288" s="68"/>
      <c r="G288" s="68">
        <f t="shared" si="10"/>
        <v>143.9</v>
      </c>
      <c r="H288" s="127">
        <f t="shared" si="20"/>
        <v>15.475006</v>
      </c>
      <c r="I288" s="263">
        <f t="shared" si="18"/>
        <v>0.10754</v>
      </c>
      <c r="J288" s="76">
        <f t="shared" si="21"/>
        <v>0.10754</v>
      </c>
    </row>
    <row r="289" spans="2:10" x14ac:dyDescent="0.25">
      <c r="B289" s="65">
        <f t="shared" si="19"/>
        <v>284</v>
      </c>
      <c r="C289" s="68" t="s">
        <v>82</v>
      </c>
      <c r="D289" s="68">
        <v>302</v>
      </c>
      <c r="E289" s="68"/>
      <c r="F289" s="68">
        <v>49</v>
      </c>
      <c r="G289" s="68">
        <f t="shared" si="10"/>
        <v>351</v>
      </c>
      <c r="H289" s="127">
        <f t="shared" si="20"/>
        <v>37.746539999999996</v>
      </c>
      <c r="I289" s="263">
        <f t="shared" si="18"/>
        <v>0.10754</v>
      </c>
      <c r="J289" s="76">
        <f t="shared" si="21"/>
        <v>0.10753999999999998</v>
      </c>
    </row>
    <row r="290" spans="2:10" x14ac:dyDescent="0.25">
      <c r="B290" s="65">
        <f t="shared" si="19"/>
        <v>285</v>
      </c>
      <c r="C290" s="68" t="s">
        <v>83</v>
      </c>
      <c r="D290" s="68">
        <v>299.10000000000002</v>
      </c>
      <c r="E290" s="68"/>
      <c r="F290" s="68">
        <v>30.3</v>
      </c>
      <c r="G290" s="68">
        <f t="shared" si="10"/>
        <v>329.40000000000003</v>
      </c>
      <c r="H290" s="127">
        <f t="shared" si="20"/>
        <v>35.423676</v>
      </c>
      <c r="I290" s="263">
        <f t="shared" si="18"/>
        <v>0.10754</v>
      </c>
      <c r="J290" s="76">
        <f t="shared" si="21"/>
        <v>0.10754</v>
      </c>
    </row>
    <row r="291" spans="2:10" x14ac:dyDescent="0.25">
      <c r="B291" s="65">
        <f t="shared" si="19"/>
        <v>286</v>
      </c>
      <c r="C291" s="68" t="s">
        <v>84</v>
      </c>
      <c r="D291" s="68">
        <v>240.7</v>
      </c>
      <c r="E291" s="68"/>
      <c r="F291" s="68">
        <v>32</v>
      </c>
      <c r="G291" s="68">
        <f t="shared" si="10"/>
        <v>272.7</v>
      </c>
      <c r="H291" s="127">
        <f t="shared" si="20"/>
        <v>29.326158</v>
      </c>
      <c r="I291" s="263">
        <f t="shared" si="18"/>
        <v>0.10754</v>
      </c>
      <c r="J291" s="76">
        <f t="shared" si="21"/>
        <v>0.10754</v>
      </c>
    </row>
    <row r="292" spans="2:10" x14ac:dyDescent="0.25">
      <c r="B292" s="65">
        <f t="shared" si="19"/>
        <v>287</v>
      </c>
      <c r="C292" s="68" t="s">
        <v>85</v>
      </c>
      <c r="D292" s="68">
        <v>354.6</v>
      </c>
      <c r="E292" s="68"/>
      <c r="F292" s="68">
        <v>49</v>
      </c>
      <c r="G292" s="68">
        <f t="shared" si="10"/>
        <v>403.6</v>
      </c>
      <c r="H292" s="127">
        <f t="shared" si="20"/>
        <v>43.403144000000005</v>
      </c>
      <c r="I292" s="263">
        <f t="shared" si="18"/>
        <v>0.10754</v>
      </c>
      <c r="J292" s="76">
        <f t="shared" si="21"/>
        <v>0.10754000000000001</v>
      </c>
    </row>
    <row r="293" spans="2:10" x14ac:dyDescent="0.25">
      <c r="B293" s="65">
        <f t="shared" si="19"/>
        <v>288</v>
      </c>
      <c r="C293" s="68" t="s">
        <v>86</v>
      </c>
      <c r="D293" s="68">
        <v>306.2</v>
      </c>
      <c r="E293" s="68"/>
      <c r="F293" s="68"/>
      <c r="G293" s="68">
        <f t="shared" si="10"/>
        <v>306.2</v>
      </c>
      <c r="H293" s="127">
        <f t="shared" si="20"/>
        <v>32.928747999999999</v>
      </c>
      <c r="I293" s="263">
        <f t="shared" si="18"/>
        <v>0.10754</v>
      </c>
      <c r="J293" s="76">
        <f t="shared" si="21"/>
        <v>0.10754</v>
      </c>
    </row>
    <row r="294" spans="2:10" x14ac:dyDescent="0.25">
      <c r="B294" s="65">
        <f t="shared" si="19"/>
        <v>289</v>
      </c>
      <c r="C294" s="68" t="s">
        <v>87</v>
      </c>
      <c r="D294" s="68">
        <v>426.9</v>
      </c>
      <c r="E294" s="68"/>
      <c r="F294" s="68"/>
      <c r="G294" s="68">
        <f t="shared" si="10"/>
        <v>426.9</v>
      </c>
      <c r="H294" s="127">
        <f t="shared" si="20"/>
        <v>45.908825999999998</v>
      </c>
      <c r="I294" s="263">
        <f t="shared" si="18"/>
        <v>0.10754</v>
      </c>
      <c r="J294" s="76">
        <f t="shared" si="21"/>
        <v>0.10754</v>
      </c>
    </row>
    <row r="295" spans="2:10" x14ac:dyDescent="0.25">
      <c r="B295" s="65">
        <f t="shared" si="19"/>
        <v>290</v>
      </c>
      <c r="C295" s="68" t="s">
        <v>88</v>
      </c>
      <c r="D295" s="68">
        <v>347.5</v>
      </c>
      <c r="E295" s="68"/>
      <c r="F295" s="68"/>
      <c r="G295" s="68">
        <f t="shared" si="10"/>
        <v>347.5</v>
      </c>
      <c r="H295" s="127">
        <f t="shared" si="20"/>
        <v>37.370149999999995</v>
      </c>
      <c r="I295" s="263">
        <f t="shared" si="18"/>
        <v>0.10754</v>
      </c>
      <c r="J295" s="76">
        <f t="shared" si="21"/>
        <v>0.10753999999999998</v>
      </c>
    </row>
    <row r="296" spans="2:10" x14ac:dyDescent="0.25">
      <c r="B296" s="65">
        <f t="shared" si="19"/>
        <v>291</v>
      </c>
      <c r="C296" s="68" t="s">
        <v>89</v>
      </c>
      <c r="D296" s="68">
        <v>667.2</v>
      </c>
      <c r="E296" s="68"/>
      <c r="F296" s="68"/>
      <c r="G296" s="68">
        <f t="shared" si="10"/>
        <v>667.2</v>
      </c>
      <c r="H296" s="127">
        <f t="shared" si="20"/>
        <v>71.750687999999997</v>
      </c>
      <c r="I296" s="263">
        <f t="shared" si="18"/>
        <v>0.10754</v>
      </c>
      <c r="J296" s="76">
        <f t="shared" si="21"/>
        <v>0.10753999999999998</v>
      </c>
    </row>
    <row r="297" spans="2:10" x14ac:dyDescent="0.25">
      <c r="B297" s="65">
        <f t="shared" si="19"/>
        <v>292</v>
      </c>
      <c r="C297" s="68" t="s">
        <v>90</v>
      </c>
      <c r="D297" s="68">
        <v>364</v>
      </c>
      <c r="E297" s="68"/>
      <c r="F297" s="68"/>
      <c r="G297" s="68">
        <f t="shared" si="10"/>
        <v>364</v>
      </c>
      <c r="H297" s="127">
        <f t="shared" si="20"/>
        <v>39.144559999999998</v>
      </c>
      <c r="I297" s="263">
        <f t="shared" si="18"/>
        <v>0.10754</v>
      </c>
      <c r="J297" s="76">
        <f t="shared" si="21"/>
        <v>0.10754</v>
      </c>
    </row>
    <row r="298" spans="2:10" x14ac:dyDescent="0.25">
      <c r="B298" s="65">
        <f t="shared" si="19"/>
        <v>293</v>
      </c>
      <c r="C298" s="68" t="s">
        <v>91</v>
      </c>
      <c r="D298" s="68">
        <v>180.5</v>
      </c>
      <c r="E298" s="68"/>
      <c r="F298" s="68"/>
      <c r="G298" s="68">
        <f t="shared" si="10"/>
        <v>180.5</v>
      </c>
      <c r="H298" s="127">
        <f t="shared" si="20"/>
        <v>19.410969999999999</v>
      </c>
      <c r="I298" s="263">
        <f t="shared" si="18"/>
        <v>0.10754</v>
      </c>
      <c r="J298" s="76">
        <f t="shared" si="21"/>
        <v>0.10754</v>
      </c>
    </row>
    <row r="299" spans="2:10" x14ac:dyDescent="0.25">
      <c r="B299" s="65">
        <f t="shared" si="19"/>
        <v>294</v>
      </c>
      <c r="C299" s="68" t="s">
        <v>92</v>
      </c>
      <c r="D299" s="68">
        <v>235.8</v>
      </c>
      <c r="E299" s="68"/>
      <c r="F299" s="68"/>
      <c r="G299" s="68">
        <f t="shared" si="10"/>
        <v>235.8</v>
      </c>
      <c r="H299" s="127">
        <f t="shared" si="20"/>
        <v>25.357932000000002</v>
      </c>
      <c r="I299" s="263">
        <f t="shared" si="18"/>
        <v>0.10754</v>
      </c>
      <c r="J299" s="76">
        <f t="shared" si="21"/>
        <v>0.10754</v>
      </c>
    </row>
    <row r="300" spans="2:10" x14ac:dyDescent="0.25">
      <c r="B300" s="65">
        <f t="shared" si="19"/>
        <v>295</v>
      </c>
      <c r="C300" s="68" t="s">
        <v>93</v>
      </c>
      <c r="D300" s="68">
        <v>234.1</v>
      </c>
      <c r="E300" s="68"/>
      <c r="F300" s="68"/>
      <c r="G300" s="68">
        <f t="shared" si="10"/>
        <v>234.1</v>
      </c>
      <c r="H300" s="127">
        <f t="shared" si="20"/>
        <v>25.175113999999997</v>
      </c>
      <c r="I300" s="263">
        <f t="shared" si="18"/>
        <v>0.10754</v>
      </c>
      <c r="J300" s="76">
        <f t="shared" si="21"/>
        <v>0.10754</v>
      </c>
    </row>
    <row r="301" spans="2:10" x14ac:dyDescent="0.25">
      <c r="B301" s="65">
        <f t="shared" si="19"/>
        <v>296</v>
      </c>
      <c r="C301" s="68" t="s">
        <v>94</v>
      </c>
      <c r="D301" s="68">
        <v>490.4</v>
      </c>
      <c r="E301" s="68"/>
      <c r="F301" s="68"/>
      <c r="G301" s="68">
        <f t="shared" si="10"/>
        <v>490.4</v>
      </c>
      <c r="H301" s="127">
        <f t="shared" si="20"/>
        <v>52.737615999999996</v>
      </c>
      <c r="I301" s="263">
        <f t="shared" si="18"/>
        <v>0.10754</v>
      </c>
      <c r="J301" s="76">
        <f t="shared" si="21"/>
        <v>0.10754</v>
      </c>
    </row>
    <row r="302" spans="2:10" x14ac:dyDescent="0.25">
      <c r="B302" s="65">
        <f t="shared" si="19"/>
        <v>297</v>
      </c>
      <c r="C302" s="68" t="s">
        <v>95</v>
      </c>
      <c r="D302" s="68">
        <v>274</v>
      </c>
      <c r="E302" s="68"/>
      <c r="F302" s="68"/>
      <c r="G302" s="68">
        <f t="shared" si="10"/>
        <v>274</v>
      </c>
      <c r="H302" s="127">
        <f t="shared" si="20"/>
        <v>29.465959999999999</v>
      </c>
      <c r="I302" s="263">
        <f t="shared" si="18"/>
        <v>0.10754</v>
      </c>
      <c r="J302" s="76">
        <f t="shared" si="21"/>
        <v>0.10754</v>
      </c>
    </row>
    <row r="303" spans="2:10" x14ac:dyDescent="0.25">
      <c r="B303" s="65">
        <f t="shared" si="19"/>
        <v>298</v>
      </c>
      <c r="C303" s="68" t="s">
        <v>96</v>
      </c>
      <c r="D303" s="68">
        <v>287.60000000000002</v>
      </c>
      <c r="E303" s="68"/>
      <c r="F303" s="68"/>
      <c r="G303" s="68">
        <f t="shared" si="10"/>
        <v>287.60000000000002</v>
      </c>
      <c r="H303" s="127">
        <f t="shared" si="20"/>
        <v>30.928504</v>
      </c>
      <c r="I303" s="263">
        <f t="shared" si="18"/>
        <v>0.10754</v>
      </c>
      <c r="J303" s="76">
        <f t="shared" si="21"/>
        <v>0.10754</v>
      </c>
    </row>
    <row r="304" spans="2:10" x14ac:dyDescent="0.25">
      <c r="B304" s="65">
        <f t="shared" si="19"/>
        <v>299</v>
      </c>
      <c r="C304" s="68" t="s">
        <v>97</v>
      </c>
      <c r="D304" s="68">
        <v>254.08</v>
      </c>
      <c r="E304" s="68"/>
      <c r="F304" s="68"/>
      <c r="G304" s="68">
        <f t="shared" si="10"/>
        <v>254.08</v>
      </c>
      <c r="H304" s="127">
        <f t="shared" si="20"/>
        <v>27.323763200000002</v>
      </c>
      <c r="I304" s="263">
        <f t="shared" si="18"/>
        <v>0.10754</v>
      </c>
      <c r="J304" s="76">
        <f t="shared" si="21"/>
        <v>0.10754</v>
      </c>
    </row>
    <row r="305" spans="2:10" x14ac:dyDescent="0.25">
      <c r="B305" s="65">
        <f t="shared" si="19"/>
        <v>300</v>
      </c>
      <c r="C305" s="68" t="s">
        <v>98</v>
      </c>
      <c r="D305" s="68">
        <v>389.6</v>
      </c>
      <c r="E305" s="68"/>
      <c r="F305" s="68"/>
      <c r="G305" s="68">
        <f t="shared" si="10"/>
        <v>389.6</v>
      </c>
      <c r="H305" s="127">
        <f t="shared" si="20"/>
        <v>41.897584000000002</v>
      </c>
      <c r="I305" s="263">
        <f t="shared" si="18"/>
        <v>0.10754</v>
      </c>
      <c r="J305" s="76">
        <f t="shared" si="21"/>
        <v>0.10754</v>
      </c>
    </row>
    <row r="306" spans="2:10" x14ac:dyDescent="0.25">
      <c r="B306" s="65">
        <f t="shared" si="19"/>
        <v>301</v>
      </c>
      <c r="C306" s="68" t="s">
        <v>99</v>
      </c>
      <c r="D306" s="68">
        <v>181.8</v>
      </c>
      <c r="E306" s="68"/>
      <c r="F306" s="68"/>
      <c r="G306" s="68">
        <f t="shared" si="10"/>
        <v>181.8</v>
      </c>
      <c r="H306" s="127">
        <f t="shared" si="20"/>
        <v>19.550772000000002</v>
      </c>
      <c r="I306" s="263">
        <f t="shared" si="18"/>
        <v>0.10754</v>
      </c>
      <c r="J306" s="76">
        <f t="shared" si="21"/>
        <v>0.10754000000000001</v>
      </c>
    </row>
    <row r="307" spans="2:10" x14ac:dyDescent="0.25">
      <c r="B307" s="65">
        <f t="shared" si="19"/>
        <v>302</v>
      </c>
      <c r="C307" s="68" t="s">
        <v>100</v>
      </c>
      <c r="D307" s="68">
        <v>439.7</v>
      </c>
      <c r="E307" s="68"/>
      <c r="F307" s="68"/>
      <c r="G307" s="68">
        <f t="shared" si="10"/>
        <v>439.7</v>
      </c>
      <c r="H307" s="127">
        <f>SUM(I307*G307)</f>
        <v>47.285337999999996</v>
      </c>
      <c r="I307" s="263">
        <f t="shared" si="18"/>
        <v>0.10754</v>
      </c>
      <c r="J307" s="76">
        <f t="shared" si="21"/>
        <v>0.10754</v>
      </c>
    </row>
    <row r="308" spans="2:10" x14ac:dyDescent="0.25">
      <c r="B308" s="65">
        <f t="shared" si="19"/>
        <v>303</v>
      </c>
      <c r="C308" s="68" t="s">
        <v>101</v>
      </c>
      <c r="D308" s="68">
        <v>245.7</v>
      </c>
      <c r="E308" s="68"/>
      <c r="F308" s="68"/>
      <c r="G308" s="68">
        <f t="shared" si="10"/>
        <v>245.7</v>
      </c>
      <c r="H308" s="127">
        <f t="shared" si="20"/>
        <v>26.422577999999998</v>
      </c>
      <c r="I308" s="263">
        <f t="shared" si="18"/>
        <v>0.10754</v>
      </c>
      <c r="J308" s="76">
        <f t="shared" si="21"/>
        <v>0.10754</v>
      </c>
    </row>
    <row r="309" spans="2:10" x14ac:dyDescent="0.25">
      <c r="B309" s="65">
        <f t="shared" si="19"/>
        <v>304</v>
      </c>
      <c r="C309" s="68" t="s">
        <v>102</v>
      </c>
      <c r="D309" s="68">
        <v>288.60000000000002</v>
      </c>
      <c r="E309" s="68"/>
      <c r="F309" s="68"/>
      <c r="G309" s="68">
        <f t="shared" si="10"/>
        <v>288.60000000000002</v>
      </c>
      <c r="H309" s="127">
        <f t="shared" si="20"/>
        <v>31.036044</v>
      </c>
      <c r="I309" s="263">
        <f t="shared" si="18"/>
        <v>0.10754</v>
      </c>
      <c r="J309" s="76">
        <f t="shared" si="21"/>
        <v>0.10754</v>
      </c>
    </row>
    <row r="310" spans="2:10" x14ac:dyDescent="0.25">
      <c r="B310" s="65">
        <f t="shared" si="19"/>
        <v>305</v>
      </c>
      <c r="C310" s="68" t="s">
        <v>1652</v>
      </c>
      <c r="D310" s="68">
        <v>2653.63</v>
      </c>
      <c r="E310" s="68"/>
      <c r="F310" s="68"/>
      <c r="G310" s="68">
        <f>D310+E310+F310</f>
        <v>2653.63</v>
      </c>
      <c r="H310" s="127">
        <f t="shared" si="20"/>
        <v>285.3713702</v>
      </c>
      <c r="I310" s="263">
        <f t="shared" si="18"/>
        <v>0.10754</v>
      </c>
      <c r="J310" s="76">
        <f t="shared" si="21"/>
        <v>0.10754</v>
      </c>
    </row>
    <row r="311" spans="2:10" x14ac:dyDescent="0.25">
      <c r="B311" s="65">
        <f t="shared" si="19"/>
        <v>306</v>
      </c>
      <c r="C311" s="68" t="s">
        <v>1653</v>
      </c>
      <c r="D311" s="68">
        <v>268.3</v>
      </c>
      <c r="E311" s="68"/>
      <c r="F311" s="68"/>
      <c r="G311" s="68">
        <f>D311+E311+F311</f>
        <v>268.3</v>
      </c>
      <c r="H311" s="127">
        <f t="shared" si="20"/>
        <v>28.852982000000001</v>
      </c>
      <c r="I311" s="263">
        <f t="shared" si="18"/>
        <v>0.10754</v>
      </c>
      <c r="J311" s="76">
        <f t="shared" si="21"/>
        <v>0.10754</v>
      </c>
    </row>
    <row r="312" spans="2:10" x14ac:dyDescent="0.25">
      <c r="B312" s="65">
        <f t="shared" si="19"/>
        <v>307</v>
      </c>
      <c r="C312" s="68" t="s">
        <v>1654</v>
      </c>
      <c r="D312" s="68">
        <v>2006.88</v>
      </c>
      <c r="E312" s="68"/>
      <c r="F312" s="68">
        <v>105.2</v>
      </c>
      <c r="G312" s="68">
        <f>D312+E312+F312</f>
        <v>2112.08</v>
      </c>
      <c r="H312" s="127">
        <f t="shared" si="20"/>
        <v>227.13308319999999</v>
      </c>
      <c r="I312" s="263">
        <f t="shared" si="18"/>
        <v>0.10754</v>
      </c>
      <c r="J312" s="76">
        <f t="shared" si="21"/>
        <v>0.10754</v>
      </c>
    </row>
    <row r="313" spans="2:10" x14ac:dyDescent="0.25">
      <c r="B313" s="65">
        <f t="shared" si="19"/>
        <v>308</v>
      </c>
      <c r="C313" s="68" t="s">
        <v>1655</v>
      </c>
      <c r="D313" s="68">
        <v>1829</v>
      </c>
      <c r="E313" s="68"/>
      <c r="F313" s="68"/>
      <c r="G313" s="68">
        <f>D313+E313+F313</f>
        <v>1829</v>
      </c>
      <c r="H313" s="127">
        <f t="shared" si="20"/>
        <v>196.69065999999998</v>
      </c>
      <c r="I313" s="263">
        <f t="shared" si="18"/>
        <v>0.10754</v>
      </c>
      <c r="J313" s="76">
        <f t="shared" si="21"/>
        <v>0.10753999999999998</v>
      </c>
    </row>
    <row r="314" spans="2:10" x14ac:dyDescent="0.25">
      <c r="B314" s="65">
        <f t="shared" si="19"/>
        <v>309</v>
      </c>
      <c r="C314" s="68" t="s">
        <v>1656</v>
      </c>
      <c r="D314" s="68">
        <v>1983.1</v>
      </c>
      <c r="E314" s="68"/>
      <c r="F314" s="68"/>
      <c r="G314" s="68">
        <f>D314+E314+F314</f>
        <v>1983.1</v>
      </c>
      <c r="H314" s="127">
        <f t="shared" si="20"/>
        <v>213.26257399999997</v>
      </c>
      <c r="I314" s="263">
        <f t="shared" si="18"/>
        <v>0.10754</v>
      </c>
      <c r="J314" s="76">
        <f t="shared" si="21"/>
        <v>0.10754</v>
      </c>
    </row>
    <row r="315" spans="2:10" x14ac:dyDescent="0.25">
      <c r="B315" s="65">
        <f t="shared" si="19"/>
        <v>310</v>
      </c>
      <c r="C315" s="68" t="s">
        <v>1703</v>
      </c>
      <c r="D315" s="68">
        <v>94.9</v>
      </c>
      <c r="E315" s="68"/>
      <c r="F315" s="68"/>
      <c r="G315" s="68">
        <f t="shared" ref="G315:G362" si="22">D315+E315+F315</f>
        <v>94.9</v>
      </c>
      <c r="H315" s="127">
        <f t="shared" si="20"/>
        <v>10.205546</v>
      </c>
      <c r="I315" s="263">
        <f t="shared" si="18"/>
        <v>0.10754</v>
      </c>
      <c r="J315" s="76">
        <f t="shared" si="21"/>
        <v>0.10754</v>
      </c>
    </row>
    <row r="316" spans="2:10" x14ac:dyDescent="0.25">
      <c r="B316" s="65">
        <f t="shared" si="19"/>
        <v>311</v>
      </c>
      <c r="C316" s="68" t="s">
        <v>1720</v>
      </c>
      <c r="D316" s="68">
        <v>75.599999999999994</v>
      </c>
      <c r="E316" s="68"/>
      <c r="F316" s="68"/>
      <c r="G316" s="68">
        <f t="shared" si="22"/>
        <v>75.599999999999994</v>
      </c>
      <c r="H316" s="127">
        <f t="shared" si="20"/>
        <v>8.1300239999999988</v>
      </c>
      <c r="I316" s="263">
        <f t="shared" si="18"/>
        <v>0.10754</v>
      </c>
      <c r="J316" s="76">
        <f t="shared" si="21"/>
        <v>0.10754</v>
      </c>
    </row>
    <row r="317" spans="2:10" x14ac:dyDescent="0.25">
      <c r="B317" s="65">
        <f t="shared" si="19"/>
        <v>312</v>
      </c>
      <c r="C317" s="68" t="s">
        <v>1721</v>
      </c>
      <c r="D317" s="68">
        <v>129.69999999999999</v>
      </c>
      <c r="E317" s="68"/>
      <c r="F317" s="68"/>
      <c r="G317" s="68">
        <f t="shared" si="22"/>
        <v>129.69999999999999</v>
      </c>
      <c r="H317" s="127">
        <f t="shared" si="20"/>
        <v>13.947937999999999</v>
      </c>
      <c r="I317" s="263">
        <f t="shared" si="18"/>
        <v>0.10754</v>
      </c>
      <c r="J317" s="76">
        <f t="shared" si="21"/>
        <v>0.10754</v>
      </c>
    </row>
    <row r="318" spans="2:10" x14ac:dyDescent="0.25">
      <c r="B318" s="65">
        <f t="shared" si="19"/>
        <v>313</v>
      </c>
      <c r="C318" s="68" t="s">
        <v>1722</v>
      </c>
      <c r="D318" s="68">
        <v>137.4</v>
      </c>
      <c r="E318" s="68"/>
      <c r="F318" s="68"/>
      <c r="G318" s="68">
        <f t="shared" si="22"/>
        <v>137.4</v>
      </c>
      <c r="H318" s="127">
        <f t="shared" si="20"/>
        <v>14.775996000000001</v>
      </c>
      <c r="I318" s="263">
        <f t="shared" si="18"/>
        <v>0.10754</v>
      </c>
      <c r="J318" s="76">
        <f t="shared" si="21"/>
        <v>0.10754</v>
      </c>
    </row>
    <row r="319" spans="2:10" x14ac:dyDescent="0.25">
      <c r="B319" s="65">
        <f t="shared" si="19"/>
        <v>314</v>
      </c>
      <c r="C319" s="68" t="s">
        <v>1723</v>
      </c>
      <c r="D319" s="68">
        <v>130.80000000000001</v>
      </c>
      <c r="E319" s="68"/>
      <c r="F319" s="68"/>
      <c r="G319" s="68">
        <f t="shared" si="22"/>
        <v>130.80000000000001</v>
      </c>
      <c r="H319" s="127">
        <f t="shared" si="20"/>
        <v>14.066232000000001</v>
      </c>
      <c r="I319" s="263">
        <f t="shared" si="18"/>
        <v>0.10754</v>
      </c>
      <c r="J319" s="76">
        <f t="shared" si="21"/>
        <v>0.10754</v>
      </c>
    </row>
    <row r="320" spans="2:10" x14ac:dyDescent="0.25">
      <c r="B320" s="65">
        <f t="shared" si="19"/>
        <v>315</v>
      </c>
      <c r="C320" s="68" t="s">
        <v>1724</v>
      </c>
      <c r="D320" s="68">
        <v>104</v>
      </c>
      <c r="E320" s="68"/>
      <c r="F320" s="68"/>
      <c r="G320" s="68">
        <f t="shared" si="22"/>
        <v>104</v>
      </c>
      <c r="H320" s="127">
        <f t="shared" si="20"/>
        <v>11.18416</v>
      </c>
      <c r="I320" s="263">
        <f t="shared" si="18"/>
        <v>0.10754</v>
      </c>
      <c r="J320" s="76">
        <f t="shared" si="21"/>
        <v>0.10754</v>
      </c>
    </row>
    <row r="321" spans="2:10" x14ac:dyDescent="0.25">
      <c r="B321" s="65">
        <f t="shared" si="19"/>
        <v>316</v>
      </c>
      <c r="C321" s="68" t="s">
        <v>1725</v>
      </c>
      <c r="D321" s="68">
        <v>147.6</v>
      </c>
      <c r="E321" s="68"/>
      <c r="F321" s="68"/>
      <c r="G321" s="68">
        <f t="shared" si="22"/>
        <v>147.6</v>
      </c>
      <c r="H321" s="127">
        <f t="shared" si="20"/>
        <v>15.872903999999998</v>
      </c>
      <c r="I321" s="263">
        <f t="shared" si="18"/>
        <v>0.10754</v>
      </c>
      <c r="J321" s="76">
        <f t="shared" si="21"/>
        <v>0.10754</v>
      </c>
    </row>
    <row r="322" spans="2:10" x14ac:dyDescent="0.25">
      <c r="B322" s="65">
        <f t="shared" ref="B322:B378" si="23">B321+1</f>
        <v>317</v>
      </c>
      <c r="C322" s="68" t="s">
        <v>1755</v>
      </c>
      <c r="D322" s="68">
        <v>613.6</v>
      </c>
      <c r="E322" s="68"/>
      <c r="F322" s="68">
        <v>61.8</v>
      </c>
      <c r="G322" s="68">
        <f t="shared" si="22"/>
        <v>675.4</v>
      </c>
      <c r="H322" s="127">
        <f t="shared" si="20"/>
        <v>72.632515999999995</v>
      </c>
      <c r="I322" s="263">
        <f t="shared" si="18"/>
        <v>0.10754</v>
      </c>
      <c r="J322" s="76">
        <f t="shared" si="21"/>
        <v>0.10754</v>
      </c>
    </row>
    <row r="323" spans="2:10" x14ac:dyDescent="0.25">
      <c r="B323" s="65">
        <f t="shared" si="23"/>
        <v>318</v>
      </c>
      <c r="C323" s="68" t="s">
        <v>1756</v>
      </c>
      <c r="D323" s="68">
        <v>250.6</v>
      </c>
      <c r="E323" s="68"/>
      <c r="F323" s="68"/>
      <c r="G323" s="68">
        <f t="shared" si="22"/>
        <v>250.6</v>
      </c>
      <c r="H323" s="127">
        <f t="shared" si="20"/>
        <v>26.949524</v>
      </c>
      <c r="I323" s="263">
        <f t="shared" si="18"/>
        <v>0.10754</v>
      </c>
      <c r="J323" s="76">
        <f t="shared" si="21"/>
        <v>0.10754</v>
      </c>
    </row>
    <row r="324" spans="2:10" x14ac:dyDescent="0.25">
      <c r="B324" s="65">
        <f t="shared" si="23"/>
        <v>319</v>
      </c>
      <c r="C324" s="68" t="s">
        <v>1757</v>
      </c>
      <c r="D324" s="68">
        <v>252.6</v>
      </c>
      <c r="E324" s="68"/>
      <c r="F324" s="68"/>
      <c r="G324" s="68">
        <f t="shared" si="22"/>
        <v>252.6</v>
      </c>
      <c r="H324" s="127">
        <f t="shared" si="20"/>
        <v>27.164603999999997</v>
      </c>
      <c r="I324" s="263">
        <f t="shared" si="18"/>
        <v>0.10754</v>
      </c>
      <c r="J324" s="76">
        <f t="shared" si="21"/>
        <v>0.10754</v>
      </c>
    </row>
    <row r="325" spans="2:10" x14ac:dyDescent="0.25">
      <c r="B325" s="65">
        <f t="shared" si="23"/>
        <v>320</v>
      </c>
      <c r="C325" s="68" t="s">
        <v>237</v>
      </c>
      <c r="D325" s="68">
        <v>282.7</v>
      </c>
      <c r="E325" s="68"/>
      <c r="F325" s="68"/>
      <c r="G325" s="68">
        <f t="shared" si="22"/>
        <v>282.7</v>
      </c>
      <c r="H325" s="127">
        <f t="shared" si="20"/>
        <v>30.401557999999998</v>
      </c>
      <c r="I325" s="263">
        <f t="shared" si="18"/>
        <v>0.10754</v>
      </c>
      <c r="J325" s="76">
        <f t="shared" si="21"/>
        <v>0.10754</v>
      </c>
    </row>
    <row r="326" spans="2:10" x14ac:dyDescent="0.25">
      <c r="B326" s="65">
        <f t="shared" si="23"/>
        <v>321</v>
      </c>
      <c r="C326" s="68" t="s">
        <v>238</v>
      </c>
      <c r="D326" s="68">
        <v>280.89999999999998</v>
      </c>
      <c r="E326" s="68"/>
      <c r="F326" s="68"/>
      <c r="G326" s="68">
        <f t="shared" si="22"/>
        <v>280.89999999999998</v>
      </c>
      <c r="H326" s="127">
        <f t="shared" si="20"/>
        <v>30.207985999999998</v>
      </c>
      <c r="I326" s="263">
        <f t="shared" si="18"/>
        <v>0.10754</v>
      </c>
      <c r="J326" s="76">
        <f t="shared" si="21"/>
        <v>0.10754</v>
      </c>
    </row>
    <row r="327" spans="2:10" x14ac:dyDescent="0.25">
      <c r="B327" s="65">
        <f t="shared" si="23"/>
        <v>322</v>
      </c>
      <c r="C327" s="68" t="s">
        <v>239</v>
      </c>
      <c r="D327" s="68">
        <v>255.5</v>
      </c>
      <c r="E327" s="68"/>
      <c r="F327" s="68"/>
      <c r="G327" s="68">
        <f t="shared" si="22"/>
        <v>255.5</v>
      </c>
      <c r="H327" s="127">
        <f t="shared" ref="H327:H359" si="24">SUM(I327*G327)</f>
        <v>27.476469999999999</v>
      </c>
      <c r="I327" s="263">
        <f t="shared" ref="I327:I390" si="25">0.07974+0.0278</f>
        <v>0.10754</v>
      </c>
      <c r="J327" s="76">
        <f t="shared" ref="J327:J359" si="26">SUM(H327/G327)</f>
        <v>0.10754</v>
      </c>
    </row>
    <row r="328" spans="2:10" x14ac:dyDescent="0.25">
      <c r="B328" s="65">
        <f t="shared" si="23"/>
        <v>323</v>
      </c>
      <c r="C328" s="68" t="s">
        <v>240</v>
      </c>
      <c r="D328" s="68">
        <v>426</v>
      </c>
      <c r="E328" s="68"/>
      <c r="F328" s="68"/>
      <c r="G328" s="68">
        <f t="shared" si="22"/>
        <v>426</v>
      </c>
      <c r="H328" s="127">
        <f t="shared" si="24"/>
        <v>45.812039999999996</v>
      </c>
      <c r="I328" s="263">
        <f t="shared" si="25"/>
        <v>0.10754</v>
      </c>
      <c r="J328" s="76">
        <f t="shared" si="26"/>
        <v>0.10754</v>
      </c>
    </row>
    <row r="329" spans="2:10" x14ac:dyDescent="0.25">
      <c r="B329" s="65">
        <f t="shared" si="23"/>
        <v>324</v>
      </c>
      <c r="C329" s="68" t="s">
        <v>241</v>
      </c>
      <c r="D329" s="68">
        <v>267.8</v>
      </c>
      <c r="E329" s="68"/>
      <c r="F329" s="68"/>
      <c r="G329" s="68">
        <f t="shared" si="22"/>
        <v>267.8</v>
      </c>
      <c r="H329" s="127">
        <f t="shared" si="24"/>
        <v>28.799212000000001</v>
      </c>
      <c r="I329" s="263">
        <f t="shared" si="25"/>
        <v>0.10754</v>
      </c>
      <c r="J329" s="76">
        <f t="shared" si="26"/>
        <v>0.10754</v>
      </c>
    </row>
    <row r="330" spans="2:10" x14ac:dyDescent="0.25">
      <c r="B330" s="65">
        <f t="shared" si="23"/>
        <v>325</v>
      </c>
      <c r="C330" s="68" t="s">
        <v>242</v>
      </c>
      <c r="D330" s="68">
        <v>503.7</v>
      </c>
      <c r="E330" s="68"/>
      <c r="F330" s="68"/>
      <c r="G330" s="68">
        <f t="shared" si="22"/>
        <v>503.7</v>
      </c>
      <c r="H330" s="127">
        <f t="shared" si="24"/>
        <v>54.167897999999994</v>
      </c>
      <c r="I330" s="263">
        <f t="shared" si="25"/>
        <v>0.10754</v>
      </c>
      <c r="J330" s="76">
        <f t="shared" si="26"/>
        <v>0.10754</v>
      </c>
    </row>
    <row r="331" spans="2:10" x14ac:dyDescent="0.25">
      <c r="B331" s="65">
        <f t="shared" si="23"/>
        <v>326</v>
      </c>
      <c r="C331" s="68" t="s">
        <v>243</v>
      </c>
      <c r="D331" s="68">
        <v>841.6</v>
      </c>
      <c r="E331" s="68"/>
      <c r="F331" s="68"/>
      <c r="G331" s="68">
        <f t="shared" si="22"/>
        <v>841.6</v>
      </c>
      <c r="H331" s="127">
        <f t="shared" si="24"/>
        <v>90.505663999999996</v>
      </c>
      <c r="I331" s="263">
        <f t="shared" si="25"/>
        <v>0.10754</v>
      </c>
      <c r="J331" s="76">
        <f t="shared" si="26"/>
        <v>0.10754</v>
      </c>
    </row>
    <row r="332" spans="2:10" x14ac:dyDescent="0.25">
      <c r="B332" s="65">
        <f t="shared" si="23"/>
        <v>327</v>
      </c>
      <c r="C332" s="68" t="s">
        <v>244</v>
      </c>
      <c r="D332" s="68">
        <v>999</v>
      </c>
      <c r="E332" s="68"/>
      <c r="F332" s="68"/>
      <c r="G332" s="68">
        <f t="shared" si="22"/>
        <v>999</v>
      </c>
      <c r="H332" s="127">
        <f t="shared" si="24"/>
        <v>107.43245999999999</v>
      </c>
      <c r="I332" s="263">
        <f t="shared" si="25"/>
        <v>0.10754</v>
      </c>
      <c r="J332" s="76">
        <f t="shared" si="26"/>
        <v>0.10754</v>
      </c>
    </row>
    <row r="333" spans="2:10" x14ac:dyDescent="0.25">
      <c r="B333" s="65">
        <f t="shared" si="23"/>
        <v>328</v>
      </c>
      <c r="C333" s="68" t="s">
        <v>245</v>
      </c>
      <c r="D333" s="68">
        <v>764.25</v>
      </c>
      <c r="E333" s="68"/>
      <c r="F333" s="68"/>
      <c r="G333" s="68">
        <f t="shared" si="22"/>
        <v>764.25</v>
      </c>
      <c r="H333" s="127">
        <f t="shared" si="24"/>
        <v>82.187444999999997</v>
      </c>
      <c r="I333" s="263">
        <f t="shared" si="25"/>
        <v>0.10754</v>
      </c>
      <c r="J333" s="76">
        <f t="shared" si="26"/>
        <v>0.10754</v>
      </c>
    </row>
    <row r="334" spans="2:10" x14ac:dyDescent="0.25">
      <c r="B334" s="65">
        <f t="shared" si="23"/>
        <v>329</v>
      </c>
      <c r="C334" s="68" t="s">
        <v>246</v>
      </c>
      <c r="D334" s="68">
        <v>342.3</v>
      </c>
      <c r="E334" s="68"/>
      <c r="F334" s="68"/>
      <c r="G334" s="68">
        <f t="shared" si="22"/>
        <v>342.3</v>
      </c>
      <c r="H334" s="127">
        <f t="shared" si="24"/>
        <v>36.810941999999997</v>
      </c>
      <c r="I334" s="263">
        <f t="shared" si="25"/>
        <v>0.10754</v>
      </c>
      <c r="J334" s="76">
        <f t="shared" si="26"/>
        <v>0.10753999999999998</v>
      </c>
    </row>
    <row r="335" spans="2:10" x14ac:dyDescent="0.25">
      <c r="B335" s="65">
        <f t="shared" si="23"/>
        <v>330</v>
      </c>
      <c r="C335" s="68" t="s">
        <v>247</v>
      </c>
      <c r="D335" s="68">
        <v>301</v>
      </c>
      <c r="E335" s="68"/>
      <c r="F335" s="68"/>
      <c r="G335" s="68">
        <f t="shared" si="22"/>
        <v>301</v>
      </c>
      <c r="H335" s="127">
        <f t="shared" si="24"/>
        <v>32.369540000000001</v>
      </c>
      <c r="I335" s="263">
        <f t="shared" si="25"/>
        <v>0.10754</v>
      </c>
      <c r="J335" s="76">
        <f t="shared" si="26"/>
        <v>0.10754</v>
      </c>
    </row>
    <row r="336" spans="2:10" x14ac:dyDescent="0.25">
      <c r="B336" s="65">
        <f t="shared" si="23"/>
        <v>331</v>
      </c>
      <c r="C336" s="68" t="s">
        <v>248</v>
      </c>
      <c r="D336" s="68">
        <v>221.5</v>
      </c>
      <c r="E336" s="68"/>
      <c r="F336" s="68"/>
      <c r="G336" s="68">
        <f t="shared" si="22"/>
        <v>221.5</v>
      </c>
      <c r="H336" s="127">
        <f t="shared" si="24"/>
        <v>23.82011</v>
      </c>
      <c r="I336" s="263">
        <f t="shared" si="25"/>
        <v>0.10754</v>
      </c>
      <c r="J336" s="76">
        <f t="shared" si="26"/>
        <v>0.10754</v>
      </c>
    </row>
    <row r="337" spans="2:10" x14ac:dyDescent="0.25">
      <c r="B337" s="65">
        <f t="shared" si="23"/>
        <v>332</v>
      </c>
      <c r="C337" s="68" t="s">
        <v>249</v>
      </c>
      <c r="D337" s="68">
        <v>232.5</v>
      </c>
      <c r="E337" s="68"/>
      <c r="F337" s="68"/>
      <c r="G337" s="68">
        <f t="shared" si="22"/>
        <v>232.5</v>
      </c>
      <c r="H337" s="127">
        <f t="shared" si="24"/>
        <v>25.003049999999998</v>
      </c>
      <c r="I337" s="263">
        <f t="shared" si="25"/>
        <v>0.10754</v>
      </c>
      <c r="J337" s="76">
        <f t="shared" si="26"/>
        <v>0.10754</v>
      </c>
    </row>
    <row r="338" spans="2:10" x14ac:dyDescent="0.25">
      <c r="B338" s="65">
        <f t="shared" si="23"/>
        <v>333</v>
      </c>
      <c r="C338" s="68" t="s">
        <v>268</v>
      </c>
      <c r="D338" s="68">
        <v>325.3</v>
      </c>
      <c r="E338" s="68"/>
      <c r="F338" s="68"/>
      <c r="G338" s="68">
        <f t="shared" si="22"/>
        <v>325.3</v>
      </c>
      <c r="H338" s="127">
        <f t="shared" si="24"/>
        <v>34.982762000000001</v>
      </c>
      <c r="I338" s="263">
        <f t="shared" si="25"/>
        <v>0.10754</v>
      </c>
      <c r="J338" s="76">
        <f t="shared" si="26"/>
        <v>0.10754</v>
      </c>
    </row>
    <row r="339" spans="2:10" x14ac:dyDescent="0.25">
      <c r="B339" s="65">
        <f t="shared" si="23"/>
        <v>334</v>
      </c>
      <c r="C339" s="68" t="s">
        <v>272</v>
      </c>
      <c r="D339" s="68">
        <v>178.3</v>
      </c>
      <c r="E339" s="68"/>
      <c r="F339" s="68"/>
      <c r="G339" s="68">
        <f t="shared" si="22"/>
        <v>178.3</v>
      </c>
      <c r="H339" s="127">
        <f t="shared" si="24"/>
        <v>19.174382000000001</v>
      </c>
      <c r="I339" s="263">
        <f t="shared" si="25"/>
        <v>0.10754</v>
      </c>
      <c r="J339" s="76">
        <f t="shared" si="26"/>
        <v>0.10754</v>
      </c>
    </row>
    <row r="340" spans="2:10" x14ac:dyDescent="0.25">
      <c r="B340" s="65">
        <f t="shared" si="23"/>
        <v>335</v>
      </c>
      <c r="C340" s="68" t="s">
        <v>294</v>
      </c>
      <c r="D340" s="68">
        <v>212.89</v>
      </c>
      <c r="E340" s="68"/>
      <c r="F340" s="68"/>
      <c r="G340" s="68">
        <f t="shared" si="22"/>
        <v>212.89</v>
      </c>
      <c r="H340" s="127">
        <f t="shared" si="24"/>
        <v>22.894190599999998</v>
      </c>
      <c r="I340" s="263">
        <f t="shared" si="25"/>
        <v>0.10754</v>
      </c>
      <c r="J340" s="76">
        <f t="shared" si="26"/>
        <v>0.10754</v>
      </c>
    </row>
    <row r="341" spans="2:10" x14ac:dyDescent="0.25">
      <c r="B341" s="65">
        <f t="shared" si="23"/>
        <v>336</v>
      </c>
      <c r="C341" s="68" t="s">
        <v>295</v>
      </c>
      <c r="D341" s="68">
        <v>235.6</v>
      </c>
      <c r="E341" s="68"/>
      <c r="F341" s="68"/>
      <c r="G341" s="68">
        <f t="shared" si="22"/>
        <v>235.6</v>
      </c>
      <c r="H341" s="127">
        <f t="shared" si="24"/>
        <v>25.336423999999997</v>
      </c>
      <c r="I341" s="263">
        <f t="shared" si="25"/>
        <v>0.10754</v>
      </c>
      <c r="J341" s="76">
        <f t="shared" si="26"/>
        <v>0.10754</v>
      </c>
    </row>
    <row r="342" spans="2:10" x14ac:dyDescent="0.25">
      <c r="B342" s="65">
        <f t="shared" si="23"/>
        <v>337</v>
      </c>
      <c r="C342" s="68" t="s">
        <v>296</v>
      </c>
      <c r="D342" s="68">
        <v>549.4</v>
      </c>
      <c r="E342" s="68"/>
      <c r="F342" s="68"/>
      <c r="G342" s="68">
        <f t="shared" si="22"/>
        <v>549.4</v>
      </c>
      <c r="H342" s="127">
        <f t="shared" si="24"/>
        <v>59.082475999999993</v>
      </c>
      <c r="I342" s="263">
        <f t="shared" si="25"/>
        <v>0.10754</v>
      </c>
      <c r="J342" s="76">
        <f t="shared" si="26"/>
        <v>0.10754</v>
      </c>
    </row>
    <row r="343" spans="2:10" x14ac:dyDescent="0.25">
      <c r="B343" s="65">
        <f t="shared" si="23"/>
        <v>338</v>
      </c>
      <c r="C343" s="68" t="s">
        <v>297</v>
      </c>
      <c r="D343" s="68">
        <v>335</v>
      </c>
      <c r="E343" s="68"/>
      <c r="F343" s="68"/>
      <c r="G343" s="68">
        <f t="shared" si="22"/>
        <v>335</v>
      </c>
      <c r="H343" s="127">
        <f t="shared" si="24"/>
        <v>36.0259</v>
      </c>
      <c r="I343" s="263">
        <f t="shared" si="25"/>
        <v>0.10754</v>
      </c>
      <c r="J343" s="76">
        <f t="shared" si="26"/>
        <v>0.10754</v>
      </c>
    </row>
    <row r="344" spans="2:10" x14ac:dyDescent="0.25">
      <c r="B344" s="65">
        <f t="shared" si="23"/>
        <v>339</v>
      </c>
      <c r="C344" s="68" t="s">
        <v>298</v>
      </c>
      <c r="D344" s="68">
        <v>867.4</v>
      </c>
      <c r="E344" s="68"/>
      <c r="F344" s="68"/>
      <c r="G344" s="68">
        <f t="shared" si="22"/>
        <v>867.4</v>
      </c>
      <c r="H344" s="127">
        <f t="shared" si="24"/>
        <v>93.280195999999989</v>
      </c>
      <c r="I344" s="263">
        <f t="shared" si="25"/>
        <v>0.10754</v>
      </c>
      <c r="J344" s="76">
        <f t="shared" si="26"/>
        <v>0.10754</v>
      </c>
    </row>
    <row r="345" spans="2:10" x14ac:dyDescent="0.25">
      <c r="B345" s="65">
        <f t="shared" si="23"/>
        <v>340</v>
      </c>
      <c r="C345" s="68" t="s">
        <v>299</v>
      </c>
      <c r="D345" s="68">
        <v>617.4</v>
      </c>
      <c r="E345" s="68">
        <v>14.7</v>
      </c>
      <c r="F345" s="68"/>
      <c r="G345" s="68">
        <f t="shared" si="22"/>
        <v>632.1</v>
      </c>
      <c r="H345" s="127">
        <f t="shared" si="24"/>
        <v>67.976033999999999</v>
      </c>
      <c r="I345" s="263">
        <f t="shared" si="25"/>
        <v>0.10754</v>
      </c>
      <c r="J345" s="76">
        <f t="shared" si="26"/>
        <v>0.10754</v>
      </c>
    </row>
    <row r="346" spans="2:10" x14ac:dyDescent="0.25">
      <c r="B346" s="65">
        <f t="shared" si="23"/>
        <v>341</v>
      </c>
      <c r="C346" s="68" t="s">
        <v>300</v>
      </c>
      <c r="D346" s="68">
        <v>1578.2</v>
      </c>
      <c r="E346" s="68"/>
      <c r="F346" s="68"/>
      <c r="G346" s="68">
        <f t="shared" si="22"/>
        <v>1578.2</v>
      </c>
      <c r="H346" s="127">
        <f t="shared" si="24"/>
        <v>169.719628</v>
      </c>
      <c r="I346" s="263">
        <f t="shared" si="25"/>
        <v>0.10754</v>
      </c>
      <c r="J346" s="76">
        <f t="shared" si="26"/>
        <v>0.10754</v>
      </c>
    </row>
    <row r="347" spans="2:10" x14ac:dyDescent="0.25">
      <c r="B347" s="65">
        <f t="shared" si="23"/>
        <v>342</v>
      </c>
      <c r="C347" s="68" t="s">
        <v>301</v>
      </c>
      <c r="D347" s="68">
        <v>261.7</v>
      </c>
      <c r="E347" s="68"/>
      <c r="F347" s="68"/>
      <c r="G347" s="68">
        <f t="shared" si="22"/>
        <v>261.7</v>
      </c>
      <c r="H347" s="127">
        <f t="shared" si="24"/>
        <v>28.143217999999997</v>
      </c>
      <c r="I347" s="263">
        <f t="shared" si="25"/>
        <v>0.10754</v>
      </c>
      <c r="J347" s="76">
        <f t="shared" si="26"/>
        <v>0.10754</v>
      </c>
    </row>
    <row r="348" spans="2:10" x14ac:dyDescent="0.25">
      <c r="B348" s="65">
        <f t="shared" si="23"/>
        <v>343</v>
      </c>
      <c r="C348" s="68" t="s">
        <v>302</v>
      </c>
      <c r="D348" s="68">
        <v>674.21</v>
      </c>
      <c r="E348" s="68"/>
      <c r="F348" s="68"/>
      <c r="G348" s="68">
        <f t="shared" si="22"/>
        <v>674.21</v>
      </c>
      <c r="H348" s="127">
        <f t="shared" si="24"/>
        <v>72.504543400000003</v>
      </c>
      <c r="I348" s="263">
        <f t="shared" si="25"/>
        <v>0.10754</v>
      </c>
      <c r="J348" s="76">
        <f t="shared" si="26"/>
        <v>0.10754</v>
      </c>
    </row>
    <row r="349" spans="2:10" x14ac:dyDescent="0.25">
      <c r="B349" s="65">
        <f t="shared" si="23"/>
        <v>344</v>
      </c>
      <c r="C349" s="68" t="s">
        <v>303</v>
      </c>
      <c r="D349" s="68">
        <v>258.89999999999998</v>
      </c>
      <c r="E349" s="68"/>
      <c r="F349" s="68"/>
      <c r="G349" s="68">
        <f t="shared" si="22"/>
        <v>258.89999999999998</v>
      </c>
      <c r="H349" s="127">
        <f t="shared" si="24"/>
        <v>27.842105999999998</v>
      </c>
      <c r="I349" s="263">
        <f t="shared" si="25"/>
        <v>0.10754</v>
      </c>
      <c r="J349" s="76">
        <f t="shared" si="26"/>
        <v>0.10754</v>
      </c>
    </row>
    <row r="350" spans="2:10" x14ac:dyDescent="0.25">
      <c r="B350" s="65">
        <f t="shared" si="23"/>
        <v>345</v>
      </c>
      <c r="C350" s="68" t="s">
        <v>304</v>
      </c>
      <c r="D350" s="68">
        <v>184.7</v>
      </c>
      <c r="E350" s="68"/>
      <c r="F350" s="68"/>
      <c r="G350" s="68">
        <f t="shared" si="22"/>
        <v>184.7</v>
      </c>
      <c r="H350" s="127">
        <f t="shared" si="24"/>
        <v>19.862637999999997</v>
      </c>
      <c r="I350" s="263">
        <f t="shared" si="25"/>
        <v>0.10754</v>
      </c>
      <c r="J350" s="76">
        <f t="shared" si="26"/>
        <v>0.10754</v>
      </c>
    </row>
    <row r="351" spans="2:10" x14ac:dyDescent="0.25">
      <c r="B351" s="65">
        <f t="shared" si="23"/>
        <v>346</v>
      </c>
      <c r="C351" s="68" t="s">
        <v>305</v>
      </c>
      <c r="D351" s="68">
        <v>197.6</v>
      </c>
      <c r="E351" s="68"/>
      <c r="F351" s="68"/>
      <c r="G351" s="68">
        <f t="shared" si="22"/>
        <v>197.6</v>
      </c>
      <c r="H351" s="127">
        <f t="shared" si="24"/>
        <v>21.249903999999997</v>
      </c>
      <c r="I351" s="263">
        <f t="shared" si="25"/>
        <v>0.10754</v>
      </c>
      <c r="J351" s="76">
        <f t="shared" si="26"/>
        <v>0.10753999999999998</v>
      </c>
    </row>
    <row r="352" spans="2:10" x14ac:dyDescent="0.25">
      <c r="B352" s="65">
        <f t="shared" si="23"/>
        <v>347</v>
      </c>
      <c r="C352" s="68" t="s">
        <v>306</v>
      </c>
      <c r="D352" s="68">
        <v>229.2</v>
      </c>
      <c r="E352" s="68"/>
      <c r="F352" s="68"/>
      <c r="G352" s="68">
        <f t="shared" si="22"/>
        <v>229.2</v>
      </c>
      <c r="H352" s="127">
        <f t="shared" si="24"/>
        <v>24.648167999999998</v>
      </c>
      <c r="I352" s="263">
        <f t="shared" si="25"/>
        <v>0.10754</v>
      </c>
      <c r="J352" s="76">
        <f t="shared" si="26"/>
        <v>0.10754</v>
      </c>
    </row>
    <row r="353" spans="2:10" x14ac:dyDescent="0.25">
      <c r="B353" s="65">
        <f t="shared" si="23"/>
        <v>348</v>
      </c>
      <c r="C353" s="68" t="s">
        <v>1687</v>
      </c>
      <c r="D353" s="68">
        <v>455.74</v>
      </c>
      <c r="E353" s="68"/>
      <c r="F353" s="68"/>
      <c r="G353" s="68">
        <f t="shared" si="22"/>
        <v>455.74</v>
      </c>
      <c r="H353" s="127">
        <f t="shared" si="24"/>
        <v>49.010279599999997</v>
      </c>
      <c r="I353" s="263">
        <f t="shared" si="25"/>
        <v>0.10754</v>
      </c>
      <c r="J353" s="76">
        <f t="shared" si="26"/>
        <v>0.10754</v>
      </c>
    </row>
    <row r="354" spans="2:10" x14ac:dyDescent="0.25">
      <c r="B354" s="65">
        <f t="shared" si="23"/>
        <v>349</v>
      </c>
      <c r="C354" s="68" t="s">
        <v>1688</v>
      </c>
      <c r="D354" s="68">
        <v>425.6</v>
      </c>
      <c r="E354" s="68">
        <v>38.1</v>
      </c>
      <c r="F354" s="68"/>
      <c r="G354" s="68">
        <f t="shared" si="22"/>
        <v>463.70000000000005</v>
      </c>
      <c r="H354" s="127">
        <f t="shared" si="24"/>
        <v>49.866298</v>
      </c>
      <c r="I354" s="263">
        <f t="shared" si="25"/>
        <v>0.10754</v>
      </c>
      <c r="J354" s="76">
        <f t="shared" si="26"/>
        <v>0.10754</v>
      </c>
    </row>
    <row r="355" spans="2:10" x14ac:dyDescent="0.25">
      <c r="B355" s="65">
        <f t="shared" si="23"/>
        <v>350</v>
      </c>
      <c r="C355" s="68" t="s">
        <v>1689</v>
      </c>
      <c r="D355" s="68">
        <v>475.2</v>
      </c>
      <c r="E355" s="68"/>
      <c r="F355" s="68"/>
      <c r="G355" s="68">
        <f t="shared" si="22"/>
        <v>475.2</v>
      </c>
      <c r="H355" s="127">
        <f t="shared" si="24"/>
        <v>51.103007999999996</v>
      </c>
      <c r="I355" s="263">
        <f t="shared" si="25"/>
        <v>0.10754</v>
      </c>
      <c r="J355" s="76">
        <f t="shared" si="26"/>
        <v>0.10754</v>
      </c>
    </row>
    <row r="356" spans="2:10" x14ac:dyDescent="0.25">
      <c r="B356" s="65">
        <f t="shared" si="23"/>
        <v>351</v>
      </c>
      <c r="C356" s="68" t="s">
        <v>1690</v>
      </c>
      <c r="D356" s="68">
        <v>454.5</v>
      </c>
      <c r="E356" s="68"/>
      <c r="F356" s="68"/>
      <c r="G356" s="68">
        <f t="shared" si="22"/>
        <v>454.5</v>
      </c>
      <c r="H356" s="127">
        <f t="shared" si="24"/>
        <v>48.876930000000002</v>
      </c>
      <c r="I356" s="263">
        <f t="shared" si="25"/>
        <v>0.10754</v>
      </c>
      <c r="J356" s="76">
        <f t="shared" si="26"/>
        <v>0.10754</v>
      </c>
    </row>
    <row r="357" spans="2:10" x14ac:dyDescent="0.25">
      <c r="B357" s="65">
        <f t="shared" si="23"/>
        <v>352</v>
      </c>
      <c r="C357" s="68" t="s">
        <v>1691</v>
      </c>
      <c r="D357" s="68">
        <v>590.97</v>
      </c>
      <c r="E357" s="68"/>
      <c r="F357" s="68"/>
      <c r="G357" s="68">
        <f t="shared" si="22"/>
        <v>590.97</v>
      </c>
      <c r="H357" s="127">
        <f t="shared" si="24"/>
        <v>63.552913799999999</v>
      </c>
      <c r="I357" s="263">
        <f t="shared" si="25"/>
        <v>0.10754</v>
      </c>
      <c r="J357" s="76">
        <f t="shared" si="26"/>
        <v>0.10754</v>
      </c>
    </row>
    <row r="358" spans="2:10" x14ac:dyDescent="0.25">
      <c r="B358" s="65">
        <f t="shared" si="23"/>
        <v>353</v>
      </c>
      <c r="C358" s="68" t="s">
        <v>1692</v>
      </c>
      <c r="D358" s="68">
        <v>629.20000000000005</v>
      </c>
      <c r="E358" s="68"/>
      <c r="F358" s="68"/>
      <c r="G358" s="68">
        <f t="shared" si="22"/>
        <v>629.20000000000005</v>
      </c>
      <c r="H358" s="127">
        <f t="shared" si="24"/>
        <v>67.664168000000004</v>
      </c>
      <c r="I358" s="263">
        <f t="shared" si="25"/>
        <v>0.10754</v>
      </c>
      <c r="J358" s="76">
        <f t="shared" si="26"/>
        <v>0.10754</v>
      </c>
    </row>
    <row r="359" spans="2:10" x14ac:dyDescent="0.25">
      <c r="B359" s="65">
        <f t="shared" si="23"/>
        <v>354</v>
      </c>
      <c r="C359" s="68" t="s">
        <v>1693</v>
      </c>
      <c r="D359" s="68">
        <v>484.9</v>
      </c>
      <c r="E359" s="68"/>
      <c r="F359" s="68"/>
      <c r="G359" s="68">
        <f t="shared" si="22"/>
        <v>484.9</v>
      </c>
      <c r="H359" s="127">
        <f t="shared" si="24"/>
        <v>52.146145999999995</v>
      </c>
      <c r="I359" s="263">
        <f t="shared" si="25"/>
        <v>0.10754</v>
      </c>
      <c r="J359" s="76">
        <f t="shared" si="26"/>
        <v>0.10754</v>
      </c>
    </row>
    <row r="360" spans="2:10" x14ac:dyDescent="0.25">
      <c r="B360" s="65">
        <f t="shared" si="23"/>
        <v>355</v>
      </c>
      <c r="C360" s="68" t="s">
        <v>1694</v>
      </c>
      <c r="D360" s="68">
        <v>1170.4000000000001</v>
      </c>
      <c r="E360" s="68"/>
      <c r="F360" s="68"/>
      <c r="G360" s="68">
        <f t="shared" si="22"/>
        <v>1170.4000000000001</v>
      </c>
      <c r="H360" s="127">
        <f>SUM(I360*G360)</f>
        <v>125.864816</v>
      </c>
      <c r="I360" s="263">
        <f t="shared" si="25"/>
        <v>0.10754</v>
      </c>
      <c r="J360" s="76">
        <f>SUM(H360/G360)</f>
        <v>0.10754</v>
      </c>
    </row>
    <row r="361" spans="2:10" x14ac:dyDescent="0.25">
      <c r="B361" s="65">
        <f t="shared" si="23"/>
        <v>356</v>
      </c>
      <c r="C361" s="68" t="s">
        <v>1695</v>
      </c>
      <c r="D361" s="68">
        <v>441.7</v>
      </c>
      <c r="E361" s="68"/>
      <c r="F361" s="68"/>
      <c r="G361" s="68">
        <f t="shared" si="22"/>
        <v>441.7</v>
      </c>
      <c r="H361" s="127">
        <f>SUM(I361*G361)</f>
        <v>47.500417999999996</v>
      </c>
      <c r="I361" s="263">
        <f t="shared" si="25"/>
        <v>0.10754</v>
      </c>
      <c r="J361" s="76">
        <f>SUM(H361/G361)</f>
        <v>0.10754</v>
      </c>
    </row>
    <row r="362" spans="2:10" x14ac:dyDescent="0.25">
      <c r="B362" s="65">
        <f t="shared" si="23"/>
        <v>357</v>
      </c>
      <c r="C362" s="68" t="s">
        <v>1696</v>
      </c>
      <c r="D362" s="68">
        <v>465.7</v>
      </c>
      <c r="E362" s="68"/>
      <c r="F362" s="68"/>
      <c r="G362" s="68">
        <f t="shared" si="22"/>
        <v>465.7</v>
      </c>
      <c r="H362" s="127">
        <f>SUM(I362*G362)</f>
        <v>50.081377999999994</v>
      </c>
      <c r="I362" s="263">
        <f t="shared" si="25"/>
        <v>0.10754</v>
      </c>
      <c r="J362" s="76">
        <f>SUM(H362/G362)</f>
        <v>0.10753999999999998</v>
      </c>
    </row>
    <row r="363" spans="2:10" x14ac:dyDescent="0.25">
      <c r="B363" s="65">
        <f t="shared" si="23"/>
        <v>358</v>
      </c>
      <c r="C363" s="46" t="s">
        <v>2411</v>
      </c>
      <c r="D363" s="70">
        <v>7459.3</v>
      </c>
      <c r="E363" s="71"/>
      <c r="F363" s="71"/>
      <c r="G363" s="71">
        <f>D363+E363+F363</f>
        <v>7459.3</v>
      </c>
      <c r="H363" s="125">
        <f t="shared" ref="H363:H378" si="27">SUM(I363*G363)</f>
        <v>802.17312200000003</v>
      </c>
      <c r="I363" s="263">
        <f t="shared" si="25"/>
        <v>0.10754</v>
      </c>
      <c r="J363" s="76">
        <f t="shared" ref="J363:J378" si="28">SUM(H363/G363)</f>
        <v>0.10754</v>
      </c>
    </row>
    <row r="364" spans="2:10" x14ac:dyDescent="0.25">
      <c r="B364" s="65">
        <f t="shared" si="23"/>
        <v>359</v>
      </c>
      <c r="C364" s="46" t="s">
        <v>2359</v>
      </c>
      <c r="D364" s="70">
        <v>1321</v>
      </c>
      <c r="E364" s="71"/>
      <c r="F364" s="71"/>
      <c r="G364" s="71">
        <f>D364+E364+F364</f>
        <v>1321</v>
      </c>
      <c r="H364" s="125">
        <f t="shared" si="27"/>
        <v>142.06034</v>
      </c>
      <c r="I364" s="263">
        <f t="shared" si="25"/>
        <v>0.10754</v>
      </c>
      <c r="J364" s="76">
        <f t="shared" si="28"/>
        <v>0.10754</v>
      </c>
    </row>
    <row r="365" spans="2:10" x14ac:dyDescent="0.25">
      <c r="B365" s="65">
        <f t="shared" si="23"/>
        <v>360</v>
      </c>
      <c r="C365" s="46" t="s">
        <v>2360</v>
      </c>
      <c r="D365" s="70">
        <v>2046.5</v>
      </c>
      <c r="E365" s="71"/>
      <c r="F365" s="71"/>
      <c r="G365" s="71">
        <f>D365+E365+F365</f>
        <v>2046.5</v>
      </c>
      <c r="H365" s="125">
        <f t="shared" si="27"/>
        <v>220.08061000000001</v>
      </c>
      <c r="I365" s="263">
        <f t="shared" si="25"/>
        <v>0.10754</v>
      </c>
      <c r="J365" s="76">
        <f t="shared" si="28"/>
        <v>0.10754</v>
      </c>
    </row>
    <row r="366" spans="2:10" x14ac:dyDescent="0.25">
      <c r="B366" s="65">
        <f t="shared" si="23"/>
        <v>361</v>
      </c>
      <c r="C366" s="46" t="s">
        <v>2361</v>
      </c>
      <c r="D366" s="70">
        <v>2053.5</v>
      </c>
      <c r="E366" s="71">
        <v>114</v>
      </c>
      <c r="F366" s="71"/>
      <c r="G366" s="71">
        <f>D366+E366+F366</f>
        <v>2167.5</v>
      </c>
      <c r="H366" s="125">
        <f t="shared" si="27"/>
        <v>233.09295</v>
      </c>
      <c r="I366" s="263">
        <f t="shared" si="25"/>
        <v>0.10754</v>
      </c>
      <c r="J366" s="76">
        <f t="shared" si="28"/>
        <v>0.10754</v>
      </c>
    </row>
    <row r="367" spans="2:10" x14ac:dyDescent="0.25">
      <c r="B367" s="65">
        <f t="shared" si="23"/>
        <v>362</v>
      </c>
      <c r="C367" s="46" t="s">
        <v>2362</v>
      </c>
      <c r="D367" s="70">
        <v>644.5</v>
      </c>
      <c r="E367" s="71"/>
      <c r="F367" s="71"/>
      <c r="G367" s="71">
        <f t="shared" ref="G367:G376" si="29">D367+E367+F367</f>
        <v>644.5</v>
      </c>
      <c r="H367" s="125">
        <f t="shared" si="27"/>
        <v>69.309529999999995</v>
      </c>
      <c r="I367" s="263">
        <f t="shared" si="25"/>
        <v>0.10754</v>
      </c>
      <c r="J367" s="76">
        <f t="shared" si="28"/>
        <v>0.10754</v>
      </c>
    </row>
    <row r="368" spans="2:10" x14ac:dyDescent="0.25">
      <c r="B368" s="65">
        <f t="shared" si="23"/>
        <v>363</v>
      </c>
      <c r="C368" s="46" t="s">
        <v>2363</v>
      </c>
      <c r="D368" s="70">
        <v>665.3</v>
      </c>
      <c r="E368" s="71"/>
      <c r="F368" s="71"/>
      <c r="G368" s="71">
        <f t="shared" si="29"/>
        <v>665.3</v>
      </c>
      <c r="H368" s="125">
        <f t="shared" si="27"/>
        <v>71.546361999999988</v>
      </c>
      <c r="I368" s="263">
        <f t="shared" si="25"/>
        <v>0.10754</v>
      </c>
      <c r="J368" s="76">
        <f t="shared" si="28"/>
        <v>0.10753999999999998</v>
      </c>
    </row>
    <row r="369" spans="2:10" x14ac:dyDescent="0.25">
      <c r="B369" s="65">
        <f t="shared" si="23"/>
        <v>364</v>
      </c>
      <c r="C369" s="46" t="s">
        <v>2364</v>
      </c>
      <c r="D369" s="70">
        <v>3477.44</v>
      </c>
      <c r="E369" s="71"/>
      <c r="F369" s="71">
        <v>93.5</v>
      </c>
      <c r="G369" s="71">
        <f t="shared" si="29"/>
        <v>3570.94</v>
      </c>
      <c r="H369" s="125">
        <f t="shared" si="27"/>
        <v>384.01888759999997</v>
      </c>
      <c r="I369" s="263">
        <f t="shared" si="25"/>
        <v>0.10754</v>
      </c>
      <c r="J369" s="76">
        <f t="shared" si="28"/>
        <v>0.10754</v>
      </c>
    </row>
    <row r="370" spans="2:10" x14ac:dyDescent="0.25">
      <c r="B370" s="65">
        <f t="shared" si="23"/>
        <v>365</v>
      </c>
      <c r="C370" s="46" t="s">
        <v>2365</v>
      </c>
      <c r="D370" s="70">
        <v>2537.6</v>
      </c>
      <c r="E370" s="71"/>
      <c r="F370" s="71"/>
      <c r="G370" s="71">
        <f t="shared" si="29"/>
        <v>2537.6</v>
      </c>
      <c r="H370" s="125">
        <f t="shared" si="27"/>
        <v>272.89350400000001</v>
      </c>
      <c r="I370" s="263">
        <f t="shared" si="25"/>
        <v>0.10754</v>
      </c>
      <c r="J370" s="76">
        <f t="shared" si="28"/>
        <v>0.10754000000000001</v>
      </c>
    </row>
    <row r="371" spans="2:10" x14ac:dyDescent="0.25">
      <c r="B371" s="65">
        <f t="shared" si="23"/>
        <v>366</v>
      </c>
      <c r="C371" s="46" t="s">
        <v>2366</v>
      </c>
      <c r="D371" s="70">
        <v>2587.5</v>
      </c>
      <c r="E371" s="71"/>
      <c r="F371" s="71"/>
      <c r="G371" s="71">
        <f t="shared" si="29"/>
        <v>2587.5</v>
      </c>
      <c r="H371" s="125">
        <f t="shared" si="27"/>
        <v>278.25975</v>
      </c>
      <c r="I371" s="263">
        <f t="shared" si="25"/>
        <v>0.10754</v>
      </c>
      <c r="J371" s="76">
        <f t="shared" si="28"/>
        <v>0.10754</v>
      </c>
    </row>
    <row r="372" spans="2:10" x14ac:dyDescent="0.25">
      <c r="B372" s="65">
        <f t="shared" si="23"/>
        <v>367</v>
      </c>
      <c r="C372" s="46" t="s">
        <v>2367</v>
      </c>
      <c r="D372" s="70">
        <v>1484.2</v>
      </c>
      <c r="E372" s="71"/>
      <c r="F372" s="71"/>
      <c r="G372" s="71">
        <f t="shared" si="29"/>
        <v>1484.2</v>
      </c>
      <c r="H372" s="125">
        <f t="shared" si="27"/>
        <v>159.61086800000001</v>
      </c>
      <c r="I372" s="263">
        <f t="shared" si="25"/>
        <v>0.10754</v>
      </c>
      <c r="J372" s="76">
        <f t="shared" si="28"/>
        <v>0.10754000000000001</v>
      </c>
    </row>
    <row r="373" spans="2:10" x14ac:dyDescent="0.25">
      <c r="B373" s="65">
        <f t="shared" si="23"/>
        <v>368</v>
      </c>
      <c r="C373" s="46" t="s">
        <v>2368</v>
      </c>
      <c r="D373" s="70">
        <v>1419.5</v>
      </c>
      <c r="E373" s="71">
        <v>60.5</v>
      </c>
      <c r="F373" s="71"/>
      <c r="G373" s="71">
        <f t="shared" si="29"/>
        <v>1480</v>
      </c>
      <c r="H373" s="125">
        <f t="shared" si="27"/>
        <v>159.1592</v>
      </c>
      <c r="I373" s="263">
        <f t="shared" si="25"/>
        <v>0.10754</v>
      </c>
      <c r="J373" s="76">
        <f t="shared" si="28"/>
        <v>0.10754</v>
      </c>
    </row>
    <row r="374" spans="2:10" x14ac:dyDescent="0.25">
      <c r="B374" s="65">
        <f t="shared" si="23"/>
        <v>369</v>
      </c>
      <c r="C374" s="46" t="s">
        <v>2369</v>
      </c>
      <c r="D374" s="70">
        <v>999.4</v>
      </c>
      <c r="E374" s="71"/>
      <c r="F374" s="71"/>
      <c r="G374" s="71">
        <f t="shared" si="29"/>
        <v>999.4</v>
      </c>
      <c r="H374" s="125">
        <f t="shared" si="27"/>
        <v>107.475476</v>
      </c>
      <c r="I374" s="263">
        <f t="shared" si="25"/>
        <v>0.10754</v>
      </c>
      <c r="J374" s="76">
        <f t="shared" si="28"/>
        <v>0.10754</v>
      </c>
    </row>
    <row r="375" spans="2:10" x14ac:dyDescent="0.25">
      <c r="B375" s="65">
        <f t="shared" si="23"/>
        <v>370</v>
      </c>
      <c r="C375" s="46" t="s">
        <v>2370</v>
      </c>
      <c r="D375" s="70">
        <v>2110</v>
      </c>
      <c r="E375" s="71"/>
      <c r="F375" s="71">
        <v>179.1</v>
      </c>
      <c r="G375" s="71">
        <f t="shared" si="29"/>
        <v>2289.1</v>
      </c>
      <c r="H375" s="125">
        <f t="shared" si="27"/>
        <v>246.16981399999997</v>
      </c>
      <c r="I375" s="263">
        <f t="shared" si="25"/>
        <v>0.10754</v>
      </c>
      <c r="J375" s="76">
        <f t="shared" si="28"/>
        <v>0.10754</v>
      </c>
    </row>
    <row r="376" spans="2:10" x14ac:dyDescent="0.25">
      <c r="B376" s="65">
        <f t="shared" si="23"/>
        <v>371</v>
      </c>
      <c r="C376" s="46" t="s">
        <v>2371</v>
      </c>
      <c r="D376" s="70">
        <v>3201.5</v>
      </c>
      <c r="E376" s="71"/>
      <c r="F376" s="71"/>
      <c r="G376" s="71">
        <f t="shared" si="29"/>
        <v>3201.5</v>
      </c>
      <c r="H376" s="125">
        <f t="shared" si="27"/>
        <v>344.28931</v>
      </c>
      <c r="I376" s="263">
        <f t="shared" si="25"/>
        <v>0.10754</v>
      </c>
      <c r="J376" s="76">
        <f t="shared" si="28"/>
        <v>0.10754</v>
      </c>
    </row>
    <row r="377" spans="2:10" x14ac:dyDescent="0.25">
      <c r="B377" s="65">
        <f t="shared" si="23"/>
        <v>372</v>
      </c>
      <c r="C377" s="46" t="s">
        <v>2412</v>
      </c>
      <c r="D377" s="70">
        <v>783.9</v>
      </c>
      <c r="E377" s="71"/>
      <c r="F377" s="71">
        <v>46.4</v>
      </c>
      <c r="G377" s="71">
        <f>D377+E377+F377</f>
        <v>830.3</v>
      </c>
      <c r="H377" s="125">
        <f t="shared" si="27"/>
        <v>89.290461999999991</v>
      </c>
      <c r="I377" s="263">
        <f t="shared" si="25"/>
        <v>0.10754</v>
      </c>
      <c r="J377" s="76">
        <f t="shared" si="28"/>
        <v>0.10754</v>
      </c>
    </row>
    <row r="378" spans="2:10" x14ac:dyDescent="0.25">
      <c r="B378" s="65">
        <f t="shared" si="23"/>
        <v>373</v>
      </c>
      <c r="C378" s="46" t="s">
        <v>2413</v>
      </c>
      <c r="D378" s="70">
        <v>1990</v>
      </c>
      <c r="E378" s="71">
        <v>186.8</v>
      </c>
      <c r="F378" s="71">
        <v>270.60000000000002</v>
      </c>
      <c r="G378" s="71">
        <f>D378+E378+F378</f>
        <v>2447.4</v>
      </c>
      <c r="H378" s="125">
        <f t="shared" si="27"/>
        <v>263.19339600000001</v>
      </c>
      <c r="I378" s="263">
        <f t="shared" si="25"/>
        <v>0.10754</v>
      </c>
      <c r="J378" s="76">
        <f t="shared" si="28"/>
        <v>0.10754</v>
      </c>
    </row>
    <row r="379" spans="2:10" ht="13" x14ac:dyDescent="0.3">
      <c r="B379" s="68"/>
      <c r="C379" s="14" t="s">
        <v>2074</v>
      </c>
      <c r="D379" s="14">
        <f>SUM(D6:D378)</f>
        <v>260330.18000000008</v>
      </c>
      <c r="E379" s="14">
        <f>SUM(E6:E378)</f>
        <v>4681.8000000000011</v>
      </c>
      <c r="F379" s="14">
        <f>SUM(F6:F378)</f>
        <v>7374.9000000000042</v>
      </c>
      <c r="G379" s="282">
        <f>SUM(G6:G378)</f>
        <v>272386.88000000006</v>
      </c>
      <c r="H379" s="127">
        <f t="shared" si="11"/>
        <v>29292.485075200006</v>
      </c>
      <c r="I379" s="263">
        <f t="shared" si="25"/>
        <v>0.10754</v>
      </c>
      <c r="J379" s="76">
        <f t="shared" si="12"/>
        <v>0.10754</v>
      </c>
    </row>
    <row r="380" spans="2:10" x14ac:dyDescent="0.25">
      <c r="B380" s="528" t="s">
        <v>1872</v>
      </c>
      <c r="C380" s="528"/>
      <c r="D380" s="528"/>
      <c r="E380" s="528"/>
      <c r="F380" s="528"/>
      <c r="G380" s="528"/>
      <c r="H380" s="528"/>
      <c r="I380" s="528"/>
      <c r="J380" s="528"/>
    </row>
    <row r="381" spans="2:10" x14ac:dyDescent="0.25">
      <c r="B381" s="120">
        <v>1</v>
      </c>
      <c r="C381" s="46" t="s">
        <v>2075</v>
      </c>
      <c r="D381" s="46">
        <v>400.8</v>
      </c>
      <c r="E381" s="46"/>
      <c r="F381" s="46"/>
      <c r="G381" s="46">
        <f t="shared" ref="G381:G439" si="30">D381+E381+F381</f>
        <v>400.8</v>
      </c>
      <c r="H381" s="125">
        <f>SUM(I381*G381)</f>
        <v>43.102032000000001</v>
      </c>
      <c r="I381" s="263">
        <f t="shared" si="25"/>
        <v>0.10754</v>
      </c>
      <c r="J381" s="76">
        <f>H381/G381</f>
        <v>0.10754</v>
      </c>
    </row>
    <row r="382" spans="2:10" x14ac:dyDescent="0.25">
      <c r="B382" s="48">
        <f t="shared" ref="B382:B445" si="31">1+B381</f>
        <v>2</v>
      </c>
      <c r="C382" s="46" t="s">
        <v>2076</v>
      </c>
      <c r="D382" s="46">
        <v>272.8</v>
      </c>
      <c r="E382" s="46"/>
      <c r="F382" s="46"/>
      <c r="G382" s="46">
        <f t="shared" si="30"/>
        <v>272.8</v>
      </c>
      <c r="H382" s="125">
        <f t="shared" ref="H382:H440" si="32">SUM(I382*G382)</f>
        <v>29.336912000000002</v>
      </c>
      <c r="I382" s="263">
        <f t="shared" si="25"/>
        <v>0.10754</v>
      </c>
      <c r="J382" s="76">
        <f t="shared" ref="J382:J440" si="33">H382/G382</f>
        <v>0.10754</v>
      </c>
    </row>
    <row r="383" spans="2:10" x14ac:dyDescent="0.25">
      <c r="B383" s="48">
        <f t="shared" si="31"/>
        <v>3</v>
      </c>
      <c r="C383" s="46" t="s">
        <v>2077</v>
      </c>
      <c r="D383" s="46">
        <v>584.5</v>
      </c>
      <c r="E383" s="46"/>
      <c r="F383" s="46"/>
      <c r="G383" s="46">
        <f t="shared" si="30"/>
        <v>584.5</v>
      </c>
      <c r="H383" s="125">
        <f t="shared" si="32"/>
        <v>62.857129999999998</v>
      </c>
      <c r="I383" s="263">
        <f t="shared" si="25"/>
        <v>0.10754</v>
      </c>
      <c r="J383" s="76">
        <f t="shared" si="33"/>
        <v>0.10754</v>
      </c>
    </row>
    <row r="384" spans="2:10" x14ac:dyDescent="0.25">
      <c r="B384" s="48">
        <f t="shared" si="31"/>
        <v>4</v>
      </c>
      <c r="C384" s="46" t="s">
        <v>2078</v>
      </c>
      <c r="D384" s="46">
        <v>274.10000000000002</v>
      </c>
      <c r="E384" s="46"/>
      <c r="F384" s="46">
        <v>19.2</v>
      </c>
      <c r="G384" s="46">
        <f t="shared" si="30"/>
        <v>293.3</v>
      </c>
      <c r="H384" s="125">
        <f t="shared" si="32"/>
        <v>31.541482000000002</v>
      </c>
      <c r="I384" s="263">
        <f t="shared" si="25"/>
        <v>0.10754</v>
      </c>
      <c r="J384" s="76">
        <f t="shared" si="33"/>
        <v>0.10754</v>
      </c>
    </row>
    <row r="385" spans="2:10" x14ac:dyDescent="0.25">
      <c r="B385" s="48">
        <f t="shared" si="31"/>
        <v>5</v>
      </c>
      <c r="C385" s="46" t="s">
        <v>2079</v>
      </c>
      <c r="D385" s="46">
        <v>468.6</v>
      </c>
      <c r="E385" s="46"/>
      <c r="F385" s="46"/>
      <c r="G385" s="46">
        <f t="shared" si="30"/>
        <v>468.6</v>
      </c>
      <c r="H385" s="125">
        <f t="shared" si="32"/>
        <v>50.393244000000003</v>
      </c>
      <c r="I385" s="263">
        <f t="shared" si="25"/>
        <v>0.10754</v>
      </c>
      <c r="J385" s="76">
        <f t="shared" si="33"/>
        <v>0.10754</v>
      </c>
    </row>
    <row r="386" spans="2:10" x14ac:dyDescent="0.25">
      <c r="B386" s="48">
        <f t="shared" si="31"/>
        <v>6</v>
      </c>
      <c r="C386" s="46" t="s">
        <v>2080</v>
      </c>
      <c r="D386" s="46">
        <v>346.93</v>
      </c>
      <c r="E386" s="46"/>
      <c r="F386" s="46"/>
      <c r="G386" s="46">
        <f t="shared" si="30"/>
        <v>346.93</v>
      </c>
      <c r="H386" s="125">
        <f t="shared" si="32"/>
        <v>37.308852199999997</v>
      </c>
      <c r="I386" s="263">
        <f t="shared" si="25"/>
        <v>0.10754</v>
      </c>
      <c r="J386" s="76">
        <f t="shared" si="33"/>
        <v>0.10753999999999998</v>
      </c>
    </row>
    <row r="387" spans="2:10" x14ac:dyDescent="0.25">
      <c r="B387" s="48">
        <f t="shared" si="31"/>
        <v>7</v>
      </c>
      <c r="C387" s="46" t="s">
        <v>2081</v>
      </c>
      <c r="D387" s="46">
        <v>606.20000000000005</v>
      </c>
      <c r="E387" s="46"/>
      <c r="F387" s="46">
        <v>58.3</v>
      </c>
      <c r="G387" s="46">
        <f t="shared" si="30"/>
        <v>664.5</v>
      </c>
      <c r="H387" s="125">
        <f t="shared" si="32"/>
        <v>71.460329999999999</v>
      </c>
      <c r="I387" s="263">
        <f t="shared" si="25"/>
        <v>0.10754</v>
      </c>
      <c r="J387" s="76">
        <f t="shared" si="33"/>
        <v>0.10754</v>
      </c>
    </row>
    <row r="388" spans="2:10" x14ac:dyDescent="0.25">
      <c r="B388" s="48">
        <f t="shared" si="31"/>
        <v>8</v>
      </c>
      <c r="C388" s="46" t="s">
        <v>2082</v>
      </c>
      <c r="D388" s="46">
        <v>434.3</v>
      </c>
      <c r="E388" s="46"/>
      <c r="F388" s="46"/>
      <c r="G388" s="46">
        <f t="shared" si="30"/>
        <v>434.3</v>
      </c>
      <c r="H388" s="125">
        <f t="shared" si="32"/>
        <v>46.704622000000001</v>
      </c>
      <c r="I388" s="263">
        <f t="shared" si="25"/>
        <v>0.10754</v>
      </c>
      <c r="J388" s="76">
        <f t="shared" si="33"/>
        <v>0.10754</v>
      </c>
    </row>
    <row r="389" spans="2:10" x14ac:dyDescent="0.25">
      <c r="B389" s="48">
        <f t="shared" si="31"/>
        <v>9</v>
      </c>
      <c r="C389" s="46" t="s">
        <v>2083</v>
      </c>
      <c r="D389" s="46">
        <v>613.4</v>
      </c>
      <c r="E389" s="46"/>
      <c r="F389" s="46">
        <v>29</v>
      </c>
      <c r="G389" s="46">
        <f t="shared" si="30"/>
        <v>642.4</v>
      </c>
      <c r="H389" s="125">
        <f t="shared" si="32"/>
        <v>69.083695999999989</v>
      </c>
      <c r="I389" s="263">
        <f t="shared" si="25"/>
        <v>0.10754</v>
      </c>
      <c r="J389" s="76">
        <f t="shared" si="33"/>
        <v>0.10753999999999998</v>
      </c>
    </row>
    <row r="390" spans="2:10" x14ac:dyDescent="0.25">
      <c r="B390" s="48">
        <f t="shared" si="31"/>
        <v>10</v>
      </c>
      <c r="C390" s="46" t="s">
        <v>2084</v>
      </c>
      <c r="D390" s="46">
        <v>237.3</v>
      </c>
      <c r="E390" s="46"/>
      <c r="F390" s="46"/>
      <c r="G390" s="46">
        <f t="shared" si="30"/>
        <v>237.3</v>
      </c>
      <c r="H390" s="125">
        <f t="shared" si="32"/>
        <v>25.519242000000002</v>
      </c>
      <c r="I390" s="263">
        <f t="shared" si="25"/>
        <v>0.10754</v>
      </c>
      <c r="J390" s="76">
        <f t="shared" si="33"/>
        <v>0.10754</v>
      </c>
    </row>
    <row r="391" spans="2:10" x14ac:dyDescent="0.25">
      <c r="B391" s="48">
        <f t="shared" si="31"/>
        <v>11</v>
      </c>
      <c r="C391" s="46" t="s">
        <v>2085</v>
      </c>
      <c r="D391" s="46">
        <v>662.7</v>
      </c>
      <c r="E391" s="46"/>
      <c r="F391" s="46">
        <v>66.400000000000006</v>
      </c>
      <c r="G391" s="46">
        <f t="shared" si="30"/>
        <v>729.1</v>
      </c>
      <c r="H391" s="125">
        <f t="shared" si="32"/>
        <v>78.407414000000003</v>
      </c>
      <c r="I391" s="263">
        <f t="shared" ref="I391:I454" si="34">0.07974+0.0278</f>
        <v>0.10754</v>
      </c>
      <c r="J391" s="76">
        <f t="shared" si="33"/>
        <v>0.10754</v>
      </c>
    </row>
    <row r="392" spans="2:10" x14ac:dyDescent="0.25">
      <c r="B392" s="48">
        <f t="shared" si="31"/>
        <v>12</v>
      </c>
      <c r="C392" s="46" t="s">
        <v>2087</v>
      </c>
      <c r="D392" s="46">
        <v>660.2</v>
      </c>
      <c r="E392" s="46"/>
      <c r="F392" s="46"/>
      <c r="G392" s="46">
        <f t="shared" si="30"/>
        <v>660.2</v>
      </c>
      <c r="H392" s="125">
        <f t="shared" si="32"/>
        <v>70.99790800000001</v>
      </c>
      <c r="I392" s="263">
        <f t="shared" si="34"/>
        <v>0.10754</v>
      </c>
      <c r="J392" s="76">
        <f t="shared" si="33"/>
        <v>0.10754000000000001</v>
      </c>
    </row>
    <row r="393" spans="2:10" x14ac:dyDescent="0.25">
      <c r="B393" s="48">
        <f t="shared" si="31"/>
        <v>13</v>
      </c>
      <c r="C393" s="46" t="s">
        <v>2088</v>
      </c>
      <c r="D393" s="46">
        <v>523.9</v>
      </c>
      <c r="E393" s="46"/>
      <c r="F393" s="46"/>
      <c r="G393" s="46">
        <f t="shared" si="30"/>
        <v>523.9</v>
      </c>
      <c r="H393" s="125">
        <f t="shared" si="32"/>
        <v>56.340205999999995</v>
      </c>
      <c r="I393" s="263">
        <f t="shared" si="34"/>
        <v>0.10754</v>
      </c>
      <c r="J393" s="76">
        <f t="shared" si="33"/>
        <v>0.10754</v>
      </c>
    </row>
    <row r="394" spans="2:10" x14ac:dyDescent="0.25">
      <c r="B394" s="48">
        <f t="shared" si="31"/>
        <v>14</v>
      </c>
      <c r="C394" s="46" t="s">
        <v>2089</v>
      </c>
      <c r="D394" s="46">
        <v>529.29999999999995</v>
      </c>
      <c r="E394" s="46">
        <v>23.9</v>
      </c>
      <c r="F394" s="46"/>
      <c r="G394" s="46">
        <f t="shared" si="30"/>
        <v>553.19999999999993</v>
      </c>
      <c r="H394" s="125">
        <f t="shared" si="32"/>
        <v>59.491127999999989</v>
      </c>
      <c r="I394" s="263">
        <f t="shared" si="34"/>
        <v>0.10754</v>
      </c>
      <c r="J394" s="76">
        <f t="shared" si="33"/>
        <v>0.10754</v>
      </c>
    </row>
    <row r="395" spans="2:10" x14ac:dyDescent="0.25">
      <c r="B395" s="48">
        <f t="shared" si="31"/>
        <v>15</v>
      </c>
      <c r="C395" s="46" t="s">
        <v>2090</v>
      </c>
      <c r="D395" s="46">
        <v>533.79999999999995</v>
      </c>
      <c r="E395" s="46"/>
      <c r="F395" s="46"/>
      <c r="G395" s="46">
        <f t="shared" si="30"/>
        <v>533.79999999999995</v>
      </c>
      <c r="H395" s="125">
        <f t="shared" si="32"/>
        <v>57.404851999999991</v>
      </c>
      <c r="I395" s="263">
        <f t="shared" si="34"/>
        <v>0.10754</v>
      </c>
      <c r="J395" s="76">
        <f t="shared" si="33"/>
        <v>0.10754</v>
      </c>
    </row>
    <row r="396" spans="2:10" x14ac:dyDescent="0.25">
      <c r="B396" s="48">
        <f t="shared" si="31"/>
        <v>16</v>
      </c>
      <c r="C396" s="46" t="s">
        <v>2091</v>
      </c>
      <c r="D396" s="46">
        <v>612</v>
      </c>
      <c r="E396" s="46">
        <v>49.8</v>
      </c>
      <c r="F396" s="46"/>
      <c r="G396" s="46">
        <f t="shared" si="30"/>
        <v>661.8</v>
      </c>
      <c r="H396" s="125">
        <f t="shared" si="32"/>
        <v>71.169971999999987</v>
      </c>
      <c r="I396" s="263">
        <f t="shared" si="34"/>
        <v>0.10754</v>
      </c>
      <c r="J396" s="76">
        <f t="shared" si="33"/>
        <v>0.10753999999999998</v>
      </c>
    </row>
    <row r="397" spans="2:10" x14ac:dyDescent="0.25">
      <c r="B397" s="48">
        <f t="shared" si="31"/>
        <v>17</v>
      </c>
      <c r="C397" s="46" t="s">
        <v>2092</v>
      </c>
      <c r="D397" s="46">
        <v>641.79999999999995</v>
      </c>
      <c r="E397" s="46"/>
      <c r="F397" s="46"/>
      <c r="G397" s="46">
        <f t="shared" si="30"/>
        <v>641.79999999999995</v>
      </c>
      <c r="H397" s="125">
        <f t="shared" si="32"/>
        <v>69.019171999999998</v>
      </c>
      <c r="I397" s="263">
        <f t="shared" si="34"/>
        <v>0.10754</v>
      </c>
      <c r="J397" s="76">
        <f t="shared" si="33"/>
        <v>0.10754000000000001</v>
      </c>
    </row>
    <row r="398" spans="2:10" x14ac:dyDescent="0.25">
      <c r="B398" s="48">
        <f t="shared" si="31"/>
        <v>18</v>
      </c>
      <c r="C398" s="46" t="s">
        <v>2093</v>
      </c>
      <c r="D398" s="46">
        <v>170.2</v>
      </c>
      <c r="E398" s="46"/>
      <c r="F398" s="46"/>
      <c r="G398" s="46">
        <f t="shared" si="30"/>
        <v>170.2</v>
      </c>
      <c r="H398" s="125">
        <f t="shared" si="32"/>
        <v>18.303307999999998</v>
      </c>
      <c r="I398" s="263">
        <f t="shared" si="34"/>
        <v>0.10754</v>
      </c>
      <c r="J398" s="76">
        <f t="shared" si="33"/>
        <v>0.10754</v>
      </c>
    </row>
    <row r="399" spans="2:10" x14ac:dyDescent="0.25">
      <c r="B399" s="48">
        <f t="shared" si="31"/>
        <v>19</v>
      </c>
      <c r="C399" s="46" t="s">
        <v>2094</v>
      </c>
      <c r="D399" s="46">
        <v>899</v>
      </c>
      <c r="E399" s="46"/>
      <c r="F399" s="46">
        <v>148.9</v>
      </c>
      <c r="G399" s="46">
        <f t="shared" si="30"/>
        <v>1047.9000000000001</v>
      </c>
      <c r="H399" s="125">
        <f t="shared" si="32"/>
        <v>112.69116600000001</v>
      </c>
      <c r="I399" s="263">
        <f t="shared" si="34"/>
        <v>0.10754</v>
      </c>
      <c r="J399" s="76">
        <f t="shared" si="33"/>
        <v>0.10754</v>
      </c>
    </row>
    <row r="400" spans="2:10" x14ac:dyDescent="0.25">
      <c r="B400" s="48">
        <f t="shared" si="31"/>
        <v>20</v>
      </c>
      <c r="C400" s="46" t="s">
        <v>2095</v>
      </c>
      <c r="D400" s="46">
        <v>463.25</v>
      </c>
      <c r="E400" s="46"/>
      <c r="F400" s="46"/>
      <c r="G400" s="46">
        <f t="shared" si="30"/>
        <v>463.25</v>
      </c>
      <c r="H400" s="125">
        <f t="shared" si="32"/>
        <v>49.817904999999996</v>
      </c>
      <c r="I400" s="263">
        <f t="shared" si="34"/>
        <v>0.10754</v>
      </c>
      <c r="J400" s="76">
        <f t="shared" si="33"/>
        <v>0.10754</v>
      </c>
    </row>
    <row r="401" spans="2:10" x14ac:dyDescent="0.25">
      <c r="B401" s="48">
        <f t="shared" si="31"/>
        <v>21</v>
      </c>
      <c r="C401" s="46" t="s">
        <v>2096</v>
      </c>
      <c r="D401" s="46">
        <v>565.20000000000005</v>
      </c>
      <c r="E401" s="46"/>
      <c r="F401" s="46"/>
      <c r="G401" s="46">
        <f t="shared" si="30"/>
        <v>565.20000000000005</v>
      </c>
      <c r="H401" s="125">
        <f t="shared" si="32"/>
        <v>60.781608000000006</v>
      </c>
      <c r="I401" s="263">
        <f t="shared" si="34"/>
        <v>0.10754</v>
      </c>
      <c r="J401" s="76">
        <f t="shared" si="33"/>
        <v>0.10754</v>
      </c>
    </row>
    <row r="402" spans="2:10" x14ac:dyDescent="0.25">
      <c r="B402" s="48">
        <f t="shared" si="31"/>
        <v>22</v>
      </c>
      <c r="C402" s="46" t="s">
        <v>2097</v>
      </c>
      <c r="D402" s="46">
        <v>482.6</v>
      </c>
      <c r="E402" s="46"/>
      <c r="F402" s="46"/>
      <c r="G402" s="46">
        <f t="shared" si="30"/>
        <v>482.6</v>
      </c>
      <c r="H402" s="125">
        <f t="shared" si="32"/>
        <v>51.898803999999998</v>
      </c>
      <c r="I402" s="263">
        <f t="shared" si="34"/>
        <v>0.10754</v>
      </c>
      <c r="J402" s="76">
        <f t="shared" si="33"/>
        <v>0.10754</v>
      </c>
    </row>
    <row r="403" spans="2:10" x14ac:dyDescent="0.25">
      <c r="B403" s="48">
        <f t="shared" si="31"/>
        <v>23</v>
      </c>
      <c r="C403" s="46" t="s">
        <v>2098</v>
      </c>
      <c r="D403" s="46">
        <v>334</v>
      </c>
      <c r="E403" s="46"/>
      <c r="F403" s="46"/>
      <c r="G403" s="46">
        <f t="shared" si="30"/>
        <v>334</v>
      </c>
      <c r="H403" s="125">
        <f t="shared" si="32"/>
        <v>35.91836</v>
      </c>
      <c r="I403" s="263">
        <f t="shared" si="34"/>
        <v>0.10754</v>
      </c>
      <c r="J403" s="76">
        <f t="shared" si="33"/>
        <v>0.10754</v>
      </c>
    </row>
    <row r="404" spans="2:10" x14ac:dyDescent="0.25">
      <c r="B404" s="48">
        <f t="shared" si="31"/>
        <v>24</v>
      </c>
      <c r="C404" s="46" t="s">
        <v>2099</v>
      </c>
      <c r="D404" s="46">
        <v>579</v>
      </c>
      <c r="E404" s="46"/>
      <c r="F404" s="46"/>
      <c r="G404" s="46">
        <f t="shared" si="30"/>
        <v>579</v>
      </c>
      <c r="H404" s="125">
        <f t="shared" si="32"/>
        <v>62.265659999999997</v>
      </c>
      <c r="I404" s="263">
        <f t="shared" si="34"/>
        <v>0.10754</v>
      </c>
      <c r="J404" s="76">
        <f t="shared" si="33"/>
        <v>0.10754</v>
      </c>
    </row>
    <row r="405" spans="2:10" x14ac:dyDescent="0.25">
      <c r="B405" s="48">
        <f t="shared" si="31"/>
        <v>25</v>
      </c>
      <c r="C405" s="46" t="s">
        <v>2100</v>
      </c>
      <c r="D405" s="46">
        <v>674.3</v>
      </c>
      <c r="E405" s="46"/>
      <c r="F405" s="46"/>
      <c r="G405" s="46">
        <f t="shared" si="30"/>
        <v>674.3</v>
      </c>
      <c r="H405" s="125">
        <f t="shared" si="32"/>
        <v>72.51422199999999</v>
      </c>
      <c r="I405" s="263">
        <f t="shared" si="34"/>
        <v>0.10754</v>
      </c>
      <c r="J405" s="76">
        <f t="shared" si="33"/>
        <v>0.10754</v>
      </c>
    </row>
    <row r="406" spans="2:10" x14ac:dyDescent="0.25">
      <c r="B406" s="48">
        <f t="shared" si="31"/>
        <v>26</v>
      </c>
      <c r="C406" s="46" t="s">
        <v>2101</v>
      </c>
      <c r="D406" s="46">
        <v>90.6</v>
      </c>
      <c r="E406" s="46"/>
      <c r="F406" s="46"/>
      <c r="G406" s="46">
        <f t="shared" si="30"/>
        <v>90.6</v>
      </c>
      <c r="H406" s="125">
        <f t="shared" si="32"/>
        <v>9.7431239999999999</v>
      </c>
      <c r="I406" s="263">
        <f t="shared" si="34"/>
        <v>0.10754</v>
      </c>
      <c r="J406" s="76">
        <f t="shared" si="33"/>
        <v>0.10754000000000001</v>
      </c>
    </row>
    <row r="407" spans="2:10" x14ac:dyDescent="0.25">
      <c r="B407" s="48">
        <f t="shared" si="31"/>
        <v>27</v>
      </c>
      <c r="C407" s="46" t="s">
        <v>2103</v>
      </c>
      <c r="D407" s="46">
        <v>267.5</v>
      </c>
      <c r="E407" s="46"/>
      <c r="F407" s="46"/>
      <c r="G407" s="46">
        <f t="shared" si="30"/>
        <v>267.5</v>
      </c>
      <c r="H407" s="125">
        <f t="shared" si="32"/>
        <v>28.766949999999998</v>
      </c>
      <c r="I407" s="263">
        <f t="shared" si="34"/>
        <v>0.10754</v>
      </c>
      <c r="J407" s="76">
        <f t="shared" si="33"/>
        <v>0.10754</v>
      </c>
    </row>
    <row r="408" spans="2:10" x14ac:dyDescent="0.25">
      <c r="B408" s="48">
        <f t="shared" si="31"/>
        <v>28</v>
      </c>
      <c r="C408" s="46" t="s">
        <v>2104</v>
      </c>
      <c r="D408" s="46">
        <v>584.20000000000005</v>
      </c>
      <c r="E408" s="46"/>
      <c r="F408" s="46"/>
      <c r="G408" s="46">
        <f t="shared" si="30"/>
        <v>584.20000000000005</v>
      </c>
      <c r="H408" s="125">
        <f t="shared" si="32"/>
        <v>62.824868000000002</v>
      </c>
      <c r="I408" s="263">
        <f t="shared" si="34"/>
        <v>0.10754</v>
      </c>
      <c r="J408" s="76">
        <f t="shared" si="33"/>
        <v>0.10754</v>
      </c>
    </row>
    <row r="409" spans="2:10" x14ac:dyDescent="0.25">
      <c r="B409" s="48">
        <f t="shared" si="31"/>
        <v>29</v>
      </c>
      <c r="C409" s="46" t="s">
        <v>2105</v>
      </c>
      <c r="D409" s="46">
        <v>628.9</v>
      </c>
      <c r="E409" s="46"/>
      <c r="F409" s="46"/>
      <c r="G409" s="46">
        <f t="shared" si="30"/>
        <v>628.9</v>
      </c>
      <c r="H409" s="125">
        <f t="shared" si="32"/>
        <v>67.631906000000001</v>
      </c>
      <c r="I409" s="263">
        <f t="shared" si="34"/>
        <v>0.10754</v>
      </c>
      <c r="J409" s="76">
        <f t="shared" si="33"/>
        <v>0.10754000000000001</v>
      </c>
    </row>
    <row r="410" spans="2:10" x14ac:dyDescent="0.25">
      <c r="B410" s="48">
        <f t="shared" si="31"/>
        <v>30</v>
      </c>
      <c r="C410" s="46" t="s">
        <v>2106</v>
      </c>
      <c r="D410" s="46">
        <v>409.2</v>
      </c>
      <c r="E410" s="46"/>
      <c r="F410" s="46"/>
      <c r="G410" s="46">
        <f t="shared" si="30"/>
        <v>409.2</v>
      </c>
      <c r="H410" s="125">
        <f t="shared" si="32"/>
        <v>44.005367999999997</v>
      </c>
      <c r="I410" s="263">
        <f t="shared" si="34"/>
        <v>0.10754</v>
      </c>
      <c r="J410" s="76">
        <f t="shared" si="33"/>
        <v>0.10754</v>
      </c>
    </row>
    <row r="411" spans="2:10" x14ac:dyDescent="0.25">
      <c r="B411" s="48">
        <f t="shared" si="31"/>
        <v>31</v>
      </c>
      <c r="C411" s="46" t="s">
        <v>2107</v>
      </c>
      <c r="D411" s="46">
        <v>320.60000000000002</v>
      </c>
      <c r="E411" s="46"/>
      <c r="F411" s="46"/>
      <c r="G411" s="46">
        <f t="shared" si="30"/>
        <v>320.60000000000002</v>
      </c>
      <c r="H411" s="125">
        <f t="shared" si="32"/>
        <v>34.477324000000003</v>
      </c>
      <c r="I411" s="263">
        <f t="shared" si="34"/>
        <v>0.10754</v>
      </c>
      <c r="J411" s="76">
        <f t="shared" si="33"/>
        <v>0.10754</v>
      </c>
    </row>
    <row r="412" spans="2:10" x14ac:dyDescent="0.25">
      <c r="B412" s="48">
        <f t="shared" si="31"/>
        <v>32</v>
      </c>
      <c r="C412" s="46" t="s">
        <v>2108</v>
      </c>
      <c r="D412" s="46">
        <v>505.8</v>
      </c>
      <c r="E412" s="46"/>
      <c r="F412" s="46"/>
      <c r="G412" s="46">
        <f t="shared" si="30"/>
        <v>505.8</v>
      </c>
      <c r="H412" s="125">
        <f t="shared" si="32"/>
        <v>54.393732</v>
      </c>
      <c r="I412" s="263">
        <f t="shared" si="34"/>
        <v>0.10754</v>
      </c>
      <c r="J412" s="76">
        <f t="shared" si="33"/>
        <v>0.10754</v>
      </c>
    </row>
    <row r="413" spans="2:10" x14ac:dyDescent="0.25">
      <c r="B413" s="48">
        <f t="shared" si="31"/>
        <v>33</v>
      </c>
      <c r="C413" s="46" t="s">
        <v>2109</v>
      </c>
      <c r="D413" s="46">
        <v>482.7</v>
      </c>
      <c r="E413" s="46"/>
      <c r="F413" s="46"/>
      <c r="G413" s="46">
        <f t="shared" si="30"/>
        <v>482.7</v>
      </c>
      <c r="H413" s="125">
        <f t="shared" si="32"/>
        <v>51.909557999999997</v>
      </c>
      <c r="I413" s="263">
        <f t="shared" si="34"/>
        <v>0.10754</v>
      </c>
      <c r="J413" s="76">
        <f t="shared" si="33"/>
        <v>0.10754</v>
      </c>
    </row>
    <row r="414" spans="2:10" x14ac:dyDescent="0.25">
      <c r="B414" s="48">
        <f t="shared" si="31"/>
        <v>34</v>
      </c>
      <c r="C414" s="46" t="s">
        <v>2110</v>
      </c>
      <c r="D414" s="46">
        <v>236.2</v>
      </c>
      <c r="E414" s="46"/>
      <c r="F414" s="46"/>
      <c r="G414" s="46">
        <f t="shared" si="30"/>
        <v>236.2</v>
      </c>
      <c r="H414" s="125">
        <f t="shared" si="32"/>
        <v>25.400948</v>
      </c>
      <c r="I414" s="263">
        <f t="shared" si="34"/>
        <v>0.10754</v>
      </c>
      <c r="J414" s="76">
        <f t="shared" si="33"/>
        <v>0.10754</v>
      </c>
    </row>
    <row r="415" spans="2:10" x14ac:dyDescent="0.25">
      <c r="B415" s="48">
        <f t="shared" si="31"/>
        <v>35</v>
      </c>
      <c r="C415" s="46" t="s">
        <v>2111</v>
      </c>
      <c r="D415" s="46">
        <v>412.4</v>
      </c>
      <c r="E415" s="46">
        <v>16.8</v>
      </c>
      <c r="F415" s="46"/>
      <c r="G415" s="46">
        <f t="shared" si="30"/>
        <v>429.2</v>
      </c>
      <c r="H415" s="125">
        <f t="shared" si="32"/>
        <v>46.156167999999994</v>
      </c>
      <c r="I415" s="263">
        <f t="shared" si="34"/>
        <v>0.10754</v>
      </c>
      <c r="J415" s="76">
        <f t="shared" si="33"/>
        <v>0.10753999999999998</v>
      </c>
    </row>
    <row r="416" spans="2:10" x14ac:dyDescent="0.25">
      <c r="B416" s="48">
        <f t="shared" si="31"/>
        <v>36</v>
      </c>
      <c r="C416" s="46" t="s">
        <v>2112</v>
      </c>
      <c r="D416" s="46">
        <v>551.1</v>
      </c>
      <c r="E416" s="46"/>
      <c r="F416" s="46"/>
      <c r="G416" s="46">
        <f t="shared" si="30"/>
        <v>551.1</v>
      </c>
      <c r="H416" s="125">
        <f t="shared" si="32"/>
        <v>59.265293999999997</v>
      </c>
      <c r="I416" s="263">
        <f t="shared" si="34"/>
        <v>0.10754</v>
      </c>
      <c r="J416" s="76">
        <f t="shared" si="33"/>
        <v>0.10754</v>
      </c>
    </row>
    <row r="417" spans="2:10" x14ac:dyDescent="0.25">
      <c r="B417" s="48">
        <f t="shared" si="31"/>
        <v>37</v>
      </c>
      <c r="C417" s="46" t="s">
        <v>2113</v>
      </c>
      <c r="D417" s="46">
        <v>129.1</v>
      </c>
      <c r="E417" s="46">
        <v>13.6</v>
      </c>
      <c r="F417" s="46"/>
      <c r="G417" s="46">
        <f t="shared" si="30"/>
        <v>142.69999999999999</v>
      </c>
      <c r="H417" s="125">
        <f t="shared" si="32"/>
        <v>15.345957999999998</v>
      </c>
      <c r="I417" s="263">
        <f t="shared" si="34"/>
        <v>0.10754</v>
      </c>
      <c r="J417" s="76">
        <f t="shared" si="33"/>
        <v>0.10754</v>
      </c>
    </row>
    <row r="418" spans="2:10" x14ac:dyDescent="0.25">
      <c r="B418" s="48">
        <f t="shared" si="31"/>
        <v>38</v>
      </c>
      <c r="C418" s="46" t="s">
        <v>2114</v>
      </c>
      <c r="D418" s="46">
        <v>508.7</v>
      </c>
      <c r="E418" s="46"/>
      <c r="F418" s="46"/>
      <c r="G418" s="46">
        <f t="shared" si="30"/>
        <v>508.7</v>
      </c>
      <c r="H418" s="125">
        <f t="shared" si="32"/>
        <v>54.705597999999995</v>
      </c>
      <c r="I418" s="263">
        <f t="shared" si="34"/>
        <v>0.10754</v>
      </c>
      <c r="J418" s="76">
        <f t="shared" si="33"/>
        <v>0.10754</v>
      </c>
    </row>
    <row r="419" spans="2:10" x14ac:dyDescent="0.25">
      <c r="B419" s="48">
        <f t="shared" si="31"/>
        <v>39</v>
      </c>
      <c r="C419" s="46" t="s">
        <v>2115</v>
      </c>
      <c r="D419" s="46">
        <v>172.3</v>
      </c>
      <c r="E419" s="46"/>
      <c r="F419" s="46">
        <v>54.6</v>
      </c>
      <c r="G419" s="46">
        <f t="shared" si="30"/>
        <v>226.9</v>
      </c>
      <c r="H419" s="125">
        <f t="shared" si="32"/>
        <v>24.400825999999999</v>
      </c>
      <c r="I419" s="263">
        <f t="shared" si="34"/>
        <v>0.10754</v>
      </c>
      <c r="J419" s="76">
        <f t="shared" si="33"/>
        <v>0.10754</v>
      </c>
    </row>
    <row r="420" spans="2:10" ht="13" x14ac:dyDescent="0.3">
      <c r="B420" s="48">
        <f t="shared" si="31"/>
        <v>40</v>
      </c>
      <c r="C420" s="46" t="s">
        <v>2116</v>
      </c>
      <c r="D420" s="19">
        <v>355.6</v>
      </c>
      <c r="E420" s="19"/>
      <c r="F420" s="19"/>
      <c r="G420" s="46">
        <f t="shared" si="30"/>
        <v>355.6</v>
      </c>
      <c r="H420" s="125">
        <f t="shared" si="32"/>
        <v>38.241224000000003</v>
      </c>
      <c r="I420" s="263">
        <f t="shared" si="34"/>
        <v>0.10754</v>
      </c>
      <c r="J420" s="76">
        <f t="shared" si="33"/>
        <v>0.10754</v>
      </c>
    </row>
    <row r="421" spans="2:10" x14ac:dyDescent="0.25">
      <c r="B421" s="48">
        <f t="shared" si="31"/>
        <v>41</v>
      </c>
      <c r="C421" s="46" t="s">
        <v>2117</v>
      </c>
      <c r="D421" s="46">
        <v>42.8</v>
      </c>
      <c r="E421" s="46"/>
      <c r="F421" s="46"/>
      <c r="G421" s="46">
        <f t="shared" si="30"/>
        <v>42.8</v>
      </c>
      <c r="H421" s="125">
        <f t="shared" si="32"/>
        <v>4.6027119999999995</v>
      </c>
      <c r="I421" s="263">
        <f t="shared" si="34"/>
        <v>0.10754</v>
      </c>
      <c r="J421" s="76">
        <f t="shared" si="33"/>
        <v>0.10754</v>
      </c>
    </row>
    <row r="422" spans="2:10" x14ac:dyDescent="0.25">
      <c r="B422" s="48">
        <f t="shared" si="31"/>
        <v>42</v>
      </c>
      <c r="C422" s="46" t="s">
        <v>2118</v>
      </c>
      <c r="D422" s="46">
        <v>504</v>
      </c>
      <c r="E422" s="46">
        <v>50</v>
      </c>
      <c r="F422" s="46">
        <v>35.1</v>
      </c>
      <c r="G422" s="46">
        <f t="shared" si="30"/>
        <v>589.1</v>
      </c>
      <c r="H422" s="125">
        <f t="shared" si="32"/>
        <v>63.351813999999997</v>
      </c>
      <c r="I422" s="263">
        <f t="shared" si="34"/>
        <v>0.10754</v>
      </c>
      <c r="J422" s="76">
        <f t="shared" si="33"/>
        <v>0.10754</v>
      </c>
    </row>
    <row r="423" spans="2:10" x14ac:dyDescent="0.25">
      <c r="B423" s="48">
        <f t="shared" si="31"/>
        <v>43</v>
      </c>
      <c r="C423" s="46" t="s">
        <v>2119</v>
      </c>
      <c r="D423" s="46">
        <v>729.9</v>
      </c>
      <c r="E423" s="46">
        <v>32.700000000000003</v>
      </c>
      <c r="F423" s="46"/>
      <c r="G423" s="46">
        <f t="shared" si="30"/>
        <v>762.6</v>
      </c>
      <c r="H423" s="125">
        <f t="shared" si="32"/>
        <v>82.010003999999995</v>
      </c>
      <c r="I423" s="263">
        <f t="shared" si="34"/>
        <v>0.10754</v>
      </c>
      <c r="J423" s="76">
        <f t="shared" si="33"/>
        <v>0.10754</v>
      </c>
    </row>
    <row r="424" spans="2:10" x14ac:dyDescent="0.25">
      <c r="B424" s="48">
        <f t="shared" si="31"/>
        <v>44</v>
      </c>
      <c r="C424" s="46" t="s">
        <v>2120</v>
      </c>
      <c r="D424" s="46">
        <v>851.12</v>
      </c>
      <c r="E424" s="46"/>
      <c r="F424" s="46"/>
      <c r="G424" s="46">
        <f t="shared" si="30"/>
        <v>851.12</v>
      </c>
      <c r="H424" s="125">
        <f t="shared" si="32"/>
        <v>91.529444799999993</v>
      </c>
      <c r="I424" s="263">
        <f t="shared" si="34"/>
        <v>0.10754</v>
      </c>
      <c r="J424" s="76">
        <f t="shared" si="33"/>
        <v>0.10754</v>
      </c>
    </row>
    <row r="425" spans="2:10" x14ac:dyDescent="0.25">
      <c r="B425" s="48">
        <f t="shared" si="31"/>
        <v>45</v>
      </c>
      <c r="C425" s="46" t="s">
        <v>2121</v>
      </c>
      <c r="D425" s="46">
        <v>650.29999999999995</v>
      </c>
      <c r="E425" s="46">
        <v>180</v>
      </c>
      <c r="F425" s="46"/>
      <c r="G425" s="46">
        <f t="shared" si="30"/>
        <v>830.3</v>
      </c>
      <c r="H425" s="125">
        <f t="shared" si="32"/>
        <v>89.290461999999991</v>
      </c>
      <c r="I425" s="263">
        <f t="shared" si="34"/>
        <v>0.10754</v>
      </c>
      <c r="J425" s="76">
        <f t="shared" si="33"/>
        <v>0.10754</v>
      </c>
    </row>
    <row r="426" spans="2:10" x14ac:dyDescent="0.25">
      <c r="B426" s="48">
        <f t="shared" si="31"/>
        <v>46</v>
      </c>
      <c r="C426" s="46" t="s">
        <v>2122</v>
      </c>
      <c r="D426" s="46">
        <v>1204.45</v>
      </c>
      <c r="E426" s="46">
        <v>254.7</v>
      </c>
      <c r="F426" s="46"/>
      <c r="G426" s="46">
        <f t="shared" si="30"/>
        <v>1459.15</v>
      </c>
      <c r="H426" s="125">
        <f t="shared" si="32"/>
        <v>156.916991</v>
      </c>
      <c r="I426" s="263">
        <f t="shared" si="34"/>
        <v>0.10754</v>
      </c>
      <c r="J426" s="76">
        <f t="shared" si="33"/>
        <v>0.10754</v>
      </c>
    </row>
    <row r="427" spans="2:10" x14ac:dyDescent="0.25">
      <c r="B427" s="48">
        <f t="shared" si="31"/>
        <v>47</v>
      </c>
      <c r="C427" s="46" t="s">
        <v>2123</v>
      </c>
      <c r="D427" s="46">
        <v>490.1</v>
      </c>
      <c r="E427" s="46"/>
      <c r="F427" s="46">
        <v>67.099999999999994</v>
      </c>
      <c r="G427" s="46">
        <f t="shared" si="30"/>
        <v>557.20000000000005</v>
      </c>
      <c r="H427" s="125">
        <f t="shared" si="32"/>
        <v>59.921288000000004</v>
      </c>
      <c r="I427" s="263">
        <f t="shared" si="34"/>
        <v>0.10754</v>
      </c>
      <c r="J427" s="76">
        <f t="shared" si="33"/>
        <v>0.10754</v>
      </c>
    </row>
    <row r="428" spans="2:10" x14ac:dyDescent="0.25">
      <c r="B428" s="48">
        <f t="shared" si="31"/>
        <v>48</v>
      </c>
      <c r="C428" s="46" t="s">
        <v>2124</v>
      </c>
      <c r="D428" s="46">
        <v>269</v>
      </c>
      <c r="E428" s="46"/>
      <c r="F428" s="46">
        <v>31.1</v>
      </c>
      <c r="G428" s="46">
        <f t="shared" si="30"/>
        <v>300.10000000000002</v>
      </c>
      <c r="H428" s="125">
        <f t="shared" si="32"/>
        <v>32.272753999999999</v>
      </c>
      <c r="I428" s="263">
        <f t="shared" si="34"/>
        <v>0.10754</v>
      </c>
      <c r="J428" s="76">
        <f t="shared" si="33"/>
        <v>0.10753999999999998</v>
      </c>
    </row>
    <row r="429" spans="2:10" x14ac:dyDescent="0.25">
      <c r="B429" s="48">
        <f t="shared" si="31"/>
        <v>49</v>
      </c>
      <c r="C429" s="46" t="s">
        <v>2125</v>
      </c>
      <c r="D429" s="46">
        <v>331.5</v>
      </c>
      <c r="E429" s="46"/>
      <c r="F429" s="46">
        <v>54</v>
      </c>
      <c r="G429" s="46">
        <f t="shared" si="30"/>
        <v>385.5</v>
      </c>
      <c r="H429" s="125">
        <f t="shared" si="32"/>
        <v>41.456669999999995</v>
      </c>
      <c r="I429" s="263">
        <f t="shared" si="34"/>
        <v>0.10754</v>
      </c>
      <c r="J429" s="76">
        <f t="shared" si="33"/>
        <v>0.10753999999999998</v>
      </c>
    </row>
    <row r="430" spans="2:10" x14ac:dyDescent="0.25">
      <c r="B430" s="48">
        <f t="shared" si="31"/>
        <v>50</v>
      </c>
      <c r="C430" s="46" t="s">
        <v>2126</v>
      </c>
      <c r="D430" s="46">
        <v>504</v>
      </c>
      <c r="E430" s="46"/>
      <c r="F430" s="46">
        <v>46.5</v>
      </c>
      <c r="G430" s="46">
        <f t="shared" si="30"/>
        <v>550.5</v>
      </c>
      <c r="H430" s="125">
        <f t="shared" si="32"/>
        <v>59.200769999999999</v>
      </c>
      <c r="I430" s="263">
        <f t="shared" si="34"/>
        <v>0.10754</v>
      </c>
      <c r="J430" s="76">
        <f t="shared" si="33"/>
        <v>0.10754</v>
      </c>
    </row>
    <row r="431" spans="2:10" x14ac:dyDescent="0.25">
      <c r="B431" s="48">
        <f t="shared" si="31"/>
        <v>51</v>
      </c>
      <c r="C431" s="46" t="s">
        <v>2127</v>
      </c>
      <c r="D431" s="46">
        <v>529.5</v>
      </c>
      <c r="E431" s="46"/>
      <c r="F431" s="46">
        <v>43</v>
      </c>
      <c r="G431" s="46">
        <f t="shared" si="30"/>
        <v>572.5</v>
      </c>
      <c r="H431" s="125">
        <f t="shared" si="32"/>
        <v>61.566649999999996</v>
      </c>
      <c r="I431" s="263">
        <f t="shared" si="34"/>
        <v>0.10754</v>
      </c>
      <c r="J431" s="76">
        <f t="shared" si="33"/>
        <v>0.10754</v>
      </c>
    </row>
    <row r="432" spans="2:10" x14ac:dyDescent="0.25">
      <c r="B432" s="48">
        <f t="shared" si="31"/>
        <v>52</v>
      </c>
      <c r="C432" s="46" t="s">
        <v>2128</v>
      </c>
      <c r="D432" s="46">
        <v>964.1</v>
      </c>
      <c r="E432" s="46"/>
      <c r="F432" s="46">
        <v>72.3</v>
      </c>
      <c r="G432" s="46">
        <f t="shared" si="30"/>
        <v>1036.4000000000001</v>
      </c>
      <c r="H432" s="125">
        <f t="shared" si="32"/>
        <v>111.45445600000001</v>
      </c>
      <c r="I432" s="263">
        <f t="shared" si="34"/>
        <v>0.10754</v>
      </c>
      <c r="J432" s="76">
        <f t="shared" si="33"/>
        <v>0.10754</v>
      </c>
    </row>
    <row r="433" spans="2:10" x14ac:dyDescent="0.25">
      <c r="B433" s="48">
        <f t="shared" si="31"/>
        <v>53</v>
      </c>
      <c r="C433" s="46" t="s">
        <v>2129</v>
      </c>
      <c r="D433" s="46">
        <v>472.5</v>
      </c>
      <c r="E433" s="46"/>
      <c r="F433" s="46">
        <v>96.5</v>
      </c>
      <c r="G433" s="46">
        <f t="shared" si="30"/>
        <v>569</v>
      </c>
      <c r="H433" s="125">
        <f t="shared" si="32"/>
        <v>61.190259999999995</v>
      </c>
      <c r="I433" s="263">
        <f t="shared" si="34"/>
        <v>0.10754</v>
      </c>
      <c r="J433" s="76">
        <f t="shared" si="33"/>
        <v>0.10754</v>
      </c>
    </row>
    <row r="434" spans="2:10" x14ac:dyDescent="0.25">
      <c r="B434" s="48">
        <f t="shared" si="31"/>
        <v>54</v>
      </c>
      <c r="C434" s="46" t="s">
        <v>2130</v>
      </c>
      <c r="D434" s="46">
        <v>219</v>
      </c>
      <c r="E434" s="46"/>
      <c r="F434" s="46"/>
      <c r="G434" s="46">
        <f t="shared" si="30"/>
        <v>219</v>
      </c>
      <c r="H434" s="125">
        <f t="shared" si="32"/>
        <v>23.551259999999999</v>
      </c>
      <c r="I434" s="263">
        <f t="shared" si="34"/>
        <v>0.10754</v>
      </c>
      <c r="J434" s="76">
        <f t="shared" si="33"/>
        <v>0.10754</v>
      </c>
    </row>
    <row r="435" spans="2:10" x14ac:dyDescent="0.25">
      <c r="B435" s="48">
        <f t="shared" si="31"/>
        <v>55</v>
      </c>
      <c r="C435" s="46" t="s">
        <v>2131</v>
      </c>
      <c r="D435" s="46">
        <v>361.4</v>
      </c>
      <c r="E435" s="46"/>
      <c r="F435" s="46"/>
      <c r="G435" s="46">
        <f t="shared" si="30"/>
        <v>361.4</v>
      </c>
      <c r="H435" s="125">
        <f t="shared" si="32"/>
        <v>38.864955999999999</v>
      </c>
      <c r="I435" s="263">
        <f t="shared" si="34"/>
        <v>0.10754</v>
      </c>
      <c r="J435" s="76">
        <f t="shared" si="33"/>
        <v>0.10754000000000001</v>
      </c>
    </row>
    <row r="436" spans="2:10" x14ac:dyDescent="0.25">
      <c r="B436" s="48">
        <f t="shared" si="31"/>
        <v>56</v>
      </c>
      <c r="C436" s="46" t="s">
        <v>2132</v>
      </c>
      <c r="D436" s="46">
        <v>325.7</v>
      </c>
      <c r="E436" s="46"/>
      <c r="F436" s="46">
        <v>17.7</v>
      </c>
      <c r="G436" s="46">
        <f t="shared" si="30"/>
        <v>343.4</v>
      </c>
      <c r="H436" s="125">
        <f t="shared" si="32"/>
        <v>36.929235999999996</v>
      </c>
      <c r="I436" s="263">
        <f t="shared" si="34"/>
        <v>0.10754</v>
      </c>
      <c r="J436" s="76">
        <f t="shared" si="33"/>
        <v>0.10754</v>
      </c>
    </row>
    <row r="437" spans="2:10" x14ac:dyDescent="0.25">
      <c r="B437" s="48">
        <f t="shared" si="31"/>
        <v>57</v>
      </c>
      <c r="C437" s="46" t="s">
        <v>2133</v>
      </c>
      <c r="D437" s="46">
        <v>398.4</v>
      </c>
      <c r="E437" s="46"/>
      <c r="F437" s="46">
        <v>80.599999999999994</v>
      </c>
      <c r="G437" s="46">
        <f t="shared" si="30"/>
        <v>479</v>
      </c>
      <c r="H437" s="125">
        <f t="shared" si="32"/>
        <v>51.511659999999999</v>
      </c>
      <c r="I437" s="263">
        <f t="shared" si="34"/>
        <v>0.10754</v>
      </c>
      <c r="J437" s="76">
        <f t="shared" si="33"/>
        <v>0.10754</v>
      </c>
    </row>
    <row r="438" spans="2:10" x14ac:dyDescent="0.25">
      <c r="B438" s="48">
        <f t="shared" si="31"/>
        <v>58</v>
      </c>
      <c r="C438" s="46" t="s">
        <v>2134</v>
      </c>
      <c r="D438" s="46">
        <v>675.5</v>
      </c>
      <c r="E438" s="46"/>
      <c r="F438" s="46"/>
      <c r="G438" s="46">
        <f t="shared" si="30"/>
        <v>675.5</v>
      </c>
      <c r="H438" s="125">
        <f t="shared" si="32"/>
        <v>72.643270000000001</v>
      </c>
      <c r="I438" s="263">
        <f t="shared" si="34"/>
        <v>0.10754</v>
      </c>
      <c r="J438" s="76">
        <f t="shared" si="33"/>
        <v>0.10754</v>
      </c>
    </row>
    <row r="439" spans="2:10" x14ac:dyDescent="0.25">
      <c r="B439" s="48">
        <f t="shared" si="31"/>
        <v>59</v>
      </c>
      <c r="C439" s="46" t="s">
        <v>2135</v>
      </c>
      <c r="D439" s="46">
        <v>1644.9</v>
      </c>
      <c r="E439" s="46">
        <v>102.4</v>
      </c>
      <c r="F439" s="46">
        <v>88.7</v>
      </c>
      <c r="G439" s="46">
        <f t="shared" si="30"/>
        <v>1836.0000000000002</v>
      </c>
      <c r="H439" s="125">
        <f t="shared" si="32"/>
        <v>197.44344000000001</v>
      </c>
      <c r="I439" s="263">
        <f t="shared" si="34"/>
        <v>0.10754</v>
      </c>
      <c r="J439" s="76">
        <f t="shared" si="33"/>
        <v>0.10754</v>
      </c>
    </row>
    <row r="440" spans="2:10" x14ac:dyDescent="0.25">
      <c r="B440" s="48">
        <f t="shared" si="31"/>
        <v>60</v>
      </c>
      <c r="C440" s="46" t="s">
        <v>652</v>
      </c>
      <c r="D440" s="46">
        <v>640.29999999999995</v>
      </c>
      <c r="E440" s="46">
        <v>45.5</v>
      </c>
      <c r="F440" s="46"/>
      <c r="G440" s="46">
        <f t="shared" ref="G440:G502" si="35">D440+E440+F440</f>
        <v>685.8</v>
      </c>
      <c r="H440" s="125">
        <f t="shared" si="32"/>
        <v>73.750931999999992</v>
      </c>
      <c r="I440" s="263">
        <f t="shared" si="34"/>
        <v>0.10754</v>
      </c>
      <c r="J440" s="76">
        <f t="shared" si="33"/>
        <v>0.10754</v>
      </c>
    </row>
    <row r="441" spans="2:10" x14ac:dyDescent="0.25">
      <c r="B441" s="48">
        <f t="shared" si="31"/>
        <v>61</v>
      </c>
      <c r="C441" s="46" t="s">
        <v>653</v>
      </c>
      <c r="D441" s="46">
        <v>484.9</v>
      </c>
      <c r="E441" s="46">
        <v>39.799999999999997</v>
      </c>
      <c r="F441" s="46"/>
      <c r="G441" s="46">
        <f t="shared" si="35"/>
        <v>524.69999999999993</v>
      </c>
      <c r="H441" s="125">
        <f t="shared" ref="H441:H502" si="36">SUM(I441*G441)</f>
        <v>56.426237999999991</v>
      </c>
      <c r="I441" s="263">
        <f t="shared" si="34"/>
        <v>0.10754</v>
      </c>
      <c r="J441" s="76">
        <f t="shared" ref="J441:J502" si="37">H441/G441</f>
        <v>0.10754</v>
      </c>
    </row>
    <row r="442" spans="2:10" x14ac:dyDescent="0.25">
      <c r="B442" s="48">
        <f t="shared" si="31"/>
        <v>62</v>
      </c>
      <c r="C442" s="46" t="s">
        <v>654</v>
      </c>
      <c r="D442" s="46">
        <v>642.79999999999995</v>
      </c>
      <c r="E442" s="46"/>
      <c r="F442" s="46"/>
      <c r="G442" s="46">
        <f t="shared" si="35"/>
        <v>642.79999999999995</v>
      </c>
      <c r="H442" s="125">
        <f t="shared" si="36"/>
        <v>69.126711999999998</v>
      </c>
      <c r="I442" s="263">
        <f t="shared" si="34"/>
        <v>0.10754</v>
      </c>
      <c r="J442" s="76">
        <f t="shared" si="37"/>
        <v>0.10754000000000001</v>
      </c>
    </row>
    <row r="443" spans="2:10" x14ac:dyDescent="0.25">
      <c r="B443" s="48">
        <f t="shared" si="31"/>
        <v>63</v>
      </c>
      <c r="C443" s="46" t="s">
        <v>655</v>
      </c>
      <c r="D443" s="46">
        <v>637.20000000000005</v>
      </c>
      <c r="E443" s="46"/>
      <c r="F443" s="46"/>
      <c r="G443" s="46">
        <f t="shared" si="35"/>
        <v>637.20000000000005</v>
      </c>
      <c r="H443" s="125">
        <f t="shared" si="36"/>
        <v>68.524488000000005</v>
      </c>
      <c r="I443" s="263">
        <f t="shared" si="34"/>
        <v>0.10754</v>
      </c>
      <c r="J443" s="76">
        <f t="shared" si="37"/>
        <v>0.10754</v>
      </c>
    </row>
    <row r="444" spans="2:10" x14ac:dyDescent="0.25">
      <c r="B444" s="48">
        <f t="shared" si="31"/>
        <v>64</v>
      </c>
      <c r="C444" s="46" t="s">
        <v>656</v>
      </c>
      <c r="D444" s="46">
        <v>453.2</v>
      </c>
      <c r="E444" s="46"/>
      <c r="F444" s="46"/>
      <c r="G444" s="46">
        <f t="shared" si="35"/>
        <v>453.2</v>
      </c>
      <c r="H444" s="125">
        <f t="shared" si="36"/>
        <v>48.737127999999998</v>
      </c>
      <c r="I444" s="263">
        <f t="shared" si="34"/>
        <v>0.10754</v>
      </c>
      <c r="J444" s="76">
        <f t="shared" si="37"/>
        <v>0.10754</v>
      </c>
    </row>
    <row r="445" spans="2:10" x14ac:dyDescent="0.25">
      <c r="B445" s="48">
        <f t="shared" si="31"/>
        <v>65</v>
      </c>
      <c r="C445" s="46" t="s">
        <v>657</v>
      </c>
      <c r="D445" s="46">
        <v>771.5</v>
      </c>
      <c r="E445" s="46">
        <v>16.600000000000001</v>
      </c>
      <c r="F445" s="46"/>
      <c r="G445" s="46">
        <f t="shared" si="35"/>
        <v>788.1</v>
      </c>
      <c r="H445" s="125">
        <f t="shared" si="36"/>
        <v>84.752274</v>
      </c>
      <c r="I445" s="263">
        <f t="shared" si="34"/>
        <v>0.10754</v>
      </c>
      <c r="J445" s="76">
        <f t="shared" si="37"/>
        <v>0.10754</v>
      </c>
    </row>
    <row r="446" spans="2:10" x14ac:dyDescent="0.25">
      <c r="B446" s="48">
        <f t="shared" ref="B446:B508" si="38">1+B445</f>
        <v>66</v>
      </c>
      <c r="C446" s="46" t="s">
        <v>658</v>
      </c>
      <c r="D446" s="46">
        <v>1131.7</v>
      </c>
      <c r="E446" s="46"/>
      <c r="F446" s="46">
        <v>24.6</v>
      </c>
      <c r="G446" s="46">
        <f t="shared" si="35"/>
        <v>1156.3</v>
      </c>
      <c r="H446" s="125">
        <f t="shared" si="36"/>
        <v>124.348502</v>
      </c>
      <c r="I446" s="263">
        <f t="shared" si="34"/>
        <v>0.10754</v>
      </c>
      <c r="J446" s="76">
        <f t="shared" si="37"/>
        <v>0.10754</v>
      </c>
    </row>
    <row r="447" spans="2:10" x14ac:dyDescent="0.25">
      <c r="B447" s="48">
        <f t="shared" si="38"/>
        <v>67</v>
      </c>
      <c r="C447" s="46" t="s">
        <v>659</v>
      </c>
      <c r="D447" s="46">
        <v>534.6</v>
      </c>
      <c r="E447" s="46"/>
      <c r="F447" s="46"/>
      <c r="G447" s="46">
        <f t="shared" si="35"/>
        <v>534.6</v>
      </c>
      <c r="H447" s="125">
        <f t="shared" si="36"/>
        <v>57.490884000000001</v>
      </c>
      <c r="I447" s="263">
        <f t="shared" si="34"/>
        <v>0.10754</v>
      </c>
      <c r="J447" s="76">
        <f t="shared" si="37"/>
        <v>0.10754</v>
      </c>
    </row>
    <row r="448" spans="2:10" x14ac:dyDescent="0.25">
      <c r="B448" s="48">
        <f t="shared" si="38"/>
        <v>68</v>
      </c>
      <c r="C448" s="46" t="s">
        <v>660</v>
      </c>
      <c r="D448" s="46">
        <v>640.5</v>
      </c>
      <c r="E448" s="46"/>
      <c r="F448" s="46"/>
      <c r="G448" s="46">
        <f t="shared" si="35"/>
        <v>640.5</v>
      </c>
      <c r="H448" s="125">
        <f t="shared" si="36"/>
        <v>68.879369999999994</v>
      </c>
      <c r="I448" s="263">
        <f t="shared" si="34"/>
        <v>0.10754</v>
      </c>
      <c r="J448" s="76">
        <f t="shared" si="37"/>
        <v>0.10754</v>
      </c>
    </row>
    <row r="449" spans="2:10" x14ac:dyDescent="0.25">
      <c r="B449" s="48">
        <f t="shared" si="38"/>
        <v>69</v>
      </c>
      <c r="C449" s="46" t="s">
        <v>661</v>
      </c>
      <c r="D449" s="46">
        <v>679.9</v>
      </c>
      <c r="E449" s="46">
        <v>100.6</v>
      </c>
      <c r="F449" s="46"/>
      <c r="G449" s="46">
        <f t="shared" si="35"/>
        <v>780.5</v>
      </c>
      <c r="H449" s="125">
        <f t="shared" si="36"/>
        <v>83.934969999999993</v>
      </c>
      <c r="I449" s="263">
        <f t="shared" si="34"/>
        <v>0.10754</v>
      </c>
      <c r="J449" s="76">
        <f t="shared" si="37"/>
        <v>0.10754</v>
      </c>
    </row>
    <row r="450" spans="2:10" x14ac:dyDescent="0.25">
      <c r="B450" s="48">
        <f t="shared" si="38"/>
        <v>70</v>
      </c>
      <c r="C450" s="46" t="s">
        <v>662</v>
      </c>
      <c r="D450" s="46">
        <v>708.5</v>
      </c>
      <c r="E450" s="46"/>
      <c r="F450" s="46"/>
      <c r="G450" s="46">
        <f t="shared" si="35"/>
        <v>708.5</v>
      </c>
      <c r="H450" s="125">
        <f t="shared" si="36"/>
        <v>76.192089999999993</v>
      </c>
      <c r="I450" s="263">
        <f t="shared" si="34"/>
        <v>0.10754</v>
      </c>
      <c r="J450" s="76">
        <f t="shared" si="37"/>
        <v>0.10754</v>
      </c>
    </row>
    <row r="451" spans="2:10" x14ac:dyDescent="0.25">
      <c r="B451" s="48">
        <f t="shared" si="38"/>
        <v>71</v>
      </c>
      <c r="C451" s="46" t="s">
        <v>663</v>
      </c>
      <c r="D451" s="46">
        <v>959</v>
      </c>
      <c r="E451" s="46"/>
      <c r="F451" s="46"/>
      <c r="G451" s="46">
        <f t="shared" si="35"/>
        <v>959</v>
      </c>
      <c r="H451" s="125">
        <f t="shared" si="36"/>
        <v>103.13086</v>
      </c>
      <c r="I451" s="263">
        <f t="shared" si="34"/>
        <v>0.10754</v>
      </c>
      <c r="J451" s="76">
        <f t="shared" si="37"/>
        <v>0.10754</v>
      </c>
    </row>
    <row r="452" spans="2:10" x14ac:dyDescent="0.25">
      <c r="B452" s="48">
        <f t="shared" si="38"/>
        <v>72</v>
      </c>
      <c r="C452" s="46" t="s">
        <v>664</v>
      </c>
      <c r="D452" s="46">
        <v>492.4</v>
      </c>
      <c r="E452" s="46"/>
      <c r="F452" s="46"/>
      <c r="G452" s="46">
        <f t="shared" si="35"/>
        <v>492.4</v>
      </c>
      <c r="H452" s="125">
        <f t="shared" si="36"/>
        <v>52.952695999999996</v>
      </c>
      <c r="I452" s="263">
        <f t="shared" si="34"/>
        <v>0.10754</v>
      </c>
      <c r="J452" s="76">
        <f t="shared" si="37"/>
        <v>0.10754</v>
      </c>
    </row>
    <row r="453" spans="2:10" x14ac:dyDescent="0.25">
      <c r="B453" s="48">
        <f t="shared" si="38"/>
        <v>73</v>
      </c>
      <c r="C453" s="46" t="s">
        <v>665</v>
      </c>
      <c r="D453" s="46">
        <v>287.5</v>
      </c>
      <c r="E453" s="46"/>
      <c r="F453" s="46">
        <v>44.8</v>
      </c>
      <c r="G453" s="46">
        <f t="shared" si="35"/>
        <v>332.3</v>
      </c>
      <c r="H453" s="125">
        <f t="shared" si="36"/>
        <v>35.735542000000002</v>
      </c>
      <c r="I453" s="263">
        <f t="shared" si="34"/>
        <v>0.10754</v>
      </c>
      <c r="J453" s="76">
        <f t="shared" si="37"/>
        <v>0.10754</v>
      </c>
    </row>
    <row r="454" spans="2:10" x14ac:dyDescent="0.25">
      <c r="B454" s="48">
        <f t="shared" si="38"/>
        <v>74</v>
      </c>
      <c r="C454" s="46" t="s">
        <v>666</v>
      </c>
      <c r="D454" s="46">
        <v>227.9</v>
      </c>
      <c r="E454" s="46"/>
      <c r="F454" s="46"/>
      <c r="G454" s="46">
        <f t="shared" si="35"/>
        <v>227.9</v>
      </c>
      <c r="H454" s="125">
        <f t="shared" si="36"/>
        <v>24.508365999999999</v>
      </c>
      <c r="I454" s="263">
        <f t="shared" si="34"/>
        <v>0.10754</v>
      </c>
      <c r="J454" s="76">
        <f t="shared" si="37"/>
        <v>0.10754</v>
      </c>
    </row>
    <row r="455" spans="2:10" x14ac:dyDescent="0.25">
      <c r="B455" s="48">
        <f t="shared" si="38"/>
        <v>75</v>
      </c>
      <c r="C455" s="46" t="s">
        <v>667</v>
      </c>
      <c r="D455" s="46">
        <v>638.54999999999995</v>
      </c>
      <c r="E455" s="46">
        <v>38.700000000000003</v>
      </c>
      <c r="F455" s="46"/>
      <c r="G455" s="46">
        <f t="shared" si="35"/>
        <v>677.25</v>
      </c>
      <c r="H455" s="125">
        <f t="shared" si="36"/>
        <v>72.831464999999994</v>
      </c>
      <c r="I455" s="263">
        <f t="shared" ref="I455:I518" si="39">0.07974+0.0278</f>
        <v>0.10754</v>
      </c>
      <c r="J455" s="76">
        <f t="shared" si="37"/>
        <v>0.10754</v>
      </c>
    </row>
    <row r="456" spans="2:10" x14ac:dyDescent="0.25">
      <c r="B456" s="48">
        <f t="shared" si="38"/>
        <v>76</v>
      </c>
      <c r="C456" s="46" t="s">
        <v>668</v>
      </c>
      <c r="D456" s="46">
        <v>844.8</v>
      </c>
      <c r="E456" s="46">
        <v>33</v>
      </c>
      <c r="F456" s="46"/>
      <c r="G456" s="46">
        <f t="shared" si="35"/>
        <v>877.8</v>
      </c>
      <c r="H456" s="125">
        <f t="shared" si="36"/>
        <v>94.398611999999986</v>
      </c>
      <c r="I456" s="263">
        <f t="shared" si="39"/>
        <v>0.10754</v>
      </c>
      <c r="J456" s="76">
        <f t="shared" si="37"/>
        <v>0.10753999999999998</v>
      </c>
    </row>
    <row r="457" spans="2:10" x14ac:dyDescent="0.25">
      <c r="B457" s="48">
        <f t="shared" si="38"/>
        <v>77</v>
      </c>
      <c r="C457" s="46" t="s">
        <v>669</v>
      </c>
      <c r="D457" s="46">
        <v>623.70000000000005</v>
      </c>
      <c r="E457" s="46">
        <v>33.200000000000003</v>
      </c>
      <c r="F457" s="46"/>
      <c r="G457" s="46">
        <f t="shared" si="35"/>
        <v>656.90000000000009</v>
      </c>
      <c r="H457" s="125">
        <f t="shared" si="36"/>
        <v>70.643026000000006</v>
      </c>
      <c r="I457" s="263">
        <f t="shared" si="39"/>
        <v>0.10754</v>
      </c>
      <c r="J457" s="76">
        <f t="shared" si="37"/>
        <v>0.10754</v>
      </c>
    </row>
    <row r="458" spans="2:10" x14ac:dyDescent="0.25">
      <c r="B458" s="48">
        <f t="shared" si="38"/>
        <v>78</v>
      </c>
      <c r="C458" s="46" t="s">
        <v>670</v>
      </c>
      <c r="D458" s="46">
        <v>572.4</v>
      </c>
      <c r="E458" s="46"/>
      <c r="F458" s="46"/>
      <c r="G458" s="46">
        <f t="shared" si="35"/>
        <v>572.4</v>
      </c>
      <c r="H458" s="125">
        <f t="shared" si="36"/>
        <v>61.555895999999997</v>
      </c>
      <c r="I458" s="263">
        <f t="shared" si="39"/>
        <v>0.10754</v>
      </c>
      <c r="J458" s="76">
        <f t="shared" si="37"/>
        <v>0.10754</v>
      </c>
    </row>
    <row r="459" spans="2:10" x14ac:dyDescent="0.25">
      <c r="B459" s="48">
        <f t="shared" si="38"/>
        <v>79</v>
      </c>
      <c r="C459" s="46" t="s">
        <v>671</v>
      </c>
      <c r="D459" s="46">
        <v>678.9</v>
      </c>
      <c r="E459" s="46"/>
      <c r="F459" s="46"/>
      <c r="G459" s="46">
        <f t="shared" si="35"/>
        <v>678.9</v>
      </c>
      <c r="H459" s="125">
        <f t="shared" si="36"/>
        <v>73.008905999999996</v>
      </c>
      <c r="I459" s="263">
        <f t="shared" si="39"/>
        <v>0.10754</v>
      </c>
      <c r="J459" s="76">
        <f t="shared" si="37"/>
        <v>0.10754</v>
      </c>
    </row>
    <row r="460" spans="2:10" x14ac:dyDescent="0.25">
      <c r="B460" s="48">
        <f t="shared" si="38"/>
        <v>80</v>
      </c>
      <c r="C460" s="46" t="s">
        <v>672</v>
      </c>
      <c r="D460" s="46">
        <v>785.9</v>
      </c>
      <c r="E460" s="46"/>
      <c r="F460" s="46"/>
      <c r="G460" s="46">
        <f t="shared" si="35"/>
        <v>785.9</v>
      </c>
      <c r="H460" s="125">
        <f t="shared" si="36"/>
        <v>84.515685999999988</v>
      </c>
      <c r="I460" s="263">
        <f t="shared" si="39"/>
        <v>0.10754</v>
      </c>
      <c r="J460" s="76">
        <f t="shared" si="37"/>
        <v>0.10753999999999998</v>
      </c>
    </row>
    <row r="461" spans="2:10" x14ac:dyDescent="0.25">
      <c r="B461" s="48">
        <f t="shared" si="38"/>
        <v>81</v>
      </c>
      <c r="C461" s="46" t="s">
        <v>673</v>
      </c>
      <c r="D461" s="46">
        <v>557.20000000000005</v>
      </c>
      <c r="E461" s="46"/>
      <c r="F461" s="46"/>
      <c r="G461" s="46">
        <f t="shared" si="35"/>
        <v>557.20000000000005</v>
      </c>
      <c r="H461" s="125">
        <f t="shared" si="36"/>
        <v>59.921288000000004</v>
      </c>
      <c r="I461" s="263">
        <f t="shared" si="39"/>
        <v>0.10754</v>
      </c>
      <c r="J461" s="76">
        <f t="shared" si="37"/>
        <v>0.10754</v>
      </c>
    </row>
    <row r="462" spans="2:10" x14ac:dyDescent="0.25">
      <c r="B462" s="48">
        <f t="shared" si="38"/>
        <v>82</v>
      </c>
      <c r="C462" s="46" t="s">
        <v>674</v>
      </c>
      <c r="D462" s="46">
        <v>780.8</v>
      </c>
      <c r="E462" s="46">
        <v>45.6</v>
      </c>
      <c r="F462" s="46"/>
      <c r="G462" s="46">
        <f t="shared" si="35"/>
        <v>826.4</v>
      </c>
      <c r="H462" s="125">
        <f t="shared" si="36"/>
        <v>88.871055999999996</v>
      </c>
      <c r="I462" s="263">
        <f t="shared" si="39"/>
        <v>0.10754</v>
      </c>
      <c r="J462" s="76">
        <f t="shared" si="37"/>
        <v>0.10754</v>
      </c>
    </row>
    <row r="463" spans="2:10" x14ac:dyDescent="0.25">
      <c r="B463" s="48">
        <f t="shared" si="38"/>
        <v>83</v>
      </c>
      <c r="C463" s="46" t="s">
        <v>675</v>
      </c>
      <c r="D463" s="46">
        <v>1009.3</v>
      </c>
      <c r="E463" s="46"/>
      <c r="F463" s="46"/>
      <c r="G463" s="46">
        <f t="shared" si="35"/>
        <v>1009.3</v>
      </c>
      <c r="H463" s="125">
        <f t="shared" si="36"/>
        <v>108.540122</v>
      </c>
      <c r="I463" s="263">
        <f t="shared" si="39"/>
        <v>0.10754</v>
      </c>
      <c r="J463" s="76">
        <f t="shared" si="37"/>
        <v>0.10754</v>
      </c>
    </row>
    <row r="464" spans="2:10" x14ac:dyDescent="0.25">
      <c r="B464" s="48">
        <f t="shared" si="38"/>
        <v>84</v>
      </c>
      <c r="C464" s="46" t="s">
        <v>676</v>
      </c>
      <c r="D464" s="46">
        <v>602.29999999999995</v>
      </c>
      <c r="E464" s="46"/>
      <c r="F464" s="46"/>
      <c r="G464" s="46">
        <f t="shared" si="35"/>
        <v>602.29999999999995</v>
      </c>
      <c r="H464" s="125">
        <f t="shared" si="36"/>
        <v>64.77134199999999</v>
      </c>
      <c r="I464" s="263">
        <f t="shared" si="39"/>
        <v>0.10754</v>
      </c>
      <c r="J464" s="76">
        <f t="shared" si="37"/>
        <v>0.10754</v>
      </c>
    </row>
    <row r="465" spans="2:10" x14ac:dyDescent="0.25">
      <c r="B465" s="48">
        <f t="shared" si="38"/>
        <v>85</v>
      </c>
      <c r="C465" s="46" t="s">
        <v>677</v>
      </c>
      <c r="D465" s="46">
        <v>655.4</v>
      </c>
      <c r="E465" s="46">
        <v>60.8</v>
      </c>
      <c r="F465" s="46"/>
      <c r="G465" s="46">
        <f t="shared" si="35"/>
        <v>716.19999999999993</v>
      </c>
      <c r="H465" s="125">
        <f t="shared" si="36"/>
        <v>77.020147999999992</v>
      </c>
      <c r="I465" s="263">
        <f t="shared" si="39"/>
        <v>0.10754</v>
      </c>
      <c r="J465" s="76">
        <f t="shared" si="37"/>
        <v>0.10754</v>
      </c>
    </row>
    <row r="466" spans="2:10" x14ac:dyDescent="0.25">
      <c r="B466" s="48">
        <f t="shared" si="38"/>
        <v>86</v>
      </c>
      <c r="C466" s="46" t="s">
        <v>678</v>
      </c>
      <c r="D466" s="46">
        <v>707.3</v>
      </c>
      <c r="E466" s="46"/>
      <c r="F466" s="46"/>
      <c r="G466" s="46">
        <f t="shared" si="35"/>
        <v>707.3</v>
      </c>
      <c r="H466" s="125">
        <f t="shared" si="36"/>
        <v>76.063041999999996</v>
      </c>
      <c r="I466" s="263">
        <f t="shared" si="39"/>
        <v>0.10754</v>
      </c>
      <c r="J466" s="76">
        <f t="shared" si="37"/>
        <v>0.10754</v>
      </c>
    </row>
    <row r="467" spans="2:10" x14ac:dyDescent="0.25">
      <c r="B467" s="48">
        <f t="shared" si="38"/>
        <v>87</v>
      </c>
      <c r="C467" s="46" t="s">
        <v>679</v>
      </c>
      <c r="D467" s="46">
        <v>789.4</v>
      </c>
      <c r="E467" s="46"/>
      <c r="F467" s="46"/>
      <c r="G467" s="46">
        <f t="shared" si="35"/>
        <v>789.4</v>
      </c>
      <c r="H467" s="125">
        <f t="shared" si="36"/>
        <v>84.892075999999989</v>
      </c>
      <c r="I467" s="263">
        <f t="shared" si="39"/>
        <v>0.10754</v>
      </c>
      <c r="J467" s="76">
        <f t="shared" si="37"/>
        <v>0.10753999999999998</v>
      </c>
    </row>
    <row r="468" spans="2:10" x14ac:dyDescent="0.25">
      <c r="B468" s="48">
        <f t="shared" si="38"/>
        <v>88</v>
      </c>
      <c r="C468" s="46" t="s">
        <v>680</v>
      </c>
      <c r="D468" s="46">
        <v>714.2</v>
      </c>
      <c r="E468" s="46"/>
      <c r="F468" s="46"/>
      <c r="G468" s="46">
        <f t="shared" si="35"/>
        <v>714.2</v>
      </c>
      <c r="H468" s="125">
        <f t="shared" si="36"/>
        <v>76.805068000000006</v>
      </c>
      <c r="I468" s="263">
        <f t="shared" si="39"/>
        <v>0.10754</v>
      </c>
      <c r="J468" s="76">
        <f t="shared" si="37"/>
        <v>0.10754</v>
      </c>
    </row>
    <row r="469" spans="2:10" x14ac:dyDescent="0.25">
      <c r="B469" s="48">
        <f t="shared" si="38"/>
        <v>89</v>
      </c>
      <c r="C469" s="46" t="s">
        <v>681</v>
      </c>
      <c r="D469" s="46">
        <v>713.1</v>
      </c>
      <c r="E469" s="46"/>
      <c r="F469" s="46"/>
      <c r="G469" s="46">
        <f t="shared" si="35"/>
        <v>713.1</v>
      </c>
      <c r="H469" s="125">
        <f t="shared" si="36"/>
        <v>76.686774</v>
      </c>
      <c r="I469" s="263">
        <f t="shared" si="39"/>
        <v>0.10754</v>
      </c>
      <c r="J469" s="76">
        <f t="shared" si="37"/>
        <v>0.10754</v>
      </c>
    </row>
    <row r="470" spans="2:10" x14ac:dyDescent="0.25">
      <c r="B470" s="48">
        <f t="shared" si="38"/>
        <v>90</v>
      </c>
      <c r="C470" s="46" t="s">
        <v>682</v>
      </c>
      <c r="D470" s="46">
        <v>771.4</v>
      </c>
      <c r="E470" s="46">
        <v>100</v>
      </c>
      <c r="F470" s="46"/>
      <c r="G470" s="46">
        <f t="shared" si="35"/>
        <v>871.4</v>
      </c>
      <c r="H470" s="125">
        <f t="shared" si="36"/>
        <v>93.71035599999999</v>
      </c>
      <c r="I470" s="263">
        <f t="shared" si="39"/>
        <v>0.10754</v>
      </c>
      <c r="J470" s="76">
        <f t="shared" si="37"/>
        <v>0.10754</v>
      </c>
    </row>
    <row r="471" spans="2:10" x14ac:dyDescent="0.25">
      <c r="B471" s="48">
        <f t="shared" si="38"/>
        <v>91</v>
      </c>
      <c r="C471" s="46" t="s">
        <v>683</v>
      </c>
      <c r="D471" s="46">
        <v>1203.7</v>
      </c>
      <c r="E471" s="46">
        <v>132</v>
      </c>
      <c r="F471" s="46"/>
      <c r="G471" s="46">
        <f t="shared" si="35"/>
        <v>1335.7</v>
      </c>
      <c r="H471" s="125">
        <f t="shared" si="36"/>
        <v>143.641178</v>
      </c>
      <c r="I471" s="263">
        <f t="shared" si="39"/>
        <v>0.10754</v>
      </c>
      <c r="J471" s="76">
        <f t="shared" si="37"/>
        <v>0.10754</v>
      </c>
    </row>
    <row r="472" spans="2:10" x14ac:dyDescent="0.25">
      <c r="B472" s="48">
        <f t="shared" si="38"/>
        <v>92</v>
      </c>
      <c r="C472" s="46" t="s">
        <v>684</v>
      </c>
      <c r="D472" s="46">
        <v>500.7</v>
      </c>
      <c r="E472" s="46"/>
      <c r="F472" s="46">
        <v>56.7</v>
      </c>
      <c r="G472" s="46">
        <f t="shared" si="35"/>
        <v>557.4</v>
      </c>
      <c r="H472" s="125">
        <f t="shared" si="36"/>
        <v>59.942795999999994</v>
      </c>
      <c r="I472" s="263">
        <f t="shared" si="39"/>
        <v>0.10754</v>
      </c>
      <c r="J472" s="76">
        <f t="shared" si="37"/>
        <v>0.10754</v>
      </c>
    </row>
    <row r="473" spans="2:10" x14ac:dyDescent="0.25">
      <c r="B473" s="48">
        <f t="shared" si="38"/>
        <v>93</v>
      </c>
      <c r="C473" s="46" t="s">
        <v>685</v>
      </c>
      <c r="D473" s="46">
        <v>476.1</v>
      </c>
      <c r="E473" s="46"/>
      <c r="F473" s="46"/>
      <c r="G473" s="46">
        <f t="shared" si="35"/>
        <v>476.1</v>
      </c>
      <c r="H473" s="125">
        <f t="shared" si="36"/>
        <v>51.199794000000004</v>
      </c>
      <c r="I473" s="263">
        <f t="shared" si="39"/>
        <v>0.10754</v>
      </c>
      <c r="J473" s="76">
        <f t="shared" si="37"/>
        <v>0.10754000000000001</v>
      </c>
    </row>
    <row r="474" spans="2:10" ht="13" x14ac:dyDescent="0.3">
      <c r="B474" s="48">
        <f t="shared" si="38"/>
        <v>94</v>
      </c>
      <c r="C474" s="21" t="s">
        <v>686</v>
      </c>
      <c r="D474" s="19">
        <v>364.5</v>
      </c>
      <c r="E474" s="19"/>
      <c r="F474" s="19">
        <v>21</v>
      </c>
      <c r="G474" s="46">
        <f t="shared" si="35"/>
        <v>385.5</v>
      </c>
      <c r="H474" s="125">
        <f t="shared" si="36"/>
        <v>41.456669999999995</v>
      </c>
      <c r="I474" s="263">
        <f t="shared" si="39"/>
        <v>0.10754</v>
      </c>
      <c r="J474" s="76">
        <f t="shared" si="37"/>
        <v>0.10753999999999998</v>
      </c>
    </row>
    <row r="475" spans="2:10" x14ac:dyDescent="0.25">
      <c r="B475" s="48">
        <f t="shared" si="38"/>
        <v>95</v>
      </c>
      <c r="C475" s="46" t="s">
        <v>687</v>
      </c>
      <c r="D475" s="46">
        <v>1235.0999999999999</v>
      </c>
      <c r="E475" s="46">
        <v>129.69999999999999</v>
      </c>
      <c r="F475" s="46"/>
      <c r="G475" s="46">
        <f t="shared" si="35"/>
        <v>1364.8</v>
      </c>
      <c r="H475" s="125">
        <f t="shared" si="36"/>
        <v>146.77059199999999</v>
      </c>
      <c r="I475" s="263">
        <f t="shared" si="39"/>
        <v>0.10754</v>
      </c>
      <c r="J475" s="76">
        <f t="shared" si="37"/>
        <v>0.10754</v>
      </c>
    </row>
    <row r="476" spans="2:10" x14ac:dyDescent="0.25">
      <c r="B476" s="48">
        <f t="shared" si="38"/>
        <v>96</v>
      </c>
      <c r="C476" s="46" t="s">
        <v>688</v>
      </c>
      <c r="D476" s="46">
        <v>283</v>
      </c>
      <c r="E476" s="46">
        <v>27.9</v>
      </c>
      <c r="F476" s="46"/>
      <c r="G476" s="46">
        <f t="shared" si="35"/>
        <v>310.89999999999998</v>
      </c>
      <c r="H476" s="125">
        <f t="shared" si="36"/>
        <v>33.434185999999997</v>
      </c>
      <c r="I476" s="263">
        <f t="shared" si="39"/>
        <v>0.10754</v>
      </c>
      <c r="J476" s="76">
        <f t="shared" si="37"/>
        <v>0.10754</v>
      </c>
    </row>
    <row r="477" spans="2:10" x14ac:dyDescent="0.25">
      <c r="B477" s="48">
        <f t="shared" si="38"/>
        <v>97</v>
      </c>
      <c r="C477" s="46" t="s">
        <v>689</v>
      </c>
      <c r="D477" s="46">
        <v>882.8</v>
      </c>
      <c r="E477" s="46"/>
      <c r="F477" s="46"/>
      <c r="G477" s="46">
        <f t="shared" si="35"/>
        <v>882.8</v>
      </c>
      <c r="H477" s="125">
        <f t="shared" si="36"/>
        <v>94.936311999999987</v>
      </c>
      <c r="I477" s="263">
        <f t="shared" si="39"/>
        <v>0.10754</v>
      </c>
      <c r="J477" s="76">
        <f t="shared" si="37"/>
        <v>0.10754</v>
      </c>
    </row>
    <row r="478" spans="2:10" x14ac:dyDescent="0.25">
      <c r="B478" s="48">
        <f t="shared" si="38"/>
        <v>98</v>
      </c>
      <c r="C478" s="46" t="s">
        <v>690</v>
      </c>
      <c r="D478" s="46">
        <v>772.9</v>
      </c>
      <c r="E478" s="46"/>
      <c r="F478" s="46"/>
      <c r="G478" s="46">
        <f t="shared" si="35"/>
        <v>772.9</v>
      </c>
      <c r="H478" s="125">
        <f t="shared" si="36"/>
        <v>83.117666</v>
      </c>
      <c r="I478" s="263">
        <f t="shared" si="39"/>
        <v>0.10754</v>
      </c>
      <c r="J478" s="76">
        <f t="shared" si="37"/>
        <v>0.10754</v>
      </c>
    </row>
    <row r="479" spans="2:10" x14ac:dyDescent="0.25">
      <c r="B479" s="48">
        <f t="shared" si="38"/>
        <v>99</v>
      </c>
      <c r="C479" s="46" t="s">
        <v>691</v>
      </c>
      <c r="D479" s="46">
        <v>669.9</v>
      </c>
      <c r="E479" s="46"/>
      <c r="F479" s="46"/>
      <c r="G479" s="46">
        <f t="shared" si="35"/>
        <v>669.9</v>
      </c>
      <c r="H479" s="125">
        <f t="shared" si="36"/>
        <v>72.041045999999994</v>
      </c>
      <c r="I479" s="263">
        <f t="shared" si="39"/>
        <v>0.10754</v>
      </c>
      <c r="J479" s="76">
        <f t="shared" si="37"/>
        <v>0.10754</v>
      </c>
    </row>
    <row r="480" spans="2:10" x14ac:dyDescent="0.25">
      <c r="B480" s="48">
        <f t="shared" si="38"/>
        <v>100</v>
      </c>
      <c r="C480" s="46" t="s">
        <v>692</v>
      </c>
      <c r="D480" s="46">
        <v>872.5</v>
      </c>
      <c r="E480" s="46"/>
      <c r="F480" s="46"/>
      <c r="G480" s="46">
        <f t="shared" si="35"/>
        <v>872.5</v>
      </c>
      <c r="H480" s="125">
        <f t="shared" si="36"/>
        <v>93.828649999999996</v>
      </c>
      <c r="I480" s="263">
        <f t="shared" si="39"/>
        <v>0.10754</v>
      </c>
      <c r="J480" s="76">
        <f t="shared" si="37"/>
        <v>0.10754</v>
      </c>
    </row>
    <row r="481" spans="2:10" x14ac:dyDescent="0.25">
      <c r="B481" s="48">
        <f t="shared" si="38"/>
        <v>101</v>
      </c>
      <c r="C481" s="46" t="s">
        <v>693</v>
      </c>
      <c r="D481" s="46">
        <v>416.2</v>
      </c>
      <c r="E481" s="46">
        <v>126.1</v>
      </c>
      <c r="F481" s="46"/>
      <c r="G481" s="46">
        <f t="shared" si="35"/>
        <v>542.29999999999995</v>
      </c>
      <c r="H481" s="125">
        <f t="shared" si="36"/>
        <v>58.318941999999993</v>
      </c>
      <c r="I481" s="263">
        <f t="shared" si="39"/>
        <v>0.10754</v>
      </c>
      <c r="J481" s="76">
        <f t="shared" si="37"/>
        <v>0.10754</v>
      </c>
    </row>
    <row r="482" spans="2:10" ht="13" x14ac:dyDescent="0.3">
      <c r="B482" s="48">
        <f t="shared" si="38"/>
        <v>102</v>
      </c>
      <c r="C482" s="78" t="s">
        <v>1345</v>
      </c>
      <c r="D482" s="23">
        <v>735.4</v>
      </c>
      <c r="E482" s="23"/>
      <c r="F482" s="23"/>
      <c r="G482" s="46">
        <f t="shared" si="35"/>
        <v>735.4</v>
      </c>
      <c r="H482" s="125">
        <f t="shared" si="36"/>
        <v>79.084915999999993</v>
      </c>
      <c r="I482" s="263">
        <f t="shared" si="39"/>
        <v>0.10754</v>
      </c>
      <c r="J482" s="76">
        <f t="shared" si="37"/>
        <v>0.10754</v>
      </c>
    </row>
    <row r="483" spans="2:10" x14ac:dyDescent="0.25">
      <c r="B483" s="48">
        <f t="shared" si="38"/>
        <v>103</v>
      </c>
      <c r="C483" s="46" t="s">
        <v>694</v>
      </c>
      <c r="D483" s="46">
        <v>767.4</v>
      </c>
      <c r="E483" s="46">
        <v>16.7</v>
      </c>
      <c r="F483" s="46"/>
      <c r="G483" s="46">
        <f t="shared" si="35"/>
        <v>784.1</v>
      </c>
      <c r="H483" s="125">
        <f t="shared" si="36"/>
        <v>84.322113999999999</v>
      </c>
      <c r="I483" s="263">
        <f t="shared" si="39"/>
        <v>0.10754</v>
      </c>
      <c r="J483" s="76">
        <f t="shared" si="37"/>
        <v>0.10754</v>
      </c>
    </row>
    <row r="484" spans="2:10" x14ac:dyDescent="0.25">
      <c r="B484" s="48">
        <f t="shared" si="38"/>
        <v>104</v>
      </c>
      <c r="C484" s="46" t="s">
        <v>695</v>
      </c>
      <c r="D484" s="46">
        <v>495.5</v>
      </c>
      <c r="E484" s="46"/>
      <c r="F484" s="46"/>
      <c r="G484" s="46">
        <f t="shared" si="35"/>
        <v>495.5</v>
      </c>
      <c r="H484" s="125">
        <f t="shared" si="36"/>
        <v>53.286069999999995</v>
      </c>
      <c r="I484" s="263">
        <f t="shared" si="39"/>
        <v>0.10754</v>
      </c>
      <c r="J484" s="76">
        <f t="shared" si="37"/>
        <v>0.10754</v>
      </c>
    </row>
    <row r="485" spans="2:10" x14ac:dyDescent="0.25">
      <c r="B485" s="48">
        <f t="shared" si="38"/>
        <v>105</v>
      </c>
      <c r="C485" s="46" t="s">
        <v>696</v>
      </c>
      <c r="D485" s="46">
        <v>534.20000000000005</v>
      </c>
      <c r="E485" s="46">
        <v>22.3</v>
      </c>
      <c r="F485" s="46"/>
      <c r="G485" s="46">
        <f t="shared" si="35"/>
        <v>556.5</v>
      </c>
      <c r="H485" s="125">
        <f t="shared" si="36"/>
        <v>59.84601</v>
      </c>
      <c r="I485" s="263">
        <f t="shared" si="39"/>
        <v>0.10754</v>
      </c>
      <c r="J485" s="76">
        <f t="shared" si="37"/>
        <v>0.10754</v>
      </c>
    </row>
    <row r="486" spans="2:10" x14ac:dyDescent="0.25">
      <c r="B486" s="48">
        <f t="shared" si="38"/>
        <v>106</v>
      </c>
      <c r="C486" s="46" t="s">
        <v>697</v>
      </c>
      <c r="D486" s="46">
        <v>758</v>
      </c>
      <c r="E486" s="46"/>
      <c r="F486" s="46"/>
      <c r="G486" s="46">
        <f t="shared" si="35"/>
        <v>758</v>
      </c>
      <c r="H486" s="125">
        <f t="shared" si="36"/>
        <v>81.515320000000003</v>
      </c>
      <c r="I486" s="263">
        <f t="shared" si="39"/>
        <v>0.10754</v>
      </c>
      <c r="J486" s="76">
        <f t="shared" si="37"/>
        <v>0.10754</v>
      </c>
    </row>
    <row r="487" spans="2:10" x14ac:dyDescent="0.25">
      <c r="B487" s="48">
        <f t="shared" si="38"/>
        <v>107</v>
      </c>
      <c r="C487" s="46" t="s">
        <v>698</v>
      </c>
      <c r="D487" s="46">
        <v>463.8</v>
      </c>
      <c r="E487" s="46">
        <v>43.7</v>
      </c>
      <c r="F487" s="46"/>
      <c r="G487" s="46">
        <f t="shared" si="35"/>
        <v>507.5</v>
      </c>
      <c r="H487" s="125">
        <f t="shared" si="36"/>
        <v>54.576549999999997</v>
      </c>
      <c r="I487" s="263">
        <f t="shared" si="39"/>
        <v>0.10754</v>
      </c>
      <c r="J487" s="76">
        <f t="shared" si="37"/>
        <v>0.10754</v>
      </c>
    </row>
    <row r="488" spans="2:10" x14ac:dyDescent="0.25">
      <c r="B488" s="48">
        <f t="shared" si="38"/>
        <v>108</v>
      </c>
      <c r="C488" s="46" t="s">
        <v>699</v>
      </c>
      <c r="D488" s="46">
        <v>564</v>
      </c>
      <c r="E488" s="46"/>
      <c r="F488" s="46"/>
      <c r="G488" s="46">
        <f t="shared" si="35"/>
        <v>564</v>
      </c>
      <c r="H488" s="125">
        <f t="shared" si="36"/>
        <v>60.652560000000001</v>
      </c>
      <c r="I488" s="263">
        <f t="shared" si="39"/>
        <v>0.10754</v>
      </c>
      <c r="J488" s="76">
        <f t="shared" si="37"/>
        <v>0.10754</v>
      </c>
    </row>
    <row r="489" spans="2:10" x14ac:dyDescent="0.25">
      <c r="B489" s="48">
        <f t="shared" si="38"/>
        <v>109</v>
      </c>
      <c r="C489" s="46" t="s">
        <v>700</v>
      </c>
      <c r="D489" s="46">
        <v>832.2</v>
      </c>
      <c r="E489" s="46">
        <v>47.7</v>
      </c>
      <c r="F489" s="46"/>
      <c r="G489" s="46">
        <f t="shared" si="35"/>
        <v>879.90000000000009</v>
      </c>
      <c r="H489" s="125">
        <f t="shared" si="36"/>
        <v>94.624446000000006</v>
      </c>
      <c r="I489" s="263">
        <f t="shared" si="39"/>
        <v>0.10754</v>
      </c>
      <c r="J489" s="76">
        <f t="shared" si="37"/>
        <v>0.10754</v>
      </c>
    </row>
    <row r="490" spans="2:10" x14ac:dyDescent="0.25">
      <c r="B490" s="48">
        <f t="shared" si="38"/>
        <v>110</v>
      </c>
      <c r="C490" s="46" t="s">
        <v>701</v>
      </c>
      <c r="D490" s="46">
        <v>751.4</v>
      </c>
      <c r="E490" s="46"/>
      <c r="F490" s="46"/>
      <c r="G490" s="46">
        <f t="shared" si="35"/>
        <v>751.4</v>
      </c>
      <c r="H490" s="125">
        <f t="shared" si="36"/>
        <v>80.805555999999996</v>
      </c>
      <c r="I490" s="263">
        <f t="shared" si="39"/>
        <v>0.10754</v>
      </c>
      <c r="J490" s="76">
        <f t="shared" si="37"/>
        <v>0.10754</v>
      </c>
    </row>
    <row r="491" spans="2:10" x14ac:dyDescent="0.25">
      <c r="B491" s="48">
        <f t="shared" si="38"/>
        <v>111</v>
      </c>
      <c r="C491" s="46" t="s">
        <v>702</v>
      </c>
      <c r="D491" s="46">
        <v>568.4</v>
      </c>
      <c r="E491" s="46"/>
      <c r="F491" s="46"/>
      <c r="G491" s="46">
        <f t="shared" si="35"/>
        <v>568.4</v>
      </c>
      <c r="H491" s="125">
        <f t="shared" si="36"/>
        <v>61.125735999999996</v>
      </c>
      <c r="I491" s="263">
        <f t="shared" si="39"/>
        <v>0.10754</v>
      </c>
      <c r="J491" s="76">
        <f t="shared" si="37"/>
        <v>0.10754</v>
      </c>
    </row>
    <row r="492" spans="2:10" x14ac:dyDescent="0.25">
      <c r="B492" s="48">
        <f t="shared" si="38"/>
        <v>112</v>
      </c>
      <c r="C492" s="46" t="s">
        <v>703</v>
      </c>
      <c r="D492" s="46">
        <v>678.1</v>
      </c>
      <c r="E492" s="46">
        <v>31.4</v>
      </c>
      <c r="F492" s="46"/>
      <c r="G492" s="46">
        <f t="shared" si="35"/>
        <v>709.5</v>
      </c>
      <c r="H492" s="125">
        <f t="shared" si="36"/>
        <v>76.299629999999993</v>
      </c>
      <c r="I492" s="263">
        <f t="shared" si="39"/>
        <v>0.10754</v>
      </c>
      <c r="J492" s="76">
        <f t="shared" si="37"/>
        <v>0.10754</v>
      </c>
    </row>
    <row r="493" spans="2:10" x14ac:dyDescent="0.25">
      <c r="B493" s="48">
        <f t="shared" si="38"/>
        <v>113</v>
      </c>
      <c r="C493" s="46" t="s">
        <v>704</v>
      </c>
      <c r="D493" s="46">
        <v>726.3</v>
      </c>
      <c r="E493" s="46"/>
      <c r="F493" s="46"/>
      <c r="G493" s="46">
        <f t="shared" si="35"/>
        <v>726.3</v>
      </c>
      <c r="H493" s="125">
        <f t="shared" si="36"/>
        <v>78.106301999999999</v>
      </c>
      <c r="I493" s="263">
        <f t="shared" si="39"/>
        <v>0.10754</v>
      </c>
      <c r="J493" s="76">
        <f t="shared" si="37"/>
        <v>0.10754000000000001</v>
      </c>
    </row>
    <row r="494" spans="2:10" x14ac:dyDescent="0.25">
      <c r="B494" s="48">
        <f t="shared" si="38"/>
        <v>114</v>
      </c>
      <c r="C494" s="46" t="s">
        <v>705</v>
      </c>
      <c r="D494" s="46">
        <v>407.5</v>
      </c>
      <c r="E494" s="46"/>
      <c r="F494" s="46"/>
      <c r="G494" s="46">
        <f t="shared" si="35"/>
        <v>407.5</v>
      </c>
      <c r="H494" s="125">
        <f t="shared" si="36"/>
        <v>43.82255</v>
      </c>
      <c r="I494" s="263">
        <f t="shared" si="39"/>
        <v>0.10754</v>
      </c>
      <c r="J494" s="76">
        <f t="shared" si="37"/>
        <v>0.10754</v>
      </c>
    </row>
    <row r="495" spans="2:10" x14ac:dyDescent="0.25">
      <c r="B495" s="48">
        <f t="shared" si="38"/>
        <v>115</v>
      </c>
      <c r="C495" s="46" t="s">
        <v>706</v>
      </c>
      <c r="D495" s="46">
        <v>659.3</v>
      </c>
      <c r="E495" s="46"/>
      <c r="F495" s="46"/>
      <c r="G495" s="46">
        <f t="shared" si="35"/>
        <v>659.3</v>
      </c>
      <c r="H495" s="125">
        <f t="shared" si="36"/>
        <v>70.901121999999987</v>
      </c>
      <c r="I495" s="263">
        <f t="shared" si="39"/>
        <v>0.10754</v>
      </c>
      <c r="J495" s="76">
        <f t="shared" si="37"/>
        <v>0.10753999999999998</v>
      </c>
    </row>
    <row r="496" spans="2:10" x14ac:dyDescent="0.25">
      <c r="B496" s="48">
        <f t="shared" si="38"/>
        <v>116</v>
      </c>
      <c r="C496" s="46" t="s">
        <v>707</v>
      </c>
      <c r="D496" s="46">
        <v>2185</v>
      </c>
      <c r="E496" s="46"/>
      <c r="F496" s="46"/>
      <c r="G496" s="46">
        <f t="shared" si="35"/>
        <v>2185</v>
      </c>
      <c r="H496" s="125">
        <f t="shared" si="36"/>
        <v>234.97489999999999</v>
      </c>
      <c r="I496" s="263">
        <f t="shared" si="39"/>
        <v>0.10754</v>
      </c>
      <c r="J496" s="76">
        <f t="shared" si="37"/>
        <v>0.10754</v>
      </c>
    </row>
    <row r="497" spans="2:10" x14ac:dyDescent="0.25">
      <c r="B497" s="48">
        <f t="shared" si="38"/>
        <v>117</v>
      </c>
      <c r="C497" s="46" t="s">
        <v>708</v>
      </c>
      <c r="D497" s="46">
        <v>880.1</v>
      </c>
      <c r="E497" s="46">
        <v>63.6</v>
      </c>
      <c r="F497" s="46">
        <v>117.1</v>
      </c>
      <c r="G497" s="46">
        <f t="shared" si="35"/>
        <v>1060.8</v>
      </c>
      <c r="H497" s="125">
        <f t="shared" si="36"/>
        <v>114.07843199999999</v>
      </c>
      <c r="I497" s="263">
        <f t="shared" si="39"/>
        <v>0.10754</v>
      </c>
      <c r="J497" s="76">
        <f t="shared" si="37"/>
        <v>0.10754</v>
      </c>
    </row>
    <row r="498" spans="2:10" x14ac:dyDescent="0.25">
      <c r="B498" s="48">
        <f t="shared" si="38"/>
        <v>118</v>
      </c>
      <c r="C498" s="46" t="s">
        <v>709</v>
      </c>
      <c r="D498" s="46">
        <v>673.6</v>
      </c>
      <c r="E498" s="46"/>
      <c r="F498" s="46"/>
      <c r="G498" s="46">
        <f t="shared" si="35"/>
        <v>673.6</v>
      </c>
      <c r="H498" s="125">
        <f t="shared" si="36"/>
        <v>72.438944000000006</v>
      </c>
      <c r="I498" s="263">
        <f t="shared" si="39"/>
        <v>0.10754</v>
      </c>
      <c r="J498" s="76">
        <f t="shared" si="37"/>
        <v>0.10754000000000001</v>
      </c>
    </row>
    <row r="499" spans="2:10" x14ac:dyDescent="0.25">
      <c r="B499" s="48">
        <f t="shared" si="38"/>
        <v>119</v>
      </c>
      <c r="C499" s="46" t="s">
        <v>710</v>
      </c>
      <c r="D499" s="46">
        <v>511.5</v>
      </c>
      <c r="E499" s="46"/>
      <c r="F499" s="46"/>
      <c r="G499" s="46">
        <f t="shared" si="35"/>
        <v>511.5</v>
      </c>
      <c r="H499" s="125">
        <f t="shared" si="36"/>
        <v>55.006709999999998</v>
      </c>
      <c r="I499" s="263">
        <f t="shared" si="39"/>
        <v>0.10754</v>
      </c>
      <c r="J499" s="76">
        <f t="shared" si="37"/>
        <v>0.10754</v>
      </c>
    </row>
    <row r="500" spans="2:10" x14ac:dyDescent="0.25">
      <c r="B500" s="48">
        <f t="shared" si="38"/>
        <v>120</v>
      </c>
      <c r="C500" s="46" t="s">
        <v>711</v>
      </c>
      <c r="D500" s="46">
        <v>541.65</v>
      </c>
      <c r="E500" s="46"/>
      <c r="F500" s="46">
        <v>87.1</v>
      </c>
      <c r="G500" s="46">
        <f t="shared" si="35"/>
        <v>628.75</v>
      </c>
      <c r="H500" s="125">
        <f t="shared" si="36"/>
        <v>67.615774999999999</v>
      </c>
      <c r="I500" s="263">
        <f t="shared" si="39"/>
        <v>0.10754</v>
      </c>
      <c r="J500" s="76">
        <f t="shared" si="37"/>
        <v>0.10754</v>
      </c>
    </row>
    <row r="501" spans="2:10" x14ac:dyDescent="0.25">
      <c r="B501" s="48">
        <f t="shared" si="38"/>
        <v>121</v>
      </c>
      <c r="C501" s="46" t="s">
        <v>712</v>
      </c>
      <c r="D501" s="46">
        <v>341.1</v>
      </c>
      <c r="E501" s="46"/>
      <c r="F501" s="46"/>
      <c r="G501" s="46">
        <f t="shared" si="35"/>
        <v>341.1</v>
      </c>
      <c r="H501" s="125">
        <f t="shared" si="36"/>
        <v>36.681894</v>
      </c>
      <c r="I501" s="263">
        <f t="shared" si="39"/>
        <v>0.10754</v>
      </c>
      <c r="J501" s="76">
        <f t="shared" si="37"/>
        <v>0.10754</v>
      </c>
    </row>
    <row r="502" spans="2:10" x14ac:dyDescent="0.25">
      <c r="B502" s="48">
        <f t="shared" si="38"/>
        <v>122</v>
      </c>
      <c r="C502" s="46" t="s">
        <v>713</v>
      </c>
      <c r="D502" s="46">
        <v>134.1</v>
      </c>
      <c r="E502" s="46"/>
      <c r="F502" s="46"/>
      <c r="G502" s="46">
        <f t="shared" si="35"/>
        <v>134.1</v>
      </c>
      <c r="H502" s="125">
        <f t="shared" si="36"/>
        <v>14.421113999999999</v>
      </c>
      <c r="I502" s="263">
        <f t="shared" si="39"/>
        <v>0.10754</v>
      </c>
      <c r="J502" s="76">
        <f t="shared" si="37"/>
        <v>0.10754</v>
      </c>
    </row>
    <row r="503" spans="2:10" x14ac:dyDescent="0.25">
      <c r="B503" s="48">
        <f t="shared" si="38"/>
        <v>123</v>
      </c>
      <c r="C503" s="46" t="s">
        <v>714</v>
      </c>
      <c r="D503" s="46">
        <v>1501.3</v>
      </c>
      <c r="E503" s="46"/>
      <c r="F503" s="46"/>
      <c r="G503" s="46">
        <f t="shared" ref="G503:G564" si="40">D503+E503+F503</f>
        <v>1501.3</v>
      </c>
      <c r="H503" s="125">
        <f t="shared" ref="H503:H564" si="41">SUM(I503*G503)</f>
        <v>161.44980199999998</v>
      </c>
      <c r="I503" s="263">
        <f t="shared" si="39"/>
        <v>0.10754</v>
      </c>
      <c r="J503" s="76">
        <f t="shared" ref="J503:J564" si="42">H503/G503</f>
        <v>0.10753999999999998</v>
      </c>
    </row>
    <row r="504" spans="2:10" x14ac:dyDescent="0.25">
      <c r="B504" s="48">
        <f t="shared" si="38"/>
        <v>124</v>
      </c>
      <c r="C504" s="46" t="s">
        <v>715</v>
      </c>
      <c r="D504" s="46">
        <v>558.79999999999995</v>
      </c>
      <c r="E504" s="46"/>
      <c r="F504" s="46"/>
      <c r="G504" s="46">
        <f t="shared" si="40"/>
        <v>558.79999999999995</v>
      </c>
      <c r="H504" s="125">
        <f t="shared" si="41"/>
        <v>60.093351999999996</v>
      </c>
      <c r="I504" s="263">
        <f t="shared" si="39"/>
        <v>0.10754</v>
      </c>
      <c r="J504" s="76">
        <f t="shared" si="42"/>
        <v>0.10754</v>
      </c>
    </row>
    <row r="505" spans="2:10" x14ac:dyDescent="0.25">
      <c r="B505" s="48">
        <f t="shared" si="38"/>
        <v>125</v>
      </c>
      <c r="C505" s="46" t="s">
        <v>716</v>
      </c>
      <c r="D505" s="46">
        <v>518.79999999999995</v>
      </c>
      <c r="E505" s="46">
        <v>32.700000000000003</v>
      </c>
      <c r="F505" s="46"/>
      <c r="G505" s="46">
        <f t="shared" si="40"/>
        <v>551.5</v>
      </c>
      <c r="H505" s="125">
        <f t="shared" si="41"/>
        <v>59.308309999999999</v>
      </c>
      <c r="I505" s="263">
        <f t="shared" si="39"/>
        <v>0.10754</v>
      </c>
      <c r="J505" s="76">
        <f t="shared" si="42"/>
        <v>0.10754</v>
      </c>
    </row>
    <row r="506" spans="2:10" x14ac:dyDescent="0.25">
      <c r="B506" s="48">
        <f t="shared" si="38"/>
        <v>126</v>
      </c>
      <c r="C506" s="46" t="s">
        <v>717</v>
      </c>
      <c r="D506" s="46">
        <v>366.5</v>
      </c>
      <c r="E506" s="46"/>
      <c r="F506" s="46"/>
      <c r="G506" s="46">
        <f t="shared" si="40"/>
        <v>366.5</v>
      </c>
      <c r="H506" s="125">
        <f t="shared" si="41"/>
        <v>39.413409999999999</v>
      </c>
      <c r="I506" s="263">
        <f t="shared" si="39"/>
        <v>0.10754</v>
      </c>
      <c r="J506" s="76">
        <f t="shared" si="42"/>
        <v>0.10754</v>
      </c>
    </row>
    <row r="507" spans="2:10" x14ac:dyDescent="0.25">
      <c r="B507" s="48">
        <f t="shared" si="38"/>
        <v>127</v>
      </c>
      <c r="C507" s="46" t="s">
        <v>718</v>
      </c>
      <c r="D507" s="46">
        <v>485.9</v>
      </c>
      <c r="E507" s="46"/>
      <c r="F507" s="46"/>
      <c r="G507" s="46">
        <f t="shared" si="40"/>
        <v>485.9</v>
      </c>
      <c r="H507" s="125">
        <f t="shared" si="41"/>
        <v>52.253685999999995</v>
      </c>
      <c r="I507" s="263">
        <f t="shared" si="39"/>
        <v>0.10754</v>
      </c>
      <c r="J507" s="76">
        <f t="shared" si="42"/>
        <v>0.10754</v>
      </c>
    </row>
    <row r="508" spans="2:10" x14ac:dyDescent="0.25">
      <c r="B508" s="48">
        <f t="shared" si="38"/>
        <v>128</v>
      </c>
      <c r="C508" s="46" t="s">
        <v>719</v>
      </c>
      <c r="D508" s="46">
        <v>302.89999999999998</v>
      </c>
      <c r="E508" s="46"/>
      <c r="F508" s="46"/>
      <c r="G508" s="46">
        <f t="shared" si="40"/>
        <v>302.89999999999998</v>
      </c>
      <c r="H508" s="125">
        <f t="shared" si="41"/>
        <v>32.573865999999995</v>
      </c>
      <c r="I508" s="263">
        <f t="shared" si="39"/>
        <v>0.10754</v>
      </c>
      <c r="J508" s="76">
        <f t="shared" si="42"/>
        <v>0.10754</v>
      </c>
    </row>
    <row r="509" spans="2:10" x14ac:dyDescent="0.25">
      <c r="B509" s="48">
        <f t="shared" ref="B509:B572" si="43">1+B508</f>
        <v>129</v>
      </c>
      <c r="C509" s="46" t="s">
        <v>720</v>
      </c>
      <c r="D509" s="46">
        <v>376.1</v>
      </c>
      <c r="E509" s="46"/>
      <c r="F509" s="46"/>
      <c r="G509" s="46">
        <f t="shared" si="40"/>
        <v>376.1</v>
      </c>
      <c r="H509" s="125">
        <f t="shared" si="41"/>
        <v>40.445793999999999</v>
      </c>
      <c r="I509" s="263">
        <f t="shared" si="39"/>
        <v>0.10754</v>
      </c>
      <c r="J509" s="76">
        <f t="shared" si="42"/>
        <v>0.10754</v>
      </c>
    </row>
    <row r="510" spans="2:10" x14ac:dyDescent="0.25">
      <c r="B510" s="48">
        <f t="shared" si="43"/>
        <v>130</v>
      </c>
      <c r="C510" s="46" t="s">
        <v>721</v>
      </c>
      <c r="D510" s="46">
        <v>381.2</v>
      </c>
      <c r="E510" s="46"/>
      <c r="F510" s="46"/>
      <c r="G510" s="46">
        <f t="shared" si="40"/>
        <v>381.2</v>
      </c>
      <c r="H510" s="125">
        <f t="shared" si="41"/>
        <v>40.994247999999999</v>
      </c>
      <c r="I510" s="263">
        <f t="shared" si="39"/>
        <v>0.10754</v>
      </c>
      <c r="J510" s="76">
        <f t="shared" si="42"/>
        <v>0.10754</v>
      </c>
    </row>
    <row r="511" spans="2:10" x14ac:dyDescent="0.25">
      <c r="B511" s="48">
        <f t="shared" si="43"/>
        <v>131</v>
      </c>
      <c r="C511" s="46" t="s">
        <v>722</v>
      </c>
      <c r="D511" s="46">
        <v>323.89999999999998</v>
      </c>
      <c r="E511" s="46"/>
      <c r="F511" s="46"/>
      <c r="G511" s="46">
        <f t="shared" si="40"/>
        <v>323.89999999999998</v>
      </c>
      <c r="H511" s="125">
        <f t="shared" si="41"/>
        <v>34.832205999999999</v>
      </c>
      <c r="I511" s="263">
        <f t="shared" si="39"/>
        <v>0.10754</v>
      </c>
      <c r="J511" s="76">
        <f t="shared" si="42"/>
        <v>0.10754000000000001</v>
      </c>
    </row>
    <row r="512" spans="2:10" x14ac:dyDescent="0.25">
      <c r="B512" s="48">
        <f t="shared" si="43"/>
        <v>132</v>
      </c>
      <c r="C512" s="46" t="s">
        <v>723</v>
      </c>
      <c r="D512" s="46">
        <v>465.1</v>
      </c>
      <c r="E512" s="46"/>
      <c r="F512" s="46"/>
      <c r="G512" s="46">
        <f t="shared" si="40"/>
        <v>465.1</v>
      </c>
      <c r="H512" s="125">
        <f t="shared" si="41"/>
        <v>50.016854000000002</v>
      </c>
      <c r="I512" s="263">
        <f t="shared" si="39"/>
        <v>0.10754</v>
      </c>
      <c r="J512" s="76">
        <f t="shared" si="42"/>
        <v>0.10754</v>
      </c>
    </row>
    <row r="513" spans="2:10" x14ac:dyDescent="0.25">
      <c r="B513" s="48">
        <f t="shared" si="43"/>
        <v>133</v>
      </c>
      <c r="C513" s="46" t="s">
        <v>724</v>
      </c>
      <c r="D513" s="46">
        <v>806.2</v>
      </c>
      <c r="E513" s="46"/>
      <c r="F513" s="46"/>
      <c r="G513" s="46">
        <f t="shared" si="40"/>
        <v>806.2</v>
      </c>
      <c r="H513" s="125">
        <f t="shared" si="41"/>
        <v>86.698748000000009</v>
      </c>
      <c r="I513" s="263">
        <f t="shared" si="39"/>
        <v>0.10754</v>
      </c>
      <c r="J513" s="76">
        <f t="shared" si="42"/>
        <v>0.10754000000000001</v>
      </c>
    </row>
    <row r="514" spans="2:10" x14ac:dyDescent="0.25">
      <c r="B514" s="48">
        <f t="shared" si="43"/>
        <v>134</v>
      </c>
      <c r="C514" s="46" t="s">
        <v>725</v>
      </c>
      <c r="D514" s="46">
        <v>445.2</v>
      </c>
      <c r="E514" s="46"/>
      <c r="F514" s="46"/>
      <c r="G514" s="46">
        <f t="shared" si="40"/>
        <v>445.2</v>
      </c>
      <c r="H514" s="125">
        <f t="shared" si="41"/>
        <v>47.876807999999997</v>
      </c>
      <c r="I514" s="263">
        <f t="shared" si="39"/>
        <v>0.10754</v>
      </c>
      <c r="J514" s="76">
        <f t="shared" si="42"/>
        <v>0.10754</v>
      </c>
    </row>
    <row r="515" spans="2:10" x14ac:dyDescent="0.25">
      <c r="B515" s="48">
        <f t="shared" si="43"/>
        <v>135</v>
      </c>
      <c r="C515" s="46" t="s">
        <v>726</v>
      </c>
      <c r="D515" s="46">
        <v>698.9</v>
      </c>
      <c r="E515" s="46">
        <v>44.3</v>
      </c>
      <c r="F515" s="46">
        <v>87.4</v>
      </c>
      <c r="G515" s="46">
        <f t="shared" si="40"/>
        <v>830.59999999999991</v>
      </c>
      <c r="H515" s="125">
        <f t="shared" si="41"/>
        <v>89.322723999999994</v>
      </c>
      <c r="I515" s="263">
        <f t="shared" si="39"/>
        <v>0.10754</v>
      </c>
      <c r="J515" s="76">
        <f t="shared" si="42"/>
        <v>0.10754000000000001</v>
      </c>
    </row>
    <row r="516" spans="2:10" x14ac:dyDescent="0.25">
      <c r="B516" s="48">
        <f t="shared" si="43"/>
        <v>136</v>
      </c>
      <c r="C516" s="46" t="s">
        <v>727</v>
      </c>
      <c r="D516" s="46">
        <v>537.4</v>
      </c>
      <c r="E516" s="46"/>
      <c r="F516" s="46"/>
      <c r="G516" s="46">
        <f t="shared" si="40"/>
        <v>537.4</v>
      </c>
      <c r="H516" s="125">
        <f t="shared" si="41"/>
        <v>57.791995999999997</v>
      </c>
      <c r="I516" s="263">
        <f t="shared" si="39"/>
        <v>0.10754</v>
      </c>
      <c r="J516" s="76">
        <f t="shared" si="42"/>
        <v>0.10754</v>
      </c>
    </row>
    <row r="517" spans="2:10" x14ac:dyDescent="0.25">
      <c r="B517" s="48">
        <f t="shared" si="43"/>
        <v>137</v>
      </c>
      <c r="C517" s="46" t="s">
        <v>728</v>
      </c>
      <c r="D517" s="46">
        <v>2042.1</v>
      </c>
      <c r="E517" s="46"/>
      <c r="F517" s="46"/>
      <c r="G517" s="46">
        <f t="shared" si="40"/>
        <v>2042.1</v>
      </c>
      <c r="H517" s="125">
        <f t="shared" si="41"/>
        <v>219.60743399999998</v>
      </c>
      <c r="I517" s="263">
        <f t="shared" si="39"/>
        <v>0.10754</v>
      </c>
      <c r="J517" s="76">
        <f t="shared" si="42"/>
        <v>0.10754</v>
      </c>
    </row>
    <row r="518" spans="2:10" x14ac:dyDescent="0.25">
      <c r="B518" s="48">
        <f t="shared" si="43"/>
        <v>138</v>
      </c>
      <c r="C518" s="46" t="s">
        <v>729</v>
      </c>
      <c r="D518" s="46">
        <v>264.39999999999998</v>
      </c>
      <c r="E518" s="46"/>
      <c r="F518" s="46"/>
      <c r="G518" s="46">
        <f t="shared" si="40"/>
        <v>264.39999999999998</v>
      </c>
      <c r="H518" s="125">
        <f t="shared" si="41"/>
        <v>28.433575999999995</v>
      </c>
      <c r="I518" s="263">
        <f t="shared" si="39"/>
        <v>0.10754</v>
      </c>
      <c r="J518" s="76">
        <f t="shared" si="42"/>
        <v>0.10754</v>
      </c>
    </row>
    <row r="519" spans="2:10" x14ac:dyDescent="0.25">
      <c r="B519" s="48">
        <f t="shared" si="43"/>
        <v>139</v>
      </c>
      <c r="C519" s="46" t="s">
        <v>730</v>
      </c>
      <c r="D519" s="46">
        <v>2510.6</v>
      </c>
      <c r="E519" s="46"/>
      <c r="F519" s="46"/>
      <c r="G519" s="46">
        <f t="shared" si="40"/>
        <v>2510.6</v>
      </c>
      <c r="H519" s="125">
        <f t="shared" si="41"/>
        <v>269.98992399999997</v>
      </c>
      <c r="I519" s="263">
        <f t="shared" ref="I519:I582" si="44">0.07974+0.0278</f>
        <v>0.10754</v>
      </c>
      <c r="J519" s="76">
        <f t="shared" si="42"/>
        <v>0.10754</v>
      </c>
    </row>
    <row r="520" spans="2:10" x14ac:dyDescent="0.25">
      <c r="B520" s="48">
        <f t="shared" si="43"/>
        <v>140</v>
      </c>
      <c r="C520" s="46" t="s">
        <v>731</v>
      </c>
      <c r="D520" s="46">
        <v>618.6</v>
      </c>
      <c r="E520" s="46"/>
      <c r="F520" s="46">
        <v>97</v>
      </c>
      <c r="G520" s="46">
        <f t="shared" si="40"/>
        <v>715.6</v>
      </c>
      <c r="H520" s="125">
        <f t="shared" si="41"/>
        <v>76.955624</v>
      </c>
      <c r="I520" s="263">
        <f t="shared" si="44"/>
        <v>0.10754</v>
      </c>
      <c r="J520" s="76">
        <f t="shared" si="42"/>
        <v>0.10754</v>
      </c>
    </row>
    <row r="521" spans="2:10" x14ac:dyDescent="0.25">
      <c r="B521" s="48">
        <f t="shared" si="43"/>
        <v>141</v>
      </c>
      <c r="C521" s="46" t="s">
        <v>732</v>
      </c>
      <c r="D521" s="46">
        <v>439.5</v>
      </c>
      <c r="E521" s="46"/>
      <c r="F521" s="46"/>
      <c r="G521" s="46">
        <f t="shared" si="40"/>
        <v>439.5</v>
      </c>
      <c r="H521" s="125">
        <f t="shared" si="41"/>
        <v>47.263829999999999</v>
      </c>
      <c r="I521" s="263">
        <f t="shared" si="44"/>
        <v>0.10754</v>
      </c>
      <c r="J521" s="76">
        <f t="shared" si="42"/>
        <v>0.10754</v>
      </c>
    </row>
    <row r="522" spans="2:10" x14ac:dyDescent="0.25">
      <c r="B522" s="48">
        <f t="shared" si="43"/>
        <v>142</v>
      </c>
      <c r="C522" s="46" t="s">
        <v>733</v>
      </c>
      <c r="D522" s="46">
        <v>489.6</v>
      </c>
      <c r="E522" s="46"/>
      <c r="F522" s="46"/>
      <c r="G522" s="46">
        <f t="shared" si="40"/>
        <v>489.6</v>
      </c>
      <c r="H522" s="125">
        <f t="shared" si="41"/>
        <v>52.651584</v>
      </c>
      <c r="I522" s="263">
        <f t="shared" si="44"/>
        <v>0.10754</v>
      </c>
      <c r="J522" s="76">
        <f t="shared" si="42"/>
        <v>0.10754</v>
      </c>
    </row>
    <row r="523" spans="2:10" x14ac:dyDescent="0.25">
      <c r="B523" s="48">
        <f t="shared" si="43"/>
        <v>143</v>
      </c>
      <c r="C523" s="46" t="s">
        <v>734</v>
      </c>
      <c r="D523" s="46">
        <v>556.5</v>
      </c>
      <c r="E523" s="46"/>
      <c r="F523" s="46"/>
      <c r="G523" s="46">
        <f t="shared" si="40"/>
        <v>556.5</v>
      </c>
      <c r="H523" s="125">
        <f t="shared" si="41"/>
        <v>59.84601</v>
      </c>
      <c r="I523" s="263">
        <f t="shared" si="44"/>
        <v>0.10754</v>
      </c>
      <c r="J523" s="76">
        <f t="shared" si="42"/>
        <v>0.10754</v>
      </c>
    </row>
    <row r="524" spans="2:10" x14ac:dyDescent="0.25">
      <c r="B524" s="48">
        <f t="shared" si="43"/>
        <v>144</v>
      </c>
      <c r="C524" s="46" t="s">
        <v>735</v>
      </c>
      <c r="D524" s="46">
        <v>502</v>
      </c>
      <c r="E524" s="46"/>
      <c r="F524" s="46"/>
      <c r="G524" s="46">
        <f t="shared" si="40"/>
        <v>502</v>
      </c>
      <c r="H524" s="125">
        <f t="shared" si="41"/>
        <v>53.985079999999996</v>
      </c>
      <c r="I524" s="263">
        <f t="shared" si="44"/>
        <v>0.10754</v>
      </c>
      <c r="J524" s="76">
        <f t="shared" si="42"/>
        <v>0.10754</v>
      </c>
    </row>
    <row r="525" spans="2:10" x14ac:dyDescent="0.25">
      <c r="B525" s="48">
        <f t="shared" si="43"/>
        <v>145</v>
      </c>
      <c r="C525" s="46" t="s">
        <v>736</v>
      </c>
      <c r="D525" s="46">
        <v>467.6</v>
      </c>
      <c r="E525" s="46"/>
      <c r="F525" s="46"/>
      <c r="G525" s="46">
        <f t="shared" si="40"/>
        <v>467.6</v>
      </c>
      <c r="H525" s="125">
        <f t="shared" si="41"/>
        <v>50.285704000000003</v>
      </c>
      <c r="I525" s="263">
        <f t="shared" si="44"/>
        <v>0.10754</v>
      </c>
      <c r="J525" s="76">
        <f t="shared" si="42"/>
        <v>0.10754</v>
      </c>
    </row>
    <row r="526" spans="2:10" x14ac:dyDescent="0.25">
      <c r="B526" s="48">
        <f t="shared" si="43"/>
        <v>146</v>
      </c>
      <c r="C526" s="46" t="s">
        <v>737</v>
      </c>
      <c r="D526" s="46">
        <v>493.8</v>
      </c>
      <c r="E526" s="46"/>
      <c r="F526" s="46"/>
      <c r="G526" s="46">
        <f t="shared" si="40"/>
        <v>493.8</v>
      </c>
      <c r="H526" s="125">
        <f t="shared" si="41"/>
        <v>53.103251999999998</v>
      </c>
      <c r="I526" s="263">
        <f t="shared" si="44"/>
        <v>0.10754</v>
      </c>
      <c r="J526" s="76">
        <f t="shared" si="42"/>
        <v>0.10754</v>
      </c>
    </row>
    <row r="527" spans="2:10" x14ac:dyDescent="0.25">
      <c r="B527" s="48">
        <f t="shared" si="43"/>
        <v>147</v>
      </c>
      <c r="C527" s="46" t="s">
        <v>738</v>
      </c>
      <c r="D527" s="46">
        <v>515.79999999999995</v>
      </c>
      <c r="E527" s="46"/>
      <c r="F527" s="46"/>
      <c r="G527" s="46">
        <f t="shared" si="40"/>
        <v>515.79999999999995</v>
      </c>
      <c r="H527" s="125">
        <f t="shared" si="41"/>
        <v>55.469131999999995</v>
      </c>
      <c r="I527" s="263">
        <f t="shared" si="44"/>
        <v>0.10754</v>
      </c>
      <c r="J527" s="76">
        <f t="shared" si="42"/>
        <v>0.10754</v>
      </c>
    </row>
    <row r="528" spans="2:10" x14ac:dyDescent="0.25">
      <c r="B528" s="48">
        <f t="shared" si="43"/>
        <v>148</v>
      </c>
      <c r="C528" s="46" t="s">
        <v>739</v>
      </c>
      <c r="D528" s="46">
        <v>1334.9</v>
      </c>
      <c r="E528" s="46"/>
      <c r="F528" s="46"/>
      <c r="G528" s="46">
        <f t="shared" si="40"/>
        <v>1334.9</v>
      </c>
      <c r="H528" s="125">
        <f t="shared" si="41"/>
        <v>143.55514600000001</v>
      </c>
      <c r="I528" s="263">
        <f t="shared" si="44"/>
        <v>0.10754</v>
      </c>
      <c r="J528" s="76">
        <f t="shared" si="42"/>
        <v>0.10754</v>
      </c>
    </row>
    <row r="529" spans="2:10" x14ac:dyDescent="0.25">
      <c r="B529" s="48">
        <f t="shared" si="43"/>
        <v>149</v>
      </c>
      <c r="C529" s="46" t="s">
        <v>740</v>
      </c>
      <c r="D529" s="46">
        <v>418.1</v>
      </c>
      <c r="E529" s="46"/>
      <c r="F529" s="46"/>
      <c r="G529" s="46">
        <f t="shared" si="40"/>
        <v>418.1</v>
      </c>
      <c r="H529" s="125">
        <f t="shared" si="41"/>
        <v>44.962474</v>
      </c>
      <c r="I529" s="263">
        <f t="shared" si="44"/>
        <v>0.10754</v>
      </c>
      <c r="J529" s="76">
        <f t="shared" si="42"/>
        <v>0.10754</v>
      </c>
    </row>
    <row r="530" spans="2:10" x14ac:dyDescent="0.25">
      <c r="B530" s="48">
        <f t="shared" si="43"/>
        <v>150</v>
      </c>
      <c r="C530" s="46" t="s">
        <v>741</v>
      </c>
      <c r="D530" s="46">
        <v>496.6</v>
      </c>
      <c r="E530" s="46"/>
      <c r="F530" s="46"/>
      <c r="G530" s="46">
        <f t="shared" si="40"/>
        <v>496.6</v>
      </c>
      <c r="H530" s="125">
        <f t="shared" si="41"/>
        <v>53.404364000000001</v>
      </c>
      <c r="I530" s="263">
        <f t="shared" si="44"/>
        <v>0.10754</v>
      </c>
      <c r="J530" s="76">
        <f t="shared" si="42"/>
        <v>0.10754</v>
      </c>
    </row>
    <row r="531" spans="2:10" x14ac:dyDescent="0.25">
      <c r="B531" s="48">
        <f t="shared" si="43"/>
        <v>151</v>
      </c>
      <c r="C531" s="46" t="s">
        <v>742</v>
      </c>
      <c r="D531" s="46">
        <v>357.5</v>
      </c>
      <c r="E531" s="46"/>
      <c r="F531" s="46"/>
      <c r="G531" s="46">
        <f t="shared" si="40"/>
        <v>357.5</v>
      </c>
      <c r="H531" s="125">
        <f t="shared" si="41"/>
        <v>38.445549999999997</v>
      </c>
      <c r="I531" s="263">
        <f t="shared" si="44"/>
        <v>0.10754</v>
      </c>
      <c r="J531" s="76">
        <f t="shared" si="42"/>
        <v>0.10754</v>
      </c>
    </row>
    <row r="532" spans="2:10" x14ac:dyDescent="0.25">
      <c r="B532" s="48">
        <f t="shared" si="43"/>
        <v>152</v>
      </c>
      <c r="C532" s="46" t="s">
        <v>743</v>
      </c>
      <c r="D532" s="46">
        <v>325.89999999999998</v>
      </c>
      <c r="E532" s="46"/>
      <c r="F532" s="46"/>
      <c r="G532" s="46">
        <f t="shared" si="40"/>
        <v>325.89999999999998</v>
      </c>
      <c r="H532" s="125">
        <f t="shared" si="41"/>
        <v>35.047286</v>
      </c>
      <c r="I532" s="263">
        <f t="shared" si="44"/>
        <v>0.10754</v>
      </c>
      <c r="J532" s="76">
        <f t="shared" si="42"/>
        <v>0.10754000000000001</v>
      </c>
    </row>
    <row r="533" spans="2:10" x14ac:dyDescent="0.25">
      <c r="B533" s="48">
        <f t="shared" si="43"/>
        <v>153</v>
      </c>
      <c r="C533" s="46" t="s">
        <v>744</v>
      </c>
      <c r="D533" s="46">
        <v>451.9</v>
      </c>
      <c r="E533" s="46"/>
      <c r="F533" s="46"/>
      <c r="G533" s="46">
        <f t="shared" si="40"/>
        <v>451.9</v>
      </c>
      <c r="H533" s="125">
        <f t="shared" si="41"/>
        <v>48.597325999999995</v>
      </c>
      <c r="I533" s="263">
        <f t="shared" si="44"/>
        <v>0.10754</v>
      </c>
      <c r="J533" s="76">
        <f t="shared" si="42"/>
        <v>0.10754</v>
      </c>
    </row>
    <row r="534" spans="2:10" x14ac:dyDescent="0.25">
      <c r="B534" s="48">
        <f t="shared" si="43"/>
        <v>154</v>
      </c>
      <c r="C534" s="46" t="s">
        <v>745</v>
      </c>
      <c r="D534" s="46">
        <v>766.2</v>
      </c>
      <c r="E534" s="46"/>
      <c r="F534" s="46"/>
      <c r="G534" s="46">
        <f t="shared" si="40"/>
        <v>766.2</v>
      </c>
      <c r="H534" s="125">
        <f t="shared" si="41"/>
        <v>82.397148000000001</v>
      </c>
      <c r="I534" s="263">
        <f t="shared" si="44"/>
        <v>0.10754</v>
      </c>
      <c r="J534" s="76">
        <f t="shared" si="42"/>
        <v>0.10754</v>
      </c>
    </row>
    <row r="535" spans="2:10" x14ac:dyDescent="0.25">
      <c r="B535" s="48">
        <f t="shared" si="43"/>
        <v>155</v>
      </c>
      <c r="C535" s="46" t="s">
        <v>746</v>
      </c>
      <c r="D535" s="46">
        <v>402.2</v>
      </c>
      <c r="E535" s="46"/>
      <c r="F535" s="46">
        <v>61</v>
      </c>
      <c r="G535" s="46">
        <f t="shared" si="40"/>
        <v>463.2</v>
      </c>
      <c r="H535" s="125">
        <f t="shared" si="41"/>
        <v>49.812528</v>
      </c>
      <c r="I535" s="263">
        <f t="shared" si="44"/>
        <v>0.10754</v>
      </c>
      <c r="J535" s="76">
        <f t="shared" si="42"/>
        <v>0.10754</v>
      </c>
    </row>
    <row r="536" spans="2:10" x14ac:dyDescent="0.25">
      <c r="B536" s="48">
        <f t="shared" si="43"/>
        <v>156</v>
      </c>
      <c r="C536" s="46" t="s">
        <v>747</v>
      </c>
      <c r="D536" s="46">
        <v>578.1</v>
      </c>
      <c r="E536" s="46"/>
      <c r="F536" s="46"/>
      <c r="G536" s="46">
        <f t="shared" si="40"/>
        <v>578.1</v>
      </c>
      <c r="H536" s="125">
        <f t="shared" si="41"/>
        <v>62.168874000000002</v>
      </c>
      <c r="I536" s="263">
        <f t="shared" si="44"/>
        <v>0.10754</v>
      </c>
      <c r="J536" s="76">
        <f t="shared" si="42"/>
        <v>0.10754</v>
      </c>
    </row>
    <row r="537" spans="2:10" x14ac:dyDescent="0.25">
      <c r="B537" s="48">
        <f t="shared" si="43"/>
        <v>157</v>
      </c>
      <c r="C537" s="46" t="s">
        <v>748</v>
      </c>
      <c r="D537" s="46">
        <v>567.29999999999995</v>
      </c>
      <c r="E537" s="46"/>
      <c r="F537" s="46">
        <v>96.7</v>
      </c>
      <c r="G537" s="46">
        <f t="shared" si="40"/>
        <v>664</v>
      </c>
      <c r="H537" s="125">
        <f t="shared" si="41"/>
        <v>71.406559999999999</v>
      </c>
      <c r="I537" s="263">
        <f t="shared" si="44"/>
        <v>0.10754</v>
      </c>
      <c r="J537" s="76">
        <f t="shared" si="42"/>
        <v>0.10754</v>
      </c>
    </row>
    <row r="538" spans="2:10" x14ac:dyDescent="0.25">
      <c r="B538" s="48">
        <f t="shared" si="43"/>
        <v>158</v>
      </c>
      <c r="C538" s="46" t="s">
        <v>749</v>
      </c>
      <c r="D538" s="46">
        <v>4428.7</v>
      </c>
      <c r="E538" s="46"/>
      <c r="F538" s="46">
        <v>319.5</v>
      </c>
      <c r="G538" s="46">
        <f t="shared" si="40"/>
        <v>4748.2</v>
      </c>
      <c r="H538" s="125">
        <f t="shared" si="41"/>
        <v>510.62142799999998</v>
      </c>
      <c r="I538" s="263">
        <f t="shared" si="44"/>
        <v>0.10754</v>
      </c>
      <c r="J538" s="76">
        <f t="shared" si="42"/>
        <v>0.10754</v>
      </c>
    </row>
    <row r="539" spans="2:10" x14ac:dyDescent="0.25">
      <c r="B539" s="48">
        <f t="shared" si="43"/>
        <v>159</v>
      </c>
      <c r="C539" s="46" t="s">
        <v>750</v>
      </c>
      <c r="D539" s="46">
        <v>231</v>
      </c>
      <c r="E539" s="46"/>
      <c r="F539" s="46"/>
      <c r="G539" s="46">
        <f t="shared" si="40"/>
        <v>231</v>
      </c>
      <c r="H539" s="125">
        <f t="shared" si="41"/>
        <v>24.841739999999998</v>
      </c>
      <c r="I539" s="263">
        <f t="shared" si="44"/>
        <v>0.10754</v>
      </c>
      <c r="J539" s="76">
        <f t="shared" si="42"/>
        <v>0.10754</v>
      </c>
    </row>
    <row r="540" spans="2:10" x14ac:dyDescent="0.25">
      <c r="B540" s="48">
        <f t="shared" si="43"/>
        <v>160</v>
      </c>
      <c r="C540" s="46" t="s">
        <v>751</v>
      </c>
      <c r="D540" s="46">
        <v>260.2</v>
      </c>
      <c r="E540" s="46"/>
      <c r="F540" s="46"/>
      <c r="G540" s="46">
        <f t="shared" si="40"/>
        <v>260.2</v>
      </c>
      <c r="H540" s="125">
        <f t="shared" si="41"/>
        <v>27.981907999999997</v>
      </c>
      <c r="I540" s="263">
        <f t="shared" si="44"/>
        <v>0.10754</v>
      </c>
      <c r="J540" s="76">
        <f t="shared" si="42"/>
        <v>0.10754</v>
      </c>
    </row>
    <row r="541" spans="2:10" x14ac:dyDescent="0.25">
      <c r="B541" s="48">
        <f t="shared" si="43"/>
        <v>161</v>
      </c>
      <c r="C541" s="46" t="s">
        <v>1361</v>
      </c>
      <c r="D541" s="68">
        <v>678.5</v>
      </c>
      <c r="E541" s="68"/>
      <c r="F541" s="68"/>
      <c r="G541" s="68">
        <f t="shared" si="40"/>
        <v>678.5</v>
      </c>
      <c r="H541" s="125">
        <f t="shared" si="41"/>
        <v>72.965890000000002</v>
      </c>
      <c r="I541" s="263">
        <f t="shared" si="44"/>
        <v>0.10754</v>
      </c>
      <c r="J541" s="76">
        <f t="shared" si="42"/>
        <v>0.10754</v>
      </c>
    </row>
    <row r="542" spans="2:10" x14ac:dyDescent="0.25">
      <c r="B542" s="48">
        <f t="shared" si="43"/>
        <v>162</v>
      </c>
      <c r="C542" s="46" t="s">
        <v>1362</v>
      </c>
      <c r="D542" s="68">
        <v>713</v>
      </c>
      <c r="E542" s="68">
        <v>20</v>
      </c>
      <c r="F542" s="68"/>
      <c r="G542" s="68">
        <f t="shared" si="40"/>
        <v>733</v>
      </c>
      <c r="H542" s="125">
        <f t="shared" si="41"/>
        <v>78.826819999999998</v>
      </c>
      <c r="I542" s="263">
        <f t="shared" si="44"/>
        <v>0.10754</v>
      </c>
      <c r="J542" s="76">
        <f t="shared" si="42"/>
        <v>0.10754</v>
      </c>
    </row>
    <row r="543" spans="2:10" x14ac:dyDescent="0.25">
      <c r="B543" s="48">
        <f t="shared" si="43"/>
        <v>163</v>
      </c>
      <c r="C543" s="46" t="s">
        <v>1363</v>
      </c>
      <c r="D543" s="68">
        <v>922.8</v>
      </c>
      <c r="E543" s="68"/>
      <c r="F543" s="68"/>
      <c r="G543" s="68">
        <f t="shared" si="40"/>
        <v>922.8</v>
      </c>
      <c r="H543" s="125">
        <f t="shared" si="41"/>
        <v>99.237911999999994</v>
      </c>
      <c r="I543" s="263">
        <f t="shared" si="44"/>
        <v>0.10754</v>
      </c>
      <c r="J543" s="76">
        <f t="shared" si="42"/>
        <v>0.10754</v>
      </c>
    </row>
    <row r="544" spans="2:10" x14ac:dyDescent="0.25">
      <c r="B544" s="48">
        <f t="shared" si="43"/>
        <v>164</v>
      </c>
      <c r="C544" s="46" t="s">
        <v>1364</v>
      </c>
      <c r="D544" s="68">
        <v>396.9</v>
      </c>
      <c r="E544" s="68"/>
      <c r="F544" s="68"/>
      <c r="G544" s="68">
        <f t="shared" si="40"/>
        <v>396.9</v>
      </c>
      <c r="H544" s="125">
        <f t="shared" si="41"/>
        <v>42.682625999999999</v>
      </c>
      <c r="I544" s="263">
        <f t="shared" si="44"/>
        <v>0.10754</v>
      </c>
      <c r="J544" s="76">
        <f t="shared" si="42"/>
        <v>0.10754000000000001</v>
      </c>
    </row>
    <row r="545" spans="2:10" x14ac:dyDescent="0.25">
      <c r="B545" s="48">
        <f t="shared" si="43"/>
        <v>165</v>
      </c>
      <c r="C545" s="46" t="s">
        <v>1365</v>
      </c>
      <c r="D545" s="68">
        <v>817.4</v>
      </c>
      <c r="E545" s="68">
        <v>44.7</v>
      </c>
      <c r="F545" s="68">
        <v>29.9</v>
      </c>
      <c r="G545" s="68">
        <f t="shared" si="40"/>
        <v>892</v>
      </c>
      <c r="H545" s="125">
        <f t="shared" si="41"/>
        <v>95.92568</v>
      </c>
      <c r="I545" s="263">
        <f t="shared" si="44"/>
        <v>0.10754</v>
      </c>
      <c r="J545" s="76">
        <f t="shared" si="42"/>
        <v>0.10754</v>
      </c>
    </row>
    <row r="546" spans="2:10" x14ac:dyDescent="0.25">
      <c r="B546" s="48">
        <f t="shared" si="43"/>
        <v>166</v>
      </c>
      <c r="C546" s="46" t="s">
        <v>1366</v>
      </c>
      <c r="D546" s="68">
        <v>872.1</v>
      </c>
      <c r="E546" s="68"/>
      <c r="F546" s="68"/>
      <c r="G546" s="68">
        <f t="shared" si="40"/>
        <v>872.1</v>
      </c>
      <c r="H546" s="125">
        <f t="shared" si="41"/>
        <v>93.785634000000002</v>
      </c>
      <c r="I546" s="263">
        <f t="shared" si="44"/>
        <v>0.10754</v>
      </c>
      <c r="J546" s="76">
        <f t="shared" si="42"/>
        <v>0.10754</v>
      </c>
    </row>
    <row r="547" spans="2:10" x14ac:dyDescent="0.25">
      <c r="B547" s="48">
        <f t="shared" si="43"/>
        <v>167</v>
      </c>
      <c r="C547" s="46" t="s">
        <v>1367</v>
      </c>
      <c r="D547" s="68">
        <v>654.1</v>
      </c>
      <c r="E547" s="68"/>
      <c r="F547" s="68">
        <v>31.8</v>
      </c>
      <c r="G547" s="68">
        <f t="shared" si="40"/>
        <v>685.9</v>
      </c>
      <c r="H547" s="125">
        <f t="shared" si="41"/>
        <v>73.761685999999997</v>
      </c>
      <c r="I547" s="263">
        <f t="shared" si="44"/>
        <v>0.10754</v>
      </c>
      <c r="J547" s="76">
        <f t="shared" si="42"/>
        <v>0.10754</v>
      </c>
    </row>
    <row r="548" spans="2:10" x14ac:dyDescent="0.25">
      <c r="B548" s="48">
        <f t="shared" si="43"/>
        <v>168</v>
      </c>
      <c r="C548" s="46" t="s">
        <v>1368</v>
      </c>
      <c r="D548" s="68">
        <v>253.3</v>
      </c>
      <c r="E548" s="68">
        <v>10.1</v>
      </c>
      <c r="F548" s="68"/>
      <c r="G548" s="68">
        <f t="shared" si="40"/>
        <v>263.40000000000003</v>
      </c>
      <c r="H548" s="125">
        <f t="shared" si="41"/>
        <v>28.326036000000002</v>
      </c>
      <c r="I548" s="263">
        <f t="shared" si="44"/>
        <v>0.10754</v>
      </c>
      <c r="J548" s="76">
        <f t="shared" si="42"/>
        <v>0.10754</v>
      </c>
    </row>
    <row r="549" spans="2:10" x14ac:dyDescent="0.25">
      <c r="B549" s="48">
        <f t="shared" si="43"/>
        <v>169</v>
      </c>
      <c r="C549" s="46" t="s">
        <v>1369</v>
      </c>
      <c r="D549" s="68">
        <v>603.79999999999995</v>
      </c>
      <c r="E549" s="68"/>
      <c r="F549" s="68"/>
      <c r="G549" s="68">
        <f t="shared" si="40"/>
        <v>603.79999999999995</v>
      </c>
      <c r="H549" s="125">
        <f t="shared" si="41"/>
        <v>64.93265199999999</v>
      </c>
      <c r="I549" s="263">
        <f t="shared" si="44"/>
        <v>0.10754</v>
      </c>
      <c r="J549" s="76">
        <f t="shared" si="42"/>
        <v>0.10754</v>
      </c>
    </row>
    <row r="550" spans="2:10" x14ac:dyDescent="0.25">
      <c r="B550" s="48">
        <f t="shared" si="43"/>
        <v>170</v>
      </c>
      <c r="C550" s="46" t="s">
        <v>1370</v>
      </c>
      <c r="D550" s="68">
        <v>664</v>
      </c>
      <c r="E550" s="68">
        <v>24.3</v>
      </c>
      <c r="F550" s="68"/>
      <c r="G550" s="68">
        <f t="shared" si="40"/>
        <v>688.3</v>
      </c>
      <c r="H550" s="125">
        <f t="shared" si="41"/>
        <v>74.019781999999992</v>
      </c>
      <c r="I550" s="263">
        <f t="shared" si="44"/>
        <v>0.10754</v>
      </c>
      <c r="J550" s="76">
        <f t="shared" si="42"/>
        <v>0.10754</v>
      </c>
    </row>
    <row r="551" spans="2:10" x14ac:dyDescent="0.25">
      <c r="B551" s="48">
        <f t="shared" si="43"/>
        <v>171</v>
      </c>
      <c r="C551" s="46" t="s">
        <v>1371</v>
      </c>
      <c r="D551" s="68">
        <v>621.6</v>
      </c>
      <c r="E551" s="68"/>
      <c r="F551" s="68"/>
      <c r="G551" s="68">
        <f t="shared" si="40"/>
        <v>621.6</v>
      </c>
      <c r="H551" s="125">
        <f t="shared" si="41"/>
        <v>66.846863999999997</v>
      </c>
      <c r="I551" s="263">
        <f t="shared" si="44"/>
        <v>0.10754</v>
      </c>
      <c r="J551" s="76">
        <f t="shared" si="42"/>
        <v>0.10754</v>
      </c>
    </row>
    <row r="552" spans="2:10" x14ac:dyDescent="0.25">
      <c r="B552" s="48">
        <f t="shared" si="43"/>
        <v>172</v>
      </c>
      <c r="C552" s="46" t="s">
        <v>1372</v>
      </c>
      <c r="D552" s="68">
        <v>547.1</v>
      </c>
      <c r="E552" s="68">
        <v>23.2</v>
      </c>
      <c r="F552" s="68"/>
      <c r="G552" s="68">
        <f t="shared" si="40"/>
        <v>570.30000000000007</v>
      </c>
      <c r="H552" s="125">
        <f t="shared" si="41"/>
        <v>61.330062000000005</v>
      </c>
      <c r="I552" s="263">
        <f t="shared" si="44"/>
        <v>0.10754</v>
      </c>
      <c r="J552" s="76">
        <f t="shared" si="42"/>
        <v>0.10754</v>
      </c>
    </row>
    <row r="553" spans="2:10" x14ac:dyDescent="0.25">
      <c r="B553" s="48">
        <f t="shared" si="43"/>
        <v>173</v>
      </c>
      <c r="C553" s="46" t="s">
        <v>1373</v>
      </c>
      <c r="D553" s="68">
        <v>536.29999999999995</v>
      </c>
      <c r="E553" s="68"/>
      <c r="F553" s="68">
        <v>85.9</v>
      </c>
      <c r="G553" s="68">
        <f t="shared" si="40"/>
        <v>622.19999999999993</v>
      </c>
      <c r="H553" s="125">
        <f t="shared" si="41"/>
        <v>66.911387999999988</v>
      </c>
      <c r="I553" s="263">
        <f t="shared" si="44"/>
        <v>0.10754</v>
      </c>
      <c r="J553" s="76">
        <f t="shared" si="42"/>
        <v>0.10754</v>
      </c>
    </row>
    <row r="554" spans="2:10" x14ac:dyDescent="0.25">
      <c r="B554" s="48">
        <f t="shared" si="43"/>
        <v>174</v>
      </c>
      <c r="C554" s="46" t="s">
        <v>1374</v>
      </c>
      <c r="D554" s="68">
        <v>523.03</v>
      </c>
      <c r="E554" s="68"/>
      <c r="F554" s="68"/>
      <c r="G554" s="68">
        <f t="shared" si="40"/>
        <v>523.03</v>
      </c>
      <c r="H554" s="125">
        <f t="shared" si="41"/>
        <v>56.246646199999994</v>
      </c>
      <c r="I554" s="263">
        <f t="shared" si="44"/>
        <v>0.10754</v>
      </c>
      <c r="J554" s="76">
        <f t="shared" si="42"/>
        <v>0.10754</v>
      </c>
    </row>
    <row r="555" spans="2:10" x14ac:dyDescent="0.25">
      <c r="B555" s="48">
        <f t="shared" si="43"/>
        <v>175</v>
      </c>
      <c r="C555" s="46" t="s">
        <v>1375</v>
      </c>
      <c r="D555" s="68">
        <v>628.20000000000005</v>
      </c>
      <c r="E555" s="68"/>
      <c r="F555" s="68">
        <v>93.9</v>
      </c>
      <c r="G555" s="68">
        <f t="shared" si="40"/>
        <v>722.1</v>
      </c>
      <c r="H555" s="125">
        <f t="shared" si="41"/>
        <v>77.654634000000001</v>
      </c>
      <c r="I555" s="263">
        <f t="shared" si="44"/>
        <v>0.10754</v>
      </c>
      <c r="J555" s="76">
        <f t="shared" si="42"/>
        <v>0.10754</v>
      </c>
    </row>
    <row r="556" spans="2:10" x14ac:dyDescent="0.25">
      <c r="B556" s="48">
        <f t="shared" si="43"/>
        <v>176</v>
      </c>
      <c r="C556" s="46" t="s">
        <v>1376</v>
      </c>
      <c r="D556" s="68">
        <v>570.4</v>
      </c>
      <c r="E556" s="68"/>
      <c r="F556" s="68"/>
      <c r="G556" s="68">
        <f t="shared" si="40"/>
        <v>570.4</v>
      </c>
      <c r="H556" s="125">
        <f t="shared" si="41"/>
        <v>61.340815999999997</v>
      </c>
      <c r="I556" s="263">
        <f t="shared" si="44"/>
        <v>0.10754</v>
      </c>
      <c r="J556" s="76">
        <f t="shared" si="42"/>
        <v>0.10754</v>
      </c>
    </row>
    <row r="557" spans="2:10" x14ac:dyDescent="0.25">
      <c r="B557" s="48">
        <f t="shared" si="43"/>
        <v>177</v>
      </c>
      <c r="C557" s="46" t="s">
        <v>1377</v>
      </c>
      <c r="D557" s="68">
        <v>672.28</v>
      </c>
      <c r="E557" s="68">
        <v>45.9</v>
      </c>
      <c r="F557" s="68"/>
      <c r="G557" s="68">
        <f t="shared" si="40"/>
        <v>718.18</v>
      </c>
      <c r="H557" s="125">
        <f t="shared" si="41"/>
        <v>77.233077199999997</v>
      </c>
      <c r="I557" s="263">
        <f t="shared" si="44"/>
        <v>0.10754</v>
      </c>
      <c r="J557" s="76">
        <f t="shared" si="42"/>
        <v>0.10754</v>
      </c>
    </row>
    <row r="558" spans="2:10" x14ac:dyDescent="0.25">
      <c r="B558" s="48">
        <f t="shared" si="43"/>
        <v>178</v>
      </c>
      <c r="C558" s="46" t="s">
        <v>1378</v>
      </c>
      <c r="D558" s="68">
        <v>862.5</v>
      </c>
      <c r="E558" s="68"/>
      <c r="F558" s="68"/>
      <c r="G558" s="68">
        <f t="shared" si="40"/>
        <v>862.5</v>
      </c>
      <c r="H558" s="125">
        <f t="shared" si="41"/>
        <v>92.753249999999994</v>
      </c>
      <c r="I558" s="263">
        <f t="shared" si="44"/>
        <v>0.10754</v>
      </c>
      <c r="J558" s="76">
        <f t="shared" si="42"/>
        <v>0.10754</v>
      </c>
    </row>
    <row r="559" spans="2:10" x14ac:dyDescent="0.25">
      <c r="B559" s="48">
        <f t="shared" si="43"/>
        <v>179</v>
      </c>
      <c r="C559" s="46" t="s">
        <v>1379</v>
      </c>
      <c r="D559" s="68">
        <v>693.7</v>
      </c>
      <c r="E559" s="68">
        <v>26.4</v>
      </c>
      <c r="F559" s="68"/>
      <c r="G559" s="68">
        <f t="shared" si="40"/>
        <v>720.1</v>
      </c>
      <c r="H559" s="125">
        <f t="shared" si="41"/>
        <v>77.439554000000001</v>
      </c>
      <c r="I559" s="263">
        <f t="shared" si="44"/>
        <v>0.10754</v>
      </c>
      <c r="J559" s="76">
        <f t="shared" si="42"/>
        <v>0.10754</v>
      </c>
    </row>
    <row r="560" spans="2:10" x14ac:dyDescent="0.25">
      <c r="B560" s="48">
        <f t="shared" si="43"/>
        <v>180</v>
      </c>
      <c r="C560" s="46" t="s">
        <v>1380</v>
      </c>
      <c r="D560" s="68">
        <v>689.6</v>
      </c>
      <c r="E560" s="68"/>
      <c r="F560" s="68"/>
      <c r="G560" s="68">
        <f t="shared" si="40"/>
        <v>689.6</v>
      </c>
      <c r="H560" s="125">
        <f t="shared" si="41"/>
        <v>74.159583999999995</v>
      </c>
      <c r="I560" s="263">
        <f t="shared" si="44"/>
        <v>0.10754</v>
      </c>
      <c r="J560" s="76">
        <f t="shared" si="42"/>
        <v>0.10753999999999998</v>
      </c>
    </row>
    <row r="561" spans="2:10" x14ac:dyDescent="0.25">
      <c r="B561" s="48">
        <f t="shared" si="43"/>
        <v>181</v>
      </c>
      <c r="C561" s="46" t="s">
        <v>1381</v>
      </c>
      <c r="D561" s="68">
        <v>599</v>
      </c>
      <c r="E561" s="68"/>
      <c r="F561" s="68">
        <v>61.7</v>
      </c>
      <c r="G561" s="68">
        <f t="shared" si="40"/>
        <v>660.7</v>
      </c>
      <c r="H561" s="125">
        <f t="shared" si="41"/>
        <v>71.05167800000001</v>
      </c>
      <c r="I561" s="263">
        <f t="shared" si="44"/>
        <v>0.10754</v>
      </c>
      <c r="J561" s="76">
        <f t="shared" si="42"/>
        <v>0.10754000000000001</v>
      </c>
    </row>
    <row r="562" spans="2:10" x14ac:dyDescent="0.25">
      <c r="B562" s="48">
        <f t="shared" si="43"/>
        <v>182</v>
      </c>
      <c r="C562" s="46" t="s">
        <v>1382</v>
      </c>
      <c r="D562" s="68">
        <v>502.6</v>
      </c>
      <c r="E562" s="68"/>
      <c r="F562" s="68">
        <v>53.9</v>
      </c>
      <c r="G562" s="68">
        <f t="shared" si="40"/>
        <v>556.5</v>
      </c>
      <c r="H562" s="125">
        <f t="shared" si="41"/>
        <v>59.84601</v>
      </c>
      <c r="I562" s="263">
        <f t="shared" si="44"/>
        <v>0.10754</v>
      </c>
      <c r="J562" s="76">
        <f t="shared" si="42"/>
        <v>0.10754</v>
      </c>
    </row>
    <row r="563" spans="2:10" x14ac:dyDescent="0.25">
      <c r="B563" s="48">
        <f t="shared" si="43"/>
        <v>183</v>
      </c>
      <c r="C563" s="46" t="s">
        <v>1383</v>
      </c>
      <c r="D563" s="68">
        <v>4995.63</v>
      </c>
      <c r="E563" s="68">
        <v>255.4</v>
      </c>
      <c r="F563" s="68">
        <v>189.6</v>
      </c>
      <c r="G563" s="68">
        <f t="shared" si="40"/>
        <v>5440.63</v>
      </c>
      <c r="H563" s="125">
        <f t="shared" si="41"/>
        <v>585.08535019999999</v>
      </c>
      <c r="I563" s="263">
        <f t="shared" si="44"/>
        <v>0.10754</v>
      </c>
      <c r="J563" s="76">
        <f t="shared" si="42"/>
        <v>0.10754</v>
      </c>
    </row>
    <row r="564" spans="2:10" x14ac:dyDescent="0.25">
      <c r="B564" s="48">
        <f t="shared" si="43"/>
        <v>184</v>
      </c>
      <c r="C564" s="46" t="s">
        <v>1384</v>
      </c>
      <c r="D564" s="68">
        <v>574.70000000000005</v>
      </c>
      <c r="E564" s="68">
        <v>14</v>
      </c>
      <c r="F564" s="68"/>
      <c r="G564" s="68">
        <f t="shared" si="40"/>
        <v>588.70000000000005</v>
      </c>
      <c r="H564" s="125">
        <f t="shared" si="41"/>
        <v>63.308798000000003</v>
      </c>
      <c r="I564" s="263">
        <f t="shared" si="44"/>
        <v>0.10754</v>
      </c>
      <c r="J564" s="76">
        <f t="shared" si="42"/>
        <v>0.10754</v>
      </c>
    </row>
    <row r="565" spans="2:10" x14ac:dyDescent="0.25">
      <c r="B565" s="48">
        <f t="shared" si="43"/>
        <v>185</v>
      </c>
      <c r="C565" s="46" t="s">
        <v>1385</v>
      </c>
      <c r="D565" s="68">
        <v>666.7</v>
      </c>
      <c r="E565" s="68"/>
      <c r="F565" s="68">
        <v>37.9</v>
      </c>
      <c r="G565" s="68">
        <f t="shared" ref="G565:G628" si="45">D565+E565+F565</f>
        <v>704.6</v>
      </c>
      <c r="H565" s="125">
        <f t="shared" ref="H565:H628" si="46">SUM(I565*G565)</f>
        <v>75.772683999999998</v>
      </c>
      <c r="I565" s="263">
        <f t="shared" si="44"/>
        <v>0.10754</v>
      </c>
      <c r="J565" s="76">
        <f t="shared" ref="J565:J628" si="47">H565/G565</f>
        <v>0.10754</v>
      </c>
    </row>
    <row r="566" spans="2:10" x14ac:dyDescent="0.25">
      <c r="B566" s="48">
        <f t="shared" si="43"/>
        <v>186</v>
      </c>
      <c r="C566" s="46" t="s">
        <v>1386</v>
      </c>
      <c r="D566" s="68">
        <v>663.6</v>
      </c>
      <c r="E566" s="68"/>
      <c r="F566" s="68"/>
      <c r="G566" s="68">
        <f t="shared" si="45"/>
        <v>663.6</v>
      </c>
      <c r="H566" s="125">
        <f t="shared" si="46"/>
        <v>71.363544000000005</v>
      </c>
      <c r="I566" s="263">
        <f t="shared" si="44"/>
        <v>0.10754</v>
      </c>
      <c r="J566" s="76">
        <f t="shared" si="47"/>
        <v>0.10754</v>
      </c>
    </row>
    <row r="567" spans="2:10" x14ac:dyDescent="0.25">
      <c r="B567" s="48">
        <f t="shared" si="43"/>
        <v>187</v>
      </c>
      <c r="C567" s="46" t="s">
        <v>1387</v>
      </c>
      <c r="D567" s="68">
        <v>693.2</v>
      </c>
      <c r="E567" s="68"/>
      <c r="F567" s="68"/>
      <c r="G567" s="68">
        <f t="shared" si="45"/>
        <v>693.2</v>
      </c>
      <c r="H567" s="125">
        <f t="shared" si="46"/>
        <v>74.546728000000002</v>
      </c>
      <c r="I567" s="263">
        <f t="shared" si="44"/>
        <v>0.10754</v>
      </c>
      <c r="J567" s="76">
        <f t="shared" si="47"/>
        <v>0.10754</v>
      </c>
    </row>
    <row r="568" spans="2:10" x14ac:dyDescent="0.25">
      <c r="B568" s="48">
        <f t="shared" si="43"/>
        <v>188</v>
      </c>
      <c r="C568" s="46" t="s">
        <v>1388</v>
      </c>
      <c r="D568" s="68">
        <v>777.3</v>
      </c>
      <c r="E568" s="68"/>
      <c r="F568" s="68">
        <v>88.3</v>
      </c>
      <c r="G568" s="68">
        <f t="shared" si="45"/>
        <v>865.59999999999991</v>
      </c>
      <c r="H568" s="125">
        <f t="shared" si="46"/>
        <v>93.086623999999986</v>
      </c>
      <c r="I568" s="263">
        <f t="shared" si="44"/>
        <v>0.10754</v>
      </c>
      <c r="J568" s="76">
        <f t="shared" si="47"/>
        <v>0.10754</v>
      </c>
    </row>
    <row r="569" spans="2:10" x14ac:dyDescent="0.25">
      <c r="B569" s="48">
        <f t="shared" si="43"/>
        <v>189</v>
      </c>
      <c r="C569" s="46" t="s">
        <v>1389</v>
      </c>
      <c r="D569" s="68">
        <v>635.6</v>
      </c>
      <c r="E569" s="68"/>
      <c r="F569" s="68"/>
      <c r="G569" s="68">
        <f t="shared" si="45"/>
        <v>635.6</v>
      </c>
      <c r="H569" s="125">
        <f t="shared" si="46"/>
        <v>68.352423999999999</v>
      </c>
      <c r="I569" s="263">
        <f t="shared" si="44"/>
        <v>0.10754</v>
      </c>
      <c r="J569" s="76">
        <f t="shared" si="47"/>
        <v>0.10754</v>
      </c>
    </row>
    <row r="570" spans="2:10" x14ac:dyDescent="0.25">
      <c r="B570" s="48">
        <f t="shared" si="43"/>
        <v>190</v>
      </c>
      <c r="C570" s="46" t="s">
        <v>1390</v>
      </c>
      <c r="D570" s="68">
        <v>504.2</v>
      </c>
      <c r="E570" s="68"/>
      <c r="F570" s="68"/>
      <c r="G570" s="68">
        <f t="shared" si="45"/>
        <v>504.2</v>
      </c>
      <c r="H570" s="125">
        <f t="shared" si="46"/>
        <v>54.221667999999994</v>
      </c>
      <c r="I570" s="263">
        <f t="shared" si="44"/>
        <v>0.10754</v>
      </c>
      <c r="J570" s="76">
        <f t="shared" si="47"/>
        <v>0.10754</v>
      </c>
    </row>
    <row r="571" spans="2:10" x14ac:dyDescent="0.25">
      <c r="B571" s="48">
        <f t="shared" si="43"/>
        <v>191</v>
      </c>
      <c r="C571" s="46" t="s">
        <v>1391</v>
      </c>
      <c r="D571" s="68">
        <v>166</v>
      </c>
      <c r="E571" s="68"/>
      <c r="F571" s="68"/>
      <c r="G571" s="68">
        <f t="shared" si="45"/>
        <v>166</v>
      </c>
      <c r="H571" s="125">
        <f t="shared" si="46"/>
        <v>17.85164</v>
      </c>
      <c r="I571" s="263">
        <f t="shared" si="44"/>
        <v>0.10754</v>
      </c>
      <c r="J571" s="76">
        <f t="shared" si="47"/>
        <v>0.10754</v>
      </c>
    </row>
    <row r="572" spans="2:10" x14ac:dyDescent="0.25">
      <c r="B572" s="48">
        <f t="shared" si="43"/>
        <v>192</v>
      </c>
      <c r="C572" s="46" t="s">
        <v>1392</v>
      </c>
      <c r="D572" s="68">
        <v>588.9</v>
      </c>
      <c r="E572" s="68"/>
      <c r="F572" s="68"/>
      <c r="G572" s="68">
        <f t="shared" si="45"/>
        <v>588.9</v>
      </c>
      <c r="H572" s="125">
        <f t="shared" si="46"/>
        <v>63.330305999999993</v>
      </c>
      <c r="I572" s="263">
        <f t="shared" si="44"/>
        <v>0.10754</v>
      </c>
      <c r="J572" s="76">
        <f t="shared" si="47"/>
        <v>0.10754</v>
      </c>
    </row>
    <row r="573" spans="2:10" x14ac:dyDescent="0.25">
      <c r="B573" s="48">
        <f t="shared" ref="B573:B636" si="48">1+B572</f>
        <v>193</v>
      </c>
      <c r="C573" s="46" t="s">
        <v>1393</v>
      </c>
      <c r="D573" s="68">
        <v>659.3</v>
      </c>
      <c r="E573" s="68"/>
      <c r="F573" s="68"/>
      <c r="G573" s="68">
        <f t="shared" si="45"/>
        <v>659.3</v>
      </c>
      <c r="H573" s="125">
        <f t="shared" si="46"/>
        <v>70.901121999999987</v>
      </c>
      <c r="I573" s="263">
        <f t="shared" si="44"/>
        <v>0.10754</v>
      </c>
      <c r="J573" s="76">
        <f t="shared" si="47"/>
        <v>0.10753999999999998</v>
      </c>
    </row>
    <row r="574" spans="2:10" x14ac:dyDescent="0.25">
      <c r="B574" s="48">
        <f t="shared" si="48"/>
        <v>194</v>
      </c>
      <c r="C574" s="46" t="s">
        <v>1394</v>
      </c>
      <c r="D574" s="68">
        <v>199.6</v>
      </c>
      <c r="E574" s="68"/>
      <c r="F574" s="68"/>
      <c r="G574" s="68">
        <f t="shared" si="45"/>
        <v>199.6</v>
      </c>
      <c r="H574" s="125">
        <f t="shared" si="46"/>
        <v>21.464983999999998</v>
      </c>
      <c r="I574" s="263">
        <f t="shared" si="44"/>
        <v>0.10754</v>
      </c>
      <c r="J574" s="76">
        <f t="shared" si="47"/>
        <v>0.10754</v>
      </c>
    </row>
    <row r="575" spans="2:10" x14ac:dyDescent="0.25">
      <c r="B575" s="48">
        <f t="shared" si="48"/>
        <v>195</v>
      </c>
      <c r="C575" s="46" t="s">
        <v>1395</v>
      </c>
      <c r="D575" s="68">
        <v>826.4</v>
      </c>
      <c r="E575" s="68"/>
      <c r="F575" s="68"/>
      <c r="G575" s="68">
        <f t="shared" si="45"/>
        <v>826.4</v>
      </c>
      <c r="H575" s="125">
        <f t="shared" si="46"/>
        <v>88.871055999999996</v>
      </c>
      <c r="I575" s="263">
        <f t="shared" si="44"/>
        <v>0.10754</v>
      </c>
      <c r="J575" s="76">
        <f t="shared" si="47"/>
        <v>0.10754</v>
      </c>
    </row>
    <row r="576" spans="2:10" x14ac:dyDescent="0.25">
      <c r="B576" s="48">
        <f t="shared" si="48"/>
        <v>196</v>
      </c>
      <c r="C576" s="46" t="s">
        <v>1396</v>
      </c>
      <c r="D576" s="68">
        <v>582.70000000000005</v>
      </c>
      <c r="E576" s="68"/>
      <c r="F576" s="68">
        <v>61.9</v>
      </c>
      <c r="G576" s="68">
        <f t="shared" si="45"/>
        <v>644.6</v>
      </c>
      <c r="H576" s="125">
        <f t="shared" si="46"/>
        <v>69.320284000000001</v>
      </c>
      <c r="I576" s="263">
        <f t="shared" si="44"/>
        <v>0.10754</v>
      </c>
      <c r="J576" s="76">
        <f t="shared" si="47"/>
        <v>0.10754</v>
      </c>
    </row>
    <row r="577" spans="2:10" x14ac:dyDescent="0.25">
      <c r="B577" s="48">
        <f t="shared" si="48"/>
        <v>197</v>
      </c>
      <c r="C577" s="46" t="s">
        <v>1397</v>
      </c>
      <c r="D577" s="68">
        <v>358.4</v>
      </c>
      <c r="E577" s="68"/>
      <c r="F577" s="68">
        <v>54.6</v>
      </c>
      <c r="G577" s="68">
        <f t="shared" si="45"/>
        <v>413</v>
      </c>
      <c r="H577" s="125">
        <f t="shared" si="46"/>
        <v>44.414020000000001</v>
      </c>
      <c r="I577" s="263">
        <f t="shared" si="44"/>
        <v>0.10754</v>
      </c>
      <c r="J577" s="76">
        <f t="shared" si="47"/>
        <v>0.10754</v>
      </c>
    </row>
    <row r="578" spans="2:10" x14ac:dyDescent="0.25">
      <c r="B578" s="48">
        <f t="shared" si="48"/>
        <v>198</v>
      </c>
      <c r="C578" s="46" t="s">
        <v>1398</v>
      </c>
      <c r="D578" s="68">
        <v>708.8</v>
      </c>
      <c r="E578" s="68"/>
      <c r="F578" s="68">
        <v>106.4</v>
      </c>
      <c r="G578" s="68">
        <f t="shared" si="45"/>
        <v>815.19999999999993</v>
      </c>
      <c r="H578" s="125">
        <f t="shared" si="46"/>
        <v>87.666607999999997</v>
      </c>
      <c r="I578" s="263">
        <f t="shared" si="44"/>
        <v>0.10754</v>
      </c>
      <c r="J578" s="76">
        <f t="shared" si="47"/>
        <v>0.10754000000000001</v>
      </c>
    </row>
    <row r="579" spans="2:10" x14ac:dyDescent="0.25">
      <c r="B579" s="48">
        <f t="shared" si="48"/>
        <v>199</v>
      </c>
      <c r="C579" s="46" t="s">
        <v>1399</v>
      </c>
      <c r="D579" s="68">
        <v>520.55999999999995</v>
      </c>
      <c r="E579" s="68">
        <v>21.1</v>
      </c>
      <c r="F579" s="68">
        <v>104.6</v>
      </c>
      <c r="G579" s="68">
        <f t="shared" si="45"/>
        <v>646.26</v>
      </c>
      <c r="H579" s="125">
        <f t="shared" si="46"/>
        <v>69.498800399999993</v>
      </c>
      <c r="I579" s="263">
        <f t="shared" si="44"/>
        <v>0.10754</v>
      </c>
      <c r="J579" s="76">
        <f t="shared" si="47"/>
        <v>0.10754</v>
      </c>
    </row>
    <row r="580" spans="2:10" x14ac:dyDescent="0.25">
      <c r="B580" s="48">
        <f t="shared" si="48"/>
        <v>200</v>
      </c>
      <c r="C580" s="46" t="s">
        <v>1400</v>
      </c>
      <c r="D580" s="68">
        <v>468.6</v>
      </c>
      <c r="E580" s="68">
        <v>34.5</v>
      </c>
      <c r="F580" s="68">
        <v>198</v>
      </c>
      <c r="G580" s="68">
        <f t="shared" si="45"/>
        <v>701.1</v>
      </c>
      <c r="H580" s="125">
        <f t="shared" si="46"/>
        <v>75.396293999999997</v>
      </c>
      <c r="I580" s="263">
        <f t="shared" si="44"/>
        <v>0.10754</v>
      </c>
      <c r="J580" s="76">
        <f t="shared" si="47"/>
        <v>0.10754</v>
      </c>
    </row>
    <row r="581" spans="2:10" x14ac:dyDescent="0.25">
      <c r="B581" s="48">
        <f t="shared" si="48"/>
        <v>201</v>
      </c>
      <c r="C581" s="46" t="s">
        <v>1401</v>
      </c>
      <c r="D581" s="68">
        <v>644.66</v>
      </c>
      <c r="E581" s="68"/>
      <c r="F581" s="68">
        <v>56.9</v>
      </c>
      <c r="G581" s="68">
        <f t="shared" si="45"/>
        <v>701.56</v>
      </c>
      <c r="H581" s="125">
        <f t="shared" si="46"/>
        <v>75.445762399999992</v>
      </c>
      <c r="I581" s="263">
        <f t="shared" si="44"/>
        <v>0.10754</v>
      </c>
      <c r="J581" s="76">
        <f t="shared" si="47"/>
        <v>0.10754</v>
      </c>
    </row>
    <row r="582" spans="2:10" x14ac:dyDescent="0.25">
      <c r="B582" s="48">
        <f t="shared" si="48"/>
        <v>202</v>
      </c>
      <c r="C582" s="46" t="s">
        <v>1402</v>
      </c>
      <c r="D582" s="68">
        <v>665.3</v>
      </c>
      <c r="E582" s="68"/>
      <c r="F582" s="68"/>
      <c r="G582" s="68">
        <f t="shared" si="45"/>
        <v>665.3</v>
      </c>
      <c r="H582" s="125">
        <f t="shared" si="46"/>
        <v>71.546361999999988</v>
      </c>
      <c r="I582" s="263">
        <f t="shared" si="44"/>
        <v>0.10754</v>
      </c>
      <c r="J582" s="76">
        <f t="shared" si="47"/>
        <v>0.10753999999999998</v>
      </c>
    </row>
    <row r="583" spans="2:10" x14ac:dyDescent="0.25">
      <c r="B583" s="48">
        <f t="shared" si="48"/>
        <v>203</v>
      </c>
      <c r="C583" s="46" t="s">
        <v>1403</v>
      </c>
      <c r="D583" s="68">
        <v>485.4</v>
      </c>
      <c r="E583" s="68"/>
      <c r="F583" s="68">
        <v>128.4</v>
      </c>
      <c r="G583" s="68">
        <f t="shared" si="45"/>
        <v>613.79999999999995</v>
      </c>
      <c r="H583" s="125">
        <f t="shared" si="46"/>
        <v>66.008051999999992</v>
      </c>
      <c r="I583" s="263">
        <f t="shared" ref="I583:I646" si="49">0.07974+0.0278</f>
        <v>0.10754</v>
      </c>
      <c r="J583" s="76">
        <f t="shared" si="47"/>
        <v>0.10754</v>
      </c>
    </row>
    <row r="584" spans="2:10" x14ac:dyDescent="0.25">
      <c r="B584" s="48">
        <f t="shared" si="48"/>
        <v>204</v>
      </c>
      <c r="C584" s="46" t="s">
        <v>1404</v>
      </c>
      <c r="D584" s="68">
        <v>704</v>
      </c>
      <c r="E584" s="68">
        <v>41.3</v>
      </c>
      <c r="F584" s="68">
        <v>161</v>
      </c>
      <c r="G584" s="68">
        <f t="shared" si="45"/>
        <v>906.3</v>
      </c>
      <c r="H584" s="125">
        <f t="shared" si="46"/>
        <v>97.463501999999991</v>
      </c>
      <c r="I584" s="263">
        <f t="shared" si="49"/>
        <v>0.10754</v>
      </c>
      <c r="J584" s="76">
        <f t="shared" si="47"/>
        <v>0.10754</v>
      </c>
    </row>
    <row r="585" spans="2:10" x14ac:dyDescent="0.25">
      <c r="B585" s="48">
        <f t="shared" si="48"/>
        <v>205</v>
      </c>
      <c r="C585" s="46" t="s">
        <v>1405</v>
      </c>
      <c r="D585" s="68">
        <v>745.99</v>
      </c>
      <c r="E585" s="68">
        <v>91.8</v>
      </c>
      <c r="F585" s="68">
        <v>153.19999999999999</v>
      </c>
      <c r="G585" s="68">
        <f t="shared" si="45"/>
        <v>990.99</v>
      </c>
      <c r="H585" s="125">
        <f t="shared" si="46"/>
        <v>106.5710646</v>
      </c>
      <c r="I585" s="263">
        <f t="shared" si="49"/>
        <v>0.10754</v>
      </c>
      <c r="J585" s="76">
        <f t="shared" si="47"/>
        <v>0.10754</v>
      </c>
    </row>
    <row r="586" spans="2:10" x14ac:dyDescent="0.25">
      <c r="B586" s="48">
        <f t="shared" si="48"/>
        <v>206</v>
      </c>
      <c r="C586" s="46" t="s">
        <v>1406</v>
      </c>
      <c r="D586" s="68">
        <v>675.4</v>
      </c>
      <c r="E586" s="68"/>
      <c r="F586" s="68">
        <v>182.9</v>
      </c>
      <c r="G586" s="68">
        <f t="shared" si="45"/>
        <v>858.3</v>
      </c>
      <c r="H586" s="125">
        <f t="shared" si="46"/>
        <v>92.301581999999996</v>
      </c>
      <c r="I586" s="263">
        <f t="shared" si="49"/>
        <v>0.10754</v>
      </c>
      <c r="J586" s="76">
        <f t="shared" si="47"/>
        <v>0.10754</v>
      </c>
    </row>
    <row r="587" spans="2:10" x14ac:dyDescent="0.25">
      <c r="B587" s="48">
        <f t="shared" si="48"/>
        <v>207</v>
      </c>
      <c r="C587" s="46" t="s">
        <v>1407</v>
      </c>
      <c r="D587" s="68">
        <v>1034.8</v>
      </c>
      <c r="E587" s="68"/>
      <c r="F587" s="68">
        <v>19.3</v>
      </c>
      <c r="G587" s="68">
        <f t="shared" si="45"/>
        <v>1054.0999999999999</v>
      </c>
      <c r="H587" s="125">
        <f t="shared" si="46"/>
        <v>113.35791399999999</v>
      </c>
      <c r="I587" s="263">
        <f t="shared" si="49"/>
        <v>0.10754</v>
      </c>
      <c r="J587" s="76">
        <f t="shared" si="47"/>
        <v>0.10754</v>
      </c>
    </row>
    <row r="588" spans="2:10" x14ac:dyDescent="0.25">
      <c r="B588" s="48">
        <f t="shared" si="48"/>
        <v>208</v>
      </c>
      <c r="C588" s="46" t="s">
        <v>1408</v>
      </c>
      <c r="D588" s="68">
        <v>910.15</v>
      </c>
      <c r="E588" s="68"/>
      <c r="F588" s="68">
        <v>91.5</v>
      </c>
      <c r="G588" s="68">
        <f t="shared" si="45"/>
        <v>1001.65</v>
      </c>
      <c r="H588" s="125">
        <f t="shared" si="46"/>
        <v>107.71744099999999</v>
      </c>
      <c r="I588" s="263">
        <f t="shared" si="49"/>
        <v>0.10754</v>
      </c>
      <c r="J588" s="76">
        <f t="shared" si="47"/>
        <v>0.10754</v>
      </c>
    </row>
    <row r="589" spans="2:10" x14ac:dyDescent="0.25">
      <c r="B589" s="48">
        <f t="shared" si="48"/>
        <v>209</v>
      </c>
      <c r="C589" s="46" t="s">
        <v>1409</v>
      </c>
      <c r="D589" s="68">
        <v>712</v>
      </c>
      <c r="E589" s="68"/>
      <c r="F589" s="68"/>
      <c r="G589" s="68">
        <f t="shared" si="45"/>
        <v>712</v>
      </c>
      <c r="H589" s="125">
        <f t="shared" si="46"/>
        <v>76.568479999999994</v>
      </c>
      <c r="I589" s="263">
        <f t="shared" si="49"/>
        <v>0.10754</v>
      </c>
      <c r="J589" s="76">
        <f t="shared" si="47"/>
        <v>0.10754</v>
      </c>
    </row>
    <row r="590" spans="2:10" x14ac:dyDescent="0.25">
      <c r="B590" s="48">
        <f t="shared" si="48"/>
        <v>210</v>
      </c>
      <c r="C590" s="46" t="s">
        <v>1410</v>
      </c>
      <c r="D590" s="68">
        <v>305.89999999999998</v>
      </c>
      <c r="E590" s="68"/>
      <c r="F590" s="68">
        <v>31.5</v>
      </c>
      <c r="G590" s="68">
        <f t="shared" si="45"/>
        <v>337.4</v>
      </c>
      <c r="H590" s="125">
        <f t="shared" si="46"/>
        <v>36.283995999999995</v>
      </c>
      <c r="I590" s="263">
        <f t="shared" si="49"/>
        <v>0.10754</v>
      </c>
      <c r="J590" s="76">
        <f t="shared" si="47"/>
        <v>0.10754</v>
      </c>
    </row>
    <row r="591" spans="2:10" x14ac:dyDescent="0.25">
      <c r="B591" s="48">
        <f t="shared" si="48"/>
        <v>211</v>
      </c>
      <c r="C591" s="46" t="s">
        <v>1411</v>
      </c>
      <c r="D591" s="68">
        <v>687.07</v>
      </c>
      <c r="E591" s="68"/>
      <c r="F591" s="68">
        <v>16.899999999999999</v>
      </c>
      <c r="G591" s="68">
        <f t="shared" si="45"/>
        <v>703.97</v>
      </c>
      <c r="H591" s="125">
        <f t="shared" si="46"/>
        <v>75.704933800000006</v>
      </c>
      <c r="I591" s="263">
        <f t="shared" si="49"/>
        <v>0.10754</v>
      </c>
      <c r="J591" s="76">
        <f t="shared" si="47"/>
        <v>0.10754000000000001</v>
      </c>
    </row>
    <row r="592" spans="2:10" x14ac:dyDescent="0.25">
      <c r="B592" s="48">
        <f t="shared" si="48"/>
        <v>212</v>
      </c>
      <c r="C592" s="46" t="s">
        <v>1412</v>
      </c>
      <c r="D592" s="68">
        <v>884.9</v>
      </c>
      <c r="E592" s="68">
        <v>28.7</v>
      </c>
      <c r="F592" s="68"/>
      <c r="G592" s="68">
        <f t="shared" si="45"/>
        <v>913.6</v>
      </c>
      <c r="H592" s="125">
        <f t="shared" si="46"/>
        <v>98.248543999999995</v>
      </c>
      <c r="I592" s="263">
        <f t="shared" si="49"/>
        <v>0.10754</v>
      </c>
      <c r="J592" s="76">
        <f t="shared" si="47"/>
        <v>0.10754</v>
      </c>
    </row>
    <row r="593" spans="2:10" x14ac:dyDescent="0.25">
      <c r="B593" s="48">
        <f t="shared" si="48"/>
        <v>213</v>
      </c>
      <c r="C593" s="46" t="s">
        <v>1413</v>
      </c>
      <c r="D593" s="68">
        <v>534.6</v>
      </c>
      <c r="E593" s="68"/>
      <c r="F593" s="68">
        <v>68.599999999999994</v>
      </c>
      <c r="G593" s="68">
        <f t="shared" si="45"/>
        <v>603.20000000000005</v>
      </c>
      <c r="H593" s="125">
        <f t="shared" si="46"/>
        <v>64.868127999999999</v>
      </c>
      <c r="I593" s="263">
        <f t="shared" si="49"/>
        <v>0.10754</v>
      </c>
      <c r="J593" s="76">
        <f t="shared" si="47"/>
        <v>0.10753999999999998</v>
      </c>
    </row>
    <row r="594" spans="2:10" x14ac:dyDescent="0.25">
      <c r="B594" s="48">
        <f t="shared" si="48"/>
        <v>214</v>
      </c>
      <c r="C594" s="46" t="s">
        <v>1414</v>
      </c>
      <c r="D594" s="68">
        <v>548.1</v>
      </c>
      <c r="E594" s="68"/>
      <c r="F594" s="68"/>
      <c r="G594" s="68">
        <f t="shared" si="45"/>
        <v>548.1</v>
      </c>
      <c r="H594" s="125">
        <f t="shared" si="46"/>
        <v>58.942674000000004</v>
      </c>
      <c r="I594" s="263">
        <f t="shared" si="49"/>
        <v>0.10754</v>
      </c>
      <c r="J594" s="76">
        <f t="shared" si="47"/>
        <v>0.10754</v>
      </c>
    </row>
    <row r="595" spans="2:10" x14ac:dyDescent="0.25">
      <c r="B595" s="48">
        <f t="shared" si="48"/>
        <v>215</v>
      </c>
      <c r="C595" s="46" t="s">
        <v>1415</v>
      </c>
      <c r="D595" s="68">
        <v>630.6</v>
      </c>
      <c r="E595" s="68">
        <v>114.7</v>
      </c>
      <c r="F595" s="68"/>
      <c r="G595" s="68">
        <f t="shared" si="45"/>
        <v>745.30000000000007</v>
      </c>
      <c r="H595" s="125">
        <f t="shared" si="46"/>
        <v>80.149562000000003</v>
      </c>
      <c r="I595" s="263">
        <f t="shared" si="49"/>
        <v>0.10754</v>
      </c>
      <c r="J595" s="76">
        <f t="shared" si="47"/>
        <v>0.10754</v>
      </c>
    </row>
    <row r="596" spans="2:10" x14ac:dyDescent="0.25">
      <c r="B596" s="48">
        <f t="shared" si="48"/>
        <v>216</v>
      </c>
      <c r="C596" s="46" t="s">
        <v>1416</v>
      </c>
      <c r="D596" s="68">
        <v>473.1</v>
      </c>
      <c r="E596" s="68">
        <v>12.4</v>
      </c>
      <c r="F596" s="68">
        <v>260.39999999999998</v>
      </c>
      <c r="G596" s="68">
        <f t="shared" si="45"/>
        <v>745.9</v>
      </c>
      <c r="H596" s="125">
        <f t="shared" si="46"/>
        <v>80.214085999999995</v>
      </c>
      <c r="I596" s="263">
        <f t="shared" si="49"/>
        <v>0.10754</v>
      </c>
      <c r="J596" s="76">
        <f t="shared" si="47"/>
        <v>0.10754</v>
      </c>
    </row>
    <row r="597" spans="2:10" x14ac:dyDescent="0.25">
      <c r="B597" s="48">
        <f t="shared" si="48"/>
        <v>217</v>
      </c>
      <c r="C597" s="46" t="s">
        <v>1417</v>
      </c>
      <c r="D597" s="68">
        <v>986.7</v>
      </c>
      <c r="E597" s="68"/>
      <c r="F597" s="68">
        <v>215.4</v>
      </c>
      <c r="G597" s="68">
        <f t="shared" si="45"/>
        <v>1202.1000000000001</v>
      </c>
      <c r="H597" s="125">
        <f t="shared" si="46"/>
        <v>129.27383400000002</v>
      </c>
      <c r="I597" s="263">
        <f t="shared" si="49"/>
        <v>0.10754</v>
      </c>
      <c r="J597" s="76">
        <f t="shared" si="47"/>
        <v>0.10754000000000001</v>
      </c>
    </row>
    <row r="598" spans="2:10" x14ac:dyDescent="0.25">
      <c r="B598" s="48">
        <f t="shared" si="48"/>
        <v>218</v>
      </c>
      <c r="C598" s="46" t="s">
        <v>1418</v>
      </c>
      <c r="D598" s="68">
        <v>648.20000000000005</v>
      </c>
      <c r="E598" s="68"/>
      <c r="F598" s="68"/>
      <c r="G598" s="68">
        <f t="shared" si="45"/>
        <v>648.20000000000005</v>
      </c>
      <c r="H598" s="125">
        <f t="shared" si="46"/>
        <v>69.707428000000007</v>
      </c>
      <c r="I598" s="263">
        <f t="shared" si="49"/>
        <v>0.10754</v>
      </c>
      <c r="J598" s="76">
        <f t="shared" si="47"/>
        <v>0.10754000000000001</v>
      </c>
    </row>
    <row r="599" spans="2:10" x14ac:dyDescent="0.25">
      <c r="B599" s="48">
        <f t="shared" si="48"/>
        <v>219</v>
      </c>
      <c r="C599" s="46" t="s">
        <v>1419</v>
      </c>
      <c r="D599" s="68">
        <v>696.9</v>
      </c>
      <c r="E599" s="68"/>
      <c r="F599" s="68">
        <v>42.8</v>
      </c>
      <c r="G599" s="68">
        <f t="shared" si="45"/>
        <v>739.69999999999993</v>
      </c>
      <c r="H599" s="125">
        <f t="shared" si="46"/>
        <v>79.547337999999996</v>
      </c>
      <c r="I599" s="263">
        <f t="shared" si="49"/>
        <v>0.10754</v>
      </c>
      <c r="J599" s="76">
        <f t="shared" si="47"/>
        <v>0.10754000000000001</v>
      </c>
    </row>
    <row r="600" spans="2:10" x14ac:dyDescent="0.25">
      <c r="B600" s="48">
        <f t="shared" si="48"/>
        <v>220</v>
      </c>
      <c r="C600" s="46" t="s">
        <v>1420</v>
      </c>
      <c r="D600" s="68">
        <v>686.9</v>
      </c>
      <c r="E600" s="68"/>
      <c r="F600" s="68">
        <v>111.8</v>
      </c>
      <c r="G600" s="68">
        <f t="shared" si="45"/>
        <v>798.69999999999993</v>
      </c>
      <c r="H600" s="125">
        <f t="shared" si="46"/>
        <v>85.892197999999993</v>
      </c>
      <c r="I600" s="263">
        <f t="shared" si="49"/>
        <v>0.10754</v>
      </c>
      <c r="J600" s="76">
        <f t="shared" si="47"/>
        <v>0.10754</v>
      </c>
    </row>
    <row r="601" spans="2:10" x14ac:dyDescent="0.25">
      <c r="B601" s="48">
        <f t="shared" si="48"/>
        <v>221</v>
      </c>
      <c r="C601" s="46" t="s">
        <v>1421</v>
      </c>
      <c r="D601" s="68">
        <v>6173.94</v>
      </c>
      <c r="E601" s="68">
        <v>111.6</v>
      </c>
      <c r="F601" s="68"/>
      <c r="G601" s="68">
        <f t="shared" si="45"/>
        <v>6285.54</v>
      </c>
      <c r="H601" s="125">
        <f t="shared" si="46"/>
        <v>675.94697159999998</v>
      </c>
      <c r="I601" s="263">
        <f t="shared" si="49"/>
        <v>0.10754</v>
      </c>
      <c r="J601" s="76">
        <f t="shared" si="47"/>
        <v>0.10754</v>
      </c>
    </row>
    <row r="602" spans="2:10" x14ac:dyDescent="0.25">
      <c r="B602" s="48">
        <f t="shared" si="48"/>
        <v>222</v>
      </c>
      <c r="C602" s="46" t="s">
        <v>1422</v>
      </c>
      <c r="D602" s="68">
        <v>842.4</v>
      </c>
      <c r="E602" s="68">
        <v>158.5</v>
      </c>
      <c r="F602" s="68"/>
      <c r="G602" s="68">
        <f t="shared" si="45"/>
        <v>1000.9</v>
      </c>
      <c r="H602" s="125">
        <f t="shared" si="46"/>
        <v>107.636786</v>
      </c>
      <c r="I602" s="263">
        <f t="shared" si="49"/>
        <v>0.10754</v>
      </c>
      <c r="J602" s="76">
        <f t="shared" si="47"/>
        <v>0.10754</v>
      </c>
    </row>
    <row r="603" spans="2:10" x14ac:dyDescent="0.25">
      <c r="B603" s="48">
        <f t="shared" si="48"/>
        <v>223</v>
      </c>
      <c r="C603" s="46" t="s">
        <v>1423</v>
      </c>
      <c r="D603" s="68">
        <v>372.1</v>
      </c>
      <c r="E603" s="68"/>
      <c r="F603" s="68">
        <v>20.3</v>
      </c>
      <c r="G603" s="68">
        <f t="shared" si="45"/>
        <v>392.40000000000003</v>
      </c>
      <c r="H603" s="125">
        <f t="shared" si="46"/>
        <v>42.198696000000005</v>
      </c>
      <c r="I603" s="263">
        <f t="shared" si="49"/>
        <v>0.10754</v>
      </c>
      <c r="J603" s="76">
        <f t="shared" si="47"/>
        <v>0.10754000000000001</v>
      </c>
    </row>
    <row r="604" spans="2:10" x14ac:dyDescent="0.25">
      <c r="B604" s="48">
        <f t="shared" si="48"/>
        <v>224</v>
      </c>
      <c r="C604" s="46" t="s">
        <v>1424</v>
      </c>
      <c r="D604" s="68">
        <v>555.1</v>
      </c>
      <c r="E604" s="68"/>
      <c r="F604" s="68">
        <v>40.6</v>
      </c>
      <c r="G604" s="68">
        <f t="shared" si="45"/>
        <v>595.70000000000005</v>
      </c>
      <c r="H604" s="125">
        <f t="shared" si="46"/>
        <v>64.061577999999997</v>
      </c>
      <c r="I604" s="263">
        <f t="shared" si="49"/>
        <v>0.10754</v>
      </c>
      <c r="J604" s="76">
        <f t="shared" si="47"/>
        <v>0.10753999999999998</v>
      </c>
    </row>
    <row r="605" spans="2:10" x14ac:dyDescent="0.25">
      <c r="B605" s="48">
        <f t="shared" si="48"/>
        <v>225</v>
      </c>
      <c r="C605" s="46" t="s">
        <v>1425</v>
      </c>
      <c r="D605" s="68">
        <v>538.45000000000005</v>
      </c>
      <c r="E605" s="68"/>
      <c r="F605" s="68">
        <v>37.799999999999997</v>
      </c>
      <c r="G605" s="68">
        <f t="shared" si="45"/>
        <v>576.25</v>
      </c>
      <c r="H605" s="125">
        <f t="shared" si="46"/>
        <v>61.969924999999996</v>
      </c>
      <c r="I605" s="263">
        <f t="shared" si="49"/>
        <v>0.10754</v>
      </c>
      <c r="J605" s="76">
        <f t="shared" si="47"/>
        <v>0.10754</v>
      </c>
    </row>
    <row r="606" spans="2:10" x14ac:dyDescent="0.25">
      <c r="B606" s="48">
        <f t="shared" si="48"/>
        <v>226</v>
      </c>
      <c r="C606" s="46" t="s">
        <v>1426</v>
      </c>
      <c r="D606" s="68">
        <v>877.8</v>
      </c>
      <c r="E606" s="68"/>
      <c r="F606" s="68"/>
      <c r="G606" s="68">
        <f t="shared" si="45"/>
        <v>877.8</v>
      </c>
      <c r="H606" s="125">
        <f t="shared" si="46"/>
        <v>94.398611999999986</v>
      </c>
      <c r="I606" s="263">
        <f t="shared" si="49"/>
        <v>0.10754</v>
      </c>
      <c r="J606" s="76">
        <f t="shared" si="47"/>
        <v>0.10753999999999998</v>
      </c>
    </row>
    <row r="607" spans="2:10" x14ac:dyDescent="0.25">
      <c r="B607" s="48">
        <f t="shared" si="48"/>
        <v>227</v>
      </c>
      <c r="C607" s="46" t="s">
        <v>1427</v>
      </c>
      <c r="D607" s="68">
        <v>654.9</v>
      </c>
      <c r="E607" s="68">
        <v>53.4</v>
      </c>
      <c r="F607" s="68"/>
      <c r="G607" s="68">
        <f t="shared" si="45"/>
        <v>708.3</v>
      </c>
      <c r="H607" s="125">
        <f t="shared" si="46"/>
        <v>76.170581999999996</v>
      </c>
      <c r="I607" s="263">
        <f t="shared" si="49"/>
        <v>0.10754</v>
      </c>
      <c r="J607" s="76">
        <f t="shared" si="47"/>
        <v>0.10754</v>
      </c>
    </row>
    <row r="608" spans="2:10" x14ac:dyDescent="0.25">
      <c r="B608" s="48">
        <f t="shared" si="48"/>
        <v>228</v>
      </c>
      <c r="C608" s="46" t="s">
        <v>1428</v>
      </c>
      <c r="D608" s="68">
        <v>392.4</v>
      </c>
      <c r="E608" s="68"/>
      <c r="F608" s="68">
        <v>19.899999999999999</v>
      </c>
      <c r="G608" s="68">
        <f t="shared" si="45"/>
        <v>412.29999999999995</v>
      </c>
      <c r="H608" s="125">
        <f t="shared" si="46"/>
        <v>44.338741999999996</v>
      </c>
      <c r="I608" s="263">
        <f t="shared" si="49"/>
        <v>0.10754</v>
      </c>
      <c r="J608" s="76">
        <f t="shared" si="47"/>
        <v>0.10754</v>
      </c>
    </row>
    <row r="609" spans="2:10" x14ac:dyDescent="0.25">
      <c r="B609" s="48">
        <f t="shared" si="48"/>
        <v>229</v>
      </c>
      <c r="C609" s="46" t="s">
        <v>1429</v>
      </c>
      <c r="D609" s="68">
        <v>598.14</v>
      </c>
      <c r="E609" s="68"/>
      <c r="F609" s="68"/>
      <c r="G609" s="68">
        <f t="shared" si="45"/>
        <v>598.14</v>
      </c>
      <c r="H609" s="125">
        <f t="shared" si="46"/>
        <v>64.323975599999997</v>
      </c>
      <c r="I609" s="263">
        <f t="shared" si="49"/>
        <v>0.10754</v>
      </c>
      <c r="J609" s="76">
        <f t="shared" si="47"/>
        <v>0.10754</v>
      </c>
    </row>
    <row r="610" spans="2:10" x14ac:dyDescent="0.25">
      <c r="B610" s="48">
        <f t="shared" si="48"/>
        <v>230</v>
      </c>
      <c r="C610" s="46" t="s">
        <v>1430</v>
      </c>
      <c r="D610" s="68">
        <v>388.6</v>
      </c>
      <c r="E610" s="68"/>
      <c r="F610" s="68"/>
      <c r="G610" s="68">
        <f t="shared" si="45"/>
        <v>388.6</v>
      </c>
      <c r="H610" s="125">
        <f t="shared" si="46"/>
        <v>41.790044000000002</v>
      </c>
      <c r="I610" s="263">
        <f t="shared" si="49"/>
        <v>0.10754</v>
      </c>
      <c r="J610" s="76">
        <f t="shared" si="47"/>
        <v>0.10754</v>
      </c>
    </row>
    <row r="611" spans="2:10" x14ac:dyDescent="0.25">
      <c r="B611" s="48">
        <f t="shared" si="48"/>
        <v>231</v>
      </c>
      <c r="C611" s="46" t="s">
        <v>1431</v>
      </c>
      <c r="D611" s="68">
        <v>634.1</v>
      </c>
      <c r="E611" s="68"/>
      <c r="F611" s="68"/>
      <c r="G611" s="68">
        <f t="shared" si="45"/>
        <v>634.1</v>
      </c>
      <c r="H611" s="125">
        <f t="shared" si="46"/>
        <v>68.191113999999999</v>
      </c>
      <c r="I611" s="263">
        <f t="shared" si="49"/>
        <v>0.10754</v>
      </c>
      <c r="J611" s="76">
        <f t="shared" si="47"/>
        <v>0.10754</v>
      </c>
    </row>
    <row r="612" spans="2:10" x14ac:dyDescent="0.25">
      <c r="B612" s="48">
        <f t="shared" si="48"/>
        <v>232</v>
      </c>
      <c r="C612" s="46" t="s">
        <v>1432</v>
      </c>
      <c r="D612" s="68">
        <v>629.6</v>
      </c>
      <c r="E612" s="68"/>
      <c r="F612" s="68">
        <v>82.9</v>
      </c>
      <c r="G612" s="68">
        <f t="shared" si="45"/>
        <v>712.5</v>
      </c>
      <c r="H612" s="125">
        <f t="shared" si="46"/>
        <v>76.622249999999994</v>
      </c>
      <c r="I612" s="263">
        <f t="shared" si="49"/>
        <v>0.10754</v>
      </c>
      <c r="J612" s="76">
        <f t="shared" si="47"/>
        <v>0.10754</v>
      </c>
    </row>
    <row r="613" spans="2:10" x14ac:dyDescent="0.25">
      <c r="B613" s="48">
        <f t="shared" si="48"/>
        <v>233</v>
      </c>
      <c r="C613" s="46" t="s">
        <v>1433</v>
      </c>
      <c r="D613" s="68">
        <v>597.1</v>
      </c>
      <c r="E613" s="68"/>
      <c r="F613" s="68">
        <v>43.4</v>
      </c>
      <c r="G613" s="68">
        <f t="shared" si="45"/>
        <v>640.5</v>
      </c>
      <c r="H613" s="125">
        <f t="shared" si="46"/>
        <v>68.879369999999994</v>
      </c>
      <c r="I613" s="263">
        <f t="shared" si="49"/>
        <v>0.10754</v>
      </c>
      <c r="J613" s="76">
        <f t="shared" si="47"/>
        <v>0.10754</v>
      </c>
    </row>
    <row r="614" spans="2:10" x14ac:dyDescent="0.25">
      <c r="B614" s="48">
        <f t="shared" si="48"/>
        <v>234</v>
      </c>
      <c r="C614" s="46" t="s">
        <v>1434</v>
      </c>
      <c r="D614" s="68">
        <v>589.5</v>
      </c>
      <c r="E614" s="68"/>
      <c r="F614" s="68">
        <v>28.2</v>
      </c>
      <c r="G614" s="68">
        <f t="shared" si="45"/>
        <v>617.70000000000005</v>
      </c>
      <c r="H614" s="125">
        <f t="shared" si="46"/>
        <v>66.427458000000001</v>
      </c>
      <c r="I614" s="263">
        <f t="shared" si="49"/>
        <v>0.10754</v>
      </c>
      <c r="J614" s="76">
        <f t="shared" si="47"/>
        <v>0.10754</v>
      </c>
    </row>
    <row r="615" spans="2:10" x14ac:dyDescent="0.25">
      <c r="B615" s="48">
        <f t="shared" si="48"/>
        <v>235</v>
      </c>
      <c r="C615" s="46" t="s">
        <v>1435</v>
      </c>
      <c r="D615" s="68">
        <v>657.5</v>
      </c>
      <c r="E615" s="68"/>
      <c r="F615" s="68">
        <v>28.8</v>
      </c>
      <c r="G615" s="68">
        <f t="shared" si="45"/>
        <v>686.3</v>
      </c>
      <c r="H615" s="125">
        <f t="shared" si="46"/>
        <v>73.804701999999992</v>
      </c>
      <c r="I615" s="263">
        <f t="shared" si="49"/>
        <v>0.10754</v>
      </c>
      <c r="J615" s="76">
        <f t="shared" si="47"/>
        <v>0.10754</v>
      </c>
    </row>
    <row r="616" spans="2:10" x14ac:dyDescent="0.25">
      <c r="B616" s="48">
        <f t="shared" si="48"/>
        <v>236</v>
      </c>
      <c r="C616" s="46" t="s">
        <v>1436</v>
      </c>
      <c r="D616" s="68">
        <v>494</v>
      </c>
      <c r="E616" s="68"/>
      <c r="F616" s="68">
        <v>79.900000000000006</v>
      </c>
      <c r="G616" s="68">
        <f t="shared" si="45"/>
        <v>573.9</v>
      </c>
      <c r="H616" s="125">
        <f t="shared" si="46"/>
        <v>61.717205999999997</v>
      </c>
      <c r="I616" s="263">
        <f t="shared" si="49"/>
        <v>0.10754</v>
      </c>
      <c r="J616" s="76">
        <f t="shared" si="47"/>
        <v>0.10754</v>
      </c>
    </row>
    <row r="617" spans="2:10" x14ac:dyDescent="0.25">
      <c r="B617" s="48">
        <f t="shared" si="48"/>
        <v>237</v>
      </c>
      <c r="C617" s="46" t="s">
        <v>1437</v>
      </c>
      <c r="D617" s="68">
        <v>710.1</v>
      </c>
      <c r="E617" s="68"/>
      <c r="F617" s="68"/>
      <c r="G617" s="68">
        <f t="shared" si="45"/>
        <v>710.1</v>
      </c>
      <c r="H617" s="125">
        <f t="shared" si="46"/>
        <v>76.364153999999999</v>
      </c>
      <c r="I617" s="263">
        <f t="shared" si="49"/>
        <v>0.10754</v>
      </c>
      <c r="J617" s="76">
        <f t="shared" si="47"/>
        <v>0.10754</v>
      </c>
    </row>
    <row r="618" spans="2:10" x14ac:dyDescent="0.25">
      <c r="B618" s="48">
        <f t="shared" si="48"/>
        <v>238</v>
      </c>
      <c r="C618" s="46" t="s">
        <v>1438</v>
      </c>
      <c r="D618" s="68">
        <v>689.64</v>
      </c>
      <c r="E618" s="68">
        <v>121.5</v>
      </c>
      <c r="F618" s="68"/>
      <c r="G618" s="68">
        <f t="shared" si="45"/>
        <v>811.14</v>
      </c>
      <c r="H618" s="125">
        <f t="shared" si="46"/>
        <v>87.229995599999995</v>
      </c>
      <c r="I618" s="263">
        <f t="shared" si="49"/>
        <v>0.10754</v>
      </c>
      <c r="J618" s="76">
        <f t="shared" si="47"/>
        <v>0.10754</v>
      </c>
    </row>
    <row r="619" spans="2:10" x14ac:dyDescent="0.25">
      <c r="B619" s="48">
        <f t="shared" si="48"/>
        <v>239</v>
      </c>
      <c r="C619" s="46" t="s">
        <v>1439</v>
      </c>
      <c r="D619" s="68">
        <v>1029</v>
      </c>
      <c r="E619" s="68">
        <v>102.5</v>
      </c>
      <c r="F619" s="68"/>
      <c r="G619" s="68">
        <f t="shared" si="45"/>
        <v>1131.5</v>
      </c>
      <c r="H619" s="125">
        <f t="shared" si="46"/>
        <v>121.68151</v>
      </c>
      <c r="I619" s="263">
        <f t="shared" si="49"/>
        <v>0.10754</v>
      </c>
      <c r="J619" s="76">
        <f t="shared" si="47"/>
        <v>0.10754</v>
      </c>
    </row>
    <row r="620" spans="2:10" x14ac:dyDescent="0.25">
      <c r="B620" s="48">
        <f t="shared" si="48"/>
        <v>240</v>
      </c>
      <c r="C620" s="46" t="s">
        <v>1440</v>
      </c>
      <c r="D620" s="68">
        <v>478</v>
      </c>
      <c r="E620" s="68"/>
      <c r="F620" s="68">
        <v>77.5</v>
      </c>
      <c r="G620" s="68">
        <f t="shared" si="45"/>
        <v>555.5</v>
      </c>
      <c r="H620" s="125">
        <f t="shared" si="46"/>
        <v>59.73847</v>
      </c>
      <c r="I620" s="263">
        <f t="shared" si="49"/>
        <v>0.10754</v>
      </c>
      <c r="J620" s="76">
        <f t="shared" si="47"/>
        <v>0.10754</v>
      </c>
    </row>
    <row r="621" spans="2:10" x14ac:dyDescent="0.25">
      <c r="B621" s="48">
        <f t="shared" si="48"/>
        <v>241</v>
      </c>
      <c r="C621" s="46" t="s">
        <v>1441</v>
      </c>
      <c r="D621" s="68">
        <v>937.9</v>
      </c>
      <c r="E621" s="68"/>
      <c r="F621" s="68"/>
      <c r="G621" s="68">
        <f t="shared" si="45"/>
        <v>937.9</v>
      </c>
      <c r="H621" s="125">
        <f t="shared" si="46"/>
        <v>100.86176599999999</v>
      </c>
      <c r="I621" s="263">
        <f t="shared" si="49"/>
        <v>0.10754</v>
      </c>
      <c r="J621" s="76">
        <f t="shared" si="47"/>
        <v>0.10754</v>
      </c>
    </row>
    <row r="622" spans="2:10" x14ac:dyDescent="0.25">
      <c r="B622" s="48">
        <f t="shared" si="48"/>
        <v>242</v>
      </c>
      <c r="C622" s="46" t="s">
        <v>1442</v>
      </c>
      <c r="D622" s="68">
        <v>848.1</v>
      </c>
      <c r="E622" s="68"/>
      <c r="F622" s="68">
        <v>34.700000000000003</v>
      </c>
      <c r="G622" s="68">
        <f t="shared" si="45"/>
        <v>882.80000000000007</v>
      </c>
      <c r="H622" s="125">
        <f t="shared" si="46"/>
        <v>94.936312000000001</v>
      </c>
      <c r="I622" s="263">
        <f t="shared" si="49"/>
        <v>0.10754</v>
      </c>
      <c r="J622" s="76">
        <f t="shared" si="47"/>
        <v>0.10754</v>
      </c>
    </row>
    <row r="623" spans="2:10" x14ac:dyDescent="0.25">
      <c r="B623" s="48">
        <f t="shared" si="48"/>
        <v>243</v>
      </c>
      <c r="C623" s="46" t="s">
        <v>1443</v>
      </c>
      <c r="D623" s="68">
        <v>958.6</v>
      </c>
      <c r="E623" s="68"/>
      <c r="F623" s="68"/>
      <c r="G623" s="68">
        <f t="shared" si="45"/>
        <v>958.6</v>
      </c>
      <c r="H623" s="125">
        <f t="shared" si="46"/>
        <v>103.087844</v>
      </c>
      <c r="I623" s="263">
        <f t="shared" si="49"/>
        <v>0.10754</v>
      </c>
      <c r="J623" s="76">
        <f t="shared" si="47"/>
        <v>0.10754</v>
      </c>
    </row>
    <row r="624" spans="2:10" x14ac:dyDescent="0.25">
      <c r="B624" s="48">
        <f t="shared" si="48"/>
        <v>244</v>
      </c>
      <c r="C624" s="46" t="s">
        <v>1444</v>
      </c>
      <c r="D624" s="68">
        <v>950.2</v>
      </c>
      <c r="E624" s="68"/>
      <c r="F624" s="68"/>
      <c r="G624" s="68">
        <f t="shared" si="45"/>
        <v>950.2</v>
      </c>
      <c r="H624" s="125">
        <f t="shared" si="46"/>
        <v>102.18450800000001</v>
      </c>
      <c r="I624" s="263">
        <f t="shared" si="49"/>
        <v>0.10754</v>
      </c>
      <c r="J624" s="76">
        <f t="shared" si="47"/>
        <v>0.10754</v>
      </c>
    </row>
    <row r="625" spans="2:10" x14ac:dyDescent="0.25">
      <c r="B625" s="48">
        <f t="shared" si="48"/>
        <v>245</v>
      </c>
      <c r="C625" s="46" t="s">
        <v>1445</v>
      </c>
      <c r="D625" s="68">
        <v>717.45</v>
      </c>
      <c r="E625" s="68"/>
      <c r="F625" s="68">
        <v>83.8</v>
      </c>
      <c r="G625" s="68">
        <f t="shared" si="45"/>
        <v>801.25</v>
      </c>
      <c r="H625" s="125">
        <f t="shared" si="46"/>
        <v>86.166425000000004</v>
      </c>
      <c r="I625" s="263">
        <f t="shared" si="49"/>
        <v>0.10754</v>
      </c>
      <c r="J625" s="76">
        <f t="shared" si="47"/>
        <v>0.10754000000000001</v>
      </c>
    </row>
    <row r="626" spans="2:10" x14ac:dyDescent="0.25">
      <c r="B626" s="48">
        <f t="shared" si="48"/>
        <v>246</v>
      </c>
      <c r="C626" s="46" t="s">
        <v>1446</v>
      </c>
      <c r="D626" s="68">
        <v>678.26</v>
      </c>
      <c r="E626" s="68"/>
      <c r="F626" s="68"/>
      <c r="G626" s="68">
        <f t="shared" si="45"/>
        <v>678.26</v>
      </c>
      <c r="H626" s="125">
        <f t="shared" si="46"/>
        <v>72.940080399999999</v>
      </c>
      <c r="I626" s="263">
        <f t="shared" si="49"/>
        <v>0.10754</v>
      </c>
      <c r="J626" s="76">
        <f t="shared" si="47"/>
        <v>0.10754</v>
      </c>
    </row>
    <row r="627" spans="2:10" x14ac:dyDescent="0.25">
      <c r="B627" s="48">
        <f t="shared" si="48"/>
        <v>247</v>
      </c>
      <c r="C627" s="46" t="s">
        <v>1447</v>
      </c>
      <c r="D627" s="68">
        <v>633.9</v>
      </c>
      <c r="E627" s="68"/>
      <c r="F627" s="68">
        <v>33.200000000000003</v>
      </c>
      <c r="G627" s="68">
        <f t="shared" si="45"/>
        <v>667.1</v>
      </c>
      <c r="H627" s="125">
        <f t="shared" si="46"/>
        <v>71.739934000000005</v>
      </c>
      <c r="I627" s="263">
        <f t="shared" si="49"/>
        <v>0.10754</v>
      </c>
      <c r="J627" s="76">
        <f t="shared" si="47"/>
        <v>0.10754000000000001</v>
      </c>
    </row>
    <row r="628" spans="2:10" x14ac:dyDescent="0.25">
      <c r="B628" s="48">
        <f t="shared" si="48"/>
        <v>248</v>
      </c>
      <c r="C628" s="46" t="s">
        <v>1448</v>
      </c>
      <c r="D628" s="68">
        <v>657.24</v>
      </c>
      <c r="E628" s="68"/>
      <c r="F628" s="68">
        <v>32.6</v>
      </c>
      <c r="G628" s="68">
        <f t="shared" si="45"/>
        <v>689.84</v>
      </c>
      <c r="H628" s="125">
        <f t="shared" si="46"/>
        <v>74.185393599999998</v>
      </c>
      <c r="I628" s="263">
        <f t="shared" si="49"/>
        <v>0.10754</v>
      </c>
      <c r="J628" s="76">
        <f t="shared" si="47"/>
        <v>0.10754</v>
      </c>
    </row>
    <row r="629" spans="2:10" x14ac:dyDescent="0.25">
      <c r="B629" s="48">
        <f t="shared" si="48"/>
        <v>249</v>
      </c>
      <c r="C629" s="46" t="s">
        <v>1449</v>
      </c>
      <c r="D629" s="68">
        <v>546.5</v>
      </c>
      <c r="E629" s="68"/>
      <c r="F629" s="68">
        <v>73.2</v>
      </c>
      <c r="G629" s="68">
        <f t="shared" ref="G629:G689" si="50">D629+E629+F629</f>
        <v>619.70000000000005</v>
      </c>
      <c r="H629" s="125">
        <f t="shared" ref="H629:H687" si="51">SUM(I629*G629)</f>
        <v>66.642538000000002</v>
      </c>
      <c r="I629" s="263">
        <f t="shared" si="49"/>
        <v>0.10754</v>
      </c>
      <c r="J629" s="76">
        <f t="shared" ref="J629:J687" si="52">H629/G629</f>
        <v>0.10754</v>
      </c>
    </row>
    <row r="630" spans="2:10" x14ac:dyDescent="0.25">
      <c r="B630" s="48">
        <f t="shared" si="48"/>
        <v>250</v>
      </c>
      <c r="C630" s="46" t="s">
        <v>1450</v>
      </c>
      <c r="D630" s="68">
        <v>648.6</v>
      </c>
      <c r="E630" s="68"/>
      <c r="F630" s="68"/>
      <c r="G630" s="68">
        <f t="shared" si="50"/>
        <v>648.6</v>
      </c>
      <c r="H630" s="125">
        <f t="shared" si="51"/>
        <v>69.750444000000002</v>
      </c>
      <c r="I630" s="263">
        <f t="shared" si="49"/>
        <v>0.10754</v>
      </c>
      <c r="J630" s="76">
        <f t="shared" si="52"/>
        <v>0.10754</v>
      </c>
    </row>
    <row r="631" spans="2:10" x14ac:dyDescent="0.25">
      <c r="B631" s="48">
        <f t="shared" si="48"/>
        <v>251</v>
      </c>
      <c r="C631" s="46" t="s">
        <v>1451</v>
      </c>
      <c r="D631" s="68">
        <v>633.29999999999995</v>
      </c>
      <c r="E631" s="68"/>
      <c r="F631" s="68">
        <v>40.9</v>
      </c>
      <c r="G631" s="68">
        <f t="shared" si="50"/>
        <v>674.19999999999993</v>
      </c>
      <c r="H631" s="125">
        <f t="shared" si="51"/>
        <v>72.503467999999984</v>
      </c>
      <c r="I631" s="263">
        <f t="shared" si="49"/>
        <v>0.10754</v>
      </c>
      <c r="J631" s="76">
        <f t="shared" si="52"/>
        <v>0.10753999999999998</v>
      </c>
    </row>
    <row r="632" spans="2:10" x14ac:dyDescent="0.25">
      <c r="B632" s="48">
        <f t="shared" si="48"/>
        <v>252</v>
      </c>
      <c r="C632" s="46" t="s">
        <v>37</v>
      </c>
      <c r="D632" s="68">
        <v>297.2</v>
      </c>
      <c r="E632" s="68"/>
      <c r="F632" s="68">
        <v>60.8</v>
      </c>
      <c r="G632" s="68">
        <f t="shared" si="50"/>
        <v>358</v>
      </c>
      <c r="H632" s="125">
        <f t="shared" si="51"/>
        <v>38.499319999999997</v>
      </c>
      <c r="I632" s="263">
        <f t="shared" si="49"/>
        <v>0.10754</v>
      </c>
      <c r="J632" s="76">
        <f t="shared" si="52"/>
        <v>0.10754</v>
      </c>
    </row>
    <row r="633" spans="2:10" x14ac:dyDescent="0.25">
      <c r="B633" s="48">
        <f t="shared" si="48"/>
        <v>253</v>
      </c>
      <c r="C633" s="46" t="s">
        <v>40</v>
      </c>
      <c r="D633" s="68">
        <v>226.9</v>
      </c>
      <c r="E633" s="68"/>
      <c r="F633" s="68"/>
      <c r="G633" s="68">
        <f t="shared" si="50"/>
        <v>226.9</v>
      </c>
      <c r="H633" s="125">
        <f t="shared" si="51"/>
        <v>24.400825999999999</v>
      </c>
      <c r="I633" s="263">
        <f t="shared" si="49"/>
        <v>0.10754</v>
      </c>
      <c r="J633" s="76">
        <f t="shared" si="52"/>
        <v>0.10754</v>
      </c>
    </row>
    <row r="634" spans="2:10" x14ac:dyDescent="0.25">
      <c r="B634" s="48">
        <f t="shared" si="48"/>
        <v>254</v>
      </c>
      <c r="C634" s="46" t="s">
        <v>41</v>
      </c>
      <c r="D634" s="68">
        <v>314.89999999999998</v>
      </c>
      <c r="E634" s="68"/>
      <c r="F634" s="68"/>
      <c r="G634" s="68">
        <f t="shared" si="50"/>
        <v>314.89999999999998</v>
      </c>
      <c r="H634" s="125">
        <f t="shared" si="51"/>
        <v>33.864345999999998</v>
      </c>
      <c r="I634" s="263">
        <f t="shared" si="49"/>
        <v>0.10754</v>
      </c>
      <c r="J634" s="76">
        <f t="shared" si="52"/>
        <v>0.10754</v>
      </c>
    </row>
    <row r="635" spans="2:10" x14ac:dyDescent="0.25">
      <c r="B635" s="48">
        <f t="shared" si="48"/>
        <v>255</v>
      </c>
      <c r="C635" s="46" t="s">
        <v>42</v>
      </c>
      <c r="D635" s="68">
        <v>199.2</v>
      </c>
      <c r="E635" s="68"/>
      <c r="F635" s="68"/>
      <c r="G635" s="68">
        <f t="shared" si="50"/>
        <v>199.2</v>
      </c>
      <c r="H635" s="125">
        <f t="shared" si="51"/>
        <v>21.421968</v>
      </c>
      <c r="I635" s="263">
        <f t="shared" si="49"/>
        <v>0.10754</v>
      </c>
      <c r="J635" s="76">
        <f t="shared" si="52"/>
        <v>0.10754000000000001</v>
      </c>
    </row>
    <row r="636" spans="2:10" x14ac:dyDescent="0.25">
      <c r="B636" s="48">
        <f t="shared" si="48"/>
        <v>256</v>
      </c>
      <c r="C636" s="46" t="s">
        <v>43</v>
      </c>
      <c r="D636" s="68">
        <v>748.1</v>
      </c>
      <c r="E636" s="68"/>
      <c r="F636" s="68">
        <v>189.2</v>
      </c>
      <c r="G636" s="68">
        <f t="shared" si="50"/>
        <v>937.3</v>
      </c>
      <c r="H636" s="125">
        <f t="shared" si="51"/>
        <v>100.797242</v>
      </c>
      <c r="I636" s="263">
        <f t="shared" si="49"/>
        <v>0.10754</v>
      </c>
      <c r="J636" s="76">
        <f t="shared" si="52"/>
        <v>0.10754</v>
      </c>
    </row>
    <row r="637" spans="2:10" x14ac:dyDescent="0.25">
      <c r="B637" s="48">
        <f t="shared" ref="B637:B700" si="53">1+B636</f>
        <v>257</v>
      </c>
      <c r="C637" s="46" t="s">
        <v>44</v>
      </c>
      <c r="D637" s="68">
        <v>486.2</v>
      </c>
      <c r="E637" s="68"/>
      <c r="F637" s="68"/>
      <c r="G637" s="68">
        <f t="shared" si="50"/>
        <v>486.2</v>
      </c>
      <c r="H637" s="125">
        <f t="shared" si="51"/>
        <v>52.285947999999998</v>
      </c>
      <c r="I637" s="263">
        <f t="shared" si="49"/>
        <v>0.10754</v>
      </c>
      <c r="J637" s="76">
        <f t="shared" si="52"/>
        <v>0.10754</v>
      </c>
    </row>
    <row r="638" spans="2:10" x14ac:dyDescent="0.25">
      <c r="B638" s="48">
        <f t="shared" si="53"/>
        <v>258</v>
      </c>
      <c r="C638" s="46" t="s">
        <v>45</v>
      </c>
      <c r="D638" s="68">
        <v>1811.6</v>
      </c>
      <c r="E638" s="68"/>
      <c r="F638" s="68">
        <v>36.9</v>
      </c>
      <c r="G638" s="68">
        <f t="shared" si="50"/>
        <v>1848.5</v>
      </c>
      <c r="H638" s="125">
        <f t="shared" si="51"/>
        <v>198.78769</v>
      </c>
      <c r="I638" s="263">
        <f t="shared" si="49"/>
        <v>0.10754</v>
      </c>
      <c r="J638" s="76">
        <f t="shared" si="52"/>
        <v>0.10754</v>
      </c>
    </row>
    <row r="639" spans="2:10" x14ac:dyDescent="0.25">
      <c r="B639" s="48">
        <f t="shared" si="53"/>
        <v>259</v>
      </c>
      <c r="C639" s="46" t="s">
        <v>46</v>
      </c>
      <c r="D639" s="68">
        <v>314</v>
      </c>
      <c r="E639" s="68"/>
      <c r="F639" s="68"/>
      <c r="G639" s="68">
        <f t="shared" si="50"/>
        <v>314</v>
      </c>
      <c r="H639" s="125">
        <f t="shared" si="51"/>
        <v>33.767559999999996</v>
      </c>
      <c r="I639" s="263">
        <f t="shared" si="49"/>
        <v>0.10754</v>
      </c>
      <c r="J639" s="76">
        <f t="shared" si="52"/>
        <v>0.10753999999999998</v>
      </c>
    </row>
    <row r="640" spans="2:10" x14ac:dyDescent="0.25">
      <c r="B640" s="48">
        <f t="shared" si="53"/>
        <v>260</v>
      </c>
      <c r="C640" s="46" t="s">
        <v>47</v>
      </c>
      <c r="D640" s="68">
        <v>1446.6</v>
      </c>
      <c r="E640" s="68"/>
      <c r="F640" s="68">
        <v>54.7</v>
      </c>
      <c r="G640" s="68">
        <f t="shared" si="50"/>
        <v>1501.3</v>
      </c>
      <c r="H640" s="125">
        <f t="shared" si="51"/>
        <v>161.44980199999998</v>
      </c>
      <c r="I640" s="263">
        <f t="shared" si="49"/>
        <v>0.10754</v>
      </c>
      <c r="J640" s="76">
        <f t="shared" si="52"/>
        <v>0.10753999999999998</v>
      </c>
    </row>
    <row r="641" spans="2:10" x14ac:dyDescent="0.25">
      <c r="B641" s="48">
        <f t="shared" si="53"/>
        <v>261</v>
      </c>
      <c r="C641" s="46" t="s">
        <v>66</v>
      </c>
      <c r="D641" s="68">
        <v>249.2</v>
      </c>
      <c r="E641" s="68"/>
      <c r="F641" s="68"/>
      <c r="G641" s="68">
        <f t="shared" si="50"/>
        <v>249.2</v>
      </c>
      <c r="H641" s="125">
        <f t="shared" si="51"/>
        <v>26.798967999999999</v>
      </c>
      <c r="I641" s="263">
        <f t="shared" si="49"/>
        <v>0.10754</v>
      </c>
      <c r="J641" s="76">
        <f t="shared" si="52"/>
        <v>0.10754</v>
      </c>
    </row>
    <row r="642" spans="2:10" x14ac:dyDescent="0.25">
      <c r="B642" s="48">
        <f t="shared" si="53"/>
        <v>262</v>
      </c>
      <c r="C642" s="46" t="s">
        <v>67</v>
      </c>
      <c r="D642" s="68">
        <v>299.39999999999998</v>
      </c>
      <c r="E642" s="68"/>
      <c r="F642" s="68"/>
      <c r="G642" s="68">
        <f t="shared" si="50"/>
        <v>299.39999999999998</v>
      </c>
      <c r="H642" s="125">
        <f t="shared" si="51"/>
        <v>32.197475999999995</v>
      </c>
      <c r="I642" s="263">
        <f t="shared" si="49"/>
        <v>0.10754</v>
      </c>
      <c r="J642" s="76">
        <f t="shared" si="52"/>
        <v>0.10754</v>
      </c>
    </row>
    <row r="643" spans="2:10" x14ac:dyDescent="0.25">
      <c r="B643" s="48">
        <f t="shared" si="53"/>
        <v>263</v>
      </c>
      <c r="C643" s="46" t="s">
        <v>68</v>
      </c>
      <c r="D643" s="68">
        <v>51.3</v>
      </c>
      <c r="E643" s="68"/>
      <c r="F643" s="68"/>
      <c r="G643" s="68">
        <f t="shared" si="50"/>
        <v>51.3</v>
      </c>
      <c r="H643" s="125">
        <f t="shared" si="51"/>
        <v>5.5168019999999993</v>
      </c>
      <c r="I643" s="263">
        <f t="shared" si="49"/>
        <v>0.10754</v>
      </c>
      <c r="J643" s="76">
        <f t="shared" si="52"/>
        <v>0.10754</v>
      </c>
    </row>
    <row r="644" spans="2:10" x14ac:dyDescent="0.25">
      <c r="B644" s="48">
        <f t="shared" si="53"/>
        <v>264</v>
      </c>
      <c r="C644" s="46" t="s">
        <v>69</v>
      </c>
      <c r="D644" s="68">
        <v>312.3</v>
      </c>
      <c r="E644" s="68"/>
      <c r="F644" s="68"/>
      <c r="G644" s="68">
        <f t="shared" si="50"/>
        <v>312.3</v>
      </c>
      <c r="H644" s="125">
        <f t="shared" si="51"/>
        <v>33.584741999999999</v>
      </c>
      <c r="I644" s="263">
        <f t="shared" si="49"/>
        <v>0.10754</v>
      </c>
      <c r="J644" s="76">
        <f t="shared" si="52"/>
        <v>0.10754</v>
      </c>
    </row>
    <row r="645" spans="2:10" x14ac:dyDescent="0.25">
      <c r="B645" s="48">
        <f t="shared" si="53"/>
        <v>265</v>
      </c>
      <c r="C645" s="46" t="s">
        <v>70</v>
      </c>
      <c r="D645" s="68">
        <v>706.6</v>
      </c>
      <c r="E645" s="68">
        <v>191.5</v>
      </c>
      <c r="F645" s="68"/>
      <c r="G645" s="68">
        <f t="shared" si="50"/>
        <v>898.1</v>
      </c>
      <c r="H645" s="125">
        <f t="shared" si="51"/>
        <v>96.581673999999992</v>
      </c>
      <c r="I645" s="263">
        <f t="shared" si="49"/>
        <v>0.10754</v>
      </c>
      <c r="J645" s="76">
        <f t="shared" si="52"/>
        <v>0.10753999999999998</v>
      </c>
    </row>
    <row r="646" spans="2:10" x14ac:dyDescent="0.25">
      <c r="B646" s="48">
        <f t="shared" si="53"/>
        <v>266</v>
      </c>
      <c r="C646" s="46" t="s">
        <v>71</v>
      </c>
      <c r="D646" s="68">
        <v>552.4</v>
      </c>
      <c r="E646" s="68"/>
      <c r="F646" s="68"/>
      <c r="G646" s="68">
        <f t="shared" si="50"/>
        <v>552.4</v>
      </c>
      <c r="H646" s="125">
        <f t="shared" si="51"/>
        <v>59.405095999999993</v>
      </c>
      <c r="I646" s="263">
        <f t="shared" si="49"/>
        <v>0.10754</v>
      </c>
      <c r="J646" s="76">
        <f t="shared" si="52"/>
        <v>0.10754</v>
      </c>
    </row>
    <row r="647" spans="2:10" x14ac:dyDescent="0.25">
      <c r="B647" s="48">
        <f t="shared" si="53"/>
        <v>267</v>
      </c>
      <c r="C647" s="46" t="s">
        <v>72</v>
      </c>
      <c r="D647" s="68">
        <v>971.2</v>
      </c>
      <c r="E647" s="68"/>
      <c r="F647" s="68"/>
      <c r="G647" s="68">
        <f t="shared" si="50"/>
        <v>971.2</v>
      </c>
      <c r="H647" s="125">
        <f t="shared" si="51"/>
        <v>104.442848</v>
      </c>
      <c r="I647" s="263">
        <f t="shared" ref="I647:I710" si="54">0.07974+0.0278</f>
        <v>0.10754</v>
      </c>
      <c r="J647" s="76">
        <f t="shared" si="52"/>
        <v>0.10754</v>
      </c>
    </row>
    <row r="648" spans="2:10" x14ac:dyDescent="0.25">
      <c r="B648" s="48">
        <f t="shared" si="53"/>
        <v>268</v>
      </c>
      <c r="C648" s="46" t="s">
        <v>73</v>
      </c>
      <c r="D648" s="68">
        <v>391.8</v>
      </c>
      <c r="E648" s="68"/>
      <c r="F648" s="68"/>
      <c r="G648" s="68">
        <f t="shared" si="50"/>
        <v>391.8</v>
      </c>
      <c r="H648" s="125">
        <f t="shared" si="51"/>
        <v>42.134172</v>
      </c>
      <c r="I648" s="263">
        <f t="shared" si="54"/>
        <v>0.10754</v>
      </c>
      <c r="J648" s="76">
        <f t="shared" si="52"/>
        <v>0.10754</v>
      </c>
    </row>
    <row r="649" spans="2:10" x14ac:dyDescent="0.25">
      <c r="B649" s="48">
        <f t="shared" si="53"/>
        <v>269</v>
      </c>
      <c r="C649" s="46" t="s">
        <v>74</v>
      </c>
      <c r="D649" s="68">
        <v>414</v>
      </c>
      <c r="E649" s="68"/>
      <c r="F649" s="68"/>
      <c r="G649" s="68">
        <f t="shared" si="50"/>
        <v>414</v>
      </c>
      <c r="H649" s="125">
        <f t="shared" si="51"/>
        <v>44.521560000000001</v>
      </c>
      <c r="I649" s="263">
        <f t="shared" si="54"/>
        <v>0.10754</v>
      </c>
      <c r="J649" s="76">
        <f t="shared" si="52"/>
        <v>0.10754</v>
      </c>
    </row>
    <row r="650" spans="2:10" x14ac:dyDescent="0.25">
      <c r="B650" s="48">
        <f t="shared" si="53"/>
        <v>270</v>
      </c>
      <c r="C650" s="46" t="s">
        <v>75</v>
      </c>
      <c r="D650" s="68">
        <v>370.4</v>
      </c>
      <c r="E650" s="68">
        <v>116.4</v>
      </c>
      <c r="F650" s="68"/>
      <c r="G650" s="68">
        <f t="shared" si="50"/>
        <v>486.79999999999995</v>
      </c>
      <c r="H650" s="125">
        <f t="shared" si="51"/>
        <v>52.350471999999996</v>
      </c>
      <c r="I650" s="263">
        <f t="shared" si="54"/>
        <v>0.10754</v>
      </c>
      <c r="J650" s="76">
        <f t="shared" si="52"/>
        <v>0.10754</v>
      </c>
    </row>
    <row r="651" spans="2:10" x14ac:dyDescent="0.25">
      <c r="B651" s="48">
        <f t="shared" si="53"/>
        <v>271</v>
      </c>
      <c r="C651" s="46" t="s">
        <v>76</v>
      </c>
      <c r="D651" s="68">
        <v>355</v>
      </c>
      <c r="E651" s="68"/>
      <c r="F651" s="68"/>
      <c r="G651" s="68">
        <f t="shared" si="50"/>
        <v>355</v>
      </c>
      <c r="H651" s="125">
        <f t="shared" si="51"/>
        <v>38.176699999999997</v>
      </c>
      <c r="I651" s="263">
        <f t="shared" si="54"/>
        <v>0.10754</v>
      </c>
      <c r="J651" s="76">
        <f t="shared" si="52"/>
        <v>0.10754</v>
      </c>
    </row>
    <row r="652" spans="2:10" x14ac:dyDescent="0.25">
      <c r="B652" s="48">
        <f t="shared" si="53"/>
        <v>272</v>
      </c>
      <c r="C652" s="46" t="s">
        <v>77</v>
      </c>
      <c r="D652" s="68">
        <v>143.19999999999999</v>
      </c>
      <c r="E652" s="68"/>
      <c r="F652" s="68">
        <v>41.9</v>
      </c>
      <c r="G652" s="68">
        <f t="shared" si="50"/>
        <v>185.1</v>
      </c>
      <c r="H652" s="125">
        <f t="shared" si="51"/>
        <v>19.905653999999998</v>
      </c>
      <c r="I652" s="263">
        <f t="shared" si="54"/>
        <v>0.10754</v>
      </c>
      <c r="J652" s="76">
        <f t="shared" si="52"/>
        <v>0.10754</v>
      </c>
    </row>
    <row r="653" spans="2:10" x14ac:dyDescent="0.25">
      <c r="B653" s="48">
        <f t="shared" si="53"/>
        <v>273</v>
      </c>
      <c r="C653" s="46" t="s">
        <v>78</v>
      </c>
      <c r="D653" s="68">
        <v>163.19999999999999</v>
      </c>
      <c r="E653" s="68"/>
      <c r="F653" s="68"/>
      <c r="G653" s="68">
        <f t="shared" si="50"/>
        <v>163.19999999999999</v>
      </c>
      <c r="H653" s="125">
        <f t="shared" si="51"/>
        <v>17.550528</v>
      </c>
      <c r="I653" s="263">
        <f t="shared" si="54"/>
        <v>0.10754</v>
      </c>
      <c r="J653" s="76">
        <f t="shared" si="52"/>
        <v>0.10754000000000001</v>
      </c>
    </row>
    <row r="654" spans="2:10" x14ac:dyDescent="0.25">
      <c r="B654" s="48">
        <f t="shared" si="53"/>
        <v>274</v>
      </c>
      <c r="C654" s="46" t="s">
        <v>79</v>
      </c>
      <c r="D654" s="68">
        <v>268.2</v>
      </c>
      <c r="E654" s="68"/>
      <c r="F654" s="68"/>
      <c r="G654" s="68">
        <f t="shared" si="50"/>
        <v>268.2</v>
      </c>
      <c r="H654" s="125">
        <f t="shared" si="51"/>
        <v>28.842227999999999</v>
      </c>
      <c r="I654" s="263">
        <f t="shared" si="54"/>
        <v>0.10754</v>
      </c>
      <c r="J654" s="76">
        <f t="shared" si="52"/>
        <v>0.10754</v>
      </c>
    </row>
    <row r="655" spans="2:10" x14ac:dyDescent="0.25">
      <c r="B655" s="48">
        <f t="shared" si="53"/>
        <v>275</v>
      </c>
      <c r="C655" s="46" t="s">
        <v>80</v>
      </c>
      <c r="D655" s="68">
        <v>1401.05</v>
      </c>
      <c r="E655" s="68"/>
      <c r="F655" s="68"/>
      <c r="G655" s="68">
        <f t="shared" si="50"/>
        <v>1401.05</v>
      </c>
      <c r="H655" s="125">
        <f t="shared" si="51"/>
        <v>150.66891699999999</v>
      </c>
      <c r="I655" s="263">
        <f t="shared" si="54"/>
        <v>0.10754</v>
      </c>
      <c r="J655" s="76">
        <f t="shared" si="52"/>
        <v>0.10754</v>
      </c>
    </row>
    <row r="656" spans="2:10" x14ac:dyDescent="0.25">
      <c r="B656" s="48">
        <f t="shared" si="53"/>
        <v>276</v>
      </c>
      <c r="C656" s="46" t="s">
        <v>81</v>
      </c>
      <c r="D656" s="68">
        <v>1909.5</v>
      </c>
      <c r="E656" s="68"/>
      <c r="F656" s="68"/>
      <c r="G656" s="68">
        <f t="shared" si="50"/>
        <v>1909.5</v>
      </c>
      <c r="H656" s="125">
        <f t="shared" si="51"/>
        <v>205.34762999999998</v>
      </c>
      <c r="I656" s="263">
        <f t="shared" si="54"/>
        <v>0.10754</v>
      </c>
      <c r="J656" s="76">
        <f t="shared" si="52"/>
        <v>0.10754</v>
      </c>
    </row>
    <row r="657" spans="2:10" x14ac:dyDescent="0.25">
      <c r="B657" s="48">
        <f t="shared" si="53"/>
        <v>277</v>
      </c>
      <c r="C657" s="46" t="s">
        <v>112</v>
      </c>
      <c r="D657" s="68">
        <v>542.20000000000005</v>
      </c>
      <c r="E657" s="68"/>
      <c r="F657" s="68"/>
      <c r="G657" s="68">
        <f t="shared" si="50"/>
        <v>542.20000000000005</v>
      </c>
      <c r="H657" s="125">
        <f t="shared" si="51"/>
        <v>58.308188000000001</v>
      </c>
      <c r="I657" s="263">
        <f t="shared" si="54"/>
        <v>0.10754</v>
      </c>
      <c r="J657" s="76">
        <f t="shared" si="52"/>
        <v>0.10754</v>
      </c>
    </row>
    <row r="658" spans="2:10" x14ac:dyDescent="0.25">
      <c r="B658" s="48">
        <f t="shared" si="53"/>
        <v>278</v>
      </c>
      <c r="C658" s="46" t="s">
        <v>113</v>
      </c>
      <c r="D658" s="68">
        <v>168.8</v>
      </c>
      <c r="E658" s="68"/>
      <c r="F658" s="68"/>
      <c r="G658" s="68">
        <f t="shared" si="50"/>
        <v>168.8</v>
      </c>
      <c r="H658" s="125">
        <f t="shared" si="51"/>
        <v>18.152752</v>
      </c>
      <c r="I658" s="263">
        <f t="shared" si="54"/>
        <v>0.10754</v>
      </c>
      <c r="J658" s="76">
        <f t="shared" si="52"/>
        <v>0.10754</v>
      </c>
    </row>
    <row r="659" spans="2:10" x14ac:dyDescent="0.25">
      <c r="B659" s="48">
        <f t="shared" si="53"/>
        <v>279</v>
      </c>
      <c r="C659" s="46" t="s">
        <v>114</v>
      </c>
      <c r="D659" s="68">
        <v>173.2</v>
      </c>
      <c r="E659" s="68"/>
      <c r="F659" s="68"/>
      <c r="G659" s="68">
        <f t="shared" si="50"/>
        <v>173.2</v>
      </c>
      <c r="H659" s="125">
        <f t="shared" si="51"/>
        <v>18.625927999999998</v>
      </c>
      <c r="I659" s="263">
        <f t="shared" si="54"/>
        <v>0.10754</v>
      </c>
      <c r="J659" s="76">
        <f t="shared" si="52"/>
        <v>0.10754</v>
      </c>
    </row>
    <row r="660" spans="2:10" x14ac:dyDescent="0.25">
      <c r="B660" s="48">
        <f t="shared" si="53"/>
        <v>280</v>
      </c>
      <c r="C660" s="46" t="s">
        <v>115</v>
      </c>
      <c r="D660" s="68">
        <v>174.6</v>
      </c>
      <c r="E660" s="68"/>
      <c r="F660" s="68"/>
      <c r="G660" s="68">
        <f t="shared" si="50"/>
        <v>174.6</v>
      </c>
      <c r="H660" s="125">
        <f t="shared" si="51"/>
        <v>18.776484</v>
      </c>
      <c r="I660" s="263">
        <f t="shared" si="54"/>
        <v>0.10754</v>
      </c>
      <c r="J660" s="76">
        <f t="shared" si="52"/>
        <v>0.10754</v>
      </c>
    </row>
    <row r="661" spans="2:10" x14ac:dyDescent="0.25">
      <c r="B661" s="48">
        <f t="shared" si="53"/>
        <v>281</v>
      </c>
      <c r="C661" s="46" t="s">
        <v>116</v>
      </c>
      <c r="D661" s="68">
        <v>174.6</v>
      </c>
      <c r="E661" s="68"/>
      <c r="F661" s="68">
        <v>31</v>
      </c>
      <c r="G661" s="68">
        <f t="shared" si="50"/>
        <v>205.6</v>
      </c>
      <c r="H661" s="125">
        <f t="shared" si="51"/>
        <v>22.110223999999999</v>
      </c>
      <c r="I661" s="263">
        <f t="shared" si="54"/>
        <v>0.10754</v>
      </c>
      <c r="J661" s="76">
        <f t="shared" si="52"/>
        <v>0.10754</v>
      </c>
    </row>
    <row r="662" spans="2:10" x14ac:dyDescent="0.25">
      <c r="B662" s="48">
        <f t="shared" si="53"/>
        <v>282</v>
      </c>
      <c r="C662" s="46" t="s">
        <v>117</v>
      </c>
      <c r="D662" s="68">
        <v>285.89999999999998</v>
      </c>
      <c r="E662" s="68"/>
      <c r="F662" s="68"/>
      <c r="G662" s="68">
        <f t="shared" si="50"/>
        <v>285.89999999999998</v>
      </c>
      <c r="H662" s="125">
        <f t="shared" si="51"/>
        <v>30.745685999999996</v>
      </c>
      <c r="I662" s="263">
        <f t="shared" si="54"/>
        <v>0.10754</v>
      </c>
      <c r="J662" s="76">
        <f t="shared" si="52"/>
        <v>0.10754</v>
      </c>
    </row>
    <row r="663" spans="2:10" x14ac:dyDescent="0.25">
      <c r="B663" s="48">
        <f t="shared" si="53"/>
        <v>283</v>
      </c>
      <c r="C663" s="46" t="s">
        <v>118</v>
      </c>
      <c r="D663" s="68">
        <v>365.3</v>
      </c>
      <c r="E663" s="68">
        <v>20.6</v>
      </c>
      <c r="F663" s="68"/>
      <c r="G663" s="68">
        <f t="shared" si="50"/>
        <v>385.90000000000003</v>
      </c>
      <c r="H663" s="125">
        <f t="shared" si="51"/>
        <v>41.499686000000004</v>
      </c>
      <c r="I663" s="263">
        <f t="shared" si="54"/>
        <v>0.10754</v>
      </c>
      <c r="J663" s="76">
        <f t="shared" si="52"/>
        <v>0.10754</v>
      </c>
    </row>
    <row r="664" spans="2:10" x14ac:dyDescent="0.25">
      <c r="B664" s="48">
        <f t="shared" si="53"/>
        <v>284</v>
      </c>
      <c r="C664" s="46" t="s">
        <v>119</v>
      </c>
      <c r="D664" s="68">
        <v>204.5</v>
      </c>
      <c r="E664" s="68"/>
      <c r="F664" s="68"/>
      <c r="G664" s="68">
        <f t="shared" si="50"/>
        <v>204.5</v>
      </c>
      <c r="H664" s="125">
        <f t="shared" si="51"/>
        <v>21.99193</v>
      </c>
      <c r="I664" s="263">
        <f t="shared" si="54"/>
        <v>0.10754</v>
      </c>
      <c r="J664" s="76">
        <f t="shared" si="52"/>
        <v>0.10754</v>
      </c>
    </row>
    <row r="665" spans="2:10" x14ac:dyDescent="0.25">
      <c r="B665" s="48">
        <f t="shared" si="53"/>
        <v>285</v>
      </c>
      <c r="C665" s="46" t="s">
        <v>120</v>
      </c>
      <c r="D665" s="68">
        <v>625.70000000000005</v>
      </c>
      <c r="E665" s="68"/>
      <c r="F665" s="68"/>
      <c r="G665" s="68">
        <f t="shared" si="50"/>
        <v>625.70000000000005</v>
      </c>
      <c r="H665" s="125">
        <f t="shared" si="51"/>
        <v>67.287778000000003</v>
      </c>
      <c r="I665" s="263">
        <f t="shared" si="54"/>
        <v>0.10754</v>
      </c>
      <c r="J665" s="76">
        <f t="shared" si="52"/>
        <v>0.10754</v>
      </c>
    </row>
    <row r="666" spans="2:10" x14ac:dyDescent="0.25">
      <c r="B666" s="48">
        <f t="shared" si="53"/>
        <v>286</v>
      </c>
      <c r="C666" s="46" t="s">
        <v>122</v>
      </c>
      <c r="D666" s="68">
        <v>429.5</v>
      </c>
      <c r="E666" s="68"/>
      <c r="F666" s="68">
        <v>30.7</v>
      </c>
      <c r="G666" s="68">
        <f t="shared" si="50"/>
        <v>460.2</v>
      </c>
      <c r="H666" s="125">
        <f t="shared" si="51"/>
        <v>49.489908</v>
      </c>
      <c r="I666" s="263">
        <f t="shared" si="54"/>
        <v>0.10754</v>
      </c>
      <c r="J666" s="76">
        <f t="shared" si="52"/>
        <v>0.10754</v>
      </c>
    </row>
    <row r="667" spans="2:10" x14ac:dyDescent="0.25">
      <c r="B667" s="48">
        <f t="shared" si="53"/>
        <v>287</v>
      </c>
      <c r="C667" s="46" t="s">
        <v>123</v>
      </c>
      <c r="D667" s="68">
        <v>206.4</v>
      </c>
      <c r="E667" s="68"/>
      <c r="F667" s="68"/>
      <c r="G667" s="68">
        <f t="shared" si="50"/>
        <v>206.4</v>
      </c>
      <c r="H667" s="125">
        <f t="shared" si="51"/>
        <v>22.196255999999998</v>
      </c>
      <c r="I667" s="263">
        <f t="shared" si="54"/>
        <v>0.10754</v>
      </c>
      <c r="J667" s="76">
        <f t="shared" si="52"/>
        <v>0.10753999999999998</v>
      </c>
    </row>
    <row r="668" spans="2:10" x14ac:dyDescent="0.25">
      <c r="B668" s="48">
        <f t="shared" si="53"/>
        <v>288</v>
      </c>
      <c r="C668" s="46" t="s">
        <v>1670</v>
      </c>
      <c r="D668" s="68">
        <v>275.2</v>
      </c>
      <c r="E668" s="68"/>
      <c r="F668" s="68"/>
      <c r="G668" s="68">
        <f t="shared" si="50"/>
        <v>275.2</v>
      </c>
      <c r="H668" s="125">
        <f t="shared" si="51"/>
        <v>29.595007999999996</v>
      </c>
      <c r="I668" s="263">
        <f t="shared" si="54"/>
        <v>0.10754</v>
      </c>
      <c r="J668" s="76">
        <f t="shared" si="52"/>
        <v>0.10754</v>
      </c>
    </row>
    <row r="669" spans="2:10" x14ac:dyDescent="0.25">
      <c r="B669" s="48">
        <f t="shared" si="53"/>
        <v>289</v>
      </c>
      <c r="C669" s="46" t="s">
        <v>1671</v>
      </c>
      <c r="D669" s="68">
        <v>318.89999999999998</v>
      </c>
      <c r="E669" s="68"/>
      <c r="F669" s="68"/>
      <c r="G669" s="68">
        <f t="shared" si="50"/>
        <v>318.89999999999998</v>
      </c>
      <c r="H669" s="125">
        <f t="shared" si="51"/>
        <v>34.294505999999998</v>
      </c>
      <c r="I669" s="263">
        <f t="shared" si="54"/>
        <v>0.10754</v>
      </c>
      <c r="J669" s="76">
        <f t="shared" si="52"/>
        <v>0.10754</v>
      </c>
    </row>
    <row r="670" spans="2:10" x14ac:dyDescent="0.25">
      <c r="B670" s="48">
        <f t="shared" si="53"/>
        <v>290</v>
      </c>
      <c r="C670" s="46" t="s">
        <v>1672</v>
      </c>
      <c r="D670" s="68">
        <v>75.2</v>
      </c>
      <c r="E670" s="68"/>
      <c r="F670" s="68"/>
      <c r="G670" s="68">
        <f t="shared" si="50"/>
        <v>75.2</v>
      </c>
      <c r="H670" s="125">
        <f t="shared" si="51"/>
        <v>8.0870080000000009</v>
      </c>
      <c r="I670" s="263">
        <f t="shared" si="54"/>
        <v>0.10754</v>
      </c>
      <c r="J670" s="76">
        <f t="shared" si="52"/>
        <v>0.10754000000000001</v>
      </c>
    </row>
    <row r="671" spans="2:10" x14ac:dyDescent="0.25">
      <c r="B671" s="48">
        <f t="shared" si="53"/>
        <v>291</v>
      </c>
      <c r="C671" s="46" t="s">
        <v>1673</v>
      </c>
      <c r="D671" s="68">
        <v>320.89999999999998</v>
      </c>
      <c r="E671" s="68"/>
      <c r="F671" s="68"/>
      <c r="G671" s="68">
        <f t="shared" si="50"/>
        <v>320.89999999999998</v>
      </c>
      <c r="H671" s="125">
        <f t="shared" si="51"/>
        <v>34.509585999999999</v>
      </c>
      <c r="I671" s="263">
        <f t="shared" si="54"/>
        <v>0.10754</v>
      </c>
      <c r="J671" s="76">
        <f t="shared" si="52"/>
        <v>0.10754000000000001</v>
      </c>
    </row>
    <row r="672" spans="2:10" x14ac:dyDescent="0.25">
      <c r="B672" s="48">
        <f t="shared" si="53"/>
        <v>292</v>
      </c>
      <c r="C672" s="46" t="s">
        <v>1674</v>
      </c>
      <c r="D672" s="68">
        <v>417.2</v>
      </c>
      <c r="E672" s="68"/>
      <c r="F672" s="68"/>
      <c r="G672" s="68">
        <f t="shared" si="50"/>
        <v>417.2</v>
      </c>
      <c r="H672" s="125">
        <f t="shared" si="51"/>
        <v>44.865687999999999</v>
      </c>
      <c r="I672" s="263">
        <f t="shared" si="54"/>
        <v>0.10754</v>
      </c>
      <c r="J672" s="76">
        <f t="shared" si="52"/>
        <v>0.10754</v>
      </c>
    </row>
    <row r="673" spans="2:10" x14ac:dyDescent="0.25">
      <c r="B673" s="48">
        <f t="shared" si="53"/>
        <v>293</v>
      </c>
      <c r="C673" s="46" t="s">
        <v>1675</v>
      </c>
      <c r="D673" s="68">
        <v>321.3</v>
      </c>
      <c r="E673" s="68"/>
      <c r="F673" s="68"/>
      <c r="G673" s="68">
        <f t="shared" si="50"/>
        <v>321.3</v>
      </c>
      <c r="H673" s="125">
        <f t="shared" si="51"/>
        <v>34.552602</v>
      </c>
      <c r="I673" s="263">
        <f t="shared" si="54"/>
        <v>0.10754</v>
      </c>
      <c r="J673" s="76">
        <f t="shared" si="52"/>
        <v>0.10754</v>
      </c>
    </row>
    <row r="674" spans="2:10" x14ac:dyDescent="0.25">
      <c r="B674" s="48">
        <f t="shared" si="53"/>
        <v>294</v>
      </c>
      <c r="C674" s="46" t="s">
        <v>1676</v>
      </c>
      <c r="D674" s="68">
        <v>284.5</v>
      </c>
      <c r="E674" s="68"/>
      <c r="F674" s="68"/>
      <c r="G674" s="68">
        <f t="shared" si="50"/>
        <v>284.5</v>
      </c>
      <c r="H674" s="125">
        <f t="shared" si="51"/>
        <v>30.595129999999997</v>
      </c>
      <c r="I674" s="263">
        <f t="shared" si="54"/>
        <v>0.10754</v>
      </c>
      <c r="J674" s="76">
        <f t="shared" si="52"/>
        <v>0.10754</v>
      </c>
    </row>
    <row r="675" spans="2:10" x14ac:dyDescent="0.25">
      <c r="B675" s="48">
        <f t="shared" si="53"/>
        <v>295</v>
      </c>
      <c r="C675" s="46" t="s">
        <v>1677</v>
      </c>
      <c r="D675" s="68">
        <v>326.10000000000002</v>
      </c>
      <c r="E675" s="68"/>
      <c r="F675" s="68"/>
      <c r="G675" s="68">
        <f t="shared" si="50"/>
        <v>326.10000000000002</v>
      </c>
      <c r="H675" s="125">
        <f t="shared" si="51"/>
        <v>35.068794000000004</v>
      </c>
      <c r="I675" s="263">
        <f t="shared" si="54"/>
        <v>0.10754</v>
      </c>
      <c r="J675" s="76">
        <f t="shared" si="52"/>
        <v>0.10754000000000001</v>
      </c>
    </row>
    <row r="676" spans="2:10" x14ac:dyDescent="0.25">
      <c r="B676" s="48">
        <f t="shared" si="53"/>
        <v>296</v>
      </c>
      <c r="C676" s="46" t="s">
        <v>1678</v>
      </c>
      <c r="D676" s="68">
        <v>497.9</v>
      </c>
      <c r="E676" s="68"/>
      <c r="F676" s="68">
        <v>40.6</v>
      </c>
      <c r="G676" s="68">
        <f t="shared" si="50"/>
        <v>538.5</v>
      </c>
      <c r="H676" s="125">
        <f t="shared" si="51"/>
        <v>57.910289999999996</v>
      </c>
      <c r="I676" s="263">
        <f t="shared" si="54"/>
        <v>0.10754</v>
      </c>
      <c r="J676" s="76">
        <f t="shared" si="52"/>
        <v>0.10754</v>
      </c>
    </row>
    <row r="677" spans="2:10" x14ac:dyDescent="0.25">
      <c r="B677" s="48">
        <f t="shared" si="53"/>
        <v>297</v>
      </c>
      <c r="C677" s="46" t="s">
        <v>1679</v>
      </c>
      <c r="D677" s="68">
        <v>138.80000000000001</v>
      </c>
      <c r="E677" s="68"/>
      <c r="F677" s="68"/>
      <c r="G677" s="68">
        <f t="shared" si="50"/>
        <v>138.80000000000001</v>
      </c>
      <c r="H677" s="125">
        <f t="shared" si="51"/>
        <v>14.926552000000001</v>
      </c>
      <c r="I677" s="263">
        <f t="shared" si="54"/>
        <v>0.10754</v>
      </c>
      <c r="J677" s="76">
        <f t="shared" si="52"/>
        <v>0.10754</v>
      </c>
    </row>
    <row r="678" spans="2:10" x14ac:dyDescent="0.25">
      <c r="B678" s="48">
        <f t="shared" si="53"/>
        <v>298</v>
      </c>
      <c r="C678" s="46" t="s">
        <v>1680</v>
      </c>
      <c r="D678" s="68">
        <v>4598.6000000000004</v>
      </c>
      <c r="E678" s="68">
        <v>90.9</v>
      </c>
      <c r="F678" s="68">
        <v>100</v>
      </c>
      <c r="G678" s="68">
        <f t="shared" si="50"/>
        <v>4789.5</v>
      </c>
      <c r="H678" s="125">
        <f t="shared" si="51"/>
        <v>515.06282999999996</v>
      </c>
      <c r="I678" s="263">
        <f t="shared" si="54"/>
        <v>0.10754</v>
      </c>
      <c r="J678" s="76">
        <f t="shared" si="52"/>
        <v>0.10754</v>
      </c>
    </row>
    <row r="679" spans="2:10" x14ac:dyDescent="0.25">
      <c r="B679" s="48">
        <f t="shared" si="53"/>
        <v>299</v>
      </c>
      <c r="C679" s="46" t="s">
        <v>1681</v>
      </c>
      <c r="D679" s="68">
        <v>387.4</v>
      </c>
      <c r="E679" s="68"/>
      <c r="F679" s="68"/>
      <c r="G679" s="68">
        <f t="shared" si="50"/>
        <v>387.4</v>
      </c>
      <c r="H679" s="125">
        <f t="shared" si="51"/>
        <v>41.660995999999997</v>
      </c>
      <c r="I679" s="263">
        <f t="shared" si="54"/>
        <v>0.10754</v>
      </c>
      <c r="J679" s="76">
        <f t="shared" si="52"/>
        <v>0.10754</v>
      </c>
    </row>
    <row r="680" spans="2:10" x14ac:dyDescent="0.25">
      <c r="B680" s="48">
        <f t="shared" si="53"/>
        <v>300</v>
      </c>
      <c r="C680" s="46" t="s">
        <v>1682</v>
      </c>
      <c r="D680" s="68">
        <v>4956.8999999999996</v>
      </c>
      <c r="E680" s="68"/>
      <c r="F680" s="68"/>
      <c r="G680" s="68">
        <f t="shared" si="50"/>
        <v>4956.8999999999996</v>
      </c>
      <c r="H680" s="125">
        <f t="shared" si="51"/>
        <v>533.06502599999999</v>
      </c>
      <c r="I680" s="263">
        <f t="shared" si="54"/>
        <v>0.10754</v>
      </c>
      <c r="J680" s="76">
        <f t="shared" si="52"/>
        <v>0.10754000000000001</v>
      </c>
    </row>
    <row r="681" spans="2:10" x14ac:dyDescent="0.25">
      <c r="B681" s="48">
        <f t="shared" si="53"/>
        <v>301</v>
      </c>
      <c r="C681" s="46" t="s">
        <v>1683</v>
      </c>
      <c r="D681" s="68">
        <v>4250.2</v>
      </c>
      <c r="E681" s="68"/>
      <c r="F681" s="68"/>
      <c r="G681" s="68">
        <v>4250.2</v>
      </c>
      <c r="H681" s="125">
        <f t="shared" si="51"/>
        <v>457.06650799999994</v>
      </c>
      <c r="I681" s="263">
        <f t="shared" si="54"/>
        <v>0.10754</v>
      </c>
      <c r="J681" s="76">
        <f t="shared" si="52"/>
        <v>0.10754</v>
      </c>
    </row>
    <row r="682" spans="2:10" x14ac:dyDescent="0.25">
      <c r="B682" s="48">
        <f t="shared" si="53"/>
        <v>302</v>
      </c>
      <c r="C682" s="46" t="s">
        <v>1684</v>
      </c>
      <c r="D682" s="68">
        <v>251.9</v>
      </c>
      <c r="E682" s="68"/>
      <c r="F682" s="68"/>
      <c r="G682" s="68">
        <f t="shared" si="50"/>
        <v>251.9</v>
      </c>
      <c r="H682" s="125">
        <f t="shared" si="51"/>
        <v>27.089326</v>
      </c>
      <c r="I682" s="263">
        <f t="shared" si="54"/>
        <v>0.10754</v>
      </c>
      <c r="J682" s="76">
        <f t="shared" si="52"/>
        <v>0.10754</v>
      </c>
    </row>
    <row r="683" spans="2:10" x14ac:dyDescent="0.25">
      <c r="B683" s="48">
        <f t="shared" si="53"/>
        <v>303</v>
      </c>
      <c r="C683" s="46" t="s">
        <v>1685</v>
      </c>
      <c r="D683" s="68">
        <v>352.7</v>
      </c>
      <c r="E683" s="68"/>
      <c r="F683" s="68"/>
      <c r="G683" s="68">
        <f t="shared" si="50"/>
        <v>352.7</v>
      </c>
      <c r="H683" s="125">
        <f t="shared" si="51"/>
        <v>37.929358000000001</v>
      </c>
      <c r="I683" s="263">
        <f t="shared" si="54"/>
        <v>0.10754</v>
      </c>
      <c r="J683" s="76">
        <f t="shared" si="52"/>
        <v>0.10754000000000001</v>
      </c>
    </row>
    <row r="684" spans="2:10" x14ac:dyDescent="0.25">
      <c r="B684" s="48">
        <f t="shared" si="53"/>
        <v>304</v>
      </c>
      <c r="C684" s="46" t="s">
        <v>1686</v>
      </c>
      <c r="D684" s="68">
        <v>301.8</v>
      </c>
      <c r="E684" s="68"/>
      <c r="F684" s="68"/>
      <c r="G684" s="68">
        <f t="shared" si="50"/>
        <v>301.8</v>
      </c>
      <c r="H684" s="125">
        <f t="shared" si="51"/>
        <v>32.455572000000004</v>
      </c>
      <c r="I684" s="263">
        <f t="shared" si="54"/>
        <v>0.10754</v>
      </c>
      <c r="J684" s="76">
        <f t="shared" si="52"/>
        <v>0.10754000000000001</v>
      </c>
    </row>
    <row r="685" spans="2:10" x14ac:dyDescent="0.25">
      <c r="B685" s="48">
        <f t="shared" si="53"/>
        <v>305</v>
      </c>
      <c r="C685" s="46" t="s">
        <v>1707</v>
      </c>
      <c r="D685" s="68">
        <v>244.4</v>
      </c>
      <c r="E685" s="68"/>
      <c r="F685" s="68">
        <v>51.7</v>
      </c>
      <c r="G685" s="68">
        <f t="shared" si="50"/>
        <v>296.10000000000002</v>
      </c>
      <c r="H685" s="125">
        <f t="shared" si="51"/>
        <v>31.842594000000002</v>
      </c>
      <c r="I685" s="263">
        <f t="shared" si="54"/>
        <v>0.10754</v>
      </c>
      <c r="J685" s="76">
        <f t="shared" si="52"/>
        <v>0.10754</v>
      </c>
    </row>
    <row r="686" spans="2:10" x14ac:dyDescent="0.25">
      <c r="B686" s="48">
        <f t="shared" si="53"/>
        <v>306</v>
      </c>
      <c r="C686" s="46" t="s">
        <v>1708</v>
      </c>
      <c r="D686" s="68">
        <v>253.1</v>
      </c>
      <c r="E686" s="68"/>
      <c r="F686" s="68"/>
      <c r="G686" s="68">
        <f t="shared" si="50"/>
        <v>253.1</v>
      </c>
      <c r="H686" s="125">
        <f t="shared" si="51"/>
        <v>27.218373999999997</v>
      </c>
      <c r="I686" s="263">
        <f t="shared" si="54"/>
        <v>0.10754</v>
      </c>
      <c r="J686" s="76">
        <f t="shared" si="52"/>
        <v>0.10754</v>
      </c>
    </row>
    <row r="687" spans="2:10" x14ac:dyDescent="0.25">
      <c r="B687" s="48">
        <f t="shared" si="53"/>
        <v>307</v>
      </c>
      <c r="C687" s="46" t="s">
        <v>1709</v>
      </c>
      <c r="D687" s="68">
        <v>480.1</v>
      </c>
      <c r="E687" s="68"/>
      <c r="F687" s="68"/>
      <c r="G687" s="68">
        <f t="shared" si="50"/>
        <v>480.1</v>
      </c>
      <c r="H687" s="125">
        <f t="shared" si="51"/>
        <v>51.629953999999998</v>
      </c>
      <c r="I687" s="263">
        <f t="shared" si="54"/>
        <v>0.10754</v>
      </c>
      <c r="J687" s="76">
        <f t="shared" si="52"/>
        <v>0.10754</v>
      </c>
    </row>
    <row r="688" spans="2:10" x14ac:dyDescent="0.25">
      <c r="B688" s="48">
        <f t="shared" si="53"/>
        <v>308</v>
      </c>
      <c r="C688" s="46" t="s">
        <v>1710</v>
      </c>
      <c r="D688" s="68">
        <v>199</v>
      </c>
      <c r="E688" s="68"/>
      <c r="F688" s="68"/>
      <c r="G688" s="68">
        <f t="shared" si="50"/>
        <v>199</v>
      </c>
      <c r="H688" s="125">
        <f t="shared" ref="H688:H707" si="55">SUM(I688*G688)</f>
        <v>21.400459999999999</v>
      </c>
      <c r="I688" s="263">
        <f t="shared" si="54"/>
        <v>0.10754</v>
      </c>
      <c r="J688" s="76">
        <f t="shared" ref="J688:J707" si="56">H688/G688</f>
        <v>0.10754</v>
      </c>
    </row>
    <row r="689" spans="2:10" x14ac:dyDescent="0.25">
      <c r="B689" s="48">
        <f t="shared" si="53"/>
        <v>309</v>
      </c>
      <c r="C689" s="46" t="s">
        <v>1711</v>
      </c>
      <c r="D689" s="68">
        <v>296.41000000000003</v>
      </c>
      <c r="E689" s="68"/>
      <c r="F689" s="68"/>
      <c r="G689" s="68">
        <f t="shared" si="50"/>
        <v>296.41000000000003</v>
      </c>
      <c r="H689" s="125">
        <f t="shared" si="55"/>
        <v>31.875931400000002</v>
      </c>
      <c r="I689" s="263">
        <f t="shared" si="54"/>
        <v>0.10754</v>
      </c>
      <c r="J689" s="76">
        <f t="shared" si="56"/>
        <v>0.10754</v>
      </c>
    </row>
    <row r="690" spans="2:10" x14ac:dyDescent="0.25">
      <c r="B690" s="48">
        <f t="shared" si="53"/>
        <v>310</v>
      </c>
      <c r="C690" s="46" t="s">
        <v>1712</v>
      </c>
      <c r="D690" s="68">
        <v>273.60000000000002</v>
      </c>
      <c r="E690" s="68">
        <v>19.399999999999999</v>
      </c>
      <c r="F690" s="68"/>
      <c r="G690" s="68">
        <f t="shared" ref="G690:G706" si="57">D690+E690+F690</f>
        <v>293</v>
      </c>
      <c r="H690" s="125">
        <f t="shared" si="55"/>
        <v>31.509219999999999</v>
      </c>
      <c r="I690" s="263">
        <f t="shared" si="54"/>
        <v>0.10754</v>
      </c>
      <c r="J690" s="76">
        <f t="shared" si="56"/>
        <v>0.10754</v>
      </c>
    </row>
    <row r="691" spans="2:10" x14ac:dyDescent="0.25">
      <c r="B691" s="48">
        <f t="shared" si="53"/>
        <v>311</v>
      </c>
      <c r="C691" s="46" t="s">
        <v>1713</v>
      </c>
      <c r="D691" s="68">
        <v>308.60000000000002</v>
      </c>
      <c r="E691" s="68"/>
      <c r="F691" s="68"/>
      <c r="G691" s="68">
        <f t="shared" si="57"/>
        <v>308.60000000000002</v>
      </c>
      <c r="H691" s="125">
        <f t="shared" si="55"/>
        <v>33.186844000000001</v>
      </c>
      <c r="I691" s="263">
        <f t="shared" si="54"/>
        <v>0.10754</v>
      </c>
      <c r="J691" s="76">
        <f t="shared" si="56"/>
        <v>0.10754</v>
      </c>
    </row>
    <row r="692" spans="2:10" x14ac:dyDescent="0.25">
      <c r="B692" s="48">
        <f t="shared" si="53"/>
        <v>312</v>
      </c>
      <c r="C692" s="46" t="s">
        <v>1716</v>
      </c>
      <c r="D692" s="68">
        <v>203.5</v>
      </c>
      <c r="E692" s="68"/>
      <c r="F692" s="68"/>
      <c r="G692" s="68">
        <f t="shared" si="57"/>
        <v>203.5</v>
      </c>
      <c r="H692" s="125">
        <f t="shared" si="55"/>
        <v>21.88439</v>
      </c>
      <c r="I692" s="263">
        <f t="shared" si="54"/>
        <v>0.10754</v>
      </c>
      <c r="J692" s="76">
        <f t="shared" si="56"/>
        <v>0.10754</v>
      </c>
    </row>
    <row r="693" spans="2:10" x14ac:dyDescent="0.25">
      <c r="B693" s="48">
        <f t="shared" si="53"/>
        <v>313</v>
      </c>
      <c r="C693" s="46" t="s">
        <v>1728</v>
      </c>
      <c r="D693" s="68">
        <v>428.2</v>
      </c>
      <c r="E693" s="68"/>
      <c r="F693" s="68"/>
      <c r="G693" s="68">
        <f t="shared" si="57"/>
        <v>428.2</v>
      </c>
      <c r="H693" s="125">
        <f t="shared" si="55"/>
        <v>46.048628000000001</v>
      </c>
      <c r="I693" s="263">
        <f t="shared" si="54"/>
        <v>0.10754</v>
      </c>
      <c r="J693" s="76">
        <f t="shared" si="56"/>
        <v>0.10754000000000001</v>
      </c>
    </row>
    <row r="694" spans="2:10" x14ac:dyDescent="0.25">
      <c r="B694" s="48">
        <f t="shared" si="53"/>
        <v>314</v>
      </c>
      <c r="C694" s="46" t="s">
        <v>1729</v>
      </c>
      <c r="D694" s="68">
        <v>198.3</v>
      </c>
      <c r="E694" s="68"/>
      <c r="F694" s="68"/>
      <c r="G694" s="68">
        <f t="shared" si="57"/>
        <v>198.3</v>
      </c>
      <c r="H694" s="125">
        <f t="shared" si="55"/>
        <v>21.325182000000002</v>
      </c>
      <c r="I694" s="263">
        <f t="shared" si="54"/>
        <v>0.10754</v>
      </c>
      <c r="J694" s="76">
        <f t="shared" si="56"/>
        <v>0.10754</v>
      </c>
    </row>
    <row r="695" spans="2:10" x14ac:dyDescent="0.25">
      <c r="B695" s="48">
        <f t="shared" si="53"/>
        <v>315</v>
      </c>
      <c r="C695" s="46" t="s">
        <v>1730</v>
      </c>
      <c r="D695" s="68">
        <v>304.7</v>
      </c>
      <c r="E695" s="68"/>
      <c r="F695" s="68"/>
      <c r="G695" s="68">
        <f t="shared" si="57"/>
        <v>304.7</v>
      </c>
      <c r="H695" s="125">
        <f t="shared" si="55"/>
        <v>32.767437999999999</v>
      </c>
      <c r="I695" s="263">
        <f t="shared" si="54"/>
        <v>0.10754</v>
      </c>
      <c r="J695" s="76">
        <f t="shared" si="56"/>
        <v>0.10754</v>
      </c>
    </row>
    <row r="696" spans="2:10" x14ac:dyDescent="0.25">
      <c r="B696" s="48">
        <f t="shared" si="53"/>
        <v>316</v>
      </c>
      <c r="C696" s="46" t="s">
        <v>1731</v>
      </c>
      <c r="D696" s="68">
        <v>292.2</v>
      </c>
      <c r="E696" s="68"/>
      <c r="F696" s="68"/>
      <c r="G696" s="68">
        <f t="shared" si="57"/>
        <v>292.2</v>
      </c>
      <c r="H696" s="125">
        <f t="shared" si="55"/>
        <v>31.423187999999996</v>
      </c>
      <c r="I696" s="263">
        <f t="shared" si="54"/>
        <v>0.10754</v>
      </c>
      <c r="J696" s="76">
        <f t="shared" si="56"/>
        <v>0.10754</v>
      </c>
    </row>
    <row r="697" spans="2:10" x14ac:dyDescent="0.25">
      <c r="B697" s="48">
        <f t="shared" si="53"/>
        <v>317</v>
      </c>
      <c r="C697" s="46" t="s">
        <v>1732</v>
      </c>
      <c r="D697" s="68">
        <v>411.5</v>
      </c>
      <c r="E697" s="68"/>
      <c r="F697" s="68"/>
      <c r="G697" s="68">
        <f t="shared" si="57"/>
        <v>411.5</v>
      </c>
      <c r="H697" s="125">
        <f t="shared" si="55"/>
        <v>44.25271</v>
      </c>
      <c r="I697" s="263">
        <f t="shared" si="54"/>
        <v>0.10754</v>
      </c>
      <c r="J697" s="76">
        <f t="shared" si="56"/>
        <v>0.10754</v>
      </c>
    </row>
    <row r="698" spans="2:10" x14ac:dyDescent="0.25">
      <c r="B698" s="48">
        <f t="shared" si="53"/>
        <v>318</v>
      </c>
      <c r="C698" s="46" t="s">
        <v>1753</v>
      </c>
      <c r="D698" s="68">
        <v>2772.2</v>
      </c>
      <c r="E698" s="68"/>
      <c r="F698" s="68">
        <v>77.400000000000006</v>
      </c>
      <c r="G698" s="68">
        <f t="shared" si="57"/>
        <v>2849.6</v>
      </c>
      <c r="H698" s="125">
        <f t="shared" si="55"/>
        <v>306.44598399999995</v>
      </c>
      <c r="I698" s="263">
        <f t="shared" si="54"/>
        <v>0.10754</v>
      </c>
      <c r="J698" s="76">
        <f t="shared" si="56"/>
        <v>0.10753999999999998</v>
      </c>
    </row>
    <row r="699" spans="2:10" x14ac:dyDescent="0.25">
      <c r="B699" s="48">
        <f t="shared" si="53"/>
        <v>319</v>
      </c>
      <c r="C699" s="46" t="s">
        <v>1754</v>
      </c>
      <c r="D699" s="68">
        <v>256.10000000000002</v>
      </c>
      <c r="E699" s="68"/>
      <c r="F699" s="68"/>
      <c r="G699" s="68">
        <f t="shared" si="57"/>
        <v>256.10000000000002</v>
      </c>
      <c r="H699" s="125">
        <f t="shared" si="55"/>
        <v>27.540994000000001</v>
      </c>
      <c r="I699" s="263">
        <f t="shared" si="54"/>
        <v>0.10754</v>
      </c>
      <c r="J699" s="76">
        <f t="shared" si="56"/>
        <v>0.10754</v>
      </c>
    </row>
    <row r="700" spans="2:10" x14ac:dyDescent="0.25">
      <c r="B700" s="48">
        <f t="shared" si="53"/>
        <v>320</v>
      </c>
      <c r="C700" s="46" t="s">
        <v>291</v>
      </c>
      <c r="D700" s="68">
        <v>266.60000000000002</v>
      </c>
      <c r="E700" s="68"/>
      <c r="F700" s="68"/>
      <c r="G700" s="68">
        <f t="shared" si="57"/>
        <v>266.60000000000002</v>
      </c>
      <c r="H700" s="125">
        <f t="shared" si="55"/>
        <v>28.670164000000003</v>
      </c>
      <c r="I700" s="263">
        <f t="shared" si="54"/>
        <v>0.10754</v>
      </c>
      <c r="J700" s="76">
        <f t="shared" si="56"/>
        <v>0.10754</v>
      </c>
    </row>
    <row r="701" spans="2:10" x14ac:dyDescent="0.25">
      <c r="B701" s="48">
        <f t="shared" ref="B701:B703" si="58">1+B700</f>
        <v>321</v>
      </c>
      <c r="C701" s="46" t="s">
        <v>292</v>
      </c>
      <c r="D701" s="68">
        <v>203.9</v>
      </c>
      <c r="E701" s="68">
        <v>33.799999999999997</v>
      </c>
      <c r="F701" s="68"/>
      <c r="G701" s="68">
        <f t="shared" si="57"/>
        <v>237.7</v>
      </c>
      <c r="H701" s="125">
        <f t="shared" si="55"/>
        <v>25.562257999999996</v>
      </c>
      <c r="I701" s="263">
        <f t="shared" si="54"/>
        <v>0.10754</v>
      </c>
      <c r="J701" s="76">
        <f t="shared" si="56"/>
        <v>0.10754</v>
      </c>
    </row>
    <row r="702" spans="2:10" x14ac:dyDescent="0.25">
      <c r="B702" s="48">
        <f t="shared" si="58"/>
        <v>322</v>
      </c>
      <c r="C702" s="46" t="s">
        <v>293</v>
      </c>
      <c r="D702" s="68">
        <v>152.1</v>
      </c>
      <c r="E702" s="68"/>
      <c r="F702" s="68"/>
      <c r="G702" s="68">
        <f t="shared" si="57"/>
        <v>152.1</v>
      </c>
      <c r="H702" s="125">
        <f t="shared" si="55"/>
        <v>16.356833999999999</v>
      </c>
      <c r="I702" s="263">
        <f t="shared" si="54"/>
        <v>0.10754</v>
      </c>
      <c r="J702" s="76">
        <f t="shared" si="56"/>
        <v>0.10754</v>
      </c>
    </row>
    <row r="703" spans="2:10" x14ac:dyDescent="0.25">
      <c r="B703" s="48">
        <f t="shared" si="58"/>
        <v>323</v>
      </c>
      <c r="C703" s="46" t="s">
        <v>2414</v>
      </c>
      <c r="D703" s="46">
        <v>2247.4</v>
      </c>
      <c r="E703" s="46"/>
      <c r="F703" s="46"/>
      <c r="G703" s="46">
        <f t="shared" si="57"/>
        <v>2247.4</v>
      </c>
      <c r="H703" s="125">
        <f>SUM(I703*G703)</f>
        <v>241.685396</v>
      </c>
      <c r="I703" s="263">
        <f t="shared" si="54"/>
        <v>0.10754</v>
      </c>
      <c r="J703" s="76">
        <f>SUM(H703/G703)</f>
        <v>0.10754</v>
      </c>
    </row>
    <row r="704" spans="2:10" x14ac:dyDescent="0.25">
      <c r="B704" s="48">
        <f t="shared" ref="B704:B706" si="59">1+B703</f>
        <v>324</v>
      </c>
      <c r="C704" s="46" t="s">
        <v>2415</v>
      </c>
      <c r="D704" s="46">
        <v>2555.1999999999998</v>
      </c>
      <c r="E704" s="46"/>
      <c r="F704" s="46"/>
      <c r="G704" s="46">
        <f t="shared" si="57"/>
        <v>2555.1999999999998</v>
      </c>
      <c r="H704" s="125">
        <f>SUM(I704*G704)</f>
        <v>274.78620799999999</v>
      </c>
      <c r="I704" s="263">
        <f t="shared" si="54"/>
        <v>0.10754</v>
      </c>
      <c r="J704" s="76">
        <f>SUM(H704/G704)</f>
        <v>0.10754</v>
      </c>
    </row>
    <row r="705" spans="2:10" x14ac:dyDescent="0.25">
      <c r="B705" s="48">
        <f t="shared" si="59"/>
        <v>325</v>
      </c>
      <c r="C705" s="46" t="s">
        <v>2416</v>
      </c>
      <c r="D705" s="46">
        <v>2484.8000000000002</v>
      </c>
      <c r="E705" s="46"/>
      <c r="F705" s="46"/>
      <c r="G705" s="46">
        <f t="shared" si="57"/>
        <v>2484.8000000000002</v>
      </c>
      <c r="H705" s="125">
        <f>SUM(I705*G705)</f>
        <v>267.21539200000001</v>
      </c>
      <c r="I705" s="263">
        <f t="shared" si="54"/>
        <v>0.10754</v>
      </c>
      <c r="J705" s="76">
        <f>SUM(H705/G705)</f>
        <v>0.10754</v>
      </c>
    </row>
    <row r="706" spans="2:10" x14ac:dyDescent="0.25">
      <c r="B706" s="48">
        <f t="shared" si="59"/>
        <v>326</v>
      </c>
      <c r="C706" s="46" t="s">
        <v>2417</v>
      </c>
      <c r="D706" s="46">
        <v>3106.2</v>
      </c>
      <c r="E706" s="46">
        <v>30.3</v>
      </c>
      <c r="F706" s="46"/>
      <c r="G706" s="46">
        <f t="shared" si="57"/>
        <v>3136.5</v>
      </c>
      <c r="H706" s="125">
        <f>SUM(I706*G706)</f>
        <v>337.29921000000002</v>
      </c>
      <c r="I706" s="263">
        <f t="shared" si="54"/>
        <v>0.10754</v>
      </c>
      <c r="J706" s="76">
        <f>SUM(H706/G706)</f>
        <v>0.10754000000000001</v>
      </c>
    </row>
    <row r="707" spans="2:10" ht="13" x14ac:dyDescent="0.3">
      <c r="B707" s="46"/>
      <c r="C707" s="23"/>
      <c r="D707" s="23">
        <f>SUM(D381:D706)</f>
        <v>221456.30000000025</v>
      </c>
      <c r="E707" s="23">
        <f>SUM(E381:E706)</f>
        <v>3814.7000000000007</v>
      </c>
      <c r="F707" s="23">
        <f>SUM(F381:F706)</f>
        <v>6233.4999999999982</v>
      </c>
      <c r="G707" s="265">
        <f>D707+E707+F707</f>
        <v>231504.50000000026</v>
      </c>
      <c r="H707" s="142">
        <f t="shared" si="55"/>
        <v>24895.993930000026</v>
      </c>
      <c r="I707" s="263">
        <f t="shared" si="54"/>
        <v>0.10754</v>
      </c>
      <c r="J707" s="76">
        <f t="shared" si="56"/>
        <v>0.10754</v>
      </c>
    </row>
    <row r="708" spans="2:10" x14ac:dyDescent="0.25">
      <c r="B708" s="528" t="s">
        <v>1873</v>
      </c>
      <c r="C708" s="528"/>
      <c r="D708" s="528"/>
      <c r="E708" s="528"/>
      <c r="F708" s="528"/>
      <c r="G708" s="528"/>
      <c r="H708" s="528"/>
      <c r="I708" s="528"/>
      <c r="J708" s="528"/>
    </row>
    <row r="709" spans="2:10" x14ac:dyDescent="0.25">
      <c r="B709" s="48">
        <v>1</v>
      </c>
      <c r="C709" s="46" t="s">
        <v>2286</v>
      </c>
      <c r="D709" s="81">
        <v>576.20000000000005</v>
      </c>
      <c r="E709" s="46"/>
      <c r="F709" s="48"/>
      <c r="G709" s="46">
        <f t="shared" ref="G709:G766" si="60">D709+E709+F709</f>
        <v>576.20000000000005</v>
      </c>
      <c r="H709" s="125">
        <f t="shared" ref="H709:H766" si="61">SUM(I709*G709)</f>
        <v>61.964548000000001</v>
      </c>
      <c r="I709" s="263">
        <f t="shared" si="54"/>
        <v>0.10754</v>
      </c>
      <c r="J709" s="76">
        <f>SUM(H709/G709)</f>
        <v>0.10754</v>
      </c>
    </row>
    <row r="710" spans="2:10" x14ac:dyDescent="0.25">
      <c r="B710" s="48">
        <f>B709+1</f>
        <v>2</v>
      </c>
      <c r="C710" s="46" t="s">
        <v>2287</v>
      </c>
      <c r="D710" s="81">
        <v>311</v>
      </c>
      <c r="E710" s="46"/>
      <c r="F710" s="48"/>
      <c r="G710" s="46">
        <f t="shared" si="60"/>
        <v>311</v>
      </c>
      <c r="H710" s="125">
        <f t="shared" si="61"/>
        <v>33.444939999999995</v>
      </c>
      <c r="I710" s="263">
        <f t="shared" si="54"/>
        <v>0.10754</v>
      </c>
      <c r="J710" s="76">
        <f>SUM(H710/G710)</f>
        <v>0.10753999999999998</v>
      </c>
    </row>
    <row r="711" spans="2:10" x14ac:dyDescent="0.25">
      <c r="B711" s="48">
        <f t="shared" ref="B711:B774" si="62">B710+1</f>
        <v>3</v>
      </c>
      <c r="C711" s="46" t="s">
        <v>2288</v>
      </c>
      <c r="D711" s="81">
        <v>309.10000000000002</v>
      </c>
      <c r="E711" s="46"/>
      <c r="F711" s="48"/>
      <c r="G711" s="46">
        <f t="shared" si="60"/>
        <v>309.10000000000002</v>
      </c>
      <c r="H711" s="125">
        <f t="shared" si="61"/>
        <v>33.240614000000001</v>
      </c>
      <c r="I711" s="263">
        <f t="shared" ref="I711:I774" si="63">0.07974+0.0278</f>
        <v>0.10754</v>
      </c>
      <c r="J711" s="76">
        <f t="shared" ref="J711:J766" si="64">SUM(H711/G711)</f>
        <v>0.10754</v>
      </c>
    </row>
    <row r="712" spans="2:10" x14ac:dyDescent="0.25">
      <c r="B712" s="48">
        <f t="shared" si="62"/>
        <v>4</v>
      </c>
      <c r="C712" s="46" t="s">
        <v>2289</v>
      </c>
      <c r="D712" s="81">
        <v>309.3</v>
      </c>
      <c r="E712" s="46"/>
      <c r="F712" s="48"/>
      <c r="G712" s="46">
        <f t="shared" si="60"/>
        <v>309.3</v>
      </c>
      <c r="H712" s="125">
        <f t="shared" si="61"/>
        <v>33.262121999999998</v>
      </c>
      <c r="I712" s="263">
        <f t="shared" si="63"/>
        <v>0.10754</v>
      </c>
      <c r="J712" s="76">
        <f t="shared" si="64"/>
        <v>0.10753999999999998</v>
      </c>
    </row>
    <row r="713" spans="2:10" x14ac:dyDescent="0.25">
      <c r="B713" s="48">
        <f t="shared" si="62"/>
        <v>5</v>
      </c>
      <c r="C713" s="46" t="s">
        <v>2290</v>
      </c>
      <c r="D713" s="81">
        <v>421.2</v>
      </c>
      <c r="E713" s="46"/>
      <c r="F713" s="48"/>
      <c r="G713" s="46">
        <f t="shared" si="60"/>
        <v>421.2</v>
      </c>
      <c r="H713" s="125">
        <f t="shared" si="61"/>
        <v>45.295847999999999</v>
      </c>
      <c r="I713" s="263">
        <f t="shared" si="63"/>
        <v>0.10754</v>
      </c>
      <c r="J713" s="76">
        <f t="shared" si="64"/>
        <v>0.10754</v>
      </c>
    </row>
    <row r="714" spans="2:10" x14ac:dyDescent="0.25">
      <c r="B714" s="48">
        <f t="shared" si="62"/>
        <v>6</v>
      </c>
      <c r="C714" s="46" t="s">
        <v>2291</v>
      </c>
      <c r="D714" s="81">
        <v>635.6</v>
      </c>
      <c r="E714" s="46"/>
      <c r="F714" s="48"/>
      <c r="G714" s="46">
        <f t="shared" si="60"/>
        <v>635.6</v>
      </c>
      <c r="H714" s="125">
        <f t="shared" si="61"/>
        <v>68.352423999999999</v>
      </c>
      <c r="I714" s="263">
        <f t="shared" si="63"/>
        <v>0.10754</v>
      </c>
      <c r="J714" s="76">
        <f t="shared" si="64"/>
        <v>0.10754</v>
      </c>
    </row>
    <row r="715" spans="2:10" x14ac:dyDescent="0.25">
      <c r="B715" s="48">
        <f t="shared" si="62"/>
        <v>7</v>
      </c>
      <c r="C715" s="46" t="s">
        <v>2292</v>
      </c>
      <c r="D715" s="81">
        <v>392.8</v>
      </c>
      <c r="E715" s="46"/>
      <c r="F715" s="48"/>
      <c r="G715" s="46">
        <f t="shared" si="60"/>
        <v>392.8</v>
      </c>
      <c r="H715" s="125">
        <f t="shared" si="61"/>
        <v>42.241712</v>
      </c>
      <c r="I715" s="263">
        <f t="shared" si="63"/>
        <v>0.10754</v>
      </c>
      <c r="J715" s="76">
        <f t="shared" si="64"/>
        <v>0.10754</v>
      </c>
    </row>
    <row r="716" spans="2:10" x14ac:dyDescent="0.25">
      <c r="B716" s="48">
        <f t="shared" si="62"/>
        <v>8</v>
      </c>
      <c r="C716" s="46" t="s">
        <v>2293</v>
      </c>
      <c r="D716" s="83">
        <v>150.4</v>
      </c>
      <c r="E716" s="46"/>
      <c r="F716" s="48"/>
      <c r="G716" s="46">
        <f t="shared" si="60"/>
        <v>150.4</v>
      </c>
      <c r="H716" s="125">
        <f t="shared" si="61"/>
        <v>16.174016000000002</v>
      </c>
      <c r="I716" s="263">
        <f t="shared" si="63"/>
        <v>0.10754</v>
      </c>
      <c r="J716" s="76">
        <f t="shared" si="64"/>
        <v>0.10754000000000001</v>
      </c>
    </row>
    <row r="717" spans="2:10" x14ac:dyDescent="0.25">
      <c r="B717" s="48">
        <f t="shared" si="62"/>
        <v>9</v>
      </c>
      <c r="C717" s="46" t="s">
        <v>2294</v>
      </c>
      <c r="D717" s="81">
        <v>308.2</v>
      </c>
      <c r="E717" s="46"/>
      <c r="F717" s="48"/>
      <c r="G717" s="46">
        <f t="shared" si="60"/>
        <v>308.2</v>
      </c>
      <c r="H717" s="125">
        <f t="shared" si="61"/>
        <v>33.143827999999999</v>
      </c>
      <c r="I717" s="263">
        <f t="shared" si="63"/>
        <v>0.10754</v>
      </c>
      <c r="J717" s="76">
        <f t="shared" si="64"/>
        <v>0.10754</v>
      </c>
    </row>
    <row r="718" spans="2:10" x14ac:dyDescent="0.25">
      <c r="B718" s="48">
        <f t="shared" si="62"/>
        <v>10</v>
      </c>
      <c r="C718" s="46" t="s">
        <v>2295</v>
      </c>
      <c r="D718" s="81">
        <v>313.8</v>
      </c>
      <c r="E718" s="46"/>
      <c r="F718" s="48"/>
      <c r="G718" s="46">
        <f t="shared" si="60"/>
        <v>313.8</v>
      </c>
      <c r="H718" s="125">
        <f t="shared" si="61"/>
        <v>33.746051999999999</v>
      </c>
      <c r="I718" s="263">
        <f t="shared" si="63"/>
        <v>0.10754</v>
      </c>
      <c r="J718" s="76">
        <f t="shared" si="64"/>
        <v>0.10754</v>
      </c>
    </row>
    <row r="719" spans="2:10" x14ac:dyDescent="0.25">
      <c r="B719" s="48">
        <f t="shared" si="62"/>
        <v>11</v>
      </c>
      <c r="C719" s="46" t="s">
        <v>2296</v>
      </c>
      <c r="D719" s="81">
        <v>138.4</v>
      </c>
      <c r="E719" s="46"/>
      <c r="F719" s="48"/>
      <c r="G719" s="46">
        <f t="shared" si="60"/>
        <v>138.4</v>
      </c>
      <c r="H719" s="125">
        <f t="shared" si="61"/>
        <v>14.883535999999999</v>
      </c>
      <c r="I719" s="263">
        <f t="shared" si="63"/>
        <v>0.10754</v>
      </c>
      <c r="J719" s="76">
        <f t="shared" si="64"/>
        <v>0.10754</v>
      </c>
    </row>
    <row r="720" spans="2:10" x14ac:dyDescent="0.25">
      <c r="B720" s="48">
        <f t="shared" si="62"/>
        <v>12</v>
      </c>
      <c r="C720" s="46" t="s">
        <v>2297</v>
      </c>
      <c r="D720" s="81">
        <v>106.1</v>
      </c>
      <c r="E720" s="46"/>
      <c r="F720" s="48"/>
      <c r="G720" s="46">
        <f t="shared" si="60"/>
        <v>106.1</v>
      </c>
      <c r="H720" s="125">
        <f t="shared" si="61"/>
        <v>11.409993999999999</v>
      </c>
      <c r="I720" s="263">
        <f t="shared" si="63"/>
        <v>0.10754</v>
      </c>
      <c r="J720" s="76">
        <f t="shared" si="64"/>
        <v>0.10754</v>
      </c>
    </row>
    <row r="721" spans="2:10" x14ac:dyDescent="0.25">
      <c r="B721" s="48">
        <f t="shared" si="62"/>
        <v>13</v>
      </c>
      <c r="C721" s="46" t="s">
        <v>2298</v>
      </c>
      <c r="D721" s="81">
        <v>225.1</v>
      </c>
      <c r="E721" s="46"/>
      <c r="F721" s="48"/>
      <c r="G721" s="46">
        <f t="shared" si="60"/>
        <v>225.1</v>
      </c>
      <c r="H721" s="125">
        <f t="shared" si="61"/>
        <v>24.207253999999999</v>
      </c>
      <c r="I721" s="263">
        <f t="shared" si="63"/>
        <v>0.10754</v>
      </c>
      <c r="J721" s="76">
        <f t="shared" si="64"/>
        <v>0.10754</v>
      </c>
    </row>
    <row r="722" spans="2:10" x14ac:dyDescent="0.25">
      <c r="B722" s="48">
        <f t="shared" si="62"/>
        <v>14</v>
      </c>
      <c r="C722" s="46" t="s">
        <v>2299</v>
      </c>
      <c r="D722" s="81">
        <v>184.65</v>
      </c>
      <c r="E722" s="46"/>
      <c r="F722" s="48"/>
      <c r="G722" s="46">
        <f t="shared" si="60"/>
        <v>184.65</v>
      </c>
      <c r="H722" s="125">
        <f t="shared" si="61"/>
        <v>19.857261000000001</v>
      </c>
      <c r="I722" s="263">
        <f t="shared" si="63"/>
        <v>0.10754</v>
      </c>
      <c r="J722" s="76">
        <f t="shared" si="64"/>
        <v>0.10754</v>
      </c>
    </row>
    <row r="723" spans="2:10" x14ac:dyDescent="0.25">
      <c r="B723" s="48">
        <f t="shared" si="62"/>
        <v>15</v>
      </c>
      <c r="C723" s="46" t="s">
        <v>2300</v>
      </c>
      <c r="D723" s="84">
        <v>113.8</v>
      </c>
      <c r="E723" s="46"/>
      <c r="F723" s="48"/>
      <c r="G723" s="46">
        <f t="shared" si="60"/>
        <v>113.8</v>
      </c>
      <c r="H723" s="125">
        <f t="shared" si="61"/>
        <v>12.238052</v>
      </c>
      <c r="I723" s="263">
        <f t="shared" si="63"/>
        <v>0.10754</v>
      </c>
      <c r="J723" s="76">
        <f t="shared" si="64"/>
        <v>0.10754</v>
      </c>
    </row>
    <row r="724" spans="2:10" x14ac:dyDescent="0.25">
      <c r="B724" s="48">
        <f t="shared" si="62"/>
        <v>16</v>
      </c>
      <c r="C724" s="46" t="s">
        <v>2301</v>
      </c>
      <c r="D724" s="81">
        <v>2829.85</v>
      </c>
      <c r="E724" s="46"/>
      <c r="F724" s="48"/>
      <c r="G724" s="46">
        <f t="shared" si="60"/>
        <v>2829.85</v>
      </c>
      <c r="H724" s="125">
        <f t="shared" si="61"/>
        <v>304.322069</v>
      </c>
      <c r="I724" s="263">
        <f t="shared" si="63"/>
        <v>0.10754</v>
      </c>
      <c r="J724" s="76">
        <f t="shared" si="64"/>
        <v>0.10754</v>
      </c>
    </row>
    <row r="725" spans="2:10" x14ac:dyDescent="0.25">
      <c r="B725" s="48">
        <f t="shared" si="62"/>
        <v>17</v>
      </c>
      <c r="C725" s="46" t="s">
        <v>2302</v>
      </c>
      <c r="D725" s="81">
        <v>130</v>
      </c>
      <c r="E725" s="46"/>
      <c r="F725" s="48"/>
      <c r="G725" s="46">
        <f t="shared" si="60"/>
        <v>130</v>
      </c>
      <c r="H725" s="125">
        <f t="shared" si="61"/>
        <v>13.9802</v>
      </c>
      <c r="I725" s="263">
        <f t="shared" si="63"/>
        <v>0.10754</v>
      </c>
      <c r="J725" s="76">
        <f t="shared" si="64"/>
        <v>0.10754</v>
      </c>
    </row>
    <row r="726" spans="2:10" x14ac:dyDescent="0.25">
      <c r="B726" s="48">
        <f t="shared" si="62"/>
        <v>18</v>
      </c>
      <c r="C726" s="46" t="s">
        <v>2303</v>
      </c>
      <c r="D726" s="81">
        <v>132.19999999999999</v>
      </c>
      <c r="E726" s="46"/>
      <c r="F726" s="48"/>
      <c r="G726" s="46">
        <f t="shared" si="60"/>
        <v>132.19999999999999</v>
      </c>
      <c r="H726" s="125">
        <f t="shared" si="61"/>
        <v>14.216787999999998</v>
      </c>
      <c r="I726" s="263">
        <f t="shared" si="63"/>
        <v>0.10754</v>
      </c>
      <c r="J726" s="76">
        <f t="shared" si="64"/>
        <v>0.10754</v>
      </c>
    </row>
    <row r="727" spans="2:10" x14ac:dyDescent="0.25">
      <c r="B727" s="48">
        <f t="shared" si="62"/>
        <v>19</v>
      </c>
      <c r="C727" s="46" t="s">
        <v>2304</v>
      </c>
      <c r="D727" s="81">
        <v>130.6</v>
      </c>
      <c r="E727" s="46"/>
      <c r="F727" s="48"/>
      <c r="G727" s="46">
        <f t="shared" si="60"/>
        <v>130.6</v>
      </c>
      <c r="H727" s="125">
        <f t="shared" si="61"/>
        <v>14.044723999999999</v>
      </c>
      <c r="I727" s="263">
        <f t="shared" si="63"/>
        <v>0.10754</v>
      </c>
      <c r="J727" s="76">
        <f t="shared" si="64"/>
        <v>0.10754</v>
      </c>
    </row>
    <row r="728" spans="2:10" x14ac:dyDescent="0.25">
      <c r="B728" s="48">
        <f t="shared" si="62"/>
        <v>20</v>
      </c>
      <c r="C728" s="46" t="s">
        <v>2305</v>
      </c>
      <c r="D728" s="81">
        <v>302.39999999999998</v>
      </c>
      <c r="E728" s="46"/>
      <c r="F728" s="48"/>
      <c r="G728" s="46">
        <f t="shared" si="60"/>
        <v>302.39999999999998</v>
      </c>
      <c r="H728" s="125">
        <f t="shared" si="61"/>
        <v>32.520095999999995</v>
      </c>
      <c r="I728" s="263">
        <f t="shared" si="63"/>
        <v>0.10754</v>
      </c>
      <c r="J728" s="76">
        <f t="shared" si="64"/>
        <v>0.10754</v>
      </c>
    </row>
    <row r="729" spans="2:10" x14ac:dyDescent="0.25">
      <c r="B729" s="48">
        <f t="shared" si="62"/>
        <v>21</v>
      </c>
      <c r="C729" s="46" t="s">
        <v>2306</v>
      </c>
      <c r="D729" s="81">
        <v>2716.6</v>
      </c>
      <c r="E729" s="46"/>
      <c r="F729" s="48"/>
      <c r="G729" s="46">
        <f t="shared" si="60"/>
        <v>2716.6</v>
      </c>
      <c r="H729" s="125">
        <f t="shared" si="61"/>
        <v>292.14316399999996</v>
      </c>
      <c r="I729" s="263">
        <f t="shared" si="63"/>
        <v>0.10754</v>
      </c>
      <c r="J729" s="76">
        <f t="shared" si="64"/>
        <v>0.10753999999999998</v>
      </c>
    </row>
    <row r="730" spans="2:10" x14ac:dyDescent="0.25">
      <c r="B730" s="48">
        <f t="shared" si="62"/>
        <v>22</v>
      </c>
      <c r="C730" s="46" t="s">
        <v>2307</v>
      </c>
      <c r="D730" s="81">
        <v>453</v>
      </c>
      <c r="E730" s="46"/>
      <c r="F730" s="48"/>
      <c r="G730" s="46">
        <f t="shared" si="60"/>
        <v>453</v>
      </c>
      <c r="H730" s="125">
        <f t="shared" si="61"/>
        <v>48.715620000000001</v>
      </c>
      <c r="I730" s="263">
        <f t="shared" si="63"/>
        <v>0.10754</v>
      </c>
      <c r="J730" s="76">
        <f t="shared" si="64"/>
        <v>0.10754</v>
      </c>
    </row>
    <row r="731" spans="2:10" x14ac:dyDescent="0.25">
      <c r="B731" s="48">
        <f t="shared" si="62"/>
        <v>23</v>
      </c>
      <c r="C731" s="46" t="s">
        <v>2308</v>
      </c>
      <c r="D731" s="81">
        <v>183.6</v>
      </c>
      <c r="E731" s="46"/>
      <c r="F731" s="48">
        <v>33.299999999999997</v>
      </c>
      <c r="G731" s="46">
        <f t="shared" si="60"/>
        <v>216.89999999999998</v>
      </c>
      <c r="H731" s="125">
        <f t="shared" si="61"/>
        <v>23.325425999999997</v>
      </c>
      <c r="I731" s="263">
        <f t="shared" si="63"/>
        <v>0.10754</v>
      </c>
      <c r="J731" s="76">
        <f t="shared" si="64"/>
        <v>0.10754</v>
      </c>
    </row>
    <row r="732" spans="2:10" x14ac:dyDescent="0.25">
      <c r="B732" s="48">
        <f t="shared" si="62"/>
        <v>24</v>
      </c>
      <c r="C732" s="46" t="s">
        <v>2309</v>
      </c>
      <c r="D732" s="81">
        <v>1099.8</v>
      </c>
      <c r="E732" s="46"/>
      <c r="F732" s="48"/>
      <c r="G732" s="46">
        <f t="shared" si="60"/>
        <v>1099.8</v>
      </c>
      <c r="H732" s="125">
        <f t="shared" si="61"/>
        <v>118.27249199999999</v>
      </c>
      <c r="I732" s="263">
        <f t="shared" si="63"/>
        <v>0.10754</v>
      </c>
      <c r="J732" s="76">
        <f t="shared" si="64"/>
        <v>0.10754</v>
      </c>
    </row>
    <row r="733" spans="2:10" x14ac:dyDescent="0.25">
      <c r="B733" s="48">
        <f t="shared" si="62"/>
        <v>25</v>
      </c>
      <c r="C733" s="46" t="s">
        <v>2310</v>
      </c>
      <c r="D733" s="81">
        <v>287.8</v>
      </c>
      <c r="E733" s="46">
        <v>29</v>
      </c>
      <c r="F733" s="48"/>
      <c r="G733" s="46">
        <f t="shared" si="60"/>
        <v>316.8</v>
      </c>
      <c r="H733" s="125">
        <f t="shared" si="61"/>
        <v>34.068671999999999</v>
      </c>
      <c r="I733" s="263">
        <f t="shared" si="63"/>
        <v>0.10754</v>
      </c>
      <c r="J733" s="76">
        <f t="shared" si="64"/>
        <v>0.10754</v>
      </c>
    </row>
    <row r="734" spans="2:10" x14ac:dyDescent="0.25">
      <c r="B734" s="48">
        <f t="shared" si="62"/>
        <v>26</v>
      </c>
      <c r="C734" s="46" t="s">
        <v>2311</v>
      </c>
      <c r="D734" s="81">
        <v>272.5</v>
      </c>
      <c r="E734" s="46"/>
      <c r="F734" s="48"/>
      <c r="G734" s="46">
        <f t="shared" si="60"/>
        <v>272.5</v>
      </c>
      <c r="H734" s="125">
        <f t="shared" si="61"/>
        <v>29.304649999999999</v>
      </c>
      <c r="I734" s="263">
        <f t="shared" si="63"/>
        <v>0.10754</v>
      </c>
      <c r="J734" s="76">
        <f t="shared" si="64"/>
        <v>0.10754</v>
      </c>
    </row>
    <row r="735" spans="2:10" x14ac:dyDescent="0.25">
      <c r="B735" s="48">
        <f t="shared" si="62"/>
        <v>27</v>
      </c>
      <c r="C735" s="46" t="s">
        <v>2312</v>
      </c>
      <c r="D735" s="81">
        <v>206.8</v>
      </c>
      <c r="E735" s="46"/>
      <c r="F735" s="48"/>
      <c r="G735" s="46">
        <f t="shared" si="60"/>
        <v>206.8</v>
      </c>
      <c r="H735" s="125">
        <f t="shared" si="61"/>
        <v>22.239272</v>
      </c>
      <c r="I735" s="263">
        <f t="shared" si="63"/>
        <v>0.10754</v>
      </c>
      <c r="J735" s="76">
        <f t="shared" si="64"/>
        <v>0.10754</v>
      </c>
    </row>
    <row r="736" spans="2:10" x14ac:dyDescent="0.25">
      <c r="B736" s="48">
        <f t="shared" si="62"/>
        <v>28</v>
      </c>
      <c r="C736" s="46" t="s">
        <v>2313</v>
      </c>
      <c r="D736" s="81">
        <v>90.7</v>
      </c>
      <c r="E736" s="46"/>
      <c r="F736" s="48"/>
      <c r="G736" s="46">
        <f t="shared" si="60"/>
        <v>90.7</v>
      </c>
      <c r="H736" s="125">
        <f t="shared" si="61"/>
        <v>9.7538780000000003</v>
      </c>
      <c r="I736" s="263">
        <f t="shared" si="63"/>
        <v>0.10754</v>
      </c>
      <c r="J736" s="76">
        <f t="shared" si="64"/>
        <v>0.10754</v>
      </c>
    </row>
    <row r="737" spans="2:10" x14ac:dyDescent="0.25">
      <c r="B737" s="48">
        <f t="shared" si="62"/>
        <v>29</v>
      </c>
      <c r="C737" s="46" t="s">
        <v>2314</v>
      </c>
      <c r="D737" s="81">
        <v>315.8</v>
      </c>
      <c r="E737" s="46"/>
      <c r="F737" s="48"/>
      <c r="G737" s="46">
        <f t="shared" si="60"/>
        <v>315.8</v>
      </c>
      <c r="H737" s="125">
        <f t="shared" si="61"/>
        <v>33.961131999999999</v>
      </c>
      <c r="I737" s="263">
        <f t="shared" si="63"/>
        <v>0.10754</v>
      </c>
      <c r="J737" s="76">
        <f t="shared" si="64"/>
        <v>0.10754</v>
      </c>
    </row>
    <row r="738" spans="2:10" x14ac:dyDescent="0.25">
      <c r="B738" s="48">
        <f t="shared" si="62"/>
        <v>30</v>
      </c>
      <c r="C738" s="46" t="s">
        <v>2315</v>
      </c>
      <c r="D738" s="81">
        <v>728.38</v>
      </c>
      <c r="E738" s="46"/>
      <c r="F738" s="48">
        <v>237.1</v>
      </c>
      <c r="G738" s="46">
        <f t="shared" si="60"/>
        <v>965.48</v>
      </c>
      <c r="H738" s="125">
        <f t="shared" si="61"/>
        <v>103.8277192</v>
      </c>
      <c r="I738" s="263">
        <f t="shared" si="63"/>
        <v>0.10754</v>
      </c>
      <c r="J738" s="76">
        <f t="shared" si="64"/>
        <v>0.10754</v>
      </c>
    </row>
    <row r="739" spans="2:10" x14ac:dyDescent="0.25">
      <c r="B739" s="48">
        <f t="shared" si="62"/>
        <v>31</v>
      </c>
      <c r="C739" s="46" t="s">
        <v>2316</v>
      </c>
      <c r="D739" s="81">
        <v>2744.5</v>
      </c>
      <c r="E739" s="46">
        <v>461.4</v>
      </c>
      <c r="F739" s="48">
        <v>413</v>
      </c>
      <c r="G739" s="46">
        <f t="shared" si="60"/>
        <v>3618.9</v>
      </c>
      <c r="H739" s="125">
        <f t="shared" si="61"/>
        <v>389.17650600000002</v>
      </c>
      <c r="I739" s="263">
        <f t="shared" si="63"/>
        <v>0.10754</v>
      </c>
      <c r="J739" s="76">
        <f t="shared" si="64"/>
        <v>0.10754</v>
      </c>
    </row>
    <row r="740" spans="2:10" x14ac:dyDescent="0.25">
      <c r="B740" s="48">
        <f t="shared" si="62"/>
        <v>32</v>
      </c>
      <c r="C740" s="46" t="s">
        <v>2317</v>
      </c>
      <c r="D740" s="81">
        <v>853.9</v>
      </c>
      <c r="E740" s="46"/>
      <c r="F740" s="48">
        <v>126.4</v>
      </c>
      <c r="G740" s="46">
        <f t="shared" si="60"/>
        <v>980.3</v>
      </c>
      <c r="H740" s="125">
        <f t="shared" si="61"/>
        <v>105.42146199999999</v>
      </c>
      <c r="I740" s="263">
        <f t="shared" si="63"/>
        <v>0.10754</v>
      </c>
      <c r="J740" s="76">
        <f t="shared" si="64"/>
        <v>0.10754</v>
      </c>
    </row>
    <row r="741" spans="2:10" x14ac:dyDescent="0.25">
      <c r="B741" s="48">
        <f t="shared" si="62"/>
        <v>33</v>
      </c>
      <c r="C741" s="46" t="s">
        <v>2318</v>
      </c>
      <c r="D741" s="81">
        <v>996.64</v>
      </c>
      <c r="E741" s="46"/>
      <c r="F741" s="48">
        <v>120.2</v>
      </c>
      <c r="G741" s="46">
        <f t="shared" si="60"/>
        <v>1116.8399999999999</v>
      </c>
      <c r="H741" s="125">
        <f t="shared" si="61"/>
        <v>120.10497359999999</v>
      </c>
      <c r="I741" s="263">
        <f t="shared" si="63"/>
        <v>0.10754</v>
      </c>
      <c r="J741" s="76">
        <f t="shared" si="64"/>
        <v>0.10754</v>
      </c>
    </row>
    <row r="742" spans="2:10" x14ac:dyDescent="0.25">
      <c r="B742" s="48">
        <f t="shared" si="62"/>
        <v>34</v>
      </c>
      <c r="C742" s="46" t="s">
        <v>2319</v>
      </c>
      <c r="D742" s="81">
        <v>978.3</v>
      </c>
      <c r="E742" s="46">
        <v>22.8</v>
      </c>
      <c r="F742" s="48"/>
      <c r="G742" s="46">
        <f t="shared" si="60"/>
        <v>1001.0999999999999</v>
      </c>
      <c r="H742" s="125">
        <f t="shared" si="61"/>
        <v>107.65829399999998</v>
      </c>
      <c r="I742" s="263">
        <f t="shared" si="63"/>
        <v>0.10754</v>
      </c>
      <c r="J742" s="76">
        <f t="shared" si="64"/>
        <v>0.10754</v>
      </c>
    </row>
    <row r="743" spans="2:10" x14ac:dyDescent="0.25">
      <c r="B743" s="48">
        <f t="shared" si="62"/>
        <v>35</v>
      </c>
      <c r="C743" s="46" t="s">
        <v>2320</v>
      </c>
      <c r="D743" s="81">
        <v>290.39999999999998</v>
      </c>
      <c r="E743" s="46"/>
      <c r="F743" s="48"/>
      <c r="G743" s="46">
        <f t="shared" si="60"/>
        <v>290.39999999999998</v>
      </c>
      <c r="H743" s="125">
        <f t="shared" si="61"/>
        <v>31.229615999999996</v>
      </c>
      <c r="I743" s="263">
        <f t="shared" si="63"/>
        <v>0.10754</v>
      </c>
      <c r="J743" s="76">
        <f t="shared" si="64"/>
        <v>0.10754</v>
      </c>
    </row>
    <row r="744" spans="2:10" x14ac:dyDescent="0.25">
      <c r="B744" s="48">
        <f t="shared" si="62"/>
        <v>36</v>
      </c>
      <c r="C744" s="46" t="s">
        <v>2321</v>
      </c>
      <c r="D744" s="81">
        <v>1017.8</v>
      </c>
      <c r="E744" s="46"/>
      <c r="F744" s="48">
        <v>108.5</v>
      </c>
      <c r="G744" s="46">
        <f t="shared" si="60"/>
        <v>1126.3</v>
      </c>
      <c r="H744" s="125">
        <f t="shared" si="61"/>
        <v>121.12230199999999</v>
      </c>
      <c r="I744" s="263">
        <f t="shared" si="63"/>
        <v>0.10754</v>
      </c>
      <c r="J744" s="76">
        <f t="shared" si="64"/>
        <v>0.10754</v>
      </c>
    </row>
    <row r="745" spans="2:10" x14ac:dyDescent="0.25">
      <c r="B745" s="48">
        <f t="shared" si="62"/>
        <v>37</v>
      </c>
      <c r="C745" s="46" t="s">
        <v>925</v>
      </c>
      <c r="D745" s="81">
        <v>803.6</v>
      </c>
      <c r="E745" s="46"/>
      <c r="F745" s="48">
        <v>89</v>
      </c>
      <c r="G745" s="46">
        <f t="shared" si="60"/>
        <v>892.6</v>
      </c>
      <c r="H745" s="125">
        <f t="shared" si="61"/>
        <v>95.990204000000006</v>
      </c>
      <c r="I745" s="263">
        <f t="shared" si="63"/>
        <v>0.10754</v>
      </c>
      <c r="J745" s="76">
        <f t="shared" si="64"/>
        <v>0.10754</v>
      </c>
    </row>
    <row r="746" spans="2:10" x14ac:dyDescent="0.25">
      <c r="B746" s="48">
        <f t="shared" si="62"/>
        <v>38</v>
      </c>
      <c r="C746" s="46" t="s">
        <v>926</v>
      </c>
      <c r="D746" s="81">
        <v>923.4</v>
      </c>
      <c r="E746" s="46"/>
      <c r="F746" s="48"/>
      <c r="G746" s="46">
        <f t="shared" si="60"/>
        <v>923.4</v>
      </c>
      <c r="H746" s="125">
        <f t="shared" si="61"/>
        <v>99.302436</v>
      </c>
      <c r="I746" s="263">
        <f t="shared" si="63"/>
        <v>0.10754</v>
      </c>
      <c r="J746" s="76">
        <f t="shared" si="64"/>
        <v>0.10754</v>
      </c>
    </row>
    <row r="747" spans="2:10" x14ac:dyDescent="0.25">
      <c r="B747" s="48">
        <f t="shared" si="62"/>
        <v>39</v>
      </c>
      <c r="C747" s="46" t="s">
        <v>927</v>
      </c>
      <c r="D747" s="81">
        <v>953.3</v>
      </c>
      <c r="E747" s="46"/>
      <c r="F747" s="48"/>
      <c r="G747" s="46">
        <f t="shared" si="60"/>
        <v>953.3</v>
      </c>
      <c r="H747" s="125">
        <f t="shared" si="61"/>
        <v>102.51788199999999</v>
      </c>
      <c r="I747" s="263">
        <f t="shared" si="63"/>
        <v>0.10754</v>
      </c>
      <c r="J747" s="76">
        <f t="shared" si="64"/>
        <v>0.10754</v>
      </c>
    </row>
    <row r="748" spans="2:10" x14ac:dyDescent="0.25">
      <c r="B748" s="48">
        <f t="shared" si="62"/>
        <v>40</v>
      </c>
      <c r="C748" s="46" t="s">
        <v>928</v>
      </c>
      <c r="D748" s="81">
        <v>956.1</v>
      </c>
      <c r="E748" s="46">
        <v>153.69999999999999</v>
      </c>
      <c r="F748" s="48"/>
      <c r="G748" s="46">
        <f t="shared" si="60"/>
        <v>1109.8</v>
      </c>
      <c r="H748" s="125">
        <f t="shared" si="61"/>
        <v>119.34789199999999</v>
      </c>
      <c r="I748" s="263">
        <f t="shared" si="63"/>
        <v>0.10754</v>
      </c>
      <c r="J748" s="76">
        <f t="shared" si="64"/>
        <v>0.10754</v>
      </c>
    </row>
    <row r="749" spans="2:10" x14ac:dyDescent="0.25">
      <c r="B749" s="48">
        <f t="shared" si="62"/>
        <v>41</v>
      </c>
      <c r="C749" s="46" t="s">
        <v>929</v>
      </c>
      <c r="D749" s="81">
        <v>900.4</v>
      </c>
      <c r="E749" s="46"/>
      <c r="F749" s="48"/>
      <c r="G749" s="46">
        <f t="shared" si="60"/>
        <v>900.4</v>
      </c>
      <c r="H749" s="125">
        <f t="shared" si="61"/>
        <v>96.829015999999996</v>
      </c>
      <c r="I749" s="263">
        <f t="shared" si="63"/>
        <v>0.10754</v>
      </c>
      <c r="J749" s="76">
        <f t="shared" si="64"/>
        <v>0.10754</v>
      </c>
    </row>
    <row r="750" spans="2:10" x14ac:dyDescent="0.25">
      <c r="B750" s="48">
        <f t="shared" si="62"/>
        <v>42</v>
      </c>
      <c r="C750" s="46" t="s">
        <v>930</v>
      </c>
      <c r="D750" s="81">
        <v>643.84</v>
      </c>
      <c r="E750" s="46">
        <v>33.299999999999997</v>
      </c>
      <c r="F750" s="48"/>
      <c r="G750" s="46">
        <f t="shared" si="60"/>
        <v>677.14</v>
      </c>
      <c r="H750" s="125">
        <f t="shared" si="61"/>
        <v>72.819635599999998</v>
      </c>
      <c r="I750" s="263">
        <f t="shared" si="63"/>
        <v>0.10754</v>
      </c>
      <c r="J750" s="76">
        <f t="shared" si="64"/>
        <v>0.10754</v>
      </c>
    </row>
    <row r="751" spans="2:10" x14ac:dyDescent="0.25">
      <c r="B751" s="48">
        <f t="shared" si="62"/>
        <v>43</v>
      </c>
      <c r="C751" s="46" t="s">
        <v>931</v>
      </c>
      <c r="D751" s="81">
        <v>1596</v>
      </c>
      <c r="E751" s="46"/>
      <c r="F751" s="48">
        <v>102.9</v>
      </c>
      <c r="G751" s="46">
        <f t="shared" si="60"/>
        <v>1698.9</v>
      </c>
      <c r="H751" s="125">
        <f t="shared" si="61"/>
        <v>182.69970599999999</v>
      </c>
      <c r="I751" s="263">
        <f t="shared" si="63"/>
        <v>0.10754</v>
      </c>
      <c r="J751" s="76">
        <f t="shared" si="64"/>
        <v>0.10753999999999998</v>
      </c>
    </row>
    <row r="752" spans="2:10" x14ac:dyDescent="0.25">
      <c r="B752" s="48">
        <f t="shared" si="62"/>
        <v>44</v>
      </c>
      <c r="C752" s="46" t="s">
        <v>932</v>
      </c>
      <c r="D752" s="81">
        <v>697.3</v>
      </c>
      <c r="E752" s="46"/>
      <c r="F752" s="48"/>
      <c r="G752" s="46">
        <f t="shared" si="60"/>
        <v>697.3</v>
      </c>
      <c r="H752" s="125">
        <f t="shared" si="61"/>
        <v>74.987641999999994</v>
      </c>
      <c r="I752" s="263">
        <f t="shared" si="63"/>
        <v>0.10754</v>
      </c>
      <c r="J752" s="76">
        <f t="shared" si="64"/>
        <v>0.10754</v>
      </c>
    </row>
    <row r="753" spans="2:10" x14ac:dyDescent="0.25">
      <c r="B753" s="48">
        <f t="shared" si="62"/>
        <v>45</v>
      </c>
      <c r="C753" s="46" t="s">
        <v>933</v>
      </c>
      <c r="D753" s="81">
        <v>696.5</v>
      </c>
      <c r="E753" s="46"/>
      <c r="F753" s="48">
        <v>42.8</v>
      </c>
      <c r="G753" s="46">
        <f t="shared" si="60"/>
        <v>739.3</v>
      </c>
      <c r="H753" s="125">
        <f t="shared" si="61"/>
        <v>79.504321999999988</v>
      </c>
      <c r="I753" s="263">
        <f t="shared" si="63"/>
        <v>0.10754</v>
      </c>
      <c r="J753" s="76">
        <f t="shared" si="64"/>
        <v>0.10754</v>
      </c>
    </row>
    <row r="754" spans="2:10" x14ac:dyDescent="0.25">
      <c r="B754" s="48">
        <f t="shared" si="62"/>
        <v>46</v>
      </c>
      <c r="C754" s="46" t="s">
        <v>934</v>
      </c>
      <c r="D754" s="81">
        <v>570.20000000000005</v>
      </c>
      <c r="E754" s="46"/>
      <c r="F754" s="48"/>
      <c r="G754" s="46">
        <f t="shared" si="60"/>
        <v>570.20000000000005</v>
      </c>
      <c r="H754" s="125">
        <f t="shared" si="61"/>
        <v>61.319307999999999</v>
      </c>
      <c r="I754" s="263">
        <f t="shared" si="63"/>
        <v>0.10754</v>
      </c>
      <c r="J754" s="76">
        <f t="shared" si="64"/>
        <v>0.10754</v>
      </c>
    </row>
    <row r="755" spans="2:10" x14ac:dyDescent="0.25">
      <c r="B755" s="48">
        <f t="shared" si="62"/>
        <v>47</v>
      </c>
      <c r="C755" s="46" t="s">
        <v>935</v>
      </c>
      <c r="D755" s="81">
        <v>251.5</v>
      </c>
      <c r="E755" s="46"/>
      <c r="F755" s="48"/>
      <c r="G755" s="46">
        <f t="shared" si="60"/>
        <v>251.5</v>
      </c>
      <c r="H755" s="125">
        <f t="shared" si="61"/>
        <v>27.046309999999998</v>
      </c>
      <c r="I755" s="263">
        <f t="shared" si="63"/>
        <v>0.10754</v>
      </c>
      <c r="J755" s="76">
        <f t="shared" si="64"/>
        <v>0.10754</v>
      </c>
    </row>
    <row r="756" spans="2:10" x14ac:dyDescent="0.25">
      <c r="B756" s="48">
        <f t="shared" si="62"/>
        <v>48</v>
      </c>
      <c r="C756" s="46" t="s">
        <v>936</v>
      </c>
      <c r="D756" s="81">
        <v>810.9</v>
      </c>
      <c r="E756" s="46">
        <v>47.5</v>
      </c>
      <c r="F756" s="48"/>
      <c r="G756" s="46">
        <f t="shared" si="60"/>
        <v>858.4</v>
      </c>
      <c r="H756" s="125">
        <f t="shared" si="61"/>
        <v>92.312335999999988</v>
      </c>
      <c r="I756" s="263">
        <f t="shared" si="63"/>
        <v>0.10754</v>
      </c>
      <c r="J756" s="76">
        <f t="shared" si="64"/>
        <v>0.10753999999999998</v>
      </c>
    </row>
    <row r="757" spans="2:10" x14ac:dyDescent="0.25">
      <c r="B757" s="48">
        <f t="shared" si="62"/>
        <v>49</v>
      </c>
      <c r="C757" s="46" t="s">
        <v>937</v>
      </c>
      <c r="D757" s="81">
        <v>553</v>
      </c>
      <c r="E757" s="46"/>
      <c r="F757" s="48"/>
      <c r="G757" s="46">
        <f t="shared" si="60"/>
        <v>553</v>
      </c>
      <c r="H757" s="125">
        <f t="shared" si="61"/>
        <v>59.469619999999999</v>
      </c>
      <c r="I757" s="263">
        <f t="shared" si="63"/>
        <v>0.10754</v>
      </c>
      <c r="J757" s="76">
        <f t="shared" si="64"/>
        <v>0.10754</v>
      </c>
    </row>
    <row r="758" spans="2:10" x14ac:dyDescent="0.25">
      <c r="B758" s="48">
        <f t="shared" si="62"/>
        <v>50</v>
      </c>
      <c r="C758" s="46" t="s">
        <v>938</v>
      </c>
      <c r="D758" s="81">
        <v>993.9</v>
      </c>
      <c r="E758" s="46"/>
      <c r="F758" s="48"/>
      <c r="G758" s="46">
        <f t="shared" si="60"/>
        <v>993.9</v>
      </c>
      <c r="H758" s="125">
        <f t="shared" si="61"/>
        <v>106.884006</v>
      </c>
      <c r="I758" s="263">
        <f t="shared" si="63"/>
        <v>0.10754</v>
      </c>
      <c r="J758" s="76">
        <f t="shared" si="64"/>
        <v>0.10754</v>
      </c>
    </row>
    <row r="759" spans="2:10" x14ac:dyDescent="0.25">
      <c r="B759" s="48">
        <f t="shared" si="62"/>
        <v>51</v>
      </c>
      <c r="C759" s="46" t="s">
        <v>939</v>
      </c>
      <c r="D759" s="81">
        <v>351.3</v>
      </c>
      <c r="E759" s="46"/>
      <c r="F759" s="48"/>
      <c r="G759" s="46">
        <f t="shared" si="60"/>
        <v>351.3</v>
      </c>
      <c r="H759" s="125">
        <f t="shared" si="61"/>
        <v>37.778801999999999</v>
      </c>
      <c r="I759" s="263">
        <f t="shared" si="63"/>
        <v>0.10754</v>
      </c>
      <c r="J759" s="76">
        <f t="shared" si="64"/>
        <v>0.10754</v>
      </c>
    </row>
    <row r="760" spans="2:10" x14ac:dyDescent="0.25">
      <c r="B760" s="48">
        <f t="shared" si="62"/>
        <v>52</v>
      </c>
      <c r="C760" s="46" t="s">
        <v>940</v>
      </c>
      <c r="D760" s="81">
        <v>330</v>
      </c>
      <c r="E760" s="46"/>
      <c r="F760" s="48">
        <v>35</v>
      </c>
      <c r="G760" s="46">
        <f t="shared" si="60"/>
        <v>365</v>
      </c>
      <c r="H760" s="125">
        <f t="shared" si="61"/>
        <v>39.252099999999999</v>
      </c>
      <c r="I760" s="263">
        <f t="shared" si="63"/>
        <v>0.10754</v>
      </c>
      <c r="J760" s="76">
        <f t="shared" si="64"/>
        <v>0.10754</v>
      </c>
    </row>
    <row r="761" spans="2:10" x14ac:dyDescent="0.25">
      <c r="B761" s="48">
        <f t="shared" si="62"/>
        <v>53</v>
      </c>
      <c r="C761" s="46" t="s">
        <v>941</v>
      </c>
      <c r="D761" s="81">
        <v>207.1</v>
      </c>
      <c r="E761" s="46"/>
      <c r="F761" s="48">
        <v>43.3</v>
      </c>
      <c r="G761" s="46">
        <f t="shared" si="60"/>
        <v>250.39999999999998</v>
      </c>
      <c r="H761" s="125">
        <f t="shared" si="61"/>
        <v>26.928015999999996</v>
      </c>
      <c r="I761" s="263">
        <f t="shared" si="63"/>
        <v>0.10754</v>
      </c>
      <c r="J761" s="76">
        <f t="shared" si="64"/>
        <v>0.10754</v>
      </c>
    </row>
    <row r="762" spans="2:10" x14ac:dyDescent="0.25">
      <c r="B762" s="48">
        <f t="shared" si="62"/>
        <v>54</v>
      </c>
      <c r="C762" s="46" t="s">
        <v>942</v>
      </c>
      <c r="D762" s="81">
        <v>285.8</v>
      </c>
      <c r="E762" s="46"/>
      <c r="F762" s="48">
        <v>39.1</v>
      </c>
      <c r="G762" s="46">
        <f t="shared" si="60"/>
        <v>324.90000000000003</v>
      </c>
      <c r="H762" s="125">
        <f t="shared" si="61"/>
        <v>34.939746</v>
      </c>
      <c r="I762" s="263">
        <f t="shared" si="63"/>
        <v>0.10754</v>
      </c>
      <c r="J762" s="76">
        <f t="shared" si="64"/>
        <v>0.10753999999999998</v>
      </c>
    </row>
    <row r="763" spans="2:10" x14ac:dyDescent="0.25">
      <c r="B763" s="48">
        <f t="shared" si="62"/>
        <v>55</v>
      </c>
      <c r="C763" s="46" t="s">
        <v>943</v>
      </c>
      <c r="D763" s="81">
        <v>255</v>
      </c>
      <c r="E763" s="46"/>
      <c r="F763" s="48"/>
      <c r="G763" s="46">
        <f t="shared" si="60"/>
        <v>255</v>
      </c>
      <c r="H763" s="125">
        <f t="shared" si="61"/>
        <v>27.422699999999999</v>
      </c>
      <c r="I763" s="263">
        <f t="shared" si="63"/>
        <v>0.10754</v>
      </c>
      <c r="J763" s="76">
        <f t="shared" si="64"/>
        <v>0.10754</v>
      </c>
    </row>
    <row r="764" spans="2:10" x14ac:dyDescent="0.25">
      <c r="B764" s="48">
        <f t="shared" si="62"/>
        <v>56</v>
      </c>
      <c r="C764" s="46" t="s">
        <v>944</v>
      </c>
      <c r="D764" s="81">
        <v>313.39999999999998</v>
      </c>
      <c r="E764" s="46"/>
      <c r="F764" s="48"/>
      <c r="G764" s="46">
        <f t="shared" si="60"/>
        <v>313.39999999999998</v>
      </c>
      <c r="H764" s="125">
        <f t="shared" si="61"/>
        <v>33.703035999999997</v>
      </c>
      <c r="I764" s="263">
        <f t="shared" si="63"/>
        <v>0.10754</v>
      </c>
      <c r="J764" s="76">
        <f t="shared" si="64"/>
        <v>0.10754</v>
      </c>
    </row>
    <row r="765" spans="2:10" x14ac:dyDescent="0.25">
      <c r="B765" s="48">
        <f t="shared" si="62"/>
        <v>57</v>
      </c>
      <c r="C765" s="46" t="s">
        <v>945</v>
      </c>
      <c r="D765" s="81">
        <v>129.80000000000001</v>
      </c>
      <c r="E765" s="46"/>
      <c r="F765" s="48"/>
      <c r="G765" s="46">
        <f t="shared" si="60"/>
        <v>129.80000000000001</v>
      </c>
      <c r="H765" s="125">
        <f t="shared" si="61"/>
        <v>13.958692000000001</v>
      </c>
      <c r="I765" s="263">
        <f t="shared" si="63"/>
        <v>0.10754</v>
      </c>
      <c r="J765" s="76">
        <f t="shared" si="64"/>
        <v>0.10754</v>
      </c>
    </row>
    <row r="766" spans="2:10" x14ac:dyDescent="0.25">
      <c r="B766" s="48">
        <f t="shared" si="62"/>
        <v>58</v>
      </c>
      <c r="C766" s="46" t="s">
        <v>946</v>
      </c>
      <c r="D766" s="81">
        <v>307.3</v>
      </c>
      <c r="E766" s="46"/>
      <c r="F766" s="48"/>
      <c r="G766" s="46">
        <f t="shared" si="60"/>
        <v>307.3</v>
      </c>
      <c r="H766" s="125">
        <f t="shared" si="61"/>
        <v>33.047041999999998</v>
      </c>
      <c r="I766" s="263">
        <f t="shared" si="63"/>
        <v>0.10754</v>
      </c>
      <c r="J766" s="76">
        <f t="shared" si="64"/>
        <v>0.10753999999999998</v>
      </c>
    </row>
    <row r="767" spans="2:10" x14ac:dyDescent="0.25">
      <c r="B767" s="48">
        <f t="shared" si="62"/>
        <v>59</v>
      </c>
      <c r="C767" s="46" t="s">
        <v>948</v>
      </c>
      <c r="D767" s="81">
        <v>134.5</v>
      </c>
      <c r="E767" s="46"/>
      <c r="F767" s="48"/>
      <c r="G767" s="46">
        <f t="shared" ref="G767:G813" si="65">D767+E767+F767</f>
        <v>134.5</v>
      </c>
      <c r="H767" s="125">
        <f t="shared" ref="H767:H813" si="66">SUM(I767*G767)</f>
        <v>14.464129999999999</v>
      </c>
      <c r="I767" s="263">
        <f t="shared" si="63"/>
        <v>0.10754</v>
      </c>
      <c r="J767" s="76">
        <f t="shared" ref="J767:J815" si="67">SUM(H767/G767)</f>
        <v>0.10754</v>
      </c>
    </row>
    <row r="768" spans="2:10" x14ac:dyDescent="0.25">
      <c r="B768" s="48">
        <f t="shared" si="62"/>
        <v>60</v>
      </c>
      <c r="C768" s="46" t="s">
        <v>949</v>
      </c>
      <c r="D768" s="81">
        <v>4314.8999999999996</v>
      </c>
      <c r="E768" s="46"/>
      <c r="F768" s="48">
        <v>196.7</v>
      </c>
      <c r="G768" s="46">
        <f t="shared" si="65"/>
        <v>4511.5999999999995</v>
      </c>
      <c r="H768" s="125">
        <f t="shared" si="66"/>
        <v>485.17746399999993</v>
      </c>
      <c r="I768" s="263">
        <f t="shared" si="63"/>
        <v>0.10754</v>
      </c>
      <c r="J768" s="76">
        <f t="shared" si="67"/>
        <v>0.10754</v>
      </c>
    </row>
    <row r="769" spans="2:10" x14ac:dyDescent="0.25">
      <c r="B769" s="48">
        <f t="shared" si="62"/>
        <v>61</v>
      </c>
      <c r="C769" s="46" t="s">
        <v>950</v>
      </c>
      <c r="D769" s="81">
        <v>3549.4</v>
      </c>
      <c r="E769" s="46"/>
      <c r="F769" s="48"/>
      <c r="G769" s="46">
        <f t="shared" si="65"/>
        <v>3549.4</v>
      </c>
      <c r="H769" s="125">
        <f t="shared" si="66"/>
        <v>381.70247599999999</v>
      </c>
      <c r="I769" s="263">
        <f t="shared" si="63"/>
        <v>0.10754</v>
      </c>
      <c r="J769" s="76">
        <f t="shared" si="67"/>
        <v>0.10754</v>
      </c>
    </row>
    <row r="770" spans="2:10" x14ac:dyDescent="0.25">
      <c r="B770" s="48">
        <f t="shared" si="62"/>
        <v>62</v>
      </c>
      <c r="C770" s="46" t="s">
        <v>951</v>
      </c>
      <c r="D770" s="81">
        <v>3345.7</v>
      </c>
      <c r="E770" s="46"/>
      <c r="F770" s="48"/>
      <c r="G770" s="46">
        <f t="shared" si="65"/>
        <v>3345.7</v>
      </c>
      <c r="H770" s="125">
        <f t="shared" si="66"/>
        <v>359.79657799999995</v>
      </c>
      <c r="I770" s="263">
        <f t="shared" si="63"/>
        <v>0.10754</v>
      </c>
      <c r="J770" s="76">
        <f t="shared" si="67"/>
        <v>0.10754</v>
      </c>
    </row>
    <row r="771" spans="2:10" x14ac:dyDescent="0.25">
      <c r="B771" s="48">
        <f t="shared" si="62"/>
        <v>63</v>
      </c>
      <c r="C771" s="46" t="s">
        <v>952</v>
      </c>
      <c r="D771" s="81">
        <v>3098.6</v>
      </c>
      <c r="E771" s="46"/>
      <c r="F771" s="48">
        <v>182</v>
      </c>
      <c r="G771" s="46">
        <f t="shared" si="65"/>
        <v>3280.6</v>
      </c>
      <c r="H771" s="125">
        <f t="shared" si="66"/>
        <v>352.79572400000001</v>
      </c>
      <c r="I771" s="263">
        <f t="shared" si="63"/>
        <v>0.10754</v>
      </c>
      <c r="J771" s="76">
        <f t="shared" si="67"/>
        <v>0.10754000000000001</v>
      </c>
    </row>
    <row r="772" spans="2:10" x14ac:dyDescent="0.25">
      <c r="B772" s="48">
        <f t="shared" si="62"/>
        <v>64</v>
      </c>
      <c r="C772" s="46" t="s">
        <v>953</v>
      </c>
      <c r="D772" s="81">
        <v>141.30000000000001</v>
      </c>
      <c r="E772" s="46"/>
      <c r="F772" s="48"/>
      <c r="G772" s="46">
        <f t="shared" si="65"/>
        <v>141.30000000000001</v>
      </c>
      <c r="H772" s="125">
        <f t="shared" si="66"/>
        <v>15.195402000000001</v>
      </c>
      <c r="I772" s="263">
        <f t="shared" si="63"/>
        <v>0.10754</v>
      </c>
      <c r="J772" s="76">
        <f t="shared" si="67"/>
        <v>0.10754</v>
      </c>
    </row>
    <row r="773" spans="2:10" x14ac:dyDescent="0.25">
      <c r="B773" s="48">
        <f t="shared" si="62"/>
        <v>65</v>
      </c>
      <c r="C773" s="46" t="s">
        <v>954</v>
      </c>
      <c r="D773" s="81">
        <v>263.8</v>
      </c>
      <c r="E773" s="46"/>
      <c r="F773" s="48"/>
      <c r="G773" s="46">
        <f t="shared" si="65"/>
        <v>263.8</v>
      </c>
      <c r="H773" s="125">
        <f t="shared" si="66"/>
        <v>28.369052</v>
      </c>
      <c r="I773" s="263">
        <f t="shared" si="63"/>
        <v>0.10754</v>
      </c>
      <c r="J773" s="76">
        <f t="shared" si="67"/>
        <v>0.10754</v>
      </c>
    </row>
    <row r="774" spans="2:10" x14ac:dyDescent="0.25">
      <c r="B774" s="48">
        <f t="shared" si="62"/>
        <v>66</v>
      </c>
      <c r="C774" s="46" t="s">
        <v>955</v>
      </c>
      <c r="D774" s="81">
        <v>117.3</v>
      </c>
      <c r="E774" s="46"/>
      <c r="F774" s="48"/>
      <c r="G774" s="46">
        <f t="shared" si="65"/>
        <v>117.3</v>
      </c>
      <c r="H774" s="125">
        <f t="shared" si="66"/>
        <v>12.614441999999999</v>
      </c>
      <c r="I774" s="263">
        <f t="shared" si="63"/>
        <v>0.10754</v>
      </c>
      <c r="J774" s="76">
        <f t="shared" si="67"/>
        <v>0.10754</v>
      </c>
    </row>
    <row r="775" spans="2:10" x14ac:dyDescent="0.25">
      <c r="B775" s="48">
        <f t="shared" ref="B775:B837" si="68">B774+1</f>
        <v>67</v>
      </c>
      <c r="C775" s="46" t="s">
        <v>956</v>
      </c>
      <c r="D775" s="81">
        <v>138</v>
      </c>
      <c r="E775" s="46"/>
      <c r="F775" s="48"/>
      <c r="G775" s="46">
        <f t="shared" si="65"/>
        <v>138</v>
      </c>
      <c r="H775" s="125">
        <f t="shared" si="66"/>
        <v>14.84052</v>
      </c>
      <c r="I775" s="263">
        <f t="shared" ref="I775:I838" si="69">0.07974+0.0278</f>
        <v>0.10754</v>
      </c>
      <c r="J775" s="76">
        <f t="shared" si="67"/>
        <v>0.10754</v>
      </c>
    </row>
    <row r="776" spans="2:10" x14ac:dyDescent="0.25">
      <c r="B776" s="48">
        <f t="shared" si="68"/>
        <v>68</v>
      </c>
      <c r="C776" s="46" t="s">
        <v>957</v>
      </c>
      <c r="D776" s="81">
        <v>139</v>
      </c>
      <c r="E776" s="46"/>
      <c r="F776" s="48"/>
      <c r="G776" s="46">
        <f t="shared" si="65"/>
        <v>139</v>
      </c>
      <c r="H776" s="125">
        <f t="shared" si="66"/>
        <v>14.94806</v>
      </c>
      <c r="I776" s="263">
        <f t="shared" si="69"/>
        <v>0.10754</v>
      </c>
      <c r="J776" s="76">
        <f t="shared" si="67"/>
        <v>0.10754</v>
      </c>
    </row>
    <row r="777" spans="2:10" x14ac:dyDescent="0.25">
      <c r="B777" s="48">
        <f t="shared" si="68"/>
        <v>69</v>
      </c>
      <c r="C777" s="46" t="s">
        <v>958</v>
      </c>
      <c r="D777" s="81">
        <v>133</v>
      </c>
      <c r="E777" s="46"/>
      <c r="F777" s="48"/>
      <c r="G777" s="46">
        <f t="shared" si="65"/>
        <v>133</v>
      </c>
      <c r="H777" s="125">
        <f t="shared" si="66"/>
        <v>14.302819999999999</v>
      </c>
      <c r="I777" s="263">
        <f t="shared" si="69"/>
        <v>0.10754</v>
      </c>
      <c r="J777" s="76">
        <f t="shared" si="67"/>
        <v>0.10754</v>
      </c>
    </row>
    <row r="778" spans="2:10" x14ac:dyDescent="0.25">
      <c r="B778" s="48">
        <f t="shared" si="68"/>
        <v>70</v>
      </c>
      <c r="C778" s="46" t="s">
        <v>959</v>
      </c>
      <c r="D778" s="81">
        <v>315.60000000000002</v>
      </c>
      <c r="E778" s="68"/>
      <c r="F778" s="48"/>
      <c r="G778" s="46">
        <f t="shared" si="65"/>
        <v>315.60000000000002</v>
      </c>
      <c r="H778" s="125">
        <f t="shared" si="66"/>
        <v>33.939624000000002</v>
      </c>
      <c r="I778" s="263">
        <f t="shared" si="69"/>
        <v>0.10754</v>
      </c>
      <c r="J778" s="76">
        <f t="shared" si="67"/>
        <v>0.10754</v>
      </c>
    </row>
    <row r="779" spans="2:10" x14ac:dyDescent="0.25">
      <c r="B779" s="48">
        <f t="shared" si="68"/>
        <v>71</v>
      </c>
      <c r="C779" s="46" t="s">
        <v>960</v>
      </c>
      <c r="D779" s="81">
        <v>265.7</v>
      </c>
      <c r="E779" s="46"/>
      <c r="F779" s="48"/>
      <c r="G779" s="46">
        <f t="shared" si="65"/>
        <v>265.7</v>
      </c>
      <c r="H779" s="125">
        <f t="shared" si="66"/>
        <v>28.573377999999998</v>
      </c>
      <c r="I779" s="263">
        <f t="shared" si="69"/>
        <v>0.10754</v>
      </c>
      <c r="J779" s="76">
        <f t="shared" si="67"/>
        <v>0.10754</v>
      </c>
    </row>
    <row r="780" spans="2:10" x14ac:dyDescent="0.25">
      <c r="B780" s="48">
        <f t="shared" si="68"/>
        <v>72</v>
      </c>
      <c r="C780" s="46" t="s">
        <v>961</v>
      </c>
      <c r="D780" s="81">
        <v>156.80000000000001</v>
      </c>
      <c r="E780" s="46"/>
      <c r="F780" s="85">
        <v>17.5</v>
      </c>
      <c r="G780" s="46">
        <f t="shared" si="65"/>
        <v>174.3</v>
      </c>
      <c r="H780" s="125">
        <f t="shared" si="66"/>
        <v>18.744222000000001</v>
      </c>
      <c r="I780" s="263">
        <f t="shared" si="69"/>
        <v>0.10754</v>
      </c>
      <c r="J780" s="76">
        <f t="shared" si="67"/>
        <v>0.10754</v>
      </c>
    </row>
    <row r="781" spans="2:10" x14ac:dyDescent="0.25">
      <c r="B781" s="48">
        <f t="shared" si="68"/>
        <v>73</v>
      </c>
      <c r="C781" s="46" t="s">
        <v>962</v>
      </c>
      <c r="D781" s="81">
        <v>132.30000000000001</v>
      </c>
      <c r="E781" s="46"/>
      <c r="F781" s="48"/>
      <c r="G781" s="46">
        <f t="shared" si="65"/>
        <v>132.30000000000001</v>
      </c>
      <c r="H781" s="125">
        <f t="shared" si="66"/>
        <v>14.227542000000001</v>
      </c>
      <c r="I781" s="263">
        <f t="shared" si="69"/>
        <v>0.10754</v>
      </c>
      <c r="J781" s="76">
        <f t="shared" si="67"/>
        <v>0.10754</v>
      </c>
    </row>
    <row r="782" spans="2:10" x14ac:dyDescent="0.25">
      <c r="B782" s="48">
        <f t="shared" si="68"/>
        <v>74</v>
      </c>
      <c r="C782" s="46" t="s">
        <v>963</v>
      </c>
      <c r="D782" s="81">
        <v>238.1</v>
      </c>
      <c r="E782" s="46"/>
      <c r="F782" s="48"/>
      <c r="G782" s="46">
        <f t="shared" si="65"/>
        <v>238.1</v>
      </c>
      <c r="H782" s="125">
        <f t="shared" si="66"/>
        <v>25.605273999999998</v>
      </c>
      <c r="I782" s="263">
        <f t="shared" si="69"/>
        <v>0.10754</v>
      </c>
      <c r="J782" s="76">
        <f t="shared" si="67"/>
        <v>0.10754</v>
      </c>
    </row>
    <row r="783" spans="2:10" x14ac:dyDescent="0.25">
      <c r="B783" s="48">
        <f t="shared" si="68"/>
        <v>75</v>
      </c>
      <c r="C783" s="46" t="s">
        <v>964</v>
      </c>
      <c r="D783" s="81">
        <v>80.8</v>
      </c>
      <c r="E783" s="46"/>
      <c r="F783" s="48"/>
      <c r="G783" s="46">
        <f t="shared" si="65"/>
        <v>80.8</v>
      </c>
      <c r="H783" s="125">
        <f t="shared" si="66"/>
        <v>8.6892319999999987</v>
      </c>
      <c r="I783" s="263">
        <f t="shared" si="69"/>
        <v>0.10754</v>
      </c>
      <c r="J783" s="76">
        <f t="shared" si="67"/>
        <v>0.10753999999999998</v>
      </c>
    </row>
    <row r="784" spans="2:10" x14ac:dyDescent="0.25">
      <c r="B784" s="48">
        <f t="shared" si="68"/>
        <v>76</v>
      </c>
      <c r="C784" s="46" t="s">
        <v>965</v>
      </c>
      <c r="D784" s="81">
        <v>137.5</v>
      </c>
      <c r="E784" s="46"/>
      <c r="F784" s="48">
        <v>41.1</v>
      </c>
      <c r="G784" s="46">
        <f t="shared" si="65"/>
        <v>178.6</v>
      </c>
      <c r="H784" s="125">
        <f t="shared" si="66"/>
        <v>19.206643999999997</v>
      </c>
      <c r="I784" s="263">
        <f t="shared" si="69"/>
        <v>0.10754</v>
      </c>
      <c r="J784" s="76">
        <f t="shared" si="67"/>
        <v>0.10753999999999998</v>
      </c>
    </row>
    <row r="785" spans="2:10" x14ac:dyDescent="0.25">
      <c r="B785" s="48">
        <f t="shared" si="68"/>
        <v>77</v>
      </c>
      <c r="C785" s="46" t="s">
        <v>966</v>
      </c>
      <c r="D785" s="81">
        <v>84.9</v>
      </c>
      <c r="E785" s="46"/>
      <c r="F785" s="48"/>
      <c r="G785" s="46">
        <f t="shared" si="65"/>
        <v>84.9</v>
      </c>
      <c r="H785" s="125">
        <f t="shared" si="66"/>
        <v>9.1301459999999999</v>
      </c>
      <c r="I785" s="263">
        <f t="shared" si="69"/>
        <v>0.10754</v>
      </c>
      <c r="J785" s="76">
        <f t="shared" si="67"/>
        <v>0.10754</v>
      </c>
    </row>
    <row r="786" spans="2:10" x14ac:dyDescent="0.25">
      <c r="B786" s="48">
        <f t="shared" si="68"/>
        <v>78</v>
      </c>
      <c r="C786" s="46" t="s">
        <v>967</v>
      </c>
      <c r="D786" s="81">
        <v>332.9</v>
      </c>
      <c r="E786" s="46"/>
      <c r="F786" s="48"/>
      <c r="G786" s="46">
        <f t="shared" si="65"/>
        <v>332.9</v>
      </c>
      <c r="H786" s="125">
        <f t="shared" si="66"/>
        <v>35.800065999999994</v>
      </c>
      <c r="I786" s="263">
        <f t="shared" si="69"/>
        <v>0.10754</v>
      </c>
      <c r="J786" s="76">
        <f t="shared" si="67"/>
        <v>0.10753999999999998</v>
      </c>
    </row>
    <row r="787" spans="2:10" x14ac:dyDescent="0.25">
      <c r="B787" s="48">
        <f t="shared" si="68"/>
        <v>79</v>
      </c>
      <c r="C787" s="46" t="s">
        <v>968</v>
      </c>
      <c r="D787" s="81">
        <v>3867.9</v>
      </c>
      <c r="E787" s="46"/>
      <c r="F787" s="48"/>
      <c r="G787" s="46">
        <f t="shared" si="65"/>
        <v>3867.9</v>
      </c>
      <c r="H787" s="125">
        <f t="shared" si="66"/>
        <v>415.95396599999998</v>
      </c>
      <c r="I787" s="263">
        <f t="shared" si="69"/>
        <v>0.10754</v>
      </c>
      <c r="J787" s="76">
        <f t="shared" si="67"/>
        <v>0.10754</v>
      </c>
    </row>
    <row r="788" spans="2:10" x14ac:dyDescent="0.25">
      <c r="B788" s="48">
        <f t="shared" si="68"/>
        <v>80</v>
      </c>
      <c r="C788" s="46" t="s">
        <v>969</v>
      </c>
      <c r="D788" s="81">
        <v>3143.8</v>
      </c>
      <c r="E788" s="46"/>
      <c r="F788" s="48">
        <v>91.3</v>
      </c>
      <c r="G788" s="46">
        <f t="shared" si="65"/>
        <v>3235.1000000000004</v>
      </c>
      <c r="H788" s="125">
        <f t="shared" si="66"/>
        <v>347.90265400000004</v>
      </c>
      <c r="I788" s="263">
        <f t="shared" si="69"/>
        <v>0.10754</v>
      </c>
      <c r="J788" s="76">
        <f t="shared" si="67"/>
        <v>0.10754</v>
      </c>
    </row>
    <row r="789" spans="2:10" x14ac:dyDescent="0.25">
      <c r="B789" s="48">
        <f t="shared" si="68"/>
        <v>81</v>
      </c>
      <c r="C789" s="46" t="s">
        <v>970</v>
      </c>
      <c r="D789" s="81">
        <v>147.19999999999999</v>
      </c>
      <c r="E789" s="46"/>
      <c r="F789" s="48"/>
      <c r="G789" s="46">
        <f t="shared" si="65"/>
        <v>147.19999999999999</v>
      </c>
      <c r="H789" s="125">
        <f t="shared" si="66"/>
        <v>15.829887999999999</v>
      </c>
      <c r="I789" s="263">
        <f t="shared" si="69"/>
        <v>0.10754</v>
      </c>
      <c r="J789" s="76">
        <f t="shared" si="67"/>
        <v>0.10754</v>
      </c>
    </row>
    <row r="790" spans="2:10" x14ac:dyDescent="0.25">
      <c r="B790" s="48">
        <f t="shared" si="68"/>
        <v>82</v>
      </c>
      <c r="C790" s="46" t="s">
        <v>971</v>
      </c>
      <c r="D790" s="81">
        <v>3088.4</v>
      </c>
      <c r="E790" s="46"/>
      <c r="F790" s="48">
        <v>104.6</v>
      </c>
      <c r="G790" s="46">
        <f t="shared" si="65"/>
        <v>3193</v>
      </c>
      <c r="H790" s="125">
        <f t="shared" si="66"/>
        <v>343.37522000000001</v>
      </c>
      <c r="I790" s="263">
        <f t="shared" si="69"/>
        <v>0.10754</v>
      </c>
      <c r="J790" s="76">
        <f t="shared" si="67"/>
        <v>0.10754000000000001</v>
      </c>
    </row>
    <row r="791" spans="2:10" x14ac:dyDescent="0.25">
      <c r="B791" s="48">
        <f t="shared" si="68"/>
        <v>83</v>
      </c>
      <c r="C791" s="46" t="s">
        <v>972</v>
      </c>
      <c r="D791" s="81">
        <v>3233.9</v>
      </c>
      <c r="E791" s="46"/>
      <c r="F791" s="48"/>
      <c r="G791" s="46">
        <f t="shared" si="65"/>
        <v>3233.9</v>
      </c>
      <c r="H791" s="125">
        <f t="shared" si="66"/>
        <v>347.77360599999997</v>
      </c>
      <c r="I791" s="263">
        <f t="shared" si="69"/>
        <v>0.10754</v>
      </c>
      <c r="J791" s="76">
        <f t="shared" si="67"/>
        <v>0.10753999999999998</v>
      </c>
    </row>
    <row r="792" spans="2:10" x14ac:dyDescent="0.25">
      <c r="B792" s="48">
        <f t="shared" si="68"/>
        <v>84</v>
      </c>
      <c r="C792" s="46" t="s">
        <v>973</v>
      </c>
      <c r="D792" s="81">
        <v>2156.4</v>
      </c>
      <c r="E792" s="46"/>
      <c r="F792" s="48">
        <v>96.5</v>
      </c>
      <c r="G792" s="46">
        <f t="shared" si="65"/>
        <v>2252.9</v>
      </c>
      <c r="H792" s="125">
        <f t="shared" si="66"/>
        <v>242.27686600000001</v>
      </c>
      <c r="I792" s="263">
        <f t="shared" si="69"/>
        <v>0.10754</v>
      </c>
      <c r="J792" s="76">
        <f t="shared" si="67"/>
        <v>0.10754</v>
      </c>
    </row>
    <row r="793" spans="2:10" x14ac:dyDescent="0.25">
      <c r="B793" s="48">
        <f t="shared" si="68"/>
        <v>85</v>
      </c>
      <c r="C793" s="46" t="s">
        <v>974</v>
      </c>
      <c r="D793" s="81">
        <v>213.4</v>
      </c>
      <c r="E793" s="46"/>
      <c r="F793" s="48"/>
      <c r="G793" s="46">
        <f t="shared" si="65"/>
        <v>213.4</v>
      </c>
      <c r="H793" s="125">
        <f t="shared" si="66"/>
        <v>22.949036</v>
      </c>
      <c r="I793" s="263">
        <f t="shared" si="69"/>
        <v>0.10754</v>
      </c>
      <c r="J793" s="76">
        <f t="shared" si="67"/>
        <v>0.10754</v>
      </c>
    </row>
    <row r="794" spans="2:10" x14ac:dyDescent="0.25">
      <c r="B794" s="48">
        <f t="shared" si="68"/>
        <v>86</v>
      </c>
      <c r="C794" s="46" t="s">
        <v>975</v>
      </c>
      <c r="D794" s="81">
        <v>316.39999999999998</v>
      </c>
      <c r="E794" s="46"/>
      <c r="F794" s="48"/>
      <c r="G794" s="46">
        <f t="shared" si="65"/>
        <v>316.39999999999998</v>
      </c>
      <c r="H794" s="125">
        <f t="shared" si="66"/>
        <v>34.025655999999998</v>
      </c>
      <c r="I794" s="263">
        <f t="shared" si="69"/>
        <v>0.10754</v>
      </c>
      <c r="J794" s="76">
        <f t="shared" si="67"/>
        <v>0.10754</v>
      </c>
    </row>
    <row r="795" spans="2:10" x14ac:dyDescent="0.25">
      <c r="B795" s="48">
        <f t="shared" si="68"/>
        <v>87</v>
      </c>
      <c r="C795" s="46" t="s">
        <v>976</v>
      </c>
      <c r="D795" s="81">
        <v>356.6</v>
      </c>
      <c r="E795" s="46"/>
      <c r="F795" s="48"/>
      <c r="G795" s="46">
        <f t="shared" si="65"/>
        <v>356.6</v>
      </c>
      <c r="H795" s="125">
        <f t="shared" si="66"/>
        <v>38.348764000000003</v>
      </c>
      <c r="I795" s="263">
        <f t="shared" si="69"/>
        <v>0.10754</v>
      </c>
      <c r="J795" s="76">
        <f t="shared" si="67"/>
        <v>0.10754</v>
      </c>
    </row>
    <row r="796" spans="2:10" x14ac:dyDescent="0.25">
      <c r="B796" s="48">
        <f t="shared" si="68"/>
        <v>88</v>
      </c>
      <c r="C796" s="46" t="s">
        <v>977</v>
      </c>
      <c r="D796" s="81">
        <v>324.7</v>
      </c>
      <c r="E796" s="46"/>
      <c r="F796" s="48"/>
      <c r="G796" s="46">
        <f t="shared" si="65"/>
        <v>324.7</v>
      </c>
      <c r="H796" s="125">
        <f t="shared" si="66"/>
        <v>34.918237999999995</v>
      </c>
      <c r="I796" s="263">
        <f t="shared" si="69"/>
        <v>0.10754</v>
      </c>
      <c r="J796" s="76">
        <f t="shared" si="67"/>
        <v>0.10753999999999998</v>
      </c>
    </row>
    <row r="797" spans="2:10" x14ac:dyDescent="0.25">
      <c r="B797" s="48">
        <f t="shared" si="68"/>
        <v>89</v>
      </c>
      <c r="C797" s="46" t="s">
        <v>978</v>
      </c>
      <c r="D797" s="81">
        <v>140.69999999999999</v>
      </c>
      <c r="E797" s="46"/>
      <c r="F797" s="48"/>
      <c r="G797" s="46">
        <f t="shared" si="65"/>
        <v>140.69999999999999</v>
      </c>
      <c r="H797" s="125">
        <f t="shared" si="66"/>
        <v>15.130877999999999</v>
      </c>
      <c r="I797" s="263">
        <f t="shared" si="69"/>
        <v>0.10754</v>
      </c>
      <c r="J797" s="76">
        <f t="shared" si="67"/>
        <v>0.10754</v>
      </c>
    </row>
    <row r="798" spans="2:10" x14ac:dyDescent="0.25">
      <c r="B798" s="48">
        <f t="shared" si="68"/>
        <v>90</v>
      </c>
      <c r="C798" s="46" t="s">
        <v>979</v>
      </c>
      <c r="D798" s="81">
        <v>135</v>
      </c>
      <c r="E798" s="46"/>
      <c r="F798" s="48"/>
      <c r="G798" s="46">
        <f t="shared" si="65"/>
        <v>135</v>
      </c>
      <c r="H798" s="125">
        <f t="shared" si="66"/>
        <v>14.517899999999999</v>
      </c>
      <c r="I798" s="263">
        <f t="shared" si="69"/>
        <v>0.10754</v>
      </c>
      <c r="J798" s="76">
        <f t="shared" si="67"/>
        <v>0.10754</v>
      </c>
    </row>
    <row r="799" spans="2:10" x14ac:dyDescent="0.25">
      <c r="B799" s="48">
        <f t="shared" si="68"/>
        <v>91</v>
      </c>
      <c r="C799" s="46" t="s">
        <v>980</v>
      </c>
      <c r="D799" s="81">
        <v>303.7</v>
      </c>
      <c r="E799" s="46"/>
      <c r="F799" s="48"/>
      <c r="G799" s="46">
        <f t="shared" si="65"/>
        <v>303.7</v>
      </c>
      <c r="H799" s="125">
        <f t="shared" si="66"/>
        <v>32.659897999999998</v>
      </c>
      <c r="I799" s="263">
        <f t="shared" si="69"/>
        <v>0.10754</v>
      </c>
      <c r="J799" s="76">
        <f t="shared" si="67"/>
        <v>0.10754</v>
      </c>
    </row>
    <row r="800" spans="2:10" x14ac:dyDescent="0.25">
      <c r="B800" s="48">
        <f t="shared" si="68"/>
        <v>92</v>
      </c>
      <c r="C800" s="46" t="s">
        <v>981</v>
      </c>
      <c r="D800" s="81">
        <v>405.1</v>
      </c>
      <c r="E800" s="46"/>
      <c r="F800" s="48"/>
      <c r="G800" s="46">
        <f t="shared" si="65"/>
        <v>405.1</v>
      </c>
      <c r="H800" s="125">
        <f t="shared" si="66"/>
        <v>43.564453999999998</v>
      </c>
      <c r="I800" s="263">
        <f t="shared" si="69"/>
        <v>0.10754</v>
      </c>
      <c r="J800" s="76">
        <f t="shared" si="67"/>
        <v>0.10753999999999998</v>
      </c>
    </row>
    <row r="801" spans="2:10" x14ac:dyDescent="0.25">
      <c r="B801" s="48">
        <f t="shared" si="68"/>
        <v>93</v>
      </c>
      <c r="C801" s="46" t="s">
        <v>982</v>
      </c>
      <c r="D801" s="81">
        <v>409.6</v>
      </c>
      <c r="E801" s="46"/>
      <c r="F801" s="48"/>
      <c r="G801" s="46">
        <f t="shared" si="65"/>
        <v>409.6</v>
      </c>
      <c r="H801" s="125">
        <f t="shared" si="66"/>
        <v>44.048383999999999</v>
      </c>
      <c r="I801" s="263">
        <f t="shared" si="69"/>
        <v>0.10754</v>
      </c>
      <c r="J801" s="76">
        <f t="shared" si="67"/>
        <v>0.10754</v>
      </c>
    </row>
    <row r="802" spans="2:10" x14ac:dyDescent="0.25">
      <c r="B802" s="48">
        <f t="shared" si="68"/>
        <v>94</v>
      </c>
      <c r="C802" s="46" t="s">
        <v>983</v>
      </c>
      <c r="D802" s="81">
        <v>411</v>
      </c>
      <c r="E802" s="46"/>
      <c r="F802" s="48"/>
      <c r="G802" s="46">
        <f t="shared" si="65"/>
        <v>411</v>
      </c>
      <c r="H802" s="125">
        <f t="shared" si="66"/>
        <v>44.19894</v>
      </c>
      <c r="I802" s="263">
        <f t="shared" si="69"/>
        <v>0.10754</v>
      </c>
      <c r="J802" s="76">
        <f t="shared" si="67"/>
        <v>0.10754</v>
      </c>
    </row>
    <row r="803" spans="2:10" x14ac:dyDescent="0.25">
      <c r="B803" s="48">
        <f t="shared" si="68"/>
        <v>95</v>
      </c>
      <c r="C803" s="46" t="s">
        <v>984</v>
      </c>
      <c r="D803" s="81">
        <v>394.7</v>
      </c>
      <c r="E803" s="46"/>
      <c r="F803" s="48"/>
      <c r="G803" s="46">
        <f t="shared" si="65"/>
        <v>394.7</v>
      </c>
      <c r="H803" s="125">
        <f t="shared" si="66"/>
        <v>42.446037999999994</v>
      </c>
      <c r="I803" s="263">
        <f t="shared" si="69"/>
        <v>0.10754</v>
      </c>
      <c r="J803" s="76">
        <f t="shared" si="67"/>
        <v>0.10753999999999998</v>
      </c>
    </row>
    <row r="804" spans="2:10" x14ac:dyDescent="0.25">
      <c r="B804" s="48">
        <f t="shared" si="68"/>
        <v>96</v>
      </c>
      <c r="C804" s="46" t="s">
        <v>985</v>
      </c>
      <c r="D804" s="81">
        <v>242.2</v>
      </c>
      <c r="E804" s="46"/>
      <c r="F804" s="48"/>
      <c r="G804" s="46">
        <f t="shared" si="65"/>
        <v>242.2</v>
      </c>
      <c r="H804" s="125">
        <f t="shared" si="66"/>
        <v>26.046187999999997</v>
      </c>
      <c r="I804" s="263">
        <f t="shared" si="69"/>
        <v>0.10754</v>
      </c>
      <c r="J804" s="76">
        <f t="shared" si="67"/>
        <v>0.10754</v>
      </c>
    </row>
    <row r="805" spans="2:10" x14ac:dyDescent="0.25">
      <c r="B805" s="48">
        <f t="shared" si="68"/>
        <v>97</v>
      </c>
      <c r="C805" s="46" t="s">
        <v>986</v>
      </c>
      <c r="D805" s="81">
        <v>1242.4000000000001</v>
      </c>
      <c r="E805" s="46"/>
      <c r="F805" s="48">
        <v>37.299999999999997</v>
      </c>
      <c r="G805" s="46">
        <f t="shared" si="65"/>
        <v>1279.7</v>
      </c>
      <c r="H805" s="125">
        <f t="shared" si="66"/>
        <v>137.61893800000001</v>
      </c>
      <c r="I805" s="263">
        <f t="shared" si="69"/>
        <v>0.10754</v>
      </c>
      <c r="J805" s="76">
        <f t="shared" si="67"/>
        <v>0.10754000000000001</v>
      </c>
    </row>
    <row r="806" spans="2:10" x14ac:dyDescent="0.25">
      <c r="B806" s="48">
        <f t="shared" si="68"/>
        <v>98</v>
      </c>
      <c r="C806" s="46" t="s">
        <v>987</v>
      </c>
      <c r="D806" s="81">
        <v>1061.7</v>
      </c>
      <c r="E806" s="46"/>
      <c r="F806" s="48"/>
      <c r="G806" s="46">
        <f t="shared" si="65"/>
        <v>1061.7</v>
      </c>
      <c r="H806" s="125">
        <f t="shared" si="66"/>
        <v>114.175218</v>
      </c>
      <c r="I806" s="263">
        <f t="shared" si="69"/>
        <v>0.10754</v>
      </c>
      <c r="J806" s="76">
        <f t="shared" si="67"/>
        <v>0.10754</v>
      </c>
    </row>
    <row r="807" spans="2:10" x14ac:dyDescent="0.25">
      <c r="B807" s="48">
        <f t="shared" si="68"/>
        <v>99</v>
      </c>
      <c r="C807" s="46" t="s">
        <v>988</v>
      </c>
      <c r="D807" s="81">
        <v>439.1</v>
      </c>
      <c r="E807" s="46"/>
      <c r="F807" s="48"/>
      <c r="G807" s="46">
        <f t="shared" si="65"/>
        <v>439.1</v>
      </c>
      <c r="H807" s="125">
        <f t="shared" si="66"/>
        <v>47.220814000000004</v>
      </c>
      <c r="I807" s="263">
        <f t="shared" si="69"/>
        <v>0.10754</v>
      </c>
      <c r="J807" s="76">
        <f t="shared" si="67"/>
        <v>0.10754000000000001</v>
      </c>
    </row>
    <row r="808" spans="2:10" x14ac:dyDescent="0.25">
      <c r="B808" s="48">
        <f t="shared" si="68"/>
        <v>100</v>
      </c>
      <c r="C808" s="46" t="s">
        <v>989</v>
      </c>
      <c r="D808" s="81">
        <v>805.2</v>
      </c>
      <c r="E808" s="46"/>
      <c r="F808" s="48"/>
      <c r="G808" s="46">
        <f t="shared" si="65"/>
        <v>805.2</v>
      </c>
      <c r="H808" s="125">
        <f t="shared" si="66"/>
        <v>86.591208000000009</v>
      </c>
      <c r="I808" s="263">
        <f t="shared" si="69"/>
        <v>0.10754</v>
      </c>
      <c r="J808" s="76">
        <f t="shared" si="67"/>
        <v>0.10754000000000001</v>
      </c>
    </row>
    <row r="809" spans="2:10" x14ac:dyDescent="0.25">
      <c r="B809" s="48">
        <f t="shared" si="68"/>
        <v>101</v>
      </c>
      <c r="C809" s="46" t="s">
        <v>990</v>
      </c>
      <c r="D809" s="81">
        <v>853</v>
      </c>
      <c r="E809" s="46"/>
      <c r="F809" s="48"/>
      <c r="G809" s="46">
        <f t="shared" si="65"/>
        <v>853</v>
      </c>
      <c r="H809" s="125">
        <f t="shared" si="66"/>
        <v>91.731619999999992</v>
      </c>
      <c r="I809" s="263">
        <f t="shared" si="69"/>
        <v>0.10754</v>
      </c>
      <c r="J809" s="76">
        <f t="shared" si="67"/>
        <v>0.10754</v>
      </c>
    </row>
    <row r="810" spans="2:10" x14ac:dyDescent="0.25">
      <c r="B810" s="48">
        <f t="shared" si="68"/>
        <v>102</v>
      </c>
      <c r="C810" s="46" t="s">
        <v>991</v>
      </c>
      <c r="D810" s="81">
        <v>424.1</v>
      </c>
      <c r="E810" s="46"/>
      <c r="F810" s="48"/>
      <c r="G810" s="46">
        <f t="shared" si="65"/>
        <v>424.1</v>
      </c>
      <c r="H810" s="125">
        <f t="shared" si="66"/>
        <v>45.607714000000001</v>
      </c>
      <c r="I810" s="263">
        <f t="shared" si="69"/>
        <v>0.10754</v>
      </c>
      <c r="J810" s="76">
        <f t="shared" si="67"/>
        <v>0.10754</v>
      </c>
    </row>
    <row r="811" spans="2:10" x14ac:dyDescent="0.25">
      <c r="B811" s="48">
        <f t="shared" si="68"/>
        <v>103</v>
      </c>
      <c r="C811" s="46" t="s">
        <v>992</v>
      </c>
      <c r="D811" s="81">
        <v>250.6</v>
      </c>
      <c r="E811" s="46"/>
      <c r="F811" s="48"/>
      <c r="G811" s="46">
        <f t="shared" si="65"/>
        <v>250.6</v>
      </c>
      <c r="H811" s="125">
        <f t="shared" si="66"/>
        <v>26.949524</v>
      </c>
      <c r="I811" s="263">
        <f t="shared" si="69"/>
        <v>0.10754</v>
      </c>
      <c r="J811" s="76">
        <f t="shared" si="67"/>
        <v>0.10754</v>
      </c>
    </row>
    <row r="812" spans="2:10" x14ac:dyDescent="0.25">
      <c r="B812" s="48">
        <f t="shared" si="68"/>
        <v>104</v>
      </c>
      <c r="C812" s="46" t="s">
        <v>993</v>
      </c>
      <c r="D812" s="81">
        <v>117.5</v>
      </c>
      <c r="E812" s="46"/>
      <c r="F812" s="48"/>
      <c r="G812" s="46">
        <f t="shared" si="65"/>
        <v>117.5</v>
      </c>
      <c r="H812" s="125">
        <f t="shared" si="66"/>
        <v>12.635949999999999</v>
      </c>
      <c r="I812" s="263">
        <f t="shared" si="69"/>
        <v>0.10754</v>
      </c>
      <c r="J812" s="76">
        <f t="shared" si="67"/>
        <v>0.10754</v>
      </c>
    </row>
    <row r="813" spans="2:10" x14ac:dyDescent="0.25">
      <c r="B813" s="48">
        <f t="shared" si="68"/>
        <v>105</v>
      </c>
      <c r="C813" s="46" t="s">
        <v>994</v>
      </c>
      <c r="D813" s="81">
        <v>133.19999999999999</v>
      </c>
      <c r="E813" s="46"/>
      <c r="F813" s="48"/>
      <c r="G813" s="46">
        <f t="shared" si="65"/>
        <v>133.19999999999999</v>
      </c>
      <c r="H813" s="125">
        <f t="shared" si="66"/>
        <v>14.324327999999998</v>
      </c>
      <c r="I813" s="263">
        <f t="shared" si="69"/>
        <v>0.10754</v>
      </c>
      <c r="J813" s="76">
        <f t="shared" si="67"/>
        <v>0.10754</v>
      </c>
    </row>
    <row r="814" spans="2:10" x14ac:dyDescent="0.25">
      <c r="B814" s="48">
        <f t="shared" si="68"/>
        <v>106</v>
      </c>
      <c r="C814" s="46" t="s">
        <v>995</v>
      </c>
      <c r="D814" s="81">
        <v>134.19999999999999</v>
      </c>
      <c r="E814" s="46"/>
      <c r="F814" s="48"/>
      <c r="G814" s="46">
        <f t="shared" ref="G814:G873" si="70">D814+E814+F814</f>
        <v>134.19999999999999</v>
      </c>
      <c r="H814" s="125">
        <f t="shared" ref="H814:H882" si="71">SUM(I814*G814)</f>
        <v>14.431867999999998</v>
      </c>
      <c r="I814" s="263">
        <f t="shared" si="69"/>
        <v>0.10754</v>
      </c>
      <c r="J814" s="76">
        <f t="shared" si="67"/>
        <v>0.10754</v>
      </c>
    </row>
    <row r="815" spans="2:10" x14ac:dyDescent="0.25">
      <c r="B815" s="48">
        <f t="shared" si="68"/>
        <v>107</v>
      </c>
      <c r="C815" s="46" t="s">
        <v>996</v>
      </c>
      <c r="D815" s="81">
        <v>137</v>
      </c>
      <c r="E815" s="46"/>
      <c r="F815" s="48"/>
      <c r="G815" s="46">
        <f t="shared" si="70"/>
        <v>137</v>
      </c>
      <c r="H815" s="125">
        <f t="shared" si="71"/>
        <v>14.73298</v>
      </c>
      <c r="I815" s="263">
        <f t="shared" si="69"/>
        <v>0.10754</v>
      </c>
      <c r="J815" s="76">
        <f t="shared" si="67"/>
        <v>0.10754</v>
      </c>
    </row>
    <row r="816" spans="2:10" x14ac:dyDescent="0.25">
      <c r="B816" s="48">
        <f t="shared" si="68"/>
        <v>108</v>
      </c>
      <c r="C816" s="46" t="s">
        <v>997</v>
      </c>
      <c r="D816" s="81">
        <v>139.6</v>
      </c>
      <c r="E816" s="46"/>
      <c r="F816" s="48"/>
      <c r="G816" s="46">
        <f t="shared" si="70"/>
        <v>139.6</v>
      </c>
      <c r="H816" s="125">
        <f t="shared" si="71"/>
        <v>15.012583999999999</v>
      </c>
      <c r="I816" s="263">
        <f t="shared" si="69"/>
        <v>0.10754</v>
      </c>
      <c r="J816" s="76">
        <f t="shared" ref="J816:J856" si="72">SUM(H816/G816)</f>
        <v>0.10754</v>
      </c>
    </row>
    <row r="817" spans="2:10" x14ac:dyDescent="0.25">
      <c r="B817" s="48">
        <f t="shared" si="68"/>
        <v>109</v>
      </c>
      <c r="C817" s="46" t="s">
        <v>998</v>
      </c>
      <c r="D817" s="81">
        <v>48.8</v>
      </c>
      <c r="E817" s="46"/>
      <c r="F817" s="48"/>
      <c r="G817" s="46">
        <f t="shared" si="70"/>
        <v>48.8</v>
      </c>
      <c r="H817" s="125">
        <f t="shared" si="71"/>
        <v>5.2479519999999997</v>
      </c>
      <c r="I817" s="263">
        <f t="shared" si="69"/>
        <v>0.10754</v>
      </c>
      <c r="J817" s="76">
        <f t="shared" si="72"/>
        <v>0.10754</v>
      </c>
    </row>
    <row r="818" spans="2:10" x14ac:dyDescent="0.25">
      <c r="B818" s="48">
        <f t="shared" si="68"/>
        <v>110</v>
      </c>
      <c r="C818" s="46" t="s">
        <v>999</v>
      </c>
      <c r="D818" s="81">
        <v>291</v>
      </c>
      <c r="E818" s="46"/>
      <c r="F818" s="48"/>
      <c r="G818" s="46">
        <f t="shared" si="70"/>
        <v>291</v>
      </c>
      <c r="H818" s="125">
        <f t="shared" si="71"/>
        <v>31.294139999999999</v>
      </c>
      <c r="I818" s="263">
        <f t="shared" si="69"/>
        <v>0.10754</v>
      </c>
      <c r="J818" s="76">
        <f t="shared" si="72"/>
        <v>0.10754</v>
      </c>
    </row>
    <row r="819" spans="2:10" x14ac:dyDescent="0.25">
      <c r="B819" s="48">
        <f t="shared" si="68"/>
        <v>111</v>
      </c>
      <c r="C819" s="46" t="s">
        <v>1000</v>
      </c>
      <c r="D819" s="81">
        <v>455.4</v>
      </c>
      <c r="E819" s="46"/>
      <c r="F819" s="48"/>
      <c r="G819" s="46">
        <f t="shared" si="70"/>
        <v>455.4</v>
      </c>
      <c r="H819" s="125">
        <f t="shared" si="71"/>
        <v>48.973715999999996</v>
      </c>
      <c r="I819" s="263">
        <f t="shared" si="69"/>
        <v>0.10754</v>
      </c>
      <c r="J819" s="76">
        <f t="shared" si="72"/>
        <v>0.10754</v>
      </c>
    </row>
    <row r="820" spans="2:10" x14ac:dyDescent="0.25">
      <c r="B820" s="48">
        <f t="shared" si="68"/>
        <v>112</v>
      </c>
      <c r="C820" s="46" t="s">
        <v>1001</v>
      </c>
      <c r="D820" s="81">
        <v>260</v>
      </c>
      <c r="E820" s="46"/>
      <c r="F820" s="48"/>
      <c r="G820" s="46">
        <f t="shared" si="70"/>
        <v>260</v>
      </c>
      <c r="H820" s="125">
        <f t="shared" si="71"/>
        <v>27.9604</v>
      </c>
      <c r="I820" s="263">
        <f t="shared" si="69"/>
        <v>0.10754</v>
      </c>
      <c r="J820" s="76">
        <f t="shared" si="72"/>
        <v>0.10754</v>
      </c>
    </row>
    <row r="821" spans="2:10" x14ac:dyDescent="0.25">
      <c r="B821" s="48">
        <f t="shared" si="68"/>
        <v>113</v>
      </c>
      <c r="C821" s="46" t="s">
        <v>1002</v>
      </c>
      <c r="D821" s="81">
        <v>1677.5</v>
      </c>
      <c r="E821" s="46"/>
      <c r="F821" s="48">
        <v>89.1</v>
      </c>
      <c r="G821" s="46">
        <f t="shared" si="70"/>
        <v>1766.6</v>
      </c>
      <c r="H821" s="125">
        <f t="shared" si="71"/>
        <v>189.98016399999997</v>
      </c>
      <c r="I821" s="263">
        <f t="shared" si="69"/>
        <v>0.10754</v>
      </c>
      <c r="J821" s="76">
        <f t="shared" si="72"/>
        <v>0.10754</v>
      </c>
    </row>
    <row r="822" spans="2:10" x14ac:dyDescent="0.25">
      <c r="B822" s="48">
        <f t="shared" si="68"/>
        <v>114</v>
      </c>
      <c r="C822" s="46" t="s">
        <v>1003</v>
      </c>
      <c r="D822" s="81">
        <v>4349.5</v>
      </c>
      <c r="E822" s="46"/>
      <c r="F822" s="48"/>
      <c r="G822" s="46">
        <f t="shared" si="70"/>
        <v>4349.5</v>
      </c>
      <c r="H822" s="125">
        <f t="shared" si="71"/>
        <v>467.74522999999999</v>
      </c>
      <c r="I822" s="263">
        <f t="shared" si="69"/>
        <v>0.10754</v>
      </c>
      <c r="J822" s="76">
        <f t="shared" si="72"/>
        <v>0.10754</v>
      </c>
    </row>
    <row r="823" spans="2:10" x14ac:dyDescent="0.25">
      <c r="B823" s="48">
        <f t="shared" si="68"/>
        <v>115</v>
      </c>
      <c r="C823" s="46" t="s">
        <v>1004</v>
      </c>
      <c r="D823" s="81">
        <v>2979.4</v>
      </c>
      <c r="E823" s="46"/>
      <c r="F823" s="48">
        <v>29</v>
      </c>
      <c r="G823" s="46">
        <f t="shared" si="70"/>
        <v>3008.4</v>
      </c>
      <c r="H823" s="125">
        <f t="shared" si="71"/>
        <v>323.52333599999997</v>
      </c>
      <c r="I823" s="263">
        <f t="shared" si="69"/>
        <v>0.10754</v>
      </c>
      <c r="J823" s="76">
        <f t="shared" si="72"/>
        <v>0.10753999999999998</v>
      </c>
    </row>
    <row r="824" spans="2:10" x14ac:dyDescent="0.25">
      <c r="B824" s="48">
        <f t="shared" si="68"/>
        <v>116</v>
      </c>
      <c r="C824" s="46" t="s">
        <v>1005</v>
      </c>
      <c r="D824" s="81">
        <v>4293.7</v>
      </c>
      <c r="E824" s="46"/>
      <c r="F824" s="48">
        <v>255.7</v>
      </c>
      <c r="G824" s="46">
        <f t="shared" si="70"/>
        <v>4549.3999999999996</v>
      </c>
      <c r="H824" s="125">
        <f t="shared" si="71"/>
        <v>489.24247599999995</v>
      </c>
      <c r="I824" s="263">
        <f t="shared" si="69"/>
        <v>0.10754</v>
      </c>
      <c r="J824" s="76">
        <f t="shared" si="72"/>
        <v>0.10754</v>
      </c>
    </row>
    <row r="825" spans="2:10" x14ac:dyDescent="0.25">
      <c r="B825" s="48">
        <f t="shared" si="68"/>
        <v>117</v>
      </c>
      <c r="C825" s="46" t="s">
        <v>1006</v>
      </c>
      <c r="D825" s="81">
        <v>146.30000000000001</v>
      </c>
      <c r="E825" s="46"/>
      <c r="F825" s="48"/>
      <c r="G825" s="46">
        <f t="shared" si="70"/>
        <v>146.30000000000001</v>
      </c>
      <c r="H825" s="125">
        <f t="shared" si="71"/>
        <v>15.733102000000001</v>
      </c>
      <c r="I825" s="263">
        <f t="shared" si="69"/>
        <v>0.10754</v>
      </c>
      <c r="J825" s="76">
        <f t="shared" si="72"/>
        <v>0.10754</v>
      </c>
    </row>
    <row r="826" spans="2:10" x14ac:dyDescent="0.25">
      <c r="B826" s="48">
        <f t="shared" si="68"/>
        <v>118</v>
      </c>
      <c r="C826" s="46" t="s">
        <v>1007</v>
      </c>
      <c r="D826" s="81">
        <v>1345.9</v>
      </c>
      <c r="E826" s="46"/>
      <c r="F826" s="48"/>
      <c r="G826" s="46">
        <f t="shared" si="70"/>
        <v>1345.9</v>
      </c>
      <c r="H826" s="125">
        <f t="shared" si="71"/>
        <v>144.73808600000001</v>
      </c>
      <c r="I826" s="263">
        <f t="shared" si="69"/>
        <v>0.10754</v>
      </c>
      <c r="J826" s="76">
        <f t="shared" si="72"/>
        <v>0.10754</v>
      </c>
    </row>
    <row r="827" spans="2:10" x14ac:dyDescent="0.25">
      <c r="B827" s="48">
        <f t="shared" si="68"/>
        <v>119</v>
      </c>
      <c r="C827" s="46" t="s">
        <v>1008</v>
      </c>
      <c r="D827" s="81">
        <v>2193.8000000000002</v>
      </c>
      <c r="E827" s="46"/>
      <c r="F827" s="48"/>
      <c r="G827" s="46">
        <f t="shared" si="70"/>
        <v>2193.8000000000002</v>
      </c>
      <c r="H827" s="125">
        <f t="shared" si="71"/>
        <v>235.92125200000001</v>
      </c>
      <c r="I827" s="263">
        <f t="shared" si="69"/>
        <v>0.10754</v>
      </c>
      <c r="J827" s="76">
        <f t="shared" si="72"/>
        <v>0.10754</v>
      </c>
    </row>
    <row r="828" spans="2:10" x14ac:dyDescent="0.25">
      <c r="B828" s="48">
        <f t="shared" si="68"/>
        <v>120</v>
      </c>
      <c r="C828" s="46" t="s">
        <v>1009</v>
      </c>
      <c r="D828" s="81">
        <v>11261.6</v>
      </c>
      <c r="E828" s="46">
        <v>194.6</v>
      </c>
      <c r="F828" s="48">
        <v>748.5</v>
      </c>
      <c r="G828" s="46">
        <f t="shared" si="70"/>
        <v>12204.7</v>
      </c>
      <c r="H828" s="125">
        <f t="shared" si="71"/>
        <v>1312.493438</v>
      </c>
      <c r="I828" s="263">
        <f t="shared" si="69"/>
        <v>0.10754</v>
      </c>
      <c r="J828" s="76">
        <f t="shared" si="72"/>
        <v>0.10754</v>
      </c>
    </row>
    <row r="829" spans="2:10" x14ac:dyDescent="0.25">
      <c r="B829" s="48">
        <f t="shared" si="68"/>
        <v>121</v>
      </c>
      <c r="C829" s="46" t="s">
        <v>1010</v>
      </c>
      <c r="D829" s="81">
        <v>444</v>
      </c>
      <c r="E829" s="46"/>
      <c r="F829" s="48"/>
      <c r="G829" s="46">
        <f t="shared" si="70"/>
        <v>444</v>
      </c>
      <c r="H829" s="125">
        <f t="shared" si="71"/>
        <v>47.74776</v>
      </c>
      <c r="I829" s="263">
        <f t="shared" si="69"/>
        <v>0.10754</v>
      </c>
      <c r="J829" s="76">
        <f t="shared" si="72"/>
        <v>0.10754</v>
      </c>
    </row>
    <row r="830" spans="2:10" x14ac:dyDescent="0.25">
      <c r="B830" s="48">
        <f t="shared" si="68"/>
        <v>122</v>
      </c>
      <c r="C830" s="46" t="s">
        <v>1011</v>
      </c>
      <c r="D830" s="81">
        <v>442.5</v>
      </c>
      <c r="E830" s="46"/>
      <c r="F830" s="48"/>
      <c r="G830" s="46">
        <f t="shared" si="70"/>
        <v>442.5</v>
      </c>
      <c r="H830" s="125">
        <f t="shared" si="71"/>
        <v>47.586449999999999</v>
      </c>
      <c r="I830" s="263">
        <f t="shared" si="69"/>
        <v>0.10754</v>
      </c>
      <c r="J830" s="76">
        <f t="shared" si="72"/>
        <v>0.10754</v>
      </c>
    </row>
    <row r="831" spans="2:10" ht="13" x14ac:dyDescent="0.3">
      <c r="B831" s="48">
        <f t="shared" si="68"/>
        <v>123</v>
      </c>
      <c r="C831" s="28" t="s">
        <v>1012</v>
      </c>
      <c r="D831" s="81">
        <v>371.5</v>
      </c>
      <c r="E831" s="46"/>
      <c r="F831" s="48"/>
      <c r="G831" s="46">
        <f t="shared" si="70"/>
        <v>371.5</v>
      </c>
      <c r="H831" s="125">
        <f t="shared" si="71"/>
        <v>39.95111</v>
      </c>
      <c r="I831" s="263">
        <f t="shared" si="69"/>
        <v>0.10754</v>
      </c>
      <c r="J831" s="76">
        <f t="shared" si="72"/>
        <v>0.10754</v>
      </c>
    </row>
    <row r="832" spans="2:10" x14ac:dyDescent="0.25">
      <c r="B832" s="48">
        <f t="shared" si="68"/>
        <v>124</v>
      </c>
      <c r="C832" s="46" t="s">
        <v>1013</v>
      </c>
      <c r="D832" s="81">
        <v>449.5</v>
      </c>
      <c r="E832" s="46"/>
      <c r="F832" s="48">
        <v>34.200000000000003</v>
      </c>
      <c r="G832" s="46">
        <f t="shared" si="70"/>
        <v>483.7</v>
      </c>
      <c r="H832" s="125">
        <f t="shared" si="71"/>
        <v>52.017097999999997</v>
      </c>
      <c r="I832" s="263">
        <f t="shared" si="69"/>
        <v>0.10754</v>
      </c>
      <c r="J832" s="76">
        <f t="shared" si="72"/>
        <v>0.10754</v>
      </c>
    </row>
    <row r="833" spans="2:10" x14ac:dyDescent="0.25">
      <c r="B833" s="48">
        <f t="shared" si="68"/>
        <v>125</v>
      </c>
      <c r="C833" s="46" t="s">
        <v>1014</v>
      </c>
      <c r="D833" s="81">
        <v>197</v>
      </c>
      <c r="E833" s="46"/>
      <c r="F833" s="48"/>
      <c r="G833" s="46">
        <f t="shared" si="70"/>
        <v>197</v>
      </c>
      <c r="H833" s="125">
        <f t="shared" si="71"/>
        <v>21.185379999999999</v>
      </c>
      <c r="I833" s="263">
        <f t="shared" si="69"/>
        <v>0.10754</v>
      </c>
      <c r="J833" s="76">
        <f t="shared" si="72"/>
        <v>0.10754</v>
      </c>
    </row>
    <row r="834" spans="2:10" x14ac:dyDescent="0.25">
      <c r="B834" s="48">
        <f t="shared" si="68"/>
        <v>126</v>
      </c>
      <c r="C834" s="46" t="s">
        <v>1015</v>
      </c>
      <c r="D834" s="81">
        <v>310.3</v>
      </c>
      <c r="E834" s="46"/>
      <c r="F834" s="48"/>
      <c r="G834" s="46">
        <f t="shared" si="70"/>
        <v>310.3</v>
      </c>
      <c r="H834" s="125">
        <f t="shared" si="71"/>
        <v>33.369661999999998</v>
      </c>
      <c r="I834" s="263">
        <f t="shared" si="69"/>
        <v>0.10754</v>
      </c>
      <c r="J834" s="76">
        <f t="shared" si="72"/>
        <v>0.10754</v>
      </c>
    </row>
    <row r="835" spans="2:10" x14ac:dyDescent="0.25">
      <c r="B835" s="48">
        <f t="shared" si="68"/>
        <v>127</v>
      </c>
      <c r="C835" s="46" t="s">
        <v>1016</v>
      </c>
      <c r="D835" s="81">
        <v>2084.5</v>
      </c>
      <c r="E835" s="46"/>
      <c r="F835" s="48">
        <v>106.4</v>
      </c>
      <c r="G835" s="46">
        <f t="shared" si="70"/>
        <v>2190.9</v>
      </c>
      <c r="H835" s="125">
        <f t="shared" si="71"/>
        <v>235.609386</v>
      </c>
      <c r="I835" s="263">
        <f t="shared" si="69"/>
        <v>0.10754</v>
      </c>
      <c r="J835" s="76">
        <f t="shared" si="72"/>
        <v>0.10754</v>
      </c>
    </row>
    <row r="836" spans="2:10" x14ac:dyDescent="0.25">
      <c r="B836" s="48">
        <f t="shared" si="68"/>
        <v>128</v>
      </c>
      <c r="C836" s="46" t="s">
        <v>1017</v>
      </c>
      <c r="D836" s="81">
        <v>1343.2</v>
      </c>
      <c r="E836" s="46"/>
      <c r="F836" s="48"/>
      <c r="G836" s="46">
        <f t="shared" si="70"/>
        <v>1343.2</v>
      </c>
      <c r="H836" s="125">
        <f t="shared" si="71"/>
        <v>144.44772800000001</v>
      </c>
      <c r="I836" s="263">
        <f t="shared" si="69"/>
        <v>0.10754</v>
      </c>
      <c r="J836" s="76">
        <f t="shared" si="72"/>
        <v>0.10754000000000001</v>
      </c>
    </row>
    <row r="837" spans="2:10" x14ac:dyDescent="0.25">
      <c r="B837" s="48">
        <f t="shared" si="68"/>
        <v>129</v>
      </c>
      <c r="C837" s="46" t="s">
        <v>1018</v>
      </c>
      <c r="D837" s="81">
        <v>3247.3</v>
      </c>
      <c r="E837" s="46"/>
      <c r="F837" s="48"/>
      <c r="G837" s="46">
        <f t="shared" si="70"/>
        <v>3247.3</v>
      </c>
      <c r="H837" s="125">
        <f t="shared" si="71"/>
        <v>349.21464200000003</v>
      </c>
      <c r="I837" s="263">
        <f t="shared" si="69"/>
        <v>0.10754</v>
      </c>
      <c r="J837" s="76">
        <f t="shared" si="72"/>
        <v>0.10754</v>
      </c>
    </row>
    <row r="838" spans="2:10" x14ac:dyDescent="0.25">
      <c r="B838" s="48">
        <f t="shared" ref="B838:B881" si="73">B837+1</f>
        <v>130</v>
      </c>
      <c r="C838" s="46" t="s">
        <v>1019</v>
      </c>
      <c r="D838" s="81">
        <v>193.9</v>
      </c>
      <c r="E838" s="46"/>
      <c r="F838" s="48"/>
      <c r="G838" s="46">
        <f t="shared" si="70"/>
        <v>193.9</v>
      </c>
      <c r="H838" s="125">
        <f t="shared" si="71"/>
        <v>20.852005999999999</v>
      </c>
      <c r="I838" s="263">
        <f t="shared" si="69"/>
        <v>0.10754</v>
      </c>
      <c r="J838" s="76">
        <f t="shared" si="72"/>
        <v>0.10754</v>
      </c>
    </row>
    <row r="839" spans="2:10" x14ac:dyDescent="0.25">
      <c r="B839" s="48">
        <f t="shared" si="73"/>
        <v>131</v>
      </c>
      <c r="C839" s="46" t="s">
        <v>758</v>
      </c>
      <c r="D839" s="81">
        <v>1434.2</v>
      </c>
      <c r="E839" s="46"/>
      <c r="F839" s="48"/>
      <c r="G839" s="46">
        <f t="shared" si="70"/>
        <v>1434.2</v>
      </c>
      <c r="H839" s="125">
        <f t="shared" si="71"/>
        <v>154.233868</v>
      </c>
      <c r="I839" s="263">
        <f t="shared" ref="I839:I902" si="74">0.07974+0.0278</f>
        <v>0.10754</v>
      </c>
      <c r="J839" s="76">
        <f t="shared" si="72"/>
        <v>0.10754</v>
      </c>
    </row>
    <row r="840" spans="2:10" x14ac:dyDescent="0.25">
      <c r="B840" s="48">
        <f t="shared" si="73"/>
        <v>132</v>
      </c>
      <c r="C840" s="46" t="s">
        <v>759</v>
      </c>
      <c r="D840" s="81">
        <v>333.8</v>
      </c>
      <c r="E840" s="46"/>
      <c r="F840" s="48"/>
      <c r="G840" s="46">
        <f t="shared" si="70"/>
        <v>333.8</v>
      </c>
      <c r="H840" s="125">
        <f t="shared" si="71"/>
        <v>35.896852000000003</v>
      </c>
      <c r="I840" s="263">
        <f t="shared" si="74"/>
        <v>0.10754</v>
      </c>
      <c r="J840" s="76">
        <f t="shared" si="72"/>
        <v>0.10754000000000001</v>
      </c>
    </row>
    <row r="841" spans="2:10" x14ac:dyDescent="0.25">
      <c r="B841" s="48">
        <f t="shared" si="73"/>
        <v>133</v>
      </c>
      <c r="C841" s="46" t="s">
        <v>760</v>
      </c>
      <c r="D841" s="81">
        <v>797.8</v>
      </c>
      <c r="E841" s="46">
        <v>14.2</v>
      </c>
      <c r="F841" s="48"/>
      <c r="G841" s="46">
        <f t="shared" si="70"/>
        <v>812</v>
      </c>
      <c r="H841" s="125">
        <f t="shared" si="71"/>
        <v>87.322479999999999</v>
      </c>
      <c r="I841" s="263">
        <f t="shared" si="74"/>
        <v>0.10754</v>
      </c>
      <c r="J841" s="76">
        <f t="shared" si="72"/>
        <v>0.10754</v>
      </c>
    </row>
    <row r="842" spans="2:10" x14ac:dyDescent="0.25">
      <c r="B842" s="48">
        <f t="shared" si="73"/>
        <v>134</v>
      </c>
      <c r="C842" s="46" t="s">
        <v>761</v>
      </c>
      <c r="D842" s="86">
        <v>798.6</v>
      </c>
      <c r="E842" s="81"/>
      <c r="F842" s="87"/>
      <c r="G842" s="46">
        <f t="shared" si="70"/>
        <v>798.6</v>
      </c>
      <c r="H842" s="125">
        <f t="shared" si="71"/>
        <v>85.881444000000002</v>
      </c>
      <c r="I842" s="263">
        <f t="shared" si="74"/>
        <v>0.10754</v>
      </c>
      <c r="J842" s="76">
        <f t="shared" si="72"/>
        <v>0.10754</v>
      </c>
    </row>
    <row r="843" spans="2:10" x14ac:dyDescent="0.25">
      <c r="B843" s="48">
        <f t="shared" si="73"/>
        <v>135</v>
      </c>
      <c r="C843" s="46" t="s">
        <v>762</v>
      </c>
      <c r="D843" s="86">
        <v>325.2</v>
      </c>
      <c r="E843" s="81"/>
      <c r="F843" s="87"/>
      <c r="G843" s="46">
        <f t="shared" si="70"/>
        <v>325.2</v>
      </c>
      <c r="H843" s="125">
        <f t="shared" si="71"/>
        <v>34.972007999999995</v>
      </c>
      <c r="I843" s="263">
        <f t="shared" si="74"/>
        <v>0.10754</v>
      </c>
      <c r="J843" s="76">
        <f t="shared" si="72"/>
        <v>0.10753999999999998</v>
      </c>
    </row>
    <row r="844" spans="2:10" x14ac:dyDescent="0.25">
      <c r="B844" s="48">
        <f t="shared" si="73"/>
        <v>136</v>
      </c>
      <c r="C844" s="46" t="s">
        <v>763</v>
      </c>
      <c r="D844" s="86">
        <v>701.7</v>
      </c>
      <c r="E844" s="81"/>
      <c r="F844" s="87"/>
      <c r="G844" s="46">
        <f t="shared" si="70"/>
        <v>701.7</v>
      </c>
      <c r="H844" s="125">
        <f t="shared" si="71"/>
        <v>75.460818000000003</v>
      </c>
      <c r="I844" s="263">
        <f t="shared" si="74"/>
        <v>0.10754</v>
      </c>
      <c r="J844" s="76">
        <f t="shared" si="72"/>
        <v>0.10754</v>
      </c>
    </row>
    <row r="845" spans="2:10" x14ac:dyDescent="0.25">
      <c r="B845" s="48">
        <f t="shared" si="73"/>
        <v>137</v>
      </c>
      <c r="C845" s="46" t="s">
        <v>764</v>
      </c>
      <c r="D845" s="86">
        <v>693</v>
      </c>
      <c r="E845" s="81">
        <v>17</v>
      </c>
      <c r="F845" s="87"/>
      <c r="G845" s="46">
        <f t="shared" si="70"/>
        <v>710</v>
      </c>
      <c r="H845" s="125">
        <f t="shared" si="71"/>
        <v>76.353399999999993</v>
      </c>
      <c r="I845" s="263">
        <f t="shared" si="74"/>
        <v>0.10754</v>
      </c>
      <c r="J845" s="76">
        <f t="shared" si="72"/>
        <v>0.10754</v>
      </c>
    </row>
    <row r="846" spans="2:10" x14ac:dyDescent="0.25">
      <c r="B846" s="48">
        <f t="shared" si="73"/>
        <v>138</v>
      </c>
      <c r="C846" s="46" t="s">
        <v>765</v>
      </c>
      <c r="D846" s="86">
        <v>717.8</v>
      </c>
      <c r="E846" s="81">
        <v>39.4</v>
      </c>
      <c r="F846" s="87"/>
      <c r="G846" s="46">
        <f t="shared" si="70"/>
        <v>757.19999999999993</v>
      </c>
      <c r="H846" s="125">
        <f t="shared" si="71"/>
        <v>81.429287999999985</v>
      </c>
      <c r="I846" s="263">
        <f t="shared" si="74"/>
        <v>0.10754</v>
      </c>
      <c r="J846" s="76">
        <f t="shared" si="72"/>
        <v>0.10754</v>
      </c>
    </row>
    <row r="847" spans="2:10" x14ac:dyDescent="0.25">
      <c r="B847" s="48">
        <f t="shared" si="73"/>
        <v>139</v>
      </c>
      <c r="C847" s="46" t="s">
        <v>766</v>
      </c>
      <c r="D847" s="86">
        <v>681.3</v>
      </c>
      <c r="E847" s="81">
        <v>38.299999999999997</v>
      </c>
      <c r="F847" s="87"/>
      <c r="G847" s="46">
        <f t="shared" si="70"/>
        <v>719.59999999999991</v>
      </c>
      <c r="H847" s="125">
        <f t="shared" si="71"/>
        <v>77.385783999999987</v>
      </c>
      <c r="I847" s="263">
        <f t="shared" si="74"/>
        <v>0.10754</v>
      </c>
      <c r="J847" s="76">
        <f t="shared" si="72"/>
        <v>0.10754</v>
      </c>
    </row>
    <row r="848" spans="2:10" x14ac:dyDescent="0.25">
      <c r="B848" s="48">
        <f t="shared" si="73"/>
        <v>140</v>
      </c>
      <c r="C848" s="46" t="s">
        <v>767</v>
      </c>
      <c r="D848" s="86">
        <v>670.9</v>
      </c>
      <c r="E848" s="81"/>
      <c r="F848" s="87">
        <v>107</v>
      </c>
      <c r="G848" s="46">
        <f t="shared" si="70"/>
        <v>777.9</v>
      </c>
      <c r="H848" s="125">
        <f t="shared" si="71"/>
        <v>83.655366000000001</v>
      </c>
      <c r="I848" s="263">
        <f t="shared" si="74"/>
        <v>0.10754</v>
      </c>
      <c r="J848" s="76">
        <f t="shared" si="72"/>
        <v>0.10754000000000001</v>
      </c>
    </row>
    <row r="849" spans="2:10" x14ac:dyDescent="0.25">
      <c r="B849" s="48">
        <f t="shared" si="73"/>
        <v>141</v>
      </c>
      <c r="C849" s="46" t="s">
        <v>768</v>
      </c>
      <c r="D849" s="86">
        <v>775.8</v>
      </c>
      <c r="E849" s="81"/>
      <c r="F849" s="87">
        <v>58.5</v>
      </c>
      <c r="G849" s="46">
        <f t="shared" si="70"/>
        <v>834.3</v>
      </c>
      <c r="H849" s="125">
        <f t="shared" si="71"/>
        <v>89.720621999999992</v>
      </c>
      <c r="I849" s="263">
        <f t="shared" si="74"/>
        <v>0.10754</v>
      </c>
      <c r="J849" s="76">
        <f t="shared" si="72"/>
        <v>0.10754</v>
      </c>
    </row>
    <row r="850" spans="2:10" x14ac:dyDescent="0.25">
      <c r="B850" s="48">
        <f t="shared" si="73"/>
        <v>142</v>
      </c>
      <c r="C850" s="46" t="s">
        <v>769</v>
      </c>
      <c r="D850" s="86">
        <v>812.5</v>
      </c>
      <c r="E850" s="81"/>
      <c r="F850" s="87"/>
      <c r="G850" s="46">
        <f t="shared" si="70"/>
        <v>812.5</v>
      </c>
      <c r="H850" s="125">
        <f t="shared" si="71"/>
        <v>87.376249999999999</v>
      </c>
      <c r="I850" s="263">
        <f t="shared" si="74"/>
        <v>0.10754</v>
      </c>
      <c r="J850" s="76">
        <f t="shared" si="72"/>
        <v>0.10754</v>
      </c>
    </row>
    <row r="851" spans="2:10" x14ac:dyDescent="0.25">
      <c r="B851" s="48">
        <f t="shared" si="73"/>
        <v>143</v>
      </c>
      <c r="C851" s="46" t="s">
        <v>770</v>
      </c>
      <c r="D851" s="86">
        <v>781.3</v>
      </c>
      <c r="E851" s="81"/>
      <c r="F851" s="87">
        <v>43.3</v>
      </c>
      <c r="G851" s="46">
        <f t="shared" si="70"/>
        <v>824.59999999999991</v>
      </c>
      <c r="H851" s="125">
        <f t="shared" si="71"/>
        <v>88.677483999999993</v>
      </c>
      <c r="I851" s="263">
        <f t="shared" si="74"/>
        <v>0.10754</v>
      </c>
      <c r="J851" s="76">
        <f t="shared" si="72"/>
        <v>0.10754</v>
      </c>
    </row>
    <row r="852" spans="2:10" x14ac:dyDescent="0.25">
      <c r="B852" s="48">
        <f t="shared" si="73"/>
        <v>144</v>
      </c>
      <c r="C852" s="46" t="s">
        <v>771</v>
      </c>
      <c r="D852" s="86">
        <v>748.9</v>
      </c>
      <c r="E852" s="81"/>
      <c r="F852" s="87">
        <v>75.400000000000006</v>
      </c>
      <c r="G852" s="46">
        <f t="shared" si="70"/>
        <v>824.3</v>
      </c>
      <c r="H852" s="125">
        <f t="shared" si="71"/>
        <v>88.64522199999999</v>
      </c>
      <c r="I852" s="263">
        <f t="shared" si="74"/>
        <v>0.10754</v>
      </c>
      <c r="J852" s="76">
        <f t="shared" si="72"/>
        <v>0.10754</v>
      </c>
    </row>
    <row r="853" spans="2:10" x14ac:dyDescent="0.25">
      <c r="B853" s="48">
        <f t="shared" si="73"/>
        <v>145</v>
      </c>
      <c r="C853" s="46" t="s">
        <v>772</v>
      </c>
      <c r="D853" s="86">
        <v>585.79999999999995</v>
      </c>
      <c r="E853" s="81"/>
      <c r="F853" s="87">
        <v>154.4</v>
      </c>
      <c r="G853" s="46">
        <f t="shared" si="70"/>
        <v>740.19999999999993</v>
      </c>
      <c r="H853" s="125">
        <f t="shared" si="71"/>
        <v>79.601107999999996</v>
      </c>
      <c r="I853" s="263">
        <f t="shared" si="74"/>
        <v>0.10754</v>
      </c>
      <c r="J853" s="76">
        <f t="shared" si="72"/>
        <v>0.10754000000000001</v>
      </c>
    </row>
    <row r="854" spans="2:10" x14ac:dyDescent="0.25">
      <c r="B854" s="48">
        <f t="shared" si="73"/>
        <v>146</v>
      </c>
      <c r="C854" s="46" t="s">
        <v>773</v>
      </c>
      <c r="D854" s="86">
        <v>868.4</v>
      </c>
      <c r="E854" s="81"/>
      <c r="F854" s="87"/>
      <c r="G854" s="46">
        <f t="shared" si="70"/>
        <v>868.4</v>
      </c>
      <c r="H854" s="125">
        <f t="shared" si="71"/>
        <v>93.38773599999999</v>
      </c>
      <c r="I854" s="263">
        <f t="shared" si="74"/>
        <v>0.10754</v>
      </c>
      <c r="J854" s="76">
        <f t="shared" si="72"/>
        <v>0.10754</v>
      </c>
    </row>
    <row r="855" spans="2:10" x14ac:dyDescent="0.25">
      <c r="B855" s="48">
        <f t="shared" si="73"/>
        <v>147</v>
      </c>
      <c r="C855" s="46" t="s">
        <v>774</v>
      </c>
      <c r="D855" s="86">
        <v>909.8</v>
      </c>
      <c r="E855" s="81"/>
      <c r="F855" s="87"/>
      <c r="G855" s="46">
        <f t="shared" si="70"/>
        <v>909.8</v>
      </c>
      <c r="H855" s="125">
        <f t="shared" si="71"/>
        <v>97.839891999999992</v>
      </c>
      <c r="I855" s="263">
        <f t="shared" si="74"/>
        <v>0.10754</v>
      </c>
      <c r="J855" s="76">
        <f t="shared" si="72"/>
        <v>0.10754</v>
      </c>
    </row>
    <row r="856" spans="2:10" x14ac:dyDescent="0.25">
      <c r="B856" s="48">
        <f t="shared" si="73"/>
        <v>148</v>
      </c>
      <c r="C856" s="46" t="s">
        <v>775</v>
      </c>
      <c r="D856" s="86">
        <v>915.4</v>
      </c>
      <c r="E856" s="81"/>
      <c r="F856" s="87"/>
      <c r="G856" s="46">
        <f t="shared" si="70"/>
        <v>915.4</v>
      </c>
      <c r="H856" s="125">
        <f t="shared" si="71"/>
        <v>98.442115999999999</v>
      </c>
      <c r="I856" s="263">
        <f t="shared" si="74"/>
        <v>0.10754</v>
      </c>
      <c r="J856" s="76">
        <f t="shared" si="72"/>
        <v>0.10754</v>
      </c>
    </row>
    <row r="857" spans="2:10" x14ac:dyDescent="0.25">
      <c r="B857" s="48">
        <f t="shared" si="73"/>
        <v>149</v>
      </c>
      <c r="C857" s="46" t="s">
        <v>753</v>
      </c>
      <c r="D857" s="86"/>
      <c r="E857" s="81"/>
      <c r="F857" s="87"/>
      <c r="G857" s="46">
        <f t="shared" si="70"/>
        <v>0</v>
      </c>
      <c r="H857" s="125">
        <v>0</v>
      </c>
      <c r="I857" s="263">
        <f t="shared" si="74"/>
        <v>0.10754</v>
      </c>
      <c r="J857" s="76">
        <v>0</v>
      </c>
    </row>
    <row r="858" spans="2:10" x14ac:dyDescent="0.25">
      <c r="B858" s="48">
        <f t="shared" si="73"/>
        <v>150</v>
      </c>
      <c r="C858" s="46" t="s">
        <v>754</v>
      </c>
      <c r="D858" s="86"/>
      <c r="E858" s="81"/>
      <c r="F858" s="87"/>
      <c r="G858" s="46">
        <f t="shared" si="70"/>
        <v>0</v>
      </c>
      <c r="H858" s="125">
        <v>0</v>
      </c>
      <c r="I858" s="263">
        <f t="shared" si="74"/>
        <v>0.10754</v>
      </c>
      <c r="J858" s="76">
        <v>0</v>
      </c>
    </row>
    <row r="859" spans="2:10" x14ac:dyDescent="0.25">
      <c r="B859" s="48">
        <f t="shared" si="73"/>
        <v>151</v>
      </c>
      <c r="C859" s="46" t="s">
        <v>755</v>
      </c>
      <c r="D859" s="86"/>
      <c r="E859" s="81"/>
      <c r="F859" s="87"/>
      <c r="G859" s="46">
        <f t="shared" si="70"/>
        <v>0</v>
      </c>
      <c r="H859" s="125">
        <v>0</v>
      </c>
      <c r="I859" s="263">
        <f t="shared" si="74"/>
        <v>0.10754</v>
      </c>
      <c r="J859" s="76">
        <v>0</v>
      </c>
    </row>
    <row r="860" spans="2:10" x14ac:dyDescent="0.25">
      <c r="B860" s="48">
        <f t="shared" si="73"/>
        <v>152</v>
      </c>
      <c r="C860" s="46" t="s">
        <v>756</v>
      </c>
      <c r="D860" s="86"/>
      <c r="E860" s="81"/>
      <c r="F860" s="87"/>
      <c r="G860" s="46">
        <f t="shared" si="70"/>
        <v>0</v>
      </c>
      <c r="H860" s="125">
        <v>0</v>
      </c>
      <c r="I860" s="263">
        <f t="shared" si="74"/>
        <v>0.10754</v>
      </c>
      <c r="J860" s="125">
        <v>0</v>
      </c>
    </row>
    <row r="861" spans="2:10" x14ac:dyDescent="0.25">
      <c r="B861" s="48">
        <f t="shared" si="73"/>
        <v>153</v>
      </c>
      <c r="C861" s="46" t="s">
        <v>757</v>
      </c>
      <c r="D861" s="88"/>
      <c r="E861" s="81"/>
      <c r="F861" s="87"/>
      <c r="G861" s="46">
        <f t="shared" si="70"/>
        <v>0</v>
      </c>
      <c r="H861" s="125">
        <v>0</v>
      </c>
      <c r="I861" s="263">
        <f t="shared" si="74"/>
        <v>0.10754</v>
      </c>
      <c r="J861" s="125">
        <v>0</v>
      </c>
    </row>
    <row r="862" spans="2:10" x14ac:dyDescent="0.25">
      <c r="B862" s="48">
        <f t="shared" si="73"/>
        <v>154</v>
      </c>
      <c r="C862" s="46" t="s">
        <v>55</v>
      </c>
      <c r="D862" s="86">
        <v>4530.8</v>
      </c>
      <c r="E862" s="81">
        <v>149.19999999999999</v>
      </c>
      <c r="F862" s="87"/>
      <c r="G862" s="46">
        <f t="shared" si="70"/>
        <v>4680</v>
      </c>
      <c r="H862" s="125">
        <f>SUM(I862*G862)</f>
        <v>503.28719999999998</v>
      </c>
      <c r="I862" s="263">
        <f t="shared" si="74"/>
        <v>0.10754</v>
      </c>
      <c r="J862" s="76">
        <f>SUM(H862/G862)</f>
        <v>0.10754</v>
      </c>
    </row>
    <row r="863" spans="2:10" x14ac:dyDescent="0.25">
      <c r="B863" s="48">
        <f t="shared" si="73"/>
        <v>155</v>
      </c>
      <c r="C863" s="46" t="s">
        <v>2378</v>
      </c>
      <c r="D863" s="81">
        <v>545.4</v>
      </c>
      <c r="E863" s="81"/>
      <c r="F863" s="120"/>
      <c r="G863" s="46">
        <f t="shared" si="70"/>
        <v>545.4</v>
      </c>
      <c r="H863" s="125">
        <f t="shared" ref="H863:H881" si="75">SUM(I863*G863)</f>
        <v>58.652315999999999</v>
      </c>
      <c r="I863" s="263">
        <f t="shared" si="74"/>
        <v>0.10754</v>
      </c>
      <c r="J863" s="76">
        <f t="shared" ref="J863:J881" si="76">SUM(H863/G863)</f>
        <v>0.10754</v>
      </c>
    </row>
    <row r="864" spans="2:10" x14ac:dyDescent="0.25">
      <c r="B864" s="48">
        <f t="shared" si="73"/>
        <v>156</v>
      </c>
      <c r="C864" s="46" t="s">
        <v>2424</v>
      </c>
      <c r="D864" s="70">
        <v>8672.6</v>
      </c>
      <c r="E864" s="120">
        <v>15.2</v>
      </c>
      <c r="F864" s="71">
        <v>458.1</v>
      </c>
      <c r="G864" s="81">
        <f t="shared" si="70"/>
        <v>9145.9000000000015</v>
      </c>
      <c r="H864" s="125">
        <f t="shared" si="75"/>
        <v>983.55008600000008</v>
      </c>
      <c r="I864" s="263">
        <f t="shared" si="74"/>
        <v>0.10754</v>
      </c>
      <c r="J864" s="76">
        <f t="shared" si="76"/>
        <v>0.10754</v>
      </c>
    </row>
    <row r="865" spans="2:10" x14ac:dyDescent="0.25">
      <c r="B865" s="48">
        <f t="shared" si="73"/>
        <v>157</v>
      </c>
      <c r="C865" s="46" t="s">
        <v>2425</v>
      </c>
      <c r="D865" s="70">
        <v>6447</v>
      </c>
      <c r="E865" s="120"/>
      <c r="F865" s="71">
        <v>321.39999999999998</v>
      </c>
      <c r="G865" s="81">
        <f t="shared" si="70"/>
        <v>6768.4</v>
      </c>
      <c r="H865" s="125">
        <f t="shared" si="75"/>
        <v>727.87373599999989</v>
      </c>
      <c r="I865" s="263">
        <f t="shared" si="74"/>
        <v>0.10754</v>
      </c>
      <c r="J865" s="76">
        <f t="shared" si="76"/>
        <v>0.10754</v>
      </c>
    </row>
    <row r="866" spans="2:10" x14ac:dyDescent="0.25">
      <c r="B866" s="48">
        <f t="shared" si="73"/>
        <v>158</v>
      </c>
      <c r="C866" s="46" t="s">
        <v>2381</v>
      </c>
      <c r="D866" s="70">
        <v>898.9</v>
      </c>
      <c r="E866" s="120"/>
      <c r="F866" s="71"/>
      <c r="G866" s="81">
        <f t="shared" si="70"/>
        <v>898.9</v>
      </c>
      <c r="H866" s="125">
        <f t="shared" si="75"/>
        <v>96.667705999999995</v>
      </c>
      <c r="I866" s="263">
        <f t="shared" si="74"/>
        <v>0.10754</v>
      </c>
      <c r="J866" s="76">
        <f t="shared" si="76"/>
        <v>0.10754</v>
      </c>
    </row>
    <row r="867" spans="2:10" x14ac:dyDescent="0.25">
      <c r="B867" s="48">
        <f t="shared" si="73"/>
        <v>159</v>
      </c>
      <c r="C867" s="46" t="s">
        <v>2382</v>
      </c>
      <c r="D867" s="70">
        <v>975.23</v>
      </c>
      <c r="E867" s="120"/>
      <c r="F867" s="71"/>
      <c r="G867" s="81">
        <f t="shared" si="70"/>
        <v>975.23</v>
      </c>
      <c r="H867" s="125">
        <f t="shared" si="75"/>
        <v>104.8762342</v>
      </c>
      <c r="I867" s="263">
        <f t="shared" si="74"/>
        <v>0.10754</v>
      </c>
      <c r="J867" s="76">
        <f t="shared" si="76"/>
        <v>0.10754</v>
      </c>
    </row>
    <row r="868" spans="2:10" x14ac:dyDescent="0.25">
      <c r="B868" s="48">
        <f t="shared" si="73"/>
        <v>160</v>
      </c>
      <c r="C868" s="46" t="s">
        <v>2383</v>
      </c>
      <c r="D868" s="70">
        <v>3450.4</v>
      </c>
      <c r="E868" s="120">
        <v>452.4</v>
      </c>
      <c r="F868" s="71">
        <v>86.2</v>
      </c>
      <c r="G868" s="81">
        <f t="shared" si="70"/>
        <v>3989</v>
      </c>
      <c r="H868" s="125">
        <f t="shared" si="75"/>
        <v>428.97705999999999</v>
      </c>
      <c r="I868" s="263">
        <f t="shared" si="74"/>
        <v>0.10754</v>
      </c>
      <c r="J868" s="76">
        <f t="shared" si="76"/>
        <v>0.10754</v>
      </c>
    </row>
    <row r="869" spans="2:10" x14ac:dyDescent="0.25">
      <c r="B869" s="48">
        <f t="shared" si="73"/>
        <v>161</v>
      </c>
      <c r="C869" s="46" t="s">
        <v>2384</v>
      </c>
      <c r="D869" s="70">
        <v>3983.22</v>
      </c>
      <c r="E869" s="120"/>
      <c r="F869" s="71"/>
      <c r="G869" s="81">
        <f t="shared" si="70"/>
        <v>3983.22</v>
      </c>
      <c r="H869" s="125">
        <f t="shared" si="75"/>
        <v>428.35547879999996</v>
      </c>
      <c r="I869" s="263">
        <f t="shared" si="74"/>
        <v>0.10754</v>
      </c>
      <c r="J869" s="76">
        <f t="shared" si="76"/>
        <v>0.10754</v>
      </c>
    </row>
    <row r="870" spans="2:10" x14ac:dyDescent="0.25">
      <c r="B870" s="48">
        <f t="shared" si="73"/>
        <v>162</v>
      </c>
      <c r="C870" s="46" t="s">
        <v>2385</v>
      </c>
      <c r="D870" s="70">
        <v>2372.4</v>
      </c>
      <c r="E870" s="120"/>
      <c r="F870" s="71">
        <v>236.9</v>
      </c>
      <c r="G870" s="81">
        <f t="shared" si="70"/>
        <v>2609.3000000000002</v>
      </c>
      <c r="H870" s="125">
        <f t="shared" si="75"/>
        <v>280.60412200000002</v>
      </c>
      <c r="I870" s="263">
        <f t="shared" si="74"/>
        <v>0.10754</v>
      </c>
      <c r="J870" s="76">
        <f t="shared" si="76"/>
        <v>0.10754</v>
      </c>
    </row>
    <row r="871" spans="2:10" x14ac:dyDescent="0.25">
      <c r="B871" s="48">
        <f t="shared" si="73"/>
        <v>163</v>
      </c>
      <c r="C871" s="46" t="s">
        <v>2386</v>
      </c>
      <c r="D871" s="70">
        <v>3517.7</v>
      </c>
      <c r="E871" s="120"/>
      <c r="F871" s="71">
        <v>76.7</v>
      </c>
      <c r="G871" s="81">
        <f t="shared" si="70"/>
        <v>3594.3999999999996</v>
      </c>
      <c r="H871" s="125">
        <f t="shared" si="75"/>
        <v>386.54177599999997</v>
      </c>
      <c r="I871" s="263">
        <f t="shared" si="74"/>
        <v>0.10754</v>
      </c>
      <c r="J871" s="76">
        <f t="shared" si="76"/>
        <v>0.10754</v>
      </c>
    </row>
    <row r="872" spans="2:10" x14ac:dyDescent="0.25">
      <c r="B872" s="48">
        <f t="shared" si="73"/>
        <v>164</v>
      </c>
      <c r="C872" s="46" t="s">
        <v>2387</v>
      </c>
      <c r="D872" s="70">
        <v>3630.4</v>
      </c>
      <c r="E872" s="120">
        <v>226.3</v>
      </c>
      <c r="F872" s="71">
        <v>73.8</v>
      </c>
      <c r="G872" s="81">
        <f t="shared" si="70"/>
        <v>3930.5000000000005</v>
      </c>
      <c r="H872" s="125">
        <f t="shared" si="75"/>
        <v>422.68597000000005</v>
      </c>
      <c r="I872" s="263">
        <f t="shared" si="74"/>
        <v>0.10754</v>
      </c>
      <c r="J872" s="76">
        <f t="shared" si="76"/>
        <v>0.10754</v>
      </c>
    </row>
    <row r="873" spans="2:10" x14ac:dyDescent="0.25">
      <c r="B873" s="48">
        <f t="shared" si="73"/>
        <v>165</v>
      </c>
      <c r="C873" s="46" t="s">
        <v>2388</v>
      </c>
      <c r="D873" s="70">
        <v>3842</v>
      </c>
      <c r="E873" s="120">
        <v>43.9</v>
      </c>
      <c r="F873" s="71">
        <v>131.80000000000001</v>
      </c>
      <c r="G873" s="81">
        <f t="shared" si="70"/>
        <v>4017.7000000000003</v>
      </c>
      <c r="H873" s="125">
        <f t="shared" si="75"/>
        <v>432.06345800000003</v>
      </c>
      <c r="I873" s="263">
        <f t="shared" si="74"/>
        <v>0.10754</v>
      </c>
      <c r="J873" s="76">
        <f t="shared" si="76"/>
        <v>0.10754</v>
      </c>
    </row>
    <row r="874" spans="2:10" x14ac:dyDescent="0.25">
      <c r="B874" s="48">
        <f t="shared" si="73"/>
        <v>166</v>
      </c>
      <c r="C874" s="46" t="s">
        <v>2389</v>
      </c>
      <c r="D874" s="70">
        <v>4482.6099999999997</v>
      </c>
      <c r="E874" s="120">
        <v>302.60000000000002</v>
      </c>
      <c r="F874" s="71"/>
      <c r="G874" s="81">
        <f t="shared" ref="G874:G881" si="77">D874+E874+F874</f>
        <v>4785.21</v>
      </c>
      <c r="H874" s="125">
        <f t="shared" si="75"/>
        <v>514.60148340000001</v>
      </c>
      <c r="I874" s="263">
        <f t="shared" si="74"/>
        <v>0.10754</v>
      </c>
      <c r="J874" s="76">
        <f t="shared" si="76"/>
        <v>0.10754</v>
      </c>
    </row>
    <row r="875" spans="2:10" x14ac:dyDescent="0.25">
      <c r="B875" s="48">
        <f t="shared" si="73"/>
        <v>167</v>
      </c>
      <c r="C875" s="46" t="s">
        <v>2390</v>
      </c>
      <c r="D875" s="70">
        <v>3046.4</v>
      </c>
      <c r="E875" s="120"/>
      <c r="F875" s="71"/>
      <c r="G875" s="81">
        <f t="shared" si="77"/>
        <v>3046.4</v>
      </c>
      <c r="H875" s="125">
        <f t="shared" si="75"/>
        <v>327.60985599999998</v>
      </c>
      <c r="I875" s="263">
        <f t="shared" si="74"/>
        <v>0.10754</v>
      </c>
      <c r="J875" s="76">
        <f t="shared" si="76"/>
        <v>0.10754</v>
      </c>
    </row>
    <row r="876" spans="2:10" x14ac:dyDescent="0.25">
      <c r="B876" s="48">
        <f t="shared" si="73"/>
        <v>168</v>
      </c>
      <c r="C876" s="46" t="s">
        <v>2391</v>
      </c>
      <c r="D876" s="70">
        <v>2915.8</v>
      </c>
      <c r="E876" s="120"/>
      <c r="F876" s="71"/>
      <c r="G876" s="81">
        <f t="shared" si="77"/>
        <v>2915.8</v>
      </c>
      <c r="H876" s="125">
        <f t="shared" si="75"/>
        <v>313.56513200000001</v>
      </c>
      <c r="I876" s="263">
        <f t="shared" si="74"/>
        <v>0.10754</v>
      </c>
      <c r="J876" s="76">
        <f t="shared" si="76"/>
        <v>0.10754</v>
      </c>
    </row>
    <row r="877" spans="2:10" x14ac:dyDescent="0.25">
      <c r="B877" s="48">
        <f t="shared" si="73"/>
        <v>169</v>
      </c>
      <c r="C877" s="46" t="s">
        <v>2392</v>
      </c>
      <c r="D877" s="70">
        <v>4782.58</v>
      </c>
      <c r="E877" s="120"/>
      <c r="F877" s="71"/>
      <c r="G877" s="81">
        <f t="shared" si="77"/>
        <v>4782.58</v>
      </c>
      <c r="H877" s="125">
        <f t="shared" si="75"/>
        <v>514.31865319999997</v>
      </c>
      <c r="I877" s="263">
        <f t="shared" si="74"/>
        <v>0.10754</v>
      </c>
      <c r="J877" s="76">
        <f t="shared" si="76"/>
        <v>0.10754</v>
      </c>
    </row>
    <row r="878" spans="2:10" x14ac:dyDescent="0.25">
      <c r="B878" s="48">
        <f t="shared" si="73"/>
        <v>170</v>
      </c>
      <c r="C878" s="46" t="s">
        <v>2393</v>
      </c>
      <c r="D878" s="70">
        <v>3712.8</v>
      </c>
      <c r="E878" s="120">
        <v>400.8</v>
      </c>
      <c r="F878" s="71"/>
      <c r="G878" s="81">
        <f t="shared" si="77"/>
        <v>4113.6000000000004</v>
      </c>
      <c r="H878" s="125">
        <f t="shared" si="75"/>
        <v>442.37654400000002</v>
      </c>
      <c r="I878" s="263">
        <f t="shared" si="74"/>
        <v>0.10754</v>
      </c>
      <c r="J878" s="76">
        <f t="shared" si="76"/>
        <v>0.10754</v>
      </c>
    </row>
    <row r="879" spans="2:10" x14ac:dyDescent="0.25">
      <c r="B879" s="48">
        <f t="shared" si="73"/>
        <v>171</v>
      </c>
      <c r="C879" s="46" t="s">
        <v>2394</v>
      </c>
      <c r="D879" s="46">
        <v>4320.1000000000004</v>
      </c>
      <c r="E879" s="120"/>
      <c r="F879" s="71"/>
      <c r="G879" s="81">
        <f t="shared" si="77"/>
        <v>4320.1000000000004</v>
      </c>
      <c r="H879" s="125">
        <f t="shared" si="75"/>
        <v>464.58355400000005</v>
      </c>
      <c r="I879" s="263">
        <f t="shared" si="74"/>
        <v>0.10754</v>
      </c>
      <c r="J879" s="76">
        <f t="shared" si="76"/>
        <v>0.10754</v>
      </c>
    </row>
    <row r="880" spans="2:10" x14ac:dyDescent="0.25">
      <c r="B880" s="48">
        <f t="shared" si="73"/>
        <v>172</v>
      </c>
      <c r="C880" s="46" t="s">
        <v>2395</v>
      </c>
      <c r="D880" s="70">
        <v>1849.5</v>
      </c>
      <c r="E880" s="120"/>
      <c r="F880" s="71">
        <v>465.7</v>
      </c>
      <c r="G880" s="81">
        <f t="shared" si="77"/>
        <v>2315.1999999999998</v>
      </c>
      <c r="H880" s="125">
        <f t="shared" si="75"/>
        <v>248.97660799999997</v>
      </c>
      <c r="I880" s="263">
        <f t="shared" si="74"/>
        <v>0.10754</v>
      </c>
      <c r="J880" s="76">
        <f t="shared" si="76"/>
        <v>0.10754</v>
      </c>
    </row>
    <row r="881" spans="2:10" x14ac:dyDescent="0.25">
      <c r="B881" s="48">
        <f t="shared" si="73"/>
        <v>173</v>
      </c>
      <c r="C881" s="46" t="s">
        <v>2396</v>
      </c>
      <c r="D881" s="70">
        <v>3875.6</v>
      </c>
      <c r="E881" s="120"/>
      <c r="F881" s="71">
        <v>176.2</v>
      </c>
      <c r="G881" s="81">
        <f t="shared" si="77"/>
        <v>4051.7999999999997</v>
      </c>
      <c r="H881" s="125">
        <f t="shared" si="75"/>
        <v>435.73057199999994</v>
      </c>
      <c r="I881" s="263">
        <f t="shared" si="74"/>
        <v>0.10754</v>
      </c>
      <c r="J881" s="76">
        <f t="shared" si="76"/>
        <v>0.10754</v>
      </c>
    </row>
    <row r="882" spans="2:10" x14ac:dyDescent="0.25">
      <c r="B882" s="48"/>
      <c r="C882" s="46" t="s">
        <v>2074</v>
      </c>
      <c r="D882" s="86">
        <f>SUM(D709:D881)</f>
        <v>200725.49999999997</v>
      </c>
      <c r="E882" s="86">
        <f>SUM(E709:E881)</f>
        <v>2641.6000000000004</v>
      </c>
      <c r="F882" s="86">
        <f>SUM(F709:F881)</f>
        <v>5885.8999999999987</v>
      </c>
      <c r="G882" s="86">
        <f>SUM(G709:G881)</f>
        <v>209252.99999999994</v>
      </c>
      <c r="H882" s="125">
        <f t="shared" si="71"/>
        <v>22503.067619999994</v>
      </c>
      <c r="I882" s="263">
        <f t="shared" si="74"/>
        <v>0.10754</v>
      </c>
      <c r="J882" s="76">
        <f>SUM(H882/G882)</f>
        <v>0.10754</v>
      </c>
    </row>
    <row r="883" spans="2:10" x14ac:dyDescent="0.25">
      <c r="B883" s="528" t="s">
        <v>1874</v>
      </c>
      <c r="C883" s="534"/>
      <c r="D883" s="534"/>
      <c r="E883" s="534"/>
      <c r="F883" s="534"/>
      <c r="G883" s="534"/>
      <c r="H883" s="534"/>
      <c r="I883" s="534"/>
      <c r="J883" s="528"/>
    </row>
    <row r="884" spans="2:10" x14ac:dyDescent="0.25">
      <c r="B884" s="92">
        <v>1</v>
      </c>
      <c r="C884" s="46" t="s">
        <v>1021</v>
      </c>
      <c r="D884" s="30">
        <v>645.70000000000005</v>
      </c>
      <c r="E884" s="30"/>
      <c r="F884" s="30"/>
      <c r="G884" s="46">
        <f>D884+E884+F884</f>
        <v>645.70000000000005</v>
      </c>
      <c r="H884" s="125">
        <f t="shared" ref="H884:H943" si="78">SUM(I884*G884)</f>
        <v>69.438578000000007</v>
      </c>
      <c r="I884" s="263">
        <f t="shared" si="74"/>
        <v>0.10754</v>
      </c>
      <c r="J884" s="46">
        <f t="shared" ref="J884:J904" si="79">SUM(H884/G884)</f>
        <v>0.10754</v>
      </c>
    </row>
    <row r="885" spans="2:10" ht="13" x14ac:dyDescent="0.3">
      <c r="B885" s="92">
        <v>2</v>
      </c>
      <c r="C885" s="28" t="s">
        <v>1022</v>
      </c>
      <c r="D885" s="30">
        <v>4141.22</v>
      </c>
      <c r="E885" s="30">
        <v>409.9</v>
      </c>
      <c r="F885" s="30">
        <v>53.5</v>
      </c>
      <c r="G885" s="46">
        <f t="shared" ref="G885:G944" si="80">D885+E885+F885</f>
        <v>4604.62</v>
      </c>
      <c r="H885" s="125">
        <f t="shared" si="78"/>
        <v>495.18083479999996</v>
      </c>
      <c r="I885" s="263">
        <f t="shared" si="74"/>
        <v>0.10754</v>
      </c>
      <c r="J885" s="46">
        <f t="shared" si="79"/>
        <v>0.10754</v>
      </c>
    </row>
    <row r="886" spans="2:10" x14ac:dyDescent="0.25">
      <c r="B886" s="92">
        <f t="shared" ref="B886:B948" si="81">B885+1</f>
        <v>3</v>
      </c>
      <c r="C886" s="46" t="s">
        <v>1023</v>
      </c>
      <c r="D886" s="30">
        <v>300.7</v>
      </c>
      <c r="E886" s="30"/>
      <c r="F886" s="30">
        <v>53.5</v>
      </c>
      <c r="G886" s="46">
        <f t="shared" si="80"/>
        <v>354.2</v>
      </c>
      <c r="H886" s="125">
        <f t="shared" si="78"/>
        <v>38.090668000000001</v>
      </c>
      <c r="I886" s="263">
        <f t="shared" si="74"/>
        <v>0.10754</v>
      </c>
      <c r="J886" s="46">
        <f t="shared" si="79"/>
        <v>0.10754000000000001</v>
      </c>
    </row>
    <row r="887" spans="2:10" ht="13" x14ac:dyDescent="0.3">
      <c r="B887" s="92">
        <f t="shared" si="81"/>
        <v>4</v>
      </c>
      <c r="C887" s="28" t="s">
        <v>1024</v>
      </c>
      <c r="D887" s="30">
        <v>4230.32</v>
      </c>
      <c r="E887" s="30"/>
      <c r="F887" s="30"/>
      <c r="G887" s="46">
        <f t="shared" si="80"/>
        <v>4230.32</v>
      </c>
      <c r="H887" s="125">
        <f t="shared" si="78"/>
        <v>454.92861279999994</v>
      </c>
      <c r="I887" s="263">
        <f t="shared" si="74"/>
        <v>0.10754</v>
      </c>
      <c r="J887" s="46">
        <f t="shared" si="79"/>
        <v>0.10754</v>
      </c>
    </row>
    <row r="888" spans="2:10" x14ac:dyDescent="0.25">
      <c r="B888" s="92">
        <f t="shared" si="81"/>
        <v>5</v>
      </c>
      <c r="C888" s="46" t="s">
        <v>1025</v>
      </c>
      <c r="D888" s="30">
        <v>7824.4</v>
      </c>
      <c r="E888" s="30"/>
      <c r="F888" s="30"/>
      <c r="G888" s="46">
        <f t="shared" si="80"/>
        <v>7824.4</v>
      </c>
      <c r="H888" s="125">
        <f t="shared" si="78"/>
        <v>841.43597599999998</v>
      </c>
      <c r="I888" s="263">
        <f t="shared" si="74"/>
        <v>0.10754</v>
      </c>
      <c r="J888" s="46">
        <f t="shared" si="79"/>
        <v>0.10754</v>
      </c>
    </row>
    <row r="889" spans="2:10" x14ac:dyDescent="0.25">
      <c r="B889" s="92">
        <f t="shared" si="81"/>
        <v>6</v>
      </c>
      <c r="C889" s="46" t="s">
        <v>1026</v>
      </c>
      <c r="D889" s="30">
        <v>4013.9</v>
      </c>
      <c r="E889" s="30"/>
      <c r="F889" s="30"/>
      <c r="G889" s="46">
        <f t="shared" si="80"/>
        <v>4013.9</v>
      </c>
      <c r="H889" s="125">
        <f t="shared" si="78"/>
        <v>431.65480600000001</v>
      </c>
      <c r="I889" s="263">
        <f t="shared" si="74"/>
        <v>0.10754</v>
      </c>
      <c r="J889" s="46">
        <f t="shared" si="79"/>
        <v>0.10754</v>
      </c>
    </row>
    <row r="890" spans="2:10" x14ac:dyDescent="0.25">
      <c r="B890" s="92">
        <f t="shared" si="81"/>
        <v>7</v>
      </c>
      <c r="C890" s="46" t="s">
        <v>1027</v>
      </c>
      <c r="D890" s="30">
        <v>8035.65</v>
      </c>
      <c r="E890" s="30"/>
      <c r="F890" s="30"/>
      <c r="G890" s="46">
        <f t="shared" si="80"/>
        <v>8035.65</v>
      </c>
      <c r="H890" s="125">
        <f t="shared" si="78"/>
        <v>864.15380099999993</v>
      </c>
      <c r="I890" s="263">
        <f t="shared" si="74"/>
        <v>0.10754</v>
      </c>
      <c r="J890" s="46">
        <f t="shared" si="79"/>
        <v>0.10754</v>
      </c>
    </row>
    <row r="891" spans="2:10" ht="13" x14ac:dyDescent="0.3">
      <c r="B891" s="92">
        <f t="shared" si="81"/>
        <v>8</v>
      </c>
      <c r="C891" s="28" t="s">
        <v>1028</v>
      </c>
      <c r="D891" s="30">
        <v>4255.7299999999996</v>
      </c>
      <c r="E891" s="30"/>
      <c r="F891" s="30">
        <v>76.8</v>
      </c>
      <c r="G891" s="46">
        <f t="shared" si="80"/>
        <v>4332.53</v>
      </c>
      <c r="H891" s="125">
        <f t="shared" si="78"/>
        <v>465.92027619999993</v>
      </c>
      <c r="I891" s="263">
        <f t="shared" si="74"/>
        <v>0.10754</v>
      </c>
      <c r="J891" s="46">
        <f t="shared" si="79"/>
        <v>0.10754</v>
      </c>
    </row>
    <row r="892" spans="2:10" x14ac:dyDescent="0.25">
      <c r="B892" s="92">
        <f t="shared" si="81"/>
        <v>9</v>
      </c>
      <c r="C892" s="46" t="s">
        <v>1029</v>
      </c>
      <c r="D892" s="30">
        <v>3910.03</v>
      </c>
      <c r="E892" s="30"/>
      <c r="F892" s="30">
        <v>129.5</v>
      </c>
      <c r="G892" s="46">
        <f t="shared" si="80"/>
        <v>4039.53</v>
      </c>
      <c r="H892" s="125">
        <f t="shared" si="78"/>
        <v>434.41105620000002</v>
      </c>
      <c r="I892" s="263">
        <f t="shared" si="74"/>
        <v>0.10754</v>
      </c>
      <c r="J892" s="46">
        <f t="shared" si="79"/>
        <v>0.10754</v>
      </c>
    </row>
    <row r="893" spans="2:10" x14ac:dyDescent="0.25">
      <c r="B893" s="92">
        <f t="shared" si="81"/>
        <v>10</v>
      </c>
      <c r="C893" s="46" t="s">
        <v>1030</v>
      </c>
      <c r="D893" s="30">
        <v>280.39999999999998</v>
      </c>
      <c r="E893" s="30"/>
      <c r="F893" s="30">
        <v>30.9</v>
      </c>
      <c r="G893" s="46">
        <f t="shared" si="80"/>
        <v>311.29999999999995</v>
      </c>
      <c r="H893" s="125">
        <f t="shared" si="78"/>
        <v>33.477201999999991</v>
      </c>
      <c r="I893" s="263">
        <f t="shared" si="74"/>
        <v>0.10754</v>
      </c>
      <c r="J893" s="46">
        <f t="shared" si="79"/>
        <v>0.10753999999999998</v>
      </c>
    </row>
    <row r="894" spans="2:10" x14ac:dyDescent="0.25">
      <c r="B894" s="92">
        <f t="shared" si="81"/>
        <v>11</v>
      </c>
      <c r="C894" s="46" t="s">
        <v>1031</v>
      </c>
      <c r="D894" s="30">
        <v>309.10000000000002</v>
      </c>
      <c r="E894" s="30"/>
      <c r="F894" s="30"/>
      <c r="G894" s="46">
        <f t="shared" si="80"/>
        <v>309.10000000000002</v>
      </c>
      <c r="H894" s="125">
        <f t="shared" si="78"/>
        <v>33.240614000000001</v>
      </c>
      <c r="I894" s="263">
        <f t="shared" si="74"/>
        <v>0.10754</v>
      </c>
      <c r="J894" s="46">
        <f t="shared" si="79"/>
        <v>0.10754</v>
      </c>
    </row>
    <row r="895" spans="2:10" x14ac:dyDescent="0.25">
      <c r="B895" s="92">
        <f t="shared" si="81"/>
        <v>12</v>
      </c>
      <c r="C895" s="46" t="s">
        <v>1032</v>
      </c>
      <c r="D895" s="30">
        <v>529.20000000000005</v>
      </c>
      <c r="E895" s="30"/>
      <c r="F895" s="30"/>
      <c r="G895" s="46">
        <f t="shared" si="80"/>
        <v>529.20000000000005</v>
      </c>
      <c r="H895" s="125">
        <f t="shared" si="78"/>
        <v>56.910168000000006</v>
      </c>
      <c r="I895" s="263">
        <f t="shared" si="74"/>
        <v>0.10754</v>
      </c>
      <c r="J895" s="46">
        <f t="shared" si="79"/>
        <v>0.10754</v>
      </c>
    </row>
    <row r="896" spans="2:10" x14ac:dyDescent="0.25">
      <c r="B896" s="92">
        <f t="shared" si="81"/>
        <v>13</v>
      </c>
      <c r="C896" s="46" t="s">
        <v>1033</v>
      </c>
      <c r="D896" s="30">
        <v>4612.71</v>
      </c>
      <c r="E896" s="30">
        <v>38.799999999999997</v>
      </c>
      <c r="F896" s="30">
        <v>58.7</v>
      </c>
      <c r="G896" s="46">
        <f t="shared" si="80"/>
        <v>4710.21</v>
      </c>
      <c r="H896" s="125">
        <f t="shared" si="78"/>
        <v>506.53598339999996</v>
      </c>
      <c r="I896" s="263">
        <f t="shared" si="74"/>
        <v>0.10754</v>
      </c>
      <c r="J896" s="46">
        <f t="shared" si="79"/>
        <v>0.10754</v>
      </c>
    </row>
    <row r="897" spans="2:10" x14ac:dyDescent="0.25">
      <c r="B897" s="92">
        <f t="shared" si="81"/>
        <v>14</v>
      </c>
      <c r="C897" s="46" t="s">
        <v>1034</v>
      </c>
      <c r="D897" s="30">
        <v>337.4</v>
      </c>
      <c r="E897" s="30"/>
      <c r="F897" s="30"/>
      <c r="G897" s="46">
        <f t="shared" si="80"/>
        <v>337.4</v>
      </c>
      <c r="H897" s="125">
        <f t="shared" si="78"/>
        <v>36.283995999999995</v>
      </c>
      <c r="I897" s="263">
        <f t="shared" si="74"/>
        <v>0.10754</v>
      </c>
      <c r="J897" s="46">
        <f t="shared" si="79"/>
        <v>0.10754</v>
      </c>
    </row>
    <row r="898" spans="2:10" x14ac:dyDescent="0.25">
      <c r="B898" s="92">
        <f t="shared" si="81"/>
        <v>15</v>
      </c>
      <c r="C898" s="46" t="s">
        <v>1035</v>
      </c>
      <c r="D898" s="30">
        <v>344.8</v>
      </c>
      <c r="E898" s="30"/>
      <c r="F898" s="30"/>
      <c r="G898" s="46">
        <f t="shared" si="80"/>
        <v>344.8</v>
      </c>
      <c r="H898" s="125">
        <f t="shared" si="78"/>
        <v>37.079791999999998</v>
      </c>
      <c r="I898" s="263">
        <f t="shared" si="74"/>
        <v>0.10754</v>
      </c>
      <c r="J898" s="46">
        <f t="shared" si="79"/>
        <v>0.10753999999999998</v>
      </c>
    </row>
    <row r="899" spans="2:10" x14ac:dyDescent="0.25">
      <c r="B899" s="92">
        <f t="shared" si="81"/>
        <v>16</v>
      </c>
      <c r="C899" s="46" t="s">
        <v>1036</v>
      </c>
      <c r="D899" s="30">
        <v>338.65</v>
      </c>
      <c r="E899" s="30"/>
      <c r="F899" s="30"/>
      <c r="G899" s="46">
        <f t="shared" si="80"/>
        <v>338.65</v>
      </c>
      <c r="H899" s="125">
        <f t="shared" si="78"/>
        <v>36.418420999999995</v>
      </c>
      <c r="I899" s="263">
        <f t="shared" si="74"/>
        <v>0.10754</v>
      </c>
      <c r="J899" s="46">
        <f t="shared" si="79"/>
        <v>0.10754</v>
      </c>
    </row>
    <row r="900" spans="2:10" x14ac:dyDescent="0.25">
      <c r="B900" s="92">
        <f t="shared" si="81"/>
        <v>17</v>
      </c>
      <c r="C900" s="46" t="s">
        <v>1037</v>
      </c>
      <c r="D900" s="30">
        <v>344.1</v>
      </c>
      <c r="E900" s="30"/>
      <c r="F900" s="30"/>
      <c r="G900" s="46">
        <f t="shared" si="80"/>
        <v>344.1</v>
      </c>
      <c r="H900" s="125">
        <f t="shared" si="78"/>
        <v>37.004514</v>
      </c>
      <c r="I900" s="263">
        <f t="shared" si="74"/>
        <v>0.10754</v>
      </c>
      <c r="J900" s="46">
        <f t="shared" si="79"/>
        <v>0.10754</v>
      </c>
    </row>
    <row r="901" spans="2:10" x14ac:dyDescent="0.25">
      <c r="B901" s="92">
        <f t="shared" si="81"/>
        <v>18</v>
      </c>
      <c r="C901" s="46" t="s">
        <v>1038</v>
      </c>
      <c r="D901" s="30">
        <v>340.9</v>
      </c>
      <c r="E901" s="30"/>
      <c r="F901" s="30"/>
      <c r="G901" s="46">
        <f t="shared" si="80"/>
        <v>340.9</v>
      </c>
      <c r="H901" s="125">
        <f t="shared" si="78"/>
        <v>36.660385999999995</v>
      </c>
      <c r="I901" s="263">
        <f t="shared" si="74"/>
        <v>0.10754</v>
      </c>
      <c r="J901" s="46">
        <f t="shared" si="79"/>
        <v>0.10754</v>
      </c>
    </row>
    <row r="902" spans="2:10" x14ac:dyDescent="0.25">
      <c r="B902" s="92">
        <f t="shared" si="81"/>
        <v>19</v>
      </c>
      <c r="C902" s="46" t="s">
        <v>1039</v>
      </c>
      <c r="D902" s="30">
        <v>346</v>
      </c>
      <c r="E902" s="30"/>
      <c r="F902" s="30"/>
      <c r="G902" s="46">
        <f t="shared" si="80"/>
        <v>346</v>
      </c>
      <c r="H902" s="125">
        <f t="shared" si="78"/>
        <v>37.208840000000002</v>
      </c>
      <c r="I902" s="263">
        <f t="shared" si="74"/>
        <v>0.10754</v>
      </c>
      <c r="J902" s="46">
        <f t="shared" si="79"/>
        <v>0.10754000000000001</v>
      </c>
    </row>
    <row r="903" spans="2:10" x14ac:dyDescent="0.25">
      <c r="B903" s="92">
        <f t="shared" si="81"/>
        <v>20</v>
      </c>
      <c r="C903" s="46" t="s">
        <v>1040</v>
      </c>
      <c r="D903" s="30">
        <v>343.4</v>
      </c>
      <c r="E903" s="30"/>
      <c r="F903" s="30"/>
      <c r="G903" s="46">
        <f t="shared" si="80"/>
        <v>343.4</v>
      </c>
      <c r="H903" s="125">
        <f t="shared" si="78"/>
        <v>36.929235999999996</v>
      </c>
      <c r="I903" s="263">
        <f t="shared" ref="I903:I966" si="82">0.07974+0.0278</f>
        <v>0.10754</v>
      </c>
      <c r="J903" s="46">
        <f t="shared" si="79"/>
        <v>0.10754</v>
      </c>
    </row>
    <row r="904" spans="2:10" x14ac:dyDescent="0.25">
      <c r="B904" s="92">
        <f t="shared" si="81"/>
        <v>21</v>
      </c>
      <c r="C904" s="46" t="s">
        <v>2426</v>
      </c>
      <c r="D904" s="30">
        <v>345.5</v>
      </c>
      <c r="E904" s="30"/>
      <c r="F904" s="30"/>
      <c r="G904" s="46">
        <f t="shared" si="80"/>
        <v>345.5</v>
      </c>
      <c r="H904" s="125">
        <f t="shared" si="78"/>
        <v>37.155070000000002</v>
      </c>
      <c r="I904" s="263">
        <f t="shared" si="82"/>
        <v>0.10754</v>
      </c>
      <c r="J904" s="46">
        <f t="shared" si="79"/>
        <v>0.10754000000000001</v>
      </c>
    </row>
    <row r="905" spans="2:10" x14ac:dyDescent="0.25">
      <c r="B905" s="92">
        <f t="shared" si="81"/>
        <v>22</v>
      </c>
      <c r="C905" s="46" t="s">
        <v>2427</v>
      </c>
      <c r="D905" s="30">
        <v>341.7</v>
      </c>
      <c r="E905" s="30"/>
      <c r="F905" s="30"/>
      <c r="G905" s="46">
        <f t="shared" si="80"/>
        <v>341.7</v>
      </c>
      <c r="H905" s="125">
        <f t="shared" si="78"/>
        <v>36.746417999999998</v>
      </c>
      <c r="I905" s="263">
        <f t="shared" si="82"/>
        <v>0.10754</v>
      </c>
      <c r="J905" s="46">
        <f t="shared" ref="J905:J948" si="83">SUM(H905/G905)</f>
        <v>0.10754</v>
      </c>
    </row>
    <row r="906" spans="2:10" x14ac:dyDescent="0.25">
      <c r="B906" s="92">
        <f t="shared" si="81"/>
        <v>23</v>
      </c>
      <c r="C906" s="46" t="s">
        <v>2428</v>
      </c>
      <c r="D906" s="30">
        <v>346.5</v>
      </c>
      <c r="E906" s="30"/>
      <c r="F906" s="30"/>
      <c r="G906" s="46">
        <f t="shared" si="80"/>
        <v>346.5</v>
      </c>
      <c r="H906" s="125">
        <f t="shared" si="78"/>
        <v>37.262610000000002</v>
      </c>
      <c r="I906" s="263">
        <f t="shared" si="82"/>
        <v>0.10754</v>
      </c>
      <c r="J906" s="46">
        <v>0</v>
      </c>
    </row>
    <row r="907" spans="2:10" x14ac:dyDescent="0.25">
      <c r="B907" s="92">
        <f t="shared" si="81"/>
        <v>24</v>
      </c>
      <c r="C907" s="46" t="s">
        <v>2429</v>
      </c>
      <c r="D907" s="30">
        <v>77.5</v>
      </c>
      <c r="E907" s="30"/>
      <c r="F907" s="30"/>
      <c r="G907" s="46">
        <f t="shared" si="80"/>
        <v>77.5</v>
      </c>
      <c r="H907" s="125">
        <f t="shared" si="78"/>
        <v>8.3343500000000006</v>
      </c>
      <c r="I907" s="263">
        <f t="shared" si="82"/>
        <v>0.10754</v>
      </c>
      <c r="J907" s="76">
        <f t="shared" si="83"/>
        <v>0.10754000000000001</v>
      </c>
    </row>
    <row r="908" spans="2:10" x14ac:dyDescent="0.25">
      <c r="B908" s="92">
        <f t="shared" si="81"/>
        <v>25</v>
      </c>
      <c r="C908" s="46" t="s">
        <v>2430</v>
      </c>
      <c r="D908" s="30">
        <v>176.7</v>
      </c>
      <c r="E908" s="30"/>
      <c r="F908" s="30"/>
      <c r="G908" s="46">
        <f t="shared" si="80"/>
        <v>176.7</v>
      </c>
      <c r="H908" s="125">
        <f t="shared" si="78"/>
        <v>19.002317999999999</v>
      </c>
      <c r="I908" s="263">
        <f t="shared" si="82"/>
        <v>0.10754</v>
      </c>
      <c r="J908" s="76">
        <f t="shared" si="83"/>
        <v>0.10754</v>
      </c>
    </row>
    <row r="909" spans="2:10" x14ac:dyDescent="0.25">
      <c r="B909" s="92">
        <f t="shared" si="81"/>
        <v>26</v>
      </c>
      <c r="C909" s="46" t="s">
        <v>1158</v>
      </c>
      <c r="D909" s="30">
        <v>3973.8</v>
      </c>
      <c r="E909" s="30"/>
      <c r="F909" s="30">
        <v>282.60000000000002</v>
      </c>
      <c r="G909" s="46">
        <f t="shared" si="80"/>
        <v>4256.4000000000005</v>
      </c>
      <c r="H909" s="125">
        <f t="shared" si="78"/>
        <v>457.73325600000004</v>
      </c>
      <c r="I909" s="263">
        <f t="shared" si="82"/>
        <v>0.10754</v>
      </c>
      <c r="J909" s="76">
        <f t="shared" si="83"/>
        <v>0.10754</v>
      </c>
    </row>
    <row r="910" spans="2:10" x14ac:dyDescent="0.25">
      <c r="B910" s="92">
        <f t="shared" si="81"/>
        <v>27</v>
      </c>
      <c r="C910" s="46" t="s">
        <v>1159</v>
      </c>
      <c r="D910" s="30">
        <v>2318.1999999999998</v>
      </c>
      <c r="E910" s="30"/>
      <c r="F910" s="30"/>
      <c r="G910" s="46">
        <f t="shared" si="80"/>
        <v>2318.1999999999998</v>
      </c>
      <c r="H910" s="125">
        <f t="shared" si="78"/>
        <v>249.29922799999997</v>
      </c>
      <c r="I910" s="263">
        <f t="shared" si="82"/>
        <v>0.10754</v>
      </c>
      <c r="J910" s="76">
        <f t="shared" si="83"/>
        <v>0.10754</v>
      </c>
    </row>
    <row r="911" spans="2:10" x14ac:dyDescent="0.25">
      <c r="B911" s="92">
        <f t="shared" si="81"/>
        <v>28</v>
      </c>
      <c r="C911" s="46" t="s">
        <v>1160</v>
      </c>
      <c r="D911" s="30">
        <v>19972.8</v>
      </c>
      <c r="E911" s="30">
        <v>200.6</v>
      </c>
      <c r="F911" s="30">
        <v>2292.4</v>
      </c>
      <c r="G911" s="46">
        <f t="shared" si="80"/>
        <v>22465.8</v>
      </c>
      <c r="H911" s="125">
        <f t="shared" si="78"/>
        <v>2415.9721319999999</v>
      </c>
      <c r="I911" s="263">
        <f t="shared" si="82"/>
        <v>0.10754</v>
      </c>
      <c r="J911" s="76">
        <f t="shared" si="83"/>
        <v>0.10754</v>
      </c>
    </row>
    <row r="912" spans="2:10" ht="13" x14ac:dyDescent="0.3">
      <c r="B912" s="92">
        <f t="shared" si="81"/>
        <v>29</v>
      </c>
      <c r="C912" s="28" t="s">
        <v>1161</v>
      </c>
      <c r="D912" s="32">
        <v>4510.8999999999996</v>
      </c>
      <c r="E912" s="30"/>
      <c r="F912" s="30"/>
      <c r="G912" s="46">
        <f t="shared" si="80"/>
        <v>4510.8999999999996</v>
      </c>
      <c r="H912" s="125">
        <f t="shared" si="78"/>
        <v>485.10218599999996</v>
      </c>
      <c r="I912" s="263">
        <f t="shared" si="82"/>
        <v>0.10754</v>
      </c>
      <c r="J912" s="76">
        <f t="shared" si="83"/>
        <v>0.10754</v>
      </c>
    </row>
    <row r="913" spans="2:10" x14ac:dyDescent="0.25">
      <c r="B913" s="92">
        <f t="shared" si="81"/>
        <v>30</v>
      </c>
      <c r="C913" s="46" t="s">
        <v>1162</v>
      </c>
      <c r="D913" s="30">
        <v>3364.6</v>
      </c>
      <c r="E913" s="30">
        <v>242</v>
      </c>
      <c r="F913" s="30">
        <v>228.7</v>
      </c>
      <c r="G913" s="46">
        <f t="shared" si="80"/>
        <v>3835.2999999999997</v>
      </c>
      <c r="H913" s="125">
        <f t="shared" si="78"/>
        <v>412.44816199999997</v>
      </c>
      <c r="I913" s="263">
        <f t="shared" si="82"/>
        <v>0.10754</v>
      </c>
      <c r="J913" s="76">
        <f t="shared" si="83"/>
        <v>0.10754</v>
      </c>
    </row>
    <row r="914" spans="2:10" x14ac:dyDescent="0.25">
      <c r="B914" s="92">
        <f t="shared" si="81"/>
        <v>31</v>
      </c>
      <c r="C914" s="46" t="s">
        <v>1163</v>
      </c>
      <c r="D914" s="30">
        <v>3738.09</v>
      </c>
      <c r="E914" s="30"/>
      <c r="F914" s="30">
        <v>73</v>
      </c>
      <c r="G914" s="46">
        <f t="shared" si="80"/>
        <v>3811.09</v>
      </c>
      <c r="H914" s="125">
        <f t="shared" si="78"/>
        <v>409.84461859999999</v>
      </c>
      <c r="I914" s="263">
        <f t="shared" si="82"/>
        <v>0.10754</v>
      </c>
      <c r="J914" s="76">
        <f t="shared" si="83"/>
        <v>0.10754</v>
      </c>
    </row>
    <row r="915" spans="2:10" x14ac:dyDescent="0.25">
      <c r="B915" s="92">
        <f t="shared" si="81"/>
        <v>32</v>
      </c>
      <c r="C915" s="46" t="s">
        <v>1164</v>
      </c>
      <c r="D915" s="30">
        <v>4404.33</v>
      </c>
      <c r="E915" s="30"/>
      <c r="F915" s="30"/>
      <c r="G915" s="46">
        <f t="shared" si="80"/>
        <v>4404.33</v>
      </c>
      <c r="H915" s="125">
        <f t="shared" si="78"/>
        <v>473.64164819999996</v>
      </c>
      <c r="I915" s="263">
        <f t="shared" si="82"/>
        <v>0.10754</v>
      </c>
      <c r="J915" s="76">
        <f t="shared" si="83"/>
        <v>0.10754</v>
      </c>
    </row>
    <row r="916" spans="2:10" ht="13" x14ac:dyDescent="0.3">
      <c r="B916" s="92">
        <f t="shared" si="81"/>
        <v>33</v>
      </c>
      <c r="C916" s="28" t="s">
        <v>1165</v>
      </c>
      <c r="D916" s="30">
        <v>2676.4</v>
      </c>
      <c r="E916" s="30"/>
      <c r="F916" s="30"/>
      <c r="G916" s="46">
        <f t="shared" si="80"/>
        <v>2676.4</v>
      </c>
      <c r="H916" s="125">
        <f t="shared" si="78"/>
        <v>287.82005600000002</v>
      </c>
      <c r="I916" s="263">
        <f t="shared" si="82"/>
        <v>0.10754</v>
      </c>
      <c r="J916" s="76">
        <f t="shared" si="83"/>
        <v>0.10754000000000001</v>
      </c>
    </row>
    <row r="917" spans="2:10" x14ac:dyDescent="0.25">
      <c r="B917" s="92">
        <f t="shared" si="81"/>
        <v>34</v>
      </c>
      <c r="C917" s="46" t="s">
        <v>1166</v>
      </c>
      <c r="D917" s="30">
        <v>1241.5999999999999</v>
      </c>
      <c r="E917" s="30"/>
      <c r="F917" s="30"/>
      <c r="G917" s="46">
        <f t="shared" si="80"/>
        <v>1241.5999999999999</v>
      </c>
      <c r="H917" s="125">
        <f t="shared" si="78"/>
        <v>133.52166399999999</v>
      </c>
      <c r="I917" s="263">
        <f t="shared" si="82"/>
        <v>0.10754</v>
      </c>
      <c r="J917" s="76">
        <f t="shared" si="83"/>
        <v>0.10754</v>
      </c>
    </row>
    <row r="918" spans="2:10" x14ac:dyDescent="0.25">
      <c r="B918" s="92">
        <f t="shared" si="81"/>
        <v>35</v>
      </c>
      <c r="C918" s="46" t="s">
        <v>54</v>
      </c>
      <c r="D918" s="30">
        <v>7600.7</v>
      </c>
      <c r="E918" s="30"/>
      <c r="F918" s="30">
        <v>75.599999999999994</v>
      </c>
      <c r="G918" s="46">
        <f t="shared" si="80"/>
        <v>7676.3</v>
      </c>
      <c r="H918" s="125">
        <f t="shared" si="78"/>
        <v>825.50930200000005</v>
      </c>
      <c r="I918" s="263">
        <f t="shared" si="82"/>
        <v>0.10754</v>
      </c>
      <c r="J918" s="76">
        <f t="shared" si="83"/>
        <v>0.10754000000000001</v>
      </c>
    </row>
    <row r="919" spans="2:10" x14ac:dyDescent="0.25">
      <c r="B919" s="92">
        <f t="shared" si="81"/>
        <v>36</v>
      </c>
      <c r="C919" s="46" t="s">
        <v>1167</v>
      </c>
      <c r="D919" s="30">
        <v>9475.4500000000007</v>
      </c>
      <c r="E919" s="30"/>
      <c r="F919" s="30"/>
      <c r="G919" s="46">
        <f t="shared" si="80"/>
        <v>9475.4500000000007</v>
      </c>
      <c r="H919" s="125">
        <f t="shared" si="78"/>
        <v>1018.9898930000001</v>
      </c>
      <c r="I919" s="263">
        <f t="shared" si="82"/>
        <v>0.10754</v>
      </c>
      <c r="J919" s="76">
        <f t="shared" si="83"/>
        <v>0.10754</v>
      </c>
    </row>
    <row r="920" spans="2:10" x14ac:dyDescent="0.25">
      <c r="B920" s="92">
        <f t="shared" si="81"/>
        <v>37</v>
      </c>
      <c r="C920" s="46" t="s">
        <v>1168</v>
      </c>
      <c r="D920" s="30">
        <v>4310.78</v>
      </c>
      <c r="E920" s="30"/>
      <c r="F920" s="30">
        <v>310.10000000000002</v>
      </c>
      <c r="G920" s="46">
        <f t="shared" si="80"/>
        <v>4620.88</v>
      </c>
      <c r="H920" s="125">
        <f t="shared" si="78"/>
        <v>496.9294352</v>
      </c>
      <c r="I920" s="263">
        <f t="shared" si="82"/>
        <v>0.10754</v>
      </c>
      <c r="J920" s="76">
        <f t="shared" si="83"/>
        <v>0.10754</v>
      </c>
    </row>
    <row r="921" spans="2:10" x14ac:dyDescent="0.25">
      <c r="B921" s="92">
        <f t="shared" si="81"/>
        <v>38</v>
      </c>
      <c r="C921" s="46" t="s">
        <v>1169</v>
      </c>
      <c r="D921" s="30">
        <v>6507.98</v>
      </c>
      <c r="E921" s="30">
        <v>48.6</v>
      </c>
      <c r="F921" s="30"/>
      <c r="G921" s="46">
        <f t="shared" si="80"/>
        <v>6556.58</v>
      </c>
      <c r="H921" s="125">
        <f t="shared" si="78"/>
        <v>705.09461320000003</v>
      </c>
      <c r="I921" s="263">
        <f t="shared" si="82"/>
        <v>0.10754</v>
      </c>
      <c r="J921" s="76">
        <f t="shared" si="83"/>
        <v>0.10754000000000001</v>
      </c>
    </row>
    <row r="922" spans="2:10" x14ac:dyDescent="0.25">
      <c r="B922" s="92">
        <f t="shared" si="81"/>
        <v>39</v>
      </c>
      <c r="C922" s="46" t="s">
        <v>1170</v>
      </c>
      <c r="D922" s="30">
        <v>374.3</v>
      </c>
      <c r="E922" s="30"/>
      <c r="F922" s="30"/>
      <c r="G922" s="46">
        <f t="shared" si="80"/>
        <v>374.3</v>
      </c>
      <c r="H922" s="125">
        <f t="shared" si="78"/>
        <v>40.252222000000003</v>
      </c>
      <c r="I922" s="263">
        <f t="shared" si="82"/>
        <v>0.10754</v>
      </c>
      <c r="J922" s="76">
        <f t="shared" si="83"/>
        <v>0.10754000000000001</v>
      </c>
    </row>
    <row r="923" spans="2:10" x14ac:dyDescent="0.25">
      <c r="B923" s="92">
        <f t="shared" si="81"/>
        <v>40</v>
      </c>
      <c r="C923" s="46" t="s">
        <v>1171</v>
      </c>
      <c r="D923" s="30">
        <v>376.1</v>
      </c>
      <c r="E923" s="30"/>
      <c r="F923" s="30"/>
      <c r="G923" s="46">
        <f t="shared" si="80"/>
        <v>376.1</v>
      </c>
      <c r="H923" s="125">
        <f t="shared" si="78"/>
        <v>40.445793999999999</v>
      </c>
      <c r="I923" s="263">
        <f t="shared" si="82"/>
        <v>0.10754</v>
      </c>
      <c r="J923" s="76">
        <f t="shared" si="83"/>
        <v>0.10754</v>
      </c>
    </row>
    <row r="924" spans="2:10" x14ac:dyDescent="0.25">
      <c r="B924" s="92">
        <f t="shared" si="81"/>
        <v>41</v>
      </c>
      <c r="C924" s="46" t="s">
        <v>1172</v>
      </c>
      <c r="D924" s="30">
        <v>382.3</v>
      </c>
      <c r="E924" s="30"/>
      <c r="F924" s="30"/>
      <c r="G924" s="46">
        <f t="shared" si="80"/>
        <v>382.3</v>
      </c>
      <c r="H924" s="125">
        <f t="shared" si="78"/>
        <v>41.112541999999998</v>
      </c>
      <c r="I924" s="263">
        <f t="shared" si="82"/>
        <v>0.10754</v>
      </c>
      <c r="J924" s="76">
        <f t="shared" si="83"/>
        <v>0.10754</v>
      </c>
    </row>
    <row r="925" spans="2:10" x14ac:dyDescent="0.25">
      <c r="B925" s="92">
        <f t="shared" si="81"/>
        <v>42</v>
      </c>
      <c r="C925" s="46" t="s">
        <v>1173</v>
      </c>
      <c r="D925" s="30">
        <v>411</v>
      </c>
      <c r="E925" s="30"/>
      <c r="F925" s="30"/>
      <c r="G925" s="46">
        <f t="shared" si="80"/>
        <v>411</v>
      </c>
      <c r="H925" s="125">
        <f t="shared" si="78"/>
        <v>44.19894</v>
      </c>
      <c r="I925" s="263">
        <f t="shared" si="82"/>
        <v>0.10754</v>
      </c>
      <c r="J925" s="76">
        <f t="shared" si="83"/>
        <v>0.10754</v>
      </c>
    </row>
    <row r="926" spans="2:10" x14ac:dyDescent="0.25">
      <c r="B926" s="92">
        <f t="shared" si="81"/>
        <v>43</v>
      </c>
      <c r="C926" s="46" t="s">
        <v>1174</v>
      </c>
      <c r="D926" s="30">
        <v>388.9</v>
      </c>
      <c r="E926" s="30"/>
      <c r="F926" s="30"/>
      <c r="G926" s="46">
        <f t="shared" si="80"/>
        <v>388.9</v>
      </c>
      <c r="H926" s="125">
        <f t="shared" si="78"/>
        <v>41.822305999999998</v>
      </c>
      <c r="I926" s="263">
        <f t="shared" si="82"/>
        <v>0.10754</v>
      </c>
      <c r="J926" s="76">
        <f t="shared" si="83"/>
        <v>0.10754</v>
      </c>
    </row>
    <row r="927" spans="2:10" x14ac:dyDescent="0.25">
      <c r="B927" s="92">
        <f t="shared" si="81"/>
        <v>44</v>
      </c>
      <c r="C927" s="46" t="s">
        <v>1175</v>
      </c>
      <c r="D927" s="30">
        <v>364.6</v>
      </c>
      <c r="E927" s="30"/>
      <c r="F927" s="30"/>
      <c r="G927" s="46">
        <f t="shared" si="80"/>
        <v>364.6</v>
      </c>
      <c r="H927" s="125">
        <f t="shared" si="78"/>
        <v>39.209084000000004</v>
      </c>
      <c r="I927" s="263">
        <f t="shared" si="82"/>
        <v>0.10754</v>
      </c>
      <c r="J927" s="76">
        <f t="shared" si="83"/>
        <v>0.10754000000000001</v>
      </c>
    </row>
    <row r="928" spans="2:10" x14ac:dyDescent="0.25">
      <c r="B928" s="92">
        <f t="shared" si="81"/>
        <v>45</v>
      </c>
      <c r="C928" s="46" t="s">
        <v>1176</v>
      </c>
      <c r="D928" s="30">
        <v>133.5</v>
      </c>
      <c r="E928" s="30"/>
      <c r="F928" s="30"/>
      <c r="G928" s="46">
        <f t="shared" si="80"/>
        <v>133.5</v>
      </c>
      <c r="H928" s="125">
        <f t="shared" si="78"/>
        <v>14.356589999999999</v>
      </c>
      <c r="I928" s="263">
        <f t="shared" si="82"/>
        <v>0.10754</v>
      </c>
      <c r="J928" s="76">
        <f t="shared" si="83"/>
        <v>0.10754</v>
      </c>
    </row>
    <row r="929" spans="2:10" x14ac:dyDescent="0.25">
      <c r="B929" s="92">
        <f t="shared" si="81"/>
        <v>46</v>
      </c>
      <c r="C929" s="46" t="s">
        <v>1177</v>
      </c>
      <c r="D929" s="30">
        <v>9198.7099999999991</v>
      </c>
      <c r="E929" s="30"/>
      <c r="F929" s="30"/>
      <c r="G929" s="46">
        <f t="shared" si="80"/>
        <v>9198.7099999999991</v>
      </c>
      <c r="H929" s="125">
        <f t="shared" si="78"/>
        <v>989.2292733999999</v>
      </c>
      <c r="I929" s="263">
        <f t="shared" si="82"/>
        <v>0.10754</v>
      </c>
      <c r="J929" s="76">
        <f t="shared" si="83"/>
        <v>0.10754</v>
      </c>
    </row>
    <row r="930" spans="2:10" x14ac:dyDescent="0.25">
      <c r="B930" s="92">
        <f t="shared" si="81"/>
        <v>47</v>
      </c>
      <c r="C930" s="46" t="s">
        <v>1188</v>
      </c>
      <c r="D930" s="30">
        <v>3168.96</v>
      </c>
      <c r="E930" s="30"/>
      <c r="F930" s="30"/>
      <c r="G930" s="46">
        <f t="shared" si="80"/>
        <v>3168.96</v>
      </c>
      <c r="H930" s="125">
        <f t="shared" si="78"/>
        <v>340.78995839999999</v>
      </c>
      <c r="I930" s="263">
        <f t="shared" si="82"/>
        <v>0.10754</v>
      </c>
      <c r="J930" s="76">
        <f t="shared" si="83"/>
        <v>0.10754</v>
      </c>
    </row>
    <row r="931" spans="2:10" x14ac:dyDescent="0.25">
      <c r="B931" s="92">
        <f t="shared" si="81"/>
        <v>48</v>
      </c>
      <c r="C931" s="46" t="s">
        <v>1189</v>
      </c>
      <c r="D931" s="30">
        <v>4196.6499999999996</v>
      </c>
      <c r="E931" s="30"/>
      <c r="F931" s="30">
        <v>69.099999999999994</v>
      </c>
      <c r="G931" s="46">
        <f t="shared" si="80"/>
        <v>4265.75</v>
      </c>
      <c r="H931" s="125">
        <f t="shared" si="78"/>
        <v>458.73875499999997</v>
      </c>
      <c r="I931" s="263">
        <f t="shared" si="82"/>
        <v>0.10754</v>
      </c>
      <c r="J931" s="76">
        <f t="shared" si="83"/>
        <v>0.10754</v>
      </c>
    </row>
    <row r="932" spans="2:10" ht="13" x14ac:dyDescent="0.3">
      <c r="B932" s="92">
        <f t="shared" si="81"/>
        <v>49</v>
      </c>
      <c r="C932" s="28" t="s">
        <v>1190</v>
      </c>
      <c r="D932" s="30">
        <v>8277.0499999999993</v>
      </c>
      <c r="E932" s="30"/>
      <c r="F932" s="30"/>
      <c r="G932" s="46">
        <f t="shared" si="80"/>
        <v>8277.0499999999993</v>
      </c>
      <c r="H932" s="125">
        <f t="shared" si="78"/>
        <v>890.11395699999991</v>
      </c>
      <c r="I932" s="263">
        <f t="shared" si="82"/>
        <v>0.10754</v>
      </c>
      <c r="J932" s="76">
        <f t="shared" si="83"/>
        <v>0.10754</v>
      </c>
    </row>
    <row r="933" spans="2:10" ht="13" x14ac:dyDescent="0.3">
      <c r="B933" s="92">
        <f t="shared" si="81"/>
        <v>50</v>
      </c>
      <c r="C933" s="28" t="s">
        <v>1191</v>
      </c>
      <c r="D933" s="30">
        <v>1475.3</v>
      </c>
      <c r="E933" s="30"/>
      <c r="F933" s="30"/>
      <c r="G933" s="46">
        <f t="shared" si="80"/>
        <v>1475.3</v>
      </c>
      <c r="H933" s="125">
        <f t="shared" si="78"/>
        <v>158.653762</v>
      </c>
      <c r="I933" s="263">
        <f t="shared" si="82"/>
        <v>0.10754</v>
      </c>
      <c r="J933" s="76">
        <f t="shared" si="83"/>
        <v>0.10754</v>
      </c>
    </row>
    <row r="934" spans="2:10" x14ac:dyDescent="0.25">
      <c r="B934" s="92">
        <f t="shared" si="81"/>
        <v>51</v>
      </c>
      <c r="C934" s="46" t="s">
        <v>1192</v>
      </c>
      <c r="D934" s="30">
        <v>1459.86</v>
      </c>
      <c r="E934" s="30"/>
      <c r="F934" s="30"/>
      <c r="G934" s="46">
        <f t="shared" si="80"/>
        <v>1459.86</v>
      </c>
      <c r="H934" s="125">
        <f t="shared" si="78"/>
        <v>156.99334439999998</v>
      </c>
      <c r="I934" s="263">
        <f t="shared" si="82"/>
        <v>0.10754</v>
      </c>
      <c r="J934" s="76">
        <f t="shared" si="83"/>
        <v>0.10754</v>
      </c>
    </row>
    <row r="935" spans="2:10" x14ac:dyDescent="0.25">
      <c r="B935" s="92">
        <f t="shared" si="81"/>
        <v>52</v>
      </c>
      <c r="C935" s="46" t="s">
        <v>1193</v>
      </c>
      <c r="D935" s="30">
        <v>411.3</v>
      </c>
      <c r="E935" s="30"/>
      <c r="F935" s="30"/>
      <c r="G935" s="46">
        <f t="shared" si="80"/>
        <v>411.3</v>
      </c>
      <c r="H935" s="125">
        <f t="shared" si="78"/>
        <v>44.231202000000003</v>
      </c>
      <c r="I935" s="263">
        <f t="shared" si="82"/>
        <v>0.10754</v>
      </c>
      <c r="J935" s="76">
        <f t="shared" si="83"/>
        <v>0.10754000000000001</v>
      </c>
    </row>
    <row r="936" spans="2:10" x14ac:dyDescent="0.25">
      <c r="B936" s="92">
        <f t="shared" si="81"/>
        <v>53</v>
      </c>
      <c r="C936" s="46" t="s">
        <v>1194</v>
      </c>
      <c r="D936" s="30">
        <v>402.8</v>
      </c>
      <c r="E936" s="30"/>
      <c r="F936" s="30"/>
      <c r="G936" s="46">
        <f t="shared" si="80"/>
        <v>402.8</v>
      </c>
      <c r="H936" s="125">
        <f t="shared" si="78"/>
        <v>43.317112000000002</v>
      </c>
      <c r="I936" s="263">
        <f t="shared" si="82"/>
        <v>0.10754</v>
      </c>
      <c r="J936" s="76">
        <f t="shared" si="83"/>
        <v>0.10754</v>
      </c>
    </row>
    <row r="937" spans="2:10" x14ac:dyDescent="0.25">
      <c r="B937" s="92">
        <f t="shared" si="81"/>
        <v>54</v>
      </c>
      <c r="C937" s="46" t="s">
        <v>1195</v>
      </c>
      <c r="D937" s="30">
        <v>142.9</v>
      </c>
      <c r="E937" s="30"/>
      <c r="F937" s="30"/>
      <c r="G937" s="46">
        <f t="shared" si="80"/>
        <v>142.9</v>
      </c>
      <c r="H937" s="125">
        <f t="shared" si="78"/>
        <v>15.367466</v>
      </c>
      <c r="I937" s="263">
        <f t="shared" si="82"/>
        <v>0.10754</v>
      </c>
      <c r="J937" s="76">
        <f t="shared" si="83"/>
        <v>0.10754</v>
      </c>
    </row>
    <row r="938" spans="2:10" x14ac:dyDescent="0.25">
      <c r="B938" s="92">
        <f t="shared" si="81"/>
        <v>55</v>
      </c>
      <c r="C938" s="46" t="s">
        <v>1196</v>
      </c>
      <c r="D938" s="30">
        <v>776.7</v>
      </c>
      <c r="E938" s="30"/>
      <c r="F938" s="30"/>
      <c r="G938" s="46">
        <f t="shared" si="80"/>
        <v>776.7</v>
      </c>
      <c r="H938" s="125">
        <f t="shared" si="78"/>
        <v>83.526318000000003</v>
      </c>
      <c r="I938" s="263">
        <f t="shared" si="82"/>
        <v>0.10754</v>
      </c>
      <c r="J938" s="76">
        <f t="shared" si="83"/>
        <v>0.10754</v>
      </c>
    </row>
    <row r="939" spans="2:10" x14ac:dyDescent="0.25">
      <c r="B939" s="92">
        <f t="shared" si="81"/>
        <v>56</v>
      </c>
      <c r="C939" s="46" t="s">
        <v>1197</v>
      </c>
      <c r="D939" s="30">
        <v>159.5</v>
      </c>
      <c r="E939" s="30"/>
      <c r="F939" s="30"/>
      <c r="G939" s="46">
        <f t="shared" si="80"/>
        <v>159.5</v>
      </c>
      <c r="H939" s="125">
        <f t="shared" si="78"/>
        <v>17.152629999999998</v>
      </c>
      <c r="I939" s="263">
        <f t="shared" si="82"/>
        <v>0.10754</v>
      </c>
      <c r="J939" s="76">
        <f t="shared" si="83"/>
        <v>0.10754</v>
      </c>
    </row>
    <row r="940" spans="2:10" x14ac:dyDescent="0.25">
      <c r="B940" s="92">
        <f t="shared" si="81"/>
        <v>57</v>
      </c>
      <c r="C940" s="46" t="s">
        <v>1198</v>
      </c>
      <c r="D940" s="30">
        <v>8044.64</v>
      </c>
      <c r="E940" s="30"/>
      <c r="F940" s="30"/>
      <c r="G940" s="46">
        <f t="shared" si="80"/>
        <v>8044.64</v>
      </c>
      <c r="H940" s="125">
        <f t="shared" si="78"/>
        <v>865.12058560000003</v>
      </c>
      <c r="I940" s="263">
        <f t="shared" si="82"/>
        <v>0.10754</v>
      </c>
      <c r="J940" s="76">
        <f t="shared" si="83"/>
        <v>0.10754</v>
      </c>
    </row>
    <row r="941" spans="2:10" x14ac:dyDescent="0.25">
      <c r="B941" s="92">
        <f t="shared" si="81"/>
        <v>58</v>
      </c>
      <c r="C941" s="46" t="s">
        <v>1199</v>
      </c>
      <c r="D941" s="30">
        <v>3996.29</v>
      </c>
      <c r="E941" s="30"/>
      <c r="F941" s="30"/>
      <c r="G941" s="46">
        <f t="shared" si="80"/>
        <v>3996.29</v>
      </c>
      <c r="H941" s="125">
        <f t="shared" si="78"/>
        <v>429.76102659999998</v>
      </c>
      <c r="I941" s="263">
        <f t="shared" si="82"/>
        <v>0.10754</v>
      </c>
      <c r="J941" s="76">
        <f t="shared" si="83"/>
        <v>0.10754</v>
      </c>
    </row>
    <row r="942" spans="2:10" x14ac:dyDescent="0.25">
      <c r="B942" s="92">
        <f t="shared" si="81"/>
        <v>59</v>
      </c>
      <c r="C942" s="46" t="s">
        <v>1200</v>
      </c>
      <c r="D942" s="30">
        <v>69.53</v>
      </c>
      <c r="E942" s="30"/>
      <c r="F942" s="30"/>
      <c r="G942" s="46">
        <f t="shared" si="80"/>
        <v>69.53</v>
      </c>
      <c r="H942" s="125">
        <f t="shared" si="78"/>
        <v>7.4772562000000002</v>
      </c>
      <c r="I942" s="263">
        <f t="shared" si="82"/>
        <v>0.10754</v>
      </c>
      <c r="J942" s="76">
        <f t="shared" si="83"/>
        <v>0.10754</v>
      </c>
    </row>
    <row r="943" spans="2:10" x14ac:dyDescent="0.25">
      <c r="B943" s="92">
        <f t="shared" si="81"/>
        <v>60</v>
      </c>
      <c r="C943" s="46" t="s">
        <v>1201</v>
      </c>
      <c r="D943" s="30">
        <v>3450.5</v>
      </c>
      <c r="E943" s="30"/>
      <c r="F943" s="30"/>
      <c r="G943" s="46">
        <f t="shared" si="80"/>
        <v>3450.5</v>
      </c>
      <c r="H943" s="125">
        <f t="shared" si="78"/>
        <v>371.06676999999996</v>
      </c>
      <c r="I943" s="263">
        <f t="shared" si="82"/>
        <v>0.10754</v>
      </c>
      <c r="J943" s="76">
        <f t="shared" si="83"/>
        <v>0.10753999999999998</v>
      </c>
    </row>
    <row r="944" spans="2:10" x14ac:dyDescent="0.25">
      <c r="B944" s="92">
        <f t="shared" si="81"/>
        <v>61</v>
      </c>
      <c r="C944" s="46" t="s">
        <v>1202</v>
      </c>
      <c r="D944" s="30">
        <v>46</v>
      </c>
      <c r="E944" s="30"/>
      <c r="F944" s="30"/>
      <c r="G944" s="46">
        <f t="shared" si="80"/>
        <v>46</v>
      </c>
      <c r="H944" s="125">
        <f t="shared" ref="H944:H949" si="84">SUM(I944*G944)</f>
        <v>4.9468399999999999</v>
      </c>
      <c r="I944" s="263">
        <f t="shared" si="82"/>
        <v>0.10754</v>
      </c>
      <c r="J944" s="76">
        <f t="shared" si="83"/>
        <v>0.10754</v>
      </c>
    </row>
    <row r="945" spans="2:10" x14ac:dyDescent="0.25">
      <c r="B945" s="92">
        <f t="shared" si="81"/>
        <v>62</v>
      </c>
      <c r="C945" s="46" t="s">
        <v>1244</v>
      </c>
      <c r="D945" s="30">
        <v>3217.4</v>
      </c>
      <c r="E945" s="30"/>
      <c r="F945" s="30"/>
      <c r="G945" s="46">
        <f>D945+E945+F945</f>
        <v>3217.4</v>
      </c>
      <c r="H945" s="125">
        <f t="shared" si="84"/>
        <v>345.99919599999998</v>
      </c>
      <c r="I945" s="263">
        <f t="shared" si="82"/>
        <v>0.10754</v>
      </c>
      <c r="J945" s="76">
        <f t="shared" si="83"/>
        <v>0.10754</v>
      </c>
    </row>
    <row r="946" spans="2:10" x14ac:dyDescent="0.25">
      <c r="B946" s="92">
        <f t="shared" si="81"/>
        <v>63</v>
      </c>
      <c r="C946" s="46" t="s">
        <v>1245</v>
      </c>
      <c r="D946" s="30">
        <v>3196.1</v>
      </c>
      <c r="E946" s="30"/>
      <c r="F946" s="30"/>
      <c r="G946" s="46">
        <f>D946+E946+F946</f>
        <v>3196.1</v>
      </c>
      <c r="H946" s="125">
        <f t="shared" si="84"/>
        <v>343.70859400000001</v>
      </c>
      <c r="I946" s="263">
        <f t="shared" si="82"/>
        <v>0.10754</v>
      </c>
      <c r="J946" s="76">
        <f t="shared" si="83"/>
        <v>0.10754000000000001</v>
      </c>
    </row>
    <row r="947" spans="2:10" x14ac:dyDescent="0.25">
      <c r="B947" s="92">
        <f t="shared" si="81"/>
        <v>64</v>
      </c>
      <c r="C947" s="46" t="s">
        <v>1246</v>
      </c>
      <c r="D947" s="30">
        <v>1632.1</v>
      </c>
      <c r="E947" s="30"/>
      <c r="F947" s="30"/>
      <c r="G947" s="46">
        <f>D947+E947+F947</f>
        <v>1632.1</v>
      </c>
      <c r="H947" s="125">
        <f t="shared" si="84"/>
        <v>175.51603399999999</v>
      </c>
      <c r="I947" s="263">
        <f t="shared" si="82"/>
        <v>0.10754</v>
      </c>
      <c r="J947" s="76">
        <f t="shared" si="83"/>
        <v>0.10754</v>
      </c>
    </row>
    <row r="948" spans="2:10" x14ac:dyDescent="0.25">
      <c r="B948" s="92">
        <f t="shared" si="81"/>
        <v>65</v>
      </c>
      <c r="C948" s="46" t="s">
        <v>572</v>
      </c>
      <c r="D948" s="94">
        <v>3084.1</v>
      </c>
      <c r="E948" s="48"/>
      <c r="F948" s="48">
        <v>109.7</v>
      </c>
      <c r="G948" s="46">
        <f>D948+E948+F948</f>
        <v>3193.7999999999997</v>
      </c>
      <c r="H948" s="125">
        <f t="shared" si="84"/>
        <v>343.46125199999994</v>
      </c>
      <c r="I948" s="263">
        <f t="shared" si="82"/>
        <v>0.10754</v>
      </c>
      <c r="J948" s="76">
        <f t="shared" si="83"/>
        <v>0.10754</v>
      </c>
    </row>
    <row r="949" spans="2:10" x14ac:dyDescent="0.25">
      <c r="B949" s="92"/>
      <c r="C949" s="46" t="s">
        <v>1203</v>
      </c>
      <c r="D949" s="94">
        <f>SUM(D884:D948)</f>
        <v>179704.92999999996</v>
      </c>
      <c r="E949" s="48">
        <f>SUM(E884:E948)</f>
        <v>939.9</v>
      </c>
      <c r="F949" s="48">
        <f>SUM(F884:F948)</f>
        <v>3844.0999999999995</v>
      </c>
      <c r="G949" s="46">
        <f>SUM(G884:G948)</f>
        <v>184488.92999999996</v>
      </c>
      <c r="H949" s="125">
        <f t="shared" si="84"/>
        <v>19839.939532199995</v>
      </c>
      <c r="I949" s="263">
        <f t="shared" si="82"/>
        <v>0.10754</v>
      </c>
      <c r="J949" s="76">
        <f t="shared" ref="J949:J1013" si="85">SUM(H949/G949)</f>
        <v>0.10754</v>
      </c>
    </row>
    <row r="950" spans="2:10" x14ac:dyDescent="0.25">
      <c r="B950" s="528" t="s">
        <v>1876</v>
      </c>
      <c r="C950" s="528"/>
      <c r="D950" s="528"/>
      <c r="E950" s="528"/>
      <c r="F950" s="528"/>
      <c r="G950" s="528"/>
      <c r="H950" s="528"/>
      <c r="I950" s="528"/>
      <c r="J950" s="528"/>
    </row>
    <row r="951" spans="2:10" x14ac:dyDescent="0.25">
      <c r="B951" s="46">
        <v>1</v>
      </c>
      <c r="C951" s="46" t="s">
        <v>1205</v>
      </c>
      <c r="D951" s="46">
        <v>653.70000000000005</v>
      </c>
      <c r="E951" s="46">
        <v>37.5</v>
      </c>
      <c r="F951" s="46">
        <v>147.30000000000001</v>
      </c>
      <c r="G951" s="46">
        <f t="shared" ref="G951:G1013" si="86">D951+E951+F951</f>
        <v>838.5</v>
      </c>
      <c r="H951" s="125">
        <f t="shared" ref="H951:H1013" si="87">SUM(I951*G951)</f>
        <v>90.172290000000004</v>
      </c>
      <c r="I951" s="263">
        <f t="shared" si="82"/>
        <v>0.10754</v>
      </c>
      <c r="J951" s="76">
        <f t="shared" si="85"/>
        <v>0.10754000000000001</v>
      </c>
    </row>
    <row r="952" spans="2:10" x14ac:dyDescent="0.25">
      <c r="B952" s="46">
        <f>B951+1</f>
        <v>2</v>
      </c>
      <c r="C952" s="46" t="s">
        <v>1206</v>
      </c>
      <c r="D952" s="46">
        <v>244</v>
      </c>
      <c r="E952" s="46"/>
      <c r="F952" s="46"/>
      <c r="G952" s="46">
        <f t="shared" si="86"/>
        <v>244</v>
      </c>
      <c r="H952" s="125">
        <f t="shared" si="87"/>
        <v>26.23976</v>
      </c>
      <c r="I952" s="263">
        <f t="shared" si="82"/>
        <v>0.10754</v>
      </c>
      <c r="J952" s="76">
        <f t="shared" si="85"/>
        <v>0.10754</v>
      </c>
    </row>
    <row r="953" spans="2:10" x14ac:dyDescent="0.25">
      <c r="B953" s="46">
        <f t="shared" ref="B953:B1016" si="88">B952+1</f>
        <v>3</v>
      </c>
      <c r="C953" s="46" t="s">
        <v>1207</v>
      </c>
      <c r="D953" s="46">
        <v>279.89999999999998</v>
      </c>
      <c r="E953" s="46"/>
      <c r="F953" s="46"/>
      <c r="G953" s="46">
        <f t="shared" si="86"/>
        <v>279.89999999999998</v>
      </c>
      <c r="H953" s="125">
        <f t="shared" si="87"/>
        <v>30.100445999999998</v>
      </c>
      <c r="I953" s="263">
        <f t="shared" si="82"/>
        <v>0.10754</v>
      </c>
      <c r="J953" s="76">
        <f t="shared" si="85"/>
        <v>0.10754</v>
      </c>
    </row>
    <row r="954" spans="2:10" x14ac:dyDescent="0.25">
      <c r="B954" s="46">
        <f t="shared" si="88"/>
        <v>4</v>
      </c>
      <c r="C954" s="46" t="s">
        <v>1208</v>
      </c>
      <c r="D954" s="46">
        <v>107.3</v>
      </c>
      <c r="E954" s="46"/>
      <c r="F954" s="46"/>
      <c r="G954" s="46">
        <f t="shared" si="86"/>
        <v>107.3</v>
      </c>
      <c r="H954" s="125">
        <f t="shared" si="87"/>
        <v>11.539041999999998</v>
      </c>
      <c r="I954" s="263">
        <f t="shared" si="82"/>
        <v>0.10754</v>
      </c>
      <c r="J954" s="76">
        <f t="shared" si="85"/>
        <v>0.10753999999999998</v>
      </c>
    </row>
    <row r="955" spans="2:10" x14ac:dyDescent="0.25">
      <c r="B955" s="46">
        <f t="shared" si="88"/>
        <v>5</v>
      </c>
      <c r="C955" s="46" t="s">
        <v>1210</v>
      </c>
      <c r="D955" s="46">
        <v>149.30000000000001</v>
      </c>
      <c r="E955" s="46"/>
      <c r="F955" s="46"/>
      <c r="G955" s="46">
        <f t="shared" si="86"/>
        <v>149.30000000000001</v>
      </c>
      <c r="H955" s="125">
        <f t="shared" si="87"/>
        <v>16.055721999999999</v>
      </c>
      <c r="I955" s="263">
        <f t="shared" si="82"/>
        <v>0.10754</v>
      </c>
      <c r="J955" s="76">
        <f t="shared" si="85"/>
        <v>0.10753999999999998</v>
      </c>
    </row>
    <row r="956" spans="2:10" x14ac:dyDescent="0.25">
      <c r="B956" s="46">
        <f t="shared" si="88"/>
        <v>6</v>
      </c>
      <c r="C956" s="46" t="s">
        <v>1211</v>
      </c>
      <c r="D956" s="46">
        <v>111.1</v>
      </c>
      <c r="E956" s="46">
        <v>25.8</v>
      </c>
      <c r="F956" s="46"/>
      <c r="G956" s="46">
        <f t="shared" si="86"/>
        <v>136.9</v>
      </c>
      <c r="H956" s="125">
        <f t="shared" si="87"/>
        <v>14.722226000000001</v>
      </c>
      <c r="I956" s="263">
        <f t="shared" si="82"/>
        <v>0.10754</v>
      </c>
      <c r="J956" s="76">
        <f t="shared" si="85"/>
        <v>0.10754</v>
      </c>
    </row>
    <row r="957" spans="2:10" x14ac:dyDescent="0.25">
      <c r="B957" s="46">
        <f t="shared" si="88"/>
        <v>7</v>
      </c>
      <c r="C957" s="46" t="s">
        <v>1212</v>
      </c>
      <c r="D957" s="46">
        <v>131.5</v>
      </c>
      <c r="E957" s="46"/>
      <c r="F957" s="46"/>
      <c r="G957" s="46">
        <f t="shared" si="86"/>
        <v>131.5</v>
      </c>
      <c r="H957" s="125">
        <f t="shared" si="87"/>
        <v>14.14151</v>
      </c>
      <c r="I957" s="263">
        <f t="shared" si="82"/>
        <v>0.10754</v>
      </c>
      <c r="J957" s="76">
        <f t="shared" si="85"/>
        <v>0.10754</v>
      </c>
    </row>
    <row r="958" spans="2:10" x14ac:dyDescent="0.25">
      <c r="B958" s="46">
        <f t="shared" si="88"/>
        <v>8</v>
      </c>
      <c r="C958" s="46" t="s">
        <v>1213</v>
      </c>
      <c r="D958" s="46">
        <v>164</v>
      </c>
      <c r="E958" s="46"/>
      <c r="F958" s="46"/>
      <c r="G958" s="46">
        <f t="shared" si="86"/>
        <v>164</v>
      </c>
      <c r="H958" s="125">
        <f t="shared" si="87"/>
        <v>17.636559999999999</v>
      </c>
      <c r="I958" s="263">
        <f t="shared" si="82"/>
        <v>0.10754</v>
      </c>
      <c r="J958" s="76">
        <f t="shared" si="85"/>
        <v>0.10754</v>
      </c>
    </row>
    <row r="959" spans="2:10" x14ac:dyDescent="0.25">
      <c r="B959" s="46">
        <f t="shared" si="88"/>
        <v>9</v>
      </c>
      <c r="C959" s="46" t="s">
        <v>1214</v>
      </c>
      <c r="D959" s="46">
        <v>183.5</v>
      </c>
      <c r="E959" s="46"/>
      <c r="F959" s="46"/>
      <c r="G959" s="46">
        <f t="shared" si="86"/>
        <v>183.5</v>
      </c>
      <c r="H959" s="125">
        <f t="shared" si="87"/>
        <v>19.73359</v>
      </c>
      <c r="I959" s="263">
        <f t="shared" si="82"/>
        <v>0.10754</v>
      </c>
      <c r="J959" s="76">
        <f t="shared" si="85"/>
        <v>0.10754</v>
      </c>
    </row>
    <row r="960" spans="2:10" x14ac:dyDescent="0.25">
      <c r="B960" s="46">
        <f t="shared" si="88"/>
        <v>10</v>
      </c>
      <c r="C960" s="46" t="s">
        <v>1215</v>
      </c>
      <c r="D960" s="46">
        <v>4270.7</v>
      </c>
      <c r="E960" s="46"/>
      <c r="F960" s="46"/>
      <c r="G960" s="46">
        <f t="shared" si="86"/>
        <v>4270.7</v>
      </c>
      <c r="H960" s="125">
        <f t="shared" si="87"/>
        <v>459.27107799999999</v>
      </c>
      <c r="I960" s="263">
        <f t="shared" si="82"/>
        <v>0.10754</v>
      </c>
      <c r="J960" s="76">
        <f t="shared" si="85"/>
        <v>0.10754</v>
      </c>
    </row>
    <row r="961" spans="2:10" x14ac:dyDescent="0.25">
      <c r="B961" s="46">
        <f t="shared" si="88"/>
        <v>11</v>
      </c>
      <c r="C961" s="46" t="s">
        <v>1216</v>
      </c>
      <c r="D961" s="46">
        <v>2670.7</v>
      </c>
      <c r="E961" s="46"/>
      <c r="F961" s="46"/>
      <c r="G961" s="46">
        <f t="shared" si="86"/>
        <v>2670.7</v>
      </c>
      <c r="H961" s="125">
        <f t="shared" si="87"/>
        <v>287.20707799999997</v>
      </c>
      <c r="I961" s="263">
        <f t="shared" si="82"/>
        <v>0.10754</v>
      </c>
      <c r="J961" s="76">
        <f t="shared" si="85"/>
        <v>0.10754</v>
      </c>
    </row>
    <row r="962" spans="2:10" x14ac:dyDescent="0.25">
      <c r="B962" s="46">
        <f t="shared" si="88"/>
        <v>12</v>
      </c>
      <c r="C962" s="46" t="s">
        <v>1217</v>
      </c>
      <c r="D962" s="46">
        <v>463.7</v>
      </c>
      <c r="E962" s="46"/>
      <c r="F962" s="46">
        <v>121.1</v>
      </c>
      <c r="G962" s="46">
        <f t="shared" si="86"/>
        <v>584.79999999999995</v>
      </c>
      <c r="H962" s="125">
        <f t="shared" si="87"/>
        <v>62.889391999999994</v>
      </c>
      <c r="I962" s="263">
        <f t="shared" si="82"/>
        <v>0.10754</v>
      </c>
      <c r="J962" s="76">
        <f t="shared" si="85"/>
        <v>0.10754</v>
      </c>
    </row>
    <row r="963" spans="2:10" x14ac:dyDescent="0.25">
      <c r="B963" s="46">
        <f t="shared" si="88"/>
        <v>13</v>
      </c>
      <c r="C963" s="46" t="s">
        <v>1218</v>
      </c>
      <c r="D963" s="46">
        <v>892.4</v>
      </c>
      <c r="E963" s="46"/>
      <c r="F963" s="46"/>
      <c r="G963" s="46">
        <f t="shared" si="86"/>
        <v>892.4</v>
      </c>
      <c r="H963" s="125">
        <f t="shared" si="87"/>
        <v>95.968695999999994</v>
      </c>
      <c r="I963" s="263">
        <f t="shared" si="82"/>
        <v>0.10754</v>
      </c>
      <c r="J963" s="76">
        <f t="shared" si="85"/>
        <v>0.10754</v>
      </c>
    </row>
    <row r="964" spans="2:10" x14ac:dyDescent="0.25">
      <c r="B964" s="46">
        <f t="shared" si="88"/>
        <v>14</v>
      </c>
      <c r="C964" s="46" t="s">
        <v>1219</v>
      </c>
      <c r="D964" s="46">
        <v>481.8</v>
      </c>
      <c r="E964" s="46"/>
      <c r="F964" s="46">
        <v>50.8</v>
      </c>
      <c r="G964" s="46">
        <f t="shared" si="86"/>
        <v>532.6</v>
      </c>
      <c r="H964" s="125">
        <f t="shared" si="87"/>
        <v>57.275804000000001</v>
      </c>
      <c r="I964" s="263">
        <f t="shared" si="82"/>
        <v>0.10754</v>
      </c>
      <c r="J964" s="76">
        <f t="shared" si="85"/>
        <v>0.10754</v>
      </c>
    </row>
    <row r="965" spans="2:10" x14ac:dyDescent="0.25">
      <c r="B965" s="46">
        <f t="shared" si="88"/>
        <v>15</v>
      </c>
      <c r="C965" s="46" t="s">
        <v>1220</v>
      </c>
      <c r="D965" s="46">
        <v>340.1</v>
      </c>
      <c r="E965" s="46"/>
      <c r="F965" s="46"/>
      <c r="G965" s="46">
        <f t="shared" si="86"/>
        <v>340.1</v>
      </c>
      <c r="H965" s="125">
        <f t="shared" si="87"/>
        <v>36.574354</v>
      </c>
      <c r="I965" s="263">
        <f t="shared" si="82"/>
        <v>0.10754</v>
      </c>
      <c r="J965" s="76">
        <f t="shared" si="85"/>
        <v>0.10754</v>
      </c>
    </row>
    <row r="966" spans="2:10" x14ac:dyDescent="0.25">
      <c r="B966" s="46">
        <f t="shared" si="88"/>
        <v>16</v>
      </c>
      <c r="C966" s="46" t="s">
        <v>1221</v>
      </c>
      <c r="D966" s="46">
        <v>449.9</v>
      </c>
      <c r="E966" s="46"/>
      <c r="F966" s="46">
        <v>99.3</v>
      </c>
      <c r="G966" s="46">
        <f t="shared" si="86"/>
        <v>549.19999999999993</v>
      </c>
      <c r="H966" s="125">
        <f t="shared" si="87"/>
        <v>59.060967999999988</v>
      </c>
      <c r="I966" s="263">
        <f t="shared" si="82"/>
        <v>0.10754</v>
      </c>
      <c r="J966" s="76">
        <f t="shared" si="85"/>
        <v>0.10754</v>
      </c>
    </row>
    <row r="967" spans="2:10" x14ac:dyDescent="0.25">
      <c r="B967" s="46">
        <f t="shared" si="88"/>
        <v>17</v>
      </c>
      <c r="C967" s="46" t="s">
        <v>1222</v>
      </c>
      <c r="D967" s="46">
        <v>855.5</v>
      </c>
      <c r="E967" s="46"/>
      <c r="F967" s="46">
        <v>188</v>
      </c>
      <c r="G967" s="46">
        <f t="shared" si="86"/>
        <v>1043.5</v>
      </c>
      <c r="H967" s="125">
        <f t="shared" si="87"/>
        <v>112.21799</v>
      </c>
      <c r="I967" s="263">
        <f t="shared" ref="I967:I1030" si="89">0.07974+0.0278</f>
        <v>0.10754</v>
      </c>
      <c r="J967" s="76">
        <f t="shared" si="85"/>
        <v>0.10754</v>
      </c>
    </row>
    <row r="968" spans="2:10" x14ac:dyDescent="0.25">
      <c r="B968" s="46">
        <f t="shared" si="88"/>
        <v>18</v>
      </c>
      <c r="C968" s="46" t="s">
        <v>1223</v>
      </c>
      <c r="D968" s="46">
        <v>851.2</v>
      </c>
      <c r="E968" s="46"/>
      <c r="F968" s="46">
        <v>76.2</v>
      </c>
      <c r="G968" s="46">
        <f t="shared" si="86"/>
        <v>927.40000000000009</v>
      </c>
      <c r="H968" s="125">
        <f t="shared" si="87"/>
        <v>99.732596000000001</v>
      </c>
      <c r="I968" s="263">
        <f t="shared" si="89"/>
        <v>0.10754</v>
      </c>
      <c r="J968" s="76">
        <f t="shared" si="85"/>
        <v>0.10754</v>
      </c>
    </row>
    <row r="969" spans="2:10" x14ac:dyDescent="0.25">
      <c r="B969" s="46">
        <f t="shared" si="88"/>
        <v>19</v>
      </c>
      <c r="C969" s="46" t="s">
        <v>1224</v>
      </c>
      <c r="D969" s="46">
        <v>544.4</v>
      </c>
      <c r="E969" s="46">
        <v>105.8</v>
      </c>
      <c r="F969" s="46">
        <v>74</v>
      </c>
      <c r="G969" s="46">
        <f t="shared" si="86"/>
        <v>724.19999999999993</v>
      </c>
      <c r="H969" s="125">
        <f t="shared" si="87"/>
        <v>77.880467999999993</v>
      </c>
      <c r="I969" s="263">
        <f t="shared" si="89"/>
        <v>0.10754</v>
      </c>
      <c r="J969" s="76">
        <f t="shared" si="85"/>
        <v>0.10754</v>
      </c>
    </row>
    <row r="970" spans="2:10" x14ac:dyDescent="0.25">
      <c r="B970" s="46">
        <f t="shared" si="88"/>
        <v>20</v>
      </c>
      <c r="C970" s="46" t="s">
        <v>1225</v>
      </c>
      <c r="D970" s="46">
        <v>252.4</v>
      </c>
      <c r="E970" s="46">
        <v>53</v>
      </c>
      <c r="F970" s="46">
        <v>35.4</v>
      </c>
      <c r="G970" s="46">
        <f t="shared" si="86"/>
        <v>340.79999999999995</v>
      </c>
      <c r="H970" s="125">
        <f t="shared" si="87"/>
        <v>36.649631999999997</v>
      </c>
      <c r="I970" s="263">
        <f t="shared" si="89"/>
        <v>0.10754</v>
      </c>
      <c r="J970" s="76">
        <f t="shared" si="85"/>
        <v>0.10754000000000001</v>
      </c>
    </row>
    <row r="971" spans="2:10" x14ac:dyDescent="0.25">
      <c r="B971" s="46">
        <f t="shared" si="88"/>
        <v>21</v>
      </c>
      <c r="C971" s="46" t="s">
        <v>1226</v>
      </c>
      <c r="D971" s="46">
        <v>446.3</v>
      </c>
      <c r="E971" s="46">
        <v>12.4</v>
      </c>
      <c r="F971" s="46">
        <v>75.400000000000006</v>
      </c>
      <c r="G971" s="46">
        <f t="shared" si="86"/>
        <v>534.1</v>
      </c>
      <c r="H971" s="125">
        <f t="shared" si="87"/>
        <v>57.437114000000001</v>
      </c>
      <c r="I971" s="263">
        <f t="shared" si="89"/>
        <v>0.10754</v>
      </c>
      <c r="J971" s="76">
        <f t="shared" si="85"/>
        <v>0.10754</v>
      </c>
    </row>
    <row r="972" spans="2:10" x14ac:dyDescent="0.25">
      <c r="B972" s="46">
        <f t="shared" si="88"/>
        <v>22</v>
      </c>
      <c r="C972" s="46" t="s">
        <v>1227</v>
      </c>
      <c r="D972" s="46">
        <v>237.5</v>
      </c>
      <c r="E972" s="46"/>
      <c r="F972" s="46"/>
      <c r="G972" s="46">
        <f t="shared" si="86"/>
        <v>237.5</v>
      </c>
      <c r="H972" s="125">
        <f t="shared" si="87"/>
        <v>25.540749999999999</v>
      </c>
      <c r="I972" s="263">
        <f t="shared" si="89"/>
        <v>0.10754</v>
      </c>
      <c r="J972" s="76">
        <f t="shared" si="85"/>
        <v>0.10754</v>
      </c>
    </row>
    <row r="973" spans="2:10" x14ac:dyDescent="0.25">
      <c r="B973" s="46">
        <f t="shared" si="88"/>
        <v>23</v>
      </c>
      <c r="C973" s="46" t="s">
        <v>1228</v>
      </c>
      <c r="D973" s="46">
        <v>159.5</v>
      </c>
      <c r="E973" s="46"/>
      <c r="F973" s="46">
        <v>91.9</v>
      </c>
      <c r="G973" s="46">
        <f t="shared" si="86"/>
        <v>251.4</v>
      </c>
      <c r="H973" s="125">
        <f t="shared" si="87"/>
        <v>27.035556</v>
      </c>
      <c r="I973" s="263">
        <f t="shared" si="89"/>
        <v>0.10754</v>
      </c>
      <c r="J973" s="76">
        <f t="shared" si="85"/>
        <v>0.10754</v>
      </c>
    </row>
    <row r="974" spans="2:10" x14ac:dyDescent="0.25">
      <c r="B974" s="46">
        <f t="shared" si="88"/>
        <v>24</v>
      </c>
      <c r="C974" s="46" t="s">
        <v>1229</v>
      </c>
      <c r="D974" s="46">
        <v>6036.5</v>
      </c>
      <c r="E974" s="46"/>
      <c r="F974" s="46">
        <v>57.9</v>
      </c>
      <c r="G974" s="46">
        <f t="shared" si="86"/>
        <v>6094.4</v>
      </c>
      <c r="H974" s="125">
        <f t="shared" si="87"/>
        <v>655.39177599999994</v>
      </c>
      <c r="I974" s="263">
        <f t="shared" si="89"/>
        <v>0.10754</v>
      </c>
      <c r="J974" s="76">
        <f t="shared" si="85"/>
        <v>0.10754</v>
      </c>
    </row>
    <row r="975" spans="2:10" x14ac:dyDescent="0.25">
      <c r="B975" s="46">
        <f t="shared" si="88"/>
        <v>25</v>
      </c>
      <c r="C975" s="46" t="s">
        <v>1230</v>
      </c>
      <c r="D975" s="46">
        <v>5942.78</v>
      </c>
      <c r="E975" s="46">
        <v>26.3</v>
      </c>
      <c r="F975" s="46">
        <v>169.5</v>
      </c>
      <c r="G975" s="46">
        <f t="shared" si="86"/>
        <v>6138.58</v>
      </c>
      <c r="H975" s="125">
        <f t="shared" si="87"/>
        <v>660.1428932</v>
      </c>
      <c r="I975" s="263">
        <f t="shared" si="89"/>
        <v>0.10754</v>
      </c>
      <c r="J975" s="76">
        <f t="shared" si="85"/>
        <v>0.10754</v>
      </c>
    </row>
    <row r="976" spans="2:10" x14ac:dyDescent="0.25">
      <c r="B976" s="46">
        <f t="shared" si="88"/>
        <v>26</v>
      </c>
      <c r="C976" s="46" t="s">
        <v>1231</v>
      </c>
      <c r="D976" s="46">
        <v>362.7</v>
      </c>
      <c r="E976" s="46"/>
      <c r="F976" s="46">
        <v>64.8</v>
      </c>
      <c r="G976" s="46">
        <f t="shared" si="86"/>
        <v>427.5</v>
      </c>
      <c r="H976" s="125">
        <f t="shared" si="87"/>
        <v>45.973349999999996</v>
      </c>
      <c r="I976" s="263">
        <f t="shared" si="89"/>
        <v>0.10754</v>
      </c>
      <c r="J976" s="76">
        <f t="shared" si="85"/>
        <v>0.10754</v>
      </c>
    </row>
    <row r="977" spans="2:10" x14ac:dyDescent="0.25">
      <c r="B977" s="46">
        <f t="shared" si="88"/>
        <v>27</v>
      </c>
      <c r="C977" s="46" t="s">
        <v>1232</v>
      </c>
      <c r="D977" s="46">
        <v>5493.7</v>
      </c>
      <c r="E977" s="46"/>
      <c r="F977" s="46"/>
      <c r="G977" s="46">
        <f t="shared" si="86"/>
        <v>5493.7</v>
      </c>
      <c r="H977" s="125">
        <f t="shared" si="87"/>
        <v>590.79249799999991</v>
      </c>
      <c r="I977" s="263">
        <f t="shared" si="89"/>
        <v>0.10754</v>
      </c>
      <c r="J977" s="76">
        <f t="shared" si="85"/>
        <v>0.10753999999999998</v>
      </c>
    </row>
    <row r="978" spans="2:10" x14ac:dyDescent="0.25">
      <c r="B978" s="46">
        <f t="shared" si="88"/>
        <v>28</v>
      </c>
      <c r="C978" s="46" t="s">
        <v>1233</v>
      </c>
      <c r="D978" s="46">
        <v>5413.1</v>
      </c>
      <c r="E978" s="46"/>
      <c r="F978" s="46">
        <v>26</v>
      </c>
      <c r="G978" s="46">
        <f t="shared" si="86"/>
        <v>5439.1</v>
      </c>
      <c r="H978" s="125">
        <f t="shared" si="87"/>
        <v>584.92081400000006</v>
      </c>
      <c r="I978" s="263">
        <f t="shared" si="89"/>
        <v>0.10754</v>
      </c>
      <c r="J978" s="76">
        <f t="shared" si="85"/>
        <v>0.10754000000000001</v>
      </c>
    </row>
    <row r="979" spans="2:10" x14ac:dyDescent="0.25">
      <c r="B979" s="46">
        <f t="shared" si="88"/>
        <v>29</v>
      </c>
      <c r="C979" s="46" t="s">
        <v>1234</v>
      </c>
      <c r="D979" s="46">
        <v>420.4</v>
      </c>
      <c r="E979" s="46"/>
      <c r="F979" s="46">
        <v>81.3</v>
      </c>
      <c r="G979" s="46">
        <f t="shared" si="86"/>
        <v>501.7</v>
      </c>
      <c r="H979" s="125">
        <f t="shared" si="87"/>
        <v>53.952818000000001</v>
      </c>
      <c r="I979" s="263">
        <f t="shared" si="89"/>
        <v>0.10754</v>
      </c>
      <c r="J979" s="76">
        <f t="shared" si="85"/>
        <v>0.10754000000000001</v>
      </c>
    </row>
    <row r="980" spans="2:10" x14ac:dyDescent="0.25">
      <c r="B980" s="46">
        <f t="shared" si="88"/>
        <v>30</v>
      </c>
      <c r="C980" s="46" t="s">
        <v>1235</v>
      </c>
      <c r="D980" s="46">
        <v>176.4</v>
      </c>
      <c r="E980" s="46"/>
      <c r="F980" s="46">
        <v>88.5</v>
      </c>
      <c r="G980" s="46">
        <f t="shared" si="86"/>
        <v>264.89999999999998</v>
      </c>
      <c r="H980" s="125">
        <f t="shared" si="87"/>
        <v>28.487345999999995</v>
      </c>
      <c r="I980" s="263">
        <f t="shared" si="89"/>
        <v>0.10754</v>
      </c>
      <c r="J980" s="76">
        <f t="shared" si="85"/>
        <v>0.10754</v>
      </c>
    </row>
    <row r="981" spans="2:10" x14ac:dyDescent="0.25">
      <c r="B981" s="46">
        <f t="shared" si="88"/>
        <v>31</v>
      </c>
      <c r="C981" s="46" t="s">
        <v>1236</v>
      </c>
      <c r="D981" s="46">
        <v>476.7</v>
      </c>
      <c r="E981" s="46"/>
      <c r="F981" s="46">
        <v>38</v>
      </c>
      <c r="G981" s="46">
        <f t="shared" si="86"/>
        <v>514.70000000000005</v>
      </c>
      <c r="H981" s="125">
        <f t="shared" si="87"/>
        <v>55.350838000000003</v>
      </c>
      <c r="I981" s="263">
        <f t="shared" si="89"/>
        <v>0.10754</v>
      </c>
      <c r="J981" s="76">
        <f t="shared" si="85"/>
        <v>0.10754</v>
      </c>
    </row>
    <row r="982" spans="2:10" x14ac:dyDescent="0.25">
      <c r="B982" s="46">
        <f t="shared" si="88"/>
        <v>32</v>
      </c>
      <c r="C982" s="46" t="s">
        <v>1241</v>
      </c>
      <c r="D982" s="46">
        <v>474.8</v>
      </c>
      <c r="E982" s="46"/>
      <c r="F982" s="46"/>
      <c r="G982" s="46">
        <f t="shared" si="86"/>
        <v>474.8</v>
      </c>
      <c r="H982" s="125">
        <f t="shared" si="87"/>
        <v>51.059992000000001</v>
      </c>
      <c r="I982" s="263">
        <f t="shared" si="89"/>
        <v>0.10754</v>
      </c>
      <c r="J982" s="76">
        <f t="shared" si="85"/>
        <v>0.10754</v>
      </c>
    </row>
    <row r="983" spans="2:10" x14ac:dyDescent="0.25">
      <c r="B983" s="46">
        <f t="shared" si="88"/>
        <v>33</v>
      </c>
      <c r="C983" s="46" t="s">
        <v>1242</v>
      </c>
      <c r="D983" s="46">
        <v>667.03</v>
      </c>
      <c r="E983" s="46"/>
      <c r="F983" s="46"/>
      <c r="G983" s="46">
        <f t="shared" si="86"/>
        <v>667.03</v>
      </c>
      <c r="H983" s="125">
        <f t="shared" si="87"/>
        <v>71.7324062</v>
      </c>
      <c r="I983" s="263">
        <f t="shared" si="89"/>
        <v>0.10754</v>
      </c>
      <c r="J983" s="76">
        <f t="shared" si="85"/>
        <v>0.10754000000000001</v>
      </c>
    </row>
    <row r="984" spans="2:10" x14ac:dyDescent="0.25">
      <c r="B984" s="46">
        <f t="shared" si="88"/>
        <v>34</v>
      </c>
      <c r="C984" s="46" t="s">
        <v>1243</v>
      </c>
      <c r="D984" s="46">
        <v>1023.7</v>
      </c>
      <c r="E984" s="46"/>
      <c r="F984" s="46"/>
      <c r="G984" s="46">
        <f t="shared" si="86"/>
        <v>1023.7</v>
      </c>
      <c r="H984" s="125">
        <f t="shared" si="87"/>
        <v>110.08869800000001</v>
      </c>
      <c r="I984" s="263">
        <f t="shared" si="89"/>
        <v>0.10754</v>
      </c>
      <c r="J984" s="76">
        <f t="shared" si="85"/>
        <v>0.10754</v>
      </c>
    </row>
    <row r="985" spans="2:10" x14ac:dyDescent="0.25">
      <c r="B985" s="46">
        <f t="shared" si="88"/>
        <v>35</v>
      </c>
      <c r="C985" s="46" t="s">
        <v>1247</v>
      </c>
      <c r="D985" s="46">
        <v>214.1</v>
      </c>
      <c r="E985" s="46"/>
      <c r="F985" s="46"/>
      <c r="G985" s="46">
        <f t="shared" si="86"/>
        <v>214.1</v>
      </c>
      <c r="H985" s="125">
        <f t="shared" si="87"/>
        <v>23.024314</v>
      </c>
      <c r="I985" s="263">
        <f t="shared" si="89"/>
        <v>0.10754</v>
      </c>
      <c r="J985" s="76">
        <f t="shared" si="85"/>
        <v>0.10754000000000001</v>
      </c>
    </row>
    <row r="986" spans="2:10" x14ac:dyDescent="0.25">
      <c r="B986" s="46">
        <f t="shared" si="88"/>
        <v>36</v>
      </c>
      <c r="C986" s="46" t="s">
        <v>1248</v>
      </c>
      <c r="D986" s="46">
        <v>396.1</v>
      </c>
      <c r="E986" s="46"/>
      <c r="F986" s="46">
        <v>77.8</v>
      </c>
      <c r="G986" s="46">
        <f t="shared" si="86"/>
        <v>473.90000000000003</v>
      </c>
      <c r="H986" s="125">
        <f t="shared" si="87"/>
        <v>50.963206</v>
      </c>
      <c r="I986" s="263">
        <f t="shared" si="89"/>
        <v>0.10754</v>
      </c>
      <c r="J986" s="76">
        <f t="shared" si="85"/>
        <v>0.10754</v>
      </c>
    </row>
    <row r="987" spans="2:10" x14ac:dyDescent="0.25">
      <c r="B987" s="46">
        <f t="shared" si="88"/>
        <v>37</v>
      </c>
      <c r="C987" s="46" t="s">
        <v>1249</v>
      </c>
      <c r="D987" s="46">
        <v>479.6</v>
      </c>
      <c r="E987" s="46"/>
      <c r="F987" s="46"/>
      <c r="G987" s="46">
        <f t="shared" si="86"/>
        <v>479.6</v>
      </c>
      <c r="H987" s="125">
        <f t="shared" si="87"/>
        <v>51.576183999999998</v>
      </c>
      <c r="I987" s="263">
        <f t="shared" si="89"/>
        <v>0.10754</v>
      </c>
      <c r="J987" s="76">
        <f t="shared" si="85"/>
        <v>0.10754</v>
      </c>
    </row>
    <row r="988" spans="2:10" x14ac:dyDescent="0.25">
      <c r="B988" s="46">
        <f t="shared" si="88"/>
        <v>38</v>
      </c>
      <c r="C988" s="46" t="s">
        <v>1250</v>
      </c>
      <c r="D988" s="46">
        <v>415.6</v>
      </c>
      <c r="E988" s="46"/>
      <c r="F988" s="46"/>
      <c r="G988" s="46">
        <f t="shared" si="86"/>
        <v>415.6</v>
      </c>
      <c r="H988" s="125">
        <f t="shared" si="87"/>
        <v>44.693624</v>
      </c>
      <c r="I988" s="263">
        <f t="shared" si="89"/>
        <v>0.10754</v>
      </c>
      <c r="J988" s="76">
        <f t="shared" si="85"/>
        <v>0.10754</v>
      </c>
    </row>
    <row r="989" spans="2:10" x14ac:dyDescent="0.25">
      <c r="B989" s="46">
        <f t="shared" si="88"/>
        <v>39</v>
      </c>
      <c r="C989" s="46" t="s">
        <v>1251</v>
      </c>
      <c r="D989" s="46">
        <v>338.9</v>
      </c>
      <c r="E989" s="46"/>
      <c r="F989" s="46">
        <v>73.099999999999994</v>
      </c>
      <c r="G989" s="46">
        <f t="shared" si="86"/>
        <v>412</v>
      </c>
      <c r="H989" s="125">
        <f t="shared" si="87"/>
        <v>44.306480000000001</v>
      </c>
      <c r="I989" s="263">
        <f t="shared" si="89"/>
        <v>0.10754</v>
      </c>
      <c r="J989" s="76">
        <f t="shared" si="85"/>
        <v>0.10754</v>
      </c>
    </row>
    <row r="990" spans="2:10" x14ac:dyDescent="0.25">
      <c r="B990" s="46">
        <f t="shared" si="88"/>
        <v>40</v>
      </c>
      <c r="C990" s="46" t="s">
        <v>1252</v>
      </c>
      <c r="D990" s="46">
        <v>154.69999999999999</v>
      </c>
      <c r="E990" s="46"/>
      <c r="F990" s="46"/>
      <c r="G990" s="46">
        <f t="shared" si="86"/>
        <v>154.69999999999999</v>
      </c>
      <c r="H990" s="125">
        <f t="shared" si="87"/>
        <v>16.636437999999998</v>
      </c>
      <c r="I990" s="263">
        <f t="shared" si="89"/>
        <v>0.10754</v>
      </c>
      <c r="J990" s="76">
        <f t="shared" si="85"/>
        <v>0.10754</v>
      </c>
    </row>
    <row r="991" spans="2:10" x14ac:dyDescent="0.25">
      <c r="B991" s="46">
        <f t="shared" si="88"/>
        <v>41</v>
      </c>
      <c r="C991" s="46" t="s">
        <v>1253</v>
      </c>
      <c r="D991" s="46">
        <v>127</v>
      </c>
      <c r="E991" s="46">
        <v>51.8</v>
      </c>
      <c r="F991" s="46"/>
      <c r="G991" s="46">
        <f t="shared" si="86"/>
        <v>178.8</v>
      </c>
      <c r="H991" s="125">
        <f t="shared" si="87"/>
        <v>19.228152000000001</v>
      </c>
      <c r="I991" s="263">
        <f t="shared" si="89"/>
        <v>0.10754</v>
      </c>
      <c r="J991" s="76">
        <f t="shared" si="85"/>
        <v>0.10754</v>
      </c>
    </row>
    <row r="992" spans="2:10" x14ac:dyDescent="0.25">
      <c r="B992" s="46">
        <f t="shared" si="88"/>
        <v>42</v>
      </c>
      <c r="C992" s="46" t="s">
        <v>1254</v>
      </c>
      <c r="D992" s="46">
        <v>228.6</v>
      </c>
      <c r="E992" s="46"/>
      <c r="F992" s="46"/>
      <c r="G992" s="46">
        <f t="shared" si="86"/>
        <v>228.6</v>
      </c>
      <c r="H992" s="125">
        <f t="shared" si="87"/>
        <v>24.583644</v>
      </c>
      <c r="I992" s="263">
        <f t="shared" si="89"/>
        <v>0.10754</v>
      </c>
      <c r="J992" s="76">
        <f t="shared" si="85"/>
        <v>0.10754</v>
      </c>
    </row>
    <row r="993" spans="2:10" x14ac:dyDescent="0.25">
      <c r="B993" s="46">
        <f t="shared" si="88"/>
        <v>43</v>
      </c>
      <c r="C993" s="46" t="s">
        <v>1255</v>
      </c>
      <c r="D993" s="46">
        <v>211.7</v>
      </c>
      <c r="E993" s="46"/>
      <c r="F993" s="46"/>
      <c r="G993" s="46">
        <f t="shared" si="86"/>
        <v>211.7</v>
      </c>
      <c r="H993" s="125">
        <f t="shared" si="87"/>
        <v>22.766217999999999</v>
      </c>
      <c r="I993" s="263">
        <f t="shared" si="89"/>
        <v>0.10754</v>
      </c>
      <c r="J993" s="76">
        <f t="shared" si="85"/>
        <v>0.10754</v>
      </c>
    </row>
    <row r="994" spans="2:10" ht="13" x14ac:dyDescent="0.3">
      <c r="B994" s="46">
        <f t="shared" si="88"/>
        <v>44</v>
      </c>
      <c r="C994" s="46" t="s">
        <v>1256</v>
      </c>
      <c r="D994" s="46">
        <v>209.66</v>
      </c>
      <c r="E994" s="46"/>
      <c r="F994" s="19"/>
      <c r="G994" s="46">
        <f t="shared" si="86"/>
        <v>209.66</v>
      </c>
      <c r="H994" s="125">
        <f t="shared" si="87"/>
        <v>22.5468364</v>
      </c>
      <c r="I994" s="263">
        <f t="shared" si="89"/>
        <v>0.10754</v>
      </c>
      <c r="J994" s="76">
        <f t="shared" si="85"/>
        <v>0.10754</v>
      </c>
    </row>
    <row r="995" spans="2:10" x14ac:dyDescent="0.25">
      <c r="B995" s="46">
        <f t="shared" si="88"/>
        <v>45</v>
      </c>
      <c r="C995" s="46" t="s">
        <v>1257</v>
      </c>
      <c r="D995" s="46">
        <v>211.9</v>
      </c>
      <c r="E995" s="46"/>
      <c r="F995" s="46"/>
      <c r="G995" s="46">
        <f t="shared" si="86"/>
        <v>211.9</v>
      </c>
      <c r="H995" s="125">
        <f t="shared" si="87"/>
        <v>22.787725999999999</v>
      </c>
      <c r="I995" s="263">
        <f t="shared" si="89"/>
        <v>0.10754</v>
      </c>
      <c r="J995" s="76">
        <f t="shared" si="85"/>
        <v>0.10754</v>
      </c>
    </row>
    <row r="996" spans="2:10" x14ac:dyDescent="0.25">
      <c r="B996" s="46">
        <f t="shared" si="88"/>
        <v>46</v>
      </c>
      <c r="C996" s="46" t="s">
        <v>1258</v>
      </c>
      <c r="D996" s="46">
        <v>207</v>
      </c>
      <c r="E996" s="46"/>
      <c r="F996" s="46"/>
      <c r="G996" s="46">
        <f t="shared" si="86"/>
        <v>207</v>
      </c>
      <c r="H996" s="125">
        <f t="shared" si="87"/>
        <v>22.26078</v>
      </c>
      <c r="I996" s="263">
        <f t="shared" si="89"/>
        <v>0.10754</v>
      </c>
      <c r="J996" s="76">
        <f t="shared" si="85"/>
        <v>0.10754</v>
      </c>
    </row>
    <row r="997" spans="2:10" x14ac:dyDescent="0.25">
      <c r="B997" s="46">
        <f t="shared" si="88"/>
        <v>47</v>
      </c>
      <c r="C997" s="46" t="s">
        <v>1259</v>
      </c>
      <c r="D997" s="46">
        <v>513.6</v>
      </c>
      <c r="E997" s="46"/>
      <c r="F997" s="46"/>
      <c r="G997" s="46">
        <f t="shared" si="86"/>
        <v>513.6</v>
      </c>
      <c r="H997" s="125">
        <f t="shared" si="87"/>
        <v>55.232544000000004</v>
      </c>
      <c r="I997" s="263">
        <f t="shared" si="89"/>
        <v>0.10754</v>
      </c>
      <c r="J997" s="76">
        <f t="shared" si="85"/>
        <v>0.10754</v>
      </c>
    </row>
    <row r="998" spans="2:10" x14ac:dyDescent="0.25">
      <c r="B998" s="46">
        <f t="shared" si="88"/>
        <v>48</v>
      </c>
      <c r="C998" s="46" t="s">
        <v>1260</v>
      </c>
      <c r="D998" s="46">
        <v>322.89999999999998</v>
      </c>
      <c r="E998" s="46">
        <v>13.4</v>
      </c>
      <c r="F998" s="46"/>
      <c r="G998" s="46">
        <f t="shared" si="86"/>
        <v>336.29999999999995</v>
      </c>
      <c r="H998" s="125">
        <f t="shared" si="87"/>
        <v>36.165701999999996</v>
      </c>
      <c r="I998" s="263">
        <f t="shared" si="89"/>
        <v>0.10754</v>
      </c>
      <c r="J998" s="76">
        <f t="shared" si="85"/>
        <v>0.10754</v>
      </c>
    </row>
    <row r="999" spans="2:10" x14ac:dyDescent="0.25">
      <c r="B999" s="46">
        <f t="shared" si="88"/>
        <v>49</v>
      </c>
      <c r="C999" s="46" t="s">
        <v>1261</v>
      </c>
      <c r="D999" s="46">
        <v>315.5</v>
      </c>
      <c r="E999" s="46"/>
      <c r="F999" s="46"/>
      <c r="G999" s="46">
        <f t="shared" si="86"/>
        <v>315.5</v>
      </c>
      <c r="H999" s="125">
        <f t="shared" si="87"/>
        <v>33.928869999999996</v>
      </c>
      <c r="I999" s="263">
        <f t="shared" si="89"/>
        <v>0.10754</v>
      </c>
      <c r="J999" s="76">
        <f t="shared" si="85"/>
        <v>0.10753999999999998</v>
      </c>
    </row>
    <row r="1000" spans="2:10" x14ac:dyDescent="0.25">
      <c r="B1000" s="46">
        <f t="shared" si="88"/>
        <v>50</v>
      </c>
      <c r="C1000" s="46" t="s">
        <v>1262</v>
      </c>
      <c r="D1000" s="46">
        <v>375.8</v>
      </c>
      <c r="E1000" s="46"/>
      <c r="F1000" s="46"/>
      <c r="G1000" s="46">
        <f t="shared" si="86"/>
        <v>375.8</v>
      </c>
      <c r="H1000" s="125">
        <f t="shared" si="87"/>
        <v>40.413531999999996</v>
      </c>
      <c r="I1000" s="263">
        <f t="shared" si="89"/>
        <v>0.10754</v>
      </c>
      <c r="J1000" s="76">
        <f t="shared" si="85"/>
        <v>0.10753999999999998</v>
      </c>
    </row>
    <row r="1001" spans="2:10" x14ac:dyDescent="0.25">
      <c r="B1001" s="46">
        <f t="shared" si="88"/>
        <v>51</v>
      </c>
      <c r="C1001" s="46" t="s">
        <v>1268</v>
      </c>
      <c r="D1001" s="46">
        <v>267.3</v>
      </c>
      <c r="E1001" s="46"/>
      <c r="F1001" s="46"/>
      <c r="G1001" s="46">
        <f t="shared" si="86"/>
        <v>267.3</v>
      </c>
      <c r="H1001" s="125">
        <f t="shared" si="87"/>
        <v>28.745442000000001</v>
      </c>
      <c r="I1001" s="263">
        <f t="shared" si="89"/>
        <v>0.10754</v>
      </c>
      <c r="J1001" s="76">
        <f t="shared" si="85"/>
        <v>0.10754</v>
      </c>
    </row>
    <row r="1002" spans="2:10" x14ac:dyDescent="0.25">
      <c r="B1002" s="46">
        <f t="shared" si="88"/>
        <v>52</v>
      </c>
      <c r="C1002" s="46" t="s">
        <v>1269</v>
      </c>
      <c r="D1002" s="46">
        <v>505.3</v>
      </c>
      <c r="E1002" s="46"/>
      <c r="F1002" s="46"/>
      <c r="G1002" s="46">
        <f t="shared" si="86"/>
        <v>505.3</v>
      </c>
      <c r="H1002" s="125">
        <f t="shared" si="87"/>
        <v>54.339962</v>
      </c>
      <c r="I1002" s="263">
        <f t="shared" si="89"/>
        <v>0.10754</v>
      </c>
      <c r="J1002" s="76">
        <f t="shared" si="85"/>
        <v>0.10754</v>
      </c>
    </row>
    <row r="1003" spans="2:10" x14ac:dyDescent="0.25">
      <c r="B1003" s="46">
        <f t="shared" si="88"/>
        <v>53</v>
      </c>
      <c r="C1003" s="46" t="s">
        <v>1270</v>
      </c>
      <c r="D1003" s="46">
        <v>500.8</v>
      </c>
      <c r="E1003" s="46"/>
      <c r="F1003" s="46"/>
      <c r="G1003" s="46">
        <f t="shared" si="86"/>
        <v>500.8</v>
      </c>
      <c r="H1003" s="125">
        <f t="shared" si="87"/>
        <v>53.856031999999999</v>
      </c>
      <c r="I1003" s="263">
        <f t="shared" si="89"/>
        <v>0.10754</v>
      </c>
      <c r="J1003" s="76">
        <f t="shared" si="85"/>
        <v>0.10754</v>
      </c>
    </row>
    <row r="1004" spans="2:10" x14ac:dyDescent="0.25">
      <c r="B1004" s="46">
        <f t="shared" si="88"/>
        <v>54</v>
      </c>
      <c r="C1004" s="46" t="s">
        <v>1271</v>
      </c>
      <c r="D1004" s="46">
        <v>494</v>
      </c>
      <c r="E1004" s="46"/>
      <c r="F1004" s="46"/>
      <c r="G1004" s="46">
        <f t="shared" si="86"/>
        <v>494</v>
      </c>
      <c r="H1004" s="125">
        <f t="shared" si="87"/>
        <v>53.124759999999995</v>
      </c>
      <c r="I1004" s="263">
        <f t="shared" si="89"/>
        <v>0.10754</v>
      </c>
      <c r="J1004" s="76">
        <f t="shared" si="85"/>
        <v>0.10753999999999998</v>
      </c>
    </row>
    <row r="1005" spans="2:10" x14ac:dyDescent="0.25">
      <c r="B1005" s="46">
        <f t="shared" si="88"/>
        <v>55</v>
      </c>
      <c r="C1005" s="46" t="s">
        <v>1272</v>
      </c>
      <c r="D1005" s="46">
        <v>504.3</v>
      </c>
      <c r="E1005" s="46"/>
      <c r="F1005" s="46"/>
      <c r="G1005" s="46">
        <f t="shared" si="86"/>
        <v>504.3</v>
      </c>
      <c r="H1005" s="125">
        <f t="shared" si="87"/>
        <v>54.232422</v>
      </c>
      <c r="I1005" s="263">
        <f t="shared" si="89"/>
        <v>0.10754</v>
      </c>
      <c r="J1005" s="76">
        <f t="shared" si="85"/>
        <v>0.10754</v>
      </c>
    </row>
    <row r="1006" spans="2:10" x14ac:dyDescent="0.25">
      <c r="B1006" s="46">
        <f t="shared" si="88"/>
        <v>56</v>
      </c>
      <c r="C1006" s="46" t="s">
        <v>1273</v>
      </c>
      <c r="D1006" s="46">
        <v>272.3</v>
      </c>
      <c r="E1006" s="46"/>
      <c r="F1006" s="46"/>
      <c r="G1006" s="46">
        <f t="shared" si="86"/>
        <v>272.3</v>
      </c>
      <c r="H1006" s="125">
        <f t="shared" si="87"/>
        <v>29.283142000000002</v>
      </c>
      <c r="I1006" s="263">
        <f t="shared" si="89"/>
        <v>0.10754</v>
      </c>
      <c r="J1006" s="76">
        <f t="shared" si="85"/>
        <v>0.10754</v>
      </c>
    </row>
    <row r="1007" spans="2:10" x14ac:dyDescent="0.25">
      <c r="B1007" s="46">
        <f t="shared" si="88"/>
        <v>57</v>
      </c>
      <c r="C1007" s="46" t="s">
        <v>1274</v>
      </c>
      <c r="D1007" s="46">
        <v>388.84</v>
      </c>
      <c r="E1007" s="46"/>
      <c r="F1007" s="46"/>
      <c r="G1007" s="46">
        <f t="shared" si="86"/>
        <v>388.84</v>
      </c>
      <c r="H1007" s="125">
        <f t="shared" si="87"/>
        <v>41.815853599999997</v>
      </c>
      <c r="I1007" s="263">
        <f t="shared" si="89"/>
        <v>0.10754</v>
      </c>
      <c r="J1007" s="76">
        <f t="shared" si="85"/>
        <v>0.10754</v>
      </c>
    </row>
    <row r="1008" spans="2:10" x14ac:dyDescent="0.25">
      <c r="B1008" s="46">
        <f t="shared" si="88"/>
        <v>58</v>
      </c>
      <c r="C1008" s="46" t="s">
        <v>1275</v>
      </c>
      <c r="D1008" s="46">
        <v>441.6</v>
      </c>
      <c r="E1008" s="46"/>
      <c r="F1008" s="46"/>
      <c r="G1008" s="46">
        <f t="shared" si="86"/>
        <v>441.6</v>
      </c>
      <c r="H1008" s="125">
        <f t="shared" si="87"/>
        <v>47.489663999999998</v>
      </c>
      <c r="I1008" s="263">
        <f t="shared" si="89"/>
        <v>0.10754</v>
      </c>
      <c r="J1008" s="76">
        <f t="shared" si="85"/>
        <v>0.10753999999999998</v>
      </c>
    </row>
    <row r="1009" spans="2:10" x14ac:dyDescent="0.25">
      <c r="B1009" s="46">
        <f t="shared" si="88"/>
        <v>59</v>
      </c>
      <c r="C1009" s="46" t="s">
        <v>1276</v>
      </c>
      <c r="D1009" s="46">
        <v>440.7</v>
      </c>
      <c r="E1009" s="46"/>
      <c r="F1009" s="46"/>
      <c r="G1009" s="46">
        <f t="shared" si="86"/>
        <v>440.7</v>
      </c>
      <c r="H1009" s="125">
        <f t="shared" si="87"/>
        <v>47.392877999999996</v>
      </c>
      <c r="I1009" s="263">
        <f t="shared" si="89"/>
        <v>0.10754</v>
      </c>
      <c r="J1009" s="76">
        <f t="shared" si="85"/>
        <v>0.10754</v>
      </c>
    </row>
    <row r="1010" spans="2:10" x14ac:dyDescent="0.25">
      <c r="B1010" s="46">
        <f t="shared" si="88"/>
        <v>60</v>
      </c>
      <c r="C1010" s="46" t="s">
        <v>1277</v>
      </c>
      <c r="D1010" s="46">
        <v>399.7</v>
      </c>
      <c r="E1010" s="46"/>
      <c r="F1010" s="46"/>
      <c r="G1010" s="46">
        <f t="shared" si="86"/>
        <v>399.7</v>
      </c>
      <c r="H1010" s="125">
        <f t="shared" si="87"/>
        <v>42.983737999999995</v>
      </c>
      <c r="I1010" s="263">
        <f t="shared" si="89"/>
        <v>0.10754</v>
      </c>
      <c r="J1010" s="76">
        <f t="shared" si="85"/>
        <v>0.10754</v>
      </c>
    </row>
    <row r="1011" spans="2:10" x14ac:dyDescent="0.25">
      <c r="B1011" s="46">
        <f t="shared" si="88"/>
        <v>61</v>
      </c>
      <c r="C1011" s="46" t="s">
        <v>1278</v>
      </c>
      <c r="D1011" s="46">
        <v>275.89999999999998</v>
      </c>
      <c r="E1011" s="46"/>
      <c r="F1011" s="46"/>
      <c r="G1011" s="46">
        <f t="shared" si="86"/>
        <v>275.89999999999998</v>
      </c>
      <c r="H1011" s="125">
        <f t="shared" si="87"/>
        <v>29.670285999999997</v>
      </c>
      <c r="I1011" s="263">
        <f t="shared" si="89"/>
        <v>0.10754</v>
      </c>
      <c r="J1011" s="76">
        <f t="shared" si="85"/>
        <v>0.10754</v>
      </c>
    </row>
    <row r="1012" spans="2:10" x14ac:dyDescent="0.25">
      <c r="B1012" s="46">
        <f t="shared" si="88"/>
        <v>62</v>
      </c>
      <c r="C1012" s="46" t="s">
        <v>1279</v>
      </c>
      <c r="D1012" s="46">
        <v>417.4</v>
      </c>
      <c r="E1012" s="46"/>
      <c r="F1012" s="46"/>
      <c r="G1012" s="46">
        <f t="shared" si="86"/>
        <v>417.4</v>
      </c>
      <c r="H1012" s="125">
        <f t="shared" si="87"/>
        <v>44.887195999999996</v>
      </c>
      <c r="I1012" s="263">
        <f t="shared" si="89"/>
        <v>0.10754</v>
      </c>
      <c r="J1012" s="76">
        <f t="shared" si="85"/>
        <v>0.10754</v>
      </c>
    </row>
    <row r="1013" spans="2:10" x14ac:dyDescent="0.25">
      <c r="B1013" s="46">
        <f t="shared" si="88"/>
        <v>63</v>
      </c>
      <c r="C1013" s="46" t="s">
        <v>1280</v>
      </c>
      <c r="D1013" s="46">
        <v>450.1</v>
      </c>
      <c r="E1013" s="46"/>
      <c r="F1013" s="46"/>
      <c r="G1013" s="46">
        <f t="shared" si="86"/>
        <v>450.1</v>
      </c>
      <c r="H1013" s="125">
        <f t="shared" si="87"/>
        <v>48.403753999999999</v>
      </c>
      <c r="I1013" s="263">
        <f t="shared" si="89"/>
        <v>0.10754</v>
      </c>
      <c r="J1013" s="76">
        <f t="shared" si="85"/>
        <v>0.10754</v>
      </c>
    </row>
    <row r="1014" spans="2:10" x14ac:dyDescent="0.25">
      <c r="B1014" s="46">
        <f t="shared" si="88"/>
        <v>64</v>
      </c>
      <c r="C1014" s="46" t="s">
        <v>1281</v>
      </c>
      <c r="D1014" s="46">
        <v>451</v>
      </c>
      <c r="E1014" s="46"/>
      <c r="F1014" s="46"/>
      <c r="G1014" s="46">
        <f t="shared" ref="G1014:G1071" si="90">D1014+E1014+F1014</f>
        <v>451</v>
      </c>
      <c r="H1014" s="125">
        <f t="shared" ref="H1014:H1071" si="91">SUM(I1014*G1014)</f>
        <v>48.500540000000001</v>
      </c>
      <c r="I1014" s="263">
        <f t="shared" si="89"/>
        <v>0.10754</v>
      </c>
      <c r="J1014" s="76">
        <f t="shared" ref="J1014:J1071" si="92">SUM(H1014/G1014)</f>
        <v>0.10754</v>
      </c>
    </row>
    <row r="1015" spans="2:10" x14ac:dyDescent="0.25">
      <c r="B1015" s="46">
        <f t="shared" si="88"/>
        <v>65</v>
      </c>
      <c r="C1015" s="46" t="s">
        <v>1282</v>
      </c>
      <c r="D1015" s="46">
        <v>416.4</v>
      </c>
      <c r="E1015" s="46"/>
      <c r="F1015" s="46"/>
      <c r="G1015" s="46">
        <f t="shared" si="90"/>
        <v>416.4</v>
      </c>
      <c r="H1015" s="125">
        <f t="shared" si="91"/>
        <v>44.779655999999996</v>
      </c>
      <c r="I1015" s="263">
        <f t="shared" si="89"/>
        <v>0.10754</v>
      </c>
      <c r="J1015" s="76">
        <f t="shared" si="92"/>
        <v>0.10754</v>
      </c>
    </row>
    <row r="1016" spans="2:10" x14ac:dyDescent="0.25">
      <c r="B1016" s="46">
        <f t="shared" si="88"/>
        <v>66</v>
      </c>
      <c r="C1016" s="46" t="s">
        <v>1283</v>
      </c>
      <c r="D1016" s="46">
        <v>309.8</v>
      </c>
      <c r="E1016" s="46"/>
      <c r="F1016" s="46"/>
      <c r="G1016" s="46">
        <f t="shared" si="90"/>
        <v>309.8</v>
      </c>
      <c r="H1016" s="125">
        <f t="shared" si="91"/>
        <v>33.315891999999998</v>
      </c>
      <c r="I1016" s="263">
        <f t="shared" si="89"/>
        <v>0.10754</v>
      </c>
      <c r="J1016" s="76">
        <f t="shared" si="92"/>
        <v>0.10754</v>
      </c>
    </row>
    <row r="1017" spans="2:10" x14ac:dyDescent="0.25">
      <c r="B1017" s="46">
        <f t="shared" ref="B1017:B1080" si="93">B1016+1</f>
        <v>67</v>
      </c>
      <c r="C1017" s="46" t="s">
        <v>1284</v>
      </c>
      <c r="D1017" s="46">
        <v>265.89999999999998</v>
      </c>
      <c r="E1017" s="46"/>
      <c r="F1017" s="46"/>
      <c r="G1017" s="46">
        <f t="shared" si="90"/>
        <v>265.89999999999998</v>
      </c>
      <c r="H1017" s="125">
        <f t="shared" si="91"/>
        <v>28.594885999999995</v>
      </c>
      <c r="I1017" s="263">
        <f t="shared" si="89"/>
        <v>0.10754</v>
      </c>
      <c r="J1017" s="76">
        <f t="shared" si="92"/>
        <v>0.10754</v>
      </c>
    </row>
    <row r="1018" spans="2:10" x14ac:dyDescent="0.25">
      <c r="B1018" s="46">
        <f t="shared" si="93"/>
        <v>68</v>
      </c>
      <c r="C1018" s="46" t="s">
        <v>1285</v>
      </c>
      <c r="D1018" s="46">
        <v>274</v>
      </c>
      <c r="E1018" s="46"/>
      <c r="F1018" s="46"/>
      <c r="G1018" s="46">
        <f t="shared" si="90"/>
        <v>274</v>
      </c>
      <c r="H1018" s="125">
        <f t="shared" si="91"/>
        <v>29.465959999999999</v>
      </c>
      <c r="I1018" s="263">
        <f t="shared" si="89"/>
        <v>0.10754</v>
      </c>
      <c r="J1018" s="76">
        <f t="shared" si="92"/>
        <v>0.10754</v>
      </c>
    </row>
    <row r="1019" spans="2:10" x14ac:dyDescent="0.25">
      <c r="B1019" s="46">
        <f t="shared" si="93"/>
        <v>69</v>
      </c>
      <c r="C1019" s="46" t="s">
        <v>1286</v>
      </c>
      <c r="D1019" s="46">
        <v>245.3</v>
      </c>
      <c r="E1019" s="46"/>
      <c r="F1019" s="46"/>
      <c r="G1019" s="46">
        <f t="shared" si="90"/>
        <v>245.3</v>
      </c>
      <c r="H1019" s="125">
        <f t="shared" si="91"/>
        <v>26.379562</v>
      </c>
      <c r="I1019" s="263">
        <f t="shared" si="89"/>
        <v>0.10754</v>
      </c>
      <c r="J1019" s="76">
        <f t="shared" si="92"/>
        <v>0.10754</v>
      </c>
    </row>
    <row r="1020" spans="2:10" x14ac:dyDescent="0.25">
      <c r="B1020" s="46">
        <f t="shared" si="93"/>
        <v>70</v>
      </c>
      <c r="C1020" s="46" t="s">
        <v>1287</v>
      </c>
      <c r="D1020" s="46">
        <v>347.2</v>
      </c>
      <c r="E1020" s="46"/>
      <c r="F1020" s="46"/>
      <c r="G1020" s="46">
        <f t="shared" si="90"/>
        <v>347.2</v>
      </c>
      <c r="H1020" s="125">
        <f t="shared" si="91"/>
        <v>37.337888</v>
      </c>
      <c r="I1020" s="263">
        <f t="shared" si="89"/>
        <v>0.10754</v>
      </c>
      <c r="J1020" s="76">
        <f t="shared" si="92"/>
        <v>0.10754</v>
      </c>
    </row>
    <row r="1021" spans="2:10" x14ac:dyDescent="0.25">
      <c r="B1021" s="46">
        <f t="shared" si="93"/>
        <v>71</v>
      </c>
      <c r="C1021" s="46" t="s">
        <v>1288</v>
      </c>
      <c r="D1021" s="46">
        <v>332.5</v>
      </c>
      <c r="E1021" s="46"/>
      <c r="F1021" s="46"/>
      <c r="G1021" s="46">
        <f t="shared" si="90"/>
        <v>332.5</v>
      </c>
      <c r="H1021" s="125">
        <f t="shared" si="91"/>
        <v>35.75705</v>
      </c>
      <c r="I1021" s="263">
        <f t="shared" si="89"/>
        <v>0.10754</v>
      </c>
      <c r="J1021" s="76">
        <f t="shared" si="92"/>
        <v>0.10754</v>
      </c>
    </row>
    <row r="1022" spans="2:10" x14ac:dyDescent="0.25">
      <c r="B1022" s="46">
        <f t="shared" si="93"/>
        <v>72</v>
      </c>
      <c r="C1022" s="46" t="s">
        <v>1289</v>
      </c>
      <c r="D1022" s="46">
        <v>317.3</v>
      </c>
      <c r="E1022" s="46"/>
      <c r="F1022" s="46"/>
      <c r="G1022" s="46">
        <f t="shared" si="90"/>
        <v>317.3</v>
      </c>
      <c r="H1022" s="125">
        <f t="shared" si="91"/>
        <v>34.122441999999999</v>
      </c>
      <c r="I1022" s="263">
        <f t="shared" si="89"/>
        <v>0.10754</v>
      </c>
      <c r="J1022" s="76">
        <f t="shared" si="92"/>
        <v>0.10754</v>
      </c>
    </row>
    <row r="1023" spans="2:10" x14ac:dyDescent="0.25">
      <c r="B1023" s="46">
        <f t="shared" si="93"/>
        <v>73</v>
      </c>
      <c r="C1023" s="46" t="s">
        <v>1290</v>
      </c>
      <c r="D1023" s="46">
        <v>286</v>
      </c>
      <c r="E1023" s="46"/>
      <c r="F1023" s="46"/>
      <c r="G1023" s="46">
        <f t="shared" si="90"/>
        <v>286</v>
      </c>
      <c r="H1023" s="125">
        <f t="shared" si="91"/>
        <v>30.756439999999998</v>
      </c>
      <c r="I1023" s="263">
        <f t="shared" si="89"/>
        <v>0.10754</v>
      </c>
      <c r="J1023" s="76">
        <f t="shared" si="92"/>
        <v>0.10754</v>
      </c>
    </row>
    <row r="1024" spans="2:10" x14ac:dyDescent="0.25">
      <c r="B1024" s="46">
        <f t="shared" si="93"/>
        <v>74</v>
      </c>
      <c r="C1024" s="46" t="s">
        <v>1291</v>
      </c>
      <c r="D1024" s="46">
        <v>226.4</v>
      </c>
      <c r="E1024" s="46"/>
      <c r="F1024" s="46"/>
      <c r="G1024" s="46">
        <f t="shared" si="90"/>
        <v>226.4</v>
      </c>
      <c r="H1024" s="125">
        <f t="shared" si="91"/>
        <v>24.347055999999998</v>
      </c>
      <c r="I1024" s="263">
        <f t="shared" si="89"/>
        <v>0.10754</v>
      </c>
      <c r="J1024" s="76">
        <f t="shared" si="92"/>
        <v>0.10754</v>
      </c>
    </row>
    <row r="1025" spans="2:10" x14ac:dyDescent="0.25">
      <c r="B1025" s="46">
        <f t="shared" si="93"/>
        <v>75</v>
      </c>
      <c r="C1025" s="46" t="s">
        <v>1292</v>
      </c>
      <c r="D1025" s="46">
        <v>281.01</v>
      </c>
      <c r="E1025" s="46"/>
      <c r="F1025" s="46"/>
      <c r="G1025" s="46">
        <f t="shared" si="90"/>
        <v>281.01</v>
      </c>
      <c r="H1025" s="125">
        <f t="shared" si="91"/>
        <v>30.219815399999998</v>
      </c>
      <c r="I1025" s="263">
        <f t="shared" si="89"/>
        <v>0.10754</v>
      </c>
      <c r="J1025" s="76">
        <f t="shared" si="92"/>
        <v>0.10754</v>
      </c>
    </row>
    <row r="1026" spans="2:10" x14ac:dyDescent="0.25">
      <c r="B1026" s="46">
        <f t="shared" si="93"/>
        <v>76</v>
      </c>
      <c r="C1026" s="46" t="s">
        <v>1293</v>
      </c>
      <c r="D1026" s="46">
        <v>94.8</v>
      </c>
      <c r="E1026" s="46">
        <v>27.9</v>
      </c>
      <c r="F1026" s="46">
        <v>26</v>
      </c>
      <c r="G1026" s="46">
        <f t="shared" si="90"/>
        <v>148.69999999999999</v>
      </c>
      <c r="H1026" s="125">
        <f t="shared" si="91"/>
        <v>15.991197999999999</v>
      </c>
      <c r="I1026" s="263">
        <f t="shared" si="89"/>
        <v>0.10754</v>
      </c>
      <c r="J1026" s="76">
        <f t="shared" si="92"/>
        <v>0.10754</v>
      </c>
    </row>
    <row r="1027" spans="2:10" x14ac:dyDescent="0.25">
      <c r="B1027" s="46">
        <f t="shared" si="93"/>
        <v>77</v>
      </c>
      <c r="C1027" s="46" t="s">
        <v>1294</v>
      </c>
      <c r="D1027" s="46">
        <v>222.4</v>
      </c>
      <c r="E1027" s="46"/>
      <c r="F1027" s="46"/>
      <c r="G1027" s="46">
        <f t="shared" si="90"/>
        <v>222.4</v>
      </c>
      <c r="H1027" s="125">
        <f t="shared" si="91"/>
        <v>23.916896000000001</v>
      </c>
      <c r="I1027" s="263">
        <f t="shared" si="89"/>
        <v>0.10754</v>
      </c>
      <c r="J1027" s="76">
        <f t="shared" si="92"/>
        <v>0.10754</v>
      </c>
    </row>
    <row r="1028" spans="2:10" x14ac:dyDescent="0.25">
      <c r="B1028" s="46">
        <f t="shared" si="93"/>
        <v>78</v>
      </c>
      <c r="C1028" s="46" t="s">
        <v>1295</v>
      </c>
      <c r="D1028" s="46">
        <v>377.2</v>
      </c>
      <c r="E1028" s="46"/>
      <c r="F1028" s="46">
        <v>171.6</v>
      </c>
      <c r="G1028" s="46">
        <f t="shared" si="90"/>
        <v>548.79999999999995</v>
      </c>
      <c r="H1028" s="125">
        <f t="shared" si="91"/>
        <v>59.017951999999994</v>
      </c>
      <c r="I1028" s="263">
        <f t="shared" si="89"/>
        <v>0.10754</v>
      </c>
      <c r="J1028" s="76">
        <f t="shared" si="92"/>
        <v>0.10754</v>
      </c>
    </row>
    <row r="1029" spans="2:10" x14ac:dyDescent="0.25">
      <c r="B1029" s="46">
        <f t="shared" si="93"/>
        <v>79</v>
      </c>
      <c r="C1029" s="46" t="s">
        <v>1296</v>
      </c>
      <c r="D1029" s="46">
        <v>195.3</v>
      </c>
      <c r="E1029" s="46"/>
      <c r="F1029" s="46"/>
      <c r="G1029" s="46">
        <f t="shared" si="90"/>
        <v>195.3</v>
      </c>
      <c r="H1029" s="125">
        <f t="shared" si="91"/>
        <v>21.002562000000001</v>
      </c>
      <c r="I1029" s="263">
        <f t="shared" si="89"/>
        <v>0.10754</v>
      </c>
      <c r="J1029" s="76">
        <f t="shared" si="92"/>
        <v>0.10754</v>
      </c>
    </row>
    <row r="1030" spans="2:10" x14ac:dyDescent="0.25">
      <c r="B1030" s="46">
        <f t="shared" si="93"/>
        <v>80</v>
      </c>
      <c r="C1030" s="46" t="s">
        <v>1297</v>
      </c>
      <c r="D1030" s="46">
        <v>178.1</v>
      </c>
      <c r="E1030" s="46"/>
      <c r="F1030" s="46">
        <v>22.4</v>
      </c>
      <c r="G1030" s="46">
        <f t="shared" si="90"/>
        <v>200.5</v>
      </c>
      <c r="H1030" s="125">
        <f t="shared" si="91"/>
        <v>21.561769999999999</v>
      </c>
      <c r="I1030" s="263">
        <f t="shared" si="89"/>
        <v>0.10754</v>
      </c>
      <c r="J1030" s="76">
        <f t="shared" si="92"/>
        <v>0.10754</v>
      </c>
    </row>
    <row r="1031" spans="2:10" x14ac:dyDescent="0.25">
      <c r="B1031" s="46">
        <f t="shared" si="93"/>
        <v>81</v>
      </c>
      <c r="C1031" s="46" t="s">
        <v>1298</v>
      </c>
      <c r="D1031" s="46">
        <v>292.10000000000002</v>
      </c>
      <c r="E1031" s="46"/>
      <c r="F1031" s="46">
        <v>168.1</v>
      </c>
      <c r="G1031" s="46">
        <f t="shared" si="90"/>
        <v>460.20000000000005</v>
      </c>
      <c r="H1031" s="125">
        <f t="shared" si="91"/>
        <v>49.489908000000007</v>
      </c>
      <c r="I1031" s="263">
        <f t="shared" ref="I1031:I1094" si="94">0.07974+0.0278</f>
        <v>0.10754</v>
      </c>
      <c r="J1031" s="76">
        <f t="shared" si="92"/>
        <v>0.10754000000000001</v>
      </c>
    </row>
    <row r="1032" spans="2:10" x14ac:dyDescent="0.25">
      <c r="B1032" s="46">
        <f t="shared" si="93"/>
        <v>82</v>
      </c>
      <c r="C1032" s="46" t="s">
        <v>1299</v>
      </c>
      <c r="D1032" s="46">
        <v>337</v>
      </c>
      <c r="E1032" s="46"/>
      <c r="F1032" s="46">
        <v>36.6</v>
      </c>
      <c r="G1032" s="46">
        <f t="shared" si="90"/>
        <v>373.6</v>
      </c>
      <c r="H1032" s="125">
        <f t="shared" si="91"/>
        <v>40.176943999999999</v>
      </c>
      <c r="I1032" s="263">
        <f t="shared" si="94"/>
        <v>0.10754</v>
      </c>
      <c r="J1032" s="76">
        <f t="shared" si="92"/>
        <v>0.10754</v>
      </c>
    </row>
    <row r="1033" spans="2:10" x14ac:dyDescent="0.25">
      <c r="B1033" s="46">
        <f t="shared" si="93"/>
        <v>83</v>
      </c>
      <c r="C1033" s="46" t="s">
        <v>1300</v>
      </c>
      <c r="D1033" s="46">
        <v>275</v>
      </c>
      <c r="E1033" s="46"/>
      <c r="F1033" s="46"/>
      <c r="G1033" s="46">
        <f t="shared" si="90"/>
        <v>275</v>
      </c>
      <c r="H1033" s="125">
        <f t="shared" si="91"/>
        <v>29.573499999999999</v>
      </c>
      <c r="I1033" s="263">
        <f t="shared" si="94"/>
        <v>0.10754</v>
      </c>
      <c r="J1033" s="76">
        <f t="shared" si="92"/>
        <v>0.10754</v>
      </c>
    </row>
    <row r="1034" spans="2:10" x14ac:dyDescent="0.25">
      <c r="B1034" s="46">
        <f t="shared" si="93"/>
        <v>84</v>
      </c>
      <c r="C1034" s="46" t="s">
        <v>1301</v>
      </c>
      <c r="D1034" s="46">
        <v>568.20000000000005</v>
      </c>
      <c r="E1034" s="46">
        <v>30.6</v>
      </c>
      <c r="F1034" s="46"/>
      <c r="G1034" s="46">
        <f t="shared" si="90"/>
        <v>598.80000000000007</v>
      </c>
      <c r="H1034" s="125">
        <f t="shared" si="91"/>
        <v>64.394952000000004</v>
      </c>
      <c r="I1034" s="263">
        <f t="shared" si="94"/>
        <v>0.10754</v>
      </c>
      <c r="J1034" s="76">
        <f t="shared" si="92"/>
        <v>0.10754</v>
      </c>
    </row>
    <row r="1035" spans="2:10" x14ac:dyDescent="0.25">
      <c r="B1035" s="46">
        <f t="shared" si="93"/>
        <v>85</v>
      </c>
      <c r="C1035" s="46" t="s">
        <v>1302</v>
      </c>
      <c r="D1035" s="46">
        <v>242.6</v>
      </c>
      <c r="E1035" s="46"/>
      <c r="F1035" s="46">
        <v>164.4</v>
      </c>
      <c r="G1035" s="46">
        <f t="shared" si="90"/>
        <v>407</v>
      </c>
      <c r="H1035" s="125">
        <f t="shared" si="91"/>
        <v>43.76878</v>
      </c>
      <c r="I1035" s="263">
        <f t="shared" si="94"/>
        <v>0.10754</v>
      </c>
      <c r="J1035" s="76">
        <f t="shared" si="92"/>
        <v>0.10754</v>
      </c>
    </row>
    <row r="1036" spans="2:10" x14ac:dyDescent="0.25">
      <c r="B1036" s="46">
        <f t="shared" si="93"/>
        <v>86</v>
      </c>
      <c r="C1036" s="46" t="s">
        <v>1303</v>
      </c>
      <c r="D1036" s="46">
        <v>255.3</v>
      </c>
      <c r="E1036" s="46"/>
      <c r="F1036" s="46"/>
      <c r="G1036" s="46">
        <f t="shared" si="90"/>
        <v>255.3</v>
      </c>
      <c r="H1036" s="125">
        <f t="shared" si="91"/>
        <v>27.454962000000002</v>
      </c>
      <c r="I1036" s="263">
        <f t="shared" si="94"/>
        <v>0.10754</v>
      </c>
      <c r="J1036" s="76">
        <f t="shared" si="92"/>
        <v>0.10754</v>
      </c>
    </row>
    <row r="1037" spans="2:10" x14ac:dyDescent="0.25">
      <c r="B1037" s="46">
        <f t="shared" si="93"/>
        <v>87</v>
      </c>
      <c r="C1037" s="46" t="s">
        <v>1304</v>
      </c>
      <c r="D1037" s="46">
        <v>139.19999999999999</v>
      </c>
      <c r="E1037" s="46"/>
      <c r="F1037" s="46"/>
      <c r="G1037" s="46">
        <f t="shared" si="90"/>
        <v>139.19999999999999</v>
      </c>
      <c r="H1037" s="125">
        <f t="shared" si="91"/>
        <v>14.969567999999999</v>
      </c>
      <c r="I1037" s="263">
        <f t="shared" si="94"/>
        <v>0.10754</v>
      </c>
      <c r="J1037" s="76">
        <f t="shared" si="92"/>
        <v>0.10754</v>
      </c>
    </row>
    <row r="1038" spans="2:10" x14ac:dyDescent="0.25">
      <c r="B1038" s="46">
        <f t="shared" si="93"/>
        <v>88</v>
      </c>
      <c r="C1038" s="46" t="s">
        <v>1305</v>
      </c>
      <c r="D1038" s="46">
        <v>110.5</v>
      </c>
      <c r="E1038" s="46">
        <v>21.5</v>
      </c>
      <c r="F1038" s="46"/>
      <c r="G1038" s="46">
        <f t="shared" si="90"/>
        <v>132</v>
      </c>
      <c r="H1038" s="125">
        <f t="shared" si="91"/>
        <v>14.19528</v>
      </c>
      <c r="I1038" s="263">
        <f t="shared" si="94"/>
        <v>0.10754</v>
      </c>
      <c r="J1038" s="76">
        <f t="shared" si="92"/>
        <v>0.10754</v>
      </c>
    </row>
    <row r="1039" spans="2:10" x14ac:dyDescent="0.25">
      <c r="B1039" s="46">
        <f t="shared" si="93"/>
        <v>89</v>
      </c>
      <c r="C1039" s="46" t="s">
        <v>1306</v>
      </c>
      <c r="D1039" s="46">
        <v>153.9</v>
      </c>
      <c r="E1039" s="46"/>
      <c r="F1039" s="46"/>
      <c r="G1039" s="46">
        <f t="shared" si="90"/>
        <v>153.9</v>
      </c>
      <c r="H1039" s="125">
        <f t="shared" si="91"/>
        <v>16.550405999999999</v>
      </c>
      <c r="I1039" s="263">
        <f t="shared" si="94"/>
        <v>0.10754</v>
      </c>
      <c r="J1039" s="76">
        <f t="shared" si="92"/>
        <v>0.10753999999999998</v>
      </c>
    </row>
    <row r="1040" spans="2:10" x14ac:dyDescent="0.25">
      <c r="B1040" s="46">
        <f t="shared" si="93"/>
        <v>90</v>
      </c>
      <c r="C1040" s="46" t="s">
        <v>1307</v>
      </c>
      <c r="D1040" s="46">
        <v>120.6</v>
      </c>
      <c r="E1040" s="46"/>
      <c r="F1040" s="46"/>
      <c r="G1040" s="46">
        <f t="shared" si="90"/>
        <v>120.6</v>
      </c>
      <c r="H1040" s="125">
        <f t="shared" si="91"/>
        <v>12.969323999999999</v>
      </c>
      <c r="I1040" s="263">
        <f t="shared" si="94"/>
        <v>0.10754</v>
      </c>
      <c r="J1040" s="76">
        <f t="shared" si="92"/>
        <v>0.10754</v>
      </c>
    </row>
    <row r="1041" spans="2:10" x14ac:dyDescent="0.25">
      <c r="B1041" s="46">
        <f t="shared" si="93"/>
        <v>91</v>
      </c>
      <c r="C1041" s="46" t="s">
        <v>1308</v>
      </c>
      <c r="D1041" s="46">
        <v>141.30000000000001</v>
      </c>
      <c r="E1041" s="46"/>
      <c r="F1041" s="46"/>
      <c r="G1041" s="46">
        <f t="shared" si="90"/>
        <v>141.30000000000001</v>
      </c>
      <c r="H1041" s="125">
        <f t="shared" si="91"/>
        <v>15.195402000000001</v>
      </c>
      <c r="I1041" s="263">
        <f t="shared" si="94"/>
        <v>0.10754</v>
      </c>
      <c r="J1041" s="76">
        <f t="shared" si="92"/>
        <v>0.10754</v>
      </c>
    </row>
    <row r="1042" spans="2:10" x14ac:dyDescent="0.25">
      <c r="B1042" s="46">
        <f t="shared" si="93"/>
        <v>92</v>
      </c>
      <c r="C1042" s="46" t="s">
        <v>1309</v>
      </c>
      <c r="D1042" s="46">
        <v>326</v>
      </c>
      <c r="E1042" s="46"/>
      <c r="F1042" s="46"/>
      <c r="G1042" s="46">
        <f t="shared" si="90"/>
        <v>326</v>
      </c>
      <c r="H1042" s="125">
        <f t="shared" si="91"/>
        <v>35.058039999999998</v>
      </c>
      <c r="I1042" s="263">
        <f t="shared" si="94"/>
        <v>0.10754</v>
      </c>
      <c r="J1042" s="76">
        <f t="shared" si="92"/>
        <v>0.10754</v>
      </c>
    </row>
    <row r="1043" spans="2:10" x14ac:dyDescent="0.25">
      <c r="B1043" s="46">
        <f t="shared" si="93"/>
        <v>93</v>
      </c>
      <c r="C1043" s="46" t="s">
        <v>1310</v>
      </c>
      <c r="D1043" s="46">
        <v>378.3</v>
      </c>
      <c r="E1043" s="46"/>
      <c r="F1043" s="46"/>
      <c r="G1043" s="46">
        <f t="shared" si="90"/>
        <v>378.3</v>
      </c>
      <c r="H1043" s="125">
        <f t="shared" si="91"/>
        <v>40.682381999999997</v>
      </c>
      <c r="I1043" s="263">
        <f t="shared" si="94"/>
        <v>0.10754</v>
      </c>
      <c r="J1043" s="76">
        <f t="shared" si="92"/>
        <v>0.10753999999999998</v>
      </c>
    </row>
    <row r="1044" spans="2:10" x14ac:dyDescent="0.25">
      <c r="B1044" s="46">
        <f t="shared" si="93"/>
        <v>94</v>
      </c>
      <c r="C1044" s="46" t="s">
        <v>1311</v>
      </c>
      <c r="D1044" s="46">
        <v>228.2</v>
      </c>
      <c r="E1044" s="46"/>
      <c r="F1044" s="46"/>
      <c r="G1044" s="46">
        <f t="shared" si="90"/>
        <v>228.2</v>
      </c>
      <c r="H1044" s="125">
        <f t="shared" si="91"/>
        <v>24.540627999999998</v>
      </c>
      <c r="I1044" s="263">
        <f t="shared" si="94"/>
        <v>0.10754</v>
      </c>
      <c r="J1044" s="76">
        <f t="shared" si="92"/>
        <v>0.10754</v>
      </c>
    </row>
    <row r="1045" spans="2:10" x14ac:dyDescent="0.25">
      <c r="B1045" s="46">
        <f t="shared" si="93"/>
        <v>95</v>
      </c>
      <c r="C1045" s="46" t="s">
        <v>1312</v>
      </c>
      <c r="D1045" s="46">
        <v>145.69999999999999</v>
      </c>
      <c r="E1045" s="46"/>
      <c r="F1045" s="46"/>
      <c r="G1045" s="46">
        <f t="shared" si="90"/>
        <v>145.69999999999999</v>
      </c>
      <c r="H1045" s="125">
        <f t="shared" si="91"/>
        <v>15.668577999999998</v>
      </c>
      <c r="I1045" s="263">
        <f t="shared" si="94"/>
        <v>0.10754</v>
      </c>
      <c r="J1045" s="76">
        <f t="shared" si="92"/>
        <v>0.10754</v>
      </c>
    </row>
    <row r="1046" spans="2:10" x14ac:dyDescent="0.25">
      <c r="B1046" s="46">
        <f t="shared" si="93"/>
        <v>96</v>
      </c>
      <c r="C1046" s="46" t="s">
        <v>1313</v>
      </c>
      <c r="D1046" s="46">
        <v>220.3</v>
      </c>
      <c r="E1046" s="46"/>
      <c r="F1046" s="46"/>
      <c r="G1046" s="46">
        <f t="shared" si="90"/>
        <v>220.3</v>
      </c>
      <c r="H1046" s="125">
        <f t="shared" si="91"/>
        <v>23.691061999999999</v>
      </c>
      <c r="I1046" s="263">
        <f t="shared" si="94"/>
        <v>0.10754</v>
      </c>
      <c r="J1046" s="76">
        <f t="shared" si="92"/>
        <v>0.10753999999999998</v>
      </c>
    </row>
    <row r="1047" spans="2:10" x14ac:dyDescent="0.25">
      <c r="B1047" s="46">
        <f t="shared" si="93"/>
        <v>97</v>
      </c>
      <c r="C1047" s="46" t="s">
        <v>1314</v>
      </c>
      <c r="D1047" s="46">
        <v>5244.1</v>
      </c>
      <c r="E1047" s="46"/>
      <c r="F1047" s="46"/>
      <c r="G1047" s="46">
        <f t="shared" si="90"/>
        <v>5244.1</v>
      </c>
      <c r="H1047" s="125">
        <f t="shared" si="91"/>
        <v>563.950514</v>
      </c>
      <c r="I1047" s="263">
        <f t="shared" si="94"/>
        <v>0.10754</v>
      </c>
      <c r="J1047" s="76">
        <f t="shared" si="92"/>
        <v>0.10754</v>
      </c>
    </row>
    <row r="1048" spans="2:10" ht="13" x14ac:dyDescent="0.3">
      <c r="B1048" s="46">
        <f t="shared" si="93"/>
        <v>98</v>
      </c>
      <c r="C1048" s="46" t="s">
        <v>1315</v>
      </c>
      <c r="D1048" s="46">
        <v>164.4</v>
      </c>
      <c r="E1048" s="46"/>
      <c r="F1048" s="19"/>
      <c r="G1048" s="46">
        <f t="shared" si="90"/>
        <v>164.4</v>
      </c>
      <c r="H1048" s="125">
        <f t="shared" si="91"/>
        <v>17.679576000000001</v>
      </c>
      <c r="I1048" s="263">
        <f t="shared" si="94"/>
        <v>0.10754</v>
      </c>
      <c r="J1048" s="76">
        <f t="shared" si="92"/>
        <v>0.10754</v>
      </c>
    </row>
    <row r="1049" spans="2:10" x14ac:dyDescent="0.25">
      <c r="B1049" s="46">
        <f t="shared" si="93"/>
        <v>99</v>
      </c>
      <c r="C1049" s="46" t="s">
        <v>1316</v>
      </c>
      <c r="D1049" s="46">
        <v>126.2</v>
      </c>
      <c r="E1049" s="46"/>
      <c r="F1049" s="46"/>
      <c r="G1049" s="46">
        <f t="shared" si="90"/>
        <v>126.2</v>
      </c>
      <c r="H1049" s="125">
        <f t="shared" si="91"/>
        <v>13.571548</v>
      </c>
      <c r="I1049" s="263">
        <f t="shared" si="94"/>
        <v>0.10754</v>
      </c>
      <c r="J1049" s="76">
        <f t="shared" si="92"/>
        <v>0.10754</v>
      </c>
    </row>
    <row r="1050" spans="2:10" x14ac:dyDescent="0.25">
      <c r="B1050" s="46">
        <f t="shared" si="93"/>
        <v>100</v>
      </c>
      <c r="C1050" s="46" t="s">
        <v>1317</v>
      </c>
      <c r="D1050" s="46">
        <v>232.2</v>
      </c>
      <c r="E1050" s="46"/>
      <c r="F1050" s="46">
        <v>29.4</v>
      </c>
      <c r="G1050" s="46">
        <f t="shared" si="90"/>
        <v>261.59999999999997</v>
      </c>
      <c r="H1050" s="125">
        <f t="shared" si="91"/>
        <v>28.132463999999995</v>
      </c>
      <c r="I1050" s="263">
        <f t="shared" si="94"/>
        <v>0.10754</v>
      </c>
      <c r="J1050" s="76">
        <f t="shared" si="92"/>
        <v>0.10754</v>
      </c>
    </row>
    <row r="1051" spans="2:10" x14ac:dyDescent="0.25">
      <c r="B1051" s="46">
        <f t="shared" si="93"/>
        <v>101</v>
      </c>
      <c r="C1051" s="46" t="s">
        <v>1318</v>
      </c>
      <c r="D1051" s="46">
        <v>561.9</v>
      </c>
      <c r="E1051" s="46"/>
      <c r="F1051" s="46"/>
      <c r="G1051" s="46">
        <f t="shared" si="90"/>
        <v>561.9</v>
      </c>
      <c r="H1051" s="125">
        <f t="shared" si="91"/>
        <v>60.426725999999995</v>
      </c>
      <c r="I1051" s="263">
        <f t="shared" si="94"/>
        <v>0.10754</v>
      </c>
      <c r="J1051" s="76">
        <f t="shared" si="92"/>
        <v>0.10754</v>
      </c>
    </row>
    <row r="1052" spans="2:10" x14ac:dyDescent="0.25">
      <c r="B1052" s="46">
        <f t="shared" si="93"/>
        <v>102</v>
      </c>
      <c r="C1052" s="46" t="s">
        <v>1319</v>
      </c>
      <c r="D1052" s="46">
        <v>452.2</v>
      </c>
      <c r="E1052" s="46"/>
      <c r="F1052" s="46"/>
      <c r="G1052" s="46">
        <f t="shared" si="90"/>
        <v>452.2</v>
      </c>
      <c r="H1052" s="125">
        <f t="shared" si="91"/>
        <v>48.629587999999998</v>
      </c>
      <c r="I1052" s="263">
        <f t="shared" si="94"/>
        <v>0.10754</v>
      </c>
      <c r="J1052" s="76">
        <f t="shared" si="92"/>
        <v>0.10754</v>
      </c>
    </row>
    <row r="1053" spans="2:10" x14ac:dyDescent="0.25">
      <c r="B1053" s="46">
        <f t="shared" si="93"/>
        <v>103</v>
      </c>
      <c r="C1053" s="46" t="s">
        <v>1320</v>
      </c>
      <c r="D1053" s="46">
        <v>569.4</v>
      </c>
      <c r="E1053" s="46"/>
      <c r="F1053" s="46"/>
      <c r="G1053" s="46">
        <f t="shared" si="90"/>
        <v>569.4</v>
      </c>
      <c r="H1053" s="125">
        <f t="shared" si="91"/>
        <v>61.233275999999996</v>
      </c>
      <c r="I1053" s="263">
        <f t="shared" si="94"/>
        <v>0.10754</v>
      </c>
      <c r="J1053" s="76">
        <f t="shared" si="92"/>
        <v>0.10754</v>
      </c>
    </row>
    <row r="1054" spans="2:10" x14ac:dyDescent="0.25">
      <c r="B1054" s="46">
        <f t="shared" si="93"/>
        <v>104</v>
      </c>
      <c r="C1054" s="46" t="s">
        <v>1321</v>
      </c>
      <c r="D1054" s="46">
        <v>154.30000000000001</v>
      </c>
      <c r="E1054" s="46"/>
      <c r="F1054" s="46"/>
      <c r="G1054" s="46">
        <f t="shared" si="90"/>
        <v>154.30000000000001</v>
      </c>
      <c r="H1054" s="125">
        <f t="shared" si="91"/>
        <v>16.593422</v>
      </c>
      <c r="I1054" s="263">
        <f t="shared" si="94"/>
        <v>0.10754</v>
      </c>
      <c r="J1054" s="76">
        <f t="shared" si="92"/>
        <v>0.10754</v>
      </c>
    </row>
    <row r="1055" spans="2:10" x14ac:dyDescent="0.25">
      <c r="B1055" s="46">
        <f t="shared" si="93"/>
        <v>105</v>
      </c>
      <c r="C1055" s="46" t="s">
        <v>1322</v>
      </c>
      <c r="D1055" s="46">
        <v>394.45</v>
      </c>
      <c r="E1055" s="46"/>
      <c r="F1055" s="46">
        <v>115.6</v>
      </c>
      <c r="G1055" s="46">
        <f t="shared" si="90"/>
        <v>510.04999999999995</v>
      </c>
      <c r="H1055" s="125">
        <f t="shared" si="91"/>
        <v>54.850776999999994</v>
      </c>
      <c r="I1055" s="263">
        <f t="shared" si="94"/>
        <v>0.10754</v>
      </c>
      <c r="J1055" s="76">
        <f t="shared" si="92"/>
        <v>0.10754</v>
      </c>
    </row>
    <row r="1056" spans="2:10" x14ac:dyDescent="0.25">
      <c r="B1056" s="46">
        <f t="shared" si="93"/>
        <v>106</v>
      </c>
      <c r="C1056" s="46" t="s">
        <v>1323</v>
      </c>
      <c r="D1056" s="46">
        <v>382.2</v>
      </c>
      <c r="E1056" s="46"/>
      <c r="F1056" s="67"/>
      <c r="G1056" s="46">
        <f t="shared" si="90"/>
        <v>382.2</v>
      </c>
      <c r="H1056" s="125">
        <f t="shared" si="91"/>
        <v>41.101787999999999</v>
      </c>
      <c r="I1056" s="263">
        <f t="shared" si="94"/>
        <v>0.10754</v>
      </c>
      <c r="J1056" s="76">
        <f t="shared" si="92"/>
        <v>0.10754</v>
      </c>
    </row>
    <row r="1057" spans="2:10" x14ac:dyDescent="0.25">
      <c r="B1057" s="46">
        <f t="shared" si="93"/>
        <v>107</v>
      </c>
      <c r="C1057" s="46" t="s">
        <v>1324</v>
      </c>
      <c r="D1057" s="46">
        <v>360.6</v>
      </c>
      <c r="E1057" s="46"/>
      <c r="F1057" s="46">
        <v>114.9</v>
      </c>
      <c r="G1057" s="46">
        <f t="shared" si="90"/>
        <v>475.5</v>
      </c>
      <c r="H1057" s="125">
        <f t="shared" si="91"/>
        <v>51.135269999999998</v>
      </c>
      <c r="I1057" s="263">
        <f t="shared" si="94"/>
        <v>0.10754</v>
      </c>
      <c r="J1057" s="76">
        <f t="shared" si="92"/>
        <v>0.10754</v>
      </c>
    </row>
    <row r="1058" spans="2:10" x14ac:dyDescent="0.25">
      <c r="B1058" s="46">
        <f t="shared" si="93"/>
        <v>108</v>
      </c>
      <c r="C1058" s="46" t="s">
        <v>1325</v>
      </c>
      <c r="D1058" s="46">
        <v>340.3</v>
      </c>
      <c r="E1058" s="46"/>
      <c r="F1058" s="46">
        <v>203.8</v>
      </c>
      <c r="G1058" s="46">
        <f t="shared" si="90"/>
        <v>544.1</v>
      </c>
      <c r="H1058" s="125">
        <f t="shared" si="91"/>
        <v>58.512514000000003</v>
      </c>
      <c r="I1058" s="263">
        <f t="shared" si="94"/>
        <v>0.10754</v>
      </c>
      <c r="J1058" s="76">
        <f t="shared" si="92"/>
        <v>0.10754</v>
      </c>
    </row>
    <row r="1059" spans="2:10" x14ac:dyDescent="0.25">
      <c r="B1059" s="46">
        <f t="shared" si="93"/>
        <v>109</v>
      </c>
      <c r="C1059" s="46" t="s">
        <v>1326</v>
      </c>
      <c r="D1059" s="46">
        <v>171.5</v>
      </c>
      <c r="E1059" s="46"/>
      <c r="F1059" s="46">
        <v>70</v>
      </c>
      <c r="G1059" s="46">
        <f t="shared" si="90"/>
        <v>241.5</v>
      </c>
      <c r="H1059" s="125">
        <f t="shared" si="91"/>
        <v>25.97091</v>
      </c>
      <c r="I1059" s="263">
        <f t="shared" si="94"/>
        <v>0.10754</v>
      </c>
      <c r="J1059" s="76">
        <f t="shared" si="92"/>
        <v>0.10754</v>
      </c>
    </row>
    <row r="1060" spans="2:10" x14ac:dyDescent="0.25">
      <c r="B1060" s="46">
        <f t="shared" si="93"/>
        <v>110</v>
      </c>
      <c r="C1060" s="46" t="s">
        <v>1327</v>
      </c>
      <c r="D1060" s="46">
        <v>338.7</v>
      </c>
      <c r="E1060" s="46"/>
      <c r="F1060" s="46">
        <v>33.5</v>
      </c>
      <c r="G1060" s="46">
        <f t="shared" si="90"/>
        <v>372.2</v>
      </c>
      <c r="H1060" s="125">
        <f t="shared" si="91"/>
        <v>40.026387999999997</v>
      </c>
      <c r="I1060" s="263">
        <f t="shared" si="94"/>
        <v>0.10754</v>
      </c>
      <c r="J1060" s="76">
        <f t="shared" si="92"/>
        <v>0.10754</v>
      </c>
    </row>
    <row r="1061" spans="2:10" x14ac:dyDescent="0.25">
      <c r="B1061" s="46">
        <f t="shared" si="93"/>
        <v>111</v>
      </c>
      <c r="C1061" s="46" t="s">
        <v>1328</v>
      </c>
      <c r="D1061" s="46">
        <v>241.5</v>
      </c>
      <c r="E1061" s="46"/>
      <c r="F1061" s="46"/>
      <c r="G1061" s="46">
        <f t="shared" si="90"/>
        <v>241.5</v>
      </c>
      <c r="H1061" s="125">
        <f t="shared" si="91"/>
        <v>25.97091</v>
      </c>
      <c r="I1061" s="263">
        <f t="shared" si="94"/>
        <v>0.10754</v>
      </c>
      <c r="J1061" s="76">
        <f t="shared" si="92"/>
        <v>0.10754</v>
      </c>
    </row>
    <row r="1062" spans="2:10" x14ac:dyDescent="0.25">
      <c r="B1062" s="46">
        <f t="shared" si="93"/>
        <v>112</v>
      </c>
      <c r="C1062" s="46" t="s">
        <v>1329</v>
      </c>
      <c r="D1062" s="46">
        <v>331.7</v>
      </c>
      <c r="E1062" s="46"/>
      <c r="F1062" s="46"/>
      <c r="G1062" s="46">
        <f t="shared" si="90"/>
        <v>331.7</v>
      </c>
      <c r="H1062" s="125">
        <f t="shared" si="91"/>
        <v>35.671017999999997</v>
      </c>
      <c r="I1062" s="263">
        <f t="shared" si="94"/>
        <v>0.10754</v>
      </c>
      <c r="J1062" s="76">
        <f t="shared" si="92"/>
        <v>0.10754</v>
      </c>
    </row>
    <row r="1063" spans="2:10" x14ac:dyDescent="0.25">
      <c r="B1063" s="46">
        <f t="shared" si="93"/>
        <v>113</v>
      </c>
      <c r="C1063" s="46" t="s">
        <v>1330</v>
      </c>
      <c r="D1063" s="46">
        <v>95</v>
      </c>
      <c r="E1063" s="46"/>
      <c r="F1063" s="46"/>
      <c r="G1063" s="46">
        <f t="shared" si="90"/>
        <v>95</v>
      </c>
      <c r="H1063" s="125">
        <f t="shared" si="91"/>
        <v>10.2163</v>
      </c>
      <c r="I1063" s="263">
        <f t="shared" si="94"/>
        <v>0.10754</v>
      </c>
      <c r="J1063" s="76">
        <f t="shared" si="92"/>
        <v>0.10754000000000001</v>
      </c>
    </row>
    <row r="1064" spans="2:10" x14ac:dyDescent="0.25">
      <c r="B1064" s="46">
        <f t="shared" si="93"/>
        <v>114</v>
      </c>
      <c r="C1064" s="46" t="s">
        <v>1331</v>
      </c>
      <c r="D1064" s="46">
        <v>208.9</v>
      </c>
      <c r="E1064" s="46"/>
      <c r="F1064" s="46"/>
      <c r="G1064" s="46">
        <f t="shared" si="90"/>
        <v>208.9</v>
      </c>
      <c r="H1064" s="125">
        <f t="shared" si="91"/>
        <v>22.465105999999999</v>
      </c>
      <c r="I1064" s="263">
        <f t="shared" si="94"/>
        <v>0.10754</v>
      </c>
      <c r="J1064" s="76">
        <f t="shared" si="92"/>
        <v>0.10754</v>
      </c>
    </row>
    <row r="1065" spans="2:10" x14ac:dyDescent="0.25">
      <c r="B1065" s="46">
        <f t="shared" si="93"/>
        <v>115</v>
      </c>
      <c r="C1065" s="46" t="s">
        <v>1332</v>
      </c>
      <c r="D1065" s="46">
        <v>141.30000000000001</v>
      </c>
      <c r="E1065" s="46"/>
      <c r="F1065" s="46"/>
      <c r="G1065" s="46">
        <f t="shared" si="90"/>
        <v>141.30000000000001</v>
      </c>
      <c r="H1065" s="125">
        <f t="shared" si="91"/>
        <v>15.195402000000001</v>
      </c>
      <c r="I1065" s="263">
        <f t="shared" si="94"/>
        <v>0.10754</v>
      </c>
      <c r="J1065" s="76">
        <f t="shared" si="92"/>
        <v>0.10754</v>
      </c>
    </row>
    <row r="1066" spans="2:10" x14ac:dyDescent="0.25">
      <c r="B1066" s="46">
        <f t="shared" si="93"/>
        <v>116</v>
      </c>
      <c r="C1066" s="46" t="s">
        <v>1333</v>
      </c>
      <c r="D1066" s="46">
        <v>372.1</v>
      </c>
      <c r="E1066" s="46"/>
      <c r="F1066" s="46"/>
      <c r="G1066" s="46">
        <f t="shared" si="90"/>
        <v>372.1</v>
      </c>
      <c r="H1066" s="125">
        <f t="shared" si="91"/>
        <v>40.015633999999999</v>
      </c>
      <c r="I1066" s="263">
        <f t="shared" si="94"/>
        <v>0.10754</v>
      </c>
      <c r="J1066" s="76">
        <f t="shared" si="92"/>
        <v>0.10753999999999998</v>
      </c>
    </row>
    <row r="1067" spans="2:10" x14ac:dyDescent="0.25">
      <c r="B1067" s="46">
        <f t="shared" si="93"/>
        <v>117</v>
      </c>
      <c r="C1067" s="46" t="s">
        <v>1334</v>
      </c>
      <c r="D1067" s="46">
        <v>313.60000000000002</v>
      </c>
      <c r="E1067" s="46"/>
      <c r="F1067" s="46">
        <v>40</v>
      </c>
      <c r="G1067" s="46">
        <f t="shared" si="90"/>
        <v>353.6</v>
      </c>
      <c r="H1067" s="125">
        <f t="shared" si="91"/>
        <v>38.026144000000002</v>
      </c>
      <c r="I1067" s="263">
        <f t="shared" si="94"/>
        <v>0.10754</v>
      </c>
      <c r="J1067" s="76">
        <f t="shared" si="92"/>
        <v>0.10754</v>
      </c>
    </row>
    <row r="1068" spans="2:10" x14ac:dyDescent="0.25">
      <c r="B1068" s="46">
        <f t="shared" si="93"/>
        <v>118</v>
      </c>
      <c r="C1068" s="46" t="s">
        <v>1335</v>
      </c>
      <c r="D1068" s="46">
        <v>249.6</v>
      </c>
      <c r="E1068" s="46"/>
      <c r="F1068" s="46"/>
      <c r="G1068" s="46">
        <f t="shared" si="90"/>
        <v>249.6</v>
      </c>
      <c r="H1068" s="125">
        <f t="shared" si="91"/>
        <v>26.841984</v>
      </c>
      <c r="I1068" s="263">
        <f t="shared" si="94"/>
        <v>0.10754</v>
      </c>
      <c r="J1068" s="76">
        <f t="shared" si="92"/>
        <v>0.10754</v>
      </c>
    </row>
    <row r="1069" spans="2:10" x14ac:dyDescent="0.25">
      <c r="B1069" s="46">
        <f t="shared" si="93"/>
        <v>119</v>
      </c>
      <c r="C1069" s="46" t="s">
        <v>1336</v>
      </c>
      <c r="D1069" s="46">
        <v>305.8</v>
      </c>
      <c r="E1069" s="46"/>
      <c r="F1069" s="46">
        <v>36.5</v>
      </c>
      <c r="G1069" s="46">
        <f t="shared" si="90"/>
        <v>342.3</v>
      </c>
      <c r="H1069" s="125">
        <f t="shared" si="91"/>
        <v>36.810941999999997</v>
      </c>
      <c r="I1069" s="263">
        <f t="shared" si="94"/>
        <v>0.10754</v>
      </c>
      <c r="J1069" s="76">
        <f t="shared" si="92"/>
        <v>0.10753999999999998</v>
      </c>
    </row>
    <row r="1070" spans="2:10" x14ac:dyDescent="0.25">
      <c r="B1070" s="46">
        <f t="shared" si="93"/>
        <v>120</v>
      </c>
      <c r="C1070" s="46" t="s">
        <v>1337</v>
      </c>
      <c r="D1070" s="46">
        <v>206.5</v>
      </c>
      <c r="E1070" s="46"/>
      <c r="F1070" s="46"/>
      <c r="G1070" s="46">
        <f t="shared" si="90"/>
        <v>206.5</v>
      </c>
      <c r="H1070" s="125">
        <f t="shared" si="91"/>
        <v>22.20701</v>
      </c>
      <c r="I1070" s="263">
        <f t="shared" si="94"/>
        <v>0.10754</v>
      </c>
      <c r="J1070" s="76">
        <f t="shared" si="92"/>
        <v>0.10754</v>
      </c>
    </row>
    <row r="1071" spans="2:10" x14ac:dyDescent="0.25">
      <c r="B1071" s="46">
        <f t="shared" si="93"/>
        <v>121</v>
      </c>
      <c r="C1071" s="46" t="s">
        <v>1338</v>
      </c>
      <c r="D1071" s="46">
        <v>300.39999999999998</v>
      </c>
      <c r="E1071" s="46"/>
      <c r="F1071" s="46"/>
      <c r="G1071" s="46">
        <f t="shared" si="90"/>
        <v>300.39999999999998</v>
      </c>
      <c r="H1071" s="125">
        <f t="shared" si="91"/>
        <v>32.305015999999995</v>
      </c>
      <c r="I1071" s="263">
        <f t="shared" si="94"/>
        <v>0.10754</v>
      </c>
      <c r="J1071" s="76">
        <f t="shared" si="92"/>
        <v>0.10754</v>
      </c>
    </row>
    <row r="1072" spans="2:10" x14ac:dyDescent="0.25">
      <c r="B1072" s="46">
        <f t="shared" si="93"/>
        <v>122</v>
      </c>
      <c r="C1072" s="46" t="s">
        <v>1339</v>
      </c>
      <c r="D1072" s="46">
        <v>913.8</v>
      </c>
      <c r="E1072" s="46"/>
      <c r="F1072" s="46"/>
      <c r="G1072" s="46">
        <f t="shared" ref="G1072:G1131" si="95">D1072+E1072+F1072</f>
        <v>913.8</v>
      </c>
      <c r="H1072" s="125">
        <f t="shared" ref="H1072:H1131" si="96">SUM(I1072*G1072)</f>
        <v>98.270051999999993</v>
      </c>
      <c r="I1072" s="263">
        <f t="shared" si="94"/>
        <v>0.10754</v>
      </c>
      <c r="J1072" s="76">
        <f t="shared" ref="J1072:J1131" si="97">SUM(H1072/G1072)</f>
        <v>0.10754</v>
      </c>
    </row>
    <row r="1073" spans="2:10" x14ac:dyDescent="0.25">
      <c r="B1073" s="46">
        <f t="shared" si="93"/>
        <v>123</v>
      </c>
      <c r="C1073" s="46" t="s">
        <v>1340</v>
      </c>
      <c r="D1073" s="46">
        <v>124.1</v>
      </c>
      <c r="E1073" s="46"/>
      <c r="F1073" s="46"/>
      <c r="G1073" s="46">
        <f t="shared" si="95"/>
        <v>124.1</v>
      </c>
      <c r="H1073" s="125">
        <f t="shared" si="96"/>
        <v>13.345713999999999</v>
      </c>
      <c r="I1073" s="263">
        <f t="shared" si="94"/>
        <v>0.10754</v>
      </c>
      <c r="J1073" s="76">
        <f t="shared" si="97"/>
        <v>0.10754</v>
      </c>
    </row>
    <row r="1074" spans="2:10" x14ac:dyDescent="0.25">
      <c r="B1074" s="46">
        <f t="shared" si="93"/>
        <v>124</v>
      </c>
      <c r="C1074" s="46" t="s">
        <v>1341</v>
      </c>
      <c r="D1074" s="46">
        <v>173.4</v>
      </c>
      <c r="E1074" s="46"/>
      <c r="F1074" s="46"/>
      <c r="G1074" s="46">
        <f t="shared" si="95"/>
        <v>173.4</v>
      </c>
      <c r="H1074" s="125">
        <f t="shared" si="96"/>
        <v>18.647435999999999</v>
      </c>
      <c r="I1074" s="263">
        <f t="shared" si="94"/>
        <v>0.10754</v>
      </c>
      <c r="J1074" s="76">
        <f t="shared" si="97"/>
        <v>0.10754</v>
      </c>
    </row>
    <row r="1075" spans="2:10" x14ac:dyDescent="0.25">
      <c r="B1075" s="46">
        <f t="shared" si="93"/>
        <v>125</v>
      </c>
      <c r="C1075" s="46" t="s">
        <v>1342</v>
      </c>
      <c r="D1075" s="46">
        <v>262.2</v>
      </c>
      <c r="E1075" s="46"/>
      <c r="F1075" s="46"/>
      <c r="G1075" s="46">
        <f t="shared" si="95"/>
        <v>262.2</v>
      </c>
      <c r="H1075" s="125">
        <f t="shared" si="96"/>
        <v>28.196987999999997</v>
      </c>
      <c r="I1075" s="263">
        <f t="shared" si="94"/>
        <v>0.10754</v>
      </c>
      <c r="J1075" s="76">
        <f t="shared" si="97"/>
        <v>0.10754</v>
      </c>
    </row>
    <row r="1076" spans="2:10" x14ac:dyDescent="0.25">
      <c r="B1076" s="46">
        <f t="shared" si="93"/>
        <v>126</v>
      </c>
      <c r="C1076" s="46" t="s">
        <v>1346</v>
      </c>
      <c r="D1076" s="46">
        <v>375.7</v>
      </c>
      <c r="E1076" s="46"/>
      <c r="F1076" s="46">
        <v>26.9</v>
      </c>
      <c r="G1076" s="46">
        <f t="shared" si="95"/>
        <v>402.59999999999997</v>
      </c>
      <c r="H1076" s="125">
        <f t="shared" si="96"/>
        <v>43.295603999999997</v>
      </c>
      <c r="I1076" s="263">
        <f t="shared" si="94"/>
        <v>0.10754</v>
      </c>
      <c r="J1076" s="76">
        <f t="shared" si="97"/>
        <v>0.10754</v>
      </c>
    </row>
    <row r="1077" spans="2:10" x14ac:dyDescent="0.25">
      <c r="B1077" s="46">
        <f t="shared" si="93"/>
        <v>127</v>
      </c>
      <c r="C1077" s="46" t="s">
        <v>1347</v>
      </c>
      <c r="D1077" s="46">
        <v>180</v>
      </c>
      <c r="E1077" s="46"/>
      <c r="F1077" s="46"/>
      <c r="G1077" s="46">
        <f t="shared" si="95"/>
        <v>180</v>
      </c>
      <c r="H1077" s="125">
        <f t="shared" si="96"/>
        <v>19.357199999999999</v>
      </c>
      <c r="I1077" s="263">
        <f t="shared" si="94"/>
        <v>0.10754</v>
      </c>
      <c r="J1077" s="76">
        <f t="shared" si="97"/>
        <v>0.10754</v>
      </c>
    </row>
    <row r="1078" spans="2:10" x14ac:dyDescent="0.25">
      <c r="B1078" s="46">
        <f t="shared" si="93"/>
        <v>128</v>
      </c>
      <c r="C1078" s="46" t="s">
        <v>1348</v>
      </c>
      <c r="D1078" s="46">
        <v>580.1</v>
      </c>
      <c r="E1078" s="46"/>
      <c r="F1078" s="46"/>
      <c r="G1078" s="46">
        <f t="shared" si="95"/>
        <v>580.1</v>
      </c>
      <c r="H1078" s="125">
        <f t="shared" si="96"/>
        <v>62.383954000000003</v>
      </c>
      <c r="I1078" s="263">
        <f t="shared" si="94"/>
        <v>0.10754</v>
      </c>
      <c r="J1078" s="76">
        <f t="shared" si="97"/>
        <v>0.10754</v>
      </c>
    </row>
    <row r="1079" spans="2:10" x14ac:dyDescent="0.25">
      <c r="B1079" s="46">
        <f t="shared" si="93"/>
        <v>129</v>
      </c>
      <c r="C1079" s="46" t="s">
        <v>1352</v>
      </c>
      <c r="D1079" s="46">
        <v>351</v>
      </c>
      <c r="E1079" s="46"/>
      <c r="F1079" s="46"/>
      <c r="G1079" s="46">
        <f t="shared" si="95"/>
        <v>351</v>
      </c>
      <c r="H1079" s="125">
        <f t="shared" si="96"/>
        <v>37.746539999999996</v>
      </c>
      <c r="I1079" s="263">
        <f t="shared" si="94"/>
        <v>0.10754</v>
      </c>
      <c r="J1079" s="76">
        <f t="shared" si="97"/>
        <v>0.10753999999999998</v>
      </c>
    </row>
    <row r="1080" spans="2:10" x14ac:dyDescent="0.25">
      <c r="B1080" s="46">
        <f t="shared" si="93"/>
        <v>130</v>
      </c>
      <c r="C1080" s="46" t="s">
        <v>1353</v>
      </c>
      <c r="D1080" s="46">
        <v>299.7</v>
      </c>
      <c r="E1080" s="46"/>
      <c r="F1080" s="46"/>
      <c r="G1080" s="46">
        <f t="shared" si="95"/>
        <v>299.7</v>
      </c>
      <c r="H1080" s="125">
        <f t="shared" si="96"/>
        <v>32.229737999999998</v>
      </c>
      <c r="I1080" s="263">
        <f t="shared" si="94"/>
        <v>0.10754</v>
      </c>
      <c r="J1080" s="76">
        <f t="shared" si="97"/>
        <v>0.10754</v>
      </c>
    </row>
    <row r="1081" spans="2:10" x14ac:dyDescent="0.25">
      <c r="B1081" s="46">
        <f t="shared" ref="B1081:B1143" si="98">B1080+1</f>
        <v>131</v>
      </c>
      <c r="C1081" s="46" t="s">
        <v>1354</v>
      </c>
      <c r="D1081" s="46">
        <v>428.3</v>
      </c>
      <c r="E1081" s="46"/>
      <c r="F1081" s="46"/>
      <c r="G1081" s="46">
        <f t="shared" si="95"/>
        <v>428.3</v>
      </c>
      <c r="H1081" s="125">
        <f t="shared" si="96"/>
        <v>46.059381999999999</v>
      </c>
      <c r="I1081" s="263">
        <f t="shared" si="94"/>
        <v>0.10754</v>
      </c>
      <c r="J1081" s="76">
        <f t="shared" si="97"/>
        <v>0.10754</v>
      </c>
    </row>
    <row r="1082" spans="2:10" x14ac:dyDescent="0.25">
      <c r="B1082" s="46">
        <f t="shared" si="98"/>
        <v>132</v>
      </c>
      <c r="C1082" s="46" t="s">
        <v>1355</v>
      </c>
      <c r="D1082" s="46">
        <v>299.3</v>
      </c>
      <c r="E1082" s="46"/>
      <c r="F1082" s="46"/>
      <c r="G1082" s="46">
        <f t="shared" si="95"/>
        <v>299.3</v>
      </c>
      <c r="H1082" s="125">
        <f t="shared" si="96"/>
        <v>32.186722000000003</v>
      </c>
      <c r="I1082" s="263">
        <f t="shared" si="94"/>
        <v>0.10754</v>
      </c>
      <c r="J1082" s="76">
        <f t="shared" si="97"/>
        <v>0.10754000000000001</v>
      </c>
    </row>
    <row r="1083" spans="2:10" x14ac:dyDescent="0.25">
      <c r="B1083" s="46">
        <f t="shared" si="98"/>
        <v>133</v>
      </c>
      <c r="C1083" s="46" t="s">
        <v>1356</v>
      </c>
      <c r="D1083" s="46">
        <v>343.9</v>
      </c>
      <c r="E1083" s="46"/>
      <c r="F1083" s="46"/>
      <c r="G1083" s="46">
        <f t="shared" si="95"/>
        <v>343.9</v>
      </c>
      <c r="H1083" s="125">
        <f t="shared" si="96"/>
        <v>36.983005999999996</v>
      </c>
      <c r="I1083" s="263">
        <f t="shared" si="94"/>
        <v>0.10754</v>
      </c>
      <c r="J1083" s="76">
        <f t="shared" si="97"/>
        <v>0.10754</v>
      </c>
    </row>
    <row r="1084" spans="2:10" x14ac:dyDescent="0.25">
      <c r="B1084" s="46">
        <f t="shared" si="98"/>
        <v>134</v>
      </c>
      <c r="C1084" s="46" t="s">
        <v>1357</v>
      </c>
      <c r="D1084" s="46">
        <v>282</v>
      </c>
      <c r="E1084" s="46"/>
      <c r="F1084" s="46"/>
      <c r="G1084" s="46">
        <f t="shared" si="95"/>
        <v>282</v>
      </c>
      <c r="H1084" s="125">
        <f t="shared" si="96"/>
        <v>30.326280000000001</v>
      </c>
      <c r="I1084" s="263">
        <f t="shared" si="94"/>
        <v>0.10754</v>
      </c>
      <c r="J1084" s="76">
        <f t="shared" si="97"/>
        <v>0.10754</v>
      </c>
    </row>
    <row r="1085" spans="2:10" x14ac:dyDescent="0.25">
      <c r="B1085" s="46">
        <f t="shared" si="98"/>
        <v>135</v>
      </c>
      <c r="C1085" s="46" t="s">
        <v>1358</v>
      </c>
      <c r="D1085" s="46">
        <v>357.6</v>
      </c>
      <c r="E1085" s="46"/>
      <c r="F1085" s="46"/>
      <c r="G1085" s="46">
        <f t="shared" si="95"/>
        <v>357.6</v>
      </c>
      <c r="H1085" s="125">
        <f t="shared" si="96"/>
        <v>38.456304000000003</v>
      </c>
      <c r="I1085" s="263">
        <f t="shared" si="94"/>
        <v>0.10754</v>
      </c>
      <c r="J1085" s="76">
        <f t="shared" si="97"/>
        <v>0.10754</v>
      </c>
    </row>
    <row r="1086" spans="2:10" x14ac:dyDescent="0.25">
      <c r="B1086" s="46">
        <f t="shared" si="98"/>
        <v>136</v>
      </c>
      <c r="C1086" s="46" t="s">
        <v>1454</v>
      </c>
      <c r="D1086" s="46">
        <v>424.7</v>
      </c>
      <c r="E1086" s="46"/>
      <c r="F1086" s="46"/>
      <c r="G1086" s="46">
        <f t="shared" si="95"/>
        <v>424.7</v>
      </c>
      <c r="H1086" s="125">
        <f t="shared" si="96"/>
        <v>45.672238</v>
      </c>
      <c r="I1086" s="263">
        <f t="shared" si="94"/>
        <v>0.10754</v>
      </c>
      <c r="J1086" s="76">
        <f t="shared" si="97"/>
        <v>0.10754</v>
      </c>
    </row>
    <row r="1087" spans="2:10" x14ac:dyDescent="0.25">
      <c r="B1087" s="46">
        <f t="shared" si="98"/>
        <v>137</v>
      </c>
      <c r="C1087" s="46" t="s">
        <v>1455</v>
      </c>
      <c r="D1087" s="46">
        <v>120.4</v>
      </c>
      <c r="E1087" s="46"/>
      <c r="F1087" s="46"/>
      <c r="G1087" s="46">
        <f t="shared" si="95"/>
        <v>120.4</v>
      </c>
      <c r="H1087" s="125">
        <f t="shared" si="96"/>
        <v>12.947816</v>
      </c>
      <c r="I1087" s="263">
        <f t="shared" si="94"/>
        <v>0.10754</v>
      </c>
      <c r="J1087" s="76">
        <f t="shared" si="97"/>
        <v>0.10754</v>
      </c>
    </row>
    <row r="1088" spans="2:10" x14ac:dyDescent="0.25">
      <c r="B1088" s="46">
        <f t="shared" si="98"/>
        <v>138</v>
      </c>
      <c r="C1088" s="46" t="s">
        <v>1456</v>
      </c>
      <c r="D1088" s="46">
        <v>317.60000000000002</v>
      </c>
      <c r="E1088" s="46"/>
      <c r="F1088" s="46"/>
      <c r="G1088" s="46">
        <f t="shared" si="95"/>
        <v>317.60000000000002</v>
      </c>
      <c r="H1088" s="125">
        <f t="shared" si="96"/>
        <v>34.154704000000002</v>
      </c>
      <c r="I1088" s="263">
        <f t="shared" si="94"/>
        <v>0.10754</v>
      </c>
      <c r="J1088" s="76">
        <f t="shared" si="97"/>
        <v>0.10754</v>
      </c>
    </row>
    <row r="1089" spans="2:10" x14ac:dyDescent="0.25">
      <c r="B1089" s="46">
        <f t="shared" si="98"/>
        <v>139</v>
      </c>
      <c r="C1089" s="46" t="s">
        <v>1457</v>
      </c>
      <c r="D1089" s="46">
        <v>395.53</v>
      </c>
      <c r="E1089" s="46"/>
      <c r="F1089" s="46"/>
      <c r="G1089" s="46">
        <f t="shared" si="95"/>
        <v>395.53</v>
      </c>
      <c r="H1089" s="125">
        <f t="shared" si="96"/>
        <v>42.535296199999998</v>
      </c>
      <c r="I1089" s="263">
        <f t="shared" si="94"/>
        <v>0.10754</v>
      </c>
      <c r="J1089" s="76">
        <f t="shared" si="97"/>
        <v>0.10754</v>
      </c>
    </row>
    <row r="1090" spans="2:10" x14ac:dyDescent="0.25">
      <c r="B1090" s="46">
        <f t="shared" si="98"/>
        <v>140</v>
      </c>
      <c r="C1090" s="46" t="s">
        <v>1458</v>
      </c>
      <c r="D1090" s="46">
        <v>516.79999999999995</v>
      </c>
      <c r="E1090" s="46"/>
      <c r="F1090" s="46"/>
      <c r="G1090" s="46">
        <f t="shared" si="95"/>
        <v>516.79999999999995</v>
      </c>
      <c r="H1090" s="125">
        <f t="shared" si="96"/>
        <v>55.576671999999995</v>
      </c>
      <c r="I1090" s="263">
        <f t="shared" si="94"/>
        <v>0.10754</v>
      </c>
      <c r="J1090" s="76">
        <f t="shared" si="97"/>
        <v>0.10754</v>
      </c>
    </row>
    <row r="1091" spans="2:10" x14ac:dyDescent="0.25">
      <c r="B1091" s="46">
        <f t="shared" si="98"/>
        <v>141</v>
      </c>
      <c r="C1091" s="46" t="s">
        <v>1459</v>
      </c>
      <c r="D1091" s="46">
        <v>305.89999999999998</v>
      </c>
      <c r="E1091" s="46"/>
      <c r="F1091" s="46"/>
      <c r="G1091" s="46">
        <f t="shared" si="95"/>
        <v>305.89999999999998</v>
      </c>
      <c r="H1091" s="125">
        <f t="shared" si="96"/>
        <v>32.896485999999996</v>
      </c>
      <c r="I1091" s="263">
        <f t="shared" si="94"/>
        <v>0.10754</v>
      </c>
      <c r="J1091" s="76">
        <f t="shared" si="97"/>
        <v>0.10754</v>
      </c>
    </row>
    <row r="1092" spans="2:10" x14ac:dyDescent="0.25">
      <c r="B1092" s="46">
        <f t="shared" si="98"/>
        <v>142</v>
      </c>
      <c r="C1092" s="46" t="s">
        <v>1460</v>
      </c>
      <c r="D1092" s="46">
        <v>483.9</v>
      </c>
      <c r="E1092" s="46"/>
      <c r="F1092" s="46">
        <v>35.299999999999997</v>
      </c>
      <c r="G1092" s="46">
        <f t="shared" si="95"/>
        <v>519.19999999999993</v>
      </c>
      <c r="H1092" s="125">
        <f t="shared" si="96"/>
        <v>55.83476799999999</v>
      </c>
      <c r="I1092" s="263">
        <f t="shared" si="94"/>
        <v>0.10754</v>
      </c>
      <c r="J1092" s="76">
        <f t="shared" si="97"/>
        <v>0.10754</v>
      </c>
    </row>
    <row r="1093" spans="2:10" x14ac:dyDescent="0.25">
      <c r="B1093" s="46">
        <f t="shared" si="98"/>
        <v>143</v>
      </c>
      <c r="C1093" s="46" t="s">
        <v>1461</v>
      </c>
      <c r="D1093" s="46">
        <v>257.3</v>
      </c>
      <c r="E1093" s="46"/>
      <c r="F1093" s="46"/>
      <c r="G1093" s="46">
        <f t="shared" si="95"/>
        <v>257.3</v>
      </c>
      <c r="H1093" s="125">
        <f t="shared" si="96"/>
        <v>27.670041999999999</v>
      </c>
      <c r="I1093" s="263">
        <f t="shared" si="94"/>
        <v>0.10754</v>
      </c>
      <c r="J1093" s="76">
        <f t="shared" si="97"/>
        <v>0.10754</v>
      </c>
    </row>
    <row r="1094" spans="2:10" x14ac:dyDescent="0.25">
      <c r="B1094" s="46">
        <f t="shared" si="98"/>
        <v>144</v>
      </c>
      <c r="C1094" s="46" t="s">
        <v>1462</v>
      </c>
      <c r="D1094" s="46">
        <v>261.3</v>
      </c>
      <c r="E1094" s="46"/>
      <c r="F1094" s="46"/>
      <c r="G1094" s="46">
        <f t="shared" si="95"/>
        <v>261.3</v>
      </c>
      <c r="H1094" s="125">
        <f t="shared" si="96"/>
        <v>28.100201999999999</v>
      </c>
      <c r="I1094" s="263">
        <f t="shared" si="94"/>
        <v>0.10754</v>
      </c>
      <c r="J1094" s="76">
        <f t="shared" si="97"/>
        <v>0.10754</v>
      </c>
    </row>
    <row r="1095" spans="2:10" x14ac:dyDescent="0.25">
      <c r="B1095" s="46">
        <f t="shared" si="98"/>
        <v>145</v>
      </c>
      <c r="C1095" s="46" t="s">
        <v>1463</v>
      </c>
      <c r="D1095" s="46">
        <v>296.89999999999998</v>
      </c>
      <c r="E1095" s="46"/>
      <c r="F1095" s="46">
        <v>50</v>
      </c>
      <c r="G1095" s="46">
        <f t="shared" si="95"/>
        <v>346.9</v>
      </c>
      <c r="H1095" s="125">
        <f t="shared" si="96"/>
        <v>37.305625999999997</v>
      </c>
      <c r="I1095" s="263">
        <f t="shared" ref="I1095:I1158" si="99">0.07974+0.0278</f>
        <v>0.10754</v>
      </c>
      <c r="J1095" s="76">
        <f t="shared" si="97"/>
        <v>0.10754</v>
      </c>
    </row>
    <row r="1096" spans="2:10" x14ac:dyDescent="0.25">
      <c r="B1096" s="46">
        <f t="shared" si="98"/>
        <v>146</v>
      </c>
      <c r="C1096" s="46" t="s">
        <v>1464</v>
      </c>
      <c r="D1096" s="46">
        <v>495.2</v>
      </c>
      <c r="E1096" s="46"/>
      <c r="F1096" s="46">
        <v>62.5</v>
      </c>
      <c r="G1096" s="46">
        <f t="shared" si="95"/>
        <v>557.70000000000005</v>
      </c>
      <c r="H1096" s="125">
        <f t="shared" si="96"/>
        <v>59.975058000000004</v>
      </c>
      <c r="I1096" s="263">
        <f t="shared" si="99"/>
        <v>0.10754</v>
      </c>
      <c r="J1096" s="76">
        <f t="shared" si="97"/>
        <v>0.10754</v>
      </c>
    </row>
    <row r="1097" spans="2:10" x14ac:dyDescent="0.25">
      <c r="B1097" s="46">
        <f t="shared" si="98"/>
        <v>147</v>
      </c>
      <c r="C1097" s="46" t="s">
        <v>1465</v>
      </c>
      <c r="D1097" s="46">
        <v>446.2</v>
      </c>
      <c r="E1097" s="46"/>
      <c r="F1097" s="46"/>
      <c r="G1097" s="46">
        <f t="shared" si="95"/>
        <v>446.2</v>
      </c>
      <c r="H1097" s="125">
        <f t="shared" si="96"/>
        <v>47.984347999999997</v>
      </c>
      <c r="I1097" s="263">
        <f t="shared" si="99"/>
        <v>0.10754</v>
      </c>
      <c r="J1097" s="76">
        <f t="shared" si="97"/>
        <v>0.10754</v>
      </c>
    </row>
    <row r="1098" spans="2:10" x14ac:dyDescent="0.25">
      <c r="B1098" s="46">
        <f t="shared" si="98"/>
        <v>148</v>
      </c>
      <c r="C1098" s="46" t="s">
        <v>1466</v>
      </c>
      <c r="D1098" s="46">
        <v>266.39999999999998</v>
      </c>
      <c r="E1098" s="46"/>
      <c r="F1098" s="46"/>
      <c r="G1098" s="46">
        <f t="shared" si="95"/>
        <v>266.39999999999998</v>
      </c>
      <c r="H1098" s="125">
        <f t="shared" si="96"/>
        <v>28.648655999999995</v>
      </c>
      <c r="I1098" s="263">
        <f t="shared" si="99"/>
        <v>0.10754</v>
      </c>
      <c r="J1098" s="76">
        <f t="shared" si="97"/>
        <v>0.10754</v>
      </c>
    </row>
    <row r="1099" spans="2:10" ht="13" x14ac:dyDescent="0.3">
      <c r="B1099" s="46">
        <f t="shared" si="98"/>
        <v>149</v>
      </c>
      <c r="C1099" s="46" t="s">
        <v>1467</v>
      </c>
      <c r="D1099" s="46">
        <v>548.4</v>
      </c>
      <c r="E1099" s="46"/>
      <c r="F1099" s="19">
        <v>215.2</v>
      </c>
      <c r="G1099" s="46">
        <f t="shared" si="95"/>
        <v>763.59999999999991</v>
      </c>
      <c r="H1099" s="125">
        <f t="shared" si="96"/>
        <v>82.117543999999981</v>
      </c>
      <c r="I1099" s="263">
        <f t="shared" si="99"/>
        <v>0.10754</v>
      </c>
      <c r="J1099" s="76">
        <f t="shared" si="97"/>
        <v>0.10753999999999998</v>
      </c>
    </row>
    <row r="1100" spans="2:10" x14ac:dyDescent="0.25">
      <c r="B1100" s="46">
        <f t="shared" si="98"/>
        <v>150</v>
      </c>
      <c r="C1100" s="46" t="s">
        <v>1468</v>
      </c>
      <c r="D1100" s="46">
        <v>539.79999999999995</v>
      </c>
      <c r="E1100" s="46">
        <v>83.3</v>
      </c>
      <c r="F1100" s="46"/>
      <c r="G1100" s="46">
        <f t="shared" si="95"/>
        <v>623.09999999999991</v>
      </c>
      <c r="H1100" s="125">
        <f t="shared" si="96"/>
        <v>67.008173999999983</v>
      </c>
      <c r="I1100" s="263">
        <f t="shared" si="99"/>
        <v>0.10754</v>
      </c>
      <c r="J1100" s="76">
        <f t="shared" si="97"/>
        <v>0.10753999999999998</v>
      </c>
    </row>
    <row r="1101" spans="2:10" x14ac:dyDescent="0.25">
      <c r="B1101" s="46">
        <f t="shared" si="98"/>
        <v>151</v>
      </c>
      <c r="C1101" s="46" t="s">
        <v>1469</v>
      </c>
      <c r="D1101" s="46">
        <v>384.6</v>
      </c>
      <c r="E1101" s="46"/>
      <c r="F1101" s="46"/>
      <c r="G1101" s="46">
        <f t="shared" si="95"/>
        <v>384.6</v>
      </c>
      <c r="H1101" s="125">
        <f t="shared" si="96"/>
        <v>41.359884000000001</v>
      </c>
      <c r="I1101" s="263">
        <f t="shared" si="99"/>
        <v>0.10754</v>
      </c>
      <c r="J1101" s="76">
        <f t="shared" si="97"/>
        <v>0.10754</v>
      </c>
    </row>
    <row r="1102" spans="2:10" x14ac:dyDescent="0.25">
      <c r="B1102" s="46">
        <f t="shared" si="98"/>
        <v>152</v>
      </c>
      <c r="C1102" s="46" t="s">
        <v>2322</v>
      </c>
      <c r="D1102" s="46">
        <v>589.75</v>
      </c>
      <c r="E1102" s="46"/>
      <c r="F1102" s="46">
        <v>32.799999999999997</v>
      </c>
      <c r="G1102" s="46">
        <f t="shared" si="95"/>
        <v>622.54999999999995</v>
      </c>
      <c r="H1102" s="125">
        <f t="shared" si="96"/>
        <v>66.949026999999987</v>
      </c>
      <c r="I1102" s="263">
        <f t="shared" si="99"/>
        <v>0.10754</v>
      </c>
      <c r="J1102" s="76">
        <f t="shared" si="97"/>
        <v>0.10753999999999998</v>
      </c>
    </row>
    <row r="1103" spans="2:10" x14ac:dyDescent="0.25">
      <c r="B1103" s="46">
        <f t="shared" si="98"/>
        <v>153</v>
      </c>
      <c r="C1103" s="46" t="s">
        <v>2323</v>
      </c>
      <c r="D1103" s="46">
        <v>405</v>
      </c>
      <c r="E1103" s="46"/>
      <c r="F1103" s="46">
        <v>21</v>
      </c>
      <c r="G1103" s="46">
        <f t="shared" si="95"/>
        <v>426</v>
      </c>
      <c r="H1103" s="125">
        <f t="shared" si="96"/>
        <v>45.812039999999996</v>
      </c>
      <c r="I1103" s="263">
        <f t="shared" si="99"/>
        <v>0.10754</v>
      </c>
      <c r="J1103" s="76">
        <f t="shared" si="97"/>
        <v>0.10754</v>
      </c>
    </row>
    <row r="1104" spans="2:10" x14ac:dyDescent="0.25">
      <c r="B1104" s="46">
        <f t="shared" si="98"/>
        <v>154</v>
      </c>
      <c r="C1104" s="46" t="s">
        <v>2324</v>
      </c>
      <c r="D1104" s="46">
        <v>678.5</v>
      </c>
      <c r="E1104" s="46"/>
      <c r="F1104" s="46"/>
      <c r="G1104" s="46">
        <f t="shared" si="95"/>
        <v>678.5</v>
      </c>
      <c r="H1104" s="125">
        <f t="shared" si="96"/>
        <v>72.965890000000002</v>
      </c>
      <c r="I1104" s="263">
        <f t="shared" si="99"/>
        <v>0.10754</v>
      </c>
      <c r="J1104" s="76">
        <f t="shared" si="97"/>
        <v>0.10754</v>
      </c>
    </row>
    <row r="1105" spans="2:10" x14ac:dyDescent="0.25">
      <c r="B1105" s="46">
        <f t="shared" si="98"/>
        <v>155</v>
      </c>
      <c r="C1105" s="46" t="s">
        <v>2325</v>
      </c>
      <c r="D1105" s="46">
        <v>973.9</v>
      </c>
      <c r="E1105" s="46"/>
      <c r="F1105" s="46">
        <v>132.80000000000001</v>
      </c>
      <c r="G1105" s="46">
        <f t="shared" si="95"/>
        <v>1106.7</v>
      </c>
      <c r="H1105" s="125">
        <f t="shared" si="96"/>
        <v>119.014518</v>
      </c>
      <c r="I1105" s="263">
        <f t="shared" si="99"/>
        <v>0.10754</v>
      </c>
      <c r="J1105" s="76">
        <f t="shared" si="97"/>
        <v>0.10754</v>
      </c>
    </row>
    <row r="1106" spans="2:10" x14ac:dyDescent="0.25">
      <c r="B1106" s="46">
        <f t="shared" si="98"/>
        <v>156</v>
      </c>
      <c r="C1106" s="46" t="s">
        <v>2326</v>
      </c>
      <c r="D1106" s="46">
        <v>669.8</v>
      </c>
      <c r="E1106" s="46"/>
      <c r="F1106" s="46"/>
      <c r="G1106" s="46">
        <f t="shared" si="95"/>
        <v>669.8</v>
      </c>
      <c r="H1106" s="125">
        <f t="shared" si="96"/>
        <v>72.030291999999989</v>
      </c>
      <c r="I1106" s="263">
        <f t="shared" si="99"/>
        <v>0.10754</v>
      </c>
      <c r="J1106" s="76">
        <f t="shared" si="97"/>
        <v>0.10754</v>
      </c>
    </row>
    <row r="1107" spans="2:10" x14ac:dyDescent="0.25">
      <c r="B1107" s="46">
        <f t="shared" si="98"/>
        <v>157</v>
      </c>
      <c r="C1107" s="46" t="s">
        <v>2327</v>
      </c>
      <c r="D1107" s="46">
        <v>533.79999999999995</v>
      </c>
      <c r="E1107" s="46"/>
      <c r="F1107" s="46"/>
      <c r="G1107" s="46">
        <f t="shared" si="95"/>
        <v>533.79999999999995</v>
      </c>
      <c r="H1107" s="125">
        <f t="shared" si="96"/>
        <v>57.404851999999991</v>
      </c>
      <c r="I1107" s="263">
        <f t="shared" si="99"/>
        <v>0.10754</v>
      </c>
      <c r="J1107" s="76">
        <f t="shared" si="97"/>
        <v>0.10754</v>
      </c>
    </row>
    <row r="1108" spans="2:10" x14ac:dyDescent="0.25">
      <c r="B1108" s="46">
        <f t="shared" si="98"/>
        <v>158</v>
      </c>
      <c r="C1108" s="46" t="s">
        <v>2328</v>
      </c>
      <c r="D1108" s="46">
        <v>413.5</v>
      </c>
      <c r="E1108" s="46"/>
      <c r="F1108" s="46">
        <v>30.4</v>
      </c>
      <c r="G1108" s="46">
        <f t="shared" si="95"/>
        <v>443.9</v>
      </c>
      <c r="H1108" s="125">
        <f t="shared" si="96"/>
        <v>47.737005999999994</v>
      </c>
      <c r="I1108" s="263">
        <f t="shared" si="99"/>
        <v>0.10754</v>
      </c>
      <c r="J1108" s="76">
        <f t="shared" si="97"/>
        <v>0.10754</v>
      </c>
    </row>
    <row r="1109" spans="2:10" x14ac:dyDescent="0.25">
      <c r="B1109" s="46">
        <f t="shared" si="98"/>
        <v>159</v>
      </c>
      <c r="C1109" s="46" t="s">
        <v>2329</v>
      </c>
      <c r="D1109" s="46">
        <v>526.5</v>
      </c>
      <c r="E1109" s="46"/>
      <c r="F1109" s="46">
        <v>45.5</v>
      </c>
      <c r="G1109" s="46">
        <f t="shared" si="95"/>
        <v>572</v>
      </c>
      <c r="H1109" s="125">
        <f t="shared" si="96"/>
        <v>61.512879999999996</v>
      </c>
      <c r="I1109" s="263">
        <f t="shared" si="99"/>
        <v>0.10754</v>
      </c>
      <c r="J1109" s="76">
        <f t="shared" si="97"/>
        <v>0.10754</v>
      </c>
    </row>
    <row r="1110" spans="2:10" x14ac:dyDescent="0.25">
      <c r="B1110" s="46">
        <f t="shared" si="98"/>
        <v>160</v>
      </c>
      <c r="C1110" s="46" t="s">
        <v>2330</v>
      </c>
      <c r="D1110" s="46">
        <v>894.7</v>
      </c>
      <c r="E1110" s="46"/>
      <c r="F1110" s="46">
        <v>42.5</v>
      </c>
      <c r="G1110" s="46">
        <f t="shared" si="95"/>
        <v>937.2</v>
      </c>
      <c r="H1110" s="125">
        <f t="shared" si="96"/>
        <v>100.78648800000001</v>
      </c>
      <c r="I1110" s="263">
        <f t="shared" si="99"/>
        <v>0.10754</v>
      </c>
      <c r="J1110" s="76">
        <f t="shared" si="97"/>
        <v>0.10754</v>
      </c>
    </row>
    <row r="1111" spans="2:10" x14ac:dyDescent="0.25">
      <c r="B1111" s="46">
        <f t="shared" si="98"/>
        <v>161</v>
      </c>
      <c r="C1111" s="46" t="s">
        <v>2331</v>
      </c>
      <c r="D1111" s="46">
        <v>544.79999999999995</v>
      </c>
      <c r="E1111" s="46"/>
      <c r="F1111" s="46"/>
      <c r="G1111" s="46">
        <f t="shared" si="95"/>
        <v>544.79999999999995</v>
      </c>
      <c r="H1111" s="125">
        <f t="shared" si="96"/>
        <v>58.587791999999993</v>
      </c>
      <c r="I1111" s="263">
        <f t="shared" si="99"/>
        <v>0.10754</v>
      </c>
      <c r="J1111" s="76">
        <f t="shared" si="97"/>
        <v>0.10754</v>
      </c>
    </row>
    <row r="1112" spans="2:10" x14ac:dyDescent="0.25">
      <c r="B1112" s="46">
        <f t="shared" si="98"/>
        <v>162</v>
      </c>
      <c r="C1112" s="46" t="s">
        <v>2332</v>
      </c>
      <c r="D1112" s="46">
        <v>521.9</v>
      </c>
      <c r="E1112" s="46"/>
      <c r="F1112" s="46"/>
      <c r="G1112" s="46">
        <f t="shared" si="95"/>
        <v>521.9</v>
      </c>
      <c r="H1112" s="125">
        <f t="shared" si="96"/>
        <v>56.125125999999995</v>
      </c>
      <c r="I1112" s="263">
        <f t="shared" si="99"/>
        <v>0.10754</v>
      </c>
      <c r="J1112" s="76">
        <f t="shared" si="97"/>
        <v>0.10754</v>
      </c>
    </row>
    <row r="1113" spans="2:10" x14ac:dyDescent="0.25">
      <c r="B1113" s="46">
        <f t="shared" si="98"/>
        <v>163</v>
      </c>
      <c r="C1113" s="46" t="s">
        <v>2333</v>
      </c>
      <c r="D1113" s="46">
        <v>522.6</v>
      </c>
      <c r="E1113" s="46"/>
      <c r="F1113" s="46"/>
      <c r="G1113" s="46">
        <f t="shared" si="95"/>
        <v>522.6</v>
      </c>
      <c r="H1113" s="125">
        <f t="shared" si="96"/>
        <v>56.200403999999999</v>
      </c>
      <c r="I1113" s="263">
        <f t="shared" si="99"/>
        <v>0.10754</v>
      </c>
      <c r="J1113" s="76">
        <f t="shared" si="97"/>
        <v>0.10754</v>
      </c>
    </row>
    <row r="1114" spans="2:10" x14ac:dyDescent="0.25">
      <c r="B1114" s="46">
        <f t="shared" si="98"/>
        <v>164</v>
      </c>
      <c r="C1114" s="46" t="s">
        <v>2334</v>
      </c>
      <c r="D1114" s="46">
        <v>551.6</v>
      </c>
      <c r="E1114" s="46"/>
      <c r="F1114" s="46"/>
      <c r="G1114" s="46">
        <f t="shared" si="95"/>
        <v>551.6</v>
      </c>
      <c r="H1114" s="125">
        <f t="shared" si="96"/>
        <v>59.319063999999997</v>
      </c>
      <c r="I1114" s="263">
        <f t="shared" si="99"/>
        <v>0.10754</v>
      </c>
      <c r="J1114" s="76">
        <f t="shared" si="97"/>
        <v>0.10754</v>
      </c>
    </row>
    <row r="1115" spans="2:10" x14ac:dyDescent="0.25">
      <c r="B1115" s="46">
        <f t="shared" si="98"/>
        <v>165</v>
      </c>
      <c r="C1115" s="46" t="s">
        <v>2335</v>
      </c>
      <c r="D1115" s="46">
        <v>683.5</v>
      </c>
      <c r="E1115" s="46"/>
      <c r="F1115" s="46"/>
      <c r="G1115" s="46">
        <f t="shared" si="95"/>
        <v>683.5</v>
      </c>
      <c r="H1115" s="125">
        <f t="shared" si="96"/>
        <v>73.503590000000003</v>
      </c>
      <c r="I1115" s="263">
        <f t="shared" si="99"/>
        <v>0.10754</v>
      </c>
      <c r="J1115" s="76">
        <f t="shared" si="97"/>
        <v>0.10754000000000001</v>
      </c>
    </row>
    <row r="1116" spans="2:10" x14ac:dyDescent="0.25">
      <c r="B1116" s="46">
        <f t="shared" si="98"/>
        <v>166</v>
      </c>
      <c r="C1116" s="46" t="s">
        <v>2336</v>
      </c>
      <c r="D1116" s="46">
        <v>416.7</v>
      </c>
      <c r="E1116" s="46">
        <v>3.8</v>
      </c>
      <c r="F1116" s="46">
        <v>203.4</v>
      </c>
      <c r="G1116" s="46">
        <f t="shared" si="95"/>
        <v>623.9</v>
      </c>
      <c r="H1116" s="125">
        <f t="shared" si="96"/>
        <v>67.094206</v>
      </c>
      <c r="I1116" s="263">
        <f t="shared" si="99"/>
        <v>0.10754</v>
      </c>
      <c r="J1116" s="76">
        <f t="shared" si="97"/>
        <v>0.10754</v>
      </c>
    </row>
    <row r="1117" spans="2:10" x14ac:dyDescent="0.25">
      <c r="B1117" s="46">
        <f t="shared" si="98"/>
        <v>167</v>
      </c>
      <c r="C1117" s="46" t="s">
        <v>2337</v>
      </c>
      <c r="D1117" s="46">
        <v>353.8</v>
      </c>
      <c r="E1117" s="46"/>
      <c r="F1117" s="46"/>
      <c r="G1117" s="46">
        <f t="shared" si="95"/>
        <v>353.8</v>
      </c>
      <c r="H1117" s="125">
        <f t="shared" si="96"/>
        <v>38.047651999999999</v>
      </c>
      <c r="I1117" s="263">
        <f t="shared" si="99"/>
        <v>0.10754</v>
      </c>
      <c r="J1117" s="76">
        <f t="shared" si="97"/>
        <v>0.10754</v>
      </c>
    </row>
    <row r="1118" spans="2:10" x14ac:dyDescent="0.25">
      <c r="B1118" s="46">
        <f t="shared" si="98"/>
        <v>168</v>
      </c>
      <c r="C1118" s="46" t="s">
        <v>2338</v>
      </c>
      <c r="D1118" s="46">
        <v>168.1</v>
      </c>
      <c r="E1118" s="46"/>
      <c r="F1118" s="46">
        <v>67.7</v>
      </c>
      <c r="G1118" s="46">
        <f t="shared" si="95"/>
        <v>235.8</v>
      </c>
      <c r="H1118" s="125">
        <f t="shared" si="96"/>
        <v>25.357932000000002</v>
      </c>
      <c r="I1118" s="263">
        <f t="shared" si="99"/>
        <v>0.10754</v>
      </c>
      <c r="J1118" s="76">
        <f t="shared" si="97"/>
        <v>0.10754</v>
      </c>
    </row>
    <row r="1119" spans="2:10" x14ac:dyDescent="0.25">
      <c r="B1119" s="46">
        <f t="shared" si="98"/>
        <v>169</v>
      </c>
      <c r="C1119" s="46" t="s">
        <v>2339</v>
      </c>
      <c r="D1119" s="46">
        <v>417.2</v>
      </c>
      <c r="E1119" s="46"/>
      <c r="F1119" s="46">
        <v>90</v>
      </c>
      <c r="G1119" s="46">
        <f t="shared" si="95"/>
        <v>507.2</v>
      </c>
      <c r="H1119" s="125">
        <f t="shared" si="96"/>
        <v>54.544287999999995</v>
      </c>
      <c r="I1119" s="263">
        <f t="shared" si="99"/>
        <v>0.10754</v>
      </c>
      <c r="J1119" s="76">
        <f t="shared" si="97"/>
        <v>0.10754</v>
      </c>
    </row>
    <row r="1120" spans="2:10" x14ac:dyDescent="0.25">
      <c r="B1120" s="46">
        <f t="shared" si="98"/>
        <v>170</v>
      </c>
      <c r="C1120" s="46" t="s">
        <v>2340</v>
      </c>
      <c r="D1120" s="46">
        <v>718.3</v>
      </c>
      <c r="E1120" s="46"/>
      <c r="F1120" s="46"/>
      <c r="G1120" s="46">
        <f t="shared" si="95"/>
        <v>718.3</v>
      </c>
      <c r="H1120" s="125">
        <f t="shared" si="96"/>
        <v>77.245981999999998</v>
      </c>
      <c r="I1120" s="263">
        <f t="shared" si="99"/>
        <v>0.10754</v>
      </c>
      <c r="J1120" s="76">
        <f t="shared" si="97"/>
        <v>0.10754000000000001</v>
      </c>
    </row>
    <row r="1121" spans="2:10" x14ac:dyDescent="0.25">
      <c r="B1121" s="46">
        <f t="shared" si="98"/>
        <v>171</v>
      </c>
      <c r="C1121" s="46" t="s">
        <v>2341</v>
      </c>
      <c r="D1121" s="46">
        <v>376.4</v>
      </c>
      <c r="E1121" s="46"/>
      <c r="F1121" s="46"/>
      <c r="G1121" s="46">
        <f t="shared" si="95"/>
        <v>376.4</v>
      </c>
      <c r="H1121" s="125">
        <f t="shared" si="96"/>
        <v>40.478055999999995</v>
      </c>
      <c r="I1121" s="263">
        <f t="shared" si="99"/>
        <v>0.10754</v>
      </c>
      <c r="J1121" s="76">
        <f t="shared" si="97"/>
        <v>0.10754</v>
      </c>
    </row>
    <row r="1122" spans="2:10" x14ac:dyDescent="0.25">
      <c r="B1122" s="46">
        <f t="shared" si="98"/>
        <v>172</v>
      </c>
      <c r="C1122" s="46" t="s">
        <v>2342</v>
      </c>
      <c r="D1122" s="46">
        <v>382.6</v>
      </c>
      <c r="E1122" s="46"/>
      <c r="F1122" s="46"/>
      <c r="G1122" s="46">
        <f t="shared" si="95"/>
        <v>382.6</v>
      </c>
      <c r="H1122" s="125">
        <f t="shared" si="96"/>
        <v>41.144804000000001</v>
      </c>
      <c r="I1122" s="263">
        <f t="shared" si="99"/>
        <v>0.10754</v>
      </c>
      <c r="J1122" s="76">
        <f t="shared" si="97"/>
        <v>0.10754</v>
      </c>
    </row>
    <row r="1123" spans="2:10" x14ac:dyDescent="0.25">
      <c r="B1123" s="46">
        <f t="shared" si="98"/>
        <v>173</v>
      </c>
      <c r="C1123" s="46" t="s">
        <v>2343</v>
      </c>
      <c r="D1123" s="46">
        <v>2603.6999999999998</v>
      </c>
      <c r="E1123" s="46"/>
      <c r="F1123" s="46"/>
      <c r="G1123" s="46">
        <f t="shared" si="95"/>
        <v>2603.6999999999998</v>
      </c>
      <c r="H1123" s="125">
        <f t="shared" si="96"/>
        <v>280.00189799999998</v>
      </c>
      <c r="I1123" s="263">
        <f t="shared" si="99"/>
        <v>0.10754</v>
      </c>
      <c r="J1123" s="76">
        <f t="shared" si="97"/>
        <v>0.10754</v>
      </c>
    </row>
    <row r="1124" spans="2:10" x14ac:dyDescent="0.25">
      <c r="B1124" s="46">
        <f t="shared" si="98"/>
        <v>174</v>
      </c>
      <c r="C1124" s="46" t="s">
        <v>2344</v>
      </c>
      <c r="D1124" s="46">
        <v>474.3</v>
      </c>
      <c r="E1124" s="46"/>
      <c r="F1124" s="46">
        <v>105.2</v>
      </c>
      <c r="G1124" s="46">
        <f t="shared" si="95"/>
        <v>579.5</v>
      </c>
      <c r="H1124" s="125">
        <f t="shared" si="96"/>
        <v>62.319429999999997</v>
      </c>
      <c r="I1124" s="263">
        <f t="shared" si="99"/>
        <v>0.10754</v>
      </c>
      <c r="J1124" s="76">
        <f t="shared" si="97"/>
        <v>0.10754</v>
      </c>
    </row>
    <row r="1125" spans="2:10" x14ac:dyDescent="0.25">
      <c r="B1125" s="46">
        <f t="shared" si="98"/>
        <v>175</v>
      </c>
      <c r="C1125" s="46" t="s">
        <v>2345</v>
      </c>
      <c r="D1125" s="46">
        <v>314.8</v>
      </c>
      <c r="E1125" s="46"/>
      <c r="F1125" s="46"/>
      <c r="G1125" s="46">
        <f t="shared" si="95"/>
        <v>314.8</v>
      </c>
      <c r="H1125" s="125">
        <f t="shared" si="96"/>
        <v>33.853591999999999</v>
      </c>
      <c r="I1125" s="263">
        <f t="shared" si="99"/>
        <v>0.10754</v>
      </c>
      <c r="J1125" s="76">
        <f t="shared" si="97"/>
        <v>0.10754</v>
      </c>
    </row>
    <row r="1126" spans="2:10" x14ac:dyDescent="0.25">
      <c r="B1126" s="46">
        <f t="shared" si="98"/>
        <v>176</v>
      </c>
      <c r="C1126" s="46" t="s">
        <v>2346</v>
      </c>
      <c r="D1126" s="46">
        <v>223.6</v>
      </c>
      <c r="E1126" s="46"/>
      <c r="F1126" s="46"/>
      <c r="G1126" s="46">
        <f t="shared" si="95"/>
        <v>223.6</v>
      </c>
      <c r="H1126" s="125">
        <f t="shared" si="96"/>
        <v>24.045943999999999</v>
      </c>
      <c r="I1126" s="263">
        <f t="shared" si="99"/>
        <v>0.10754</v>
      </c>
      <c r="J1126" s="76">
        <f t="shared" si="97"/>
        <v>0.10754</v>
      </c>
    </row>
    <row r="1127" spans="2:10" x14ac:dyDescent="0.25">
      <c r="B1127" s="46">
        <f t="shared" si="98"/>
        <v>177</v>
      </c>
      <c r="C1127" s="46" t="s">
        <v>2347</v>
      </c>
      <c r="D1127" s="46">
        <v>243.3</v>
      </c>
      <c r="E1127" s="46"/>
      <c r="F1127" s="46">
        <v>216.6</v>
      </c>
      <c r="G1127" s="46">
        <f t="shared" si="95"/>
        <v>459.9</v>
      </c>
      <c r="H1127" s="125">
        <f t="shared" si="96"/>
        <v>49.457645999999997</v>
      </c>
      <c r="I1127" s="263">
        <f t="shared" si="99"/>
        <v>0.10754</v>
      </c>
      <c r="J1127" s="76">
        <f t="shared" si="97"/>
        <v>0.10754</v>
      </c>
    </row>
    <row r="1128" spans="2:10" x14ac:dyDescent="0.25">
      <c r="B1128" s="46">
        <f t="shared" si="98"/>
        <v>178</v>
      </c>
      <c r="C1128" s="46" t="s">
        <v>2348</v>
      </c>
      <c r="D1128" s="46">
        <v>530.5</v>
      </c>
      <c r="E1128" s="46"/>
      <c r="F1128" s="46"/>
      <c r="G1128" s="46">
        <f t="shared" si="95"/>
        <v>530.5</v>
      </c>
      <c r="H1128" s="125">
        <f t="shared" si="96"/>
        <v>57.049969999999995</v>
      </c>
      <c r="I1128" s="263">
        <f t="shared" si="99"/>
        <v>0.10754</v>
      </c>
      <c r="J1128" s="76">
        <f t="shared" si="97"/>
        <v>0.10754</v>
      </c>
    </row>
    <row r="1129" spans="2:10" x14ac:dyDescent="0.25">
      <c r="B1129" s="46">
        <f t="shared" si="98"/>
        <v>179</v>
      </c>
      <c r="C1129" s="46" t="s">
        <v>2349</v>
      </c>
      <c r="D1129" s="46">
        <v>377</v>
      </c>
      <c r="E1129" s="46"/>
      <c r="F1129" s="46"/>
      <c r="G1129" s="46">
        <f t="shared" si="95"/>
        <v>377</v>
      </c>
      <c r="H1129" s="125">
        <f t="shared" si="96"/>
        <v>40.542580000000001</v>
      </c>
      <c r="I1129" s="263">
        <f t="shared" si="99"/>
        <v>0.10754</v>
      </c>
      <c r="J1129" s="76">
        <f t="shared" si="97"/>
        <v>0.10754</v>
      </c>
    </row>
    <row r="1130" spans="2:10" x14ac:dyDescent="0.25">
      <c r="B1130" s="46">
        <f t="shared" si="98"/>
        <v>180</v>
      </c>
      <c r="C1130" s="46" t="s">
        <v>2350</v>
      </c>
      <c r="D1130" s="46">
        <v>439.5</v>
      </c>
      <c r="E1130" s="46"/>
      <c r="F1130" s="46"/>
      <c r="G1130" s="46">
        <f t="shared" si="95"/>
        <v>439.5</v>
      </c>
      <c r="H1130" s="125">
        <f t="shared" si="96"/>
        <v>47.263829999999999</v>
      </c>
      <c r="I1130" s="263">
        <f t="shared" si="99"/>
        <v>0.10754</v>
      </c>
      <c r="J1130" s="76">
        <f t="shared" si="97"/>
        <v>0.10754</v>
      </c>
    </row>
    <row r="1131" spans="2:10" x14ac:dyDescent="0.25">
      <c r="B1131" s="46">
        <f t="shared" si="98"/>
        <v>181</v>
      </c>
      <c r="C1131" s="46" t="s">
        <v>2351</v>
      </c>
      <c r="D1131" s="46">
        <v>150.1</v>
      </c>
      <c r="E1131" s="46"/>
      <c r="F1131" s="46"/>
      <c r="G1131" s="46">
        <f t="shared" si="95"/>
        <v>150.1</v>
      </c>
      <c r="H1131" s="125">
        <f t="shared" si="96"/>
        <v>16.141753999999999</v>
      </c>
      <c r="I1131" s="263">
        <f t="shared" si="99"/>
        <v>0.10754</v>
      </c>
      <c r="J1131" s="76">
        <f t="shared" si="97"/>
        <v>0.10754</v>
      </c>
    </row>
    <row r="1132" spans="2:10" x14ac:dyDescent="0.25">
      <c r="B1132" s="46">
        <f t="shared" si="98"/>
        <v>182</v>
      </c>
      <c r="C1132" s="46" t="s">
        <v>2352</v>
      </c>
      <c r="D1132" s="46">
        <v>438.6</v>
      </c>
      <c r="E1132" s="46"/>
      <c r="F1132" s="46"/>
      <c r="G1132" s="46">
        <f t="shared" ref="G1132:G1190" si="100">D1132+E1132+F1132</f>
        <v>438.6</v>
      </c>
      <c r="H1132" s="125">
        <f t="shared" ref="H1132:H1190" si="101">SUM(I1132*G1132)</f>
        <v>47.167044000000004</v>
      </c>
      <c r="I1132" s="263">
        <f t="shared" si="99"/>
        <v>0.10754</v>
      </c>
      <c r="J1132" s="76">
        <f t="shared" ref="J1132:J1190" si="102">SUM(H1132/G1132)</f>
        <v>0.10754000000000001</v>
      </c>
    </row>
    <row r="1133" spans="2:10" x14ac:dyDescent="0.25">
      <c r="B1133" s="46">
        <f t="shared" si="98"/>
        <v>183</v>
      </c>
      <c r="C1133" s="46" t="s">
        <v>2353</v>
      </c>
      <c r="D1133" s="46">
        <v>124.3</v>
      </c>
      <c r="E1133" s="46"/>
      <c r="F1133" s="46"/>
      <c r="G1133" s="46">
        <f t="shared" si="100"/>
        <v>124.3</v>
      </c>
      <c r="H1133" s="125">
        <f t="shared" si="101"/>
        <v>13.367222</v>
      </c>
      <c r="I1133" s="263">
        <f t="shared" si="99"/>
        <v>0.10754</v>
      </c>
      <c r="J1133" s="76">
        <f t="shared" si="102"/>
        <v>0.10754</v>
      </c>
    </row>
    <row r="1134" spans="2:10" x14ac:dyDescent="0.25">
      <c r="B1134" s="46">
        <f t="shared" si="98"/>
        <v>184</v>
      </c>
      <c r="C1134" s="46" t="s">
        <v>2354</v>
      </c>
      <c r="D1134" s="46">
        <v>511.6</v>
      </c>
      <c r="E1134" s="46"/>
      <c r="F1134" s="46"/>
      <c r="G1134" s="46">
        <f t="shared" si="100"/>
        <v>511.6</v>
      </c>
      <c r="H1134" s="125">
        <f t="shared" si="101"/>
        <v>55.017464000000004</v>
      </c>
      <c r="I1134" s="263">
        <f t="shared" si="99"/>
        <v>0.10754</v>
      </c>
      <c r="J1134" s="76">
        <f t="shared" si="102"/>
        <v>0.10754</v>
      </c>
    </row>
    <row r="1135" spans="2:10" x14ac:dyDescent="0.25">
      <c r="B1135" s="46">
        <f t="shared" si="98"/>
        <v>185</v>
      </c>
      <c r="C1135" s="46" t="s">
        <v>2355</v>
      </c>
      <c r="D1135" s="46">
        <v>174.2</v>
      </c>
      <c r="E1135" s="46">
        <v>37.6</v>
      </c>
      <c r="F1135" s="46"/>
      <c r="G1135" s="46">
        <f t="shared" si="100"/>
        <v>211.79999999999998</v>
      </c>
      <c r="H1135" s="125">
        <f t="shared" si="101"/>
        <v>22.776971999999997</v>
      </c>
      <c r="I1135" s="263">
        <f t="shared" si="99"/>
        <v>0.10754</v>
      </c>
      <c r="J1135" s="76">
        <f t="shared" si="102"/>
        <v>0.10754</v>
      </c>
    </row>
    <row r="1136" spans="2:10" x14ac:dyDescent="0.25">
      <c r="B1136" s="46">
        <f t="shared" si="98"/>
        <v>186</v>
      </c>
      <c r="C1136" s="46" t="s">
        <v>2356</v>
      </c>
      <c r="D1136" s="46">
        <v>172.8</v>
      </c>
      <c r="E1136" s="46"/>
      <c r="F1136" s="46">
        <v>14.6</v>
      </c>
      <c r="G1136" s="46">
        <f t="shared" si="100"/>
        <v>187.4</v>
      </c>
      <c r="H1136" s="125">
        <f t="shared" si="101"/>
        <v>20.152996000000002</v>
      </c>
      <c r="I1136" s="263">
        <f t="shared" si="99"/>
        <v>0.10754</v>
      </c>
      <c r="J1136" s="76">
        <f t="shared" si="102"/>
        <v>0.10754000000000001</v>
      </c>
    </row>
    <row r="1137" spans="2:10" x14ac:dyDescent="0.25">
      <c r="B1137" s="46">
        <f t="shared" si="98"/>
        <v>187</v>
      </c>
      <c r="C1137" s="46" t="s">
        <v>2357</v>
      </c>
      <c r="D1137" s="46">
        <v>273.7</v>
      </c>
      <c r="E1137" s="46"/>
      <c r="F1137" s="46"/>
      <c r="G1137" s="46">
        <f t="shared" si="100"/>
        <v>273.7</v>
      </c>
      <c r="H1137" s="125">
        <f t="shared" si="101"/>
        <v>29.433697999999996</v>
      </c>
      <c r="I1137" s="263">
        <f t="shared" si="99"/>
        <v>0.10754</v>
      </c>
      <c r="J1137" s="76">
        <f t="shared" si="102"/>
        <v>0.10754</v>
      </c>
    </row>
    <row r="1138" spans="2:10" x14ac:dyDescent="0.25">
      <c r="B1138" s="46">
        <f t="shared" si="98"/>
        <v>188</v>
      </c>
      <c r="C1138" s="46" t="s">
        <v>918</v>
      </c>
      <c r="D1138" s="46">
        <v>479.4</v>
      </c>
      <c r="E1138" s="46"/>
      <c r="F1138" s="46"/>
      <c r="G1138" s="46">
        <f t="shared" si="100"/>
        <v>479.4</v>
      </c>
      <c r="H1138" s="125">
        <f t="shared" si="101"/>
        <v>51.554675999999994</v>
      </c>
      <c r="I1138" s="263">
        <f t="shared" si="99"/>
        <v>0.10754</v>
      </c>
      <c r="J1138" s="76">
        <f t="shared" si="102"/>
        <v>0.10754</v>
      </c>
    </row>
    <row r="1139" spans="2:10" x14ac:dyDescent="0.25">
      <c r="B1139" s="46">
        <f t="shared" si="98"/>
        <v>189</v>
      </c>
      <c r="C1139" s="46" t="s">
        <v>919</v>
      </c>
      <c r="D1139" s="46">
        <v>381.4</v>
      </c>
      <c r="E1139" s="46"/>
      <c r="F1139" s="46">
        <v>32</v>
      </c>
      <c r="G1139" s="46">
        <f t="shared" si="100"/>
        <v>413.4</v>
      </c>
      <c r="H1139" s="125">
        <f t="shared" si="101"/>
        <v>44.457035999999995</v>
      </c>
      <c r="I1139" s="263">
        <f t="shared" si="99"/>
        <v>0.10754</v>
      </c>
      <c r="J1139" s="76">
        <f t="shared" si="102"/>
        <v>0.10754</v>
      </c>
    </row>
    <row r="1140" spans="2:10" x14ac:dyDescent="0.25">
      <c r="B1140" s="46">
        <f t="shared" si="98"/>
        <v>190</v>
      </c>
      <c r="C1140" s="46" t="s">
        <v>920</v>
      </c>
      <c r="D1140" s="46">
        <v>9330.6</v>
      </c>
      <c r="E1140" s="46"/>
      <c r="F1140" s="46">
        <v>1157.25</v>
      </c>
      <c r="G1140" s="46">
        <f t="shared" si="100"/>
        <v>10487.85</v>
      </c>
      <c r="H1140" s="125">
        <f t="shared" si="101"/>
        <v>1127.8633890000001</v>
      </c>
      <c r="I1140" s="263">
        <f t="shared" si="99"/>
        <v>0.10754</v>
      </c>
      <c r="J1140" s="76">
        <f t="shared" si="102"/>
        <v>0.10754000000000001</v>
      </c>
    </row>
    <row r="1141" spans="2:10" x14ac:dyDescent="0.25">
      <c r="B1141" s="46">
        <f t="shared" si="98"/>
        <v>191</v>
      </c>
      <c r="C1141" s="46" t="s">
        <v>921</v>
      </c>
      <c r="D1141" s="46">
        <v>2360</v>
      </c>
      <c r="E1141" s="46">
        <v>47.2</v>
      </c>
      <c r="F1141" s="46"/>
      <c r="G1141" s="46">
        <f t="shared" si="100"/>
        <v>2407.1999999999998</v>
      </c>
      <c r="H1141" s="125">
        <f t="shared" si="101"/>
        <v>258.87028799999996</v>
      </c>
      <c r="I1141" s="263">
        <f t="shared" si="99"/>
        <v>0.10754</v>
      </c>
      <c r="J1141" s="76">
        <f t="shared" si="102"/>
        <v>0.10754</v>
      </c>
    </row>
    <row r="1142" spans="2:10" x14ac:dyDescent="0.25">
      <c r="B1142" s="46">
        <f t="shared" si="98"/>
        <v>192</v>
      </c>
      <c r="C1142" s="46" t="s">
        <v>922</v>
      </c>
      <c r="D1142" s="46">
        <v>3652.21</v>
      </c>
      <c r="E1142" s="46">
        <v>536.29999999999995</v>
      </c>
      <c r="F1142" s="46">
        <v>38.4</v>
      </c>
      <c r="G1142" s="46">
        <f t="shared" si="100"/>
        <v>4226.91</v>
      </c>
      <c r="H1142" s="125">
        <f t="shared" si="101"/>
        <v>454.56190139999995</v>
      </c>
      <c r="I1142" s="263">
        <f t="shared" si="99"/>
        <v>0.10754</v>
      </c>
      <c r="J1142" s="76">
        <f t="shared" si="102"/>
        <v>0.10754</v>
      </c>
    </row>
    <row r="1143" spans="2:10" x14ac:dyDescent="0.25">
      <c r="B1143" s="46">
        <f t="shared" si="98"/>
        <v>193</v>
      </c>
      <c r="C1143" s="46" t="s">
        <v>923</v>
      </c>
      <c r="D1143" s="46">
        <v>1805.5</v>
      </c>
      <c r="E1143" s="46"/>
      <c r="F1143" s="46"/>
      <c r="G1143" s="46">
        <f t="shared" si="100"/>
        <v>1805.5</v>
      </c>
      <c r="H1143" s="125">
        <f t="shared" si="101"/>
        <v>194.16346999999999</v>
      </c>
      <c r="I1143" s="263">
        <f t="shared" si="99"/>
        <v>0.10754</v>
      </c>
      <c r="J1143" s="76">
        <f t="shared" si="102"/>
        <v>0.10754</v>
      </c>
    </row>
    <row r="1144" spans="2:10" x14ac:dyDescent="0.25">
      <c r="B1144" s="46">
        <f t="shared" ref="B1144:B1204" si="103">B1143+1</f>
        <v>194</v>
      </c>
      <c r="C1144" s="46" t="s">
        <v>924</v>
      </c>
      <c r="D1144" s="46">
        <v>1806.9</v>
      </c>
      <c r="E1144" s="46"/>
      <c r="F1144" s="46"/>
      <c r="G1144" s="46">
        <f t="shared" si="100"/>
        <v>1806.9</v>
      </c>
      <c r="H1144" s="125">
        <f t="shared" si="101"/>
        <v>194.31402600000001</v>
      </c>
      <c r="I1144" s="263">
        <f t="shared" si="99"/>
        <v>0.10754</v>
      </c>
      <c r="J1144" s="76">
        <f t="shared" si="102"/>
        <v>0.10754</v>
      </c>
    </row>
    <row r="1145" spans="2:10" x14ac:dyDescent="0.25">
      <c r="B1145" s="46">
        <f t="shared" si="103"/>
        <v>195</v>
      </c>
      <c r="C1145" s="46" t="s">
        <v>1470</v>
      </c>
      <c r="D1145" s="46">
        <v>119.6</v>
      </c>
      <c r="E1145" s="46"/>
      <c r="F1145" s="46"/>
      <c r="G1145" s="46">
        <f t="shared" si="100"/>
        <v>119.6</v>
      </c>
      <c r="H1145" s="125">
        <f t="shared" si="101"/>
        <v>12.861783999999998</v>
      </c>
      <c r="I1145" s="263">
        <f t="shared" si="99"/>
        <v>0.10754</v>
      </c>
      <c r="J1145" s="76">
        <f t="shared" si="102"/>
        <v>0.10754</v>
      </c>
    </row>
    <row r="1146" spans="2:10" x14ac:dyDescent="0.25">
      <c r="B1146" s="46">
        <f t="shared" si="103"/>
        <v>196</v>
      </c>
      <c r="C1146" s="46" t="s">
        <v>1471</v>
      </c>
      <c r="D1146" s="46">
        <v>151.69999999999999</v>
      </c>
      <c r="E1146" s="46"/>
      <c r="F1146" s="46">
        <v>205.3</v>
      </c>
      <c r="G1146" s="46">
        <f t="shared" si="100"/>
        <v>357</v>
      </c>
      <c r="H1146" s="125">
        <f t="shared" si="101"/>
        <v>38.391779999999997</v>
      </c>
      <c r="I1146" s="263">
        <f t="shared" si="99"/>
        <v>0.10754</v>
      </c>
      <c r="J1146" s="76">
        <f t="shared" si="102"/>
        <v>0.10754</v>
      </c>
    </row>
    <row r="1147" spans="2:10" x14ac:dyDescent="0.25">
      <c r="B1147" s="46">
        <f t="shared" si="103"/>
        <v>197</v>
      </c>
      <c r="C1147" s="46" t="s">
        <v>1472</v>
      </c>
      <c r="D1147" s="46">
        <v>171.7</v>
      </c>
      <c r="E1147" s="46">
        <v>16.100000000000001</v>
      </c>
      <c r="F1147" s="46"/>
      <c r="G1147" s="46">
        <f t="shared" si="100"/>
        <v>187.79999999999998</v>
      </c>
      <c r="H1147" s="125">
        <f t="shared" si="101"/>
        <v>20.196011999999996</v>
      </c>
      <c r="I1147" s="263">
        <f t="shared" si="99"/>
        <v>0.10754</v>
      </c>
      <c r="J1147" s="76">
        <f t="shared" si="102"/>
        <v>0.10753999999999998</v>
      </c>
    </row>
    <row r="1148" spans="2:10" x14ac:dyDescent="0.25">
      <c r="B1148" s="46">
        <f t="shared" si="103"/>
        <v>198</v>
      </c>
      <c r="C1148" s="46" t="s">
        <v>1473</v>
      </c>
      <c r="D1148" s="46">
        <v>198.5</v>
      </c>
      <c r="E1148" s="46"/>
      <c r="F1148" s="46">
        <v>65.5</v>
      </c>
      <c r="G1148" s="46">
        <f t="shared" si="100"/>
        <v>264</v>
      </c>
      <c r="H1148" s="125">
        <f t="shared" si="101"/>
        <v>28.390560000000001</v>
      </c>
      <c r="I1148" s="263">
        <f t="shared" si="99"/>
        <v>0.10754</v>
      </c>
      <c r="J1148" s="76">
        <f t="shared" si="102"/>
        <v>0.10754</v>
      </c>
    </row>
    <row r="1149" spans="2:10" x14ac:dyDescent="0.25">
      <c r="B1149" s="46">
        <f t="shared" si="103"/>
        <v>199</v>
      </c>
      <c r="C1149" s="46" t="s">
        <v>1474</v>
      </c>
      <c r="D1149" s="46">
        <v>451.6</v>
      </c>
      <c r="E1149" s="46"/>
      <c r="F1149" s="46">
        <v>23.5</v>
      </c>
      <c r="G1149" s="46">
        <f t="shared" si="100"/>
        <v>475.1</v>
      </c>
      <c r="H1149" s="125">
        <f t="shared" si="101"/>
        <v>51.092254000000004</v>
      </c>
      <c r="I1149" s="263">
        <f t="shared" si="99"/>
        <v>0.10754</v>
      </c>
      <c r="J1149" s="76">
        <f t="shared" si="102"/>
        <v>0.10754</v>
      </c>
    </row>
    <row r="1150" spans="2:10" x14ac:dyDescent="0.25">
      <c r="B1150" s="46">
        <f t="shared" si="103"/>
        <v>200</v>
      </c>
      <c r="C1150" s="46" t="s">
        <v>1475</v>
      </c>
      <c r="D1150" s="46">
        <v>316.7</v>
      </c>
      <c r="E1150" s="46"/>
      <c r="F1150" s="46">
        <v>70.5</v>
      </c>
      <c r="G1150" s="46">
        <f t="shared" si="100"/>
        <v>387.2</v>
      </c>
      <c r="H1150" s="125">
        <f t="shared" si="101"/>
        <v>41.639488</v>
      </c>
      <c r="I1150" s="263">
        <f t="shared" si="99"/>
        <v>0.10754</v>
      </c>
      <c r="J1150" s="76">
        <f t="shared" si="102"/>
        <v>0.10754</v>
      </c>
    </row>
    <row r="1151" spans="2:10" x14ac:dyDescent="0.25">
      <c r="B1151" s="46">
        <f t="shared" si="103"/>
        <v>201</v>
      </c>
      <c r="C1151" s="46" t="s">
        <v>1476</v>
      </c>
      <c r="D1151" s="46">
        <v>234</v>
      </c>
      <c r="E1151" s="46"/>
      <c r="F1151" s="46">
        <v>92.6</v>
      </c>
      <c r="G1151" s="46">
        <f t="shared" si="100"/>
        <v>326.60000000000002</v>
      </c>
      <c r="H1151" s="125">
        <f t="shared" si="101"/>
        <v>35.122564000000004</v>
      </c>
      <c r="I1151" s="263">
        <f t="shared" si="99"/>
        <v>0.10754</v>
      </c>
      <c r="J1151" s="76">
        <f t="shared" si="102"/>
        <v>0.10754000000000001</v>
      </c>
    </row>
    <row r="1152" spans="2:10" x14ac:dyDescent="0.25">
      <c r="B1152" s="46">
        <f t="shared" si="103"/>
        <v>202</v>
      </c>
      <c r="C1152" s="46" t="s">
        <v>1477</v>
      </c>
      <c r="D1152" s="46">
        <v>267.89999999999998</v>
      </c>
      <c r="E1152" s="46"/>
      <c r="F1152" s="46">
        <v>98</v>
      </c>
      <c r="G1152" s="46">
        <f t="shared" si="100"/>
        <v>365.9</v>
      </c>
      <c r="H1152" s="125">
        <f t="shared" si="101"/>
        <v>39.348885999999993</v>
      </c>
      <c r="I1152" s="263">
        <f t="shared" si="99"/>
        <v>0.10754</v>
      </c>
      <c r="J1152" s="76">
        <f t="shared" si="102"/>
        <v>0.10753999999999998</v>
      </c>
    </row>
    <row r="1153" spans="2:10" x14ac:dyDescent="0.25">
      <c r="B1153" s="46">
        <f t="shared" si="103"/>
        <v>203</v>
      </c>
      <c r="C1153" s="46" t="s">
        <v>1478</v>
      </c>
      <c r="D1153" s="46">
        <v>705.4</v>
      </c>
      <c r="E1153" s="46"/>
      <c r="F1153" s="46">
        <v>73.430000000000007</v>
      </c>
      <c r="G1153" s="46">
        <f t="shared" si="100"/>
        <v>778.82999999999993</v>
      </c>
      <c r="H1153" s="125">
        <f t="shared" si="101"/>
        <v>83.755378199999996</v>
      </c>
      <c r="I1153" s="263">
        <f t="shared" si="99"/>
        <v>0.10754</v>
      </c>
      <c r="J1153" s="76">
        <f t="shared" si="102"/>
        <v>0.10754000000000001</v>
      </c>
    </row>
    <row r="1154" spans="2:10" x14ac:dyDescent="0.25">
      <c r="B1154" s="46">
        <f t="shared" si="103"/>
        <v>204</v>
      </c>
      <c r="C1154" s="46" t="s">
        <v>1479</v>
      </c>
      <c r="D1154" s="46">
        <v>147.9</v>
      </c>
      <c r="E1154" s="46"/>
      <c r="F1154" s="46">
        <v>136</v>
      </c>
      <c r="G1154" s="46">
        <f t="shared" si="100"/>
        <v>283.89999999999998</v>
      </c>
      <c r="H1154" s="125">
        <f t="shared" si="101"/>
        <v>30.530605999999995</v>
      </c>
      <c r="I1154" s="263">
        <f t="shared" si="99"/>
        <v>0.10754</v>
      </c>
      <c r="J1154" s="76">
        <f t="shared" si="102"/>
        <v>0.10754</v>
      </c>
    </row>
    <row r="1155" spans="2:10" x14ac:dyDescent="0.25">
      <c r="B1155" s="46">
        <f t="shared" si="103"/>
        <v>205</v>
      </c>
      <c r="C1155" s="46" t="s">
        <v>1480</v>
      </c>
      <c r="D1155" s="46">
        <v>1317.61</v>
      </c>
      <c r="E1155" s="46"/>
      <c r="F1155" s="46">
        <v>44.4</v>
      </c>
      <c r="G1155" s="46">
        <f t="shared" si="100"/>
        <v>1362.01</v>
      </c>
      <c r="H1155" s="125">
        <f t="shared" si="101"/>
        <v>146.47055539999999</v>
      </c>
      <c r="I1155" s="263">
        <f t="shared" si="99"/>
        <v>0.10754</v>
      </c>
      <c r="J1155" s="76">
        <f t="shared" si="102"/>
        <v>0.10754</v>
      </c>
    </row>
    <row r="1156" spans="2:10" x14ac:dyDescent="0.25">
      <c r="B1156" s="46">
        <f t="shared" si="103"/>
        <v>206</v>
      </c>
      <c r="C1156" s="46" t="s">
        <v>1481</v>
      </c>
      <c r="D1156" s="46">
        <v>300.39999999999998</v>
      </c>
      <c r="E1156" s="46"/>
      <c r="F1156" s="46">
        <v>132.19999999999999</v>
      </c>
      <c r="G1156" s="46">
        <f t="shared" si="100"/>
        <v>432.59999999999997</v>
      </c>
      <c r="H1156" s="125">
        <f t="shared" si="101"/>
        <v>46.521803999999996</v>
      </c>
      <c r="I1156" s="263">
        <f t="shared" si="99"/>
        <v>0.10754</v>
      </c>
      <c r="J1156" s="76">
        <f t="shared" si="102"/>
        <v>0.10754</v>
      </c>
    </row>
    <row r="1157" spans="2:10" x14ac:dyDescent="0.25">
      <c r="B1157" s="46">
        <f t="shared" si="103"/>
        <v>207</v>
      </c>
      <c r="C1157" s="46" t="s">
        <v>1482</v>
      </c>
      <c r="D1157" s="46">
        <v>359.6</v>
      </c>
      <c r="E1157" s="46">
        <v>18.100000000000001</v>
      </c>
      <c r="F1157" s="46"/>
      <c r="G1157" s="46">
        <f t="shared" si="100"/>
        <v>377.70000000000005</v>
      </c>
      <c r="H1157" s="125">
        <f t="shared" si="101"/>
        <v>40.617858000000005</v>
      </c>
      <c r="I1157" s="263">
        <f t="shared" si="99"/>
        <v>0.10754</v>
      </c>
      <c r="J1157" s="76">
        <f t="shared" si="102"/>
        <v>0.10754</v>
      </c>
    </row>
    <row r="1158" spans="2:10" x14ac:dyDescent="0.25">
      <c r="B1158" s="46">
        <f t="shared" si="103"/>
        <v>208</v>
      </c>
      <c r="C1158" s="46" t="s">
        <v>1483</v>
      </c>
      <c r="D1158" s="46">
        <v>327.5</v>
      </c>
      <c r="E1158" s="46"/>
      <c r="F1158" s="46"/>
      <c r="G1158" s="46">
        <f t="shared" si="100"/>
        <v>327.5</v>
      </c>
      <c r="H1158" s="125">
        <f t="shared" si="101"/>
        <v>35.219349999999999</v>
      </c>
      <c r="I1158" s="263">
        <f t="shared" si="99"/>
        <v>0.10754</v>
      </c>
      <c r="J1158" s="76">
        <f t="shared" si="102"/>
        <v>0.10754</v>
      </c>
    </row>
    <row r="1159" spans="2:10" x14ac:dyDescent="0.25">
      <c r="B1159" s="46">
        <f t="shared" si="103"/>
        <v>209</v>
      </c>
      <c r="C1159" s="46" t="s">
        <v>1484</v>
      </c>
      <c r="D1159" s="46">
        <v>278.2</v>
      </c>
      <c r="E1159" s="46"/>
      <c r="F1159" s="46">
        <v>45</v>
      </c>
      <c r="G1159" s="46">
        <f t="shared" si="100"/>
        <v>323.2</v>
      </c>
      <c r="H1159" s="125">
        <f t="shared" si="101"/>
        <v>34.756927999999995</v>
      </c>
      <c r="I1159" s="263">
        <f t="shared" ref="I1159:I1222" si="104">0.07974+0.0278</f>
        <v>0.10754</v>
      </c>
      <c r="J1159" s="76">
        <f t="shared" si="102"/>
        <v>0.10753999999999998</v>
      </c>
    </row>
    <row r="1160" spans="2:10" x14ac:dyDescent="0.25">
      <c r="B1160" s="46">
        <f t="shared" si="103"/>
        <v>210</v>
      </c>
      <c r="C1160" s="46" t="s">
        <v>1485</v>
      </c>
      <c r="D1160" s="46">
        <v>863.3</v>
      </c>
      <c r="E1160" s="46"/>
      <c r="F1160" s="46"/>
      <c r="G1160" s="46">
        <f t="shared" si="100"/>
        <v>863.3</v>
      </c>
      <c r="H1160" s="125">
        <f t="shared" si="101"/>
        <v>92.839281999999997</v>
      </c>
      <c r="I1160" s="263">
        <f t="shared" si="104"/>
        <v>0.10754</v>
      </c>
      <c r="J1160" s="76">
        <f t="shared" si="102"/>
        <v>0.10754</v>
      </c>
    </row>
    <row r="1161" spans="2:10" x14ac:dyDescent="0.25">
      <c r="B1161" s="46">
        <f t="shared" si="103"/>
        <v>211</v>
      </c>
      <c r="C1161" s="46" t="s">
        <v>1486</v>
      </c>
      <c r="D1161" s="46">
        <v>306.39999999999998</v>
      </c>
      <c r="E1161" s="46"/>
      <c r="F1161" s="46">
        <v>28.3</v>
      </c>
      <c r="G1161" s="46">
        <f t="shared" si="100"/>
        <v>334.7</v>
      </c>
      <c r="H1161" s="125">
        <f t="shared" si="101"/>
        <v>35.993637999999997</v>
      </c>
      <c r="I1161" s="263">
        <f t="shared" si="104"/>
        <v>0.10754</v>
      </c>
      <c r="J1161" s="76">
        <f t="shared" si="102"/>
        <v>0.10754</v>
      </c>
    </row>
    <row r="1162" spans="2:10" x14ac:dyDescent="0.25">
      <c r="B1162" s="46">
        <f t="shared" si="103"/>
        <v>212</v>
      </c>
      <c r="C1162" s="46" t="s">
        <v>1487</v>
      </c>
      <c r="D1162" s="46">
        <v>383.2</v>
      </c>
      <c r="E1162" s="46"/>
      <c r="F1162" s="46">
        <v>34</v>
      </c>
      <c r="G1162" s="46">
        <f t="shared" si="100"/>
        <v>417.2</v>
      </c>
      <c r="H1162" s="125">
        <f t="shared" si="101"/>
        <v>44.865687999999999</v>
      </c>
      <c r="I1162" s="263">
        <f t="shared" si="104"/>
        <v>0.10754</v>
      </c>
      <c r="J1162" s="76">
        <f t="shared" si="102"/>
        <v>0.10754</v>
      </c>
    </row>
    <row r="1163" spans="2:10" x14ac:dyDescent="0.25">
      <c r="B1163" s="46">
        <f t="shared" si="103"/>
        <v>213</v>
      </c>
      <c r="C1163" s="46" t="s">
        <v>1488</v>
      </c>
      <c r="D1163" s="46">
        <v>492.7</v>
      </c>
      <c r="E1163" s="46"/>
      <c r="F1163" s="46">
        <v>183.5</v>
      </c>
      <c r="G1163" s="46">
        <f t="shared" si="100"/>
        <v>676.2</v>
      </c>
      <c r="H1163" s="125">
        <f t="shared" si="101"/>
        <v>72.718547999999998</v>
      </c>
      <c r="I1163" s="263">
        <f t="shared" si="104"/>
        <v>0.10754</v>
      </c>
      <c r="J1163" s="76">
        <f t="shared" si="102"/>
        <v>0.10754</v>
      </c>
    </row>
    <row r="1164" spans="2:10" x14ac:dyDescent="0.25">
      <c r="B1164" s="46">
        <f t="shared" si="103"/>
        <v>214</v>
      </c>
      <c r="C1164" s="46" t="s">
        <v>1489</v>
      </c>
      <c r="D1164" s="46">
        <v>697.4</v>
      </c>
      <c r="E1164" s="46"/>
      <c r="F1164" s="46">
        <v>17.2</v>
      </c>
      <c r="G1164" s="46">
        <f t="shared" si="100"/>
        <v>714.6</v>
      </c>
      <c r="H1164" s="125">
        <f t="shared" si="101"/>
        <v>76.848084</v>
      </c>
      <c r="I1164" s="263">
        <f t="shared" si="104"/>
        <v>0.10754</v>
      </c>
      <c r="J1164" s="76">
        <f t="shared" si="102"/>
        <v>0.10754</v>
      </c>
    </row>
    <row r="1165" spans="2:10" x14ac:dyDescent="0.25">
      <c r="B1165" s="46">
        <f t="shared" si="103"/>
        <v>215</v>
      </c>
      <c r="C1165" s="46" t="s">
        <v>1490</v>
      </c>
      <c r="D1165" s="46">
        <v>509.9</v>
      </c>
      <c r="E1165" s="46"/>
      <c r="F1165" s="46">
        <v>97.6</v>
      </c>
      <c r="G1165" s="46">
        <f t="shared" si="100"/>
        <v>607.5</v>
      </c>
      <c r="H1165" s="125">
        <f t="shared" si="101"/>
        <v>65.330550000000002</v>
      </c>
      <c r="I1165" s="263">
        <f t="shared" si="104"/>
        <v>0.10754</v>
      </c>
      <c r="J1165" s="76">
        <f t="shared" si="102"/>
        <v>0.10754000000000001</v>
      </c>
    </row>
    <row r="1166" spans="2:10" x14ac:dyDescent="0.25">
      <c r="B1166" s="46">
        <f t="shared" si="103"/>
        <v>216</v>
      </c>
      <c r="C1166" s="46" t="s">
        <v>1491</v>
      </c>
      <c r="D1166" s="46">
        <v>238.2</v>
      </c>
      <c r="E1166" s="46"/>
      <c r="F1166" s="46"/>
      <c r="G1166" s="46">
        <f t="shared" si="100"/>
        <v>238.2</v>
      </c>
      <c r="H1166" s="125">
        <f t="shared" si="101"/>
        <v>25.616027999999996</v>
      </c>
      <c r="I1166" s="263">
        <f t="shared" si="104"/>
        <v>0.10754</v>
      </c>
      <c r="J1166" s="76">
        <f t="shared" si="102"/>
        <v>0.10754</v>
      </c>
    </row>
    <row r="1167" spans="2:10" x14ac:dyDescent="0.25">
      <c r="B1167" s="46">
        <f t="shared" si="103"/>
        <v>217</v>
      </c>
      <c r="C1167" s="46" t="s">
        <v>1492</v>
      </c>
      <c r="D1167" s="46">
        <v>524.6</v>
      </c>
      <c r="E1167" s="46"/>
      <c r="F1167" s="46">
        <v>132.1</v>
      </c>
      <c r="G1167" s="46">
        <f t="shared" si="100"/>
        <v>656.7</v>
      </c>
      <c r="H1167" s="125">
        <f t="shared" si="101"/>
        <v>70.621518000000009</v>
      </c>
      <c r="I1167" s="263">
        <f t="shared" si="104"/>
        <v>0.10754</v>
      </c>
      <c r="J1167" s="76">
        <f t="shared" si="102"/>
        <v>0.10754000000000001</v>
      </c>
    </row>
    <row r="1168" spans="2:10" x14ac:dyDescent="0.25">
      <c r="B1168" s="46">
        <f t="shared" si="103"/>
        <v>218</v>
      </c>
      <c r="C1168" s="46" t="s">
        <v>1493</v>
      </c>
      <c r="D1168" s="46">
        <v>436.8</v>
      </c>
      <c r="E1168" s="46"/>
      <c r="F1168" s="46"/>
      <c r="G1168" s="46">
        <f t="shared" si="100"/>
        <v>436.8</v>
      </c>
      <c r="H1168" s="125">
        <f t="shared" si="101"/>
        <v>46.973472000000001</v>
      </c>
      <c r="I1168" s="263">
        <f t="shared" si="104"/>
        <v>0.10754</v>
      </c>
      <c r="J1168" s="76">
        <f t="shared" si="102"/>
        <v>0.10754</v>
      </c>
    </row>
    <row r="1169" spans="2:10" x14ac:dyDescent="0.25">
      <c r="B1169" s="46">
        <f t="shared" si="103"/>
        <v>219</v>
      </c>
      <c r="C1169" s="46" t="s">
        <v>1494</v>
      </c>
      <c r="D1169" s="46">
        <v>829.6</v>
      </c>
      <c r="E1169" s="46"/>
      <c r="F1169" s="46">
        <v>76</v>
      </c>
      <c r="G1169" s="46">
        <f t="shared" si="100"/>
        <v>905.6</v>
      </c>
      <c r="H1169" s="125">
        <f t="shared" si="101"/>
        <v>97.388223999999994</v>
      </c>
      <c r="I1169" s="263">
        <f t="shared" si="104"/>
        <v>0.10754</v>
      </c>
      <c r="J1169" s="76">
        <f t="shared" si="102"/>
        <v>0.10754</v>
      </c>
    </row>
    <row r="1170" spans="2:10" x14ac:dyDescent="0.25">
      <c r="B1170" s="46">
        <f t="shared" si="103"/>
        <v>220</v>
      </c>
      <c r="C1170" s="46" t="s">
        <v>1495</v>
      </c>
      <c r="D1170" s="46">
        <v>690.33</v>
      </c>
      <c r="E1170" s="46"/>
      <c r="F1170" s="46"/>
      <c r="G1170" s="46">
        <f t="shared" si="100"/>
        <v>690.33</v>
      </c>
      <c r="H1170" s="125">
        <f t="shared" si="101"/>
        <v>74.238088200000007</v>
      </c>
      <c r="I1170" s="263">
        <f t="shared" si="104"/>
        <v>0.10754</v>
      </c>
      <c r="J1170" s="76">
        <f t="shared" si="102"/>
        <v>0.10754000000000001</v>
      </c>
    </row>
    <row r="1171" spans="2:10" x14ac:dyDescent="0.25">
      <c r="B1171" s="46">
        <f t="shared" si="103"/>
        <v>221</v>
      </c>
      <c r="C1171" s="46" t="s">
        <v>1496</v>
      </c>
      <c r="D1171" s="46">
        <v>548.21</v>
      </c>
      <c r="E1171" s="46"/>
      <c r="F1171" s="46"/>
      <c r="G1171" s="46">
        <f t="shared" si="100"/>
        <v>548.21</v>
      </c>
      <c r="H1171" s="125">
        <f t="shared" si="101"/>
        <v>58.9545034</v>
      </c>
      <c r="I1171" s="263">
        <f t="shared" si="104"/>
        <v>0.10754</v>
      </c>
      <c r="J1171" s="76">
        <f t="shared" si="102"/>
        <v>0.10754</v>
      </c>
    </row>
    <row r="1172" spans="2:10" x14ac:dyDescent="0.25">
      <c r="B1172" s="46">
        <f t="shared" si="103"/>
        <v>222</v>
      </c>
      <c r="C1172" s="46" t="s">
        <v>1497</v>
      </c>
      <c r="D1172" s="46">
        <v>433.09</v>
      </c>
      <c r="E1172" s="46"/>
      <c r="F1172" s="46"/>
      <c r="G1172" s="46">
        <f t="shared" si="100"/>
        <v>433.09</v>
      </c>
      <c r="H1172" s="125">
        <f t="shared" si="101"/>
        <v>46.574498599999998</v>
      </c>
      <c r="I1172" s="263">
        <f t="shared" si="104"/>
        <v>0.10754</v>
      </c>
      <c r="J1172" s="76">
        <f t="shared" si="102"/>
        <v>0.10754</v>
      </c>
    </row>
    <row r="1173" spans="2:10" x14ac:dyDescent="0.25">
      <c r="B1173" s="46">
        <f t="shared" si="103"/>
        <v>223</v>
      </c>
      <c r="C1173" s="46" t="s">
        <v>1498</v>
      </c>
      <c r="D1173" s="46">
        <v>478.9</v>
      </c>
      <c r="E1173" s="46"/>
      <c r="F1173" s="46"/>
      <c r="G1173" s="46">
        <f t="shared" si="100"/>
        <v>478.9</v>
      </c>
      <c r="H1173" s="125">
        <f t="shared" si="101"/>
        <v>51.500905999999993</v>
      </c>
      <c r="I1173" s="263">
        <f t="shared" si="104"/>
        <v>0.10754</v>
      </c>
      <c r="J1173" s="76">
        <f t="shared" si="102"/>
        <v>0.10754</v>
      </c>
    </row>
    <row r="1174" spans="2:10" x14ac:dyDescent="0.25">
      <c r="B1174" s="46">
        <f t="shared" si="103"/>
        <v>224</v>
      </c>
      <c r="C1174" s="46" t="s">
        <v>1499</v>
      </c>
      <c r="D1174" s="46">
        <v>3670.09</v>
      </c>
      <c r="E1174" s="46"/>
      <c r="F1174" s="46"/>
      <c r="G1174" s="46">
        <f t="shared" si="100"/>
        <v>3670.09</v>
      </c>
      <c r="H1174" s="125">
        <f t="shared" si="101"/>
        <v>394.68147859999999</v>
      </c>
      <c r="I1174" s="263">
        <f t="shared" si="104"/>
        <v>0.10754</v>
      </c>
      <c r="J1174" s="76">
        <f t="shared" si="102"/>
        <v>0.10754</v>
      </c>
    </row>
    <row r="1175" spans="2:10" x14ac:dyDescent="0.25">
      <c r="B1175" s="46">
        <f t="shared" si="103"/>
        <v>225</v>
      </c>
      <c r="C1175" s="46" t="s">
        <v>1500</v>
      </c>
      <c r="D1175" s="46">
        <v>428.84</v>
      </c>
      <c r="E1175" s="46"/>
      <c r="F1175" s="46"/>
      <c r="G1175" s="46">
        <f t="shared" si="100"/>
        <v>428.84</v>
      </c>
      <c r="H1175" s="125">
        <f t="shared" si="101"/>
        <v>46.117453599999997</v>
      </c>
      <c r="I1175" s="263">
        <f t="shared" si="104"/>
        <v>0.10754</v>
      </c>
      <c r="J1175" s="76">
        <f t="shared" si="102"/>
        <v>0.10754</v>
      </c>
    </row>
    <row r="1176" spans="2:10" x14ac:dyDescent="0.25">
      <c r="B1176" s="46">
        <f t="shared" si="103"/>
        <v>226</v>
      </c>
      <c r="C1176" s="46" t="s">
        <v>1501</v>
      </c>
      <c r="D1176" s="46">
        <v>192.9</v>
      </c>
      <c r="E1176" s="46"/>
      <c r="F1176" s="46"/>
      <c r="G1176" s="46">
        <f t="shared" si="100"/>
        <v>192.9</v>
      </c>
      <c r="H1176" s="125">
        <f t="shared" si="101"/>
        <v>20.744465999999999</v>
      </c>
      <c r="I1176" s="263">
        <f t="shared" si="104"/>
        <v>0.10754</v>
      </c>
      <c r="J1176" s="76">
        <f t="shared" si="102"/>
        <v>0.10754</v>
      </c>
    </row>
    <row r="1177" spans="2:10" x14ac:dyDescent="0.25">
      <c r="B1177" s="46">
        <f t="shared" si="103"/>
        <v>227</v>
      </c>
      <c r="C1177" s="46" t="s">
        <v>1502</v>
      </c>
      <c r="D1177" s="46">
        <v>315.60000000000002</v>
      </c>
      <c r="E1177" s="46"/>
      <c r="F1177" s="46"/>
      <c r="G1177" s="46">
        <f t="shared" si="100"/>
        <v>315.60000000000002</v>
      </c>
      <c r="H1177" s="125">
        <f t="shared" si="101"/>
        <v>33.939624000000002</v>
      </c>
      <c r="I1177" s="263">
        <f t="shared" si="104"/>
        <v>0.10754</v>
      </c>
      <c r="J1177" s="76">
        <f t="shared" si="102"/>
        <v>0.10754</v>
      </c>
    </row>
    <row r="1178" spans="2:10" x14ac:dyDescent="0.25">
      <c r="B1178" s="46">
        <f t="shared" si="103"/>
        <v>228</v>
      </c>
      <c r="C1178" s="46" t="s">
        <v>48</v>
      </c>
      <c r="D1178" s="46">
        <v>146.4</v>
      </c>
      <c r="E1178" s="46"/>
      <c r="F1178" s="46"/>
      <c r="G1178" s="46">
        <f t="shared" si="100"/>
        <v>146.4</v>
      </c>
      <c r="H1178" s="125">
        <f t="shared" si="101"/>
        <v>15.743856000000001</v>
      </c>
      <c r="I1178" s="263">
        <f t="shared" si="104"/>
        <v>0.10754</v>
      </c>
      <c r="J1178" s="76">
        <f t="shared" si="102"/>
        <v>0.10754</v>
      </c>
    </row>
    <row r="1179" spans="2:10" x14ac:dyDescent="0.25">
      <c r="B1179" s="46">
        <f t="shared" si="103"/>
        <v>229</v>
      </c>
      <c r="C1179" s="46" t="s">
        <v>49</v>
      </c>
      <c r="D1179" s="46">
        <v>145.1</v>
      </c>
      <c r="E1179" s="46"/>
      <c r="F1179" s="46"/>
      <c r="G1179" s="46">
        <f t="shared" si="100"/>
        <v>145.1</v>
      </c>
      <c r="H1179" s="125">
        <f t="shared" si="101"/>
        <v>15.604054</v>
      </c>
      <c r="I1179" s="263">
        <f t="shared" si="104"/>
        <v>0.10754</v>
      </c>
      <c r="J1179" s="76">
        <f t="shared" si="102"/>
        <v>0.10754</v>
      </c>
    </row>
    <row r="1180" spans="2:10" x14ac:dyDescent="0.25">
      <c r="B1180" s="46">
        <f t="shared" si="103"/>
        <v>230</v>
      </c>
      <c r="C1180" s="46" t="s">
        <v>50</v>
      </c>
      <c r="D1180" s="46">
        <v>206.7</v>
      </c>
      <c r="E1180" s="46"/>
      <c r="F1180" s="46"/>
      <c r="G1180" s="46">
        <f t="shared" si="100"/>
        <v>206.7</v>
      </c>
      <c r="H1180" s="125">
        <f t="shared" si="101"/>
        <v>22.228517999999998</v>
      </c>
      <c r="I1180" s="263">
        <f t="shared" si="104"/>
        <v>0.10754</v>
      </c>
      <c r="J1180" s="76">
        <f t="shared" si="102"/>
        <v>0.10754</v>
      </c>
    </row>
    <row r="1181" spans="2:10" x14ac:dyDescent="0.25">
      <c r="B1181" s="46">
        <f t="shared" si="103"/>
        <v>231</v>
      </c>
      <c r="C1181" s="46" t="s">
        <v>51</v>
      </c>
      <c r="D1181" s="46">
        <v>108.4</v>
      </c>
      <c r="E1181" s="46"/>
      <c r="F1181" s="46"/>
      <c r="G1181" s="46">
        <f t="shared" si="100"/>
        <v>108.4</v>
      </c>
      <c r="H1181" s="125">
        <f t="shared" si="101"/>
        <v>11.657336000000001</v>
      </c>
      <c r="I1181" s="263">
        <f t="shared" si="104"/>
        <v>0.10754</v>
      </c>
      <c r="J1181" s="76">
        <f t="shared" si="102"/>
        <v>0.10754</v>
      </c>
    </row>
    <row r="1182" spans="2:10" x14ac:dyDescent="0.25">
      <c r="B1182" s="46">
        <f t="shared" si="103"/>
        <v>232</v>
      </c>
      <c r="C1182" s="46" t="s">
        <v>52</v>
      </c>
      <c r="D1182" s="46">
        <v>253.3</v>
      </c>
      <c r="E1182" s="46"/>
      <c r="F1182" s="46"/>
      <c r="G1182" s="46">
        <f t="shared" si="100"/>
        <v>253.3</v>
      </c>
      <c r="H1182" s="125">
        <f t="shared" si="101"/>
        <v>27.239882000000001</v>
      </c>
      <c r="I1182" s="263">
        <f t="shared" si="104"/>
        <v>0.10754</v>
      </c>
      <c r="J1182" s="76">
        <f t="shared" si="102"/>
        <v>0.10754</v>
      </c>
    </row>
    <row r="1183" spans="2:10" x14ac:dyDescent="0.25">
      <c r="B1183" s="46">
        <f t="shared" si="103"/>
        <v>233</v>
      </c>
      <c r="C1183" s="46" t="s">
        <v>53</v>
      </c>
      <c r="D1183" s="46">
        <v>3062.2</v>
      </c>
      <c r="E1183" s="46"/>
      <c r="F1183" s="46"/>
      <c r="G1183" s="46">
        <f t="shared" si="100"/>
        <v>3062.2</v>
      </c>
      <c r="H1183" s="125">
        <f t="shared" si="101"/>
        <v>329.30898799999994</v>
      </c>
      <c r="I1183" s="263">
        <f t="shared" si="104"/>
        <v>0.10754</v>
      </c>
      <c r="J1183" s="76">
        <f t="shared" si="102"/>
        <v>0.10753999999999998</v>
      </c>
    </row>
    <row r="1184" spans="2:10" x14ac:dyDescent="0.25">
      <c r="B1184" s="46">
        <f t="shared" si="103"/>
        <v>234</v>
      </c>
      <c r="C1184" s="46" t="s">
        <v>56</v>
      </c>
      <c r="D1184" s="46">
        <v>111.8</v>
      </c>
      <c r="E1184" s="46"/>
      <c r="F1184" s="46"/>
      <c r="G1184" s="46">
        <f t="shared" si="100"/>
        <v>111.8</v>
      </c>
      <c r="H1184" s="125">
        <f t="shared" si="101"/>
        <v>12.022971999999999</v>
      </c>
      <c r="I1184" s="263">
        <f t="shared" si="104"/>
        <v>0.10754</v>
      </c>
      <c r="J1184" s="76">
        <f t="shared" si="102"/>
        <v>0.10754</v>
      </c>
    </row>
    <row r="1185" spans="2:10" x14ac:dyDescent="0.25">
      <c r="B1185" s="46">
        <f t="shared" si="103"/>
        <v>235</v>
      </c>
      <c r="C1185" s="46" t="s">
        <v>57</v>
      </c>
      <c r="D1185" s="46">
        <v>2015.4</v>
      </c>
      <c r="E1185" s="46"/>
      <c r="F1185" s="46"/>
      <c r="G1185" s="46">
        <f t="shared" si="100"/>
        <v>2015.4</v>
      </c>
      <c r="H1185" s="125">
        <f t="shared" si="101"/>
        <v>216.73611600000001</v>
      </c>
      <c r="I1185" s="263">
        <f t="shared" si="104"/>
        <v>0.10754</v>
      </c>
      <c r="J1185" s="76">
        <f t="shared" si="102"/>
        <v>0.10754</v>
      </c>
    </row>
    <row r="1186" spans="2:10" x14ac:dyDescent="0.25">
      <c r="B1186" s="46">
        <f t="shared" si="103"/>
        <v>236</v>
      </c>
      <c r="C1186" s="46" t="s">
        <v>58</v>
      </c>
      <c r="D1186" s="46">
        <v>3806.5</v>
      </c>
      <c r="E1186" s="46"/>
      <c r="F1186" s="46"/>
      <c r="G1186" s="46">
        <f t="shared" si="100"/>
        <v>3806.5</v>
      </c>
      <c r="H1186" s="125">
        <f t="shared" si="101"/>
        <v>409.35100999999997</v>
      </c>
      <c r="I1186" s="263">
        <f t="shared" si="104"/>
        <v>0.10754</v>
      </c>
      <c r="J1186" s="76">
        <f t="shared" si="102"/>
        <v>0.10754</v>
      </c>
    </row>
    <row r="1187" spans="2:10" x14ac:dyDescent="0.25">
      <c r="B1187" s="46">
        <f t="shared" si="103"/>
        <v>237</v>
      </c>
      <c r="C1187" s="46" t="s">
        <v>59</v>
      </c>
      <c r="D1187" s="46">
        <v>300.8</v>
      </c>
      <c r="E1187" s="46"/>
      <c r="F1187" s="46"/>
      <c r="G1187" s="46">
        <f t="shared" si="100"/>
        <v>300.8</v>
      </c>
      <c r="H1187" s="125">
        <f t="shared" si="101"/>
        <v>32.348032000000003</v>
      </c>
      <c r="I1187" s="263">
        <f t="shared" si="104"/>
        <v>0.10754</v>
      </c>
      <c r="J1187" s="76">
        <f t="shared" si="102"/>
        <v>0.10754000000000001</v>
      </c>
    </row>
    <row r="1188" spans="2:10" x14ac:dyDescent="0.25">
      <c r="B1188" s="46">
        <f t="shared" si="103"/>
        <v>238</v>
      </c>
      <c r="C1188" s="46" t="s">
        <v>103</v>
      </c>
      <c r="D1188" s="46">
        <v>1711.2</v>
      </c>
      <c r="E1188" s="46"/>
      <c r="F1188" s="46">
        <v>324.10000000000002</v>
      </c>
      <c r="G1188" s="46">
        <f t="shared" si="100"/>
        <v>2035.3000000000002</v>
      </c>
      <c r="H1188" s="125">
        <f t="shared" si="101"/>
        <v>218.87616200000002</v>
      </c>
      <c r="I1188" s="263">
        <f t="shared" si="104"/>
        <v>0.10754</v>
      </c>
      <c r="J1188" s="76">
        <f t="shared" si="102"/>
        <v>0.10754</v>
      </c>
    </row>
    <row r="1189" spans="2:10" x14ac:dyDescent="0.25">
      <c r="B1189" s="46">
        <f t="shared" si="103"/>
        <v>239</v>
      </c>
      <c r="C1189" s="46" t="s">
        <v>104</v>
      </c>
      <c r="D1189" s="46">
        <v>1885.6</v>
      </c>
      <c r="E1189" s="46"/>
      <c r="F1189" s="46"/>
      <c r="G1189" s="46">
        <f t="shared" si="100"/>
        <v>1885.6</v>
      </c>
      <c r="H1189" s="125">
        <f t="shared" si="101"/>
        <v>202.777424</v>
      </c>
      <c r="I1189" s="263">
        <f t="shared" si="104"/>
        <v>0.10754</v>
      </c>
      <c r="J1189" s="76">
        <f t="shared" si="102"/>
        <v>0.10754</v>
      </c>
    </row>
    <row r="1190" spans="2:10" x14ac:dyDescent="0.25">
      <c r="B1190" s="46">
        <f t="shared" si="103"/>
        <v>240</v>
      </c>
      <c r="C1190" s="46" t="s">
        <v>105</v>
      </c>
      <c r="D1190" s="46">
        <v>2603.3000000000002</v>
      </c>
      <c r="E1190" s="46"/>
      <c r="F1190" s="46">
        <v>443.5</v>
      </c>
      <c r="G1190" s="46">
        <f t="shared" si="100"/>
        <v>3046.8</v>
      </c>
      <c r="H1190" s="125">
        <f t="shared" si="101"/>
        <v>327.652872</v>
      </c>
      <c r="I1190" s="263">
        <f t="shared" si="104"/>
        <v>0.10754</v>
      </c>
      <c r="J1190" s="76">
        <f t="shared" si="102"/>
        <v>0.10754</v>
      </c>
    </row>
    <row r="1191" spans="2:10" x14ac:dyDescent="0.25">
      <c r="B1191" s="46">
        <f t="shared" si="103"/>
        <v>241</v>
      </c>
      <c r="C1191" s="46" t="s">
        <v>106</v>
      </c>
      <c r="D1191" s="46">
        <v>122.5</v>
      </c>
      <c r="E1191" s="46"/>
      <c r="F1191" s="46"/>
      <c r="G1191" s="46">
        <f t="shared" ref="G1191:G1234" si="105">D1191+E1191+F1191</f>
        <v>122.5</v>
      </c>
      <c r="H1191" s="125">
        <f t="shared" ref="H1191:H1234" si="106">SUM(I1191*G1191)</f>
        <v>13.17365</v>
      </c>
      <c r="I1191" s="263">
        <f t="shared" si="104"/>
        <v>0.10754</v>
      </c>
      <c r="J1191" s="76">
        <f t="shared" ref="J1191:J1234" si="107">SUM(H1191/G1191)</f>
        <v>0.10754</v>
      </c>
    </row>
    <row r="1192" spans="2:10" x14ac:dyDescent="0.25">
      <c r="B1192" s="46">
        <f t="shared" si="103"/>
        <v>242</v>
      </c>
      <c r="C1192" s="46" t="s">
        <v>107</v>
      </c>
      <c r="D1192" s="46">
        <v>1944.7</v>
      </c>
      <c r="E1192" s="46"/>
      <c r="F1192" s="46">
        <v>44.7</v>
      </c>
      <c r="G1192" s="46">
        <f t="shared" si="105"/>
        <v>1989.4</v>
      </c>
      <c r="H1192" s="125">
        <f t="shared" si="106"/>
        <v>213.940076</v>
      </c>
      <c r="I1192" s="263">
        <f t="shared" si="104"/>
        <v>0.10754</v>
      </c>
      <c r="J1192" s="76">
        <f t="shared" si="107"/>
        <v>0.10754</v>
      </c>
    </row>
    <row r="1193" spans="2:10" x14ac:dyDescent="0.25">
      <c r="B1193" s="46">
        <f t="shared" si="103"/>
        <v>243</v>
      </c>
      <c r="C1193" s="46" t="s">
        <v>108</v>
      </c>
      <c r="D1193" s="46">
        <v>275.8</v>
      </c>
      <c r="E1193" s="46"/>
      <c r="F1193" s="46">
        <v>62.2</v>
      </c>
      <c r="G1193" s="46">
        <f t="shared" si="105"/>
        <v>338</v>
      </c>
      <c r="H1193" s="125">
        <f t="shared" si="106"/>
        <v>36.348520000000001</v>
      </c>
      <c r="I1193" s="263">
        <f t="shared" si="104"/>
        <v>0.10754</v>
      </c>
      <c r="J1193" s="76">
        <f t="shared" si="107"/>
        <v>0.10754</v>
      </c>
    </row>
    <row r="1194" spans="2:10" x14ac:dyDescent="0.25">
      <c r="B1194" s="46">
        <f t="shared" si="103"/>
        <v>244</v>
      </c>
      <c r="C1194" s="46" t="s">
        <v>109</v>
      </c>
      <c r="D1194" s="46">
        <v>3125.4</v>
      </c>
      <c r="E1194" s="46"/>
      <c r="F1194" s="46">
        <v>54.7</v>
      </c>
      <c r="G1194" s="46">
        <f t="shared" si="105"/>
        <v>3180.1</v>
      </c>
      <c r="H1194" s="125">
        <f t="shared" si="106"/>
        <v>341.987954</v>
      </c>
      <c r="I1194" s="263">
        <f t="shared" si="104"/>
        <v>0.10754</v>
      </c>
      <c r="J1194" s="76">
        <f t="shared" si="107"/>
        <v>0.10754000000000001</v>
      </c>
    </row>
    <row r="1195" spans="2:10" x14ac:dyDescent="0.25">
      <c r="B1195" s="46">
        <f t="shared" si="103"/>
        <v>245</v>
      </c>
      <c r="C1195" s="46" t="s">
        <v>110</v>
      </c>
      <c r="D1195" s="46">
        <v>296</v>
      </c>
      <c r="E1195" s="46"/>
      <c r="F1195" s="46">
        <v>36.799999999999997</v>
      </c>
      <c r="G1195" s="46">
        <f t="shared" si="105"/>
        <v>332.8</v>
      </c>
      <c r="H1195" s="125">
        <f t="shared" si="106"/>
        <v>35.789312000000002</v>
      </c>
      <c r="I1195" s="263">
        <f t="shared" si="104"/>
        <v>0.10754</v>
      </c>
      <c r="J1195" s="76">
        <f t="shared" si="107"/>
        <v>0.10754000000000001</v>
      </c>
    </row>
    <row r="1196" spans="2:10" x14ac:dyDescent="0.25">
      <c r="B1196" s="46">
        <f t="shared" si="103"/>
        <v>246</v>
      </c>
      <c r="C1196" s="46" t="s">
        <v>111</v>
      </c>
      <c r="D1196" s="46">
        <v>154.80000000000001</v>
      </c>
      <c r="E1196" s="46"/>
      <c r="F1196" s="46"/>
      <c r="G1196" s="46">
        <f t="shared" si="105"/>
        <v>154.80000000000001</v>
      </c>
      <c r="H1196" s="125">
        <f t="shared" si="106"/>
        <v>16.647192</v>
      </c>
      <c r="I1196" s="263">
        <f t="shared" si="104"/>
        <v>0.10754</v>
      </c>
      <c r="J1196" s="76">
        <f t="shared" si="107"/>
        <v>0.10754</v>
      </c>
    </row>
    <row r="1197" spans="2:10" x14ac:dyDescent="0.25">
      <c r="B1197" s="46">
        <f t="shared" si="103"/>
        <v>247</v>
      </c>
      <c r="C1197" s="46" t="s">
        <v>124</v>
      </c>
      <c r="D1197" s="46">
        <v>247.5</v>
      </c>
      <c r="E1197" s="46"/>
      <c r="F1197" s="46"/>
      <c r="G1197" s="46">
        <f t="shared" si="105"/>
        <v>247.5</v>
      </c>
      <c r="H1197" s="125">
        <f t="shared" si="106"/>
        <v>26.616149999999998</v>
      </c>
      <c r="I1197" s="263">
        <f t="shared" si="104"/>
        <v>0.10754</v>
      </c>
      <c r="J1197" s="76">
        <f t="shared" si="107"/>
        <v>0.10754</v>
      </c>
    </row>
    <row r="1198" spans="2:10" x14ac:dyDescent="0.25">
      <c r="B1198" s="46">
        <f t="shared" si="103"/>
        <v>248</v>
      </c>
      <c r="C1198" s="46" t="s">
        <v>1642</v>
      </c>
      <c r="D1198" s="46">
        <v>101.8</v>
      </c>
      <c r="E1198" s="46"/>
      <c r="F1198" s="46"/>
      <c r="G1198" s="46">
        <f t="shared" si="105"/>
        <v>101.8</v>
      </c>
      <c r="H1198" s="125">
        <f t="shared" si="106"/>
        <v>10.947571999999999</v>
      </c>
      <c r="I1198" s="263">
        <f t="shared" si="104"/>
        <v>0.10754</v>
      </c>
      <c r="J1198" s="76">
        <f t="shared" si="107"/>
        <v>0.10754</v>
      </c>
    </row>
    <row r="1199" spans="2:10" x14ac:dyDescent="0.25">
      <c r="B1199" s="46">
        <f t="shared" si="103"/>
        <v>249</v>
      </c>
      <c r="C1199" s="46" t="s">
        <v>1643</v>
      </c>
      <c r="D1199" s="46">
        <v>115</v>
      </c>
      <c r="E1199" s="46"/>
      <c r="F1199" s="46"/>
      <c r="G1199" s="46">
        <f t="shared" si="105"/>
        <v>115</v>
      </c>
      <c r="H1199" s="125">
        <f t="shared" si="106"/>
        <v>12.367099999999999</v>
      </c>
      <c r="I1199" s="263">
        <f t="shared" si="104"/>
        <v>0.10754</v>
      </c>
      <c r="J1199" s="76">
        <f t="shared" si="107"/>
        <v>0.10754</v>
      </c>
    </row>
    <row r="1200" spans="2:10" x14ac:dyDescent="0.25">
      <c r="B1200" s="46">
        <f t="shared" si="103"/>
        <v>250</v>
      </c>
      <c r="C1200" s="46" t="s">
        <v>1644</v>
      </c>
      <c r="D1200" s="46">
        <v>140.6</v>
      </c>
      <c r="E1200" s="46"/>
      <c r="F1200" s="46"/>
      <c r="G1200" s="46">
        <f t="shared" si="105"/>
        <v>140.6</v>
      </c>
      <c r="H1200" s="125">
        <f t="shared" si="106"/>
        <v>15.120123999999999</v>
      </c>
      <c r="I1200" s="263">
        <f t="shared" si="104"/>
        <v>0.10754</v>
      </c>
      <c r="J1200" s="76">
        <f t="shared" si="107"/>
        <v>0.10754</v>
      </c>
    </row>
    <row r="1201" spans="2:10" x14ac:dyDescent="0.25">
      <c r="B1201" s="46">
        <f t="shared" si="103"/>
        <v>251</v>
      </c>
      <c r="C1201" s="46" t="s">
        <v>1645</v>
      </c>
      <c r="D1201" s="46">
        <v>309.3</v>
      </c>
      <c r="E1201" s="46"/>
      <c r="F1201" s="46"/>
      <c r="G1201" s="46">
        <f t="shared" si="105"/>
        <v>309.3</v>
      </c>
      <c r="H1201" s="125">
        <f t="shared" si="106"/>
        <v>33.262121999999998</v>
      </c>
      <c r="I1201" s="263">
        <f t="shared" si="104"/>
        <v>0.10754</v>
      </c>
      <c r="J1201" s="76">
        <f t="shared" si="107"/>
        <v>0.10753999999999998</v>
      </c>
    </row>
    <row r="1202" spans="2:10" x14ac:dyDescent="0.25">
      <c r="B1202" s="46">
        <f t="shared" si="103"/>
        <v>252</v>
      </c>
      <c r="C1202" s="46" t="s">
        <v>1646</v>
      </c>
      <c r="D1202" s="46">
        <v>156.5</v>
      </c>
      <c r="E1202" s="46"/>
      <c r="F1202" s="46"/>
      <c r="G1202" s="46">
        <f t="shared" si="105"/>
        <v>156.5</v>
      </c>
      <c r="H1202" s="125">
        <f t="shared" si="106"/>
        <v>16.830009999999998</v>
      </c>
      <c r="I1202" s="263">
        <f t="shared" si="104"/>
        <v>0.10754</v>
      </c>
      <c r="J1202" s="76">
        <f t="shared" si="107"/>
        <v>0.10753999999999998</v>
      </c>
    </row>
    <row r="1203" spans="2:10" x14ac:dyDescent="0.25">
      <c r="B1203" s="46">
        <f t="shared" si="103"/>
        <v>253</v>
      </c>
      <c r="C1203" s="46" t="s">
        <v>1647</v>
      </c>
      <c r="D1203" s="46">
        <v>85.5</v>
      </c>
      <c r="E1203" s="46"/>
      <c r="F1203" s="46"/>
      <c r="G1203" s="46">
        <f t="shared" si="105"/>
        <v>85.5</v>
      </c>
      <c r="H1203" s="125">
        <f t="shared" si="106"/>
        <v>9.1946700000000003</v>
      </c>
      <c r="I1203" s="263">
        <f t="shared" si="104"/>
        <v>0.10754</v>
      </c>
      <c r="J1203" s="76">
        <f t="shared" si="107"/>
        <v>0.10754000000000001</v>
      </c>
    </row>
    <row r="1204" spans="2:10" x14ac:dyDescent="0.25">
      <c r="B1204" s="46">
        <f t="shared" si="103"/>
        <v>254</v>
      </c>
      <c r="C1204" s="46" t="s">
        <v>1648</v>
      </c>
      <c r="D1204" s="46">
        <v>305</v>
      </c>
      <c r="E1204" s="46"/>
      <c r="F1204" s="46"/>
      <c r="G1204" s="46">
        <f t="shared" si="105"/>
        <v>305</v>
      </c>
      <c r="H1204" s="125">
        <f t="shared" si="106"/>
        <v>32.799700000000001</v>
      </c>
      <c r="I1204" s="263">
        <f t="shared" si="104"/>
        <v>0.10754</v>
      </c>
      <c r="J1204" s="76">
        <f t="shared" si="107"/>
        <v>0.10754000000000001</v>
      </c>
    </row>
    <row r="1205" spans="2:10" x14ac:dyDescent="0.25">
      <c r="B1205" s="46">
        <f t="shared" ref="B1205:B1268" si="108">B1204+1</f>
        <v>255</v>
      </c>
      <c r="C1205" s="46" t="s">
        <v>1649</v>
      </c>
      <c r="D1205" s="46">
        <v>340.2</v>
      </c>
      <c r="E1205" s="46"/>
      <c r="F1205" s="46"/>
      <c r="G1205" s="46">
        <f t="shared" si="105"/>
        <v>340.2</v>
      </c>
      <c r="H1205" s="125">
        <f t="shared" si="106"/>
        <v>36.585107999999998</v>
      </c>
      <c r="I1205" s="263">
        <f t="shared" si="104"/>
        <v>0.10754</v>
      </c>
      <c r="J1205" s="76">
        <f t="shared" si="107"/>
        <v>0.10754</v>
      </c>
    </row>
    <row r="1206" spans="2:10" x14ac:dyDescent="0.25">
      <c r="B1206" s="46">
        <f t="shared" si="108"/>
        <v>256</v>
      </c>
      <c r="C1206" s="46" t="s">
        <v>1650</v>
      </c>
      <c r="D1206" s="46">
        <v>189.1</v>
      </c>
      <c r="E1206" s="46"/>
      <c r="F1206" s="46"/>
      <c r="G1206" s="46">
        <f t="shared" si="105"/>
        <v>189.1</v>
      </c>
      <c r="H1206" s="125">
        <f t="shared" si="106"/>
        <v>20.335813999999999</v>
      </c>
      <c r="I1206" s="263">
        <f t="shared" si="104"/>
        <v>0.10754</v>
      </c>
      <c r="J1206" s="76">
        <f t="shared" si="107"/>
        <v>0.10754</v>
      </c>
    </row>
    <row r="1207" spans="2:10" x14ac:dyDescent="0.25">
      <c r="B1207" s="46">
        <f t="shared" si="108"/>
        <v>257</v>
      </c>
      <c r="C1207" s="46" t="s">
        <v>1651</v>
      </c>
      <c r="D1207" s="46">
        <v>101.7</v>
      </c>
      <c r="E1207" s="46"/>
      <c r="F1207" s="46"/>
      <c r="G1207" s="46">
        <f t="shared" si="105"/>
        <v>101.7</v>
      </c>
      <c r="H1207" s="125">
        <f t="shared" si="106"/>
        <v>10.936818000000001</v>
      </c>
      <c r="I1207" s="263">
        <f t="shared" si="104"/>
        <v>0.10754</v>
      </c>
      <c r="J1207" s="76">
        <f t="shared" si="107"/>
        <v>0.10754</v>
      </c>
    </row>
    <row r="1208" spans="2:10" x14ac:dyDescent="0.25">
      <c r="B1208" s="46">
        <f t="shared" si="108"/>
        <v>258</v>
      </c>
      <c r="C1208" s="46" t="s">
        <v>1657</v>
      </c>
      <c r="D1208" s="46">
        <v>414.8</v>
      </c>
      <c r="E1208" s="46"/>
      <c r="F1208" s="46"/>
      <c r="G1208" s="46">
        <f t="shared" si="105"/>
        <v>414.8</v>
      </c>
      <c r="H1208" s="125">
        <f t="shared" si="106"/>
        <v>44.607591999999997</v>
      </c>
      <c r="I1208" s="263">
        <f t="shared" si="104"/>
        <v>0.10754</v>
      </c>
      <c r="J1208" s="76">
        <f t="shared" si="107"/>
        <v>0.10753999999999998</v>
      </c>
    </row>
    <row r="1209" spans="2:10" x14ac:dyDescent="0.25">
      <c r="B1209" s="46">
        <f t="shared" si="108"/>
        <v>259</v>
      </c>
      <c r="C1209" s="46" t="s">
        <v>1658</v>
      </c>
      <c r="D1209" s="46">
        <v>143.6</v>
      </c>
      <c r="E1209" s="46"/>
      <c r="F1209" s="46"/>
      <c r="G1209" s="46">
        <f t="shared" si="105"/>
        <v>143.6</v>
      </c>
      <c r="H1209" s="125">
        <f t="shared" si="106"/>
        <v>15.442743999999999</v>
      </c>
      <c r="I1209" s="263">
        <f t="shared" si="104"/>
        <v>0.10754</v>
      </c>
      <c r="J1209" s="76">
        <f t="shared" si="107"/>
        <v>0.10754</v>
      </c>
    </row>
    <row r="1210" spans="2:10" x14ac:dyDescent="0.25">
      <c r="B1210" s="46">
        <f t="shared" si="108"/>
        <v>260</v>
      </c>
      <c r="C1210" s="46" t="s">
        <v>1659</v>
      </c>
      <c r="D1210" s="46">
        <v>314.10000000000002</v>
      </c>
      <c r="E1210" s="46"/>
      <c r="F1210" s="46"/>
      <c r="G1210" s="46">
        <f t="shared" si="105"/>
        <v>314.10000000000002</v>
      </c>
      <c r="H1210" s="125">
        <f t="shared" si="106"/>
        <v>33.778314000000002</v>
      </c>
      <c r="I1210" s="263">
        <f t="shared" si="104"/>
        <v>0.10754</v>
      </c>
      <c r="J1210" s="76">
        <f t="shared" si="107"/>
        <v>0.10754</v>
      </c>
    </row>
    <row r="1211" spans="2:10" x14ac:dyDescent="0.25">
      <c r="B1211" s="46">
        <f t="shared" si="108"/>
        <v>261</v>
      </c>
      <c r="C1211" s="46" t="s">
        <v>1660</v>
      </c>
      <c r="D1211" s="46">
        <v>158.19999999999999</v>
      </c>
      <c r="E1211" s="46"/>
      <c r="F1211" s="46"/>
      <c r="G1211" s="46">
        <f t="shared" si="105"/>
        <v>158.19999999999999</v>
      </c>
      <c r="H1211" s="125">
        <f t="shared" si="106"/>
        <v>17.012827999999999</v>
      </c>
      <c r="I1211" s="263">
        <f t="shared" si="104"/>
        <v>0.10754</v>
      </c>
      <c r="J1211" s="76">
        <f t="shared" si="107"/>
        <v>0.10754</v>
      </c>
    </row>
    <row r="1212" spans="2:10" x14ac:dyDescent="0.25">
      <c r="B1212" s="46">
        <f t="shared" si="108"/>
        <v>262</v>
      </c>
      <c r="C1212" s="46" t="s">
        <v>1661</v>
      </c>
      <c r="D1212" s="46">
        <v>168.4</v>
      </c>
      <c r="E1212" s="46"/>
      <c r="F1212" s="46"/>
      <c r="G1212" s="46">
        <f t="shared" si="105"/>
        <v>168.4</v>
      </c>
      <c r="H1212" s="125">
        <f t="shared" si="106"/>
        <v>18.109736000000002</v>
      </c>
      <c r="I1212" s="263">
        <f t="shared" si="104"/>
        <v>0.10754</v>
      </c>
      <c r="J1212" s="76">
        <f t="shared" si="107"/>
        <v>0.10754000000000001</v>
      </c>
    </row>
    <row r="1213" spans="2:10" x14ac:dyDescent="0.25">
      <c r="B1213" s="46">
        <f t="shared" si="108"/>
        <v>263</v>
      </c>
      <c r="C1213" s="46" t="s">
        <v>1662</v>
      </c>
      <c r="D1213" s="46">
        <v>120.3</v>
      </c>
      <c r="E1213" s="46"/>
      <c r="F1213" s="46"/>
      <c r="G1213" s="46">
        <f t="shared" si="105"/>
        <v>120.3</v>
      </c>
      <c r="H1213" s="125">
        <f t="shared" si="106"/>
        <v>12.937061999999999</v>
      </c>
      <c r="I1213" s="263">
        <f t="shared" si="104"/>
        <v>0.10754</v>
      </c>
      <c r="J1213" s="76">
        <f t="shared" si="107"/>
        <v>0.10754</v>
      </c>
    </row>
    <row r="1214" spans="2:10" x14ac:dyDescent="0.25">
      <c r="B1214" s="46">
        <f t="shared" si="108"/>
        <v>264</v>
      </c>
      <c r="C1214" s="46" t="s">
        <v>1663</v>
      </c>
      <c r="D1214" s="46">
        <v>1901.4</v>
      </c>
      <c r="E1214" s="46"/>
      <c r="F1214" s="46"/>
      <c r="G1214" s="46">
        <f t="shared" si="105"/>
        <v>1901.4</v>
      </c>
      <c r="H1214" s="125">
        <f t="shared" si="106"/>
        <v>204.47655600000002</v>
      </c>
      <c r="I1214" s="263">
        <f t="shared" si="104"/>
        <v>0.10754</v>
      </c>
      <c r="J1214" s="76">
        <f t="shared" si="107"/>
        <v>0.10754</v>
      </c>
    </row>
    <row r="1215" spans="2:10" x14ac:dyDescent="0.25">
      <c r="B1215" s="46">
        <f t="shared" si="108"/>
        <v>265</v>
      </c>
      <c r="C1215" s="46" t="s">
        <v>1664</v>
      </c>
      <c r="D1215" s="46">
        <v>404.1</v>
      </c>
      <c r="E1215" s="46"/>
      <c r="F1215" s="46"/>
      <c r="G1215" s="46">
        <f t="shared" si="105"/>
        <v>404.1</v>
      </c>
      <c r="H1215" s="125">
        <f t="shared" si="106"/>
        <v>43.456913999999998</v>
      </c>
      <c r="I1215" s="263">
        <f t="shared" si="104"/>
        <v>0.10754</v>
      </c>
      <c r="J1215" s="76">
        <f t="shared" si="107"/>
        <v>0.10753999999999998</v>
      </c>
    </row>
    <row r="1216" spans="2:10" x14ac:dyDescent="0.25">
      <c r="B1216" s="46">
        <f t="shared" si="108"/>
        <v>266</v>
      </c>
      <c r="C1216" s="46" t="s">
        <v>1665</v>
      </c>
      <c r="D1216" s="46">
        <v>148.19999999999999</v>
      </c>
      <c r="E1216" s="46"/>
      <c r="F1216" s="46"/>
      <c r="G1216" s="46">
        <f t="shared" si="105"/>
        <v>148.19999999999999</v>
      </c>
      <c r="H1216" s="125">
        <f t="shared" si="106"/>
        <v>15.937427999999999</v>
      </c>
      <c r="I1216" s="263">
        <f t="shared" si="104"/>
        <v>0.10754</v>
      </c>
      <c r="J1216" s="76">
        <f t="shared" si="107"/>
        <v>0.10754</v>
      </c>
    </row>
    <row r="1217" spans="2:10" x14ac:dyDescent="0.25">
      <c r="B1217" s="46">
        <f t="shared" si="108"/>
        <v>267</v>
      </c>
      <c r="C1217" s="46" t="s">
        <v>1666</v>
      </c>
      <c r="D1217" s="46">
        <v>156.9</v>
      </c>
      <c r="E1217" s="46"/>
      <c r="F1217" s="46"/>
      <c r="G1217" s="46">
        <f t="shared" si="105"/>
        <v>156.9</v>
      </c>
      <c r="H1217" s="125">
        <f t="shared" si="106"/>
        <v>16.873025999999999</v>
      </c>
      <c r="I1217" s="263">
        <f t="shared" si="104"/>
        <v>0.10754</v>
      </c>
      <c r="J1217" s="76">
        <f t="shared" si="107"/>
        <v>0.10754</v>
      </c>
    </row>
    <row r="1218" spans="2:10" x14ac:dyDescent="0.25">
      <c r="B1218" s="46">
        <f t="shared" si="108"/>
        <v>268</v>
      </c>
      <c r="C1218" s="46" t="s">
        <v>1667</v>
      </c>
      <c r="D1218" s="46">
        <v>156.6</v>
      </c>
      <c r="E1218" s="46"/>
      <c r="F1218" s="46"/>
      <c r="G1218" s="46">
        <f t="shared" si="105"/>
        <v>156.6</v>
      </c>
      <c r="H1218" s="125">
        <f t="shared" si="106"/>
        <v>16.840764</v>
      </c>
      <c r="I1218" s="263">
        <f t="shared" si="104"/>
        <v>0.10754</v>
      </c>
      <c r="J1218" s="76">
        <f t="shared" si="107"/>
        <v>0.10754000000000001</v>
      </c>
    </row>
    <row r="1219" spans="2:10" x14ac:dyDescent="0.25">
      <c r="B1219" s="46">
        <f t="shared" si="108"/>
        <v>269</v>
      </c>
      <c r="C1219" s="46" t="s">
        <v>1668</v>
      </c>
      <c r="D1219" s="46">
        <v>164.4</v>
      </c>
      <c r="E1219" s="46"/>
      <c r="F1219" s="46"/>
      <c r="G1219" s="46">
        <f t="shared" si="105"/>
        <v>164.4</v>
      </c>
      <c r="H1219" s="125">
        <f t="shared" si="106"/>
        <v>17.679576000000001</v>
      </c>
      <c r="I1219" s="263">
        <f t="shared" si="104"/>
        <v>0.10754</v>
      </c>
      <c r="J1219" s="76">
        <f t="shared" si="107"/>
        <v>0.10754</v>
      </c>
    </row>
    <row r="1220" spans="2:10" x14ac:dyDescent="0.25">
      <c r="B1220" s="46">
        <f t="shared" si="108"/>
        <v>270</v>
      </c>
      <c r="C1220" s="46" t="s">
        <v>1669</v>
      </c>
      <c r="D1220" s="46">
        <v>149.69999999999999</v>
      </c>
      <c r="E1220" s="46"/>
      <c r="F1220" s="46"/>
      <c r="G1220" s="46">
        <f t="shared" si="105"/>
        <v>149.69999999999999</v>
      </c>
      <c r="H1220" s="125">
        <f t="shared" si="106"/>
        <v>16.098737999999997</v>
      </c>
      <c r="I1220" s="263">
        <f t="shared" si="104"/>
        <v>0.10754</v>
      </c>
      <c r="J1220" s="76">
        <f t="shared" si="107"/>
        <v>0.10754</v>
      </c>
    </row>
    <row r="1221" spans="2:10" x14ac:dyDescent="0.25">
      <c r="B1221" s="46">
        <f t="shared" si="108"/>
        <v>271</v>
      </c>
      <c r="C1221" s="46" t="s">
        <v>1697</v>
      </c>
      <c r="D1221" s="46">
        <v>94</v>
      </c>
      <c r="E1221" s="46"/>
      <c r="F1221" s="46"/>
      <c r="G1221" s="46">
        <f t="shared" si="105"/>
        <v>94</v>
      </c>
      <c r="H1221" s="125">
        <f t="shared" si="106"/>
        <v>10.10876</v>
      </c>
      <c r="I1221" s="263">
        <f t="shared" si="104"/>
        <v>0.10754</v>
      </c>
      <c r="J1221" s="76">
        <f t="shared" si="107"/>
        <v>0.10754</v>
      </c>
    </row>
    <row r="1222" spans="2:10" x14ac:dyDescent="0.25">
      <c r="B1222" s="46">
        <f t="shared" si="108"/>
        <v>272</v>
      </c>
      <c r="C1222" s="46" t="s">
        <v>1698</v>
      </c>
      <c r="D1222" s="46">
        <v>190.9</v>
      </c>
      <c r="E1222" s="46"/>
      <c r="F1222" s="46"/>
      <c r="G1222" s="46">
        <f t="shared" si="105"/>
        <v>190.9</v>
      </c>
      <c r="H1222" s="125">
        <f t="shared" si="106"/>
        <v>20.529385999999999</v>
      </c>
      <c r="I1222" s="263">
        <f t="shared" si="104"/>
        <v>0.10754</v>
      </c>
      <c r="J1222" s="76">
        <f t="shared" si="107"/>
        <v>0.10754</v>
      </c>
    </row>
    <row r="1223" spans="2:10" x14ac:dyDescent="0.25">
      <c r="B1223" s="46">
        <f t="shared" si="108"/>
        <v>273</v>
      </c>
      <c r="C1223" s="46" t="s">
        <v>1699</v>
      </c>
      <c r="D1223" s="46">
        <v>204.2</v>
      </c>
      <c r="E1223" s="46"/>
      <c r="F1223" s="46"/>
      <c r="G1223" s="46">
        <f t="shared" si="105"/>
        <v>204.2</v>
      </c>
      <c r="H1223" s="125">
        <f t="shared" si="106"/>
        <v>21.959667999999997</v>
      </c>
      <c r="I1223" s="263">
        <f t="shared" ref="I1223:I1286" si="109">0.07974+0.0278</f>
        <v>0.10754</v>
      </c>
      <c r="J1223" s="76">
        <f t="shared" si="107"/>
        <v>0.10754</v>
      </c>
    </row>
    <row r="1224" spans="2:10" x14ac:dyDescent="0.25">
      <c r="B1224" s="46">
        <f t="shared" si="108"/>
        <v>274</v>
      </c>
      <c r="C1224" s="46" t="s">
        <v>1700</v>
      </c>
      <c r="D1224" s="46">
        <v>215.5</v>
      </c>
      <c r="E1224" s="46"/>
      <c r="F1224" s="46"/>
      <c r="G1224" s="46">
        <f t="shared" si="105"/>
        <v>215.5</v>
      </c>
      <c r="H1224" s="125">
        <f t="shared" si="106"/>
        <v>23.174869999999999</v>
      </c>
      <c r="I1224" s="263">
        <f t="shared" si="109"/>
        <v>0.10754</v>
      </c>
      <c r="J1224" s="76">
        <f t="shared" si="107"/>
        <v>0.10754</v>
      </c>
    </row>
    <row r="1225" spans="2:10" x14ac:dyDescent="0.25">
      <c r="B1225" s="46">
        <f t="shared" si="108"/>
        <v>275</v>
      </c>
      <c r="C1225" s="46" t="s">
        <v>1701</v>
      </c>
      <c r="D1225" s="46">
        <v>182.6</v>
      </c>
      <c r="E1225" s="46"/>
      <c r="F1225" s="46"/>
      <c r="G1225" s="46">
        <f t="shared" si="105"/>
        <v>182.6</v>
      </c>
      <c r="H1225" s="125">
        <f t="shared" si="106"/>
        <v>19.636803999999998</v>
      </c>
      <c r="I1225" s="263">
        <f t="shared" si="109"/>
        <v>0.10754</v>
      </c>
      <c r="J1225" s="76">
        <f t="shared" si="107"/>
        <v>0.10754</v>
      </c>
    </row>
    <row r="1226" spans="2:10" x14ac:dyDescent="0.25">
      <c r="B1226" s="46">
        <f t="shared" si="108"/>
        <v>276</v>
      </c>
      <c r="C1226" s="46" t="s">
        <v>1702</v>
      </c>
      <c r="D1226" s="46">
        <v>140.1</v>
      </c>
      <c r="E1226" s="46"/>
      <c r="F1226" s="46"/>
      <c r="G1226" s="46">
        <f t="shared" si="105"/>
        <v>140.1</v>
      </c>
      <c r="H1226" s="125">
        <f t="shared" si="106"/>
        <v>15.066353999999999</v>
      </c>
      <c r="I1226" s="263">
        <f t="shared" si="109"/>
        <v>0.10754</v>
      </c>
      <c r="J1226" s="76">
        <f t="shared" si="107"/>
        <v>0.10754</v>
      </c>
    </row>
    <row r="1227" spans="2:10" x14ac:dyDescent="0.25">
      <c r="B1227" s="46">
        <f t="shared" si="108"/>
        <v>277</v>
      </c>
      <c r="C1227" s="46" t="s">
        <v>1704</v>
      </c>
      <c r="D1227" s="46">
        <v>2666.8</v>
      </c>
      <c r="E1227" s="46"/>
      <c r="F1227" s="46">
        <v>64.2</v>
      </c>
      <c r="G1227" s="46">
        <f t="shared" si="105"/>
        <v>2731</v>
      </c>
      <c r="H1227" s="125">
        <f t="shared" si="106"/>
        <v>293.69173999999998</v>
      </c>
      <c r="I1227" s="263">
        <f t="shared" si="109"/>
        <v>0.10754</v>
      </c>
      <c r="J1227" s="76">
        <f t="shared" si="107"/>
        <v>0.10754</v>
      </c>
    </row>
    <row r="1228" spans="2:10" x14ac:dyDescent="0.25">
      <c r="B1228" s="46">
        <f t="shared" si="108"/>
        <v>278</v>
      </c>
      <c r="C1228" s="46" t="s">
        <v>1705</v>
      </c>
      <c r="D1228" s="46">
        <v>84.6</v>
      </c>
      <c r="E1228" s="46"/>
      <c r="F1228" s="46"/>
      <c r="G1228" s="46">
        <f t="shared" si="105"/>
        <v>84.6</v>
      </c>
      <c r="H1228" s="125">
        <f t="shared" si="106"/>
        <v>9.0978839999999987</v>
      </c>
      <c r="I1228" s="263">
        <f t="shared" si="109"/>
        <v>0.10754</v>
      </c>
      <c r="J1228" s="76">
        <f t="shared" si="107"/>
        <v>0.10754</v>
      </c>
    </row>
    <row r="1229" spans="2:10" x14ac:dyDescent="0.25">
      <c r="B1229" s="46">
        <f t="shared" si="108"/>
        <v>279</v>
      </c>
      <c r="C1229" s="46" t="s">
        <v>1706</v>
      </c>
      <c r="D1229" s="46">
        <v>219.7</v>
      </c>
      <c r="E1229" s="46"/>
      <c r="F1229" s="46"/>
      <c r="G1229" s="46">
        <f t="shared" si="105"/>
        <v>219.7</v>
      </c>
      <c r="H1229" s="125">
        <f t="shared" si="106"/>
        <v>23.626537999999996</v>
      </c>
      <c r="I1229" s="263">
        <f t="shared" si="109"/>
        <v>0.10754</v>
      </c>
      <c r="J1229" s="76">
        <f t="shared" si="107"/>
        <v>0.10753999999999998</v>
      </c>
    </row>
    <row r="1230" spans="2:10" x14ac:dyDescent="0.25">
      <c r="B1230" s="46">
        <f t="shared" si="108"/>
        <v>280</v>
      </c>
      <c r="C1230" s="46" t="s">
        <v>1714</v>
      </c>
      <c r="D1230" s="46">
        <v>171.2</v>
      </c>
      <c r="E1230" s="46"/>
      <c r="F1230" s="46"/>
      <c r="G1230" s="46">
        <f t="shared" si="105"/>
        <v>171.2</v>
      </c>
      <c r="H1230" s="125">
        <f t="shared" si="106"/>
        <v>18.410847999999998</v>
      </c>
      <c r="I1230" s="263">
        <f t="shared" si="109"/>
        <v>0.10754</v>
      </c>
      <c r="J1230" s="76">
        <f t="shared" si="107"/>
        <v>0.10754</v>
      </c>
    </row>
    <row r="1231" spans="2:10" x14ac:dyDescent="0.25">
      <c r="B1231" s="46">
        <f t="shared" si="108"/>
        <v>281</v>
      </c>
      <c r="C1231" s="46" t="s">
        <v>1715</v>
      </c>
      <c r="D1231" s="46">
        <v>246.6</v>
      </c>
      <c r="E1231" s="46">
        <v>31.9</v>
      </c>
      <c r="F1231" s="46"/>
      <c r="G1231" s="46">
        <f t="shared" si="105"/>
        <v>278.5</v>
      </c>
      <c r="H1231" s="125">
        <f t="shared" si="106"/>
        <v>29.94989</v>
      </c>
      <c r="I1231" s="263">
        <f t="shared" si="109"/>
        <v>0.10754</v>
      </c>
      <c r="J1231" s="76">
        <f t="shared" si="107"/>
        <v>0.10754</v>
      </c>
    </row>
    <row r="1232" spans="2:10" x14ac:dyDescent="0.25">
      <c r="B1232" s="46">
        <f t="shared" si="108"/>
        <v>282</v>
      </c>
      <c r="C1232" s="46" t="s">
        <v>1717</v>
      </c>
      <c r="D1232" s="46">
        <v>138.4</v>
      </c>
      <c r="E1232" s="46"/>
      <c r="F1232" s="46"/>
      <c r="G1232" s="46">
        <f t="shared" si="105"/>
        <v>138.4</v>
      </c>
      <c r="H1232" s="125">
        <f t="shared" si="106"/>
        <v>14.883535999999999</v>
      </c>
      <c r="I1232" s="263">
        <f t="shared" si="109"/>
        <v>0.10754</v>
      </c>
      <c r="J1232" s="76">
        <f t="shared" si="107"/>
        <v>0.10754</v>
      </c>
    </row>
    <row r="1233" spans="2:10" x14ac:dyDescent="0.25">
      <c r="B1233" s="46">
        <f t="shared" si="108"/>
        <v>283</v>
      </c>
      <c r="C1233" s="46" t="s">
        <v>1718</v>
      </c>
      <c r="D1233" s="46">
        <v>990.2</v>
      </c>
      <c r="E1233" s="46"/>
      <c r="F1233" s="46"/>
      <c r="G1233" s="46">
        <f t="shared" si="105"/>
        <v>990.2</v>
      </c>
      <c r="H1233" s="125">
        <f t="shared" si="106"/>
        <v>106.486108</v>
      </c>
      <c r="I1233" s="263">
        <f t="shared" si="109"/>
        <v>0.10754</v>
      </c>
      <c r="J1233" s="76">
        <f t="shared" si="107"/>
        <v>0.10754</v>
      </c>
    </row>
    <row r="1234" spans="2:10" x14ac:dyDescent="0.25">
      <c r="B1234" s="46">
        <f t="shared" si="108"/>
        <v>284</v>
      </c>
      <c r="C1234" s="46" t="s">
        <v>1719</v>
      </c>
      <c r="D1234" s="46">
        <v>184.5</v>
      </c>
      <c r="E1234" s="46"/>
      <c r="F1234" s="46"/>
      <c r="G1234" s="46">
        <f t="shared" si="105"/>
        <v>184.5</v>
      </c>
      <c r="H1234" s="125">
        <f t="shared" si="106"/>
        <v>19.84113</v>
      </c>
      <c r="I1234" s="263">
        <f t="shared" si="109"/>
        <v>0.10754</v>
      </c>
      <c r="J1234" s="76">
        <f t="shared" si="107"/>
        <v>0.10754</v>
      </c>
    </row>
    <row r="1235" spans="2:10" x14ac:dyDescent="0.25">
      <c r="B1235" s="46">
        <f t="shared" si="108"/>
        <v>285</v>
      </c>
      <c r="C1235" s="46" t="s">
        <v>1726</v>
      </c>
      <c r="D1235" s="46">
        <v>96.2</v>
      </c>
      <c r="E1235" s="46"/>
      <c r="F1235" s="46"/>
      <c r="G1235" s="46">
        <f t="shared" ref="G1235:G1280" si="110">D1235+E1235+F1235</f>
        <v>96.2</v>
      </c>
      <c r="H1235" s="125">
        <f t="shared" ref="H1235:H1280" si="111">SUM(I1235*G1235)</f>
        <v>10.345348</v>
      </c>
      <c r="I1235" s="263">
        <f t="shared" si="109"/>
        <v>0.10754</v>
      </c>
      <c r="J1235" s="76">
        <f t="shared" ref="J1235:J1280" si="112">SUM(H1235/G1235)</f>
        <v>0.10754</v>
      </c>
    </row>
    <row r="1236" spans="2:10" x14ac:dyDescent="0.25">
      <c r="B1236" s="46">
        <f t="shared" si="108"/>
        <v>286</v>
      </c>
      <c r="C1236" s="46" t="s">
        <v>1727</v>
      </c>
      <c r="D1236" s="46">
        <v>150.80000000000001</v>
      </c>
      <c r="E1236" s="46"/>
      <c r="F1236" s="46"/>
      <c r="G1236" s="46">
        <f t="shared" si="110"/>
        <v>150.80000000000001</v>
      </c>
      <c r="H1236" s="125">
        <f t="shared" si="111"/>
        <v>16.217032</v>
      </c>
      <c r="I1236" s="263">
        <f t="shared" si="109"/>
        <v>0.10754</v>
      </c>
      <c r="J1236" s="76">
        <f t="shared" si="112"/>
        <v>0.10753999999999998</v>
      </c>
    </row>
    <row r="1237" spans="2:10" x14ac:dyDescent="0.25">
      <c r="B1237" s="46">
        <f t="shared" si="108"/>
        <v>287</v>
      </c>
      <c r="C1237" s="46" t="s">
        <v>1733</v>
      </c>
      <c r="D1237" s="46">
        <v>301.02</v>
      </c>
      <c r="E1237" s="46"/>
      <c r="F1237" s="46"/>
      <c r="G1237" s="46">
        <f t="shared" si="110"/>
        <v>301.02</v>
      </c>
      <c r="H1237" s="125">
        <f t="shared" si="111"/>
        <v>32.371690799999996</v>
      </c>
      <c r="I1237" s="263">
        <f t="shared" si="109"/>
        <v>0.10754</v>
      </c>
      <c r="J1237" s="76">
        <f t="shared" si="112"/>
        <v>0.10754</v>
      </c>
    </row>
    <row r="1238" spans="2:10" x14ac:dyDescent="0.25">
      <c r="B1238" s="46">
        <f t="shared" si="108"/>
        <v>288</v>
      </c>
      <c r="C1238" s="46" t="s">
        <v>1734</v>
      </c>
      <c r="D1238" s="46">
        <v>725.3</v>
      </c>
      <c r="E1238" s="46"/>
      <c r="F1238" s="46"/>
      <c r="G1238" s="46">
        <f t="shared" si="110"/>
        <v>725.3</v>
      </c>
      <c r="H1238" s="125">
        <f t="shared" si="111"/>
        <v>77.998761999999999</v>
      </c>
      <c r="I1238" s="263">
        <f t="shared" si="109"/>
        <v>0.10754</v>
      </c>
      <c r="J1238" s="76">
        <f t="shared" si="112"/>
        <v>0.10754000000000001</v>
      </c>
    </row>
    <row r="1239" spans="2:10" x14ac:dyDescent="0.25">
      <c r="B1239" s="46">
        <f t="shared" si="108"/>
        <v>289</v>
      </c>
      <c r="C1239" s="46" t="s">
        <v>1735</v>
      </c>
      <c r="D1239" s="46">
        <v>1494.6</v>
      </c>
      <c r="E1239" s="46">
        <v>88.8</v>
      </c>
      <c r="F1239" s="46"/>
      <c r="G1239" s="46">
        <f t="shared" si="110"/>
        <v>1583.3999999999999</v>
      </c>
      <c r="H1239" s="125">
        <f t="shared" si="111"/>
        <v>170.27883599999998</v>
      </c>
      <c r="I1239" s="263">
        <f t="shared" si="109"/>
        <v>0.10754</v>
      </c>
      <c r="J1239" s="76">
        <f t="shared" si="112"/>
        <v>0.10754</v>
      </c>
    </row>
    <row r="1240" spans="2:10" x14ac:dyDescent="0.25">
      <c r="B1240" s="46">
        <f t="shared" si="108"/>
        <v>290</v>
      </c>
      <c r="C1240" s="46" t="s">
        <v>1736</v>
      </c>
      <c r="D1240" s="46">
        <v>1123</v>
      </c>
      <c r="E1240" s="46"/>
      <c r="F1240" s="46">
        <v>374</v>
      </c>
      <c r="G1240" s="46">
        <f t="shared" si="110"/>
        <v>1497</v>
      </c>
      <c r="H1240" s="125">
        <f t="shared" si="111"/>
        <v>160.98738</v>
      </c>
      <c r="I1240" s="263">
        <f t="shared" si="109"/>
        <v>0.10754</v>
      </c>
      <c r="J1240" s="76">
        <f t="shared" si="112"/>
        <v>0.10754</v>
      </c>
    </row>
    <row r="1241" spans="2:10" x14ac:dyDescent="0.25">
      <c r="B1241" s="46">
        <f t="shared" si="108"/>
        <v>291</v>
      </c>
      <c r="C1241" s="46" t="s">
        <v>1737</v>
      </c>
      <c r="D1241" s="46">
        <v>1486.2</v>
      </c>
      <c r="E1241" s="46"/>
      <c r="F1241" s="46"/>
      <c r="G1241" s="46">
        <f t="shared" si="110"/>
        <v>1486.2</v>
      </c>
      <c r="H1241" s="125">
        <f t="shared" si="111"/>
        <v>159.82594800000001</v>
      </c>
      <c r="I1241" s="263">
        <f t="shared" si="109"/>
        <v>0.10754</v>
      </c>
      <c r="J1241" s="76">
        <f t="shared" si="112"/>
        <v>0.10754000000000001</v>
      </c>
    </row>
    <row r="1242" spans="2:10" x14ac:dyDescent="0.25">
      <c r="B1242" s="46">
        <f t="shared" si="108"/>
        <v>292</v>
      </c>
      <c r="C1242" s="46" t="s">
        <v>1738</v>
      </c>
      <c r="D1242" s="46">
        <v>2557.9</v>
      </c>
      <c r="E1242" s="46"/>
      <c r="F1242" s="46"/>
      <c r="G1242" s="46">
        <f t="shared" si="110"/>
        <v>2557.9</v>
      </c>
      <c r="H1242" s="125">
        <f t="shared" si="111"/>
        <v>275.07656600000001</v>
      </c>
      <c r="I1242" s="263">
        <f t="shared" si="109"/>
        <v>0.10754</v>
      </c>
      <c r="J1242" s="76">
        <f t="shared" si="112"/>
        <v>0.10754</v>
      </c>
    </row>
    <row r="1243" spans="2:10" x14ac:dyDescent="0.25">
      <c r="B1243" s="46">
        <f t="shared" si="108"/>
        <v>293</v>
      </c>
      <c r="C1243" s="46" t="s">
        <v>1739</v>
      </c>
      <c r="D1243" s="46">
        <v>2559.3000000000002</v>
      </c>
      <c r="E1243" s="46"/>
      <c r="F1243" s="46"/>
      <c r="G1243" s="46">
        <f t="shared" si="110"/>
        <v>2559.3000000000002</v>
      </c>
      <c r="H1243" s="125">
        <f t="shared" si="111"/>
        <v>275.22712200000001</v>
      </c>
      <c r="I1243" s="263">
        <f t="shared" si="109"/>
        <v>0.10754</v>
      </c>
      <c r="J1243" s="76">
        <f t="shared" si="112"/>
        <v>0.10754</v>
      </c>
    </row>
    <row r="1244" spans="2:10" x14ac:dyDescent="0.25">
      <c r="B1244" s="46">
        <f t="shared" si="108"/>
        <v>294</v>
      </c>
      <c r="C1244" s="46" t="s">
        <v>1740</v>
      </c>
      <c r="D1244" s="46">
        <v>1346.9</v>
      </c>
      <c r="E1244" s="46"/>
      <c r="F1244" s="46"/>
      <c r="G1244" s="46">
        <f t="shared" si="110"/>
        <v>1346.9</v>
      </c>
      <c r="H1244" s="125">
        <f t="shared" si="111"/>
        <v>144.84562600000001</v>
      </c>
      <c r="I1244" s="263">
        <f t="shared" si="109"/>
        <v>0.10754</v>
      </c>
      <c r="J1244" s="76">
        <f t="shared" si="112"/>
        <v>0.10754</v>
      </c>
    </row>
    <row r="1245" spans="2:10" x14ac:dyDescent="0.25">
      <c r="B1245" s="46">
        <f t="shared" si="108"/>
        <v>295</v>
      </c>
      <c r="C1245" s="46" t="s">
        <v>1741</v>
      </c>
      <c r="D1245" s="46">
        <v>2035.1</v>
      </c>
      <c r="E1245" s="46"/>
      <c r="F1245" s="46"/>
      <c r="G1245" s="46">
        <f t="shared" si="110"/>
        <v>2035.1</v>
      </c>
      <c r="H1245" s="125">
        <f t="shared" si="111"/>
        <v>218.85465399999998</v>
      </c>
      <c r="I1245" s="263">
        <f t="shared" si="109"/>
        <v>0.10754</v>
      </c>
      <c r="J1245" s="76">
        <f t="shared" si="112"/>
        <v>0.10754</v>
      </c>
    </row>
    <row r="1246" spans="2:10" x14ac:dyDescent="0.25">
      <c r="B1246" s="46">
        <f t="shared" si="108"/>
        <v>296</v>
      </c>
      <c r="C1246" s="46" t="s">
        <v>1742</v>
      </c>
      <c r="D1246" s="46">
        <v>1523.5</v>
      </c>
      <c r="E1246" s="46"/>
      <c r="F1246" s="46"/>
      <c r="G1246" s="46">
        <f t="shared" si="110"/>
        <v>1523.5</v>
      </c>
      <c r="H1246" s="125">
        <f t="shared" si="111"/>
        <v>163.83718999999999</v>
      </c>
      <c r="I1246" s="263">
        <f t="shared" si="109"/>
        <v>0.10754</v>
      </c>
      <c r="J1246" s="76">
        <f t="shared" si="112"/>
        <v>0.10754</v>
      </c>
    </row>
    <row r="1247" spans="2:10" x14ac:dyDescent="0.25">
      <c r="B1247" s="46">
        <f t="shared" si="108"/>
        <v>297</v>
      </c>
      <c r="C1247" s="46" t="s">
        <v>1743</v>
      </c>
      <c r="D1247" s="46">
        <v>2022.1</v>
      </c>
      <c r="E1247" s="46"/>
      <c r="F1247" s="46"/>
      <c r="G1247" s="46">
        <f t="shared" si="110"/>
        <v>2022.1</v>
      </c>
      <c r="H1247" s="125">
        <f t="shared" si="111"/>
        <v>217.45663399999998</v>
      </c>
      <c r="I1247" s="263">
        <f t="shared" si="109"/>
        <v>0.10754</v>
      </c>
      <c r="J1247" s="76">
        <f t="shared" si="112"/>
        <v>0.10754</v>
      </c>
    </row>
    <row r="1248" spans="2:10" x14ac:dyDescent="0.25">
      <c r="B1248" s="46">
        <f t="shared" si="108"/>
        <v>298</v>
      </c>
      <c r="C1248" s="46" t="s">
        <v>1744</v>
      </c>
      <c r="D1248" s="46">
        <v>147.19999999999999</v>
      </c>
      <c r="E1248" s="46"/>
      <c r="F1248" s="46"/>
      <c r="G1248" s="46">
        <f t="shared" si="110"/>
        <v>147.19999999999999</v>
      </c>
      <c r="H1248" s="125">
        <f t="shared" si="111"/>
        <v>15.829887999999999</v>
      </c>
      <c r="I1248" s="263">
        <f t="shared" si="109"/>
        <v>0.10754</v>
      </c>
      <c r="J1248" s="76">
        <f t="shared" si="112"/>
        <v>0.10754</v>
      </c>
    </row>
    <row r="1249" spans="2:10" x14ac:dyDescent="0.25">
      <c r="B1249" s="46">
        <f t="shared" si="108"/>
        <v>299</v>
      </c>
      <c r="C1249" s="46" t="s">
        <v>1745</v>
      </c>
      <c r="D1249" s="46">
        <v>1486.9</v>
      </c>
      <c r="E1249" s="46"/>
      <c r="F1249" s="46"/>
      <c r="G1249" s="46">
        <f t="shared" si="110"/>
        <v>1486.9</v>
      </c>
      <c r="H1249" s="125">
        <f t="shared" si="111"/>
        <v>159.90122600000001</v>
      </c>
      <c r="I1249" s="263">
        <f t="shared" si="109"/>
        <v>0.10754</v>
      </c>
      <c r="J1249" s="76">
        <f t="shared" si="112"/>
        <v>0.10754</v>
      </c>
    </row>
    <row r="1250" spans="2:10" x14ac:dyDescent="0.25">
      <c r="B1250" s="46">
        <f t="shared" si="108"/>
        <v>300</v>
      </c>
      <c r="C1250" s="46" t="s">
        <v>1746</v>
      </c>
      <c r="D1250" s="46">
        <v>252.3</v>
      </c>
      <c r="E1250" s="46"/>
      <c r="F1250" s="46"/>
      <c r="G1250" s="46">
        <f t="shared" si="110"/>
        <v>252.3</v>
      </c>
      <c r="H1250" s="125">
        <f t="shared" si="111"/>
        <v>27.132342000000001</v>
      </c>
      <c r="I1250" s="263">
        <f t="shared" si="109"/>
        <v>0.10754</v>
      </c>
      <c r="J1250" s="76">
        <f t="shared" si="112"/>
        <v>0.10754</v>
      </c>
    </row>
    <row r="1251" spans="2:10" x14ac:dyDescent="0.25">
      <c r="B1251" s="46">
        <f t="shared" si="108"/>
        <v>301</v>
      </c>
      <c r="C1251" s="46" t="s">
        <v>1747</v>
      </c>
      <c r="D1251" s="46">
        <v>127.4</v>
      </c>
      <c r="E1251" s="46"/>
      <c r="F1251" s="46">
        <v>58.5</v>
      </c>
      <c r="G1251" s="46">
        <f t="shared" si="110"/>
        <v>185.9</v>
      </c>
      <c r="H1251" s="125">
        <f t="shared" si="111"/>
        <v>19.991686000000001</v>
      </c>
      <c r="I1251" s="263">
        <f t="shared" si="109"/>
        <v>0.10754</v>
      </c>
      <c r="J1251" s="76">
        <f t="shared" si="112"/>
        <v>0.10754000000000001</v>
      </c>
    </row>
    <row r="1252" spans="2:10" x14ac:dyDescent="0.25">
      <c r="B1252" s="46">
        <f t="shared" si="108"/>
        <v>302</v>
      </c>
      <c r="C1252" s="46" t="s">
        <v>1748</v>
      </c>
      <c r="D1252" s="46">
        <v>148.4</v>
      </c>
      <c r="E1252" s="46"/>
      <c r="F1252" s="46"/>
      <c r="G1252" s="46">
        <f t="shared" si="110"/>
        <v>148.4</v>
      </c>
      <c r="H1252" s="125">
        <f t="shared" si="111"/>
        <v>15.958936</v>
      </c>
      <c r="I1252" s="263">
        <f t="shared" si="109"/>
        <v>0.10754</v>
      </c>
      <c r="J1252" s="76">
        <f t="shared" si="112"/>
        <v>0.10754</v>
      </c>
    </row>
    <row r="1253" spans="2:10" x14ac:dyDescent="0.25">
      <c r="B1253" s="46">
        <f t="shared" si="108"/>
        <v>303</v>
      </c>
      <c r="C1253" s="46" t="s">
        <v>1749</v>
      </c>
      <c r="D1253" s="46">
        <v>166</v>
      </c>
      <c r="E1253" s="46"/>
      <c r="F1253" s="46"/>
      <c r="G1253" s="46">
        <f t="shared" si="110"/>
        <v>166</v>
      </c>
      <c r="H1253" s="125">
        <f t="shared" si="111"/>
        <v>17.85164</v>
      </c>
      <c r="I1253" s="263">
        <f t="shared" si="109"/>
        <v>0.10754</v>
      </c>
      <c r="J1253" s="76">
        <f t="shared" si="112"/>
        <v>0.10754</v>
      </c>
    </row>
    <row r="1254" spans="2:10" x14ac:dyDescent="0.25">
      <c r="B1254" s="46">
        <f t="shared" si="108"/>
        <v>304</v>
      </c>
      <c r="C1254" s="46" t="s">
        <v>1750</v>
      </c>
      <c r="D1254" s="46">
        <v>1491.85</v>
      </c>
      <c r="E1254" s="46"/>
      <c r="F1254" s="46">
        <v>243</v>
      </c>
      <c r="G1254" s="46">
        <f t="shared" si="110"/>
        <v>1734.85</v>
      </c>
      <c r="H1254" s="125">
        <f t="shared" si="111"/>
        <v>186.56576899999999</v>
      </c>
      <c r="I1254" s="263">
        <f t="shared" si="109"/>
        <v>0.10754</v>
      </c>
      <c r="J1254" s="76">
        <f t="shared" si="112"/>
        <v>0.10754</v>
      </c>
    </row>
    <row r="1255" spans="2:10" x14ac:dyDescent="0.25">
      <c r="B1255" s="46">
        <f t="shared" si="108"/>
        <v>305</v>
      </c>
      <c r="C1255" s="46" t="s">
        <v>1751</v>
      </c>
      <c r="D1255" s="46">
        <v>213.8</v>
      </c>
      <c r="E1255" s="46"/>
      <c r="F1255" s="46"/>
      <c r="G1255" s="46">
        <f t="shared" si="110"/>
        <v>213.8</v>
      </c>
      <c r="H1255" s="125">
        <f t="shared" si="111"/>
        <v>22.992052000000001</v>
      </c>
      <c r="I1255" s="263">
        <f t="shared" si="109"/>
        <v>0.10754</v>
      </c>
      <c r="J1255" s="76">
        <f t="shared" si="112"/>
        <v>0.10754</v>
      </c>
    </row>
    <row r="1256" spans="2:10" x14ac:dyDescent="0.25">
      <c r="B1256" s="46">
        <f t="shared" si="108"/>
        <v>306</v>
      </c>
      <c r="C1256" s="46" t="s">
        <v>1752</v>
      </c>
      <c r="D1256" s="46">
        <v>123.2</v>
      </c>
      <c r="E1256" s="46"/>
      <c r="F1256" s="46"/>
      <c r="G1256" s="46">
        <f t="shared" si="110"/>
        <v>123.2</v>
      </c>
      <c r="H1256" s="125">
        <f t="shared" si="111"/>
        <v>13.248927999999999</v>
      </c>
      <c r="I1256" s="263">
        <f t="shared" si="109"/>
        <v>0.10754</v>
      </c>
      <c r="J1256" s="76">
        <f t="shared" si="112"/>
        <v>0.10754</v>
      </c>
    </row>
    <row r="1257" spans="2:10" x14ac:dyDescent="0.25">
      <c r="B1257" s="46">
        <f t="shared" si="108"/>
        <v>307</v>
      </c>
      <c r="C1257" s="46" t="s">
        <v>250</v>
      </c>
      <c r="D1257" s="46">
        <v>120.6</v>
      </c>
      <c r="E1257" s="46"/>
      <c r="F1257" s="46"/>
      <c r="G1257" s="46">
        <f t="shared" si="110"/>
        <v>120.6</v>
      </c>
      <c r="H1257" s="125">
        <f t="shared" si="111"/>
        <v>12.969323999999999</v>
      </c>
      <c r="I1257" s="263">
        <f t="shared" si="109"/>
        <v>0.10754</v>
      </c>
      <c r="J1257" s="76">
        <f t="shared" si="112"/>
        <v>0.10754</v>
      </c>
    </row>
    <row r="1258" spans="2:10" x14ac:dyDescent="0.25">
      <c r="B1258" s="46">
        <f t="shared" si="108"/>
        <v>308</v>
      </c>
      <c r="C1258" s="46" t="s">
        <v>251</v>
      </c>
      <c r="D1258" s="46">
        <v>151.1</v>
      </c>
      <c r="E1258" s="46"/>
      <c r="F1258" s="46"/>
      <c r="G1258" s="46">
        <f t="shared" si="110"/>
        <v>151.1</v>
      </c>
      <c r="H1258" s="125">
        <f t="shared" si="111"/>
        <v>16.249293999999999</v>
      </c>
      <c r="I1258" s="263">
        <f t="shared" si="109"/>
        <v>0.10754</v>
      </c>
      <c r="J1258" s="76">
        <f t="shared" si="112"/>
        <v>0.10754</v>
      </c>
    </row>
    <row r="1259" spans="2:10" x14ac:dyDescent="0.25">
      <c r="B1259" s="46">
        <f t="shared" si="108"/>
        <v>309</v>
      </c>
      <c r="C1259" s="46" t="s">
        <v>252</v>
      </c>
      <c r="D1259" s="46">
        <v>96</v>
      </c>
      <c r="E1259" s="46"/>
      <c r="F1259" s="46"/>
      <c r="G1259" s="46">
        <f t="shared" si="110"/>
        <v>96</v>
      </c>
      <c r="H1259" s="125">
        <f t="shared" si="111"/>
        <v>10.323840000000001</v>
      </c>
      <c r="I1259" s="263">
        <f t="shared" si="109"/>
        <v>0.10754</v>
      </c>
      <c r="J1259" s="76">
        <f t="shared" si="112"/>
        <v>0.10754000000000001</v>
      </c>
    </row>
    <row r="1260" spans="2:10" x14ac:dyDescent="0.25">
      <c r="B1260" s="46">
        <f t="shared" si="108"/>
        <v>310</v>
      </c>
      <c r="C1260" s="46" t="s">
        <v>253</v>
      </c>
      <c r="D1260" s="46">
        <v>145.9</v>
      </c>
      <c r="E1260" s="46"/>
      <c r="F1260" s="46"/>
      <c r="G1260" s="46">
        <f t="shared" si="110"/>
        <v>145.9</v>
      </c>
      <c r="H1260" s="125">
        <f t="shared" si="111"/>
        <v>15.690086000000001</v>
      </c>
      <c r="I1260" s="263">
        <f t="shared" si="109"/>
        <v>0.10754</v>
      </c>
      <c r="J1260" s="76">
        <f t="shared" si="112"/>
        <v>0.10754</v>
      </c>
    </row>
    <row r="1261" spans="2:10" x14ac:dyDescent="0.25">
      <c r="B1261" s="46">
        <f t="shared" si="108"/>
        <v>311</v>
      </c>
      <c r="C1261" s="46" t="s">
        <v>254</v>
      </c>
      <c r="D1261" s="46">
        <v>184.6</v>
      </c>
      <c r="E1261" s="46"/>
      <c r="F1261" s="46"/>
      <c r="G1261" s="46">
        <f t="shared" si="110"/>
        <v>184.6</v>
      </c>
      <c r="H1261" s="125">
        <f t="shared" si="111"/>
        <v>19.851883999999998</v>
      </c>
      <c r="I1261" s="263">
        <f t="shared" si="109"/>
        <v>0.10754</v>
      </c>
      <c r="J1261" s="76">
        <f t="shared" si="112"/>
        <v>0.10754</v>
      </c>
    </row>
    <row r="1262" spans="2:10" x14ac:dyDescent="0.25">
      <c r="B1262" s="46">
        <f t="shared" si="108"/>
        <v>312</v>
      </c>
      <c r="C1262" s="46" t="s">
        <v>255</v>
      </c>
      <c r="D1262" s="46">
        <v>185.1</v>
      </c>
      <c r="E1262" s="46"/>
      <c r="F1262" s="46"/>
      <c r="G1262" s="46">
        <f t="shared" si="110"/>
        <v>185.1</v>
      </c>
      <c r="H1262" s="125">
        <f t="shared" si="111"/>
        <v>19.905653999999998</v>
      </c>
      <c r="I1262" s="263">
        <f t="shared" si="109"/>
        <v>0.10754</v>
      </c>
      <c r="J1262" s="76">
        <f t="shared" si="112"/>
        <v>0.10754</v>
      </c>
    </row>
    <row r="1263" spans="2:10" x14ac:dyDescent="0.25">
      <c r="B1263" s="46">
        <f t="shared" si="108"/>
        <v>313</v>
      </c>
      <c r="C1263" s="46" t="s">
        <v>256</v>
      </c>
      <c r="D1263" s="46">
        <v>190.2</v>
      </c>
      <c r="E1263" s="46"/>
      <c r="F1263" s="46"/>
      <c r="G1263" s="46">
        <f t="shared" si="110"/>
        <v>190.2</v>
      </c>
      <c r="H1263" s="125">
        <f t="shared" si="111"/>
        <v>20.454107999999998</v>
      </c>
      <c r="I1263" s="263">
        <f t="shared" si="109"/>
        <v>0.10754</v>
      </c>
      <c r="J1263" s="76">
        <f t="shared" si="112"/>
        <v>0.10754</v>
      </c>
    </row>
    <row r="1264" spans="2:10" x14ac:dyDescent="0.25">
      <c r="B1264" s="46">
        <f t="shared" si="108"/>
        <v>314</v>
      </c>
      <c r="C1264" s="46" t="s">
        <v>257</v>
      </c>
      <c r="D1264" s="46">
        <v>90</v>
      </c>
      <c r="E1264" s="46"/>
      <c r="F1264" s="46"/>
      <c r="G1264" s="46">
        <f t="shared" si="110"/>
        <v>90</v>
      </c>
      <c r="H1264" s="125">
        <f t="shared" si="111"/>
        <v>9.6785999999999994</v>
      </c>
      <c r="I1264" s="263">
        <f t="shared" si="109"/>
        <v>0.10754</v>
      </c>
      <c r="J1264" s="76">
        <f t="shared" si="112"/>
        <v>0.10754</v>
      </c>
    </row>
    <row r="1265" spans="2:10" x14ac:dyDescent="0.25">
      <c r="B1265" s="46">
        <f t="shared" si="108"/>
        <v>315</v>
      </c>
      <c r="C1265" s="46" t="s">
        <v>258</v>
      </c>
      <c r="D1265" s="46">
        <v>113.2</v>
      </c>
      <c r="E1265" s="46"/>
      <c r="F1265" s="46"/>
      <c r="G1265" s="46">
        <f t="shared" si="110"/>
        <v>113.2</v>
      </c>
      <c r="H1265" s="125">
        <f t="shared" si="111"/>
        <v>12.173527999999999</v>
      </c>
      <c r="I1265" s="263">
        <f t="shared" si="109"/>
        <v>0.10754</v>
      </c>
      <c r="J1265" s="76">
        <f t="shared" si="112"/>
        <v>0.10754</v>
      </c>
    </row>
    <row r="1266" spans="2:10" x14ac:dyDescent="0.25">
      <c r="B1266" s="46">
        <f t="shared" si="108"/>
        <v>316</v>
      </c>
      <c r="C1266" s="46" t="s">
        <v>259</v>
      </c>
      <c r="D1266" s="46">
        <v>125.7</v>
      </c>
      <c r="E1266" s="46"/>
      <c r="F1266" s="46"/>
      <c r="G1266" s="46">
        <f t="shared" si="110"/>
        <v>125.7</v>
      </c>
      <c r="H1266" s="125">
        <f t="shared" si="111"/>
        <v>13.517778</v>
      </c>
      <c r="I1266" s="263">
        <f t="shared" si="109"/>
        <v>0.10754</v>
      </c>
      <c r="J1266" s="76">
        <f t="shared" si="112"/>
        <v>0.10754</v>
      </c>
    </row>
    <row r="1267" spans="2:10" x14ac:dyDescent="0.25">
      <c r="B1267" s="46">
        <f t="shared" si="108"/>
        <v>317</v>
      </c>
      <c r="C1267" s="46" t="s">
        <v>260</v>
      </c>
      <c r="D1267" s="46">
        <v>385.4</v>
      </c>
      <c r="E1267" s="46"/>
      <c r="F1267" s="46"/>
      <c r="G1267" s="46">
        <f t="shared" si="110"/>
        <v>385.4</v>
      </c>
      <c r="H1267" s="125">
        <f t="shared" si="111"/>
        <v>41.445915999999997</v>
      </c>
      <c r="I1267" s="263">
        <f t="shared" si="109"/>
        <v>0.10754</v>
      </c>
      <c r="J1267" s="76">
        <f t="shared" si="112"/>
        <v>0.10754</v>
      </c>
    </row>
    <row r="1268" spans="2:10" x14ac:dyDescent="0.25">
      <c r="B1268" s="46">
        <f t="shared" si="108"/>
        <v>318</v>
      </c>
      <c r="C1268" s="46" t="s">
        <v>261</v>
      </c>
      <c r="D1268" s="46">
        <v>133.4</v>
      </c>
      <c r="E1268" s="46"/>
      <c r="F1268" s="46"/>
      <c r="G1268" s="46">
        <f t="shared" si="110"/>
        <v>133.4</v>
      </c>
      <c r="H1268" s="125">
        <f t="shared" si="111"/>
        <v>14.345836</v>
      </c>
      <c r="I1268" s="263">
        <f t="shared" si="109"/>
        <v>0.10754</v>
      </c>
      <c r="J1268" s="76">
        <f t="shared" si="112"/>
        <v>0.10754</v>
      </c>
    </row>
    <row r="1269" spans="2:10" x14ac:dyDescent="0.25">
      <c r="B1269" s="46">
        <f t="shared" ref="B1269:B1278" si="113">B1268+1</f>
        <v>319</v>
      </c>
      <c r="C1269" s="46" t="s">
        <v>262</v>
      </c>
      <c r="D1269" s="46">
        <v>197.2</v>
      </c>
      <c r="E1269" s="46"/>
      <c r="F1269" s="46"/>
      <c r="G1269" s="46">
        <f t="shared" si="110"/>
        <v>197.2</v>
      </c>
      <c r="H1269" s="125">
        <f t="shared" si="111"/>
        <v>21.206887999999999</v>
      </c>
      <c r="I1269" s="263">
        <f t="shared" si="109"/>
        <v>0.10754</v>
      </c>
      <c r="J1269" s="76">
        <f t="shared" si="112"/>
        <v>0.10754</v>
      </c>
    </row>
    <row r="1270" spans="2:10" x14ac:dyDescent="0.25">
      <c r="B1270" s="46">
        <f t="shared" si="113"/>
        <v>320</v>
      </c>
      <c r="C1270" s="46" t="s">
        <v>263</v>
      </c>
      <c r="D1270" s="46">
        <v>752.2</v>
      </c>
      <c r="E1270" s="46"/>
      <c r="F1270" s="46">
        <v>270.8</v>
      </c>
      <c r="G1270" s="46">
        <f t="shared" si="110"/>
        <v>1023</v>
      </c>
      <c r="H1270" s="125">
        <f t="shared" si="111"/>
        <v>110.01342</v>
      </c>
      <c r="I1270" s="263">
        <f t="shared" si="109"/>
        <v>0.10754</v>
      </c>
      <c r="J1270" s="76">
        <f t="shared" si="112"/>
        <v>0.10754</v>
      </c>
    </row>
    <row r="1271" spans="2:10" x14ac:dyDescent="0.25">
      <c r="B1271" s="46">
        <f t="shared" si="113"/>
        <v>321</v>
      </c>
      <c r="C1271" s="46" t="s">
        <v>264</v>
      </c>
      <c r="D1271" s="46">
        <v>41.8</v>
      </c>
      <c r="E1271" s="46"/>
      <c r="F1271" s="46"/>
      <c r="G1271" s="46">
        <f t="shared" si="110"/>
        <v>41.8</v>
      </c>
      <c r="H1271" s="125">
        <f t="shared" si="111"/>
        <v>4.4951719999999993</v>
      </c>
      <c r="I1271" s="263">
        <f t="shared" si="109"/>
        <v>0.10754</v>
      </c>
      <c r="J1271" s="76">
        <f t="shared" si="112"/>
        <v>0.10754</v>
      </c>
    </row>
    <row r="1272" spans="2:10" x14ac:dyDescent="0.25">
      <c r="B1272" s="46">
        <f t="shared" si="113"/>
        <v>322</v>
      </c>
      <c r="C1272" s="46" t="s">
        <v>265</v>
      </c>
      <c r="D1272" s="46">
        <v>144.19999999999999</v>
      </c>
      <c r="E1272" s="46"/>
      <c r="F1272" s="46"/>
      <c r="G1272" s="46">
        <f t="shared" si="110"/>
        <v>144.19999999999999</v>
      </c>
      <c r="H1272" s="125">
        <f t="shared" si="111"/>
        <v>15.507267999999998</v>
      </c>
      <c r="I1272" s="263">
        <f t="shared" si="109"/>
        <v>0.10754</v>
      </c>
      <c r="J1272" s="76">
        <f t="shared" si="112"/>
        <v>0.10754</v>
      </c>
    </row>
    <row r="1273" spans="2:10" x14ac:dyDescent="0.25">
      <c r="B1273" s="46">
        <f t="shared" si="113"/>
        <v>323</v>
      </c>
      <c r="C1273" s="46" t="s">
        <v>266</v>
      </c>
      <c r="D1273" s="46">
        <v>378.5</v>
      </c>
      <c r="E1273" s="46"/>
      <c r="F1273" s="46"/>
      <c r="G1273" s="46">
        <f t="shared" si="110"/>
        <v>378.5</v>
      </c>
      <c r="H1273" s="125">
        <f t="shared" si="111"/>
        <v>40.703890000000001</v>
      </c>
      <c r="I1273" s="263">
        <f t="shared" si="109"/>
        <v>0.10754</v>
      </c>
      <c r="J1273" s="76">
        <f t="shared" si="112"/>
        <v>0.10754</v>
      </c>
    </row>
    <row r="1274" spans="2:10" x14ac:dyDescent="0.25">
      <c r="B1274" s="46">
        <f t="shared" si="113"/>
        <v>324</v>
      </c>
      <c r="C1274" s="46" t="s">
        <v>267</v>
      </c>
      <c r="D1274" s="46">
        <v>145.9</v>
      </c>
      <c r="E1274" s="46"/>
      <c r="F1274" s="46"/>
      <c r="G1274" s="46">
        <f t="shared" si="110"/>
        <v>145.9</v>
      </c>
      <c r="H1274" s="125">
        <f t="shared" si="111"/>
        <v>15.690086000000001</v>
      </c>
      <c r="I1274" s="263">
        <f t="shared" si="109"/>
        <v>0.10754</v>
      </c>
      <c r="J1274" s="76">
        <f t="shared" si="112"/>
        <v>0.10754</v>
      </c>
    </row>
    <row r="1275" spans="2:10" x14ac:dyDescent="0.25">
      <c r="B1275" s="46">
        <f t="shared" si="113"/>
        <v>325</v>
      </c>
      <c r="C1275" s="46" t="s">
        <v>273</v>
      </c>
      <c r="D1275" s="46">
        <v>126.6</v>
      </c>
      <c r="E1275" s="46"/>
      <c r="F1275" s="46"/>
      <c r="G1275" s="46">
        <f t="shared" si="110"/>
        <v>126.6</v>
      </c>
      <c r="H1275" s="125">
        <f t="shared" si="111"/>
        <v>13.614564</v>
      </c>
      <c r="I1275" s="263">
        <f t="shared" si="109"/>
        <v>0.10754</v>
      </c>
      <c r="J1275" s="76">
        <f t="shared" si="112"/>
        <v>0.10754</v>
      </c>
    </row>
    <row r="1276" spans="2:10" x14ac:dyDescent="0.25">
      <c r="B1276" s="46">
        <f t="shared" si="113"/>
        <v>326</v>
      </c>
      <c r="C1276" s="46" t="s">
        <v>274</v>
      </c>
      <c r="D1276" s="46">
        <v>251.9</v>
      </c>
      <c r="E1276" s="46"/>
      <c r="F1276" s="46"/>
      <c r="G1276" s="46">
        <f t="shared" si="110"/>
        <v>251.9</v>
      </c>
      <c r="H1276" s="125">
        <f t="shared" si="111"/>
        <v>27.089326</v>
      </c>
      <c r="I1276" s="263">
        <f t="shared" si="109"/>
        <v>0.10754</v>
      </c>
      <c r="J1276" s="76">
        <f t="shared" si="112"/>
        <v>0.10754</v>
      </c>
    </row>
    <row r="1277" spans="2:10" x14ac:dyDescent="0.25">
      <c r="B1277" s="46">
        <f t="shared" si="113"/>
        <v>327</v>
      </c>
      <c r="C1277" s="46" t="s">
        <v>275</v>
      </c>
      <c r="D1277" s="46">
        <v>200.4</v>
      </c>
      <c r="E1277" s="46"/>
      <c r="F1277" s="46"/>
      <c r="G1277" s="46">
        <f t="shared" si="110"/>
        <v>200.4</v>
      </c>
      <c r="H1277" s="125">
        <f t="shared" si="111"/>
        <v>21.551016000000001</v>
      </c>
      <c r="I1277" s="263">
        <f t="shared" si="109"/>
        <v>0.10754</v>
      </c>
      <c r="J1277" s="76">
        <f t="shared" si="112"/>
        <v>0.10754</v>
      </c>
    </row>
    <row r="1278" spans="2:10" x14ac:dyDescent="0.25">
      <c r="B1278" s="46">
        <f t="shared" si="113"/>
        <v>328</v>
      </c>
      <c r="C1278" s="46" t="s">
        <v>276</v>
      </c>
      <c r="D1278" s="46">
        <v>142.6</v>
      </c>
      <c r="E1278" s="46"/>
      <c r="F1278" s="46"/>
      <c r="G1278" s="46">
        <f t="shared" si="110"/>
        <v>142.6</v>
      </c>
      <c r="H1278" s="125">
        <f t="shared" si="111"/>
        <v>15.335203999999999</v>
      </c>
      <c r="I1278" s="263">
        <f t="shared" si="109"/>
        <v>0.10754</v>
      </c>
      <c r="J1278" s="76">
        <f t="shared" si="112"/>
        <v>0.10754</v>
      </c>
    </row>
    <row r="1279" spans="2:10" x14ac:dyDescent="0.25">
      <c r="B1279" s="46">
        <f t="shared" ref="B1279:B1308" si="114">B1278+1</f>
        <v>329</v>
      </c>
      <c r="C1279" s="46" t="s">
        <v>277</v>
      </c>
      <c r="D1279" s="46">
        <v>276.5</v>
      </c>
      <c r="E1279" s="46"/>
      <c r="F1279" s="46"/>
      <c r="G1279" s="46">
        <f t="shared" si="110"/>
        <v>276.5</v>
      </c>
      <c r="H1279" s="125">
        <f t="shared" si="111"/>
        <v>29.73481</v>
      </c>
      <c r="I1279" s="263">
        <f t="shared" si="109"/>
        <v>0.10754</v>
      </c>
      <c r="J1279" s="76">
        <f t="shared" si="112"/>
        <v>0.10754</v>
      </c>
    </row>
    <row r="1280" spans="2:10" x14ac:dyDescent="0.25">
      <c r="B1280" s="46">
        <f t="shared" si="114"/>
        <v>330</v>
      </c>
      <c r="C1280" s="46" t="s">
        <v>278</v>
      </c>
      <c r="D1280" s="46">
        <v>214.3</v>
      </c>
      <c r="E1280" s="46"/>
      <c r="F1280" s="46"/>
      <c r="G1280" s="46">
        <f t="shared" si="110"/>
        <v>214.3</v>
      </c>
      <c r="H1280" s="125">
        <f t="shared" si="111"/>
        <v>23.045822000000001</v>
      </c>
      <c r="I1280" s="263">
        <f t="shared" si="109"/>
        <v>0.10754</v>
      </c>
      <c r="J1280" s="76">
        <f t="shared" si="112"/>
        <v>0.10754</v>
      </c>
    </row>
    <row r="1281" spans="2:10" x14ac:dyDescent="0.25">
      <c r="B1281" s="46">
        <f t="shared" si="114"/>
        <v>331</v>
      </c>
      <c r="C1281" s="46" t="s">
        <v>279</v>
      </c>
      <c r="D1281" s="46">
        <v>219.5</v>
      </c>
      <c r="E1281" s="46"/>
      <c r="F1281" s="46"/>
      <c r="G1281" s="46">
        <f t="shared" ref="G1281:G1293" si="115">D1281+E1281+F1281</f>
        <v>219.5</v>
      </c>
      <c r="H1281" s="125">
        <f t="shared" ref="H1281:H1309" si="116">SUM(I1281*G1281)</f>
        <v>23.605029999999999</v>
      </c>
      <c r="I1281" s="263">
        <f t="shared" si="109"/>
        <v>0.10754</v>
      </c>
      <c r="J1281" s="76">
        <f t="shared" ref="J1281:J1309" si="117">SUM(H1281/G1281)</f>
        <v>0.10754</v>
      </c>
    </row>
    <row r="1282" spans="2:10" x14ac:dyDescent="0.25">
      <c r="B1282" s="46">
        <f t="shared" si="114"/>
        <v>332</v>
      </c>
      <c r="C1282" s="46" t="s">
        <v>280</v>
      </c>
      <c r="D1282" s="46">
        <v>139.69999999999999</v>
      </c>
      <c r="E1282" s="46"/>
      <c r="F1282" s="46"/>
      <c r="G1282" s="46">
        <f t="shared" si="115"/>
        <v>139.69999999999999</v>
      </c>
      <c r="H1282" s="125">
        <f t="shared" si="116"/>
        <v>15.023337999999999</v>
      </c>
      <c r="I1282" s="263">
        <f t="shared" si="109"/>
        <v>0.10754</v>
      </c>
      <c r="J1282" s="76">
        <f t="shared" si="117"/>
        <v>0.10754</v>
      </c>
    </row>
    <row r="1283" spans="2:10" x14ac:dyDescent="0.25">
      <c r="B1283" s="46">
        <f t="shared" si="114"/>
        <v>333</v>
      </c>
      <c r="C1283" s="46" t="s">
        <v>281</v>
      </c>
      <c r="D1283" s="46">
        <v>207.5</v>
      </c>
      <c r="E1283" s="46"/>
      <c r="F1283" s="46"/>
      <c r="G1283" s="46">
        <f t="shared" si="115"/>
        <v>207.5</v>
      </c>
      <c r="H1283" s="125">
        <f t="shared" si="116"/>
        <v>22.314550000000001</v>
      </c>
      <c r="I1283" s="263">
        <f t="shared" si="109"/>
        <v>0.10754</v>
      </c>
      <c r="J1283" s="76">
        <f t="shared" si="117"/>
        <v>0.10754</v>
      </c>
    </row>
    <row r="1284" spans="2:10" x14ac:dyDescent="0.25">
      <c r="B1284" s="46">
        <f t="shared" si="114"/>
        <v>334</v>
      </c>
      <c r="C1284" s="46" t="s">
        <v>282</v>
      </c>
      <c r="D1284" s="46">
        <v>1523.2</v>
      </c>
      <c r="E1284" s="46"/>
      <c r="F1284" s="46"/>
      <c r="G1284" s="46">
        <f t="shared" si="115"/>
        <v>1523.2</v>
      </c>
      <c r="H1284" s="125">
        <f t="shared" si="116"/>
        <v>163.80492799999999</v>
      </c>
      <c r="I1284" s="263">
        <f t="shared" si="109"/>
        <v>0.10754</v>
      </c>
      <c r="J1284" s="76">
        <f t="shared" si="117"/>
        <v>0.10754</v>
      </c>
    </row>
    <row r="1285" spans="2:10" x14ac:dyDescent="0.25">
      <c r="B1285" s="46">
        <f t="shared" si="114"/>
        <v>335</v>
      </c>
      <c r="C1285" s="46" t="s">
        <v>283</v>
      </c>
      <c r="D1285" s="46">
        <v>747.1</v>
      </c>
      <c r="E1285" s="46"/>
      <c r="F1285" s="46"/>
      <c r="G1285" s="46">
        <f t="shared" si="115"/>
        <v>747.1</v>
      </c>
      <c r="H1285" s="125">
        <f t="shared" si="116"/>
        <v>80.343134000000006</v>
      </c>
      <c r="I1285" s="263">
        <f t="shared" si="109"/>
        <v>0.10754</v>
      </c>
      <c r="J1285" s="76">
        <f t="shared" si="117"/>
        <v>0.10754000000000001</v>
      </c>
    </row>
    <row r="1286" spans="2:10" x14ac:dyDescent="0.25">
      <c r="B1286" s="46">
        <f t="shared" si="114"/>
        <v>336</v>
      </c>
      <c r="C1286" s="46" t="s">
        <v>284</v>
      </c>
      <c r="D1286" s="46">
        <v>139.6</v>
      </c>
      <c r="E1286" s="46"/>
      <c r="F1286" s="46"/>
      <c r="G1286" s="46">
        <f t="shared" si="115"/>
        <v>139.6</v>
      </c>
      <c r="H1286" s="125">
        <f t="shared" si="116"/>
        <v>15.012583999999999</v>
      </c>
      <c r="I1286" s="263">
        <f t="shared" si="109"/>
        <v>0.10754</v>
      </c>
      <c r="J1286" s="76">
        <f t="shared" si="117"/>
        <v>0.10754</v>
      </c>
    </row>
    <row r="1287" spans="2:10" x14ac:dyDescent="0.25">
      <c r="B1287" s="46">
        <f t="shared" si="114"/>
        <v>337</v>
      </c>
      <c r="C1287" s="46" t="s">
        <v>285</v>
      </c>
      <c r="D1287" s="46">
        <v>127.4</v>
      </c>
      <c r="E1287" s="46"/>
      <c r="F1287" s="46"/>
      <c r="G1287" s="46">
        <f t="shared" si="115"/>
        <v>127.4</v>
      </c>
      <c r="H1287" s="125">
        <f t="shared" si="116"/>
        <v>13.700596000000001</v>
      </c>
      <c r="I1287" s="263">
        <f t="shared" ref="I1287:I1350" si="118">0.07974+0.0278</f>
        <v>0.10754</v>
      </c>
      <c r="J1287" s="76">
        <f t="shared" si="117"/>
        <v>0.10754</v>
      </c>
    </row>
    <row r="1288" spans="2:10" x14ac:dyDescent="0.25">
      <c r="B1288" s="46">
        <f t="shared" si="114"/>
        <v>338</v>
      </c>
      <c r="C1288" s="46" t="s">
        <v>286</v>
      </c>
      <c r="D1288" s="46">
        <v>112.8</v>
      </c>
      <c r="E1288" s="46"/>
      <c r="F1288" s="46"/>
      <c r="G1288" s="46">
        <f t="shared" si="115"/>
        <v>112.8</v>
      </c>
      <c r="H1288" s="125">
        <f t="shared" si="116"/>
        <v>12.130512</v>
      </c>
      <c r="I1288" s="263">
        <f t="shared" si="118"/>
        <v>0.10754</v>
      </c>
      <c r="J1288" s="76">
        <f t="shared" si="117"/>
        <v>0.10754</v>
      </c>
    </row>
    <row r="1289" spans="2:10" x14ac:dyDescent="0.25">
      <c r="B1289" s="46">
        <f t="shared" si="114"/>
        <v>339</v>
      </c>
      <c r="C1289" s="46" t="s">
        <v>287</v>
      </c>
      <c r="D1289" s="46">
        <v>84.2</v>
      </c>
      <c r="E1289" s="46"/>
      <c r="F1289" s="46"/>
      <c r="G1289" s="46">
        <f t="shared" si="115"/>
        <v>84.2</v>
      </c>
      <c r="H1289" s="125">
        <f t="shared" si="116"/>
        <v>9.0548680000000008</v>
      </c>
      <c r="I1289" s="263">
        <f t="shared" si="118"/>
        <v>0.10754</v>
      </c>
      <c r="J1289" s="76">
        <f t="shared" si="117"/>
        <v>0.10754000000000001</v>
      </c>
    </row>
    <row r="1290" spans="2:10" x14ac:dyDescent="0.25">
      <c r="B1290" s="46">
        <f t="shared" si="114"/>
        <v>340</v>
      </c>
      <c r="C1290" s="46" t="s">
        <v>288</v>
      </c>
      <c r="D1290" s="46">
        <v>151.6</v>
      </c>
      <c r="E1290" s="46"/>
      <c r="F1290" s="46"/>
      <c r="G1290" s="46">
        <f t="shared" si="115"/>
        <v>151.6</v>
      </c>
      <c r="H1290" s="125">
        <f t="shared" si="116"/>
        <v>16.303063999999999</v>
      </c>
      <c r="I1290" s="263">
        <f t="shared" si="118"/>
        <v>0.10754</v>
      </c>
      <c r="J1290" s="76">
        <f t="shared" si="117"/>
        <v>0.10754</v>
      </c>
    </row>
    <row r="1291" spans="2:10" x14ac:dyDescent="0.25">
      <c r="B1291" s="46">
        <f t="shared" si="114"/>
        <v>341</v>
      </c>
      <c r="C1291" s="46" t="s">
        <v>289</v>
      </c>
      <c r="D1291" s="46">
        <v>45.6</v>
      </c>
      <c r="E1291" s="46"/>
      <c r="F1291" s="46"/>
      <c r="G1291" s="46">
        <f t="shared" si="115"/>
        <v>45.6</v>
      </c>
      <c r="H1291" s="125">
        <f t="shared" si="116"/>
        <v>4.9038240000000002</v>
      </c>
      <c r="I1291" s="263">
        <f t="shared" si="118"/>
        <v>0.10754</v>
      </c>
      <c r="J1291" s="76">
        <f t="shared" si="117"/>
        <v>0.10754</v>
      </c>
    </row>
    <row r="1292" spans="2:10" x14ac:dyDescent="0.25">
      <c r="B1292" s="46">
        <f t="shared" si="114"/>
        <v>342</v>
      </c>
      <c r="C1292" s="46" t="s">
        <v>290</v>
      </c>
      <c r="D1292" s="46">
        <v>193.6</v>
      </c>
      <c r="E1292" s="46"/>
      <c r="F1292" s="46"/>
      <c r="G1292" s="46">
        <f t="shared" si="115"/>
        <v>193.6</v>
      </c>
      <c r="H1292" s="125">
        <f t="shared" si="116"/>
        <v>20.819744</v>
      </c>
      <c r="I1292" s="263">
        <f t="shared" si="118"/>
        <v>0.10754</v>
      </c>
      <c r="J1292" s="76">
        <f t="shared" si="117"/>
        <v>0.10754</v>
      </c>
    </row>
    <row r="1293" spans="2:10" x14ac:dyDescent="0.25">
      <c r="B1293" s="46">
        <f t="shared" si="114"/>
        <v>343</v>
      </c>
      <c r="C1293" s="46" t="s">
        <v>947</v>
      </c>
      <c r="D1293" s="46">
        <v>743</v>
      </c>
      <c r="E1293" s="46"/>
      <c r="F1293" s="46"/>
      <c r="G1293" s="46">
        <f t="shared" si="115"/>
        <v>743</v>
      </c>
      <c r="H1293" s="125">
        <f t="shared" si="116"/>
        <v>79.90222</v>
      </c>
      <c r="I1293" s="263">
        <f t="shared" si="118"/>
        <v>0.10754</v>
      </c>
      <c r="J1293" s="76">
        <f t="shared" si="117"/>
        <v>0.10754</v>
      </c>
    </row>
    <row r="1294" spans="2:10" x14ac:dyDescent="0.25">
      <c r="B1294" s="46">
        <f t="shared" si="114"/>
        <v>344</v>
      </c>
      <c r="C1294" s="46" t="s">
        <v>1359</v>
      </c>
      <c r="D1294" s="46">
        <v>1518.08</v>
      </c>
      <c r="E1294" s="46"/>
      <c r="F1294" s="46"/>
      <c r="G1294" s="46">
        <v>1518.08</v>
      </c>
      <c r="H1294" s="125">
        <f t="shared" si="116"/>
        <v>163.25432319999999</v>
      </c>
      <c r="I1294" s="263">
        <f t="shared" si="118"/>
        <v>0.10754</v>
      </c>
      <c r="J1294" s="76">
        <f t="shared" si="117"/>
        <v>0.10754</v>
      </c>
    </row>
    <row r="1295" spans="2:10" x14ac:dyDescent="0.25">
      <c r="B1295" s="46">
        <f t="shared" si="114"/>
        <v>345</v>
      </c>
      <c r="C1295" s="46" t="s">
        <v>2397</v>
      </c>
      <c r="D1295" s="46">
        <v>320.7</v>
      </c>
      <c r="E1295" s="46"/>
      <c r="F1295" s="46"/>
      <c r="G1295" s="46">
        <f>D1295+E1295+F1295</f>
        <v>320.7</v>
      </c>
      <c r="H1295" s="125">
        <f t="shared" si="116"/>
        <v>34.488077999999994</v>
      </c>
      <c r="I1295" s="263">
        <f t="shared" si="118"/>
        <v>0.10754</v>
      </c>
      <c r="J1295" s="76">
        <f t="shared" si="117"/>
        <v>0.10753999999999998</v>
      </c>
    </row>
    <row r="1296" spans="2:10" x14ac:dyDescent="0.25">
      <c r="B1296" s="46">
        <f t="shared" si="114"/>
        <v>346</v>
      </c>
      <c r="C1296" s="46" t="s">
        <v>2398</v>
      </c>
      <c r="D1296" s="46">
        <v>352.5</v>
      </c>
      <c r="E1296" s="46"/>
      <c r="F1296" s="46"/>
      <c r="G1296" s="46">
        <f t="shared" ref="G1296:G1308" si="119">D1296+E1296+F1296</f>
        <v>352.5</v>
      </c>
      <c r="H1296" s="125">
        <f t="shared" si="116"/>
        <v>37.907849999999996</v>
      </c>
      <c r="I1296" s="263">
        <f t="shared" si="118"/>
        <v>0.10754</v>
      </c>
      <c r="J1296" s="76">
        <f t="shared" si="117"/>
        <v>0.10753999999999998</v>
      </c>
    </row>
    <row r="1297" spans="2:10" x14ac:dyDescent="0.25">
      <c r="B1297" s="46">
        <f t="shared" si="114"/>
        <v>347</v>
      </c>
      <c r="C1297" s="46" t="s">
        <v>2399</v>
      </c>
      <c r="D1297" s="46">
        <v>399.4</v>
      </c>
      <c r="E1297" s="46"/>
      <c r="F1297" s="46"/>
      <c r="G1297" s="46">
        <f t="shared" si="119"/>
        <v>399.4</v>
      </c>
      <c r="H1297" s="125">
        <f t="shared" si="116"/>
        <v>42.951476</v>
      </c>
      <c r="I1297" s="263">
        <f t="shared" si="118"/>
        <v>0.10754</v>
      </c>
      <c r="J1297" s="76">
        <f t="shared" si="117"/>
        <v>0.10754000000000001</v>
      </c>
    </row>
    <row r="1298" spans="2:10" x14ac:dyDescent="0.25">
      <c r="B1298" s="46">
        <f t="shared" si="114"/>
        <v>348</v>
      </c>
      <c r="C1298" s="46" t="s">
        <v>2400</v>
      </c>
      <c r="D1298" s="46">
        <v>381.3</v>
      </c>
      <c r="E1298" s="46"/>
      <c r="F1298" s="46"/>
      <c r="G1298" s="46">
        <f t="shared" si="119"/>
        <v>381.3</v>
      </c>
      <c r="H1298" s="125">
        <f t="shared" si="116"/>
        <v>41.005001999999998</v>
      </c>
      <c r="I1298" s="263">
        <f t="shared" si="118"/>
        <v>0.10754</v>
      </c>
      <c r="J1298" s="76">
        <f t="shared" si="117"/>
        <v>0.10754</v>
      </c>
    </row>
    <row r="1299" spans="2:10" x14ac:dyDescent="0.25">
      <c r="B1299" s="46">
        <f t="shared" si="114"/>
        <v>349</v>
      </c>
      <c r="C1299" s="46" t="s">
        <v>2401</v>
      </c>
      <c r="D1299" s="46">
        <v>351.4</v>
      </c>
      <c r="E1299" s="46"/>
      <c r="F1299" s="46"/>
      <c r="G1299" s="46">
        <f t="shared" si="119"/>
        <v>351.4</v>
      </c>
      <c r="H1299" s="125">
        <f t="shared" si="116"/>
        <v>37.789555999999997</v>
      </c>
      <c r="I1299" s="263">
        <f t="shared" si="118"/>
        <v>0.10754</v>
      </c>
      <c r="J1299" s="76">
        <f t="shared" si="117"/>
        <v>0.10754</v>
      </c>
    </row>
    <row r="1300" spans="2:10" x14ac:dyDescent="0.25">
      <c r="B1300" s="46">
        <f t="shared" si="114"/>
        <v>350</v>
      </c>
      <c r="C1300" s="46" t="s">
        <v>2402</v>
      </c>
      <c r="D1300" s="46">
        <v>381.3</v>
      </c>
      <c r="E1300" s="46"/>
      <c r="F1300" s="46"/>
      <c r="G1300" s="46">
        <f t="shared" si="119"/>
        <v>381.3</v>
      </c>
      <c r="H1300" s="125">
        <f t="shared" si="116"/>
        <v>41.005001999999998</v>
      </c>
      <c r="I1300" s="263">
        <f t="shared" si="118"/>
        <v>0.10754</v>
      </c>
      <c r="J1300" s="76">
        <f t="shared" si="117"/>
        <v>0.10754</v>
      </c>
    </row>
    <row r="1301" spans="2:10" x14ac:dyDescent="0.25">
      <c r="B1301" s="46">
        <f t="shared" si="114"/>
        <v>351</v>
      </c>
      <c r="C1301" s="46" t="s">
        <v>2403</v>
      </c>
      <c r="D1301" s="46">
        <v>125.1</v>
      </c>
      <c r="E1301" s="46"/>
      <c r="F1301" s="46"/>
      <c r="G1301" s="46">
        <f t="shared" si="119"/>
        <v>125.1</v>
      </c>
      <c r="H1301" s="125">
        <f t="shared" si="116"/>
        <v>13.453253999999999</v>
      </c>
      <c r="I1301" s="263">
        <f t="shared" si="118"/>
        <v>0.10754</v>
      </c>
      <c r="J1301" s="76">
        <f t="shared" si="117"/>
        <v>0.10754</v>
      </c>
    </row>
    <row r="1302" spans="2:10" x14ac:dyDescent="0.25">
      <c r="B1302" s="46">
        <f t="shared" si="114"/>
        <v>352</v>
      </c>
      <c r="C1302" s="46" t="s">
        <v>2404</v>
      </c>
      <c r="D1302" s="46">
        <v>120.3</v>
      </c>
      <c r="E1302" s="46"/>
      <c r="F1302" s="46"/>
      <c r="G1302" s="46">
        <f t="shared" si="119"/>
        <v>120.3</v>
      </c>
      <c r="H1302" s="125">
        <f t="shared" si="116"/>
        <v>12.937061999999999</v>
      </c>
      <c r="I1302" s="263">
        <f t="shared" si="118"/>
        <v>0.10754</v>
      </c>
      <c r="J1302" s="76">
        <f t="shared" si="117"/>
        <v>0.10754</v>
      </c>
    </row>
    <row r="1303" spans="2:10" x14ac:dyDescent="0.25">
      <c r="B1303" s="46">
        <f t="shared" si="114"/>
        <v>353</v>
      </c>
      <c r="C1303" s="46" t="s">
        <v>2405</v>
      </c>
      <c r="D1303" s="46">
        <v>342.6</v>
      </c>
      <c r="E1303" s="46"/>
      <c r="F1303" s="46"/>
      <c r="G1303" s="46">
        <f t="shared" si="119"/>
        <v>342.6</v>
      </c>
      <c r="H1303" s="125">
        <f t="shared" si="116"/>
        <v>36.843204</v>
      </c>
      <c r="I1303" s="263">
        <f t="shared" si="118"/>
        <v>0.10754</v>
      </c>
      <c r="J1303" s="76">
        <f t="shared" si="117"/>
        <v>0.10754</v>
      </c>
    </row>
    <row r="1304" spans="2:10" x14ac:dyDescent="0.25">
      <c r="B1304" s="46">
        <f t="shared" si="114"/>
        <v>354</v>
      </c>
      <c r="C1304" s="46" t="s">
        <v>2406</v>
      </c>
      <c r="D1304" s="46">
        <v>341.6</v>
      </c>
      <c r="E1304" s="46"/>
      <c r="F1304" s="46"/>
      <c r="G1304" s="46">
        <f t="shared" si="119"/>
        <v>341.6</v>
      </c>
      <c r="H1304" s="125">
        <f t="shared" si="116"/>
        <v>36.735664</v>
      </c>
      <c r="I1304" s="263">
        <f t="shared" si="118"/>
        <v>0.10754</v>
      </c>
      <c r="J1304" s="76">
        <f t="shared" si="117"/>
        <v>0.10754</v>
      </c>
    </row>
    <row r="1305" spans="2:10" x14ac:dyDescent="0.25">
      <c r="B1305" s="46">
        <f t="shared" si="114"/>
        <v>355</v>
      </c>
      <c r="C1305" s="46" t="s">
        <v>2407</v>
      </c>
      <c r="D1305" s="46">
        <v>348.8</v>
      </c>
      <c r="E1305" s="46"/>
      <c r="F1305" s="46"/>
      <c r="G1305" s="46">
        <f t="shared" si="119"/>
        <v>348.8</v>
      </c>
      <c r="H1305" s="125">
        <f t="shared" si="116"/>
        <v>37.509951999999998</v>
      </c>
      <c r="I1305" s="263">
        <f t="shared" si="118"/>
        <v>0.10754</v>
      </c>
      <c r="J1305" s="76">
        <f t="shared" si="117"/>
        <v>0.10754</v>
      </c>
    </row>
    <row r="1306" spans="2:10" x14ac:dyDescent="0.25">
      <c r="B1306" s="46">
        <f t="shared" si="114"/>
        <v>356</v>
      </c>
      <c r="C1306" s="46" t="s">
        <v>2408</v>
      </c>
      <c r="D1306" s="46">
        <v>348.5</v>
      </c>
      <c r="E1306" s="46"/>
      <c r="F1306" s="46"/>
      <c r="G1306" s="46">
        <f t="shared" si="119"/>
        <v>348.5</v>
      </c>
      <c r="H1306" s="125">
        <f t="shared" si="116"/>
        <v>37.477689999999996</v>
      </c>
      <c r="I1306" s="263">
        <f t="shared" si="118"/>
        <v>0.10754</v>
      </c>
      <c r="J1306" s="76">
        <f t="shared" si="117"/>
        <v>0.10753999999999998</v>
      </c>
    </row>
    <row r="1307" spans="2:10" x14ac:dyDescent="0.25">
      <c r="B1307" s="46">
        <f t="shared" si="114"/>
        <v>357</v>
      </c>
      <c r="C1307" s="46" t="s">
        <v>2409</v>
      </c>
      <c r="D1307" s="46">
        <v>713.6</v>
      </c>
      <c r="E1307" s="46"/>
      <c r="F1307" s="46"/>
      <c r="G1307" s="46">
        <f t="shared" si="119"/>
        <v>713.6</v>
      </c>
      <c r="H1307" s="125">
        <f t="shared" si="116"/>
        <v>76.740544</v>
      </c>
      <c r="I1307" s="263">
        <f t="shared" si="118"/>
        <v>0.10754</v>
      </c>
      <c r="J1307" s="76">
        <f t="shared" si="117"/>
        <v>0.10754</v>
      </c>
    </row>
    <row r="1308" spans="2:10" x14ac:dyDescent="0.25">
      <c r="B1308" s="46">
        <f t="shared" si="114"/>
        <v>358</v>
      </c>
      <c r="C1308" s="46" t="s">
        <v>2410</v>
      </c>
      <c r="D1308" s="46">
        <v>343.6</v>
      </c>
      <c r="E1308" s="46"/>
      <c r="F1308" s="46"/>
      <c r="G1308" s="46">
        <f t="shared" si="119"/>
        <v>343.6</v>
      </c>
      <c r="H1308" s="125">
        <f t="shared" si="116"/>
        <v>36.950744</v>
      </c>
      <c r="I1308" s="263">
        <f t="shared" si="118"/>
        <v>0.10754</v>
      </c>
      <c r="J1308" s="76">
        <f t="shared" si="117"/>
        <v>0.10754</v>
      </c>
    </row>
    <row r="1309" spans="2:10" ht="13" x14ac:dyDescent="0.3">
      <c r="B1309" s="23"/>
      <c r="C1309" s="23" t="s">
        <v>1203</v>
      </c>
      <c r="D1309" s="23">
        <f>SUM(D951:D1308)</f>
        <v>210848.08000000002</v>
      </c>
      <c r="E1309" s="23">
        <f>SUM(E951:E1308)</f>
        <v>1269.0999999999999</v>
      </c>
      <c r="F1309" s="23">
        <f>SUM(F951:F1308)</f>
        <v>9020.7800000000007</v>
      </c>
      <c r="G1309" s="281">
        <f>SUM(G951:G1308)</f>
        <v>221137.96000000011</v>
      </c>
      <c r="H1309" s="125">
        <f t="shared" si="116"/>
        <v>23781.176218400011</v>
      </c>
      <c r="I1309" s="263">
        <f t="shared" si="118"/>
        <v>0.10754</v>
      </c>
      <c r="J1309" s="76">
        <f t="shared" si="117"/>
        <v>0.10754</v>
      </c>
    </row>
    <row r="1310" spans="2:10" x14ac:dyDescent="0.25">
      <c r="B1310" s="528" t="s">
        <v>1877</v>
      </c>
      <c r="C1310" s="528"/>
      <c r="D1310" s="528"/>
      <c r="E1310" s="528"/>
      <c r="F1310" s="528"/>
      <c r="G1310" s="528"/>
      <c r="H1310" s="528"/>
      <c r="I1310" s="528"/>
      <c r="J1310" s="528"/>
    </row>
    <row r="1311" spans="2:10" x14ac:dyDescent="0.25">
      <c r="B1311" s="46">
        <v>1</v>
      </c>
      <c r="C1311" s="46" t="s">
        <v>1504</v>
      </c>
      <c r="D1311" s="120">
        <v>2589.1999999999998</v>
      </c>
      <c r="E1311" s="46"/>
      <c r="F1311" s="49">
        <v>1780.4</v>
      </c>
      <c r="G1311" s="46">
        <f t="shared" ref="G1311:G1357" si="120">D1311+E1311+F1311</f>
        <v>4369.6000000000004</v>
      </c>
      <c r="H1311" s="125">
        <f t="shared" ref="H1311:H1358" si="121">SUM(I1311*G1311)</f>
        <v>469.90678400000002</v>
      </c>
      <c r="I1311" s="263">
        <f t="shared" si="118"/>
        <v>0.10754</v>
      </c>
      <c r="J1311" s="76">
        <f t="shared" ref="J1311:J1358" si="122">SUM(H1311/G1311)</f>
        <v>0.10754</v>
      </c>
    </row>
    <row r="1312" spans="2:10" x14ac:dyDescent="0.25">
      <c r="B1312" s="46">
        <f>B1311+1</f>
        <v>2</v>
      </c>
      <c r="C1312" s="46" t="s">
        <v>1505</v>
      </c>
      <c r="D1312" s="120">
        <v>3208.2</v>
      </c>
      <c r="E1312" s="48"/>
      <c r="F1312" s="49">
        <v>45.1</v>
      </c>
      <c r="G1312" s="46">
        <f t="shared" si="120"/>
        <v>3253.2999999999997</v>
      </c>
      <c r="H1312" s="125">
        <f t="shared" si="121"/>
        <v>349.85988199999997</v>
      </c>
      <c r="I1312" s="263">
        <f t="shared" si="118"/>
        <v>0.10754</v>
      </c>
      <c r="J1312" s="76">
        <f t="shared" si="122"/>
        <v>0.10754</v>
      </c>
    </row>
    <row r="1313" spans="2:10" x14ac:dyDescent="0.25">
      <c r="B1313" s="46">
        <f t="shared" ref="B1313:B1357" si="123">B1312+1</f>
        <v>3</v>
      </c>
      <c r="C1313" s="46" t="s">
        <v>1878</v>
      </c>
      <c r="D1313" s="120">
        <v>7422.1</v>
      </c>
      <c r="E1313" s="48"/>
      <c r="F1313" s="49">
        <v>176.5</v>
      </c>
      <c r="G1313" s="46">
        <f t="shared" si="120"/>
        <v>7598.6</v>
      </c>
      <c r="H1313" s="125">
        <f t="shared" si="121"/>
        <v>817.15344400000004</v>
      </c>
      <c r="I1313" s="263">
        <f t="shared" si="118"/>
        <v>0.10754</v>
      </c>
      <c r="J1313" s="76">
        <f t="shared" si="122"/>
        <v>0.10754</v>
      </c>
    </row>
    <row r="1314" spans="2:10" x14ac:dyDescent="0.25">
      <c r="B1314" s="46">
        <f t="shared" si="123"/>
        <v>4</v>
      </c>
      <c r="C1314" s="46" t="s">
        <v>1507</v>
      </c>
      <c r="D1314" s="120">
        <v>3200.7</v>
      </c>
      <c r="E1314" s="48">
        <v>43.2</v>
      </c>
      <c r="F1314" s="49"/>
      <c r="G1314" s="46">
        <f t="shared" si="120"/>
        <v>3243.8999999999996</v>
      </c>
      <c r="H1314" s="125">
        <f t="shared" si="121"/>
        <v>348.84900599999997</v>
      </c>
      <c r="I1314" s="263">
        <f t="shared" si="118"/>
        <v>0.10754</v>
      </c>
      <c r="J1314" s="76">
        <f t="shared" si="122"/>
        <v>0.10754000000000001</v>
      </c>
    </row>
    <row r="1315" spans="2:10" x14ac:dyDescent="0.25">
      <c r="B1315" s="46">
        <f t="shared" si="123"/>
        <v>5</v>
      </c>
      <c r="C1315" s="46" t="s">
        <v>1508</v>
      </c>
      <c r="D1315" s="120">
        <v>3204.9</v>
      </c>
      <c r="E1315" s="48"/>
      <c r="F1315" s="49"/>
      <c r="G1315" s="46">
        <f t="shared" si="120"/>
        <v>3204.9</v>
      </c>
      <c r="H1315" s="125">
        <f t="shared" si="121"/>
        <v>344.654946</v>
      </c>
      <c r="I1315" s="263">
        <f t="shared" si="118"/>
        <v>0.10754</v>
      </c>
      <c r="J1315" s="76">
        <f t="shared" si="122"/>
        <v>0.10754</v>
      </c>
    </row>
    <row r="1316" spans="2:10" x14ac:dyDescent="0.25">
      <c r="B1316" s="46">
        <f t="shared" si="123"/>
        <v>6</v>
      </c>
      <c r="C1316" s="46" t="s">
        <v>1509</v>
      </c>
      <c r="D1316" s="120">
        <v>3188.3</v>
      </c>
      <c r="E1316" s="48"/>
      <c r="F1316" s="49"/>
      <c r="G1316" s="46">
        <f t="shared" si="120"/>
        <v>3188.3</v>
      </c>
      <c r="H1316" s="125">
        <f t="shared" si="121"/>
        <v>342.86978199999999</v>
      </c>
      <c r="I1316" s="263">
        <f t="shared" si="118"/>
        <v>0.10754</v>
      </c>
      <c r="J1316" s="76">
        <f t="shared" si="122"/>
        <v>0.10753999999999998</v>
      </c>
    </row>
    <row r="1317" spans="2:10" x14ac:dyDescent="0.25">
      <c r="B1317" s="46">
        <f t="shared" si="123"/>
        <v>7</v>
      </c>
      <c r="C1317" s="46" t="s">
        <v>1510</v>
      </c>
      <c r="D1317" s="120">
        <v>3475.5</v>
      </c>
      <c r="E1317" s="48"/>
      <c r="F1317" s="49"/>
      <c r="G1317" s="46">
        <f t="shared" si="120"/>
        <v>3475.5</v>
      </c>
      <c r="H1317" s="125">
        <f t="shared" si="121"/>
        <v>373.75527</v>
      </c>
      <c r="I1317" s="263">
        <f t="shared" si="118"/>
        <v>0.10754</v>
      </c>
      <c r="J1317" s="76">
        <f t="shared" si="122"/>
        <v>0.10754</v>
      </c>
    </row>
    <row r="1318" spans="2:10" x14ac:dyDescent="0.25">
      <c r="B1318" s="46">
        <f t="shared" si="123"/>
        <v>8</v>
      </c>
      <c r="C1318" s="46" t="s">
        <v>1879</v>
      </c>
      <c r="D1318" s="120">
        <v>3043.6</v>
      </c>
      <c r="E1318" s="48"/>
      <c r="F1318" s="49"/>
      <c r="G1318" s="46">
        <f t="shared" si="120"/>
        <v>3043.6</v>
      </c>
      <c r="H1318" s="125">
        <f t="shared" si="121"/>
        <v>327.30874399999999</v>
      </c>
      <c r="I1318" s="263">
        <f t="shared" si="118"/>
        <v>0.10754</v>
      </c>
      <c r="J1318" s="76">
        <f t="shared" si="122"/>
        <v>0.10754</v>
      </c>
    </row>
    <row r="1319" spans="2:10" x14ac:dyDescent="0.25">
      <c r="B1319" s="46">
        <f t="shared" si="123"/>
        <v>9</v>
      </c>
      <c r="C1319" s="46" t="s">
        <v>1511</v>
      </c>
      <c r="D1319" s="120">
        <v>7039.4</v>
      </c>
      <c r="E1319" s="48"/>
      <c r="F1319" s="49">
        <v>816.4</v>
      </c>
      <c r="G1319" s="46">
        <f t="shared" si="120"/>
        <v>7855.7999999999993</v>
      </c>
      <c r="H1319" s="125">
        <f t="shared" si="121"/>
        <v>844.81273199999987</v>
      </c>
      <c r="I1319" s="263">
        <f t="shared" si="118"/>
        <v>0.10754</v>
      </c>
      <c r="J1319" s="76">
        <f t="shared" si="122"/>
        <v>0.10754</v>
      </c>
    </row>
    <row r="1320" spans="2:10" x14ac:dyDescent="0.25">
      <c r="B1320" s="46">
        <f t="shared" si="123"/>
        <v>10</v>
      </c>
      <c r="C1320" s="46" t="s">
        <v>1512</v>
      </c>
      <c r="D1320" s="120">
        <v>10010.700000000001</v>
      </c>
      <c r="E1320" s="48">
        <v>269</v>
      </c>
      <c r="F1320" s="49"/>
      <c r="G1320" s="46">
        <f t="shared" si="120"/>
        <v>10279.700000000001</v>
      </c>
      <c r="H1320" s="125">
        <f t="shared" si="121"/>
        <v>1105.478938</v>
      </c>
      <c r="I1320" s="263">
        <f t="shared" si="118"/>
        <v>0.10754</v>
      </c>
      <c r="J1320" s="76">
        <f t="shared" si="122"/>
        <v>0.10753999999999998</v>
      </c>
    </row>
    <row r="1321" spans="2:10" x14ac:dyDescent="0.25">
      <c r="B1321" s="46">
        <f t="shared" si="123"/>
        <v>11</v>
      </c>
      <c r="C1321" s="46" t="s">
        <v>1513</v>
      </c>
      <c r="D1321" s="120">
        <v>9985.1</v>
      </c>
      <c r="E1321" s="48">
        <v>248.8</v>
      </c>
      <c r="F1321" s="49"/>
      <c r="G1321" s="46">
        <f t="shared" si="120"/>
        <v>10233.9</v>
      </c>
      <c r="H1321" s="125">
        <f t="shared" si="121"/>
        <v>1100.5536059999999</v>
      </c>
      <c r="I1321" s="263">
        <f t="shared" si="118"/>
        <v>0.10754</v>
      </c>
      <c r="J1321" s="76">
        <f t="shared" si="122"/>
        <v>0.10754</v>
      </c>
    </row>
    <row r="1322" spans="2:10" x14ac:dyDescent="0.25">
      <c r="B1322" s="46">
        <f t="shared" si="123"/>
        <v>12</v>
      </c>
      <c r="C1322" s="46" t="s">
        <v>1880</v>
      </c>
      <c r="D1322" s="120">
        <v>4399.7</v>
      </c>
      <c r="E1322" s="48"/>
      <c r="F1322" s="49"/>
      <c r="G1322" s="46">
        <f t="shared" si="120"/>
        <v>4399.7</v>
      </c>
      <c r="H1322" s="125">
        <f t="shared" si="121"/>
        <v>473.14373799999998</v>
      </c>
      <c r="I1322" s="263">
        <f t="shared" si="118"/>
        <v>0.10754</v>
      </c>
      <c r="J1322" s="76">
        <f t="shared" si="122"/>
        <v>0.10754</v>
      </c>
    </row>
    <row r="1323" spans="2:10" x14ac:dyDescent="0.25">
      <c r="B1323" s="46">
        <f t="shared" si="123"/>
        <v>13</v>
      </c>
      <c r="C1323" s="46" t="s">
        <v>1514</v>
      </c>
      <c r="D1323" s="120">
        <v>4393.8999999999996</v>
      </c>
      <c r="E1323" s="48"/>
      <c r="F1323" s="49"/>
      <c r="G1323" s="46">
        <f t="shared" si="120"/>
        <v>4393.8999999999996</v>
      </c>
      <c r="H1323" s="125">
        <f t="shared" si="121"/>
        <v>472.52000599999997</v>
      </c>
      <c r="I1323" s="263">
        <f t="shared" si="118"/>
        <v>0.10754</v>
      </c>
      <c r="J1323" s="76">
        <f t="shared" si="122"/>
        <v>0.10754</v>
      </c>
    </row>
    <row r="1324" spans="2:10" x14ac:dyDescent="0.25">
      <c r="B1324" s="46">
        <f t="shared" si="123"/>
        <v>14</v>
      </c>
      <c r="C1324" s="46" t="s">
        <v>1515</v>
      </c>
      <c r="D1324" s="120">
        <v>13614.8</v>
      </c>
      <c r="E1324" s="48"/>
      <c r="F1324" s="49">
        <v>2083.39</v>
      </c>
      <c r="G1324" s="46">
        <f t="shared" si="120"/>
        <v>15698.189999999999</v>
      </c>
      <c r="H1324" s="125">
        <f t="shared" si="121"/>
        <v>1688.1833525999998</v>
      </c>
      <c r="I1324" s="263">
        <f t="shared" si="118"/>
        <v>0.10754</v>
      </c>
      <c r="J1324" s="76">
        <f t="shared" si="122"/>
        <v>0.10754</v>
      </c>
    </row>
    <row r="1325" spans="2:10" x14ac:dyDescent="0.25">
      <c r="B1325" s="46">
        <f t="shared" si="123"/>
        <v>15</v>
      </c>
      <c r="C1325" s="46" t="s">
        <v>1516</v>
      </c>
      <c r="D1325" s="120">
        <v>3086.6</v>
      </c>
      <c r="E1325" s="48"/>
      <c r="F1325" s="49"/>
      <c r="G1325" s="46">
        <f t="shared" si="120"/>
        <v>3086.6</v>
      </c>
      <c r="H1325" s="125">
        <f t="shared" si="121"/>
        <v>331.93296399999997</v>
      </c>
      <c r="I1325" s="263">
        <f t="shared" si="118"/>
        <v>0.10754</v>
      </c>
      <c r="J1325" s="76">
        <f t="shared" si="122"/>
        <v>0.10754</v>
      </c>
    </row>
    <row r="1326" spans="2:10" x14ac:dyDescent="0.25">
      <c r="B1326" s="46">
        <f t="shared" si="123"/>
        <v>16</v>
      </c>
      <c r="C1326" s="46" t="s">
        <v>1517</v>
      </c>
      <c r="D1326" s="120">
        <v>3011.7</v>
      </c>
      <c r="E1326" s="48"/>
      <c r="F1326" s="49"/>
      <c r="G1326" s="46">
        <f t="shared" si="120"/>
        <v>3011.7</v>
      </c>
      <c r="H1326" s="125">
        <f t="shared" si="121"/>
        <v>323.87821799999995</v>
      </c>
      <c r="I1326" s="263">
        <f t="shared" si="118"/>
        <v>0.10754</v>
      </c>
      <c r="J1326" s="76">
        <f t="shared" si="122"/>
        <v>0.10753999999999998</v>
      </c>
    </row>
    <row r="1327" spans="2:10" x14ac:dyDescent="0.25">
      <c r="B1327" s="46">
        <f t="shared" si="123"/>
        <v>17</v>
      </c>
      <c r="C1327" s="46" t="s">
        <v>1518</v>
      </c>
      <c r="D1327" s="120">
        <v>4401.5</v>
      </c>
      <c r="E1327" s="48"/>
      <c r="F1327" s="49"/>
      <c r="G1327" s="46">
        <f t="shared" si="120"/>
        <v>4401.5</v>
      </c>
      <c r="H1327" s="125">
        <f t="shared" si="121"/>
        <v>473.33731</v>
      </c>
      <c r="I1327" s="263">
        <f t="shared" si="118"/>
        <v>0.10754</v>
      </c>
      <c r="J1327" s="76">
        <f t="shared" si="122"/>
        <v>0.10754</v>
      </c>
    </row>
    <row r="1328" spans="2:10" x14ac:dyDescent="0.25">
      <c r="B1328" s="46">
        <f t="shared" si="123"/>
        <v>18</v>
      </c>
      <c r="C1328" s="46" t="s">
        <v>1519</v>
      </c>
      <c r="D1328" s="120">
        <v>4380.8999999999996</v>
      </c>
      <c r="E1328" s="48"/>
      <c r="F1328" s="49"/>
      <c r="G1328" s="46">
        <f t="shared" si="120"/>
        <v>4380.8999999999996</v>
      </c>
      <c r="H1328" s="125">
        <f t="shared" si="121"/>
        <v>471.12198599999994</v>
      </c>
      <c r="I1328" s="263">
        <f t="shared" si="118"/>
        <v>0.10754</v>
      </c>
      <c r="J1328" s="76">
        <f t="shared" si="122"/>
        <v>0.10754</v>
      </c>
    </row>
    <row r="1329" spans="2:10" x14ac:dyDescent="0.25">
      <c r="B1329" s="46">
        <f t="shared" si="123"/>
        <v>19</v>
      </c>
      <c r="C1329" s="46" t="s">
        <v>1521</v>
      </c>
      <c r="D1329" s="120">
        <v>9529.6</v>
      </c>
      <c r="E1329" s="48"/>
      <c r="F1329" s="49">
        <v>1865.5</v>
      </c>
      <c r="G1329" s="46">
        <f t="shared" si="120"/>
        <v>11395.1</v>
      </c>
      <c r="H1329" s="125">
        <f t="shared" si="121"/>
        <v>1225.429054</v>
      </c>
      <c r="I1329" s="263">
        <f t="shared" si="118"/>
        <v>0.10754</v>
      </c>
      <c r="J1329" s="76">
        <f t="shared" si="122"/>
        <v>0.10754</v>
      </c>
    </row>
    <row r="1330" spans="2:10" x14ac:dyDescent="0.25">
      <c r="B1330" s="46">
        <f t="shared" si="123"/>
        <v>20</v>
      </c>
      <c r="C1330" s="46" t="s">
        <v>1522</v>
      </c>
      <c r="D1330" s="120">
        <v>5840.7</v>
      </c>
      <c r="E1330" s="48"/>
      <c r="F1330" s="49"/>
      <c r="G1330" s="46">
        <f t="shared" si="120"/>
        <v>5840.7</v>
      </c>
      <c r="H1330" s="125">
        <f t="shared" si="121"/>
        <v>628.108878</v>
      </c>
      <c r="I1330" s="263">
        <f t="shared" si="118"/>
        <v>0.10754</v>
      </c>
      <c r="J1330" s="76">
        <f t="shared" si="122"/>
        <v>0.10754000000000001</v>
      </c>
    </row>
    <row r="1331" spans="2:10" x14ac:dyDescent="0.25">
      <c r="B1331" s="46">
        <f t="shared" si="123"/>
        <v>21</v>
      </c>
      <c r="C1331" s="46" t="s">
        <v>1523</v>
      </c>
      <c r="D1331" s="120">
        <v>6026.6</v>
      </c>
      <c r="E1331" s="48"/>
      <c r="F1331" s="49"/>
      <c r="G1331" s="46">
        <f t="shared" si="120"/>
        <v>6026.6</v>
      </c>
      <c r="H1331" s="125">
        <f t="shared" si="121"/>
        <v>648.10056399999996</v>
      </c>
      <c r="I1331" s="263">
        <f t="shared" si="118"/>
        <v>0.10754</v>
      </c>
      <c r="J1331" s="76">
        <f t="shared" si="122"/>
        <v>0.10753999999999998</v>
      </c>
    </row>
    <row r="1332" spans="2:10" x14ac:dyDescent="0.25">
      <c r="B1332" s="46">
        <f t="shared" si="123"/>
        <v>22</v>
      </c>
      <c r="C1332" s="46" t="s">
        <v>1524</v>
      </c>
      <c r="D1332" s="120">
        <v>5850.8</v>
      </c>
      <c r="E1332" s="48"/>
      <c r="F1332" s="49"/>
      <c r="G1332" s="46">
        <f t="shared" si="120"/>
        <v>5850.8</v>
      </c>
      <c r="H1332" s="125">
        <f t="shared" si="121"/>
        <v>629.19503199999997</v>
      </c>
      <c r="I1332" s="263">
        <f t="shared" si="118"/>
        <v>0.10754</v>
      </c>
      <c r="J1332" s="76">
        <f t="shared" si="122"/>
        <v>0.10754</v>
      </c>
    </row>
    <row r="1333" spans="2:10" x14ac:dyDescent="0.25">
      <c r="B1333" s="46">
        <f t="shared" si="123"/>
        <v>23</v>
      </c>
      <c r="C1333" s="46" t="s">
        <v>1525</v>
      </c>
      <c r="D1333" s="120">
        <v>7972.6</v>
      </c>
      <c r="E1333" s="48"/>
      <c r="F1333" s="49"/>
      <c r="G1333" s="46">
        <f t="shared" si="120"/>
        <v>7972.6</v>
      </c>
      <c r="H1333" s="125">
        <f t="shared" si="121"/>
        <v>857.37340400000005</v>
      </c>
      <c r="I1333" s="263">
        <f t="shared" si="118"/>
        <v>0.10754</v>
      </c>
      <c r="J1333" s="76">
        <f t="shared" si="122"/>
        <v>0.10754</v>
      </c>
    </row>
    <row r="1334" spans="2:10" x14ac:dyDescent="0.25">
      <c r="B1334" s="46">
        <f t="shared" si="123"/>
        <v>24</v>
      </c>
      <c r="C1334" s="46" t="s">
        <v>1526</v>
      </c>
      <c r="D1334" s="120">
        <v>4276.3</v>
      </c>
      <c r="E1334" s="48"/>
      <c r="F1334" s="49"/>
      <c r="G1334" s="46">
        <f t="shared" si="120"/>
        <v>4276.3</v>
      </c>
      <c r="H1334" s="125">
        <f t="shared" si="121"/>
        <v>459.87330200000002</v>
      </c>
      <c r="I1334" s="263">
        <f t="shared" si="118"/>
        <v>0.10754</v>
      </c>
      <c r="J1334" s="76">
        <f t="shared" si="122"/>
        <v>0.10754</v>
      </c>
    </row>
    <row r="1335" spans="2:10" x14ac:dyDescent="0.25">
      <c r="B1335" s="46">
        <f t="shared" si="123"/>
        <v>25</v>
      </c>
      <c r="C1335" s="46" t="s">
        <v>1527</v>
      </c>
      <c r="D1335" s="120">
        <v>4367.5</v>
      </c>
      <c r="E1335" s="48"/>
      <c r="F1335" s="49"/>
      <c r="G1335" s="46">
        <f t="shared" si="120"/>
        <v>4367.5</v>
      </c>
      <c r="H1335" s="125">
        <f t="shared" si="121"/>
        <v>469.68095</v>
      </c>
      <c r="I1335" s="263">
        <f t="shared" si="118"/>
        <v>0.10754</v>
      </c>
      <c r="J1335" s="76">
        <f t="shared" si="122"/>
        <v>0.10754</v>
      </c>
    </row>
    <row r="1336" spans="2:10" x14ac:dyDescent="0.25">
      <c r="B1336" s="46">
        <f t="shared" si="123"/>
        <v>26</v>
      </c>
      <c r="C1336" s="46" t="s">
        <v>1528</v>
      </c>
      <c r="D1336" s="120">
        <v>4175.8999999999996</v>
      </c>
      <c r="E1336" s="48"/>
      <c r="F1336" s="49"/>
      <c r="G1336" s="46">
        <f t="shared" si="120"/>
        <v>4175.8999999999996</v>
      </c>
      <c r="H1336" s="125">
        <f t="shared" si="121"/>
        <v>449.07628599999993</v>
      </c>
      <c r="I1336" s="263">
        <f t="shared" si="118"/>
        <v>0.10754</v>
      </c>
      <c r="J1336" s="76">
        <f t="shared" si="122"/>
        <v>0.10754</v>
      </c>
    </row>
    <row r="1337" spans="2:10" x14ac:dyDescent="0.25">
      <c r="B1337" s="46">
        <f t="shared" si="123"/>
        <v>27</v>
      </c>
      <c r="C1337" s="46" t="s">
        <v>1529</v>
      </c>
      <c r="D1337" s="120">
        <v>12124</v>
      </c>
      <c r="E1337" s="48"/>
      <c r="F1337" s="49">
        <v>87.2</v>
      </c>
      <c r="G1337" s="46">
        <f t="shared" si="120"/>
        <v>12211.2</v>
      </c>
      <c r="H1337" s="125">
        <f t="shared" si="121"/>
        <v>1313.192448</v>
      </c>
      <c r="I1337" s="263">
        <f t="shared" si="118"/>
        <v>0.10754</v>
      </c>
      <c r="J1337" s="76">
        <f t="shared" si="122"/>
        <v>0.10754</v>
      </c>
    </row>
    <row r="1338" spans="2:10" x14ac:dyDescent="0.25">
      <c r="B1338" s="46">
        <f t="shared" si="123"/>
        <v>28</v>
      </c>
      <c r="C1338" s="46" t="s">
        <v>1530</v>
      </c>
      <c r="D1338" s="120">
        <v>5787.7</v>
      </c>
      <c r="E1338" s="48"/>
      <c r="F1338" s="49"/>
      <c r="G1338" s="46">
        <f t="shared" si="120"/>
        <v>5787.7</v>
      </c>
      <c r="H1338" s="125">
        <f t="shared" si="121"/>
        <v>622.40925799999991</v>
      </c>
      <c r="I1338" s="263">
        <f t="shared" si="118"/>
        <v>0.10754</v>
      </c>
      <c r="J1338" s="76">
        <f t="shared" si="122"/>
        <v>0.10753999999999998</v>
      </c>
    </row>
    <row r="1339" spans="2:10" x14ac:dyDescent="0.25">
      <c r="B1339" s="46">
        <f t="shared" si="123"/>
        <v>29</v>
      </c>
      <c r="C1339" s="46" t="s">
        <v>1531</v>
      </c>
      <c r="D1339" s="120">
        <v>4389.3999999999996</v>
      </c>
      <c r="E1339" s="48"/>
      <c r="F1339" s="49"/>
      <c r="G1339" s="46">
        <f t="shared" si="120"/>
        <v>4389.3999999999996</v>
      </c>
      <c r="H1339" s="125">
        <f t="shared" si="121"/>
        <v>472.03607599999992</v>
      </c>
      <c r="I1339" s="263">
        <f t="shared" si="118"/>
        <v>0.10754</v>
      </c>
      <c r="J1339" s="76">
        <f t="shared" si="122"/>
        <v>0.10754</v>
      </c>
    </row>
    <row r="1340" spans="2:10" x14ac:dyDescent="0.25">
      <c r="B1340" s="46">
        <f t="shared" si="123"/>
        <v>30</v>
      </c>
      <c r="C1340" s="46" t="s">
        <v>1881</v>
      </c>
      <c r="D1340" s="120">
        <v>4397.2</v>
      </c>
      <c r="E1340" s="48"/>
      <c r="F1340" s="49"/>
      <c r="G1340" s="46">
        <f t="shared" si="120"/>
        <v>4397.2</v>
      </c>
      <c r="H1340" s="125">
        <f t="shared" si="121"/>
        <v>472.87488799999994</v>
      </c>
      <c r="I1340" s="263">
        <f t="shared" si="118"/>
        <v>0.10754</v>
      </c>
      <c r="J1340" s="76">
        <f t="shared" si="122"/>
        <v>0.10754</v>
      </c>
    </row>
    <row r="1341" spans="2:10" x14ac:dyDescent="0.25">
      <c r="B1341" s="46">
        <f t="shared" si="123"/>
        <v>31</v>
      </c>
      <c r="C1341" s="46" t="s">
        <v>1532</v>
      </c>
      <c r="D1341" s="120">
        <v>4374.3999999999996</v>
      </c>
      <c r="E1341" s="48"/>
      <c r="F1341" s="49"/>
      <c r="G1341" s="46">
        <f t="shared" si="120"/>
        <v>4374.3999999999996</v>
      </c>
      <c r="H1341" s="125">
        <f t="shared" si="121"/>
        <v>470.42297599999995</v>
      </c>
      <c r="I1341" s="263">
        <f t="shared" si="118"/>
        <v>0.10754</v>
      </c>
      <c r="J1341" s="76">
        <f t="shared" si="122"/>
        <v>0.10754</v>
      </c>
    </row>
    <row r="1342" spans="2:10" x14ac:dyDescent="0.25">
      <c r="B1342" s="46">
        <f t="shared" si="123"/>
        <v>32</v>
      </c>
      <c r="C1342" s="46" t="s">
        <v>0</v>
      </c>
      <c r="D1342" s="120">
        <v>5726.2</v>
      </c>
      <c r="E1342" s="48"/>
      <c r="F1342" s="49"/>
      <c r="G1342" s="46">
        <f t="shared" si="120"/>
        <v>5726.2</v>
      </c>
      <c r="H1342" s="125">
        <f t="shared" si="121"/>
        <v>615.79554799999994</v>
      </c>
      <c r="I1342" s="263">
        <f t="shared" si="118"/>
        <v>0.10754</v>
      </c>
      <c r="J1342" s="76">
        <f t="shared" si="122"/>
        <v>0.10754</v>
      </c>
    </row>
    <row r="1343" spans="2:10" x14ac:dyDescent="0.25">
      <c r="B1343" s="46">
        <f t="shared" si="123"/>
        <v>33</v>
      </c>
      <c r="C1343" s="46" t="s">
        <v>1</v>
      </c>
      <c r="D1343" s="120">
        <v>16363.4</v>
      </c>
      <c r="E1343" s="48">
        <v>254.1</v>
      </c>
      <c r="F1343" s="49">
        <v>876.7</v>
      </c>
      <c r="G1343" s="46">
        <f t="shared" si="120"/>
        <v>17494.2</v>
      </c>
      <c r="H1343" s="125">
        <f t="shared" si="121"/>
        <v>1881.326268</v>
      </c>
      <c r="I1343" s="263">
        <f t="shared" si="118"/>
        <v>0.10754</v>
      </c>
      <c r="J1343" s="76">
        <f t="shared" si="122"/>
        <v>0.10754</v>
      </c>
    </row>
    <row r="1344" spans="2:10" x14ac:dyDescent="0.25">
      <c r="B1344" s="46">
        <f t="shared" si="123"/>
        <v>34</v>
      </c>
      <c r="C1344" s="46" t="s">
        <v>2</v>
      </c>
      <c r="D1344" s="120">
        <v>20325.400000000001</v>
      </c>
      <c r="E1344" s="48"/>
      <c r="F1344" s="49">
        <v>72.400000000000006</v>
      </c>
      <c r="G1344" s="46">
        <f t="shared" si="120"/>
        <v>20397.800000000003</v>
      </c>
      <c r="H1344" s="125">
        <f t="shared" si="121"/>
        <v>2193.579412</v>
      </c>
      <c r="I1344" s="263">
        <f t="shared" si="118"/>
        <v>0.10754</v>
      </c>
      <c r="J1344" s="76">
        <f t="shared" si="122"/>
        <v>0.10753999999999998</v>
      </c>
    </row>
    <row r="1345" spans="2:10" x14ac:dyDescent="0.25">
      <c r="B1345" s="46">
        <f t="shared" si="123"/>
        <v>35</v>
      </c>
      <c r="C1345" s="46" t="s">
        <v>3</v>
      </c>
      <c r="D1345" s="120">
        <v>3233.5</v>
      </c>
      <c r="E1345" s="48"/>
      <c r="F1345" s="49"/>
      <c r="G1345" s="46">
        <f t="shared" si="120"/>
        <v>3233.5</v>
      </c>
      <c r="H1345" s="125">
        <f t="shared" si="121"/>
        <v>347.73059000000001</v>
      </c>
      <c r="I1345" s="263">
        <f t="shared" si="118"/>
        <v>0.10754</v>
      </c>
      <c r="J1345" s="76">
        <f t="shared" si="122"/>
        <v>0.10754</v>
      </c>
    </row>
    <row r="1346" spans="2:10" x14ac:dyDescent="0.25">
      <c r="B1346" s="46">
        <f t="shared" si="123"/>
        <v>36</v>
      </c>
      <c r="C1346" s="46" t="s">
        <v>4</v>
      </c>
      <c r="D1346" s="120">
        <v>6170.7</v>
      </c>
      <c r="E1346" s="48"/>
      <c r="F1346" s="49"/>
      <c r="G1346" s="46">
        <f t="shared" si="120"/>
        <v>6170.7</v>
      </c>
      <c r="H1346" s="125">
        <f t="shared" si="121"/>
        <v>663.59707800000001</v>
      </c>
      <c r="I1346" s="263">
        <f t="shared" si="118"/>
        <v>0.10754</v>
      </c>
      <c r="J1346" s="76">
        <f t="shared" si="122"/>
        <v>0.10754000000000001</v>
      </c>
    </row>
    <row r="1347" spans="2:10" x14ac:dyDescent="0.25">
      <c r="B1347" s="46">
        <f t="shared" si="123"/>
        <v>37</v>
      </c>
      <c r="C1347" s="46" t="s">
        <v>5</v>
      </c>
      <c r="D1347" s="120">
        <v>2571</v>
      </c>
      <c r="E1347" s="48"/>
      <c r="F1347" s="49">
        <v>379</v>
      </c>
      <c r="G1347" s="46">
        <f t="shared" si="120"/>
        <v>2950</v>
      </c>
      <c r="H1347" s="125">
        <f t="shared" si="121"/>
        <v>317.24299999999999</v>
      </c>
      <c r="I1347" s="263">
        <f t="shared" si="118"/>
        <v>0.10754</v>
      </c>
      <c r="J1347" s="76">
        <f t="shared" si="122"/>
        <v>0.10754</v>
      </c>
    </row>
    <row r="1348" spans="2:10" x14ac:dyDescent="0.25">
      <c r="B1348" s="46">
        <f t="shared" si="123"/>
        <v>38</v>
      </c>
      <c r="C1348" s="46" t="s">
        <v>6</v>
      </c>
      <c r="D1348" s="120">
        <v>4446</v>
      </c>
      <c r="E1348" s="48"/>
      <c r="F1348" s="49">
        <v>135.1</v>
      </c>
      <c r="G1348" s="46">
        <f t="shared" si="120"/>
        <v>4581.1000000000004</v>
      </c>
      <c r="H1348" s="125">
        <f t="shared" si="121"/>
        <v>492.65149400000001</v>
      </c>
      <c r="I1348" s="263">
        <f t="shared" si="118"/>
        <v>0.10754</v>
      </c>
      <c r="J1348" s="76">
        <f t="shared" si="122"/>
        <v>0.10754</v>
      </c>
    </row>
    <row r="1349" spans="2:10" x14ac:dyDescent="0.25">
      <c r="B1349" s="46">
        <f t="shared" si="123"/>
        <v>39</v>
      </c>
      <c r="C1349" s="46" t="s">
        <v>7</v>
      </c>
      <c r="D1349" s="120">
        <v>2571.8000000000002</v>
      </c>
      <c r="E1349" s="48"/>
      <c r="F1349" s="49"/>
      <c r="G1349" s="46">
        <f t="shared" si="120"/>
        <v>2571.8000000000002</v>
      </c>
      <c r="H1349" s="125">
        <f t="shared" si="121"/>
        <v>276.571372</v>
      </c>
      <c r="I1349" s="263">
        <f t="shared" si="118"/>
        <v>0.10754</v>
      </c>
      <c r="J1349" s="76">
        <f t="shared" si="122"/>
        <v>0.10754</v>
      </c>
    </row>
    <row r="1350" spans="2:10" x14ac:dyDescent="0.25">
      <c r="B1350" s="46">
        <f t="shared" si="123"/>
        <v>40</v>
      </c>
      <c r="C1350" s="46" t="s">
        <v>8</v>
      </c>
      <c r="D1350" s="120">
        <v>4089.4</v>
      </c>
      <c r="E1350" s="48"/>
      <c r="F1350" s="49"/>
      <c r="G1350" s="46">
        <f t="shared" si="120"/>
        <v>4089.4</v>
      </c>
      <c r="H1350" s="125">
        <f t="shared" si="121"/>
        <v>439.77407599999998</v>
      </c>
      <c r="I1350" s="263">
        <f t="shared" si="118"/>
        <v>0.10754</v>
      </c>
      <c r="J1350" s="76">
        <f t="shared" si="122"/>
        <v>0.10754</v>
      </c>
    </row>
    <row r="1351" spans="2:10" x14ac:dyDescent="0.25">
      <c r="B1351" s="46">
        <f t="shared" si="123"/>
        <v>41</v>
      </c>
      <c r="C1351" s="46" t="s">
        <v>9</v>
      </c>
      <c r="D1351" s="120">
        <v>4079.1</v>
      </c>
      <c r="E1351" s="48"/>
      <c r="F1351" s="49"/>
      <c r="G1351" s="46">
        <f t="shared" si="120"/>
        <v>4079.1</v>
      </c>
      <c r="H1351" s="125">
        <f t="shared" si="121"/>
        <v>438.66641399999997</v>
      </c>
      <c r="I1351" s="263">
        <f t="shared" ref="I1351:I1414" si="124">0.07974+0.0278</f>
        <v>0.10754</v>
      </c>
      <c r="J1351" s="76">
        <f t="shared" si="122"/>
        <v>0.10754</v>
      </c>
    </row>
    <row r="1352" spans="2:10" x14ac:dyDescent="0.25">
      <c r="B1352" s="46">
        <f t="shared" si="123"/>
        <v>42</v>
      </c>
      <c r="C1352" s="46" t="s">
        <v>1882</v>
      </c>
      <c r="D1352" s="120">
        <v>8506.9</v>
      </c>
      <c r="E1352" s="48"/>
      <c r="F1352" s="49"/>
      <c r="G1352" s="46">
        <f t="shared" si="120"/>
        <v>8506.9</v>
      </c>
      <c r="H1352" s="125">
        <f t="shared" si="121"/>
        <v>914.83202599999993</v>
      </c>
      <c r="I1352" s="263">
        <f t="shared" si="124"/>
        <v>0.10754</v>
      </c>
      <c r="J1352" s="76">
        <f t="shared" si="122"/>
        <v>0.10754</v>
      </c>
    </row>
    <row r="1353" spans="2:10" x14ac:dyDescent="0.25">
      <c r="B1353" s="46">
        <f t="shared" si="123"/>
        <v>43</v>
      </c>
      <c r="C1353" s="46" t="s">
        <v>500</v>
      </c>
      <c r="D1353" s="120">
        <v>1934.1</v>
      </c>
      <c r="E1353" s="48"/>
      <c r="F1353" s="49">
        <v>1212.4000000000001</v>
      </c>
      <c r="G1353" s="46">
        <f t="shared" si="120"/>
        <v>3146.5</v>
      </c>
      <c r="H1353" s="125">
        <f t="shared" si="121"/>
        <v>338.37460999999996</v>
      </c>
      <c r="I1353" s="263">
        <f t="shared" si="124"/>
        <v>0.10754</v>
      </c>
      <c r="J1353" s="76">
        <f t="shared" si="122"/>
        <v>0.10753999999999998</v>
      </c>
    </row>
    <row r="1354" spans="2:10" x14ac:dyDescent="0.25">
      <c r="B1354" s="46">
        <f t="shared" si="123"/>
        <v>44</v>
      </c>
      <c r="C1354" s="46" t="s">
        <v>501</v>
      </c>
      <c r="D1354" s="120">
        <v>4269.5</v>
      </c>
      <c r="E1354" s="48"/>
      <c r="F1354" s="49">
        <v>538</v>
      </c>
      <c r="G1354" s="46">
        <f t="shared" si="120"/>
        <v>4807.5</v>
      </c>
      <c r="H1354" s="125">
        <f>SUM(I1354*G1354)</f>
        <v>516.99855000000002</v>
      </c>
      <c r="I1354" s="263">
        <f t="shared" si="124"/>
        <v>0.10754</v>
      </c>
      <c r="J1354" s="76">
        <f t="shared" si="122"/>
        <v>0.10754000000000001</v>
      </c>
    </row>
    <row r="1355" spans="2:10" x14ac:dyDescent="0.25">
      <c r="B1355" s="46">
        <f t="shared" si="123"/>
        <v>45</v>
      </c>
      <c r="C1355" s="98" t="s">
        <v>2102</v>
      </c>
      <c r="D1355" s="120">
        <v>4095</v>
      </c>
      <c r="E1355" s="48"/>
      <c r="F1355" s="49"/>
      <c r="G1355" s="46">
        <f t="shared" si="120"/>
        <v>4095</v>
      </c>
      <c r="H1355" s="125">
        <f t="shared" si="121"/>
        <v>440.37630000000001</v>
      </c>
      <c r="I1355" s="263">
        <f t="shared" si="124"/>
        <v>0.10754</v>
      </c>
      <c r="J1355" s="76">
        <f t="shared" si="122"/>
        <v>0.10754</v>
      </c>
    </row>
    <row r="1356" spans="2:10" s="102" customFormat="1" x14ac:dyDescent="0.25">
      <c r="B1356" s="46">
        <f t="shared" si="123"/>
        <v>46</v>
      </c>
      <c r="C1356" s="99" t="s">
        <v>1209</v>
      </c>
      <c r="D1356" s="184">
        <v>15885</v>
      </c>
      <c r="E1356" s="185"/>
      <c r="F1356" s="186">
        <v>238.9</v>
      </c>
      <c r="G1356" s="119">
        <f t="shared" si="120"/>
        <v>16123.9</v>
      </c>
      <c r="H1356" s="187">
        <f t="shared" si="121"/>
        <v>1733.9642059999999</v>
      </c>
      <c r="I1356" s="263">
        <f t="shared" si="124"/>
        <v>0.10754</v>
      </c>
      <c r="J1356" s="188">
        <f t="shared" si="122"/>
        <v>0.10754</v>
      </c>
    </row>
    <row r="1357" spans="2:10" x14ac:dyDescent="0.25">
      <c r="B1357" s="46">
        <f t="shared" si="123"/>
        <v>47</v>
      </c>
      <c r="C1357" s="98" t="s">
        <v>1641</v>
      </c>
      <c r="D1357" s="120">
        <v>3468</v>
      </c>
      <c r="E1357" s="48"/>
      <c r="F1357" s="49"/>
      <c r="G1357" s="46">
        <f t="shared" si="120"/>
        <v>3468</v>
      </c>
      <c r="H1357" s="125">
        <f t="shared" si="121"/>
        <v>372.94871999999998</v>
      </c>
      <c r="I1357" s="263">
        <f t="shared" si="124"/>
        <v>0.10754</v>
      </c>
      <c r="J1357" s="76">
        <f t="shared" si="122"/>
        <v>0.10754</v>
      </c>
    </row>
    <row r="1358" spans="2:10" ht="13" x14ac:dyDescent="0.3">
      <c r="B1358" s="46"/>
      <c r="C1358" s="77" t="s">
        <v>1203</v>
      </c>
      <c r="D1358" s="46">
        <f>SUM(D1311:D1357)</f>
        <v>280504.5</v>
      </c>
      <c r="E1358" s="46">
        <f>SUM(E1311:E1357)</f>
        <v>815.1</v>
      </c>
      <c r="F1358" s="46">
        <f>SUM(F1311:F1357)</f>
        <v>10306.989999999998</v>
      </c>
      <c r="G1358" s="179">
        <f>SUM(G1311:G1357)</f>
        <v>291626.59000000008</v>
      </c>
      <c r="H1358" s="125">
        <f t="shared" si="121"/>
        <v>31361.523488600007</v>
      </c>
      <c r="I1358" s="263">
        <f t="shared" si="124"/>
        <v>0.10754</v>
      </c>
      <c r="J1358" s="76">
        <f t="shared" si="122"/>
        <v>0.10754</v>
      </c>
    </row>
    <row r="1359" spans="2:10" x14ac:dyDescent="0.25">
      <c r="B1359" s="528" t="s">
        <v>1883</v>
      </c>
      <c r="C1359" s="528"/>
      <c r="D1359" s="528"/>
      <c r="E1359" s="528"/>
      <c r="F1359" s="528"/>
      <c r="G1359" s="528"/>
      <c r="H1359" s="528"/>
      <c r="I1359" s="528"/>
      <c r="J1359" s="528"/>
    </row>
    <row r="1360" spans="2:10" x14ac:dyDescent="0.25">
      <c r="B1360" s="46">
        <v>1</v>
      </c>
      <c r="C1360" s="46" t="s">
        <v>308</v>
      </c>
      <c r="D1360" s="81">
        <v>5786.79</v>
      </c>
      <c r="E1360" s="46"/>
      <c r="F1360" s="49"/>
      <c r="G1360" s="46">
        <f t="shared" ref="G1360:G1395" si="125">D1360+E1360+F1360</f>
        <v>5786.79</v>
      </c>
      <c r="H1360" s="125">
        <f>SUM(I1360*G1360)</f>
        <v>622.31139659999997</v>
      </c>
      <c r="I1360" s="263">
        <f t="shared" si="124"/>
        <v>0.10754</v>
      </c>
      <c r="J1360" s="76">
        <f t="shared" ref="J1360:J1397" si="126">SUM(H1360/G1360)</f>
        <v>0.10754</v>
      </c>
    </row>
    <row r="1361" spans="2:10" x14ac:dyDescent="0.25">
      <c r="B1361" s="46">
        <v>2</v>
      </c>
      <c r="C1361" s="46" t="s">
        <v>309</v>
      </c>
      <c r="D1361" s="81">
        <v>3626.15</v>
      </c>
      <c r="E1361" s="48"/>
      <c r="F1361" s="49"/>
      <c r="G1361" s="46">
        <f t="shared" si="125"/>
        <v>3626.15</v>
      </c>
      <c r="H1361" s="125">
        <f t="shared" ref="H1361:H1397" si="127">SUM(I1361*G1361)</f>
        <v>389.95617099999998</v>
      </c>
      <c r="I1361" s="263">
        <f t="shared" si="124"/>
        <v>0.10754</v>
      </c>
      <c r="J1361" s="76">
        <f t="shared" si="126"/>
        <v>0.10754</v>
      </c>
    </row>
    <row r="1362" spans="2:10" x14ac:dyDescent="0.25">
      <c r="B1362" s="46">
        <v>3</v>
      </c>
      <c r="C1362" s="46" t="s">
        <v>310</v>
      </c>
      <c r="D1362" s="81">
        <v>7702.04</v>
      </c>
      <c r="E1362" s="48"/>
      <c r="F1362" s="49"/>
      <c r="G1362" s="46">
        <f t="shared" si="125"/>
        <v>7702.04</v>
      </c>
      <c r="H1362" s="125">
        <f t="shared" si="127"/>
        <v>828.27738160000001</v>
      </c>
      <c r="I1362" s="263">
        <f t="shared" si="124"/>
        <v>0.10754</v>
      </c>
      <c r="J1362" s="76">
        <f>SUM(H1362/G1362)</f>
        <v>0.10754</v>
      </c>
    </row>
    <row r="1363" spans="2:10" x14ac:dyDescent="0.25">
      <c r="B1363" s="46">
        <v>4</v>
      </c>
      <c r="C1363" s="46" t="s">
        <v>311</v>
      </c>
      <c r="D1363" s="81">
        <v>5721.7</v>
      </c>
      <c r="E1363" s="48"/>
      <c r="F1363" s="49"/>
      <c r="G1363" s="46">
        <f t="shared" si="125"/>
        <v>5721.7</v>
      </c>
      <c r="H1363" s="125">
        <f t="shared" si="127"/>
        <v>615.31161799999995</v>
      </c>
      <c r="I1363" s="263">
        <f t="shared" si="124"/>
        <v>0.10754</v>
      </c>
      <c r="J1363" s="76">
        <f t="shared" si="126"/>
        <v>0.10754</v>
      </c>
    </row>
    <row r="1364" spans="2:10" x14ac:dyDescent="0.25">
      <c r="B1364" s="46">
        <v>5</v>
      </c>
      <c r="C1364" s="46" t="s">
        <v>312</v>
      </c>
      <c r="D1364" s="81">
        <v>5777.4</v>
      </c>
      <c r="E1364" s="48"/>
      <c r="F1364" s="49"/>
      <c r="G1364" s="46">
        <f t="shared" si="125"/>
        <v>5777.4</v>
      </c>
      <c r="H1364" s="125">
        <f t="shared" si="127"/>
        <v>621.3015959999999</v>
      </c>
      <c r="I1364" s="263">
        <f t="shared" si="124"/>
        <v>0.10754</v>
      </c>
      <c r="J1364" s="76">
        <f t="shared" si="126"/>
        <v>0.10754</v>
      </c>
    </row>
    <row r="1365" spans="2:10" x14ac:dyDescent="0.25">
      <c r="B1365" s="46">
        <v>6</v>
      </c>
      <c r="C1365" s="46" t="s">
        <v>313</v>
      </c>
      <c r="D1365" s="81">
        <v>5627.6</v>
      </c>
      <c r="E1365" s="48"/>
      <c r="F1365" s="49">
        <v>46.65</v>
      </c>
      <c r="G1365" s="46">
        <f t="shared" si="125"/>
        <v>5674.25</v>
      </c>
      <c r="H1365" s="125">
        <f t="shared" si="127"/>
        <v>610.208845</v>
      </c>
      <c r="I1365" s="263">
        <f t="shared" si="124"/>
        <v>0.10754</v>
      </c>
      <c r="J1365" s="76">
        <f t="shared" si="126"/>
        <v>0.10754</v>
      </c>
    </row>
    <row r="1366" spans="2:10" x14ac:dyDescent="0.25">
      <c r="B1366" s="46">
        <v>7</v>
      </c>
      <c r="C1366" s="46" t="s">
        <v>314</v>
      </c>
      <c r="D1366" s="81">
        <v>4060.15</v>
      </c>
      <c r="E1366" s="48">
        <v>29</v>
      </c>
      <c r="F1366" s="49"/>
      <c r="G1366" s="46">
        <f t="shared" si="125"/>
        <v>4089.15</v>
      </c>
      <c r="H1366" s="125">
        <f t="shared" si="127"/>
        <v>439.74719099999999</v>
      </c>
      <c r="I1366" s="263">
        <f t="shared" si="124"/>
        <v>0.10754</v>
      </c>
      <c r="J1366" s="76">
        <f t="shared" si="126"/>
        <v>0.10754</v>
      </c>
    </row>
    <row r="1367" spans="2:10" x14ac:dyDescent="0.25">
      <c r="B1367" s="46">
        <v>8</v>
      </c>
      <c r="C1367" s="46" t="s">
        <v>315</v>
      </c>
      <c r="D1367" s="81">
        <v>3998.55</v>
      </c>
      <c r="E1367" s="48"/>
      <c r="F1367" s="49"/>
      <c r="G1367" s="46">
        <f t="shared" si="125"/>
        <v>3998.55</v>
      </c>
      <c r="H1367" s="125">
        <f t="shared" si="127"/>
        <v>430.00406700000002</v>
      </c>
      <c r="I1367" s="263">
        <f t="shared" si="124"/>
        <v>0.10754</v>
      </c>
      <c r="J1367" s="76">
        <f t="shared" si="126"/>
        <v>0.10754</v>
      </c>
    </row>
    <row r="1368" spans="2:10" x14ac:dyDescent="0.25">
      <c r="B1368" s="46">
        <v>9</v>
      </c>
      <c r="C1368" s="46" t="s">
        <v>316</v>
      </c>
      <c r="D1368" s="81">
        <v>9976.0499999999993</v>
      </c>
      <c r="E1368" s="48"/>
      <c r="F1368" s="49">
        <v>37.299999999999997</v>
      </c>
      <c r="G1368" s="46">
        <f t="shared" si="125"/>
        <v>10013.349999999999</v>
      </c>
      <c r="H1368" s="125">
        <f t="shared" si="127"/>
        <v>1076.8356589999999</v>
      </c>
      <c r="I1368" s="263">
        <f t="shared" si="124"/>
        <v>0.10754</v>
      </c>
      <c r="J1368" s="76">
        <f t="shared" si="126"/>
        <v>0.10754</v>
      </c>
    </row>
    <row r="1369" spans="2:10" x14ac:dyDescent="0.25">
      <c r="B1369" s="46">
        <v>10</v>
      </c>
      <c r="C1369" s="46" t="s">
        <v>317</v>
      </c>
      <c r="D1369" s="81">
        <v>8239.06</v>
      </c>
      <c r="E1369" s="48"/>
      <c r="F1369" s="49"/>
      <c r="G1369" s="46">
        <f t="shared" si="125"/>
        <v>8239.06</v>
      </c>
      <c r="H1369" s="125">
        <f t="shared" si="127"/>
        <v>886.02851239999995</v>
      </c>
      <c r="I1369" s="263">
        <f t="shared" si="124"/>
        <v>0.10754</v>
      </c>
      <c r="J1369" s="76">
        <f t="shared" si="126"/>
        <v>0.10754</v>
      </c>
    </row>
    <row r="1370" spans="2:10" x14ac:dyDescent="0.25">
      <c r="B1370" s="46">
        <v>11</v>
      </c>
      <c r="C1370" s="46" t="s">
        <v>318</v>
      </c>
      <c r="D1370" s="81">
        <v>5737.55</v>
      </c>
      <c r="E1370" s="48"/>
      <c r="F1370" s="49"/>
      <c r="G1370" s="46">
        <f t="shared" si="125"/>
        <v>5737.55</v>
      </c>
      <c r="H1370" s="125">
        <f t="shared" si="127"/>
        <v>617.01612699999998</v>
      </c>
      <c r="I1370" s="263">
        <f t="shared" si="124"/>
        <v>0.10754</v>
      </c>
      <c r="J1370" s="76">
        <f t="shared" si="126"/>
        <v>0.10754</v>
      </c>
    </row>
    <row r="1371" spans="2:10" x14ac:dyDescent="0.25">
      <c r="B1371" s="46">
        <v>12</v>
      </c>
      <c r="C1371" s="46" t="s">
        <v>319</v>
      </c>
      <c r="D1371" s="81">
        <v>4073.5</v>
      </c>
      <c r="E1371" s="48"/>
      <c r="F1371" s="49"/>
      <c r="G1371" s="46">
        <f t="shared" si="125"/>
        <v>4073.5</v>
      </c>
      <c r="H1371" s="125">
        <f t="shared" si="127"/>
        <v>438.06419</v>
      </c>
      <c r="I1371" s="263">
        <f t="shared" si="124"/>
        <v>0.10754</v>
      </c>
      <c r="J1371" s="76">
        <f t="shared" si="126"/>
        <v>0.10754</v>
      </c>
    </row>
    <row r="1372" spans="2:10" x14ac:dyDescent="0.25">
      <c r="B1372" s="46">
        <v>13</v>
      </c>
      <c r="C1372" s="46" t="s">
        <v>320</v>
      </c>
      <c r="D1372" s="81">
        <v>3747.29</v>
      </c>
      <c r="E1372" s="48"/>
      <c r="F1372" s="49"/>
      <c r="G1372" s="46">
        <f t="shared" si="125"/>
        <v>3747.29</v>
      </c>
      <c r="H1372" s="125">
        <f t="shared" si="127"/>
        <v>402.98356659999996</v>
      </c>
      <c r="I1372" s="263">
        <f t="shared" si="124"/>
        <v>0.10754</v>
      </c>
      <c r="J1372" s="76">
        <f t="shared" si="126"/>
        <v>0.10754</v>
      </c>
    </row>
    <row r="1373" spans="2:10" x14ac:dyDescent="0.25">
      <c r="B1373" s="46">
        <v>14</v>
      </c>
      <c r="C1373" s="46" t="s">
        <v>321</v>
      </c>
      <c r="D1373" s="81">
        <v>3638.7</v>
      </c>
      <c r="E1373" s="48"/>
      <c r="F1373" s="49"/>
      <c r="G1373" s="46">
        <f t="shared" si="125"/>
        <v>3638.7</v>
      </c>
      <c r="H1373" s="125">
        <f t="shared" si="127"/>
        <v>391.30579799999998</v>
      </c>
      <c r="I1373" s="263">
        <f t="shared" si="124"/>
        <v>0.10754</v>
      </c>
      <c r="J1373" s="76">
        <f t="shared" si="126"/>
        <v>0.10754</v>
      </c>
    </row>
    <row r="1374" spans="2:10" x14ac:dyDescent="0.25">
      <c r="B1374" s="46">
        <v>15</v>
      </c>
      <c r="C1374" s="46" t="s">
        <v>322</v>
      </c>
      <c r="D1374" s="81">
        <v>6155.56</v>
      </c>
      <c r="E1374" s="48"/>
      <c r="F1374" s="49"/>
      <c r="G1374" s="46">
        <f t="shared" si="125"/>
        <v>6155.56</v>
      </c>
      <c r="H1374" s="125">
        <f t="shared" si="127"/>
        <v>661.9689224</v>
      </c>
      <c r="I1374" s="263">
        <f t="shared" si="124"/>
        <v>0.10754</v>
      </c>
      <c r="J1374" s="76">
        <f t="shared" si="126"/>
        <v>0.10754</v>
      </c>
    </row>
    <row r="1375" spans="2:10" x14ac:dyDescent="0.25">
      <c r="B1375" s="46">
        <v>16</v>
      </c>
      <c r="C1375" s="46" t="s">
        <v>323</v>
      </c>
      <c r="D1375" s="81">
        <v>3981.75</v>
      </c>
      <c r="E1375" s="48"/>
      <c r="F1375" s="49"/>
      <c r="G1375" s="46">
        <f t="shared" si="125"/>
        <v>3981.75</v>
      </c>
      <c r="H1375" s="125">
        <f t="shared" si="127"/>
        <v>428.19739499999997</v>
      </c>
      <c r="I1375" s="263">
        <f t="shared" si="124"/>
        <v>0.10754</v>
      </c>
      <c r="J1375" s="76">
        <f t="shared" si="126"/>
        <v>0.10754</v>
      </c>
    </row>
    <row r="1376" spans="2:10" x14ac:dyDescent="0.25">
      <c r="B1376" s="46">
        <v>17</v>
      </c>
      <c r="C1376" s="46" t="s">
        <v>324</v>
      </c>
      <c r="D1376" s="81">
        <v>4019.15</v>
      </c>
      <c r="E1376" s="48"/>
      <c r="F1376" s="49"/>
      <c r="G1376" s="46">
        <f t="shared" si="125"/>
        <v>4019.15</v>
      </c>
      <c r="H1376" s="125">
        <f t="shared" si="127"/>
        <v>432.21939099999997</v>
      </c>
      <c r="I1376" s="263">
        <f t="shared" si="124"/>
        <v>0.10754</v>
      </c>
      <c r="J1376" s="76">
        <f t="shared" si="126"/>
        <v>0.10754</v>
      </c>
    </row>
    <row r="1377" spans="2:10" x14ac:dyDescent="0.25">
      <c r="B1377" s="46">
        <v>18</v>
      </c>
      <c r="C1377" s="46" t="s">
        <v>325</v>
      </c>
      <c r="D1377" s="81">
        <v>2190.5</v>
      </c>
      <c r="E1377" s="48"/>
      <c r="F1377" s="49"/>
      <c r="G1377" s="46">
        <f t="shared" si="125"/>
        <v>2190.5</v>
      </c>
      <c r="H1377" s="125">
        <f t="shared" si="127"/>
        <v>235.56637000000001</v>
      </c>
      <c r="I1377" s="263">
        <f t="shared" si="124"/>
        <v>0.10754</v>
      </c>
      <c r="J1377" s="76">
        <f t="shared" si="126"/>
        <v>0.10754</v>
      </c>
    </row>
    <row r="1378" spans="2:10" x14ac:dyDescent="0.25">
      <c r="B1378" s="46">
        <v>19</v>
      </c>
      <c r="C1378" s="46" t="s">
        <v>326</v>
      </c>
      <c r="D1378" s="81">
        <v>3923.4</v>
      </c>
      <c r="E1378" s="48"/>
      <c r="F1378" s="49"/>
      <c r="G1378" s="46">
        <f t="shared" si="125"/>
        <v>3923.4</v>
      </c>
      <c r="H1378" s="125">
        <f t="shared" si="127"/>
        <v>421.922436</v>
      </c>
      <c r="I1378" s="263">
        <f t="shared" si="124"/>
        <v>0.10754</v>
      </c>
      <c r="J1378" s="76">
        <f t="shared" si="126"/>
        <v>0.10754</v>
      </c>
    </row>
    <row r="1379" spans="2:10" x14ac:dyDescent="0.25">
      <c r="B1379" s="46">
        <v>20</v>
      </c>
      <c r="C1379" s="46" t="s">
        <v>327</v>
      </c>
      <c r="D1379" s="81">
        <v>7774.24</v>
      </c>
      <c r="E1379" s="48"/>
      <c r="F1379" s="49"/>
      <c r="G1379" s="46">
        <f t="shared" si="125"/>
        <v>7774.24</v>
      </c>
      <c r="H1379" s="125">
        <f t="shared" si="127"/>
        <v>836.04176959999995</v>
      </c>
      <c r="I1379" s="263">
        <f t="shared" si="124"/>
        <v>0.10754</v>
      </c>
      <c r="J1379" s="76">
        <f t="shared" si="126"/>
        <v>0.10754</v>
      </c>
    </row>
    <row r="1380" spans="2:10" x14ac:dyDescent="0.25">
      <c r="B1380" s="46">
        <v>21</v>
      </c>
      <c r="C1380" s="46" t="s">
        <v>328</v>
      </c>
      <c r="D1380" s="81">
        <v>13720.72</v>
      </c>
      <c r="E1380" s="48">
        <v>29.7</v>
      </c>
      <c r="F1380" s="49"/>
      <c r="G1380" s="46">
        <f t="shared" si="125"/>
        <v>13750.42</v>
      </c>
      <c r="H1380" s="125">
        <f t="shared" si="127"/>
        <v>1478.7201668</v>
      </c>
      <c r="I1380" s="263">
        <f t="shared" si="124"/>
        <v>0.10754</v>
      </c>
      <c r="J1380" s="76">
        <f t="shared" si="126"/>
        <v>0.10754</v>
      </c>
    </row>
    <row r="1381" spans="2:10" x14ac:dyDescent="0.25">
      <c r="B1381" s="46">
        <v>22</v>
      </c>
      <c r="C1381" s="46" t="s">
        <v>329</v>
      </c>
      <c r="D1381" s="81">
        <v>7628.53</v>
      </c>
      <c r="E1381" s="48"/>
      <c r="F1381" s="49"/>
      <c r="G1381" s="46">
        <f t="shared" si="125"/>
        <v>7628.53</v>
      </c>
      <c r="H1381" s="125">
        <f t="shared" si="127"/>
        <v>820.37211619999994</v>
      </c>
      <c r="I1381" s="263">
        <f t="shared" si="124"/>
        <v>0.10754</v>
      </c>
      <c r="J1381" s="76">
        <f t="shared" si="126"/>
        <v>0.10754</v>
      </c>
    </row>
    <row r="1382" spans="2:10" x14ac:dyDescent="0.25">
      <c r="B1382" s="46">
        <v>23</v>
      </c>
      <c r="C1382" s="46" t="s">
        <v>330</v>
      </c>
      <c r="D1382" s="81">
        <v>7731.41</v>
      </c>
      <c r="E1382" s="48"/>
      <c r="F1382" s="49"/>
      <c r="G1382" s="46">
        <f t="shared" si="125"/>
        <v>7731.41</v>
      </c>
      <c r="H1382" s="125">
        <f t="shared" si="127"/>
        <v>831.43583139999998</v>
      </c>
      <c r="I1382" s="263">
        <f t="shared" si="124"/>
        <v>0.10754</v>
      </c>
      <c r="J1382" s="76">
        <f t="shared" si="126"/>
        <v>0.10754</v>
      </c>
    </row>
    <row r="1383" spans="2:10" x14ac:dyDescent="0.25">
      <c r="B1383" s="46">
        <v>24</v>
      </c>
      <c r="C1383" s="46" t="s">
        <v>331</v>
      </c>
      <c r="D1383" s="81">
        <v>7718.47</v>
      </c>
      <c r="E1383" s="48"/>
      <c r="F1383" s="49"/>
      <c r="G1383" s="46">
        <f t="shared" si="125"/>
        <v>7718.47</v>
      </c>
      <c r="H1383" s="125">
        <f t="shared" si="127"/>
        <v>830.04426379999995</v>
      </c>
      <c r="I1383" s="263">
        <f t="shared" si="124"/>
        <v>0.10754</v>
      </c>
      <c r="J1383" s="76">
        <f t="shared" si="126"/>
        <v>0.10754</v>
      </c>
    </row>
    <row r="1384" spans="2:10" x14ac:dyDescent="0.25">
      <c r="B1384" s="46">
        <v>25</v>
      </c>
      <c r="C1384" s="46" t="s">
        <v>332</v>
      </c>
      <c r="D1384" s="81">
        <v>7958</v>
      </c>
      <c r="E1384" s="48"/>
      <c r="F1384" s="49"/>
      <c r="G1384" s="46">
        <f t="shared" si="125"/>
        <v>7958</v>
      </c>
      <c r="H1384" s="125">
        <f t="shared" si="127"/>
        <v>855.80331999999999</v>
      </c>
      <c r="I1384" s="263">
        <f t="shared" si="124"/>
        <v>0.10754</v>
      </c>
      <c r="J1384" s="76">
        <f t="shared" si="126"/>
        <v>0.10754</v>
      </c>
    </row>
    <row r="1385" spans="2:10" x14ac:dyDescent="0.25">
      <c r="B1385" s="46">
        <v>26</v>
      </c>
      <c r="C1385" s="46" t="s">
        <v>333</v>
      </c>
      <c r="D1385" s="81">
        <v>3973.2</v>
      </c>
      <c r="E1385" s="48"/>
      <c r="F1385" s="49"/>
      <c r="G1385" s="46">
        <f t="shared" si="125"/>
        <v>3973.2</v>
      </c>
      <c r="H1385" s="125">
        <f t="shared" si="127"/>
        <v>427.27792799999997</v>
      </c>
      <c r="I1385" s="263">
        <f t="shared" si="124"/>
        <v>0.10754</v>
      </c>
      <c r="J1385" s="76">
        <f t="shared" si="126"/>
        <v>0.10754</v>
      </c>
    </row>
    <row r="1386" spans="2:10" x14ac:dyDescent="0.25">
      <c r="B1386" s="46">
        <v>27</v>
      </c>
      <c r="C1386" s="46" t="s">
        <v>334</v>
      </c>
      <c r="D1386" s="81">
        <v>4035</v>
      </c>
      <c r="E1386" s="48"/>
      <c r="F1386" s="49"/>
      <c r="G1386" s="46">
        <f t="shared" si="125"/>
        <v>4035</v>
      </c>
      <c r="H1386" s="125">
        <f t="shared" si="127"/>
        <v>433.9239</v>
      </c>
      <c r="I1386" s="263">
        <f t="shared" si="124"/>
        <v>0.10754</v>
      </c>
      <c r="J1386" s="76">
        <f t="shared" si="126"/>
        <v>0.10754</v>
      </c>
    </row>
    <row r="1387" spans="2:10" x14ac:dyDescent="0.25">
      <c r="B1387" s="46">
        <v>28</v>
      </c>
      <c r="C1387" s="46" t="s">
        <v>335</v>
      </c>
      <c r="D1387" s="81">
        <v>3981.6</v>
      </c>
      <c r="E1387" s="48"/>
      <c r="F1387" s="49"/>
      <c r="G1387" s="46">
        <f t="shared" si="125"/>
        <v>3981.6</v>
      </c>
      <c r="H1387" s="125">
        <f t="shared" si="127"/>
        <v>428.181264</v>
      </c>
      <c r="I1387" s="263">
        <f t="shared" si="124"/>
        <v>0.10754</v>
      </c>
      <c r="J1387" s="76">
        <f t="shared" si="126"/>
        <v>0.10754</v>
      </c>
    </row>
    <row r="1388" spans="2:10" x14ac:dyDescent="0.25">
      <c r="B1388" s="46">
        <v>29</v>
      </c>
      <c r="C1388" s="46" t="s">
        <v>336</v>
      </c>
      <c r="D1388" s="81">
        <v>3970.65</v>
      </c>
      <c r="E1388" s="48"/>
      <c r="F1388" s="49">
        <v>104.6</v>
      </c>
      <c r="G1388" s="46">
        <f t="shared" si="125"/>
        <v>4075.25</v>
      </c>
      <c r="H1388" s="125">
        <f t="shared" si="127"/>
        <v>438.252385</v>
      </c>
      <c r="I1388" s="263">
        <f t="shared" si="124"/>
        <v>0.10754</v>
      </c>
      <c r="J1388" s="76">
        <f t="shared" si="126"/>
        <v>0.10754</v>
      </c>
    </row>
    <row r="1389" spans="2:10" x14ac:dyDescent="0.25">
      <c r="B1389" s="46">
        <v>30</v>
      </c>
      <c r="C1389" s="46" t="s">
        <v>337</v>
      </c>
      <c r="D1389" s="81">
        <v>4030.55</v>
      </c>
      <c r="E1389" s="48"/>
      <c r="F1389" s="49"/>
      <c r="G1389" s="46">
        <f t="shared" si="125"/>
        <v>4030.55</v>
      </c>
      <c r="H1389" s="125">
        <f t="shared" si="127"/>
        <v>433.44534700000003</v>
      </c>
      <c r="I1389" s="263">
        <f t="shared" si="124"/>
        <v>0.10754</v>
      </c>
      <c r="J1389" s="76">
        <f t="shared" si="126"/>
        <v>0.10754</v>
      </c>
    </row>
    <row r="1390" spans="2:10" x14ac:dyDescent="0.25">
      <c r="B1390" s="46">
        <v>31</v>
      </c>
      <c r="C1390" s="46" t="s">
        <v>338</v>
      </c>
      <c r="D1390" s="81">
        <v>4226.88</v>
      </c>
      <c r="E1390" s="48"/>
      <c r="F1390" s="49"/>
      <c r="G1390" s="46">
        <f t="shared" si="125"/>
        <v>4226.88</v>
      </c>
      <c r="H1390" s="125">
        <f t="shared" si="127"/>
        <v>454.55867519999998</v>
      </c>
      <c r="I1390" s="263">
        <f t="shared" si="124"/>
        <v>0.10754</v>
      </c>
      <c r="J1390" s="76">
        <f t="shared" si="126"/>
        <v>0.10754</v>
      </c>
    </row>
    <row r="1391" spans="2:10" x14ac:dyDescent="0.25">
      <c r="B1391" s="46">
        <v>32</v>
      </c>
      <c r="C1391" s="46" t="s">
        <v>339</v>
      </c>
      <c r="D1391" s="81">
        <v>4140.3</v>
      </c>
      <c r="E1391" s="48"/>
      <c r="F1391" s="49">
        <v>50.1</v>
      </c>
      <c r="G1391" s="46">
        <f t="shared" si="125"/>
        <v>4190.4000000000005</v>
      </c>
      <c r="H1391" s="125">
        <f t="shared" si="127"/>
        <v>450.63561600000003</v>
      </c>
      <c r="I1391" s="263">
        <f t="shared" si="124"/>
        <v>0.10754</v>
      </c>
      <c r="J1391" s="76">
        <f t="shared" si="126"/>
        <v>0.10754</v>
      </c>
    </row>
    <row r="1392" spans="2:10" x14ac:dyDescent="0.25">
      <c r="B1392" s="46">
        <v>33</v>
      </c>
      <c r="C1392" s="37" t="s">
        <v>1237</v>
      </c>
      <c r="D1392" s="81">
        <v>4059.4</v>
      </c>
      <c r="E1392" s="94"/>
      <c r="F1392" s="105"/>
      <c r="G1392" s="46">
        <f t="shared" si="125"/>
        <v>4059.4</v>
      </c>
      <c r="H1392" s="125">
        <f t="shared" si="127"/>
        <v>436.54787599999997</v>
      </c>
      <c r="I1392" s="263">
        <f t="shared" si="124"/>
        <v>0.10754</v>
      </c>
      <c r="J1392" s="76">
        <f t="shared" si="126"/>
        <v>0.10754</v>
      </c>
    </row>
    <row r="1393" spans="2:10" x14ac:dyDescent="0.25">
      <c r="B1393" s="46">
        <v>34</v>
      </c>
      <c r="C1393" s="38" t="s">
        <v>1238</v>
      </c>
      <c r="D1393" s="92">
        <v>4225.3</v>
      </c>
      <c r="E1393" s="94"/>
      <c r="F1393" s="105"/>
      <c r="G1393" s="46">
        <f t="shared" si="125"/>
        <v>4225.3</v>
      </c>
      <c r="H1393" s="125">
        <f t="shared" si="127"/>
        <v>454.38876199999999</v>
      </c>
      <c r="I1393" s="263">
        <f t="shared" si="124"/>
        <v>0.10754</v>
      </c>
      <c r="J1393" s="76">
        <f t="shared" si="126"/>
        <v>0.10754</v>
      </c>
    </row>
    <row r="1394" spans="2:10" x14ac:dyDescent="0.25">
      <c r="B1394" s="46">
        <v>35</v>
      </c>
      <c r="C1394" s="38" t="s">
        <v>1239</v>
      </c>
      <c r="D1394" s="92">
        <v>3974.4</v>
      </c>
      <c r="E1394" s="94"/>
      <c r="F1394" s="105"/>
      <c r="G1394" s="46">
        <f t="shared" si="125"/>
        <v>3974.4</v>
      </c>
      <c r="H1394" s="125">
        <f t="shared" si="127"/>
        <v>427.40697599999999</v>
      </c>
      <c r="I1394" s="263">
        <f t="shared" si="124"/>
        <v>0.10754</v>
      </c>
      <c r="J1394" s="76">
        <f t="shared" si="126"/>
        <v>0.10754</v>
      </c>
    </row>
    <row r="1395" spans="2:10" x14ac:dyDescent="0.25">
      <c r="B1395" s="46">
        <v>36</v>
      </c>
      <c r="C1395" s="38" t="s">
        <v>1240</v>
      </c>
      <c r="D1395" s="92">
        <v>3989.7</v>
      </c>
      <c r="E1395" s="94"/>
      <c r="F1395" s="105"/>
      <c r="G1395" s="46">
        <f t="shared" si="125"/>
        <v>3989.7</v>
      </c>
      <c r="H1395" s="125">
        <f>SUM(I1395*G1395)</f>
        <v>429.05233799999996</v>
      </c>
      <c r="I1395" s="263">
        <f t="shared" si="124"/>
        <v>0.10754</v>
      </c>
      <c r="J1395" s="76">
        <f t="shared" si="126"/>
        <v>0.10754</v>
      </c>
    </row>
    <row r="1396" spans="2:10" x14ac:dyDescent="0.25">
      <c r="B1396" s="46">
        <v>37</v>
      </c>
      <c r="C1396" s="38" t="s">
        <v>1453</v>
      </c>
      <c r="D1396" s="92">
        <v>5525.8</v>
      </c>
      <c r="E1396" s="94"/>
      <c r="F1396" s="105"/>
      <c r="G1396" s="46">
        <f>D1396+E1396+F1396</f>
        <v>5525.8</v>
      </c>
      <c r="H1396" s="125">
        <f t="shared" si="127"/>
        <v>594.24453200000005</v>
      </c>
      <c r="I1396" s="263">
        <f t="shared" si="124"/>
        <v>0.10754</v>
      </c>
      <c r="J1396" s="76">
        <f>SUM(H1396/G1396)</f>
        <v>0.10754000000000001</v>
      </c>
    </row>
    <row r="1397" spans="2:10" x14ac:dyDescent="0.25">
      <c r="B1397" s="46"/>
      <c r="C1397" s="46" t="s">
        <v>2074</v>
      </c>
      <c r="D1397" s="81">
        <f>SUM(D1360:D1396)</f>
        <v>200647.03999999995</v>
      </c>
      <c r="E1397" s="81">
        <f>SUM(E1360:E1396)</f>
        <v>58.7</v>
      </c>
      <c r="F1397" s="81">
        <f>SUM(F1360:F1396)</f>
        <v>238.64999999999998</v>
      </c>
      <c r="G1397" s="280">
        <f>SUM(G1360:G1396)</f>
        <v>200944.38999999996</v>
      </c>
      <c r="H1397" s="125">
        <f t="shared" si="127"/>
        <v>21609.559700599995</v>
      </c>
      <c r="I1397" s="263">
        <f t="shared" si="124"/>
        <v>0.10754</v>
      </c>
      <c r="J1397" s="76">
        <f t="shared" si="126"/>
        <v>0.10754</v>
      </c>
    </row>
    <row r="1398" spans="2:10" x14ac:dyDescent="0.25">
      <c r="B1398" s="528" t="s">
        <v>1884</v>
      </c>
      <c r="C1398" s="528"/>
      <c r="D1398" s="528"/>
      <c r="E1398" s="528"/>
      <c r="F1398" s="528"/>
      <c r="G1398" s="528"/>
      <c r="H1398" s="528"/>
      <c r="I1398" s="528"/>
      <c r="J1398" s="528"/>
    </row>
    <row r="1399" spans="2:10" x14ac:dyDescent="0.25">
      <c r="B1399" s="46">
        <v>1</v>
      </c>
      <c r="C1399" s="46" t="s">
        <v>2431</v>
      </c>
      <c r="D1399" s="46">
        <v>22381.8</v>
      </c>
      <c r="E1399" s="46"/>
      <c r="F1399" s="49"/>
      <c r="G1399" s="46">
        <f>D1399+E1399+F1399</f>
        <v>22381.8</v>
      </c>
      <c r="H1399" s="125">
        <v>1037</v>
      </c>
      <c r="I1399" s="263">
        <f t="shared" si="124"/>
        <v>0.10754</v>
      </c>
      <c r="J1399" s="76">
        <f t="shared" ref="J1399:J1401" si="128">SUM(H1399/G1399)</f>
        <v>4.6332287841013682E-2</v>
      </c>
    </row>
    <row r="1400" spans="2:10" x14ac:dyDescent="0.25">
      <c r="B1400" s="46">
        <f>B1399+1</f>
        <v>2</v>
      </c>
      <c r="C1400" s="46" t="s">
        <v>2432</v>
      </c>
      <c r="D1400" s="46">
        <v>2034</v>
      </c>
      <c r="E1400" s="48">
        <v>106.1</v>
      </c>
      <c r="F1400" s="49"/>
      <c r="G1400" s="46">
        <f>D1400+E1400+F1400</f>
        <v>2140.1</v>
      </c>
      <c r="H1400" s="125">
        <v>94.28</v>
      </c>
      <c r="I1400" s="263">
        <f t="shared" si="124"/>
        <v>0.10754</v>
      </c>
      <c r="J1400" s="76">
        <f t="shared" si="128"/>
        <v>4.4054016167468811E-2</v>
      </c>
    </row>
    <row r="1401" spans="2:10" x14ac:dyDescent="0.25">
      <c r="B1401" s="46">
        <f>B1400+1</f>
        <v>3</v>
      </c>
      <c r="C1401" s="46" t="str">
        <f>[1]Лист1!$B$7</f>
        <v>В.Великого,93а</v>
      </c>
      <c r="D1401" s="46">
        <v>12358.7</v>
      </c>
      <c r="E1401" s="48"/>
      <c r="F1401" s="49"/>
      <c r="G1401" s="46">
        <f t="shared" ref="G1401:G1461" si="129">D1401+E1401+F1401</f>
        <v>12358.7</v>
      </c>
      <c r="H1401" s="125">
        <f>SUM(I1401*G1401)</f>
        <v>1329.0545979999999</v>
      </c>
      <c r="I1401" s="263">
        <f t="shared" si="124"/>
        <v>0.10754</v>
      </c>
      <c r="J1401" s="76">
        <f t="shared" si="128"/>
        <v>0.10753999999999998</v>
      </c>
    </row>
    <row r="1402" spans="2:10" x14ac:dyDescent="0.25">
      <c r="B1402" s="46">
        <f>B1401+1</f>
        <v>4</v>
      </c>
      <c r="C1402" s="46" t="str">
        <f>[1]Лист1!$B$8</f>
        <v>В.Великого,103</v>
      </c>
      <c r="D1402" s="46">
        <v>1958.1</v>
      </c>
      <c r="E1402" s="48"/>
      <c r="F1402" s="49"/>
      <c r="G1402" s="46">
        <f t="shared" si="129"/>
        <v>1958.1</v>
      </c>
      <c r="H1402" s="125">
        <f t="shared" ref="H1402:H1463" si="130">SUM(I1402*G1402)</f>
        <v>210.574074</v>
      </c>
      <c r="I1402" s="263">
        <f t="shared" si="124"/>
        <v>0.10754</v>
      </c>
      <c r="J1402" s="76">
        <f t="shared" ref="J1402:J1461" si="131">SUM(H1402/G1402)</f>
        <v>0.10754</v>
      </c>
    </row>
    <row r="1403" spans="2:10" x14ac:dyDescent="0.25">
      <c r="B1403" s="46">
        <f t="shared" ref="B1403:B1462" si="132">B1402+1</f>
        <v>5</v>
      </c>
      <c r="C1403" s="46" t="str">
        <f>[1]Лист1!$B$9</f>
        <v>В.Великого,105</v>
      </c>
      <c r="D1403" s="46">
        <v>2016.3</v>
      </c>
      <c r="E1403" s="48"/>
      <c r="F1403" s="49"/>
      <c r="G1403" s="46">
        <f t="shared" si="129"/>
        <v>2016.3</v>
      </c>
      <c r="H1403" s="125">
        <f t="shared" si="130"/>
        <v>216.83290199999999</v>
      </c>
      <c r="I1403" s="263">
        <f t="shared" si="124"/>
        <v>0.10754</v>
      </c>
      <c r="J1403" s="76">
        <f t="shared" si="131"/>
        <v>0.10754</v>
      </c>
    </row>
    <row r="1404" spans="2:10" x14ac:dyDescent="0.25">
      <c r="B1404" s="46">
        <f t="shared" si="132"/>
        <v>6</v>
      </c>
      <c r="C1404" s="46" t="str">
        <f>[1]Лист1!$B$10</f>
        <v>В.Великого,109</v>
      </c>
      <c r="D1404" s="46">
        <v>2040.5</v>
      </c>
      <c r="E1404" s="48">
        <v>153.19999999999999</v>
      </c>
      <c r="F1404" s="49"/>
      <c r="G1404" s="46">
        <f t="shared" si="129"/>
        <v>2193.6999999999998</v>
      </c>
      <c r="H1404" s="125">
        <f t="shared" si="130"/>
        <v>235.91049799999996</v>
      </c>
      <c r="I1404" s="263">
        <f t="shared" si="124"/>
        <v>0.10754</v>
      </c>
      <c r="J1404" s="76">
        <f>SUM(H1404/G1404)</f>
        <v>0.10754</v>
      </c>
    </row>
    <row r="1405" spans="2:10" x14ac:dyDescent="0.25">
      <c r="B1405" s="46">
        <f t="shared" si="132"/>
        <v>7</v>
      </c>
      <c r="C1405" s="46" t="str">
        <f>[1]Лист1!$B$11</f>
        <v>В.Великого,111</v>
      </c>
      <c r="D1405" s="46">
        <v>8086.8</v>
      </c>
      <c r="E1405" s="48">
        <v>73.7</v>
      </c>
      <c r="F1405" s="49"/>
      <c r="G1405" s="46">
        <f t="shared" si="129"/>
        <v>8160.5</v>
      </c>
      <c r="H1405" s="125">
        <f t="shared" si="130"/>
        <v>877.58016999999995</v>
      </c>
      <c r="I1405" s="263">
        <f t="shared" si="124"/>
        <v>0.10754</v>
      </c>
      <c r="J1405" s="76">
        <f t="shared" si="131"/>
        <v>0.10754</v>
      </c>
    </row>
    <row r="1406" spans="2:10" x14ac:dyDescent="0.25">
      <c r="B1406" s="46">
        <f t="shared" si="132"/>
        <v>8</v>
      </c>
      <c r="C1406" s="46" t="str">
        <f>[1]Лист1!$B$12</f>
        <v>В.Великого,113</v>
      </c>
      <c r="D1406" s="46">
        <v>4049.6</v>
      </c>
      <c r="E1406" s="48"/>
      <c r="F1406" s="49"/>
      <c r="G1406" s="46">
        <f t="shared" si="129"/>
        <v>4049.6</v>
      </c>
      <c r="H1406" s="125">
        <f t="shared" si="130"/>
        <v>435.49398399999995</v>
      </c>
      <c r="I1406" s="263">
        <f t="shared" si="124"/>
        <v>0.10754</v>
      </c>
      <c r="J1406" s="76">
        <f t="shared" si="131"/>
        <v>0.10754</v>
      </c>
    </row>
    <row r="1407" spans="2:10" x14ac:dyDescent="0.25">
      <c r="B1407" s="46">
        <f t="shared" si="132"/>
        <v>9</v>
      </c>
      <c r="C1407" s="46" t="str">
        <f>[1]Лист1!$B$13</f>
        <v>В.Великого,117</v>
      </c>
      <c r="D1407" s="46">
        <v>4091.8</v>
      </c>
      <c r="E1407" s="48"/>
      <c r="F1407" s="49"/>
      <c r="G1407" s="46">
        <f t="shared" si="129"/>
        <v>4091.8</v>
      </c>
      <c r="H1407" s="125">
        <f t="shared" si="130"/>
        <v>440.032172</v>
      </c>
      <c r="I1407" s="263">
        <f t="shared" si="124"/>
        <v>0.10754</v>
      </c>
      <c r="J1407" s="76">
        <f t="shared" si="131"/>
        <v>0.10754</v>
      </c>
    </row>
    <row r="1408" spans="2:10" x14ac:dyDescent="0.25">
      <c r="B1408" s="46">
        <f t="shared" si="132"/>
        <v>10</v>
      </c>
      <c r="C1408" s="46" t="str">
        <f>[1]Лист1!$B$14</f>
        <v>В.Великого,121</v>
      </c>
      <c r="D1408" s="46">
        <v>4035.2</v>
      </c>
      <c r="E1408" s="48"/>
      <c r="F1408" s="49"/>
      <c r="G1408" s="46">
        <f t="shared" si="129"/>
        <v>4035.2</v>
      </c>
      <c r="H1408" s="125">
        <f t="shared" si="130"/>
        <v>433.94540799999999</v>
      </c>
      <c r="I1408" s="263">
        <f t="shared" si="124"/>
        <v>0.10754</v>
      </c>
      <c r="J1408" s="76">
        <f t="shared" si="131"/>
        <v>0.10754</v>
      </c>
    </row>
    <row r="1409" spans="2:10" x14ac:dyDescent="0.25">
      <c r="B1409" s="46">
        <f t="shared" si="132"/>
        <v>11</v>
      </c>
      <c r="C1409" s="46" t="str">
        <f>[1]Лист1!$B$17</f>
        <v>Кульпарківська,121</v>
      </c>
      <c r="D1409" s="46">
        <v>7649.6</v>
      </c>
      <c r="E1409" s="48"/>
      <c r="F1409" s="49"/>
      <c r="G1409" s="46">
        <f t="shared" si="129"/>
        <v>7649.6</v>
      </c>
      <c r="H1409" s="125">
        <f t="shared" si="130"/>
        <v>822.63798399999996</v>
      </c>
      <c r="I1409" s="263">
        <f t="shared" si="124"/>
        <v>0.10754</v>
      </c>
      <c r="J1409" s="76">
        <f t="shared" si="131"/>
        <v>0.10753999999999998</v>
      </c>
    </row>
    <row r="1410" spans="2:10" x14ac:dyDescent="0.25">
      <c r="B1410" s="46">
        <f t="shared" si="132"/>
        <v>12</v>
      </c>
      <c r="C1410" s="46" t="str">
        <f>[1]Лист1!$B$18</f>
        <v>Кульпарківська,123</v>
      </c>
      <c r="D1410" s="46">
        <v>5959.3</v>
      </c>
      <c r="E1410" s="48"/>
      <c r="F1410" s="49"/>
      <c r="G1410" s="46">
        <f t="shared" si="129"/>
        <v>5959.3</v>
      </c>
      <c r="H1410" s="125">
        <f t="shared" si="130"/>
        <v>640.86312199999998</v>
      </c>
      <c r="I1410" s="263">
        <f t="shared" si="124"/>
        <v>0.10754</v>
      </c>
      <c r="J1410" s="76">
        <f t="shared" si="131"/>
        <v>0.10754</v>
      </c>
    </row>
    <row r="1411" spans="2:10" x14ac:dyDescent="0.25">
      <c r="B1411" s="46">
        <f t="shared" si="132"/>
        <v>13</v>
      </c>
      <c r="C1411" s="46" t="str">
        <f>[1]Лист1!$B$19</f>
        <v>Кульпарківська,125</v>
      </c>
      <c r="D1411" s="46">
        <v>4182.7</v>
      </c>
      <c r="E1411" s="48">
        <v>439.8</v>
      </c>
      <c r="F1411" s="49"/>
      <c r="G1411" s="46">
        <f t="shared" si="129"/>
        <v>4622.5</v>
      </c>
      <c r="H1411" s="125">
        <f t="shared" si="130"/>
        <v>497.10364999999996</v>
      </c>
      <c r="I1411" s="263">
        <f t="shared" si="124"/>
        <v>0.10754</v>
      </c>
      <c r="J1411" s="76">
        <f t="shared" si="131"/>
        <v>0.10754</v>
      </c>
    </row>
    <row r="1412" spans="2:10" x14ac:dyDescent="0.25">
      <c r="B1412" s="46">
        <f t="shared" si="132"/>
        <v>14</v>
      </c>
      <c r="C1412" s="46" t="str">
        <f>[1]Лист1!$B$20</f>
        <v>Кульпарківська,129</v>
      </c>
      <c r="D1412" s="46">
        <v>4158.5</v>
      </c>
      <c r="E1412" s="48">
        <v>82.1</v>
      </c>
      <c r="F1412" s="49"/>
      <c r="G1412" s="46">
        <f t="shared" si="129"/>
        <v>4240.6000000000004</v>
      </c>
      <c r="H1412" s="125">
        <f t="shared" si="130"/>
        <v>456.03412400000002</v>
      </c>
      <c r="I1412" s="263">
        <f t="shared" si="124"/>
        <v>0.10754</v>
      </c>
      <c r="J1412" s="76">
        <f t="shared" si="131"/>
        <v>0.10754</v>
      </c>
    </row>
    <row r="1413" spans="2:10" x14ac:dyDescent="0.25">
      <c r="B1413" s="46">
        <f t="shared" si="132"/>
        <v>15</v>
      </c>
      <c r="C1413" s="46" t="str">
        <f>[1]Лист1!$B$21</f>
        <v>Кульпарківська,133</v>
      </c>
      <c r="D1413" s="46">
        <v>7806.9</v>
      </c>
      <c r="E1413" s="48"/>
      <c r="F1413" s="49"/>
      <c r="G1413" s="46">
        <f t="shared" si="129"/>
        <v>7806.9</v>
      </c>
      <c r="H1413" s="125">
        <f t="shared" si="130"/>
        <v>839.55402599999991</v>
      </c>
      <c r="I1413" s="263">
        <f t="shared" si="124"/>
        <v>0.10754</v>
      </c>
      <c r="J1413" s="76">
        <f t="shared" si="131"/>
        <v>0.10754</v>
      </c>
    </row>
    <row r="1414" spans="2:10" x14ac:dyDescent="0.25">
      <c r="B1414" s="46">
        <f t="shared" si="132"/>
        <v>16</v>
      </c>
      <c r="C1414" s="46" t="str">
        <f>[1]Лист1!$B$22</f>
        <v>Кульпарківська,133а</v>
      </c>
      <c r="D1414" s="46">
        <v>4253.3999999999996</v>
      </c>
      <c r="E1414" s="48"/>
      <c r="F1414" s="49"/>
      <c r="G1414" s="46">
        <f t="shared" si="129"/>
        <v>4253.3999999999996</v>
      </c>
      <c r="H1414" s="125">
        <f t="shared" si="130"/>
        <v>457.41063599999995</v>
      </c>
      <c r="I1414" s="263">
        <f t="shared" si="124"/>
        <v>0.10754</v>
      </c>
      <c r="J1414" s="76">
        <f t="shared" si="131"/>
        <v>0.10754</v>
      </c>
    </row>
    <row r="1415" spans="2:10" x14ac:dyDescent="0.25">
      <c r="B1415" s="46">
        <f t="shared" si="132"/>
        <v>17</v>
      </c>
      <c r="C1415" s="46" t="str">
        <f>[1]Лист1!$B$23</f>
        <v>Кульпарківська,135</v>
      </c>
      <c r="D1415" s="46">
        <v>7737.08</v>
      </c>
      <c r="E1415" s="48"/>
      <c r="F1415" s="49"/>
      <c r="G1415" s="46">
        <f t="shared" si="129"/>
        <v>7737.08</v>
      </c>
      <c r="H1415" s="125">
        <f t="shared" si="130"/>
        <v>832.04558320000001</v>
      </c>
      <c r="I1415" s="263">
        <f t="shared" ref="I1415:I1464" si="133">0.07974+0.0278</f>
        <v>0.10754</v>
      </c>
      <c r="J1415" s="76">
        <f t="shared" si="131"/>
        <v>0.10754</v>
      </c>
    </row>
    <row r="1416" spans="2:10" x14ac:dyDescent="0.25">
      <c r="B1416" s="46">
        <f t="shared" si="132"/>
        <v>18</v>
      </c>
      <c r="C1416" s="46" t="str">
        <f>[1]Лист1!$B$24</f>
        <v>Наукова,44</v>
      </c>
      <c r="D1416" s="46">
        <v>8046.52</v>
      </c>
      <c r="E1416" s="48"/>
      <c r="F1416" s="49"/>
      <c r="G1416" s="46">
        <f t="shared" si="129"/>
        <v>8046.52</v>
      </c>
      <c r="H1416" s="125">
        <f t="shared" si="130"/>
        <v>865.32276079999997</v>
      </c>
      <c r="I1416" s="263">
        <f t="shared" si="133"/>
        <v>0.10754</v>
      </c>
      <c r="J1416" s="76">
        <f t="shared" si="131"/>
        <v>0.10754</v>
      </c>
    </row>
    <row r="1417" spans="2:10" x14ac:dyDescent="0.25">
      <c r="B1417" s="46">
        <f t="shared" si="132"/>
        <v>19</v>
      </c>
      <c r="C1417" s="46" t="str">
        <f>[1]Лист1!$B$25</f>
        <v>Наукова,46</v>
      </c>
      <c r="D1417" s="46">
        <v>8105.15</v>
      </c>
      <c r="E1417" s="48"/>
      <c r="F1417" s="49"/>
      <c r="G1417" s="46">
        <f t="shared" si="129"/>
        <v>8105.15</v>
      </c>
      <c r="H1417" s="125">
        <f t="shared" si="130"/>
        <v>871.6278309999999</v>
      </c>
      <c r="I1417" s="263">
        <f t="shared" si="133"/>
        <v>0.10754</v>
      </c>
      <c r="J1417" s="76">
        <f t="shared" si="131"/>
        <v>0.10754</v>
      </c>
    </row>
    <row r="1418" spans="2:10" x14ac:dyDescent="0.25">
      <c r="B1418" s="46">
        <f t="shared" si="132"/>
        <v>20</v>
      </c>
      <c r="C1418" s="46" t="str">
        <f>[1]Лист1!$B$26</f>
        <v>Наукова,48</v>
      </c>
      <c r="D1418" s="46">
        <v>4156.1000000000004</v>
      </c>
      <c r="E1418" s="48"/>
      <c r="F1418" s="49"/>
      <c r="G1418" s="46">
        <f t="shared" si="129"/>
        <v>4156.1000000000004</v>
      </c>
      <c r="H1418" s="125">
        <f t="shared" si="130"/>
        <v>446.94699400000002</v>
      </c>
      <c r="I1418" s="263">
        <f t="shared" si="133"/>
        <v>0.10754</v>
      </c>
      <c r="J1418" s="76">
        <f t="shared" si="131"/>
        <v>0.10754</v>
      </c>
    </row>
    <row r="1419" spans="2:10" x14ac:dyDescent="0.25">
      <c r="B1419" s="46">
        <f t="shared" si="132"/>
        <v>21</v>
      </c>
      <c r="C1419" s="46" t="str">
        <f>[1]Лист1!$B$27</f>
        <v>Наукова,50</v>
      </c>
      <c r="D1419" s="46">
        <v>4088.3</v>
      </c>
      <c r="E1419" s="48"/>
      <c r="F1419" s="49"/>
      <c r="G1419" s="46">
        <f t="shared" si="129"/>
        <v>4088.3</v>
      </c>
      <c r="H1419" s="125">
        <f t="shared" si="130"/>
        <v>439.65578199999999</v>
      </c>
      <c r="I1419" s="263">
        <f t="shared" si="133"/>
        <v>0.10754</v>
      </c>
      <c r="J1419" s="76">
        <f t="shared" si="131"/>
        <v>0.10754</v>
      </c>
    </row>
    <row r="1420" spans="2:10" x14ac:dyDescent="0.25">
      <c r="B1420" s="46">
        <f t="shared" si="132"/>
        <v>22</v>
      </c>
      <c r="C1420" s="46" t="str">
        <f>[1]Лист1!$B$28</f>
        <v>Наукова,52</v>
      </c>
      <c r="D1420" s="46">
        <v>4075.2</v>
      </c>
      <c r="E1420" s="48"/>
      <c r="F1420" s="49"/>
      <c r="G1420" s="46">
        <f t="shared" si="129"/>
        <v>4075.2</v>
      </c>
      <c r="H1420" s="125">
        <f t="shared" si="130"/>
        <v>438.24700799999999</v>
      </c>
      <c r="I1420" s="263">
        <f t="shared" si="133"/>
        <v>0.10754</v>
      </c>
      <c r="J1420" s="76">
        <f t="shared" si="131"/>
        <v>0.10754</v>
      </c>
    </row>
    <row r="1421" spans="2:10" x14ac:dyDescent="0.25">
      <c r="B1421" s="46">
        <f t="shared" si="132"/>
        <v>23</v>
      </c>
      <c r="C1421" s="46" t="str">
        <f>[1]Лист1!$B$29</f>
        <v>Наукова,62</v>
      </c>
      <c r="D1421" s="46">
        <v>12235.2</v>
      </c>
      <c r="E1421" s="48"/>
      <c r="F1421" s="49">
        <v>13</v>
      </c>
      <c r="G1421" s="46">
        <f t="shared" si="129"/>
        <v>12248.2</v>
      </c>
      <c r="H1421" s="125">
        <f t="shared" si="130"/>
        <v>1317.1714280000001</v>
      </c>
      <c r="I1421" s="263">
        <f t="shared" si="133"/>
        <v>0.10754</v>
      </c>
      <c r="J1421" s="76">
        <f t="shared" si="131"/>
        <v>0.10754</v>
      </c>
    </row>
    <row r="1422" spans="2:10" x14ac:dyDescent="0.25">
      <c r="B1422" s="46">
        <f t="shared" si="132"/>
        <v>24</v>
      </c>
      <c r="C1422" s="46" t="str">
        <f>[1]Лист1!$B$30</f>
        <v>Наукова,64</v>
      </c>
      <c r="D1422" s="46">
        <v>8230.2999999999993</v>
      </c>
      <c r="E1422" s="48">
        <v>160.6</v>
      </c>
      <c r="F1422" s="49"/>
      <c r="G1422" s="46">
        <f t="shared" si="129"/>
        <v>8390.9</v>
      </c>
      <c r="H1422" s="125">
        <f t="shared" si="130"/>
        <v>902.35738599999991</v>
      </c>
      <c r="I1422" s="263">
        <f t="shared" si="133"/>
        <v>0.10754</v>
      </c>
      <c r="J1422" s="76">
        <f t="shared" si="131"/>
        <v>0.10754</v>
      </c>
    </row>
    <row r="1423" spans="2:10" x14ac:dyDescent="0.25">
      <c r="B1423" s="46">
        <f t="shared" si="132"/>
        <v>25</v>
      </c>
      <c r="C1423" s="46" t="str">
        <f>[1]Лист1!$B$31</f>
        <v>Наукова,74</v>
      </c>
      <c r="D1423" s="46">
        <v>6165.7</v>
      </c>
      <c r="E1423" s="48"/>
      <c r="F1423" s="49"/>
      <c r="G1423" s="46">
        <f t="shared" si="129"/>
        <v>6165.7</v>
      </c>
      <c r="H1423" s="125">
        <f t="shared" si="130"/>
        <v>663.05937799999992</v>
      </c>
      <c r="I1423" s="263">
        <f t="shared" si="133"/>
        <v>0.10754</v>
      </c>
      <c r="J1423" s="76">
        <f t="shared" si="131"/>
        <v>0.10754</v>
      </c>
    </row>
    <row r="1424" spans="2:10" x14ac:dyDescent="0.25">
      <c r="B1424" s="46">
        <f t="shared" si="132"/>
        <v>26</v>
      </c>
      <c r="C1424" s="46" t="str">
        <f>[1]Лист1!$B$32</f>
        <v>Наукова,86</v>
      </c>
      <c r="D1424" s="46">
        <v>4053.1</v>
      </c>
      <c r="E1424" s="48"/>
      <c r="F1424" s="49"/>
      <c r="G1424" s="46">
        <f t="shared" si="129"/>
        <v>4053.1</v>
      </c>
      <c r="H1424" s="125">
        <f t="shared" si="130"/>
        <v>435.87037399999997</v>
      </c>
      <c r="I1424" s="263">
        <f t="shared" si="133"/>
        <v>0.10754</v>
      </c>
      <c r="J1424" s="76">
        <f t="shared" si="131"/>
        <v>0.10754</v>
      </c>
    </row>
    <row r="1425" spans="2:10" x14ac:dyDescent="0.25">
      <c r="B1425" s="46">
        <f t="shared" si="132"/>
        <v>27</v>
      </c>
      <c r="C1425" s="46" t="str">
        <f>[1]Лист1!$B$33</f>
        <v>Наукова,94</v>
      </c>
      <c r="D1425" s="46">
        <v>12192.44</v>
      </c>
      <c r="E1425" s="48"/>
      <c r="F1425" s="49"/>
      <c r="G1425" s="46">
        <f t="shared" si="129"/>
        <v>12192.44</v>
      </c>
      <c r="H1425" s="125">
        <f t="shared" si="130"/>
        <v>1311.1749976000001</v>
      </c>
      <c r="I1425" s="263">
        <f t="shared" si="133"/>
        <v>0.10754</v>
      </c>
      <c r="J1425" s="76">
        <f t="shared" si="131"/>
        <v>0.10754</v>
      </c>
    </row>
    <row r="1426" spans="2:10" x14ac:dyDescent="0.25">
      <c r="B1426" s="46">
        <f t="shared" si="132"/>
        <v>28</v>
      </c>
      <c r="C1426" s="46" t="str">
        <f>[1]Лист1!$B$34</f>
        <v>Наукова,112</v>
      </c>
      <c r="D1426" s="46">
        <v>8096.5</v>
      </c>
      <c r="E1426" s="48"/>
      <c r="F1426" s="49">
        <v>112.7</v>
      </c>
      <c r="G1426" s="46">
        <f t="shared" si="129"/>
        <v>8209.2000000000007</v>
      </c>
      <c r="H1426" s="125">
        <f t="shared" si="130"/>
        <v>882.8173680000001</v>
      </c>
      <c r="I1426" s="263">
        <f t="shared" si="133"/>
        <v>0.10754</v>
      </c>
      <c r="J1426" s="76">
        <f t="shared" si="131"/>
        <v>0.10754</v>
      </c>
    </row>
    <row r="1427" spans="2:10" x14ac:dyDescent="0.25">
      <c r="B1427" s="46">
        <f t="shared" si="132"/>
        <v>29</v>
      </c>
      <c r="C1427" s="46" t="str">
        <f>[1]Лист1!$B$35</f>
        <v>Наукова,114</v>
      </c>
      <c r="D1427" s="46">
        <v>3682.5</v>
      </c>
      <c r="E1427" s="48"/>
      <c r="F1427" s="49"/>
      <c r="G1427" s="46">
        <f t="shared" si="129"/>
        <v>3682.5</v>
      </c>
      <c r="H1427" s="125">
        <f t="shared" si="130"/>
        <v>396.01605000000001</v>
      </c>
      <c r="I1427" s="263">
        <f t="shared" si="133"/>
        <v>0.10754</v>
      </c>
      <c r="J1427" s="76">
        <f t="shared" si="131"/>
        <v>0.10754</v>
      </c>
    </row>
    <row r="1428" spans="2:10" s="264" customFormat="1" x14ac:dyDescent="0.25">
      <c r="B1428" s="263">
        <f t="shared" si="132"/>
        <v>30</v>
      </c>
      <c r="C1428" s="263" t="str">
        <f>[3]Лист1!$B$36</f>
        <v>Наукова,116</v>
      </c>
      <c r="D1428" s="263">
        <v>8191.3</v>
      </c>
      <c r="E1428" s="268"/>
      <c r="F1428" s="270"/>
      <c r="G1428" s="263">
        <f t="shared" si="129"/>
        <v>8191.3</v>
      </c>
      <c r="H1428" s="277">
        <f t="shared" si="130"/>
        <v>880.89240199999995</v>
      </c>
      <c r="I1428" s="263">
        <f t="shared" si="133"/>
        <v>0.10754</v>
      </c>
      <c r="J1428" s="278">
        <f t="shared" si="131"/>
        <v>0.10754</v>
      </c>
    </row>
    <row r="1429" spans="2:10" x14ac:dyDescent="0.25">
      <c r="B1429" s="46">
        <f t="shared" si="132"/>
        <v>31</v>
      </c>
      <c r="C1429" s="46" t="str">
        <f>[1]Лист1!$B$37</f>
        <v>Симоненка,3</v>
      </c>
      <c r="D1429" s="46">
        <v>4054.7</v>
      </c>
      <c r="E1429" s="48"/>
      <c r="F1429" s="49">
        <v>125</v>
      </c>
      <c r="G1429" s="46">
        <f t="shared" si="129"/>
        <v>4179.7</v>
      </c>
      <c r="H1429" s="125">
        <f t="shared" si="130"/>
        <v>449.48493799999994</v>
      </c>
      <c r="I1429" s="263">
        <f t="shared" si="133"/>
        <v>0.10754</v>
      </c>
      <c r="J1429" s="76">
        <f t="shared" si="131"/>
        <v>0.10754</v>
      </c>
    </row>
    <row r="1430" spans="2:10" x14ac:dyDescent="0.25">
      <c r="B1430" s="46">
        <f t="shared" si="132"/>
        <v>32</v>
      </c>
      <c r="C1430" s="46" t="str">
        <f>[1]Лист1!$B$38</f>
        <v>Симоненка,7</v>
      </c>
      <c r="D1430" s="46">
        <v>3967.5</v>
      </c>
      <c r="E1430" s="48"/>
      <c r="F1430" s="49">
        <v>74.5</v>
      </c>
      <c r="G1430" s="46">
        <f t="shared" si="129"/>
        <v>4042</v>
      </c>
      <c r="H1430" s="125">
        <f t="shared" si="130"/>
        <v>434.67667999999998</v>
      </c>
      <c r="I1430" s="263">
        <f t="shared" si="133"/>
        <v>0.10754</v>
      </c>
      <c r="J1430" s="76">
        <f t="shared" si="131"/>
        <v>0.10754</v>
      </c>
    </row>
    <row r="1431" spans="2:10" x14ac:dyDescent="0.25">
      <c r="B1431" s="46">
        <f t="shared" si="132"/>
        <v>33</v>
      </c>
      <c r="C1431" s="46" t="str">
        <f>[1]Лист1!$B$39</f>
        <v>Симоненка,12</v>
      </c>
      <c r="D1431" s="46">
        <v>7733.7</v>
      </c>
      <c r="E1431" s="48"/>
      <c r="F1431" s="49"/>
      <c r="G1431" s="46">
        <f t="shared" si="129"/>
        <v>7733.7</v>
      </c>
      <c r="H1431" s="125">
        <f t="shared" si="130"/>
        <v>831.682098</v>
      </c>
      <c r="I1431" s="263">
        <f t="shared" si="133"/>
        <v>0.10754</v>
      </c>
      <c r="J1431" s="76">
        <f t="shared" si="131"/>
        <v>0.10754</v>
      </c>
    </row>
    <row r="1432" spans="2:10" x14ac:dyDescent="0.25">
      <c r="B1432" s="46">
        <f t="shared" si="132"/>
        <v>34</v>
      </c>
      <c r="C1432" s="46" t="str">
        <f>[1]Лист1!$B$41</f>
        <v>Симоненка,18</v>
      </c>
      <c r="D1432" s="46">
        <v>5374.3</v>
      </c>
      <c r="E1432" s="48"/>
      <c r="F1432" s="49"/>
      <c r="G1432" s="46">
        <f t="shared" si="129"/>
        <v>5374.3</v>
      </c>
      <c r="H1432" s="125">
        <f t="shared" si="130"/>
        <v>577.95222200000001</v>
      </c>
      <c r="I1432" s="263">
        <f t="shared" si="133"/>
        <v>0.10754</v>
      </c>
      <c r="J1432" s="76">
        <f t="shared" si="131"/>
        <v>0.10754</v>
      </c>
    </row>
    <row r="1433" spans="2:10" x14ac:dyDescent="0.25">
      <c r="B1433" s="46">
        <f t="shared" si="132"/>
        <v>35</v>
      </c>
      <c r="C1433" s="46" t="str">
        <f>[1]Лист1!$B$42</f>
        <v>Симоненка,20</v>
      </c>
      <c r="D1433" s="46">
        <v>8191.7</v>
      </c>
      <c r="E1433" s="48"/>
      <c r="F1433" s="49"/>
      <c r="G1433" s="46">
        <f t="shared" si="129"/>
        <v>8191.7</v>
      </c>
      <c r="H1433" s="125">
        <f t="shared" si="130"/>
        <v>880.93541799999991</v>
      </c>
      <c r="I1433" s="263">
        <f t="shared" si="133"/>
        <v>0.10754</v>
      </c>
      <c r="J1433" s="76">
        <f t="shared" si="131"/>
        <v>0.10754</v>
      </c>
    </row>
    <row r="1434" spans="2:10" x14ac:dyDescent="0.25">
      <c r="B1434" s="46">
        <f t="shared" si="132"/>
        <v>36</v>
      </c>
      <c r="C1434" s="46" t="str">
        <f>[1]Лист1!$B$43</f>
        <v>Симоненка,22</v>
      </c>
      <c r="D1434" s="46">
        <v>4123.8999999999996</v>
      </c>
      <c r="E1434" s="48"/>
      <c r="F1434" s="49"/>
      <c r="G1434" s="46">
        <f t="shared" si="129"/>
        <v>4123.8999999999996</v>
      </c>
      <c r="H1434" s="125">
        <f t="shared" si="130"/>
        <v>443.48420599999997</v>
      </c>
      <c r="I1434" s="263">
        <f t="shared" si="133"/>
        <v>0.10754</v>
      </c>
      <c r="J1434" s="76">
        <f t="shared" si="131"/>
        <v>0.10754</v>
      </c>
    </row>
    <row r="1435" spans="2:10" x14ac:dyDescent="0.25">
      <c r="B1435" s="46">
        <f t="shared" si="132"/>
        <v>37</v>
      </c>
      <c r="C1435" s="46" t="s">
        <v>341</v>
      </c>
      <c r="D1435" s="46">
        <v>4398.3999999999996</v>
      </c>
      <c r="E1435" s="48"/>
      <c r="F1435" s="49"/>
      <c r="G1435" s="46">
        <f t="shared" si="129"/>
        <v>4398.3999999999996</v>
      </c>
      <c r="H1435" s="125">
        <f t="shared" si="130"/>
        <v>473.00393599999995</v>
      </c>
      <c r="I1435" s="263">
        <f t="shared" si="133"/>
        <v>0.10754</v>
      </c>
      <c r="J1435" s="76">
        <f t="shared" si="131"/>
        <v>0.10754</v>
      </c>
    </row>
    <row r="1436" spans="2:10" x14ac:dyDescent="0.25">
      <c r="B1436" s="46">
        <f t="shared" si="132"/>
        <v>38</v>
      </c>
      <c r="C1436" s="46" t="s">
        <v>342</v>
      </c>
      <c r="D1436" s="46">
        <v>4369.7</v>
      </c>
      <c r="E1436" s="48"/>
      <c r="F1436" s="49"/>
      <c r="G1436" s="46">
        <f t="shared" si="129"/>
        <v>4369.7</v>
      </c>
      <c r="H1436" s="125">
        <f t="shared" si="130"/>
        <v>469.91753799999998</v>
      </c>
      <c r="I1436" s="263">
        <f t="shared" si="133"/>
        <v>0.10754</v>
      </c>
      <c r="J1436" s="76">
        <f t="shared" si="131"/>
        <v>0.10754</v>
      </c>
    </row>
    <row r="1437" spans="2:10" x14ac:dyDescent="0.25">
      <c r="B1437" s="46">
        <f t="shared" si="132"/>
        <v>39</v>
      </c>
      <c r="C1437" s="46" t="s">
        <v>343</v>
      </c>
      <c r="D1437" s="46">
        <v>5769.7</v>
      </c>
      <c r="E1437" s="48"/>
      <c r="F1437" s="49"/>
      <c r="G1437" s="46">
        <f t="shared" si="129"/>
        <v>5769.7</v>
      </c>
      <c r="H1437" s="125">
        <f t="shared" si="130"/>
        <v>620.47353799999996</v>
      </c>
      <c r="I1437" s="263">
        <f t="shared" si="133"/>
        <v>0.10754</v>
      </c>
      <c r="J1437" s="76">
        <f t="shared" si="131"/>
        <v>0.10754</v>
      </c>
    </row>
    <row r="1438" spans="2:10" x14ac:dyDescent="0.25">
      <c r="B1438" s="46">
        <f t="shared" si="132"/>
        <v>40</v>
      </c>
      <c r="C1438" s="46" t="s">
        <v>344</v>
      </c>
      <c r="D1438" s="46">
        <v>4446.8999999999996</v>
      </c>
      <c r="E1438" s="48"/>
      <c r="F1438" s="49"/>
      <c r="G1438" s="46">
        <f t="shared" si="129"/>
        <v>4446.8999999999996</v>
      </c>
      <c r="H1438" s="125">
        <f t="shared" si="130"/>
        <v>478.21962599999995</v>
      </c>
      <c r="I1438" s="263">
        <f t="shared" si="133"/>
        <v>0.10754</v>
      </c>
      <c r="J1438" s="76">
        <f t="shared" si="131"/>
        <v>0.10754</v>
      </c>
    </row>
    <row r="1439" spans="2:10" x14ac:dyDescent="0.25">
      <c r="B1439" s="46">
        <f t="shared" si="132"/>
        <v>41</v>
      </c>
      <c r="C1439" s="46" t="s">
        <v>345</v>
      </c>
      <c r="D1439" s="46">
        <v>4422.5</v>
      </c>
      <c r="E1439" s="48"/>
      <c r="F1439" s="49"/>
      <c r="G1439" s="46">
        <f t="shared" si="129"/>
        <v>4422.5</v>
      </c>
      <c r="H1439" s="125">
        <f t="shared" si="130"/>
        <v>475.59564999999998</v>
      </c>
      <c r="I1439" s="263">
        <f t="shared" si="133"/>
        <v>0.10754</v>
      </c>
      <c r="J1439" s="76">
        <f t="shared" si="131"/>
        <v>0.10754</v>
      </c>
    </row>
    <row r="1440" spans="2:10" x14ac:dyDescent="0.25">
      <c r="B1440" s="46">
        <f t="shared" si="132"/>
        <v>42</v>
      </c>
      <c r="C1440" s="46" t="s">
        <v>346</v>
      </c>
      <c r="D1440" s="46">
        <v>3984.5</v>
      </c>
      <c r="E1440" s="48"/>
      <c r="F1440" s="49"/>
      <c r="G1440" s="46">
        <f t="shared" si="129"/>
        <v>3984.5</v>
      </c>
      <c r="H1440" s="125">
        <f t="shared" si="130"/>
        <v>428.49313000000001</v>
      </c>
      <c r="I1440" s="263">
        <f t="shared" si="133"/>
        <v>0.10754</v>
      </c>
      <c r="J1440" s="76">
        <f t="shared" si="131"/>
        <v>0.10754</v>
      </c>
    </row>
    <row r="1441" spans="2:10" x14ac:dyDescent="0.25">
      <c r="B1441" s="46">
        <f t="shared" si="132"/>
        <v>43</v>
      </c>
      <c r="C1441" s="46" t="s">
        <v>347</v>
      </c>
      <c r="D1441" s="46">
        <v>5874.6</v>
      </c>
      <c r="E1441" s="48"/>
      <c r="F1441" s="49"/>
      <c r="G1441" s="46">
        <f t="shared" si="129"/>
        <v>5874.6</v>
      </c>
      <c r="H1441" s="125">
        <f t="shared" si="130"/>
        <v>631.75448400000005</v>
      </c>
      <c r="I1441" s="263">
        <f t="shared" si="133"/>
        <v>0.10754</v>
      </c>
      <c r="J1441" s="76">
        <f t="shared" si="131"/>
        <v>0.10754</v>
      </c>
    </row>
    <row r="1442" spans="2:10" x14ac:dyDescent="0.25">
      <c r="B1442" s="46">
        <f t="shared" si="132"/>
        <v>44</v>
      </c>
      <c r="C1442" s="46" t="s">
        <v>348</v>
      </c>
      <c r="D1442" s="46">
        <v>5861.2</v>
      </c>
      <c r="E1442" s="48"/>
      <c r="F1442" s="49"/>
      <c r="G1442" s="46">
        <f t="shared" si="129"/>
        <v>5861.2</v>
      </c>
      <c r="H1442" s="125">
        <f t="shared" si="130"/>
        <v>630.31344799999999</v>
      </c>
      <c r="I1442" s="263">
        <f t="shared" si="133"/>
        <v>0.10754</v>
      </c>
      <c r="J1442" s="76">
        <f t="shared" si="131"/>
        <v>0.10754</v>
      </c>
    </row>
    <row r="1443" spans="2:10" x14ac:dyDescent="0.25">
      <c r="B1443" s="46">
        <f t="shared" si="132"/>
        <v>45</v>
      </c>
      <c r="C1443" s="46" t="s">
        <v>349</v>
      </c>
      <c r="D1443" s="46">
        <v>4068.9</v>
      </c>
      <c r="E1443" s="48"/>
      <c r="F1443" s="49"/>
      <c r="G1443" s="46">
        <f t="shared" si="129"/>
        <v>4068.9</v>
      </c>
      <c r="H1443" s="125">
        <f t="shared" si="130"/>
        <v>437.56950599999999</v>
      </c>
      <c r="I1443" s="263">
        <f t="shared" si="133"/>
        <v>0.10754</v>
      </c>
      <c r="J1443" s="76">
        <f t="shared" si="131"/>
        <v>0.10754</v>
      </c>
    </row>
    <row r="1444" spans="2:10" x14ac:dyDescent="0.25">
      <c r="B1444" s="46">
        <f t="shared" si="132"/>
        <v>46</v>
      </c>
      <c r="C1444" s="46" t="s">
        <v>350</v>
      </c>
      <c r="D1444" s="46">
        <v>4057</v>
      </c>
      <c r="E1444" s="48"/>
      <c r="F1444" s="49"/>
      <c r="G1444" s="46">
        <f t="shared" si="129"/>
        <v>4057</v>
      </c>
      <c r="H1444" s="125">
        <f t="shared" si="130"/>
        <v>436.28978000000001</v>
      </c>
      <c r="I1444" s="263">
        <f t="shared" si="133"/>
        <v>0.10754</v>
      </c>
      <c r="J1444" s="76">
        <f t="shared" si="131"/>
        <v>0.10754</v>
      </c>
    </row>
    <row r="1445" spans="2:10" x14ac:dyDescent="0.25">
      <c r="B1445" s="46">
        <f t="shared" si="132"/>
        <v>47</v>
      </c>
      <c r="C1445" s="46" t="s">
        <v>351</v>
      </c>
      <c r="D1445" s="46">
        <v>5809.5</v>
      </c>
      <c r="E1445" s="48"/>
      <c r="F1445" s="49"/>
      <c r="G1445" s="46">
        <f t="shared" si="129"/>
        <v>5809.5</v>
      </c>
      <c r="H1445" s="125">
        <f t="shared" si="130"/>
        <v>624.75362999999993</v>
      </c>
      <c r="I1445" s="263">
        <f t="shared" si="133"/>
        <v>0.10754</v>
      </c>
      <c r="J1445" s="76">
        <f t="shared" si="131"/>
        <v>0.10753999999999998</v>
      </c>
    </row>
    <row r="1446" spans="2:10" x14ac:dyDescent="0.25">
      <c r="B1446" s="46">
        <f t="shared" si="132"/>
        <v>48</v>
      </c>
      <c r="C1446" s="46" t="s">
        <v>352</v>
      </c>
      <c r="D1446" s="46">
        <v>5835.6</v>
      </c>
      <c r="E1446" s="48"/>
      <c r="F1446" s="49"/>
      <c r="G1446" s="46">
        <f t="shared" si="129"/>
        <v>5835.6</v>
      </c>
      <c r="H1446" s="125">
        <f t="shared" si="130"/>
        <v>627.56042400000001</v>
      </c>
      <c r="I1446" s="263">
        <f t="shared" si="133"/>
        <v>0.10754</v>
      </c>
      <c r="J1446" s="76">
        <f t="shared" si="131"/>
        <v>0.10754</v>
      </c>
    </row>
    <row r="1447" spans="2:10" x14ac:dyDescent="0.25">
      <c r="B1447" s="46">
        <f t="shared" si="132"/>
        <v>49</v>
      </c>
      <c r="C1447" s="46" t="s">
        <v>353</v>
      </c>
      <c r="D1447" s="46">
        <v>4048.9</v>
      </c>
      <c r="E1447" s="48"/>
      <c r="F1447" s="49"/>
      <c r="G1447" s="46">
        <f t="shared" si="129"/>
        <v>4048.9</v>
      </c>
      <c r="H1447" s="125">
        <f t="shared" si="130"/>
        <v>435.41870599999999</v>
      </c>
      <c r="I1447" s="263">
        <f t="shared" si="133"/>
        <v>0.10754</v>
      </c>
      <c r="J1447" s="76">
        <f t="shared" si="131"/>
        <v>0.10754</v>
      </c>
    </row>
    <row r="1448" spans="2:10" x14ac:dyDescent="0.25">
      <c r="B1448" s="46">
        <f t="shared" si="132"/>
        <v>50</v>
      </c>
      <c r="C1448" s="46" t="s">
        <v>1848</v>
      </c>
      <c r="D1448" s="46">
        <v>4427.8</v>
      </c>
      <c r="E1448" s="48"/>
      <c r="F1448" s="49"/>
      <c r="G1448" s="46">
        <f t="shared" si="129"/>
        <v>4427.8</v>
      </c>
      <c r="H1448" s="125">
        <f t="shared" si="130"/>
        <v>476.16561200000001</v>
      </c>
      <c r="I1448" s="263">
        <f t="shared" si="133"/>
        <v>0.10754</v>
      </c>
      <c r="J1448" s="76">
        <f t="shared" si="131"/>
        <v>0.10754</v>
      </c>
    </row>
    <row r="1449" spans="2:10" x14ac:dyDescent="0.25">
      <c r="B1449" s="46">
        <f t="shared" si="132"/>
        <v>51</v>
      </c>
      <c r="C1449" s="46" t="s">
        <v>1849</v>
      </c>
      <c r="D1449" s="46">
        <v>4428.6000000000004</v>
      </c>
      <c r="E1449" s="48"/>
      <c r="F1449" s="49"/>
      <c r="G1449" s="46">
        <f t="shared" si="129"/>
        <v>4428.6000000000004</v>
      </c>
      <c r="H1449" s="125">
        <f t="shared" si="130"/>
        <v>476.251644</v>
      </c>
      <c r="I1449" s="263">
        <f t="shared" si="133"/>
        <v>0.10754</v>
      </c>
      <c r="J1449" s="76">
        <f t="shared" si="131"/>
        <v>0.10754</v>
      </c>
    </row>
    <row r="1450" spans="2:10" x14ac:dyDescent="0.25">
      <c r="B1450" s="46">
        <f t="shared" si="132"/>
        <v>52</v>
      </c>
      <c r="C1450" s="46" t="s">
        <v>1850</v>
      </c>
      <c r="D1450" s="46">
        <v>5782.4</v>
      </c>
      <c r="E1450" s="48"/>
      <c r="F1450" s="49"/>
      <c r="G1450" s="46">
        <f t="shared" si="129"/>
        <v>5782.4</v>
      </c>
      <c r="H1450" s="125">
        <f t="shared" si="130"/>
        <v>621.83929599999999</v>
      </c>
      <c r="I1450" s="263">
        <f t="shared" si="133"/>
        <v>0.10754</v>
      </c>
      <c r="J1450" s="76">
        <f t="shared" si="131"/>
        <v>0.10754000000000001</v>
      </c>
    </row>
    <row r="1451" spans="2:10" x14ac:dyDescent="0.25">
      <c r="B1451" s="46">
        <f t="shared" si="132"/>
        <v>53</v>
      </c>
      <c r="C1451" s="46" t="s">
        <v>1851</v>
      </c>
      <c r="D1451" s="46">
        <v>5882.7</v>
      </c>
      <c r="E1451" s="48"/>
      <c r="F1451" s="49"/>
      <c r="G1451" s="46">
        <f t="shared" si="129"/>
        <v>5882.7</v>
      </c>
      <c r="H1451" s="125">
        <f t="shared" si="130"/>
        <v>632.62555799999996</v>
      </c>
      <c r="I1451" s="263">
        <f t="shared" si="133"/>
        <v>0.10754</v>
      </c>
      <c r="J1451" s="76">
        <f t="shared" si="131"/>
        <v>0.10754</v>
      </c>
    </row>
    <row r="1452" spans="2:10" x14ac:dyDescent="0.25">
      <c r="B1452" s="46">
        <f t="shared" si="132"/>
        <v>54</v>
      </c>
      <c r="C1452" s="46" t="s">
        <v>1852</v>
      </c>
      <c r="D1452" s="46">
        <v>4404.7</v>
      </c>
      <c r="E1452" s="48"/>
      <c r="F1452" s="49"/>
      <c r="G1452" s="46">
        <f t="shared" si="129"/>
        <v>4404.7</v>
      </c>
      <c r="H1452" s="125">
        <f>SUM(I1452*G1452)</f>
        <v>473.68143799999996</v>
      </c>
      <c r="I1452" s="263">
        <f t="shared" si="133"/>
        <v>0.10754</v>
      </c>
      <c r="J1452" s="76">
        <f t="shared" si="131"/>
        <v>0.10754</v>
      </c>
    </row>
    <row r="1453" spans="2:10" x14ac:dyDescent="0.25">
      <c r="B1453" s="46">
        <f t="shared" si="132"/>
        <v>55</v>
      </c>
      <c r="C1453" s="46" t="s">
        <v>1853</v>
      </c>
      <c r="D1453" s="46">
        <v>4428.3999999999996</v>
      </c>
      <c r="E1453" s="48"/>
      <c r="F1453" s="49"/>
      <c r="G1453" s="46">
        <f t="shared" si="129"/>
        <v>4428.3999999999996</v>
      </c>
      <c r="H1453" s="125">
        <f t="shared" si="130"/>
        <v>476.23013599999996</v>
      </c>
      <c r="I1453" s="263">
        <f t="shared" si="133"/>
        <v>0.10754</v>
      </c>
      <c r="J1453" s="76">
        <f t="shared" si="131"/>
        <v>0.10754</v>
      </c>
    </row>
    <row r="1454" spans="2:10" x14ac:dyDescent="0.25">
      <c r="B1454" s="46">
        <f t="shared" si="132"/>
        <v>56</v>
      </c>
      <c r="C1454" s="46" t="s">
        <v>1854</v>
      </c>
      <c r="D1454" s="46">
        <v>4419.2</v>
      </c>
      <c r="E1454" s="48"/>
      <c r="F1454" s="49"/>
      <c r="G1454" s="46">
        <f t="shared" si="129"/>
        <v>4419.2</v>
      </c>
      <c r="H1454" s="125">
        <f t="shared" si="130"/>
        <v>475.24076799999995</v>
      </c>
      <c r="I1454" s="263">
        <f t="shared" si="133"/>
        <v>0.10754</v>
      </c>
      <c r="J1454" s="76">
        <f t="shared" si="131"/>
        <v>0.10754</v>
      </c>
    </row>
    <row r="1455" spans="2:10" x14ac:dyDescent="0.25">
      <c r="B1455" s="46">
        <f t="shared" si="132"/>
        <v>57</v>
      </c>
      <c r="C1455" s="46" t="s">
        <v>1855</v>
      </c>
      <c r="D1455" s="46">
        <v>5902.1</v>
      </c>
      <c r="E1455" s="48"/>
      <c r="F1455" s="49"/>
      <c r="G1455" s="46">
        <f t="shared" si="129"/>
        <v>5902.1</v>
      </c>
      <c r="H1455" s="125">
        <f t="shared" si="130"/>
        <v>634.71183400000007</v>
      </c>
      <c r="I1455" s="263">
        <f t="shared" si="133"/>
        <v>0.10754</v>
      </c>
      <c r="J1455" s="76">
        <f t="shared" si="131"/>
        <v>0.10754000000000001</v>
      </c>
    </row>
    <row r="1456" spans="2:10" x14ac:dyDescent="0.25">
      <c r="B1456" s="46">
        <f t="shared" si="132"/>
        <v>58</v>
      </c>
      <c r="C1456" s="46" t="s">
        <v>1856</v>
      </c>
      <c r="D1456" s="46">
        <v>4397.8</v>
      </c>
      <c r="E1456" s="48"/>
      <c r="F1456" s="49"/>
      <c r="G1456" s="46">
        <f t="shared" si="129"/>
        <v>4397.8</v>
      </c>
      <c r="H1456" s="125">
        <f t="shared" si="130"/>
        <v>472.939412</v>
      </c>
      <c r="I1456" s="263">
        <f t="shared" si="133"/>
        <v>0.10754</v>
      </c>
      <c r="J1456" s="76">
        <f t="shared" si="131"/>
        <v>0.10754</v>
      </c>
    </row>
    <row r="1457" spans="2:10" x14ac:dyDescent="0.25">
      <c r="B1457" s="46">
        <f t="shared" si="132"/>
        <v>59</v>
      </c>
      <c r="C1457" s="46" t="s">
        <v>1857</v>
      </c>
      <c r="D1457" s="46">
        <v>4423.3999999999996</v>
      </c>
      <c r="E1457" s="48"/>
      <c r="F1457" s="49"/>
      <c r="G1457" s="46">
        <f t="shared" si="129"/>
        <v>4423.3999999999996</v>
      </c>
      <c r="H1457" s="125">
        <f t="shared" si="130"/>
        <v>475.69243599999993</v>
      </c>
      <c r="I1457" s="263">
        <f t="shared" si="133"/>
        <v>0.10754</v>
      </c>
      <c r="J1457" s="76">
        <f t="shared" si="131"/>
        <v>0.10754</v>
      </c>
    </row>
    <row r="1458" spans="2:10" x14ac:dyDescent="0.25">
      <c r="B1458" s="46">
        <f t="shared" si="132"/>
        <v>60</v>
      </c>
      <c r="C1458" s="46" t="s">
        <v>1858</v>
      </c>
      <c r="D1458" s="46">
        <v>5916.4</v>
      </c>
      <c r="E1458" s="48"/>
      <c r="F1458" s="49"/>
      <c r="G1458" s="46">
        <f t="shared" si="129"/>
        <v>5916.4</v>
      </c>
      <c r="H1458" s="125">
        <f>SUM(I1458*G1458)</f>
        <v>636.24965599999996</v>
      </c>
      <c r="I1458" s="263">
        <f t="shared" si="133"/>
        <v>0.10754</v>
      </c>
      <c r="J1458" s="76">
        <f t="shared" si="131"/>
        <v>0.10754</v>
      </c>
    </row>
    <row r="1459" spans="2:10" x14ac:dyDescent="0.25">
      <c r="B1459" s="46">
        <f t="shared" si="132"/>
        <v>61</v>
      </c>
      <c r="C1459" s="46" t="s">
        <v>1859</v>
      </c>
      <c r="D1459" s="46">
        <v>3331.8</v>
      </c>
      <c r="E1459" s="48"/>
      <c r="F1459" s="49"/>
      <c r="G1459" s="46">
        <f t="shared" si="129"/>
        <v>3331.8</v>
      </c>
      <c r="H1459" s="125">
        <f t="shared" si="130"/>
        <v>358.30177200000003</v>
      </c>
      <c r="I1459" s="263">
        <f t="shared" si="133"/>
        <v>0.10754</v>
      </c>
      <c r="J1459" s="76">
        <f t="shared" si="131"/>
        <v>0.10754</v>
      </c>
    </row>
    <row r="1460" spans="2:10" x14ac:dyDescent="0.25">
      <c r="B1460" s="46">
        <f t="shared" si="132"/>
        <v>62</v>
      </c>
      <c r="C1460" s="46" t="s">
        <v>1860</v>
      </c>
      <c r="D1460" s="46">
        <v>4392.1000000000004</v>
      </c>
      <c r="E1460" s="48"/>
      <c r="F1460" s="49"/>
      <c r="G1460" s="46">
        <f t="shared" si="129"/>
        <v>4392.1000000000004</v>
      </c>
      <c r="H1460" s="125">
        <f t="shared" si="130"/>
        <v>472.32643400000001</v>
      </c>
      <c r="I1460" s="263">
        <f t="shared" si="133"/>
        <v>0.10754</v>
      </c>
      <c r="J1460" s="76">
        <f t="shared" si="131"/>
        <v>0.10754</v>
      </c>
    </row>
    <row r="1461" spans="2:10" x14ac:dyDescent="0.25">
      <c r="B1461" s="46">
        <f t="shared" si="132"/>
        <v>63</v>
      </c>
      <c r="C1461" s="46" t="s">
        <v>1861</v>
      </c>
      <c r="D1461" s="46">
        <v>5869.2</v>
      </c>
      <c r="E1461" s="48"/>
      <c r="F1461" s="49"/>
      <c r="G1461" s="46">
        <f t="shared" si="129"/>
        <v>5869.2</v>
      </c>
      <c r="H1461" s="125">
        <f t="shared" si="130"/>
        <v>631.173768</v>
      </c>
      <c r="I1461" s="263">
        <f t="shared" si="133"/>
        <v>0.10754</v>
      </c>
      <c r="J1461" s="76">
        <f t="shared" si="131"/>
        <v>0.10754</v>
      </c>
    </row>
    <row r="1462" spans="2:10" x14ac:dyDescent="0.25">
      <c r="B1462" s="46">
        <f t="shared" si="132"/>
        <v>64</v>
      </c>
      <c r="C1462" s="46" t="s">
        <v>2423</v>
      </c>
      <c r="D1462" s="46">
        <v>4119.7</v>
      </c>
      <c r="E1462" s="46"/>
      <c r="F1462" s="46"/>
      <c r="G1462" s="46">
        <f>D1462+E1462+F1462</f>
        <v>4119.7</v>
      </c>
      <c r="H1462" s="125">
        <f>SUM(I1462*G1462)</f>
        <v>443.03253799999999</v>
      </c>
      <c r="I1462" s="263">
        <f t="shared" si="133"/>
        <v>0.10754</v>
      </c>
      <c r="J1462" s="76">
        <f>SUM(H1462/G1462)</f>
        <v>0.10754</v>
      </c>
    </row>
    <row r="1463" spans="2:10" x14ac:dyDescent="0.25">
      <c r="B1463" s="46"/>
      <c r="C1463" s="46" t="s">
        <v>1875</v>
      </c>
      <c r="D1463" s="46">
        <f>SUM(D1399:D1462)</f>
        <v>364638.09000000014</v>
      </c>
      <c r="E1463" s="46">
        <f>SUM(E1399:E1462)</f>
        <v>1015.5</v>
      </c>
      <c r="F1463" s="46">
        <f>SUM(F1399:F1462)</f>
        <v>325.2</v>
      </c>
      <c r="G1463" s="263">
        <f>SUM(G1399:G1462)</f>
        <v>365978.79000000015</v>
      </c>
      <c r="H1463" s="125">
        <f t="shared" si="130"/>
        <v>39357.359076600012</v>
      </c>
      <c r="I1463" s="263">
        <f t="shared" si="133"/>
        <v>0.10754</v>
      </c>
      <c r="J1463" s="76">
        <f>SUM(H1463/G1463)</f>
        <v>0.10753999999999998</v>
      </c>
    </row>
    <row r="1464" spans="2:10" ht="13" x14ac:dyDescent="0.3">
      <c r="B1464" s="527" t="s">
        <v>2074</v>
      </c>
      <c r="C1464" s="527"/>
      <c r="D1464" s="39">
        <f>D1463+D1397+D1358+D1309+D949+D882+D707+D379</f>
        <v>1918854.6200000006</v>
      </c>
      <c r="E1464" s="39">
        <f>E1463+E1397+E1358+E1309+E949+E882+E707+E379</f>
        <v>15236.400000000003</v>
      </c>
      <c r="F1464" s="39">
        <f>F1463+F1397+F1358+F1309+F949+F882+F707+F379</f>
        <v>43230.02</v>
      </c>
      <c r="G1464" s="39">
        <f>G1463+G1397+G1358+G1309+G949+G882+G707+G379</f>
        <v>1977321.0400000007</v>
      </c>
      <c r="H1464" s="39">
        <f>H1463+H1397+H1358+H1309+H949+H882+H707+H379</f>
        <v>212641.10464160005</v>
      </c>
      <c r="I1464" s="263">
        <f t="shared" si="133"/>
        <v>0.10754</v>
      </c>
      <c r="J1464" s="76">
        <f>SUM(H1464/G1464)</f>
        <v>0.10753999999999998</v>
      </c>
    </row>
    <row r="1466" spans="2:10" x14ac:dyDescent="0.25">
      <c r="D1466" s="121"/>
    </row>
    <row r="1467" spans="2:10" x14ac:dyDescent="0.25">
      <c r="G1467" s="121"/>
    </row>
  </sheetData>
  <mergeCells count="10">
    <mergeCell ref="B1:J2"/>
    <mergeCell ref="B5:J5"/>
    <mergeCell ref="B380:J380"/>
    <mergeCell ref="B1359:J1359"/>
    <mergeCell ref="B1464:C1464"/>
    <mergeCell ref="B708:J708"/>
    <mergeCell ref="B883:J883"/>
    <mergeCell ref="B950:J950"/>
    <mergeCell ref="B1310:J1310"/>
    <mergeCell ref="B1398:J1398"/>
  </mergeCells>
  <phoneticPr fontId="16" type="noConversion"/>
  <pageMargins left="0" right="0" top="0.31" bottom="0.24" header="0.35" footer="0.18"/>
  <pageSetup paperSize="9" scale="74" orientation="portrait" r:id="rId1"/>
  <headerFooter alignWithMargins="0"/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7"/>
  <dimension ref="A1"/>
  <sheetViews>
    <sheetView workbookViewId="0"/>
  </sheetViews>
  <sheetFormatPr defaultRowHeight="12.5" x14ac:dyDescent="0.25"/>
  <sheetData/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indexed="50"/>
  </sheetPr>
  <dimension ref="A1:P1475"/>
  <sheetViews>
    <sheetView topLeftCell="A962" zoomScale="85" zoomScaleNormal="85" workbookViewId="0">
      <selection activeCell="J981" sqref="J981"/>
    </sheetView>
  </sheetViews>
  <sheetFormatPr defaultColWidth="9.1796875" defaultRowHeight="12.5" x14ac:dyDescent="0.25"/>
  <cols>
    <col min="1" max="1" width="6.7265625" style="56" customWidth="1"/>
    <col min="2" max="2" width="8" style="56" customWidth="1"/>
    <col min="3" max="3" width="21.26953125" style="56" customWidth="1"/>
    <col min="4" max="4" width="11.7265625" style="56" customWidth="1"/>
    <col min="5" max="5" width="11.26953125" style="56" customWidth="1"/>
    <col min="6" max="6" width="12.54296875" style="56" customWidth="1"/>
    <col min="7" max="7" width="11.7265625" style="56" customWidth="1"/>
    <col min="8" max="8" width="11.26953125" style="56" customWidth="1"/>
    <col min="9" max="9" width="9.1796875" style="56"/>
    <col min="10" max="10" width="11.54296875" style="56" customWidth="1"/>
    <col min="11" max="11" width="11.7265625" style="56" customWidth="1"/>
    <col min="12" max="12" width="11.7265625" style="191" customWidth="1"/>
    <col min="13" max="13" width="12.1796875" style="191" customWidth="1"/>
    <col min="14" max="14" width="12.453125" style="56" customWidth="1"/>
    <col min="15" max="15" width="9.1796875" style="56"/>
    <col min="16" max="16" width="11.453125" style="56" customWidth="1"/>
    <col min="17" max="16384" width="9.1796875" style="56"/>
  </cols>
  <sheetData>
    <row r="1" spans="1:16" ht="17.5" x14ac:dyDescent="0.35">
      <c r="A1" s="506" t="s">
        <v>1864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</row>
    <row r="3" spans="1:16" ht="57.5" x14ac:dyDescent="0.25">
      <c r="A3" s="9" t="s">
        <v>451</v>
      </c>
      <c r="B3" s="9" t="s">
        <v>452</v>
      </c>
      <c r="C3" s="10" t="s">
        <v>454</v>
      </c>
      <c r="D3" s="10" t="s">
        <v>1350</v>
      </c>
      <c r="E3" s="10" t="s">
        <v>1349</v>
      </c>
      <c r="F3" s="10" t="s">
        <v>1178</v>
      </c>
      <c r="G3" s="10" t="s">
        <v>1351</v>
      </c>
      <c r="H3" s="10" t="s">
        <v>1263</v>
      </c>
      <c r="I3" s="10" t="s">
        <v>1865</v>
      </c>
      <c r="J3" s="10" t="s">
        <v>1866</v>
      </c>
      <c r="K3" s="10" t="s">
        <v>1867</v>
      </c>
      <c r="L3" s="200" t="s">
        <v>1868</v>
      </c>
      <c r="M3" s="200" t="s">
        <v>1869</v>
      </c>
      <c r="N3" s="10" t="s">
        <v>1870</v>
      </c>
    </row>
    <row r="4" spans="1:16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9</v>
      </c>
      <c r="I4" s="11">
        <v>10</v>
      </c>
      <c r="J4" s="11">
        <v>11</v>
      </c>
      <c r="K4" s="11">
        <v>12</v>
      </c>
      <c r="L4" s="193">
        <v>13</v>
      </c>
      <c r="M4" s="193">
        <v>14</v>
      </c>
      <c r="N4" s="11">
        <v>15</v>
      </c>
    </row>
    <row r="5" spans="1:16" ht="15.5" x14ac:dyDescent="0.35">
      <c r="A5" s="507" t="s">
        <v>1871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9"/>
    </row>
    <row r="6" spans="1:16" x14ac:dyDescent="0.25">
      <c r="A6" s="46">
        <v>1</v>
      </c>
      <c r="B6" s="190">
        <v>4</v>
      </c>
      <c r="C6" s="46" t="s">
        <v>457</v>
      </c>
      <c r="D6" s="46">
        <v>410.1</v>
      </c>
      <c r="E6" s="46"/>
      <c r="F6" s="46"/>
      <c r="G6" s="46">
        <f>D6+E6+F6</f>
        <v>410.1</v>
      </c>
      <c r="H6" s="46">
        <v>72</v>
      </c>
      <c r="I6" s="43">
        <f>H6/840</f>
        <v>8.5714285714285715E-2</v>
      </c>
      <c r="J6" s="43">
        <f t="shared" ref="J6:J69" si="0">I6*4281.45</f>
        <v>366.98142857142858</v>
      </c>
      <c r="K6" s="43">
        <f>J6*0.22</f>
        <v>80.735914285714287</v>
      </c>
      <c r="L6" s="194">
        <v>137.84228571428571</v>
      </c>
      <c r="M6" s="194">
        <v>8.5508571428571436</v>
      </c>
      <c r="N6" s="45">
        <f t="shared" ref="N6:N25" si="1">(J6+K6+L6+M6)/D6</f>
        <v>1.4486966245166684</v>
      </c>
      <c r="O6" s="56">
        <f t="shared" ref="O6:O36" si="2">L6/J6</f>
        <v>0.37561106634434593</v>
      </c>
    </row>
    <row r="7" spans="1:16" x14ac:dyDescent="0.25">
      <c r="A7" s="46">
        <f>A6+1</f>
        <v>2</v>
      </c>
      <c r="B7" s="94">
        <v>4</v>
      </c>
      <c r="C7" s="46" t="s">
        <v>458</v>
      </c>
      <c r="D7" s="46">
        <v>458.5</v>
      </c>
      <c r="E7" s="46"/>
      <c r="F7" s="46"/>
      <c r="G7" s="46">
        <f t="shared" ref="G7:G70" si="3">D7+E7+F7</f>
        <v>458.5</v>
      </c>
      <c r="H7" s="48">
        <v>69</v>
      </c>
      <c r="I7" s="43">
        <f t="shared" ref="I7:I70" si="4">H7/840</f>
        <v>8.2142857142857142E-2</v>
      </c>
      <c r="J7" s="43">
        <f t="shared" si="0"/>
        <v>351.69053571428572</v>
      </c>
      <c r="K7" s="43">
        <f t="shared" ref="K7:K70" si="5">J7*0.22</f>
        <v>77.371917857142861</v>
      </c>
      <c r="L7" s="194">
        <v>132.09885714285713</v>
      </c>
      <c r="M7" s="194">
        <v>8.1945714285714288</v>
      </c>
      <c r="N7" s="45">
        <f t="shared" si="1"/>
        <v>1.2417794594173548</v>
      </c>
      <c r="O7" s="56">
        <f t="shared" si="2"/>
        <v>0.37561106634434593</v>
      </c>
    </row>
    <row r="8" spans="1:16" x14ac:dyDescent="0.25">
      <c r="A8" s="46">
        <f t="shared" ref="A8:A71" si="6">A7+1</f>
        <v>3</v>
      </c>
      <c r="B8" s="94">
        <v>3</v>
      </c>
      <c r="C8" s="46" t="s">
        <v>459</v>
      </c>
      <c r="D8" s="46">
        <v>507.2</v>
      </c>
      <c r="E8" s="46"/>
      <c r="F8" s="46"/>
      <c r="G8" s="46">
        <f t="shared" si="3"/>
        <v>507.2</v>
      </c>
      <c r="H8" s="48">
        <v>65</v>
      </c>
      <c r="I8" s="43">
        <f t="shared" si="4"/>
        <v>7.7380952380952384E-2</v>
      </c>
      <c r="J8" s="43">
        <f t="shared" si="0"/>
        <v>331.30267857142854</v>
      </c>
      <c r="K8" s="43">
        <f t="shared" si="5"/>
        <v>72.88658928571428</v>
      </c>
      <c r="L8" s="194">
        <v>124.44095238095238</v>
      </c>
      <c r="M8" s="194">
        <v>7.7195238095238103</v>
      </c>
      <c r="N8" s="45">
        <f t="shared" si="1"/>
        <v>1.0574718928383655</v>
      </c>
      <c r="O8" s="56">
        <f t="shared" si="2"/>
        <v>0.37561106634434599</v>
      </c>
      <c r="P8" s="230"/>
    </row>
    <row r="9" spans="1:16" x14ac:dyDescent="0.25">
      <c r="A9" s="46">
        <f t="shared" si="6"/>
        <v>4</v>
      </c>
      <c r="B9" s="94">
        <v>5</v>
      </c>
      <c r="C9" s="46" t="s">
        <v>460</v>
      </c>
      <c r="D9" s="46">
        <v>1675</v>
      </c>
      <c r="E9" s="46"/>
      <c r="F9" s="46"/>
      <c r="G9" s="46">
        <f t="shared" si="3"/>
        <v>1675</v>
      </c>
      <c r="H9" s="12">
        <v>281</v>
      </c>
      <c r="I9" s="43">
        <f t="shared" si="4"/>
        <v>0.3345238095238095</v>
      </c>
      <c r="J9" s="43">
        <f t="shared" si="0"/>
        <v>1432.2469642857141</v>
      </c>
      <c r="K9" s="43">
        <f t="shared" si="5"/>
        <v>315.09433214285707</v>
      </c>
      <c r="L9" s="194">
        <v>537.96780952380948</v>
      </c>
      <c r="M9" s="194">
        <v>33.372095238095234</v>
      </c>
      <c r="N9" s="45">
        <f t="shared" si="1"/>
        <v>1.3842872842928216</v>
      </c>
      <c r="O9" s="56">
        <f t="shared" si="2"/>
        <v>0.37561106634434599</v>
      </c>
    </row>
    <row r="10" spans="1:16" x14ac:dyDescent="0.25">
      <c r="A10" s="46">
        <f t="shared" si="6"/>
        <v>5</v>
      </c>
      <c r="B10" s="94">
        <v>5</v>
      </c>
      <c r="C10" s="46" t="s">
        <v>461</v>
      </c>
      <c r="D10" s="46">
        <v>546.6</v>
      </c>
      <c r="E10" s="46"/>
      <c r="F10" s="46"/>
      <c r="G10" s="46">
        <f t="shared" si="3"/>
        <v>546.6</v>
      </c>
      <c r="H10" s="48">
        <v>57</v>
      </c>
      <c r="I10" s="43">
        <f t="shared" si="4"/>
        <v>6.7857142857142852E-2</v>
      </c>
      <c r="J10" s="43">
        <f t="shared" si="0"/>
        <v>290.52696428571426</v>
      </c>
      <c r="K10" s="43">
        <f t="shared" si="5"/>
        <v>63.915932142857137</v>
      </c>
      <c r="L10" s="194">
        <v>109.12514285714285</v>
      </c>
      <c r="M10" s="194">
        <v>6.7694285714285716</v>
      </c>
      <c r="N10" s="45">
        <f>(J10+K10+L10+M10)/D10</f>
        <v>0.86047835319638277</v>
      </c>
      <c r="O10" s="56">
        <f t="shared" si="2"/>
        <v>0.37561106634434599</v>
      </c>
    </row>
    <row r="11" spans="1:16" x14ac:dyDescent="0.25">
      <c r="A11" s="46">
        <f t="shared" si="6"/>
        <v>6</v>
      </c>
      <c r="B11" s="94">
        <v>5</v>
      </c>
      <c r="C11" s="46" t="s">
        <v>462</v>
      </c>
      <c r="D11" s="46">
        <v>2868.3</v>
      </c>
      <c r="E11" s="46"/>
      <c r="F11" s="46"/>
      <c r="G11" s="46">
        <f t="shared" si="3"/>
        <v>2868.3</v>
      </c>
      <c r="H11" s="48">
        <v>380</v>
      </c>
      <c r="I11" s="43">
        <f t="shared" si="4"/>
        <v>0.45238095238095238</v>
      </c>
      <c r="J11" s="43">
        <f t="shared" si="0"/>
        <v>1936.8464285714285</v>
      </c>
      <c r="K11" s="43">
        <f t="shared" si="5"/>
        <v>426.10621428571426</v>
      </c>
      <c r="L11" s="194">
        <v>727.50095238095241</v>
      </c>
      <c r="M11" s="194">
        <v>45.12952380952381</v>
      </c>
      <c r="N11" s="45">
        <f t="shared" si="1"/>
        <v>1.0931852034472052</v>
      </c>
      <c r="O11" s="56">
        <f t="shared" si="2"/>
        <v>0.37561106634434599</v>
      </c>
    </row>
    <row r="12" spans="1:16" x14ac:dyDescent="0.25">
      <c r="A12" s="46">
        <f t="shared" si="6"/>
        <v>7</v>
      </c>
      <c r="B12" s="94">
        <v>2</v>
      </c>
      <c r="C12" s="46" t="s">
        <v>463</v>
      </c>
      <c r="D12" s="46">
        <v>405</v>
      </c>
      <c r="E12" s="46"/>
      <c r="F12" s="46"/>
      <c r="G12" s="46">
        <f t="shared" si="3"/>
        <v>405</v>
      </c>
      <c r="H12" s="48"/>
      <c r="I12" s="43">
        <f t="shared" si="4"/>
        <v>0</v>
      </c>
      <c r="J12" s="43">
        <f t="shared" si="0"/>
        <v>0</v>
      </c>
      <c r="K12" s="43">
        <f t="shared" si="5"/>
        <v>0</v>
      </c>
      <c r="L12" s="194">
        <v>0</v>
      </c>
      <c r="M12" s="194">
        <v>0</v>
      </c>
      <c r="N12" s="45">
        <f t="shared" si="1"/>
        <v>0</v>
      </c>
      <c r="O12" s="56" t="e">
        <f t="shared" si="2"/>
        <v>#DIV/0!</v>
      </c>
    </row>
    <row r="13" spans="1:16" x14ac:dyDescent="0.25">
      <c r="A13" s="46">
        <f t="shared" si="6"/>
        <v>8</v>
      </c>
      <c r="B13" s="94">
        <v>2</v>
      </c>
      <c r="C13" s="46" t="s">
        <v>464</v>
      </c>
      <c r="D13" s="46">
        <v>141.30000000000001</v>
      </c>
      <c r="E13" s="46"/>
      <c r="F13" s="46"/>
      <c r="G13" s="46">
        <f t="shared" si="3"/>
        <v>141.30000000000001</v>
      </c>
      <c r="H13" s="48"/>
      <c r="I13" s="43">
        <f t="shared" si="4"/>
        <v>0</v>
      </c>
      <c r="J13" s="43">
        <f t="shared" si="0"/>
        <v>0</v>
      </c>
      <c r="K13" s="43">
        <f t="shared" si="5"/>
        <v>0</v>
      </c>
      <c r="L13" s="194">
        <v>0</v>
      </c>
      <c r="M13" s="194">
        <v>0</v>
      </c>
      <c r="N13" s="45">
        <f t="shared" si="1"/>
        <v>0</v>
      </c>
      <c r="O13" s="56" t="e">
        <f t="shared" si="2"/>
        <v>#DIV/0!</v>
      </c>
    </row>
    <row r="14" spans="1:16" x14ac:dyDescent="0.25">
      <c r="A14" s="46">
        <f t="shared" si="6"/>
        <v>9</v>
      </c>
      <c r="B14" s="94">
        <v>2</v>
      </c>
      <c r="C14" s="46" t="s">
        <v>466</v>
      </c>
      <c r="D14" s="46">
        <v>221.7</v>
      </c>
      <c r="E14" s="46"/>
      <c r="F14" s="46"/>
      <c r="G14" s="46">
        <f t="shared" si="3"/>
        <v>221.7</v>
      </c>
      <c r="H14" s="48"/>
      <c r="I14" s="43">
        <f t="shared" si="4"/>
        <v>0</v>
      </c>
      <c r="J14" s="43">
        <f t="shared" si="0"/>
        <v>0</v>
      </c>
      <c r="K14" s="43">
        <f t="shared" si="5"/>
        <v>0</v>
      </c>
      <c r="L14" s="194">
        <v>0</v>
      </c>
      <c r="M14" s="194">
        <v>0</v>
      </c>
      <c r="N14" s="45">
        <f t="shared" si="1"/>
        <v>0</v>
      </c>
      <c r="O14" s="56" t="e">
        <f t="shared" si="2"/>
        <v>#DIV/0!</v>
      </c>
    </row>
    <row r="15" spans="1:16" x14ac:dyDescent="0.25">
      <c r="A15" s="46">
        <f t="shared" si="6"/>
        <v>10</v>
      </c>
      <c r="B15" s="94">
        <v>2</v>
      </c>
      <c r="C15" s="46" t="s">
        <v>467</v>
      </c>
      <c r="D15" s="46">
        <v>206.1</v>
      </c>
      <c r="E15" s="46"/>
      <c r="F15" s="46"/>
      <c r="G15" s="46">
        <f t="shared" si="3"/>
        <v>206.1</v>
      </c>
      <c r="H15" s="48"/>
      <c r="I15" s="43">
        <f t="shared" si="4"/>
        <v>0</v>
      </c>
      <c r="J15" s="43">
        <f t="shared" si="0"/>
        <v>0</v>
      </c>
      <c r="K15" s="43">
        <f t="shared" si="5"/>
        <v>0</v>
      </c>
      <c r="L15" s="194">
        <v>0</v>
      </c>
      <c r="M15" s="194">
        <v>0</v>
      </c>
      <c r="N15" s="45">
        <f t="shared" si="1"/>
        <v>0</v>
      </c>
      <c r="O15" s="56" t="e">
        <f t="shared" si="2"/>
        <v>#DIV/0!</v>
      </c>
    </row>
    <row r="16" spans="1:16" x14ac:dyDescent="0.25">
      <c r="A16" s="46">
        <f t="shared" si="6"/>
        <v>11</v>
      </c>
      <c r="B16" s="94">
        <v>3</v>
      </c>
      <c r="C16" s="46" t="s">
        <v>468</v>
      </c>
      <c r="D16" s="46">
        <v>512.4</v>
      </c>
      <c r="E16" s="46"/>
      <c r="F16" s="46">
        <v>84.7</v>
      </c>
      <c r="G16" s="46">
        <f t="shared" si="3"/>
        <v>597.1</v>
      </c>
      <c r="H16" s="48">
        <v>41</v>
      </c>
      <c r="I16" s="43">
        <f t="shared" si="4"/>
        <v>4.880952380952381E-2</v>
      </c>
      <c r="J16" s="43">
        <f t="shared" si="0"/>
        <v>208.97553571428571</v>
      </c>
      <c r="K16" s="43">
        <f t="shared" si="5"/>
        <v>45.97461785714286</v>
      </c>
      <c r="L16" s="194">
        <v>78.493523809523808</v>
      </c>
      <c r="M16" s="194">
        <v>4.8692380952380958</v>
      </c>
      <c r="N16" s="45">
        <f t="shared" si="1"/>
        <v>0.66025159148358803</v>
      </c>
      <c r="O16" s="56">
        <f t="shared" si="2"/>
        <v>0.37561106634434593</v>
      </c>
    </row>
    <row r="17" spans="1:15" x14ac:dyDescent="0.25">
      <c r="A17" s="46">
        <f t="shared" si="6"/>
        <v>12</v>
      </c>
      <c r="B17" s="94">
        <v>3</v>
      </c>
      <c r="C17" s="46" t="s">
        <v>469</v>
      </c>
      <c r="D17" s="46">
        <v>683.9</v>
      </c>
      <c r="E17" s="46"/>
      <c r="F17" s="46">
        <v>19.5</v>
      </c>
      <c r="G17" s="46">
        <f t="shared" si="3"/>
        <v>703.4</v>
      </c>
      <c r="H17" s="48">
        <v>72</v>
      </c>
      <c r="I17" s="43">
        <f t="shared" si="4"/>
        <v>8.5714285714285715E-2</v>
      </c>
      <c r="J17" s="43">
        <f t="shared" si="0"/>
        <v>366.98142857142858</v>
      </c>
      <c r="K17" s="43">
        <f t="shared" si="5"/>
        <v>80.735914285714287</v>
      </c>
      <c r="L17" s="194">
        <v>137.84228571428571</v>
      </c>
      <c r="M17" s="194">
        <v>8.5508571428571436</v>
      </c>
      <c r="N17" s="45">
        <f t="shared" si="1"/>
        <v>0.86870958577904034</v>
      </c>
      <c r="O17" s="56">
        <f t="shared" si="2"/>
        <v>0.37561106634434593</v>
      </c>
    </row>
    <row r="18" spans="1:15" x14ac:dyDescent="0.25">
      <c r="A18" s="46">
        <f t="shared" si="6"/>
        <v>13</v>
      </c>
      <c r="B18" s="94">
        <v>3</v>
      </c>
      <c r="C18" s="46" t="s">
        <v>470</v>
      </c>
      <c r="D18" s="46">
        <v>551.20000000000005</v>
      </c>
      <c r="E18" s="46"/>
      <c r="F18" s="46">
        <v>111.5</v>
      </c>
      <c r="G18" s="46">
        <f t="shared" si="3"/>
        <v>662.7</v>
      </c>
      <c r="H18" s="48">
        <v>57</v>
      </c>
      <c r="I18" s="43">
        <f t="shared" si="4"/>
        <v>6.7857142857142852E-2</v>
      </c>
      <c r="J18" s="43">
        <f t="shared" si="0"/>
        <v>290.52696428571426</v>
      </c>
      <c r="K18" s="43">
        <f t="shared" si="5"/>
        <v>63.915932142857137</v>
      </c>
      <c r="L18" s="194">
        <v>109.12514285714285</v>
      </c>
      <c r="M18" s="194">
        <v>6.7694285714285716</v>
      </c>
      <c r="N18" s="45">
        <f t="shared" si="1"/>
        <v>0.85329729291934464</v>
      </c>
      <c r="O18" s="56">
        <f t="shared" si="2"/>
        <v>0.37561106634434599</v>
      </c>
    </row>
    <row r="19" spans="1:15" x14ac:dyDescent="0.25">
      <c r="A19" s="46">
        <f t="shared" si="6"/>
        <v>14</v>
      </c>
      <c r="B19" s="94">
        <v>4</v>
      </c>
      <c r="C19" s="46" t="s">
        <v>471</v>
      </c>
      <c r="D19" s="46">
        <v>872.9</v>
      </c>
      <c r="E19" s="46"/>
      <c r="F19" s="46">
        <v>62.9</v>
      </c>
      <c r="G19" s="46">
        <f t="shared" si="3"/>
        <v>935.8</v>
      </c>
      <c r="H19" s="48">
        <v>89</v>
      </c>
      <c r="I19" s="43">
        <f t="shared" si="4"/>
        <v>0.10595238095238095</v>
      </c>
      <c r="J19" s="43">
        <f t="shared" si="0"/>
        <v>453.6298214285714</v>
      </c>
      <c r="K19" s="43">
        <f t="shared" si="5"/>
        <v>99.798560714285713</v>
      </c>
      <c r="L19" s="194">
        <v>170.38838095238097</v>
      </c>
      <c r="M19" s="194">
        <v>10.569809523809525</v>
      </c>
      <c r="N19" s="45">
        <f t="shared" si="1"/>
        <v>0.84131810358465775</v>
      </c>
      <c r="O19" s="56">
        <f t="shared" si="2"/>
        <v>0.37561106634434605</v>
      </c>
    </row>
    <row r="20" spans="1:15" x14ac:dyDescent="0.25">
      <c r="A20" s="46">
        <f t="shared" si="6"/>
        <v>15</v>
      </c>
      <c r="B20" s="94">
        <v>4</v>
      </c>
      <c r="C20" s="46" t="s">
        <v>472</v>
      </c>
      <c r="D20" s="46">
        <v>559.20000000000005</v>
      </c>
      <c r="E20" s="46"/>
      <c r="F20" s="46"/>
      <c r="G20" s="46">
        <f t="shared" si="3"/>
        <v>559.20000000000005</v>
      </c>
      <c r="H20" s="48">
        <v>62</v>
      </c>
      <c r="I20" s="43">
        <f t="shared" si="4"/>
        <v>7.3809523809523811E-2</v>
      </c>
      <c r="J20" s="43">
        <f t="shared" si="0"/>
        <v>316.01178571428568</v>
      </c>
      <c r="K20" s="43">
        <f t="shared" si="5"/>
        <v>69.522592857142854</v>
      </c>
      <c r="L20" s="194">
        <v>118.69752380952382</v>
      </c>
      <c r="M20" s="194">
        <v>7.3632380952380956</v>
      </c>
      <c r="N20" s="45">
        <f t="shared" si="1"/>
        <v>0.91486970757544783</v>
      </c>
      <c r="O20" s="56">
        <f t="shared" si="2"/>
        <v>0.37561106634434605</v>
      </c>
    </row>
    <row r="21" spans="1:15" x14ac:dyDescent="0.25">
      <c r="A21" s="46">
        <f t="shared" si="6"/>
        <v>16</v>
      </c>
      <c r="B21" s="94">
        <v>4</v>
      </c>
      <c r="C21" s="46" t="s">
        <v>473</v>
      </c>
      <c r="D21" s="46">
        <v>740.8</v>
      </c>
      <c r="E21" s="46">
        <v>57.8</v>
      </c>
      <c r="F21" s="46"/>
      <c r="G21" s="46">
        <f t="shared" si="3"/>
        <v>798.59999999999991</v>
      </c>
      <c r="H21" s="48">
        <v>64</v>
      </c>
      <c r="I21" s="43">
        <f t="shared" si="4"/>
        <v>7.6190476190476197E-2</v>
      </c>
      <c r="J21" s="43">
        <f t="shared" si="0"/>
        <v>326.20571428571429</v>
      </c>
      <c r="K21" s="43">
        <f t="shared" si="5"/>
        <v>71.765257142857152</v>
      </c>
      <c r="L21" s="194">
        <v>122.5264761904762</v>
      </c>
      <c r="M21" s="194">
        <v>7.6007619047619057</v>
      </c>
      <c r="N21" s="45">
        <f t="shared" si="1"/>
        <v>0.71287555281291792</v>
      </c>
      <c r="O21" s="56">
        <f t="shared" si="2"/>
        <v>0.37561106634434599</v>
      </c>
    </row>
    <row r="22" spans="1:15" x14ac:dyDescent="0.25">
      <c r="A22" s="46">
        <f t="shared" si="6"/>
        <v>17</v>
      </c>
      <c r="B22" s="94">
        <v>5</v>
      </c>
      <c r="C22" s="46" t="s">
        <v>474</v>
      </c>
      <c r="D22" s="46">
        <v>611.4</v>
      </c>
      <c r="E22" s="46"/>
      <c r="F22" s="46"/>
      <c r="G22" s="46">
        <f t="shared" si="3"/>
        <v>611.4</v>
      </c>
      <c r="H22" s="48">
        <v>67</v>
      </c>
      <c r="I22" s="43">
        <f t="shared" si="4"/>
        <v>7.9761904761904756E-2</v>
      </c>
      <c r="J22" s="43">
        <f t="shared" si="0"/>
        <v>341.4966071428571</v>
      </c>
      <c r="K22" s="43">
        <f t="shared" si="5"/>
        <v>75.129253571428563</v>
      </c>
      <c r="L22" s="194">
        <v>128.26990476190477</v>
      </c>
      <c r="M22" s="194">
        <v>7.9570476190476187</v>
      </c>
      <c r="N22" s="45">
        <f t="shared" si="1"/>
        <v>0.90424078033241428</v>
      </c>
      <c r="O22" s="56">
        <f t="shared" si="2"/>
        <v>0.37561106634434605</v>
      </c>
    </row>
    <row r="23" spans="1:15" x14ac:dyDescent="0.25">
      <c r="A23" s="46">
        <f t="shared" si="6"/>
        <v>18</v>
      </c>
      <c r="B23" s="94">
        <v>5</v>
      </c>
      <c r="C23" s="46" t="s">
        <v>475</v>
      </c>
      <c r="D23" s="46">
        <v>603.70000000000005</v>
      </c>
      <c r="E23" s="46"/>
      <c r="F23" s="46"/>
      <c r="G23" s="46">
        <f t="shared" si="3"/>
        <v>603.70000000000005</v>
      </c>
      <c r="H23" s="48">
        <v>67</v>
      </c>
      <c r="I23" s="43">
        <f t="shared" si="4"/>
        <v>7.9761904761904756E-2</v>
      </c>
      <c r="J23" s="43">
        <f t="shared" si="0"/>
        <v>341.4966071428571</v>
      </c>
      <c r="K23" s="43">
        <f t="shared" si="5"/>
        <v>75.129253571428563</v>
      </c>
      <c r="L23" s="194">
        <v>128.26990476190477</v>
      </c>
      <c r="M23" s="194">
        <v>7.9570476190476187</v>
      </c>
      <c r="N23" s="45">
        <f t="shared" si="1"/>
        <v>0.9157740816551897</v>
      </c>
      <c r="O23" s="56">
        <f t="shared" si="2"/>
        <v>0.37561106634434605</v>
      </c>
    </row>
    <row r="24" spans="1:15" x14ac:dyDescent="0.25">
      <c r="A24" s="46">
        <f t="shared" si="6"/>
        <v>19</v>
      </c>
      <c r="B24" s="94">
        <v>4</v>
      </c>
      <c r="C24" s="46" t="s">
        <v>476</v>
      </c>
      <c r="D24" s="46">
        <v>813.6</v>
      </c>
      <c r="E24" s="46"/>
      <c r="F24" s="46"/>
      <c r="G24" s="46">
        <f t="shared" si="3"/>
        <v>813.6</v>
      </c>
      <c r="H24" s="48">
        <v>42</v>
      </c>
      <c r="I24" s="43">
        <f t="shared" si="4"/>
        <v>0.05</v>
      </c>
      <c r="J24" s="43">
        <f t="shared" si="0"/>
        <v>214.07249999999999</v>
      </c>
      <c r="K24" s="43">
        <f t="shared" si="5"/>
        <v>47.095949999999995</v>
      </c>
      <c r="L24" s="194">
        <v>80.408000000000001</v>
      </c>
      <c r="M24" s="194">
        <v>4.9880000000000004</v>
      </c>
      <c r="N24" s="45">
        <f t="shared" si="1"/>
        <v>0.42596417158308753</v>
      </c>
      <c r="O24" s="56">
        <f t="shared" si="2"/>
        <v>0.37561106634434599</v>
      </c>
    </row>
    <row r="25" spans="1:15" x14ac:dyDescent="0.25">
      <c r="A25" s="46">
        <f t="shared" si="6"/>
        <v>20</v>
      </c>
      <c r="B25" s="94">
        <v>4</v>
      </c>
      <c r="C25" s="46" t="s">
        <v>477</v>
      </c>
      <c r="D25" s="46">
        <v>632.1</v>
      </c>
      <c r="E25" s="46"/>
      <c r="F25" s="46"/>
      <c r="G25" s="46">
        <f t="shared" si="3"/>
        <v>632.1</v>
      </c>
      <c r="H25" s="48">
        <v>85</v>
      </c>
      <c r="I25" s="43">
        <f t="shared" si="4"/>
        <v>0.10119047619047619</v>
      </c>
      <c r="J25" s="43">
        <f t="shared" si="0"/>
        <v>433.24196428571429</v>
      </c>
      <c r="K25" s="43">
        <f t="shared" si="5"/>
        <v>95.313232142857146</v>
      </c>
      <c r="L25" s="194">
        <v>162.7304761904762</v>
      </c>
      <c r="M25" s="194">
        <v>10.094761904761905</v>
      </c>
      <c r="N25" s="45">
        <f t="shared" si="1"/>
        <v>1.1096035983607175</v>
      </c>
      <c r="O25" s="56">
        <f t="shared" si="2"/>
        <v>0.37561106634434599</v>
      </c>
    </row>
    <row r="26" spans="1:15" x14ac:dyDescent="0.25">
      <c r="A26" s="46">
        <f t="shared" si="6"/>
        <v>21</v>
      </c>
      <c r="B26" s="94">
        <v>4</v>
      </c>
      <c r="C26" s="46" t="s">
        <v>478</v>
      </c>
      <c r="D26" s="46">
        <v>507.6</v>
      </c>
      <c r="E26" s="46"/>
      <c r="F26" s="46">
        <v>37.1</v>
      </c>
      <c r="G26" s="46">
        <f t="shared" si="3"/>
        <v>544.70000000000005</v>
      </c>
      <c r="H26" s="48">
        <v>67</v>
      </c>
      <c r="I26" s="43">
        <f t="shared" si="4"/>
        <v>7.9761904761904756E-2</v>
      </c>
      <c r="J26" s="43">
        <f t="shared" si="0"/>
        <v>341.4966071428571</v>
      </c>
      <c r="K26" s="43">
        <f t="shared" si="5"/>
        <v>75.129253571428563</v>
      </c>
      <c r="L26" s="194">
        <v>128.26990476190477</v>
      </c>
      <c r="M26" s="194">
        <v>7.9570476190476187</v>
      </c>
      <c r="N26" s="45">
        <f>(J26+K26+L26+M26)/G26</f>
        <v>1.0149675290898439</v>
      </c>
      <c r="O26" s="56">
        <f t="shared" si="2"/>
        <v>0.37561106634434605</v>
      </c>
    </row>
    <row r="27" spans="1:15" x14ac:dyDescent="0.25">
      <c r="A27" s="46">
        <f t="shared" si="6"/>
        <v>22</v>
      </c>
      <c r="B27" s="94">
        <v>4</v>
      </c>
      <c r="C27" s="46" t="s">
        <v>479</v>
      </c>
      <c r="D27" s="46">
        <v>712</v>
      </c>
      <c r="E27" s="46"/>
      <c r="F27" s="46"/>
      <c r="G27" s="46">
        <f t="shared" si="3"/>
        <v>712</v>
      </c>
      <c r="H27" s="48">
        <v>76</v>
      </c>
      <c r="I27" s="43">
        <f t="shared" si="4"/>
        <v>9.0476190476190474E-2</v>
      </c>
      <c r="J27" s="43">
        <f t="shared" si="0"/>
        <v>387.3692857142857</v>
      </c>
      <c r="K27" s="43">
        <f t="shared" si="5"/>
        <v>85.221242857142855</v>
      </c>
      <c r="L27" s="194">
        <v>145.50019047619048</v>
      </c>
      <c r="M27" s="194">
        <v>9.0259047619047621</v>
      </c>
      <c r="N27" s="45">
        <f t="shared" ref="N27:N35" si="7">(J27+K27+L27+M27)/D27</f>
        <v>0.88078177501337607</v>
      </c>
      <c r="O27" s="56">
        <f t="shared" si="2"/>
        <v>0.37561106634434599</v>
      </c>
    </row>
    <row r="28" spans="1:15" x14ac:dyDescent="0.25">
      <c r="A28" s="46">
        <f t="shared" si="6"/>
        <v>23</v>
      </c>
      <c r="B28" s="94">
        <v>4</v>
      </c>
      <c r="C28" s="46" t="s">
        <v>480</v>
      </c>
      <c r="D28" s="46">
        <v>667</v>
      </c>
      <c r="E28" s="46"/>
      <c r="F28" s="46"/>
      <c r="G28" s="46">
        <f t="shared" si="3"/>
        <v>667</v>
      </c>
      <c r="H28" s="48">
        <v>80</v>
      </c>
      <c r="I28" s="43">
        <f t="shared" si="4"/>
        <v>9.5238095238095233E-2</v>
      </c>
      <c r="J28" s="43">
        <f t="shared" si="0"/>
        <v>407.75714285714281</v>
      </c>
      <c r="K28" s="43">
        <f t="shared" si="5"/>
        <v>89.706571428571422</v>
      </c>
      <c r="L28" s="194">
        <v>153.15809523809523</v>
      </c>
      <c r="M28" s="194">
        <v>9.5009523809523806</v>
      </c>
      <c r="N28" s="45">
        <f t="shared" si="7"/>
        <v>0.98968929820803886</v>
      </c>
      <c r="O28" s="56">
        <f t="shared" si="2"/>
        <v>0.37561106634434599</v>
      </c>
    </row>
    <row r="29" spans="1:15" x14ac:dyDescent="0.25">
      <c r="A29" s="46">
        <f t="shared" si="6"/>
        <v>24</v>
      </c>
      <c r="B29" s="94">
        <v>4</v>
      </c>
      <c r="C29" s="46" t="s">
        <v>481</v>
      </c>
      <c r="D29" s="46">
        <v>569</v>
      </c>
      <c r="E29" s="46"/>
      <c r="F29" s="46"/>
      <c r="G29" s="46">
        <f t="shared" si="3"/>
        <v>569</v>
      </c>
      <c r="H29" s="48">
        <v>93</v>
      </c>
      <c r="I29" s="43">
        <f t="shared" si="4"/>
        <v>0.11071428571428571</v>
      </c>
      <c r="J29" s="43">
        <f t="shared" si="0"/>
        <v>474.01767857142852</v>
      </c>
      <c r="K29" s="43">
        <f t="shared" si="5"/>
        <v>104.28388928571428</v>
      </c>
      <c r="L29" s="194">
        <v>178.04628571428569</v>
      </c>
      <c r="M29" s="194">
        <v>11.044857142857143</v>
      </c>
      <c r="N29" s="45">
        <f t="shared" si="7"/>
        <v>1.3486690873713281</v>
      </c>
      <c r="O29" s="56">
        <f t="shared" si="2"/>
        <v>0.37561106634434593</v>
      </c>
    </row>
    <row r="30" spans="1:15" x14ac:dyDescent="0.25">
      <c r="A30" s="46">
        <f t="shared" si="6"/>
        <v>25</v>
      </c>
      <c r="B30" s="94">
        <v>4</v>
      </c>
      <c r="C30" s="46" t="s">
        <v>482</v>
      </c>
      <c r="D30" s="46">
        <v>833.8</v>
      </c>
      <c r="E30" s="46"/>
      <c r="F30" s="46">
        <v>59.3</v>
      </c>
      <c r="G30" s="46">
        <f t="shared" si="3"/>
        <v>893.09999999999991</v>
      </c>
      <c r="H30" s="48">
        <v>88</v>
      </c>
      <c r="I30" s="43">
        <f t="shared" si="4"/>
        <v>0.10476190476190476</v>
      </c>
      <c r="J30" s="43">
        <f t="shared" si="0"/>
        <v>448.53285714285715</v>
      </c>
      <c r="K30" s="43">
        <f t="shared" si="5"/>
        <v>98.677228571428572</v>
      </c>
      <c r="L30" s="194">
        <v>168.47390476190475</v>
      </c>
      <c r="M30" s="194">
        <v>10.451047619047619</v>
      </c>
      <c r="N30" s="45">
        <f t="shared" si="7"/>
        <v>0.87087435607488384</v>
      </c>
      <c r="O30" s="56">
        <f t="shared" si="2"/>
        <v>0.37561106634434593</v>
      </c>
    </row>
    <row r="31" spans="1:15" x14ac:dyDescent="0.25">
      <c r="A31" s="46">
        <f t="shared" si="6"/>
        <v>26</v>
      </c>
      <c r="B31" s="94">
        <v>4</v>
      </c>
      <c r="C31" s="46" t="s">
        <v>483</v>
      </c>
      <c r="D31" s="46">
        <v>880.8</v>
      </c>
      <c r="E31" s="46"/>
      <c r="F31" s="46"/>
      <c r="G31" s="46">
        <f t="shared" si="3"/>
        <v>880.8</v>
      </c>
      <c r="H31" s="48">
        <v>98</v>
      </c>
      <c r="I31" s="43">
        <f t="shared" si="4"/>
        <v>0.11666666666666667</v>
      </c>
      <c r="J31" s="43">
        <f t="shared" si="0"/>
        <v>499.5025</v>
      </c>
      <c r="K31" s="43">
        <f t="shared" si="5"/>
        <v>109.89055</v>
      </c>
      <c r="L31" s="194">
        <v>187.61866666666666</v>
      </c>
      <c r="M31" s="194">
        <v>11.638666666666667</v>
      </c>
      <c r="N31" s="45">
        <f t="shared" si="7"/>
        <v>0.91808626627308521</v>
      </c>
      <c r="O31" s="56">
        <f t="shared" si="2"/>
        <v>0.37561106634434593</v>
      </c>
    </row>
    <row r="32" spans="1:15" x14ac:dyDescent="0.25">
      <c r="A32" s="46">
        <f t="shared" si="6"/>
        <v>27</v>
      </c>
      <c r="B32" s="94">
        <v>4</v>
      </c>
      <c r="C32" s="46" t="s">
        <v>484</v>
      </c>
      <c r="D32" s="46">
        <v>853.7</v>
      </c>
      <c r="E32" s="46">
        <v>45.8</v>
      </c>
      <c r="F32" s="46">
        <v>34.200000000000003</v>
      </c>
      <c r="G32" s="46">
        <f t="shared" si="3"/>
        <v>933.7</v>
      </c>
      <c r="H32" s="48">
        <v>104</v>
      </c>
      <c r="I32" s="43">
        <f t="shared" si="4"/>
        <v>0.12380952380952381</v>
      </c>
      <c r="J32" s="43">
        <f t="shared" si="0"/>
        <v>530.08428571428567</v>
      </c>
      <c r="K32" s="43">
        <f t="shared" si="5"/>
        <v>116.61854285714284</v>
      </c>
      <c r="L32" s="194">
        <v>199.10552380952382</v>
      </c>
      <c r="M32" s="194">
        <v>12.351238095238097</v>
      </c>
      <c r="N32" s="45">
        <f t="shared" si="7"/>
        <v>1.0052238379714071</v>
      </c>
      <c r="O32" s="56">
        <f t="shared" si="2"/>
        <v>0.37561106634434599</v>
      </c>
    </row>
    <row r="33" spans="1:15" x14ac:dyDescent="0.25">
      <c r="A33" s="46">
        <f t="shared" si="6"/>
        <v>28</v>
      </c>
      <c r="B33" s="94">
        <v>4</v>
      </c>
      <c r="C33" s="46" t="s">
        <v>485</v>
      </c>
      <c r="D33" s="46">
        <v>737.2</v>
      </c>
      <c r="E33" s="46"/>
      <c r="F33" s="46"/>
      <c r="G33" s="46">
        <f t="shared" si="3"/>
        <v>737.2</v>
      </c>
      <c r="H33" s="48">
        <v>79</v>
      </c>
      <c r="I33" s="43">
        <f t="shared" si="4"/>
        <v>9.4047619047619047E-2</v>
      </c>
      <c r="J33" s="43">
        <f t="shared" si="0"/>
        <v>402.66017857142856</v>
      </c>
      <c r="K33" s="43">
        <f t="shared" si="5"/>
        <v>88.58523928571428</v>
      </c>
      <c r="L33" s="194">
        <v>151.24361904761903</v>
      </c>
      <c r="M33" s="194">
        <v>9.3821904761904769</v>
      </c>
      <c r="N33" s="45">
        <f t="shared" si="7"/>
        <v>0.88425288575820982</v>
      </c>
      <c r="O33" s="56">
        <f t="shared" si="2"/>
        <v>0.37561106634434593</v>
      </c>
    </row>
    <row r="34" spans="1:15" x14ac:dyDescent="0.25">
      <c r="A34" s="46">
        <f t="shared" si="6"/>
        <v>29</v>
      </c>
      <c r="B34" s="94">
        <v>5</v>
      </c>
      <c r="C34" s="46" t="s">
        <v>486</v>
      </c>
      <c r="D34" s="46">
        <v>2643.9</v>
      </c>
      <c r="E34" s="46"/>
      <c r="F34" s="46">
        <v>525.79999999999995</v>
      </c>
      <c r="G34" s="46">
        <f t="shared" si="3"/>
        <v>3169.7</v>
      </c>
      <c r="H34" s="48">
        <v>235</v>
      </c>
      <c r="I34" s="43">
        <f t="shared" si="4"/>
        <v>0.27976190476190477</v>
      </c>
      <c r="J34" s="43">
        <f t="shared" si="0"/>
        <v>1197.7866071428571</v>
      </c>
      <c r="K34" s="43">
        <f t="shared" si="5"/>
        <v>263.51305357142854</v>
      </c>
      <c r="L34" s="194">
        <v>449.9019047619048</v>
      </c>
      <c r="M34" s="194">
        <v>27.90904761904762</v>
      </c>
      <c r="N34" s="45">
        <f t="shared" si="7"/>
        <v>0.73342812250661449</v>
      </c>
      <c r="O34" s="56">
        <f t="shared" si="2"/>
        <v>0.37561106634434599</v>
      </c>
    </row>
    <row r="35" spans="1:15" x14ac:dyDescent="0.25">
      <c r="A35" s="46">
        <f t="shared" si="6"/>
        <v>30</v>
      </c>
      <c r="B35" s="94">
        <v>4</v>
      </c>
      <c r="C35" s="46" t="s">
        <v>487</v>
      </c>
      <c r="D35" s="46">
        <v>757.5</v>
      </c>
      <c r="E35" s="46"/>
      <c r="F35" s="46"/>
      <c r="G35" s="46">
        <f t="shared" si="3"/>
        <v>757.5</v>
      </c>
      <c r="H35" s="48">
        <v>89</v>
      </c>
      <c r="I35" s="43">
        <f t="shared" si="4"/>
        <v>0.10595238095238095</v>
      </c>
      <c r="J35" s="43">
        <f t="shared" si="0"/>
        <v>453.6298214285714</v>
      </c>
      <c r="K35" s="43">
        <f t="shared" si="5"/>
        <v>99.798560714285713</v>
      </c>
      <c r="L35" s="194">
        <v>170.38838095238097</v>
      </c>
      <c r="M35" s="194">
        <v>10.569809523809525</v>
      </c>
      <c r="N35" s="45">
        <f t="shared" si="7"/>
        <v>0.9694872245796009</v>
      </c>
      <c r="O35" s="56">
        <f t="shared" si="2"/>
        <v>0.37561106634434605</v>
      </c>
    </row>
    <row r="36" spans="1:15" x14ac:dyDescent="0.25">
      <c r="A36" s="46">
        <f t="shared" si="6"/>
        <v>31</v>
      </c>
      <c r="B36" s="94">
        <v>3</v>
      </c>
      <c r="C36" s="46" t="s">
        <v>488</v>
      </c>
      <c r="D36" s="46">
        <v>386.9</v>
      </c>
      <c r="E36" s="46">
        <v>101.6</v>
      </c>
      <c r="F36" s="46"/>
      <c r="G36" s="46">
        <f t="shared" si="3"/>
        <v>488.5</v>
      </c>
      <c r="H36" s="48">
        <v>50.8</v>
      </c>
      <c r="I36" s="43">
        <f t="shared" si="4"/>
        <v>6.0476190476190475E-2</v>
      </c>
      <c r="J36" s="43">
        <f t="shared" si="0"/>
        <v>258.92578571428572</v>
      </c>
      <c r="K36" s="43">
        <f t="shared" si="5"/>
        <v>56.963672857142861</v>
      </c>
      <c r="L36" s="194">
        <v>97.255390476190485</v>
      </c>
      <c r="M36" s="194">
        <v>6.0331047619047622</v>
      </c>
      <c r="N36" s="45">
        <f>(J36+K36+L36+M36)/G36</f>
        <v>0.85809202417507435</v>
      </c>
      <c r="O36" s="56">
        <f t="shared" si="2"/>
        <v>0.37561106634434599</v>
      </c>
    </row>
    <row r="37" spans="1:15" x14ac:dyDescent="0.25">
      <c r="A37" s="46">
        <f t="shared" si="6"/>
        <v>32</v>
      </c>
      <c r="B37" s="94">
        <v>5</v>
      </c>
      <c r="C37" s="46" t="s">
        <v>489</v>
      </c>
      <c r="D37" s="46">
        <v>1722.05</v>
      </c>
      <c r="E37" s="46"/>
      <c r="F37" s="46">
        <v>115.8</v>
      </c>
      <c r="G37" s="46">
        <f t="shared" si="3"/>
        <v>1837.85</v>
      </c>
      <c r="H37" s="48">
        <v>158</v>
      </c>
      <c r="I37" s="43">
        <f t="shared" si="4"/>
        <v>0.18809523809523809</v>
      </c>
      <c r="J37" s="43">
        <f t="shared" si="0"/>
        <v>805.32035714285712</v>
      </c>
      <c r="K37" s="43">
        <f t="shared" si="5"/>
        <v>177.17047857142856</v>
      </c>
      <c r="L37" s="194">
        <v>302.48723809523807</v>
      </c>
      <c r="M37" s="194">
        <v>18.764380952380954</v>
      </c>
      <c r="N37" s="45">
        <f>(J37+K37+L37+M37)/D37</f>
        <v>0.75708745667193444</v>
      </c>
    </row>
    <row r="38" spans="1:15" x14ac:dyDescent="0.25">
      <c r="A38" s="46">
        <f t="shared" si="6"/>
        <v>33</v>
      </c>
      <c r="B38" s="94">
        <v>3</v>
      </c>
      <c r="C38" s="46" t="s">
        <v>490</v>
      </c>
      <c r="D38" s="46">
        <v>534.6</v>
      </c>
      <c r="E38" s="46">
        <v>34.4</v>
      </c>
      <c r="F38" s="46"/>
      <c r="G38" s="46">
        <f t="shared" si="3"/>
        <v>569</v>
      </c>
      <c r="H38" s="48">
        <v>82</v>
      </c>
      <c r="I38" s="43">
        <f t="shared" si="4"/>
        <v>9.7619047619047619E-2</v>
      </c>
      <c r="J38" s="43">
        <f t="shared" si="0"/>
        <v>417.95107142857142</v>
      </c>
      <c r="K38" s="43">
        <f t="shared" si="5"/>
        <v>91.94923571428572</v>
      </c>
      <c r="L38" s="194">
        <v>156.98704761904762</v>
      </c>
      <c r="M38" s="194">
        <v>9.7384761904761916</v>
      </c>
      <c r="N38" s="45">
        <f>(J38+K38+L38+M38)/D38</f>
        <v>1.2656674727878432</v>
      </c>
    </row>
    <row r="39" spans="1:15" x14ac:dyDescent="0.25">
      <c r="A39" s="46">
        <f t="shared" si="6"/>
        <v>34</v>
      </c>
      <c r="B39" s="94">
        <v>3</v>
      </c>
      <c r="C39" s="46" t="s">
        <v>491</v>
      </c>
      <c r="D39" s="46">
        <v>578.79999999999995</v>
      </c>
      <c r="E39" s="46"/>
      <c r="F39" s="46">
        <v>47.8</v>
      </c>
      <c r="G39" s="46">
        <f t="shared" si="3"/>
        <v>626.59999999999991</v>
      </c>
      <c r="H39" s="48">
        <v>90</v>
      </c>
      <c r="I39" s="43">
        <f t="shared" si="4"/>
        <v>0.10714285714285714</v>
      </c>
      <c r="J39" s="43">
        <f t="shared" si="0"/>
        <v>458.72678571428565</v>
      </c>
      <c r="K39" s="43">
        <f t="shared" si="5"/>
        <v>100.91989285714284</v>
      </c>
      <c r="L39" s="194">
        <v>172.30285714285714</v>
      </c>
      <c r="M39" s="194">
        <v>10.688571428571429</v>
      </c>
      <c r="N39" s="45">
        <f>(J39+K39+L39+M39)/G39</f>
        <v>1.1851868929825364</v>
      </c>
    </row>
    <row r="40" spans="1:15" x14ac:dyDescent="0.25">
      <c r="A40" s="46">
        <f t="shared" si="6"/>
        <v>35</v>
      </c>
      <c r="B40" s="94">
        <v>4</v>
      </c>
      <c r="C40" s="46" t="s">
        <v>492</v>
      </c>
      <c r="D40" s="46">
        <v>1126.7</v>
      </c>
      <c r="E40" s="46"/>
      <c r="F40" s="46">
        <v>28.1</v>
      </c>
      <c r="G40" s="46">
        <f t="shared" si="3"/>
        <v>1154.8</v>
      </c>
      <c r="H40" s="48">
        <v>169.6</v>
      </c>
      <c r="I40" s="43">
        <f t="shared" si="4"/>
        <v>0.20190476190476189</v>
      </c>
      <c r="J40" s="43">
        <f t="shared" si="0"/>
        <v>864.44514285714274</v>
      </c>
      <c r="K40" s="43">
        <f t="shared" si="5"/>
        <v>190.17793142857141</v>
      </c>
      <c r="L40" s="194">
        <v>324.6951619047619</v>
      </c>
      <c r="M40" s="194">
        <v>20.142019047619048</v>
      </c>
      <c r="N40" s="45">
        <f t="shared" ref="N40:N46" si="8">(J40+K40+L40+M40)/D40</f>
        <v>1.2420877387397664</v>
      </c>
    </row>
    <row r="41" spans="1:15" x14ac:dyDescent="0.25">
      <c r="A41" s="46">
        <f t="shared" si="6"/>
        <v>36</v>
      </c>
      <c r="B41" s="94">
        <v>3</v>
      </c>
      <c r="C41" s="46" t="s">
        <v>493</v>
      </c>
      <c r="D41" s="46">
        <v>627.1</v>
      </c>
      <c r="E41" s="46"/>
      <c r="F41" s="46"/>
      <c r="G41" s="46">
        <f t="shared" si="3"/>
        <v>627.1</v>
      </c>
      <c r="H41" s="48">
        <v>92</v>
      </c>
      <c r="I41" s="43">
        <f t="shared" si="4"/>
        <v>0.10952380952380952</v>
      </c>
      <c r="J41" s="43">
        <f t="shared" si="0"/>
        <v>468.92071428571427</v>
      </c>
      <c r="K41" s="43">
        <f t="shared" si="5"/>
        <v>103.16255714285714</v>
      </c>
      <c r="L41" s="194">
        <v>176.13180952380952</v>
      </c>
      <c r="M41" s="194">
        <v>10.926095238095238</v>
      </c>
      <c r="N41" s="45">
        <f t="shared" si="8"/>
        <v>1.2105584056617384</v>
      </c>
    </row>
    <row r="42" spans="1:15" x14ac:dyDescent="0.25">
      <c r="A42" s="46">
        <f t="shared" si="6"/>
        <v>37</v>
      </c>
      <c r="B42" s="94">
        <v>4</v>
      </c>
      <c r="C42" s="46" t="s">
        <v>494</v>
      </c>
      <c r="D42" s="46">
        <v>820.3</v>
      </c>
      <c r="E42" s="46">
        <v>55.7</v>
      </c>
      <c r="F42" s="46"/>
      <c r="G42" s="46">
        <f t="shared" si="3"/>
        <v>876</v>
      </c>
      <c r="H42" s="48">
        <v>75</v>
      </c>
      <c r="I42" s="43">
        <f t="shared" si="4"/>
        <v>8.9285714285714288E-2</v>
      </c>
      <c r="J42" s="43">
        <f t="shared" si="0"/>
        <v>382.27232142857144</v>
      </c>
      <c r="K42" s="43">
        <f t="shared" si="5"/>
        <v>84.099910714285713</v>
      </c>
      <c r="L42" s="194">
        <v>143.58571428571429</v>
      </c>
      <c r="M42" s="194">
        <v>8.9071428571428584</v>
      </c>
      <c r="N42" s="45">
        <f t="shared" si="8"/>
        <v>0.75443750979606761</v>
      </c>
    </row>
    <row r="43" spans="1:15" x14ac:dyDescent="0.25">
      <c r="A43" s="46">
        <f t="shared" si="6"/>
        <v>38</v>
      </c>
      <c r="B43" s="94">
        <v>4</v>
      </c>
      <c r="C43" s="46" t="s">
        <v>495</v>
      </c>
      <c r="D43" s="46">
        <v>834.6</v>
      </c>
      <c r="E43" s="46"/>
      <c r="F43" s="46">
        <v>120.9</v>
      </c>
      <c r="G43" s="46">
        <f t="shared" si="3"/>
        <v>955.5</v>
      </c>
      <c r="H43" s="48">
        <v>66</v>
      </c>
      <c r="I43" s="43">
        <f t="shared" si="4"/>
        <v>7.857142857142857E-2</v>
      </c>
      <c r="J43" s="43">
        <f t="shared" si="0"/>
        <v>336.39964285714285</v>
      </c>
      <c r="K43" s="43">
        <f t="shared" si="5"/>
        <v>74.007921428571422</v>
      </c>
      <c r="L43" s="194">
        <v>126.35542857142856</v>
      </c>
      <c r="M43" s="194">
        <v>7.838285714285715</v>
      </c>
      <c r="N43" s="45">
        <f t="shared" si="8"/>
        <v>0.65252968915819376</v>
      </c>
    </row>
    <row r="44" spans="1:15" x14ac:dyDescent="0.25">
      <c r="A44" s="46">
        <f t="shared" si="6"/>
        <v>39</v>
      </c>
      <c r="B44" s="94">
        <v>4</v>
      </c>
      <c r="C44" s="46" t="s">
        <v>496</v>
      </c>
      <c r="D44" s="46">
        <v>2791.8</v>
      </c>
      <c r="E44" s="46"/>
      <c r="F44" s="46">
        <v>70.7</v>
      </c>
      <c r="G44" s="46">
        <f t="shared" si="3"/>
        <v>2862.5</v>
      </c>
      <c r="H44" s="48">
        <v>240</v>
      </c>
      <c r="I44" s="43">
        <f t="shared" si="4"/>
        <v>0.2857142857142857</v>
      </c>
      <c r="J44" s="43">
        <f t="shared" si="0"/>
        <v>1223.2714285714285</v>
      </c>
      <c r="K44" s="43">
        <f t="shared" si="5"/>
        <v>269.11971428571428</v>
      </c>
      <c r="L44" s="194">
        <v>459.47428571428566</v>
      </c>
      <c r="M44" s="194">
        <v>28.502857142857142</v>
      </c>
      <c r="N44" s="45">
        <f t="shared" si="8"/>
        <v>0.70935177509645586</v>
      </c>
    </row>
    <row r="45" spans="1:15" x14ac:dyDescent="0.25">
      <c r="A45" s="46">
        <f t="shared" si="6"/>
        <v>40</v>
      </c>
      <c r="B45" s="94">
        <v>4</v>
      </c>
      <c r="C45" s="46" t="s">
        <v>497</v>
      </c>
      <c r="D45" s="46">
        <v>643.79999999999995</v>
      </c>
      <c r="E45" s="46"/>
      <c r="F45" s="46">
        <v>33.700000000000003</v>
      </c>
      <c r="G45" s="46">
        <f t="shared" si="3"/>
        <v>677.5</v>
      </c>
      <c r="H45" s="48">
        <v>72</v>
      </c>
      <c r="I45" s="43">
        <f t="shared" si="4"/>
        <v>8.5714285714285715E-2</v>
      </c>
      <c r="J45" s="43">
        <f t="shared" si="0"/>
        <v>366.98142857142858</v>
      </c>
      <c r="K45" s="43">
        <f t="shared" si="5"/>
        <v>80.735914285714287</v>
      </c>
      <c r="L45" s="194">
        <v>137.84228571428571</v>
      </c>
      <c r="M45" s="194">
        <v>8.5508571428571436</v>
      </c>
      <c r="N45" s="45">
        <f t="shared" si="8"/>
        <v>0.92281839968046864</v>
      </c>
    </row>
    <row r="46" spans="1:15" x14ac:dyDescent="0.25">
      <c r="A46" s="46">
        <f t="shared" si="6"/>
        <v>41</v>
      </c>
      <c r="B46" s="94">
        <v>5</v>
      </c>
      <c r="C46" s="46" t="s">
        <v>498</v>
      </c>
      <c r="D46" s="46">
        <v>2514.1999999999998</v>
      </c>
      <c r="E46" s="46"/>
      <c r="F46" s="46"/>
      <c r="G46" s="46">
        <f t="shared" si="3"/>
        <v>2514.1999999999998</v>
      </c>
      <c r="H46" s="48">
        <v>105.8</v>
      </c>
      <c r="I46" s="43">
        <f t="shared" si="4"/>
        <v>0.12595238095238095</v>
      </c>
      <c r="J46" s="43">
        <f t="shared" si="0"/>
        <v>539.25882142857142</v>
      </c>
      <c r="K46" s="43">
        <f t="shared" si="5"/>
        <v>118.63694071428571</v>
      </c>
      <c r="L46" s="194">
        <v>202.55158095238096</v>
      </c>
      <c r="M46" s="194">
        <v>12.565009523809525</v>
      </c>
      <c r="N46" s="45">
        <f t="shared" si="8"/>
        <v>0.34723265954142379</v>
      </c>
    </row>
    <row r="47" spans="1:15" x14ac:dyDescent="0.25">
      <c r="A47" s="46">
        <f t="shared" si="6"/>
        <v>42</v>
      </c>
      <c r="B47" s="94">
        <v>3</v>
      </c>
      <c r="C47" s="46" t="s">
        <v>499</v>
      </c>
      <c r="D47" s="46">
        <v>366.9</v>
      </c>
      <c r="E47" s="46">
        <v>25</v>
      </c>
      <c r="F47" s="46"/>
      <c r="G47" s="46">
        <f t="shared" si="3"/>
        <v>391.9</v>
      </c>
      <c r="H47" s="48">
        <v>53</v>
      </c>
      <c r="I47" s="43">
        <f t="shared" si="4"/>
        <v>6.3095238095238093E-2</v>
      </c>
      <c r="J47" s="43">
        <f t="shared" si="0"/>
        <v>270.13910714285714</v>
      </c>
      <c r="K47" s="43">
        <f t="shared" si="5"/>
        <v>59.43060357142857</v>
      </c>
      <c r="L47" s="194">
        <v>101.46723809523809</v>
      </c>
      <c r="M47" s="194">
        <v>6.2943809523809522</v>
      </c>
      <c r="N47" s="45">
        <f>(J47+K47+L47+M47)/G47</f>
        <v>1.1159258223064679</v>
      </c>
    </row>
    <row r="48" spans="1:15" x14ac:dyDescent="0.25">
      <c r="A48" s="46">
        <f t="shared" si="6"/>
        <v>43</v>
      </c>
      <c r="B48" s="94">
        <v>3</v>
      </c>
      <c r="C48" s="46" t="s">
        <v>502</v>
      </c>
      <c r="D48" s="46">
        <v>623.5</v>
      </c>
      <c r="E48" s="46">
        <v>121.1</v>
      </c>
      <c r="F48" s="46">
        <v>31.1</v>
      </c>
      <c r="G48" s="46">
        <f t="shared" si="3"/>
        <v>775.7</v>
      </c>
      <c r="H48" s="48">
        <v>97</v>
      </c>
      <c r="I48" s="43">
        <f t="shared" si="4"/>
        <v>0.11547619047619048</v>
      </c>
      <c r="J48" s="43">
        <f t="shared" si="0"/>
        <v>494.40553571428575</v>
      </c>
      <c r="K48" s="43">
        <f t="shared" si="5"/>
        <v>108.76921785714286</v>
      </c>
      <c r="L48" s="194">
        <v>185.70419047619049</v>
      </c>
      <c r="M48" s="194">
        <v>11.519904761904764</v>
      </c>
      <c r="N48" s="45">
        <f t="shared" ref="N48:N79" si="9">(J48+K48+L48+M48)/D48</f>
        <v>1.28371908389659</v>
      </c>
    </row>
    <row r="49" spans="1:14" x14ac:dyDescent="0.25">
      <c r="A49" s="46">
        <f t="shared" si="6"/>
        <v>44</v>
      </c>
      <c r="B49" s="94">
        <v>4</v>
      </c>
      <c r="C49" s="46" t="s">
        <v>503</v>
      </c>
      <c r="D49" s="46">
        <v>1208.3</v>
      </c>
      <c r="E49" s="46"/>
      <c r="F49" s="46"/>
      <c r="G49" s="46">
        <f t="shared" si="3"/>
        <v>1208.3</v>
      </c>
      <c r="H49" s="48">
        <v>158.4</v>
      </c>
      <c r="I49" s="43">
        <f t="shared" si="4"/>
        <v>0.18857142857142858</v>
      </c>
      <c r="J49" s="43">
        <f t="shared" si="0"/>
        <v>807.35914285714284</v>
      </c>
      <c r="K49" s="43">
        <f t="shared" si="5"/>
        <v>177.61901142857144</v>
      </c>
      <c r="L49" s="194">
        <v>303.25302857142862</v>
      </c>
      <c r="M49" s="194">
        <v>18.811885714285715</v>
      </c>
      <c r="N49" s="45">
        <f t="shared" si="9"/>
        <v>1.0817206559392771</v>
      </c>
    </row>
    <row r="50" spans="1:14" x14ac:dyDescent="0.25">
      <c r="A50" s="46">
        <f t="shared" si="6"/>
        <v>45</v>
      </c>
      <c r="B50" s="94">
        <v>3</v>
      </c>
      <c r="C50" s="46" t="s">
        <v>504</v>
      </c>
      <c r="D50" s="46">
        <v>625.20000000000005</v>
      </c>
      <c r="E50" s="46"/>
      <c r="F50" s="46"/>
      <c r="G50" s="46">
        <f t="shared" si="3"/>
        <v>625.20000000000005</v>
      </c>
      <c r="H50" s="48">
        <v>78</v>
      </c>
      <c r="I50" s="43">
        <f t="shared" si="4"/>
        <v>9.285714285714286E-2</v>
      </c>
      <c r="J50" s="43">
        <f t="shared" si="0"/>
        <v>397.56321428571431</v>
      </c>
      <c r="K50" s="43">
        <f t="shared" si="5"/>
        <v>87.463907142857153</v>
      </c>
      <c r="L50" s="194">
        <v>149.32914285714287</v>
      </c>
      <c r="M50" s="194">
        <v>9.2634285714285713</v>
      </c>
      <c r="N50" s="45">
        <f t="shared" si="9"/>
        <v>1.0294620807056027</v>
      </c>
    </row>
    <row r="51" spans="1:14" x14ac:dyDescent="0.25">
      <c r="A51" s="46">
        <f t="shared" si="6"/>
        <v>46</v>
      </c>
      <c r="B51" s="94">
        <v>3</v>
      </c>
      <c r="C51" s="46" t="s">
        <v>506</v>
      </c>
      <c r="D51" s="46">
        <v>493.3</v>
      </c>
      <c r="E51" s="46"/>
      <c r="F51" s="46">
        <v>24.2</v>
      </c>
      <c r="G51" s="46">
        <f t="shared" si="3"/>
        <v>517.5</v>
      </c>
      <c r="H51" s="48">
        <v>69</v>
      </c>
      <c r="I51" s="43">
        <f t="shared" si="4"/>
        <v>8.2142857142857142E-2</v>
      </c>
      <c r="J51" s="43">
        <f t="shared" si="0"/>
        <v>351.69053571428572</v>
      </c>
      <c r="K51" s="43">
        <f t="shared" si="5"/>
        <v>77.371917857142861</v>
      </c>
      <c r="L51" s="194">
        <v>132.09885714285713</v>
      </c>
      <c r="M51" s="194">
        <v>8.1945714285714288</v>
      </c>
      <c r="N51" s="45">
        <f t="shared" si="9"/>
        <v>1.1541777460832294</v>
      </c>
    </row>
    <row r="52" spans="1:14" x14ac:dyDescent="0.25">
      <c r="A52" s="46">
        <f t="shared" si="6"/>
        <v>47</v>
      </c>
      <c r="B52" s="94">
        <v>2</v>
      </c>
      <c r="C52" s="46" t="s">
        <v>507</v>
      </c>
      <c r="D52" s="46">
        <v>338</v>
      </c>
      <c r="E52" s="46">
        <v>30.7</v>
      </c>
      <c r="F52" s="46"/>
      <c r="G52" s="46">
        <f t="shared" si="3"/>
        <v>368.7</v>
      </c>
      <c r="H52" s="48"/>
      <c r="I52" s="43">
        <f t="shared" si="4"/>
        <v>0</v>
      </c>
      <c r="J52" s="43">
        <f t="shared" si="0"/>
        <v>0</v>
      </c>
      <c r="K52" s="43">
        <f t="shared" si="5"/>
        <v>0</v>
      </c>
      <c r="L52" s="194">
        <v>0</v>
      </c>
      <c r="M52" s="194">
        <v>0</v>
      </c>
      <c r="N52" s="45">
        <f t="shared" si="9"/>
        <v>0</v>
      </c>
    </row>
    <row r="53" spans="1:14" x14ac:dyDescent="0.25">
      <c r="A53" s="46">
        <f t="shared" si="6"/>
        <v>48</v>
      </c>
      <c r="B53" s="94">
        <v>2</v>
      </c>
      <c r="C53" s="46" t="s">
        <v>508</v>
      </c>
      <c r="D53" s="46">
        <v>331.1</v>
      </c>
      <c r="E53" s="46"/>
      <c r="F53" s="46"/>
      <c r="G53" s="46">
        <f t="shared" si="3"/>
        <v>331.1</v>
      </c>
      <c r="H53" s="48"/>
      <c r="I53" s="43">
        <f t="shared" si="4"/>
        <v>0</v>
      </c>
      <c r="J53" s="43">
        <f t="shared" si="0"/>
        <v>0</v>
      </c>
      <c r="K53" s="43">
        <f t="shared" si="5"/>
        <v>0</v>
      </c>
      <c r="L53" s="194">
        <v>0</v>
      </c>
      <c r="M53" s="194">
        <v>0</v>
      </c>
      <c r="N53" s="45">
        <f t="shared" si="9"/>
        <v>0</v>
      </c>
    </row>
    <row r="54" spans="1:14" x14ac:dyDescent="0.25">
      <c r="A54" s="46">
        <f t="shared" si="6"/>
        <v>49</v>
      </c>
      <c r="B54" s="94">
        <v>2</v>
      </c>
      <c r="C54" s="46" t="s">
        <v>509</v>
      </c>
      <c r="D54" s="46">
        <v>215.4</v>
      </c>
      <c r="E54" s="46"/>
      <c r="F54" s="46"/>
      <c r="G54" s="46">
        <f t="shared" si="3"/>
        <v>215.4</v>
      </c>
      <c r="H54" s="48"/>
      <c r="I54" s="43">
        <f t="shared" si="4"/>
        <v>0</v>
      </c>
      <c r="J54" s="43">
        <f t="shared" si="0"/>
        <v>0</v>
      </c>
      <c r="K54" s="43">
        <f t="shared" si="5"/>
        <v>0</v>
      </c>
      <c r="L54" s="194">
        <v>0</v>
      </c>
      <c r="M54" s="194">
        <v>0</v>
      </c>
      <c r="N54" s="45">
        <f t="shared" si="9"/>
        <v>0</v>
      </c>
    </row>
    <row r="55" spans="1:14" x14ac:dyDescent="0.25">
      <c r="A55" s="46">
        <f t="shared" si="6"/>
        <v>50</v>
      </c>
      <c r="B55" s="94">
        <v>2</v>
      </c>
      <c r="C55" s="46" t="s">
        <v>510</v>
      </c>
      <c r="D55" s="46">
        <v>720.4</v>
      </c>
      <c r="E55" s="46"/>
      <c r="F55" s="46"/>
      <c r="G55" s="46">
        <f t="shared" si="3"/>
        <v>720.4</v>
      </c>
      <c r="H55" s="48"/>
      <c r="I55" s="43">
        <f t="shared" si="4"/>
        <v>0</v>
      </c>
      <c r="J55" s="43">
        <f t="shared" si="0"/>
        <v>0</v>
      </c>
      <c r="K55" s="43">
        <f t="shared" si="5"/>
        <v>0</v>
      </c>
      <c r="L55" s="194">
        <v>0</v>
      </c>
      <c r="M55" s="194">
        <v>0</v>
      </c>
      <c r="N55" s="45">
        <f t="shared" si="9"/>
        <v>0</v>
      </c>
    </row>
    <row r="56" spans="1:14" x14ac:dyDescent="0.25">
      <c r="A56" s="46">
        <f t="shared" si="6"/>
        <v>51</v>
      </c>
      <c r="B56" s="94">
        <v>1</v>
      </c>
      <c r="C56" s="46" t="s">
        <v>511</v>
      </c>
      <c r="D56" s="46">
        <v>191</v>
      </c>
      <c r="E56" s="46"/>
      <c r="F56" s="46">
        <v>101.5</v>
      </c>
      <c r="G56" s="46">
        <f t="shared" si="3"/>
        <v>292.5</v>
      </c>
      <c r="H56" s="12"/>
      <c r="I56" s="43">
        <f t="shared" si="4"/>
        <v>0</v>
      </c>
      <c r="J56" s="43">
        <f t="shared" si="0"/>
        <v>0</v>
      </c>
      <c r="K56" s="43">
        <f t="shared" si="5"/>
        <v>0</v>
      </c>
      <c r="L56" s="194">
        <v>0</v>
      </c>
      <c r="M56" s="194">
        <v>0</v>
      </c>
      <c r="N56" s="45">
        <f t="shared" si="9"/>
        <v>0</v>
      </c>
    </row>
    <row r="57" spans="1:14" x14ac:dyDescent="0.25">
      <c r="A57" s="46">
        <f t="shared" si="6"/>
        <v>52</v>
      </c>
      <c r="B57" s="94">
        <v>3</v>
      </c>
      <c r="C57" s="46" t="s">
        <v>512</v>
      </c>
      <c r="D57" s="46">
        <v>936.65</v>
      </c>
      <c r="E57" s="46">
        <v>28.5</v>
      </c>
      <c r="F57" s="46"/>
      <c r="G57" s="46">
        <f t="shared" si="3"/>
        <v>965.15</v>
      </c>
      <c r="H57" s="48">
        <v>86</v>
      </c>
      <c r="I57" s="43">
        <f t="shared" si="4"/>
        <v>0.10238095238095238</v>
      </c>
      <c r="J57" s="43">
        <f t="shared" si="0"/>
        <v>438.33892857142854</v>
      </c>
      <c r="K57" s="43">
        <f t="shared" si="5"/>
        <v>96.434564285714274</v>
      </c>
      <c r="L57" s="194">
        <v>164.64495238095239</v>
      </c>
      <c r="M57" s="194">
        <v>10.21352380952381</v>
      </c>
      <c r="N57" s="45">
        <f t="shared" si="9"/>
        <v>0.75762768274982029</v>
      </c>
    </row>
    <row r="58" spans="1:14" x14ac:dyDescent="0.25">
      <c r="A58" s="46">
        <f t="shared" si="6"/>
        <v>53</v>
      </c>
      <c r="B58" s="94">
        <v>3</v>
      </c>
      <c r="C58" s="46" t="s">
        <v>513</v>
      </c>
      <c r="D58" s="46">
        <v>349.5</v>
      </c>
      <c r="E58" s="46"/>
      <c r="F58" s="46">
        <v>62.7</v>
      </c>
      <c r="G58" s="46">
        <f t="shared" si="3"/>
        <v>412.2</v>
      </c>
      <c r="H58" s="48">
        <v>30</v>
      </c>
      <c r="I58" s="43">
        <f t="shared" si="4"/>
        <v>3.5714285714285712E-2</v>
      </c>
      <c r="J58" s="43">
        <f t="shared" si="0"/>
        <v>152.90892857142856</v>
      </c>
      <c r="K58" s="43">
        <f t="shared" si="5"/>
        <v>33.639964285714285</v>
      </c>
      <c r="L58" s="194">
        <v>57.434285714285707</v>
      </c>
      <c r="M58" s="194">
        <v>3.5628571428571427</v>
      </c>
      <c r="N58" s="45">
        <f t="shared" si="9"/>
        <v>0.70828622521970153</v>
      </c>
    </row>
    <row r="59" spans="1:14" x14ac:dyDescent="0.25">
      <c r="A59" s="46">
        <f t="shared" si="6"/>
        <v>54</v>
      </c>
      <c r="B59" s="94">
        <v>3</v>
      </c>
      <c r="C59" s="46" t="s">
        <v>514</v>
      </c>
      <c r="D59" s="46">
        <v>878.9</v>
      </c>
      <c r="E59" s="46">
        <v>93.3</v>
      </c>
      <c r="F59" s="46"/>
      <c r="G59" s="46">
        <f t="shared" si="3"/>
        <v>972.19999999999993</v>
      </c>
      <c r="H59" s="48">
        <v>104</v>
      </c>
      <c r="I59" s="43">
        <f t="shared" si="4"/>
        <v>0.12380952380952381</v>
      </c>
      <c r="J59" s="43">
        <f t="shared" si="0"/>
        <v>530.08428571428567</v>
      </c>
      <c r="K59" s="43">
        <f t="shared" si="5"/>
        <v>116.61854285714284</v>
      </c>
      <c r="L59" s="194">
        <v>199.10552380952382</v>
      </c>
      <c r="M59" s="194">
        <v>12.351238095238097</v>
      </c>
      <c r="N59" s="45">
        <f t="shared" si="9"/>
        <v>0.97640185513276867</v>
      </c>
    </row>
    <row r="60" spans="1:14" x14ac:dyDescent="0.25">
      <c r="A60" s="46">
        <f t="shared" si="6"/>
        <v>55</v>
      </c>
      <c r="B60" s="94">
        <v>4</v>
      </c>
      <c r="C60" s="46" t="s">
        <v>515</v>
      </c>
      <c r="D60" s="46">
        <v>498.3</v>
      </c>
      <c r="E60" s="46"/>
      <c r="F60" s="46"/>
      <c r="G60" s="46">
        <f t="shared" si="3"/>
        <v>498.3</v>
      </c>
      <c r="H60" s="48">
        <v>60</v>
      </c>
      <c r="I60" s="43">
        <f t="shared" si="4"/>
        <v>7.1428571428571425E-2</v>
      </c>
      <c r="J60" s="43">
        <f t="shared" si="0"/>
        <v>305.81785714285712</v>
      </c>
      <c r="K60" s="43">
        <f t="shared" si="5"/>
        <v>67.27992857142857</v>
      </c>
      <c r="L60" s="194">
        <v>114.86857142857141</v>
      </c>
      <c r="M60" s="194">
        <v>7.1257142857142854</v>
      </c>
      <c r="N60" s="45">
        <f t="shared" si="9"/>
        <v>0.99356225452251934</v>
      </c>
    </row>
    <row r="61" spans="1:14" x14ac:dyDescent="0.25">
      <c r="A61" s="46">
        <f t="shared" si="6"/>
        <v>56</v>
      </c>
      <c r="B61" s="94">
        <v>4</v>
      </c>
      <c r="C61" s="46" t="s">
        <v>516</v>
      </c>
      <c r="D61" s="46">
        <v>478.1</v>
      </c>
      <c r="E61" s="46"/>
      <c r="F61" s="46"/>
      <c r="G61" s="46">
        <f t="shared" si="3"/>
        <v>478.1</v>
      </c>
      <c r="H61" s="48">
        <v>53</v>
      </c>
      <c r="I61" s="43">
        <f t="shared" si="4"/>
        <v>6.3095238095238093E-2</v>
      </c>
      <c r="J61" s="43">
        <f t="shared" si="0"/>
        <v>270.13910714285714</v>
      </c>
      <c r="K61" s="43">
        <f t="shared" si="5"/>
        <v>59.43060357142857</v>
      </c>
      <c r="L61" s="194">
        <v>101.46723809523809</v>
      </c>
      <c r="M61" s="194">
        <v>6.2943809523809522</v>
      </c>
      <c r="N61" s="45">
        <f t="shared" si="9"/>
        <v>0.91472773428551502</v>
      </c>
    </row>
    <row r="62" spans="1:14" x14ac:dyDescent="0.25">
      <c r="A62" s="46">
        <f t="shared" si="6"/>
        <v>57</v>
      </c>
      <c r="B62" s="94">
        <v>4</v>
      </c>
      <c r="C62" s="46" t="s">
        <v>517</v>
      </c>
      <c r="D62" s="46">
        <v>429.3</v>
      </c>
      <c r="E62" s="46">
        <v>34.299999999999997</v>
      </c>
      <c r="F62" s="46"/>
      <c r="G62" s="46">
        <f t="shared" si="3"/>
        <v>463.6</v>
      </c>
      <c r="H62" s="48">
        <v>87.6</v>
      </c>
      <c r="I62" s="43">
        <f t="shared" si="4"/>
        <v>0.10428571428571427</v>
      </c>
      <c r="J62" s="43">
        <f t="shared" si="0"/>
        <v>446.49407142857137</v>
      </c>
      <c r="K62" s="43">
        <f t="shared" si="5"/>
        <v>98.228695714285706</v>
      </c>
      <c r="L62" s="194">
        <v>167.70811428571426</v>
      </c>
      <c r="M62" s="194">
        <v>10.403542857142856</v>
      </c>
      <c r="N62" s="45">
        <f t="shared" si="9"/>
        <v>1.6837512794915306</v>
      </c>
    </row>
    <row r="63" spans="1:14" x14ac:dyDescent="0.25">
      <c r="A63" s="46">
        <f t="shared" si="6"/>
        <v>58</v>
      </c>
      <c r="B63" s="94">
        <v>5</v>
      </c>
      <c r="C63" s="46" t="s">
        <v>518</v>
      </c>
      <c r="D63" s="46">
        <v>1630.6</v>
      </c>
      <c r="E63" s="46"/>
      <c r="F63" s="46">
        <v>228.3</v>
      </c>
      <c r="G63" s="46">
        <f t="shared" si="3"/>
        <v>1858.8999999999999</v>
      </c>
      <c r="H63" s="48">
        <v>125</v>
      </c>
      <c r="I63" s="43">
        <f t="shared" si="4"/>
        <v>0.14880952380952381</v>
      </c>
      <c r="J63" s="43">
        <f t="shared" si="0"/>
        <v>637.12053571428567</v>
      </c>
      <c r="K63" s="43">
        <f t="shared" si="5"/>
        <v>140.16651785714285</v>
      </c>
      <c r="L63" s="194">
        <v>239.3095238095238</v>
      </c>
      <c r="M63" s="194">
        <v>14.845238095238097</v>
      </c>
      <c r="N63" s="45">
        <f t="shared" si="9"/>
        <v>0.63255354806585951</v>
      </c>
    </row>
    <row r="64" spans="1:14" x14ac:dyDescent="0.25">
      <c r="A64" s="46">
        <f t="shared" si="6"/>
        <v>59</v>
      </c>
      <c r="B64" s="94">
        <v>4</v>
      </c>
      <c r="C64" s="46" t="s">
        <v>519</v>
      </c>
      <c r="D64" s="46">
        <v>584.88</v>
      </c>
      <c r="E64" s="46">
        <v>40.700000000000003</v>
      </c>
      <c r="F64" s="46"/>
      <c r="G64" s="46">
        <f t="shared" si="3"/>
        <v>625.58000000000004</v>
      </c>
      <c r="H64" s="48">
        <v>56</v>
      </c>
      <c r="I64" s="43">
        <f t="shared" si="4"/>
        <v>6.6666666666666666E-2</v>
      </c>
      <c r="J64" s="43">
        <f t="shared" si="0"/>
        <v>285.43</v>
      </c>
      <c r="K64" s="43">
        <f t="shared" si="5"/>
        <v>62.794600000000003</v>
      </c>
      <c r="L64" s="194">
        <v>107.21066666666667</v>
      </c>
      <c r="M64" s="194">
        <v>6.6506666666666669</v>
      </c>
      <c r="N64" s="45">
        <f t="shared" si="9"/>
        <v>0.79005254639128253</v>
      </c>
    </row>
    <row r="65" spans="1:14" x14ac:dyDescent="0.25">
      <c r="A65" s="46">
        <f t="shared" si="6"/>
        <v>60</v>
      </c>
      <c r="B65" s="94">
        <v>3</v>
      </c>
      <c r="C65" s="46" t="s">
        <v>520</v>
      </c>
      <c r="D65" s="46">
        <v>444.85</v>
      </c>
      <c r="E65" s="46"/>
      <c r="F65" s="46"/>
      <c r="G65" s="46">
        <f t="shared" si="3"/>
        <v>444.85</v>
      </c>
      <c r="H65" s="48">
        <v>37</v>
      </c>
      <c r="I65" s="43">
        <f t="shared" si="4"/>
        <v>4.4047619047619051E-2</v>
      </c>
      <c r="J65" s="43">
        <f t="shared" si="0"/>
        <v>188.58767857142857</v>
      </c>
      <c r="K65" s="43">
        <f t="shared" si="5"/>
        <v>41.489289285714285</v>
      </c>
      <c r="L65" s="194">
        <v>70.835619047619048</v>
      </c>
      <c r="M65" s="194">
        <v>4.3941904761904764</v>
      </c>
      <c r="N65" s="45">
        <f t="shared" si="9"/>
        <v>0.68631398759346374</v>
      </c>
    </row>
    <row r="66" spans="1:14" x14ac:dyDescent="0.25">
      <c r="A66" s="46">
        <f t="shared" si="6"/>
        <v>61</v>
      </c>
      <c r="B66" s="94">
        <v>4</v>
      </c>
      <c r="C66" s="46" t="s">
        <v>521</v>
      </c>
      <c r="D66" s="46">
        <v>550.70000000000005</v>
      </c>
      <c r="E66" s="46"/>
      <c r="F66" s="46"/>
      <c r="G66" s="46">
        <f t="shared" si="3"/>
        <v>550.70000000000005</v>
      </c>
      <c r="H66" s="48">
        <v>73</v>
      </c>
      <c r="I66" s="43">
        <f t="shared" si="4"/>
        <v>8.6904761904761901E-2</v>
      </c>
      <c r="J66" s="43">
        <f t="shared" si="0"/>
        <v>372.07839285714283</v>
      </c>
      <c r="K66" s="43">
        <f t="shared" si="5"/>
        <v>81.857246428571429</v>
      </c>
      <c r="L66" s="194">
        <v>139.7567619047619</v>
      </c>
      <c r="M66" s="194">
        <v>8.6696190476190473</v>
      </c>
      <c r="N66" s="45">
        <f t="shared" si="9"/>
        <v>1.0938115493700655</v>
      </c>
    </row>
    <row r="67" spans="1:14" x14ac:dyDescent="0.25">
      <c r="A67" s="46">
        <f t="shared" si="6"/>
        <v>62</v>
      </c>
      <c r="B67" s="94">
        <v>3</v>
      </c>
      <c r="C67" s="46" t="s">
        <v>522</v>
      </c>
      <c r="D67" s="46">
        <v>213.7</v>
      </c>
      <c r="E67" s="46"/>
      <c r="F67" s="46"/>
      <c r="G67" s="46">
        <f t="shared" si="3"/>
        <v>213.7</v>
      </c>
      <c r="H67" s="48"/>
      <c r="I67" s="43">
        <f t="shared" si="4"/>
        <v>0</v>
      </c>
      <c r="J67" s="43">
        <f t="shared" si="0"/>
        <v>0</v>
      </c>
      <c r="K67" s="43">
        <f t="shared" si="5"/>
        <v>0</v>
      </c>
      <c r="L67" s="194">
        <v>0</v>
      </c>
      <c r="M67" s="194">
        <v>0</v>
      </c>
      <c r="N67" s="45">
        <f t="shared" si="9"/>
        <v>0</v>
      </c>
    </row>
    <row r="68" spans="1:14" x14ac:dyDescent="0.25">
      <c r="A68" s="46">
        <f t="shared" si="6"/>
        <v>63</v>
      </c>
      <c r="B68" s="94">
        <v>3</v>
      </c>
      <c r="C68" s="46" t="s">
        <v>523</v>
      </c>
      <c r="D68" s="46">
        <v>537.54999999999995</v>
      </c>
      <c r="E68" s="46"/>
      <c r="F68" s="46"/>
      <c r="G68" s="46">
        <f t="shared" si="3"/>
        <v>537.54999999999995</v>
      </c>
      <c r="H68" s="48">
        <v>56</v>
      </c>
      <c r="I68" s="43">
        <f t="shared" si="4"/>
        <v>6.6666666666666666E-2</v>
      </c>
      <c r="J68" s="43">
        <f t="shared" si="0"/>
        <v>285.43</v>
      </c>
      <c r="K68" s="43">
        <f t="shared" si="5"/>
        <v>62.794600000000003</v>
      </c>
      <c r="L68" s="194">
        <v>107.21066666666667</v>
      </c>
      <c r="M68" s="194">
        <v>6.6506666666666669</v>
      </c>
      <c r="N68" s="45">
        <f t="shared" si="9"/>
        <v>0.85961479552289721</v>
      </c>
    </row>
    <row r="69" spans="1:14" x14ac:dyDescent="0.25">
      <c r="A69" s="46">
        <f t="shared" si="6"/>
        <v>64</v>
      </c>
      <c r="B69" s="94">
        <v>4</v>
      </c>
      <c r="C69" s="46" t="s">
        <v>524</v>
      </c>
      <c r="D69" s="46">
        <v>467.1</v>
      </c>
      <c r="E69" s="46"/>
      <c r="F69" s="46">
        <v>80.8</v>
      </c>
      <c r="G69" s="46">
        <f t="shared" si="3"/>
        <v>547.9</v>
      </c>
      <c r="H69" s="48">
        <v>50</v>
      </c>
      <c r="I69" s="43">
        <f t="shared" si="4"/>
        <v>5.9523809523809521E-2</v>
      </c>
      <c r="J69" s="43">
        <f t="shared" si="0"/>
        <v>254.84821428571425</v>
      </c>
      <c r="K69" s="43">
        <f t="shared" si="5"/>
        <v>56.066607142857137</v>
      </c>
      <c r="L69" s="194">
        <v>95.723809523809521</v>
      </c>
      <c r="M69" s="194">
        <v>5.9380952380952383</v>
      </c>
      <c r="N69" s="45">
        <f t="shared" si="9"/>
        <v>0.88327280280555787</v>
      </c>
    </row>
    <row r="70" spans="1:14" x14ac:dyDescent="0.25">
      <c r="A70" s="46">
        <f t="shared" si="6"/>
        <v>65</v>
      </c>
      <c r="B70" s="94">
        <v>3</v>
      </c>
      <c r="C70" s="46" t="s">
        <v>525</v>
      </c>
      <c r="D70" s="46">
        <v>430.8</v>
      </c>
      <c r="E70" s="46"/>
      <c r="F70" s="46"/>
      <c r="G70" s="46">
        <f t="shared" si="3"/>
        <v>430.8</v>
      </c>
      <c r="H70" s="48">
        <v>46</v>
      </c>
      <c r="I70" s="43">
        <f t="shared" si="4"/>
        <v>5.4761904761904762E-2</v>
      </c>
      <c r="J70" s="43">
        <f t="shared" ref="J70:J133" si="10">I70*4281.45</f>
        <v>234.46035714285713</v>
      </c>
      <c r="K70" s="43">
        <f t="shared" si="5"/>
        <v>51.58127857142857</v>
      </c>
      <c r="L70" s="194">
        <v>88.065904761904761</v>
      </c>
      <c r="M70" s="194">
        <v>5.4630476190476189</v>
      </c>
      <c r="N70" s="45">
        <f t="shared" si="9"/>
        <v>0.88108307357297611</v>
      </c>
    </row>
    <row r="71" spans="1:14" x14ac:dyDescent="0.25">
      <c r="A71" s="46">
        <f t="shared" si="6"/>
        <v>66</v>
      </c>
      <c r="B71" s="94">
        <v>4</v>
      </c>
      <c r="C71" s="46" t="s">
        <v>526</v>
      </c>
      <c r="D71" s="46">
        <v>487.85</v>
      </c>
      <c r="E71" s="46"/>
      <c r="F71" s="46"/>
      <c r="G71" s="46">
        <f t="shared" ref="G71:G128" si="11">D71+E71+F71</f>
        <v>487.85</v>
      </c>
      <c r="H71" s="48">
        <v>51</v>
      </c>
      <c r="I71" s="43">
        <f t="shared" ref="I71:I128" si="12">H71/840</f>
        <v>6.0714285714285714E-2</v>
      </c>
      <c r="J71" s="43">
        <f t="shared" si="10"/>
        <v>259.94517857142858</v>
      </c>
      <c r="K71" s="43">
        <f t="shared" ref="K71:K128" si="13">J71*0.22</f>
        <v>57.187939285714286</v>
      </c>
      <c r="L71" s="194">
        <v>97.638285714285715</v>
      </c>
      <c r="M71" s="194">
        <v>6.0568571428571429</v>
      </c>
      <c r="N71" s="45">
        <f t="shared" si="9"/>
        <v>0.86261814228612421</v>
      </c>
    </row>
    <row r="72" spans="1:14" x14ac:dyDescent="0.25">
      <c r="A72" s="46">
        <f t="shared" ref="A72:A135" si="14">A71+1</f>
        <v>67</v>
      </c>
      <c r="B72" s="94">
        <v>5</v>
      </c>
      <c r="C72" s="46" t="s">
        <v>527</v>
      </c>
      <c r="D72" s="46">
        <v>2572.4</v>
      </c>
      <c r="E72" s="46"/>
      <c r="F72" s="46">
        <v>488</v>
      </c>
      <c r="G72" s="46">
        <f t="shared" si="11"/>
        <v>3060.4</v>
      </c>
      <c r="H72" s="48">
        <v>248</v>
      </c>
      <c r="I72" s="43">
        <f t="shared" si="12"/>
        <v>0.29523809523809524</v>
      </c>
      <c r="J72" s="43">
        <f t="shared" si="10"/>
        <v>1264.0471428571427</v>
      </c>
      <c r="K72" s="43">
        <f t="shared" si="13"/>
        <v>278.09037142857142</v>
      </c>
      <c r="L72" s="194">
        <v>474.79009523809526</v>
      </c>
      <c r="M72" s="194">
        <v>29.452952380952382</v>
      </c>
      <c r="N72" s="45">
        <f t="shared" si="9"/>
        <v>0.79551413540070048</v>
      </c>
    </row>
    <row r="73" spans="1:14" x14ac:dyDescent="0.25">
      <c r="A73" s="46">
        <f t="shared" si="14"/>
        <v>68</v>
      </c>
      <c r="B73" s="94">
        <v>3</v>
      </c>
      <c r="C73" s="46" t="s">
        <v>528</v>
      </c>
      <c r="D73" s="46">
        <v>386.9</v>
      </c>
      <c r="E73" s="46"/>
      <c r="F73" s="46"/>
      <c r="G73" s="46">
        <f t="shared" si="11"/>
        <v>386.9</v>
      </c>
      <c r="H73" s="48">
        <v>35.200000000000003</v>
      </c>
      <c r="I73" s="43">
        <f t="shared" si="12"/>
        <v>4.190476190476191E-2</v>
      </c>
      <c r="J73" s="43">
        <f t="shared" si="10"/>
        <v>179.41314285714287</v>
      </c>
      <c r="K73" s="43">
        <f t="shared" si="13"/>
        <v>39.470891428571434</v>
      </c>
      <c r="L73" s="194">
        <v>67.389561904761919</v>
      </c>
      <c r="M73" s="194">
        <v>4.1804190476190479</v>
      </c>
      <c r="N73" s="45">
        <f t="shared" si="9"/>
        <v>0.75072115595268885</v>
      </c>
    </row>
    <row r="74" spans="1:14" x14ac:dyDescent="0.25">
      <c r="A74" s="46">
        <f t="shared" si="14"/>
        <v>69</v>
      </c>
      <c r="B74" s="94">
        <v>5</v>
      </c>
      <c r="C74" s="46" t="s">
        <v>529</v>
      </c>
      <c r="D74" s="46">
        <v>902</v>
      </c>
      <c r="E74" s="46"/>
      <c r="F74" s="46"/>
      <c r="G74" s="46">
        <f t="shared" si="11"/>
        <v>902</v>
      </c>
      <c r="H74" s="48">
        <v>72</v>
      </c>
      <c r="I74" s="43">
        <f t="shared" si="12"/>
        <v>8.5714285714285715E-2</v>
      </c>
      <c r="J74" s="43">
        <f t="shared" si="10"/>
        <v>366.98142857142858</v>
      </c>
      <c r="K74" s="43">
        <f t="shared" si="13"/>
        <v>80.735914285714287</v>
      </c>
      <c r="L74" s="194">
        <v>137.84228571428571</v>
      </c>
      <c r="M74" s="194">
        <v>8.5508571428571436</v>
      </c>
      <c r="N74" s="45">
        <f t="shared" si="9"/>
        <v>0.65865907507127019</v>
      </c>
    </row>
    <row r="75" spans="1:14" x14ac:dyDescent="0.25">
      <c r="A75" s="46">
        <f t="shared" si="14"/>
        <v>70</v>
      </c>
      <c r="B75" s="94">
        <v>4</v>
      </c>
      <c r="C75" s="46" t="s">
        <v>530</v>
      </c>
      <c r="D75" s="46">
        <v>659.8</v>
      </c>
      <c r="E75" s="46">
        <v>57.3</v>
      </c>
      <c r="F75" s="46"/>
      <c r="G75" s="46">
        <f t="shared" si="11"/>
        <v>717.09999999999991</v>
      </c>
      <c r="H75" s="48">
        <v>67</v>
      </c>
      <c r="I75" s="43">
        <f t="shared" si="12"/>
        <v>7.9761904761904756E-2</v>
      </c>
      <c r="J75" s="43">
        <f t="shared" si="10"/>
        <v>341.4966071428571</v>
      </c>
      <c r="K75" s="43">
        <f t="shared" si="13"/>
        <v>75.129253571428563</v>
      </c>
      <c r="L75" s="194">
        <v>128.26990476190477</v>
      </c>
      <c r="M75" s="194">
        <v>7.9570476190476187</v>
      </c>
      <c r="N75" s="45">
        <f t="shared" si="9"/>
        <v>0.83790968944413169</v>
      </c>
    </row>
    <row r="76" spans="1:14" x14ac:dyDescent="0.25">
      <c r="A76" s="46">
        <f t="shared" si="14"/>
        <v>71</v>
      </c>
      <c r="B76" s="94">
        <v>3</v>
      </c>
      <c r="C76" s="46" t="s">
        <v>531</v>
      </c>
      <c r="D76" s="46">
        <v>542.70000000000005</v>
      </c>
      <c r="E76" s="46"/>
      <c r="F76" s="46"/>
      <c r="G76" s="46">
        <f t="shared" si="11"/>
        <v>542.70000000000005</v>
      </c>
      <c r="H76" s="190">
        <v>85</v>
      </c>
      <c r="I76" s="43">
        <f t="shared" si="12"/>
        <v>0.10119047619047619</v>
      </c>
      <c r="J76" s="43">
        <f t="shared" si="10"/>
        <v>433.24196428571429</v>
      </c>
      <c r="K76" s="43">
        <f t="shared" si="13"/>
        <v>95.313232142857146</v>
      </c>
      <c r="L76" s="194">
        <v>162.7304761904762</v>
      </c>
      <c r="M76" s="194">
        <v>10.094761904761905</v>
      </c>
      <c r="N76" s="45">
        <f t="shared" si="9"/>
        <v>1.2923907030105204</v>
      </c>
    </row>
    <row r="77" spans="1:14" x14ac:dyDescent="0.25">
      <c r="A77" s="46">
        <f t="shared" si="14"/>
        <v>72</v>
      </c>
      <c r="B77" s="94">
        <v>4</v>
      </c>
      <c r="C77" s="46" t="s">
        <v>532</v>
      </c>
      <c r="D77" s="46">
        <v>605.70000000000005</v>
      </c>
      <c r="E77" s="46"/>
      <c r="F77" s="46">
        <v>19</v>
      </c>
      <c r="G77" s="46">
        <f t="shared" si="11"/>
        <v>624.70000000000005</v>
      </c>
      <c r="H77" s="190">
        <v>87</v>
      </c>
      <c r="I77" s="43">
        <f t="shared" si="12"/>
        <v>0.10357142857142858</v>
      </c>
      <c r="J77" s="43">
        <f t="shared" si="10"/>
        <v>443.43589285714285</v>
      </c>
      <c r="K77" s="43">
        <f t="shared" si="13"/>
        <v>97.55589642857143</v>
      </c>
      <c r="L77" s="194">
        <v>166.55942857142858</v>
      </c>
      <c r="M77" s="194">
        <v>10.332285714285716</v>
      </c>
      <c r="N77" s="45">
        <f t="shared" si="9"/>
        <v>1.1852129826175146</v>
      </c>
    </row>
    <row r="78" spans="1:14" x14ac:dyDescent="0.25">
      <c r="A78" s="46">
        <f t="shared" si="14"/>
        <v>73</v>
      </c>
      <c r="B78" s="94">
        <v>5</v>
      </c>
      <c r="C78" s="46" t="s">
        <v>533</v>
      </c>
      <c r="D78" s="46">
        <v>1311.1</v>
      </c>
      <c r="E78" s="46"/>
      <c r="F78" s="46">
        <v>43.3</v>
      </c>
      <c r="G78" s="46">
        <f t="shared" si="11"/>
        <v>1354.3999999999999</v>
      </c>
      <c r="H78" s="13">
        <v>127</v>
      </c>
      <c r="I78" s="43">
        <f t="shared" si="12"/>
        <v>0.15119047619047618</v>
      </c>
      <c r="J78" s="43">
        <f t="shared" si="10"/>
        <v>647.31446428571417</v>
      </c>
      <c r="K78" s="43">
        <f t="shared" si="13"/>
        <v>142.40918214285711</v>
      </c>
      <c r="L78" s="194">
        <v>243.13847619047615</v>
      </c>
      <c r="M78" s="194">
        <v>15.082761904761904</v>
      </c>
      <c r="N78" s="45">
        <f t="shared" si="9"/>
        <v>0.79928677028739947</v>
      </c>
    </row>
    <row r="79" spans="1:14" x14ac:dyDescent="0.25">
      <c r="A79" s="46">
        <f t="shared" si="14"/>
        <v>74</v>
      </c>
      <c r="B79" s="94">
        <v>2</v>
      </c>
      <c r="C79" s="46" t="s">
        <v>534</v>
      </c>
      <c r="D79" s="46">
        <v>235.6</v>
      </c>
      <c r="E79" s="46"/>
      <c r="F79" s="46"/>
      <c r="G79" s="46">
        <f t="shared" si="11"/>
        <v>235.6</v>
      </c>
      <c r="H79" s="190"/>
      <c r="I79" s="43">
        <f t="shared" si="12"/>
        <v>0</v>
      </c>
      <c r="J79" s="43">
        <f t="shared" si="10"/>
        <v>0</v>
      </c>
      <c r="K79" s="43">
        <f t="shared" si="13"/>
        <v>0</v>
      </c>
      <c r="L79" s="194">
        <v>0</v>
      </c>
      <c r="M79" s="194">
        <v>0</v>
      </c>
      <c r="N79" s="45">
        <f t="shared" si="9"/>
        <v>0</v>
      </c>
    </row>
    <row r="80" spans="1:14" x14ac:dyDescent="0.25">
      <c r="A80" s="46">
        <f t="shared" si="14"/>
        <v>75</v>
      </c>
      <c r="B80" s="94">
        <v>3</v>
      </c>
      <c r="C80" s="46" t="s">
        <v>535</v>
      </c>
      <c r="D80" s="46">
        <v>666.3</v>
      </c>
      <c r="E80" s="46">
        <v>58.1</v>
      </c>
      <c r="F80" s="46"/>
      <c r="G80" s="46">
        <f t="shared" si="11"/>
        <v>724.4</v>
      </c>
      <c r="H80" s="190">
        <v>64</v>
      </c>
      <c r="I80" s="43">
        <f t="shared" si="12"/>
        <v>7.6190476190476197E-2</v>
      </c>
      <c r="J80" s="43">
        <f t="shared" si="10"/>
        <v>326.20571428571429</v>
      </c>
      <c r="K80" s="43">
        <f t="shared" si="13"/>
        <v>71.765257142857152</v>
      </c>
      <c r="L80" s="194">
        <v>122.5264761904762</v>
      </c>
      <c r="M80" s="194">
        <v>7.6007619047619057</v>
      </c>
      <c r="N80" s="45">
        <f t="shared" ref="N80:N111" si="15">(J80+K80+L80+M80)/D80</f>
        <v>0.79258323506500017</v>
      </c>
    </row>
    <row r="81" spans="1:14" x14ac:dyDescent="0.25">
      <c r="A81" s="46">
        <f t="shared" si="14"/>
        <v>76</v>
      </c>
      <c r="B81" s="94">
        <v>3</v>
      </c>
      <c r="C81" s="46" t="s">
        <v>536</v>
      </c>
      <c r="D81" s="46">
        <v>574.5</v>
      </c>
      <c r="E81" s="46"/>
      <c r="F81" s="46"/>
      <c r="G81" s="46">
        <f t="shared" si="11"/>
        <v>574.5</v>
      </c>
      <c r="H81" s="190">
        <v>40</v>
      </c>
      <c r="I81" s="43">
        <f t="shared" si="12"/>
        <v>4.7619047619047616E-2</v>
      </c>
      <c r="J81" s="43">
        <f t="shared" si="10"/>
        <v>203.87857142857141</v>
      </c>
      <c r="K81" s="43">
        <f t="shared" si="13"/>
        <v>44.853285714285711</v>
      </c>
      <c r="L81" s="194">
        <v>76.579047619047614</v>
      </c>
      <c r="M81" s="194">
        <v>4.7504761904761903</v>
      </c>
      <c r="N81" s="45">
        <f t="shared" si="15"/>
        <v>0.57451937502590245</v>
      </c>
    </row>
    <row r="82" spans="1:14" x14ac:dyDescent="0.25">
      <c r="A82" s="46">
        <f t="shared" si="14"/>
        <v>77</v>
      </c>
      <c r="B82" s="94">
        <v>3</v>
      </c>
      <c r="C82" s="46" t="s">
        <v>537</v>
      </c>
      <c r="D82" s="46">
        <v>656.4</v>
      </c>
      <c r="E82" s="46">
        <v>40.5</v>
      </c>
      <c r="F82" s="46"/>
      <c r="G82" s="46">
        <f t="shared" si="11"/>
        <v>696.9</v>
      </c>
      <c r="H82" s="190">
        <v>62</v>
      </c>
      <c r="I82" s="43">
        <f t="shared" si="12"/>
        <v>7.3809523809523811E-2</v>
      </c>
      <c r="J82" s="43">
        <f t="shared" si="10"/>
        <v>316.01178571428568</v>
      </c>
      <c r="K82" s="43">
        <f t="shared" si="13"/>
        <v>69.522592857142854</v>
      </c>
      <c r="L82" s="194">
        <v>118.69752380952382</v>
      </c>
      <c r="M82" s="194">
        <v>7.3632380952380956</v>
      </c>
      <c r="N82" s="45">
        <f t="shared" si="15"/>
        <v>0.77939539987231943</v>
      </c>
    </row>
    <row r="83" spans="1:14" x14ac:dyDescent="0.25">
      <c r="A83" s="46">
        <f t="shared" si="14"/>
        <v>78</v>
      </c>
      <c r="B83" s="94">
        <v>3</v>
      </c>
      <c r="C83" s="46" t="s">
        <v>538</v>
      </c>
      <c r="D83" s="46">
        <v>560.6</v>
      </c>
      <c r="E83" s="46"/>
      <c r="F83" s="46">
        <v>38.4</v>
      </c>
      <c r="G83" s="46">
        <f t="shared" si="11"/>
        <v>599</v>
      </c>
      <c r="H83" s="190">
        <v>80</v>
      </c>
      <c r="I83" s="43">
        <f t="shared" si="12"/>
        <v>9.5238095238095233E-2</v>
      </c>
      <c r="J83" s="43">
        <f t="shared" si="10"/>
        <v>407.75714285714281</v>
      </c>
      <c r="K83" s="43">
        <f t="shared" si="13"/>
        <v>89.706571428571422</v>
      </c>
      <c r="L83" s="194">
        <v>153.15809523809523</v>
      </c>
      <c r="M83" s="194">
        <v>9.5009523809523806</v>
      </c>
      <c r="N83" s="45">
        <f t="shared" si="15"/>
        <v>1.177529008035608</v>
      </c>
    </row>
    <row r="84" spans="1:14" x14ac:dyDescent="0.25">
      <c r="A84" s="46">
        <f t="shared" si="14"/>
        <v>79</v>
      </c>
      <c r="B84" s="94">
        <v>3</v>
      </c>
      <c r="C84" s="46" t="s">
        <v>539</v>
      </c>
      <c r="D84" s="46">
        <v>494.5</v>
      </c>
      <c r="E84" s="46"/>
      <c r="F84" s="46"/>
      <c r="G84" s="46">
        <f t="shared" si="11"/>
        <v>494.5</v>
      </c>
      <c r="H84" s="190">
        <v>69</v>
      </c>
      <c r="I84" s="43">
        <f t="shared" si="12"/>
        <v>8.2142857142857142E-2</v>
      </c>
      <c r="J84" s="43">
        <f t="shared" si="10"/>
        <v>351.69053571428572</v>
      </c>
      <c r="K84" s="43">
        <f t="shared" si="13"/>
        <v>77.371917857142861</v>
      </c>
      <c r="L84" s="194">
        <v>132.09885714285713</v>
      </c>
      <c r="M84" s="194">
        <v>8.1945714285714288</v>
      </c>
      <c r="N84" s="45">
        <f t="shared" si="15"/>
        <v>1.1513769102990032</v>
      </c>
    </row>
    <row r="85" spans="1:14" x14ac:dyDescent="0.25">
      <c r="A85" s="46">
        <f t="shared" si="14"/>
        <v>80</v>
      </c>
      <c r="B85" s="94">
        <v>3</v>
      </c>
      <c r="C85" s="46" t="s">
        <v>540</v>
      </c>
      <c r="D85" s="46">
        <v>719.5</v>
      </c>
      <c r="E85" s="46">
        <v>20.3</v>
      </c>
      <c r="F85" s="46"/>
      <c r="G85" s="46">
        <f t="shared" si="11"/>
        <v>739.8</v>
      </c>
      <c r="H85" s="190">
        <v>67</v>
      </c>
      <c r="I85" s="43">
        <f t="shared" si="12"/>
        <v>7.9761904761904756E-2</v>
      </c>
      <c r="J85" s="43">
        <f t="shared" si="10"/>
        <v>341.4966071428571</v>
      </c>
      <c r="K85" s="43">
        <f t="shared" si="13"/>
        <v>75.129253571428563</v>
      </c>
      <c r="L85" s="194">
        <v>128.26990476190477</v>
      </c>
      <c r="M85" s="194">
        <v>7.9570476190476187</v>
      </c>
      <c r="N85" s="45">
        <f t="shared" si="15"/>
        <v>0.76838472980575123</v>
      </c>
    </row>
    <row r="86" spans="1:14" x14ac:dyDescent="0.25">
      <c r="A86" s="46">
        <f t="shared" si="14"/>
        <v>81</v>
      </c>
      <c r="B86" s="94">
        <v>4</v>
      </c>
      <c r="C86" s="46" t="s">
        <v>541</v>
      </c>
      <c r="D86" s="46">
        <v>673</v>
      </c>
      <c r="E86" s="46">
        <v>43.4</v>
      </c>
      <c r="F86" s="46"/>
      <c r="G86" s="46">
        <f t="shared" si="11"/>
        <v>716.4</v>
      </c>
      <c r="H86" s="190">
        <v>88</v>
      </c>
      <c r="I86" s="43">
        <f t="shared" si="12"/>
        <v>0.10476190476190476</v>
      </c>
      <c r="J86" s="43">
        <f t="shared" si="10"/>
        <v>448.53285714285715</v>
      </c>
      <c r="K86" s="43">
        <f t="shared" si="13"/>
        <v>98.677228571428572</v>
      </c>
      <c r="L86" s="194">
        <v>168.47390476190475</v>
      </c>
      <c r="M86" s="194">
        <v>10.451047619047619</v>
      </c>
      <c r="N86" s="45">
        <f t="shared" si="15"/>
        <v>1.0789525083138753</v>
      </c>
    </row>
    <row r="87" spans="1:14" x14ac:dyDescent="0.25">
      <c r="A87" s="46">
        <f t="shared" si="14"/>
        <v>82</v>
      </c>
      <c r="B87" s="94">
        <v>4</v>
      </c>
      <c r="C87" s="46" t="s">
        <v>542</v>
      </c>
      <c r="D87" s="46">
        <v>628.5</v>
      </c>
      <c r="E87" s="46"/>
      <c r="F87" s="46"/>
      <c r="G87" s="46">
        <f t="shared" si="11"/>
        <v>628.5</v>
      </c>
      <c r="H87" s="190">
        <v>71</v>
      </c>
      <c r="I87" s="43">
        <f t="shared" si="12"/>
        <v>8.4523809523809529E-2</v>
      </c>
      <c r="J87" s="43">
        <f t="shared" si="10"/>
        <v>361.88446428571427</v>
      </c>
      <c r="K87" s="43">
        <f t="shared" si="13"/>
        <v>79.614582142857145</v>
      </c>
      <c r="L87" s="194">
        <v>135.92780952380954</v>
      </c>
      <c r="M87" s="194">
        <v>8.4320952380952399</v>
      </c>
      <c r="N87" s="45">
        <f t="shared" si="15"/>
        <v>0.93215425805962804</v>
      </c>
    </row>
    <row r="88" spans="1:14" x14ac:dyDescent="0.25">
      <c r="A88" s="46">
        <f t="shared" si="14"/>
        <v>83</v>
      </c>
      <c r="B88" s="94">
        <v>5</v>
      </c>
      <c r="C88" s="46" t="s">
        <v>543</v>
      </c>
      <c r="D88" s="46">
        <v>1817.4</v>
      </c>
      <c r="E88" s="46">
        <v>90.8</v>
      </c>
      <c r="F88" s="46"/>
      <c r="G88" s="46">
        <f t="shared" si="11"/>
        <v>1908.2</v>
      </c>
      <c r="H88" s="190">
        <v>164</v>
      </c>
      <c r="I88" s="43">
        <f t="shared" si="12"/>
        <v>0.19523809523809524</v>
      </c>
      <c r="J88" s="43">
        <f t="shared" si="10"/>
        <v>835.90214285714285</v>
      </c>
      <c r="K88" s="43">
        <f t="shared" si="13"/>
        <v>183.89847142857144</v>
      </c>
      <c r="L88" s="194">
        <v>313.97409523809523</v>
      </c>
      <c r="M88" s="194">
        <v>19.476952380952383</v>
      </c>
      <c r="N88" s="45">
        <f t="shared" si="15"/>
        <v>0.7446085957437889</v>
      </c>
    </row>
    <row r="89" spans="1:14" x14ac:dyDescent="0.25">
      <c r="A89" s="46">
        <f t="shared" si="14"/>
        <v>84</v>
      </c>
      <c r="B89" s="94">
        <v>4</v>
      </c>
      <c r="C89" s="46" t="s">
        <v>544</v>
      </c>
      <c r="D89" s="46">
        <v>872.9</v>
      </c>
      <c r="E89" s="46"/>
      <c r="F89" s="46">
        <v>66</v>
      </c>
      <c r="G89" s="46">
        <f t="shared" si="11"/>
        <v>938.9</v>
      </c>
      <c r="H89" s="190">
        <v>73</v>
      </c>
      <c r="I89" s="43">
        <f t="shared" si="12"/>
        <v>8.6904761904761901E-2</v>
      </c>
      <c r="J89" s="43">
        <f t="shared" si="10"/>
        <v>372.07839285714283</v>
      </c>
      <c r="K89" s="43">
        <f t="shared" si="13"/>
        <v>81.857246428571429</v>
      </c>
      <c r="L89" s="194">
        <v>139.7567619047619</v>
      </c>
      <c r="M89" s="194">
        <v>8.6696190476190473</v>
      </c>
      <c r="N89" s="45">
        <f t="shared" si="15"/>
        <v>0.69006990518741573</v>
      </c>
    </row>
    <row r="90" spans="1:14" x14ac:dyDescent="0.25">
      <c r="A90" s="46">
        <f t="shared" si="14"/>
        <v>85</v>
      </c>
      <c r="B90" s="94">
        <v>4</v>
      </c>
      <c r="C90" s="46" t="s">
        <v>545</v>
      </c>
      <c r="D90" s="46">
        <v>583.5</v>
      </c>
      <c r="E90" s="46"/>
      <c r="F90" s="46"/>
      <c r="G90" s="46">
        <f t="shared" si="11"/>
        <v>583.5</v>
      </c>
      <c r="H90" s="190">
        <v>71</v>
      </c>
      <c r="I90" s="43">
        <f t="shared" si="12"/>
        <v>8.4523809523809529E-2</v>
      </c>
      <c r="J90" s="43">
        <f t="shared" si="10"/>
        <v>361.88446428571427</v>
      </c>
      <c r="K90" s="43">
        <f t="shared" si="13"/>
        <v>79.614582142857145</v>
      </c>
      <c r="L90" s="194">
        <v>135.92780952380954</v>
      </c>
      <c r="M90" s="194">
        <v>8.4320952380952399</v>
      </c>
      <c r="N90" s="45">
        <f t="shared" si="15"/>
        <v>1.0040427612518872</v>
      </c>
    </row>
    <row r="91" spans="1:14" x14ac:dyDescent="0.25">
      <c r="A91" s="46">
        <f t="shared" si="14"/>
        <v>86</v>
      </c>
      <c r="B91" s="94">
        <v>2</v>
      </c>
      <c r="C91" s="46" t="s">
        <v>546</v>
      </c>
      <c r="D91" s="46">
        <v>288.43</v>
      </c>
      <c r="E91" s="46"/>
      <c r="F91" s="46"/>
      <c r="G91" s="46">
        <f t="shared" si="11"/>
        <v>288.43</v>
      </c>
      <c r="H91" s="190"/>
      <c r="I91" s="43">
        <f t="shared" si="12"/>
        <v>0</v>
      </c>
      <c r="J91" s="43">
        <f t="shared" si="10"/>
        <v>0</v>
      </c>
      <c r="K91" s="43">
        <f t="shared" si="13"/>
        <v>0</v>
      </c>
      <c r="L91" s="194">
        <v>0</v>
      </c>
      <c r="M91" s="194">
        <v>0</v>
      </c>
      <c r="N91" s="45">
        <f t="shared" si="15"/>
        <v>0</v>
      </c>
    </row>
    <row r="92" spans="1:14" x14ac:dyDescent="0.25">
      <c r="A92" s="46">
        <f t="shared" si="14"/>
        <v>87</v>
      </c>
      <c r="B92" s="94">
        <v>2</v>
      </c>
      <c r="C92" s="46" t="s">
        <v>547</v>
      </c>
      <c r="D92" s="46">
        <v>539.6</v>
      </c>
      <c r="E92" s="46"/>
      <c r="F92" s="46"/>
      <c r="G92" s="46">
        <f t="shared" si="11"/>
        <v>539.6</v>
      </c>
      <c r="H92" s="190"/>
      <c r="I92" s="43">
        <f t="shared" si="12"/>
        <v>0</v>
      </c>
      <c r="J92" s="43">
        <f t="shared" si="10"/>
        <v>0</v>
      </c>
      <c r="K92" s="43">
        <f t="shared" si="13"/>
        <v>0</v>
      </c>
      <c r="L92" s="194">
        <v>0</v>
      </c>
      <c r="M92" s="194">
        <v>0</v>
      </c>
      <c r="N92" s="45">
        <f t="shared" si="15"/>
        <v>0</v>
      </c>
    </row>
    <row r="93" spans="1:14" x14ac:dyDescent="0.25">
      <c r="A93" s="46">
        <f t="shared" si="14"/>
        <v>88</v>
      </c>
      <c r="B93" s="94">
        <v>9</v>
      </c>
      <c r="C93" s="46" t="s">
        <v>548</v>
      </c>
      <c r="D93" s="46">
        <v>2006.4</v>
      </c>
      <c r="E93" s="46"/>
      <c r="F93" s="46"/>
      <c r="G93" s="46">
        <f t="shared" si="11"/>
        <v>2006.4</v>
      </c>
      <c r="H93" s="190">
        <v>292</v>
      </c>
      <c r="I93" s="43">
        <f t="shared" si="12"/>
        <v>0.34761904761904761</v>
      </c>
      <c r="J93" s="43">
        <f t="shared" si="10"/>
        <v>1488.3135714285713</v>
      </c>
      <c r="K93" s="43">
        <f t="shared" si="13"/>
        <v>327.42898571428572</v>
      </c>
      <c r="L93" s="194">
        <v>559.02704761904761</v>
      </c>
      <c r="M93" s="194">
        <v>34.678476190476189</v>
      </c>
      <c r="N93" s="45">
        <f t="shared" si="15"/>
        <v>1.2008812205703652</v>
      </c>
    </row>
    <row r="94" spans="1:14" x14ac:dyDescent="0.25">
      <c r="A94" s="46">
        <f t="shared" si="14"/>
        <v>89</v>
      </c>
      <c r="B94" s="94">
        <v>5</v>
      </c>
      <c r="C94" s="46" t="s">
        <v>549</v>
      </c>
      <c r="D94" s="46">
        <v>3433.2</v>
      </c>
      <c r="E94" s="46">
        <v>78</v>
      </c>
      <c r="F94" s="46"/>
      <c r="G94" s="46">
        <f t="shared" si="11"/>
        <v>3511.2</v>
      </c>
      <c r="H94" s="13">
        <v>327.10000000000002</v>
      </c>
      <c r="I94" s="43">
        <f t="shared" si="12"/>
        <v>0.38940476190476192</v>
      </c>
      <c r="J94" s="43">
        <f t="shared" si="10"/>
        <v>1667.2170178571428</v>
      </c>
      <c r="K94" s="43">
        <f t="shared" si="13"/>
        <v>366.78774392857139</v>
      </c>
      <c r="L94" s="194">
        <v>626.22516190476199</v>
      </c>
      <c r="M94" s="194">
        <v>38.84701904761905</v>
      </c>
      <c r="N94" s="45">
        <f t="shared" si="15"/>
        <v>0.78616944621289053</v>
      </c>
    </row>
    <row r="95" spans="1:14" x14ac:dyDescent="0.25">
      <c r="A95" s="46">
        <f t="shared" si="14"/>
        <v>90</v>
      </c>
      <c r="B95" s="94">
        <v>3</v>
      </c>
      <c r="C95" s="46" t="s">
        <v>550</v>
      </c>
      <c r="D95" s="46">
        <v>416.5</v>
      </c>
      <c r="E95" s="46"/>
      <c r="F95" s="46">
        <v>27.3</v>
      </c>
      <c r="G95" s="46">
        <f t="shared" si="11"/>
        <v>443.8</v>
      </c>
      <c r="H95" s="190">
        <v>54</v>
      </c>
      <c r="I95" s="43">
        <f t="shared" si="12"/>
        <v>6.4285714285714279E-2</v>
      </c>
      <c r="J95" s="43">
        <f t="shared" si="10"/>
        <v>275.23607142857139</v>
      </c>
      <c r="K95" s="43">
        <f t="shared" si="13"/>
        <v>60.551935714285705</v>
      </c>
      <c r="L95" s="194">
        <v>103.38171428571428</v>
      </c>
      <c r="M95" s="194">
        <v>6.4131428571428568</v>
      </c>
      <c r="N95" s="45">
        <f t="shared" si="15"/>
        <v>1.0698268050077173</v>
      </c>
    </row>
    <row r="96" spans="1:14" x14ac:dyDescent="0.25">
      <c r="A96" s="46">
        <f t="shared" si="14"/>
        <v>91</v>
      </c>
      <c r="B96" s="94">
        <v>3</v>
      </c>
      <c r="C96" s="46" t="s">
        <v>551</v>
      </c>
      <c r="D96" s="46">
        <v>514.9</v>
      </c>
      <c r="E96" s="46">
        <v>88.2</v>
      </c>
      <c r="F96" s="46"/>
      <c r="G96" s="46">
        <f t="shared" si="11"/>
        <v>603.1</v>
      </c>
      <c r="H96" s="190">
        <v>86.5</v>
      </c>
      <c r="I96" s="43">
        <f t="shared" si="12"/>
        <v>0.10297619047619047</v>
      </c>
      <c r="J96" s="43">
        <f t="shared" si="10"/>
        <v>440.88741071428569</v>
      </c>
      <c r="K96" s="43">
        <f t="shared" si="13"/>
        <v>96.995230357142859</v>
      </c>
      <c r="L96" s="194">
        <v>165.60219047619046</v>
      </c>
      <c r="M96" s="194">
        <v>10.272904761904762</v>
      </c>
      <c r="N96" s="45">
        <f t="shared" si="15"/>
        <v>1.3862065183715748</v>
      </c>
    </row>
    <row r="97" spans="1:14" x14ac:dyDescent="0.25">
      <c r="A97" s="46">
        <f t="shared" si="14"/>
        <v>92</v>
      </c>
      <c r="B97" s="94">
        <v>3</v>
      </c>
      <c r="C97" s="46" t="s">
        <v>552</v>
      </c>
      <c r="D97" s="46">
        <v>368.8</v>
      </c>
      <c r="E97" s="46">
        <v>30.4</v>
      </c>
      <c r="F97" s="46"/>
      <c r="G97" s="46">
        <f t="shared" si="11"/>
        <v>399.2</v>
      </c>
      <c r="H97" s="190">
        <v>60</v>
      </c>
      <c r="I97" s="43">
        <f t="shared" si="12"/>
        <v>7.1428571428571425E-2</v>
      </c>
      <c r="J97" s="43">
        <f t="shared" si="10"/>
        <v>305.81785714285712</v>
      </c>
      <c r="K97" s="43">
        <f t="shared" si="13"/>
        <v>67.27992857142857</v>
      </c>
      <c r="L97" s="194">
        <v>114.86857142857141</v>
      </c>
      <c r="M97" s="194">
        <v>7.1257142857142854</v>
      </c>
      <c r="N97" s="45">
        <f t="shared" si="15"/>
        <v>1.3424405407499225</v>
      </c>
    </row>
    <row r="98" spans="1:14" x14ac:dyDescent="0.25">
      <c r="A98" s="46">
        <f t="shared" si="14"/>
        <v>93</v>
      </c>
      <c r="B98" s="94">
        <v>4</v>
      </c>
      <c r="C98" s="46" t="s">
        <v>553</v>
      </c>
      <c r="D98" s="46">
        <v>939.1</v>
      </c>
      <c r="E98" s="46"/>
      <c r="F98" s="46"/>
      <c r="G98" s="46">
        <f t="shared" si="11"/>
        <v>939.1</v>
      </c>
      <c r="H98" s="190">
        <v>138</v>
      </c>
      <c r="I98" s="43">
        <f t="shared" si="12"/>
        <v>0.16428571428571428</v>
      </c>
      <c r="J98" s="43">
        <f t="shared" si="10"/>
        <v>703.38107142857143</v>
      </c>
      <c r="K98" s="43">
        <f t="shared" si="13"/>
        <v>154.74383571428572</v>
      </c>
      <c r="L98" s="194">
        <v>264.19771428571426</v>
      </c>
      <c r="M98" s="194">
        <v>16.389142857142858</v>
      </c>
      <c r="N98" s="45">
        <f t="shared" si="15"/>
        <v>1.2125564522262957</v>
      </c>
    </row>
    <row r="99" spans="1:14" x14ac:dyDescent="0.25">
      <c r="A99" s="46">
        <f t="shared" si="14"/>
        <v>94</v>
      </c>
      <c r="B99" s="94">
        <v>3</v>
      </c>
      <c r="C99" s="46" t="s">
        <v>554</v>
      </c>
      <c r="D99" s="46">
        <v>455.8</v>
      </c>
      <c r="E99" s="46"/>
      <c r="F99" s="46"/>
      <c r="G99" s="46">
        <f t="shared" si="11"/>
        <v>455.8</v>
      </c>
      <c r="H99" s="190">
        <v>54</v>
      </c>
      <c r="I99" s="43">
        <f t="shared" si="12"/>
        <v>6.4285714285714279E-2</v>
      </c>
      <c r="J99" s="43">
        <f t="shared" si="10"/>
        <v>275.23607142857139</v>
      </c>
      <c r="K99" s="43">
        <f t="shared" si="13"/>
        <v>60.551935714285705</v>
      </c>
      <c r="L99" s="194">
        <v>103.38171428571428</v>
      </c>
      <c r="M99" s="194">
        <v>6.4131428571428568</v>
      </c>
      <c r="N99" s="45">
        <f t="shared" si="15"/>
        <v>0.97758416912179524</v>
      </c>
    </row>
    <row r="100" spans="1:14" x14ac:dyDescent="0.25">
      <c r="A100" s="46">
        <f t="shared" si="14"/>
        <v>95</v>
      </c>
      <c r="B100" s="94">
        <v>4</v>
      </c>
      <c r="C100" s="46" t="s">
        <v>555</v>
      </c>
      <c r="D100" s="46">
        <v>592.29999999999995</v>
      </c>
      <c r="E100" s="46"/>
      <c r="F100" s="46"/>
      <c r="G100" s="46">
        <f t="shared" si="11"/>
        <v>592.29999999999995</v>
      </c>
      <c r="H100" s="190">
        <v>75</v>
      </c>
      <c r="I100" s="43">
        <f t="shared" si="12"/>
        <v>8.9285714285714288E-2</v>
      </c>
      <c r="J100" s="43">
        <f t="shared" si="10"/>
        <v>382.27232142857144</v>
      </c>
      <c r="K100" s="43">
        <f t="shared" si="13"/>
        <v>84.099910714285713</v>
      </c>
      <c r="L100" s="194">
        <v>143.58571428571429</v>
      </c>
      <c r="M100" s="194">
        <v>8.9071428571428584</v>
      </c>
      <c r="N100" s="45">
        <f t="shared" si="15"/>
        <v>1.0448507332191699</v>
      </c>
    </row>
    <row r="101" spans="1:14" x14ac:dyDescent="0.25">
      <c r="A101" s="46">
        <f t="shared" si="14"/>
        <v>96</v>
      </c>
      <c r="B101" s="94">
        <v>4</v>
      </c>
      <c r="C101" s="46" t="s">
        <v>556</v>
      </c>
      <c r="D101" s="46">
        <v>636.6</v>
      </c>
      <c r="E101" s="46"/>
      <c r="F101" s="46"/>
      <c r="G101" s="46">
        <f t="shared" si="11"/>
        <v>636.6</v>
      </c>
      <c r="H101" s="190">
        <v>64</v>
      </c>
      <c r="I101" s="43">
        <f t="shared" si="12"/>
        <v>7.6190476190476197E-2</v>
      </c>
      <c r="J101" s="43">
        <f t="shared" si="10"/>
        <v>326.20571428571429</v>
      </c>
      <c r="K101" s="43">
        <f t="shared" si="13"/>
        <v>71.765257142857152</v>
      </c>
      <c r="L101" s="194">
        <v>122.5264761904762</v>
      </c>
      <c r="M101" s="194">
        <v>7.6007619047619057</v>
      </c>
      <c r="N101" s="45">
        <f t="shared" si="15"/>
        <v>0.82956049249734465</v>
      </c>
    </row>
    <row r="102" spans="1:14" x14ac:dyDescent="0.25">
      <c r="A102" s="46">
        <f t="shared" si="14"/>
        <v>97</v>
      </c>
      <c r="B102" s="94">
        <v>2</v>
      </c>
      <c r="C102" s="46" t="s">
        <v>557</v>
      </c>
      <c r="D102" s="46">
        <v>335</v>
      </c>
      <c r="E102" s="46"/>
      <c r="F102" s="46">
        <v>55.3</v>
      </c>
      <c r="G102" s="46">
        <f t="shared" si="11"/>
        <v>390.3</v>
      </c>
      <c r="H102" s="190"/>
      <c r="I102" s="43">
        <f t="shared" si="12"/>
        <v>0</v>
      </c>
      <c r="J102" s="43">
        <f t="shared" si="10"/>
        <v>0</v>
      </c>
      <c r="K102" s="43">
        <f t="shared" si="13"/>
        <v>0</v>
      </c>
      <c r="L102" s="194">
        <v>0</v>
      </c>
      <c r="M102" s="194">
        <v>0</v>
      </c>
      <c r="N102" s="45">
        <f t="shared" si="15"/>
        <v>0</v>
      </c>
    </row>
    <row r="103" spans="1:14" x14ac:dyDescent="0.25">
      <c r="A103" s="46">
        <f t="shared" si="14"/>
        <v>98</v>
      </c>
      <c r="B103" s="94">
        <v>3</v>
      </c>
      <c r="C103" s="46" t="s">
        <v>558</v>
      </c>
      <c r="D103" s="46">
        <v>784</v>
      </c>
      <c r="E103" s="46"/>
      <c r="F103" s="46"/>
      <c r="G103" s="46">
        <f t="shared" si="11"/>
        <v>784</v>
      </c>
      <c r="H103" s="190">
        <v>77</v>
      </c>
      <c r="I103" s="43">
        <f t="shared" si="12"/>
        <v>9.166666666666666E-2</v>
      </c>
      <c r="J103" s="43">
        <f t="shared" si="10"/>
        <v>392.46624999999995</v>
      </c>
      <c r="K103" s="43">
        <f t="shared" si="13"/>
        <v>86.342574999999982</v>
      </c>
      <c r="L103" s="194">
        <v>147.41466666666665</v>
      </c>
      <c r="M103" s="194">
        <v>9.1446666666666658</v>
      </c>
      <c r="N103" s="45">
        <f t="shared" si="15"/>
        <v>0.81041856930272105</v>
      </c>
    </row>
    <row r="104" spans="1:14" x14ac:dyDescent="0.25">
      <c r="A104" s="46">
        <f t="shared" si="14"/>
        <v>99</v>
      </c>
      <c r="B104" s="94">
        <v>2</v>
      </c>
      <c r="C104" s="46" t="s">
        <v>559</v>
      </c>
      <c r="D104" s="46">
        <v>324.2</v>
      </c>
      <c r="E104" s="46"/>
      <c r="F104" s="46">
        <v>31.1</v>
      </c>
      <c r="G104" s="46">
        <f t="shared" si="11"/>
        <v>355.3</v>
      </c>
      <c r="H104" s="190"/>
      <c r="I104" s="43">
        <f t="shared" si="12"/>
        <v>0</v>
      </c>
      <c r="J104" s="43">
        <f t="shared" si="10"/>
        <v>0</v>
      </c>
      <c r="K104" s="43">
        <f t="shared" si="13"/>
        <v>0</v>
      </c>
      <c r="L104" s="194">
        <v>0</v>
      </c>
      <c r="M104" s="194">
        <v>0</v>
      </c>
      <c r="N104" s="45">
        <f t="shared" si="15"/>
        <v>0</v>
      </c>
    </row>
    <row r="105" spans="1:14" x14ac:dyDescent="0.25">
      <c r="A105" s="46">
        <f t="shared" si="14"/>
        <v>100</v>
      </c>
      <c r="B105" s="94">
        <v>3</v>
      </c>
      <c r="C105" s="46" t="s">
        <v>560</v>
      </c>
      <c r="D105" s="46">
        <v>767.05</v>
      </c>
      <c r="E105" s="46"/>
      <c r="F105" s="46"/>
      <c r="G105" s="46">
        <f t="shared" si="11"/>
        <v>767.05</v>
      </c>
      <c r="H105" s="190">
        <v>72</v>
      </c>
      <c r="I105" s="43">
        <f t="shared" si="12"/>
        <v>8.5714285714285715E-2</v>
      </c>
      <c r="J105" s="43">
        <f t="shared" si="10"/>
        <v>366.98142857142858</v>
      </c>
      <c r="K105" s="43">
        <f t="shared" si="13"/>
        <v>80.735914285714287</v>
      </c>
      <c r="L105" s="194">
        <v>137.84228571428571</v>
      </c>
      <c r="M105" s="194">
        <v>8.5508571428571436</v>
      </c>
      <c r="N105" s="45">
        <f t="shared" si="15"/>
        <v>0.77453945077150865</v>
      </c>
    </row>
    <row r="106" spans="1:14" x14ac:dyDescent="0.25">
      <c r="A106" s="46">
        <f t="shared" si="14"/>
        <v>101</v>
      </c>
      <c r="B106" s="94">
        <v>3</v>
      </c>
      <c r="C106" s="46" t="s">
        <v>561</v>
      </c>
      <c r="D106" s="46">
        <v>364.8</v>
      </c>
      <c r="E106" s="46"/>
      <c r="F106" s="46"/>
      <c r="G106" s="46">
        <f t="shared" si="11"/>
        <v>364.8</v>
      </c>
      <c r="H106" s="13">
        <v>33.5</v>
      </c>
      <c r="I106" s="43">
        <f t="shared" si="12"/>
        <v>3.9880952380952378E-2</v>
      </c>
      <c r="J106" s="43">
        <f t="shared" si="10"/>
        <v>170.74830357142855</v>
      </c>
      <c r="K106" s="43">
        <f t="shared" si="13"/>
        <v>37.564626785714282</v>
      </c>
      <c r="L106" s="194">
        <v>64.134952380952384</v>
      </c>
      <c r="M106" s="194">
        <v>3.9785238095238094</v>
      </c>
      <c r="N106" s="45">
        <f t="shared" si="15"/>
        <v>0.75774782496606086</v>
      </c>
    </row>
    <row r="107" spans="1:14" x14ac:dyDescent="0.25">
      <c r="A107" s="46">
        <f t="shared" si="14"/>
        <v>102</v>
      </c>
      <c r="B107" s="94">
        <v>3</v>
      </c>
      <c r="C107" s="46" t="s">
        <v>562</v>
      </c>
      <c r="D107" s="46">
        <v>638.5</v>
      </c>
      <c r="E107" s="46">
        <v>25.4</v>
      </c>
      <c r="F107" s="46"/>
      <c r="G107" s="46">
        <f t="shared" si="11"/>
        <v>663.9</v>
      </c>
      <c r="H107" s="190">
        <v>72</v>
      </c>
      <c r="I107" s="43">
        <f t="shared" si="12"/>
        <v>8.5714285714285715E-2</v>
      </c>
      <c r="J107" s="43">
        <f t="shared" si="10"/>
        <v>366.98142857142858</v>
      </c>
      <c r="K107" s="43">
        <f t="shared" si="13"/>
        <v>80.735914285714287</v>
      </c>
      <c r="L107" s="194">
        <v>137.84228571428571</v>
      </c>
      <c r="M107" s="194">
        <v>8.5508571428571436</v>
      </c>
      <c r="N107" s="45">
        <f t="shared" si="15"/>
        <v>0.93047844277883429</v>
      </c>
    </row>
    <row r="108" spans="1:14" x14ac:dyDescent="0.25">
      <c r="A108" s="46">
        <f t="shared" si="14"/>
        <v>103</v>
      </c>
      <c r="B108" s="94">
        <v>3</v>
      </c>
      <c r="C108" s="46" t="s">
        <v>563</v>
      </c>
      <c r="D108" s="46">
        <v>939.5</v>
      </c>
      <c r="E108" s="46"/>
      <c r="F108" s="46"/>
      <c r="G108" s="46">
        <f t="shared" si="11"/>
        <v>939.5</v>
      </c>
      <c r="H108" s="190">
        <v>82</v>
      </c>
      <c r="I108" s="43">
        <f t="shared" si="12"/>
        <v>9.7619047619047619E-2</v>
      </c>
      <c r="J108" s="43">
        <f t="shared" si="10"/>
        <v>417.95107142857142</v>
      </c>
      <c r="K108" s="43">
        <f t="shared" si="13"/>
        <v>91.94923571428572</v>
      </c>
      <c r="L108" s="194">
        <v>156.98704761904762</v>
      </c>
      <c r="M108" s="194">
        <v>9.7384761904761916</v>
      </c>
      <c r="N108" s="45">
        <f t="shared" si="15"/>
        <v>0.72019779771408299</v>
      </c>
    </row>
    <row r="109" spans="1:14" x14ac:dyDescent="0.25">
      <c r="A109" s="46">
        <f t="shared" si="14"/>
        <v>104</v>
      </c>
      <c r="B109" s="94">
        <v>3</v>
      </c>
      <c r="C109" s="46" t="s">
        <v>564</v>
      </c>
      <c r="D109" s="46">
        <v>804.7</v>
      </c>
      <c r="E109" s="46"/>
      <c r="F109" s="46"/>
      <c r="G109" s="46">
        <f t="shared" si="11"/>
        <v>804.7</v>
      </c>
      <c r="H109" s="190">
        <v>65</v>
      </c>
      <c r="I109" s="43">
        <f t="shared" si="12"/>
        <v>7.7380952380952384E-2</v>
      </c>
      <c r="J109" s="43">
        <f t="shared" si="10"/>
        <v>331.30267857142854</v>
      </c>
      <c r="K109" s="43">
        <f t="shared" si="13"/>
        <v>72.88658928571428</v>
      </c>
      <c r="L109" s="194">
        <v>124.44095238095238</v>
      </c>
      <c r="M109" s="194">
        <v>7.7195238095238103</v>
      </c>
      <c r="N109" s="45">
        <f t="shared" si="15"/>
        <v>0.66652136702823284</v>
      </c>
    </row>
    <row r="110" spans="1:14" x14ac:dyDescent="0.25">
      <c r="A110" s="46">
        <f t="shared" si="14"/>
        <v>105</v>
      </c>
      <c r="B110" s="94">
        <v>3</v>
      </c>
      <c r="C110" s="46" t="s">
        <v>565</v>
      </c>
      <c r="D110" s="46">
        <v>683.2</v>
      </c>
      <c r="E110" s="46"/>
      <c r="F110" s="46"/>
      <c r="G110" s="46">
        <f t="shared" si="11"/>
        <v>683.2</v>
      </c>
      <c r="H110" s="190">
        <v>103</v>
      </c>
      <c r="I110" s="43">
        <f t="shared" si="12"/>
        <v>0.12261904761904761</v>
      </c>
      <c r="J110" s="43">
        <f t="shared" si="10"/>
        <v>524.98732142857136</v>
      </c>
      <c r="K110" s="43">
        <f t="shared" si="13"/>
        <v>115.4972107142857</v>
      </c>
      <c r="L110" s="194">
        <v>197.19104761904762</v>
      </c>
      <c r="M110" s="194">
        <v>12.232476190476191</v>
      </c>
      <c r="N110" s="45">
        <f t="shared" si="15"/>
        <v>1.244010620539199</v>
      </c>
    </row>
    <row r="111" spans="1:14" x14ac:dyDescent="0.25">
      <c r="A111" s="46">
        <f t="shared" si="14"/>
        <v>106</v>
      </c>
      <c r="B111" s="94">
        <v>2</v>
      </c>
      <c r="C111" s="46" t="s">
        <v>566</v>
      </c>
      <c r="D111" s="46">
        <v>367.7</v>
      </c>
      <c r="E111" s="46">
        <v>41.3</v>
      </c>
      <c r="F111" s="46"/>
      <c r="G111" s="46">
        <f t="shared" si="11"/>
        <v>409</v>
      </c>
      <c r="H111" s="190"/>
      <c r="I111" s="43">
        <f t="shared" si="12"/>
        <v>0</v>
      </c>
      <c r="J111" s="43">
        <f t="shared" si="10"/>
        <v>0</v>
      </c>
      <c r="K111" s="43">
        <f t="shared" si="13"/>
        <v>0</v>
      </c>
      <c r="L111" s="194">
        <v>0</v>
      </c>
      <c r="M111" s="194">
        <v>0</v>
      </c>
      <c r="N111" s="45">
        <f t="shared" si="15"/>
        <v>0</v>
      </c>
    </row>
    <row r="112" spans="1:14" x14ac:dyDescent="0.25">
      <c r="A112" s="46">
        <f t="shared" si="14"/>
        <v>107</v>
      </c>
      <c r="B112" s="94">
        <v>2</v>
      </c>
      <c r="C112" s="46" t="s">
        <v>567</v>
      </c>
      <c r="D112" s="46">
        <v>417.4</v>
      </c>
      <c r="E112" s="46"/>
      <c r="F112" s="46"/>
      <c r="G112" s="46">
        <f t="shared" si="11"/>
        <v>417.4</v>
      </c>
      <c r="H112" s="190"/>
      <c r="I112" s="43">
        <f t="shared" si="12"/>
        <v>0</v>
      </c>
      <c r="J112" s="43">
        <f t="shared" si="10"/>
        <v>0</v>
      </c>
      <c r="K112" s="43">
        <f t="shared" si="13"/>
        <v>0</v>
      </c>
      <c r="L112" s="194">
        <v>0</v>
      </c>
      <c r="M112" s="194">
        <v>0</v>
      </c>
      <c r="N112" s="45">
        <f t="shared" ref="N112:N138" si="16">(J112+K112+L112+M112)/D112</f>
        <v>0</v>
      </c>
    </row>
    <row r="113" spans="1:14" x14ac:dyDescent="0.25">
      <c r="A113" s="46">
        <f t="shared" si="14"/>
        <v>108</v>
      </c>
      <c r="B113" s="94">
        <v>2</v>
      </c>
      <c r="C113" s="46" t="s">
        <v>568</v>
      </c>
      <c r="D113" s="46">
        <v>250.6</v>
      </c>
      <c r="E113" s="46"/>
      <c r="F113" s="46"/>
      <c r="G113" s="46">
        <f t="shared" si="11"/>
        <v>250.6</v>
      </c>
      <c r="H113" s="190"/>
      <c r="I113" s="43">
        <f t="shared" si="12"/>
        <v>0</v>
      </c>
      <c r="J113" s="43">
        <f t="shared" si="10"/>
        <v>0</v>
      </c>
      <c r="K113" s="43">
        <f t="shared" si="13"/>
        <v>0</v>
      </c>
      <c r="L113" s="194">
        <v>0</v>
      </c>
      <c r="M113" s="194">
        <v>0</v>
      </c>
      <c r="N113" s="45">
        <f t="shared" si="16"/>
        <v>0</v>
      </c>
    </row>
    <row r="114" spans="1:14" x14ac:dyDescent="0.25">
      <c r="A114" s="46">
        <f t="shared" si="14"/>
        <v>109</v>
      </c>
      <c r="B114" s="94">
        <v>3</v>
      </c>
      <c r="C114" s="46" t="s">
        <v>569</v>
      </c>
      <c r="D114" s="46">
        <v>362.9</v>
      </c>
      <c r="E114" s="46"/>
      <c r="F114" s="46"/>
      <c r="G114" s="46">
        <f t="shared" si="11"/>
        <v>362.9</v>
      </c>
      <c r="H114" s="190">
        <v>51</v>
      </c>
      <c r="I114" s="43">
        <f t="shared" si="12"/>
        <v>6.0714285714285714E-2</v>
      </c>
      <c r="J114" s="43">
        <f t="shared" si="10"/>
        <v>259.94517857142858</v>
      </c>
      <c r="K114" s="43">
        <f t="shared" si="13"/>
        <v>57.187939285714286</v>
      </c>
      <c r="L114" s="194">
        <v>97.638285714285715</v>
      </c>
      <c r="M114" s="194">
        <v>6.0568571428571429</v>
      </c>
      <c r="N114" s="45">
        <f t="shared" si="16"/>
        <v>1.1596259595323388</v>
      </c>
    </row>
    <row r="115" spans="1:14" x14ac:dyDescent="0.25">
      <c r="A115" s="46">
        <f t="shared" si="14"/>
        <v>110</v>
      </c>
      <c r="B115" s="94">
        <v>3</v>
      </c>
      <c r="C115" s="46" t="s">
        <v>570</v>
      </c>
      <c r="D115" s="46">
        <v>270.2</v>
      </c>
      <c r="E115" s="46"/>
      <c r="F115" s="46"/>
      <c r="G115" s="46">
        <f t="shared" si="11"/>
        <v>270.2</v>
      </c>
      <c r="H115" s="190">
        <v>21</v>
      </c>
      <c r="I115" s="43">
        <f t="shared" si="12"/>
        <v>2.5000000000000001E-2</v>
      </c>
      <c r="J115" s="43">
        <f t="shared" si="10"/>
        <v>107.03625</v>
      </c>
      <c r="K115" s="43">
        <f t="shared" si="13"/>
        <v>23.547974999999997</v>
      </c>
      <c r="L115" s="194">
        <v>40.204000000000001</v>
      </c>
      <c r="M115" s="194">
        <v>2.4940000000000002</v>
      </c>
      <c r="N115" s="45">
        <f t="shared" si="16"/>
        <v>0.64131097335307186</v>
      </c>
    </row>
    <row r="116" spans="1:14" x14ac:dyDescent="0.25">
      <c r="A116" s="46">
        <f t="shared" si="14"/>
        <v>111</v>
      </c>
      <c r="B116" s="94">
        <v>5</v>
      </c>
      <c r="C116" s="46" t="s">
        <v>571</v>
      </c>
      <c r="D116" s="46">
        <v>1561.8</v>
      </c>
      <c r="E116" s="46"/>
      <c r="F116" s="46"/>
      <c r="G116" s="46">
        <f t="shared" si="11"/>
        <v>1561.8</v>
      </c>
      <c r="H116" s="190">
        <v>109</v>
      </c>
      <c r="I116" s="43">
        <f t="shared" si="12"/>
        <v>0.12976190476190477</v>
      </c>
      <c r="J116" s="43">
        <f t="shared" si="10"/>
        <v>555.56910714285721</v>
      </c>
      <c r="K116" s="43">
        <f t="shared" si="13"/>
        <v>122.22520357142858</v>
      </c>
      <c r="L116" s="194">
        <v>208.67790476190478</v>
      </c>
      <c r="M116" s="194">
        <v>12.945047619047621</v>
      </c>
      <c r="N116" s="45">
        <f t="shared" si="16"/>
        <v>0.57588504488105918</v>
      </c>
    </row>
    <row r="117" spans="1:14" x14ac:dyDescent="0.25">
      <c r="A117" s="46">
        <f t="shared" si="14"/>
        <v>112</v>
      </c>
      <c r="B117" s="94">
        <v>4</v>
      </c>
      <c r="C117" s="46" t="s">
        <v>573</v>
      </c>
      <c r="D117" s="46">
        <v>468.9</v>
      </c>
      <c r="E117" s="46"/>
      <c r="F117" s="46"/>
      <c r="G117" s="46">
        <f t="shared" si="11"/>
        <v>468.9</v>
      </c>
      <c r="H117" s="190">
        <v>56</v>
      </c>
      <c r="I117" s="43">
        <f t="shared" si="12"/>
        <v>6.6666666666666666E-2</v>
      </c>
      <c r="J117" s="43">
        <f t="shared" si="10"/>
        <v>285.43</v>
      </c>
      <c r="K117" s="43">
        <f t="shared" si="13"/>
        <v>62.794600000000003</v>
      </c>
      <c r="L117" s="194">
        <v>107.21066666666667</v>
      </c>
      <c r="M117" s="194">
        <v>6.6506666666666669</v>
      </c>
      <c r="N117" s="45">
        <f t="shared" si="16"/>
        <v>0.98546797469254288</v>
      </c>
    </row>
    <row r="118" spans="1:14" x14ac:dyDescent="0.25">
      <c r="A118" s="46">
        <f t="shared" si="14"/>
        <v>113</v>
      </c>
      <c r="B118" s="94">
        <v>3</v>
      </c>
      <c r="C118" s="46" t="s">
        <v>574</v>
      </c>
      <c r="D118" s="46">
        <v>1267.5999999999999</v>
      </c>
      <c r="E118" s="46"/>
      <c r="F118" s="46">
        <v>90.9</v>
      </c>
      <c r="G118" s="46">
        <f t="shared" si="11"/>
        <v>1358.5</v>
      </c>
      <c r="H118" s="190">
        <v>123</v>
      </c>
      <c r="I118" s="43">
        <f t="shared" si="12"/>
        <v>0.14642857142857144</v>
      </c>
      <c r="J118" s="43">
        <f t="shared" si="10"/>
        <v>626.92660714285716</v>
      </c>
      <c r="K118" s="43">
        <f t="shared" si="13"/>
        <v>137.92385357142857</v>
      </c>
      <c r="L118" s="194">
        <v>235.48057142857144</v>
      </c>
      <c r="M118" s="194">
        <v>14.607714285714287</v>
      </c>
      <c r="N118" s="45">
        <f t="shared" si="16"/>
        <v>0.80067745852679995</v>
      </c>
    </row>
    <row r="119" spans="1:14" x14ac:dyDescent="0.25">
      <c r="A119" s="46">
        <f t="shared" si="14"/>
        <v>114</v>
      </c>
      <c r="B119" s="94">
        <v>4</v>
      </c>
      <c r="C119" s="46" t="s">
        <v>575</v>
      </c>
      <c r="D119" s="46">
        <v>1398.4</v>
      </c>
      <c r="E119" s="46"/>
      <c r="F119" s="46"/>
      <c r="G119" s="46">
        <f t="shared" si="11"/>
        <v>1398.4</v>
      </c>
      <c r="H119" s="190">
        <v>156</v>
      </c>
      <c r="I119" s="43">
        <f t="shared" si="12"/>
        <v>0.18571428571428572</v>
      </c>
      <c r="J119" s="43">
        <f t="shared" si="10"/>
        <v>795.12642857142862</v>
      </c>
      <c r="K119" s="43">
        <f t="shared" si="13"/>
        <v>174.92781428571431</v>
      </c>
      <c r="L119" s="194">
        <v>298.65828571428574</v>
      </c>
      <c r="M119" s="194">
        <v>18.526857142857143</v>
      </c>
      <c r="N119" s="45">
        <f t="shared" si="16"/>
        <v>0.92050871404053614</v>
      </c>
    </row>
    <row r="120" spans="1:14" x14ac:dyDescent="0.25">
      <c r="A120" s="46">
        <f t="shared" si="14"/>
        <v>115</v>
      </c>
      <c r="B120" s="94">
        <v>2</v>
      </c>
      <c r="C120" s="46" t="s">
        <v>576</v>
      </c>
      <c r="D120" s="46">
        <v>450.5</v>
      </c>
      <c r="E120" s="46">
        <v>29.8</v>
      </c>
      <c r="F120" s="46"/>
      <c r="G120" s="46">
        <f t="shared" si="11"/>
        <v>480.3</v>
      </c>
      <c r="H120" s="190"/>
      <c r="I120" s="43">
        <f t="shared" si="12"/>
        <v>0</v>
      </c>
      <c r="J120" s="43">
        <f t="shared" si="10"/>
        <v>0</v>
      </c>
      <c r="K120" s="43">
        <f t="shared" si="13"/>
        <v>0</v>
      </c>
      <c r="L120" s="194">
        <v>0</v>
      </c>
      <c r="M120" s="194">
        <v>0</v>
      </c>
      <c r="N120" s="45">
        <f t="shared" si="16"/>
        <v>0</v>
      </c>
    </row>
    <row r="121" spans="1:14" x14ac:dyDescent="0.25">
      <c r="A121" s="46">
        <f t="shared" si="14"/>
        <v>116</v>
      </c>
      <c r="B121" s="94">
        <v>4</v>
      </c>
      <c r="C121" s="46" t="s">
        <v>577</v>
      </c>
      <c r="D121" s="46">
        <v>830.9</v>
      </c>
      <c r="E121" s="46">
        <v>89.8</v>
      </c>
      <c r="F121" s="46"/>
      <c r="G121" s="46">
        <f t="shared" si="11"/>
        <v>920.69999999999993</v>
      </c>
      <c r="H121" s="190">
        <v>83</v>
      </c>
      <c r="I121" s="43">
        <f t="shared" si="12"/>
        <v>9.8809523809523805E-2</v>
      </c>
      <c r="J121" s="43">
        <f t="shared" si="10"/>
        <v>423.04803571428567</v>
      </c>
      <c r="K121" s="43">
        <f t="shared" si="13"/>
        <v>93.070567857142848</v>
      </c>
      <c r="L121" s="194">
        <v>158.90152380952381</v>
      </c>
      <c r="M121" s="194">
        <v>9.8572380952380954</v>
      </c>
      <c r="N121" s="45">
        <f t="shared" si="16"/>
        <v>0.82425967682776569</v>
      </c>
    </row>
    <row r="122" spans="1:14" x14ac:dyDescent="0.25">
      <c r="A122" s="46">
        <f t="shared" si="14"/>
        <v>117</v>
      </c>
      <c r="B122" s="94">
        <v>3</v>
      </c>
      <c r="C122" s="46" t="s">
        <v>2016</v>
      </c>
      <c r="D122" s="46">
        <v>473.9</v>
      </c>
      <c r="E122" s="46"/>
      <c r="F122" s="46"/>
      <c r="G122" s="46">
        <f t="shared" si="11"/>
        <v>473.9</v>
      </c>
      <c r="H122" s="190">
        <v>72</v>
      </c>
      <c r="I122" s="43">
        <f t="shared" si="12"/>
        <v>8.5714285714285715E-2</v>
      </c>
      <c r="J122" s="43">
        <f t="shared" si="10"/>
        <v>366.98142857142858</v>
      </c>
      <c r="K122" s="43">
        <f t="shared" si="13"/>
        <v>80.735914285714287</v>
      </c>
      <c r="L122" s="194">
        <v>137.84228571428571</v>
      </c>
      <c r="M122" s="194">
        <v>8.5508571428571436</v>
      </c>
      <c r="N122" s="45">
        <f t="shared" si="16"/>
        <v>1.2536621348687185</v>
      </c>
    </row>
    <row r="123" spans="1:14" x14ac:dyDescent="0.25">
      <c r="A123" s="46">
        <f t="shared" si="14"/>
        <v>118</v>
      </c>
      <c r="B123" s="94">
        <v>3</v>
      </c>
      <c r="C123" s="46" t="s">
        <v>2017</v>
      </c>
      <c r="D123" s="46">
        <v>696.4</v>
      </c>
      <c r="E123" s="46">
        <v>43.5</v>
      </c>
      <c r="F123" s="46"/>
      <c r="G123" s="46">
        <f t="shared" si="11"/>
        <v>739.9</v>
      </c>
      <c r="H123" s="190">
        <v>101</v>
      </c>
      <c r="I123" s="43">
        <f t="shared" si="12"/>
        <v>0.12023809523809524</v>
      </c>
      <c r="J123" s="43">
        <f t="shared" si="10"/>
        <v>514.79339285714286</v>
      </c>
      <c r="K123" s="43">
        <f t="shared" si="13"/>
        <v>113.25454642857143</v>
      </c>
      <c r="L123" s="194">
        <v>193.36209523809524</v>
      </c>
      <c r="M123" s="194">
        <v>11.994952380952382</v>
      </c>
      <c r="N123" s="45">
        <f t="shared" si="16"/>
        <v>1.1967331805065506</v>
      </c>
    </row>
    <row r="124" spans="1:14" x14ac:dyDescent="0.25">
      <c r="A124" s="46">
        <f t="shared" si="14"/>
        <v>119</v>
      </c>
      <c r="B124" s="94">
        <v>3</v>
      </c>
      <c r="C124" s="46" t="s">
        <v>2018</v>
      </c>
      <c r="D124" s="46">
        <v>360</v>
      </c>
      <c r="E124" s="46"/>
      <c r="F124" s="46"/>
      <c r="G124" s="46">
        <f t="shared" si="11"/>
        <v>360</v>
      </c>
      <c r="H124" s="190">
        <v>39</v>
      </c>
      <c r="I124" s="43">
        <f t="shared" si="12"/>
        <v>4.642857142857143E-2</v>
      </c>
      <c r="J124" s="43">
        <f t="shared" si="10"/>
        <v>198.78160714285715</v>
      </c>
      <c r="K124" s="43">
        <f t="shared" si="13"/>
        <v>43.731953571428576</v>
      </c>
      <c r="L124" s="194">
        <v>74.664571428571435</v>
      </c>
      <c r="M124" s="194">
        <v>4.6317142857142857</v>
      </c>
      <c r="N124" s="45">
        <f t="shared" si="16"/>
        <v>0.89391624007936521</v>
      </c>
    </row>
    <row r="125" spans="1:14" x14ac:dyDescent="0.25">
      <c r="A125" s="46">
        <f t="shared" si="14"/>
        <v>120</v>
      </c>
      <c r="B125" s="94">
        <v>4</v>
      </c>
      <c r="C125" s="46" t="s">
        <v>2019</v>
      </c>
      <c r="D125" s="46">
        <v>821.7</v>
      </c>
      <c r="E125" s="46"/>
      <c r="F125" s="46"/>
      <c r="G125" s="46">
        <f t="shared" si="11"/>
        <v>821.7</v>
      </c>
      <c r="H125" s="190">
        <v>56</v>
      </c>
      <c r="I125" s="43">
        <f t="shared" si="12"/>
        <v>6.6666666666666666E-2</v>
      </c>
      <c r="J125" s="43">
        <f t="shared" si="10"/>
        <v>285.43</v>
      </c>
      <c r="K125" s="43">
        <f t="shared" si="13"/>
        <v>62.794600000000003</v>
      </c>
      <c r="L125" s="194">
        <v>107.21066666666667</v>
      </c>
      <c r="M125" s="194">
        <v>6.6506666666666669</v>
      </c>
      <c r="N125" s="45">
        <f t="shared" si="16"/>
        <v>0.56235357591984092</v>
      </c>
    </row>
    <row r="126" spans="1:14" x14ac:dyDescent="0.25">
      <c r="A126" s="46">
        <f t="shared" si="14"/>
        <v>121</v>
      </c>
      <c r="B126" s="94">
        <v>4</v>
      </c>
      <c r="C126" s="46" t="s">
        <v>2020</v>
      </c>
      <c r="D126" s="46">
        <v>834.7</v>
      </c>
      <c r="E126" s="46"/>
      <c r="F126" s="46"/>
      <c r="G126" s="46">
        <f t="shared" si="11"/>
        <v>834.7</v>
      </c>
      <c r="H126" s="190">
        <v>91</v>
      </c>
      <c r="I126" s="43">
        <f t="shared" si="12"/>
        <v>0.10833333333333334</v>
      </c>
      <c r="J126" s="43">
        <f t="shared" si="10"/>
        <v>463.82375000000002</v>
      </c>
      <c r="K126" s="43">
        <f t="shared" si="13"/>
        <v>102.04122500000001</v>
      </c>
      <c r="L126" s="194">
        <v>174.21733333333333</v>
      </c>
      <c r="M126" s="194">
        <v>10.807333333333334</v>
      </c>
      <c r="N126" s="45">
        <f t="shared" si="16"/>
        <v>0.89959223872848537</v>
      </c>
    </row>
    <row r="127" spans="1:14" x14ac:dyDescent="0.25">
      <c r="A127" s="46">
        <f t="shared" si="14"/>
        <v>122</v>
      </c>
      <c r="B127" s="94">
        <v>2</v>
      </c>
      <c r="C127" s="46" t="s">
        <v>2021</v>
      </c>
      <c r="D127" s="46">
        <v>321.8</v>
      </c>
      <c r="E127" s="46"/>
      <c r="F127" s="46"/>
      <c r="G127" s="46">
        <f t="shared" si="11"/>
        <v>321.8</v>
      </c>
      <c r="H127" s="190"/>
      <c r="I127" s="43">
        <f t="shared" si="12"/>
        <v>0</v>
      </c>
      <c r="J127" s="43">
        <f t="shared" si="10"/>
        <v>0</v>
      </c>
      <c r="K127" s="43">
        <f t="shared" si="13"/>
        <v>0</v>
      </c>
      <c r="L127" s="194">
        <v>0</v>
      </c>
      <c r="M127" s="194">
        <v>0</v>
      </c>
      <c r="N127" s="45">
        <f t="shared" si="16"/>
        <v>0</v>
      </c>
    </row>
    <row r="128" spans="1:14" x14ac:dyDescent="0.25">
      <c r="A128" s="46">
        <f t="shared" si="14"/>
        <v>123</v>
      </c>
      <c r="B128" s="94">
        <v>3</v>
      </c>
      <c r="C128" s="46" t="s">
        <v>2022</v>
      </c>
      <c r="D128" s="46">
        <v>427</v>
      </c>
      <c r="E128" s="46"/>
      <c r="F128" s="46"/>
      <c r="G128" s="46">
        <f t="shared" si="11"/>
        <v>427</v>
      </c>
      <c r="H128" s="190">
        <v>49.3</v>
      </c>
      <c r="I128" s="43">
        <f t="shared" si="12"/>
        <v>5.8690476190476189E-2</v>
      </c>
      <c r="J128" s="43">
        <f t="shared" si="10"/>
        <v>251.28033928571426</v>
      </c>
      <c r="K128" s="43">
        <f t="shared" si="13"/>
        <v>55.281674642857141</v>
      </c>
      <c r="L128" s="194">
        <v>94.383676190476194</v>
      </c>
      <c r="M128" s="194">
        <v>5.8549619047619048</v>
      </c>
      <c r="N128" s="45">
        <f t="shared" si="16"/>
        <v>0.9526947354187576</v>
      </c>
    </row>
    <row r="129" spans="1:14" x14ac:dyDescent="0.25">
      <c r="A129" s="46">
        <f t="shared" si="14"/>
        <v>124</v>
      </c>
      <c r="B129" s="94">
        <v>3</v>
      </c>
      <c r="C129" s="46" t="s">
        <v>2023</v>
      </c>
      <c r="D129" s="46">
        <v>546.1</v>
      </c>
      <c r="E129" s="46"/>
      <c r="F129" s="46"/>
      <c r="G129" s="46">
        <f t="shared" ref="G129:G309" si="17">D129+E129+F129</f>
        <v>546.1</v>
      </c>
      <c r="H129" s="190">
        <v>43</v>
      </c>
      <c r="I129" s="43">
        <f t="shared" ref="I129:I158" si="18">H129/840</f>
        <v>5.1190476190476189E-2</v>
      </c>
      <c r="J129" s="43">
        <f t="shared" si="10"/>
        <v>219.16946428571427</v>
      </c>
      <c r="K129" s="43">
        <f t="shared" ref="K129:K190" si="19">J129*0.22</f>
        <v>48.217282142857137</v>
      </c>
      <c r="L129" s="194">
        <v>82.322476190476195</v>
      </c>
      <c r="M129" s="194">
        <v>5.1067619047619051</v>
      </c>
      <c r="N129" s="45">
        <f t="shared" si="16"/>
        <v>0.64972712785901765</v>
      </c>
    </row>
    <row r="130" spans="1:14" x14ac:dyDescent="0.25">
      <c r="A130" s="46">
        <f t="shared" si="14"/>
        <v>125</v>
      </c>
      <c r="B130" s="94">
        <v>4</v>
      </c>
      <c r="C130" s="46" t="s">
        <v>2024</v>
      </c>
      <c r="D130" s="46">
        <v>912.32</v>
      </c>
      <c r="E130" s="46">
        <v>50</v>
      </c>
      <c r="F130" s="46"/>
      <c r="G130" s="46">
        <f t="shared" si="17"/>
        <v>962.32</v>
      </c>
      <c r="H130" s="190">
        <v>71</v>
      </c>
      <c r="I130" s="43">
        <f t="shared" si="18"/>
        <v>8.4523809523809529E-2</v>
      </c>
      <c r="J130" s="43">
        <f t="shared" si="10"/>
        <v>361.88446428571427</v>
      </c>
      <c r="K130" s="43">
        <f t="shared" si="19"/>
        <v>79.614582142857145</v>
      </c>
      <c r="L130" s="194">
        <v>135.92780952380954</v>
      </c>
      <c r="M130" s="194">
        <v>8.4320952380952399</v>
      </c>
      <c r="N130" s="45">
        <f t="shared" si="16"/>
        <v>0.64216388020702841</v>
      </c>
    </row>
    <row r="131" spans="1:14" x14ac:dyDescent="0.25">
      <c r="A131" s="46">
        <f t="shared" si="14"/>
        <v>126</v>
      </c>
      <c r="B131" s="94">
        <v>3</v>
      </c>
      <c r="C131" s="46" t="s">
        <v>2025</v>
      </c>
      <c r="D131" s="46">
        <v>1925.1</v>
      </c>
      <c r="E131" s="46"/>
      <c r="F131" s="46"/>
      <c r="G131" s="46">
        <f t="shared" si="17"/>
        <v>1925.1</v>
      </c>
      <c r="H131" s="13">
        <v>210.8</v>
      </c>
      <c r="I131" s="43">
        <f t="shared" si="18"/>
        <v>0.25095238095238098</v>
      </c>
      <c r="J131" s="43">
        <f t="shared" si="10"/>
        <v>1074.4400714285714</v>
      </c>
      <c r="K131" s="43">
        <f t="shared" si="19"/>
        <v>236.3768157142857</v>
      </c>
      <c r="L131" s="194">
        <v>403.571580952381</v>
      </c>
      <c r="M131" s="194">
        <v>25.035009523809528</v>
      </c>
      <c r="N131" s="45">
        <f t="shared" si="16"/>
        <v>0.90354967410474663</v>
      </c>
    </row>
    <row r="132" spans="1:14" x14ac:dyDescent="0.25">
      <c r="A132" s="46">
        <f t="shared" si="14"/>
        <v>127</v>
      </c>
      <c r="B132" s="94">
        <v>5</v>
      </c>
      <c r="C132" s="46" t="s">
        <v>2026</v>
      </c>
      <c r="D132" s="46">
        <v>770.9</v>
      </c>
      <c r="E132" s="46"/>
      <c r="F132" s="46"/>
      <c r="G132" s="46">
        <f t="shared" si="17"/>
        <v>770.9</v>
      </c>
      <c r="H132" s="190">
        <v>64</v>
      </c>
      <c r="I132" s="43">
        <f t="shared" si="18"/>
        <v>7.6190476190476197E-2</v>
      </c>
      <c r="J132" s="43">
        <f t="shared" si="10"/>
        <v>326.20571428571429</v>
      </c>
      <c r="K132" s="43">
        <f t="shared" si="19"/>
        <v>71.765257142857152</v>
      </c>
      <c r="L132" s="194">
        <v>122.5264761904762</v>
      </c>
      <c r="M132" s="194">
        <v>7.6007619047619057</v>
      </c>
      <c r="N132" s="45">
        <f t="shared" si="16"/>
        <v>0.68504113312207759</v>
      </c>
    </row>
    <row r="133" spans="1:14" x14ac:dyDescent="0.25">
      <c r="A133" s="46">
        <f t="shared" si="14"/>
        <v>128</v>
      </c>
      <c r="B133" s="94">
        <v>5</v>
      </c>
      <c r="C133" s="46" t="s">
        <v>2027</v>
      </c>
      <c r="D133" s="46">
        <v>1461.8</v>
      </c>
      <c r="E133" s="46">
        <v>44.9</v>
      </c>
      <c r="F133" s="46"/>
      <c r="G133" s="46">
        <f t="shared" si="17"/>
        <v>1506.7</v>
      </c>
      <c r="H133" s="190">
        <v>158</v>
      </c>
      <c r="I133" s="43">
        <f t="shared" si="18"/>
        <v>0.18809523809523809</v>
      </c>
      <c r="J133" s="43">
        <f t="shared" si="10"/>
        <v>805.32035714285712</v>
      </c>
      <c r="K133" s="43">
        <f t="shared" si="19"/>
        <v>177.17047857142856</v>
      </c>
      <c r="L133" s="194">
        <v>302.48723809523807</v>
      </c>
      <c r="M133" s="194">
        <v>18.764380952380954</v>
      </c>
      <c r="N133" s="45">
        <f t="shared" si="16"/>
        <v>0.8918747125201153</v>
      </c>
    </row>
    <row r="134" spans="1:14" x14ac:dyDescent="0.25">
      <c r="A134" s="46">
        <f t="shared" si="14"/>
        <v>129</v>
      </c>
      <c r="B134" s="94">
        <v>3</v>
      </c>
      <c r="C134" s="46" t="s">
        <v>2028</v>
      </c>
      <c r="D134" s="46">
        <v>583.6</v>
      </c>
      <c r="E134" s="46"/>
      <c r="F134" s="46"/>
      <c r="G134" s="46">
        <f t="shared" si="17"/>
        <v>583.6</v>
      </c>
      <c r="H134" s="190">
        <v>43</v>
      </c>
      <c r="I134" s="43">
        <f t="shared" si="18"/>
        <v>5.1190476190476189E-2</v>
      </c>
      <c r="J134" s="43">
        <f t="shared" ref="J134:J197" si="20">I134*4281.45</f>
        <v>219.16946428571427</v>
      </c>
      <c r="K134" s="43">
        <f t="shared" si="19"/>
        <v>48.217282142857137</v>
      </c>
      <c r="L134" s="194">
        <v>82.322476190476195</v>
      </c>
      <c r="M134" s="194">
        <v>5.1067619047619051</v>
      </c>
      <c r="N134" s="45">
        <f t="shared" si="16"/>
        <v>0.60797804065080452</v>
      </c>
    </row>
    <row r="135" spans="1:14" x14ac:dyDescent="0.25">
      <c r="A135" s="46">
        <f t="shared" si="14"/>
        <v>130</v>
      </c>
      <c r="B135" s="94">
        <v>3</v>
      </c>
      <c r="C135" s="46" t="s">
        <v>2029</v>
      </c>
      <c r="D135" s="46">
        <v>399.2</v>
      </c>
      <c r="E135" s="46"/>
      <c r="F135" s="46"/>
      <c r="G135" s="46">
        <f t="shared" si="17"/>
        <v>399.2</v>
      </c>
      <c r="H135" s="190">
        <v>53</v>
      </c>
      <c r="I135" s="43">
        <f t="shared" si="18"/>
        <v>6.3095238095238093E-2</v>
      </c>
      <c r="J135" s="43">
        <f t="shared" si="20"/>
        <v>270.13910714285714</v>
      </c>
      <c r="K135" s="43">
        <f t="shared" si="19"/>
        <v>59.43060357142857</v>
      </c>
      <c r="L135" s="194">
        <v>101.46723809523809</v>
      </c>
      <c r="M135" s="194">
        <v>6.2943809523809522</v>
      </c>
      <c r="N135" s="45">
        <f t="shared" si="16"/>
        <v>1.0955193631310238</v>
      </c>
    </row>
    <row r="136" spans="1:14" x14ac:dyDescent="0.25">
      <c r="A136" s="46">
        <f t="shared" ref="A136" si="21">A135+1</f>
        <v>131</v>
      </c>
      <c r="B136" s="94">
        <v>3</v>
      </c>
      <c r="C136" s="46" t="s">
        <v>2030</v>
      </c>
      <c r="D136" s="46">
        <v>408.5</v>
      </c>
      <c r="E136" s="46"/>
      <c r="F136" s="46">
        <v>16.100000000000001</v>
      </c>
      <c r="G136" s="46">
        <f t="shared" si="17"/>
        <v>424.6</v>
      </c>
      <c r="H136" s="190">
        <v>44</v>
      </c>
      <c r="I136" s="43">
        <f t="shared" si="18"/>
        <v>5.2380952380952382E-2</v>
      </c>
      <c r="J136" s="43">
        <f t="shared" si="20"/>
        <v>224.26642857142858</v>
      </c>
      <c r="K136" s="43">
        <f t="shared" si="19"/>
        <v>49.338614285714286</v>
      </c>
      <c r="L136" s="194">
        <v>84.236952380952374</v>
      </c>
      <c r="M136" s="194">
        <v>5.2255238095238097</v>
      </c>
      <c r="N136" s="45">
        <f t="shared" si="16"/>
        <v>0.88878217637116042</v>
      </c>
    </row>
    <row r="137" spans="1:14" x14ac:dyDescent="0.25">
      <c r="A137" s="46">
        <f t="shared" ref="A137:A193" si="22">A136+1</f>
        <v>132</v>
      </c>
      <c r="B137" s="94">
        <v>4</v>
      </c>
      <c r="C137" s="46" t="s">
        <v>2031</v>
      </c>
      <c r="D137" s="46">
        <v>744</v>
      </c>
      <c r="E137" s="46"/>
      <c r="F137" s="46">
        <v>108.9</v>
      </c>
      <c r="G137" s="46">
        <f t="shared" si="17"/>
        <v>852.9</v>
      </c>
      <c r="H137" s="190">
        <v>51</v>
      </c>
      <c r="I137" s="43">
        <f t="shared" si="18"/>
        <v>6.0714285714285714E-2</v>
      </c>
      <c r="J137" s="43">
        <f t="shared" si="20"/>
        <v>259.94517857142858</v>
      </c>
      <c r="K137" s="43">
        <f t="shared" si="19"/>
        <v>57.187939285714286</v>
      </c>
      <c r="L137" s="194">
        <v>97.638285714285715</v>
      </c>
      <c r="M137" s="194">
        <v>6.0568571428571429</v>
      </c>
      <c r="N137" s="45">
        <f t="shared" si="16"/>
        <v>0.56562938268049157</v>
      </c>
    </row>
    <row r="138" spans="1:14" x14ac:dyDescent="0.25">
      <c r="A138" s="46">
        <f t="shared" si="22"/>
        <v>133</v>
      </c>
      <c r="B138" s="94">
        <v>2</v>
      </c>
      <c r="C138" s="46" t="s">
        <v>2032</v>
      </c>
      <c r="D138" s="46">
        <v>226.1</v>
      </c>
      <c r="E138" s="46"/>
      <c r="F138" s="46"/>
      <c r="G138" s="46">
        <f t="shared" si="17"/>
        <v>226.1</v>
      </c>
      <c r="H138" s="190"/>
      <c r="I138" s="43">
        <f t="shared" si="18"/>
        <v>0</v>
      </c>
      <c r="J138" s="43">
        <f t="shared" si="20"/>
        <v>0</v>
      </c>
      <c r="K138" s="43">
        <f t="shared" si="19"/>
        <v>0</v>
      </c>
      <c r="L138" s="194">
        <v>0</v>
      </c>
      <c r="M138" s="194">
        <v>0</v>
      </c>
      <c r="N138" s="45">
        <f t="shared" si="16"/>
        <v>0</v>
      </c>
    </row>
    <row r="139" spans="1:14" x14ac:dyDescent="0.25">
      <c r="A139" s="46">
        <f t="shared" si="22"/>
        <v>134</v>
      </c>
      <c r="B139" s="94">
        <v>4</v>
      </c>
      <c r="C139" s="46" t="s">
        <v>2033</v>
      </c>
      <c r="D139" s="46">
        <v>481.6</v>
      </c>
      <c r="E139" s="46">
        <v>222</v>
      </c>
      <c r="F139" s="46"/>
      <c r="G139" s="46">
        <f t="shared" si="17"/>
        <v>703.6</v>
      </c>
      <c r="H139" s="190">
        <v>89</v>
      </c>
      <c r="I139" s="43">
        <f t="shared" si="18"/>
        <v>0.10595238095238095</v>
      </c>
      <c r="J139" s="43">
        <f t="shared" si="20"/>
        <v>453.6298214285714</v>
      </c>
      <c r="K139" s="43">
        <f t="shared" si="19"/>
        <v>99.798560714285713</v>
      </c>
      <c r="L139" s="194">
        <v>170.38838095238097</v>
      </c>
      <c r="M139" s="194">
        <v>10.569809523809525</v>
      </c>
      <c r="N139" s="45">
        <f>(J139+K139+L139+M139)/G139</f>
        <v>1.0437557882590216</v>
      </c>
    </row>
    <row r="140" spans="1:14" x14ac:dyDescent="0.25">
      <c r="A140" s="46">
        <f t="shared" si="22"/>
        <v>135</v>
      </c>
      <c r="B140" s="94">
        <v>2</v>
      </c>
      <c r="C140" s="46" t="s">
        <v>2034</v>
      </c>
      <c r="D140" s="46">
        <v>280.5</v>
      </c>
      <c r="E140" s="46">
        <v>98.9</v>
      </c>
      <c r="F140" s="46"/>
      <c r="G140" s="46">
        <f t="shared" si="17"/>
        <v>379.4</v>
      </c>
      <c r="H140" s="190"/>
      <c r="I140" s="43">
        <f t="shared" si="18"/>
        <v>0</v>
      </c>
      <c r="J140" s="43">
        <f t="shared" si="20"/>
        <v>0</v>
      </c>
      <c r="K140" s="43">
        <f t="shared" si="19"/>
        <v>0</v>
      </c>
      <c r="L140" s="194">
        <v>0</v>
      </c>
      <c r="M140" s="194">
        <v>0</v>
      </c>
      <c r="N140" s="45">
        <f t="shared" ref="N140:N153" si="23">(J140+K140+L140+M140)/D140</f>
        <v>0</v>
      </c>
    </row>
    <row r="141" spans="1:14" x14ac:dyDescent="0.25">
      <c r="A141" s="46">
        <f t="shared" si="22"/>
        <v>136</v>
      </c>
      <c r="B141" s="94">
        <v>2</v>
      </c>
      <c r="C141" s="46" t="s">
        <v>2035</v>
      </c>
      <c r="D141" s="46">
        <v>206.6</v>
      </c>
      <c r="E141" s="46"/>
      <c r="F141" s="46">
        <v>28</v>
      </c>
      <c r="G141" s="46">
        <f t="shared" si="17"/>
        <v>234.6</v>
      </c>
      <c r="H141" s="190"/>
      <c r="I141" s="43">
        <f t="shared" si="18"/>
        <v>0</v>
      </c>
      <c r="J141" s="43">
        <f t="shared" si="20"/>
        <v>0</v>
      </c>
      <c r="K141" s="43">
        <f t="shared" si="19"/>
        <v>0</v>
      </c>
      <c r="L141" s="194">
        <v>0</v>
      </c>
      <c r="M141" s="194">
        <v>0</v>
      </c>
      <c r="N141" s="45">
        <f t="shared" si="23"/>
        <v>0</v>
      </c>
    </row>
    <row r="142" spans="1:14" x14ac:dyDescent="0.25">
      <c r="A142" s="46">
        <f t="shared" si="22"/>
        <v>137</v>
      </c>
      <c r="B142" s="94">
        <v>2</v>
      </c>
      <c r="C142" s="46" t="s">
        <v>2036</v>
      </c>
      <c r="D142" s="46">
        <v>230.6</v>
      </c>
      <c r="E142" s="46"/>
      <c r="F142" s="46"/>
      <c r="G142" s="46">
        <f t="shared" si="17"/>
        <v>230.6</v>
      </c>
      <c r="H142" s="190"/>
      <c r="I142" s="43">
        <f t="shared" si="18"/>
        <v>0</v>
      </c>
      <c r="J142" s="43">
        <f t="shared" si="20"/>
        <v>0</v>
      </c>
      <c r="K142" s="43">
        <f t="shared" si="19"/>
        <v>0</v>
      </c>
      <c r="L142" s="194">
        <v>0</v>
      </c>
      <c r="M142" s="194">
        <v>0</v>
      </c>
      <c r="N142" s="45">
        <f t="shared" si="23"/>
        <v>0</v>
      </c>
    </row>
    <row r="143" spans="1:14" x14ac:dyDescent="0.25">
      <c r="A143" s="46">
        <f t="shared" si="22"/>
        <v>138</v>
      </c>
      <c r="B143" s="94">
        <v>2</v>
      </c>
      <c r="C143" s="46" t="s">
        <v>2037</v>
      </c>
      <c r="D143" s="46">
        <v>305.60000000000002</v>
      </c>
      <c r="E143" s="46"/>
      <c r="F143" s="46">
        <v>165.3</v>
      </c>
      <c r="G143" s="46">
        <f t="shared" si="17"/>
        <v>470.90000000000003</v>
      </c>
      <c r="H143" s="190"/>
      <c r="I143" s="43">
        <f t="shared" si="18"/>
        <v>0</v>
      </c>
      <c r="J143" s="43">
        <f t="shared" si="20"/>
        <v>0</v>
      </c>
      <c r="K143" s="43">
        <f t="shared" si="19"/>
        <v>0</v>
      </c>
      <c r="L143" s="194">
        <v>0</v>
      </c>
      <c r="M143" s="194">
        <v>0</v>
      </c>
      <c r="N143" s="45">
        <f t="shared" si="23"/>
        <v>0</v>
      </c>
    </row>
    <row r="144" spans="1:14" x14ac:dyDescent="0.25">
      <c r="A144" s="46">
        <f t="shared" si="22"/>
        <v>139</v>
      </c>
      <c r="B144" s="94">
        <v>6</v>
      </c>
      <c r="C144" s="46" t="s">
        <v>2038</v>
      </c>
      <c r="D144" s="67">
        <v>2174.8000000000002</v>
      </c>
      <c r="E144" s="46"/>
      <c r="F144" s="46">
        <v>163.69999999999999</v>
      </c>
      <c r="G144" s="46">
        <f t="shared" si="17"/>
        <v>2338.5</v>
      </c>
      <c r="H144" s="190">
        <v>217.7</v>
      </c>
      <c r="I144" s="43">
        <f t="shared" si="18"/>
        <v>0.25916666666666666</v>
      </c>
      <c r="J144" s="43">
        <f t="shared" si="20"/>
        <v>1109.6091249999999</v>
      </c>
      <c r="K144" s="43">
        <f t="shared" si="19"/>
        <v>244.11400749999999</v>
      </c>
      <c r="L144" s="194">
        <v>416.78146666666669</v>
      </c>
      <c r="M144" s="194">
        <v>25.854466666666667</v>
      </c>
      <c r="N144" s="45">
        <f t="shared" si="23"/>
        <v>0.82598816711115186</v>
      </c>
    </row>
    <row r="145" spans="1:14" x14ac:dyDescent="0.25">
      <c r="A145" s="46">
        <f t="shared" si="22"/>
        <v>140</v>
      </c>
      <c r="B145" s="94">
        <v>3</v>
      </c>
      <c r="C145" s="46" t="s">
        <v>2039</v>
      </c>
      <c r="D145" s="67">
        <v>308.60000000000002</v>
      </c>
      <c r="E145" s="46"/>
      <c r="F145" s="46"/>
      <c r="G145" s="46">
        <f t="shared" si="17"/>
        <v>308.60000000000002</v>
      </c>
      <c r="H145" s="190">
        <v>17.5</v>
      </c>
      <c r="I145" s="43">
        <f t="shared" si="18"/>
        <v>2.0833333333333332E-2</v>
      </c>
      <c r="J145" s="43">
        <f t="shared" si="20"/>
        <v>89.196874999999991</v>
      </c>
      <c r="K145" s="43">
        <f t="shared" si="19"/>
        <v>19.623312499999997</v>
      </c>
      <c r="L145" s="194">
        <v>33.50333333333333</v>
      </c>
      <c r="M145" s="194">
        <v>2.0783333333333331</v>
      </c>
      <c r="N145" s="45">
        <f t="shared" si="23"/>
        <v>0.46792564538777254</v>
      </c>
    </row>
    <row r="146" spans="1:14" x14ac:dyDescent="0.25">
      <c r="A146" s="46">
        <f t="shared" si="22"/>
        <v>141</v>
      </c>
      <c r="B146" s="94">
        <v>2</v>
      </c>
      <c r="C146" s="46" t="s">
        <v>2040</v>
      </c>
      <c r="D146" s="46">
        <v>441.9</v>
      </c>
      <c r="E146" s="46"/>
      <c r="F146" s="46"/>
      <c r="G146" s="46">
        <f t="shared" si="17"/>
        <v>441.9</v>
      </c>
      <c r="H146" s="190"/>
      <c r="I146" s="43">
        <f t="shared" si="18"/>
        <v>0</v>
      </c>
      <c r="J146" s="43">
        <f t="shared" si="20"/>
        <v>0</v>
      </c>
      <c r="K146" s="43">
        <f t="shared" si="19"/>
        <v>0</v>
      </c>
      <c r="L146" s="194">
        <v>0</v>
      </c>
      <c r="M146" s="194">
        <v>0</v>
      </c>
      <c r="N146" s="45">
        <f t="shared" si="23"/>
        <v>0</v>
      </c>
    </row>
    <row r="147" spans="1:14" x14ac:dyDescent="0.25">
      <c r="A147" s="46">
        <f t="shared" si="22"/>
        <v>142</v>
      </c>
      <c r="B147" s="94">
        <v>3</v>
      </c>
      <c r="C147" s="46" t="s">
        <v>2041</v>
      </c>
      <c r="D147" s="46">
        <v>358</v>
      </c>
      <c r="E147" s="46"/>
      <c r="F147" s="46"/>
      <c r="G147" s="46">
        <f t="shared" si="17"/>
        <v>358</v>
      </c>
      <c r="H147" s="190">
        <v>67</v>
      </c>
      <c r="I147" s="43">
        <f t="shared" si="18"/>
        <v>7.9761904761904756E-2</v>
      </c>
      <c r="J147" s="43">
        <f t="shared" si="20"/>
        <v>341.4966071428571</v>
      </c>
      <c r="K147" s="43">
        <f t="shared" si="19"/>
        <v>75.129253571428563</v>
      </c>
      <c r="L147" s="194">
        <v>128.26990476190477</v>
      </c>
      <c r="M147" s="194">
        <v>7.9570476190476187</v>
      </c>
      <c r="N147" s="45">
        <f t="shared" si="23"/>
        <v>1.5442816008246874</v>
      </c>
    </row>
    <row r="148" spans="1:14" x14ac:dyDescent="0.25">
      <c r="A148" s="46">
        <f t="shared" si="22"/>
        <v>143</v>
      </c>
      <c r="B148" s="94">
        <v>3</v>
      </c>
      <c r="C148" s="46" t="s">
        <v>2042</v>
      </c>
      <c r="D148" s="46">
        <v>438.7</v>
      </c>
      <c r="E148" s="46"/>
      <c r="F148" s="46"/>
      <c r="G148" s="46">
        <f t="shared" si="17"/>
        <v>438.7</v>
      </c>
      <c r="H148" s="190">
        <v>42</v>
      </c>
      <c r="I148" s="43">
        <f t="shared" si="18"/>
        <v>0.05</v>
      </c>
      <c r="J148" s="43">
        <f t="shared" si="20"/>
        <v>214.07249999999999</v>
      </c>
      <c r="K148" s="43">
        <f t="shared" si="19"/>
        <v>47.095949999999995</v>
      </c>
      <c r="L148" s="194">
        <v>80.408000000000001</v>
      </c>
      <c r="M148" s="194">
        <v>4.9880000000000004</v>
      </c>
      <c r="N148" s="45">
        <f t="shared" si="23"/>
        <v>0.78998051059949859</v>
      </c>
    </row>
    <row r="149" spans="1:14" x14ac:dyDescent="0.25">
      <c r="A149" s="46">
        <f t="shared" si="22"/>
        <v>144</v>
      </c>
      <c r="B149" s="94">
        <v>3</v>
      </c>
      <c r="C149" s="46" t="s">
        <v>2043</v>
      </c>
      <c r="D149" s="46">
        <v>378.9</v>
      </c>
      <c r="E149" s="46"/>
      <c r="F149" s="46"/>
      <c r="G149" s="46">
        <f t="shared" si="17"/>
        <v>378.9</v>
      </c>
      <c r="H149" s="190">
        <v>42</v>
      </c>
      <c r="I149" s="43">
        <f t="shared" si="18"/>
        <v>0.05</v>
      </c>
      <c r="J149" s="43">
        <f t="shared" si="20"/>
        <v>214.07249999999999</v>
      </c>
      <c r="K149" s="43">
        <f t="shared" si="19"/>
        <v>47.095949999999995</v>
      </c>
      <c r="L149" s="194">
        <v>80.408000000000001</v>
      </c>
      <c r="M149" s="194">
        <v>4.9880000000000004</v>
      </c>
      <c r="N149" s="45">
        <f t="shared" si="23"/>
        <v>0.91465940881499086</v>
      </c>
    </row>
    <row r="150" spans="1:14" x14ac:dyDescent="0.25">
      <c r="A150" s="46">
        <f t="shared" si="22"/>
        <v>145</v>
      </c>
      <c r="B150" s="94">
        <v>3</v>
      </c>
      <c r="C150" s="46" t="s">
        <v>2044</v>
      </c>
      <c r="D150" s="46">
        <v>243.9</v>
      </c>
      <c r="E150" s="46">
        <v>16.2</v>
      </c>
      <c r="F150" s="46">
        <v>35.6</v>
      </c>
      <c r="G150" s="46">
        <f t="shared" si="17"/>
        <v>295.70000000000005</v>
      </c>
      <c r="H150" s="190">
        <v>31</v>
      </c>
      <c r="I150" s="43">
        <f t="shared" si="18"/>
        <v>3.6904761904761905E-2</v>
      </c>
      <c r="J150" s="43">
        <f t="shared" si="20"/>
        <v>158.00589285714284</v>
      </c>
      <c r="K150" s="43">
        <f t="shared" si="19"/>
        <v>34.761296428571427</v>
      </c>
      <c r="L150" s="194">
        <v>59.348761904761908</v>
      </c>
      <c r="M150" s="194">
        <v>3.6816190476190478</v>
      </c>
      <c r="N150" s="45">
        <f t="shared" si="23"/>
        <v>1.0487805257814482</v>
      </c>
    </row>
    <row r="151" spans="1:14" x14ac:dyDescent="0.25">
      <c r="A151" s="46">
        <f t="shared" si="22"/>
        <v>146</v>
      </c>
      <c r="B151" s="94">
        <v>4</v>
      </c>
      <c r="C151" s="46" t="s">
        <v>2045</v>
      </c>
      <c r="D151" s="46">
        <v>699.2</v>
      </c>
      <c r="E151" s="46"/>
      <c r="F151" s="46"/>
      <c r="G151" s="46">
        <f t="shared" si="17"/>
        <v>699.2</v>
      </c>
      <c r="H151" s="190">
        <v>83</v>
      </c>
      <c r="I151" s="43">
        <f t="shared" si="18"/>
        <v>9.8809523809523805E-2</v>
      </c>
      <c r="J151" s="43">
        <f t="shared" si="20"/>
        <v>423.04803571428567</v>
      </c>
      <c r="K151" s="43">
        <f t="shared" si="19"/>
        <v>93.070567857142848</v>
      </c>
      <c r="L151" s="194">
        <v>158.90152380952381</v>
      </c>
      <c r="M151" s="194">
        <v>9.8572380952380954</v>
      </c>
      <c r="N151" s="45">
        <f t="shared" si="23"/>
        <v>0.97951568288928836</v>
      </c>
    </row>
    <row r="152" spans="1:14" x14ac:dyDescent="0.25">
      <c r="A152" s="46">
        <f t="shared" si="22"/>
        <v>147</v>
      </c>
      <c r="B152" s="94">
        <v>4</v>
      </c>
      <c r="C152" s="46" t="s">
        <v>2046</v>
      </c>
      <c r="D152" s="46">
        <v>765.5</v>
      </c>
      <c r="E152" s="46"/>
      <c r="F152" s="46"/>
      <c r="G152" s="46">
        <f t="shared" si="17"/>
        <v>765.5</v>
      </c>
      <c r="H152" s="190">
        <v>68</v>
      </c>
      <c r="I152" s="43">
        <f t="shared" si="18"/>
        <v>8.0952380952380956E-2</v>
      </c>
      <c r="J152" s="43">
        <f t="shared" si="20"/>
        <v>346.59357142857141</v>
      </c>
      <c r="K152" s="43">
        <f t="shared" si="19"/>
        <v>76.250585714285705</v>
      </c>
      <c r="L152" s="194">
        <v>130.18438095238096</v>
      </c>
      <c r="M152" s="194">
        <v>8.0758095238095251</v>
      </c>
      <c r="N152" s="45">
        <f t="shared" si="23"/>
        <v>0.73299065658921969</v>
      </c>
    </row>
    <row r="153" spans="1:14" x14ac:dyDescent="0.25">
      <c r="A153" s="46">
        <f t="shared" si="22"/>
        <v>148</v>
      </c>
      <c r="B153" s="94">
        <v>4</v>
      </c>
      <c r="C153" s="46" t="s">
        <v>2047</v>
      </c>
      <c r="D153" s="46">
        <v>774.85</v>
      </c>
      <c r="E153" s="46">
        <v>31.4</v>
      </c>
      <c r="F153" s="46"/>
      <c r="G153" s="46">
        <f t="shared" si="17"/>
        <v>806.25</v>
      </c>
      <c r="H153" s="190">
        <v>83</v>
      </c>
      <c r="I153" s="43">
        <f t="shared" si="18"/>
        <v>9.8809523809523805E-2</v>
      </c>
      <c r="J153" s="43">
        <f t="shared" si="20"/>
        <v>423.04803571428567</v>
      </c>
      <c r="K153" s="43">
        <f t="shared" si="19"/>
        <v>93.070567857142848</v>
      </c>
      <c r="L153" s="194">
        <v>158.90152380952381</v>
      </c>
      <c r="M153" s="194">
        <v>9.8572380952380954</v>
      </c>
      <c r="N153" s="45">
        <f t="shared" si="23"/>
        <v>0.88388380393132915</v>
      </c>
    </row>
    <row r="154" spans="1:14" x14ac:dyDescent="0.25">
      <c r="A154" s="46">
        <f t="shared" si="22"/>
        <v>149</v>
      </c>
      <c r="B154" s="94">
        <v>3</v>
      </c>
      <c r="C154" s="46" t="s">
        <v>2048</v>
      </c>
      <c r="D154" s="46">
        <v>506.14</v>
      </c>
      <c r="E154" s="46">
        <v>17.100000000000001</v>
      </c>
      <c r="F154" s="46"/>
      <c r="G154" s="46">
        <f t="shared" si="17"/>
        <v>523.24</v>
      </c>
      <c r="H154" s="190">
        <v>74</v>
      </c>
      <c r="I154" s="43">
        <f t="shared" si="18"/>
        <v>8.8095238095238101E-2</v>
      </c>
      <c r="J154" s="43">
        <f t="shared" si="20"/>
        <v>377.17535714285714</v>
      </c>
      <c r="K154" s="43">
        <f t="shared" si="19"/>
        <v>82.978578571428571</v>
      </c>
      <c r="L154" s="194">
        <v>141.6712380952381</v>
      </c>
      <c r="M154" s="194">
        <v>8.7883809523809528</v>
      </c>
      <c r="N154" s="45">
        <f>(J154+K154+L154+M154)/G154</f>
        <v>1.1669856179992064</v>
      </c>
    </row>
    <row r="155" spans="1:14" x14ac:dyDescent="0.25">
      <c r="A155" s="46">
        <f t="shared" si="22"/>
        <v>150</v>
      </c>
      <c r="B155" s="94">
        <v>3</v>
      </c>
      <c r="C155" s="46" t="s">
        <v>2049</v>
      </c>
      <c r="D155" s="46">
        <v>574.20000000000005</v>
      </c>
      <c r="E155" s="46"/>
      <c r="F155" s="46"/>
      <c r="G155" s="46">
        <f t="shared" si="17"/>
        <v>574.20000000000005</v>
      </c>
      <c r="H155" s="190">
        <v>51</v>
      </c>
      <c r="I155" s="43">
        <f t="shared" si="18"/>
        <v>6.0714285714285714E-2</v>
      </c>
      <c r="J155" s="43">
        <f t="shared" si="20"/>
        <v>259.94517857142858</v>
      </c>
      <c r="K155" s="43">
        <f t="shared" si="19"/>
        <v>57.187939285714286</v>
      </c>
      <c r="L155" s="194">
        <v>97.638285714285715</v>
      </c>
      <c r="M155" s="194">
        <v>6.0568571428571429</v>
      </c>
      <c r="N155" s="45">
        <f t="shared" ref="N155:N179" si="24">(J155+K155+L155+M155)/D155</f>
        <v>0.73289491590784683</v>
      </c>
    </row>
    <row r="156" spans="1:14" x14ac:dyDescent="0.25">
      <c r="A156" s="46">
        <f t="shared" si="22"/>
        <v>151</v>
      </c>
      <c r="B156" s="94">
        <v>2</v>
      </c>
      <c r="C156" s="46" t="s">
        <v>2050</v>
      </c>
      <c r="D156" s="46">
        <v>265.10000000000002</v>
      </c>
      <c r="E156" s="46"/>
      <c r="F156" s="46"/>
      <c r="G156" s="46">
        <f t="shared" si="17"/>
        <v>265.10000000000002</v>
      </c>
      <c r="H156" s="190"/>
      <c r="I156" s="43">
        <f t="shared" si="18"/>
        <v>0</v>
      </c>
      <c r="J156" s="43">
        <f t="shared" si="20"/>
        <v>0</v>
      </c>
      <c r="K156" s="43">
        <f t="shared" si="19"/>
        <v>0</v>
      </c>
      <c r="L156" s="194">
        <v>0</v>
      </c>
      <c r="M156" s="194">
        <v>0</v>
      </c>
      <c r="N156" s="45">
        <f t="shared" si="24"/>
        <v>0</v>
      </c>
    </row>
    <row r="157" spans="1:14" x14ac:dyDescent="0.25">
      <c r="A157" s="46">
        <f t="shared" si="22"/>
        <v>152</v>
      </c>
      <c r="B157" s="94">
        <v>4</v>
      </c>
      <c r="C157" s="46" t="s">
        <v>2051</v>
      </c>
      <c r="D157" s="46">
        <v>733.7</v>
      </c>
      <c r="E157" s="46"/>
      <c r="F157" s="46"/>
      <c r="G157" s="46">
        <f t="shared" si="17"/>
        <v>733.7</v>
      </c>
      <c r="H157" s="190">
        <v>81</v>
      </c>
      <c r="I157" s="43">
        <f t="shared" si="18"/>
        <v>9.6428571428571433E-2</v>
      </c>
      <c r="J157" s="43">
        <f t="shared" si="20"/>
        <v>412.85410714285712</v>
      </c>
      <c r="K157" s="43">
        <f t="shared" si="19"/>
        <v>90.827903571428564</v>
      </c>
      <c r="L157" s="194">
        <v>155.07257142857145</v>
      </c>
      <c r="M157" s="194">
        <v>9.6197142857142861</v>
      </c>
      <c r="N157" s="45">
        <f t="shared" si="24"/>
        <v>0.91096401312330832</v>
      </c>
    </row>
    <row r="158" spans="1:14" x14ac:dyDescent="0.25">
      <c r="A158" s="46">
        <f t="shared" si="22"/>
        <v>153</v>
      </c>
      <c r="B158" s="94">
        <v>4</v>
      </c>
      <c r="C158" s="46" t="s">
        <v>2052</v>
      </c>
      <c r="D158" s="46">
        <v>560.1</v>
      </c>
      <c r="E158" s="46"/>
      <c r="F158" s="46"/>
      <c r="G158" s="46">
        <f t="shared" si="17"/>
        <v>560.1</v>
      </c>
      <c r="H158" s="190">
        <v>71</v>
      </c>
      <c r="I158" s="43">
        <f t="shared" si="18"/>
        <v>8.4523809523809529E-2</v>
      </c>
      <c r="J158" s="43">
        <f t="shared" si="20"/>
        <v>361.88446428571427</v>
      </c>
      <c r="K158" s="43">
        <f t="shared" si="19"/>
        <v>79.614582142857145</v>
      </c>
      <c r="L158" s="194">
        <v>135.92780952380954</v>
      </c>
      <c r="M158" s="194">
        <v>8.4320952380952399</v>
      </c>
      <c r="N158" s="45">
        <f t="shared" si="24"/>
        <v>1.0459899146410929</v>
      </c>
    </row>
    <row r="159" spans="1:14" x14ac:dyDescent="0.25">
      <c r="A159" s="46">
        <f t="shared" si="22"/>
        <v>154</v>
      </c>
      <c r="B159" s="94">
        <v>4</v>
      </c>
      <c r="C159" s="46" t="s">
        <v>2053</v>
      </c>
      <c r="D159" s="46">
        <v>635.20000000000005</v>
      </c>
      <c r="E159" s="46">
        <v>38.700000000000003</v>
      </c>
      <c r="F159" s="46"/>
      <c r="G159" s="46">
        <f t="shared" si="17"/>
        <v>673.90000000000009</v>
      </c>
      <c r="H159" s="190">
        <v>72</v>
      </c>
      <c r="I159" s="43">
        <f t="shared" ref="I159:I186" si="25">H159/840</f>
        <v>8.5714285714285715E-2</v>
      </c>
      <c r="J159" s="43">
        <f t="shared" si="20"/>
        <v>366.98142857142858</v>
      </c>
      <c r="K159" s="43">
        <f t="shared" si="19"/>
        <v>80.735914285714287</v>
      </c>
      <c r="L159" s="194">
        <v>137.84228571428571</v>
      </c>
      <c r="M159" s="194">
        <v>8.5508571428571436</v>
      </c>
      <c r="N159" s="45">
        <f t="shared" si="24"/>
        <v>0.93531247750989555</v>
      </c>
    </row>
    <row r="160" spans="1:14" x14ac:dyDescent="0.25">
      <c r="A160" s="46">
        <f t="shared" si="22"/>
        <v>155</v>
      </c>
      <c r="B160" s="94">
        <v>4</v>
      </c>
      <c r="C160" s="46" t="s">
        <v>2054</v>
      </c>
      <c r="D160" s="46">
        <v>485.6</v>
      </c>
      <c r="E160" s="46"/>
      <c r="F160" s="46"/>
      <c r="G160" s="46">
        <f t="shared" si="17"/>
        <v>485.6</v>
      </c>
      <c r="H160" s="190">
        <v>60</v>
      </c>
      <c r="I160" s="43">
        <f t="shared" si="25"/>
        <v>7.1428571428571425E-2</v>
      </c>
      <c r="J160" s="43">
        <f t="shared" si="20"/>
        <v>305.81785714285712</v>
      </c>
      <c r="K160" s="43">
        <f t="shared" si="19"/>
        <v>67.27992857142857</v>
      </c>
      <c r="L160" s="194">
        <v>114.86857142857141</v>
      </c>
      <c r="M160" s="194">
        <v>7.1257142857142854</v>
      </c>
      <c r="N160" s="45">
        <f t="shared" si="24"/>
        <v>1.0195470993174864</v>
      </c>
    </row>
    <row r="161" spans="1:14" x14ac:dyDescent="0.25">
      <c r="A161" s="46">
        <f t="shared" si="22"/>
        <v>156</v>
      </c>
      <c r="B161" s="94">
        <v>4</v>
      </c>
      <c r="C161" s="46" t="s">
        <v>2055</v>
      </c>
      <c r="D161" s="46">
        <v>464.9</v>
      </c>
      <c r="E161" s="46"/>
      <c r="F161" s="46"/>
      <c r="G161" s="46">
        <f t="shared" si="17"/>
        <v>464.9</v>
      </c>
      <c r="H161" s="190">
        <v>62</v>
      </c>
      <c r="I161" s="43">
        <f t="shared" si="25"/>
        <v>7.3809523809523811E-2</v>
      </c>
      <c r="J161" s="43">
        <f t="shared" si="20"/>
        <v>316.01178571428568</v>
      </c>
      <c r="K161" s="43">
        <f t="shared" si="19"/>
        <v>69.522592857142854</v>
      </c>
      <c r="L161" s="194">
        <v>118.69752380952382</v>
      </c>
      <c r="M161" s="194">
        <v>7.3632380952380956</v>
      </c>
      <c r="N161" s="45">
        <f t="shared" si="24"/>
        <v>1.1004412572084115</v>
      </c>
    </row>
    <row r="162" spans="1:14" x14ac:dyDescent="0.25">
      <c r="A162" s="46">
        <f t="shared" si="22"/>
        <v>157</v>
      </c>
      <c r="B162" s="94">
        <v>4</v>
      </c>
      <c r="C162" s="46" t="s">
        <v>2056</v>
      </c>
      <c r="D162" s="46">
        <v>624.1</v>
      </c>
      <c r="E162" s="46"/>
      <c r="F162" s="46"/>
      <c r="G162" s="46">
        <f t="shared" si="17"/>
        <v>624.1</v>
      </c>
      <c r="H162" s="190">
        <v>82</v>
      </c>
      <c r="I162" s="43">
        <f t="shared" si="25"/>
        <v>9.7619047619047619E-2</v>
      </c>
      <c r="J162" s="43">
        <f t="shared" si="20"/>
        <v>417.95107142857142</v>
      </c>
      <c r="K162" s="43">
        <f t="shared" si="19"/>
        <v>91.94923571428572</v>
      </c>
      <c r="L162" s="194">
        <v>156.98704761904762</v>
      </c>
      <c r="M162" s="194">
        <v>9.7384761904761916</v>
      </c>
      <c r="N162" s="45">
        <f t="shared" si="24"/>
        <v>1.0841625235577326</v>
      </c>
    </row>
    <row r="163" spans="1:14" x14ac:dyDescent="0.25">
      <c r="A163" s="46">
        <f t="shared" si="22"/>
        <v>158</v>
      </c>
      <c r="B163" s="94">
        <v>5</v>
      </c>
      <c r="C163" s="46" t="s">
        <v>2057</v>
      </c>
      <c r="D163" s="46">
        <v>764.3</v>
      </c>
      <c r="E163" s="46"/>
      <c r="F163" s="46"/>
      <c r="G163" s="46">
        <f t="shared" si="17"/>
        <v>764.3</v>
      </c>
      <c r="H163" s="190">
        <v>78</v>
      </c>
      <c r="I163" s="43">
        <f t="shared" si="25"/>
        <v>9.285714285714286E-2</v>
      </c>
      <c r="J163" s="43">
        <f t="shared" si="20"/>
        <v>397.56321428571431</v>
      </c>
      <c r="K163" s="43">
        <f t="shared" si="19"/>
        <v>87.463907142857153</v>
      </c>
      <c r="L163" s="194">
        <v>149.32914285714287</v>
      </c>
      <c r="M163" s="194">
        <v>9.2634285714285713</v>
      </c>
      <c r="N163" s="45">
        <f t="shared" si="24"/>
        <v>0.84210348404702728</v>
      </c>
    </row>
    <row r="164" spans="1:14" x14ac:dyDescent="0.25">
      <c r="A164" s="46">
        <f t="shared" si="22"/>
        <v>159</v>
      </c>
      <c r="B164" s="94">
        <v>4</v>
      </c>
      <c r="C164" s="46" t="s">
        <v>2058</v>
      </c>
      <c r="D164" s="46">
        <v>726.1</v>
      </c>
      <c r="E164" s="46"/>
      <c r="F164" s="46">
        <v>20.6</v>
      </c>
      <c r="G164" s="46">
        <f t="shared" si="17"/>
        <v>746.7</v>
      </c>
      <c r="H164" s="190">
        <v>82</v>
      </c>
      <c r="I164" s="43">
        <f t="shared" si="25"/>
        <v>9.7619047619047619E-2</v>
      </c>
      <c r="J164" s="43">
        <f t="shared" si="20"/>
        <v>417.95107142857142</v>
      </c>
      <c r="K164" s="43">
        <f t="shared" si="19"/>
        <v>91.94923571428572</v>
      </c>
      <c r="L164" s="194">
        <v>156.98704761904762</v>
      </c>
      <c r="M164" s="194">
        <v>9.7384761904761916</v>
      </c>
      <c r="N164" s="45">
        <f t="shared" si="24"/>
        <v>0.93186314688387406</v>
      </c>
    </row>
    <row r="165" spans="1:14" x14ac:dyDescent="0.25">
      <c r="A165" s="46">
        <f t="shared" si="22"/>
        <v>160</v>
      </c>
      <c r="B165" s="94">
        <v>4</v>
      </c>
      <c r="C165" s="46" t="s">
        <v>2059</v>
      </c>
      <c r="D165" s="46">
        <v>644.70000000000005</v>
      </c>
      <c r="E165" s="46">
        <v>38.200000000000003</v>
      </c>
      <c r="F165" s="46">
        <v>32.799999999999997</v>
      </c>
      <c r="G165" s="46">
        <f t="shared" si="17"/>
        <v>715.7</v>
      </c>
      <c r="H165" s="190">
        <v>76</v>
      </c>
      <c r="I165" s="43">
        <f t="shared" si="25"/>
        <v>9.0476190476190474E-2</v>
      </c>
      <c r="J165" s="43">
        <f t="shared" si="20"/>
        <v>387.3692857142857</v>
      </c>
      <c r="K165" s="43">
        <f t="shared" si="19"/>
        <v>85.221242857142855</v>
      </c>
      <c r="L165" s="194">
        <v>145.50019047619048</v>
      </c>
      <c r="M165" s="194">
        <v>9.0259047619047621</v>
      </c>
      <c r="N165" s="45">
        <f t="shared" si="24"/>
        <v>0.97272626618508407</v>
      </c>
    </row>
    <row r="166" spans="1:14" x14ac:dyDescent="0.25">
      <c r="A166" s="46">
        <f t="shared" si="22"/>
        <v>161</v>
      </c>
      <c r="B166" s="94">
        <v>2</v>
      </c>
      <c r="C166" s="46" t="s">
        <v>2060</v>
      </c>
      <c r="D166" s="46">
        <v>233.7</v>
      </c>
      <c r="E166" s="46"/>
      <c r="F166" s="46"/>
      <c r="G166" s="46">
        <f t="shared" si="17"/>
        <v>233.7</v>
      </c>
      <c r="H166" s="190"/>
      <c r="I166" s="43">
        <f t="shared" si="25"/>
        <v>0</v>
      </c>
      <c r="J166" s="43">
        <f t="shared" si="20"/>
        <v>0</v>
      </c>
      <c r="K166" s="43">
        <f t="shared" si="19"/>
        <v>0</v>
      </c>
      <c r="L166" s="194">
        <v>0</v>
      </c>
      <c r="M166" s="194">
        <v>0</v>
      </c>
      <c r="N166" s="45">
        <f t="shared" si="24"/>
        <v>0</v>
      </c>
    </row>
    <row r="167" spans="1:14" x14ac:dyDescent="0.25">
      <c r="A167" s="46">
        <f t="shared" si="22"/>
        <v>162</v>
      </c>
      <c r="B167" s="94">
        <v>3</v>
      </c>
      <c r="C167" s="46" t="s">
        <v>2061</v>
      </c>
      <c r="D167" s="46">
        <v>428.1</v>
      </c>
      <c r="E167" s="46">
        <v>104.4</v>
      </c>
      <c r="F167" s="46">
        <v>125.8</v>
      </c>
      <c r="G167" s="46">
        <f t="shared" si="17"/>
        <v>658.3</v>
      </c>
      <c r="H167" s="190">
        <v>77</v>
      </c>
      <c r="I167" s="43">
        <f t="shared" si="25"/>
        <v>9.166666666666666E-2</v>
      </c>
      <c r="J167" s="43">
        <f t="shared" si="20"/>
        <v>392.46624999999995</v>
      </c>
      <c r="K167" s="43">
        <f t="shared" si="19"/>
        <v>86.342574999999982</v>
      </c>
      <c r="L167" s="194">
        <v>147.41466666666665</v>
      </c>
      <c r="M167" s="194">
        <v>9.1446666666666658</v>
      </c>
      <c r="N167" s="45">
        <f t="shared" si="24"/>
        <v>1.4841582768823482</v>
      </c>
    </row>
    <row r="168" spans="1:14" x14ac:dyDescent="0.25">
      <c r="A168" s="46">
        <f t="shared" si="22"/>
        <v>163</v>
      </c>
      <c r="B168" s="94">
        <v>3</v>
      </c>
      <c r="C168" s="46" t="s">
        <v>2062</v>
      </c>
      <c r="D168" s="46">
        <v>692.5</v>
      </c>
      <c r="E168" s="46"/>
      <c r="F168" s="46">
        <v>41</v>
      </c>
      <c r="G168" s="46">
        <f t="shared" si="17"/>
        <v>733.5</v>
      </c>
      <c r="H168" s="190">
        <v>90</v>
      </c>
      <c r="I168" s="43">
        <f t="shared" si="25"/>
        <v>0.10714285714285714</v>
      </c>
      <c r="J168" s="43">
        <f t="shared" si="20"/>
        <v>458.72678571428565</v>
      </c>
      <c r="K168" s="43">
        <f t="shared" si="19"/>
        <v>100.91989285714284</v>
      </c>
      <c r="L168" s="194">
        <v>172.30285714285714</v>
      </c>
      <c r="M168" s="194">
        <v>10.688571428571429</v>
      </c>
      <c r="N168" s="45">
        <f t="shared" si="24"/>
        <v>1.0724015987622486</v>
      </c>
    </row>
    <row r="169" spans="1:14" x14ac:dyDescent="0.25">
      <c r="A169" s="46">
        <f t="shared" si="22"/>
        <v>164</v>
      </c>
      <c r="B169" s="94">
        <v>3</v>
      </c>
      <c r="C169" s="46" t="s">
        <v>2063</v>
      </c>
      <c r="D169" s="46">
        <v>739</v>
      </c>
      <c r="E169" s="46"/>
      <c r="F169" s="46">
        <v>21.7</v>
      </c>
      <c r="G169" s="46">
        <f t="shared" si="17"/>
        <v>760.7</v>
      </c>
      <c r="H169" s="190">
        <v>109</v>
      </c>
      <c r="I169" s="43">
        <f t="shared" si="25"/>
        <v>0.12976190476190477</v>
      </c>
      <c r="J169" s="43">
        <f t="shared" si="20"/>
        <v>555.56910714285721</v>
      </c>
      <c r="K169" s="43">
        <f t="shared" si="19"/>
        <v>122.22520357142858</v>
      </c>
      <c r="L169" s="194">
        <v>208.67790476190478</v>
      </c>
      <c r="M169" s="194">
        <v>12.945047619047621</v>
      </c>
      <c r="N169" s="45">
        <f t="shared" si="24"/>
        <v>1.2170734277337458</v>
      </c>
    </row>
    <row r="170" spans="1:14" x14ac:dyDescent="0.25">
      <c r="A170" s="46">
        <f t="shared" si="22"/>
        <v>165</v>
      </c>
      <c r="B170" s="94">
        <v>3</v>
      </c>
      <c r="C170" s="46" t="s">
        <v>2064</v>
      </c>
      <c r="D170" s="46">
        <v>571.5</v>
      </c>
      <c r="E170" s="46"/>
      <c r="F170" s="46"/>
      <c r="G170" s="46">
        <f t="shared" si="17"/>
        <v>571.5</v>
      </c>
      <c r="H170" s="190">
        <v>87</v>
      </c>
      <c r="I170" s="43">
        <f t="shared" si="25"/>
        <v>0.10357142857142858</v>
      </c>
      <c r="J170" s="43">
        <f t="shared" si="20"/>
        <v>443.43589285714285</v>
      </c>
      <c r="K170" s="43">
        <f t="shared" si="19"/>
        <v>97.55589642857143</v>
      </c>
      <c r="L170" s="194">
        <v>166.55942857142858</v>
      </c>
      <c r="M170" s="194">
        <v>10.332285714285716</v>
      </c>
      <c r="N170" s="45">
        <f t="shared" si="24"/>
        <v>1.2561391138607674</v>
      </c>
    </row>
    <row r="171" spans="1:14" x14ac:dyDescent="0.25">
      <c r="A171" s="46">
        <f t="shared" si="22"/>
        <v>166</v>
      </c>
      <c r="B171" s="94">
        <v>3</v>
      </c>
      <c r="C171" s="46" t="s">
        <v>2065</v>
      </c>
      <c r="D171" s="46">
        <v>539.9</v>
      </c>
      <c r="E171" s="46">
        <v>31.5</v>
      </c>
      <c r="F171" s="46"/>
      <c r="G171" s="46">
        <f t="shared" si="17"/>
        <v>571.4</v>
      </c>
      <c r="H171" s="190">
        <v>60</v>
      </c>
      <c r="I171" s="43">
        <f t="shared" si="25"/>
        <v>7.1428571428571425E-2</v>
      </c>
      <c r="J171" s="43">
        <f t="shared" si="20"/>
        <v>305.81785714285712</v>
      </c>
      <c r="K171" s="43">
        <f t="shared" si="19"/>
        <v>67.27992857142857</v>
      </c>
      <c r="L171" s="194">
        <v>114.86857142857141</v>
      </c>
      <c r="M171" s="194">
        <v>7.1257142857142854</v>
      </c>
      <c r="N171" s="45">
        <f t="shared" si="24"/>
        <v>0.91700698542058046</v>
      </c>
    </row>
    <row r="172" spans="1:14" x14ac:dyDescent="0.25">
      <c r="A172" s="46">
        <f t="shared" si="22"/>
        <v>167</v>
      </c>
      <c r="B172" s="94">
        <v>3</v>
      </c>
      <c r="C172" s="46" t="s">
        <v>2066</v>
      </c>
      <c r="D172" s="46">
        <v>555.79999999999995</v>
      </c>
      <c r="E172" s="46">
        <v>65.2</v>
      </c>
      <c r="F172" s="46"/>
      <c r="G172" s="46">
        <f t="shared" si="17"/>
        <v>621</v>
      </c>
      <c r="H172" s="190">
        <v>105</v>
      </c>
      <c r="I172" s="43">
        <f t="shared" si="25"/>
        <v>0.125</v>
      </c>
      <c r="J172" s="43">
        <f t="shared" si="20"/>
        <v>535.18124999999998</v>
      </c>
      <c r="K172" s="43">
        <f t="shared" si="19"/>
        <v>117.739875</v>
      </c>
      <c r="L172" s="194">
        <v>201.02</v>
      </c>
      <c r="M172" s="194">
        <v>12.47</v>
      </c>
      <c r="N172" s="45">
        <f t="shared" si="24"/>
        <v>1.5588541291831595</v>
      </c>
    </row>
    <row r="173" spans="1:14" x14ac:dyDescent="0.25">
      <c r="A173" s="46">
        <f t="shared" si="22"/>
        <v>168</v>
      </c>
      <c r="B173" s="94">
        <v>3</v>
      </c>
      <c r="C173" s="46" t="s">
        <v>2067</v>
      </c>
      <c r="D173" s="46">
        <v>627.5</v>
      </c>
      <c r="E173" s="46">
        <v>32.299999999999997</v>
      </c>
      <c r="F173" s="46"/>
      <c r="G173" s="46">
        <f t="shared" si="17"/>
        <v>659.8</v>
      </c>
      <c r="H173" s="190">
        <v>82</v>
      </c>
      <c r="I173" s="43">
        <f t="shared" si="25"/>
        <v>9.7619047619047619E-2</v>
      </c>
      <c r="J173" s="43">
        <f t="shared" si="20"/>
        <v>417.95107142857142</v>
      </c>
      <c r="K173" s="43">
        <f t="shared" si="19"/>
        <v>91.94923571428572</v>
      </c>
      <c r="L173" s="194">
        <v>156.98704761904762</v>
      </c>
      <c r="M173" s="194">
        <v>9.7384761904761916</v>
      </c>
      <c r="N173" s="45">
        <f t="shared" si="24"/>
        <v>1.0782881768165433</v>
      </c>
    </row>
    <row r="174" spans="1:14" x14ac:dyDescent="0.25">
      <c r="A174" s="46">
        <f t="shared" si="22"/>
        <v>169</v>
      </c>
      <c r="B174" s="94">
        <v>3</v>
      </c>
      <c r="C174" s="46" t="s">
        <v>2068</v>
      </c>
      <c r="D174" s="46">
        <v>647.1</v>
      </c>
      <c r="E174" s="46">
        <v>50</v>
      </c>
      <c r="F174" s="46">
        <v>99.3</v>
      </c>
      <c r="G174" s="46">
        <f t="shared" si="17"/>
        <v>796.4</v>
      </c>
      <c r="H174" s="190">
        <v>74</v>
      </c>
      <c r="I174" s="43">
        <f t="shared" si="25"/>
        <v>8.8095238095238101E-2</v>
      </c>
      <c r="J174" s="43">
        <f t="shared" si="20"/>
        <v>377.17535714285714</v>
      </c>
      <c r="K174" s="43">
        <f t="shared" si="19"/>
        <v>82.978578571428571</v>
      </c>
      <c r="L174" s="194">
        <v>141.6712380952381</v>
      </c>
      <c r="M174" s="194">
        <v>8.7883809523809528</v>
      </c>
      <c r="N174" s="45">
        <f t="shared" si="24"/>
        <v>0.94361544546732301</v>
      </c>
    </row>
    <row r="175" spans="1:14" x14ac:dyDescent="0.25">
      <c r="A175" s="46">
        <f t="shared" si="22"/>
        <v>170</v>
      </c>
      <c r="B175" s="94">
        <v>3</v>
      </c>
      <c r="C175" s="46" t="s">
        <v>2069</v>
      </c>
      <c r="D175" s="46">
        <v>560.79999999999995</v>
      </c>
      <c r="E175" s="46"/>
      <c r="F175" s="46"/>
      <c r="G175" s="46">
        <f t="shared" si="17"/>
        <v>560.79999999999995</v>
      </c>
      <c r="H175" s="190">
        <v>70</v>
      </c>
      <c r="I175" s="43">
        <f t="shared" si="25"/>
        <v>8.3333333333333329E-2</v>
      </c>
      <c r="J175" s="43">
        <f t="shared" si="20"/>
        <v>356.78749999999997</v>
      </c>
      <c r="K175" s="43">
        <f t="shared" si="19"/>
        <v>78.493249999999989</v>
      </c>
      <c r="L175" s="194">
        <v>134.01333333333332</v>
      </c>
      <c r="M175" s="194">
        <v>8.3133333333333326</v>
      </c>
      <c r="N175" s="45">
        <f t="shared" si="24"/>
        <v>1.0299704291488347</v>
      </c>
    </row>
    <row r="176" spans="1:14" x14ac:dyDescent="0.25">
      <c r="A176" s="46">
        <f t="shared" si="22"/>
        <v>171</v>
      </c>
      <c r="B176" s="94">
        <v>3</v>
      </c>
      <c r="C176" s="46" t="s">
        <v>2070</v>
      </c>
      <c r="D176" s="46">
        <v>584.1</v>
      </c>
      <c r="E176" s="46"/>
      <c r="F176" s="46"/>
      <c r="G176" s="46">
        <f t="shared" si="17"/>
        <v>584.1</v>
      </c>
      <c r="H176" s="190">
        <v>104</v>
      </c>
      <c r="I176" s="43">
        <f t="shared" si="25"/>
        <v>0.12380952380952381</v>
      </c>
      <c r="J176" s="43">
        <f t="shared" si="20"/>
        <v>530.08428571428567</v>
      </c>
      <c r="K176" s="43">
        <f t="shared" si="19"/>
        <v>116.61854285714284</v>
      </c>
      <c r="L176" s="194">
        <v>199.10552380952382</v>
      </c>
      <c r="M176" s="194">
        <v>12.351238095238097</v>
      </c>
      <c r="N176" s="45">
        <f t="shared" si="24"/>
        <v>1.4691997782506254</v>
      </c>
    </row>
    <row r="177" spans="1:14" x14ac:dyDescent="0.25">
      <c r="A177" s="46">
        <f t="shared" si="22"/>
        <v>172</v>
      </c>
      <c r="B177" s="94">
        <v>3</v>
      </c>
      <c r="C177" s="46" t="s">
        <v>2071</v>
      </c>
      <c r="D177" s="46">
        <v>557.1</v>
      </c>
      <c r="E177" s="46">
        <v>231.9</v>
      </c>
      <c r="F177" s="46"/>
      <c r="G177" s="46">
        <f t="shared" si="17"/>
        <v>789</v>
      </c>
      <c r="H177" s="190">
        <v>66</v>
      </c>
      <c r="I177" s="43">
        <f t="shared" si="25"/>
        <v>7.857142857142857E-2</v>
      </c>
      <c r="J177" s="43">
        <f t="shared" si="20"/>
        <v>336.39964285714285</v>
      </c>
      <c r="K177" s="43">
        <f t="shared" si="19"/>
        <v>74.007921428571422</v>
      </c>
      <c r="L177" s="194">
        <v>126.35542857142856</v>
      </c>
      <c r="M177" s="194">
        <v>7.838285714285715</v>
      </c>
      <c r="N177" s="45">
        <f t="shared" si="24"/>
        <v>0.97756467164140826</v>
      </c>
    </row>
    <row r="178" spans="1:14" x14ac:dyDescent="0.25">
      <c r="A178" s="46">
        <f t="shared" si="22"/>
        <v>173</v>
      </c>
      <c r="B178" s="94">
        <v>5</v>
      </c>
      <c r="C178" s="46" t="s">
        <v>2072</v>
      </c>
      <c r="D178" s="46">
        <v>2669.4</v>
      </c>
      <c r="E178" s="46"/>
      <c r="F178" s="46">
        <v>28.5</v>
      </c>
      <c r="G178" s="46">
        <f t="shared" si="17"/>
        <v>2697.9</v>
      </c>
      <c r="H178" s="190">
        <v>183</v>
      </c>
      <c r="I178" s="43">
        <f t="shared" si="25"/>
        <v>0.21785714285714286</v>
      </c>
      <c r="J178" s="43">
        <f t="shared" si="20"/>
        <v>932.74446428571423</v>
      </c>
      <c r="K178" s="43">
        <f t="shared" si="19"/>
        <v>205.20378214285714</v>
      </c>
      <c r="L178" s="194">
        <v>350.34914285714291</v>
      </c>
      <c r="M178" s="194">
        <v>21.733428571428572</v>
      </c>
      <c r="N178" s="45">
        <f t="shared" si="24"/>
        <v>0.56568173292018531</v>
      </c>
    </row>
    <row r="179" spans="1:14" x14ac:dyDescent="0.25">
      <c r="A179" s="46">
        <f t="shared" si="22"/>
        <v>174</v>
      </c>
      <c r="B179" s="231">
        <v>3</v>
      </c>
      <c r="C179" s="68" t="s">
        <v>2073</v>
      </c>
      <c r="D179" s="68">
        <v>671.45</v>
      </c>
      <c r="E179" s="68"/>
      <c r="F179" s="68"/>
      <c r="G179" s="68">
        <f t="shared" si="17"/>
        <v>671.45</v>
      </c>
      <c r="H179" s="232">
        <v>43</v>
      </c>
      <c r="I179" s="154">
        <f t="shared" si="25"/>
        <v>5.1190476190476189E-2</v>
      </c>
      <c r="J179" s="43">
        <f t="shared" si="20"/>
        <v>219.16946428571427</v>
      </c>
      <c r="K179" s="43">
        <f t="shared" si="19"/>
        <v>48.217282142857137</v>
      </c>
      <c r="L179" s="194">
        <v>82.322476190476195</v>
      </c>
      <c r="M179" s="194">
        <v>5.1067619047619051</v>
      </c>
      <c r="N179" s="45">
        <f t="shared" si="24"/>
        <v>0.52843247378629765</v>
      </c>
    </row>
    <row r="180" spans="1:14" x14ac:dyDescent="0.25">
      <c r="A180" s="46">
        <f t="shared" si="22"/>
        <v>175</v>
      </c>
      <c r="B180" s="231">
        <v>4</v>
      </c>
      <c r="C180" s="68" t="s">
        <v>776</v>
      </c>
      <c r="D180" s="68">
        <v>606.9</v>
      </c>
      <c r="E180" s="68"/>
      <c r="F180" s="68"/>
      <c r="G180" s="68">
        <f t="shared" si="17"/>
        <v>606.9</v>
      </c>
      <c r="H180" s="232">
        <v>44.1</v>
      </c>
      <c r="I180" s="154">
        <f t="shared" si="25"/>
        <v>5.2500000000000005E-2</v>
      </c>
      <c r="J180" s="43">
        <f t="shared" si="20"/>
        <v>224.77612500000001</v>
      </c>
      <c r="K180" s="43">
        <f t="shared" si="19"/>
        <v>49.450747499999999</v>
      </c>
      <c r="L180" s="194">
        <v>84.428400000000011</v>
      </c>
      <c r="M180" s="194">
        <v>5.2374000000000009</v>
      </c>
      <c r="N180" s="45">
        <f t="shared" ref="N180:N211" si="26">(J180+K180+L180+M180)/G180</f>
        <v>0.59959247404844296</v>
      </c>
    </row>
    <row r="181" spans="1:14" x14ac:dyDescent="0.25">
      <c r="A181" s="46">
        <f t="shared" si="22"/>
        <v>176</v>
      </c>
      <c r="B181" s="231">
        <v>4</v>
      </c>
      <c r="C181" s="68" t="s">
        <v>777</v>
      </c>
      <c r="D181" s="68">
        <v>487</v>
      </c>
      <c r="E181" s="68"/>
      <c r="F181" s="68"/>
      <c r="G181" s="68">
        <f t="shared" si="17"/>
        <v>487</v>
      </c>
      <c r="H181" s="232">
        <v>92</v>
      </c>
      <c r="I181" s="154">
        <f t="shared" si="25"/>
        <v>0.10952380952380952</v>
      </c>
      <c r="J181" s="43">
        <f t="shared" si="20"/>
        <v>468.92071428571427</v>
      </c>
      <c r="K181" s="43">
        <f t="shared" si="19"/>
        <v>103.16255714285714</v>
      </c>
      <c r="L181" s="194">
        <v>176.13180952380952</v>
      </c>
      <c r="M181" s="194">
        <v>10.926095238095238</v>
      </c>
      <c r="N181" s="45">
        <f t="shared" si="26"/>
        <v>1.5588114500831134</v>
      </c>
    </row>
    <row r="182" spans="1:14" x14ac:dyDescent="0.25">
      <c r="A182" s="46">
        <f t="shared" si="22"/>
        <v>177</v>
      </c>
      <c r="B182" s="231">
        <v>4</v>
      </c>
      <c r="C182" s="68" t="s">
        <v>778</v>
      </c>
      <c r="D182" s="68">
        <v>450.5</v>
      </c>
      <c r="E182" s="68"/>
      <c r="F182" s="68"/>
      <c r="G182" s="68">
        <f t="shared" si="17"/>
        <v>450.5</v>
      </c>
      <c r="H182" s="232">
        <v>78</v>
      </c>
      <c r="I182" s="154">
        <f t="shared" si="25"/>
        <v>9.285714285714286E-2</v>
      </c>
      <c r="J182" s="43">
        <f t="shared" si="20"/>
        <v>397.56321428571431</v>
      </c>
      <c r="K182" s="43">
        <f t="shared" si="19"/>
        <v>87.463907142857153</v>
      </c>
      <c r="L182" s="194">
        <v>149.32914285714287</v>
      </c>
      <c r="M182" s="194">
        <v>9.2634285714285713</v>
      </c>
      <c r="N182" s="45">
        <f t="shared" si="26"/>
        <v>1.4286785635008723</v>
      </c>
    </row>
    <row r="183" spans="1:14" x14ac:dyDescent="0.25">
      <c r="A183" s="46">
        <f t="shared" si="22"/>
        <v>178</v>
      </c>
      <c r="B183" s="231">
        <v>5</v>
      </c>
      <c r="C183" s="68" t="s">
        <v>779</v>
      </c>
      <c r="D183" s="68">
        <v>2680.77</v>
      </c>
      <c r="E183" s="68"/>
      <c r="F183" s="68"/>
      <c r="G183" s="68">
        <f t="shared" si="17"/>
        <v>2680.77</v>
      </c>
      <c r="H183" s="232">
        <v>258</v>
      </c>
      <c r="I183" s="154">
        <f t="shared" si="25"/>
        <v>0.30714285714285716</v>
      </c>
      <c r="J183" s="43">
        <f t="shared" si="20"/>
        <v>1315.0167857142858</v>
      </c>
      <c r="K183" s="43">
        <f t="shared" si="19"/>
        <v>289.30369285714289</v>
      </c>
      <c r="L183" s="194">
        <v>493.9348571428572</v>
      </c>
      <c r="M183" s="194">
        <v>30.64057142857143</v>
      </c>
      <c r="N183" s="45">
        <f t="shared" si="26"/>
        <v>0.79413597852216256</v>
      </c>
    </row>
    <row r="184" spans="1:14" x14ac:dyDescent="0.25">
      <c r="A184" s="46">
        <f t="shared" si="22"/>
        <v>179</v>
      </c>
      <c r="B184" s="231">
        <v>4</v>
      </c>
      <c r="C184" s="68" t="s">
        <v>780</v>
      </c>
      <c r="D184" s="68">
        <v>995.3</v>
      </c>
      <c r="E184" s="68"/>
      <c r="F184" s="68"/>
      <c r="G184" s="68">
        <f t="shared" si="17"/>
        <v>995.3</v>
      </c>
      <c r="H184" s="232">
        <v>122.6</v>
      </c>
      <c r="I184" s="154">
        <f t="shared" si="25"/>
        <v>0.14595238095238094</v>
      </c>
      <c r="J184" s="43">
        <f t="shared" si="20"/>
        <v>624.88782142857133</v>
      </c>
      <c r="K184" s="43">
        <f t="shared" si="19"/>
        <v>137.47532071428569</v>
      </c>
      <c r="L184" s="194">
        <v>234.71478095238092</v>
      </c>
      <c r="M184" s="194">
        <v>14.560209523809524</v>
      </c>
      <c r="N184" s="45">
        <f t="shared" si="26"/>
        <v>1.0164152844559906</v>
      </c>
    </row>
    <row r="185" spans="1:14" x14ac:dyDescent="0.25">
      <c r="A185" s="46">
        <f t="shared" si="22"/>
        <v>180</v>
      </c>
      <c r="B185" s="231">
        <v>5</v>
      </c>
      <c r="C185" s="68" t="s">
        <v>781</v>
      </c>
      <c r="D185" s="68">
        <v>2062.92</v>
      </c>
      <c r="E185" s="68"/>
      <c r="F185" s="68"/>
      <c r="G185" s="68">
        <f t="shared" si="17"/>
        <v>2062.92</v>
      </c>
      <c r="H185" s="232">
        <v>219.8</v>
      </c>
      <c r="I185" s="154">
        <f t="shared" si="25"/>
        <v>0.26166666666666666</v>
      </c>
      <c r="J185" s="43">
        <f t="shared" si="20"/>
        <v>1120.3127499999998</v>
      </c>
      <c r="K185" s="43">
        <f t="shared" si="19"/>
        <v>246.46880499999997</v>
      </c>
      <c r="L185" s="194">
        <v>420.80186666666663</v>
      </c>
      <c r="M185" s="194">
        <v>26.103866666666669</v>
      </c>
      <c r="N185" s="45">
        <f t="shared" si="26"/>
        <v>0.87918449980286828</v>
      </c>
    </row>
    <row r="186" spans="1:14" x14ac:dyDescent="0.25">
      <c r="A186" s="46">
        <f t="shared" si="22"/>
        <v>181</v>
      </c>
      <c r="B186" s="231">
        <v>3</v>
      </c>
      <c r="C186" s="68" t="s">
        <v>782</v>
      </c>
      <c r="D186" s="68">
        <v>706.9</v>
      </c>
      <c r="E186" s="68"/>
      <c r="F186" s="68">
        <v>19.8</v>
      </c>
      <c r="G186" s="68">
        <f t="shared" si="17"/>
        <v>726.69999999999993</v>
      </c>
      <c r="H186" s="232">
        <v>71.599999999999994</v>
      </c>
      <c r="I186" s="154">
        <f t="shared" si="25"/>
        <v>8.5238095238095238E-2</v>
      </c>
      <c r="J186" s="43">
        <f t="shared" si="20"/>
        <v>364.94264285714286</v>
      </c>
      <c r="K186" s="43">
        <f t="shared" si="19"/>
        <v>80.287381428571436</v>
      </c>
      <c r="L186" s="194">
        <v>137.07649523809525</v>
      </c>
      <c r="M186" s="194">
        <v>8.5033523809523821</v>
      </c>
      <c r="N186" s="45">
        <f t="shared" si="26"/>
        <v>0.8130038143728664</v>
      </c>
    </row>
    <row r="187" spans="1:14" x14ac:dyDescent="0.25">
      <c r="A187" s="46">
        <f t="shared" si="22"/>
        <v>182</v>
      </c>
      <c r="B187" s="231">
        <v>3</v>
      </c>
      <c r="C187" s="68" t="s">
        <v>783</v>
      </c>
      <c r="D187" s="68">
        <v>682.6</v>
      </c>
      <c r="E187" s="68"/>
      <c r="F187" s="68">
        <v>11.5</v>
      </c>
      <c r="G187" s="68">
        <f t="shared" si="17"/>
        <v>694.1</v>
      </c>
      <c r="H187" s="232">
        <v>71.3</v>
      </c>
      <c r="I187" s="154">
        <v>0</v>
      </c>
      <c r="J187" s="43">
        <f t="shared" si="20"/>
        <v>0</v>
      </c>
      <c r="K187" s="43">
        <f t="shared" si="19"/>
        <v>0</v>
      </c>
      <c r="L187" s="194">
        <v>0</v>
      </c>
      <c r="M187" s="194">
        <v>0</v>
      </c>
      <c r="N187" s="45">
        <f t="shared" si="26"/>
        <v>0</v>
      </c>
    </row>
    <row r="188" spans="1:14" x14ac:dyDescent="0.25">
      <c r="A188" s="46">
        <f t="shared" si="22"/>
        <v>183</v>
      </c>
      <c r="B188" s="231">
        <v>3</v>
      </c>
      <c r="C188" s="68" t="s">
        <v>784</v>
      </c>
      <c r="D188" s="68">
        <v>770.3</v>
      </c>
      <c r="E188" s="68"/>
      <c r="F188" s="68"/>
      <c r="G188" s="68">
        <f t="shared" si="17"/>
        <v>770.3</v>
      </c>
      <c r="H188" s="232">
        <v>92.7</v>
      </c>
      <c r="I188" s="154">
        <f t="shared" ref="I188:I219" si="27">H188/840</f>
        <v>0.11035714285714286</v>
      </c>
      <c r="J188" s="43">
        <f t="shared" si="20"/>
        <v>472.48858928571428</v>
      </c>
      <c r="K188" s="43">
        <f t="shared" si="19"/>
        <v>103.94748964285715</v>
      </c>
      <c r="L188" s="194">
        <v>177.47194285714286</v>
      </c>
      <c r="M188" s="194">
        <v>11.009228571428572</v>
      </c>
      <c r="N188" s="45">
        <f t="shared" si="26"/>
        <v>0.99301213859164339</v>
      </c>
    </row>
    <row r="189" spans="1:14" x14ac:dyDescent="0.25">
      <c r="A189" s="46">
        <f t="shared" si="22"/>
        <v>184</v>
      </c>
      <c r="B189" s="231">
        <v>3</v>
      </c>
      <c r="C189" s="68" t="s">
        <v>785</v>
      </c>
      <c r="D189" s="68">
        <v>535.9</v>
      </c>
      <c r="E189" s="68"/>
      <c r="F189" s="68"/>
      <c r="G189" s="68">
        <f t="shared" si="17"/>
        <v>535.9</v>
      </c>
      <c r="H189" s="232">
        <v>77.099999999999994</v>
      </c>
      <c r="I189" s="154">
        <f t="shared" si="27"/>
        <v>9.1785714285714276E-2</v>
      </c>
      <c r="J189" s="43">
        <f t="shared" si="20"/>
        <v>392.97594642857138</v>
      </c>
      <c r="K189" s="43">
        <f t="shared" si="19"/>
        <v>86.454708214285702</v>
      </c>
      <c r="L189" s="194">
        <v>147.60611428571428</v>
      </c>
      <c r="M189" s="194">
        <v>9.1565428571428562</v>
      </c>
      <c r="N189" s="45">
        <f t="shared" si="26"/>
        <v>1.1871493035747607</v>
      </c>
    </row>
    <row r="190" spans="1:14" x14ac:dyDescent="0.25">
      <c r="A190" s="46">
        <f t="shared" si="22"/>
        <v>185</v>
      </c>
      <c r="B190" s="231">
        <v>3</v>
      </c>
      <c r="C190" s="68" t="s">
        <v>786</v>
      </c>
      <c r="D190" s="68">
        <v>732.5</v>
      </c>
      <c r="E190" s="68"/>
      <c r="F190" s="68">
        <v>60</v>
      </c>
      <c r="G190" s="68">
        <f t="shared" si="17"/>
        <v>792.5</v>
      </c>
      <c r="H190" s="232">
        <v>85.7</v>
      </c>
      <c r="I190" s="154">
        <f t="shared" si="27"/>
        <v>0.10202380952380953</v>
      </c>
      <c r="J190" s="43">
        <f t="shared" si="20"/>
        <v>436.8098392857143</v>
      </c>
      <c r="K190" s="43">
        <f t="shared" si="19"/>
        <v>96.098164642857142</v>
      </c>
      <c r="L190" s="194">
        <v>164.07060952380954</v>
      </c>
      <c r="M190" s="194">
        <v>10.177895238095239</v>
      </c>
      <c r="N190" s="45">
        <f t="shared" si="26"/>
        <v>0.89231105197536453</v>
      </c>
    </row>
    <row r="191" spans="1:14" x14ac:dyDescent="0.25">
      <c r="A191" s="46">
        <f t="shared" si="22"/>
        <v>186</v>
      </c>
      <c r="B191" s="231">
        <v>5</v>
      </c>
      <c r="C191" s="68" t="s">
        <v>787</v>
      </c>
      <c r="D191" s="68">
        <v>665.7</v>
      </c>
      <c r="E191" s="68"/>
      <c r="F191" s="68"/>
      <c r="G191" s="68">
        <v>665.7</v>
      </c>
      <c r="H191" s="232">
        <v>109.1</v>
      </c>
      <c r="I191" s="154">
        <f t="shared" si="27"/>
        <v>0.12988095238095237</v>
      </c>
      <c r="J191" s="43">
        <f t="shared" si="20"/>
        <v>556.07880357142847</v>
      </c>
      <c r="K191" s="43">
        <f t="shared" ref="K191:K253" si="28">J191*0.22</f>
        <v>122.33733678571426</v>
      </c>
      <c r="L191" s="194">
        <v>208.86935238095236</v>
      </c>
      <c r="M191" s="194">
        <v>12.95692380952381</v>
      </c>
      <c r="N191" s="45">
        <f t="shared" si="26"/>
        <v>1.3523244953396707</v>
      </c>
    </row>
    <row r="192" spans="1:14" x14ac:dyDescent="0.25">
      <c r="A192" s="46">
        <f t="shared" si="22"/>
        <v>187</v>
      </c>
      <c r="B192" s="231">
        <v>5</v>
      </c>
      <c r="C192" s="68" t="s">
        <v>788</v>
      </c>
      <c r="D192" s="68">
        <v>772.6</v>
      </c>
      <c r="E192" s="68">
        <v>46.1</v>
      </c>
      <c r="F192" s="68"/>
      <c r="G192" s="68">
        <v>818.7</v>
      </c>
      <c r="H192" s="232">
        <v>109.3</v>
      </c>
      <c r="I192" s="154">
        <f t="shared" si="27"/>
        <v>0.13011904761904761</v>
      </c>
      <c r="J192" s="43">
        <f t="shared" si="20"/>
        <v>557.09819642857133</v>
      </c>
      <c r="K192" s="43">
        <f t="shared" si="28"/>
        <v>122.5616032142857</v>
      </c>
      <c r="L192" s="194">
        <v>209.25224761904761</v>
      </c>
      <c r="M192" s="194">
        <v>12.98067619047619</v>
      </c>
      <c r="N192" s="45">
        <f t="shared" si="26"/>
        <v>1.1016156387594733</v>
      </c>
    </row>
    <row r="193" spans="1:14" x14ac:dyDescent="0.25">
      <c r="A193" s="46">
        <f t="shared" si="22"/>
        <v>188</v>
      </c>
      <c r="B193" s="231">
        <v>5</v>
      </c>
      <c r="C193" s="68" t="s">
        <v>789</v>
      </c>
      <c r="D193" s="68">
        <v>659.7</v>
      </c>
      <c r="E193" s="68"/>
      <c r="F193" s="68"/>
      <c r="G193" s="68">
        <v>659.7</v>
      </c>
      <c r="H193" s="232">
        <v>109</v>
      </c>
      <c r="I193" s="154">
        <f t="shared" si="27"/>
        <v>0.12976190476190477</v>
      </c>
      <c r="J193" s="43">
        <f t="shared" si="20"/>
        <v>555.56910714285721</v>
      </c>
      <c r="K193" s="43">
        <f t="shared" si="28"/>
        <v>122.22520357142858</v>
      </c>
      <c r="L193" s="194">
        <v>208.67790476190478</v>
      </c>
      <c r="M193" s="194">
        <v>12.945047619047621</v>
      </c>
      <c r="N193" s="45">
        <f t="shared" si="26"/>
        <v>1.3633731439976324</v>
      </c>
    </row>
    <row r="194" spans="1:14" x14ac:dyDescent="0.25">
      <c r="A194" s="46">
        <f t="shared" ref="A194:A257" si="29">A193+1</f>
        <v>189</v>
      </c>
      <c r="B194" s="231">
        <v>4</v>
      </c>
      <c r="C194" s="68" t="s">
        <v>790</v>
      </c>
      <c r="D194" s="68">
        <v>1045.7</v>
      </c>
      <c r="E194" s="68"/>
      <c r="F194" s="68">
        <v>87.3</v>
      </c>
      <c r="G194" s="68">
        <v>1133</v>
      </c>
      <c r="H194" s="232">
        <v>115.7</v>
      </c>
      <c r="I194" s="154">
        <f t="shared" si="27"/>
        <v>0.13773809523809524</v>
      </c>
      <c r="J194" s="43">
        <f t="shared" si="20"/>
        <v>589.71876785714289</v>
      </c>
      <c r="K194" s="43">
        <f t="shared" si="28"/>
        <v>129.73812892857143</v>
      </c>
      <c r="L194" s="194">
        <v>221.50489523809526</v>
      </c>
      <c r="M194" s="194">
        <v>13.740752380952381</v>
      </c>
      <c r="N194" s="45">
        <f t="shared" si="26"/>
        <v>0.84263243107216412</v>
      </c>
    </row>
    <row r="195" spans="1:14" x14ac:dyDescent="0.25">
      <c r="A195" s="46">
        <f t="shared" si="29"/>
        <v>190</v>
      </c>
      <c r="B195" s="231">
        <v>3</v>
      </c>
      <c r="C195" s="68" t="s">
        <v>791</v>
      </c>
      <c r="D195" s="68">
        <v>610.5</v>
      </c>
      <c r="E195" s="68"/>
      <c r="F195" s="68">
        <v>114</v>
      </c>
      <c r="G195" s="68">
        <v>724.5</v>
      </c>
      <c r="H195" s="232">
        <v>117.1</v>
      </c>
      <c r="I195" s="154">
        <f t="shared" si="27"/>
        <v>0.13940476190476189</v>
      </c>
      <c r="J195" s="43">
        <f t="shared" si="20"/>
        <v>596.85451785714281</v>
      </c>
      <c r="K195" s="43">
        <f t="shared" si="28"/>
        <v>131.30799392857142</v>
      </c>
      <c r="L195" s="194">
        <v>224.18516190476188</v>
      </c>
      <c r="M195" s="194">
        <v>13.907019047619047</v>
      </c>
      <c r="N195" s="45">
        <f t="shared" si="26"/>
        <v>1.3336848761050315</v>
      </c>
    </row>
    <row r="196" spans="1:14" x14ac:dyDescent="0.25">
      <c r="A196" s="46">
        <f t="shared" si="29"/>
        <v>191</v>
      </c>
      <c r="B196" s="231">
        <v>4</v>
      </c>
      <c r="C196" s="68" t="s">
        <v>792</v>
      </c>
      <c r="D196" s="68">
        <v>1026.5</v>
      </c>
      <c r="E196" s="68"/>
      <c r="F196" s="68"/>
      <c r="G196" s="68">
        <v>1026.5</v>
      </c>
      <c r="H196" s="232">
        <v>92.6</v>
      </c>
      <c r="I196" s="154">
        <f t="shared" si="27"/>
        <v>0.11023809523809523</v>
      </c>
      <c r="J196" s="43">
        <f t="shared" si="20"/>
        <v>471.9788928571428</v>
      </c>
      <c r="K196" s="43">
        <f t="shared" si="28"/>
        <v>103.83535642857142</v>
      </c>
      <c r="L196" s="194">
        <v>177.28049523809523</v>
      </c>
      <c r="M196" s="194">
        <v>10.99735238095238</v>
      </c>
      <c r="N196" s="45">
        <f t="shared" si="26"/>
        <v>0.74436638763250063</v>
      </c>
    </row>
    <row r="197" spans="1:14" x14ac:dyDescent="0.25">
      <c r="A197" s="46">
        <f t="shared" si="29"/>
        <v>192</v>
      </c>
      <c r="B197" s="231">
        <v>3</v>
      </c>
      <c r="C197" s="68" t="s">
        <v>793</v>
      </c>
      <c r="D197" s="68">
        <v>244.6</v>
      </c>
      <c r="E197" s="68"/>
      <c r="F197" s="68">
        <v>133.1</v>
      </c>
      <c r="G197" s="68">
        <v>377.7</v>
      </c>
      <c r="H197" s="232">
        <v>55.2</v>
      </c>
      <c r="I197" s="154">
        <f t="shared" si="27"/>
        <v>6.5714285714285711E-2</v>
      </c>
      <c r="J197" s="43">
        <f t="shared" si="20"/>
        <v>281.35242857142856</v>
      </c>
      <c r="K197" s="43">
        <f t="shared" si="28"/>
        <v>61.897534285714286</v>
      </c>
      <c r="L197" s="194">
        <v>105.6790857142857</v>
      </c>
      <c r="M197" s="194">
        <v>6.5556571428571431</v>
      </c>
      <c r="N197" s="45">
        <f t="shared" si="26"/>
        <v>1.2059430916449185</v>
      </c>
    </row>
    <row r="198" spans="1:14" x14ac:dyDescent="0.25">
      <c r="A198" s="46">
        <f t="shared" si="29"/>
        <v>193</v>
      </c>
      <c r="B198" s="231">
        <v>3</v>
      </c>
      <c r="C198" s="68" t="s">
        <v>794</v>
      </c>
      <c r="D198" s="68">
        <v>950.1</v>
      </c>
      <c r="E198" s="68"/>
      <c r="F198" s="68"/>
      <c r="G198" s="68">
        <v>950.1</v>
      </c>
      <c r="H198" s="232">
        <v>81.2</v>
      </c>
      <c r="I198" s="154">
        <f t="shared" si="27"/>
        <v>9.6666666666666665E-2</v>
      </c>
      <c r="J198" s="43">
        <f t="shared" ref="J198:J261" si="30">I198*4281.45</f>
        <v>413.87349999999998</v>
      </c>
      <c r="K198" s="43">
        <f t="shared" si="28"/>
        <v>91.05216999999999</v>
      </c>
      <c r="L198" s="194">
        <v>155.45546666666667</v>
      </c>
      <c r="M198" s="194">
        <v>9.6434666666666669</v>
      </c>
      <c r="N198" s="45">
        <f t="shared" si="26"/>
        <v>0.70521482300108751</v>
      </c>
    </row>
    <row r="199" spans="1:14" x14ac:dyDescent="0.25">
      <c r="A199" s="46">
        <f t="shared" si="29"/>
        <v>194</v>
      </c>
      <c r="B199" s="231">
        <v>3</v>
      </c>
      <c r="C199" s="68" t="s">
        <v>795</v>
      </c>
      <c r="D199" s="68">
        <v>760.7</v>
      </c>
      <c r="E199" s="68"/>
      <c r="F199" s="68">
        <v>125</v>
      </c>
      <c r="G199" s="68">
        <v>885.7</v>
      </c>
      <c r="H199" s="232">
        <v>103.8</v>
      </c>
      <c r="I199" s="154">
        <f t="shared" si="27"/>
        <v>0.12357142857142857</v>
      </c>
      <c r="J199" s="43">
        <f t="shared" si="30"/>
        <v>529.06489285714281</v>
      </c>
      <c r="K199" s="43">
        <f t="shared" si="28"/>
        <v>116.39427642857142</v>
      </c>
      <c r="L199" s="194">
        <v>198.72262857142857</v>
      </c>
      <c r="M199" s="194">
        <v>12.327485714285714</v>
      </c>
      <c r="N199" s="45">
        <f t="shared" si="26"/>
        <v>0.96704220793883755</v>
      </c>
    </row>
    <row r="200" spans="1:14" x14ac:dyDescent="0.25">
      <c r="A200" s="46">
        <f t="shared" si="29"/>
        <v>195</v>
      </c>
      <c r="B200" s="231">
        <v>3</v>
      </c>
      <c r="C200" s="68" t="s">
        <v>796</v>
      </c>
      <c r="D200" s="68">
        <v>254.2</v>
      </c>
      <c r="E200" s="68"/>
      <c r="F200" s="68"/>
      <c r="G200" s="68">
        <v>254.2</v>
      </c>
      <c r="H200" s="232">
        <v>30</v>
      </c>
      <c r="I200" s="154">
        <f t="shared" si="27"/>
        <v>3.5714285714285712E-2</v>
      </c>
      <c r="J200" s="43">
        <f t="shared" si="30"/>
        <v>152.90892857142856</v>
      </c>
      <c r="K200" s="43">
        <f t="shared" si="28"/>
        <v>33.639964285714285</v>
      </c>
      <c r="L200" s="194">
        <v>57.434285714285707</v>
      </c>
      <c r="M200" s="194">
        <v>3.5628571428571427</v>
      </c>
      <c r="N200" s="45">
        <f t="shared" si="26"/>
        <v>0.97382390131505003</v>
      </c>
    </row>
    <row r="201" spans="1:14" x14ac:dyDescent="0.25">
      <c r="A201" s="46">
        <f t="shared" si="29"/>
        <v>196</v>
      </c>
      <c r="B201" s="231">
        <v>3</v>
      </c>
      <c r="C201" s="68" t="s">
        <v>797</v>
      </c>
      <c r="D201" s="68">
        <v>302.2</v>
      </c>
      <c r="E201" s="68"/>
      <c r="F201" s="68">
        <v>39.799999999999997</v>
      </c>
      <c r="G201" s="68">
        <v>342</v>
      </c>
      <c r="H201" s="232">
        <v>50</v>
      </c>
      <c r="I201" s="154">
        <f t="shared" si="27"/>
        <v>5.9523809523809521E-2</v>
      </c>
      <c r="J201" s="43">
        <f t="shared" si="30"/>
        <v>254.84821428571425</v>
      </c>
      <c r="K201" s="43">
        <f t="shared" si="28"/>
        <v>56.066607142857137</v>
      </c>
      <c r="L201" s="194">
        <v>95.723809523809521</v>
      </c>
      <c r="M201" s="194">
        <v>5.9380952380952383</v>
      </c>
      <c r="N201" s="45">
        <f t="shared" si="26"/>
        <v>1.2063646964633805</v>
      </c>
    </row>
    <row r="202" spans="1:14" x14ac:dyDescent="0.25">
      <c r="A202" s="46">
        <f t="shared" si="29"/>
        <v>197</v>
      </c>
      <c r="B202" s="231">
        <v>3</v>
      </c>
      <c r="C202" s="68" t="s">
        <v>2231</v>
      </c>
      <c r="D202" s="68">
        <v>405.7</v>
      </c>
      <c r="E202" s="68">
        <v>122.9</v>
      </c>
      <c r="F202" s="68">
        <v>22.3</v>
      </c>
      <c r="G202" s="68">
        <v>550.9</v>
      </c>
      <c r="H202" s="232">
        <v>69</v>
      </c>
      <c r="I202" s="154">
        <f t="shared" si="27"/>
        <v>8.2142857142857142E-2</v>
      </c>
      <c r="J202" s="43">
        <f t="shared" si="30"/>
        <v>351.69053571428572</v>
      </c>
      <c r="K202" s="43">
        <f t="shared" si="28"/>
        <v>77.371917857142861</v>
      </c>
      <c r="L202" s="194">
        <v>132.09885714285713</v>
      </c>
      <c r="M202" s="194">
        <v>8.1945714285714288</v>
      </c>
      <c r="N202" s="45">
        <f t="shared" si="26"/>
        <v>1.0335013289941135</v>
      </c>
    </row>
    <row r="203" spans="1:14" x14ac:dyDescent="0.25">
      <c r="A203" s="46">
        <f t="shared" si="29"/>
        <v>198</v>
      </c>
      <c r="B203" s="231">
        <v>4</v>
      </c>
      <c r="C203" s="68" t="s">
        <v>2232</v>
      </c>
      <c r="D203" s="68">
        <v>1271.93</v>
      </c>
      <c r="E203" s="68">
        <v>43.5</v>
      </c>
      <c r="F203" s="68">
        <v>59.1</v>
      </c>
      <c r="G203" s="68">
        <v>1374.53</v>
      </c>
      <c r="H203" s="232">
        <v>224.5</v>
      </c>
      <c r="I203" s="154">
        <f t="shared" si="27"/>
        <v>0.26726190476190476</v>
      </c>
      <c r="J203" s="43">
        <f t="shared" si="30"/>
        <v>1144.268482142857</v>
      </c>
      <c r="K203" s="43">
        <f t="shared" si="28"/>
        <v>251.73906607142854</v>
      </c>
      <c r="L203" s="194">
        <v>429.79990476190477</v>
      </c>
      <c r="M203" s="194">
        <v>26.66204761904762</v>
      </c>
      <c r="N203" s="45">
        <f t="shared" si="26"/>
        <v>1.3477112180856279</v>
      </c>
    </row>
    <row r="204" spans="1:14" x14ac:dyDescent="0.25">
      <c r="A204" s="46">
        <f t="shared" si="29"/>
        <v>199</v>
      </c>
      <c r="B204" s="231">
        <v>3</v>
      </c>
      <c r="C204" s="68" t="s">
        <v>2233</v>
      </c>
      <c r="D204" s="68">
        <v>453.6</v>
      </c>
      <c r="E204" s="68"/>
      <c r="F204" s="68"/>
      <c r="G204" s="68">
        <v>453.6</v>
      </c>
      <c r="H204" s="232">
        <v>87</v>
      </c>
      <c r="I204" s="154">
        <f t="shared" si="27"/>
        <v>0.10357142857142858</v>
      </c>
      <c r="J204" s="43">
        <f t="shared" si="30"/>
        <v>443.43589285714285</v>
      </c>
      <c r="K204" s="43">
        <f t="shared" si="28"/>
        <v>97.55589642857143</v>
      </c>
      <c r="L204" s="194">
        <v>166.55942857142858</v>
      </c>
      <c r="M204" s="194">
        <v>10.332285714285716</v>
      </c>
      <c r="N204" s="45">
        <f t="shared" si="26"/>
        <v>1.5826355898841018</v>
      </c>
    </row>
    <row r="205" spans="1:14" x14ac:dyDescent="0.25">
      <c r="A205" s="46">
        <f t="shared" si="29"/>
        <v>200</v>
      </c>
      <c r="B205" s="231">
        <v>3</v>
      </c>
      <c r="C205" s="68" t="s">
        <v>2234</v>
      </c>
      <c r="D205" s="68">
        <v>622.29999999999995</v>
      </c>
      <c r="E205" s="68"/>
      <c r="F205" s="68">
        <v>99.8</v>
      </c>
      <c r="G205" s="68">
        <v>722.09999999999991</v>
      </c>
      <c r="H205" s="232">
        <v>105.2</v>
      </c>
      <c r="I205" s="154">
        <f t="shared" si="27"/>
        <v>0.12523809523809523</v>
      </c>
      <c r="J205" s="43">
        <f t="shared" si="30"/>
        <v>536.20064285714284</v>
      </c>
      <c r="K205" s="43">
        <f t="shared" si="28"/>
        <v>117.96414142857142</v>
      </c>
      <c r="L205" s="194">
        <v>201.40289523809523</v>
      </c>
      <c r="M205" s="194">
        <v>12.493752380952381</v>
      </c>
      <c r="N205" s="45">
        <f t="shared" si="26"/>
        <v>1.202134651578399</v>
      </c>
    </row>
    <row r="206" spans="1:14" x14ac:dyDescent="0.25">
      <c r="A206" s="46">
        <f t="shared" si="29"/>
        <v>201</v>
      </c>
      <c r="B206" s="231">
        <v>3</v>
      </c>
      <c r="C206" s="68" t="s">
        <v>2235</v>
      </c>
      <c r="D206" s="68">
        <v>610.9</v>
      </c>
      <c r="E206" s="68">
        <v>29.9</v>
      </c>
      <c r="F206" s="68"/>
      <c r="G206" s="68">
        <v>640.79999999999995</v>
      </c>
      <c r="H206" s="232">
        <v>79</v>
      </c>
      <c r="I206" s="154">
        <f t="shared" si="27"/>
        <v>9.4047619047619047E-2</v>
      </c>
      <c r="J206" s="43">
        <f t="shared" si="30"/>
        <v>402.66017857142856</v>
      </c>
      <c r="K206" s="43">
        <f t="shared" si="28"/>
        <v>88.58523928571428</v>
      </c>
      <c r="L206" s="194">
        <v>151.24361904761903</v>
      </c>
      <c r="M206" s="194">
        <v>9.3821904761904769</v>
      </c>
      <c r="N206" s="45">
        <f t="shared" si="26"/>
        <v>1.0172771962873788</v>
      </c>
    </row>
    <row r="207" spans="1:14" x14ac:dyDescent="0.25">
      <c r="A207" s="46">
        <f t="shared" si="29"/>
        <v>202</v>
      </c>
      <c r="B207" s="231">
        <v>4</v>
      </c>
      <c r="C207" s="68" t="s">
        <v>2236</v>
      </c>
      <c r="D207" s="68">
        <v>481.4</v>
      </c>
      <c r="E207" s="68"/>
      <c r="F207" s="68"/>
      <c r="G207" s="68">
        <v>481.4</v>
      </c>
      <c r="H207" s="232">
        <v>73.8</v>
      </c>
      <c r="I207" s="154">
        <f t="shared" si="27"/>
        <v>8.7857142857142856E-2</v>
      </c>
      <c r="J207" s="43">
        <f t="shared" si="30"/>
        <v>376.15596428571428</v>
      </c>
      <c r="K207" s="43">
        <f t="shared" si="28"/>
        <v>82.754312142857145</v>
      </c>
      <c r="L207" s="194">
        <v>141.28834285714285</v>
      </c>
      <c r="M207" s="194">
        <v>8.7646285714285721</v>
      </c>
      <c r="N207" s="45">
        <f t="shared" si="26"/>
        <v>1.2649838966704257</v>
      </c>
    </row>
    <row r="208" spans="1:14" x14ac:dyDescent="0.25">
      <c r="A208" s="46">
        <f t="shared" si="29"/>
        <v>203</v>
      </c>
      <c r="B208" s="231">
        <v>3</v>
      </c>
      <c r="C208" s="68" t="s">
        <v>2237</v>
      </c>
      <c r="D208" s="68">
        <v>973.8</v>
      </c>
      <c r="E208" s="68"/>
      <c r="F208" s="68"/>
      <c r="G208" s="68">
        <v>973.8</v>
      </c>
      <c r="H208" s="232">
        <v>180.6</v>
      </c>
      <c r="I208" s="154">
        <f t="shared" si="27"/>
        <v>0.215</v>
      </c>
      <c r="J208" s="43">
        <f t="shared" si="30"/>
        <v>920.51174999999989</v>
      </c>
      <c r="K208" s="43">
        <f t="shared" si="28"/>
        <v>202.51258499999997</v>
      </c>
      <c r="L208" s="194">
        <v>345.75439999999998</v>
      </c>
      <c r="M208" s="194">
        <v>21.448399999999999</v>
      </c>
      <c r="N208" s="45">
        <f t="shared" si="26"/>
        <v>1.530321559868556</v>
      </c>
    </row>
    <row r="209" spans="1:14" x14ac:dyDescent="0.25">
      <c r="A209" s="46">
        <f t="shared" si="29"/>
        <v>204</v>
      </c>
      <c r="B209" s="231">
        <v>3</v>
      </c>
      <c r="C209" s="68" t="s">
        <v>2238</v>
      </c>
      <c r="D209" s="68">
        <v>724.7</v>
      </c>
      <c r="E209" s="68">
        <v>41.9</v>
      </c>
      <c r="F209" s="68"/>
      <c r="G209" s="68">
        <v>766.6</v>
      </c>
      <c r="H209" s="232">
        <v>120.6</v>
      </c>
      <c r="I209" s="154">
        <f t="shared" si="27"/>
        <v>0.14357142857142857</v>
      </c>
      <c r="J209" s="43">
        <f t="shared" si="30"/>
        <v>614.69389285714283</v>
      </c>
      <c r="K209" s="43">
        <f t="shared" si="28"/>
        <v>135.23265642857143</v>
      </c>
      <c r="L209" s="194">
        <v>230.88582857142859</v>
      </c>
      <c r="M209" s="194">
        <v>14.322685714285715</v>
      </c>
      <c r="N209" s="45">
        <f t="shared" si="26"/>
        <v>1.298115136409377</v>
      </c>
    </row>
    <row r="210" spans="1:14" x14ac:dyDescent="0.25">
      <c r="A210" s="46">
        <f t="shared" si="29"/>
        <v>205</v>
      </c>
      <c r="B210" s="231">
        <v>3</v>
      </c>
      <c r="C210" s="68" t="s">
        <v>2239</v>
      </c>
      <c r="D210" s="68">
        <v>743.6</v>
      </c>
      <c r="E210" s="68"/>
      <c r="F210" s="68"/>
      <c r="G210" s="68">
        <v>743.6</v>
      </c>
      <c r="H210" s="232">
        <v>98.3</v>
      </c>
      <c r="I210" s="154">
        <f t="shared" si="27"/>
        <v>0.11702380952380952</v>
      </c>
      <c r="J210" s="43">
        <f t="shared" si="30"/>
        <v>501.03158928571423</v>
      </c>
      <c r="K210" s="43">
        <f t="shared" si="28"/>
        <v>110.22694964285714</v>
      </c>
      <c r="L210" s="194">
        <v>188.19300952380951</v>
      </c>
      <c r="M210" s="194">
        <v>11.674295238095239</v>
      </c>
      <c r="N210" s="45">
        <f t="shared" si="26"/>
        <v>1.0908093648338839</v>
      </c>
    </row>
    <row r="211" spans="1:14" x14ac:dyDescent="0.25">
      <c r="A211" s="46">
        <f t="shared" si="29"/>
        <v>206</v>
      </c>
      <c r="B211" s="231">
        <v>3</v>
      </c>
      <c r="C211" s="68" t="s">
        <v>2240</v>
      </c>
      <c r="D211" s="68">
        <v>682.02</v>
      </c>
      <c r="E211" s="68"/>
      <c r="F211" s="68">
        <v>80.3</v>
      </c>
      <c r="G211" s="68">
        <v>762.31999999999994</v>
      </c>
      <c r="H211" s="232">
        <v>86</v>
      </c>
      <c r="I211" s="154">
        <f t="shared" si="27"/>
        <v>0.10238095238095238</v>
      </c>
      <c r="J211" s="43">
        <f t="shared" si="30"/>
        <v>438.33892857142854</v>
      </c>
      <c r="K211" s="43">
        <f t="shared" si="28"/>
        <v>96.434564285714274</v>
      </c>
      <c r="L211" s="194">
        <v>164.64495238095239</v>
      </c>
      <c r="M211" s="194">
        <v>10.21352380952381</v>
      </c>
      <c r="N211" s="45">
        <f t="shared" si="26"/>
        <v>0.93088462725314725</v>
      </c>
    </row>
    <row r="212" spans="1:14" x14ac:dyDescent="0.25">
      <c r="A212" s="46">
        <f t="shared" si="29"/>
        <v>207</v>
      </c>
      <c r="B212" s="231">
        <v>3</v>
      </c>
      <c r="C212" s="68" t="s">
        <v>2241</v>
      </c>
      <c r="D212" s="68">
        <v>509.8</v>
      </c>
      <c r="E212" s="68"/>
      <c r="F212" s="68">
        <v>20.7</v>
      </c>
      <c r="G212" s="68">
        <v>530.5</v>
      </c>
      <c r="H212" s="232">
        <v>73.400000000000006</v>
      </c>
      <c r="I212" s="154">
        <f t="shared" si="27"/>
        <v>8.7380952380952392E-2</v>
      </c>
      <c r="J212" s="43">
        <f t="shared" si="30"/>
        <v>374.11717857142861</v>
      </c>
      <c r="K212" s="43">
        <f t="shared" si="28"/>
        <v>82.305779285714294</v>
      </c>
      <c r="L212" s="194">
        <v>140.52255238095242</v>
      </c>
      <c r="M212" s="194">
        <v>8.7171238095238106</v>
      </c>
      <c r="N212" s="45">
        <f t="shared" ref="N212:N243" si="31">(J212+K212+L212+M212)/G212</f>
        <v>1.1416826277994707</v>
      </c>
    </row>
    <row r="213" spans="1:14" x14ac:dyDescent="0.25">
      <c r="A213" s="46">
        <f t="shared" si="29"/>
        <v>208</v>
      </c>
      <c r="B213" s="231">
        <v>4</v>
      </c>
      <c r="C213" s="68" t="s">
        <v>2242</v>
      </c>
      <c r="D213" s="68">
        <v>548.4</v>
      </c>
      <c r="E213" s="68"/>
      <c r="F213" s="68">
        <v>39</v>
      </c>
      <c r="G213" s="68">
        <v>587.4</v>
      </c>
      <c r="H213" s="232">
        <v>91.2</v>
      </c>
      <c r="I213" s="154">
        <f t="shared" si="27"/>
        <v>0.10857142857142857</v>
      </c>
      <c r="J213" s="43">
        <f t="shared" si="30"/>
        <v>464.84314285714282</v>
      </c>
      <c r="K213" s="43">
        <f t="shared" si="28"/>
        <v>102.26549142857142</v>
      </c>
      <c r="L213" s="194">
        <v>174.60022857142857</v>
      </c>
      <c r="M213" s="194">
        <v>10.831085714285715</v>
      </c>
      <c r="N213" s="45">
        <f t="shared" si="31"/>
        <v>1.2811371272921834</v>
      </c>
    </row>
    <row r="214" spans="1:14" x14ac:dyDescent="0.25">
      <c r="A214" s="46">
        <f t="shared" si="29"/>
        <v>209</v>
      </c>
      <c r="B214" s="231">
        <v>4</v>
      </c>
      <c r="C214" s="68" t="s">
        <v>2243</v>
      </c>
      <c r="D214" s="68">
        <v>450.9</v>
      </c>
      <c r="E214" s="68"/>
      <c r="F214" s="68">
        <v>36</v>
      </c>
      <c r="G214" s="68">
        <v>486.9</v>
      </c>
      <c r="H214" s="232">
        <v>86.5</v>
      </c>
      <c r="I214" s="154">
        <f t="shared" si="27"/>
        <v>0.10297619047619047</v>
      </c>
      <c r="J214" s="43">
        <f t="shared" si="30"/>
        <v>440.88741071428569</v>
      </c>
      <c r="K214" s="43">
        <f t="shared" si="28"/>
        <v>96.995230357142859</v>
      </c>
      <c r="L214" s="194">
        <v>165.60219047619046</v>
      </c>
      <c r="M214" s="194">
        <v>10.272904761904762</v>
      </c>
      <c r="N214" s="45">
        <f t="shared" si="31"/>
        <v>1.4659226459427477</v>
      </c>
    </row>
    <row r="215" spans="1:14" x14ac:dyDescent="0.25">
      <c r="A215" s="46">
        <f t="shared" si="29"/>
        <v>210</v>
      </c>
      <c r="B215" s="231">
        <v>3</v>
      </c>
      <c r="C215" s="68" t="s">
        <v>2244</v>
      </c>
      <c r="D215" s="68">
        <v>1505.5</v>
      </c>
      <c r="E215" s="68">
        <v>827.5</v>
      </c>
      <c r="F215" s="68"/>
      <c r="G215" s="68">
        <v>2333</v>
      </c>
      <c r="H215" s="232">
        <v>73.2</v>
      </c>
      <c r="I215" s="154">
        <f t="shared" si="27"/>
        <v>8.7142857142857147E-2</v>
      </c>
      <c r="J215" s="43">
        <f t="shared" si="30"/>
        <v>373.09778571428569</v>
      </c>
      <c r="K215" s="43">
        <f t="shared" si="28"/>
        <v>82.081512857142855</v>
      </c>
      <c r="L215" s="194">
        <v>140.13965714285715</v>
      </c>
      <c r="M215" s="194">
        <v>8.6933714285714299</v>
      </c>
      <c r="N215" s="45">
        <f t="shared" si="31"/>
        <v>0.25889941154858859</v>
      </c>
    </row>
    <row r="216" spans="1:14" x14ac:dyDescent="0.25">
      <c r="A216" s="46">
        <f t="shared" si="29"/>
        <v>211</v>
      </c>
      <c r="B216" s="231">
        <v>4</v>
      </c>
      <c r="C216" s="68" t="s">
        <v>2245</v>
      </c>
      <c r="D216" s="68">
        <v>922.6</v>
      </c>
      <c r="E216" s="68"/>
      <c r="F216" s="68">
        <v>33</v>
      </c>
      <c r="G216" s="68">
        <v>955.6</v>
      </c>
      <c r="H216" s="232">
        <v>115.7</v>
      </c>
      <c r="I216" s="154">
        <f t="shared" si="27"/>
        <v>0.13773809523809524</v>
      </c>
      <c r="J216" s="43">
        <f t="shared" si="30"/>
        <v>589.71876785714289</v>
      </c>
      <c r="K216" s="43">
        <f t="shared" si="28"/>
        <v>129.73812892857143</v>
      </c>
      <c r="L216" s="194">
        <v>221.50489523809526</v>
      </c>
      <c r="M216" s="194">
        <v>13.740752380952381</v>
      </c>
      <c r="N216" s="45">
        <f t="shared" si="31"/>
        <v>0.99906084596563616</v>
      </c>
    </row>
    <row r="217" spans="1:14" x14ac:dyDescent="0.25">
      <c r="A217" s="46">
        <f t="shared" si="29"/>
        <v>212</v>
      </c>
      <c r="B217" s="231">
        <v>4</v>
      </c>
      <c r="C217" s="68" t="s">
        <v>2246</v>
      </c>
      <c r="D217" s="68">
        <v>1175.5</v>
      </c>
      <c r="E217" s="68"/>
      <c r="F217" s="68"/>
      <c r="G217" s="68">
        <v>1175.5</v>
      </c>
      <c r="H217" s="232">
        <v>112.2</v>
      </c>
      <c r="I217" s="154">
        <f t="shared" si="27"/>
        <v>0.13357142857142856</v>
      </c>
      <c r="J217" s="43">
        <f t="shared" si="30"/>
        <v>571.87939285714276</v>
      </c>
      <c r="K217" s="43">
        <f t="shared" si="28"/>
        <v>125.8134664285714</v>
      </c>
      <c r="L217" s="194">
        <v>214.80422857142855</v>
      </c>
      <c r="M217" s="194">
        <v>13.325085714285715</v>
      </c>
      <c r="N217" s="45">
        <f t="shared" si="31"/>
        <v>0.78759861639423934</v>
      </c>
    </row>
    <row r="218" spans="1:14" x14ac:dyDescent="0.25">
      <c r="A218" s="46">
        <f t="shared" si="29"/>
        <v>213</v>
      </c>
      <c r="B218" s="231">
        <v>4</v>
      </c>
      <c r="C218" s="68" t="s">
        <v>2247</v>
      </c>
      <c r="D218" s="68">
        <v>504.4</v>
      </c>
      <c r="E218" s="68">
        <v>189.5</v>
      </c>
      <c r="F218" s="68"/>
      <c r="G218" s="68">
        <v>693.9</v>
      </c>
      <c r="H218" s="232">
        <v>96</v>
      </c>
      <c r="I218" s="154">
        <f t="shared" si="27"/>
        <v>0.11428571428571428</v>
      </c>
      <c r="J218" s="43">
        <f t="shared" si="30"/>
        <v>489.30857142857138</v>
      </c>
      <c r="K218" s="43">
        <f t="shared" si="28"/>
        <v>107.64788571428571</v>
      </c>
      <c r="L218" s="194">
        <v>183.78971428571427</v>
      </c>
      <c r="M218" s="194">
        <v>11.401142857142858</v>
      </c>
      <c r="N218" s="45">
        <f t="shared" si="31"/>
        <v>1.1415871368867476</v>
      </c>
    </row>
    <row r="219" spans="1:14" x14ac:dyDescent="0.25">
      <c r="A219" s="46">
        <f t="shared" si="29"/>
        <v>214</v>
      </c>
      <c r="B219" s="231">
        <v>3</v>
      </c>
      <c r="C219" s="68" t="s">
        <v>2248</v>
      </c>
      <c r="D219" s="68">
        <v>606.6</v>
      </c>
      <c r="E219" s="68"/>
      <c r="F219" s="68"/>
      <c r="G219" s="68">
        <f t="shared" si="17"/>
        <v>606.6</v>
      </c>
      <c r="H219" s="232">
        <v>62</v>
      </c>
      <c r="I219" s="154">
        <f t="shared" si="27"/>
        <v>7.3809523809523811E-2</v>
      </c>
      <c r="J219" s="43">
        <f t="shared" si="30"/>
        <v>316.01178571428568</v>
      </c>
      <c r="K219" s="43">
        <f t="shared" si="28"/>
        <v>69.522592857142854</v>
      </c>
      <c r="L219" s="194">
        <v>118.69752380952382</v>
      </c>
      <c r="M219" s="194">
        <v>7.3632380952380956</v>
      </c>
      <c r="N219" s="45">
        <f t="shared" si="31"/>
        <v>0.84338137236430999</v>
      </c>
    </row>
    <row r="220" spans="1:14" x14ac:dyDescent="0.25">
      <c r="A220" s="46">
        <f t="shared" si="29"/>
        <v>215</v>
      </c>
      <c r="B220" s="231">
        <v>3</v>
      </c>
      <c r="C220" s="68" t="s">
        <v>2249</v>
      </c>
      <c r="D220" s="68">
        <v>520.5</v>
      </c>
      <c r="E220" s="68"/>
      <c r="F220" s="68"/>
      <c r="G220" s="68">
        <f t="shared" si="17"/>
        <v>520.5</v>
      </c>
      <c r="H220" s="232">
        <v>83</v>
      </c>
      <c r="I220" s="154">
        <f t="shared" ref="I220:I251" si="32">H220/840</f>
        <v>9.8809523809523805E-2</v>
      </c>
      <c r="J220" s="43">
        <f t="shared" si="30"/>
        <v>423.04803571428567</v>
      </c>
      <c r="K220" s="43">
        <f t="shared" si="28"/>
        <v>93.070567857142848</v>
      </c>
      <c r="L220" s="194">
        <v>158.90152380952381</v>
      </c>
      <c r="M220" s="194">
        <v>9.8572380952380954</v>
      </c>
      <c r="N220" s="45">
        <f t="shared" si="31"/>
        <v>1.31580665797539</v>
      </c>
    </row>
    <row r="221" spans="1:14" x14ac:dyDescent="0.25">
      <c r="A221" s="46">
        <f t="shared" si="29"/>
        <v>216</v>
      </c>
      <c r="B221" s="231">
        <v>3</v>
      </c>
      <c r="C221" s="68" t="s">
        <v>2250</v>
      </c>
      <c r="D221" s="68">
        <v>539.9</v>
      </c>
      <c r="E221" s="68"/>
      <c r="F221" s="68"/>
      <c r="G221" s="68">
        <f t="shared" si="17"/>
        <v>539.9</v>
      </c>
      <c r="H221" s="232">
        <v>58</v>
      </c>
      <c r="I221" s="154">
        <f t="shared" si="32"/>
        <v>6.9047619047619052E-2</v>
      </c>
      <c r="J221" s="43">
        <f t="shared" si="30"/>
        <v>295.62392857142856</v>
      </c>
      <c r="K221" s="43">
        <f t="shared" si="28"/>
        <v>65.037264285714286</v>
      </c>
      <c r="L221" s="194">
        <v>111.03961904761906</v>
      </c>
      <c r="M221" s="194">
        <v>6.8881904761904771</v>
      </c>
      <c r="N221" s="45">
        <f t="shared" si="31"/>
        <v>0.8864400859065612</v>
      </c>
    </row>
    <row r="222" spans="1:14" x14ac:dyDescent="0.25">
      <c r="A222" s="46">
        <f t="shared" si="29"/>
        <v>217</v>
      </c>
      <c r="B222" s="231">
        <v>3</v>
      </c>
      <c r="C222" s="68" t="s">
        <v>2251</v>
      </c>
      <c r="D222" s="68">
        <v>595.5</v>
      </c>
      <c r="E222" s="68"/>
      <c r="F222" s="68"/>
      <c r="G222" s="68">
        <f t="shared" si="17"/>
        <v>595.5</v>
      </c>
      <c r="H222" s="232">
        <v>43</v>
      </c>
      <c r="I222" s="154">
        <f t="shared" si="32"/>
        <v>5.1190476190476189E-2</v>
      </c>
      <c r="J222" s="43">
        <f t="shared" si="30"/>
        <v>219.16946428571427</v>
      </c>
      <c r="K222" s="43">
        <f t="shared" si="28"/>
        <v>48.217282142857137</v>
      </c>
      <c r="L222" s="194">
        <v>82.322476190476195</v>
      </c>
      <c r="M222" s="194">
        <v>5.1067619047619051</v>
      </c>
      <c r="N222" s="45">
        <f t="shared" si="31"/>
        <v>0.59582868937667433</v>
      </c>
    </row>
    <row r="223" spans="1:14" x14ac:dyDescent="0.25">
      <c r="A223" s="46">
        <f t="shared" si="29"/>
        <v>218</v>
      </c>
      <c r="B223" s="231">
        <v>3</v>
      </c>
      <c r="C223" s="68" t="s">
        <v>2252</v>
      </c>
      <c r="D223" s="68">
        <v>711.4</v>
      </c>
      <c r="E223" s="68"/>
      <c r="F223" s="68">
        <v>63.4</v>
      </c>
      <c r="G223" s="68">
        <f t="shared" si="17"/>
        <v>774.8</v>
      </c>
      <c r="H223" s="232">
        <v>85</v>
      </c>
      <c r="I223" s="154">
        <f t="shared" si="32"/>
        <v>0.10119047619047619</v>
      </c>
      <c r="J223" s="43">
        <f t="shared" si="30"/>
        <v>433.24196428571429</v>
      </c>
      <c r="K223" s="43">
        <f t="shared" si="28"/>
        <v>95.313232142857146</v>
      </c>
      <c r="L223" s="194">
        <v>162.7304761904762</v>
      </c>
      <c r="M223" s="194">
        <v>10.094761904761905</v>
      </c>
      <c r="N223" s="45">
        <f t="shared" si="31"/>
        <v>0.90524062277208261</v>
      </c>
    </row>
    <row r="224" spans="1:14" x14ac:dyDescent="0.25">
      <c r="A224" s="46">
        <f t="shared" si="29"/>
        <v>219</v>
      </c>
      <c r="B224" s="231">
        <v>4</v>
      </c>
      <c r="C224" s="68" t="s">
        <v>2253</v>
      </c>
      <c r="D224" s="68">
        <v>762.1</v>
      </c>
      <c r="E224" s="68">
        <v>53.2</v>
      </c>
      <c r="F224" s="68"/>
      <c r="G224" s="68">
        <f t="shared" si="17"/>
        <v>815.30000000000007</v>
      </c>
      <c r="H224" s="232">
        <v>96</v>
      </c>
      <c r="I224" s="154">
        <f t="shared" si="32"/>
        <v>0.11428571428571428</v>
      </c>
      <c r="J224" s="43">
        <f t="shared" si="30"/>
        <v>489.30857142857138</v>
      </c>
      <c r="K224" s="43">
        <f t="shared" si="28"/>
        <v>107.64788571428571</v>
      </c>
      <c r="L224" s="194">
        <v>183.78971428571427</v>
      </c>
      <c r="M224" s="194">
        <v>11.401142857142858</v>
      </c>
      <c r="N224" s="45">
        <f t="shared" si="31"/>
        <v>0.97160224982915999</v>
      </c>
    </row>
    <row r="225" spans="1:14" x14ac:dyDescent="0.25">
      <c r="A225" s="46">
        <f t="shared" si="29"/>
        <v>220</v>
      </c>
      <c r="B225" s="231">
        <v>4</v>
      </c>
      <c r="C225" s="68" t="s">
        <v>2254</v>
      </c>
      <c r="D225" s="68">
        <v>707.8</v>
      </c>
      <c r="E225" s="68">
        <v>33.1</v>
      </c>
      <c r="F225" s="68"/>
      <c r="G225" s="68">
        <f t="shared" si="17"/>
        <v>740.9</v>
      </c>
      <c r="H225" s="232">
        <v>90</v>
      </c>
      <c r="I225" s="154">
        <f t="shared" si="32"/>
        <v>0.10714285714285714</v>
      </c>
      <c r="J225" s="43">
        <f t="shared" si="30"/>
        <v>458.72678571428565</v>
      </c>
      <c r="K225" s="43">
        <f t="shared" si="28"/>
        <v>100.91989285714284</v>
      </c>
      <c r="L225" s="194">
        <v>172.30285714285714</v>
      </c>
      <c r="M225" s="194">
        <v>10.688571428571429</v>
      </c>
      <c r="N225" s="45">
        <f t="shared" si="31"/>
        <v>1.0023459402657</v>
      </c>
    </row>
    <row r="226" spans="1:14" x14ac:dyDescent="0.25">
      <c r="A226" s="46">
        <f t="shared" si="29"/>
        <v>221</v>
      </c>
      <c r="B226" s="231">
        <v>3</v>
      </c>
      <c r="C226" s="68" t="s">
        <v>2255</v>
      </c>
      <c r="D226" s="68">
        <v>952</v>
      </c>
      <c r="E226" s="68">
        <v>67.7</v>
      </c>
      <c r="F226" s="68">
        <v>127.2</v>
      </c>
      <c r="G226" s="68">
        <f t="shared" si="17"/>
        <v>1146.9000000000001</v>
      </c>
      <c r="H226" s="232">
        <v>79</v>
      </c>
      <c r="I226" s="154">
        <f t="shared" si="32"/>
        <v>9.4047619047619047E-2</v>
      </c>
      <c r="J226" s="43">
        <f t="shared" si="30"/>
        <v>402.66017857142856</v>
      </c>
      <c r="K226" s="43">
        <f t="shared" si="28"/>
        <v>88.58523928571428</v>
      </c>
      <c r="L226" s="194">
        <v>151.24361904761903</v>
      </c>
      <c r="M226" s="194">
        <v>9.3821904761904769</v>
      </c>
      <c r="N226" s="45">
        <f t="shared" si="31"/>
        <v>0.56837669141246161</v>
      </c>
    </row>
    <row r="227" spans="1:14" x14ac:dyDescent="0.25">
      <c r="A227" s="46">
        <f t="shared" si="29"/>
        <v>222</v>
      </c>
      <c r="B227" s="231">
        <v>3</v>
      </c>
      <c r="C227" s="68" t="s">
        <v>2256</v>
      </c>
      <c r="D227" s="68">
        <v>348.4</v>
      </c>
      <c r="E227" s="68"/>
      <c r="F227" s="68">
        <v>48</v>
      </c>
      <c r="G227" s="68">
        <f t="shared" si="17"/>
        <v>396.4</v>
      </c>
      <c r="H227" s="232">
        <v>47</v>
      </c>
      <c r="I227" s="154">
        <f t="shared" si="32"/>
        <v>5.5952380952380955E-2</v>
      </c>
      <c r="J227" s="43">
        <f t="shared" si="30"/>
        <v>239.55732142857144</v>
      </c>
      <c r="K227" s="43">
        <f t="shared" si="28"/>
        <v>52.702610714285719</v>
      </c>
      <c r="L227" s="194">
        <v>89.980380952380955</v>
      </c>
      <c r="M227" s="194">
        <v>5.5818095238095244</v>
      </c>
      <c r="N227" s="45">
        <f t="shared" si="31"/>
        <v>0.97836055151122003</v>
      </c>
    </row>
    <row r="228" spans="1:14" x14ac:dyDescent="0.25">
      <c r="A228" s="46">
        <f t="shared" si="29"/>
        <v>223</v>
      </c>
      <c r="B228" s="231">
        <v>3</v>
      </c>
      <c r="C228" s="68" t="s">
        <v>2257</v>
      </c>
      <c r="D228" s="68">
        <v>337.8</v>
      </c>
      <c r="E228" s="68"/>
      <c r="F228" s="68">
        <v>23.4</v>
      </c>
      <c r="G228" s="68">
        <f t="shared" si="17"/>
        <v>361.2</v>
      </c>
      <c r="H228" s="232">
        <v>39.5</v>
      </c>
      <c r="I228" s="154">
        <f t="shared" si="32"/>
        <v>4.7023809523809523E-2</v>
      </c>
      <c r="J228" s="43">
        <f t="shared" si="30"/>
        <v>201.33008928571428</v>
      </c>
      <c r="K228" s="43">
        <f t="shared" si="28"/>
        <v>44.29261964285714</v>
      </c>
      <c r="L228" s="194">
        <v>75.621809523809517</v>
      </c>
      <c r="M228" s="194">
        <v>4.6910952380952384</v>
      </c>
      <c r="N228" s="45">
        <f t="shared" si="31"/>
        <v>0.90236880866687752</v>
      </c>
    </row>
    <row r="229" spans="1:14" x14ac:dyDescent="0.25">
      <c r="A229" s="46">
        <f t="shared" si="29"/>
        <v>224</v>
      </c>
      <c r="B229" s="231">
        <v>4</v>
      </c>
      <c r="C229" s="68" t="s">
        <v>2258</v>
      </c>
      <c r="D229" s="68">
        <v>699.3</v>
      </c>
      <c r="E229" s="68"/>
      <c r="F229" s="68">
        <v>36.700000000000003</v>
      </c>
      <c r="G229" s="68">
        <f t="shared" si="17"/>
        <v>736</v>
      </c>
      <c r="H229" s="232">
        <v>84</v>
      </c>
      <c r="I229" s="154">
        <f t="shared" si="32"/>
        <v>0.1</v>
      </c>
      <c r="J229" s="43">
        <f t="shared" si="30"/>
        <v>428.14499999999998</v>
      </c>
      <c r="K229" s="43">
        <f t="shared" si="28"/>
        <v>94.19189999999999</v>
      </c>
      <c r="L229" s="194">
        <v>160.816</v>
      </c>
      <c r="M229" s="194">
        <v>9.9760000000000009</v>
      </c>
      <c r="N229" s="45">
        <f t="shared" si="31"/>
        <v>0.94175122282608703</v>
      </c>
    </row>
    <row r="230" spans="1:14" x14ac:dyDescent="0.25">
      <c r="A230" s="46">
        <f t="shared" si="29"/>
        <v>225</v>
      </c>
      <c r="B230" s="231">
        <v>3</v>
      </c>
      <c r="C230" s="68" t="s">
        <v>2259</v>
      </c>
      <c r="D230" s="68">
        <v>478.8</v>
      </c>
      <c r="E230" s="68"/>
      <c r="F230" s="68"/>
      <c r="G230" s="68">
        <f t="shared" si="17"/>
        <v>478.8</v>
      </c>
      <c r="H230" s="232">
        <v>86</v>
      </c>
      <c r="I230" s="154">
        <f t="shared" si="32"/>
        <v>0.10238095238095238</v>
      </c>
      <c r="J230" s="43">
        <f t="shared" si="30"/>
        <v>438.33892857142854</v>
      </c>
      <c r="K230" s="43">
        <f t="shared" si="28"/>
        <v>96.434564285714274</v>
      </c>
      <c r="L230" s="194">
        <v>164.64495238095239</v>
      </c>
      <c r="M230" s="194">
        <v>10.21352380952381</v>
      </c>
      <c r="N230" s="45">
        <f t="shared" si="31"/>
        <v>1.4821051985121536</v>
      </c>
    </row>
    <row r="231" spans="1:14" x14ac:dyDescent="0.25">
      <c r="A231" s="46">
        <f t="shared" si="29"/>
        <v>226</v>
      </c>
      <c r="B231" s="231">
        <v>3</v>
      </c>
      <c r="C231" s="68" t="s">
        <v>2260</v>
      </c>
      <c r="D231" s="68">
        <v>676.9</v>
      </c>
      <c r="E231" s="68"/>
      <c r="F231" s="68"/>
      <c r="G231" s="68">
        <f t="shared" si="17"/>
        <v>676.9</v>
      </c>
      <c r="H231" s="232">
        <v>69</v>
      </c>
      <c r="I231" s="154">
        <f t="shared" si="32"/>
        <v>8.2142857142857142E-2</v>
      </c>
      <c r="J231" s="43">
        <f t="shared" si="30"/>
        <v>351.69053571428572</v>
      </c>
      <c r="K231" s="43">
        <f t="shared" si="28"/>
        <v>77.371917857142861</v>
      </c>
      <c r="L231" s="194">
        <v>132.09885714285713</v>
      </c>
      <c r="M231" s="194">
        <v>8.1945714285714288</v>
      </c>
      <c r="N231" s="45">
        <f t="shared" si="31"/>
        <v>0.84112259143574697</v>
      </c>
    </row>
    <row r="232" spans="1:14" x14ac:dyDescent="0.25">
      <c r="A232" s="46">
        <f t="shared" si="29"/>
        <v>227</v>
      </c>
      <c r="B232" s="231">
        <v>3</v>
      </c>
      <c r="C232" s="68" t="s">
        <v>2261</v>
      </c>
      <c r="D232" s="68">
        <v>893.8</v>
      </c>
      <c r="E232" s="68"/>
      <c r="F232" s="68"/>
      <c r="G232" s="68">
        <f t="shared" si="17"/>
        <v>893.8</v>
      </c>
      <c r="H232" s="232">
        <v>142</v>
      </c>
      <c r="I232" s="154">
        <f t="shared" si="32"/>
        <v>0.16904761904761906</v>
      </c>
      <c r="J232" s="43">
        <f t="shared" si="30"/>
        <v>723.76892857142855</v>
      </c>
      <c r="K232" s="43">
        <f t="shared" si="28"/>
        <v>159.22916428571429</v>
      </c>
      <c r="L232" s="194">
        <v>271.85561904761909</v>
      </c>
      <c r="M232" s="194">
        <v>16.86419047619048</v>
      </c>
      <c r="N232" s="45">
        <f t="shared" si="31"/>
        <v>1.3109396983452142</v>
      </c>
    </row>
    <row r="233" spans="1:14" x14ac:dyDescent="0.25">
      <c r="A233" s="46">
        <f t="shared" si="29"/>
        <v>228</v>
      </c>
      <c r="B233" s="231">
        <v>3</v>
      </c>
      <c r="C233" s="68" t="s">
        <v>2262</v>
      </c>
      <c r="D233" s="68">
        <v>467.4</v>
      </c>
      <c r="E233" s="68"/>
      <c r="F233" s="68">
        <v>8.6</v>
      </c>
      <c r="G233" s="68">
        <f t="shared" si="17"/>
        <v>476</v>
      </c>
      <c r="H233" s="232">
        <v>79</v>
      </c>
      <c r="I233" s="154">
        <f t="shared" si="32"/>
        <v>9.4047619047619047E-2</v>
      </c>
      <c r="J233" s="43">
        <f t="shared" si="30"/>
        <v>402.66017857142856</v>
      </c>
      <c r="K233" s="43">
        <f t="shared" si="28"/>
        <v>88.58523928571428</v>
      </c>
      <c r="L233" s="194">
        <v>151.24361904761903</v>
      </c>
      <c r="M233" s="194">
        <v>9.3821904761904769</v>
      </c>
      <c r="N233" s="45">
        <f t="shared" si="31"/>
        <v>1.3694773684473787</v>
      </c>
    </row>
    <row r="234" spans="1:14" x14ac:dyDescent="0.25">
      <c r="A234" s="46">
        <f t="shared" si="29"/>
        <v>229</v>
      </c>
      <c r="B234" s="231">
        <v>2</v>
      </c>
      <c r="C234" s="68" t="s">
        <v>2263</v>
      </c>
      <c r="D234" s="68">
        <v>324.10000000000002</v>
      </c>
      <c r="E234" s="68"/>
      <c r="F234" s="68"/>
      <c r="G234" s="68">
        <f t="shared" si="17"/>
        <v>324.10000000000002</v>
      </c>
      <c r="H234" s="232"/>
      <c r="I234" s="154">
        <f t="shared" si="32"/>
        <v>0</v>
      </c>
      <c r="J234" s="43">
        <f t="shared" si="30"/>
        <v>0</v>
      </c>
      <c r="K234" s="43">
        <f t="shared" si="28"/>
        <v>0</v>
      </c>
      <c r="L234" s="194">
        <v>0</v>
      </c>
      <c r="M234" s="194">
        <v>0</v>
      </c>
      <c r="N234" s="45">
        <f t="shared" si="31"/>
        <v>0</v>
      </c>
    </row>
    <row r="235" spans="1:14" x14ac:dyDescent="0.25">
      <c r="A235" s="46">
        <f t="shared" si="29"/>
        <v>230</v>
      </c>
      <c r="B235" s="231">
        <v>3</v>
      </c>
      <c r="C235" s="68" t="s">
        <v>2264</v>
      </c>
      <c r="D235" s="68">
        <v>433.9</v>
      </c>
      <c r="E235" s="68"/>
      <c r="F235" s="68"/>
      <c r="G235" s="68">
        <f t="shared" si="17"/>
        <v>433.9</v>
      </c>
      <c r="H235" s="232">
        <v>73.400000000000006</v>
      </c>
      <c r="I235" s="154">
        <f t="shared" si="32"/>
        <v>8.7380952380952392E-2</v>
      </c>
      <c r="J235" s="43">
        <f t="shared" si="30"/>
        <v>374.11717857142861</v>
      </c>
      <c r="K235" s="43">
        <f t="shared" si="28"/>
        <v>82.305779285714294</v>
      </c>
      <c r="L235" s="194">
        <v>140.52255238095242</v>
      </c>
      <c r="M235" s="194">
        <v>8.7171238095238106</v>
      </c>
      <c r="N235" s="45">
        <f t="shared" si="31"/>
        <v>1.3958576493376798</v>
      </c>
    </row>
    <row r="236" spans="1:14" x14ac:dyDescent="0.25">
      <c r="A236" s="46">
        <f t="shared" si="29"/>
        <v>231</v>
      </c>
      <c r="B236" s="231">
        <v>3</v>
      </c>
      <c r="C236" s="68" t="s">
        <v>2265</v>
      </c>
      <c r="D236" s="68">
        <v>375.2</v>
      </c>
      <c r="E236" s="68"/>
      <c r="F236" s="68"/>
      <c r="G236" s="68">
        <f t="shared" si="17"/>
        <v>375.2</v>
      </c>
      <c r="H236" s="232">
        <v>65.8</v>
      </c>
      <c r="I236" s="154">
        <f t="shared" si="32"/>
        <v>7.8333333333333324E-2</v>
      </c>
      <c r="J236" s="43">
        <f t="shared" si="30"/>
        <v>335.38024999999993</v>
      </c>
      <c r="K236" s="43">
        <f t="shared" si="28"/>
        <v>73.783654999999982</v>
      </c>
      <c r="L236" s="194">
        <v>125.97253333333333</v>
      </c>
      <c r="M236" s="194">
        <v>7.8145333333333324</v>
      </c>
      <c r="N236" s="45">
        <f t="shared" si="31"/>
        <v>1.4470974724591326</v>
      </c>
    </row>
    <row r="237" spans="1:14" x14ac:dyDescent="0.25">
      <c r="A237" s="46">
        <f t="shared" si="29"/>
        <v>232</v>
      </c>
      <c r="B237" s="231">
        <v>3</v>
      </c>
      <c r="C237" s="68" t="s">
        <v>2266</v>
      </c>
      <c r="D237" s="68">
        <v>375.1</v>
      </c>
      <c r="E237" s="68"/>
      <c r="F237" s="68">
        <v>120.5</v>
      </c>
      <c r="G237" s="68">
        <f t="shared" si="17"/>
        <v>495.6</v>
      </c>
      <c r="H237" s="232">
        <v>75.7</v>
      </c>
      <c r="I237" s="154">
        <f t="shared" si="32"/>
        <v>9.0119047619047626E-2</v>
      </c>
      <c r="J237" s="43">
        <f t="shared" si="30"/>
        <v>385.84019642857146</v>
      </c>
      <c r="K237" s="43">
        <f t="shared" si="28"/>
        <v>84.884843214285723</v>
      </c>
      <c r="L237" s="194">
        <v>144.92584761904763</v>
      </c>
      <c r="M237" s="194">
        <v>8.990276190476191</v>
      </c>
      <c r="N237" s="45">
        <f t="shared" si="31"/>
        <v>1.2603736147142472</v>
      </c>
    </row>
    <row r="238" spans="1:14" x14ac:dyDescent="0.25">
      <c r="A238" s="46">
        <f t="shared" si="29"/>
        <v>233</v>
      </c>
      <c r="B238" s="231">
        <v>3</v>
      </c>
      <c r="C238" s="68" t="s">
        <v>2267</v>
      </c>
      <c r="D238" s="68">
        <v>534.1</v>
      </c>
      <c r="E238" s="68">
        <v>48.8</v>
      </c>
      <c r="F238" s="68"/>
      <c r="G238" s="68">
        <f t="shared" si="17"/>
        <v>582.9</v>
      </c>
      <c r="H238" s="232">
        <v>81.8</v>
      </c>
      <c r="I238" s="154">
        <f t="shared" si="32"/>
        <v>9.7380952380952374E-2</v>
      </c>
      <c r="J238" s="43">
        <f t="shared" si="30"/>
        <v>416.93167857142851</v>
      </c>
      <c r="K238" s="43">
        <f t="shared" si="28"/>
        <v>91.724969285714266</v>
      </c>
      <c r="L238" s="194">
        <v>156.60415238095237</v>
      </c>
      <c r="M238" s="194">
        <v>9.7147238095238091</v>
      </c>
      <c r="N238" s="45">
        <f t="shared" si="31"/>
        <v>1.1579610980401767</v>
      </c>
    </row>
    <row r="239" spans="1:14" x14ac:dyDescent="0.25">
      <c r="A239" s="46">
        <f t="shared" si="29"/>
        <v>234</v>
      </c>
      <c r="B239" s="231">
        <v>3</v>
      </c>
      <c r="C239" s="68" t="s">
        <v>2268</v>
      </c>
      <c r="D239" s="68">
        <v>471.8</v>
      </c>
      <c r="E239" s="68"/>
      <c r="F239" s="68"/>
      <c r="G239" s="68">
        <f t="shared" si="17"/>
        <v>471.8</v>
      </c>
      <c r="H239" s="232">
        <v>76</v>
      </c>
      <c r="I239" s="154">
        <f t="shared" si="32"/>
        <v>9.0476190476190474E-2</v>
      </c>
      <c r="J239" s="43">
        <f t="shared" si="30"/>
        <v>387.3692857142857</v>
      </c>
      <c r="K239" s="43">
        <f t="shared" si="28"/>
        <v>85.221242857142855</v>
      </c>
      <c r="L239" s="194">
        <v>145.50019047619048</v>
      </c>
      <c r="M239" s="194">
        <v>9.0259047619047621</v>
      </c>
      <c r="N239" s="45">
        <f t="shared" si="31"/>
        <v>1.3292001352469769</v>
      </c>
    </row>
    <row r="240" spans="1:14" x14ac:dyDescent="0.25">
      <c r="A240" s="46">
        <f t="shared" si="29"/>
        <v>235</v>
      </c>
      <c r="B240" s="231">
        <v>3</v>
      </c>
      <c r="C240" s="68" t="s">
        <v>2269</v>
      </c>
      <c r="D240" s="68">
        <v>579</v>
      </c>
      <c r="E240" s="68">
        <v>91.8</v>
      </c>
      <c r="F240" s="68"/>
      <c r="G240" s="68">
        <f t="shared" si="17"/>
        <v>670.8</v>
      </c>
      <c r="H240" s="232">
        <v>94.2</v>
      </c>
      <c r="I240" s="154">
        <f t="shared" si="32"/>
        <v>0.11214285714285714</v>
      </c>
      <c r="J240" s="43">
        <f t="shared" si="30"/>
        <v>480.13403571428569</v>
      </c>
      <c r="K240" s="43">
        <f t="shared" si="28"/>
        <v>105.62948785714285</v>
      </c>
      <c r="L240" s="194">
        <v>180.34365714285713</v>
      </c>
      <c r="M240" s="194">
        <v>11.18737142857143</v>
      </c>
      <c r="N240" s="45">
        <f t="shared" si="31"/>
        <v>1.1587575315188687</v>
      </c>
    </row>
    <row r="241" spans="1:14" x14ac:dyDescent="0.25">
      <c r="A241" s="46">
        <f t="shared" si="29"/>
        <v>236</v>
      </c>
      <c r="B241" s="231">
        <v>3</v>
      </c>
      <c r="C241" s="68" t="s">
        <v>2270</v>
      </c>
      <c r="D241" s="68">
        <v>343.9</v>
      </c>
      <c r="E241" s="68"/>
      <c r="F241" s="68"/>
      <c r="G241" s="68">
        <f t="shared" si="17"/>
        <v>343.9</v>
      </c>
      <c r="H241" s="232">
        <v>49.1</v>
      </c>
      <c r="I241" s="154">
        <f t="shared" si="32"/>
        <v>5.8452380952380957E-2</v>
      </c>
      <c r="J241" s="43">
        <f t="shared" si="30"/>
        <v>250.26094642857143</v>
      </c>
      <c r="K241" s="43">
        <f t="shared" si="28"/>
        <v>55.057408214285715</v>
      </c>
      <c r="L241" s="194">
        <v>94.00078095238095</v>
      </c>
      <c r="M241" s="194">
        <v>5.831209523809525</v>
      </c>
      <c r="N241" s="45">
        <f t="shared" si="31"/>
        <v>1.1781051035738519</v>
      </c>
    </row>
    <row r="242" spans="1:14" x14ac:dyDescent="0.25">
      <c r="A242" s="46">
        <f t="shared" si="29"/>
        <v>237</v>
      </c>
      <c r="B242" s="231">
        <v>3</v>
      </c>
      <c r="C242" s="68" t="s">
        <v>2271</v>
      </c>
      <c r="D242" s="68">
        <v>664</v>
      </c>
      <c r="E242" s="68"/>
      <c r="F242" s="68">
        <v>35.700000000000003</v>
      </c>
      <c r="G242" s="68">
        <f t="shared" si="17"/>
        <v>699.7</v>
      </c>
      <c r="H242" s="232">
        <v>84.4</v>
      </c>
      <c r="I242" s="154">
        <f t="shared" si="32"/>
        <v>0.10047619047619048</v>
      </c>
      <c r="J242" s="43">
        <f t="shared" si="30"/>
        <v>430.1837857142857</v>
      </c>
      <c r="K242" s="43">
        <f t="shared" si="28"/>
        <v>94.640432857142855</v>
      </c>
      <c r="L242" s="194">
        <v>161.58179047619049</v>
      </c>
      <c r="M242" s="194">
        <v>10.023504761904762</v>
      </c>
      <c r="N242" s="45">
        <f t="shared" si="31"/>
        <v>0.99532587367375125</v>
      </c>
    </row>
    <row r="243" spans="1:14" x14ac:dyDescent="0.25">
      <c r="A243" s="46">
        <f t="shared" si="29"/>
        <v>238</v>
      </c>
      <c r="B243" s="231">
        <v>3</v>
      </c>
      <c r="C243" s="68" t="s">
        <v>2272</v>
      </c>
      <c r="D243" s="68">
        <v>150.30000000000001</v>
      </c>
      <c r="E243" s="68"/>
      <c r="F243" s="68">
        <v>232.7</v>
      </c>
      <c r="G243" s="68">
        <f t="shared" si="17"/>
        <v>383</v>
      </c>
      <c r="H243" s="232">
        <v>28.4</v>
      </c>
      <c r="I243" s="154">
        <f>H243/840</f>
        <v>3.380952380952381E-2</v>
      </c>
      <c r="J243" s="43">
        <f t="shared" si="30"/>
        <v>144.7537857142857</v>
      </c>
      <c r="K243" s="43">
        <f t="shared" si="28"/>
        <v>31.845832857142852</v>
      </c>
      <c r="L243" s="194">
        <v>97.3</v>
      </c>
      <c r="M243" s="194">
        <v>3.3728380952380954</v>
      </c>
      <c r="N243" s="45">
        <f t="shared" si="31"/>
        <v>0.72394897302001737</v>
      </c>
    </row>
    <row r="244" spans="1:14" x14ac:dyDescent="0.25">
      <c r="A244" s="46">
        <f t="shared" si="29"/>
        <v>239</v>
      </c>
      <c r="B244" s="231">
        <v>3</v>
      </c>
      <c r="C244" s="68" t="s">
        <v>2273</v>
      </c>
      <c r="D244" s="68">
        <v>630.29999999999995</v>
      </c>
      <c r="E244" s="68"/>
      <c r="F244" s="68">
        <v>33.9</v>
      </c>
      <c r="G244" s="68">
        <f t="shared" si="17"/>
        <v>664.19999999999993</v>
      </c>
      <c r="H244" s="232">
        <v>83.4</v>
      </c>
      <c r="I244" s="154">
        <f t="shared" si="32"/>
        <v>9.9285714285714297E-2</v>
      </c>
      <c r="J244" s="43">
        <f t="shared" si="30"/>
        <v>425.08682142857145</v>
      </c>
      <c r="K244" s="43">
        <f t="shared" si="28"/>
        <v>93.519100714285727</v>
      </c>
      <c r="L244" s="194">
        <v>159.6673142857143</v>
      </c>
      <c r="M244" s="194">
        <v>9.9047428571428586</v>
      </c>
      <c r="N244" s="45">
        <f t="shared" ref="N244:N274" si="33">(J244+K244+L244+M244)/G244</f>
        <v>1.0361005409300126</v>
      </c>
    </row>
    <row r="245" spans="1:14" x14ac:dyDescent="0.25">
      <c r="A245" s="46">
        <f t="shared" si="29"/>
        <v>240</v>
      </c>
      <c r="B245" s="231">
        <v>3</v>
      </c>
      <c r="C245" s="68" t="s">
        <v>2274</v>
      </c>
      <c r="D245" s="68">
        <v>447.75</v>
      </c>
      <c r="E245" s="68"/>
      <c r="F245" s="68"/>
      <c r="G245" s="68">
        <f t="shared" si="17"/>
        <v>447.75</v>
      </c>
      <c r="H245" s="232">
        <v>69.599999999999994</v>
      </c>
      <c r="I245" s="154">
        <f t="shared" si="32"/>
        <v>8.2857142857142851E-2</v>
      </c>
      <c r="J245" s="43">
        <f t="shared" si="30"/>
        <v>354.74871428571424</v>
      </c>
      <c r="K245" s="43">
        <f t="shared" si="28"/>
        <v>78.044717142857138</v>
      </c>
      <c r="L245" s="194">
        <v>133.24754285714286</v>
      </c>
      <c r="M245" s="194">
        <v>8.2658285714285711</v>
      </c>
      <c r="N245" s="45">
        <f t="shared" si="33"/>
        <v>1.2826505926457683</v>
      </c>
    </row>
    <row r="246" spans="1:14" x14ac:dyDescent="0.25">
      <c r="A246" s="46">
        <f t="shared" si="29"/>
        <v>241</v>
      </c>
      <c r="B246" s="231">
        <v>3</v>
      </c>
      <c r="C246" s="68" t="s">
        <v>2275</v>
      </c>
      <c r="D246" s="68">
        <v>688.6</v>
      </c>
      <c r="E246" s="68"/>
      <c r="F246" s="68">
        <v>64.099999999999994</v>
      </c>
      <c r="G246" s="68">
        <f t="shared" si="17"/>
        <v>752.7</v>
      </c>
      <c r="H246" s="232">
        <v>76</v>
      </c>
      <c r="I246" s="154">
        <f t="shared" si="32"/>
        <v>9.0476190476190474E-2</v>
      </c>
      <c r="J246" s="43">
        <f t="shared" si="30"/>
        <v>387.3692857142857</v>
      </c>
      <c r="K246" s="43">
        <f t="shared" si="28"/>
        <v>85.221242857142855</v>
      </c>
      <c r="L246" s="194">
        <v>145.50019047619048</v>
      </c>
      <c r="M246" s="194">
        <v>9.0259047619047621</v>
      </c>
      <c r="N246" s="45">
        <f t="shared" si="33"/>
        <v>0.8331561363219393</v>
      </c>
    </row>
    <row r="247" spans="1:14" x14ac:dyDescent="0.25">
      <c r="A247" s="46">
        <f t="shared" si="29"/>
        <v>242</v>
      </c>
      <c r="B247" s="231">
        <v>3</v>
      </c>
      <c r="C247" s="68" t="s">
        <v>2276</v>
      </c>
      <c r="D247" s="68">
        <v>675.4</v>
      </c>
      <c r="E247" s="68"/>
      <c r="F247" s="68"/>
      <c r="G247" s="68">
        <f t="shared" si="17"/>
        <v>675.4</v>
      </c>
      <c r="H247" s="232">
        <v>74.599999999999994</v>
      </c>
      <c r="I247" s="154">
        <f t="shared" si="32"/>
        <v>8.8809523809523797E-2</v>
      </c>
      <c r="J247" s="43">
        <f t="shared" si="30"/>
        <v>380.23353571428567</v>
      </c>
      <c r="K247" s="43">
        <f t="shared" si="28"/>
        <v>83.651377857142847</v>
      </c>
      <c r="L247" s="194">
        <v>142.8199238095238</v>
      </c>
      <c r="M247" s="194">
        <v>8.8596380952380951</v>
      </c>
      <c r="N247" s="45">
        <f t="shared" si="33"/>
        <v>0.91140727787413445</v>
      </c>
    </row>
    <row r="248" spans="1:14" x14ac:dyDescent="0.25">
      <c r="A248" s="46">
        <f t="shared" si="29"/>
        <v>243</v>
      </c>
      <c r="B248" s="231">
        <v>4</v>
      </c>
      <c r="C248" s="68" t="s">
        <v>2277</v>
      </c>
      <c r="D248" s="68">
        <v>633.9</v>
      </c>
      <c r="E248" s="68"/>
      <c r="F248" s="68"/>
      <c r="G248" s="68">
        <f t="shared" si="17"/>
        <v>633.9</v>
      </c>
      <c r="H248" s="232">
        <v>98.1</v>
      </c>
      <c r="I248" s="154">
        <f t="shared" si="32"/>
        <v>0.11678571428571428</v>
      </c>
      <c r="J248" s="43">
        <f t="shared" si="30"/>
        <v>500.01219642857143</v>
      </c>
      <c r="K248" s="43">
        <f t="shared" si="28"/>
        <v>110.00268321428571</v>
      </c>
      <c r="L248" s="194">
        <v>187.81011428571426</v>
      </c>
      <c r="M248" s="194">
        <v>11.650542857142858</v>
      </c>
      <c r="N248" s="45">
        <f t="shared" si="33"/>
        <v>1.2769767104996284</v>
      </c>
    </row>
    <row r="249" spans="1:14" x14ac:dyDescent="0.25">
      <c r="A249" s="46">
        <f t="shared" si="29"/>
        <v>244</v>
      </c>
      <c r="B249" s="231">
        <v>3</v>
      </c>
      <c r="C249" s="68" t="s">
        <v>2278</v>
      </c>
      <c r="D249" s="68">
        <v>230.9</v>
      </c>
      <c r="E249" s="68">
        <v>51.2</v>
      </c>
      <c r="F249" s="68"/>
      <c r="G249" s="68">
        <f t="shared" si="17"/>
        <v>282.10000000000002</v>
      </c>
      <c r="H249" s="232">
        <v>39</v>
      </c>
      <c r="I249" s="154">
        <f t="shared" si="32"/>
        <v>4.642857142857143E-2</v>
      </c>
      <c r="J249" s="43">
        <f t="shared" si="30"/>
        <v>198.78160714285715</v>
      </c>
      <c r="K249" s="43">
        <f t="shared" si="28"/>
        <v>43.731953571428576</v>
      </c>
      <c r="L249" s="194">
        <v>74.664571428571435</v>
      </c>
      <c r="M249" s="194">
        <v>4.6317142857142857</v>
      </c>
      <c r="N249" s="45">
        <f t="shared" si="33"/>
        <v>1.1407651415404871</v>
      </c>
    </row>
    <row r="250" spans="1:14" x14ac:dyDescent="0.25">
      <c r="A250" s="46">
        <f t="shared" si="29"/>
        <v>245</v>
      </c>
      <c r="B250" s="231">
        <v>5</v>
      </c>
      <c r="C250" s="68" t="s">
        <v>2279</v>
      </c>
      <c r="D250" s="68">
        <v>1262.0999999999999</v>
      </c>
      <c r="E250" s="68"/>
      <c r="F250" s="68">
        <v>163.6</v>
      </c>
      <c r="G250" s="68">
        <f t="shared" si="17"/>
        <v>1425.6999999999998</v>
      </c>
      <c r="H250" s="232">
        <v>137.4</v>
      </c>
      <c r="I250" s="154">
        <f t="shared" si="32"/>
        <v>0.16357142857142859</v>
      </c>
      <c r="J250" s="43">
        <f t="shared" si="30"/>
        <v>700.32289285714296</v>
      </c>
      <c r="K250" s="43">
        <f t="shared" si="28"/>
        <v>154.07103642857146</v>
      </c>
      <c r="L250" s="194">
        <v>263.04902857142861</v>
      </c>
      <c r="M250" s="194">
        <v>16.317885714285715</v>
      </c>
      <c r="N250" s="45">
        <f t="shared" si="33"/>
        <v>0.79523100481968778</v>
      </c>
    </row>
    <row r="251" spans="1:14" x14ac:dyDescent="0.25">
      <c r="A251" s="46">
        <f t="shared" si="29"/>
        <v>246</v>
      </c>
      <c r="B251" s="231">
        <v>3</v>
      </c>
      <c r="C251" s="68" t="s">
        <v>2280</v>
      </c>
      <c r="D251" s="68">
        <v>332.6</v>
      </c>
      <c r="E251" s="68"/>
      <c r="F251" s="68">
        <v>108.7</v>
      </c>
      <c r="G251" s="68">
        <f t="shared" si="17"/>
        <v>441.3</v>
      </c>
      <c r="H251" s="232">
        <v>63</v>
      </c>
      <c r="I251" s="154">
        <f t="shared" si="32"/>
        <v>7.4999999999999997E-2</v>
      </c>
      <c r="J251" s="43">
        <f t="shared" si="30"/>
        <v>321.10874999999999</v>
      </c>
      <c r="K251" s="43">
        <f t="shared" si="28"/>
        <v>70.643924999999996</v>
      </c>
      <c r="L251" s="194">
        <v>120.61199999999999</v>
      </c>
      <c r="M251" s="194">
        <v>7.4820000000000002</v>
      </c>
      <c r="N251" s="45">
        <f t="shared" si="33"/>
        <v>1.1779892929979603</v>
      </c>
    </row>
    <row r="252" spans="1:14" x14ac:dyDescent="0.25">
      <c r="A252" s="46">
        <f t="shared" si="29"/>
        <v>247</v>
      </c>
      <c r="B252" s="231">
        <v>3</v>
      </c>
      <c r="C252" s="68" t="s">
        <v>2281</v>
      </c>
      <c r="D252" s="68">
        <v>511</v>
      </c>
      <c r="E252" s="68"/>
      <c r="F252" s="68">
        <v>141.6</v>
      </c>
      <c r="G252" s="68">
        <f t="shared" si="17"/>
        <v>652.6</v>
      </c>
      <c r="H252" s="232">
        <v>79</v>
      </c>
      <c r="I252" s="154">
        <f t="shared" ref="I252:I256" si="34">H252/840</f>
        <v>9.4047619047619047E-2</v>
      </c>
      <c r="J252" s="43">
        <f t="shared" si="30"/>
        <v>402.66017857142856</v>
      </c>
      <c r="K252" s="43">
        <f t="shared" si="28"/>
        <v>88.58523928571428</v>
      </c>
      <c r="L252" s="194">
        <v>151.24361904761903</v>
      </c>
      <c r="M252" s="194">
        <v>9.3821904761904769</v>
      </c>
      <c r="N252" s="45">
        <f t="shared" si="33"/>
        <v>0.9988832782423418</v>
      </c>
    </row>
    <row r="253" spans="1:14" x14ac:dyDescent="0.25">
      <c r="A253" s="46">
        <f t="shared" si="29"/>
        <v>248</v>
      </c>
      <c r="B253" s="231">
        <v>4</v>
      </c>
      <c r="C253" s="68" t="s">
        <v>2282</v>
      </c>
      <c r="D253" s="68">
        <v>1078.7</v>
      </c>
      <c r="E253" s="68"/>
      <c r="F253" s="68"/>
      <c r="G253" s="68">
        <f t="shared" si="17"/>
        <v>1078.7</v>
      </c>
      <c r="H253" s="232">
        <v>83.4</v>
      </c>
      <c r="I253" s="154">
        <f t="shared" si="34"/>
        <v>9.9285714285714297E-2</v>
      </c>
      <c r="J253" s="43">
        <f t="shared" si="30"/>
        <v>425.08682142857145</v>
      </c>
      <c r="K253" s="43">
        <f t="shared" si="28"/>
        <v>93.519100714285727</v>
      </c>
      <c r="L253" s="194">
        <v>159.6673142857143</v>
      </c>
      <c r="M253" s="194">
        <v>9.9047428571428586</v>
      </c>
      <c r="N253" s="45">
        <f t="shared" si="33"/>
        <v>0.63796975923399857</v>
      </c>
    </row>
    <row r="254" spans="1:14" x14ac:dyDescent="0.25">
      <c r="A254" s="46">
        <f t="shared" si="29"/>
        <v>249</v>
      </c>
      <c r="B254" s="231">
        <v>4</v>
      </c>
      <c r="C254" s="68" t="s">
        <v>2283</v>
      </c>
      <c r="D254" s="68">
        <v>611.4</v>
      </c>
      <c r="E254" s="68"/>
      <c r="F254" s="68">
        <v>112.1</v>
      </c>
      <c r="G254" s="68">
        <f t="shared" si="17"/>
        <v>723.5</v>
      </c>
      <c r="H254" s="232">
        <v>89.9</v>
      </c>
      <c r="I254" s="154">
        <f t="shared" si="34"/>
        <v>0.10702380952380953</v>
      </c>
      <c r="J254" s="43">
        <f t="shared" si="30"/>
        <v>458.21708928571434</v>
      </c>
      <c r="K254" s="43">
        <f t="shared" ref="K254:K311" si="35">J254*0.22</f>
        <v>100.80775964285715</v>
      </c>
      <c r="L254" s="194">
        <v>172.11140952380956</v>
      </c>
      <c r="M254" s="194">
        <v>10.67669523809524</v>
      </c>
      <c r="N254" s="45">
        <f t="shared" si="33"/>
        <v>1.0253116153289237</v>
      </c>
    </row>
    <row r="255" spans="1:14" x14ac:dyDescent="0.25">
      <c r="A255" s="46">
        <f t="shared" si="29"/>
        <v>250</v>
      </c>
      <c r="B255" s="231">
        <v>3</v>
      </c>
      <c r="C255" s="68" t="s">
        <v>2284</v>
      </c>
      <c r="D255" s="68">
        <v>690.47</v>
      </c>
      <c r="E255" s="68">
        <v>27.1</v>
      </c>
      <c r="F255" s="68">
        <v>79.3</v>
      </c>
      <c r="G255" s="68">
        <f t="shared" si="17"/>
        <v>796.87</v>
      </c>
      <c r="H255" s="232">
        <v>93</v>
      </c>
      <c r="I255" s="154">
        <f t="shared" si="34"/>
        <v>0.11071428571428571</v>
      </c>
      <c r="J255" s="43">
        <f t="shared" si="30"/>
        <v>474.01767857142852</v>
      </c>
      <c r="K255" s="43">
        <f t="shared" si="35"/>
        <v>104.28388928571428</v>
      </c>
      <c r="L255" s="194">
        <v>178.04628571428569</v>
      </c>
      <c r="M255" s="194">
        <v>11.044857142857143</v>
      </c>
      <c r="N255" s="45">
        <f t="shared" si="33"/>
        <v>0.96300865977422367</v>
      </c>
    </row>
    <row r="256" spans="1:14" x14ac:dyDescent="0.25">
      <c r="A256" s="46">
        <f t="shared" si="29"/>
        <v>251</v>
      </c>
      <c r="B256" s="231">
        <v>2</v>
      </c>
      <c r="C256" s="68" t="s">
        <v>10</v>
      </c>
      <c r="D256" s="68">
        <v>401.2</v>
      </c>
      <c r="E256" s="68"/>
      <c r="F256" s="68">
        <v>112.2</v>
      </c>
      <c r="G256" s="68">
        <f t="shared" si="17"/>
        <v>513.4</v>
      </c>
      <c r="H256" s="232"/>
      <c r="I256" s="154">
        <f t="shared" si="34"/>
        <v>0</v>
      </c>
      <c r="J256" s="43">
        <f t="shared" si="30"/>
        <v>0</v>
      </c>
      <c r="K256" s="43">
        <f t="shared" si="35"/>
        <v>0</v>
      </c>
      <c r="L256" s="194">
        <v>0</v>
      </c>
      <c r="M256" s="194">
        <v>0</v>
      </c>
      <c r="N256" s="45">
        <f t="shared" si="33"/>
        <v>0</v>
      </c>
    </row>
    <row r="257" spans="1:14" x14ac:dyDescent="0.25">
      <c r="A257" s="46">
        <f t="shared" si="29"/>
        <v>252</v>
      </c>
      <c r="B257" s="231">
        <v>2</v>
      </c>
      <c r="C257" s="68" t="s">
        <v>11</v>
      </c>
      <c r="D257" s="68">
        <v>339.2</v>
      </c>
      <c r="E257" s="68"/>
      <c r="F257" s="68"/>
      <c r="G257" s="68">
        <f t="shared" si="17"/>
        <v>339.2</v>
      </c>
      <c r="H257" s="232"/>
      <c r="I257" s="154">
        <f t="shared" ref="I257:I309" si="36">H257/840</f>
        <v>0</v>
      </c>
      <c r="J257" s="43">
        <f t="shared" si="30"/>
        <v>0</v>
      </c>
      <c r="K257" s="43">
        <f t="shared" si="35"/>
        <v>0</v>
      </c>
      <c r="L257" s="194">
        <v>0</v>
      </c>
      <c r="M257" s="194">
        <v>0</v>
      </c>
      <c r="N257" s="45">
        <f t="shared" si="33"/>
        <v>0</v>
      </c>
    </row>
    <row r="258" spans="1:14" x14ac:dyDescent="0.25">
      <c r="A258" s="46">
        <f t="shared" ref="A258:A321" si="37">A257+1</f>
        <v>253</v>
      </c>
      <c r="B258" s="231">
        <v>2</v>
      </c>
      <c r="C258" s="68" t="s">
        <v>12</v>
      </c>
      <c r="D258" s="68">
        <v>213.9</v>
      </c>
      <c r="E258" s="68"/>
      <c r="F258" s="68"/>
      <c r="G258" s="68">
        <f t="shared" si="17"/>
        <v>213.9</v>
      </c>
      <c r="H258" s="232"/>
      <c r="I258" s="154">
        <f t="shared" si="36"/>
        <v>0</v>
      </c>
      <c r="J258" s="43">
        <f t="shared" si="30"/>
        <v>0</v>
      </c>
      <c r="K258" s="43">
        <f t="shared" si="35"/>
        <v>0</v>
      </c>
      <c r="L258" s="194">
        <v>0</v>
      </c>
      <c r="M258" s="194">
        <v>0</v>
      </c>
      <c r="N258" s="45">
        <f t="shared" si="33"/>
        <v>0</v>
      </c>
    </row>
    <row r="259" spans="1:14" x14ac:dyDescent="0.25">
      <c r="A259" s="46">
        <f t="shared" si="37"/>
        <v>254</v>
      </c>
      <c r="B259" s="231">
        <v>3</v>
      </c>
      <c r="C259" s="68" t="s">
        <v>13</v>
      </c>
      <c r="D259" s="68">
        <v>227.3</v>
      </c>
      <c r="E259" s="68"/>
      <c r="F259" s="68"/>
      <c r="G259" s="68">
        <f t="shared" si="17"/>
        <v>227.3</v>
      </c>
      <c r="H259" s="232"/>
      <c r="I259" s="154">
        <f t="shared" si="36"/>
        <v>0</v>
      </c>
      <c r="J259" s="43">
        <f t="shared" si="30"/>
        <v>0</v>
      </c>
      <c r="K259" s="43">
        <f t="shared" si="35"/>
        <v>0</v>
      </c>
      <c r="L259" s="194">
        <v>0</v>
      </c>
      <c r="M259" s="194">
        <v>0</v>
      </c>
      <c r="N259" s="45">
        <f t="shared" si="33"/>
        <v>0</v>
      </c>
    </row>
    <row r="260" spans="1:14" x14ac:dyDescent="0.25">
      <c r="A260" s="46">
        <f t="shared" si="37"/>
        <v>255</v>
      </c>
      <c r="B260" s="231">
        <v>2</v>
      </c>
      <c r="C260" s="68" t="s">
        <v>14</v>
      </c>
      <c r="D260" s="68">
        <v>479.8</v>
      </c>
      <c r="E260" s="68"/>
      <c r="F260" s="68"/>
      <c r="G260" s="68">
        <f t="shared" si="17"/>
        <v>479.8</v>
      </c>
      <c r="H260" s="232"/>
      <c r="I260" s="154">
        <f t="shared" si="36"/>
        <v>0</v>
      </c>
      <c r="J260" s="43">
        <f t="shared" si="30"/>
        <v>0</v>
      </c>
      <c r="K260" s="43">
        <f t="shared" si="35"/>
        <v>0</v>
      </c>
      <c r="L260" s="194">
        <v>0</v>
      </c>
      <c r="M260" s="194">
        <v>0</v>
      </c>
      <c r="N260" s="45">
        <f t="shared" si="33"/>
        <v>0</v>
      </c>
    </row>
    <row r="261" spans="1:14" x14ac:dyDescent="0.25">
      <c r="A261" s="46">
        <f t="shared" si="37"/>
        <v>256</v>
      </c>
      <c r="B261" s="231">
        <v>3</v>
      </c>
      <c r="C261" s="68" t="s">
        <v>15</v>
      </c>
      <c r="D261" s="68">
        <v>209.3</v>
      </c>
      <c r="E261" s="68"/>
      <c r="F261" s="68"/>
      <c r="G261" s="68">
        <f t="shared" si="17"/>
        <v>209.3</v>
      </c>
      <c r="H261" s="232"/>
      <c r="I261" s="154">
        <f t="shared" si="36"/>
        <v>0</v>
      </c>
      <c r="J261" s="43">
        <f t="shared" si="30"/>
        <v>0</v>
      </c>
      <c r="K261" s="43">
        <f t="shared" si="35"/>
        <v>0</v>
      </c>
      <c r="L261" s="194">
        <v>0</v>
      </c>
      <c r="M261" s="194">
        <v>0</v>
      </c>
      <c r="N261" s="45">
        <f t="shared" si="33"/>
        <v>0</v>
      </c>
    </row>
    <row r="262" spans="1:14" x14ac:dyDescent="0.25">
      <c r="A262" s="46">
        <f t="shared" si="37"/>
        <v>257</v>
      </c>
      <c r="B262" s="231">
        <v>3</v>
      </c>
      <c r="C262" s="68" t="s">
        <v>16</v>
      </c>
      <c r="D262" s="68">
        <v>510.7</v>
      </c>
      <c r="E262" s="68"/>
      <c r="F262" s="68"/>
      <c r="G262" s="68">
        <f t="shared" si="17"/>
        <v>510.7</v>
      </c>
      <c r="H262" s="232">
        <v>48.6</v>
      </c>
      <c r="I262" s="154">
        <f t="shared" si="36"/>
        <v>5.7857142857142857E-2</v>
      </c>
      <c r="J262" s="43">
        <f t="shared" ref="J262:J325" si="38">I262*4281.45</f>
        <v>247.71246428571428</v>
      </c>
      <c r="K262" s="43">
        <f t="shared" si="35"/>
        <v>54.496742142857144</v>
      </c>
      <c r="L262" s="194">
        <v>93.043542857142853</v>
      </c>
      <c r="M262" s="194">
        <v>5.7718285714285713</v>
      </c>
      <c r="N262" s="45">
        <f t="shared" si="33"/>
        <v>0.785244914543064</v>
      </c>
    </row>
    <row r="263" spans="1:14" x14ac:dyDescent="0.25">
      <c r="A263" s="46">
        <f t="shared" si="37"/>
        <v>258</v>
      </c>
      <c r="B263" s="231">
        <v>2</v>
      </c>
      <c r="C263" s="68" t="s">
        <v>17</v>
      </c>
      <c r="D263" s="68">
        <v>482.5</v>
      </c>
      <c r="E263" s="68"/>
      <c r="F263" s="68">
        <v>43.8</v>
      </c>
      <c r="G263" s="68">
        <f t="shared" si="17"/>
        <v>526.29999999999995</v>
      </c>
      <c r="H263" s="232"/>
      <c r="I263" s="154">
        <f t="shared" si="36"/>
        <v>0</v>
      </c>
      <c r="J263" s="43">
        <f t="shared" si="38"/>
        <v>0</v>
      </c>
      <c r="K263" s="43">
        <f t="shared" si="35"/>
        <v>0</v>
      </c>
      <c r="L263" s="194">
        <v>0</v>
      </c>
      <c r="M263" s="194">
        <v>0</v>
      </c>
      <c r="N263" s="45">
        <f t="shared" si="33"/>
        <v>0</v>
      </c>
    </row>
    <row r="264" spans="1:14" x14ac:dyDescent="0.25">
      <c r="A264" s="46">
        <f t="shared" si="37"/>
        <v>259</v>
      </c>
      <c r="B264" s="231">
        <v>3</v>
      </c>
      <c r="C264" s="68" t="s">
        <v>18</v>
      </c>
      <c r="D264" s="68">
        <v>265.39999999999998</v>
      </c>
      <c r="E264" s="68"/>
      <c r="F264" s="68">
        <v>29.8</v>
      </c>
      <c r="G264" s="68">
        <f t="shared" si="17"/>
        <v>295.2</v>
      </c>
      <c r="H264" s="232"/>
      <c r="I264" s="154">
        <f t="shared" si="36"/>
        <v>0</v>
      </c>
      <c r="J264" s="43">
        <f t="shared" si="38"/>
        <v>0</v>
      </c>
      <c r="K264" s="43">
        <f t="shared" si="35"/>
        <v>0</v>
      </c>
      <c r="L264" s="194">
        <v>0</v>
      </c>
      <c r="M264" s="194">
        <v>0</v>
      </c>
      <c r="N264" s="45">
        <f t="shared" si="33"/>
        <v>0</v>
      </c>
    </row>
    <row r="265" spans="1:14" x14ac:dyDescent="0.25">
      <c r="A265" s="46">
        <f t="shared" si="37"/>
        <v>260</v>
      </c>
      <c r="B265" s="231">
        <v>2</v>
      </c>
      <c r="C265" s="68" t="s">
        <v>19</v>
      </c>
      <c r="D265" s="68">
        <v>211.6</v>
      </c>
      <c r="E265" s="68"/>
      <c r="F265" s="68"/>
      <c r="G265" s="68">
        <f t="shared" si="17"/>
        <v>211.6</v>
      </c>
      <c r="H265" s="232"/>
      <c r="I265" s="154">
        <f t="shared" si="36"/>
        <v>0</v>
      </c>
      <c r="J265" s="43">
        <f t="shared" si="38"/>
        <v>0</v>
      </c>
      <c r="K265" s="43">
        <f t="shared" si="35"/>
        <v>0</v>
      </c>
      <c r="L265" s="194">
        <v>0</v>
      </c>
      <c r="M265" s="194">
        <v>0</v>
      </c>
      <c r="N265" s="45">
        <f t="shared" si="33"/>
        <v>0</v>
      </c>
    </row>
    <row r="266" spans="1:14" x14ac:dyDescent="0.25">
      <c r="A266" s="46">
        <f t="shared" si="37"/>
        <v>261</v>
      </c>
      <c r="B266" s="231">
        <v>2</v>
      </c>
      <c r="C266" s="68" t="s">
        <v>20</v>
      </c>
      <c r="D266" s="68">
        <v>224</v>
      </c>
      <c r="E266" s="68">
        <v>79.5</v>
      </c>
      <c r="F266" s="68"/>
      <c r="G266" s="68">
        <f t="shared" si="17"/>
        <v>303.5</v>
      </c>
      <c r="H266" s="232"/>
      <c r="I266" s="154">
        <f t="shared" si="36"/>
        <v>0</v>
      </c>
      <c r="J266" s="43">
        <f t="shared" si="38"/>
        <v>0</v>
      </c>
      <c r="K266" s="43">
        <f t="shared" si="35"/>
        <v>0</v>
      </c>
      <c r="L266" s="194">
        <v>0</v>
      </c>
      <c r="M266" s="194">
        <v>0</v>
      </c>
      <c r="N266" s="45">
        <f t="shared" si="33"/>
        <v>0</v>
      </c>
    </row>
    <row r="267" spans="1:14" x14ac:dyDescent="0.25">
      <c r="A267" s="46">
        <f t="shared" si="37"/>
        <v>262</v>
      </c>
      <c r="B267" s="231">
        <v>3</v>
      </c>
      <c r="C267" s="68" t="s">
        <v>21</v>
      </c>
      <c r="D267" s="68">
        <v>177.6</v>
      </c>
      <c r="E267" s="68"/>
      <c r="F267" s="68"/>
      <c r="G267" s="68">
        <f t="shared" si="17"/>
        <v>177.6</v>
      </c>
      <c r="H267" s="232"/>
      <c r="I267" s="154">
        <f t="shared" si="36"/>
        <v>0</v>
      </c>
      <c r="J267" s="43">
        <f t="shared" si="38"/>
        <v>0</v>
      </c>
      <c r="K267" s="43">
        <f t="shared" si="35"/>
        <v>0</v>
      </c>
      <c r="L267" s="194">
        <v>0</v>
      </c>
      <c r="M267" s="194">
        <v>0</v>
      </c>
      <c r="N267" s="45">
        <f t="shared" si="33"/>
        <v>0</v>
      </c>
    </row>
    <row r="268" spans="1:14" x14ac:dyDescent="0.25">
      <c r="A268" s="46">
        <f t="shared" si="37"/>
        <v>263</v>
      </c>
      <c r="B268" s="231">
        <v>3</v>
      </c>
      <c r="C268" s="68" t="s">
        <v>22</v>
      </c>
      <c r="D268" s="68">
        <v>590</v>
      </c>
      <c r="E268" s="68"/>
      <c r="F268" s="68">
        <v>44.1</v>
      </c>
      <c r="G268" s="68">
        <f t="shared" si="17"/>
        <v>634.1</v>
      </c>
      <c r="H268" s="232">
        <v>51.1</v>
      </c>
      <c r="I268" s="154">
        <f t="shared" si="36"/>
        <v>6.0833333333333336E-2</v>
      </c>
      <c r="J268" s="43">
        <f t="shared" si="38"/>
        <v>260.45487500000002</v>
      </c>
      <c r="K268" s="43">
        <f t="shared" si="35"/>
        <v>57.300072500000006</v>
      </c>
      <c r="L268" s="194">
        <v>97.829733333333337</v>
      </c>
      <c r="M268" s="194">
        <v>6.0687333333333342</v>
      </c>
      <c r="N268" s="45">
        <f t="shared" si="33"/>
        <v>0.66496359275613726</v>
      </c>
    </row>
    <row r="269" spans="1:14" x14ac:dyDescent="0.25">
      <c r="A269" s="46">
        <f t="shared" si="37"/>
        <v>264</v>
      </c>
      <c r="B269" s="231">
        <v>1</v>
      </c>
      <c r="C269" s="68" t="s">
        <v>23</v>
      </c>
      <c r="D269" s="68">
        <v>119.2</v>
      </c>
      <c r="E269" s="68"/>
      <c r="F269" s="68"/>
      <c r="G269" s="68">
        <f t="shared" si="17"/>
        <v>119.2</v>
      </c>
      <c r="H269" s="232"/>
      <c r="I269" s="154">
        <f t="shared" si="36"/>
        <v>0</v>
      </c>
      <c r="J269" s="43">
        <f t="shared" si="38"/>
        <v>0</v>
      </c>
      <c r="K269" s="43">
        <f t="shared" si="35"/>
        <v>0</v>
      </c>
      <c r="L269" s="194">
        <v>0</v>
      </c>
      <c r="M269" s="194">
        <v>0</v>
      </c>
      <c r="N269" s="45">
        <f t="shared" si="33"/>
        <v>0</v>
      </c>
    </row>
    <row r="270" spans="1:14" x14ac:dyDescent="0.25">
      <c r="A270" s="46">
        <f t="shared" si="37"/>
        <v>265</v>
      </c>
      <c r="B270" s="231">
        <v>4</v>
      </c>
      <c r="C270" s="68" t="s">
        <v>24</v>
      </c>
      <c r="D270" s="68">
        <v>1517.4</v>
      </c>
      <c r="E270" s="68"/>
      <c r="F270" s="68">
        <v>120</v>
      </c>
      <c r="G270" s="68">
        <f t="shared" si="17"/>
        <v>1637.4</v>
      </c>
      <c r="H270" s="232">
        <v>245</v>
      </c>
      <c r="I270" s="154">
        <f t="shared" si="36"/>
        <v>0.29166666666666669</v>
      </c>
      <c r="J270" s="43">
        <f t="shared" si="38"/>
        <v>1248.7562500000001</v>
      </c>
      <c r="K270" s="43">
        <f t="shared" si="35"/>
        <v>274.72637500000002</v>
      </c>
      <c r="L270" s="194">
        <v>469.04666666666674</v>
      </c>
      <c r="M270" s="194">
        <v>29.096666666666671</v>
      </c>
      <c r="N270" s="45">
        <f t="shared" si="33"/>
        <v>1.2346561367615325</v>
      </c>
    </row>
    <row r="271" spans="1:14" x14ac:dyDescent="0.25">
      <c r="A271" s="46">
        <f t="shared" si="37"/>
        <v>266</v>
      </c>
      <c r="B271" s="231">
        <v>2</v>
      </c>
      <c r="C271" s="68" t="s">
        <v>25</v>
      </c>
      <c r="D271" s="68">
        <v>256.8</v>
      </c>
      <c r="E271" s="68"/>
      <c r="F271" s="68"/>
      <c r="G271" s="68">
        <f t="shared" si="17"/>
        <v>256.8</v>
      </c>
      <c r="H271" s="232"/>
      <c r="I271" s="154">
        <f t="shared" si="36"/>
        <v>0</v>
      </c>
      <c r="J271" s="43">
        <f t="shared" si="38"/>
        <v>0</v>
      </c>
      <c r="K271" s="43">
        <f t="shared" si="35"/>
        <v>0</v>
      </c>
      <c r="L271" s="194">
        <v>0</v>
      </c>
      <c r="M271" s="194">
        <v>0</v>
      </c>
      <c r="N271" s="45">
        <f t="shared" si="33"/>
        <v>0</v>
      </c>
    </row>
    <row r="272" spans="1:14" x14ac:dyDescent="0.25">
      <c r="A272" s="46">
        <f t="shared" si="37"/>
        <v>267</v>
      </c>
      <c r="B272" s="231">
        <v>3</v>
      </c>
      <c r="C272" s="68" t="s">
        <v>26</v>
      </c>
      <c r="D272" s="68">
        <v>293.31</v>
      </c>
      <c r="E272" s="68"/>
      <c r="F272" s="68"/>
      <c r="G272" s="68">
        <f t="shared" si="17"/>
        <v>293.31</v>
      </c>
      <c r="H272" s="232">
        <v>48.1</v>
      </c>
      <c r="I272" s="154">
        <f t="shared" si="36"/>
        <v>5.7261904761904764E-2</v>
      </c>
      <c r="J272" s="43">
        <f t="shared" si="38"/>
        <v>245.16398214285715</v>
      </c>
      <c r="K272" s="43">
        <f t="shared" si="35"/>
        <v>53.936076071428573</v>
      </c>
      <c r="L272" s="194">
        <v>92.086304761904771</v>
      </c>
      <c r="M272" s="194">
        <v>5.7124476190476194</v>
      </c>
      <c r="N272" s="45">
        <f t="shared" si="33"/>
        <v>1.3531717656924009</v>
      </c>
    </row>
    <row r="273" spans="1:14" x14ac:dyDescent="0.25">
      <c r="A273" s="46">
        <f t="shared" si="37"/>
        <v>268</v>
      </c>
      <c r="B273" s="231">
        <v>3</v>
      </c>
      <c r="C273" s="68" t="s">
        <v>27</v>
      </c>
      <c r="D273" s="68">
        <v>452.8</v>
      </c>
      <c r="E273" s="68">
        <v>35.6</v>
      </c>
      <c r="F273" s="68"/>
      <c r="G273" s="68">
        <f t="shared" si="17"/>
        <v>488.40000000000003</v>
      </c>
      <c r="H273" s="232"/>
      <c r="I273" s="154">
        <f t="shared" si="36"/>
        <v>0</v>
      </c>
      <c r="J273" s="43">
        <f t="shared" si="38"/>
        <v>0</v>
      </c>
      <c r="K273" s="43">
        <f t="shared" si="35"/>
        <v>0</v>
      </c>
      <c r="L273" s="194">
        <v>0</v>
      </c>
      <c r="M273" s="194">
        <v>0</v>
      </c>
      <c r="N273" s="45">
        <f t="shared" si="33"/>
        <v>0</v>
      </c>
    </row>
    <row r="274" spans="1:14" x14ac:dyDescent="0.25">
      <c r="A274" s="46">
        <f t="shared" si="37"/>
        <v>269</v>
      </c>
      <c r="B274" s="231">
        <v>2</v>
      </c>
      <c r="C274" s="68" t="s">
        <v>28</v>
      </c>
      <c r="D274" s="68">
        <v>271.2</v>
      </c>
      <c r="E274" s="68"/>
      <c r="F274" s="68"/>
      <c r="G274" s="68">
        <f t="shared" si="17"/>
        <v>271.2</v>
      </c>
      <c r="H274" s="232"/>
      <c r="I274" s="154">
        <f t="shared" si="36"/>
        <v>0</v>
      </c>
      <c r="J274" s="43">
        <f t="shared" si="38"/>
        <v>0</v>
      </c>
      <c r="K274" s="43">
        <f t="shared" si="35"/>
        <v>0</v>
      </c>
      <c r="L274" s="194">
        <v>0</v>
      </c>
      <c r="M274" s="194">
        <v>0</v>
      </c>
      <c r="N274" s="45">
        <f t="shared" si="33"/>
        <v>0</v>
      </c>
    </row>
    <row r="275" spans="1:14" x14ac:dyDescent="0.25">
      <c r="A275" s="46">
        <f t="shared" si="37"/>
        <v>270</v>
      </c>
      <c r="B275" s="231">
        <v>3</v>
      </c>
      <c r="C275" s="68" t="s">
        <v>29</v>
      </c>
      <c r="D275" s="68">
        <v>455.2</v>
      </c>
      <c r="E275" s="68"/>
      <c r="F275" s="68"/>
      <c r="G275" s="68">
        <f t="shared" si="17"/>
        <v>455.2</v>
      </c>
      <c r="H275" s="232">
        <v>49</v>
      </c>
      <c r="I275" s="154">
        <f t="shared" si="36"/>
        <v>5.8333333333333334E-2</v>
      </c>
      <c r="J275" s="43">
        <f t="shared" si="38"/>
        <v>249.75125</v>
      </c>
      <c r="K275" s="43">
        <f t="shared" si="35"/>
        <v>54.945275000000002</v>
      </c>
      <c r="L275" s="194">
        <v>93.809333333333328</v>
      </c>
      <c r="M275" s="194">
        <v>5.8193333333333337</v>
      </c>
      <c r="N275" s="45">
        <f t="shared" ref="N275:N305" si="39">(J275+K275+L275+M275)/G275</f>
        <v>0.8882363613063855</v>
      </c>
    </row>
    <row r="276" spans="1:14" x14ac:dyDescent="0.25">
      <c r="A276" s="46">
        <f t="shared" si="37"/>
        <v>271</v>
      </c>
      <c r="B276" s="231">
        <v>3</v>
      </c>
      <c r="C276" s="68" t="s">
        <v>30</v>
      </c>
      <c r="D276" s="68">
        <v>510.8</v>
      </c>
      <c r="E276" s="68"/>
      <c r="F276" s="68"/>
      <c r="G276" s="68">
        <f t="shared" si="17"/>
        <v>510.8</v>
      </c>
      <c r="H276" s="232">
        <v>56.7</v>
      </c>
      <c r="I276" s="154">
        <f t="shared" si="36"/>
        <v>6.7500000000000004E-2</v>
      </c>
      <c r="J276" s="43">
        <f t="shared" si="38"/>
        <v>288.99787500000002</v>
      </c>
      <c r="K276" s="43">
        <f t="shared" si="35"/>
        <v>63.579532500000006</v>
      </c>
      <c r="L276" s="194">
        <v>108.5508</v>
      </c>
      <c r="M276" s="194">
        <v>6.7338000000000005</v>
      </c>
      <c r="N276" s="45">
        <f t="shared" si="39"/>
        <v>0.915939717110415</v>
      </c>
    </row>
    <row r="277" spans="1:14" x14ac:dyDescent="0.25">
      <c r="A277" s="46">
        <f t="shared" si="37"/>
        <v>272</v>
      </c>
      <c r="B277" s="231">
        <v>2</v>
      </c>
      <c r="C277" s="68" t="s">
        <v>31</v>
      </c>
      <c r="D277" s="68">
        <v>209.8</v>
      </c>
      <c r="E277" s="68"/>
      <c r="F277" s="68">
        <v>30.1</v>
      </c>
      <c r="G277" s="68">
        <f t="shared" si="17"/>
        <v>239.9</v>
      </c>
      <c r="H277" s="232"/>
      <c r="I277" s="154">
        <f t="shared" si="36"/>
        <v>0</v>
      </c>
      <c r="J277" s="43">
        <f t="shared" si="38"/>
        <v>0</v>
      </c>
      <c r="K277" s="43">
        <f t="shared" si="35"/>
        <v>0</v>
      </c>
      <c r="L277" s="194">
        <v>0</v>
      </c>
      <c r="M277" s="194">
        <v>0</v>
      </c>
      <c r="N277" s="45">
        <f t="shared" si="39"/>
        <v>0</v>
      </c>
    </row>
    <row r="278" spans="1:14" x14ac:dyDescent="0.25">
      <c r="A278" s="46">
        <f t="shared" si="37"/>
        <v>273</v>
      </c>
      <c r="B278" s="231">
        <v>3</v>
      </c>
      <c r="C278" s="68" t="s">
        <v>32</v>
      </c>
      <c r="D278" s="68">
        <v>506.6</v>
      </c>
      <c r="E278" s="68"/>
      <c r="F278" s="68"/>
      <c r="G278" s="68">
        <f t="shared" si="17"/>
        <v>506.6</v>
      </c>
      <c r="H278" s="232">
        <v>51</v>
      </c>
      <c r="I278" s="154">
        <f t="shared" si="36"/>
        <v>6.0714285714285714E-2</v>
      </c>
      <c r="J278" s="43">
        <f t="shared" si="38"/>
        <v>259.94517857142858</v>
      </c>
      <c r="K278" s="43">
        <f t="shared" si="35"/>
        <v>57.187939285714286</v>
      </c>
      <c r="L278" s="194">
        <v>97.638285714285715</v>
      </c>
      <c r="M278" s="194">
        <v>6.0568571428571429</v>
      </c>
      <c r="N278" s="45">
        <f t="shared" si="39"/>
        <v>0.8306913950143815</v>
      </c>
    </row>
    <row r="279" spans="1:14" x14ac:dyDescent="0.25">
      <c r="A279" s="46">
        <f t="shared" si="37"/>
        <v>274</v>
      </c>
      <c r="B279" s="231">
        <v>2</v>
      </c>
      <c r="C279" s="68" t="s">
        <v>33</v>
      </c>
      <c r="D279" s="68">
        <v>229.4</v>
      </c>
      <c r="E279" s="68"/>
      <c r="F279" s="68"/>
      <c r="G279" s="68">
        <f t="shared" si="17"/>
        <v>229.4</v>
      </c>
      <c r="H279" s="232"/>
      <c r="I279" s="154">
        <f t="shared" si="36"/>
        <v>0</v>
      </c>
      <c r="J279" s="43">
        <f t="shared" si="38"/>
        <v>0</v>
      </c>
      <c r="K279" s="43">
        <f t="shared" si="35"/>
        <v>0</v>
      </c>
      <c r="L279" s="194">
        <v>0</v>
      </c>
      <c r="M279" s="194">
        <v>0</v>
      </c>
      <c r="N279" s="45">
        <f t="shared" si="39"/>
        <v>0</v>
      </c>
    </row>
    <row r="280" spans="1:14" x14ac:dyDescent="0.25">
      <c r="A280" s="46">
        <f t="shared" si="37"/>
        <v>275</v>
      </c>
      <c r="B280" s="231">
        <v>2</v>
      </c>
      <c r="C280" s="68" t="s">
        <v>34</v>
      </c>
      <c r="D280" s="68">
        <v>619.9</v>
      </c>
      <c r="E280" s="68"/>
      <c r="F280" s="68"/>
      <c r="G280" s="68">
        <f t="shared" si="17"/>
        <v>619.9</v>
      </c>
      <c r="H280" s="232"/>
      <c r="I280" s="154">
        <f t="shared" si="36"/>
        <v>0</v>
      </c>
      <c r="J280" s="43">
        <f t="shared" si="38"/>
        <v>0</v>
      </c>
      <c r="K280" s="43">
        <f t="shared" si="35"/>
        <v>0</v>
      </c>
      <c r="L280" s="194">
        <v>0</v>
      </c>
      <c r="M280" s="194">
        <v>0</v>
      </c>
      <c r="N280" s="45">
        <f t="shared" si="39"/>
        <v>0</v>
      </c>
    </row>
    <row r="281" spans="1:14" x14ac:dyDescent="0.25">
      <c r="A281" s="46">
        <f t="shared" si="37"/>
        <v>276</v>
      </c>
      <c r="B281" s="231">
        <v>3</v>
      </c>
      <c r="C281" s="68" t="s">
        <v>35</v>
      </c>
      <c r="D281" s="68">
        <v>356.2</v>
      </c>
      <c r="E281" s="68"/>
      <c r="F281" s="68"/>
      <c r="G281" s="68">
        <f t="shared" si="17"/>
        <v>356.2</v>
      </c>
      <c r="H281" s="232">
        <v>67</v>
      </c>
      <c r="I281" s="154">
        <f t="shared" si="36"/>
        <v>7.9761904761904756E-2</v>
      </c>
      <c r="J281" s="43">
        <f t="shared" si="38"/>
        <v>341.4966071428571</v>
      </c>
      <c r="K281" s="43">
        <f t="shared" si="35"/>
        <v>75.129253571428563</v>
      </c>
      <c r="L281" s="194">
        <v>128.26990476190477</v>
      </c>
      <c r="M281" s="194">
        <v>7.9570476190476187</v>
      </c>
      <c r="N281" s="45">
        <f t="shared" si="39"/>
        <v>1.5520853820753455</v>
      </c>
    </row>
    <row r="282" spans="1:14" x14ac:dyDescent="0.25">
      <c r="A282" s="46">
        <f t="shared" si="37"/>
        <v>277</v>
      </c>
      <c r="B282" s="231">
        <v>5</v>
      </c>
      <c r="C282" s="68" t="s">
        <v>36</v>
      </c>
      <c r="D282" s="68">
        <v>1295.8</v>
      </c>
      <c r="E282" s="68"/>
      <c r="F282" s="68"/>
      <c r="G282" s="68">
        <f t="shared" si="17"/>
        <v>1295.8</v>
      </c>
      <c r="H282" s="232">
        <v>104</v>
      </c>
      <c r="I282" s="154">
        <f t="shared" si="36"/>
        <v>0.12380952380952381</v>
      </c>
      <c r="J282" s="43">
        <f t="shared" si="38"/>
        <v>530.08428571428567</v>
      </c>
      <c r="K282" s="43">
        <f t="shared" si="35"/>
        <v>116.61854285714284</v>
      </c>
      <c r="L282" s="194">
        <v>199.10552380952382</v>
      </c>
      <c r="M282" s="194">
        <v>12.351238095238097</v>
      </c>
      <c r="N282" s="45">
        <f t="shared" si="39"/>
        <v>0.66226237882095262</v>
      </c>
    </row>
    <row r="283" spans="1:14" x14ac:dyDescent="0.25">
      <c r="A283" s="46">
        <f t="shared" si="37"/>
        <v>278</v>
      </c>
      <c r="B283" s="231">
        <v>2</v>
      </c>
      <c r="C283" s="68" t="s">
        <v>60</v>
      </c>
      <c r="D283" s="68">
        <v>156.44999999999999</v>
      </c>
      <c r="E283" s="68"/>
      <c r="F283" s="68">
        <v>36.1</v>
      </c>
      <c r="G283" s="68">
        <f t="shared" si="17"/>
        <v>192.54999999999998</v>
      </c>
      <c r="H283" s="232"/>
      <c r="I283" s="154">
        <f t="shared" si="36"/>
        <v>0</v>
      </c>
      <c r="J283" s="43">
        <f t="shared" si="38"/>
        <v>0</v>
      </c>
      <c r="K283" s="43">
        <f t="shared" si="35"/>
        <v>0</v>
      </c>
      <c r="L283" s="194">
        <v>0</v>
      </c>
      <c r="M283" s="194">
        <v>0</v>
      </c>
      <c r="N283" s="45">
        <f t="shared" si="39"/>
        <v>0</v>
      </c>
    </row>
    <row r="284" spans="1:14" x14ac:dyDescent="0.25">
      <c r="A284" s="46">
        <f t="shared" si="37"/>
        <v>279</v>
      </c>
      <c r="B284" s="231">
        <v>2</v>
      </c>
      <c r="C284" s="68" t="s">
        <v>61</v>
      </c>
      <c r="D284" s="68">
        <v>160.69999999999999</v>
      </c>
      <c r="E284" s="68"/>
      <c r="F284" s="68"/>
      <c r="G284" s="68">
        <f t="shared" si="17"/>
        <v>160.69999999999999</v>
      </c>
      <c r="H284" s="232"/>
      <c r="I284" s="154">
        <f t="shared" si="36"/>
        <v>0</v>
      </c>
      <c r="J284" s="43">
        <f t="shared" si="38"/>
        <v>0</v>
      </c>
      <c r="K284" s="43">
        <f t="shared" si="35"/>
        <v>0</v>
      </c>
      <c r="L284" s="194">
        <v>0</v>
      </c>
      <c r="M284" s="194">
        <v>0</v>
      </c>
      <c r="N284" s="45">
        <f t="shared" si="39"/>
        <v>0</v>
      </c>
    </row>
    <row r="285" spans="1:14" x14ac:dyDescent="0.25">
      <c r="A285" s="46">
        <f t="shared" si="37"/>
        <v>280</v>
      </c>
      <c r="B285" s="231">
        <v>2</v>
      </c>
      <c r="C285" s="68" t="s">
        <v>62</v>
      </c>
      <c r="D285" s="68">
        <v>170.8</v>
      </c>
      <c r="E285" s="68"/>
      <c r="F285" s="68">
        <v>34.5</v>
      </c>
      <c r="G285" s="68">
        <f t="shared" si="17"/>
        <v>205.3</v>
      </c>
      <c r="H285" s="232"/>
      <c r="I285" s="154">
        <f t="shared" si="36"/>
        <v>0</v>
      </c>
      <c r="J285" s="43">
        <f t="shared" si="38"/>
        <v>0</v>
      </c>
      <c r="K285" s="43">
        <f t="shared" si="35"/>
        <v>0</v>
      </c>
      <c r="L285" s="194">
        <v>0</v>
      </c>
      <c r="M285" s="194">
        <v>0</v>
      </c>
      <c r="N285" s="45">
        <f t="shared" si="39"/>
        <v>0</v>
      </c>
    </row>
    <row r="286" spans="1:14" x14ac:dyDescent="0.25">
      <c r="A286" s="46">
        <f t="shared" si="37"/>
        <v>281</v>
      </c>
      <c r="B286" s="231">
        <v>1</v>
      </c>
      <c r="C286" s="68" t="s">
        <v>63</v>
      </c>
      <c r="D286" s="68">
        <v>114.5</v>
      </c>
      <c r="E286" s="68"/>
      <c r="F286" s="68"/>
      <c r="G286" s="68">
        <f t="shared" si="17"/>
        <v>114.5</v>
      </c>
      <c r="H286" s="232"/>
      <c r="I286" s="154">
        <f t="shared" si="36"/>
        <v>0</v>
      </c>
      <c r="J286" s="43">
        <f t="shared" si="38"/>
        <v>0</v>
      </c>
      <c r="K286" s="43">
        <f t="shared" si="35"/>
        <v>0</v>
      </c>
      <c r="L286" s="194">
        <v>0</v>
      </c>
      <c r="M286" s="194">
        <v>0</v>
      </c>
      <c r="N286" s="45">
        <f t="shared" si="39"/>
        <v>0</v>
      </c>
    </row>
    <row r="287" spans="1:14" x14ac:dyDescent="0.25">
      <c r="A287" s="46">
        <f t="shared" si="37"/>
        <v>282</v>
      </c>
      <c r="B287" s="231">
        <v>1</v>
      </c>
      <c r="C287" s="68" t="s">
        <v>64</v>
      </c>
      <c r="D287" s="68">
        <v>132.19999999999999</v>
      </c>
      <c r="E287" s="68"/>
      <c r="F287" s="68"/>
      <c r="G287" s="68">
        <f t="shared" si="17"/>
        <v>132.19999999999999</v>
      </c>
      <c r="H287" s="232"/>
      <c r="I287" s="154">
        <f t="shared" si="36"/>
        <v>0</v>
      </c>
      <c r="J287" s="43">
        <f t="shared" si="38"/>
        <v>0</v>
      </c>
      <c r="K287" s="43">
        <f t="shared" si="35"/>
        <v>0</v>
      </c>
      <c r="L287" s="194">
        <v>0</v>
      </c>
      <c r="M287" s="194">
        <v>0</v>
      </c>
      <c r="N287" s="45">
        <f t="shared" si="39"/>
        <v>0</v>
      </c>
    </row>
    <row r="288" spans="1:14" x14ac:dyDescent="0.25">
      <c r="A288" s="46">
        <f t="shared" si="37"/>
        <v>283</v>
      </c>
      <c r="B288" s="231">
        <v>2</v>
      </c>
      <c r="C288" s="68" t="s">
        <v>65</v>
      </c>
      <c r="D288" s="68">
        <v>143.9</v>
      </c>
      <c r="E288" s="68"/>
      <c r="F288" s="68"/>
      <c r="G288" s="68">
        <f t="shared" si="17"/>
        <v>143.9</v>
      </c>
      <c r="H288" s="232"/>
      <c r="I288" s="154">
        <f t="shared" si="36"/>
        <v>0</v>
      </c>
      <c r="J288" s="43">
        <f t="shared" si="38"/>
        <v>0</v>
      </c>
      <c r="K288" s="43">
        <f t="shared" si="35"/>
        <v>0</v>
      </c>
      <c r="L288" s="194">
        <v>0</v>
      </c>
      <c r="M288" s="194">
        <v>0</v>
      </c>
      <c r="N288" s="45">
        <f t="shared" si="39"/>
        <v>0</v>
      </c>
    </row>
    <row r="289" spans="1:14" x14ac:dyDescent="0.25">
      <c r="A289" s="46">
        <f t="shared" si="37"/>
        <v>284</v>
      </c>
      <c r="B289" s="231">
        <v>2</v>
      </c>
      <c r="C289" s="68" t="s">
        <v>82</v>
      </c>
      <c r="D289" s="68">
        <v>302</v>
      </c>
      <c r="E289" s="68"/>
      <c r="F289" s="68">
        <v>49</v>
      </c>
      <c r="G289" s="68">
        <f t="shared" si="17"/>
        <v>351</v>
      </c>
      <c r="H289" s="232"/>
      <c r="I289" s="154">
        <f t="shared" si="36"/>
        <v>0</v>
      </c>
      <c r="J289" s="43">
        <f t="shared" si="38"/>
        <v>0</v>
      </c>
      <c r="K289" s="43">
        <f t="shared" si="35"/>
        <v>0</v>
      </c>
      <c r="L289" s="194">
        <v>0</v>
      </c>
      <c r="M289" s="194">
        <v>0</v>
      </c>
      <c r="N289" s="45">
        <f t="shared" si="39"/>
        <v>0</v>
      </c>
    </row>
    <row r="290" spans="1:14" x14ac:dyDescent="0.25">
      <c r="A290" s="46">
        <f t="shared" si="37"/>
        <v>285</v>
      </c>
      <c r="B290" s="231">
        <v>3</v>
      </c>
      <c r="C290" s="68" t="s">
        <v>83</v>
      </c>
      <c r="D290" s="68">
        <v>299.10000000000002</v>
      </c>
      <c r="E290" s="68"/>
      <c r="F290" s="68">
        <v>30.3</v>
      </c>
      <c r="G290" s="68">
        <f t="shared" si="17"/>
        <v>329.40000000000003</v>
      </c>
      <c r="H290" s="232">
        <v>50</v>
      </c>
      <c r="I290" s="154">
        <f t="shared" si="36"/>
        <v>5.9523809523809521E-2</v>
      </c>
      <c r="J290" s="43">
        <f t="shared" si="38"/>
        <v>254.84821428571425</v>
      </c>
      <c r="K290" s="43">
        <f t="shared" si="35"/>
        <v>56.066607142857137</v>
      </c>
      <c r="L290" s="194">
        <v>95.723809523809521</v>
      </c>
      <c r="M290" s="194">
        <v>5.9380952380952383</v>
      </c>
      <c r="N290" s="45">
        <f t="shared" si="39"/>
        <v>1.2525097941423073</v>
      </c>
    </row>
    <row r="291" spans="1:14" x14ac:dyDescent="0.25">
      <c r="A291" s="46">
        <f t="shared" si="37"/>
        <v>286</v>
      </c>
      <c r="B291" s="231">
        <v>3</v>
      </c>
      <c r="C291" s="68" t="s">
        <v>84</v>
      </c>
      <c r="D291" s="68">
        <v>240.7</v>
      </c>
      <c r="E291" s="68"/>
      <c r="F291" s="68">
        <v>32</v>
      </c>
      <c r="G291" s="68">
        <f t="shared" si="17"/>
        <v>272.7</v>
      </c>
      <c r="H291" s="232">
        <v>27</v>
      </c>
      <c r="I291" s="154">
        <f t="shared" si="36"/>
        <v>3.214285714285714E-2</v>
      </c>
      <c r="J291" s="43">
        <f t="shared" si="38"/>
        <v>137.6180357142857</v>
      </c>
      <c r="K291" s="43">
        <f t="shared" si="35"/>
        <v>30.275967857142852</v>
      </c>
      <c r="L291" s="194">
        <v>51.690857142857141</v>
      </c>
      <c r="M291" s="194">
        <v>3.2065714285714284</v>
      </c>
      <c r="N291" s="45">
        <f t="shared" si="39"/>
        <v>0.8169836162187647</v>
      </c>
    </row>
    <row r="292" spans="1:14" x14ac:dyDescent="0.25">
      <c r="A292" s="46">
        <f t="shared" si="37"/>
        <v>287</v>
      </c>
      <c r="B292" s="231">
        <v>3</v>
      </c>
      <c r="C292" s="68" t="s">
        <v>85</v>
      </c>
      <c r="D292" s="68">
        <v>354.6</v>
      </c>
      <c r="E292" s="68"/>
      <c r="F292" s="68">
        <v>49</v>
      </c>
      <c r="G292" s="68">
        <f t="shared" si="17"/>
        <v>403.6</v>
      </c>
      <c r="H292" s="232">
        <v>37</v>
      </c>
      <c r="I292" s="154">
        <f t="shared" si="36"/>
        <v>4.4047619047619051E-2</v>
      </c>
      <c r="J292" s="43">
        <f t="shared" si="38"/>
        <v>188.58767857142857</v>
      </c>
      <c r="K292" s="43">
        <f t="shared" si="35"/>
        <v>41.489289285714285</v>
      </c>
      <c r="L292" s="194">
        <v>70.835619047619048</v>
      </c>
      <c r="M292" s="194">
        <v>4.3941904761904764</v>
      </c>
      <c r="N292" s="45">
        <f t="shared" si="39"/>
        <v>0.75645881412525362</v>
      </c>
    </row>
    <row r="293" spans="1:14" x14ac:dyDescent="0.25">
      <c r="A293" s="46">
        <f t="shared" si="37"/>
        <v>288</v>
      </c>
      <c r="B293" s="231">
        <v>3</v>
      </c>
      <c r="C293" s="68" t="s">
        <v>86</v>
      </c>
      <c r="D293" s="68">
        <v>306.2</v>
      </c>
      <c r="E293" s="68"/>
      <c r="F293" s="68"/>
      <c r="G293" s="68">
        <f t="shared" si="17"/>
        <v>306.2</v>
      </c>
      <c r="H293" s="232">
        <v>43</v>
      </c>
      <c r="I293" s="154">
        <f t="shared" si="36"/>
        <v>5.1190476190476189E-2</v>
      </c>
      <c r="J293" s="43">
        <f t="shared" si="38"/>
        <v>219.16946428571427</v>
      </c>
      <c r="K293" s="43">
        <f t="shared" si="35"/>
        <v>48.217282142857137</v>
      </c>
      <c r="L293" s="194">
        <v>82.322476190476195</v>
      </c>
      <c r="M293" s="194">
        <v>5.1067619047619051</v>
      </c>
      <c r="N293" s="45">
        <f t="shared" si="39"/>
        <v>1.1587719938726635</v>
      </c>
    </row>
    <row r="294" spans="1:14" x14ac:dyDescent="0.25">
      <c r="A294" s="46">
        <f t="shared" si="37"/>
        <v>289</v>
      </c>
      <c r="B294" s="231">
        <v>3</v>
      </c>
      <c r="C294" s="68" t="s">
        <v>87</v>
      </c>
      <c r="D294" s="68">
        <v>426.9</v>
      </c>
      <c r="E294" s="68"/>
      <c r="F294" s="68"/>
      <c r="G294" s="68">
        <f t="shared" si="17"/>
        <v>426.9</v>
      </c>
      <c r="H294" s="232">
        <v>51.3</v>
      </c>
      <c r="I294" s="154">
        <f t="shared" si="36"/>
        <v>6.1071428571428568E-2</v>
      </c>
      <c r="J294" s="43">
        <f t="shared" si="38"/>
        <v>261.47426785714282</v>
      </c>
      <c r="K294" s="43">
        <f t="shared" si="35"/>
        <v>57.524338928571417</v>
      </c>
      <c r="L294" s="194">
        <v>98.212628571428567</v>
      </c>
      <c r="M294" s="194">
        <v>6.0924857142857141</v>
      </c>
      <c r="N294" s="45">
        <f t="shared" si="39"/>
        <v>0.99157582823009738</v>
      </c>
    </row>
    <row r="295" spans="1:14" x14ac:dyDescent="0.25">
      <c r="A295" s="46">
        <f t="shared" si="37"/>
        <v>290</v>
      </c>
      <c r="B295" s="231">
        <v>3</v>
      </c>
      <c r="C295" s="68" t="s">
        <v>88</v>
      </c>
      <c r="D295" s="68">
        <v>347.5</v>
      </c>
      <c r="E295" s="68"/>
      <c r="F295" s="68"/>
      <c r="G295" s="68">
        <f t="shared" si="17"/>
        <v>347.5</v>
      </c>
      <c r="H295" s="232">
        <v>48</v>
      </c>
      <c r="I295" s="154">
        <f t="shared" si="36"/>
        <v>5.7142857142857141E-2</v>
      </c>
      <c r="J295" s="43">
        <f t="shared" si="38"/>
        <v>244.65428571428569</v>
      </c>
      <c r="K295" s="43">
        <f t="shared" si="35"/>
        <v>53.823942857142853</v>
      </c>
      <c r="L295" s="194">
        <v>91.894857142857134</v>
      </c>
      <c r="M295" s="194">
        <v>5.7005714285714291</v>
      </c>
      <c r="N295" s="45">
        <f t="shared" si="39"/>
        <v>1.1397803083247686</v>
      </c>
    </row>
    <row r="296" spans="1:14" x14ac:dyDescent="0.25">
      <c r="A296" s="46">
        <f t="shared" si="37"/>
        <v>291</v>
      </c>
      <c r="B296" s="231">
        <v>3</v>
      </c>
      <c r="C296" s="68" t="s">
        <v>89</v>
      </c>
      <c r="D296" s="68">
        <v>667.2</v>
      </c>
      <c r="E296" s="68"/>
      <c r="F296" s="68"/>
      <c r="G296" s="68">
        <f t="shared" si="17"/>
        <v>667.2</v>
      </c>
      <c r="H296" s="232">
        <v>43.1</v>
      </c>
      <c r="I296" s="154">
        <f t="shared" si="36"/>
        <v>5.1309523809523812E-2</v>
      </c>
      <c r="J296" s="43">
        <f t="shared" si="38"/>
        <v>219.67916071428573</v>
      </c>
      <c r="K296" s="43">
        <f t="shared" si="35"/>
        <v>48.329415357142864</v>
      </c>
      <c r="L296" s="194">
        <v>82.513923809523817</v>
      </c>
      <c r="M296" s="194">
        <v>5.1186380952380954</v>
      </c>
      <c r="N296" s="45">
        <f t="shared" si="39"/>
        <v>0.53303527874129275</v>
      </c>
    </row>
    <row r="297" spans="1:14" x14ac:dyDescent="0.25">
      <c r="A297" s="46">
        <f t="shared" si="37"/>
        <v>292</v>
      </c>
      <c r="B297" s="231">
        <v>3</v>
      </c>
      <c r="C297" s="68" t="s">
        <v>90</v>
      </c>
      <c r="D297" s="68">
        <v>364</v>
      </c>
      <c r="E297" s="68"/>
      <c r="F297" s="68"/>
      <c r="G297" s="68">
        <f t="shared" si="17"/>
        <v>364</v>
      </c>
      <c r="H297" s="232">
        <v>51.5</v>
      </c>
      <c r="I297" s="154">
        <f t="shared" si="36"/>
        <v>6.1309523809523807E-2</v>
      </c>
      <c r="J297" s="43">
        <f t="shared" si="38"/>
        <v>262.49366071428568</v>
      </c>
      <c r="K297" s="43">
        <f t="shared" si="35"/>
        <v>57.74860535714285</v>
      </c>
      <c r="L297" s="194">
        <v>98.595523809523812</v>
      </c>
      <c r="M297" s="194">
        <v>6.1162380952380957</v>
      </c>
      <c r="N297" s="45">
        <f t="shared" si="39"/>
        <v>1.1674561208137098</v>
      </c>
    </row>
    <row r="298" spans="1:14" x14ac:dyDescent="0.25">
      <c r="A298" s="46">
        <f t="shared" si="37"/>
        <v>293</v>
      </c>
      <c r="B298" s="231">
        <v>3</v>
      </c>
      <c r="C298" s="68" t="s">
        <v>91</v>
      </c>
      <c r="D298" s="68">
        <v>180.5</v>
      </c>
      <c r="E298" s="68"/>
      <c r="F298" s="68"/>
      <c r="G298" s="68">
        <f t="shared" si="17"/>
        <v>180.5</v>
      </c>
      <c r="H298" s="232">
        <v>17</v>
      </c>
      <c r="I298" s="154">
        <f t="shared" si="36"/>
        <v>2.0238095238095239E-2</v>
      </c>
      <c r="J298" s="43">
        <f t="shared" si="38"/>
        <v>86.648392857142852</v>
      </c>
      <c r="K298" s="43">
        <f t="shared" si="35"/>
        <v>19.062646428571426</v>
      </c>
      <c r="L298" s="194">
        <v>32.546095238095241</v>
      </c>
      <c r="M298" s="194">
        <v>2.0189523809523813</v>
      </c>
      <c r="N298" s="45">
        <f t="shared" si="39"/>
        <v>0.7771528360374621</v>
      </c>
    </row>
    <row r="299" spans="1:14" x14ac:dyDescent="0.25">
      <c r="A299" s="46">
        <f t="shared" si="37"/>
        <v>294</v>
      </c>
      <c r="B299" s="231">
        <v>2</v>
      </c>
      <c r="C299" s="68" t="s">
        <v>92</v>
      </c>
      <c r="D299" s="68">
        <v>235.8</v>
      </c>
      <c r="E299" s="68"/>
      <c r="F299" s="68"/>
      <c r="G299" s="68">
        <f t="shared" si="17"/>
        <v>235.8</v>
      </c>
      <c r="H299" s="232"/>
      <c r="I299" s="154">
        <f t="shared" si="36"/>
        <v>0</v>
      </c>
      <c r="J299" s="43">
        <f t="shared" si="38"/>
        <v>0</v>
      </c>
      <c r="K299" s="43">
        <f t="shared" si="35"/>
        <v>0</v>
      </c>
      <c r="L299" s="194">
        <v>0</v>
      </c>
      <c r="M299" s="194">
        <v>0</v>
      </c>
      <c r="N299" s="45">
        <f t="shared" si="39"/>
        <v>0</v>
      </c>
    </row>
    <row r="300" spans="1:14" x14ac:dyDescent="0.25">
      <c r="A300" s="46">
        <f t="shared" si="37"/>
        <v>295</v>
      </c>
      <c r="B300" s="231">
        <v>2</v>
      </c>
      <c r="C300" s="68" t="s">
        <v>93</v>
      </c>
      <c r="D300" s="68">
        <v>234.1</v>
      </c>
      <c r="E300" s="68"/>
      <c r="F300" s="68"/>
      <c r="G300" s="68">
        <f t="shared" si="17"/>
        <v>234.1</v>
      </c>
      <c r="H300" s="232"/>
      <c r="I300" s="154">
        <f t="shared" si="36"/>
        <v>0</v>
      </c>
      <c r="J300" s="43">
        <f t="shared" si="38"/>
        <v>0</v>
      </c>
      <c r="K300" s="43">
        <f t="shared" si="35"/>
        <v>0</v>
      </c>
      <c r="L300" s="194">
        <v>0</v>
      </c>
      <c r="M300" s="194">
        <v>0</v>
      </c>
      <c r="N300" s="45">
        <f t="shared" si="39"/>
        <v>0</v>
      </c>
    </row>
    <row r="301" spans="1:14" x14ac:dyDescent="0.25">
      <c r="A301" s="46">
        <f t="shared" si="37"/>
        <v>296</v>
      </c>
      <c r="B301" s="231">
        <v>2</v>
      </c>
      <c r="C301" s="68" t="s">
        <v>94</v>
      </c>
      <c r="D301" s="68">
        <v>490.4</v>
      </c>
      <c r="E301" s="68"/>
      <c r="F301" s="68"/>
      <c r="G301" s="68">
        <f t="shared" si="17"/>
        <v>490.4</v>
      </c>
      <c r="H301" s="232"/>
      <c r="I301" s="154">
        <f t="shared" si="36"/>
        <v>0</v>
      </c>
      <c r="J301" s="43">
        <f t="shared" si="38"/>
        <v>0</v>
      </c>
      <c r="K301" s="43">
        <f t="shared" si="35"/>
        <v>0</v>
      </c>
      <c r="L301" s="194">
        <v>0</v>
      </c>
      <c r="M301" s="194">
        <v>0</v>
      </c>
      <c r="N301" s="45">
        <f t="shared" si="39"/>
        <v>0</v>
      </c>
    </row>
    <row r="302" spans="1:14" x14ac:dyDescent="0.25">
      <c r="A302" s="46">
        <f t="shared" si="37"/>
        <v>297</v>
      </c>
      <c r="B302" s="231">
        <v>2</v>
      </c>
      <c r="C302" s="68" t="s">
        <v>95</v>
      </c>
      <c r="D302" s="68">
        <v>274</v>
      </c>
      <c r="E302" s="68"/>
      <c r="F302" s="68"/>
      <c r="G302" s="68">
        <f t="shared" si="17"/>
        <v>274</v>
      </c>
      <c r="H302" s="232"/>
      <c r="I302" s="154">
        <f t="shared" si="36"/>
        <v>0</v>
      </c>
      <c r="J302" s="43">
        <f t="shared" si="38"/>
        <v>0</v>
      </c>
      <c r="K302" s="43">
        <f t="shared" si="35"/>
        <v>0</v>
      </c>
      <c r="L302" s="194">
        <v>0</v>
      </c>
      <c r="M302" s="194">
        <v>0</v>
      </c>
      <c r="N302" s="45">
        <f t="shared" si="39"/>
        <v>0</v>
      </c>
    </row>
    <row r="303" spans="1:14" x14ac:dyDescent="0.25">
      <c r="A303" s="46">
        <f t="shared" si="37"/>
        <v>298</v>
      </c>
      <c r="B303" s="231">
        <v>2</v>
      </c>
      <c r="C303" s="68" t="s">
        <v>96</v>
      </c>
      <c r="D303" s="68">
        <v>287.60000000000002</v>
      </c>
      <c r="E303" s="68"/>
      <c r="F303" s="68"/>
      <c r="G303" s="68">
        <f t="shared" si="17"/>
        <v>287.60000000000002</v>
      </c>
      <c r="H303" s="232"/>
      <c r="I303" s="154">
        <f t="shared" si="36"/>
        <v>0</v>
      </c>
      <c r="J303" s="43">
        <f t="shared" si="38"/>
        <v>0</v>
      </c>
      <c r="K303" s="43">
        <f t="shared" si="35"/>
        <v>0</v>
      </c>
      <c r="L303" s="194">
        <v>0</v>
      </c>
      <c r="M303" s="194">
        <v>0</v>
      </c>
      <c r="N303" s="45">
        <f t="shared" si="39"/>
        <v>0</v>
      </c>
    </row>
    <row r="304" spans="1:14" x14ac:dyDescent="0.25">
      <c r="A304" s="46">
        <f t="shared" si="37"/>
        <v>299</v>
      </c>
      <c r="B304" s="231">
        <v>2</v>
      </c>
      <c r="C304" s="68" t="s">
        <v>97</v>
      </c>
      <c r="D304" s="68">
        <v>254.08</v>
      </c>
      <c r="E304" s="68"/>
      <c r="F304" s="68"/>
      <c r="G304" s="68">
        <f t="shared" si="17"/>
        <v>254.08</v>
      </c>
      <c r="H304" s="232"/>
      <c r="I304" s="154">
        <f t="shared" si="36"/>
        <v>0</v>
      </c>
      <c r="J304" s="43">
        <f t="shared" si="38"/>
        <v>0</v>
      </c>
      <c r="K304" s="43">
        <f t="shared" si="35"/>
        <v>0</v>
      </c>
      <c r="L304" s="194">
        <v>0</v>
      </c>
      <c r="M304" s="194">
        <v>0</v>
      </c>
      <c r="N304" s="45">
        <f t="shared" si="39"/>
        <v>0</v>
      </c>
    </row>
    <row r="305" spans="1:14" x14ac:dyDescent="0.25">
      <c r="A305" s="46">
        <f t="shared" si="37"/>
        <v>300</v>
      </c>
      <c r="B305" s="231">
        <v>2</v>
      </c>
      <c r="C305" s="68" t="s">
        <v>98</v>
      </c>
      <c r="D305" s="68">
        <v>389.6</v>
      </c>
      <c r="E305" s="68"/>
      <c r="F305" s="68"/>
      <c r="G305" s="68">
        <f t="shared" si="17"/>
        <v>389.6</v>
      </c>
      <c r="H305" s="232"/>
      <c r="I305" s="154">
        <f t="shared" si="36"/>
        <v>0</v>
      </c>
      <c r="J305" s="43">
        <f t="shared" si="38"/>
        <v>0</v>
      </c>
      <c r="K305" s="43">
        <f t="shared" si="35"/>
        <v>0</v>
      </c>
      <c r="L305" s="194">
        <v>0</v>
      </c>
      <c r="M305" s="194">
        <v>0</v>
      </c>
      <c r="N305" s="45">
        <f t="shared" si="39"/>
        <v>0</v>
      </c>
    </row>
    <row r="306" spans="1:14" x14ac:dyDescent="0.25">
      <c r="A306" s="46">
        <f t="shared" si="37"/>
        <v>301</v>
      </c>
      <c r="B306" s="231">
        <v>2</v>
      </c>
      <c r="C306" s="68" t="s">
        <v>99</v>
      </c>
      <c r="D306" s="68">
        <v>181.8</v>
      </c>
      <c r="E306" s="68"/>
      <c r="F306" s="68"/>
      <c r="G306" s="68">
        <f t="shared" si="17"/>
        <v>181.8</v>
      </c>
      <c r="H306" s="232"/>
      <c r="I306" s="154">
        <f t="shared" si="36"/>
        <v>0</v>
      </c>
      <c r="J306" s="43">
        <f t="shared" si="38"/>
        <v>0</v>
      </c>
      <c r="K306" s="43">
        <f t="shared" si="35"/>
        <v>0</v>
      </c>
      <c r="L306" s="194">
        <v>0</v>
      </c>
      <c r="M306" s="194">
        <v>0</v>
      </c>
      <c r="N306" s="45">
        <f t="shared" ref="N306:N335" si="40">(J306+K306+L306+M306)/G306</f>
        <v>0</v>
      </c>
    </row>
    <row r="307" spans="1:14" x14ac:dyDescent="0.25">
      <c r="A307" s="46">
        <f t="shared" si="37"/>
        <v>302</v>
      </c>
      <c r="B307" s="231">
        <v>3</v>
      </c>
      <c r="C307" s="68" t="s">
        <v>100</v>
      </c>
      <c r="D307" s="68">
        <v>439.7</v>
      </c>
      <c r="E307" s="68"/>
      <c r="F307" s="68"/>
      <c r="G307" s="68">
        <f t="shared" si="17"/>
        <v>439.7</v>
      </c>
      <c r="H307" s="232">
        <v>57</v>
      </c>
      <c r="I307" s="154">
        <f t="shared" si="36"/>
        <v>6.7857142857142852E-2</v>
      </c>
      <c r="J307" s="43">
        <f t="shared" si="38"/>
        <v>290.52696428571426</v>
      </c>
      <c r="K307" s="43">
        <f t="shared" si="35"/>
        <v>63.915932142857137</v>
      </c>
      <c r="L307" s="194">
        <v>109.12514285714285</v>
      </c>
      <c r="M307" s="194">
        <v>6.7694285714285716</v>
      </c>
      <c r="N307" s="45">
        <f t="shared" si="40"/>
        <v>1.0696781165729881</v>
      </c>
    </row>
    <row r="308" spans="1:14" x14ac:dyDescent="0.25">
      <c r="A308" s="46">
        <f t="shared" si="37"/>
        <v>303</v>
      </c>
      <c r="B308" s="231">
        <v>4</v>
      </c>
      <c r="C308" s="68" t="s">
        <v>101</v>
      </c>
      <c r="D308" s="68">
        <v>245.7</v>
      </c>
      <c r="E308" s="68"/>
      <c r="F308" s="68"/>
      <c r="G308" s="68">
        <f t="shared" si="17"/>
        <v>245.7</v>
      </c>
      <c r="H308" s="232">
        <v>25</v>
      </c>
      <c r="I308" s="154">
        <f t="shared" si="36"/>
        <v>2.976190476190476E-2</v>
      </c>
      <c r="J308" s="43">
        <f t="shared" si="38"/>
        <v>127.42410714285712</v>
      </c>
      <c r="K308" s="43">
        <f t="shared" si="35"/>
        <v>28.033303571428569</v>
      </c>
      <c r="L308" s="194">
        <v>47.861904761904761</v>
      </c>
      <c r="M308" s="194">
        <v>2.9690476190476192</v>
      </c>
      <c r="N308" s="45">
        <f t="shared" si="40"/>
        <v>0.83959447739209636</v>
      </c>
    </row>
    <row r="309" spans="1:14" x14ac:dyDescent="0.25">
      <c r="A309" s="46">
        <f t="shared" si="37"/>
        <v>304</v>
      </c>
      <c r="B309" s="231">
        <v>3</v>
      </c>
      <c r="C309" s="68" t="s">
        <v>102</v>
      </c>
      <c r="D309" s="68">
        <v>288.60000000000002</v>
      </c>
      <c r="E309" s="68"/>
      <c r="F309" s="68"/>
      <c r="G309" s="68">
        <f t="shared" si="17"/>
        <v>288.60000000000002</v>
      </c>
      <c r="H309" s="232">
        <v>60</v>
      </c>
      <c r="I309" s="154">
        <f t="shared" si="36"/>
        <v>7.1428571428571425E-2</v>
      </c>
      <c r="J309" s="43">
        <f t="shared" si="38"/>
        <v>305.81785714285712</v>
      </c>
      <c r="K309" s="43">
        <f t="shared" si="35"/>
        <v>67.27992857142857</v>
      </c>
      <c r="L309" s="194">
        <v>114.86857142857141</v>
      </c>
      <c r="M309" s="194">
        <v>7.1257142857142854</v>
      </c>
      <c r="N309" s="45">
        <f t="shared" si="40"/>
        <v>1.7154957429957427</v>
      </c>
    </row>
    <row r="310" spans="1:14" x14ac:dyDescent="0.25">
      <c r="A310" s="46">
        <f t="shared" si="37"/>
        <v>305</v>
      </c>
      <c r="B310" s="231">
        <v>9</v>
      </c>
      <c r="C310" s="68" t="s">
        <v>1652</v>
      </c>
      <c r="D310" s="68">
        <v>2653.63</v>
      </c>
      <c r="E310" s="68"/>
      <c r="F310" s="68"/>
      <c r="G310" s="68">
        <f>D310+E310+F310</f>
        <v>2653.63</v>
      </c>
      <c r="H310" s="232">
        <v>231</v>
      </c>
      <c r="I310" s="154">
        <f>H310/840</f>
        <v>0.27500000000000002</v>
      </c>
      <c r="J310" s="43">
        <f t="shared" si="38"/>
        <v>1177.3987500000001</v>
      </c>
      <c r="K310" s="43">
        <f t="shared" si="35"/>
        <v>259.02772500000003</v>
      </c>
      <c r="L310" s="194">
        <v>442.24400000000003</v>
      </c>
      <c r="M310" s="194">
        <v>27.434000000000005</v>
      </c>
      <c r="N310" s="45">
        <f t="shared" si="40"/>
        <v>0.71830077101932077</v>
      </c>
    </row>
    <row r="311" spans="1:14" x14ac:dyDescent="0.25">
      <c r="A311" s="46">
        <f t="shared" si="37"/>
        <v>306</v>
      </c>
      <c r="B311" s="231">
        <v>1</v>
      </c>
      <c r="C311" s="68" t="s">
        <v>1653</v>
      </c>
      <c r="D311" s="68">
        <v>268.3</v>
      </c>
      <c r="E311" s="68"/>
      <c r="F311" s="68"/>
      <c r="G311" s="68">
        <f>D311+E311+F311</f>
        <v>268.3</v>
      </c>
      <c r="H311" s="232"/>
      <c r="I311" s="154">
        <f>H311/840</f>
        <v>0</v>
      </c>
      <c r="J311" s="43">
        <f t="shared" si="38"/>
        <v>0</v>
      </c>
      <c r="K311" s="43">
        <f t="shared" si="35"/>
        <v>0</v>
      </c>
      <c r="L311" s="194">
        <v>0</v>
      </c>
      <c r="M311" s="194">
        <v>0</v>
      </c>
      <c r="N311" s="45">
        <f t="shared" si="40"/>
        <v>0</v>
      </c>
    </row>
    <row r="312" spans="1:14" x14ac:dyDescent="0.25">
      <c r="A312" s="46">
        <f t="shared" si="37"/>
        <v>307</v>
      </c>
      <c r="B312" s="231">
        <v>9</v>
      </c>
      <c r="C312" s="68" t="s">
        <v>1654</v>
      </c>
      <c r="D312" s="68">
        <v>2006.88</v>
      </c>
      <c r="E312" s="68"/>
      <c r="F312" s="68">
        <v>105.2</v>
      </c>
      <c r="G312" s="68">
        <f>D312+E312+F312</f>
        <v>2112.08</v>
      </c>
      <c r="H312" s="232">
        <v>240</v>
      </c>
      <c r="I312" s="154">
        <f>H312/840</f>
        <v>0.2857142857142857</v>
      </c>
      <c r="J312" s="43">
        <f t="shared" si="38"/>
        <v>1223.2714285714285</v>
      </c>
      <c r="K312" s="43">
        <f t="shared" ref="K312:K378" si="41">J312*0.22</f>
        <v>269.11971428571428</v>
      </c>
      <c r="L312" s="194">
        <v>459.47428571428566</v>
      </c>
      <c r="M312" s="194">
        <v>28.502857142857142</v>
      </c>
      <c r="N312" s="45">
        <f t="shared" si="40"/>
        <v>0.93763886108210182</v>
      </c>
    </row>
    <row r="313" spans="1:14" x14ac:dyDescent="0.25">
      <c r="A313" s="46">
        <f t="shared" si="37"/>
        <v>308</v>
      </c>
      <c r="B313" s="231">
        <v>3</v>
      </c>
      <c r="C313" s="68" t="s">
        <v>1655</v>
      </c>
      <c r="D313" s="68">
        <v>1829</v>
      </c>
      <c r="E313" s="68"/>
      <c r="F313" s="68"/>
      <c r="G313" s="68">
        <f>D313+E313+F313</f>
        <v>1829</v>
      </c>
      <c r="H313" s="232">
        <v>180</v>
      </c>
      <c r="I313" s="154">
        <f>H313/840</f>
        <v>0.21428571428571427</v>
      </c>
      <c r="J313" s="43">
        <f t="shared" si="38"/>
        <v>917.45357142857131</v>
      </c>
      <c r="K313" s="43">
        <f t="shared" si="41"/>
        <v>201.83978571428568</v>
      </c>
      <c r="L313" s="194">
        <v>344.60571428571427</v>
      </c>
      <c r="M313" s="194">
        <v>21.377142857142857</v>
      </c>
      <c r="N313" s="45">
        <f t="shared" si="40"/>
        <v>0.81207010075763497</v>
      </c>
    </row>
    <row r="314" spans="1:14" x14ac:dyDescent="0.25">
      <c r="A314" s="46">
        <f t="shared" si="37"/>
        <v>309</v>
      </c>
      <c r="B314" s="231">
        <v>3</v>
      </c>
      <c r="C314" s="68" t="s">
        <v>1656</v>
      </c>
      <c r="D314" s="68">
        <v>1983.1</v>
      </c>
      <c r="E314" s="68"/>
      <c r="F314" s="68"/>
      <c r="G314" s="68">
        <f>D314+E314+F314</f>
        <v>1983.1</v>
      </c>
      <c r="H314" s="232">
        <v>180</v>
      </c>
      <c r="I314" s="154">
        <f>H314/840</f>
        <v>0.21428571428571427</v>
      </c>
      <c r="J314" s="43">
        <f t="shared" si="38"/>
        <v>917.45357142857131</v>
      </c>
      <c r="K314" s="43">
        <f t="shared" si="41"/>
        <v>201.83978571428568</v>
      </c>
      <c r="L314" s="194">
        <v>344.60571428571427</v>
      </c>
      <c r="M314" s="194">
        <v>21.377142857142857</v>
      </c>
      <c r="N314" s="45">
        <f t="shared" si="40"/>
        <v>0.74896687725566757</v>
      </c>
    </row>
    <row r="315" spans="1:14" x14ac:dyDescent="0.25">
      <c r="A315" s="46">
        <f t="shared" si="37"/>
        <v>310</v>
      </c>
      <c r="B315" s="231">
        <v>1</v>
      </c>
      <c r="C315" s="68" t="s">
        <v>1703</v>
      </c>
      <c r="D315" s="68">
        <v>94.9</v>
      </c>
      <c r="E315" s="68"/>
      <c r="F315" s="68"/>
      <c r="G315" s="68">
        <f t="shared" ref="G315:G374" si="42">D315+E315+F315</f>
        <v>94.9</v>
      </c>
      <c r="H315" s="232"/>
      <c r="I315" s="154">
        <f t="shared" ref="I315:I362" si="43">H315/840</f>
        <v>0</v>
      </c>
      <c r="J315" s="43">
        <f t="shared" si="38"/>
        <v>0</v>
      </c>
      <c r="K315" s="43">
        <f t="shared" si="41"/>
        <v>0</v>
      </c>
      <c r="L315" s="194">
        <v>0</v>
      </c>
      <c r="M315" s="194">
        <v>0</v>
      </c>
      <c r="N315" s="45">
        <f t="shared" si="40"/>
        <v>0</v>
      </c>
    </row>
    <row r="316" spans="1:14" x14ac:dyDescent="0.25">
      <c r="A316" s="46">
        <f t="shared" si="37"/>
        <v>311</v>
      </c>
      <c r="B316" s="231">
        <v>2</v>
      </c>
      <c r="C316" s="68" t="s">
        <v>1720</v>
      </c>
      <c r="D316" s="68">
        <v>75.599999999999994</v>
      </c>
      <c r="E316" s="68"/>
      <c r="F316" s="68"/>
      <c r="G316" s="68">
        <f t="shared" si="42"/>
        <v>75.599999999999994</v>
      </c>
      <c r="H316" s="232"/>
      <c r="I316" s="154">
        <f t="shared" si="43"/>
        <v>0</v>
      </c>
      <c r="J316" s="43">
        <f t="shared" si="38"/>
        <v>0</v>
      </c>
      <c r="K316" s="43">
        <f t="shared" si="41"/>
        <v>0</v>
      </c>
      <c r="L316" s="194">
        <v>0</v>
      </c>
      <c r="M316" s="194">
        <v>0</v>
      </c>
      <c r="N316" s="45">
        <f t="shared" si="40"/>
        <v>0</v>
      </c>
    </row>
    <row r="317" spans="1:14" x14ac:dyDescent="0.25">
      <c r="A317" s="46">
        <f t="shared" si="37"/>
        <v>312</v>
      </c>
      <c r="B317" s="231">
        <v>1</v>
      </c>
      <c r="C317" s="68" t="s">
        <v>1721</v>
      </c>
      <c r="D317" s="68">
        <v>129.69999999999999</v>
      </c>
      <c r="E317" s="68"/>
      <c r="F317" s="68"/>
      <c r="G317" s="68">
        <f t="shared" si="42"/>
        <v>129.69999999999999</v>
      </c>
      <c r="H317" s="232"/>
      <c r="I317" s="154">
        <f t="shared" si="43"/>
        <v>0</v>
      </c>
      <c r="J317" s="43">
        <f t="shared" si="38"/>
        <v>0</v>
      </c>
      <c r="K317" s="43">
        <f t="shared" si="41"/>
        <v>0</v>
      </c>
      <c r="L317" s="194">
        <v>0</v>
      </c>
      <c r="M317" s="194">
        <v>0</v>
      </c>
      <c r="N317" s="45">
        <f t="shared" si="40"/>
        <v>0</v>
      </c>
    </row>
    <row r="318" spans="1:14" x14ac:dyDescent="0.25">
      <c r="A318" s="46">
        <f t="shared" si="37"/>
        <v>313</v>
      </c>
      <c r="B318" s="231">
        <v>2</v>
      </c>
      <c r="C318" s="68" t="s">
        <v>1722</v>
      </c>
      <c r="D318" s="68">
        <v>137.4</v>
      </c>
      <c r="E318" s="68"/>
      <c r="F318" s="68"/>
      <c r="G318" s="68">
        <f t="shared" si="42"/>
        <v>137.4</v>
      </c>
      <c r="H318" s="232"/>
      <c r="I318" s="154">
        <f t="shared" si="43"/>
        <v>0</v>
      </c>
      <c r="J318" s="43">
        <f t="shared" si="38"/>
        <v>0</v>
      </c>
      <c r="K318" s="43">
        <f t="shared" si="41"/>
        <v>0</v>
      </c>
      <c r="L318" s="194">
        <v>0</v>
      </c>
      <c r="M318" s="194">
        <v>0</v>
      </c>
      <c r="N318" s="45">
        <f t="shared" si="40"/>
        <v>0</v>
      </c>
    </row>
    <row r="319" spans="1:14" x14ac:dyDescent="0.25">
      <c r="A319" s="46">
        <f t="shared" si="37"/>
        <v>314</v>
      </c>
      <c r="B319" s="231">
        <v>1</v>
      </c>
      <c r="C319" s="68" t="s">
        <v>1723</v>
      </c>
      <c r="D319" s="68">
        <v>130.80000000000001</v>
      </c>
      <c r="E319" s="68"/>
      <c r="F319" s="68"/>
      <c r="G319" s="68">
        <f t="shared" si="42"/>
        <v>130.80000000000001</v>
      </c>
      <c r="H319" s="232"/>
      <c r="I319" s="154">
        <f t="shared" si="43"/>
        <v>0</v>
      </c>
      <c r="J319" s="43">
        <f t="shared" si="38"/>
        <v>0</v>
      </c>
      <c r="K319" s="43">
        <f t="shared" si="41"/>
        <v>0</v>
      </c>
      <c r="L319" s="194">
        <v>0</v>
      </c>
      <c r="M319" s="194">
        <v>0</v>
      </c>
      <c r="N319" s="45">
        <f t="shared" si="40"/>
        <v>0</v>
      </c>
    </row>
    <row r="320" spans="1:14" x14ac:dyDescent="0.25">
      <c r="A320" s="46">
        <f t="shared" si="37"/>
        <v>315</v>
      </c>
      <c r="B320" s="231">
        <v>1</v>
      </c>
      <c r="C320" s="68" t="s">
        <v>1724</v>
      </c>
      <c r="D320" s="68">
        <v>104</v>
      </c>
      <c r="E320" s="68"/>
      <c r="F320" s="68"/>
      <c r="G320" s="68">
        <f t="shared" si="42"/>
        <v>104</v>
      </c>
      <c r="H320" s="232"/>
      <c r="I320" s="154">
        <f t="shared" si="43"/>
        <v>0</v>
      </c>
      <c r="J320" s="43">
        <f t="shared" si="38"/>
        <v>0</v>
      </c>
      <c r="K320" s="43">
        <f t="shared" si="41"/>
        <v>0</v>
      </c>
      <c r="L320" s="194">
        <v>0</v>
      </c>
      <c r="M320" s="194">
        <v>0</v>
      </c>
      <c r="N320" s="45">
        <f t="shared" si="40"/>
        <v>0</v>
      </c>
    </row>
    <row r="321" spans="1:14" x14ac:dyDescent="0.25">
      <c r="A321" s="46">
        <f t="shared" si="37"/>
        <v>316</v>
      </c>
      <c r="B321" s="231">
        <v>2</v>
      </c>
      <c r="C321" s="68" t="s">
        <v>1725</v>
      </c>
      <c r="D321" s="68">
        <v>147.6</v>
      </c>
      <c r="E321" s="68"/>
      <c r="F321" s="68"/>
      <c r="G321" s="68">
        <f t="shared" si="42"/>
        <v>147.6</v>
      </c>
      <c r="H321" s="232"/>
      <c r="I321" s="154">
        <f t="shared" si="43"/>
        <v>0</v>
      </c>
      <c r="J321" s="43">
        <f t="shared" si="38"/>
        <v>0</v>
      </c>
      <c r="K321" s="43">
        <f t="shared" si="41"/>
        <v>0</v>
      </c>
      <c r="L321" s="194">
        <v>0</v>
      </c>
      <c r="M321" s="194">
        <v>0</v>
      </c>
      <c r="N321" s="45">
        <f t="shared" si="40"/>
        <v>0</v>
      </c>
    </row>
    <row r="322" spans="1:14" x14ac:dyDescent="0.25">
      <c r="A322" s="46">
        <f t="shared" ref="A322:A326" si="44">A321+1</f>
        <v>317</v>
      </c>
      <c r="B322" s="231">
        <v>3</v>
      </c>
      <c r="C322" s="68" t="s">
        <v>1755</v>
      </c>
      <c r="D322" s="68">
        <v>613.6</v>
      </c>
      <c r="E322" s="68"/>
      <c r="F322" s="68">
        <v>61.8</v>
      </c>
      <c r="G322" s="68">
        <f t="shared" si="42"/>
        <v>675.4</v>
      </c>
      <c r="H322" s="232">
        <v>53</v>
      </c>
      <c r="I322" s="154">
        <f t="shared" si="43"/>
        <v>6.3095238095238093E-2</v>
      </c>
      <c r="J322" s="43">
        <f t="shared" si="38"/>
        <v>270.13910714285714</v>
      </c>
      <c r="K322" s="43">
        <f t="shared" si="41"/>
        <v>59.43060357142857</v>
      </c>
      <c r="L322" s="194">
        <v>101.46723809523809</v>
      </c>
      <c r="M322" s="194">
        <v>6.2943809523809522</v>
      </c>
      <c r="N322" s="45">
        <f t="shared" si="40"/>
        <v>0.64751455398564517</v>
      </c>
    </row>
    <row r="323" spans="1:14" x14ac:dyDescent="0.25">
      <c r="A323" s="46">
        <f t="shared" si="44"/>
        <v>318</v>
      </c>
      <c r="B323" s="231">
        <v>3</v>
      </c>
      <c r="C323" s="68" t="s">
        <v>1756</v>
      </c>
      <c r="D323" s="68">
        <v>250.6</v>
      </c>
      <c r="E323" s="68"/>
      <c r="F323" s="68"/>
      <c r="G323" s="68">
        <f t="shared" si="42"/>
        <v>250.6</v>
      </c>
      <c r="H323" s="232"/>
      <c r="I323" s="154">
        <f t="shared" si="43"/>
        <v>0</v>
      </c>
      <c r="J323" s="43">
        <f t="shared" si="38"/>
        <v>0</v>
      </c>
      <c r="K323" s="43">
        <f t="shared" si="41"/>
        <v>0</v>
      </c>
      <c r="L323" s="194">
        <v>0</v>
      </c>
      <c r="M323" s="194">
        <v>0</v>
      </c>
      <c r="N323" s="45">
        <f t="shared" si="40"/>
        <v>0</v>
      </c>
    </row>
    <row r="324" spans="1:14" x14ac:dyDescent="0.25">
      <c r="A324" s="46">
        <f t="shared" si="44"/>
        <v>319</v>
      </c>
      <c r="B324" s="231">
        <v>2</v>
      </c>
      <c r="C324" s="68" t="s">
        <v>1757</v>
      </c>
      <c r="D324" s="68">
        <v>252.6</v>
      </c>
      <c r="E324" s="68"/>
      <c r="F324" s="68"/>
      <c r="G324" s="68">
        <f t="shared" si="42"/>
        <v>252.6</v>
      </c>
      <c r="H324" s="232"/>
      <c r="I324" s="154">
        <f t="shared" si="43"/>
        <v>0</v>
      </c>
      <c r="J324" s="43">
        <f t="shared" si="38"/>
        <v>0</v>
      </c>
      <c r="K324" s="43">
        <f t="shared" si="41"/>
        <v>0</v>
      </c>
      <c r="L324" s="194">
        <v>0</v>
      </c>
      <c r="M324" s="194">
        <v>0</v>
      </c>
      <c r="N324" s="45">
        <f t="shared" si="40"/>
        <v>0</v>
      </c>
    </row>
    <row r="325" spans="1:14" x14ac:dyDescent="0.25">
      <c r="A325" s="46">
        <f t="shared" si="44"/>
        <v>320</v>
      </c>
      <c r="B325" s="231">
        <v>2</v>
      </c>
      <c r="C325" s="68" t="s">
        <v>237</v>
      </c>
      <c r="D325" s="68">
        <v>282.7</v>
      </c>
      <c r="E325" s="68"/>
      <c r="F325" s="68"/>
      <c r="G325" s="68">
        <f t="shared" si="42"/>
        <v>282.7</v>
      </c>
      <c r="H325" s="232"/>
      <c r="I325" s="154">
        <f t="shared" si="43"/>
        <v>0</v>
      </c>
      <c r="J325" s="43">
        <f t="shared" si="38"/>
        <v>0</v>
      </c>
      <c r="K325" s="43">
        <f t="shared" si="41"/>
        <v>0</v>
      </c>
      <c r="L325" s="194">
        <v>0</v>
      </c>
      <c r="M325" s="194">
        <v>0</v>
      </c>
      <c r="N325" s="45">
        <f t="shared" si="40"/>
        <v>0</v>
      </c>
    </row>
    <row r="326" spans="1:14" x14ac:dyDescent="0.25">
      <c r="A326" s="46">
        <f t="shared" si="44"/>
        <v>321</v>
      </c>
      <c r="B326" s="231">
        <v>2</v>
      </c>
      <c r="C326" s="68" t="s">
        <v>238</v>
      </c>
      <c r="D326" s="68">
        <v>280.89999999999998</v>
      </c>
      <c r="E326" s="68"/>
      <c r="F326" s="68"/>
      <c r="G326" s="68">
        <f t="shared" si="42"/>
        <v>280.89999999999998</v>
      </c>
      <c r="H326" s="232"/>
      <c r="I326" s="154">
        <f t="shared" si="43"/>
        <v>0</v>
      </c>
      <c r="J326" s="43">
        <f t="shared" ref="J326:J378" si="45">I326*4281.45</f>
        <v>0</v>
      </c>
      <c r="K326" s="43">
        <f t="shared" si="41"/>
        <v>0</v>
      </c>
      <c r="L326" s="194">
        <v>0</v>
      </c>
      <c r="M326" s="194">
        <v>0</v>
      </c>
      <c r="N326" s="45">
        <f t="shared" si="40"/>
        <v>0</v>
      </c>
    </row>
    <row r="327" spans="1:14" x14ac:dyDescent="0.25">
      <c r="A327" s="46">
        <f t="shared" ref="A327:A378" si="46">A326+1</f>
        <v>322</v>
      </c>
      <c r="B327" s="231">
        <v>2</v>
      </c>
      <c r="C327" s="68" t="s">
        <v>239</v>
      </c>
      <c r="D327" s="68">
        <v>255.5</v>
      </c>
      <c r="E327" s="68"/>
      <c r="F327" s="68"/>
      <c r="G327" s="68">
        <f t="shared" si="42"/>
        <v>255.5</v>
      </c>
      <c r="H327" s="232"/>
      <c r="I327" s="154">
        <f t="shared" si="43"/>
        <v>0</v>
      </c>
      <c r="J327" s="43">
        <f t="shared" si="45"/>
        <v>0</v>
      </c>
      <c r="K327" s="43">
        <f t="shared" si="41"/>
        <v>0</v>
      </c>
      <c r="L327" s="194">
        <v>0</v>
      </c>
      <c r="M327" s="194">
        <v>0</v>
      </c>
      <c r="N327" s="45">
        <f t="shared" si="40"/>
        <v>0</v>
      </c>
    </row>
    <row r="328" spans="1:14" x14ac:dyDescent="0.25">
      <c r="A328" s="46">
        <f t="shared" si="46"/>
        <v>323</v>
      </c>
      <c r="B328" s="231">
        <v>3</v>
      </c>
      <c r="C328" s="68" t="s">
        <v>240</v>
      </c>
      <c r="D328" s="68">
        <v>426</v>
      </c>
      <c r="E328" s="68"/>
      <c r="F328" s="68"/>
      <c r="G328" s="68">
        <f t="shared" si="42"/>
        <v>426</v>
      </c>
      <c r="H328" s="232">
        <v>58.6</v>
      </c>
      <c r="I328" s="154">
        <f t="shared" si="43"/>
        <v>6.9761904761904761E-2</v>
      </c>
      <c r="J328" s="43">
        <f t="shared" si="45"/>
        <v>298.68210714285715</v>
      </c>
      <c r="K328" s="43">
        <f t="shared" si="41"/>
        <v>65.710063571428577</v>
      </c>
      <c r="L328" s="194">
        <v>112.18830476190476</v>
      </c>
      <c r="M328" s="194">
        <v>6.9594476190476193</v>
      </c>
      <c r="N328" s="45">
        <f t="shared" si="40"/>
        <v>1.1350702420076013</v>
      </c>
    </row>
    <row r="329" spans="1:14" x14ac:dyDescent="0.25">
      <c r="A329" s="46">
        <f t="shared" si="46"/>
        <v>324</v>
      </c>
      <c r="B329" s="231">
        <v>3</v>
      </c>
      <c r="C329" s="68" t="s">
        <v>241</v>
      </c>
      <c r="D329" s="68">
        <v>267.8</v>
      </c>
      <c r="E329" s="68"/>
      <c r="F329" s="68"/>
      <c r="G329" s="68">
        <f t="shared" si="42"/>
        <v>267.8</v>
      </c>
      <c r="H329" s="232">
        <v>37</v>
      </c>
      <c r="I329" s="154">
        <f t="shared" si="43"/>
        <v>4.4047619047619051E-2</v>
      </c>
      <c r="J329" s="43">
        <f t="shared" si="45"/>
        <v>188.58767857142857</v>
      </c>
      <c r="K329" s="43">
        <f t="shared" si="41"/>
        <v>41.489289285714285</v>
      </c>
      <c r="L329" s="194">
        <v>70.835619047619048</v>
      </c>
      <c r="M329" s="194">
        <v>4.3941904761904764</v>
      </c>
      <c r="N329" s="45">
        <f t="shared" si="40"/>
        <v>1.1400551806607631</v>
      </c>
    </row>
    <row r="330" spans="1:14" x14ac:dyDescent="0.25">
      <c r="A330" s="46">
        <f t="shared" si="46"/>
        <v>325</v>
      </c>
      <c r="B330" s="231">
        <v>4</v>
      </c>
      <c r="C330" s="68" t="s">
        <v>242</v>
      </c>
      <c r="D330" s="68">
        <v>503.7</v>
      </c>
      <c r="E330" s="68"/>
      <c r="F330" s="68"/>
      <c r="G330" s="68">
        <f t="shared" si="42"/>
        <v>503.7</v>
      </c>
      <c r="H330" s="232">
        <v>50.4</v>
      </c>
      <c r="I330" s="154">
        <f t="shared" si="43"/>
        <v>0.06</v>
      </c>
      <c r="J330" s="43">
        <f t="shared" si="45"/>
        <v>256.887</v>
      </c>
      <c r="K330" s="43">
        <f t="shared" si="41"/>
        <v>56.515140000000002</v>
      </c>
      <c r="L330" s="194">
        <v>96.489599999999996</v>
      </c>
      <c r="M330" s="194">
        <v>5.9855999999999998</v>
      </c>
      <c r="N330" s="45">
        <f t="shared" si="40"/>
        <v>0.8256449076831448</v>
      </c>
    </row>
    <row r="331" spans="1:14" x14ac:dyDescent="0.25">
      <c r="A331" s="46">
        <f t="shared" si="46"/>
        <v>326</v>
      </c>
      <c r="B331" s="231">
        <v>5</v>
      </c>
      <c r="C331" s="68" t="s">
        <v>243</v>
      </c>
      <c r="D331" s="68">
        <v>841.6</v>
      </c>
      <c r="E331" s="68"/>
      <c r="F331" s="68"/>
      <c r="G331" s="68">
        <f t="shared" si="42"/>
        <v>841.6</v>
      </c>
      <c r="H331" s="232">
        <v>96.7</v>
      </c>
      <c r="I331" s="154">
        <f t="shared" si="43"/>
        <v>0.11511904761904762</v>
      </c>
      <c r="J331" s="43">
        <f t="shared" si="45"/>
        <v>492.8764464285714</v>
      </c>
      <c r="K331" s="43">
        <f t="shared" si="41"/>
        <v>108.4328182142857</v>
      </c>
      <c r="L331" s="194">
        <v>185.12984761904761</v>
      </c>
      <c r="M331" s="194">
        <v>11.484276190476191</v>
      </c>
      <c r="N331" s="45">
        <f t="shared" si="40"/>
        <v>0.94810288551851341</v>
      </c>
    </row>
    <row r="332" spans="1:14" x14ac:dyDescent="0.25">
      <c r="A332" s="46">
        <f t="shared" si="46"/>
        <v>327</v>
      </c>
      <c r="B332" s="231">
        <v>3</v>
      </c>
      <c r="C332" s="68" t="s">
        <v>244</v>
      </c>
      <c r="D332" s="68">
        <v>999</v>
      </c>
      <c r="E332" s="68"/>
      <c r="F332" s="68"/>
      <c r="G332" s="68">
        <f t="shared" si="42"/>
        <v>999</v>
      </c>
      <c r="H332" s="232">
        <v>107.4</v>
      </c>
      <c r="I332" s="154">
        <f t="shared" si="43"/>
        <v>0.12785714285714286</v>
      </c>
      <c r="J332" s="43">
        <f t="shared" si="45"/>
        <v>547.41396428571431</v>
      </c>
      <c r="K332" s="43">
        <f t="shared" si="41"/>
        <v>120.43107214285715</v>
      </c>
      <c r="L332" s="194">
        <v>205.61474285714286</v>
      </c>
      <c r="M332" s="194">
        <v>12.755028571428573</v>
      </c>
      <c r="N332" s="45">
        <f t="shared" si="40"/>
        <v>0.88710190976690995</v>
      </c>
    </row>
    <row r="333" spans="1:14" x14ac:dyDescent="0.25">
      <c r="A333" s="46">
        <f t="shared" si="46"/>
        <v>328</v>
      </c>
      <c r="B333" s="231">
        <v>3</v>
      </c>
      <c r="C333" s="68" t="s">
        <v>245</v>
      </c>
      <c r="D333" s="68">
        <v>764.25</v>
      </c>
      <c r="E333" s="68"/>
      <c r="F333" s="68"/>
      <c r="G333" s="68">
        <f t="shared" si="42"/>
        <v>764.25</v>
      </c>
      <c r="H333" s="232">
        <v>55.9</v>
      </c>
      <c r="I333" s="154">
        <f t="shared" si="43"/>
        <v>6.654761904761905E-2</v>
      </c>
      <c r="J333" s="43">
        <f t="shared" si="45"/>
        <v>284.92030357142858</v>
      </c>
      <c r="K333" s="43">
        <f t="shared" si="41"/>
        <v>62.68246678571429</v>
      </c>
      <c r="L333" s="194">
        <v>107.01921904761906</v>
      </c>
      <c r="M333" s="194">
        <v>6.6387904761904766</v>
      </c>
      <c r="N333" s="45">
        <f t="shared" si="40"/>
        <v>0.60354698054426215</v>
      </c>
    </row>
    <row r="334" spans="1:14" x14ac:dyDescent="0.25">
      <c r="A334" s="46">
        <f t="shared" si="46"/>
        <v>329</v>
      </c>
      <c r="B334" s="231">
        <v>2</v>
      </c>
      <c r="C334" s="68" t="s">
        <v>246</v>
      </c>
      <c r="D334" s="68">
        <v>342.3</v>
      </c>
      <c r="E334" s="68"/>
      <c r="F334" s="68"/>
      <c r="G334" s="68">
        <f t="shared" si="42"/>
        <v>342.3</v>
      </c>
      <c r="H334" s="232"/>
      <c r="I334" s="154">
        <f t="shared" si="43"/>
        <v>0</v>
      </c>
      <c r="J334" s="43">
        <f t="shared" si="45"/>
        <v>0</v>
      </c>
      <c r="K334" s="43">
        <f t="shared" si="41"/>
        <v>0</v>
      </c>
      <c r="L334" s="194">
        <v>0</v>
      </c>
      <c r="M334" s="194">
        <v>0</v>
      </c>
      <c r="N334" s="45">
        <f t="shared" si="40"/>
        <v>0</v>
      </c>
    </row>
    <row r="335" spans="1:14" x14ac:dyDescent="0.25">
      <c r="A335" s="46">
        <f t="shared" si="46"/>
        <v>330</v>
      </c>
      <c r="B335" s="231">
        <v>3</v>
      </c>
      <c r="C335" s="68" t="s">
        <v>247</v>
      </c>
      <c r="D335" s="68">
        <v>301</v>
      </c>
      <c r="E335" s="68"/>
      <c r="F335" s="68"/>
      <c r="G335" s="68">
        <f t="shared" si="42"/>
        <v>301</v>
      </c>
      <c r="H335" s="232">
        <v>48</v>
      </c>
      <c r="I335" s="154">
        <f t="shared" si="43"/>
        <v>5.7142857142857141E-2</v>
      </c>
      <c r="J335" s="43">
        <f t="shared" si="45"/>
        <v>244.65428571428569</v>
      </c>
      <c r="K335" s="43">
        <f t="shared" si="41"/>
        <v>53.823942857142853</v>
      </c>
      <c r="L335" s="194">
        <v>91.894857142857134</v>
      </c>
      <c r="M335" s="194">
        <v>5.7005714285714291</v>
      </c>
      <c r="N335" s="45">
        <f t="shared" si="40"/>
        <v>1.3158593260560036</v>
      </c>
    </row>
    <row r="336" spans="1:14" x14ac:dyDescent="0.25">
      <c r="A336" s="46">
        <f t="shared" si="46"/>
        <v>331</v>
      </c>
      <c r="B336" s="231">
        <v>3</v>
      </c>
      <c r="C336" s="68" t="s">
        <v>248</v>
      </c>
      <c r="D336" s="68">
        <v>221.5</v>
      </c>
      <c r="E336" s="68"/>
      <c r="F336" s="68"/>
      <c r="G336" s="68">
        <f t="shared" si="42"/>
        <v>221.5</v>
      </c>
      <c r="H336" s="232">
        <v>26</v>
      </c>
      <c r="I336" s="154">
        <f t="shared" si="43"/>
        <v>3.0952380952380953E-2</v>
      </c>
      <c r="J336" s="43">
        <f t="shared" si="45"/>
        <v>132.52107142857142</v>
      </c>
      <c r="K336" s="43">
        <f t="shared" si="41"/>
        <v>29.15463571428571</v>
      </c>
      <c r="L336" s="194">
        <v>49.776380952380954</v>
      </c>
      <c r="M336" s="194">
        <v>3.0878095238095242</v>
      </c>
      <c r="N336" s="45">
        <f t="shared" ref="N336:N362" si="47">(J336+K336+L336+M336)/G336</f>
        <v>0.96857741588734803</v>
      </c>
    </row>
    <row r="337" spans="1:14" x14ac:dyDescent="0.25">
      <c r="A337" s="46">
        <f t="shared" si="46"/>
        <v>332</v>
      </c>
      <c r="B337" s="231">
        <v>3</v>
      </c>
      <c r="C337" s="68" t="s">
        <v>249</v>
      </c>
      <c r="D337" s="68">
        <v>232.5</v>
      </c>
      <c r="E337" s="68"/>
      <c r="F337" s="68"/>
      <c r="G337" s="68">
        <f t="shared" si="42"/>
        <v>232.5</v>
      </c>
      <c r="H337" s="232">
        <v>28</v>
      </c>
      <c r="I337" s="154">
        <f t="shared" si="43"/>
        <v>3.3333333333333333E-2</v>
      </c>
      <c r="J337" s="43">
        <f t="shared" si="45"/>
        <v>142.715</v>
      </c>
      <c r="K337" s="43">
        <f t="shared" si="41"/>
        <v>31.397300000000001</v>
      </c>
      <c r="L337" s="194">
        <v>53.605333333333334</v>
      </c>
      <c r="M337" s="194">
        <v>3.3253333333333335</v>
      </c>
      <c r="N337" s="45">
        <f t="shared" si="47"/>
        <v>0.99373318996415771</v>
      </c>
    </row>
    <row r="338" spans="1:14" x14ac:dyDescent="0.25">
      <c r="A338" s="46">
        <f t="shared" si="46"/>
        <v>333</v>
      </c>
      <c r="B338" s="231">
        <v>2</v>
      </c>
      <c r="C338" s="68" t="s">
        <v>268</v>
      </c>
      <c r="D338" s="68">
        <v>325.3</v>
      </c>
      <c r="E338" s="68"/>
      <c r="F338" s="68"/>
      <c r="G338" s="68">
        <f t="shared" si="42"/>
        <v>325.3</v>
      </c>
      <c r="H338" s="232"/>
      <c r="I338" s="154">
        <f t="shared" si="43"/>
        <v>0</v>
      </c>
      <c r="J338" s="43">
        <f t="shared" si="45"/>
        <v>0</v>
      </c>
      <c r="K338" s="43">
        <f t="shared" si="41"/>
        <v>0</v>
      </c>
      <c r="L338" s="194">
        <v>0</v>
      </c>
      <c r="M338" s="194">
        <v>0</v>
      </c>
      <c r="N338" s="45">
        <f t="shared" si="47"/>
        <v>0</v>
      </c>
    </row>
    <row r="339" spans="1:14" x14ac:dyDescent="0.25">
      <c r="A339" s="46">
        <f t="shared" si="46"/>
        <v>334</v>
      </c>
      <c r="B339" s="231">
        <v>2</v>
      </c>
      <c r="C339" s="68" t="s">
        <v>272</v>
      </c>
      <c r="D339" s="68">
        <v>178.3</v>
      </c>
      <c r="E339" s="68"/>
      <c r="F339" s="68"/>
      <c r="G339" s="68">
        <f t="shared" si="42"/>
        <v>178.3</v>
      </c>
      <c r="H339" s="232"/>
      <c r="I339" s="154">
        <f t="shared" si="43"/>
        <v>0</v>
      </c>
      <c r="J339" s="43">
        <f t="shared" si="45"/>
        <v>0</v>
      </c>
      <c r="K339" s="43">
        <f t="shared" si="41"/>
        <v>0</v>
      </c>
      <c r="L339" s="194">
        <v>0</v>
      </c>
      <c r="M339" s="194">
        <v>0</v>
      </c>
      <c r="N339" s="45">
        <f t="shared" si="47"/>
        <v>0</v>
      </c>
    </row>
    <row r="340" spans="1:14" x14ac:dyDescent="0.25">
      <c r="A340" s="46">
        <f t="shared" si="46"/>
        <v>335</v>
      </c>
      <c r="B340" s="231">
        <v>2</v>
      </c>
      <c r="C340" s="68" t="s">
        <v>294</v>
      </c>
      <c r="D340" s="68">
        <v>212.89</v>
      </c>
      <c r="E340" s="68"/>
      <c r="F340" s="68"/>
      <c r="G340" s="68">
        <f t="shared" si="42"/>
        <v>212.89</v>
      </c>
      <c r="H340" s="232"/>
      <c r="I340" s="154">
        <f t="shared" si="43"/>
        <v>0</v>
      </c>
      <c r="J340" s="43">
        <f t="shared" si="45"/>
        <v>0</v>
      </c>
      <c r="K340" s="43">
        <f t="shared" si="41"/>
        <v>0</v>
      </c>
      <c r="L340" s="194">
        <v>0</v>
      </c>
      <c r="M340" s="194">
        <v>0</v>
      </c>
      <c r="N340" s="45">
        <f t="shared" si="47"/>
        <v>0</v>
      </c>
    </row>
    <row r="341" spans="1:14" x14ac:dyDescent="0.25">
      <c r="A341" s="46">
        <f t="shared" si="46"/>
        <v>336</v>
      </c>
      <c r="B341" s="231">
        <v>2</v>
      </c>
      <c r="C341" s="68" t="s">
        <v>295</v>
      </c>
      <c r="D341" s="68">
        <v>235.6</v>
      </c>
      <c r="E341" s="68"/>
      <c r="F341" s="68"/>
      <c r="G341" s="68">
        <f t="shared" si="42"/>
        <v>235.6</v>
      </c>
      <c r="H341" s="232"/>
      <c r="I341" s="154">
        <f t="shared" si="43"/>
        <v>0</v>
      </c>
      <c r="J341" s="43">
        <f t="shared" si="45"/>
        <v>0</v>
      </c>
      <c r="K341" s="43">
        <f t="shared" si="41"/>
        <v>0</v>
      </c>
      <c r="L341" s="194">
        <v>0</v>
      </c>
      <c r="M341" s="194">
        <v>0</v>
      </c>
      <c r="N341" s="45">
        <f t="shared" si="47"/>
        <v>0</v>
      </c>
    </row>
    <row r="342" spans="1:14" x14ac:dyDescent="0.25">
      <c r="A342" s="46">
        <f t="shared" si="46"/>
        <v>337</v>
      </c>
      <c r="B342" s="231">
        <v>3</v>
      </c>
      <c r="C342" s="68" t="s">
        <v>296</v>
      </c>
      <c r="D342" s="68">
        <v>549.4</v>
      </c>
      <c r="E342" s="68"/>
      <c r="F342" s="68"/>
      <c r="G342" s="68">
        <f t="shared" si="42"/>
        <v>549.4</v>
      </c>
      <c r="H342" s="232">
        <v>50</v>
      </c>
      <c r="I342" s="154">
        <f t="shared" si="43"/>
        <v>5.9523809523809521E-2</v>
      </c>
      <c r="J342" s="43">
        <f t="shared" si="45"/>
        <v>254.84821428571425</v>
      </c>
      <c r="K342" s="43">
        <f t="shared" si="41"/>
        <v>56.066607142857137</v>
      </c>
      <c r="L342" s="194">
        <v>95.723809523809521</v>
      </c>
      <c r="M342" s="194">
        <v>5.9380952380952383</v>
      </c>
      <c r="N342" s="45">
        <f t="shared" si="47"/>
        <v>0.7509587298698146</v>
      </c>
    </row>
    <row r="343" spans="1:14" x14ac:dyDescent="0.25">
      <c r="A343" s="46">
        <f t="shared" si="46"/>
        <v>338</v>
      </c>
      <c r="B343" s="231">
        <v>2</v>
      </c>
      <c r="C343" s="68" t="s">
        <v>297</v>
      </c>
      <c r="D343" s="68">
        <v>335</v>
      </c>
      <c r="E343" s="68"/>
      <c r="F343" s="68"/>
      <c r="G343" s="68">
        <f t="shared" si="42"/>
        <v>335</v>
      </c>
      <c r="H343" s="232"/>
      <c r="I343" s="154">
        <f t="shared" si="43"/>
        <v>0</v>
      </c>
      <c r="J343" s="43">
        <f t="shared" si="45"/>
        <v>0</v>
      </c>
      <c r="K343" s="43">
        <f t="shared" si="41"/>
        <v>0</v>
      </c>
      <c r="L343" s="194">
        <v>0</v>
      </c>
      <c r="M343" s="194">
        <v>0</v>
      </c>
      <c r="N343" s="45">
        <f t="shared" si="47"/>
        <v>0</v>
      </c>
    </row>
    <row r="344" spans="1:14" x14ac:dyDescent="0.25">
      <c r="A344" s="46">
        <f t="shared" si="46"/>
        <v>339</v>
      </c>
      <c r="B344" s="231">
        <v>4</v>
      </c>
      <c r="C344" s="68" t="s">
        <v>298</v>
      </c>
      <c r="D344" s="68">
        <v>867.4</v>
      </c>
      <c r="E344" s="68"/>
      <c r="F344" s="68"/>
      <c r="G344" s="68">
        <f t="shared" si="42"/>
        <v>867.4</v>
      </c>
      <c r="H344" s="232">
        <v>45.3</v>
      </c>
      <c r="I344" s="154">
        <f t="shared" si="43"/>
        <v>5.3928571428571423E-2</v>
      </c>
      <c r="J344" s="43">
        <f t="shared" si="45"/>
        <v>230.89248214285712</v>
      </c>
      <c r="K344" s="43">
        <f t="shared" si="41"/>
        <v>50.796346071428566</v>
      </c>
      <c r="L344" s="194">
        <v>86.72577142857142</v>
      </c>
      <c r="M344" s="194">
        <v>5.3799142857142854</v>
      </c>
      <c r="N344" s="45">
        <f t="shared" si="47"/>
        <v>0.4309367234592707</v>
      </c>
    </row>
    <row r="345" spans="1:14" x14ac:dyDescent="0.25">
      <c r="A345" s="46">
        <f t="shared" si="46"/>
        <v>340</v>
      </c>
      <c r="B345" s="231">
        <v>2</v>
      </c>
      <c r="C345" s="68" t="s">
        <v>299</v>
      </c>
      <c r="D345" s="68">
        <v>617.4</v>
      </c>
      <c r="E345" s="68">
        <v>14.7</v>
      </c>
      <c r="F345" s="68"/>
      <c r="G345" s="68">
        <f t="shared" si="42"/>
        <v>632.1</v>
      </c>
      <c r="H345" s="232"/>
      <c r="I345" s="154">
        <f t="shared" si="43"/>
        <v>0</v>
      </c>
      <c r="J345" s="43">
        <f t="shared" si="45"/>
        <v>0</v>
      </c>
      <c r="K345" s="43">
        <f t="shared" si="41"/>
        <v>0</v>
      </c>
      <c r="L345" s="194">
        <v>0</v>
      </c>
      <c r="M345" s="194">
        <v>0</v>
      </c>
      <c r="N345" s="45">
        <f t="shared" si="47"/>
        <v>0</v>
      </c>
    </row>
    <row r="346" spans="1:14" x14ac:dyDescent="0.25">
      <c r="A346" s="46">
        <f t="shared" si="46"/>
        <v>341</v>
      </c>
      <c r="B346" s="231">
        <v>4</v>
      </c>
      <c r="C346" s="68" t="s">
        <v>300</v>
      </c>
      <c r="D346" s="68">
        <v>1578.2</v>
      </c>
      <c r="E346" s="68"/>
      <c r="F346" s="68"/>
      <c r="G346" s="68">
        <f t="shared" si="42"/>
        <v>1578.2</v>
      </c>
      <c r="H346" s="232">
        <v>210</v>
      </c>
      <c r="I346" s="154">
        <f t="shared" si="43"/>
        <v>0.25</v>
      </c>
      <c r="J346" s="43">
        <f t="shared" si="45"/>
        <v>1070.3625</v>
      </c>
      <c r="K346" s="43">
        <f t="shared" si="41"/>
        <v>235.47975</v>
      </c>
      <c r="L346" s="194">
        <v>402.04</v>
      </c>
      <c r="M346" s="194">
        <v>24.94</v>
      </c>
      <c r="N346" s="45">
        <f t="shared" si="47"/>
        <v>1.0979737992649854</v>
      </c>
    </row>
    <row r="347" spans="1:14" x14ac:dyDescent="0.25">
      <c r="A347" s="46">
        <f t="shared" si="46"/>
        <v>342</v>
      </c>
      <c r="B347" s="231">
        <v>3</v>
      </c>
      <c r="C347" s="68" t="s">
        <v>301</v>
      </c>
      <c r="D347" s="68">
        <v>261.7</v>
      </c>
      <c r="E347" s="68"/>
      <c r="F347" s="68"/>
      <c r="G347" s="68">
        <f t="shared" si="42"/>
        <v>261.7</v>
      </c>
      <c r="H347" s="232"/>
      <c r="I347" s="154">
        <f t="shared" si="43"/>
        <v>0</v>
      </c>
      <c r="J347" s="43">
        <f t="shared" si="45"/>
        <v>0</v>
      </c>
      <c r="K347" s="43">
        <f t="shared" si="41"/>
        <v>0</v>
      </c>
      <c r="L347" s="194">
        <v>0</v>
      </c>
      <c r="M347" s="194">
        <v>0</v>
      </c>
      <c r="N347" s="45">
        <f t="shared" si="47"/>
        <v>0</v>
      </c>
    </row>
    <row r="348" spans="1:14" x14ac:dyDescent="0.25">
      <c r="A348" s="46">
        <f t="shared" si="46"/>
        <v>343</v>
      </c>
      <c r="B348" s="231">
        <v>1</v>
      </c>
      <c r="C348" s="68" t="s">
        <v>302</v>
      </c>
      <c r="D348" s="68">
        <v>674.21</v>
      </c>
      <c r="E348" s="68"/>
      <c r="F348" s="68"/>
      <c r="G348" s="68">
        <f t="shared" si="42"/>
        <v>674.21</v>
      </c>
      <c r="H348" s="232"/>
      <c r="I348" s="154">
        <f t="shared" si="43"/>
        <v>0</v>
      </c>
      <c r="J348" s="43">
        <f t="shared" si="45"/>
        <v>0</v>
      </c>
      <c r="K348" s="43">
        <f t="shared" si="41"/>
        <v>0</v>
      </c>
      <c r="L348" s="194">
        <v>0</v>
      </c>
      <c r="M348" s="194">
        <v>0</v>
      </c>
      <c r="N348" s="45">
        <f t="shared" si="47"/>
        <v>0</v>
      </c>
    </row>
    <row r="349" spans="1:14" x14ac:dyDescent="0.25">
      <c r="A349" s="46">
        <f t="shared" si="46"/>
        <v>344</v>
      </c>
      <c r="B349" s="231">
        <v>1</v>
      </c>
      <c r="C349" s="68" t="s">
        <v>303</v>
      </c>
      <c r="D349" s="68">
        <v>258.89999999999998</v>
      </c>
      <c r="E349" s="68"/>
      <c r="F349" s="68"/>
      <c r="G349" s="68">
        <f t="shared" si="42"/>
        <v>258.89999999999998</v>
      </c>
      <c r="H349" s="232"/>
      <c r="I349" s="154">
        <f t="shared" si="43"/>
        <v>0</v>
      </c>
      <c r="J349" s="43">
        <f t="shared" si="45"/>
        <v>0</v>
      </c>
      <c r="K349" s="43">
        <f t="shared" si="41"/>
        <v>0</v>
      </c>
      <c r="L349" s="194">
        <v>0</v>
      </c>
      <c r="M349" s="194">
        <v>0</v>
      </c>
      <c r="N349" s="45">
        <f t="shared" si="47"/>
        <v>0</v>
      </c>
    </row>
    <row r="350" spans="1:14" x14ac:dyDescent="0.25">
      <c r="A350" s="46">
        <f t="shared" si="46"/>
        <v>345</v>
      </c>
      <c r="B350" s="231">
        <v>2</v>
      </c>
      <c r="C350" s="68" t="s">
        <v>304</v>
      </c>
      <c r="D350" s="68">
        <v>184.7</v>
      </c>
      <c r="E350" s="68"/>
      <c r="F350" s="68"/>
      <c r="G350" s="68">
        <f t="shared" si="42"/>
        <v>184.7</v>
      </c>
      <c r="H350" s="232"/>
      <c r="I350" s="154">
        <f t="shared" si="43"/>
        <v>0</v>
      </c>
      <c r="J350" s="43">
        <f t="shared" si="45"/>
        <v>0</v>
      </c>
      <c r="K350" s="43">
        <f t="shared" si="41"/>
        <v>0</v>
      </c>
      <c r="L350" s="194">
        <v>0</v>
      </c>
      <c r="M350" s="194">
        <v>0</v>
      </c>
      <c r="N350" s="45">
        <f t="shared" si="47"/>
        <v>0</v>
      </c>
    </row>
    <row r="351" spans="1:14" x14ac:dyDescent="0.25">
      <c r="A351" s="46">
        <f t="shared" si="46"/>
        <v>346</v>
      </c>
      <c r="B351" s="231">
        <v>2</v>
      </c>
      <c r="C351" s="68" t="s">
        <v>305</v>
      </c>
      <c r="D351" s="68">
        <v>197.6</v>
      </c>
      <c r="E351" s="68"/>
      <c r="F351" s="68"/>
      <c r="G351" s="68">
        <f t="shared" si="42"/>
        <v>197.6</v>
      </c>
      <c r="H351" s="232"/>
      <c r="I351" s="154">
        <f t="shared" si="43"/>
        <v>0</v>
      </c>
      <c r="J351" s="43">
        <f t="shared" si="45"/>
        <v>0</v>
      </c>
      <c r="K351" s="43">
        <f t="shared" si="41"/>
        <v>0</v>
      </c>
      <c r="L351" s="194">
        <v>0</v>
      </c>
      <c r="M351" s="194">
        <v>0</v>
      </c>
      <c r="N351" s="45">
        <f t="shared" si="47"/>
        <v>0</v>
      </c>
    </row>
    <row r="352" spans="1:14" x14ac:dyDescent="0.25">
      <c r="A352" s="46">
        <f t="shared" si="46"/>
        <v>347</v>
      </c>
      <c r="B352" s="231">
        <v>2</v>
      </c>
      <c r="C352" s="68" t="s">
        <v>306</v>
      </c>
      <c r="D352" s="68">
        <v>229.2</v>
      </c>
      <c r="E352" s="68"/>
      <c r="F352" s="68"/>
      <c r="G352" s="68">
        <f t="shared" si="42"/>
        <v>229.2</v>
      </c>
      <c r="H352" s="232"/>
      <c r="I352" s="154">
        <f t="shared" si="43"/>
        <v>0</v>
      </c>
      <c r="J352" s="43">
        <f t="shared" si="45"/>
        <v>0</v>
      </c>
      <c r="K352" s="43">
        <f t="shared" si="41"/>
        <v>0</v>
      </c>
      <c r="L352" s="194">
        <v>0</v>
      </c>
      <c r="M352" s="194">
        <v>0</v>
      </c>
      <c r="N352" s="45">
        <f t="shared" si="47"/>
        <v>0</v>
      </c>
    </row>
    <row r="353" spans="1:14" x14ac:dyDescent="0.25">
      <c r="A353" s="46">
        <f t="shared" si="46"/>
        <v>348</v>
      </c>
      <c r="B353" s="231">
        <v>3</v>
      </c>
      <c r="C353" s="68" t="s">
        <v>1687</v>
      </c>
      <c r="D353" s="68">
        <v>455.74</v>
      </c>
      <c r="E353" s="68"/>
      <c r="F353" s="68"/>
      <c r="G353" s="68">
        <f t="shared" si="42"/>
        <v>455.74</v>
      </c>
      <c r="H353" s="232">
        <v>56.1</v>
      </c>
      <c r="I353" s="154">
        <f t="shared" si="43"/>
        <v>6.6785714285714282E-2</v>
      </c>
      <c r="J353" s="43">
        <f t="shared" si="45"/>
        <v>285.93969642857138</v>
      </c>
      <c r="K353" s="43">
        <f t="shared" si="41"/>
        <v>62.906733214285701</v>
      </c>
      <c r="L353" s="194">
        <v>107.40211428571428</v>
      </c>
      <c r="M353" s="194">
        <v>6.6625428571428573</v>
      </c>
      <c r="N353" s="45">
        <f t="shared" si="47"/>
        <v>1.0157350392454343</v>
      </c>
    </row>
    <row r="354" spans="1:14" x14ac:dyDescent="0.25">
      <c r="A354" s="46">
        <f t="shared" si="46"/>
        <v>349</v>
      </c>
      <c r="B354" s="231">
        <v>3</v>
      </c>
      <c r="C354" s="68" t="s">
        <v>1688</v>
      </c>
      <c r="D354" s="68">
        <v>425.6</v>
      </c>
      <c r="E354" s="68">
        <v>38.1</v>
      </c>
      <c r="F354" s="68"/>
      <c r="G354" s="68">
        <f t="shared" si="42"/>
        <v>463.70000000000005</v>
      </c>
      <c r="H354" s="232">
        <v>52.4</v>
      </c>
      <c r="I354" s="154">
        <f t="shared" si="43"/>
        <v>6.2380952380952377E-2</v>
      </c>
      <c r="J354" s="43">
        <f t="shared" si="45"/>
        <v>267.08092857142856</v>
      </c>
      <c r="K354" s="43">
        <f t="shared" si="41"/>
        <v>58.757804285714286</v>
      </c>
      <c r="L354" s="194">
        <v>100.31855238095237</v>
      </c>
      <c r="M354" s="194">
        <v>6.2231238095238091</v>
      </c>
      <c r="N354" s="45">
        <f t="shared" si="47"/>
        <v>0.93245721166189144</v>
      </c>
    </row>
    <row r="355" spans="1:14" x14ac:dyDescent="0.25">
      <c r="A355" s="46">
        <f t="shared" si="46"/>
        <v>350</v>
      </c>
      <c r="B355" s="231">
        <v>3</v>
      </c>
      <c r="C355" s="68" t="s">
        <v>1689</v>
      </c>
      <c r="D355" s="68">
        <v>475.2</v>
      </c>
      <c r="E355" s="68"/>
      <c r="F355" s="68"/>
      <c r="G355" s="68">
        <f t="shared" si="42"/>
        <v>475.2</v>
      </c>
      <c r="H355" s="232">
        <v>49.6</v>
      </c>
      <c r="I355" s="154">
        <f t="shared" si="43"/>
        <v>5.904761904761905E-2</v>
      </c>
      <c r="J355" s="43">
        <f t="shared" si="45"/>
        <v>252.80942857142858</v>
      </c>
      <c r="K355" s="43">
        <f t="shared" si="41"/>
        <v>55.618074285714286</v>
      </c>
      <c r="L355" s="194">
        <v>94.958019047619047</v>
      </c>
      <c r="M355" s="194">
        <v>5.8905904761904768</v>
      </c>
      <c r="N355" s="45">
        <f t="shared" si="47"/>
        <v>0.86127128026294708</v>
      </c>
    </row>
    <row r="356" spans="1:14" x14ac:dyDescent="0.25">
      <c r="A356" s="46">
        <f t="shared" si="46"/>
        <v>351</v>
      </c>
      <c r="B356" s="231">
        <v>3</v>
      </c>
      <c r="C356" s="68" t="s">
        <v>1690</v>
      </c>
      <c r="D356" s="68">
        <v>454.5</v>
      </c>
      <c r="E356" s="68"/>
      <c r="F356" s="68"/>
      <c r="G356" s="68">
        <f t="shared" si="42"/>
        <v>454.5</v>
      </c>
      <c r="H356" s="232">
        <v>63</v>
      </c>
      <c r="I356" s="154">
        <f t="shared" si="43"/>
        <v>7.4999999999999997E-2</v>
      </c>
      <c r="J356" s="43">
        <f t="shared" si="45"/>
        <v>321.10874999999999</v>
      </c>
      <c r="K356" s="43">
        <f t="shared" si="41"/>
        <v>70.643924999999996</v>
      </c>
      <c r="L356" s="194">
        <v>120.61199999999999</v>
      </c>
      <c r="M356" s="194">
        <v>7.4820000000000002</v>
      </c>
      <c r="N356" s="45">
        <f t="shared" si="47"/>
        <v>1.1437770627062704</v>
      </c>
    </row>
    <row r="357" spans="1:14" x14ac:dyDescent="0.25">
      <c r="A357" s="46">
        <f t="shared" si="46"/>
        <v>352</v>
      </c>
      <c r="B357" s="231">
        <v>3</v>
      </c>
      <c r="C357" s="68" t="s">
        <v>1691</v>
      </c>
      <c r="D357" s="68">
        <v>590.97</v>
      </c>
      <c r="E357" s="68"/>
      <c r="F357" s="68"/>
      <c r="G357" s="68">
        <f t="shared" si="42"/>
        <v>590.97</v>
      </c>
      <c r="H357" s="232">
        <v>61.5</v>
      </c>
      <c r="I357" s="154">
        <f t="shared" si="43"/>
        <v>7.3214285714285718E-2</v>
      </c>
      <c r="J357" s="43">
        <f t="shared" si="45"/>
        <v>313.46330357142858</v>
      </c>
      <c r="K357" s="43">
        <f t="shared" si="41"/>
        <v>68.961926785714283</v>
      </c>
      <c r="L357" s="194">
        <v>117.74028571428572</v>
      </c>
      <c r="M357" s="194">
        <v>7.3038571428571437</v>
      </c>
      <c r="N357" s="45">
        <f t="shared" si="47"/>
        <v>0.8587058111482575</v>
      </c>
    </row>
    <row r="358" spans="1:14" x14ac:dyDescent="0.25">
      <c r="A358" s="46">
        <f t="shared" si="46"/>
        <v>353</v>
      </c>
      <c r="B358" s="231">
        <v>4</v>
      </c>
      <c r="C358" s="68" t="s">
        <v>1692</v>
      </c>
      <c r="D358" s="68">
        <v>629.20000000000005</v>
      </c>
      <c r="E358" s="68"/>
      <c r="F358" s="68"/>
      <c r="G358" s="68">
        <f t="shared" si="42"/>
        <v>629.20000000000005</v>
      </c>
      <c r="H358" s="232">
        <v>69.599999999999994</v>
      </c>
      <c r="I358" s="154">
        <f t="shared" si="43"/>
        <v>8.2857142857142851E-2</v>
      </c>
      <c r="J358" s="43">
        <f t="shared" si="45"/>
        <v>354.74871428571424</v>
      </c>
      <c r="K358" s="43">
        <f t="shared" si="41"/>
        <v>78.044717142857138</v>
      </c>
      <c r="L358" s="194">
        <v>133.24754285714286</v>
      </c>
      <c r="M358" s="194">
        <v>8.2658285714285711</v>
      </c>
      <c r="N358" s="45">
        <f t="shared" si="47"/>
        <v>0.91275715647988354</v>
      </c>
    </row>
    <row r="359" spans="1:14" x14ac:dyDescent="0.25">
      <c r="A359" s="46">
        <f t="shared" si="46"/>
        <v>354</v>
      </c>
      <c r="B359" s="231">
        <v>3</v>
      </c>
      <c r="C359" s="68" t="s">
        <v>1693</v>
      </c>
      <c r="D359" s="68">
        <v>484.9</v>
      </c>
      <c r="E359" s="68"/>
      <c r="F359" s="68"/>
      <c r="G359" s="68">
        <f t="shared" si="42"/>
        <v>484.9</v>
      </c>
      <c r="H359" s="232">
        <v>48.1</v>
      </c>
      <c r="I359" s="154">
        <f t="shared" si="43"/>
        <v>5.7261904761904764E-2</v>
      </c>
      <c r="J359" s="43">
        <f t="shared" si="45"/>
        <v>245.16398214285715</v>
      </c>
      <c r="K359" s="43">
        <f t="shared" si="41"/>
        <v>53.936076071428573</v>
      </c>
      <c r="L359" s="194">
        <v>92.086304761904771</v>
      </c>
      <c r="M359" s="194">
        <v>5.7124476190476194</v>
      </c>
      <c r="N359" s="45">
        <f t="shared" si="47"/>
        <v>0.81851682943955062</v>
      </c>
    </row>
    <row r="360" spans="1:14" x14ac:dyDescent="0.25">
      <c r="A360" s="46">
        <f t="shared" si="46"/>
        <v>355</v>
      </c>
      <c r="B360" s="231">
        <v>5</v>
      </c>
      <c r="C360" s="68" t="s">
        <v>1694</v>
      </c>
      <c r="D360" s="68">
        <v>1170.4000000000001</v>
      </c>
      <c r="E360" s="68"/>
      <c r="F360" s="68"/>
      <c r="G360" s="68">
        <f t="shared" si="42"/>
        <v>1170.4000000000001</v>
      </c>
      <c r="H360" s="232">
        <v>83.6</v>
      </c>
      <c r="I360" s="154">
        <f t="shared" si="43"/>
        <v>9.9523809523809514E-2</v>
      </c>
      <c r="J360" s="43">
        <f t="shared" si="45"/>
        <v>426.1062142857142</v>
      </c>
      <c r="K360" s="43">
        <f t="shared" si="41"/>
        <v>93.743367142857124</v>
      </c>
      <c r="L360" s="194">
        <v>160.05020952380951</v>
      </c>
      <c r="M360" s="194">
        <v>9.9284952380952376</v>
      </c>
      <c r="N360" s="45">
        <f t="shared" si="47"/>
        <v>0.58939532312925158</v>
      </c>
    </row>
    <row r="361" spans="1:14" x14ac:dyDescent="0.25">
      <c r="A361" s="46">
        <f t="shared" si="46"/>
        <v>356</v>
      </c>
      <c r="B361" s="231">
        <v>4</v>
      </c>
      <c r="C361" s="68" t="s">
        <v>1695</v>
      </c>
      <c r="D361" s="68">
        <v>441.7</v>
      </c>
      <c r="E361" s="68"/>
      <c r="F361" s="68"/>
      <c r="G361" s="68">
        <f t="shared" si="42"/>
        <v>441.7</v>
      </c>
      <c r="H361" s="232">
        <v>63</v>
      </c>
      <c r="I361" s="154">
        <f t="shared" si="43"/>
        <v>7.4999999999999997E-2</v>
      </c>
      <c r="J361" s="43">
        <f t="shared" si="45"/>
        <v>321.10874999999999</v>
      </c>
      <c r="K361" s="43">
        <f t="shared" si="41"/>
        <v>70.643924999999996</v>
      </c>
      <c r="L361" s="194">
        <v>120.61199999999999</v>
      </c>
      <c r="M361" s="194">
        <v>7.4820000000000002</v>
      </c>
      <c r="N361" s="45">
        <f t="shared" si="47"/>
        <v>1.1769225152818652</v>
      </c>
    </row>
    <row r="362" spans="1:14" x14ac:dyDescent="0.25">
      <c r="A362" s="46">
        <f t="shared" si="46"/>
        <v>357</v>
      </c>
      <c r="B362" s="231">
        <v>3</v>
      </c>
      <c r="C362" s="68" t="s">
        <v>1696</v>
      </c>
      <c r="D362" s="68">
        <v>465.7</v>
      </c>
      <c r="E362" s="68"/>
      <c r="F362" s="68"/>
      <c r="G362" s="68">
        <f t="shared" si="42"/>
        <v>465.7</v>
      </c>
      <c r="H362" s="232">
        <v>54</v>
      </c>
      <c r="I362" s="154">
        <f t="shared" si="43"/>
        <v>6.4285714285714279E-2</v>
      </c>
      <c r="J362" s="43">
        <f t="shared" si="45"/>
        <v>275.23607142857139</v>
      </c>
      <c r="K362" s="43">
        <f t="shared" si="41"/>
        <v>60.551935714285705</v>
      </c>
      <c r="L362" s="194">
        <v>103.38171428571428</v>
      </c>
      <c r="M362" s="194">
        <v>6.4131428571428568</v>
      </c>
      <c r="N362" s="45">
        <f t="shared" si="47"/>
        <v>0.95680237123838152</v>
      </c>
    </row>
    <row r="363" spans="1:14" x14ac:dyDescent="0.25">
      <c r="A363" s="46">
        <f t="shared" si="46"/>
        <v>358</v>
      </c>
      <c r="B363" s="190">
        <v>9</v>
      </c>
      <c r="C363" s="46" t="s">
        <v>2411</v>
      </c>
      <c r="D363" s="70">
        <v>7459.3</v>
      </c>
      <c r="E363" s="46"/>
      <c r="F363" s="46"/>
      <c r="G363" s="46">
        <f t="shared" si="42"/>
        <v>7459.3</v>
      </c>
      <c r="H363" s="46">
        <v>919</v>
      </c>
      <c r="I363" s="45">
        <f>H363/840</f>
        <v>1.0940476190476192</v>
      </c>
      <c r="J363" s="43">
        <f t="shared" si="45"/>
        <v>4684.1101785714291</v>
      </c>
      <c r="K363" s="43">
        <f t="shared" si="41"/>
        <v>1030.5042392857144</v>
      </c>
      <c r="L363" s="194">
        <v>1759.4036190476193</v>
      </c>
      <c r="M363" s="194">
        <v>109.14219047619049</v>
      </c>
      <c r="N363" s="45">
        <f t="shared" ref="N363:N379" si="48">(J363+K363+L363+M363)/D363</f>
        <v>1.0166048057298878</v>
      </c>
    </row>
    <row r="364" spans="1:14" x14ac:dyDescent="0.25">
      <c r="A364" s="46">
        <f t="shared" si="46"/>
        <v>359</v>
      </c>
      <c r="B364" s="190">
        <v>4</v>
      </c>
      <c r="C364" s="46" t="s">
        <v>2359</v>
      </c>
      <c r="D364" s="70">
        <v>1321</v>
      </c>
      <c r="E364" s="46"/>
      <c r="F364" s="46"/>
      <c r="G364" s="46">
        <f t="shared" si="42"/>
        <v>1321</v>
      </c>
      <c r="H364" s="46">
        <v>149</v>
      </c>
      <c r="I364" s="45">
        <f t="shared" ref="I364:I378" si="49">H364/840</f>
        <v>0.17738095238095239</v>
      </c>
      <c r="J364" s="43">
        <f t="shared" si="45"/>
        <v>759.44767857142858</v>
      </c>
      <c r="K364" s="43">
        <f t="shared" si="41"/>
        <v>167.07848928571428</v>
      </c>
      <c r="L364" s="194">
        <v>155.02000000000001</v>
      </c>
      <c r="M364" s="194">
        <v>17.695523809523813</v>
      </c>
      <c r="N364" s="45">
        <f t="shared" si="48"/>
        <v>0.83212845697703752</v>
      </c>
    </row>
    <row r="365" spans="1:14" x14ac:dyDescent="0.25">
      <c r="A365" s="46">
        <f t="shared" si="46"/>
        <v>360</v>
      </c>
      <c r="B365" s="190">
        <v>4</v>
      </c>
      <c r="C365" s="46" t="s">
        <v>2360</v>
      </c>
      <c r="D365" s="70">
        <v>2046.5</v>
      </c>
      <c r="E365" s="46"/>
      <c r="F365" s="46"/>
      <c r="G365" s="46">
        <f t="shared" si="42"/>
        <v>2046.5</v>
      </c>
      <c r="H365" s="46">
        <v>147</v>
      </c>
      <c r="I365" s="45">
        <f t="shared" si="49"/>
        <v>0.17499999999999999</v>
      </c>
      <c r="J365" s="43">
        <f t="shared" si="45"/>
        <v>749.25374999999997</v>
      </c>
      <c r="K365" s="43">
        <f t="shared" si="41"/>
        <v>164.835825</v>
      </c>
      <c r="L365" s="194">
        <v>281.428</v>
      </c>
      <c r="M365" s="194">
        <v>17.457999999999998</v>
      </c>
      <c r="N365" s="45">
        <f t="shared" si="48"/>
        <v>0.59270734180307838</v>
      </c>
    </row>
    <row r="366" spans="1:14" x14ac:dyDescent="0.25">
      <c r="A366" s="46">
        <f t="shared" si="46"/>
        <v>361</v>
      </c>
      <c r="B366" s="190">
        <v>4</v>
      </c>
      <c r="C366" s="46" t="s">
        <v>2361</v>
      </c>
      <c r="D366" s="70">
        <v>2053.5</v>
      </c>
      <c r="E366" s="46"/>
      <c r="F366" s="46"/>
      <c r="G366" s="46">
        <f t="shared" si="42"/>
        <v>2053.5</v>
      </c>
      <c r="H366" s="46">
        <v>139</v>
      </c>
      <c r="I366" s="45">
        <f t="shared" si="49"/>
        <v>0.16547619047619047</v>
      </c>
      <c r="J366" s="43">
        <f t="shared" si="45"/>
        <v>708.47803571428562</v>
      </c>
      <c r="K366" s="43">
        <f t="shared" si="41"/>
        <v>155.86516785714284</v>
      </c>
      <c r="L366" s="194">
        <v>266.11219047619051</v>
      </c>
      <c r="M366" s="194">
        <v>16.507904761904761</v>
      </c>
      <c r="N366" s="45">
        <f t="shared" si="48"/>
        <v>0.55854068605284812</v>
      </c>
    </row>
    <row r="367" spans="1:14" x14ac:dyDescent="0.25">
      <c r="A367" s="46">
        <f t="shared" si="46"/>
        <v>362</v>
      </c>
      <c r="B367" s="190">
        <v>5</v>
      </c>
      <c r="C367" s="46" t="s">
        <v>2362</v>
      </c>
      <c r="D367" s="70">
        <v>644.5</v>
      </c>
      <c r="E367" s="46"/>
      <c r="F367" s="46"/>
      <c r="G367" s="46">
        <f t="shared" si="42"/>
        <v>644.5</v>
      </c>
      <c r="H367" s="46">
        <v>62.6</v>
      </c>
      <c r="I367" s="45">
        <f t="shared" si="49"/>
        <v>7.452380952380952E-2</v>
      </c>
      <c r="J367" s="43">
        <f t="shared" si="45"/>
        <v>319.06996428571426</v>
      </c>
      <c r="K367" s="43">
        <f t="shared" si="41"/>
        <v>70.195392142857145</v>
      </c>
      <c r="L367" s="194">
        <v>119.84620952380952</v>
      </c>
      <c r="M367" s="194">
        <v>7.4344952380952378</v>
      </c>
      <c r="N367" s="45">
        <f t="shared" si="48"/>
        <v>0.80146789944216623</v>
      </c>
    </row>
    <row r="368" spans="1:14" x14ac:dyDescent="0.25">
      <c r="A368" s="46">
        <f t="shared" si="46"/>
        <v>363</v>
      </c>
      <c r="B368" s="190">
        <v>5</v>
      </c>
      <c r="C368" s="46" t="s">
        <v>2363</v>
      </c>
      <c r="D368" s="70">
        <v>665.3</v>
      </c>
      <c r="E368" s="46"/>
      <c r="F368" s="46"/>
      <c r="G368" s="46">
        <f t="shared" si="42"/>
        <v>665.3</v>
      </c>
      <c r="H368" s="46">
        <v>63.5</v>
      </c>
      <c r="I368" s="45">
        <f t="shared" si="49"/>
        <v>7.559523809523809E-2</v>
      </c>
      <c r="J368" s="43">
        <f t="shared" si="45"/>
        <v>323.65723214285708</v>
      </c>
      <c r="K368" s="43">
        <f t="shared" si="41"/>
        <v>71.204591071428553</v>
      </c>
      <c r="L368" s="194">
        <v>121.56923809523808</v>
      </c>
      <c r="M368" s="194">
        <v>7.5413809523809521</v>
      </c>
      <c r="N368" s="45">
        <f t="shared" si="48"/>
        <v>0.78757318842913682</v>
      </c>
    </row>
    <row r="369" spans="1:14" x14ac:dyDescent="0.25">
      <c r="A369" s="46">
        <f t="shared" si="46"/>
        <v>364</v>
      </c>
      <c r="B369" s="190">
        <v>9</v>
      </c>
      <c r="C369" s="46" t="s">
        <v>2364</v>
      </c>
      <c r="D369" s="70">
        <v>3477.44</v>
      </c>
      <c r="E369" s="46"/>
      <c r="F369" s="46"/>
      <c r="G369" s="46">
        <f t="shared" si="42"/>
        <v>3477.44</v>
      </c>
      <c r="H369" s="46">
        <v>319</v>
      </c>
      <c r="I369" s="45">
        <f t="shared" si="49"/>
        <v>0.37976190476190474</v>
      </c>
      <c r="J369" s="43">
        <f t="shared" si="45"/>
        <v>1625.931607142857</v>
      </c>
      <c r="K369" s="43">
        <f t="shared" si="41"/>
        <v>357.70495357142858</v>
      </c>
      <c r="L369" s="194">
        <v>610.71790476190472</v>
      </c>
      <c r="M369" s="194">
        <v>37.885047619047619</v>
      </c>
      <c r="N369" s="45">
        <f t="shared" si="48"/>
        <v>0.75694749962479246</v>
      </c>
    </row>
    <row r="370" spans="1:14" x14ac:dyDescent="0.25">
      <c r="A370" s="46">
        <f t="shared" si="46"/>
        <v>365</v>
      </c>
      <c r="B370" s="190">
        <v>4</v>
      </c>
      <c r="C370" s="46" t="s">
        <v>2365</v>
      </c>
      <c r="D370" s="70">
        <v>2537.6</v>
      </c>
      <c r="E370" s="46"/>
      <c r="F370" s="46"/>
      <c r="G370" s="46">
        <f t="shared" si="42"/>
        <v>2537.6</v>
      </c>
      <c r="H370" s="46">
        <v>141</v>
      </c>
      <c r="I370" s="45">
        <f t="shared" si="49"/>
        <v>0.16785714285714284</v>
      </c>
      <c r="J370" s="43">
        <f t="shared" si="45"/>
        <v>718.67196428571424</v>
      </c>
      <c r="K370" s="43">
        <f t="shared" si="41"/>
        <v>158.10783214285712</v>
      </c>
      <c r="L370" s="194">
        <v>269.94114285714284</v>
      </c>
      <c r="M370" s="194">
        <v>16.745428571428572</v>
      </c>
      <c r="N370" s="45">
        <f t="shared" si="48"/>
        <v>0.45849084483651592</v>
      </c>
    </row>
    <row r="371" spans="1:14" x14ac:dyDescent="0.25">
      <c r="A371" s="46">
        <f t="shared" si="46"/>
        <v>366</v>
      </c>
      <c r="B371" s="190">
        <v>4</v>
      </c>
      <c r="C371" s="46" t="s">
        <v>2366</v>
      </c>
      <c r="D371" s="70">
        <v>2587.5</v>
      </c>
      <c r="E371" s="46"/>
      <c r="F371" s="46"/>
      <c r="G371" s="46">
        <f t="shared" si="42"/>
        <v>2587.5</v>
      </c>
      <c r="H371" s="46">
        <v>191</v>
      </c>
      <c r="I371" s="45">
        <f t="shared" si="49"/>
        <v>0.22738095238095238</v>
      </c>
      <c r="J371" s="43">
        <f t="shared" si="45"/>
        <v>973.52017857142857</v>
      </c>
      <c r="K371" s="43">
        <f t="shared" si="41"/>
        <v>214.1744392857143</v>
      </c>
      <c r="L371" s="194">
        <v>365.66495238095234</v>
      </c>
      <c r="M371" s="194">
        <v>22.683523809523809</v>
      </c>
      <c r="N371" s="45">
        <f t="shared" si="48"/>
        <v>0.60909878030825859</v>
      </c>
    </row>
    <row r="372" spans="1:14" x14ac:dyDescent="0.25">
      <c r="A372" s="46">
        <f t="shared" si="46"/>
        <v>367</v>
      </c>
      <c r="B372" s="190">
        <v>4</v>
      </c>
      <c r="C372" s="46" t="s">
        <v>2367</v>
      </c>
      <c r="D372" s="70">
        <v>1484.2</v>
      </c>
      <c r="E372" s="46"/>
      <c r="F372" s="46"/>
      <c r="G372" s="46">
        <f t="shared" si="42"/>
        <v>1484.2</v>
      </c>
      <c r="H372" s="46">
        <v>98.3</v>
      </c>
      <c r="I372" s="45">
        <f t="shared" si="49"/>
        <v>0.11702380952380952</v>
      </c>
      <c r="J372" s="43">
        <f t="shared" si="45"/>
        <v>501.03158928571423</v>
      </c>
      <c r="K372" s="43">
        <f t="shared" si="41"/>
        <v>110.22694964285714</v>
      </c>
      <c r="L372" s="194">
        <v>188.19300952380951</v>
      </c>
      <c r="M372" s="194">
        <v>11.674295238095239</v>
      </c>
      <c r="N372" s="45">
        <f t="shared" si="48"/>
        <v>0.54650710395531332</v>
      </c>
    </row>
    <row r="373" spans="1:14" x14ac:dyDescent="0.25">
      <c r="A373" s="46">
        <f t="shared" si="46"/>
        <v>368</v>
      </c>
      <c r="B373" s="190">
        <v>5</v>
      </c>
      <c r="C373" s="46" t="s">
        <v>2368</v>
      </c>
      <c r="D373" s="70">
        <v>1419.5</v>
      </c>
      <c r="E373" s="46"/>
      <c r="F373" s="46"/>
      <c r="G373" s="46">
        <f t="shared" si="42"/>
        <v>1419.5</v>
      </c>
      <c r="H373" s="46">
        <v>124.5</v>
      </c>
      <c r="I373" s="45">
        <f t="shared" si="49"/>
        <v>0.14821428571428572</v>
      </c>
      <c r="J373" s="43">
        <f t="shared" si="45"/>
        <v>634.57205357142857</v>
      </c>
      <c r="K373" s="43">
        <f t="shared" si="41"/>
        <v>139.60585178571429</v>
      </c>
      <c r="L373" s="194">
        <v>238.35228571428573</v>
      </c>
      <c r="M373" s="194">
        <v>14.785857142857143</v>
      </c>
      <c r="N373" s="45">
        <f t="shared" si="48"/>
        <v>0.72371683565641831</v>
      </c>
    </row>
    <row r="374" spans="1:14" x14ac:dyDescent="0.25">
      <c r="A374" s="46">
        <f t="shared" si="46"/>
        <v>369</v>
      </c>
      <c r="B374" s="190">
        <v>4</v>
      </c>
      <c r="C374" s="46" t="s">
        <v>2369</v>
      </c>
      <c r="D374" s="70">
        <v>999.4</v>
      </c>
      <c r="E374" s="46"/>
      <c r="F374" s="46"/>
      <c r="G374" s="46">
        <f t="shared" si="42"/>
        <v>999.4</v>
      </c>
      <c r="H374" s="46">
        <v>83.2</v>
      </c>
      <c r="I374" s="45">
        <f t="shared" si="49"/>
        <v>9.9047619047619051E-2</v>
      </c>
      <c r="J374" s="43">
        <f t="shared" si="45"/>
        <v>424.06742857142859</v>
      </c>
      <c r="K374" s="43">
        <f t="shared" si="41"/>
        <v>93.294834285714288</v>
      </c>
      <c r="L374" s="194">
        <v>159.28441904761905</v>
      </c>
      <c r="M374" s="194">
        <v>9.8809904761904779</v>
      </c>
      <c r="N374" s="45">
        <f t="shared" si="48"/>
        <v>0.68693983628272215</v>
      </c>
    </row>
    <row r="375" spans="1:14" x14ac:dyDescent="0.25">
      <c r="A375" s="46">
        <f t="shared" si="46"/>
        <v>370</v>
      </c>
      <c r="B375" s="190">
        <v>5</v>
      </c>
      <c r="C375" s="46" t="s">
        <v>2370</v>
      </c>
      <c r="D375" s="70">
        <v>2110</v>
      </c>
      <c r="E375" s="46"/>
      <c r="F375" s="46"/>
      <c r="G375" s="46">
        <f>D375+E375+F375</f>
        <v>2110</v>
      </c>
      <c r="H375" s="46">
        <v>210</v>
      </c>
      <c r="I375" s="45">
        <f t="shared" si="49"/>
        <v>0.25</v>
      </c>
      <c r="J375" s="43">
        <f t="shared" si="45"/>
        <v>1070.3625</v>
      </c>
      <c r="K375" s="43">
        <f t="shared" si="41"/>
        <v>235.47975</v>
      </c>
      <c r="L375" s="194">
        <v>402.04</v>
      </c>
      <c r="M375" s="194">
        <v>24.94</v>
      </c>
      <c r="N375" s="45">
        <f t="shared" si="48"/>
        <v>0.8212427725118483</v>
      </c>
    </row>
    <row r="376" spans="1:14" x14ac:dyDescent="0.25">
      <c r="A376" s="46">
        <f t="shared" si="46"/>
        <v>371</v>
      </c>
      <c r="B376" s="190">
        <v>5</v>
      </c>
      <c r="C376" s="46" t="s">
        <v>2371</v>
      </c>
      <c r="D376" s="70">
        <v>3201.5</v>
      </c>
      <c r="E376" s="46"/>
      <c r="F376" s="46"/>
      <c r="G376" s="46">
        <f>D376+E376+F376</f>
        <v>3201.5</v>
      </c>
      <c r="H376" s="46">
        <v>272</v>
      </c>
      <c r="I376" s="45">
        <f t="shared" si="49"/>
        <v>0.32380952380952382</v>
      </c>
      <c r="J376" s="43">
        <f t="shared" si="45"/>
        <v>1386.3742857142856</v>
      </c>
      <c r="K376" s="43">
        <f t="shared" si="41"/>
        <v>305.00234285714282</v>
      </c>
      <c r="L376" s="194">
        <v>520.73752380952385</v>
      </c>
      <c r="M376" s="194">
        <v>32.3032380952381</v>
      </c>
      <c r="N376" s="45">
        <f t="shared" si="48"/>
        <v>0.70105181648483228</v>
      </c>
    </row>
    <row r="377" spans="1:14" x14ac:dyDescent="0.25">
      <c r="A377" s="46">
        <f t="shared" si="46"/>
        <v>372</v>
      </c>
      <c r="B377" s="190">
        <v>5</v>
      </c>
      <c r="C377" s="46" t="s">
        <v>2412</v>
      </c>
      <c r="D377" s="70">
        <v>783.9</v>
      </c>
      <c r="E377" s="46"/>
      <c r="F377" s="46"/>
      <c r="G377" s="46">
        <f>D377+E377+F377</f>
        <v>783.9</v>
      </c>
      <c r="H377" s="46">
        <v>47</v>
      </c>
      <c r="I377" s="45">
        <f t="shared" si="49"/>
        <v>5.5952380952380955E-2</v>
      </c>
      <c r="J377" s="43">
        <f t="shared" si="45"/>
        <v>239.55732142857144</v>
      </c>
      <c r="K377" s="43">
        <f t="shared" si="41"/>
        <v>52.702610714285719</v>
      </c>
      <c r="L377" s="194">
        <v>89.980380952380955</v>
      </c>
      <c r="M377" s="194">
        <v>5.5818095238095244</v>
      </c>
      <c r="N377" s="45">
        <f t="shared" si="48"/>
        <v>0.49473417861850699</v>
      </c>
    </row>
    <row r="378" spans="1:14" ht="15.75" customHeight="1" x14ac:dyDescent="0.25">
      <c r="A378" s="46">
        <f t="shared" si="46"/>
        <v>373</v>
      </c>
      <c r="B378" s="190">
        <v>4</v>
      </c>
      <c r="C378" s="46" t="s">
        <v>2413</v>
      </c>
      <c r="D378" s="70">
        <v>1990</v>
      </c>
      <c r="E378" s="46"/>
      <c r="F378" s="46"/>
      <c r="G378" s="46">
        <f>D378+E378+F378</f>
        <v>1990</v>
      </c>
      <c r="H378" s="46">
        <v>145</v>
      </c>
      <c r="I378" s="45">
        <f t="shared" si="49"/>
        <v>0.17261904761904762</v>
      </c>
      <c r="J378" s="43">
        <f t="shared" si="45"/>
        <v>739.05982142857135</v>
      </c>
      <c r="K378" s="43">
        <f t="shared" si="41"/>
        <v>162.59316071428569</v>
      </c>
      <c r="L378" s="194">
        <v>277.59904761904761</v>
      </c>
      <c r="M378" s="194">
        <v>17.220476190476191</v>
      </c>
      <c r="N378" s="45">
        <f t="shared" si="48"/>
        <v>0.60124246530270387</v>
      </c>
    </row>
    <row r="379" spans="1:14" ht="15.75" customHeight="1" x14ac:dyDescent="0.3">
      <c r="A379" s="14"/>
      <c r="B379" s="14"/>
      <c r="C379" s="15" t="s">
        <v>2074</v>
      </c>
      <c r="D379" s="169">
        <f t="shared" ref="D379:M379" si="50">SUM(D6:D378)</f>
        <v>260330.18000000008</v>
      </c>
      <c r="E379" s="169">
        <f t="shared" si="50"/>
        <v>4320.5000000000009</v>
      </c>
      <c r="F379" s="169">
        <f t="shared" si="50"/>
        <v>6785.3000000000038</v>
      </c>
      <c r="G379" s="169">
        <f t="shared" si="50"/>
        <v>271435.9800000001</v>
      </c>
      <c r="H379" s="169">
        <f t="shared" si="50"/>
        <v>26155.3</v>
      </c>
      <c r="I379" s="169">
        <f t="shared" si="50"/>
        <v>31.05238095238095</v>
      </c>
      <c r="J379" s="169">
        <f t="shared" si="50"/>
        <v>132949.21642857156</v>
      </c>
      <c r="K379" s="169">
        <f t="shared" si="50"/>
        <v>29248.827614285707</v>
      </c>
      <c r="L379" s="169">
        <f t="shared" si="50"/>
        <v>49849.888876190475</v>
      </c>
      <c r="M379" s="169">
        <f t="shared" si="50"/>
        <v>3097.7855238095244</v>
      </c>
      <c r="N379" s="45">
        <f t="shared" si="48"/>
        <v>0.8264340248328379</v>
      </c>
    </row>
    <row r="380" spans="1:14" ht="15.75" customHeight="1" x14ac:dyDescent="0.35">
      <c r="A380" s="507" t="s">
        <v>1872</v>
      </c>
      <c r="B380" s="508"/>
      <c r="C380" s="508"/>
      <c r="D380" s="508"/>
      <c r="E380" s="508"/>
      <c r="F380" s="508"/>
      <c r="G380" s="508"/>
      <c r="H380" s="508"/>
      <c r="I380" s="508"/>
      <c r="J380" s="508"/>
      <c r="K380" s="508"/>
      <c r="L380" s="508"/>
      <c r="M380" s="508"/>
      <c r="N380" s="509"/>
    </row>
    <row r="381" spans="1:14" ht="12.75" customHeight="1" x14ac:dyDescent="0.35">
      <c r="A381" s="190">
        <v>1</v>
      </c>
      <c r="B381" s="1">
        <v>3</v>
      </c>
      <c r="C381" s="46" t="s">
        <v>2075</v>
      </c>
      <c r="D381" s="46">
        <v>400.8</v>
      </c>
      <c r="E381" s="46"/>
      <c r="F381" s="46"/>
      <c r="G381" s="46">
        <f t="shared" ref="G381:G439" si="51">D381+E381+F381</f>
        <v>400.8</v>
      </c>
      <c r="H381" s="16">
        <v>58.1</v>
      </c>
      <c r="I381" s="43">
        <f t="shared" ref="I381:I439" si="52">H381/840</f>
        <v>6.9166666666666668E-2</v>
      </c>
      <c r="J381" s="43">
        <f t="shared" ref="J381:J444" si="53">I381*4281.45</f>
        <v>296.13362499999999</v>
      </c>
      <c r="K381" s="154">
        <f>J381*0.22</f>
        <v>65.149397500000006</v>
      </c>
      <c r="L381" s="194">
        <v>127.26666666666667</v>
      </c>
      <c r="M381" s="194">
        <v>6.9000666666666675</v>
      </c>
      <c r="N381" s="45">
        <f t="shared" ref="N381:N414" si="54">(J381+K381+L381+M381)/D381</f>
        <v>1.2361520854125083</v>
      </c>
    </row>
    <row r="382" spans="1:14" ht="12.75" customHeight="1" x14ac:dyDescent="0.35">
      <c r="A382" s="190">
        <f>1+A381</f>
        <v>2</v>
      </c>
      <c r="B382" s="17">
        <v>2</v>
      </c>
      <c r="C382" s="46" t="s">
        <v>2076</v>
      </c>
      <c r="D382" s="46">
        <v>272.8</v>
      </c>
      <c r="E382" s="46"/>
      <c r="F382" s="46"/>
      <c r="G382" s="46">
        <f t="shared" si="51"/>
        <v>272.8</v>
      </c>
      <c r="H382" s="18"/>
      <c r="I382" s="43">
        <f t="shared" si="52"/>
        <v>0</v>
      </c>
      <c r="J382" s="43">
        <f t="shared" si="53"/>
        <v>0</v>
      </c>
      <c r="K382" s="154">
        <f t="shared" ref="K382:K440" si="55">J382*0.22</f>
        <v>0</v>
      </c>
      <c r="L382" s="194">
        <v>0</v>
      </c>
      <c r="M382" s="194">
        <v>0</v>
      </c>
      <c r="N382" s="45">
        <f t="shared" si="54"/>
        <v>0</v>
      </c>
    </row>
    <row r="383" spans="1:14" ht="12.75" customHeight="1" x14ac:dyDescent="0.35">
      <c r="A383" s="190">
        <f t="shared" ref="A383:A446" si="56">1+A382</f>
        <v>3</v>
      </c>
      <c r="B383" s="17">
        <v>3</v>
      </c>
      <c r="C383" s="46" t="s">
        <v>2077</v>
      </c>
      <c r="D383" s="46">
        <v>584.5</v>
      </c>
      <c r="E383" s="46"/>
      <c r="F383" s="46"/>
      <c r="G383" s="46">
        <f t="shared" si="51"/>
        <v>584.5</v>
      </c>
      <c r="H383" s="18">
        <v>50.7</v>
      </c>
      <c r="I383" s="43">
        <f t="shared" si="52"/>
        <v>6.0357142857142859E-2</v>
      </c>
      <c r="J383" s="43">
        <f t="shared" si="53"/>
        <v>258.41608928571429</v>
      </c>
      <c r="K383" s="154">
        <f t="shared" si="55"/>
        <v>56.851539642857148</v>
      </c>
      <c r="L383" s="194">
        <v>111.05714285714286</v>
      </c>
      <c r="M383" s="194">
        <v>6.0212285714285718</v>
      </c>
      <c r="N383" s="45">
        <f t="shared" si="54"/>
        <v>0.73968520163754126</v>
      </c>
    </row>
    <row r="384" spans="1:14" ht="12.75" customHeight="1" x14ac:dyDescent="0.35">
      <c r="A384" s="190">
        <f t="shared" si="56"/>
        <v>4</v>
      </c>
      <c r="B384" s="17">
        <v>2</v>
      </c>
      <c r="C384" s="46" t="s">
        <v>2078</v>
      </c>
      <c r="D384" s="46">
        <v>274.10000000000002</v>
      </c>
      <c r="E384" s="46"/>
      <c r="F384" s="46">
        <v>19.2</v>
      </c>
      <c r="G384" s="46">
        <f t="shared" si="51"/>
        <v>293.3</v>
      </c>
      <c r="H384" s="18"/>
      <c r="I384" s="43">
        <f t="shared" si="52"/>
        <v>0</v>
      </c>
      <c r="J384" s="43">
        <f t="shared" si="53"/>
        <v>0</v>
      </c>
      <c r="K384" s="154">
        <f t="shared" si="55"/>
        <v>0</v>
      </c>
      <c r="L384" s="194">
        <v>0</v>
      </c>
      <c r="M384" s="194">
        <v>0</v>
      </c>
      <c r="N384" s="45">
        <f t="shared" si="54"/>
        <v>0</v>
      </c>
    </row>
    <row r="385" spans="1:14" ht="12.75" customHeight="1" x14ac:dyDescent="0.35">
      <c r="A385" s="190">
        <f t="shared" si="56"/>
        <v>5</v>
      </c>
      <c r="B385" s="17">
        <v>3</v>
      </c>
      <c r="C385" s="46" t="s">
        <v>2079</v>
      </c>
      <c r="D385" s="46">
        <v>468.6</v>
      </c>
      <c r="E385" s="46"/>
      <c r="F385" s="46"/>
      <c r="G385" s="46">
        <f t="shared" si="51"/>
        <v>468.6</v>
      </c>
      <c r="H385" s="18">
        <v>41</v>
      </c>
      <c r="I385" s="43">
        <f t="shared" si="52"/>
        <v>4.880952380952381E-2</v>
      </c>
      <c r="J385" s="43">
        <f t="shared" si="53"/>
        <v>208.97553571428571</v>
      </c>
      <c r="K385" s="154">
        <f t="shared" si="55"/>
        <v>45.97461785714286</v>
      </c>
      <c r="L385" s="194">
        <v>89.80952380952381</v>
      </c>
      <c r="M385" s="194">
        <v>4.8692380952380958</v>
      </c>
      <c r="N385" s="45">
        <f t="shared" si="54"/>
        <v>0.74611377609088869</v>
      </c>
    </row>
    <row r="386" spans="1:14" ht="12.75" customHeight="1" x14ac:dyDescent="0.35">
      <c r="A386" s="190">
        <f t="shared" si="56"/>
        <v>6</v>
      </c>
      <c r="B386" s="17">
        <v>2</v>
      </c>
      <c r="C386" s="46" t="s">
        <v>2080</v>
      </c>
      <c r="D386" s="46">
        <v>346.93</v>
      </c>
      <c r="E386" s="46"/>
      <c r="F386" s="46"/>
      <c r="G386" s="46">
        <f t="shared" si="51"/>
        <v>346.93</v>
      </c>
      <c r="H386" s="18"/>
      <c r="I386" s="43">
        <f t="shared" si="52"/>
        <v>0</v>
      </c>
      <c r="J386" s="43">
        <f t="shared" si="53"/>
        <v>0</v>
      </c>
      <c r="K386" s="154">
        <f t="shared" si="55"/>
        <v>0</v>
      </c>
      <c r="L386" s="194">
        <v>0</v>
      </c>
      <c r="M386" s="194">
        <v>0</v>
      </c>
      <c r="N386" s="45">
        <f t="shared" si="54"/>
        <v>0</v>
      </c>
    </row>
    <row r="387" spans="1:14" ht="12.75" customHeight="1" x14ac:dyDescent="0.35">
      <c r="A387" s="190">
        <f t="shared" si="56"/>
        <v>7</v>
      </c>
      <c r="B387" s="17">
        <v>3</v>
      </c>
      <c r="C387" s="46" t="s">
        <v>2081</v>
      </c>
      <c r="D387" s="46">
        <v>606.20000000000005</v>
      </c>
      <c r="E387" s="46"/>
      <c r="F387" s="46">
        <v>58.3</v>
      </c>
      <c r="G387" s="46">
        <f t="shared" si="51"/>
        <v>664.5</v>
      </c>
      <c r="H387" s="18">
        <v>95</v>
      </c>
      <c r="I387" s="43">
        <f t="shared" si="52"/>
        <v>0.1130952380952381</v>
      </c>
      <c r="J387" s="43">
        <f t="shared" si="53"/>
        <v>484.21160714285713</v>
      </c>
      <c r="K387" s="154">
        <f t="shared" si="55"/>
        <v>106.52655357142856</v>
      </c>
      <c r="L387" s="194">
        <v>208.0952380952381</v>
      </c>
      <c r="M387" s="194">
        <v>11.282380952380953</v>
      </c>
      <c r="N387" s="45">
        <f t="shared" si="54"/>
        <v>1.3363836683634192</v>
      </c>
    </row>
    <row r="388" spans="1:14" ht="12.75" customHeight="1" x14ac:dyDescent="0.35">
      <c r="A388" s="190">
        <f t="shared" si="56"/>
        <v>8</v>
      </c>
      <c r="B388" s="17">
        <v>2</v>
      </c>
      <c r="C388" s="46" t="s">
        <v>2082</v>
      </c>
      <c r="D388" s="46">
        <v>434.3</v>
      </c>
      <c r="E388" s="46"/>
      <c r="F388" s="46"/>
      <c r="G388" s="46">
        <f t="shared" si="51"/>
        <v>434.3</v>
      </c>
      <c r="H388" s="18"/>
      <c r="I388" s="43">
        <f t="shared" si="52"/>
        <v>0</v>
      </c>
      <c r="J388" s="43">
        <f t="shared" si="53"/>
        <v>0</v>
      </c>
      <c r="K388" s="154">
        <f t="shared" si="55"/>
        <v>0</v>
      </c>
      <c r="L388" s="194">
        <v>0</v>
      </c>
      <c r="M388" s="194">
        <v>0</v>
      </c>
      <c r="N388" s="45">
        <f t="shared" si="54"/>
        <v>0</v>
      </c>
    </row>
    <row r="389" spans="1:14" ht="12.75" customHeight="1" x14ac:dyDescent="0.35">
      <c r="A389" s="190">
        <f t="shared" si="56"/>
        <v>9</v>
      </c>
      <c r="B389" s="17">
        <v>2</v>
      </c>
      <c r="C389" s="46" t="s">
        <v>2083</v>
      </c>
      <c r="D389" s="46">
        <v>613.4</v>
      </c>
      <c r="E389" s="46"/>
      <c r="F389" s="46">
        <v>29</v>
      </c>
      <c r="G389" s="46">
        <f t="shared" si="51"/>
        <v>642.4</v>
      </c>
      <c r="H389" s="18"/>
      <c r="I389" s="43">
        <f t="shared" si="52"/>
        <v>0</v>
      </c>
      <c r="J389" s="43">
        <f t="shared" si="53"/>
        <v>0</v>
      </c>
      <c r="K389" s="154">
        <f t="shared" si="55"/>
        <v>0</v>
      </c>
      <c r="L389" s="194">
        <v>0</v>
      </c>
      <c r="M389" s="194">
        <v>0</v>
      </c>
      <c r="N389" s="45">
        <f t="shared" si="54"/>
        <v>0</v>
      </c>
    </row>
    <row r="390" spans="1:14" ht="12.75" customHeight="1" x14ac:dyDescent="0.35">
      <c r="A390" s="190">
        <f t="shared" si="56"/>
        <v>10</v>
      </c>
      <c r="B390" s="17">
        <v>3</v>
      </c>
      <c r="C390" s="46" t="s">
        <v>2084</v>
      </c>
      <c r="D390" s="46">
        <v>237.3</v>
      </c>
      <c r="E390" s="46"/>
      <c r="F390" s="46"/>
      <c r="G390" s="46">
        <f t="shared" si="51"/>
        <v>237.3</v>
      </c>
      <c r="H390" s="18">
        <v>32</v>
      </c>
      <c r="I390" s="43">
        <f>H390/840</f>
        <v>3.8095238095238099E-2</v>
      </c>
      <c r="J390" s="43">
        <f t="shared" si="53"/>
        <v>163.10285714285715</v>
      </c>
      <c r="K390" s="154">
        <f t="shared" si="55"/>
        <v>35.882628571428576</v>
      </c>
      <c r="L390" s="194">
        <v>70.095238095238102</v>
      </c>
      <c r="M390" s="194">
        <v>3.8003809523809529</v>
      </c>
      <c r="N390" s="45">
        <f t="shared" si="54"/>
        <v>1.1499414444243774</v>
      </c>
    </row>
    <row r="391" spans="1:14" ht="12.75" customHeight="1" x14ac:dyDescent="0.35">
      <c r="A391" s="190">
        <f t="shared" si="56"/>
        <v>11</v>
      </c>
      <c r="B391" s="17">
        <v>3</v>
      </c>
      <c r="C391" s="46" t="s">
        <v>2085</v>
      </c>
      <c r="D391" s="46">
        <v>662.7</v>
      </c>
      <c r="E391" s="46"/>
      <c r="F391" s="46">
        <v>66.400000000000006</v>
      </c>
      <c r="G391" s="46">
        <f t="shared" si="51"/>
        <v>729.1</v>
      </c>
      <c r="H391" s="18">
        <v>96</v>
      </c>
      <c r="I391" s="43">
        <f t="shared" si="52"/>
        <v>0.11428571428571428</v>
      </c>
      <c r="J391" s="43">
        <f t="shared" si="53"/>
        <v>489.30857142857138</v>
      </c>
      <c r="K391" s="154">
        <f t="shared" si="55"/>
        <v>107.64788571428571</v>
      </c>
      <c r="L391" s="194">
        <v>210.28571428571428</v>
      </c>
      <c r="M391" s="194">
        <v>11.401142857142858</v>
      </c>
      <c r="N391" s="45">
        <f t="shared" si="54"/>
        <v>1.2353150962512662</v>
      </c>
    </row>
    <row r="392" spans="1:14" ht="12.75" customHeight="1" x14ac:dyDescent="0.35">
      <c r="A392" s="190">
        <f t="shared" si="56"/>
        <v>12</v>
      </c>
      <c r="B392" s="17">
        <v>3</v>
      </c>
      <c r="C392" s="46" t="s">
        <v>2087</v>
      </c>
      <c r="D392" s="46">
        <v>660.2</v>
      </c>
      <c r="E392" s="46"/>
      <c r="F392" s="46"/>
      <c r="G392" s="46">
        <f t="shared" si="51"/>
        <v>660.2</v>
      </c>
      <c r="H392" s="18">
        <v>137.30000000000001</v>
      </c>
      <c r="I392" s="43">
        <f t="shared" si="52"/>
        <v>0.16345238095238096</v>
      </c>
      <c r="J392" s="43">
        <f t="shared" si="53"/>
        <v>699.81319642857147</v>
      </c>
      <c r="K392" s="154">
        <f t="shared" si="55"/>
        <v>153.95890321428573</v>
      </c>
      <c r="L392" s="194">
        <v>300.75238095238097</v>
      </c>
      <c r="M392" s="194">
        <v>16.306009523809525</v>
      </c>
      <c r="N392" s="45">
        <f t="shared" si="54"/>
        <v>1.7734481825492996</v>
      </c>
    </row>
    <row r="393" spans="1:14" ht="12.75" customHeight="1" x14ac:dyDescent="0.35">
      <c r="A393" s="190">
        <f t="shared" si="56"/>
        <v>13</v>
      </c>
      <c r="B393" s="17">
        <v>3</v>
      </c>
      <c r="C393" s="46" t="s">
        <v>2088</v>
      </c>
      <c r="D393" s="46">
        <v>523.9</v>
      </c>
      <c r="E393" s="46"/>
      <c r="F393" s="46"/>
      <c r="G393" s="46">
        <f t="shared" si="51"/>
        <v>523.9</v>
      </c>
      <c r="H393" s="18">
        <v>49</v>
      </c>
      <c r="I393" s="43">
        <f t="shared" si="52"/>
        <v>5.8333333333333334E-2</v>
      </c>
      <c r="J393" s="43">
        <f t="shared" si="53"/>
        <v>249.75125</v>
      </c>
      <c r="K393" s="154">
        <f t="shared" si="55"/>
        <v>54.945275000000002</v>
      </c>
      <c r="L393" s="194">
        <v>107.33333333333333</v>
      </c>
      <c r="M393" s="194">
        <v>5.8193333333333337</v>
      </c>
      <c r="N393" s="45">
        <f t="shared" si="54"/>
        <v>0.79757433034294078</v>
      </c>
    </row>
    <row r="394" spans="1:14" ht="12.75" customHeight="1" x14ac:dyDescent="0.35">
      <c r="A394" s="190">
        <f t="shared" si="56"/>
        <v>14</v>
      </c>
      <c r="B394" s="17">
        <v>3</v>
      </c>
      <c r="C394" s="46" t="s">
        <v>2089</v>
      </c>
      <c r="D394" s="46">
        <v>529.29999999999995</v>
      </c>
      <c r="E394" s="46">
        <v>23.9</v>
      </c>
      <c r="F394" s="46"/>
      <c r="G394" s="46">
        <f t="shared" si="51"/>
        <v>553.19999999999993</v>
      </c>
      <c r="H394" s="18">
        <v>82</v>
      </c>
      <c r="I394" s="43">
        <f t="shared" si="52"/>
        <v>9.7619047619047619E-2</v>
      </c>
      <c r="J394" s="43">
        <f t="shared" si="53"/>
        <v>417.95107142857142</v>
      </c>
      <c r="K394" s="154">
        <f t="shared" si="55"/>
        <v>91.94923571428572</v>
      </c>
      <c r="L394" s="194">
        <v>179.61904761904762</v>
      </c>
      <c r="M394" s="194">
        <v>9.7384761904761916</v>
      </c>
      <c r="N394" s="45">
        <f t="shared" si="54"/>
        <v>1.3210992460842264</v>
      </c>
    </row>
    <row r="395" spans="1:14" ht="12.75" customHeight="1" x14ac:dyDescent="0.35">
      <c r="A395" s="190">
        <f t="shared" si="56"/>
        <v>15</v>
      </c>
      <c r="B395" s="17">
        <v>3</v>
      </c>
      <c r="C395" s="46" t="s">
        <v>2090</v>
      </c>
      <c r="D395" s="46">
        <v>533.79999999999995</v>
      </c>
      <c r="E395" s="46"/>
      <c r="F395" s="46"/>
      <c r="G395" s="46">
        <f t="shared" si="51"/>
        <v>533.79999999999995</v>
      </c>
      <c r="H395" s="18">
        <v>51</v>
      </c>
      <c r="I395" s="43">
        <f t="shared" si="52"/>
        <v>6.0714285714285714E-2</v>
      </c>
      <c r="J395" s="43">
        <f t="shared" si="53"/>
        <v>259.94517857142858</v>
      </c>
      <c r="K395" s="154">
        <f t="shared" si="55"/>
        <v>57.187939285714286</v>
      </c>
      <c r="L395" s="194">
        <v>111.71428571428571</v>
      </c>
      <c r="M395" s="194">
        <v>6.0568571428571429</v>
      </c>
      <c r="N395" s="45">
        <f t="shared" si="54"/>
        <v>0.81473259781619667</v>
      </c>
    </row>
    <row r="396" spans="1:14" ht="12.75" customHeight="1" x14ac:dyDescent="0.35">
      <c r="A396" s="190">
        <f t="shared" si="56"/>
        <v>16</v>
      </c>
      <c r="B396" s="17">
        <v>2</v>
      </c>
      <c r="C396" s="46" t="s">
        <v>2091</v>
      </c>
      <c r="D396" s="46">
        <v>612</v>
      </c>
      <c r="E396" s="46">
        <v>49.8</v>
      </c>
      <c r="F396" s="46"/>
      <c r="G396" s="46">
        <f t="shared" si="51"/>
        <v>661.8</v>
      </c>
      <c r="H396" s="18"/>
      <c r="I396" s="43">
        <f t="shared" si="52"/>
        <v>0</v>
      </c>
      <c r="J396" s="43">
        <f t="shared" si="53"/>
        <v>0</v>
      </c>
      <c r="K396" s="154">
        <f t="shared" si="55"/>
        <v>0</v>
      </c>
      <c r="L396" s="194">
        <v>0</v>
      </c>
      <c r="M396" s="194">
        <v>0</v>
      </c>
      <c r="N396" s="45">
        <f t="shared" si="54"/>
        <v>0</v>
      </c>
    </row>
    <row r="397" spans="1:14" ht="12.75" customHeight="1" x14ac:dyDescent="0.35">
      <c r="A397" s="190">
        <f t="shared" si="56"/>
        <v>17</v>
      </c>
      <c r="B397" s="17">
        <v>3</v>
      </c>
      <c r="C397" s="46" t="s">
        <v>2092</v>
      </c>
      <c r="D397" s="46">
        <v>641.79999999999995</v>
      </c>
      <c r="E397" s="46"/>
      <c r="F397" s="46"/>
      <c r="G397" s="46">
        <f t="shared" si="51"/>
        <v>641.79999999999995</v>
      </c>
      <c r="H397" s="18">
        <v>116.4</v>
      </c>
      <c r="I397" s="43">
        <f t="shared" si="52"/>
        <v>0.13857142857142857</v>
      </c>
      <c r="J397" s="43">
        <f t="shared" si="53"/>
        <v>593.28664285714285</v>
      </c>
      <c r="K397" s="154">
        <f t="shared" si="55"/>
        <v>130.52306142857142</v>
      </c>
      <c r="L397" s="194">
        <v>254.97142857142856</v>
      </c>
      <c r="M397" s="194">
        <v>13.823885714285714</v>
      </c>
      <c r="N397" s="45">
        <f t="shared" si="54"/>
        <v>1.5465955415572274</v>
      </c>
    </row>
    <row r="398" spans="1:14" ht="12.75" customHeight="1" x14ac:dyDescent="0.35">
      <c r="A398" s="190">
        <f t="shared" si="56"/>
        <v>18</v>
      </c>
      <c r="B398" s="17">
        <v>1</v>
      </c>
      <c r="C398" s="46" t="s">
        <v>2093</v>
      </c>
      <c r="D398" s="46">
        <v>170.2</v>
      </c>
      <c r="E398" s="46"/>
      <c r="F398" s="46"/>
      <c r="G398" s="46">
        <f t="shared" si="51"/>
        <v>170.2</v>
      </c>
      <c r="H398" s="18"/>
      <c r="I398" s="43">
        <f t="shared" si="52"/>
        <v>0</v>
      </c>
      <c r="J398" s="43">
        <f t="shared" si="53"/>
        <v>0</v>
      </c>
      <c r="K398" s="154">
        <f t="shared" si="55"/>
        <v>0</v>
      </c>
      <c r="L398" s="194">
        <v>0</v>
      </c>
      <c r="M398" s="194">
        <v>0</v>
      </c>
      <c r="N398" s="45">
        <f t="shared" si="54"/>
        <v>0</v>
      </c>
    </row>
    <row r="399" spans="1:14" ht="12.75" customHeight="1" x14ac:dyDescent="0.35">
      <c r="A399" s="190">
        <f t="shared" si="56"/>
        <v>19</v>
      </c>
      <c r="B399" s="17">
        <v>3</v>
      </c>
      <c r="C399" s="46" t="s">
        <v>2094</v>
      </c>
      <c r="D399" s="46">
        <v>899</v>
      </c>
      <c r="E399" s="46"/>
      <c r="F399" s="46">
        <v>148.9</v>
      </c>
      <c r="G399" s="46">
        <f t="shared" si="51"/>
        <v>1047.9000000000001</v>
      </c>
      <c r="H399" s="18">
        <v>70.900000000000006</v>
      </c>
      <c r="I399" s="43">
        <f t="shared" si="52"/>
        <v>8.4404761904761913E-2</v>
      </c>
      <c r="J399" s="43">
        <f t="shared" si="53"/>
        <v>361.3747678571429</v>
      </c>
      <c r="K399" s="154">
        <f t="shared" si="55"/>
        <v>79.50244892857144</v>
      </c>
      <c r="L399" s="194">
        <v>155.30476190476193</v>
      </c>
      <c r="M399" s="194">
        <v>8.4202190476190495</v>
      </c>
      <c r="N399" s="45">
        <f t="shared" si="54"/>
        <v>0.6725274724561684</v>
      </c>
    </row>
    <row r="400" spans="1:14" ht="12.75" customHeight="1" x14ac:dyDescent="0.35">
      <c r="A400" s="190">
        <f t="shared" si="56"/>
        <v>20</v>
      </c>
      <c r="B400" s="17">
        <v>2</v>
      </c>
      <c r="C400" s="46" t="s">
        <v>2095</v>
      </c>
      <c r="D400" s="46">
        <v>463.25</v>
      </c>
      <c r="E400" s="46"/>
      <c r="F400" s="46"/>
      <c r="G400" s="46">
        <f t="shared" si="51"/>
        <v>463.25</v>
      </c>
      <c r="H400" s="18"/>
      <c r="I400" s="43">
        <f t="shared" si="52"/>
        <v>0</v>
      </c>
      <c r="J400" s="43">
        <f t="shared" si="53"/>
        <v>0</v>
      </c>
      <c r="K400" s="154">
        <f t="shared" si="55"/>
        <v>0</v>
      </c>
      <c r="L400" s="194">
        <v>0</v>
      </c>
      <c r="M400" s="194">
        <v>0</v>
      </c>
      <c r="N400" s="45">
        <f t="shared" si="54"/>
        <v>0</v>
      </c>
    </row>
    <row r="401" spans="1:14" ht="12.75" customHeight="1" x14ac:dyDescent="0.35">
      <c r="A401" s="190">
        <f t="shared" si="56"/>
        <v>21</v>
      </c>
      <c r="B401" s="17">
        <v>3</v>
      </c>
      <c r="C401" s="46" t="s">
        <v>2096</v>
      </c>
      <c r="D401" s="46">
        <v>565.20000000000005</v>
      </c>
      <c r="E401" s="46"/>
      <c r="F401" s="46"/>
      <c r="G401" s="46">
        <f t="shared" si="51"/>
        <v>565.20000000000005</v>
      </c>
      <c r="H401" s="18">
        <v>86</v>
      </c>
      <c r="I401" s="43">
        <f t="shared" si="52"/>
        <v>0.10238095238095238</v>
      </c>
      <c r="J401" s="43">
        <f t="shared" si="53"/>
        <v>438.33892857142854</v>
      </c>
      <c r="K401" s="154">
        <f t="shared" si="55"/>
        <v>96.434564285714274</v>
      </c>
      <c r="L401" s="194">
        <v>188.38095238095238</v>
      </c>
      <c r="M401" s="194">
        <v>10.21352380952381</v>
      </c>
      <c r="N401" s="45">
        <f t="shared" si="54"/>
        <v>1.2975371002257945</v>
      </c>
    </row>
    <row r="402" spans="1:14" ht="12.75" customHeight="1" x14ac:dyDescent="0.35">
      <c r="A402" s="190">
        <f t="shared" si="56"/>
        <v>22</v>
      </c>
      <c r="B402" s="17">
        <v>4</v>
      </c>
      <c r="C402" s="46" t="s">
        <v>2097</v>
      </c>
      <c r="D402" s="46">
        <v>482.6</v>
      </c>
      <c r="E402" s="46"/>
      <c r="F402" s="46"/>
      <c r="G402" s="46">
        <f t="shared" si="51"/>
        <v>482.6</v>
      </c>
      <c r="H402" s="18">
        <v>48.4</v>
      </c>
      <c r="I402" s="43">
        <f t="shared" si="52"/>
        <v>5.7619047619047618E-2</v>
      </c>
      <c r="J402" s="43">
        <f t="shared" si="53"/>
        <v>246.69307142857141</v>
      </c>
      <c r="K402" s="154">
        <f t="shared" si="55"/>
        <v>54.272475714285711</v>
      </c>
      <c r="L402" s="194">
        <v>106.01904761904761</v>
      </c>
      <c r="M402" s="194">
        <v>5.7480761904761906</v>
      </c>
      <c r="N402" s="45">
        <f t="shared" si="54"/>
        <v>0.85522725021214452</v>
      </c>
    </row>
    <row r="403" spans="1:14" ht="12.75" customHeight="1" x14ac:dyDescent="0.35">
      <c r="A403" s="190">
        <f t="shared" si="56"/>
        <v>23</v>
      </c>
      <c r="B403" s="17">
        <v>2</v>
      </c>
      <c r="C403" s="46" t="s">
        <v>2098</v>
      </c>
      <c r="D403" s="46">
        <v>334</v>
      </c>
      <c r="E403" s="46"/>
      <c r="F403" s="46"/>
      <c r="G403" s="46">
        <f t="shared" si="51"/>
        <v>334</v>
      </c>
      <c r="H403" s="18"/>
      <c r="I403" s="43">
        <f t="shared" si="52"/>
        <v>0</v>
      </c>
      <c r="J403" s="43">
        <f t="shared" si="53"/>
        <v>0</v>
      </c>
      <c r="K403" s="154">
        <f t="shared" si="55"/>
        <v>0</v>
      </c>
      <c r="L403" s="194">
        <v>0</v>
      </c>
      <c r="M403" s="194">
        <v>0</v>
      </c>
      <c r="N403" s="45">
        <f t="shared" si="54"/>
        <v>0</v>
      </c>
    </row>
    <row r="404" spans="1:14" ht="12.75" customHeight="1" x14ac:dyDescent="0.35">
      <c r="A404" s="190">
        <f t="shared" si="56"/>
        <v>24</v>
      </c>
      <c r="B404" s="17">
        <v>3</v>
      </c>
      <c r="C404" s="46" t="s">
        <v>2099</v>
      </c>
      <c r="D404" s="46">
        <v>579</v>
      </c>
      <c r="E404" s="46"/>
      <c r="F404" s="46"/>
      <c r="G404" s="46">
        <f t="shared" si="51"/>
        <v>579</v>
      </c>
      <c r="H404" s="18">
        <v>67.400000000000006</v>
      </c>
      <c r="I404" s="43">
        <f t="shared" si="52"/>
        <v>8.0238095238095247E-2</v>
      </c>
      <c r="J404" s="43">
        <f t="shared" si="53"/>
        <v>343.53539285714288</v>
      </c>
      <c r="K404" s="154">
        <f t="shared" si="55"/>
        <v>75.577786428571429</v>
      </c>
      <c r="L404" s="194">
        <v>147.63809523809525</v>
      </c>
      <c r="M404" s="194">
        <v>8.0045523809523829</v>
      </c>
      <c r="N404" s="45">
        <f t="shared" si="54"/>
        <v>0.99266982194259412</v>
      </c>
    </row>
    <row r="405" spans="1:14" ht="12.75" customHeight="1" x14ac:dyDescent="0.35">
      <c r="A405" s="190">
        <f t="shared" si="56"/>
        <v>25</v>
      </c>
      <c r="B405" s="17">
        <v>3</v>
      </c>
      <c r="C405" s="46" t="s">
        <v>2100</v>
      </c>
      <c r="D405" s="46">
        <v>674.3</v>
      </c>
      <c r="E405" s="46"/>
      <c r="F405" s="46"/>
      <c r="G405" s="46">
        <f t="shared" si="51"/>
        <v>674.3</v>
      </c>
      <c r="H405" s="18">
        <v>78.400000000000006</v>
      </c>
      <c r="I405" s="43">
        <f t="shared" si="52"/>
        <v>9.3333333333333338E-2</v>
      </c>
      <c r="J405" s="43">
        <f t="shared" si="53"/>
        <v>399.60199999999998</v>
      </c>
      <c r="K405" s="154">
        <f t="shared" si="55"/>
        <v>87.912439999999989</v>
      </c>
      <c r="L405" s="194">
        <v>171.73333333333335</v>
      </c>
      <c r="M405" s="194">
        <v>9.3109333333333346</v>
      </c>
      <c r="N405" s="45">
        <f t="shared" si="54"/>
        <v>0.99148555044737752</v>
      </c>
    </row>
    <row r="406" spans="1:14" ht="12.75" customHeight="1" x14ac:dyDescent="0.35">
      <c r="A406" s="190">
        <f t="shared" si="56"/>
        <v>26</v>
      </c>
      <c r="B406" s="17">
        <v>1</v>
      </c>
      <c r="C406" s="46" t="s">
        <v>2101</v>
      </c>
      <c r="D406" s="46">
        <v>90.6</v>
      </c>
      <c r="E406" s="46"/>
      <c r="F406" s="46"/>
      <c r="G406" s="46">
        <f t="shared" si="51"/>
        <v>90.6</v>
      </c>
      <c r="H406" s="18"/>
      <c r="I406" s="43">
        <f t="shared" si="52"/>
        <v>0</v>
      </c>
      <c r="J406" s="43">
        <f t="shared" si="53"/>
        <v>0</v>
      </c>
      <c r="K406" s="154">
        <f t="shared" si="55"/>
        <v>0</v>
      </c>
      <c r="L406" s="194">
        <v>0</v>
      </c>
      <c r="M406" s="194">
        <v>0</v>
      </c>
      <c r="N406" s="45">
        <f t="shared" si="54"/>
        <v>0</v>
      </c>
    </row>
    <row r="407" spans="1:14" ht="12.75" customHeight="1" x14ac:dyDescent="0.35">
      <c r="A407" s="190">
        <f t="shared" si="56"/>
        <v>27</v>
      </c>
      <c r="B407" s="17">
        <v>2</v>
      </c>
      <c r="C407" s="46" t="s">
        <v>2103</v>
      </c>
      <c r="D407" s="46">
        <v>267.5</v>
      </c>
      <c r="E407" s="46"/>
      <c r="F407" s="46"/>
      <c r="G407" s="46">
        <f t="shared" si="51"/>
        <v>267.5</v>
      </c>
      <c r="H407" s="18"/>
      <c r="I407" s="43">
        <f t="shared" si="52"/>
        <v>0</v>
      </c>
      <c r="J407" s="43">
        <f t="shared" si="53"/>
        <v>0</v>
      </c>
      <c r="K407" s="154">
        <f t="shared" si="55"/>
        <v>0</v>
      </c>
      <c r="L407" s="194">
        <v>0</v>
      </c>
      <c r="M407" s="194">
        <v>0</v>
      </c>
      <c r="N407" s="45">
        <f t="shared" si="54"/>
        <v>0</v>
      </c>
    </row>
    <row r="408" spans="1:14" ht="12.75" customHeight="1" x14ac:dyDescent="0.35">
      <c r="A408" s="190">
        <f t="shared" si="56"/>
        <v>28</v>
      </c>
      <c r="B408" s="17">
        <v>3</v>
      </c>
      <c r="C408" s="46" t="s">
        <v>2104</v>
      </c>
      <c r="D408" s="46">
        <v>584.20000000000005</v>
      </c>
      <c r="E408" s="46"/>
      <c r="F408" s="46"/>
      <c r="G408" s="46">
        <f t="shared" si="51"/>
        <v>584.20000000000005</v>
      </c>
      <c r="H408" s="18">
        <v>117.3</v>
      </c>
      <c r="I408" s="43">
        <f t="shared" si="52"/>
        <v>0.13964285714285715</v>
      </c>
      <c r="J408" s="43">
        <f t="shared" si="53"/>
        <v>597.87391071428567</v>
      </c>
      <c r="K408" s="154">
        <f t="shared" si="55"/>
        <v>131.53226035714286</v>
      </c>
      <c r="L408" s="194">
        <v>256.94285714285718</v>
      </c>
      <c r="M408" s="194">
        <v>13.930771428571431</v>
      </c>
      <c r="N408" s="45">
        <f t="shared" si="54"/>
        <v>1.7122214988751405</v>
      </c>
    </row>
    <row r="409" spans="1:14" ht="12.75" customHeight="1" x14ac:dyDescent="0.35">
      <c r="A409" s="190">
        <f t="shared" si="56"/>
        <v>29</v>
      </c>
      <c r="B409" s="17">
        <v>2</v>
      </c>
      <c r="C409" s="46" t="s">
        <v>2105</v>
      </c>
      <c r="D409" s="46">
        <v>628.9</v>
      </c>
      <c r="E409" s="46"/>
      <c r="F409" s="46"/>
      <c r="G409" s="46">
        <f t="shared" si="51"/>
        <v>628.9</v>
      </c>
      <c r="H409" s="18"/>
      <c r="I409" s="43">
        <f t="shared" si="52"/>
        <v>0</v>
      </c>
      <c r="J409" s="43">
        <f t="shared" si="53"/>
        <v>0</v>
      </c>
      <c r="K409" s="154">
        <f t="shared" si="55"/>
        <v>0</v>
      </c>
      <c r="L409" s="194">
        <v>0</v>
      </c>
      <c r="M409" s="194">
        <v>0</v>
      </c>
      <c r="N409" s="45">
        <f t="shared" si="54"/>
        <v>0</v>
      </c>
    </row>
    <row r="410" spans="1:14" ht="12.75" customHeight="1" x14ac:dyDescent="0.35">
      <c r="A410" s="190">
        <f t="shared" si="56"/>
        <v>30</v>
      </c>
      <c r="B410" s="17">
        <v>3</v>
      </c>
      <c r="C410" s="46" t="s">
        <v>2106</v>
      </c>
      <c r="D410" s="46">
        <v>409.2</v>
      </c>
      <c r="E410" s="46"/>
      <c r="F410" s="46"/>
      <c r="G410" s="46">
        <f t="shared" si="51"/>
        <v>409.2</v>
      </c>
      <c r="H410" s="18">
        <v>46.1</v>
      </c>
      <c r="I410" s="43">
        <f t="shared" si="52"/>
        <v>5.4880952380952384E-2</v>
      </c>
      <c r="J410" s="43">
        <f t="shared" si="53"/>
        <v>234.97005357142856</v>
      </c>
      <c r="K410" s="154">
        <f t="shared" si="55"/>
        <v>51.693411785714282</v>
      </c>
      <c r="L410" s="194">
        <v>100.98095238095239</v>
      </c>
      <c r="M410" s="194">
        <v>5.4749238095238102</v>
      </c>
      <c r="N410" s="45">
        <f t="shared" si="54"/>
        <v>0.96070220319555</v>
      </c>
    </row>
    <row r="411" spans="1:14" ht="12.75" customHeight="1" x14ac:dyDescent="0.35">
      <c r="A411" s="190">
        <f t="shared" si="56"/>
        <v>31</v>
      </c>
      <c r="B411" s="17">
        <v>3</v>
      </c>
      <c r="C411" s="46" t="s">
        <v>2107</v>
      </c>
      <c r="D411" s="46">
        <v>320.60000000000002</v>
      </c>
      <c r="E411" s="46"/>
      <c r="F411" s="46"/>
      <c r="G411" s="46">
        <f t="shared" si="51"/>
        <v>320.60000000000002</v>
      </c>
      <c r="H411" s="18">
        <v>30.4</v>
      </c>
      <c r="I411" s="43">
        <f t="shared" si="52"/>
        <v>3.619047619047619E-2</v>
      </c>
      <c r="J411" s="43">
        <f t="shared" si="53"/>
        <v>154.94771428571428</v>
      </c>
      <c r="K411" s="154">
        <f t="shared" si="55"/>
        <v>34.088497142857143</v>
      </c>
      <c r="L411" s="194">
        <v>66.590476190476195</v>
      </c>
      <c r="M411" s="194">
        <v>3.6103619047619047</v>
      </c>
      <c r="N411" s="45">
        <f t="shared" si="54"/>
        <v>0.80859965540801482</v>
      </c>
    </row>
    <row r="412" spans="1:14" ht="12.75" customHeight="1" x14ac:dyDescent="0.35">
      <c r="A412" s="190">
        <f t="shared" si="56"/>
        <v>32</v>
      </c>
      <c r="B412" s="17">
        <v>3</v>
      </c>
      <c r="C412" s="46" t="s">
        <v>2108</v>
      </c>
      <c r="D412" s="46">
        <v>505.8</v>
      </c>
      <c r="E412" s="46"/>
      <c r="F412" s="46"/>
      <c r="G412" s="46">
        <f t="shared" si="51"/>
        <v>505.8</v>
      </c>
      <c r="H412" s="18">
        <v>67</v>
      </c>
      <c r="I412" s="43">
        <f t="shared" si="52"/>
        <v>7.9761904761904756E-2</v>
      </c>
      <c r="J412" s="43">
        <f t="shared" si="53"/>
        <v>341.4966071428571</v>
      </c>
      <c r="K412" s="154">
        <f t="shared" si="55"/>
        <v>75.129253571428563</v>
      </c>
      <c r="L412" s="194">
        <v>146.76190476190476</v>
      </c>
      <c r="M412" s="194">
        <v>7.9570476190476187</v>
      </c>
      <c r="N412" s="45">
        <f t="shared" si="54"/>
        <v>1.1295864236758366</v>
      </c>
    </row>
    <row r="413" spans="1:14" ht="12.75" customHeight="1" x14ac:dyDescent="0.35">
      <c r="A413" s="190">
        <f t="shared" si="56"/>
        <v>33</v>
      </c>
      <c r="B413" s="17">
        <v>4</v>
      </c>
      <c r="C413" s="46" t="s">
        <v>2109</v>
      </c>
      <c r="D413" s="46">
        <v>482.7</v>
      </c>
      <c r="E413" s="46"/>
      <c r="F413" s="46"/>
      <c r="G413" s="46">
        <f t="shared" si="51"/>
        <v>482.7</v>
      </c>
      <c r="H413" s="18">
        <v>55</v>
      </c>
      <c r="I413" s="43">
        <f t="shared" si="52"/>
        <v>6.5476190476190479E-2</v>
      </c>
      <c r="J413" s="43">
        <f t="shared" si="53"/>
        <v>280.3330357142857</v>
      </c>
      <c r="K413" s="154">
        <f t="shared" si="55"/>
        <v>61.673267857142854</v>
      </c>
      <c r="L413" s="194">
        <v>120.47619047619048</v>
      </c>
      <c r="M413" s="194">
        <v>6.5319047619047623</v>
      </c>
      <c r="N413" s="45">
        <f t="shared" si="54"/>
        <v>0.97164781191117411</v>
      </c>
    </row>
    <row r="414" spans="1:14" ht="12.75" customHeight="1" x14ac:dyDescent="0.35">
      <c r="A414" s="190">
        <f t="shared" si="56"/>
        <v>34</v>
      </c>
      <c r="B414" s="17">
        <v>3</v>
      </c>
      <c r="C414" s="46" t="s">
        <v>2110</v>
      </c>
      <c r="D414" s="46">
        <v>236.2</v>
      </c>
      <c r="E414" s="46"/>
      <c r="F414" s="46"/>
      <c r="G414" s="46">
        <f t="shared" si="51"/>
        <v>236.2</v>
      </c>
      <c r="H414" s="18">
        <v>25</v>
      </c>
      <c r="I414" s="43">
        <f t="shared" si="52"/>
        <v>2.976190476190476E-2</v>
      </c>
      <c r="J414" s="43">
        <f t="shared" si="53"/>
        <v>127.42410714285712</v>
      </c>
      <c r="K414" s="154">
        <f t="shared" si="55"/>
        <v>28.033303571428569</v>
      </c>
      <c r="L414" s="194">
        <v>54.761904761904759</v>
      </c>
      <c r="M414" s="194">
        <v>2.9690476190476192</v>
      </c>
      <c r="N414" s="45">
        <f t="shared" si="54"/>
        <v>0.90257562699084704</v>
      </c>
    </row>
    <row r="415" spans="1:14" ht="12.75" customHeight="1" x14ac:dyDescent="0.35">
      <c r="A415" s="190">
        <f t="shared" si="56"/>
        <v>35</v>
      </c>
      <c r="B415" s="17">
        <v>3</v>
      </c>
      <c r="C415" s="46" t="s">
        <v>2111</v>
      </c>
      <c r="D415" s="46">
        <v>412.4</v>
      </c>
      <c r="E415" s="46">
        <v>16.8</v>
      </c>
      <c r="F415" s="46"/>
      <c r="G415" s="46">
        <f t="shared" si="51"/>
        <v>429.2</v>
      </c>
      <c r="H415" s="18">
        <v>45</v>
      </c>
      <c r="I415" s="43">
        <f t="shared" si="52"/>
        <v>5.3571428571428568E-2</v>
      </c>
      <c r="J415" s="43">
        <f t="shared" si="53"/>
        <v>229.36339285714283</v>
      </c>
      <c r="K415" s="154">
        <f t="shared" si="55"/>
        <v>50.459946428571421</v>
      </c>
      <c r="L415" s="194">
        <v>98.571428571428569</v>
      </c>
      <c r="M415" s="194">
        <v>5.3442857142857143</v>
      </c>
      <c r="N415" s="45">
        <f>(J415+K415+L415+M415)/G415</f>
        <v>0.89407980794834241</v>
      </c>
    </row>
    <row r="416" spans="1:14" ht="12.75" customHeight="1" x14ac:dyDescent="0.35">
      <c r="A416" s="190">
        <f t="shared" si="56"/>
        <v>36</v>
      </c>
      <c r="B416" s="17">
        <v>3</v>
      </c>
      <c r="C416" s="46" t="s">
        <v>2112</v>
      </c>
      <c r="D416" s="46">
        <v>551.1</v>
      </c>
      <c r="E416" s="46"/>
      <c r="F416" s="46"/>
      <c r="G416" s="46">
        <f t="shared" si="51"/>
        <v>551.1</v>
      </c>
      <c r="H416" s="18">
        <v>78.2</v>
      </c>
      <c r="I416" s="43">
        <f t="shared" si="52"/>
        <v>9.3095238095238092E-2</v>
      </c>
      <c r="J416" s="43">
        <f t="shared" si="53"/>
        <v>398.58260714285711</v>
      </c>
      <c r="K416" s="154">
        <f t="shared" si="55"/>
        <v>87.688173571428564</v>
      </c>
      <c r="L416" s="194">
        <v>171.29523809523809</v>
      </c>
      <c r="M416" s="194">
        <v>9.2871809523809521</v>
      </c>
      <c r="N416" s="45">
        <f t="shared" ref="N416:N478" si="57">(J416+K416+L416+M416)/D416</f>
        <v>1.2100402826381869</v>
      </c>
    </row>
    <row r="417" spans="1:14" ht="12.75" customHeight="1" x14ac:dyDescent="0.35">
      <c r="A417" s="190">
        <f t="shared" si="56"/>
        <v>37</v>
      </c>
      <c r="B417" s="17">
        <v>1</v>
      </c>
      <c r="C417" s="46" t="s">
        <v>2113</v>
      </c>
      <c r="D417" s="46">
        <v>129.1</v>
      </c>
      <c r="E417" s="46">
        <v>13.6</v>
      </c>
      <c r="F417" s="46"/>
      <c r="G417" s="46">
        <f t="shared" si="51"/>
        <v>142.69999999999999</v>
      </c>
      <c r="H417" s="18"/>
      <c r="I417" s="43">
        <f t="shared" si="52"/>
        <v>0</v>
      </c>
      <c r="J417" s="43">
        <f t="shared" si="53"/>
        <v>0</v>
      </c>
      <c r="K417" s="154">
        <f t="shared" si="55"/>
        <v>0</v>
      </c>
      <c r="L417" s="194">
        <v>0</v>
      </c>
      <c r="M417" s="194">
        <v>0</v>
      </c>
      <c r="N417" s="45">
        <f t="shared" si="57"/>
        <v>0</v>
      </c>
    </row>
    <row r="418" spans="1:14" ht="12.75" customHeight="1" x14ac:dyDescent="0.35">
      <c r="A418" s="190">
        <f t="shared" si="56"/>
        <v>38</v>
      </c>
      <c r="B418" s="17">
        <v>2</v>
      </c>
      <c r="C418" s="46" t="s">
        <v>2114</v>
      </c>
      <c r="D418" s="46">
        <v>508.7</v>
      </c>
      <c r="E418" s="46"/>
      <c r="F418" s="46"/>
      <c r="G418" s="46">
        <f t="shared" si="51"/>
        <v>508.7</v>
      </c>
      <c r="H418" s="18"/>
      <c r="I418" s="43">
        <f t="shared" si="52"/>
        <v>0</v>
      </c>
      <c r="J418" s="43">
        <f t="shared" si="53"/>
        <v>0</v>
      </c>
      <c r="K418" s="154">
        <f t="shared" si="55"/>
        <v>0</v>
      </c>
      <c r="L418" s="194">
        <v>0</v>
      </c>
      <c r="M418" s="194">
        <v>0</v>
      </c>
      <c r="N418" s="45">
        <f t="shared" si="57"/>
        <v>0</v>
      </c>
    </row>
    <row r="419" spans="1:14" ht="12.75" customHeight="1" x14ac:dyDescent="0.35">
      <c r="A419" s="190">
        <f t="shared" si="56"/>
        <v>39</v>
      </c>
      <c r="B419" s="17">
        <v>3</v>
      </c>
      <c r="C419" s="46" t="s">
        <v>2115</v>
      </c>
      <c r="D419" s="46">
        <v>172.3</v>
      </c>
      <c r="E419" s="46"/>
      <c r="F419" s="46">
        <v>54.6</v>
      </c>
      <c r="G419" s="46">
        <f t="shared" si="51"/>
        <v>226.9</v>
      </c>
      <c r="H419" s="18"/>
      <c r="I419" s="43">
        <f t="shared" si="52"/>
        <v>0</v>
      </c>
      <c r="J419" s="43">
        <f t="shared" si="53"/>
        <v>0</v>
      </c>
      <c r="K419" s="154">
        <f t="shared" si="55"/>
        <v>0</v>
      </c>
      <c r="L419" s="194">
        <v>0</v>
      </c>
      <c r="M419" s="194">
        <v>0</v>
      </c>
      <c r="N419" s="45">
        <f t="shared" si="57"/>
        <v>0</v>
      </c>
    </row>
    <row r="420" spans="1:14" ht="12.75" customHeight="1" x14ac:dyDescent="0.35">
      <c r="A420" s="190">
        <f t="shared" si="56"/>
        <v>40</v>
      </c>
      <c r="B420" s="17">
        <v>3</v>
      </c>
      <c r="C420" s="46" t="s">
        <v>2116</v>
      </c>
      <c r="D420" s="19">
        <v>355.6</v>
      </c>
      <c r="E420" s="19"/>
      <c r="F420" s="19"/>
      <c r="G420" s="46">
        <f t="shared" si="51"/>
        <v>355.6</v>
      </c>
      <c r="H420" s="18">
        <v>42</v>
      </c>
      <c r="I420" s="43">
        <f t="shared" si="52"/>
        <v>0.05</v>
      </c>
      <c r="J420" s="43">
        <f t="shared" si="53"/>
        <v>214.07249999999999</v>
      </c>
      <c r="K420" s="154">
        <f t="shared" si="55"/>
        <v>47.095949999999995</v>
      </c>
      <c r="L420" s="194">
        <v>92</v>
      </c>
      <c r="M420" s="194">
        <v>4.9880000000000004</v>
      </c>
      <c r="N420" s="45">
        <f t="shared" si="57"/>
        <v>1.0071891169853768</v>
      </c>
    </row>
    <row r="421" spans="1:14" ht="12.75" customHeight="1" x14ac:dyDescent="0.35">
      <c r="A421" s="190">
        <f t="shared" si="56"/>
        <v>41</v>
      </c>
      <c r="B421" s="17">
        <v>1</v>
      </c>
      <c r="C421" s="46" t="s">
        <v>2117</v>
      </c>
      <c r="D421" s="46">
        <v>42.8</v>
      </c>
      <c r="E421" s="46"/>
      <c r="F421" s="46"/>
      <c r="G421" s="46">
        <f t="shared" si="51"/>
        <v>42.8</v>
      </c>
      <c r="H421" s="18"/>
      <c r="I421" s="43">
        <f t="shared" si="52"/>
        <v>0</v>
      </c>
      <c r="J421" s="43">
        <f t="shared" si="53"/>
        <v>0</v>
      </c>
      <c r="K421" s="154">
        <f t="shared" si="55"/>
        <v>0</v>
      </c>
      <c r="L421" s="194">
        <v>0</v>
      </c>
      <c r="M421" s="194">
        <v>0</v>
      </c>
      <c r="N421" s="45">
        <f t="shared" si="57"/>
        <v>0</v>
      </c>
    </row>
    <row r="422" spans="1:14" ht="12.75" customHeight="1" x14ac:dyDescent="0.35">
      <c r="A422" s="190">
        <f t="shared" si="56"/>
        <v>42</v>
      </c>
      <c r="B422" s="8">
        <v>3</v>
      </c>
      <c r="C422" s="46" t="s">
        <v>2118</v>
      </c>
      <c r="D422" s="46">
        <v>504</v>
      </c>
      <c r="E422" s="46">
        <v>50</v>
      </c>
      <c r="F422" s="46">
        <v>35.1</v>
      </c>
      <c r="G422" s="46">
        <f t="shared" si="51"/>
        <v>589.1</v>
      </c>
      <c r="H422" s="18">
        <v>98</v>
      </c>
      <c r="I422" s="43">
        <f t="shared" si="52"/>
        <v>0.11666666666666667</v>
      </c>
      <c r="J422" s="43">
        <f t="shared" si="53"/>
        <v>499.5025</v>
      </c>
      <c r="K422" s="154">
        <f t="shared" si="55"/>
        <v>109.89055</v>
      </c>
      <c r="L422" s="194">
        <v>214.66666666666666</v>
      </c>
      <c r="M422" s="194">
        <v>11.638666666666667</v>
      </c>
      <c r="N422" s="45">
        <f t="shared" si="57"/>
        <v>1.6581317129629631</v>
      </c>
    </row>
    <row r="423" spans="1:14" ht="12.75" customHeight="1" x14ac:dyDescent="0.35">
      <c r="A423" s="190">
        <f t="shared" si="56"/>
        <v>43</v>
      </c>
      <c r="B423" s="8">
        <v>3</v>
      </c>
      <c r="C423" s="46" t="s">
        <v>2119</v>
      </c>
      <c r="D423" s="46">
        <v>729.9</v>
      </c>
      <c r="E423" s="46">
        <v>32.700000000000003</v>
      </c>
      <c r="F423" s="46"/>
      <c r="G423" s="46">
        <f t="shared" si="51"/>
        <v>762.6</v>
      </c>
      <c r="H423" s="18">
        <v>134</v>
      </c>
      <c r="I423" s="43">
        <f t="shared" si="52"/>
        <v>0.15952380952380951</v>
      </c>
      <c r="J423" s="43">
        <f t="shared" si="53"/>
        <v>682.9932142857142</v>
      </c>
      <c r="K423" s="154">
        <f t="shared" si="55"/>
        <v>150.25850714285713</v>
      </c>
      <c r="L423" s="194">
        <v>293.52380952380952</v>
      </c>
      <c r="M423" s="194">
        <v>15.914095238095237</v>
      </c>
      <c r="N423" s="45">
        <f t="shared" si="57"/>
        <v>1.5655427129613322</v>
      </c>
    </row>
    <row r="424" spans="1:14" ht="12.75" customHeight="1" x14ac:dyDescent="0.35">
      <c r="A424" s="190">
        <f t="shared" si="56"/>
        <v>44</v>
      </c>
      <c r="B424" s="8">
        <v>3</v>
      </c>
      <c r="C424" s="46" t="s">
        <v>2120</v>
      </c>
      <c r="D424" s="46">
        <v>851.12</v>
      </c>
      <c r="E424" s="46"/>
      <c r="F424" s="46"/>
      <c r="G424" s="46">
        <f t="shared" si="51"/>
        <v>851.12</v>
      </c>
      <c r="H424" s="18">
        <v>210</v>
      </c>
      <c r="I424" s="43">
        <f t="shared" si="52"/>
        <v>0.25</v>
      </c>
      <c r="J424" s="43">
        <f t="shared" si="53"/>
        <v>1070.3625</v>
      </c>
      <c r="K424" s="154">
        <f t="shared" si="55"/>
        <v>235.47975</v>
      </c>
      <c r="L424" s="194">
        <v>460</v>
      </c>
      <c r="M424" s="194">
        <v>24.94</v>
      </c>
      <c r="N424" s="45">
        <f t="shared" si="57"/>
        <v>2.1040302777516682</v>
      </c>
    </row>
    <row r="425" spans="1:14" ht="12.75" customHeight="1" x14ac:dyDescent="0.35">
      <c r="A425" s="190">
        <f t="shared" si="56"/>
        <v>45</v>
      </c>
      <c r="B425" s="8">
        <v>3</v>
      </c>
      <c r="C425" s="46" t="s">
        <v>2121</v>
      </c>
      <c r="D425" s="46">
        <v>650.29999999999995</v>
      </c>
      <c r="E425" s="46">
        <v>180</v>
      </c>
      <c r="F425" s="46"/>
      <c r="G425" s="46">
        <f t="shared" si="51"/>
        <v>830.3</v>
      </c>
      <c r="H425" s="18">
        <v>134</v>
      </c>
      <c r="I425" s="43">
        <f t="shared" si="52"/>
        <v>0.15952380952380951</v>
      </c>
      <c r="J425" s="43">
        <f t="shared" si="53"/>
        <v>682.9932142857142</v>
      </c>
      <c r="K425" s="154">
        <f t="shared" si="55"/>
        <v>150.25850714285713</v>
      </c>
      <c r="L425" s="194">
        <v>293.52380952380952</v>
      </c>
      <c r="M425" s="194">
        <v>15.914095238095237</v>
      </c>
      <c r="N425" s="45">
        <f t="shared" si="57"/>
        <v>1.7571730373527239</v>
      </c>
    </row>
    <row r="426" spans="1:14" ht="12.75" customHeight="1" x14ac:dyDescent="0.35">
      <c r="A426" s="190">
        <f t="shared" si="56"/>
        <v>46</v>
      </c>
      <c r="B426" s="8">
        <v>5</v>
      </c>
      <c r="C426" s="46" t="s">
        <v>2122</v>
      </c>
      <c r="D426" s="46">
        <v>1204.45</v>
      </c>
      <c r="E426" s="46">
        <v>254.7</v>
      </c>
      <c r="F426" s="46"/>
      <c r="G426" s="46">
        <f t="shared" si="51"/>
        <v>1459.15</v>
      </c>
      <c r="H426" s="18">
        <v>180</v>
      </c>
      <c r="I426" s="43">
        <f t="shared" si="52"/>
        <v>0.21428571428571427</v>
      </c>
      <c r="J426" s="43">
        <f t="shared" si="53"/>
        <v>917.45357142857131</v>
      </c>
      <c r="K426" s="154">
        <f t="shared" si="55"/>
        <v>201.83978571428568</v>
      </c>
      <c r="L426" s="194">
        <v>394.28571428571428</v>
      </c>
      <c r="M426" s="194">
        <v>21.377142857142857</v>
      </c>
      <c r="N426" s="45">
        <f t="shared" si="57"/>
        <v>1.2744042627636798</v>
      </c>
    </row>
    <row r="427" spans="1:14" ht="12.75" customHeight="1" x14ac:dyDescent="0.35">
      <c r="A427" s="190">
        <f t="shared" si="56"/>
        <v>47</v>
      </c>
      <c r="B427" s="8">
        <v>3</v>
      </c>
      <c r="C427" s="46" t="s">
        <v>2123</v>
      </c>
      <c r="D427" s="46">
        <v>490.1</v>
      </c>
      <c r="E427" s="46"/>
      <c r="F427" s="46">
        <v>67.099999999999994</v>
      </c>
      <c r="G427" s="46">
        <f t="shared" si="51"/>
        <v>557.20000000000005</v>
      </c>
      <c r="H427" s="18">
        <v>89.3</v>
      </c>
      <c r="I427" s="43">
        <f t="shared" si="52"/>
        <v>0.10630952380952381</v>
      </c>
      <c r="J427" s="43">
        <f t="shared" si="53"/>
        <v>455.1589107142857</v>
      </c>
      <c r="K427" s="154">
        <f t="shared" si="55"/>
        <v>100.13496035714286</v>
      </c>
      <c r="L427" s="194">
        <v>195.60952380952381</v>
      </c>
      <c r="M427" s="194">
        <v>10.605438095238096</v>
      </c>
      <c r="N427" s="45">
        <f t="shared" si="57"/>
        <v>1.5537825606533167</v>
      </c>
    </row>
    <row r="428" spans="1:14" ht="12.75" customHeight="1" x14ac:dyDescent="0.35">
      <c r="A428" s="190">
        <f t="shared" si="56"/>
        <v>48</v>
      </c>
      <c r="B428" s="8">
        <v>3</v>
      </c>
      <c r="C428" s="46" t="s">
        <v>2124</v>
      </c>
      <c r="D428" s="46">
        <v>269</v>
      </c>
      <c r="E428" s="46"/>
      <c r="F428" s="46">
        <v>31.1</v>
      </c>
      <c r="G428" s="46">
        <f t="shared" si="51"/>
        <v>300.10000000000002</v>
      </c>
      <c r="H428" s="18">
        <v>50</v>
      </c>
      <c r="I428" s="43">
        <f t="shared" si="52"/>
        <v>5.9523809523809521E-2</v>
      </c>
      <c r="J428" s="43">
        <f t="shared" si="53"/>
        <v>254.84821428571425</v>
      </c>
      <c r="K428" s="154">
        <f t="shared" si="55"/>
        <v>56.066607142857137</v>
      </c>
      <c r="L428" s="194">
        <v>109.52380952380952</v>
      </c>
      <c r="M428" s="194">
        <v>5.9380952380952383</v>
      </c>
      <c r="N428" s="45">
        <f t="shared" si="57"/>
        <v>1.5850435917861565</v>
      </c>
    </row>
    <row r="429" spans="1:14" ht="12.75" customHeight="1" x14ac:dyDescent="0.35">
      <c r="A429" s="190">
        <f t="shared" si="56"/>
        <v>49</v>
      </c>
      <c r="B429" s="8">
        <v>3</v>
      </c>
      <c r="C429" s="46" t="s">
        <v>2125</v>
      </c>
      <c r="D429" s="46">
        <v>331.5</v>
      </c>
      <c r="E429" s="46"/>
      <c r="F429" s="46">
        <v>54</v>
      </c>
      <c r="G429" s="46">
        <f t="shared" si="51"/>
        <v>385.5</v>
      </c>
      <c r="H429" s="18">
        <v>40</v>
      </c>
      <c r="I429" s="43">
        <f t="shared" si="52"/>
        <v>4.7619047619047616E-2</v>
      </c>
      <c r="J429" s="43">
        <f t="shared" si="53"/>
        <v>203.87857142857141</v>
      </c>
      <c r="K429" s="154">
        <f t="shared" si="55"/>
        <v>44.853285714285711</v>
      </c>
      <c r="L429" s="194">
        <v>87.61904761904762</v>
      </c>
      <c r="M429" s="194">
        <v>4.7504761904761903</v>
      </c>
      <c r="N429" s="45">
        <f t="shared" si="57"/>
        <v>1.0289634417869713</v>
      </c>
    </row>
    <row r="430" spans="1:14" ht="12.75" customHeight="1" x14ac:dyDescent="0.35">
      <c r="A430" s="190">
        <f t="shared" si="56"/>
        <v>50</v>
      </c>
      <c r="B430" s="8">
        <v>3</v>
      </c>
      <c r="C430" s="46" t="s">
        <v>2126</v>
      </c>
      <c r="D430" s="46">
        <v>504</v>
      </c>
      <c r="E430" s="46"/>
      <c r="F430" s="46">
        <v>46.5</v>
      </c>
      <c r="G430" s="46">
        <f t="shared" si="51"/>
        <v>550.5</v>
      </c>
      <c r="H430" s="18">
        <v>80</v>
      </c>
      <c r="I430" s="43">
        <f t="shared" si="52"/>
        <v>9.5238095238095233E-2</v>
      </c>
      <c r="J430" s="43">
        <f t="shared" si="53"/>
        <v>407.75714285714281</v>
      </c>
      <c r="K430" s="154">
        <f t="shared" si="55"/>
        <v>89.706571428571422</v>
      </c>
      <c r="L430" s="194">
        <v>175.23809523809524</v>
      </c>
      <c r="M430" s="194">
        <v>9.5009523809523806</v>
      </c>
      <c r="N430" s="45">
        <f t="shared" si="57"/>
        <v>1.3535769085411944</v>
      </c>
    </row>
    <row r="431" spans="1:14" ht="12.75" customHeight="1" x14ac:dyDescent="0.35">
      <c r="A431" s="190">
        <f t="shared" si="56"/>
        <v>51</v>
      </c>
      <c r="B431" s="8">
        <v>3</v>
      </c>
      <c r="C431" s="46" t="s">
        <v>2127</v>
      </c>
      <c r="D431" s="46">
        <v>529.5</v>
      </c>
      <c r="E431" s="46"/>
      <c r="F431" s="46">
        <v>43</v>
      </c>
      <c r="G431" s="46">
        <f t="shared" si="51"/>
        <v>572.5</v>
      </c>
      <c r="H431" s="18">
        <v>71</v>
      </c>
      <c r="I431" s="43">
        <f t="shared" si="52"/>
        <v>8.4523809523809529E-2</v>
      </c>
      <c r="J431" s="43">
        <f t="shared" si="53"/>
        <v>361.88446428571427</v>
      </c>
      <c r="K431" s="154">
        <f t="shared" si="55"/>
        <v>79.614582142857145</v>
      </c>
      <c r="L431" s="194">
        <v>155.52380952380955</v>
      </c>
      <c r="M431" s="194">
        <v>8.4320952380952399</v>
      </c>
      <c r="N431" s="45">
        <f t="shared" si="57"/>
        <v>1.1434465556005216</v>
      </c>
    </row>
    <row r="432" spans="1:14" ht="12.75" customHeight="1" x14ac:dyDescent="0.35">
      <c r="A432" s="190">
        <f t="shared" si="56"/>
        <v>52</v>
      </c>
      <c r="B432" s="8">
        <v>3</v>
      </c>
      <c r="C432" s="46" t="s">
        <v>2128</v>
      </c>
      <c r="D432" s="46">
        <v>964.1</v>
      </c>
      <c r="E432" s="46"/>
      <c r="F432" s="46">
        <v>72.3</v>
      </c>
      <c r="G432" s="46">
        <f t="shared" si="51"/>
        <v>1036.4000000000001</v>
      </c>
      <c r="H432" s="18">
        <v>175</v>
      </c>
      <c r="I432" s="43">
        <f t="shared" si="52"/>
        <v>0.20833333333333334</v>
      </c>
      <c r="J432" s="43">
        <f t="shared" si="53"/>
        <v>891.96875</v>
      </c>
      <c r="K432" s="154">
        <f t="shared" si="55"/>
        <v>196.233125</v>
      </c>
      <c r="L432" s="194">
        <v>383.33333333333337</v>
      </c>
      <c r="M432" s="194">
        <v>20.783333333333335</v>
      </c>
      <c r="N432" s="45">
        <f t="shared" si="57"/>
        <v>1.5478877104726341</v>
      </c>
    </row>
    <row r="433" spans="1:14" ht="12.75" customHeight="1" x14ac:dyDescent="0.35">
      <c r="A433" s="190">
        <f t="shared" si="56"/>
        <v>53</v>
      </c>
      <c r="B433" s="8">
        <v>3</v>
      </c>
      <c r="C433" s="46" t="s">
        <v>2129</v>
      </c>
      <c r="D433" s="46">
        <v>472.5</v>
      </c>
      <c r="E433" s="46"/>
      <c r="F433" s="46">
        <v>96.5</v>
      </c>
      <c r="G433" s="46">
        <f t="shared" si="51"/>
        <v>569</v>
      </c>
      <c r="H433" s="18">
        <v>86</v>
      </c>
      <c r="I433" s="43">
        <f t="shared" si="52"/>
        <v>0.10238095238095238</v>
      </c>
      <c r="J433" s="43">
        <f t="shared" si="53"/>
        <v>438.33892857142854</v>
      </c>
      <c r="K433" s="154">
        <f t="shared" si="55"/>
        <v>96.434564285714274</v>
      </c>
      <c r="L433" s="194">
        <v>188.38095238095238</v>
      </c>
      <c r="M433" s="194">
        <v>10.21352380952381</v>
      </c>
      <c r="N433" s="45">
        <f t="shared" si="57"/>
        <v>1.5521015217939029</v>
      </c>
    </row>
    <row r="434" spans="1:14" ht="12.75" customHeight="1" x14ac:dyDescent="0.35">
      <c r="A434" s="190">
        <f t="shared" si="56"/>
        <v>54</v>
      </c>
      <c r="B434" s="20">
        <v>2</v>
      </c>
      <c r="C434" s="46" t="s">
        <v>2130</v>
      </c>
      <c r="D434" s="46">
        <v>219</v>
      </c>
      <c r="E434" s="46"/>
      <c r="F434" s="46"/>
      <c r="G434" s="46">
        <f t="shared" si="51"/>
        <v>219</v>
      </c>
      <c r="H434" s="18"/>
      <c r="I434" s="43">
        <f t="shared" si="52"/>
        <v>0</v>
      </c>
      <c r="J434" s="43">
        <f t="shared" si="53"/>
        <v>0</v>
      </c>
      <c r="K434" s="154">
        <f t="shared" si="55"/>
        <v>0</v>
      </c>
      <c r="L434" s="194">
        <v>0</v>
      </c>
      <c r="M434" s="194">
        <v>0</v>
      </c>
      <c r="N434" s="45">
        <f t="shared" si="57"/>
        <v>0</v>
      </c>
    </row>
    <row r="435" spans="1:14" ht="12.75" customHeight="1" x14ac:dyDescent="0.35">
      <c r="A435" s="190">
        <f t="shared" si="56"/>
        <v>55</v>
      </c>
      <c r="B435" s="8">
        <v>2</v>
      </c>
      <c r="C435" s="46" t="s">
        <v>2131</v>
      </c>
      <c r="D435" s="46">
        <v>361.4</v>
      </c>
      <c r="E435" s="46"/>
      <c r="F435" s="46"/>
      <c r="G435" s="46">
        <f t="shared" si="51"/>
        <v>361.4</v>
      </c>
      <c r="H435" s="18"/>
      <c r="I435" s="43">
        <f t="shared" si="52"/>
        <v>0</v>
      </c>
      <c r="J435" s="43">
        <f t="shared" si="53"/>
        <v>0</v>
      </c>
      <c r="K435" s="154">
        <f t="shared" si="55"/>
        <v>0</v>
      </c>
      <c r="L435" s="194">
        <v>0</v>
      </c>
      <c r="M435" s="194">
        <v>0</v>
      </c>
      <c r="N435" s="45">
        <f t="shared" si="57"/>
        <v>0</v>
      </c>
    </row>
    <row r="436" spans="1:14" ht="12.75" customHeight="1" x14ac:dyDescent="0.35">
      <c r="A436" s="190">
        <f t="shared" si="56"/>
        <v>56</v>
      </c>
      <c r="B436" s="8">
        <v>3</v>
      </c>
      <c r="C436" s="46" t="s">
        <v>2132</v>
      </c>
      <c r="D436" s="46">
        <v>325.7</v>
      </c>
      <c r="E436" s="46"/>
      <c r="F436" s="46">
        <v>17.7</v>
      </c>
      <c r="G436" s="46">
        <f t="shared" si="51"/>
        <v>343.4</v>
      </c>
      <c r="H436" s="18">
        <v>15</v>
      </c>
      <c r="I436" s="43">
        <f t="shared" si="52"/>
        <v>1.7857142857142856E-2</v>
      </c>
      <c r="J436" s="43">
        <f t="shared" si="53"/>
        <v>76.45446428571428</v>
      </c>
      <c r="K436" s="154">
        <f t="shared" si="55"/>
        <v>16.819982142857143</v>
      </c>
      <c r="L436" s="194">
        <v>32.857142857142854</v>
      </c>
      <c r="M436" s="194">
        <v>1.7814285714285714</v>
      </c>
      <c r="N436" s="45">
        <f t="shared" si="57"/>
        <v>0.3927326308171411</v>
      </c>
    </row>
    <row r="437" spans="1:14" ht="12.75" customHeight="1" x14ac:dyDescent="0.35">
      <c r="A437" s="190">
        <f t="shared" si="56"/>
        <v>57</v>
      </c>
      <c r="B437" s="8">
        <v>3</v>
      </c>
      <c r="C437" s="46" t="s">
        <v>2133</v>
      </c>
      <c r="D437" s="46">
        <v>398.4</v>
      </c>
      <c r="E437" s="46"/>
      <c r="F437" s="46">
        <v>80.599999999999994</v>
      </c>
      <c r="G437" s="46">
        <f t="shared" si="51"/>
        <v>479</v>
      </c>
      <c r="H437" s="18">
        <v>46</v>
      </c>
      <c r="I437" s="43">
        <f t="shared" si="52"/>
        <v>5.4761904761904762E-2</v>
      </c>
      <c r="J437" s="43">
        <f t="shared" si="53"/>
        <v>234.46035714285713</v>
      </c>
      <c r="K437" s="154">
        <f t="shared" si="55"/>
        <v>51.58127857142857</v>
      </c>
      <c r="L437" s="194">
        <v>100.76190476190476</v>
      </c>
      <c r="M437" s="194">
        <v>5.4630476190476189</v>
      </c>
      <c r="N437" s="45">
        <f t="shared" si="57"/>
        <v>0.98460488979728444</v>
      </c>
    </row>
    <row r="438" spans="1:14" ht="12.75" customHeight="1" x14ac:dyDescent="0.35">
      <c r="A438" s="190">
        <f t="shared" si="56"/>
        <v>58</v>
      </c>
      <c r="B438" s="8">
        <v>3</v>
      </c>
      <c r="C438" s="46" t="s">
        <v>2134</v>
      </c>
      <c r="D438" s="46">
        <v>675.5</v>
      </c>
      <c r="E438" s="46"/>
      <c r="F438" s="46"/>
      <c r="G438" s="46">
        <f t="shared" si="51"/>
        <v>675.5</v>
      </c>
      <c r="H438" s="18">
        <v>109</v>
      </c>
      <c r="I438" s="43">
        <f t="shared" si="52"/>
        <v>0.12976190476190477</v>
      </c>
      <c r="J438" s="43">
        <f t="shared" si="53"/>
        <v>555.56910714285721</v>
      </c>
      <c r="K438" s="154">
        <f t="shared" si="55"/>
        <v>122.22520357142858</v>
      </c>
      <c r="L438" s="194">
        <v>238.76190476190479</v>
      </c>
      <c r="M438" s="194">
        <v>12.945047619047621</v>
      </c>
      <c r="N438" s="45">
        <f t="shared" si="57"/>
        <v>1.3760196344859188</v>
      </c>
    </row>
    <row r="439" spans="1:14" ht="12.75" customHeight="1" x14ac:dyDescent="0.35">
      <c r="A439" s="190">
        <f t="shared" si="56"/>
        <v>59</v>
      </c>
      <c r="B439" s="8">
        <v>5</v>
      </c>
      <c r="C439" s="46" t="s">
        <v>2135</v>
      </c>
      <c r="D439" s="46">
        <v>1644.9</v>
      </c>
      <c r="E439" s="46">
        <v>102.4</v>
      </c>
      <c r="F439" s="46">
        <v>88.7</v>
      </c>
      <c r="G439" s="46">
        <f t="shared" si="51"/>
        <v>1836.0000000000002</v>
      </c>
      <c r="H439" s="18">
        <v>144</v>
      </c>
      <c r="I439" s="43">
        <f t="shared" si="52"/>
        <v>0.17142857142857143</v>
      </c>
      <c r="J439" s="43">
        <f t="shared" si="53"/>
        <v>733.96285714285716</v>
      </c>
      <c r="K439" s="154">
        <f t="shared" si="55"/>
        <v>161.47182857142857</v>
      </c>
      <c r="L439" s="194">
        <v>315.42857142857144</v>
      </c>
      <c r="M439" s="194">
        <v>17.101714285714287</v>
      </c>
      <c r="N439" s="45">
        <f t="shared" si="57"/>
        <v>0.74652864698679022</v>
      </c>
    </row>
    <row r="440" spans="1:14" ht="12.75" customHeight="1" x14ac:dyDescent="0.35">
      <c r="A440" s="190">
        <f t="shared" si="56"/>
        <v>60</v>
      </c>
      <c r="B440" s="8">
        <v>3</v>
      </c>
      <c r="C440" s="46" t="s">
        <v>652</v>
      </c>
      <c r="D440" s="46">
        <v>640.29999999999995</v>
      </c>
      <c r="E440" s="46">
        <v>45.5</v>
      </c>
      <c r="F440" s="46"/>
      <c r="G440" s="46">
        <f t="shared" ref="G440:G502" si="58">D440+E440+F440</f>
        <v>685.8</v>
      </c>
      <c r="H440" s="18">
        <v>74</v>
      </c>
      <c r="I440" s="43">
        <f t="shared" ref="I440:I501" si="59">H440/840</f>
        <v>8.8095238095238101E-2</v>
      </c>
      <c r="J440" s="43">
        <f t="shared" si="53"/>
        <v>377.17535714285714</v>
      </c>
      <c r="K440" s="154">
        <f t="shared" si="55"/>
        <v>82.978578571428571</v>
      </c>
      <c r="L440" s="194">
        <v>162.0952380952381</v>
      </c>
      <c r="M440" s="194">
        <v>8.7883809523809528</v>
      </c>
      <c r="N440" s="45">
        <f t="shared" si="57"/>
        <v>0.98553421015446629</v>
      </c>
    </row>
    <row r="441" spans="1:14" ht="12.75" customHeight="1" x14ac:dyDescent="0.35">
      <c r="A441" s="190">
        <f t="shared" si="56"/>
        <v>61</v>
      </c>
      <c r="B441" s="8">
        <v>3</v>
      </c>
      <c r="C441" s="46" t="s">
        <v>653</v>
      </c>
      <c r="D441" s="46">
        <v>484.9</v>
      </c>
      <c r="E441" s="46">
        <v>39.799999999999997</v>
      </c>
      <c r="F441" s="46"/>
      <c r="G441" s="46">
        <f t="shared" si="58"/>
        <v>524.69999999999993</v>
      </c>
      <c r="H441" s="18">
        <v>94</v>
      </c>
      <c r="I441" s="43">
        <f t="shared" si="59"/>
        <v>0.11190476190476191</v>
      </c>
      <c r="J441" s="43">
        <f t="shared" si="53"/>
        <v>479.11464285714288</v>
      </c>
      <c r="K441" s="154">
        <f t="shared" ref="K441:K503" si="60">J441*0.22</f>
        <v>105.40522142857144</v>
      </c>
      <c r="L441" s="194">
        <v>205.90476190476193</v>
      </c>
      <c r="M441" s="194">
        <v>11.163619047619049</v>
      </c>
      <c r="N441" s="45">
        <f t="shared" si="57"/>
        <v>1.6531001139164681</v>
      </c>
    </row>
    <row r="442" spans="1:14" ht="12.75" customHeight="1" x14ac:dyDescent="0.35">
      <c r="A442" s="190">
        <f t="shared" si="56"/>
        <v>62</v>
      </c>
      <c r="B442" s="8">
        <v>3</v>
      </c>
      <c r="C442" s="46" t="s">
        <v>654</v>
      </c>
      <c r="D442" s="46">
        <v>642.79999999999995</v>
      </c>
      <c r="E442" s="46"/>
      <c r="F442" s="46"/>
      <c r="G442" s="46">
        <f t="shared" si="58"/>
        <v>642.79999999999995</v>
      </c>
      <c r="H442" s="18">
        <v>101</v>
      </c>
      <c r="I442" s="43">
        <f t="shared" si="59"/>
        <v>0.12023809523809524</v>
      </c>
      <c r="J442" s="43">
        <f t="shared" si="53"/>
        <v>514.79339285714286</v>
      </c>
      <c r="K442" s="154">
        <f t="shared" si="60"/>
        <v>113.25454642857143</v>
      </c>
      <c r="L442" s="194">
        <v>221.23809523809524</v>
      </c>
      <c r="M442" s="194">
        <v>11.994952380952382</v>
      </c>
      <c r="N442" s="45">
        <f t="shared" si="57"/>
        <v>1.3398895253652177</v>
      </c>
    </row>
    <row r="443" spans="1:14" ht="12.75" customHeight="1" x14ac:dyDescent="0.35">
      <c r="A443" s="190">
        <f t="shared" si="56"/>
        <v>63</v>
      </c>
      <c r="B443" s="8">
        <v>3</v>
      </c>
      <c r="C443" s="46" t="s">
        <v>655</v>
      </c>
      <c r="D443" s="46">
        <v>637.20000000000005</v>
      </c>
      <c r="E443" s="46"/>
      <c r="F443" s="46"/>
      <c r="G443" s="46">
        <f t="shared" si="58"/>
        <v>637.20000000000005</v>
      </c>
      <c r="H443" s="18">
        <v>114</v>
      </c>
      <c r="I443" s="43">
        <f t="shared" si="59"/>
        <v>0.1357142857142857</v>
      </c>
      <c r="J443" s="43">
        <f t="shared" si="53"/>
        <v>581.05392857142851</v>
      </c>
      <c r="K443" s="154">
        <f t="shared" si="60"/>
        <v>127.83186428571427</v>
      </c>
      <c r="L443" s="194">
        <v>249.71428571428569</v>
      </c>
      <c r="M443" s="194">
        <v>13.538857142857143</v>
      </c>
      <c r="N443" s="45">
        <f t="shared" si="57"/>
        <v>1.5256417697964306</v>
      </c>
    </row>
    <row r="444" spans="1:14" ht="12.75" customHeight="1" x14ac:dyDescent="0.35">
      <c r="A444" s="190">
        <f t="shared" si="56"/>
        <v>64</v>
      </c>
      <c r="B444" s="8">
        <v>3</v>
      </c>
      <c r="C444" s="46" t="s">
        <v>656</v>
      </c>
      <c r="D444" s="46">
        <v>453.2</v>
      </c>
      <c r="E444" s="46"/>
      <c r="F444" s="46"/>
      <c r="G444" s="46">
        <f t="shared" si="58"/>
        <v>453.2</v>
      </c>
      <c r="H444" s="18">
        <v>85</v>
      </c>
      <c r="I444" s="43">
        <f t="shared" si="59"/>
        <v>0.10119047619047619</v>
      </c>
      <c r="J444" s="43">
        <f t="shared" si="53"/>
        <v>433.24196428571429</v>
      </c>
      <c r="K444" s="154">
        <f t="shared" si="60"/>
        <v>95.313232142857146</v>
      </c>
      <c r="L444" s="194">
        <v>186.1904761904762</v>
      </c>
      <c r="M444" s="194">
        <v>10.094761904761905</v>
      </c>
      <c r="N444" s="45">
        <f t="shared" si="57"/>
        <v>1.5993831300172319</v>
      </c>
    </row>
    <row r="445" spans="1:14" ht="12.75" customHeight="1" x14ac:dyDescent="0.35">
      <c r="A445" s="190">
        <f t="shared" si="56"/>
        <v>65</v>
      </c>
      <c r="B445" s="8">
        <v>3</v>
      </c>
      <c r="C445" s="46" t="s">
        <v>657</v>
      </c>
      <c r="D445" s="46">
        <v>771.5</v>
      </c>
      <c r="E445" s="46">
        <v>16.600000000000001</v>
      </c>
      <c r="F445" s="46"/>
      <c r="G445" s="46">
        <f t="shared" si="58"/>
        <v>788.1</v>
      </c>
      <c r="H445" s="18">
        <v>91</v>
      </c>
      <c r="I445" s="43">
        <f t="shared" si="59"/>
        <v>0.10833333333333334</v>
      </c>
      <c r="J445" s="43">
        <f t="shared" ref="J445:J508" si="61">I445*4281.45</f>
        <v>463.82375000000002</v>
      </c>
      <c r="K445" s="154">
        <f t="shared" si="60"/>
        <v>102.04122500000001</v>
      </c>
      <c r="L445" s="194">
        <v>199.33333333333334</v>
      </c>
      <c r="M445" s="194">
        <v>10.807333333333334</v>
      </c>
      <c r="N445" s="45">
        <f t="shared" si="57"/>
        <v>1.0058401058543962</v>
      </c>
    </row>
    <row r="446" spans="1:14" ht="12.75" customHeight="1" x14ac:dyDescent="0.35">
      <c r="A446" s="190">
        <f t="shared" si="56"/>
        <v>66</v>
      </c>
      <c r="B446" s="8">
        <v>3</v>
      </c>
      <c r="C446" s="46" t="s">
        <v>658</v>
      </c>
      <c r="D446" s="46">
        <v>1131.7</v>
      </c>
      <c r="E446" s="46"/>
      <c r="F446" s="46">
        <v>24.6</v>
      </c>
      <c r="G446" s="46">
        <f t="shared" si="58"/>
        <v>1156.3</v>
      </c>
      <c r="H446" s="18">
        <v>109</v>
      </c>
      <c r="I446" s="43">
        <f t="shared" si="59"/>
        <v>0.12976190476190477</v>
      </c>
      <c r="J446" s="43">
        <f t="shared" si="61"/>
        <v>555.56910714285721</v>
      </c>
      <c r="K446" s="154">
        <f t="shared" si="60"/>
        <v>122.22520357142858</v>
      </c>
      <c r="L446" s="194">
        <v>238.76190476190479</v>
      </c>
      <c r="M446" s="194">
        <v>12.945047619047621</v>
      </c>
      <c r="N446" s="45">
        <f t="shared" si="57"/>
        <v>0.82133185746685355</v>
      </c>
    </row>
    <row r="447" spans="1:14" ht="12.75" customHeight="1" x14ac:dyDescent="0.35">
      <c r="A447" s="190">
        <f t="shared" ref="A447:A509" si="62">1+A446</f>
        <v>67</v>
      </c>
      <c r="B447" s="8">
        <v>3</v>
      </c>
      <c r="C447" s="46" t="s">
        <v>659</v>
      </c>
      <c r="D447" s="46">
        <v>534.6</v>
      </c>
      <c r="E447" s="46"/>
      <c r="F447" s="46"/>
      <c r="G447" s="46">
        <f t="shared" si="58"/>
        <v>534.6</v>
      </c>
      <c r="H447" s="18">
        <v>70</v>
      </c>
      <c r="I447" s="43">
        <f t="shared" si="59"/>
        <v>8.3333333333333329E-2</v>
      </c>
      <c r="J447" s="43">
        <f t="shared" si="61"/>
        <v>356.78749999999997</v>
      </c>
      <c r="K447" s="154">
        <f t="shared" si="60"/>
        <v>78.493249999999989</v>
      </c>
      <c r="L447" s="194">
        <v>153.33333333333331</v>
      </c>
      <c r="M447" s="194">
        <v>8.3133333333333326</v>
      </c>
      <c r="N447" s="45">
        <f t="shared" si="57"/>
        <v>1.1165870120962713</v>
      </c>
    </row>
    <row r="448" spans="1:14" ht="12.75" customHeight="1" x14ac:dyDescent="0.35">
      <c r="A448" s="190">
        <f t="shared" si="62"/>
        <v>68</v>
      </c>
      <c r="B448" s="8">
        <v>3</v>
      </c>
      <c r="C448" s="46" t="s">
        <v>660</v>
      </c>
      <c r="D448" s="46">
        <v>640.5</v>
      </c>
      <c r="E448" s="46"/>
      <c r="F448" s="46"/>
      <c r="G448" s="46">
        <f t="shared" si="58"/>
        <v>640.5</v>
      </c>
      <c r="H448" s="18">
        <v>61</v>
      </c>
      <c r="I448" s="43">
        <f t="shared" si="59"/>
        <v>7.2619047619047625E-2</v>
      </c>
      <c r="J448" s="43">
        <f t="shared" si="61"/>
        <v>310.91482142857143</v>
      </c>
      <c r="K448" s="154">
        <f t="shared" si="60"/>
        <v>68.401260714285712</v>
      </c>
      <c r="L448" s="194">
        <v>133.61904761904762</v>
      </c>
      <c r="M448" s="194">
        <v>7.2444761904761918</v>
      </c>
      <c r="N448" s="45">
        <f t="shared" si="57"/>
        <v>0.8121461451247165</v>
      </c>
    </row>
    <row r="449" spans="1:14" ht="12.75" customHeight="1" x14ac:dyDescent="0.35">
      <c r="A449" s="190">
        <f t="shared" si="62"/>
        <v>69</v>
      </c>
      <c r="B449" s="8">
        <v>3</v>
      </c>
      <c r="C449" s="46" t="s">
        <v>661</v>
      </c>
      <c r="D449" s="46">
        <v>679.9</v>
      </c>
      <c r="E449" s="46">
        <v>100.6</v>
      </c>
      <c r="F449" s="46"/>
      <c r="G449" s="46">
        <f t="shared" si="58"/>
        <v>780.5</v>
      </c>
      <c r="H449" s="18">
        <v>106</v>
      </c>
      <c r="I449" s="43">
        <f t="shared" si="59"/>
        <v>0.12619047619047619</v>
      </c>
      <c r="J449" s="43">
        <f t="shared" si="61"/>
        <v>540.27821428571428</v>
      </c>
      <c r="K449" s="154">
        <f t="shared" si="60"/>
        <v>118.86120714285714</v>
      </c>
      <c r="L449" s="194">
        <v>232.19047619047618</v>
      </c>
      <c r="M449" s="194">
        <v>12.588761904761904</v>
      </c>
      <c r="N449" s="45">
        <f t="shared" si="57"/>
        <v>1.3294876592496094</v>
      </c>
    </row>
    <row r="450" spans="1:14" ht="12.75" customHeight="1" x14ac:dyDescent="0.35">
      <c r="A450" s="190">
        <f t="shared" si="62"/>
        <v>70</v>
      </c>
      <c r="B450" s="8">
        <v>3</v>
      </c>
      <c r="C450" s="46" t="s">
        <v>662</v>
      </c>
      <c r="D450" s="46">
        <v>708.5</v>
      </c>
      <c r="E450" s="46"/>
      <c r="F450" s="46"/>
      <c r="G450" s="46">
        <f t="shared" si="58"/>
        <v>708.5</v>
      </c>
      <c r="H450" s="18">
        <v>87</v>
      </c>
      <c r="I450" s="43">
        <f t="shared" si="59"/>
        <v>0.10357142857142858</v>
      </c>
      <c r="J450" s="43">
        <f t="shared" si="61"/>
        <v>443.43589285714285</v>
      </c>
      <c r="K450" s="154">
        <f t="shared" si="60"/>
        <v>97.55589642857143</v>
      </c>
      <c r="L450" s="194">
        <v>190.57142857142858</v>
      </c>
      <c r="M450" s="194">
        <v>10.332285714285716</v>
      </c>
      <c r="N450" s="45">
        <f t="shared" si="57"/>
        <v>1.0471355025708236</v>
      </c>
    </row>
    <row r="451" spans="1:14" ht="12.75" customHeight="1" x14ac:dyDescent="0.35">
      <c r="A451" s="190">
        <f t="shared" si="62"/>
        <v>71</v>
      </c>
      <c r="B451" s="8">
        <v>3</v>
      </c>
      <c r="C451" s="46" t="s">
        <v>663</v>
      </c>
      <c r="D451" s="46">
        <v>959</v>
      </c>
      <c r="E451" s="46"/>
      <c r="F451" s="46"/>
      <c r="G451" s="46">
        <f t="shared" si="58"/>
        <v>959</v>
      </c>
      <c r="H451" s="18">
        <v>95</v>
      </c>
      <c r="I451" s="43">
        <f t="shared" si="59"/>
        <v>0.1130952380952381</v>
      </c>
      <c r="J451" s="43">
        <f t="shared" si="61"/>
        <v>484.21160714285713</v>
      </c>
      <c r="K451" s="154">
        <f t="shared" si="60"/>
        <v>106.52655357142856</v>
      </c>
      <c r="L451" s="194">
        <v>208.0952380952381</v>
      </c>
      <c r="M451" s="194">
        <v>11.282380952380953</v>
      </c>
      <c r="N451" s="45">
        <f t="shared" si="57"/>
        <v>0.84475055241074526</v>
      </c>
    </row>
    <row r="452" spans="1:14" ht="12.75" customHeight="1" x14ac:dyDescent="0.35">
      <c r="A452" s="190">
        <f t="shared" si="62"/>
        <v>72</v>
      </c>
      <c r="B452" s="8">
        <v>3</v>
      </c>
      <c r="C452" s="46" t="s">
        <v>664</v>
      </c>
      <c r="D452" s="46">
        <v>492.4</v>
      </c>
      <c r="E452" s="46"/>
      <c r="F452" s="46"/>
      <c r="G452" s="46">
        <f t="shared" si="58"/>
        <v>492.4</v>
      </c>
      <c r="H452" s="18">
        <v>58</v>
      </c>
      <c r="I452" s="43">
        <f t="shared" si="59"/>
        <v>6.9047619047619052E-2</v>
      </c>
      <c r="J452" s="43">
        <f t="shared" si="61"/>
        <v>295.62392857142856</v>
      </c>
      <c r="K452" s="154">
        <f t="shared" si="60"/>
        <v>65.037264285714286</v>
      </c>
      <c r="L452" s="194">
        <v>127.04761904761905</v>
      </c>
      <c r="M452" s="194">
        <v>6.8881904761904771</v>
      </c>
      <c r="N452" s="45">
        <f t="shared" si="57"/>
        <v>1.0044618244942167</v>
      </c>
    </row>
    <row r="453" spans="1:14" ht="12.75" customHeight="1" x14ac:dyDescent="0.35">
      <c r="A453" s="190">
        <f t="shared" si="62"/>
        <v>73</v>
      </c>
      <c r="B453" s="8">
        <v>3</v>
      </c>
      <c r="C453" s="46" t="s">
        <v>665</v>
      </c>
      <c r="D453" s="46">
        <v>287.5</v>
      </c>
      <c r="E453" s="46"/>
      <c r="F453" s="46">
        <v>44.8</v>
      </c>
      <c r="G453" s="46">
        <f t="shared" si="58"/>
        <v>332.3</v>
      </c>
      <c r="H453" s="18">
        <v>20</v>
      </c>
      <c r="I453" s="43">
        <f t="shared" si="59"/>
        <v>2.3809523809523808E-2</v>
      </c>
      <c r="J453" s="43">
        <f t="shared" si="61"/>
        <v>101.9392857142857</v>
      </c>
      <c r="K453" s="154">
        <f t="shared" si="60"/>
        <v>22.426642857142856</v>
      </c>
      <c r="L453" s="194">
        <v>43.80952380952381</v>
      </c>
      <c r="M453" s="194">
        <v>2.3752380952380951</v>
      </c>
      <c r="N453" s="45">
        <f t="shared" si="57"/>
        <v>0.59321979296066252</v>
      </c>
    </row>
    <row r="454" spans="1:14" ht="12.75" customHeight="1" x14ac:dyDescent="0.35">
      <c r="A454" s="190">
        <f t="shared" si="62"/>
        <v>74</v>
      </c>
      <c r="B454" s="8">
        <v>3</v>
      </c>
      <c r="C454" s="46" t="s">
        <v>666</v>
      </c>
      <c r="D454" s="46">
        <v>227.9</v>
      </c>
      <c r="E454" s="46"/>
      <c r="F454" s="46"/>
      <c r="G454" s="46">
        <f t="shared" si="58"/>
        <v>227.9</v>
      </c>
      <c r="H454" s="18">
        <v>17</v>
      </c>
      <c r="I454" s="43">
        <f t="shared" si="59"/>
        <v>2.0238095238095239E-2</v>
      </c>
      <c r="J454" s="43">
        <f t="shared" si="61"/>
        <v>86.648392857142852</v>
      </c>
      <c r="K454" s="154">
        <f t="shared" si="60"/>
        <v>19.062646428571426</v>
      </c>
      <c r="L454" s="194">
        <v>37.238095238095241</v>
      </c>
      <c r="M454" s="194">
        <v>2.0189523809523813</v>
      </c>
      <c r="N454" s="45">
        <f t="shared" si="57"/>
        <v>0.63610393551892008</v>
      </c>
    </row>
    <row r="455" spans="1:14" ht="12.75" customHeight="1" x14ac:dyDescent="0.35">
      <c r="A455" s="190">
        <f t="shared" si="62"/>
        <v>75</v>
      </c>
      <c r="B455" s="8">
        <v>3</v>
      </c>
      <c r="C455" s="46" t="s">
        <v>667</v>
      </c>
      <c r="D455" s="46">
        <v>638.54999999999995</v>
      </c>
      <c r="E455" s="46">
        <v>38.700000000000003</v>
      </c>
      <c r="F455" s="46"/>
      <c r="G455" s="46">
        <f t="shared" si="58"/>
        <v>677.25</v>
      </c>
      <c r="H455" s="18">
        <v>113</v>
      </c>
      <c r="I455" s="43">
        <v>0</v>
      </c>
      <c r="J455" s="43">
        <f t="shared" si="61"/>
        <v>0</v>
      </c>
      <c r="K455" s="154">
        <f t="shared" si="60"/>
        <v>0</v>
      </c>
      <c r="L455" s="194">
        <v>0</v>
      </c>
      <c r="M455" s="194">
        <v>0</v>
      </c>
      <c r="N455" s="45">
        <f t="shared" si="57"/>
        <v>0</v>
      </c>
    </row>
    <row r="456" spans="1:14" ht="12.75" customHeight="1" x14ac:dyDescent="0.35">
      <c r="A456" s="190">
        <f t="shared" si="62"/>
        <v>76</v>
      </c>
      <c r="B456" s="8">
        <v>5</v>
      </c>
      <c r="C456" s="46" t="s">
        <v>668</v>
      </c>
      <c r="D456" s="46">
        <v>844.8</v>
      </c>
      <c r="E456" s="46">
        <v>33</v>
      </c>
      <c r="F456" s="46"/>
      <c r="G456" s="46">
        <f t="shared" si="58"/>
        <v>877.8</v>
      </c>
      <c r="H456" s="18">
        <v>104</v>
      </c>
      <c r="I456" s="43">
        <v>0</v>
      </c>
      <c r="J456" s="43">
        <f t="shared" si="61"/>
        <v>0</v>
      </c>
      <c r="K456" s="154">
        <f t="shared" si="60"/>
        <v>0</v>
      </c>
      <c r="L456" s="194">
        <v>0</v>
      </c>
      <c r="M456" s="194">
        <v>0</v>
      </c>
      <c r="N456" s="45">
        <f t="shared" si="57"/>
        <v>0</v>
      </c>
    </row>
    <row r="457" spans="1:14" ht="12.75" customHeight="1" x14ac:dyDescent="0.35">
      <c r="A457" s="190">
        <f t="shared" si="62"/>
        <v>77</v>
      </c>
      <c r="B457" s="8">
        <v>4</v>
      </c>
      <c r="C457" s="46" t="s">
        <v>669</v>
      </c>
      <c r="D457" s="46">
        <v>623.70000000000005</v>
      </c>
      <c r="E457" s="46">
        <v>33.200000000000003</v>
      </c>
      <c r="F457" s="46"/>
      <c r="G457" s="46">
        <f t="shared" si="58"/>
        <v>656.90000000000009</v>
      </c>
      <c r="H457" s="18">
        <v>101</v>
      </c>
      <c r="I457" s="43">
        <v>0</v>
      </c>
      <c r="J457" s="43">
        <f t="shared" si="61"/>
        <v>0</v>
      </c>
      <c r="K457" s="154">
        <f t="shared" si="60"/>
        <v>0</v>
      </c>
      <c r="L457" s="194">
        <v>0</v>
      </c>
      <c r="M457" s="194">
        <v>0</v>
      </c>
      <c r="N457" s="45">
        <f t="shared" si="57"/>
        <v>0</v>
      </c>
    </row>
    <row r="458" spans="1:14" ht="12.75" customHeight="1" x14ac:dyDescent="0.35">
      <c r="A458" s="190">
        <f t="shared" si="62"/>
        <v>78</v>
      </c>
      <c r="B458" s="8">
        <v>3</v>
      </c>
      <c r="C458" s="46" t="s">
        <v>670</v>
      </c>
      <c r="D458" s="46">
        <v>572.4</v>
      </c>
      <c r="E458" s="46"/>
      <c r="F458" s="46"/>
      <c r="G458" s="46">
        <f t="shared" si="58"/>
        <v>572.4</v>
      </c>
      <c r="H458" s="18">
        <v>128</v>
      </c>
      <c r="I458" s="43">
        <f t="shared" si="59"/>
        <v>0.15238095238095239</v>
      </c>
      <c r="J458" s="43">
        <f t="shared" si="61"/>
        <v>652.41142857142859</v>
      </c>
      <c r="K458" s="154">
        <f t="shared" si="60"/>
        <v>143.5305142857143</v>
      </c>
      <c r="L458" s="194">
        <v>280.38095238095241</v>
      </c>
      <c r="M458" s="194">
        <v>15.201523809523811</v>
      </c>
      <c r="N458" s="45">
        <f t="shared" si="57"/>
        <v>1.906925959202689</v>
      </c>
    </row>
    <row r="459" spans="1:14" ht="12.75" customHeight="1" x14ac:dyDescent="0.35">
      <c r="A459" s="190">
        <f t="shared" si="62"/>
        <v>79</v>
      </c>
      <c r="B459" s="8">
        <v>3</v>
      </c>
      <c r="C459" s="46" t="s">
        <v>671</v>
      </c>
      <c r="D459" s="46">
        <v>678.9</v>
      </c>
      <c r="E459" s="46"/>
      <c r="F459" s="46"/>
      <c r="G459" s="46">
        <f t="shared" si="58"/>
        <v>678.9</v>
      </c>
      <c r="H459" s="18">
        <v>97</v>
      </c>
      <c r="I459" s="43">
        <f t="shared" si="59"/>
        <v>0.11547619047619048</v>
      </c>
      <c r="J459" s="43">
        <f t="shared" si="61"/>
        <v>494.40553571428575</v>
      </c>
      <c r="K459" s="154">
        <f t="shared" si="60"/>
        <v>108.76921785714286</v>
      </c>
      <c r="L459" s="194">
        <v>212.47619047619048</v>
      </c>
      <c r="M459" s="194">
        <v>11.519904761904764</v>
      </c>
      <c r="N459" s="45">
        <f t="shared" si="57"/>
        <v>1.2183986578428692</v>
      </c>
    </row>
    <row r="460" spans="1:14" ht="12.75" customHeight="1" x14ac:dyDescent="0.35">
      <c r="A460" s="190">
        <f t="shared" si="62"/>
        <v>80</v>
      </c>
      <c r="B460" s="8">
        <v>4</v>
      </c>
      <c r="C460" s="46" t="s">
        <v>672</v>
      </c>
      <c r="D460" s="46">
        <v>785.9</v>
      </c>
      <c r="E460" s="46"/>
      <c r="F460" s="46"/>
      <c r="G460" s="46">
        <f t="shared" si="58"/>
        <v>785.9</v>
      </c>
      <c r="H460" s="18">
        <v>121</v>
      </c>
      <c r="I460" s="43">
        <v>0</v>
      </c>
      <c r="J460" s="43">
        <f t="shared" si="61"/>
        <v>0</v>
      </c>
      <c r="K460" s="154">
        <f t="shared" si="60"/>
        <v>0</v>
      </c>
      <c r="L460" s="194">
        <v>0</v>
      </c>
      <c r="M460" s="194">
        <v>0</v>
      </c>
      <c r="N460" s="45">
        <f t="shared" si="57"/>
        <v>0</v>
      </c>
    </row>
    <row r="461" spans="1:14" ht="12.75" customHeight="1" x14ac:dyDescent="0.35">
      <c r="A461" s="190">
        <f t="shared" si="62"/>
        <v>81</v>
      </c>
      <c r="B461" s="8">
        <v>3</v>
      </c>
      <c r="C461" s="46" t="s">
        <v>673</v>
      </c>
      <c r="D461" s="46">
        <v>557.20000000000005</v>
      </c>
      <c r="E461" s="46"/>
      <c r="F461" s="46"/>
      <c r="G461" s="46">
        <f t="shared" si="58"/>
        <v>557.20000000000005</v>
      </c>
      <c r="H461" s="18">
        <v>80</v>
      </c>
      <c r="I461" s="43">
        <f t="shared" si="59"/>
        <v>9.5238095238095233E-2</v>
      </c>
      <c r="J461" s="43">
        <f t="shared" si="61"/>
        <v>407.75714285714281</v>
      </c>
      <c r="K461" s="154">
        <f t="shared" si="60"/>
        <v>89.706571428571422</v>
      </c>
      <c r="L461" s="194">
        <v>175.23809523809524</v>
      </c>
      <c r="M461" s="194">
        <v>9.5009523809523806</v>
      </c>
      <c r="N461" s="45">
        <f t="shared" si="57"/>
        <v>1.2243409222985675</v>
      </c>
    </row>
    <row r="462" spans="1:14" ht="12.75" customHeight="1" x14ac:dyDescent="0.35">
      <c r="A462" s="190">
        <f t="shared" si="62"/>
        <v>82</v>
      </c>
      <c r="B462" s="8">
        <v>4</v>
      </c>
      <c r="C462" s="46" t="s">
        <v>674</v>
      </c>
      <c r="D462" s="46">
        <v>780.8</v>
      </c>
      <c r="E462" s="46">
        <v>45.6</v>
      </c>
      <c r="F462" s="46"/>
      <c r="G462" s="46">
        <f t="shared" si="58"/>
        <v>826.4</v>
      </c>
      <c r="H462" s="18">
        <v>168</v>
      </c>
      <c r="I462" s="43">
        <f t="shared" si="59"/>
        <v>0.2</v>
      </c>
      <c r="J462" s="43">
        <f t="shared" si="61"/>
        <v>856.29</v>
      </c>
      <c r="K462" s="154">
        <f t="shared" si="60"/>
        <v>188.38379999999998</v>
      </c>
      <c r="L462" s="194">
        <v>368</v>
      </c>
      <c r="M462" s="194">
        <v>19.952000000000002</v>
      </c>
      <c r="N462" s="45">
        <f t="shared" si="57"/>
        <v>1.8348178790983607</v>
      </c>
    </row>
    <row r="463" spans="1:14" ht="12.75" customHeight="1" x14ac:dyDescent="0.35">
      <c r="A463" s="190">
        <f t="shared" si="62"/>
        <v>83</v>
      </c>
      <c r="B463" s="8">
        <v>6</v>
      </c>
      <c r="C463" s="46" t="s">
        <v>675</v>
      </c>
      <c r="D463" s="46">
        <v>1009.3</v>
      </c>
      <c r="E463" s="46"/>
      <c r="F463" s="46"/>
      <c r="G463" s="46">
        <f t="shared" si="58"/>
        <v>1009.3</v>
      </c>
      <c r="H463" s="18">
        <v>90</v>
      </c>
      <c r="I463" s="43">
        <f t="shared" si="59"/>
        <v>0.10714285714285714</v>
      </c>
      <c r="J463" s="43">
        <f t="shared" si="61"/>
        <v>458.72678571428565</v>
      </c>
      <c r="K463" s="154">
        <f t="shared" si="60"/>
        <v>100.91989285714284</v>
      </c>
      <c r="L463" s="194">
        <v>197.14285714285714</v>
      </c>
      <c r="M463" s="194">
        <v>10.688571428571429</v>
      </c>
      <c r="N463" s="45">
        <f t="shared" si="57"/>
        <v>0.76040632828976229</v>
      </c>
    </row>
    <row r="464" spans="1:14" ht="12.75" customHeight="1" x14ac:dyDescent="0.35">
      <c r="A464" s="190">
        <f t="shared" si="62"/>
        <v>84</v>
      </c>
      <c r="B464" s="8">
        <v>3</v>
      </c>
      <c r="C464" s="46" t="s">
        <v>676</v>
      </c>
      <c r="D464" s="46">
        <v>602.29999999999995</v>
      </c>
      <c r="E464" s="46"/>
      <c r="F464" s="46"/>
      <c r="G464" s="46">
        <f t="shared" si="58"/>
        <v>602.29999999999995</v>
      </c>
      <c r="H464" s="18">
        <v>122</v>
      </c>
      <c r="I464" s="43">
        <f t="shared" si="59"/>
        <v>0.14523809523809525</v>
      </c>
      <c r="J464" s="43">
        <f t="shared" si="61"/>
        <v>621.82964285714286</v>
      </c>
      <c r="K464" s="154">
        <f t="shared" si="60"/>
        <v>136.80252142857142</v>
      </c>
      <c r="L464" s="194">
        <v>267.23809523809524</v>
      </c>
      <c r="M464" s="194">
        <v>14.488952380952384</v>
      </c>
      <c r="N464" s="45">
        <f t="shared" si="57"/>
        <v>1.7273106623024439</v>
      </c>
    </row>
    <row r="465" spans="1:14" ht="12.75" customHeight="1" x14ac:dyDescent="0.35">
      <c r="A465" s="190">
        <f t="shared" si="62"/>
        <v>85</v>
      </c>
      <c r="B465" s="8">
        <v>3</v>
      </c>
      <c r="C465" s="46" t="s">
        <v>677</v>
      </c>
      <c r="D465" s="46">
        <v>655.4</v>
      </c>
      <c r="E465" s="46">
        <v>60.8</v>
      </c>
      <c r="F465" s="46"/>
      <c r="G465" s="46">
        <f t="shared" si="58"/>
        <v>716.19999999999993</v>
      </c>
      <c r="H465" s="18">
        <v>74</v>
      </c>
      <c r="I465" s="43">
        <f t="shared" si="59"/>
        <v>8.8095238095238101E-2</v>
      </c>
      <c r="J465" s="43">
        <f t="shared" si="61"/>
        <v>377.17535714285714</v>
      </c>
      <c r="K465" s="154">
        <f t="shared" si="60"/>
        <v>82.978578571428571</v>
      </c>
      <c r="L465" s="194">
        <v>162.0952380952381</v>
      </c>
      <c r="M465" s="194">
        <v>8.7883809523809528</v>
      </c>
      <c r="N465" s="45">
        <f t="shared" si="57"/>
        <v>0.96282812749756597</v>
      </c>
    </row>
    <row r="466" spans="1:14" ht="12.75" customHeight="1" x14ac:dyDescent="0.35">
      <c r="A466" s="190">
        <f t="shared" si="62"/>
        <v>86</v>
      </c>
      <c r="B466" s="8">
        <v>3</v>
      </c>
      <c r="C466" s="46" t="s">
        <v>678</v>
      </c>
      <c r="D466" s="46">
        <v>707.3</v>
      </c>
      <c r="E466" s="46"/>
      <c r="F466" s="46"/>
      <c r="G466" s="46">
        <f t="shared" si="58"/>
        <v>707.3</v>
      </c>
      <c r="H466" s="18">
        <v>152</v>
      </c>
      <c r="I466" s="43">
        <f t="shared" si="59"/>
        <v>0.18095238095238095</v>
      </c>
      <c r="J466" s="43">
        <f t="shared" si="61"/>
        <v>774.73857142857139</v>
      </c>
      <c r="K466" s="154">
        <f t="shared" si="60"/>
        <v>170.44248571428571</v>
      </c>
      <c r="L466" s="194">
        <v>332.95238095238096</v>
      </c>
      <c r="M466" s="194">
        <v>18.051809523809524</v>
      </c>
      <c r="N466" s="45">
        <f t="shared" si="57"/>
        <v>1.8325819986131027</v>
      </c>
    </row>
    <row r="467" spans="1:14" ht="12.75" customHeight="1" x14ac:dyDescent="0.35">
      <c r="A467" s="190">
        <f t="shared" si="62"/>
        <v>87</v>
      </c>
      <c r="B467" s="8">
        <v>3</v>
      </c>
      <c r="C467" s="46" t="s">
        <v>679</v>
      </c>
      <c r="D467" s="46">
        <v>789.4</v>
      </c>
      <c r="E467" s="46"/>
      <c r="F467" s="46"/>
      <c r="G467" s="46">
        <f t="shared" si="58"/>
        <v>789.4</v>
      </c>
      <c r="H467" s="18">
        <v>112</v>
      </c>
      <c r="I467" s="43">
        <f t="shared" si="59"/>
        <v>0.13333333333333333</v>
      </c>
      <c r="J467" s="43">
        <f t="shared" si="61"/>
        <v>570.86</v>
      </c>
      <c r="K467" s="154">
        <f t="shared" si="60"/>
        <v>125.58920000000001</v>
      </c>
      <c r="L467" s="194">
        <v>245.33333333333334</v>
      </c>
      <c r="M467" s="194">
        <v>13.301333333333334</v>
      </c>
      <c r="N467" s="45">
        <f t="shared" si="57"/>
        <v>1.2098858204543537</v>
      </c>
    </row>
    <row r="468" spans="1:14" ht="12.75" customHeight="1" x14ac:dyDescent="0.35">
      <c r="A468" s="190">
        <f t="shared" si="62"/>
        <v>88</v>
      </c>
      <c r="B468" s="8">
        <v>4</v>
      </c>
      <c r="C468" s="46" t="s">
        <v>680</v>
      </c>
      <c r="D468" s="46">
        <v>714.2</v>
      </c>
      <c r="E468" s="46"/>
      <c r="F468" s="46"/>
      <c r="G468" s="46">
        <f t="shared" si="58"/>
        <v>714.2</v>
      </c>
      <c r="H468" s="18">
        <v>109</v>
      </c>
      <c r="I468" s="43">
        <f t="shared" si="59"/>
        <v>0.12976190476190477</v>
      </c>
      <c r="J468" s="43">
        <f t="shared" si="61"/>
        <v>555.56910714285721</v>
      </c>
      <c r="K468" s="154">
        <f t="shared" si="60"/>
        <v>122.22520357142858</v>
      </c>
      <c r="L468" s="194">
        <v>238.76190476190479</v>
      </c>
      <c r="M468" s="194">
        <v>12.945047619047621</v>
      </c>
      <c r="N468" s="45">
        <f t="shared" si="57"/>
        <v>1.3014579432865279</v>
      </c>
    </row>
    <row r="469" spans="1:14" ht="12.75" customHeight="1" x14ac:dyDescent="0.35">
      <c r="A469" s="190">
        <f t="shared" si="62"/>
        <v>89</v>
      </c>
      <c r="B469" s="8">
        <v>4</v>
      </c>
      <c r="C469" s="46" t="s">
        <v>681</v>
      </c>
      <c r="D469" s="46">
        <v>713.1</v>
      </c>
      <c r="E469" s="46"/>
      <c r="F469" s="46"/>
      <c r="G469" s="46">
        <f t="shared" si="58"/>
        <v>713.1</v>
      </c>
      <c r="H469" s="18">
        <v>89</v>
      </c>
      <c r="I469" s="43">
        <f t="shared" si="59"/>
        <v>0.10595238095238095</v>
      </c>
      <c r="J469" s="43">
        <f t="shared" si="61"/>
        <v>453.6298214285714</v>
      </c>
      <c r="K469" s="154">
        <f t="shared" si="60"/>
        <v>99.798560714285713</v>
      </c>
      <c r="L469" s="194">
        <v>194.95238095238096</v>
      </c>
      <c r="M469" s="194">
        <v>10.569809523809525</v>
      </c>
      <c r="N469" s="45">
        <f t="shared" si="57"/>
        <v>1.0642975355757223</v>
      </c>
    </row>
    <row r="470" spans="1:14" ht="12.75" customHeight="1" x14ac:dyDescent="0.35">
      <c r="A470" s="190">
        <f t="shared" si="62"/>
        <v>90</v>
      </c>
      <c r="B470" s="8">
        <v>4</v>
      </c>
      <c r="C470" s="46" t="s">
        <v>682</v>
      </c>
      <c r="D470" s="46">
        <v>771.4</v>
      </c>
      <c r="E470" s="46">
        <v>100</v>
      </c>
      <c r="F470" s="46"/>
      <c r="G470" s="46">
        <f t="shared" si="58"/>
        <v>871.4</v>
      </c>
      <c r="H470" s="18">
        <v>97</v>
      </c>
      <c r="I470" s="43">
        <f t="shared" si="59"/>
        <v>0.11547619047619048</v>
      </c>
      <c r="J470" s="43">
        <f t="shared" si="61"/>
        <v>494.40553571428575</v>
      </c>
      <c r="K470" s="154">
        <f t="shared" si="60"/>
        <v>108.76921785714286</v>
      </c>
      <c r="L470" s="194">
        <v>212.47619047619048</v>
      </c>
      <c r="M470" s="194">
        <v>11.519904761904764</v>
      </c>
      <c r="N470" s="45">
        <f t="shared" si="57"/>
        <v>1.0722982224650297</v>
      </c>
    </row>
    <row r="471" spans="1:14" ht="12.75" customHeight="1" x14ac:dyDescent="0.35">
      <c r="A471" s="190">
        <f t="shared" si="62"/>
        <v>91</v>
      </c>
      <c r="B471" s="8">
        <v>4</v>
      </c>
      <c r="C471" s="46" t="s">
        <v>683</v>
      </c>
      <c r="D471" s="46">
        <v>1203.7</v>
      </c>
      <c r="E471" s="46">
        <v>132</v>
      </c>
      <c r="F471" s="46"/>
      <c r="G471" s="46">
        <f t="shared" si="58"/>
        <v>1335.7</v>
      </c>
      <c r="H471" s="18">
        <v>165</v>
      </c>
      <c r="I471" s="43">
        <f t="shared" si="59"/>
        <v>0.19642857142857142</v>
      </c>
      <c r="J471" s="43">
        <f t="shared" si="61"/>
        <v>840.99910714285704</v>
      </c>
      <c r="K471" s="154">
        <f t="shared" si="60"/>
        <v>185.01980357142855</v>
      </c>
      <c r="L471" s="194">
        <v>361.42857142857144</v>
      </c>
      <c r="M471" s="194">
        <v>19.595714285714287</v>
      </c>
      <c r="N471" s="45">
        <f t="shared" si="57"/>
        <v>1.168931790669246</v>
      </c>
    </row>
    <row r="472" spans="1:14" ht="12.75" customHeight="1" x14ac:dyDescent="0.35">
      <c r="A472" s="190">
        <f t="shared" si="62"/>
        <v>92</v>
      </c>
      <c r="B472" s="8">
        <v>3</v>
      </c>
      <c r="C472" s="46" t="s">
        <v>684</v>
      </c>
      <c r="D472" s="46">
        <v>500.7</v>
      </c>
      <c r="E472" s="46"/>
      <c r="F472" s="46">
        <v>56.7</v>
      </c>
      <c r="G472" s="46">
        <f t="shared" si="58"/>
        <v>557.4</v>
      </c>
      <c r="H472" s="18">
        <v>74</v>
      </c>
      <c r="I472" s="43">
        <f t="shared" si="59"/>
        <v>8.8095238095238101E-2</v>
      </c>
      <c r="J472" s="43">
        <f t="shared" si="61"/>
        <v>377.17535714285714</v>
      </c>
      <c r="K472" s="154">
        <f t="shared" si="60"/>
        <v>82.978578571428571</v>
      </c>
      <c r="L472" s="194">
        <v>162.0952380952381</v>
      </c>
      <c r="M472" s="194">
        <v>8.7883809523809528</v>
      </c>
      <c r="N472" s="45">
        <f t="shared" si="57"/>
        <v>1.2603106745793984</v>
      </c>
    </row>
    <row r="473" spans="1:14" ht="12.75" customHeight="1" x14ac:dyDescent="0.35">
      <c r="A473" s="190">
        <f t="shared" si="62"/>
        <v>93</v>
      </c>
      <c r="B473" s="8">
        <v>3</v>
      </c>
      <c r="C473" s="46" t="s">
        <v>685</v>
      </c>
      <c r="D473" s="46">
        <v>476.1</v>
      </c>
      <c r="E473" s="46"/>
      <c r="F473" s="46"/>
      <c r="G473" s="46">
        <f t="shared" si="58"/>
        <v>476.1</v>
      </c>
      <c r="H473" s="18">
        <v>40</v>
      </c>
      <c r="I473" s="43">
        <f t="shared" si="59"/>
        <v>4.7619047619047616E-2</v>
      </c>
      <c r="J473" s="43">
        <f t="shared" si="61"/>
        <v>203.87857142857141</v>
      </c>
      <c r="K473" s="154">
        <f t="shared" si="60"/>
        <v>44.853285714285711</v>
      </c>
      <c r="L473" s="194">
        <v>87.61904761904762</v>
      </c>
      <c r="M473" s="194">
        <v>4.7504761904761903</v>
      </c>
      <c r="N473" s="45">
        <f t="shared" si="57"/>
        <v>0.71644902531480981</v>
      </c>
    </row>
    <row r="474" spans="1:14" ht="12.75" customHeight="1" x14ac:dyDescent="0.35">
      <c r="A474" s="190">
        <f t="shared" si="62"/>
        <v>94</v>
      </c>
      <c r="B474" s="8">
        <v>2</v>
      </c>
      <c r="C474" s="21" t="s">
        <v>686</v>
      </c>
      <c r="D474" s="19">
        <v>364.5</v>
      </c>
      <c r="E474" s="19"/>
      <c r="F474" s="19">
        <v>21</v>
      </c>
      <c r="G474" s="46">
        <f t="shared" si="58"/>
        <v>385.5</v>
      </c>
      <c r="H474" s="18"/>
      <c r="I474" s="43">
        <f t="shared" si="59"/>
        <v>0</v>
      </c>
      <c r="J474" s="43">
        <f t="shared" si="61"/>
        <v>0</v>
      </c>
      <c r="K474" s="154">
        <f t="shared" si="60"/>
        <v>0</v>
      </c>
      <c r="L474" s="194">
        <v>0</v>
      </c>
      <c r="M474" s="194">
        <v>0</v>
      </c>
      <c r="N474" s="45">
        <f t="shared" si="57"/>
        <v>0</v>
      </c>
    </row>
    <row r="475" spans="1:14" ht="12.75" customHeight="1" x14ac:dyDescent="0.35">
      <c r="A475" s="190">
        <f t="shared" si="62"/>
        <v>95</v>
      </c>
      <c r="B475" s="8">
        <v>3</v>
      </c>
      <c r="C475" s="46" t="s">
        <v>687</v>
      </c>
      <c r="D475" s="46">
        <v>1235.0999999999999</v>
      </c>
      <c r="E475" s="46">
        <v>129.69999999999999</v>
      </c>
      <c r="F475" s="46"/>
      <c r="G475" s="46">
        <f t="shared" si="58"/>
        <v>1364.8</v>
      </c>
      <c r="H475" s="18">
        <v>146</v>
      </c>
      <c r="I475" s="43">
        <f t="shared" si="59"/>
        <v>0.1738095238095238</v>
      </c>
      <c r="J475" s="43">
        <f t="shared" si="61"/>
        <v>744.15678571428566</v>
      </c>
      <c r="K475" s="154">
        <f t="shared" si="60"/>
        <v>163.71449285714286</v>
      </c>
      <c r="L475" s="194">
        <v>319.8095238095238</v>
      </c>
      <c r="M475" s="194">
        <v>17.339238095238095</v>
      </c>
      <c r="N475" s="45">
        <f t="shared" si="57"/>
        <v>1.0080317710923734</v>
      </c>
    </row>
    <row r="476" spans="1:14" ht="12.75" customHeight="1" x14ac:dyDescent="0.35">
      <c r="A476" s="190">
        <f t="shared" si="62"/>
        <v>96</v>
      </c>
      <c r="B476" s="8">
        <v>2</v>
      </c>
      <c r="C476" s="46" t="s">
        <v>688</v>
      </c>
      <c r="D476" s="46">
        <v>283</v>
      </c>
      <c r="E476" s="46">
        <v>27.9</v>
      </c>
      <c r="F476" s="46"/>
      <c r="G476" s="46">
        <f t="shared" si="58"/>
        <v>310.89999999999998</v>
      </c>
      <c r="H476" s="18"/>
      <c r="I476" s="43">
        <f t="shared" si="59"/>
        <v>0</v>
      </c>
      <c r="J476" s="43">
        <f t="shared" si="61"/>
        <v>0</v>
      </c>
      <c r="K476" s="154">
        <f t="shared" si="60"/>
        <v>0</v>
      </c>
      <c r="L476" s="194">
        <v>0</v>
      </c>
      <c r="M476" s="194">
        <v>0</v>
      </c>
      <c r="N476" s="45">
        <f t="shared" si="57"/>
        <v>0</v>
      </c>
    </row>
    <row r="477" spans="1:14" ht="12.75" customHeight="1" x14ac:dyDescent="0.35">
      <c r="A477" s="190">
        <f t="shared" si="62"/>
        <v>97</v>
      </c>
      <c r="B477" s="8">
        <v>3</v>
      </c>
      <c r="C477" s="46" t="s">
        <v>689</v>
      </c>
      <c r="D477" s="46">
        <v>882.8</v>
      </c>
      <c r="E477" s="46"/>
      <c r="F477" s="46"/>
      <c r="G477" s="46">
        <f t="shared" si="58"/>
        <v>882.8</v>
      </c>
      <c r="H477" s="18">
        <v>148</v>
      </c>
      <c r="I477" s="43">
        <f t="shared" si="59"/>
        <v>0.1761904761904762</v>
      </c>
      <c r="J477" s="43">
        <f t="shared" si="61"/>
        <v>754.35071428571428</v>
      </c>
      <c r="K477" s="154">
        <f t="shared" si="60"/>
        <v>165.95715714285714</v>
      </c>
      <c r="L477" s="194">
        <v>324.1904761904762</v>
      </c>
      <c r="M477" s="194">
        <v>17.576761904761906</v>
      </c>
      <c r="N477" s="45">
        <f t="shared" si="57"/>
        <v>1.4296274462208989</v>
      </c>
    </row>
    <row r="478" spans="1:14" ht="12.75" customHeight="1" x14ac:dyDescent="0.35">
      <c r="A478" s="260">
        <f t="shared" si="62"/>
        <v>98</v>
      </c>
      <c r="B478" s="8">
        <v>4</v>
      </c>
      <c r="C478" s="46" t="s">
        <v>690</v>
      </c>
      <c r="D478" s="46">
        <v>772.9</v>
      </c>
      <c r="E478" s="46"/>
      <c r="F478" s="46"/>
      <c r="G478" s="46">
        <f t="shared" si="58"/>
        <v>772.9</v>
      </c>
      <c r="H478" s="18">
        <v>148</v>
      </c>
      <c r="I478" s="43">
        <f t="shared" si="59"/>
        <v>0.1761904761904762</v>
      </c>
      <c r="J478" s="43">
        <f t="shared" si="61"/>
        <v>754.35071428571428</v>
      </c>
      <c r="K478" s="154">
        <f t="shared" si="60"/>
        <v>165.95715714285714</v>
      </c>
      <c r="L478" s="194">
        <v>324.1904761904762</v>
      </c>
      <c r="M478" s="194">
        <v>17.576761904761906</v>
      </c>
      <c r="N478" s="45">
        <f t="shared" si="57"/>
        <v>1.6329086680344282</v>
      </c>
    </row>
    <row r="479" spans="1:14" ht="12.75" customHeight="1" x14ac:dyDescent="0.35">
      <c r="A479" s="260">
        <f t="shared" si="62"/>
        <v>99</v>
      </c>
      <c r="B479" s="8">
        <v>3</v>
      </c>
      <c r="C479" s="46" t="s">
        <v>691</v>
      </c>
      <c r="D479" s="46">
        <v>669.9</v>
      </c>
      <c r="E479" s="46"/>
      <c r="F479" s="46"/>
      <c r="G479" s="46">
        <f t="shared" si="58"/>
        <v>669.9</v>
      </c>
      <c r="H479" s="18">
        <v>77</v>
      </c>
      <c r="I479" s="43">
        <f t="shared" si="59"/>
        <v>9.166666666666666E-2</v>
      </c>
      <c r="J479" s="43">
        <f t="shared" si="61"/>
        <v>392.46624999999995</v>
      </c>
      <c r="K479" s="154">
        <f t="shared" si="60"/>
        <v>86.342574999999982</v>
      </c>
      <c r="L479" s="194">
        <v>168.66666666666666</v>
      </c>
      <c r="M479" s="194">
        <v>9.1446666666666658</v>
      </c>
      <c r="N479" s="45">
        <f t="shared" ref="N479:N542" si="63">(J479+K479+L479+M479)/D479</f>
        <v>0.98017638204707169</v>
      </c>
    </row>
    <row r="480" spans="1:14" ht="12.75" customHeight="1" x14ac:dyDescent="0.35">
      <c r="A480" s="260">
        <f t="shared" si="62"/>
        <v>100</v>
      </c>
      <c r="B480" s="8">
        <v>5</v>
      </c>
      <c r="C480" s="46" t="s">
        <v>692</v>
      </c>
      <c r="D480" s="46">
        <v>872.5</v>
      </c>
      <c r="E480" s="46"/>
      <c r="F480" s="46"/>
      <c r="G480" s="46">
        <f t="shared" si="58"/>
        <v>872.5</v>
      </c>
      <c r="H480" s="18">
        <v>102</v>
      </c>
      <c r="I480" s="43">
        <f t="shared" si="59"/>
        <v>0.12142857142857143</v>
      </c>
      <c r="J480" s="43">
        <f t="shared" si="61"/>
        <v>519.89035714285717</v>
      </c>
      <c r="K480" s="154">
        <f t="shared" si="60"/>
        <v>114.37587857142857</v>
      </c>
      <c r="L480" s="194">
        <v>223.42857142857142</v>
      </c>
      <c r="M480" s="194">
        <v>12.113714285714286</v>
      </c>
      <c r="N480" s="45">
        <f t="shared" si="63"/>
        <v>0.99691521080638557</v>
      </c>
    </row>
    <row r="481" spans="1:14" ht="12.75" customHeight="1" x14ac:dyDescent="0.35">
      <c r="A481" s="190">
        <f t="shared" si="62"/>
        <v>101</v>
      </c>
      <c r="B481" s="8">
        <v>2</v>
      </c>
      <c r="C481" s="46" t="s">
        <v>693</v>
      </c>
      <c r="D481" s="46">
        <v>416.2</v>
      </c>
      <c r="E481" s="46">
        <v>126.1</v>
      </c>
      <c r="F481" s="46"/>
      <c r="G481" s="46">
        <f t="shared" si="58"/>
        <v>542.29999999999995</v>
      </c>
      <c r="H481" s="18"/>
      <c r="I481" s="43">
        <f t="shared" si="59"/>
        <v>0</v>
      </c>
      <c r="J481" s="43">
        <f t="shared" si="61"/>
        <v>0</v>
      </c>
      <c r="K481" s="154">
        <f t="shared" si="60"/>
        <v>0</v>
      </c>
      <c r="L481" s="194">
        <v>0</v>
      </c>
      <c r="M481" s="194">
        <v>0</v>
      </c>
      <c r="N481" s="45">
        <f t="shared" si="63"/>
        <v>0</v>
      </c>
    </row>
    <row r="482" spans="1:14" ht="12.75" customHeight="1" x14ac:dyDescent="0.35">
      <c r="A482" s="190">
        <f t="shared" si="62"/>
        <v>102</v>
      </c>
      <c r="B482" s="22">
        <v>3</v>
      </c>
      <c r="C482" s="23" t="s">
        <v>1345</v>
      </c>
      <c r="D482" s="23">
        <v>735.4</v>
      </c>
      <c r="E482" s="23"/>
      <c r="F482" s="23"/>
      <c r="G482" s="46">
        <f t="shared" si="58"/>
        <v>735.4</v>
      </c>
      <c r="H482" s="24">
        <v>118</v>
      </c>
      <c r="I482" s="43">
        <f t="shared" si="59"/>
        <v>0.14047619047619048</v>
      </c>
      <c r="J482" s="43">
        <f t="shared" si="61"/>
        <v>601.44178571428574</v>
      </c>
      <c r="K482" s="154">
        <f t="shared" si="60"/>
        <v>132.31719285714286</v>
      </c>
      <c r="L482" s="194">
        <v>258.47619047619048</v>
      </c>
      <c r="M482" s="194">
        <v>14.013904761904763</v>
      </c>
      <c r="N482" s="45">
        <f t="shared" si="63"/>
        <v>1.3683017049354418</v>
      </c>
    </row>
    <row r="483" spans="1:14" ht="12.75" customHeight="1" x14ac:dyDescent="0.35">
      <c r="A483" s="190">
        <f t="shared" si="62"/>
        <v>103</v>
      </c>
      <c r="B483" s="8">
        <v>3</v>
      </c>
      <c r="C483" s="46" t="s">
        <v>694</v>
      </c>
      <c r="D483" s="46">
        <v>767.4</v>
      </c>
      <c r="E483" s="46">
        <v>16.7</v>
      </c>
      <c r="F483" s="46"/>
      <c r="G483" s="46">
        <f t="shared" si="58"/>
        <v>784.1</v>
      </c>
      <c r="H483" s="18">
        <v>113</v>
      </c>
      <c r="I483" s="43">
        <f t="shared" si="59"/>
        <v>0.13452380952380952</v>
      </c>
      <c r="J483" s="43">
        <f t="shared" si="61"/>
        <v>575.95696428571421</v>
      </c>
      <c r="K483" s="154">
        <f t="shared" si="60"/>
        <v>126.71053214285713</v>
      </c>
      <c r="L483" s="194">
        <v>247.52380952380952</v>
      </c>
      <c r="M483" s="194">
        <v>13.420095238095238</v>
      </c>
      <c r="N483" s="45">
        <f t="shared" si="63"/>
        <v>1.2556833479156582</v>
      </c>
    </row>
    <row r="484" spans="1:14" ht="12.75" customHeight="1" x14ac:dyDescent="0.35">
      <c r="A484" s="190">
        <f t="shared" si="62"/>
        <v>104</v>
      </c>
      <c r="B484" s="8">
        <v>3</v>
      </c>
      <c r="C484" s="46" t="s">
        <v>695</v>
      </c>
      <c r="D484" s="46">
        <v>495.5</v>
      </c>
      <c r="E484" s="46"/>
      <c r="F484" s="46"/>
      <c r="G484" s="46">
        <f t="shared" si="58"/>
        <v>495.5</v>
      </c>
      <c r="H484" s="18">
        <v>70</v>
      </c>
      <c r="I484" s="43">
        <f t="shared" si="59"/>
        <v>8.3333333333333329E-2</v>
      </c>
      <c r="J484" s="43">
        <f t="shared" si="61"/>
        <v>356.78749999999997</v>
      </c>
      <c r="K484" s="154">
        <f t="shared" si="60"/>
        <v>78.493249999999989</v>
      </c>
      <c r="L484" s="194">
        <v>153.33333333333331</v>
      </c>
      <c r="M484" s="194">
        <v>8.3133333333333326</v>
      </c>
      <c r="N484" s="45">
        <f t="shared" si="63"/>
        <v>1.2046971072990245</v>
      </c>
    </row>
    <row r="485" spans="1:14" ht="12.75" customHeight="1" x14ac:dyDescent="0.35">
      <c r="A485" s="190">
        <f t="shared" si="62"/>
        <v>105</v>
      </c>
      <c r="B485" s="8">
        <v>3</v>
      </c>
      <c r="C485" s="46" t="s">
        <v>696</v>
      </c>
      <c r="D485" s="46">
        <v>534.20000000000005</v>
      </c>
      <c r="E485" s="46">
        <v>22.3</v>
      </c>
      <c r="F485" s="46"/>
      <c r="G485" s="46">
        <f t="shared" si="58"/>
        <v>556.5</v>
      </c>
      <c r="H485" s="18">
        <v>72</v>
      </c>
      <c r="I485" s="43">
        <f t="shared" si="59"/>
        <v>8.5714285714285715E-2</v>
      </c>
      <c r="J485" s="43">
        <f t="shared" si="61"/>
        <v>366.98142857142858</v>
      </c>
      <c r="K485" s="154">
        <f t="shared" si="60"/>
        <v>80.735914285714287</v>
      </c>
      <c r="L485" s="194">
        <v>157.71428571428572</v>
      </c>
      <c r="M485" s="194">
        <v>8.5508571428571436</v>
      </c>
      <c r="N485" s="45">
        <f t="shared" si="63"/>
        <v>1.1493494678290632</v>
      </c>
    </row>
    <row r="486" spans="1:14" ht="12.75" customHeight="1" x14ac:dyDescent="0.35">
      <c r="A486" s="190">
        <f t="shared" si="62"/>
        <v>106</v>
      </c>
      <c r="B486" s="8">
        <v>3</v>
      </c>
      <c r="C486" s="46" t="s">
        <v>697</v>
      </c>
      <c r="D486" s="46">
        <v>758</v>
      </c>
      <c r="E486" s="46"/>
      <c r="F486" s="46"/>
      <c r="G486" s="46">
        <f t="shared" si="58"/>
        <v>758</v>
      </c>
      <c r="H486" s="18">
        <v>66</v>
      </c>
      <c r="I486" s="43">
        <f t="shared" si="59"/>
        <v>7.857142857142857E-2</v>
      </c>
      <c r="J486" s="43">
        <f t="shared" si="61"/>
        <v>336.39964285714285</v>
      </c>
      <c r="K486" s="154">
        <f t="shared" si="60"/>
        <v>74.007921428571422</v>
      </c>
      <c r="L486" s="194">
        <v>144.57142857142856</v>
      </c>
      <c r="M486" s="194">
        <v>7.838285714285715</v>
      </c>
      <c r="N486" s="45">
        <f t="shared" si="63"/>
        <v>0.74250300603090846</v>
      </c>
    </row>
    <row r="487" spans="1:14" ht="12.75" customHeight="1" x14ac:dyDescent="0.35">
      <c r="A487" s="190">
        <f t="shared" si="62"/>
        <v>107</v>
      </c>
      <c r="B487" s="8">
        <v>3</v>
      </c>
      <c r="C487" s="46" t="s">
        <v>698</v>
      </c>
      <c r="D487" s="46">
        <v>463.8</v>
      </c>
      <c r="E487" s="46">
        <v>43.7</v>
      </c>
      <c r="F487" s="46"/>
      <c r="G487" s="46">
        <f t="shared" si="58"/>
        <v>507.5</v>
      </c>
      <c r="H487" s="18">
        <v>93</v>
      </c>
      <c r="I487" s="43">
        <f t="shared" si="59"/>
        <v>0.11071428571428571</v>
      </c>
      <c r="J487" s="43">
        <f t="shared" si="61"/>
        <v>474.01767857142852</v>
      </c>
      <c r="K487" s="154">
        <f t="shared" si="60"/>
        <v>104.28388928571428</v>
      </c>
      <c r="L487" s="194">
        <v>203.71428571428569</v>
      </c>
      <c r="M487" s="194">
        <v>11.044857142857143</v>
      </c>
      <c r="N487" s="45">
        <f t="shared" si="63"/>
        <v>1.7099196005051436</v>
      </c>
    </row>
    <row r="488" spans="1:14" ht="12.75" customHeight="1" x14ac:dyDescent="0.35">
      <c r="A488" s="190">
        <f t="shared" si="62"/>
        <v>108</v>
      </c>
      <c r="B488" s="8">
        <v>3</v>
      </c>
      <c r="C488" s="46" t="s">
        <v>699</v>
      </c>
      <c r="D488" s="46">
        <v>564</v>
      </c>
      <c r="E488" s="46"/>
      <c r="F488" s="46"/>
      <c r="G488" s="46">
        <f t="shared" si="58"/>
        <v>564</v>
      </c>
      <c r="H488" s="18">
        <v>59</v>
      </c>
      <c r="I488" s="43">
        <f t="shared" si="59"/>
        <v>7.0238095238095238E-2</v>
      </c>
      <c r="J488" s="43">
        <f t="shared" si="61"/>
        <v>300.72089285714287</v>
      </c>
      <c r="K488" s="154">
        <f t="shared" si="60"/>
        <v>66.158596428571428</v>
      </c>
      <c r="L488" s="194">
        <v>129.23809523809524</v>
      </c>
      <c r="M488" s="194">
        <v>7.0069523809523817</v>
      </c>
      <c r="N488" s="45">
        <f t="shared" si="63"/>
        <v>0.89206478174603177</v>
      </c>
    </row>
    <row r="489" spans="1:14" ht="12.75" customHeight="1" x14ac:dyDescent="0.35">
      <c r="A489" s="190">
        <f t="shared" si="62"/>
        <v>109</v>
      </c>
      <c r="B489" s="8">
        <v>3</v>
      </c>
      <c r="C489" s="46" t="s">
        <v>700</v>
      </c>
      <c r="D489" s="46">
        <v>832.2</v>
      </c>
      <c r="E489" s="46">
        <v>47.7</v>
      </c>
      <c r="F489" s="46"/>
      <c r="G489" s="46">
        <f t="shared" si="58"/>
        <v>879.90000000000009</v>
      </c>
      <c r="H489" s="18">
        <v>108</v>
      </c>
      <c r="I489" s="43">
        <f t="shared" si="59"/>
        <v>0.12857142857142856</v>
      </c>
      <c r="J489" s="43">
        <f t="shared" si="61"/>
        <v>550.47214285714279</v>
      </c>
      <c r="K489" s="154">
        <f t="shared" si="60"/>
        <v>121.10387142857141</v>
      </c>
      <c r="L489" s="194">
        <v>236.57142857142856</v>
      </c>
      <c r="M489" s="194">
        <v>12.826285714285714</v>
      </c>
      <c r="N489" s="45">
        <f t="shared" si="63"/>
        <v>1.1066735503141414</v>
      </c>
    </row>
    <row r="490" spans="1:14" ht="12.75" customHeight="1" x14ac:dyDescent="0.35">
      <c r="A490" s="190">
        <f t="shared" si="62"/>
        <v>110</v>
      </c>
      <c r="B490" s="8">
        <v>3</v>
      </c>
      <c r="C490" s="46" t="s">
        <v>701</v>
      </c>
      <c r="D490" s="46">
        <v>751.4</v>
      </c>
      <c r="E490" s="46"/>
      <c r="F490" s="46"/>
      <c r="G490" s="46">
        <f t="shared" si="58"/>
        <v>751.4</v>
      </c>
      <c r="H490" s="18">
        <v>118</v>
      </c>
      <c r="I490" s="43">
        <f t="shared" si="59"/>
        <v>0.14047619047619048</v>
      </c>
      <c r="J490" s="43">
        <f t="shared" si="61"/>
        <v>601.44178571428574</v>
      </c>
      <c r="K490" s="154">
        <f t="shared" si="60"/>
        <v>132.31719285714286</v>
      </c>
      <c r="L490" s="194">
        <v>258.47619047619048</v>
      </c>
      <c r="M490" s="194">
        <v>14.013904761904763</v>
      </c>
      <c r="N490" s="45">
        <f t="shared" si="63"/>
        <v>1.3391656558551022</v>
      </c>
    </row>
    <row r="491" spans="1:14" ht="12.75" customHeight="1" x14ac:dyDescent="0.35">
      <c r="A491" s="190">
        <f t="shared" si="62"/>
        <v>111</v>
      </c>
      <c r="B491" s="8">
        <v>3</v>
      </c>
      <c r="C491" s="46" t="s">
        <v>702</v>
      </c>
      <c r="D491" s="46">
        <v>568.4</v>
      </c>
      <c r="E491" s="46"/>
      <c r="F491" s="46"/>
      <c r="G491" s="46">
        <f t="shared" si="58"/>
        <v>568.4</v>
      </c>
      <c r="H491" s="18">
        <v>81</v>
      </c>
      <c r="I491" s="43">
        <f t="shared" si="59"/>
        <v>9.6428571428571433E-2</v>
      </c>
      <c r="J491" s="43">
        <f t="shared" si="61"/>
        <v>412.85410714285712</v>
      </c>
      <c r="K491" s="154">
        <f t="shared" si="60"/>
        <v>90.827903571428564</v>
      </c>
      <c r="L491" s="194">
        <v>177.42857142857144</v>
      </c>
      <c r="M491" s="194">
        <v>9.6197142857142861</v>
      </c>
      <c r="N491" s="45">
        <f t="shared" si="63"/>
        <v>1.2152186777420326</v>
      </c>
    </row>
    <row r="492" spans="1:14" ht="12.75" customHeight="1" x14ac:dyDescent="0.35">
      <c r="A492" s="190">
        <f t="shared" si="62"/>
        <v>112</v>
      </c>
      <c r="B492" s="8">
        <v>4</v>
      </c>
      <c r="C492" s="46" t="s">
        <v>703</v>
      </c>
      <c r="D492" s="46">
        <v>678.1</v>
      </c>
      <c r="E492" s="46">
        <v>31.4</v>
      </c>
      <c r="F492" s="46"/>
      <c r="G492" s="46">
        <f t="shared" si="58"/>
        <v>709.5</v>
      </c>
      <c r="H492" s="18">
        <v>92</v>
      </c>
      <c r="I492" s="43">
        <f t="shared" si="59"/>
        <v>0.10952380952380952</v>
      </c>
      <c r="J492" s="43">
        <f t="shared" si="61"/>
        <v>468.92071428571427</v>
      </c>
      <c r="K492" s="154">
        <f t="shared" si="60"/>
        <v>103.16255714285714</v>
      </c>
      <c r="L492" s="194">
        <v>201.52380952380952</v>
      </c>
      <c r="M492" s="194">
        <v>10.926095238095238</v>
      </c>
      <c r="N492" s="45">
        <f t="shared" si="63"/>
        <v>1.1569579356886539</v>
      </c>
    </row>
    <row r="493" spans="1:14" ht="12.75" customHeight="1" x14ac:dyDescent="0.35">
      <c r="A493" s="190">
        <f t="shared" si="62"/>
        <v>113</v>
      </c>
      <c r="B493" s="8">
        <v>3</v>
      </c>
      <c r="C493" s="46" t="s">
        <v>704</v>
      </c>
      <c r="D493" s="46">
        <v>726.3</v>
      </c>
      <c r="E493" s="46"/>
      <c r="F493" s="46"/>
      <c r="G493" s="46">
        <f t="shared" si="58"/>
        <v>726.3</v>
      </c>
      <c r="H493" s="18">
        <v>78</v>
      </c>
      <c r="I493" s="43">
        <f t="shared" si="59"/>
        <v>9.285714285714286E-2</v>
      </c>
      <c r="J493" s="43">
        <f t="shared" si="61"/>
        <v>397.56321428571431</v>
      </c>
      <c r="K493" s="154">
        <f t="shared" si="60"/>
        <v>87.463907142857153</v>
      </c>
      <c r="L493" s="194">
        <v>170.85714285714286</v>
      </c>
      <c r="M493" s="194">
        <v>9.2634285714285713</v>
      </c>
      <c r="N493" s="45">
        <f t="shared" si="63"/>
        <v>0.91580296414311302</v>
      </c>
    </row>
    <row r="494" spans="1:14" ht="12.75" customHeight="1" x14ac:dyDescent="0.35">
      <c r="A494" s="190">
        <f t="shared" si="62"/>
        <v>114</v>
      </c>
      <c r="B494" s="8">
        <v>3</v>
      </c>
      <c r="C494" s="46" t="s">
        <v>705</v>
      </c>
      <c r="D494" s="46">
        <v>407.5</v>
      </c>
      <c r="E494" s="46"/>
      <c r="F494" s="46"/>
      <c r="G494" s="46">
        <f t="shared" si="58"/>
        <v>407.5</v>
      </c>
      <c r="H494" s="18">
        <v>55</v>
      </c>
      <c r="I494" s="43">
        <f t="shared" si="59"/>
        <v>6.5476190476190479E-2</v>
      </c>
      <c r="J494" s="43">
        <f t="shared" si="61"/>
        <v>280.3330357142857</v>
      </c>
      <c r="K494" s="154">
        <f t="shared" si="60"/>
        <v>61.673267857142854</v>
      </c>
      <c r="L494" s="194">
        <v>120.47619047619048</v>
      </c>
      <c r="M494" s="194">
        <v>6.5319047619047623</v>
      </c>
      <c r="N494" s="45">
        <f t="shared" si="63"/>
        <v>1.1509555799006719</v>
      </c>
    </row>
    <row r="495" spans="1:14" ht="12.75" customHeight="1" x14ac:dyDescent="0.35">
      <c r="A495" s="190">
        <f t="shared" si="62"/>
        <v>115</v>
      </c>
      <c r="B495" s="8">
        <v>3</v>
      </c>
      <c r="C495" s="46" t="s">
        <v>706</v>
      </c>
      <c r="D495" s="46">
        <v>659.3</v>
      </c>
      <c r="E495" s="46"/>
      <c r="F495" s="46"/>
      <c r="G495" s="46">
        <f t="shared" si="58"/>
        <v>659.3</v>
      </c>
      <c r="H495" s="18">
        <v>117.5</v>
      </c>
      <c r="I495" s="43">
        <f t="shared" si="59"/>
        <v>0.13988095238095238</v>
      </c>
      <c r="J495" s="43">
        <f t="shared" si="61"/>
        <v>598.89330357142853</v>
      </c>
      <c r="K495" s="154">
        <f t="shared" si="60"/>
        <v>131.75652678571427</v>
      </c>
      <c r="L495" s="194">
        <v>257.38095238095241</v>
      </c>
      <c r="M495" s="194">
        <v>13.95452380952381</v>
      </c>
      <c r="N495" s="45">
        <f t="shared" si="63"/>
        <v>1.5197714341689961</v>
      </c>
    </row>
    <row r="496" spans="1:14" ht="12.75" customHeight="1" x14ac:dyDescent="0.35">
      <c r="A496" s="190">
        <f t="shared" si="62"/>
        <v>116</v>
      </c>
      <c r="B496" s="8">
        <v>5</v>
      </c>
      <c r="C496" s="46" t="s">
        <v>707</v>
      </c>
      <c r="D496" s="46">
        <v>2185</v>
      </c>
      <c r="E496" s="46"/>
      <c r="F496" s="46"/>
      <c r="G496" s="46">
        <f t="shared" si="58"/>
        <v>2185</v>
      </c>
      <c r="H496" s="18">
        <v>350.6</v>
      </c>
      <c r="I496" s="43">
        <f t="shared" si="59"/>
        <v>0.41738095238095241</v>
      </c>
      <c r="J496" s="43">
        <f t="shared" si="61"/>
        <v>1786.9956785714287</v>
      </c>
      <c r="K496" s="154">
        <f t="shared" si="60"/>
        <v>393.13904928571429</v>
      </c>
      <c r="L496" s="194">
        <v>767.98095238095243</v>
      </c>
      <c r="M496" s="194">
        <v>41.637923809523812</v>
      </c>
      <c r="N496" s="45">
        <f t="shared" si="63"/>
        <v>1.3683082856053177</v>
      </c>
    </row>
    <row r="497" spans="1:14" ht="12.75" customHeight="1" x14ac:dyDescent="0.35">
      <c r="A497" s="190">
        <f t="shared" si="62"/>
        <v>117</v>
      </c>
      <c r="B497" s="8">
        <v>3</v>
      </c>
      <c r="C497" s="46" t="s">
        <v>708</v>
      </c>
      <c r="D497" s="46">
        <v>880.1</v>
      </c>
      <c r="E497" s="46">
        <v>63.6</v>
      </c>
      <c r="F497" s="46">
        <v>117.1</v>
      </c>
      <c r="G497" s="46">
        <f t="shared" si="58"/>
        <v>1060.8</v>
      </c>
      <c r="H497" s="18">
        <v>66</v>
      </c>
      <c r="I497" s="43">
        <f t="shared" si="59"/>
        <v>7.857142857142857E-2</v>
      </c>
      <c r="J497" s="43">
        <f t="shared" si="61"/>
        <v>336.39964285714285</v>
      </c>
      <c r="K497" s="154">
        <f t="shared" si="60"/>
        <v>74.007921428571422</v>
      </c>
      <c r="L497" s="194">
        <v>144.57142857142856</v>
      </c>
      <c r="M497" s="194">
        <v>7.838285714285715</v>
      </c>
      <c r="N497" s="45">
        <f t="shared" si="63"/>
        <v>0.63949241969256743</v>
      </c>
    </row>
    <row r="498" spans="1:14" ht="12.75" customHeight="1" x14ac:dyDescent="0.35">
      <c r="A498" s="190">
        <f t="shared" si="62"/>
        <v>118</v>
      </c>
      <c r="B498" s="8">
        <v>3</v>
      </c>
      <c r="C498" s="46" t="s">
        <v>709</v>
      </c>
      <c r="D498" s="46">
        <v>673.6</v>
      </c>
      <c r="E498" s="46"/>
      <c r="F498" s="46"/>
      <c r="G498" s="46">
        <f t="shared" si="58"/>
        <v>673.6</v>
      </c>
      <c r="H498" s="18">
        <v>78</v>
      </c>
      <c r="I498" s="43">
        <f t="shared" si="59"/>
        <v>9.285714285714286E-2</v>
      </c>
      <c r="J498" s="43">
        <f t="shared" si="61"/>
        <v>397.56321428571431</v>
      </c>
      <c r="K498" s="154">
        <f t="shared" si="60"/>
        <v>87.463907142857153</v>
      </c>
      <c r="L498" s="194">
        <v>170.85714285714286</v>
      </c>
      <c r="M498" s="194">
        <v>9.2634285714285713</v>
      </c>
      <c r="N498" s="45">
        <f t="shared" si="63"/>
        <v>0.98745203808958271</v>
      </c>
    </row>
    <row r="499" spans="1:14" ht="12.75" customHeight="1" x14ac:dyDescent="0.35">
      <c r="A499" s="190">
        <f t="shared" si="62"/>
        <v>119</v>
      </c>
      <c r="B499" s="8">
        <v>3</v>
      </c>
      <c r="C499" s="46" t="s">
        <v>710</v>
      </c>
      <c r="D499" s="46">
        <v>511.5</v>
      </c>
      <c r="E499" s="46"/>
      <c r="F499" s="46"/>
      <c r="G499" s="46">
        <f t="shared" si="58"/>
        <v>511.5</v>
      </c>
      <c r="H499" s="18">
        <v>58</v>
      </c>
      <c r="I499" s="43">
        <f t="shared" si="59"/>
        <v>6.9047619047619052E-2</v>
      </c>
      <c r="J499" s="43">
        <f t="shared" si="61"/>
        <v>295.62392857142856</v>
      </c>
      <c r="K499" s="154">
        <f t="shared" si="60"/>
        <v>65.037264285714286</v>
      </c>
      <c r="L499" s="194">
        <v>127.04761904761905</v>
      </c>
      <c r="M499" s="194">
        <v>6.8881904761904771</v>
      </c>
      <c r="N499" s="45">
        <f t="shared" si="63"/>
        <v>0.9669540613508355</v>
      </c>
    </row>
    <row r="500" spans="1:14" ht="12.75" customHeight="1" x14ac:dyDescent="0.35">
      <c r="A500" s="190">
        <f t="shared" si="62"/>
        <v>120</v>
      </c>
      <c r="B500" s="8">
        <v>3</v>
      </c>
      <c r="C500" s="46" t="s">
        <v>711</v>
      </c>
      <c r="D500" s="46">
        <v>541.65</v>
      </c>
      <c r="E500" s="46"/>
      <c r="F500" s="46">
        <v>87.1</v>
      </c>
      <c r="G500" s="46">
        <f t="shared" si="58"/>
        <v>628.75</v>
      </c>
      <c r="H500" s="18">
        <v>60</v>
      </c>
      <c r="I500" s="43">
        <f t="shared" si="59"/>
        <v>7.1428571428571425E-2</v>
      </c>
      <c r="J500" s="43">
        <f t="shared" si="61"/>
        <v>305.81785714285712</v>
      </c>
      <c r="K500" s="154">
        <f t="shared" si="60"/>
        <v>67.27992857142857</v>
      </c>
      <c r="L500" s="194">
        <v>131.42857142857142</v>
      </c>
      <c r="M500" s="194">
        <v>7.1257142857142854</v>
      </c>
      <c r="N500" s="45">
        <f t="shared" si="63"/>
        <v>0.94461750471443084</v>
      </c>
    </row>
    <row r="501" spans="1:14" ht="12.75" customHeight="1" x14ac:dyDescent="0.35">
      <c r="A501" s="190">
        <f t="shared" si="62"/>
        <v>121</v>
      </c>
      <c r="B501" s="8">
        <v>3</v>
      </c>
      <c r="C501" s="46" t="s">
        <v>712</v>
      </c>
      <c r="D501" s="46">
        <v>341.1</v>
      </c>
      <c r="E501" s="46"/>
      <c r="F501" s="46"/>
      <c r="G501" s="46">
        <f t="shared" si="58"/>
        <v>341.1</v>
      </c>
      <c r="H501" s="18">
        <v>19</v>
      </c>
      <c r="I501" s="43">
        <f t="shared" si="59"/>
        <v>2.2619047619047618E-2</v>
      </c>
      <c r="J501" s="43">
        <f t="shared" si="61"/>
        <v>96.842321428571424</v>
      </c>
      <c r="K501" s="154">
        <f t="shared" si="60"/>
        <v>21.305310714285714</v>
      </c>
      <c r="L501" s="194">
        <v>41.61904761904762</v>
      </c>
      <c r="M501" s="194">
        <v>2.2564761904761905</v>
      </c>
      <c r="N501" s="45">
        <f t="shared" si="63"/>
        <v>0.47500192305007599</v>
      </c>
    </row>
    <row r="502" spans="1:14" ht="12.75" customHeight="1" x14ac:dyDescent="0.35">
      <c r="A502" s="190">
        <f t="shared" si="62"/>
        <v>122</v>
      </c>
      <c r="B502" s="8">
        <v>2</v>
      </c>
      <c r="C502" s="46" t="s">
        <v>713</v>
      </c>
      <c r="D502" s="46">
        <v>134.1</v>
      </c>
      <c r="E502" s="46"/>
      <c r="F502" s="46"/>
      <c r="G502" s="46">
        <f t="shared" si="58"/>
        <v>134.1</v>
      </c>
      <c r="H502" s="18"/>
      <c r="I502" s="43">
        <f t="shared" ref="I502:I540" si="64">H502/840</f>
        <v>0</v>
      </c>
      <c r="J502" s="43">
        <f t="shared" si="61"/>
        <v>0</v>
      </c>
      <c r="K502" s="154">
        <f t="shared" si="60"/>
        <v>0</v>
      </c>
      <c r="L502" s="194">
        <v>0</v>
      </c>
      <c r="M502" s="194">
        <v>0</v>
      </c>
      <c r="N502" s="45">
        <f t="shared" si="63"/>
        <v>0</v>
      </c>
    </row>
    <row r="503" spans="1:14" ht="12.75" customHeight="1" x14ac:dyDescent="0.35">
      <c r="A503" s="190">
        <f t="shared" si="62"/>
        <v>123</v>
      </c>
      <c r="B503" s="8">
        <v>5</v>
      </c>
      <c r="C503" s="46" t="s">
        <v>714</v>
      </c>
      <c r="D503" s="46">
        <v>1501.3</v>
      </c>
      <c r="E503" s="46"/>
      <c r="F503" s="46"/>
      <c r="G503" s="46">
        <f t="shared" ref="G503:G564" si="65">D503+E503+F503</f>
        <v>1501.3</v>
      </c>
      <c r="H503" s="18">
        <v>128</v>
      </c>
      <c r="I503" s="43">
        <f t="shared" si="64"/>
        <v>0.15238095238095239</v>
      </c>
      <c r="J503" s="43">
        <f t="shared" si="61"/>
        <v>652.41142857142859</v>
      </c>
      <c r="K503" s="154">
        <f t="shared" si="60"/>
        <v>143.5305142857143</v>
      </c>
      <c r="L503" s="194">
        <v>280.38095238095241</v>
      </c>
      <c r="M503" s="194">
        <v>15.201523809523811</v>
      </c>
      <c r="N503" s="45">
        <f t="shared" si="63"/>
        <v>0.72705283357598027</v>
      </c>
    </row>
    <row r="504" spans="1:14" ht="12.75" customHeight="1" x14ac:dyDescent="0.35">
      <c r="A504" s="190">
        <f t="shared" si="62"/>
        <v>124</v>
      </c>
      <c r="B504" s="8">
        <v>3</v>
      </c>
      <c r="C504" s="46" t="s">
        <v>715</v>
      </c>
      <c r="D504" s="46">
        <v>558.79999999999995</v>
      </c>
      <c r="E504" s="46"/>
      <c r="F504" s="46"/>
      <c r="G504" s="46">
        <f t="shared" si="65"/>
        <v>558.79999999999995</v>
      </c>
      <c r="H504" s="18">
        <v>62</v>
      </c>
      <c r="I504" s="43">
        <f t="shared" si="64"/>
        <v>7.3809523809523811E-2</v>
      </c>
      <c r="J504" s="43">
        <f t="shared" si="61"/>
        <v>316.01178571428568</v>
      </c>
      <c r="K504" s="154">
        <f t="shared" ref="K504:K565" si="66">J504*0.22</f>
        <v>69.522592857142854</v>
      </c>
      <c r="L504" s="194">
        <v>135.80952380952382</v>
      </c>
      <c r="M504" s="194">
        <v>7.3632380952380956</v>
      </c>
      <c r="N504" s="45">
        <f t="shared" si="63"/>
        <v>0.94614735231959657</v>
      </c>
    </row>
    <row r="505" spans="1:14" ht="12.75" customHeight="1" x14ac:dyDescent="0.35">
      <c r="A505" s="190">
        <f t="shared" si="62"/>
        <v>125</v>
      </c>
      <c r="B505" s="8">
        <v>3</v>
      </c>
      <c r="C505" s="46" t="s">
        <v>716</v>
      </c>
      <c r="D505" s="46">
        <v>518.79999999999995</v>
      </c>
      <c r="E505" s="46">
        <v>32.700000000000003</v>
      </c>
      <c r="F505" s="46"/>
      <c r="G505" s="46">
        <f t="shared" si="65"/>
        <v>551.5</v>
      </c>
      <c r="H505" s="18">
        <v>54</v>
      </c>
      <c r="I505" s="43">
        <f t="shared" si="64"/>
        <v>6.4285714285714279E-2</v>
      </c>
      <c r="J505" s="43">
        <f t="shared" si="61"/>
        <v>275.23607142857139</v>
      </c>
      <c r="K505" s="154">
        <f t="shared" si="66"/>
        <v>60.551935714285705</v>
      </c>
      <c r="L505" s="194">
        <v>118.28571428571428</v>
      </c>
      <c r="M505" s="194">
        <v>6.4131428571428568</v>
      </c>
      <c r="N505" s="45">
        <f t="shared" si="63"/>
        <v>0.88759996971032051</v>
      </c>
    </row>
    <row r="506" spans="1:14" ht="12.75" customHeight="1" x14ac:dyDescent="0.35">
      <c r="A506" s="190">
        <f t="shared" si="62"/>
        <v>126</v>
      </c>
      <c r="B506" s="8">
        <v>3</v>
      </c>
      <c r="C506" s="46" t="s">
        <v>717</v>
      </c>
      <c r="D506" s="46">
        <v>366.5</v>
      </c>
      <c r="E506" s="46"/>
      <c r="F506" s="46"/>
      <c r="G506" s="46">
        <f t="shared" si="65"/>
        <v>366.5</v>
      </c>
      <c r="H506" s="18">
        <v>46</v>
      </c>
      <c r="I506" s="43">
        <f t="shared" si="64"/>
        <v>5.4761904761904762E-2</v>
      </c>
      <c r="J506" s="43">
        <f t="shared" si="61"/>
        <v>234.46035714285713</v>
      </c>
      <c r="K506" s="154">
        <f t="shared" si="66"/>
        <v>51.58127857142857</v>
      </c>
      <c r="L506" s="194">
        <v>100.76190476190476</v>
      </c>
      <c r="M506" s="194">
        <v>5.4630476190476189</v>
      </c>
      <c r="N506" s="45">
        <f t="shared" si="63"/>
        <v>1.0703044695640875</v>
      </c>
    </row>
    <row r="507" spans="1:14" ht="12.75" customHeight="1" x14ac:dyDescent="0.35">
      <c r="A507" s="190">
        <f t="shared" si="62"/>
        <v>127</v>
      </c>
      <c r="B507" s="8">
        <v>3</v>
      </c>
      <c r="C507" s="46" t="s">
        <v>718</v>
      </c>
      <c r="D507" s="46">
        <v>485.9</v>
      </c>
      <c r="E507" s="46"/>
      <c r="F507" s="46"/>
      <c r="G507" s="46">
        <f t="shared" si="65"/>
        <v>485.9</v>
      </c>
      <c r="H507" s="18">
        <v>46</v>
      </c>
      <c r="I507" s="43">
        <f t="shared" si="64"/>
        <v>5.4761904761904762E-2</v>
      </c>
      <c r="J507" s="43">
        <f t="shared" si="61"/>
        <v>234.46035714285713</v>
      </c>
      <c r="K507" s="154">
        <f t="shared" si="66"/>
        <v>51.58127857142857</v>
      </c>
      <c r="L507" s="194">
        <v>100.76190476190476</v>
      </c>
      <c r="M507" s="194">
        <v>5.4630476190476189</v>
      </c>
      <c r="N507" s="45">
        <f t="shared" si="63"/>
        <v>0.80729900822234635</v>
      </c>
    </row>
    <row r="508" spans="1:14" ht="12.75" customHeight="1" x14ac:dyDescent="0.35">
      <c r="A508" s="190">
        <f t="shared" si="62"/>
        <v>128</v>
      </c>
      <c r="B508" s="8">
        <v>3</v>
      </c>
      <c r="C508" s="46" t="s">
        <v>719</v>
      </c>
      <c r="D508" s="46">
        <v>302.89999999999998</v>
      </c>
      <c r="E508" s="46"/>
      <c r="F508" s="46"/>
      <c r="G508" s="46">
        <f t="shared" si="65"/>
        <v>302.89999999999998</v>
      </c>
      <c r="H508" s="18">
        <v>33</v>
      </c>
      <c r="I508" s="43">
        <f t="shared" si="64"/>
        <v>3.9285714285714285E-2</v>
      </c>
      <c r="J508" s="43">
        <f t="shared" si="61"/>
        <v>168.19982142857143</v>
      </c>
      <c r="K508" s="154">
        <f t="shared" si="66"/>
        <v>37.003960714285711</v>
      </c>
      <c r="L508" s="194">
        <v>72.285714285714278</v>
      </c>
      <c r="M508" s="194">
        <v>3.9191428571428575</v>
      </c>
      <c r="N508" s="45">
        <f t="shared" si="63"/>
        <v>0.92904800028297885</v>
      </c>
    </row>
    <row r="509" spans="1:14" ht="12.75" customHeight="1" x14ac:dyDescent="0.35">
      <c r="A509" s="190">
        <f t="shared" si="62"/>
        <v>129</v>
      </c>
      <c r="B509" s="8">
        <v>3</v>
      </c>
      <c r="C509" s="46" t="s">
        <v>720</v>
      </c>
      <c r="D509" s="46">
        <v>376.1</v>
      </c>
      <c r="E509" s="46"/>
      <c r="F509" s="46"/>
      <c r="G509" s="46">
        <f t="shared" si="65"/>
        <v>376.1</v>
      </c>
      <c r="H509" s="18">
        <v>45</v>
      </c>
      <c r="I509" s="43">
        <f t="shared" si="64"/>
        <v>5.3571428571428568E-2</v>
      </c>
      <c r="J509" s="43">
        <f t="shared" ref="J509:J572" si="67">I509*4281.45</f>
        <v>229.36339285714283</v>
      </c>
      <c r="K509" s="154">
        <f t="shared" si="66"/>
        <v>50.459946428571421</v>
      </c>
      <c r="L509" s="194">
        <v>98.571428571428569</v>
      </c>
      <c r="M509" s="194">
        <v>5.3442857142857143</v>
      </c>
      <c r="N509" s="45">
        <f t="shared" si="63"/>
        <v>1.0203112299160557</v>
      </c>
    </row>
    <row r="510" spans="1:14" ht="12.75" customHeight="1" x14ac:dyDescent="0.35">
      <c r="A510" s="190">
        <f t="shared" ref="A510:A573" si="68">1+A509</f>
        <v>130</v>
      </c>
      <c r="B510" s="8">
        <v>3</v>
      </c>
      <c r="C510" s="46" t="s">
        <v>721</v>
      </c>
      <c r="D510" s="46">
        <v>381.2</v>
      </c>
      <c r="E510" s="46"/>
      <c r="F510" s="46"/>
      <c r="G510" s="46">
        <f t="shared" si="65"/>
        <v>381.2</v>
      </c>
      <c r="H510" s="18">
        <v>44</v>
      </c>
      <c r="I510" s="43">
        <f t="shared" si="64"/>
        <v>5.2380952380952382E-2</v>
      </c>
      <c r="J510" s="43">
        <f t="shared" si="67"/>
        <v>224.26642857142858</v>
      </c>
      <c r="K510" s="154">
        <f t="shared" si="66"/>
        <v>49.338614285714286</v>
      </c>
      <c r="L510" s="194">
        <v>96.38095238095238</v>
      </c>
      <c r="M510" s="194">
        <v>5.2255238095238097</v>
      </c>
      <c r="N510" s="45">
        <f t="shared" si="63"/>
        <v>0.98429044870833959</v>
      </c>
    </row>
    <row r="511" spans="1:14" ht="12.75" customHeight="1" x14ac:dyDescent="0.35">
      <c r="A511" s="190">
        <f t="shared" si="68"/>
        <v>131</v>
      </c>
      <c r="B511" s="8">
        <v>2</v>
      </c>
      <c r="C511" s="46" t="s">
        <v>722</v>
      </c>
      <c r="D511" s="46">
        <v>323.89999999999998</v>
      </c>
      <c r="E511" s="46"/>
      <c r="F511" s="46"/>
      <c r="G511" s="46">
        <f t="shared" si="65"/>
        <v>323.89999999999998</v>
      </c>
      <c r="H511" s="18"/>
      <c r="I511" s="43">
        <f t="shared" si="64"/>
        <v>0</v>
      </c>
      <c r="J511" s="43">
        <f t="shared" si="67"/>
        <v>0</v>
      </c>
      <c r="K511" s="154">
        <f t="shared" si="66"/>
        <v>0</v>
      </c>
      <c r="L511" s="194">
        <v>0</v>
      </c>
      <c r="M511" s="194">
        <v>0</v>
      </c>
      <c r="N511" s="45">
        <f t="shared" si="63"/>
        <v>0</v>
      </c>
    </row>
    <row r="512" spans="1:14" ht="12.75" customHeight="1" x14ac:dyDescent="0.35">
      <c r="A512" s="190">
        <f t="shared" si="68"/>
        <v>132</v>
      </c>
      <c r="B512" s="8">
        <v>2</v>
      </c>
      <c r="C512" s="46" t="s">
        <v>723</v>
      </c>
      <c r="D512" s="46">
        <v>465.1</v>
      </c>
      <c r="E512" s="46"/>
      <c r="F512" s="46"/>
      <c r="G512" s="46">
        <f t="shared" si="65"/>
        <v>465.1</v>
      </c>
      <c r="H512" s="18"/>
      <c r="I512" s="43">
        <f t="shared" si="64"/>
        <v>0</v>
      </c>
      <c r="J512" s="43">
        <f t="shared" si="67"/>
        <v>0</v>
      </c>
      <c r="K512" s="154">
        <f t="shared" si="66"/>
        <v>0</v>
      </c>
      <c r="L512" s="194">
        <v>0</v>
      </c>
      <c r="M512" s="194">
        <v>0</v>
      </c>
      <c r="N512" s="45">
        <f t="shared" si="63"/>
        <v>0</v>
      </c>
    </row>
    <row r="513" spans="1:14" ht="12.75" customHeight="1" x14ac:dyDescent="0.35">
      <c r="A513" s="190">
        <f t="shared" si="68"/>
        <v>133</v>
      </c>
      <c r="B513" s="8">
        <v>4</v>
      </c>
      <c r="C513" s="46" t="s">
        <v>724</v>
      </c>
      <c r="D513" s="46">
        <v>806.2</v>
      </c>
      <c r="E513" s="46"/>
      <c r="F513" s="46"/>
      <c r="G513" s="46">
        <f t="shared" si="65"/>
        <v>806.2</v>
      </c>
      <c r="H513" s="18">
        <v>70</v>
      </c>
      <c r="I513" s="43">
        <f t="shared" si="64"/>
        <v>8.3333333333333329E-2</v>
      </c>
      <c r="J513" s="43">
        <f t="shared" si="67"/>
        <v>356.78749999999997</v>
      </c>
      <c r="K513" s="154">
        <f t="shared" si="66"/>
        <v>78.493249999999989</v>
      </c>
      <c r="L513" s="194">
        <v>153.33333333333331</v>
      </c>
      <c r="M513" s="194">
        <v>8.3133333333333326</v>
      </c>
      <c r="N513" s="45">
        <f t="shared" si="63"/>
        <v>0.74042100802116917</v>
      </c>
    </row>
    <row r="514" spans="1:14" ht="12.75" customHeight="1" x14ac:dyDescent="0.35">
      <c r="A514" s="190">
        <f t="shared" si="68"/>
        <v>134</v>
      </c>
      <c r="B514" s="8">
        <v>4</v>
      </c>
      <c r="C514" s="46" t="s">
        <v>725</v>
      </c>
      <c r="D514" s="46">
        <v>445.2</v>
      </c>
      <c r="E514" s="46"/>
      <c r="F514" s="46"/>
      <c r="G514" s="46">
        <f t="shared" si="65"/>
        <v>445.2</v>
      </c>
      <c r="H514" s="18">
        <v>71</v>
      </c>
      <c r="I514" s="43">
        <f t="shared" si="64"/>
        <v>8.4523809523809529E-2</v>
      </c>
      <c r="J514" s="43">
        <f t="shared" si="67"/>
        <v>361.88446428571427</v>
      </c>
      <c r="K514" s="154">
        <f t="shared" si="66"/>
        <v>79.614582142857145</v>
      </c>
      <c r="L514" s="194">
        <v>155.52380952380955</v>
      </c>
      <c r="M514" s="194">
        <v>8.4320952380952399</v>
      </c>
      <c r="N514" s="45">
        <f t="shared" si="63"/>
        <v>1.3599617052795963</v>
      </c>
    </row>
    <row r="515" spans="1:14" ht="12.75" customHeight="1" x14ac:dyDescent="0.35">
      <c r="A515" s="190">
        <f t="shared" si="68"/>
        <v>135</v>
      </c>
      <c r="B515" s="8">
        <v>3</v>
      </c>
      <c r="C515" s="46" t="s">
        <v>726</v>
      </c>
      <c r="D515" s="46">
        <v>698.9</v>
      </c>
      <c r="E515" s="46">
        <v>44.3</v>
      </c>
      <c r="F515" s="46">
        <v>87.4</v>
      </c>
      <c r="G515" s="46">
        <f t="shared" si="65"/>
        <v>830.59999999999991</v>
      </c>
      <c r="H515" s="18">
        <v>50</v>
      </c>
      <c r="I515" s="43">
        <f t="shared" si="64"/>
        <v>5.9523809523809521E-2</v>
      </c>
      <c r="J515" s="43">
        <f t="shared" si="67"/>
        <v>254.84821428571425</v>
      </c>
      <c r="K515" s="154">
        <f t="shared" si="66"/>
        <v>56.066607142857137</v>
      </c>
      <c r="L515" s="194">
        <v>109.52380952380952</v>
      </c>
      <c r="M515" s="194">
        <v>5.9380952380952383</v>
      </c>
      <c r="N515" s="45">
        <f t="shared" si="63"/>
        <v>0.61006828758116483</v>
      </c>
    </row>
    <row r="516" spans="1:14" ht="12.75" customHeight="1" x14ac:dyDescent="0.35">
      <c r="A516" s="190">
        <f t="shared" si="68"/>
        <v>136</v>
      </c>
      <c r="B516" s="8">
        <v>3</v>
      </c>
      <c r="C516" s="46" t="s">
        <v>727</v>
      </c>
      <c r="D516" s="46">
        <v>537.4</v>
      </c>
      <c r="E516" s="46"/>
      <c r="F516" s="46"/>
      <c r="G516" s="46">
        <f t="shared" si="65"/>
        <v>537.4</v>
      </c>
      <c r="H516" s="18">
        <v>99</v>
      </c>
      <c r="I516" s="43">
        <f t="shared" si="64"/>
        <v>0.11785714285714285</v>
      </c>
      <c r="J516" s="43">
        <f t="shared" si="67"/>
        <v>504.59946428571425</v>
      </c>
      <c r="K516" s="154">
        <f t="shared" si="66"/>
        <v>111.01188214285713</v>
      </c>
      <c r="L516" s="194">
        <v>216.85714285714286</v>
      </c>
      <c r="M516" s="194">
        <v>11.757428571428571</v>
      </c>
      <c r="N516" s="45">
        <f t="shared" si="63"/>
        <v>1.5709451392950182</v>
      </c>
    </row>
    <row r="517" spans="1:14" ht="12.75" customHeight="1" x14ac:dyDescent="0.35">
      <c r="A517" s="190">
        <f t="shared" si="68"/>
        <v>137</v>
      </c>
      <c r="B517" s="8">
        <v>5</v>
      </c>
      <c r="C517" s="46" t="s">
        <v>728</v>
      </c>
      <c r="D517" s="46">
        <v>2042.1</v>
      </c>
      <c r="E517" s="46"/>
      <c r="F517" s="46"/>
      <c r="G517" s="46">
        <f t="shared" si="65"/>
        <v>2042.1</v>
      </c>
      <c r="H517" s="18">
        <v>186</v>
      </c>
      <c r="I517" s="43">
        <f t="shared" si="64"/>
        <v>0.22142857142857142</v>
      </c>
      <c r="J517" s="43">
        <f t="shared" si="67"/>
        <v>948.03535714285704</v>
      </c>
      <c r="K517" s="154">
        <f t="shared" si="66"/>
        <v>208.56777857142856</v>
      </c>
      <c r="L517" s="194">
        <v>407.42857142857139</v>
      </c>
      <c r="M517" s="194">
        <v>22.089714285714287</v>
      </c>
      <c r="N517" s="45">
        <f t="shared" si="63"/>
        <v>0.77671094531539653</v>
      </c>
    </row>
    <row r="518" spans="1:14" ht="12.75" customHeight="1" x14ac:dyDescent="0.35">
      <c r="A518" s="190">
        <f t="shared" si="68"/>
        <v>138</v>
      </c>
      <c r="B518" s="8">
        <v>1</v>
      </c>
      <c r="C518" s="46" t="s">
        <v>729</v>
      </c>
      <c r="D518" s="46">
        <v>264.39999999999998</v>
      </c>
      <c r="E518" s="46"/>
      <c r="F518" s="46"/>
      <c r="G518" s="46">
        <f t="shared" si="65"/>
        <v>264.39999999999998</v>
      </c>
      <c r="H518" s="18"/>
      <c r="I518" s="43">
        <f t="shared" si="64"/>
        <v>0</v>
      </c>
      <c r="J518" s="43">
        <f t="shared" si="67"/>
        <v>0</v>
      </c>
      <c r="K518" s="154">
        <f t="shared" si="66"/>
        <v>0</v>
      </c>
      <c r="L518" s="194">
        <v>0</v>
      </c>
      <c r="M518" s="194">
        <v>0</v>
      </c>
      <c r="N518" s="45">
        <f t="shared" si="63"/>
        <v>0</v>
      </c>
    </row>
    <row r="519" spans="1:14" ht="12.75" customHeight="1" x14ac:dyDescent="0.35">
      <c r="A519" s="190">
        <f t="shared" si="68"/>
        <v>139</v>
      </c>
      <c r="B519" s="8">
        <v>5</v>
      </c>
      <c r="C519" s="46" t="s">
        <v>730</v>
      </c>
      <c r="D519" s="46">
        <v>2510.6</v>
      </c>
      <c r="E519" s="46"/>
      <c r="F519" s="46"/>
      <c r="G519" s="46">
        <f t="shared" si="65"/>
        <v>2510.6</v>
      </c>
      <c r="H519" s="18">
        <v>126</v>
      </c>
      <c r="I519" s="43">
        <f t="shared" si="64"/>
        <v>0.15</v>
      </c>
      <c r="J519" s="43">
        <f t="shared" si="67"/>
        <v>642.21749999999997</v>
      </c>
      <c r="K519" s="154">
        <f t="shared" si="66"/>
        <v>141.28784999999999</v>
      </c>
      <c r="L519" s="194">
        <v>276</v>
      </c>
      <c r="M519" s="194">
        <v>14.964</v>
      </c>
      <c r="N519" s="45">
        <f t="shared" si="63"/>
        <v>0.4279731339122122</v>
      </c>
    </row>
    <row r="520" spans="1:14" ht="12.75" customHeight="1" x14ac:dyDescent="0.35">
      <c r="A520" s="190">
        <f t="shared" si="68"/>
        <v>140</v>
      </c>
      <c r="B520" s="8">
        <v>3</v>
      </c>
      <c r="C520" s="46" t="s">
        <v>731</v>
      </c>
      <c r="D520" s="46">
        <v>618.6</v>
      </c>
      <c r="E520" s="46"/>
      <c r="F520" s="46">
        <v>97</v>
      </c>
      <c r="G520" s="46">
        <f t="shared" si="65"/>
        <v>715.6</v>
      </c>
      <c r="H520" s="18">
        <v>60</v>
      </c>
      <c r="I520" s="43">
        <f t="shared" si="64"/>
        <v>7.1428571428571425E-2</v>
      </c>
      <c r="J520" s="43">
        <f t="shared" si="67"/>
        <v>305.81785714285712</v>
      </c>
      <c r="K520" s="154">
        <f t="shared" si="66"/>
        <v>67.27992857142857</v>
      </c>
      <c r="L520" s="194">
        <v>131.42857142857142</v>
      </c>
      <c r="M520" s="194">
        <v>7.1257142857142854</v>
      </c>
      <c r="N520" s="45">
        <f t="shared" si="63"/>
        <v>0.82711295090296055</v>
      </c>
    </row>
    <row r="521" spans="1:14" ht="12.75" customHeight="1" x14ac:dyDescent="0.35">
      <c r="A521" s="190">
        <f t="shared" si="68"/>
        <v>141</v>
      </c>
      <c r="B521" s="8">
        <v>3</v>
      </c>
      <c r="C521" s="46" t="s">
        <v>732</v>
      </c>
      <c r="D521" s="46">
        <v>439.5</v>
      </c>
      <c r="E521" s="46"/>
      <c r="F521" s="46"/>
      <c r="G521" s="46">
        <f t="shared" si="65"/>
        <v>439.5</v>
      </c>
      <c r="H521" s="18">
        <v>97</v>
      </c>
      <c r="I521" s="43">
        <f t="shared" si="64"/>
        <v>0.11547619047619048</v>
      </c>
      <c r="J521" s="43">
        <f t="shared" si="67"/>
        <v>494.40553571428575</v>
      </c>
      <c r="K521" s="154">
        <f t="shared" si="66"/>
        <v>108.76921785714286</v>
      </c>
      <c r="L521" s="194">
        <v>212.47619047619048</v>
      </c>
      <c r="M521" s="194">
        <v>11.519904761904764</v>
      </c>
      <c r="N521" s="45">
        <f t="shared" si="63"/>
        <v>1.8820724660057424</v>
      </c>
    </row>
    <row r="522" spans="1:14" ht="12.75" customHeight="1" x14ac:dyDescent="0.35">
      <c r="A522" s="190">
        <f t="shared" si="68"/>
        <v>142</v>
      </c>
      <c r="B522" s="8">
        <v>3</v>
      </c>
      <c r="C522" s="46" t="s">
        <v>733</v>
      </c>
      <c r="D522" s="46">
        <v>489.6</v>
      </c>
      <c r="E522" s="46"/>
      <c r="F522" s="46"/>
      <c r="G522" s="46">
        <f t="shared" si="65"/>
        <v>489.6</v>
      </c>
      <c r="H522" s="18">
        <v>80</v>
      </c>
      <c r="I522" s="43">
        <f t="shared" si="64"/>
        <v>9.5238095238095233E-2</v>
      </c>
      <c r="J522" s="43">
        <f t="shared" si="67"/>
        <v>407.75714285714281</v>
      </c>
      <c r="K522" s="154">
        <f t="shared" si="66"/>
        <v>89.706571428571422</v>
      </c>
      <c r="L522" s="194">
        <v>175.23809523809524</v>
      </c>
      <c r="M522" s="194">
        <v>9.5009523809523806</v>
      </c>
      <c r="N522" s="45">
        <f t="shared" si="63"/>
        <v>1.3933879940865235</v>
      </c>
    </row>
    <row r="523" spans="1:14" ht="12.75" customHeight="1" x14ac:dyDescent="0.35">
      <c r="A523" s="190">
        <f t="shared" si="68"/>
        <v>143</v>
      </c>
      <c r="B523" s="8">
        <v>3</v>
      </c>
      <c r="C523" s="46" t="s">
        <v>734</v>
      </c>
      <c r="D523" s="46">
        <v>556.5</v>
      </c>
      <c r="E523" s="46"/>
      <c r="F523" s="46"/>
      <c r="G523" s="46">
        <f t="shared" si="65"/>
        <v>556.5</v>
      </c>
      <c r="H523" s="18">
        <v>117.1</v>
      </c>
      <c r="I523" s="43">
        <f t="shared" si="64"/>
        <v>0.13940476190476189</v>
      </c>
      <c r="J523" s="43">
        <f t="shared" si="67"/>
        <v>596.85451785714281</v>
      </c>
      <c r="K523" s="154">
        <f t="shared" si="66"/>
        <v>131.30799392857142</v>
      </c>
      <c r="L523" s="194">
        <v>256.50476190476189</v>
      </c>
      <c r="M523" s="194">
        <v>13.907019047619047</v>
      </c>
      <c r="N523" s="45">
        <f t="shared" si="63"/>
        <v>1.7943832753604585</v>
      </c>
    </row>
    <row r="524" spans="1:14" ht="12.75" customHeight="1" x14ac:dyDescent="0.35">
      <c r="A524" s="190">
        <f t="shared" si="68"/>
        <v>144</v>
      </c>
      <c r="B524" s="8">
        <v>3</v>
      </c>
      <c r="C524" s="46" t="s">
        <v>735</v>
      </c>
      <c r="D524" s="46">
        <v>502</v>
      </c>
      <c r="E524" s="46"/>
      <c r="F524" s="46"/>
      <c r="G524" s="46">
        <f t="shared" si="65"/>
        <v>502</v>
      </c>
      <c r="H524" s="18">
        <v>107</v>
      </c>
      <c r="I524" s="43">
        <f t="shared" si="64"/>
        <v>0.12738095238095237</v>
      </c>
      <c r="J524" s="43">
        <f t="shared" si="67"/>
        <v>545.37517857142848</v>
      </c>
      <c r="K524" s="154">
        <f t="shared" si="66"/>
        <v>119.98253928571427</v>
      </c>
      <c r="L524" s="194">
        <v>234.38095238095235</v>
      </c>
      <c r="M524" s="194">
        <v>12.70752380952381</v>
      </c>
      <c r="N524" s="45">
        <f t="shared" si="63"/>
        <v>1.8176219004932643</v>
      </c>
    </row>
    <row r="525" spans="1:14" ht="12.75" customHeight="1" x14ac:dyDescent="0.35">
      <c r="A525" s="190">
        <f t="shared" si="68"/>
        <v>145</v>
      </c>
      <c r="B525" s="8">
        <v>3</v>
      </c>
      <c r="C525" s="46" t="s">
        <v>736</v>
      </c>
      <c r="D525" s="46">
        <v>467.6</v>
      </c>
      <c r="E525" s="46"/>
      <c r="F525" s="46"/>
      <c r="G525" s="46">
        <f t="shared" si="65"/>
        <v>467.6</v>
      </c>
      <c r="H525" s="18">
        <v>96.3</v>
      </c>
      <c r="I525" s="43">
        <f t="shared" si="64"/>
        <v>0.11464285714285714</v>
      </c>
      <c r="J525" s="43">
        <f t="shared" si="67"/>
        <v>490.83766071428568</v>
      </c>
      <c r="K525" s="154">
        <f t="shared" si="66"/>
        <v>107.98428535714285</v>
      </c>
      <c r="L525" s="194">
        <v>210.94285714285715</v>
      </c>
      <c r="M525" s="194">
        <v>11.436771428571429</v>
      </c>
      <c r="N525" s="45">
        <f t="shared" si="63"/>
        <v>1.7562052494500795</v>
      </c>
    </row>
    <row r="526" spans="1:14" ht="12.75" customHeight="1" x14ac:dyDescent="0.35">
      <c r="A526" s="190">
        <f t="shared" si="68"/>
        <v>146</v>
      </c>
      <c r="B526" s="8">
        <v>3</v>
      </c>
      <c r="C526" s="46" t="s">
        <v>737</v>
      </c>
      <c r="D526" s="46">
        <v>493.8</v>
      </c>
      <c r="E526" s="46"/>
      <c r="F526" s="46"/>
      <c r="G526" s="46">
        <f t="shared" si="65"/>
        <v>493.8</v>
      </c>
      <c r="H526" s="18">
        <v>73.8</v>
      </c>
      <c r="I526" s="43">
        <f t="shared" si="64"/>
        <v>8.7857142857142856E-2</v>
      </c>
      <c r="J526" s="43">
        <f t="shared" si="67"/>
        <v>376.15596428571428</v>
      </c>
      <c r="K526" s="154">
        <f t="shared" si="66"/>
        <v>82.754312142857145</v>
      </c>
      <c r="L526" s="194">
        <v>161.65714285714284</v>
      </c>
      <c r="M526" s="194">
        <v>8.7646285714285721</v>
      </c>
      <c r="N526" s="45">
        <f t="shared" si="63"/>
        <v>1.2744674926228086</v>
      </c>
    </row>
    <row r="527" spans="1:14" ht="12.75" customHeight="1" x14ac:dyDescent="0.35">
      <c r="A527" s="190">
        <f t="shared" si="68"/>
        <v>147</v>
      </c>
      <c r="B527" s="8">
        <v>3</v>
      </c>
      <c r="C527" s="46" t="s">
        <v>738</v>
      </c>
      <c r="D527" s="46">
        <v>515.79999999999995</v>
      </c>
      <c r="E527" s="46"/>
      <c r="F527" s="46"/>
      <c r="G527" s="46">
        <f t="shared" si="65"/>
        <v>515.79999999999995</v>
      </c>
      <c r="H527" s="18">
        <v>106.3</v>
      </c>
      <c r="I527" s="43">
        <f t="shared" si="64"/>
        <v>0.12654761904761905</v>
      </c>
      <c r="J527" s="43">
        <f t="shared" si="67"/>
        <v>541.80730357142852</v>
      </c>
      <c r="K527" s="154">
        <f t="shared" si="66"/>
        <v>119.19760678571427</v>
      </c>
      <c r="L527" s="194">
        <v>232.84761904761905</v>
      </c>
      <c r="M527" s="194">
        <v>12.624390476190477</v>
      </c>
      <c r="N527" s="45">
        <f t="shared" si="63"/>
        <v>1.7574193871286397</v>
      </c>
    </row>
    <row r="528" spans="1:14" ht="12.75" customHeight="1" x14ac:dyDescent="0.35">
      <c r="A528" s="190">
        <f t="shared" si="68"/>
        <v>148</v>
      </c>
      <c r="B528" s="8">
        <v>4</v>
      </c>
      <c r="C528" s="46" t="s">
        <v>739</v>
      </c>
      <c r="D528" s="46">
        <v>1334.9</v>
      </c>
      <c r="E528" s="46"/>
      <c r="F528" s="46"/>
      <c r="G528" s="46">
        <f t="shared" si="65"/>
        <v>1334.9</v>
      </c>
      <c r="H528" s="18">
        <v>181</v>
      </c>
      <c r="I528" s="43">
        <f t="shared" si="64"/>
        <v>0.21547619047619049</v>
      </c>
      <c r="J528" s="43">
        <f t="shared" si="67"/>
        <v>922.55053571428573</v>
      </c>
      <c r="K528" s="154">
        <f t="shared" si="66"/>
        <v>202.96111785714285</v>
      </c>
      <c r="L528" s="194">
        <v>396.47619047619048</v>
      </c>
      <c r="M528" s="194">
        <v>21.495904761904765</v>
      </c>
      <c r="N528" s="45">
        <f t="shared" si="63"/>
        <v>1.1562542129069771</v>
      </c>
    </row>
    <row r="529" spans="1:14" ht="12.75" customHeight="1" x14ac:dyDescent="0.35">
      <c r="A529" s="190">
        <f t="shared" si="68"/>
        <v>149</v>
      </c>
      <c r="B529" s="8">
        <v>3</v>
      </c>
      <c r="C529" s="46" t="s">
        <v>740</v>
      </c>
      <c r="D529" s="46">
        <v>418.1</v>
      </c>
      <c r="E529" s="46"/>
      <c r="F529" s="46"/>
      <c r="G529" s="46">
        <f t="shared" si="65"/>
        <v>418.1</v>
      </c>
      <c r="H529" s="18">
        <v>85</v>
      </c>
      <c r="I529" s="43">
        <f t="shared" si="64"/>
        <v>0.10119047619047619</v>
      </c>
      <c r="J529" s="43">
        <f t="shared" si="67"/>
        <v>433.24196428571429</v>
      </c>
      <c r="K529" s="154">
        <f t="shared" si="66"/>
        <v>95.313232142857146</v>
      </c>
      <c r="L529" s="194">
        <v>186.1904761904762</v>
      </c>
      <c r="M529" s="194">
        <v>10.094761904761905</v>
      </c>
      <c r="N529" s="45">
        <f t="shared" si="63"/>
        <v>1.7336532755891161</v>
      </c>
    </row>
    <row r="530" spans="1:14" ht="12.75" customHeight="1" x14ac:dyDescent="0.35">
      <c r="A530" s="190">
        <f t="shared" si="68"/>
        <v>150</v>
      </c>
      <c r="B530" s="8">
        <v>3</v>
      </c>
      <c r="C530" s="46" t="s">
        <v>741</v>
      </c>
      <c r="D530" s="46">
        <v>496.6</v>
      </c>
      <c r="E530" s="46"/>
      <c r="F530" s="46"/>
      <c r="G530" s="46">
        <f t="shared" si="65"/>
        <v>496.6</v>
      </c>
      <c r="H530" s="18">
        <v>64.8</v>
      </c>
      <c r="I530" s="43">
        <f t="shared" si="64"/>
        <v>7.7142857142857138E-2</v>
      </c>
      <c r="J530" s="43">
        <f t="shared" si="67"/>
        <v>330.28328571428568</v>
      </c>
      <c r="K530" s="154">
        <f t="shared" si="66"/>
        <v>72.662322857142854</v>
      </c>
      <c r="L530" s="194">
        <v>141.94285714285712</v>
      </c>
      <c r="M530" s="194">
        <v>7.6957714285714287</v>
      </c>
      <c r="N530" s="45">
        <f t="shared" si="63"/>
        <v>1.1127350727806224</v>
      </c>
    </row>
    <row r="531" spans="1:14" ht="12.75" customHeight="1" x14ac:dyDescent="0.35">
      <c r="A531" s="190">
        <f t="shared" si="68"/>
        <v>151</v>
      </c>
      <c r="B531" s="8">
        <v>3</v>
      </c>
      <c r="C531" s="46" t="s">
        <v>742</v>
      </c>
      <c r="D531" s="46">
        <v>357.5</v>
      </c>
      <c r="E531" s="46"/>
      <c r="F531" s="46"/>
      <c r="G531" s="46">
        <f t="shared" si="65"/>
        <v>357.5</v>
      </c>
      <c r="H531" s="18">
        <v>85</v>
      </c>
      <c r="I531" s="43">
        <f t="shared" si="64"/>
        <v>0.10119047619047619</v>
      </c>
      <c r="J531" s="43">
        <f t="shared" si="67"/>
        <v>433.24196428571429</v>
      </c>
      <c r="K531" s="154">
        <f t="shared" si="66"/>
        <v>95.313232142857146</v>
      </c>
      <c r="L531" s="194">
        <v>186.1904761904762</v>
      </c>
      <c r="M531" s="194">
        <v>10.094761904761905</v>
      </c>
      <c r="N531" s="45">
        <f t="shared" si="63"/>
        <v>2.0275256909756907</v>
      </c>
    </row>
    <row r="532" spans="1:14" ht="12.75" customHeight="1" x14ac:dyDescent="0.35">
      <c r="A532" s="190">
        <f t="shared" si="68"/>
        <v>152</v>
      </c>
      <c r="B532" s="8">
        <v>3</v>
      </c>
      <c r="C532" s="46" t="s">
        <v>743</v>
      </c>
      <c r="D532" s="46">
        <v>325.89999999999998</v>
      </c>
      <c r="E532" s="46"/>
      <c r="F532" s="46"/>
      <c r="G532" s="46">
        <f t="shared" si="65"/>
        <v>325.89999999999998</v>
      </c>
      <c r="H532" s="18">
        <v>52</v>
      </c>
      <c r="I532" s="43">
        <f t="shared" si="64"/>
        <v>6.1904761904761907E-2</v>
      </c>
      <c r="J532" s="43">
        <f t="shared" si="67"/>
        <v>265.04214285714284</v>
      </c>
      <c r="K532" s="154">
        <f t="shared" si="66"/>
        <v>58.309271428571421</v>
      </c>
      <c r="L532" s="194">
        <v>113.90476190476191</v>
      </c>
      <c r="M532" s="194">
        <v>6.1756190476190485</v>
      </c>
      <c r="N532" s="45">
        <f t="shared" si="63"/>
        <v>1.3606376042899517</v>
      </c>
    </row>
    <row r="533" spans="1:14" ht="12.75" customHeight="1" x14ac:dyDescent="0.35">
      <c r="A533" s="190">
        <f t="shared" si="68"/>
        <v>153</v>
      </c>
      <c r="B533" s="8">
        <v>3</v>
      </c>
      <c r="C533" s="46" t="s">
        <v>744</v>
      </c>
      <c r="D533" s="46">
        <v>451.9</v>
      </c>
      <c r="E533" s="46"/>
      <c r="F533" s="46"/>
      <c r="G533" s="46">
        <f t="shared" si="65"/>
        <v>451.9</v>
      </c>
      <c r="H533" s="18">
        <v>60</v>
      </c>
      <c r="I533" s="43">
        <f t="shared" si="64"/>
        <v>7.1428571428571425E-2</v>
      </c>
      <c r="J533" s="43">
        <f t="shared" si="67"/>
        <v>305.81785714285712</v>
      </c>
      <c r="K533" s="154">
        <f t="shared" si="66"/>
        <v>67.27992857142857</v>
      </c>
      <c r="L533" s="194">
        <v>131.42857142857142</v>
      </c>
      <c r="M533" s="194">
        <v>7.1257142857142854</v>
      </c>
      <c r="N533" s="45">
        <f t="shared" si="63"/>
        <v>1.1322241014130814</v>
      </c>
    </row>
    <row r="534" spans="1:14" ht="12.75" customHeight="1" x14ac:dyDescent="0.35">
      <c r="A534" s="190">
        <f t="shared" si="68"/>
        <v>154</v>
      </c>
      <c r="B534" s="8">
        <v>3</v>
      </c>
      <c r="C534" s="46" t="s">
        <v>745</v>
      </c>
      <c r="D534" s="46">
        <v>766.2</v>
      </c>
      <c r="E534" s="46"/>
      <c r="F534" s="46"/>
      <c r="G534" s="46">
        <f t="shared" si="65"/>
        <v>766.2</v>
      </c>
      <c r="H534" s="18">
        <v>90</v>
      </c>
      <c r="I534" s="43">
        <f t="shared" si="64"/>
        <v>0.10714285714285714</v>
      </c>
      <c r="J534" s="43">
        <f t="shared" si="67"/>
        <v>458.72678571428565</v>
      </c>
      <c r="K534" s="154">
        <f t="shared" si="66"/>
        <v>100.91989285714284</v>
      </c>
      <c r="L534" s="194">
        <v>197.14285714285714</v>
      </c>
      <c r="M534" s="194">
        <v>10.688571428571429</v>
      </c>
      <c r="N534" s="45">
        <f t="shared" si="63"/>
        <v>1.0016681116455979</v>
      </c>
    </row>
    <row r="535" spans="1:14" ht="12.75" customHeight="1" x14ac:dyDescent="0.35">
      <c r="A535" s="190">
        <f t="shared" si="68"/>
        <v>155</v>
      </c>
      <c r="B535" s="8">
        <v>3</v>
      </c>
      <c r="C535" s="46" t="s">
        <v>746</v>
      </c>
      <c r="D535" s="46">
        <v>402.2</v>
      </c>
      <c r="E535" s="46"/>
      <c r="F535" s="46">
        <v>61</v>
      </c>
      <c r="G535" s="46">
        <f t="shared" si="65"/>
        <v>463.2</v>
      </c>
      <c r="H535" s="18">
        <v>78</v>
      </c>
      <c r="I535" s="43">
        <f t="shared" si="64"/>
        <v>9.285714285714286E-2</v>
      </c>
      <c r="J535" s="43">
        <f t="shared" si="67"/>
        <v>397.56321428571431</v>
      </c>
      <c r="K535" s="154">
        <f t="shared" si="66"/>
        <v>87.463907142857153</v>
      </c>
      <c r="L535" s="194">
        <v>170.85714285714286</v>
      </c>
      <c r="M535" s="194">
        <v>9.2634285714285713</v>
      </c>
      <c r="N535" s="45">
        <f t="shared" si="63"/>
        <v>1.6537734780137816</v>
      </c>
    </row>
    <row r="536" spans="1:14" ht="12.75" customHeight="1" x14ac:dyDescent="0.35">
      <c r="A536" s="190">
        <f t="shared" si="68"/>
        <v>156</v>
      </c>
      <c r="B536" s="8">
        <v>3</v>
      </c>
      <c r="C536" s="46" t="s">
        <v>747</v>
      </c>
      <c r="D536" s="46">
        <v>578.1</v>
      </c>
      <c r="E536" s="46"/>
      <c r="F536" s="46"/>
      <c r="G536" s="46">
        <f t="shared" si="65"/>
        <v>578.1</v>
      </c>
      <c r="H536" s="18">
        <v>40</v>
      </c>
      <c r="I536" s="43">
        <f t="shared" si="64"/>
        <v>4.7619047619047616E-2</v>
      </c>
      <c r="J536" s="43">
        <f t="shared" si="67"/>
        <v>203.87857142857141</v>
      </c>
      <c r="K536" s="154">
        <f t="shared" si="66"/>
        <v>44.853285714285711</v>
      </c>
      <c r="L536" s="194">
        <v>87.61904761904762</v>
      </c>
      <c r="M536" s="194">
        <v>4.7504761904761903</v>
      </c>
      <c r="N536" s="45">
        <f t="shared" si="63"/>
        <v>0.59003871467286106</v>
      </c>
    </row>
    <row r="537" spans="1:14" ht="12.75" customHeight="1" x14ac:dyDescent="0.35">
      <c r="A537" s="190">
        <f t="shared" si="68"/>
        <v>157</v>
      </c>
      <c r="B537" s="8">
        <v>3</v>
      </c>
      <c r="C537" s="46" t="s">
        <v>748</v>
      </c>
      <c r="D537" s="46">
        <v>567.29999999999995</v>
      </c>
      <c r="E537" s="46"/>
      <c r="F537" s="46">
        <v>96.7</v>
      </c>
      <c r="G537" s="46">
        <f t="shared" si="65"/>
        <v>664</v>
      </c>
      <c r="H537" s="18">
        <v>52</v>
      </c>
      <c r="I537" s="43">
        <f t="shared" si="64"/>
        <v>6.1904761904761907E-2</v>
      </c>
      <c r="J537" s="43">
        <f t="shared" si="67"/>
        <v>265.04214285714284</v>
      </c>
      <c r="K537" s="154">
        <f t="shared" si="66"/>
        <v>58.309271428571421</v>
      </c>
      <c r="L537" s="194">
        <v>113.90476190476191</v>
      </c>
      <c r="M537" s="194">
        <v>6.1756190476190485</v>
      </c>
      <c r="N537" s="45">
        <f t="shared" si="63"/>
        <v>0.78165308520728938</v>
      </c>
    </row>
    <row r="538" spans="1:14" ht="12.75" customHeight="1" x14ac:dyDescent="0.3">
      <c r="A538" s="190">
        <f t="shared" si="68"/>
        <v>158</v>
      </c>
      <c r="B538" s="25">
        <v>5</v>
      </c>
      <c r="C538" s="46" t="s">
        <v>749</v>
      </c>
      <c r="D538" s="46">
        <v>4428.7</v>
      </c>
      <c r="E538" s="46"/>
      <c r="F538" s="46">
        <v>319.5</v>
      </c>
      <c r="G538" s="46">
        <f t="shared" si="65"/>
        <v>4748.2</v>
      </c>
      <c r="H538" s="18">
        <v>250</v>
      </c>
      <c r="I538" s="43">
        <f t="shared" si="64"/>
        <v>0.29761904761904762</v>
      </c>
      <c r="J538" s="43">
        <f t="shared" si="67"/>
        <v>1274.2410714285713</v>
      </c>
      <c r="K538" s="154">
        <f t="shared" si="66"/>
        <v>280.3330357142857</v>
      </c>
      <c r="L538" s="194">
        <v>547.61904761904759</v>
      </c>
      <c r="M538" s="194">
        <v>29.690476190476193</v>
      </c>
      <c r="N538" s="45">
        <f t="shared" si="63"/>
        <v>0.48137910243466048</v>
      </c>
    </row>
    <row r="539" spans="1:14" ht="12.75" customHeight="1" x14ac:dyDescent="0.35">
      <c r="A539" s="190">
        <f t="shared" si="68"/>
        <v>159</v>
      </c>
      <c r="B539" s="8">
        <v>2</v>
      </c>
      <c r="C539" s="46" t="s">
        <v>750</v>
      </c>
      <c r="D539" s="46">
        <v>231</v>
      </c>
      <c r="E539" s="46"/>
      <c r="F539" s="46"/>
      <c r="G539" s="46">
        <f t="shared" si="65"/>
        <v>231</v>
      </c>
      <c r="H539" s="18"/>
      <c r="I539" s="43">
        <f t="shared" si="64"/>
        <v>0</v>
      </c>
      <c r="J539" s="43">
        <f t="shared" si="67"/>
        <v>0</v>
      </c>
      <c r="K539" s="154">
        <f t="shared" si="66"/>
        <v>0</v>
      </c>
      <c r="L539" s="194">
        <v>0</v>
      </c>
      <c r="M539" s="194">
        <v>0</v>
      </c>
      <c r="N539" s="45">
        <f t="shared" si="63"/>
        <v>0</v>
      </c>
    </row>
    <row r="540" spans="1:14" ht="12.75" customHeight="1" x14ac:dyDescent="0.35">
      <c r="A540" s="190">
        <f t="shared" si="68"/>
        <v>160</v>
      </c>
      <c r="B540" s="8">
        <v>2</v>
      </c>
      <c r="C540" s="46" t="s">
        <v>751</v>
      </c>
      <c r="D540" s="46">
        <v>260.2</v>
      </c>
      <c r="E540" s="46"/>
      <c r="F540" s="46"/>
      <c r="G540" s="46">
        <f t="shared" si="65"/>
        <v>260.2</v>
      </c>
      <c r="H540" s="18"/>
      <c r="I540" s="43">
        <f t="shared" si="64"/>
        <v>0</v>
      </c>
      <c r="J540" s="43">
        <f t="shared" si="67"/>
        <v>0</v>
      </c>
      <c r="K540" s="154">
        <f t="shared" si="66"/>
        <v>0</v>
      </c>
      <c r="L540" s="194">
        <v>0</v>
      </c>
      <c r="M540" s="194">
        <v>0</v>
      </c>
      <c r="N540" s="45">
        <f t="shared" si="63"/>
        <v>0</v>
      </c>
    </row>
    <row r="541" spans="1:14" ht="12.75" customHeight="1" x14ac:dyDescent="0.35">
      <c r="A541" s="190">
        <f t="shared" si="68"/>
        <v>161</v>
      </c>
      <c r="B541" s="8">
        <v>4</v>
      </c>
      <c r="C541" s="46" t="s">
        <v>1361</v>
      </c>
      <c r="D541" s="68">
        <v>678.5</v>
      </c>
      <c r="E541" s="68"/>
      <c r="F541" s="68"/>
      <c r="G541" s="68">
        <f t="shared" si="65"/>
        <v>678.5</v>
      </c>
      <c r="H541" s="26">
        <v>85</v>
      </c>
      <c r="I541" s="154">
        <f>H541/840</f>
        <v>0.10119047619047619</v>
      </c>
      <c r="J541" s="43">
        <f t="shared" si="67"/>
        <v>433.24196428571429</v>
      </c>
      <c r="K541" s="154">
        <f t="shared" si="66"/>
        <v>95.313232142857146</v>
      </c>
      <c r="L541" s="194">
        <v>186.1904761904762</v>
      </c>
      <c r="M541" s="194">
        <v>10.094761904761905</v>
      </c>
      <c r="N541" s="45">
        <f t="shared" si="63"/>
        <v>1.0682983559672947</v>
      </c>
    </row>
    <row r="542" spans="1:14" ht="12.75" customHeight="1" x14ac:dyDescent="0.35">
      <c r="A542" s="190">
        <f t="shared" si="68"/>
        <v>162</v>
      </c>
      <c r="B542" s="8">
        <v>3</v>
      </c>
      <c r="C542" s="46" t="s">
        <v>1362</v>
      </c>
      <c r="D542" s="68">
        <v>713</v>
      </c>
      <c r="E542" s="68">
        <v>20</v>
      </c>
      <c r="F542" s="68"/>
      <c r="G542" s="68">
        <f t="shared" si="65"/>
        <v>733</v>
      </c>
      <c r="H542" s="26">
        <v>109.7</v>
      </c>
      <c r="I542" s="154">
        <f t="shared" ref="I542:I605" si="69">H542/840</f>
        <v>0.1305952380952381</v>
      </c>
      <c r="J542" s="43">
        <f t="shared" si="67"/>
        <v>559.13698214285716</v>
      </c>
      <c r="K542" s="154">
        <f t="shared" si="66"/>
        <v>123.01013607142858</v>
      </c>
      <c r="L542" s="194">
        <v>240.29523809523809</v>
      </c>
      <c r="M542" s="194">
        <v>13.028180952380954</v>
      </c>
      <c r="N542" s="45">
        <f t="shared" si="63"/>
        <v>1.3120203888666266</v>
      </c>
    </row>
    <row r="543" spans="1:14" ht="12.75" customHeight="1" x14ac:dyDescent="0.35">
      <c r="A543" s="190">
        <f t="shared" si="68"/>
        <v>163</v>
      </c>
      <c r="B543" s="8">
        <v>4</v>
      </c>
      <c r="C543" s="46" t="s">
        <v>1363</v>
      </c>
      <c r="D543" s="68">
        <v>922.8</v>
      </c>
      <c r="E543" s="68"/>
      <c r="F543" s="68"/>
      <c r="G543" s="68">
        <f t="shared" si="65"/>
        <v>922.8</v>
      </c>
      <c r="H543" s="26">
        <v>120.5</v>
      </c>
      <c r="I543" s="154">
        <f t="shared" si="69"/>
        <v>0.14345238095238094</v>
      </c>
      <c r="J543" s="43">
        <f t="shared" si="67"/>
        <v>614.18419642857134</v>
      </c>
      <c r="K543" s="154">
        <f t="shared" si="66"/>
        <v>135.1205232142857</v>
      </c>
      <c r="L543" s="194">
        <v>263.95238095238091</v>
      </c>
      <c r="M543" s="194">
        <v>14.310809523809523</v>
      </c>
      <c r="N543" s="45">
        <f t="shared" ref="N543:N606" si="70">(J543+K543+L543+M543)/D543</f>
        <v>1.1135326290843601</v>
      </c>
    </row>
    <row r="544" spans="1:14" ht="12.75" customHeight="1" x14ac:dyDescent="0.35">
      <c r="A544" s="190">
        <f t="shared" si="68"/>
        <v>164</v>
      </c>
      <c r="B544" s="8">
        <v>3</v>
      </c>
      <c r="C544" s="46" t="s">
        <v>1364</v>
      </c>
      <c r="D544" s="68">
        <v>396.9</v>
      </c>
      <c r="E544" s="68"/>
      <c r="F544" s="68"/>
      <c r="G544" s="68">
        <f t="shared" si="65"/>
        <v>396.9</v>
      </c>
      <c r="H544" s="26">
        <v>71.2</v>
      </c>
      <c r="I544" s="154">
        <f t="shared" si="69"/>
        <v>8.4761904761904761E-2</v>
      </c>
      <c r="J544" s="43">
        <f t="shared" si="67"/>
        <v>362.90385714285713</v>
      </c>
      <c r="K544" s="154">
        <f t="shared" si="66"/>
        <v>79.838848571428571</v>
      </c>
      <c r="L544" s="194">
        <v>155.96190476190475</v>
      </c>
      <c r="M544" s="194">
        <v>8.4558476190476188</v>
      </c>
      <c r="N544" s="45">
        <f t="shared" si="70"/>
        <v>1.529756760129096</v>
      </c>
    </row>
    <row r="545" spans="1:14" ht="12.75" customHeight="1" x14ac:dyDescent="0.35">
      <c r="A545" s="190">
        <f t="shared" si="68"/>
        <v>165</v>
      </c>
      <c r="B545" s="8">
        <v>3</v>
      </c>
      <c r="C545" s="46" t="s">
        <v>1365</v>
      </c>
      <c r="D545" s="68">
        <v>817.4</v>
      </c>
      <c r="E545" s="68">
        <v>44.7</v>
      </c>
      <c r="F545" s="68">
        <v>29.9</v>
      </c>
      <c r="G545" s="68">
        <f t="shared" si="65"/>
        <v>892</v>
      </c>
      <c r="H545" s="26">
        <v>114.9</v>
      </c>
      <c r="I545" s="154">
        <f t="shared" si="69"/>
        <v>0.13678571428571429</v>
      </c>
      <c r="J545" s="43">
        <f t="shared" si="67"/>
        <v>585.64119642857145</v>
      </c>
      <c r="K545" s="154">
        <f t="shared" si="66"/>
        <v>128.84106321428573</v>
      </c>
      <c r="L545" s="194">
        <v>251.68571428571428</v>
      </c>
      <c r="M545" s="194">
        <v>13.645742857142858</v>
      </c>
      <c r="N545" s="45">
        <f t="shared" si="70"/>
        <v>1.1986955184557309</v>
      </c>
    </row>
    <row r="546" spans="1:14" ht="12.75" customHeight="1" x14ac:dyDescent="0.35">
      <c r="A546" s="190">
        <f t="shared" si="68"/>
        <v>166</v>
      </c>
      <c r="B546" s="8">
        <v>4</v>
      </c>
      <c r="C546" s="46" t="s">
        <v>1366</v>
      </c>
      <c r="D546" s="68">
        <v>872.1</v>
      </c>
      <c r="E546" s="68"/>
      <c r="F546" s="68"/>
      <c r="G546" s="68">
        <f t="shared" si="65"/>
        <v>872.1</v>
      </c>
      <c r="H546" s="26">
        <v>95.4</v>
      </c>
      <c r="I546" s="154">
        <f t="shared" si="69"/>
        <v>0.11357142857142857</v>
      </c>
      <c r="J546" s="43">
        <f t="shared" si="67"/>
        <v>486.25039285714286</v>
      </c>
      <c r="K546" s="154">
        <f t="shared" si="66"/>
        <v>106.97508642857143</v>
      </c>
      <c r="L546" s="194">
        <v>208.97142857142856</v>
      </c>
      <c r="M546" s="194">
        <v>11.329885714285716</v>
      </c>
      <c r="N546" s="45">
        <f t="shared" si="70"/>
        <v>0.93283659393581997</v>
      </c>
    </row>
    <row r="547" spans="1:14" ht="12.75" customHeight="1" x14ac:dyDescent="0.35">
      <c r="A547" s="190">
        <f t="shared" si="68"/>
        <v>167</v>
      </c>
      <c r="B547" s="8">
        <v>3</v>
      </c>
      <c r="C547" s="46" t="s">
        <v>1367</v>
      </c>
      <c r="D547" s="68">
        <v>654.1</v>
      </c>
      <c r="E547" s="68"/>
      <c r="F547" s="68">
        <v>31.8</v>
      </c>
      <c r="G547" s="68">
        <f t="shared" si="65"/>
        <v>685.9</v>
      </c>
      <c r="H547" s="26">
        <v>96.9</v>
      </c>
      <c r="I547" s="154">
        <f t="shared" si="69"/>
        <v>0.11535714285714287</v>
      </c>
      <c r="J547" s="43">
        <f t="shared" si="67"/>
        <v>493.89583928571432</v>
      </c>
      <c r="K547" s="154">
        <f t="shared" si="66"/>
        <v>108.65708464285716</v>
      </c>
      <c r="L547" s="194">
        <v>212.25714285714287</v>
      </c>
      <c r="M547" s="194">
        <v>11.508028571428573</v>
      </c>
      <c r="N547" s="45">
        <f t="shared" si="70"/>
        <v>1.2632901626007382</v>
      </c>
    </row>
    <row r="548" spans="1:14" ht="12.75" customHeight="1" x14ac:dyDescent="0.35">
      <c r="A548" s="190">
        <f t="shared" si="68"/>
        <v>168</v>
      </c>
      <c r="B548" s="8">
        <v>2</v>
      </c>
      <c r="C548" s="46" t="s">
        <v>1368</v>
      </c>
      <c r="D548" s="68">
        <v>253.3</v>
      </c>
      <c r="E548" s="68">
        <v>10.1</v>
      </c>
      <c r="F548" s="68"/>
      <c r="G548" s="68">
        <f t="shared" si="65"/>
        <v>263.40000000000003</v>
      </c>
      <c r="H548" s="26"/>
      <c r="I548" s="154">
        <f t="shared" si="69"/>
        <v>0</v>
      </c>
      <c r="J548" s="43">
        <f t="shared" si="67"/>
        <v>0</v>
      </c>
      <c r="K548" s="154">
        <f t="shared" si="66"/>
        <v>0</v>
      </c>
      <c r="L548" s="194">
        <v>0</v>
      </c>
      <c r="M548" s="194">
        <v>0</v>
      </c>
      <c r="N548" s="45">
        <f t="shared" si="70"/>
        <v>0</v>
      </c>
    </row>
    <row r="549" spans="1:14" ht="12.75" customHeight="1" x14ac:dyDescent="0.35">
      <c r="A549" s="190">
        <f t="shared" si="68"/>
        <v>169</v>
      </c>
      <c r="B549" s="8">
        <v>3</v>
      </c>
      <c r="C549" s="46" t="s">
        <v>1369</v>
      </c>
      <c r="D549" s="68">
        <v>603.79999999999995</v>
      </c>
      <c r="E549" s="68"/>
      <c r="F549" s="68"/>
      <c r="G549" s="68">
        <f t="shared" si="65"/>
        <v>603.79999999999995</v>
      </c>
      <c r="H549" s="26">
        <v>89</v>
      </c>
      <c r="I549" s="154">
        <f t="shared" si="69"/>
        <v>0.10595238095238095</v>
      </c>
      <c r="J549" s="43">
        <f t="shared" si="67"/>
        <v>453.6298214285714</v>
      </c>
      <c r="K549" s="154">
        <f t="shared" si="66"/>
        <v>99.798560714285713</v>
      </c>
      <c r="L549" s="194">
        <v>194.95238095238096</v>
      </c>
      <c r="M549" s="194">
        <v>10.569809523809525</v>
      </c>
      <c r="N549" s="45">
        <f t="shared" si="70"/>
        <v>1.2569568940361837</v>
      </c>
    </row>
    <row r="550" spans="1:14" ht="12.75" customHeight="1" x14ac:dyDescent="0.35">
      <c r="A550" s="190">
        <f t="shared" si="68"/>
        <v>170</v>
      </c>
      <c r="B550" s="8">
        <v>3</v>
      </c>
      <c r="C550" s="46" t="s">
        <v>1370</v>
      </c>
      <c r="D550" s="68">
        <v>664</v>
      </c>
      <c r="E550" s="68">
        <v>24.3</v>
      </c>
      <c r="F550" s="68"/>
      <c r="G550" s="68">
        <f t="shared" si="65"/>
        <v>688.3</v>
      </c>
      <c r="H550" s="26">
        <v>130</v>
      </c>
      <c r="I550" s="154">
        <f t="shared" si="69"/>
        <v>0.15476190476190477</v>
      </c>
      <c r="J550" s="43">
        <f t="shared" si="67"/>
        <v>662.60535714285709</v>
      </c>
      <c r="K550" s="154">
        <f t="shared" si="66"/>
        <v>145.77317857142856</v>
      </c>
      <c r="L550" s="194">
        <v>284.76190476190476</v>
      </c>
      <c r="M550" s="194">
        <v>15.439047619047621</v>
      </c>
      <c r="N550" s="45">
        <f t="shared" si="70"/>
        <v>1.6695474218301778</v>
      </c>
    </row>
    <row r="551" spans="1:14" ht="12.75" customHeight="1" x14ac:dyDescent="0.35">
      <c r="A551" s="190">
        <f t="shared" si="68"/>
        <v>171</v>
      </c>
      <c r="B551" s="8">
        <v>3</v>
      </c>
      <c r="C551" s="46" t="s">
        <v>1371</v>
      </c>
      <c r="D551" s="68">
        <v>621.6</v>
      </c>
      <c r="E551" s="68"/>
      <c r="F551" s="68"/>
      <c r="G551" s="68">
        <f t="shared" si="65"/>
        <v>621.6</v>
      </c>
      <c r="H551" s="26">
        <v>101.3</v>
      </c>
      <c r="I551" s="154">
        <f t="shared" si="69"/>
        <v>0.12059523809523809</v>
      </c>
      <c r="J551" s="43">
        <f t="shared" si="67"/>
        <v>516.3224821428571</v>
      </c>
      <c r="K551" s="154">
        <f t="shared" si="66"/>
        <v>113.59094607142856</v>
      </c>
      <c r="L551" s="194">
        <v>221.89523809523808</v>
      </c>
      <c r="M551" s="194">
        <v>12.030580952380951</v>
      </c>
      <c r="N551" s="45">
        <f t="shared" si="70"/>
        <v>1.389702778735368</v>
      </c>
    </row>
    <row r="552" spans="1:14" ht="12.75" customHeight="1" x14ac:dyDescent="0.35">
      <c r="A552" s="190">
        <f t="shared" si="68"/>
        <v>172</v>
      </c>
      <c r="B552" s="8">
        <v>3</v>
      </c>
      <c r="C552" s="46" t="s">
        <v>1372</v>
      </c>
      <c r="D552" s="68">
        <v>547.1</v>
      </c>
      <c r="E552" s="68">
        <v>23.2</v>
      </c>
      <c r="F552" s="68"/>
      <c r="G552" s="68">
        <f t="shared" si="65"/>
        <v>570.30000000000007</v>
      </c>
      <c r="H552" s="26"/>
      <c r="I552" s="154">
        <f t="shared" si="69"/>
        <v>0</v>
      </c>
      <c r="J552" s="43">
        <f t="shared" si="67"/>
        <v>0</v>
      </c>
      <c r="K552" s="154">
        <f t="shared" si="66"/>
        <v>0</v>
      </c>
      <c r="L552" s="194">
        <v>0</v>
      </c>
      <c r="M552" s="194">
        <v>0</v>
      </c>
      <c r="N552" s="45">
        <f t="shared" si="70"/>
        <v>0</v>
      </c>
    </row>
    <row r="553" spans="1:14" ht="12.75" customHeight="1" x14ac:dyDescent="0.35">
      <c r="A553" s="190">
        <f t="shared" si="68"/>
        <v>173</v>
      </c>
      <c r="B553" s="8">
        <v>3</v>
      </c>
      <c r="C553" s="46" t="s">
        <v>1373</v>
      </c>
      <c r="D553" s="68">
        <v>536.29999999999995</v>
      </c>
      <c r="E553" s="68"/>
      <c r="F553" s="68">
        <v>85.9</v>
      </c>
      <c r="G553" s="68">
        <f t="shared" si="65"/>
        <v>622.19999999999993</v>
      </c>
      <c r="H553" s="26">
        <v>71.599999999999994</v>
      </c>
      <c r="I553" s="154">
        <f t="shared" si="69"/>
        <v>8.5238095238095238E-2</v>
      </c>
      <c r="J553" s="43">
        <f t="shared" si="67"/>
        <v>364.94264285714286</v>
      </c>
      <c r="K553" s="154">
        <f t="shared" si="66"/>
        <v>80.287381428571436</v>
      </c>
      <c r="L553" s="194">
        <v>156.83809523809524</v>
      </c>
      <c r="M553" s="194">
        <v>8.5033523809523821</v>
      </c>
      <c r="N553" s="45">
        <f t="shared" si="70"/>
        <v>1.1384886666133918</v>
      </c>
    </row>
    <row r="554" spans="1:14" ht="12.75" customHeight="1" x14ac:dyDescent="0.35">
      <c r="A554" s="190">
        <f t="shared" si="68"/>
        <v>174</v>
      </c>
      <c r="B554" s="8">
        <v>3</v>
      </c>
      <c r="C554" s="46" t="s">
        <v>1374</v>
      </c>
      <c r="D554" s="68">
        <v>523.03</v>
      </c>
      <c r="E554" s="68"/>
      <c r="F554" s="68"/>
      <c r="G554" s="68">
        <f t="shared" si="65"/>
        <v>523.03</v>
      </c>
      <c r="H554" s="26">
        <v>96.4</v>
      </c>
      <c r="I554" s="154">
        <f t="shared" si="69"/>
        <v>0.11476190476190477</v>
      </c>
      <c r="J554" s="43">
        <f t="shared" si="67"/>
        <v>491.34735714285716</v>
      </c>
      <c r="K554" s="154">
        <f t="shared" si="66"/>
        <v>108.09641857142857</v>
      </c>
      <c r="L554" s="194">
        <v>211.16190476190479</v>
      </c>
      <c r="M554" s="194">
        <v>11.448647619047621</v>
      </c>
      <c r="N554" s="45">
        <f t="shared" si="70"/>
        <v>1.5717154428909206</v>
      </c>
    </row>
    <row r="555" spans="1:14" ht="12.75" customHeight="1" x14ac:dyDescent="0.35">
      <c r="A555" s="190">
        <f t="shared" si="68"/>
        <v>175</v>
      </c>
      <c r="B555" s="8">
        <v>3</v>
      </c>
      <c r="C555" s="46" t="s">
        <v>1375</v>
      </c>
      <c r="D555" s="68">
        <v>628.20000000000005</v>
      </c>
      <c r="E555" s="68"/>
      <c r="F555" s="68">
        <v>93.9</v>
      </c>
      <c r="G555" s="68">
        <f t="shared" si="65"/>
        <v>722.1</v>
      </c>
      <c r="H555" s="26">
        <v>121.4</v>
      </c>
      <c r="I555" s="154">
        <f t="shared" si="69"/>
        <v>0.14452380952380953</v>
      </c>
      <c r="J555" s="43">
        <f t="shared" si="67"/>
        <v>618.77146428571427</v>
      </c>
      <c r="K555" s="154">
        <f t="shared" si="66"/>
        <v>136.12972214285713</v>
      </c>
      <c r="L555" s="194">
        <v>265.92380952380955</v>
      </c>
      <c r="M555" s="194">
        <v>14.41769523809524</v>
      </c>
      <c r="N555" s="45">
        <f t="shared" si="70"/>
        <v>1.6479507978199239</v>
      </c>
    </row>
    <row r="556" spans="1:14" ht="12.75" customHeight="1" x14ac:dyDescent="0.35">
      <c r="A556" s="190">
        <f t="shared" si="68"/>
        <v>176</v>
      </c>
      <c r="B556" s="8">
        <v>3</v>
      </c>
      <c r="C556" s="46" t="s">
        <v>1376</v>
      </c>
      <c r="D556" s="68">
        <v>570.4</v>
      </c>
      <c r="E556" s="68"/>
      <c r="F556" s="68"/>
      <c r="G556" s="68">
        <f t="shared" si="65"/>
        <v>570.4</v>
      </c>
      <c r="H556" s="26">
        <v>110</v>
      </c>
      <c r="I556" s="154">
        <f t="shared" si="69"/>
        <v>0.13095238095238096</v>
      </c>
      <c r="J556" s="43">
        <f t="shared" si="67"/>
        <v>560.6660714285714</v>
      </c>
      <c r="K556" s="154">
        <f t="shared" si="66"/>
        <v>123.34653571428571</v>
      </c>
      <c r="L556" s="194">
        <v>240.95238095238096</v>
      </c>
      <c r="M556" s="194">
        <v>13.063809523809525</v>
      </c>
      <c r="N556" s="45">
        <f t="shared" si="70"/>
        <v>1.6445105147599011</v>
      </c>
    </row>
    <row r="557" spans="1:14" ht="12.75" customHeight="1" x14ac:dyDescent="0.35">
      <c r="A557" s="190">
        <f t="shared" si="68"/>
        <v>177</v>
      </c>
      <c r="B557" s="8">
        <v>3</v>
      </c>
      <c r="C557" s="46" t="s">
        <v>1377</v>
      </c>
      <c r="D557" s="68">
        <v>672.28</v>
      </c>
      <c r="E557" s="68">
        <v>45.9</v>
      </c>
      <c r="F557" s="68"/>
      <c r="G557" s="68">
        <f t="shared" si="65"/>
        <v>718.18</v>
      </c>
      <c r="H557" s="26">
        <v>130</v>
      </c>
      <c r="I557" s="154">
        <f t="shared" si="69"/>
        <v>0.15476190476190477</v>
      </c>
      <c r="J557" s="43">
        <f t="shared" si="67"/>
        <v>662.60535714285709</v>
      </c>
      <c r="K557" s="154">
        <f t="shared" si="66"/>
        <v>145.77317857142856</v>
      </c>
      <c r="L557" s="194">
        <v>284.76190476190476</v>
      </c>
      <c r="M557" s="194">
        <v>15.439047619047621</v>
      </c>
      <c r="N557" s="45">
        <f t="shared" si="70"/>
        <v>1.6489847802927919</v>
      </c>
    </row>
    <row r="558" spans="1:14" ht="12.75" customHeight="1" x14ac:dyDescent="0.35">
      <c r="A558" s="190">
        <f t="shared" si="68"/>
        <v>178</v>
      </c>
      <c r="B558" s="8">
        <v>4</v>
      </c>
      <c r="C558" s="46" t="s">
        <v>1378</v>
      </c>
      <c r="D558" s="68">
        <v>862.5</v>
      </c>
      <c r="E558" s="68"/>
      <c r="F558" s="68"/>
      <c r="G558" s="68">
        <f t="shared" si="65"/>
        <v>862.5</v>
      </c>
      <c r="H558" s="26"/>
      <c r="I558" s="154">
        <f t="shared" si="69"/>
        <v>0</v>
      </c>
      <c r="J558" s="43">
        <f t="shared" si="67"/>
        <v>0</v>
      </c>
      <c r="K558" s="154">
        <f t="shared" si="66"/>
        <v>0</v>
      </c>
      <c r="L558" s="194">
        <v>0</v>
      </c>
      <c r="M558" s="194">
        <v>0</v>
      </c>
      <c r="N558" s="45">
        <f t="shared" si="70"/>
        <v>0</v>
      </c>
    </row>
    <row r="559" spans="1:14" ht="12.75" customHeight="1" x14ac:dyDescent="0.35">
      <c r="A559" s="190">
        <f t="shared" si="68"/>
        <v>179</v>
      </c>
      <c r="B559" s="8">
        <v>3</v>
      </c>
      <c r="C559" s="46" t="s">
        <v>1379</v>
      </c>
      <c r="D559" s="68">
        <v>693.7</v>
      </c>
      <c r="E559" s="68">
        <v>26.4</v>
      </c>
      <c r="F559" s="68"/>
      <c r="G559" s="68">
        <f t="shared" si="65"/>
        <v>720.1</v>
      </c>
      <c r="H559" s="26">
        <v>118.2</v>
      </c>
      <c r="I559" s="154">
        <f t="shared" si="69"/>
        <v>0.14071428571428571</v>
      </c>
      <c r="J559" s="43">
        <f t="shared" si="67"/>
        <v>602.46117857142849</v>
      </c>
      <c r="K559" s="154">
        <f t="shared" si="66"/>
        <v>132.54145928571427</v>
      </c>
      <c r="L559" s="194">
        <v>258.91428571428571</v>
      </c>
      <c r="M559" s="194">
        <v>14.037657142857142</v>
      </c>
      <c r="N559" s="45">
        <f t="shared" si="70"/>
        <v>1.4530122253341293</v>
      </c>
    </row>
    <row r="560" spans="1:14" ht="12.75" customHeight="1" x14ac:dyDescent="0.35">
      <c r="A560" s="190">
        <f t="shared" si="68"/>
        <v>180</v>
      </c>
      <c r="B560" s="8">
        <v>3</v>
      </c>
      <c r="C560" s="46" t="s">
        <v>1380</v>
      </c>
      <c r="D560" s="68">
        <v>689.6</v>
      </c>
      <c r="E560" s="68"/>
      <c r="F560" s="68"/>
      <c r="G560" s="68">
        <f t="shared" si="65"/>
        <v>689.6</v>
      </c>
      <c r="H560" s="26"/>
      <c r="I560" s="154">
        <f t="shared" si="69"/>
        <v>0</v>
      </c>
      <c r="J560" s="43">
        <f t="shared" si="67"/>
        <v>0</v>
      </c>
      <c r="K560" s="154">
        <f t="shared" si="66"/>
        <v>0</v>
      </c>
      <c r="L560" s="194">
        <v>0</v>
      </c>
      <c r="M560" s="194">
        <v>0</v>
      </c>
      <c r="N560" s="45">
        <f t="shared" si="70"/>
        <v>0</v>
      </c>
    </row>
    <row r="561" spans="1:14" ht="12.75" customHeight="1" x14ac:dyDescent="0.35">
      <c r="A561" s="190">
        <f t="shared" si="68"/>
        <v>181</v>
      </c>
      <c r="B561" s="8">
        <v>3</v>
      </c>
      <c r="C561" s="46" t="s">
        <v>1381</v>
      </c>
      <c r="D561" s="68">
        <v>599</v>
      </c>
      <c r="E561" s="68"/>
      <c r="F561" s="68">
        <v>61.7</v>
      </c>
      <c r="G561" s="68">
        <f t="shared" si="65"/>
        <v>660.7</v>
      </c>
      <c r="H561" s="26">
        <v>96.6</v>
      </c>
      <c r="I561" s="154">
        <f t="shared" si="69"/>
        <v>0.11499999999999999</v>
      </c>
      <c r="J561" s="43">
        <f t="shared" si="67"/>
        <v>492.36674999999997</v>
      </c>
      <c r="K561" s="154">
        <f t="shared" si="66"/>
        <v>108.320685</v>
      </c>
      <c r="L561" s="194">
        <v>211.6</v>
      </c>
      <c r="M561" s="194">
        <v>11.4724</v>
      </c>
      <c r="N561" s="45">
        <f t="shared" si="70"/>
        <v>1.3752251001669449</v>
      </c>
    </row>
    <row r="562" spans="1:14" ht="12.75" customHeight="1" x14ac:dyDescent="0.35">
      <c r="A562" s="190">
        <f t="shared" si="68"/>
        <v>182</v>
      </c>
      <c r="B562" s="8">
        <v>3</v>
      </c>
      <c r="C562" s="46" t="s">
        <v>1382</v>
      </c>
      <c r="D562" s="68">
        <v>502.6</v>
      </c>
      <c r="E562" s="68"/>
      <c r="F562" s="68">
        <v>53.9</v>
      </c>
      <c r="G562" s="68">
        <f t="shared" si="65"/>
        <v>556.5</v>
      </c>
      <c r="H562" s="26"/>
      <c r="I562" s="154">
        <f t="shared" si="69"/>
        <v>0</v>
      </c>
      <c r="J562" s="43">
        <f t="shared" si="67"/>
        <v>0</v>
      </c>
      <c r="K562" s="154">
        <f t="shared" si="66"/>
        <v>0</v>
      </c>
      <c r="L562" s="194">
        <v>0</v>
      </c>
      <c r="M562" s="194">
        <v>0</v>
      </c>
      <c r="N562" s="45">
        <f t="shared" si="70"/>
        <v>0</v>
      </c>
    </row>
    <row r="563" spans="1:14" ht="12.75" customHeight="1" x14ac:dyDescent="0.35">
      <c r="A563" s="190">
        <f t="shared" si="68"/>
        <v>183</v>
      </c>
      <c r="B563" s="8">
        <v>5</v>
      </c>
      <c r="C563" s="46" t="s">
        <v>1383</v>
      </c>
      <c r="D563" s="68">
        <v>4995.63</v>
      </c>
      <c r="E563" s="68">
        <v>255.4</v>
      </c>
      <c r="F563" s="68">
        <v>189.6</v>
      </c>
      <c r="G563" s="68">
        <f t="shared" si="65"/>
        <v>5440.63</v>
      </c>
      <c r="H563" s="26">
        <v>483.9</v>
      </c>
      <c r="I563" s="154">
        <f t="shared" si="69"/>
        <v>0.57607142857142857</v>
      </c>
      <c r="J563" s="43">
        <f t="shared" si="67"/>
        <v>2466.4210178571429</v>
      </c>
      <c r="K563" s="154">
        <f t="shared" si="66"/>
        <v>542.61262392857145</v>
      </c>
      <c r="L563" s="194">
        <v>1059.9714285714285</v>
      </c>
      <c r="M563" s="194">
        <v>57.468885714285719</v>
      </c>
      <c r="N563" s="45">
        <f t="shared" si="70"/>
        <v>0.82601672983616259</v>
      </c>
    </row>
    <row r="564" spans="1:14" ht="12.75" customHeight="1" x14ac:dyDescent="0.35">
      <c r="A564" s="190">
        <f t="shared" si="68"/>
        <v>184</v>
      </c>
      <c r="B564" s="8">
        <v>3</v>
      </c>
      <c r="C564" s="46" t="s">
        <v>1384</v>
      </c>
      <c r="D564" s="68">
        <v>574.70000000000005</v>
      </c>
      <c r="E564" s="68">
        <v>14</v>
      </c>
      <c r="F564" s="68"/>
      <c r="G564" s="68">
        <f t="shared" si="65"/>
        <v>588.70000000000005</v>
      </c>
      <c r="H564" s="26">
        <v>90</v>
      </c>
      <c r="I564" s="154">
        <f t="shared" si="69"/>
        <v>0.10714285714285714</v>
      </c>
      <c r="J564" s="43">
        <f t="shared" si="67"/>
        <v>458.72678571428565</v>
      </c>
      <c r="K564" s="154">
        <f t="shared" si="66"/>
        <v>100.91989285714284</v>
      </c>
      <c r="L564" s="194">
        <v>197.14285714285714</v>
      </c>
      <c r="M564" s="194">
        <v>10.688571428571429</v>
      </c>
      <c r="N564" s="45">
        <f t="shared" si="70"/>
        <v>1.3354412861368663</v>
      </c>
    </row>
    <row r="565" spans="1:14" ht="12.75" customHeight="1" x14ac:dyDescent="0.35">
      <c r="A565" s="190">
        <f t="shared" si="68"/>
        <v>185</v>
      </c>
      <c r="B565" s="8">
        <v>4</v>
      </c>
      <c r="C565" s="46" t="s">
        <v>1385</v>
      </c>
      <c r="D565" s="68">
        <v>666.7</v>
      </c>
      <c r="E565" s="68"/>
      <c r="F565" s="68">
        <v>37.9</v>
      </c>
      <c r="G565" s="68">
        <f t="shared" ref="G565:G628" si="71">D565+E565+F565</f>
        <v>704.6</v>
      </c>
      <c r="H565" s="26">
        <v>102.8</v>
      </c>
      <c r="I565" s="154">
        <f t="shared" si="69"/>
        <v>0.12238095238095238</v>
      </c>
      <c r="J565" s="43">
        <f t="shared" si="67"/>
        <v>523.9679285714285</v>
      </c>
      <c r="K565" s="154">
        <f t="shared" si="66"/>
        <v>115.27294428571427</v>
      </c>
      <c r="L565" s="194">
        <v>225.18095238095239</v>
      </c>
      <c r="M565" s="194">
        <v>12.208723809523811</v>
      </c>
      <c r="N565" s="45">
        <f t="shared" si="70"/>
        <v>1.31488007956745</v>
      </c>
    </row>
    <row r="566" spans="1:14" ht="12.75" customHeight="1" x14ac:dyDescent="0.35">
      <c r="A566" s="190">
        <f t="shared" si="68"/>
        <v>186</v>
      </c>
      <c r="B566" s="8">
        <v>4</v>
      </c>
      <c r="C566" s="46" t="s">
        <v>1386</v>
      </c>
      <c r="D566" s="68">
        <v>663.6</v>
      </c>
      <c r="E566" s="68"/>
      <c r="F566" s="68"/>
      <c r="G566" s="68">
        <f t="shared" si="71"/>
        <v>663.6</v>
      </c>
      <c r="H566" s="26">
        <v>77.400000000000006</v>
      </c>
      <c r="I566" s="154">
        <f t="shared" si="69"/>
        <v>9.2142857142857151E-2</v>
      </c>
      <c r="J566" s="43">
        <f t="shared" si="67"/>
        <v>394.50503571428573</v>
      </c>
      <c r="K566" s="154">
        <f t="shared" ref="K566:K629" si="72">J566*0.22</f>
        <v>86.791107857142862</v>
      </c>
      <c r="L566" s="194">
        <v>169.54285714285714</v>
      </c>
      <c r="M566" s="194">
        <v>9.1921714285714291</v>
      </c>
      <c r="N566" s="45">
        <f t="shared" si="70"/>
        <v>0.99462201950400408</v>
      </c>
    </row>
    <row r="567" spans="1:14" ht="12.75" customHeight="1" x14ac:dyDescent="0.35">
      <c r="A567" s="190">
        <f t="shared" si="68"/>
        <v>187</v>
      </c>
      <c r="B567" s="8">
        <v>4</v>
      </c>
      <c r="C567" s="46" t="s">
        <v>1387</v>
      </c>
      <c r="D567" s="68">
        <v>693.2</v>
      </c>
      <c r="E567" s="68"/>
      <c r="F567" s="68"/>
      <c r="G567" s="68">
        <f t="shared" si="71"/>
        <v>693.2</v>
      </c>
      <c r="H567" s="26">
        <v>98.6</v>
      </c>
      <c r="I567" s="154">
        <f t="shared" si="69"/>
        <v>0.11738095238095238</v>
      </c>
      <c r="J567" s="43">
        <f t="shared" si="67"/>
        <v>502.56067857142853</v>
      </c>
      <c r="K567" s="154">
        <f t="shared" si="72"/>
        <v>110.56334928571428</v>
      </c>
      <c r="L567" s="194">
        <v>215.98095238095237</v>
      </c>
      <c r="M567" s="194">
        <v>11.70992380952381</v>
      </c>
      <c r="N567" s="45">
        <f t="shared" si="70"/>
        <v>1.2129470629654051</v>
      </c>
    </row>
    <row r="568" spans="1:14" ht="12.75" customHeight="1" x14ac:dyDescent="0.35">
      <c r="A568" s="190">
        <f t="shared" si="68"/>
        <v>188</v>
      </c>
      <c r="B568" s="8">
        <v>3</v>
      </c>
      <c r="C568" s="46" t="s">
        <v>1388</v>
      </c>
      <c r="D568" s="68">
        <v>777.3</v>
      </c>
      <c r="E568" s="68"/>
      <c r="F568" s="68">
        <v>88.3</v>
      </c>
      <c r="G568" s="68">
        <f t="shared" si="71"/>
        <v>865.59999999999991</v>
      </c>
      <c r="H568" s="26">
        <v>130.9</v>
      </c>
      <c r="I568" s="154">
        <f t="shared" si="69"/>
        <v>0.15583333333333335</v>
      </c>
      <c r="J568" s="43">
        <f t="shared" si="67"/>
        <v>667.19262500000002</v>
      </c>
      <c r="K568" s="154">
        <f t="shared" si="72"/>
        <v>146.7823775</v>
      </c>
      <c r="L568" s="194">
        <v>286.73333333333335</v>
      </c>
      <c r="M568" s="194">
        <v>15.545933333333336</v>
      </c>
      <c r="N568" s="45">
        <f t="shared" si="70"/>
        <v>1.4360662153179813</v>
      </c>
    </row>
    <row r="569" spans="1:14" ht="12.75" customHeight="1" x14ac:dyDescent="0.35">
      <c r="A569" s="190">
        <f t="shared" si="68"/>
        <v>189</v>
      </c>
      <c r="B569" s="8">
        <v>4</v>
      </c>
      <c r="C569" s="46" t="s">
        <v>1389</v>
      </c>
      <c r="D569" s="68">
        <v>635.6</v>
      </c>
      <c r="E569" s="68"/>
      <c r="F569" s="68"/>
      <c r="G569" s="68">
        <f t="shared" si="71"/>
        <v>635.6</v>
      </c>
      <c r="H569" s="26">
        <v>93.4</v>
      </c>
      <c r="I569" s="154">
        <f t="shared" si="69"/>
        <v>0.1111904761904762</v>
      </c>
      <c r="J569" s="43">
        <f t="shared" si="67"/>
        <v>476.0564642857143</v>
      </c>
      <c r="K569" s="154">
        <f t="shared" si="72"/>
        <v>104.73242214285715</v>
      </c>
      <c r="L569" s="194">
        <v>204.59047619047621</v>
      </c>
      <c r="M569" s="194">
        <v>11.092361904761907</v>
      </c>
      <c r="N569" s="45">
        <f t="shared" si="70"/>
        <v>1.2531021468278942</v>
      </c>
    </row>
    <row r="570" spans="1:14" ht="12.75" customHeight="1" x14ac:dyDescent="0.35">
      <c r="A570" s="190">
        <f t="shared" si="68"/>
        <v>190</v>
      </c>
      <c r="B570" s="8">
        <v>3</v>
      </c>
      <c r="C570" s="46" t="s">
        <v>1390</v>
      </c>
      <c r="D570" s="68">
        <v>504.2</v>
      </c>
      <c r="E570" s="68"/>
      <c r="F570" s="68"/>
      <c r="G570" s="68">
        <f t="shared" si="71"/>
        <v>504.2</v>
      </c>
      <c r="H570" s="26">
        <v>82</v>
      </c>
      <c r="I570" s="154">
        <f t="shared" si="69"/>
        <v>9.7619047619047619E-2</v>
      </c>
      <c r="J570" s="43">
        <f t="shared" si="67"/>
        <v>417.95107142857142</v>
      </c>
      <c r="K570" s="154">
        <f t="shared" si="72"/>
        <v>91.94923571428572</v>
      </c>
      <c r="L570" s="194">
        <v>179.61904761904762</v>
      </c>
      <c r="M570" s="194">
        <v>9.7384761904761916</v>
      </c>
      <c r="N570" s="45">
        <f t="shared" si="70"/>
        <v>1.3868659876088476</v>
      </c>
    </row>
    <row r="571" spans="1:14" ht="12.75" customHeight="1" x14ac:dyDescent="0.35">
      <c r="A571" s="190">
        <f t="shared" si="68"/>
        <v>191</v>
      </c>
      <c r="B571" s="8">
        <v>3</v>
      </c>
      <c r="C571" s="46" t="s">
        <v>1391</v>
      </c>
      <c r="D571" s="68">
        <v>166</v>
      </c>
      <c r="E571" s="68"/>
      <c r="F571" s="68"/>
      <c r="G571" s="68">
        <f t="shared" si="71"/>
        <v>166</v>
      </c>
      <c r="H571" s="26">
        <v>20.5</v>
      </c>
      <c r="I571" s="154">
        <f t="shared" si="69"/>
        <v>2.4404761904761905E-2</v>
      </c>
      <c r="J571" s="43">
        <f t="shared" si="67"/>
        <v>104.48776785714286</v>
      </c>
      <c r="K571" s="154">
        <f t="shared" si="72"/>
        <v>22.98730892857143</v>
      </c>
      <c r="L571" s="194">
        <v>44.904761904761905</v>
      </c>
      <c r="M571" s="194">
        <v>2.4346190476190479</v>
      </c>
      <c r="N571" s="45">
        <f t="shared" si="70"/>
        <v>1.0530991430005736</v>
      </c>
    </row>
    <row r="572" spans="1:14" ht="12.75" customHeight="1" x14ac:dyDescent="0.35">
      <c r="A572" s="190">
        <f t="shared" si="68"/>
        <v>192</v>
      </c>
      <c r="B572" s="8">
        <v>3</v>
      </c>
      <c r="C572" s="46" t="s">
        <v>1392</v>
      </c>
      <c r="D572" s="68">
        <v>588.9</v>
      </c>
      <c r="E572" s="68"/>
      <c r="F572" s="68"/>
      <c r="G572" s="68">
        <f t="shared" si="71"/>
        <v>588.9</v>
      </c>
      <c r="H572" s="26">
        <v>128</v>
      </c>
      <c r="I572" s="154">
        <f t="shared" si="69"/>
        <v>0.15238095238095239</v>
      </c>
      <c r="J572" s="43">
        <f t="shared" si="67"/>
        <v>652.41142857142859</v>
      </c>
      <c r="K572" s="154">
        <f t="shared" si="72"/>
        <v>143.5305142857143</v>
      </c>
      <c r="L572" s="194">
        <v>280.38095238095241</v>
      </c>
      <c r="M572" s="194">
        <v>15.201523809523811</v>
      </c>
      <c r="N572" s="45">
        <f t="shared" si="70"/>
        <v>1.8534970607023591</v>
      </c>
    </row>
    <row r="573" spans="1:14" ht="12.75" customHeight="1" x14ac:dyDescent="0.35">
      <c r="A573" s="190">
        <f t="shared" si="68"/>
        <v>193</v>
      </c>
      <c r="B573" s="8">
        <v>3</v>
      </c>
      <c r="C573" s="46" t="s">
        <v>1393</v>
      </c>
      <c r="D573" s="68">
        <v>659.3</v>
      </c>
      <c r="E573" s="68"/>
      <c r="F573" s="68"/>
      <c r="G573" s="68">
        <f t="shared" si="71"/>
        <v>659.3</v>
      </c>
      <c r="H573" s="26">
        <v>83.9</v>
      </c>
      <c r="I573" s="154">
        <f t="shared" si="69"/>
        <v>9.988095238095239E-2</v>
      </c>
      <c r="J573" s="43">
        <f t="shared" ref="J573:J636" si="73">I573*4281.45</f>
        <v>427.63530357142861</v>
      </c>
      <c r="K573" s="154">
        <f t="shared" si="72"/>
        <v>94.079766785714298</v>
      </c>
      <c r="L573" s="194">
        <v>183.78095238095239</v>
      </c>
      <c r="M573" s="194">
        <v>9.9641238095238105</v>
      </c>
      <c r="N573" s="45">
        <f t="shared" si="70"/>
        <v>1.0851814751215214</v>
      </c>
    </row>
    <row r="574" spans="1:14" ht="12.75" customHeight="1" x14ac:dyDescent="0.35">
      <c r="A574" s="190">
        <f t="shared" ref="A574:A637" si="74">1+A573</f>
        <v>194</v>
      </c>
      <c r="B574" s="8">
        <v>3</v>
      </c>
      <c r="C574" s="46" t="s">
        <v>1394</v>
      </c>
      <c r="D574" s="68">
        <v>199.6</v>
      </c>
      <c r="E574" s="68"/>
      <c r="F574" s="68"/>
      <c r="G574" s="68">
        <f t="shared" si="71"/>
        <v>199.6</v>
      </c>
      <c r="H574" s="26"/>
      <c r="I574" s="154">
        <f t="shared" si="69"/>
        <v>0</v>
      </c>
      <c r="J574" s="43">
        <f t="shared" si="73"/>
        <v>0</v>
      </c>
      <c r="K574" s="154">
        <f t="shared" si="72"/>
        <v>0</v>
      </c>
      <c r="L574" s="194">
        <v>0</v>
      </c>
      <c r="M574" s="194">
        <v>0</v>
      </c>
      <c r="N574" s="45">
        <f t="shared" si="70"/>
        <v>0</v>
      </c>
    </row>
    <row r="575" spans="1:14" ht="12.75" customHeight="1" x14ac:dyDescent="0.35">
      <c r="A575" s="190">
        <f t="shared" si="74"/>
        <v>195</v>
      </c>
      <c r="B575" s="8">
        <v>4</v>
      </c>
      <c r="C575" s="46" t="s">
        <v>1395</v>
      </c>
      <c r="D575" s="68">
        <v>826.4</v>
      </c>
      <c r="E575" s="68"/>
      <c r="F575" s="68"/>
      <c r="G575" s="68">
        <f t="shared" si="71"/>
        <v>826.4</v>
      </c>
      <c r="H575" s="26">
        <v>84.3</v>
      </c>
      <c r="I575" s="154">
        <f t="shared" si="69"/>
        <v>0.10035714285714285</v>
      </c>
      <c r="J575" s="43">
        <f t="shared" si="73"/>
        <v>429.67408928571427</v>
      </c>
      <c r="K575" s="154">
        <f t="shared" si="72"/>
        <v>94.528299642857135</v>
      </c>
      <c r="L575" s="194">
        <v>184.65714285714284</v>
      </c>
      <c r="M575" s="194">
        <v>10.011628571428572</v>
      </c>
      <c r="N575" s="45">
        <f t="shared" si="70"/>
        <v>0.86988281746992113</v>
      </c>
    </row>
    <row r="576" spans="1:14" ht="12.75" customHeight="1" x14ac:dyDescent="0.35">
      <c r="A576" s="190">
        <f t="shared" si="74"/>
        <v>196</v>
      </c>
      <c r="B576" s="8">
        <v>3</v>
      </c>
      <c r="C576" s="46" t="s">
        <v>1396</v>
      </c>
      <c r="D576" s="68">
        <v>582.70000000000005</v>
      </c>
      <c r="E576" s="68"/>
      <c r="F576" s="68">
        <v>61.9</v>
      </c>
      <c r="G576" s="68">
        <f t="shared" si="71"/>
        <v>644.6</v>
      </c>
      <c r="H576" s="26">
        <v>81</v>
      </c>
      <c r="I576" s="154">
        <f t="shared" si="69"/>
        <v>9.6428571428571433E-2</v>
      </c>
      <c r="J576" s="43">
        <f t="shared" si="73"/>
        <v>412.85410714285712</v>
      </c>
      <c r="K576" s="154">
        <f t="shared" si="72"/>
        <v>90.827903571428564</v>
      </c>
      <c r="L576" s="194">
        <v>177.42857142857144</v>
      </c>
      <c r="M576" s="194">
        <v>9.6197142857142861</v>
      </c>
      <c r="N576" s="45">
        <f t="shared" si="70"/>
        <v>1.1853960810512636</v>
      </c>
    </row>
    <row r="577" spans="1:14" ht="12.75" customHeight="1" x14ac:dyDescent="0.35">
      <c r="A577" s="190">
        <f t="shared" si="74"/>
        <v>197</v>
      </c>
      <c r="B577" s="8">
        <v>3</v>
      </c>
      <c r="C577" s="46" t="s">
        <v>1397</v>
      </c>
      <c r="D577" s="68">
        <v>358.4</v>
      </c>
      <c r="E577" s="68"/>
      <c r="F577" s="68">
        <v>54.6</v>
      </c>
      <c r="G577" s="68">
        <f t="shared" si="71"/>
        <v>413</v>
      </c>
      <c r="H577" s="26">
        <v>46</v>
      </c>
      <c r="I577" s="154">
        <f t="shared" si="69"/>
        <v>5.4761904761904762E-2</v>
      </c>
      <c r="J577" s="43">
        <f t="shared" si="73"/>
        <v>234.46035714285713</v>
      </c>
      <c r="K577" s="154">
        <f t="shared" si="72"/>
        <v>51.58127857142857</v>
      </c>
      <c r="L577" s="194">
        <v>100.76190476190476</v>
      </c>
      <c r="M577" s="194">
        <v>5.4630476190476189</v>
      </c>
      <c r="N577" s="45">
        <f t="shared" si="70"/>
        <v>1.0944938283907313</v>
      </c>
    </row>
    <row r="578" spans="1:14" ht="12.75" customHeight="1" x14ac:dyDescent="0.35">
      <c r="A578" s="190">
        <f t="shared" si="74"/>
        <v>198</v>
      </c>
      <c r="B578" s="8">
        <v>3</v>
      </c>
      <c r="C578" s="46" t="s">
        <v>1398</v>
      </c>
      <c r="D578" s="68">
        <v>708.8</v>
      </c>
      <c r="E578" s="68"/>
      <c r="F578" s="68">
        <v>106.4</v>
      </c>
      <c r="G578" s="68">
        <f t="shared" si="71"/>
        <v>815.19999999999993</v>
      </c>
      <c r="H578" s="26">
        <v>96.7</v>
      </c>
      <c r="I578" s="154">
        <f t="shared" si="69"/>
        <v>0.11511904761904762</v>
      </c>
      <c r="J578" s="43">
        <f t="shared" si="73"/>
        <v>492.8764464285714</v>
      </c>
      <c r="K578" s="154">
        <f t="shared" si="72"/>
        <v>108.4328182142857</v>
      </c>
      <c r="L578" s="194">
        <v>211.81904761904761</v>
      </c>
      <c r="M578" s="194">
        <v>11.484276190476191</v>
      </c>
      <c r="N578" s="45">
        <f t="shared" si="70"/>
        <v>1.1633924780648717</v>
      </c>
    </row>
    <row r="579" spans="1:14" ht="12.75" customHeight="1" x14ac:dyDescent="0.35">
      <c r="A579" s="190">
        <f t="shared" si="74"/>
        <v>199</v>
      </c>
      <c r="B579" s="8">
        <v>3</v>
      </c>
      <c r="C579" s="46" t="s">
        <v>1399</v>
      </c>
      <c r="D579" s="68">
        <v>520.55999999999995</v>
      </c>
      <c r="E579" s="68">
        <v>21.1</v>
      </c>
      <c r="F579" s="68">
        <v>104.6</v>
      </c>
      <c r="G579" s="68">
        <f t="shared" si="71"/>
        <v>646.26</v>
      </c>
      <c r="H579" s="26"/>
      <c r="I579" s="154">
        <f t="shared" si="69"/>
        <v>0</v>
      </c>
      <c r="J579" s="43">
        <f t="shared" si="73"/>
        <v>0</v>
      </c>
      <c r="K579" s="154">
        <f t="shared" si="72"/>
        <v>0</v>
      </c>
      <c r="L579" s="194">
        <v>0</v>
      </c>
      <c r="M579" s="194">
        <v>0</v>
      </c>
      <c r="N579" s="45">
        <f t="shared" si="70"/>
        <v>0</v>
      </c>
    </row>
    <row r="580" spans="1:14" ht="12.75" customHeight="1" x14ac:dyDescent="0.35">
      <c r="A580" s="190">
        <f t="shared" si="74"/>
        <v>200</v>
      </c>
      <c r="B580" s="8">
        <v>3</v>
      </c>
      <c r="C580" s="46" t="s">
        <v>1400</v>
      </c>
      <c r="D580" s="68">
        <v>468.6</v>
      </c>
      <c r="E580" s="68">
        <v>34.5</v>
      </c>
      <c r="F580" s="68">
        <v>198</v>
      </c>
      <c r="G580" s="68">
        <f t="shared" si="71"/>
        <v>701.1</v>
      </c>
      <c r="H580" s="26">
        <v>95.7</v>
      </c>
      <c r="I580" s="154">
        <f t="shared" si="69"/>
        <v>0.11392857142857143</v>
      </c>
      <c r="J580" s="43">
        <f t="shared" si="73"/>
        <v>487.77948214285715</v>
      </c>
      <c r="K580" s="154">
        <f t="shared" si="72"/>
        <v>107.31148607142858</v>
      </c>
      <c r="L580" s="194">
        <v>209.62857142857143</v>
      </c>
      <c r="M580" s="194">
        <v>11.365514285714287</v>
      </c>
      <c r="N580" s="45">
        <f t="shared" si="70"/>
        <v>1.7415387407780014</v>
      </c>
    </row>
    <row r="581" spans="1:14" ht="12.75" customHeight="1" x14ac:dyDescent="0.35">
      <c r="A581" s="190">
        <f t="shared" si="74"/>
        <v>201</v>
      </c>
      <c r="B581" s="8">
        <v>3</v>
      </c>
      <c r="C581" s="46" t="s">
        <v>1401</v>
      </c>
      <c r="D581" s="68">
        <v>644.66</v>
      </c>
      <c r="E581" s="68"/>
      <c r="F581" s="68">
        <v>56.9</v>
      </c>
      <c r="G581" s="68">
        <f t="shared" si="71"/>
        <v>701.56</v>
      </c>
      <c r="H581" s="26">
        <v>96</v>
      </c>
      <c r="I581" s="154">
        <f t="shared" si="69"/>
        <v>0.11428571428571428</v>
      </c>
      <c r="J581" s="43">
        <f t="shared" si="73"/>
        <v>489.30857142857138</v>
      </c>
      <c r="K581" s="154">
        <f t="shared" si="72"/>
        <v>107.64788571428571</v>
      </c>
      <c r="L581" s="194">
        <v>210.28571428571428</v>
      </c>
      <c r="M581" s="194">
        <v>11.401142857142858</v>
      </c>
      <c r="N581" s="45">
        <f t="shared" si="70"/>
        <v>1.2698838368841159</v>
      </c>
    </row>
    <row r="582" spans="1:14" ht="12.75" customHeight="1" x14ac:dyDescent="0.35">
      <c r="A582" s="190">
        <f t="shared" si="74"/>
        <v>202</v>
      </c>
      <c r="B582" s="8">
        <v>3</v>
      </c>
      <c r="C582" s="46" t="s">
        <v>1402</v>
      </c>
      <c r="D582" s="68">
        <v>665.3</v>
      </c>
      <c r="E582" s="68"/>
      <c r="F582" s="68"/>
      <c r="G582" s="68">
        <f t="shared" si="71"/>
        <v>665.3</v>
      </c>
      <c r="H582" s="26">
        <v>83</v>
      </c>
      <c r="I582" s="154">
        <f t="shared" si="69"/>
        <v>9.8809523809523805E-2</v>
      </c>
      <c r="J582" s="43">
        <f t="shared" si="73"/>
        <v>423.04803571428567</v>
      </c>
      <c r="K582" s="154">
        <f t="shared" si="72"/>
        <v>93.070567857142848</v>
      </c>
      <c r="L582" s="194">
        <v>181.8095238095238</v>
      </c>
      <c r="M582" s="194">
        <v>9.8572380952380954</v>
      </c>
      <c r="N582" s="45">
        <f t="shared" si="70"/>
        <v>1.0638589590804004</v>
      </c>
    </row>
    <row r="583" spans="1:14" ht="12.75" customHeight="1" x14ac:dyDescent="0.35">
      <c r="A583" s="190">
        <f t="shared" si="74"/>
        <v>203</v>
      </c>
      <c r="B583" s="8">
        <v>3</v>
      </c>
      <c r="C583" s="46" t="s">
        <v>1403</v>
      </c>
      <c r="D583" s="68">
        <v>485.4</v>
      </c>
      <c r="E583" s="68"/>
      <c r="F583" s="68">
        <v>128.4</v>
      </c>
      <c r="G583" s="68">
        <f t="shared" si="71"/>
        <v>613.79999999999995</v>
      </c>
      <c r="H583" s="26">
        <v>88</v>
      </c>
      <c r="I583" s="154">
        <f t="shared" si="69"/>
        <v>0.10476190476190476</v>
      </c>
      <c r="J583" s="43">
        <f t="shared" si="73"/>
        <v>448.53285714285715</v>
      </c>
      <c r="K583" s="154">
        <f t="shared" si="72"/>
        <v>98.677228571428572</v>
      </c>
      <c r="L583" s="194">
        <v>192.76190476190476</v>
      </c>
      <c r="M583" s="194">
        <v>10.451047619047619</v>
      </c>
      <c r="N583" s="45">
        <f t="shared" si="70"/>
        <v>1.5459889536366669</v>
      </c>
    </row>
    <row r="584" spans="1:14" ht="12.75" customHeight="1" x14ac:dyDescent="0.35">
      <c r="A584" s="190">
        <f t="shared" si="74"/>
        <v>204</v>
      </c>
      <c r="B584" s="8">
        <v>3</v>
      </c>
      <c r="C584" s="46" t="s">
        <v>1404</v>
      </c>
      <c r="D584" s="68">
        <v>704</v>
      </c>
      <c r="E584" s="68">
        <v>41.3</v>
      </c>
      <c r="F584" s="68">
        <v>161</v>
      </c>
      <c r="G584" s="68">
        <f t="shared" si="71"/>
        <v>906.3</v>
      </c>
      <c r="H584" s="26">
        <v>94</v>
      </c>
      <c r="I584" s="154">
        <f t="shared" si="69"/>
        <v>0.11190476190476191</v>
      </c>
      <c r="J584" s="43">
        <f t="shared" si="73"/>
        <v>479.11464285714288</v>
      </c>
      <c r="K584" s="154">
        <f t="shared" si="72"/>
        <v>105.40522142857144</v>
      </c>
      <c r="L584" s="194">
        <v>205.90476190476193</v>
      </c>
      <c r="M584" s="194">
        <v>11.163619047619049</v>
      </c>
      <c r="N584" s="45">
        <f t="shared" si="70"/>
        <v>1.1386196665313852</v>
      </c>
    </row>
    <row r="585" spans="1:14" ht="12.75" customHeight="1" x14ac:dyDescent="0.35">
      <c r="A585" s="190">
        <f t="shared" si="74"/>
        <v>205</v>
      </c>
      <c r="B585" s="8">
        <v>4</v>
      </c>
      <c r="C585" s="46" t="s">
        <v>1405</v>
      </c>
      <c r="D585" s="68">
        <v>745.99</v>
      </c>
      <c r="E585" s="68">
        <v>91.8</v>
      </c>
      <c r="F585" s="68">
        <v>153.19999999999999</v>
      </c>
      <c r="G585" s="68">
        <f t="shared" si="71"/>
        <v>990.99</v>
      </c>
      <c r="H585" s="26">
        <v>0</v>
      </c>
      <c r="I585" s="154">
        <f t="shared" si="69"/>
        <v>0</v>
      </c>
      <c r="J585" s="43">
        <f t="shared" si="73"/>
        <v>0</v>
      </c>
      <c r="K585" s="154">
        <f t="shared" si="72"/>
        <v>0</v>
      </c>
      <c r="L585" s="194">
        <v>0</v>
      </c>
      <c r="M585" s="194">
        <v>0</v>
      </c>
      <c r="N585" s="45">
        <f t="shared" si="70"/>
        <v>0</v>
      </c>
    </row>
    <row r="586" spans="1:14" ht="12.75" customHeight="1" x14ac:dyDescent="0.35">
      <c r="A586" s="190">
        <f t="shared" si="74"/>
        <v>206</v>
      </c>
      <c r="B586" s="8">
        <v>4</v>
      </c>
      <c r="C586" s="46" t="s">
        <v>1406</v>
      </c>
      <c r="D586" s="68">
        <v>675.4</v>
      </c>
      <c r="E586" s="68"/>
      <c r="F586" s="68">
        <v>182.9</v>
      </c>
      <c r="G586" s="68">
        <f t="shared" si="71"/>
        <v>858.3</v>
      </c>
      <c r="H586" s="26">
        <v>138</v>
      </c>
      <c r="I586" s="154">
        <f t="shared" si="69"/>
        <v>0.16428571428571428</v>
      </c>
      <c r="J586" s="43">
        <f t="shared" si="73"/>
        <v>703.38107142857143</v>
      </c>
      <c r="K586" s="154">
        <f t="shared" si="72"/>
        <v>154.74383571428572</v>
      </c>
      <c r="L586" s="194">
        <v>302.28571428571428</v>
      </c>
      <c r="M586" s="194">
        <v>16.389142857142858</v>
      </c>
      <c r="N586" s="45">
        <f t="shared" si="70"/>
        <v>1.7423745399551589</v>
      </c>
    </row>
    <row r="587" spans="1:14" ht="12.75" customHeight="1" x14ac:dyDescent="0.35">
      <c r="A587" s="190">
        <f t="shared" si="74"/>
        <v>207</v>
      </c>
      <c r="B587" s="8">
        <v>4</v>
      </c>
      <c r="C587" s="46" t="s">
        <v>1407</v>
      </c>
      <c r="D587" s="68">
        <v>1034.8</v>
      </c>
      <c r="E587" s="68"/>
      <c r="F587" s="68">
        <v>19.3</v>
      </c>
      <c r="G587" s="68">
        <f t="shared" si="71"/>
        <v>1054.0999999999999</v>
      </c>
      <c r="H587" s="26">
        <v>135</v>
      </c>
      <c r="I587" s="154">
        <f t="shared" si="69"/>
        <v>0.16071428571428573</v>
      </c>
      <c r="J587" s="43">
        <f t="shared" si="73"/>
        <v>688.09017857142862</v>
      </c>
      <c r="K587" s="154">
        <f t="shared" si="72"/>
        <v>151.3798392857143</v>
      </c>
      <c r="L587" s="194">
        <v>295.71428571428572</v>
      </c>
      <c r="M587" s="194">
        <v>16.032857142857146</v>
      </c>
      <c r="N587" s="45">
        <f t="shared" si="70"/>
        <v>1.1125020880501411</v>
      </c>
    </row>
    <row r="588" spans="1:14" ht="12.75" customHeight="1" x14ac:dyDescent="0.35">
      <c r="A588" s="190">
        <f t="shared" si="74"/>
        <v>208</v>
      </c>
      <c r="B588" s="8">
        <v>4</v>
      </c>
      <c r="C588" s="46" t="s">
        <v>1408</v>
      </c>
      <c r="D588" s="68">
        <v>910.15</v>
      </c>
      <c r="E588" s="68"/>
      <c r="F588" s="68">
        <v>91.5</v>
      </c>
      <c r="G588" s="68">
        <f t="shared" si="71"/>
        <v>1001.65</v>
      </c>
      <c r="H588" s="26">
        <v>124</v>
      </c>
      <c r="I588" s="154">
        <f t="shared" si="69"/>
        <v>0.14761904761904762</v>
      </c>
      <c r="J588" s="43">
        <f t="shared" si="73"/>
        <v>632.02357142857136</v>
      </c>
      <c r="K588" s="154">
        <f t="shared" si="72"/>
        <v>139.04518571428571</v>
      </c>
      <c r="L588" s="194">
        <v>271.61904761904765</v>
      </c>
      <c r="M588" s="194">
        <v>14.726476190476191</v>
      </c>
      <c r="N588" s="45">
        <f t="shared" si="70"/>
        <v>1.1618022094735825</v>
      </c>
    </row>
    <row r="589" spans="1:14" ht="12.75" customHeight="1" x14ac:dyDescent="0.35">
      <c r="A589" s="190">
        <f t="shared" si="74"/>
        <v>209</v>
      </c>
      <c r="B589" s="8">
        <v>4</v>
      </c>
      <c r="C589" s="46" t="s">
        <v>1409</v>
      </c>
      <c r="D589" s="68">
        <v>712</v>
      </c>
      <c r="E589" s="68"/>
      <c r="F589" s="68"/>
      <c r="G589" s="68">
        <f t="shared" si="71"/>
        <v>712</v>
      </c>
      <c r="H589" s="26">
        <v>112</v>
      </c>
      <c r="I589" s="154">
        <f t="shared" si="69"/>
        <v>0.13333333333333333</v>
      </c>
      <c r="J589" s="43">
        <f t="shared" si="73"/>
        <v>570.86</v>
      </c>
      <c r="K589" s="154">
        <f t="shared" si="72"/>
        <v>125.58920000000001</v>
      </c>
      <c r="L589" s="194">
        <v>245.33333333333334</v>
      </c>
      <c r="M589" s="194">
        <v>13.301333333333334</v>
      </c>
      <c r="N589" s="45">
        <f t="shared" si="70"/>
        <v>1.3414099250936331</v>
      </c>
    </row>
    <row r="590" spans="1:14" ht="12.75" customHeight="1" x14ac:dyDescent="0.35">
      <c r="A590" s="190">
        <f t="shared" si="74"/>
        <v>210</v>
      </c>
      <c r="B590" s="8">
        <v>3</v>
      </c>
      <c r="C590" s="46" t="s">
        <v>1410</v>
      </c>
      <c r="D590" s="68">
        <v>305.89999999999998</v>
      </c>
      <c r="E590" s="68"/>
      <c r="F590" s="68">
        <v>31.5</v>
      </c>
      <c r="G590" s="68">
        <f t="shared" si="71"/>
        <v>337.4</v>
      </c>
      <c r="H590" s="26"/>
      <c r="I590" s="154">
        <f t="shared" si="69"/>
        <v>0</v>
      </c>
      <c r="J590" s="43">
        <f t="shared" si="73"/>
        <v>0</v>
      </c>
      <c r="K590" s="154">
        <f t="shared" si="72"/>
        <v>0</v>
      </c>
      <c r="L590" s="194">
        <v>0</v>
      </c>
      <c r="M590" s="194">
        <v>0</v>
      </c>
      <c r="N590" s="45">
        <f t="shared" si="70"/>
        <v>0</v>
      </c>
    </row>
    <row r="591" spans="1:14" ht="12.75" customHeight="1" x14ac:dyDescent="0.35">
      <c r="A591" s="190">
        <f t="shared" si="74"/>
        <v>211</v>
      </c>
      <c r="B591" s="8">
        <v>4</v>
      </c>
      <c r="C591" s="46" t="s">
        <v>1411</v>
      </c>
      <c r="D591" s="68">
        <v>687.07</v>
      </c>
      <c r="E591" s="68"/>
      <c r="F591" s="68">
        <v>16.899999999999999</v>
      </c>
      <c r="G591" s="68">
        <f t="shared" si="71"/>
        <v>703.97</v>
      </c>
      <c r="H591" s="26">
        <v>96</v>
      </c>
      <c r="I591" s="154">
        <f t="shared" si="69"/>
        <v>0.11428571428571428</v>
      </c>
      <c r="J591" s="43">
        <f t="shared" si="73"/>
        <v>489.30857142857138</v>
      </c>
      <c r="K591" s="154">
        <f t="shared" si="72"/>
        <v>107.64788571428571</v>
      </c>
      <c r="L591" s="194">
        <v>210.28571428571428</v>
      </c>
      <c r="M591" s="194">
        <v>11.401142857142858</v>
      </c>
      <c r="N591" s="45">
        <f t="shared" si="70"/>
        <v>1.1914991402414807</v>
      </c>
    </row>
    <row r="592" spans="1:14" ht="12.75" customHeight="1" x14ac:dyDescent="0.35">
      <c r="A592" s="190">
        <f t="shared" si="74"/>
        <v>212</v>
      </c>
      <c r="B592" s="8">
        <v>4</v>
      </c>
      <c r="C592" s="46" t="s">
        <v>1412</v>
      </c>
      <c r="D592" s="68">
        <v>884.9</v>
      </c>
      <c r="E592" s="68">
        <v>28.7</v>
      </c>
      <c r="F592" s="68"/>
      <c r="G592" s="68">
        <f t="shared" si="71"/>
        <v>913.6</v>
      </c>
      <c r="H592" s="26">
        <v>87</v>
      </c>
      <c r="I592" s="154">
        <f t="shared" si="69"/>
        <v>0.10357142857142858</v>
      </c>
      <c r="J592" s="43">
        <f t="shared" si="73"/>
        <v>443.43589285714285</v>
      </c>
      <c r="K592" s="154">
        <f t="shared" si="72"/>
        <v>97.55589642857143</v>
      </c>
      <c r="L592" s="194">
        <v>190.57142857142858</v>
      </c>
      <c r="M592" s="194">
        <v>10.332285714285716</v>
      </c>
      <c r="N592" s="45">
        <f t="shared" si="70"/>
        <v>0.83839473790420227</v>
      </c>
    </row>
    <row r="593" spans="1:14" ht="12.75" customHeight="1" x14ac:dyDescent="0.35">
      <c r="A593" s="190">
        <f t="shared" si="74"/>
        <v>213</v>
      </c>
      <c r="B593" s="8">
        <v>3</v>
      </c>
      <c r="C593" s="46" t="s">
        <v>1413</v>
      </c>
      <c r="D593" s="68">
        <v>534.6</v>
      </c>
      <c r="E593" s="68"/>
      <c r="F593" s="68">
        <v>68.599999999999994</v>
      </c>
      <c r="G593" s="68">
        <f t="shared" si="71"/>
        <v>603.20000000000005</v>
      </c>
      <c r="H593" s="26">
        <v>92</v>
      </c>
      <c r="I593" s="154">
        <f t="shared" si="69"/>
        <v>0.10952380952380952</v>
      </c>
      <c r="J593" s="43">
        <f t="shared" si="73"/>
        <v>468.92071428571427</v>
      </c>
      <c r="K593" s="154">
        <f t="shared" si="72"/>
        <v>103.16255714285714</v>
      </c>
      <c r="L593" s="194">
        <v>201.52380952380952</v>
      </c>
      <c r="M593" s="194">
        <v>10.926095238095238</v>
      </c>
      <c r="N593" s="45">
        <f t="shared" si="70"/>
        <v>1.4675143587550994</v>
      </c>
    </row>
    <row r="594" spans="1:14" ht="12.75" customHeight="1" x14ac:dyDescent="0.35">
      <c r="A594" s="190">
        <f t="shared" si="74"/>
        <v>214</v>
      </c>
      <c r="B594" s="8">
        <v>3</v>
      </c>
      <c r="C594" s="46" t="s">
        <v>1414</v>
      </c>
      <c r="D594" s="68">
        <v>548.1</v>
      </c>
      <c r="E594" s="68"/>
      <c r="F594" s="68"/>
      <c r="G594" s="68">
        <f t="shared" si="71"/>
        <v>548.1</v>
      </c>
      <c r="H594" s="26">
        <v>90</v>
      </c>
      <c r="I594" s="154">
        <f t="shared" si="69"/>
        <v>0.10714285714285714</v>
      </c>
      <c r="J594" s="43">
        <f t="shared" si="73"/>
        <v>458.72678571428565</v>
      </c>
      <c r="K594" s="154">
        <f t="shared" si="72"/>
        <v>100.91989285714284</v>
      </c>
      <c r="L594" s="194">
        <v>197.14285714285714</v>
      </c>
      <c r="M594" s="194">
        <v>10.688571428571429</v>
      </c>
      <c r="N594" s="45">
        <f t="shared" si="70"/>
        <v>1.4002519743529593</v>
      </c>
    </row>
    <row r="595" spans="1:14" ht="12.75" customHeight="1" x14ac:dyDescent="0.35">
      <c r="A595" s="190">
        <f t="shared" si="74"/>
        <v>215</v>
      </c>
      <c r="B595" s="8">
        <v>3</v>
      </c>
      <c r="C595" s="46" t="s">
        <v>1415</v>
      </c>
      <c r="D595" s="68">
        <v>630.6</v>
      </c>
      <c r="E595" s="68">
        <v>114.7</v>
      </c>
      <c r="F595" s="68"/>
      <c r="G595" s="68">
        <f t="shared" si="71"/>
        <v>745.30000000000007</v>
      </c>
      <c r="H595" s="26"/>
      <c r="I595" s="154">
        <f t="shared" si="69"/>
        <v>0</v>
      </c>
      <c r="J595" s="43">
        <f t="shared" si="73"/>
        <v>0</v>
      </c>
      <c r="K595" s="154">
        <f t="shared" si="72"/>
        <v>0</v>
      </c>
      <c r="L595" s="194">
        <v>0</v>
      </c>
      <c r="M595" s="194">
        <v>0</v>
      </c>
      <c r="N595" s="45">
        <f t="shared" si="70"/>
        <v>0</v>
      </c>
    </row>
    <row r="596" spans="1:14" ht="12.75" customHeight="1" x14ac:dyDescent="0.35">
      <c r="A596" s="190">
        <f t="shared" si="74"/>
        <v>216</v>
      </c>
      <c r="B596" s="8">
        <v>3</v>
      </c>
      <c r="C596" s="46" t="s">
        <v>1416</v>
      </c>
      <c r="D596" s="68">
        <v>473.1</v>
      </c>
      <c r="E596" s="68">
        <v>12.4</v>
      </c>
      <c r="F596" s="68">
        <v>260.39999999999998</v>
      </c>
      <c r="G596" s="68">
        <f t="shared" si="71"/>
        <v>745.9</v>
      </c>
      <c r="H596" s="26">
        <v>115</v>
      </c>
      <c r="I596" s="154">
        <f t="shared" si="69"/>
        <v>0.13690476190476192</v>
      </c>
      <c r="J596" s="43">
        <f t="shared" si="73"/>
        <v>586.15089285714294</v>
      </c>
      <c r="K596" s="154">
        <f t="shared" si="72"/>
        <v>128.95319642857146</v>
      </c>
      <c r="L596" s="194">
        <v>251.90476190476193</v>
      </c>
      <c r="M596" s="194">
        <v>13.65761904761905</v>
      </c>
      <c r="N596" s="45">
        <f t="shared" si="70"/>
        <v>2.0728523995732306</v>
      </c>
    </row>
    <row r="597" spans="1:14" ht="12.75" customHeight="1" x14ac:dyDescent="0.35">
      <c r="A597" s="190">
        <f t="shared" si="74"/>
        <v>217</v>
      </c>
      <c r="B597" s="8">
        <v>3</v>
      </c>
      <c r="C597" s="46" t="s">
        <v>1417</v>
      </c>
      <c r="D597" s="68">
        <v>986.7</v>
      </c>
      <c r="E597" s="68"/>
      <c r="F597" s="68">
        <v>215.4</v>
      </c>
      <c r="G597" s="68">
        <f t="shared" si="71"/>
        <v>1202.1000000000001</v>
      </c>
      <c r="H597" s="26">
        <v>128</v>
      </c>
      <c r="I597" s="154">
        <f t="shared" si="69"/>
        <v>0.15238095238095239</v>
      </c>
      <c r="J597" s="43">
        <f t="shared" si="73"/>
        <v>652.41142857142859</v>
      </c>
      <c r="K597" s="154">
        <f t="shared" si="72"/>
        <v>143.5305142857143</v>
      </c>
      <c r="L597" s="194">
        <v>280.38095238095241</v>
      </c>
      <c r="M597" s="194">
        <v>15.201523809523811</v>
      </c>
      <c r="N597" s="45">
        <f t="shared" si="70"/>
        <v>1.1062373761504196</v>
      </c>
    </row>
    <row r="598" spans="1:14" ht="12.75" customHeight="1" x14ac:dyDescent="0.35">
      <c r="A598" s="190">
        <f t="shared" si="74"/>
        <v>218</v>
      </c>
      <c r="B598" s="8">
        <v>3</v>
      </c>
      <c r="C598" s="46" t="s">
        <v>1418</v>
      </c>
      <c r="D598" s="68">
        <v>648.20000000000005</v>
      </c>
      <c r="E598" s="68"/>
      <c r="F598" s="68"/>
      <c r="G598" s="68">
        <f t="shared" si="71"/>
        <v>648.20000000000005</v>
      </c>
      <c r="H598" s="26">
        <v>121</v>
      </c>
      <c r="I598" s="154">
        <f t="shared" si="69"/>
        <v>0.14404761904761904</v>
      </c>
      <c r="J598" s="43">
        <f t="shared" si="73"/>
        <v>616.73267857142844</v>
      </c>
      <c r="K598" s="154">
        <f t="shared" si="72"/>
        <v>135.68118928571425</v>
      </c>
      <c r="L598" s="194">
        <v>265.04761904761904</v>
      </c>
      <c r="M598" s="194">
        <v>14.370190476190476</v>
      </c>
      <c r="N598" s="45">
        <f t="shared" si="70"/>
        <v>1.591841526351361</v>
      </c>
    </row>
    <row r="599" spans="1:14" ht="12.75" customHeight="1" x14ac:dyDescent="0.35">
      <c r="A599" s="190">
        <f t="shared" si="74"/>
        <v>219</v>
      </c>
      <c r="B599" s="8">
        <v>3</v>
      </c>
      <c r="C599" s="46" t="s">
        <v>1419</v>
      </c>
      <c r="D599" s="68">
        <v>696.9</v>
      </c>
      <c r="E599" s="68"/>
      <c r="F599" s="68">
        <v>42.8</v>
      </c>
      <c r="G599" s="68">
        <f t="shared" si="71"/>
        <v>739.69999999999993</v>
      </c>
      <c r="H599" s="26">
        <v>112</v>
      </c>
      <c r="I599" s="154">
        <f t="shared" si="69"/>
        <v>0.13333333333333333</v>
      </c>
      <c r="J599" s="43">
        <f t="shared" si="73"/>
        <v>570.86</v>
      </c>
      <c r="K599" s="154">
        <f t="shared" si="72"/>
        <v>125.58920000000001</v>
      </c>
      <c r="L599" s="194">
        <v>245.33333333333334</v>
      </c>
      <c r="M599" s="194">
        <v>13.301333333333334</v>
      </c>
      <c r="N599" s="45">
        <f t="shared" si="70"/>
        <v>1.3704747692160522</v>
      </c>
    </row>
    <row r="600" spans="1:14" ht="12.75" customHeight="1" x14ac:dyDescent="0.35">
      <c r="A600" s="190">
        <f t="shared" si="74"/>
        <v>220</v>
      </c>
      <c r="B600" s="8">
        <v>3</v>
      </c>
      <c r="C600" s="46" t="s">
        <v>1420</v>
      </c>
      <c r="D600" s="68">
        <v>686.9</v>
      </c>
      <c r="E600" s="68"/>
      <c r="F600" s="68">
        <v>111.8</v>
      </c>
      <c r="G600" s="68">
        <f t="shared" si="71"/>
        <v>798.69999999999993</v>
      </c>
      <c r="H600" s="26">
        <v>110</v>
      </c>
      <c r="I600" s="154">
        <f t="shared" si="69"/>
        <v>0.13095238095238096</v>
      </c>
      <c r="J600" s="43">
        <f t="shared" si="73"/>
        <v>560.6660714285714</v>
      </c>
      <c r="K600" s="154">
        <f t="shared" si="72"/>
        <v>123.34653571428571</v>
      </c>
      <c r="L600" s="194">
        <v>240.95238095238096</v>
      </c>
      <c r="M600" s="194">
        <v>13.063809523809525</v>
      </c>
      <c r="N600" s="45">
        <f t="shared" si="70"/>
        <v>1.3655973178323593</v>
      </c>
    </row>
    <row r="601" spans="1:14" ht="12.75" customHeight="1" x14ac:dyDescent="0.35">
      <c r="A601" s="190">
        <f t="shared" si="74"/>
        <v>221</v>
      </c>
      <c r="B601" s="8">
        <v>4</v>
      </c>
      <c r="C601" s="46" t="s">
        <v>1421</v>
      </c>
      <c r="D601" s="68">
        <v>6173.94</v>
      </c>
      <c r="E601" s="68">
        <v>111.6</v>
      </c>
      <c r="F601" s="68"/>
      <c r="G601" s="68">
        <f t="shared" si="71"/>
        <v>6285.54</v>
      </c>
      <c r="H601" s="26">
        <v>823</v>
      </c>
      <c r="I601" s="154">
        <f t="shared" si="69"/>
        <v>0.97976190476190472</v>
      </c>
      <c r="J601" s="43">
        <f t="shared" si="73"/>
        <v>4194.8016071428565</v>
      </c>
      <c r="K601" s="154">
        <f t="shared" si="72"/>
        <v>922.85635357142849</v>
      </c>
      <c r="L601" s="194">
        <v>1802.7619047619046</v>
      </c>
      <c r="M601" s="194">
        <v>97.74104761904762</v>
      </c>
      <c r="N601" s="45">
        <f t="shared" si="70"/>
        <v>1.1367394100194104</v>
      </c>
    </row>
    <row r="602" spans="1:14" ht="12.75" customHeight="1" x14ac:dyDescent="0.35">
      <c r="A602" s="190">
        <f t="shared" si="74"/>
        <v>222</v>
      </c>
      <c r="B602" s="8">
        <v>3</v>
      </c>
      <c r="C602" s="46" t="s">
        <v>1422</v>
      </c>
      <c r="D602" s="68">
        <v>842.4</v>
      </c>
      <c r="E602" s="68">
        <v>158.5</v>
      </c>
      <c r="F602" s="68"/>
      <c r="G602" s="68">
        <f t="shared" si="71"/>
        <v>1000.9</v>
      </c>
      <c r="H602" s="26">
        <v>0</v>
      </c>
      <c r="I602" s="154">
        <f t="shared" si="69"/>
        <v>0</v>
      </c>
      <c r="J602" s="43">
        <f t="shared" si="73"/>
        <v>0</v>
      </c>
      <c r="K602" s="154">
        <f t="shared" si="72"/>
        <v>0</v>
      </c>
      <c r="L602" s="194">
        <v>0</v>
      </c>
      <c r="M602" s="194">
        <v>0</v>
      </c>
      <c r="N602" s="45">
        <f t="shared" si="70"/>
        <v>0</v>
      </c>
    </row>
    <row r="603" spans="1:14" ht="12.75" customHeight="1" x14ac:dyDescent="0.35">
      <c r="A603" s="190">
        <f t="shared" si="74"/>
        <v>223</v>
      </c>
      <c r="B603" s="8">
        <v>4</v>
      </c>
      <c r="C603" s="46" t="s">
        <v>1423</v>
      </c>
      <c r="D603" s="68">
        <v>372.1</v>
      </c>
      <c r="E603" s="68"/>
      <c r="F603" s="68">
        <v>20.3</v>
      </c>
      <c r="G603" s="68">
        <f t="shared" si="71"/>
        <v>392.40000000000003</v>
      </c>
      <c r="H603" s="26">
        <v>76</v>
      </c>
      <c r="I603" s="154">
        <f t="shared" si="69"/>
        <v>9.0476190476190474E-2</v>
      </c>
      <c r="J603" s="43">
        <f t="shared" si="73"/>
        <v>387.3692857142857</v>
      </c>
      <c r="K603" s="154">
        <f t="shared" si="72"/>
        <v>85.221242857142855</v>
      </c>
      <c r="L603" s="194">
        <v>166.47619047619048</v>
      </c>
      <c r="M603" s="194">
        <v>9.0259047619047621</v>
      </c>
      <c r="N603" s="45">
        <f t="shared" si="70"/>
        <v>1.7417162693080455</v>
      </c>
    </row>
    <row r="604" spans="1:14" ht="12.75" customHeight="1" x14ac:dyDescent="0.35">
      <c r="A604" s="190">
        <f t="shared" si="74"/>
        <v>224</v>
      </c>
      <c r="B604" s="8">
        <v>4</v>
      </c>
      <c r="C604" s="46" t="s">
        <v>1424</v>
      </c>
      <c r="D604" s="68">
        <v>555.1</v>
      </c>
      <c r="E604" s="68"/>
      <c r="F604" s="68">
        <v>40.6</v>
      </c>
      <c r="G604" s="68">
        <f t="shared" si="71"/>
        <v>595.70000000000005</v>
      </c>
      <c r="H604" s="26">
        <v>72</v>
      </c>
      <c r="I604" s="154">
        <f t="shared" si="69"/>
        <v>8.5714285714285715E-2</v>
      </c>
      <c r="J604" s="43">
        <f t="shared" si="73"/>
        <v>366.98142857142858</v>
      </c>
      <c r="K604" s="154">
        <f t="shared" si="72"/>
        <v>80.735914285714287</v>
      </c>
      <c r="L604" s="194">
        <v>157.71428571428572</v>
      </c>
      <c r="M604" s="194">
        <v>8.5508571428571436</v>
      </c>
      <c r="N604" s="45">
        <f t="shared" si="70"/>
        <v>1.1060754561597652</v>
      </c>
    </row>
    <row r="605" spans="1:14" ht="12.75" customHeight="1" x14ac:dyDescent="0.35">
      <c r="A605" s="190">
        <f t="shared" si="74"/>
        <v>225</v>
      </c>
      <c r="B605" s="8">
        <v>3</v>
      </c>
      <c r="C605" s="46" t="s">
        <v>1425</v>
      </c>
      <c r="D605" s="68">
        <v>538.45000000000005</v>
      </c>
      <c r="E605" s="68"/>
      <c r="F605" s="68">
        <v>37.799999999999997</v>
      </c>
      <c r="G605" s="68">
        <f t="shared" si="71"/>
        <v>576.25</v>
      </c>
      <c r="H605" s="26"/>
      <c r="I605" s="154">
        <f t="shared" si="69"/>
        <v>0</v>
      </c>
      <c r="J605" s="43">
        <f t="shared" si="73"/>
        <v>0</v>
      </c>
      <c r="K605" s="154">
        <f t="shared" si="72"/>
        <v>0</v>
      </c>
      <c r="L605" s="194">
        <v>0</v>
      </c>
      <c r="M605" s="194">
        <v>0</v>
      </c>
      <c r="N605" s="45">
        <f t="shared" si="70"/>
        <v>0</v>
      </c>
    </row>
    <row r="606" spans="1:14" ht="12.75" customHeight="1" x14ac:dyDescent="0.35">
      <c r="A606" s="190">
        <f t="shared" si="74"/>
        <v>226</v>
      </c>
      <c r="B606" s="8">
        <v>5</v>
      </c>
      <c r="C606" s="46" t="s">
        <v>1426</v>
      </c>
      <c r="D606" s="68">
        <v>877.8</v>
      </c>
      <c r="E606" s="68"/>
      <c r="F606" s="68"/>
      <c r="G606" s="68">
        <f t="shared" si="71"/>
        <v>877.8</v>
      </c>
      <c r="H606" s="26">
        <v>99.4</v>
      </c>
      <c r="I606" s="154">
        <f t="shared" ref="I606:I665" si="75">H606/840</f>
        <v>0.11833333333333335</v>
      </c>
      <c r="J606" s="43">
        <f t="shared" si="73"/>
        <v>506.63825000000003</v>
      </c>
      <c r="K606" s="154">
        <f t="shared" si="72"/>
        <v>111.46041500000001</v>
      </c>
      <c r="L606" s="194">
        <v>217.73333333333335</v>
      </c>
      <c r="M606" s="194">
        <v>11.804933333333334</v>
      </c>
      <c r="N606" s="45">
        <f t="shared" si="70"/>
        <v>0.96563788068656498</v>
      </c>
    </row>
    <row r="607" spans="1:14" ht="12.75" customHeight="1" x14ac:dyDescent="0.35">
      <c r="A607" s="190">
        <f t="shared" si="74"/>
        <v>227</v>
      </c>
      <c r="B607" s="8">
        <v>3</v>
      </c>
      <c r="C607" s="46" t="s">
        <v>1427</v>
      </c>
      <c r="D607" s="68">
        <v>654.9</v>
      </c>
      <c r="E607" s="68">
        <v>53.4</v>
      </c>
      <c r="F607" s="68"/>
      <c r="G607" s="68">
        <f t="shared" si="71"/>
        <v>708.3</v>
      </c>
      <c r="H607" s="26">
        <v>74</v>
      </c>
      <c r="I607" s="154">
        <f t="shared" si="75"/>
        <v>8.8095238095238101E-2</v>
      </c>
      <c r="J607" s="43">
        <f t="shared" si="73"/>
        <v>377.17535714285714</v>
      </c>
      <c r="K607" s="154">
        <f t="shared" si="72"/>
        <v>82.978578571428571</v>
      </c>
      <c r="L607" s="194">
        <v>162.0952380952381</v>
      </c>
      <c r="M607" s="194">
        <v>8.7883809523809528</v>
      </c>
      <c r="N607" s="45">
        <f t="shared" ref="N607:N670" si="76">(J607+K607+L607+M607)/D607</f>
        <v>0.96356322302932473</v>
      </c>
    </row>
    <row r="608" spans="1:14" ht="12.75" customHeight="1" x14ac:dyDescent="0.35">
      <c r="A608" s="190">
        <f t="shared" si="74"/>
        <v>228</v>
      </c>
      <c r="B608" s="8">
        <v>4</v>
      </c>
      <c r="C608" s="46" t="s">
        <v>1428</v>
      </c>
      <c r="D608" s="68">
        <v>392.4</v>
      </c>
      <c r="E608" s="68"/>
      <c r="F608" s="68">
        <v>19.899999999999999</v>
      </c>
      <c r="G608" s="68">
        <f t="shared" si="71"/>
        <v>412.29999999999995</v>
      </c>
      <c r="H608" s="26">
        <v>52</v>
      </c>
      <c r="I608" s="154">
        <f t="shared" si="75"/>
        <v>6.1904761904761907E-2</v>
      </c>
      <c r="J608" s="43">
        <f t="shared" si="73"/>
        <v>265.04214285714284</v>
      </c>
      <c r="K608" s="154">
        <f t="shared" si="72"/>
        <v>58.309271428571421</v>
      </c>
      <c r="L608" s="194">
        <v>113.90476190476191</v>
      </c>
      <c r="M608" s="194">
        <v>6.1756190476190485</v>
      </c>
      <c r="N608" s="45">
        <f t="shared" si="76"/>
        <v>1.1300504465802632</v>
      </c>
    </row>
    <row r="609" spans="1:14" ht="12.75" customHeight="1" x14ac:dyDescent="0.35">
      <c r="A609" s="190">
        <f t="shared" si="74"/>
        <v>229</v>
      </c>
      <c r="B609" s="8">
        <v>3</v>
      </c>
      <c r="C609" s="46" t="s">
        <v>1429</v>
      </c>
      <c r="D609" s="68">
        <v>598.14</v>
      </c>
      <c r="E609" s="68"/>
      <c r="F609" s="68"/>
      <c r="G609" s="68">
        <f t="shared" si="71"/>
        <v>598.14</v>
      </c>
      <c r="H609" s="26">
        <v>89</v>
      </c>
      <c r="I609" s="154">
        <f t="shared" si="75"/>
        <v>0.10595238095238095</v>
      </c>
      <c r="J609" s="43">
        <f t="shared" si="73"/>
        <v>453.6298214285714</v>
      </c>
      <c r="K609" s="154">
        <f t="shared" si="72"/>
        <v>99.798560714285713</v>
      </c>
      <c r="L609" s="194">
        <v>194.95238095238096</v>
      </c>
      <c r="M609" s="194">
        <v>10.569809523809525</v>
      </c>
      <c r="N609" s="45">
        <f t="shared" si="76"/>
        <v>1.2688510593156246</v>
      </c>
    </row>
    <row r="610" spans="1:14" ht="12.75" customHeight="1" x14ac:dyDescent="0.35">
      <c r="A610" s="190">
        <f t="shared" si="74"/>
        <v>230</v>
      </c>
      <c r="B610" s="8">
        <v>4</v>
      </c>
      <c r="C610" s="46" t="s">
        <v>1430</v>
      </c>
      <c r="D610" s="68">
        <v>388.6</v>
      </c>
      <c r="E610" s="68"/>
      <c r="F610" s="68"/>
      <c r="G610" s="68">
        <f t="shared" si="71"/>
        <v>388.6</v>
      </c>
      <c r="H610" s="26">
        <v>79</v>
      </c>
      <c r="I610" s="154">
        <f t="shared" si="75"/>
        <v>9.4047619047619047E-2</v>
      </c>
      <c r="J610" s="43">
        <f t="shared" si="73"/>
        <v>402.66017857142856</v>
      </c>
      <c r="K610" s="154">
        <f t="shared" si="72"/>
        <v>88.58523928571428</v>
      </c>
      <c r="L610" s="194">
        <v>173.04761904761904</v>
      </c>
      <c r="M610" s="194">
        <v>9.3821904761904769</v>
      </c>
      <c r="N610" s="45">
        <f t="shared" si="76"/>
        <v>1.733595541381761</v>
      </c>
    </row>
    <row r="611" spans="1:14" ht="12.75" customHeight="1" x14ac:dyDescent="0.35">
      <c r="A611" s="190">
        <f t="shared" si="74"/>
        <v>231</v>
      </c>
      <c r="B611" s="8">
        <v>4</v>
      </c>
      <c r="C611" s="46" t="s">
        <v>1431</v>
      </c>
      <c r="D611" s="68">
        <v>634.1</v>
      </c>
      <c r="E611" s="68"/>
      <c r="F611" s="68"/>
      <c r="G611" s="68">
        <f t="shared" si="71"/>
        <v>634.1</v>
      </c>
      <c r="H611" s="26">
        <v>104</v>
      </c>
      <c r="I611" s="154">
        <f t="shared" si="75"/>
        <v>0.12380952380952381</v>
      </c>
      <c r="J611" s="43">
        <f t="shared" si="73"/>
        <v>530.08428571428567</v>
      </c>
      <c r="K611" s="154">
        <f t="shared" si="72"/>
        <v>116.61854285714284</v>
      </c>
      <c r="L611" s="194">
        <v>227.80952380952382</v>
      </c>
      <c r="M611" s="194">
        <v>12.351238095238097</v>
      </c>
      <c r="N611" s="45">
        <f t="shared" si="76"/>
        <v>1.3986178685951591</v>
      </c>
    </row>
    <row r="612" spans="1:14" ht="12.75" customHeight="1" x14ac:dyDescent="0.35">
      <c r="A612" s="190">
        <f t="shared" si="74"/>
        <v>232</v>
      </c>
      <c r="B612" s="8">
        <v>4</v>
      </c>
      <c r="C612" s="46" t="s">
        <v>1432</v>
      </c>
      <c r="D612" s="68">
        <v>629.6</v>
      </c>
      <c r="E612" s="68"/>
      <c r="F612" s="68">
        <v>82.9</v>
      </c>
      <c r="G612" s="68">
        <f t="shared" si="71"/>
        <v>712.5</v>
      </c>
      <c r="H612" s="26">
        <v>81.2</v>
      </c>
      <c r="I612" s="154">
        <f t="shared" si="75"/>
        <v>9.6666666666666665E-2</v>
      </c>
      <c r="J612" s="43">
        <f t="shared" si="73"/>
        <v>413.87349999999998</v>
      </c>
      <c r="K612" s="154">
        <f t="shared" si="72"/>
        <v>91.05216999999999</v>
      </c>
      <c r="L612" s="194">
        <v>177.86666666666667</v>
      </c>
      <c r="M612" s="194">
        <v>9.6434666666666669</v>
      </c>
      <c r="N612" s="45">
        <f t="shared" si="76"/>
        <v>1.0998027371876322</v>
      </c>
    </row>
    <row r="613" spans="1:14" ht="12.75" customHeight="1" x14ac:dyDescent="0.35">
      <c r="A613" s="190">
        <f t="shared" si="74"/>
        <v>233</v>
      </c>
      <c r="B613" s="8">
        <v>4</v>
      </c>
      <c r="C613" s="46" t="s">
        <v>1433</v>
      </c>
      <c r="D613" s="68">
        <v>597.1</v>
      </c>
      <c r="E613" s="68"/>
      <c r="F613" s="68">
        <v>43.4</v>
      </c>
      <c r="G613" s="68">
        <f t="shared" si="71"/>
        <v>640.5</v>
      </c>
      <c r="H613" s="26">
        <v>69.599999999999994</v>
      </c>
      <c r="I613" s="154">
        <f t="shared" si="75"/>
        <v>8.2857142857142851E-2</v>
      </c>
      <c r="J613" s="43">
        <f t="shared" si="73"/>
        <v>354.74871428571424</v>
      </c>
      <c r="K613" s="154">
        <f t="shared" si="72"/>
        <v>78.044717142857138</v>
      </c>
      <c r="L613" s="194">
        <v>152.45714285714286</v>
      </c>
      <c r="M613" s="194">
        <v>8.2658285714285711</v>
      </c>
      <c r="N613" s="45">
        <f t="shared" si="76"/>
        <v>0.99399833002368576</v>
      </c>
    </row>
    <row r="614" spans="1:14" ht="12.75" customHeight="1" x14ac:dyDescent="0.35">
      <c r="A614" s="190">
        <f t="shared" si="74"/>
        <v>234</v>
      </c>
      <c r="B614" s="8">
        <v>3</v>
      </c>
      <c r="C614" s="46" t="s">
        <v>1434</v>
      </c>
      <c r="D614" s="68">
        <v>589.5</v>
      </c>
      <c r="E614" s="68"/>
      <c r="F614" s="68">
        <v>28.2</v>
      </c>
      <c r="G614" s="68">
        <f t="shared" si="71"/>
        <v>617.70000000000005</v>
      </c>
      <c r="H614" s="26">
        <v>74.3</v>
      </c>
      <c r="I614" s="154">
        <f t="shared" si="75"/>
        <v>8.8452380952380949E-2</v>
      </c>
      <c r="J614" s="43">
        <f t="shared" si="73"/>
        <v>378.70444642857137</v>
      </c>
      <c r="K614" s="154">
        <f t="shared" si="72"/>
        <v>83.314978214285702</v>
      </c>
      <c r="L614" s="194">
        <v>162.75238095238095</v>
      </c>
      <c r="M614" s="194">
        <v>8.824009523809524</v>
      </c>
      <c r="N614" s="45">
        <f t="shared" si="76"/>
        <v>1.0748020612706488</v>
      </c>
    </row>
    <row r="615" spans="1:14" ht="12.75" customHeight="1" x14ac:dyDescent="0.35">
      <c r="A615" s="190">
        <f t="shared" si="74"/>
        <v>235</v>
      </c>
      <c r="B615" s="8">
        <v>3</v>
      </c>
      <c r="C615" s="46" t="s">
        <v>1435</v>
      </c>
      <c r="D615" s="68">
        <v>657.5</v>
      </c>
      <c r="E615" s="68"/>
      <c r="F615" s="68">
        <v>28.8</v>
      </c>
      <c r="G615" s="68">
        <f t="shared" si="71"/>
        <v>686.3</v>
      </c>
      <c r="H615" s="26">
        <v>81</v>
      </c>
      <c r="I615" s="154">
        <f t="shared" si="75"/>
        <v>9.6428571428571433E-2</v>
      </c>
      <c r="J615" s="43">
        <f t="shared" si="73"/>
        <v>412.85410714285712</v>
      </c>
      <c r="K615" s="154">
        <f t="shared" si="72"/>
        <v>90.827903571428564</v>
      </c>
      <c r="L615" s="194">
        <v>177.42857142857144</v>
      </c>
      <c r="M615" s="194">
        <v>9.6197142857142861</v>
      </c>
      <c r="N615" s="45">
        <f t="shared" si="76"/>
        <v>1.0505403747963062</v>
      </c>
    </row>
    <row r="616" spans="1:14" ht="12.75" customHeight="1" x14ac:dyDescent="0.35">
      <c r="A616" s="190">
        <f t="shared" si="74"/>
        <v>236</v>
      </c>
      <c r="B616" s="8">
        <v>3</v>
      </c>
      <c r="C616" s="46" t="s">
        <v>1436</v>
      </c>
      <c r="D616" s="68">
        <v>494</v>
      </c>
      <c r="E616" s="68"/>
      <c r="F616" s="68">
        <v>79.900000000000006</v>
      </c>
      <c r="G616" s="68">
        <f t="shared" si="71"/>
        <v>573.9</v>
      </c>
      <c r="H616" s="26">
        <v>85.5</v>
      </c>
      <c r="I616" s="154">
        <f t="shared" si="75"/>
        <v>0.10178571428571428</v>
      </c>
      <c r="J616" s="43">
        <f t="shared" si="73"/>
        <v>435.79044642857139</v>
      </c>
      <c r="K616" s="154">
        <f t="shared" si="72"/>
        <v>95.873898214285703</v>
      </c>
      <c r="L616" s="194">
        <v>187.28571428571428</v>
      </c>
      <c r="M616" s="194">
        <v>10.154142857142858</v>
      </c>
      <c r="N616" s="45">
        <f t="shared" si="76"/>
        <v>1.4759194368131865</v>
      </c>
    </row>
    <row r="617" spans="1:14" ht="12.75" customHeight="1" x14ac:dyDescent="0.35">
      <c r="A617" s="190">
        <f t="shared" si="74"/>
        <v>237</v>
      </c>
      <c r="B617" s="8">
        <v>3</v>
      </c>
      <c r="C617" s="46" t="s">
        <v>1437</v>
      </c>
      <c r="D617" s="68">
        <v>710.1</v>
      </c>
      <c r="E617" s="68"/>
      <c r="F617" s="68"/>
      <c r="G617" s="68">
        <f t="shared" si="71"/>
        <v>710.1</v>
      </c>
      <c r="H617" s="26">
        <v>117.2</v>
      </c>
      <c r="I617" s="154">
        <f t="shared" si="75"/>
        <v>0.13952380952380952</v>
      </c>
      <c r="J617" s="43">
        <f t="shared" si="73"/>
        <v>597.3642142857143</v>
      </c>
      <c r="K617" s="154">
        <f t="shared" si="72"/>
        <v>131.42012714285715</v>
      </c>
      <c r="L617" s="194">
        <v>256.72380952380951</v>
      </c>
      <c r="M617" s="194">
        <v>13.918895238095239</v>
      </c>
      <c r="N617" s="45">
        <f t="shared" si="76"/>
        <v>1.4074454952689426</v>
      </c>
    </row>
    <row r="618" spans="1:14" ht="12.75" customHeight="1" x14ac:dyDescent="0.35">
      <c r="A618" s="190">
        <f t="shared" si="74"/>
        <v>238</v>
      </c>
      <c r="B618" s="8">
        <v>3</v>
      </c>
      <c r="C618" s="46" t="s">
        <v>1438</v>
      </c>
      <c r="D618" s="68">
        <v>689.64</v>
      </c>
      <c r="E618" s="68">
        <v>121.5</v>
      </c>
      <c r="F618" s="68"/>
      <c r="G618" s="68">
        <f t="shared" si="71"/>
        <v>811.14</v>
      </c>
      <c r="H618" s="26">
        <v>125</v>
      </c>
      <c r="I618" s="154">
        <f t="shared" si="75"/>
        <v>0.14880952380952381</v>
      </c>
      <c r="J618" s="43">
        <f t="shared" si="73"/>
        <v>637.12053571428567</v>
      </c>
      <c r="K618" s="154">
        <f t="shared" si="72"/>
        <v>140.16651785714285</v>
      </c>
      <c r="L618" s="194">
        <v>273.8095238095238</v>
      </c>
      <c r="M618" s="194">
        <v>14.845238095238097</v>
      </c>
      <c r="N618" s="45">
        <f t="shared" si="76"/>
        <v>1.5456496367324843</v>
      </c>
    </row>
    <row r="619" spans="1:14" ht="12.75" customHeight="1" x14ac:dyDescent="0.35">
      <c r="A619" s="190">
        <f t="shared" si="74"/>
        <v>239</v>
      </c>
      <c r="B619" s="8">
        <v>4</v>
      </c>
      <c r="C619" s="46" t="s">
        <v>1439</v>
      </c>
      <c r="D619" s="68">
        <v>1029</v>
      </c>
      <c r="E619" s="68">
        <v>102.5</v>
      </c>
      <c r="F619" s="68"/>
      <c r="G619" s="68">
        <f t="shared" si="71"/>
        <v>1131.5</v>
      </c>
      <c r="H619" s="26">
        <v>77.2</v>
      </c>
      <c r="I619" s="154">
        <f t="shared" si="75"/>
        <v>9.1904761904761906E-2</v>
      </c>
      <c r="J619" s="43">
        <f t="shared" si="73"/>
        <v>393.48564285714286</v>
      </c>
      <c r="K619" s="154">
        <f t="shared" si="72"/>
        <v>86.566841428571436</v>
      </c>
      <c r="L619" s="194">
        <v>169.10476190476192</v>
      </c>
      <c r="M619" s="194">
        <v>9.1684190476190484</v>
      </c>
      <c r="N619" s="45">
        <f t="shared" si="76"/>
        <v>0.63977226942477672</v>
      </c>
    </row>
    <row r="620" spans="1:14" ht="12.75" customHeight="1" x14ac:dyDescent="0.35">
      <c r="A620" s="190">
        <f t="shared" si="74"/>
        <v>240</v>
      </c>
      <c r="B620" s="8">
        <v>3</v>
      </c>
      <c r="C620" s="46" t="s">
        <v>1440</v>
      </c>
      <c r="D620" s="68">
        <v>478</v>
      </c>
      <c r="E620" s="68"/>
      <c r="F620" s="68">
        <v>77.5</v>
      </c>
      <c r="G620" s="68">
        <f t="shared" si="71"/>
        <v>555.5</v>
      </c>
      <c r="H620" s="26">
        <v>78.400000000000006</v>
      </c>
      <c r="I620" s="154">
        <f t="shared" si="75"/>
        <v>9.3333333333333338E-2</v>
      </c>
      <c r="J620" s="43">
        <f t="shared" si="73"/>
        <v>399.60199999999998</v>
      </c>
      <c r="K620" s="154">
        <f t="shared" si="72"/>
        <v>87.912439999999989</v>
      </c>
      <c r="L620" s="194">
        <v>171.73333333333335</v>
      </c>
      <c r="M620" s="194">
        <v>9.3109333333333346</v>
      </c>
      <c r="N620" s="45">
        <f t="shared" si="76"/>
        <v>1.398658382147838</v>
      </c>
    </row>
    <row r="621" spans="1:14" ht="12.75" customHeight="1" x14ac:dyDescent="0.35">
      <c r="A621" s="190">
        <f t="shared" si="74"/>
        <v>241</v>
      </c>
      <c r="B621" s="8">
        <v>5</v>
      </c>
      <c r="C621" s="46" t="s">
        <v>1441</v>
      </c>
      <c r="D621" s="68">
        <v>937.9</v>
      </c>
      <c r="E621" s="68"/>
      <c r="F621" s="68"/>
      <c r="G621" s="68">
        <f t="shared" si="71"/>
        <v>937.9</v>
      </c>
      <c r="H621" s="26">
        <v>77</v>
      </c>
      <c r="I621" s="154">
        <f t="shared" si="75"/>
        <v>9.166666666666666E-2</v>
      </c>
      <c r="J621" s="43">
        <f t="shared" si="73"/>
        <v>392.46624999999995</v>
      </c>
      <c r="K621" s="154">
        <f t="shared" si="72"/>
        <v>86.342574999999982</v>
      </c>
      <c r="L621" s="194">
        <v>168.66666666666666</v>
      </c>
      <c r="M621" s="194">
        <v>9.1446666666666658</v>
      </c>
      <c r="N621" s="45">
        <f t="shared" si="76"/>
        <v>0.70009612787432918</v>
      </c>
    </row>
    <row r="622" spans="1:14" ht="12.75" customHeight="1" x14ac:dyDescent="0.35">
      <c r="A622" s="190">
        <f t="shared" si="74"/>
        <v>242</v>
      </c>
      <c r="B622" s="8">
        <v>4</v>
      </c>
      <c r="C622" s="46" t="s">
        <v>1442</v>
      </c>
      <c r="D622" s="68">
        <v>848.1</v>
      </c>
      <c r="E622" s="68"/>
      <c r="F622" s="68">
        <v>34.700000000000003</v>
      </c>
      <c r="G622" s="68">
        <f t="shared" si="71"/>
        <v>882.80000000000007</v>
      </c>
      <c r="H622" s="26">
        <v>88</v>
      </c>
      <c r="I622" s="154">
        <f t="shared" si="75"/>
        <v>0.10476190476190476</v>
      </c>
      <c r="J622" s="43">
        <f t="shared" si="73"/>
        <v>448.53285714285715</v>
      </c>
      <c r="K622" s="154">
        <f t="shared" si="72"/>
        <v>98.677228571428572</v>
      </c>
      <c r="L622" s="194">
        <v>192.76190476190476</v>
      </c>
      <c r="M622" s="194">
        <v>10.451047619047619</v>
      </c>
      <c r="N622" s="45">
        <f t="shared" si="76"/>
        <v>0.8848284849607807</v>
      </c>
    </row>
    <row r="623" spans="1:14" ht="12.75" customHeight="1" x14ac:dyDescent="0.35">
      <c r="A623" s="190">
        <f t="shared" si="74"/>
        <v>243</v>
      </c>
      <c r="B623" s="8">
        <v>5</v>
      </c>
      <c r="C623" s="46" t="s">
        <v>1443</v>
      </c>
      <c r="D623" s="68">
        <v>958.6</v>
      </c>
      <c r="E623" s="68"/>
      <c r="F623" s="68"/>
      <c r="G623" s="68">
        <f t="shared" si="71"/>
        <v>958.6</v>
      </c>
      <c r="H623" s="26">
        <v>77.400000000000006</v>
      </c>
      <c r="I623" s="154">
        <f t="shared" si="75"/>
        <v>9.2142857142857151E-2</v>
      </c>
      <c r="J623" s="43">
        <f t="shared" si="73"/>
        <v>394.50503571428573</v>
      </c>
      <c r="K623" s="154">
        <f t="shared" si="72"/>
        <v>86.791107857142862</v>
      </c>
      <c r="L623" s="194">
        <v>169.54285714285714</v>
      </c>
      <c r="M623" s="194">
        <v>9.1921714285714291</v>
      </c>
      <c r="N623" s="45">
        <f t="shared" si="76"/>
        <v>0.68853658683794816</v>
      </c>
    </row>
    <row r="624" spans="1:14" ht="12.75" customHeight="1" x14ac:dyDescent="0.35">
      <c r="A624" s="190">
        <f t="shared" si="74"/>
        <v>244</v>
      </c>
      <c r="B624" s="8">
        <v>4</v>
      </c>
      <c r="C624" s="46" t="s">
        <v>1444</v>
      </c>
      <c r="D624" s="68">
        <v>950.2</v>
      </c>
      <c r="E624" s="68"/>
      <c r="F624" s="68"/>
      <c r="G624" s="68">
        <f t="shared" si="71"/>
        <v>950.2</v>
      </c>
      <c r="H624" s="26">
        <v>78.900000000000006</v>
      </c>
      <c r="I624" s="154">
        <f t="shared" si="75"/>
        <v>9.3928571428571431E-2</v>
      </c>
      <c r="J624" s="43">
        <f t="shared" si="73"/>
        <v>402.15048214285713</v>
      </c>
      <c r="K624" s="154">
        <f t="shared" si="72"/>
        <v>88.473106071428575</v>
      </c>
      <c r="L624" s="194">
        <v>172.82857142857142</v>
      </c>
      <c r="M624" s="194">
        <v>9.3703142857142865</v>
      </c>
      <c r="N624" s="45">
        <f t="shared" si="76"/>
        <v>0.70808511253269979</v>
      </c>
    </row>
    <row r="625" spans="1:14" ht="12.75" customHeight="1" x14ac:dyDescent="0.35">
      <c r="A625" s="190">
        <f t="shared" si="74"/>
        <v>245</v>
      </c>
      <c r="B625" s="8">
        <v>3</v>
      </c>
      <c r="C625" s="46" t="s">
        <v>1445</v>
      </c>
      <c r="D625" s="68">
        <v>717.45</v>
      </c>
      <c r="E625" s="68"/>
      <c r="F625" s="68">
        <v>83.8</v>
      </c>
      <c r="G625" s="68">
        <f t="shared" si="71"/>
        <v>801.25</v>
      </c>
      <c r="H625" s="26">
        <v>100.7</v>
      </c>
      <c r="I625" s="154">
        <f t="shared" si="75"/>
        <v>0.11988095238095238</v>
      </c>
      <c r="J625" s="43">
        <f t="shared" si="73"/>
        <v>513.26430357142851</v>
      </c>
      <c r="K625" s="154">
        <f t="shared" si="72"/>
        <v>112.91814678571427</v>
      </c>
      <c r="L625" s="194">
        <v>220.58095238095237</v>
      </c>
      <c r="M625" s="194">
        <v>11.959323809523809</v>
      </c>
      <c r="N625" s="45">
        <f t="shared" si="76"/>
        <v>1.1969095080460226</v>
      </c>
    </row>
    <row r="626" spans="1:14" ht="12.75" customHeight="1" x14ac:dyDescent="0.35">
      <c r="A626" s="190">
        <f t="shared" si="74"/>
        <v>246</v>
      </c>
      <c r="B626" s="8">
        <v>3</v>
      </c>
      <c r="C626" s="46" t="s">
        <v>1446</v>
      </c>
      <c r="D626" s="68">
        <v>678.26</v>
      </c>
      <c r="E626" s="68"/>
      <c r="F626" s="68"/>
      <c r="G626" s="68">
        <f t="shared" si="71"/>
        <v>678.26</v>
      </c>
      <c r="H626" s="26">
        <v>100.2</v>
      </c>
      <c r="I626" s="154">
        <f t="shared" si="75"/>
        <v>0.11928571428571429</v>
      </c>
      <c r="J626" s="43">
        <f t="shared" si="73"/>
        <v>510.71582142857142</v>
      </c>
      <c r="K626" s="154">
        <f t="shared" si="72"/>
        <v>112.35748071428571</v>
      </c>
      <c r="L626" s="194">
        <v>219.48571428571429</v>
      </c>
      <c r="M626" s="194">
        <v>11.899942857142857</v>
      </c>
      <c r="N626" s="45">
        <f t="shared" si="76"/>
        <v>1.2597808499479759</v>
      </c>
    </row>
    <row r="627" spans="1:14" ht="12.75" customHeight="1" x14ac:dyDescent="0.35">
      <c r="A627" s="190">
        <f t="shared" si="74"/>
        <v>247</v>
      </c>
      <c r="B627" s="8">
        <v>4</v>
      </c>
      <c r="C627" s="46" t="s">
        <v>1447</v>
      </c>
      <c r="D627" s="68">
        <v>633.9</v>
      </c>
      <c r="E627" s="68"/>
      <c r="F627" s="68">
        <v>33.200000000000003</v>
      </c>
      <c r="G627" s="68">
        <f t="shared" si="71"/>
        <v>667.1</v>
      </c>
      <c r="H627" s="26">
        <v>84.2</v>
      </c>
      <c r="I627" s="154">
        <f t="shared" si="75"/>
        <v>0.10023809523809524</v>
      </c>
      <c r="J627" s="43">
        <f t="shared" si="73"/>
        <v>429.16439285714284</v>
      </c>
      <c r="K627" s="154">
        <f t="shared" si="72"/>
        <v>94.416166428571429</v>
      </c>
      <c r="L627" s="194">
        <v>184.43809523809523</v>
      </c>
      <c r="M627" s="194">
        <v>9.9997523809523816</v>
      </c>
      <c r="N627" s="45">
        <f t="shared" si="76"/>
        <v>1.1326998058128441</v>
      </c>
    </row>
    <row r="628" spans="1:14" ht="12.75" customHeight="1" x14ac:dyDescent="0.35">
      <c r="A628" s="190">
        <f t="shared" si="74"/>
        <v>248</v>
      </c>
      <c r="B628" s="8">
        <v>4</v>
      </c>
      <c r="C628" s="46" t="s">
        <v>1448</v>
      </c>
      <c r="D628" s="68">
        <v>657.24</v>
      </c>
      <c r="E628" s="68"/>
      <c r="F628" s="68">
        <v>32.6</v>
      </c>
      <c r="G628" s="68">
        <f t="shared" si="71"/>
        <v>689.84</v>
      </c>
      <c r="H628" s="26">
        <v>84.6</v>
      </c>
      <c r="I628" s="154">
        <f t="shared" si="75"/>
        <v>0.1007142857142857</v>
      </c>
      <c r="J628" s="43">
        <f t="shared" si="73"/>
        <v>431.20317857142851</v>
      </c>
      <c r="K628" s="154">
        <f t="shared" si="72"/>
        <v>94.864699285714266</v>
      </c>
      <c r="L628" s="194">
        <v>185.31428571428569</v>
      </c>
      <c r="M628" s="194">
        <v>10.047257142857141</v>
      </c>
      <c r="N628" s="45">
        <f t="shared" si="76"/>
        <v>1.0976651158089672</v>
      </c>
    </row>
    <row r="629" spans="1:14" ht="12.75" customHeight="1" x14ac:dyDescent="0.35">
      <c r="A629" s="190">
        <f t="shared" si="74"/>
        <v>249</v>
      </c>
      <c r="B629" s="8">
        <v>4</v>
      </c>
      <c r="C629" s="46" t="s">
        <v>1449</v>
      </c>
      <c r="D629" s="68">
        <v>546.5</v>
      </c>
      <c r="E629" s="68"/>
      <c r="F629" s="68">
        <v>73.2</v>
      </c>
      <c r="G629" s="68">
        <f t="shared" ref="G629:G689" si="77">D629+E629+F629</f>
        <v>619.70000000000005</v>
      </c>
      <c r="H629" s="26">
        <v>72.400000000000006</v>
      </c>
      <c r="I629" s="154">
        <f t="shared" si="75"/>
        <v>8.6190476190476192E-2</v>
      </c>
      <c r="J629" s="43">
        <f t="shared" si="73"/>
        <v>369.0202142857143</v>
      </c>
      <c r="K629" s="154">
        <f t="shared" si="72"/>
        <v>81.184447142857152</v>
      </c>
      <c r="L629" s="194">
        <v>158.59047619047618</v>
      </c>
      <c r="M629" s="194">
        <v>8.5983619047619051</v>
      </c>
      <c r="N629" s="45">
        <f t="shared" si="76"/>
        <v>1.1297227804644272</v>
      </c>
    </row>
    <row r="630" spans="1:14" ht="12.75" customHeight="1" x14ac:dyDescent="0.35">
      <c r="A630" s="190">
        <f t="shared" si="74"/>
        <v>250</v>
      </c>
      <c r="B630" s="8">
        <v>4</v>
      </c>
      <c r="C630" s="46" t="s">
        <v>1450</v>
      </c>
      <c r="D630" s="68">
        <v>648.6</v>
      </c>
      <c r="E630" s="68"/>
      <c r="F630" s="68"/>
      <c r="G630" s="68">
        <f t="shared" si="77"/>
        <v>648.6</v>
      </c>
      <c r="H630" s="26">
        <v>87.2</v>
      </c>
      <c r="I630" s="154">
        <f t="shared" si="75"/>
        <v>0.10380952380952381</v>
      </c>
      <c r="J630" s="43">
        <f t="shared" si="73"/>
        <v>444.45528571428571</v>
      </c>
      <c r="K630" s="154">
        <f t="shared" ref="K630:K690" si="78">J630*0.22</f>
        <v>97.780162857142855</v>
      </c>
      <c r="L630" s="194">
        <v>191.00952380952381</v>
      </c>
      <c r="M630" s="194">
        <v>10.356038095238096</v>
      </c>
      <c r="N630" s="45">
        <f t="shared" si="76"/>
        <v>1.1464708764665286</v>
      </c>
    </row>
    <row r="631" spans="1:14" ht="12.75" customHeight="1" x14ac:dyDescent="0.35">
      <c r="A631" s="190">
        <f t="shared" si="74"/>
        <v>251</v>
      </c>
      <c r="B631" s="8">
        <v>4</v>
      </c>
      <c r="C631" s="46" t="s">
        <v>1451</v>
      </c>
      <c r="D631" s="68">
        <v>633.29999999999995</v>
      </c>
      <c r="E631" s="68"/>
      <c r="F631" s="68">
        <v>40.9</v>
      </c>
      <c r="G631" s="68">
        <f t="shared" si="77"/>
        <v>674.19999999999993</v>
      </c>
      <c r="H631" s="26">
        <v>86.7</v>
      </c>
      <c r="I631" s="154">
        <f t="shared" si="75"/>
        <v>0.10321428571428572</v>
      </c>
      <c r="J631" s="43">
        <f t="shared" si="73"/>
        <v>441.90680357142855</v>
      </c>
      <c r="K631" s="154">
        <f t="shared" si="78"/>
        <v>97.219496785714284</v>
      </c>
      <c r="L631" s="194">
        <v>189.91428571428571</v>
      </c>
      <c r="M631" s="194">
        <v>10.296657142857145</v>
      </c>
      <c r="N631" s="45">
        <f t="shared" si="76"/>
        <v>1.1674360385509011</v>
      </c>
    </row>
    <row r="632" spans="1:14" ht="12.75" customHeight="1" x14ac:dyDescent="0.35">
      <c r="A632" s="190">
        <f t="shared" si="74"/>
        <v>252</v>
      </c>
      <c r="B632" s="8">
        <v>3</v>
      </c>
      <c r="C632" s="46" t="s">
        <v>37</v>
      </c>
      <c r="D632" s="68">
        <v>297.2</v>
      </c>
      <c r="E632" s="68"/>
      <c r="F632" s="68">
        <v>60.8</v>
      </c>
      <c r="G632" s="68">
        <f t="shared" si="77"/>
        <v>358</v>
      </c>
      <c r="H632" s="26">
        <v>44</v>
      </c>
      <c r="I632" s="154">
        <f t="shared" si="75"/>
        <v>5.2380952380952382E-2</v>
      </c>
      <c r="J632" s="43">
        <f t="shared" si="73"/>
        <v>224.26642857142858</v>
      </c>
      <c r="K632" s="154">
        <f t="shared" si="78"/>
        <v>49.338614285714286</v>
      </c>
      <c r="L632" s="194">
        <v>96.38095238095238</v>
      </c>
      <c r="M632" s="194">
        <v>5.2255238095238097</v>
      </c>
      <c r="N632" s="45">
        <f t="shared" si="76"/>
        <v>1.2624882875088124</v>
      </c>
    </row>
    <row r="633" spans="1:14" ht="12.75" customHeight="1" x14ac:dyDescent="0.35">
      <c r="A633" s="190">
        <f t="shared" si="74"/>
        <v>253</v>
      </c>
      <c r="B633" s="8">
        <v>2</v>
      </c>
      <c r="C633" s="46" t="s">
        <v>40</v>
      </c>
      <c r="D633" s="68">
        <v>226.9</v>
      </c>
      <c r="E633" s="68"/>
      <c r="F633" s="68"/>
      <c r="G633" s="68">
        <f t="shared" si="77"/>
        <v>226.9</v>
      </c>
      <c r="H633" s="26"/>
      <c r="I633" s="154">
        <f t="shared" si="75"/>
        <v>0</v>
      </c>
      <c r="J633" s="43">
        <f t="shared" si="73"/>
        <v>0</v>
      </c>
      <c r="K633" s="154">
        <f t="shared" si="78"/>
        <v>0</v>
      </c>
      <c r="L633" s="194">
        <v>0</v>
      </c>
      <c r="M633" s="194">
        <v>0</v>
      </c>
      <c r="N633" s="45">
        <f t="shared" si="76"/>
        <v>0</v>
      </c>
    </row>
    <row r="634" spans="1:14" ht="12.75" customHeight="1" x14ac:dyDescent="0.35">
      <c r="A634" s="190">
        <f t="shared" si="74"/>
        <v>254</v>
      </c>
      <c r="B634" s="8">
        <v>2</v>
      </c>
      <c r="C634" s="46" t="s">
        <v>41</v>
      </c>
      <c r="D634" s="68">
        <v>314.89999999999998</v>
      </c>
      <c r="E634" s="68"/>
      <c r="F634" s="68"/>
      <c r="G634" s="68">
        <f t="shared" si="77"/>
        <v>314.89999999999998</v>
      </c>
      <c r="H634" s="26"/>
      <c r="I634" s="154">
        <f t="shared" si="75"/>
        <v>0</v>
      </c>
      <c r="J634" s="43">
        <f t="shared" si="73"/>
        <v>0</v>
      </c>
      <c r="K634" s="154">
        <f t="shared" si="78"/>
        <v>0</v>
      </c>
      <c r="L634" s="194">
        <v>0</v>
      </c>
      <c r="M634" s="194">
        <v>0</v>
      </c>
      <c r="N634" s="45">
        <f t="shared" si="76"/>
        <v>0</v>
      </c>
    </row>
    <row r="635" spans="1:14" ht="12.75" customHeight="1" x14ac:dyDescent="0.35">
      <c r="A635" s="190">
        <f t="shared" si="74"/>
        <v>255</v>
      </c>
      <c r="B635" s="8">
        <v>2</v>
      </c>
      <c r="C635" s="46" t="s">
        <v>42</v>
      </c>
      <c r="D635" s="68">
        <v>199.2</v>
      </c>
      <c r="E635" s="68"/>
      <c r="F635" s="68"/>
      <c r="G635" s="68">
        <f t="shared" si="77"/>
        <v>199.2</v>
      </c>
      <c r="H635" s="26"/>
      <c r="I635" s="154">
        <f t="shared" si="75"/>
        <v>0</v>
      </c>
      <c r="J635" s="43">
        <f t="shared" si="73"/>
        <v>0</v>
      </c>
      <c r="K635" s="154">
        <f t="shared" si="78"/>
        <v>0</v>
      </c>
      <c r="L635" s="194">
        <v>0</v>
      </c>
      <c r="M635" s="194">
        <v>0</v>
      </c>
      <c r="N635" s="45">
        <f t="shared" si="76"/>
        <v>0</v>
      </c>
    </row>
    <row r="636" spans="1:14" ht="12.75" customHeight="1" x14ac:dyDescent="0.35">
      <c r="A636" s="190">
        <f t="shared" si="74"/>
        <v>256</v>
      </c>
      <c r="B636" s="8">
        <v>3</v>
      </c>
      <c r="C636" s="46" t="s">
        <v>43</v>
      </c>
      <c r="D636" s="68">
        <v>748.1</v>
      </c>
      <c r="E636" s="68"/>
      <c r="F636" s="68">
        <v>189.2</v>
      </c>
      <c r="G636" s="68">
        <f t="shared" si="77"/>
        <v>937.3</v>
      </c>
      <c r="H636" s="26">
        <v>97</v>
      </c>
      <c r="I636" s="154">
        <f t="shared" si="75"/>
        <v>0.11547619047619048</v>
      </c>
      <c r="J636" s="43">
        <f t="shared" si="73"/>
        <v>494.40553571428575</v>
      </c>
      <c r="K636" s="154">
        <f t="shared" si="78"/>
        <v>108.76921785714286</v>
      </c>
      <c r="L636" s="194">
        <v>212.47619047619048</v>
      </c>
      <c r="M636" s="194">
        <v>11.519904761904764</v>
      </c>
      <c r="N636" s="45">
        <f t="shared" si="76"/>
        <v>1.1056955604992966</v>
      </c>
    </row>
    <row r="637" spans="1:14" ht="12.75" customHeight="1" x14ac:dyDescent="0.35">
      <c r="A637" s="190">
        <f t="shared" si="74"/>
        <v>257</v>
      </c>
      <c r="B637" s="8">
        <v>2</v>
      </c>
      <c r="C637" s="46" t="s">
        <v>44</v>
      </c>
      <c r="D637" s="68">
        <v>486.2</v>
      </c>
      <c r="E637" s="68"/>
      <c r="F637" s="68"/>
      <c r="G637" s="68">
        <f t="shared" si="77"/>
        <v>486.2</v>
      </c>
      <c r="H637" s="26"/>
      <c r="I637" s="154">
        <f t="shared" si="75"/>
        <v>0</v>
      </c>
      <c r="J637" s="43">
        <f t="shared" ref="J637:J700" si="79">I637*4281.45</f>
        <v>0</v>
      </c>
      <c r="K637" s="154">
        <f t="shared" si="78"/>
        <v>0</v>
      </c>
      <c r="L637" s="194">
        <v>0</v>
      </c>
      <c r="M637" s="194">
        <v>0</v>
      </c>
      <c r="N637" s="45">
        <f t="shared" si="76"/>
        <v>0</v>
      </c>
    </row>
    <row r="638" spans="1:14" ht="12.75" customHeight="1" x14ac:dyDescent="0.35">
      <c r="A638" s="190">
        <f t="shared" ref="A638:A701" si="80">1+A637</f>
        <v>258</v>
      </c>
      <c r="B638" s="8">
        <v>3</v>
      </c>
      <c r="C638" s="46" t="s">
        <v>45</v>
      </c>
      <c r="D638" s="68">
        <v>1811.6</v>
      </c>
      <c r="E638" s="68"/>
      <c r="F638" s="68">
        <v>36.9</v>
      </c>
      <c r="G638" s="68">
        <f t="shared" si="77"/>
        <v>1848.5</v>
      </c>
      <c r="H638" s="26">
        <v>106.5</v>
      </c>
      <c r="I638" s="154">
        <f t="shared" si="75"/>
        <v>0.12678571428571428</v>
      </c>
      <c r="J638" s="43">
        <f t="shared" si="79"/>
        <v>542.82669642857138</v>
      </c>
      <c r="K638" s="154">
        <f t="shared" si="78"/>
        <v>119.42187321428571</v>
      </c>
      <c r="L638" s="194">
        <v>233.28571428571428</v>
      </c>
      <c r="M638" s="194">
        <v>12.648142857142858</v>
      </c>
      <c r="N638" s="45">
        <f t="shared" si="76"/>
        <v>0.50131509537740904</v>
      </c>
    </row>
    <row r="639" spans="1:14" ht="12.75" customHeight="1" x14ac:dyDescent="0.35">
      <c r="A639" s="190">
        <f t="shared" si="80"/>
        <v>259</v>
      </c>
      <c r="B639" s="8">
        <v>3</v>
      </c>
      <c r="C639" s="46" t="s">
        <v>46</v>
      </c>
      <c r="D639" s="68">
        <v>314</v>
      </c>
      <c r="E639" s="68"/>
      <c r="F639" s="68"/>
      <c r="G639" s="68">
        <f t="shared" si="77"/>
        <v>314</v>
      </c>
      <c r="H639" s="26">
        <v>57</v>
      </c>
      <c r="I639" s="154">
        <v>0</v>
      </c>
      <c r="J639" s="43">
        <f t="shared" si="79"/>
        <v>0</v>
      </c>
      <c r="K639" s="154">
        <f t="shared" si="78"/>
        <v>0</v>
      </c>
      <c r="L639" s="194">
        <v>0</v>
      </c>
      <c r="M639" s="194">
        <v>0</v>
      </c>
      <c r="N639" s="45">
        <f t="shared" si="76"/>
        <v>0</v>
      </c>
    </row>
    <row r="640" spans="1:14" ht="12.75" customHeight="1" x14ac:dyDescent="0.35">
      <c r="A640" s="190">
        <f t="shared" si="80"/>
        <v>260</v>
      </c>
      <c r="B640" s="8">
        <v>4</v>
      </c>
      <c r="C640" s="46" t="s">
        <v>47</v>
      </c>
      <c r="D640" s="68">
        <v>1446.6</v>
      </c>
      <c r="E640" s="68"/>
      <c r="F640" s="68">
        <v>54.7</v>
      </c>
      <c r="G640" s="68">
        <f t="shared" si="77"/>
        <v>1501.3</v>
      </c>
      <c r="H640" s="26">
        <v>68.599999999999994</v>
      </c>
      <c r="I640" s="154">
        <f t="shared" si="75"/>
        <v>8.1666666666666665E-2</v>
      </c>
      <c r="J640" s="43">
        <f t="shared" si="79"/>
        <v>349.65174999999999</v>
      </c>
      <c r="K640" s="154">
        <f t="shared" si="78"/>
        <v>76.923384999999996</v>
      </c>
      <c r="L640" s="194">
        <v>150.26666666666665</v>
      </c>
      <c r="M640" s="194">
        <v>8.1470666666666673</v>
      </c>
      <c r="N640" s="45">
        <f t="shared" si="76"/>
        <v>0.40438882091340617</v>
      </c>
    </row>
    <row r="641" spans="1:14" ht="12.75" customHeight="1" x14ac:dyDescent="0.35">
      <c r="A641" s="190">
        <f t="shared" si="80"/>
        <v>261</v>
      </c>
      <c r="B641" s="8">
        <v>3</v>
      </c>
      <c r="C641" s="46" t="s">
        <v>66</v>
      </c>
      <c r="D641" s="68">
        <v>249.2</v>
      </c>
      <c r="E641" s="68"/>
      <c r="F641" s="68"/>
      <c r="G641" s="68">
        <f t="shared" si="77"/>
        <v>249.2</v>
      </c>
      <c r="H641" s="26">
        <v>53</v>
      </c>
      <c r="I641" s="154">
        <f t="shared" si="75"/>
        <v>6.3095238095238093E-2</v>
      </c>
      <c r="J641" s="43">
        <f t="shared" si="79"/>
        <v>270.13910714285714</v>
      </c>
      <c r="K641" s="154">
        <f t="shared" si="78"/>
        <v>59.43060357142857</v>
      </c>
      <c r="L641" s="194">
        <v>116.09523809523809</v>
      </c>
      <c r="M641" s="194">
        <v>6.2943809523809522</v>
      </c>
      <c r="N641" s="45">
        <f t="shared" si="76"/>
        <v>1.8136409701521057</v>
      </c>
    </row>
    <row r="642" spans="1:14" ht="12.75" customHeight="1" x14ac:dyDescent="0.35">
      <c r="A642" s="190">
        <f t="shared" si="80"/>
        <v>262</v>
      </c>
      <c r="B642" s="8">
        <v>3</v>
      </c>
      <c r="C642" s="46" t="s">
        <v>67</v>
      </c>
      <c r="D642" s="68">
        <v>299.39999999999998</v>
      </c>
      <c r="E642" s="68"/>
      <c r="F642" s="68"/>
      <c r="G642" s="68">
        <f t="shared" si="77"/>
        <v>299.39999999999998</v>
      </c>
      <c r="H642" s="26">
        <v>54</v>
      </c>
      <c r="I642" s="154">
        <f t="shared" si="75"/>
        <v>6.4285714285714279E-2</v>
      </c>
      <c r="J642" s="43">
        <f t="shared" si="79"/>
        <v>275.23607142857139</v>
      </c>
      <c r="K642" s="154">
        <f t="shared" si="78"/>
        <v>60.551935714285705</v>
      </c>
      <c r="L642" s="194">
        <v>118.28571428571428</v>
      </c>
      <c r="M642" s="194">
        <v>6.4131428571428568</v>
      </c>
      <c r="N642" s="45">
        <f t="shared" si="76"/>
        <v>1.5380322788434011</v>
      </c>
    </row>
    <row r="643" spans="1:14" ht="12.75" customHeight="1" x14ac:dyDescent="0.35">
      <c r="A643" s="190">
        <f t="shared" si="80"/>
        <v>263</v>
      </c>
      <c r="B643" s="8">
        <v>2</v>
      </c>
      <c r="C643" s="46" t="s">
        <v>68</v>
      </c>
      <c r="D643" s="68">
        <v>51.3</v>
      </c>
      <c r="E643" s="68"/>
      <c r="F643" s="68"/>
      <c r="G643" s="68">
        <f t="shared" si="77"/>
        <v>51.3</v>
      </c>
      <c r="H643" s="26"/>
      <c r="I643" s="154">
        <f t="shared" si="75"/>
        <v>0</v>
      </c>
      <c r="J643" s="43">
        <f t="shared" si="79"/>
        <v>0</v>
      </c>
      <c r="K643" s="154">
        <f t="shared" si="78"/>
        <v>0</v>
      </c>
      <c r="L643" s="194">
        <v>0</v>
      </c>
      <c r="M643" s="194">
        <v>0</v>
      </c>
      <c r="N643" s="45">
        <f t="shared" si="76"/>
        <v>0</v>
      </c>
    </row>
    <row r="644" spans="1:14" ht="12.75" customHeight="1" x14ac:dyDescent="0.35">
      <c r="A644" s="190">
        <f t="shared" si="80"/>
        <v>264</v>
      </c>
      <c r="B644" s="8">
        <v>2</v>
      </c>
      <c r="C644" s="46" t="s">
        <v>69</v>
      </c>
      <c r="D644" s="68">
        <v>312.3</v>
      </c>
      <c r="E644" s="68"/>
      <c r="F644" s="68"/>
      <c r="G644" s="68">
        <f t="shared" si="77"/>
        <v>312.3</v>
      </c>
      <c r="H644" s="26"/>
      <c r="I644" s="154">
        <f t="shared" si="75"/>
        <v>0</v>
      </c>
      <c r="J644" s="43">
        <f t="shared" si="79"/>
        <v>0</v>
      </c>
      <c r="K644" s="154">
        <f t="shared" si="78"/>
        <v>0</v>
      </c>
      <c r="L644" s="194">
        <v>0</v>
      </c>
      <c r="M644" s="194">
        <v>0</v>
      </c>
      <c r="N644" s="45">
        <f t="shared" si="76"/>
        <v>0</v>
      </c>
    </row>
    <row r="645" spans="1:14" ht="12.75" customHeight="1" x14ac:dyDescent="0.35">
      <c r="A645" s="190">
        <f t="shared" si="80"/>
        <v>265</v>
      </c>
      <c r="B645" s="8">
        <v>3</v>
      </c>
      <c r="C645" s="46" t="s">
        <v>70</v>
      </c>
      <c r="D645" s="68">
        <v>706.6</v>
      </c>
      <c r="E645" s="68">
        <v>191.5</v>
      </c>
      <c r="F645" s="68"/>
      <c r="G645" s="68">
        <f t="shared" si="77"/>
        <v>898.1</v>
      </c>
      <c r="H645" s="26">
        <v>88.9</v>
      </c>
      <c r="I645" s="154">
        <f t="shared" si="75"/>
        <v>0.10583333333333333</v>
      </c>
      <c r="J645" s="43">
        <f t="shared" si="79"/>
        <v>453.12012499999997</v>
      </c>
      <c r="K645" s="154">
        <f t="shared" si="78"/>
        <v>99.686427499999994</v>
      </c>
      <c r="L645" s="194">
        <v>194.73333333333335</v>
      </c>
      <c r="M645" s="194">
        <v>10.557933333333335</v>
      </c>
      <c r="N645" s="45">
        <f t="shared" si="76"/>
        <v>1.072881147985659</v>
      </c>
    </row>
    <row r="646" spans="1:14" ht="12.75" customHeight="1" x14ac:dyDescent="0.35">
      <c r="A646" s="190">
        <f t="shared" si="80"/>
        <v>266</v>
      </c>
      <c r="B646" s="8">
        <v>3</v>
      </c>
      <c r="C646" s="46" t="s">
        <v>71</v>
      </c>
      <c r="D646" s="68">
        <v>552.4</v>
      </c>
      <c r="E646" s="68"/>
      <c r="F646" s="68"/>
      <c r="G646" s="68">
        <f t="shared" si="77"/>
        <v>552.4</v>
      </c>
      <c r="H646" s="26">
        <v>58</v>
      </c>
      <c r="I646" s="154">
        <f t="shared" si="75"/>
        <v>6.9047619047619052E-2</v>
      </c>
      <c r="J646" s="43">
        <f t="shared" si="79"/>
        <v>295.62392857142856</v>
      </c>
      <c r="K646" s="154">
        <f t="shared" si="78"/>
        <v>65.037264285714286</v>
      </c>
      <c r="L646" s="194">
        <v>127.04761904761905</v>
      </c>
      <c r="M646" s="194">
        <v>6.8881904761904771</v>
      </c>
      <c r="N646" s="45">
        <f t="shared" si="76"/>
        <v>0.89536025050860313</v>
      </c>
    </row>
    <row r="647" spans="1:14" ht="12.75" customHeight="1" x14ac:dyDescent="0.35">
      <c r="A647" s="190">
        <f t="shared" si="80"/>
        <v>267</v>
      </c>
      <c r="B647" s="8">
        <v>5</v>
      </c>
      <c r="C647" s="46" t="s">
        <v>72</v>
      </c>
      <c r="D647" s="68">
        <v>971.2</v>
      </c>
      <c r="E647" s="68"/>
      <c r="F647" s="68"/>
      <c r="G647" s="68">
        <f t="shared" si="77"/>
        <v>971.2</v>
      </c>
      <c r="H647" s="26">
        <v>80</v>
      </c>
      <c r="I647" s="154">
        <f t="shared" si="75"/>
        <v>9.5238095238095233E-2</v>
      </c>
      <c r="J647" s="43">
        <f t="shared" si="79"/>
        <v>407.75714285714281</v>
      </c>
      <c r="K647" s="154">
        <f t="shared" si="78"/>
        <v>89.706571428571422</v>
      </c>
      <c r="L647" s="194">
        <v>175.23809523809524</v>
      </c>
      <c r="M647" s="194">
        <v>9.5009523809523806</v>
      </c>
      <c r="N647" s="45">
        <f t="shared" si="76"/>
        <v>0.70243282733192125</v>
      </c>
    </row>
    <row r="648" spans="1:14" ht="12.75" customHeight="1" x14ac:dyDescent="0.35">
      <c r="A648" s="190">
        <f t="shared" si="80"/>
        <v>268</v>
      </c>
      <c r="B648" s="8">
        <v>3</v>
      </c>
      <c r="C648" s="46" t="s">
        <v>73</v>
      </c>
      <c r="D648" s="68">
        <v>391.8</v>
      </c>
      <c r="E648" s="68"/>
      <c r="F648" s="68"/>
      <c r="G648" s="68">
        <f t="shared" si="77"/>
        <v>391.8</v>
      </c>
      <c r="H648" s="26">
        <v>57</v>
      </c>
      <c r="I648" s="154">
        <f t="shared" si="75"/>
        <v>6.7857142857142852E-2</v>
      </c>
      <c r="J648" s="43">
        <f t="shared" si="79"/>
        <v>290.52696428571426</v>
      </c>
      <c r="K648" s="154">
        <f t="shared" si="78"/>
        <v>63.915932142857137</v>
      </c>
      <c r="L648" s="194">
        <v>124.85714285714285</v>
      </c>
      <c r="M648" s="194">
        <v>6.7694285714285716</v>
      </c>
      <c r="N648" s="45">
        <f t="shared" si="76"/>
        <v>1.2406060945817836</v>
      </c>
    </row>
    <row r="649" spans="1:14" ht="12.75" customHeight="1" x14ac:dyDescent="0.35">
      <c r="A649" s="190">
        <f t="shared" si="80"/>
        <v>269</v>
      </c>
      <c r="B649" s="8">
        <v>2</v>
      </c>
      <c r="C649" s="46" t="s">
        <v>74</v>
      </c>
      <c r="D649" s="68">
        <v>414</v>
      </c>
      <c r="E649" s="68"/>
      <c r="F649" s="68"/>
      <c r="G649" s="68">
        <f t="shared" si="77"/>
        <v>414</v>
      </c>
      <c r="H649" s="26"/>
      <c r="I649" s="154">
        <f t="shared" si="75"/>
        <v>0</v>
      </c>
      <c r="J649" s="43">
        <f t="shared" si="79"/>
        <v>0</v>
      </c>
      <c r="K649" s="154">
        <f t="shared" si="78"/>
        <v>0</v>
      </c>
      <c r="L649" s="194">
        <v>0</v>
      </c>
      <c r="M649" s="194">
        <v>0</v>
      </c>
      <c r="N649" s="45">
        <f t="shared" si="76"/>
        <v>0</v>
      </c>
    </row>
    <row r="650" spans="1:14" ht="12.75" customHeight="1" x14ac:dyDescent="0.35">
      <c r="A650" s="190">
        <f t="shared" si="80"/>
        <v>270</v>
      </c>
      <c r="B650" s="8">
        <v>2</v>
      </c>
      <c r="C650" s="46" t="s">
        <v>75</v>
      </c>
      <c r="D650" s="68">
        <v>370.4</v>
      </c>
      <c r="E650" s="68">
        <v>116.4</v>
      </c>
      <c r="F650" s="68"/>
      <c r="G650" s="68">
        <f t="shared" si="77"/>
        <v>486.79999999999995</v>
      </c>
      <c r="H650" s="26"/>
      <c r="I650" s="154">
        <f t="shared" si="75"/>
        <v>0</v>
      </c>
      <c r="J650" s="43">
        <f t="shared" si="79"/>
        <v>0</v>
      </c>
      <c r="K650" s="154">
        <f t="shared" si="78"/>
        <v>0</v>
      </c>
      <c r="L650" s="194">
        <v>0</v>
      </c>
      <c r="M650" s="194">
        <v>0</v>
      </c>
      <c r="N650" s="45">
        <f t="shared" si="76"/>
        <v>0</v>
      </c>
    </row>
    <row r="651" spans="1:14" ht="12.75" customHeight="1" x14ac:dyDescent="0.35">
      <c r="A651" s="190">
        <f t="shared" si="80"/>
        <v>271</v>
      </c>
      <c r="B651" s="8">
        <v>2</v>
      </c>
      <c r="C651" s="46" t="s">
        <v>76</v>
      </c>
      <c r="D651" s="68">
        <v>355</v>
      </c>
      <c r="E651" s="68"/>
      <c r="F651" s="68"/>
      <c r="G651" s="68">
        <f t="shared" si="77"/>
        <v>355</v>
      </c>
      <c r="H651" s="26"/>
      <c r="I651" s="154">
        <f t="shared" si="75"/>
        <v>0</v>
      </c>
      <c r="J651" s="43">
        <f t="shared" si="79"/>
        <v>0</v>
      </c>
      <c r="K651" s="154">
        <f t="shared" si="78"/>
        <v>0</v>
      </c>
      <c r="L651" s="194">
        <v>0</v>
      </c>
      <c r="M651" s="194">
        <v>0</v>
      </c>
      <c r="N651" s="45">
        <f t="shared" si="76"/>
        <v>0</v>
      </c>
    </row>
    <row r="652" spans="1:14" ht="12.75" customHeight="1" x14ac:dyDescent="0.35">
      <c r="A652" s="190">
        <f t="shared" si="80"/>
        <v>272</v>
      </c>
      <c r="B652" s="8">
        <v>2</v>
      </c>
      <c r="C652" s="46" t="s">
        <v>77</v>
      </c>
      <c r="D652" s="68">
        <v>143.19999999999999</v>
      </c>
      <c r="E652" s="68"/>
      <c r="F652" s="68">
        <v>41.9</v>
      </c>
      <c r="G652" s="68">
        <f t="shared" si="77"/>
        <v>185.1</v>
      </c>
      <c r="H652" s="26"/>
      <c r="I652" s="154">
        <f t="shared" si="75"/>
        <v>0</v>
      </c>
      <c r="J652" s="43">
        <f t="shared" si="79"/>
        <v>0</v>
      </c>
      <c r="K652" s="154">
        <f t="shared" si="78"/>
        <v>0</v>
      </c>
      <c r="L652" s="194">
        <v>0</v>
      </c>
      <c r="M652" s="194">
        <v>0</v>
      </c>
      <c r="N652" s="45">
        <f t="shared" si="76"/>
        <v>0</v>
      </c>
    </row>
    <row r="653" spans="1:14" ht="12.75" customHeight="1" x14ac:dyDescent="0.35">
      <c r="A653" s="190">
        <f t="shared" si="80"/>
        <v>273</v>
      </c>
      <c r="B653" s="8">
        <v>2</v>
      </c>
      <c r="C653" s="46" t="s">
        <v>78</v>
      </c>
      <c r="D653" s="68">
        <v>163.19999999999999</v>
      </c>
      <c r="E653" s="68"/>
      <c r="F653" s="68"/>
      <c r="G653" s="68">
        <f t="shared" si="77"/>
        <v>163.19999999999999</v>
      </c>
      <c r="H653" s="26"/>
      <c r="I653" s="154">
        <f t="shared" si="75"/>
        <v>0</v>
      </c>
      <c r="J653" s="43">
        <f t="shared" si="79"/>
        <v>0</v>
      </c>
      <c r="K653" s="154">
        <f t="shared" si="78"/>
        <v>0</v>
      </c>
      <c r="L653" s="194">
        <v>0</v>
      </c>
      <c r="M653" s="194">
        <v>0</v>
      </c>
      <c r="N653" s="45">
        <f t="shared" si="76"/>
        <v>0</v>
      </c>
    </row>
    <row r="654" spans="1:14" ht="12.75" customHeight="1" x14ac:dyDescent="0.35">
      <c r="A654" s="190">
        <f t="shared" si="80"/>
        <v>274</v>
      </c>
      <c r="B654" s="8">
        <v>2</v>
      </c>
      <c r="C654" s="46" t="s">
        <v>79</v>
      </c>
      <c r="D654" s="68">
        <v>268.2</v>
      </c>
      <c r="E654" s="68"/>
      <c r="F654" s="68"/>
      <c r="G654" s="68">
        <f t="shared" si="77"/>
        <v>268.2</v>
      </c>
      <c r="H654" s="26"/>
      <c r="I654" s="154">
        <f t="shared" si="75"/>
        <v>0</v>
      </c>
      <c r="J654" s="43">
        <f t="shared" si="79"/>
        <v>0</v>
      </c>
      <c r="K654" s="154">
        <f t="shared" si="78"/>
        <v>0</v>
      </c>
      <c r="L654" s="194">
        <v>0</v>
      </c>
      <c r="M654" s="194">
        <v>0</v>
      </c>
      <c r="N654" s="45">
        <f t="shared" si="76"/>
        <v>0</v>
      </c>
    </row>
    <row r="655" spans="1:14" ht="12.75" customHeight="1" x14ac:dyDescent="0.35">
      <c r="A655" s="190">
        <f t="shared" si="80"/>
        <v>275</v>
      </c>
      <c r="B655" s="8">
        <v>4</v>
      </c>
      <c r="C655" s="46" t="s">
        <v>80</v>
      </c>
      <c r="D655" s="68">
        <v>1401.05</v>
      </c>
      <c r="E655" s="68"/>
      <c r="F655" s="68"/>
      <c r="G655" s="68">
        <f t="shared" si="77"/>
        <v>1401.05</v>
      </c>
      <c r="H655" s="26">
        <v>174.8</v>
      </c>
      <c r="I655" s="154">
        <f t="shared" si="75"/>
        <v>0.20809523809523811</v>
      </c>
      <c r="J655" s="43">
        <f t="shared" si="79"/>
        <v>890.94935714285714</v>
      </c>
      <c r="K655" s="154">
        <f t="shared" si="78"/>
        <v>196.00885857142856</v>
      </c>
      <c r="L655" s="194">
        <v>382.89523809523814</v>
      </c>
      <c r="M655" s="194">
        <v>20.759580952380954</v>
      </c>
      <c r="N655" s="45">
        <f t="shared" si="76"/>
        <v>1.0639256520194886</v>
      </c>
    </row>
    <row r="656" spans="1:14" ht="12.75" customHeight="1" x14ac:dyDescent="0.35">
      <c r="A656" s="190">
        <f t="shared" si="80"/>
        <v>276</v>
      </c>
      <c r="B656" s="8">
        <v>4</v>
      </c>
      <c r="C656" s="46" t="s">
        <v>81</v>
      </c>
      <c r="D656" s="68">
        <v>1909.5</v>
      </c>
      <c r="E656" s="68"/>
      <c r="F656" s="68"/>
      <c r="G656" s="68">
        <f t="shared" si="77"/>
        <v>1909.5</v>
      </c>
      <c r="H656" s="26">
        <v>176</v>
      </c>
      <c r="I656" s="154">
        <f t="shared" si="75"/>
        <v>0.20952380952380953</v>
      </c>
      <c r="J656" s="43">
        <f t="shared" si="79"/>
        <v>897.06571428571431</v>
      </c>
      <c r="K656" s="154">
        <f t="shared" si="78"/>
        <v>197.35445714285714</v>
      </c>
      <c r="L656" s="194">
        <v>385.52380952380952</v>
      </c>
      <c r="M656" s="194">
        <v>20.902095238095239</v>
      </c>
      <c r="N656" s="45">
        <f t="shared" si="76"/>
        <v>0.78598904225738475</v>
      </c>
    </row>
    <row r="657" spans="1:14" ht="12.75" customHeight="1" x14ac:dyDescent="0.35">
      <c r="A657" s="190">
        <f t="shared" si="80"/>
        <v>277</v>
      </c>
      <c r="B657" s="8">
        <v>3</v>
      </c>
      <c r="C657" s="46" t="s">
        <v>112</v>
      </c>
      <c r="D657" s="68">
        <v>542.20000000000005</v>
      </c>
      <c r="E657" s="68"/>
      <c r="F657" s="68"/>
      <c r="G657" s="68">
        <f t="shared" si="77"/>
        <v>542.20000000000005</v>
      </c>
      <c r="H657" s="26">
        <v>67.5</v>
      </c>
      <c r="I657" s="154">
        <f t="shared" si="75"/>
        <v>8.0357142857142863E-2</v>
      </c>
      <c r="J657" s="43">
        <f t="shared" si="79"/>
        <v>344.04508928571431</v>
      </c>
      <c r="K657" s="154">
        <f t="shared" si="78"/>
        <v>75.689919642857149</v>
      </c>
      <c r="L657" s="194">
        <v>147.85714285714286</v>
      </c>
      <c r="M657" s="194">
        <v>8.0164285714285732</v>
      </c>
      <c r="N657" s="45">
        <f t="shared" si="76"/>
        <v>1.0616167103599095</v>
      </c>
    </row>
    <row r="658" spans="1:14" ht="12.75" customHeight="1" x14ac:dyDescent="0.35">
      <c r="A658" s="190">
        <f t="shared" si="80"/>
        <v>278</v>
      </c>
      <c r="B658" s="8">
        <v>2</v>
      </c>
      <c r="C658" s="46" t="s">
        <v>113</v>
      </c>
      <c r="D658" s="68">
        <v>168.8</v>
      </c>
      <c r="E658" s="68"/>
      <c r="F658" s="68"/>
      <c r="G658" s="68">
        <f t="shared" si="77"/>
        <v>168.8</v>
      </c>
      <c r="H658" s="26"/>
      <c r="I658" s="154">
        <f t="shared" si="75"/>
        <v>0</v>
      </c>
      <c r="J658" s="43">
        <f t="shared" si="79"/>
        <v>0</v>
      </c>
      <c r="K658" s="154">
        <f t="shared" si="78"/>
        <v>0</v>
      </c>
      <c r="L658" s="194">
        <v>0</v>
      </c>
      <c r="M658" s="194">
        <v>0</v>
      </c>
      <c r="N658" s="45">
        <f t="shared" si="76"/>
        <v>0</v>
      </c>
    </row>
    <row r="659" spans="1:14" ht="12.75" customHeight="1" x14ac:dyDescent="0.35">
      <c r="A659" s="190">
        <f t="shared" si="80"/>
        <v>279</v>
      </c>
      <c r="B659" s="8">
        <v>2</v>
      </c>
      <c r="C659" s="46" t="s">
        <v>114</v>
      </c>
      <c r="D659" s="68">
        <v>173.2</v>
      </c>
      <c r="E659" s="68"/>
      <c r="F659" s="68"/>
      <c r="G659" s="68">
        <f t="shared" si="77"/>
        <v>173.2</v>
      </c>
      <c r="H659" s="26"/>
      <c r="I659" s="154">
        <f t="shared" si="75"/>
        <v>0</v>
      </c>
      <c r="J659" s="43">
        <f t="shared" si="79"/>
        <v>0</v>
      </c>
      <c r="K659" s="154">
        <f t="shared" si="78"/>
        <v>0</v>
      </c>
      <c r="L659" s="194">
        <v>0</v>
      </c>
      <c r="M659" s="194">
        <v>0</v>
      </c>
      <c r="N659" s="45">
        <f t="shared" si="76"/>
        <v>0</v>
      </c>
    </row>
    <row r="660" spans="1:14" ht="12.75" customHeight="1" x14ac:dyDescent="0.35">
      <c r="A660" s="190">
        <f t="shared" si="80"/>
        <v>280</v>
      </c>
      <c r="B660" s="8">
        <v>2</v>
      </c>
      <c r="C660" s="46" t="s">
        <v>115</v>
      </c>
      <c r="D660" s="68">
        <v>174.6</v>
      </c>
      <c r="E660" s="68"/>
      <c r="F660" s="68"/>
      <c r="G660" s="68">
        <f t="shared" si="77"/>
        <v>174.6</v>
      </c>
      <c r="H660" s="26"/>
      <c r="I660" s="154">
        <f t="shared" si="75"/>
        <v>0</v>
      </c>
      <c r="J660" s="43">
        <f t="shared" si="79"/>
        <v>0</v>
      </c>
      <c r="K660" s="154">
        <f t="shared" si="78"/>
        <v>0</v>
      </c>
      <c r="L660" s="194">
        <v>0</v>
      </c>
      <c r="M660" s="194">
        <v>0</v>
      </c>
      <c r="N660" s="45">
        <f t="shared" si="76"/>
        <v>0</v>
      </c>
    </row>
    <row r="661" spans="1:14" ht="12.75" customHeight="1" x14ac:dyDescent="0.35">
      <c r="A661" s="190">
        <f t="shared" si="80"/>
        <v>281</v>
      </c>
      <c r="B661" s="8">
        <v>2</v>
      </c>
      <c r="C661" s="46" t="s">
        <v>116</v>
      </c>
      <c r="D661" s="68">
        <v>174.6</v>
      </c>
      <c r="E661" s="68"/>
      <c r="F661" s="68">
        <v>31</v>
      </c>
      <c r="G661" s="68">
        <f t="shared" si="77"/>
        <v>205.6</v>
      </c>
      <c r="H661" s="26"/>
      <c r="I661" s="154">
        <f t="shared" si="75"/>
        <v>0</v>
      </c>
      <c r="J661" s="43">
        <f t="shared" si="79"/>
        <v>0</v>
      </c>
      <c r="K661" s="154">
        <f t="shared" si="78"/>
        <v>0</v>
      </c>
      <c r="L661" s="194">
        <v>0</v>
      </c>
      <c r="M661" s="194">
        <v>0</v>
      </c>
      <c r="N661" s="45">
        <f t="shared" si="76"/>
        <v>0</v>
      </c>
    </row>
    <row r="662" spans="1:14" ht="12.75" customHeight="1" x14ac:dyDescent="0.35">
      <c r="A662" s="190">
        <f t="shared" si="80"/>
        <v>282</v>
      </c>
      <c r="B662" s="8">
        <v>2</v>
      </c>
      <c r="C662" s="46" t="s">
        <v>117</v>
      </c>
      <c r="D662" s="68">
        <v>285.89999999999998</v>
      </c>
      <c r="E662" s="68"/>
      <c r="F662" s="68"/>
      <c r="G662" s="68">
        <f t="shared" si="77"/>
        <v>285.89999999999998</v>
      </c>
      <c r="H662" s="26"/>
      <c r="I662" s="154">
        <f t="shared" si="75"/>
        <v>0</v>
      </c>
      <c r="J662" s="43">
        <f t="shared" si="79"/>
        <v>0</v>
      </c>
      <c r="K662" s="154">
        <f t="shared" si="78"/>
        <v>0</v>
      </c>
      <c r="L662" s="194">
        <v>0</v>
      </c>
      <c r="M662" s="194">
        <v>0</v>
      </c>
      <c r="N662" s="45">
        <f t="shared" si="76"/>
        <v>0</v>
      </c>
    </row>
    <row r="663" spans="1:14" ht="12.75" customHeight="1" x14ac:dyDescent="0.35">
      <c r="A663" s="190">
        <f t="shared" si="80"/>
        <v>283</v>
      </c>
      <c r="B663" s="8">
        <v>2</v>
      </c>
      <c r="C663" s="46" t="s">
        <v>118</v>
      </c>
      <c r="D663" s="68">
        <v>365.3</v>
      </c>
      <c r="E663" s="68">
        <v>20.6</v>
      </c>
      <c r="F663" s="68"/>
      <c r="G663" s="68">
        <f t="shared" si="77"/>
        <v>385.90000000000003</v>
      </c>
      <c r="H663" s="26"/>
      <c r="I663" s="154">
        <f t="shared" si="75"/>
        <v>0</v>
      </c>
      <c r="J663" s="43">
        <f t="shared" si="79"/>
        <v>0</v>
      </c>
      <c r="K663" s="154">
        <f t="shared" si="78"/>
        <v>0</v>
      </c>
      <c r="L663" s="194">
        <v>0</v>
      </c>
      <c r="M663" s="194">
        <v>0</v>
      </c>
      <c r="N663" s="45">
        <f t="shared" si="76"/>
        <v>0</v>
      </c>
    </row>
    <row r="664" spans="1:14" ht="12.75" customHeight="1" x14ac:dyDescent="0.35">
      <c r="A664" s="190">
        <f t="shared" si="80"/>
        <v>284</v>
      </c>
      <c r="B664" s="8">
        <v>2</v>
      </c>
      <c r="C664" s="46" t="s">
        <v>119</v>
      </c>
      <c r="D664" s="68">
        <v>204.5</v>
      </c>
      <c r="E664" s="68"/>
      <c r="F664" s="68"/>
      <c r="G664" s="68">
        <f t="shared" si="77"/>
        <v>204.5</v>
      </c>
      <c r="H664" s="26"/>
      <c r="I664" s="154">
        <f t="shared" si="75"/>
        <v>0</v>
      </c>
      <c r="J664" s="43">
        <f t="shared" si="79"/>
        <v>0</v>
      </c>
      <c r="K664" s="154">
        <f t="shared" si="78"/>
        <v>0</v>
      </c>
      <c r="L664" s="194">
        <v>0</v>
      </c>
      <c r="M664" s="194">
        <v>0</v>
      </c>
      <c r="N664" s="45">
        <f t="shared" si="76"/>
        <v>0</v>
      </c>
    </row>
    <row r="665" spans="1:14" ht="12.75" customHeight="1" x14ac:dyDescent="0.35">
      <c r="A665" s="190">
        <f t="shared" si="80"/>
        <v>285</v>
      </c>
      <c r="B665" s="8">
        <v>3</v>
      </c>
      <c r="C665" s="46" t="s">
        <v>120</v>
      </c>
      <c r="D665" s="68">
        <v>625.70000000000005</v>
      </c>
      <c r="E665" s="68"/>
      <c r="F665" s="68"/>
      <c r="G665" s="68">
        <f t="shared" si="77"/>
        <v>625.70000000000005</v>
      </c>
      <c r="H665" s="26">
        <v>73.5</v>
      </c>
      <c r="I665" s="154">
        <f t="shared" si="75"/>
        <v>8.7499999999999994E-2</v>
      </c>
      <c r="J665" s="43">
        <f t="shared" si="79"/>
        <v>374.62687499999998</v>
      </c>
      <c r="K665" s="154">
        <f t="shared" si="78"/>
        <v>82.4179125</v>
      </c>
      <c r="L665" s="194">
        <v>161</v>
      </c>
      <c r="M665" s="194">
        <v>8.7289999999999992</v>
      </c>
      <c r="N665" s="45">
        <f t="shared" si="76"/>
        <v>1.0017161379255233</v>
      </c>
    </row>
    <row r="666" spans="1:14" ht="12.75" customHeight="1" x14ac:dyDescent="0.35">
      <c r="A666" s="190">
        <f t="shared" si="80"/>
        <v>286</v>
      </c>
      <c r="B666" s="8">
        <v>3</v>
      </c>
      <c r="C666" s="46" t="s">
        <v>122</v>
      </c>
      <c r="D666" s="68">
        <v>429.5</v>
      </c>
      <c r="E666" s="68"/>
      <c r="F666" s="68">
        <v>30.7</v>
      </c>
      <c r="G666" s="68">
        <f t="shared" si="77"/>
        <v>460.2</v>
      </c>
      <c r="H666" s="26">
        <v>45.3</v>
      </c>
      <c r="I666" s="154">
        <f t="shared" ref="I666:I702" si="81">H666/840</f>
        <v>5.3928571428571423E-2</v>
      </c>
      <c r="J666" s="43">
        <f t="shared" si="79"/>
        <v>230.89248214285712</v>
      </c>
      <c r="K666" s="154">
        <f t="shared" si="78"/>
        <v>50.796346071428566</v>
      </c>
      <c r="L666" s="194">
        <v>99.228571428571414</v>
      </c>
      <c r="M666" s="194">
        <v>5.3799142857142854</v>
      </c>
      <c r="N666" s="45">
        <f t="shared" si="76"/>
        <v>0.89941167387327448</v>
      </c>
    </row>
    <row r="667" spans="1:14" ht="12.75" customHeight="1" x14ac:dyDescent="0.35">
      <c r="A667" s="190">
        <f t="shared" si="80"/>
        <v>287</v>
      </c>
      <c r="B667" s="8">
        <v>3</v>
      </c>
      <c r="C667" s="46" t="s">
        <v>123</v>
      </c>
      <c r="D667" s="68">
        <v>206.4</v>
      </c>
      <c r="E667" s="68"/>
      <c r="F667" s="68"/>
      <c r="G667" s="68">
        <f t="shared" si="77"/>
        <v>206.4</v>
      </c>
      <c r="H667" s="26">
        <v>30.2</v>
      </c>
      <c r="I667" s="154">
        <f t="shared" si="81"/>
        <v>3.5952380952380951E-2</v>
      </c>
      <c r="J667" s="43">
        <f t="shared" si="79"/>
        <v>153.92832142857142</v>
      </c>
      <c r="K667" s="154">
        <f t="shared" si="78"/>
        <v>33.864230714285711</v>
      </c>
      <c r="L667" s="194">
        <v>66.152380952380952</v>
      </c>
      <c r="M667" s="194">
        <v>3.5866095238095239</v>
      </c>
      <c r="N667" s="45">
        <f t="shared" si="76"/>
        <v>1.2477303421465482</v>
      </c>
    </row>
    <row r="668" spans="1:14" ht="12.75" customHeight="1" x14ac:dyDescent="0.35">
      <c r="A668" s="190">
        <f t="shared" si="80"/>
        <v>288</v>
      </c>
      <c r="B668" s="8">
        <v>3</v>
      </c>
      <c r="C668" s="46" t="s">
        <v>1670</v>
      </c>
      <c r="D668" s="68">
        <v>275.2</v>
      </c>
      <c r="E668" s="68"/>
      <c r="F668" s="68"/>
      <c r="G668" s="68">
        <f t="shared" si="77"/>
        <v>275.2</v>
      </c>
      <c r="H668" s="26">
        <v>27</v>
      </c>
      <c r="I668" s="154">
        <f t="shared" si="81"/>
        <v>3.214285714285714E-2</v>
      </c>
      <c r="J668" s="43">
        <f t="shared" si="79"/>
        <v>137.6180357142857</v>
      </c>
      <c r="K668" s="154">
        <f t="shared" si="78"/>
        <v>30.275967857142852</v>
      </c>
      <c r="L668" s="194">
        <v>59.142857142857139</v>
      </c>
      <c r="M668" s="194">
        <v>3.2065714285714284</v>
      </c>
      <c r="N668" s="45">
        <f t="shared" si="76"/>
        <v>0.83664037842607974</v>
      </c>
    </row>
    <row r="669" spans="1:14" ht="12.75" customHeight="1" x14ac:dyDescent="0.35">
      <c r="A669" s="190">
        <f t="shared" si="80"/>
        <v>289</v>
      </c>
      <c r="B669" s="8">
        <v>3</v>
      </c>
      <c r="C669" s="46" t="s">
        <v>1671</v>
      </c>
      <c r="D669" s="68">
        <v>318.89999999999998</v>
      </c>
      <c r="E669" s="68"/>
      <c r="F669" s="68"/>
      <c r="G669" s="68">
        <f t="shared" si="77"/>
        <v>318.89999999999998</v>
      </c>
      <c r="H669" s="26">
        <v>65</v>
      </c>
      <c r="I669" s="154">
        <f t="shared" si="81"/>
        <v>7.7380952380952384E-2</v>
      </c>
      <c r="J669" s="43">
        <f t="shared" si="79"/>
        <v>331.30267857142854</v>
      </c>
      <c r="K669" s="154">
        <f t="shared" si="78"/>
        <v>72.88658928571428</v>
      </c>
      <c r="L669" s="194">
        <v>142.38095238095238</v>
      </c>
      <c r="M669" s="194">
        <v>7.7195238095238103</v>
      </c>
      <c r="N669" s="45">
        <f t="shared" si="76"/>
        <v>1.7381302729621169</v>
      </c>
    </row>
    <row r="670" spans="1:14" ht="12.75" customHeight="1" x14ac:dyDescent="0.35">
      <c r="A670" s="190">
        <f t="shared" si="80"/>
        <v>290</v>
      </c>
      <c r="B670" s="8">
        <v>1</v>
      </c>
      <c r="C670" s="46" t="s">
        <v>1672</v>
      </c>
      <c r="D670" s="68">
        <v>75.2</v>
      </c>
      <c r="E670" s="68"/>
      <c r="F670" s="68"/>
      <c r="G670" s="68">
        <f t="shared" si="77"/>
        <v>75.2</v>
      </c>
      <c r="H670" s="26"/>
      <c r="I670" s="154">
        <f t="shared" si="81"/>
        <v>0</v>
      </c>
      <c r="J670" s="43">
        <f t="shared" si="79"/>
        <v>0</v>
      </c>
      <c r="K670" s="154">
        <f t="shared" si="78"/>
        <v>0</v>
      </c>
      <c r="L670" s="194">
        <v>0</v>
      </c>
      <c r="M670" s="194">
        <v>0</v>
      </c>
      <c r="N670" s="45">
        <f t="shared" si="76"/>
        <v>0</v>
      </c>
    </row>
    <row r="671" spans="1:14" ht="12.75" customHeight="1" x14ac:dyDescent="0.35">
      <c r="A671" s="190">
        <f t="shared" si="80"/>
        <v>291</v>
      </c>
      <c r="B671" s="8">
        <v>1</v>
      </c>
      <c r="C671" s="46" t="s">
        <v>1673</v>
      </c>
      <c r="D671" s="68">
        <v>320.89999999999998</v>
      </c>
      <c r="E671" s="68"/>
      <c r="F671" s="68"/>
      <c r="G671" s="68">
        <f t="shared" si="77"/>
        <v>320.89999999999998</v>
      </c>
      <c r="H671" s="26"/>
      <c r="I671" s="154">
        <f t="shared" si="81"/>
        <v>0</v>
      </c>
      <c r="J671" s="43">
        <f t="shared" si="79"/>
        <v>0</v>
      </c>
      <c r="K671" s="154">
        <f t="shared" si="78"/>
        <v>0</v>
      </c>
      <c r="L671" s="194">
        <v>0</v>
      </c>
      <c r="M671" s="194">
        <v>0</v>
      </c>
      <c r="N671" s="45">
        <f t="shared" ref="N671:N707" si="82">(J671+K671+L671+M671)/D671</f>
        <v>0</v>
      </c>
    </row>
    <row r="672" spans="1:14" ht="12.75" customHeight="1" x14ac:dyDescent="0.35">
      <c r="A672" s="190">
        <f t="shared" si="80"/>
        <v>292</v>
      </c>
      <c r="B672" s="8">
        <v>3</v>
      </c>
      <c r="C672" s="46" t="s">
        <v>1674</v>
      </c>
      <c r="D672" s="68">
        <v>417.2</v>
      </c>
      <c r="E672" s="68"/>
      <c r="F672" s="68"/>
      <c r="G672" s="68">
        <f t="shared" si="77"/>
        <v>417.2</v>
      </c>
      <c r="H672" s="26">
        <v>45.6</v>
      </c>
      <c r="I672" s="154">
        <f t="shared" si="81"/>
        <v>5.4285714285714284E-2</v>
      </c>
      <c r="J672" s="43">
        <f t="shared" si="79"/>
        <v>232.42157142857141</v>
      </c>
      <c r="K672" s="154">
        <f t="shared" si="78"/>
        <v>51.132745714285711</v>
      </c>
      <c r="L672" s="194">
        <v>99.885714285714286</v>
      </c>
      <c r="M672" s="194">
        <v>5.4155428571428574</v>
      </c>
      <c r="N672" s="45">
        <f t="shared" si="82"/>
        <v>0.93206034104917135</v>
      </c>
    </row>
    <row r="673" spans="1:14" ht="12.75" customHeight="1" x14ac:dyDescent="0.35">
      <c r="A673" s="190">
        <f t="shared" si="80"/>
        <v>293</v>
      </c>
      <c r="B673" s="8">
        <v>2</v>
      </c>
      <c r="C673" s="46" t="s">
        <v>1675</v>
      </c>
      <c r="D673" s="68">
        <v>321.3</v>
      </c>
      <c r="E673" s="68"/>
      <c r="F673" s="68"/>
      <c r="G673" s="68">
        <f t="shared" si="77"/>
        <v>321.3</v>
      </c>
      <c r="H673" s="26"/>
      <c r="I673" s="154">
        <f t="shared" si="81"/>
        <v>0</v>
      </c>
      <c r="J673" s="43">
        <f t="shared" si="79"/>
        <v>0</v>
      </c>
      <c r="K673" s="154">
        <f t="shared" si="78"/>
        <v>0</v>
      </c>
      <c r="L673" s="194">
        <v>0</v>
      </c>
      <c r="M673" s="194">
        <v>0</v>
      </c>
      <c r="N673" s="45">
        <f t="shared" si="82"/>
        <v>0</v>
      </c>
    </row>
    <row r="674" spans="1:14" ht="12.75" customHeight="1" x14ac:dyDescent="0.35">
      <c r="A674" s="190">
        <f t="shared" si="80"/>
        <v>294</v>
      </c>
      <c r="B674" s="8">
        <v>3</v>
      </c>
      <c r="C674" s="46" t="s">
        <v>1676</v>
      </c>
      <c r="D674" s="68">
        <v>284.5</v>
      </c>
      <c r="E674" s="68"/>
      <c r="F674" s="68"/>
      <c r="G674" s="68">
        <f t="shared" si="77"/>
        <v>284.5</v>
      </c>
      <c r="H674" s="26">
        <v>53</v>
      </c>
      <c r="I674" s="154">
        <f t="shared" si="81"/>
        <v>6.3095238095238093E-2</v>
      </c>
      <c r="J674" s="43">
        <f t="shared" si="79"/>
        <v>270.13910714285714</v>
      </c>
      <c r="K674" s="154">
        <f t="shared" si="78"/>
        <v>59.43060357142857</v>
      </c>
      <c r="L674" s="194">
        <v>116.09523809523809</v>
      </c>
      <c r="M674" s="194">
        <v>6.2943809523809522</v>
      </c>
      <c r="N674" s="45">
        <f t="shared" si="82"/>
        <v>1.5886092434513346</v>
      </c>
    </row>
    <row r="675" spans="1:14" ht="12.75" customHeight="1" x14ac:dyDescent="0.35">
      <c r="A675" s="190">
        <f t="shared" si="80"/>
        <v>295</v>
      </c>
      <c r="B675" s="8">
        <v>3</v>
      </c>
      <c r="C675" s="46" t="s">
        <v>1677</v>
      </c>
      <c r="D675" s="68">
        <v>326.10000000000002</v>
      </c>
      <c r="E675" s="68"/>
      <c r="F675" s="68"/>
      <c r="G675" s="68">
        <f t="shared" si="77"/>
        <v>326.10000000000002</v>
      </c>
      <c r="H675" s="26">
        <v>49.6</v>
      </c>
      <c r="I675" s="154">
        <f t="shared" si="81"/>
        <v>5.904761904761905E-2</v>
      </c>
      <c r="J675" s="43">
        <f t="shared" si="79"/>
        <v>252.80942857142858</v>
      </c>
      <c r="K675" s="154">
        <f t="shared" si="78"/>
        <v>55.618074285714286</v>
      </c>
      <c r="L675" s="194">
        <v>108.64761904761905</v>
      </c>
      <c r="M675" s="194">
        <v>5.8905904761904768</v>
      </c>
      <c r="N675" s="45">
        <f t="shared" si="82"/>
        <v>1.2970429695828041</v>
      </c>
    </row>
    <row r="676" spans="1:14" ht="12.75" customHeight="1" x14ac:dyDescent="0.35">
      <c r="A676" s="190">
        <f t="shared" si="80"/>
        <v>296</v>
      </c>
      <c r="B676" s="8">
        <v>2</v>
      </c>
      <c r="C676" s="46" t="s">
        <v>1678</v>
      </c>
      <c r="D676" s="68">
        <v>497.9</v>
      </c>
      <c r="E676" s="68"/>
      <c r="F676" s="68">
        <v>40.6</v>
      </c>
      <c r="G676" s="68">
        <f t="shared" si="77"/>
        <v>538.5</v>
      </c>
      <c r="H676" s="26"/>
      <c r="I676" s="154">
        <f t="shared" si="81"/>
        <v>0</v>
      </c>
      <c r="J676" s="43">
        <f t="shared" si="79"/>
        <v>0</v>
      </c>
      <c r="K676" s="154">
        <f t="shared" si="78"/>
        <v>0</v>
      </c>
      <c r="L676" s="194">
        <v>0</v>
      </c>
      <c r="M676" s="194">
        <v>0</v>
      </c>
      <c r="N676" s="45">
        <f t="shared" si="82"/>
        <v>0</v>
      </c>
    </row>
    <row r="677" spans="1:14" ht="12.75" customHeight="1" x14ac:dyDescent="0.35">
      <c r="A677" s="190">
        <f t="shared" si="80"/>
        <v>297</v>
      </c>
      <c r="B677" s="8">
        <v>1</v>
      </c>
      <c r="C677" s="46" t="s">
        <v>1679</v>
      </c>
      <c r="D677" s="68">
        <v>138.80000000000001</v>
      </c>
      <c r="E677" s="68"/>
      <c r="F677" s="68"/>
      <c r="G677" s="68">
        <f t="shared" si="77"/>
        <v>138.80000000000001</v>
      </c>
      <c r="H677" s="26"/>
      <c r="I677" s="154">
        <f t="shared" si="81"/>
        <v>0</v>
      </c>
      <c r="J677" s="43">
        <f t="shared" si="79"/>
        <v>0</v>
      </c>
      <c r="K677" s="154">
        <f t="shared" si="78"/>
        <v>0</v>
      </c>
      <c r="L677" s="194">
        <v>0</v>
      </c>
      <c r="M677" s="194">
        <v>0</v>
      </c>
      <c r="N677" s="45">
        <f t="shared" si="82"/>
        <v>0</v>
      </c>
    </row>
    <row r="678" spans="1:14" ht="12.75" customHeight="1" x14ac:dyDescent="0.35">
      <c r="A678" s="190">
        <f t="shared" si="80"/>
        <v>298</v>
      </c>
      <c r="B678" s="8">
        <v>9</v>
      </c>
      <c r="C678" s="46" t="s">
        <v>1680</v>
      </c>
      <c r="D678" s="68">
        <v>4598.6000000000004</v>
      </c>
      <c r="E678" s="68">
        <v>90.9</v>
      </c>
      <c r="F678" s="68">
        <v>100</v>
      </c>
      <c r="G678" s="68">
        <f t="shared" si="77"/>
        <v>4789.5</v>
      </c>
      <c r="H678" s="26">
        <v>560</v>
      </c>
      <c r="I678" s="154">
        <f t="shared" si="81"/>
        <v>0.66666666666666663</v>
      </c>
      <c r="J678" s="43">
        <f t="shared" si="79"/>
        <v>2854.2999999999997</v>
      </c>
      <c r="K678" s="154">
        <f t="shared" si="78"/>
        <v>627.94599999999991</v>
      </c>
      <c r="L678" s="194">
        <v>1226.6666666666665</v>
      </c>
      <c r="M678" s="194">
        <v>66.506666666666661</v>
      </c>
      <c r="N678" s="45">
        <f t="shared" si="82"/>
        <v>1.0384506878905173</v>
      </c>
    </row>
    <row r="679" spans="1:14" ht="12.75" customHeight="1" x14ac:dyDescent="0.35">
      <c r="A679" s="190">
        <f t="shared" si="80"/>
        <v>299</v>
      </c>
      <c r="B679" s="8">
        <v>2</v>
      </c>
      <c r="C679" s="46" t="s">
        <v>1681</v>
      </c>
      <c r="D679" s="68">
        <v>387.4</v>
      </c>
      <c r="E679" s="68"/>
      <c r="F679" s="68"/>
      <c r="G679" s="68">
        <f t="shared" si="77"/>
        <v>387.4</v>
      </c>
      <c r="H679" s="26"/>
      <c r="I679" s="154">
        <f t="shared" si="81"/>
        <v>0</v>
      </c>
      <c r="J679" s="43">
        <f t="shared" si="79"/>
        <v>0</v>
      </c>
      <c r="K679" s="154">
        <f t="shared" si="78"/>
        <v>0</v>
      </c>
      <c r="L679" s="194">
        <v>0</v>
      </c>
      <c r="M679" s="194">
        <v>0</v>
      </c>
      <c r="N679" s="45">
        <f t="shared" si="82"/>
        <v>0</v>
      </c>
    </row>
    <row r="680" spans="1:14" ht="12.75" customHeight="1" x14ac:dyDescent="0.35">
      <c r="A680" s="190">
        <f t="shared" si="80"/>
        <v>300</v>
      </c>
      <c r="B680" s="8">
        <v>10</v>
      </c>
      <c r="C680" s="46" t="s">
        <v>1682</v>
      </c>
      <c r="D680" s="68">
        <v>4956.8999999999996</v>
      </c>
      <c r="E680" s="68"/>
      <c r="F680" s="68"/>
      <c r="G680" s="68">
        <f t="shared" si="77"/>
        <v>4956.8999999999996</v>
      </c>
      <c r="H680" s="26">
        <v>480</v>
      </c>
      <c r="I680" s="154">
        <f t="shared" si="81"/>
        <v>0.5714285714285714</v>
      </c>
      <c r="J680" s="43">
        <f t="shared" si="79"/>
        <v>2446.542857142857</v>
      </c>
      <c r="K680" s="154">
        <f t="shared" si="78"/>
        <v>538.23942857142856</v>
      </c>
      <c r="L680" s="194">
        <v>1051.4285714285713</v>
      </c>
      <c r="M680" s="194">
        <v>57.005714285714284</v>
      </c>
      <c r="N680" s="45">
        <f t="shared" si="82"/>
        <v>0.82576137735854505</v>
      </c>
    </row>
    <row r="681" spans="1:14" ht="12.75" customHeight="1" x14ac:dyDescent="0.35">
      <c r="A681" s="190">
        <f t="shared" si="80"/>
        <v>301</v>
      </c>
      <c r="B681" s="8">
        <v>9</v>
      </c>
      <c r="C681" s="46" t="s">
        <v>1683</v>
      </c>
      <c r="D681" s="68">
        <v>4250.2</v>
      </c>
      <c r="E681" s="68"/>
      <c r="F681" s="68"/>
      <c r="G681" s="68">
        <v>4250.2</v>
      </c>
      <c r="H681" s="26">
        <v>500</v>
      </c>
      <c r="I681" s="154">
        <f t="shared" si="81"/>
        <v>0.59523809523809523</v>
      </c>
      <c r="J681" s="43">
        <f t="shared" si="79"/>
        <v>2548.4821428571427</v>
      </c>
      <c r="K681" s="154">
        <f t="shared" si="78"/>
        <v>560.6660714285714</v>
      </c>
      <c r="L681" s="194">
        <v>1095.2380952380952</v>
      </c>
      <c r="M681" s="194">
        <v>59.380952380952387</v>
      </c>
      <c r="N681" s="45">
        <f t="shared" si="82"/>
        <v>1.0031921467000993</v>
      </c>
    </row>
    <row r="682" spans="1:14" ht="12.75" customHeight="1" x14ac:dyDescent="0.35">
      <c r="A682" s="190">
        <f t="shared" si="80"/>
        <v>302</v>
      </c>
      <c r="B682" s="8">
        <v>3</v>
      </c>
      <c r="C682" s="46" t="s">
        <v>1684</v>
      </c>
      <c r="D682" s="68">
        <v>251.9</v>
      </c>
      <c r="E682" s="68"/>
      <c r="F682" s="68"/>
      <c r="G682" s="68">
        <f t="shared" si="77"/>
        <v>251.9</v>
      </c>
      <c r="H682" s="26"/>
      <c r="I682" s="154">
        <f t="shared" si="81"/>
        <v>0</v>
      </c>
      <c r="J682" s="43">
        <f t="shared" si="79"/>
        <v>0</v>
      </c>
      <c r="K682" s="154">
        <f t="shared" si="78"/>
        <v>0</v>
      </c>
      <c r="L682" s="194">
        <v>0</v>
      </c>
      <c r="M682" s="194">
        <v>0</v>
      </c>
      <c r="N682" s="45">
        <f t="shared" si="82"/>
        <v>0</v>
      </c>
    </row>
    <row r="683" spans="1:14" ht="12.75" customHeight="1" x14ac:dyDescent="0.35">
      <c r="A683" s="190">
        <f t="shared" si="80"/>
        <v>303</v>
      </c>
      <c r="B683" s="8">
        <v>3</v>
      </c>
      <c r="C683" s="46" t="s">
        <v>1685</v>
      </c>
      <c r="D683" s="68">
        <v>352.7</v>
      </c>
      <c r="E683" s="68"/>
      <c r="F683" s="68"/>
      <c r="G683" s="68">
        <f t="shared" si="77"/>
        <v>352.7</v>
      </c>
      <c r="H683" s="26">
        <v>57.1</v>
      </c>
      <c r="I683" s="154">
        <f t="shared" si="81"/>
        <v>6.7976190476190482E-2</v>
      </c>
      <c r="J683" s="43">
        <f t="shared" si="79"/>
        <v>291.03666071428574</v>
      </c>
      <c r="K683" s="154">
        <f t="shared" si="78"/>
        <v>64.028065357142864</v>
      </c>
      <c r="L683" s="194">
        <v>125.07619047619049</v>
      </c>
      <c r="M683" s="194">
        <v>6.7813047619047628</v>
      </c>
      <c r="N683" s="45">
        <f t="shared" si="82"/>
        <v>1.3805563405430221</v>
      </c>
    </row>
    <row r="684" spans="1:14" ht="12.75" customHeight="1" x14ac:dyDescent="0.35">
      <c r="A684" s="190">
        <f t="shared" si="80"/>
        <v>304</v>
      </c>
      <c r="B684" s="8">
        <v>3</v>
      </c>
      <c r="C684" s="46" t="s">
        <v>1686</v>
      </c>
      <c r="D684" s="68">
        <v>301.8</v>
      </c>
      <c r="E684" s="68"/>
      <c r="F684" s="68"/>
      <c r="G684" s="68">
        <f t="shared" si="77"/>
        <v>301.8</v>
      </c>
      <c r="H684" s="26"/>
      <c r="I684" s="154">
        <f t="shared" si="81"/>
        <v>0</v>
      </c>
      <c r="J684" s="43">
        <f t="shared" si="79"/>
        <v>0</v>
      </c>
      <c r="K684" s="154">
        <f t="shared" si="78"/>
        <v>0</v>
      </c>
      <c r="L684" s="194">
        <v>0</v>
      </c>
      <c r="M684" s="194">
        <v>0</v>
      </c>
      <c r="N684" s="45">
        <f t="shared" si="82"/>
        <v>0</v>
      </c>
    </row>
    <row r="685" spans="1:14" ht="12.75" customHeight="1" x14ac:dyDescent="0.35">
      <c r="A685" s="190">
        <f t="shared" si="80"/>
        <v>305</v>
      </c>
      <c r="B685" s="8">
        <v>3</v>
      </c>
      <c r="C685" s="46" t="s">
        <v>1707</v>
      </c>
      <c r="D685" s="68">
        <v>244.4</v>
      </c>
      <c r="E685" s="68"/>
      <c r="F685" s="68">
        <v>51.7</v>
      </c>
      <c r="G685" s="68">
        <f t="shared" si="77"/>
        <v>296.10000000000002</v>
      </c>
      <c r="H685" s="26">
        <v>30</v>
      </c>
      <c r="I685" s="154">
        <f t="shared" si="81"/>
        <v>3.5714285714285712E-2</v>
      </c>
      <c r="J685" s="43">
        <f t="shared" si="79"/>
        <v>152.90892857142856</v>
      </c>
      <c r="K685" s="154">
        <f t="shared" si="78"/>
        <v>33.639964285714285</v>
      </c>
      <c r="L685" s="194">
        <v>65.714285714285708</v>
      </c>
      <c r="M685" s="194">
        <v>3.5628571428571427</v>
      </c>
      <c r="N685" s="45">
        <f t="shared" si="82"/>
        <v>1.0467513736263736</v>
      </c>
    </row>
    <row r="686" spans="1:14" ht="12.75" customHeight="1" x14ac:dyDescent="0.35">
      <c r="A686" s="190">
        <f t="shared" si="80"/>
        <v>306</v>
      </c>
      <c r="B686" s="8">
        <v>2</v>
      </c>
      <c r="C686" s="46" t="s">
        <v>1708</v>
      </c>
      <c r="D686" s="68">
        <v>253.1</v>
      </c>
      <c r="E686" s="68"/>
      <c r="F686" s="68"/>
      <c r="G686" s="68">
        <f t="shared" si="77"/>
        <v>253.1</v>
      </c>
      <c r="H686" s="26"/>
      <c r="I686" s="154">
        <f t="shared" si="81"/>
        <v>0</v>
      </c>
      <c r="J686" s="43">
        <f t="shared" si="79"/>
        <v>0</v>
      </c>
      <c r="K686" s="154">
        <f t="shared" si="78"/>
        <v>0</v>
      </c>
      <c r="L686" s="194">
        <v>0</v>
      </c>
      <c r="M686" s="194">
        <v>0</v>
      </c>
      <c r="N686" s="45">
        <f t="shared" si="82"/>
        <v>0</v>
      </c>
    </row>
    <row r="687" spans="1:14" ht="12.75" customHeight="1" x14ac:dyDescent="0.35">
      <c r="A687" s="190">
        <f t="shared" si="80"/>
        <v>307</v>
      </c>
      <c r="B687" s="8">
        <v>2</v>
      </c>
      <c r="C687" s="46" t="s">
        <v>1709</v>
      </c>
      <c r="D687" s="68">
        <v>480.1</v>
      </c>
      <c r="E687" s="68"/>
      <c r="F687" s="68"/>
      <c r="G687" s="68">
        <f t="shared" si="77"/>
        <v>480.1</v>
      </c>
      <c r="H687" s="26"/>
      <c r="I687" s="154">
        <f t="shared" si="81"/>
        <v>0</v>
      </c>
      <c r="J687" s="43">
        <f t="shared" si="79"/>
        <v>0</v>
      </c>
      <c r="K687" s="154">
        <f t="shared" si="78"/>
        <v>0</v>
      </c>
      <c r="L687" s="194">
        <v>0</v>
      </c>
      <c r="M687" s="194">
        <v>0</v>
      </c>
      <c r="N687" s="45">
        <f t="shared" si="82"/>
        <v>0</v>
      </c>
    </row>
    <row r="688" spans="1:14" ht="12.75" customHeight="1" x14ac:dyDescent="0.35">
      <c r="A688" s="190">
        <f t="shared" si="80"/>
        <v>308</v>
      </c>
      <c r="B688" s="8">
        <v>2</v>
      </c>
      <c r="C688" s="46" t="s">
        <v>1710</v>
      </c>
      <c r="D688" s="68">
        <v>199</v>
      </c>
      <c r="E688" s="68"/>
      <c r="F688" s="68"/>
      <c r="G688" s="68">
        <f t="shared" si="77"/>
        <v>199</v>
      </c>
      <c r="H688" s="26"/>
      <c r="I688" s="154">
        <f t="shared" si="81"/>
        <v>0</v>
      </c>
      <c r="J688" s="43">
        <f t="shared" si="79"/>
        <v>0</v>
      </c>
      <c r="K688" s="154">
        <f t="shared" si="78"/>
        <v>0</v>
      </c>
      <c r="L688" s="194">
        <v>0</v>
      </c>
      <c r="M688" s="194">
        <v>0</v>
      </c>
      <c r="N688" s="45">
        <f t="shared" si="82"/>
        <v>0</v>
      </c>
    </row>
    <row r="689" spans="1:14" ht="12.75" customHeight="1" x14ac:dyDescent="0.35">
      <c r="A689" s="190">
        <f t="shared" si="80"/>
        <v>309</v>
      </c>
      <c r="B689" s="8">
        <v>3</v>
      </c>
      <c r="C689" s="46" t="s">
        <v>1711</v>
      </c>
      <c r="D689" s="68">
        <v>296.41000000000003</v>
      </c>
      <c r="E689" s="68"/>
      <c r="F689" s="68"/>
      <c r="G689" s="68">
        <f t="shared" si="77"/>
        <v>296.41000000000003</v>
      </c>
      <c r="H689" s="26">
        <v>42.5</v>
      </c>
      <c r="I689" s="154">
        <f t="shared" si="81"/>
        <v>5.0595238095238096E-2</v>
      </c>
      <c r="J689" s="43">
        <f t="shared" si="79"/>
        <v>216.62098214285714</v>
      </c>
      <c r="K689" s="154">
        <f t="shared" si="78"/>
        <v>47.656616071428573</v>
      </c>
      <c r="L689" s="194">
        <v>93.095238095238102</v>
      </c>
      <c r="M689" s="194">
        <v>5.0473809523809523</v>
      </c>
      <c r="N689" s="45">
        <f t="shared" si="82"/>
        <v>1.2226990225090404</v>
      </c>
    </row>
    <row r="690" spans="1:14" ht="12.75" customHeight="1" x14ac:dyDescent="0.35">
      <c r="A690" s="190">
        <f t="shared" si="80"/>
        <v>310</v>
      </c>
      <c r="B690" s="8">
        <v>3</v>
      </c>
      <c r="C690" s="46" t="s">
        <v>1712</v>
      </c>
      <c r="D690" s="68">
        <v>273.60000000000002</v>
      </c>
      <c r="E690" s="68">
        <v>19.399999999999999</v>
      </c>
      <c r="F690" s="68"/>
      <c r="G690" s="68">
        <f t="shared" ref="G690:G706" si="83">D690+E690+F690</f>
        <v>293</v>
      </c>
      <c r="H690" s="26">
        <v>47</v>
      </c>
      <c r="I690" s="154">
        <f t="shared" si="81"/>
        <v>5.5952380952380955E-2</v>
      </c>
      <c r="J690" s="43">
        <f t="shared" si="79"/>
        <v>239.55732142857144</v>
      </c>
      <c r="K690" s="154">
        <f t="shared" si="78"/>
        <v>52.702610714285719</v>
      </c>
      <c r="L690" s="194">
        <v>102.95238095238096</v>
      </c>
      <c r="M690" s="194">
        <v>5.5818095238095244</v>
      </c>
      <c r="N690" s="45">
        <f t="shared" si="82"/>
        <v>1.4648907990462265</v>
      </c>
    </row>
    <row r="691" spans="1:14" ht="12.75" customHeight="1" x14ac:dyDescent="0.35">
      <c r="A691" s="190">
        <f t="shared" si="80"/>
        <v>311</v>
      </c>
      <c r="B691" s="8">
        <v>3</v>
      </c>
      <c r="C691" s="46" t="s">
        <v>1713</v>
      </c>
      <c r="D691" s="68">
        <v>308.60000000000002</v>
      </c>
      <c r="E691" s="68"/>
      <c r="F691" s="68"/>
      <c r="G691" s="68">
        <f t="shared" si="83"/>
        <v>308.60000000000002</v>
      </c>
      <c r="H691" s="26">
        <v>43.1</v>
      </c>
      <c r="I691" s="154">
        <f t="shared" si="81"/>
        <v>5.1309523809523812E-2</v>
      </c>
      <c r="J691" s="43">
        <f t="shared" si="79"/>
        <v>219.67916071428573</v>
      </c>
      <c r="K691" s="154">
        <f t="shared" ref="K691:K702" si="84">J691*0.22</f>
        <v>48.329415357142864</v>
      </c>
      <c r="L691" s="194">
        <v>94.409523809523819</v>
      </c>
      <c r="M691" s="194">
        <v>5.1186380952380954</v>
      </c>
      <c r="N691" s="45">
        <f t="shared" si="82"/>
        <v>1.1909810044594638</v>
      </c>
    </row>
    <row r="692" spans="1:14" ht="12.75" customHeight="1" x14ac:dyDescent="0.35">
      <c r="A692" s="190">
        <f t="shared" si="80"/>
        <v>312</v>
      </c>
      <c r="B692" s="8">
        <v>1</v>
      </c>
      <c r="C692" s="46" t="s">
        <v>1716</v>
      </c>
      <c r="D692" s="68">
        <v>203.5</v>
      </c>
      <c r="E692" s="68"/>
      <c r="F692" s="68"/>
      <c r="G692" s="68">
        <f t="shared" si="83"/>
        <v>203.5</v>
      </c>
      <c r="H692" s="26"/>
      <c r="I692" s="154">
        <f t="shared" si="81"/>
        <v>0</v>
      </c>
      <c r="J692" s="43">
        <f t="shared" si="79"/>
        <v>0</v>
      </c>
      <c r="K692" s="154">
        <f t="shared" si="84"/>
        <v>0</v>
      </c>
      <c r="L692" s="194">
        <v>0</v>
      </c>
      <c r="M692" s="194">
        <v>0</v>
      </c>
      <c r="N692" s="45">
        <f t="shared" si="82"/>
        <v>0</v>
      </c>
    </row>
    <row r="693" spans="1:14" ht="12.75" customHeight="1" x14ac:dyDescent="0.35">
      <c r="A693" s="260">
        <f t="shared" si="80"/>
        <v>313</v>
      </c>
      <c r="B693" s="8">
        <v>3</v>
      </c>
      <c r="C693" s="46" t="s">
        <v>1728</v>
      </c>
      <c r="D693" s="68">
        <v>428.2</v>
      </c>
      <c r="E693" s="68"/>
      <c r="F693" s="68"/>
      <c r="G693" s="68">
        <f t="shared" si="83"/>
        <v>428.2</v>
      </c>
      <c r="H693" s="26">
        <v>63</v>
      </c>
      <c r="I693" s="154">
        <f t="shared" si="81"/>
        <v>7.4999999999999997E-2</v>
      </c>
      <c r="J693" s="43">
        <f t="shared" si="79"/>
        <v>321.10874999999999</v>
      </c>
      <c r="K693" s="154">
        <f t="shared" si="84"/>
        <v>70.643924999999996</v>
      </c>
      <c r="L693" s="194">
        <v>138</v>
      </c>
      <c r="M693" s="194">
        <v>7.4820000000000002</v>
      </c>
      <c r="N693" s="45">
        <f t="shared" si="82"/>
        <v>1.254634925268566</v>
      </c>
    </row>
    <row r="694" spans="1:14" ht="12.75" customHeight="1" x14ac:dyDescent="0.35">
      <c r="A694" s="260">
        <f t="shared" si="80"/>
        <v>314</v>
      </c>
      <c r="B694" s="8">
        <v>3</v>
      </c>
      <c r="C694" s="46" t="s">
        <v>1729</v>
      </c>
      <c r="D694" s="68">
        <v>198.3</v>
      </c>
      <c r="E694" s="68"/>
      <c r="F694" s="68"/>
      <c r="G694" s="68">
        <f t="shared" si="83"/>
        <v>198.3</v>
      </c>
      <c r="H694" s="26"/>
      <c r="I694" s="154">
        <f t="shared" si="81"/>
        <v>0</v>
      </c>
      <c r="J694" s="43">
        <f t="shared" si="79"/>
        <v>0</v>
      </c>
      <c r="K694" s="154">
        <f t="shared" si="84"/>
        <v>0</v>
      </c>
      <c r="L694" s="194">
        <v>0</v>
      </c>
      <c r="M694" s="194">
        <v>0</v>
      </c>
      <c r="N694" s="45">
        <f t="shared" si="82"/>
        <v>0</v>
      </c>
    </row>
    <row r="695" spans="1:14" ht="12.75" customHeight="1" x14ac:dyDescent="0.35">
      <c r="A695" s="260">
        <f t="shared" si="80"/>
        <v>315</v>
      </c>
      <c r="B695" s="8">
        <v>2</v>
      </c>
      <c r="C695" s="46" t="s">
        <v>1730</v>
      </c>
      <c r="D695" s="68">
        <v>304.7</v>
      </c>
      <c r="E695" s="68"/>
      <c r="F695" s="68"/>
      <c r="G695" s="68">
        <f t="shared" si="83"/>
        <v>304.7</v>
      </c>
      <c r="H695" s="26"/>
      <c r="I695" s="154">
        <f t="shared" si="81"/>
        <v>0</v>
      </c>
      <c r="J695" s="43">
        <f t="shared" si="79"/>
        <v>0</v>
      </c>
      <c r="K695" s="154">
        <f t="shared" si="84"/>
        <v>0</v>
      </c>
      <c r="L695" s="194">
        <v>0</v>
      </c>
      <c r="M695" s="194">
        <v>0</v>
      </c>
      <c r="N695" s="45">
        <f t="shared" si="82"/>
        <v>0</v>
      </c>
    </row>
    <row r="696" spans="1:14" ht="12.75" customHeight="1" x14ac:dyDescent="0.35">
      <c r="A696" s="260">
        <f t="shared" si="80"/>
        <v>316</v>
      </c>
      <c r="B696" s="8">
        <v>1</v>
      </c>
      <c r="C696" s="46" t="s">
        <v>1731</v>
      </c>
      <c r="D696" s="68">
        <v>292.2</v>
      </c>
      <c r="E696" s="68"/>
      <c r="F696" s="68"/>
      <c r="G696" s="68">
        <f t="shared" si="83"/>
        <v>292.2</v>
      </c>
      <c r="H696" s="26"/>
      <c r="I696" s="154">
        <f t="shared" si="81"/>
        <v>0</v>
      </c>
      <c r="J696" s="43">
        <f t="shared" si="79"/>
        <v>0</v>
      </c>
      <c r="K696" s="154">
        <f t="shared" si="84"/>
        <v>0</v>
      </c>
      <c r="L696" s="194">
        <v>0</v>
      </c>
      <c r="M696" s="194">
        <v>0</v>
      </c>
      <c r="N696" s="45">
        <f t="shared" si="82"/>
        <v>0</v>
      </c>
    </row>
    <row r="697" spans="1:14" ht="12.75" customHeight="1" x14ac:dyDescent="0.35">
      <c r="A697" s="260">
        <f t="shared" si="80"/>
        <v>317</v>
      </c>
      <c r="B697" s="8">
        <v>2</v>
      </c>
      <c r="C697" s="46" t="s">
        <v>1732</v>
      </c>
      <c r="D697" s="68">
        <v>411.5</v>
      </c>
      <c r="E697" s="68"/>
      <c r="F697" s="68"/>
      <c r="G697" s="68">
        <f t="shared" si="83"/>
        <v>411.5</v>
      </c>
      <c r="H697" s="26"/>
      <c r="I697" s="154">
        <f t="shared" si="81"/>
        <v>0</v>
      </c>
      <c r="J697" s="43">
        <f t="shared" si="79"/>
        <v>0</v>
      </c>
      <c r="K697" s="154">
        <f t="shared" si="84"/>
        <v>0</v>
      </c>
      <c r="L697" s="194">
        <v>0</v>
      </c>
      <c r="M697" s="194">
        <v>0</v>
      </c>
      <c r="N697" s="45">
        <f t="shared" si="82"/>
        <v>0</v>
      </c>
    </row>
    <row r="698" spans="1:14" ht="12.75" customHeight="1" x14ac:dyDescent="0.35">
      <c r="A698" s="260">
        <f t="shared" si="80"/>
        <v>318</v>
      </c>
      <c r="B698" s="8">
        <v>5</v>
      </c>
      <c r="C698" s="46" t="s">
        <v>1753</v>
      </c>
      <c r="D698" s="68">
        <v>2772.2</v>
      </c>
      <c r="E698" s="68"/>
      <c r="F698" s="68">
        <v>77.400000000000006</v>
      </c>
      <c r="G698" s="68">
        <f t="shared" si="83"/>
        <v>2849.6</v>
      </c>
      <c r="H698" s="26">
        <v>510</v>
      </c>
      <c r="I698" s="154">
        <f t="shared" si="81"/>
        <v>0.6071428571428571</v>
      </c>
      <c r="J698" s="43">
        <f t="shared" si="79"/>
        <v>2599.4517857142855</v>
      </c>
      <c r="K698" s="154">
        <f t="shared" si="84"/>
        <v>571.87939285714276</v>
      </c>
      <c r="L698" s="194">
        <v>1117.1428571428571</v>
      </c>
      <c r="M698" s="194">
        <v>60.568571428571424</v>
      </c>
      <c r="N698" s="45">
        <f t="shared" si="82"/>
        <v>1.5688055000154595</v>
      </c>
    </row>
    <row r="699" spans="1:14" ht="12.75" customHeight="1" x14ac:dyDescent="0.35">
      <c r="A699" s="260">
        <f t="shared" si="80"/>
        <v>319</v>
      </c>
      <c r="B699" s="8">
        <v>3</v>
      </c>
      <c r="C699" s="46" t="s">
        <v>1754</v>
      </c>
      <c r="D699" s="68">
        <v>256.10000000000002</v>
      </c>
      <c r="E699" s="68"/>
      <c r="F699" s="68"/>
      <c r="G699" s="68">
        <f t="shared" si="83"/>
        <v>256.10000000000002</v>
      </c>
      <c r="H699" s="26">
        <v>41</v>
      </c>
      <c r="I699" s="154">
        <f t="shared" si="81"/>
        <v>4.880952380952381E-2</v>
      </c>
      <c r="J699" s="43">
        <f t="shared" si="79"/>
        <v>208.97553571428571</v>
      </c>
      <c r="K699" s="154">
        <f t="shared" si="84"/>
        <v>45.97461785714286</v>
      </c>
      <c r="L699" s="194">
        <v>89.80952380952381</v>
      </c>
      <c r="M699" s="194">
        <v>4.8692380952380958</v>
      </c>
      <c r="N699" s="45">
        <f t="shared" si="82"/>
        <v>1.3652046680054293</v>
      </c>
    </row>
    <row r="700" spans="1:14" ht="12.75" customHeight="1" x14ac:dyDescent="0.35">
      <c r="A700" s="260">
        <f t="shared" si="80"/>
        <v>320</v>
      </c>
      <c r="B700" s="8">
        <v>2</v>
      </c>
      <c r="C700" s="46" t="s">
        <v>291</v>
      </c>
      <c r="D700" s="68">
        <v>266.60000000000002</v>
      </c>
      <c r="E700" s="68"/>
      <c r="F700" s="68"/>
      <c r="G700" s="68">
        <f t="shared" si="83"/>
        <v>266.60000000000002</v>
      </c>
      <c r="H700" s="26"/>
      <c r="I700" s="154">
        <f t="shared" si="81"/>
        <v>0</v>
      </c>
      <c r="J700" s="43">
        <f t="shared" si="79"/>
        <v>0</v>
      </c>
      <c r="K700" s="154">
        <f t="shared" si="84"/>
        <v>0</v>
      </c>
      <c r="L700" s="194">
        <v>0</v>
      </c>
      <c r="M700" s="194">
        <v>0</v>
      </c>
      <c r="N700" s="45">
        <f t="shared" si="82"/>
        <v>0</v>
      </c>
    </row>
    <row r="701" spans="1:14" ht="12.75" customHeight="1" x14ac:dyDescent="0.35">
      <c r="A701" s="260">
        <f t="shared" si="80"/>
        <v>321</v>
      </c>
      <c r="B701" s="8">
        <v>2</v>
      </c>
      <c r="C701" s="46" t="s">
        <v>292</v>
      </c>
      <c r="D701" s="68">
        <v>203.9</v>
      </c>
      <c r="E701" s="68">
        <v>33.799999999999997</v>
      </c>
      <c r="F701" s="68"/>
      <c r="G701" s="68">
        <f t="shared" si="83"/>
        <v>237.7</v>
      </c>
      <c r="H701" s="26"/>
      <c r="I701" s="154">
        <f t="shared" si="81"/>
        <v>0</v>
      </c>
      <c r="J701" s="43">
        <f t="shared" ref="J701:J706" si="85">I701*4281.45</f>
        <v>0</v>
      </c>
      <c r="K701" s="154">
        <f t="shared" si="84"/>
        <v>0</v>
      </c>
      <c r="L701" s="194">
        <v>0</v>
      </c>
      <c r="M701" s="194">
        <v>0</v>
      </c>
      <c r="N701" s="45">
        <f t="shared" si="82"/>
        <v>0</v>
      </c>
    </row>
    <row r="702" spans="1:14" ht="12.75" customHeight="1" x14ac:dyDescent="0.35">
      <c r="A702" s="260">
        <f t="shared" ref="A702:A704" si="86">1+A701</f>
        <v>322</v>
      </c>
      <c r="B702" s="8">
        <v>2</v>
      </c>
      <c r="C702" s="46" t="s">
        <v>293</v>
      </c>
      <c r="D702" s="68">
        <v>152.1</v>
      </c>
      <c r="E702" s="68"/>
      <c r="F702" s="68"/>
      <c r="G702" s="68">
        <f t="shared" si="83"/>
        <v>152.1</v>
      </c>
      <c r="H702" s="26"/>
      <c r="I702" s="154">
        <f t="shared" si="81"/>
        <v>0</v>
      </c>
      <c r="J702" s="43">
        <f t="shared" si="85"/>
        <v>0</v>
      </c>
      <c r="K702" s="154">
        <f t="shared" si="84"/>
        <v>0</v>
      </c>
      <c r="L702" s="194">
        <v>0</v>
      </c>
      <c r="M702" s="194">
        <v>0</v>
      </c>
      <c r="N702" s="45">
        <f t="shared" si="82"/>
        <v>0</v>
      </c>
    </row>
    <row r="703" spans="1:14" ht="12.75" customHeight="1" x14ac:dyDescent="0.25">
      <c r="A703" s="260">
        <f t="shared" si="86"/>
        <v>323</v>
      </c>
      <c r="B703" s="190">
        <v>4</v>
      </c>
      <c r="C703" s="46" t="s">
        <v>2414</v>
      </c>
      <c r="D703" s="46">
        <v>2247.4</v>
      </c>
      <c r="E703" s="46"/>
      <c r="F703" s="46"/>
      <c r="G703" s="46">
        <f t="shared" si="83"/>
        <v>2247.4</v>
      </c>
      <c r="H703" s="46">
        <v>400</v>
      </c>
      <c r="I703" s="43">
        <f>H703/840</f>
        <v>0.47619047619047616</v>
      </c>
      <c r="J703" s="43">
        <f t="shared" si="85"/>
        <v>2038.785714285714</v>
      </c>
      <c r="K703" s="43">
        <f>J703*0.22</f>
        <v>448.5328571428571</v>
      </c>
      <c r="L703" s="194">
        <v>876.19047619047615</v>
      </c>
      <c r="M703" s="194">
        <v>47.504761904761907</v>
      </c>
      <c r="N703" s="45">
        <f t="shared" si="82"/>
        <v>1.5177599935586941</v>
      </c>
    </row>
    <row r="704" spans="1:14" ht="12.75" customHeight="1" x14ac:dyDescent="0.25">
      <c r="A704" s="260">
        <f t="shared" si="86"/>
        <v>324</v>
      </c>
      <c r="B704" s="190">
        <v>4</v>
      </c>
      <c r="C704" s="46" t="s">
        <v>2415</v>
      </c>
      <c r="D704" s="46">
        <v>2555.1999999999998</v>
      </c>
      <c r="E704" s="46"/>
      <c r="F704" s="46"/>
      <c r="G704" s="46">
        <f t="shared" si="83"/>
        <v>2555.1999999999998</v>
      </c>
      <c r="H704" s="46">
        <v>360</v>
      </c>
      <c r="I704" s="43">
        <f>H704/840</f>
        <v>0.42857142857142855</v>
      </c>
      <c r="J704" s="43">
        <f t="shared" si="85"/>
        <v>1834.9071428571426</v>
      </c>
      <c r="K704" s="43">
        <f>J704*0.22</f>
        <v>403.67957142857136</v>
      </c>
      <c r="L704" s="194">
        <v>788.57142857142856</v>
      </c>
      <c r="M704" s="194">
        <v>42.754285714285714</v>
      </c>
      <c r="N704" s="45">
        <f t="shared" si="82"/>
        <v>1.2014372372305215</v>
      </c>
    </row>
    <row r="705" spans="1:14" ht="12.75" customHeight="1" x14ac:dyDescent="0.25">
      <c r="A705" s="190">
        <f t="shared" ref="A705:A706" si="87">1+A704</f>
        <v>325</v>
      </c>
      <c r="B705" s="190">
        <v>5</v>
      </c>
      <c r="C705" s="46" t="s">
        <v>2416</v>
      </c>
      <c r="D705" s="46">
        <v>2484.8000000000002</v>
      </c>
      <c r="E705" s="46"/>
      <c r="F705" s="46"/>
      <c r="G705" s="46">
        <f t="shared" si="83"/>
        <v>2484.8000000000002</v>
      </c>
      <c r="H705" s="46">
        <v>360</v>
      </c>
      <c r="I705" s="43">
        <f>H705/840</f>
        <v>0.42857142857142855</v>
      </c>
      <c r="J705" s="43">
        <f t="shared" si="85"/>
        <v>1834.9071428571426</v>
      </c>
      <c r="K705" s="43">
        <f>J705*0.22</f>
        <v>403.67957142857136</v>
      </c>
      <c r="L705" s="194">
        <v>788.57142857142856</v>
      </c>
      <c r="M705" s="194">
        <v>42.754285714285714</v>
      </c>
      <c r="N705" s="45">
        <f t="shared" si="82"/>
        <v>1.2354766695796153</v>
      </c>
    </row>
    <row r="706" spans="1:14" ht="12.75" customHeight="1" x14ac:dyDescent="0.25">
      <c r="A706" s="190">
        <f t="shared" si="87"/>
        <v>326</v>
      </c>
      <c r="B706" s="190">
        <v>5</v>
      </c>
      <c r="C706" s="46" t="s">
        <v>2417</v>
      </c>
      <c r="D706" s="46">
        <v>3106.2</v>
      </c>
      <c r="E706" s="46">
        <v>30.3</v>
      </c>
      <c r="F706" s="46"/>
      <c r="G706" s="46">
        <f t="shared" si="83"/>
        <v>3136.5</v>
      </c>
      <c r="H706" s="46">
        <v>360</v>
      </c>
      <c r="I706" s="43">
        <f>H706/840</f>
        <v>0.42857142857142855</v>
      </c>
      <c r="J706" s="43">
        <f t="shared" si="85"/>
        <v>1834.9071428571426</v>
      </c>
      <c r="K706" s="43">
        <f>J706*0.22</f>
        <v>403.67957142857136</v>
      </c>
      <c r="L706" s="194">
        <v>788.57142857142856</v>
      </c>
      <c r="M706" s="194">
        <v>42.754285714285714</v>
      </c>
      <c r="N706" s="45">
        <f t="shared" si="82"/>
        <v>0.98831769640442613</v>
      </c>
    </row>
    <row r="707" spans="1:14" ht="13.5" customHeight="1" x14ac:dyDescent="0.3">
      <c r="A707" s="23"/>
      <c r="B707" s="23"/>
      <c r="C707" s="23"/>
      <c r="D707" s="169">
        <f t="shared" ref="D707:M707" si="88">SUM(D381:D706)</f>
        <v>221456.30000000025</v>
      </c>
      <c r="E707" s="169">
        <f t="shared" si="88"/>
        <v>3814.7000000000007</v>
      </c>
      <c r="F707" s="169">
        <f t="shared" si="88"/>
        <v>6233.4999999999982</v>
      </c>
      <c r="G707" s="169">
        <f t="shared" si="88"/>
        <v>231504.50000000023</v>
      </c>
      <c r="H707" s="169">
        <f t="shared" si="88"/>
        <v>25867.800000000003</v>
      </c>
      <c r="I707" s="169">
        <f t="shared" si="88"/>
        <v>30.204523809523796</v>
      </c>
      <c r="J707" s="169">
        <f t="shared" si="88"/>
        <v>129319.15846428571</v>
      </c>
      <c r="K707" s="169">
        <f t="shared" si="88"/>
        <v>28450.214862142853</v>
      </c>
      <c r="L707" s="169">
        <f t="shared" si="88"/>
        <v>55576.323809523841</v>
      </c>
      <c r="M707" s="169">
        <f t="shared" si="88"/>
        <v>3013.2032952380941</v>
      </c>
      <c r="N707" s="45">
        <f t="shared" si="82"/>
        <v>0.97698236821978068</v>
      </c>
    </row>
    <row r="708" spans="1:14" ht="13" x14ac:dyDescent="0.3">
      <c r="A708" s="513" t="s">
        <v>1873</v>
      </c>
      <c r="B708" s="514"/>
      <c r="C708" s="514"/>
      <c r="D708" s="514"/>
      <c r="E708" s="514"/>
      <c r="F708" s="514"/>
      <c r="G708" s="514"/>
      <c r="H708" s="514"/>
      <c r="I708" s="514"/>
      <c r="J708" s="514"/>
      <c r="K708" s="514"/>
      <c r="L708" s="514"/>
      <c r="M708" s="514"/>
      <c r="N708" s="515"/>
    </row>
    <row r="709" spans="1:14" x14ac:dyDescent="0.25">
      <c r="A709" s="64">
        <v>1</v>
      </c>
      <c r="B709" s="190">
        <v>3</v>
      </c>
      <c r="C709" s="46" t="s">
        <v>2286</v>
      </c>
      <c r="D709" s="81">
        <v>576.20000000000005</v>
      </c>
      <c r="E709" s="46"/>
      <c r="F709" s="48"/>
      <c r="G709" s="46">
        <f t="shared" ref="G709:G766" si="89">D709+E709+F709</f>
        <v>576.20000000000005</v>
      </c>
      <c r="H709" s="46">
        <v>41.8</v>
      </c>
      <c r="I709" s="43">
        <f t="shared" ref="I709:I766" si="90">H709/840</f>
        <v>4.9761904761904757E-2</v>
      </c>
      <c r="J709" s="43">
        <f t="shared" ref="J709:J740" si="91">I709*4281.45</f>
        <v>213.0531071428571</v>
      </c>
      <c r="K709" s="43">
        <f>J709*0.22</f>
        <v>46.871683571428562</v>
      </c>
      <c r="L709" s="194">
        <v>82.771961904761909</v>
      </c>
      <c r="M709" s="194">
        <v>4.9642476190476188</v>
      </c>
      <c r="N709" s="45">
        <f t="shared" ref="N709:N740" si="92">(J709+K709+L709+M709)/D709</f>
        <v>0.60336862241946398</v>
      </c>
    </row>
    <row r="710" spans="1:14" x14ac:dyDescent="0.25">
      <c r="A710" s="64">
        <f>A709+1</f>
        <v>2</v>
      </c>
      <c r="B710" s="190">
        <v>2</v>
      </c>
      <c r="C710" s="46" t="s">
        <v>2287</v>
      </c>
      <c r="D710" s="81">
        <v>311</v>
      </c>
      <c r="E710" s="46"/>
      <c r="F710" s="48"/>
      <c r="G710" s="46">
        <f t="shared" si="89"/>
        <v>311</v>
      </c>
      <c r="H710" s="46"/>
      <c r="I710" s="43">
        <f t="shared" si="90"/>
        <v>0</v>
      </c>
      <c r="J710" s="43">
        <f t="shared" si="91"/>
        <v>0</v>
      </c>
      <c r="K710" s="43">
        <f t="shared" ref="K710:K766" si="93">J710*0.22</f>
        <v>0</v>
      </c>
      <c r="L710" s="194">
        <v>0</v>
      </c>
      <c r="M710" s="194">
        <v>0</v>
      </c>
      <c r="N710" s="45">
        <f t="shared" si="92"/>
        <v>0</v>
      </c>
    </row>
    <row r="711" spans="1:14" x14ac:dyDescent="0.25">
      <c r="A711" s="64">
        <f t="shared" ref="A711:A774" si="94">A710+1</f>
        <v>3</v>
      </c>
      <c r="B711" s="190">
        <v>2</v>
      </c>
      <c r="C711" s="46" t="s">
        <v>2288</v>
      </c>
      <c r="D711" s="81">
        <v>309.10000000000002</v>
      </c>
      <c r="E711" s="46"/>
      <c r="F711" s="48"/>
      <c r="G711" s="46">
        <f t="shared" si="89"/>
        <v>309.10000000000002</v>
      </c>
      <c r="H711" s="46"/>
      <c r="I711" s="43">
        <f t="shared" si="90"/>
        <v>0</v>
      </c>
      <c r="J711" s="43">
        <f t="shared" si="91"/>
        <v>0</v>
      </c>
      <c r="K711" s="43">
        <f t="shared" si="93"/>
        <v>0</v>
      </c>
      <c r="L711" s="194">
        <v>0</v>
      </c>
      <c r="M711" s="194">
        <v>0</v>
      </c>
      <c r="N711" s="45">
        <f t="shared" si="92"/>
        <v>0</v>
      </c>
    </row>
    <row r="712" spans="1:14" x14ac:dyDescent="0.25">
      <c r="A712" s="64">
        <f t="shared" si="94"/>
        <v>4</v>
      </c>
      <c r="B712" s="190">
        <v>2</v>
      </c>
      <c r="C712" s="46" t="s">
        <v>2289</v>
      </c>
      <c r="D712" s="81">
        <v>309.3</v>
      </c>
      <c r="E712" s="46"/>
      <c r="F712" s="48"/>
      <c r="G712" s="46">
        <f t="shared" si="89"/>
        <v>309.3</v>
      </c>
      <c r="H712" s="46"/>
      <c r="I712" s="43">
        <f t="shared" si="90"/>
        <v>0</v>
      </c>
      <c r="J712" s="43">
        <f t="shared" si="91"/>
        <v>0</v>
      </c>
      <c r="K712" s="43">
        <f t="shared" si="93"/>
        <v>0</v>
      </c>
      <c r="L712" s="194">
        <v>0</v>
      </c>
      <c r="M712" s="194">
        <v>0</v>
      </c>
      <c r="N712" s="45">
        <f t="shared" si="92"/>
        <v>0</v>
      </c>
    </row>
    <row r="713" spans="1:14" x14ac:dyDescent="0.25">
      <c r="A713" s="64">
        <f t="shared" si="94"/>
        <v>5</v>
      </c>
      <c r="B713" s="190">
        <v>2</v>
      </c>
      <c r="C713" s="46" t="s">
        <v>2290</v>
      </c>
      <c r="D713" s="81">
        <v>421.2</v>
      </c>
      <c r="E713" s="46"/>
      <c r="F713" s="48"/>
      <c r="G713" s="46">
        <f t="shared" si="89"/>
        <v>421.2</v>
      </c>
      <c r="H713" s="46"/>
      <c r="I713" s="43">
        <f t="shared" si="90"/>
        <v>0</v>
      </c>
      <c r="J713" s="43">
        <f t="shared" si="91"/>
        <v>0</v>
      </c>
      <c r="K713" s="43">
        <f t="shared" si="93"/>
        <v>0</v>
      </c>
      <c r="L713" s="194">
        <v>0</v>
      </c>
      <c r="M713" s="194">
        <v>0</v>
      </c>
      <c r="N713" s="45">
        <f t="shared" si="92"/>
        <v>0</v>
      </c>
    </row>
    <row r="714" spans="1:14" x14ac:dyDescent="0.25">
      <c r="A714" s="64">
        <f t="shared" si="94"/>
        <v>6</v>
      </c>
      <c r="B714" s="190">
        <v>2</v>
      </c>
      <c r="C714" s="46" t="s">
        <v>2291</v>
      </c>
      <c r="D714" s="81">
        <v>635.6</v>
      </c>
      <c r="E714" s="46"/>
      <c r="F714" s="48"/>
      <c r="G714" s="46">
        <f t="shared" si="89"/>
        <v>635.6</v>
      </c>
      <c r="H714" s="46"/>
      <c r="I714" s="43">
        <f t="shared" si="90"/>
        <v>0</v>
      </c>
      <c r="J714" s="43">
        <f t="shared" si="91"/>
        <v>0</v>
      </c>
      <c r="K714" s="43">
        <f t="shared" si="93"/>
        <v>0</v>
      </c>
      <c r="L714" s="194">
        <v>0</v>
      </c>
      <c r="M714" s="194">
        <v>0</v>
      </c>
      <c r="N714" s="45">
        <f t="shared" si="92"/>
        <v>0</v>
      </c>
    </row>
    <row r="715" spans="1:14" x14ac:dyDescent="0.25">
      <c r="A715" s="64">
        <f t="shared" si="94"/>
        <v>7</v>
      </c>
      <c r="B715" s="190">
        <v>2</v>
      </c>
      <c r="C715" s="46" t="s">
        <v>2292</v>
      </c>
      <c r="D715" s="81">
        <v>392.8</v>
      </c>
      <c r="E715" s="46"/>
      <c r="F715" s="48"/>
      <c r="G715" s="46">
        <f t="shared" si="89"/>
        <v>392.8</v>
      </c>
      <c r="H715" s="46"/>
      <c r="I715" s="43">
        <f t="shared" si="90"/>
        <v>0</v>
      </c>
      <c r="J715" s="43">
        <f t="shared" si="91"/>
        <v>0</v>
      </c>
      <c r="K715" s="43">
        <f t="shared" si="93"/>
        <v>0</v>
      </c>
      <c r="L715" s="194">
        <v>0</v>
      </c>
      <c r="M715" s="194">
        <v>0</v>
      </c>
      <c r="N715" s="45">
        <f t="shared" si="92"/>
        <v>0</v>
      </c>
    </row>
    <row r="716" spans="1:14" x14ac:dyDescent="0.25">
      <c r="A716" s="64">
        <f t="shared" si="94"/>
        <v>8</v>
      </c>
      <c r="B716" s="190">
        <v>2</v>
      </c>
      <c r="C716" s="46" t="s">
        <v>2293</v>
      </c>
      <c r="D716" s="83">
        <v>150.4</v>
      </c>
      <c r="E716" s="46"/>
      <c r="F716" s="48"/>
      <c r="G716" s="46">
        <f t="shared" si="89"/>
        <v>150.4</v>
      </c>
      <c r="H716" s="46"/>
      <c r="I716" s="43">
        <f t="shared" si="90"/>
        <v>0</v>
      </c>
      <c r="J716" s="43">
        <f t="shared" si="91"/>
        <v>0</v>
      </c>
      <c r="K716" s="43">
        <f t="shared" si="93"/>
        <v>0</v>
      </c>
      <c r="L716" s="194">
        <v>0</v>
      </c>
      <c r="M716" s="194">
        <v>0</v>
      </c>
      <c r="N716" s="45">
        <f t="shared" si="92"/>
        <v>0</v>
      </c>
    </row>
    <row r="717" spans="1:14" x14ac:dyDescent="0.25">
      <c r="A717" s="64">
        <f t="shared" si="94"/>
        <v>9</v>
      </c>
      <c r="B717" s="190">
        <v>2</v>
      </c>
      <c r="C717" s="46" t="s">
        <v>2294</v>
      </c>
      <c r="D717" s="81">
        <v>308.2</v>
      </c>
      <c r="E717" s="46"/>
      <c r="F717" s="48"/>
      <c r="G717" s="46">
        <f t="shared" si="89"/>
        <v>308.2</v>
      </c>
      <c r="H717" s="46"/>
      <c r="I717" s="43">
        <f t="shared" si="90"/>
        <v>0</v>
      </c>
      <c r="J717" s="43">
        <f t="shared" si="91"/>
        <v>0</v>
      </c>
      <c r="K717" s="43">
        <f t="shared" si="93"/>
        <v>0</v>
      </c>
      <c r="L717" s="194">
        <v>0</v>
      </c>
      <c r="M717" s="194">
        <v>0</v>
      </c>
      <c r="N717" s="45">
        <f t="shared" si="92"/>
        <v>0</v>
      </c>
    </row>
    <row r="718" spans="1:14" x14ac:dyDescent="0.25">
      <c r="A718" s="64">
        <f t="shared" si="94"/>
        <v>10</v>
      </c>
      <c r="B718" s="190">
        <v>2</v>
      </c>
      <c r="C718" s="46" t="s">
        <v>2295</v>
      </c>
      <c r="D718" s="81">
        <v>313.8</v>
      </c>
      <c r="E718" s="46"/>
      <c r="F718" s="48"/>
      <c r="G718" s="46">
        <f t="shared" si="89"/>
        <v>313.8</v>
      </c>
      <c r="H718" s="46"/>
      <c r="I718" s="43">
        <f t="shared" si="90"/>
        <v>0</v>
      </c>
      <c r="J718" s="43">
        <f t="shared" si="91"/>
        <v>0</v>
      </c>
      <c r="K718" s="43">
        <f t="shared" si="93"/>
        <v>0</v>
      </c>
      <c r="L718" s="194">
        <v>0</v>
      </c>
      <c r="M718" s="194">
        <v>0</v>
      </c>
      <c r="N718" s="45">
        <f t="shared" si="92"/>
        <v>0</v>
      </c>
    </row>
    <row r="719" spans="1:14" x14ac:dyDescent="0.25">
      <c r="A719" s="64">
        <f t="shared" si="94"/>
        <v>11</v>
      </c>
      <c r="B719" s="190">
        <v>1</v>
      </c>
      <c r="C719" s="46" t="s">
        <v>2296</v>
      </c>
      <c r="D719" s="81">
        <v>138.4</v>
      </c>
      <c r="E719" s="46"/>
      <c r="F719" s="48"/>
      <c r="G719" s="46">
        <f t="shared" si="89"/>
        <v>138.4</v>
      </c>
      <c r="H719" s="46"/>
      <c r="I719" s="43">
        <f t="shared" si="90"/>
        <v>0</v>
      </c>
      <c r="J719" s="43">
        <f t="shared" si="91"/>
        <v>0</v>
      </c>
      <c r="K719" s="43">
        <f t="shared" si="93"/>
        <v>0</v>
      </c>
      <c r="L719" s="194">
        <v>0</v>
      </c>
      <c r="M719" s="194">
        <v>0</v>
      </c>
      <c r="N719" s="45">
        <f t="shared" si="92"/>
        <v>0</v>
      </c>
    </row>
    <row r="720" spans="1:14" x14ac:dyDescent="0.25">
      <c r="A720" s="64">
        <f t="shared" si="94"/>
        <v>12</v>
      </c>
      <c r="B720" s="190">
        <v>1</v>
      </c>
      <c r="C720" s="46" t="s">
        <v>2297</v>
      </c>
      <c r="D720" s="81">
        <v>106.1</v>
      </c>
      <c r="E720" s="46"/>
      <c r="F720" s="48"/>
      <c r="G720" s="46">
        <f t="shared" si="89"/>
        <v>106.1</v>
      </c>
      <c r="H720" s="46"/>
      <c r="I720" s="43">
        <f t="shared" si="90"/>
        <v>0</v>
      </c>
      <c r="J720" s="43">
        <f t="shared" si="91"/>
        <v>0</v>
      </c>
      <c r="K720" s="43">
        <f t="shared" si="93"/>
        <v>0</v>
      </c>
      <c r="L720" s="194">
        <v>0</v>
      </c>
      <c r="M720" s="194">
        <v>0</v>
      </c>
      <c r="N720" s="45">
        <f t="shared" si="92"/>
        <v>0</v>
      </c>
    </row>
    <row r="721" spans="1:14" x14ac:dyDescent="0.25">
      <c r="A721" s="64">
        <f t="shared" si="94"/>
        <v>13</v>
      </c>
      <c r="B721" s="190">
        <v>2</v>
      </c>
      <c r="C721" s="46" t="s">
        <v>2298</v>
      </c>
      <c r="D721" s="81">
        <v>225.1</v>
      </c>
      <c r="E721" s="46"/>
      <c r="F721" s="48"/>
      <c r="G721" s="46">
        <f t="shared" si="89"/>
        <v>225.1</v>
      </c>
      <c r="H721" s="46"/>
      <c r="I721" s="43">
        <f t="shared" si="90"/>
        <v>0</v>
      </c>
      <c r="J721" s="43">
        <f t="shared" si="91"/>
        <v>0</v>
      </c>
      <c r="K721" s="43">
        <f t="shared" si="93"/>
        <v>0</v>
      </c>
      <c r="L721" s="194">
        <v>0</v>
      </c>
      <c r="M721" s="194">
        <v>0</v>
      </c>
      <c r="N721" s="45">
        <f t="shared" si="92"/>
        <v>0</v>
      </c>
    </row>
    <row r="722" spans="1:14" x14ac:dyDescent="0.25">
      <c r="A722" s="64">
        <f t="shared" si="94"/>
        <v>14</v>
      </c>
      <c r="B722" s="190">
        <v>1</v>
      </c>
      <c r="C722" s="46" t="s">
        <v>2299</v>
      </c>
      <c r="D722" s="81">
        <v>184.65</v>
      </c>
      <c r="E722" s="46"/>
      <c r="F722" s="48"/>
      <c r="G722" s="46">
        <f t="shared" si="89"/>
        <v>184.65</v>
      </c>
      <c r="H722" s="46"/>
      <c r="I722" s="43">
        <f t="shared" si="90"/>
        <v>0</v>
      </c>
      <c r="J722" s="43">
        <f t="shared" si="91"/>
        <v>0</v>
      </c>
      <c r="K722" s="43">
        <f t="shared" si="93"/>
        <v>0</v>
      </c>
      <c r="L722" s="194">
        <v>0</v>
      </c>
      <c r="M722" s="194">
        <v>0</v>
      </c>
      <c r="N722" s="45">
        <f t="shared" si="92"/>
        <v>0</v>
      </c>
    </row>
    <row r="723" spans="1:14" x14ac:dyDescent="0.25">
      <c r="A723" s="64">
        <f t="shared" si="94"/>
        <v>15</v>
      </c>
      <c r="B723" s="190">
        <v>1</v>
      </c>
      <c r="C723" s="46" t="s">
        <v>2300</v>
      </c>
      <c r="D723" s="84">
        <v>113.8</v>
      </c>
      <c r="E723" s="46"/>
      <c r="F723" s="48"/>
      <c r="G723" s="46">
        <f t="shared" si="89"/>
        <v>113.8</v>
      </c>
      <c r="H723" s="46"/>
      <c r="I723" s="43">
        <f t="shared" si="90"/>
        <v>0</v>
      </c>
      <c r="J723" s="43">
        <f t="shared" si="91"/>
        <v>0</v>
      </c>
      <c r="K723" s="43">
        <f t="shared" si="93"/>
        <v>0</v>
      </c>
      <c r="L723" s="194">
        <v>0</v>
      </c>
      <c r="M723" s="194">
        <v>0</v>
      </c>
      <c r="N723" s="45">
        <f t="shared" si="92"/>
        <v>0</v>
      </c>
    </row>
    <row r="724" spans="1:14" x14ac:dyDescent="0.25">
      <c r="A724" s="64">
        <f t="shared" si="94"/>
        <v>16</v>
      </c>
      <c r="B724" s="190">
        <v>5</v>
      </c>
      <c r="C724" s="46" t="s">
        <v>2301</v>
      </c>
      <c r="D724" s="81">
        <v>2829.85</v>
      </c>
      <c r="E724" s="46"/>
      <c r="F724" s="48"/>
      <c r="G724" s="46">
        <f t="shared" si="89"/>
        <v>2829.85</v>
      </c>
      <c r="H724" s="46">
        <v>320</v>
      </c>
      <c r="I724" s="43">
        <f t="shared" si="90"/>
        <v>0.38095238095238093</v>
      </c>
      <c r="J724" s="43">
        <f t="shared" si="91"/>
        <v>1631.0285714285712</v>
      </c>
      <c r="K724" s="43">
        <f t="shared" si="93"/>
        <v>358.82628571428569</v>
      </c>
      <c r="L724" s="194">
        <v>633.66095238095238</v>
      </c>
      <c r="M724" s="194">
        <v>38.003809523809522</v>
      </c>
      <c r="N724" s="45">
        <f t="shared" si="92"/>
        <v>0.94051614716243581</v>
      </c>
    </row>
    <row r="725" spans="1:14" x14ac:dyDescent="0.25">
      <c r="A725" s="64">
        <f t="shared" si="94"/>
        <v>17</v>
      </c>
      <c r="B725" s="190">
        <v>1</v>
      </c>
      <c r="C725" s="46" t="s">
        <v>2302</v>
      </c>
      <c r="D725" s="81">
        <v>130</v>
      </c>
      <c r="E725" s="46"/>
      <c r="F725" s="48"/>
      <c r="G725" s="46">
        <f t="shared" si="89"/>
        <v>130</v>
      </c>
      <c r="H725" s="46"/>
      <c r="I725" s="43">
        <f t="shared" si="90"/>
        <v>0</v>
      </c>
      <c r="J725" s="43">
        <f t="shared" si="91"/>
        <v>0</v>
      </c>
      <c r="K725" s="43">
        <f t="shared" si="93"/>
        <v>0</v>
      </c>
      <c r="L725" s="194">
        <v>0</v>
      </c>
      <c r="M725" s="194">
        <v>0</v>
      </c>
      <c r="N725" s="45">
        <f t="shared" si="92"/>
        <v>0</v>
      </c>
    </row>
    <row r="726" spans="1:14" x14ac:dyDescent="0.25">
      <c r="A726" s="64">
        <f t="shared" si="94"/>
        <v>18</v>
      </c>
      <c r="B726" s="190">
        <v>2</v>
      </c>
      <c r="C726" s="46" t="s">
        <v>2303</v>
      </c>
      <c r="D726" s="81">
        <v>132.19999999999999</v>
      </c>
      <c r="E726" s="46"/>
      <c r="F726" s="48"/>
      <c r="G726" s="46">
        <f t="shared" si="89"/>
        <v>132.19999999999999</v>
      </c>
      <c r="H726" s="46"/>
      <c r="I726" s="43">
        <f t="shared" si="90"/>
        <v>0</v>
      </c>
      <c r="J726" s="43">
        <f t="shared" si="91"/>
        <v>0</v>
      </c>
      <c r="K726" s="43">
        <f t="shared" si="93"/>
        <v>0</v>
      </c>
      <c r="L726" s="194">
        <v>0</v>
      </c>
      <c r="M726" s="194">
        <v>0</v>
      </c>
      <c r="N726" s="45">
        <f t="shared" si="92"/>
        <v>0</v>
      </c>
    </row>
    <row r="727" spans="1:14" x14ac:dyDescent="0.25">
      <c r="A727" s="64">
        <f t="shared" si="94"/>
        <v>19</v>
      </c>
      <c r="B727" s="190">
        <v>2</v>
      </c>
      <c r="C727" s="46" t="s">
        <v>2304</v>
      </c>
      <c r="D727" s="81">
        <v>130.6</v>
      </c>
      <c r="E727" s="46"/>
      <c r="F727" s="48"/>
      <c r="G727" s="46">
        <f t="shared" si="89"/>
        <v>130.6</v>
      </c>
      <c r="H727" s="46"/>
      <c r="I727" s="43">
        <f t="shared" si="90"/>
        <v>0</v>
      </c>
      <c r="J727" s="43">
        <f t="shared" si="91"/>
        <v>0</v>
      </c>
      <c r="K727" s="43">
        <f t="shared" si="93"/>
        <v>0</v>
      </c>
      <c r="L727" s="194">
        <v>0</v>
      </c>
      <c r="M727" s="194">
        <v>0</v>
      </c>
      <c r="N727" s="45">
        <f t="shared" si="92"/>
        <v>0</v>
      </c>
    </row>
    <row r="728" spans="1:14" x14ac:dyDescent="0.25">
      <c r="A728" s="64">
        <f t="shared" si="94"/>
        <v>20</v>
      </c>
      <c r="B728" s="190">
        <v>2</v>
      </c>
      <c r="C728" s="46" t="s">
        <v>2305</v>
      </c>
      <c r="D728" s="81">
        <v>302.39999999999998</v>
      </c>
      <c r="E728" s="46"/>
      <c r="F728" s="48"/>
      <c r="G728" s="46">
        <f t="shared" si="89"/>
        <v>302.39999999999998</v>
      </c>
      <c r="H728" s="46"/>
      <c r="I728" s="43">
        <f t="shared" si="90"/>
        <v>0</v>
      </c>
      <c r="J728" s="43">
        <f t="shared" si="91"/>
        <v>0</v>
      </c>
      <c r="K728" s="43">
        <f t="shared" si="93"/>
        <v>0</v>
      </c>
      <c r="L728" s="194">
        <v>0</v>
      </c>
      <c r="M728" s="194">
        <v>0</v>
      </c>
      <c r="N728" s="45">
        <f t="shared" si="92"/>
        <v>0</v>
      </c>
    </row>
    <row r="729" spans="1:14" x14ac:dyDescent="0.25">
      <c r="A729" s="64">
        <f t="shared" si="94"/>
        <v>21</v>
      </c>
      <c r="B729" s="190">
        <v>5</v>
      </c>
      <c r="C729" s="46" t="s">
        <v>2306</v>
      </c>
      <c r="D729" s="81">
        <v>2716.6</v>
      </c>
      <c r="E729" s="46"/>
      <c r="F729" s="48"/>
      <c r="G729" s="46">
        <f t="shared" si="89"/>
        <v>2716.6</v>
      </c>
      <c r="H729" s="46">
        <v>306</v>
      </c>
      <c r="I729" s="43">
        <f t="shared" si="90"/>
        <v>0.36428571428571427</v>
      </c>
      <c r="J729" s="43">
        <f t="shared" si="91"/>
        <v>1559.6710714285714</v>
      </c>
      <c r="K729" s="43">
        <f t="shared" si="93"/>
        <v>343.1276357142857</v>
      </c>
      <c r="L729" s="194">
        <v>605.93828571428571</v>
      </c>
      <c r="M729" s="194">
        <v>36.341142857142856</v>
      </c>
      <c r="N729" s="45">
        <f t="shared" si="92"/>
        <v>0.93686156803146792</v>
      </c>
    </row>
    <row r="730" spans="1:14" x14ac:dyDescent="0.25">
      <c r="A730" s="64">
        <f t="shared" si="94"/>
        <v>22</v>
      </c>
      <c r="B730" s="190">
        <v>4</v>
      </c>
      <c r="C730" s="46" t="s">
        <v>2307</v>
      </c>
      <c r="D730" s="81">
        <v>453</v>
      </c>
      <c r="E730" s="46"/>
      <c r="F730" s="48"/>
      <c r="G730" s="46">
        <f t="shared" si="89"/>
        <v>453</v>
      </c>
      <c r="H730" s="46">
        <v>54</v>
      </c>
      <c r="I730" s="43">
        <f t="shared" si="90"/>
        <v>6.4285714285714279E-2</v>
      </c>
      <c r="J730" s="43">
        <f t="shared" si="91"/>
        <v>275.23607142857139</v>
      </c>
      <c r="K730" s="43">
        <f t="shared" si="93"/>
        <v>60.551935714285705</v>
      </c>
      <c r="L730" s="194">
        <v>106.93028571428572</v>
      </c>
      <c r="M730" s="194">
        <v>6.4131428571428568</v>
      </c>
      <c r="N730" s="45">
        <f t="shared" si="92"/>
        <v>0.99146012298959318</v>
      </c>
    </row>
    <row r="731" spans="1:14" x14ac:dyDescent="0.25">
      <c r="A731" s="64">
        <f t="shared" si="94"/>
        <v>23</v>
      </c>
      <c r="B731" s="190">
        <v>1</v>
      </c>
      <c r="C731" s="46" t="s">
        <v>2308</v>
      </c>
      <c r="D731" s="81">
        <v>183.6</v>
      </c>
      <c r="E731" s="46"/>
      <c r="F731" s="48">
        <v>33.299999999999997</v>
      </c>
      <c r="G731" s="46">
        <f t="shared" si="89"/>
        <v>216.89999999999998</v>
      </c>
      <c r="H731" s="46"/>
      <c r="I731" s="43">
        <f t="shared" si="90"/>
        <v>0</v>
      </c>
      <c r="J731" s="43">
        <f t="shared" si="91"/>
        <v>0</v>
      </c>
      <c r="K731" s="43">
        <f t="shared" si="93"/>
        <v>0</v>
      </c>
      <c r="L731" s="194">
        <v>0</v>
      </c>
      <c r="M731" s="194">
        <v>0</v>
      </c>
      <c r="N731" s="45">
        <f t="shared" si="92"/>
        <v>0</v>
      </c>
    </row>
    <row r="732" spans="1:14" x14ac:dyDescent="0.25">
      <c r="A732" s="64">
        <f t="shared" si="94"/>
        <v>24</v>
      </c>
      <c r="B732" s="190">
        <v>3</v>
      </c>
      <c r="C732" s="46" t="s">
        <v>2309</v>
      </c>
      <c r="D732" s="81">
        <v>1099.8</v>
      </c>
      <c r="E732" s="46"/>
      <c r="F732" s="48"/>
      <c r="G732" s="46">
        <f t="shared" si="89"/>
        <v>1099.8</v>
      </c>
      <c r="H732" s="46">
        <v>90</v>
      </c>
      <c r="I732" s="43">
        <f t="shared" si="90"/>
        <v>0.10714285714285714</v>
      </c>
      <c r="J732" s="43">
        <f t="shared" si="91"/>
        <v>458.72678571428565</v>
      </c>
      <c r="K732" s="43">
        <f t="shared" si="93"/>
        <v>100.91989285714284</v>
      </c>
      <c r="L732" s="194">
        <v>178.21714285714285</v>
      </c>
      <c r="M732" s="194">
        <v>10.688571428571429</v>
      </c>
      <c r="N732" s="45">
        <f t="shared" si="92"/>
        <v>0.68062592549294676</v>
      </c>
    </row>
    <row r="733" spans="1:14" x14ac:dyDescent="0.25">
      <c r="A733" s="64">
        <f t="shared" si="94"/>
        <v>25</v>
      </c>
      <c r="B733" s="190">
        <v>3</v>
      </c>
      <c r="C733" s="46" t="s">
        <v>2310</v>
      </c>
      <c r="D733" s="81">
        <v>287.8</v>
      </c>
      <c r="E733" s="46">
        <v>29</v>
      </c>
      <c r="F733" s="48"/>
      <c r="G733" s="46">
        <f t="shared" si="89"/>
        <v>316.8</v>
      </c>
      <c r="H733" s="46">
        <v>30</v>
      </c>
      <c r="I733" s="43">
        <f t="shared" si="90"/>
        <v>3.5714285714285712E-2</v>
      </c>
      <c r="J733" s="43">
        <f t="shared" si="91"/>
        <v>152.90892857142856</v>
      </c>
      <c r="K733" s="43">
        <f t="shared" si="93"/>
        <v>33.639964285714285</v>
      </c>
      <c r="L733" s="194">
        <v>59.405714285714282</v>
      </c>
      <c r="M733" s="194">
        <v>3.5628571428571427</v>
      </c>
      <c r="N733" s="45">
        <f t="shared" si="92"/>
        <v>0.86698215526655409</v>
      </c>
    </row>
    <row r="734" spans="1:14" x14ac:dyDescent="0.25">
      <c r="A734" s="64">
        <f t="shared" si="94"/>
        <v>26</v>
      </c>
      <c r="B734" s="190">
        <v>3</v>
      </c>
      <c r="C734" s="46" t="s">
        <v>2311</v>
      </c>
      <c r="D734" s="81">
        <v>272.5</v>
      </c>
      <c r="E734" s="46"/>
      <c r="F734" s="48"/>
      <c r="G734" s="46">
        <f t="shared" si="89"/>
        <v>272.5</v>
      </c>
      <c r="H734" s="46">
        <v>43</v>
      </c>
      <c r="I734" s="43">
        <f t="shared" si="90"/>
        <v>5.1190476190476189E-2</v>
      </c>
      <c r="J734" s="43">
        <f t="shared" si="91"/>
        <v>219.16946428571427</v>
      </c>
      <c r="K734" s="43">
        <f t="shared" si="93"/>
        <v>48.217282142857137</v>
      </c>
      <c r="L734" s="194">
        <v>85.148190476190479</v>
      </c>
      <c r="M734" s="194">
        <v>5.1067619047619051</v>
      </c>
      <c r="N734" s="45">
        <f t="shared" si="92"/>
        <v>1.3124466011358673</v>
      </c>
    </row>
    <row r="735" spans="1:14" x14ac:dyDescent="0.25">
      <c r="A735" s="64">
        <f t="shared" si="94"/>
        <v>27</v>
      </c>
      <c r="B735" s="190">
        <v>2</v>
      </c>
      <c r="C735" s="46" t="s">
        <v>2312</v>
      </c>
      <c r="D735" s="81">
        <v>206.8</v>
      </c>
      <c r="E735" s="46"/>
      <c r="F735" s="48"/>
      <c r="G735" s="46">
        <f t="shared" si="89"/>
        <v>206.8</v>
      </c>
      <c r="H735" s="46"/>
      <c r="I735" s="43">
        <f t="shared" si="90"/>
        <v>0</v>
      </c>
      <c r="J735" s="43">
        <f t="shared" si="91"/>
        <v>0</v>
      </c>
      <c r="K735" s="43">
        <f t="shared" si="93"/>
        <v>0</v>
      </c>
      <c r="L735" s="194">
        <v>0</v>
      </c>
      <c r="M735" s="194">
        <v>0</v>
      </c>
      <c r="N735" s="45">
        <f t="shared" si="92"/>
        <v>0</v>
      </c>
    </row>
    <row r="736" spans="1:14" x14ac:dyDescent="0.25">
      <c r="A736" s="64">
        <f t="shared" si="94"/>
        <v>28</v>
      </c>
      <c r="B736" s="190">
        <v>1</v>
      </c>
      <c r="C736" s="46" t="s">
        <v>2313</v>
      </c>
      <c r="D736" s="81">
        <v>90.7</v>
      </c>
      <c r="E736" s="46"/>
      <c r="F736" s="48"/>
      <c r="G736" s="46">
        <f t="shared" si="89"/>
        <v>90.7</v>
      </c>
      <c r="H736" s="46"/>
      <c r="I736" s="43">
        <f t="shared" si="90"/>
        <v>0</v>
      </c>
      <c r="J736" s="43">
        <f t="shared" si="91"/>
        <v>0</v>
      </c>
      <c r="K736" s="43">
        <f t="shared" si="93"/>
        <v>0</v>
      </c>
      <c r="L736" s="194">
        <v>0</v>
      </c>
      <c r="M736" s="194">
        <v>0</v>
      </c>
      <c r="N736" s="45">
        <f t="shared" si="92"/>
        <v>0</v>
      </c>
    </row>
    <row r="737" spans="1:14" x14ac:dyDescent="0.25">
      <c r="A737" s="64">
        <f t="shared" si="94"/>
        <v>29</v>
      </c>
      <c r="B737" s="190">
        <v>1</v>
      </c>
      <c r="C737" s="46" t="s">
        <v>2314</v>
      </c>
      <c r="D737" s="81">
        <v>315.8</v>
      </c>
      <c r="E737" s="46"/>
      <c r="F737" s="48"/>
      <c r="G737" s="46">
        <f t="shared" si="89"/>
        <v>315.8</v>
      </c>
      <c r="H737" s="46"/>
      <c r="I737" s="43">
        <f t="shared" si="90"/>
        <v>0</v>
      </c>
      <c r="J737" s="43">
        <f t="shared" si="91"/>
        <v>0</v>
      </c>
      <c r="K737" s="43">
        <f t="shared" si="93"/>
        <v>0</v>
      </c>
      <c r="L737" s="194">
        <v>0</v>
      </c>
      <c r="M737" s="194">
        <v>0</v>
      </c>
      <c r="N737" s="45">
        <f t="shared" si="92"/>
        <v>0</v>
      </c>
    </row>
    <row r="738" spans="1:14" x14ac:dyDescent="0.25">
      <c r="A738" s="64">
        <f t="shared" si="94"/>
        <v>30</v>
      </c>
      <c r="B738" s="190">
        <v>5</v>
      </c>
      <c r="C738" s="46" t="s">
        <v>2315</v>
      </c>
      <c r="D738" s="81">
        <v>728.38</v>
      </c>
      <c r="E738" s="46"/>
      <c r="F738" s="48">
        <v>237.1</v>
      </c>
      <c r="G738" s="46">
        <f t="shared" si="89"/>
        <v>965.48</v>
      </c>
      <c r="H738" s="46">
        <v>126</v>
      </c>
      <c r="I738" s="43">
        <f t="shared" si="90"/>
        <v>0.15</v>
      </c>
      <c r="J738" s="43">
        <f t="shared" si="91"/>
        <v>642.21749999999997</v>
      </c>
      <c r="K738" s="43">
        <f t="shared" si="93"/>
        <v>141.28784999999999</v>
      </c>
      <c r="L738" s="194">
        <v>249.50400000000002</v>
      </c>
      <c r="M738" s="194">
        <v>14.964</v>
      </c>
      <c r="N738" s="45">
        <f t="shared" si="92"/>
        <v>1.4387728246245088</v>
      </c>
    </row>
    <row r="739" spans="1:14" x14ac:dyDescent="0.25">
      <c r="A739" s="64">
        <f t="shared" si="94"/>
        <v>31</v>
      </c>
      <c r="B739" s="190">
        <v>5</v>
      </c>
      <c r="C739" s="46" t="s">
        <v>2316</v>
      </c>
      <c r="D739" s="81">
        <v>2744.5</v>
      </c>
      <c r="E739" s="46">
        <v>461.4</v>
      </c>
      <c r="F739" s="48">
        <v>413</v>
      </c>
      <c r="G739" s="46">
        <f t="shared" si="89"/>
        <v>3618.9</v>
      </c>
      <c r="H739" s="46">
        <v>266</v>
      </c>
      <c r="I739" s="43">
        <f t="shared" si="90"/>
        <v>0.31666666666666665</v>
      </c>
      <c r="J739" s="43">
        <f t="shared" si="91"/>
        <v>1355.7924999999998</v>
      </c>
      <c r="K739" s="43">
        <f t="shared" si="93"/>
        <v>298.27434999999997</v>
      </c>
      <c r="L739" s="194">
        <v>526.73066666666659</v>
      </c>
      <c r="M739" s="194">
        <v>31.590666666666667</v>
      </c>
      <c r="N739" s="45">
        <f t="shared" si="92"/>
        <v>0.80611702799538454</v>
      </c>
    </row>
    <row r="740" spans="1:14" x14ac:dyDescent="0.25">
      <c r="A740" s="64">
        <f t="shared" si="94"/>
        <v>32</v>
      </c>
      <c r="B740" s="190">
        <v>3</v>
      </c>
      <c r="C740" s="46" t="s">
        <v>2317</v>
      </c>
      <c r="D740" s="81">
        <v>853.9</v>
      </c>
      <c r="E740" s="46"/>
      <c r="F740" s="48">
        <v>126.4</v>
      </c>
      <c r="G740" s="46">
        <f t="shared" si="89"/>
        <v>980.3</v>
      </c>
      <c r="H740" s="46">
        <v>62.7</v>
      </c>
      <c r="I740" s="43">
        <f t="shared" si="90"/>
        <v>7.464285714285715E-2</v>
      </c>
      <c r="J740" s="43">
        <f t="shared" si="91"/>
        <v>319.57966071428575</v>
      </c>
      <c r="K740" s="43">
        <f t="shared" si="93"/>
        <v>70.307525357142865</v>
      </c>
      <c r="L740" s="194">
        <v>124.15794285714287</v>
      </c>
      <c r="M740" s="194">
        <v>7.44637142857143</v>
      </c>
      <c r="N740" s="45">
        <f t="shared" si="92"/>
        <v>0.61071729752563886</v>
      </c>
    </row>
    <row r="741" spans="1:14" x14ac:dyDescent="0.25">
      <c r="A741" s="64">
        <f t="shared" si="94"/>
        <v>33</v>
      </c>
      <c r="B741" s="190">
        <v>3</v>
      </c>
      <c r="C741" s="46" t="s">
        <v>2318</v>
      </c>
      <c r="D741" s="81">
        <v>996.64</v>
      </c>
      <c r="E741" s="46"/>
      <c r="F741" s="48">
        <v>120.2</v>
      </c>
      <c r="G741" s="46">
        <f t="shared" si="89"/>
        <v>1116.8399999999999</v>
      </c>
      <c r="H741" s="46">
        <v>131.1</v>
      </c>
      <c r="I741" s="43">
        <f t="shared" si="90"/>
        <v>0.15607142857142856</v>
      </c>
      <c r="J741" s="43">
        <f t="shared" ref="J741:J772" si="95">I741*4281.45</f>
        <v>668.21201785714277</v>
      </c>
      <c r="K741" s="43">
        <f t="shared" si="93"/>
        <v>147.00664392857141</v>
      </c>
      <c r="L741" s="194">
        <v>259.60297142857138</v>
      </c>
      <c r="M741" s="194">
        <v>15.569685714285713</v>
      </c>
      <c r="N741" s="45">
        <f t="shared" ref="N741:N772" si="96">(J741+K741+L741+M741)/D741</f>
        <v>1.0940673853433249</v>
      </c>
    </row>
    <row r="742" spans="1:14" x14ac:dyDescent="0.25">
      <c r="A742" s="64">
        <f t="shared" si="94"/>
        <v>34</v>
      </c>
      <c r="B742" s="190">
        <v>4</v>
      </c>
      <c r="C742" s="46" t="s">
        <v>2319</v>
      </c>
      <c r="D742" s="81">
        <v>978.3</v>
      </c>
      <c r="E742" s="46">
        <v>22.8</v>
      </c>
      <c r="F742" s="48"/>
      <c r="G742" s="46">
        <f t="shared" si="89"/>
        <v>1001.0999999999999</v>
      </c>
      <c r="H742" s="46">
        <v>71</v>
      </c>
      <c r="I742" s="43">
        <f t="shared" si="90"/>
        <v>8.4523809523809529E-2</v>
      </c>
      <c r="J742" s="43">
        <f t="shared" si="95"/>
        <v>361.88446428571427</v>
      </c>
      <c r="K742" s="43">
        <f t="shared" si="93"/>
        <v>79.614582142857145</v>
      </c>
      <c r="L742" s="194">
        <v>140.59352380952384</v>
      </c>
      <c r="M742" s="194">
        <v>8.4320952380952399</v>
      </c>
      <c r="N742" s="45">
        <f t="shared" si="96"/>
        <v>0.60362329088847033</v>
      </c>
    </row>
    <row r="743" spans="1:14" x14ac:dyDescent="0.25">
      <c r="A743" s="64">
        <f t="shared" si="94"/>
        <v>35</v>
      </c>
      <c r="B743" s="190">
        <v>4</v>
      </c>
      <c r="C743" s="46" t="s">
        <v>2320</v>
      </c>
      <c r="D743" s="81">
        <v>290.39999999999998</v>
      </c>
      <c r="E743" s="46"/>
      <c r="F743" s="48"/>
      <c r="G743" s="46">
        <f t="shared" si="89"/>
        <v>290.39999999999998</v>
      </c>
      <c r="H743" s="46">
        <v>40</v>
      </c>
      <c r="I743" s="43">
        <f t="shared" si="90"/>
        <v>4.7619047619047616E-2</v>
      </c>
      <c r="J743" s="43">
        <f t="shared" si="95"/>
        <v>203.87857142857141</v>
      </c>
      <c r="K743" s="43">
        <f t="shared" si="93"/>
        <v>44.853285714285711</v>
      </c>
      <c r="L743" s="194">
        <v>79.207619047619048</v>
      </c>
      <c r="M743" s="194">
        <v>4.7504761904761903</v>
      </c>
      <c r="N743" s="45">
        <f t="shared" si="96"/>
        <v>1.1456265577856488</v>
      </c>
    </row>
    <row r="744" spans="1:14" x14ac:dyDescent="0.25">
      <c r="A744" s="64">
        <f t="shared" si="94"/>
        <v>36</v>
      </c>
      <c r="B744" s="190">
        <v>4</v>
      </c>
      <c r="C744" s="46" t="s">
        <v>2321</v>
      </c>
      <c r="D744" s="81">
        <v>1017.8</v>
      </c>
      <c r="E744" s="46"/>
      <c r="F744" s="48">
        <v>108.5</v>
      </c>
      <c r="G744" s="46">
        <f t="shared" si="89"/>
        <v>1126.3</v>
      </c>
      <c r="H744" s="46">
        <v>105.2</v>
      </c>
      <c r="I744" s="43">
        <f t="shared" si="90"/>
        <v>0.12523809523809523</v>
      </c>
      <c r="J744" s="43">
        <f t="shared" si="95"/>
        <v>536.20064285714284</v>
      </c>
      <c r="K744" s="43">
        <f t="shared" si="93"/>
        <v>117.96414142857142</v>
      </c>
      <c r="L744" s="194">
        <v>208.3160380952381</v>
      </c>
      <c r="M744" s="194">
        <v>12.493752380952381</v>
      </c>
      <c r="N744" s="45">
        <f t="shared" si="96"/>
        <v>0.85967240593623984</v>
      </c>
    </row>
    <row r="745" spans="1:14" x14ac:dyDescent="0.25">
      <c r="A745" s="64">
        <f t="shared" si="94"/>
        <v>37</v>
      </c>
      <c r="B745" s="190">
        <v>4</v>
      </c>
      <c r="C745" s="46" t="s">
        <v>925</v>
      </c>
      <c r="D745" s="81">
        <v>803.6</v>
      </c>
      <c r="E745" s="46"/>
      <c r="F745" s="48">
        <v>89</v>
      </c>
      <c r="G745" s="46">
        <f t="shared" si="89"/>
        <v>892.6</v>
      </c>
      <c r="H745" s="46">
        <v>96.3</v>
      </c>
      <c r="I745" s="43">
        <f t="shared" si="90"/>
        <v>0.11464285714285714</v>
      </c>
      <c r="J745" s="43">
        <f t="shared" si="95"/>
        <v>490.83766071428568</v>
      </c>
      <c r="K745" s="43">
        <f t="shared" si="93"/>
        <v>107.98428535714285</v>
      </c>
      <c r="L745" s="194">
        <v>190.69234285714288</v>
      </c>
      <c r="M745" s="194">
        <v>11.436771428571429</v>
      </c>
      <c r="N745" s="45">
        <f t="shared" si="96"/>
        <v>0.99670365898101398</v>
      </c>
    </row>
    <row r="746" spans="1:14" x14ac:dyDescent="0.25">
      <c r="A746" s="64">
        <f t="shared" si="94"/>
        <v>38</v>
      </c>
      <c r="B746" s="190">
        <v>4</v>
      </c>
      <c r="C746" s="46" t="s">
        <v>926</v>
      </c>
      <c r="D746" s="81">
        <v>923.4</v>
      </c>
      <c r="E746" s="46"/>
      <c r="F746" s="48"/>
      <c r="G746" s="46">
        <f t="shared" si="89"/>
        <v>923.4</v>
      </c>
      <c r="H746" s="46">
        <v>74.2</v>
      </c>
      <c r="I746" s="43">
        <f t="shared" si="90"/>
        <v>8.8333333333333333E-2</v>
      </c>
      <c r="J746" s="43">
        <f t="shared" si="95"/>
        <v>378.19475</v>
      </c>
      <c r="K746" s="43">
        <f t="shared" si="93"/>
        <v>83.202844999999996</v>
      </c>
      <c r="L746" s="194">
        <v>146.93013333333334</v>
      </c>
      <c r="M746" s="194">
        <v>8.8121333333333336</v>
      </c>
      <c r="N746" s="45">
        <f t="shared" si="96"/>
        <v>0.66833426647895477</v>
      </c>
    </row>
    <row r="747" spans="1:14" x14ac:dyDescent="0.25">
      <c r="A747" s="64">
        <f t="shared" si="94"/>
        <v>39</v>
      </c>
      <c r="B747" s="190">
        <v>4</v>
      </c>
      <c r="C747" s="46" t="s">
        <v>927</v>
      </c>
      <c r="D747" s="81">
        <v>953.3</v>
      </c>
      <c r="E747" s="46"/>
      <c r="F747" s="48"/>
      <c r="G747" s="46">
        <f t="shared" si="89"/>
        <v>953.3</v>
      </c>
      <c r="H747" s="46">
        <v>75</v>
      </c>
      <c r="I747" s="43">
        <f t="shared" si="90"/>
        <v>8.9285714285714288E-2</v>
      </c>
      <c r="J747" s="43">
        <f t="shared" si="95"/>
        <v>382.27232142857144</v>
      </c>
      <c r="K747" s="43">
        <f t="shared" si="93"/>
        <v>84.099910714285713</v>
      </c>
      <c r="L747" s="194">
        <v>148.51428571428571</v>
      </c>
      <c r="M747" s="194">
        <v>8.9071428571428584</v>
      </c>
      <c r="N747" s="45">
        <f t="shared" si="96"/>
        <v>0.65435189417212392</v>
      </c>
    </row>
    <row r="748" spans="1:14" x14ac:dyDescent="0.25">
      <c r="A748" s="64">
        <f t="shared" si="94"/>
        <v>40</v>
      </c>
      <c r="B748" s="190">
        <v>4</v>
      </c>
      <c r="C748" s="46" t="s">
        <v>928</v>
      </c>
      <c r="D748" s="81">
        <v>956.1</v>
      </c>
      <c r="E748" s="46">
        <v>153.69999999999999</v>
      </c>
      <c r="F748" s="48"/>
      <c r="G748" s="46">
        <f t="shared" si="89"/>
        <v>1109.8</v>
      </c>
      <c r="H748" s="46">
        <v>92</v>
      </c>
      <c r="I748" s="43">
        <f t="shared" si="90"/>
        <v>0.10952380952380952</v>
      </c>
      <c r="J748" s="43">
        <f t="shared" si="95"/>
        <v>468.92071428571427</v>
      </c>
      <c r="K748" s="43">
        <f t="shared" si="93"/>
        <v>103.16255714285714</v>
      </c>
      <c r="L748" s="194">
        <v>182.17752380952382</v>
      </c>
      <c r="M748" s="194">
        <v>10.926095238095238</v>
      </c>
      <c r="N748" s="45">
        <f t="shared" si="96"/>
        <v>0.80032098156698095</v>
      </c>
    </row>
    <row r="749" spans="1:14" x14ac:dyDescent="0.25">
      <c r="A749" s="64">
        <f t="shared" si="94"/>
        <v>41</v>
      </c>
      <c r="B749" s="190">
        <v>4</v>
      </c>
      <c r="C749" s="46" t="s">
        <v>929</v>
      </c>
      <c r="D749" s="81">
        <v>900.4</v>
      </c>
      <c r="E749" s="46"/>
      <c r="F749" s="48"/>
      <c r="G749" s="46">
        <f t="shared" si="89"/>
        <v>900.4</v>
      </c>
      <c r="H749" s="46">
        <v>128</v>
      </c>
      <c r="I749" s="43">
        <f t="shared" si="90"/>
        <v>0.15238095238095239</v>
      </c>
      <c r="J749" s="43">
        <f t="shared" si="95"/>
        <v>652.41142857142859</v>
      </c>
      <c r="K749" s="43">
        <f t="shared" si="93"/>
        <v>143.5305142857143</v>
      </c>
      <c r="L749" s="194">
        <v>253.46438095238099</v>
      </c>
      <c r="M749" s="194">
        <v>15.201523809523811</v>
      </c>
      <c r="N749" s="45">
        <f t="shared" si="96"/>
        <v>1.1823721097501643</v>
      </c>
    </row>
    <row r="750" spans="1:14" x14ac:dyDescent="0.25">
      <c r="A750" s="64">
        <f t="shared" si="94"/>
        <v>42</v>
      </c>
      <c r="B750" s="190">
        <v>4</v>
      </c>
      <c r="C750" s="46" t="s">
        <v>930</v>
      </c>
      <c r="D750" s="81">
        <v>643.84</v>
      </c>
      <c r="E750" s="46">
        <v>33.299999999999997</v>
      </c>
      <c r="F750" s="48"/>
      <c r="G750" s="46">
        <f t="shared" si="89"/>
        <v>677.14</v>
      </c>
      <c r="H750" s="67">
        <v>73</v>
      </c>
      <c r="I750" s="43">
        <f t="shared" si="90"/>
        <v>8.6904761904761901E-2</v>
      </c>
      <c r="J750" s="43">
        <f t="shared" si="95"/>
        <v>372.07839285714283</v>
      </c>
      <c r="K750" s="43">
        <f t="shared" si="93"/>
        <v>81.857246428571429</v>
      </c>
      <c r="L750" s="194">
        <v>144.55390476190476</v>
      </c>
      <c r="M750" s="194">
        <v>8.6696190476190473</v>
      </c>
      <c r="N750" s="45">
        <f t="shared" si="96"/>
        <v>0.94302802419116238</v>
      </c>
    </row>
    <row r="751" spans="1:14" x14ac:dyDescent="0.25">
      <c r="A751" s="64">
        <f t="shared" si="94"/>
        <v>43</v>
      </c>
      <c r="B751" s="190">
        <v>6</v>
      </c>
      <c r="C751" s="46" t="s">
        <v>931</v>
      </c>
      <c r="D751" s="81">
        <v>1596</v>
      </c>
      <c r="E751" s="46"/>
      <c r="F751" s="48">
        <v>102.9</v>
      </c>
      <c r="G751" s="46">
        <f t="shared" si="89"/>
        <v>1698.9</v>
      </c>
      <c r="H751" s="46">
        <v>216</v>
      </c>
      <c r="I751" s="43">
        <f t="shared" si="90"/>
        <v>0.25714285714285712</v>
      </c>
      <c r="J751" s="43">
        <f t="shared" si="95"/>
        <v>1100.9442857142856</v>
      </c>
      <c r="K751" s="43">
        <f t="shared" si="93"/>
        <v>242.20774285714282</v>
      </c>
      <c r="L751" s="194">
        <v>427.72114285714287</v>
      </c>
      <c r="M751" s="194">
        <v>25.652571428571427</v>
      </c>
      <c r="N751" s="45">
        <f t="shared" si="96"/>
        <v>1.1256426960257788</v>
      </c>
    </row>
    <row r="752" spans="1:14" x14ac:dyDescent="0.25">
      <c r="A752" s="64">
        <f t="shared" si="94"/>
        <v>44</v>
      </c>
      <c r="B752" s="190">
        <v>4</v>
      </c>
      <c r="C752" s="46" t="s">
        <v>932</v>
      </c>
      <c r="D752" s="81">
        <v>697.3</v>
      </c>
      <c r="E752" s="46"/>
      <c r="F752" s="48"/>
      <c r="G752" s="46">
        <f t="shared" si="89"/>
        <v>697.3</v>
      </c>
      <c r="H752" s="46">
        <v>92</v>
      </c>
      <c r="I752" s="43">
        <f t="shared" si="90"/>
        <v>0.10952380952380952</v>
      </c>
      <c r="J752" s="43">
        <f t="shared" si="95"/>
        <v>468.92071428571427</v>
      </c>
      <c r="K752" s="43">
        <f t="shared" si="93"/>
        <v>103.16255714285714</v>
      </c>
      <c r="L752" s="194">
        <v>182.17752380952382</v>
      </c>
      <c r="M752" s="194">
        <v>10.926095238095238</v>
      </c>
      <c r="N752" s="45">
        <f t="shared" si="96"/>
        <v>1.0973567911604625</v>
      </c>
    </row>
    <row r="753" spans="1:14" x14ac:dyDescent="0.25">
      <c r="A753" s="64">
        <f t="shared" si="94"/>
        <v>45</v>
      </c>
      <c r="B753" s="190">
        <v>5</v>
      </c>
      <c r="C753" s="46" t="s">
        <v>933</v>
      </c>
      <c r="D753" s="81">
        <v>696.5</v>
      </c>
      <c r="E753" s="46"/>
      <c r="F753" s="48">
        <v>42.8</v>
      </c>
      <c r="G753" s="46">
        <f t="shared" si="89"/>
        <v>739.3</v>
      </c>
      <c r="H753" s="46">
        <v>93.9</v>
      </c>
      <c r="I753" s="43">
        <f t="shared" si="90"/>
        <v>0.11178571428571429</v>
      </c>
      <c r="J753" s="43">
        <f t="shared" si="95"/>
        <v>478.60494642857145</v>
      </c>
      <c r="K753" s="43">
        <f t="shared" si="93"/>
        <v>105.29308821428572</v>
      </c>
      <c r="L753" s="194">
        <v>185.93988571428574</v>
      </c>
      <c r="M753" s="194">
        <v>11.151742857142859</v>
      </c>
      <c r="N753" s="45">
        <f t="shared" si="96"/>
        <v>1.121306049123167</v>
      </c>
    </row>
    <row r="754" spans="1:14" x14ac:dyDescent="0.25">
      <c r="A754" s="64">
        <f t="shared" si="94"/>
        <v>46</v>
      </c>
      <c r="B754" s="190">
        <v>4</v>
      </c>
      <c r="C754" s="46" t="s">
        <v>934</v>
      </c>
      <c r="D754" s="81">
        <v>570.20000000000005</v>
      </c>
      <c r="E754" s="46"/>
      <c r="F754" s="48"/>
      <c r="G754" s="46">
        <f t="shared" si="89"/>
        <v>570.20000000000005</v>
      </c>
      <c r="H754" s="67">
        <v>82.3</v>
      </c>
      <c r="I754" s="43">
        <f t="shared" si="90"/>
        <v>9.7976190476190467E-2</v>
      </c>
      <c r="J754" s="43">
        <f t="shared" si="95"/>
        <v>419.48016071428566</v>
      </c>
      <c r="K754" s="43">
        <f t="shared" si="93"/>
        <v>92.285635357142851</v>
      </c>
      <c r="L754" s="194">
        <v>162.96967619047618</v>
      </c>
      <c r="M754" s="194">
        <v>9.774104761904761</v>
      </c>
      <c r="N754" s="45">
        <f t="shared" si="96"/>
        <v>1.2004727762606267</v>
      </c>
    </row>
    <row r="755" spans="1:14" x14ac:dyDescent="0.25">
      <c r="A755" s="64">
        <f t="shared" si="94"/>
        <v>47</v>
      </c>
      <c r="B755" s="190">
        <v>2</v>
      </c>
      <c r="C755" s="46" t="s">
        <v>935</v>
      </c>
      <c r="D755" s="81">
        <v>251.5</v>
      </c>
      <c r="E755" s="46"/>
      <c r="F755" s="48"/>
      <c r="G755" s="46">
        <f t="shared" si="89"/>
        <v>251.5</v>
      </c>
      <c r="H755" s="46"/>
      <c r="I755" s="43">
        <f t="shared" si="90"/>
        <v>0</v>
      </c>
      <c r="J755" s="43">
        <f t="shared" si="95"/>
        <v>0</v>
      </c>
      <c r="K755" s="43">
        <f t="shared" si="93"/>
        <v>0</v>
      </c>
      <c r="L755" s="194">
        <v>0</v>
      </c>
      <c r="M755" s="194">
        <v>0</v>
      </c>
      <c r="N755" s="45">
        <f t="shared" si="96"/>
        <v>0</v>
      </c>
    </row>
    <row r="756" spans="1:14" x14ac:dyDescent="0.25">
      <c r="A756" s="64">
        <f t="shared" si="94"/>
        <v>48</v>
      </c>
      <c r="B756" s="190">
        <v>4</v>
      </c>
      <c r="C756" s="46" t="s">
        <v>936</v>
      </c>
      <c r="D756" s="81">
        <v>810.9</v>
      </c>
      <c r="E756" s="46">
        <v>47.5</v>
      </c>
      <c r="F756" s="48"/>
      <c r="G756" s="46">
        <f t="shared" si="89"/>
        <v>858.4</v>
      </c>
      <c r="H756" s="157">
        <v>125</v>
      </c>
      <c r="I756" s="43">
        <f t="shared" si="90"/>
        <v>0.14880952380952381</v>
      </c>
      <c r="J756" s="43">
        <f t="shared" si="95"/>
        <v>637.12053571428567</v>
      </c>
      <c r="K756" s="43">
        <f t="shared" si="93"/>
        <v>140.16651785714285</v>
      </c>
      <c r="L756" s="194">
        <v>247.52380952380952</v>
      </c>
      <c r="M756" s="194">
        <v>14.845238095238097</v>
      </c>
      <c r="N756" s="45">
        <f t="shared" si="96"/>
        <v>1.282101493637287</v>
      </c>
    </row>
    <row r="757" spans="1:14" x14ac:dyDescent="0.25">
      <c r="A757" s="64">
        <f t="shared" si="94"/>
        <v>49</v>
      </c>
      <c r="B757" s="190">
        <v>2</v>
      </c>
      <c r="C757" s="46" t="s">
        <v>937</v>
      </c>
      <c r="D757" s="81">
        <v>553</v>
      </c>
      <c r="E757" s="46"/>
      <c r="F757" s="48"/>
      <c r="G757" s="46">
        <f t="shared" si="89"/>
        <v>553</v>
      </c>
      <c r="H757" s="46"/>
      <c r="I757" s="43">
        <f t="shared" si="90"/>
        <v>0</v>
      </c>
      <c r="J757" s="43">
        <f t="shared" si="95"/>
        <v>0</v>
      </c>
      <c r="K757" s="43">
        <f t="shared" si="93"/>
        <v>0</v>
      </c>
      <c r="L757" s="194">
        <v>0</v>
      </c>
      <c r="M757" s="194">
        <v>0</v>
      </c>
      <c r="N757" s="45">
        <f t="shared" si="96"/>
        <v>0</v>
      </c>
    </row>
    <row r="758" spans="1:14" x14ac:dyDescent="0.25">
      <c r="A758" s="64">
        <f t="shared" si="94"/>
        <v>50</v>
      </c>
      <c r="B758" s="190">
        <v>4</v>
      </c>
      <c r="C758" s="46" t="s">
        <v>938</v>
      </c>
      <c r="D758" s="81">
        <v>993.9</v>
      </c>
      <c r="E758" s="46"/>
      <c r="F758" s="48"/>
      <c r="G758" s="46">
        <f t="shared" si="89"/>
        <v>993.9</v>
      </c>
      <c r="H758" s="46">
        <v>90</v>
      </c>
      <c r="I758" s="43">
        <f t="shared" si="90"/>
        <v>0.10714285714285714</v>
      </c>
      <c r="J758" s="43">
        <f t="shared" si="95"/>
        <v>458.72678571428565</v>
      </c>
      <c r="K758" s="43">
        <f t="shared" si="93"/>
        <v>100.91989285714284</v>
      </c>
      <c r="L758" s="194">
        <v>178.21714285714285</v>
      </c>
      <c r="M758" s="194">
        <v>10.688571428571429</v>
      </c>
      <c r="N758" s="45">
        <f t="shared" si="96"/>
        <v>0.75314658703807502</v>
      </c>
    </row>
    <row r="759" spans="1:14" x14ac:dyDescent="0.25">
      <c r="A759" s="64">
        <f t="shared" si="94"/>
        <v>51</v>
      </c>
      <c r="B759" s="190">
        <v>3</v>
      </c>
      <c r="C759" s="46" t="s">
        <v>939</v>
      </c>
      <c r="D759" s="81">
        <v>351.3</v>
      </c>
      <c r="E759" s="46"/>
      <c r="F759" s="48"/>
      <c r="G759" s="46">
        <f t="shared" si="89"/>
        <v>351.3</v>
      </c>
      <c r="H759" s="46">
        <v>35</v>
      </c>
      <c r="I759" s="43">
        <f t="shared" si="90"/>
        <v>4.1666666666666664E-2</v>
      </c>
      <c r="J759" s="43">
        <f t="shared" si="95"/>
        <v>178.39374999999998</v>
      </c>
      <c r="K759" s="43">
        <f t="shared" si="93"/>
        <v>39.246624999999995</v>
      </c>
      <c r="L759" s="194">
        <v>69.306666666666658</v>
      </c>
      <c r="M759" s="194">
        <v>4.1566666666666663</v>
      </c>
      <c r="N759" s="45">
        <f t="shared" si="96"/>
        <v>0.8286470490558876</v>
      </c>
    </row>
    <row r="760" spans="1:14" x14ac:dyDescent="0.25">
      <c r="A760" s="64">
        <f t="shared" si="94"/>
        <v>52</v>
      </c>
      <c r="B760" s="190">
        <v>3</v>
      </c>
      <c r="C760" s="46" t="s">
        <v>940</v>
      </c>
      <c r="D760" s="81">
        <v>330</v>
      </c>
      <c r="E760" s="46"/>
      <c r="F760" s="48">
        <v>35</v>
      </c>
      <c r="G760" s="46">
        <f t="shared" si="89"/>
        <v>365</v>
      </c>
      <c r="H760" s="46">
        <v>40</v>
      </c>
      <c r="I760" s="43">
        <f t="shared" si="90"/>
        <v>4.7619047619047616E-2</v>
      </c>
      <c r="J760" s="43">
        <f t="shared" si="95"/>
        <v>203.87857142857141</v>
      </c>
      <c r="K760" s="43">
        <f t="shared" si="93"/>
        <v>44.853285714285711</v>
      </c>
      <c r="L760" s="194">
        <v>79.207619047619048</v>
      </c>
      <c r="M760" s="194">
        <v>4.7504761904761903</v>
      </c>
      <c r="N760" s="45">
        <f t="shared" si="96"/>
        <v>1.0081513708513707</v>
      </c>
    </row>
    <row r="761" spans="1:14" x14ac:dyDescent="0.25">
      <c r="A761" s="64">
        <f t="shared" si="94"/>
        <v>53</v>
      </c>
      <c r="B761" s="190">
        <v>2</v>
      </c>
      <c r="C761" s="46" t="s">
        <v>941</v>
      </c>
      <c r="D761" s="81">
        <v>207.1</v>
      </c>
      <c r="E761" s="46"/>
      <c r="F761" s="48">
        <v>43.3</v>
      </c>
      <c r="G761" s="46">
        <f t="shared" si="89"/>
        <v>250.39999999999998</v>
      </c>
      <c r="H761" s="46"/>
      <c r="I761" s="43">
        <f t="shared" si="90"/>
        <v>0</v>
      </c>
      <c r="J761" s="43">
        <f t="shared" si="95"/>
        <v>0</v>
      </c>
      <c r="K761" s="43">
        <f t="shared" si="93"/>
        <v>0</v>
      </c>
      <c r="L761" s="194">
        <v>0</v>
      </c>
      <c r="M761" s="194">
        <v>0</v>
      </c>
      <c r="N761" s="45">
        <f t="shared" si="96"/>
        <v>0</v>
      </c>
    </row>
    <row r="762" spans="1:14" x14ac:dyDescent="0.25">
      <c r="A762" s="64">
        <f t="shared" si="94"/>
        <v>54</v>
      </c>
      <c r="B762" s="190">
        <v>2</v>
      </c>
      <c r="C762" s="46" t="s">
        <v>942</v>
      </c>
      <c r="D762" s="81">
        <v>285.8</v>
      </c>
      <c r="E762" s="46"/>
      <c r="F762" s="48">
        <v>39.1</v>
      </c>
      <c r="G762" s="46">
        <f t="shared" si="89"/>
        <v>324.90000000000003</v>
      </c>
      <c r="H762" s="46"/>
      <c r="I762" s="43">
        <f t="shared" si="90"/>
        <v>0</v>
      </c>
      <c r="J762" s="43">
        <f t="shared" si="95"/>
        <v>0</v>
      </c>
      <c r="K762" s="43">
        <f t="shared" si="93"/>
        <v>0</v>
      </c>
      <c r="L762" s="194">
        <v>0</v>
      </c>
      <c r="M762" s="194">
        <v>0</v>
      </c>
      <c r="N762" s="45">
        <f t="shared" si="96"/>
        <v>0</v>
      </c>
    </row>
    <row r="763" spans="1:14" x14ac:dyDescent="0.25">
      <c r="A763" s="64">
        <f t="shared" si="94"/>
        <v>55</v>
      </c>
      <c r="B763" s="190">
        <v>2</v>
      </c>
      <c r="C763" s="46" t="s">
        <v>943</v>
      </c>
      <c r="D763" s="81">
        <v>255</v>
      </c>
      <c r="E763" s="46"/>
      <c r="F763" s="48"/>
      <c r="G763" s="46">
        <f t="shared" si="89"/>
        <v>255</v>
      </c>
      <c r="H763" s="46"/>
      <c r="I763" s="43">
        <f t="shared" si="90"/>
        <v>0</v>
      </c>
      <c r="J763" s="43">
        <f t="shared" si="95"/>
        <v>0</v>
      </c>
      <c r="K763" s="43">
        <f t="shared" si="93"/>
        <v>0</v>
      </c>
      <c r="L763" s="194">
        <v>0</v>
      </c>
      <c r="M763" s="194">
        <v>0</v>
      </c>
      <c r="N763" s="45">
        <f t="shared" si="96"/>
        <v>0</v>
      </c>
    </row>
    <row r="764" spans="1:14" x14ac:dyDescent="0.25">
      <c r="A764" s="64">
        <f t="shared" si="94"/>
        <v>56</v>
      </c>
      <c r="B764" s="190">
        <v>2</v>
      </c>
      <c r="C764" s="46" t="s">
        <v>944</v>
      </c>
      <c r="D764" s="81">
        <v>313.39999999999998</v>
      </c>
      <c r="E764" s="46"/>
      <c r="F764" s="48"/>
      <c r="G764" s="46">
        <f t="shared" si="89"/>
        <v>313.39999999999998</v>
      </c>
      <c r="H764" s="46"/>
      <c r="I764" s="43">
        <f t="shared" si="90"/>
        <v>0</v>
      </c>
      <c r="J764" s="43">
        <f t="shared" si="95"/>
        <v>0</v>
      </c>
      <c r="K764" s="43">
        <f t="shared" si="93"/>
        <v>0</v>
      </c>
      <c r="L764" s="194">
        <v>0</v>
      </c>
      <c r="M764" s="194">
        <v>0</v>
      </c>
      <c r="N764" s="45">
        <f t="shared" si="96"/>
        <v>0</v>
      </c>
    </row>
    <row r="765" spans="1:14" x14ac:dyDescent="0.25">
      <c r="A765" s="64">
        <f t="shared" si="94"/>
        <v>57</v>
      </c>
      <c r="B765" s="190">
        <v>2</v>
      </c>
      <c r="C765" s="46" t="s">
        <v>945</v>
      </c>
      <c r="D765" s="81">
        <v>129.80000000000001</v>
      </c>
      <c r="E765" s="46"/>
      <c r="F765" s="48"/>
      <c r="G765" s="46">
        <f t="shared" si="89"/>
        <v>129.80000000000001</v>
      </c>
      <c r="H765" s="46"/>
      <c r="I765" s="43">
        <f t="shared" si="90"/>
        <v>0</v>
      </c>
      <c r="J765" s="43">
        <f t="shared" si="95"/>
        <v>0</v>
      </c>
      <c r="K765" s="43">
        <f t="shared" si="93"/>
        <v>0</v>
      </c>
      <c r="L765" s="194">
        <v>0</v>
      </c>
      <c r="M765" s="194">
        <v>0</v>
      </c>
      <c r="N765" s="45">
        <f t="shared" si="96"/>
        <v>0</v>
      </c>
    </row>
    <row r="766" spans="1:14" x14ac:dyDescent="0.25">
      <c r="A766" s="64">
        <f t="shared" si="94"/>
        <v>58</v>
      </c>
      <c r="B766" s="190">
        <v>2</v>
      </c>
      <c r="C766" s="46" t="s">
        <v>946</v>
      </c>
      <c r="D766" s="81">
        <v>307.3</v>
      </c>
      <c r="E766" s="46"/>
      <c r="F766" s="48"/>
      <c r="G766" s="46">
        <f t="shared" si="89"/>
        <v>307.3</v>
      </c>
      <c r="H766" s="46"/>
      <c r="I766" s="43">
        <f t="shared" si="90"/>
        <v>0</v>
      </c>
      <c r="J766" s="43">
        <f t="shared" si="95"/>
        <v>0</v>
      </c>
      <c r="K766" s="43">
        <f t="shared" si="93"/>
        <v>0</v>
      </c>
      <c r="L766" s="194">
        <v>0</v>
      </c>
      <c r="M766" s="194">
        <v>0</v>
      </c>
      <c r="N766" s="45">
        <f t="shared" si="96"/>
        <v>0</v>
      </c>
    </row>
    <row r="767" spans="1:14" x14ac:dyDescent="0.25">
      <c r="A767" s="64">
        <f t="shared" si="94"/>
        <v>59</v>
      </c>
      <c r="B767" s="190">
        <v>2</v>
      </c>
      <c r="C767" s="46" t="s">
        <v>948</v>
      </c>
      <c r="D767" s="81">
        <v>134.5</v>
      </c>
      <c r="E767" s="46"/>
      <c r="F767" s="48"/>
      <c r="G767" s="46">
        <f t="shared" ref="G767:G813" si="97">D767+E767+F767</f>
        <v>134.5</v>
      </c>
      <c r="H767" s="46"/>
      <c r="I767" s="43">
        <f t="shared" ref="I767:I813" si="98">H767/840</f>
        <v>0</v>
      </c>
      <c r="J767" s="43">
        <f t="shared" si="95"/>
        <v>0</v>
      </c>
      <c r="K767" s="43">
        <f t="shared" ref="K767:K816" si="99">J767*0.22</f>
        <v>0</v>
      </c>
      <c r="L767" s="194">
        <v>0</v>
      </c>
      <c r="M767" s="194">
        <v>0</v>
      </c>
      <c r="N767" s="45">
        <f t="shared" si="96"/>
        <v>0</v>
      </c>
    </row>
    <row r="768" spans="1:14" x14ac:dyDescent="0.25">
      <c r="A768" s="64">
        <f t="shared" si="94"/>
        <v>60</v>
      </c>
      <c r="B768" s="190">
        <v>5</v>
      </c>
      <c r="C768" s="46" t="s">
        <v>949</v>
      </c>
      <c r="D768" s="81">
        <v>4314.8999999999996</v>
      </c>
      <c r="E768" s="46"/>
      <c r="F768" s="48">
        <v>196.7</v>
      </c>
      <c r="G768" s="46">
        <f t="shared" si="97"/>
        <v>4511.5999999999995</v>
      </c>
      <c r="H768" s="46">
        <v>414</v>
      </c>
      <c r="I768" s="43">
        <f t="shared" si="98"/>
        <v>0.49285714285714288</v>
      </c>
      <c r="J768" s="43">
        <f t="shared" si="95"/>
        <v>2110.1432142857143</v>
      </c>
      <c r="K768" s="43">
        <f t="shared" si="99"/>
        <v>464.23150714285714</v>
      </c>
      <c r="L768" s="194">
        <v>819.79885714285717</v>
      </c>
      <c r="M768" s="194">
        <v>49.167428571428573</v>
      </c>
      <c r="N768" s="45">
        <f t="shared" si="96"/>
        <v>0.79801177481351993</v>
      </c>
    </row>
    <row r="769" spans="1:14" x14ac:dyDescent="0.25">
      <c r="A769" s="64">
        <f t="shared" si="94"/>
        <v>61</v>
      </c>
      <c r="B769" s="190">
        <v>5</v>
      </c>
      <c r="C769" s="46" t="s">
        <v>950</v>
      </c>
      <c r="D769" s="81">
        <v>3549.4</v>
      </c>
      <c r="E769" s="46"/>
      <c r="F769" s="48"/>
      <c r="G769" s="46">
        <f t="shared" si="97"/>
        <v>3549.4</v>
      </c>
      <c r="H769" s="46">
        <v>278</v>
      </c>
      <c r="I769" s="43">
        <f t="shared" si="98"/>
        <v>0.33095238095238094</v>
      </c>
      <c r="J769" s="43">
        <f t="shared" si="95"/>
        <v>1416.9560714285712</v>
      </c>
      <c r="K769" s="43">
        <f t="shared" si="99"/>
        <v>311.73033571428567</v>
      </c>
      <c r="L769" s="194">
        <v>550.49295238095237</v>
      </c>
      <c r="M769" s="194">
        <v>33.015809523809523</v>
      </c>
      <c r="N769" s="45">
        <f t="shared" si="96"/>
        <v>0.65143268412904121</v>
      </c>
    </row>
    <row r="770" spans="1:14" x14ac:dyDescent="0.25">
      <c r="A770" s="64">
        <f t="shared" si="94"/>
        <v>62</v>
      </c>
      <c r="B770" s="190">
        <v>5</v>
      </c>
      <c r="C770" s="46" t="s">
        <v>951</v>
      </c>
      <c r="D770" s="81">
        <v>3345.7</v>
      </c>
      <c r="E770" s="46"/>
      <c r="F770" s="48"/>
      <c r="G770" s="46">
        <f t="shared" si="97"/>
        <v>3345.7</v>
      </c>
      <c r="H770" s="46">
        <v>335.5</v>
      </c>
      <c r="I770" s="43">
        <f t="shared" si="98"/>
        <v>0.39940476190476193</v>
      </c>
      <c r="J770" s="43">
        <f t="shared" si="95"/>
        <v>1710.0315178571429</v>
      </c>
      <c r="K770" s="43">
        <f t="shared" si="99"/>
        <v>376.20693392857146</v>
      </c>
      <c r="L770" s="194">
        <v>664.3539047619048</v>
      </c>
      <c r="M770" s="194">
        <v>39.844619047619055</v>
      </c>
      <c r="N770" s="45">
        <f t="shared" si="96"/>
        <v>0.83403681609087432</v>
      </c>
    </row>
    <row r="771" spans="1:14" x14ac:dyDescent="0.25">
      <c r="A771" s="64">
        <f t="shared" si="94"/>
        <v>63</v>
      </c>
      <c r="B771" s="190">
        <v>5</v>
      </c>
      <c r="C771" s="46" t="s">
        <v>952</v>
      </c>
      <c r="D771" s="81">
        <v>3098.6</v>
      </c>
      <c r="E771" s="46"/>
      <c r="F771" s="48">
        <v>182</v>
      </c>
      <c r="G771" s="46">
        <f t="shared" si="97"/>
        <v>3280.6</v>
      </c>
      <c r="H771" s="46">
        <v>285</v>
      </c>
      <c r="I771" s="43">
        <f t="shared" si="98"/>
        <v>0.3392857142857143</v>
      </c>
      <c r="J771" s="43">
        <f t="shared" si="95"/>
        <v>1452.6348214285715</v>
      </c>
      <c r="K771" s="43">
        <f t="shared" si="99"/>
        <v>319.57966071428575</v>
      </c>
      <c r="L771" s="194">
        <v>564.35428571428577</v>
      </c>
      <c r="M771" s="194">
        <v>33.847142857142863</v>
      </c>
      <c r="N771" s="45">
        <f t="shared" si="96"/>
        <v>0.76499577574204025</v>
      </c>
    </row>
    <row r="772" spans="1:14" x14ac:dyDescent="0.25">
      <c r="A772" s="64">
        <f t="shared" si="94"/>
        <v>64</v>
      </c>
      <c r="B772" s="190">
        <v>2</v>
      </c>
      <c r="C772" s="46" t="s">
        <v>953</v>
      </c>
      <c r="D772" s="81">
        <v>141.30000000000001</v>
      </c>
      <c r="E772" s="46"/>
      <c r="F772" s="48"/>
      <c r="G772" s="46">
        <f t="shared" si="97"/>
        <v>141.30000000000001</v>
      </c>
      <c r="H772" s="46"/>
      <c r="I772" s="43">
        <f t="shared" si="98"/>
        <v>0</v>
      </c>
      <c r="J772" s="43">
        <f t="shared" si="95"/>
        <v>0</v>
      </c>
      <c r="K772" s="43">
        <f t="shared" si="99"/>
        <v>0</v>
      </c>
      <c r="L772" s="194">
        <v>0</v>
      </c>
      <c r="M772" s="194">
        <v>0</v>
      </c>
      <c r="N772" s="45">
        <f t="shared" si="96"/>
        <v>0</v>
      </c>
    </row>
    <row r="773" spans="1:14" x14ac:dyDescent="0.25">
      <c r="A773" s="64">
        <f t="shared" si="94"/>
        <v>65</v>
      </c>
      <c r="B773" s="190">
        <v>2</v>
      </c>
      <c r="C773" s="46" t="s">
        <v>954</v>
      </c>
      <c r="D773" s="81">
        <v>263.8</v>
      </c>
      <c r="E773" s="46"/>
      <c r="F773" s="48"/>
      <c r="G773" s="46">
        <f t="shared" si="97"/>
        <v>263.8</v>
      </c>
      <c r="H773" s="46"/>
      <c r="I773" s="43">
        <f t="shared" si="98"/>
        <v>0</v>
      </c>
      <c r="J773" s="43">
        <f t="shared" ref="J773:J804" si="100">I773*4281.45</f>
        <v>0</v>
      </c>
      <c r="K773" s="43">
        <f t="shared" si="99"/>
        <v>0</v>
      </c>
      <c r="L773" s="194">
        <v>0</v>
      </c>
      <c r="M773" s="194">
        <v>0</v>
      </c>
      <c r="N773" s="45">
        <f t="shared" ref="N773:N804" si="101">(J773+K773+L773+M773)/D773</f>
        <v>0</v>
      </c>
    </row>
    <row r="774" spans="1:14" x14ac:dyDescent="0.25">
      <c r="A774" s="64">
        <f t="shared" si="94"/>
        <v>66</v>
      </c>
      <c r="B774" s="190">
        <v>1</v>
      </c>
      <c r="C774" s="46" t="s">
        <v>955</v>
      </c>
      <c r="D774" s="81">
        <v>117.3</v>
      </c>
      <c r="E774" s="46"/>
      <c r="F774" s="48"/>
      <c r="G774" s="46">
        <f t="shared" si="97"/>
        <v>117.3</v>
      </c>
      <c r="H774" s="46"/>
      <c r="I774" s="43">
        <f t="shared" si="98"/>
        <v>0</v>
      </c>
      <c r="J774" s="43">
        <f t="shared" si="100"/>
        <v>0</v>
      </c>
      <c r="K774" s="43">
        <f t="shared" si="99"/>
        <v>0</v>
      </c>
      <c r="L774" s="194">
        <v>0</v>
      </c>
      <c r="M774" s="194">
        <v>0</v>
      </c>
      <c r="N774" s="45">
        <f t="shared" si="101"/>
        <v>0</v>
      </c>
    </row>
    <row r="775" spans="1:14" x14ac:dyDescent="0.25">
      <c r="A775" s="64">
        <f t="shared" ref="A775:A837" si="102">A774+1</f>
        <v>67</v>
      </c>
      <c r="B775" s="190">
        <v>2</v>
      </c>
      <c r="C775" s="46" t="s">
        <v>956</v>
      </c>
      <c r="D775" s="81">
        <v>138</v>
      </c>
      <c r="E775" s="46"/>
      <c r="F775" s="48"/>
      <c r="G775" s="46">
        <f t="shared" si="97"/>
        <v>138</v>
      </c>
      <c r="H775" s="46"/>
      <c r="I775" s="43">
        <f t="shared" si="98"/>
        <v>0</v>
      </c>
      <c r="J775" s="43">
        <f t="shared" si="100"/>
        <v>0</v>
      </c>
      <c r="K775" s="43">
        <f t="shared" si="99"/>
        <v>0</v>
      </c>
      <c r="L775" s="194">
        <v>0</v>
      </c>
      <c r="M775" s="194">
        <v>0</v>
      </c>
      <c r="N775" s="45">
        <f t="shared" si="101"/>
        <v>0</v>
      </c>
    </row>
    <row r="776" spans="1:14" x14ac:dyDescent="0.25">
      <c r="A776" s="64">
        <f t="shared" si="102"/>
        <v>68</v>
      </c>
      <c r="B776" s="190">
        <v>2</v>
      </c>
      <c r="C776" s="46" t="s">
        <v>957</v>
      </c>
      <c r="D776" s="81">
        <v>139</v>
      </c>
      <c r="E776" s="46"/>
      <c r="F776" s="48"/>
      <c r="G776" s="46">
        <f t="shared" si="97"/>
        <v>139</v>
      </c>
      <c r="H776" s="46"/>
      <c r="I776" s="43">
        <f t="shared" si="98"/>
        <v>0</v>
      </c>
      <c r="J776" s="43">
        <f t="shared" si="100"/>
        <v>0</v>
      </c>
      <c r="K776" s="43">
        <f t="shared" si="99"/>
        <v>0</v>
      </c>
      <c r="L776" s="194">
        <v>0</v>
      </c>
      <c r="M776" s="194">
        <v>0</v>
      </c>
      <c r="N776" s="45">
        <f t="shared" si="101"/>
        <v>0</v>
      </c>
    </row>
    <row r="777" spans="1:14" x14ac:dyDescent="0.25">
      <c r="A777" s="64">
        <f t="shared" si="102"/>
        <v>69</v>
      </c>
      <c r="B777" s="190">
        <v>2</v>
      </c>
      <c r="C777" s="46" t="s">
        <v>958</v>
      </c>
      <c r="D777" s="81">
        <v>133</v>
      </c>
      <c r="E777" s="46"/>
      <c r="F777" s="48"/>
      <c r="G777" s="46">
        <f t="shared" si="97"/>
        <v>133</v>
      </c>
      <c r="H777" s="46"/>
      <c r="I777" s="43">
        <f t="shared" si="98"/>
        <v>0</v>
      </c>
      <c r="J777" s="43">
        <f t="shared" si="100"/>
        <v>0</v>
      </c>
      <c r="K777" s="43">
        <f t="shared" si="99"/>
        <v>0</v>
      </c>
      <c r="L777" s="194">
        <v>0</v>
      </c>
      <c r="M777" s="194">
        <v>0</v>
      </c>
      <c r="N777" s="45">
        <f t="shared" si="101"/>
        <v>0</v>
      </c>
    </row>
    <row r="778" spans="1:14" x14ac:dyDescent="0.25">
      <c r="A778" s="64">
        <f t="shared" si="102"/>
        <v>70</v>
      </c>
      <c r="B778" s="190">
        <v>2</v>
      </c>
      <c r="C778" s="46" t="s">
        <v>959</v>
      </c>
      <c r="D778" s="81">
        <v>315.60000000000002</v>
      </c>
      <c r="E778" s="68"/>
      <c r="F778" s="48"/>
      <c r="G778" s="46">
        <f t="shared" si="97"/>
        <v>315.60000000000002</v>
      </c>
      <c r="H778" s="46"/>
      <c r="I778" s="43">
        <f t="shared" si="98"/>
        <v>0</v>
      </c>
      <c r="J778" s="43">
        <f t="shared" si="100"/>
        <v>0</v>
      </c>
      <c r="K778" s="43">
        <f t="shared" si="99"/>
        <v>0</v>
      </c>
      <c r="L778" s="194">
        <v>0</v>
      </c>
      <c r="M778" s="194">
        <v>0</v>
      </c>
      <c r="N778" s="45">
        <f t="shared" si="101"/>
        <v>0</v>
      </c>
    </row>
    <row r="779" spans="1:14" x14ac:dyDescent="0.25">
      <c r="A779" s="64">
        <f t="shared" si="102"/>
        <v>71</v>
      </c>
      <c r="B779" s="190">
        <v>2</v>
      </c>
      <c r="C779" s="46" t="s">
        <v>960</v>
      </c>
      <c r="D779" s="81">
        <v>265.7</v>
      </c>
      <c r="E779" s="46"/>
      <c r="F779" s="48"/>
      <c r="G779" s="46">
        <f t="shared" si="97"/>
        <v>265.7</v>
      </c>
      <c r="H779" s="46"/>
      <c r="I779" s="43">
        <f t="shared" si="98"/>
        <v>0</v>
      </c>
      <c r="J779" s="43">
        <f t="shared" si="100"/>
        <v>0</v>
      </c>
      <c r="K779" s="43">
        <f t="shared" si="99"/>
        <v>0</v>
      </c>
      <c r="L779" s="194">
        <v>0</v>
      </c>
      <c r="M779" s="194">
        <v>0</v>
      </c>
      <c r="N779" s="45">
        <f t="shared" si="101"/>
        <v>0</v>
      </c>
    </row>
    <row r="780" spans="1:14" x14ac:dyDescent="0.25">
      <c r="A780" s="64">
        <f t="shared" si="102"/>
        <v>72</v>
      </c>
      <c r="B780" s="190">
        <v>2</v>
      </c>
      <c r="C780" s="46" t="s">
        <v>961</v>
      </c>
      <c r="D780" s="81">
        <v>156.80000000000001</v>
      </c>
      <c r="E780" s="46"/>
      <c r="F780" s="85">
        <v>17.5</v>
      </c>
      <c r="G780" s="46">
        <f t="shared" si="97"/>
        <v>174.3</v>
      </c>
      <c r="H780" s="68"/>
      <c r="I780" s="43">
        <f t="shared" si="98"/>
        <v>0</v>
      </c>
      <c r="J780" s="43">
        <f t="shared" si="100"/>
        <v>0</v>
      </c>
      <c r="K780" s="43">
        <f t="shared" si="99"/>
        <v>0</v>
      </c>
      <c r="L780" s="194">
        <v>0</v>
      </c>
      <c r="M780" s="194">
        <v>0</v>
      </c>
      <c r="N780" s="45">
        <f t="shared" si="101"/>
        <v>0</v>
      </c>
    </row>
    <row r="781" spans="1:14" x14ac:dyDescent="0.25">
      <c r="A781" s="64">
        <f t="shared" si="102"/>
        <v>73</v>
      </c>
      <c r="B781" s="190">
        <v>1</v>
      </c>
      <c r="C781" s="46" t="s">
        <v>962</v>
      </c>
      <c r="D781" s="81">
        <v>132.30000000000001</v>
      </c>
      <c r="E781" s="46"/>
      <c r="F781" s="48"/>
      <c r="G781" s="46">
        <f t="shared" si="97"/>
        <v>132.30000000000001</v>
      </c>
      <c r="H781" s="46"/>
      <c r="I781" s="43">
        <f t="shared" si="98"/>
        <v>0</v>
      </c>
      <c r="J781" s="43">
        <f t="shared" si="100"/>
        <v>0</v>
      </c>
      <c r="K781" s="43">
        <f t="shared" si="99"/>
        <v>0</v>
      </c>
      <c r="L781" s="194">
        <v>0</v>
      </c>
      <c r="M781" s="194">
        <v>0</v>
      </c>
      <c r="N781" s="45">
        <f t="shared" si="101"/>
        <v>0</v>
      </c>
    </row>
    <row r="782" spans="1:14" x14ac:dyDescent="0.25">
      <c r="A782" s="64">
        <f t="shared" si="102"/>
        <v>74</v>
      </c>
      <c r="B782" s="190">
        <v>2</v>
      </c>
      <c r="C782" s="46" t="s">
        <v>963</v>
      </c>
      <c r="D782" s="81">
        <v>238.1</v>
      </c>
      <c r="E782" s="46"/>
      <c r="F782" s="48"/>
      <c r="G782" s="46">
        <f t="shared" si="97"/>
        <v>238.1</v>
      </c>
      <c r="H782" s="46"/>
      <c r="I782" s="43">
        <f t="shared" si="98"/>
        <v>0</v>
      </c>
      <c r="J782" s="43">
        <f t="shared" si="100"/>
        <v>0</v>
      </c>
      <c r="K782" s="43">
        <f t="shared" si="99"/>
        <v>0</v>
      </c>
      <c r="L782" s="194">
        <v>0</v>
      </c>
      <c r="M782" s="194">
        <v>0</v>
      </c>
      <c r="N782" s="45">
        <f t="shared" si="101"/>
        <v>0</v>
      </c>
    </row>
    <row r="783" spans="1:14" x14ac:dyDescent="0.25">
      <c r="A783" s="64">
        <f t="shared" si="102"/>
        <v>75</v>
      </c>
      <c r="B783" s="190">
        <v>1</v>
      </c>
      <c r="C783" s="46" t="s">
        <v>964</v>
      </c>
      <c r="D783" s="81">
        <v>80.8</v>
      </c>
      <c r="E783" s="46"/>
      <c r="F783" s="48"/>
      <c r="G783" s="46">
        <f t="shared" si="97"/>
        <v>80.8</v>
      </c>
      <c r="H783" s="46"/>
      <c r="I783" s="43">
        <f t="shared" si="98"/>
        <v>0</v>
      </c>
      <c r="J783" s="43">
        <f t="shared" si="100"/>
        <v>0</v>
      </c>
      <c r="K783" s="43">
        <f t="shared" si="99"/>
        <v>0</v>
      </c>
      <c r="L783" s="194">
        <v>0</v>
      </c>
      <c r="M783" s="194">
        <v>0</v>
      </c>
      <c r="N783" s="45">
        <f t="shared" si="101"/>
        <v>0</v>
      </c>
    </row>
    <row r="784" spans="1:14" x14ac:dyDescent="0.25">
      <c r="A784" s="64">
        <f t="shared" si="102"/>
        <v>76</v>
      </c>
      <c r="B784" s="190">
        <v>1</v>
      </c>
      <c r="C784" s="46" t="s">
        <v>965</v>
      </c>
      <c r="D784" s="81">
        <v>137.5</v>
      </c>
      <c r="E784" s="46"/>
      <c r="F784" s="48">
        <v>41.1</v>
      </c>
      <c r="G784" s="46">
        <f t="shared" si="97"/>
        <v>178.6</v>
      </c>
      <c r="H784" s="46"/>
      <c r="I784" s="43">
        <f t="shared" si="98"/>
        <v>0</v>
      </c>
      <c r="J784" s="43">
        <f t="shared" si="100"/>
        <v>0</v>
      </c>
      <c r="K784" s="43">
        <f t="shared" si="99"/>
        <v>0</v>
      </c>
      <c r="L784" s="194">
        <v>0</v>
      </c>
      <c r="M784" s="194">
        <v>0</v>
      </c>
      <c r="N784" s="45">
        <f t="shared" si="101"/>
        <v>0</v>
      </c>
    </row>
    <row r="785" spans="1:14" x14ac:dyDescent="0.25">
      <c r="A785" s="64">
        <f t="shared" si="102"/>
        <v>77</v>
      </c>
      <c r="B785" s="190">
        <v>1</v>
      </c>
      <c r="C785" s="46" t="s">
        <v>966</v>
      </c>
      <c r="D785" s="81">
        <v>84.9</v>
      </c>
      <c r="E785" s="46"/>
      <c r="F785" s="48"/>
      <c r="G785" s="46">
        <f t="shared" si="97"/>
        <v>84.9</v>
      </c>
      <c r="H785" s="46"/>
      <c r="I785" s="43">
        <f t="shared" si="98"/>
        <v>0</v>
      </c>
      <c r="J785" s="43">
        <f t="shared" si="100"/>
        <v>0</v>
      </c>
      <c r="K785" s="43">
        <f t="shared" si="99"/>
        <v>0</v>
      </c>
      <c r="L785" s="194">
        <v>0</v>
      </c>
      <c r="M785" s="194">
        <v>0</v>
      </c>
      <c r="N785" s="45">
        <f t="shared" si="101"/>
        <v>0</v>
      </c>
    </row>
    <row r="786" spans="1:14" x14ac:dyDescent="0.25">
      <c r="A786" s="64">
        <f t="shared" si="102"/>
        <v>78</v>
      </c>
      <c r="B786" s="190">
        <v>3</v>
      </c>
      <c r="C786" s="46" t="s">
        <v>967</v>
      </c>
      <c r="D786" s="81">
        <v>332.9</v>
      </c>
      <c r="E786" s="46"/>
      <c r="F786" s="48"/>
      <c r="G786" s="46">
        <f t="shared" si="97"/>
        <v>332.9</v>
      </c>
      <c r="H786" s="46">
        <v>40.200000000000003</v>
      </c>
      <c r="I786" s="43">
        <f t="shared" si="98"/>
        <v>4.7857142857142862E-2</v>
      </c>
      <c r="J786" s="43">
        <f t="shared" si="100"/>
        <v>204.89796428571429</v>
      </c>
      <c r="K786" s="43">
        <f t="shared" si="99"/>
        <v>45.077552142857144</v>
      </c>
      <c r="L786" s="194">
        <v>79.603657142857145</v>
      </c>
      <c r="M786" s="194">
        <v>4.7742285714285719</v>
      </c>
      <c r="N786" s="45">
        <f t="shared" si="101"/>
        <v>1.0043658820752692</v>
      </c>
    </row>
    <row r="787" spans="1:14" x14ac:dyDescent="0.25">
      <c r="A787" s="64">
        <f t="shared" si="102"/>
        <v>79</v>
      </c>
      <c r="B787" s="190">
        <v>5</v>
      </c>
      <c r="C787" s="46" t="s">
        <v>968</v>
      </c>
      <c r="D787" s="81">
        <v>3867.9</v>
      </c>
      <c r="E787" s="46"/>
      <c r="F787" s="48"/>
      <c r="G787" s="46">
        <f t="shared" si="97"/>
        <v>3867.9</v>
      </c>
      <c r="H787" s="46">
        <v>330</v>
      </c>
      <c r="I787" s="43">
        <f t="shared" si="98"/>
        <v>0.39285714285714285</v>
      </c>
      <c r="J787" s="43">
        <f t="shared" si="100"/>
        <v>1681.9982142857141</v>
      </c>
      <c r="K787" s="43">
        <f t="shared" si="99"/>
        <v>370.03960714285711</v>
      </c>
      <c r="L787" s="194">
        <v>653.46285714285716</v>
      </c>
      <c r="M787" s="194">
        <v>39.191428571428574</v>
      </c>
      <c r="N787" s="45">
        <f t="shared" si="101"/>
        <v>0.70960782521338628</v>
      </c>
    </row>
    <row r="788" spans="1:14" x14ac:dyDescent="0.25">
      <c r="A788" s="64">
        <f t="shared" si="102"/>
        <v>80</v>
      </c>
      <c r="B788" s="190">
        <v>5</v>
      </c>
      <c r="C788" s="46" t="s">
        <v>969</v>
      </c>
      <c r="D788" s="81">
        <v>3143.8</v>
      </c>
      <c r="E788" s="46"/>
      <c r="F788" s="48">
        <v>91.3</v>
      </c>
      <c r="G788" s="46">
        <f t="shared" si="97"/>
        <v>3235.1000000000004</v>
      </c>
      <c r="H788" s="46">
        <v>294</v>
      </c>
      <c r="I788" s="43">
        <f t="shared" si="98"/>
        <v>0.35</v>
      </c>
      <c r="J788" s="43">
        <f t="shared" si="100"/>
        <v>1498.5074999999999</v>
      </c>
      <c r="K788" s="43">
        <f t="shared" si="99"/>
        <v>329.67165</v>
      </c>
      <c r="L788" s="194">
        <v>582.17600000000004</v>
      </c>
      <c r="M788" s="194">
        <v>34.915999999999997</v>
      </c>
      <c r="N788" s="45">
        <f t="shared" si="101"/>
        <v>0.77780747821108209</v>
      </c>
    </row>
    <row r="789" spans="1:14" x14ac:dyDescent="0.25">
      <c r="A789" s="64">
        <f t="shared" si="102"/>
        <v>81</v>
      </c>
      <c r="B789" s="190">
        <v>1</v>
      </c>
      <c r="C789" s="46" t="s">
        <v>970</v>
      </c>
      <c r="D789" s="81">
        <v>147.19999999999999</v>
      </c>
      <c r="E789" s="46"/>
      <c r="F789" s="48"/>
      <c r="G789" s="46">
        <f t="shared" si="97"/>
        <v>147.19999999999999</v>
      </c>
      <c r="H789" s="46"/>
      <c r="I789" s="43">
        <f t="shared" si="98"/>
        <v>0</v>
      </c>
      <c r="J789" s="43">
        <f t="shared" si="100"/>
        <v>0</v>
      </c>
      <c r="K789" s="43">
        <f t="shared" si="99"/>
        <v>0</v>
      </c>
      <c r="L789" s="194">
        <v>0</v>
      </c>
      <c r="M789" s="194">
        <v>0</v>
      </c>
      <c r="N789" s="45">
        <f t="shared" si="101"/>
        <v>0</v>
      </c>
    </row>
    <row r="790" spans="1:14" x14ac:dyDescent="0.25">
      <c r="A790" s="64">
        <f t="shared" si="102"/>
        <v>82</v>
      </c>
      <c r="B790" s="190">
        <v>5</v>
      </c>
      <c r="C790" s="46" t="s">
        <v>971</v>
      </c>
      <c r="D790" s="81">
        <v>3088.4</v>
      </c>
      <c r="E790" s="46"/>
      <c r="F790" s="48">
        <v>104.6</v>
      </c>
      <c r="G790" s="46">
        <f t="shared" si="97"/>
        <v>3193</v>
      </c>
      <c r="H790" s="46">
        <v>275</v>
      </c>
      <c r="I790" s="43">
        <f t="shared" si="98"/>
        <v>0.32738095238095238</v>
      </c>
      <c r="J790" s="43">
        <f t="shared" si="100"/>
        <v>1401.6651785714284</v>
      </c>
      <c r="K790" s="43">
        <f t="shared" si="99"/>
        <v>308.36633928571428</v>
      </c>
      <c r="L790" s="194">
        <v>544.55238095238099</v>
      </c>
      <c r="M790" s="194">
        <v>32.659523809523812</v>
      </c>
      <c r="N790" s="45">
        <f t="shared" si="101"/>
        <v>0.74059170529045704</v>
      </c>
    </row>
    <row r="791" spans="1:14" x14ac:dyDescent="0.25">
      <c r="A791" s="64">
        <f t="shared" si="102"/>
        <v>83</v>
      </c>
      <c r="B791" s="190">
        <v>5</v>
      </c>
      <c r="C791" s="46" t="s">
        <v>972</v>
      </c>
      <c r="D791" s="81">
        <v>3233.9</v>
      </c>
      <c r="E791" s="46"/>
      <c r="F791" s="48"/>
      <c r="G791" s="46">
        <f t="shared" si="97"/>
        <v>3233.9</v>
      </c>
      <c r="H791" s="46">
        <v>280</v>
      </c>
      <c r="I791" s="43">
        <f t="shared" si="98"/>
        <v>0.33333333333333331</v>
      </c>
      <c r="J791" s="43">
        <f t="shared" si="100"/>
        <v>1427.1499999999999</v>
      </c>
      <c r="K791" s="43">
        <f t="shared" si="99"/>
        <v>313.97299999999996</v>
      </c>
      <c r="L791" s="194">
        <v>554.45333333333326</v>
      </c>
      <c r="M791" s="194">
        <v>33.25333333333333</v>
      </c>
      <c r="N791" s="45">
        <f t="shared" si="101"/>
        <v>0.72013038951936248</v>
      </c>
    </row>
    <row r="792" spans="1:14" x14ac:dyDescent="0.25">
      <c r="A792" s="64">
        <f t="shared" si="102"/>
        <v>84</v>
      </c>
      <c r="B792" s="190">
        <v>5</v>
      </c>
      <c r="C792" s="46" t="s">
        <v>973</v>
      </c>
      <c r="D792" s="81">
        <v>2156.4</v>
      </c>
      <c r="E792" s="46"/>
      <c r="F792" s="48">
        <v>96.5</v>
      </c>
      <c r="G792" s="46">
        <f t="shared" si="97"/>
        <v>2252.9</v>
      </c>
      <c r="H792" s="46">
        <v>149</v>
      </c>
      <c r="I792" s="43">
        <f t="shared" si="98"/>
        <v>0.17738095238095239</v>
      </c>
      <c r="J792" s="43">
        <f t="shared" si="100"/>
        <v>759.44767857142858</v>
      </c>
      <c r="K792" s="43">
        <f t="shared" si="99"/>
        <v>167.07848928571428</v>
      </c>
      <c r="L792" s="194">
        <v>295.04838095238097</v>
      </c>
      <c r="M792" s="194">
        <v>17.695523809523813</v>
      </c>
      <c r="N792" s="45">
        <f t="shared" si="101"/>
        <v>0.57469396801105899</v>
      </c>
    </row>
    <row r="793" spans="1:14" x14ac:dyDescent="0.25">
      <c r="A793" s="64">
        <f t="shared" si="102"/>
        <v>85</v>
      </c>
      <c r="B793" s="190">
        <v>2</v>
      </c>
      <c r="C793" s="46" t="s">
        <v>974</v>
      </c>
      <c r="D793" s="81">
        <v>213.4</v>
      </c>
      <c r="E793" s="46"/>
      <c r="F793" s="48"/>
      <c r="G793" s="46">
        <f t="shared" si="97"/>
        <v>213.4</v>
      </c>
      <c r="H793" s="46"/>
      <c r="I793" s="43">
        <f t="shared" si="98"/>
        <v>0</v>
      </c>
      <c r="J793" s="43">
        <f t="shared" si="100"/>
        <v>0</v>
      </c>
      <c r="K793" s="43">
        <f t="shared" si="99"/>
        <v>0</v>
      </c>
      <c r="L793" s="194">
        <v>0</v>
      </c>
      <c r="M793" s="194">
        <v>0</v>
      </c>
      <c r="N793" s="45">
        <f t="shared" si="101"/>
        <v>0</v>
      </c>
    </row>
    <row r="794" spans="1:14" x14ac:dyDescent="0.25">
      <c r="A794" s="64">
        <f t="shared" si="102"/>
        <v>86</v>
      </c>
      <c r="B794" s="190">
        <v>4</v>
      </c>
      <c r="C794" s="46" t="s">
        <v>975</v>
      </c>
      <c r="D794" s="81">
        <v>316.39999999999998</v>
      </c>
      <c r="E794" s="46"/>
      <c r="F794" s="48"/>
      <c r="G794" s="46">
        <f t="shared" si="97"/>
        <v>316.39999999999998</v>
      </c>
      <c r="H794" s="46">
        <v>30</v>
      </c>
      <c r="I794" s="43">
        <f t="shared" si="98"/>
        <v>3.5714285714285712E-2</v>
      </c>
      <c r="J794" s="43">
        <f t="shared" si="100"/>
        <v>152.90892857142856</v>
      </c>
      <c r="K794" s="43">
        <f t="shared" si="99"/>
        <v>33.639964285714285</v>
      </c>
      <c r="L794" s="194">
        <v>59.405714285714282</v>
      </c>
      <c r="M794" s="194">
        <v>3.5628571428571427</v>
      </c>
      <c r="N794" s="45">
        <f t="shared" si="101"/>
        <v>0.78861398320390108</v>
      </c>
    </row>
    <row r="795" spans="1:14" x14ac:dyDescent="0.25">
      <c r="A795" s="64">
        <f t="shared" si="102"/>
        <v>87</v>
      </c>
      <c r="B795" s="190">
        <v>2</v>
      </c>
      <c r="C795" s="46" t="s">
        <v>976</v>
      </c>
      <c r="D795" s="81">
        <v>356.6</v>
      </c>
      <c r="E795" s="46"/>
      <c r="F795" s="48"/>
      <c r="G795" s="46">
        <f t="shared" si="97"/>
        <v>356.6</v>
      </c>
      <c r="H795" s="46"/>
      <c r="I795" s="43">
        <f t="shared" si="98"/>
        <v>0</v>
      </c>
      <c r="J795" s="43">
        <f t="shared" si="100"/>
        <v>0</v>
      </c>
      <c r="K795" s="43">
        <f t="shared" si="99"/>
        <v>0</v>
      </c>
      <c r="L795" s="194">
        <v>0</v>
      </c>
      <c r="M795" s="194">
        <v>0</v>
      </c>
      <c r="N795" s="45">
        <f t="shared" si="101"/>
        <v>0</v>
      </c>
    </row>
    <row r="796" spans="1:14" x14ac:dyDescent="0.25">
      <c r="A796" s="64">
        <f t="shared" si="102"/>
        <v>88</v>
      </c>
      <c r="B796" s="190">
        <v>4</v>
      </c>
      <c r="C796" s="46" t="s">
        <v>977</v>
      </c>
      <c r="D796" s="81">
        <v>324.7</v>
      </c>
      <c r="E796" s="46"/>
      <c r="F796" s="48"/>
      <c r="G796" s="46">
        <f t="shared" si="97"/>
        <v>324.7</v>
      </c>
      <c r="H796" s="46">
        <v>47</v>
      </c>
      <c r="I796" s="43">
        <f t="shared" si="98"/>
        <v>5.5952380952380955E-2</v>
      </c>
      <c r="J796" s="43">
        <f t="shared" si="100"/>
        <v>239.55732142857144</v>
      </c>
      <c r="K796" s="43">
        <f t="shared" si="99"/>
        <v>52.702610714285719</v>
      </c>
      <c r="L796" s="194">
        <v>93.068952380952396</v>
      </c>
      <c r="M796" s="194">
        <v>5.5818095238095244</v>
      </c>
      <c r="N796" s="45">
        <f t="shared" si="101"/>
        <v>1.2039134402452081</v>
      </c>
    </row>
    <row r="797" spans="1:14" x14ac:dyDescent="0.25">
      <c r="A797" s="64">
        <f t="shared" si="102"/>
        <v>89</v>
      </c>
      <c r="B797" s="190">
        <v>2</v>
      </c>
      <c r="C797" s="46" t="s">
        <v>978</v>
      </c>
      <c r="D797" s="81">
        <v>140.69999999999999</v>
      </c>
      <c r="E797" s="46"/>
      <c r="F797" s="48"/>
      <c r="G797" s="46">
        <f t="shared" si="97"/>
        <v>140.69999999999999</v>
      </c>
      <c r="H797" s="46"/>
      <c r="I797" s="43">
        <f t="shared" si="98"/>
        <v>0</v>
      </c>
      <c r="J797" s="43">
        <f t="shared" si="100"/>
        <v>0</v>
      </c>
      <c r="K797" s="43">
        <f t="shared" si="99"/>
        <v>0</v>
      </c>
      <c r="L797" s="194">
        <v>0</v>
      </c>
      <c r="M797" s="194">
        <v>0</v>
      </c>
      <c r="N797" s="45">
        <f t="shared" si="101"/>
        <v>0</v>
      </c>
    </row>
    <row r="798" spans="1:14" x14ac:dyDescent="0.25">
      <c r="A798" s="64">
        <f t="shared" si="102"/>
        <v>90</v>
      </c>
      <c r="B798" s="190">
        <v>2</v>
      </c>
      <c r="C798" s="46" t="s">
        <v>979</v>
      </c>
      <c r="D798" s="81">
        <v>135</v>
      </c>
      <c r="E798" s="46"/>
      <c r="F798" s="48"/>
      <c r="G798" s="46">
        <f t="shared" si="97"/>
        <v>135</v>
      </c>
      <c r="H798" s="46"/>
      <c r="I798" s="43">
        <f t="shared" si="98"/>
        <v>0</v>
      </c>
      <c r="J798" s="43">
        <f t="shared" si="100"/>
        <v>0</v>
      </c>
      <c r="K798" s="43">
        <f t="shared" si="99"/>
        <v>0</v>
      </c>
      <c r="L798" s="194">
        <v>0</v>
      </c>
      <c r="M798" s="194">
        <v>0</v>
      </c>
      <c r="N798" s="45">
        <f t="shared" si="101"/>
        <v>0</v>
      </c>
    </row>
    <row r="799" spans="1:14" x14ac:dyDescent="0.25">
      <c r="A799" s="64">
        <f t="shared" si="102"/>
        <v>91</v>
      </c>
      <c r="B799" s="190">
        <v>2</v>
      </c>
      <c r="C799" s="46" t="s">
        <v>980</v>
      </c>
      <c r="D799" s="81">
        <v>303.7</v>
      </c>
      <c r="E799" s="46"/>
      <c r="F799" s="48"/>
      <c r="G799" s="46">
        <f t="shared" si="97"/>
        <v>303.7</v>
      </c>
      <c r="H799" s="46"/>
      <c r="I799" s="43">
        <f t="shared" si="98"/>
        <v>0</v>
      </c>
      <c r="J799" s="43">
        <f t="shared" si="100"/>
        <v>0</v>
      </c>
      <c r="K799" s="43">
        <f t="shared" si="99"/>
        <v>0</v>
      </c>
      <c r="L799" s="194">
        <v>0</v>
      </c>
      <c r="M799" s="194">
        <v>0</v>
      </c>
      <c r="N799" s="45">
        <f t="shared" si="101"/>
        <v>0</v>
      </c>
    </row>
    <row r="800" spans="1:14" x14ac:dyDescent="0.25">
      <c r="A800" s="64">
        <f t="shared" si="102"/>
        <v>92</v>
      </c>
      <c r="B800" s="190">
        <v>2</v>
      </c>
      <c r="C800" s="46" t="s">
        <v>981</v>
      </c>
      <c r="D800" s="81">
        <v>405.1</v>
      </c>
      <c r="E800" s="46"/>
      <c r="F800" s="48"/>
      <c r="G800" s="46">
        <f t="shared" si="97"/>
        <v>405.1</v>
      </c>
      <c r="H800" s="46"/>
      <c r="I800" s="43">
        <f t="shared" si="98"/>
        <v>0</v>
      </c>
      <c r="J800" s="43">
        <f t="shared" si="100"/>
        <v>0</v>
      </c>
      <c r="K800" s="43">
        <f t="shared" si="99"/>
        <v>0</v>
      </c>
      <c r="L800" s="194">
        <v>0</v>
      </c>
      <c r="M800" s="194">
        <v>0</v>
      </c>
      <c r="N800" s="45">
        <f t="shared" si="101"/>
        <v>0</v>
      </c>
    </row>
    <row r="801" spans="1:14" x14ac:dyDescent="0.25">
      <c r="A801" s="64">
        <f t="shared" si="102"/>
        <v>93</v>
      </c>
      <c r="B801" s="190">
        <v>2</v>
      </c>
      <c r="C801" s="46" t="s">
        <v>982</v>
      </c>
      <c r="D801" s="81">
        <v>409.6</v>
      </c>
      <c r="E801" s="46"/>
      <c r="F801" s="48"/>
      <c r="G801" s="46">
        <f t="shared" si="97"/>
        <v>409.6</v>
      </c>
      <c r="H801" s="46"/>
      <c r="I801" s="43">
        <f t="shared" si="98"/>
        <v>0</v>
      </c>
      <c r="J801" s="43">
        <f t="shared" si="100"/>
        <v>0</v>
      </c>
      <c r="K801" s="43">
        <f t="shared" si="99"/>
        <v>0</v>
      </c>
      <c r="L801" s="194">
        <v>0</v>
      </c>
      <c r="M801" s="194">
        <v>0</v>
      </c>
      <c r="N801" s="45">
        <f t="shared" si="101"/>
        <v>0</v>
      </c>
    </row>
    <row r="802" spans="1:14" x14ac:dyDescent="0.25">
      <c r="A802" s="64">
        <f t="shared" si="102"/>
        <v>94</v>
      </c>
      <c r="B802" s="190">
        <v>2</v>
      </c>
      <c r="C802" s="46" t="s">
        <v>983</v>
      </c>
      <c r="D802" s="81">
        <v>411</v>
      </c>
      <c r="E802" s="46"/>
      <c r="F802" s="48"/>
      <c r="G802" s="46">
        <f t="shared" si="97"/>
        <v>411</v>
      </c>
      <c r="H802" s="46"/>
      <c r="I802" s="43">
        <f t="shared" si="98"/>
        <v>0</v>
      </c>
      <c r="J802" s="43">
        <f t="shared" si="100"/>
        <v>0</v>
      </c>
      <c r="K802" s="43">
        <f t="shared" si="99"/>
        <v>0</v>
      </c>
      <c r="L802" s="194">
        <v>0</v>
      </c>
      <c r="M802" s="194">
        <v>0</v>
      </c>
      <c r="N802" s="45">
        <f t="shared" si="101"/>
        <v>0</v>
      </c>
    </row>
    <row r="803" spans="1:14" x14ac:dyDescent="0.25">
      <c r="A803" s="64">
        <f t="shared" si="102"/>
        <v>95</v>
      </c>
      <c r="B803" s="190">
        <v>2</v>
      </c>
      <c r="C803" s="46" t="s">
        <v>984</v>
      </c>
      <c r="D803" s="81">
        <v>394.7</v>
      </c>
      <c r="E803" s="46"/>
      <c r="F803" s="48"/>
      <c r="G803" s="46">
        <f t="shared" si="97"/>
        <v>394.7</v>
      </c>
      <c r="H803" s="46"/>
      <c r="I803" s="43">
        <f t="shared" si="98"/>
        <v>0</v>
      </c>
      <c r="J803" s="43">
        <f t="shared" si="100"/>
        <v>0</v>
      </c>
      <c r="K803" s="43">
        <f t="shared" si="99"/>
        <v>0</v>
      </c>
      <c r="L803" s="194">
        <v>0</v>
      </c>
      <c r="M803" s="194">
        <v>0</v>
      </c>
      <c r="N803" s="45">
        <f t="shared" si="101"/>
        <v>0</v>
      </c>
    </row>
    <row r="804" spans="1:14" x14ac:dyDescent="0.25">
      <c r="A804" s="64">
        <f t="shared" si="102"/>
        <v>96</v>
      </c>
      <c r="B804" s="190">
        <v>2</v>
      </c>
      <c r="C804" s="46" t="s">
        <v>985</v>
      </c>
      <c r="D804" s="81">
        <v>242.2</v>
      </c>
      <c r="E804" s="46"/>
      <c r="F804" s="48"/>
      <c r="G804" s="46">
        <f t="shared" si="97"/>
        <v>242.2</v>
      </c>
      <c r="H804" s="46"/>
      <c r="I804" s="43">
        <f t="shared" si="98"/>
        <v>0</v>
      </c>
      <c r="J804" s="43">
        <f t="shared" si="100"/>
        <v>0</v>
      </c>
      <c r="K804" s="43">
        <f t="shared" si="99"/>
        <v>0</v>
      </c>
      <c r="L804" s="194">
        <v>0</v>
      </c>
      <c r="M804" s="194">
        <v>0</v>
      </c>
      <c r="N804" s="45">
        <f t="shared" si="101"/>
        <v>0</v>
      </c>
    </row>
    <row r="805" spans="1:14" x14ac:dyDescent="0.25">
      <c r="A805" s="64">
        <f t="shared" si="102"/>
        <v>97</v>
      </c>
      <c r="B805" s="190">
        <v>4</v>
      </c>
      <c r="C805" s="46" t="s">
        <v>986</v>
      </c>
      <c r="D805" s="81">
        <v>1242.4000000000001</v>
      </c>
      <c r="E805" s="46"/>
      <c r="F805" s="48">
        <v>37.299999999999997</v>
      </c>
      <c r="G805" s="46">
        <f t="shared" si="97"/>
        <v>1279.7</v>
      </c>
      <c r="H805" s="46">
        <v>144</v>
      </c>
      <c r="I805" s="43">
        <f t="shared" si="98"/>
        <v>0.17142857142857143</v>
      </c>
      <c r="J805" s="43">
        <f t="shared" ref="J805:J836" si="103">I805*4281.45</f>
        <v>733.96285714285716</v>
      </c>
      <c r="K805" s="43">
        <f t="shared" si="99"/>
        <v>161.47182857142857</v>
      </c>
      <c r="L805" s="194">
        <v>285.14742857142858</v>
      </c>
      <c r="M805" s="194">
        <v>17.101714285714287</v>
      </c>
      <c r="N805" s="45">
        <f t="shared" ref="N805:N835" si="104">(J805+K805+L805+M805)/D805</f>
        <v>0.96400823291325544</v>
      </c>
    </row>
    <row r="806" spans="1:14" x14ac:dyDescent="0.25">
      <c r="A806" s="64">
        <f t="shared" si="102"/>
        <v>98</v>
      </c>
      <c r="B806" s="190">
        <v>4</v>
      </c>
      <c r="C806" s="46" t="s">
        <v>987</v>
      </c>
      <c r="D806" s="81">
        <v>1061.7</v>
      </c>
      <c r="E806" s="46"/>
      <c r="F806" s="48"/>
      <c r="G806" s="46">
        <f t="shared" si="97"/>
        <v>1061.7</v>
      </c>
      <c r="H806" s="46">
        <v>83</v>
      </c>
      <c r="I806" s="43">
        <f t="shared" si="98"/>
        <v>9.8809523809523805E-2</v>
      </c>
      <c r="J806" s="43">
        <f t="shared" si="103"/>
        <v>423.04803571428567</v>
      </c>
      <c r="K806" s="43">
        <f t="shared" si="99"/>
        <v>93.070567857142848</v>
      </c>
      <c r="L806" s="194">
        <v>164.35580952380951</v>
      </c>
      <c r="M806" s="194">
        <v>9.8572380952380954</v>
      </c>
      <c r="N806" s="45">
        <f t="shared" si="104"/>
        <v>0.65021347950501662</v>
      </c>
    </row>
    <row r="807" spans="1:14" x14ac:dyDescent="0.25">
      <c r="A807" s="64">
        <f t="shared" si="102"/>
        <v>99</v>
      </c>
      <c r="B807" s="190">
        <v>3</v>
      </c>
      <c r="C807" s="46" t="s">
        <v>988</v>
      </c>
      <c r="D807" s="81">
        <v>439.1</v>
      </c>
      <c r="E807" s="46"/>
      <c r="F807" s="48"/>
      <c r="G807" s="46">
        <f t="shared" si="97"/>
        <v>439.1</v>
      </c>
      <c r="H807" s="46">
        <v>61</v>
      </c>
      <c r="I807" s="43">
        <f t="shared" si="98"/>
        <v>7.2619047619047625E-2</v>
      </c>
      <c r="J807" s="43">
        <f t="shared" si="103"/>
        <v>310.91482142857143</v>
      </c>
      <c r="K807" s="43">
        <f t="shared" si="99"/>
        <v>68.401260714285712</v>
      </c>
      <c r="L807" s="194">
        <v>120.79161904761905</v>
      </c>
      <c r="M807" s="194">
        <v>7.2444761904761918</v>
      </c>
      <c r="N807" s="45">
        <f t="shared" si="104"/>
        <v>1.1554365232998232</v>
      </c>
    </row>
    <row r="808" spans="1:14" x14ac:dyDescent="0.25">
      <c r="A808" s="64">
        <f t="shared" si="102"/>
        <v>100</v>
      </c>
      <c r="B808" s="190">
        <v>5</v>
      </c>
      <c r="C808" s="46" t="s">
        <v>989</v>
      </c>
      <c r="D808" s="81">
        <v>805.2</v>
      </c>
      <c r="E808" s="46"/>
      <c r="F808" s="48"/>
      <c r="G808" s="46">
        <f t="shared" si="97"/>
        <v>805.2</v>
      </c>
      <c r="H808" s="46">
        <v>69.3</v>
      </c>
      <c r="I808" s="43">
        <f t="shared" si="98"/>
        <v>8.249999999999999E-2</v>
      </c>
      <c r="J808" s="43">
        <f t="shared" si="103"/>
        <v>353.21962499999995</v>
      </c>
      <c r="K808" s="43">
        <f t="shared" si="99"/>
        <v>77.708317499999993</v>
      </c>
      <c r="L808" s="194">
        <v>137.22719999999998</v>
      </c>
      <c r="M808" s="194">
        <v>8.2302</v>
      </c>
      <c r="N808" s="45">
        <f t="shared" si="104"/>
        <v>0.71582879098360652</v>
      </c>
    </row>
    <row r="809" spans="1:14" x14ac:dyDescent="0.25">
      <c r="A809" s="64">
        <f t="shared" si="102"/>
        <v>101</v>
      </c>
      <c r="B809" s="190">
        <v>5</v>
      </c>
      <c r="C809" s="46" t="s">
        <v>990</v>
      </c>
      <c r="D809" s="81">
        <v>853</v>
      </c>
      <c r="E809" s="46"/>
      <c r="F809" s="48"/>
      <c r="G809" s="46">
        <f t="shared" si="97"/>
        <v>853</v>
      </c>
      <c r="H809" s="46">
        <v>70</v>
      </c>
      <c r="I809" s="43">
        <f t="shared" si="98"/>
        <v>8.3333333333333329E-2</v>
      </c>
      <c r="J809" s="43">
        <f t="shared" si="103"/>
        <v>356.78749999999997</v>
      </c>
      <c r="K809" s="43">
        <f t="shared" si="99"/>
        <v>78.493249999999989</v>
      </c>
      <c r="L809" s="194">
        <v>138.61333333333332</v>
      </c>
      <c r="M809" s="194">
        <v>8.3133333333333326</v>
      </c>
      <c r="N809" s="45">
        <f t="shared" si="104"/>
        <v>0.68254093395857751</v>
      </c>
    </row>
    <row r="810" spans="1:14" x14ac:dyDescent="0.25">
      <c r="A810" s="64">
        <f t="shared" si="102"/>
        <v>102</v>
      </c>
      <c r="B810" s="190">
        <v>2</v>
      </c>
      <c r="C810" s="46" t="s">
        <v>991</v>
      </c>
      <c r="D810" s="81">
        <v>424.1</v>
      </c>
      <c r="E810" s="46"/>
      <c r="F810" s="48"/>
      <c r="G810" s="46">
        <f t="shared" si="97"/>
        <v>424.1</v>
      </c>
      <c r="H810" s="46"/>
      <c r="I810" s="43">
        <f t="shared" si="98"/>
        <v>0</v>
      </c>
      <c r="J810" s="43">
        <f t="shared" si="103"/>
        <v>0</v>
      </c>
      <c r="K810" s="43">
        <f t="shared" si="99"/>
        <v>0</v>
      </c>
      <c r="L810" s="194">
        <v>0</v>
      </c>
      <c r="M810" s="194">
        <v>0</v>
      </c>
      <c r="N810" s="45">
        <f t="shared" si="104"/>
        <v>0</v>
      </c>
    </row>
    <row r="811" spans="1:14" x14ac:dyDescent="0.25">
      <c r="A811" s="64">
        <f t="shared" si="102"/>
        <v>103</v>
      </c>
      <c r="B811" s="190">
        <v>2</v>
      </c>
      <c r="C811" s="46" t="s">
        <v>992</v>
      </c>
      <c r="D811" s="81">
        <v>250.6</v>
      </c>
      <c r="E811" s="46"/>
      <c r="F811" s="48"/>
      <c r="G811" s="46">
        <f t="shared" si="97"/>
        <v>250.6</v>
      </c>
      <c r="H811" s="46"/>
      <c r="I811" s="43">
        <f t="shared" si="98"/>
        <v>0</v>
      </c>
      <c r="J811" s="43">
        <f t="shared" si="103"/>
        <v>0</v>
      </c>
      <c r="K811" s="43">
        <f t="shared" si="99"/>
        <v>0</v>
      </c>
      <c r="L811" s="194">
        <v>0</v>
      </c>
      <c r="M811" s="194">
        <v>0</v>
      </c>
      <c r="N811" s="45">
        <f t="shared" si="104"/>
        <v>0</v>
      </c>
    </row>
    <row r="812" spans="1:14" x14ac:dyDescent="0.25">
      <c r="A812" s="64">
        <f t="shared" si="102"/>
        <v>104</v>
      </c>
      <c r="B812" s="190">
        <v>2</v>
      </c>
      <c r="C812" s="46" t="s">
        <v>993</v>
      </c>
      <c r="D812" s="81">
        <v>117.5</v>
      </c>
      <c r="E812" s="46"/>
      <c r="F812" s="48"/>
      <c r="G812" s="46">
        <f t="shared" si="97"/>
        <v>117.5</v>
      </c>
      <c r="H812" s="46"/>
      <c r="I812" s="43">
        <f t="shared" si="98"/>
        <v>0</v>
      </c>
      <c r="J812" s="43">
        <f t="shared" si="103"/>
        <v>0</v>
      </c>
      <c r="K812" s="43">
        <f t="shared" si="99"/>
        <v>0</v>
      </c>
      <c r="L812" s="194">
        <v>0</v>
      </c>
      <c r="M812" s="194">
        <v>0</v>
      </c>
      <c r="N812" s="45">
        <f t="shared" si="104"/>
        <v>0</v>
      </c>
    </row>
    <row r="813" spans="1:14" x14ac:dyDescent="0.25">
      <c r="A813" s="64">
        <f t="shared" si="102"/>
        <v>105</v>
      </c>
      <c r="B813" s="190">
        <v>2</v>
      </c>
      <c r="C813" s="46" t="s">
        <v>994</v>
      </c>
      <c r="D813" s="81">
        <v>133.19999999999999</v>
      </c>
      <c r="E813" s="46"/>
      <c r="F813" s="48"/>
      <c r="G813" s="46">
        <f t="shared" si="97"/>
        <v>133.19999999999999</v>
      </c>
      <c r="H813" s="46"/>
      <c r="I813" s="43">
        <f t="shared" si="98"/>
        <v>0</v>
      </c>
      <c r="J813" s="43">
        <f t="shared" si="103"/>
        <v>0</v>
      </c>
      <c r="K813" s="43">
        <f t="shared" si="99"/>
        <v>0</v>
      </c>
      <c r="L813" s="194">
        <v>0</v>
      </c>
      <c r="M813" s="194">
        <v>0</v>
      </c>
      <c r="N813" s="45">
        <f t="shared" si="104"/>
        <v>0</v>
      </c>
    </row>
    <row r="814" spans="1:14" x14ac:dyDescent="0.25">
      <c r="A814" s="64">
        <f t="shared" si="102"/>
        <v>106</v>
      </c>
      <c r="B814" s="190">
        <v>2</v>
      </c>
      <c r="C814" s="46" t="s">
        <v>995</v>
      </c>
      <c r="D814" s="81">
        <v>134.19999999999999</v>
      </c>
      <c r="E814" s="46"/>
      <c r="F814" s="48"/>
      <c r="G814" s="46">
        <f t="shared" ref="G814:G862" si="105">D814+E814+F814</f>
        <v>134.19999999999999</v>
      </c>
      <c r="H814" s="46"/>
      <c r="I814" s="43">
        <f t="shared" ref="I814:I862" si="106">H814/840</f>
        <v>0</v>
      </c>
      <c r="J814" s="43">
        <f t="shared" si="103"/>
        <v>0</v>
      </c>
      <c r="K814" s="43">
        <f t="shared" si="99"/>
        <v>0</v>
      </c>
      <c r="L814" s="194">
        <v>0</v>
      </c>
      <c r="M814" s="194">
        <v>0</v>
      </c>
      <c r="N814" s="45">
        <f t="shared" si="104"/>
        <v>0</v>
      </c>
    </row>
    <row r="815" spans="1:14" x14ac:dyDescent="0.25">
      <c r="A815" s="64">
        <f t="shared" si="102"/>
        <v>107</v>
      </c>
      <c r="B815" s="190">
        <v>2</v>
      </c>
      <c r="C815" s="46" t="s">
        <v>996</v>
      </c>
      <c r="D815" s="81">
        <v>137</v>
      </c>
      <c r="E815" s="46"/>
      <c r="F815" s="48"/>
      <c r="G815" s="46">
        <f t="shared" si="105"/>
        <v>137</v>
      </c>
      <c r="H815" s="46"/>
      <c r="I815" s="43">
        <f t="shared" si="106"/>
        <v>0</v>
      </c>
      <c r="J815" s="43">
        <f t="shared" si="103"/>
        <v>0</v>
      </c>
      <c r="K815" s="43">
        <f t="shared" si="99"/>
        <v>0</v>
      </c>
      <c r="L815" s="194">
        <v>0</v>
      </c>
      <c r="M815" s="194">
        <v>0</v>
      </c>
      <c r="N815" s="45">
        <f t="shared" si="104"/>
        <v>0</v>
      </c>
    </row>
    <row r="816" spans="1:14" x14ac:dyDescent="0.25">
      <c r="A816" s="64">
        <f t="shared" si="102"/>
        <v>108</v>
      </c>
      <c r="B816" s="190">
        <v>2</v>
      </c>
      <c r="C816" s="46" t="s">
        <v>997</v>
      </c>
      <c r="D816" s="81">
        <v>139.6</v>
      </c>
      <c r="E816" s="46"/>
      <c r="F816" s="48"/>
      <c r="G816" s="46">
        <f t="shared" si="105"/>
        <v>139.6</v>
      </c>
      <c r="H816" s="46"/>
      <c r="I816" s="43">
        <f t="shared" si="106"/>
        <v>0</v>
      </c>
      <c r="J816" s="43">
        <f t="shared" si="103"/>
        <v>0</v>
      </c>
      <c r="K816" s="43">
        <f t="shared" si="99"/>
        <v>0</v>
      </c>
      <c r="L816" s="194">
        <v>0</v>
      </c>
      <c r="M816" s="194">
        <v>0</v>
      </c>
      <c r="N816" s="45">
        <f t="shared" si="104"/>
        <v>0</v>
      </c>
    </row>
    <row r="817" spans="1:14" x14ac:dyDescent="0.25">
      <c r="A817" s="64">
        <f t="shared" si="102"/>
        <v>109</v>
      </c>
      <c r="B817" s="190">
        <v>2</v>
      </c>
      <c r="C817" s="46" t="s">
        <v>998</v>
      </c>
      <c r="D817" s="81">
        <v>48.8</v>
      </c>
      <c r="E817" s="46"/>
      <c r="F817" s="48"/>
      <c r="G817" s="46">
        <f t="shared" si="105"/>
        <v>48.8</v>
      </c>
      <c r="H817" s="46"/>
      <c r="I817" s="43">
        <f t="shared" si="106"/>
        <v>0</v>
      </c>
      <c r="J817" s="43">
        <f t="shared" si="103"/>
        <v>0</v>
      </c>
      <c r="K817" s="43">
        <f t="shared" ref="K817:K862" si="107">J817*0.22</f>
        <v>0</v>
      </c>
      <c r="L817" s="194">
        <v>0</v>
      </c>
      <c r="M817" s="194">
        <v>0</v>
      </c>
      <c r="N817" s="45">
        <f t="shared" si="104"/>
        <v>0</v>
      </c>
    </row>
    <row r="818" spans="1:14" x14ac:dyDescent="0.25">
      <c r="A818" s="64">
        <f t="shared" si="102"/>
        <v>110</v>
      </c>
      <c r="B818" s="190">
        <v>3</v>
      </c>
      <c r="C818" s="46" t="s">
        <v>999</v>
      </c>
      <c r="D818" s="81">
        <v>291</v>
      </c>
      <c r="E818" s="46"/>
      <c r="F818" s="48"/>
      <c r="G818" s="46">
        <f t="shared" si="105"/>
        <v>291</v>
      </c>
      <c r="H818" s="46">
        <v>27</v>
      </c>
      <c r="I818" s="43">
        <f t="shared" si="106"/>
        <v>3.214285714285714E-2</v>
      </c>
      <c r="J818" s="43">
        <f t="shared" si="103"/>
        <v>137.6180357142857</v>
      </c>
      <c r="K818" s="43">
        <f t="shared" si="107"/>
        <v>30.275967857142852</v>
      </c>
      <c r="L818" s="194">
        <v>53.465142857142858</v>
      </c>
      <c r="M818" s="194">
        <v>3.2065714285714284</v>
      </c>
      <c r="N818" s="45">
        <f t="shared" si="104"/>
        <v>0.77170349779086889</v>
      </c>
    </row>
    <row r="819" spans="1:14" x14ac:dyDescent="0.25">
      <c r="A819" s="64">
        <f t="shared" si="102"/>
        <v>111</v>
      </c>
      <c r="B819" s="190">
        <v>4</v>
      </c>
      <c r="C819" s="46" t="s">
        <v>1000</v>
      </c>
      <c r="D819" s="81">
        <v>455.4</v>
      </c>
      <c r="E819" s="46"/>
      <c r="F819" s="48"/>
      <c r="G819" s="46">
        <f t="shared" si="105"/>
        <v>455.4</v>
      </c>
      <c r="H819" s="46">
        <v>44</v>
      </c>
      <c r="I819" s="43">
        <f t="shared" si="106"/>
        <v>5.2380952380952382E-2</v>
      </c>
      <c r="J819" s="43">
        <f t="shared" si="103"/>
        <v>224.26642857142858</v>
      </c>
      <c r="K819" s="43">
        <f t="shared" si="107"/>
        <v>49.338614285714286</v>
      </c>
      <c r="L819" s="194">
        <v>87.128380952380951</v>
      </c>
      <c r="M819" s="194">
        <v>5.2255238095238097</v>
      </c>
      <c r="N819" s="45">
        <f t="shared" si="104"/>
        <v>0.8035989187945709</v>
      </c>
    </row>
    <row r="820" spans="1:14" x14ac:dyDescent="0.25">
      <c r="A820" s="64">
        <f t="shared" si="102"/>
        <v>112</v>
      </c>
      <c r="B820" s="190">
        <v>3</v>
      </c>
      <c r="C820" s="46" t="s">
        <v>1001</v>
      </c>
      <c r="D820" s="81">
        <v>260</v>
      </c>
      <c r="E820" s="46"/>
      <c r="F820" s="48"/>
      <c r="G820" s="46">
        <f t="shared" si="105"/>
        <v>260</v>
      </c>
      <c r="H820" s="46">
        <v>20</v>
      </c>
      <c r="I820" s="43">
        <f t="shared" si="106"/>
        <v>2.3809523809523808E-2</v>
      </c>
      <c r="J820" s="43">
        <f t="shared" si="103"/>
        <v>101.9392857142857</v>
      </c>
      <c r="K820" s="43">
        <f t="shared" si="107"/>
        <v>22.426642857142856</v>
      </c>
      <c r="L820" s="194">
        <v>39.603809523809524</v>
      </c>
      <c r="M820" s="194">
        <v>2.3752380952380951</v>
      </c>
      <c r="N820" s="45">
        <f t="shared" si="104"/>
        <v>0.63978836996336996</v>
      </c>
    </row>
    <row r="821" spans="1:14" x14ac:dyDescent="0.25">
      <c r="A821" s="64">
        <f t="shared" si="102"/>
        <v>113</v>
      </c>
      <c r="B821" s="190">
        <v>5</v>
      </c>
      <c r="C821" s="46" t="s">
        <v>1002</v>
      </c>
      <c r="D821" s="81">
        <v>1677.5</v>
      </c>
      <c r="E821" s="46"/>
      <c r="F821" s="48">
        <v>89.1</v>
      </c>
      <c r="G821" s="46">
        <f t="shared" si="105"/>
        <v>1766.6</v>
      </c>
      <c r="H821" s="46">
        <v>122</v>
      </c>
      <c r="I821" s="43">
        <f t="shared" si="106"/>
        <v>0.14523809523809525</v>
      </c>
      <c r="J821" s="43">
        <f t="shared" si="103"/>
        <v>621.82964285714286</v>
      </c>
      <c r="K821" s="43">
        <f t="shared" si="107"/>
        <v>136.80252142857142</v>
      </c>
      <c r="L821" s="194">
        <v>241.5832380952381</v>
      </c>
      <c r="M821" s="194">
        <v>14.488952380952384</v>
      </c>
      <c r="N821" s="45">
        <f t="shared" si="104"/>
        <v>0.60489082251082249</v>
      </c>
    </row>
    <row r="822" spans="1:14" x14ac:dyDescent="0.25">
      <c r="A822" s="64">
        <f t="shared" si="102"/>
        <v>114</v>
      </c>
      <c r="B822" s="190">
        <v>9</v>
      </c>
      <c r="C822" s="46" t="s">
        <v>1003</v>
      </c>
      <c r="D822" s="81">
        <v>4349.5</v>
      </c>
      <c r="E822" s="46"/>
      <c r="F822" s="48"/>
      <c r="G822" s="46">
        <f t="shared" si="105"/>
        <v>4349.5</v>
      </c>
      <c r="H822" s="46">
        <v>380</v>
      </c>
      <c r="I822" s="43">
        <f t="shared" si="106"/>
        <v>0.45238095238095238</v>
      </c>
      <c r="J822" s="43">
        <f t="shared" si="103"/>
        <v>1936.8464285714285</v>
      </c>
      <c r="K822" s="43">
        <f t="shared" si="107"/>
        <v>426.10621428571426</v>
      </c>
      <c r="L822" s="194">
        <v>752.47238095238095</v>
      </c>
      <c r="M822" s="194">
        <v>45.12952380952381</v>
      </c>
      <c r="N822" s="45">
        <f t="shared" si="104"/>
        <v>0.72664778655455753</v>
      </c>
    </row>
    <row r="823" spans="1:14" x14ac:dyDescent="0.25">
      <c r="A823" s="64">
        <f t="shared" si="102"/>
        <v>115</v>
      </c>
      <c r="B823" s="190">
        <v>5</v>
      </c>
      <c r="C823" s="46" t="s">
        <v>1004</v>
      </c>
      <c r="D823" s="81">
        <v>2979.4</v>
      </c>
      <c r="E823" s="46"/>
      <c r="F823" s="48">
        <v>29</v>
      </c>
      <c r="G823" s="46">
        <f t="shared" si="105"/>
        <v>3008.4</v>
      </c>
      <c r="H823" s="46">
        <v>285</v>
      </c>
      <c r="I823" s="43">
        <f t="shared" si="106"/>
        <v>0.3392857142857143</v>
      </c>
      <c r="J823" s="43">
        <f t="shared" si="103"/>
        <v>1452.6348214285715</v>
      </c>
      <c r="K823" s="43">
        <f t="shared" si="107"/>
        <v>319.57966071428575</v>
      </c>
      <c r="L823" s="194">
        <v>564.35428571428577</v>
      </c>
      <c r="M823" s="194">
        <v>33.847142857142863</v>
      </c>
      <c r="N823" s="45">
        <f t="shared" si="104"/>
        <v>0.7956017690522541</v>
      </c>
    </row>
    <row r="824" spans="1:14" x14ac:dyDescent="0.25">
      <c r="A824" s="64">
        <f t="shared" si="102"/>
        <v>116</v>
      </c>
      <c r="B824" s="190">
        <v>5</v>
      </c>
      <c r="C824" s="46" t="s">
        <v>1005</v>
      </c>
      <c r="D824" s="81">
        <v>4293.7</v>
      </c>
      <c r="E824" s="46"/>
      <c r="F824" s="48">
        <v>255.7</v>
      </c>
      <c r="G824" s="46">
        <f t="shared" si="105"/>
        <v>4549.3999999999996</v>
      </c>
      <c r="H824" s="46">
        <v>387</v>
      </c>
      <c r="I824" s="43">
        <f t="shared" si="106"/>
        <v>0.46071428571428569</v>
      </c>
      <c r="J824" s="43">
        <f t="shared" si="103"/>
        <v>1972.5251785714283</v>
      </c>
      <c r="K824" s="43">
        <f t="shared" si="107"/>
        <v>433.95553928571422</v>
      </c>
      <c r="L824" s="194">
        <v>766.33371428571422</v>
      </c>
      <c r="M824" s="194">
        <v>45.960857142857144</v>
      </c>
      <c r="N824" s="45">
        <f t="shared" si="104"/>
        <v>0.74965071832818186</v>
      </c>
    </row>
    <row r="825" spans="1:14" x14ac:dyDescent="0.25">
      <c r="A825" s="64">
        <f t="shared" si="102"/>
        <v>117</v>
      </c>
      <c r="B825" s="190">
        <v>1</v>
      </c>
      <c r="C825" s="46" t="s">
        <v>1006</v>
      </c>
      <c r="D825" s="81">
        <v>146.30000000000001</v>
      </c>
      <c r="E825" s="46"/>
      <c r="F825" s="48"/>
      <c r="G825" s="46">
        <f t="shared" si="105"/>
        <v>146.30000000000001</v>
      </c>
      <c r="H825" s="46"/>
      <c r="I825" s="43">
        <f t="shared" si="106"/>
        <v>0</v>
      </c>
      <c r="J825" s="43">
        <f t="shared" si="103"/>
        <v>0</v>
      </c>
      <c r="K825" s="43">
        <f t="shared" si="107"/>
        <v>0</v>
      </c>
      <c r="L825" s="194">
        <v>0</v>
      </c>
      <c r="M825" s="194">
        <v>0</v>
      </c>
      <c r="N825" s="45">
        <f t="shared" si="104"/>
        <v>0</v>
      </c>
    </row>
    <row r="826" spans="1:14" x14ac:dyDescent="0.25">
      <c r="A826" s="64">
        <f t="shared" si="102"/>
        <v>118</v>
      </c>
      <c r="B826" s="190">
        <v>4</v>
      </c>
      <c r="C826" s="46" t="s">
        <v>1007</v>
      </c>
      <c r="D826" s="81">
        <v>1345.9</v>
      </c>
      <c r="E826" s="46"/>
      <c r="F826" s="48"/>
      <c r="G826" s="46">
        <f t="shared" si="105"/>
        <v>1345.9</v>
      </c>
      <c r="H826" s="46">
        <v>170</v>
      </c>
      <c r="I826" s="43">
        <f t="shared" si="106"/>
        <v>0.20238095238095238</v>
      </c>
      <c r="J826" s="43">
        <f t="shared" si="103"/>
        <v>866.48392857142858</v>
      </c>
      <c r="K826" s="43">
        <f t="shared" si="107"/>
        <v>190.62646428571429</v>
      </c>
      <c r="L826" s="194">
        <v>336.63238095238097</v>
      </c>
      <c r="M826" s="194">
        <v>20.189523809523809</v>
      </c>
      <c r="N826" s="45">
        <f t="shared" si="104"/>
        <v>1.0505478101040548</v>
      </c>
    </row>
    <row r="827" spans="1:14" x14ac:dyDescent="0.25">
      <c r="A827" s="64">
        <f t="shared" si="102"/>
        <v>119</v>
      </c>
      <c r="B827" s="190">
        <v>5</v>
      </c>
      <c r="C827" s="46" t="s">
        <v>1008</v>
      </c>
      <c r="D827" s="81">
        <v>2193.8000000000002</v>
      </c>
      <c r="E827" s="46"/>
      <c r="F827" s="48"/>
      <c r="G827" s="46">
        <f t="shared" si="105"/>
        <v>2193.8000000000002</v>
      </c>
      <c r="H827" s="46">
        <v>169</v>
      </c>
      <c r="I827" s="43">
        <f t="shared" si="106"/>
        <v>0.2011904761904762</v>
      </c>
      <c r="J827" s="43">
        <f t="shared" si="103"/>
        <v>861.38696428571427</v>
      </c>
      <c r="K827" s="43">
        <f t="shared" si="107"/>
        <v>189.50513214285715</v>
      </c>
      <c r="L827" s="194">
        <v>334.65219047619053</v>
      </c>
      <c r="M827" s="194">
        <v>20.070761904761905</v>
      </c>
      <c r="N827" s="45">
        <f t="shared" si="104"/>
        <v>0.64072160124419897</v>
      </c>
    </row>
    <row r="828" spans="1:14" x14ac:dyDescent="0.25">
      <c r="A828" s="64">
        <f t="shared" si="102"/>
        <v>120</v>
      </c>
      <c r="B828" s="190">
        <v>10</v>
      </c>
      <c r="C828" s="46" t="s">
        <v>1009</v>
      </c>
      <c r="D828" s="81">
        <v>11261.6</v>
      </c>
      <c r="E828" s="46">
        <v>194.6</v>
      </c>
      <c r="F828" s="48">
        <v>748.5</v>
      </c>
      <c r="G828" s="46">
        <f t="shared" si="105"/>
        <v>12204.7</v>
      </c>
      <c r="H828" s="46">
        <v>1020</v>
      </c>
      <c r="I828" s="43">
        <f t="shared" si="106"/>
        <v>1.2142857142857142</v>
      </c>
      <c r="J828" s="43">
        <f t="shared" si="103"/>
        <v>5198.903571428571</v>
      </c>
      <c r="K828" s="43">
        <f t="shared" si="107"/>
        <v>1143.7587857142855</v>
      </c>
      <c r="L828" s="194">
        <v>2019.7942857142857</v>
      </c>
      <c r="M828" s="194">
        <v>121.13714285714285</v>
      </c>
      <c r="N828" s="45">
        <f t="shared" si="104"/>
        <v>0.75332046829174215</v>
      </c>
    </row>
    <row r="829" spans="1:14" x14ac:dyDescent="0.25">
      <c r="A829" s="64">
        <f t="shared" si="102"/>
        <v>121</v>
      </c>
      <c r="B829" s="190">
        <v>3</v>
      </c>
      <c r="C829" s="46" t="s">
        <v>1010</v>
      </c>
      <c r="D829" s="81">
        <v>444</v>
      </c>
      <c r="E829" s="46"/>
      <c r="F829" s="48"/>
      <c r="G829" s="46">
        <f t="shared" si="105"/>
        <v>444</v>
      </c>
      <c r="H829" s="46">
        <v>25</v>
      </c>
      <c r="I829" s="43">
        <f t="shared" si="106"/>
        <v>2.976190476190476E-2</v>
      </c>
      <c r="J829" s="43">
        <f t="shared" si="103"/>
        <v>127.42410714285712</v>
      </c>
      <c r="K829" s="43">
        <f t="shared" si="107"/>
        <v>28.033303571428569</v>
      </c>
      <c r="L829" s="194">
        <v>49.504761904761907</v>
      </c>
      <c r="M829" s="194">
        <v>2.9690476190476192</v>
      </c>
      <c r="N829" s="45">
        <f t="shared" si="104"/>
        <v>0.46831355909480898</v>
      </c>
    </row>
    <row r="830" spans="1:14" x14ac:dyDescent="0.25">
      <c r="A830" s="64">
        <f t="shared" si="102"/>
        <v>122</v>
      </c>
      <c r="B830" s="190">
        <v>3</v>
      </c>
      <c r="C830" s="46" t="s">
        <v>1011</v>
      </c>
      <c r="D830" s="81">
        <v>442.5</v>
      </c>
      <c r="E830" s="46"/>
      <c r="F830" s="48"/>
      <c r="G830" s="46">
        <f t="shared" si="105"/>
        <v>442.5</v>
      </c>
      <c r="H830" s="46">
        <v>33</v>
      </c>
      <c r="I830" s="43">
        <f t="shared" si="106"/>
        <v>3.9285714285714285E-2</v>
      </c>
      <c r="J830" s="43">
        <f t="shared" si="103"/>
        <v>168.19982142857143</v>
      </c>
      <c r="K830" s="43">
        <f t="shared" si="107"/>
        <v>37.003960714285711</v>
      </c>
      <c r="L830" s="194">
        <v>65.346285714285713</v>
      </c>
      <c r="M830" s="194">
        <v>3.9191428571428575</v>
      </c>
      <c r="N830" s="45">
        <f t="shared" si="104"/>
        <v>0.62026940274414843</v>
      </c>
    </row>
    <row r="831" spans="1:14" ht="13" x14ac:dyDescent="0.3">
      <c r="A831" s="64">
        <f t="shared" si="102"/>
        <v>123</v>
      </c>
      <c r="B831" s="190">
        <v>3</v>
      </c>
      <c r="C831" s="28" t="s">
        <v>1012</v>
      </c>
      <c r="D831" s="81">
        <v>371.5</v>
      </c>
      <c r="E831" s="46"/>
      <c r="F831" s="48"/>
      <c r="G831" s="46">
        <f t="shared" si="105"/>
        <v>371.5</v>
      </c>
      <c r="H831" s="46">
        <v>31</v>
      </c>
      <c r="I831" s="43">
        <f t="shared" si="106"/>
        <v>3.6904761904761905E-2</v>
      </c>
      <c r="J831" s="43">
        <f t="shared" si="103"/>
        <v>158.00589285714284</v>
      </c>
      <c r="K831" s="43">
        <f t="shared" si="107"/>
        <v>34.761296428571427</v>
      </c>
      <c r="L831" s="194">
        <v>61.385904761904769</v>
      </c>
      <c r="M831" s="194">
        <v>3.6816190476190478</v>
      </c>
      <c r="N831" s="45">
        <f t="shared" si="104"/>
        <v>0.69403691277318469</v>
      </c>
    </row>
    <row r="832" spans="1:14" x14ac:dyDescent="0.25">
      <c r="A832" s="64">
        <f t="shared" si="102"/>
        <v>124</v>
      </c>
      <c r="B832" s="190">
        <v>3</v>
      </c>
      <c r="C832" s="46" t="s">
        <v>1013</v>
      </c>
      <c r="D832" s="81">
        <v>449.5</v>
      </c>
      <c r="E832" s="46"/>
      <c r="F832" s="48">
        <v>34.200000000000003</v>
      </c>
      <c r="G832" s="46">
        <f t="shared" si="105"/>
        <v>483.7</v>
      </c>
      <c r="H832" s="46">
        <v>28</v>
      </c>
      <c r="I832" s="43">
        <f t="shared" si="106"/>
        <v>3.3333333333333333E-2</v>
      </c>
      <c r="J832" s="43">
        <f t="shared" si="103"/>
        <v>142.715</v>
      </c>
      <c r="K832" s="43">
        <f t="shared" si="107"/>
        <v>31.397300000000001</v>
      </c>
      <c r="L832" s="194">
        <v>55.445333333333338</v>
      </c>
      <c r="M832" s="194">
        <v>3.3253333333333335</v>
      </c>
      <c r="N832" s="45">
        <f t="shared" si="104"/>
        <v>0.51809336299592146</v>
      </c>
    </row>
    <row r="833" spans="1:14" x14ac:dyDescent="0.25">
      <c r="A833" s="64">
        <f t="shared" si="102"/>
        <v>125</v>
      </c>
      <c r="B833" s="190">
        <v>2</v>
      </c>
      <c r="C833" s="46" t="s">
        <v>1014</v>
      </c>
      <c r="D833" s="81">
        <v>197</v>
      </c>
      <c r="E833" s="46"/>
      <c r="F833" s="48"/>
      <c r="G833" s="46">
        <f t="shared" si="105"/>
        <v>197</v>
      </c>
      <c r="H833" s="46"/>
      <c r="I833" s="43">
        <f t="shared" si="106"/>
        <v>0</v>
      </c>
      <c r="J833" s="43">
        <f t="shared" si="103"/>
        <v>0</v>
      </c>
      <c r="K833" s="43">
        <f t="shared" si="107"/>
        <v>0</v>
      </c>
      <c r="L833" s="194">
        <v>0</v>
      </c>
      <c r="M833" s="194">
        <v>0</v>
      </c>
      <c r="N833" s="45">
        <f t="shared" si="104"/>
        <v>0</v>
      </c>
    </row>
    <row r="834" spans="1:14" x14ac:dyDescent="0.25">
      <c r="A834" s="64">
        <f t="shared" si="102"/>
        <v>126</v>
      </c>
      <c r="B834" s="190">
        <v>2</v>
      </c>
      <c r="C834" s="46" t="s">
        <v>1015</v>
      </c>
      <c r="D834" s="81">
        <v>310.3</v>
      </c>
      <c r="E834" s="46"/>
      <c r="F834" s="48"/>
      <c r="G834" s="46">
        <f t="shared" si="105"/>
        <v>310.3</v>
      </c>
      <c r="H834" s="46"/>
      <c r="I834" s="43">
        <f t="shared" si="106"/>
        <v>0</v>
      </c>
      <c r="J834" s="43">
        <f t="shared" si="103"/>
        <v>0</v>
      </c>
      <c r="K834" s="43">
        <f t="shared" si="107"/>
        <v>0</v>
      </c>
      <c r="L834" s="194">
        <v>0</v>
      </c>
      <c r="M834" s="194">
        <v>0</v>
      </c>
      <c r="N834" s="45">
        <f t="shared" si="104"/>
        <v>0</v>
      </c>
    </row>
    <row r="835" spans="1:14" x14ac:dyDescent="0.25">
      <c r="A835" s="64">
        <f t="shared" si="102"/>
        <v>127</v>
      </c>
      <c r="B835" s="190">
        <v>4</v>
      </c>
      <c r="C835" s="46" t="s">
        <v>1016</v>
      </c>
      <c r="D835" s="81">
        <v>2084.5</v>
      </c>
      <c r="E835" s="46"/>
      <c r="F835" s="48">
        <v>106.4</v>
      </c>
      <c r="G835" s="46">
        <f t="shared" si="105"/>
        <v>2190.9</v>
      </c>
      <c r="H835" s="46">
        <v>298</v>
      </c>
      <c r="I835" s="43">
        <f t="shared" si="106"/>
        <v>0.35476190476190478</v>
      </c>
      <c r="J835" s="43">
        <f t="shared" si="103"/>
        <v>1518.8953571428572</v>
      </c>
      <c r="K835" s="43">
        <f t="shared" si="107"/>
        <v>334.15697857142857</v>
      </c>
      <c r="L835" s="194">
        <v>590.09676190476193</v>
      </c>
      <c r="M835" s="194">
        <v>35.391047619047626</v>
      </c>
      <c r="N835" s="45">
        <f t="shared" si="104"/>
        <v>1.1890334110041234</v>
      </c>
    </row>
    <row r="836" spans="1:14" x14ac:dyDescent="0.25">
      <c r="A836" s="64">
        <f t="shared" si="102"/>
        <v>128</v>
      </c>
      <c r="B836" s="190">
        <v>4</v>
      </c>
      <c r="C836" s="46" t="s">
        <v>1017</v>
      </c>
      <c r="D836" s="81">
        <v>1343.2</v>
      </c>
      <c r="E836" s="46"/>
      <c r="F836" s="48"/>
      <c r="G836" s="46">
        <f t="shared" si="105"/>
        <v>1343.2</v>
      </c>
      <c r="H836" s="46">
        <v>173</v>
      </c>
      <c r="I836" s="43">
        <f t="shared" si="106"/>
        <v>0.20595238095238094</v>
      </c>
      <c r="J836" s="43">
        <f t="shared" si="103"/>
        <v>881.77482142857139</v>
      </c>
      <c r="K836" s="43">
        <f t="shared" si="107"/>
        <v>193.99046071428572</v>
      </c>
      <c r="L836" s="194">
        <v>342.57295238095236</v>
      </c>
      <c r="M836" s="194">
        <v>20.545809523809524</v>
      </c>
      <c r="N836" s="45">
        <f t="shared" ref="N836:N865" si="108">(J836+K836+L836+M836)/D836</f>
        <v>1.0712358874684478</v>
      </c>
    </row>
    <row r="837" spans="1:14" x14ac:dyDescent="0.25">
      <c r="A837" s="64">
        <f t="shared" si="102"/>
        <v>129</v>
      </c>
      <c r="B837" s="190">
        <v>5</v>
      </c>
      <c r="C837" s="46" t="s">
        <v>1018</v>
      </c>
      <c r="D837" s="81">
        <v>3247.3</v>
      </c>
      <c r="E837" s="46"/>
      <c r="F837" s="48"/>
      <c r="G837" s="46">
        <f t="shared" si="105"/>
        <v>3247.3</v>
      </c>
      <c r="H837" s="46">
        <v>246</v>
      </c>
      <c r="I837" s="43">
        <f t="shared" si="106"/>
        <v>0.29285714285714287</v>
      </c>
      <c r="J837" s="43">
        <f t="shared" ref="J837:J868" si="109">I837*4281.45</f>
        <v>1253.8532142857143</v>
      </c>
      <c r="K837" s="43">
        <f t="shared" si="107"/>
        <v>275.84770714285713</v>
      </c>
      <c r="L837" s="194">
        <v>487.1268571428572</v>
      </c>
      <c r="M837" s="194">
        <v>29.215428571428575</v>
      </c>
      <c r="N837" s="45">
        <f t="shared" si="108"/>
        <v>0.63007520313579202</v>
      </c>
    </row>
    <row r="838" spans="1:14" x14ac:dyDescent="0.25">
      <c r="A838" s="64">
        <f t="shared" ref="A838:A881" si="110">A837+1</f>
        <v>130</v>
      </c>
      <c r="B838" s="190">
        <v>2</v>
      </c>
      <c r="C838" s="46" t="s">
        <v>1019</v>
      </c>
      <c r="D838" s="81">
        <v>193.9</v>
      </c>
      <c r="E838" s="46"/>
      <c r="F838" s="48"/>
      <c r="G838" s="46">
        <f t="shared" si="105"/>
        <v>193.9</v>
      </c>
      <c r="H838" s="46"/>
      <c r="I838" s="43">
        <f t="shared" si="106"/>
        <v>0</v>
      </c>
      <c r="J838" s="43">
        <f t="shared" si="109"/>
        <v>0</v>
      </c>
      <c r="K838" s="43">
        <f t="shared" si="107"/>
        <v>0</v>
      </c>
      <c r="L838" s="194">
        <v>0</v>
      </c>
      <c r="M838" s="194">
        <v>0</v>
      </c>
      <c r="N838" s="45">
        <f t="shared" si="108"/>
        <v>0</v>
      </c>
    </row>
    <row r="839" spans="1:14" x14ac:dyDescent="0.25">
      <c r="A839" s="64">
        <f t="shared" si="110"/>
        <v>131</v>
      </c>
      <c r="B839" s="190">
        <v>4</v>
      </c>
      <c r="C839" s="46" t="s">
        <v>758</v>
      </c>
      <c r="D839" s="81">
        <v>1434.2</v>
      </c>
      <c r="E839" s="46"/>
      <c r="F839" s="48"/>
      <c r="G839" s="46">
        <f t="shared" si="105"/>
        <v>1434.2</v>
      </c>
      <c r="H839" s="46">
        <v>171</v>
      </c>
      <c r="I839" s="43">
        <f t="shared" si="106"/>
        <v>0.20357142857142857</v>
      </c>
      <c r="J839" s="43">
        <f t="shared" si="109"/>
        <v>871.58089285714277</v>
      </c>
      <c r="K839" s="43">
        <f t="shared" si="107"/>
        <v>191.74779642857141</v>
      </c>
      <c r="L839" s="194">
        <v>338.61257142857141</v>
      </c>
      <c r="M839" s="194">
        <v>20.308285714285716</v>
      </c>
      <c r="N839" s="45">
        <f t="shared" si="108"/>
        <v>0.99166751250074681</v>
      </c>
    </row>
    <row r="840" spans="1:14" x14ac:dyDescent="0.25">
      <c r="A840" s="64">
        <f t="shared" si="110"/>
        <v>132</v>
      </c>
      <c r="B840" s="190">
        <v>3</v>
      </c>
      <c r="C840" s="46" t="s">
        <v>759</v>
      </c>
      <c r="D840" s="81">
        <v>333.8</v>
      </c>
      <c r="E840" s="46"/>
      <c r="F840" s="48"/>
      <c r="G840" s="46">
        <f t="shared" si="105"/>
        <v>333.8</v>
      </c>
      <c r="H840" s="46">
        <v>49</v>
      </c>
      <c r="I840" s="43">
        <f t="shared" si="106"/>
        <v>5.8333333333333334E-2</v>
      </c>
      <c r="J840" s="43">
        <f t="shared" si="109"/>
        <v>249.75125</v>
      </c>
      <c r="K840" s="43">
        <f t="shared" si="107"/>
        <v>54.945275000000002</v>
      </c>
      <c r="L840" s="194">
        <v>97.029333333333327</v>
      </c>
      <c r="M840" s="194">
        <v>5.8193333333333337</v>
      </c>
      <c r="N840" s="45">
        <f t="shared" si="108"/>
        <v>1.2209262782105055</v>
      </c>
    </row>
    <row r="841" spans="1:14" x14ac:dyDescent="0.25">
      <c r="A841" s="64">
        <f t="shared" si="110"/>
        <v>133</v>
      </c>
      <c r="B841" s="190">
        <v>4</v>
      </c>
      <c r="C841" s="46" t="s">
        <v>760</v>
      </c>
      <c r="D841" s="81">
        <v>797.8</v>
      </c>
      <c r="E841" s="46">
        <v>14.2</v>
      </c>
      <c r="F841" s="48"/>
      <c r="G841" s="46">
        <f t="shared" si="105"/>
        <v>812</v>
      </c>
      <c r="H841" s="46">
        <v>109.6</v>
      </c>
      <c r="I841" s="43">
        <f t="shared" si="106"/>
        <v>0.13047619047619047</v>
      </c>
      <c r="J841" s="43">
        <f t="shared" si="109"/>
        <v>558.62728571428568</v>
      </c>
      <c r="K841" s="43">
        <f t="shared" si="107"/>
        <v>122.89800285714286</v>
      </c>
      <c r="L841" s="194">
        <v>217.02887619047618</v>
      </c>
      <c r="M841" s="194">
        <v>13.016304761904761</v>
      </c>
      <c r="N841" s="45">
        <f t="shared" si="108"/>
        <v>1.1426052513459632</v>
      </c>
    </row>
    <row r="842" spans="1:14" x14ac:dyDescent="0.25">
      <c r="A842" s="64">
        <f t="shared" si="110"/>
        <v>134</v>
      </c>
      <c r="B842" s="190">
        <v>4</v>
      </c>
      <c r="C842" s="46" t="s">
        <v>761</v>
      </c>
      <c r="D842" s="86">
        <v>798.6</v>
      </c>
      <c r="E842" s="81"/>
      <c r="F842" s="87"/>
      <c r="G842" s="46">
        <f t="shared" si="105"/>
        <v>798.6</v>
      </c>
      <c r="H842" s="46">
        <v>104.8</v>
      </c>
      <c r="I842" s="43">
        <f t="shared" si="106"/>
        <v>0.12476190476190475</v>
      </c>
      <c r="J842" s="43">
        <f t="shared" si="109"/>
        <v>534.16185714285712</v>
      </c>
      <c r="K842" s="43">
        <f t="shared" si="107"/>
        <v>117.51560857142857</v>
      </c>
      <c r="L842" s="194">
        <v>207.5239619047619</v>
      </c>
      <c r="M842" s="194">
        <v>12.446247619047618</v>
      </c>
      <c r="N842" s="45">
        <f t="shared" si="108"/>
        <v>1.0914696659630545</v>
      </c>
    </row>
    <row r="843" spans="1:14" x14ac:dyDescent="0.25">
      <c r="A843" s="64">
        <f t="shared" si="110"/>
        <v>135</v>
      </c>
      <c r="B843" s="190">
        <v>3</v>
      </c>
      <c r="C843" s="46" t="s">
        <v>762</v>
      </c>
      <c r="D843" s="86">
        <v>325.2</v>
      </c>
      <c r="E843" s="81"/>
      <c r="F843" s="87"/>
      <c r="G843" s="46">
        <f t="shared" si="105"/>
        <v>325.2</v>
      </c>
      <c r="H843" s="46">
        <v>51</v>
      </c>
      <c r="I843" s="43">
        <f t="shared" si="106"/>
        <v>6.0714285714285714E-2</v>
      </c>
      <c r="J843" s="43">
        <f t="shared" si="109"/>
        <v>259.94517857142858</v>
      </c>
      <c r="K843" s="43">
        <f t="shared" si="107"/>
        <v>57.187939285714286</v>
      </c>
      <c r="L843" s="194">
        <v>100.98971428571429</v>
      </c>
      <c r="M843" s="194">
        <v>6.0568571428571429</v>
      </c>
      <c r="N843" s="45">
        <f t="shared" si="108"/>
        <v>1.3043655882094536</v>
      </c>
    </row>
    <row r="844" spans="1:14" x14ac:dyDescent="0.25">
      <c r="A844" s="64">
        <f t="shared" si="110"/>
        <v>136</v>
      </c>
      <c r="B844" s="190">
        <v>4</v>
      </c>
      <c r="C844" s="46" t="s">
        <v>763</v>
      </c>
      <c r="D844" s="86">
        <v>701.7</v>
      </c>
      <c r="E844" s="81"/>
      <c r="F844" s="87"/>
      <c r="G844" s="46">
        <f t="shared" si="105"/>
        <v>701.7</v>
      </c>
      <c r="H844" s="46">
        <v>93.6</v>
      </c>
      <c r="I844" s="43">
        <f t="shared" si="106"/>
        <v>0.11142857142857142</v>
      </c>
      <c r="J844" s="43">
        <f t="shared" si="109"/>
        <v>477.0758571428571</v>
      </c>
      <c r="K844" s="43">
        <f t="shared" si="107"/>
        <v>104.95668857142856</v>
      </c>
      <c r="L844" s="194">
        <v>185.34582857142857</v>
      </c>
      <c r="M844" s="194">
        <v>11.116114285714286</v>
      </c>
      <c r="N844" s="45">
        <f t="shared" si="108"/>
        <v>1.109440627862945</v>
      </c>
    </row>
    <row r="845" spans="1:14" x14ac:dyDescent="0.25">
      <c r="A845" s="64">
        <f t="shared" si="110"/>
        <v>137</v>
      </c>
      <c r="B845" s="190">
        <v>4</v>
      </c>
      <c r="C845" s="46" t="s">
        <v>764</v>
      </c>
      <c r="D845" s="86">
        <v>693</v>
      </c>
      <c r="E845" s="81">
        <v>17</v>
      </c>
      <c r="F845" s="87"/>
      <c r="G845" s="46">
        <f t="shared" si="105"/>
        <v>710</v>
      </c>
      <c r="H845" s="46">
        <v>121</v>
      </c>
      <c r="I845" s="43">
        <f t="shared" si="106"/>
        <v>0.14404761904761904</v>
      </c>
      <c r="J845" s="43">
        <f t="shared" si="109"/>
        <v>616.73267857142844</v>
      </c>
      <c r="K845" s="43">
        <f t="shared" si="107"/>
        <v>135.68118928571425</v>
      </c>
      <c r="L845" s="194">
        <v>239.60304761904763</v>
      </c>
      <c r="M845" s="194">
        <v>14.370190476190476</v>
      </c>
      <c r="N845" s="45">
        <f t="shared" si="108"/>
        <v>1.4522180461073315</v>
      </c>
    </row>
    <row r="846" spans="1:14" x14ac:dyDescent="0.25">
      <c r="A846" s="64">
        <f t="shared" si="110"/>
        <v>138</v>
      </c>
      <c r="B846" s="190">
        <v>4</v>
      </c>
      <c r="C846" s="46" t="s">
        <v>765</v>
      </c>
      <c r="D846" s="86">
        <v>717.8</v>
      </c>
      <c r="E846" s="81">
        <v>39.4</v>
      </c>
      <c r="F846" s="87"/>
      <c r="G846" s="46">
        <f t="shared" si="105"/>
        <v>757.19999999999993</v>
      </c>
      <c r="H846" s="46">
        <v>96</v>
      </c>
      <c r="I846" s="43">
        <f t="shared" si="106"/>
        <v>0.11428571428571428</v>
      </c>
      <c r="J846" s="43">
        <f t="shared" si="109"/>
        <v>489.30857142857138</v>
      </c>
      <c r="K846" s="43">
        <f t="shared" si="107"/>
        <v>107.64788571428571</v>
      </c>
      <c r="L846" s="194">
        <v>190.09828571428571</v>
      </c>
      <c r="M846" s="194">
        <v>11.401142857142858</v>
      </c>
      <c r="N846" s="45">
        <f t="shared" si="108"/>
        <v>1.1123654022210723</v>
      </c>
    </row>
    <row r="847" spans="1:14" x14ac:dyDescent="0.25">
      <c r="A847" s="64">
        <f t="shared" si="110"/>
        <v>139</v>
      </c>
      <c r="B847" s="190">
        <v>4</v>
      </c>
      <c r="C847" s="46" t="s">
        <v>766</v>
      </c>
      <c r="D847" s="86">
        <v>681.3</v>
      </c>
      <c r="E847" s="81">
        <v>38.299999999999997</v>
      </c>
      <c r="F847" s="87"/>
      <c r="G847" s="46">
        <f t="shared" si="105"/>
        <v>719.59999999999991</v>
      </c>
      <c r="H847" s="46">
        <v>118.9</v>
      </c>
      <c r="I847" s="43">
        <f t="shared" si="106"/>
        <v>0.14154761904761906</v>
      </c>
      <c r="J847" s="43">
        <f t="shared" si="109"/>
        <v>606.02905357142856</v>
      </c>
      <c r="K847" s="43">
        <f t="shared" si="107"/>
        <v>133.32639178571429</v>
      </c>
      <c r="L847" s="194">
        <v>235.44464761904766</v>
      </c>
      <c r="M847" s="194">
        <v>14.120790476190479</v>
      </c>
      <c r="N847" s="45">
        <f t="shared" si="108"/>
        <v>1.4515204512731263</v>
      </c>
    </row>
    <row r="848" spans="1:14" x14ac:dyDescent="0.25">
      <c r="A848" s="64">
        <f t="shared" si="110"/>
        <v>140</v>
      </c>
      <c r="B848" s="190">
        <v>4</v>
      </c>
      <c r="C848" s="46" t="s">
        <v>767</v>
      </c>
      <c r="D848" s="86">
        <v>670.9</v>
      </c>
      <c r="E848" s="81"/>
      <c r="F848" s="87">
        <v>107</v>
      </c>
      <c r="G848" s="46">
        <f t="shared" si="105"/>
        <v>777.9</v>
      </c>
      <c r="H848" s="46">
        <v>73</v>
      </c>
      <c r="I848" s="43">
        <f t="shared" si="106"/>
        <v>8.6904761904761901E-2</v>
      </c>
      <c r="J848" s="43">
        <f t="shared" si="109"/>
        <v>372.07839285714283</v>
      </c>
      <c r="K848" s="43">
        <f t="shared" si="107"/>
        <v>81.857246428571429</v>
      </c>
      <c r="L848" s="194">
        <v>144.55390476190476</v>
      </c>
      <c r="M848" s="194">
        <v>8.6696190476190473</v>
      </c>
      <c r="N848" s="45">
        <f t="shared" si="108"/>
        <v>0.90499204515611564</v>
      </c>
    </row>
    <row r="849" spans="1:15" x14ac:dyDescent="0.25">
      <c r="A849" s="64">
        <f t="shared" si="110"/>
        <v>141</v>
      </c>
      <c r="B849" s="190">
        <v>4</v>
      </c>
      <c r="C849" s="46" t="s">
        <v>768</v>
      </c>
      <c r="D849" s="86">
        <v>775.8</v>
      </c>
      <c r="E849" s="81"/>
      <c r="F849" s="87">
        <v>58.5</v>
      </c>
      <c r="G849" s="46">
        <f t="shared" si="105"/>
        <v>834.3</v>
      </c>
      <c r="H849" s="46">
        <v>98.7</v>
      </c>
      <c r="I849" s="43">
        <f t="shared" si="106"/>
        <v>0.11750000000000001</v>
      </c>
      <c r="J849" s="43">
        <f t="shared" si="109"/>
        <v>503.07037500000001</v>
      </c>
      <c r="K849" s="43">
        <f t="shared" si="107"/>
        <v>110.6754825</v>
      </c>
      <c r="L849" s="194">
        <v>195.44480000000001</v>
      </c>
      <c r="M849" s="194">
        <v>11.721800000000002</v>
      </c>
      <c r="N849" s="45">
        <f t="shared" si="108"/>
        <v>1.0581495971899977</v>
      </c>
    </row>
    <row r="850" spans="1:15" x14ac:dyDescent="0.25">
      <c r="A850" s="64">
        <f t="shared" si="110"/>
        <v>142</v>
      </c>
      <c r="B850" s="190">
        <v>4</v>
      </c>
      <c r="C850" s="46" t="s">
        <v>769</v>
      </c>
      <c r="D850" s="86">
        <v>812.5</v>
      </c>
      <c r="E850" s="81"/>
      <c r="F850" s="87"/>
      <c r="G850" s="46">
        <f t="shared" si="105"/>
        <v>812.5</v>
      </c>
      <c r="H850" s="46">
        <v>102.8</v>
      </c>
      <c r="I850" s="43">
        <f t="shared" si="106"/>
        <v>0.12238095238095238</v>
      </c>
      <c r="J850" s="43">
        <f t="shared" si="109"/>
        <v>523.9679285714285</v>
      </c>
      <c r="K850" s="43">
        <f t="shared" si="107"/>
        <v>115.27294428571427</v>
      </c>
      <c r="L850" s="194">
        <v>203.56358095238096</v>
      </c>
      <c r="M850" s="194">
        <v>12.208723809523811</v>
      </c>
      <c r="N850" s="45">
        <f t="shared" si="108"/>
        <v>1.0523239109157507</v>
      </c>
    </row>
    <row r="851" spans="1:15" x14ac:dyDescent="0.25">
      <c r="A851" s="64">
        <f t="shared" si="110"/>
        <v>143</v>
      </c>
      <c r="B851" s="190">
        <v>4</v>
      </c>
      <c r="C851" s="46" t="s">
        <v>770</v>
      </c>
      <c r="D851" s="86">
        <v>781.3</v>
      </c>
      <c r="E851" s="81"/>
      <c r="F851" s="87">
        <v>43.3</v>
      </c>
      <c r="G851" s="46">
        <f t="shared" si="105"/>
        <v>824.59999999999991</v>
      </c>
      <c r="H851" s="46">
        <v>104.1</v>
      </c>
      <c r="I851" s="43">
        <f t="shared" si="106"/>
        <v>0.12392857142857142</v>
      </c>
      <c r="J851" s="43">
        <f t="shared" si="109"/>
        <v>530.59398214285704</v>
      </c>
      <c r="K851" s="43">
        <f t="shared" si="107"/>
        <v>116.73067607142855</v>
      </c>
      <c r="L851" s="194">
        <v>206.13782857142857</v>
      </c>
      <c r="M851" s="194">
        <v>12.363114285714286</v>
      </c>
      <c r="N851" s="45">
        <f t="shared" si="108"/>
        <v>1.1081858454773179</v>
      </c>
    </row>
    <row r="852" spans="1:15" x14ac:dyDescent="0.25">
      <c r="A852" s="64">
        <f t="shared" si="110"/>
        <v>144</v>
      </c>
      <c r="B852" s="190">
        <v>4</v>
      </c>
      <c r="C852" s="46" t="s">
        <v>771</v>
      </c>
      <c r="D852" s="86">
        <v>748.9</v>
      </c>
      <c r="E852" s="81"/>
      <c r="F852" s="87">
        <v>75.400000000000006</v>
      </c>
      <c r="G852" s="46">
        <f t="shared" si="105"/>
        <v>824.3</v>
      </c>
      <c r="H852" s="46">
        <v>104.4</v>
      </c>
      <c r="I852" s="43">
        <f t="shared" si="106"/>
        <v>0.12428571428571429</v>
      </c>
      <c r="J852" s="43">
        <f t="shared" si="109"/>
        <v>532.12307142857139</v>
      </c>
      <c r="K852" s="43">
        <f t="shared" si="107"/>
        <v>117.06707571428571</v>
      </c>
      <c r="L852" s="194">
        <v>206.73188571428571</v>
      </c>
      <c r="M852" s="194">
        <v>12.398742857142858</v>
      </c>
      <c r="N852" s="45">
        <f t="shared" si="108"/>
        <v>1.1594615779333499</v>
      </c>
    </row>
    <row r="853" spans="1:15" x14ac:dyDescent="0.25">
      <c r="A853" s="64">
        <f t="shared" si="110"/>
        <v>145</v>
      </c>
      <c r="B853" s="190">
        <v>4</v>
      </c>
      <c r="C853" s="46" t="s">
        <v>772</v>
      </c>
      <c r="D853" s="86">
        <v>585.79999999999995</v>
      </c>
      <c r="E853" s="81"/>
      <c r="F853" s="87">
        <v>154.4</v>
      </c>
      <c r="G853" s="46">
        <f t="shared" si="105"/>
        <v>740.19999999999993</v>
      </c>
      <c r="H853" s="46">
        <v>97.7</v>
      </c>
      <c r="I853" s="43">
        <f t="shared" si="106"/>
        <v>0.11630952380952381</v>
      </c>
      <c r="J853" s="43">
        <f t="shared" si="109"/>
        <v>497.97341071428571</v>
      </c>
      <c r="K853" s="43">
        <f t="shared" si="107"/>
        <v>109.55415035714286</v>
      </c>
      <c r="L853" s="194">
        <v>193.46460952380954</v>
      </c>
      <c r="M853" s="194">
        <v>11.603038095238096</v>
      </c>
      <c r="N853" s="45">
        <f t="shared" si="108"/>
        <v>1.3871546751288431</v>
      </c>
    </row>
    <row r="854" spans="1:15" x14ac:dyDescent="0.25">
      <c r="A854" s="64">
        <f t="shared" si="110"/>
        <v>146</v>
      </c>
      <c r="B854" s="190">
        <v>4</v>
      </c>
      <c r="C854" s="46" t="s">
        <v>773</v>
      </c>
      <c r="D854" s="86">
        <v>868.4</v>
      </c>
      <c r="E854" s="81"/>
      <c r="F854" s="87"/>
      <c r="G854" s="46">
        <f t="shared" si="105"/>
        <v>868.4</v>
      </c>
      <c r="H854" s="46">
        <v>109</v>
      </c>
      <c r="I854" s="43">
        <f t="shared" si="106"/>
        <v>0.12976190476190477</v>
      </c>
      <c r="J854" s="43">
        <f t="shared" si="109"/>
        <v>555.56910714285721</v>
      </c>
      <c r="K854" s="43">
        <f t="shared" si="107"/>
        <v>122.22520357142858</v>
      </c>
      <c r="L854" s="194">
        <v>215.84076190476193</v>
      </c>
      <c r="M854" s="194">
        <v>12.945047619047621</v>
      </c>
      <c r="N854" s="45">
        <f t="shared" si="108"/>
        <v>1.0439660527845409</v>
      </c>
    </row>
    <row r="855" spans="1:15" x14ac:dyDescent="0.25">
      <c r="A855" s="64">
        <f t="shared" si="110"/>
        <v>147</v>
      </c>
      <c r="B855" s="190">
        <v>4</v>
      </c>
      <c r="C855" s="46" t="s">
        <v>774</v>
      </c>
      <c r="D855" s="86">
        <v>909.8</v>
      </c>
      <c r="E855" s="81"/>
      <c r="F855" s="87"/>
      <c r="G855" s="46">
        <f t="shared" si="105"/>
        <v>909.8</v>
      </c>
      <c r="H855" s="46">
        <v>114.4</v>
      </c>
      <c r="I855" s="43">
        <f t="shared" si="106"/>
        <v>0.1361904761904762</v>
      </c>
      <c r="J855" s="43">
        <f t="shared" si="109"/>
        <v>583.09271428571424</v>
      </c>
      <c r="K855" s="43">
        <f t="shared" si="107"/>
        <v>128.28039714285714</v>
      </c>
      <c r="L855" s="194">
        <v>226.53379047619049</v>
      </c>
      <c r="M855" s="194">
        <v>13.586361904761906</v>
      </c>
      <c r="N855" s="45">
        <f t="shared" si="108"/>
        <v>1.0458268452511803</v>
      </c>
    </row>
    <row r="856" spans="1:15" x14ac:dyDescent="0.25">
      <c r="A856" s="64">
        <f t="shared" si="110"/>
        <v>148</v>
      </c>
      <c r="B856" s="190">
        <v>4</v>
      </c>
      <c r="C856" s="46" t="s">
        <v>775</v>
      </c>
      <c r="D856" s="86">
        <v>915.4</v>
      </c>
      <c r="E856" s="81"/>
      <c r="F856" s="87"/>
      <c r="G856" s="46">
        <f t="shared" si="105"/>
        <v>915.4</v>
      </c>
      <c r="H856" s="46">
        <v>114.2</v>
      </c>
      <c r="I856" s="43">
        <f t="shared" si="106"/>
        <v>0.13595238095238096</v>
      </c>
      <c r="J856" s="43">
        <f t="shared" si="109"/>
        <v>582.07332142857149</v>
      </c>
      <c r="K856" s="43">
        <f t="shared" si="107"/>
        <v>128.05613071428573</v>
      </c>
      <c r="L856" s="194">
        <v>226.13775238095241</v>
      </c>
      <c r="M856" s="194">
        <v>13.562609523809526</v>
      </c>
      <c r="N856" s="45">
        <f t="shared" si="108"/>
        <v>1.0376117697701761</v>
      </c>
    </row>
    <row r="857" spans="1:15" x14ac:dyDescent="0.25">
      <c r="A857" s="64">
        <f t="shared" si="110"/>
        <v>149</v>
      </c>
      <c r="B857" s="190">
        <v>1</v>
      </c>
      <c r="C857" s="46" t="s">
        <v>753</v>
      </c>
      <c r="D857" s="86">
        <v>402.5</v>
      </c>
      <c r="E857" s="81"/>
      <c r="F857" s="87"/>
      <c r="G857" s="46">
        <f t="shared" si="105"/>
        <v>402.5</v>
      </c>
      <c r="H857" s="46"/>
      <c r="I857" s="43">
        <v>0</v>
      </c>
      <c r="J857" s="43">
        <f t="shared" si="109"/>
        <v>0</v>
      </c>
      <c r="K857" s="43">
        <f t="shared" si="107"/>
        <v>0</v>
      </c>
      <c r="L857" s="194">
        <v>0</v>
      </c>
      <c r="M857" s="194">
        <v>0</v>
      </c>
      <c r="N857" s="45">
        <f t="shared" si="108"/>
        <v>0</v>
      </c>
    </row>
    <row r="858" spans="1:15" x14ac:dyDescent="0.25">
      <c r="A858" s="64">
        <f t="shared" si="110"/>
        <v>150</v>
      </c>
      <c r="B858" s="190">
        <v>1</v>
      </c>
      <c r="C858" s="46" t="s">
        <v>754</v>
      </c>
      <c r="D858" s="86">
        <v>303.60000000000002</v>
      </c>
      <c r="E858" s="81"/>
      <c r="F858" s="87"/>
      <c r="G858" s="46">
        <f t="shared" si="105"/>
        <v>303.60000000000002</v>
      </c>
      <c r="H858" s="46"/>
      <c r="I858" s="43">
        <v>0</v>
      </c>
      <c r="J858" s="43">
        <f t="shared" si="109"/>
        <v>0</v>
      </c>
      <c r="K858" s="43">
        <f t="shared" si="107"/>
        <v>0</v>
      </c>
      <c r="L858" s="194">
        <v>0</v>
      </c>
      <c r="M858" s="194">
        <v>0</v>
      </c>
      <c r="N858" s="45">
        <f t="shared" si="108"/>
        <v>0</v>
      </c>
      <c r="O858" s="63"/>
    </row>
    <row r="859" spans="1:15" x14ac:dyDescent="0.25">
      <c r="A859" s="64">
        <f t="shared" si="110"/>
        <v>151</v>
      </c>
      <c r="B859" s="190">
        <v>1</v>
      </c>
      <c r="C859" s="46" t="s">
        <v>755</v>
      </c>
      <c r="D859" s="86">
        <v>444</v>
      </c>
      <c r="E859" s="81"/>
      <c r="F859" s="87"/>
      <c r="G859" s="46">
        <f t="shared" si="105"/>
        <v>444</v>
      </c>
      <c r="H859" s="46"/>
      <c r="I859" s="43">
        <v>0</v>
      </c>
      <c r="J859" s="43">
        <f t="shared" si="109"/>
        <v>0</v>
      </c>
      <c r="K859" s="43">
        <f t="shared" si="107"/>
        <v>0</v>
      </c>
      <c r="L859" s="194">
        <v>0</v>
      </c>
      <c r="M859" s="194">
        <v>0</v>
      </c>
      <c r="N859" s="45">
        <f t="shared" si="108"/>
        <v>0</v>
      </c>
      <c r="O859" s="63"/>
    </row>
    <row r="860" spans="1:15" x14ac:dyDescent="0.25">
      <c r="A860" s="64">
        <f t="shared" si="110"/>
        <v>152</v>
      </c>
      <c r="B860" s="29">
        <v>1</v>
      </c>
      <c r="C860" s="46" t="s">
        <v>756</v>
      </c>
      <c r="D860" s="86">
        <v>298.89999999999998</v>
      </c>
      <c r="E860" s="81"/>
      <c r="F860" s="87"/>
      <c r="G860" s="46">
        <f t="shared" si="105"/>
        <v>298.89999999999998</v>
      </c>
      <c r="H860" s="46"/>
      <c r="I860" s="46">
        <v>0</v>
      </c>
      <c r="J860" s="43">
        <f t="shared" si="109"/>
        <v>0</v>
      </c>
      <c r="K860" s="43">
        <f t="shared" si="107"/>
        <v>0</v>
      </c>
      <c r="L860" s="194">
        <v>0</v>
      </c>
      <c r="M860" s="194">
        <v>0</v>
      </c>
      <c r="N860" s="45">
        <f t="shared" si="108"/>
        <v>0</v>
      </c>
    </row>
    <row r="861" spans="1:15" x14ac:dyDescent="0.25">
      <c r="A861" s="64">
        <f t="shared" si="110"/>
        <v>153</v>
      </c>
      <c r="B861" s="29">
        <v>1</v>
      </c>
      <c r="C861" s="46" t="s">
        <v>757</v>
      </c>
      <c r="D861" s="88">
        <v>624.6</v>
      </c>
      <c r="E861" s="81"/>
      <c r="F861" s="87"/>
      <c r="G861" s="46">
        <f t="shared" si="105"/>
        <v>624.6</v>
      </c>
      <c r="H861" s="46"/>
      <c r="I861" s="46">
        <v>0</v>
      </c>
      <c r="J861" s="43">
        <f t="shared" si="109"/>
        <v>0</v>
      </c>
      <c r="K861" s="43">
        <f t="shared" si="107"/>
        <v>0</v>
      </c>
      <c r="L861" s="194">
        <v>0</v>
      </c>
      <c r="M861" s="194">
        <v>0</v>
      </c>
      <c r="N861" s="45">
        <f t="shared" si="108"/>
        <v>0</v>
      </c>
    </row>
    <row r="862" spans="1:15" x14ac:dyDescent="0.25">
      <c r="A862" s="64">
        <f t="shared" si="110"/>
        <v>154</v>
      </c>
      <c r="B862" s="29">
        <v>9</v>
      </c>
      <c r="C862" s="46" t="s">
        <v>55</v>
      </c>
      <c r="D862" s="86">
        <v>4530.8</v>
      </c>
      <c r="E862" s="81">
        <v>149.19999999999999</v>
      </c>
      <c r="F862" s="87"/>
      <c r="G862" s="46">
        <f t="shared" si="105"/>
        <v>4680</v>
      </c>
      <c r="H862" s="46">
        <v>504</v>
      </c>
      <c r="I862" s="46">
        <f t="shared" si="106"/>
        <v>0.6</v>
      </c>
      <c r="J862" s="43">
        <f t="shared" si="109"/>
        <v>2568.87</v>
      </c>
      <c r="K862" s="43">
        <f t="shared" si="107"/>
        <v>565.15139999999997</v>
      </c>
      <c r="L862" s="194">
        <v>998.01600000000008</v>
      </c>
      <c r="M862" s="194">
        <v>59.856000000000002</v>
      </c>
      <c r="N862" s="45">
        <f t="shared" si="108"/>
        <v>0.92519939083605518</v>
      </c>
    </row>
    <row r="863" spans="1:15" x14ac:dyDescent="0.25">
      <c r="A863" s="64">
        <f t="shared" si="110"/>
        <v>155</v>
      </c>
      <c r="B863" s="190">
        <v>1</v>
      </c>
      <c r="C863" s="46" t="s">
        <v>2378</v>
      </c>
      <c r="D863" s="46">
        <v>545.4</v>
      </c>
      <c r="E863" s="81"/>
      <c r="F863" s="190"/>
      <c r="G863" s="46">
        <f>D863+E863+F863</f>
        <v>545.4</v>
      </c>
      <c r="H863" s="46">
        <v>0</v>
      </c>
      <c r="I863" s="46">
        <v>0</v>
      </c>
      <c r="J863" s="43">
        <f t="shared" si="109"/>
        <v>0</v>
      </c>
      <c r="K863" s="43">
        <f>J863*0.22</f>
        <v>0</v>
      </c>
      <c r="L863" s="194">
        <v>0</v>
      </c>
      <c r="M863" s="194">
        <v>0</v>
      </c>
      <c r="N863" s="45">
        <f t="shared" si="108"/>
        <v>0</v>
      </c>
    </row>
    <row r="864" spans="1:15" x14ac:dyDescent="0.25">
      <c r="A864" s="64">
        <f t="shared" si="110"/>
        <v>156</v>
      </c>
      <c r="B864" s="190">
        <v>9</v>
      </c>
      <c r="C864" s="46" t="s">
        <v>2379</v>
      </c>
      <c r="D864" s="89">
        <v>8680.2999999999993</v>
      </c>
      <c r="E864" s="71">
        <v>15.2</v>
      </c>
      <c r="F864" s="71">
        <v>458.1</v>
      </c>
      <c r="G864" s="71">
        <f>D864+E864+F864</f>
        <v>9153.6</v>
      </c>
      <c r="H864" s="46">
        <v>1149</v>
      </c>
      <c r="I864" s="43">
        <f>H864/840</f>
        <v>1.3678571428571429</v>
      </c>
      <c r="J864" s="43">
        <f t="shared" si="109"/>
        <v>5856.411964285714</v>
      </c>
      <c r="K864" s="43">
        <f t="shared" ref="K864:K881" si="111">J864*0.22</f>
        <v>1288.4106321428571</v>
      </c>
      <c r="L864" s="194">
        <v>2275.2388571428573</v>
      </c>
      <c r="M864" s="194">
        <v>136.45742857142858</v>
      </c>
      <c r="N864" s="45">
        <f t="shared" si="108"/>
        <v>1.1009433869961702</v>
      </c>
    </row>
    <row r="865" spans="1:14" x14ac:dyDescent="0.25">
      <c r="A865" s="64">
        <f t="shared" si="110"/>
        <v>157</v>
      </c>
      <c r="B865" s="190">
        <v>9</v>
      </c>
      <c r="C865" s="46" t="s">
        <v>2380</v>
      </c>
      <c r="D865" s="89">
        <v>6441.7</v>
      </c>
      <c r="E865" s="71"/>
      <c r="F865" s="71">
        <v>321.39999999999998</v>
      </c>
      <c r="G865" s="71">
        <f>D865+E865+F865</f>
        <v>6763.0999999999995</v>
      </c>
      <c r="H865" s="46">
        <v>802</v>
      </c>
      <c r="I865" s="43">
        <f t="shared" ref="I865:I881" si="112">H865/840</f>
        <v>0.95476190476190481</v>
      </c>
      <c r="J865" s="43">
        <f t="shared" si="109"/>
        <v>4087.7653571428573</v>
      </c>
      <c r="K865" s="43">
        <f t="shared" si="111"/>
        <v>899.30837857142865</v>
      </c>
      <c r="L865" s="194">
        <v>1588.112761904762</v>
      </c>
      <c r="M865" s="194">
        <v>95.247047619047635</v>
      </c>
      <c r="N865" s="45">
        <f t="shared" si="108"/>
        <v>1.0355082579502455</v>
      </c>
    </row>
    <row r="866" spans="1:14" x14ac:dyDescent="0.25">
      <c r="A866" s="64">
        <f t="shared" si="110"/>
        <v>158</v>
      </c>
      <c r="B866" s="190">
        <v>2</v>
      </c>
      <c r="C866" s="46" t="s">
        <v>2381</v>
      </c>
      <c r="D866" s="89">
        <v>902.8</v>
      </c>
      <c r="E866" s="71"/>
      <c r="F866" s="71"/>
      <c r="G866" s="71">
        <f>D866+E866+F866</f>
        <v>902.8</v>
      </c>
      <c r="H866" s="46">
        <v>0</v>
      </c>
      <c r="I866" s="43">
        <f t="shared" si="112"/>
        <v>0</v>
      </c>
      <c r="J866" s="43">
        <f t="shared" si="109"/>
        <v>0</v>
      </c>
      <c r="K866" s="43">
        <f t="shared" si="111"/>
        <v>0</v>
      </c>
      <c r="L866" s="194">
        <v>0</v>
      </c>
      <c r="M866" s="194">
        <v>0</v>
      </c>
      <c r="N866" s="45">
        <f t="shared" ref="N866:N882" si="113">(J866+K866+L866+M866)/D866</f>
        <v>0</v>
      </c>
    </row>
    <row r="867" spans="1:14" x14ac:dyDescent="0.25">
      <c r="A867" s="64">
        <f t="shared" si="110"/>
        <v>159</v>
      </c>
      <c r="B867" s="190">
        <v>2</v>
      </c>
      <c r="C867" s="46" t="s">
        <v>2382</v>
      </c>
      <c r="D867" s="89">
        <v>990.15</v>
      </c>
      <c r="E867" s="71"/>
      <c r="F867" s="71"/>
      <c r="G867" s="71">
        <f>D867+E867+F867</f>
        <v>990.15</v>
      </c>
      <c r="H867" s="46">
        <v>0</v>
      </c>
      <c r="I867" s="43">
        <f t="shared" si="112"/>
        <v>0</v>
      </c>
      <c r="J867" s="43">
        <f t="shared" si="109"/>
        <v>0</v>
      </c>
      <c r="K867" s="43">
        <f t="shared" si="111"/>
        <v>0</v>
      </c>
      <c r="L867" s="194">
        <v>0</v>
      </c>
      <c r="M867" s="194">
        <v>0</v>
      </c>
      <c r="N867" s="45">
        <f t="shared" si="113"/>
        <v>0</v>
      </c>
    </row>
    <row r="868" spans="1:14" x14ac:dyDescent="0.25">
      <c r="A868" s="64">
        <f t="shared" si="110"/>
        <v>160</v>
      </c>
      <c r="B868" s="190">
        <v>9</v>
      </c>
      <c r="C868" s="46" t="s">
        <v>2383</v>
      </c>
      <c r="D868" s="89">
        <v>3450.4</v>
      </c>
      <c r="E868" s="71">
        <v>452.4</v>
      </c>
      <c r="F868" s="71">
        <v>86.2</v>
      </c>
      <c r="G868" s="71">
        <f t="shared" ref="G868:G881" si="114">D868+E868+F868</f>
        <v>3989</v>
      </c>
      <c r="H868" s="46">
        <v>386.5</v>
      </c>
      <c r="I868" s="43">
        <f t="shared" si="112"/>
        <v>0.46011904761904759</v>
      </c>
      <c r="J868" s="43">
        <f t="shared" si="109"/>
        <v>1969.9766964285711</v>
      </c>
      <c r="K868" s="43">
        <f t="shared" si="111"/>
        <v>433.39487321428567</v>
      </c>
      <c r="L868" s="194">
        <v>765.34361904761909</v>
      </c>
      <c r="M868" s="194">
        <v>45.901476190476188</v>
      </c>
      <c r="N868" s="45">
        <f t="shared" si="113"/>
        <v>0.93166492722030836</v>
      </c>
    </row>
    <row r="869" spans="1:14" x14ac:dyDescent="0.25">
      <c r="A869" s="64">
        <f t="shared" si="110"/>
        <v>161</v>
      </c>
      <c r="B869" s="190">
        <v>5</v>
      </c>
      <c r="C869" s="46" t="s">
        <v>2384</v>
      </c>
      <c r="D869" s="89">
        <v>3984.72</v>
      </c>
      <c r="E869" s="71"/>
      <c r="F869" s="71"/>
      <c r="G869" s="71">
        <f t="shared" si="114"/>
        <v>3984.72</v>
      </c>
      <c r="H869" s="46">
        <v>422</v>
      </c>
      <c r="I869" s="43">
        <f t="shared" si="112"/>
        <v>0.50238095238095237</v>
      </c>
      <c r="J869" s="43">
        <f t="shared" ref="J869:J881" si="115">I869*4281.45</f>
        <v>2150.9189285714283</v>
      </c>
      <c r="K869" s="43">
        <f t="shared" si="111"/>
        <v>473.20216428571422</v>
      </c>
      <c r="L869" s="194">
        <v>835.64038095238095</v>
      </c>
      <c r="M869" s="194">
        <v>50.11752380952381</v>
      </c>
      <c r="N869" s="45">
        <f t="shared" si="113"/>
        <v>0.8808345373373907</v>
      </c>
    </row>
    <row r="870" spans="1:14" x14ac:dyDescent="0.25">
      <c r="A870" s="64">
        <f t="shared" si="110"/>
        <v>162</v>
      </c>
      <c r="B870" s="190">
        <v>5</v>
      </c>
      <c r="C870" s="46" t="s">
        <v>2385</v>
      </c>
      <c r="D870" s="89">
        <v>2376.3000000000002</v>
      </c>
      <c r="E870" s="71"/>
      <c r="F870" s="71">
        <v>236.9</v>
      </c>
      <c r="G870" s="71">
        <f t="shared" si="114"/>
        <v>2613.2000000000003</v>
      </c>
      <c r="H870" s="46">
        <v>312.39999999999998</v>
      </c>
      <c r="I870" s="43">
        <f t="shared" si="112"/>
        <v>0.3719047619047619</v>
      </c>
      <c r="J870" s="43">
        <f t="shared" si="115"/>
        <v>1592.2916428571427</v>
      </c>
      <c r="K870" s="43">
        <f t="shared" si="111"/>
        <v>350.30416142857138</v>
      </c>
      <c r="L870" s="194">
        <v>618.61150476190483</v>
      </c>
      <c r="M870" s="194">
        <v>37.101219047619047</v>
      </c>
      <c r="N870" s="45">
        <f t="shared" si="113"/>
        <v>1.0934261364706634</v>
      </c>
    </row>
    <row r="871" spans="1:14" x14ac:dyDescent="0.25">
      <c r="A871" s="64">
        <f t="shared" si="110"/>
        <v>163</v>
      </c>
      <c r="B871" s="190">
        <v>9</v>
      </c>
      <c r="C871" s="46" t="s">
        <v>2386</v>
      </c>
      <c r="D871" s="89">
        <v>3525</v>
      </c>
      <c r="E871" s="71"/>
      <c r="F871" s="71">
        <v>76.7</v>
      </c>
      <c r="G871" s="71">
        <f t="shared" si="114"/>
        <v>3601.7</v>
      </c>
      <c r="H871" s="46">
        <v>413</v>
      </c>
      <c r="I871" s="43">
        <f t="shared" si="112"/>
        <v>0.49166666666666664</v>
      </c>
      <c r="J871" s="43">
        <f t="shared" si="115"/>
        <v>2105.0462499999999</v>
      </c>
      <c r="K871" s="43">
        <f t="shared" si="111"/>
        <v>463.11017499999997</v>
      </c>
      <c r="L871" s="194">
        <v>817.81866666666667</v>
      </c>
      <c r="M871" s="194">
        <v>49.048666666666669</v>
      </c>
      <c r="N871" s="45">
        <f t="shared" si="113"/>
        <v>0.97447482505910155</v>
      </c>
    </row>
    <row r="872" spans="1:14" x14ac:dyDescent="0.25">
      <c r="A872" s="64">
        <f t="shared" si="110"/>
        <v>164</v>
      </c>
      <c r="B872" s="190">
        <v>9</v>
      </c>
      <c r="C872" s="46" t="s">
        <v>2387</v>
      </c>
      <c r="D872" s="89">
        <v>3660.2</v>
      </c>
      <c r="E872" s="71">
        <v>226.3</v>
      </c>
      <c r="F872" s="71">
        <v>73.8</v>
      </c>
      <c r="G872" s="71">
        <f t="shared" si="114"/>
        <v>3960.3</v>
      </c>
      <c r="H872" s="46">
        <v>333</v>
      </c>
      <c r="I872" s="43">
        <f t="shared" si="112"/>
        <v>0.39642857142857141</v>
      </c>
      <c r="J872" s="43">
        <f t="shared" si="115"/>
        <v>1697.2891071428569</v>
      </c>
      <c r="K872" s="43">
        <f t="shared" si="111"/>
        <v>373.4036035714285</v>
      </c>
      <c r="L872" s="194">
        <v>659.40342857142855</v>
      </c>
      <c r="M872" s="194">
        <v>39.547714285714285</v>
      </c>
      <c r="N872" s="45">
        <f t="shared" si="113"/>
        <v>0.75669194403896756</v>
      </c>
    </row>
    <row r="873" spans="1:14" x14ac:dyDescent="0.25">
      <c r="A873" s="64">
        <f t="shared" si="110"/>
        <v>165</v>
      </c>
      <c r="B873" s="190">
        <v>9</v>
      </c>
      <c r="C873" s="46" t="s">
        <v>2388</v>
      </c>
      <c r="D873" s="89">
        <v>3837.3</v>
      </c>
      <c r="E873" s="71">
        <v>43.9</v>
      </c>
      <c r="F873" s="71">
        <v>131.80000000000001</v>
      </c>
      <c r="G873" s="71">
        <f t="shared" si="114"/>
        <v>4013.0000000000005</v>
      </c>
      <c r="H873" s="46">
        <v>333</v>
      </c>
      <c r="I873" s="43">
        <f t="shared" si="112"/>
        <v>0.39642857142857141</v>
      </c>
      <c r="J873" s="43">
        <f t="shared" si="115"/>
        <v>1697.2891071428569</v>
      </c>
      <c r="K873" s="43">
        <f t="shared" si="111"/>
        <v>373.4036035714285</v>
      </c>
      <c r="L873" s="194">
        <v>659.40342857142855</v>
      </c>
      <c r="M873" s="194">
        <v>39.547714285714285</v>
      </c>
      <c r="N873" s="45">
        <f t="shared" si="113"/>
        <v>0.72176891396852694</v>
      </c>
    </row>
    <row r="874" spans="1:14" x14ac:dyDescent="0.25">
      <c r="A874" s="64">
        <f t="shared" si="110"/>
        <v>166</v>
      </c>
      <c r="B874" s="190">
        <v>5</v>
      </c>
      <c r="C874" s="46" t="s">
        <v>2389</v>
      </c>
      <c r="D874" s="89">
        <v>4482.6099999999997</v>
      </c>
      <c r="E874" s="71">
        <v>302.60000000000002</v>
      </c>
      <c r="F874" s="71"/>
      <c r="G874" s="71">
        <f t="shared" si="114"/>
        <v>4785.21</v>
      </c>
      <c r="H874" s="46">
        <v>360</v>
      </c>
      <c r="I874" s="43">
        <f t="shared" si="112"/>
        <v>0.42857142857142855</v>
      </c>
      <c r="J874" s="43">
        <f t="shared" si="115"/>
        <v>1834.9071428571426</v>
      </c>
      <c r="K874" s="43">
        <f t="shared" si="111"/>
        <v>403.67957142857136</v>
      </c>
      <c r="L874" s="194">
        <v>712.86857142857139</v>
      </c>
      <c r="M874" s="194">
        <v>42.754285714285714</v>
      </c>
      <c r="N874" s="45">
        <f t="shared" si="113"/>
        <v>0.66796120372474321</v>
      </c>
    </row>
    <row r="875" spans="1:14" x14ac:dyDescent="0.25">
      <c r="A875" s="64">
        <f t="shared" si="110"/>
        <v>167</v>
      </c>
      <c r="B875" s="190">
        <v>4</v>
      </c>
      <c r="C875" s="46" t="s">
        <v>2390</v>
      </c>
      <c r="D875" s="89">
        <v>3042.5</v>
      </c>
      <c r="E875" s="71"/>
      <c r="F875" s="71"/>
      <c r="G875" s="71">
        <f t="shared" si="114"/>
        <v>3042.5</v>
      </c>
      <c r="H875" s="46">
        <v>208</v>
      </c>
      <c r="I875" s="43">
        <f t="shared" si="112"/>
        <v>0.24761904761904763</v>
      </c>
      <c r="J875" s="43">
        <f t="shared" si="115"/>
        <v>1060.1685714285713</v>
      </c>
      <c r="K875" s="43">
        <f t="shared" si="111"/>
        <v>233.23708571428568</v>
      </c>
      <c r="L875" s="194">
        <v>411.87961904761909</v>
      </c>
      <c r="M875" s="194">
        <v>24.702476190476194</v>
      </c>
      <c r="N875" s="45">
        <f t="shared" si="113"/>
        <v>0.5686073138474782</v>
      </c>
    </row>
    <row r="876" spans="1:14" x14ac:dyDescent="0.25">
      <c r="A876" s="64">
        <f t="shared" si="110"/>
        <v>168</v>
      </c>
      <c r="B876" s="190">
        <v>4</v>
      </c>
      <c r="C876" s="46" t="s">
        <v>2391</v>
      </c>
      <c r="D876" s="89">
        <v>2913</v>
      </c>
      <c r="E876" s="71"/>
      <c r="F876" s="71"/>
      <c r="G876" s="71">
        <f t="shared" si="114"/>
        <v>2913</v>
      </c>
      <c r="H876" s="46">
        <v>208</v>
      </c>
      <c r="I876" s="43">
        <f t="shared" si="112"/>
        <v>0.24761904761904763</v>
      </c>
      <c r="J876" s="43">
        <f t="shared" si="115"/>
        <v>1060.1685714285713</v>
      </c>
      <c r="K876" s="43">
        <f t="shared" si="111"/>
        <v>233.23708571428568</v>
      </c>
      <c r="L876" s="194">
        <v>411.87961904761909</v>
      </c>
      <c r="M876" s="194">
        <v>24.702476190476194</v>
      </c>
      <c r="N876" s="45">
        <f t="shared" si="113"/>
        <v>0.59388525656743985</v>
      </c>
    </row>
    <row r="877" spans="1:14" x14ac:dyDescent="0.25">
      <c r="A877" s="64">
        <f t="shared" si="110"/>
        <v>169</v>
      </c>
      <c r="B877" s="190">
        <v>5</v>
      </c>
      <c r="C877" s="46" t="s">
        <v>2392</v>
      </c>
      <c r="D877" s="89">
        <v>4833.58</v>
      </c>
      <c r="E877" s="71"/>
      <c r="F877" s="71"/>
      <c r="G877" s="71">
        <f t="shared" si="114"/>
        <v>4833.58</v>
      </c>
      <c r="H877" s="46">
        <v>473</v>
      </c>
      <c r="I877" s="43">
        <f t="shared" si="112"/>
        <v>0.56309523809523809</v>
      </c>
      <c r="J877" s="43">
        <f t="shared" si="115"/>
        <v>2410.8641071428569</v>
      </c>
      <c r="K877" s="43">
        <f t="shared" si="111"/>
        <v>530.39010357142854</v>
      </c>
      <c r="L877" s="194">
        <v>936.63009523809524</v>
      </c>
      <c r="M877" s="194">
        <v>56.174380952380957</v>
      </c>
      <c r="N877" s="45">
        <f t="shared" si="113"/>
        <v>0.81390163955179429</v>
      </c>
    </row>
    <row r="878" spans="1:14" x14ac:dyDescent="0.25">
      <c r="A878" s="64">
        <f t="shared" si="110"/>
        <v>170</v>
      </c>
      <c r="B878" s="190">
        <v>9</v>
      </c>
      <c r="C878" s="46" t="s">
        <v>2393</v>
      </c>
      <c r="D878" s="89">
        <v>3770.3</v>
      </c>
      <c r="E878" s="71">
        <v>400.8</v>
      </c>
      <c r="F878" s="71"/>
      <c r="G878" s="71">
        <f t="shared" si="114"/>
        <v>4171.1000000000004</v>
      </c>
      <c r="H878" s="46">
        <v>308</v>
      </c>
      <c r="I878" s="43">
        <f t="shared" si="112"/>
        <v>0.36666666666666664</v>
      </c>
      <c r="J878" s="43">
        <f t="shared" si="115"/>
        <v>1569.8649999999998</v>
      </c>
      <c r="K878" s="43">
        <f t="shared" si="111"/>
        <v>345.37029999999993</v>
      </c>
      <c r="L878" s="194">
        <v>609.8986666666666</v>
      </c>
      <c r="M878" s="194">
        <v>36.578666666666663</v>
      </c>
      <c r="N878" s="45">
        <f t="shared" si="113"/>
        <v>0.67944530497131073</v>
      </c>
    </row>
    <row r="879" spans="1:14" x14ac:dyDescent="0.25">
      <c r="A879" s="64">
        <f t="shared" si="110"/>
        <v>171</v>
      </c>
      <c r="B879" s="190">
        <v>5</v>
      </c>
      <c r="C879" s="46" t="s">
        <v>2394</v>
      </c>
      <c r="D879" s="89">
        <v>4325.3999999999996</v>
      </c>
      <c r="E879" s="71"/>
      <c r="F879" s="71"/>
      <c r="G879" s="71">
        <f t="shared" si="114"/>
        <v>4325.3999999999996</v>
      </c>
      <c r="H879" s="46">
        <v>537</v>
      </c>
      <c r="I879" s="43">
        <f t="shared" si="112"/>
        <v>0.63928571428571423</v>
      </c>
      <c r="J879" s="43">
        <f t="shared" si="115"/>
        <v>2737.0698214285712</v>
      </c>
      <c r="K879" s="43">
        <f t="shared" si="111"/>
        <v>602.15536071428562</v>
      </c>
      <c r="L879" s="194">
        <v>1063.3622857142857</v>
      </c>
      <c r="M879" s="194">
        <v>63.775142857142853</v>
      </c>
      <c r="N879" s="45">
        <f t="shared" si="113"/>
        <v>1.0325894970902774</v>
      </c>
    </row>
    <row r="880" spans="1:14" x14ac:dyDescent="0.25">
      <c r="A880" s="64">
        <f t="shared" si="110"/>
        <v>172</v>
      </c>
      <c r="B880" s="190">
        <v>5</v>
      </c>
      <c r="C880" s="46" t="s">
        <v>2395</v>
      </c>
      <c r="D880" s="89">
        <v>1852.22</v>
      </c>
      <c r="E880" s="71"/>
      <c r="F880" s="71">
        <v>465.7</v>
      </c>
      <c r="G880" s="71">
        <f t="shared" si="114"/>
        <v>2317.92</v>
      </c>
      <c r="H880" s="46">
        <v>235</v>
      </c>
      <c r="I880" s="43">
        <f t="shared" si="112"/>
        <v>0.27976190476190477</v>
      </c>
      <c r="J880" s="43">
        <f t="shared" si="115"/>
        <v>1197.7866071428571</v>
      </c>
      <c r="K880" s="43">
        <f t="shared" si="111"/>
        <v>263.51305357142854</v>
      </c>
      <c r="L880" s="194">
        <v>465.34476190476198</v>
      </c>
      <c r="M880" s="194">
        <v>27.90904761904762</v>
      </c>
      <c r="N880" s="45">
        <f t="shared" si="113"/>
        <v>1.0552490904093981</v>
      </c>
    </row>
    <row r="881" spans="1:15" x14ac:dyDescent="0.25">
      <c r="A881" s="64">
        <f t="shared" si="110"/>
        <v>173</v>
      </c>
      <c r="B881" s="190">
        <v>5</v>
      </c>
      <c r="C881" s="46" t="s">
        <v>2396</v>
      </c>
      <c r="D881" s="89">
        <v>3870.3</v>
      </c>
      <c r="E881" s="71"/>
      <c r="F881" s="71">
        <v>176.2</v>
      </c>
      <c r="G881" s="71">
        <f t="shared" si="114"/>
        <v>4046.5</v>
      </c>
      <c r="H881" s="46">
        <v>415</v>
      </c>
      <c r="I881" s="43">
        <f t="shared" si="112"/>
        <v>0.49404761904761907</v>
      </c>
      <c r="J881" s="43">
        <f t="shared" si="115"/>
        <v>2115.2401785714287</v>
      </c>
      <c r="K881" s="43">
        <f t="shared" si="111"/>
        <v>465.35283928571431</v>
      </c>
      <c r="L881" s="194">
        <v>821.77904761904767</v>
      </c>
      <c r="M881" s="194">
        <v>49.286190476190484</v>
      </c>
      <c r="N881" s="45">
        <f t="shared" si="113"/>
        <v>0.89183222384631178</v>
      </c>
    </row>
    <row r="882" spans="1:15" ht="13" x14ac:dyDescent="0.3">
      <c r="A882" s="64"/>
      <c r="B882" s="29"/>
      <c r="C882" s="46" t="s">
        <v>2074</v>
      </c>
      <c r="D882" s="205">
        <f t="shared" ref="D882:M882" si="116">SUM(D709:D881)</f>
        <v>202962.63999999993</v>
      </c>
      <c r="E882" s="205">
        <f t="shared" si="116"/>
        <v>2641.6000000000004</v>
      </c>
      <c r="F882" s="205">
        <f t="shared" si="116"/>
        <v>5885.8999999999987</v>
      </c>
      <c r="G882" s="205">
        <f t="shared" si="116"/>
        <v>211490.13999999998</v>
      </c>
      <c r="H882" s="205">
        <f t="shared" si="116"/>
        <v>18874.599999999999</v>
      </c>
      <c r="I882" s="205">
        <f t="shared" si="116"/>
        <v>22.469761904761903</v>
      </c>
      <c r="J882" s="205">
        <f t="shared" si="116"/>
        <v>96203.162107142853</v>
      </c>
      <c r="K882" s="205">
        <f t="shared" si="116"/>
        <v>21164.695663571427</v>
      </c>
      <c r="L882" s="205">
        <f t="shared" si="116"/>
        <v>37375.303161904762</v>
      </c>
      <c r="M882" s="205">
        <f t="shared" si="116"/>
        <v>2241.5834476190475</v>
      </c>
      <c r="N882" s="45">
        <f t="shared" si="113"/>
        <v>0.77346621220653289</v>
      </c>
    </row>
    <row r="883" spans="1:15" ht="13" x14ac:dyDescent="0.3">
      <c r="A883" s="513" t="s">
        <v>1874</v>
      </c>
      <c r="B883" s="514"/>
      <c r="C883" s="514"/>
      <c r="D883" s="514"/>
      <c r="E883" s="514"/>
      <c r="F883" s="514"/>
      <c r="G883" s="514"/>
      <c r="H883" s="514"/>
      <c r="I883" s="514"/>
      <c r="J883" s="514"/>
      <c r="K883" s="514"/>
      <c r="L883" s="514"/>
      <c r="M883" s="514"/>
      <c r="N883" s="514"/>
      <c r="O883" s="63"/>
    </row>
    <row r="884" spans="1:15" x14ac:dyDescent="0.25">
      <c r="A884" s="92">
        <v>1</v>
      </c>
      <c r="B884" s="105">
        <v>2</v>
      </c>
      <c r="C884" s="46" t="s">
        <v>1021</v>
      </c>
      <c r="D884" s="30">
        <v>645.70000000000005</v>
      </c>
      <c r="E884" s="30"/>
      <c r="F884" s="30"/>
      <c r="G884" s="46">
        <f t="shared" ref="G884:G942" si="117">D884+E884+F884</f>
        <v>645.70000000000005</v>
      </c>
      <c r="H884" s="46"/>
      <c r="I884" s="43">
        <f t="shared" ref="I884:I942" si="118">H884/840</f>
        <v>0</v>
      </c>
      <c r="J884" s="43">
        <f t="shared" ref="J884:J915" si="119">I884*4281.45</f>
        <v>0</v>
      </c>
      <c r="K884" s="43">
        <f t="shared" ref="K884:K943" si="120">J884*0.22</f>
        <v>0</v>
      </c>
      <c r="L884" s="194">
        <v>0</v>
      </c>
      <c r="M884" s="194">
        <v>0</v>
      </c>
      <c r="N884" s="45">
        <f t="shared" ref="N884:N895" si="121">(J884+K884+L884+M884)/D884</f>
        <v>0</v>
      </c>
      <c r="O884" s="63"/>
    </row>
    <row r="885" spans="1:15" ht="13" x14ac:dyDescent="0.3">
      <c r="A885" s="92">
        <v>2</v>
      </c>
      <c r="B885" s="31">
        <v>9</v>
      </c>
      <c r="C885" s="28" t="s">
        <v>1022</v>
      </c>
      <c r="D885" s="30">
        <v>4141.22</v>
      </c>
      <c r="E885" s="30">
        <v>409.9</v>
      </c>
      <c r="F885" s="30">
        <v>53.5</v>
      </c>
      <c r="G885" s="46">
        <f t="shared" si="117"/>
        <v>4604.62</v>
      </c>
      <c r="H885" s="46">
        <v>428.3</v>
      </c>
      <c r="I885" s="43">
        <f t="shared" si="118"/>
        <v>0.50988095238095243</v>
      </c>
      <c r="J885" s="43">
        <f t="shared" si="119"/>
        <v>2183.0298035714286</v>
      </c>
      <c r="K885" s="43">
        <f t="shared" si="120"/>
        <v>480.26655678571427</v>
      </c>
      <c r="L885" s="194">
        <v>938.18095238095248</v>
      </c>
      <c r="M885" s="194">
        <v>50.865723809523814</v>
      </c>
      <c r="N885" s="45">
        <f t="shared" si="121"/>
        <v>0.88194856504788899</v>
      </c>
    </row>
    <row r="886" spans="1:15" x14ac:dyDescent="0.25">
      <c r="A886" s="92">
        <f t="shared" ref="A886:A948" si="122">A885+1</f>
        <v>3</v>
      </c>
      <c r="B886" s="105">
        <v>2</v>
      </c>
      <c r="C886" s="46" t="s">
        <v>1023</v>
      </c>
      <c r="D886" s="30">
        <v>300.7</v>
      </c>
      <c r="E886" s="30"/>
      <c r="F886" s="30">
        <v>53.5</v>
      </c>
      <c r="G886" s="46">
        <f t="shared" si="117"/>
        <v>354.2</v>
      </c>
      <c r="H886" s="46"/>
      <c r="I886" s="43">
        <f t="shared" si="118"/>
        <v>0</v>
      </c>
      <c r="J886" s="43">
        <f t="shared" si="119"/>
        <v>0</v>
      </c>
      <c r="K886" s="43">
        <f t="shared" si="120"/>
        <v>0</v>
      </c>
      <c r="L886" s="194">
        <v>0</v>
      </c>
      <c r="M886" s="194">
        <v>0</v>
      </c>
      <c r="N886" s="45">
        <f t="shared" si="121"/>
        <v>0</v>
      </c>
    </row>
    <row r="887" spans="1:15" ht="13" x14ac:dyDescent="0.3">
      <c r="A887" s="92">
        <f t="shared" si="122"/>
        <v>4</v>
      </c>
      <c r="B887" s="31">
        <v>9</v>
      </c>
      <c r="C887" s="28" t="s">
        <v>1024</v>
      </c>
      <c r="D887" s="30">
        <v>4230.32</v>
      </c>
      <c r="E887" s="30"/>
      <c r="F887" s="30"/>
      <c r="G887" s="46">
        <f t="shared" si="117"/>
        <v>4230.32</v>
      </c>
      <c r="H887" s="46">
        <v>427.9</v>
      </c>
      <c r="I887" s="43">
        <f t="shared" si="118"/>
        <v>0.50940476190476192</v>
      </c>
      <c r="J887" s="43">
        <f t="shared" si="119"/>
        <v>2180.9910178571427</v>
      </c>
      <c r="K887" s="43">
        <f t="shared" si="120"/>
        <v>479.81802392857139</v>
      </c>
      <c r="L887" s="194">
        <v>937.3047619047619</v>
      </c>
      <c r="M887" s="194">
        <v>50.818219047619053</v>
      </c>
      <c r="N887" s="45">
        <f t="shared" si="121"/>
        <v>0.86256643061000005</v>
      </c>
    </row>
    <row r="888" spans="1:15" x14ac:dyDescent="0.25">
      <c r="A888" s="92">
        <f t="shared" si="122"/>
        <v>5</v>
      </c>
      <c r="B888" s="105">
        <v>5</v>
      </c>
      <c r="C888" s="46" t="s">
        <v>1025</v>
      </c>
      <c r="D888" s="30">
        <v>7824.4</v>
      </c>
      <c r="E888" s="30"/>
      <c r="F888" s="30"/>
      <c r="G888" s="46">
        <f t="shared" si="117"/>
        <v>7824.4</v>
      </c>
      <c r="H888" s="46">
        <v>674</v>
      </c>
      <c r="I888" s="43">
        <f t="shared" si="118"/>
        <v>0.80238095238095242</v>
      </c>
      <c r="J888" s="43">
        <f t="shared" si="119"/>
        <v>3435.3539285714287</v>
      </c>
      <c r="K888" s="43">
        <f t="shared" si="120"/>
        <v>755.77786428571437</v>
      </c>
      <c r="L888" s="194">
        <v>1476.3809523809525</v>
      </c>
      <c r="M888" s="194">
        <v>80.045523809523814</v>
      </c>
      <c r="N888" s="45">
        <f t="shared" si="121"/>
        <v>0.73456856360201672</v>
      </c>
    </row>
    <row r="889" spans="1:15" x14ac:dyDescent="0.25">
      <c r="A889" s="92">
        <f t="shared" si="122"/>
        <v>6</v>
      </c>
      <c r="B889" s="233">
        <v>5</v>
      </c>
      <c r="C889" s="46" t="s">
        <v>1026</v>
      </c>
      <c r="D889" s="30">
        <v>4013.9</v>
      </c>
      <c r="E889" s="30"/>
      <c r="F889" s="30"/>
      <c r="G889" s="46">
        <f t="shared" si="117"/>
        <v>4013.9</v>
      </c>
      <c r="H889" s="46">
        <v>318</v>
      </c>
      <c r="I889" s="43">
        <f t="shared" si="118"/>
        <v>0.37857142857142856</v>
      </c>
      <c r="J889" s="43">
        <f t="shared" si="119"/>
        <v>1620.8346428571426</v>
      </c>
      <c r="K889" s="43">
        <f t="shared" si="120"/>
        <v>356.5836214285714</v>
      </c>
      <c r="L889" s="194">
        <v>696.57142857142856</v>
      </c>
      <c r="M889" s="194">
        <v>37.766285714285715</v>
      </c>
      <c r="N889" s="45">
        <f t="shared" si="121"/>
        <v>0.67559131482384427</v>
      </c>
    </row>
    <row r="890" spans="1:15" x14ac:dyDescent="0.25">
      <c r="A890" s="92">
        <f t="shared" si="122"/>
        <v>7</v>
      </c>
      <c r="B890" s="233">
        <v>5</v>
      </c>
      <c r="C890" s="46" t="s">
        <v>1027</v>
      </c>
      <c r="D890" s="30">
        <v>8035.65</v>
      </c>
      <c r="E890" s="30"/>
      <c r="F890" s="30"/>
      <c r="G890" s="46">
        <f t="shared" si="117"/>
        <v>8035.65</v>
      </c>
      <c r="H890" s="46">
        <v>636</v>
      </c>
      <c r="I890" s="43">
        <f t="shared" si="118"/>
        <v>0.75714285714285712</v>
      </c>
      <c r="J890" s="43">
        <f t="shared" si="119"/>
        <v>3241.6692857142853</v>
      </c>
      <c r="K890" s="43">
        <f t="shared" si="120"/>
        <v>713.16724285714281</v>
      </c>
      <c r="L890" s="194">
        <v>1393.1428571428571</v>
      </c>
      <c r="M890" s="194">
        <v>75.53257142857143</v>
      </c>
      <c r="N890" s="45">
        <f t="shared" si="121"/>
        <v>0.67493133189509957</v>
      </c>
    </row>
    <row r="891" spans="1:15" ht="13" x14ac:dyDescent="0.3">
      <c r="A891" s="92">
        <f t="shared" si="122"/>
        <v>8</v>
      </c>
      <c r="B891" s="25">
        <v>9</v>
      </c>
      <c r="C891" s="28" t="s">
        <v>1028</v>
      </c>
      <c r="D891" s="30">
        <v>4255.7299999999996</v>
      </c>
      <c r="E891" s="30"/>
      <c r="F891" s="30">
        <v>76.8</v>
      </c>
      <c r="G891" s="46">
        <f t="shared" si="117"/>
        <v>4332.53</v>
      </c>
      <c r="H891" s="46">
        <v>364.8</v>
      </c>
      <c r="I891" s="43">
        <f t="shared" si="118"/>
        <v>0.43428571428571427</v>
      </c>
      <c r="J891" s="43">
        <f t="shared" si="119"/>
        <v>1859.3725714285713</v>
      </c>
      <c r="K891" s="43">
        <f t="shared" si="120"/>
        <v>409.06196571428569</v>
      </c>
      <c r="L891" s="194">
        <v>799.08571428571429</v>
      </c>
      <c r="M891" s="194">
        <v>43.324342857142859</v>
      </c>
      <c r="N891" s="45">
        <f t="shared" si="121"/>
        <v>0.73097790374053673</v>
      </c>
    </row>
    <row r="892" spans="1:15" x14ac:dyDescent="0.25">
      <c r="A892" s="92">
        <f t="shared" si="122"/>
        <v>9</v>
      </c>
      <c r="B892" s="233">
        <v>9</v>
      </c>
      <c r="C892" s="46" t="s">
        <v>1029</v>
      </c>
      <c r="D892" s="30">
        <v>3910.03</v>
      </c>
      <c r="E892" s="30"/>
      <c r="F892" s="30">
        <v>129.5</v>
      </c>
      <c r="G892" s="46">
        <f t="shared" si="117"/>
        <v>4039.53</v>
      </c>
      <c r="H892" s="46">
        <v>507.4</v>
      </c>
      <c r="I892" s="43">
        <f t="shared" si="118"/>
        <v>0.60404761904761906</v>
      </c>
      <c r="J892" s="43">
        <f t="shared" si="119"/>
        <v>2586.1996785714286</v>
      </c>
      <c r="K892" s="43">
        <f t="shared" si="120"/>
        <v>568.96392928571436</v>
      </c>
      <c r="L892" s="194">
        <v>1111.4476190476191</v>
      </c>
      <c r="M892" s="194">
        <v>60.259790476190481</v>
      </c>
      <c r="N892" s="45">
        <f t="shared" si="121"/>
        <v>1.1066081378866535</v>
      </c>
    </row>
    <row r="893" spans="1:15" x14ac:dyDescent="0.25">
      <c r="A893" s="92">
        <f t="shared" si="122"/>
        <v>10</v>
      </c>
      <c r="B893" s="233">
        <v>2</v>
      </c>
      <c r="C893" s="46" t="s">
        <v>1030</v>
      </c>
      <c r="D893" s="30">
        <v>280.39999999999998</v>
      </c>
      <c r="E893" s="30"/>
      <c r="F893" s="30">
        <v>30.9</v>
      </c>
      <c r="G893" s="46">
        <f t="shared" si="117"/>
        <v>311.29999999999995</v>
      </c>
      <c r="H893" s="46"/>
      <c r="I893" s="43">
        <f t="shared" si="118"/>
        <v>0</v>
      </c>
      <c r="J893" s="43">
        <f t="shared" si="119"/>
        <v>0</v>
      </c>
      <c r="K893" s="43">
        <f t="shared" si="120"/>
        <v>0</v>
      </c>
      <c r="L893" s="194">
        <v>0</v>
      </c>
      <c r="M893" s="194">
        <v>0</v>
      </c>
      <c r="N893" s="45">
        <f t="shared" si="121"/>
        <v>0</v>
      </c>
    </row>
    <row r="894" spans="1:15" x14ac:dyDescent="0.25">
      <c r="A894" s="92">
        <f t="shared" si="122"/>
        <v>11</v>
      </c>
      <c r="B894" s="233">
        <v>2</v>
      </c>
      <c r="C894" s="46" t="s">
        <v>1031</v>
      </c>
      <c r="D894" s="30">
        <v>309.10000000000002</v>
      </c>
      <c r="E894" s="30"/>
      <c r="F894" s="30"/>
      <c r="G894" s="46">
        <f t="shared" si="117"/>
        <v>309.10000000000002</v>
      </c>
      <c r="H894" s="46"/>
      <c r="I894" s="43">
        <f t="shared" si="118"/>
        <v>0</v>
      </c>
      <c r="J894" s="43">
        <f t="shared" si="119"/>
        <v>0</v>
      </c>
      <c r="K894" s="43">
        <f t="shared" si="120"/>
        <v>0</v>
      </c>
      <c r="L894" s="194">
        <v>0</v>
      </c>
      <c r="M894" s="194">
        <v>0</v>
      </c>
      <c r="N894" s="45">
        <f t="shared" si="121"/>
        <v>0</v>
      </c>
    </row>
    <row r="895" spans="1:15" x14ac:dyDescent="0.25">
      <c r="A895" s="92">
        <f t="shared" si="122"/>
        <v>12</v>
      </c>
      <c r="B895" s="233">
        <v>2</v>
      </c>
      <c r="C895" s="46" t="s">
        <v>1032</v>
      </c>
      <c r="D895" s="30">
        <v>529.20000000000005</v>
      </c>
      <c r="E895" s="30"/>
      <c r="F895" s="30"/>
      <c r="G895" s="46">
        <f t="shared" si="117"/>
        <v>529.20000000000005</v>
      </c>
      <c r="H895" s="46"/>
      <c r="I895" s="43">
        <f t="shared" si="118"/>
        <v>0</v>
      </c>
      <c r="J895" s="43">
        <f t="shared" si="119"/>
        <v>0</v>
      </c>
      <c r="K895" s="43">
        <f t="shared" si="120"/>
        <v>0</v>
      </c>
      <c r="L895" s="194">
        <v>0</v>
      </c>
      <c r="M895" s="194">
        <v>0</v>
      </c>
      <c r="N895" s="45">
        <f t="shared" si="121"/>
        <v>0</v>
      </c>
    </row>
    <row r="896" spans="1:15" x14ac:dyDescent="0.25">
      <c r="A896" s="92">
        <f t="shared" si="122"/>
        <v>13</v>
      </c>
      <c r="B896" s="233">
        <v>5</v>
      </c>
      <c r="C896" s="46" t="s">
        <v>1033</v>
      </c>
      <c r="D896" s="30">
        <v>4612.71</v>
      </c>
      <c r="E896" s="30">
        <v>38.799999999999997</v>
      </c>
      <c r="F896" s="30">
        <v>58.7</v>
      </c>
      <c r="G896" s="46">
        <f t="shared" si="117"/>
        <v>4710.21</v>
      </c>
      <c r="H896" s="46">
        <v>440</v>
      </c>
      <c r="I896" s="43">
        <f t="shared" si="118"/>
        <v>0.52380952380952384</v>
      </c>
      <c r="J896" s="43">
        <f t="shared" si="119"/>
        <v>2242.6642857142856</v>
      </c>
      <c r="K896" s="43">
        <f t="shared" si="120"/>
        <v>493.38614285714283</v>
      </c>
      <c r="L896" s="194">
        <v>963.80952380952385</v>
      </c>
      <c r="M896" s="194">
        <v>52.255238095238099</v>
      </c>
      <c r="N896" s="45">
        <f>(J896+K896+L896+M896)/G896</f>
        <v>0.79659191213898961</v>
      </c>
    </row>
    <row r="897" spans="1:14" x14ac:dyDescent="0.25">
      <c r="A897" s="92">
        <f t="shared" si="122"/>
        <v>14</v>
      </c>
      <c r="B897" s="233">
        <v>2</v>
      </c>
      <c r="C897" s="46" t="s">
        <v>1034</v>
      </c>
      <c r="D897" s="30">
        <v>337.4</v>
      </c>
      <c r="E897" s="30"/>
      <c r="F897" s="30"/>
      <c r="G897" s="46">
        <f t="shared" si="117"/>
        <v>337.4</v>
      </c>
      <c r="H897" s="46"/>
      <c r="I897" s="43">
        <f t="shared" si="118"/>
        <v>0</v>
      </c>
      <c r="J897" s="43">
        <f t="shared" si="119"/>
        <v>0</v>
      </c>
      <c r="K897" s="43">
        <f t="shared" si="120"/>
        <v>0</v>
      </c>
      <c r="L897" s="194">
        <v>0</v>
      </c>
      <c r="M897" s="194">
        <v>0</v>
      </c>
      <c r="N897" s="45">
        <f t="shared" ref="N897:N917" si="123">(J897+K897+L897+M897)/D897</f>
        <v>0</v>
      </c>
    </row>
    <row r="898" spans="1:14" x14ac:dyDescent="0.25">
      <c r="A898" s="92">
        <f t="shared" si="122"/>
        <v>15</v>
      </c>
      <c r="B898" s="233">
        <v>2</v>
      </c>
      <c r="C898" s="46" t="s">
        <v>1035</v>
      </c>
      <c r="D898" s="30">
        <v>344.8</v>
      </c>
      <c r="E898" s="30"/>
      <c r="F898" s="30"/>
      <c r="G898" s="46">
        <f t="shared" si="117"/>
        <v>344.8</v>
      </c>
      <c r="H898" s="46"/>
      <c r="I898" s="43">
        <f t="shared" si="118"/>
        <v>0</v>
      </c>
      <c r="J898" s="43">
        <f t="shared" si="119"/>
        <v>0</v>
      </c>
      <c r="K898" s="43">
        <f t="shared" si="120"/>
        <v>0</v>
      </c>
      <c r="L898" s="194">
        <v>0</v>
      </c>
      <c r="M898" s="194">
        <v>0</v>
      </c>
      <c r="N898" s="45">
        <f t="shared" si="123"/>
        <v>0</v>
      </c>
    </row>
    <row r="899" spans="1:14" x14ac:dyDescent="0.25">
      <c r="A899" s="92">
        <f t="shared" si="122"/>
        <v>16</v>
      </c>
      <c r="B899" s="233">
        <v>2</v>
      </c>
      <c r="C899" s="46" t="s">
        <v>1036</v>
      </c>
      <c r="D899" s="30">
        <v>338.65</v>
      </c>
      <c r="E899" s="30"/>
      <c r="F899" s="30"/>
      <c r="G899" s="46">
        <f t="shared" si="117"/>
        <v>338.65</v>
      </c>
      <c r="H899" s="46"/>
      <c r="I899" s="43">
        <f t="shared" si="118"/>
        <v>0</v>
      </c>
      <c r="J899" s="43">
        <f t="shared" si="119"/>
        <v>0</v>
      </c>
      <c r="K899" s="43">
        <f t="shared" si="120"/>
        <v>0</v>
      </c>
      <c r="L899" s="194">
        <v>0</v>
      </c>
      <c r="M899" s="194">
        <v>0</v>
      </c>
      <c r="N899" s="45">
        <f t="shared" si="123"/>
        <v>0</v>
      </c>
    </row>
    <row r="900" spans="1:14" x14ac:dyDescent="0.25">
      <c r="A900" s="92">
        <f t="shared" si="122"/>
        <v>17</v>
      </c>
      <c r="B900" s="233">
        <v>2</v>
      </c>
      <c r="C900" s="46" t="s">
        <v>1037</v>
      </c>
      <c r="D900" s="30">
        <v>344.1</v>
      </c>
      <c r="E900" s="30"/>
      <c r="F900" s="30"/>
      <c r="G900" s="46">
        <f t="shared" si="117"/>
        <v>344.1</v>
      </c>
      <c r="H900" s="46"/>
      <c r="I900" s="43">
        <f t="shared" si="118"/>
        <v>0</v>
      </c>
      <c r="J900" s="43">
        <f t="shared" si="119"/>
        <v>0</v>
      </c>
      <c r="K900" s="43">
        <f t="shared" si="120"/>
        <v>0</v>
      </c>
      <c r="L900" s="194">
        <v>0</v>
      </c>
      <c r="M900" s="194">
        <v>0</v>
      </c>
      <c r="N900" s="45">
        <f t="shared" si="123"/>
        <v>0</v>
      </c>
    </row>
    <row r="901" spans="1:14" x14ac:dyDescent="0.25">
      <c r="A901" s="92">
        <f t="shared" si="122"/>
        <v>18</v>
      </c>
      <c r="B901" s="233">
        <v>2</v>
      </c>
      <c r="C901" s="46" t="s">
        <v>1038</v>
      </c>
      <c r="D901" s="30">
        <v>340.9</v>
      </c>
      <c r="E901" s="30"/>
      <c r="F901" s="30"/>
      <c r="G901" s="46">
        <f t="shared" si="117"/>
        <v>340.9</v>
      </c>
      <c r="H901" s="46"/>
      <c r="I901" s="43">
        <f t="shared" si="118"/>
        <v>0</v>
      </c>
      <c r="J901" s="43">
        <f t="shared" si="119"/>
        <v>0</v>
      </c>
      <c r="K901" s="43">
        <f t="shared" si="120"/>
        <v>0</v>
      </c>
      <c r="L901" s="194">
        <v>0</v>
      </c>
      <c r="M901" s="194">
        <v>0</v>
      </c>
      <c r="N901" s="45">
        <f t="shared" si="123"/>
        <v>0</v>
      </c>
    </row>
    <row r="902" spans="1:14" x14ac:dyDescent="0.25">
      <c r="A902" s="92">
        <f t="shared" si="122"/>
        <v>19</v>
      </c>
      <c r="B902" s="233">
        <v>2</v>
      </c>
      <c r="C902" s="46" t="s">
        <v>1039</v>
      </c>
      <c r="D902" s="30">
        <v>346</v>
      </c>
      <c r="E902" s="30"/>
      <c r="F902" s="30"/>
      <c r="G902" s="46">
        <f t="shared" si="117"/>
        <v>346</v>
      </c>
      <c r="H902" s="46"/>
      <c r="I902" s="43">
        <f t="shared" si="118"/>
        <v>0</v>
      </c>
      <c r="J902" s="43">
        <f t="shared" si="119"/>
        <v>0</v>
      </c>
      <c r="K902" s="43">
        <f t="shared" si="120"/>
        <v>0</v>
      </c>
      <c r="L902" s="194">
        <v>0</v>
      </c>
      <c r="M902" s="194">
        <v>0</v>
      </c>
      <c r="N902" s="45">
        <f t="shared" si="123"/>
        <v>0</v>
      </c>
    </row>
    <row r="903" spans="1:14" x14ac:dyDescent="0.25">
      <c r="A903" s="92">
        <f t="shared" si="122"/>
        <v>20</v>
      </c>
      <c r="B903" s="233">
        <v>2</v>
      </c>
      <c r="C903" s="46" t="s">
        <v>1040</v>
      </c>
      <c r="D903" s="30">
        <v>343.4</v>
      </c>
      <c r="E903" s="30"/>
      <c r="F903" s="30"/>
      <c r="G903" s="46">
        <f t="shared" si="117"/>
        <v>343.4</v>
      </c>
      <c r="H903" s="46"/>
      <c r="I903" s="43">
        <f t="shared" si="118"/>
        <v>0</v>
      </c>
      <c r="J903" s="43">
        <f t="shared" si="119"/>
        <v>0</v>
      </c>
      <c r="K903" s="43">
        <f t="shared" si="120"/>
        <v>0</v>
      </c>
      <c r="L903" s="194">
        <v>0</v>
      </c>
      <c r="M903" s="194">
        <v>0</v>
      </c>
      <c r="N903" s="45">
        <f t="shared" si="123"/>
        <v>0</v>
      </c>
    </row>
    <row r="904" spans="1:14" x14ac:dyDescent="0.25">
      <c r="A904" s="92">
        <f t="shared" si="122"/>
        <v>21</v>
      </c>
      <c r="B904" s="233">
        <v>2</v>
      </c>
      <c r="C904" s="46" t="s">
        <v>2426</v>
      </c>
      <c r="D904" s="30">
        <v>345.5</v>
      </c>
      <c r="E904" s="30"/>
      <c r="F904" s="30"/>
      <c r="G904" s="46">
        <f t="shared" si="117"/>
        <v>345.5</v>
      </c>
      <c r="H904" s="46"/>
      <c r="I904" s="43">
        <f t="shared" si="118"/>
        <v>0</v>
      </c>
      <c r="J904" s="43">
        <f t="shared" si="119"/>
        <v>0</v>
      </c>
      <c r="K904" s="43">
        <f t="shared" si="120"/>
        <v>0</v>
      </c>
      <c r="L904" s="194">
        <v>0</v>
      </c>
      <c r="M904" s="194">
        <v>0</v>
      </c>
      <c r="N904" s="45">
        <f t="shared" si="123"/>
        <v>0</v>
      </c>
    </row>
    <row r="905" spans="1:14" x14ac:dyDescent="0.25">
      <c r="A905" s="92">
        <f t="shared" si="122"/>
        <v>22</v>
      </c>
      <c r="B905" s="233">
        <v>2</v>
      </c>
      <c r="C905" s="46" t="s">
        <v>2427</v>
      </c>
      <c r="D905" s="30">
        <v>341.7</v>
      </c>
      <c r="E905" s="30"/>
      <c r="F905" s="30"/>
      <c r="G905" s="46">
        <f t="shared" si="117"/>
        <v>341.7</v>
      </c>
      <c r="H905" s="46"/>
      <c r="I905" s="43">
        <f t="shared" si="118"/>
        <v>0</v>
      </c>
      <c r="J905" s="43">
        <f t="shared" si="119"/>
        <v>0</v>
      </c>
      <c r="K905" s="43">
        <f t="shared" si="120"/>
        <v>0</v>
      </c>
      <c r="L905" s="194">
        <v>0</v>
      </c>
      <c r="M905" s="194">
        <v>0</v>
      </c>
      <c r="N905" s="45">
        <f t="shared" si="123"/>
        <v>0</v>
      </c>
    </row>
    <row r="906" spans="1:14" x14ac:dyDescent="0.25">
      <c r="A906" s="92">
        <f t="shared" si="122"/>
        <v>23</v>
      </c>
      <c r="B906" s="233">
        <v>2</v>
      </c>
      <c r="C906" s="46" t="s">
        <v>2428</v>
      </c>
      <c r="D906" s="30">
        <v>346.5</v>
      </c>
      <c r="E906" s="30"/>
      <c r="F906" s="30"/>
      <c r="G906" s="46">
        <f t="shared" si="117"/>
        <v>346.5</v>
      </c>
      <c r="H906" s="46"/>
      <c r="I906" s="43">
        <f t="shared" si="118"/>
        <v>0</v>
      </c>
      <c r="J906" s="43">
        <f t="shared" si="119"/>
        <v>0</v>
      </c>
      <c r="K906" s="43">
        <f t="shared" si="120"/>
        <v>0</v>
      </c>
      <c r="L906" s="194">
        <v>0</v>
      </c>
      <c r="M906" s="194">
        <v>0</v>
      </c>
      <c r="N906" s="45">
        <f t="shared" si="123"/>
        <v>0</v>
      </c>
    </row>
    <row r="907" spans="1:14" x14ac:dyDescent="0.25">
      <c r="A907" s="92">
        <f t="shared" si="122"/>
        <v>24</v>
      </c>
      <c r="B907" s="233">
        <v>2</v>
      </c>
      <c r="C907" s="46" t="s">
        <v>2429</v>
      </c>
      <c r="D907" s="30">
        <v>77.5</v>
      </c>
      <c r="E907" s="30"/>
      <c r="F907" s="30"/>
      <c r="G907" s="46">
        <f t="shared" si="117"/>
        <v>77.5</v>
      </c>
      <c r="H907" s="46"/>
      <c r="I907" s="43">
        <f t="shared" si="118"/>
        <v>0</v>
      </c>
      <c r="J907" s="43">
        <f t="shared" si="119"/>
        <v>0</v>
      </c>
      <c r="K907" s="43">
        <f t="shared" si="120"/>
        <v>0</v>
      </c>
      <c r="L907" s="194">
        <v>0</v>
      </c>
      <c r="M907" s="194">
        <v>0</v>
      </c>
      <c r="N907" s="45">
        <f t="shared" si="123"/>
        <v>0</v>
      </c>
    </row>
    <row r="908" spans="1:14" x14ac:dyDescent="0.25">
      <c r="A908" s="92">
        <f t="shared" si="122"/>
        <v>25</v>
      </c>
      <c r="B908" s="233">
        <v>2</v>
      </c>
      <c r="C908" s="46" t="s">
        <v>2430</v>
      </c>
      <c r="D908" s="30">
        <v>176.7</v>
      </c>
      <c r="E908" s="30"/>
      <c r="F908" s="30"/>
      <c r="G908" s="46">
        <f t="shared" si="117"/>
        <v>176.7</v>
      </c>
      <c r="H908" s="46"/>
      <c r="I908" s="43">
        <f t="shared" si="118"/>
        <v>0</v>
      </c>
      <c r="J908" s="43">
        <f t="shared" si="119"/>
        <v>0</v>
      </c>
      <c r="K908" s="43">
        <f t="shared" si="120"/>
        <v>0</v>
      </c>
      <c r="L908" s="194">
        <v>0</v>
      </c>
      <c r="M908" s="194">
        <v>0</v>
      </c>
      <c r="N908" s="45">
        <f t="shared" si="123"/>
        <v>0</v>
      </c>
    </row>
    <row r="909" spans="1:14" x14ac:dyDescent="0.25">
      <c r="A909" s="92">
        <f t="shared" si="122"/>
        <v>26</v>
      </c>
      <c r="B909" s="233">
        <v>9</v>
      </c>
      <c r="C909" s="46" t="s">
        <v>1158</v>
      </c>
      <c r="D909" s="30">
        <v>3973.8</v>
      </c>
      <c r="E909" s="30"/>
      <c r="F909" s="30">
        <v>282.60000000000002</v>
      </c>
      <c r="G909" s="46">
        <f t="shared" si="117"/>
        <v>4256.4000000000005</v>
      </c>
      <c r="H909" s="46">
        <v>309</v>
      </c>
      <c r="I909" s="43">
        <f t="shared" si="118"/>
        <v>0.36785714285714288</v>
      </c>
      <c r="J909" s="43">
        <f t="shared" si="119"/>
        <v>1574.9619642857144</v>
      </c>
      <c r="K909" s="43">
        <f t="shared" si="120"/>
        <v>346.49163214285716</v>
      </c>
      <c r="L909" s="194">
        <v>676.85714285714289</v>
      </c>
      <c r="M909" s="194">
        <v>36.697428571428574</v>
      </c>
      <c r="N909" s="45">
        <f t="shared" si="123"/>
        <v>0.66309531628595886</v>
      </c>
    </row>
    <row r="910" spans="1:14" x14ac:dyDescent="0.25">
      <c r="A910" s="92">
        <f t="shared" si="122"/>
        <v>27</v>
      </c>
      <c r="B910" s="233">
        <v>5</v>
      </c>
      <c r="C910" s="46" t="s">
        <v>1159</v>
      </c>
      <c r="D910" s="30">
        <v>2318.1999999999998</v>
      </c>
      <c r="E910" s="30"/>
      <c r="F910" s="30"/>
      <c r="G910" s="46">
        <f t="shared" si="117"/>
        <v>2318.1999999999998</v>
      </c>
      <c r="H910" s="46">
        <v>310</v>
      </c>
      <c r="I910" s="43">
        <f t="shared" si="118"/>
        <v>0.36904761904761907</v>
      </c>
      <c r="J910" s="43">
        <f t="shared" si="119"/>
        <v>1580.0589285714286</v>
      </c>
      <c r="K910" s="43">
        <f t="shared" si="120"/>
        <v>347.61296428571433</v>
      </c>
      <c r="L910" s="194">
        <v>679.04761904761904</v>
      </c>
      <c r="M910" s="194">
        <v>36.816190476190478</v>
      </c>
      <c r="N910" s="45">
        <f t="shared" si="123"/>
        <v>1.1403397905189168</v>
      </c>
    </row>
    <row r="911" spans="1:14" x14ac:dyDescent="0.25">
      <c r="A911" s="92">
        <f t="shared" si="122"/>
        <v>28</v>
      </c>
      <c r="B911" s="233">
        <v>9</v>
      </c>
      <c r="C911" s="46" t="s">
        <v>1160</v>
      </c>
      <c r="D911" s="30">
        <v>19972.8</v>
      </c>
      <c r="E911" s="30">
        <v>200.6</v>
      </c>
      <c r="F911" s="30">
        <v>2292.4</v>
      </c>
      <c r="G911" s="46">
        <f t="shared" si="117"/>
        <v>22465.8</v>
      </c>
      <c r="H911" s="46">
        <v>2115</v>
      </c>
      <c r="I911" s="43">
        <f t="shared" si="118"/>
        <v>2.5178571428571428</v>
      </c>
      <c r="J911" s="43">
        <f t="shared" si="119"/>
        <v>10780.079464285713</v>
      </c>
      <c r="K911" s="43">
        <f t="shared" si="120"/>
        <v>2371.6174821428567</v>
      </c>
      <c r="L911" s="194">
        <v>4632.8571428571431</v>
      </c>
      <c r="M911" s="194">
        <v>251.18142857142857</v>
      </c>
      <c r="N911" s="45">
        <f t="shared" si="123"/>
        <v>0.90301487612438613</v>
      </c>
    </row>
    <row r="912" spans="1:14" ht="13" x14ac:dyDescent="0.3">
      <c r="A912" s="92">
        <f t="shared" si="122"/>
        <v>29</v>
      </c>
      <c r="B912" s="25">
        <v>5</v>
      </c>
      <c r="C912" s="28" t="s">
        <v>1161</v>
      </c>
      <c r="D912" s="32">
        <v>4510.8999999999996</v>
      </c>
      <c r="E912" s="30"/>
      <c r="F912" s="30"/>
      <c r="G912" s="46">
        <f t="shared" si="117"/>
        <v>4510.8999999999996</v>
      </c>
      <c r="H912" s="46">
        <v>398.8</v>
      </c>
      <c r="I912" s="43">
        <f t="shared" si="118"/>
        <v>0.47476190476190477</v>
      </c>
      <c r="J912" s="43">
        <f t="shared" si="119"/>
        <v>2032.6693571428571</v>
      </c>
      <c r="K912" s="43">
        <f t="shared" si="120"/>
        <v>447.18725857142857</v>
      </c>
      <c r="L912" s="194">
        <v>873.56190476190477</v>
      </c>
      <c r="M912" s="194">
        <v>47.362247619047622</v>
      </c>
      <c r="N912" s="45">
        <f t="shared" si="123"/>
        <v>0.75390293912417439</v>
      </c>
    </row>
    <row r="913" spans="1:14" s="236" customFormat="1" x14ac:dyDescent="0.25">
      <c r="A913" s="234">
        <f t="shared" si="122"/>
        <v>30</v>
      </c>
      <c r="B913" s="235">
        <v>5</v>
      </c>
      <c r="C913" s="151" t="s">
        <v>1162</v>
      </c>
      <c r="D913" s="33">
        <v>3364.6</v>
      </c>
      <c r="E913" s="33">
        <v>242</v>
      </c>
      <c r="F913" s="33">
        <v>228.7</v>
      </c>
      <c r="G913" s="151">
        <f t="shared" si="117"/>
        <v>3835.2999999999997</v>
      </c>
      <c r="H913" s="151">
        <v>378</v>
      </c>
      <c r="I913" s="152">
        <f t="shared" si="118"/>
        <v>0.45</v>
      </c>
      <c r="J913" s="43">
        <f t="shared" si="119"/>
        <v>1926.6524999999999</v>
      </c>
      <c r="K913" s="43">
        <f t="shared" si="120"/>
        <v>423.86354999999998</v>
      </c>
      <c r="L913" s="194">
        <v>828</v>
      </c>
      <c r="M913" s="194">
        <v>44.892000000000003</v>
      </c>
      <c r="N913" s="153">
        <f t="shared" si="123"/>
        <v>0.9580360369731914</v>
      </c>
    </row>
    <row r="914" spans="1:14" x14ac:dyDescent="0.25">
      <c r="A914" s="92">
        <f t="shared" si="122"/>
        <v>31</v>
      </c>
      <c r="B914" s="233">
        <v>5</v>
      </c>
      <c r="C914" s="46" t="s">
        <v>1163</v>
      </c>
      <c r="D914" s="30">
        <v>3738.09</v>
      </c>
      <c r="E914" s="30"/>
      <c r="F914" s="30">
        <v>73</v>
      </c>
      <c r="G914" s="46">
        <f t="shared" si="117"/>
        <v>3811.09</v>
      </c>
      <c r="H914" s="46">
        <v>326.7</v>
      </c>
      <c r="I914" s="43">
        <f t="shared" si="118"/>
        <v>0.3889285714285714</v>
      </c>
      <c r="J914" s="43">
        <f t="shared" si="119"/>
        <v>1665.178232142857</v>
      </c>
      <c r="K914" s="43">
        <f t="shared" si="120"/>
        <v>366.33921107142856</v>
      </c>
      <c r="L914" s="194">
        <v>715.62857142857138</v>
      </c>
      <c r="M914" s="194">
        <v>38.799514285714288</v>
      </c>
      <c r="N914" s="45">
        <f t="shared" si="123"/>
        <v>0.74528583552792238</v>
      </c>
    </row>
    <row r="915" spans="1:14" x14ac:dyDescent="0.25">
      <c r="A915" s="92">
        <f t="shared" si="122"/>
        <v>32</v>
      </c>
      <c r="B915" s="233">
        <v>9</v>
      </c>
      <c r="C915" s="46" t="s">
        <v>1164</v>
      </c>
      <c r="D915" s="30">
        <v>4404.33</v>
      </c>
      <c r="E915" s="30"/>
      <c r="F915" s="30"/>
      <c r="G915" s="46">
        <f t="shared" si="117"/>
        <v>4404.33</v>
      </c>
      <c r="H915" s="46">
        <v>357.3</v>
      </c>
      <c r="I915" s="43">
        <f t="shared" si="118"/>
        <v>0.42535714285714288</v>
      </c>
      <c r="J915" s="43">
        <f t="shared" si="119"/>
        <v>1821.1453392857143</v>
      </c>
      <c r="K915" s="43">
        <f t="shared" si="120"/>
        <v>400.65197464285717</v>
      </c>
      <c r="L915" s="194">
        <v>782.65714285714284</v>
      </c>
      <c r="M915" s="194">
        <v>42.433628571428578</v>
      </c>
      <c r="N915" s="45">
        <f t="shared" si="123"/>
        <v>0.69179377688709587</v>
      </c>
    </row>
    <row r="916" spans="1:14" ht="13" x14ac:dyDescent="0.3">
      <c r="A916" s="92">
        <f t="shared" si="122"/>
        <v>33</v>
      </c>
      <c r="B916" s="25">
        <v>5</v>
      </c>
      <c r="C916" s="28" t="s">
        <v>1165</v>
      </c>
      <c r="D916" s="30">
        <v>2676.4</v>
      </c>
      <c r="E916" s="30"/>
      <c r="F916" s="30"/>
      <c r="G916" s="46">
        <f t="shared" si="117"/>
        <v>2676.4</v>
      </c>
      <c r="H916" s="46">
        <v>317</v>
      </c>
      <c r="I916" s="43">
        <f t="shared" si="118"/>
        <v>0.37738095238095237</v>
      </c>
      <c r="J916" s="43">
        <f t="shared" ref="J916:J947" si="124">I916*4281.45</f>
        <v>1615.7376785714284</v>
      </c>
      <c r="K916" s="43">
        <f t="shared" si="120"/>
        <v>355.46228928571423</v>
      </c>
      <c r="L916" s="194">
        <v>694.38095238095241</v>
      </c>
      <c r="M916" s="194">
        <v>37.647523809523811</v>
      </c>
      <c r="N916" s="45">
        <f t="shared" si="123"/>
        <v>1.0100240786308543</v>
      </c>
    </row>
    <row r="917" spans="1:14" x14ac:dyDescent="0.25">
      <c r="A917" s="92">
        <f t="shared" si="122"/>
        <v>34</v>
      </c>
      <c r="B917" s="233">
        <v>5</v>
      </c>
      <c r="C917" s="46" t="s">
        <v>1166</v>
      </c>
      <c r="D917" s="30">
        <v>1241.5999999999999</v>
      </c>
      <c r="E917" s="30"/>
      <c r="F917" s="30"/>
      <c r="G917" s="46">
        <f t="shared" si="117"/>
        <v>1241.5999999999999</v>
      </c>
      <c r="H917" s="46">
        <v>145</v>
      </c>
      <c r="I917" s="43">
        <f t="shared" si="118"/>
        <v>0.17261904761904762</v>
      </c>
      <c r="J917" s="43">
        <f t="shared" si="124"/>
        <v>739.05982142857135</v>
      </c>
      <c r="K917" s="43">
        <f t="shared" si="120"/>
        <v>162.59316071428569</v>
      </c>
      <c r="L917" s="194">
        <v>317.61904761904759</v>
      </c>
      <c r="M917" s="194">
        <v>17.220476190476191</v>
      </c>
      <c r="N917" s="45">
        <f t="shared" si="123"/>
        <v>0.99588636110855411</v>
      </c>
    </row>
    <row r="918" spans="1:14" x14ac:dyDescent="0.25">
      <c r="A918" s="92">
        <f t="shared" si="122"/>
        <v>35</v>
      </c>
      <c r="B918" s="233">
        <v>7</v>
      </c>
      <c r="C918" s="46" t="s">
        <v>54</v>
      </c>
      <c r="D918" s="30">
        <v>7600.7</v>
      </c>
      <c r="E918" s="30"/>
      <c r="F918" s="30">
        <v>75.599999999999994</v>
      </c>
      <c r="G918" s="46">
        <f t="shared" si="117"/>
        <v>7676.3</v>
      </c>
      <c r="H918" s="46">
        <v>626.6</v>
      </c>
      <c r="I918" s="43">
        <f t="shared" si="118"/>
        <v>0.74595238095238103</v>
      </c>
      <c r="J918" s="43">
        <f t="shared" si="124"/>
        <v>3193.7578214285718</v>
      </c>
      <c r="K918" s="43">
        <f t="shared" si="120"/>
        <v>702.62672071428585</v>
      </c>
      <c r="L918" s="194">
        <v>1372.5523809523811</v>
      </c>
      <c r="M918" s="194">
        <v>74.416209523809542</v>
      </c>
      <c r="N918" s="45">
        <f>(J918+K918+L918+M918)/G918</f>
        <v>0.69608445899965454</v>
      </c>
    </row>
    <row r="919" spans="1:14" x14ac:dyDescent="0.25">
      <c r="A919" s="92">
        <f t="shared" si="122"/>
        <v>36</v>
      </c>
      <c r="B919" s="233">
        <v>10</v>
      </c>
      <c r="C919" s="46" t="s">
        <v>1167</v>
      </c>
      <c r="D919" s="30">
        <v>9475.4500000000007</v>
      </c>
      <c r="E919" s="30"/>
      <c r="F919" s="30"/>
      <c r="G919" s="46">
        <f t="shared" si="117"/>
        <v>9475.4500000000007</v>
      </c>
      <c r="H919" s="46">
        <v>980</v>
      </c>
      <c r="I919" s="43">
        <f t="shared" si="118"/>
        <v>1.1666666666666667</v>
      </c>
      <c r="J919" s="43">
        <f t="shared" si="124"/>
        <v>4995.0250000000005</v>
      </c>
      <c r="K919" s="43">
        <f t="shared" si="120"/>
        <v>1098.9055000000001</v>
      </c>
      <c r="L919" s="194">
        <v>2146.666666666667</v>
      </c>
      <c r="M919" s="194">
        <v>116.38666666666668</v>
      </c>
      <c r="N919" s="45">
        <f t="shared" ref="N919:N949" si="125">(J919+K919+L919+M919)/D919</f>
        <v>0.88196168343807768</v>
      </c>
    </row>
    <row r="920" spans="1:14" x14ac:dyDescent="0.25">
      <c r="A920" s="92">
        <f t="shared" si="122"/>
        <v>37</v>
      </c>
      <c r="B920" s="233">
        <v>9</v>
      </c>
      <c r="C920" s="46" t="s">
        <v>1168</v>
      </c>
      <c r="D920" s="30">
        <v>4310.78</v>
      </c>
      <c r="E920" s="30"/>
      <c r="F920" s="30">
        <v>310.10000000000002</v>
      </c>
      <c r="G920" s="46">
        <f t="shared" si="117"/>
        <v>4620.88</v>
      </c>
      <c r="H920" s="46">
        <v>532</v>
      </c>
      <c r="I920" s="43">
        <f t="shared" si="118"/>
        <v>0.6333333333333333</v>
      </c>
      <c r="J920" s="43">
        <f t="shared" si="124"/>
        <v>2711.5849999999996</v>
      </c>
      <c r="K920" s="43">
        <f t="shared" si="120"/>
        <v>596.54869999999994</v>
      </c>
      <c r="L920" s="194">
        <v>1165.3333333333333</v>
      </c>
      <c r="M920" s="194">
        <v>63.181333333333335</v>
      </c>
      <c r="N920" s="45">
        <f t="shared" si="125"/>
        <v>1.0523961711492271</v>
      </c>
    </row>
    <row r="921" spans="1:14" x14ac:dyDescent="0.25">
      <c r="A921" s="92">
        <f t="shared" si="122"/>
        <v>38</v>
      </c>
      <c r="B921" s="233">
        <v>9</v>
      </c>
      <c r="C921" s="46" t="s">
        <v>1169</v>
      </c>
      <c r="D921" s="30">
        <v>6507.98</v>
      </c>
      <c r="E921" s="30">
        <v>48.6</v>
      </c>
      <c r="F921" s="30"/>
      <c r="G921" s="46">
        <f t="shared" si="117"/>
        <v>6556.58</v>
      </c>
      <c r="H921" s="46">
        <v>739</v>
      </c>
      <c r="I921" s="43">
        <f t="shared" si="118"/>
        <v>0.87976190476190474</v>
      </c>
      <c r="J921" s="43">
        <f t="shared" si="124"/>
        <v>3766.656607142857</v>
      </c>
      <c r="K921" s="43">
        <f t="shared" si="120"/>
        <v>828.66445357142857</v>
      </c>
      <c r="L921" s="194">
        <v>1618.7619047619048</v>
      </c>
      <c r="M921" s="194">
        <v>87.765047619047621</v>
      </c>
      <c r="N921" s="45">
        <f t="shared" si="125"/>
        <v>0.96832627222198564</v>
      </c>
    </row>
    <row r="922" spans="1:14" x14ac:dyDescent="0.25">
      <c r="A922" s="92">
        <f t="shared" si="122"/>
        <v>39</v>
      </c>
      <c r="B922" s="233">
        <v>2</v>
      </c>
      <c r="C922" s="46" t="s">
        <v>1170</v>
      </c>
      <c r="D922" s="30">
        <v>374.3</v>
      </c>
      <c r="E922" s="30"/>
      <c r="F922" s="30"/>
      <c r="G922" s="46">
        <f t="shared" si="117"/>
        <v>374.3</v>
      </c>
      <c r="H922" s="46"/>
      <c r="I922" s="43">
        <f t="shared" si="118"/>
        <v>0</v>
      </c>
      <c r="J922" s="43">
        <f t="shared" si="124"/>
        <v>0</v>
      </c>
      <c r="K922" s="43">
        <f t="shared" si="120"/>
        <v>0</v>
      </c>
      <c r="L922" s="194">
        <v>0</v>
      </c>
      <c r="M922" s="194">
        <v>0</v>
      </c>
      <c r="N922" s="45">
        <f t="shared" si="125"/>
        <v>0</v>
      </c>
    </row>
    <row r="923" spans="1:14" x14ac:dyDescent="0.25">
      <c r="A923" s="92">
        <f t="shared" si="122"/>
        <v>40</v>
      </c>
      <c r="B923" s="233">
        <v>2</v>
      </c>
      <c r="C923" s="46" t="s">
        <v>1171</v>
      </c>
      <c r="D923" s="30">
        <v>376.1</v>
      </c>
      <c r="E923" s="30"/>
      <c r="F923" s="30"/>
      <c r="G923" s="46">
        <f t="shared" si="117"/>
        <v>376.1</v>
      </c>
      <c r="H923" s="46"/>
      <c r="I923" s="43">
        <f t="shared" si="118"/>
        <v>0</v>
      </c>
      <c r="J923" s="43">
        <f t="shared" si="124"/>
        <v>0</v>
      </c>
      <c r="K923" s="43">
        <f t="shared" si="120"/>
        <v>0</v>
      </c>
      <c r="L923" s="194">
        <v>0</v>
      </c>
      <c r="M923" s="194">
        <v>0</v>
      </c>
      <c r="N923" s="45">
        <f t="shared" si="125"/>
        <v>0</v>
      </c>
    </row>
    <row r="924" spans="1:14" x14ac:dyDescent="0.25">
      <c r="A924" s="92">
        <f t="shared" si="122"/>
        <v>41</v>
      </c>
      <c r="B924" s="233">
        <v>2</v>
      </c>
      <c r="C924" s="46" t="s">
        <v>1172</v>
      </c>
      <c r="D924" s="30">
        <v>382.3</v>
      </c>
      <c r="E924" s="30"/>
      <c r="F924" s="30"/>
      <c r="G924" s="46">
        <f t="shared" si="117"/>
        <v>382.3</v>
      </c>
      <c r="H924" s="46"/>
      <c r="I924" s="43">
        <f t="shared" si="118"/>
        <v>0</v>
      </c>
      <c r="J924" s="43">
        <f t="shared" si="124"/>
        <v>0</v>
      </c>
      <c r="K924" s="43">
        <f t="shared" si="120"/>
        <v>0</v>
      </c>
      <c r="L924" s="194">
        <v>0</v>
      </c>
      <c r="M924" s="194">
        <v>0</v>
      </c>
      <c r="N924" s="45">
        <f t="shared" si="125"/>
        <v>0</v>
      </c>
    </row>
    <row r="925" spans="1:14" x14ac:dyDescent="0.25">
      <c r="A925" s="92">
        <f t="shared" si="122"/>
        <v>42</v>
      </c>
      <c r="B925" s="233">
        <v>2</v>
      </c>
      <c r="C925" s="46" t="s">
        <v>1173</v>
      </c>
      <c r="D925" s="30">
        <v>411</v>
      </c>
      <c r="E925" s="30"/>
      <c r="F925" s="30"/>
      <c r="G925" s="46">
        <f t="shared" si="117"/>
        <v>411</v>
      </c>
      <c r="H925" s="46"/>
      <c r="I925" s="43">
        <f t="shared" si="118"/>
        <v>0</v>
      </c>
      <c r="J925" s="43">
        <f t="shared" si="124"/>
        <v>0</v>
      </c>
      <c r="K925" s="43">
        <f t="shared" si="120"/>
        <v>0</v>
      </c>
      <c r="L925" s="194">
        <v>0</v>
      </c>
      <c r="M925" s="194">
        <v>0</v>
      </c>
      <c r="N925" s="45">
        <f t="shared" si="125"/>
        <v>0</v>
      </c>
    </row>
    <row r="926" spans="1:14" x14ac:dyDescent="0.25">
      <c r="A926" s="92">
        <f t="shared" si="122"/>
        <v>43</v>
      </c>
      <c r="B926" s="233">
        <v>2</v>
      </c>
      <c r="C926" s="46" t="s">
        <v>1174</v>
      </c>
      <c r="D926" s="30">
        <v>388.9</v>
      </c>
      <c r="E926" s="30"/>
      <c r="F926" s="30"/>
      <c r="G926" s="46">
        <f t="shared" si="117"/>
        <v>388.9</v>
      </c>
      <c r="H926" s="46"/>
      <c r="I926" s="43">
        <f t="shared" si="118"/>
        <v>0</v>
      </c>
      <c r="J926" s="43">
        <f t="shared" si="124"/>
        <v>0</v>
      </c>
      <c r="K926" s="43">
        <f t="shared" si="120"/>
        <v>0</v>
      </c>
      <c r="L926" s="194">
        <v>0</v>
      </c>
      <c r="M926" s="194">
        <v>0</v>
      </c>
      <c r="N926" s="45">
        <f t="shared" si="125"/>
        <v>0</v>
      </c>
    </row>
    <row r="927" spans="1:14" x14ac:dyDescent="0.25">
      <c r="A927" s="92">
        <f t="shared" si="122"/>
        <v>44</v>
      </c>
      <c r="B927" s="233">
        <v>2</v>
      </c>
      <c r="C927" s="46" t="s">
        <v>1175</v>
      </c>
      <c r="D927" s="30">
        <v>364.6</v>
      </c>
      <c r="E927" s="30"/>
      <c r="F927" s="30"/>
      <c r="G927" s="46">
        <f t="shared" si="117"/>
        <v>364.6</v>
      </c>
      <c r="H927" s="46"/>
      <c r="I927" s="43">
        <f t="shared" si="118"/>
        <v>0</v>
      </c>
      <c r="J927" s="43">
        <f t="shared" si="124"/>
        <v>0</v>
      </c>
      <c r="K927" s="43">
        <f t="shared" si="120"/>
        <v>0</v>
      </c>
      <c r="L927" s="194">
        <v>0</v>
      </c>
      <c r="M927" s="194">
        <v>0</v>
      </c>
      <c r="N927" s="45">
        <f t="shared" si="125"/>
        <v>0</v>
      </c>
    </row>
    <row r="928" spans="1:14" x14ac:dyDescent="0.25">
      <c r="A928" s="92">
        <f t="shared" si="122"/>
        <v>45</v>
      </c>
      <c r="B928" s="233">
        <v>2</v>
      </c>
      <c r="C928" s="46" t="s">
        <v>1176</v>
      </c>
      <c r="D928" s="30">
        <v>133.5</v>
      </c>
      <c r="E928" s="30"/>
      <c r="F928" s="30"/>
      <c r="G928" s="46">
        <f t="shared" si="117"/>
        <v>133.5</v>
      </c>
      <c r="H928" s="46"/>
      <c r="I928" s="43">
        <f t="shared" si="118"/>
        <v>0</v>
      </c>
      <c r="J928" s="43">
        <f t="shared" si="124"/>
        <v>0</v>
      </c>
      <c r="K928" s="43">
        <f t="shared" si="120"/>
        <v>0</v>
      </c>
      <c r="L928" s="194">
        <v>0</v>
      </c>
      <c r="M928" s="194">
        <v>0</v>
      </c>
      <c r="N928" s="45">
        <f t="shared" si="125"/>
        <v>0</v>
      </c>
    </row>
    <row r="929" spans="1:14" x14ac:dyDescent="0.25">
      <c r="A929" s="92">
        <f t="shared" si="122"/>
        <v>46</v>
      </c>
      <c r="B929" s="233">
        <v>10</v>
      </c>
      <c r="C929" s="46" t="s">
        <v>1177</v>
      </c>
      <c r="D929" s="30">
        <v>9198.7099999999991</v>
      </c>
      <c r="E929" s="30"/>
      <c r="F929" s="30"/>
      <c r="G929" s="46">
        <f t="shared" si="117"/>
        <v>9198.7099999999991</v>
      </c>
      <c r="H929" s="46">
        <v>852</v>
      </c>
      <c r="I929" s="43">
        <f t="shared" si="118"/>
        <v>1.0142857142857142</v>
      </c>
      <c r="J929" s="43">
        <f t="shared" si="124"/>
        <v>4342.613571428571</v>
      </c>
      <c r="K929" s="43">
        <f t="shared" si="120"/>
        <v>955.37498571428569</v>
      </c>
      <c r="L929" s="194">
        <v>1866.2857142857142</v>
      </c>
      <c r="M929" s="194">
        <v>101.18514285714286</v>
      </c>
      <c r="N929" s="45">
        <f t="shared" si="125"/>
        <v>0.78983459792576505</v>
      </c>
    </row>
    <row r="930" spans="1:14" x14ac:dyDescent="0.25">
      <c r="A930" s="92">
        <f t="shared" si="122"/>
        <v>47</v>
      </c>
      <c r="B930" s="233">
        <v>5</v>
      </c>
      <c r="C930" s="46" t="s">
        <v>1188</v>
      </c>
      <c r="D930" s="30">
        <v>3168.96</v>
      </c>
      <c r="E930" s="30"/>
      <c r="F930" s="30"/>
      <c r="G930" s="46">
        <f t="shared" si="117"/>
        <v>3168.96</v>
      </c>
      <c r="H930" s="46">
        <v>368</v>
      </c>
      <c r="I930" s="43">
        <f t="shared" si="118"/>
        <v>0.43809523809523809</v>
      </c>
      <c r="J930" s="43">
        <f t="shared" si="124"/>
        <v>1875.6828571428571</v>
      </c>
      <c r="K930" s="43">
        <f t="shared" si="120"/>
        <v>412.65022857142856</v>
      </c>
      <c r="L930" s="194">
        <v>806.09523809523807</v>
      </c>
      <c r="M930" s="194">
        <v>43.704380952380951</v>
      </c>
      <c r="N930" s="45">
        <f t="shared" si="125"/>
        <v>0.99027210970220658</v>
      </c>
    </row>
    <row r="931" spans="1:14" x14ac:dyDescent="0.25">
      <c r="A931" s="92">
        <f t="shared" si="122"/>
        <v>48</v>
      </c>
      <c r="B931" s="233">
        <v>9</v>
      </c>
      <c r="C931" s="46" t="s">
        <v>1189</v>
      </c>
      <c r="D931" s="30">
        <v>4196.6499999999996</v>
      </c>
      <c r="E931" s="30"/>
      <c r="F931" s="30">
        <v>69.099999999999994</v>
      </c>
      <c r="G931" s="46">
        <f t="shared" si="117"/>
        <v>4265.75</v>
      </c>
      <c r="H931" s="46">
        <v>357.31</v>
      </c>
      <c r="I931" s="43">
        <f t="shared" si="118"/>
        <v>0.42536904761904765</v>
      </c>
      <c r="J931" s="43">
        <f t="shared" si="124"/>
        <v>1821.1963089285714</v>
      </c>
      <c r="K931" s="43">
        <f t="shared" si="120"/>
        <v>400.66318796428573</v>
      </c>
      <c r="L931" s="194">
        <v>782.67904761904765</v>
      </c>
      <c r="M931" s="194">
        <v>42.434816190476198</v>
      </c>
      <c r="N931" s="45">
        <f t="shared" si="125"/>
        <v>0.72604895826489735</v>
      </c>
    </row>
    <row r="932" spans="1:14" ht="13" x14ac:dyDescent="0.3">
      <c r="A932" s="92">
        <f t="shared" si="122"/>
        <v>49</v>
      </c>
      <c r="B932" s="25">
        <v>9</v>
      </c>
      <c r="C932" s="28" t="s">
        <v>1190</v>
      </c>
      <c r="D932" s="30">
        <v>8277.0499999999993</v>
      </c>
      <c r="E932" s="30"/>
      <c r="F932" s="30"/>
      <c r="G932" s="46">
        <f t="shared" si="117"/>
        <v>8277.0499999999993</v>
      </c>
      <c r="H932" s="46">
        <v>855</v>
      </c>
      <c r="I932" s="43">
        <f t="shared" si="118"/>
        <v>1.0178571428571428</v>
      </c>
      <c r="J932" s="43">
        <f t="shared" si="124"/>
        <v>4357.9044642857134</v>
      </c>
      <c r="K932" s="43">
        <f t="shared" si="120"/>
        <v>958.73898214285691</v>
      </c>
      <c r="L932" s="194">
        <v>1872.8571428571427</v>
      </c>
      <c r="M932" s="194">
        <v>101.54142857142857</v>
      </c>
      <c r="N932" s="45">
        <f t="shared" si="125"/>
        <v>0.8808744683017673</v>
      </c>
    </row>
    <row r="933" spans="1:14" ht="13" x14ac:dyDescent="0.3">
      <c r="A933" s="92">
        <f t="shared" si="122"/>
        <v>50</v>
      </c>
      <c r="B933" s="25">
        <v>4</v>
      </c>
      <c r="C933" s="28" t="s">
        <v>1191</v>
      </c>
      <c r="D933" s="30">
        <v>1475.3</v>
      </c>
      <c r="E933" s="30"/>
      <c r="F933" s="30"/>
      <c r="G933" s="46">
        <f t="shared" si="117"/>
        <v>1475.3</v>
      </c>
      <c r="H933" s="46">
        <v>124</v>
      </c>
      <c r="I933" s="43">
        <f t="shared" si="118"/>
        <v>0.14761904761904762</v>
      </c>
      <c r="J933" s="43">
        <f t="shared" si="124"/>
        <v>632.02357142857136</v>
      </c>
      <c r="K933" s="43">
        <f t="shared" si="120"/>
        <v>139.04518571428571</v>
      </c>
      <c r="L933" s="194">
        <v>271.61904761904765</v>
      </c>
      <c r="M933" s="194">
        <v>14.726476190476191</v>
      </c>
      <c r="N933" s="45">
        <f t="shared" si="125"/>
        <v>0.7167452592370237</v>
      </c>
    </row>
    <row r="934" spans="1:14" x14ac:dyDescent="0.25">
      <c r="A934" s="92">
        <f t="shared" si="122"/>
        <v>51</v>
      </c>
      <c r="B934" s="233">
        <v>4</v>
      </c>
      <c r="C934" s="46" t="s">
        <v>1192</v>
      </c>
      <c r="D934" s="30">
        <v>1459.86</v>
      </c>
      <c r="E934" s="30"/>
      <c r="F934" s="30"/>
      <c r="G934" s="46">
        <f t="shared" si="117"/>
        <v>1459.86</v>
      </c>
      <c r="H934" s="46">
        <v>124</v>
      </c>
      <c r="I934" s="43">
        <f t="shared" si="118"/>
        <v>0.14761904761904762</v>
      </c>
      <c r="J934" s="43">
        <f t="shared" si="124"/>
        <v>632.02357142857136</v>
      </c>
      <c r="K934" s="43">
        <f t="shared" si="120"/>
        <v>139.04518571428571</v>
      </c>
      <c r="L934" s="194">
        <v>271.61904761904765</v>
      </c>
      <c r="M934" s="194">
        <v>14.726476190476191</v>
      </c>
      <c r="N934" s="45">
        <f t="shared" si="125"/>
        <v>0.72432581271654883</v>
      </c>
    </row>
    <row r="935" spans="1:14" x14ac:dyDescent="0.25">
      <c r="A935" s="92">
        <f t="shared" si="122"/>
        <v>52</v>
      </c>
      <c r="B935" s="233">
        <v>2</v>
      </c>
      <c r="C935" s="46" t="s">
        <v>1193</v>
      </c>
      <c r="D935" s="30">
        <v>411.3</v>
      </c>
      <c r="E935" s="30"/>
      <c r="F935" s="30"/>
      <c r="G935" s="46">
        <f t="shared" si="117"/>
        <v>411.3</v>
      </c>
      <c r="H935" s="46"/>
      <c r="I935" s="43">
        <f t="shared" si="118"/>
        <v>0</v>
      </c>
      <c r="J935" s="43">
        <f t="shared" si="124"/>
        <v>0</v>
      </c>
      <c r="K935" s="43">
        <f t="shared" si="120"/>
        <v>0</v>
      </c>
      <c r="L935" s="194">
        <v>0</v>
      </c>
      <c r="M935" s="194">
        <v>0</v>
      </c>
      <c r="N935" s="45">
        <f t="shared" si="125"/>
        <v>0</v>
      </c>
    </row>
    <row r="936" spans="1:14" x14ac:dyDescent="0.25">
      <c r="A936" s="92">
        <f t="shared" si="122"/>
        <v>53</v>
      </c>
      <c r="B936" s="233">
        <v>2</v>
      </c>
      <c r="C936" s="46" t="s">
        <v>1194</v>
      </c>
      <c r="D936" s="30">
        <v>402.8</v>
      </c>
      <c r="E936" s="30"/>
      <c r="F936" s="30"/>
      <c r="G936" s="46">
        <f t="shared" si="117"/>
        <v>402.8</v>
      </c>
      <c r="H936" s="46"/>
      <c r="I936" s="43">
        <f t="shared" si="118"/>
        <v>0</v>
      </c>
      <c r="J936" s="43">
        <f t="shared" si="124"/>
        <v>0</v>
      </c>
      <c r="K936" s="43">
        <f t="shared" si="120"/>
        <v>0</v>
      </c>
      <c r="L936" s="194">
        <v>0</v>
      </c>
      <c r="M936" s="194">
        <v>0</v>
      </c>
      <c r="N936" s="45">
        <f t="shared" si="125"/>
        <v>0</v>
      </c>
    </row>
    <row r="937" spans="1:14" x14ac:dyDescent="0.25">
      <c r="A937" s="92">
        <f t="shared" si="122"/>
        <v>54</v>
      </c>
      <c r="B937" s="233">
        <v>2</v>
      </c>
      <c r="C937" s="46" t="s">
        <v>1195</v>
      </c>
      <c r="D937" s="30">
        <v>142.9</v>
      </c>
      <c r="E937" s="30"/>
      <c r="F937" s="30"/>
      <c r="G937" s="46">
        <f t="shared" si="117"/>
        <v>142.9</v>
      </c>
      <c r="H937" s="46"/>
      <c r="I937" s="43">
        <f t="shared" si="118"/>
        <v>0</v>
      </c>
      <c r="J937" s="43">
        <f t="shared" si="124"/>
        <v>0</v>
      </c>
      <c r="K937" s="43">
        <f t="shared" si="120"/>
        <v>0</v>
      </c>
      <c r="L937" s="194">
        <v>0</v>
      </c>
      <c r="M937" s="194">
        <v>0</v>
      </c>
      <c r="N937" s="45">
        <f t="shared" si="125"/>
        <v>0</v>
      </c>
    </row>
    <row r="938" spans="1:14" x14ac:dyDescent="0.25">
      <c r="A938" s="92">
        <f t="shared" si="122"/>
        <v>55</v>
      </c>
      <c r="B938" s="233">
        <v>5</v>
      </c>
      <c r="C938" s="46" t="s">
        <v>1196</v>
      </c>
      <c r="D938" s="30">
        <v>776.7</v>
      </c>
      <c r="E938" s="30"/>
      <c r="F938" s="30"/>
      <c r="G938" s="46">
        <f t="shared" si="117"/>
        <v>776.7</v>
      </c>
      <c r="H938" s="46">
        <v>87</v>
      </c>
      <c r="I938" s="43">
        <f t="shared" si="118"/>
        <v>0.10357142857142858</v>
      </c>
      <c r="J938" s="43">
        <f t="shared" si="124"/>
        <v>443.43589285714285</v>
      </c>
      <c r="K938" s="43">
        <f t="shared" si="120"/>
        <v>97.55589642857143</v>
      </c>
      <c r="L938" s="194">
        <v>190.57142857142858</v>
      </c>
      <c r="M938" s="194">
        <v>10.332285714285716</v>
      </c>
      <c r="N938" s="45">
        <f t="shared" si="125"/>
        <v>0.95518926686163064</v>
      </c>
    </row>
    <row r="939" spans="1:14" x14ac:dyDescent="0.25">
      <c r="A939" s="92">
        <f t="shared" si="122"/>
        <v>56</v>
      </c>
      <c r="B939" s="233">
        <v>1</v>
      </c>
      <c r="C939" s="46" t="s">
        <v>1197</v>
      </c>
      <c r="D939" s="30">
        <v>159.5</v>
      </c>
      <c r="E939" s="30"/>
      <c r="F939" s="30"/>
      <c r="G939" s="46">
        <f t="shared" si="117"/>
        <v>159.5</v>
      </c>
      <c r="H939" s="46"/>
      <c r="I939" s="43">
        <f t="shared" si="118"/>
        <v>0</v>
      </c>
      <c r="J939" s="43">
        <f t="shared" si="124"/>
        <v>0</v>
      </c>
      <c r="K939" s="43">
        <f t="shared" si="120"/>
        <v>0</v>
      </c>
      <c r="L939" s="194">
        <v>0</v>
      </c>
      <c r="M939" s="194">
        <v>0</v>
      </c>
      <c r="N939" s="45">
        <f t="shared" si="125"/>
        <v>0</v>
      </c>
    </row>
    <row r="940" spans="1:14" x14ac:dyDescent="0.25">
      <c r="A940" s="92">
        <f t="shared" si="122"/>
        <v>57</v>
      </c>
      <c r="B940" s="233">
        <v>5</v>
      </c>
      <c r="C940" s="46" t="s">
        <v>1198</v>
      </c>
      <c r="D940" s="30">
        <v>8044.64</v>
      </c>
      <c r="E940" s="30"/>
      <c r="F940" s="30"/>
      <c r="G940" s="46">
        <f t="shared" si="117"/>
        <v>8044.64</v>
      </c>
      <c r="H940" s="46">
        <v>774</v>
      </c>
      <c r="I940" s="43">
        <f t="shared" si="118"/>
        <v>0.92142857142857137</v>
      </c>
      <c r="J940" s="43">
        <f t="shared" si="124"/>
        <v>3945.0503571428567</v>
      </c>
      <c r="K940" s="43">
        <f t="shared" si="120"/>
        <v>867.91107857142845</v>
      </c>
      <c r="L940" s="194">
        <v>1695.4285714285713</v>
      </c>
      <c r="M940" s="194">
        <v>91.921714285714287</v>
      </c>
      <c r="N940" s="45">
        <f t="shared" si="125"/>
        <v>0.8204607939483396</v>
      </c>
    </row>
    <row r="941" spans="1:14" x14ac:dyDescent="0.25">
      <c r="A941" s="92">
        <f t="shared" si="122"/>
        <v>58</v>
      </c>
      <c r="B941" s="233">
        <v>5</v>
      </c>
      <c r="C941" s="46" t="s">
        <v>1199</v>
      </c>
      <c r="D941" s="30">
        <v>3996.29</v>
      </c>
      <c r="E941" s="30"/>
      <c r="F941" s="30"/>
      <c r="G941" s="46">
        <f t="shared" si="117"/>
        <v>3996.29</v>
      </c>
      <c r="H941" s="46">
        <v>386.8</v>
      </c>
      <c r="I941" s="43">
        <f t="shared" si="118"/>
        <v>0.46047619047619048</v>
      </c>
      <c r="J941" s="43">
        <f t="shared" si="124"/>
        <v>1971.5057857142856</v>
      </c>
      <c r="K941" s="43">
        <f t="shared" si="120"/>
        <v>433.73127285714281</v>
      </c>
      <c r="L941" s="194">
        <v>847.27619047619044</v>
      </c>
      <c r="M941" s="194">
        <v>45.937104761904763</v>
      </c>
      <c r="N941" s="45">
        <f t="shared" si="125"/>
        <v>0.82537812666486254</v>
      </c>
    </row>
    <row r="942" spans="1:14" x14ac:dyDescent="0.25">
      <c r="A942" s="92">
        <f t="shared" si="122"/>
        <v>59</v>
      </c>
      <c r="B942" s="233">
        <v>1</v>
      </c>
      <c r="C942" s="46" t="s">
        <v>1200</v>
      </c>
      <c r="D942" s="30">
        <v>69.53</v>
      </c>
      <c r="E942" s="30"/>
      <c r="F942" s="30"/>
      <c r="G942" s="46">
        <f t="shared" si="117"/>
        <v>69.53</v>
      </c>
      <c r="H942" s="46"/>
      <c r="I942" s="43">
        <f t="shared" si="118"/>
        <v>0</v>
      </c>
      <c r="J942" s="43">
        <f t="shared" si="124"/>
        <v>0</v>
      </c>
      <c r="K942" s="43">
        <f t="shared" si="120"/>
        <v>0</v>
      </c>
      <c r="L942" s="194">
        <v>0</v>
      </c>
      <c r="M942" s="194">
        <v>0</v>
      </c>
      <c r="N942" s="45">
        <f t="shared" si="125"/>
        <v>0</v>
      </c>
    </row>
    <row r="943" spans="1:14" x14ac:dyDescent="0.25">
      <c r="A943" s="92">
        <f t="shared" si="122"/>
        <v>60</v>
      </c>
      <c r="B943" s="233">
        <v>5</v>
      </c>
      <c r="C943" s="46" t="s">
        <v>1201</v>
      </c>
      <c r="D943" s="30">
        <v>3450.5</v>
      </c>
      <c r="E943" s="30"/>
      <c r="F943" s="30"/>
      <c r="G943" s="46">
        <f t="shared" ref="G943:G948" si="126">D943+E943+F943</f>
        <v>3450.5</v>
      </c>
      <c r="H943" s="46">
        <v>418</v>
      </c>
      <c r="I943" s="43">
        <f t="shared" ref="I943:I948" si="127">H943/840</f>
        <v>0.49761904761904763</v>
      </c>
      <c r="J943" s="43">
        <f t="shared" si="124"/>
        <v>2130.5310714285715</v>
      </c>
      <c r="K943" s="43">
        <f t="shared" si="120"/>
        <v>468.71683571428576</v>
      </c>
      <c r="L943" s="194">
        <v>915.61904761904759</v>
      </c>
      <c r="M943" s="194">
        <v>49.642476190476195</v>
      </c>
      <c r="N943" s="45">
        <f t="shared" si="125"/>
        <v>1.033041423258189</v>
      </c>
    </row>
    <row r="944" spans="1:14" x14ac:dyDescent="0.25">
      <c r="A944" s="92">
        <f t="shared" si="122"/>
        <v>61</v>
      </c>
      <c r="B944" s="233">
        <v>1</v>
      </c>
      <c r="C944" s="46" t="s">
        <v>1202</v>
      </c>
      <c r="D944" s="30">
        <v>46</v>
      </c>
      <c r="E944" s="30"/>
      <c r="F944" s="30"/>
      <c r="G944" s="46">
        <f t="shared" si="126"/>
        <v>46</v>
      </c>
      <c r="H944" s="46"/>
      <c r="I944" s="43">
        <f t="shared" si="127"/>
        <v>0</v>
      </c>
      <c r="J944" s="43">
        <f t="shared" si="124"/>
        <v>0</v>
      </c>
      <c r="K944" s="43">
        <f t="shared" ref="K944:K948" si="128">J944*0.22</f>
        <v>0</v>
      </c>
      <c r="L944" s="194">
        <v>0</v>
      </c>
      <c r="M944" s="194">
        <v>0</v>
      </c>
      <c r="N944" s="45">
        <f t="shared" si="125"/>
        <v>0</v>
      </c>
    </row>
    <row r="945" spans="1:14" x14ac:dyDescent="0.25">
      <c r="A945" s="92">
        <f t="shared" si="122"/>
        <v>62</v>
      </c>
      <c r="B945" s="233">
        <v>5</v>
      </c>
      <c r="C945" s="46" t="s">
        <v>1244</v>
      </c>
      <c r="D945" s="30">
        <v>3217.4</v>
      </c>
      <c r="E945" s="30"/>
      <c r="F945" s="30"/>
      <c r="G945" s="46">
        <f t="shared" si="126"/>
        <v>3217.4</v>
      </c>
      <c r="H945" s="46">
        <v>137</v>
      </c>
      <c r="I945" s="43">
        <f t="shared" si="127"/>
        <v>0.1630952380952381</v>
      </c>
      <c r="J945" s="43">
        <f t="shared" si="124"/>
        <v>698.28410714285712</v>
      </c>
      <c r="K945" s="43">
        <f t="shared" si="128"/>
        <v>153.62250357142858</v>
      </c>
      <c r="L945" s="194">
        <v>300.09523809523807</v>
      </c>
      <c r="M945" s="194">
        <v>16.270380952380954</v>
      </c>
      <c r="N945" s="45">
        <f t="shared" si="125"/>
        <v>0.3631106575998958</v>
      </c>
    </row>
    <row r="946" spans="1:14" x14ac:dyDescent="0.25">
      <c r="A946" s="92">
        <f t="shared" si="122"/>
        <v>63</v>
      </c>
      <c r="B946" s="233">
        <v>5</v>
      </c>
      <c r="C946" s="46" t="s">
        <v>1245</v>
      </c>
      <c r="D946" s="30">
        <v>3196.1</v>
      </c>
      <c r="E946" s="30"/>
      <c r="F946" s="30"/>
      <c r="G946" s="46">
        <f t="shared" si="126"/>
        <v>3196.1</v>
      </c>
      <c r="H946" s="46">
        <v>141.80000000000001</v>
      </c>
      <c r="I946" s="43">
        <f t="shared" si="127"/>
        <v>0.16880952380952383</v>
      </c>
      <c r="J946" s="43">
        <f t="shared" si="124"/>
        <v>722.7495357142858</v>
      </c>
      <c r="K946" s="43">
        <f t="shared" si="128"/>
        <v>159.00489785714288</v>
      </c>
      <c r="L946" s="194">
        <v>310.60952380952386</v>
      </c>
      <c r="M946" s="194">
        <v>16.840438095238099</v>
      </c>
      <c r="N946" s="45">
        <f t="shared" si="125"/>
        <v>0.3783374723807737</v>
      </c>
    </row>
    <row r="947" spans="1:14" x14ac:dyDescent="0.25">
      <c r="A947" s="92">
        <f t="shared" si="122"/>
        <v>64</v>
      </c>
      <c r="B947" s="237">
        <v>5</v>
      </c>
      <c r="C947" s="46" t="s">
        <v>1246</v>
      </c>
      <c r="D947" s="30">
        <v>1632.1</v>
      </c>
      <c r="E947" s="30"/>
      <c r="F947" s="30"/>
      <c r="G947" s="46">
        <f t="shared" si="126"/>
        <v>1632.1</v>
      </c>
      <c r="H947" s="46">
        <v>132</v>
      </c>
      <c r="I947" s="43">
        <f t="shared" si="127"/>
        <v>0.15714285714285714</v>
      </c>
      <c r="J947" s="43">
        <f t="shared" si="124"/>
        <v>672.7992857142857</v>
      </c>
      <c r="K947" s="43">
        <f t="shared" si="128"/>
        <v>148.01584285714284</v>
      </c>
      <c r="L947" s="194">
        <v>289.14285714285711</v>
      </c>
      <c r="M947" s="194">
        <v>15.67657142857143</v>
      </c>
      <c r="N947" s="45">
        <f t="shared" si="125"/>
        <v>0.68968479697497531</v>
      </c>
    </row>
    <row r="948" spans="1:14" x14ac:dyDescent="0.25">
      <c r="A948" s="92">
        <f t="shared" si="122"/>
        <v>65</v>
      </c>
      <c r="B948" s="34">
        <v>5</v>
      </c>
      <c r="C948" s="46" t="s">
        <v>572</v>
      </c>
      <c r="D948" s="94">
        <v>3084.1</v>
      </c>
      <c r="E948" s="48"/>
      <c r="F948" s="48">
        <v>109.7</v>
      </c>
      <c r="G948" s="46">
        <f t="shared" si="126"/>
        <v>3193.7999999999997</v>
      </c>
      <c r="H948" s="46">
        <v>254</v>
      </c>
      <c r="I948" s="43">
        <f t="shared" si="127"/>
        <v>0.30238095238095236</v>
      </c>
      <c r="J948" s="43">
        <f t="shared" ref="J948" si="129">I948*4281.45</f>
        <v>1294.6289285714283</v>
      </c>
      <c r="K948" s="43">
        <f t="shared" si="128"/>
        <v>284.81836428571421</v>
      </c>
      <c r="L948" s="194">
        <v>556.38095238095229</v>
      </c>
      <c r="M948" s="194">
        <v>30.165523809523808</v>
      </c>
      <c r="N948" s="45">
        <f t="shared" si="125"/>
        <v>0.70230983724510188</v>
      </c>
    </row>
    <row r="949" spans="1:14" s="40" customFormat="1" ht="13" x14ac:dyDescent="0.3">
      <c r="A949" s="51"/>
      <c r="B949" s="52"/>
      <c r="C949" s="23" t="s">
        <v>1875</v>
      </c>
      <c r="D949" s="54">
        <f>SUM(D884:D948)</f>
        <v>179704.92999999996</v>
      </c>
      <c r="E949" s="54">
        <f t="shared" ref="E949:M949" si="130">SUM(E884:E948)</f>
        <v>939.9</v>
      </c>
      <c r="F949" s="54">
        <f t="shared" si="130"/>
        <v>3844.0999999999995</v>
      </c>
      <c r="G949" s="54">
        <f t="shared" si="130"/>
        <v>184488.92999999996</v>
      </c>
      <c r="H949" s="54">
        <f t="shared" si="130"/>
        <v>16341.71</v>
      </c>
      <c r="I949" s="54">
        <f t="shared" si="130"/>
        <v>19.45441666666667</v>
      </c>
      <c r="J949" s="54">
        <f t="shared" si="130"/>
        <v>83293.112237499998</v>
      </c>
      <c r="K949" s="54">
        <f t="shared" si="130"/>
        <v>18324.48469225</v>
      </c>
      <c r="L949" s="54">
        <f t="shared" si="130"/>
        <v>35796.126666666656</v>
      </c>
      <c r="M949" s="54">
        <f t="shared" si="130"/>
        <v>1940.7726066666667</v>
      </c>
      <c r="N949" s="41">
        <f t="shared" si="125"/>
        <v>0.77546284458129966</v>
      </c>
    </row>
    <row r="950" spans="1:14" ht="13" x14ac:dyDescent="0.3">
      <c r="A950" s="513" t="s">
        <v>1876</v>
      </c>
      <c r="B950" s="514"/>
      <c r="C950" s="514"/>
      <c r="D950" s="514"/>
      <c r="E950" s="514"/>
      <c r="F950" s="514"/>
      <c r="G950" s="514"/>
      <c r="H950" s="514"/>
      <c r="I950" s="514"/>
      <c r="J950" s="514"/>
      <c r="K950" s="514"/>
      <c r="L950" s="514"/>
      <c r="M950" s="514"/>
      <c r="N950" s="515"/>
    </row>
    <row r="951" spans="1:14" x14ac:dyDescent="0.25">
      <c r="A951" s="46">
        <v>1</v>
      </c>
      <c r="B951" s="190">
        <v>4</v>
      </c>
      <c r="C951" s="46" t="s">
        <v>1205</v>
      </c>
      <c r="D951" s="46">
        <v>653.70000000000005</v>
      </c>
      <c r="E951" s="46">
        <v>37.5</v>
      </c>
      <c r="F951" s="46">
        <v>147.30000000000001</v>
      </c>
      <c r="G951" s="46">
        <f t="shared" ref="G951:G1013" si="131">D951+E951+F951</f>
        <v>838.5</v>
      </c>
      <c r="H951" s="110">
        <v>120</v>
      </c>
      <c r="I951" s="43">
        <f>H951/840</f>
        <v>0.14285714285714285</v>
      </c>
      <c r="J951" s="43">
        <f t="shared" ref="J951:J1014" si="132">I951*4281.45</f>
        <v>611.63571428571424</v>
      </c>
      <c r="K951" s="43">
        <f>J951*0.22</f>
        <v>134.55985714285714</v>
      </c>
      <c r="L951" s="194">
        <v>249.71428571428567</v>
      </c>
      <c r="M951" s="194">
        <v>14.251428571428571</v>
      </c>
      <c r="N951" s="45">
        <f t="shared" ref="N951:N1014" si="133">(J951+K951+L951+M951)/D951</f>
        <v>1.5452979741690158</v>
      </c>
    </row>
    <row r="952" spans="1:14" x14ac:dyDescent="0.25">
      <c r="A952" s="48">
        <f>A951+1</f>
        <v>2</v>
      </c>
      <c r="B952" s="190">
        <v>2</v>
      </c>
      <c r="C952" s="46" t="s">
        <v>1206</v>
      </c>
      <c r="D952" s="46">
        <v>244</v>
      </c>
      <c r="E952" s="46"/>
      <c r="F952" s="46"/>
      <c r="G952" s="46">
        <f t="shared" si="131"/>
        <v>244</v>
      </c>
      <c r="H952" s="238"/>
      <c r="I952" s="43">
        <f t="shared" ref="I952:I1014" si="134">H952/840</f>
        <v>0</v>
      </c>
      <c r="J952" s="43">
        <f t="shared" si="132"/>
        <v>0</v>
      </c>
      <c r="K952" s="43">
        <f t="shared" ref="K952:K1014" si="135">J952*0.22</f>
        <v>0</v>
      </c>
      <c r="L952" s="194">
        <v>0</v>
      </c>
      <c r="M952" s="194">
        <v>0</v>
      </c>
      <c r="N952" s="45">
        <f t="shared" si="133"/>
        <v>0</v>
      </c>
    </row>
    <row r="953" spans="1:14" x14ac:dyDescent="0.25">
      <c r="A953" s="48">
        <f t="shared" ref="A953:A1016" si="136">A952+1</f>
        <v>3</v>
      </c>
      <c r="B953" s="190">
        <v>2</v>
      </c>
      <c r="C953" s="46" t="s">
        <v>1207</v>
      </c>
      <c r="D953" s="46">
        <v>279.89999999999998</v>
      </c>
      <c r="E953" s="46"/>
      <c r="F953" s="46"/>
      <c r="G953" s="46">
        <f t="shared" si="131"/>
        <v>279.89999999999998</v>
      </c>
      <c r="H953" s="238"/>
      <c r="I953" s="43">
        <f t="shared" si="134"/>
        <v>0</v>
      </c>
      <c r="J953" s="43">
        <f t="shared" si="132"/>
        <v>0</v>
      </c>
      <c r="K953" s="43">
        <f t="shared" si="135"/>
        <v>0</v>
      </c>
      <c r="L953" s="194">
        <v>0</v>
      </c>
      <c r="M953" s="194">
        <v>0</v>
      </c>
      <c r="N953" s="45">
        <f t="shared" si="133"/>
        <v>0</v>
      </c>
    </row>
    <row r="954" spans="1:14" x14ac:dyDescent="0.25">
      <c r="A954" s="48">
        <f t="shared" si="136"/>
        <v>4</v>
      </c>
      <c r="B954" s="190">
        <v>1</v>
      </c>
      <c r="C954" s="46" t="s">
        <v>1208</v>
      </c>
      <c r="D954" s="46">
        <v>107.3</v>
      </c>
      <c r="E954" s="46"/>
      <c r="F954" s="46"/>
      <c r="G954" s="46">
        <f t="shared" si="131"/>
        <v>107.3</v>
      </c>
      <c r="H954" s="238"/>
      <c r="I954" s="43">
        <f t="shared" si="134"/>
        <v>0</v>
      </c>
      <c r="J954" s="43">
        <f t="shared" si="132"/>
        <v>0</v>
      </c>
      <c r="K954" s="43">
        <f t="shared" si="135"/>
        <v>0</v>
      </c>
      <c r="L954" s="194">
        <v>0</v>
      </c>
      <c r="M954" s="194">
        <v>0</v>
      </c>
      <c r="N954" s="45">
        <f t="shared" si="133"/>
        <v>0</v>
      </c>
    </row>
    <row r="955" spans="1:14" x14ac:dyDescent="0.25">
      <c r="A955" s="48">
        <f t="shared" si="136"/>
        <v>5</v>
      </c>
      <c r="B955" s="190">
        <v>1</v>
      </c>
      <c r="C955" s="46" t="s">
        <v>1210</v>
      </c>
      <c r="D955" s="46">
        <v>149.30000000000001</v>
      </c>
      <c r="E955" s="46"/>
      <c r="F955" s="46"/>
      <c r="G955" s="46">
        <f t="shared" si="131"/>
        <v>149.30000000000001</v>
      </c>
      <c r="H955" s="238"/>
      <c r="I955" s="43">
        <f t="shared" si="134"/>
        <v>0</v>
      </c>
      <c r="J955" s="43">
        <f t="shared" si="132"/>
        <v>0</v>
      </c>
      <c r="K955" s="43">
        <f t="shared" si="135"/>
        <v>0</v>
      </c>
      <c r="L955" s="194">
        <v>0</v>
      </c>
      <c r="M955" s="194">
        <v>0</v>
      </c>
      <c r="N955" s="45">
        <f t="shared" si="133"/>
        <v>0</v>
      </c>
    </row>
    <row r="956" spans="1:14" x14ac:dyDescent="0.25">
      <c r="A956" s="48">
        <f t="shared" si="136"/>
        <v>6</v>
      </c>
      <c r="B956" s="190">
        <v>2</v>
      </c>
      <c r="C956" s="46" t="s">
        <v>1211</v>
      </c>
      <c r="D956" s="46">
        <v>111.1</v>
      </c>
      <c r="E956" s="46">
        <v>25.8</v>
      </c>
      <c r="F956" s="46"/>
      <c r="G956" s="46">
        <f t="shared" si="131"/>
        <v>136.9</v>
      </c>
      <c r="H956" s="238"/>
      <c r="I956" s="43">
        <f t="shared" si="134"/>
        <v>0</v>
      </c>
      <c r="J956" s="43">
        <f t="shared" si="132"/>
        <v>0</v>
      </c>
      <c r="K956" s="43">
        <f t="shared" si="135"/>
        <v>0</v>
      </c>
      <c r="L956" s="194">
        <v>0</v>
      </c>
      <c r="M956" s="194">
        <v>0</v>
      </c>
      <c r="N956" s="45">
        <f t="shared" si="133"/>
        <v>0</v>
      </c>
    </row>
    <row r="957" spans="1:14" x14ac:dyDescent="0.25">
      <c r="A957" s="48">
        <f t="shared" si="136"/>
        <v>7</v>
      </c>
      <c r="B957" s="190">
        <v>1</v>
      </c>
      <c r="C957" s="46" t="s">
        <v>1212</v>
      </c>
      <c r="D957" s="46">
        <v>131.5</v>
      </c>
      <c r="E957" s="46"/>
      <c r="F957" s="46"/>
      <c r="G957" s="46">
        <f t="shared" si="131"/>
        <v>131.5</v>
      </c>
      <c r="H957" s="238"/>
      <c r="I957" s="43">
        <f t="shared" si="134"/>
        <v>0</v>
      </c>
      <c r="J957" s="43">
        <f t="shared" si="132"/>
        <v>0</v>
      </c>
      <c r="K957" s="43">
        <f t="shared" si="135"/>
        <v>0</v>
      </c>
      <c r="L957" s="194">
        <v>0</v>
      </c>
      <c r="M957" s="194">
        <v>0</v>
      </c>
      <c r="N957" s="45">
        <f t="shared" si="133"/>
        <v>0</v>
      </c>
    </row>
    <row r="958" spans="1:14" x14ac:dyDescent="0.25">
      <c r="A958" s="48">
        <f t="shared" si="136"/>
        <v>8</v>
      </c>
      <c r="B958" s="190">
        <v>2</v>
      </c>
      <c r="C958" s="46" t="s">
        <v>1213</v>
      </c>
      <c r="D958" s="46">
        <v>164</v>
      </c>
      <c r="E958" s="46"/>
      <c r="F958" s="46"/>
      <c r="G958" s="46">
        <f t="shared" si="131"/>
        <v>164</v>
      </c>
      <c r="H958" s="239"/>
      <c r="I958" s="43">
        <f t="shared" si="134"/>
        <v>0</v>
      </c>
      <c r="J958" s="43">
        <f t="shared" si="132"/>
        <v>0</v>
      </c>
      <c r="K958" s="43">
        <f t="shared" si="135"/>
        <v>0</v>
      </c>
      <c r="L958" s="194">
        <v>0</v>
      </c>
      <c r="M958" s="194">
        <v>0</v>
      </c>
      <c r="N958" s="45">
        <f t="shared" si="133"/>
        <v>0</v>
      </c>
    </row>
    <row r="959" spans="1:14" x14ac:dyDescent="0.25">
      <c r="A959" s="48">
        <f t="shared" si="136"/>
        <v>9</v>
      </c>
      <c r="B959" s="190">
        <v>1</v>
      </c>
      <c r="C959" s="46" t="s">
        <v>1214</v>
      </c>
      <c r="D959" s="46">
        <v>183.5</v>
      </c>
      <c r="E959" s="46"/>
      <c r="F959" s="46"/>
      <c r="G959" s="46">
        <f t="shared" si="131"/>
        <v>183.5</v>
      </c>
      <c r="H959" s="239"/>
      <c r="I959" s="43">
        <f t="shared" si="134"/>
        <v>0</v>
      </c>
      <c r="J959" s="43">
        <f t="shared" si="132"/>
        <v>0</v>
      </c>
      <c r="K959" s="43">
        <f t="shared" si="135"/>
        <v>0</v>
      </c>
      <c r="L959" s="194">
        <v>0</v>
      </c>
      <c r="M959" s="194">
        <v>0</v>
      </c>
      <c r="N959" s="45">
        <f t="shared" si="133"/>
        <v>0</v>
      </c>
    </row>
    <row r="960" spans="1:14" x14ac:dyDescent="0.25">
      <c r="A960" s="48">
        <f t="shared" si="136"/>
        <v>10</v>
      </c>
      <c r="B960" s="190">
        <v>4</v>
      </c>
      <c r="C960" s="46" t="s">
        <v>1215</v>
      </c>
      <c r="D960" s="46">
        <v>4270.7</v>
      </c>
      <c r="E960" s="46"/>
      <c r="F960" s="46"/>
      <c r="G960" s="46">
        <f t="shared" si="131"/>
        <v>4270.7</v>
      </c>
      <c r="H960" s="239">
        <v>728.4</v>
      </c>
      <c r="I960" s="43">
        <f t="shared" si="134"/>
        <v>0.8671428571428571</v>
      </c>
      <c r="J960" s="43">
        <f t="shared" si="132"/>
        <v>3712.6287857142852</v>
      </c>
      <c r="K960" s="43">
        <f t="shared" si="135"/>
        <v>816.7783328571428</v>
      </c>
      <c r="L960" s="194">
        <v>1515.765714285714</v>
      </c>
      <c r="M960" s="194">
        <v>86.506171428571434</v>
      </c>
      <c r="N960" s="45">
        <f t="shared" si="133"/>
        <v>1.4357550294531842</v>
      </c>
    </row>
    <row r="961" spans="1:14" x14ac:dyDescent="0.25">
      <c r="A961" s="48">
        <f t="shared" si="136"/>
        <v>11</v>
      </c>
      <c r="B961" s="190">
        <v>5</v>
      </c>
      <c r="C961" s="46" t="s">
        <v>1216</v>
      </c>
      <c r="D961" s="46">
        <v>2670.7</v>
      </c>
      <c r="E961" s="46"/>
      <c r="F961" s="46"/>
      <c r="G961" s="46">
        <f t="shared" si="131"/>
        <v>2670.7</v>
      </c>
      <c r="H961" s="239">
        <v>230</v>
      </c>
      <c r="I961" s="43">
        <f t="shared" si="134"/>
        <v>0.27380952380952384</v>
      </c>
      <c r="J961" s="43">
        <f t="shared" si="132"/>
        <v>1172.3017857142859</v>
      </c>
      <c r="K961" s="43">
        <f t="shared" si="135"/>
        <v>257.90639285714292</v>
      </c>
      <c r="L961" s="194">
        <v>478.61904761904765</v>
      </c>
      <c r="M961" s="194">
        <v>27.315238095238101</v>
      </c>
      <c r="N961" s="45">
        <f t="shared" si="133"/>
        <v>0.72495692675542545</v>
      </c>
    </row>
    <row r="962" spans="1:14" x14ac:dyDescent="0.25">
      <c r="A962" s="48">
        <f t="shared" si="136"/>
        <v>12</v>
      </c>
      <c r="B962" s="190">
        <v>3</v>
      </c>
      <c r="C962" s="46" t="s">
        <v>1217</v>
      </c>
      <c r="D962" s="46">
        <v>463.7</v>
      </c>
      <c r="E962" s="46"/>
      <c r="F962" s="46">
        <v>121.1</v>
      </c>
      <c r="G962" s="46">
        <f t="shared" si="131"/>
        <v>584.79999999999995</v>
      </c>
      <c r="H962" s="239">
        <v>83</v>
      </c>
      <c r="I962" s="43">
        <f t="shared" si="134"/>
        <v>9.8809523809523805E-2</v>
      </c>
      <c r="J962" s="43">
        <f t="shared" si="132"/>
        <v>423.04803571428567</v>
      </c>
      <c r="K962" s="43">
        <f t="shared" si="135"/>
        <v>93.070567857142848</v>
      </c>
      <c r="L962" s="194">
        <v>172.71904761904759</v>
      </c>
      <c r="M962" s="194">
        <v>9.8572380952380954</v>
      </c>
      <c r="N962" s="45">
        <f t="shared" si="133"/>
        <v>1.5067821636526078</v>
      </c>
    </row>
    <row r="963" spans="1:14" x14ac:dyDescent="0.25">
      <c r="A963" s="48">
        <f t="shared" si="136"/>
        <v>13</v>
      </c>
      <c r="B963" s="190">
        <v>3</v>
      </c>
      <c r="C963" s="46" t="s">
        <v>1218</v>
      </c>
      <c r="D963" s="46">
        <v>892.4</v>
      </c>
      <c r="E963" s="46"/>
      <c r="F963" s="46"/>
      <c r="G963" s="46">
        <f t="shared" si="131"/>
        <v>892.4</v>
      </c>
      <c r="H963" s="239">
        <v>85</v>
      </c>
      <c r="I963" s="43">
        <f t="shared" si="134"/>
        <v>0.10119047619047619</v>
      </c>
      <c r="J963" s="43">
        <f t="shared" si="132"/>
        <v>433.24196428571429</v>
      </c>
      <c r="K963" s="43">
        <f t="shared" si="135"/>
        <v>95.313232142857146</v>
      </c>
      <c r="L963" s="194">
        <v>176.88095238095238</v>
      </c>
      <c r="M963" s="194">
        <v>10.094761904761905</v>
      </c>
      <c r="N963" s="45">
        <f t="shared" si="133"/>
        <v>0.80180514423384774</v>
      </c>
    </row>
    <row r="964" spans="1:14" x14ac:dyDescent="0.25">
      <c r="A964" s="48">
        <f t="shared" si="136"/>
        <v>14</v>
      </c>
      <c r="B964" s="190">
        <v>3</v>
      </c>
      <c r="C964" s="46" t="s">
        <v>1219</v>
      </c>
      <c r="D964" s="46">
        <v>481.8</v>
      </c>
      <c r="E964" s="46"/>
      <c r="F964" s="46">
        <v>50.8</v>
      </c>
      <c r="G964" s="46">
        <f t="shared" si="131"/>
        <v>532.6</v>
      </c>
      <c r="H964" s="239">
        <v>80</v>
      </c>
      <c r="I964" s="43">
        <f t="shared" si="134"/>
        <v>9.5238095238095233E-2</v>
      </c>
      <c r="J964" s="43">
        <f t="shared" si="132"/>
        <v>407.75714285714281</v>
      </c>
      <c r="K964" s="43">
        <f t="shared" si="135"/>
        <v>89.706571428571422</v>
      </c>
      <c r="L964" s="194">
        <v>166.47619047619048</v>
      </c>
      <c r="M964" s="194">
        <v>9.5009523809523806</v>
      </c>
      <c r="N964" s="45">
        <f t="shared" si="133"/>
        <v>1.3977601850204588</v>
      </c>
    </row>
    <row r="965" spans="1:14" x14ac:dyDescent="0.25">
      <c r="A965" s="48">
        <f t="shared" si="136"/>
        <v>15</v>
      </c>
      <c r="B965" s="190">
        <v>3</v>
      </c>
      <c r="C965" s="46" t="s">
        <v>1220</v>
      </c>
      <c r="D965" s="46">
        <v>340.1</v>
      </c>
      <c r="E965" s="46"/>
      <c r="F965" s="46"/>
      <c r="G965" s="46">
        <f t="shared" si="131"/>
        <v>340.1</v>
      </c>
      <c r="H965" s="239">
        <v>37</v>
      </c>
      <c r="I965" s="43">
        <f t="shared" si="134"/>
        <v>4.4047619047619051E-2</v>
      </c>
      <c r="J965" s="43">
        <f t="shared" si="132"/>
        <v>188.58767857142857</v>
      </c>
      <c r="K965" s="43">
        <f t="shared" si="135"/>
        <v>41.489289285714285</v>
      </c>
      <c r="L965" s="194">
        <v>76.995238095238093</v>
      </c>
      <c r="M965" s="194">
        <v>4.3941904761904764</v>
      </c>
      <c r="N965" s="45">
        <f t="shared" si="133"/>
        <v>0.91580828117780477</v>
      </c>
    </row>
    <row r="966" spans="1:14" x14ac:dyDescent="0.25">
      <c r="A966" s="48">
        <f t="shared" si="136"/>
        <v>16</v>
      </c>
      <c r="B966" s="190">
        <v>3</v>
      </c>
      <c r="C966" s="46" t="s">
        <v>1221</v>
      </c>
      <c r="D966" s="46">
        <v>449.9</v>
      </c>
      <c r="E966" s="46"/>
      <c r="F966" s="46">
        <v>99.3</v>
      </c>
      <c r="G966" s="46">
        <f t="shared" si="131"/>
        <v>549.19999999999993</v>
      </c>
      <c r="H966" s="239">
        <v>80</v>
      </c>
      <c r="I966" s="43">
        <f t="shared" si="134"/>
        <v>9.5238095238095233E-2</v>
      </c>
      <c r="J966" s="43">
        <f t="shared" si="132"/>
        <v>407.75714285714281</v>
      </c>
      <c r="K966" s="43">
        <f t="shared" si="135"/>
        <v>89.706571428571422</v>
      </c>
      <c r="L966" s="194">
        <v>166.47619047619048</v>
      </c>
      <c r="M966" s="194">
        <v>9.5009523809523806</v>
      </c>
      <c r="N966" s="45">
        <f t="shared" si="133"/>
        <v>1.4968678754008828</v>
      </c>
    </row>
    <row r="967" spans="1:14" x14ac:dyDescent="0.25">
      <c r="A967" s="48">
        <f t="shared" si="136"/>
        <v>17</v>
      </c>
      <c r="B967" s="190">
        <v>3</v>
      </c>
      <c r="C967" s="46" t="s">
        <v>1222</v>
      </c>
      <c r="D967" s="46">
        <v>855.5</v>
      </c>
      <c r="E967" s="46"/>
      <c r="F967" s="46">
        <v>188</v>
      </c>
      <c r="G967" s="46">
        <f t="shared" si="131"/>
        <v>1043.5</v>
      </c>
      <c r="H967" s="239">
        <v>102.9</v>
      </c>
      <c r="I967" s="43">
        <f t="shared" si="134"/>
        <v>0.12250000000000001</v>
      </c>
      <c r="J967" s="43">
        <f t="shared" si="132"/>
        <v>524.47762499999999</v>
      </c>
      <c r="K967" s="43">
        <f t="shared" si="135"/>
        <v>115.38507749999999</v>
      </c>
      <c r="L967" s="194">
        <v>214.13000000000002</v>
      </c>
      <c r="M967" s="194">
        <v>12.220600000000001</v>
      </c>
      <c r="N967" s="45">
        <f t="shared" si="133"/>
        <v>1.012522855055523</v>
      </c>
    </row>
    <row r="968" spans="1:14" x14ac:dyDescent="0.25">
      <c r="A968" s="48">
        <f t="shared" si="136"/>
        <v>18</v>
      </c>
      <c r="B968" s="190">
        <v>3</v>
      </c>
      <c r="C968" s="46" t="s">
        <v>1223</v>
      </c>
      <c r="D968" s="46">
        <v>851.2</v>
      </c>
      <c r="E968" s="46"/>
      <c r="F968" s="46">
        <v>76.2</v>
      </c>
      <c r="G968" s="46">
        <f t="shared" si="131"/>
        <v>927.40000000000009</v>
      </c>
      <c r="H968" s="239">
        <v>102.9</v>
      </c>
      <c r="I968" s="43">
        <f t="shared" si="134"/>
        <v>0.12250000000000001</v>
      </c>
      <c r="J968" s="43">
        <f t="shared" si="132"/>
        <v>524.47762499999999</v>
      </c>
      <c r="K968" s="43">
        <f t="shared" si="135"/>
        <v>115.38507749999999</v>
      </c>
      <c r="L968" s="194">
        <v>214.13000000000002</v>
      </c>
      <c r="M968" s="194">
        <v>12.220600000000001</v>
      </c>
      <c r="N968" s="45">
        <f t="shared" si="133"/>
        <v>1.0176378083881579</v>
      </c>
    </row>
    <row r="969" spans="1:14" x14ac:dyDescent="0.25">
      <c r="A969" s="48">
        <f t="shared" si="136"/>
        <v>19</v>
      </c>
      <c r="B969" s="190">
        <v>3</v>
      </c>
      <c r="C969" s="46" t="s">
        <v>1224</v>
      </c>
      <c r="D969" s="46">
        <v>544.4</v>
      </c>
      <c r="E969" s="46">
        <v>105.8</v>
      </c>
      <c r="F969" s="46">
        <v>74</v>
      </c>
      <c r="G969" s="46">
        <f t="shared" si="131"/>
        <v>724.19999999999993</v>
      </c>
      <c r="H969" s="239">
        <v>102.9</v>
      </c>
      <c r="I969" s="43">
        <f t="shared" si="134"/>
        <v>0.12250000000000001</v>
      </c>
      <c r="J969" s="43">
        <f t="shared" si="132"/>
        <v>524.47762499999999</v>
      </c>
      <c r="K969" s="43">
        <f t="shared" si="135"/>
        <v>115.38507749999999</v>
      </c>
      <c r="L969" s="194">
        <v>214.13000000000002</v>
      </c>
      <c r="M969" s="194">
        <v>12.220600000000001</v>
      </c>
      <c r="N969" s="45">
        <f t="shared" si="133"/>
        <v>1.5911339134827331</v>
      </c>
    </row>
    <row r="970" spans="1:14" x14ac:dyDescent="0.25">
      <c r="A970" s="48">
        <f t="shared" si="136"/>
        <v>20</v>
      </c>
      <c r="B970" s="190">
        <v>2</v>
      </c>
      <c r="C970" s="46" t="s">
        <v>1225</v>
      </c>
      <c r="D970" s="46">
        <v>252.4</v>
      </c>
      <c r="E970" s="46">
        <v>53</v>
      </c>
      <c r="F970" s="46">
        <v>35.4</v>
      </c>
      <c r="G970" s="46">
        <f t="shared" si="131"/>
        <v>340.79999999999995</v>
      </c>
      <c r="H970" s="239"/>
      <c r="I970" s="43">
        <f t="shared" si="134"/>
        <v>0</v>
      </c>
      <c r="J970" s="43">
        <f t="shared" si="132"/>
        <v>0</v>
      </c>
      <c r="K970" s="43">
        <f t="shared" si="135"/>
        <v>0</v>
      </c>
      <c r="L970" s="194">
        <v>0</v>
      </c>
      <c r="M970" s="194">
        <v>0</v>
      </c>
      <c r="N970" s="45">
        <f t="shared" si="133"/>
        <v>0</v>
      </c>
    </row>
    <row r="971" spans="1:14" x14ac:dyDescent="0.25">
      <c r="A971" s="48">
        <f t="shared" si="136"/>
        <v>21</v>
      </c>
      <c r="B971" s="190">
        <v>3</v>
      </c>
      <c r="C971" s="46" t="s">
        <v>1226</v>
      </c>
      <c r="D971" s="46">
        <v>446.3</v>
      </c>
      <c r="E971" s="46">
        <v>12.4</v>
      </c>
      <c r="F971" s="46">
        <v>75.400000000000006</v>
      </c>
      <c r="G971" s="46">
        <f t="shared" si="131"/>
        <v>534.1</v>
      </c>
      <c r="H971" s="239">
        <v>42</v>
      </c>
      <c r="I971" s="43">
        <f t="shared" si="134"/>
        <v>0.05</v>
      </c>
      <c r="J971" s="43">
        <f t="shared" si="132"/>
        <v>214.07249999999999</v>
      </c>
      <c r="K971" s="43">
        <f t="shared" si="135"/>
        <v>47.095949999999995</v>
      </c>
      <c r="L971" s="194">
        <v>87.399999999999991</v>
      </c>
      <c r="M971" s="194">
        <v>4.9880000000000004</v>
      </c>
      <c r="N971" s="45">
        <f t="shared" si="133"/>
        <v>0.7921946000448129</v>
      </c>
    </row>
    <row r="972" spans="1:14" x14ac:dyDescent="0.25">
      <c r="A972" s="48">
        <f t="shared" si="136"/>
        <v>22</v>
      </c>
      <c r="B972" s="190">
        <v>3</v>
      </c>
      <c r="C972" s="46" t="s">
        <v>1227</v>
      </c>
      <c r="D972" s="46">
        <v>237.5</v>
      </c>
      <c r="E972" s="46"/>
      <c r="F972" s="46"/>
      <c r="G972" s="46">
        <f t="shared" si="131"/>
        <v>237.5</v>
      </c>
      <c r="H972" s="239">
        <v>25</v>
      </c>
      <c r="I972" s="43">
        <f t="shared" si="134"/>
        <v>2.976190476190476E-2</v>
      </c>
      <c r="J972" s="43">
        <f t="shared" si="132"/>
        <v>127.42410714285712</v>
      </c>
      <c r="K972" s="43">
        <f t="shared" si="135"/>
        <v>28.033303571428569</v>
      </c>
      <c r="L972" s="194">
        <v>52.023809523809518</v>
      </c>
      <c r="M972" s="194">
        <v>2.9690476190476192</v>
      </c>
      <c r="N972" s="45">
        <f t="shared" si="133"/>
        <v>0.88610639097744348</v>
      </c>
    </row>
    <row r="973" spans="1:14" x14ac:dyDescent="0.25">
      <c r="A973" s="48">
        <f t="shared" si="136"/>
        <v>23</v>
      </c>
      <c r="B973" s="190">
        <v>2</v>
      </c>
      <c r="C973" s="46" t="s">
        <v>1228</v>
      </c>
      <c r="D973" s="46">
        <v>159.5</v>
      </c>
      <c r="E973" s="46"/>
      <c r="F973" s="46">
        <v>91.9</v>
      </c>
      <c r="G973" s="46">
        <f t="shared" si="131"/>
        <v>251.4</v>
      </c>
      <c r="H973" s="239"/>
      <c r="I973" s="43">
        <f t="shared" si="134"/>
        <v>0</v>
      </c>
      <c r="J973" s="43">
        <f t="shared" si="132"/>
        <v>0</v>
      </c>
      <c r="K973" s="43">
        <f t="shared" si="135"/>
        <v>0</v>
      </c>
      <c r="L973" s="194">
        <v>0</v>
      </c>
      <c r="M973" s="194">
        <v>0</v>
      </c>
      <c r="N973" s="45">
        <f t="shared" si="133"/>
        <v>0</v>
      </c>
    </row>
    <row r="974" spans="1:14" x14ac:dyDescent="0.25">
      <c r="A974" s="48">
        <f t="shared" si="136"/>
        <v>24</v>
      </c>
      <c r="B974" s="190">
        <v>4</v>
      </c>
      <c r="C974" s="263" t="s">
        <v>1229</v>
      </c>
      <c r="D974" s="46">
        <v>6036.5</v>
      </c>
      <c r="E974" s="46"/>
      <c r="F974" s="46">
        <v>57.9</v>
      </c>
      <c r="G974" s="46">
        <f t="shared" si="131"/>
        <v>6094.4</v>
      </c>
      <c r="H974" s="256">
        <v>95.1</v>
      </c>
      <c r="I974" s="43">
        <f t="shared" si="134"/>
        <v>0.11321428571428571</v>
      </c>
      <c r="J974" s="43">
        <f t="shared" si="132"/>
        <v>484.72130357142856</v>
      </c>
      <c r="K974" s="43">
        <f t="shared" si="135"/>
        <v>106.63868678571428</v>
      </c>
      <c r="L974" s="194">
        <v>728.33333333333337</v>
      </c>
      <c r="M974" s="194">
        <v>11.294257142857143</v>
      </c>
      <c r="N974" s="45">
        <f t="shared" si="133"/>
        <v>0.22048994961208201</v>
      </c>
    </row>
    <row r="975" spans="1:14" x14ac:dyDescent="0.25">
      <c r="A975" s="48">
        <f t="shared" si="136"/>
        <v>25</v>
      </c>
      <c r="B975" s="190">
        <v>4</v>
      </c>
      <c r="C975" s="263" t="s">
        <v>1230</v>
      </c>
      <c r="D975" s="46">
        <v>5942.78</v>
      </c>
      <c r="E975" s="46">
        <v>26.3</v>
      </c>
      <c r="F975" s="46">
        <v>169.5</v>
      </c>
      <c r="G975" s="46">
        <f t="shared" si="131"/>
        <v>6138.58</v>
      </c>
      <c r="H975" s="256">
        <v>102.9</v>
      </c>
      <c r="I975" s="43">
        <f t="shared" si="134"/>
        <v>0.12250000000000001</v>
      </c>
      <c r="J975" s="43">
        <f t="shared" si="132"/>
        <v>524.47762499999999</v>
      </c>
      <c r="K975" s="43">
        <f t="shared" si="135"/>
        <v>115.38507749999999</v>
      </c>
      <c r="L975" s="194">
        <v>728.33333333333337</v>
      </c>
      <c r="M975" s="194">
        <v>12.220600000000001</v>
      </c>
      <c r="N975" s="45">
        <f t="shared" si="133"/>
        <v>0.2322846606863006</v>
      </c>
    </row>
    <row r="976" spans="1:14" x14ac:dyDescent="0.25">
      <c r="A976" s="48">
        <f t="shared" si="136"/>
        <v>26</v>
      </c>
      <c r="B976" s="190">
        <v>3</v>
      </c>
      <c r="C976" s="46" t="s">
        <v>1231</v>
      </c>
      <c r="D976" s="46">
        <v>362.7</v>
      </c>
      <c r="E976" s="46"/>
      <c r="F976" s="46">
        <v>64.8</v>
      </c>
      <c r="G976" s="46">
        <f t="shared" si="131"/>
        <v>427.5</v>
      </c>
      <c r="H976" s="239">
        <v>70</v>
      </c>
      <c r="I976" s="43">
        <f t="shared" si="134"/>
        <v>8.3333333333333329E-2</v>
      </c>
      <c r="J976" s="43">
        <f t="shared" si="132"/>
        <v>356.78749999999997</v>
      </c>
      <c r="K976" s="43">
        <f t="shared" si="135"/>
        <v>78.493249999999989</v>
      </c>
      <c r="L976" s="194">
        <v>145.66666666666663</v>
      </c>
      <c r="M976" s="194">
        <v>8.3133333333333326</v>
      </c>
      <c r="N976" s="45">
        <f t="shared" si="133"/>
        <v>1.6246505376344085</v>
      </c>
    </row>
    <row r="977" spans="1:14" x14ac:dyDescent="0.25">
      <c r="A977" s="48">
        <f t="shared" si="136"/>
        <v>27</v>
      </c>
      <c r="B977" s="190">
        <v>4</v>
      </c>
      <c r="C977" s="263" t="s">
        <v>1232</v>
      </c>
      <c r="D977" s="46">
        <v>5493.7</v>
      </c>
      <c r="E977" s="46"/>
      <c r="F977" s="46"/>
      <c r="G977" s="46">
        <f t="shared" si="131"/>
        <v>5493.7</v>
      </c>
      <c r="H977" s="256">
        <v>87.1</v>
      </c>
      <c r="I977" s="43">
        <f t="shared" si="134"/>
        <v>0.10369047619047618</v>
      </c>
      <c r="J977" s="43">
        <f t="shared" si="132"/>
        <v>443.94558928571422</v>
      </c>
      <c r="K977" s="43">
        <f t="shared" si="135"/>
        <v>97.668029642857135</v>
      </c>
      <c r="L977" s="194">
        <v>780.35714285714289</v>
      </c>
      <c r="M977" s="194">
        <v>10.344161904761904</v>
      </c>
      <c r="N977" s="45">
        <f t="shared" si="133"/>
        <v>0.24251686908467449</v>
      </c>
    </row>
    <row r="978" spans="1:14" x14ac:dyDescent="0.25">
      <c r="A978" s="48">
        <f t="shared" si="136"/>
        <v>28</v>
      </c>
      <c r="B978" s="190">
        <v>4</v>
      </c>
      <c r="C978" s="263" t="s">
        <v>1233</v>
      </c>
      <c r="D978" s="46">
        <v>5413.1</v>
      </c>
      <c r="E978" s="46"/>
      <c r="F978" s="46">
        <v>26</v>
      </c>
      <c r="G978" s="46">
        <f t="shared" si="131"/>
        <v>5439.1</v>
      </c>
      <c r="H978" s="256">
        <v>110.3</v>
      </c>
      <c r="I978" s="43">
        <f t="shared" si="134"/>
        <v>0.13130952380952379</v>
      </c>
      <c r="J978" s="43">
        <f t="shared" si="132"/>
        <v>562.19516071428563</v>
      </c>
      <c r="K978" s="43">
        <f t="shared" si="135"/>
        <v>123.68293535714284</v>
      </c>
      <c r="L978" s="194">
        <v>811.57142857142856</v>
      </c>
      <c r="M978" s="194">
        <v>13.099438095238094</v>
      </c>
      <c r="N978" s="45">
        <f t="shared" si="133"/>
        <v>0.27905432427594073</v>
      </c>
    </row>
    <row r="979" spans="1:14" x14ac:dyDescent="0.25">
      <c r="A979" s="48">
        <f t="shared" si="136"/>
        <v>29</v>
      </c>
      <c r="B979" s="190">
        <v>3</v>
      </c>
      <c r="C979" s="46" t="s">
        <v>1234</v>
      </c>
      <c r="D979" s="46">
        <v>420.4</v>
      </c>
      <c r="E979" s="46"/>
      <c r="F979" s="46">
        <v>81.3</v>
      </c>
      <c r="G979" s="46">
        <f t="shared" si="131"/>
        <v>501.7</v>
      </c>
      <c r="H979" s="239">
        <v>58</v>
      </c>
      <c r="I979" s="43">
        <f t="shared" si="134"/>
        <v>6.9047619047619052E-2</v>
      </c>
      <c r="J979" s="43">
        <f t="shared" si="132"/>
        <v>295.62392857142856</v>
      </c>
      <c r="K979" s="43">
        <f t="shared" si="135"/>
        <v>65.037264285714286</v>
      </c>
      <c r="L979" s="194">
        <v>120.6952380952381</v>
      </c>
      <c r="M979" s="194">
        <v>6.8881904761904771</v>
      </c>
      <c r="N979" s="45">
        <f t="shared" si="133"/>
        <v>1.1613811166236239</v>
      </c>
    </row>
    <row r="980" spans="1:14" x14ac:dyDescent="0.25">
      <c r="A980" s="48">
        <f t="shared" si="136"/>
        <v>30</v>
      </c>
      <c r="B980" s="190">
        <v>2</v>
      </c>
      <c r="C980" s="46" t="s">
        <v>1235</v>
      </c>
      <c r="D980" s="46">
        <v>176.4</v>
      </c>
      <c r="E980" s="46"/>
      <c r="F980" s="46">
        <v>88.5</v>
      </c>
      <c r="G980" s="46">
        <f t="shared" si="131"/>
        <v>264.89999999999998</v>
      </c>
      <c r="H980" s="239"/>
      <c r="I980" s="43">
        <f t="shared" si="134"/>
        <v>0</v>
      </c>
      <c r="J980" s="43">
        <f t="shared" si="132"/>
        <v>0</v>
      </c>
      <c r="K980" s="43">
        <f t="shared" si="135"/>
        <v>0</v>
      </c>
      <c r="L980" s="194">
        <v>0</v>
      </c>
      <c r="M980" s="194">
        <v>0</v>
      </c>
      <c r="N980" s="45">
        <f t="shared" si="133"/>
        <v>0</v>
      </c>
    </row>
    <row r="981" spans="1:14" x14ac:dyDescent="0.25">
      <c r="A981" s="48">
        <f t="shared" si="136"/>
        <v>31</v>
      </c>
      <c r="B981" s="190">
        <v>2</v>
      </c>
      <c r="C981" s="46" t="s">
        <v>1236</v>
      </c>
      <c r="D981" s="46">
        <v>476.7</v>
      </c>
      <c r="E981" s="46"/>
      <c r="F981" s="46">
        <v>38</v>
      </c>
      <c r="G981" s="46">
        <f t="shared" si="131"/>
        <v>514.70000000000005</v>
      </c>
      <c r="H981" s="239"/>
      <c r="I981" s="43">
        <f t="shared" si="134"/>
        <v>0</v>
      </c>
      <c r="J981" s="43">
        <f t="shared" si="132"/>
        <v>0</v>
      </c>
      <c r="K981" s="43">
        <f t="shared" si="135"/>
        <v>0</v>
      </c>
      <c r="L981" s="194">
        <v>0</v>
      </c>
      <c r="M981" s="194">
        <v>0</v>
      </c>
      <c r="N981" s="45">
        <f t="shared" si="133"/>
        <v>0</v>
      </c>
    </row>
    <row r="982" spans="1:14" x14ac:dyDescent="0.25">
      <c r="A982" s="48">
        <f t="shared" si="136"/>
        <v>32</v>
      </c>
      <c r="B982" s="190">
        <v>3</v>
      </c>
      <c r="C982" s="46" t="s">
        <v>1241</v>
      </c>
      <c r="D982" s="46">
        <v>474.8</v>
      </c>
      <c r="E982" s="46"/>
      <c r="F982" s="46"/>
      <c r="G982" s="46">
        <f t="shared" si="131"/>
        <v>474.8</v>
      </c>
      <c r="H982" s="239">
        <v>60</v>
      </c>
      <c r="I982" s="43">
        <f t="shared" si="134"/>
        <v>7.1428571428571425E-2</v>
      </c>
      <c r="J982" s="43">
        <f t="shared" si="132"/>
        <v>305.81785714285712</v>
      </c>
      <c r="K982" s="43">
        <f t="shared" si="135"/>
        <v>67.27992857142857</v>
      </c>
      <c r="L982" s="194">
        <v>124.85714285714283</v>
      </c>
      <c r="M982" s="194">
        <v>7.1257142857142854</v>
      </c>
      <c r="N982" s="45">
        <f t="shared" si="133"/>
        <v>1.0637755746780599</v>
      </c>
    </row>
    <row r="983" spans="1:14" x14ac:dyDescent="0.25">
      <c r="A983" s="48">
        <f t="shared" si="136"/>
        <v>33</v>
      </c>
      <c r="B983" s="190">
        <v>2</v>
      </c>
      <c r="C983" s="46" t="s">
        <v>1242</v>
      </c>
      <c r="D983" s="46">
        <v>667.03</v>
      </c>
      <c r="E983" s="46"/>
      <c r="F983" s="46"/>
      <c r="G983" s="46">
        <f t="shared" si="131"/>
        <v>667.03</v>
      </c>
      <c r="H983" s="239"/>
      <c r="I983" s="43">
        <f t="shared" si="134"/>
        <v>0</v>
      </c>
      <c r="J983" s="43">
        <f t="shared" si="132"/>
        <v>0</v>
      </c>
      <c r="K983" s="43">
        <f t="shared" si="135"/>
        <v>0</v>
      </c>
      <c r="L983" s="194">
        <v>0</v>
      </c>
      <c r="M983" s="194">
        <v>0</v>
      </c>
      <c r="N983" s="45">
        <f t="shared" si="133"/>
        <v>0</v>
      </c>
    </row>
    <row r="984" spans="1:14" x14ac:dyDescent="0.25">
      <c r="A984" s="48">
        <f t="shared" si="136"/>
        <v>34</v>
      </c>
      <c r="B984" s="190">
        <v>3</v>
      </c>
      <c r="C984" s="46" t="s">
        <v>1243</v>
      </c>
      <c r="D984" s="46">
        <v>1023.7</v>
      </c>
      <c r="E984" s="46"/>
      <c r="F984" s="46"/>
      <c r="G984" s="46">
        <f t="shared" si="131"/>
        <v>1023.7</v>
      </c>
      <c r="H984" s="239">
        <v>98.5</v>
      </c>
      <c r="I984" s="43">
        <f t="shared" si="134"/>
        <v>0.11726190476190476</v>
      </c>
      <c r="J984" s="43">
        <f t="shared" si="132"/>
        <v>502.05098214285709</v>
      </c>
      <c r="K984" s="43">
        <f t="shared" si="135"/>
        <v>110.45121607142856</v>
      </c>
      <c r="L984" s="194">
        <v>204.97380952380951</v>
      </c>
      <c r="M984" s="194">
        <v>11.698047619047619</v>
      </c>
      <c r="N984" s="45">
        <f t="shared" si="133"/>
        <v>0.80997758655577101</v>
      </c>
    </row>
    <row r="985" spans="1:14" x14ac:dyDescent="0.25">
      <c r="A985" s="48">
        <f t="shared" si="136"/>
        <v>35</v>
      </c>
      <c r="B985" s="190">
        <v>3</v>
      </c>
      <c r="C985" s="46" t="s">
        <v>1247</v>
      </c>
      <c r="D985" s="46">
        <v>214.1</v>
      </c>
      <c r="E985" s="46"/>
      <c r="F985" s="46"/>
      <c r="G985" s="46">
        <f t="shared" si="131"/>
        <v>214.1</v>
      </c>
      <c r="H985" s="239"/>
      <c r="I985" s="43">
        <f t="shared" si="134"/>
        <v>0</v>
      </c>
      <c r="J985" s="43">
        <f t="shared" si="132"/>
        <v>0</v>
      </c>
      <c r="K985" s="43">
        <f t="shared" si="135"/>
        <v>0</v>
      </c>
      <c r="L985" s="194">
        <v>0</v>
      </c>
      <c r="M985" s="194">
        <v>0</v>
      </c>
      <c r="N985" s="45">
        <f t="shared" si="133"/>
        <v>0</v>
      </c>
    </row>
    <row r="986" spans="1:14" x14ac:dyDescent="0.25">
      <c r="A986" s="48">
        <f t="shared" si="136"/>
        <v>36</v>
      </c>
      <c r="B986" s="190">
        <v>3</v>
      </c>
      <c r="C986" s="46" t="s">
        <v>1248</v>
      </c>
      <c r="D986" s="46">
        <v>396.1</v>
      </c>
      <c r="E986" s="46"/>
      <c r="F986" s="46">
        <v>77.8</v>
      </c>
      <c r="G986" s="46">
        <f t="shared" si="131"/>
        <v>473.90000000000003</v>
      </c>
      <c r="H986" s="239">
        <v>65</v>
      </c>
      <c r="I986" s="43">
        <f t="shared" si="134"/>
        <v>7.7380952380952384E-2</v>
      </c>
      <c r="J986" s="43">
        <f t="shared" si="132"/>
        <v>331.30267857142854</v>
      </c>
      <c r="K986" s="43">
        <f t="shared" si="135"/>
        <v>72.88658928571428</v>
      </c>
      <c r="L986" s="194">
        <v>135.26190476190476</v>
      </c>
      <c r="M986" s="194">
        <v>7.7195238095238103</v>
      </c>
      <c r="N986" s="45">
        <f t="shared" si="133"/>
        <v>1.3813953456919248</v>
      </c>
    </row>
    <row r="987" spans="1:14" x14ac:dyDescent="0.25">
      <c r="A987" s="48">
        <f t="shared" si="136"/>
        <v>37</v>
      </c>
      <c r="B987" s="190">
        <v>3</v>
      </c>
      <c r="C987" s="46" t="s">
        <v>1249</v>
      </c>
      <c r="D987" s="46">
        <v>479.6</v>
      </c>
      <c r="E987" s="46"/>
      <c r="F987" s="46"/>
      <c r="G987" s="46">
        <f t="shared" si="131"/>
        <v>479.6</v>
      </c>
      <c r="H987" s="239">
        <v>81</v>
      </c>
      <c r="I987" s="43">
        <f t="shared" si="134"/>
        <v>9.6428571428571433E-2</v>
      </c>
      <c r="J987" s="43">
        <f t="shared" si="132"/>
        <v>412.85410714285712</v>
      </c>
      <c r="K987" s="43">
        <f t="shared" si="135"/>
        <v>90.827903571428564</v>
      </c>
      <c r="L987" s="194">
        <v>168.55714285714288</v>
      </c>
      <c r="M987" s="194">
        <v>9.6197142857142861</v>
      </c>
      <c r="N987" s="45">
        <f t="shared" si="133"/>
        <v>1.4217240781007983</v>
      </c>
    </row>
    <row r="988" spans="1:14" x14ac:dyDescent="0.25">
      <c r="A988" s="48">
        <f t="shared" si="136"/>
        <v>38</v>
      </c>
      <c r="B988" s="190">
        <v>3</v>
      </c>
      <c r="C988" s="46" t="s">
        <v>1250</v>
      </c>
      <c r="D988" s="46">
        <v>415.6</v>
      </c>
      <c r="E988" s="46"/>
      <c r="F988" s="46"/>
      <c r="G988" s="46">
        <f t="shared" si="131"/>
        <v>415.6</v>
      </c>
      <c r="H988" s="238">
        <v>55</v>
      </c>
      <c r="I988" s="43">
        <f t="shared" si="134"/>
        <v>6.5476190476190479E-2</v>
      </c>
      <c r="J988" s="43">
        <f t="shared" si="132"/>
        <v>280.3330357142857</v>
      </c>
      <c r="K988" s="43">
        <f t="shared" si="135"/>
        <v>61.673267857142854</v>
      </c>
      <c r="L988" s="194">
        <v>114.45238095238095</v>
      </c>
      <c r="M988" s="194">
        <v>6.5319047619047623</v>
      </c>
      <c r="N988" s="45">
        <f t="shared" si="133"/>
        <v>1.1140293293688985</v>
      </c>
    </row>
    <row r="989" spans="1:14" x14ac:dyDescent="0.25">
      <c r="A989" s="48">
        <f t="shared" si="136"/>
        <v>39</v>
      </c>
      <c r="B989" s="190">
        <v>2</v>
      </c>
      <c r="C989" s="46" t="s">
        <v>1251</v>
      </c>
      <c r="D989" s="46">
        <v>338.9</v>
      </c>
      <c r="E989" s="46"/>
      <c r="F989" s="46">
        <v>73.099999999999994</v>
      </c>
      <c r="G989" s="46">
        <f t="shared" si="131"/>
        <v>412</v>
      </c>
      <c r="H989" s="238">
        <v>67</v>
      </c>
      <c r="I989" s="43">
        <f t="shared" si="134"/>
        <v>7.9761904761904756E-2</v>
      </c>
      <c r="J989" s="43">
        <f t="shared" si="132"/>
        <v>341.4966071428571</v>
      </c>
      <c r="K989" s="43">
        <f t="shared" si="135"/>
        <v>75.129253571428563</v>
      </c>
      <c r="L989" s="194">
        <v>139.42380952380952</v>
      </c>
      <c r="M989" s="194">
        <v>7.9570476190476187</v>
      </c>
      <c r="N989" s="45">
        <f t="shared" si="133"/>
        <v>1.6642275534291615</v>
      </c>
    </row>
    <row r="990" spans="1:14" x14ac:dyDescent="0.25">
      <c r="A990" s="48">
        <f t="shared" si="136"/>
        <v>40</v>
      </c>
      <c r="B990" s="190">
        <v>1</v>
      </c>
      <c r="C990" s="46" t="s">
        <v>1252</v>
      </c>
      <c r="D990" s="46">
        <v>154.69999999999999</v>
      </c>
      <c r="E990" s="46"/>
      <c r="F990" s="46"/>
      <c r="G990" s="46">
        <f t="shared" si="131"/>
        <v>154.69999999999999</v>
      </c>
      <c r="H990" s="238"/>
      <c r="I990" s="43">
        <f t="shared" si="134"/>
        <v>0</v>
      </c>
      <c r="J990" s="43">
        <f t="shared" si="132"/>
        <v>0</v>
      </c>
      <c r="K990" s="43">
        <f t="shared" si="135"/>
        <v>0</v>
      </c>
      <c r="L990" s="194">
        <v>0</v>
      </c>
      <c r="M990" s="194">
        <v>0</v>
      </c>
      <c r="N990" s="45">
        <f t="shared" si="133"/>
        <v>0</v>
      </c>
    </row>
    <row r="991" spans="1:14" x14ac:dyDescent="0.25">
      <c r="A991" s="48">
        <f t="shared" si="136"/>
        <v>41</v>
      </c>
      <c r="B991" s="190">
        <v>2</v>
      </c>
      <c r="C991" s="46" t="s">
        <v>1253</v>
      </c>
      <c r="D991" s="46">
        <v>127</v>
      </c>
      <c r="E991" s="46">
        <v>51.8</v>
      </c>
      <c r="F991" s="46"/>
      <c r="G991" s="46">
        <f t="shared" si="131"/>
        <v>178.8</v>
      </c>
      <c r="H991" s="238"/>
      <c r="I991" s="43">
        <f t="shared" si="134"/>
        <v>0</v>
      </c>
      <c r="J991" s="43">
        <f t="shared" si="132"/>
        <v>0</v>
      </c>
      <c r="K991" s="43">
        <f t="shared" si="135"/>
        <v>0</v>
      </c>
      <c r="L991" s="194">
        <v>0</v>
      </c>
      <c r="M991" s="194">
        <v>0</v>
      </c>
      <c r="N991" s="45">
        <f t="shared" si="133"/>
        <v>0</v>
      </c>
    </row>
    <row r="992" spans="1:14" x14ac:dyDescent="0.25">
      <c r="A992" s="48">
        <f t="shared" si="136"/>
        <v>42</v>
      </c>
      <c r="B992" s="190">
        <v>2</v>
      </c>
      <c r="C992" s="46" t="s">
        <v>1254</v>
      </c>
      <c r="D992" s="46">
        <v>228.6</v>
      </c>
      <c r="E992" s="46"/>
      <c r="F992" s="46"/>
      <c r="G992" s="46">
        <f t="shared" si="131"/>
        <v>228.6</v>
      </c>
      <c r="H992" s="238"/>
      <c r="I992" s="43">
        <f t="shared" si="134"/>
        <v>0</v>
      </c>
      <c r="J992" s="43">
        <f t="shared" si="132"/>
        <v>0</v>
      </c>
      <c r="K992" s="43">
        <f t="shared" si="135"/>
        <v>0</v>
      </c>
      <c r="L992" s="194">
        <v>0</v>
      </c>
      <c r="M992" s="194">
        <v>0</v>
      </c>
      <c r="N992" s="45">
        <f t="shared" si="133"/>
        <v>0</v>
      </c>
    </row>
    <row r="993" spans="1:14" x14ac:dyDescent="0.25">
      <c r="A993" s="48">
        <f t="shared" si="136"/>
        <v>43</v>
      </c>
      <c r="B993" s="190">
        <v>2</v>
      </c>
      <c r="C993" s="46" t="s">
        <v>1255</v>
      </c>
      <c r="D993" s="46">
        <v>211.7</v>
      </c>
      <c r="E993" s="46"/>
      <c r="F993" s="46"/>
      <c r="G993" s="46">
        <f t="shared" si="131"/>
        <v>211.7</v>
      </c>
      <c r="H993" s="238"/>
      <c r="I993" s="43">
        <f t="shared" si="134"/>
        <v>0</v>
      </c>
      <c r="J993" s="43">
        <f t="shared" si="132"/>
        <v>0</v>
      </c>
      <c r="K993" s="43">
        <f t="shared" si="135"/>
        <v>0</v>
      </c>
      <c r="L993" s="194">
        <v>0</v>
      </c>
      <c r="M993" s="194">
        <v>0</v>
      </c>
      <c r="N993" s="45">
        <f t="shared" si="133"/>
        <v>0</v>
      </c>
    </row>
    <row r="994" spans="1:14" ht="13" x14ac:dyDescent="0.3">
      <c r="A994" s="48">
        <f t="shared" si="136"/>
        <v>44</v>
      </c>
      <c r="B994" s="190">
        <v>2</v>
      </c>
      <c r="C994" s="46" t="s">
        <v>1256</v>
      </c>
      <c r="D994" s="46">
        <v>209.66</v>
      </c>
      <c r="E994" s="46"/>
      <c r="F994" s="19"/>
      <c r="G994" s="46">
        <f t="shared" si="131"/>
        <v>209.66</v>
      </c>
      <c r="H994" s="238"/>
      <c r="I994" s="43">
        <f t="shared" si="134"/>
        <v>0</v>
      </c>
      <c r="J994" s="43">
        <f t="shared" si="132"/>
        <v>0</v>
      </c>
      <c r="K994" s="43">
        <f t="shared" si="135"/>
        <v>0</v>
      </c>
      <c r="L994" s="194">
        <v>0</v>
      </c>
      <c r="M994" s="194">
        <v>0</v>
      </c>
      <c r="N994" s="45">
        <f t="shared" si="133"/>
        <v>0</v>
      </c>
    </row>
    <row r="995" spans="1:14" x14ac:dyDescent="0.25">
      <c r="A995" s="48">
        <f t="shared" si="136"/>
        <v>45</v>
      </c>
      <c r="B995" s="190">
        <v>2</v>
      </c>
      <c r="C995" s="46" t="s">
        <v>1257</v>
      </c>
      <c r="D995" s="46">
        <v>211.9</v>
      </c>
      <c r="E995" s="46"/>
      <c r="F995" s="46"/>
      <c r="G995" s="46">
        <f t="shared" si="131"/>
        <v>211.9</v>
      </c>
      <c r="H995" s="238"/>
      <c r="I995" s="43">
        <f t="shared" si="134"/>
        <v>0</v>
      </c>
      <c r="J995" s="43">
        <f t="shared" si="132"/>
        <v>0</v>
      </c>
      <c r="K995" s="43">
        <f t="shared" si="135"/>
        <v>0</v>
      </c>
      <c r="L995" s="194">
        <v>0</v>
      </c>
      <c r="M995" s="194">
        <v>0</v>
      </c>
      <c r="N995" s="45">
        <f t="shared" si="133"/>
        <v>0</v>
      </c>
    </row>
    <row r="996" spans="1:14" x14ac:dyDescent="0.25">
      <c r="A996" s="48">
        <f t="shared" si="136"/>
        <v>46</v>
      </c>
      <c r="B996" s="190">
        <v>2</v>
      </c>
      <c r="C996" s="46" t="s">
        <v>1258</v>
      </c>
      <c r="D996" s="46">
        <v>207</v>
      </c>
      <c r="E996" s="46"/>
      <c r="F996" s="46"/>
      <c r="G996" s="46">
        <f t="shared" si="131"/>
        <v>207</v>
      </c>
      <c r="H996" s="239"/>
      <c r="I996" s="152">
        <f t="shared" si="134"/>
        <v>0</v>
      </c>
      <c r="J996" s="43">
        <f t="shared" si="132"/>
        <v>0</v>
      </c>
      <c r="K996" s="43">
        <f t="shared" si="135"/>
        <v>0</v>
      </c>
      <c r="L996" s="194">
        <v>0</v>
      </c>
      <c r="M996" s="194">
        <v>0</v>
      </c>
      <c r="N996" s="45">
        <f t="shared" si="133"/>
        <v>0</v>
      </c>
    </row>
    <row r="997" spans="1:14" x14ac:dyDescent="0.25">
      <c r="A997" s="48">
        <f t="shared" si="136"/>
        <v>47</v>
      </c>
      <c r="B997" s="190">
        <v>3</v>
      </c>
      <c r="C997" s="46" t="s">
        <v>1259</v>
      </c>
      <c r="D997" s="46">
        <v>513.6</v>
      </c>
      <c r="E997" s="46"/>
      <c r="F997" s="46"/>
      <c r="G997" s="46">
        <f t="shared" si="131"/>
        <v>513.6</v>
      </c>
      <c r="H997" s="239">
        <v>90</v>
      </c>
      <c r="I997" s="152">
        <f t="shared" si="134"/>
        <v>0.10714285714285714</v>
      </c>
      <c r="J997" s="43">
        <f t="shared" si="132"/>
        <v>458.72678571428565</v>
      </c>
      <c r="K997" s="43">
        <f t="shared" si="135"/>
        <v>100.91989285714284</v>
      </c>
      <c r="L997" s="194">
        <v>187.28571428571428</v>
      </c>
      <c r="M997" s="194">
        <v>10.688571428571429</v>
      </c>
      <c r="N997" s="45">
        <f t="shared" si="133"/>
        <v>1.4751186999332442</v>
      </c>
    </row>
    <row r="998" spans="1:14" x14ac:dyDescent="0.25">
      <c r="A998" s="48">
        <f t="shared" si="136"/>
        <v>48</v>
      </c>
      <c r="B998" s="190">
        <v>2</v>
      </c>
      <c r="C998" s="46" t="s">
        <v>1260</v>
      </c>
      <c r="D998" s="46">
        <v>322.89999999999998</v>
      </c>
      <c r="E998" s="46">
        <v>13.4</v>
      </c>
      <c r="F998" s="46"/>
      <c r="G998" s="46">
        <f t="shared" si="131"/>
        <v>336.29999999999995</v>
      </c>
      <c r="H998" s="239"/>
      <c r="I998" s="152">
        <f t="shared" si="134"/>
        <v>0</v>
      </c>
      <c r="J998" s="43">
        <f t="shared" si="132"/>
        <v>0</v>
      </c>
      <c r="K998" s="43">
        <f t="shared" si="135"/>
        <v>0</v>
      </c>
      <c r="L998" s="194">
        <v>0</v>
      </c>
      <c r="M998" s="194">
        <v>0</v>
      </c>
      <c r="N998" s="45">
        <f t="shared" si="133"/>
        <v>0</v>
      </c>
    </row>
    <row r="999" spans="1:14" x14ac:dyDescent="0.25">
      <c r="A999" s="48">
        <f t="shared" si="136"/>
        <v>49</v>
      </c>
      <c r="B999" s="190">
        <v>3</v>
      </c>
      <c r="C999" s="46" t="s">
        <v>1261</v>
      </c>
      <c r="D999" s="46">
        <v>315.5</v>
      </c>
      <c r="E999" s="46"/>
      <c r="F999" s="46"/>
      <c r="G999" s="46">
        <f t="shared" si="131"/>
        <v>315.5</v>
      </c>
      <c r="H999" s="239">
        <v>65</v>
      </c>
      <c r="I999" s="152">
        <f t="shared" si="134"/>
        <v>7.7380952380952384E-2</v>
      </c>
      <c r="J999" s="43">
        <f t="shared" si="132"/>
        <v>331.30267857142854</v>
      </c>
      <c r="K999" s="43">
        <f t="shared" si="135"/>
        <v>72.88658928571428</v>
      </c>
      <c r="L999" s="194">
        <v>135.26190476190476</v>
      </c>
      <c r="M999" s="194">
        <v>7.7195238095238103</v>
      </c>
      <c r="N999" s="45">
        <f t="shared" si="133"/>
        <v>1.7342969775865973</v>
      </c>
    </row>
    <row r="1000" spans="1:14" x14ac:dyDescent="0.25">
      <c r="A1000" s="48">
        <f t="shared" si="136"/>
        <v>50</v>
      </c>
      <c r="B1000" s="190">
        <v>3</v>
      </c>
      <c r="C1000" s="46" t="s">
        <v>1262</v>
      </c>
      <c r="D1000" s="46">
        <v>375.8</v>
      </c>
      <c r="E1000" s="46"/>
      <c r="F1000" s="46"/>
      <c r="G1000" s="46">
        <f t="shared" si="131"/>
        <v>375.8</v>
      </c>
      <c r="H1000" s="239">
        <v>75</v>
      </c>
      <c r="I1000" s="152">
        <f t="shared" si="134"/>
        <v>8.9285714285714288E-2</v>
      </c>
      <c r="J1000" s="43">
        <f t="shared" si="132"/>
        <v>382.27232142857144</v>
      </c>
      <c r="K1000" s="43">
        <f t="shared" si="135"/>
        <v>84.099910714285713</v>
      </c>
      <c r="L1000" s="194">
        <v>156.07142857142856</v>
      </c>
      <c r="M1000" s="194">
        <v>8.9071428571428584</v>
      </c>
      <c r="N1000" s="45">
        <f t="shared" si="133"/>
        <v>1.680018104234775</v>
      </c>
    </row>
    <row r="1001" spans="1:14" x14ac:dyDescent="0.25">
      <c r="A1001" s="48">
        <f t="shared" si="136"/>
        <v>51</v>
      </c>
      <c r="B1001" s="190">
        <v>2</v>
      </c>
      <c r="C1001" s="46" t="s">
        <v>1268</v>
      </c>
      <c r="D1001" s="46">
        <v>267.3</v>
      </c>
      <c r="E1001" s="46"/>
      <c r="F1001" s="46"/>
      <c r="G1001" s="46">
        <f t="shared" si="131"/>
        <v>267.3</v>
      </c>
      <c r="H1001" s="239"/>
      <c r="I1001" s="152">
        <f t="shared" si="134"/>
        <v>0</v>
      </c>
      <c r="J1001" s="43">
        <f t="shared" si="132"/>
        <v>0</v>
      </c>
      <c r="K1001" s="43">
        <f t="shared" si="135"/>
        <v>0</v>
      </c>
      <c r="L1001" s="194">
        <v>0</v>
      </c>
      <c r="M1001" s="194">
        <v>0</v>
      </c>
      <c r="N1001" s="45">
        <f t="shared" si="133"/>
        <v>0</v>
      </c>
    </row>
    <row r="1002" spans="1:14" x14ac:dyDescent="0.25">
      <c r="A1002" s="48">
        <f t="shared" si="136"/>
        <v>52</v>
      </c>
      <c r="B1002" s="190">
        <v>4</v>
      </c>
      <c r="C1002" s="46" t="s">
        <v>1269</v>
      </c>
      <c r="D1002" s="46">
        <v>505.3</v>
      </c>
      <c r="E1002" s="46"/>
      <c r="F1002" s="46"/>
      <c r="G1002" s="46">
        <f t="shared" si="131"/>
        <v>505.3</v>
      </c>
      <c r="H1002" s="239">
        <v>88</v>
      </c>
      <c r="I1002" s="152">
        <f t="shared" si="134"/>
        <v>0.10476190476190476</v>
      </c>
      <c r="J1002" s="43">
        <f t="shared" si="132"/>
        <v>448.53285714285715</v>
      </c>
      <c r="K1002" s="43">
        <f t="shared" si="135"/>
        <v>98.677228571428572</v>
      </c>
      <c r="L1002" s="194">
        <v>183.12380952380951</v>
      </c>
      <c r="M1002" s="194">
        <v>10.451047619047619</v>
      </c>
      <c r="N1002" s="45">
        <f t="shared" si="133"/>
        <v>1.4660299680529245</v>
      </c>
    </row>
    <row r="1003" spans="1:14" x14ac:dyDescent="0.25">
      <c r="A1003" s="48">
        <f t="shared" si="136"/>
        <v>53</v>
      </c>
      <c r="B1003" s="190">
        <v>4</v>
      </c>
      <c r="C1003" s="46" t="s">
        <v>1270</v>
      </c>
      <c r="D1003" s="46">
        <v>500.8</v>
      </c>
      <c r="E1003" s="46"/>
      <c r="F1003" s="46"/>
      <c r="G1003" s="46">
        <f t="shared" si="131"/>
        <v>500.8</v>
      </c>
      <c r="H1003" s="238">
        <v>88</v>
      </c>
      <c r="I1003" s="43">
        <f t="shared" si="134"/>
        <v>0.10476190476190476</v>
      </c>
      <c r="J1003" s="43">
        <f t="shared" si="132"/>
        <v>448.53285714285715</v>
      </c>
      <c r="K1003" s="43">
        <f t="shared" si="135"/>
        <v>98.677228571428572</v>
      </c>
      <c r="L1003" s="194">
        <v>183.12380952380951</v>
      </c>
      <c r="M1003" s="194">
        <v>10.451047619047619</v>
      </c>
      <c r="N1003" s="45">
        <f t="shared" si="133"/>
        <v>1.479203160657234</v>
      </c>
    </row>
    <row r="1004" spans="1:14" x14ac:dyDescent="0.25">
      <c r="A1004" s="48">
        <f t="shared" si="136"/>
        <v>54</v>
      </c>
      <c r="B1004" s="190">
        <v>4</v>
      </c>
      <c r="C1004" s="46" t="s">
        <v>1271</v>
      </c>
      <c r="D1004" s="46">
        <v>494</v>
      </c>
      <c r="E1004" s="46"/>
      <c r="F1004" s="46"/>
      <c r="G1004" s="46">
        <f t="shared" si="131"/>
        <v>494</v>
      </c>
      <c r="H1004" s="238">
        <v>80</v>
      </c>
      <c r="I1004" s="43">
        <f t="shared" si="134"/>
        <v>9.5238095238095233E-2</v>
      </c>
      <c r="J1004" s="43">
        <f t="shared" si="132"/>
        <v>407.75714285714281</v>
      </c>
      <c r="K1004" s="43">
        <f t="shared" si="135"/>
        <v>89.706571428571422</v>
      </c>
      <c r="L1004" s="194">
        <v>166.47619047619048</v>
      </c>
      <c r="M1004" s="194">
        <v>9.5009523809523806</v>
      </c>
      <c r="N1004" s="45">
        <f t="shared" si="133"/>
        <v>1.3632406015037593</v>
      </c>
    </row>
    <row r="1005" spans="1:14" x14ac:dyDescent="0.25">
      <c r="A1005" s="48">
        <f t="shared" si="136"/>
        <v>55</v>
      </c>
      <c r="B1005" s="190">
        <v>4</v>
      </c>
      <c r="C1005" s="46" t="s">
        <v>1272</v>
      </c>
      <c r="D1005" s="46">
        <v>504.3</v>
      </c>
      <c r="E1005" s="46"/>
      <c r="F1005" s="46"/>
      <c r="G1005" s="46">
        <f t="shared" si="131"/>
        <v>504.3</v>
      </c>
      <c r="H1005" s="238">
        <v>83</v>
      </c>
      <c r="I1005" s="43">
        <f t="shared" si="134"/>
        <v>9.8809523809523805E-2</v>
      </c>
      <c r="J1005" s="43">
        <f t="shared" si="132"/>
        <v>423.04803571428567</v>
      </c>
      <c r="K1005" s="43">
        <f t="shared" si="135"/>
        <v>93.070567857142848</v>
      </c>
      <c r="L1005" s="194">
        <v>172.71904761904759</v>
      </c>
      <c r="M1005" s="194">
        <v>9.8572380952380954</v>
      </c>
      <c r="N1005" s="45">
        <f t="shared" si="133"/>
        <v>1.3854746961842439</v>
      </c>
    </row>
    <row r="1006" spans="1:14" x14ac:dyDescent="0.25">
      <c r="A1006" s="48">
        <f t="shared" si="136"/>
        <v>56</v>
      </c>
      <c r="B1006" s="190">
        <v>2</v>
      </c>
      <c r="C1006" s="46" t="s">
        <v>1273</v>
      </c>
      <c r="D1006" s="46">
        <v>272.3</v>
      </c>
      <c r="E1006" s="46"/>
      <c r="F1006" s="46"/>
      <c r="G1006" s="46">
        <f t="shared" si="131"/>
        <v>272.3</v>
      </c>
      <c r="H1006" s="238"/>
      <c r="I1006" s="43">
        <f t="shared" si="134"/>
        <v>0</v>
      </c>
      <c r="J1006" s="43">
        <f t="shared" si="132"/>
        <v>0</v>
      </c>
      <c r="K1006" s="43">
        <f t="shared" si="135"/>
        <v>0</v>
      </c>
      <c r="L1006" s="194">
        <v>0</v>
      </c>
      <c r="M1006" s="194">
        <v>0</v>
      </c>
      <c r="N1006" s="45">
        <f t="shared" si="133"/>
        <v>0</v>
      </c>
    </row>
    <row r="1007" spans="1:14" x14ac:dyDescent="0.25">
      <c r="A1007" s="48">
        <f t="shared" si="136"/>
        <v>57</v>
      </c>
      <c r="B1007" s="190">
        <v>4</v>
      </c>
      <c r="C1007" s="46" t="s">
        <v>1274</v>
      </c>
      <c r="D1007" s="46">
        <v>388.84</v>
      </c>
      <c r="E1007" s="46"/>
      <c r="F1007" s="46"/>
      <c r="G1007" s="46">
        <f t="shared" si="131"/>
        <v>388.84</v>
      </c>
      <c r="H1007" s="238">
        <v>70</v>
      </c>
      <c r="I1007" s="43">
        <f t="shared" si="134"/>
        <v>8.3333333333333329E-2</v>
      </c>
      <c r="J1007" s="43">
        <f t="shared" si="132"/>
        <v>356.78749999999997</v>
      </c>
      <c r="K1007" s="43">
        <f t="shared" si="135"/>
        <v>78.493249999999989</v>
      </c>
      <c r="L1007" s="194">
        <v>145.66666666666663</v>
      </c>
      <c r="M1007" s="194">
        <v>8.3133333333333326</v>
      </c>
      <c r="N1007" s="45">
        <f t="shared" si="133"/>
        <v>1.5154324400781811</v>
      </c>
    </row>
    <row r="1008" spans="1:14" x14ac:dyDescent="0.25">
      <c r="A1008" s="48">
        <f t="shared" si="136"/>
        <v>58</v>
      </c>
      <c r="B1008" s="190">
        <v>4</v>
      </c>
      <c r="C1008" s="46" t="s">
        <v>1275</v>
      </c>
      <c r="D1008" s="46">
        <v>441.6</v>
      </c>
      <c r="E1008" s="46"/>
      <c r="F1008" s="46"/>
      <c r="G1008" s="46">
        <f t="shared" si="131"/>
        <v>441.6</v>
      </c>
      <c r="H1008" s="238">
        <v>80</v>
      </c>
      <c r="I1008" s="43">
        <f t="shared" si="134"/>
        <v>9.5238095238095233E-2</v>
      </c>
      <c r="J1008" s="43">
        <f t="shared" si="132"/>
        <v>407.75714285714281</v>
      </c>
      <c r="K1008" s="43">
        <f t="shared" si="135"/>
        <v>89.706571428571422</v>
      </c>
      <c r="L1008" s="194">
        <v>166.47619047619048</v>
      </c>
      <c r="M1008" s="194">
        <v>9.5009523809523806</v>
      </c>
      <c r="N1008" s="45">
        <f t="shared" si="133"/>
        <v>1.5250019409937887</v>
      </c>
    </row>
    <row r="1009" spans="1:14" x14ac:dyDescent="0.25">
      <c r="A1009" s="48">
        <f t="shared" si="136"/>
        <v>59</v>
      </c>
      <c r="B1009" s="190">
        <v>4</v>
      </c>
      <c r="C1009" s="46" t="s">
        <v>1276</v>
      </c>
      <c r="D1009" s="46">
        <v>440.7</v>
      </c>
      <c r="E1009" s="46"/>
      <c r="F1009" s="46"/>
      <c r="G1009" s="46">
        <f t="shared" si="131"/>
        <v>440.7</v>
      </c>
      <c r="H1009" s="238">
        <v>80</v>
      </c>
      <c r="I1009" s="43">
        <f t="shared" si="134"/>
        <v>9.5238095238095233E-2</v>
      </c>
      <c r="J1009" s="43">
        <f t="shared" si="132"/>
        <v>407.75714285714281</v>
      </c>
      <c r="K1009" s="43">
        <f t="shared" si="135"/>
        <v>89.706571428571422</v>
      </c>
      <c r="L1009" s="194">
        <v>166.47619047619048</v>
      </c>
      <c r="M1009" s="194">
        <v>9.5009523809523806</v>
      </c>
      <c r="N1009" s="45">
        <f t="shared" si="133"/>
        <v>1.5281163084702907</v>
      </c>
    </row>
    <row r="1010" spans="1:14" x14ac:dyDescent="0.25">
      <c r="A1010" s="48">
        <f t="shared" si="136"/>
        <v>60</v>
      </c>
      <c r="B1010" s="190">
        <v>4</v>
      </c>
      <c r="C1010" s="46" t="s">
        <v>1277</v>
      </c>
      <c r="D1010" s="46">
        <v>399.7</v>
      </c>
      <c r="E1010" s="46"/>
      <c r="F1010" s="46"/>
      <c r="G1010" s="46">
        <f t="shared" si="131"/>
        <v>399.7</v>
      </c>
      <c r="H1010" s="238">
        <v>73</v>
      </c>
      <c r="I1010" s="43">
        <f t="shared" si="134"/>
        <v>8.6904761904761901E-2</v>
      </c>
      <c r="J1010" s="43">
        <f t="shared" si="132"/>
        <v>372.07839285714283</v>
      </c>
      <c r="K1010" s="43">
        <f t="shared" si="135"/>
        <v>81.857246428571429</v>
      </c>
      <c r="L1010" s="194">
        <v>151.90952380952379</v>
      </c>
      <c r="M1010" s="194">
        <v>8.6696190476190473</v>
      </c>
      <c r="N1010" s="45">
        <f t="shared" si="133"/>
        <v>1.5374400353836803</v>
      </c>
    </row>
    <row r="1011" spans="1:14" x14ac:dyDescent="0.25">
      <c r="A1011" s="48">
        <f t="shared" si="136"/>
        <v>61</v>
      </c>
      <c r="B1011" s="190">
        <v>2</v>
      </c>
      <c r="C1011" s="46" t="s">
        <v>1278</v>
      </c>
      <c r="D1011" s="46">
        <v>275.89999999999998</v>
      </c>
      <c r="E1011" s="46"/>
      <c r="F1011" s="46"/>
      <c r="G1011" s="46">
        <f t="shared" si="131"/>
        <v>275.89999999999998</v>
      </c>
      <c r="H1011" s="238"/>
      <c r="I1011" s="43">
        <f t="shared" si="134"/>
        <v>0</v>
      </c>
      <c r="J1011" s="43">
        <f t="shared" si="132"/>
        <v>0</v>
      </c>
      <c r="K1011" s="43">
        <f t="shared" si="135"/>
        <v>0</v>
      </c>
      <c r="L1011" s="194">
        <v>0</v>
      </c>
      <c r="M1011" s="194">
        <v>0</v>
      </c>
      <c r="N1011" s="45">
        <f t="shared" si="133"/>
        <v>0</v>
      </c>
    </row>
    <row r="1012" spans="1:14" x14ac:dyDescent="0.25">
      <c r="A1012" s="48">
        <f t="shared" si="136"/>
        <v>62</v>
      </c>
      <c r="B1012" s="190">
        <v>4</v>
      </c>
      <c r="C1012" s="46" t="s">
        <v>1279</v>
      </c>
      <c r="D1012" s="46">
        <v>417.4</v>
      </c>
      <c r="E1012" s="46"/>
      <c r="F1012" s="46"/>
      <c r="G1012" s="46">
        <f t="shared" si="131"/>
        <v>417.4</v>
      </c>
      <c r="H1012" s="238">
        <v>75</v>
      </c>
      <c r="I1012" s="43">
        <f t="shared" si="134"/>
        <v>8.9285714285714288E-2</v>
      </c>
      <c r="J1012" s="43">
        <f t="shared" si="132"/>
        <v>382.27232142857144</v>
      </c>
      <c r="K1012" s="43">
        <f t="shared" si="135"/>
        <v>84.099910714285713</v>
      </c>
      <c r="L1012" s="194">
        <v>156.07142857142856</v>
      </c>
      <c r="M1012" s="194">
        <v>8.9071428571428584</v>
      </c>
      <c r="N1012" s="45">
        <f t="shared" si="133"/>
        <v>1.5125797881442946</v>
      </c>
    </row>
    <row r="1013" spans="1:14" x14ac:dyDescent="0.25">
      <c r="A1013" s="48">
        <f t="shared" si="136"/>
        <v>63</v>
      </c>
      <c r="B1013" s="190">
        <v>4</v>
      </c>
      <c r="C1013" s="46" t="s">
        <v>1280</v>
      </c>
      <c r="D1013" s="46">
        <v>450.1</v>
      </c>
      <c r="E1013" s="46"/>
      <c r="F1013" s="46"/>
      <c r="G1013" s="46">
        <f t="shared" si="131"/>
        <v>450.1</v>
      </c>
      <c r="H1013" s="238">
        <v>75</v>
      </c>
      <c r="I1013" s="43">
        <f t="shared" si="134"/>
        <v>8.9285714285714288E-2</v>
      </c>
      <c r="J1013" s="43">
        <f t="shared" si="132"/>
        <v>382.27232142857144</v>
      </c>
      <c r="K1013" s="43">
        <f t="shared" si="135"/>
        <v>84.099910714285713</v>
      </c>
      <c r="L1013" s="194">
        <v>156.07142857142856</v>
      </c>
      <c r="M1013" s="194">
        <v>8.9071428571428584</v>
      </c>
      <c r="N1013" s="45">
        <f t="shared" si="133"/>
        <v>1.4026900768083281</v>
      </c>
    </row>
    <row r="1014" spans="1:14" x14ac:dyDescent="0.25">
      <c r="A1014" s="48">
        <f t="shared" si="136"/>
        <v>64</v>
      </c>
      <c r="B1014" s="190">
        <v>4</v>
      </c>
      <c r="C1014" s="46" t="s">
        <v>1281</v>
      </c>
      <c r="D1014" s="46">
        <v>451</v>
      </c>
      <c r="E1014" s="46"/>
      <c r="F1014" s="46"/>
      <c r="G1014" s="46">
        <f t="shared" ref="G1014:G1071" si="137">D1014+E1014+F1014</f>
        <v>451</v>
      </c>
      <c r="H1014" s="238">
        <v>85</v>
      </c>
      <c r="I1014" s="43">
        <f t="shared" si="134"/>
        <v>0.10119047619047619</v>
      </c>
      <c r="J1014" s="43">
        <f t="shared" si="132"/>
        <v>433.24196428571429</v>
      </c>
      <c r="K1014" s="43">
        <f t="shared" si="135"/>
        <v>95.313232142857146</v>
      </c>
      <c r="L1014" s="194">
        <v>176.88095238095238</v>
      </c>
      <c r="M1014" s="194">
        <v>10.094761904761905</v>
      </c>
      <c r="N1014" s="45">
        <f t="shared" si="133"/>
        <v>1.5865430392777953</v>
      </c>
    </row>
    <row r="1015" spans="1:14" x14ac:dyDescent="0.25">
      <c r="A1015" s="48">
        <f t="shared" si="136"/>
        <v>65</v>
      </c>
      <c r="B1015" s="190">
        <v>4</v>
      </c>
      <c r="C1015" s="46" t="s">
        <v>1282</v>
      </c>
      <c r="D1015" s="46">
        <v>416.4</v>
      </c>
      <c r="E1015" s="46"/>
      <c r="F1015" s="46"/>
      <c r="G1015" s="46">
        <f t="shared" si="137"/>
        <v>416.4</v>
      </c>
      <c r="H1015" s="238">
        <v>78</v>
      </c>
      <c r="I1015" s="43">
        <f t="shared" ref="I1015:I1072" si="138">H1015/840</f>
        <v>9.285714285714286E-2</v>
      </c>
      <c r="J1015" s="43">
        <f t="shared" ref="J1015:J1078" si="139">I1015*4281.45</f>
        <v>397.56321428571431</v>
      </c>
      <c r="K1015" s="43">
        <f t="shared" ref="K1015:K1073" si="140">J1015*0.22</f>
        <v>87.463907142857153</v>
      </c>
      <c r="L1015" s="194">
        <v>162.31428571428572</v>
      </c>
      <c r="M1015" s="194">
        <v>9.2634285714285713</v>
      </c>
      <c r="N1015" s="45">
        <f t="shared" ref="N1015:N1078" si="141">(J1015+K1015+L1015+M1015)/D1015</f>
        <v>1.5768607966241253</v>
      </c>
    </row>
    <row r="1016" spans="1:14" x14ac:dyDescent="0.25">
      <c r="A1016" s="48">
        <f t="shared" si="136"/>
        <v>66</v>
      </c>
      <c r="B1016" s="190">
        <v>2</v>
      </c>
      <c r="C1016" s="46" t="s">
        <v>1283</v>
      </c>
      <c r="D1016" s="46">
        <v>309.8</v>
      </c>
      <c r="E1016" s="46"/>
      <c r="F1016" s="46"/>
      <c r="G1016" s="46">
        <f t="shared" si="137"/>
        <v>309.8</v>
      </c>
      <c r="H1016" s="238">
        <v>45</v>
      </c>
      <c r="I1016" s="43">
        <f t="shared" si="138"/>
        <v>5.3571428571428568E-2</v>
      </c>
      <c r="J1016" s="43">
        <f t="shared" si="139"/>
        <v>229.36339285714283</v>
      </c>
      <c r="K1016" s="43">
        <f t="shared" si="140"/>
        <v>50.459946428571421</v>
      </c>
      <c r="L1016" s="194">
        <v>93.642857142857139</v>
      </c>
      <c r="M1016" s="194">
        <v>5.3442857142857143</v>
      </c>
      <c r="N1016" s="45">
        <f t="shared" si="141"/>
        <v>1.2227581734759752</v>
      </c>
    </row>
    <row r="1017" spans="1:14" x14ac:dyDescent="0.25">
      <c r="A1017" s="48">
        <f t="shared" ref="A1017:A1080" si="142">A1016+1</f>
        <v>67</v>
      </c>
      <c r="B1017" s="190">
        <v>2</v>
      </c>
      <c r="C1017" s="46" t="s">
        <v>1284</v>
      </c>
      <c r="D1017" s="46">
        <v>265.89999999999998</v>
      </c>
      <c r="E1017" s="46"/>
      <c r="F1017" s="46"/>
      <c r="G1017" s="46">
        <f t="shared" si="137"/>
        <v>265.89999999999998</v>
      </c>
      <c r="H1017" s="238"/>
      <c r="I1017" s="43">
        <f t="shared" si="138"/>
        <v>0</v>
      </c>
      <c r="J1017" s="43">
        <f t="shared" si="139"/>
        <v>0</v>
      </c>
      <c r="K1017" s="43">
        <f t="shared" si="140"/>
        <v>0</v>
      </c>
      <c r="L1017" s="194">
        <v>0</v>
      </c>
      <c r="M1017" s="194">
        <v>0</v>
      </c>
      <c r="N1017" s="45">
        <f t="shared" si="141"/>
        <v>0</v>
      </c>
    </row>
    <row r="1018" spans="1:14" x14ac:dyDescent="0.25">
      <c r="A1018" s="48">
        <f t="shared" si="142"/>
        <v>68</v>
      </c>
      <c r="B1018" s="190">
        <v>2</v>
      </c>
      <c r="C1018" s="46" t="s">
        <v>1285</v>
      </c>
      <c r="D1018" s="46">
        <v>274</v>
      </c>
      <c r="E1018" s="46"/>
      <c r="F1018" s="46"/>
      <c r="G1018" s="46">
        <f t="shared" si="137"/>
        <v>274</v>
      </c>
      <c r="H1018" s="238"/>
      <c r="I1018" s="43">
        <f t="shared" si="138"/>
        <v>0</v>
      </c>
      <c r="J1018" s="43">
        <f t="shared" si="139"/>
        <v>0</v>
      </c>
      <c r="K1018" s="43">
        <f t="shared" si="140"/>
        <v>0</v>
      </c>
      <c r="L1018" s="194">
        <v>0</v>
      </c>
      <c r="M1018" s="194">
        <v>0</v>
      </c>
      <c r="N1018" s="45">
        <f t="shared" si="141"/>
        <v>0</v>
      </c>
    </row>
    <row r="1019" spans="1:14" x14ac:dyDescent="0.25">
      <c r="A1019" s="48">
        <f t="shared" si="142"/>
        <v>69</v>
      </c>
      <c r="B1019" s="190">
        <v>2</v>
      </c>
      <c r="C1019" s="46" t="s">
        <v>1286</v>
      </c>
      <c r="D1019" s="46">
        <v>245.3</v>
      </c>
      <c r="E1019" s="46"/>
      <c r="F1019" s="46"/>
      <c r="G1019" s="46">
        <f t="shared" si="137"/>
        <v>245.3</v>
      </c>
      <c r="H1019" s="238"/>
      <c r="I1019" s="43">
        <f t="shared" si="138"/>
        <v>0</v>
      </c>
      <c r="J1019" s="43">
        <f t="shared" si="139"/>
        <v>0</v>
      </c>
      <c r="K1019" s="43">
        <f t="shared" si="140"/>
        <v>0</v>
      </c>
      <c r="L1019" s="194">
        <v>0</v>
      </c>
      <c r="M1019" s="194">
        <v>0</v>
      </c>
      <c r="N1019" s="45">
        <f t="shared" si="141"/>
        <v>0</v>
      </c>
    </row>
    <row r="1020" spans="1:14" x14ac:dyDescent="0.25">
      <c r="A1020" s="48">
        <f t="shared" si="142"/>
        <v>70</v>
      </c>
      <c r="B1020" s="190">
        <v>2</v>
      </c>
      <c r="C1020" s="46" t="s">
        <v>1287</v>
      </c>
      <c r="D1020" s="46">
        <v>347.2</v>
      </c>
      <c r="E1020" s="46"/>
      <c r="F1020" s="46"/>
      <c r="G1020" s="46">
        <f t="shared" si="137"/>
        <v>347.2</v>
      </c>
      <c r="H1020" s="238"/>
      <c r="I1020" s="43">
        <f t="shared" si="138"/>
        <v>0</v>
      </c>
      <c r="J1020" s="43">
        <f t="shared" si="139"/>
        <v>0</v>
      </c>
      <c r="K1020" s="43">
        <f t="shared" si="140"/>
        <v>0</v>
      </c>
      <c r="L1020" s="194">
        <v>0</v>
      </c>
      <c r="M1020" s="194">
        <v>0</v>
      </c>
      <c r="N1020" s="45">
        <f t="shared" si="141"/>
        <v>0</v>
      </c>
    </row>
    <row r="1021" spans="1:14" x14ac:dyDescent="0.25">
      <c r="A1021" s="48">
        <f t="shared" si="142"/>
        <v>71</v>
      </c>
      <c r="B1021" s="190">
        <v>3</v>
      </c>
      <c r="C1021" s="46" t="s">
        <v>1288</v>
      </c>
      <c r="D1021" s="46">
        <v>332.5</v>
      </c>
      <c r="E1021" s="46"/>
      <c r="F1021" s="46"/>
      <c r="G1021" s="46">
        <f t="shared" si="137"/>
        <v>332.5</v>
      </c>
      <c r="H1021" s="238"/>
      <c r="I1021" s="43">
        <f t="shared" si="138"/>
        <v>0</v>
      </c>
      <c r="J1021" s="43">
        <f t="shared" si="139"/>
        <v>0</v>
      </c>
      <c r="K1021" s="43">
        <f t="shared" si="140"/>
        <v>0</v>
      </c>
      <c r="L1021" s="194">
        <v>0</v>
      </c>
      <c r="M1021" s="194">
        <v>0</v>
      </c>
      <c r="N1021" s="45">
        <f t="shared" si="141"/>
        <v>0</v>
      </c>
    </row>
    <row r="1022" spans="1:14" x14ac:dyDescent="0.25">
      <c r="A1022" s="48">
        <f t="shared" si="142"/>
        <v>72</v>
      </c>
      <c r="B1022" s="190">
        <v>3</v>
      </c>
      <c r="C1022" s="46" t="s">
        <v>1289</v>
      </c>
      <c r="D1022" s="46">
        <v>317.3</v>
      </c>
      <c r="E1022" s="46"/>
      <c r="F1022" s="46"/>
      <c r="G1022" s="46">
        <f t="shared" si="137"/>
        <v>317.3</v>
      </c>
      <c r="H1022" s="238"/>
      <c r="I1022" s="43">
        <v>0</v>
      </c>
      <c r="J1022" s="43">
        <f t="shared" si="139"/>
        <v>0</v>
      </c>
      <c r="K1022" s="43">
        <f t="shared" si="140"/>
        <v>0</v>
      </c>
      <c r="L1022" s="194">
        <v>0</v>
      </c>
      <c r="M1022" s="194">
        <v>0</v>
      </c>
      <c r="N1022" s="45">
        <f t="shared" si="141"/>
        <v>0</v>
      </c>
    </row>
    <row r="1023" spans="1:14" x14ac:dyDescent="0.25">
      <c r="A1023" s="48">
        <f t="shared" si="142"/>
        <v>73</v>
      </c>
      <c r="B1023" s="190">
        <v>3</v>
      </c>
      <c r="C1023" s="46" t="s">
        <v>1290</v>
      </c>
      <c r="D1023" s="46">
        <v>286</v>
      </c>
      <c r="E1023" s="46"/>
      <c r="F1023" s="46"/>
      <c r="G1023" s="46">
        <f t="shared" si="137"/>
        <v>286</v>
      </c>
      <c r="H1023" s="238">
        <v>15</v>
      </c>
      <c r="I1023" s="43">
        <f t="shared" si="138"/>
        <v>1.7857142857142856E-2</v>
      </c>
      <c r="J1023" s="43">
        <f t="shared" si="139"/>
        <v>76.45446428571428</v>
      </c>
      <c r="K1023" s="43">
        <f t="shared" si="140"/>
        <v>16.819982142857143</v>
      </c>
      <c r="L1023" s="194">
        <v>31.214285714285708</v>
      </c>
      <c r="M1023" s="194">
        <v>1.7814285714285714</v>
      </c>
      <c r="N1023" s="45">
        <f t="shared" si="141"/>
        <v>0.44150405844155843</v>
      </c>
    </row>
    <row r="1024" spans="1:14" x14ac:dyDescent="0.25">
      <c r="A1024" s="48">
        <f t="shared" si="142"/>
        <v>74</v>
      </c>
      <c r="B1024" s="190">
        <v>2</v>
      </c>
      <c r="C1024" s="46" t="s">
        <v>1291</v>
      </c>
      <c r="D1024" s="46">
        <v>226.4</v>
      </c>
      <c r="E1024" s="46"/>
      <c r="F1024" s="46"/>
      <c r="G1024" s="46">
        <f t="shared" si="137"/>
        <v>226.4</v>
      </c>
      <c r="H1024" s="238"/>
      <c r="I1024" s="43">
        <f t="shared" si="138"/>
        <v>0</v>
      </c>
      <c r="J1024" s="43">
        <f t="shared" si="139"/>
        <v>0</v>
      </c>
      <c r="K1024" s="43">
        <f t="shared" si="140"/>
        <v>0</v>
      </c>
      <c r="L1024" s="194">
        <v>0</v>
      </c>
      <c r="M1024" s="194">
        <v>0</v>
      </c>
      <c r="N1024" s="45">
        <f t="shared" si="141"/>
        <v>0</v>
      </c>
    </row>
    <row r="1025" spans="1:14" x14ac:dyDescent="0.25">
      <c r="A1025" s="48">
        <f t="shared" si="142"/>
        <v>75</v>
      </c>
      <c r="B1025" s="190">
        <v>2</v>
      </c>
      <c r="C1025" s="46" t="s">
        <v>1292</v>
      </c>
      <c r="D1025" s="46">
        <v>281.01</v>
      </c>
      <c r="E1025" s="46"/>
      <c r="F1025" s="46"/>
      <c r="G1025" s="46">
        <f t="shared" si="137"/>
        <v>281.01</v>
      </c>
      <c r="H1025" s="238"/>
      <c r="I1025" s="43">
        <f t="shared" si="138"/>
        <v>0</v>
      </c>
      <c r="J1025" s="43">
        <f t="shared" si="139"/>
        <v>0</v>
      </c>
      <c r="K1025" s="43">
        <f t="shared" si="140"/>
        <v>0</v>
      </c>
      <c r="L1025" s="194">
        <v>0</v>
      </c>
      <c r="M1025" s="194">
        <v>0</v>
      </c>
      <c r="N1025" s="45">
        <f t="shared" si="141"/>
        <v>0</v>
      </c>
    </row>
    <row r="1026" spans="1:14" x14ac:dyDescent="0.25">
      <c r="A1026" s="48">
        <f t="shared" si="142"/>
        <v>76</v>
      </c>
      <c r="B1026" s="190">
        <v>1</v>
      </c>
      <c r="C1026" s="46" t="s">
        <v>1293</v>
      </c>
      <c r="D1026" s="46">
        <v>94.8</v>
      </c>
      <c r="E1026" s="46">
        <v>27.9</v>
      </c>
      <c r="F1026" s="46">
        <v>26</v>
      </c>
      <c r="G1026" s="46">
        <f t="shared" si="137"/>
        <v>148.69999999999999</v>
      </c>
      <c r="H1026" s="238"/>
      <c r="I1026" s="43">
        <f t="shared" si="138"/>
        <v>0</v>
      </c>
      <c r="J1026" s="43">
        <f t="shared" si="139"/>
        <v>0</v>
      </c>
      <c r="K1026" s="43">
        <f t="shared" si="140"/>
        <v>0</v>
      </c>
      <c r="L1026" s="194">
        <v>0</v>
      </c>
      <c r="M1026" s="194">
        <v>0</v>
      </c>
      <c r="N1026" s="45">
        <f t="shared" si="141"/>
        <v>0</v>
      </c>
    </row>
    <row r="1027" spans="1:14" x14ac:dyDescent="0.25">
      <c r="A1027" s="48">
        <f t="shared" si="142"/>
        <v>77</v>
      </c>
      <c r="B1027" s="190">
        <v>2</v>
      </c>
      <c r="C1027" s="46" t="s">
        <v>1294</v>
      </c>
      <c r="D1027" s="46">
        <v>222.4</v>
      </c>
      <c r="E1027" s="46"/>
      <c r="F1027" s="46"/>
      <c r="G1027" s="46">
        <f t="shared" si="137"/>
        <v>222.4</v>
      </c>
      <c r="H1027" s="238"/>
      <c r="I1027" s="43">
        <f t="shared" si="138"/>
        <v>0</v>
      </c>
      <c r="J1027" s="43">
        <f t="shared" si="139"/>
        <v>0</v>
      </c>
      <c r="K1027" s="43">
        <f t="shared" si="140"/>
        <v>0</v>
      </c>
      <c r="L1027" s="194">
        <v>0</v>
      </c>
      <c r="M1027" s="194">
        <v>0</v>
      </c>
      <c r="N1027" s="45">
        <f t="shared" si="141"/>
        <v>0</v>
      </c>
    </row>
    <row r="1028" spans="1:14" x14ac:dyDescent="0.25">
      <c r="A1028" s="48">
        <f t="shared" si="142"/>
        <v>78</v>
      </c>
      <c r="B1028" s="190">
        <v>2</v>
      </c>
      <c r="C1028" s="46" t="s">
        <v>1295</v>
      </c>
      <c r="D1028" s="46">
        <v>377.2</v>
      </c>
      <c r="E1028" s="46"/>
      <c r="F1028" s="46">
        <v>171.6</v>
      </c>
      <c r="G1028" s="46">
        <f t="shared" si="137"/>
        <v>548.79999999999995</v>
      </c>
      <c r="H1028" s="238"/>
      <c r="I1028" s="43">
        <f t="shared" si="138"/>
        <v>0</v>
      </c>
      <c r="J1028" s="43">
        <f t="shared" si="139"/>
        <v>0</v>
      </c>
      <c r="K1028" s="43">
        <f t="shared" si="140"/>
        <v>0</v>
      </c>
      <c r="L1028" s="194">
        <v>0</v>
      </c>
      <c r="M1028" s="194">
        <v>0</v>
      </c>
      <c r="N1028" s="45">
        <f t="shared" si="141"/>
        <v>0</v>
      </c>
    </row>
    <row r="1029" spans="1:14" x14ac:dyDescent="0.25">
      <c r="A1029" s="48">
        <f t="shared" si="142"/>
        <v>79</v>
      </c>
      <c r="B1029" s="190">
        <v>2</v>
      </c>
      <c r="C1029" s="46" t="s">
        <v>1296</v>
      </c>
      <c r="D1029" s="46">
        <v>195.3</v>
      </c>
      <c r="E1029" s="46"/>
      <c r="F1029" s="46"/>
      <c r="G1029" s="46">
        <f t="shared" si="137"/>
        <v>195.3</v>
      </c>
      <c r="H1029" s="238"/>
      <c r="I1029" s="43">
        <f t="shared" si="138"/>
        <v>0</v>
      </c>
      <c r="J1029" s="43">
        <f t="shared" si="139"/>
        <v>0</v>
      </c>
      <c r="K1029" s="43">
        <f t="shared" si="140"/>
        <v>0</v>
      </c>
      <c r="L1029" s="194">
        <v>0</v>
      </c>
      <c r="M1029" s="194">
        <v>0</v>
      </c>
      <c r="N1029" s="45">
        <f t="shared" si="141"/>
        <v>0</v>
      </c>
    </row>
    <row r="1030" spans="1:14" x14ac:dyDescent="0.25">
      <c r="A1030" s="48">
        <f t="shared" si="142"/>
        <v>80</v>
      </c>
      <c r="B1030" s="190">
        <v>3</v>
      </c>
      <c r="C1030" s="46" t="s">
        <v>1297</v>
      </c>
      <c r="D1030" s="46">
        <v>178.1</v>
      </c>
      <c r="E1030" s="46"/>
      <c r="F1030" s="46">
        <v>22.4</v>
      </c>
      <c r="G1030" s="46">
        <f t="shared" si="137"/>
        <v>200.5</v>
      </c>
      <c r="H1030" s="238">
        <v>20</v>
      </c>
      <c r="I1030" s="43">
        <f t="shared" si="138"/>
        <v>2.3809523809523808E-2</v>
      </c>
      <c r="J1030" s="43">
        <f t="shared" si="139"/>
        <v>101.9392857142857</v>
      </c>
      <c r="K1030" s="43">
        <f t="shared" si="140"/>
        <v>22.426642857142856</v>
      </c>
      <c r="L1030" s="194">
        <v>41.61904761904762</v>
      </c>
      <c r="M1030" s="194">
        <v>2.3752380952380951</v>
      </c>
      <c r="N1030" s="45">
        <f t="shared" si="141"/>
        <v>0.9453128258602711</v>
      </c>
    </row>
    <row r="1031" spans="1:14" x14ac:dyDescent="0.25">
      <c r="A1031" s="48">
        <f t="shared" si="142"/>
        <v>81</v>
      </c>
      <c r="B1031" s="190">
        <v>3</v>
      </c>
      <c r="C1031" s="46" t="s">
        <v>1298</v>
      </c>
      <c r="D1031" s="46">
        <v>292.10000000000002</v>
      </c>
      <c r="E1031" s="46"/>
      <c r="F1031" s="46">
        <v>168.1</v>
      </c>
      <c r="G1031" s="46">
        <f t="shared" si="137"/>
        <v>460.20000000000005</v>
      </c>
      <c r="H1031" s="238">
        <v>50</v>
      </c>
      <c r="I1031" s="43">
        <f t="shared" si="138"/>
        <v>5.9523809523809521E-2</v>
      </c>
      <c r="J1031" s="43">
        <f t="shared" si="139"/>
        <v>254.84821428571425</v>
      </c>
      <c r="K1031" s="43">
        <f t="shared" si="140"/>
        <v>56.066607142857137</v>
      </c>
      <c r="L1031" s="194">
        <v>104.04761904761904</v>
      </c>
      <c r="M1031" s="194">
        <v>5.9380952380952383</v>
      </c>
      <c r="N1031" s="45">
        <f t="shared" si="141"/>
        <v>1.4409467158996425</v>
      </c>
    </row>
    <row r="1032" spans="1:14" x14ac:dyDescent="0.25">
      <c r="A1032" s="48">
        <f t="shared" si="142"/>
        <v>82</v>
      </c>
      <c r="B1032" s="190">
        <v>3</v>
      </c>
      <c r="C1032" s="46" t="s">
        <v>1299</v>
      </c>
      <c r="D1032" s="46">
        <v>337</v>
      </c>
      <c r="E1032" s="46"/>
      <c r="F1032" s="46">
        <v>36.6</v>
      </c>
      <c r="G1032" s="46">
        <f t="shared" si="137"/>
        <v>373.6</v>
      </c>
      <c r="H1032" s="238">
        <v>60</v>
      </c>
      <c r="I1032" s="43">
        <f t="shared" si="138"/>
        <v>7.1428571428571425E-2</v>
      </c>
      <c r="J1032" s="43">
        <f t="shared" si="139"/>
        <v>305.81785714285712</v>
      </c>
      <c r="K1032" s="43">
        <f t="shared" si="140"/>
        <v>67.27992857142857</v>
      </c>
      <c r="L1032" s="194">
        <v>124.85714285714283</v>
      </c>
      <c r="M1032" s="194">
        <v>7.1257142857142854</v>
      </c>
      <c r="N1032" s="45">
        <f t="shared" si="141"/>
        <v>1.4987556167867739</v>
      </c>
    </row>
    <row r="1033" spans="1:14" x14ac:dyDescent="0.25">
      <c r="A1033" s="48">
        <f t="shared" si="142"/>
        <v>83</v>
      </c>
      <c r="B1033" s="190">
        <v>2</v>
      </c>
      <c r="C1033" s="46" t="s">
        <v>1300</v>
      </c>
      <c r="D1033" s="46">
        <v>275</v>
      </c>
      <c r="E1033" s="46"/>
      <c r="F1033" s="46"/>
      <c r="G1033" s="46">
        <f t="shared" si="137"/>
        <v>275</v>
      </c>
      <c r="H1033" s="238"/>
      <c r="I1033" s="43">
        <f t="shared" si="138"/>
        <v>0</v>
      </c>
      <c r="J1033" s="43">
        <f t="shared" si="139"/>
        <v>0</v>
      </c>
      <c r="K1033" s="43">
        <f t="shared" si="140"/>
        <v>0</v>
      </c>
      <c r="L1033" s="194">
        <v>0</v>
      </c>
      <c r="M1033" s="194">
        <v>0</v>
      </c>
      <c r="N1033" s="45">
        <f t="shared" si="141"/>
        <v>0</v>
      </c>
    </row>
    <row r="1034" spans="1:14" x14ac:dyDescent="0.25">
      <c r="A1034" s="48">
        <f t="shared" si="142"/>
        <v>84</v>
      </c>
      <c r="B1034" s="190">
        <v>3</v>
      </c>
      <c r="C1034" s="46" t="s">
        <v>1301</v>
      </c>
      <c r="D1034" s="46">
        <v>568.20000000000005</v>
      </c>
      <c r="E1034" s="46">
        <v>30.6</v>
      </c>
      <c r="F1034" s="46"/>
      <c r="G1034" s="46">
        <f t="shared" si="137"/>
        <v>598.80000000000007</v>
      </c>
      <c r="H1034" s="238">
        <v>40.200000000000003</v>
      </c>
      <c r="I1034" s="43">
        <f t="shared" si="138"/>
        <v>4.7857142857142862E-2</v>
      </c>
      <c r="J1034" s="43">
        <f t="shared" si="139"/>
        <v>204.89796428571429</v>
      </c>
      <c r="K1034" s="43">
        <f t="shared" si="140"/>
        <v>45.077552142857144</v>
      </c>
      <c r="L1034" s="194">
        <v>83.65428571428572</v>
      </c>
      <c r="M1034" s="194">
        <v>4.7742285714285719</v>
      </c>
      <c r="N1034" s="45">
        <f t="shared" si="141"/>
        <v>0.5955720357519988</v>
      </c>
    </row>
    <row r="1035" spans="1:14" x14ac:dyDescent="0.25">
      <c r="A1035" s="48">
        <f t="shared" si="142"/>
        <v>85</v>
      </c>
      <c r="B1035" s="190">
        <v>3</v>
      </c>
      <c r="C1035" s="46" t="s">
        <v>1302</v>
      </c>
      <c r="D1035" s="46">
        <v>242.6</v>
      </c>
      <c r="E1035" s="46"/>
      <c r="F1035" s="46">
        <v>164.4</v>
      </c>
      <c r="G1035" s="46">
        <f t="shared" si="137"/>
        <v>407</v>
      </c>
      <c r="H1035" s="238">
        <v>42</v>
      </c>
      <c r="I1035" s="43">
        <f t="shared" si="138"/>
        <v>0.05</v>
      </c>
      <c r="J1035" s="43">
        <f t="shared" si="139"/>
        <v>214.07249999999999</v>
      </c>
      <c r="K1035" s="43">
        <f t="shared" si="140"/>
        <v>47.095949999999995</v>
      </c>
      <c r="L1035" s="194">
        <v>87.399999999999991</v>
      </c>
      <c r="M1035" s="194">
        <v>4.9880000000000004</v>
      </c>
      <c r="N1035" s="45">
        <f t="shared" si="141"/>
        <v>1.4573637675185491</v>
      </c>
    </row>
    <row r="1036" spans="1:14" x14ac:dyDescent="0.25">
      <c r="A1036" s="48">
        <f t="shared" si="142"/>
        <v>86</v>
      </c>
      <c r="B1036" s="190">
        <v>2</v>
      </c>
      <c r="C1036" s="46" t="s">
        <v>1303</v>
      </c>
      <c r="D1036" s="46">
        <v>255.3</v>
      </c>
      <c r="E1036" s="46"/>
      <c r="F1036" s="46"/>
      <c r="G1036" s="46">
        <f t="shared" si="137"/>
        <v>255.3</v>
      </c>
      <c r="H1036" s="238"/>
      <c r="I1036" s="43">
        <f t="shared" si="138"/>
        <v>0</v>
      </c>
      <c r="J1036" s="43">
        <f t="shared" si="139"/>
        <v>0</v>
      </c>
      <c r="K1036" s="43">
        <f t="shared" si="140"/>
        <v>0</v>
      </c>
      <c r="L1036" s="194">
        <v>0</v>
      </c>
      <c r="M1036" s="194">
        <v>0</v>
      </c>
      <c r="N1036" s="45">
        <f t="shared" si="141"/>
        <v>0</v>
      </c>
    </row>
    <row r="1037" spans="1:14" x14ac:dyDescent="0.25">
      <c r="A1037" s="48">
        <f t="shared" si="142"/>
        <v>87</v>
      </c>
      <c r="B1037" s="190">
        <v>1</v>
      </c>
      <c r="C1037" s="46" t="s">
        <v>1304</v>
      </c>
      <c r="D1037" s="46">
        <v>139.19999999999999</v>
      </c>
      <c r="E1037" s="46"/>
      <c r="F1037" s="46"/>
      <c r="G1037" s="46">
        <f t="shared" si="137"/>
        <v>139.19999999999999</v>
      </c>
      <c r="H1037" s="238"/>
      <c r="I1037" s="43">
        <f t="shared" si="138"/>
        <v>0</v>
      </c>
      <c r="J1037" s="43">
        <f t="shared" si="139"/>
        <v>0</v>
      </c>
      <c r="K1037" s="43">
        <f t="shared" si="140"/>
        <v>0</v>
      </c>
      <c r="L1037" s="194">
        <v>0</v>
      </c>
      <c r="M1037" s="194">
        <v>0</v>
      </c>
      <c r="N1037" s="45">
        <f t="shared" si="141"/>
        <v>0</v>
      </c>
    </row>
    <row r="1038" spans="1:14" x14ac:dyDescent="0.25">
      <c r="A1038" s="48">
        <f t="shared" si="142"/>
        <v>88</v>
      </c>
      <c r="B1038" s="190">
        <v>2</v>
      </c>
      <c r="C1038" s="46" t="s">
        <v>1305</v>
      </c>
      <c r="D1038" s="46">
        <v>110.5</v>
      </c>
      <c r="E1038" s="46">
        <v>21.5</v>
      </c>
      <c r="F1038" s="46"/>
      <c r="G1038" s="46">
        <f t="shared" si="137"/>
        <v>132</v>
      </c>
      <c r="H1038" s="238"/>
      <c r="I1038" s="43">
        <f t="shared" si="138"/>
        <v>0</v>
      </c>
      <c r="J1038" s="43">
        <f t="shared" si="139"/>
        <v>0</v>
      </c>
      <c r="K1038" s="43">
        <f t="shared" si="140"/>
        <v>0</v>
      </c>
      <c r="L1038" s="194">
        <v>0</v>
      </c>
      <c r="M1038" s="194">
        <v>0</v>
      </c>
      <c r="N1038" s="45">
        <f t="shared" si="141"/>
        <v>0</v>
      </c>
    </row>
    <row r="1039" spans="1:14" x14ac:dyDescent="0.25">
      <c r="A1039" s="48">
        <f t="shared" si="142"/>
        <v>89</v>
      </c>
      <c r="B1039" s="190">
        <v>2</v>
      </c>
      <c r="C1039" s="46" t="s">
        <v>1306</v>
      </c>
      <c r="D1039" s="46">
        <v>153.9</v>
      </c>
      <c r="E1039" s="46"/>
      <c r="F1039" s="46"/>
      <c r="G1039" s="46">
        <f t="shared" si="137"/>
        <v>153.9</v>
      </c>
      <c r="H1039" s="238"/>
      <c r="I1039" s="43">
        <f t="shared" si="138"/>
        <v>0</v>
      </c>
      <c r="J1039" s="43">
        <f t="shared" si="139"/>
        <v>0</v>
      </c>
      <c r="K1039" s="43">
        <f t="shared" si="140"/>
        <v>0</v>
      </c>
      <c r="L1039" s="194">
        <v>0</v>
      </c>
      <c r="M1039" s="194">
        <v>0</v>
      </c>
      <c r="N1039" s="45">
        <f t="shared" si="141"/>
        <v>0</v>
      </c>
    </row>
    <row r="1040" spans="1:14" x14ac:dyDescent="0.25">
      <c r="A1040" s="48">
        <f t="shared" si="142"/>
        <v>90</v>
      </c>
      <c r="B1040" s="190">
        <v>2</v>
      </c>
      <c r="C1040" s="46" t="s">
        <v>1307</v>
      </c>
      <c r="D1040" s="46">
        <v>120.6</v>
      </c>
      <c r="E1040" s="46"/>
      <c r="F1040" s="46"/>
      <c r="G1040" s="46">
        <f t="shared" si="137"/>
        <v>120.6</v>
      </c>
      <c r="H1040" s="238"/>
      <c r="I1040" s="43">
        <f t="shared" si="138"/>
        <v>0</v>
      </c>
      <c r="J1040" s="43">
        <f t="shared" si="139"/>
        <v>0</v>
      </c>
      <c r="K1040" s="43">
        <f t="shared" si="140"/>
        <v>0</v>
      </c>
      <c r="L1040" s="194">
        <v>0</v>
      </c>
      <c r="M1040" s="194">
        <v>0</v>
      </c>
      <c r="N1040" s="45">
        <f t="shared" si="141"/>
        <v>0</v>
      </c>
    </row>
    <row r="1041" spans="1:14" x14ac:dyDescent="0.25">
      <c r="A1041" s="48">
        <f t="shared" si="142"/>
        <v>91</v>
      </c>
      <c r="B1041" s="190">
        <v>2</v>
      </c>
      <c r="C1041" s="46" t="s">
        <v>1308</v>
      </c>
      <c r="D1041" s="46">
        <v>141.30000000000001</v>
      </c>
      <c r="E1041" s="46"/>
      <c r="F1041" s="46"/>
      <c r="G1041" s="46">
        <f t="shared" si="137"/>
        <v>141.30000000000001</v>
      </c>
      <c r="H1041" s="238"/>
      <c r="I1041" s="43">
        <f t="shared" si="138"/>
        <v>0</v>
      </c>
      <c r="J1041" s="43">
        <f t="shared" si="139"/>
        <v>0</v>
      </c>
      <c r="K1041" s="43">
        <f t="shared" si="140"/>
        <v>0</v>
      </c>
      <c r="L1041" s="194">
        <v>0</v>
      </c>
      <c r="M1041" s="194">
        <v>0</v>
      </c>
      <c r="N1041" s="45">
        <f t="shared" si="141"/>
        <v>0</v>
      </c>
    </row>
    <row r="1042" spans="1:14" x14ac:dyDescent="0.25">
      <c r="A1042" s="48">
        <f t="shared" si="142"/>
        <v>92</v>
      </c>
      <c r="B1042" s="190">
        <v>2</v>
      </c>
      <c r="C1042" s="46" t="s">
        <v>1309</v>
      </c>
      <c r="D1042" s="46">
        <v>326</v>
      </c>
      <c r="E1042" s="46"/>
      <c r="F1042" s="46"/>
      <c r="G1042" s="46">
        <f t="shared" si="137"/>
        <v>326</v>
      </c>
      <c r="H1042" s="238"/>
      <c r="I1042" s="43">
        <f t="shared" si="138"/>
        <v>0</v>
      </c>
      <c r="J1042" s="43">
        <f t="shared" si="139"/>
        <v>0</v>
      </c>
      <c r="K1042" s="43">
        <f t="shared" si="140"/>
        <v>0</v>
      </c>
      <c r="L1042" s="194">
        <v>0</v>
      </c>
      <c r="M1042" s="194">
        <v>0</v>
      </c>
      <c r="N1042" s="45">
        <f t="shared" si="141"/>
        <v>0</v>
      </c>
    </row>
    <row r="1043" spans="1:14" x14ac:dyDescent="0.25">
      <c r="A1043" s="48">
        <f t="shared" si="142"/>
        <v>93</v>
      </c>
      <c r="B1043" s="190">
        <v>2</v>
      </c>
      <c r="C1043" s="46" t="s">
        <v>1310</v>
      </c>
      <c r="D1043" s="46">
        <v>378.3</v>
      </c>
      <c r="E1043" s="46"/>
      <c r="F1043" s="46"/>
      <c r="G1043" s="46">
        <f t="shared" si="137"/>
        <v>378.3</v>
      </c>
      <c r="H1043" s="238"/>
      <c r="I1043" s="43">
        <f t="shared" si="138"/>
        <v>0</v>
      </c>
      <c r="J1043" s="43">
        <f t="shared" si="139"/>
        <v>0</v>
      </c>
      <c r="K1043" s="43">
        <f t="shared" si="140"/>
        <v>0</v>
      </c>
      <c r="L1043" s="194">
        <v>0</v>
      </c>
      <c r="M1043" s="194">
        <v>0</v>
      </c>
      <c r="N1043" s="45">
        <f t="shared" si="141"/>
        <v>0</v>
      </c>
    </row>
    <row r="1044" spans="1:14" x14ac:dyDescent="0.25">
      <c r="A1044" s="48">
        <f t="shared" si="142"/>
        <v>94</v>
      </c>
      <c r="B1044" s="190">
        <v>2</v>
      </c>
      <c r="C1044" s="46" t="s">
        <v>1311</v>
      </c>
      <c r="D1044" s="46">
        <v>228.2</v>
      </c>
      <c r="E1044" s="46"/>
      <c r="F1044" s="46"/>
      <c r="G1044" s="46">
        <f t="shared" si="137"/>
        <v>228.2</v>
      </c>
      <c r="H1044" s="238"/>
      <c r="I1044" s="43">
        <f t="shared" si="138"/>
        <v>0</v>
      </c>
      <c r="J1044" s="43">
        <f t="shared" si="139"/>
        <v>0</v>
      </c>
      <c r="K1044" s="43">
        <f t="shared" si="140"/>
        <v>0</v>
      </c>
      <c r="L1044" s="194">
        <v>0</v>
      </c>
      <c r="M1044" s="194">
        <v>0</v>
      </c>
      <c r="N1044" s="45">
        <f t="shared" si="141"/>
        <v>0</v>
      </c>
    </row>
    <row r="1045" spans="1:14" x14ac:dyDescent="0.25">
      <c r="A1045" s="48">
        <f t="shared" si="142"/>
        <v>95</v>
      </c>
      <c r="B1045" s="190">
        <v>2</v>
      </c>
      <c r="C1045" s="46" t="s">
        <v>1312</v>
      </c>
      <c r="D1045" s="46">
        <v>145.69999999999999</v>
      </c>
      <c r="E1045" s="46"/>
      <c r="F1045" s="46"/>
      <c r="G1045" s="46">
        <f t="shared" si="137"/>
        <v>145.69999999999999</v>
      </c>
      <c r="H1045" s="238"/>
      <c r="I1045" s="43">
        <f t="shared" si="138"/>
        <v>0</v>
      </c>
      <c r="J1045" s="43">
        <f t="shared" si="139"/>
        <v>0</v>
      </c>
      <c r="K1045" s="43">
        <f t="shared" si="140"/>
        <v>0</v>
      </c>
      <c r="L1045" s="194">
        <v>0</v>
      </c>
      <c r="M1045" s="194">
        <v>0</v>
      </c>
      <c r="N1045" s="45">
        <f t="shared" si="141"/>
        <v>0</v>
      </c>
    </row>
    <row r="1046" spans="1:14" x14ac:dyDescent="0.25">
      <c r="A1046" s="48">
        <f t="shared" si="142"/>
        <v>96</v>
      </c>
      <c r="B1046" s="190">
        <v>2</v>
      </c>
      <c r="C1046" s="46" t="s">
        <v>1313</v>
      </c>
      <c r="D1046" s="46">
        <v>220.3</v>
      </c>
      <c r="E1046" s="46"/>
      <c r="F1046" s="46"/>
      <c r="G1046" s="46">
        <f t="shared" si="137"/>
        <v>220.3</v>
      </c>
      <c r="H1046" s="238"/>
      <c r="I1046" s="43">
        <f t="shared" si="138"/>
        <v>0</v>
      </c>
      <c r="J1046" s="43">
        <f t="shared" si="139"/>
        <v>0</v>
      </c>
      <c r="K1046" s="43">
        <f t="shared" si="140"/>
        <v>0</v>
      </c>
      <c r="L1046" s="194">
        <v>0</v>
      </c>
      <c r="M1046" s="194">
        <v>0</v>
      </c>
      <c r="N1046" s="45">
        <f t="shared" si="141"/>
        <v>0</v>
      </c>
    </row>
    <row r="1047" spans="1:14" x14ac:dyDescent="0.25">
      <c r="A1047" s="48">
        <f t="shared" si="142"/>
        <v>97</v>
      </c>
      <c r="B1047" s="190">
        <v>5</v>
      </c>
      <c r="C1047" s="46" t="s">
        <v>1314</v>
      </c>
      <c r="D1047" s="46">
        <v>5244.1</v>
      </c>
      <c r="E1047" s="46"/>
      <c r="F1047" s="46"/>
      <c r="G1047" s="46">
        <f t="shared" si="137"/>
        <v>5244.1</v>
      </c>
      <c r="H1047" s="239">
        <v>911</v>
      </c>
      <c r="I1047" s="43">
        <f t="shared" si="138"/>
        <v>1.0845238095238094</v>
      </c>
      <c r="J1047" s="43">
        <f t="shared" si="139"/>
        <v>4643.3344642857137</v>
      </c>
      <c r="K1047" s="43">
        <f t="shared" si="140"/>
        <v>1021.533582142857</v>
      </c>
      <c r="L1047" s="194">
        <v>1895.7476190476189</v>
      </c>
      <c r="M1047" s="194">
        <v>108.19209523809523</v>
      </c>
      <c r="N1047" s="45">
        <f t="shared" si="141"/>
        <v>1.4623687116405646</v>
      </c>
    </row>
    <row r="1048" spans="1:14" ht="13" x14ac:dyDescent="0.3">
      <c r="A1048" s="48">
        <f t="shared" si="142"/>
        <v>98</v>
      </c>
      <c r="B1048" s="190">
        <v>2</v>
      </c>
      <c r="C1048" s="46" t="s">
        <v>1315</v>
      </c>
      <c r="D1048" s="46">
        <v>164.4</v>
      </c>
      <c r="E1048" s="46"/>
      <c r="F1048" s="19"/>
      <c r="G1048" s="46">
        <f t="shared" si="137"/>
        <v>164.4</v>
      </c>
      <c r="H1048" s="239"/>
      <c r="I1048" s="43">
        <f t="shared" si="138"/>
        <v>0</v>
      </c>
      <c r="J1048" s="43">
        <f t="shared" si="139"/>
        <v>0</v>
      </c>
      <c r="K1048" s="43">
        <f t="shared" si="140"/>
        <v>0</v>
      </c>
      <c r="L1048" s="194">
        <v>0</v>
      </c>
      <c r="M1048" s="194">
        <v>0</v>
      </c>
      <c r="N1048" s="45">
        <f t="shared" si="141"/>
        <v>0</v>
      </c>
    </row>
    <row r="1049" spans="1:14" x14ac:dyDescent="0.25">
      <c r="A1049" s="48">
        <f t="shared" si="142"/>
        <v>99</v>
      </c>
      <c r="B1049" s="190">
        <v>1</v>
      </c>
      <c r="C1049" s="46" t="s">
        <v>1316</v>
      </c>
      <c r="D1049" s="46">
        <v>126.2</v>
      </c>
      <c r="E1049" s="46"/>
      <c r="F1049" s="46"/>
      <c r="G1049" s="46">
        <f t="shared" si="137"/>
        <v>126.2</v>
      </c>
      <c r="H1049" s="239"/>
      <c r="I1049" s="43">
        <f t="shared" si="138"/>
        <v>0</v>
      </c>
      <c r="J1049" s="43">
        <f t="shared" si="139"/>
        <v>0</v>
      </c>
      <c r="K1049" s="43">
        <f t="shared" si="140"/>
        <v>0</v>
      </c>
      <c r="L1049" s="194">
        <v>0</v>
      </c>
      <c r="M1049" s="194">
        <v>0</v>
      </c>
      <c r="N1049" s="45">
        <f t="shared" si="141"/>
        <v>0</v>
      </c>
    </row>
    <row r="1050" spans="1:14" x14ac:dyDescent="0.25">
      <c r="A1050" s="48">
        <f t="shared" si="142"/>
        <v>100</v>
      </c>
      <c r="B1050" s="190">
        <v>3</v>
      </c>
      <c r="C1050" s="46" t="s">
        <v>1317</v>
      </c>
      <c r="D1050" s="46">
        <v>232.2</v>
      </c>
      <c r="E1050" s="46"/>
      <c r="F1050" s="46">
        <v>29.4</v>
      </c>
      <c r="G1050" s="46">
        <f t="shared" si="137"/>
        <v>261.59999999999997</v>
      </c>
      <c r="H1050" s="239">
        <v>40</v>
      </c>
      <c r="I1050" s="43">
        <f t="shared" si="138"/>
        <v>4.7619047619047616E-2</v>
      </c>
      <c r="J1050" s="43">
        <f t="shared" si="139"/>
        <v>203.87857142857141</v>
      </c>
      <c r="K1050" s="43">
        <f t="shared" si="140"/>
        <v>44.853285714285711</v>
      </c>
      <c r="L1050" s="194">
        <v>83.238095238095241</v>
      </c>
      <c r="M1050" s="194">
        <v>4.7504761904761903</v>
      </c>
      <c r="N1050" s="45">
        <f t="shared" si="141"/>
        <v>1.4501310446659283</v>
      </c>
    </row>
    <row r="1051" spans="1:14" x14ac:dyDescent="0.25">
      <c r="A1051" s="48">
        <f t="shared" si="142"/>
        <v>101</v>
      </c>
      <c r="B1051" s="190">
        <v>4</v>
      </c>
      <c r="C1051" s="46" t="s">
        <v>1318</v>
      </c>
      <c r="D1051" s="46">
        <v>561.9</v>
      </c>
      <c r="E1051" s="46"/>
      <c r="F1051" s="46"/>
      <c r="G1051" s="46">
        <f t="shared" si="137"/>
        <v>561.9</v>
      </c>
      <c r="H1051" s="239">
        <v>93</v>
      </c>
      <c r="I1051" s="43">
        <f t="shared" si="138"/>
        <v>0.11071428571428571</v>
      </c>
      <c r="J1051" s="43">
        <f t="shared" si="139"/>
        <v>474.01767857142852</v>
      </c>
      <c r="K1051" s="43">
        <f t="shared" si="140"/>
        <v>104.28388928571428</v>
      </c>
      <c r="L1051" s="194">
        <v>193.52857142857141</v>
      </c>
      <c r="M1051" s="194">
        <v>11.044857142857143</v>
      </c>
      <c r="N1051" s="45">
        <f t="shared" si="141"/>
        <v>1.3932639196094883</v>
      </c>
    </row>
    <row r="1052" spans="1:14" x14ac:dyDescent="0.25">
      <c r="A1052" s="48">
        <f t="shared" si="142"/>
        <v>102</v>
      </c>
      <c r="B1052" s="190">
        <v>4</v>
      </c>
      <c r="C1052" s="46" t="s">
        <v>1319</v>
      </c>
      <c r="D1052" s="46">
        <v>452.2</v>
      </c>
      <c r="E1052" s="46"/>
      <c r="F1052" s="46"/>
      <c r="G1052" s="46">
        <f t="shared" si="137"/>
        <v>452.2</v>
      </c>
      <c r="H1052" s="239">
        <v>85</v>
      </c>
      <c r="I1052" s="43">
        <f t="shared" si="138"/>
        <v>0.10119047619047619</v>
      </c>
      <c r="J1052" s="43">
        <f t="shared" si="139"/>
        <v>433.24196428571429</v>
      </c>
      <c r="K1052" s="43">
        <f t="shared" si="140"/>
        <v>95.313232142857146</v>
      </c>
      <c r="L1052" s="194">
        <v>176.88095238095238</v>
      </c>
      <c r="M1052" s="194">
        <v>10.094761904761905</v>
      </c>
      <c r="N1052" s="45">
        <f t="shared" si="141"/>
        <v>1.5823328410311492</v>
      </c>
    </row>
    <row r="1053" spans="1:14" x14ac:dyDescent="0.25">
      <c r="A1053" s="48">
        <f t="shared" si="142"/>
        <v>103</v>
      </c>
      <c r="B1053" s="190">
        <v>4</v>
      </c>
      <c r="C1053" s="46" t="s">
        <v>1320</v>
      </c>
      <c r="D1053" s="46">
        <v>569.4</v>
      </c>
      <c r="E1053" s="46"/>
      <c r="F1053" s="46"/>
      <c r="G1053" s="46">
        <f t="shared" si="137"/>
        <v>569.4</v>
      </c>
      <c r="H1053" s="239">
        <v>90</v>
      </c>
      <c r="I1053" s="43">
        <f t="shared" si="138"/>
        <v>0.10714285714285714</v>
      </c>
      <c r="J1053" s="43">
        <f t="shared" si="139"/>
        <v>458.72678571428565</v>
      </c>
      <c r="K1053" s="43">
        <f t="shared" si="140"/>
        <v>100.91989285714284</v>
      </c>
      <c r="L1053" s="194">
        <v>187.28571428571428</v>
      </c>
      <c r="M1053" s="194">
        <v>10.688571428571429</v>
      </c>
      <c r="N1053" s="45">
        <f t="shared" si="141"/>
        <v>1.3305601761252446</v>
      </c>
    </row>
    <row r="1054" spans="1:14" x14ac:dyDescent="0.25">
      <c r="A1054" s="48">
        <f t="shared" si="142"/>
        <v>104</v>
      </c>
      <c r="B1054" s="190">
        <v>1</v>
      </c>
      <c r="C1054" s="46" t="s">
        <v>1321</v>
      </c>
      <c r="D1054" s="46">
        <v>154.30000000000001</v>
      </c>
      <c r="E1054" s="46"/>
      <c r="F1054" s="46"/>
      <c r="G1054" s="46">
        <f t="shared" si="137"/>
        <v>154.30000000000001</v>
      </c>
      <c r="H1054" s="239"/>
      <c r="I1054" s="43">
        <f t="shared" si="138"/>
        <v>0</v>
      </c>
      <c r="J1054" s="43">
        <f t="shared" si="139"/>
        <v>0</v>
      </c>
      <c r="K1054" s="43">
        <f t="shared" si="140"/>
        <v>0</v>
      </c>
      <c r="L1054" s="194">
        <v>0</v>
      </c>
      <c r="M1054" s="194">
        <v>0</v>
      </c>
      <c r="N1054" s="45">
        <f t="shared" si="141"/>
        <v>0</v>
      </c>
    </row>
    <row r="1055" spans="1:14" x14ac:dyDescent="0.25">
      <c r="A1055" s="48">
        <f t="shared" si="142"/>
        <v>105</v>
      </c>
      <c r="B1055" s="190">
        <v>3</v>
      </c>
      <c r="C1055" s="46" t="s">
        <v>1322</v>
      </c>
      <c r="D1055" s="46">
        <v>394.45</v>
      </c>
      <c r="E1055" s="46"/>
      <c r="F1055" s="46">
        <v>115.6</v>
      </c>
      <c r="G1055" s="46">
        <f t="shared" si="137"/>
        <v>510.04999999999995</v>
      </c>
      <c r="H1055" s="239"/>
      <c r="I1055" s="43">
        <f t="shared" si="138"/>
        <v>0</v>
      </c>
      <c r="J1055" s="43">
        <f t="shared" si="139"/>
        <v>0</v>
      </c>
      <c r="K1055" s="43">
        <f t="shared" si="140"/>
        <v>0</v>
      </c>
      <c r="L1055" s="194">
        <v>0</v>
      </c>
      <c r="M1055" s="194">
        <v>0</v>
      </c>
      <c r="N1055" s="45">
        <f t="shared" si="141"/>
        <v>0</v>
      </c>
    </row>
    <row r="1056" spans="1:14" x14ac:dyDescent="0.25">
      <c r="A1056" s="48">
        <f t="shared" si="142"/>
        <v>106</v>
      </c>
      <c r="B1056" s="190">
        <v>3</v>
      </c>
      <c r="C1056" s="46" t="s">
        <v>1323</v>
      </c>
      <c r="D1056" s="46">
        <v>382.2</v>
      </c>
      <c r="E1056" s="46"/>
      <c r="F1056" s="67"/>
      <c r="G1056" s="46">
        <f t="shared" si="137"/>
        <v>382.2</v>
      </c>
      <c r="H1056" s="239">
        <v>61</v>
      </c>
      <c r="I1056" s="43">
        <f t="shared" si="138"/>
        <v>7.2619047619047625E-2</v>
      </c>
      <c r="J1056" s="43">
        <f t="shared" si="139"/>
        <v>310.91482142857143</v>
      </c>
      <c r="K1056" s="43">
        <f t="shared" si="140"/>
        <v>68.401260714285712</v>
      </c>
      <c r="L1056" s="194">
        <v>126.93809523809523</v>
      </c>
      <c r="M1056" s="194">
        <v>7.2444761904761918</v>
      </c>
      <c r="N1056" s="45">
        <f t="shared" si="141"/>
        <v>1.34353389212828</v>
      </c>
    </row>
    <row r="1057" spans="1:14" x14ac:dyDescent="0.25">
      <c r="A1057" s="48">
        <f t="shared" si="142"/>
        <v>107</v>
      </c>
      <c r="B1057" s="190">
        <v>3</v>
      </c>
      <c r="C1057" s="46" t="s">
        <v>1324</v>
      </c>
      <c r="D1057" s="46">
        <v>360.6</v>
      </c>
      <c r="E1057" s="46"/>
      <c r="F1057" s="46">
        <v>114.9</v>
      </c>
      <c r="G1057" s="46">
        <f t="shared" si="137"/>
        <v>475.5</v>
      </c>
      <c r="H1057" s="239">
        <v>75</v>
      </c>
      <c r="I1057" s="43">
        <f t="shared" si="138"/>
        <v>8.9285714285714288E-2</v>
      </c>
      <c r="J1057" s="43">
        <f t="shared" si="139"/>
        <v>382.27232142857144</v>
      </c>
      <c r="K1057" s="43">
        <f t="shared" si="140"/>
        <v>84.099910714285713</v>
      </c>
      <c r="L1057" s="194">
        <v>156.07142857142856</v>
      </c>
      <c r="M1057" s="194">
        <v>8.9071428571428584</v>
      </c>
      <c r="N1057" s="45">
        <f t="shared" si="141"/>
        <v>1.7508341751842165</v>
      </c>
    </row>
    <row r="1058" spans="1:14" x14ac:dyDescent="0.25">
      <c r="A1058" s="48">
        <f t="shared" si="142"/>
        <v>108</v>
      </c>
      <c r="B1058" s="190">
        <v>2</v>
      </c>
      <c r="C1058" s="46" t="s">
        <v>1325</v>
      </c>
      <c r="D1058" s="46">
        <v>340.3</v>
      </c>
      <c r="E1058" s="46"/>
      <c r="F1058" s="46">
        <v>203.8</v>
      </c>
      <c r="G1058" s="46">
        <f t="shared" si="137"/>
        <v>544.1</v>
      </c>
      <c r="H1058" s="239"/>
      <c r="I1058" s="43">
        <f t="shared" si="138"/>
        <v>0</v>
      </c>
      <c r="J1058" s="43">
        <f t="shared" si="139"/>
        <v>0</v>
      </c>
      <c r="K1058" s="43">
        <f t="shared" si="140"/>
        <v>0</v>
      </c>
      <c r="L1058" s="194">
        <v>0</v>
      </c>
      <c r="M1058" s="194">
        <v>0</v>
      </c>
      <c r="N1058" s="45">
        <f t="shared" si="141"/>
        <v>0</v>
      </c>
    </row>
    <row r="1059" spans="1:14" x14ac:dyDescent="0.25">
      <c r="A1059" s="48">
        <f t="shared" si="142"/>
        <v>109</v>
      </c>
      <c r="B1059" s="190">
        <v>2</v>
      </c>
      <c r="C1059" s="46" t="s">
        <v>1326</v>
      </c>
      <c r="D1059" s="46">
        <v>171.5</v>
      </c>
      <c r="E1059" s="46"/>
      <c r="F1059" s="46">
        <v>70</v>
      </c>
      <c r="G1059" s="46">
        <f t="shared" si="137"/>
        <v>241.5</v>
      </c>
      <c r="H1059" s="239"/>
      <c r="I1059" s="43">
        <f t="shared" si="138"/>
        <v>0</v>
      </c>
      <c r="J1059" s="43">
        <f t="shared" si="139"/>
        <v>0</v>
      </c>
      <c r="K1059" s="43">
        <f t="shared" si="140"/>
        <v>0</v>
      </c>
      <c r="L1059" s="194">
        <v>0</v>
      </c>
      <c r="M1059" s="194">
        <v>0</v>
      </c>
      <c r="N1059" s="45">
        <f t="shared" si="141"/>
        <v>0</v>
      </c>
    </row>
    <row r="1060" spans="1:14" x14ac:dyDescent="0.25">
      <c r="A1060" s="48">
        <f t="shared" si="142"/>
        <v>110</v>
      </c>
      <c r="B1060" s="190">
        <v>3</v>
      </c>
      <c r="C1060" s="46" t="s">
        <v>1327</v>
      </c>
      <c r="D1060" s="46">
        <v>338.7</v>
      </c>
      <c r="E1060" s="46"/>
      <c r="F1060" s="46">
        <v>33.5</v>
      </c>
      <c r="G1060" s="46">
        <f t="shared" si="137"/>
        <v>372.2</v>
      </c>
      <c r="H1060" s="239">
        <v>37</v>
      </c>
      <c r="I1060" s="43">
        <f t="shared" si="138"/>
        <v>4.4047619047619051E-2</v>
      </c>
      <c r="J1060" s="43">
        <f t="shared" si="139"/>
        <v>188.58767857142857</v>
      </c>
      <c r="K1060" s="43">
        <f t="shared" si="140"/>
        <v>41.489289285714285</v>
      </c>
      <c r="L1060" s="194">
        <v>76.995238095238093</v>
      </c>
      <c r="M1060" s="194">
        <v>4.3941904761904764</v>
      </c>
      <c r="N1060" s="45">
        <f t="shared" si="141"/>
        <v>0.91959373022902702</v>
      </c>
    </row>
    <row r="1061" spans="1:14" x14ac:dyDescent="0.25">
      <c r="A1061" s="48">
        <f t="shared" si="142"/>
        <v>111</v>
      </c>
      <c r="B1061" s="190">
        <v>3</v>
      </c>
      <c r="C1061" s="46" t="s">
        <v>1328</v>
      </c>
      <c r="D1061" s="46">
        <v>241.5</v>
      </c>
      <c r="E1061" s="46"/>
      <c r="F1061" s="46"/>
      <c r="G1061" s="46">
        <f t="shared" si="137"/>
        <v>241.5</v>
      </c>
      <c r="H1061" s="239">
        <v>33</v>
      </c>
      <c r="I1061" s="43">
        <f t="shared" si="138"/>
        <v>3.9285714285714285E-2</v>
      </c>
      <c r="J1061" s="43">
        <f t="shared" si="139"/>
        <v>168.19982142857143</v>
      </c>
      <c r="K1061" s="43">
        <f t="shared" si="140"/>
        <v>37.003960714285711</v>
      </c>
      <c r="L1061" s="194">
        <v>68.671428571428564</v>
      </c>
      <c r="M1061" s="194">
        <v>3.9191428571428575</v>
      </c>
      <c r="N1061" s="45">
        <f t="shared" si="141"/>
        <v>1.1502871783496005</v>
      </c>
    </row>
    <row r="1062" spans="1:14" x14ac:dyDescent="0.25">
      <c r="A1062" s="48">
        <f t="shared" si="142"/>
        <v>112</v>
      </c>
      <c r="B1062" s="190">
        <v>3</v>
      </c>
      <c r="C1062" s="46" t="s">
        <v>1329</v>
      </c>
      <c r="D1062" s="46">
        <v>331.7</v>
      </c>
      <c r="E1062" s="46"/>
      <c r="F1062" s="46"/>
      <c r="G1062" s="46">
        <f t="shared" si="137"/>
        <v>331.7</v>
      </c>
      <c r="H1062" s="239">
        <v>46</v>
      </c>
      <c r="I1062" s="43">
        <f t="shared" si="138"/>
        <v>5.4761904761904762E-2</v>
      </c>
      <c r="J1062" s="43">
        <f t="shared" si="139"/>
        <v>234.46035714285713</v>
      </c>
      <c r="K1062" s="43">
        <f t="shared" si="140"/>
        <v>51.58127857142857</v>
      </c>
      <c r="L1062" s="194">
        <v>95.723809523809521</v>
      </c>
      <c r="M1062" s="194">
        <v>5.4630476190476189</v>
      </c>
      <c r="N1062" s="45">
        <f t="shared" si="141"/>
        <v>1.1674057668288902</v>
      </c>
    </row>
    <row r="1063" spans="1:14" x14ac:dyDescent="0.25">
      <c r="A1063" s="48">
        <f t="shared" si="142"/>
        <v>113</v>
      </c>
      <c r="B1063" s="190">
        <v>1</v>
      </c>
      <c r="C1063" s="46" t="s">
        <v>1330</v>
      </c>
      <c r="D1063" s="46">
        <v>95</v>
      </c>
      <c r="E1063" s="46"/>
      <c r="F1063" s="46"/>
      <c r="G1063" s="46">
        <f t="shared" si="137"/>
        <v>95</v>
      </c>
      <c r="H1063" s="239"/>
      <c r="I1063" s="43">
        <f t="shared" si="138"/>
        <v>0</v>
      </c>
      <c r="J1063" s="43">
        <f t="shared" si="139"/>
        <v>0</v>
      </c>
      <c r="K1063" s="43">
        <f t="shared" si="140"/>
        <v>0</v>
      </c>
      <c r="L1063" s="194">
        <v>0</v>
      </c>
      <c r="M1063" s="194">
        <v>0</v>
      </c>
      <c r="N1063" s="45">
        <f t="shared" si="141"/>
        <v>0</v>
      </c>
    </row>
    <row r="1064" spans="1:14" x14ac:dyDescent="0.25">
      <c r="A1064" s="48">
        <f t="shared" si="142"/>
        <v>114</v>
      </c>
      <c r="B1064" s="190">
        <v>2</v>
      </c>
      <c r="C1064" s="46" t="s">
        <v>1331</v>
      </c>
      <c r="D1064" s="46">
        <v>208.9</v>
      </c>
      <c r="E1064" s="46"/>
      <c r="F1064" s="46"/>
      <c r="G1064" s="46">
        <f t="shared" si="137"/>
        <v>208.9</v>
      </c>
      <c r="H1064" s="239"/>
      <c r="I1064" s="43">
        <f t="shared" si="138"/>
        <v>0</v>
      </c>
      <c r="J1064" s="43">
        <f t="shared" si="139"/>
        <v>0</v>
      </c>
      <c r="K1064" s="43">
        <f t="shared" si="140"/>
        <v>0</v>
      </c>
      <c r="L1064" s="194">
        <v>0</v>
      </c>
      <c r="M1064" s="194">
        <v>0</v>
      </c>
      <c r="N1064" s="45">
        <f t="shared" si="141"/>
        <v>0</v>
      </c>
    </row>
    <row r="1065" spans="1:14" x14ac:dyDescent="0.25">
      <c r="A1065" s="48">
        <f t="shared" si="142"/>
        <v>115</v>
      </c>
      <c r="B1065" s="190">
        <v>2</v>
      </c>
      <c r="C1065" s="46" t="s">
        <v>1332</v>
      </c>
      <c r="D1065" s="46">
        <v>141.30000000000001</v>
      </c>
      <c r="E1065" s="46"/>
      <c r="F1065" s="46"/>
      <c r="G1065" s="46">
        <f t="shared" si="137"/>
        <v>141.30000000000001</v>
      </c>
      <c r="H1065" s="239"/>
      <c r="I1065" s="43">
        <f t="shared" si="138"/>
        <v>0</v>
      </c>
      <c r="J1065" s="43">
        <f t="shared" si="139"/>
        <v>0</v>
      </c>
      <c r="K1065" s="43">
        <f t="shared" si="140"/>
        <v>0</v>
      </c>
      <c r="L1065" s="194">
        <v>0</v>
      </c>
      <c r="M1065" s="194">
        <v>0</v>
      </c>
      <c r="N1065" s="45">
        <f t="shared" si="141"/>
        <v>0</v>
      </c>
    </row>
    <row r="1066" spans="1:14" x14ac:dyDescent="0.25">
      <c r="A1066" s="48">
        <f t="shared" si="142"/>
        <v>116</v>
      </c>
      <c r="B1066" s="190">
        <v>3</v>
      </c>
      <c r="C1066" s="46" t="s">
        <v>1333</v>
      </c>
      <c r="D1066" s="46">
        <v>372.1</v>
      </c>
      <c r="E1066" s="46"/>
      <c r="F1066" s="46"/>
      <c r="G1066" s="46">
        <f t="shared" si="137"/>
        <v>372.1</v>
      </c>
      <c r="H1066" s="239">
        <v>50</v>
      </c>
      <c r="I1066" s="43">
        <f t="shared" si="138"/>
        <v>5.9523809523809521E-2</v>
      </c>
      <c r="J1066" s="43">
        <f t="shared" si="139"/>
        <v>254.84821428571425</v>
      </c>
      <c r="K1066" s="43">
        <f t="shared" si="140"/>
        <v>56.066607142857137</v>
      </c>
      <c r="L1066" s="194">
        <v>104.04761904761904</v>
      </c>
      <c r="M1066" s="194">
        <v>5.9380952380952383</v>
      </c>
      <c r="N1066" s="45">
        <f t="shared" si="141"/>
        <v>1.1311489806887547</v>
      </c>
    </row>
    <row r="1067" spans="1:14" x14ac:dyDescent="0.25">
      <c r="A1067" s="48">
        <f t="shared" si="142"/>
        <v>117</v>
      </c>
      <c r="B1067" s="190">
        <v>3</v>
      </c>
      <c r="C1067" s="46" t="s">
        <v>1334</v>
      </c>
      <c r="D1067" s="46">
        <v>313.60000000000002</v>
      </c>
      <c r="E1067" s="46"/>
      <c r="F1067" s="46">
        <v>40</v>
      </c>
      <c r="G1067" s="46">
        <f t="shared" si="137"/>
        <v>353.6</v>
      </c>
      <c r="H1067" s="239">
        <v>40</v>
      </c>
      <c r="I1067" s="43">
        <f t="shared" si="138"/>
        <v>4.7619047619047616E-2</v>
      </c>
      <c r="J1067" s="43">
        <f t="shared" si="139"/>
        <v>203.87857142857141</v>
      </c>
      <c r="K1067" s="43">
        <f t="shared" si="140"/>
        <v>44.853285714285711</v>
      </c>
      <c r="L1067" s="194">
        <v>83.238095238095241</v>
      </c>
      <c r="M1067" s="194">
        <v>4.7504761904761903</v>
      </c>
      <c r="N1067" s="45">
        <f t="shared" si="141"/>
        <v>1.073725856413994</v>
      </c>
    </row>
    <row r="1068" spans="1:14" x14ac:dyDescent="0.25">
      <c r="A1068" s="48">
        <f t="shared" si="142"/>
        <v>118</v>
      </c>
      <c r="B1068" s="190">
        <v>3</v>
      </c>
      <c r="C1068" s="46" t="s">
        <v>1335</v>
      </c>
      <c r="D1068" s="46">
        <v>249.6</v>
      </c>
      <c r="E1068" s="46"/>
      <c r="F1068" s="46"/>
      <c r="G1068" s="46">
        <f t="shared" si="137"/>
        <v>249.6</v>
      </c>
      <c r="H1068" s="239">
        <v>30</v>
      </c>
      <c r="I1068" s="43">
        <f t="shared" si="138"/>
        <v>3.5714285714285712E-2</v>
      </c>
      <c r="J1068" s="43">
        <f t="shared" si="139"/>
        <v>152.90892857142856</v>
      </c>
      <c r="K1068" s="43">
        <f t="shared" si="140"/>
        <v>33.639964285714285</v>
      </c>
      <c r="L1068" s="194">
        <v>62.428571428571416</v>
      </c>
      <c r="M1068" s="194">
        <v>3.5628571428571427</v>
      </c>
      <c r="N1068" s="45">
        <f t="shared" si="141"/>
        <v>1.0117801339285715</v>
      </c>
    </row>
    <row r="1069" spans="1:14" x14ac:dyDescent="0.25">
      <c r="A1069" s="48">
        <f t="shared" si="142"/>
        <v>119</v>
      </c>
      <c r="B1069" s="190">
        <v>3</v>
      </c>
      <c r="C1069" s="46" t="s">
        <v>1336</v>
      </c>
      <c r="D1069" s="46">
        <v>305.8</v>
      </c>
      <c r="E1069" s="46"/>
      <c r="F1069" s="46">
        <v>36.5</v>
      </c>
      <c r="G1069" s="46">
        <f t="shared" si="137"/>
        <v>342.3</v>
      </c>
      <c r="H1069" s="239">
        <v>25</v>
      </c>
      <c r="I1069" s="43">
        <f t="shared" si="138"/>
        <v>2.976190476190476E-2</v>
      </c>
      <c r="J1069" s="43">
        <f t="shared" si="139"/>
        <v>127.42410714285712</v>
      </c>
      <c r="K1069" s="43">
        <f t="shared" si="140"/>
        <v>28.033303571428569</v>
      </c>
      <c r="L1069" s="194">
        <v>52.023809523809518</v>
      </c>
      <c r="M1069" s="194">
        <v>2.9690476190476192</v>
      </c>
      <c r="N1069" s="45">
        <f t="shared" si="141"/>
        <v>0.68819577454919167</v>
      </c>
    </row>
    <row r="1070" spans="1:14" x14ac:dyDescent="0.25">
      <c r="A1070" s="48">
        <f t="shared" si="142"/>
        <v>120</v>
      </c>
      <c r="B1070" s="190">
        <v>2</v>
      </c>
      <c r="C1070" s="46" t="s">
        <v>1337</v>
      </c>
      <c r="D1070" s="46">
        <v>206.5</v>
      </c>
      <c r="E1070" s="46"/>
      <c r="F1070" s="46"/>
      <c r="G1070" s="46">
        <f t="shared" si="137"/>
        <v>206.5</v>
      </c>
      <c r="H1070" s="239"/>
      <c r="I1070" s="43">
        <f t="shared" si="138"/>
        <v>0</v>
      </c>
      <c r="J1070" s="43">
        <f t="shared" si="139"/>
        <v>0</v>
      </c>
      <c r="K1070" s="43">
        <f t="shared" si="140"/>
        <v>0</v>
      </c>
      <c r="L1070" s="194">
        <v>0</v>
      </c>
      <c r="M1070" s="194">
        <v>0</v>
      </c>
      <c r="N1070" s="45">
        <f t="shared" si="141"/>
        <v>0</v>
      </c>
    </row>
    <row r="1071" spans="1:14" x14ac:dyDescent="0.25">
      <c r="A1071" s="48">
        <f t="shared" si="142"/>
        <v>121</v>
      </c>
      <c r="B1071" s="190">
        <v>3</v>
      </c>
      <c r="C1071" s="46" t="s">
        <v>1338</v>
      </c>
      <c r="D1071" s="46">
        <v>300.39999999999998</v>
      </c>
      <c r="E1071" s="46"/>
      <c r="F1071" s="46"/>
      <c r="G1071" s="46">
        <f t="shared" si="137"/>
        <v>300.39999999999998</v>
      </c>
      <c r="H1071" s="239">
        <v>40</v>
      </c>
      <c r="I1071" s="43">
        <f t="shared" si="138"/>
        <v>4.7619047619047616E-2</v>
      </c>
      <c r="J1071" s="43">
        <f t="shared" si="139"/>
        <v>203.87857142857141</v>
      </c>
      <c r="K1071" s="43">
        <f t="shared" si="140"/>
        <v>44.853285714285711</v>
      </c>
      <c r="L1071" s="194">
        <v>83.238095238095241</v>
      </c>
      <c r="M1071" s="194">
        <v>4.7504761904761903</v>
      </c>
      <c r="N1071" s="45">
        <f t="shared" si="141"/>
        <v>1.1209068860566864</v>
      </c>
    </row>
    <row r="1072" spans="1:14" x14ac:dyDescent="0.25">
      <c r="A1072" s="48">
        <f t="shared" si="142"/>
        <v>122</v>
      </c>
      <c r="B1072" s="190">
        <v>5</v>
      </c>
      <c r="C1072" s="46" t="s">
        <v>1339</v>
      </c>
      <c r="D1072" s="46">
        <v>913.8</v>
      </c>
      <c r="E1072" s="46"/>
      <c r="F1072" s="46"/>
      <c r="G1072" s="46">
        <f t="shared" ref="G1072:G1131" si="143">D1072+E1072+F1072</f>
        <v>913.8</v>
      </c>
      <c r="H1072" s="239">
        <v>135</v>
      </c>
      <c r="I1072" s="43">
        <f t="shared" si="138"/>
        <v>0.16071428571428573</v>
      </c>
      <c r="J1072" s="43">
        <f t="shared" si="139"/>
        <v>688.09017857142862</v>
      </c>
      <c r="K1072" s="43">
        <f t="shared" si="140"/>
        <v>151.3798392857143</v>
      </c>
      <c r="L1072" s="194">
        <v>280.92857142857144</v>
      </c>
      <c r="M1072" s="194">
        <v>16.032857142857146</v>
      </c>
      <c r="N1072" s="45">
        <f t="shared" si="141"/>
        <v>1.2436325743363665</v>
      </c>
    </row>
    <row r="1073" spans="1:14" x14ac:dyDescent="0.25">
      <c r="A1073" s="48">
        <f t="shared" si="142"/>
        <v>123</v>
      </c>
      <c r="B1073" s="190">
        <v>2</v>
      </c>
      <c r="C1073" s="46" t="s">
        <v>1340</v>
      </c>
      <c r="D1073" s="46">
        <v>124.1</v>
      </c>
      <c r="E1073" s="46"/>
      <c r="F1073" s="46"/>
      <c r="G1073" s="46">
        <f t="shared" si="143"/>
        <v>124.1</v>
      </c>
      <c r="H1073" s="239"/>
      <c r="I1073" s="43">
        <f t="shared" ref="I1073:I1132" si="144">H1073/840</f>
        <v>0</v>
      </c>
      <c r="J1073" s="43">
        <f t="shared" si="139"/>
        <v>0</v>
      </c>
      <c r="K1073" s="43">
        <f t="shared" si="140"/>
        <v>0</v>
      </c>
      <c r="L1073" s="194">
        <v>0</v>
      </c>
      <c r="M1073" s="194">
        <v>0</v>
      </c>
      <c r="N1073" s="45">
        <f t="shared" si="141"/>
        <v>0</v>
      </c>
    </row>
    <row r="1074" spans="1:14" x14ac:dyDescent="0.25">
      <c r="A1074" s="48">
        <f t="shared" si="142"/>
        <v>124</v>
      </c>
      <c r="B1074" s="190">
        <v>2</v>
      </c>
      <c r="C1074" s="46" t="s">
        <v>1341</v>
      </c>
      <c r="D1074" s="46">
        <v>173.4</v>
      </c>
      <c r="E1074" s="46"/>
      <c r="F1074" s="46"/>
      <c r="G1074" s="46">
        <f t="shared" si="143"/>
        <v>173.4</v>
      </c>
      <c r="H1074" s="239"/>
      <c r="I1074" s="43">
        <f t="shared" si="144"/>
        <v>0</v>
      </c>
      <c r="J1074" s="43">
        <f t="shared" si="139"/>
        <v>0</v>
      </c>
      <c r="K1074" s="43">
        <f t="shared" ref="K1074:K1133" si="145">J1074*0.22</f>
        <v>0</v>
      </c>
      <c r="L1074" s="194">
        <v>0</v>
      </c>
      <c r="M1074" s="194">
        <v>0</v>
      </c>
      <c r="N1074" s="45">
        <f t="shared" si="141"/>
        <v>0</v>
      </c>
    </row>
    <row r="1075" spans="1:14" x14ac:dyDescent="0.25">
      <c r="A1075" s="48">
        <f t="shared" si="142"/>
        <v>125</v>
      </c>
      <c r="B1075" s="190">
        <v>2</v>
      </c>
      <c r="C1075" s="46" t="s">
        <v>1342</v>
      </c>
      <c r="D1075" s="46">
        <v>262.2</v>
      </c>
      <c r="E1075" s="46"/>
      <c r="F1075" s="46"/>
      <c r="G1075" s="46">
        <f t="shared" si="143"/>
        <v>262.2</v>
      </c>
      <c r="H1075" s="239"/>
      <c r="I1075" s="43">
        <f t="shared" si="144"/>
        <v>0</v>
      </c>
      <c r="J1075" s="43">
        <f t="shared" si="139"/>
        <v>0</v>
      </c>
      <c r="K1075" s="43">
        <f t="shared" si="145"/>
        <v>0</v>
      </c>
      <c r="L1075" s="194">
        <v>0</v>
      </c>
      <c r="M1075" s="194">
        <v>0</v>
      </c>
      <c r="N1075" s="45">
        <f t="shared" si="141"/>
        <v>0</v>
      </c>
    </row>
    <row r="1076" spans="1:14" x14ac:dyDescent="0.25">
      <c r="A1076" s="48">
        <f t="shared" si="142"/>
        <v>126</v>
      </c>
      <c r="B1076" s="190">
        <v>3</v>
      </c>
      <c r="C1076" s="46" t="s">
        <v>1346</v>
      </c>
      <c r="D1076" s="46">
        <v>375.7</v>
      </c>
      <c r="E1076" s="46"/>
      <c r="F1076" s="46">
        <v>26.9</v>
      </c>
      <c r="G1076" s="46">
        <f t="shared" si="143"/>
        <v>402.59999999999997</v>
      </c>
      <c r="H1076" s="239">
        <v>51</v>
      </c>
      <c r="I1076" s="43">
        <f t="shared" si="144"/>
        <v>6.0714285714285714E-2</v>
      </c>
      <c r="J1076" s="43">
        <f t="shared" si="139"/>
        <v>259.94517857142858</v>
      </c>
      <c r="K1076" s="43">
        <f t="shared" si="145"/>
        <v>57.187939285714286</v>
      </c>
      <c r="L1076" s="194">
        <v>106.12857142857142</v>
      </c>
      <c r="M1076" s="194">
        <v>6.0568571428571429</v>
      </c>
      <c r="N1076" s="45">
        <f t="shared" si="141"/>
        <v>1.1427163865546219</v>
      </c>
    </row>
    <row r="1077" spans="1:14" x14ac:dyDescent="0.25">
      <c r="A1077" s="48">
        <f t="shared" si="142"/>
        <v>127</v>
      </c>
      <c r="B1077" s="190">
        <v>1</v>
      </c>
      <c r="C1077" s="46" t="s">
        <v>1347</v>
      </c>
      <c r="D1077" s="46">
        <v>180</v>
      </c>
      <c r="E1077" s="46"/>
      <c r="F1077" s="46"/>
      <c r="G1077" s="46">
        <f t="shared" si="143"/>
        <v>180</v>
      </c>
      <c r="H1077" s="239"/>
      <c r="I1077" s="43">
        <f t="shared" si="144"/>
        <v>0</v>
      </c>
      <c r="J1077" s="43">
        <f t="shared" si="139"/>
        <v>0</v>
      </c>
      <c r="K1077" s="43">
        <f t="shared" si="145"/>
        <v>0</v>
      </c>
      <c r="L1077" s="194">
        <v>0</v>
      </c>
      <c r="M1077" s="194">
        <v>0</v>
      </c>
      <c r="N1077" s="45">
        <f t="shared" si="141"/>
        <v>0</v>
      </c>
    </row>
    <row r="1078" spans="1:14" x14ac:dyDescent="0.25">
      <c r="A1078" s="48">
        <f t="shared" si="142"/>
        <v>128</v>
      </c>
      <c r="B1078" s="190">
        <v>3</v>
      </c>
      <c r="C1078" s="46" t="s">
        <v>1348</v>
      </c>
      <c r="D1078" s="46">
        <v>580.1</v>
      </c>
      <c r="E1078" s="46"/>
      <c r="F1078" s="46"/>
      <c r="G1078" s="46">
        <f t="shared" si="143"/>
        <v>580.1</v>
      </c>
      <c r="H1078" s="239">
        <v>90</v>
      </c>
      <c r="I1078" s="43">
        <f t="shared" si="144"/>
        <v>0.10714285714285714</v>
      </c>
      <c r="J1078" s="43">
        <f t="shared" si="139"/>
        <v>458.72678571428565</v>
      </c>
      <c r="K1078" s="43">
        <f t="shared" si="145"/>
        <v>100.91989285714284</v>
      </c>
      <c r="L1078" s="194">
        <v>187.28571428571428</v>
      </c>
      <c r="M1078" s="194">
        <v>10.688571428571429</v>
      </c>
      <c r="N1078" s="45">
        <f t="shared" si="141"/>
        <v>1.306017866377718</v>
      </c>
    </row>
    <row r="1079" spans="1:14" x14ac:dyDescent="0.25">
      <c r="A1079" s="48">
        <f t="shared" si="142"/>
        <v>129</v>
      </c>
      <c r="B1079" s="190">
        <v>3</v>
      </c>
      <c r="C1079" s="46" t="s">
        <v>1352</v>
      </c>
      <c r="D1079" s="46">
        <v>351</v>
      </c>
      <c r="E1079" s="46"/>
      <c r="F1079" s="46"/>
      <c r="G1079" s="46">
        <f t="shared" si="143"/>
        <v>351</v>
      </c>
      <c r="H1079" s="239">
        <v>40</v>
      </c>
      <c r="I1079" s="43">
        <f t="shared" si="144"/>
        <v>4.7619047619047616E-2</v>
      </c>
      <c r="J1079" s="43">
        <f t="shared" ref="J1079:J1142" si="146">I1079*4281.45</f>
        <v>203.87857142857141</v>
      </c>
      <c r="K1079" s="43">
        <f t="shared" si="145"/>
        <v>44.853285714285711</v>
      </c>
      <c r="L1079" s="194">
        <v>83.238095238095241</v>
      </c>
      <c r="M1079" s="194">
        <v>4.7504761904761903</v>
      </c>
      <c r="N1079" s="45">
        <f t="shared" ref="N1079:N1141" si="147">(J1079+K1079+L1079+M1079)/D1079</f>
        <v>0.95931746031746024</v>
      </c>
    </row>
    <row r="1080" spans="1:14" x14ac:dyDescent="0.25">
      <c r="A1080" s="48">
        <f t="shared" si="142"/>
        <v>130</v>
      </c>
      <c r="B1080" s="190">
        <v>3</v>
      </c>
      <c r="C1080" s="46" t="s">
        <v>1353</v>
      </c>
      <c r="D1080" s="46">
        <v>299.7</v>
      </c>
      <c r="E1080" s="46"/>
      <c r="F1080" s="46"/>
      <c r="G1080" s="46">
        <f t="shared" si="143"/>
        <v>299.7</v>
      </c>
      <c r="H1080" s="239">
        <v>20</v>
      </c>
      <c r="I1080" s="43">
        <f t="shared" si="144"/>
        <v>2.3809523809523808E-2</v>
      </c>
      <c r="J1080" s="43">
        <f t="shared" si="146"/>
        <v>101.9392857142857</v>
      </c>
      <c r="K1080" s="43">
        <f t="shared" si="145"/>
        <v>22.426642857142856</v>
      </c>
      <c r="L1080" s="194">
        <v>41.61904761904762</v>
      </c>
      <c r="M1080" s="194">
        <v>2.3752380952380951</v>
      </c>
      <c r="N1080" s="45">
        <f t="shared" si="147"/>
        <v>0.5617624767624767</v>
      </c>
    </row>
    <row r="1081" spans="1:14" x14ac:dyDescent="0.25">
      <c r="A1081" s="48">
        <f t="shared" ref="A1081:A1143" si="148">A1080+1</f>
        <v>131</v>
      </c>
      <c r="B1081" s="190">
        <v>3</v>
      </c>
      <c r="C1081" s="46" t="s">
        <v>1354</v>
      </c>
      <c r="D1081" s="46">
        <v>428.3</v>
      </c>
      <c r="E1081" s="46"/>
      <c r="F1081" s="46"/>
      <c r="G1081" s="46">
        <f t="shared" si="143"/>
        <v>428.3</v>
      </c>
      <c r="H1081" s="239">
        <v>35</v>
      </c>
      <c r="I1081" s="43">
        <f t="shared" si="144"/>
        <v>4.1666666666666664E-2</v>
      </c>
      <c r="J1081" s="43">
        <f t="shared" si="146"/>
        <v>178.39374999999998</v>
      </c>
      <c r="K1081" s="43">
        <f t="shared" si="145"/>
        <v>39.246624999999995</v>
      </c>
      <c r="L1081" s="194">
        <v>72.833333333333314</v>
      </c>
      <c r="M1081" s="194">
        <v>4.1566666666666663</v>
      </c>
      <c r="N1081" s="45">
        <f t="shared" si="147"/>
        <v>0.68790654914779348</v>
      </c>
    </row>
    <row r="1082" spans="1:14" x14ac:dyDescent="0.25">
      <c r="A1082" s="48">
        <f t="shared" si="148"/>
        <v>132</v>
      </c>
      <c r="B1082" s="190">
        <v>3</v>
      </c>
      <c r="C1082" s="46" t="s">
        <v>1355</v>
      </c>
      <c r="D1082" s="46">
        <v>299.3</v>
      </c>
      <c r="E1082" s="46"/>
      <c r="F1082" s="46"/>
      <c r="G1082" s="46">
        <f t="shared" si="143"/>
        <v>299.3</v>
      </c>
      <c r="H1082" s="239">
        <v>33</v>
      </c>
      <c r="I1082" s="43">
        <f t="shared" si="144"/>
        <v>3.9285714285714285E-2</v>
      </c>
      <c r="J1082" s="43">
        <f t="shared" si="146"/>
        <v>168.19982142857143</v>
      </c>
      <c r="K1082" s="43">
        <f t="shared" si="145"/>
        <v>37.003960714285711</v>
      </c>
      <c r="L1082" s="194">
        <v>68.671428571428564</v>
      </c>
      <c r="M1082" s="194">
        <v>3.9191428571428575</v>
      </c>
      <c r="N1082" s="45">
        <f t="shared" si="147"/>
        <v>0.92814685456541435</v>
      </c>
    </row>
    <row r="1083" spans="1:14" x14ac:dyDescent="0.25">
      <c r="A1083" s="48">
        <f t="shared" si="148"/>
        <v>133</v>
      </c>
      <c r="B1083" s="190">
        <v>3</v>
      </c>
      <c r="C1083" s="46" t="s">
        <v>1356</v>
      </c>
      <c r="D1083" s="46">
        <v>343.9</v>
      </c>
      <c r="E1083" s="46"/>
      <c r="F1083" s="46"/>
      <c r="G1083" s="46">
        <f t="shared" si="143"/>
        <v>343.9</v>
      </c>
      <c r="H1083" s="239">
        <v>25</v>
      </c>
      <c r="I1083" s="43">
        <f t="shared" si="144"/>
        <v>2.976190476190476E-2</v>
      </c>
      <c r="J1083" s="43">
        <f t="shared" si="146"/>
        <v>127.42410714285712</v>
      </c>
      <c r="K1083" s="43">
        <f t="shared" si="145"/>
        <v>28.033303571428569</v>
      </c>
      <c r="L1083" s="194">
        <v>52.023809523809518</v>
      </c>
      <c r="M1083" s="194">
        <v>2.9690476190476192</v>
      </c>
      <c r="N1083" s="45">
        <f t="shared" si="147"/>
        <v>0.61195192747061011</v>
      </c>
    </row>
    <row r="1084" spans="1:14" x14ac:dyDescent="0.25">
      <c r="A1084" s="48">
        <f t="shared" si="148"/>
        <v>134</v>
      </c>
      <c r="B1084" s="190">
        <v>3</v>
      </c>
      <c r="C1084" s="46" t="s">
        <v>1357</v>
      </c>
      <c r="D1084" s="46">
        <v>282</v>
      </c>
      <c r="E1084" s="46"/>
      <c r="F1084" s="46"/>
      <c r="G1084" s="46">
        <f t="shared" si="143"/>
        <v>282</v>
      </c>
      <c r="H1084" s="239">
        <v>35</v>
      </c>
      <c r="I1084" s="43">
        <f t="shared" si="144"/>
        <v>4.1666666666666664E-2</v>
      </c>
      <c r="J1084" s="43">
        <f t="shared" si="146"/>
        <v>178.39374999999998</v>
      </c>
      <c r="K1084" s="43">
        <f t="shared" si="145"/>
        <v>39.246624999999995</v>
      </c>
      <c r="L1084" s="194">
        <v>72.833333333333314</v>
      </c>
      <c r="M1084" s="194">
        <v>4.1566666666666663</v>
      </c>
      <c r="N1084" s="45">
        <f t="shared" si="147"/>
        <v>1.0447885638297871</v>
      </c>
    </row>
    <row r="1085" spans="1:14" x14ac:dyDescent="0.25">
      <c r="A1085" s="48">
        <f t="shared" si="148"/>
        <v>135</v>
      </c>
      <c r="B1085" s="190">
        <v>3</v>
      </c>
      <c r="C1085" s="46" t="s">
        <v>1358</v>
      </c>
      <c r="D1085" s="46">
        <v>357.6</v>
      </c>
      <c r="E1085" s="46"/>
      <c r="F1085" s="46"/>
      <c r="G1085" s="46">
        <f t="shared" si="143"/>
        <v>357.6</v>
      </c>
      <c r="H1085" s="239">
        <v>34</v>
      </c>
      <c r="I1085" s="43">
        <f t="shared" si="144"/>
        <v>4.0476190476190478E-2</v>
      </c>
      <c r="J1085" s="43">
        <f t="shared" si="146"/>
        <v>173.2967857142857</v>
      </c>
      <c r="K1085" s="43">
        <f t="shared" si="145"/>
        <v>38.125292857142853</v>
      </c>
      <c r="L1085" s="194">
        <v>70.75238095238096</v>
      </c>
      <c r="M1085" s="194">
        <v>4.0379047619047626</v>
      </c>
      <c r="N1085" s="45">
        <f t="shared" si="147"/>
        <v>0.80037014621284752</v>
      </c>
    </row>
    <row r="1086" spans="1:14" x14ac:dyDescent="0.25">
      <c r="A1086" s="48">
        <f t="shared" si="148"/>
        <v>136</v>
      </c>
      <c r="B1086" s="190">
        <v>2</v>
      </c>
      <c r="C1086" s="46" t="s">
        <v>1454</v>
      </c>
      <c r="D1086" s="46">
        <v>424.7</v>
      </c>
      <c r="E1086" s="46"/>
      <c r="F1086" s="46"/>
      <c r="G1086" s="46">
        <f t="shared" si="143"/>
        <v>424.7</v>
      </c>
      <c r="H1086" s="239"/>
      <c r="I1086" s="43">
        <f t="shared" si="144"/>
        <v>0</v>
      </c>
      <c r="J1086" s="43">
        <f t="shared" si="146"/>
        <v>0</v>
      </c>
      <c r="K1086" s="43">
        <f t="shared" si="145"/>
        <v>0</v>
      </c>
      <c r="L1086" s="194">
        <v>0</v>
      </c>
      <c r="M1086" s="194">
        <v>0</v>
      </c>
      <c r="N1086" s="45">
        <f t="shared" si="147"/>
        <v>0</v>
      </c>
    </row>
    <row r="1087" spans="1:14" x14ac:dyDescent="0.25">
      <c r="A1087" s="48">
        <f t="shared" si="148"/>
        <v>137</v>
      </c>
      <c r="B1087" s="190">
        <v>1</v>
      </c>
      <c r="C1087" s="46" t="s">
        <v>1455</v>
      </c>
      <c r="D1087" s="46">
        <v>120.4</v>
      </c>
      <c r="E1087" s="46"/>
      <c r="F1087" s="46"/>
      <c r="G1087" s="46">
        <f t="shared" si="143"/>
        <v>120.4</v>
      </c>
      <c r="H1087" s="239">
        <v>10</v>
      </c>
      <c r="I1087" s="43">
        <f t="shared" si="144"/>
        <v>1.1904761904761904E-2</v>
      </c>
      <c r="J1087" s="43">
        <f t="shared" si="146"/>
        <v>50.969642857142851</v>
      </c>
      <c r="K1087" s="43">
        <f t="shared" si="145"/>
        <v>11.213321428571428</v>
      </c>
      <c r="L1087" s="194">
        <v>20.80952380952381</v>
      </c>
      <c r="M1087" s="194">
        <v>1.1876190476190476</v>
      </c>
      <c r="N1087" s="45">
        <f t="shared" si="147"/>
        <v>0.69917032510678678</v>
      </c>
    </row>
    <row r="1088" spans="1:14" x14ac:dyDescent="0.25">
      <c r="A1088" s="48">
        <f t="shared" si="148"/>
        <v>138</v>
      </c>
      <c r="B1088" s="190">
        <v>3</v>
      </c>
      <c r="C1088" s="46" t="s">
        <v>1456</v>
      </c>
      <c r="D1088" s="46">
        <v>317.60000000000002</v>
      </c>
      <c r="E1088" s="46"/>
      <c r="F1088" s="46"/>
      <c r="G1088" s="46">
        <f t="shared" si="143"/>
        <v>317.60000000000002</v>
      </c>
      <c r="H1088" s="239">
        <v>35</v>
      </c>
      <c r="I1088" s="43">
        <f t="shared" si="144"/>
        <v>4.1666666666666664E-2</v>
      </c>
      <c r="J1088" s="43">
        <f t="shared" si="146"/>
        <v>178.39374999999998</v>
      </c>
      <c r="K1088" s="43">
        <f t="shared" si="145"/>
        <v>39.246624999999995</v>
      </c>
      <c r="L1088" s="194">
        <v>72.833333333333314</v>
      </c>
      <c r="M1088" s="194">
        <v>4.1566666666666663</v>
      </c>
      <c r="N1088" s="45">
        <f t="shared" si="147"/>
        <v>0.92767750314861441</v>
      </c>
    </row>
    <row r="1089" spans="1:14" x14ac:dyDescent="0.25">
      <c r="A1089" s="48">
        <f t="shared" si="148"/>
        <v>139</v>
      </c>
      <c r="B1089" s="190">
        <v>3</v>
      </c>
      <c r="C1089" s="46" t="s">
        <v>1457</v>
      </c>
      <c r="D1089" s="46">
        <v>395.53</v>
      </c>
      <c r="E1089" s="46"/>
      <c r="F1089" s="46"/>
      <c r="G1089" s="46">
        <f t="shared" si="143"/>
        <v>395.53</v>
      </c>
      <c r="H1089" s="239">
        <v>48.5</v>
      </c>
      <c r="I1089" s="43">
        <f t="shared" si="144"/>
        <v>5.7738095238095241E-2</v>
      </c>
      <c r="J1089" s="43">
        <f t="shared" si="146"/>
        <v>247.20276785714287</v>
      </c>
      <c r="K1089" s="43">
        <f t="shared" si="145"/>
        <v>54.384608928571431</v>
      </c>
      <c r="L1089" s="194">
        <v>100.92619047619047</v>
      </c>
      <c r="M1089" s="194">
        <v>5.7599523809523818</v>
      </c>
      <c r="N1089" s="45">
        <f t="shared" si="147"/>
        <v>1.0322188446966278</v>
      </c>
    </row>
    <row r="1090" spans="1:14" x14ac:dyDescent="0.25">
      <c r="A1090" s="48">
        <f t="shared" si="148"/>
        <v>140</v>
      </c>
      <c r="B1090" s="190">
        <v>3</v>
      </c>
      <c r="C1090" s="46" t="s">
        <v>1458</v>
      </c>
      <c r="D1090" s="46">
        <v>516.79999999999995</v>
      </c>
      <c r="E1090" s="46"/>
      <c r="F1090" s="46"/>
      <c r="G1090" s="46">
        <f t="shared" si="143"/>
        <v>516.79999999999995</v>
      </c>
      <c r="H1090" s="239">
        <v>48.5</v>
      </c>
      <c r="I1090" s="43">
        <f t="shared" si="144"/>
        <v>5.7738095238095241E-2</v>
      </c>
      <c r="J1090" s="43">
        <f t="shared" si="146"/>
        <v>247.20276785714287</v>
      </c>
      <c r="K1090" s="43">
        <f t="shared" si="145"/>
        <v>54.384608928571431</v>
      </c>
      <c r="L1090" s="194">
        <v>100.92619047619047</v>
      </c>
      <c r="M1090" s="194">
        <v>5.7599523809523818</v>
      </c>
      <c r="N1090" s="45">
        <f t="shared" si="147"/>
        <v>0.79000294048540476</v>
      </c>
    </row>
    <row r="1091" spans="1:14" x14ac:dyDescent="0.25">
      <c r="A1091" s="48">
        <f t="shared" si="148"/>
        <v>141</v>
      </c>
      <c r="B1091" s="190">
        <v>3</v>
      </c>
      <c r="C1091" s="46" t="s">
        <v>1459</v>
      </c>
      <c r="D1091" s="46">
        <v>305.89999999999998</v>
      </c>
      <c r="E1091" s="46"/>
      <c r="F1091" s="46"/>
      <c r="G1091" s="46">
        <f t="shared" si="143"/>
        <v>305.89999999999998</v>
      </c>
      <c r="H1091" s="239">
        <v>55</v>
      </c>
      <c r="I1091" s="43">
        <f t="shared" si="144"/>
        <v>6.5476190476190479E-2</v>
      </c>
      <c r="J1091" s="43">
        <f t="shared" si="146"/>
        <v>280.3330357142857</v>
      </c>
      <c r="K1091" s="43">
        <f t="shared" si="145"/>
        <v>61.673267857142854</v>
      </c>
      <c r="L1091" s="194">
        <v>114.45238095238095</v>
      </c>
      <c r="M1091" s="194">
        <v>6.5319047619047623</v>
      </c>
      <c r="N1091" s="45">
        <f t="shared" si="147"/>
        <v>1.5135357609863167</v>
      </c>
    </row>
    <row r="1092" spans="1:14" x14ac:dyDescent="0.25">
      <c r="A1092" s="48">
        <f t="shared" si="148"/>
        <v>142</v>
      </c>
      <c r="B1092" s="190">
        <v>3</v>
      </c>
      <c r="C1092" s="46" t="s">
        <v>1460</v>
      </c>
      <c r="D1092" s="46">
        <v>483.9</v>
      </c>
      <c r="E1092" s="46"/>
      <c r="F1092" s="46">
        <v>35.299999999999997</v>
      </c>
      <c r="G1092" s="46">
        <f t="shared" si="143"/>
        <v>519.19999999999993</v>
      </c>
      <c r="H1092" s="239">
        <v>88</v>
      </c>
      <c r="I1092" s="43">
        <f t="shared" si="144"/>
        <v>0.10476190476190476</v>
      </c>
      <c r="J1092" s="43">
        <f t="shared" si="146"/>
        <v>448.53285714285715</v>
      </c>
      <c r="K1092" s="43">
        <f t="shared" si="145"/>
        <v>98.677228571428572</v>
      </c>
      <c r="L1092" s="194">
        <v>183.12380952380951</v>
      </c>
      <c r="M1092" s="194">
        <v>10.451047619047619</v>
      </c>
      <c r="N1092" s="45">
        <f t="shared" si="147"/>
        <v>1.5308636967496236</v>
      </c>
    </row>
    <row r="1093" spans="1:14" x14ac:dyDescent="0.25">
      <c r="A1093" s="48">
        <f t="shared" si="148"/>
        <v>143</v>
      </c>
      <c r="B1093" s="190">
        <v>3</v>
      </c>
      <c r="C1093" s="46" t="s">
        <v>1461</v>
      </c>
      <c r="D1093" s="46">
        <v>257.3</v>
      </c>
      <c r="E1093" s="46"/>
      <c r="F1093" s="46"/>
      <c r="G1093" s="46">
        <f t="shared" si="143"/>
        <v>257.3</v>
      </c>
      <c r="H1093" s="239">
        <v>47</v>
      </c>
      <c r="I1093" s="43">
        <f t="shared" si="144"/>
        <v>5.5952380952380955E-2</v>
      </c>
      <c r="J1093" s="43">
        <f t="shared" si="146"/>
        <v>239.55732142857144</v>
      </c>
      <c r="K1093" s="43">
        <f t="shared" si="145"/>
        <v>52.702610714285719</v>
      </c>
      <c r="L1093" s="194">
        <v>97.804761904761904</v>
      </c>
      <c r="M1093" s="194">
        <v>5.5818095238095244</v>
      </c>
      <c r="N1093" s="45">
        <f t="shared" si="147"/>
        <v>1.537685594914219</v>
      </c>
    </row>
    <row r="1094" spans="1:14" x14ac:dyDescent="0.25">
      <c r="A1094" s="48">
        <f t="shared" si="148"/>
        <v>144</v>
      </c>
      <c r="B1094" s="190">
        <v>3</v>
      </c>
      <c r="C1094" s="46" t="s">
        <v>1462</v>
      </c>
      <c r="D1094" s="46">
        <v>261.3</v>
      </c>
      <c r="E1094" s="46"/>
      <c r="F1094" s="46"/>
      <c r="G1094" s="46">
        <f t="shared" si="143"/>
        <v>261.3</v>
      </c>
      <c r="H1094" s="239">
        <v>40</v>
      </c>
      <c r="I1094" s="43">
        <f t="shared" si="144"/>
        <v>4.7619047619047616E-2</v>
      </c>
      <c r="J1094" s="43">
        <f t="shared" si="146"/>
        <v>203.87857142857141</v>
      </c>
      <c r="K1094" s="43">
        <f t="shared" si="145"/>
        <v>44.853285714285711</v>
      </c>
      <c r="L1094" s="194">
        <v>83.238095238095241</v>
      </c>
      <c r="M1094" s="194">
        <v>4.7504761904761903</v>
      </c>
      <c r="N1094" s="45">
        <f t="shared" si="147"/>
        <v>1.2886353944562898</v>
      </c>
    </row>
    <row r="1095" spans="1:14" x14ac:dyDescent="0.25">
      <c r="A1095" s="48">
        <f t="shared" si="148"/>
        <v>145</v>
      </c>
      <c r="B1095" s="190">
        <v>3</v>
      </c>
      <c r="C1095" s="46" t="s">
        <v>1463</v>
      </c>
      <c r="D1095" s="46">
        <v>296.89999999999998</v>
      </c>
      <c r="E1095" s="46"/>
      <c r="F1095" s="46">
        <v>50</v>
      </c>
      <c r="G1095" s="46">
        <f t="shared" si="143"/>
        <v>346.9</v>
      </c>
      <c r="H1095" s="239">
        <v>45</v>
      </c>
      <c r="I1095" s="43">
        <f t="shared" si="144"/>
        <v>5.3571428571428568E-2</v>
      </c>
      <c r="J1095" s="43">
        <f t="shared" si="146"/>
        <v>229.36339285714283</v>
      </c>
      <c r="K1095" s="43">
        <f t="shared" si="145"/>
        <v>50.459946428571421</v>
      </c>
      <c r="L1095" s="194">
        <v>93.642857142857139</v>
      </c>
      <c r="M1095" s="194">
        <v>5.3442857142857143</v>
      </c>
      <c r="N1095" s="45">
        <f t="shared" si="147"/>
        <v>1.2758857599961506</v>
      </c>
    </row>
    <row r="1096" spans="1:14" x14ac:dyDescent="0.25">
      <c r="A1096" s="48">
        <f t="shared" si="148"/>
        <v>146</v>
      </c>
      <c r="B1096" s="190">
        <v>3</v>
      </c>
      <c r="C1096" s="46" t="s">
        <v>1464</v>
      </c>
      <c r="D1096" s="46">
        <v>495.2</v>
      </c>
      <c r="E1096" s="46"/>
      <c r="F1096" s="46">
        <v>62.5</v>
      </c>
      <c r="G1096" s="46">
        <f t="shared" si="143"/>
        <v>557.70000000000005</v>
      </c>
      <c r="H1096" s="239">
        <v>66</v>
      </c>
      <c r="I1096" s="43">
        <f t="shared" si="144"/>
        <v>7.857142857142857E-2</v>
      </c>
      <c r="J1096" s="43">
        <f t="shared" si="146"/>
        <v>336.39964285714285</v>
      </c>
      <c r="K1096" s="43">
        <f t="shared" si="145"/>
        <v>74.007921428571422</v>
      </c>
      <c r="L1096" s="194">
        <v>137.34285714285713</v>
      </c>
      <c r="M1096" s="194">
        <v>7.838285714285715</v>
      </c>
      <c r="N1096" s="45">
        <f t="shared" si="147"/>
        <v>1.1219481162012461</v>
      </c>
    </row>
    <row r="1097" spans="1:14" x14ac:dyDescent="0.25">
      <c r="A1097" s="48">
        <f t="shared" si="148"/>
        <v>147</v>
      </c>
      <c r="B1097" s="190">
        <v>3</v>
      </c>
      <c r="C1097" s="46" t="s">
        <v>1465</v>
      </c>
      <c r="D1097" s="46">
        <v>446.2</v>
      </c>
      <c r="E1097" s="46"/>
      <c r="F1097" s="46"/>
      <c r="G1097" s="46">
        <f t="shared" si="143"/>
        <v>446.2</v>
      </c>
      <c r="H1097" s="239">
        <v>65</v>
      </c>
      <c r="I1097" s="43">
        <f t="shared" si="144"/>
        <v>7.7380952380952384E-2</v>
      </c>
      <c r="J1097" s="43">
        <f t="shared" si="146"/>
        <v>331.30267857142854</v>
      </c>
      <c r="K1097" s="43">
        <f t="shared" si="145"/>
        <v>72.88658928571428</v>
      </c>
      <c r="L1097" s="194">
        <v>135.26190476190476</v>
      </c>
      <c r="M1097" s="194">
        <v>7.7195238095238103</v>
      </c>
      <c r="N1097" s="45">
        <f t="shared" si="147"/>
        <v>1.2262902205929436</v>
      </c>
    </row>
    <row r="1098" spans="1:14" x14ac:dyDescent="0.25">
      <c r="A1098" s="48">
        <f t="shared" si="148"/>
        <v>148</v>
      </c>
      <c r="B1098" s="190">
        <v>2</v>
      </c>
      <c r="C1098" s="46" t="s">
        <v>1466</v>
      </c>
      <c r="D1098" s="46">
        <v>266.39999999999998</v>
      </c>
      <c r="E1098" s="46"/>
      <c r="F1098" s="46"/>
      <c r="G1098" s="46">
        <f t="shared" si="143"/>
        <v>266.39999999999998</v>
      </c>
      <c r="H1098" s="239"/>
      <c r="I1098" s="43">
        <f t="shared" si="144"/>
        <v>0</v>
      </c>
      <c r="J1098" s="43">
        <f t="shared" si="146"/>
        <v>0</v>
      </c>
      <c r="K1098" s="43">
        <f t="shared" si="145"/>
        <v>0</v>
      </c>
      <c r="L1098" s="194">
        <v>0</v>
      </c>
      <c r="M1098" s="194">
        <v>0</v>
      </c>
      <c r="N1098" s="45">
        <f t="shared" si="147"/>
        <v>0</v>
      </c>
    </row>
    <row r="1099" spans="1:14" ht="13" x14ac:dyDescent="0.3">
      <c r="A1099" s="48">
        <f t="shared" si="148"/>
        <v>149</v>
      </c>
      <c r="B1099" s="190">
        <v>3</v>
      </c>
      <c r="C1099" s="46" t="s">
        <v>1467</v>
      </c>
      <c r="D1099" s="46">
        <v>548.4</v>
      </c>
      <c r="E1099" s="46"/>
      <c r="F1099" s="19">
        <v>215.2</v>
      </c>
      <c r="G1099" s="46">
        <f t="shared" si="143"/>
        <v>763.59999999999991</v>
      </c>
      <c r="H1099" s="239">
        <v>90</v>
      </c>
      <c r="I1099" s="43">
        <f t="shared" si="144"/>
        <v>0.10714285714285714</v>
      </c>
      <c r="J1099" s="43">
        <f t="shared" si="146"/>
        <v>458.72678571428565</v>
      </c>
      <c r="K1099" s="43">
        <f t="shared" si="145"/>
        <v>100.91989285714284</v>
      </c>
      <c r="L1099" s="194">
        <v>187.28571428571428</v>
      </c>
      <c r="M1099" s="194">
        <v>10.688571428571429</v>
      </c>
      <c r="N1099" s="45">
        <f t="shared" si="147"/>
        <v>1.3815116051891214</v>
      </c>
    </row>
    <row r="1100" spans="1:14" x14ac:dyDescent="0.25">
      <c r="A1100" s="48">
        <f t="shared" si="148"/>
        <v>150</v>
      </c>
      <c r="B1100" s="190">
        <v>3</v>
      </c>
      <c r="C1100" s="46" t="s">
        <v>1468</v>
      </c>
      <c r="D1100" s="46">
        <v>539.79999999999995</v>
      </c>
      <c r="E1100" s="46">
        <v>83.3</v>
      </c>
      <c r="F1100" s="46"/>
      <c r="G1100" s="46">
        <f t="shared" si="143"/>
        <v>623.09999999999991</v>
      </c>
      <c r="H1100" s="239">
        <v>84</v>
      </c>
      <c r="I1100" s="43">
        <f t="shared" si="144"/>
        <v>0.1</v>
      </c>
      <c r="J1100" s="43">
        <f t="shared" si="146"/>
        <v>428.14499999999998</v>
      </c>
      <c r="K1100" s="43">
        <f t="shared" si="145"/>
        <v>94.19189999999999</v>
      </c>
      <c r="L1100" s="194">
        <v>174.79999999999998</v>
      </c>
      <c r="M1100" s="194">
        <v>9.9760000000000009</v>
      </c>
      <c r="N1100" s="45">
        <f t="shared" si="147"/>
        <v>1.3099535012967767</v>
      </c>
    </row>
    <row r="1101" spans="1:14" x14ac:dyDescent="0.25">
      <c r="A1101" s="48">
        <f t="shared" si="148"/>
        <v>151</v>
      </c>
      <c r="B1101" s="190">
        <v>3</v>
      </c>
      <c r="C1101" s="46" t="s">
        <v>1469</v>
      </c>
      <c r="D1101" s="46">
        <v>384.6</v>
      </c>
      <c r="E1101" s="46"/>
      <c r="F1101" s="46"/>
      <c r="G1101" s="46">
        <f t="shared" si="143"/>
        <v>384.6</v>
      </c>
      <c r="H1101" s="239">
        <v>68</v>
      </c>
      <c r="I1101" s="43">
        <f t="shared" si="144"/>
        <v>8.0952380952380956E-2</v>
      </c>
      <c r="J1101" s="43">
        <f t="shared" si="146"/>
        <v>346.59357142857141</v>
      </c>
      <c r="K1101" s="43">
        <f t="shared" si="145"/>
        <v>76.250585714285705</v>
      </c>
      <c r="L1101" s="194">
        <v>141.50476190476192</v>
      </c>
      <c r="M1101" s="194">
        <v>8.0758095238095251</v>
      </c>
      <c r="N1101" s="45">
        <f t="shared" si="147"/>
        <v>1.4883638288388676</v>
      </c>
    </row>
    <row r="1102" spans="1:14" x14ac:dyDescent="0.25">
      <c r="A1102" s="48">
        <f t="shared" si="148"/>
        <v>152</v>
      </c>
      <c r="B1102" s="190">
        <v>4</v>
      </c>
      <c r="C1102" s="46" t="s">
        <v>2322</v>
      </c>
      <c r="D1102" s="46">
        <v>589.75</v>
      </c>
      <c r="E1102" s="46"/>
      <c r="F1102" s="46">
        <v>32.799999999999997</v>
      </c>
      <c r="G1102" s="46">
        <f t="shared" si="143"/>
        <v>622.54999999999995</v>
      </c>
      <c r="H1102" s="239">
        <v>89</v>
      </c>
      <c r="I1102" s="43">
        <f t="shared" si="144"/>
        <v>0.10595238095238095</v>
      </c>
      <c r="J1102" s="43">
        <f t="shared" si="146"/>
        <v>453.6298214285714</v>
      </c>
      <c r="K1102" s="43">
        <f t="shared" si="145"/>
        <v>99.798560714285713</v>
      </c>
      <c r="L1102" s="194">
        <v>185.20476190476191</v>
      </c>
      <c r="M1102" s="194">
        <v>10.569809523809525</v>
      </c>
      <c r="N1102" s="45">
        <f t="shared" si="147"/>
        <v>1.2703738085145038</v>
      </c>
    </row>
    <row r="1103" spans="1:14" x14ac:dyDescent="0.25">
      <c r="A1103" s="48">
        <f t="shared" si="148"/>
        <v>153</v>
      </c>
      <c r="B1103" s="190">
        <v>2</v>
      </c>
      <c r="C1103" s="46" t="s">
        <v>2323</v>
      </c>
      <c r="D1103" s="46">
        <v>405</v>
      </c>
      <c r="E1103" s="46"/>
      <c r="F1103" s="46">
        <v>21</v>
      </c>
      <c r="G1103" s="46">
        <f t="shared" si="143"/>
        <v>426</v>
      </c>
      <c r="H1103" s="239"/>
      <c r="I1103" s="43">
        <f t="shared" si="144"/>
        <v>0</v>
      </c>
      <c r="J1103" s="43">
        <f t="shared" si="146"/>
        <v>0</v>
      </c>
      <c r="K1103" s="43">
        <f t="shared" si="145"/>
        <v>0</v>
      </c>
      <c r="L1103" s="194">
        <v>0</v>
      </c>
      <c r="M1103" s="194">
        <v>0</v>
      </c>
      <c r="N1103" s="45">
        <f t="shared" si="147"/>
        <v>0</v>
      </c>
    </row>
    <row r="1104" spans="1:14" x14ac:dyDescent="0.25">
      <c r="A1104" s="48">
        <f t="shared" si="148"/>
        <v>154</v>
      </c>
      <c r="B1104" s="190">
        <v>3</v>
      </c>
      <c r="C1104" s="46" t="s">
        <v>2324</v>
      </c>
      <c r="D1104" s="46">
        <v>678.5</v>
      </c>
      <c r="E1104" s="46"/>
      <c r="F1104" s="46"/>
      <c r="G1104" s="46">
        <f t="shared" si="143"/>
        <v>678.5</v>
      </c>
      <c r="H1104" s="239">
        <v>74</v>
      </c>
      <c r="I1104" s="43">
        <f t="shared" si="144"/>
        <v>8.8095238095238101E-2</v>
      </c>
      <c r="J1104" s="43">
        <f t="shared" si="146"/>
        <v>377.17535714285714</v>
      </c>
      <c r="K1104" s="43">
        <f t="shared" si="145"/>
        <v>82.978578571428571</v>
      </c>
      <c r="L1104" s="194">
        <v>153.99047619047619</v>
      </c>
      <c r="M1104" s="194">
        <v>8.7883809523809528</v>
      </c>
      <c r="N1104" s="45">
        <f t="shared" si="147"/>
        <v>0.91810286345931158</v>
      </c>
    </row>
    <row r="1105" spans="1:14" x14ac:dyDescent="0.25">
      <c r="A1105" s="48">
        <f t="shared" si="148"/>
        <v>155</v>
      </c>
      <c r="B1105" s="190">
        <v>4</v>
      </c>
      <c r="C1105" s="46" t="s">
        <v>2325</v>
      </c>
      <c r="D1105" s="46">
        <v>973.9</v>
      </c>
      <c r="E1105" s="46"/>
      <c r="F1105" s="46">
        <v>132.80000000000001</v>
      </c>
      <c r="G1105" s="46">
        <f t="shared" si="143"/>
        <v>1106.7</v>
      </c>
      <c r="H1105" s="239">
        <v>110</v>
      </c>
      <c r="I1105" s="43">
        <f t="shared" si="144"/>
        <v>0.13095238095238096</v>
      </c>
      <c r="J1105" s="43">
        <f t="shared" si="146"/>
        <v>560.6660714285714</v>
      </c>
      <c r="K1105" s="43">
        <f t="shared" si="145"/>
        <v>123.34653571428571</v>
      </c>
      <c r="L1105" s="194">
        <v>228.9047619047619</v>
      </c>
      <c r="M1105" s="194">
        <v>13.063809523809525</v>
      </c>
      <c r="N1105" s="45">
        <f t="shared" si="147"/>
        <v>0.95079697974271327</v>
      </c>
    </row>
    <row r="1106" spans="1:14" x14ac:dyDescent="0.25">
      <c r="A1106" s="48">
        <f t="shared" si="148"/>
        <v>156</v>
      </c>
      <c r="B1106" s="190">
        <v>3</v>
      </c>
      <c r="C1106" s="46" t="s">
        <v>2326</v>
      </c>
      <c r="D1106" s="46">
        <v>669.8</v>
      </c>
      <c r="E1106" s="46"/>
      <c r="F1106" s="46"/>
      <c r="G1106" s="46">
        <f t="shared" si="143"/>
        <v>669.8</v>
      </c>
      <c r="H1106" s="239">
        <v>72</v>
      </c>
      <c r="I1106" s="43">
        <f t="shared" si="144"/>
        <v>8.5714285714285715E-2</v>
      </c>
      <c r="J1106" s="43">
        <f t="shared" si="146"/>
        <v>366.98142857142858</v>
      </c>
      <c r="K1106" s="43">
        <f t="shared" si="145"/>
        <v>80.735914285714287</v>
      </c>
      <c r="L1106" s="194">
        <v>149.82857142857142</v>
      </c>
      <c r="M1106" s="194">
        <v>8.5508571428571436</v>
      </c>
      <c r="N1106" s="45">
        <f t="shared" si="147"/>
        <v>0.90489216397218786</v>
      </c>
    </row>
    <row r="1107" spans="1:14" x14ac:dyDescent="0.25">
      <c r="A1107" s="48">
        <f t="shared" si="148"/>
        <v>157</v>
      </c>
      <c r="B1107" s="190">
        <v>2</v>
      </c>
      <c r="C1107" s="46" t="s">
        <v>2327</v>
      </c>
      <c r="D1107" s="46">
        <v>533.79999999999995</v>
      </c>
      <c r="E1107" s="46"/>
      <c r="F1107" s="46"/>
      <c r="G1107" s="46">
        <f t="shared" si="143"/>
        <v>533.79999999999995</v>
      </c>
      <c r="H1107" s="239"/>
      <c r="I1107" s="43">
        <f t="shared" si="144"/>
        <v>0</v>
      </c>
      <c r="J1107" s="43">
        <f t="shared" si="146"/>
        <v>0</v>
      </c>
      <c r="K1107" s="43">
        <f t="shared" si="145"/>
        <v>0</v>
      </c>
      <c r="L1107" s="194">
        <v>0</v>
      </c>
      <c r="M1107" s="194">
        <v>0</v>
      </c>
      <c r="N1107" s="45">
        <f t="shared" si="147"/>
        <v>0</v>
      </c>
    </row>
    <row r="1108" spans="1:14" x14ac:dyDescent="0.25">
      <c r="A1108" s="48">
        <f t="shared" si="148"/>
        <v>158</v>
      </c>
      <c r="B1108" s="190">
        <v>3</v>
      </c>
      <c r="C1108" s="46" t="s">
        <v>2328</v>
      </c>
      <c r="D1108" s="46">
        <v>413.5</v>
      </c>
      <c r="E1108" s="46"/>
      <c r="F1108" s="46">
        <v>30.4</v>
      </c>
      <c r="G1108" s="46">
        <f t="shared" si="143"/>
        <v>443.9</v>
      </c>
      <c r="H1108" s="239">
        <v>66</v>
      </c>
      <c r="I1108" s="43">
        <f t="shared" si="144"/>
        <v>7.857142857142857E-2</v>
      </c>
      <c r="J1108" s="43">
        <f t="shared" si="146"/>
        <v>336.39964285714285</v>
      </c>
      <c r="K1108" s="43">
        <f t="shared" si="145"/>
        <v>74.007921428571422</v>
      </c>
      <c r="L1108" s="194">
        <v>137.34285714285713</v>
      </c>
      <c r="M1108" s="194">
        <v>7.838285714285715</v>
      </c>
      <c r="N1108" s="45">
        <f t="shared" si="147"/>
        <v>1.343624442908965</v>
      </c>
    </row>
    <row r="1109" spans="1:14" x14ac:dyDescent="0.25">
      <c r="A1109" s="48">
        <f t="shared" si="148"/>
        <v>159</v>
      </c>
      <c r="B1109" s="190">
        <v>3</v>
      </c>
      <c r="C1109" s="46" t="s">
        <v>2329</v>
      </c>
      <c r="D1109" s="46">
        <v>526.5</v>
      </c>
      <c r="E1109" s="46"/>
      <c r="F1109" s="46">
        <v>45.5</v>
      </c>
      <c r="G1109" s="46">
        <f t="shared" si="143"/>
        <v>572</v>
      </c>
      <c r="H1109" s="239">
        <v>70</v>
      </c>
      <c r="I1109" s="43">
        <f t="shared" si="144"/>
        <v>8.3333333333333329E-2</v>
      </c>
      <c r="J1109" s="43">
        <f t="shared" si="146"/>
        <v>356.78749999999997</v>
      </c>
      <c r="K1109" s="43">
        <f t="shared" si="145"/>
        <v>78.493249999999989</v>
      </c>
      <c r="L1109" s="194">
        <v>145.66666666666663</v>
      </c>
      <c r="M1109" s="194">
        <v>8.3133333333333326</v>
      </c>
      <c r="N1109" s="45">
        <f t="shared" si="147"/>
        <v>1.1192037037037035</v>
      </c>
    </row>
    <row r="1110" spans="1:14" x14ac:dyDescent="0.25">
      <c r="A1110" s="48">
        <f t="shared" si="148"/>
        <v>160</v>
      </c>
      <c r="B1110" s="190">
        <v>3</v>
      </c>
      <c r="C1110" s="46" t="s">
        <v>2330</v>
      </c>
      <c r="D1110" s="46">
        <v>894.7</v>
      </c>
      <c r="E1110" s="46"/>
      <c r="F1110" s="46">
        <v>42.5</v>
      </c>
      <c r="G1110" s="46">
        <f t="shared" si="143"/>
        <v>937.2</v>
      </c>
      <c r="H1110" s="239">
        <v>72</v>
      </c>
      <c r="I1110" s="43">
        <f t="shared" si="144"/>
        <v>8.5714285714285715E-2</v>
      </c>
      <c r="J1110" s="43">
        <f t="shared" si="146"/>
        <v>366.98142857142858</v>
      </c>
      <c r="K1110" s="43">
        <f t="shared" si="145"/>
        <v>80.735914285714287</v>
      </c>
      <c r="L1110" s="194">
        <v>149.82857142857142</v>
      </c>
      <c r="M1110" s="194">
        <v>8.5508571428571436</v>
      </c>
      <c r="N1110" s="45">
        <f t="shared" si="147"/>
        <v>0.67743016813297352</v>
      </c>
    </row>
    <row r="1111" spans="1:14" x14ac:dyDescent="0.25">
      <c r="A1111" s="48">
        <f t="shared" si="148"/>
        <v>161</v>
      </c>
      <c r="B1111" s="190">
        <v>3</v>
      </c>
      <c r="C1111" s="46" t="s">
        <v>2331</v>
      </c>
      <c r="D1111" s="46">
        <v>544.79999999999995</v>
      </c>
      <c r="E1111" s="46"/>
      <c r="F1111" s="46"/>
      <c r="G1111" s="46">
        <f t="shared" si="143"/>
        <v>544.79999999999995</v>
      </c>
      <c r="H1111" s="239">
        <v>65</v>
      </c>
      <c r="I1111" s="43">
        <f t="shared" si="144"/>
        <v>7.7380952380952384E-2</v>
      </c>
      <c r="J1111" s="43">
        <f t="shared" si="146"/>
        <v>331.30267857142854</v>
      </c>
      <c r="K1111" s="43">
        <f t="shared" si="145"/>
        <v>72.88658928571428</v>
      </c>
      <c r="L1111" s="194">
        <v>135.26190476190476</v>
      </c>
      <c r="M1111" s="194">
        <v>7.7195238095238103</v>
      </c>
      <c r="N1111" s="45">
        <f t="shared" si="147"/>
        <v>1.0043514985840152</v>
      </c>
    </row>
    <row r="1112" spans="1:14" x14ac:dyDescent="0.25">
      <c r="A1112" s="48">
        <f t="shared" si="148"/>
        <v>162</v>
      </c>
      <c r="B1112" s="190">
        <v>3</v>
      </c>
      <c r="C1112" s="46" t="s">
        <v>2332</v>
      </c>
      <c r="D1112" s="46">
        <v>521.9</v>
      </c>
      <c r="E1112" s="46"/>
      <c r="F1112" s="46"/>
      <c r="G1112" s="46">
        <f t="shared" si="143"/>
        <v>521.9</v>
      </c>
      <c r="H1112" s="239">
        <v>70</v>
      </c>
      <c r="I1112" s="43">
        <f t="shared" si="144"/>
        <v>8.3333333333333329E-2</v>
      </c>
      <c r="J1112" s="43">
        <f t="shared" si="146"/>
        <v>356.78749999999997</v>
      </c>
      <c r="K1112" s="43">
        <f t="shared" si="145"/>
        <v>78.493249999999989</v>
      </c>
      <c r="L1112" s="194">
        <v>145.66666666666663</v>
      </c>
      <c r="M1112" s="194">
        <v>8.3133333333333326</v>
      </c>
      <c r="N1112" s="45">
        <f t="shared" si="147"/>
        <v>1.1290683081050008</v>
      </c>
    </row>
    <row r="1113" spans="1:14" x14ac:dyDescent="0.25">
      <c r="A1113" s="48">
        <f t="shared" si="148"/>
        <v>163</v>
      </c>
      <c r="B1113" s="190">
        <v>3</v>
      </c>
      <c r="C1113" s="46" t="s">
        <v>2333</v>
      </c>
      <c r="D1113" s="46">
        <v>522.6</v>
      </c>
      <c r="E1113" s="46"/>
      <c r="F1113" s="46"/>
      <c r="G1113" s="46">
        <f t="shared" si="143"/>
        <v>522.6</v>
      </c>
      <c r="H1113" s="239">
        <v>68</v>
      </c>
      <c r="I1113" s="43">
        <f t="shared" si="144"/>
        <v>8.0952380952380956E-2</v>
      </c>
      <c r="J1113" s="43">
        <f t="shared" si="146"/>
        <v>346.59357142857141</v>
      </c>
      <c r="K1113" s="43">
        <f t="shared" si="145"/>
        <v>76.250585714285705</v>
      </c>
      <c r="L1113" s="194">
        <v>141.50476190476192</v>
      </c>
      <c r="M1113" s="194">
        <v>8.0758095238095251</v>
      </c>
      <c r="N1113" s="45">
        <f t="shared" si="147"/>
        <v>1.0953400852878463</v>
      </c>
    </row>
    <row r="1114" spans="1:14" x14ac:dyDescent="0.25">
      <c r="A1114" s="48">
        <f t="shared" si="148"/>
        <v>164</v>
      </c>
      <c r="B1114" s="190">
        <v>3</v>
      </c>
      <c r="C1114" s="46" t="s">
        <v>2334</v>
      </c>
      <c r="D1114" s="46">
        <v>551.6</v>
      </c>
      <c r="E1114" s="46"/>
      <c r="F1114" s="46"/>
      <c r="G1114" s="46">
        <f t="shared" si="143"/>
        <v>551.6</v>
      </c>
      <c r="H1114" s="239">
        <v>58</v>
      </c>
      <c r="I1114" s="43">
        <f t="shared" si="144"/>
        <v>6.9047619047619052E-2</v>
      </c>
      <c r="J1114" s="43">
        <f t="shared" si="146"/>
        <v>295.62392857142856</v>
      </c>
      <c r="K1114" s="43">
        <f t="shared" si="145"/>
        <v>65.037264285714286</v>
      </c>
      <c r="L1114" s="194">
        <v>120.6952380952381</v>
      </c>
      <c r="M1114" s="194">
        <v>6.8881904761904771</v>
      </c>
      <c r="N1114" s="45">
        <f t="shared" si="147"/>
        <v>0.88514253340930271</v>
      </c>
    </row>
    <row r="1115" spans="1:14" x14ac:dyDescent="0.25">
      <c r="A1115" s="48">
        <f t="shared" si="148"/>
        <v>165</v>
      </c>
      <c r="B1115" s="190">
        <v>3</v>
      </c>
      <c r="C1115" s="46" t="s">
        <v>2335</v>
      </c>
      <c r="D1115" s="46">
        <v>683.5</v>
      </c>
      <c r="E1115" s="46"/>
      <c r="F1115" s="46"/>
      <c r="G1115" s="46">
        <f t="shared" si="143"/>
        <v>683.5</v>
      </c>
      <c r="H1115" s="239">
        <v>79</v>
      </c>
      <c r="I1115" s="43">
        <f t="shared" si="144"/>
        <v>9.4047619047619047E-2</v>
      </c>
      <c r="J1115" s="43">
        <f t="shared" si="146"/>
        <v>402.66017857142856</v>
      </c>
      <c r="K1115" s="43">
        <f t="shared" si="145"/>
        <v>88.58523928571428</v>
      </c>
      <c r="L1115" s="194">
        <v>164.39523809523808</v>
      </c>
      <c r="M1115" s="194">
        <v>9.3821904761904769</v>
      </c>
      <c r="N1115" s="45">
        <f t="shared" si="147"/>
        <v>0.97296685651583226</v>
      </c>
    </row>
    <row r="1116" spans="1:14" x14ac:dyDescent="0.25">
      <c r="A1116" s="48">
        <f t="shared" si="148"/>
        <v>166</v>
      </c>
      <c r="B1116" s="190">
        <v>3</v>
      </c>
      <c r="C1116" s="46" t="s">
        <v>2336</v>
      </c>
      <c r="D1116" s="46">
        <v>416.7</v>
      </c>
      <c r="E1116" s="46">
        <v>3.8</v>
      </c>
      <c r="F1116" s="46">
        <v>203.4</v>
      </c>
      <c r="G1116" s="46">
        <f t="shared" si="143"/>
        <v>623.9</v>
      </c>
      <c r="H1116" s="239">
        <v>43</v>
      </c>
      <c r="I1116" s="43">
        <f t="shared" si="144"/>
        <v>5.1190476190476189E-2</v>
      </c>
      <c r="J1116" s="43">
        <f t="shared" si="146"/>
        <v>219.16946428571427</v>
      </c>
      <c r="K1116" s="43">
        <f t="shared" si="145"/>
        <v>48.217282142857137</v>
      </c>
      <c r="L1116" s="194">
        <v>89.480952380952374</v>
      </c>
      <c r="M1116" s="194">
        <v>5.1067619047619051</v>
      </c>
      <c r="N1116" s="45">
        <f t="shared" si="147"/>
        <v>0.86866921217731163</v>
      </c>
    </row>
    <row r="1117" spans="1:14" x14ac:dyDescent="0.25">
      <c r="A1117" s="48">
        <f t="shared" si="148"/>
        <v>167</v>
      </c>
      <c r="B1117" s="190">
        <v>2</v>
      </c>
      <c r="C1117" s="46" t="s">
        <v>2337</v>
      </c>
      <c r="D1117" s="46">
        <v>353.8</v>
      </c>
      <c r="E1117" s="46"/>
      <c r="F1117" s="46"/>
      <c r="G1117" s="46">
        <f t="shared" si="143"/>
        <v>353.8</v>
      </c>
      <c r="H1117" s="239"/>
      <c r="I1117" s="43">
        <f t="shared" si="144"/>
        <v>0</v>
      </c>
      <c r="J1117" s="43">
        <f t="shared" si="146"/>
        <v>0</v>
      </c>
      <c r="K1117" s="43">
        <f t="shared" si="145"/>
        <v>0</v>
      </c>
      <c r="L1117" s="194">
        <v>0</v>
      </c>
      <c r="M1117" s="194">
        <v>0</v>
      </c>
      <c r="N1117" s="45">
        <f t="shared" si="147"/>
        <v>0</v>
      </c>
    </row>
    <row r="1118" spans="1:14" x14ac:dyDescent="0.25">
      <c r="A1118" s="48">
        <f t="shared" si="148"/>
        <v>168</v>
      </c>
      <c r="B1118" s="190">
        <v>2</v>
      </c>
      <c r="C1118" s="46" t="s">
        <v>2338</v>
      </c>
      <c r="D1118" s="46">
        <v>168.1</v>
      </c>
      <c r="E1118" s="46"/>
      <c r="F1118" s="46">
        <v>67.7</v>
      </c>
      <c r="G1118" s="46">
        <f t="shared" si="143"/>
        <v>235.8</v>
      </c>
      <c r="H1118" s="239"/>
      <c r="I1118" s="43">
        <f t="shared" si="144"/>
        <v>0</v>
      </c>
      <c r="J1118" s="43">
        <f t="shared" si="146"/>
        <v>0</v>
      </c>
      <c r="K1118" s="43">
        <f t="shared" si="145"/>
        <v>0</v>
      </c>
      <c r="L1118" s="194">
        <v>0</v>
      </c>
      <c r="M1118" s="194">
        <v>0</v>
      </c>
      <c r="N1118" s="45">
        <f t="shared" si="147"/>
        <v>0</v>
      </c>
    </row>
    <row r="1119" spans="1:14" x14ac:dyDescent="0.25">
      <c r="A1119" s="48">
        <f t="shared" si="148"/>
        <v>169</v>
      </c>
      <c r="B1119" s="190">
        <v>2</v>
      </c>
      <c r="C1119" s="46" t="s">
        <v>2339</v>
      </c>
      <c r="D1119" s="46">
        <v>417.2</v>
      </c>
      <c r="E1119" s="46"/>
      <c r="F1119" s="46">
        <v>90</v>
      </c>
      <c r="G1119" s="46">
        <f t="shared" si="143"/>
        <v>507.2</v>
      </c>
      <c r="H1119" s="239"/>
      <c r="I1119" s="43">
        <f t="shared" si="144"/>
        <v>0</v>
      </c>
      <c r="J1119" s="43">
        <f t="shared" si="146"/>
        <v>0</v>
      </c>
      <c r="K1119" s="43">
        <f t="shared" si="145"/>
        <v>0</v>
      </c>
      <c r="L1119" s="194">
        <v>0</v>
      </c>
      <c r="M1119" s="194">
        <v>0</v>
      </c>
      <c r="N1119" s="45">
        <f t="shared" si="147"/>
        <v>0</v>
      </c>
    </row>
    <row r="1120" spans="1:14" x14ac:dyDescent="0.25">
      <c r="A1120" s="48">
        <f t="shared" si="148"/>
        <v>170</v>
      </c>
      <c r="B1120" s="190">
        <v>4</v>
      </c>
      <c r="C1120" s="46" t="s">
        <v>2340</v>
      </c>
      <c r="D1120" s="46">
        <v>718.3</v>
      </c>
      <c r="E1120" s="46"/>
      <c r="F1120" s="46"/>
      <c r="G1120" s="46">
        <f t="shared" si="143"/>
        <v>718.3</v>
      </c>
      <c r="H1120" s="239">
        <v>65</v>
      </c>
      <c r="I1120" s="43">
        <f t="shared" si="144"/>
        <v>7.7380952380952384E-2</v>
      </c>
      <c r="J1120" s="43">
        <f t="shared" si="146"/>
        <v>331.30267857142854</v>
      </c>
      <c r="K1120" s="43">
        <f t="shared" si="145"/>
        <v>72.88658928571428</v>
      </c>
      <c r="L1120" s="194">
        <v>135.26190476190476</v>
      </c>
      <c r="M1120" s="194">
        <v>7.7195238095238103</v>
      </c>
      <c r="N1120" s="45">
        <f t="shared" si="147"/>
        <v>0.7617578956265787</v>
      </c>
    </row>
    <row r="1121" spans="1:14" x14ac:dyDescent="0.25">
      <c r="A1121" s="48">
        <f t="shared" si="148"/>
        <v>171</v>
      </c>
      <c r="B1121" s="190">
        <v>4</v>
      </c>
      <c r="C1121" s="46" t="s">
        <v>2341</v>
      </c>
      <c r="D1121" s="46">
        <v>376.4</v>
      </c>
      <c r="E1121" s="46"/>
      <c r="F1121" s="46"/>
      <c r="G1121" s="46">
        <f t="shared" si="143"/>
        <v>376.4</v>
      </c>
      <c r="H1121" s="239">
        <v>55</v>
      </c>
      <c r="I1121" s="43">
        <f t="shared" si="144"/>
        <v>6.5476190476190479E-2</v>
      </c>
      <c r="J1121" s="43">
        <f t="shared" si="146"/>
        <v>280.3330357142857</v>
      </c>
      <c r="K1121" s="43">
        <f t="shared" si="145"/>
        <v>61.673267857142854</v>
      </c>
      <c r="L1121" s="194">
        <v>114.45238095238095</v>
      </c>
      <c r="M1121" s="194">
        <v>6.5319047619047623</v>
      </c>
      <c r="N1121" s="45">
        <f t="shared" si="147"/>
        <v>1.2300493870502505</v>
      </c>
    </row>
    <row r="1122" spans="1:14" x14ac:dyDescent="0.25">
      <c r="A1122" s="48">
        <f t="shared" si="148"/>
        <v>172</v>
      </c>
      <c r="B1122" s="190">
        <v>3</v>
      </c>
      <c r="C1122" s="46" t="s">
        <v>2342</v>
      </c>
      <c r="D1122" s="46">
        <v>382.6</v>
      </c>
      <c r="E1122" s="46"/>
      <c r="F1122" s="46"/>
      <c r="G1122" s="46">
        <f t="shared" si="143"/>
        <v>382.6</v>
      </c>
      <c r="H1122" s="239">
        <v>40</v>
      </c>
      <c r="I1122" s="43">
        <f t="shared" si="144"/>
        <v>4.7619047619047616E-2</v>
      </c>
      <c r="J1122" s="43">
        <f t="shared" si="146"/>
        <v>203.87857142857141</v>
      </c>
      <c r="K1122" s="43">
        <f t="shared" si="145"/>
        <v>44.853285714285711</v>
      </c>
      <c r="L1122" s="194">
        <v>83.238095238095241</v>
      </c>
      <c r="M1122" s="194">
        <v>4.7504761904761903</v>
      </c>
      <c r="N1122" s="45">
        <f t="shared" si="147"/>
        <v>0.88008475841983413</v>
      </c>
    </row>
    <row r="1123" spans="1:14" x14ac:dyDescent="0.25">
      <c r="A1123" s="48">
        <f t="shared" si="148"/>
        <v>173</v>
      </c>
      <c r="B1123" s="190">
        <v>6</v>
      </c>
      <c r="C1123" s="46" t="s">
        <v>2343</v>
      </c>
      <c r="D1123" s="46">
        <v>2603.6999999999998</v>
      </c>
      <c r="E1123" s="46"/>
      <c r="F1123" s="46"/>
      <c r="G1123" s="46">
        <f t="shared" si="143"/>
        <v>2603.6999999999998</v>
      </c>
      <c r="H1123" s="239">
        <v>300</v>
      </c>
      <c r="I1123" s="43">
        <f t="shared" si="144"/>
        <v>0.35714285714285715</v>
      </c>
      <c r="J1123" s="43">
        <f t="shared" si="146"/>
        <v>1529.0892857142858</v>
      </c>
      <c r="K1123" s="43">
        <f t="shared" si="145"/>
        <v>336.39964285714285</v>
      </c>
      <c r="L1123" s="194">
        <v>624.28571428571422</v>
      </c>
      <c r="M1123" s="194">
        <v>35.628571428571433</v>
      </c>
      <c r="N1123" s="45">
        <f t="shared" si="147"/>
        <v>0.96992864549898772</v>
      </c>
    </row>
    <row r="1124" spans="1:14" x14ac:dyDescent="0.25">
      <c r="A1124" s="48">
        <f t="shared" si="148"/>
        <v>174</v>
      </c>
      <c r="B1124" s="190">
        <v>3</v>
      </c>
      <c r="C1124" s="46" t="s">
        <v>2344</v>
      </c>
      <c r="D1124" s="46">
        <v>474.3</v>
      </c>
      <c r="E1124" s="46"/>
      <c r="F1124" s="46">
        <v>105.2</v>
      </c>
      <c r="G1124" s="46">
        <f t="shared" si="143"/>
        <v>579.5</v>
      </c>
      <c r="H1124" s="239">
        <v>72</v>
      </c>
      <c r="I1124" s="43">
        <f t="shared" si="144"/>
        <v>8.5714285714285715E-2</v>
      </c>
      <c r="J1124" s="43">
        <f t="shared" si="146"/>
        <v>366.98142857142858</v>
      </c>
      <c r="K1124" s="43">
        <f t="shared" si="145"/>
        <v>80.735914285714287</v>
      </c>
      <c r="L1124" s="194">
        <v>149.82857142857142</v>
      </c>
      <c r="M1124" s="194">
        <v>8.5508571428571436</v>
      </c>
      <c r="N1124" s="45">
        <f t="shared" si="147"/>
        <v>1.2778763892653835</v>
      </c>
    </row>
    <row r="1125" spans="1:14" x14ac:dyDescent="0.25">
      <c r="A1125" s="48">
        <f t="shared" si="148"/>
        <v>175</v>
      </c>
      <c r="B1125" s="190">
        <v>3</v>
      </c>
      <c r="C1125" s="46" t="s">
        <v>2345</v>
      </c>
      <c r="D1125" s="46">
        <v>314.8</v>
      </c>
      <c r="E1125" s="46"/>
      <c r="F1125" s="46"/>
      <c r="G1125" s="46">
        <f t="shared" si="143"/>
        <v>314.8</v>
      </c>
      <c r="H1125" s="239">
        <v>32</v>
      </c>
      <c r="I1125" s="43">
        <f t="shared" si="144"/>
        <v>3.8095238095238099E-2</v>
      </c>
      <c r="J1125" s="43">
        <f t="shared" si="146"/>
        <v>163.10285714285715</v>
      </c>
      <c r="K1125" s="43">
        <f t="shared" si="145"/>
        <v>35.882628571428576</v>
      </c>
      <c r="L1125" s="194">
        <v>66.590476190476195</v>
      </c>
      <c r="M1125" s="194">
        <v>3.8003809523809529</v>
      </c>
      <c r="N1125" s="45">
        <f t="shared" si="147"/>
        <v>0.85570629878380844</v>
      </c>
    </row>
    <row r="1126" spans="1:14" x14ac:dyDescent="0.25">
      <c r="A1126" s="48">
        <f t="shared" si="148"/>
        <v>176</v>
      </c>
      <c r="B1126" s="190">
        <v>2</v>
      </c>
      <c r="C1126" s="46" t="s">
        <v>2346</v>
      </c>
      <c r="D1126" s="46">
        <v>223.6</v>
      </c>
      <c r="E1126" s="46"/>
      <c r="F1126" s="46"/>
      <c r="G1126" s="46">
        <f t="shared" si="143"/>
        <v>223.6</v>
      </c>
      <c r="H1126" s="239"/>
      <c r="I1126" s="43">
        <f t="shared" si="144"/>
        <v>0</v>
      </c>
      <c r="J1126" s="43">
        <f t="shared" si="146"/>
        <v>0</v>
      </c>
      <c r="K1126" s="43">
        <f t="shared" si="145"/>
        <v>0</v>
      </c>
      <c r="L1126" s="194">
        <v>0</v>
      </c>
      <c r="M1126" s="194">
        <v>0</v>
      </c>
      <c r="N1126" s="45">
        <f t="shared" si="147"/>
        <v>0</v>
      </c>
    </row>
    <row r="1127" spans="1:14" x14ac:dyDescent="0.25">
      <c r="A1127" s="48">
        <f t="shared" si="148"/>
        <v>177</v>
      </c>
      <c r="B1127" s="190">
        <v>2</v>
      </c>
      <c r="C1127" s="46" t="s">
        <v>2347</v>
      </c>
      <c r="D1127" s="46">
        <v>243.3</v>
      </c>
      <c r="E1127" s="46"/>
      <c r="F1127" s="46">
        <v>216.6</v>
      </c>
      <c r="G1127" s="46">
        <f t="shared" si="143"/>
        <v>459.9</v>
      </c>
      <c r="H1127" s="239"/>
      <c r="I1127" s="43">
        <f t="shared" si="144"/>
        <v>0</v>
      </c>
      <c r="J1127" s="43">
        <f t="shared" si="146"/>
        <v>0</v>
      </c>
      <c r="K1127" s="43">
        <f t="shared" si="145"/>
        <v>0</v>
      </c>
      <c r="L1127" s="194">
        <v>0</v>
      </c>
      <c r="M1127" s="194">
        <v>0</v>
      </c>
      <c r="N1127" s="45">
        <f t="shared" si="147"/>
        <v>0</v>
      </c>
    </row>
    <row r="1128" spans="1:14" x14ac:dyDescent="0.25">
      <c r="A1128" s="48">
        <f t="shared" si="148"/>
        <v>178</v>
      </c>
      <c r="B1128" s="190">
        <v>3</v>
      </c>
      <c r="C1128" s="46" t="s">
        <v>2348</v>
      </c>
      <c r="D1128" s="46">
        <v>530.5</v>
      </c>
      <c r="E1128" s="46"/>
      <c r="F1128" s="46"/>
      <c r="G1128" s="46">
        <f t="shared" si="143"/>
        <v>530.5</v>
      </c>
      <c r="H1128" s="239">
        <v>85</v>
      </c>
      <c r="I1128" s="43">
        <f t="shared" si="144"/>
        <v>0.10119047619047619</v>
      </c>
      <c r="J1128" s="43">
        <f t="shared" si="146"/>
        <v>433.24196428571429</v>
      </c>
      <c r="K1128" s="43">
        <f t="shared" si="145"/>
        <v>95.313232142857146</v>
      </c>
      <c r="L1128" s="194">
        <v>176.88095238095238</v>
      </c>
      <c r="M1128" s="194">
        <v>10.094761904761905</v>
      </c>
      <c r="N1128" s="45">
        <f t="shared" si="147"/>
        <v>1.3487858825905481</v>
      </c>
    </row>
    <row r="1129" spans="1:14" x14ac:dyDescent="0.25">
      <c r="A1129" s="48">
        <f t="shared" si="148"/>
        <v>179</v>
      </c>
      <c r="B1129" s="190">
        <v>2</v>
      </c>
      <c r="C1129" s="46" t="s">
        <v>2349</v>
      </c>
      <c r="D1129" s="46">
        <v>377</v>
      </c>
      <c r="E1129" s="46"/>
      <c r="F1129" s="46"/>
      <c r="G1129" s="46">
        <f t="shared" si="143"/>
        <v>377</v>
      </c>
      <c r="H1129" s="239"/>
      <c r="I1129" s="43">
        <f t="shared" si="144"/>
        <v>0</v>
      </c>
      <c r="J1129" s="43">
        <f t="shared" si="146"/>
        <v>0</v>
      </c>
      <c r="K1129" s="43">
        <f t="shared" si="145"/>
        <v>0</v>
      </c>
      <c r="L1129" s="194">
        <v>0</v>
      </c>
      <c r="M1129" s="194">
        <v>0</v>
      </c>
      <c r="N1129" s="45">
        <f t="shared" si="147"/>
        <v>0</v>
      </c>
    </row>
    <row r="1130" spans="1:14" x14ac:dyDescent="0.25">
      <c r="A1130" s="48">
        <f t="shared" si="148"/>
        <v>180</v>
      </c>
      <c r="B1130" s="190">
        <v>4</v>
      </c>
      <c r="C1130" s="46" t="s">
        <v>2350</v>
      </c>
      <c r="D1130" s="46">
        <v>439.5</v>
      </c>
      <c r="E1130" s="46"/>
      <c r="F1130" s="46"/>
      <c r="G1130" s="46">
        <f t="shared" si="143"/>
        <v>439.5</v>
      </c>
      <c r="H1130" s="239">
        <v>77</v>
      </c>
      <c r="I1130" s="43">
        <f t="shared" si="144"/>
        <v>9.166666666666666E-2</v>
      </c>
      <c r="J1130" s="43">
        <f t="shared" si="146"/>
        <v>392.46624999999995</v>
      </c>
      <c r="K1130" s="43">
        <f t="shared" si="145"/>
        <v>86.342574999999982</v>
      </c>
      <c r="L1130" s="194">
        <v>160.23333333333332</v>
      </c>
      <c r="M1130" s="194">
        <v>9.1446666666666658</v>
      </c>
      <c r="N1130" s="45">
        <f t="shared" si="147"/>
        <v>1.4748278156996586</v>
      </c>
    </row>
    <row r="1131" spans="1:14" x14ac:dyDescent="0.25">
      <c r="A1131" s="48">
        <f t="shared" si="148"/>
        <v>181</v>
      </c>
      <c r="B1131" s="190">
        <v>2</v>
      </c>
      <c r="C1131" s="46" t="s">
        <v>2351</v>
      </c>
      <c r="D1131" s="46">
        <v>150.1</v>
      </c>
      <c r="E1131" s="46"/>
      <c r="F1131" s="46"/>
      <c r="G1131" s="46">
        <f t="shared" si="143"/>
        <v>150.1</v>
      </c>
      <c r="H1131" s="239"/>
      <c r="I1131" s="43">
        <f t="shared" si="144"/>
        <v>0</v>
      </c>
      <c r="J1131" s="43">
        <f t="shared" si="146"/>
        <v>0</v>
      </c>
      <c r="K1131" s="43">
        <f t="shared" si="145"/>
        <v>0</v>
      </c>
      <c r="L1131" s="194">
        <v>0</v>
      </c>
      <c r="M1131" s="194">
        <v>0</v>
      </c>
      <c r="N1131" s="45">
        <f t="shared" si="147"/>
        <v>0</v>
      </c>
    </row>
    <row r="1132" spans="1:14" x14ac:dyDescent="0.25">
      <c r="A1132" s="48">
        <f t="shared" si="148"/>
        <v>182</v>
      </c>
      <c r="B1132" s="190">
        <v>4</v>
      </c>
      <c r="C1132" s="46" t="s">
        <v>2352</v>
      </c>
      <c r="D1132" s="46">
        <v>438.6</v>
      </c>
      <c r="E1132" s="46"/>
      <c r="F1132" s="46"/>
      <c r="G1132" s="46">
        <f t="shared" ref="G1132:G1190" si="149">D1132+E1132+F1132</f>
        <v>438.6</v>
      </c>
      <c r="H1132" s="239">
        <v>80</v>
      </c>
      <c r="I1132" s="43">
        <f t="shared" si="144"/>
        <v>9.5238095238095233E-2</v>
      </c>
      <c r="J1132" s="43">
        <f t="shared" si="146"/>
        <v>407.75714285714281</v>
      </c>
      <c r="K1132" s="43">
        <f t="shared" si="145"/>
        <v>89.706571428571422</v>
      </c>
      <c r="L1132" s="194">
        <v>166.47619047619048</v>
      </c>
      <c r="M1132" s="194">
        <v>9.5009523809523806</v>
      </c>
      <c r="N1132" s="45">
        <f t="shared" si="147"/>
        <v>1.5354328708227476</v>
      </c>
    </row>
    <row r="1133" spans="1:14" x14ac:dyDescent="0.25">
      <c r="A1133" s="48">
        <f t="shared" si="148"/>
        <v>183</v>
      </c>
      <c r="B1133" s="190">
        <v>1</v>
      </c>
      <c r="C1133" s="46" t="s">
        <v>2353</v>
      </c>
      <c r="D1133" s="46">
        <v>124.3</v>
      </c>
      <c r="E1133" s="46"/>
      <c r="F1133" s="46"/>
      <c r="G1133" s="46">
        <f t="shared" si="149"/>
        <v>124.3</v>
      </c>
      <c r="H1133" s="239"/>
      <c r="I1133" s="43">
        <f t="shared" ref="I1133:I1190" si="150">H1133/840</f>
        <v>0</v>
      </c>
      <c r="J1133" s="43">
        <f t="shared" si="146"/>
        <v>0</v>
      </c>
      <c r="K1133" s="43">
        <f t="shared" si="145"/>
        <v>0</v>
      </c>
      <c r="L1133" s="194">
        <v>0</v>
      </c>
      <c r="M1133" s="194">
        <v>0</v>
      </c>
      <c r="N1133" s="45">
        <f t="shared" si="147"/>
        <v>0</v>
      </c>
    </row>
    <row r="1134" spans="1:14" x14ac:dyDescent="0.25">
      <c r="A1134" s="48">
        <f t="shared" si="148"/>
        <v>184</v>
      </c>
      <c r="B1134" s="190">
        <v>3</v>
      </c>
      <c r="C1134" s="46" t="s">
        <v>2354</v>
      </c>
      <c r="D1134" s="46">
        <v>511.6</v>
      </c>
      <c r="E1134" s="46"/>
      <c r="F1134" s="46"/>
      <c r="G1134" s="46">
        <f t="shared" si="149"/>
        <v>511.6</v>
      </c>
      <c r="H1134" s="239">
        <v>105</v>
      </c>
      <c r="I1134" s="43">
        <f t="shared" si="150"/>
        <v>0.125</v>
      </c>
      <c r="J1134" s="43">
        <f t="shared" si="146"/>
        <v>535.18124999999998</v>
      </c>
      <c r="K1134" s="43">
        <f t="shared" ref="K1134:K1190" si="151">J1134*0.22</f>
        <v>117.739875</v>
      </c>
      <c r="L1134" s="194">
        <v>218.5</v>
      </c>
      <c r="M1134" s="194">
        <v>12.47</v>
      </c>
      <c r="N1134" s="45">
        <f t="shared" si="147"/>
        <v>1.727699618842846</v>
      </c>
    </row>
    <row r="1135" spans="1:14" x14ac:dyDescent="0.25">
      <c r="A1135" s="48">
        <f t="shared" si="148"/>
        <v>185</v>
      </c>
      <c r="B1135" s="190">
        <v>2</v>
      </c>
      <c r="C1135" s="46" t="s">
        <v>2355</v>
      </c>
      <c r="D1135" s="46">
        <v>174.2</v>
      </c>
      <c r="E1135" s="46">
        <v>37.6</v>
      </c>
      <c r="F1135" s="46"/>
      <c r="G1135" s="46">
        <f t="shared" si="149"/>
        <v>211.79999999999998</v>
      </c>
      <c r="H1135" s="239"/>
      <c r="I1135" s="43">
        <f t="shared" si="150"/>
        <v>0</v>
      </c>
      <c r="J1135" s="43">
        <f t="shared" si="146"/>
        <v>0</v>
      </c>
      <c r="K1135" s="43">
        <f t="shared" si="151"/>
        <v>0</v>
      </c>
      <c r="L1135" s="194">
        <v>0</v>
      </c>
      <c r="M1135" s="194">
        <v>0</v>
      </c>
      <c r="N1135" s="45">
        <f t="shared" si="147"/>
        <v>0</v>
      </c>
    </row>
    <row r="1136" spans="1:14" x14ac:dyDescent="0.25">
      <c r="A1136" s="48">
        <f t="shared" si="148"/>
        <v>186</v>
      </c>
      <c r="B1136" s="190">
        <v>2</v>
      </c>
      <c r="C1136" s="46" t="s">
        <v>2356</v>
      </c>
      <c r="D1136" s="46">
        <v>172.8</v>
      </c>
      <c r="E1136" s="46"/>
      <c r="F1136" s="46">
        <v>14.6</v>
      </c>
      <c r="G1136" s="46">
        <f t="shared" si="149"/>
        <v>187.4</v>
      </c>
      <c r="H1136" s="239"/>
      <c r="I1136" s="43">
        <f t="shared" si="150"/>
        <v>0</v>
      </c>
      <c r="J1136" s="43">
        <f t="shared" si="146"/>
        <v>0</v>
      </c>
      <c r="K1136" s="43">
        <f t="shared" si="151"/>
        <v>0</v>
      </c>
      <c r="L1136" s="194">
        <v>0</v>
      </c>
      <c r="M1136" s="194">
        <v>0</v>
      </c>
      <c r="N1136" s="45">
        <f t="shared" si="147"/>
        <v>0</v>
      </c>
    </row>
    <row r="1137" spans="1:14" x14ac:dyDescent="0.25">
      <c r="A1137" s="48">
        <f t="shared" si="148"/>
        <v>187</v>
      </c>
      <c r="B1137" s="190">
        <v>2</v>
      </c>
      <c r="C1137" s="46" t="s">
        <v>2357</v>
      </c>
      <c r="D1137" s="46">
        <v>273.7</v>
      </c>
      <c r="E1137" s="46"/>
      <c r="F1137" s="46"/>
      <c r="G1137" s="46">
        <f t="shared" si="149"/>
        <v>273.7</v>
      </c>
      <c r="H1137" s="239"/>
      <c r="I1137" s="43">
        <f t="shared" si="150"/>
        <v>0</v>
      </c>
      <c r="J1137" s="43">
        <f t="shared" si="146"/>
        <v>0</v>
      </c>
      <c r="K1137" s="43">
        <f t="shared" si="151"/>
        <v>0</v>
      </c>
      <c r="L1137" s="194">
        <v>0</v>
      </c>
      <c r="M1137" s="194">
        <v>0</v>
      </c>
      <c r="N1137" s="45">
        <f t="shared" si="147"/>
        <v>0</v>
      </c>
    </row>
    <row r="1138" spans="1:14" x14ac:dyDescent="0.25">
      <c r="A1138" s="48">
        <f t="shared" si="148"/>
        <v>188</v>
      </c>
      <c r="B1138" s="190">
        <v>2</v>
      </c>
      <c r="C1138" s="46" t="s">
        <v>918</v>
      </c>
      <c r="D1138" s="46">
        <v>479.4</v>
      </c>
      <c r="E1138" s="46"/>
      <c r="F1138" s="46"/>
      <c r="G1138" s="46">
        <f t="shared" si="149"/>
        <v>479.4</v>
      </c>
      <c r="H1138" s="239"/>
      <c r="I1138" s="43">
        <f t="shared" si="150"/>
        <v>0</v>
      </c>
      <c r="J1138" s="43">
        <f t="shared" si="146"/>
        <v>0</v>
      </c>
      <c r="K1138" s="43">
        <f t="shared" si="151"/>
        <v>0</v>
      </c>
      <c r="L1138" s="194">
        <v>0</v>
      </c>
      <c r="M1138" s="194">
        <v>0</v>
      </c>
      <c r="N1138" s="45">
        <f t="shared" si="147"/>
        <v>0</v>
      </c>
    </row>
    <row r="1139" spans="1:14" x14ac:dyDescent="0.25">
      <c r="A1139" s="48">
        <f t="shared" si="148"/>
        <v>189</v>
      </c>
      <c r="B1139" s="190">
        <v>2</v>
      </c>
      <c r="C1139" s="46" t="s">
        <v>919</v>
      </c>
      <c r="D1139" s="46">
        <v>381.4</v>
      </c>
      <c r="E1139" s="46"/>
      <c r="F1139" s="46">
        <v>32</v>
      </c>
      <c r="G1139" s="46">
        <f t="shared" si="149"/>
        <v>413.4</v>
      </c>
      <c r="H1139" s="239"/>
      <c r="I1139" s="43">
        <f t="shared" si="150"/>
        <v>0</v>
      </c>
      <c r="J1139" s="43">
        <f t="shared" si="146"/>
        <v>0</v>
      </c>
      <c r="K1139" s="43">
        <f t="shared" si="151"/>
        <v>0</v>
      </c>
      <c r="L1139" s="194">
        <v>0</v>
      </c>
      <c r="M1139" s="194">
        <v>0</v>
      </c>
      <c r="N1139" s="45">
        <f t="shared" si="147"/>
        <v>0</v>
      </c>
    </row>
    <row r="1140" spans="1:14" x14ac:dyDescent="0.25">
      <c r="A1140" s="48">
        <f t="shared" si="148"/>
        <v>190</v>
      </c>
      <c r="B1140" s="190">
        <v>5</v>
      </c>
      <c r="C1140" s="46" t="s">
        <v>920</v>
      </c>
      <c r="D1140" s="46">
        <v>9330.6</v>
      </c>
      <c r="E1140" s="46"/>
      <c r="F1140" s="46">
        <v>1157.25</v>
      </c>
      <c r="G1140" s="46">
        <f t="shared" si="149"/>
        <v>10487.85</v>
      </c>
      <c r="H1140" s="239">
        <v>1131</v>
      </c>
      <c r="I1140" s="43">
        <f t="shared" si="150"/>
        <v>1.3464285714285715</v>
      </c>
      <c r="J1140" s="43">
        <f t="shared" si="146"/>
        <v>5764.6666071428572</v>
      </c>
      <c r="K1140" s="43">
        <f t="shared" si="151"/>
        <v>1268.2266535714286</v>
      </c>
      <c r="L1140" s="194">
        <v>2353.5571428571429</v>
      </c>
      <c r="M1140" s="194">
        <v>134.3197142857143</v>
      </c>
      <c r="N1140" s="45">
        <f t="shared" si="147"/>
        <v>1.0203813385909954</v>
      </c>
    </row>
    <row r="1141" spans="1:14" x14ac:dyDescent="0.25">
      <c r="A1141" s="48">
        <f t="shared" si="148"/>
        <v>191</v>
      </c>
      <c r="B1141" s="190">
        <v>5</v>
      </c>
      <c r="C1141" s="46" t="s">
        <v>921</v>
      </c>
      <c r="D1141" s="46">
        <v>2360</v>
      </c>
      <c r="E1141" s="46">
        <v>47.2</v>
      </c>
      <c r="F1141" s="46"/>
      <c r="G1141" s="46">
        <f t="shared" si="149"/>
        <v>2407.1999999999998</v>
      </c>
      <c r="H1141" s="239">
        <v>206</v>
      </c>
      <c r="I1141" s="43">
        <f t="shared" si="150"/>
        <v>0.24523809523809523</v>
      </c>
      <c r="J1141" s="43">
        <f t="shared" si="146"/>
        <v>1049.9746428571427</v>
      </c>
      <c r="K1141" s="43">
        <f t="shared" si="151"/>
        <v>230.9944214285714</v>
      </c>
      <c r="L1141" s="194">
        <v>428.67619047619047</v>
      </c>
      <c r="M1141" s="194">
        <v>24.464952380952383</v>
      </c>
      <c r="N1141" s="45">
        <f t="shared" si="147"/>
        <v>0.73479246065375292</v>
      </c>
    </row>
    <row r="1142" spans="1:14" x14ac:dyDescent="0.25">
      <c r="A1142" s="48">
        <f t="shared" si="148"/>
        <v>192</v>
      </c>
      <c r="B1142" s="190">
        <v>4</v>
      </c>
      <c r="C1142" s="46" t="s">
        <v>922</v>
      </c>
      <c r="D1142" s="46">
        <v>3652.21</v>
      </c>
      <c r="E1142" s="46">
        <v>536.29999999999995</v>
      </c>
      <c r="F1142" s="46">
        <v>38.4</v>
      </c>
      <c r="G1142" s="46">
        <f t="shared" si="149"/>
        <v>4226.91</v>
      </c>
      <c r="H1142" s="239">
        <v>347</v>
      </c>
      <c r="I1142" s="43">
        <f t="shared" si="150"/>
        <v>0.41309523809523807</v>
      </c>
      <c r="J1142" s="43">
        <f t="shared" si="146"/>
        <v>1768.646607142857</v>
      </c>
      <c r="K1142" s="43">
        <f t="shared" si="151"/>
        <v>389.10225357142855</v>
      </c>
      <c r="L1142" s="194">
        <v>722.09047619047612</v>
      </c>
      <c r="M1142" s="194">
        <v>41.210380952380952</v>
      </c>
      <c r="N1142" s="45">
        <f t="shared" ref="N1142:N1202" si="152">(J1142+K1142+L1142+M1142)/D1142</f>
        <v>0.79980332945179566</v>
      </c>
    </row>
    <row r="1143" spans="1:14" x14ac:dyDescent="0.25">
      <c r="A1143" s="48">
        <f t="shared" si="148"/>
        <v>193</v>
      </c>
      <c r="B1143" s="190">
        <v>4</v>
      </c>
      <c r="C1143" s="46" t="s">
        <v>923</v>
      </c>
      <c r="D1143" s="46">
        <v>1805.5</v>
      </c>
      <c r="E1143" s="46"/>
      <c r="F1143" s="46"/>
      <c r="G1143" s="46">
        <f t="shared" si="149"/>
        <v>1805.5</v>
      </c>
      <c r="H1143" s="239">
        <v>190</v>
      </c>
      <c r="I1143" s="43">
        <f t="shared" si="150"/>
        <v>0.22619047619047619</v>
      </c>
      <c r="J1143" s="43">
        <f t="shared" ref="J1143:J1206" si="153">I1143*4281.45</f>
        <v>968.42321428571427</v>
      </c>
      <c r="K1143" s="43">
        <f t="shared" si="151"/>
        <v>213.05310714285713</v>
      </c>
      <c r="L1143" s="194">
        <v>395.38095238095235</v>
      </c>
      <c r="M1143" s="194">
        <v>22.564761904761905</v>
      </c>
      <c r="N1143" s="45">
        <f t="shared" si="152"/>
        <v>0.88586100011868485</v>
      </c>
    </row>
    <row r="1144" spans="1:14" x14ac:dyDescent="0.25">
      <c r="A1144" s="48">
        <f t="shared" ref="A1144:A1207" si="154">A1143+1</f>
        <v>194</v>
      </c>
      <c r="B1144" s="190">
        <v>4</v>
      </c>
      <c r="C1144" s="46" t="s">
        <v>924</v>
      </c>
      <c r="D1144" s="46">
        <v>1806.9</v>
      </c>
      <c r="E1144" s="46"/>
      <c r="F1144" s="46"/>
      <c r="G1144" s="46">
        <f t="shared" si="149"/>
        <v>1806.9</v>
      </c>
      <c r="H1144" s="239">
        <v>190</v>
      </c>
      <c r="I1144" s="43">
        <f t="shared" si="150"/>
        <v>0.22619047619047619</v>
      </c>
      <c r="J1144" s="43">
        <f t="shared" si="153"/>
        <v>968.42321428571427</v>
      </c>
      <c r="K1144" s="43">
        <f t="shared" si="151"/>
        <v>213.05310714285713</v>
      </c>
      <c r="L1144" s="194">
        <v>395.38095238095235</v>
      </c>
      <c r="M1144" s="194">
        <v>22.564761904761905</v>
      </c>
      <c r="N1144" s="45">
        <f t="shared" si="152"/>
        <v>0.88517462821090565</v>
      </c>
    </row>
    <row r="1145" spans="1:14" x14ac:dyDescent="0.25">
      <c r="A1145" s="48">
        <f t="shared" si="154"/>
        <v>195</v>
      </c>
      <c r="B1145" s="190">
        <v>2</v>
      </c>
      <c r="C1145" s="46" t="s">
        <v>1470</v>
      </c>
      <c r="D1145" s="46">
        <v>119.6</v>
      </c>
      <c r="E1145" s="46"/>
      <c r="F1145" s="46"/>
      <c r="G1145" s="46">
        <f t="shared" si="149"/>
        <v>119.6</v>
      </c>
      <c r="H1145" s="239"/>
      <c r="I1145" s="43">
        <f t="shared" si="150"/>
        <v>0</v>
      </c>
      <c r="J1145" s="43">
        <f t="shared" si="153"/>
        <v>0</v>
      </c>
      <c r="K1145" s="43">
        <f t="shared" si="151"/>
        <v>0</v>
      </c>
      <c r="L1145" s="194">
        <v>0</v>
      </c>
      <c r="M1145" s="194">
        <v>0</v>
      </c>
      <c r="N1145" s="45">
        <f t="shared" si="152"/>
        <v>0</v>
      </c>
    </row>
    <row r="1146" spans="1:14" x14ac:dyDescent="0.25">
      <c r="A1146" s="48">
        <f t="shared" si="154"/>
        <v>196</v>
      </c>
      <c r="B1146" s="190">
        <v>2</v>
      </c>
      <c r="C1146" s="46" t="s">
        <v>1471</v>
      </c>
      <c r="D1146" s="46">
        <v>151.69999999999999</v>
      </c>
      <c r="E1146" s="46"/>
      <c r="F1146" s="46">
        <v>205.3</v>
      </c>
      <c r="G1146" s="46">
        <f t="shared" si="149"/>
        <v>357</v>
      </c>
      <c r="H1146" s="239"/>
      <c r="I1146" s="43">
        <f t="shared" si="150"/>
        <v>0</v>
      </c>
      <c r="J1146" s="43">
        <f t="shared" si="153"/>
        <v>0</v>
      </c>
      <c r="K1146" s="43">
        <f t="shared" si="151"/>
        <v>0</v>
      </c>
      <c r="L1146" s="194">
        <v>0</v>
      </c>
      <c r="M1146" s="194">
        <v>0</v>
      </c>
      <c r="N1146" s="45">
        <f t="shared" si="152"/>
        <v>0</v>
      </c>
    </row>
    <row r="1147" spans="1:14" x14ac:dyDescent="0.25">
      <c r="A1147" s="48">
        <f t="shared" si="154"/>
        <v>197</v>
      </c>
      <c r="B1147" s="190">
        <v>2</v>
      </c>
      <c r="C1147" s="46" t="s">
        <v>1472</v>
      </c>
      <c r="D1147" s="46">
        <v>171.7</v>
      </c>
      <c r="E1147" s="46">
        <v>16.100000000000001</v>
      </c>
      <c r="F1147" s="46"/>
      <c r="G1147" s="46">
        <f t="shared" si="149"/>
        <v>187.79999999999998</v>
      </c>
      <c r="H1147" s="239"/>
      <c r="I1147" s="43">
        <f t="shared" si="150"/>
        <v>0</v>
      </c>
      <c r="J1147" s="43">
        <f t="shared" si="153"/>
        <v>0</v>
      </c>
      <c r="K1147" s="43">
        <f t="shared" si="151"/>
        <v>0</v>
      </c>
      <c r="L1147" s="194">
        <v>0</v>
      </c>
      <c r="M1147" s="194">
        <v>0</v>
      </c>
      <c r="N1147" s="45">
        <f t="shared" si="152"/>
        <v>0</v>
      </c>
    </row>
    <row r="1148" spans="1:14" x14ac:dyDescent="0.25">
      <c r="A1148" s="48">
        <f t="shared" si="154"/>
        <v>198</v>
      </c>
      <c r="B1148" s="190">
        <v>2</v>
      </c>
      <c r="C1148" s="46" t="s">
        <v>1473</v>
      </c>
      <c r="D1148" s="46">
        <v>198.5</v>
      </c>
      <c r="E1148" s="46"/>
      <c r="F1148" s="46">
        <v>65.5</v>
      </c>
      <c r="G1148" s="46">
        <f t="shared" si="149"/>
        <v>264</v>
      </c>
      <c r="H1148" s="239"/>
      <c r="I1148" s="43">
        <f t="shared" si="150"/>
        <v>0</v>
      </c>
      <c r="J1148" s="43">
        <f t="shared" si="153"/>
        <v>0</v>
      </c>
      <c r="K1148" s="43">
        <f t="shared" si="151"/>
        <v>0</v>
      </c>
      <c r="L1148" s="194">
        <v>0</v>
      </c>
      <c r="M1148" s="194">
        <v>0</v>
      </c>
      <c r="N1148" s="45">
        <f t="shared" si="152"/>
        <v>0</v>
      </c>
    </row>
    <row r="1149" spans="1:14" x14ac:dyDescent="0.25">
      <c r="A1149" s="48">
        <f t="shared" si="154"/>
        <v>199</v>
      </c>
      <c r="B1149" s="190">
        <v>3</v>
      </c>
      <c r="C1149" s="46" t="s">
        <v>1474</v>
      </c>
      <c r="D1149" s="46">
        <v>451.6</v>
      </c>
      <c r="E1149" s="46"/>
      <c r="F1149" s="46">
        <v>23.5</v>
      </c>
      <c r="G1149" s="46">
        <f t="shared" si="149"/>
        <v>475.1</v>
      </c>
      <c r="H1149" s="239"/>
      <c r="I1149" s="43">
        <f t="shared" si="150"/>
        <v>0</v>
      </c>
      <c r="J1149" s="43">
        <f t="shared" si="153"/>
        <v>0</v>
      </c>
      <c r="K1149" s="43">
        <f t="shared" si="151"/>
        <v>0</v>
      </c>
      <c r="L1149" s="194">
        <v>0</v>
      </c>
      <c r="M1149" s="194">
        <v>0</v>
      </c>
      <c r="N1149" s="45">
        <f t="shared" si="152"/>
        <v>0</v>
      </c>
    </row>
    <row r="1150" spans="1:14" x14ac:dyDescent="0.25">
      <c r="A1150" s="48">
        <f t="shared" si="154"/>
        <v>200</v>
      </c>
      <c r="B1150" s="190">
        <v>2</v>
      </c>
      <c r="C1150" s="46" t="s">
        <v>1475</v>
      </c>
      <c r="D1150" s="46">
        <v>316.7</v>
      </c>
      <c r="E1150" s="46"/>
      <c r="F1150" s="46">
        <v>70.5</v>
      </c>
      <c r="G1150" s="46">
        <f t="shared" si="149"/>
        <v>387.2</v>
      </c>
      <c r="H1150" s="239"/>
      <c r="I1150" s="43">
        <f t="shared" si="150"/>
        <v>0</v>
      </c>
      <c r="J1150" s="43">
        <f t="shared" si="153"/>
        <v>0</v>
      </c>
      <c r="K1150" s="43">
        <f t="shared" si="151"/>
        <v>0</v>
      </c>
      <c r="L1150" s="194">
        <v>0</v>
      </c>
      <c r="M1150" s="194">
        <v>0</v>
      </c>
      <c r="N1150" s="45">
        <f t="shared" si="152"/>
        <v>0</v>
      </c>
    </row>
    <row r="1151" spans="1:14" x14ac:dyDescent="0.25">
      <c r="A1151" s="48">
        <f t="shared" si="154"/>
        <v>201</v>
      </c>
      <c r="B1151" s="190">
        <v>2</v>
      </c>
      <c r="C1151" s="46" t="s">
        <v>1476</v>
      </c>
      <c r="D1151" s="46">
        <v>234</v>
      </c>
      <c r="E1151" s="46"/>
      <c r="F1151" s="46">
        <v>92.6</v>
      </c>
      <c r="G1151" s="46">
        <f t="shared" si="149"/>
        <v>326.60000000000002</v>
      </c>
      <c r="H1151" s="239"/>
      <c r="I1151" s="43">
        <f t="shared" si="150"/>
        <v>0</v>
      </c>
      <c r="J1151" s="43">
        <f t="shared" si="153"/>
        <v>0</v>
      </c>
      <c r="K1151" s="43">
        <f t="shared" si="151"/>
        <v>0</v>
      </c>
      <c r="L1151" s="194">
        <v>0</v>
      </c>
      <c r="M1151" s="194">
        <v>0</v>
      </c>
      <c r="N1151" s="45">
        <f t="shared" si="152"/>
        <v>0</v>
      </c>
    </row>
    <row r="1152" spans="1:14" x14ac:dyDescent="0.25">
      <c r="A1152" s="48">
        <f t="shared" si="154"/>
        <v>202</v>
      </c>
      <c r="B1152" s="190">
        <v>3</v>
      </c>
      <c r="C1152" s="46" t="s">
        <v>1477</v>
      </c>
      <c r="D1152" s="46">
        <v>267.89999999999998</v>
      </c>
      <c r="E1152" s="46"/>
      <c r="F1152" s="46">
        <v>98</v>
      </c>
      <c r="G1152" s="46">
        <f t="shared" si="149"/>
        <v>365.9</v>
      </c>
      <c r="H1152" s="239">
        <v>21</v>
      </c>
      <c r="I1152" s="43">
        <f t="shared" si="150"/>
        <v>2.5000000000000001E-2</v>
      </c>
      <c r="J1152" s="43">
        <f t="shared" si="153"/>
        <v>107.03625</v>
      </c>
      <c r="K1152" s="43">
        <f t="shared" si="151"/>
        <v>23.547974999999997</v>
      </c>
      <c r="L1152" s="194">
        <v>43.699999999999996</v>
      </c>
      <c r="M1152" s="194">
        <v>2.4940000000000002</v>
      </c>
      <c r="N1152" s="45">
        <f t="shared" si="152"/>
        <v>0.65986646136618143</v>
      </c>
    </row>
    <row r="1153" spans="1:14" x14ac:dyDescent="0.25">
      <c r="A1153" s="48">
        <f t="shared" si="154"/>
        <v>203</v>
      </c>
      <c r="B1153" s="190">
        <v>3</v>
      </c>
      <c r="C1153" s="46" t="s">
        <v>1478</v>
      </c>
      <c r="D1153" s="46">
        <v>705.4</v>
      </c>
      <c r="E1153" s="46"/>
      <c r="F1153" s="46">
        <v>73.430000000000007</v>
      </c>
      <c r="G1153" s="46">
        <f t="shared" si="149"/>
        <v>778.82999999999993</v>
      </c>
      <c r="H1153" s="239">
        <v>117</v>
      </c>
      <c r="I1153" s="43">
        <f t="shared" si="150"/>
        <v>0.13928571428571429</v>
      </c>
      <c r="J1153" s="43">
        <f t="shared" si="153"/>
        <v>596.34482142857144</v>
      </c>
      <c r="K1153" s="43">
        <f t="shared" si="151"/>
        <v>131.19586071428571</v>
      </c>
      <c r="L1153" s="194">
        <v>243.47142857142856</v>
      </c>
      <c r="M1153" s="194">
        <v>13.895142857142858</v>
      </c>
      <c r="N1153" s="45">
        <f t="shared" si="152"/>
        <v>1.3962393727976021</v>
      </c>
    </row>
    <row r="1154" spans="1:14" x14ac:dyDescent="0.25">
      <c r="A1154" s="48">
        <f t="shared" si="154"/>
        <v>204</v>
      </c>
      <c r="B1154" s="190">
        <v>2</v>
      </c>
      <c r="C1154" s="46" t="s">
        <v>1479</v>
      </c>
      <c r="D1154" s="46">
        <v>147.9</v>
      </c>
      <c r="E1154" s="46"/>
      <c r="F1154" s="46">
        <v>136</v>
      </c>
      <c r="G1154" s="46">
        <f t="shared" si="149"/>
        <v>283.89999999999998</v>
      </c>
      <c r="H1154" s="239"/>
      <c r="I1154" s="43">
        <f t="shared" si="150"/>
        <v>0</v>
      </c>
      <c r="J1154" s="43">
        <f t="shared" si="153"/>
        <v>0</v>
      </c>
      <c r="K1154" s="43">
        <f t="shared" si="151"/>
        <v>0</v>
      </c>
      <c r="L1154" s="194">
        <v>0</v>
      </c>
      <c r="M1154" s="194">
        <v>0</v>
      </c>
      <c r="N1154" s="45">
        <f t="shared" si="152"/>
        <v>0</v>
      </c>
    </row>
    <row r="1155" spans="1:14" x14ac:dyDescent="0.25">
      <c r="A1155" s="48">
        <f t="shared" si="154"/>
        <v>205</v>
      </c>
      <c r="B1155" s="190">
        <v>3</v>
      </c>
      <c r="C1155" s="46" t="s">
        <v>1480</v>
      </c>
      <c r="D1155" s="46">
        <v>1317.61</v>
      </c>
      <c r="E1155" s="46"/>
      <c r="F1155" s="46">
        <v>44.4</v>
      </c>
      <c r="G1155" s="46">
        <f t="shared" si="149"/>
        <v>1362.01</v>
      </c>
      <c r="H1155" s="239">
        <v>180</v>
      </c>
      <c r="I1155" s="43">
        <f t="shared" si="150"/>
        <v>0.21428571428571427</v>
      </c>
      <c r="J1155" s="43">
        <f t="shared" si="153"/>
        <v>917.45357142857131</v>
      </c>
      <c r="K1155" s="43">
        <f t="shared" si="151"/>
        <v>201.83978571428568</v>
      </c>
      <c r="L1155" s="194">
        <v>374.57142857142856</v>
      </c>
      <c r="M1155" s="194">
        <v>21.377142857142857</v>
      </c>
      <c r="N1155" s="45">
        <f t="shared" si="152"/>
        <v>1.149992735765081</v>
      </c>
    </row>
    <row r="1156" spans="1:14" x14ac:dyDescent="0.25">
      <c r="A1156" s="48">
        <f t="shared" si="154"/>
        <v>206</v>
      </c>
      <c r="B1156" s="190">
        <v>2</v>
      </c>
      <c r="C1156" s="46" t="s">
        <v>1481</v>
      </c>
      <c r="D1156" s="46">
        <v>300.39999999999998</v>
      </c>
      <c r="E1156" s="46"/>
      <c r="F1156" s="46">
        <v>132.19999999999999</v>
      </c>
      <c r="G1156" s="46">
        <f t="shared" si="149"/>
        <v>432.59999999999997</v>
      </c>
      <c r="H1156" s="239"/>
      <c r="I1156" s="43">
        <f t="shared" si="150"/>
        <v>0</v>
      </c>
      <c r="J1156" s="43">
        <f t="shared" si="153"/>
        <v>0</v>
      </c>
      <c r="K1156" s="43">
        <f t="shared" si="151"/>
        <v>0</v>
      </c>
      <c r="L1156" s="194">
        <v>0</v>
      </c>
      <c r="M1156" s="194">
        <v>0</v>
      </c>
      <c r="N1156" s="45">
        <f t="shared" si="152"/>
        <v>0</v>
      </c>
    </row>
    <row r="1157" spans="1:14" x14ac:dyDescent="0.25">
      <c r="A1157" s="48">
        <f t="shared" si="154"/>
        <v>207</v>
      </c>
      <c r="B1157" s="190">
        <v>3</v>
      </c>
      <c r="C1157" s="46" t="s">
        <v>1482</v>
      </c>
      <c r="D1157" s="46">
        <v>359.6</v>
      </c>
      <c r="E1157" s="46">
        <v>18.100000000000001</v>
      </c>
      <c r="F1157" s="46"/>
      <c r="G1157" s="46">
        <f t="shared" si="149"/>
        <v>377.70000000000005</v>
      </c>
      <c r="H1157" s="239">
        <v>44</v>
      </c>
      <c r="I1157" s="43">
        <f t="shared" si="150"/>
        <v>5.2380952380952382E-2</v>
      </c>
      <c r="J1157" s="43">
        <f t="shared" si="153"/>
        <v>224.26642857142858</v>
      </c>
      <c r="K1157" s="43">
        <f t="shared" si="151"/>
        <v>49.338614285714286</v>
      </c>
      <c r="L1157" s="194">
        <v>91.561904761904756</v>
      </c>
      <c r="M1157" s="194">
        <v>5.2255238095238097</v>
      </c>
      <c r="N1157" s="45">
        <f t="shared" si="152"/>
        <v>1.0300124344509771</v>
      </c>
    </row>
    <row r="1158" spans="1:14" x14ac:dyDescent="0.25">
      <c r="A1158" s="48">
        <f t="shared" si="154"/>
        <v>208</v>
      </c>
      <c r="B1158" s="190">
        <v>3</v>
      </c>
      <c r="C1158" s="46" t="s">
        <v>1483</v>
      </c>
      <c r="D1158" s="46">
        <v>327.5</v>
      </c>
      <c r="E1158" s="46"/>
      <c r="F1158" s="46"/>
      <c r="G1158" s="46">
        <f t="shared" si="149"/>
        <v>327.5</v>
      </c>
      <c r="H1158" s="239">
        <v>37.299999999999997</v>
      </c>
      <c r="I1158" s="43">
        <f t="shared" si="150"/>
        <v>4.4404761904761898E-2</v>
      </c>
      <c r="J1158" s="43">
        <f t="shared" si="153"/>
        <v>190.11676785714283</v>
      </c>
      <c r="K1158" s="43">
        <f t="shared" si="151"/>
        <v>41.825688928571424</v>
      </c>
      <c r="L1158" s="194">
        <v>77.619523809523798</v>
      </c>
      <c r="M1158" s="194">
        <v>4.4298190476190475</v>
      </c>
      <c r="N1158" s="45">
        <f t="shared" si="152"/>
        <v>0.95875358669574695</v>
      </c>
    </row>
    <row r="1159" spans="1:14" x14ac:dyDescent="0.25">
      <c r="A1159" s="48">
        <f t="shared" si="154"/>
        <v>209</v>
      </c>
      <c r="B1159" s="190">
        <v>3</v>
      </c>
      <c r="C1159" s="46" t="s">
        <v>1484</v>
      </c>
      <c r="D1159" s="46">
        <v>278.2</v>
      </c>
      <c r="E1159" s="46"/>
      <c r="F1159" s="46">
        <v>45</v>
      </c>
      <c r="G1159" s="46">
        <f t="shared" si="149"/>
        <v>323.2</v>
      </c>
      <c r="H1159" s="239">
        <v>30</v>
      </c>
      <c r="I1159" s="43">
        <f t="shared" si="150"/>
        <v>3.5714285714285712E-2</v>
      </c>
      <c r="J1159" s="43">
        <f t="shared" si="153"/>
        <v>152.90892857142856</v>
      </c>
      <c r="K1159" s="43">
        <f t="shared" si="151"/>
        <v>33.639964285714285</v>
      </c>
      <c r="L1159" s="194">
        <v>62.428571428571416</v>
      </c>
      <c r="M1159" s="194">
        <v>3.5628571428571427</v>
      </c>
      <c r="N1159" s="45">
        <f t="shared" si="152"/>
        <v>0.90776535380507339</v>
      </c>
    </row>
    <row r="1160" spans="1:14" x14ac:dyDescent="0.25">
      <c r="A1160" s="48">
        <f t="shared" si="154"/>
        <v>210</v>
      </c>
      <c r="B1160" s="190">
        <v>3</v>
      </c>
      <c r="C1160" s="46" t="s">
        <v>1485</v>
      </c>
      <c r="D1160" s="46">
        <v>863.3</v>
      </c>
      <c r="E1160" s="46"/>
      <c r="F1160" s="46"/>
      <c r="G1160" s="46">
        <f t="shared" si="149"/>
        <v>863.3</v>
      </c>
      <c r="H1160" s="239">
        <v>79.2</v>
      </c>
      <c r="I1160" s="43">
        <f t="shared" si="150"/>
        <v>9.4285714285714292E-2</v>
      </c>
      <c r="J1160" s="43">
        <f t="shared" si="153"/>
        <v>403.67957142857142</v>
      </c>
      <c r="K1160" s="43">
        <f t="shared" si="151"/>
        <v>88.80950571428572</v>
      </c>
      <c r="L1160" s="194">
        <v>164.81142857142856</v>
      </c>
      <c r="M1160" s="194">
        <v>9.4059428571428576</v>
      </c>
      <c r="N1160" s="45">
        <f t="shared" si="152"/>
        <v>0.77227666925915506</v>
      </c>
    </row>
    <row r="1161" spans="1:14" x14ac:dyDescent="0.25">
      <c r="A1161" s="48">
        <f t="shared" si="154"/>
        <v>211</v>
      </c>
      <c r="B1161" s="190">
        <v>3</v>
      </c>
      <c r="C1161" s="46" t="s">
        <v>1486</v>
      </c>
      <c r="D1161" s="46">
        <v>306.39999999999998</v>
      </c>
      <c r="E1161" s="46"/>
      <c r="F1161" s="46">
        <v>28.3</v>
      </c>
      <c r="G1161" s="46">
        <f t="shared" si="149"/>
        <v>334.7</v>
      </c>
      <c r="H1161" s="239">
        <v>38</v>
      </c>
      <c r="I1161" s="43">
        <f t="shared" si="150"/>
        <v>4.5238095238095237E-2</v>
      </c>
      <c r="J1161" s="43">
        <f t="shared" si="153"/>
        <v>193.68464285714285</v>
      </c>
      <c r="K1161" s="43">
        <f t="shared" si="151"/>
        <v>42.610621428571427</v>
      </c>
      <c r="L1161" s="194">
        <v>79.076190476190476</v>
      </c>
      <c r="M1161" s="194">
        <v>4.512952380952381</v>
      </c>
      <c r="N1161" s="45">
        <f t="shared" si="152"/>
        <v>1.0440091616933977</v>
      </c>
    </row>
    <row r="1162" spans="1:14" x14ac:dyDescent="0.25">
      <c r="A1162" s="48">
        <f t="shared" si="154"/>
        <v>212</v>
      </c>
      <c r="B1162" s="190">
        <v>3</v>
      </c>
      <c r="C1162" s="46" t="s">
        <v>1487</v>
      </c>
      <c r="D1162" s="46">
        <v>383.2</v>
      </c>
      <c r="E1162" s="46"/>
      <c r="F1162" s="46">
        <v>34</v>
      </c>
      <c r="G1162" s="46">
        <f t="shared" si="149"/>
        <v>417.2</v>
      </c>
      <c r="H1162" s="239">
        <v>45</v>
      </c>
      <c r="I1162" s="43">
        <f t="shared" si="150"/>
        <v>5.3571428571428568E-2</v>
      </c>
      <c r="J1162" s="43">
        <f t="shared" si="153"/>
        <v>229.36339285714283</v>
      </c>
      <c r="K1162" s="43">
        <f t="shared" si="151"/>
        <v>50.459946428571421</v>
      </c>
      <c r="L1162" s="194">
        <v>93.642857142857139</v>
      </c>
      <c r="M1162" s="194">
        <v>5.3442857142857143</v>
      </c>
      <c r="N1162" s="45">
        <f t="shared" si="152"/>
        <v>0.98854509953772729</v>
      </c>
    </row>
    <row r="1163" spans="1:14" x14ac:dyDescent="0.25">
      <c r="A1163" s="48">
        <f t="shared" si="154"/>
        <v>213</v>
      </c>
      <c r="B1163" s="190">
        <v>3</v>
      </c>
      <c r="C1163" s="46" t="s">
        <v>1488</v>
      </c>
      <c r="D1163" s="46">
        <v>492.7</v>
      </c>
      <c r="E1163" s="46"/>
      <c r="F1163" s="46">
        <v>183.5</v>
      </c>
      <c r="G1163" s="46">
        <f t="shared" si="149"/>
        <v>676.2</v>
      </c>
      <c r="H1163" s="239">
        <v>59</v>
      </c>
      <c r="I1163" s="43">
        <f t="shared" si="150"/>
        <v>7.0238095238095238E-2</v>
      </c>
      <c r="J1163" s="43">
        <f t="shared" si="153"/>
        <v>300.72089285714287</v>
      </c>
      <c r="K1163" s="43">
        <f t="shared" si="151"/>
        <v>66.158596428571428</v>
      </c>
      <c r="L1163" s="194">
        <v>122.77619047619048</v>
      </c>
      <c r="M1163" s="194">
        <v>7.0069523809523817</v>
      </c>
      <c r="N1163" s="45">
        <f t="shared" si="152"/>
        <v>1.0080426875235582</v>
      </c>
    </row>
    <row r="1164" spans="1:14" x14ac:dyDescent="0.25">
      <c r="A1164" s="48">
        <f t="shared" si="154"/>
        <v>214</v>
      </c>
      <c r="B1164" s="190">
        <v>3</v>
      </c>
      <c r="C1164" s="46" t="s">
        <v>1489</v>
      </c>
      <c r="D1164" s="46">
        <v>697.4</v>
      </c>
      <c r="E1164" s="46"/>
      <c r="F1164" s="46">
        <v>17.2</v>
      </c>
      <c r="G1164" s="46">
        <f t="shared" si="149"/>
        <v>714.6</v>
      </c>
      <c r="H1164" s="239">
        <v>55</v>
      </c>
      <c r="I1164" s="43">
        <f t="shared" si="150"/>
        <v>6.5476190476190479E-2</v>
      </c>
      <c r="J1164" s="43">
        <f t="shared" si="153"/>
        <v>280.3330357142857</v>
      </c>
      <c r="K1164" s="43">
        <f t="shared" si="151"/>
        <v>61.673267857142854</v>
      </c>
      <c r="L1164" s="194">
        <v>114.45238095238095</v>
      </c>
      <c r="M1164" s="194">
        <v>6.5319047619047623</v>
      </c>
      <c r="N1164" s="45">
        <f t="shared" si="152"/>
        <v>0.66388097115817934</v>
      </c>
    </row>
    <row r="1165" spans="1:14" x14ac:dyDescent="0.25">
      <c r="A1165" s="48">
        <f t="shared" si="154"/>
        <v>215</v>
      </c>
      <c r="B1165" s="190">
        <v>3</v>
      </c>
      <c r="C1165" s="46" t="s">
        <v>1490</v>
      </c>
      <c r="D1165" s="46">
        <v>509.9</v>
      </c>
      <c r="E1165" s="46"/>
      <c r="F1165" s="46">
        <v>97.6</v>
      </c>
      <c r="G1165" s="46">
        <f t="shared" si="149"/>
        <v>607.5</v>
      </c>
      <c r="H1165" s="239">
        <v>88</v>
      </c>
      <c r="I1165" s="43">
        <f t="shared" si="150"/>
        <v>0.10476190476190476</v>
      </c>
      <c r="J1165" s="43">
        <f t="shared" si="153"/>
        <v>448.53285714285715</v>
      </c>
      <c r="K1165" s="43">
        <f t="shared" si="151"/>
        <v>98.677228571428572</v>
      </c>
      <c r="L1165" s="194">
        <v>183.12380952380951</v>
      </c>
      <c r="M1165" s="194">
        <v>10.451047619047619</v>
      </c>
      <c r="N1165" s="45">
        <f t="shared" si="152"/>
        <v>1.4528043593982014</v>
      </c>
    </row>
    <row r="1166" spans="1:14" x14ac:dyDescent="0.25">
      <c r="A1166" s="48">
        <f t="shared" si="154"/>
        <v>216</v>
      </c>
      <c r="B1166" s="190">
        <v>3</v>
      </c>
      <c r="C1166" s="46" t="s">
        <v>1491</v>
      </c>
      <c r="D1166" s="46">
        <v>238.2</v>
      </c>
      <c r="E1166" s="46"/>
      <c r="F1166" s="46"/>
      <c r="G1166" s="46">
        <f t="shared" si="149"/>
        <v>238.2</v>
      </c>
      <c r="H1166" s="239">
        <v>40</v>
      </c>
      <c r="I1166" s="43">
        <f t="shared" si="150"/>
        <v>4.7619047619047616E-2</v>
      </c>
      <c r="J1166" s="43">
        <f t="shared" si="153"/>
        <v>203.87857142857141</v>
      </c>
      <c r="K1166" s="43">
        <f t="shared" si="151"/>
        <v>44.853285714285711</v>
      </c>
      <c r="L1166" s="194">
        <v>83.238095238095241</v>
      </c>
      <c r="M1166" s="194">
        <v>4.7504761904761903</v>
      </c>
      <c r="N1166" s="45">
        <f t="shared" si="152"/>
        <v>1.4136038143216985</v>
      </c>
    </row>
    <row r="1167" spans="1:14" x14ac:dyDescent="0.25">
      <c r="A1167" s="48">
        <f t="shared" si="154"/>
        <v>217</v>
      </c>
      <c r="B1167" s="190">
        <v>3</v>
      </c>
      <c r="C1167" s="46" t="s">
        <v>1492</v>
      </c>
      <c r="D1167" s="46">
        <v>524.6</v>
      </c>
      <c r="E1167" s="46"/>
      <c r="F1167" s="46">
        <v>132.1</v>
      </c>
      <c r="G1167" s="46">
        <f t="shared" si="149"/>
        <v>656.7</v>
      </c>
      <c r="H1167" s="239">
        <v>78</v>
      </c>
      <c r="I1167" s="43">
        <f t="shared" si="150"/>
        <v>9.285714285714286E-2</v>
      </c>
      <c r="J1167" s="43">
        <f t="shared" si="153"/>
        <v>397.56321428571431</v>
      </c>
      <c r="K1167" s="43">
        <f t="shared" si="151"/>
        <v>87.463907142857153</v>
      </c>
      <c r="L1167" s="194">
        <v>162.31428571428572</v>
      </c>
      <c r="M1167" s="194">
        <v>9.2634285714285713</v>
      </c>
      <c r="N1167" s="45">
        <f t="shared" si="152"/>
        <v>1.2516295000272317</v>
      </c>
    </row>
    <row r="1168" spans="1:14" x14ac:dyDescent="0.25">
      <c r="A1168" s="48">
        <f t="shared" si="154"/>
        <v>218</v>
      </c>
      <c r="B1168" s="190">
        <v>3</v>
      </c>
      <c r="C1168" s="46" t="s">
        <v>1493</v>
      </c>
      <c r="D1168" s="46">
        <v>436.8</v>
      </c>
      <c r="E1168" s="46"/>
      <c r="F1168" s="46"/>
      <c r="G1168" s="46">
        <f t="shared" si="149"/>
        <v>436.8</v>
      </c>
      <c r="H1168" s="239">
        <v>21</v>
      </c>
      <c r="I1168" s="43">
        <f t="shared" si="150"/>
        <v>2.5000000000000001E-2</v>
      </c>
      <c r="J1168" s="43">
        <f t="shared" si="153"/>
        <v>107.03625</v>
      </c>
      <c r="K1168" s="43">
        <f t="shared" si="151"/>
        <v>23.547974999999997</v>
      </c>
      <c r="L1168" s="194">
        <v>43.699999999999996</v>
      </c>
      <c r="M1168" s="194">
        <v>2.4940000000000002</v>
      </c>
      <c r="N1168" s="45">
        <f t="shared" si="152"/>
        <v>0.40471205357142853</v>
      </c>
    </row>
    <row r="1169" spans="1:14" x14ac:dyDescent="0.25">
      <c r="A1169" s="48">
        <f t="shared" si="154"/>
        <v>219</v>
      </c>
      <c r="B1169" s="190">
        <v>3</v>
      </c>
      <c r="C1169" s="46" t="s">
        <v>1494</v>
      </c>
      <c r="D1169" s="46">
        <v>829.6</v>
      </c>
      <c r="E1169" s="46"/>
      <c r="F1169" s="46">
        <v>76</v>
      </c>
      <c r="G1169" s="46">
        <f t="shared" si="149"/>
        <v>905.6</v>
      </c>
      <c r="H1169" s="239">
        <v>80</v>
      </c>
      <c r="I1169" s="43">
        <f t="shared" si="150"/>
        <v>9.5238095238095233E-2</v>
      </c>
      <c r="J1169" s="43">
        <f t="shared" si="153"/>
        <v>407.75714285714281</v>
      </c>
      <c r="K1169" s="43">
        <f t="shared" si="151"/>
        <v>89.706571428571422</v>
      </c>
      <c r="L1169" s="194">
        <v>166.47619047619048</v>
      </c>
      <c r="M1169" s="194">
        <v>9.5009523809523806</v>
      </c>
      <c r="N1169" s="45">
        <f t="shared" si="152"/>
        <v>0.81176573908251815</v>
      </c>
    </row>
    <row r="1170" spans="1:14" x14ac:dyDescent="0.25">
      <c r="A1170" s="48">
        <f t="shared" si="154"/>
        <v>220</v>
      </c>
      <c r="B1170" s="190">
        <v>4</v>
      </c>
      <c r="C1170" s="46" t="s">
        <v>1495</v>
      </c>
      <c r="D1170" s="46">
        <v>690.33</v>
      </c>
      <c r="E1170" s="46"/>
      <c r="F1170" s="46"/>
      <c r="G1170" s="46">
        <f t="shared" si="149"/>
        <v>690.33</v>
      </c>
      <c r="H1170" s="239">
        <v>81</v>
      </c>
      <c r="I1170" s="43">
        <f t="shared" si="150"/>
        <v>9.6428571428571433E-2</v>
      </c>
      <c r="J1170" s="43">
        <f t="shared" si="153"/>
        <v>412.85410714285712</v>
      </c>
      <c r="K1170" s="43">
        <f t="shared" si="151"/>
        <v>90.827903571428564</v>
      </c>
      <c r="L1170" s="194">
        <v>168.55714285714288</v>
      </c>
      <c r="M1170" s="194">
        <v>9.6197142857142861</v>
      </c>
      <c r="N1170" s="45">
        <f t="shared" si="152"/>
        <v>0.98772886569777185</v>
      </c>
    </row>
    <row r="1171" spans="1:14" x14ac:dyDescent="0.25">
      <c r="A1171" s="48">
        <f t="shared" si="154"/>
        <v>221</v>
      </c>
      <c r="B1171" s="190">
        <v>4</v>
      </c>
      <c r="C1171" s="46" t="s">
        <v>1496</v>
      </c>
      <c r="D1171" s="46">
        <v>548.21</v>
      </c>
      <c r="E1171" s="46"/>
      <c r="F1171" s="46"/>
      <c r="G1171" s="46">
        <f t="shared" si="149"/>
        <v>548.21</v>
      </c>
      <c r="H1171" s="239">
        <v>65</v>
      </c>
      <c r="I1171" s="43">
        <f t="shared" si="150"/>
        <v>7.7380952380952384E-2</v>
      </c>
      <c r="J1171" s="43">
        <f t="shared" si="153"/>
        <v>331.30267857142854</v>
      </c>
      <c r="K1171" s="43">
        <f t="shared" si="151"/>
        <v>72.88658928571428</v>
      </c>
      <c r="L1171" s="194">
        <v>135.26190476190476</v>
      </c>
      <c r="M1171" s="194">
        <v>7.7195238095238103</v>
      </c>
      <c r="N1171" s="45">
        <f t="shared" si="152"/>
        <v>0.99810418713371041</v>
      </c>
    </row>
    <row r="1172" spans="1:14" x14ac:dyDescent="0.25">
      <c r="A1172" s="48">
        <f t="shared" si="154"/>
        <v>222</v>
      </c>
      <c r="B1172" s="190">
        <v>4</v>
      </c>
      <c r="C1172" s="46" t="s">
        <v>1497</v>
      </c>
      <c r="D1172" s="46">
        <v>433.09</v>
      </c>
      <c r="E1172" s="46"/>
      <c r="F1172" s="46"/>
      <c r="G1172" s="46">
        <f t="shared" si="149"/>
        <v>433.09</v>
      </c>
      <c r="H1172" s="239">
        <v>60</v>
      </c>
      <c r="I1172" s="43">
        <f t="shared" si="150"/>
        <v>7.1428571428571425E-2</v>
      </c>
      <c r="J1172" s="43">
        <f t="shared" si="153"/>
        <v>305.81785714285712</v>
      </c>
      <c r="K1172" s="43">
        <f t="shared" si="151"/>
        <v>67.27992857142857</v>
      </c>
      <c r="L1172" s="194">
        <v>124.85714285714283</v>
      </c>
      <c r="M1172" s="194">
        <v>7.1257142857142854</v>
      </c>
      <c r="N1172" s="45">
        <f t="shared" si="152"/>
        <v>1.1662255948120319</v>
      </c>
    </row>
    <row r="1173" spans="1:14" x14ac:dyDescent="0.25">
      <c r="A1173" s="48">
        <f t="shared" si="154"/>
        <v>223</v>
      </c>
      <c r="B1173" s="190">
        <v>3</v>
      </c>
      <c r="C1173" s="46" t="s">
        <v>1498</v>
      </c>
      <c r="D1173" s="46">
        <v>478.9</v>
      </c>
      <c r="E1173" s="46"/>
      <c r="F1173" s="46"/>
      <c r="G1173" s="46">
        <f t="shared" si="149"/>
        <v>478.9</v>
      </c>
      <c r="H1173" s="239">
        <v>65</v>
      </c>
      <c r="I1173" s="43">
        <f t="shared" si="150"/>
        <v>7.7380952380952384E-2</v>
      </c>
      <c r="J1173" s="43">
        <f t="shared" si="153"/>
        <v>331.30267857142854</v>
      </c>
      <c r="K1173" s="43">
        <f t="shared" si="151"/>
        <v>72.88658928571428</v>
      </c>
      <c r="L1173" s="194">
        <v>135.26190476190476</v>
      </c>
      <c r="M1173" s="194">
        <v>7.7195238095238103</v>
      </c>
      <c r="N1173" s="45">
        <f t="shared" si="152"/>
        <v>1.1425573113981446</v>
      </c>
    </row>
    <row r="1174" spans="1:14" x14ac:dyDescent="0.25">
      <c r="A1174" s="48">
        <f t="shared" si="154"/>
        <v>224</v>
      </c>
      <c r="B1174" s="190">
        <v>5</v>
      </c>
      <c r="C1174" s="46" t="s">
        <v>1499</v>
      </c>
      <c r="D1174" s="46">
        <v>3670.09</v>
      </c>
      <c r="E1174" s="46"/>
      <c r="F1174" s="46"/>
      <c r="G1174" s="46">
        <f t="shared" si="149"/>
        <v>3670.09</v>
      </c>
      <c r="H1174" s="239">
        <v>385</v>
      </c>
      <c r="I1174" s="43">
        <f t="shared" si="150"/>
        <v>0.45833333333333331</v>
      </c>
      <c r="J1174" s="43">
        <f t="shared" si="153"/>
        <v>1962.3312499999997</v>
      </c>
      <c r="K1174" s="43">
        <f t="shared" si="151"/>
        <v>431.71287499999994</v>
      </c>
      <c r="L1174" s="194">
        <v>801.16666666666652</v>
      </c>
      <c r="M1174" s="194">
        <v>45.723333333333336</v>
      </c>
      <c r="N1174" s="45">
        <f t="shared" si="152"/>
        <v>0.88306666185297888</v>
      </c>
    </row>
    <row r="1175" spans="1:14" x14ac:dyDescent="0.25">
      <c r="A1175" s="48">
        <f t="shared" si="154"/>
        <v>225</v>
      </c>
      <c r="B1175" s="190">
        <v>3</v>
      </c>
      <c r="C1175" s="46" t="s">
        <v>1500</v>
      </c>
      <c r="D1175" s="46">
        <v>428.84</v>
      </c>
      <c r="E1175" s="46"/>
      <c r="F1175" s="46"/>
      <c r="G1175" s="46">
        <f t="shared" si="149"/>
        <v>428.84</v>
      </c>
      <c r="H1175" s="239">
        <v>50</v>
      </c>
      <c r="I1175" s="43">
        <f t="shared" si="150"/>
        <v>5.9523809523809521E-2</v>
      </c>
      <c r="J1175" s="43">
        <f t="shared" si="153"/>
        <v>254.84821428571425</v>
      </c>
      <c r="K1175" s="43">
        <f t="shared" si="151"/>
        <v>56.066607142857137</v>
      </c>
      <c r="L1175" s="194">
        <v>104.04761904761904</v>
      </c>
      <c r="M1175" s="194">
        <v>5.9380952380952383</v>
      </c>
      <c r="N1175" s="45">
        <f t="shared" si="152"/>
        <v>0.98148618532386356</v>
      </c>
    </row>
    <row r="1176" spans="1:14" x14ac:dyDescent="0.25">
      <c r="A1176" s="48">
        <f t="shared" si="154"/>
        <v>226</v>
      </c>
      <c r="B1176" s="190">
        <v>2</v>
      </c>
      <c r="C1176" s="46" t="s">
        <v>1501</v>
      </c>
      <c r="D1176" s="46">
        <v>192.9</v>
      </c>
      <c r="E1176" s="46"/>
      <c r="F1176" s="46"/>
      <c r="G1176" s="46">
        <f t="shared" si="149"/>
        <v>192.9</v>
      </c>
      <c r="H1176" s="239"/>
      <c r="I1176" s="43">
        <f t="shared" si="150"/>
        <v>0</v>
      </c>
      <c r="J1176" s="43">
        <f t="shared" si="153"/>
        <v>0</v>
      </c>
      <c r="K1176" s="43">
        <f t="shared" si="151"/>
        <v>0</v>
      </c>
      <c r="L1176" s="194">
        <v>0</v>
      </c>
      <c r="M1176" s="194">
        <v>0</v>
      </c>
      <c r="N1176" s="45">
        <f t="shared" si="152"/>
        <v>0</v>
      </c>
    </row>
    <row r="1177" spans="1:14" x14ac:dyDescent="0.25">
      <c r="A1177" s="48">
        <f t="shared" si="154"/>
        <v>227</v>
      </c>
      <c r="B1177" s="190">
        <v>3</v>
      </c>
      <c r="C1177" s="46" t="s">
        <v>1502</v>
      </c>
      <c r="D1177" s="46">
        <v>315.60000000000002</v>
      </c>
      <c r="E1177" s="46"/>
      <c r="F1177" s="46"/>
      <c r="G1177" s="46">
        <f t="shared" si="149"/>
        <v>315.60000000000002</v>
      </c>
      <c r="H1177" s="239">
        <v>35</v>
      </c>
      <c r="I1177" s="43">
        <f t="shared" si="150"/>
        <v>4.1666666666666664E-2</v>
      </c>
      <c r="J1177" s="43">
        <f t="shared" si="153"/>
        <v>178.39374999999998</v>
      </c>
      <c r="K1177" s="43">
        <f t="shared" si="151"/>
        <v>39.246624999999995</v>
      </c>
      <c r="L1177" s="194">
        <v>72.833333333333314</v>
      </c>
      <c r="M1177" s="194">
        <v>4.1566666666666663</v>
      </c>
      <c r="N1177" s="45">
        <f t="shared" si="152"/>
        <v>0.93355632129277544</v>
      </c>
    </row>
    <row r="1178" spans="1:14" x14ac:dyDescent="0.25">
      <c r="A1178" s="48">
        <f t="shared" si="154"/>
        <v>228</v>
      </c>
      <c r="B1178" s="190">
        <v>1</v>
      </c>
      <c r="C1178" s="46" t="s">
        <v>48</v>
      </c>
      <c r="D1178" s="46">
        <v>146.4</v>
      </c>
      <c r="E1178" s="46"/>
      <c r="F1178" s="46"/>
      <c r="G1178" s="46">
        <f t="shared" si="149"/>
        <v>146.4</v>
      </c>
      <c r="H1178" s="239"/>
      <c r="I1178" s="43">
        <f t="shared" si="150"/>
        <v>0</v>
      </c>
      <c r="J1178" s="43">
        <f t="shared" si="153"/>
        <v>0</v>
      </c>
      <c r="K1178" s="43">
        <f t="shared" si="151"/>
        <v>0</v>
      </c>
      <c r="L1178" s="194">
        <v>0</v>
      </c>
      <c r="M1178" s="194">
        <v>0</v>
      </c>
      <c r="N1178" s="45">
        <f t="shared" si="152"/>
        <v>0</v>
      </c>
    </row>
    <row r="1179" spans="1:14" x14ac:dyDescent="0.25">
      <c r="A1179" s="48">
        <f t="shared" si="154"/>
        <v>229</v>
      </c>
      <c r="B1179" s="190">
        <v>1</v>
      </c>
      <c r="C1179" s="46" t="s">
        <v>49</v>
      </c>
      <c r="D1179" s="46">
        <v>145.1</v>
      </c>
      <c r="E1179" s="46"/>
      <c r="F1179" s="46"/>
      <c r="G1179" s="46">
        <f t="shared" si="149"/>
        <v>145.1</v>
      </c>
      <c r="H1179" s="238"/>
      <c r="I1179" s="43">
        <f t="shared" si="150"/>
        <v>0</v>
      </c>
      <c r="J1179" s="43">
        <f t="shared" si="153"/>
        <v>0</v>
      </c>
      <c r="K1179" s="43">
        <f t="shared" si="151"/>
        <v>0</v>
      </c>
      <c r="L1179" s="194">
        <v>0</v>
      </c>
      <c r="M1179" s="194">
        <v>0</v>
      </c>
      <c r="N1179" s="45">
        <f t="shared" si="152"/>
        <v>0</v>
      </c>
    </row>
    <row r="1180" spans="1:14" x14ac:dyDescent="0.25">
      <c r="A1180" s="48">
        <f t="shared" si="154"/>
        <v>230</v>
      </c>
      <c r="B1180" s="190">
        <v>2</v>
      </c>
      <c r="C1180" s="46" t="s">
        <v>50</v>
      </c>
      <c r="D1180" s="46">
        <v>206.7</v>
      </c>
      <c r="E1180" s="46"/>
      <c r="F1180" s="46"/>
      <c r="G1180" s="46">
        <f t="shared" si="149"/>
        <v>206.7</v>
      </c>
      <c r="H1180" s="238"/>
      <c r="I1180" s="43">
        <f t="shared" si="150"/>
        <v>0</v>
      </c>
      <c r="J1180" s="43">
        <f t="shared" si="153"/>
        <v>0</v>
      </c>
      <c r="K1180" s="43">
        <f t="shared" si="151"/>
        <v>0</v>
      </c>
      <c r="L1180" s="194">
        <v>0</v>
      </c>
      <c r="M1180" s="194">
        <v>0</v>
      </c>
      <c r="N1180" s="45">
        <f t="shared" si="152"/>
        <v>0</v>
      </c>
    </row>
    <row r="1181" spans="1:14" x14ac:dyDescent="0.25">
      <c r="A1181" s="48">
        <f t="shared" si="154"/>
        <v>231</v>
      </c>
      <c r="B1181" s="190">
        <v>2</v>
      </c>
      <c r="C1181" s="46" t="s">
        <v>51</v>
      </c>
      <c r="D1181" s="46">
        <v>108.4</v>
      </c>
      <c r="E1181" s="46"/>
      <c r="F1181" s="46"/>
      <c r="G1181" s="46">
        <f t="shared" si="149"/>
        <v>108.4</v>
      </c>
      <c r="H1181" s="238"/>
      <c r="I1181" s="43">
        <f t="shared" si="150"/>
        <v>0</v>
      </c>
      <c r="J1181" s="43">
        <f t="shared" si="153"/>
        <v>0</v>
      </c>
      <c r="K1181" s="43">
        <f t="shared" si="151"/>
        <v>0</v>
      </c>
      <c r="L1181" s="194">
        <v>0</v>
      </c>
      <c r="M1181" s="194">
        <v>0</v>
      </c>
      <c r="N1181" s="45">
        <f t="shared" si="152"/>
        <v>0</v>
      </c>
    </row>
    <row r="1182" spans="1:14" x14ac:dyDescent="0.25">
      <c r="A1182" s="48">
        <f t="shared" si="154"/>
        <v>232</v>
      </c>
      <c r="B1182" s="190">
        <v>2</v>
      </c>
      <c r="C1182" s="46" t="s">
        <v>52</v>
      </c>
      <c r="D1182" s="46">
        <v>253.3</v>
      </c>
      <c r="E1182" s="46"/>
      <c r="F1182" s="46"/>
      <c r="G1182" s="46">
        <f t="shared" si="149"/>
        <v>253.3</v>
      </c>
      <c r="H1182" s="238"/>
      <c r="I1182" s="43">
        <f t="shared" si="150"/>
        <v>0</v>
      </c>
      <c r="J1182" s="43">
        <f t="shared" si="153"/>
        <v>0</v>
      </c>
      <c r="K1182" s="43">
        <f t="shared" si="151"/>
        <v>0</v>
      </c>
      <c r="L1182" s="194">
        <v>0</v>
      </c>
      <c r="M1182" s="194">
        <v>0</v>
      </c>
      <c r="N1182" s="45">
        <f t="shared" si="152"/>
        <v>0</v>
      </c>
    </row>
    <row r="1183" spans="1:14" x14ac:dyDescent="0.25">
      <c r="A1183" s="48">
        <f t="shared" si="154"/>
        <v>233</v>
      </c>
      <c r="B1183" s="190">
        <v>5</v>
      </c>
      <c r="C1183" s="46" t="s">
        <v>53</v>
      </c>
      <c r="D1183" s="46">
        <v>3062.2</v>
      </c>
      <c r="E1183" s="46"/>
      <c r="F1183" s="46"/>
      <c r="G1183" s="46">
        <f t="shared" si="149"/>
        <v>3062.2</v>
      </c>
      <c r="H1183" s="238">
        <v>370</v>
      </c>
      <c r="I1183" s="43">
        <v>0</v>
      </c>
      <c r="J1183" s="43">
        <f t="shared" si="153"/>
        <v>0</v>
      </c>
      <c r="K1183" s="43">
        <f t="shared" si="151"/>
        <v>0</v>
      </c>
      <c r="L1183" s="194">
        <v>0</v>
      </c>
      <c r="M1183" s="194">
        <v>0</v>
      </c>
      <c r="N1183" s="45">
        <f t="shared" si="152"/>
        <v>0</v>
      </c>
    </row>
    <row r="1184" spans="1:14" x14ac:dyDescent="0.25">
      <c r="A1184" s="48">
        <f t="shared" si="154"/>
        <v>234</v>
      </c>
      <c r="B1184" s="190">
        <v>1</v>
      </c>
      <c r="C1184" s="46" t="s">
        <v>56</v>
      </c>
      <c r="D1184" s="46">
        <v>111.8</v>
      </c>
      <c r="E1184" s="46"/>
      <c r="F1184" s="46"/>
      <c r="G1184" s="46">
        <f t="shared" si="149"/>
        <v>111.8</v>
      </c>
      <c r="H1184" s="238"/>
      <c r="I1184" s="43">
        <f t="shared" si="150"/>
        <v>0</v>
      </c>
      <c r="J1184" s="43">
        <f t="shared" si="153"/>
        <v>0</v>
      </c>
      <c r="K1184" s="43">
        <f t="shared" si="151"/>
        <v>0</v>
      </c>
      <c r="L1184" s="194">
        <v>0</v>
      </c>
      <c r="M1184" s="194">
        <v>0</v>
      </c>
      <c r="N1184" s="45">
        <f t="shared" si="152"/>
        <v>0</v>
      </c>
    </row>
    <row r="1185" spans="1:14" x14ac:dyDescent="0.25">
      <c r="A1185" s="48">
        <f t="shared" si="154"/>
        <v>235</v>
      </c>
      <c r="B1185" s="190">
        <v>5</v>
      </c>
      <c r="C1185" s="46" t="s">
        <v>57</v>
      </c>
      <c r="D1185" s="46">
        <v>2015.4</v>
      </c>
      <c r="E1185" s="46"/>
      <c r="F1185" s="46"/>
      <c r="G1185" s="46">
        <f t="shared" si="149"/>
        <v>2015.4</v>
      </c>
      <c r="H1185" s="238">
        <v>290</v>
      </c>
      <c r="I1185" s="43">
        <f t="shared" si="150"/>
        <v>0.34523809523809523</v>
      </c>
      <c r="J1185" s="43">
        <f t="shared" si="153"/>
        <v>1478.1196428571427</v>
      </c>
      <c r="K1185" s="43">
        <f t="shared" si="151"/>
        <v>325.18632142857138</v>
      </c>
      <c r="L1185" s="194">
        <v>603.47619047619037</v>
      </c>
      <c r="M1185" s="194">
        <v>34.440952380952382</v>
      </c>
      <c r="N1185" s="45">
        <f t="shared" si="152"/>
        <v>1.2112846616765189</v>
      </c>
    </row>
    <row r="1186" spans="1:14" x14ac:dyDescent="0.25">
      <c r="A1186" s="48">
        <f t="shared" si="154"/>
        <v>236</v>
      </c>
      <c r="B1186" s="190">
        <v>5</v>
      </c>
      <c r="C1186" s="46" t="s">
        <v>58</v>
      </c>
      <c r="D1186" s="46">
        <v>3806.5</v>
      </c>
      <c r="E1186" s="46"/>
      <c r="F1186" s="46"/>
      <c r="G1186" s="46">
        <f t="shared" si="149"/>
        <v>3806.5</v>
      </c>
      <c r="H1186" s="238">
        <v>510</v>
      </c>
      <c r="I1186" s="43">
        <f t="shared" si="150"/>
        <v>0.6071428571428571</v>
      </c>
      <c r="J1186" s="43">
        <f t="shared" si="153"/>
        <v>2599.4517857142855</v>
      </c>
      <c r="K1186" s="43">
        <f t="shared" si="151"/>
        <v>571.87939285714276</v>
      </c>
      <c r="L1186" s="194">
        <v>1061.2857142857142</v>
      </c>
      <c r="M1186" s="194">
        <v>60.568571428571424</v>
      </c>
      <c r="N1186" s="45">
        <f t="shared" si="152"/>
        <v>1.1278564204086992</v>
      </c>
    </row>
    <row r="1187" spans="1:14" x14ac:dyDescent="0.25">
      <c r="A1187" s="48">
        <f t="shared" si="154"/>
        <v>237</v>
      </c>
      <c r="B1187" s="190">
        <v>2</v>
      </c>
      <c r="C1187" s="46" t="s">
        <v>59</v>
      </c>
      <c r="D1187" s="46">
        <v>300.8</v>
      </c>
      <c r="E1187" s="46"/>
      <c r="F1187" s="46"/>
      <c r="G1187" s="46">
        <f t="shared" si="149"/>
        <v>300.8</v>
      </c>
      <c r="H1187" s="238"/>
      <c r="I1187" s="43">
        <f t="shared" si="150"/>
        <v>0</v>
      </c>
      <c r="J1187" s="43">
        <f t="shared" si="153"/>
        <v>0</v>
      </c>
      <c r="K1187" s="43">
        <f t="shared" si="151"/>
        <v>0</v>
      </c>
      <c r="L1187" s="194">
        <v>0</v>
      </c>
      <c r="M1187" s="194">
        <v>0</v>
      </c>
      <c r="N1187" s="45">
        <f t="shared" si="152"/>
        <v>0</v>
      </c>
    </row>
    <row r="1188" spans="1:14" x14ac:dyDescent="0.25">
      <c r="A1188" s="48">
        <f t="shared" si="154"/>
        <v>238</v>
      </c>
      <c r="B1188" s="190">
        <v>4</v>
      </c>
      <c r="C1188" s="46" t="s">
        <v>103</v>
      </c>
      <c r="D1188" s="46">
        <v>1711.2</v>
      </c>
      <c r="E1188" s="46"/>
      <c r="F1188" s="46">
        <v>324.10000000000002</v>
      </c>
      <c r="G1188" s="46">
        <f t="shared" si="149"/>
        <v>2035.3000000000002</v>
      </c>
      <c r="H1188" s="238">
        <v>196.3</v>
      </c>
      <c r="I1188" s="43">
        <f t="shared" si="150"/>
        <v>0.2336904761904762</v>
      </c>
      <c r="J1188" s="43">
        <f t="shared" si="153"/>
        <v>1000.5340892857142</v>
      </c>
      <c r="K1188" s="43">
        <f t="shared" si="151"/>
        <v>220.11749964285713</v>
      </c>
      <c r="L1188" s="194">
        <v>408.49095238095236</v>
      </c>
      <c r="M1188" s="194">
        <v>23.312961904761906</v>
      </c>
      <c r="N1188" s="45">
        <f t="shared" si="152"/>
        <v>0.96567058392606686</v>
      </c>
    </row>
    <row r="1189" spans="1:14" x14ac:dyDescent="0.25">
      <c r="A1189" s="48">
        <f t="shared" si="154"/>
        <v>239</v>
      </c>
      <c r="B1189" s="190">
        <v>5</v>
      </c>
      <c r="C1189" s="46" t="s">
        <v>104</v>
      </c>
      <c r="D1189" s="46">
        <v>1885.6</v>
      </c>
      <c r="E1189" s="46"/>
      <c r="F1189" s="46"/>
      <c r="G1189" s="46">
        <f t="shared" si="149"/>
        <v>1885.6</v>
      </c>
      <c r="H1189" s="238">
        <v>147</v>
      </c>
      <c r="I1189" s="43">
        <f t="shared" si="150"/>
        <v>0.17499999999999999</v>
      </c>
      <c r="J1189" s="43">
        <f t="shared" si="153"/>
        <v>749.25374999999997</v>
      </c>
      <c r="K1189" s="43">
        <f t="shared" si="151"/>
        <v>164.835825</v>
      </c>
      <c r="L1189" s="194">
        <v>305.89999999999998</v>
      </c>
      <c r="M1189" s="194">
        <v>17.457999999999998</v>
      </c>
      <c r="N1189" s="45">
        <f t="shared" si="152"/>
        <v>0.65626197231650418</v>
      </c>
    </row>
    <row r="1190" spans="1:14" x14ac:dyDescent="0.25">
      <c r="A1190" s="48">
        <f t="shared" si="154"/>
        <v>240</v>
      </c>
      <c r="B1190" s="190">
        <v>5</v>
      </c>
      <c r="C1190" s="46" t="s">
        <v>105</v>
      </c>
      <c r="D1190" s="46">
        <v>2603.3000000000002</v>
      </c>
      <c r="E1190" s="46"/>
      <c r="F1190" s="46">
        <v>443.5</v>
      </c>
      <c r="G1190" s="46">
        <f t="shared" si="149"/>
        <v>3046.8</v>
      </c>
      <c r="H1190" s="238">
        <v>247</v>
      </c>
      <c r="I1190" s="43">
        <f t="shared" si="150"/>
        <v>0.29404761904761906</v>
      </c>
      <c r="J1190" s="43">
        <f t="shared" si="153"/>
        <v>1258.9501785714285</v>
      </c>
      <c r="K1190" s="43">
        <f t="shared" si="151"/>
        <v>276.9690392857143</v>
      </c>
      <c r="L1190" s="194">
        <v>513.99523809523805</v>
      </c>
      <c r="M1190" s="194">
        <v>29.334190476190479</v>
      </c>
      <c r="N1190" s="45">
        <f t="shared" si="152"/>
        <v>0.79869728668558038</v>
      </c>
    </row>
    <row r="1191" spans="1:14" x14ac:dyDescent="0.25">
      <c r="A1191" s="48">
        <f t="shared" si="154"/>
        <v>241</v>
      </c>
      <c r="B1191" s="190">
        <v>2</v>
      </c>
      <c r="C1191" s="46" t="s">
        <v>106</v>
      </c>
      <c r="D1191" s="46">
        <v>122.5</v>
      </c>
      <c r="E1191" s="46"/>
      <c r="F1191" s="46"/>
      <c r="G1191" s="46">
        <f t="shared" ref="G1191:G1234" si="155">D1191+E1191+F1191</f>
        <v>122.5</v>
      </c>
      <c r="H1191" s="238"/>
      <c r="I1191" s="43">
        <f t="shared" ref="I1191:I1235" si="156">H1191/840</f>
        <v>0</v>
      </c>
      <c r="J1191" s="43">
        <f t="shared" si="153"/>
        <v>0</v>
      </c>
      <c r="K1191" s="43">
        <f t="shared" ref="K1191:K1236" si="157">J1191*0.22</f>
        <v>0</v>
      </c>
      <c r="L1191" s="194">
        <v>0</v>
      </c>
      <c r="M1191" s="194">
        <v>0</v>
      </c>
      <c r="N1191" s="45">
        <f t="shared" si="152"/>
        <v>0</v>
      </c>
    </row>
    <row r="1192" spans="1:14" x14ac:dyDescent="0.25">
      <c r="A1192" s="48">
        <f t="shared" si="154"/>
        <v>242</v>
      </c>
      <c r="B1192" s="190">
        <v>4</v>
      </c>
      <c r="C1192" s="46" t="s">
        <v>107</v>
      </c>
      <c r="D1192" s="46">
        <v>1944.7</v>
      </c>
      <c r="E1192" s="46"/>
      <c r="F1192" s="46">
        <v>44.7</v>
      </c>
      <c r="G1192" s="46">
        <f t="shared" si="155"/>
        <v>1989.4</v>
      </c>
      <c r="H1192" s="238">
        <v>152</v>
      </c>
      <c r="I1192" s="43">
        <f t="shared" si="156"/>
        <v>0.18095238095238095</v>
      </c>
      <c r="J1192" s="43">
        <f t="shared" si="153"/>
        <v>774.73857142857139</v>
      </c>
      <c r="K1192" s="43">
        <f t="shared" si="157"/>
        <v>170.44248571428571</v>
      </c>
      <c r="L1192" s="194">
        <v>316.3047619047619</v>
      </c>
      <c r="M1192" s="194">
        <v>18.051809523809524</v>
      </c>
      <c r="N1192" s="45">
        <f t="shared" si="152"/>
        <v>0.65796144833209658</v>
      </c>
    </row>
    <row r="1193" spans="1:14" x14ac:dyDescent="0.25">
      <c r="A1193" s="48">
        <f t="shared" si="154"/>
        <v>243</v>
      </c>
      <c r="B1193" s="190">
        <v>2</v>
      </c>
      <c r="C1193" s="46" t="s">
        <v>108</v>
      </c>
      <c r="D1193" s="46">
        <v>275.8</v>
      </c>
      <c r="E1193" s="46"/>
      <c r="F1193" s="46">
        <v>62.2</v>
      </c>
      <c r="G1193" s="46">
        <f t="shared" si="155"/>
        <v>338</v>
      </c>
      <c r="H1193" s="238"/>
      <c r="I1193" s="43">
        <f t="shared" si="156"/>
        <v>0</v>
      </c>
      <c r="J1193" s="43">
        <f t="shared" si="153"/>
        <v>0</v>
      </c>
      <c r="K1193" s="43">
        <f t="shared" si="157"/>
        <v>0</v>
      </c>
      <c r="L1193" s="194">
        <v>0</v>
      </c>
      <c r="M1193" s="194">
        <v>0</v>
      </c>
      <c r="N1193" s="45">
        <f t="shared" si="152"/>
        <v>0</v>
      </c>
    </row>
    <row r="1194" spans="1:14" x14ac:dyDescent="0.25">
      <c r="A1194" s="48">
        <f t="shared" si="154"/>
        <v>244</v>
      </c>
      <c r="B1194" s="190">
        <v>5</v>
      </c>
      <c r="C1194" s="46" t="s">
        <v>109</v>
      </c>
      <c r="D1194" s="46">
        <v>3125.4</v>
      </c>
      <c r="E1194" s="46"/>
      <c r="F1194" s="46">
        <v>54.7</v>
      </c>
      <c r="G1194" s="46">
        <f t="shared" si="155"/>
        <v>3180.1</v>
      </c>
      <c r="H1194" s="238">
        <v>280</v>
      </c>
      <c r="I1194" s="43">
        <f t="shared" si="156"/>
        <v>0.33333333333333331</v>
      </c>
      <c r="J1194" s="43">
        <f t="shared" si="153"/>
        <v>1427.1499999999999</v>
      </c>
      <c r="K1194" s="43">
        <f t="shared" si="157"/>
        <v>313.97299999999996</v>
      </c>
      <c r="L1194" s="194">
        <v>582.66666666666652</v>
      </c>
      <c r="M1194" s="194">
        <v>33.25333333333333</v>
      </c>
      <c r="N1194" s="45">
        <f t="shared" si="152"/>
        <v>0.75415722787483186</v>
      </c>
    </row>
    <row r="1195" spans="1:14" x14ac:dyDescent="0.25">
      <c r="A1195" s="48">
        <f t="shared" si="154"/>
        <v>245</v>
      </c>
      <c r="B1195" s="190">
        <v>2</v>
      </c>
      <c r="C1195" s="46" t="s">
        <v>110</v>
      </c>
      <c r="D1195" s="46">
        <v>296</v>
      </c>
      <c r="E1195" s="46"/>
      <c r="F1195" s="46">
        <v>36.799999999999997</v>
      </c>
      <c r="G1195" s="46">
        <f t="shared" si="155"/>
        <v>332.8</v>
      </c>
      <c r="H1195" s="238"/>
      <c r="I1195" s="43">
        <f t="shared" si="156"/>
        <v>0</v>
      </c>
      <c r="J1195" s="43">
        <f t="shared" si="153"/>
        <v>0</v>
      </c>
      <c r="K1195" s="43">
        <f t="shared" si="157"/>
        <v>0</v>
      </c>
      <c r="L1195" s="194">
        <v>0</v>
      </c>
      <c r="M1195" s="194">
        <v>0</v>
      </c>
      <c r="N1195" s="45">
        <f t="shared" si="152"/>
        <v>0</v>
      </c>
    </row>
    <row r="1196" spans="1:14" x14ac:dyDescent="0.25">
      <c r="A1196" s="48">
        <f t="shared" si="154"/>
        <v>246</v>
      </c>
      <c r="B1196" s="190">
        <v>1</v>
      </c>
      <c r="C1196" s="46" t="s">
        <v>111</v>
      </c>
      <c r="D1196" s="46">
        <v>154.80000000000001</v>
      </c>
      <c r="E1196" s="46"/>
      <c r="F1196" s="46"/>
      <c r="G1196" s="46">
        <f t="shared" si="155"/>
        <v>154.80000000000001</v>
      </c>
      <c r="H1196" s="238"/>
      <c r="I1196" s="43">
        <f t="shared" si="156"/>
        <v>0</v>
      </c>
      <c r="J1196" s="43">
        <f t="shared" si="153"/>
        <v>0</v>
      </c>
      <c r="K1196" s="43">
        <f t="shared" si="157"/>
        <v>0</v>
      </c>
      <c r="L1196" s="194">
        <v>0</v>
      </c>
      <c r="M1196" s="194">
        <v>0</v>
      </c>
      <c r="N1196" s="45">
        <f t="shared" si="152"/>
        <v>0</v>
      </c>
    </row>
    <row r="1197" spans="1:14" x14ac:dyDescent="0.25">
      <c r="A1197" s="48">
        <f t="shared" si="154"/>
        <v>247</v>
      </c>
      <c r="B1197" s="190">
        <v>2</v>
      </c>
      <c r="C1197" s="46" t="s">
        <v>124</v>
      </c>
      <c r="D1197" s="46">
        <v>247.5</v>
      </c>
      <c r="E1197" s="46"/>
      <c r="F1197" s="46"/>
      <c r="G1197" s="46">
        <f t="shared" si="155"/>
        <v>247.5</v>
      </c>
      <c r="H1197" s="238"/>
      <c r="I1197" s="43">
        <f t="shared" si="156"/>
        <v>0</v>
      </c>
      <c r="J1197" s="43">
        <f t="shared" si="153"/>
        <v>0</v>
      </c>
      <c r="K1197" s="43">
        <f t="shared" si="157"/>
        <v>0</v>
      </c>
      <c r="L1197" s="194">
        <v>0</v>
      </c>
      <c r="M1197" s="194">
        <v>0</v>
      </c>
      <c r="N1197" s="45">
        <f t="shared" si="152"/>
        <v>0</v>
      </c>
    </row>
    <row r="1198" spans="1:14" x14ac:dyDescent="0.25">
      <c r="A1198" s="48">
        <f t="shared" si="154"/>
        <v>248</v>
      </c>
      <c r="B1198" s="190">
        <v>2</v>
      </c>
      <c r="C1198" s="46" t="s">
        <v>1642</v>
      </c>
      <c r="D1198" s="46">
        <v>101.8</v>
      </c>
      <c r="E1198" s="46"/>
      <c r="F1198" s="46"/>
      <c r="G1198" s="46">
        <f t="shared" si="155"/>
        <v>101.8</v>
      </c>
      <c r="H1198" s="238"/>
      <c r="I1198" s="43">
        <f t="shared" si="156"/>
        <v>0</v>
      </c>
      <c r="J1198" s="43">
        <f t="shared" si="153"/>
        <v>0</v>
      </c>
      <c r="K1198" s="43">
        <f t="shared" si="157"/>
        <v>0</v>
      </c>
      <c r="L1198" s="194">
        <v>0</v>
      </c>
      <c r="M1198" s="194">
        <v>0</v>
      </c>
      <c r="N1198" s="45">
        <f t="shared" si="152"/>
        <v>0</v>
      </c>
    </row>
    <row r="1199" spans="1:14" x14ac:dyDescent="0.25">
      <c r="A1199" s="48">
        <f t="shared" si="154"/>
        <v>249</v>
      </c>
      <c r="B1199" s="190">
        <v>1</v>
      </c>
      <c r="C1199" s="46" t="s">
        <v>1643</v>
      </c>
      <c r="D1199" s="46">
        <v>115</v>
      </c>
      <c r="E1199" s="46"/>
      <c r="F1199" s="46"/>
      <c r="G1199" s="46">
        <f t="shared" si="155"/>
        <v>115</v>
      </c>
      <c r="H1199" s="238"/>
      <c r="I1199" s="43">
        <f t="shared" si="156"/>
        <v>0</v>
      </c>
      <c r="J1199" s="43">
        <f t="shared" si="153"/>
        <v>0</v>
      </c>
      <c r="K1199" s="43">
        <f t="shared" si="157"/>
        <v>0</v>
      </c>
      <c r="L1199" s="194">
        <v>0</v>
      </c>
      <c r="M1199" s="194">
        <v>0</v>
      </c>
      <c r="N1199" s="45">
        <f t="shared" si="152"/>
        <v>0</v>
      </c>
    </row>
    <row r="1200" spans="1:14" x14ac:dyDescent="0.25">
      <c r="A1200" s="48">
        <f t="shared" si="154"/>
        <v>250</v>
      </c>
      <c r="B1200" s="190">
        <v>2</v>
      </c>
      <c r="C1200" s="46" t="s">
        <v>1644</v>
      </c>
      <c r="D1200" s="46">
        <v>140.6</v>
      </c>
      <c r="E1200" s="46"/>
      <c r="F1200" s="46"/>
      <c r="G1200" s="46">
        <f t="shared" si="155"/>
        <v>140.6</v>
      </c>
      <c r="H1200" s="238"/>
      <c r="I1200" s="43">
        <f t="shared" si="156"/>
        <v>0</v>
      </c>
      <c r="J1200" s="43">
        <f t="shared" si="153"/>
        <v>0</v>
      </c>
      <c r="K1200" s="43">
        <f t="shared" si="157"/>
        <v>0</v>
      </c>
      <c r="L1200" s="194">
        <v>0</v>
      </c>
      <c r="M1200" s="194">
        <v>0</v>
      </c>
      <c r="N1200" s="45">
        <f t="shared" si="152"/>
        <v>0</v>
      </c>
    </row>
    <row r="1201" spans="1:14" x14ac:dyDescent="0.25">
      <c r="A1201" s="48">
        <f t="shared" si="154"/>
        <v>251</v>
      </c>
      <c r="B1201" s="190">
        <v>2</v>
      </c>
      <c r="C1201" s="46" t="s">
        <v>1645</v>
      </c>
      <c r="D1201" s="46">
        <v>309.3</v>
      </c>
      <c r="E1201" s="46"/>
      <c r="F1201" s="46"/>
      <c r="G1201" s="46">
        <f t="shared" si="155"/>
        <v>309.3</v>
      </c>
      <c r="H1201" s="238"/>
      <c r="I1201" s="43">
        <f t="shared" si="156"/>
        <v>0</v>
      </c>
      <c r="J1201" s="43">
        <f t="shared" si="153"/>
        <v>0</v>
      </c>
      <c r="K1201" s="43">
        <f t="shared" si="157"/>
        <v>0</v>
      </c>
      <c r="L1201" s="194">
        <v>0</v>
      </c>
      <c r="M1201" s="194">
        <v>0</v>
      </c>
      <c r="N1201" s="45">
        <f t="shared" si="152"/>
        <v>0</v>
      </c>
    </row>
    <row r="1202" spans="1:14" x14ac:dyDescent="0.25">
      <c r="A1202" s="48">
        <f t="shared" si="154"/>
        <v>252</v>
      </c>
      <c r="B1202" s="190">
        <v>2</v>
      </c>
      <c r="C1202" s="46" t="s">
        <v>1646</v>
      </c>
      <c r="D1202" s="46">
        <v>156.5</v>
      </c>
      <c r="E1202" s="46"/>
      <c r="F1202" s="46"/>
      <c r="G1202" s="46">
        <f t="shared" si="155"/>
        <v>156.5</v>
      </c>
      <c r="H1202" s="238"/>
      <c r="I1202" s="43">
        <f t="shared" si="156"/>
        <v>0</v>
      </c>
      <c r="J1202" s="43">
        <f t="shared" si="153"/>
        <v>0</v>
      </c>
      <c r="K1202" s="43">
        <f t="shared" si="157"/>
        <v>0</v>
      </c>
      <c r="L1202" s="194">
        <v>0</v>
      </c>
      <c r="M1202" s="194">
        <v>0</v>
      </c>
      <c r="N1202" s="45">
        <f t="shared" si="152"/>
        <v>0</v>
      </c>
    </row>
    <row r="1203" spans="1:14" x14ac:dyDescent="0.25">
      <c r="A1203" s="48">
        <f t="shared" si="154"/>
        <v>253</v>
      </c>
      <c r="B1203" s="190">
        <v>1</v>
      </c>
      <c r="C1203" s="46" t="s">
        <v>1647</v>
      </c>
      <c r="D1203" s="46">
        <v>85.5</v>
      </c>
      <c r="E1203" s="46"/>
      <c r="F1203" s="46"/>
      <c r="G1203" s="46">
        <f t="shared" si="155"/>
        <v>85.5</v>
      </c>
      <c r="H1203" s="238"/>
      <c r="I1203" s="43">
        <f t="shared" si="156"/>
        <v>0</v>
      </c>
      <c r="J1203" s="43">
        <f t="shared" si="153"/>
        <v>0</v>
      </c>
      <c r="K1203" s="43">
        <f t="shared" si="157"/>
        <v>0</v>
      </c>
      <c r="L1203" s="194">
        <v>0</v>
      </c>
      <c r="M1203" s="194">
        <v>0</v>
      </c>
      <c r="N1203" s="45">
        <f t="shared" ref="N1203:N1264" si="158">(J1203+K1203+L1203+M1203)/D1203</f>
        <v>0</v>
      </c>
    </row>
    <row r="1204" spans="1:14" x14ac:dyDescent="0.25">
      <c r="A1204" s="48">
        <f t="shared" si="154"/>
        <v>254</v>
      </c>
      <c r="B1204" s="190">
        <v>2</v>
      </c>
      <c r="C1204" s="46" t="s">
        <v>1648</v>
      </c>
      <c r="D1204" s="46">
        <v>305</v>
      </c>
      <c r="E1204" s="46"/>
      <c r="F1204" s="46"/>
      <c r="G1204" s="46">
        <f t="shared" si="155"/>
        <v>305</v>
      </c>
      <c r="H1204" s="238"/>
      <c r="I1204" s="43">
        <f t="shared" si="156"/>
        <v>0</v>
      </c>
      <c r="J1204" s="43">
        <f t="shared" si="153"/>
        <v>0</v>
      </c>
      <c r="K1204" s="43">
        <f t="shared" si="157"/>
        <v>0</v>
      </c>
      <c r="L1204" s="194">
        <v>0</v>
      </c>
      <c r="M1204" s="194">
        <v>0</v>
      </c>
      <c r="N1204" s="45">
        <f t="shared" si="158"/>
        <v>0</v>
      </c>
    </row>
    <row r="1205" spans="1:14" x14ac:dyDescent="0.25">
      <c r="A1205" s="48">
        <f t="shared" si="154"/>
        <v>255</v>
      </c>
      <c r="B1205" s="190">
        <v>2</v>
      </c>
      <c r="C1205" s="46" t="s">
        <v>1649</v>
      </c>
      <c r="D1205" s="46">
        <v>340.2</v>
      </c>
      <c r="E1205" s="46"/>
      <c r="F1205" s="46"/>
      <c r="G1205" s="46">
        <f t="shared" si="155"/>
        <v>340.2</v>
      </c>
      <c r="H1205" s="238"/>
      <c r="I1205" s="43">
        <f t="shared" si="156"/>
        <v>0</v>
      </c>
      <c r="J1205" s="43">
        <f t="shared" si="153"/>
        <v>0</v>
      </c>
      <c r="K1205" s="43">
        <f t="shared" si="157"/>
        <v>0</v>
      </c>
      <c r="L1205" s="194">
        <v>0</v>
      </c>
      <c r="M1205" s="194">
        <v>0</v>
      </c>
      <c r="N1205" s="45">
        <f t="shared" si="158"/>
        <v>0</v>
      </c>
    </row>
    <row r="1206" spans="1:14" x14ac:dyDescent="0.25">
      <c r="A1206" s="48">
        <f t="shared" si="154"/>
        <v>256</v>
      </c>
      <c r="B1206" s="190">
        <v>2</v>
      </c>
      <c r="C1206" s="46" t="s">
        <v>1650</v>
      </c>
      <c r="D1206" s="46">
        <v>189.1</v>
      </c>
      <c r="E1206" s="46"/>
      <c r="F1206" s="46"/>
      <c r="G1206" s="46">
        <f t="shared" si="155"/>
        <v>189.1</v>
      </c>
      <c r="H1206" s="238"/>
      <c r="I1206" s="43">
        <f t="shared" si="156"/>
        <v>0</v>
      </c>
      <c r="J1206" s="43">
        <f t="shared" si="153"/>
        <v>0</v>
      </c>
      <c r="K1206" s="43">
        <f t="shared" si="157"/>
        <v>0</v>
      </c>
      <c r="L1206" s="194">
        <v>0</v>
      </c>
      <c r="M1206" s="194">
        <v>0</v>
      </c>
      <c r="N1206" s="45">
        <f t="shared" si="158"/>
        <v>0</v>
      </c>
    </row>
    <row r="1207" spans="1:14" x14ac:dyDescent="0.25">
      <c r="A1207" s="48">
        <f t="shared" si="154"/>
        <v>257</v>
      </c>
      <c r="B1207" s="190">
        <v>1</v>
      </c>
      <c r="C1207" s="46" t="s">
        <v>1651</v>
      </c>
      <c r="D1207" s="46">
        <v>101.7</v>
      </c>
      <c r="E1207" s="46"/>
      <c r="F1207" s="46"/>
      <c r="G1207" s="46">
        <f t="shared" si="155"/>
        <v>101.7</v>
      </c>
      <c r="H1207" s="238"/>
      <c r="I1207" s="43">
        <f t="shared" si="156"/>
        <v>0</v>
      </c>
      <c r="J1207" s="43">
        <f t="shared" ref="J1207:J1270" si="159">I1207*4281.45</f>
        <v>0</v>
      </c>
      <c r="K1207" s="43">
        <f t="shared" si="157"/>
        <v>0</v>
      </c>
      <c r="L1207" s="194">
        <v>0</v>
      </c>
      <c r="M1207" s="194">
        <v>0</v>
      </c>
      <c r="N1207" s="45">
        <f t="shared" si="158"/>
        <v>0</v>
      </c>
    </row>
    <row r="1208" spans="1:14" x14ac:dyDescent="0.25">
      <c r="A1208" s="48">
        <f t="shared" ref="A1208:A1210" si="160">A1207+1</f>
        <v>258</v>
      </c>
      <c r="B1208" s="190">
        <v>3</v>
      </c>
      <c r="C1208" s="46" t="s">
        <v>1657</v>
      </c>
      <c r="D1208" s="46">
        <v>414.8</v>
      </c>
      <c r="E1208" s="46"/>
      <c r="F1208" s="46"/>
      <c r="G1208" s="46">
        <f t="shared" si="155"/>
        <v>414.8</v>
      </c>
      <c r="H1208" s="238">
        <v>35</v>
      </c>
      <c r="I1208" s="43">
        <f t="shared" si="156"/>
        <v>4.1666666666666664E-2</v>
      </c>
      <c r="J1208" s="43">
        <f t="shared" si="159"/>
        <v>178.39374999999998</v>
      </c>
      <c r="K1208" s="43">
        <f t="shared" si="157"/>
        <v>39.246624999999995</v>
      </c>
      <c r="L1208" s="194">
        <v>72.833333333333314</v>
      </c>
      <c r="M1208" s="194">
        <v>4.1566666666666663</v>
      </c>
      <c r="N1208" s="45">
        <f t="shared" si="158"/>
        <v>0.71029502169720338</v>
      </c>
    </row>
    <row r="1209" spans="1:14" x14ac:dyDescent="0.25">
      <c r="A1209" s="48">
        <f t="shared" si="160"/>
        <v>259</v>
      </c>
      <c r="B1209" s="190">
        <v>2</v>
      </c>
      <c r="C1209" s="46" t="s">
        <v>1658</v>
      </c>
      <c r="D1209" s="46">
        <v>143.6</v>
      </c>
      <c r="E1209" s="46"/>
      <c r="F1209" s="46"/>
      <c r="G1209" s="46">
        <f t="shared" si="155"/>
        <v>143.6</v>
      </c>
      <c r="H1209" s="238"/>
      <c r="I1209" s="43">
        <f t="shared" si="156"/>
        <v>0</v>
      </c>
      <c r="J1209" s="43">
        <f t="shared" si="159"/>
        <v>0</v>
      </c>
      <c r="K1209" s="43">
        <f t="shared" si="157"/>
        <v>0</v>
      </c>
      <c r="L1209" s="194">
        <v>0</v>
      </c>
      <c r="M1209" s="194">
        <v>0</v>
      </c>
      <c r="N1209" s="45">
        <f t="shared" si="158"/>
        <v>0</v>
      </c>
    </row>
    <row r="1210" spans="1:14" x14ac:dyDescent="0.25">
      <c r="A1210" s="48">
        <f t="shared" si="160"/>
        <v>260</v>
      </c>
      <c r="B1210" s="190">
        <v>3</v>
      </c>
      <c r="C1210" s="46" t="s">
        <v>1659</v>
      </c>
      <c r="D1210" s="46">
        <v>314.10000000000002</v>
      </c>
      <c r="E1210" s="46"/>
      <c r="F1210" s="46"/>
      <c r="G1210" s="46">
        <f t="shared" si="155"/>
        <v>314.10000000000002</v>
      </c>
      <c r="H1210" s="238">
        <v>33</v>
      </c>
      <c r="I1210" s="43">
        <f t="shared" si="156"/>
        <v>3.9285714285714285E-2</v>
      </c>
      <c r="J1210" s="43">
        <f t="shared" si="159"/>
        <v>168.19982142857143</v>
      </c>
      <c r="K1210" s="43">
        <f t="shared" si="157"/>
        <v>37.003960714285711</v>
      </c>
      <c r="L1210" s="194">
        <v>68.671428571428564</v>
      </c>
      <c r="M1210" s="194">
        <v>3.9191428571428575</v>
      </c>
      <c r="N1210" s="45">
        <f t="shared" si="158"/>
        <v>0.88441373311502236</v>
      </c>
    </row>
    <row r="1211" spans="1:14" x14ac:dyDescent="0.25">
      <c r="A1211" s="48">
        <f t="shared" ref="A1211:A1268" si="161">A1210+1</f>
        <v>261</v>
      </c>
      <c r="B1211" s="190">
        <v>2</v>
      </c>
      <c r="C1211" s="46" t="s">
        <v>1660</v>
      </c>
      <c r="D1211" s="46">
        <v>158.19999999999999</v>
      </c>
      <c r="E1211" s="46"/>
      <c r="F1211" s="46"/>
      <c r="G1211" s="46">
        <f t="shared" si="155"/>
        <v>158.19999999999999</v>
      </c>
      <c r="H1211" s="238"/>
      <c r="I1211" s="43">
        <f t="shared" si="156"/>
        <v>0</v>
      </c>
      <c r="J1211" s="43">
        <f t="shared" si="159"/>
        <v>0</v>
      </c>
      <c r="K1211" s="43">
        <f t="shared" si="157"/>
        <v>0</v>
      </c>
      <c r="L1211" s="194">
        <v>0</v>
      </c>
      <c r="M1211" s="194">
        <v>0</v>
      </c>
      <c r="N1211" s="45">
        <f t="shared" si="158"/>
        <v>0</v>
      </c>
    </row>
    <row r="1212" spans="1:14" x14ac:dyDescent="0.25">
      <c r="A1212" s="48">
        <f t="shared" si="161"/>
        <v>262</v>
      </c>
      <c r="B1212" s="190">
        <v>2</v>
      </c>
      <c r="C1212" s="46" t="s">
        <v>1661</v>
      </c>
      <c r="D1212" s="46">
        <v>168.4</v>
      </c>
      <c r="E1212" s="46"/>
      <c r="F1212" s="46"/>
      <c r="G1212" s="46">
        <f t="shared" si="155"/>
        <v>168.4</v>
      </c>
      <c r="H1212" s="238"/>
      <c r="I1212" s="43">
        <f t="shared" si="156"/>
        <v>0</v>
      </c>
      <c r="J1212" s="43">
        <f t="shared" si="159"/>
        <v>0</v>
      </c>
      <c r="K1212" s="43">
        <f t="shared" si="157"/>
        <v>0</v>
      </c>
      <c r="L1212" s="194">
        <v>0</v>
      </c>
      <c r="M1212" s="194">
        <v>0</v>
      </c>
      <c r="N1212" s="45">
        <f t="shared" si="158"/>
        <v>0</v>
      </c>
    </row>
    <row r="1213" spans="1:14" x14ac:dyDescent="0.25">
      <c r="A1213" s="48">
        <f t="shared" si="161"/>
        <v>263</v>
      </c>
      <c r="B1213" s="190">
        <v>1</v>
      </c>
      <c r="C1213" s="46" t="s">
        <v>1662</v>
      </c>
      <c r="D1213" s="46">
        <v>120.3</v>
      </c>
      <c r="E1213" s="46"/>
      <c r="F1213" s="46"/>
      <c r="G1213" s="46">
        <f t="shared" si="155"/>
        <v>120.3</v>
      </c>
      <c r="H1213" s="238"/>
      <c r="I1213" s="43">
        <f t="shared" si="156"/>
        <v>0</v>
      </c>
      <c r="J1213" s="43">
        <f t="shared" si="159"/>
        <v>0</v>
      </c>
      <c r="K1213" s="43">
        <f t="shared" si="157"/>
        <v>0</v>
      </c>
      <c r="L1213" s="194">
        <v>0</v>
      </c>
      <c r="M1213" s="194">
        <v>0</v>
      </c>
      <c r="N1213" s="45">
        <f t="shared" si="158"/>
        <v>0</v>
      </c>
    </row>
    <row r="1214" spans="1:14" x14ac:dyDescent="0.25">
      <c r="A1214" s="48">
        <f t="shared" si="161"/>
        <v>264</v>
      </c>
      <c r="B1214" s="190">
        <v>5</v>
      </c>
      <c r="C1214" s="46" t="s">
        <v>1663</v>
      </c>
      <c r="D1214" s="46">
        <v>1901.4</v>
      </c>
      <c r="E1214" s="46"/>
      <c r="F1214" s="46"/>
      <c r="G1214" s="46">
        <f t="shared" si="155"/>
        <v>1901.4</v>
      </c>
      <c r="H1214" s="238">
        <v>180</v>
      </c>
      <c r="I1214" s="43">
        <f t="shared" si="156"/>
        <v>0.21428571428571427</v>
      </c>
      <c r="J1214" s="43">
        <f t="shared" si="159"/>
        <v>917.45357142857131</v>
      </c>
      <c r="K1214" s="43">
        <f t="shared" si="157"/>
        <v>201.83978571428568</v>
      </c>
      <c r="L1214" s="194">
        <v>374.57142857142856</v>
      </c>
      <c r="M1214" s="194">
        <v>21.377142857142857</v>
      </c>
      <c r="N1214" s="45">
        <f t="shared" si="158"/>
        <v>0.79690855610151901</v>
      </c>
    </row>
    <row r="1215" spans="1:14" x14ac:dyDescent="0.25">
      <c r="A1215" s="48">
        <f t="shared" si="161"/>
        <v>265</v>
      </c>
      <c r="B1215" s="190">
        <v>1</v>
      </c>
      <c r="C1215" s="46" t="s">
        <v>1664</v>
      </c>
      <c r="D1215" s="46">
        <v>404.1</v>
      </c>
      <c r="E1215" s="46"/>
      <c r="F1215" s="46"/>
      <c r="G1215" s="46">
        <f t="shared" si="155"/>
        <v>404.1</v>
      </c>
      <c r="H1215" s="238"/>
      <c r="I1215" s="43">
        <f t="shared" si="156"/>
        <v>0</v>
      </c>
      <c r="J1215" s="43">
        <f t="shared" si="159"/>
        <v>0</v>
      </c>
      <c r="K1215" s="43">
        <f t="shared" si="157"/>
        <v>0</v>
      </c>
      <c r="L1215" s="194">
        <v>0</v>
      </c>
      <c r="M1215" s="194">
        <v>0</v>
      </c>
      <c r="N1215" s="45">
        <f t="shared" si="158"/>
        <v>0</v>
      </c>
    </row>
    <row r="1216" spans="1:14" x14ac:dyDescent="0.25">
      <c r="A1216" s="48">
        <f t="shared" si="161"/>
        <v>266</v>
      </c>
      <c r="B1216" s="190">
        <v>1</v>
      </c>
      <c r="C1216" s="46" t="s">
        <v>1665</v>
      </c>
      <c r="D1216" s="46">
        <v>148.19999999999999</v>
      </c>
      <c r="E1216" s="46"/>
      <c r="F1216" s="46"/>
      <c r="G1216" s="46">
        <f t="shared" si="155"/>
        <v>148.19999999999999</v>
      </c>
      <c r="H1216" s="238"/>
      <c r="I1216" s="43">
        <f t="shared" si="156"/>
        <v>0</v>
      </c>
      <c r="J1216" s="43">
        <f t="shared" si="159"/>
        <v>0</v>
      </c>
      <c r="K1216" s="43">
        <f t="shared" si="157"/>
        <v>0</v>
      </c>
      <c r="L1216" s="194">
        <v>0</v>
      </c>
      <c r="M1216" s="194">
        <v>0</v>
      </c>
      <c r="N1216" s="45">
        <f t="shared" si="158"/>
        <v>0</v>
      </c>
    </row>
    <row r="1217" spans="1:14" x14ac:dyDescent="0.25">
      <c r="A1217" s="48">
        <f t="shared" si="161"/>
        <v>267</v>
      </c>
      <c r="B1217" s="190">
        <v>2</v>
      </c>
      <c r="C1217" s="46" t="s">
        <v>1666</v>
      </c>
      <c r="D1217" s="46">
        <v>156.9</v>
      </c>
      <c r="E1217" s="46"/>
      <c r="F1217" s="46"/>
      <c r="G1217" s="46">
        <f t="shared" si="155"/>
        <v>156.9</v>
      </c>
      <c r="H1217" s="238"/>
      <c r="I1217" s="43">
        <f t="shared" si="156"/>
        <v>0</v>
      </c>
      <c r="J1217" s="43">
        <f t="shared" si="159"/>
        <v>0</v>
      </c>
      <c r="K1217" s="43">
        <f t="shared" si="157"/>
        <v>0</v>
      </c>
      <c r="L1217" s="194">
        <v>0</v>
      </c>
      <c r="M1217" s="194">
        <v>0</v>
      </c>
      <c r="N1217" s="45">
        <f t="shared" si="158"/>
        <v>0</v>
      </c>
    </row>
    <row r="1218" spans="1:14" x14ac:dyDescent="0.25">
      <c r="A1218" s="48">
        <f t="shared" si="161"/>
        <v>268</v>
      </c>
      <c r="B1218" s="190">
        <v>2</v>
      </c>
      <c r="C1218" s="46" t="s">
        <v>1667</v>
      </c>
      <c r="D1218" s="46">
        <v>156.6</v>
      </c>
      <c r="E1218" s="46"/>
      <c r="F1218" s="46"/>
      <c r="G1218" s="46">
        <f t="shared" si="155"/>
        <v>156.6</v>
      </c>
      <c r="H1218" s="238"/>
      <c r="I1218" s="43">
        <f t="shared" si="156"/>
        <v>0</v>
      </c>
      <c r="J1218" s="43">
        <f t="shared" si="159"/>
        <v>0</v>
      </c>
      <c r="K1218" s="43">
        <f t="shared" si="157"/>
        <v>0</v>
      </c>
      <c r="L1218" s="194">
        <v>0</v>
      </c>
      <c r="M1218" s="194">
        <v>0</v>
      </c>
      <c r="N1218" s="45">
        <f t="shared" si="158"/>
        <v>0</v>
      </c>
    </row>
    <row r="1219" spans="1:14" x14ac:dyDescent="0.25">
      <c r="A1219" s="48">
        <f t="shared" si="161"/>
        <v>269</v>
      </c>
      <c r="B1219" s="190">
        <v>2</v>
      </c>
      <c r="C1219" s="46" t="s">
        <v>1668</v>
      </c>
      <c r="D1219" s="46">
        <v>164.4</v>
      </c>
      <c r="E1219" s="46"/>
      <c r="F1219" s="46"/>
      <c r="G1219" s="46">
        <f t="shared" si="155"/>
        <v>164.4</v>
      </c>
      <c r="H1219" s="238"/>
      <c r="I1219" s="43">
        <f t="shared" si="156"/>
        <v>0</v>
      </c>
      <c r="J1219" s="43">
        <f t="shared" si="159"/>
        <v>0</v>
      </c>
      <c r="K1219" s="43">
        <f t="shared" si="157"/>
        <v>0</v>
      </c>
      <c r="L1219" s="194">
        <v>0</v>
      </c>
      <c r="M1219" s="194">
        <v>0</v>
      </c>
      <c r="N1219" s="45">
        <f t="shared" si="158"/>
        <v>0</v>
      </c>
    </row>
    <row r="1220" spans="1:14" x14ac:dyDescent="0.25">
      <c r="A1220" s="48">
        <f t="shared" si="161"/>
        <v>270</v>
      </c>
      <c r="B1220" s="190">
        <v>1</v>
      </c>
      <c r="C1220" s="46" t="s">
        <v>1669</v>
      </c>
      <c r="D1220" s="46">
        <v>149.69999999999999</v>
      </c>
      <c r="E1220" s="46"/>
      <c r="F1220" s="46"/>
      <c r="G1220" s="46">
        <f t="shared" si="155"/>
        <v>149.69999999999999</v>
      </c>
      <c r="H1220" s="238"/>
      <c r="I1220" s="43">
        <f t="shared" si="156"/>
        <v>0</v>
      </c>
      <c r="J1220" s="43">
        <f t="shared" si="159"/>
        <v>0</v>
      </c>
      <c r="K1220" s="43">
        <f t="shared" si="157"/>
        <v>0</v>
      </c>
      <c r="L1220" s="194">
        <v>0</v>
      </c>
      <c r="M1220" s="194">
        <v>0</v>
      </c>
      <c r="N1220" s="45">
        <f t="shared" si="158"/>
        <v>0</v>
      </c>
    </row>
    <row r="1221" spans="1:14" x14ac:dyDescent="0.25">
      <c r="A1221" s="48">
        <f t="shared" si="161"/>
        <v>271</v>
      </c>
      <c r="B1221" s="190">
        <v>1</v>
      </c>
      <c r="C1221" s="46" t="s">
        <v>1697</v>
      </c>
      <c r="D1221" s="46">
        <v>94</v>
      </c>
      <c r="E1221" s="46"/>
      <c r="F1221" s="46"/>
      <c r="G1221" s="46">
        <f t="shared" si="155"/>
        <v>94</v>
      </c>
      <c r="H1221" s="238"/>
      <c r="I1221" s="43">
        <f t="shared" si="156"/>
        <v>0</v>
      </c>
      <c r="J1221" s="43">
        <f t="shared" si="159"/>
        <v>0</v>
      </c>
      <c r="K1221" s="43">
        <f t="shared" si="157"/>
        <v>0</v>
      </c>
      <c r="L1221" s="194">
        <v>0</v>
      </c>
      <c r="M1221" s="194">
        <v>0</v>
      </c>
      <c r="N1221" s="45">
        <f t="shared" si="158"/>
        <v>0</v>
      </c>
    </row>
    <row r="1222" spans="1:14" x14ac:dyDescent="0.25">
      <c r="A1222" s="48">
        <f t="shared" si="161"/>
        <v>272</v>
      </c>
      <c r="B1222" s="190">
        <v>1</v>
      </c>
      <c r="C1222" s="46" t="s">
        <v>1698</v>
      </c>
      <c r="D1222" s="46">
        <v>190.9</v>
      </c>
      <c r="E1222" s="46"/>
      <c r="F1222" s="46"/>
      <c r="G1222" s="46">
        <f t="shared" si="155"/>
        <v>190.9</v>
      </c>
      <c r="H1222" s="238"/>
      <c r="I1222" s="43">
        <f t="shared" si="156"/>
        <v>0</v>
      </c>
      <c r="J1222" s="43">
        <f t="shared" si="159"/>
        <v>0</v>
      </c>
      <c r="K1222" s="43">
        <f t="shared" si="157"/>
        <v>0</v>
      </c>
      <c r="L1222" s="194">
        <v>0</v>
      </c>
      <c r="M1222" s="194">
        <v>0</v>
      </c>
      <c r="N1222" s="45">
        <f t="shared" si="158"/>
        <v>0</v>
      </c>
    </row>
    <row r="1223" spans="1:14" x14ac:dyDescent="0.25">
      <c r="A1223" s="48">
        <f t="shared" si="161"/>
        <v>273</v>
      </c>
      <c r="B1223" s="190">
        <v>2</v>
      </c>
      <c r="C1223" s="46" t="s">
        <v>1699</v>
      </c>
      <c r="D1223" s="46">
        <v>204.2</v>
      </c>
      <c r="E1223" s="46"/>
      <c r="F1223" s="46"/>
      <c r="G1223" s="46">
        <f t="shared" si="155"/>
        <v>204.2</v>
      </c>
      <c r="H1223" s="238"/>
      <c r="I1223" s="43">
        <f t="shared" si="156"/>
        <v>0</v>
      </c>
      <c r="J1223" s="43">
        <f t="shared" si="159"/>
        <v>0</v>
      </c>
      <c r="K1223" s="43">
        <f t="shared" si="157"/>
        <v>0</v>
      </c>
      <c r="L1223" s="194">
        <v>0</v>
      </c>
      <c r="M1223" s="194">
        <v>0</v>
      </c>
      <c r="N1223" s="45">
        <f t="shared" si="158"/>
        <v>0</v>
      </c>
    </row>
    <row r="1224" spans="1:14" x14ac:dyDescent="0.25">
      <c r="A1224" s="48">
        <f t="shared" si="161"/>
        <v>274</v>
      </c>
      <c r="B1224" s="190">
        <v>1</v>
      </c>
      <c r="C1224" s="46" t="s">
        <v>1700</v>
      </c>
      <c r="D1224" s="46">
        <v>215.5</v>
      </c>
      <c r="E1224" s="46"/>
      <c r="F1224" s="46"/>
      <c r="G1224" s="46">
        <f t="shared" si="155"/>
        <v>215.5</v>
      </c>
      <c r="H1224" s="238"/>
      <c r="I1224" s="43">
        <f t="shared" si="156"/>
        <v>0</v>
      </c>
      <c r="J1224" s="43">
        <f t="shared" si="159"/>
        <v>0</v>
      </c>
      <c r="K1224" s="43">
        <f t="shared" si="157"/>
        <v>0</v>
      </c>
      <c r="L1224" s="194">
        <v>0</v>
      </c>
      <c r="M1224" s="194">
        <v>0</v>
      </c>
      <c r="N1224" s="45">
        <f t="shared" si="158"/>
        <v>0</v>
      </c>
    </row>
    <row r="1225" spans="1:14" x14ac:dyDescent="0.25">
      <c r="A1225" s="48">
        <f t="shared" si="161"/>
        <v>275</v>
      </c>
      <c r="B1225" s="190">
        <v>2</v>
      </c>
      <c r="C1225" s="46" t="s">
        <v>1701</v>
      </c>
      <c r="D1225" s="46">
        <v>182.6</v>
      </c>
      <c r="E1225" s="46"/>
      <c r="F1225" s="46"/>
      <c r="G1225" s="46">
        <f t="shared" si="155"/>
        <v>182.6</v>
      </c>
      <c r="H1225" s="238"/>
      <c r="I1225" s="43">
        <f t="shared" si="156"/>
        <v>0</v>
      </c>
      <c r="J1225" s="43">
        <f t="shared" si="159"/>
        <v>0</v>
      </c>
      <c r="K1225" s="43">
        <f t="shared" si="157"/>
        <v>0</v>
      </c>
      <c r="L1225" s="194">
        <v>0</v>
      </c>
      <c r="M1225" s="194">
        <v>0</v>
      </c>
      <c r="N1225" s="45">
        <f t="shared" si="158"/>
        <v>0</v>
      </c>
    </row>
    <row r="1226" spans="1:14" x14ac:dyDescent="0.25">
      <c r="A1226" s="48">
        <f t="shared" si="161"/>
        <v>276</v>
      </c>
      <c r="B1226" s="190">
        <v>1</v>
      </c>
      <c r="C1226" s="46" t="s">
        <v>1702</v>
      </c>
      <c r="D1226" s="46">
        <v>140.1</v>
      </c>
      <c r="E1226" s="46"/>
      <c r="F1226" s="46"/>
      <c r="G1226" s="46">
        <f t="shared" si="155"/>
        <v>140.1</v>
      </c>
      <c r="H1226" s="238"/>
      <c r="I1226" s="43">
        <f t="shared" si="156"/>
        <v>0</v>
      </c>
      <c r="J1226" s="43">
        <f t="shared" si="159"/>
        <v>0</v>
      </c>
      <c r="K1226" s="43">
        <f t="shared" si="157"/>
        <v>0</v>
      </c>
      <c r="L1226" s="194">
        <v>0</v>
      </c>
      <c r="M1226" s="194">
        <v>0</v>
      </c>
      <c r="N1226" s="45">
        <f t="shared" si="158"/>
        <v>0</v>
      </c>
    </row>
    <row r="1227" spans="1:14" x14ac:dyDescent="0.25">
      <c r="A1227" s="48">
        <f t="shared" si="161"/>
        <v>277</v>
      </c>
      <c r="B1227" s="190">
        <v>5</v>
      </c>
      <c r="C1227" s="46" t="s">
        <v>1704</v>
      </c>
      <c r="D1227" s="46">
        <v>2666.8</v>
      </c>
      <c r="E1227" s="46"/>
      <c r="F1227" s="46">
        <v>64.2</v>
      </c>
      <c r="G1227" s="46">
        <f t="shared" si="155"/>
        <v>2731</v>
      </c>
      <c r="H1227" s="238">
        <v>186</v>
      </c>
      <c r="I1227" s="43">
        <f t="shared" si="156"/>
        <v>0.22142857142857142</v>
      </c>
      <c r="J1227" s="43">
        <f t="shared" si="159"/>
        <v>948.03535714285704</v>
      </c>
      <c r="K1227" s="43">
        <f t="shared" si="157"/>
        <v>208.56777857142856</v>
      </c>
      <c r="L1227" s="194">
        <v>387.05714285714282</v>
      </c>
      <c r="M1227" s="194">
        <v>22.089714285714287</v>
      </c>
      <c r="N1227" s="45">
        <f t="shared" si="158"/>
        <v>0.58712689097687965</v>
      </c>
    </row>
    <row r="1228" spans="1:14" x14ac:dyDescent="0.25">
      <c r="A1228" s="48">
        <f t="shared" si="161"/>
        <v>278</v>
      </c>
      <c r="B1228" s="190">
        <v>1</v>
      </c>
      <c r="C1228" s="46" t="s">
        <v>1705</v>
      </c>
      <c r="D1228" s="46">
        <v>84.6</v>
      </c>
      <c r="E1228" s="46"/>
      <c r="F1228" s="46"/>
      <c r="G1228" s="46">
        <f t="shared" si="155"/>
        <v>84.6</v>
      </c>
      <c r="H1228" s="238"/>
      <c r="I1228" s="43">
        <f t="shared" si="156"/>
        <v>0</v>
      </c>
      <c r="J1228" s="43">
        <f t="shared" si="159"/>
        <v>0</v>
      </c>
      <c r="K1228" s="43">
        <f t="shared" si="157"/>
        <v>0</v>
      </c>
      <c r="L1228" s="194">
        <v>0</v>
      </c>
      <c r="M1228" s="194">
        <v>0</v>
      </c>
      <c r="N1228" s="45">
        <f t="shared" si="158"/>
        <v>0</v>
      </c>
    </row>
    <row r="1229" spans="1:14" x14ac:dyDescent="0.25">
      <c r="A1229" s="48">
        <f t="shared" si="161"/>
        <v>279</v>
      </c>
      <c r="B1229" s="190">
        <v>2</v>
      </c>
      <c r="C1229" s="46" t="s">
        <v>1706</v>
      </c>
      <c r="D1229" s="46">
        <v>219.7</v>
      </c>
      <c r="E1229" s="46"/>
      <c r="F1229" s="46"/>
      <c r="G1229" s="46">
        <f t="shared" si="155"/>
        <v>219.7</v>
      </c>
      <c r="H1229" s="238"/>
      <c r="I1229" s="43">
        <f t="shared" si="156"/>
        <v>0</v>
      </c>
      <c r="J1229" s="43">
        <f t="shared" si="159"/>
        <v>0</v>
      </c>
      <c r="K1229" s="43">
        <f t="shared" si="157"/>
        <v>0</v>
      </c>
      <c r="L1229" s="194">
        <v>0</v>
      </c>
      <c r="M1229" s="194">
        <v>0</v>
      </c>
      <c r="N1229" s="45">
        <f t="shared" si="158"/>
        <v>0</v>
      </c>
    </row>
    <row r="1230" spans="1:14" x14ac:dyDescent="0.25">
      <c r="A1230" s="48">
        <f t="shared" si="161"/>
        <v>280</v>
      </c>
      <c r="B1230" s="190">
        <v>1</v>
      </c>
      <c r="C1230" s="46" t="s">
        <v>1714</v>
      </c>
      <c r="D1230" s="46">
        <v>171.2</v>
      </c>
      <c r="E1230" s="46"/>
      <c r="F1230" s="46"/>
      <c r="G1230" s="46">
        <f t="shared" si="155"/>
        <v>171.2</v>
      </c>
      <c r="H1230" s="238"/>
      <c r="I1230" s="43">
        <f t="shared" si="156"/>
        <v>0</v>
      </c>
      <c r="J1230" s="43">
        <f t="shared" si="159"/>
        <v>0</v>
      </c>
      <c r="K1230" s="43">
        <f t="shared" si="157"/>
        <v>0</v>
      </c>
      <c r="L1230" s="194">
        <v>0</v>
      </c>
      <c r="M1230" s="194">
        <v>0</v>
      </c>
      <c r="N1230" s="45">
        <f t="shared" si="158"/>
        <v>0</v>
      </c>
    </row>
    <row r="1231" spans="1:14" x14ac:dyDescent="0.25">
      <c r="A1231" s="48">
        <f t="shared" si="161"/>
        <v>281</v>
      </c>
      <c r="B1231" s="190">
        <v>2</v>
      </c>
      <c r="C1231" s="46" t="s">
        <v>1715</v>
      </c>
      <c r="D1231" s="46">
        <v>246.6</v>
      </c>
      <c r="E1231" s="46">
        <v>31.9</v>
      </c>
      <c r="F1231" s="46"/>
      <c r="G1231" s="46">
        <f t="shared" si="155"/>
        <v>278.5</v>
      </c>
      <c r="H1231" s="238"/>
      <c r="I1231" s="43">
        <f t="shared" si="156"/>
        <v>0</v>
      </c>
      <c r="J1231" s="43">
        <f t="shared" si="159"/>
        <v>0</v>
      </c>
      <c r="K1231" s="43">
        <f t="shared" si="157"/>
        <v>0</v>
      </c>
      <c r="L1231" s="194">
        <v>0</v>
      </c>
      <c r="M1231" s="194">
        <v>0</v>
      </c>
      <c r="N1231" s="45">
        <f t="shared" si="158"/>
        <v>0</v>
      </c>
    </row>
    <row r="1232" spans="1:14" x14ac:dyDescent="0.25">
      <c r="A1232" s="48">
        <f t="shared" si="161"/>
        <v>282</v>
      </c>
      <c r="B1232" s="190">
        <v>2</v>
      </c>
      <c r="C1232" s="46" t="s">
        <v>1717</v>
      </c>
      <c r="D1232" s="46">
        <v>138.4</v>
      </c>
      <c r="E1232" s="46"/>
      <c r="F1232" s="46"/>
      <c r="G1232" s="46">
        <f t="shared" si="155"/>
        <v>138.4</v>
      </c>
      <c r="H1232" s="238"/>
      <c r="I1232" s="43">
        <f t="shared" si="156"/>
        <v>0</v>
      </c>
      <c r="J1232" s="43">
        <f t="shared" si="159"/>
        <v>0</v>
      </c>
      <c r="K1232" s="43">
        <f t="shared" si="157"/>
        <v>0</v>
      </c>
      <c r="L1232" s="194">
        <v>0</v>
      </c>
      <c r="M1232" s="194">
        <v>0</v>
      </c>
      <c r="N1232" s="45">
        <f t="shared" si="158"/>
        <v>0</v>
      </c>
    </row>
    <row r="1233" spans="1:14" x14ac:dyDescent="0.25">
      <c r="A1233" s="48">
        <f t="shared" si="161"/>
        <v>283</v>
      </c>
      <c r="B1233" s="190">
        <v>3</v>
      </c>
      <c r="C1233" s="46" t="s">
        <v>1718</v>
      </c>
      <c r="D1233" s="46">
        <v>990.2</v>
      </c>
      <c r="E1233" s="46"/>
      <c r="F1233" s="46"/>
      <c r="G1233" s="46">
        <f t="shared" si="155"/>
        <v>990.2</v>
      </c>
      <c r="H1233" s="238">
        <v>70</v>
      </c>
      <c r="I1233" s="43">
        <f t="shared" si="156"/>
        <v>8.3333333333333329E-2</v>
      </c>
      <c r="J1233" s="43">
        <f t="shared" si="159"/>
        <v>356.78749999999997</v>
      </c>
      <c r="K1233" s="43">
        <f t="shared" si="157"/>
        <v>78.493249999999989</v>
      </c>
      <c r="L1233" s="194">
        <v>145.66666666666663</v>
      </c>
      <c r="M1233" s="194">
        <v>8.3133333333333326</v>
      </c>
      <c r="N1233" s="45">
        <f t="shared" si="158"/>
        <v>0.5950926580488789</v>
      </c>
    </row>
    <row r="1234" spans="1:14" x14ac:dyDescent="0.25">
      <c r="A1234" s="48">
        <f t="shared" si="161"/>
        <v>284</v>
      </c>
      <c r="B1234" s="190">
        <v>2</v>
      </c>
      <c r="C1234" s="46" t="s">
        <v>1719</v>
      </c>
      <c r="D1234" s="46">
        <v>184.5</v>
      </c>
      <c r="E1234" s="46"/>
      <c r="F1234" s="46"/>
      <c r="G1234" s="46">
        <f t="shared" si="155"/>
        <v>184.5</v>
      </c>
      <c r="H1234" s="238"/>
      <c r="I1234" s="43">
        <f t="shared" si="156"/>
        <v>0</v>
      </c>
      <c r="J1234" s="43">
        <f t="shared" si="159"/>
        <v>0</v>
      </c>
      <c r="K1234" s="43">
        <f t="shared" si="157"/>
        <v>0</v>
      </c>
      <c r="L1234" s="194">
        <v>0</v>
      </c>
      <c r="M1234" s="194">
        <v>0</v>
      </c>
      <c r="N1234" s="45">
        <f t="shared" si="158"/>
        <v>0</v>
      </c>
    </row>
    <row r="1235" spans="1:14" x14ac:dyDescent="0.25">
      <c r="A1235" s="48">
        <f t="shared" si="161"/>
        <v>285</v>
      </c>
      <c r="B1235" s="190">
        <v>2</v>
      </c>
      <c r="C1235" s="46" t="s">
        <v>1726</v>
      </c>
      <c r="D1235" s="46">
        <v>96.2</v>
      </c>
      <c r="E1235" s="46"/>
      <c r="F1235" s="46"/>
      <c r="G1235" s="46">
        <f t="shared" ref="G1235:G1280" si="162">D1235+E1235+F1235</f>
        <v>96.2</v>
      </c>
      <c r="H1235" s="238"/>
      <c r="I1235" s="43">
        <f t="shared" si="156"/>
        <v>0</v>
      </c>
      <c r="J1235" s="43">
        <f t="shared" si="159"/>
        <v>0</v>
      </c>
      <c r="K1235" s="43">
        <f t="shared" si="157"/>
        <v>0</v>
      </c>
      <c r="L1235" s="194">
        <v>0</v>
      </c>
      <c r="M1235" s="194">
        <v>0</v>
      </c>
      <c r="N1235" s="45">
        <f t="shared" si="158"/>
        <v>0</v>
      </c>
    </row>
    <row r="1236" spans="1:14" x14ac:dyDescent="0.25">
      <c r="A1236" s="48">
        <f t="shared" si="161"/>
        <v>286</v>
      </c>
      <c r="B1236" s="190">
        <v>2</v>
      </c>
      <c r="C1236" s="46" t="s">
        <v>1727</v>
      </c>
      <c r="D1236" s="46">
        <v>150.80000000000001</v>
      </c>
      <c r="E1236" s="46"/>
      <c r="F1236" s="46"/>
      <c r="G1236" s="46">
        <f t="shared" si="162"/>
        <v>150.80000000000001</v>
      </c>
      <c r="H1236" s="238"/>
      <c r="I1236" s="43">
        <f t="shared" ref="I1236:I1280" si="163">H1236/840</f>
        <v>0</v>
      </c>
      <c r="J1236" s="43">
        <f t="shared" si="159"/>
        <v>0</v>
      </c>
      <c r="K1236" s="43">
        <f t="shared" si="157"/>
        <v>0</v>
      </c>
      <c r="L1236" s="194">
        <v>0</v>
      </c>
      <c r="M1236" s="194">
        <v>0</v>
      </c>
      <c r="N1236" s="45">
        <f t="shared" si="158"/>
        <v>0</v>
      </c>
    </row>
    <row r="1237" spans="1:14" x14ac:dyDescent="0.25">
      <c r="A1237" s="48">
        <f t="shared" si="161"/>
        <v>287</v>
      </c>
      <c r="B1237" s="190">
        <v>2</v>
      </c>
      <c r="C1237" s="46" t="s">
        <v>1733</v>
      </c>
      <c r="D1237" s="46">
        <v>301.02</v>
      </c>
      <c r="E1237" s="46"/>
      <c r="F1237" s="46"/>
      <c r="G1237" s="46">
        <f t="shared" si="162"/>
        <v>301.02</v>
      </c>
      <c r="H1237" s="238"/>
      <c r="I1237" s="43">
        <f t="shared" si="163"/>
        <v>0</v>
      </c>
      <c r="J1237" s="43">
        <f t="shared" si="159"/>
        <v>0</v>
      </c>
      <c r="K1237" s="43">
        <f t="shared" ref="K1237:K1286" si="164">J1237*0.22</f>
        <v>0</v>
      </c>
      <c r="L1237" s="194">
        <v>0</v>
      </c>
      <c r="M1237" s="194">
        <v>0</v>
      </c>
      <c r="N1237" s="45">
        <f t="shared" si="158"/>
        <v>0</v>
      </c>
    </row>
    <row r="1238" spans="1:14" x14ac:dyDescent="0.25">
      <c r="A1238" s="48">
        <f t="shared" si="161"/>
        <v>288</v>
      </c>
      <c r="B1238" s="190">
        <v>2</v>
      </c>
      <c r="C1238" s="46" t="s">
        <v>1734</v>
      </c>
      <c r="D1238" s="46">
        <v>725.3</v>
      </c>
      <c r="E1238" s="46"/>
      <c r="F1238" s="46"/>
      <c r="G1238" s="46">
        <f t="shared" si="162"/>
        <v>725.3</v>
      </c>
      <c r="H1238" s="238"/>
      <c r="I1238" s="43">
        <f t="shared" si="163"/>
        <v>0</v>
      </c>
      <c r="J1238" s="43">
        <f t="shared" si="159"/>
        <v>0</v>
      </c>
      <c r="K1238" s="43">
        <f t="shared" si="164"/>
        <v>0</v>
      </c>
      <c r="L1238" s="194">
        <v>0</v>
      </c>
      <c r="M1238" s="194">
        <v>0</v>
      </c>
      <c r="N1238" s="45">
        <f t="shared" si="158"/>
        <v>0</v>
      </c>
    </row>
    <row r="1239" spans="1:14" x14ac:dyDescent="0.25">
      <c r="A1239" s="48">
        <f t="shared" si="161"/>
        <v>289</v>
      </c>
      <c r="B1239" s="190">
        <v>4</v>
      </c>
      <c r="C1239" s="46" t="s">
        <v>1735</v>
      </c>
      <c r="D1239" s="46">
        <v>1494.6</v>
      </c>
      <c r="E1239" s="46">
        <v>88.8</v>
      </c>
      <c r="F1239" s="46"/>
      <c r="G1239" s="46">
        <f t="shared" si="162"/>
        <v>1583.3999999999999</v>
      </c>
      <c r="H1239" s="238">
        <v>97.7</v>
      </c>
      <c r="I1239" s="43">
        <f t="shared" si="163"/>
        <v>0.11630952380952381</v>
      </c>
      <c r="J1239" s="43">
        <f t="shared" si="159"/>
        <v>497.97341071428571</v>
      </c>
      <c r="K1239" s="43">
        <f t="shared" si="164"/>
        <v>109.55415035714286</v>
      </c>
      <c r="L1239" s="194">
        <v>203.30904761904762</v>
      </c>
      <c r="M1239" s="194">
        <v>11.603038095238096</v>
      </c>
      <c r="N1239" s="45">
        <f t="shared" si="158"/>
        <v>0.55027408456156446</v>
      </c>
    </row>
    <row r="1240" spans="1:14" x14ac:dyDescent="0.25">
      <c r="A1240" s="48">
        <f t="shared" si="161"/>
        <v>290</v>
      </c>
      <c r="B1240" s="190">
        <v>4</v>
      </c>
      <c r="C1240" s="46" t="s">
        <v>1736</v>
      </c>
      <c r="D1240" s="46">
        <v>1123</v>
      </c>
      <c r="E1240" s="46"/>
      <c r="F1240" s="46">
        <v>374</v>
      </c>
      <c r="G1240" s="46">
        <f t="shared" si="162"/>
        <v>1497</v>
      </c>
      <c r="H1240" s="238">
        <v>98.5</v>
      </c>
      <c r="I1240" s="43">
        <f t="shared" si="163"/>
        <v>0.11726190476190476</v>
      </c>
      <c r="J1240" s="43">
        <f t="shared" si="159"/>
        <v>502.05098214285709</v>
      </c>
      <c r="K1240" s="43">
        <f t="shared" si="164"/>
        <v>110.45121607142856</v>
      </c>
      <c r="L1240" s="194">
        <v>204.97380952380951</v>
      </c>
      <c r="M1240" s="194">
        <v>11.698047619047619</v>
      </c>
      <c r="N1240" s="45">
        <f t="shared" si="158"/>
        <v>0.73835623807403639</v>
      </c>
    </row>
    <row r="1241" spans="1:14" x14ac:dyDescent="0.25">
      <c r="A1241" s="48">
        <f t="shared" si="161"/>
        <v>291</v>
      </c>
      <c r="B1241" s="190">
        <v>4</v>
      </c>
      <c r="C1241" s="46" t="s">
        <v>1737</v>
      </c>
      <c r="D1241" s="46">
        <v>1486.2</v>
      </c>
      <c r="E1241" s="46"/>
      <c r="F1241" s="46"/>
      <c r="G1241" s="46">
        <f t="shared" si="162"/>
        <v>1486.2</v>
      </c>
      <c r="H1241" s="238">
        <v>121.86</v>
      </c>
      <c r="I1241" s="43">
        <f t="shared" si="163"/>
        <v>0.14507142857142857</v>
      </c>
      <c r="J1241" s="43">
        <f t="shared" si="159"/>
        <v>621.11606785714287</v>
      </c>
      <c r="K1241" s="43">
        <f t="shared" si="164"/>
        <v>136.64553492857144</v>
      </c>
      <c r="L1241" s="194">
        <v>253.58485714285712</v>
      </c>
      <c r="M1241" s="194">
        <v>14.472325714285715</v>
      </c>
      <c r="N1241" s="45">
        <f t="shared" si="158"/>
        <v>0.69022929998846527</v>
      </c>
    </row>
    <row r="1242" spans="1:14" x14ac:dyDescent="0.25">
      <c r="A1242" s="48">
        <f t="shared" si="161"/>
        <v>292</v>
      </c>
      <c r="B1242" s="190">
        <v>4</v>
      </c>
      <c r="C1242" s="46" t="s">
        <v>1738</v>
      </c>
      <c r="D1242" s="46">
        <v>2557.9</v>
      </c>
      <c r="E1242" s="46"/>
      <c r="F1242" s="46"/>
      <c r="G1242" s="46">
        <f t="shared" si="162"/>
        <v>2557.9</v>
      </c>
      <c r="H1242" s="238">
        <v>193.6</v>
      </c>
      <c r="I1242" s="43">
        <f t="shared" si="163"/>
        <v>0.23047619047619047</v>
      </c>
      <c r="J1242" s="43">
        <f t="shared" si="159"/>
        <v>986.77228571428566</v>
      </c>
      <c r="K1242" s="43">
        <f t="shared" si="164"/>
        <v>217.08990285714285</v>
      </c>
      <c r="L1242" s="194">
        <v>402.87238095238092</v>
      </c>
      <c r="M1242" s="194">
        <v>22.992304761904762</v>
      </c>
      <c r="N1242" s="45">
        <f t="shared" si="158"/>
        <v>0.63713470983451825</v>
      </c>
    </row>
    <row r="1243" spans="1:14" x14ac:dyDescent="0.25">
      <c r="A1243" s="48">
        <f t="shared" si="161"/>
        <v>293</v>
      </c>
      <c r="B1243" s="190">
        <v>4</v>
      </c>
      <c r="C1243" s="46" t="s">
        <v>1739</v>
      </c>
      <c r="D1243" s="46">
        <v>2559.3000000000002</v>
      </c>
      <c r="E1243" s="46"/>
      <c r="F1243" s="46"/>
      <c r="G1243" s="46">
        <f t="shared" si="162"/>
        <v>2559.3000000000002</v>
      </c>
      <c r="H1243" s="238">
        <v>190.5</v>
      </c>
      <c r="I1243" s="43">
        <f t="shared" si="163"/>
        <v>0.22678571428571428</v>
      </c>
      <c r="J1243" s="43">
        <f t="shared" si="159"/>
        <v>970.97169642857136</v>
      </c>
      <c r="K1243" s="43">
        <f t="shared" si="164"/>
        <v>213.61377321428571</v>
      </c>
      <c r="L1243" s="194">
        <v>396.42142857142852</v>
      </c>
      <c r="M1243" s="194">
        <v>22.624142857142857</v>
      </c>
      <c r="N1243" s="45">
        <f t="shared" si="158"/>
        <v>0.62658970854195617</v>
      </c>
    </row>
    <row r="1244" spans="1:14" x14ac:dyDescent="0.25">
      <c r="A1244" s="48">
        <f t="shared" si="161"/>
        <v>294</v>
      </c>
      <c r="B1244" s="190">
        <v>4</v>
      </c>
      <c r="C1244" s="46" t="s">
        <v>1740</v>
      </c>
      <c r="D1244" s="46">
        <v>1346.9</v>
      </c>
      <c r="E1244" s="46"/>
      <c r="F1244" s="46"/>
      <c r="G1244" s="46">
        <f t="shared" si="162"/>
        <v>1346.9</v>
      </c>
      <c r="H1244" s="238">
        <v>85</v>
      </c>
      <c r="I1244" s="43">
        <f t="shared" si="163"/>
        <v>0.10119047619047619</v>
      </c>
      <c r="J1244" s="43">
        <f t="shared" si="159"/>
        <v>433.24196428571429</v>
      </c>
      <c r="K1244" s="43">
        <f t="shared" si="164"/>
        <v>95.313232142857146</v>
      </c>
      <c r="L1244" s="194">
        <v>176.88095238095238</v>
      </c>
      <c r="M1244" s="194">
        <v>10.094761904761905</v>
      </c>
      <c r="N1244" s="45">
        <f t="shared" si="158"/>
        <v>0.53124278767116018</v>
      </c>
    </row>
    <row r="1245" spans="1:14" x14ac:dyDescent="0.25">
      <c r="A1245" s="48">
        <f t="shared" si="161"/>
        <v>295</v>
      </c>
      <c r="B1245" s="190">
        <v>4</v>
      </c>
      <c r="C1245" s="46" t="s">
        <v>1741</v>
      </c>
      <c r="D1245" s="46">
        <v>2035.1</v>
      </c>
      <c r="E1245" s="46"/>
      <c r="F1245" s="46"/>
      <c r="G1245" s="46">
        <f t="shared" si="162"/>
        <v>2035.1</v>
      </c>
      <c r="H1245" s="238">
        <v>153.6</v>
      </c>
      <c r="I1245" s="43">
        <f t="shared" si="163"/>
        <v>0.18285714285714286</v>
      </c>
      <c r="J1245" s="43">
        <f t="shared" si="159"/>
        <v>782.89371428571428</v>
      </c>
      <c r="K1245" s="43">
        <f t="shared" si="164"/>
        <v>172.23661714285714</v>
      </c>
      <c r="L1245" s="194">
        <v>319.63428571428568</v>
      </c>
      <c r="M1245" s="194">
        <v>18.241828571428574</v>
      </c>
      <c r="N1245" s="45">
        <f t="shared" si="158"/>
        <v>0.63535278154109665</v>
      </c>
    </row>
    <row r="1246" spans="1:14" x14ac:dyDescent="0.25">
      <c r="A1246" s="48">
        <f t="shared" si="161"/>
        <v>296</v>
      </c>
      <c r="B1246" s="190">
        <v>4</v>
      </c>
      <c r="C1246" s="46" t="s">
        <v>1742</v>
      </c>
      <c r="D1246" s="46">
        <v>1523.5</v>
      </c>
      <c r="E1246" s="46"/>
      <c r="F1246" s="46"/>
      <c r="G1246" s="46">
        <f t="shared" si="162"/>
        <v>1523.5</v>
      </c>
      <c r="H1246" s="238">
        <v>125</v>
      </c>
      <c r="I1246" s="43">
        <f t="shared" si="163"/>
        <v>0.14880952380952381</v>
      </c>
      <c r="J1246" s="43">
        <f t="shared" si="159"/>
        <v>637.12053571428567</v>
      </c>
      <c r="K1246" s="43">
        <f t="shared" si="164"/>
        <v>140.16651785714285</v>
      </c>
      <c r="L1246" s="194">
        <v>260.11904761904759</v>
      </c>
      <c r="M1246" s="194">
        <v>14.845238095238097</v>
      </c>
      <c r="N1246" s="45">
        <f t="shared" si="158"/>
        <v>0.69068023582915261</v>
      </c>
    </row>
    <row r="1247" spans="1:14" x14ac:dyDescent="0.25">
      <c r="A1247" s="48">
        <f t="shared" si="161"/>
        <v>297</v>
      </c>
      <c r="B1247" s="190">
        <v>4</v>
      </c>
      <c r="C1247" s="46" t="s">
        <v>1743</v>
      </c>
      <c r="D1247" s="46">
        <v>2022.1</v>
      </c>
      <c r="E1247" s="46"/>
      <c r="F1247" s="46"/>
      <c r="G1247" s="46">
        <f t="shared" si="162"/>
        <v>2022.1</v>
      </c>
      <c r="H1247" s="238">
        <v>125.6</v>
      </c>
      <c r="I1247" s="43">
        <f t="shared" si="163"/>
        <v>0.1495238095238095</v>
      </c>
      <c r="J1247" s="43">
        <f t="shared" si="159"/>
        <v>640.17871428571414</v>
      </c>
      <c r="K1247" s="43">
        <f t="shared" si="164"/>
        <v>140.83931714285711</v>
      </c>
      <c r="L1247" s="194">
        <v>261.36761904761897</v>
      </c>
      <c r="M1247" s="194">
        <v>14.916495238095237</v>
      </c>
      <c r="N1247" s="45">
        <f t="shared" si="158"/>
        <v>0.52287332264194919</v>
      </c>
    </row>
    <row r="1248" spans="1:14" x14ac:dyDescent="0.25">
      <c r="A1248" s="48">
        <f t="shared" si="161"/>
        <v>298</v>
      </c>
      <c r="B1248" s="190">
        <v>2</v>
      </c>
      <c r="C1248" s="46" t="s">
        <v>1744</v>
      </c>
      <c r="D1248" s="46">
        <v>147.19999999999999</v>
      </c>
      <c r="E1248" s="46"/>
      <c r="F1248" s="46"/>
      <c r="G1248" s="46">
        <f t="shared" si="162"/>
        <v>147.19999999999999</v>
      </c>
      <c r="H1248" s="238"/>
      <c r="I1248" s="43">
        <f t="shared" si="163"/>
        <v>0</v>
      </c>
      <c r="J1248" s="43">
        <f t="shared" si="159"/>
        <v>0</v>
      </c>
      <c r="K1248" s="43">
        <f t="shared" si="164"/>
        <v>0</v>
      </c>
      <c r="L1248" s="194">
        <v>0</v>
      </c>
      <c r="M1248" s="194">
        <v>0</v>
      </c>
      <c r="N1248" s="45">
        <f t="shared" si="158"/>
        <v>0</v>
      </c>
    </row>
    <row r="1249" spans="1:14" x14ac:dyDescent="0.25">
      <c r="A1249" s="48">
        <f t="shared" si="161"/>
        <v>299</v>
      </c>
      <c r="B1249" s="190">
        <v>4</v>
      </c>
      <c r="C1249" s="46" t="s">
        <v>1745</v>
      </c>
      <c r="D1249" s="46">
        <v>1486.9</v>
      </c>
      <c r="E1249" s="46"/>
      <c r="F1249" s="46"/>
      <c r="G1249" s="46">
        <f t="shared" si="162"/>
        <v>1486.9</v>
      </c>
      <c r="H1249" s="238">
        <v>96</v>
      </c>
      <c r="I1249" s="43">
        <f t="shared" si="163"/>
        <v>0.11428571428571428</v>
      </c>
      <c r="J1249" s="43">
        <f t="shared" si="159"/>
        <v>489.30857142857138</v>
      </c>
      <c r="K1249" s="43">
        <f t="shared" si="164"/>
        <v>107.64788571428571</v>
      </c>
      <c r="L1249" s="194">
        <v>199.77142857142854</v>
      </c>
      <c r="M1249" s="194">
        <v>11.401142857142858</v>
      </c>
      <c r="N1249" s="45">
        <f t="shared" si="158"/>
        <v>0.54349924579422182</v>
      </c>
    </row>
    <row r="1250" spans="1:14" x14ac:dyDescent="0.25">
      <c r="A1250" s="48">
        <f t="shared" si="161"/>
        <v>300</v>
      </c>
      <c r="B1250" s="190">
        <v>2</v>
      </c>
      <c r="C1250" s="46" t="s">
        <v>1746</v>
      </c>
      <c r="D1250" s="46">
        <v>252.3</v>
      </c>
      <c r="E1250" s="46"/>
      <c r="F1250" s="46"/>
      <c r="G1250" s="46">
        <f t="shared" si="162"/>
        <v>252.3</v>
      </c>
      <c r="H1250" s="238"/>
      <c r="I1250" s="43">
        <f t="shared" si="163"/>
        <v>0</v>
      </c>
      <c r="J1250" s="43">
        <f t="shared" si="159"/>
        <v>0</v>
      </c>
      <c r="K1250" s="43">
        <f t="shared" si="164"/>
        <v>0</v>
      </c>
      <c r="L1250" s="194">
        <v>0</v>
      </c>
      <c r="M1250" s="194">
        <v>0</v>
      </c>
      <c r="N1250" s="45">
        <f t="shared" si="158"/>
        <v>0</v>
      </c>
    </row>
    <row r="1251" spans="1:14" x14ac:dyDescent="0.25">
      <c r="A1251" s="48">
        <f t="shared" si="161"/>
        <v>301</v>
      </c>
      <c r="B1251" s="190">
        <v>2</v>
      </c>
      <c r="C1251" s="46" t="s">
        <v>1747</v>
      </c>
      <c r="D1251" s="46">
        <v>127.4</v>
      </c>
      <c r="E1251" s="46"/>
      <c r="F1251" s="46">
        <v>58.5</v>
      </c>
      <c r="G1251" s="46">
        <f t="shared" si="162"/>
        <v>185.9</v>
      </c>
      <c r="H1251" s="238"/>
      <c r="I1251" s="43">
        <f t="shared" si="163"/>
        <v>0</v>
      </c>
      <c r="J1251" s="43">
        <f t="shared" si="159"/>
        <v>0</v>
      </c>
      <c r="K1251" s="43">
        <f t="shared" si="164"/>
        <v>0</v>
      </c>
      <c r="L1251" s="194">
        <v>0</v>
      </c>
      <c r="M1251" s="194">
        <v>0</v>
      </c>
      <c r="N1251" s="45">
        <f t="shared" si="158"/>
        <v>0</v>
      </c>
    </row>
    <row r="1252" spans="1:14" x14ac:dyDescent="0.25">
      <c r="A1252" s="48">
        <f t="shared" si="161"/>
        <v>302</v>
      </c>
      <c r="B1252" s="190">
        <v>1</v>
      </c>
      <c r="C1252" s="46" t="s">
        <v>1748</v>
      </c>
      <c r="D1252" s="46">
        <v>148.4</v>
      </c>
      <c r="E1252" s="46"/>
      <c r="F1252" s="46"/>
      <c r="G1252" s="46">
        <f t="shared" si="162"/>
        <v>148.4</v>
      </c>
      <c r="H1252" s="238"/>
      <c r="I1252" s="43">
        <f t="shared" si="163"/>
        <v>0</v>
      </c>
      <c r="J1252" s="43">
        <f t="shared" si="159"/>
        <v>0</v>
      </c>
      <c r="K1252" s="43">
        <f t="shared" si="164"/>
        <v>0</v>
      </c>
      <c r="L1252" s="194">
        <v>0</v>
      </c>
      <c r="M1252" s="194">
        <v>0</v>
      </c>
      <c r="N1252" s="45">
        <f t="shared" si="158"/>
        <v>0</v>
      </c>
    </row>
    <row r="1253" spans="1:14" x14ac:dyDescent="0.25">
      <c r="A1253" s="48">
        <f t="shared" si="161"/>
        <v>303</v>
      </c>
      <c r="B1253" s="190">
        <v>2</v>
      </c>
      <c r="C1253" s="46" t="s">
        <v>1749</v>
      </c>
      <c r="D1253" s="46">
        <v>166</v>
      </c>
      <c r="E1253" s="46"/>
      <c r="F1253" s="46"/>
      <c r="G1253" s="46">
        <f t="shared" si="162"/>
        <v>166</v>
      </c>
      <c r="H1253" s="238"/>
      <c r="I1253" s="43">
        <f t="shared" si="163"/>
        <v>0</v>
      </c>
      <c r="J1253" s="43">
        <f t="shared" si="159"/>
        <v>0</v>
      </c>
      <c r="K1253" s="43">
        <f t="shared" si="164"/>
        <v>0</v>
      </c>
      <c r="L1253" s="194">
        <v>0</v>
      </c>
      <c r="M1253" s="194">
        <v>0</v>
      </c>
      <c r="N1253" s="45">
        <f t="shared" si="158"/>
        <v>0</v>
      </c>
    </row>
    <row r="1254" spans="1:14" x14ac:dyDescent="0.25">
      <c r="A1254" s="48">
        <f t="shared" si="161"/>
        <v>304</v>
      </c>
      <c r="B1254" s="190">
        <v>3</v>
      </c>
      <c r="C1254" s="46" t="s">
        <v>1750</v>
      </c>
      <c r="D1254" s="46">
        <v>1491.85</v>
      </c>
      <c r="E1254" s="46"/>
      <c r="F1254" s="46">
        <v>243</v>
      </c>
      <c r="G1254" s="46">
        <f t="shared" si="162"/>
        <v>1734.85</v>
      </c>
      <c r="H1254" s="238">
        <v>260</v>
      </c>
      <c r="I1254" s="43">
        <f t="shared" si="163"/>
        <v>0.30952380952380953</v>
      </c>
      <c r="J1254" s="43">
        <f t="shared" si="159"/>
        <v>1325.2107142857142</v>
      </c>
      <c r="K1254" s="43">
        <f t="shared" si="164"/>
        <v>291.54635714285712</v>
      </c>
      <c r="L1254" s="194">
        <v>541.04761904761904</v>
      </c>
      <c r="M1254" s="194">
        <v>30.878095238095241</v>
      </c>
      <c r="N1254" s="45">
        <f t="shared" si="158"/>
        <v>1.4670930627839835</v>
      </c>
    </row>
    <row r="1255" spans="1:14" x14ac:dyDescent="0.25">
      <c r="A1255" s="48">
        <f t="shared" si="161"/>
        <v>305</v>
      </c>
      <c r="B1255" s="190">
        <v>2</v>
      </c>
      <c r="C1255" s="46" t="s">
        <v>1751</v>
      </c>
      <c r="D1255" s="46">
        <v>213.8</v>
      </c>
      <c r="E1255" s="46"/>
      <c r="F1255" s="46"/>
      <c r="G1255" s="46">
        <f t="shared" si="162"/>
        <v>213.8</v>
      </c>
      <c r="H1255" s="238"/>
      <c r="I1255" s="43">
        <f t="shared" si="163"/>
        <v>0</v>
      </c>
      <c r="J1255" s="43">
        <f t="shared" si="159"/>
        <v>0</v>
      </c>
      <c r="K1255" s="43">
        <f t="shared" si="164"/>
        <v>0</v>
      </c>
      <c r="L1255" s="194">
        <v>0</v>
      </c>
      <c r="M1255" s="194">
        <v>0</v>
      </c>
      <c r="N1255" s="45">
        <f t="shared" si="158"/>
        <v>0</v>
      </c>
    </row>
    <row r="1256" spans="1:14" x14ac:dyDescent="0.25">
      <c r="A1256" s="48">
        <f t="shared" si="161"/>
        <v>306</v>
      </c>
      <c r="B1256" s="190">
        <v>2</v>
      </c>
      <c r="C1256" s="46" t="s">
        <v>1752</v>
      </c>
      <c r="D1256" s="46">
        <v>123.2</v>
      </c>
      <c r="E1256" s="46"/>
      <c r="F1256" s="46"/>
      <c r="G1256" s="46">
        <f t="shared" si="162"/>
        <v>123.2</v>
      </c>
      <c r="H1256" s="238"/>
      <c r="I1256" s="43">
        <f t="shared" si="163"/>
        <v>0</v>
      </c>
      <c r="J1256" s="43">
        <f t="shared" si="159"/>
        <v>0</v>
      </c>
      <c r="K1256" s="43">
        <f t="shared" si="164"/>
        <v>0</v>
      </c>
      <c r="L1256" s="194">
        <v>0</v>
      </c>
      <c r="M1256" s="194">
        <v>0</v>
      </c>
      <c r="N1256" s="45">
        <f t="shared" si="158"/>
        <v>0</v>
      </c>
    </row>
    <row r="1257" spans="1:14" x14ac:dyDescent="0.25">
      <c r="A1257" s="48">
        <f t="shared" si="161"/>
        <v>307</v>
      </c>
      <c r="B1257" s="190">
        <v>1</v>
      </c>
      <c r="C1257" s="46" t="s">
        <v>250</v>
      </c>
      <c r="D1257" s="46">
        <v>120.6</v>
      </c>
      <c r="E1257" s="46"/>
      <c r="F1257" s="46"/>
      <c r="G1257" s="46">
        <f t="shared" si="162"/>
        <v>120.6</v>
      </c>
      <c r="H1257" s="238"/>
      <c r="I1257" s="43">
        <f t="shared" si="163"/>
        <v>0</v>
      </c>
      <c r="J1257" s="43">
        <f t="shared" si="159"/>
        <v>0</v>
      </c>
      <c r="K1257" s="43">
        <f t="shared" si="164"/>
        <v>0</v>
      </c>
      <c r="L1257" s="194">
        <v>0</v>
      </c>
      <c r="M1257" s="194">
        <v>0</v>
      </c>
      <c r="N1257" s="45">
        <f t="shared" si="158"/>
        <v>0</v>
      </c>
    </row>
    <row r="1258" spans="1:14" x14ac:dyDescent="0.25">
      <c r="A1258" s="48">
        <f t="shared" si="161"/>
        <v>308</v>
      </c>
      <c r="B1258" s="190">
        <v>2</v>
      </c>
      <c r="C1258" s="46" t="s">
        <v>251</v>
      </c>
      <c r="D1258" s="46">
        <v>151.1</v>
      </c>
      <c r="E1258" s="46"/>
      <c r="F1258" s="46"/>
      <c r="G1258" s="46">
        <f t="shared" si="162"/>
        <v>151.1</v>
      </c>
      <c r="H1258" s="238"/>
      <c r="I1258" s="43">
        <f t="shared" si="163"/>
        <v>0</v>
      </c>
      <c r="J1258" s="43">
        <f t="shared" si="159"/>
        <v>0</v>
      </c>
      <c r="K1258" s="43">
        <f t="shared" si="164"/>
        <v>0</v>
      </c>
      <c r="L1258" s="194">
        <v>0</v>
      </c>
      <c r="M1258" s="194">
        <v>0</v>
      </c>
      <c r="N1258" s="45">
        <f t="shared" si="158"/>
        <v>0</v>
      </c>
    </row>
    <row r="1259" spans="1:14" x14ac:dyDescent="0.25">
      <c r="A1259" s="48">
        <f t="shared" si="161"/>
        <v>309</v>
      </c>
      <c r="B1259" s="190">
        <v>1</v>
      </c>
      <c r="C1259" s="46" t="s">
        <v>252</v>
      </c>
      <c r="D1259" s="46">
        <v>96</v>
      </c>
      <c r="E1259" s="46"/>
      <c r="F1259" s="46"/>
      <c r="G1259" s="46">
        <f t="shared" si="162"/>
        <v>96</v>
      </c>
      <c r="H1259" s="238"/>
      <c r="I1259" s="43">
        <f t="shared" si="163"/>
        <v>0</v>
      </c>
      <c r="J1259" s="43">
        <f t="shared" si="159"/>
        <v>0</v>
      </c>
      <c r="K1259" s="43">
        <f t="shared" si="164"/>
        <v>0</v>
      </c>
      <c r="L1259" s="194">
        <v>0</v>
      </c>
      <c r="M1259" s="194">
        <v>0</v>
      </c>
      <c r="N1259" s="45">
        <f t="shared" si="158"/>
        <v>0</v>
      </c>
    </row>
    <row r="1260" spans="1:14" x14ac:dyDescent="0.25">
      <c r="A1260" s="48">
        <f t="shared" si="161"/>
        <v>310</v>
      </c>
      <c r="B1260" s="190">
        <v>1</v>
      </c>
      <c r="C1260" s="46" t="s">
        <v>253</v>
      </c>
      <c r="D1260" s="46">
        <v>145.9</v>
      </c>
      <c r="E1260" s="46"/>
      <c r="F1260" s="46"/>
      <c r="G1260" s="46">
        <f t="shared" si="162"/>
        <v>145.9</v>
      </c>
      <c r="H1260" s="238"/>
      <c r="I1260" s="43">
        <f t="shared" si="163"/>
        <v>0</v>
      </c>
      <c r="J1260" s="43">
        <f t="shared" si="159"/>
        <v>0</v>
      </c>
      <c r="K1260" s="43">
        <f t="shared" si="164"/>
        <v>0</v>
      </c>
      <c r="L1260" s="194">
        <v>0</v>
      </c>
      <c r="M1260" s="194">
        <v>0</v>
      </c>
      <c r="N1260" s="45">
        <f t="shared" si="158"/>
        <v>0</v>
      </c>
    </row>
    <row r="1261" spans="1:14" x14ac:dyDescent="0.25">
      <c r="A1261" s="48">
        <f t="shared" si="161"/>
        <v>311</v>
      </c>
      <c r="B1261" s="190">
        <v>2</v>
      </c>
      <c r="C1261" s="46" t="s">
        <v>254</v>
      </c>
      <c r="D1261" s="46">
        <v>184.6</v>
      </c>
      <c r="E1261" s="46"/>
      <c r="F1261" s="46"/>
      <c r="G1261" s="46">
        <f t="shared" si="162"/>
        <v>184.6</v>
      </c>
      <c r="H1261" s="238"/>
      <c r="I1261" s="43">
        <f t="shared" si="163"/>
        <v>0</v>
      </c>
      <c r="J1261" s="43">
        <f t="shared" si="159"/>
        <v>0</v>
      </c>
      <c r="K1261" s="43">
        <f t="shared" si="164"/>
        <v>0</v>
      </c>
      <c r="L1261" s="194">
        <v>0</v>
      </c>
      <c r="M1261" s="194">
        <v>0</v>
      </c>
      <c r="N1261" s="45">
        <f t="shared" si="158"/>
        <v>0</v>
      </c>
    </row>
    <row r="1262" spans="1:14" x14ac:dyDescent="0.25">
      <c r="A1262" s="48">
        <f t="shared" si="161"/>
        <v>312</v>
      </c>
      <c r="B1262" s="190">
        <v>1</v>
      </c>
      <c r="C1262" s="46" t="s">
        <v>255</v>
      </c>
      <c r="D1262" s="46">
        <v>185.1</v>
      </c>
      <c r="E1262" s="46"/>
      <c r="F1262" s="46"/>
      <c r="G1262" s="46">
        <f t="shared" si="162"/>
        <v>185.1</v>
      </c>
      <c r="H1262" s="238"/>
      <c r="I1262" s="43">
        <f t="shared" si="163"/>
        <v>0</v>
      </c>
      <c r="J1262" s="43">
        <f t="shared" si="159"/>
        <v>0</v>
      </c>
      <c r="K1262" s="43">
        <f t="shared" si="164"/>
        <v>0</v>
      </c>
      <c r="L1262" s="194">
        <v>0</v>
      </c>
      <c r="M1262" s="194">
        <v>0</v>
      </c>
      <c r="N1262" s="45">
        <f t="shared" si="158"/>
        <v>0</v>
      </c>
    </row>
    <row r="1263" spans="1:14" x14ac:dyDescent="0.25">
      <c r="A1263" s="48">
        <f t="shared" si="161"/>
        <v>313</v>
      </c>
      <c r="B1263" s="190">
        <v>2</v>
      </c>
      <c r="C1263" s="46" t="s">
        <v>256</v>
      </c>
      <c r="D1263" s="46">
        <v>190.2</v>
      </c>
      <c r="E1263" s="46"/>
      <c r="F1263" s="46"/>
      <c r="G1263" s="46">
        <f t="shared" si="162"/>
        <v>190.2</v>
      </c>
      <c r="H1263" s="238"/>
      <c r="I1263" s="43">
        <f t="shared" si="163"/>
        <v>0</v>
      </c>
      <c r="J1263" s="43">
        <f t="shared" si="159"/>
        <v>0</v>
      </c>
      <c r="K1263" s="43">
        <f t="shared" si="164"/>
        <v>0</v>
      </c>
      <c r="L1263" s="194">
        <v>0</v>
      </c>
      <c r="M1263" s="194">
        <v>0</v>
      </c>
      <c r="N1263" s="45">
        <f t="shared" si="158"/>
        <v>0</v>
      </c>
    </row>
    <row r="1264" spans="1:14" x14ac:dyDescent="0.25">
      <c r="A1264" s="48">
        <f t="shared" si="161"/>
        <v>314</v>
      </c>
      <c r="B1264" s="190">
        <v>1</v>
      </c>
      <c r="C1264" s="46" t="s">
        <v>257</v>
      </c>
      <c r="D1264" s="46">
        <v>90</v>
      </c>
      <c r="E1264" s="46"/>
      <c r="F1264" s="46"/>
      <c r="G1264" s="46">
        <f t="shared" si="162"/>
        <v>90</v>
      </c>
      <c r="H1264" s="238"/>
      <c r="I1264" s="43">
        <f t="shared" si="163"/>
        <v>0</v>
      </c>
      <c r="J1264" s="43">
        <f t="shared" si="159"/>
        <v>0</v>
      </c>
      <c r="K1264" s="43">
        <f t="shared" si="164"/>
        <v>0</v>
      </c>
      <c r="L1264" s="194">
        <v>0</v>
      </c>
      <c r="M1264" s="194">
        <v>0</v>
      </c>
      <c r="N1264" s="45">
        <f t="shared" si="158"/>
        <v>0</v>
      </c>
    </row>
    <row r="1265" spans="1:14" x14ac:dyDescent="0.25">
      <c r="A1265" s="48">
        <f t="shared" si="161"/>
        <v>315</v>
      </c>
      <c r="B1265" s="190">
        <v>1</v>
      </c>
      <c r="C1265" s="46" t="s">
        <v>258</v>
      </c>
      <c r="D1265" s="46">
        <v>113.2</v>
      </c>
      <c r="E1265" s="46"/>
      <c r="F1265" s="46"/>
      <c r="G1265" s="46">
        <f t="shared" si="162"/>
        <v>113.2</v>
      </c>
      <c r="H1265" s="238"/>
      <c r="I1265" s="43">
        <f t="shared" si="163"/>
        <v>0</v>
      </c>
      <c r="J1265" s="43">
        <f t="shared" si="159"/>
        <v>0</v>
      </c>
      <c r="K1265" s="43">
        <f t="shared" si="164"/>
        <v>0</v>
      </c>
      <c r="L1265" s="194">
        <v>0</v>
      </c>
      <c r="M1265" s="194">
        <v>0</v>
      </c>
      <c r="N1265" s="45">
        <f t="shared" ref="N1265:N1309" si="165">(J1265+K1265+L1265+M1265)/D1265</f>
        <v>0</v>
      </c>
    </row>
    <row r="1266" spans="1:14" x14ac:dyDescent="0.25">
      <c r="A1266" s="48">
        <f t="shared" si="161"/>
        <v>316</v>
      </c>
      <c r="B1266" s="190">
        <v>2</v>
      </c>
      <c r="C1266" s="46" t="s">
        <v>259</v>
      </c>
      <c r="D1266" s="46">
        <v>125.7</v>
      </c>
      <c r="E1266" s="46"/>
      <c r="F1266" s="46"/>
      <c r="G1266" s="46">
        <f t="shared" si="162"/>
        <v>125.7</v>
      </c>
      <c r="H1266" s="238"/>
      <c r="I1266" s="43">
        <f t="shared" si="163"/>
        <v>0</v>
      </c>
      <c r="J1266" s="43">
        <f t="shared" si="159"/>
        <v>0</v>
      </c>
      <c r="K1266" s="43">
        <f t="shared" si="164"/>
        <v>0</v>
      </c>
      <c r="L1266" s="194">
        <v>0</v>
      </c>
      <c r="M1266" s="194">
        <v>0</v>
      </c>
      <c r="N1266" s="45">
        <f t="shared" si="165"/>
        <v>0</v>
      </c>
    </row>
    <row r="1267" spans="1:14" x14ac:dyDescent="0.25">
      <c r="A1267" s="48">
        <f t="shared" si="161"/>
        <v>317</v>
      </c>
      <c r="B1267" s="190">
        <v>1</v>
      </c>
      <c r="C1267" s="46" t="s">
        <v>260</v>
      </c>
      <c r="D1267" s="46">
        <v>385.4</v>
      </c>
      <c r="E1267" s="46"/>
      <c r="F1267" s="46"/>
      <c r="G1267" s="46">
        <f t="shared" si="162"/>
        <v>385.4</v>
      </c>
      <c r="H1267" s="238"/>
      <c r="I1267" s="43">
        <f t="shared" si="163"/>
        <v>0</v>
      </c>
      <c r="J1267" s="43">
        <f t="shared" si="159"/>
        <v>0</v>
      </c>
      <c r="K1267" s="43">
        <f t="shared" si="164"/>
        <v>0</v>
      </c>
      <c r="L1267" s="194">
        <v>0</v>
      </c>
      <c r="M1267" s="194">
        <v>0</v>
      </c>
      <c r="N1267" s="45">
        <f t="shared" si="165"/>
        <v>0</v>
      </c>
    </row>
    <row r="1268" spans="1:14" x14ac:dyDescent="0.25">
      <c r="A1268" s="48">
        <f t="shared" si="161"/>
        <v>318</v>
      </c>
      <c r="B1268" s="190">
        <v>2</v>
      </c>
      <c r="C1268" s="46" t="s">
        <v>261</v>
      </c>
      <c r="D1268" s="46">
        <v>133.4</v>
      </c>
      <c r="E1268" s="46"/>
      <c r="F1268" s="46"/>
      <c r="G1268" s="46">
        <f t="shared" si="162"/>
        <v>133.4</v>
      </c>
      <c r="H1268" s="238"/>
      <c r="I1268" s="43">
        <f t="shared" si="163"/>
        <v>0</v>
      </c>
      <c r="J1268" s="43">
        <f t="shared" si="159"/>
        <v>0</v>
      </c>
      <c r="K1268" s="43">
        <f t="shared" si="164"/>
        <v>0</v>
      </c>
      <c r="L1268" s="194">
        <v>0</v>
      </c>
      <c r="M1268" s="194">
        <v>0</v>
      </c>
      <c r="N1268" s="45">
        <f t="shared" si="165"/>
        <v>0</v>
      </c>
    </row>
    <row r="1269" spans="1:14" x14ac:dyDescent="0.25">
      <c r="A1269" s="48">
        <f t="shared" ref="A1269" si="166">A1268+1</f>
        <v>319</v>
      </c>
      <c r="B1269" s="190">
        <v>2</v>
      </c>
      <c r="C1269" s="46" t="s">
        <v>262</v>
      </c>
      <c r="D1269" s="46">
        <v>197.2</v>
      </c>
      <c r="E1269" s="46"/>
      <c r="F1269" s="46"/>
      <c r="G1269" s="46">
        <f t="shared" si="162"/>
        <v>197.2</v>
      </c>
      <c r="H1269" s="238"/>
      <c r="I1269" s="43">
        <f t="shared" si="163"/>
        <v>0</v>
      </c>
      <c r="J1269" s="43">
        <f t="shared" si="159"/>
        <v>0</v>
      </c>
      <c r="K1269" s="43">
        <f t="shared" si="164"/>
        <v>0</v>
      </c>
      <c r="L1269" s="194">
        <v>0</v>
      </c>
      <c r="M1269" s="194">
        <v>0</v>
      </c>
      <c r="N1269" s="45">
        <f t="shared" si="165"/>
        <v>0</v>
      </c>
    </row>
    <row r="1270" spans="1:14" x14ac:dyDescent="0.25">
      <c r="A1270" s="48">
        <f t="shared" ref="A1270:A1308" si="167">A1269+1</f>
        <v>320</v>
      </c>
      <c r="B1270" s="190">
        <v>4</v>
      </c>
      <c r="C1270" s="46" t="s">
        <v>263</v>
      </c>
      <c r="D1270" s="46">
        <v>752.2</v>
      </c>
      <c r="E1270" s="46"/>
      <c r="F1270" s="46">
        <v>270.8</v>
      </c>
      <c r="G1270" s="46">
        <f t="shared" si="162"/>
        <v>1023</v>
      </c>
      <c r="H1270" s="238">
        <v>52</v>
      </c>
      <c r="I1270" s="43">
        <f t="shared" si="163"/>
        <v>6.1904761904761907E-2</v>
      </c>
      <c r="J1270" s="43">
        <f t="shared" si="159"/>
        <v>265.04214285714284</v>
      </c>
      <c r="K1270" s="43">
        <f t="shared" si="164"/>
        <v>58.309271428571421</v>
      </c>
      <c r="L1270" s="194">
        <v>108.20952380952382</v>
      </c>
      <c r="M1270" s="194">
        <v>6.1756190476190485</v>
      </c>
      <c r="N1270" s="45">
        <f t="shared" si="165"/>
        <v>0.58194171382990845</v>
      </c>
    </row>
    <row r="1271" spans="1:14" x14ac:dyDescent="0.25">
      <c r="A1271" s="48">
        <f t="shared" si="167"/>
        <v>321</v>
      </c>
      <c r="B1271" s="190">
        <v>1</v>
      </c>
      <c r="C1271" s="46" t="s">
        <v>264</v>
      </c>
      <c r="D1271" s="46">
        <v>41.8</v>
      </c>
      <c r="E1271" s="46"/>
      <c r="F1271" s="46"/>
      <c r="G1271" s="46">
        <f t="shared" si="162"/>
        <v>41.8</v>
      </c>
      <c r="H1271" s="238"/>
      <c r="I1271" s="43">
        <f t="shared" si="163"/>
        <v>0</v>
      </c>
      <c r="J1271" s="43">
        <f t="shared" ref="J1271:J1308" si="168">I1271*4281.45</f>
        <v>0</v>
      </c>
      <c r="K1271" s="43">
        <f t="shared" si="164"/>
        <v>0</v>
      </c>
      <c r="L1271" s="194">
        <v>0</v>
      </c>
      <c r="M1271" s="194">
        <v>0</v>
      </c>
      <c r="N1271" s="45">
        <f t="shared" si="165"/>
        <v>0</v>
      </c>
    </row>
    <row r="1272" spans="1:14" x14ac:dyDescent="0.25">
      <c r="A1272" s="48">
        <f t="shared" si="167"/>
        <v>322</v>
      </c>
      <c r="B1272" s="190">
        <v>1</v>
      </c>
      <c r="C1272" s="46" t="s">
        <v>265</v>
      </c>
      <c r="D1272" s="46">
        <v>144.19999999999999</v>
      </c>
      <c r="E1272" s="46"/>
      <c r="F1272" s="46"/>
      <c r="G1272" s="46">
        <f t="shared" si="162"/>
        <v>144.19999999999999</v>
      </c>
      <c r="H1272" s="238"/>
      <c r="I1272" s="43">
        <f t="shared" si="163"/>
        <v>0</v>
      </c>
      <c r="J1272" s="43">
        <f t="shared" si="168"/>
        <v>0</v>
      </c>
      <c r="K1272" s="43">
        <f t="shared" si="164"/>
        <v>0</v>
      </c>
      <c r="L1272" s="194">
        <v>0</v>
      </c>
      <c r="M1272" s="194">
        <v>0</v>
      </c>
      <c r="N1272" s="45">
        <f t="shared" si="165"/>
        <v>0</v>
      </c>
    </row>
    <row r="1273" spans="1:14" x14ac:dyDescent="0.25">
      <c r="A1273" s="48">
        <f t="shared" si="167"/>
        <v>323</v>
      </c>
      <c r="B1273" s="190">
        <v>2</v>
      </c>
      <c r="C1273" s="46" t="s">
        <v>266</v>
      </c>
      <c r="D1273" s="46">
        <v>378.5</v>
      </c>
      <c r="E1273" s="46"/>
      <c r="F1273" s="46"/>
      <c r="G1273" s="46">
        <f t="shared" si="162"/>
        <v>378.5</v>
      </c>
      <c r="H1273" s="238"/>
      <c r="I1273" s="43">
        <f t="shared" si="163"/>
        <v>0</v>
      </c>
      <c r="J1273" s="43">
        <f t="shared" si="168"/>
        <v>0</v>
      </c>
      <c r="K1273" s="43">
        <f t="shared" si="164"/>
        <v>0</v>
      </c>
      <c r="L1273" s="194">
        <v>0</v>
      </c>
      <c r="M1273" s="194">
        <v>0</v>
      </c>
      <c r="N1273" s="45">
        <f t="shared" si="165"/>
        <v>0</v>
      </c>
    </row>
    <row r="1274" spans="1:14" x14ac:dyDescent="0.25">
      <c r="A1274" s="48">
        <f t="shared" si="167"/>
        <v>324</v>
      </c>
      <c r="B1274" s="190">
        <v>1</v>
      </c>
      <c r="C1274" s="46" t="s">
        <v>267</v>
      </c>
      <c r="D1274" s="46">
        <v>145.9</v>
      </c>
      <c r="E1274" s="46"/>
      <c r="F1274" s="46"/>
      <c r="G1274" s="46">
        <f t="shared" si="162"/>
        <v>145.9</v>
      </c>
      <c r="H1274" s="238"/>
      <c r="I1274" s="43">
        <f t="shared" si="163"/>
        <v>0</v>
      </c>
      <c r="J1274" s="43">
        <f t="shared" si="168"/>
        <v>0</v>
      </c>
      <c r="K1274" s="43">
        <f t="shared" si="164"/>
        <v>0</v>
      </c>
      <c r="L1274" s="194">
        <v>0</v>
      </c>
      <c r="M1274" s="194">
        <v>0</v>
      </c>
      <c r="N1274" s="45">
        <f t="shared" si="165"/>
        <v>0</v>
      </c>
    </row>
    <row r="1275" spans="1:14" x14ac:dyDescent="0.25">
      <c r="A1275" s="48">
        <f t="shared" si="167"/>
        <v>325</v>
      </c>
      <c r="B1275" s="190">
        <v>1</v>
      </c>
      <c r="C1275" s="46" t="s">
        <v>273</v>
      </c>
      <c r="D1275" s="46">
        <v>126.6</v>
      </c>
      <c r="E1275" s="46"/>
      <c r="F1275" s="46"/>
      <c r="G1275" s="46">
        <f t="shared" si="162"/>
        <v>126.6</v>
      </c>
      <c r="H1275" s="238"/>
      <c r="I1275" s="43">
        <f t="shared" si="163"/>
        <v>0</v>
      </c>
      <c r="J1275" s="43">
        <f t="shared" si="168"/>
        <v>0</v>
      </c>
      <c r="K1275" s="43">
        <f t="shared" si="164"/>
        <v>0</v>
      </c>
      <c r="L1275" s="194">
        <v>0</v>
      </c>
      <c r="M1275" s="194">
        <v>0</v>
      </c>
      <c r="N1275" s="45">
        <f t="shared" si="165"/>
        <v>0</v>
      </c>
    </row>
    <row r="1276" spans="1:14" x14ac:dyDescent="0.25">
      <c r="A1276" s="48">
        <f t="shared" si="167"/>
        <v>326</v>
      </c>
      <c r="B1276" s="190">
        <v>2</v>
      </c>
      <c r="C1276" s="46" t="s">
        <v>274</v>
      </c>
      <c r="D1276" s="46">
        <v>251.9</v>
      </c>
      <c r="E1276" s="46"/>
      <c r="F1276" s="46"/>
      <c r="G1276" s="46">
        <f t="shared" si="162"/>
        <v>251.9</v>
      </c>
      <c r="H1276" s="238"/>
      <c r="I1276" s="43">
        <f t="shared" si="163"/>
        <v>0</v>
      </c>
      <c r="J1276" s="43">
        <f t="shared" si="168"/>
        <v>0</v>
      </c>
      <c r="K1276" s="43">
        <f t="shared" si="164"/>
        <v>0</v>
      </c>
      <c r="L1276" s="194">
        <v>0</v>
      </c>
      <c r="M1276" s="194">
        <v>0</v>
      </c>
      <c r="N1276" s="45">
        <f t="shared" si="165"/>
        <v>0</v>
      </c>
    </row>
    <row r="1277" spans="1:14" x14ac:dyDescent="0.25">
      <c r="A1277" s="48">
        <f t="shared" si="167"/>
        <v>327</v>
      </c>
      <c r="B1277" s="190">
        <v>3</v>
      </c>
      <c r="C1277" s="46" t="s">
        <v>275</v>
      </c>
      <c r="D1277" s="46">
        <v>200.4</v>
      </c>
      <c r="E1277" s="46"/>
      <c r="F1277" s="46"/>
      <c r="G1277" s="46">
        <f t="shared" si="162"/>
        <v>200.4</v>
      </c>
      <c r="H1277" s="238"/>
      <c r="I1277" s="43">
        <f t="shared" si="163"/>
        <v>0</v>
      </c>
      <c r="J1277" s="43">
        <f t="shared" si="168"/>
        <v>0</v>
      </c>
      <c r="K1277" s="43">
        <f t="shared" si="164"/>
        <v>0</v>
      </c>
      <c r="L1277" s="194">
        <v>0</v>
      </c>
      <c r="M1277" s="194">
        <v>0</v>
      </c>
      <c r="N1277" s="45">
        <f t="shared" si="165"/>
        <v>0</v>
      </c>
    </row>
    <row r="1278" spans="1:14" x14ac:dyDescent="0.25">
      <c r="A1278" s="48">
        <f t="shared" si="167"/>
        <v>328</v>
      </c>
      <c r="B1278" s="190">
        <v>2</v>
      </c>
      <c r="C1278" s="46" t="s">
        <v>276</v>
      </c>
      <c r="D1278" s="46">
        <v>142.6</v>
      </c>
      <c r="E1278" s="46"/>
      <c r="F1278" s="46"/>
      <c r="G1278" s="46">
        <f t="shared" si="162"/>
        <v>142.6</v>
      </c>
      <c r="H1278" s="238"/>
      <c r="I1278" s="43">
        <f t="shared" si="163"/>
        <v>0</v>
      </c>
      <c r="J1278" s="43">
        <f t="shared" si="168"/>
        <v>0</v>
      </c>
      <c r="K1278" s="43">
        <f t="shared" si="164"/>
        <v>0</v>
      </c>
      <c r="L1278" s="194">
        <v>0</v>
      </c>
      <c r="M1278" s="194">
        <v>0</v>
      </c>
      <c r="N1278" s="45">
        <f t="shared" si="165"/>
        <v>0</v>
      </c>
    </row>
    <row r="1279" spans="1:14" x14ac:dyDescent="0.25">
      <c r="A1279" s="48">
        <f t="shared" si="167"/>
        <v>329</v>
      </c>
      <c r="B1279" s="190">
        <v>3</v>
      </c>
      <c r="C1279" s="46" t="s">
        <v>277</v>
      </c>
      <c r="D1279" s="46">
        <v>276.5</v>
      </c>
      <c r="E1279" s="46"/>
      <c r="F1279" s="46"/>
      <c r="G1279" s="46">
        <f t="shared" si="162"/>
        <v>276.5</v>
      </c>
      <c r="H1279" s="238"/>
      <c r="I1279" s="43">
        <f t="shared" si="163"/>
        <v>0</v>
      </c>
      <c r="J1279" s="43">
        <f t="shared" si="168"/>
        <v>0</v>
      </c>
      <c r="K1279" s="43">
        <f t="shared" si="164"/>
        <v>0</v>
      </c>
      <c r="L1279" s="194">
        <v>0</v>
      </c>
      <c r="M1279" s="194">
        <v>0</v>
      </c>
      <c r="N1279" s="45">
        <f t="shared" si="165"/>
        <v>0</v>
      </c>
    </row>
    <row r="1280" spans="1:14" x14ac:dyDescent="0.25">
      <c r="A1280" s="48">
        <f t="shared" si="167"/>
        <v>330</v>
      </c>
      <c r="B1280" s="190">
        <v>2</v>
      </c>
      <c r="C1280" s="46" t="s">
        <v>278</v>
      </c>
      <c r="D1280" s="46">
        <v>214.3</v>
      </c>
      <c r="E1280" s="46"/>
      <c r="F1280" s="46"/>
      <c r="G1280" s="46">
        <f t="shared" si="162"/>
        <v>214.3</v>
      </c>
      <c r="H1280" s="238"/>
      <c r="I1280" s="43">
        <f t="shared" si="163"/>
        <v>0</v>
      </c>
      <c r="J1280" s="43">
        <f t="shared" si="168"/>
        <v>0</v>
      </c>
      <c r="K1280" s="43">
        <f t="shared" si="164"/>
        <v>0</v>
      </c>
      <c r="L1280" s="194">
        <v>0</v>
      </c>
      <c r="M1280" s="194">
        <v>0</v>
      </c>
      <c r="N1280" s="45">
        <f t="shared" si="165"/>
        <v>0</v>
      </c>
    </row>
    <row r="1281" spans="1:14" x14ac:dyDescent="0.25">
      <c r="A1281" s="48">
        <f t="shared" si="167"/>
        <v>331</v>
      </c>
      <c r="B1281" s="190">
        <v>2</v>
      </c>
      <c r="C1281" s="46" t="s">
        <v>279</v>
      </c>
      <c r="D1281" s="46">
        <v>219.5</v>
      </c>
      <c r="E1281" s="46"/>
      <c r="F1281" s="46"/>
      <c r="G1281" s="46">
        <f t="shared" ref="G1281:G1308" si="169">D1281+E1281+F1281</f>
        <v>219.5</v>
      </c>
      <c r="H1281" s="238"/>
      <c r="I1281" s="43">
        <f t="shared" ref="I1281:I1308" si="170">H1281/840</f>
        <v>0</v>
      </c>
      <c r="J1281" s="43">
        <f t="shared" si="168"/>
        <v>0</v>
      </c>
      <c r="K1281" s="43">
        <f t="shared" si="164"/>
        <v>0</v>
      </c>
      <c r="L1281" s="194">
        <v>0</v>
      </c>
      <c r="M1281" s="194">
        <v>0</v>
      </c>
      <c r="N1281" s="45">
        <f t="shared" si="165"/>
        <v>0</v>
      </c>
    </row>
    <row r="1282" spans="1:14" x14ac:dyDescent="0.25">
      <c r="A1282" s="48">
        <f t="shared" si="167"/>
        <v>332</v>
      </c>
      <c r="B1282" s="190">
        <v>2</v>
      </c>
      <c r="C1282" s="46" t="s">
        <v>280</v>
      </c>
      <c r="D1282" s="46">
        <v>139.69999999999999</v>
      </c>
      <c r="E1282" s="46"/>
      <c r="F1282" s="46"/>
      <c r="G1282" s="46">
        <f t="shared" si="169"/>
        <v>139.69999999999999</v>
      </c>
      <c r="H1282" s="238"/>
      <c r="I1282" s="43">
        <f t="shared" si="170"/>
        <v>0</v>
      </c>
      <c r="J1282" s="43">
        <f t="shared" si="168"/>
        <v>0</v>
      </c>
      <c r="K1282" s="43">
        <f t="shared" si="164"/>
        <v>0</v>
      </c>
      <c r="L1282" s="194">
        <v>0</v>
      </c>
      <c r="M1282" s="194">
        <v>0</v>
      </c>
      <c r="N1282" s="45">
        <f t="shared" si="165"/>
        <v>0</v>
      </c>
    </row>
    <row r="1283" spans="1:14" x14ac:dyDescent="0.25">
      <c r="A1283" s="48">
        <f t="shared" si="167"/>
        <v>333</v>
      </c>
      <c r="B1283" s="190">
        <v>2</v>
      </c>
      <c r="C1283" s="46" t="s">
        <v>281</v>
      </c>
      <c r="D1283" s="46">
        <v>207.5</v>
      </c>
      <c r="E1283" s="46"/>
      <c r="F1283" s="46"/>
      <c r="G1283" s="46">
        <f t="shared" si="169"/>
        <v>207.5</v>
      </c>
      <c r="H1283" s="238"/>
      <c r="I1283" s="43">
        <f t="shared" si="170"/>
        <v>0</v>
      </c>
      <c r="J1283" s="43">
        <f t="shared" si="168"/>
        <v>0</v>
      </c>
      <c r="K1283" s="43">
        <f t="shared" si="164"/>
        <v>0</v>
      </c>
      <c r="L1283" s="194">
        <v>0</v>
      </c>
      <c r="M1283" s="194">
        <v>0</v>
      </c>
      <c r="N1283" s="45">
        <f t="shared" si="165"/>
        <v>0</v>
      </c>
    </row>
    <row r="1284" spans="1:14" x14ac:dyDescent="0.25">
      <c r="A1284" s="48">
        <f t="shared" si="167"/>
        <v>334</v>
      </c>
      <c r="B1284" s="190">
        <v>4</v>
      </c>
      <c r="C1284" s="46" t="s">
        <v>282</v>
      </c>
      <c r="D1284" s="46">
        <v>1523.2</v>
      </c>
      <c r="E1284" s="46"/>
      <c r="F1284" s="46"/>
      <c r="G1284" s="46">
        <f t="shared" si="169"/>
        <v>1523.2</v>
      </c>
      <c r="H1284" s="238">
        <v>132.1</v>
      </c>
      <c r="I1284" s="43">
        <f t="shared" si="170"/>
        <v>0.15726190476190474</v>
      </c>
      <c r="J1284" s="43">
        <f t="shared" si="168"/>
        <v>673.30898214285708</v>
      </c>
      <c r="K1284" s="43">
        <f t="shared" si="164"/>
        <v>148.12797607142855</v>
      </c>
      <c r="L1284" s="194">
        <v>274.89380952380947</v>
      </c>
      <c r="M1284" s="194">
        <v>15.688447619047619</v>
      </c>
      <c r="N1284" s="45">
        <f t="shared" si="165"/>
        <v>0.73005463193089726</v>
      </c>
    </row>
    <row r="1285" spans="1:14" x14ac:dyDescent="0.25">
      <c r="A1285" s="48">
        <f t="shared" si="167"/>
        <v>335</v>
      </c>
      <c r="B1285" s="190">
        <v>4</v>
      </c>
      <c r="C1285" s="46" t="s">
        <v>283</v>
      </c>
      <c r="D1285" s="46">
        <v>747.1</v>
      </c>
      <c r="E1285" s="46"/>
      <c r="F1285" s="46"/>
      <c r="G1285" s="46">
        <f t="shared" si="169"/>
        <v>747.1</v>
      </c>
      <c r="H1285" s="238">
        <v>90</v>
      </c>
      <c r="I1285" s="43">
        <f t="shared" si="170"/>
        <v>0.10714285714285714</v>
      </c>
      <c r="J1285" s="43">
        <f t="shared" si="168"/>
        <v>458.72678571428565</v>
      </c>
      <c r="K1285" s="43">
        <f t="shared" si="164"/>
        <v>100.91989285714284</v>
      </c>
      <c r="L1285" s="194">
        <v>187.28571428571428</v>
      </c>
      <c r="M1285" s="194">
        <v>10.688571428571429</v>
      </c>
      <c r="N1285" s="45">
        <f t="shared" si="165"/>
        <v>1.0140824043444172</v>
      </c>
    </row>
    <row r="1286" spans="1:14" x14ac:dyDescent="0.25">
      <c r="A1286" s="48">
        <f t="shared" si="167"/>
        <v>336</v>
      </c>
      <c r="B1286" s="190">
        <v>1</v>
      </c>
      <c r="C1286" s="46" t="s">
        <v>284</v>
      </c>
      <c r="D1286" s="46">
        <v>139.6</v>
      </c>
      <c r="E1286" s="46"/>
      <c r="F1286" s="46"/>
      <c r="G1286" s="46">
        <f t="shared" si="169"/>
        <v>139.6</v>
      </c>
      <c r="H1286" s="238"/>
      <c r="I1286" s="43">
        <f t="shared" si="170"/>
        <v>0</v>
      </c>
      <c r="J1286" s="43">
        <f t="shared" si="168"/>
        <v>0</v>
      </c>
      <c r="K1286" s="43">
        <f t="shared" si="164"/>
        <v>0</v>
      </c>
      <c r="L1286" s="194">
        <v>0</v>
      </c>
      <c r="M1286" s="194">
        <v>0</v>
      </c>
      <c r="N1286" s="45">
        <f t="shared" si="165"/>
        <v>0</v>
      </c>
    </row>
    <row r="1287" spans="1:14" x14ac:dyDescent="0.25">
      <c r="A1287" s="48">
        <f t="shared" si="167"/>
        <v>337</v>
      </c>
      <c r="B1287" s="190">
        <v>1</v>
      </c>
      <c r="C1287" s="46" t="s">
        <v>285</v>
      </c>
      <c r="D1287" s="46">
        <v>127.4</v>
      </c>
      <c r="E1287" s="46"/>
      <c r="F1287" s="46"/>
      <c r="G1287" s="46">
        <f t="shared" si="169"/>
        <v>127.4</v>
      </c>
      <c r="H1287" s="238"/>
      <c r="I1287" s="43">
        <f t="shared" si="170"/>
        <v>0</v>
      </c>
      <c r="J1287" s="43">
        <f t="shared" si="168"/>
        <v>0</v>
      </c>
      <c r="K1287" s="43">
        <f t="shared" ref="K1287:K1294" si="171">J1287*0.22</f>
        <v>0</v>
      </c>
      <c r="L1287" s="194">
        <v>0</v>
      </c>
      <c r="M1287" s="194">
        <v>0</v>
      </c>
      <c r="N1287" s="45">
        <f t="shared" si="165"/>
        <v>0</v>
      </c>
    </row>
    <row r="1288" spans="1:14" x14ac:dyDescent="0.25">
      <c r="A1288" s="48">
        <f t="shared" si="167"/>
        <v>338</v>
      </c>
      <c r="B1288" s="190">
        <v>1</v>
      </c>
      <c r="C1288" s="46" t="s">
        <v>286</v>
      </c>
      <c r="D1288" s="46">
        <v>112.8</v>
      </c>
      <c r="E1288" s="46"/>
      <c r="F1288" s="46"/>
      <c r="G1288" s="46">
        <f t="shared" si="169"/>
        <v>112.8</v>
      </c>
      <c r="H1288" s="238"/>
      <c r="I1288" s="43">
        <f t="shared" si="170"/>
        <v>0</v>
      </c>
      <c r="J1288" s="43">
        <f t="shared" si="168"/>
        <v>0</v>
      </c>
      <c r="K1288" s="43">
        <f t="shared" si="171"/>
        <v>0</v>
      </c>
      <c r="L1288" s="194">
        <v>0</v>
      </c>
      <c r="M1288" s="194">
        <v>0</v>
      </c>
      <c r="N1288" s="45">
        <f t="shared" si="165"/>
        <v>0</v>
      </c>
    </row>
    <row r="1289" spans="1:14" x14ac:dyDescent="0.25">
      <c r="A1289" s="48">
        <f t="shared" si="167"/>
        <v>339</v>
      </c>
      <c r="B1289" s="190">
        <v>1</v>
      </c>
      <c r="C1289" s="46" t="s">
        <v>287</v>
      </c>
      <c r="D1289" s="46">
        <v>84.2</v>
      </c>
      <c r="E1289" s="46"/>
      <c r="F1289" s="46"/>
      <c r="G1289" s="46">
        <f t="shared" si="169"/>
        <v>84.2</v>
      </c>
      <c r="H1289" s="238"/>
      <c r="I1289" s="43">
        <f t="shared" si="170"/>
        <v>0</v>
      </c>
      <c r="J1289" s="43">
        <f t="shared" si="168"/>
        <v>0</v>
      </c>
      <c r="K1289" s="43">
        <f t="shared" si="171"/>
        <v>0</v>
      </c>
      <c r="L1289" s="194">
        <v>0</v>
      </c>
      <c r="M1289" s="194">
        <v>0</v>
      </c>
      <c r="N1289" s="45">
        <f t="shared" si="165"/>
        <v>0</v>
      </c>
    </row>
    <row r="1290" spans="1:14" x14ac:dyDescent="0.25">
      <c r="A1290" s="48">
        <f t="shared" si="167"/>
        <v>340</v>
      </c>
      <c r="B1290" s="190">
        <v>2</v>
      </c>
      <c r="C1290" s="46" t="s">
        <v>288</v>
      </c>
      <c r="D1290" s="46">
        <v>151.6</v>
      </c>
      <c r="E1290" s="46"/>
      <c r="F1290" s="46"/>
      <c r="G1290" s="46">
        <f t="shared" si="169"/>
        <v>151.6</v>
      </c>
      <c r="H1290" s="238"/>
      <c r="I1290" s="43">
        <f t="shared" si="170"/>
        <v>0</v>
      </c>
      <c r="J1290" s="43">
        <f t="shared" si="168"/>
        <v>0</v>
      </c>
      <c r="K1290" s="43">
        <f t="shared" si="171"/>
        <v>0</v>
      </c>
      <c r="L1290" s="194">
        <v>0</v>
      </c>
      <c r="M1290" s="194">
        <v>0</v>
      </c>
      <c r="N1290" s="45">
        <f t="shared" si="165"/>
        <v>0</v>
      </c>
    </row>
    <row r="1291" spans="1:14" x14ac:dyDescent="0.25">
      <c r="A1291" s="48">
        <f t="shared" si="167"/>
        <v>341</v>
      </c>
      <c r="B1291" s="190">
        <v>1</v>
      </c>
      <c r="C1291" s="46" t="s">
        <v>289</v>
      </c>
      <c r="D1291" s="46">
        <v>45.6</v>
      </c>
      <c r="E1291" s="46"/>
      <c r="F1291" s="46"/>
      <c r="G1291" s="46">
        <f t="shared" si="169"/>
        <v>45.6</v>
      </c>
      <c r="H1291" s="238"/>
      <c r="I1291" s="43">
        <f t="shared" si="170"/>
        <v>0</v>
      </c>
      <c r="J1291" s="43">
        <f t="shared" si="168"/>
        <v>0</v>
      </c>
      <c r="K1291" s="43">
        <f t="shared" si="171"/>
        <v>0</v>
      </c>
      <c r="L1291" s="194">
        <v>0</v>
      </c>
      <c r="M1291" s="194">
        <v>0</v>
      </c>
      <c r="N1291" s="45">
        <f t="shared" si="165"/>
        <v>0</v>
      </c>
    </row>
    <row r="1292" spans="1:14" x14ac:dyDescent="0.25">
      <c r="A1292" s="48">
        <f t="shared" si="167"/>
        <v>342</v>
      </c>
      <c r="B1292" s="190">
        <v>2</v>
      </c>
      <c r="C1292" s="46" t="s">
        <v>290</v>
      </c>
      <c r="D1292" s="46">
        <v>193.6</v>
      </c>
      <c r="E1292" s="46"/>
      <c r="F1292" s="46"/>
      <c r="G1292" s="46">
        <f t="shared" si="169"/>
        <v>193.6</v>
      </c>
      <c r="H1292" s="238"/>
      <c r="I1292" s="43">
        <f t="shared" si="170"/>
        <v>0</v>
      </c>
      <c r="J1292" s="43">
        <f t="shared" si="168"/>
        <v>0</v>
      </c>
      <c r="K1292" s="43">
        <f t="shared" si="171"/>
        <v>0</v>
      </c>
      <c r="L1292" s="194">
        <v>0</v>
      </c>
      <c r="M1292" s="194">
        <v>0</v>
      </c>
      <c r="N1292" s="45">
        <f t="shared" si="165"/>
        <v>0</v>
      </c>
    </row>
    <row r="1293" spans="1:14" x14ac:dyDescent="0.25">
      <c r="A1293" s="48">
        <f t="shared" si="167"/>
        <v>343</v>
      </c>
      <c r="B1293" s="190">
        <v>1</v>
      </c>
      <c r="C1293" s="46" t="s">
        <v>947</v>
      </c>
      <c r="D1293" s="46">
        <v>743</v>
      </c>
      <c r="E1293" s="46"/>
      <c r="F1293" s="46"/>
      <c r="G1293" s="46">
        <f t="shared" si="169"/>
        <v>743</v>
      </c>
      <c r="H1293" s="238">
        <v>0</v>
      </c>
      <c r="I1293" s="43">
        <f t="shared" si="170"/>
        <v>0</v>
      </c>
      <c r="J1293" s="43">
        <f t="shared" si="168"/>
        <v>0</v>
      </c>
      <c r="K1293" s="43">
        <f t="shared" si="171"/>
        <v>0</v>
      </c>
      <c r="L1293" s="194">
        <v>0</v>
      </c>
      <c r="M1293" s="194">
        <v>0</v>
      </c>
      <c r="N1293" s="45">
        <f t="shared" si="165"/>
        <v>0</v>
      </c>
    </row>
    <row r="1294" spans="1:14" x14ac:dyDescent="0.25">
      <c r="A1294" s="48">
        <f t="shared" si="167"/>
        <v>344</v>
      </c>
      <c r="B1294" s="190">
        <v>5</v>
      </c>
      <c r="C1294" s="46" t="s">
        <v>1359</v>
      </c>
      <c r="D1294" s="46">
        <v>1518.08</v>
      </c>
      <c r="E1294" s="46"/>
      <c r="F1294" s="46"/>
      <c r="G1294" s="46">
        <f t="shared" si="169"/>
        <v>1518.08</v>
      </c>
      <c r="H1294" s="238">
        <v>81.400000000000006</v>
      </c>
      <c r="I1294" s="43">
        <f t="shared" si="170"/>
        <v>9.690476190476191E-2</v>
      </c>
      <c r="J1294" s="43">
        <f t="shared" si="168"/>
        <v>414.89289285714284</v>
      </c>
      <c r="K1294" s="43">
        <f t="shared" si="171"/>
        <v>91.276436428571429</v>
      </c>
      <c r="L1294" s="194">
        <v>169.38952380952381</v>
      </c>
      <c r="M1294" s="194">
        <v>9.6672190476190494</v>
      </c>
      <c r="N1294" s="45">
        <f t="shared" si="165"/>
        <v>0.45137678656122021</v>
      </c>
    </row>
    <row r="1295" spans="1:14" x14ac:dyDescent="0.25">
      <c r="A1295" s="48">
        <f t="shared" si="167"/>
        <v>345</v>
      </c>
      <c r="B1295" s="190">
        <v>2</v>
      </c>
      <c r="C1295" s="46" t="s">
        <v>2397</v>
      </c>
      <c r="D1295" s="46">
        <v>320.7</v>
      </c>
      <c r="E1295" s="46"/>
      <c r="F1295" s="46"/>
      <c r="G1295" s="46">
        <f t="shared" si="169"/>
        <v>320.7</v>
      </c>
      <c r="H1295" s="238"/>
      <c r="I1295" s="43">
        <f t="shared" si="170"/>
        <v>0</v>
      </c>
      <c r="J1295" s="43">
        <f t="shared" si="168"/>
        <v>0</v>
      </c>
      <c r="K1295" s="43">
        <f t="shared" ref="K1295:K1308" si="172">J1295*0.3677</f>
        <v>0</v>
      </c>
      <c r="L1295" s="194">
        <v>0</v>
      </c>
      <c r="M1295" s="194">
        <v>0</v>
      </c>
      <c r="N1295" s="45">
        <f t="shared" si="165"/>
        <v>0</v>
      </c>
    </row>
    <row r="1296" spans="1:14" x14ac:dyDescent="0.25">
      <c r="A1296" s="48">
        <f t="shared" si="167"/>
        <v>346</v>
      </c>
      <c r="B1296" s="190">
        <v>2</v>
      </c>
      <c r="C1296" s="46" t="s">
        <v>2398</v>
      </c>
      <c r="D1296" s="46">
        <v>352.5</v>
      </c>
      <c r="E1296" s="46"/>
      <c r="F1296" s="46"/>
      <c r="G1296" s="46">
        <f t="shared" si="169"/>
        <v>352.5</v>
      </c>
      <c r="H1296" s="238"/>
      <c r="I1296" s="43">
        <f t="shared" si="170"/>
        <v>0</v>
      </c>
      <c r="J1296" s="43">
        <f t="shared" si="168"/>
        <v>0</v>
      </c>
      <c r="K1296" s="43">
        <f t="shared" si="172"/>
        <v>0</v>
      </c>
      <c r="L1296" s="194">
        <v>0</v>
      </c>
      <c r="M1296" s="194">
        <v>0</v>
      </c>
      <c r="N1296" s="45">
        <f t="shared" si="165"/>
        <v>0</v>
      </c>
    </row>
    <row r="1297" spans="1:14" x14ac:dyDescent="0.25">
      <c r="A1297" s="48">
        <f t="shared" si="167"/>
        <v>347</v>
      </c>
      <c r="B1297" s="190">
        <f>B1296</f>
        <v>2</v>
      </c>
      <c r="C1297" s="46" t="s">
        <v>2399</v>
      </c>
      <c r="D1297" s="46">
        <v>399.4</v>
      </c>
      <c r="E1297" s="46"/>
      <c r="F1297" s="46"/>
      <c r="G1297" s="46">
        <f t="shared" si="169"/>
        <v>399.4</v>
      </c>
      <c r="H1297" s="238"/>
      <c r="I1297" s="43">
        <f t="shared" si="170"/>
        <v>0</v>
      </c>
      <c r="J1297" s="43">
        <f t="shared" si="168"/>
        <v>0</v>
      </c>
      <c r="K1297" s="43">
        <f t="shared" si="172"/>
        <v>0</v>
      </c>
      <c r="L1297" s="194">
        <v>0</v>
      </c>
      <c r="M1297" s="194">
        <v>0</v>
      </c>
      <c r="N1297" s="45">
        <f t="shared" si="165"/>
        <v>0</v>
      </c>
    </row>
    <row r="1298" spans="1:14" x14ac:dyDescent="0.25">
      <c r="A1298" s="48">
        <f t="shared" si="167"/>
        <v>348</v>
      </c>
      <c r="B1298" s="190">
        <f t="shared" ref="B1298:B1308" si="173">B1297</f>
        <v>2</v>
      </c>
      <c r="C1298" s="46" t="s">
        <v>2400</v>
      </c>
      <c r="D1298" s="46">
        <v>381.3</v>
      </c>
      <c r="E1298" s="46"/>
      <c r="F1298" s="46"/>
      <c r="G1298" s="46">
        <f t="shared" si="169"/>
        <v>381.3</v>
      </c>
      <c r="H1298" s="238"/>
      <c r="I1298" s="43">
        <f t="shared" si="170"/>
        <v>0</v>
      </c>
      <c r="J1298" s="43">
        <f t="shared" si="168"/>
        <v>0</v>
      </c>
      <c r="K1298" s="43">
        <f t="shared" si="172"/>
        <v>0</v>
      </c>
      <c r="L1298" s="194">
        <v>0</v>
      </c>
      <c r="M1298" s="194">
        <v>0</v>
      </c>
      <c r="N1298" s="45">
        <f t="shared" si="165"/>
        <v>0</v>
      </c>
    </row>
    <row r="1299" spans="1:14" x14ac:dyDescent="0.25">
      <c r="A1299" s="48">
        <f t="shared" si="167"/>
        <v>349</v>
      </c>
      <c r="B1299" s="190">
        <f t="shared" si="173"/>
        <v>2</v>
      </c>
      <c r="C1299" s="46" t="s">
        <v>2401</v>
      </c>
      <c r="D1299" s="46">
        <v>351.4</v>
      </c>
      <c r="E1299" s="46"/>
      <c r="F1299" s="46"/>
      <c r="G1299" s="46">
        <f t="shared" si="169"/>
        <v>351.4</v>
      </c>
      <c r="H1299" s="238"/>
      <c r="I1299" s="43">
        <f t="shared" si="170"/>
        <v>0</v>
      </c>
      <c r="J1299" s="43">
        <f t="shared" si="168"/>
        <v>0</v>
      </c>
      <c r="K1299" s="43">
        <f t="shared" si="172"/>
        <v>0</v>
      </c>
      <c r="L1299" s="194">
        <v>0</v>
      </c>
      <c r="M1299" s="194">
        <v>0</v>
      </c>
      <c r="N1299" s="45">
        <f t="shared" si="165"/>
        <v>0</v>
      </c>
    </row>
    <row r="1300" spans="1:14" x14ac:dyDescent="0.25">
      <c r="A1300" s="48">
        <f t="shared" si="167"/>
        <v>350</v>
      </c>
      <c r="B1300" s="190">
        <f t="shared" si="173"/>
        <v>2</v>
      </c>
      <c r="C1300" s="46" t="s">
        <v>2402</v>
      </c>
      <c r="D1300" s="46">
        <v>381.3</v>
      </c>
      <c r="E1300" s="46"/>
      <c r="F1300" s="46"/>
      <c r="G1300" s="46">
        <f t="shared" si="169"/>
        <v>381.3</v>
      </c>
      <c r="H1300" s="238"/>
      <c r="I1300" s="43">
        <f t="shared" si="170"/>
        <v>0</v>
      </c>
      <c r="J1300" s="43">
        <f t="shared" si="168"/>
        <v>0</v>
      </c>
      <c r="K1300" s="43">
        <f t="shared" si="172"/>
        <v>0</v>
      </c>
      <c r="L1300" s="194">
        <v>0</v>
      </c>
      <c r="M1300" s="194">
        <v>0</v>
      </c>
      <c r="N1300" s="45">
        <f t="shared" si="165"/>
        <v>0</v>
      </c>
    </row>
    <row r="1301" spans="1:14" x14ac:dyDescent="0.25">
      <c r="A1301" s="48">
        <f t="shared" si="167"/>
        <v>351</v>
      </c>
      <c r="B1301" s="190">
        <f t="shared" si="173"/>
        <v>2</v>
      </c>
      <c r="C1301" s="46" t="s">
        <v>2403</v>
      </c>
      <c r="D1301" s="46">
        <v>125.1</v>
      </c>
      <c r="E1301" s="46"/>
      <c r="F1301" s="46"/>
      <c r="G1301" s="46">
        <f t="shared" si="169"/>
        <v>125.1</v>
      </c>
      <c r="H1301" s="238"/>
      <c r="I1301" s="43">
        <f t="shared" si="170"/>
        <v>0</v>
      </c>
      <c r="J1301" s="43">
        <f t="shared" si="168"/>
        <v>0</v>
      </c>
      <c r="K1301" s="43">
        <f t="shared" si="172"/>
        <v>0</v>
      </c>
      <c r="L1301" s="194">
        <v>0</v>
      </c>
      <c r="M1301" s="194">
        <v>0</v>
      </c>
      <c r="N1301" s="45">
        <f t="shared" si="165"/>
        <v>0</v>
      </c>
    </row>
    <row r="1302" spans="1:14" x14ac:dyDescent="0.25">
      <c r="A1302" s="48">
        <f t="shared" si="167"/>
        <v>352</v>
      </c>
      <c r="B1302" s="190">
        <f t="shared" si="173"/>
        <v>2</v>
      </c>
      <c r="C1302" s="46" t="s">
        <v>2404</v>
      </c>
      <c r="D1302" s="46">
        <v>120.3</v>
      </c>
      <c r="E1302" s="46"/>
      <c r="F1302" s="46"/>
      <c r="G1302" s="46">
        <f t="shared" si="169"/>
        <v>120.3</v>
      </c>
      <c r="H1302" s="238"/>
      <c r="I1302" s="43">
        <f t="shared" si="170"/>
        <v>0</v>
      </c>
      <c r="J1302" s="43">
        <f t="shared" si="168"/>
        <v>0</v>
      </c>
      <c r="K1302" s="43">
        <f t="shared" si="172"/>
        <v>0</v>
      </c>
      <c r="L1302" s="194">
        <v>0</v>
      </c>
      <c r="M1302" s="194">
        <v>0</v>
      </c>
      <c r="N1302" s="45">
        <f t="shared" si="165"/>
        <v>0</v>
      </c>
    </row>
    <row r="1303" spans="1:14" x14ac:dyDescent="0.25">
      <c r="A1303" s="48">
        <f t="shared" si="167"/>
        <v>353</v>
      </c>
      <c r="B1303" s="190">
        <f>B1302</f>
        <v>2</v>
      </c>
      <c r="C1303" s="46" t="s">
        <v>2405</v>
      </c>
      <c r="D1303" s="46">
        <v>342.6</v>
      </c>
      <c r="E1303" s="46"/>
      <c r="F1303" s="46"/>
      <c r="G1303" s="46">
        <f t="shared" si="169"/>
        <v>342.6</v>
      </c>
      <c r="H1303" s="238"/>
      <c r="I1303" s="43">
        <f t="shared" si="170"/>
        <v>0</v>
      </c>
      <c r="J1303" s="43">
        <f t="shared" si="168"/>
        <v>0</v>
      </c>
      <c r="K1303" s="43">
        <f t="shared" si="172"/>
        <v>0</v>
      </c>
      <c r="L1303" s="194">
        <v>0</v>
      </c>
      <c r="M1303" s="194">
        <v>0</v>
      </c>
      <c r="N1303" s="45">
        <f t="shared" si="165"/>
        <v>0</v>
      </c>
    </row>
    <row r="1304" spans="1:14" x14ac:dyDescent="0.25">
      <c r="A1304" s="48">
        <f t="shared" si="167"/>
        <v>354</v>
      </c>
      <c r="B1304" s="190">
        <f t="shared" si="173"/>
        <v>2</v>
      </c>
      <c r="C1304" s="46" t="s">
        <v>2406</v>
      </c>
      <c r="D1304" s="46">
        <v>341.6</v>
      </c>
      <c r="E1304" s="46"/>
      <c r="F1304" s="46"/>
      <c r="G1304" s="46">
        <f t="shared" si="169"/>
        <v>341.6</v>
      </c>
      <c r="H1304" s="238"/>
      <c r="I1304" s="43">
        <f t="shared" si="170"/>
        <v>0</v>
      </c>
      <c r="J1304" s="43">
        <f t="shared" si="168"/>
        <v>0</v>
      </c>
      <c r="K1304" s="43">
        <f t="shared" si="172"/>
        <v>0</v>
      </c>
      <c r="L1304" s="194">
        <v>0</v>
      </c>
      <c r="M1304" s="194">
        <v>0</v>
      </c>
      <c r="N1304" s="45">
        <f t="shared" si="165"/>
        <v>0</v>
      </c>
    </row>
    <row r="1305" spans="1:14" x14ac:dyDescent="0.25">
      <c r="A1305" s="48">
        <f t="shared" si="167"/>
        <v>355</v>
      </c>
      <c r="B1305" s="190">
        <f t="shared" si="173"/>
        <v>2</v>
      </c>
      <c r="C1305" s="46" t="s">
        <v>2407</v>
      </c>
      <c r="D1305" s="46">
        <v>348.8</v>
      </c>
      <c r="E1305" s="46"/>
      <c r="F1305" s="46"/>
      <c r="G1305" s="46">
        <f t="shared" si="169"/>
        <v>348.8</v>
      </c>
      <c r="H1305" s="238"/>
      <c r="I1305" s="43">
        <f t="shared" si="170"/>
        <v>0</v>
      </c>
      <c r="J1305" s="43">
        <f t="shared" si="168"/>
        <v>0</v>
      </c>
      <c r="K1305" s="43">
        <f t="shared" si="172"/>
        <v>0</v>
      </c>
      <c r="L1305" s="194">
        <v>0</v>
      </c>
      <c r="M1305" s="194">
        <v>0</v>
      </c>
      <c r="N1305" s="45">
        <f t="shared" si="165"/>
        <v>0</v>
      </c>
    </row>
    <row r="1306" spans="1:14" x14ac:dyDescent="0.25">
      <c r="A1306" s="48">
        <f t="shared" si="167"/>
        <v>356</v>
      </c>
      <c r="B1306" s="190">
        <f t="shared" si="173"/>
        <v>2</v>
      </c>
      <c r="C1306" s="46" t="s">
        <v>2408</v>
      </c>
      <c r="D1306" s="46">
        <v>348.5</v>
      </c>
      <c r="E1306" s="46"/>
      <c r="F1306" s="46"/>
      <c r="G1306" s="46">
        <f t="shared" si="169"/>
        <v>348.5</v>
      </c>
      <c r="H1306" s="238"/>
      <c r="I1306" s="43">
        <f t="shared" si="170"/>
        <v>0</v>
      </c>
      <c r="J1306" s="43">
        <f t="shared" si="168"/>
        <v>0</v>
      </c>
      <c r="K1306" s="43">
        <f t="shared" si="172"/>
        <v>0</v>
      </c>
      <c r="L1306" s="194">
        <v>0</v>
      </c>
      <c r="M1306" s="194">
        <v>0</v>
      </c>
      <c r="N1306" s="45">
        <f t="shared" si="165"/>
        <v>0</v>
      </c>
    </row>
    <row r="1307" spans="1:14" x14ac:dyDescent="0.25">
      <c r="A1307" s="48">
        <f t="shared" si="167"/>
        <v>357</v>
      </c>
      <c r="B1307" s="190">
        <f t="shared" si="173"/>
        <v>2</v>
      </c>
      <c r="C1307" s="46" t="s">
        <v>2409</v>
      </c>
      <c r="D1307" s="46">
        <v>713.6</v>
      </c>
      <c r="E1307" s="46"/>
      <c r="F1307" s="46"/>
      <c r="G1307" s="46">
        <f t="shared" si="169"/>
        <v>713.6</v>
      </c>
      <c r="H1307" s="238"/>
      <c r="I1307" s="43">
        <f t="shared" si="170"/>
        <v>0</v>
      </c>
      <c r="J1307" s="43">
        <f t="shared" si="168"/>
        <v>0</v>
      </c>
      <c r="K1307" s="43">
        <f t="shared" si="172"/>
        <v>0</v>
      </c>
      <c r="L1307" s="194">
        <v>0</v>
      </c>
      <c r="M1307" s="194">
        <v>0</v>
      </c>
      <c r="N1307" s="45">
        <f t="shared" si="165"/>
        <v>0</v>
      </c>
    </row>
    <row r="1308" spans="1:14" x14ac:dyDescent="0.25">
      <c r="A1308" s="48">
        <f t="shared" si="167"/>
        <v>358</v>
      </c>
      <c r="B1308" s="190">
        <f t="shared" si="173"/>
        <v>2</v>
      </c>
      <c r="C1308" s="46" t="s">
        <v>2410</v>
      </c>
      <c r="D1308" s="46">
        <v>343.6</v>
      </c>
      <c r="E1308" s="46"/>
      <c r="F1308" s="46"/>
      <c r="G1308" s="46">
        <f t="shared" si="169"/>
        <v>343.6</v>
      </c>
      <c r="H1308" s="238"/>
      <c r="I1308" s="43">
        <f t="shared" si="170"/>
        <v>0</v>
      </c>
      <c r="J1308" s="43">
        <f t="shared" si="168"/>
        <v>0</v>
      </c>
      <c r="K1308" s="43">
        <f t="shared" si="172"/>
        <v>0</v>
      </c>
      <c r="L1308" s="194">
        <v>0</v>
      </c>
      <c r="M1308" s="194">
        <v>0</v>
      </c>
      <c r="N1308" s="45">
        <f t="shared" si="165"/>
        <v>0</v>
      </c>
    </row>
    <row r="1309" spans="1:14" s="40" customFormat="1" ht="14" x14ac:dyDescent="0.3">
      <c r="A1309" s="35"/>
      <c r="B1309" s="35"/>
      <c r="C1309" s="35" t="s">
        <v>1203</v>
      </c>
      <c r="D1309" s="35">
        <f t="shared" ref="D1309:M1309" si="174">SUM(D951:D1308)</f>
        <v>210848.08000000002</v>
      </c>
      <c r="E1309" s="35">
        <f t="shared" si="174"/>
        <v>1269.0999999999999</v>
      </c>
      <c r="F1309" s="35">
        <f t="shared" si="174"/>
        <v>9020.7800000000007</v>
      </c>
      <c r="G1309" s="35">
        <f t="shared" si="174"/>
        <v>221137.96000000011</v>
      </c>
      <c r="H1309" s="58">
        <f t="shared" si="174"/>
        <v>17433.86</v>
      </c>
      <c r="I1309" s="58">
        <f t="shared" si="174"/>
        <v>20.314119047619048</v>
      </c>
      <c r="J1309" s="58">
        <f t="shared" si="174"/>
        <v>86973.884996428606</v>
      </c>
      <c r="K1309" s="58">
        <f t="shared" si="174"/>
        <v>19134.254699214278</v>
      </c>
      <c r="L1309" s="58">
        <f t="shared" si="174"/>
        <v>37734.866761904756</v>
      </c>
      <c r="M1309" s="58">
        <f t="shared" si="174"/>
        <v>2026.5365161904765</v>
      </c>
      <c r="N1309" s="41">
        <f t="shared" si="165"/>
        <v>0.69182296074850713</v>
      </c>
    </row>
    <row r="1310" spans="1:14" x14ac:dyDescent="0.25">
      <c r="A1310" s="516" t="s">
        <v>1877</v>
      </c>
      <c r="B1310" s="517"/>
      <c r="C1310" s="517"/>
      <c r="D1310" s="517"/>
      <c r="E1310" s="517"/>
      <c r="F1310" s="517"/>
      <c r="G1310" s="517"/>
      <c r="H1310" s="517"/>
      <c r="I1310" s="517"/>
      <c r="J1310" s="517"/>
      <c r="K1310" s="517"/>
      <c r="L1310" s="517"/>
      <c r="M1310" s="517"/>
      <c r="N1310" s="518"/>
    </row>
    <row r="1311" spans="1:14" x14ac:dyDescent="0.25">
      <c r="A1311" s="46">
        <v>1</v>
      </c>
      <c r="B1311" s="34">
        <v>9</v>
      </c>
      <c r="C1311" s="46" t="s">
        <v>1504</v>
      </c>
      <c r="D1311" s="190">
        <v>2589.1999999999998</v>
      </c>
      <c r="E1311" s="46"/>
      <c r="F1311" s="49"/>
      <c r="G1311" s="46">
        <f>'дератизація '!C1311+'дератизація '!D1311+'дератизація '!E1311</f>
        <v>2589.1999999999998</v>
      </c>
      <c r="H1311" s="46">
        <v>201</v>
      </c>
      <c r="I1311" s="43">
        <f>H1311/840</f>
        <v>0.2392857142857143</v>
      </c>
      <c r="J1311" s="43">
        <f t="shared" ref="J1311:J1357" si="175">I1311*4281.45</f>
        <v>1024.4898214285715</v>
      </c>
      <c r="K1311" s="43">
        <f>J1311*0.22</f>
        <v>225.38776071428575</v>
      </c>
      <c r="L1311" s="194">
        <v>272.97714285714284</v>
      </c>
      <c r="M1311" s="194">
        <v>23.871142857142861</v>
      </c>
      <c r="N1311" s="45">
        <f>(J1311+K1311+L1311+M1311)/D1311</f>
        <v>0.5973759724459845</v>
      </c>
    </row>
    <row r="1312" spans="1:14" x14ac:dyDescent="0.25">
      <c r="A1312" s="46">
        <f>A1311+1</f>
        <v>2</v>
      </c>
      <c r="B1312" s="34">
        <v>5</v>
      </c>
      <c r="C1312" s="46" t="s">
        <v>1505</v>
      </c>
      <c r="D1312" s="190">
        <v>3208.2</v>
      </c>
      <c r="E1312" s="48"/>
      <c r="F1312" s="49"/>
      <c r="G1312" s="46">
        <f t="shared" ref="G1312:G1318" si="176">D1312+E1312+F1312</f>
        <v>3208.2</v>
      </c>
      <c r="H1312" s="46">
        <v>293</v>
      </c>
      <c r="I1312" s="43">
        <f t="shared" ref="I1312:I1357" si="177">H1312/840</f>
        <v>0.34880952380952379</v>
      </c>
      <c r="J1312" s="43">
        <f t="shared" si="175"/>
        <v>1493.4105357142855</v>
      </c>
      <c r="K1312" s="43">
        <f t="shared" ref="K1312:K1357" si="178">J1312*0.22</f>
        <v>328.55031785714283</v>
      </c>
      <c r="L1312" s="194">
        <v>397.92190476190473</v>
      </c>
      <c r="M1312" s="194">
        <v>34.797238095238093</v>
      </c>
      <c r="N1312" s="45">
        <f t="shared" ref="N1312:N1358" si="179">(J1312+K1312+L1312+M1312)/D1312</f>
        <v>0.70278660820041505</v>
      </c>
    </row>
    <row r="1313" spans="1:14" x14ac:dyDescent="0.25">
      <c r="A1313" s="46">
        <f t="shared" ref="A1313:A1357" si="180">A1312+1</f>
        <v>3</v>
      </c>
      <c r="B1313" s="34">
        <v>5</v>
      </c>
      <c r="C1313" s="46" t="s">
        <v>1878</v>
      </c>
      <c r="D1313" s="190">
        <v>7422.1</v>
      </c>
      <c r="E1313" s="48"/>
      <c r="F1313" s="49"/>
      <c r="G1313" s="46">
        <f t="shared" si="176"/>
        <v>7422.1</v>
      </c>
      <c r="H1313" s="46">
        <v>552.20000000000005</v>
      </c>
      <c r="I1313" s="43">
        <f t="shared" si="177"/>
        <v>0.6573809523809524</v>
      </c>
      <c r="J1313" s="43">
        <f t="shared" si="175"/>
        <v>2814.5436785714287</v>
      </c>
      <c r="K1313" s="43">
        <f t="shared" si="178"/>
        <v>619.19960928571436</v>
      </c>
      <c r="L1313" s="194">
        <v>749.94019047619042</v>
      </c>
      <c r="M1313" s="194">
        <v>65.580323809523819</v>
      </c>
      <c r="N1313" s="45">
        <f t="shared" si="179"/>
        <v>0.57251502972782065</v>
      </c>
    </row>
    <row r="1314" spans="1:14" x14ac:dyDescent="0.25">
      <c r="A1314" s="46">
        <f t="shared" si="180"/>
        <v>4</v>
      </c>
      <c r="B1314" s="34">
        <v>5</v>
      </c>
      <c r="C1314" s="46" t="s">
        <v>1507</v>
      </c>
      <c r="D1314" s="190">
        <v>3200.7</v>
      </c>
      <c r="E1314" s="48">
        <v>43.2</v>
      </c>
      <c r="F1314" s="49"/>
      <c r="G1314" s="46">
        <f t="shared" si="176"/>
        <v>3243.8999999999996</v>
      </c>
      <c r="H1314" s="46">
        <v>307</v>
      </c>
      <c r="I1314" s="43">
        <f t="shared" si="177"/>
        <v>0.36547619047619045</v>
      </c>
      <c r="J1314" s="43">
        <f t="shared" si="175"/>
        <v>1564.7680357142856</v>
      </c>
      <c r="K1314" s="43">
        <f t="shared" si="178"/>
        <v>344.24896785714282</v>
      </c>
      <c r="L1314" s="194">
        <v>416.93523809523811</v>
      </c>
      <c r="M1314" s="194">
        <v>36.45990476190476</v>
      </c>
      <c r="N1314" s="45">
        <f t="shared" si="179"/>
        <v>0.73809233805997798</v>
      </c>
    </row>
    <row r="1315" spans="1:14" x14ac:dyDescent="0.25">
      <c r="A1315" s="46">
        <f t="shared" si="180"/>
        <v>5</v>
      </c>
      <c r="B1315" s="34">
        <v>5</v>
      </c>
      <c r="C1315" s="46" t="s">
        <v>1508</v>
      </c>
      <c r="D1315" s="190">
        <v>3204.9</v>
      </c>
      <c r="E1315" s="48"/>
      <c r="F1315" s="49"/>
      <c r="G1315" s="46">
        <f t="shared" si="176"/>
        <v>3204.9</v>
      </c>
      <c r="H1315" s="46">
        <v>307</v>
      </c>
      <c r="I1315" s="43">
        <f t="shared" si="177"/>
        <v>0.36547619047619045</v>
      </c>
      <c r="J1315" s="43">
        <f t="shared" si="175"/>
        <v>1564.7680357142856</v>
      </c>
      <c r="K1315" s="43">
        <f t="shared" si="178"/>
        <v>344.24896785714282</v>
      </c>
      <c r="L1315" s="194">
        <v>416.93523809523811</v>
      </c>
      <c r="M1315" s="194">
        <v>36.45990476190476</v>
      </c>
      <c r="N1315" s="45">
        <f t="shared" si="179"/>
        <v>0.73712507299091123</v>
      </c>
    </row>
    <row r="1316" spans="1:14" x14ac:dyDescent="0.25">
      <c r="A1316" s="46">
        <f t="shared" si="180"/>
        <v>6</v>
      </c>
      <c r="B1316" s="34">
        <v>5</v>
      </c>
      <c r="C1316" s="46" t="s">
        <v>1509</v>
      </c>
      <c r="D1316" s="190">
        <v>3188.3</v>
      </c>
      <c r="E1316" s="48"/>
      <c r="F1316" s="49"/>
      <c r="G1316" s="46">
        <f t="shared" si="176"/>
        <v>3188.3</v>
      </c>
      <c r="H1316" s="46">
        <v>309</v>
      </c>
      <c r="I1316" s="43">
        <f t="shared" si="177"/>
        <v>0.36785714285714288</v>
      </c>
      <c r="J1316" s="43">
        <f t="shared" si="175"/>
        <v>1574.9619642857144</v>
      </c>
      <c r="K1316" s="43">
        <f t="shared" si="178"/>
        <v>346.49163214285716</v>
      </c>
      <c r="L1316" s="194">
        <v>419.6514285714286</v>
      </c>
      <c r="M1316" s="194">
        <v>36.697428571428574</v>
      </c>
      <c r="N1316" s="45">
        <f t="shared" si="179"/>
        <v>0.74579006165399375</v>
      </c>
    </row>
    <row r="1317" spans="1:14" x14ac:dyDescent="0.25">
      <c r="A1317" s="46">
        <f t="shared" si="180"/>
        <v>7</v>
      </c>
      <c r="B1317" s="34">
        <v>5</v>
      </c>
      <c r="C1317" s="46" t="s">
        <v>1510</v>
      </c>
      <c r="D1317" s="190">
        <v>3475.5</v>
      </c>
      <c r="E1317" s="48"/>
      <c r="F1317" s="49"/>
      <c r="G1317" s="46">
        <f t="shared" si="176"/>
        <v>3475.5</v>
      </c>
      <c r="H1317" s="46">
        <v>336</v>
      </c>
      <c r="I1317" s="43">
        <f t="shared" si="177"/>
        <v>0.4</v>
      </c>
      <c r="J1317" s="43">
        <f t="shared" si="175"/>
        <v>1712.58</v>
      </c>
      <c r="K1317" s="43">
        <f t="shared" si="178"/>
        <v>376.76759999999996</v>
      </c>
      <c r="L1317" s="194">
        <v>456.32</v>
      </c>
      <c r="M1317" s="194">
        <v>39.904000000000003</v>
      </c>
      <c r="N1317" s="45">
        <f t="shared" si="179"/>
        <v>0.74394233923176523</v>
      </c>
    </row>
    <row r="1318" spans="1:14" x14ac:dyDescent="0.25">
      <c r="A1318" s="46">
        <f t="shared" si="180"/>
        <v>8</v>
      </c>
      <c r="B1318" s="34">
        <v>5</v>
      </c>
      <c r="C1318" s="46" t="s">
        <v>1879</v>
      </c>
      <c r="D1318" s="190">
        <v>3043.6</v>
      </c>
      <c r="E1318" s="48"/>
      <c r="F1318" s="49"/>
      <c r="G1318" s="46">
        <f t="shared" si="176"/>
        <v>3043.6</v>
      </c>
      <c r="H1318" s="46">
        <v>360</v>
      </c>
      <c r="I1318" s="43">
        <f t="shared" si="177"/>
        <v>0.42857142857142855</v>
      </c>
      <c r="J1318" s="43">
        <f t="shared" si="175"/>
        <v>1834.9071428571426</v>
      </c>
      <c r="K1318" s="43">
        <f t="shared" si="178"/>
        <v>403.67957142857136</v>
      </c>
      <c r="L1318" s="194">
        <v>488.91428571428571</v>
      </c>
      <c r="M1318" s="194">
        <v>42.754285714285714</v>
      </c>
      <c r="N1318" s="45">
        <f t="shared" si="179"/>
        <v>0.91019032912152897</v>
      </c>
    </row>
    <row r="1319" spans="1:14" x14ac:dyDescent="0.25">
      <c r="A1319" s="46">
        <f t="shared" si="180"/>
        <v>9</v>
      </c>
      <c r="B1319" s="34">
        <v>9</v>
      </c>
      <c r="C1319" s="46" t="s">
        <v>1511</v>
      </c>
      <c r="D1319" s="190">
        <v>7039.4</v>
      </c>
      <c r="E1319" s="48"/>
      <c r="F1319" s="49"/>
      <c r="G1319" s="46">
        <f t="shared" ref="G1319:G1357" si="181">D1319+E1319+F1319</f>
        <v>7039.4</v>
      </c>
      <c r="H1319" s="46">
        <v>514</v>
      </c>
      <c r="I1319" s="43">
        <f t="shared" si="177"/>
        <v>0.61190476190476195</v>
      </c>
      <c r="J1319" s="43">
        <f t="shared" si="175"/>
        <v>2619.8396428571427</v>
      </c>
      <c r="K1319" s="43">
        <f t="shared" si="178"/>
        <v>576.36472142857144</v>
      </c>
      <c r="L1319" s="194">
        <v>698.06095238095236</v>
      </c>
      <c r="M1319" s="194">
        <v>61.043619047619053</v>
      </c>
      <c r="N1319" s="45">
        <f t="shared" si="179"/>
        <v>0.56188154327276274</v>
      </c>
    </row>
    <row r="1320" spans="1:14" x14ac:dyDescent="0.25">
      <c r="A1320" s="46">
        <f t="shared" si="180"/>
        <v>10</v>
      </c>
      <c r="B1320" s="34">
        <v>5</v>
      </c>
      <c r="C1320" s="46" t="s">
        <v>1512</v>
      </c>
      <c r="D1320" s="190">
        <v>10010.700000000001</v>
      </c>
      <c r="E1320" s="48">
        <v>269</v>
      </c>
      <c r="F1320" s="49"/>
      <c r="G1320" s="46">
        <f t="shared" si="181"/>
        <v>10279.700000000001</v>
      </c>
      <c r="H1320" s="46">
        <v>1005.5</v>
      </c>
      <c r="I1320" s="43">
        <f t="shared" si="177"/>
        <v>1.1970238095238095</v>
      </c>
      <c r="J1320" s="43">
        <f t="shared" si="175"/>
        <v>5124.9975892857137</v>
      </c>
      <c r="K1320" s="43">
        <f t="shared" si="178"/>
        <v>1127.4994696428571</v>
      </c>
      <c r="L1320" s="194">
        <v>1365.564761904762</v>
      </c>
      <c r="M1320" s="194">
        <v>119.41509523809525</v>
      </c>
      <c r="N1320" s="45">
        <f t="shared" si="179"/>
        <v>0.77292066649399427</v>
      </c>
    </row>
    <row r="1321" spans="1:14" x14ac:dyDescent="0.25">
      <c r="A1321" s="46">
        <f t="shared" si="180"/>
        <v>11</v>
      </c>
      <c r="B1321" s="34">
        <v>5</v>
      </c>
      <c r="C1321" s="46" t="s">
        <v>1513</v>
      </c>
      <c r="D1321" s="190">
        <v>9985.1</v>
      </c>
      <c r="E1321" s="48">
        <v>248.8</v>
      </c>
      <c r="F1321" s="49"/>
      <c r="G1321" s="46">
        <f t="shared" si="181"/>
        <v>10233.9</v>
      </c>
      <c r="H1321" s="46">
        <v>962.5</v>
      </c>
      <c r="I1321" s="43">
        <f t="shared" si="177"/>
        <v>1.1458333333333333</v>
      </c>
      <c r="J1321" s="43">
        <f t="shared" si="175"/>
        <v>4905.8281249999991</v>
      </c>
      <c r="K1321" s="43">
        <f t="shared" si="178"/>
        <v>1079.2821874999997</v>
      </c>
      <c r="L1321" s="194">
        <v>1307.1666666666665</v>
      </c>
      <c r="M1321" s="194">
        <v>114.30833333333334</v>
      </c>
      <c r="N1321" s="45">
        <f t="shared" si="179"/>
        <v>0.74176375925128424</v>
      </c>
    </row>
    <row r="1322" spans="1:14" x14ac:dyDescent="0.25">
      <c r="A1322" s="46">
        <f t="shared" si="180"/>
        <v>12</v>
      </c>
      <c r="B1322" s="34">
        <v>5</v>
      </c>
      <c r="C1322" s="46" t="s">
        <v>1880</v>
      </c>
      <c r="D1322" s="190">
        <v>4399.7</v>
      </c>
      <c r="E1322" s="48"/>
      <c r="F1322" s="49"/>
      <c r="G1322" s="46">
        <f t="shared" si="181"/>
        <v>4399.7</v>
      </c>
      <c r="H1322" s="46">
        <v>417</v>
      </c>
      <c r="I1322" s="43">
        <f t="shared" si="177"/>
        <v>0.49642857142857144</v>
      </c>
      <c r="J1322" s="43">
        <f t="shared" si="175"/>
        <v>2125.4341071428571</v>
      </c>
      <c r="K1322" s="43">
        <f t="shared" si="178"/>
        <v>467.59550357142854</v>
      </c>
      <c r="L1322" s="194">
        <v>566.3257142857143</v>
      </c>
      <c r="M1322" s="194">
        <v>49.523714285714291</v>
      </c>
      <c r="N1322" s="45">
        <f t="shared" si="179"/>
        <v>0.72934041850256037</v>
      </c>
    </row>
    <row r="1323" spans="1:14" x14ac:dyDescent="0.25">
      <c r="A1323" s="46">
        <f t="shared" si="180"/>
        <v>13</v>
      </c>
      <c r="B1323" s="34">
        <v>5</v>
      </c>
      <c r="C1323" s="46" t="s">
        <v>1514</v>
      </c>
      <c r="D1323" s="190">
        <v>4393.8999999999996</v>
      </c>
      <c r="E1323" s="48"/>
      <c r="F1323" s="49"/>
      <c r="G1323" s="46">
        <f t="shared" si="181"/>
        <v>4393.8999999999996</v>
      </c>
      <c r="H1323" s="46">
        <v>417</v>
      </c>
      <c r="I1323" s="43">
        <f t="shared" si="177"/>
        <v>0.49642857142857144</v>
      </c>
      <c r="J1323" s="43">
        <f t="shared" si="175"/>
        <v>2125.4341071428571</v>
      </c>
      <c r="K1323" s="43">
        <f t="shared" si="178"/>
        <v>467.59550357142854</v>
      </c>
      <c r="L1323" s="194">
        <v>566.3257142857143</v>
      </c>
      <c r="M1323" s="194">
        <v>49.523714285714291</v>
      </c>
      <c r="N1323" s="45">
        <f t="shared" si="179"/>
        <v>0.73030315648642774</v>
      </c>
    </row>
    <row r="1324" spans="1:14" x14ac:dyDescent="0.25">
      <c r="A1324" s="46">
        <f t="shared" si="180"/>
        <v>14</v>
      </c>
      <c r="B1324" s="34">
        <v>9</v>
      </c>
      <c r="C1324" s="46" t="s">
        <v>1515</v>
      </c>
      <c r="D1324" s="190">
        <v>13614.8</v>
      </c>
      <c r="E1324" s="48"/>
      <c r="F1324" s="49"/>
      <c r="G1324" s="46">
        <f t="shared" si="181"/>
        <v>13614.8</v>
      </c>
      <c r="H1324" s="46">
        <v>1320</v>
      </c>
      <c r="I1324" s="43">
        <f t="shared" si="177"/>
        <v>1.5714285714285714</v>
      </c>
      <c r="J1324" s="43">
        <f t="shared" si="175"/>
        <v>6727.9928571428563</v>
      </c>
      <c r="K1324" s="43">
        <f t="shared" si="178"/>
        <v>1480.1584285714284</v>
      </c>
      <c r="L1324" s="194">
        <v>1792.6857142857143</v>
      </c>
      <c r="M1324" s="194">
        <v>156.7657142857143</v>
      </c>
      <c r="N1324" s="45">
        <f t="shared" si="179"/>
        <v>0.74607065210548196</v>
      </c>
    </row>
    <row r="1325" spans="1:14" x14ac:dyDescent="0.25">
      <c r="A1325" s="46">
        <f t="shared" si="180"/>
        <v>15</v>
      </c>
      <c r="B1325" s="34">
        <v>9</v>
      </c>
      <c r="C1325" s="46" t="s">
        <v>1516</v>
      </c>
      <c r="D1325" s="190">
        <v>3086.6</v>
      </c>
      <c r="E1325" s="48"/>
      <c r="F1325" s="49"/>
      <c r="G1325" s="46">
        <f t="shared" si="181"/>
        <v>3086.6</v>
      </c>
      <c r="H1325" s="46">
        <v>156.5</v>
      </c>
      <c r="I1325" s="43">
        <f t="shared" si="177"/>
        <v>0.18630952380952381</v>
      </c>
      <c r="J1325" s="43">
        <f t="shared" si="175"/>
        <v>797.67491071428572</v>
      </c>
      <c r="K1325" s="43">
        <f t="shared" si="178"/>
        <v>175.48848035714286</v>
      </c>
      <c r="L1325" s="194">
        <v>212.54190476190476</v>
      </c>
      <c r="M1325" s="194">
        <v>18.586238095238098</v>
      </c>
      <c r="N1325" s="45">
        <f t="shared" si="179"/>
        <v>0.39016767120085905</v>
      </c>
    </row>
    <row r="1326" spans="1:14" x14ac:dyDescent="0.25">
      <c r="A1326" s="46">
        <f t="shared" si="180"/>
        <v>16</v>
      </c>
      <c r="B1326" s="34">
        <v>9</v>
      </c>
      <c r="C1326" s="46" t="s">
        <v>1517</v>
      </c>
      <c r="D1326" s="190">
        <v>3011.7</v>
      </c>
      <c r="E1326" s="48"/>
      <c r="F1326" s="49"/>
      <c r="G1326" s="46">
        <f t="shared" si="181"/>
        <v>3011.7</v>
      </c>
      <c r="H1326" s="46">
        <v>156.5</v>
      </c>
      <c r="I1326" s="43">
        <f t="shared" si="177"/>
        <v>0.18630952380952381</v>
      </c>
      <c r="J1326" s="43">
        <f t="shared" si="175"/>
        <v>797.67491071428572</v>
      </c>
      <c r="K1326" s="43">
        <f t="shared" si="178"/>
        <v>175.48848035714286</v>
      </c>
      <c r="L1326" s="194">
        <v>212.54190476190476</v>
      </c>
      <c r="M1326" s="194">
        <v>18.586238095238098</v>
      </c>
      <c r="N1326" s="45">
        <f t="shared" si="179"/>
        <v>0.399871014353545</v>
      </c>
    </row>
    <row r="1327" spans="1:14" x14ac:dyDescent="0.25">
      <c r="A1327" s="46">
        <f t="shared" si="180"/>
        <v>17</v>
      </c>
      <c r="B1327" s="34">
        <v>5</v>
      </c>
      <c r="C1327" s="46" t="s">
        <v>1518</v>
      </c>
      <c r="D1327" s="190">
        <v>4401.5</v>
      </c>
      <c r="E1327" s="48"/>
      <c r="F1327" s="49"/>
      <c r="G1327" s="46">
        <f t="shared" si="181"/>
        <v>4401.5</v>
      </c>
      <c r="H1327" s="46">
        <v>345</v>
      </c>
      <c r="I1327" s="43">
        <f t="shared" si="177"/>
        <v>0.4107142857142857</v>
      </c>
      <c r="J1327" s="43">
        <f t="shared" si="175"/>
        <v>1758.4526785714284</v>
      </c>
      <c r="K1327" s="43">
        <f t="shared" si="178"/>
        <v>386.85958928571426</v>
      </c>
      <c r="L1327" s="194">
        <v>468.54285714285709</v>
      </c>
      <c r="M1327" s="194">
        <v>40.972857142857144</v>
      </c>
      <c r="N1327" s="45">
        <f t="shared" si="179"/>
        <v>0.60316437172392523</v>
      </c>
    </row>
    <row r="1328" spans="1:14" x14ac:dyDescent="0.25">
      <c r="A1328" s="46">
        <f t="shared" si="180"/>
        <v>18</v>
      </c>
      <c r="B1328" s="34">
        <v>5</v>
      </c>
      <c r="C1328" s="46" t="s">
        <v>1519</v>
      </c>
      <c r="D1328" s="190">
        <v>4380.8999999999996</v>
      </c>
      <c r="E1328" s="48"/>
      <c r="F1328" s="49"/>
      <c r="G1328" s="46">
        <f t="shared" si="181"/>
        <v>4380.8999999999996</v>
      </c>
      <c r="H1328" s="46">
        <v>287.5</v>
      </c>
      <c r="I1328" s="43">
        <f t="shared" si="177"/>
        <v>0.34226190476190477</v>
      </c>
      <c r="J1328" s="43">
        <f t="shared" si="175"/>
        <v>1465.3772321428571</v>
      </c>
      <c r="K1328" s="43">
        <f t="shared" si="178"/>
        <v>322.38299107142859</v>
      </c>
      <c r="L1328" s="194">
        <v>390.45238095238096</v>
      </c>
      <c r="M1328" s="194">
        <v>34.144047619047619</v>
      </c>
      <c r="N1328" s="45">
        <f t="shared" si="179"/>
        <v>0.5050004911743512</v>
      </c>
    </row>
    <row r="1329" spans="1:14" ht="13" x14ac:dyDescent="0.3">
      <c r="A1329" s="46">
        <f t="shared" si="180"/>
        <v>19</v>
      </c>
      <c r="B1329" s="36">
        <v>9</v>
      </c>
      <c r="C1329" s="46" t="s">
        <v>1521</v>
      </c>
      <c r="D1329" s="190">
        <v>9529.6</v>
      </c>
      <c r="E1329" s="48"/>
      <c r="F1329" s="49"/>
      <c r="G1329" s="46">
        <f t="shared" si="181"/>
        <v>9529.6</v>
      </c>
      <c r="H1329" s="46">
        <v>900</v>
      </c>
      <c r="I1329" s="43">
        <f t="shared" si="177"/>
        <v>1.0714285714285714</v>
      </c>
      <c r="J1329" s="43">
        <f t="shared" si="175"/>
        <v>4587.2678571428569</v>
      </c>
      <c r="K1329" s="43">
        <f t="shared" si="178"/>
        <v>1009.1989285714285</v>
      </c>
      <c r="L1329" s="194">
        <v>1222.2857142857142</v>
      </c>
      <c r="M1329" s="194">
        <v>106.88571428571429</v>
      </c>
      <c r="N1329" s="45">
        <f t="shared" si="179"/>
        <v>0.72675014840976671</v>
      </c>
    </row>
    <row r="1330" spans="1:14" x14ac:dyDescent="0.25">
      <c r="A1330" s="46">
        <f t="shared" si="180"/>
        <v>20</v>
      </c>
      <c r="B1330" s="34">
        <v>5</v>
      </c>
      <c r="C1330" s="46" t="s">
        <v>1522</v>
      </c>
      <c r="D1330" s="190">
        <v>5840.7</v>
      </c>
      <c r="E1330" s="48"/>
      <c r="F1330" s="49"/>
      <c r="G1330" s="46">
        <f t="shared" si="181"/>
        <v>5840.7</v>
      </c>
      <c r="H1330" s="46">
        <v>555</v>
      </c>
      <c r="I1330" s="43">
        <f t="shared" si="177"/>
        <v>0.6607142857142857</v>
      </c>
      <c r="J1330" s="43">
        <f t="shared" si="175"/>
        <v>2828.8151785714285</v>
      </c>
      <c r="K1330" s="43">
        <f t="shared" si="178"/>
        <v>622.33933928571423</v>
      </c>
      <c r="L1330" s="194">
        <v>753.74285714285713</v>
      </c>
      <c r="M1330" s="194">
        <v>65.912857142857149</v>
      </c>
      <c r="N1330" s="45">
        <f t="shared" si="179"/>
        <v>0.73121547625162342</v>
      </c>
    </row>
    <row r="1331" spans="1:14" x14ac:dyDescent="0.25">
      <c r="A1331" s="46">
        <f t="shared" si="180"/>
        <v>21</v>
      </c>
      <c r="B1331" s="34">
        <v>5</v>
      </c>
      <c r="C1331" s="46" t="s">
        <v>1523</v>
      </c>
      <c r="D1331" s="190">
        <v>6026.6</v>
      </c>
      <c r="E1331" s="48"/>
      <c r="F1331" s="49"/>
      <c r="G1331" s="46">
        <f t="shared" si="181"/>
        <v>6026.6</v>
      </c>
      <c r="H1331" s="46">
        <v>555</v>
      </c>
      <c r="I1331" s="43">
        <f t="shared" si="177"/>
        <v>0.6607142857142857</v>
      </c>
      <c r="J1331" s="43">
        <f t="shared" si="175"/>
        <v>2828.8151785714285</v>
      </c>
      <c r="K1331" s="43">
        <f t="shared" si="178"/>
        <v>622.33933928571423</v>
      </c>
      <c r="L1331" s="194">
        <v>753.74285714285713</v>
      </c>
      <c r="M1331" s="194">
        <v>65.912857142857149</v>
      </c>
      <c r="N1331" s="45">
        <f t="shared" si="179"/>
        <v>0.70865997944825554</v>
      </c>
    </row>
    <row r="1332" spans="1:14" x14ac:dyDescent="0.25">
      <c r="A1332" s="46">
        <f t="shared" si="180"/>
        <v>22</v>
      </c>
      <c r="B1332" s="34">
        <v>5</v>
      </c>
      <c r="C1332" s="46" t="s">
        <v>1524</v>
      </c>
      <c r="D1332" s="190">
        <v>5850.8</v>
      </c>
      <c r="E1332" s="48"/>
      <c r="F1332" s="49"/>
      <c r="G1332" s="46">
        <f t="shared" si="181"/>
        <v>5850.8</v>
      </c>
      <c r="H1332" s="46">
        <v>555</v>
      </c>
      <c r="I1332" s="43">
        <f t="shared" si="177"/>
        <v>0.6607142857142857</v>
      </c>
      <c r="J1332" s="43">
        <f t="shared" si="175"/>
        <v>2828.8151785714285</v>
      </c>
      <c r="K1332" s="43">
        <f t="shared" si="178"/>
        <v>622.33933928571423</v>
      </c>
      <c r="L1332" s="194">
        <v>753.74285714285713</v>
      </c>
      <c r="M1332" s="194">
        <v>65.912857142857149</v>
      </c>
      <c r="N1332" s="45">
        <f t="shared" si="179"/>
        <v>0.72995320847454315</v>
      </c>
    </row>
    <row r="1333" spans="1:14" x14ac:dyDescent="0.25">
      <c r="A1333" s="46">
        <f t="shared" si="180"/>
        <v>23</v>
      </c>
      <c r="B1333" s="34">
        <v>9</v>
      </c>
      <c r="C1333" s="46" t="s">
        <v>1525</v>
      </c>
      <c r="D1333" s="190">
        <v>7972.6</v>
      </c>
      <c r="E1333" s="48"/>
      <c r="F1333" s="49"/>
      <c r="G1333" s="46">
        <f t="shared" si="181"/>
        <v>7972.6</v>
      </c>
      <c r="H1333" s="46">
        <v>948</v>
      </c>
      <c r="I1333" s="43">
        <f t="shared" si="177"/>
        <v>1.1285714285714286</v>
      </c>
      <c r="J1333" s="43">
        <f t="shared" si="175"/>
        <v>4831.9221428571427</v>
      </c>
      <c r="K1333" s="43">
        <f t="shared" si="178"/>
        <v>1063.0228714285713</v>
      </c>
      <c r="L1333" s="194">
        <v>1287.4742857142855</v>
      </c>
      <c r="M1333" s="194">
        <v>112.58628571428572</v>
      </c>
      <c r="N1333" s="45">
        <f t="shared" si="179"/>
        <v>0.9150096061152303</v>
      </c>
    </row>
    <row r="1334" spans="1:14" x14ac:dyDescent="0.25">
      <c r="A1334" s="46">
        <f t="shared" si="180"/>
        <v>24</v>
      </c>
      <c r="B1334" s="34">
        <v>5</v>
      </c>
      <c r="C1334" s="46" t="s">
        <v>1526</v>
      </c>
      <c r="D1334" s="190">
        <v>4276.3</v>
      </c>
      <c r="E1334" s="48"/>
      <c r="F1334" s="49"/>
      <c r="G1334" s="46">
        <f t="shared" si="181"/>
        <v>4276.3</v>
      </c>
      <c r="H1334" s="46">
        <v>411</v>
      </c>
      <c r="I1334" s="43">
        <f t="shared" si="177"/>
        <v>0.48928571428571427</v>
      </c>
      <c r="J1334" s="43">
        <f t="shared" si="175"/>
        <v>2094.8523214285715</v>
      </c>
      <c r="K1334" s="43">
        <f t="shared" si="178"/>
        <v>460.86751071428574</v>
      </c>
      <c r="L1334" s="194">
        <v>558.17714285714283</v>
      </c>
      <c r="M1334" s="194">
        <v>48.811142857142855</v>
      </c>
      <c r="N1334" s="45">
        <f t="shared" si="179"/>
        <v>0.73958985989222992</v>
      </c>
    </row>
    <row r="1335" spans="1:14" x14ac:dyDescent="0.25">
      <c r="A1335" s="46">
        <f t="shared" si="180"/>
        <v>25</v>
      </c>
      <c r="B1335" s="34">
        <v>5</v>
      </c>
      <c r="C1335" s="46" t="s">
        <v>1527</v>
      </c>
      <c r="D1335" s="190">
        <v>4367.5</v>
      </c>
      <c r="E1335" s="48"/>
      <c r="F1335" s="49"/>
      <c r="G1335" s="46">
        <f t="shared" si="181"/>
        <v>4367.5</v>
      </c>
      <c r="H1335" s="46">
        <v>396</v>
      </c>
      <c r="I1335" s="43">
        <f t="shared" si="177"/>
        <v>0.47142857142857142</v>
      </c>
      <c r="J1335" s="43">
        <f t="shared" si="175"/>
        <v>2018.397857142857</v>
      </c>
      <c r="K1335" s="43">
        <f t="shared" si="178"/>
        <v>444.04752857142853</v>
      </c>
      <c r="L1335" s="194">
        <v>537.80571428571432</v>
      </c>
      <c r="M1335" s="194">
        <v>47.029714285714284</v>
      </c>
      <c r="N1335" s="45">
        <f t="shared" si="179"/>
        <v>0.69771741597841186</v>
      </c>
    </row>
    <row r="1336" spans="1:14" x14ac:dyDescent="0.25">
      <c r="A1336" s="46">
        <f t="shared" si="180"/>
        <v>26</v>
      </c>
      <c r="B1336" s="34">
        <v>9</v>
      </c>
      <c r="C1336" s="46" t="s">
        <v>1528</v>
      </c>
      <c r="D1336" s="190">
        <v>4175.8999999999996</v>
      </c>
      <c r="E1336" s="48"/>
      <c r="F1336" s="49"/>
      <c r="G1336" s="46">
        <f t="shared" si="181"/>
        <v>4175.8999999999996</v>
      </c>
      <c r="H1336" s="46">
        <v>470</v>
      </c>
      <c r="I1336" s="43">
        <f t="shared" si="177"/>
        <v>0.55952380952380953</v>
      </c>
      <c r="J1336" s="43">
        <f t="shared" si="175"/>
        <v>2395.5732142857141</v>
      </c>
      <c r="K1336" s="43">
        <f t="shared" si="178"/>
        <v>527.02610714285709</v>
      </c>
      <c r="L1336" s="194">
        <v>638.30476190476202</v>
      </c>
      <c r="M1336" s="194">
        <v>55.818095238095239</v>
      </c>
      <c r="N1336" s="45">
        <f t="shared" si="179"/>
        <v>0.86609405842367604</v>
      </c>
    </row>
    <row r="1337" spans="1:14" x14ac:dyDescent="0.25">
      <c r="A1337" s="46">
        <f t="shared" si="180"/>
        <v>27</v>
      </c>
      <c r="B1337" s="34">
        <v>9</v>
      </c>
      <c r="C1337" s="46" t="s">
        <v>1529</v>
      </c>
      <c r="D1337" s="190">
        <v>12124</v>
      </c>
      <c r="E1337" s="48"/>
      <c r="F1337" s="49"/>
      <c r="G1337" s="46">
        <f t="shared" si="181"/>
        <v>12124</v>
      </c>
      <c r="H1337" s="46">
        <v>1502</v>
      </c>
      <c r="I1337" s="43">
        <f t="shared" si="177"/>
        <v>1.7880952380952382</v>
      </c>
      <c r="J1337" s="43">
        <f t="shared" si="175"/>
        <v>7655.6403571428573</v>
      </c>
      <c r="K1337" s="43">
        <f t="shared" si="178"/>
        <v>1684.2408785714285</v>
      </c>
      <c r="L1337" s="194">
        <v>2039.8590476190475</v>
      </c>
      <c r="M1337" s="194">
        <v>178.38038095238096</v>
      </c>
      <c r="N1337" s="45">
        <f t="shared" si="179"/>
        <v>0.95332568989489563</v>
      </c>
    </row>
    <row r="1338" spans="1:14" x14ac:dyDescent="0.25">
      <c r="A1338" s="46">
        <f t="shared" si="180"/>
        <v>28</v>
      </c>
      <c r="B1338" s="34">
        <v>5</v>
      </c>
      <c r="C1338" s="46" t="s">
        <v>1530</v>
      </c>
      <c r="D1338" s="190">
        <v>5787.7</v>
      </c>
      <c r="E1338" s="48"/>
      <c r="F1338" s="49"/>
      <c r="G1338" s="46">
        <f t="shared" si="181"/>
        <v>5787.7</v>
      </c>
      <c r="H1338" s="46">
        <v>559</v>
      </c>
      <c r="I1338" s="43">
        <f t="shared" si="177"/>
        <v>0.66547619047619044</v>
      </c>
      <c r="J1338" s="43">
        <f t="shared" si="175"/>
        <v>2849.2030357142853</v>
      </c>
      <c r="K1338" s="43">
        <f t="shared" si="178"/>
        <v>626.8246678571428</v>
      </c>
      <c r="L1338" s="194">
        <v>759.175238095238</v>
      </c>
      <c r="M1338" s="194">
        <v>66.387904761904764</v>
      </c>
      <c r="N1338" s="45">
        <f t="shared" si="179"/>
        <v>0.74322975386225465</v>
      </c>
    </row>
    <row r="1339" spans="1:14" x14ac:dyDescent="0.25">
      <c r="A1339" s="46">
        <f t="shared" si="180"/>
        <v>29</v>
      </c>
      <c r="B1339" s="34">
        <v>5</v>
      </c>
      <c r="C1339" s="46" t="s">
        <v>1531</v>
      </c>
      <c r="D1339" s="190">
        <v>4389.3999999999996</v>
      </c>
      <c r="E1339" s="48"/>
      <c r="F1339" s="49"/>
      <c r="G1339" s="46">
        <f t="shared" si="181"/>
        <v>4389.3999999999996</v>
      </c>
      <c r="H1339" s="46">
        <v>411</v>
      </c>
      <c r="I1339" s="43">
        <f t="shared" si="177"/>
        <v>0.48928571428571427</v>
      </c>
      <c r="J1339" s="43">
        <f t="shared" si="175"/>
        <v>2094.8523214285715</v>
      </c>
      <c r="K1339" s="43">
        <f t="shared" si="178"/>
        <v>460.86751071428574</v>
      </c>
      <c r="L1339" s="194">
        <v>558.17714285714283</v>
      </c>
      <c r="M1339" s="194">
        <v>48.811142857142855</v>
      </c>
      <c r="N1339" s="45">
        <f t="shared" si="179"/>
        <v>0.72053312932454172</v>
      </c>
    </row>
    <row r="1340" spans="1:14" x14ac:dyDescent="0.25">
      <c r="A1340" s="46">
        <f t="shared" si="180"/>
        <v>30</v>
      </c>
      <c r="B1340" s="34">
        <v>5</v>
      </c>
      <c r="C1340" s="46" t="s">
        <v>1881</v>
      </c>
      <c r="D1340" s="190">
        <v>4397.2</v>
      </c>
      <c r="E1340" s="48"/>
      <c r="F1340" s="49"/>
      <c r="G1340" s="46">
        <f t="shared" si="181"/>
        <v>4397.2</v>
      </c>
      <c r="H1340" s="46">
        <v>407</v>
      </c>
      <c r="I1340" s="43">
        <f t="shared" si="177"/>
        <v>0.48452380952380952</v>
      </c>
      <c r="J1340" s="43">
        <f t="shared" si="175"/>
        <v>2074.4644642857143</v>
      </c>
      <c r="K1340" s="43">
        <f t="shared" si="178"/>
        <v>456.38218214285712</v>
      </c>
      <c r="L1340" s="194">
        <v>552.74476190476184</v>
      </c>
      <c r="M1340" s="194">
        <v>48.33609523809524</v>
      </c>
      <c r="N1340" s="45">
        <f t="shared" si="179"/>
        <v>0.71225495851255982</v>
      </c>
    </row>
    <row r="1341" spans="1:14" x14ac:dyDescent="0.25">
      <c r="A1341" s="46">
        <f t="shared" si="180"/>
        <v>31</v>
      </c>
      <c r="B1341" s="34">
        <v>5</v>
      </c>
      <c r="C1341" s="46" t="s">
        <v>1532</v>
      </c>
      <c r="D1341" s="190">
        <v>4374.3999999999996</v>
      </c>
      <c r="E1341" s="48"/>
      <c r="F1341" s="49"/>
      <c r="G1341" s="46">
        <f t="shared" si="181"/>
        <v>4374.3999999999996</v>
      </c>
      <c r="H1341" s="46">
        <v>407</v>
      </c>
      <c r="I1341" s="43">
        <f t="shared" si="177"/>
        <v>0.48452380952380952</v>
      </c>
      <c r="J1341" s="43">
        <f t="shared" si="175"/>
        <v>2074.4644642857143</v>
      </c>
      <c r="K1341" s="43">
        <f t="shared" si="178"/>
        <v>456.38218214285712</v>
      </c>
      <c r="L1341" s="194">
        <v>552.74476190476184</v>
      </c>
      <c r="M1341" s="194">
        <v>48.33609523809524</v>
      </c>
      <c r="N1341" s="45">
        <f t="shared" si="179"/>
        <v>0.7159673334792036</v>
      </c>
    </row>
    <row r="1342" spans="1:14" x14ac:dyDescent="0.25">
      <c r="A1342" s="46">
        <f t="shared" si="180"/>
        <v>32</v>
      </c>
      <c r="B1342" s="34">
        <v>5</v>
      </c>
      <c r="C1342" s="46" t="s">
        <v>0</v>
      </c>
      <c r="D1342" s="190">
        <v>5726.2</v>
      </c>
      <c r="E1342" s="48"/>
      <c r="F1342" s="49"/>
      <c r="G1342" s="46">
        <f t="shared" si="181"/>
        <v>5726.2</v>
      </c>
      <c r="H1342" s="46">
        <v>568</v>
      </c>
      <c r="I1342" s="43">
        <f t="shared" si="177"/>
        <v>0.67619047619047623</v>
      </c>
      <c r="J1342" s="43">
        <f t="shared" si="175"/>
        <v>2895.0757142857142</v>
      </c>
      <c r="K1342" s="43">
        <f t="shared" si="178"/>
        <v>636.91665714285716</v>
      </c>
      <c r="L1342" s="194">
        <v>771.39809523809538</v>
      </c>
      <c r="M1342" s="194">
        <v>67.456761904761919</v>
      </c>
      <c r="N1342" s="45">
        <f t="shared" si="179"/>
        <v>0.76330677038374994</v>
      </c>
    </row>
    <row r="1343" spans="1:14" x14ac:dyDescent="0.25">
      <c r="A1343" s="46">
        <f t="shared" si="180"/>
        <v>33</v>
      </c>
      <c r="B1343" s="34">
        <v>9</v>
      </c>
      <c r="C1343" s="46" t="s">
        <v>1</v>
      </c>
      <c r="D1343" s="190">
        <v>16363.4</v>
      </c>
      <c r="E1343" s="48"/>
      <c r="F1343" s="49"/>
      <c r="G1343" s="46">
        <f t="shared" si="181"/>
        <v>16363.4</v>
      </c>
      <c r="H1343" s="46">
        <v>1784</v>
      </c>
      <c r="I1343" s="43">
        <f t="shared" si="177"/>
        <v>2.1238095238095238</v>
      </c>
      <c r="J1343" s="43">
        <f t="shared" si="175"/>
        <v>9092.9842857142849</v>
      </c>
      <c r="K1343" s="43">
        <f t="shared" si="178"/>
        <v>2000.4565428571427</v>
      </c>
      <c r="L1343" s="194">
        <v>2422.841904761905</v>
      </c>
      <c r="M1343" s="194">
        <v>211.87123809523811</v>
      </c>
      <c r="N1343" s="45">
        <f t="shared" si="179"/>
        <v>0.83895486093529281</v>
      </c>
    </row>
    <row r="1344" spans="1:14" x14ac:dyDescent="0.25">
      <c r="A1344" s="46">
        <f t="shared" si="180"/>
        <v>34</v>
      </c>
      <c r="B1344" s="34">
        <v>9</v>
      </c>
      <c r="C1344" s="46" t="s">
        <v>2</v>
      </c>
      <c r="D1344" s="190">
        <v>20325.400000000001</v>
      </c>
      <c r="E1344" s="48"/>
      <c r="F1344" s="49"/>
      <c r="G1344" s="46">
        <f t="shared" si="181"/>
        <v>20325.400000000001</v>
      </c>
      <c r="H1344" s="46">
        <v>2230</v>
      </c>
      <c r="I1344" s="43">
        <f t="shared" si="177"/>
        <v>2.6547619047619047</v>
      </c>
      <c r="J1344" s="43">
        <f t="shared" si="175"/>
        <v>11366.230357142857</v>
      </c>
      <c r="K1344" s="43">
        <f t="shared" si="178"/>
        <v>2500.5706785714283</v>
      </c>
      <c r="L1344" s="194">
        <v>3028.5523809523806</v>
      </c>
      <c r="M1344" s="194">
        <v>264.83904761904762</v>
      </c>
      <c r="N1344" s="45">
        <f t="shared" si="179"/>
        <v>0.84427329667734519</v>
      </c>
    </row>
    <row r="1345" spans="1:16" x14ac:dyDescent="0.25">
      <c r="A1345" s="46">
        <f t="shared" si="180"/>
        <v>35</v>
      </c>
      <c r="B1345" s="34">
        <v>5</v>
      </c>
      <c r="C1345" s="46" t="s">
        <v>3</v>
      </c>
      <c r="D1345" s="190">
        <v>3233.5</v>
      </c>
      <c r="E1345" s="48"/>
      <c r="F1345" s="49"/>
      <c r="G1345" s="46">
        <f t="shared" si="181"/>
        <v>3233.5</v>
      </c>
      <c r="H1345" s="46">
        <v>306</v>
      </c>
      <c r="I1345" s="43">
        <f t="shared" si="177"/>
        <v>0.36428571428571427</v>
      </c>
      <c r="J1345" s="43">
        <f t="shared" si="175"/>
        <v>1559.6710714285714</v>
      </c>
      <c r="K1345" s="43">
        <f t="shared" si="178"/>
        <v>343.1276357142857</v>
      </c>
      <c r="L1345" s="194">
        <v>415.5771428571428</v>
      </c>
      <c r="M1345" s="194">
        <v>36.341142857142856</v>
      </c>
      <c r="N1345" s="45">
        <f t="shared" si="179"/>
        <v>0.72822545008725625</v>
      </c>
    </row>
    <row r="1346" spans="1:16" x14ac:dyDescent="0.25">
      <c r="A1346" s="46">
        <f t="shared" si="180"/>
        <v>36</v>
      </c>
      <c r="B1346" s="34">
        <v>9</v>
      </c>
      <c r="C1346" s="46" t="s">
        <v>4</v>
      </c>
      <c r="D1346" s="190">
        <v>6170.7</v>
      </c>
      <c r="E1346" s="48"/>
      <c r="F1346" s="49"/>
      <c r="G1346" s="46">
        <f t="shared" si="181"/>
        <v>6170.7</v>
      </c>
      <c r="H1346" s="46">
        <v>795</v>
      </c>
      <c r="I1346" s="43">
        <f t="shared" si="177"/>
        <v>0.9464285714285714</v>
      </c>
      <c r="J1346" s="43">
        <f t="shared" si="175"/>
        <v>4052.0866071428568</v>
      </c>
      <c r="K1346" s="43">
        <f t="shared" si="178"/>
        <v>891.45905357142851</v>
      </c>
      <c r="L1346" s="194">
        <v>1079.6857142857143</v>
      </c>
      <c r="M1346" s="194">
        <v>94.415714285714287</v>
      </c>
      <c r="N1346" s="45">
        <f t="shared" si="179"/>
        <v>0.99140244855295401</v>
      </c>
    </row>
    <row r="1347" spans="1:16" x14ac:dyDescent="0.25">
      <c r="A1347" s="46">
        <f t="shared" si="180"/>
        <v>37</v>
      </c>
      <c r="B1347" s="34">
        <v>9</v>
      </c>
      <c r="C1347" s="46" t="s">
        <v>5</v>
      </c>
      <c r="D1347" s="190">
        <v>2571</v>
      </c>
      <c r="E1347" s="48"/>
      <c r="F1347" s="49"/>
      <c r="G1347" s="46">
        <f t="shared" si="181"/>
        <v>2571</v>
      </c>
      <c r="H1347" s="46">
        <v>154.6</v>
      </c>
      <c r="I1347" s="43">
        <f t="shared" si="177"/>
        <v>0.18404761904761904</v>
      </c>
      <c r="J1347" s="43">
        <f t="shared" si="175"/>
        <v>787.99067857142848</v>
      </c>
      <c r="K1347" s="43">
        <f t="shared" si="178"/>
        <v>173.35794928571426</v>
      </c>
      <c r="L1347" s="194">
        <v>209.96152380952381</v>
      </c>
      <c r="M1347" s="194">
        <v>18.360590476190477</v>
      </c>
      <c r="N1347" s="45">
        <f t="shared" si="179"/>
        <v>0.46272685419792187</v>
      </c>
    </row>
    <row r="1348" spans="1:16" x14ac:dyDescent="0.25">
      <c r="A1348" s="46">
        <f t="shared" si="180"/>
        <v>38</v>
      </c>
      <c r="B1348" s="34">
        <v>4</v>
      </c>
      <c r="C1348" s="46" t="s">
        <v>6</v>
      </c>
      <c r="D1348" s="190">
        <v>4446</v>
      </c>
      <c r="E1348" s="48"/>
      <c r="F1348" s="49">
        <v>135.1</v>
      </c>
      <c r="G1348" s="46">
        <f t="shared" si="181"/>
        <v>4581.1000000000004</v>
      </c>
      <c r="H1348" s="46">
        <v>646</v>
      </c>
      <c r="I1348" s="43">
        <f t="shared" si="177"/>
        <v>0.76904761904761909</v>
      </c>
      <c r="J1348" s="43">
        <f t="shared" si="175"/>
        <v>3292.6389285714286</v>
      </c>
      <c r="K1348" s="43">
        <f t="shared" si="178"/>
        <v>724.38056428571429</v>
      </c>
      <c r="L1348" s="194">
        <v>877.32952380952383</v>
      </c>
      <c r="M1348" s="194">
        <v>76.720190476190481</v>
      </c>
      <c r="N1348" s="45">
        <f t="shared" si="179"/>
        <v>1.1180992368742371</v>
      </c>
    </row>
    <row r="1349" spans="1:16" x14ac:dyDescent="0.25">
      <c r="A1349" s="46">
        <f t="shared" si="180"/>
        <v>39</v>
      </c>
      <c r="B1349" s="34">
        <v>5</v>
      </c>
      <c r="C1349" s="46" t="s">
        <v>7</v>
      </c>
      <c r="D1349" s="190">
        <v>2571.8000000000002</v>
      </c>
      <c r="E1349" s="48"/>
      <c r="F1349" s="49"/>
      <c r="G1349" s="46">
        <f t="shared" si="181"/>
        <v>2571.8000000000002</v>
      </c>
      <c r="H1349" s="46">
        <v>132</v>
      </c>
      <c r="I1349" s="43">
        <f t="shared" si="177"/>
        <v>0.15714285714285714</v>
      </c>
      <c r="J1349" s="43">
        <f t="shared" si="175"/>
        <v>672.7992857142857</v>
      </c>
      <c r="K1349" s="43">
        <f t="shared" si="178"/>
        <v>148.01584285714284</v>
      </c>
      <c r="L1349" s="194">
        <v>179.26857142857142</v>
      </c>
      <c r="M1349" s="194">
        <v>15.67657142857143</v>
      </c>
      <c r="N1349" s="45">
        <f>(J1349+K1349+L1349+M1349)/D1349</f>
        <v>0.39496083343517041</v>
      </c>
    </row>
    <row r="1350" spans="1:16" x14ac:dyDescent="0.25">
      <c r="A1350" s="46">
        <f t="shared" si="180"/>
        <v>40</v>
      </c>
      <c r="B1350" s="34">
        <v>9</v>
      </c>
      <c r="C1350" s="46" t="s">
        <v>8</v>
      </c>
      <c r="D1350" s="190">
        <v>4089.4</v>
      </c>
      <c r="E1350" s="48"/>
      <c r="F1350" s="49"/>
      <c r="G1350" s="46">
        <f t="shared" si="181"/>
        <v>4089.4</v>
      </c>
      <c r="H1350" s="46">
        <v>543</v>
      </c>
      <c r="I1350" s="43">
        <f t="shared" si="177"/>
        <v>0.64642857142857146</v>
      </c>
      <c r="J1350" s="43">
        <f t="shared" si="175"/>
        <v>2767.6516071428573</v>
      </c>
      <c r="K1350" s="43">
        <f t="shared" si="178"/>
        <v>608.88335357142864</v>
      </c>
      <c r="L1350" s="194">
        <v>737.44571428571442</v>
      </c>
      <c r="M1350" s="194">
        <v>64.48771428571429</v>
      </c>
      <c r="N1350" s="45">
        <f t="shared" si="179"/>
        <v>1.0217803074499228</v>
      </c>
    </row>
    <row r="1351" spans="1:16" x14ac:dyDescent="0.25">
      <c r="A1351" s="46">
        <f t="shared" si="180"/>
        <v>41</v>
      </c>
      <c r="B1351" s="34">
        <v>9</v>
      </c>
      <c r="C1351" s="46" t="s">
        <v>9</v>
      </c>
      <c r="D1351" s="190">
        <v>4079.1</v>
      </c>
      <c r="E1351" s="48"/>
      <c r="F1351" s="49"/>
      <c r="G1351" s="46">
        <f t="shared" si="181"/>
        <v>4079.1</v>
      </c>
      <c r="H1351" s="46">
        <v>471</v>
      </c>
      <c r="I1351" s="43">
        <f t="shared" si="177"/>
        <v>0.56071428571428572</v>
      </c>
      <c r="J1351" s="43">
        <f t="shared" si="175"/>
        <v>2400.6701785714286</v>
      </c>
      <c r="K1351" s="43">
        <f t="shared" si="178"/>
        <v>528.14743928571431</v>
      </c>
      <c r="L1351" s="194">
        <v>639.66285714285721</v>
      </c>
      <c r="M1351" s="194">
        <v>55.936857142857143</v>
      </c>
      <c r="N1351" s="45">
        <f t="shared" si="179"/>
        <v>0.88853358146229744</v>
      </c>
    </row>
    <row r="1352" spans="1:16" x14ac:dyDescent="0.25">
      <c r="A1352" s="46">
        <f t="shared" si="180"/>
        <v>42</v>
      </c>
      <c r="B1352" s="34">
        <v>9</v>
      </c>
      <c r="C1352" s="46" t="s">
        <v>1882</v>
      </c>
      <c r="D1352" s="190">
        <v>8506.9</v>
      </c>
      <c r="E1352" s="48"/>
      <c r="F1352" s="49"/>
      <c r="G1352" s="46">
        <f t="shared" si="181"/>
        <v>8506.9</v>
      </c>
      <c r="H1352" s="46">
        <v>720</v>
      </c>
      <c r="I1352" s="43">
        <f t="shared" si="177"/>
        <v>0.8571428571428571</v>
      </c>
      <c r="J1352" s="43">
        <f t="shared" si="175"/>
        <v>3669.8142857142852</v>
      </c>
      <c r="K1352" s="43">
        <f t="shared" si="178"/>
        <v>807.35914285714273</v>
      </c>
      <c r="L1352" s="194">
        <v>977.82857142857142</v>
      </c>
      <c r="M1352" s="194">
        <v>85.508571428571429</v>
      </c>
      <c r="N1352" s="45">
        <f t="shared" si="179"/>
        <v>0.65129607394333677</v>
      </c>
    </row>
    <row r="1353" spans="1:16" x14ac:dyDescent="0.25">
      <c r="A1353" s="46">
        <f t="shared" si="180"/>
        <v>43</v>
      </c>
      <c r="B1353" s="190">
        <v>5</v>
      </c>
      <c r="C1353" s="150" t="s">
        <v>500</v>
      </c>
      <c r="D1353" s="190">
        <v>1934.1</v>
      </c>
      <c r="E1353" s="48"/>
      <c r="F1353" s="49">
        <v>1212.4000000000001</v>
      </c>
      <c r="G1353" s="46">
        <f t="shared" si="181"/>
        <v>3146.5</v>
      </c>
      <c r="H1353" s="46">
        <v>123.5</v>
      </c>
      <c r="I1353" s="43">
        <f t="shared" si="177"/>
        <v>0.14702380952380953</v>
      </c>
      <c r="J1353" s="43">
        <f t="shared" si="175"/>
        <v>629.47508928571426</v>
      </c>
      <c r="K1353" s="43">
        <f t="shared" si="178"/>
        <v>138.48451964285715</v>
      </c>
      <c r="L1353" s="194">
        <v>167.72476190476189</v>
      </c>
      <c r="M1353" s="194">
        <v>14.667095238095239</v>
      </c>
      <c r="N1353" s="45">
        <f t="shared" si="179"/>
        <v>0.49136625100637438</v>
      </c>
    </row>
    <row r="1354" spans="1:16" x14ac:dyDescent="0.25">
      <c r="A1354" s="46">
        <f t="shared" si="180"/>
        <v>44</v>
      </c>
      <c r="B1354" s="190">
        <v>5</v>
      </c>
      <c r="C1354" s="150" t="s">
        <v>501</v>
      </c>
      <c r="D1354" s="190">
        <v>4269.5</v>
      </c>
      <c r="E1354" s="48"/>
      <c r="F1354" s="49"/>
      <c r="G1354" s="46">
        <f t="shared" si="181"/>
        <v>4269.5</v>
      </c>
      <c r="H1354" s="46">
        <v>130.5</v>
      </c>
      <c r="I1354" s="43">
        <f t="shared" si="177"/>
        <v>0.15535714285714286</v>
      </c>
      <c r="J1354" s="43">
        <f t="shared" si="175"/>
        <v>665.1538392857143</v>
      </c>
      <c r="K1354" s="43">
        <f t="shared" si="178"/>
        <v>146.33384464285714</v>
      </c>
      <c r="L1354" s="194">
        <v>177.23142857142858</v>
      </c>
      <c r="M1354" s="194">
        <v>15.498428571428573</v>
      </c>
      <c r="N1354" s="45">
        <f t="shared" si="179"/>
        <v>0.23520729384504707</v>
      </c>
    </row>
    <row r="1355" spans="1:16" x14ac:dyDescent="0.25">
      <c r="A1355" s="46">
        <f t="shared" si="180"/>
        <v>45</v>
      </c>
      <c r="B1355" s="190">
        <v>9</v>
      </c>
      <c r="C1355" s="42" t="s">
        <v>2102</v>
      </c>
      <c r="D1355" s="190">
        <v>4095</v>
      </c>
      <c r="E1355" s="48"/>
      <c r="F1355" s="49"/>
      <c r="G1355" s="46">
        <f t="shared" si="181"/>
        <v>4095</v>
      </c>
      <c r="H1355" s="46">
        <v>376</v>
      </c>
      <c r="I1355" s="43">
        <f t="shared" si="177"/>
        <v>0.44761904761904764</v>
      </c>
      <c r="J1355" s="43">
        <f t="shared" si="175"/>
        <v>1916.4585714285715</v>
      </c>
      <c r="K1355" s="43">
        <f t="shared" si="178"/>
        <v>421.62088571428575</v>
      </c>
      <c r="L1355" s="194">
        <v>510.64380952380958</v>
      </c>
      <c r="M1355" s="194">
        <v>44.654476190476196</v>
      </c>
      <c r="N1355" s="45">
        <f t="shared" si="179"/>
        <v>0.70656355136926563</v>
      </c>
    </row>
    <row r="1356" spans="1:16" s="102" customFormat="1" x14ac:dyDescent="0.25">
      <c r="A1356" s="46">
        <f t="shared" si="180"/>
        <v>46</v>
      </c>
      <c r="B1356" s="184">
        <v>5</v>
      </c>
      <c r="C1356" s="164" t="s">
        <v>1209</v>
      </c>
      <c r="D1356" s="190">
        <v>15885</v>
      </c>
      <c r="E1356" s="48"/>
      <c r="F1356" s="49">
        <v>238.9</v>
      </c>
      <c r="G1356" s="46">
        <v>16123.9</v>
      </c>
      <c r="H1356" s="46">
        <v>1501.7</v>
      </c>
      <c r="I1356" s="100">
        <f t="shared" si="177"/>
        <v>1.7877380952380952</v>
      </c>
      <c r="J1356" s="43">
        <f t="shared" si="175"/>
        <v>7654.1112678571426</v>
      </c>
      <c r="K1356" s="100">
        <f t="shared" si="178"/>
        <v>1683.9044789285713</v>
      </c>
      <c r="L1356" s="194">
        <v>2039.451619047619</v>
      </c>
      <c r="M1356" s="194">
        <v>74.107428571428571</v>
      </c>
      <c r="N1356" s="45">
        <f t="shared" si="179"/>
        <v>0.72090492882623614</v>
      </c>
      <c r="P1356" s="240">
        <v>694.56</v>
      </c>
    </row>
    <row r="1357" spans="1:16" x14ac:dyDescent="0.25">
      <c r="A1357" s="46">
        <f t="shared" si="180"/>
        <v>47</v>
      </c>
      <c r="B1357" s="190">
        <v>5</v>
      </c>
      <c r="C1357" s="42" t="s">
        <v>1641</v>
      </c>
      <c r="D1357" s="190">
        <v>3468</v>
      </c>
      <c r="E1357" s="48"/>
      <c r="F1357" s="49"/>
      <c r="G1357" s="46">
        <f t="shared" si="181"/>
        <v>3468</v>
      </c>
      <c r="H1357" s="46">
        <v>240</v>
      </c>
      <c r="I1357" s="43">
        <f t="shared" si="177"/>
        <v>0.2857142857142857</v>
      </c>
      <c r="J1357" s="43">
        <f t="shared" si="175"/>
        <v>1223.2714285714285</v>
      </c>
      <c r="K1357" s="43">
        <f t="shared" si="178"/>
        <v>269.11971428571428</v>
      </c>
      <c r="L1357" s="194">
        <v>325.94285714285712</v>
      </c>
      <c r="M1357" s="194">
        <v>28.502857142857142</v>
      </c>
      <c r="N1357" s="45">
        <f t="shared" si="179"/>
        <v>0.53253657933761733</v>
      </c>
      <c r="P1357" s="44">
        <v>322.79000000000002</v>
      </c>
    </row>
    <row r="1358" spans="1:16" s="40" customFormat="1" ht="14" x14ac:dyDescent="0.3">
      <c r="A1358" s="23"/>
      <c r="B1358" s="23"/>
      <c r="C1358" s="23" t="s">
        <v>1203</v>
      </c>
      <c r="D1358" s="35">
        <f t="shared" ref="D1358:M1358" si="182">SUM(D1311:D1357)</f>
        <v>280504.5</v>
      </c>
      <c r="E1358" s="35">
        <f t="shared" si="182"/>
        <v>561</v>
      </c>
      <c r="F1358" s="35">
        <f t="shared" si="182"/>
        <v>1586.4</v>
      </c>
      <c r="G1358" s="58">
        <f t="shared" si="182"/>
        <v>282651.90000000002</v>
      </c>
      <c r="H1358" s="58">
        <f t="shared" si="182"/>
        <v>27044</v>
      </c>
      <c r="I1358" s="58">
        <f t="shared" si="182"/>
        <v>32.195238095238103</v>
      </c>
      <c r="J1358" s="58">
        <f t="shared" si="182"/>
        <v>137842.30214285711</v>
      </c>
      <c r="K1358" s="58">
        <f t="shared" si="182"/>
        <v>30325.306471428565</v>
      </c>
      <c r="L1358" s="204">
        <f t="shared" si="182"/>
        <v>36728.327619047639</v>
      </c>
      <c r="M1358" s="204">
        <f t="shared" si="182"/>
        <v>3107.5596285714282</v>
      </c>
      <c r="N1358" s="45">
        <f t="shared" si="179"/>
        <v>0.74153354353283019</v>
      </c>
    </row>
    <row r="1359" spans="1:16" x14ac:dyDescent="0.25">
      <c r="A1359" s="516" t="s">
        <v>1883</v>
      </c>
      <c r="B1359" s="517"/>
      <c r="C1359" s="517"/>
      <c r="D1359" s="517"/>
      <c r="E1359" s="517"/>
      <c r="F1359" s="517"/>
      <c r="G1359" s="517"/>
      <c r="H1359" s="517"/>
      <c r="I1359" s="517"/>
      <c r="J1359" s="517"/>
      <c r="K1359" s="517"/>
      <c r="L1359" s="517"/>
      <c r="M1359" s="517"/>
      <c r="N1359" s="518"/>
    </row>
    <row r="1360" spans="1:16" x14ac:dyDescent="0.25">
      <c r="A1360" s="46">
        <v>1</v>
      </c>
      <c r="B1360" s="34">
        <v>9</v>
      </c>
      <c r="C1360" s="46" t="s">
        <v>308</v>
      </c>
      <c r="D1360" s="81">
        <v>5786.79</v>
      </c>
      <c r="E1360" s="46"/>
      <c r="F1360" s="49"/>
      <c r="G1360" s="46">
        <f t="shared" ref="G1360:G1395" si="183">D1360+E1360+F1360</f>
        <v>5786.79</v>
      </c>
      <c r="H1360" s="46">
        <v>661.5</v>
      </c>
      <c r="I1360" s="43">
        <f>H1360/840</f>
        <v>0.78749999999999998</v>
      </c>
      <c r="J1360" s="43">
        <f t="shared" ref="J1360:J1396" si="184">I1360*4281.45</f>
        <v>3371.6418749999998</v>
      </c>
      <c r="K1360" s="43">
        <f>J1360*0.22</f>
        <v>741.76121249999994</v>
      </c>
      <c r="L1360" s="194">
        <v>1353.366</v>
      </c>
      <c r="M1360" s="194">
        <v>78.561000000000007</v>
      </c>
      <c r="N1360" s="45">
        <f t="shared" ref="N1360:N1397" si="185">(J1360+K1360+L1360+M1360)/D1360</f>
        <v>0.95827394591820325</v>
      </c>
    </row>
    <row r="1361" spans="1:14" x14ac:dyDescent="0.25">
      <c r="A1361" s="46">
        <f t="shared" ref="A1361:A1396" si="186">1+A1360</f>
        <v>2</v>
      </c>
      <c r="B1361" s="34">
        <v>9</v>
      </c>
      <c r="C1361" s="46" t="s">
        <v>309</v>
      </c>
      <c r="D1361" s="81">
        <v>3626.15</v>
      </c>
      <c r="E1361" s="48"/>
      <c r="F1361" s="49"/>
      <c r="G1361" s="46">
        <f t="shared" si="183"/>
        <v>3626.15</v>
      </c>
      <c r="H1361" s="46">
        <v>431</v>
      </c>
      <c r="I1361" s="43">
        <f t="shared" ref="I1361:I1395" si="187">H1361/840</f>
        <v>0.51309523809523805</v>
      </c>
      <c r="J1361" s="43">
        <f t="shared" si="184"/>
        <v>2196.7916071428567</v>
      </c>
      <c r="K1361" s="43">
        <f t="shared" ref="K1361:K1396" si="188">J1361*0.22</f>
        <v>483.29415357142847</v>
      </c>
      <c r="L1361" s="194">
        <v>881.78495238095229</v>
      </c>
      <c r="M1361" s="194">
        <v>51.186380952380951</v>
      </c>
      <c r="N1361" s="45">
        <f t="shared" si="185"/>
        <v>0.9963893093356917</v>
      </c>
    </row>
    <row r="1362" spans="1:14" x14ac:dyDescent="0.25">
      <c r="A1362" s="46">
        <f t="shared" si="186"/>
        <v>3</v>
      </c>
      <c r="B1362" s="34">
        <v>9</v>
      </c>
      <c r="C1362" s="46" t="s">
        <v>310</v>
      </c>
      <c r="D1362" s="81">
        <v>7702.04</v>
      </c>
      <c r="E1362" s="48"/>
      <c r="F1362" s="49"/>
      <c r="G1362" s="46">
        <f t="shared" si="183"/>
        <v>7702.04</v>
      </c>
      <c r="H1362" s="46">
        <v>882</v>
      </c>
      <c r="I1362" s="43">
        <f t="shared" si="187"/>
        <v>1.05</v>
      </c>
      <c r="J1362" s="43">
        <f t="shared" si="184"/>
        <v>4495.5225</v>
      </c>
      <c r="K1362" s="43">
        <f t="shared" si="188"/>
        <v>989.01495</v>
      </c>
      <c r="L1362" s="194">
        <v>1804.4880000000001</v>
      </c>
      <c r="M1362" s="194">
        <v>104.748</v>
      </c>
      <c r="N1362" s="45">
        <f t="shared" si="185"/>
        <v>0.95997598688139762</v>
      </c>
    </row>
    <row r="1363" spans="1:14" x14ac:dyDescent="0.25">
      <c r="A1363" s="46">
        <f t="shared" si="186"/>
        <v>4</v>
      </c>
      <c r="B1363" s="34">
        <v>9</v>
      </c>
      <c r="C1363" s="46" t="s">
        <v>311</v>
      </c>
      <c r="D1363" s="81">
        <v>5721.7</v>
      </c>
      <c r="E1363" s="48"/>
      <c r="F1363" s="49"/>
      <c r="G1363" s="46">
        <f t="shared" si="183"/>
        <v>5721.7</v>
      </c>
      <c r="H1363" s="46">
        <v>661.5</v>
      </c>
      <c r="I1363" s="43">
        <f t="shared" si="187"/>
        <v>0.78749999999999998</v>
      </c>
      <c r="J1363" s="43">
        <f t="shared" si="184"/>
        <v>3371.6418749999998</v>
      </c>
      <c r="K1363" s="43">
        <f t="shared" si="188"/>
        <v>741.76121249999994</v>
      </c>
      <c r="L1363" s="194">
        <v>1353.366</v>
      </c>
      <c r="M1363" s="194">
        <v>78.561000000000007</v>
      </c>
      <c r="N1363" s="45">
        <f t="shared" si="185"/>
        <v>0.96917526041211521</v>
      </c>
    </row>
    <row r="1364" spans="1:14" x14ac:dyDescent="0.25">
      <c r="A1364" s="46">
        <f t="shared" si="186"/>
        <v>5</v>
      </c>
      <c r="B1364" s="34">
        <v>9</v>
      </c>
      <c r="C1364" s="46" t="s">
        <v>312</v>
      </c>
      <c r="D1364" s="81">
        <v>5777.4</v>
      </c>
      <c r="E1364" s="48"/>
      <c r="F1364" s="49"/>
      <c r="G1364" s="46">
        <f t="shared" si="183"/>
        <v>5777.4</v>
      </c>
      <c r="H1364" s="46">
        <v>650.5</v>
      </c>
      <c r="I1364" s="43">
        <f t="shared" si="187"/>
        <v>0.77440476190476193</v>
      </c>
      <c r="J1364" s="43">
        <f t="shared" si="184"/>
        <v>3315.575267857143</v>
      </c>
      <c r="K1364" s="43">
        <f t="shared" si="188"/>
        <v>729.42655892857147</v>
      </c>
      <c r="L1364" s="194">
        <v>1330.8610476190477</v>
      </c>
      <c r="M1364" s="194">
        <v>77.254619047619059</v>
      </c>
      <c r="N1364" s="45">
        <f t="shared" si="185"/>
        <v>0.94387051155405211</v>
      </c>
    </row>
    <row r="1365" spans="1:14" x14ac:dyDescent="0.25">
      <c r="A1365" s="46">
        <f t="shared" si="186"/>
        <v>6</v>
      </c>
      <c r="B1365" s="34">
        <v>9</v>
      </c>
      <c r="C1365" s="46" t="s">
        <v>313</v>
      </c>
      <c r="D1365" s="81">
        <v>5627.6</v>
      </c>
      <c r="E1365" s="48"/>
      <c r="F1365" s="49">
        <v>46.65</v>
      </c>
      <c r="G1365" s="46">
        <f t="shared" si="183"/>
        <v>5674.25</v>
      </c>
      <c r="H1365" s="46">
        <v>645.5</v>
      </c>
      <c r="I1365" s="43">
        <f t="shared" si="187"/>
        <v>0.768452380952381</v>
      </c>
      <c r="J1365" s="43">
        <f t="shared" si="184"/>
        <v>3290.0904464285713</v>
      </c>
      <c r="K1365" s="43">
        <f t="shared" si="188"/>
        <v>723.81989821428567</v>
      </c>
      <c r="L1365" s="194">
        <v>1320.631523809524</v>
      </c>
      <c r="M1365" s="194">
        <v>76.660809523809533</v>
      </c>
      <c r="N1365" s="45">
        <f t="shared" si="185"/>
        <v>0.96154713874052711</v>
      </c>
    </row>
    <row r="1366" spans="1:14" x14ac:dyDescent="0.25">
      <c r="A1366" s="46">
        <f t="shared" si="186"/>
        <v>7</v>
      </c>
      <c r="B1366" s="34">
        <v>9</v>
      </c>
      <c r="C1366" s="46" t="s">
        <v>314</v>
      </c>
      <c r="D1366" s="81">
        <v>4060.15</v>
      </c>
      <c r="E1366" s="48">
        <v>29</v>
      </c>
      <c r="F1366" s="49"/>
      <c r="G1366" s="46">
        <f t="shared" si="183"/>
        <v>4089.15</v>
      </c>
      <c r="H1366" s="46">
        <v>434</v>
      </c>
      <c r="I1366" s="43">
        <f t="shared" si="187"/>
        <v>0.51666666666666672</v>
      </c>
      <c r="J1366" s="43">
        <f t="shared" si="184"/>
        <v>2212.0825</v>
      </c>
      <c r="K1366" s="43">
        <f t="shared" si="188"/>
        <v>486.65814999999998</v>
      </c>
      <c r="L1366" s="194">
        <v>887.92266666666683</v>
      </c>
      <c r="M1366" s="194">
        <v>51.542666666666676</v>
      </c>
      <c r="N1366" s="45">
        <f t="shared" si="185"/>
        <v>0.89607674182809338</v>
      </c>
    </row>
    <row r="1367" spans="1:14" x14ac:dyDescent="0.25">
      <c r="A1367" s="46">
        <f t="shared" si="186"/>
        <v>8</v>
      </c>
      <c r="B1367" s="34">
        <v>9</v>
      </c>
      <c r="C1367" s="46" t="s">
        <v>315</v>
      </c>
      <c r="D1367" s="81">
        <v>3998.55</v>
      </c>
      <c r="E1367" s="48"/>
      <c r="F1367" s="49"/>
      <c r="G1367" s="46">
        <f t="shared" si="183"/>
        <v>3998.55</v>
      </c>
      <c r="H1367" s="46">
        <v>438</v>
      </c>
      <c r="I1367" s="43">
        <f t="shared" si="187"/>
        <v>0.52142857142857146</v>
      </c>
      <c r="J1367" s="43">
        <f t="shared" si="184"/>
        <v>2232.4703571428572</v>
      </c>
      <c r="K1367" s="43">
        <f t="shared" si="188"/>
        <v>491.1434785714286</v>
      </c>
      <c r="L1367" s="194">
        <v>896.10628571428583</v>
      </c>
      <c r="M1367" s="194">
        <v>52.017714285714291</v>
      </c>
      <c r="N1367" s="45">
        <f t="shared" si="185"/>
        <v>0.91826733083599943</v>
      </c>
    </row>
    <row r="1368" spans="1:14" x14ac:dyDescent="0.25">
      <c r="A1368" s="46">
        <f t="shared" si="186"/>
        <v>9</v>
      </c>
      <c r="B1368" s="34">
        <v>9</v>
      </c>
      <c r="C1368" s="46" t="s">
        <v>316</v>
      </c>
      <c r="D1368" s="81">
        <v>9976.0499999999993</v>
      </c>
      <c r="E1368" s="48"/>
      <c r="F1368" s="49">
        <v>37.299999999999997</v>
      </c>
      <c r="G1368" s="46">
        <f t="shared" si="183"/>
        <v>10013.349999999999</v>
      </c>
      <c r="H1368" s="46">
        <v>1290.5</v>
      </c>
      <c r="I1368" s="43">
        <f t="shared" si="187"/>
        <v>1.5363095238095239</v>
      </c>
      <c r="J1368" s="43">
        <f t="shared" si="184"/>
        <v>6577.6324107142855</v>
      </c>
      <c r="K1368" s="43">
        <f t="shared" si="188"/>
        <v>1447.0791303571427</v>
      </c>
      <c r="L1368" s="194">
        <v>2640.2400952380954</v>
      </c>
      <c r="M1368" s="194">
        <v>153.2622380952381</v>
      </c>
      <c r="N1368" s="45">
        <f t="shared" si="185"/>
        <v>1.0844185699154238</v>
      </c>
    </row>
    <row r="1369" spans="1:14" x14ac:dyDescent="0.25">
      <c r="A1369" s="46">
        <f t="shared" si="186"/>
        <v>10</v>
      </c>
      <c r="B1369" s="34">
        <v>9</v>
      </c>
      <c r="C1369" s="46" t="s">
        <v>317</v>
      </c>
      <c r="D1369" s="81">
        <v>8239.06</v>
      </c>
      <c r="E1369" s="48"/>
      <c r="F1369" s="49"/>
      <c r="G1369" s="46">
        <f t="shared" si="183"/>
        <v>8239.06</v>
      </c>
      <c r="H1369" s="46">
        <v>882</v>
      </c>
      <c r="I1369" s="43">
        <f t="shared" si="187"/>
        <v>1.05</v>
      </c>
      <c r="J1369" s="43">
        <f t="shared" si="184"/>
        <v>4495.5225</v>
      </c>
      <c r="K1369" s="43">
        <f t="shared" si="188"/>
        <v>989.01495</v>
      </c>
      <c r="L1369" s="194">
        <v>1804.4880000000001</v>
      </c>
      <c r="M1369" s="194">
        <v>104.748</v>
      </c>
      <c r="N1369" s="45">
        <f t="shared" si="185"/>
        <v>0.89740497702407795</v>
      </c>
    </row>
    <row r="1370" spans="1:14" ht="13.5" customHeight="1" x14ac:dyDescent="0.25">
      <c r="A1370" s="46">
        <f t="shared" si="186"/>
        <v>11</v>
      </c>
      <c r="B1370" s="34">
        <v>9</v>
      </c>
      <c r="C1370" s="46" t="s">
        <v>318</v>
      </c>
      <c r="D1370" s="81">
        <v>5737.55</v>
      </c>
      <c r="E1370" s="48"/>
      <c r="F1370" s="49"/>
      <c r="G1370" s="46">
        <f t="shared" si="183"/>
        <v>5737.55</v>
      </c>
      <c r="H1370" s="46">
        <v>661.5</v>
      </c>
      <c r="I1370" s="43">
        <f t="shared" si="187"/>
        <v>0.78749999999999998</v>
      </c>
      <c r="J1370" s="43">
        <f t="shared" si="184"/>
        <v>3371.6418749999998</v>
      </c>
      <c r="K1370" s="43">
        <f t="shared" si="188"/>
        <v>741.76121249999994</v>
      </c>
      <c r="L1370" s="194">
        <v>1353.366</v>
      </c>
      <c r="M1370" s="194">
        <v>78.561000000000007</v>
      </c>
      <c r="N1370" s="45">
        <f t="shared" si="185"/>
        <v>0.96649791069358859</v>
      </c>
    </row>
    <row r="1371" spans="1:14" x14ac:dyDescent="0.25">
      <c r="A1371" s="46">
        <f t="shared" si="186"/>
        <v>12</v>
      </c>
      <c r="B1371" s="34">
        <v>9</v>
      </c>
      <c r="C1371" s="46" t="s">
        <v>319</v>
      </c>
      <c r="D1371" s="81">
        <v>4073.5</v>
      </c>
      <c r="E1371" s="48"/>
      <c r="F1371" s="49"/>
      <c r="G1371" s="46">
        <f t="shared" si="183"/>
        <v>4073.5</v>
      </c>
      <c r="H1371" s="46">
        <v>436</v>
      </c>
      <c r="I1371" s="43">
        <f t="shared" si="187"/>
        <v>0.51904761904761909</v>
      </c>
      <c r="J1371" s="43">
        <f t="shared" si="184"/>
        <v>2222.2764285714288</v>
      </c>
      <c r="K1371" s="43">
        <f t="shared" si="188"/>
        <v>488.90081428571432</v>
      </c>
      <c r="L1371" s="194">
        <v>892.01447619047633</v>
      </c>
      <c r="M1371" s="194">
        <v>51.780190476190484</v>
      </c>
      <c r="N1371" s="45">
        <f t="shared" si="185"/>
        <v>0.89725590021451074</v>
      </c>
    </row>
    <row r="1372" spans="1:14" x14ac:dyDescent="0.25">
      <c r="A1372" s="46">
        <f t="shared" si="186"/>
        <v>13</v>
      </c>
      <c r="B1372" s="34">
        <v>9</v>
      </c>
      <c r="C1372" s="46" t="s">
        <v>320</v>
      </c>
      <c r="D1372" s="81">
        <v>3747.29</v>
      </c>
      <c r="E1372" s="48"/>
      <c r="F1372" s="49"/>
      <c r="G1372" s="46">
        <f t="shared" si="183"/>
        <v>3747.29</v>
      </c>
      <c r="H1372" s="46">
        <v>434</v>
      </c>
      <c r="I1372" s="43">
        <f t="shared" si="187"/>
        <v>0.51666666666666672</v>
      </c>
      <c r="J1372" s="43">
        <f t="shared" si="184"/>
        <v>2212.0825</v>
      </c>
      <c r="K1372" s="43">
        <f t="shared" si="188"/>
        <v>486.65814999999998</v>
      </c>
      <c r="L1372" s="194">
        <v>887.92266666666683</v>
      </c>
      <c r="M1372" s="194">
        <v>51.542666666666676</v>
      </c>
      <c r="N1372" s="45">
        <f t="shared" si="185"/>
        <v>0.97088989198416276</v>
      </c>
    </row>
    <row r="1373" spans="1:14" x14ac:dyDescent="0.25">
      <c r="A1373" s="46">
        <f t="shared" si="186"/>
        <v>14</v>
      </c>
      <c r="B1373" s="34">
        <v>9</v>
      </c>
      <c r="C1373" s="46" t="s">
        <v>321</v>
      </c>
      <c r="D1373" s="81">
        <v>3638.7</v>
      </c>
      <c r="E1373" s="48"/>
      <c r="F1373" s="49"/>
      <c r="G1373" s="46">
        <f t="shared" si="183"/>
        <v>3638.7</v>
      </c>
      <c r="H1373" s="46">
        <v>431</v>
      </c>
      <c r="I1373" s="43">
        <f t="shared" si="187"/>
        <v>0.51309523809523805</v>
      </c>
      <c r="J1373" s="43">
        <f t="shared" si="184"/>
        <v>2196.7916071428567</v>
      </c>
      <c r="K1373" s="43">
        <f t="shared" si="188"/>
        <v>483.29415357142847</v>
      </c>
      <c r="L1373" s="194">
        <v>881.78495238095229</v>
      </c>
      <c r="M1373" s="194">
        <v>51.186380952380951</v>
      </c>
      <c r="N1373" s="45">
        <f t="shared" si="185"/>
        <v>0.99295272873488305</v>
      </c>
    </row>
    <row r="1374" spans="1:14" x14ac:dyDescent="0.25">
      <c r="A1374" s="46">
        <f t="shared" si="186"/>
        <v>15</v>
      </c>
      <c r="B1374" s="34">
        <v>9</v>
      </c>
      <c r="C1374" s="46" t="s">
        <v>322</v>
      </c>
      <c r="D1374" s="81">
        <v>6155.56</v>
      </c>
      <c r="E1374" s="48"/>
      <c r="F1374" s="49"/>
      <c r="G1374" s="46">
        <f t="shared" si="183"/>
        <v>6155.56</v>
      </c>
      <c r="H1374" s="46">
        <v>648.5</v>
      </c>
      <c r="I1374" s="43">
        <f t="shared" si="187"/>
        <v>0.77202380952380956</v>
      </c>
      <c r="J1374" s="43">
        <f t="shared" si="184"/>
        <v>3305.3813392857141</v>
      </c>
      <c r="K1374" s="43">
        <f t="shared" si="188"/>
        <v>727.18389464285713</v>
      </c>
      <c r="L1374" s="194">
        <v>1326.7692380952383</v>
      </c>
      <c r="M1374" s="194">
        <v>77.017095238095251</v>
      </c>
      <c r="N1374" s="45">
        <f t="shared" si="185"/>
        <v>0.88316116929441091</v>
      </c>
    </row>
    <row r="1375" spans="1:14" x14ac:dyDescent="0.25">
      <c r="A1375" s="46">
        <f t="shared" si="186"/>
        <v>16</v>
      </c>
      <c r="B1375" s="34">
        <v>9</v>
      </c>
      <c r="C1375" s="46" t="s">
        <v>323</v>
      </c>
      <c r="D1375" s="81">
        <v>3981.75</v>
      </c>
      <c r="E1375" s="48"/>
      <c r="F1375" s="49"/>
      <c r="G1375" s="46">
        <f t="shared" si="183"/>
        <v>3981.75</v>
      </c>
      <c r="H1375" s="46">
        <v>431</v>
      </c>
      <c r="I1375" s="43">
        <f t="shared" si="187"/>
        <v>0.51309523809523805</v>
      </c>
      <c r="J1375" s="43">
        <f t="shared" si="184"/>
        <v>2196.7916071428567</v>
      </c>
      <c r="K1375" s="43">
        <f t="shared" si="188"/>
        <v>483.29415357142847</v>
      </c>
      <c r="L1375" s="194">
        <v>881.78495238095229</v>
      </c>
      <c r="M1375" s="194">
        <v>51.186380952380951</v>
      </c>
      <c r="N1375" s="45">
        <f t="shared" si="185"/>
        <v>0.90740430565646224</v>
      </c>
    </row>
    <row r="1376" spans="1:14" x14ac:dyDescent="0.25">
      <c r="A1376" s="46">
        <f t="shared" si="186"/>
        <v>17</v>
      </c>
      <c r="B1376" s="34">
        <v>9</v>
      </c>
      <c r="C1376" s="46" t="s">
        <v>324</v>
      </c>
      <c r="D1376" s="81">
        <v>4019.15</v>
      </c>
      <c r="E1376" s="48"/>
      <c r="F1376" s="49"/>
      <c r="G1376" s="46">
        <f t="shared" si="183"/>
        <v>4019.15</v>
      </c>
      <c r="H1376" s="46">
        <v>437</v>
      </c>
      <c r="I1376" s="43">
        <f t="shared" si="187"/>
        <v>0.52023809523809528</v>
      </c>
      <c r="J1376" s="43">
        <f t="shared" si="184"/>
        <v>2227.3733928571428</v>
      </c>
      <c r="K1376" s="43">
        <f t="shared" si="188"/>
        <v>490.02214642857143</v>
      </c>
      <c r="L1376" s="194">
        <v>894.06038095238102</v>
      </c>
      <c r="M1376" s="194">
        <v>51.898952380952387</v>
      </c>
      <c r="N1376" s="45">
        <f t="shared" si="185"/>
        <v>0.91147503144173458</v>
      </c>
    </row>
    <row r="1377" spans="1:14" x14ac:dyDescent="0.25">
      <c r="A1377" s="46">
        <f t="shared" si="186"/>
        <v>18</v>
      </c>
      <c r="B1377" s="34">
        <v>9</v>
      </c>
      <c r="C1377" s="46" t="s">
        <v>325</v>
      </c>
      <c r="D1377" s="81">
        <v>2190.5</v>
      </c>
      <c r="E1377" s="48"/>
      <c r="F1377" s="49"/>
      <c r="G1377" s="46">
        <f t="shared" si="183"/>
        <v>2190.5</v>
      </c>
      <c r="H1377" s="46">
        <v>374.8</v>
      </c>
      <c r="I1377" s="43">
        <f t="shared" si="187"/>
        <v>0.44619047619047619</v>
      </c>
      <c r="J1377" s="43">
        <f t="shared" si="184"/>
        <v>1910.3422142857141</v>
      </c>
      <c r="K1377" s="43">
        <f t="shared" si="188"/>
        <v>420.27528714285711</v>
      </c>
      <c r="L1377" s="194">
        <v>766.80510476190477</v>
      </c>
      <c r="M1377" s="194">
        <v>44.511961904761904</v>
      </c>
      <c r="N1377" s="45">
        <f t="shared" si="185"/>
        <v>1.4343458425451896</v>
      </c>
    </row>
    <row r="1378" spans="1:14" x14ac:dyDescent="0.25">
      <c r="A1378" s="46">
        <f t="shared" si="186"/>
        <v>19</v>
      </c>
      <c r="B1378" s="34">
        <v>9</v>
      </c>
      <c r="C1378" s="46" t="s">
        <v>326</v>
      </c>
      <c r="D1378" s="81">
        <v>3923.4</v>
      </c>
      <c r="E1378" s="48"/>
      <c r="F1378" s="49"/>
      <c r="G1378" s="46">
        <f t="shared" si="183"/>
        <v>3923.4</v>
      </c>
      <c r="H1378" s="46">
        <v>462</v>
      </c>
      <c r="I1378" s="43">
        <f t="shared" si="187"/>
        <v>0.55000000000000004</v>
      </c>
      <c r="J1378" s="43">
        <f t="shared" si="184"/>
        <v>2354.7975000000001</v>
      </c>
      <c r="K1378" s="43">
        <f t="shared" si="188"/>
        <v>518.05545000000006</v>
      </c>
      <c r="L1378" s="194">
        <v>945.2080000000002</v>
      </c>
      <c r="M1378" s="194">
        <v>54.868000000000009</v>
      </c>
      <c r="N1378" s="45">
        <f t="shared" si="185"/>
        <v>0.98713588978946842</v>
      </c>
    </row>
    <row r="1379" spans="1:14" x14ac:dyDescent="0.25">
      <c r="A1379" s="46">
        <f t="shared" si="186"/>
        <v>20</v>
      </c>
      <c r="B1379" s="34">
        <v>9</v>
      </c>
      <c r="C1379" s="46" t="s">
        <v>327</v>
      </c>
      <c r="D1379" s="81">
        <v>7774.24</v>
      </c>
      <c r="E1379" s="48"/>
      <c r="F1379" s="49"/>
      <c r="G1379" s="46">
        <f t="shared" si="183"/>
        <v>7774.24</v>
      </c>
      <c r="H1379" s="46">
        <v>840</v>
      </c>
      <c r="I1379" s="43">
        <f t="shared" si="187"/>
        <v>1</v>
      </c>
      <c r="J1379" s="43">
        <f t="shared" si="184"/>
        <v>4281.45</v>
      </c>
      <c r="K1379" s="43">
        <f t="shared" si="188"/>
        <v>941.91899999999998</v>
      </c>
      <c r="L1379" s="194">
        <v>1718.5600000000002</v>
      </c>
      <c r="M1379" s="194">
        <v>99.76</v>
      </c>
      <c r="N1379" s="45">
        <f t="shared" si="185"/>
        <v>0.90577201115478823</v>
      </c>
    </row>
    <row r="1380" spans="1:14" x14ac:dyDescent="0.25">
      <c r="A1380" s="46">
        <f t="shared" si="186"/>
        <v>21</v>
      </c>
      <c r="B1380" s="34">
        <v>9</v>
      </c>
      <c r="C1380" s="46" t="s">
        <v>328</v>
      </c>
      <c r="D1380" s="81">
        <v>13720.72</v>
      </c>
      <c r="E1380" s="48">
        <v>29.7</v>
      </c>
      <c r="F1380" s="49"/>
      <c r="G1380" s="46">
        <f t="shared" si="183"/>
        <v>13750.42</v>
      </c>
      <c r="H1380" s="46">
        <v>1790.5</v>
      </c>
      <c r="I1380" s="43">
        <f t="shared" si="187"/>
        <v>2.1315476190476192</v>
      </c>
      <c r="J1380" s="43">
        <f t="shared" si="184"/>
        <v>9126.1145535714295</v>
      </c>
      <c r="K1380" s="43">
        <f t="shared" si="188"/>
        <v>2007.7452017857145</v>
      </c>
      <c r="L1380" s="194">
        <v>3663.1924761904766</v>
      </c>
      <c r="M1380" s="194">
        <v>212.64319047619051</v>
      </c>
      <c r="N1380" s="45">
        <f t="shared" si="185"/>
        <v>1.0939437159291794</v>
      </c>
    </row>
    <row r="1381" spans="1:14" x14ac:dyDescent="0.25">
      <c r="A1381" s="46">
        <f t="shared" si="186"/>
        <v>22</v>
      </c>
      <c r="B1381" s="34">
        <v>9</v>
      </c>
      <c r="C1381" s="46" t="s">
        <v>329</v>
      </c>
      <c r="D1381" s="81">
        <v>7628.53</v>
      </c>
      <c r="E1381" s="48"/>
      <c r="F1381" s="49"/>
      <c r="G1381" s="46">
        <f t="shared" si="183"/>
        <v>7628.53</v>
      </c>
      <c r="H1381" s="46">
        <v>859.5</v>
      </c>
      <c r="I1381" s="43">
        <f t="shared" si="187"/>
        <v>1.0232142857142856</v>
      </c>
      <c r="J1381" s="43">
        <f t="shared" si="184"/>
        <v>4380.8408035714283</v>
      </c>
      <c r="K1381" s="43">
        <f t="shared" si="188"/>
        <v>963.78497678571421</v>
      </c>
      <c r="L1381" s="194">
        <v>1758.4551428571428</v>
      </c>
      <c r="M1381" s="194">
        <v>102.07585714285715</v>
      </c>
      <c r="N1381" s="45">
        <f t="shared" si="185"/>
        <v>0.94450133647729551</v>
      </c>
    </row>
    <row r="1382" spans="1:14" x14ac:dyDescent="0.25">
      <c r="A1382" s="46">
        <f t="shared" si="186"/>
        <v>23</v>
      </c>
      <c r="B1382" s="34">
        <v>9</v>
      </c>
      <c r="C1382" s="46" t="s">
        <v>330</v>
      </c>
      <c r="D1382" s="81">
        <v>7731.41</v>
      </c>
      <c r="E1382" s="48"/>
      <c r="F1382" s="49"/>
      <c r="G1382" s="46">
        <f t="shared" si="183"/>
        <v>7731.41</v>
      </c>
      <c r="H1382" s="46">
        <v>882</v>
      </c>
      <c r="I1382" s="43">
        <f t="shared" si="187"/>
        <v>1.05</v>
      </c>
      <c r="J1382" s="43">
        <f t="shared" si="184"/>
        <v>4495.5225</v>
      </c>
      <c r="K1382" s="43">
        <f t="shared" si="188"/>
        <v>989.01495</v>
      </c>
      <c r="L1382" s="194">
        <v>1804.4880000000001</v>
      </c>
      <c r="M1382" s="194">
        <v>104.748</v>
      </c>
      <c r="N1382" s="45">
        <f t="shared" si="185"/>
        <v>0.95632924007393216</v>
      </c>
    </row>
    <row r="1383" spans="1:14" x14ac:dyDescent="0.25">
      <c r="A1383" s="46">
        <f t="shared" si="186"/>
        <v>24</v>
      </c>
      <c r="B1383" s="34">
        <v>9</v>
      </c>
      <c r="C1383" s="46" t="s">
        <v>331</v>
      </c>
      <c r="D1383" s="81">
        <v>7718.47</v>
      </c>
      <c r="E1383" s="48"/>
      <c r="F1383" s="49"/>
      <c r="G1383" s="46">
        <f t="shared" si="183"/>
        <v>7718.47</v>
      </c>
      <c r="H1383" s="46">
        <v>864</v>
      </c>
      <c r="I1383" s="43">
        <f t="shared" si="187"/>
        <v>1.0285714285714285</v>
      </c>
      <c r="J1383" s="43">
        <f t="shared" si="184"/>
        <v>4403.7771428571423</v>
      </c>
      <c r="K1383" s="43">
        <f t="shared" si="188"/>
        <v>968.83097142857127</v>
      </c>
      <c r="L1383" s="194">
        <v>1767.6617142857142</v>
      </c>
      <c r="M1383" s="194">
        <v>102.61028571428571</v>
      </c>
      <c r="N1383" s="45">
        <f t="shared" si="185"/>
        <v>0.93838288084111399</v>
      </c>
    </row>
    <row r="1384" spans="1:14" x14ac:dyDescent="0.25">
      <c r="A1384" s="46">
        <f t="shared" si="186"/>
        <v>25</v>
      </c>
      <c r="B1384" s="34">
        <v>9</v>
      </c>
      <c r="C1384" s="46" t="s">
        <v>332</v>
      </c>
      <c r="D1384" s="81">
        <v>7958</v>
      </c>
      <c r="E1384" s="48"/>
      <c r="F1384" s="49"/>
      <c r="G1384" s="46">
        <f t="shared" si="183"/>
        <v>7958</v>
      </c>
      <c r="H1384" s="46">
        <v>872</v>
      </c>
      <c r="I1384" s="43">
        <f t="shared" si="187"/>
        <v>1.0380952380952382</v>
      </c>
      <c r="J1384" s="43">
        <f t="shared" si="184"/>
        <v>4444.5528571428576</v>
      </c>
      <c r="K1384" s="43">
        <f t="shared" si="188"/>
        <v>977.80162857142864</v>
      </c>
      <c r="L1384" s="194">
        <v>1784.0289523809527</v>
      </c>
      <c r="M1384" s="194">
        <v>103.56038095238097</v>
      </c>
      <c r="N1384" s="45">
        <f t="shared" si="185"/>
        <v>0.91856544597230705</v>
      </c>
    </row>
    <row r="1385" spans="1:14" x14ac:dyDescent="0.25">
      <c r="A1385" s="46">
        <f t="shared" si="186"/>
        <v>26</v>
      </c>
      <c r="B1385" s="34">
        <v>9</v>
      </c>
      <c r="C1385" s="46" t="s">
        <v>333</v>
      </c>
      <c r="D1385" s="81">
        <v>3973.2</v>
      </c>
      <c r="E1385" s="48"/>
      <c r="F1385" s="49"/>
      <c r="G1385" s="46">
        <f t="shared" si="183"/>
        <v>3973.2</v>
      </c>
      <c r="H1385" s="46">
        <v>435</v>
      </c>
      <c r="I1385" s="43">
        <f t="shared" si="187"/>
        <v>0.5178571428571429</v>
      </c>
      <c r="J1385" s="43">
        <f t="shared" si="184"/>
        <v>2217.1794642857144</v>
      </c>
      <c r="K1385" s="43">
        <f t="shared" si="188"/>
        <v>487.77948214285715</v>
      </c>
      <c r="L1385" s="194">
        <v>889.96857142857152</v>
      </c>
      <c r="M1385" s="194">
        <v>51.66142857142858</v>
      </c>
      <c r="N1385" s="45">
        <f t="shared" si="185"/>
        <v>0.91779647297608269</v>
      </c>
    </row>
    <row r="1386" spans="1:14" x14ac:dyDescent="0.25">
      <c r="A1386" s="46">
        <f t="shared" si="186"/>
        <v>27</v>
      </c>
      <c r="B1386" s="34">
        <v>9</v>
      </c>
      <c r="C1386" s="46" t="s">
        <v>334</v>
      </c>
      <c r="D1386" s="81">
        <v>4035</v>
      </c>
      <c r="E1386" s="48"/>
      <c r="F1386" s="49"/>
      <c r="G1386" s="46">
        <f t="shared" si="183"/>
        <v>4035</v>
      </c>
      <c r="H1386" s="46">
        <v>538</v>
      </c>
      <c r="I1386" s="43">
        <f t="shared" si="187"/>
        <v>0.64047619047619042</v>
      </c>
      <c r="J1386" s="43">
        <f t="shared" si="184"/>
        <v>2742.1667857142852</v>
      </c>
      <c r="K1386" s="43">
        <f t="shared" si="188"/>
        <v>603.27669285714273</v>
      </c>
      <c r="L1386" s="194">
        <v>1100.6967619047618</v>
      </c>
      <c r="M1386" s="194">
        <v>63.893904761904757</v>
      </c>
      <c r="N1386" s="45">
        <f t="shared" si="185"/>
        <v>1.1177284126984128</v>
      </c>
    </row>
    <row r="1387" spans="1:14" x14ac:dyDescent="0.25">
      <c r="A1387" s="46">
        <f t="shared" si="186"/>
        <v>28</v>
      </c>
      <c r="B1387" s="34">
        <v>9</v>
      </c>
      <c r="C1387" s="46" t="s">
        <v>335</v>
      </c>
      <c r="D1387" s="81">
        <v>3981.6</v>
      </c>
      <c r="E1387" s="48"/>
      <c r="F1387" s="49"/>
      <c r="G1387" s="46">
        <f t="shared" si="183"/>
        <v>3981.6</v>
      </c>
      <c r="H1387" s="46">
        <v>438</v>
      </c>
      <c r="I1387" s="43">
        <f t="shared" si="187"/>
        <v>0.52142857142857146</v>
      </c>
      <c r="J1387" s="43">
        <f t="shared" si="184"/>
        <v>2232.4703571428572</v>
      </c>
      <c r="K1387" s="43">
        <f t="shared" si="188"/>
        <v>491.1434785714286</v>
      </c>
      <c r="L1387" s="194">
        <v>896.10628571428583</v>
      </c>
      <c r="M1387" s="194">
        <v>52.017714285714291</v>
      </c>
      <c r="N1387" s="45">
        <f t="shared" si="185"/>
        <v>0.92217647069376274</v>
      </c>
    </row>
    <row r="1388" spans="1:14" x14ac:dyDescent="0.25">
      <c r="A1388" s="46">
        <f t="shared" si="186"/>
        <v>29</v>
      </c>
      <c r="B1388" s="34">
        <v>9</v>
      </c>
      <c r="C1388" s="46" t="s">
        <v>336</v>
      </c>
      <c r="D1388" s="81">
        <v>3970.65</v>
      </c>
      <c r="E1388" s="48"/>
      <c r="F1388" s="49">
        <v>104.6</v>
      </c>
      <c r="G1388" s="46">
        <f t="shared" si="183"/>
        <v>4075.25</v>
      </c>
      <c r="H1388" s="46">
        <v>433</v>
      </c>
      <c r="I1388" s="43">
        <f t="shared" si="187"/>
        <v>0.51547619047619042</v>
      </c>
      <c r="J1388" s="43">
        <f t="shared" si="184"/>
        <v>2206.9855357142856</v>
      </c>
      <c r="K1388" s="43">
        <f t="shared" si="188"/>
        <v>485.53681785714281</v>
      </c>
      <c r="L1388" s="194">
        <v>885.87676190476191</v>
      </c>
      <c r="M1388" s="194">
        <v>51.423904761904758</v>
      </c>
      <c r="N1388" s="45">
        <f t="shared" si="185"/>
        <v>0.91416342922143612</v>
      </c>
    </row>
    <row r="1389" spans="1:14" x14ac:dyDescent="0.25">
      <c r="A1389" s="46">
        <f t="shared" si="186"/>
        <v>30</v>
      </c>
      <c r="B1389" s="34">
        <v>9</v>
      </c>
      <c r="C1389" s="46" t="s">
        <v>337</v>
      </c>
      <c r="D1389" s="81">
        <v>4030.55</v>
      </c>
      <c r="E1389" s="48"/>
      <c r="F1389" s="49"/>
      <c r="G1389" s="46">
        <f t="shared" si="183"/>
        <v>4030.55</v>
      </c>
      <c r="H1389" s="46">
        <v>431</v>
      </c>
      <c r="I1389" s="43">
        <f t="shared" si="187"/>
        <v>0.51309523809523805</v>
      </c>
      <c r="J1389" s="43">
        <f t="shared" si="184"/>
        <v>2196.7916071428567</v>
      </c>
      <c r="K1389" s="43">
        <f t="shared" si="188"/>
        <v>483.29415357142847</v>
      </c>
      <c r="L1389" s="194">
        <v>881.78495238095229</v>
      </c>
      <c r="M1389" s="194">
        <v>51.186380952380951</v>
      </c>
      <c r="N1389" s="45">
        <f t="shared" si="185"/>
        <v>0.89641788193859862</v>
      </c>
    </row>
    <row r="1390" spans="1:14" x14ac:dyDescent="0.25">
      <c r="A1390" s="46">
        <f t="shared" si="186"/>
        <v>31</v>
      </c>
      <c r="B1390" s="34">
        <v>14</v>
      </c>
      <c r="C1390" s="46" t="s">
        <v>338</v>
      </c>
      <c r="D1390" s="81">
        <v>4226.88</v>
      </c>
      <c r="E1390" s="48"/>
      <c r="F1390" s="49"/>
      <c r="G1390" s="46">
        <f t="shared" si="183"/>
        <v>4226.88</v>
      </c>
      <c r="H1390" s="46">
        <v>420</v>
      </c>
      <c r="I1390" s="43">
        <f t="shared" si="187"/>
        <v>0.5</v>
      </c>
      <c r="J1390" s="43">
        <f t="shared" si="184"/>
        <v>2140.7249999999999</v>
      </c>
      <c r="K1390" s="43">
        <f t="shared" si="188"/>
        <v>470.95949999999999</v>
      </c>
      <c r="L1390" s="194">
        <v>859.28000000000009</v>
      </c>
      <c r="M1390" s="194">
        <v>49.88</v>
      </c>
      <c r="N1390" s="45">
        <f t="shared" si="185"/>
        <v>0.83296533140283147</v>
      </c>
    </row>
    <row r="1391" spans="1:14" x14ac:dyDescent="0.25">
      <c r="A1391" s="46">
        <f t="shared" si="186"/>
        <v>32</v>
      </c>
      <c r="B1391" s="34">
        <v>14</v>
      </c>
      <c r="C1391" s="46" t="s">
        <v>339</v>
      </c>
      <c r="D1391" s="81">
        <v>4140.3</v>
      </c>
      <c r="E1391" s="48"/>
      <c r="F1391" s="49">
        <v>50.1</v>
      </c>
      <c r="G1391" s="46">
        <f t="shared" si="183"/>
        <v>4190.4000000000005</v>
      </c>
      <c r="H1391" s="46">
        <v>490.5</v>
      </c>
      <c r="I1391" s="43">
        <f t="shared" si="187"/>
        <v>0.58392857142857146</v>
      </c>
      <c r="J1391" s="43">
        <f t="shared" si="184"/>
        <v>2500.060982142857</v>
      </c>
      <c r="K1391" s="43">
        <f t="shared" si="188"/>
        <v>550.01341607142854</v>
      </c>
      <c r="L1391" s="194">
        <v>1003.5162857142859</v>
      </c>
      <c r="M1391" s="194">
        <v>58.252714285714291</v>
      </c>
      <c r="N1391" s="45">
        <f t="shared" si="185"/>
        <v>0.99312692273851799</v>
      </c>
    </row>
    <row r="1392" spans="1:14" x14ac:dyDescent="0.25">
      <c r="A1392" s="46">
        <f t="shared" si="186"/>
        <v>33</v>
      </c>
      <c r="B1392" s="34">
        <v>9</v>
      </c>
      <c r="C1392" s="37" t="s">
        <v>1237</v>
      </c>
      <c r="D1392" s="81">
        <v>4059.4</v>
      </c>
      <c r="E1392" s="94"/>
      <c r="F1392" s="105"/>
      <c r="G1392" s="46">
        <f t="shared" si="183"/>
        <v>4059.4</v>
      </c>
      <c r="H1392" s="46">
        <v>400</v>
      </c>
      <c r="I1392" s="43">
        <f t="shared" si="187"/>
        <v>0.47619047619047616</v>
      </c>
      <c r="J1392" s="43">
        <f t="shared" si="184"/>
        <v>2038.785714285714</v>
      </c>
      <c r="K1392" s="43">
        <f t="shared" si="188"/>
        <v>448.5328571428571</v>
      </c>
      <c r="L1392" s="194">
        <v>818.36190476190473</v>
      </c>
      <c r="M1392" s="194">
        <v>47.504761904761907</v>
      </c>
      <c r="N1392" s="45">
        <f t="shared" si="185"/>
        <v>0.82602976747677925</v>
      </c>
    </row>
    <row r="1393" spans="1:15" x14ac:dyDescent="0.25">
      <c r="A1393" s="46">
        <f t="shared" si="186"/>
        <v>34</v>
      </c>
      <c r="B1393" s="34">
        <v>9</v>
      </c>
      <c r="C1393" s="38" t="s">
        <v>1238</v>
      </c>
      <c r="D1393" s="92">
        <v>4225.3</v>
      </c>
      <c r="E1393" s="94"/>
      <c r="F1393" s="105"/>
      <c r="G1393" s="46">
        <f t="shared" si="183"/>
        <v>4225.3</v>
      </c>
      <c r="H1393" s="46">
        <v>400</v>
      </c>
      <c r="I1393" s="43">
        <f t="shared" si="187"/>
        <v>0.47619047619047616</v>
      </c>
      <c r="J1393" s="43">
        <f t="shared" si="184"/>
        <v>2038.785714285714</v>
      </c>
      <c r="K1393" s="43">
        <f t="shared" si="188"/>
        <v>448.5328571428571</v>
      </c>
      <c r="L1393" s="194">
        <v>818.36190476190473</v>
      </c>
      <c r="M1393" s="194">
        <v>47.504761904761907</v>
      </c>
      <c r="N1393" s="45">
        <f t="shared" si="185"/>
        <v>0.7935969607117217</v>
      </c>
    </row>
    <row r="1394" spans="1:15" x14ac:dyDescent="0.25">
      <c r="A1394" s="46">
        <f t="shared" si="186"/>
        <v>35</v>
      </c>
      <c r="B1394" s="34">
        <v>9</v>
      </c>
      <c r="C1394" s="38" t="s">
        <v>1239</v>
      </c>
      <c r="D1394" s="92">
        <v>3974.4</v>
      </c>
      <c r="E1394" s="94"/>
      <c r="F1394" s="105"/>
      <c r="G1394" s="46">
        <f t="shared" si="183"/>
        <v>3974.4</v>
      </c>
      <c r="H1394" s="46">
        <v>518</v>
      </c>
      <c r="I1394" s="43">
        <f t="shared" si="187"/>
        <v>0.6166666666666667</v>
      </c>
      <c r="J1394" s="43">
        <f t="shared" si="184"/>
        <v>2640.2275</v>
      </c>
      <c r="K1394" s="43">
        <f t="shared" si="188"/>
        <v>580.85005000000001</v>
      </c>
      <c r="L1394" s="194">
        <v>1059.7786666666668</v>
      </c>
      <c r="M1394" s="194">
        <v>61.518666666666675</v>
      </c>
      <c r="N1394" s="45">
        <f t="shared" si="185"/>
        <v>1.0925862729804081</v>
      </c>
    </row>
    <row r="1395" spans="1:15" x14ac:dyDescent="0.25">
      <c r="A1395" s="46">
        <f t="shared" si="186"/>
        <v>36</v>
      </c>
      <c r="B1395" s="34">
        <v>9</v>
      </c>
      <c r="C1395" s="38" t="s">
        <v>1240</v>
      </c>
      <c r="D1395" s="92">
        <v>3989.7</v>
      </c>
      <c r="E1395" s="94"/>
      <c r="F1395" s="105"/>
      <c r="G1395" s="46">
        <f t="shared" si="183"/>
        <v>3989.7</v>
      </c>
      <c r="H1395" s="46">
        <v>445</v>
      </c>
      <c r="I1395" s="43">
        <f t="shared" si="187"/>
        <v>0.52976190476190477</v>
      </c>
      <c r="J1395" s="43">
        <f t="shared" si="184"/>
        <v>2268.1491071428572</v>
      </c>
      <c r="K1395" s="43">
        <f t="shared" si="188"/>
        <v>498.99280357142862</v>
      </c>
      <c r="L1395" s="194">
        <v>910.42761904761915</v>
      </c>
      <c r="M1395" s="194">
        <v>52.849047619047624</v>
      </c>
      <c r="N1395" s="45">
        <f t="shared" si="185"/>
        <v>0.9350123010203657</v>
      </c>
    </row>
    <row r="1396" spans="1:15" x14ac:dyDescent="0.25">
      <c r="A1396" s="46">
        <f t="shared" si="186"/>
        <v>37</v>
      </c>
      <c r="B1396" s="34">
        <v>9</v>
      </c>
      <c r="C1396" s="38" t="s">
        <v>1453</v>
      </c>
      <c r="D1396" s="92">
        <v>5525.8</v>
      </c>
      <c r="E1396" s="94"/>
      <c r="F1396" s="105"/>
      <c r="G1396" s="46">
        <f>D1396+E1396+F1396</f>
        <v>5525.8</v>
      </c>
      <c r="H1396" s="43">
        <v>420</v>
      </c>
      <c r="I1396" s="43">
        <f>H1396/840</f>
        <v>0.5</v>
      </c>
      <c r="J1396" s="43">
        <f t="shared" si="184"/>
        <v>2140.7249999999999</v>
      </c>
      <c r="K1396" s="43">
        <f t="shared" si="188"/>
        <v>470.95949999999999</v>
      </c>
      <c r="L1396" s="194">
        <v>859.28000000000009</v>
      </c>
      <c r="M1396" s="194">
        <v>49.88</v>
      </c>
      <c r="N1396" s="45">
        <f t="shared" si="185"/>
        <v>0.63716466394006299</v>
      </c>
    </row>
    <row r="1397" spans="1:15" ht="13" x14ac:dyDescent="0.3">
      <c r="A1397" s="46"/>
      <c r="B1397" s="46"/>
      <c r="C1397" s="46" t="s">
        <v>2074</v>
      </c>
      <c r="D1397" s="61">
        <f>SUM(D1360:D1396)</f>
        <v>200647.03999999995</v>
      </c>
      <c r="E1397" s="62">
        <f>SUM(E1360:E1396)</f>
        <v>58.7</v>
      </c>
      <c r="F1397" s="62">
        <f t="shared" ref="F1397:M1397" si="189">SUM(F1360:F1396)</f>
        <v>238.64999999999998</v>
      </c>
      <c r="G1397" s="62">
        <f t="shared" si="189"/>
        <v>200944.38999999996</v>
      </c>
      <c r="H1397" s="62">
        <f t="shared" si="189"/>
        <v>22768.799999999999</v>
      </c>
      <c r="I1397" s="62">
        <f t="shared" si="189"/>
        <v>27.105714285714285</v>
      </c>
      <c r="J1397" s="62">
        <f t="shared" si="189"/>
        <v>116051.76042857142</v>
      </c>
      <c r="K1397" s="62">
        <f t="shared" si="189"/>
        <v>25531.387294285723</v>
      </c>
      <c r="L1397" s="197">
        <f t="shared" si="189"/>
        <v>46582.796342857153</v>
      </c>
      <c r="M1397" s="197">
        <f t="shared" si="189"/>
        <v>2704.0660571428575</v>
      </c>
      <c r="N1397" s="41">
        <f t="shared" si="185"/>
        <v>0.95127249384220769</v>
      </c>
    </row>
    <row r="1398" spans="1:15" x14ac:dyDescent="0.25">
      <c r="A1398" s="516" t="s">
        <v>1884</v>
      </c>
      <c r="B1398" s="517"/>
      <c r="C1398" s="517"/>
      <c r="D1398" s="517"/>
      <c r="E1398" s="517"/>
      <c r="F1398" s="517"/>
      <c r="G1398" s="517"/>
      <c r="H1398" s="517"/>
      <c r="I1398" s="517"/>
      <c r="J1398" s="517"/>
      <c r="K1398" s="517"/>
      <c r="L1398" s="517"/>
      <c r="M1398" s="517"/>
      <c r="N1398" s="518"/>
    </row>
    <row r="1399" spans="1:15" x14ac:dyDescent="0.25">
      <c r="A1399" s="46">
        <v>1</v>
      </c>
      <c r="B1399" s="34">
        <v>9</v>
      </c>
      <c r="C1399" s="46" t="s">
        <v>2431</v>
      </c>
      <c r="D1399" s="46">
        <v>22381.8</v>
      </c>
      <c r="E1399" s="46"/>
      <c r="F1399" s="49"/>
      <c r="G1399" s="46">
        <f t="shared" ref="G1399:G1461" si="190">D1399+E1399+F1399</f>
        <v>22381.8</v>
      </c>
      <c r="H1399" s="46">
        <v>3172</v>
      </c>
      <c r="I1399" s="43">
        <f>H1399/840</f>
        <v>3.7761904761904761</v>
      </c>
      <c r="J1399" s="43">
        <f t="shared" ref="J1399:J1430" si="191">I1399*4281.45</f>
        <v>16167.570714285714</v>
      </c>
      <c r="K1399" s="43">
        <f>J1399*0.22</f>
        <v>3556.8655571428571</v>
      </c>
      <c r="L1399" s="194">
        <v>4335.6708571428571</v>
      </c>
      <c r="M1399" s="194">
        <v>376.71276190476192</v>
      </c>
      <c r="N1399" s="45">
        <f>(J1399+K1399+L1399+M1399)/D1399</f>
        <v>1.0918165603515442</v>
      </c>
      <c r="O1399" s="56">
        <f>G1399+G1400</f>
        <v>24521.899999999998</v>
      </c>
    </row>
    <row r="1400" spans="1:15" x14ac:dyDescent="0.25">
      <c r="A1400" s="46">
        <f>A1399+1</f>
        <v>2</v>
      </c>
      <c r="B1400" s="34">
        <v>9</v>
      </c>
      <c r="C1400" s="46" t="s">
        <v>2432</v>
      </c>
      <c r="D1400" s="46">
        <v>2034</v>
      </c>
      <c r="E1400" s="46">
        <v>106.1</v>
      </c>
      <c r="F1400" s="49"/>
      <c r="G1400" s="46">
        <f t="shared" si="190"/>
        <v>2140.1</v>
      </c>
      <c r="H1400" s="46">
        <v>0</v>
      </c>
      <c r="I1400" s="43">
        <f>H1400/840</f>
        <v>0</v>
      </c>
      <c r="J1400" s="43">
        <f t="shared" si="191"/>
        <v>0</v>
      </c>
      <c r="K1400" s="43">
        <f t="shared" ref="K1400:K1461" si="192">J1400*0.22</f>
        <v>0</v>
      </c>
      <c r="L1400" s="194">
        <v>0</v>
      </c>
      <c r="M1400" s="194">
        <v>0</v>
      </c>
      <c r="N1400" s="45">
        <f t="shared" ref="N1400:N1429" si="193">(J1400+K1400+L1400+M1400)/D1400</f>
        <v>0</v>
      </c>
    </row>
    <row r="1401" spans="1:15" x14ac:dyDescent="0.25">
      <c r="A1401" s="46">
        <f t="shared" ref="A1401:A1462" si="194">A1400+1</f>
        <v>3</v>
      </c>
      <c r="B1401" s="34">
        <v>9</v>
      </c>
      <c r="C1401" s="46" t="str">
        <f>[1]Лист1!$B$7</f>
        <v>В.Великого,93а</v>
      </c>
      <c r="D1401" s="46">
        <v>12358.7</v>
      </c>
      <c r="E1401" s="48"/>
      <c r="F1401" s="49"/>
      <c r="G1401" s="46">
        <f t="shared" si="190"/>
        <v>12358.7</v>
      </c>
      <c r="H1401" s="46">
        <v>1320</v>
      </c>
      <c r="I1401" s="43">
        <f t="shared" ref="I1401:I1461" si="195">H1401/840</f>
        <v>1.5714285714285714</v>
      </c>
      <c r="J1401" s="43">
        <f t="shared" si="191"/>
        <v>6727.9928571428563</v>
      </c>
      <c r="K1401" s="43">
        <f t="shared" si="192"/>
        <v>1480.1584285714284</v>
      </c>
      <c r="L1401" s="194">
        <v>1804.2514285714287</v>
      </c>
      <c r="M1401" s="194">
        <v>156.7657142857143</v>
      </c>
      <c r="N1401" s="45">
        <f t="shared" si="193"/>
        <v>0.82283479885193644</v>
      </c>
    </row>
    <row r="1402" spans="1:15" x14ac:dyDescent="0.25">
      <c r="A1402" s="46">
        <f t="shared" si="194"/>
        <v>4</v>
      </c>
      <c r="B1402" s="34">
        <v>9</v>
      </c>
      <c r="C1402" s="46" t="str">
        <f>[1]Лист1!$B$8</f>
        <v>В.Великого,103</v>
      </c>
      <c r="D1402" s="46">
        <v>1958.1</v>
      </c>
      <c r="E1402" s="48"/>
      <c r="F1402" s="49"/>
      <c r="G1402" s="46">
        <f t="shared" si="190"/>
        <v>1958.1</v>
      </c>
      <c r="H1402" s="46">
        <v>280</v>
      </c>
      <c r="I1402" s="43">
        <f t="shared" si="195"/>
        <v>0.33333333333333331</v>
      </c>
      <c r="J1402" s="43">
        <f t="shared" si="191"/>
        <v>1427.1499999999999</v>
      </c>
      <c r="K1402" s="43">
        <f t="shared" si="192"/>
        <v>313.97299999999996</v>
      </c>
      <c r="L1402" s="194">
        <v>382.71999999999997</v>
      </c>
      <c r="M1402" s="194">
        <v>33.25333333333333</v>
      </c>
      <c r="N1402" s="45">
        <f t="shared" si="193"/>
        <v>1.1016272577158128</v>
      </c>
    </row>
    <row r="1403" spans="1:15" x14ac:dyDescent="0.25">
      <c r="A1403" s="46">
        <f t="shared" si="194"/>
        <v>5</v>
      </c>
      <c r="B1403" s="34">
        <v>9</v>
      </c>
      <c r="C1403" s="46" t="str">
        <f>[1]Лист1!$B$9</f>
        <v>В.Великого,105</v>
      </c>
      <c r="D1403" s="46">
        <v>2016.3</v>
      </c>
      <c r="E1403" s="48"/>
      <c r="F1403" s="49"/>
      <c r="G1403" s="46">
        <f t="shared" si="190"/>
        <v>2016.3</v>
      </c>
      <c r="H1403" s="46">
        <v>300</v>
      </c>
      <c r="I1403" s="43">
        <f t="shared" si="195"/>
        <v>0.35714285714285715</v>
      </c>
      <c r="J1403" s="43">
        <f t="shared" si="191"/>
        <v>1529.0892857142858</v>
      </c>
      <c r="K1403" s="43">
        <f t="shared" si="192"/>
        <v>336.39964285714285</v>
      </c>
      <c r="L1403" s="194">
        <v>410.05714285714282</v>
      </c>
      <c r="M1403" s="194">
        <v>35.628571428571433</v>
      </c>
      <c r="N1403" s="45">
        <f t="shared" si="193"/>
        <v>1.1462454212454212</v>
      </c>
    </row>
    <row r="1404" spans="1:15" x14ac:dyDescent="0.25">
      <c r="A1404" s="46">
        <f t="shared" si="194"/>
        <v>6</v>
      </c>
      <c r="B1404" s="34">
        <v>9</v>
      </c>
      <c r="C1404" s="46" t="str">
        <f>[1]Лист1!$B$10</f>
        <v>В.Великого,109</v>
      </c>
      <c r="D1404" s="46">
        <v>2040.5</v>
      </c>
      <c r="E1404" s="48">
        <v>153.19999999999999</v>
      </c>
      <c r="F1404" s="49"/>
      <c r="G1404" s="46">
        <f t="shared" si="190"/>
        <v>2193.6999999999998</v>
      </c>
      <c r="H1404" s="46">
        <v>293</v>
      </c>
      <c r="I1404" s="43">
        <f t="shared" si="195"/>
        <v>0.34880952380952379</v>
      </c>
      <c r="J1404" s="43">
        <f t="shared" si="191"/>
        <v>1493.4105357142855</v>
      </c>
      <c r="K1404" s="43">
        <f t="shared" si="192"/>
        <v>328.55031785714283</v>
      </c>
      <c r="L1404" s="194">
        <v>400.48914285714284</v>
      </c>
      <c r="M1404" s="194">
        <v>34.797238095238093</v>
      </c>
      <c r="N1404" s="45">
        <f t="shared" si="193"/>
        <v>1.1062226094211269</v>
      </c>
    </row>
    <row r="1405" spans="1:15" x14ac:dyDescent="0.25">
      <c r="A1405" s="46">
        <f t="shared" si="194"/>
        <v>7</v>
      </c>
      <c r="B1405" s="34">
        <v>9</v>
      </c>
      <c r="C1405" s="46" t="str">
        <f>[1]Лист1!$B$11</f>
        <v>В.Великого,111</v>
      </c>
      <c r="D1405" s="46">
        <v>8086.8</v>
      </c>
      <c r="E1405" s="48">
        <v>73.7</v>
      </c>
      <c r="F1405" s="49"/>
      <c r="G1405" s="46">
        <f t="shared" si="190"/>
        <v>8160.5</v>
      </c>
      <c r="H1405" s="46">
        <v>1212</v>
      </c>
      <c r="I1405" s="43">
        <f t="shared" si="195"/>
        <v>1.4428571428571428</v>
      </c>
      <c r="J1405" s="43">
        <f t="shared" si="191"/>
        <v>6177.5207142857143</v>
      </c>
      <c r="K1405" s="43">
        <f t="shared" si="192"/>
        <v>1359.0545571428572</v>
      </c>
      <c r="L1405" s="194">
        <v>1656.6308571428569</v>
      </c>
      <c r="M1405" s="194">
        <v>143.93942857142858</v>
      </c>
      <c r="N1405" s="45">
        <f t="shared" si="193"/>
        <v>1.1546156152177445</v>
      </c>
    </row>
    <row r="1406" spans="1:15" x14ac:dyDescent="0.25">
      <c r="A1406" s="46">
        <f t="shared" si="194"/>
        <v>8</v>
      </c>
      <c r="B1406" s="34">
        <v>9</v>
      </c>
      <c r="C1406" s="46" t="str">
        <f>[1]Лист1!$B$12</f>
        <v>В.Великого,113</v>
      </c>
      <c r="D1406" s="46">
        <v>4049.6</v>
      </c>
      <c r="E1406" s="48"/>
      <c r="F1406" s="49"/>
      <c r="G1406" s="46">
        <f t="shared" si="190"/>
        <v>4049.6</v>
      </c>
      <c r="H1406" s="46">
        <v>355</v>
      </c>
      <c r="I1406" s="43">
        <f t="shared" si="195"/>
        <v>0.42261904761904762</v>
      </c>
      <c r="J1406" s="43">
        <f t="shared" si="191"/>
        <v>1809.4223214285714</v>
      </c>
      <c r="K1406" s="43">
        <f t="shared" si="192"/>
        <v>398.07291071428574</v>
      </c>
      <c r="L1406" s="194">
        <v>485.2342857142857</v>
      </c>
      <c r="M1406" s="194">
        <v>42.160476190476196</v>
      </c>
      <c r="N1406" s="45">
        <f t="shared" si="193"/>
        <v>0.67534818106667804</v>
      </c>
    </row>
    <row r="1407" spans="1:15" x14ac:dyDescent="0.25">
      <c r="A1407" s="46">
        <f t="shared" si="194"/>
        <v>9</v>
      </c>
      <c r="B1407" s="34">
        <v>9</v>
      </c>
      <c r="C1407" s="46" t="str">
        <f>[1]Лист1!$B$13</f>
        <v>В.Великого,117</v>
      </c>
      <c r="D1407" s="46">
        <v>4091.8</v>
      </c>
      <c r="E1407" s="48"/>
      <c r="F1407" s="49"/>
      <c r="G1407" s="46">
        <f t="shared" si="190"/>
        <v>4091.8</v>
      </c>
      <c r="H1407" s="46">
        <v>355</v>
      </c>
      <c r="I1407" s="43">
        <f t="shared" si="195"/>
        <v>0.42261904761904762</v>
      </c>
      <c r="J1407" s="43">
        <f t="shared" si="191"/>
        <v>1809.4223214285714</v>
      </c>
      <c r="K1407" s="43">
        <f t="shared" si="192"/>
        <v>398.07291071428574</v>
      </c>
      <c r="L1407" s="194">
        <v>485.2342857142857</v>
      </c>
      <c r="M1407" s="194">
        <v>42.160476190476196</v>
      </c>
      <c r="N1407" s="45">
        <f t="shared" si="193"/>
        <v>0.66838310622406261</v>
      </c>
    </row>
    <row r="1408" spans="1:15" x14ac:dyDescent="0.25">
      <c r="A1408" s="46">
        <f t="shared" si="194"/>
        <v>10</v>
      </c>
      <c r="B1408" s="34">
        <v>9</v>
      </c>
      <c r="C1408" s="46" t="str">
        <f>[1]Лист1!$B$14</f>
        <v>В.Великого,121</v>
      </c>
      <c r="D1408" s="46">
        <v>4035.2</v>
      </c>
      <c r="E1408" s="48"/>
      <c r="F1408" s="49"/>
      <c r="G1408" s="46">
        <f t="shared" si="190"/>
        <v>4035.2</v>
      </c>
      <c r="H1408" s="46">
        <v>355</v>
      </c>
      <c r="I1408" s="43">
        <f t="shared" si="195"/>
        <v>0.42261904761904762</v>
      </c>
      <c r="J1408" s="43">
        <f t="shared" si="191"/>
        <v>1809.4223214285714</v>
      </c>
      <c r="K1408" s="43">
        <f t="shared" si="192"/>
        <v>398.07291071428574</v>
      </c>
      <c r="L1408" s="194">
        <v>485.2342857142857</v>
      </c>
      <c r="M1408" s="194">
        <v>42.160476190476196</v>
      </c>
      <c r="N1408" s="45">
        <f t="shared" si="193"/>
        <v>0.67775822612203107</v>
      </c>
    </row>
    <row r="1409" spans="1:14" x14ac:dyDescent="0.25">
      <c r="A1409" s="46">
        <f t="shared" si="194"/>
        <v>11</v>
      </c>
      <c r="B1409" s="34">
        <v>9</v>
      </c>
      <c r="C1409" s="46" t="str">
        <f>[1]Лист1!$B$17</f>
        <v>Кульпарківська,121</v>
      </c>
      <c r="D1409" s="46">
        <v>7649.6</v>
      </c>
      <c r="E1409" s="48"/>
      <c r="F1409" s="49"/>
      <c r="G1409" s="46">
        <f t="shared" si="190"/>
        <v>7649.6</v>
      </c>
      <c r="H1409" s="46">
        <v>1200</v>
      </c>
      <c r="I1409" s="43">
        <f t="shared" si="195"/>
        <v>1.4285714285714286</v>
      </c>
      <c r="J1409" s="43">
        <f t="shared" si="191"/>
        <v>6116.3571428571431</v>
      </c>
      <c r="K1409" s="43">
        <f t="shared" si="192"/>
        <v>1345.5985714285714</v>
      </c>
      <c r="L1409" s="194">
        <v>1640.2285714285713</v>
      </c>
      <c r="M1409" s="194">
        <v>142.51428571428573</v>
      </c>
      <c r="N1409" s="45">
        <f t="shared" si="193"/>
        <v>1.208520520213942</v>
      </c>
    </row>
    <row r="1410" spans="1:14" x14ac:dyDescent="0.25">
      <c r="A1410" s="46">
        <f t="shared" si="194"/>
        <v>12</v>
      </c>
      <c r="B1410" s="34">
        <v>9</v>
      </c>
      <c r="C1410" s="46" t="str">
        <f>[1]Лист1!$B$18</f>
        <v>Кульпарківська,123</v>
      </c>
      <c r="D1410" s="46">
        <v>5959.3</v>
      </c>
      <c r="E1410" s="48"/>
      <c r="F1410" s="49"/>
      <c r="G1410" s="46">
        <f t="shared" si="190"/>
        <v>5959.3</v>
      </c>
      <c r="H1410" s="46">
        <v>729</v>
      </c>
      <c r="I1410" s="43">
        <f t="shared" si="195"/>
        <v>0.86785714285714288</v>
      </c>
      <c r="J1410" s="43">
        <f t="shared" si="191"/>
        <v>3715.6869642857141</v>
      </c>
      <c r="K1410" s="43">
        <f t="shared" si="192"/>
        <v>817.45113214285709</v>
      </c>
      <c r="L1410" s="194">
        <v>996.43885714285716</v>
      </c>
      <c r="M1410" s="194">
        <v>86.577428571428584</v>
      </c>
      <c r="N1410" s="45">
        <f t="shared" si="193"/>
        <v>0.94241846897166726</v>
      </c>
    </row>
    <row r="1411" spans="1:14" x14ac:dyDescent="0.25">
      <c r="A1411" s="46">
        <f t="shared" si="194"/>
        <v>13</v>
      </c>
      <c r="B1411" s="34">
        <v>14</v>
      </c>
      <c r="C1411" s="46" t="str">
        <f>[1]Лист1!$B$19</f>
        <v>Кульпарківська,125</v>
      </c>
      <c r="D1411" s="46">
        <v>4182.7</v>
      </c>
      <c r="E1411" s="48">
        <v>439.8</v>
      </c>
      <c r="F1411" s="49"/>
      <c r="G1411" s="46">
        <f t="shared" si="190"/>
        <v>4622.5</v>
      </c>
      <c r="H1411" s="46">
        <v>490</v>
      </c>
      <c r="I1411" s="43">
        <f t="shared" si="195"/>
        <v>0.58333333333333337</v>
      </c>
      <c r="J1411" s="43">
        <f t="shared" si="191"/>
        <v>2497.5125000000003</v>
      </c>
      <c r="K1411" s="43">
        <f t="shared" si="192"/>
        <v>549.45275000000004</v>
      </c>
      <c r="L1411" s="194">
        <v>669.7600000000001</v>
      </c>
      <c r="M1411" s="194">
        <v>58.193333333333342</v>
      </c>
      <c r="N1411" s="45">
        <f t="shared" si="193"/>
        <v>0.90250761071397267</v>
      </c>
    </row>
    <row r="1412" spans="1:14" x14ac:dyDescent="0.25">
      <c r="A1412" s="46">
        <f t="shared" si="194"/>
        <v>14</v>
      </c>
      <c r="B1412" s="34">
        <v>14</v>
      </c>
      <c r="C1412" s="46" t="str">
        <f>[1]Лист1!$B$20</f>
        <v>Кульпарківська,129</v>
      </c>
      <c r="D1412" s="46">
        <v>4158.5</v>
      </c>
      <c r="E1412" s="48">
        <v>82.1</v>
      </c>
      <c r="F1412" s="49"/>
      <c r="G1412" s="46">
        <f t="shared" si="190"/>
        <v>4240.6000000000004</v>
      </c>
      <c r="H1412" s="46">
        <v>490</v>
      </c>
      <c r="I1412" s="43">
        <f t="shared" si="195"/>
        <v>0.58333333333333337</v>
      </c>
      <c r="J1412" s="43">
        <f t="shared" si="191"/>
        <v>2497.5125000000003</v>
      </c>
      <c r="K1412" s="43">
        <f t="shared" si="192"/>
        <v>549.45275000000004</v>
      </c>
      <c r="L1412" s="194">
        <v>669.7600000000001</v>
      </c>
      <c r="M1412" s="194">
        <v>58.193333333333342</v>
      </c>
      <c r="N1412" s="45">
        <f t="shared" si="193"/>
        <v>0.90775966895114435</v>
      </c>
    </row>
    <row r="1413" spans="1:14" x14ac:dyDescent="0.25">
      <c r="A1413" s="46">
        <f t="shared" si="194"/>
        <v>15</v>
      </c>
      <c r="B1413" s="34">
        <v>14</v>
      </c>
      <c r="C1413" s="46" t="str">
        <f>[1]Лист1!$B$21</f>
        <v>Кульпарківська,133</v>
      </c>
      <c r="D1413" s="46">
        <v>7806.9</v>
      </c>
      <c r="E1413" s="48"/>
      <c r="F1413" s="49"/>
      <c r="G1413" s="46">
        <f t="shared" si="190"/>
        <v>7806.9</v>
      </c>
      <c r="H1413" s="46">
        <v>1250</v>
      </c>
      <c r="I1413" s="43">
        <f t="shared" si="195"/>
        <v>1.4880952380952381</v>
      </c>
      <c r="J1413" s="43">
        <f t="shared" si="191"/>
        <v>6371.2053571428569</v>
      </c>
      <c r="K1413" s="43">
        <f t="shared" si="192"/>
        <v>1401.6651785714284</v>
      </c>
      <c r="L1413" s="194">
        <v>1708.5714285714287</v>
      </c>
      <c r="M1413" s="194">
        <v>148.45238095238096</v>
      </c>
      <c r="N1413" s="45">
        <f t="shared" si="193"/>
        <v>1.2335106566291481</v>
      </c>
    </row>
    <row r="1414" spans="1:14" x14ac:dyDescent="0.25">
      <c r="A1414" s="46">
        <f t="shared" si="194"/>
        <v>16</v>
      </c>
      <c r="B1414" s="34">
        <v>14</v>
      </c>
      <c r="C1414" s="46" t="str">
        <f>[1]Лист1!$B$22</f>
        <v>Кульпарківська,133а</v>
      </c>
      <c r="D1414" s="46">
        <v>4253.3999999999996</v>
      </c>
      <c r="E1414" s="48"/>
      <c r="F1414" s="49"/>
      <c r="G1414" s="46">
        <f t="shared" si="190"/>
        <v>4253.3999999999996</v>
      </c>
      <c r="H1414" s="46">
        <v>490</v>
      </c>
      <c r="I1414" s="43">
        <f t="shared" si="195"/>
        <v>0.58333333333333337</v>
      </c>
      <c r="J1414" s="43">
        <f t="shared" si="191"/>
        <v>2497.5125000000003</v>
      </c>
      <c r="K1414" s="43">
        <f t="shared" si="192"/>
        <v>549.45275000000004</v>
      </c>
      <c r="L1414" s="194">
        <v>669.7600000000001</v>
      </c>
      <c r="M1414" s="194">
        <v>58.193333333333342</v>
      </c>
      <c r="N1414" s="45">
        <f t="shared" si="193"/>
        <v>0.88750613234902287</v>
      </c>
    </row>
    <row r="1415" spans="1:14" x14ac:dyDescent="0.25">
      <c r="A1415" s="46">
        <f t="shared" si="194"/>
        <v>17</v>
      </c>
      <c r="B1415" s="34">
        <v>9</v>
      </c>
      <c r="C1415" s="46" t="str">
        <f>[1]Лист1!$B$23</f>
        <v>Кульпарківська,135</v>
      </c>
      <c r="D1415" s="46">
        <v>7737.08</v>
      </c>
      <c r="E1415" s="48"/>
      <c r="F1415" s="49"/>
      <c r="G1415" s="46">
        <f t="shared" si="190"/>
        <v>7737.08</v>
      </c>
      <c r="H1415" s="46">
        <v>1240</v>
      </c>
      <c r="I1415" s="43">
        <v>0</v>
      </c>
      <c r="J1415" s="43">
        <f t="shared" si="191"/>
        <v>0</v>
      </c>
      <c r="K1415" s="43">
        <f t="shared" si="192"/>
        <v>0</v>
      </c>
      <c r="L1415" s="194">
        <v>0</v>
      </c>
      <c r="M1415" s="194">
        <v>0</v>
      </c>
      <c r="N1415" s="45">
        <f t="shared" si="193"/>
        <v>0</v>
      </c>
    </row>
    <row r="1416" spans="1:14" x14ac:dyDescent="0.25">
      <c r="A1416" s="46">
        <f t="shared" si="194"/>
        <v>18</v>
      </c>
      <c r="B1416" s="34">
        <v>9</v>
      </c>
      <c r="C1416" s="46" t="str">
        <f>[1]Лист1!$B$24</f>
        <v>Наукова,44</v>
      </c>
      <c r="D1416" s="46">
        <v>8046.52</v>
      </c>
      <c r="E1416" s="48"/>
      <c r="F1416" s="49"/>
      <c r="G1416" s="46">
        <f t="shared" si="190"/>
        <v>8046.52</v>
      </c>
      <c r="H1416" s="46">
        <v>1137</v>
      </c>
      <c r="I1416" s="43">
        <f t="shared" si="195"/>
        <v>1.3535714285714286</v>
      </c>
      <c r="J1416" s="43">
        <f t="shared" si="191"/>
        <v>5795.2483928571428</v>
      </c>
      <c r="K1416" s="43">
        <f t="shared" si="192"/>
        <v>1274.9546464285713</v>
      </c>
      <c r="L1416" s="194">
        <v>1554.1165714285717</v>
      </c>
      <c r="M1416" s="194">
        <v>135.03228571428573</v>
      </c>
      <c r="N1416" s="45">
        <f t="shared" si="193"/>
        <v>1.0885888429319224</v>
      </c>
    </row>
    <row r="1417" spans="1:14" x14ac:dyDescent="0.25">
      <c r="A1417" s="46">
        <f t="shared" si="194"/>
        <v>19</v>
      </c>
      <c r="B1417" s="34">
        <v>9</v>
      </c>
      <c r="C1417" s="46" t="str">
        <f>[1]Лист1!$B$25</f>
        <v>Наукова,46</v>
      </c>
      <c r="D1417" s="46">
        <v>8105.15</v>
      </c>
      <c r="E1417" s="48"/>
      <c r="F1417" s="49"/>
      <c r="G1417" s="46">
        <f t="shared" si="190"/>
        <v>8105.15</v>
      </c>
      <c r="H1417" s="46">
        <v>1116</v>
      </c>
      <c r="I1417" s="43">
        <f t="shared" si="195"/>
        <v>1.3285714285714285</v>
      </c>
      <c r="J1417" s="43">
        <f t="shared" si="191"/>
        <v>5688.2121428571427</v>
      </c>
      <c r="K1417" s="43">
        <f t="shared" si="192"/>
        <v>1251.4066714285714</v>
      </c>
      <c r="L1417" s="194">
        <v>1525.4125714285713</v>
      </c>
      <c r="M1417" s="194">
        <v>132.53828571428571</v>
      </c>
      <c r="N1417" s="45">
        <f t="shared" si="193"/>
        <v>1.0607539245329907</v>
      </c>
    </row>
    <row r="1418" spans="1:14" x14ac:dyDescent="0.25">
      <c r="A1418" s="46">
        <f t="shared" si="194"/>
        <v>20</v>
      </c>
      <c r="B1418" s="34">
        <v>9</v>
      </c>
      <c r="C1418" s="46" t="str">
        <f>[1]Лист1!$B$26</f>
        <v>Наукова,48</v>
      </c>
      <c r="D1418" s="46">
        <v>4156.1000000000004</v>
      </c>
      <c r="E1418" s="48"/>
      <c r="F1418" s="49"/>
      <c r="G1418" s="46">
        <f t="shared" si="190"/>
        <v>4156.1000000000004</v>
      </c>
      <c r="H1418" s="46">
        <v>600</v>
      </c>
      <c r="I1418" s="43">
        <f t="shared" si="195"/>
        <v>0.7142857142857143</v>
      </c>
      <c r="J1418" s="43">
        <f t="shared" si="191"/>
        <v>3058.1785714285716</v>
      </c>
      <c r="K1418" s="43">
        <f t="shared" si="192"/>
        <v>672.7992857142857</v>
      </c>
      <c r="L1418" s="194">
        <v>820.11428571428564</v>
      </c>
      <c r="M1418" s="194">
        <v>71.257142857142867</v>
      </c>
      <c r="N1418" s="45">
        <f t="shared" si="193"/>
        <v>1.1121843280273056</v>
      </c>
    </row>
    <row r="1419" spans="1:14" x14ac:dyDescent="0.25">
      <c r="A1419" s="46">
        <f t="shared" si="194"/>
        <v>21</v>
      </c>
      <c r="B1419" s="34">
        <v>9</v>
      </c>
      <c r="C1419" s="46" t="str">
        <f>[1]Лист1!$B$27</f>
        <v>Наукова,50</v>
      </c>
      <c r="D1419" s="46">
        <v>4088.3</v>
      </c>
      <c r="E1419" s="48"/>
      <c r="F1419" s="49"/>
      <c r="G1419" s="46">
        <f t="shared" si="190"/>
        <v>4088.3</v>
      </c>
      <c r="H1419" s="46">
        <v>600</v>
      </c>
      <c r="I1419" s="43">
        <f t="shared" si="195"/>
        <v>0.7142857142857143</v>
      </c>
      <c r="J1419" s="43">
        <f t="shared" si="191"/>
        <v>3058.1785714285716</v>
      </c>
      <c r="K1419" s="43">
        <f t="shared" si="192"/>
        <v>672.7992857142857</v>
      </c>
      <c r="L1419" s="194">
        <v>820.11428571428564</v>
      </c>
      <c r="M1419" s="194">
        <v>71.257142857142867</v>
      </c>
      <c r="N1419" s="45">
        <f t="shared" si="193"/>
        <v>1.1306286930299354</v>
      </c>
    </row>
    <row r="1420" spans="1:14" x14ac:dyDescent="0.25">
      <c r="A1420" s="46">
        <f t="shared" si="194"/>
        <v>22</v>
      </c>
      <c r="B1420" s="34">
        <v>9</v>
      </c>
      <c r="C1420" s="46" t="str">
        <f>[1]Лист1!$B$28</f>
        <v>Наукова,52</v>
      </c>
      <c r="D1420" s="46">
        <v>4075.2</v>
      </c>
      <c r="E1420" s="48"/>
      <c r="F1420" s="49"/>
      <c r="G1420" s="46">
        <f t="shared" si="190"/>
        <v>4075.2</v>
      </c>
      <c r="H1420" s="46">
        <v>568</v>
      </c>
      <c r="I1420" s="43">
        <f t="shared" si="195"/>
        <v>0.67619047619047623</v>
      </c>
      <c r="J1420" s="43">
        <f t="shared" si="191"/>
        <v>2895.0757142857142</v>
      </c>
      <c r="K1420" s="43">
        <f t="shared" si="192"/>
        <v>636.91665714285716</v>
      </c>
      <c r="L1420" s="194">
        <v>776.37485714285731</v>
      </c>
      <c r="M1420" s="194">
        <v>67.456761904761919</v>
      </c>
      <c r="N1420" s="45">
        <f t="shared" si="193"/>
        <v>1.0737691378278837</v>
      </c>
    </row>
    <row r="1421" spans="1:14" x14ac:dyDescent="0.25">
      <c r="A1421" s="46">
        <f t="shared" si="194"/>
        <v>23</v>
      </c>
      <c r="B1421" s="34">
        <v>9</v>
      </c>
      <c r="C1421" s="46" t="str">
        <f>[1]Лист1!$B$29</f>
        <v>Наукова,62</v>
      </c>
      <c r="D1421" s="46">
        <v>12235.2</v>
      </c>
      <c r="E1421" s="48"/>
      <c r="F1421" s="49">
        <v>13</v>
      </c>
      <c r="G1421" s="46">
        <f t="shared" si="190"/>
        <v>12248.2</v>
      </c>
      <c r="H1421" s="46">
        <v>1501</v>
      </c>
      <c r="I1421" s="43">
        <f t="shared" si="195"/>
        <v>1.786904761904762</v>
      </c>
      <c r="J1421" s="43">
        <f t="shared" si="191"/>
        <v>7650.5433928571429</v>
      </c>
      <c r="K1421" s="43">
        <f t="shared" si="192"/>
        <v>1683.1195464285715</v>
      </c>
      <c r="L1421" s="194">
        <v>2051.6525714285713</v>
      </c>
      <c r="M1421" s="194">
        <v>178.26161904761906</v>
      </c>
      <c r="N1421" s="45">
        <f t="shared" si="193"/>
        <v>0.94510732393110874</v>
      </c>
    </row>
    <row r="1422" spans="1:14" x14ac:dyDescent="0.25">
      <c r="A1422" s="46">
        <f t="shared" si="194"/>
        <v>24</v>
      </c>
      <c r="B1422" s="34">
        <v>9</v>
      </c>
      <c r="C1422" s="46" t="str">
        <f>[1]Лист1!$B$30</f>
        <v>Наукова,64</v>
      </c>
      <c r="D1422" s="46">
        <v>8230.2999999999993</v>
      </c>
      <c r="E1422" s="48">
        <v>160.6</v>
      </c>
      <c r="F1422" s="49"/>
      <c r="G1422" s="46">
        <f t="shared" si="190"/>
        <v>8390.9</v>
      </c>
      <c r="H1422" s="46">
        <v>908</v>
      </c>
      <c r="I1422" s="43">
        <f t="shared" si="195"/>
        <v>1.0809523809523809</v>
      </c>
      <c r="J1422" s="43">
        <f t="shared" si="191"/>
        <v>4628.0435714285713</v>
      </c>
      <c r="K1422" s="43">
        <f t="shared" si="192"/>
        <v>1018.1695857142857</v>
      </c>
      <c r="L1422" s="194">
        <v>1241.1062857142856</v>
      </c>
      <c r="M1422" s="194">
        <v>107.83580952380952</v>
      </c>
      <c r="N1422" s="45">
        <f t="shared" si="193"/>
        <v>0.84992712931253445</v>
      </c>
    </row>
    <row r="1423" spans="1:14" x14ac:dyDescent="0.25">
      <c r="A1423" s="46">
        <f t="shared" si="194"/>
        <v>25</v>
      </c>
      <c r="B1423" s="34">
        <v>9</v>
      </c>
      <c r="C1423" s="46" t="str">
        <f>[1]Лист1!$B$31</f>
        <v>Наукова,74</v>
      </c>
      <c r="D1423" s="46">
        <v>6165.7</v>
      </c>
      <c r="E1423" s="48"/>
      <c r="F1423" s="49"/>
      <c r="G1423" s="46">
        <f t="shared" si="190"/>
        <v>6165.7</v>
      </c>
      <c r="H1423" s="46">
        <v>900</v>
      </c>
      <c r="I1423" s="43">
        <f t="shared" si="195"/>
        <v>1.0714285714285714</v>
      </c>
      <c r="J1423" s="43">
        <f t="shared" si="191"/>
        <v>4587.2678571428569</v>
      </c>
      <c r="K1423" s="43">
        <f t="shared" si="192"/>
        <v>1009.1989285714285</v>
      </c>
      <c r="L1423" s="194">
        <v>1230.1714285714286</v>
      </c>
      <c r="M1423" s="194">
        <v>106.88571428571429</v>
      </c>
      <c r="N1423" s="45">
        <f t="shared" si="193"/>
        <v>1.124531509572543</v>
      </c>
    </row>
    <row r="1424" spans="1:14" x14ac:dyDescent="0.25">
      <c r="A1424" s="46">
        <f t="shared" si="194"/>
        <v>26</v>
      </c>
      <c r="B1424" s="34">
        <v>9</v>
      </c>
      <c r="C1424" s="46" t="str">
        <f>[1]Лист1!$B$32</f>
        <v>Наукова,86</v>
      </c>
      <c r="D1424" s="46">
        <v>4053.1</v>
      </c>
      <c r="E1424" s="48"/>
      <c r="F1424" s="49"/>
      <c r="G1424" s="46">
        <f t="shared" si="190"/>
        <v>4053.1</v>
      </c>
      <c r="H1424" s="46">
        <v>600</v>
      </c>
      <c r="I1424" s="43">
        <f t="shared" si="195"/>
        <v>0.7142857142857143</v>
      </c>
      <c r="J1424" s="43">
        <f t="shared" si="191"/>
        <v>3058.1785714285716</v>
      </c>
      <c r="K1424" s="43">
        <f t="shared" si="192"/>
        <v>672.7992857142857</v>
      </c>
      <c r="L1424" s="194">
        <v>820.11428571428564</v>
      </c>
      <c r="M1424" s="194">
        <v>71.257142857142867</v>
      </c>
      <c r="N1424" s="45">
        <f t="shared" si="193"/>
        <v>1.1404478758763132</v>
      </c>
    </row>
    <row r="1425" spans="1:14" x14ac:dyDescent="0.25">
      <c r="A1425" s="46">
        <f t="shared" si="194"/>
        <v>27</v>
      </c>
      <c r="B1425" s="34">
        <v>9</v>
      </c>
      <c r="C1425" s="46" t="str">
        <f>[1]Лист1!$B$33</f>
        <v>Наукова,94</v>
      </c>
      <c r="D1425" s="46">
        <v>12192.44</v>
      </c>
      <c r="E1425" s="48"/>
      <c r="F1425" s="49"/>
      <c r="G1425" s="46">
        <f t="shared" si="190"/>
        <v>12192.44</v>
      </c>
      <c r="H1425" s="46">
        <v>1800</v>
      </c>
      <c r="I1425" s="43">
        <f t="shared" si="195"/>
        <v>2.1428571428571428</v>
      </c>
      <c r="J1425" s="43">
        <f t="shared" si="191"/>
        <v>9174.5357142857138</v>
      </c>
      <c r="K1425" s="43">
        <f t="shared" si="192"/>
        <v>2018.397857142857</v>
      </c>
      <c r="L1425" s="194">
        <v>2460.3428571428572</v>
      </c>
      <c r="M1425" s="194">
        <v>213.77142857142857</v>
      </c>
      <c r="N1425" s="45">
        <f t="shared" si="193"/>
        <v>1.1373480498688413</v>
      </c>
    </row>
    <row r="1426" spans="1:14" x14ac:dyDescent="0.25">
      <c r="A1426" s="46">
        <f t="shared" si="194"/>
        <v>28</v>
      </c>
      <c r="B1426" s="34">
        <v>9</v>
      </c>
      <c r="C1426" s="46" t="str">
        <f>[1]Лист1!$B$34</f>
        <v>Наукова,112</v>
      </c>
      <c r="D1426" s="46">
        <v>8096.5</v>
      </c>
      <c r="E1426" s="48"/>
      <c r="F1426" s="49">
        <v>112.7</v>
      </c>
      <c r="G1426" s="46">
        <f t="shared" si="190"/>
        <v>8209.2000000000007</v>
      </c>
      <c r="H1426" s="46">
        <v>1161</v>
      </c>
      <c r="I1426" s="43">
        <f t="shared" si="195"/>
        <v>1.3821428571428571</v>
      </c>
      <c r="J1426" s="43">
        <f t="shared" si="191"/>
        <v>5917.5755357142853</v>
      </c>
      <c r="K1426" s="43">
        <f t="shared" si="192"/>
        <v>1301.8666178571427</v>
      </c>
      <c r="L1426" s="194">
        <v>1586.9211428571427</v>
      </c>
      <c r="M1426" s="194">
        <v>137.88257142857142</v>
      </c>
      <c r="N1426" s="45">
        <f t="shared" si="193"/>
        <v>1.1047052266852522</v>
      </c>
    </row>
    <row r="1427" spans="1:14" x14ac:dyDescent="0.25">
      <c r="A1427" s="46">
        <f t="shared" si="194"/>
        <v>29</v>
      </c>
      <c r="B1427" s="34">
        <v>9</v>
      </c>
      <c r="C1427" s="46" t="str">
        <f>[1]Лист1!$B$35</f>
        <v>Наукова,114</v>
      </c>
      <c r="D1427" s="46">
        <v>3682.5</v>
      </c>
      <c r="E1427" s="48"/>
      <c r="F1427" s="49"/>
      <c r="G1427" s="46">
        <f t="shared" si="190"/>
        <v>3682.5</v>
      </c>
      <c r="H1427" s="46">
        <v>685</v>
      </c>
      <c r="I1427" s="43">
        <f t="shared" si="195"/>
        <v>0.81547619047619047</v>
      </c>
      <c r="J1427" s="43">
        <f t="shared" si="191"/>
        <v>3491.4205357142855</v>
      </c>
      <c r="K1427" s="43">
        <f t="shared" si="192"/>
        <v>768.11251785714285</v>
      </c>
      <c r="L1427" s="194">
        <v>936.29714285714283</v>
      </c>
      <c r="M1427" s="194">
        <v>81.351904761904763</v>
      </c>
      <c r="N1427" s="45">
        <f t="shared" si="193"/>
        <v>1.4330433404454788</v>
      </c>
    </row>
    <row r="1428" spans="1:14" s="264" customFormat="1" x14ac:dyDescent="0.25">
      <c r="A1428" s="263">
        <f t="shared" si="194"/>
        <v>30</v>
      </c>
      <c r="B1428" s="273">
        <v>9</v>
      </c>
      <c r="C1428" s="263" t="str">
        <f>[1]Лист1!$B$36</f>
        <v>Наукова,116</v>
      </c>
      <c r="D1428" s="263">
        <v>8191.3</v>
      </c>
      <c r="E1428" s="268"/>
      <c r="F1428" s="270"/>
      <c r="G1428" s="263">
        <v>8191.3</v>
      </c>
      <c r="H1428" s="263">
        <v>1015</v>
      </c>
      <c r="I1428" s="269">
        <f>H1428/840</f>
        <v>1.2083333333333333</v>
      </c>
      <c r="J1428" s="269">
        <f t="shared" si="191"/>
        <v>5173.4187499999998</v>
      </c>
      <c r="K1428" s="269">
        <f t="shared" si="192"/>
        <v>1138.1521250000001</v>
      </c>
      <c r="L1428" s="269">
        <v>809.65782857142858</v>
      </c>
      <c r="M1428" s="269">
        <v>70.348614285714291</v>
      </c>
      <c r="N1428" s="253">
        <f t="shared" si="193"/>
        <v>0.87795311096616435</v>
      </c>
    </row>
    <row r="1429" spans="1:14" x14ac:dyDescent="0.25">
      <c r="A1429" s="46">
        <f t="shared" si="194"/>
        <v>31</v>
      </c>
      <c r="B1429" s="34">
        <v>9</v>
      </c>
      <c r="C1429" s="46" t="str">
        <f>[1]Лист1!$B$37</f>
        <v>Симоненка,3</v>
      </c>
      <c r="D1429" s="46">
        <v>4054.7</v>
      </c>
      <c r="E1429" s="48"/>
      <c r="F1429" s="49">
        <v>125</v>
      </c>
      <c r="G1429" s="46">
        <f t="shared" si="190"/>
        <v>4179.7</v>
      </c>
      <c r="H1429" s="46">
        <v>355</v>
      </c>
      <c r="I1429" s="43">
        <f t="shared" si="195"/>
        <v>0.42261904761904762</v>
      </c>
      <c r="J1429" s="43">
        <f t="shared" si="191"/>
        <v>1809.4223214285714</v>
      </c>
      <c r="K1429" s="43">
        <f t="shared" si="192"/>
        <v>398.07291071428574</v>
      </c>
      <c r="L1429" s="194">
        <v>485.2342857142857</v>
      </c>
      <c r="M1429" s="194">
        <v>42.160476190476196</v>
      </c>
      <c r="N1429" s="45">
        <f t="shared" si="193"/>
        <v>0.67449872840102088</v>
      </c>
    </row>
    <row r="1430" spans="1:14" x14ac:dyDescent="0.25">
      <c r="A1430" s="46">
        <f t="shared" si="194"/>
        <v>32</v>
      </c>
      <c r="B1430" s="34">
        <v>9</v>
      </c>
      <c r="C1430" s="46" t="str">
        <f>[1]Лист1!$B$38</f>
        <v>Симоненка,7</v>
      </c>
      <c r="D1430" s="46">
        <v>3967.5</v>
      </c>
      <c r="E1430" s="48"/>
      <c r="F1430" s="49">
        <v>74.5</v>
      </c>
      <c r="G1430" s="46">
        <f t="shared" si="190"/>
        <v>4042</v>
      </c>
      <c r="H1430" s="46">
        <v>460</v>
      </c>
      <c r="I1430" s="43">
        <f t="shared" si="195"/>
        <v>0.54761904761904767</v>
      </c>
      <c r="J1430" s="43">
        <f t="shared" si="191"/>
        <v>2344.6035714285717</v>
      </c>
      <c r="K1430" s="43">
        <f t="shared" si="192"/>
        <v>515.81278571428584</v>
      </c>
      <c r="L1430" s="194">
        <v>628.75428571428574</v>
      </c>
      <c r="M1430" s="194">
        <v>54.630476190476202</v>
      </c>
      <c r="N1430" s="45">
        <f t="shared" ref="N1430:N1460" si="196">(J1430+K1430+L1430+M1430)/D1430</f>
        <v>0.89320759144237416</v>
      </c>
    </row>
    <row r="1431" spans="1:14" x14ac:dyDescent="0.25">
      <c r="A1431" s="46">
        <f t="shared" si="194"/>
        <v>33</v>
      </c>
      <c r="B1431" s="34">
        <v>9</v>
      </c>
      <c r="C1431" s="46" t="str">
        <f>[1]Лист1!$B$39</f>
        <v>Симоненка,12</v>
      </c>
      <c r="D1431" s="46">
        <v>7733.7</v>
      </c>
      <c r="E1431" s="48"/>
      <c r="F1431" s="49"/>
      <c r="G1431" s="46">
        <f t="shared" si="190"/>
        <v>7733.7</v>
      </c>
      <c r="H1431" s="46">
        <v>1074</v>
      </c>
      <c r="I1431" s="43">
        <f t="shared" si="195"/>
        <v>1.2785714285714285</v>
      </c>
      <c r="J1431" s="43">
        <f t="shared" ref="J1431:J1462" si="197">I1431*4281.45</f>
        <v>5474.1396428571425</v>
      </c>
      <c r="K1431" s="43">
        <f t="shared" si="192"/>
        <v>1204.3107214285712</v>
      </c>
      <c r="L1431" s="194">
        <v>1468.0045714285714</v>
      </c>
      <c r="M1431" s="194">
        <v>127.55028571428571</v>
      </c>
      <c r="N1431" s="45">
        <f t="shared" si="196"/>
        <v>1.0698637419900658</v>
      </c>
    </row>
    <row r="1432" spans="1:14" x14ac:dyDescent="0.25">
      <c r="A1432" s="46">
        <f t="shared" si="194"/>
        <v>34</v>
      </c>
      <c r="B1432" s="34">
        <v>9</v>
      </c>
      <c r="C1432" s="46" t="str">
        <f>[1]Лист1!$B$41</f>
        <v>Симоненка,18</v>
      </c>
      <c r="D1432" s="46">
        <v>5374.3</v>
      </c>
      <c r="E1432" s="48"/>
      <c r="F1432" s="49"/>
      <c r="G1432" s="46">
        <f t="shared" si="190"/>
        <v>5374.3</v>
      </c>
      <c r="H1432" s="46">
        <v>777</v>
      </c>
      <c r="I1432" s="43">
        <f t="shared" si="195"/>
        <v>0.92500000000000004</v>
      </c>
      <c r="J1432" s="43">
        <f t="shared" si="197"/>
        <v>3960.3412499999999</v>
      </c>
      <c r="K1432" s="43">
        <f t="shared" si="192"/>
        <v>871.27507500000002</v>
      </c>
      <c r="L1432" s="194">
        <v>1062.048</v>
      </c>
      <c r="M1432" s="194">
        <v>92.278000000000006</v>
      </c>
      <c r="N1432" s="45">
        <f t="shared" si="196"/>
        <v>1.1138087425339114</v>
      </c>
    </row>
    <row r="1433" spans="1:14" x14ac:dyDescent="0.25">
      <c r="A1433" s="46">
        <f t="shared" si="194"/>
        <v>35</v>
      </c>
      <c r="B1433" s="34">
        <v>14</v>
      </c>
      <c r="C1433" s="46" t="str">
        <f>[1]Лист1!$B$42</f>
        <v>Симоненка,20</v>
      </c>
      <c r="D1433" s="46">
        <v>8191.7</v>
      </c>
      <c r="E1433" s="48"/>
      <c r="F1433" s="49"/>
      <c r="G1433" s="46">
        <f t="shared" si="190"/>
        <v>8191.7</v>
      </c>
      <c r="H1433" s="46">
        <v>1222</v>
      </c>
      <c r="I1433" s="43">
        <f t="shared" si="195"/>
        <v>1.4547619047619047</v>
      </c>
      <c r="J1433" s="43">
        <f t="shared" si="197"/>
        <v>6228.4903571428567</v>
      </c>
      <c r="K1433" s="43">
        <f t="shared" si="192"/>
        <v>1370.2678785714286</v>
      </c>
      <c r="L1433" s="194">
        <v>1670.2994285714285</v>
      </c>
      <c r="M1433" s="194">
        <v>145.12704761904763</v>
      </c>
      <c r="N1433" s="45">
        <f t="shared" si="196"/>
        <v>1.1492345559413506</v>
      </c>
    </row>
    <row r="1434" spans="1:14" x14ac:dyDescent="0.25">
      <c r="A1434" s="46">
        <f t="shared" si="194"/>
        <v>36</v>
      </c>
      <c r="B1434" s="34">
        <v>5</v>
      </c>
      <c r="C1434" s="46" t="str">
        <f>[1]Лист1!$B$43</f>
        <v>Симоненка,22</v>
      </c>
      <c r="D1434" s="46">
        <v>4123.8999999999996</v>
      </c>
      <c r="E1434" s="48"/>
      <c r="F1434" s="49"/>
      <c r="G1434" s="46">
        <f t="shared" si="190"/>
        <v>4123.8999999999996</v>
      </c>
      <c r="H1434" s="46">
        <v>490</v>
      </c>
      <c r="I1434" s="43">
        <f t="shared" si="195"/>
        <v>0.58333333333333337</v>
      </c>
      <c r="J1434" s="43">
        <f t="shared" si="197"/>
        <v>2497.5125000000003</v>
      </c>
      <c r="K1434" s="43">
        <f t="shared" si="192"/>
        <v>549.45275000000004</v>
      </c>
      <c r="L1434" s="194">
        <v>669.7600000000001</v>
      </c>
      <c r="M1434" s="194">
        <v>58.193333333333342</v>
      </c>
      <c r="N1434" s="45">
        <f t="shared" si="196"/>
        <v>0.91537587801191445</v>
      </c>
    </row>
    <row r="1435" spans="1:14" x14ac:dyDescent="0.25">
      <c r="A1435" s="46">
        <f t="shared" si="194"/>
        <v>37</v>
      </c>
      <c r="B1435" s="34">
        <v>5</v>
      </c>
      <c r="C1435" s="46" t="s">
        <v>341</v>
      </c>
      <c r="D1435" s="46">
        <v>4398.3999999999996</v>
      </c>
      <c r="E1435" s="48"/>
      <c r="F1435" s="49"/>
      <c r="G1435" s="46">
        <f t="shared" si="190"/>
        <v>4398.3999999999996</v>
      </c>
      <c r="H1435" s="46">
        <v>427</v>
      </c>
      <c r="I1435" s="43">
        <f t="shared" si="195"/>
        <v>0.5083333333333333</v>
      </c>
      <c r="J1435" s="43">
        <f t="shared" si="197"/>
        <v>2176.4037499999999</v>
      </c>
      <c r="K1435" s="43">
        <f t="shared" si="192"/>
        <v>478.80882500000001</v>
      </c>
      <c r="L1435" s="194">
        <v>583.64799999999991</v>
      </c>
      <c r="M1435" s="194">
        <v>50.711333333333336</v>
      </c>
      <c r="N1435" s="45">
        <f t="shared" si="196"/>
        <v>0.74790194350976114</v>
      </c>
    </row>
    <row r="1436" spans="1:14" x14ac:dyDescent="0.25">
      <c r="A1436" s="46">
        <f t="shared" si="194"/>
        <v>38</v>
      </c>
      <c r="B1436" s="34">
        <v>5</v>
      </c>
      <c r="C1436" s="46" t="s">
        <v>342</v>
      </c>
      <c r="D1436" s="46">
        <v>4369.7</v>
      </c>
      <c r="E1436" s="48"/>
      <c r="F1436" s="49"/>
      <c r="G1436" s="46">
        <f t="shared" si="190"/>
        <v>4369.7</v>
      </c>
      <c r="H1436" s="46">
        <v>427</v>
      </c>
      <c r="I1436" s="43">
        <f t="shared" si="195"/>
        <v>0.5083333333333333</v>
      </c>
      <c r="J1436" s="43">
        <f t="shared" si="197"/>
        <v>2176.4037499999999</v>
      </c>
      <c r="K1436" s="43">
        <f t="shared" si="192"/>
        <v>478.80882500000001</v>
      </c>
      <c r="L1436" s="194">
        <v>583.64799999999991</v>
      </c>
      <c r="M1436" s="194">
        <v>50.711333333333336</v>
      </c>
      <c r="N1436" s="45">
        <f t="shared" si="196"/>
        <v>0.75281413102348738</v>
      </c>
    </row>
    <row r="1437" spans="1:14" x14ac:dyDescent="0.25">
      <c r="A1437" s="46">
        <f t="shared" si="194"/>
        <v>39</v>
      </c>
      <c r="B1437" s="34">
        <v>5</v>
      </c>
      <c r="C1437" s="46" t="s">
        <v>343</v>
      </c>
      <c r="D1437" s="46">
        <v>5769.7</v>
      </c>
      <c r="E1437" s="48"/>
      <c r="F1437" s="49"/>
      <c r="G1437" s="46">
        <f t="shared" si="190"/>
        <v>5769.7</v>
      </c>
      <c r="H1437" s="46">
        <v>528</v>
      </c>
      <c r="I1437" s="43">
        <f t="shared" si="195"/>
        <v>0.62857142857142856</v>
      </c>
      <c r="J1437" s="43">
        <f t="shared" si="197"/>
        <v>2691.1971428571428</v>
      </c>
      <c r="K1437" s="43">
        <f t="shared" si="192"/>
        <v>592.06337142857137</v>
      </c>
      <c r="L1437" s="194">
        <v>721.70057142857138</v>
      </c>
      <c r="M1437" s="194">
        <v>62.70628571428572</v>
      </c>
      <c r="N1437" s="45">
        <f t="shared" si="196"/>
        <v>0.70500500397396249</v>
      </c>
    </row>
    <row r="1438" spans="1:14" x14ac:dyDescent="0.25">
      <c r="A1438" s="46">
        <f t="shared" si="194"/>
        <v>40</v>
      </c>
      <c r="B1438" s="34">
        <v>5</v>
      </c>
      <c r="C1438" s="46" t="s">
        <v>344</v>
      </c>
      <c r="D1438" s="46">
        <v>4446.8999999999996</v>
      </c>
      <c r="E1438" s="48"/>
      <c r="F1438" s="49"/>
      <c r="G1438" s="46">
        <f t="shared" si="190"/>
        <v>4446.8999999999996</v>
      </c>
      <c r="H1438" s="46">
        <v>427</v>
      </c>
      <c r="I1438" s="43">
        <f t="shared" si="195"/>
        <v>0.5083333333333333</v>
      </c>
      <c r="J1438" s="43">
        <f t="shared" si="197"/>
        <v>2176.4037499999999</v>
      </c>
      <c r="K1438" s="43">
        <f t="shared" si="192"/>
        <v>478.80882500000001</v>
      </c>
      <c r="L1438" s="194">
        <v>583.64799999999991</v>
      </c>
      <c r="M1438" s="194">
        <v>50.711333333333336</v>
      </c>
      <c r="N1438" s="45">
        <f t="shared" si="196"/>
        <v>0.73974497027892083</v>
      </c>
    </row>
    <row r="1439" spans="1:14" x14ac:dyDescent="0.25">
      <c r="A1439" s="46">
        <f t="shared" si="194"/>
        <v>41</v>
      </c>
      <c r="B1439" s="34">
        <v>5</v>
      </c>
      <c r="C1439" s="46" t="s">
        <v>345</v>
      </c>
      <c r="D1439" s="46">
        <v>4422.5</v>
      </c>
      <c r="E1439" s="48"/>
      <c r="F1439" s="49"/>
      <c r="G1439" s="46">
        <f t="shared" si="190"/>
        <v>4422.5</v>
      </c>
      <c r="H1439" s="46">
        <v>415</v>
      </c>
      <c r="I1439" s="43">
        <f t="shared" si="195"/>
        <v>0.49404761904761907</v>
      </c>
      <c r="J1439" s="43">
        <f t="shared" si="197"/>
        <v>2115.2401785714287</v>
      </c>
      <c r="K1439" s="43">
        <f t="shared" si="192"/>
        <v>465.35283928571431</v>
      </c>
      <c r="L1439" s="194">
        <v>567.24571428571426</v>
      </c>
      <c r="M1439" s="194">
        <v>49.286190476190484</v>
      </c>
      <c r="N1439" s="45">
        <f t="shared" si="196"/>
        <v>0.72292253761877845</v>
      </c>
    </row>
    <row r="1440" spans="1:14" x14ac:dyDescent="0.25">
      <c r="A1440" s="46">
        <f t="shared" si="194"/>
        <v>42</v>
      </c>
      <c r="B1440" s="34">
        <v>5</v>
      </c>
      <c r="C1440" s="46" t="s">
        <v>346</v>
      </c>
      <c r="D1440" s="46">
        <v>3984.5</v>
      </c>
      <c r="E1440" s="48"/>
      <c r="F1440" s="49"/>
      <c r="G1440" s="46">
        <f t="shared" si="190"/>
        <v>3984.5</v>
      </c>
      <c r="H1440" s="46">
        <v>415</v>
      </c>
      <c r="I1440" s="43">
        <f t="shared" si="195"/>
        <v>0.49404761904761907</v>
      </c>
      <c r="J1440" s="43">
        <f t="shared" si="197"/>
        <v>2115.2401785714287</v>
      </c>
      <c r="K1440" s="43">
        <f t="shared" si="192"/>
        <v>465.35283928571431</v>
      </c>
      <c r="L1440" s="194">
        <v>567.24571428571426</v>
      </c>
      <c r="M1440" s="194">
        <v>49.286190476190484</v>
      </c>
      <c r="N1440" s="45">
        <f t="shared" si="196"/>
        <v>0.80239049381830785</v>
      </c>
    </row>
    <row r="1441" spans="1:14" x14ac:dyDescent="0.25">
      <c r="A1441" s="46">
        <f t="shared" si="194"/>
        <v>43</v>
      </c>
      <c r="B1441" s="34">
        <v>5</v>
      </c>
      <c r="C1441" s="46" t="s">
        <v>347</v>
      </c>
      <c r="D1441" s="46">
        <v>5874.6</v>
      </c>
      <c r="E1441" s="48"/>
      <c r="F1441" s="49"/>
      <c r="G1441" s="46">
        <f t="shared" si="190"/>
        <v>5874.6</v>
      </c>
      <c r="H1441" s="46">
        <v>553</v>
      </c>
      <c r="I1441" s="43">
        <f t="shared" si="195"/>
        <v>0.65833333333333333</v>
      </c>
      <c r="J1441" s="43">
        <f t="shared" si="197"/>
        <v>2818.6212499999997</v>
      </c>
      <c r="K1441" s="43">
        <f t="shared" si="192"/>
        <v>620.09667499999989</v>
      </c>
      <c r="L1441" s="194">
        <v>755.87199999999996</v>
      </c>
      <c r="M1441" s="194">
        <v>65.675333333333342</v>
      </c>
      <c r="N1441" s="45">
        <f t="shared" si="196"/>
        <v>0.72520090871435205</v>
      </c>
    </row>
    <row r="1442" spans="1:14" x14ac:dyDescent="0.25">
      <c r="A1442" s="46">
        <f t="shared" si="194"/>
        <v>44</v>
      </c>
      <c r="B1442" s="34">
        <v>5</v>
      </c>
      <c r="C1442" s="46" t="s">
        <v>348</v>
      </c>
      <c r="D1442" s="46">
        <v>5861.2</v>
      </c>
      <c r="E1442" s="48"/>
      <c r="F1442" s="49"/>
      <c r="G1442" s="46">
        <f t="shared" si="190"/>
        <v>5861.2</v>
      </c>
      <c r="H1442" s="46">
        <v>570</v>
      </c>
      <c r="I1442" s="43">
        <f t="shared" si="195"/>
        <v>0.6785714285714286</v>
      </c>
      <c r="J1442" s="43">
        <f t="shared" si="197"/>
        <v>2905.269642857143</v>
      </c>
      <c r="K1442" s="43">
        <f t="shared" si="192"/>
        <v>639.1593214285715</v>
      </c>
      <c r="L1442" s="194">
        <v>779.10857142857151</v>
      </c>
      <c r="M1442" s="194">
        <v>67.694285714285726</v>
      </c>
      <c r="N1442" s="45">
        <f t="shared" si="196"/>
        <v>0.74920354559280911</v>
      </c>
    </row>
    <row r="1443" spans="1:14" x14ac:dyDescent="0.25">
      <c r="A1443" s="46">
        <f t="shared" si="194"/>
        <v>45</v>
      </c>
      <c r="B1443" s="34">
        <v>5</v>
      </c>
      <c r="C1443" s="46" t="s">
        <v>349</v>
      </c>
      <c r="D1443" s="46">
        <v>4068.9</v>
      </c>
      <c r="E1443" s="48"/>
      <c r="F1443" s="49"/>
      <c r="G1443" s="46">
        <f t="shared" si="190"/>
        <v>4068.9</v>
      </c>
      <c r="H1443" s="46">
        <v>426</v>
      </c>
      <c r="I1443" s="43">
        <f t="shared" si="195"/>
        <v>0.50714285714285712</v>
      </c>
      <c r="J1443" s="43">
        <f t="shared" si="197"/>
        <v>2171.3067857142855</v>
      </c>
      <c r="K1443" s="43">
        <f t="shared" si="192"/>
        <v>477.68749285714284</v>
      </c>
      <c r="L1443" s="194">
        <v>582.28114285714287</v>
      </c>
      <c r="M1443" s="194">
        <v>50.592571428571432</v>
      </c>
      <c r="N1443" s="45">
        <f t="shared" si="196"/>
        <v>0.80657376511026146</v>
      </c>
    </row>
    <row r="1444" spans="1:14" x14ac:dyDescent="0.25">
      <c r="A1444" s="46">
        <f t="shared" si="194"/>
        <v>46</v>
      </c>
      <c r="B1444" s="34">
        <v>5</v>
      </c>
      <c r="C1444" s="46" t="s">
        <v>350</v>
      </c>
      <c r="D1444" s="46">
        <v>4057</v>
      </c>
      <c r="E1444" s="48"/>
      <c r="F1444" s="49"/>
      <c r="G1444" s="46">
        <f t="shared" si="190"/>
        <v>4057</v>
      </c>
      <c r="H1444" s="46">
        <v>426</v>
      </c>
      <c r="I1444" s="43">
        <f t="shared" si="195"/>
        <v>0.50714285714285712</v>
      </c>
      <c r="J1444" s="43">
        <f t="shared" si="197"/>
        <v>2171.3067857142855</v>
      </c>
      <c r="K1444" s="43">
        <f t="shared" si="192"/>
        <v>477.68749285714284</v>
      </c>
      <c r="L1444" s="194">
        <v>582.28114285714287</v>
      </c>
      <c r="M1444" s="194">
        <v>50.592571428571432</v>
      </c>
      <c r="N1444" s="45">
        <f t="shared" si="196"/>
        <v>0.80893960878904181</v>
      </c>
    </row>
    <row r="1445" spans="1:14" x14ac:dyDescent="0.25">
      <c r="A1445" s="46">
        <f t="shared" si="194"/>
        <v>47</v>
      </c>
      <c r="B1445" s="34">
        <v>5</v>
      </c>
      <c r="C1445" s="46" t="s">
        <v>351</v>
      </c>
      <c r="D1445" s="46">
        <v>5809.5</v>
      </c>
      <c r="E1445" s="48"/>
      <c r="F1445" s="49"/>
      <c r="G1445" s="46">
        <f t="shared" si="190"/>
        <v>5809.5</v>
      </c>
      <c r="H1445" s="46">
        <v>568</v>
      </c>
      <c r="I1445" s="43">
        <f t="shared" si="195"/>
        <v>0.67619047619047623</v>
      </c>
      <c r="J1445" s="43">
        <f t="shared" si="197"/>
        <v>2895.0757142857142</v>
      </c>
      <c r="K1445" s="43">
        <f t="shared" si="192"/>
        <v>636.91665714285716</v>
      </c>
      <c r="L1445" s="194">
        <v>776.37485714285731</v>
      </c>
      <c r="M1445" s="194">
        <v>67.456761904761919</v>
      </c>
      <c r="N1445" s="45">
        <f t="shared" si="196"/>
        <v>0.75321869187988488</v>
      </c>
    </row>
    <row r="1446" spans="1:14" x14ac:dyDescent="0.25">
      <c r="A1446" s="46">
        <f t="shared" si="194"/>
        <v>48</v>
      </c>
      <c r="B1446" s="34">
        <v>5</v>
      </c>
      <c r="C1446" s="46" t="s">
        <v>352</v>
      </c>
      <c r="D1446" s="46">
        <v>5835.6</v>
      </c>
      <c r="E1446" s="48"/>
      <c r="F1446" s="49"/>
      <c r="G1446" s="46">
        <f t="shared" si="190"/>
        <v>5835.6</v>
      </c>
      <c r="H1446" s="46">
        <v>568</v>
      </c>
      <c r="I1446" s="43">
        <f t="shared" si="195"/>
        <v>0.67619047619047623</v>
      </c>
      <c r="J1446" s="43">
        <f t="shared" si="197"/>
        <v>2895.0757142857142</v>
      </c>
      <c r="K1446" s="43">
        <f t="shared" si="192"/>
        <v>636.91665714285716</v>
      </c>
      <c r="L1446" s="194">
        <v>776.37485714285731</v>
      </c>
      <c r="M1446" s="194">
        <v>67.456761904761919</v>
      </c>
      <c r="N1446" s="45">
        <f t="shared" si="196"/>
        <v>0.74984988526907104</v>
      </c>
    </row>
    <row r="1447" spans="1:14" x14ac:dyDescent="0.25">
      <c r="A1447" s="46">
        <f t="shared" si="194"/>
        <v>49</v>
      </c>
      <c r="B1447" s="34">
        <v>5</v>
      </c>
      <c r="C1447" s="46" t="s">
        <v>353</v>
      </c>
      <c r="D1447" s="46">
        <v>4048.9</v>
      </c>
      <c r="E1447" s="48"/>
      <c r="F1447" s="49"/>
      <c r="G1447" s="46">
        <f t="shared" si="190"/>
        <v>4048.9</v>
      </c>
      <c r="H1447" s="46">
        <v>426</v>
      </c>
      <c r="I1447" s="43">
        <f t="shared" si="195"/>
        <v>0.50714285714285712</v>
      </c>
      <c r="J1447" s="43">
        <f t="shared" si="197"/>
        <v>2171.3067857142855</v>
      </c>
      <c r="K1447" s="43">
        <f t="shared" si="192"/>
        <v>477.68749285714284</v>
      </c>
      <c r="L1447" s="194">
        <v>582.28114285714287</v>
      </c>
      <c r="M1447" s="194">
        <v>50.592571428571432</v>
      </c>
      <c r="N1447" s="45">
        <f t="shared" si="196"/>
        <v>0.81055792754998712</v>
      </c>
    </row>
    <row r="1448" spans="1:14" x14ac:dyDescent="0.25">
      <c r="A1448" s="46">
        <f t="shared" si="194"/>
        <v>50</v>
      </c>
      <c r="B1448" s="34">
        <v>5</v>
      </c>
      <c r="C1448" s="46" t="s">
        <v>1848</v>
      </c>
      <c r="D1448" s="46">
        <v>4427.8</v>
      </c>
      <c r="E1448" s="48"/>
      <c r="F1448" s="49"/>
      <c r="G1448" s="46">
        <f t="shared" si="190"/>
        <v>4427.8</v>
      </c>
      <c r="H1448" s="46">
        <v>420</v>
      </c>
      <c r="I1448" s="43">
        <f t="shared" si="195"/>
        <v>0.5</v>
      </c>
      <c r="J1448" s="43">
        <f t="shared" si="197"/>
        <v>2140.7249999999999</v>
      </c>
      <c r="K1448" s="43">
        <f t="shared" si="192"/>
        <v>470.95949999999999</v>
      </c>
      <c r="L1448" s="194">
        <v>574.08000000000004</v>
      </c>
      <c r="M1448" s="194">
        <v>49.88</v>
      </c>
      <c r="N1448" s="45">
        <f t="shared" si="196"/>
        <v>0.73075669632774731</v>
      </c>
    </row>
    <row r="1449" spans="1:14" x14ac:dyDescent="0.25">
      <c r="A1449" s="46">
        <f t="shared" si="194"/>
        <v>51</v>
      </c>
      <c r="B1449" s="34">
        <v>5</v>
      </c>
      <c r="C1449" s="46" t="s">
        <v>1849</v>
      </c>
      <c r="D1449" s="46">
        <v>4428.6000000000004</v>
      </c>
      <c r="E1449" s="48"/>
      <c r="F1449" s="49"/>
      <c r="G1449" s="46">
        <f t="shared" si="190"/>
        <v>4428.6000000000004</v>
      </c>
      <c r="H1449" s="46">
        <v>420</v>
      </c>
      <c r="I1449" s="43">
        <f t="shared" si="195"/>
        <v>0.5</v>
      </c>
      <c r="J1449" s="43">
        <f t="shared" si="197"/>
        <v>2140.7249999999999</v>
      </c>
      <c r="K1449" s="43">
        <f t="shared" si="192"/>
        <v>470.95949999999999</v>
      </c>
      <c r="L1449" s="194">
        <v>574.08000000000004</v>
      </c>
      <c r="M1449" s="194">
        <v>49.88</v>
      </c>
      <c r="N1449" s="45">
        <f t="shared" si="196"/>
        <v>0.73062468951813209</v>
      </c>
    </row>
    <row r="1450" spans="1:14" x14ac:dyDescent="0.25">
      <c r="A1450" s="46">
        <f t="shared" si="194"/>
        <v>52</v>
      </c>
      <c r="B1450" s="34">
        <v>5</v>
      </c>
      <c r="C1450" s="46" t="s">
        <v>1850</v>
      </c>
      <c r="D1450" s="46">
        <v>5782.4</v>
      </c>
      <c r="E1450" s="48"/>
      <c r="F1450" s="49"/>
      <c r="G1450" s="46">
        <f t="shared" si="190"/>
        <v>5782.4</v>
      </c>
      <c r="H1450" s="46">
        <v>560</v>
      </c>
      <c r="I1450" s="43">
        <f t="shared" si="195"/>
        <v>0.66666666666666663</v>
      </c>
      <c r="J1450" s="43">
        <f t="shared" si="197"/>
        <v>2854.2999999999997</v>
      </c>
      <c r="K1450" s="43">
        <f t="shared" si="192"/>
        <v>627.94599999999991</v>
      </c>
      <c r="L1450" s="194">
        <v>765.43999999999994</v>
      </c>
      <c r="M1450" s="194">
        <v>66.506666666666661</v>
      </c>
      <c r="N1450" s="45">
        <f t="shared" si="196"/>
        <v>0.74609032005165088</v>
      </c>
    </row>
    <row r="1451" spans="1:14" x14ac:dyDescent="0.25">
      <c r="A1451" s="46">
        <f t="shared" si="194"/>
        <v>53</v>
      </c>
      <c r="B1451" s="34">
        <v>5</v>
      </c>
      <c r="C1451" s="46" t="s">
        <v>1851</v>
      </c>
      <c r="D1451" s="46">
        <v>5882.7</v>
      </c>
      <c r="E1451" s="48"/>
      <c r="F1451" s="49"/>
      <c r="G1451" s="46">
        <f t="shared" si="190"/>
        <v>5882.7</v>
      </c>
      <c r="H1451" s="46">
        <v>568</v>
      </c>
      <c r="I1451" s="43">
        <f t="shared" si="195"/>
        <v>0.67619047619047623</v>
      </c>
      <c r="J1451" s="43">
        <f t="shared" si="197"/>
        <v>2895.0757142857142</v>
      </c>
      <c r="K1451" s="43">
        <f t="shared" si="192"/>
        <v>636.91665714285716</v>
      </c>
      <c r="L1451" s="194">
        <v>776.37485714285731</v>
      </c>
      <c r="M1451" s="194">
        <v>67.456761904761919</v>
      </c>
      <c r="N1451" s="45">
        <f t="shared" si="196"/>
        <v>0.74384619145565667</v>
      </c>
    </row>
    <row r="1452" spans="1:14" x14ac:dyDescent="0.25">
      <c r="A1452" s="46">
        <f t="shared" si="194"/>
        <v>54</v>
      </c>
      <c r="B1452" s="34">
        <v>5</v>
      </c>
      <c r="C1452" s="46" t="s">
        <v>1852</v>
      </c>
      <c r="D1452" s="46">
        <v>4404.7</v>
      </c>
      <c r="E1452" s="48"/>
      <c r="F1452" s="49"/>
      <c r="G1452" s="46">
        <f t="shared" si="190"/>
        <v>4404.7</v>
      </c>
      <c r="H1452" s="46">
        <v>426</v>
      </c>
      <c r="I1452" s="43">
        <f t="shared" si="195"/>
        <v>0.50714285714285712</v>
      </c>
      <c r="J1452" s="43">
        <f t="shared" si="197"/>
        <v>2171.3067857142855</v>
      </c>
      <c r="K1452" s="43">
        <f t="shared" si="192"/>
        <v>477.68749285714284</v>
      </c>
      <c r="L1452" s="194">
        <v>582.28114285714287</v>
      </c>
      <c r="M1452" s="194">
        <v>50.592571428571432</v>
      </c>
      <c r="N1452" s="45">
        <f t="shared" si="196"/>
        <v>0.74508320495315072</v>
      </c>
    </row>
    <row r="1453" spans="1:14" x14ac:dyDescent="0.25">
      <c r="A1453" s="46">
        <f t="shared" si="194"/>
        <v>55</v>
      </c>
      <c r="B1453" s="34">
        <v>5</v>
      </c>
      <c r="C1453" s="46" t="s">
        <v>1853</v>
      </c>
      <c r="D1453" s="46">
        <v>4428.3999999999996</v>
      </c>
      <c r="E1453" s="48"/>
      <c r="F1453" s="49"/>
      <c r="G1453" s="46">
        <f t="shared" si="190"/>
        <v>4428.3999999999996</v>
      </c>
      <c r="H1453" s="46">
        <v>427</v>
      </c>
      <c r="I1453" s="43">
        <f t="shared" si="195"/>
        <v>0.5083333333333333</v>
      </c>
      <c r="J1453" s="43">
        <f t="shared" si="197"/>
        <v>2176.4037499999999</v>
      </c>
      <c r="K1453" s="43">
        <f t="shared" si="192"/>
        <v>478.80882500000001</v>
      </c>
      <c r="L1453" s="194">
        <v>583.64799999999991</v>
      </c>
      <c r="M1453" s="194">
        <v>50.711333333333336</v>
      </c>
      <c r="N1453" s="45">
        <f t="shared" si="196"/>
        <v>0.74283531486165055</v>
      </c>
    </row>
    <row r="1454" spans="1:14" x14ac:dyDescent="0.25">
      <c r="A1454" s="46">
        <f t="shared" si="194"/>
        <v>56</v>
      </c>
      <c r="B1454" s="34">
        <v>5</v>
      </c>
      <c r="C1454" s="46" t="s">
        <v>1854</v>
      </c>
      <c r="D1454" s="46">
        <v>4419.2</v>
      </c>
      <c r="E1454" s="48"/>
      <c r="F1454" s="49"/>
      <c r="G1454" s="46">
        <f t="shared" si="190"/>
        <v>4419.2</v>
      </c>
      <c r="H1454" s="46">
        <v>357</v>
      </c>
      <c r="I1454" s="43">
        <f t="shared" si="195"/>
        <v>0.42499999999999999</v>
      </c>
      <c r="J1454" s="43">
        <f t="shared" si="197"/>
        <v>1819.6162499999998</v>
      </c>
      <c r="K1454" s="43">
        <f t="shared" si="192"/>
        <v>400.31557499999997</v>
      </c>
      <c r="L1454" s="194">
        <v>487.96800000000002</v>
      </c>
      <c r="M1454" s="194">
        <v>42.398000000000003</v>
      </c>
      <c r="N1454" s="45">
        <f t="shared" si="196"/>
        <v>0.62235196981354091</v>
      </c>
    </row>
    <row r="1455" spans="1:14" x14ac:dyDescent="0.25">
      <c r="A1455" s="46">
        <f t="shared" si="194"/>
        <v>57</v>
      </c>
      <c r="B1455" s="34">
        <v>5</v>
      </c>
      <c r="C1455" s="46" t="s">
        <v>1855</v>
      </c>
      <c r="D1455" s="46">
        <v>5902.1</v>
      </c>
      <c r="E1455" s="48"/>
      <c r="F1455" s="49"/>
      <c r="G1455" s="46">
        <f t="shared" si="190"/>
        <v>5902.1</v>
      </c>
      <c r="H1455" s="46">
        <v>568</v>
      </c>
      <c r="I1455" s="43">
        <f t="shared" si="195"/>
        <v>0.67619047619047623</v>
      </c>
      <c r="J1455" s="43">
        <f t="shared" si="197"/>
        <v>2895.0757142857142</v>
      </c>
      <c r="K1455" s="43">
        <f t="shared" si="192"/>
        <v>636.91665714285716</v>
      </c>
      <c r="L1455" s="194">
        <v>776.37485714285731</v>
      </c>
      <c r="M1455" s="194">
        <v>67.456761904761919</v>
      </c>
      <c r="N1455" s="45">
        <f t="shared" si="196"/>
        <v>0.74140119457077835</v>
      </c>
    </row>
    <row r="1456" spans="1:14" x14ac:dyDescent="0.25">
      <c r="A1456" s="46">
        <f t="shared" si="194"/>
        <v>58</v>
      </c>
      <c r="B1456" s="34">
        <v>5</v>
      </c>
      <c r="C1456" s="46" t="s">
        <v>1856</v>
      </c>
      <c r="D1456" s="46">
        <v>4397.8</v>
      </c>
      <c r="E1456" s="48"/>
      <c r="F1456" s="49"/>
      <c r="G1456" s="46">
        <f t="shared" si="190"/>
        <v>4397.8</v>
      </c>
      <c r="H1456" s="46">
        <v>427</v>
      </c>
      <c r="I1456" s="43">
        <f t="shared" si="195"/>
        <v>0.5083333333333333</v>
      </c>
      <c r="J1456" s="43">
        <f t="shared" si="197"/>
        <v>2176.4037499999999</v>
      </c>
      <c r="K1456" s="43">
        <f t="shared" si="192"/>
        <v>478.80882500000001</v>
      </c>
      <c r="L1456" s="194">
        <v>583.64799999999991</v>
      </c>
      <c r="M1456" s="194">
        <v>50.711333333333336</v>
      </c>
      <c r="N1456" s="45">
        <f t="shared" si="196"/>
        <v>0.7480039811572452</v>
      </c>
    </row>
    <row r="1457" spans="1:14" x14ac:dyDescent="0.25">
      <c r="A1457" s="46">
        <f t="shared" si="194"/>
        <v>59</v>
      </c>
      <c r="B1457" s="34">
        <v>5</v>
      </c>
      <c r="C1457" s="46" t="s">
        <v>1857</v>
      </c>
      <c r="D1457" s="46">
        <v>4423.3999999999996</v>
      </c>
      <c r="E1457" s="48"/>
      <c r="F1457" s="49"/>
      <c r="G1457" s="46">
        <f t="shared" si="190"/>
        <v>4423.3999999999996</v>
      </c>
      <c r="H1457" s="46">
        <v>427</v>
      </c>
      <c r="I1457" s="43">
        <f t="shared" si="195"/>
        <v>0.5083333333333333</v>
      </c>
      <c r="J1457" s="43">
        <f t="shared" si="197"/>
        <v>2176.4037499999999</v>
      </c>
      <c r="K1457" s="43">
        <f t="shared" si="192"/>
        <v>478.80882500000001</v>
      </c>
      <c r="L1457" s="194">
        <v>583.64799999999991</v>
      </c>
      <c r="M1457" s="194">
        <v>50.711333333333336</v>
      </c>
      <c r="N1457" s="45">
        <f t="shared" si="196"/>
        <v>0.74367498040722824</v>
      </c>
    </row>
    <row r="1458" spans="1:14" x14ac:dyDescent="0.25">
      <c r="A1458" s="46">
        <f t="shared" si="194"/>
        <v>60</v>
      </c>
      <c r="B1458" s="34">
        <v>5</v>
      </c>
      <c r="C1458" s="46" t="s">
        <v>1858</v>
      </c>
      <c r="D1458" s="46">
        <v>5916.4</v>
      </c>
      <c r="E1458" s="48"/>
      <c r="F1458" s="49"/>
      <c r="G1458" s="46">
        <f t="shared" si="190"/>
        <v>5916.4</v>
      </c>
      <c r="H1458" s="46">
        <v>568</v>
      </c>
      <c r="I1458" s="43">
        <f t="shared" si="195"/>
        <v>0.67619047619047623</v>
      </c>
      <c r="J1458" s="43">
        <f t="shared" si="197"/>
        <v>2895.0757142857142</v>
      </c>
      <c r="K1458" s="43">
        <f t="shared" si="192"/>
        <v>636.91665714285716</v>
      </c>
      <c r="L1458" s="194">
        <v>776.37485714285731</v>
      </c>
      <c r="M1458" s="194">
        <v>67.456761904761919</v>
      </c>
      <c r="N1458" s="45">
        <f t="shared" si="196"/>
        <v>0.73960922021435194</v>
      </c>
    </row>
    <row r="1459" spans="1:14" x14ac:dyDescent="0.25">
      <c r="A1459" s="46">
        <f t="shared" si="194"/>
        <v>61</v>
      </c>
      <c r="B1459" s="34">
        <v>5</v>
      </c>
      <c r="C1459" s="46" t="s">
        <v>1859</v>
      </c>
      <c r="D1459" s="46">
        <v>3331.8</v>
      </c>
      <c r="E1459" s="48"/>
      <c r="F1459" s="49"/>
      <c r="G1459" s="46">
        <f t="shared" si="190"/>
        <v>3331.8</v>
      </c>
      <c r="H1459" s="46">
        <v>155</v>
      </c>
      <c r="I1459" s="43">
        <f t="shared" si="195"/>
        <v>0.18452380952380953</v>
      </c>
      <c r="J1459" s="43">
        <f t="shared" si="197"/>
        <v>790.02946428571431</v>
      </c>
      <c r="K1459" s="43">
        <f t="shared" si="192"/>
        <v>173.80648214285716</v>
      </c>
      <c r="L1459" s="194">
        <v>211.86285714285714</v>
      </c>
      <c r="M1459" s="194">
        <v>18.408095238095239</v>
      </c>
      <c r="N1459" s="45">
        <f t="shared" si="196"/>
        <v>0.35839693223168367</v>
      </c>
    </row>
    <row r="1460" spans="1:14" x14ac:dyDescent="0.25">
      <c r="A1460" s="46">
        <f t="shared" si="194"/>
        <v>62</v>
      </c>
      <c r="B1460" s="34">
        <v>5</v>
      </c>
      <c r="C1460" s="46" t="s">
        <v>1860</v>
      </c>
      <c r="D1460" s="46">
        <v>4392.1000000000004</v>
      </c>
      <c r="E1460" s="48"/>
      <c r="F1460" s="49"/>
      <c r="G1460" s="46">
        <f t="shared" si="190"/>
        <v>4392.1000000000004</v>
      </c>
      <c r="H1460" s="46">
        <v>427</v>
      </c>
      <c r="I1460" s="43">
        <f t="shared" si="195"/>
        <v>0.5083333333333333</v>
      </c>
      <c r="J1460" s="43">
        <f t="shared" si="197"/>
        <v>2176.4037499999999</v>
      </c>
      <c r="K1460" s="43">
        <f t="shared" si="192"/>
        <v>478.80882500000001</v>
      </c>
      <c r="L1460" s="194">
        <v>583.64799999999991</v>
      </c>
      <c r="M1460" s="194">
        <v>50.711333333333336</v>
      </c>
      <c r="N1460" s="45">
        <f t="shared" si="196"/>
        <v>0.74897472924872677</v>
      </c>
    </row>
    <row r="1461" spans="1:14" x14ac:dyDescent="0.25">
      <c r="A1461" s="46">
        <f t="shared" si="194"/>
        <v>63</v>
      </c>
      <c r="B1461" s="34">
        <v>5</v>
      </c>
      <c r="C1461" s="46" t="s">
        <v>1861</v>
      </c>
      <c r="D1461" s="46">
        <v>5869.2</v>
      </c>
      <c r="E1461" s="48"/>
      <c r="F1461" s="49"/>
      <c r="G1461" s="46">
        <f t="shared" si="190"/>
        <v>5869.2</v>
      </c>
      <c r="H1461" s="46">
        <v>568</v>
      </c>
      <c r="I1461" s="43">
        <f t="shared" si="195"/>
        <v>0.67619047619047623</v>
      </c>
      <c r="J1461" s="43">
        <f t="shared" si="197"/>
        <v>2895.0757142857142</v>
      </c>
      <c r="K1461" s="43">
        <f t="shared" si="192"/>
        <v>636.91665714285716</v>
      </c>
      <c r="L1461" s="194">
        <v>776.37485714285731</v>
      </c>
      <c r="M1461" s="194">
        <v>67.456761904761919</v>
      </c>
      <c r="N1461" s="45">
        <f>(J1461+K1461+L1461+M1461)/D1461</f>
        <v>0.74555714415528374</v>
      </c>
    </row>
    <row r="1462" spans="1:14" x14ac:dyDescent="0.25">
      <c r="A1462" s="46">
        <f t="shared" si="194"/>
        <v>64</v>
      </c>
      <c r="B1462" s="190">
        <v>14</v>
      </c>
      <c r="C1462" s="46" t="s">
        <v>2418</v>
      </c>
      <c r="D1462" s="70">
        <v>4119.7</v>
      </c>
      <c r="E1462" s="46"/>
      <c r="F1462" s="46"/>
      <c r="G1462" s="46">
        <f>D1462+E1462+F1462</f>
        <v>4119.7</v>
      </c>
      <c r="H1462" s="46">
        <v>490</v>
      </c>
      <c r="I1462" s="45">
        <f>H1462/840</f>
        <v>0.58333333333333337</v>
      </c>
      <c r="J1462" s="43">
        <f t="shared" si="197"/>
        <v>2497.5125000000003</v>
      </c>
      <c r="K1462" s="45">
        <f>J1462*0.22</f>
        <v>549.45275000000004</v>
      </c>
      <c r="L1462" s="194">
        <v>669.7600000000001</v>
      </c>
      <c r="M1462" s="194">
        <v>58.193333333333342</v>
      </c>
      <c r="N1462" s="45">
        <f t="shared" ref="N1462:N1464" si="198">(J1462+K1462+L1462+M1462)/D1462</f>
        <v>0.91630909613159539</v>
      </c>
    </row>
    <row r="1463" spans="1:14" ht="13" x14ac:dyDescent="0.3">
      <c r="A1463" s="23"/>
      <c r="B1463" s="23"/>
      <c r="C1463" s="23" t="s">
        <v>1875</v>
      </c>
      <c r="D1463" s="39">
        <f t="shared" ref="D1463:M1463" si="199">SUM(D1399:D1462)</f>
        <v>364638.09000000014</v>
      </c>
      <c r="E1463" s="39">
        <f t="shared" si="199"/>
        <v>1015.5</v>
      </c>
      <c r="F1463" s="39">
        <f t="shared" si="199"/>
        <v>325.2</v>
      </c>
      <c r="G1463" s="39">
        <f t="shared" si="199"/>
        <v>365978.79000000015</v>
      </c>
      <c r="H1463" s="39">
        <f t="shared" si="199"/>
        <v>43484</v>
      </c>
      <c r="I1463" s="39">
        <f t="shared" si="199"/>
        <v>50.290476190476205</v>
      </c>
      <c r="J1463" s="39">
        <f t="shared" si="199"/>
        <v>215316.1592857143</v>
      </c>
      <c r="K1463" s="39">
        <f t="shared" si="199"/>
        <v>47369.555042857122</v>
      </c>
      <c r="L1463" s="196">
        <f t="shared" si="199"/>
        <v>57163.810971428611</v>
      </c>
      <c r="M1463" s="196">
        <f t="shared" si="199"/>
        <v>4966.7831857142864</v>
      </c>
      <c r="N1463" s="41">
        <f t="shared" si="198"/>
        <v>0.89079094420913107</v>
      </c>
    </row>
    <row r="1464" spans="1:14" ht="13" x14ac:dyDescent="0.3">
      <c r="A1464" s="510" t="s">
        <v>1885</v>
      </c>
      <c r="B1464" s="511"/>
      <c r="C1464" s="512"/>
      <c r="D1464" s="39">
        <f>D1463+D1397+D1358+D1309+D949+D882+D707+D379</f>
        <v>1921091.7600000005</v>
      </c>
      <c r="E1464" s="39">
        <f t="shared" ref="E1464:M1464" si="200">E1463+E1397+E1358+E1309+E949+E882+E707+E379</f>
        <v>14621.000000000004</v>
      </c>
      <c r="F1464" s="39">
        <f t="shared" si="200"/>
        <v>33919.83</v>
      </c>
      <c r="G1464" s="39">
        <f t="shared" si="200"/>
        <v>1969632.5900000003</v>
      </c>
      <c r="H1464" s="39">
        <f t="shared" si="200"/>
        <v>197970.07</v>
      </c>
      <c r="I1464" s="39">
        <f t="shared" si="200"/>
        <v>233.08663095238097</v>
      </c>
      <c r="J1464" s="39">
        <f t="shared" si="200"/>
        <v>997948.75609107153</v>
      </c>
      <c r="K1464" s="39">
        <f t="shared" si="200"/>
        <v>219548.72634003568</v>
      </c>
      <c r="L1464" s="39">
        <f t="shared" si="200"/>
        <v>356807.44420952391</v>
      </c>
      <c r="M1464" s="39">
        <f t="shared" si="200"/>
        <v>23098.290260952384</v>
      </c>
      <c r="N1464" s="45">
        <f t="shared" si="198"/>
        <v>0.83150802588502237</v>
      </c>
    </row>
    <row r="1475" spans="1:14" s="40" customFormat="1" ht="18" customHeight="1" x14ac:dyDescent="0.3">
      <c r="A1475" s="56"/>
      <c r="B1475" s="56"/>
      <c r="C1475" s="56"/>
      <c r="D1475" s="56"/>
      <c r="E1475" s="56"/>
      <c r="F1475" s="56"/>
      <c r="G1475" s="56"/>
      <c r="H1475" s="56"/>
      <c r="I1475" s="56"/>
      <c r="J1475" s="56"/>
      <c r="K1475" s="56"/>
      <c r="L1475" s="191"/>
      <c r="M1475" s="191"/>
      <c r="N1475" s="56"/>
    </row>
  </sheetData>
  <mergeCells count="10">
    <mergeCell ref="A1:N1"/>
    <mergeCell ref="A5:N5"/>
    <mergeCell ref="A380:N380"/>
    <mergeCell ref="A1464:C1464"/>
    <mergeCell ref="A708:N708"/>
    <mergeCell ref="A883:N883"/>
    <mergeCell ref="A950:N950"/>
    <mergeCell ref="A1310:N1310"/>
    <mergeCell ref="A1359:N1359"/>
    <mergeCell ref="A1398:N1398"/>
  </mergeCells>
  <phoneticPr fontId="16" type="noConversion"/>
  <pageMargins left="0.19685039370078741" right="0.19685039370078741" top="0.23622047244094491" bottom="0.47244094488188981" header="0.27559055118110237" footer="0.51181102362204722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indexed="50"/>
  </sheetPr>
  <dimension ref="A1:P1464"/>
  <sheetViews>
    <sheetView view="pageBreakPreview" zoomScale="75" zoomScaleNormal="87" zoomScaleSheetLayoutView="75" workbookViewId="0">
      <pane ySplit="4" topLeftCell="A5" activePane="bottomLeft" state="frozen"/>
      <selection pane="bottomLeft" activeCell="K11" sqref="K11"/>
    </sheetView>
  </sheetViews>
  <sheetFormatPr defaultColWidth="11.453125" defaultRowHeight="12.5" x14ac:dyDescent="0.25"/>
  <cols>
    <col min="1" max="1" width="11.453125" style="56"/>
    <col min="2" max="2" width="23.54296875" style="56" customWidth="1"/>
    <col min="3" max="3" width="13.81640625" style="56" customWidth="1"/>
    <col min="4" max="5" width="11.453125" style="56"/>
    <col min="6" max="6" width="13.26953125" style="56" customWidth="1"/>
    <col min="7" max="7" width="11.453125" style="191"/>
    <col min="8" max="8" width="11.453125" style="56"/>
    <col min="9" max="9" width="13.54296875" style="56" customWidth="1"/>
    <col min="10" max="11" width="14.1796875" style="56" customWidth="1"/>
    <col min="12" max="12" width="12.81640625" style="191" customWidth="1"/>
    <col min="13" max="13" width="13.81640625" style="56" customWidth="1"/>
    <col min="14" max="16384" width="11.453125" style="56"/>
  </cols>
  <sheetData>
    <row r="1" spans="1:13" ht="17.5" x14ac:dyDescent="0.35">
      <c r="A1" s="506" t="s">
        <v>1908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</row>
    <row r="2" spans="1:13" x14ac:dyDescent="0.25">
      <c r="K2" s="56">
        <v>1.45</v>
      </c>
    </row>
    <row r="3" spans="1:13" ht="57.5" x14ac:dyDescent="0.25">
      <c r="A3" s="9" t="s">
        <v>451</v>
      </c>
      <c r="B3" s="9" t="s">
        <v>454</v>
      </c>
      <c r="C3" s="10" t="s">
        <v>1350</v>
      </c>
      <c r="D3" s="10" t="s">
        <v>1349</v>
      </c>
      <c r="E3" s="10" t="s">
        <v>1178</v>
      </c>
      <c r="F3" s="10" t="s">
        <v>1351</v>
      </c>
      <c r="G3" s="200" t="s">
        <v>1264</v>
      </c>
      <c r="H3" s="10" t="s">
        <v>1865</v>
      </c>
      <c r="I3" s="10" t="s">
        <v>1866</v>
      </c>
      <c r="J3" s="10" t="s">
        <v>1867</v>
      </c>
      <c r="K3" s="10" t="s">
        <v>1868</v>
      </c>
      <c r="L3" s="200" t="s">
        <v>1869</v>
      </c>
      <c r="M3" s="10" t="s">
        <v>1909</v>
      </c>
    </row>
    <row r="4" spans="1:13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93">
        <v>8</v>
      </c>
      <c r="H4" s="11">
        <v>9</v>
      </c>
      <c r="I4" s="11">
        <v>10</v>
      </c>
      <c r="J4" s="11">
        <v>11</v>
      </c>
      <c r="K4" s="11">
        <v>13</v>
      </c>
      <c r="L4" s="193">
        <v>13</v>
      </c>
      <c r="M4" s="11">
        <v>14</v>
      </c>
    </row>
    <row r="5" spans="1:13" ht="15.5" x14ac:dyDescent="0.35">
      <c r="A5" s="507" t="s">
        <v>1871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9"/>
    </row>
    <row r="6" spans="1:13" x14ac:dyDescent="0.25">
      <c r="A6" s="64">
        <v>1</v>
      </c>
      <c r="B6" s="46" t="s">
        <v>457</v>
      </c>
      <c r="C6" s="46">
        <v>410.1</v>
      </c>
      <c r="D6" s="46"/>
      <c r="E6" s="46"/>
      <c r="F6" s="46">
        <f>C6+D6+E6</f>
        <v>410.1</v>
      </c>
      <c r="G6" s="208">
        <v>53</v>
      </c>
      <c r="H6" s="43">
        <f>G6/3000</f>
        <v>1.7666666666666667E-2</v>
      </c>
      <c r="I6" s="43">
        <f t="shared" ref="I6:I69" si="0">H6*4281.45</f>
        <v>75.638949999999994</v>
      </c>
      <c r="J6" s="43">
        <f>I6*0.22</f>
        <v>16.640568999999999</v>
      </c>
      <c r="K6" s="43">
        <v>28.410826666666669</v>
      </c>
      <c r="L6" s="194">
        <v>3.7135333333333334</v>
      </c>
      <c r="M6" s="45">
        <f t="shared" ref="M6:M69" si="1">(I6+J6+K6+L6)/F6</f>
        <v>0.30335010729090461</v>
      </c>
    </row>
    <row r="7" spans="1:13" x14ac:dyDescent="0.25">
      <c r="A7" s="65">
        <f>A6+1</f>
        <v>2</v>
      </c>
      <c r="B7" s="46" t="s">
        <v>458</v>
      </c>
      <c r="C7" s="46">
        <v>458.5</v>
      </c>
      <c r="D7" s="46"/>
      <c r="E7" s="46"/>
      <c r="F7" s="46">
        <f t="shared" ref="F7:F70" si="2">C7+D7+E7</f>
        <v>458.5</v>
      </c>
      <c r="G7" s="209">
        <v>65</v>
      </c>
      <c r="H7" s="43">
        <f t="shared" ref="H7:H70" si="3">G7/3000</f>
        <v>2.1666666666666667E-2</v>
      </c>
      <c r="I7" s="43">
        <f t="shared" si="0"/>
        <v>92.764749999999992</v>
      </c>
      <c r="J7" s="43">
        <f t="shared" ref="J7:J70" si="4">I7*0.22</f>
        <v>20.408244999999997</v>
      </c>
      <c r="K7" s="43">
        <v>34.843466666666664</v>
      </c>
      <c r="L7" s="194">
        <v>4.554333333333334</v>
      </c>
      <c r="M7" s="45">
        <f t="shared" si="1"/>
        <v>0.33276073064340239</v>
      </c>
    </row>
    <row r="8" spans="1:13" x14ac:dyDescent="0.25">
      <c r="A8" s="65">
        <f t="shared" ref="A8:A71" si="5">A7+1</f>
        <v>3</v>
      </c>
      <c r="B8" s="46" t="s">
        <v>459</v>
      </c>
      <c r="C8" s="46">
        <v>507.2</v>
      </c>
      <c r="D8" s="46"/>
      <c r="E8" s="46"/>
      <c r="F8" s="46">
        <f t="shared" si="2"/>
        <v>507.2</v>
      </c>
      <c r="G8" s="209">
        <v>41.5</v>
      </c>
      <c r="H8" s="43">
        <f t="shared" si="3"/>
        <v>1.3833333333333333E-2</v>
      </c>
      <c r="I8" s="43">
        <f t="shared" si="0"/>
        <v>59.226724999999995</v>
      </c>
      <c r="J8" s="43">
        <f t="shared" si="4"/>
        <v>13.029879499999998</v>
      </c>
      <c r="K8" s="43">
        <v>22.246213333333333</v>
      </c>
      <c r="L8" s="194">
        <v>2.9077666666666664</v>
      </c>
      <c r="M8" s="45">
        <f t="shared" si="1"/>
        <v>0.19205556880914823</v>
      </c>
    </row>
    <row r="9" spans="1:13" x14ac:dyDescent="0.25">
      <c r="A9" s="65">
        <f t="shared" si="5"/>
        <v>4</v>
      </c>
      <c r="B9" s="46" t="s">
        <v>460</v>
      </c>
      <c r="C9" s="46">
        <v>1675</v>
      </c>
      <c r="D9" s="46"/>
      <c r="E9" s="46"/>
      <c r="F9" s="46">
        <f t="shared" si="2"/>
        <v>1675</v>
      </c>
      <c r="G9" s="209">
        <v>114</v>
      </c>
      <c r="H9" s="43">
        <f t="shared" si="3"/>
        <v>3.7999999999999999E-2</v>
      </c>
      <c r="I9" s="43">
        <f t="shared" si="0"/>
        <v>162.6951</v>
      </c>
      <c r="J9" s="43">
        <f t="shared" si="4"/>
        <v>35.792921999999997</v>
      </c>
      <c r="K9" s="43">
        <v>61.110080000000004</v>
      </c>
      <c r="L9" s="194">
        <v>7.9875999999999987</v>
      </c>
      <c r="M9" s="45">
        <f t="shared" si="1"/>
        <v>0.15975265791044774</v>
      </c>
    </row>
    <row r="10" spans="1:13" x14ac:dyDescent="0.25">
      <c r="A10" s="65">
        <f t="shared" si="5"/>
        <v>5</v>
      </c>
      <c r="B10" s="46" t="s">
        <v>461</v>
      </c>
      <c r="C10" s="46">
        <v>546.6</v>
      </c>
      <c r="D10" s="46"/>
      <c r="E10" s="46"/>
      <c r="F10" s="46">
        <f t="shared" si="2"/>
        <v>546.6</v>
      </c>
      <c r="G10" s="209">
        <v>218</v>
      </c>
      <c r="H10" s="43">
        <f t="shared" si="3"/>
        <v>7.2666666666666671E-2</v>
      </c>
      <c r="I10" s="43">
        <f t="shared" si="0"/>
        <v>311.11869999999999</v>
      </c>
      <c r="J10" s="43">
        <f t="shared" si="4"/>
        <v>68.446113999999994</v>
      </c>
      <c r="K10" s="43">
        <v>116.85962666666667</v>
      </c>
      <c r="L10" s="194">
        <v>15.274533333333334</v>
      </c>
      <c r="M10" s="45">
        <f t="shared" si="1"/>
        <v>0.93614887303329664</v>
      </c>
    </row>
    <row r="11" spans="1:13" x14ac:dyDescent="0.25">
      <c r="A11" s="65">
        <f t="shared" si="5"/>
        <v>6</v>
      </c>
      <c r="B11" s="46" t="s">
        <v>462</v>
      </c>
      <c r="C11" s="46">
        <v>2868.3</v>
      </c>
      <c r="D11" s="46"/>
      <c r="E11" s="46"/>
      <c r="F11" s="46">
        <f t="shared" si="2"/>
        <v>2868.3</v>
      </c>
      <c r="G11" s="209">
        <v>943</v>
      </c>
      <c r="H11" s="43">
        <f t="shared" si="3"/>
        <v>0.31433333333333335</v>
      </c>
      <c r="I11" s="43">
        <f t="shared" si="0"/>
        <v>1345.8024500000001</v>
      </c>
      <c r="J11" s="43">
        <f t="shared" si="4"/>
        <v>296.07653900000003</v>
      </c>
      <c r="K11" s="43">
        <v>505.49829333333332</v>
      </c>
      <c r="L11" s="194">
        <v>66.07286666666667</v>
      </c>
      <c r="M11" s="45">
        <f t="shared" si="1"/>
        <v>0.77169408674127549</v>
      </c>
    </row>
    <row r="12" spans="1:13" x14ac:dyDescent="0.25">
      <c r="A12" s="65">
        <f t="shared" si="5"/>
        <v>7</v>
      </c>
      <c r="B12" s="46" t="s">
        <v>463</v>
      </c>
      <c r="C12" s="46">
        <v>405</v>
      </c>
      <c r="D12" s="46"/>
      <c r="E12" s="46"/>
      <c r="F12" s="46">
        <f t="shared" si="2"/>
        <v>405</v>
      </c>
      <c r="G12" s="209">
        <v>255</v>
      </c>
      <c r="H12" s="43">
        <f t="shared" si="3"/>
        <v>8.5000000000000006E-2</v>
      </c>
      <c r="I12" s="43">
        <f t="shared" si="0"/>
        <v>363.92325</v>
      </c>
      <c r="J12" s="43">
        <f t="shared" si="4"/>
        <v>80.063114999999996</v>
      </c>
      <c r="K12" s="43">
        <v>136.6936</v>
      </c>
      <c r="L12" s="194">
        <v>17.867000000000001</v>
      </c>
      <c r="M12" s="45">
        <f t="shared" si="1"/>
        <v>1.4778937407407406</v>
      </c>
    </row>
    <row r="13" spans="1:13" x14ac:dyDescent="0.25">
      <c r="A13" s="65">
        <f t="shared" si="5"/>
        <v>8</v>
      </c>
      <c r="B13" s="46" t="s">
        <v>464</v>
      </c>
      <c r="C13" s="46">
        <v>141.30000000000001</v>
      </c>
      <c r="D13" s="46"/>
      <c r="E13" s="46"/>
      <c r="F13" s="46">
        <f t="shared" si="2"/>
        <v>141.30000000000001</v>
      </c>
      <c r="G13" s="209">
        <v>82.7</v>
      </c>
      <c r="H13" s="43">
        <f t="shared" si="3"/>
        <v>2.7566666666666666E-2</v>
      </c>
      <c r="I13" s="43">
        <f t="shared" si="0"/>
        <v>118.02530499999999</v>
      </c>
      <c r="J13" s="43">
        <f t="shared" si="4"/>
        <v>25.965567099999998</v>
      </c>
      <c r="K13" s="43">
        <v>44.33161066666667</v>
      </c>
      <c r="L13" s="194">
        <v>5.7945133333333327</v>
      </c>
      <c r="M13" s="45">
        <f t="shared" si="1"/>
        <v>1.3737933198867656</v>
      </c>
    </row>
    <row r="14" spans="1:13" x14ac:dyDescent="0.25">
      <c r="A14" s="65">
        <f t="shared" si="5"/>
        <v>9</v>
      </c>
      <c r="B14" s="46" t="s">
        <v>466</v>
      </c>
      <c r="C14" s="46">
        <v>221.7</v>
      </c>
      <c r="D14" s="46"/>
      <c r="E14" s="46"/>
      <c r="F14" s="46">
        <f t="shared" si="2"/>
        <v>221.7</v>
      </c>
      <c r="G14" s="209">
        <v>139</v>
      </c>
      <c r="H14" s="43">
        <f t="shared" si="3"/>
        <v>4.6333333333333331E-2</v>
      </c>
      <c r="I14" s="43">
        <f t="shared" si="0"/>
        <v>198.37384999999998</v>
      </c>
      <c r="J14" s="43">
        <f t="shared" si="4"/>
        <v>43.642246999999998</v>
      </c>
      <c r="K14" s="43">
        <v>74.511413333333337</v>
      </c>
      <c r="L14" s="194">
        <v>9.7392666666666656</v>
      </c>
      <c r="M14" s="45">
        <f t="shared" si="1"/>
        <v>1.471658894903022</v>
      </c>
    </row>
    <row r="15" spans="1:13" x14ac:dyDescent="0.25">
      <c r="A15" s="65">
        <f t="shared" si="5"/>
        <v>10</v>
      </c>
      <c r="B15" s="46" t="s">
        <v>467</v>
      </c>
      <c r="C15" s="46">
        <v>206.1</v>
      </c>
      <c r="D15" s="46"/>
      <c r="E15" s="46"/>
      <c r="F15" s="46">
        <f t="shared" si="2"/>
        <v>206.1</v>
      </c>
      <c r="G15" s="209">
        <v>125.3</v>
      </c>
      <c r="H15" s="43">
        <f t="shared" si="3"/>
        <v>4.1766666666666667E-2</v>
      </c>
      <c r="I15" s="43">
        <f t="shared" si="0"/>
        <v>178.82189499999998</v>
      </c>
      <c r="J15" s="43">
        <f t="shared" si="4"/>
        <v>39.3408169</v>
      </c>
      <c r="K15" s="43">
        <v>67.167482666666672</v>
      </c>
      <c r="L15" s="194">
        <v>8.7793533333333329</v>
      </c>
      <c r="M15" s="45">
        <f t="shared" si="1"/>
        <v>1.4270235220766618</v>
      </c>
    </row>
    <row r="16" spans="1:13" x14ac:dyDescent="0.25">
      <c r="A16" s="65">
        <f t="shared" si="5"/>
        <v>11</v>
      </c>
      <c r="B16" s="46" t="s">
        <v>468</v>
      </c>
      <c r="C16" s="46">
        <v>512.4</v>
      </c>
      <c r="D16" s="46"/>
      <c r="E16" s="46">
        <v>84.7</v>
      </c>
      <c r="F16" s="46">
        <f t="shared" si="2"/>
        <v>597.1</v>
      </c>
      <c r="G16" s="209">
        <v>89</v>
      </c>
      <c r="H16" s="43">
        <f t="shared" si="3"/>
        <v>2.9666666666666668E-2</v>
      </c>
      <c r="I16" s="43">
        <f t="shared" si="0"/>
        <v>127.01635</v>
      </c>
      <c r="J16" s="43">
        <f t="shared" si="4"/>
        <v>27.943597</v>
      </c>
      <c r="K16" s="43">
        <v>47.708746666666663</v>
      </c>
      <c r="L16" s="194">
        <v>6.2359333333333336</v>
      </c>
      <c r="M16" s="45">
        <f t="shared" si="1"/>
        <v>0.34986539440629705</v>
      </c>
    </row>
    <row r="17" spans="1:13" x14ac:dyDescent="0.25">
      <c r="A17" s="65">
        <f t="shared" si="5"/>
        <v>12</v>
      </c>
      <c r="B17" s="46" t="s">
        <v>469</v>
      </c>
      <c r="C17" s="46">
        <v>683.9</v>
      </c>
      <c r="D17" s="46"/>
      <c r="E17" s="46">
        <v>19.5</v>
      </c>
      <c r="F17" s="46">
        <f t="shared" si="2"/>
        <v>703.4</v>
      </c>
      <c r="G17" s="209">
        <v>138</v>
      </c>
      <c r="H17" s="43">
        <f t="shared" si="3"/>
        <v>4.5999999999999999E-2</v>
      </c>
      <c r="I17" s="43">
        <f t="shared" si="0"/>
        <v>196.94669999999999</v>
      </c>
      <c r="J17" s="43">
        <f t="shared" si="4"/>
        <v>43.328274</v>
      </c>
      <c r="K17" s="43">
        <v>73.975359999999995</v>
      </c>
      <c r="L17" s="194">
        <v>9.6692</v>
      </c>
      <c r="M17" s="45">
        <f t="shared" si="1"/>
        <v>0.46050545066818305</v>
      </c>
    </row>
    <row r="18" spans="1:13" x14ac:dyDescent="0.25">
      <c r="A18" s="65">
        <f t="shared" si="5"/>
        <v>13</v>
      </c>
      <c r="B18" s="46" t="s">
        <v>470</v>
      </c>
      <c r="C18" s="46">
        <v>551.20000000000005</v>
      </c>
      <c r="D18" s="46"/>
      <c r="E18" s="46">
        <v>111.5</v>
      </c>
      <c r="F18" s="46">
        <f t="shared" si="2"/>
        <v>662.7</v>
      </c>
      <c r="G18" s="209">
        <v>61</v>
      </c>
      <c r="H18" s="43">
        <f t="shared" si="3"/>
        <v>2.0333333333333332E-2</v>
      </c>
      <c r="I18" s="43">
        <f t="shared" si="0"/>
        <v>87.056149999999988</v>
      </c>
      <c r="J18" s="43">
        <f t="shared" si="4"/>
        <v>19.152352999999998</v>
      </c>
      <c r="K18" s="43">
        <v>32.699253333333324</v>
      </c>
      <c r="L18" s="194">
        <v>4.2740666666666662</v>
      </c>
      <c r="M18" s="45">
        <f t="shared" si="1"/>
        <v>0.21605828127357773</v>
      </c>
    </row>
    <row r="19" spans="1:13" x14ac:dyDescent="0.25">
      <c r="A19" s="65">
        <f t="shared" si="5"/>
        <v>14</v>
      </c>
      <c r="B19" s="46" t="s">
        <v>471</v>
      </c>
      <c r="C19" s="46">
        <v>872.9</v>
      </c>
      <c r="D19" s="46"/>
      <c r="E19" s="46">
        <v>62.9</v>
      </c>
      <c r="F19" s="46">
        <f t="shared" si="2"/>
        <v>935.8</v>
      </c>
      <c r="G19" s="209">
        <v>57</v>
      </c>
      <c r="H19" s="43">
        <f t="shared" si="3"/>
        <v>1.9E-2</v>
      </c>
      <c r="I19" s="43">
        <f t="shared" si="0"/>
        <v>81.347549999999998</v>
      </c>
      <c r="J19" s="43">
        <f t="shared" si="4"/>
        <v>17.896460999999999</v>
      </c>
      <c r="K19" s="43">
        <v>30.555040000000002</v>
      </c>
      <c r="L19" s="194">
        <v>3.9937999999999994</v>
      </c>
      <c r="M19" s="45">
        <f t="shared" si="1"/>
        <v>0.14297162962171403</v>
      </c>
    </row>
    <row r="20" spans="1:13" x14ac:dyDescent="0.25">
      <c r="A20" s="65">
        <f t="shared" si="5"/>
        <v>15</v>
      </c>
      <c r="B20" s="46" t="s">
        <v>472</v>
      </c>
      <c r="C20" s="46">
        <v>559.20000000000005</v>
      </c>
      <c r="D20" s="46"/>
      <c r="E20" s="46"/>
      <c r="F20" s="46">
        <f t="shared" si="2"/>
        <v>559.20000000000005</v>
      </c>
      <c r="G20" s="209">
        <v>65</v>
      </c>
      <c r="H20" s="43">
        <f t="shared" si="3"/>
        <v>2.1666666666666667E-2</v>
      </c>
      <c r="I20" s="43">
        <f t="shared" si="0"/>
        <v>92.764749999999992</v>
      </c>
      <c r="J20" s="43">
        <f t="shared" si="4"/>
        <v>20.408244999999997</v>
      </c>
      <c r="K20" s="43">
        <v>34.843466666666664</v>
      </c>
      <c r="L20" s="194">
        <v>4.554333333333334</v>
      </c>
      <c r="M20" s="45">
        <f t="shared" si="1"/>
        <v>0.27283761623748209</v>
      </c>
    </row>
    <row r="21" spans="1:13" x14ac:dyDescent="0.25">
      <c r="A21" s="65">
        <f t="shared" si="5"/>
        <v>16</v>
      </c>
      <c r="B21" s="46" t="s">
        <v>473</v>
      </c>
      <c r="C21" s="46">
        <v>740.8</v>
      </c>
      <c r="D21" s="46">
        <v>57.8</v>
      </c>
      <c r="E21" s="46"/>
      <c r="F21" s="46">
        <f t="shared" si="2"/>
        <v>798.59999999999991</v>
      </c>
      <c r="G21" s="209">
        <v>123</v>
      </c>
      <c r="H21" s="43">
        <f t="shared" si="3"/>
        <v>4.1000000000000002E-2</v>
      </c>
      <c r="I21" s="43">
        <f t="shared" si="0"/>
        <v>175.53944999999999</v>
      </c>
      <c r="J21" s="43">
        <f t="shared" si="4"/>
        <v>38.618679</v>
      </c>
      <c r="K21" s="43">
        <v>65.934560000000005</v>
      </c>
      <c r="L21" s="194">
        <v>8.6181999999999999</v>
      </c>
      <c r="M21" s="45">
        <f t="shared" si="1"/>
        <v>0.36152127347858753</v>
      </c>
    </row>
    <row r="22" spans="1:13" x14ac:dyDescent="0.25">
      <c r="A22" s="65">
        <f t="shared" si="5"/>
        <v>17</v>
      </c>
      <c r="B22" s="46" t="s">
        <v>474</v>
      </c>
      <c r="C22" s="46">
        <v>611.4</v>
      </c>
      <c r="D22" s="46"/>
      <c r="E22" s="46"/>
      <c r="F22" s="46">
        <f t="shared" si="2"/>
        <v>611.4</v>
      </c>
      <c r="G22" s="209">
        <v>83</v>
      </c>
      <c r="H22" s="43">
        <f t="shared" si="3"/>
        <v>2.7666666666666666E-2</v>
      </c>
      <c r="I22" s="43">
        <f t="shared" si="0"/>
        <v>118.45344999999999</v>
      </c>
      <c r="J22" s="43">
        <f t="shared" si="4"/>
        <v>26.059758999999996</v>
      </c>
      <c r="K22" s="43">
        <v>44.492426666666667</v>
      </c>
      <c r="L22" s="194">
        <v>5.8155333333333328</v>
      </c>
      <c r="M22" s="45">
        <f t="shared" si="1"/>
        <v>0.31864764311416416</v>
      </c>
    </row>
    <row r="23" spans="1:13" x14ac:dyDescent="0.25">
      <c r="A23" s="65">
        <f t="shared" si="5"/>
        <v>18</v>
      </c>
      <c r="B23" s="46" t="s">
        <v>475</v>
      </c>
      <c r="C23" s="46">
        <v>603.70000000000005</v>
      </c>
      <c r="D23" s="46"/>
      <c r="E23" s="46"/>
      <c r="F23" s="46">
        <f t="shared" si="2"/>
        <v>603.70000000000005</v>
      </c>
      <c r="G23" s="209">
        <v>41</v>
      </c>
      <c r="H23" s="43">
        <f t="shared" si="3"/>
        <v>1.3666666666666667E-2</v>
      </c>
      <c r="I23" s="43">
        <f t="shared" si="0"/>
        <v>58.513150000000003</v>
      </c>
      <c r="J23" s="43">
        <f t="shared" si="4"/>
        <v>12.872893000000001</v>
      </c>
      <c r="K23" s="43">
        <v>21.978186666666669</v>
      </c>
      <c r="L23" s="194">
        <v>2.8727333333333331</v>
      </c>
      <c r="M23" s="45">
        <f t="shared" si="1"/>
        <v>0.15941189829385455</v>
      </c>
    </row>
    <row r="24" spans="1:13" x14ac:dyDescent="0.25">
      <c r="A24" s="65">
        <f t="shared" si="5"/>
        <v>19</v>
      </c>
      <c r="B24" s="46" t="s">
        <v>476</v>
      </c>
      <c r="C24" s="46">
        <v>813.6</v>
      </c>
      <c r="D24" s="46"/>
      <c r="E24" s="46"/>
      <c r="F24" s="46">
        <f t="shared" si="2"/>
        <v>813.6</v>
      </c>
      <c r="G24" s="209">
        <v>61</v>
      </c>
      <c r="H24" s="43">
        <f t="shared" si="3"/>
        <v>2.0333333333333332E-2</v>
      </c>
      <c r="I24" s="43">
        <f t="shared" si="0"/>
        <v>87.056149999999988</v>
      </c>
      <c r="J24" s="43">
        <f t="shared" si="4"/>
        <v>19.152352999999998</v>
      </c>
      <c r="K24" s="43">
        <v>32.699253333333324</v>
      </c>
      <c r="L24" s="194">
        <v>4.2740666666666662</v>
      </c>
      <c r="M24" s="45">
        <f t="shared" si="1"/>
        <v>0.17598552482792523</v>
      </c>
    </row>
    <row r="25" spans="1:13" x14ac:dyDescent="0.25">
      <c r="A25" s="65">
        <f t="shared" si="5"/>
        <v>20</v>
      </c>
      <c r="B25" s="46" t="s">
        <v>477</v>
      </c>
      <c r="C25" s="46">
        <v>632.1</v>
      </c>
      <c r="D25" s="46"/>
      <c r="E25" s="46"/>
      <c r="F25" s="46">
        <f t="shared" si="2"/>
        <v>632.1</v>
      </c>
      <c r="G25" s="209">
        <v>106</v>
      </c>
      <c r="H25" s="43">
        <f t="shared" si="3"/>
        <v>3.5333333333333335E-2</v>
      </c>
      <c r="I25" s="43">
        <f t="shared" si="0"/>
        <v>151.27789999999999</v>
      </c>
      <c r="J25" s="43">
        <f t="shared" si="4"/>
        <v>33.281137999999999</v>
      </c>
      <c r="K25" s="43">
        <v>56.821653333333337</v>
      </c>
      <c r="L25" s="194">
        <v>7.4270666666666667</v>
      </c>
      <c r="M25" s="45">
        <f t="shared" si="1"/>
        <v>0.39362087960765696</v>
      </c>
    </row>
    <row r="26" spans="1:13" x14ac:dyDescent="0.25">
      <c r="A26" s="65">
        <f t="shared" si="5"/>
        <v>21</v>
      </c>
      <c r="B26" s="46" t="s">
        <v>478</v>
      </c>
      <c r="C26" s="46">
        <v>507.6</v>
      </c>
      <c r="D26" s="46"/>
      <c r="E26" s="46">
        <v>37.1</v>
      </c>
      <c r="F26" s="46">
        <f t="shared" si="2"/>
        <v>544.70000000000005</v>
      </c>
      <c r="G26" s="209">
        <v>234</v>
      </c>
      <c r="H26" s="43">
        <f t="shared" si="3"/>
        <v>7.8E-2</v>
      </c>
      <c r="I26" s="43">
        <f t="shared" si="0"/>
        <v>333.95310000000001</v>
      </c>
      <c r="J26" s="43">
        <f t="shared" si="4"/>
        <v>73.469682000000006</v>
      </c>
      <c r="K26" s="43">
        <v>125.43648</v>
      </c>
      <c r="L26" s="194">
        <v>16.395599999999998</v>
      </c>
      <c r="M26" s="45">
        <f t="shared" si="1"/>
        <v>1.00836214797136</v>
      </c>
    </row>
    <row r="27" spans="1:13" x14ac:dyDescent="0.25">
      <c r="A27" s="65">
        <f t="shared" si="5"/>
        <v>22</v>
      </c>
      <c r="B27" s="46" t="s">
        <v>479</v>
      </c>
      <c r="C27" s="46">
        <v>712</v>
      </c>
      <c r="D27" s="46"/>
      <c r="E27" s="46"/>
      <c r="F27" s="46">
        <f t="shared" si="2"/>
        <v>712</v>
      </c>
      <c r="G27" s="209">
        <v>120</v>
      </c>
      <c r="H27" s="43">
        <f t="shared" si="3"/>
        <v>0.04</v>
      </c>
      <c r="I27" s="43">
        <f t="shared" si="0"/>
        <v>171.25800000000001</v>
      </c>
      <c r="J27" s="43">
        <f t="shared" si="4"/>
        <v>37.676760000000002</v>
      </c>
      <c r="K27" s="43">
        <v>64.326400000000007</v>
      </c>
      <c r="L27" s="194">
        <v>8.4079999999999995</v>
      </c>
      <c r="M27" s="45">
        <f t="shared" si="1"/>
        <v>0.39560275280898882</v>
      </c>
    </row>
    <row r="28" spans="1:13" x14ac:dyDescent="0.25">
      <c r="A28" s="65">
        <f t="shared" si="5"/>
        <v>23</v>
      </c>
      <c r="B28" s="46" t="s">
        <v>480</v>
      </c>
      <c r="C28" s="46">
        <v>667</v>
      </c>
      <c r="D28" s="46"/>
      <c r="E28" s="46"/>
      <c r="F28" s="46">
        <f t="shared" si="2"/>
        <v>667</v>
      </c>
      <c r="G28" s="209">
        <v>125</v>
      </c>
      <c r="H28" s="43">
        <f t="shared" si="3"/>
        <v>4.1666666666666664E-2</v>
      </c>
      <c r="I28" s="43">
        <f t="shared" si="0"/>
        <v>178.39374999999998</v>
      </c>
      <c r="J28" s="43">
        <f t="shared" si="4"/>
        <v>39.246624999999995</v>
      </c>
      <c r="K28" s="43">
        <v>67.006666666666661</v>
      </c>
      <c r="L28" s="194">
        <v>8.7583333333333329</v>
      </c>
      <c r="M28" s="45">
        <f t="shared" si="1"/>
        <v>0.43988811844077952</v>
      </c>
    </row>
    <row r="29" spans="1:13" x14ac:dyDescent="0.25">
      <c r="A29" s="65">
        <f t="shared" si="5"/>
        <v>24</v>
      </c>
      <c r="B29" s="46" t="s">
        <v>481</v>
      </c>
      <c r="C29" s="46">
        <v>569</v>
      </c>
      <c r="D29" s="46"/>
      <c r="E29" s="46"/>
      <c r="F29" s="46">
        <f t="shared" si="2"/>
        <v>569</v>
      </c>
      <c r="G29" s="209">
        <v>205</v>
      </c>
      <c r="H29" s="43">
        <f t="shared" si="3"/>
        <v>6.8333333333333329E-2</v>
      </c>
      <c r="I29" s="43">
        <f t="shared" si="0"/>
        <v>292.56574999999998</v>
      </c>
      <c r="J29" s="43">
        <f t="shared" si="4"/>
        <v>64.364464999999996</v>
      </c>
      <c r="K29" s="43">
        <v>109.89093333333332</v>
      </c>
      <c r="L29" s="194">
        <v>14.363666666666665</v>
      </c>
      <c r="M29" s="45">
        <f t="shared" si="1"/>
        <v>0.8456675131810194</v>
      </c>
    </row>
    <row r="30" spans="1:13" x14ac:dyDescent="0.25">
      <c r="A30" s="65">
        <f t="shared" si="5"/>
        <v>25</v>
      </c>
      <c r="B30" s="46" t="s">
        <v>482</v>
      </c>
      <c r="C30" s="46">
        <v>833.8</v>
      </c>
      <c r="D30" s="46"/>
      <c r="E30" s="46">
        <v>59.3</v>
      </c>
      <c r="F30" s="46">
        <f t="shared" si="2"/>
        <v>893.09999999999991</v>
      </c>
      <c r="G30" s="209">
        <v>166</v>
      </c>
      <c r="H30" s="43">
        <f t="shared" si="3"/>
        <v>5.5333333333333332E-2</v>
      </c>
      <c r="I30" s="43">
        <f t="shared" si="0"/>
        <v>236.90689999999998</v>
      </c>
      <c r="J30" s="43">
        <f t="shared" si="4"/>
        <v>52.119517999999992</v>
      </c>
      <c r="K30" s="43">
        <v>88.984853333333334</v>
      </c>
      <c r="L30" s="194">
        <v>11.631066666666666</v>
      </c>
      <c r="M30" s="45">
        <f t="shared" si="1"/>
        <v>0.4362807501959467</v>
      </c>
    </row>
    <row r="31" spans="1:13" x14ac:dyDescent="0.25">
      <c r="A31" s="65">
        <f t="shared" si="5"/>
        <v>26</v>
      </c>
      <c r="B31" s="46" t="s">
        <v>483</v>
      </c>
      <c r="C31" s="46">
        <v>880.8</v>
      </c>
      <c r="D31" s="46"/>
      <c r="E31" s="46"/>
      <c r="F31" s="46">
        <f t="shared" si="2"/>
        <v>880.8</v>
      </c>
      <c r="G31" s="209">
        <v>474</v>
      </c>
      <c r="H31" s="43">
        <f t="shared" si="3"/>
        <v>0.158</v>
      </c>
      <c r="I31" s="43">
        <f t="shared" si="0"/>
        <v>676.46910000000003</v>
      </c>
      <c r="J31" s="43">
        <f t="shared" si="4"/>
        <v>148.82320200000001</v>
      </c>
      <c r="K31" s="43">
        <v>254.08928000000003</v>
      </c>
      <c r="L31" s="194">
        <v>33.211599999999997</v>
      </c>
      <c r="M31" s="45">
        <f t="shared" si="1"/>
        <v>1.2631621049046322</v>
      </c>
    </row>
    <row r="32" spans="1:13" x14ac:dyDescent="0.25">
      <c r="A32" s="65">
        <f t="shared" si="5"/>
        <v>27</v>
      </c>
      <c r="B32" s="46" t="s">
        <v>484</v>
      </c>
      <c r="C32" s="46">
        <v>853.7</v>
      </c>
      <c r="D32" s="46">
        <v>45.8</v>
      </c>
      <c r="E32" s="46">
        <v>34.200000000000003</v>
      </c>
      <c r="F32" s="46">
        <f t="shared" si="2"/>
        <v>933.7</v>
      </c>
      <c r="G32" s="209">
        <v>385</v>
      </c>
      <c r="H32" s="43">
        <f t="shared" si="3"/>
        <v>0.12833333333333333</v>
      </c>
      <c r="I32" s="43">
        <f t="shared" si="0"/>
        <v>549.45274999999992</v>
      </c>
      <c r="J32" s="43">
        <f t="shared" si="4"/>
        <v>120.87960499999998</v>
      </c>
      <c r="K32" s="43">
        <v>206.38053333333332</v>
      </c>
      <c r="L32" s="194">
        <v>26.975666666666665</v>
      </c>
      <c r="M32" s="45">
        <f t="shared" si="1"/>
        <v>0.96785750776480661</v>
      </c>
    </row>
    <row r="33" spans="1:13" x14ac:dyDescent="0.25">
      <c r="A33" s="65">
        <f t="shared" si="5"/>
        <v>28</v>
      </c>
      <c r="B33" s="46" t="s">
        <v>485</v>
      </c>
      <c r="C33" s="46">
        <v>737.2</v>
      </c>
      <c r="D33" s="46"/>
      <c r="E33" s="46"/>
      <c r="F33" s="46">
        <f t="shared" si="2"/>
        <v>737.2</v>
      </c>
      <c r="G33" s="209">
        <v>439</v>
      </c>
      <c r="H33" s="43">
        <f t="shared" si="3"/>
        <v>0.14633333333333334</v>
      </c>
      <c r="I33" s="43">
        <f t="shared" si="0"/>
        <v>626.51885000000004</v>
      </c>
      <c r="J33" s="43">
        <f t="shared" si="4"/>
        <v>137.834147</v>
      </c>
      <c r="K33" s="43">
        <v>235.32741333333334</v>
      </c>
      <c r="L33" s="194">
        <v>30.759266666666669</v>
      </c>
      <c r="M33" s="45">
        <f t="shared" si="1"/>
        <v>1.3977749281063483</v>
      </c>
    </row>
    <row r="34" spans="1:13" x14ac:dyDescent="0.25">
      <c r="A34" s="65">
        <f t="shared" si="5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2"/>
        <v>3169.7</v>
      </c>
      <c r="G34" s="209">
        <v>1000</v>
      </c>
      <c r="H34" s="43">
        <f t="shared" si="3"/>
        <v>0.33333333333333331</v>
      </c>
      <c r="I34" s="43">
        <f t="shared" si="0"/>
        <v>1427.1499999999999</v>
      </c>
      <c r="J34" s="43">
        <f t="shared" si="4"/>
        <v>313.97299999999996</v>
      </c>
      <c r="K34" s="43">
        <v>536.05333333333328</v>
      </c>
      <c r="L34" s="194">
        <v>70.066666666666663</v>
      </c>
      <c r="M34" s="45">
        <f t="shared" si="1"/>
        <v>0.74052528630469749</v>
      </c>
    </row>
    <row r="35" spans="1:13" x14ac:dyDescent="0.25">
      <c r="A35" s="65">
        <f t="shared" si="5"/>
        <v>30</v>
      </c>
      <c r="B35" s="46" t="s">
        <v>487</v>
      </c>
      <c r="C35" s="46">
        <v>757.5</v>
      </c>
      <c r="D35" s="46"/>
      <c r="E35" s="46"/>
      <c r="F35" s="46">
        <f t="shared" si="2"/>
        <v>757.5</v>
      </c>
      <c r="G35" s="209">
        <v>340</v>
      </c>
      <c r="H35" s="43">
        <f t="shared" si="3"/>
        <v>0.11333333333333333</v>
      </c>
      <c r="I35" s="43">
        <f t="shared" si="0"/>
        <v>485.23099999999994</v>
      </c>
      <c r="J35" s="43">
        <f t="shared" si="4"/>
        <v>106.75081999999999</v>
      </c>
      <c r="K35" s="43">
        <v>182.25813333333332</v>
      </c>
      <c r="L35" s="194">
        <v>23.822666666666663</v>
      </c>
      <c r="M35" s="45">
        <f t="shared" si="1"/>
        <v>1.05354801320132</v>
      </c>
    </row>
    <row r="36" spans="1:13" x14ac:dyDescent="0.25">
      <c r="A36" s="65">
        <f t="shared" si="5"/>
        <v>31</v>
      </c>
      <c r="B36" s="46" t="s">
        <v>488</v>
      </c>
      <c r="C36" s="46">
        <v>386.9</v>
      </c>
      <c r="D36" s="46">
        <v>101.6</v>
      </c>
      <c r="E36" s="46"/>
      <c r="F36" s="46">
        <f t="shared" si="2"/>
        <v>488.5</v>
      </c>
      <c r="G36" s="209">
        <v>240</v>
      </c>
      <c r="H36" s="43">
        <f t="shared" si="3"/>
        <v>0.08</v>
      </c>
      <c r="I36" s="43">
        <f t="shared" si="0"/>
        <v>342.51600000000002</v>
      </c>
      <c r="J36" s="43">
        <f t="shared" si="4"/>
        <v>75.353520000000003</v>
      </c>
      <c r="K36" s="43">
        <v>128.65280000000001</v>
      </c>
      <c r="L36" s="194">
        <v>16.815999999999999</v>
      </c>
      <c r="M36" s="45">
        <f t="shared" si="1"/>
        <v>1.1532002456499491</v>
      </c>
    </row>
    <row r="37" spans="1:13" x14ac:dyDescent="0.25">
      <c r="A37" s="65">
        <f t="shared" si="5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2"/>
        <v>1837.85</v>
      </c>
      <c r="G37" s="209">
        <v>372</v>
      </c>
      <c r="H37" s="43">
        <f t="shared" si="3"/>
        <v>0.124</v>
      </c>
      <c r="I37" s="43">
        <f t="shared" si="0"/>
        <v>530.89980000000003</v>
      </c>
      <c r="J37" s="43">
        <f t="shared" si="4"/>
        <v>116.79795600000001</v>
      </c>
      <c r="K37" s="43">
        <v>199.41183999999998</v>
      </c>
      <c r="L37" s="194">
        <v>26.064799999999998</v>
      </c>
      <c r="M37" s="45">
        <f t="shared" si="1"/>
        <v>0.47510645373670324</v>
      </c>
    </row>
    <row r="38" spans="1:13" x14ac:dyDescent="0.25">
      <c r="A38" s="65">
        <f t="shared" si="5"/>
        <v>33</v>
      </c>
      <c r="B38" s="46" t="s">
        <v>490</v>
      </c>
      <c r="C38" s="46">
        <v>534.6</v>
      </c>
      <c r="D38" s="46">
        <v>34.4</v>
      </c>
      <c r="E38" s="46"/>
      <c r="F38" s="46">
        <f t="shared" si="2"/>
        <v>569</v>
      </c>
      <c r="G38" s="209">
        <v>107</v>
      </c>
      <c r="H38" s="43">
        <f t="shared" si="3"/>
        <v>3.5666666666666666E-2</v>
      </c>
      <c r="I38" s="43">
        <f t="shared" si="0"/>
        <v>152.70505</v>
      </c>
      <c r="J38" s="43">
        <f t="shared" si="4"/>
        <v>33.595111000000003</v>
      </c>
      <c r="K38" s="43">
        <v>57.357706666666665</v>
      </c>
      <c r="L38" s="194">
        <v>7.4971333333333332</v>
      </c>
      <c r="M38" s="45">
        <f t="shared" si="1"/>
        <v>0.44139718980667836</v>
      </c>
    </row>
    <row r="39" spans="1:13" x14ac:dyDescent="0.25">
      <c r="A39" s="65">
        <f t="shared" si="5"/>
        <v>34</v>
      </c>
      <c r="B39" s="46" t="s">
        <v>491</v>
      </c>
      <c r="C39" s="46">
        <v>578.79999999999995</v>
      </c>
      <c r="D39" s="46"/>
      <c r="E39" s="46">
        <v>47.8</v>
      </c>
      <c r="F39" s="46">
        <f t="shared" si="2"/>
        <v>626.59999999999991</v>
      </c>
      <c r="G39" s="209">
        <v>245</v>
      </c>
      <c r="H39" s="43">
        <f t="shared" si="3"/>
        <v>8.1666666666666665E-2</v>
      </c>
      <c r="I39" s="43">
        <f t="shared" si="0"/>
        <v>349.65174999999999</v>
      </c>
      <c r="J39" s="43">
        <f t="shared" si="4"/>
        <v>76.923384999999996</v>
      </c>
      <c r="K39" s="43">
        <v>131.33306666666667</v>
      </c>
      <c r="L39" s="194">
        <v>17.166333333333334</v>
      </c>
      <c r="M39" s="45">
        <f t="shared" si="1"/>
        <v>0.91776976540057464</v>
      </c>
    </row>
    <row r="40" spans="1:13" x14ac:dyDescent="0.25">
      <c r="A40" s="65">
        <f t="shared" si="5"/>
        <v>35</v>
      </c>
      <c r="B40" s="46" t="s">
        <v>492</v>
      </c>
      <c r="C40" s="46">
        <v>1126.7</v>
      </c>
      <c r="D40" s="46"/>
      <c r="E40" s="46">
        <v>28.1</v>
      </c>
      <c r="F40" s="46">
        <f t="shared" si="2"/>
        <v>1154.8</v>
      </c>
      <c r="G40" s="209">
        <v>196.7</v>
      </c>
      <c r="H40" s="43">
        <f t="shared" si="3"/>
        <v>6.5566666666666662E-2</v>
      </c>
      <c r="I40" s="43">
        <f t="shared" si="0"/>
        <v>280.72040499999997</v>
      </c>
      <c r="J40" s="43">
        <f t="shared" si="4"/>
        <v>61.758489099999991</v>
      </c>
      <c r="K40" s="43">
        <v>105.44169066666666</v>
      </c>
      <c r="L40" s="194">
        <v>13.782113333333331</v>
      </c>
      <c r="M40" s="45">
        <f t="shared" si="1"/>
        <v>0.39981182724281256</v>
      </c>
    </row>
    <row r="41" spans="1:13" x14ac:dyDescent="0.25">
      <c r="A41" s="65">
        <f t="shared" si="5"/>
        <v>36</v>
      </c>
      <c r="B41" s="46" t="s">
        <v>493</v>
      </c>
      <c r="C41" s="46">
        <v>627.1</v>
      </c>
      <c r="D41" s="46"/>
      <c r="E41" s="46"/>
      <c r="F41" s="46">
        <f t="shared" si="2"/>
        <v>627.1</v>
      </c>
      <c r="G41" s="209">
        <v>111</v>
      </c>
      <c r="H41" s="43">
        <f t="shared" si="3"/>
        <v>3.6999999999999998E-2</v>
      </c>
      <c r="I41" s="43">
        <f t="shared" si="0"/>
        <v>158.41364999999999</v>
      </c>
      <c r="J41" s="43">
        <f t="shared" si="4"/>
        <v>34.851002999999999</v>
      </c>
      <c r="K41" s="43">
        <v>59.501919999999998</v>
      </c>
      <c r="L41" s="194">
        <v>7.7774000000000001</v>
      </c>
      <c r="M41" s="45">
        <f t="shared" si="1"/>
        <v>0.41547436294051981</v>
      </c>
    </row>
    <row r="42" spans="1:13" x14ac:dyDescent="0.25">
      <c r="A42" s="65">
        <f t="shared" si="5"/>
        <v>37</v>
      </c>
      <c r="B42" s="46" t="s">
        <v>494</v>
      </c>
      <c r="C42" s="46">
        <v>820.3</v>
      </c>
      <c r="D42" s="46">
        <v>55.7</v>
      </c>
      <c r="E42" s="46"/>
      <c r="F42" s="46">
        <f t="shared" si="2"/>
        <v>876</v>
      </c>
      <c r="G42" s="209">
        <v>137</v>
      </c>
      <c r="H42" s="43">
        <f t="shared" si="3"/>
        <v>4.5666666666666668E-2</v>
      </c>
      <c r="I42" s="43">
        <f t="shared" si="0"/>
        <v>195.51955000000001</v>
      </c>
      <c r="J42" s="43">
        <f t="shared" si="4"/>
        <v>43.014301000000003</v>
      </c>
      <c r="K42" s="43">
        <v>73.439306666666667</v>
      </c>
      <c r="L42" s="194">
        <v>9.5991333333333326</v>
      </c>
      <c r="M42" s="45">
        <f t="shared" si="1"/>
        <v>0.36709165639269409</v>
      </c>
    </row>
    <row r="43" spans="1:13" x14ac:dyDescent="0.25">
      <c r="A43" s="65">
        <f t="shared" si="5"/>
        <v>38</v>
      </c>
      <c r="B43" s="46" t="s">
        <v>495</v>
      </c>
      <c r="C43" s="46">
        <v>834.6</v>
      </c>
      <c r="D43" s="46"/>
      <c r="E43" s="46">
        <v>120.9</v>
      </c>
      <c r="F43" s="46">
        <f t="shared" si="2"/>
        <v>955.5</v>
      </c>
      <c r="G43" s="209">
        <v>75</v>
      </c>
      <c r="H43" s="43">
        <f t="shared" si="3"/>
        <v>2.5000000000000001E-2</v>
      </c>
      <c r="I43" s="43">
        <f t="shared" si="0"/>
        <v>107.03625</v>
      </c>
      <c r="J43" s="43">
        <f t="shared" si="4"/>
        <v>23.547974999999997</v>
      </c>
      <c r="K43" s="43">
        <v>40.204000000000001</v>
      </c>
      <c r="L43" s="194">
        <v>5.2549999999999999</v>
      </c>
      <c r="M43" s="45">
        <f t="shared" si="1"/>
        <v>0.18424199372056516</v>
      </c>
    </row>
    <row r="44" spans="1:13" x14ac:dyDescent="0.25">
      <c r="A44" s="65">
        <f t="shared" si="5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2"/>
        <v>2862.5</v>
      </c>
      <c r="G44" s="209">
        <v>548</v>
      </c>
      <c r="H44" s="43">
        <f t="shared" si="3"/>
        <v>0.18266666666666667</v>
      </c>
      <c r="I44" s="43">
        <f t="shared" si="0"/>
        <v>782.07820000000004</v>
      </c>
      <c r="J44" s="43">
        <f t="shared" si="4"/>
        <v>172.05720400000001</v>
      </c>
      <c r="K44" s="43">
        <v>293.75722666666667</v>
      </c>
      <c r="L44" s="194">
        <v>38.396533333333331</v>
      </c>
      <c r="M44" s="45">
        <f t="shared" si="1"/>
        <v>0.44935865991266377</v>
      </c>
    </row>
    <row r="45" spans="1:13" x14ac:dyDescent="0.25">
      <c r="A45" s="65">
        <f t="shared" si="5"/>
        <v>40</v>
      </c>
      <c r="B45" s="46" t="s">
        <v>497</v>
      </c>
      <c r="C45" s="46">
        <v>643.79999999999995</v>
      </c>
      <c r="D45" s="46"/>
      <c r="E45" s="46">
        <v>33.700000000000003</v>
      </c>
      <c r="F45" s="46">
        <f t="shared" si="2"/>
        <v>677.5</v>
      </c>
      <c r="G45" s="209">
        <v>289.10000000000002</v>
      </c>
      <c r="H45" s="43">
        <f t="shared" si="3"/>
        <v>9.636666666666667E-2</v>
      </c>
      <c r="I45" s="43">
        <f t="shared" si="0"/>
        <v>412.58906500000001</v>
      </c>
      <c r="J45" s="43">
        <f t="shared" si="4"/>
        <v>90.769594300000009</v>
      </c>
      <c r="K45" s="43">
        <v>154.97301866666669</v>
      </c>
      <c r="L45" s="194">
        <v>20.256273333333333</v>
      </c>
      <c r="M45" s="45">
        <f t="shared" si="1"/>
        <v>1.0016058321771217</v>
      </c>
    </row>
    <row r="46" spans="1:13" x14ac:dyDescent="0.25">
      <c r="A46" s="65">
        <f t="shared" si="5"/>
        <v>41</v>
      </c>
      <c r="B46" s="46" t="s">
        <v>498</v>
      </c>
      <c r="C46" s="46">
        <v>2514.1999999999998</v>
      </c>
      <c r="D46" s="46"/>
      <c r="E46" s="46"/>
      <c r="F46" s="46">
        <f t="shared" si="2"/>
        <v>2514.1999999999998</v>
      </c>
      <c r="G46" s="209">
        <v>761</v>
      </c>
      <c r="H46" s="43">
        <f t="shared" si="3"/>
        <v>0.25366666666666665</v>
      </c>
      <c r="I46" s="43">
        <f t="shared" si="0"/>
        <v>1086.06115</v>
      </c>
      <c r="J46" s="43">
        <f t="shared" si="4"/>
        <v>238.93345300000001</v>
      </c>
      <c r="K46" s="43">
        <v>407.93658666666664</v>
      </c>
      <c r="L46" s="194">
        <v>53.32073333333333</v>
      </c>
      <c r="M46" s="45">
        <f t="shared" si="1"/>
        <v>0.71046532614748237</v>
      </c>
    </row>
    <row r="47" spans="1:13" x14ac:dyDescent="0.25">
      <c r="A47" s="65">
        <f t="shared" si="5"/>
        <v>42</v>
      </c>
      <c r="B47" s="46" t="s">
        <v>499</v>
      </c>
      <c r="C47" s="46">
        <v>366.9</v>
      </c>
      <c r="D47" s="46">
        <v>25</v>
      </c>
      <c r="E47" s="46"/>
      <c r="F47" s="46">
        <f t="shared" si="2"/>
        <v>391.9</v>
      </c>
      <c r="G47" s="209">
        <v>145.5</v>
      </c>
      <c r="H47" s="43">
        <f t="shared" si="3"/>
        <v>4.8500000000000001E-2</v>
      </c>
      <c r="I47" s="43">
        <f t="shared" si="0"/>
        <v>207.65032500000001</v>
      </c>
      <c r="J47" s="43">
        <f t="shared" si="4"/>
        <v>45.683071500000004</v>
      </c>
      <c r="K47" s="43">
        <v>77.995760000000004</v>
      </c>
      <c r="L47" s="194">
        <v>10.194700000000001</v>
      </c>
      <c r="M47" s="45">
        <f t="shared" si="1"/>
        <v>0.87145663817300345</v>
      </c>
    </row>
    <row r="48" spans="1:13" x14ac:dyDescent="0.25">
      <c r="A48" s="65">
        <f t="shared" si="5"/>
        <v>43</v>
      </c>
      <c r="B48" s="46" t="s">
        <v>502</v>
      </c>
      <c r="C48" s="46">
        <v>623.5</v>
      </c>
      <c r="D48" s="46">
        <v>121.1</v>
      </c>
      <c r="E48" s="46">
        <v>31.1</v>
      </c>
      <c r="F48" s="46">
        <f t="shared" si="2"/>
        <v>775.7</v>
      </c>
      <c r="G48" s="209">
        <v>195</v>
      </c>
      <c r="H48" s="43">
        <f t="shared" si="3"/>
        <v>6.5000000000000002E-2</v>
      </c>
      <c r="I48" s="43">
        <f t="shared" si="0"/>
        <v>278.29424999999998</v>
      </c>
      <c r="J48" s="43">
        <f t="shared" si="4"/>
        <v>61.224734999999995</v>
      </c>
      <c r="K48" s="43">
        <v>104.53040000000001</v>
      </c>
      <c r="L48" s="194">
        <v>13.663</v>
      </c>
      <c r="M48" s="45">
        <f t="shared" si="1"/>
        <v>0.59006366507670494</v>
      </c>
    </row>
    <row r="49" spans="1:13" x14ac:dyDescent="0.25">
      <c r="A49" s="65">
        <f t="shared" si="5"/>
        <v>44</v>
      </c>
      <c r="B49" s="46" t="s">
        <v>503</v>
      </c>
      <c r="C49" s="46">
        <v>1208.3</v>
      </c>
      <c r="D49" s="46"/>
      <c r="E49" s="46"/>
      <c r="F49" s="46">
        <f t="shared" si="2"/>
        <v>1208.3</v>
      </c>
      <c r="G49" s="209">
        <v>413</v>
      </c>
      <c r="H49" s="43">
        <f t="shared" si="3"/>
        <v>0.13766666666666666</v>
      </c>
      <c r="I49" s="43">
        <f t="shared" si="0"/>
        <v>589.41294999999991</v>
      </c>
      <c r="J49" s="43">
        <f t="shared" si="4"/>
        <v>129.67084899999998</v>
      </c>
      <c r="K49" s="43">
        <v>221.39002666666664</v>
      </c>
      <c r="L49" s="194">
        <v>28.937533333333331</v>
      </c>
      <c r="M49" s="45">
        <f t="shared" si="1"/>
        <v>0.80229360175453102</v>
      </c>
    </row>
    <row r="50" spans="1:13" x14ac:dyDescent="0.25">
      <c r="A50" s="65">
        <f t="shared" si="5"/>
        <v>45</v>
      </c>
      <c r="B50" s="46" t="s">
        <v>504</v>
      </c>
      <c r="C50" s="46">
        <v>625.20000000000005</v>
      </c>
      <c r="D50" s="46"/>
      <c r="E50" s="46"/>
      <c r="F50" s="46">
        <f t="shared" si="2"/>
        <v>625.20000000000005</v>
      </c>
      <c r="G50" s="209">
        <v>253</v>
      </c>
      <c r="H50" s="43">
        <f t="shared" si="3"/>
        <v>8.433333333333333E-2</v>
      </c>
      <c r="I50" s="43">
        <f t="shared" si="0"/>
        <v>361.06894999999997</v>
      </c>
      <c r="J50" s="43">
        <f t="shared" si="4"/>
        <v>79.435168999999988</v>
      </c>
      <c r="K50" s="43">
        <v>135.62149333333332</v>
      </c>
      <c r="L50" s="194">
        <v>17.726866666666666</v>
      </c>
      <c r="M50" s="45">
        <f t="shared" si="1"/>
        <v>0.94986001119641694</v>
      </c>
    </row>
    <row r="51" spans="1:13" x14ac:dyDescent="0.25">
      <c r="A51" s="65">
        <f t="shared" si="5"/>
        <v>46</v>
      </c>
      <c r="B51" s="46" t="s">
        <v>506</v>
      </c>
      <c r="C51" s="46">
        <v>493.3</v>
      </c>
      <c r="D51" s="46"/>
      <c r="E51" s="46">
        <v>24.2</v>
      </c>
      <c r="F51" s="46">
        <f t="shared" si="2"/>
        <v>517.5</v>
      </c>
      <c r="G51" s="209">
        <v>178</v>
      </c>
      <c r="H51" s="43">
        <f t="shared" si="3"/>
        <v>5.9333333333333335E-2</v>
      </c>
      <c r="I51" s="43">
        <f t="shared" si="0"/>
        <v>254.03270000000001</v>
      </c>
      <c r="J51" s="43">
        <f t="shared" si="4"/>
        <v>55.887194000000001</v>
      </c>
      <c r="K51" s="43">
        <v>95.417493333333326</v>
      </c>
      <c r="L51" s="194">
        <v>12.471866666666667</v>
      </c>
      <c r="M51" s="45">
        <f t="shared" si="1"/>
        <v>0.80736087729468586</v>
      </c>
    </row>
    <row r="52" spans="1:13" x14ac:dyDescent="0.25">
      <c r="A52" s="65">
        <f t="shared" si="5"/>
        <v>47</v>
      </c>
      <c r="B52" s="46" t="s">
        <v>507</v>
      </c>
      <c r="C52" s="46">
        <v>338</v>
      </c>
      <c r="D52" s="46">
        <v>30.7</v>
      </c>
      <c r="E52" s="46"/>
      <c r="F52" s="46">
        <f t="shared" si="2"/>
        <v>368.7</v>
      </c>
      <c r="G52" s="209">
        <v>213</v>
      </c>
      <c r="H52" s="43">
        <f t="shared" si="3"/>
        <v>7.0999999999999994E-2</v>
      </c>
      <c r="I52" s="43">
        <f t="shared" si="0"/>
        <v>303.98294999999996</v>
      </c>
      <c r="J52" s="43">
        <f t="shared" si="4"/>
        <v>66.876248999999987</v>
      </c>
      <c r="K52" s="43">
        <v>114.17935999999999</v>
      </c>
      <c r="L52" s="194">
        <v>14.924199999999999</v>
      </c>
      <c r="M52" s="45">
        <f t="shared" si="1"/>
        <v>1.3560150772986166</v>
      </c>
    </row>
    <row r="53" spans="1:13" x14ac:dyDescent="0.25">
      <c r="A53" s="65">
        <f t="shared" si="5"/>
        <v>48</v>
      </c>
      <c r="B53" s="46" t="s">
        <v>508</v>
      </c>
      <c r="C53" s="46">
        <v>331.1</v>
      </c>
      <c r="D53" s="46"/>
      <c r="E53" s="46"/>
      <c r="F53" s="46">
        <f t="shared" si="2"/>
        <v>331.1</v>
      </c>
      <c r="G53" s="209">
        <v>208.5</v>
      </c>
      <c r="H53" s="43">
        <f t="shared" si="3"/>
        <v>6.9500000000000006E-2</v>
      </c>
      <c r="I53" s="43">
        <f t="shared" si="0"/>
        <v>297.56077500000004</v>
      </c>
      <c r="J53" s="43">
        <f t="shared" si="4"/>
        <v>65.463370500000011</v>
      </c>
      <c r="K53" s="43">
        <v>111.76712000000001</v>
      </c>
      <c r="L53" s="194">
        <v>14.6089</v>
      </c>
      <c r="M53" s="45">
        <f t="shared" si="1"/>
        <v>1.4781037919057687</v>
      </c>
    </row>
    <row r="54" spans="1:13" x14ac:dyDescent="0.25">
      <c r="A54" s="65">
        <f t="shared" si="5"/>
        <v>49</v>
      </c>
      <c r="B54" s="46" t="s">
        <v>509</v>
      </c>
      <c r="C54" s="46">
        <v>215.4</v>
      </c>
      <c r="D54" s="46"/>
      <c r="E54" s="46"/>
      <c r="F54" s="46">
        <f t="shared" si="2"/>
        <v>215.4</v>
      </c>
      <c r="G54" s="209">
        <v>130</v>
      </c>
      <c r="H54" s="43">
        <f t="shared" si="3"/>
        <v>4.3333333333333335E-2</v>
      </c>
      <c r="I54" s="43">
        <f t="shared" si="0"/>
        <v>185.52949999999998</v>
      </c>
      <c r="J54" s="43">
        <f t="shared" si="4"/>
        <v>40.816489999999995</v>
      </c>
      <c r="K54" s="43">
        <v>69.686933333333329</v>
      </c>
      <c r="L54" s="194">
        <v>9.108666666666668</v>
      </c>
      <c r="M54" s="45">
        <f t="shared" si="1"/>
        <v>1.4166276230269266</v>
      </c>
    </row>
    <row r="55" spans="1:13" x14ac:dyDescent="0.25">
      <c r="A55" s="65">
        <f t="shared" si="5"/>
        <v>50</v>
      </c>
      <c r="B55" s="46" t="s">
        <v>510</v>
      </c>
      <c r="C55" s="46">
        <v>720.4</v>
      </c>
      <c r="D55" s="46"/>
      <c r="E55" s="46"/>
      <c r="F55" s="46">
        <f t="shared" si="2"/>
        <v>720.4</v>
      </c>
      <c r="G55" s="209">
        <v>216</v>
      </c>
      <c r="H55" s="43">
        <f t="shared" si="3"/>
        <v>7.1999999999999995E-2</v>
      </c>
      <c r="I55" s="43">
        <f t="shared" si="0"/>
        <v>308.26439999999997</v>
      </c>
      <c r="J55" s="43">
        <f t="shared" si="4"/>
        <v>67.818168</v>
      </c>
      <c r="K55" s="43">
        <v>115.78751999999999</v>
      </c>
      <c r="L55" s="194">
        <v>15.134399999999999</v>
      </c>
      <c r="M55" s="45">
        <f t="shared" si="1"/>
        <v>0.70378191004997215</v>
      </c>
    </row>
    <row r="56" spans="1:13" x14ac:dyDescent="0.25">
      <c r="A56" s="65">
        <f t="shared" si="5"/>
        <v>51</v>
      </c>
      <c r="B56" s="46" t="s">
        <v>511</v>
      </c>
      <c r="C56" s="46">
        <v>191</v>
      </c>
      <c r="D56" s="46"/>
      <c r="E56" s="46">
        <v>101.5</v>
      </c>
      <c r="F56" s="46">
        <f t="shared" si="2"/>
        <v>292.5</v>
      </c>
      <c r="G56" s="209">
        <v>120.2</v>
      </c>
      <c r="H56" s="43">
        <f t="shared" si="3"/>
        <v>4.0066666666666667E-2</v>
      </c>
      <c r="I56" s="43">
        <f t="shared" si="0"/>
        <v>171.54343</v>
      </c>
      <c r="J56" s="43">
        <f t="shared" si="4"/>
        <v>37.739554599999998</v>
      </c>
      <c r="K56" s="43">
        <v>64.433610666666667</v>
      </c>
      <c r="L56" s="194">
        <v>8.422013333333334</v>
      </c>
      <c r="M56" s="45">
        <f t="shared" si="1"/>
        <v>0.96457643965811968</v>
      </c>
    </row>
    <row r="57" spans="1:13" x14ac:dyDescent="0.25">
      <c r="A57" s="65">
        <f t="shared" si="5"/>
        <v>52</v>
      </c>
      <c r="B57" s="46" t="s">
        <v>512</v>
      </c>
      <c r="C57" s="46">
        <v>936.65</v>
      </c>
      <c r="D57" s="46">
        <v>28.5</v>
      </c>
      <c r="E57" s="46"/>
      <c r="F57" s="46">
        <f t="shared" si="2"/>
        <v>965.15</v>
      </c>
      <c r="G57" s="209">
        <v>238</v>
      </c>
      <c r="H57" s="43">
        <f t="shared" si="3"/>
        <v>7.9333333333333339E-2</v>
      </c>
      <c r="I57" s="43">
        <f t="shared" si="0"/>
        <v>339.6617</v>
      </c>
      <c r="J57" s="43">
        <f t="shared" si="4"/>
        <v>74.725573999999995</v>
      </c>
      <c r="K57" s="43">
        <v>127.58069333333336</v>
      </c>
      <c r="L57" s="194">
        <v>16.675866666666668</v>
      </c>
      <c r="M57" s="45">
        <f t="shared" si="1"/>
        <v>0.57881555613117142</v>
      </c>
    </row>
    <row r="58" spans="1:13" x14ac:dyDescent="0.25">
      <c r="A58" s="65">
        <f t="shared" si="5"/>
        <v>53</v>
      </c>
      <c r="B58" s="46" t="s">
        <v>513</v>
      </c>
      <c r="C58" s="46">
        <v>349.5</v>
      </c>
      <c r="D58" s="46"/>
      <c r="E58" s="46">
        <v>62.7</v>
      </c>
      <c r="F58" s="46">
        <f t="shared" si="2"/>
        <v>412.2</v>
      </c>
      <c r="G58" s="209">
        <v>220</v>
      </c>
      <c r="H58" s="43">
        <f t="shared" si="3"/>
        <v>7.3333333333333334E-2</v>
      </c>
      <c r="I58" s="43">
        <f t="shared" si="0"/>
        <v>313.97300000000001</v>
      </c>
      <c r="J58" s="43">
        <f t="shared" si="4"/>
        <v>69.074060000000003</v>
      </c>
      <c r="K58" s="43">
        <v>117.93173333333334</v>
      </c>
      <c r="L58" s="194">
        <v>15.414666666666665</v>
      </c>
      <c r="M58" s="45">
        <f t="shared" si="1"/>
        <v>1.252774041727317</v>
      </c>
    </row>
    <row r="59" spans="1:13" x14ac:dyDescent="0.25">
      <c r="A59" s="65">
        <f t="shared" si="5"/>
        <v>54</v>
      </c>
      <c r="B59" s="46" t="s">
        <v>514</v>
      </c>
      <c r="C59" s="46">
        <v>878.9</v>
      </c>
      <c r="D59" s="46">
        <v>93.3</v>
      </c>
      <c r="E59" s="46"/>
      <c r="F59" s="46">
        <f t="shared" si="2"/>
        <v>972.19999999999993</v>
      </c>
      <c r="G59" s="209">
        <v>275</v>
      </c>
      <c r="H59" s="43">
        <f t="shared" si="3"/>
        <v>9.166666666666666E-2</v>
      </c>
      <c r="I59" s="43">
        <f t="shared" si="0"/>
        <v>392.46624999999995</v>
      </c>
      <c r="J59" s="43">
        <f t="shared" si="4"/>
        <v>86.342574999999982</v>
      </c>
      <c r="K59" s="43">
        <v>147.41466666666665</v>
      </c>
      <c r="L59" s="194">
        <v>19.268333333333331</v>
      </c>
      <c r="M59" s="45">
        <f t="shared" si="1"/>
        <v>0.66394962456284712</v>
      </c>
    </row>
    <row r="60" spans="1:13" x14ac:dyDescent="0.25">
      <c r="A60" s="65">
        <f t="shared" si="5"/>
        <v>55</v>
      </c>
      <c r="B60" s="46" t="s">
        <v>515</v>
      </c>
      <c r="C60" s="46">
        <v>498.3</v>
      </c>
      <c r="D60" s="46"/>
      <c r="E60" s="46"/>
      <c r="F60" s="46">
        <f t="shared" si="2"/>
        <v>498.3</v>
      </c>
      <c r="G60" s="209">
        <v>88</v>
      </c>
      <c r="H60" s="43">
        <f t="shared" si="3"/>
        <v>2.9333333333333333E-2</v>
      </c>
      <c r="I60" s="43">
        <f t="shared" si="0"/>
        <v>125.58919999999999</v>
      </c>
      <c r="J60" s="43">
        <f t="shared" si="4"/>
        <v>27.629624</v>
      </c>
      <c r="K60" s="43">
        <v>47.172693333333328</v>
      </c>
      <c r="L60" s="194">
        <v>6.1658666666666662</v>
      </c>
      <c r="M60" s="45">
        <f t="shared" si="1"/>
        <v>0.41452415011037519</v>
      </c>
    </row>
    <row r="61" spans="1:13" x14ac:dyDescent="0.25">
      <c r="A61" s="65">
        <f t="shared" si="5"/>
        <v>56</v>
      </c>
      <c r="B61" s="46" t="s">
        <v>516</v>
      </c>
      <c r="C61" s="46">
        <v>478.1</v>
      </c>
      <c r="D61" s="46"/>
      <c r="E61" s="46"/>
      <c r="F61" s="46">
        <f t="shared" si="2"/>
        <v>478.1</v>
      </c>
      <c r="G61" s="209">
        <v>83</v>
      </c>
      <c r="H61" s="43">
        <f t="shared" si="3"/>
        <v>2.7666666666666666E-2</v>
      </c>
      <c r="I61" s="43">
        <f t="shared" si="0"/>
        <v>118.45344999999999</v>
      </c>
      <c r="J61" s="43">
        <f t="shared" si="4"/>
        <v>26.059758999999996</v>
      </c>
      <c r="K61" s="43">
        <v>44.492426666666667</v>
      </c>
      <c r="L61" s="194">
        <v>5.8155333333333328</v>
      </c>
      <c r="M61" s="45">
        <f t="shared" si="1"/>
        <v>0.40749041832252658</v>
      </c>
    </row>
    <row r="62" spans="1:13" x14ac:dyDescent="0.25">
      <c r="A62" s="65">
        <f t="shared" si="5"/>
        <v>57</v>
      </c>
      <c r="B62" s="46" t="s">
        <v>517</v>
      </c>
      <c r="C62" s="46">
        <v>429.3</v>
      </c>
      <c r="D62" s="46">
        <v>34.299999999999997</v>
      </c>
      <c r="E62" s="46"/>
      <c r="F62" s="46">
        <f t="shared" si="2"/>
        <v>463.6</v>
      </c>
      <c r="G62" s="209">
        <v>27</v>
      </c>
      <c r="H62" s="43">
        <f t="shared" si="3"/>
        <v>8.9999999999999993E-3</v>
      </c>
      <c r="I62" s="43">
        <f t="shared" si="0"/>
        <v>38.533049999999996</v>
      </c>
      <c r="J62" s="43">
        <f t="shared" si="4"/>
        <v>8.477271</v>
      </c>
      <c r="K62" s="43">
        <v>14.473439999999998</v>
      </c>
      <c r="L62" s="194">
        <v>1.8917999999999999</v>
      </c>
      <c r="M62" s="45">
        <f t="shared" si="1"/>
        <v>0.13670310828300256</v>
      </c>
    </row>
    <row r="63" spans="1:13" x14ac:dyDescent="0.25">
      <c r="A63" s="65">
        <f t="shared" si="5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2"/>
        <v>1858.8999999999999</v>
      </c>
      <c r="G63" s="209">
        <v>475</v>
      </c>
      <c r="H63" s="43">
        <f t="shared" si="3"/>
        <v>0.15833333333333333</v>
      </c>
      <c r="I63" s="43">
        <f t="shared" si="0"/>
        <v>677.8962499999999</v>
      </c>
      <c r="J63" s="43">
        <f t="shared" si="4"/>
        <v>149.13717499999998</v>
      </c>
      <c r="K63" s="43">
        <v>254.62533333333332</v>
      </c>
      <c r="L63" s="194">
        <v>33.281666666666666</v>
      </c>
      <c r="M63" s="45">
        <f t="shared" si="1"/>
        <v>0.59978504760880091</v>
      </c>
    </row>
    <row r="64" spans="1:13" x14ac:dyDescent="0.25">
      <c r="A64" s="65">
        <f t="shared" si="5"/>
        <v>59</v>
      </c>
      <c r="B64" s="46" t="s">
        <v>519</v>
      </c>
      <c r="C64" s="46">
        <v>584.88</v>
      </c>
      <c r="D64" s="46">
        <v>40.700000000000003</v>
      </c>
      <c r="E64" s="46"/>
      <c r="F64" s="46">
        <f t="shared" si="2"/>
        <v>625.58000000000004</v>
      </c>
      <c r="G64" s="209">
        <v>169</v>
      </c>
      <c r="H64" s="43">
        <f t="shared" si="3"/>
        <v>5.6333333333333332E-2</v>
      </c>
      <c r="I64" s="43">
        <f t="shared" si="0"/>
        <v>241.18834999999999</v>
      </c>
      <c r="J64" s="43">
        <f t="shared" si="4"/>
        <v>53.061436999999998</v>
      </c>
      <c r="K64" s="43">
        <v>90.593013333333332</v>
      </c>
      <c r="L64" s="194">
        <v>11.841266666666666</v>
      </c>
      <c r="M64" s="45">
        <f t="shared" si="1"/>
        <v>0.63410605677930876</v>
      </c>
    </row>
    <row r="65" spans="1:13" x14ac:dyDescent="0.25">
      <c r="A65" s="65">
        <f t="shared" si="5"/>
        <v>60</v>
      </c>
      <c r="B65" s="46" t="s">
        <v>520</v>
      </c>
      <c r="C65" s="46">
        <v>444.85</v>
      </c>
      <c r="D65" s="46"/>
      <c r="E65" s="46"/>
      <c r="F65" s="46">
        <f t="shared" si="2"/>
        <v>444.85</v>
      </c>
      <c r="G65" s="209">
        <v>237</v>
      </c>
      <c r="H65" s="43">
        <f t="shared" si="3"/>
        <v>7.9000000000000001E-2</v>
      </c>
      <c r="I65" s="43">
        <f t="shared" si="0"/>
        <v>338.23455000000001</v>
      </c>
      <c r="J65" s="43">
        <f t="shared" si="4"/>
        <v>74.411601000000005</v>
      </c>
      <c r="K65" s="43">
        <v>127.04464000000002</v>
      </c>
      <c r="L65" s="194">
        <v>16.605799999999999</v>
      </c>
      <c r="M65" s="45">
        <f t="shared" si="1"/>
        <v>1.2505262245700799</v>
      </c>
    </row>
    <row r="66" spans="1:13" x14ac:dyDescent="0.25">
      <c r="A66" s="65">
        <f t="shared" si="5"/>
        <v>61</v>
      </c>
      <c r="B66" s="46" t="s">
        <v>521</v>
      </c>
      <c r="C66" s="46">
        <v>550.70000000000005</v>
      </c>
      <c r="D66" s="46"/>
      <c r="E66" s="46"/>
      <c r="F66" s="46">
        <f t="shared" si="2"/>
        <v>550.70000000000005</v>
      </c>
      <c r="G66" s="209">
        <v>132</v>
      </c>
      <c r="H66" s="43">
        <f t="shared" si="3"/>
        <v>4.3999999999999997E-2</v>
      </c>
      <c r="I66" s="43">
        <f t="shared" si="0"/>
        <v>188.38379999999998</v>
      </c>
      <c r="J66" s="43">
        <f t="shared" si="4"/>
        <v>41.444435999999996</v>
      </c>
      <c r="K66" s="43">
        <v>70.759039999999999</v>
      </c>
      <c r="L66" s="194">
        <v>9.2487999999999992</v>
      </c>
      <c r="M66" s="45">
        <f t="shared" si="1"/>
        <v>0.56262225531142174</v>
      </c>
    </row>
    <row r="67" spans="1:13" x14ac:dyDescent="0.25">
      <c r="A67" s="65">
        <f t="shared" si="5"/>
        <v>62</v>
      </c>
      <c r="B67" s="46" t="s">
        <v>522</v>
      </c>
      <c r="C67" s="46">
        <v>213.7</v>
      </c>
      <c r="D67" s="46"/>
      <c r="E67" s="46"/>
      <c r="F67" s="46">
        <f t="shared" si="2"/>
        <v>213.7</v>
      </c>
      <c r="G67" s="209">
        <v>134</v>
      </c>
      <c r="H67" s="43">
        <f t="shared" si="3"/>
        <v>4.4666666666666667E-2</v>
      </c>
      <c r="I67" s="43">
        <f t="shared" si="0"/>
        <v>191.2381</v>
      </c>
      <c r="J67" s="43">
        <f t="shared" si="4"/>
        <v>42.072381999999998</v>
      </c>
      <c r="K67" s="43">
        <v>71.831146666666669</v>
      </c>
      <c r="L67" s="194">
        <v>9.388933333333334</v>
      </c>
      <c r="M67" s="45">
        <f t="shared" si="1"/>
        <v>1.471832297613477</v>
      </c>
    </row>
    <row r="68" spans="1:13" x14ac:dyDescent="0.25">
      <c r="A68" s="65">
        <f t="shared" si="5"/>
        <v>63</v>
      </c>
      <c r="B68" s="46" t="s">
        <v>523</v>
      </c>
      <c r="C68" s="46">
        <v>537.54999999999995</v>
      </c>
      <c r="D68" s="46"/>
      <c r="E68" s="46"/>
      <c r="F68" s="46">
        <f t="shared" si="2"/>
        <v>537.54999999999995</v>
      </c>
      <c r="G68" s="209">
        <v>224</v>
      </c>
      <c r="H68" s="43">
        <f t="shared" si="3"/>
        <v>7.4666666666666673E-2</v>
      </c>
      <c r="I68" s="43">
        <f t="shared" si="0"/>
        <v>319.6816</v>
      </c>
      <c r="J68" s="43">
        <f t="shared" si="4"/>
        <v>70.329952000000006</v>
      </c>
      <c r="K68" s="43">
        <v>120.07594666666668</v>
      </c>
      <c r="L68" s="194">
        <v>15.694933333333335</v>
      </c>
      <c r="M68" s="45">
        <f t="shared" si="1"/>
        <v>0.97810888661519857</v>
      </c>
    </row>
    <row r="69" spans="1:13" x14ac:dyDescent="0.25">
      <c r="A69" s="65">
        <f t="shared" si="5"/>
        <v>64</v>
      </c>
      <c r="B69" s="46" t="s">
        <v>524</v>
      </c>
      <c r="C69" s="46">
        <v>467.1</v>
      </c>
      <c r="D69" s="46"/>
      <c r="E69" s="46">
        <v>80.8</v>
      </c>
      <c r="F69" s="46">
        <f t="shared" si="2"/>
        <v>547.9</v>
      </c>
      <c r="G69" s="209">
        <v>113</v>
      </c>
      <c r="H69" s="43">
        <f t="shared" si="3"/>
        <v>3.7666666666666668E-2</v>
      </c>
      <c r="I69" s="43">
        <f t="shared" si="0"/>
        <v>161.26794999999998</v>
      </c>
      <c r="J69" s="43">
        <f t="shared" si="4"/>
        <v>35.478949</v>
      </c>
      <c r="K69" s="43">
        <v>60.574026666666668</v>
      </c>
      <c r="L69" s="194">
        <v>7.9175333333333331</v>
      </c>
      <c r="M69" s="45">
        <f t="shared" si="1"/>
        <v>0.48410012593538965</v>
      </c>
    </row>
    <row r="70" spans="1:13" x14ac:dyDescent="0.25">
      <c r="A70" s="65">
        <f t="shared" si="5"/>
        <v>65</v>
      </c>
      <c r="B70" s="46" t="s">
        <v>525</v>
      </c>
      <c r="C70" s="46">
        <v>430.8</v>
      </c>
      <c r="D70" s="46"/>
      <c r="E70" s="46"/>
      <c r="F70" s="46">
        <f t="shared" si="2"/>
        <v>430.8</v>
      </c>
      <c r="G70" s="209">
        <v>238.5</v>
      </c>
      <c r="H70" s="43">
        <f t="shared" si="3"/>
        <v>7.9500000000000001E-2</v>
      </c>
      <c r="I70" s="43">
        <f t="shared" ref="I70:I133" si="6">H70*4281.45</f>
        <v>340.37527499999999</v>
      </c>
      <c r="J70" s="43">
        <f t="shared" si="4"/>
        <v>74.882560499999997</v>
      </c>
      <c r="K70" s="43">
        <v>127.84872</v>
      </c>
      <c r="L70" s="194">
        <v>16.710899999999999</v>
      </c>
      <c r="M70" s="45">
        <f t="shared" ref="M70:M129" si="7">(I70+J70+K70+L70)/F70</f>
        <v>1.2994834157381616</v>
      </c>
    </row>
    <row r="71" spans="1:13" x14ac:dyDescent="0.25">
      <c r="A71" s="65">
        <f t="shared" si="5"/>
        <v>66</v>
      </c>
      <c r="B71" s="46" t="s">
        <v>526</v>
      </c>
      <c r="C71" s="46">
        <v>487.85</v>
      </c>
      <c r="D71" s="46"/>
      <c r="E71" s="46"/>
      <c r="F71" s="46">
        <f t="shared" ref="F71:F128" si="8">C71+D71+E71</f>
        <v>487.85</v>
      </c>
      <c r="G71" s="209">
        <v>156</v>
      </c>
      <c r="H71" s="43">
        <f t="shared" ref="H71:H128" si="9">G71/3000</f>
        <v>5.1999999999999998E-2</v>
      </c>
      <c r="I71" s="43">
        <f t="shared" si="6"/>
        <v>222.63539999999998</v>
      </c>
      <c r="J71" s="43">
        <f t="shared" ref="J71:J128" si="10">I71*0.22</f>
        <v>48.979787999999992</v>
      </c>
      <c r="K71" s="43">
        <v>83.624319999999997</v>
      </c>
      <c r="L71" s="194">
        <v>10.930400000000001</v>
      </c>
      <c r="M71" s="45">
        <f t="shared" si="7"/>
        <v>0.75057888285333607</v>
      </c>
    </row>
    <row r="72" spans="1:13" x14ac:dyDescent="0.25">
      <c r="A72" s="65">
        <f t="shared" ref="A72:A131" si="11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8"/>
        <v>3060.4</v>
      </c>
      <c r="G72" s="209">
        <v>260</v>
      </c>
      <c r="H72" s="43">
        <f t="shared" si="9"/>
        <v>8.666666666666667E-2</v>
      </c>
      <c r="I72" s="43">
        <f t="shared" si="6"/>
        <v>371.05899999999997</v>
      </c>
      <c r="J72" s="43">
        <f t="shared" si="10"/>
        <v>81.632979999999989</v>
      </c>
      <c r="K72" s="43">
        <v>139.37386666666666</v>
      </c>
      <c r="L72" s="194">
        <v>18.217333333333336</v>
      </c>
      <c r="M72" s="45">
        <f t="shared" si="7"/>
        <v>0.19941288066919358</v>
      </c>
    </row>
    <row r="73" spans="1:13" x14ac:dyDescent="0.25">
      <c r="A73" s="65">
        <f t="shared" si="11"/>
        <v>68</v>
      </c>
      <c r="B73" s="46" t="s">
        <v>528</v>
      </c>
      <c r="C73" s="46">
        <v>386.9</v>
      </c>
      <c r="D73" s="46"/>
      <c r="E73" s="46"/>
      <c r="F73" s="46">
        <f t="shared" si="8"/>
        <v>386.9</v>
      </c>
      <c r="G73" s="209">
        <v>230</v>
      </c>
      <c r="H73" s="43">
        <f t="shared" si="9"/>
        <v>7.6666666666666661E-2</v>
      </c>
      <c r="I73" s="43">
        <f t="shared" si="6"/>
        <v>328.24449999999996</v>
      </c>
      <c r="J73" s="43">
        <f t="shared" si="10"/>
        <v>72.213789999999989</v>
      </c>
      <c r="K73" s="43">
        <v>123.29226666666666</v>
      </c>
      <c r="L73" s="194">
        <v>16.115333333333332</v>
      </c>
      <c r="M73" s="45">
        <f t="shared" si="7"/>
        <v>1.3953628586197984</v>
      </c>
    </row>
    <row r="74" spans="1:13" x14ac:dyDescent="0.25">
      <c r="A74" s="65">
        <f t="shared" si="11"/>
        <v>69</v>
      </c>
      <c r="B74" s="46" t="s">
        <v>529</v>
      </c>
      <c r="C74" s="46">
        <v>902</v>
      </c>
      <c r="D74" s="46"/>
      <c r="E74" s="46"/>
      <c r="F74" s="46">
        <f t="shared" si="8"/>
        <v>902</v>
      </c>
      <c r="G74" s="209">
        <v>136</v>
      </c>
      <c r="H74" s="43">
        <f t="shared" si="9"/>
        <v>4.5333333333333337E-2</v>
      </c>
      <c r="I74" s="43">
        <f t="shared" si="6"/>
        <v>194.0924</v>
      </c>
      <c r="J74" s="43">
        <f t="shared" si="10"/>
        <v>42.700327999999999</v>
      </c>
      <c r="K74" s="43">
        <v>72.903253333333339</v>
      </c>
      <c r="L74" s="194">
        <v>9.529066666666667</v>
      </c>
      <c r="M74" s="45">
        <f t="shared" si="7"/>
        <v>0.3539080354767184</v>
      </c>
    </row>
    <row r="75" spans="1:13" x14ac:dyDescent="0.25">
      <c r="A75" s="65">
        <f t="shared" si="11"/>
        <v>70</v>
      </c>
      <c r="B75" s="46" t="s">
        <v>530</v>
      </c>
      <c r="C75" s="46">
        <v>659.8</v>
      </c>
      <c r="D75" s="46">
        <v>57.3</v>
      </c>
      <c r="E75" s="46"/>
      <c r="F75" s="46">
        <f t="shared" si="8"/>
        <v>717.09999999999991</v>
      </c>
      <c r="G75" s="209">
        <v>329</v>
      </c>
      <c r="H75" s="43">
        <f t="shared" si="9"/>
        <v>0.10966666666666666</v>
      </c>
      <c r="I75" s="43">
        <f t="shared" si="6"/>
        <v>469.53234999999995</v>
      </c>
      <c r="J75" s="43">
        <f t="shared" si="10"/>
        <v>103.29711699999999</v>
      </c>
      <c r="K75" s="43">
        <v>176.36154666666667</v>
      </c>
      <c r="L75" s="194">
        <v>23.051933333333331</v>
      </c>
      <c r="M75" s="45">
        <f t="shared" si="7"/>
        <v>1.0768971510249616</v>
      </c>
    </row>
    <row r="76" spans="1:13" x14ac:dyDescent="0.25">
      <c r="A76" s="65">
        <f t="shared" si="11"/>
        <v>71</v>
      </c>
      <c r="B76" s="46" t="s">
        <v>531</v>
      </c>
      <c r="C76" s="46">
        <v>542.70000000000005</v>
      </c>
      <c r="D76" s="46"/>
      <c r="E76" s="46"/>
      <c r="F76" s="46">
        <f t="shared" si="8"/>
        <v>542.70000000000005</v>
      </c>
      <c r="G76" s="209">
        <v>110</v>
      </c>
      <c r="H76" s="43">
        <f t="shared" si="9"/>
        <v>3.6666666666666667E-2</v>
      </c>
      <c r="I76" s="43">
        <f t="shared" si="6"/>
        <v>156.98650000000001</v>
      </c>
      <c r="J76" s="43">
        <f t="shared" si="10"/>
        <v>34.537030000000001</v>
      </c>
      <c r="K76" s="43">
        <v>58.96586666666667</v>
      </c>
      <c r="L76" s="194">
        <v>7.7073333333333327</v>
      </c>
      <c r="M76" s="45">
        <f t="shared" si="7"/>
        <v>0.47576327621153486</v>
      </c>
    </row>
    <row r="77" spans="1:13" x14ac:dyDescent="0.25">
      <c r="A77" s="65">
        <f t="shared" si="11"/>
        <v>72</v>
      </c>
      <c r="B77" s="46" t="s">
        <v>532</v>
      </c>
      <c r="C77" s="46">
        <v>605.70000000000005</v>
      </c>
      <c r="D77" s="46"/>
      <c r="E77" s="46">
        <v>19</v>
      </c>
      <c r="F77" s="46">
        <f t="shared" si="8"/>
        <v>624.70000000000005</v>
      </c>
      <c r="G77" s="209">
        <v>114</v>
      </c>
      <c r="H77" s="43">
        <f t="shared" si="9"/>
        <v>3.7999999999999999E-2</v>
      </c>
      <c r="I77" s="43">
        <f t="shared" si="6"/>
        <v>162.6951</v>
      </c>
      <c r="J77" s="43">
        <f t="shared" si="10"/>
        <v>35.792921999999997</v>
      </c>
      <c r="K77" s="43">
        <v>61.110080000000004</v>
      </c>
      <c r="L77" s="194">
        <v>7.9875999999999987</v>
      </c>
      <c r="M77" s="45">
        <f t="shared" si="7"/>
        <v>0.42834272770930037</v>
      </c>
    </row>
    <row r="78" spans="1:13" x14ac:dyDescent="0.25">
      <c r="A78" s="65">
        <f t="shared" si="11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8"/>
        <v>1354.3999999999999</v>
      </c>
      <c r="G78" s="209">
        <v>22</v>
      </c>
      <c r="H78" s="43">
        <f t="shared" si="9"/>
        <v>7.3333333333333332E-3</v>
      </c>
      <c r="I78" s="43">
        <f t="shared" si="6"/>
        <v>31.397299999999998</v>
      </c>
      <c r="J78" s="43">
        <f t="shared" si="10"/>
        <v>6.9074059999999999</v>
      </c>
      <c r="K78" s="43">
        <v>11.793173333333332</v>
      </c>
      <c r="L78" s="194">
        <v>1.5414666666666665</v>
      </c>
      <c r="M78" s="45">
        <f t="shared" si="7"/>
        <v>3.8127101299468398E-2</v>
      </c>
    </row>
    <row r="79" spans="1:13" x14ac:dyDescent="0.25">
      <c r="A79" s="65">
        <f t="shared" si="11"/>
        <v>74</v>
      </c>
      <c r="B79" s="46" t="s">
        <v>534</v>
      </c>
      <c r="C79" s="46">
        <v>235.6</v>
      </c>
      <c r="D79" s="46"/>
      <c r="E79" s="46"/>
      <c r="F79" s="46">
        <f t="shared" si="8"/>
        <v>235.6</v>
      </c>
      <c r="G79" s="209">
        <v>10.3</v>
      </c>
      <c r="H79" s="43">
        <f t="shared" si="9"/>
        <v>3.4333333333333334E-3</v>
      </c>
      <c r="I79" s="43">
        <f t="shared" si="6"/>
        <v>14.699645</v>
      </c>
      <c r="J79" s="43">
        <f t="shared" si="10"/>
        <v>3.2339218999999999</v>
      </c>
      <c r="K79" s="43">
        <v>5.5213493333333332</v>
      </c>
      <c r="L79" s="194">
        <v>0.7216866666666667</v>
      </c>
      <c r="M79" s="45">
        <f t="shared" si="7"/>
        <v>0.10261716001697793</v>
      </c>
    </row>
    <row r="80" spans="1:13" x14ac:dyDescent="0.25">
      <c r="A80" s="65">
        <f t="shared" si="11"/>
        <v>75</v>
      </c>
      <c r="B80" s="46" t="s">
        <v>535</v>
      </c>
      <c r="C80" s="46">
        <v>666.3</v>
      </c>
      <c r="D80" s="46">
        <v>58.1</v>
      </c>
      <c r="E80" s="46"/>
      <c r="F80" s="46">
        <f t="shared" si="8"/>
        <v>724.4</v>
      </c>
      <c r="G80" s="209">
        <v>54</v>
      </c>
      <c r="H80" s="43">
        <f t="shared" si="9"/>
        <v>1.7999999999999999E-2</v>
      </c>
      <c r="I80" s="43">
        <f t="shared" si="6"/>
        <v>77.066099999999992</v>
      </c>
      <c r="J80" s="43">
        <f t="shared" si="10"/>
        <v>16.954542</v>
      </c>
      <c r="K80" s="43">
        <v>28.946879999999997</v>
      </c>
      <c r="L80" s="194">
        <v>3.7835999999999999</v>
      </c>
      <c r="M80" s="45">
        <f t="shared" si="7"/>
        <v>0.17497393981225839</v>
      </c>
    </row>
    <row r="81" spans="1:13" x14ac:dyDescent="0.25">
      <c r="A81" s="65">
        <f t="shared" si="11"/>
        <v>76</v>
      </c>
      <c r="B81" s="46" t="s">
        <v>536</v>
      </c>
      <c r="C81" s="46">
        <v>574.5</v>
      </c>
      <c r="D81" s="46"/>
      <c r="E81" s="46"/>
      <c r="F81" s="46">
        <f t="shared" si="8"/>
        <v>574.5</v>
      </c>
      <c r="G81" s="209">
        <v>131</v>
      </c>
      <c r="H81" s="43">
        <f t="shared" si="9"/>
        <v>4.3666666666666666E-2</v>
      </c>
      <c r="I81" s="43">
        <f t="shared" si="6"/>
        <v>186.95665</v>
      </c>
      <c r="J81" s="43">
        <f t="shared" si="10"/>
        <v>41.130462999999999</v>
      </c>
      <c r="K81" s="43">
        <v>70.222986666666671</v>
      </c>
      <c r="L81" s="194">
        <v>9.1787333333333336</v>
      </c>
      <c r="M81" s="45">
        <f t="shared" si="7"/>
        <v>0.53522860400348127</v>
      </c>
    </row>
    <row r="82" spans="1:13" x14ac:dyDescent="0.25">
      <c r="A82" s="65">
        <f t="shared" si="11"/>
        <v>77</v>
      </c>
      <c r="B82" s="46" t="s">
        <v>537</v>
      </c>
      <c r="C82" s="46">
        <v>656.4</v>
      </c>
      <c r="D82" s="46">
        <v>40.5</v>
      </c>
      <c r="E82" s="46"/>
      <c r="F82" s="46">
        <f t="shared" si="8"/>
        <v>696.9</v>
      </c>
      <c r="G82" s="209">
        <v>123</v>
      </c>
      <c r="H82" s="43">
        <f t="shared" si="9"/>
        <v>4.1000000000000002E-2</v>
      </c>
      <c r="I82" s="43">
        <f t="shared" si="6"/>
        <v>175.53944999999999</v>
      </c>
      <c r="J82" s="43">
        <f t="shared" si="10"/>
        <v>38.618679</v>
      </c>
      <c r="K82" s="43">
        <v>65.934560000000005</v>
      </c>
      <c r="L82" s="194">
        <v>8.6181999999999999</v>
      </c>
      <c r="M82" s="45">
        <f t="shared" si="7"/>
        <v>0.41427879035729653</v>
      </c>
    </row>
    <row r="83" spans="1:13" x14ac:dyDescent="0.25">
      <c r="A83" s="65">
        <f t="shared" si="11"/>
        <v>78</v>
      </c>
      <c r="B83" s="46" t="s">
        <v>538</v>
      </c>
      <c r="C83" s="46">
        <v>560.6</v>
      </c>
      <c r="D83" s="46"/>
      <c r="E83" s="46">
        <v>38.4</v>
      </c>
      <c r="F83" s="46">
        <f t="shared" si="8"/>
        <v>599</v>
      </c>
      <c r="G83" s="209">
        <v>43</v>
      </c>
      <c r="H83" s="43">
        <f t="shared" si="9"/>
        <v>1.4333333333333333E-2</v>
      </c>
      <c r="I83" s="43">
        <f t="shared" si="6"/>
        <v>61.367449999999998</v>
      </c>
      <c r="J83" s="43">
        <f t="shared" si="10"/>
        <v>13.500838999999999</v>
      </c>
      <c r="K83" s="43">
        <v>23.050293333333336</v>
      </c>
      <c r="L83" s="194">
        <v>3.0128666666666666</v>
      </c>
      <c r="M83" s="45">
        <f t="shared" si="7"/>
        <v>0.16849991485809684</v>
      </c>
    </row>
    <row r="84" spans="1:13" x14ac:dyDescent="0.25">
      <c r="A84" s="65">
        <f t="shared" si="11"/>
        <v>79</v>
      </c>
      <c r="B84" s="46" t="s">
        <v>539</v>
      </c>
      <c r="C84" s="46">
        <v>494.5</v>
      </c>
      <c r="D84" s="46"/>
      <c r="E84" s="46"/>
      <c r="F84" s="46">
        <f t="shared" si="8"/>
        <v>494.5</v>
      </c>
      <c r="G84" s="209">
        <v>51</v>
      </c>
      <c r="H84" s="43">
        <f t="shared" si="9"/>
        <v>1.7000000000000001E-2</v>
      </c>
      <c r="I84" s="43">
        <f t="shared" si="6"/>
        <v>72.784649999999999</v>
      </c>
      <c r="J84" s="43">
        <f t="shared" si="10"/>
        <v>16.012623000000001</v>
      </c>
      <c r="K84" s="43">
        <v>27.338720000000002</v>
      </c>
      <c r="L84" s="194">
        <v>3.5733999999999999</v>
      </c>
      <c r="M84" s="45">
        <f t="shared" si="7"/>
        <v>0.24208168452982815</v>
      </c>
    </row>
    <row r="85" spans="1:13" x14ac:dyDescent="0.25">
      <c r="A85" s="65">
        <f t="shared" si="11"/>
        <v>80</v>
      </c>
      <c r="B85" s="46" t="s">
        <v>540</v>
      </c>
      <c r="C85" s="46">
        <v>719.5</v>
      </c>
      <c r="D85" s="46">
        <v>20.3</v>
      </c>
      <c r="E85" s="46"/>
      <c r="F85" s="46">
        <f t="shared" si="8"/>
        <v>739.8</v>
      </c>
      <c r="G85" s="209">
        <v>61</v>
      </c>
      <c r="H85" s="43">
        <f t="shared" si="9"/>
        <v>2.0333333333333332E-2</v>
      </c>
      <c r="I85" s="43">
        <f t="shared" si="6"/>
        <v>87.056149999999988</v>
      </c>
      <c r="J85" s="43">
        <f t="shared" si="10"/>
        <v>19.152352999999998</v>
      </c>
      <c r="K85" s="43">
        <v>32.699253333333324</v>
      </c>
      <c r="L85" s="194">
        <v>4.2740666666666662</v>
      </c>
      <c r="M85" s="45">
        <f t="shared" si="7"/>
        <v>0.19354125844822923</v>
      </c>
    </row>
    <row r="86" spans="1:13" x14ac:dyDescent="0.25">
      <c r="A86" s="65">
        <f t="shared" si="11"/>
        <v>81</v>
      </c>
      <c r="B86" s="46" t="s">
        <v>541</v>
      </c>
      <c r="C86" s="46">
        <v>673</v>
      </c>
      <c r="D86" s="46">
        <v>43.4</v>
      </c>
      <c r="E86" s="46"/>
      <c r="F86" s="46">
        <f t="shared" si="8"/>
        <v>716.4</v>
      </c>
      <c r="G86" s="209">
        <v>51</v>
      </c>
      <c r="H86" s="43">
        <f t="shared" si="9"/>
        <v>1.7000000000000001E-2</v>
      </c>
      <c r="I86" s="43">
        <f t="shared" si="6"/>
        <v>72.784649999999999</v>
      </c>
      <c r="J86" s="43">
        <f t="shared" si="10"/>
        <v>16.012623000000001</v>
      </c>
      <c r="K86" s="43">
        <v>27.338720000000002</v>
      </c>
      <c r="L86" s="194">
        <v>3.5733999999999999</v>
      </c>
      <c r="M86" s="45">
        <f t="shared" si="7"/>
        <v>0.16709853852596318</v>
      </c>
    </row>
    <row r="87" spans="1:13" x14ac:dyDescent="0.25">
      <c r="A87" s="65">
        <f t="shared" si="11"/>
        <v>82</v>
      </c>
      <c r="B87" s="46" t="s">
        <v>542</v>
      </c>
      <c r="C87" s="46">
        <v>628.5</v>
      </c>
      <c r="D87" s="46"/>
      <c r="E87" s="46"/>
      <c r="F87" s="46">
        <f t="shared" si="8"/>
        <v>628.5</v>
      </c>
      <c r="G87" s="209">
        <v>46</v>
      </c>
      <c r="H87" s="43">
        <f t="shared" si="9"/>
        <v>1.5333333333333332E-2</v>
      </c>
      <c r="I87" s="43">
        <f t="shared" si="6"/>
        <v>65.648899999999998</v>
      </c>
      <c r="J87" s="43">
        <f t="shared" si="10"/>
        <v>14.442758</v>
      </c>
      <c r="K87" s="43">
        <v>24.65845333333333</v>
      </c>
      <c r="L87" s="194">
        <v>3.2230666666666661</v>
      </c>
      <c r="M87" s="45">
        <f t="shared" si="7"/>
        <v>0.17179503261734286</v>
      </c>
    </row>
    <row r="88" spans="1:13" x14ac:dyDescent="0.25">
      <c r="A88" s="65">
        <f t="shared" si="11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8"/>
        <v>1908.2</v>
      </c>
      <c r="G88" s="209">
        <v>512</v>
      </c>
      <c r="H88" s="43">
        <f t="shared" si="9"/>
        <v>0.17066666666666666</v>
      </c>
      <c r="I88" s="43">
        <f t="shared" si="6"/>
        <v>730.70079999999996</v>
      </c>
      <c r="J88" s="43">
        <f t="shared" si="10"/>
        <v>160.754176</v>
      </c>
      <c r="K88" s="43">
        <v>274.45930666666663</v>
      </c>
      <c r="L88" s="194">
        <v>35.874133333333333</v>
      </c>
      <c r="M88" s="45">
        <f t="shared" si="7"/>
        <v>0.62980212556335802</v>
      </c>
    </row>
    <row r="89" spans="1:13" x14ac:dyDescent="0.25">
      <c r="A89" s="65">
        <f t="shared" si="11"/>
        <v>84</v>
      </c>
      <c r="B89" s="46" t="s">
        <v>544</v>
      </c>
      <c r="C89" s="46">
        <v>872.9</v>
      </c>
      <c r="D89" s="46"/>
      <c r="E89" s="46">
        <v>66</v>
      </c>
      <c r="F89" s="46">
        <f t="shared" si="8"/>
        <v>938.9</v>
      </c>
      <c r="G89" s="209">
        <v>203</v>
      </c>
      <c r="H89" s="43">
        <f t="shared" si="9"/>
        <v>6.7666666666666667E-2</v>
      </c>
      <c r="I89" s="43">
        <f t="shared" si="6"/>
        <v>289.71145000000001</v>
      </c>
      <c r="J89" s="43">
        <f t="shared" si="10"/>
        <v>63.736519000000001</v>
      </c>
      <c r="K89" s="43">
        <v>108.81882666666667</v>
      </c>
      <c r="L89" s="194">
        <v>14.223533333333334</v>
      </c>
      <c r="M89" s="45">
        <f t="shared" si="7"/>
        <v>0.50749848652678664</v>
      </c>
    </row>
    <row r="90" spans="1:13" x14ac:dyDescent="0.25">
      <c r="A90" s="65">
        <f t="shared" si="11"/>
        <v>85</v>
      </c>
      <c r="B90" s="46" t="s">
        <v>545</v>
      </c>
      <c r="C90" s="46">
        <v>583.5</v>
      </c>
      <c r="D90" s="46"/>
      <c r="E90" s="46"/>
      <c r="F90" s="46">
        <f t="shared" si="8"/>
        <v>583.5</v>
      </c>
      <c r="G90" s="209">
        <v>231</v>
      </c>
      <c r="H90" s="43">
        <f t="shared" si="9"/>
        <v>7.6999999999999999E-2</v>
      </c>
      <c r="I90" s="43">
        <f t="shared" si="6"/>
        <v>329.67165</v>
      </c>
      <c r="J90" s="43">
        <f t="shared" si="10"/>
        <v>72.527763000000007</v>
      </c>
      <c r="K90" s="43">
        <v>123.82832000000001</v>
      </c>
      <c r="L90" s="194">
        <v>16.185399999999998</v>
      </c>
      <c r="M90" s="45">
        <f t="shared" si="7"/>
        <v>0.92924273007712077</v>
      </c>
    </row>
    <row r="91" spans="1:13" x14ac:dyDescent="0.25">
      <c r="A91" s="65">
        <f t="shared" si="11"/>
        <v>86</v>
      </c>
      <c r="B91" s="46" t="s">
        <v>546</v>
      </c>
      <c r="C91" s="46">
        <v>288.43</v>
      </c>
      <c r="D91" s="46"/>
      <c r="E91" s="46"/>
      <c r="F91" s="46">
        <f t="shared" si="8"/>
        <v>288.43</v>
      </c>
      <c r="G91" s="209">
        <v>176.5</v>
      </c>
      <c r="H91" s="43">
        <f t="shared" si="9"/>
        <v>5.8833333333333335E-2</v>
      </c>
      <c r="I91" s="43">
        <f t="shared" si="6"/>
        <v>251.891975</v>
      </c>
      <c r="J91" s="43">
        <f t="shared" si="10"/>
        <v>55.416234500000002</v>
      </c>
      <c r="K91" s="43">
        <v>94.613413333333327</v>
      </c>
      <c r="L91" s="194">
        <v>12.366766666666667</v>
      </c>
      <c r="M91" s="45">
        <f t="shared" si="7"/>
        <v>1.4363567919425855</v>
      </c>
    </row>
    <row r="92" spans="1:13" x14ac:dyDescent="0.25">
      <c r="A92" s="65">
        <f t="shared" si="11"/>
        <v>87</v>
      </c>
      <c r="B92" s="46" t="s">
        <v>547</v>
      </c>
      <c r="C92" s="46">
        <v>539.6</v>
      </c>
      <c r="D92" s="46"/>
      <c r="E92" s="46"/>
      <c r="F92" s="46">
        <f t="shared" si="8"/>
        <v>539.6</v>
      </c>
      <c r="G92" s="209">
        <v>336</v>
      </c>
      <c r="H92" s="43">
        <f t="shared" si="9"/>
        <v>0.112</v>
      </c>
      <c r="I92" s="43">
        <f t="shared" si="6"/>
        <v>479.5224</v>
      </c>
      <c r="J92" s="43">
        <f t="shared" si="10"/>
        <v>105.494928</v>
      </c>
      <c r="K92" s="43">
        <v>180.11392000000001</v>
      </c>
      <c r="L92" s="194">
        <v>23.542400000000001</v>
      </c>
      <c r="M92" s="45">
        <f t="shared" si="7"/>
        <v>1.4615894143810231</v>
      </c>
    </row>
    <row r="93" spans="1:13" x14ac:dyDescent="0.25">
      <c r="A93" s="65">
        <f t="shared" si="11"/>
        <v>88</v>
      </c>
      <c r="B93" s="46" t="s">
        <v>548</v>
      </c>
      <c r="C93" s="46">
        <v>2006.4</v>
      </c>
      <c r="D93" s="46"/>
      <c r="E93" s="46"/>
      <c r="F93" s="46">
        <f t="shared" si="8"/>
        <v>2006.4</v>
      </c>
      <c r="G93" s="209">
        <v>31</v>
      </c>
      <c r="H93" s="43">
        <f t="shared" si="9"/>
        <v>1.0333333333333333E-2</v>
      </c>
      <c r="I93" s="43">
        <f t="shared" si="6"/>
        <v>44.24165</v>
      </c>
      <c r="J93" s="43">
        <f t="shared" si="10"/>
        <v>9.7331629999999993</v>
      </c>
      <c r="K93" s="43">
        <v>16.617653333333333</v>
      </c>
      <c r="L93" s="194">
        <v>2.1720666666666668</v>
      </c>
      <c r="M93" s="45">
        <f t="shared" si="7"/>
        <v>3.6266214613237639E-2</v>
      </c>
    </row>
    <row r="94" spans="1:13" x14ac:dyDescent="0.25">
      <c r="A94" s="65">
        <f t="shared" si="11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8"/>
        <v>3511.2</v>
      </c>
      <c r="G94" s="210">
        <v>978</v>
      </c>
      <c r="H94" s="43">
        <f t="shared" si="9"/>
        <v>0.32600000000000001</v>
      </c>
      <c r="I94" s="43">
        <f t="shared" si="6"/>
        <v>1395.7527</v>
      </c>
      <c r="J94" s="43">
        <f t="shared" si="10"/>
        <v>307.06559399999998</v>
      </c>
      <c r="K94" s="43">
        <v>524.26016000000004</v>
      </c>
      <c r="L94" s="194">
        <v>68.525199999999998</v>
      </c>
      <c r="M94" s="45">
        <f t="shared" si="7"/>
        <v>0.65379461551606288</v>
      </c>
    </row>
    <row r="95" spans="1:13" x14ac:dyDescent="0.25">
      <c r="A95" s="65">
        <f t="shared" si="11"/>
        <v>90</v>
      </c>
      <c r="B95" s="46" t="s">
        <v>550</v>
      </c>
      <c r="C95" s="46">
        <v>416.5</v>
      </c>
      <c r="D95" s="46"/>
      <c r="E95" s="46">
        <v>27.3</v>
      </c>
      <c r="F95" s="46">
        <f t="shared" si="8"/>
        <v>443.8</v>
      </c>
      <c r="G95" s="209">
        <v>102</v>
      </c>
      <c r="H95" s="43">
        <f t="shared" si="9"/>
        <v>3.4000000000000002E-2</v>
      </c>
      <c r="I95" s="43">
        <f t="shared" si="6"/>
        <v>145.5693</v>
      </c>
      <c r="J95" s="43">
        <f t="shared" si="10"/>
        <v>32.025246000000003</v>
      </c>
      <c r="K95" s="43">
        <v>54.677440000000004</v>
      </c>
      <c r="L95" s="194">
        <v>7.1467999999999998</v>
      </c>
      <c r="M95" s="45">
        <f t="shared" si="7"/>
        <v>0.53947450653447504</v>
      </c>
    </row>
    <row r="96" spans="1:13" x14ac:dyDescent="0.25">
      <c r="A96" s="65">
        <f t="shared" si="11"/>
        <v>91</v>
      </c>
      <c r="B96" s="46" t="s">
        <v>551</v>
      </c>
      <c r="C96" s="46">
        <v>514.9</v>
      </c>
      <c r="D96" s="46">
        <v>88.2</v>
      </c>
      <c r="E96" s="46"/>
      <c r="F96" s="46">
        <f t="shared" si="8"/>
        <v>603.1</v>
      </c>
      <c r="G96" s="209">
        <v>63</v>
      </c>
      <c r="H96" s="43">
        <f t="shared" si="9"/>
        <v>2.1000000000000001E-2</v>
      </c>
      <c r="I96" s="43">
        <f t="shared" si="6"/>
        <v>89.910449999999997</v>
      </c>
      <c r="J96" s="43">
        <f t="shared" si="10"/>
        <v>19.780298999999999</v>
      </c>
      <c r="K96" s="43">
        <v>33.771360000000001</v>
      </c>
      <c r="L96" s="194">
        <v>4.4142000000000001</v>
      </c>
      <c r="M96" s="45">
        <f t="shared" si="7"/>
        <v>0.24519368098159508</v>
      </c>
    </row>
    <row r="97" spans="1:13" x14ac:dyDescent="0.25">
      <c r="A97" s="65">
        <f t="shared" si="11"/>
        <v>92</v>
      </c>
      <c r="B97" s="46" t="s">
        <v>552</v>
      </c>
      <c r="C97" s="46">
        <v>368.8</v>
      </c>
      <c r="D97" s="46">
        <v>30.4</v>
      </c>
      <c r="E97" s="46"/>
      <c r="F97" s="46">
        <f t="shared" si="8"/>
        <v>399.2</v>
      </c>
      <c r="G97" s="209">
        <v>41</v>
      </c>
      <c r="H97" s="43">
        <f t="shared" si="9"/>
        <v>1.3666666666666667E-2</v>
      </c>
      <c r="I97" s="43">
        <f t="shared" si="6"/>
        <v>58.513150000000003</v>
      </c>
      <c r="J97" s="43">
        <f t="shared" si="10"/>
        <v>12.872893000000001</v>
      </c>
      <c r="K97" s="43">
        <v>21.978186666666669</v>
      </c>
      <c r="L97" s="194">
        <v>2.8727333333333331</v>
      </c>
      <c r="M97" s="45">
        <f t="shared" si="7"/>
        <v>0.24107455661322647</v>
      </c>
    </row>
    <row r="98" spans="1:13" x14ac:dyDescent="0.25">
      <c r="A98" s="65">
        <f t="shared" si="11"/>
        <v>93</v>
      </c>
      <c r="B98" s="46" t="s">
        <v>553</v>
      </c>
      <c r="C98" s="46">
        <v>939.1</v>
      </c>
      <c r="D98" s="46"/>
      <c r="E98" s="46"/>
      <c r="F98" s="46">
        <f t="shared" si="8"/>
        <v>939.1</v>
      </c>
      <c r="G98" s="209">
        <v>128</v>
      </c>
      <c r="H98" s="43">
        <f t="shared" si="9"/>
        <v>4.2666666666666665E-2</v>
      </c>
      <c r="I98" s="43">
        <f t="shared" si="6"/>
        <v>182.67519999999999</v>
      </c>
      <c r="J98" s="43">
        <f t="shared" si="10"/>
        <v>40.188544</v>
      </c>
      <c r="K98" s="43">
        <v>68.614826666666659</v>
      </c>
      <c r="L98" s="194">
        <v>8.9685333333333332</v>
      </c>
      <c r="M98" s="45">
        <f t="shared" si="7"/>
        <v>0.3199308955382813</v>
      </c>
    </row>
    <row r="99" spans="1:13" x14ac:dyDescent="0.25">
      <c r="A99" s="65">
        <f t="shared" si="11"/>
        <v>94</v>
      </c>
      <c r="B99" s="46" t="s">
        <v>554</v>
      </c>
      <c r="C99" s="46">
        <v>455.8</v>
      </c>
      <c r="D99" s="46"/>
      <c r="E99" s="46"/>
      <c r="F99" s="46">
        <f t="shared" si="8"/>
        <v>455.8</v>
      </c>
      <c r="G99" s="209">
        <v>12</v>
      </c>
      <c r="H99" s="43">
        <f t="shared" si="9"/>
        <v>4.0000000000000001E-3</v>
      </c>
      <c r="I99" s="43">
        <f t="shared" si="6"/>
        <v>17.125799999999998</v>
      </c>
      <c r="J99" s="43">
        <f t="shared" si="10"/>
        <v>3.7676759999999998</v>
      </c>
      <c r="K99" s="43">
        <v>6.4326400000000001</v>
      </c>
      <c r="L99" s="194">
        <v>0.84079999999999999</v>
      </c>
      <c r="M99" s="45">
        <f t="shared" si="7"/>
        <v>6.1796656428258011E-2</v>
      </c>
    </row>
    <row r="100" spans="1:13" x14ac:dyDescent="0.25">
      <c r="A100" s="65">
        <f t="shared" si="11"/>
        <v>95</v>
      </c>
      <c r="B100" s="46" t="s">
        <v>555</v>
      </c>
      <c r="C100" s="46">
        <v>592.29999999999995</v>
      </c>
      <c r="D100" s="46"/>
      <c r="E100" s="46"/>
      <c r="F100" s="46">
        <f t="shared" si="8"/>
        <v>592.29999999999995</v>
      </c>
      <c r="G100" s="209">
        <v>227</v>
      </c>
      <c r="H100" s="43">
        <f t="shared" si="9"/>
        <v>7.566666666666666E-2</v>
      </c>
      <c r="I100" s="43">
        <f t="shared" si="6"/>
        <v>323.96304999999995</v>
      </c>
      <c r="J100" s="43">
        <f t="shared" si="10"/>
        <v>71.27187099999999</v>
      </c>
      <c r="K100" s="43">
        <v>121.68410666666666</v>
      </c>
      <c r="L100" s="194">
        <v>15.905133333333332</v>
      </c>
      <c r="M100" s="45">
        <f t="shared" si="7"/>
        <v>0.89958494175249015</v>
      </c>
    </row>
    <row r="101" spans="1:13" x14ac:dyDescent="0.25">
      <c r="A101" s="65">
        <f t="shared" si="11"/>
        <v>96</v>
      </c>
      <c r="B101" s="46" t="s">
        <v>556</v>
      </c>
      <c r="C101" s="46">
        <v>636.6</v>
      </c>
      <c r="D101" s="46"/>
      <c r="E101" s="46"/>
      <c r="F101" s="46">
        <f t="shared" si="8"/>
        <v>636.6</v>
      </c>
      <c r="G101" s="209">
        <v>391</v>
      </c>
      <c r="H101" s="43">
        <f t="shared" si="9"/>
        <v>0.13033333333333333</v>
      </c>
      <c r="I101" s="43">
        <f t="shared" si="6"/>
        <v>558.01564999999994</v>
      </c>
      <c r="J101" s="43">
        <f t="shared" si="10"/>
        <v>122.76344299999998</v>
      </c>
      <c r="K101" s="43">
        <v>209.59685333333334</v>
      </c>
      <c r="L101" s="194">
        <v>27.396066666666666</v>
      </c>
      <c r="M101" s="45">
        <f t="shared" si="7"/>
        <v>1.4416776830034557</v>
      </c>
    </row>
    <row r="102" spans="1:13" x14ac:dyDescent="0.25">
      <c r="A102" s="65">
        <f t="shared" si="11"/>
        <v>97</v>
      </c>
      <c r="B102" s="46" t="s">
        <v>557</v>
      </c>
      <c r="C102" s="46">
        <v>335</v>
      </c>
      <c r="D102" s="46"/>
      <c r="E102" s="46">
        <v>55.3</v>
      </c>
      <c r="F102" s="46">
        <f t="shared" si="8"/>
        <v>390.3</v>
      </c>
      <c r="G102" s="209">
        <v>213.5</v>
      </c>
      <c r="H102" s="43">
        <f t="shared" si="9"/>
        <v>7.116666666666667E-2</v>
      </c>
      <c r="I102" s="43">
        <f t="shared" si="6"/>
        <v>304.69652500000001</v>
      </c>
      <c r="J102" s="43">
        <f t="shared" si="10"/>
        <v>67.033235500000004</v>
      </c>
      <c r="K102" s="43">
        <v>114.44738666666666</v>
      </c>
      <c r="L102" s="194">
        <v>14.959233333333334</v>
      </c>
      <c r="M102" s="45">
        <f t="shared" si="7"/>
        <v>1.2839774032795284</v>
      </c>
    </row>
    <row r="103" spans="1:13" x14ac:dyDescent="0.25">
      <c r="A103" s="65">
        <f t="shared" si="11"/>
        <v>98</v>
      </c>
      <c r="B103" s="46" t="s">
        <v>558</v>
      </c>
      <c r="C103" s="46">
        <v>784</v>
      </c>
      <c r="D103" s="46"/>
      <c r="E103" s="46"/>
      <c r="F103" s="46">
        <f t="shared" si="8"/>
        <v>784</v>
      </c>
      <c r="G103" s="209">
        <v>142</v>
      </c>
      <c r="H103" s="43">
        <f t="shared" si="9"/>
        <v>4.7333333333333331E-2</v>
      </c>
      <c r="I103" s="43">
        <f t="shared" si="6"/>
        <v>202.65529999999998</v>
      </c>
      <c r="J103" s="43">
        <f t="shared" si="10"/>
        <v>44.584165999999996</v>
      </c>
      <c r="K103" s="43">
        <v>76.119573333333335</v>
      </c>
      <c r="L103" s="194">
        <v>9.949466666666666</v>
      </c>
      <c r="M103" s="45">
        <f t="shared" si="7"/>
        <v>0.42513840051020402</v>
      </c>
    </row>
    <row r="104" spans="1:13" x14ac:dyDescent="0.25">
      <c r="A104" s="65">
        <f t="shared" si="11"/>
        <v>99</v>
      </c>
      <c r="B104" s="46" t="s">
        <v>559</v>
      </c>
      <c r="C104" s="46">
        <v>324.2</v>
      </c>
      <c r="D104" s="46"/>
      <c r="E104" s="46">
        <v>31.1</v>
      </c>
      <c r="F104" s="46">
        <f t="shared" si="8"/>
        <v>355.3</v>
      </c>
      <c r="G104" s="209">
        <v>203.9</v>
      </c>
      <c r="H104" s="43">
        <f t="shared" si="9"/>
        <v>6.7966666666666675E-2</v>
      </c>
      <c r="I104" s="43">
        <f t="shared" si="6"/>
        <v>290.99588500000004</v>
      </c>
      <c r="J104" s="43">
        <f t="shared" si="10"/>
        <v>64.019094700000011</v>
      </c>
      <c r="K104" s="43">
        <v>109.30127466666669</v>
      </c>
      <c r="L104" s="194">
        <v>14.286593333333336</v>
      </c>
      <c r="M104" s="45">
        <f t="shared" si="7"/>
        <v>1.3470386932169998</v>
      </c>
    </row>
    <row r="105" spans="1:13" x14ac:dyDescent="0.25">
      <c r="A105" s="65">
        <f t="shared" si="11"/>
        <v>100</v>
      </c>
      <c r="B105" s="46" t="s">
        <v>560</v>
      </c>
      <c r="C105" s="46">
        <v>767.05</v>
      </c>
      <c r="D105" s="46"/>
      <c r="E105" s="46"/>
      <c r="F105" s="46">
        <f t="shared" si="8"/>
        <v>767.05</v>
      </c>
      <c r="G105" s="209">
        <v>153</v>
      </c>
      <c r="H105" s="43">
        <f t="shared" si="9"/>
        <v>5.0999999999999997E-2</v>
      </c>
      <c r="I105" s="43">
        <f t="shared" si="6"/>
        <v>218.35394999999997</v>
      </c>
      <c r="J105" s="43">
        <f t="shared" si="10"/>
        <v>48.037868999999993</v>
      </c>
      <c r="K105" s="43">
        <v>82.016159999999985</v>
      </c>
      <c r="L105" s="194">
        <v>10.7202</v>
      </c>
      <c r="M105" s="45">
        <f t="shared" si="7"/>
        <v>0.46819396258392537</v>
      </c>
    </row>
    <row r="106" spans="1:13" x14ac:dyDescent="0.25">
      <c r="A106" s="65">
        <f t="shared" si="11"/>
        <v>101</v>
      </c>
      <c r="B106" s="46" t="s">
        <v>561</v>
      </c>
      <c r="C106" s="46">
        <v>364.8</v>
      </c>
      <c r="D106" s="46"/>
      <c r="E106" s="46"/>
      <c r="F106" s="46">
        <f t="shared" si="8"/>
        <v>364.8</v>
      </c>
      <c r="G106" s="210">
        <v>215</v>
      </c>
      <c r="H106" s="43">
        <f t="shared" si="9"/>
        <v>7.166666666666667E-2</v>
      </c>
      <c r="I106" s="43">
        <f t="shared" si="6"/>
        <v>306.83724999999998</v>
      </c>
      <c r="J106" s="43">
        <f t="shared" si="10"/>
        <v>67.504194999999996</v>
      </c>
      <c r="K106" s="43">
        <v>115.25146666666667</v>
      </c>
      <c r="L106" s="194">
        <v>15.064333333333334</v>
      </c>
      <c r="M106" s="45">
        <f t="shared" si="7"/>
        <v>1.3833806058114033</v>
      </c>
    </row>
    <row r="107" spans="1:13" x14ac:dyDescent="0.25">
      <c r="A107" s="65">
        <f t="shared" si="11"/>
        <v>102</v>
      </c>
      <c r="B107" s="46" t="s">
        <v>562</v>
      </c>
      <c r="C107" s="46">
        <v>638.5</v>
      </c>
      <c r="D107" s="46">
        <v>25.4</v>
      </c>
      <c r="E107" s="46"/>
      <c r="F107" s="46">
        <f t="shared" si="8"/>
        <v>663.9</v>
      </c>
      <c r="G107" s="209">
        <v>176</v>
      </c>
      <c r="H107" s="43">
        <f t="shared" si="9"/>
        <v>5.8666666666666666E-2</v>
      </c>
      <c r="I107" s="43">
        <f t="shared" si="6"/>
        <v>251.17839999999998</v>
      </c>
      <c r="J107" s="43">
        <f t="shared" si="10"/>
        <v>55.259247999999999</v>
      </c>
      <c r="K107" s="43">
        <v>94.345386666666656</v>
      </c>
      <c r="L107" s="194">
        <v>12.331733333333332</v>
      </c>
      <c r="M107" s="45">
        <f t="shared" si="7"/>
        <v>0.62225450820906747</v>
      </c>
    </row>
    <row r="108" spans="1:13" x14ac:dyDescent="0.25">
      <c r="A108" s="65">
        <f t="shared" si="11"/>
        <v>103</v>
      </c>
      <c r="B108" s="46" t="s">
        <v>563</v>
      </c>
      <c r="C108" s="46">
        <v>939.5</v>
      </c>
      <c r="D108" s="46"/>
      <c r="E108" s="46"/>
      <c r="F108" s="46">
        <f t="shared" si="8"/>
        <v>939.5</v>
      </c>
      <c r="G108" s="209">
        <v>219</v>
      </c>
      <c r="H108" s="43">
        <f t="shared" si="9"/>
        <v>7.2999999999999995E-2</v>
      </c>
      <c r="I108" s="43">
        <f t="shared" si="6"/>
        <v>312.54584999999997</v>
      </c>
      <c r="J108" s="43">
        <f t="shared" si="10"/>
        <v>68.760086999999999</v>
      </c>
      <c r="K108" s="43">
        <v>117.39568</v>
      </c>
      <c r="L108" s="194">
        <v>15.3446</v>
      </c>
      <c r="M108" s="45">
        <f t="shared" si="7"/>
        <v>0.54714871420968592</v>
      </c>
    </row>
    <row r="109" spans="1:13" x14ac:dyDescent="0.25">
      <c r="A109" s="65">
        <f t="shared" si="11"/>
        <v>104</v>
      </c>
      <c r="B109" s="46" t="s">
        <v>564</v>
      </c>
      <c r="C109" s="46">
        <v>804.7</v>
      </c>
      <c r="D109" s="46"/>
      <c r="E109" s="46"/>
      <c r="F109" s="46">
        <f t="shared" si="8"/>
        <v>804.7</v>
      </c>
      <c r="G109" s="209">
        <v>226</v>
      </c>
      <c r="H109" s="43">
        <f t="shared" si="9"/>
        <v>7.5333333333333335E-2</v>
      </c>
      <c r="I109" s="43">
        <f t="shared" si="6"/>
        <v>322.53589999999997</v>
      </c>
      <c r="J109" s="43">
        <f t="shared" si="10"/>
        <v>70.957898</v>
      </c>
      <c r="K109" s="43">
        <v>121.14805333333334</v>
      </c>
      <c r="L109" s="194">
        <v>15.835066666666666</v>
      </c>
      <c r="M109" s="45">
        <f t="shared" si="7"/>
        <v>0.65922321113458426</v>
      </c>
    </row>
    <row r="110" spans="1:13" x14ac:dyDescent="0.25">
      <c r="A110" s="65">
        <f t="shared" si="11"/>
        <v>105</v>
      </c>
      <c r="B110" s="46" t="s">
        <v>565</v>
      </c>
      <c r="C110" s="46">
        <v>683.2</v>
      </c>
      <c r="D110" s="46"/>
      <c r="E110" s="46"/>
      <c r="F110" s="46">
        <f t="shared" si="8"/>
        <v>683.2</v>
      </c>
      <c r="G110" s="209">
        <v>269</v>
      </c>
      <c r="H110" s="43">
        <f t="shared" si="9"/>
        <v>8.9666666666666672E-2</v>
      </c>
      <c r="I110" s="43">
        <f t="shared" si="6"/>
        <v>383.90334999999999</v>
      </c>
      <c r="J110" s="43">
        <f t="shared" si="10"/>
        <v>84.458736999999999</v>
      </c>
      <c r="K110" s="43">
        <v>144.19834666666668</v>
      </c>
      <c r="L110" s="194">
        <v>18.847933333333334</v>
      </c>
      <c r="M110" s="45">
        <f t="shared" si="7"/>
        <v>0.92419257464871185</v>
      </c>
    </row>
    <row r="111" spans="1:13" x14ac:dyDescent="0.25">
      <c r="A111" s="65">
        <f t="shared" si="11"/>
        <v>106</v>
      </c>
      <c r="B111" s="46" t="s">
        <v>566</v>
      </c>
      <c r="C111" s="46">
        <v>367.7</v>
      </c>
      <c r="D111" s="46">
        <v>41.3</v>
      </c>
      <c r="E111" s="46"/>
      <c r="F111" s="46">
        <f t="shared" si="8"/>
        <v>409</v>
      </c>
      <c r="G111" s="209">
        <v>163.5</v>
      </c>
      <c r="H111" s="43">
        <f t="shared" si="9"/>
        <v>5.45E-2</v>
      </c>
      <c r="I111" s="43">
        <f t="shared" si="6"/>
        <v>233.33902499999999</v>
      </c>
      <c r="J111" s="43">
        <f t="shared" si="10"/>
        <v>51.334585499999996</v>
      </c>
      <c r="K111" s="43">
        <v>87.644720000000007</v>
      </c>
      <c r="L111" s="194">
        <v>11.4559</v>
      </c>
      <c r="M111" s="45">
        <f t="shared" si="7"/>
        <v>0.93832330195599023</v>
      </c>
    </row>
    <row r="112" spans="1:13" x14ac:dyDescent="0.25">
      <c r="A112" s="65">
        <f t="shared" si="11"/>
        <v>107</v>
      </c>
      <c r="B112" s="46" t="s">
        <v>567</v>
      </c>
      <c r="C112" s="46">
        <v>417.4</v>
      </c>
      <c r="D112" s="46"/>
      <c r="E112" s="46"/>
      <c r="F112" s="46">
        <f t="shared" si="8"/>
        <v>417.4</v>
      </c>
      <c r="G112" s="209">
        <v>164</v>
      </c>
      <c r="H112" s="43">
        <f t="shared" si="9"/>
        <v>5.4666666666666669E-2</v>
      </c>
      <c r="I112" s="43">
        <f t="shared" si="6"/>
        <v>234.05260000000001</v>
      </c>
      <c r="J112" s="43">
        <f t="shared" si="10"/>
        <v>51.491572000000005</v>
      </c>
      <c r="K112" s="43">
        <v>87.912746666666678</v>
      </c>
      <c r="L112" s="194">
        <v>11.490933333333333</v>
      </c>
      <c r="M112" s="45">
        <f t="shared" si="7"/>
        <v>0.92225168183996176</v>
      </c>
    </row>
    <row r="113" spans="1:13" x14ac:dyDescent="0.25">
      <c r="A113" s="65">
        <f t="shared" si="11"/>
        <v>108</v>
      </c>
      <c r="B113" s="46" t="s">
        <v>568</v>
      </c>
      <c r="C113" s="46">
        <v>250.6</v>
      </c>
      <c r="D113" s="46"/>
      <c r="E113" s="46"/>
      <c r="F113" s="46">
        <f t="shared" si="8"/>
        <v>250.6</v>
      </c>
      <c r="G113" s="209">
        <v>52.5</v>
      </c>
      <c r="H113" s="43">
        <f t="shared" si="9"/>
        <v>1.7500000000000002E-2</v>
      </c>
      <c r="I113" s="43">
        <f t="shared" si="6"/>
        <v>74.925375000000003</v>
      </c>
      <c r="J113" s="43">
        <f t="shared" si="10"/>
        <v>16.483582500000001</v>
      </c>
      <c r="K113" s="43">
        <v>28.142800000000001</v>
      </c>
      <c r="L113" s="194">
        <v>3.6785000000000001</v>
      </c>
      <c r="M113" s="45">
        <f t="shared" si="7"/>
        <v>0.49174085195530731</v>
      </c>
    </row>
    <row r="114" spans="1:13" x14ac:dyDescent="0.25">
      <c r="A114" s="65">
        <f t="shared" si="11"/>
        <v>109</v>
      </c>
      <c r="B114" s="46" t="s">
        <v>569</v>
      </c>
      <c r="C114" s="46">
        <v>362.9</v>
      </c>
      <c r="D114" s="46"/>
      <c r="E114" s="46"/>
      <c r="F114" s="46">
        <f t="shared" si="8"/>
        <v>362.9</v>
      </c>
      <c r="G114" s="209">
        <v>55</v>
      </c>
      <c r="H114" s="43">
        <f t="shared" si="9"/>
        <v>1.8333333333333333E-2</v>
      </c>
      <c r="I114" s="43">
        <f t="shared" si="6"/>
        <v>78.493250000000003</v>
      </c>
      <c r="J114" s="43">
        <f t="shared" si="10"/>
        <v>17.268515000000001</v>
      </c>
      <c r="K114" s="43">
        <v>29.482933333333335</v>
      </c>
      <c r="L114" s="194">
        <v>3.8536666666666664</v>
      </c>
      <c r="M114" s="45">
        <f t="shared" si="7"/>
        <v>0.35574087903003587</v>
      </c>
    </row>
    <row r="115" spans="1:13" x14ac:dyDescent="0.25">
      <c r="A115" s="65">
        <f t="shared" si="11"/>
        <v>110</v>
      </c>
      <c r="B115" s="46" t="s">
        <v>570</v>
      </c>
      <c r="C115" s="46">
        <v>270.2</v>
      </c>
      <c r="D115" s="46"/>
      <c r="E115" s="46"/>
      <c r="F115" s="46">
        <f t="shared" si="8"/>
        <v>270.2</v>
      </c>
      <c r="G115" s="209">
        <v>170</v>
      </c>
      <c r="H115" s="43">
        <f t="shared" si="9"/>
        <v>5.6666666666666664E-2</v>
      </c>
      <c r="I115" s="43">
        <f t="shared" si="6"/>
        <v>242.61549999999997</v>
      </c>
      <c r="J115" s="43">
        <f t="shared" si="10"/>
        <v>53.375409999999995</v>
      </c>
      <c r="K115" s="43">
        <v>91.12906666666666</v>
      </c>
      <c r="L115" s="194">
        <v>11.911333333333332</v>
      </c>
      <c r="M115" s="45">
        <f t="shared" si="7"/>
        <v>1.4767998149518875</v>
      </c>
    </row>
    <row r="116" spans="1:13" x14ac:dyDescent="0.25">
      <c r="A116" s="65">
        <f t="shared" si="11"/>
        <v>111</v>
      </c>
      <c r="B116" s="46" t="s">
        <v>571</v>
      </c>
      <c r="C116" s="46">
        <v>1561.8</v>
      </c>
      <c r="D116" s="46"/>
      <c r="E116" s="46"/>
      <c r="F116" s="46">
        <f t="shared" si="8"/>
        <v>1561.8</v>
      </c>
      <c r="G116" s="209">
        <v>502</v>
      </c>
      <c r="H116" s="43">
        <f t="shared" si="9"/>
        <v>0.16733333333333333</v>
      </c>
      <c r="I116" s="43">
        <f t="shared" si="6"/>
        <v>716.42930000000001</v>
      </c>
      <c r="J116" s="43">
        <f t="shared" si="10"/>
        <v>157.61444600000002</v>
      </c>
      <c r="K116" s="43">
        <v>269.09877333333333</v>
      </c>
      <c r="L116" s="194">
        <v>35.17346666666667</v>
      </c>
      <c r="M116" s="45">
        <f t="shared" si="7"/>
        <v>0.75446022922269185</v>
      </c>
    </row>
    <row r="117" spans="1:13" x14ac:dyDescent="0.25">
      <c r="A117" s="65">
        <f t="shared" si="11"/>
        <v>112</v>
      </c>
      <c r="B117" s="46" t="s">
        <v>573</v>
      </c>
      <c r="C117" s="46">
        <v>468.9</v>
      </c>
      <c r="D117" s="46"/>
      <c r="E117" s="46"/>
      <c r="F117" s="46">
        <f t="shared" si="8"/>
        <v>468.9</v>
      </c>
      <c r="G117" s="209">
        <v>157</v>
      </c>
      <c r="H117" s="43">
        <f t="shared" si="9"/>
        <v>5.2333333333333336E-2</v>
      </c>
      <c r="I117" s="43">
        <f t="shared" si="6"/>
        <v>224.06254999999999</v>
      </c>
      <c r="J117" s="43">
        <f t="shared" si="10"/>
        <v>49.293760999999996</v>
      </c>
      <c r="K117" s="43">
        <v>84.160373333333339</v>
      </c>
      <c r="L117" s="194">
        <v>11.000466666666666</v>
      </c>
      <c r="M117" s="45">
        <f t="shared" si="7"/>
        <v>0.78591842823629776</v>
      </c>
    </row>
    <row r="118" spans="1:13" x14ac:dyDescent="0.25">
      <c r="A118" s="65">
        <f t="shared" si="11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8"/>
        <v>1358.5</v>
      </c>
      <c r="G118" s="209">
        <v>145</v>
      </c>
      <c r="H118" s="43">
        <f t="shared" si="9"/>
        <v>4.8333333333333332E-2</v>
      </c>
      <c r="I118" s="43">
        <f t="shared" si="6"/>
        <v>206.93674999999999</v>
      </c>
      <c r="J118" s="43">
        <f t="shared" si="10"/>
        <v>45.526084999999995</v>
      </c>
      <c r="K118" s="43">
        <v>77.727733333333333</v>
      </c>
      <c r="L118" s="194">
        <v>10.159666666666666</v>
      </c>
      <c r="M118" s="45">
        <f t="shared" si="7"/>
        <v>0.25053384983437615</v>
      </c>
    </row>
    <row r="119" spans="1:13" x14ac:dyDescent="0.25">
      <c r="A119" s="65">
        <f t="shared" si="11"/>
        <v>114</v>
      </c>
      <c r="B119" s="46" t="s">
        <v>575</v>
      </c>
      <c r="C119" s="46">
        <v>1398.4</v>
      </c>
      <c r="D119" s="46"/>
      <c r="E119" s="46"/>
      <c r="F119" s="46">
        <f t="shared" si="8"/>
        <v>1398.4</v>
      </c>
      <c r="G119" s="209">
        <v>115</v>
      </c>
      <c r="H119" s="43">
        <f t="shared" si="9"/>
        <v>3.833333333333333E-2</v>
      </c>
      <c r="I119" s="43">
        <f t="shared" si="6"/>
        <v>164.12224999999998</v>
      </c>
      <c r="J119" s="43">
        <f t="shared" si="10"/>
        <v>36.106894999999994</v>
      </c>
      <c r="K119" s="43">
        <v>61.646133333333331</v>
      </c>
      <c r="L119" s="194">
        <v>8.0576666666666661</v>
      </c>
      <c r="M119" s="45">
        <f t="shared" si="7"/>
        <v>0.19302985197368416</v>
      </c>
    </row>
    <row r="120" spans="1:13" x14ac:dyDescent="0.25">
      <c r="A120" s="65">
        <f t="shared" si="11"/>
        <v>115</v>
      </c>
      <c r="B120" s="46" t="s">
        <v>576</v>
      </c>
      <c r="C120" s="46">
        <v>450.5</v>
      </c>
      <c r="D120" s="46">
        <v>29.8</v>
      </c>
      <c r="E120" s="46"/>
      <c r="F120" s="46">
        <f t="shared" si="8"/>
        <v>480.3</v>
      </c>
      <c r="G120" s="209">
        <v>239</v>
      </c>
      <c r="H120" s="43">
        <f t="shared" si="9"/>
        <v>7.9666666666666663E-2</v>
      </c>
      <c r="I120" s="43">
        <f t="shared" si="6"/>
        <v>341.08884999999998</v>
      </c>
      <c r="J120" s="43">
        <f t="shared" si="10"/>
        <v>75.039546999999999</v>
      </c>
      <c r="K120" s="43">
        <v>128.11674666666667</v>
      </c>
      <c r="L120" s="194">
        <v>16.745933333333333</v>
      </c>
      <c r="M120" s="45">
        <f t="shared" si="7"/>
        <v>1.168001409535707</v>
      </c>
    </row>
    <row r="121" spans="1:13" x14ac:dyDescent="0.25">
      <c r="A121" s="65">
        <f t="shared" si="11"/>
        <v>116</v>
      </c>
      <c r="B121" s="46" t="s">
        <v>577</v>
      </c>
      <c r="C121" s="46">
        <v>830.9</v>
      </c>
      <c r="D121" s="46">
        <v>89.8</v>
      </c>
      <c r="E121" s="46"/>
      <c r="F121" s="46">
        <f t="shared" si="8"/>
        <v>920.69999999999993</v>
      </c>
      <c r="G121" s="209">
        <v>212</v>
      </c>
      <c r="H121" s="43">
        <f t="shared" si="9"/>
        <v>7.0666666666666669E-2</v>
      </c>
      <c r="I121" s="43">
        <f t="shared" si="6"/>
        <v>302.55579999999998</v>
      </c>
      <c r="J121" s="43">
        <f t="shared" si="10"/>
        <v>66.562275999999997</v>
      </c>
      <c r="K121" s="43">
        <v>113.64330666666667</v>
      </c>
      <c r="L121" s="194">
        <v>14.854133333333333</v>
      </c>
      <c r="M121" s="45">
        <f t="shared" si="7"/>
        <v>0.54047519930487675</v>
      </c>
    </row>
    <row r="122" spans="1:13" x14ac:dyDescent="0.25">
      <c r="A122" s="65">
        <f t="shared" si="11"/>
        <v>117</v>
      </c>
      <c r="B122" s="46" t="s">
        <v>2016</v>
      </c>
      <c r="C122" s="46">
        <v>473.9</v>
      </c>
      <c r="D122" s="46"/>
      <c r="E122" s="46"/>
      <c r="F122" s="46">
        <f t="shared" si="8"/>
        <v>473.9</v>
      </c>
      <c r="G122" s="209">
        <v>153</v>
      </c>
      <c r="H122" s="43">
        <f t="shared" si="9"/>
        <v>5.0999999999999997E-2</v>
      </c>
      <c r="I122" s="43">
        <f t="shared" si="6"/>
        <v>218.35394999999997</v>
      </c>
      <c r="J122" s="43">
        <f t="shared" si="10"/>
        <v>48.037868999999993</v>
      </c>
      <c r="K122" s="43">
        <v>82.016159999999985</v>
      </c>
      <c r="L122" s="194">
        <v>10.7202</v>
      </c>
      <c r="M122" s="45">
        <f t="shared" si="7"/>
        <v>0.75781426250263761</v>
      </c>
    </row>
    <row r="123" spans="1:13" x14ac:dyDescent="0.25">
      <c r="A123" s="65">
        <f t="shared" si="11"/>
        <v>118</v>
      </c>
      <c r="B123" s="46" t="s">
        <v>2017</v>
      </c>
      <c r="C123" s="46">
        <v>696.4</v>
      </c>
      <c r="D123" s="46">
        <v>43.5</v>
      </c>
      <c r="E123" s="46"/>
      <c r="F123" s="46">
        <f t="shared" si="8"/>
        <v>739.9</v>
      </c>
      <c r="G123" s="209">
        <v>193</v>
      </c>
      <c r="H123" s="43">
        <f t="shared" si="9"/>
        <v>6.433333333333334E-2</v>
      </c>
      <c r="I123" s="43">
        <f t="shared" si="6"/>
        <v>275.43995000000001</v>
      </c>
      <c r="J123" s="43">
        <f t="shared" si="10"/>
        <v>60.596789000000001</v>
      </c>
      <c r="K123" s="43">
        <v>103.45829333333334</v>
      </c>
      <c r="L123" s="194">
        <v>13.522866666666669</v>
      </c>
      <c r="M123" s="45">
        <f t="shared" si="7"/>
        <v>0.61226908906609012</v>
      </c>
    </row>
    <row r="124" spans="1:13" x14ac:dyDescent="0.25">
      <c r="A124" s="65">
        <f t="shared" si="11"/>
        <v>119</v>
      </c>
      <c r="B124" s="46" t="s">
        <v>2018</v>
      </c>
      <c r="C124" s="46">
        <v>360</v>
      </c>
      <c r="D124" s="46"/>
      <c r="E124" s="46"/>
      <c r="F124" s="46">
        <f t="shared" si="8"/>
        <v>360</v>
      </c>
      <c r="G124" s="209">
        <v>190</v>
      </c>
      <c r="H124" s="43">
        <f t="shared" si="9"/>
        <v>6.3333333333333339E-2</v>
      </c>
      <c r="I124" s="43">
        <f t="shared" si="6"/>
        <v>271.1585</v>
      </c>
      <c r="J124" s="43">
        <f t="shared" si="10"/>
        <v>59.654870000000003</v>
      </c>
      <c r="K124" s="43">
        <v>101.85013333333335</v>
      </c>
      <c r="L124" s="194">
        <v>13.312666666666669</v>
      </c>
      <c r="M124" s="45">
        <f t="shared" si="7"/>
        <v>1.2388226944444445</v>
      </c>
    </row>
    <row r="125" spans="1:13" x14ac:dyDescent="0.25">
      <c r="A125" s="65">
        <f t="shared" si="11"/>
        <v>120</v>
      </c>
      <c r="B125" s="46" t="s">
        <v>2019</v>
      </c>
      <c r="C125" s="46">
        <v>821.7</v>
      </c>
      <c r="D125" s="46"/>
      <c r="E125" s="46"/>
      <c r="F125" s="46">
        <f t="shared" si="8"/>
        <v>821.7</v>
      </c>
      <c r="G125" s="209">
        <v>274</v>
      </c>
      <c r="H125" s="43">
        <f t="shared" si="9"/>
        <v>9.1333333333333336E-2</v>
      </c>
      <c r="I125" s="43">
        <f t="shared" si="6"/>
        <v>391.03910000000002</v>
      </c>
      <c r="J125" s="43">
        <f t="shared" si="10"/>
        <v>86.028602000000006</v>
      </c>
      <c r="K125" s="43">
        <v>146.87861333333333</v>
      </c>
      <c r="L125" s="194">
        <v>19.198266666666665</v>
      </c>
      <c r="M125" s="45">
        <f t="shared" si="7"/>
        <v>0.78269999026408665</v>
      </c>
    </row>
    <row r="126" spans="1:13" x14ac:dyDescent="0.25">
      <c r="A126" s="65">
        <f t="shared" si="11"/>
        <v>121</v>
      </c>
      <c r="B126" s="46" t="s">
        <v>2020</v>
      </c>
      <c r="C126" s="46">
        <v>834.7</v>
      </c>
      <c r="D126" s="46"/>
      <c r="E126" s="46"/>
      <c r="F126" s="46">
        <f t="shared" si="8"/>
        <v>834.7</v>
      </c>
      <c r="G126" s="209">
        <v>185</v>
      </c>
      <c r="H126" s="43">
        <f t="shared" si="9"/>
        <v>6.1666666666666668E-2</v>
      </c>
      <c r="I126" s="43">
        <f t="shared" si="6"/>
        <v>264.02274999999997</v>
      </c>
      <c r="J126" s="43">
        <f t="shared" si="10"/>
        <v>58.085004999999995</v>
      </c>
      <c r="K126" s="43">
        <v>99.169866666666664</v>
      </c>
      <c r="L126" s="194">
        <v>12.962333333333333</v>
      </c>
      <c r="M126" s="45">
        <f t="shared" si="7"/>
        <v>0.52023476099197319</v>
      </c>
    </row>
    <row r="127" spans="1:13" x14ac:dyDescent="0.25">
      <c r="A127" s="65">
        <f t="shared" si="11"/>
        <v>122</v>
      </c>
      <c r="B127" s="46" t="s">
        <v>2021</v>
      </c>
      <c r="C127" s="46">
        <v>321.8</v>
      </c>
      <c r="D127" s="46"/>
      <c r="E127" s="46"/>
      <c r="F127" s="46">
        <f t="shared" si="8"/>
        <v>321.8</v>
      </c>
      <c r="G127" s="209">
        <v>63.5</v>
      </c>
      <c r="H127" s="43">
        <f t="shared" si="9"/>
        <v>2.1166666666666667E-2</v>
      </c>
      <c r="I127" s="43">
        <f t="shared" si="6"/>
        <v>90.624025000000003</v>
      </c>
      <c r="J127" s="43">
        <f t="shared" si="10"/>
        <v>19.937285500000002</v>
      </c>
      <c r="K127" s="43">
        <v>34.039386666666665</v>
      </c>
      <c r="L127" s="194">
        <v>4.4492333333333338</v>
      </c>
      <c r="M127" s="45">
        <f t="shared" si="7"/>
        <v>0.46317566967060281</v>
      </c>
    </row>
    <row r="128" spans="1:13" x14ac:dyDescent="0.25">
      <c r="A128" s="65">
        <f t="shared" si="11"/>
        <v>123</v>
      </c>
      <c r="B128" s="46" t="s">
        <v>2022</v>
      </c>
      <c r="C128" s="46">
        <v>427</v>
      </c>
      <c r="D128" s="46"/>
      <c r="E128" s="46"/>
      <c r="F128" s="46">
        <f t="shared" si="8"/>
        <v>427</v>
      </c>
      <c r="G128" s="209">
        <v>269</v>
      </c>
      <c r="H128" s="43">
        <f t="shared" si="9"/>
        <v>8.9666666666666672E-2</v>
      </c>
      <c r="I128" s="43">
        <f t="shared" si="6"/>
        <v>383.90334999999999</v>
      </c>
      <c r="J128" s="43">
        <f t="shared" si="10"/>
        <v>84.458736999999999</v>
      </c>
      <c r="K128" s="43">
        <v>144.19834666666668</v>
      </c>
      <c r="L128" s="194">
        <v>18.847933333333334</v>
      </c>
      <c r="M128" s="45">
        <f t="shared" si="7"/>
        <v>1.478708119437939</v>
      </c>
    </row>
    <row r="129" spans="1:13" x14ac:dyDescent="0.25">
      <c r="A129" s="65">
        <f t="shared" si="11"/>
        <v>124</v>
      </c>
      <c r="B129" s="46" t="s">
        <v>2023</v>
      </c>
      <c r="C129" s="46">
        <v>546.1</v>
      </c>
      <c r="D129" s="46"/>
      <c r="E129" s="46"/>
      <c r="F129" s="46">
        <f t="shared" ref="F129:F309" si="12">C129+D129+E129</f>
        <v>546.1</v>
      </c>
      <c r="G129" s="209">
        <v>223</v>
      </c>
      <c r="H129" s="43">
        <f t="shared" ref="H129:H254" si="13">G129/3000</f>
        <v>7.4333333333333335E-2</v>
      </c>
      <c r="I129" s="43">
        <f t="shared" si="6"/>
        <v>318.25445000000002</v>
      </c>
      <c r="J129" s="43">
        <f t="shared" ref="J129:J190" si="14">I129*0.22</f>
        <v>70.015979000000002</v>
      </c>
      <c r="K129" s="43">
        <v>119.53989333333334</v>
      </c>
      <c r="L129" s="194">
        <v>15.624866666666666</v>
      </c>
      <c r="M129" s="45">
        <f t="shared" si="7"/>
        <v>0.95849695843252158</v>
      </c>
    </row>
    <row r="130" spans="1:13" x14ac:dyDescent="0.25">
      <c r="A130" s="65">
        <f t="shared" si="11"/>
        <v>125</v>
      </c>
      <c r="B130" s="46" t="s">
        <v>2024</v>
      </c>
      <c r="C130" s="46">
        <v>912.32</v>
      </c>
      <c r="D130" s="46">
        <v>50</v>
      </c>
      <c r="E130" s="46"/>
      <c r="F130" s="46">
        <f t="shared" si="12"/>
        <v>962.32</v>
      </c>
      <c r="G130" s="209">
        <v>272</v>
      </c>
      <c r="H130" s="43">
        <f t="shared" si="13"/>
        <v>9.0666666666666673E-2</v>
      </c>
      <c r="I130" s="43">
        <f t="shared" si="6"/>
        <v>388.1848</v>
      </c>
      <c r="J130" s="43">
        <f t="shared" si="14"/>
        <v>85.400655999999998</v>
      </c>
      <c r="K130" s="43">
        <v>145.80650666666668</v>
      </c>
      <c r="L130" s="194">
        <v>19.058133333333334</v>
      </c>
      <c r="M130" s="45">
        <f t="shared" ref="M130:M193" si="15">(I130+J130+K130+L130)/F130</f>
        <v>0.66344884861584508</v>
      </c>
    </row>
    <row r="131" spans="1:13" x14ac:dyDescent="0.25">
      <c r="A131" s="65">
        <f t="shared" si="11"/>
        <v>126</v>
      </c>
      <c r="B131" s="46" t="s">
        <v>2025</v>
      </c>
      <c r="C131" s="46">
        <v>1925.1</v>
      </c>
      <c r="D131" s="46"/>
      <c r="E131" s="46"/>
      <c r="F131" s="46">
        <f t="shared" si="12"/>
        <v>1925.1</v>
      </c>
      <c r="G131" s="209">
        <v>1035</v>
      </c>
      <c r="H131" s="43">
        <f t="shared" si="13"/>
        <v>0.34499999999999997</v>
      </c>
      <c r="I131" s="43">
        <f t="shared" si="6"/>
        <v>1477.1002499999997</v>
      </c>
      <c r="J131" s="43">
        <f t="shared" si="14"/>
        <v>324.96205499999996</v>
      </c>
      <c r="K131" s="43">
        <v>554.8152</v>
      </c>
      <c r="L131" s="194">
        <v>72.518999999999991</v>
      </c>
      <c r="M131" s="45">
        <f t="shared" si="15"/>
        <v>1.2619586021505373</v>
      </c>
    </row>
    <row r="132" spans="1:13" x14ac:dyDescent="0.25">
      <c r="A132" s="65">
        <f t="shared" ref="A132:A195" si="16">A131+1</f>
        <v>127</v>
      </c>
      <c r="B132" s="46" t="s">
        <v>2026</v>
      </c>
      <c r="C132" s="46">
        <v>770.9</v>
      </c>
      <c r="D132" s="46"/>
      <c r="E132" s="46"/>
      <c r="F132" s="46">
        <f t="shared" si="12"/>
        <v>770.9</v>
      </c>
      <c r="G132" s="209">
        <v>315</v>
      </c>
      <c r="H132" s="43">
        <f t="shared" si="13"/>
        <v>0.105</v>
      </c>
      <c r="I132" s="43">
        <f t="shared" si="6"/>
        <v>449.55224999999996</v>
      </c>
      <c r="J132" s="43">
        <f t="shared" si="14"/>
        <v>98.901494999999997</v>
      </c>
      <c r="K132" s="43">
        <v>168.85679999999999</v>
      </c>
      <c r="L132" s="194">
        <v>22.071000000000002</v>
      </c>
      <c r="M132" s="45">
        <f t="shared" si="15"/>
        <v>0.95911472953690491</v>
      </c>
    </row>
    <row r="133" spans="1:13" x14ac:dyDescent="0.25">
      <c r="A133" s="65">
        <f t="shared" si="16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12"/>
        <v>1506.7</v>
      </c>
      <c r="G133" s="209">
        <v>170</v>
      </c>
      <c r="H133" s="43">
        <f t="shared" si="13"/>
        <v>5.6666666666666664E-2</v>
      </c>
      <c r="I133" s="43">
        <f t="shared" si="6"/>
        <v>242.61549999999997</v>
      </c>
      <c r="J133" s="43">
        <f t="shared" si="14"/>
        <v>53.375409999999995</v>
      </c>
      <c r="K133" s="43">
        <v>91.12906666666666</v>
      </c>
      <c r="L133" s="194">
        <v>11.911333333333332</v>
      </c>
      <c r="M133" s="45">
        <f t="shared" si="15"/>
        <v>0.26483793057675714</v>
      </c>
    </row>
    <row r="134" spans="1:13" x14ac:dyDescent="0.25">
      <c r="A134" s="65">
        <f t="shared" si="16"/>
        <v>129</v>
      </c>
      <c r="B134" s="46" t="s">
        <v>2028</v>
      </c>
      <c r="C134" s="46">
        <v>583.6</v>
      </c>
      <c r="D134" s="46"/>
      <c r="E134" s="46"/>
      <c r="F134" s="46">
        <f t="shared" si="12"/>
        <v>583.6</v>
      </c>
      <c r="G134" s="209">
        <v>112</v>
      </c>
      <c r="H134" s="43">
        <f t="shared" si="13"/>
        <v>3.7333333333333336E-2</v>
      </c>
      <c r="I134" s="43">
        <f t="shared" ref="I134:I197" si="17">H134*4281.45</f>
        <v>159.8408</v>
      </c>
      <c r="J134" s="43">
        <f t="shared" si="14"/>
        <v>35.164976000000003</v>
      </c>
      <c r="K134" s="43">
        <v>60.037973333333341</v>
      </c>
      <c r="L134" s="194">
        <v>7.8474666666666675</v>
      </c>
      <c r="M134" s="45">
        <f t="shared" si="15"/>
        <v>0.45046472926662096</v>
      </c>
    </row>
    <row r="135" spans="1:13" x14ac:dyDescent="0.25">
      <c r="A135" s="65">
        <f t="shared" si="16"/>
        <v>130</v>
      </c>
      <c r="B135" s="46" t="s">
        <v>2029</v>
      </c>
      <c r="C135" s="46">
        <v>399.2</v>
      </c>
      <c r="D135" s="46"/>
      <c r="E135" s="46"/>
      <c r="F135" s="46">
        <f t="shared" si="12"/>
        <v>399.2</v>
      </c>
      <c r="G135" s="209">
        <v>39</v>
      </c>
      <c r="H135" s="43">
        <f t="shared" si="13"/>
        <v>1.2999999999999999E-2</v>
      </c>
      <c r="I135" s="43">
        <f t="shared" si="17"/>
        <v>55.658849999999994</v>
      </c>
      <c r="J135" s="43">
        <f t="shared" si="14"/>
        <v>12.244946999999998</v>
      </c>
      <c r="K135" s="43">
        <v>20.906079999999999</v>
      </c>
      <c r="L135" s="194">
        <v>2.7326000000000001</v>
      </c>
      <c r="M135" s="45">
        <f t="shared" si="15"/>
        <v>0.22931482214428861</v>
      </c>
    </row>
    <row r="136" spans="1:13" x14ac:dyDescent="0.25">
      <c r="A136" s="65">
        <f t="shared" si="16"/>
        <v>131</v>
      </c>
      <c r="B136" s="46" t="s">
        <v>2030</v>
      </c>
      <c r="C136" s="46">
        <v>408.5</v>
      </c>
      <c r="D136" s="46"/>
      <c r="E136" s="46">
        <v>16.100000000000001</v>
      </c>
      <c r="F136" s="46">
        <f t="shared" si="12"/>
        <v>424.6</v>
      </c>
      <c r="G136" s="209">
        <v>50</v>
      </c>
      <c r="H136" s="43">
        <f t="shared" si="13"/>
        <v>1.6666666666666666E-2</v>
      </c>
      <c r="I136" s="43">
        <f t="shared" si="17"/>
        <v>71.357500000000002</v>
      </c>
      <c r="J136" s="43">
        <f t="shared" si="14"/>
        <v>15.698650000000001</v>
      </c>
      <c r="K136" s="43">
        <v>26.802666666666667</v>
      </c>
      <c r="L136" s="194">
        <v>3.5033333333333334</v>
      </c>
      <c r="M136" s="45">
        <f t="shared" si="15"/>
        <v>0.276406382477626</v>
      </c>
    </row>
    <row r="137" spans="1:13" x14ac:dyDescent="0.25">
      <c r="A137" s="65">
        <f t="shared" si="16"/>
        <v>132</v>
      </c>
      <c r="B137" s="46" t="s">
        <v>2031</v>
      </c>
      <c r="C137" s="46">
        <v>744</v>
      </c>
      <c r="D137" s="46"/>
      <c r="E137" s="46">
        <v>108.9</v>
      </c>
      <c r="F137" s="46">
        <f t="shared" si="12"/>
        <v>852.9</v>
      </c>
      <c r="G137" s="209">
        <v>73</v>
      </c>
      <c r="H137" s="43">
        <f t="shared" si="13"/>
        <v>2.4333333333333332E-2</v>
      </c>
      <c r="I137" s="43">
        <f t="shared" si="17"/>
        <v>104.18194999999999</v>
      </c>
      <c r="J137" s="43">
        <f t="shared" si="14"/>
        <v>22.920028999999996</v>
      </c>
      <c r="K137" s="43">
        <v>39.131893333333331</v>
      </c>
      <c r="L137" s="194">
        <v>5.114866666666666</v>
      </c>
      <c r="M137" s="45">
        <f t="shared" si="15"/>
        <v>0.2009013237190761</v>
      </c>
    </row>
    <row r="138" spans="1:13" x14ac:dyDescent="0.25">
      <c r="A138" s="65">
        <f t="shared" si="16"/>
        <v>133</v>
      </c>
      <c r="B138" s="46" t="s">
        <v>2032</v>
      </c>
      <c r="C138" s="46">
        <v>226.1</v>
      </c>
      <c r="D138" s="46"/>
      <c r="E138" s="46"/>
      <c r="F138" s="46">
        <f t="shared" si="12"/>
        <v>226.1</v>
      </c>
      <c r="G138" s="209">
        <v>194.5</v>
      </c>
      <c r="H138" s="43">
        <f t="shared" si="13"/>
        <v>6.483333333333334E-2</v>
      </c>
      <c r="I138" s="43">
        <f t="shared" si="17"/>
        <v>277.58067500000004</v>
      </c>
      <c r="J138" s="43">
        <f t="shared" si="14"/>
        <v>61.067748500000008</v>
      </c>
      <c r="K138" s="43">
        <v>104.26237333333334</v>
      </c>
      <c r="L138" s="194">
        <v>13.627966666666669</v>
      </c>
      <c r="M138" s="45">
        <f t="shared" si="15"/>
        <v>2.0191895776205224</v>
      </c>
    </row>
    <row r="139" spans="1:13" x14ac:dyDescent="0.25">
      <c r="A139" s="65">
        <f t="shared" si="16"/>
        <v>134</v>
      </c>
      <c r="B139" s="46" t="s">
        <v>2033</v>
      </c>
      <c r="C139" s="46">
        <v>481.6</v>
      </c>
      <c r="D139" s="46">
        <v>222</v>
      </c>
      <c r="E139" s="46"/>
      <c r="F139" s="46">
        <f t="shared" si="12"/>
        <v>703.6</v>
      </c>
      <c r="G139" s="209">
        <v>142.5</v>
      </c>
      <c r="H139" s="43">
        <f t="shared" si="13"/>
        <v>4.7500000000000001E-2</v>
      </c>
      <c r="I139" s="43">
        <f t="shared" si="17"/>
        <v>203.368875</v>
      </c>
      <c r="J139" s="43">
        <f t="shared" si="14"/>
        <v>44.741152499999998</v>
      </c>
      <c r="K139" s="43">
        <v>76.387600000000006</v>
      </c>
      <c r="L139" s="194">
        <v>9.9844999999999988</v>
      </c>
      <c r="M139" s="45">
        <f t="shared" si="15"/>
        <v>0.47538676449687328</v>
      </c>
    </row>
    <row r="140" spans="1:13" x14ac:dyDescent="0.25">
      <c r="A140" s="65">
        <f t="shared" si="16"/>
        <v>135</v>
      </c>
      <c r="B140" s="46" t="s">
        <v>2034</v>
      </c>
      <c r="C140" s="46">
        <v>280.5</v>
      </c>
      <c r="D140" s="46">
        <v>98.9</v>
      </c>
      <c r="E140" s="46"/>
      <c r="F140" s="46">
        <f t="shared" si="12"/>
        <v>379.4</v>
      </c>
      <c r="G140" s="209">
        <v>145</v>
      </c>
      <c r="H140" s="43">
        <f t="shared" si="13"/>
        <v>4.8333333333333332E-2</v>
      </c>
      <c r="I140" s="43">
        <f t="shared" si="17"/>
        <v>206.93674999999999</v>
      </c>
      <c r="J140" s="43">
        <f t="shared" si="14"/>
        <v>45.526084999999995</v>
      </c>
      <c r="K140" s="43">
        <v>77.727733333333333</v>
      </c>
      <c r="L140" s="194">
        <v>10.159666666666666</v>
      </c>
      <c r="M140" s="45">
        <f t="shared" si="15"/>
        <v>0.89707494728518722</v>
      </c>
    </row>
    <row r="141" spans="1:13" x14ac:dyDescent="0.25">
      <c r="A141" s="65">
        <f t="shared" si="16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12"/>
        <v>234.6</v>
      </c>
      <c r="G141" s="209">
        <v>176.5</v>
      </c>
      <c r="H141" s="43">
        <f t="shared" si="13"/>
        <v>5.8833333333333335E-2</v>
      </c>
      <c r="I141" s="43">
        <f t="shared" si="17"/>
        <v>251.891975</v>
      </c>
      <c r="J141" s="43">
        <f t="shared" si="14"/>
        <v>55.416234500000002</v>
      </c>
      <c r="K141" s="43">
        <v>94.613413333333327</v>
      </c>
      <c r="L141" s="194">
        <v>12.366766666666667</v>
      </c>
      <c r="M141" s="45">
        <f t="shared" si="15"/>
        <v>1.7659351641091217</v>
      </c>
    </row>
    <row r="142" spans="1:13" x14ac:dyDescent="0.25">
      <c r="A142" s="65">
        <f t="shared" si="16"/>
        <v>137</v>
      </c>
      <c r="B142" s="46" t="s">
        <v>2036</v>
      </c>
      <c r="C142" s="46">
        <v>230.6</v>
      </c>
      <c r="D142" s="46"/>
      <c r="E142" s="46"/>
      <c r="F142" s="46">
        <f t="shared" si="12"/>
        <v>230.6</v>
      </c>
      <c r="G142" s="209">
        <v>130</v>
      </c>
      <c r="H142" s="43">
        <f t="shared" si="13"/>
        <v>4.3333333333333335E-2</v>
      </c>
      <c r="I142" s="43">
        <f t="shared" si="17"/>
        <v>185.52949999999998</v>
      </c>
      <c r="J142" s="43">
        <f t="shared" si="14"/>
        <v>40.816489999999995</v>
      </c>
      <c r="K142" s="43">
        <v>69.686933333333329</v>
      </c>
      <c r="L142" s="194">
        <v>9.108666666666668</v>
      </c>
      <c r="M142" s="45">
        <f t="shared" si="15"/>
        <v>1.3232506071118821</v>
      </c>
    </row>
    <row r="143" spans="1:13" x14ac:dyDescent="0.25">
      <c r="A143" s="65">
        <f t="shared" si="16"/>
        <v>138</v>
      </c>
      <c r="B143" s="46" t="s">
        <v>2037</v>
      </c>
      <c r="C143" s="46">
        <v>305.60000000000002</v>
      </c>
      <c r="D143" s="46"/>
      <c r="E143" s="46">
        <v>165.3</v>
      </c>
      <c r="F143" s="46">
        <f t="shared" si="12"/>
        <v>470.90000000000003</v>
      </c>
      <c r="G143" s="209">
        <v>145</v>
      </c>
      <c r="H143" s="43">
        <f t="shared" si="13"/>
        <v>4.8333333333333332E-2</v>
      </c>
      <c r="I143" s="43">
        <f t="shared" si="17"/>
        <v>206.93674999999999</v>
      </c>
      <c r="J143" s="43">
        <f t="shared" si="14"/>
        <v>45.526084999999995</v>
      </c>
      <c r="K143" s="43">
        <v>77.727733333333333</v>
      </c>
      <c r="L143" s="194">
        <v>10.159666666666666</v>
      </c>
      <c r="M143" s="45">
        <f t="shared" si="15"/>
        <v>0.72276541728604793</v>
      </c>
    </row>
    <row r="144" spans="1:13" x14ac:dyDescent="0.25">
      <c r="A144" s="65">
        <f t="shared" si="16"/>
        <v>139</v>
      </c>
      <c r="B144" s="46" t="s">
        <v>2038</v>
      </c>
      <c r="C144" s="67">
        <v>2174.8000000000002</v>
      </c>
      <c r="D144" s="46"/>
      <c r="E144" s="46">
        <v>163.69999999999999</v>
      </c>
      <c r="F144" s="46">
        <f t="shared" si="12"/>
        <v>2338.5</v>
      </c>
      <c r="G144" s="208">
        <v>247</v>
      </c>
      <c r="H144" s="43">
        <f t="shared" si="13"/>
        <v>8.2333333333333328E-2</v>
      </c>
      <c r="I144" s="43">
        <f t="shared" si="17"/>
        <v>352.50604999999996</v>
      </c>
      <c r="J144" s="43">
        <f t="shared" si="14"/>
        <v>77.55133099999999</v>
      </c>
      <c r="K144" s="43">
        <v>132.40517333333332</v>
      </c>
      <c r="L144" s="194">
        <v>17.306466666666665</v>
      </c>
      <c r="M144" s="45">
        <f t="shared" si="15"/>
        <v>0.24792346418644429</v>
      </c>
    </row>
    <row r="145" spans="1:13" x14ac:dyDescent="0.25">
      <c r="A145" s="65">
        <f t="shared" si="16"/>
        <v>140</v>
      </c>
      <c r="B145" s="46" t="s">
        <v>2039</v>
      </c>
      <c r="C145" s="67">
        <v>308.60000000000002</v>
      </c>
      <c r="D145" s="46"/>
      <c r="E145" s="46"/>
      <c r="F145" s="46">
        <f t="shared" si="12"/>
        <v>308.60000000000002</v>
      </c>
      <c r="G145" s="208">
        <v>194.5</v>
      </c>
      <c r="H145" s="43">
        <f t="shared" si="13"/>
        <v>6.483333333333334E-2</v>
      </c>
      <c r="I145" s="43">
        <f t="shared" si="17"/>
        <v>277.58067500000004</v>
      </c>
      <c r="J145" s="43">
        <f t="shared" si="14"/>
        <v>61.067748500000008</v>
      </c>
      <c r="K145" s="43">
        <v>104.26237333333334</v>
      </c>
      <c r="L145" s="194">
        <v>13.627966666666669</v>
      </c>
      <c r="M145" s="45">
        <f t="shared" si="15"/>
        <v>1.4793867903434867</v>
      </c>
    </row>
    <row r="146" spans="1:13" x14ac:dyDescent="0.25">
      <c r="A146" s="65">
        <f t="shared" si="16"/>
        <v>141</v>
      </c>
      <c r="B146" s="46" t="s">
        <v>2040</v>
      </c>
      <c r="C146" s="46">
        <v>441.9</v>
      </c>
      <c r="D146" s="46"/>
      <c r="E146" s="46"/>
      <c r="F146" s="46">
        <f t="shared" si="12"/>
        <v>441.9</v>
      </c>
      <c r="G146" s="208">
        <v>213.5</v>
      </c>
      <c r="H146" s="43">
        <f t="shared" si="13"/>
        <v>7.116666666666667E-2</v>
      </c>
      <c r="I146" s="43">
        <f t="shared" si="17"/>
        <v>304.69652500000001</v>
      </c>
      <c r="J146" s="43">
        <f t="shared" si="14"/>
        <v>67.033235500000004</v>
      </c>
      <c r="K146" s="43">
        <v>114.44738666666666</v>
      </c>
      <c r="L146" s="194">
        <v>14.959233333333334</v>
      </c>
      <c r="M146" s="45">
        <f t="shared" si="15"/>
        <v>1.1340492883005204</v>
      </c>
    </row>
    <row r="147" spans="1:13" x14ac:dyDescent="0.25">
      <c r="A147" s="65">
        <f t="shared" si="16"/>
        <v>142</v>
      </c>
      <c r="B147" s="46" t="s">
        <v>2041</v>
      </c>
      <c r="C147" s="46">
        <v>358</v>
      </c>
      <c r="D147" s="46"/>
      <c r="E147" s="46"/>
      <c r="F147" s="46">
        <f t="shared" si="12"/>
        <v>358</v>
      </c>
      <c r="G147" s="208">
        <v>26.5</v>
      </c>
      <c r="H147" s="43">
        <f t="shared" si="13"/>
        <v>8.8333333333333337E-3</v>
      </c>
      <c r="I147" s="43">
        <f t="shared" si="17"/>
        <v>37.819474999999997</v>
      </c>
      <c r="J147" s="43">
        <f t="shared" si="14"/>
        <v>8.3202844999999996</v>
      </c>
      <c r="K147" s="43">
        <v>14.205413333333334</v>
      </c>
      <c r="L147" s="194">
        <v>1.8567666666666667</v>
      </c>
      <c r="M147" s="45">
        <f t="shared" si="15"/>
        <v>0.17374843435754189</v>
      </c>
    </row>
    <row r="148" spans="1:13" x14ac:dyDescent="0.25">
      <c r="A148" s="65">
        <f t="shared" si="16"/>
        <v>143</v>
      </c>
      <c r="B148" s="46" t="s">
        <v>2042</v>
      </c>
      <c r="C148" s="46">
        <v>438.7</v>
      </c>
      <c r="D148" s="46"/>
      <c r="E148" s="46"/>
      <c r="F148" s="46">
        <f t="shared" si="12"/>
        <v>438.7</v>
      </c>
      <c r="G148" s="208">
        <v>69</v>
      </c>
      <c r="H148" s="43">
        <f t="shared" si="13"/>
        <v>2.3E-2</v>
      </c>
      <c r="I148" s="43">
        <f t="shared" si="17"/>
        <v>98.473349999999996</v>
      </c>
      <c r="J148" s="43">
        <f t="shared" si="14"/>
        <v>21.664137</v>
      </c>
      <c r="K148" s="43">
        <v>36.987679999999997</v>
      </c>
      <c r="L148" s="194">
        <v>4.8346</v>
      </c>
      <c r="M148" s="45">
        <f t="shared" si="15"/>
        <v>0.36918114201048546</v>
      </c>
    </row>
    <row r="149" spans="1:13" x14ac:dyDescent="0.25">
      <c r="A149" s="65">
        <f t="shared" si="16"/>
        <v>144</v>
      </c>
      <c r="B149" s="46" t="s">
        <v>2043</v>
      </c>
      <c r="C149" s="46">
        <v>378.9</v>
      </c>
      <c r="D149" s="46"/>
      <c r="E149" s="46"/>
      <c r="F149" s="46">
        <f t="shared" si="12"/>
        <v>378.9</v>
      </c>
      <c r="G149" s="208">
        <v>78</v>
      </c>
      <c r="H149" s="43">
        <f t="shared" si="13"/>
        <v>2.5999999999999999E-2</v>
      </c>
      <c r="I149" s="43">
        <f t="shared" si="17"/>
        <v>111.31769999999999</v>
      </c>
      <c r="J149" s="43">
        <f t="shared" si="14"/>
        <v>24.489893999999996</v>
      </c>
      <c r="K149" s="43">
        <v>41.812159999999999</v>
      </c>
      <c r="L149" s="194">
        <v>5.4652000000000003</v>
      </c>
      <c r="M149" s="45">
        <f t="shared" si="15"/>
        <v>0.48320125098970712</v>
      </c>
    </row>
    <row r="150" spans="1:13" x14ac:dyDescent="0.25">
      <c r="A150" s="65">
        <f t="shared" si="16"/>
        <v>145</v>
      </c>
      <c r="B150" s="46" t="s">
        <v>2044</v>
      </c>
      <c r="C150" s="46">
        <v>243.9</v>
      </c>
      <c r="D150" s="46">
        <v>16.2</v>
      </c>
      <c r="E150" s="46">
        <v>35.6</v>
      </c>
      <c r="F150" s="46">
        <f t="shared" si="12"/>
        <v>295.70000000000005</v>
      </c>
      <c r="G150" s="208">
        <v>15.5</v>
      </c>
      <c r="H150" s="43">
        <f t="shared" si="13"/>
        <v>5.1666666666666666E-3</v>
      </c>
      <c r="I150" s="43">
        <f t="shared" si="17"/>
        <v>22.120825</v>
      </c>
      <c r="J150" s="43">
        <f t="shared" si="14"/>
        <v>4.8665814999999997</v>
      </c>
      <c r="K150" s="43">
        <v>8.3088266666666666</v>
      </c>
      <c r="L150" s="194">
        <v>1.0860333333333334</v>
      </c>
      <c r="M150" s="45">
        <f t="shared" si="15"/>
        <v>0.12303776293540748</v>
      </c>
    </row>
    <row r="151" spans="1:13" x14ac:dyDescent="0.25">
      <c r="A151" s="65">
        <f t="shared" si="16"/>
        <v>146</v>
      </c>
      <c r="B151" s="46" t="s">
        <v>2045</v>
      </c>
      <c r="C151" s="46">
        <v>699.2</v>
      </c>
      <c r="D151" s="46"/>
      <c r="E151" s="46"/>
      <c r="F151" s="46">
        <f t="shared" si="12"/>
        <v>699.2</v>
      </c>
      <c r="G151" s="208">
        <v>64</v>
      </c>
      <c r="H151" s="43">
        <f t="shared" si="13"/>
        <v>2.1333333333333333E-2</v>
      </c>
      <c r="I151" s="43">
        <f t="shared" si="17"/>
        <v>91.337599999999995</v>
      </c>
      <c r="J151" s="43">
        <f t="shared" si="14"/>
        <v>20.094272</v>
      </c>
      <c r="K151" s="43">
        <v>34.307413333333329</v>
      </c>
      <c r="L151" s="194">
        <v>4.4842666666666666</v>
      </c>
      <c r="M151" s="45">
        <f t="shared" si="15"/>
        <v>0.21485061784897022</v>
      </c>
    </row>
    <row r="152" spans="1:13" x14ac:dyDescent="0.25">
      <c r="A152" s="65">
        <f t="shared" si="16"/>
        <v>147</v>
      </c>
      <c r="B152" s="46" t="s">
        <v>2046</v>
      </c>
      <c r="C152" s="46">
        <v>765.5</v>
      </c>
      <c r="D152" s="46"/>
      <c r="E152" s="46"/>
      <c r="F152" s="46">
        <f t="shared" si="12"/>
        <v>765.5</v>
      </c>
      <c r="G152" s="208">
        <v>174</v>
      </c>
      <c r="H152" s="43">
        <f t="shared" si="13"/>
        <v>5.8000000000000003E-2</v>
      </c>
      <c r="I152" s="43">
        <f t="shared" si="17"/>
        <v>248.32410000000002</v>
      </c>
      <c r="J152" s="43">
        <f t="shared" si="14"/>
        <v>54.631302000000005</v>
      </c>
      <c r="K152" s="43">
        <v>93.27328</v>
      </c>
      <c r="L152" s="194">
        <v>12.191600000000001</v>
      </c>
      <c r="M152" s="45">
        <f t="shared" si="15"/>
        <v>0.53353400653167871</v>
      </c>
    </row>
    <row r="153" spans="1:13" x14ac:dyDescent="0.25">
      <c r="A153" s="65">
        <f t="shared" si="16"/>
        <v>148</v>
      </c>
      <c r="B153" s="46" t="s">
        <v>2047</v>
      </c>
      <c r="C153" s="46">
        <v>774.85</v>
      </c>
      <c r="D153" s="46">
        <v>31.4</v>
      </c>
      <c r="E153" s="46"/>
      <c r="F153" s="46">
        <f t="shared" si="12"/>
        <v>806.25</v>
      </c>
      <c r="G153" s="208">
        <v>138</v>
      </c>
      <c r="H153" s="43">
        <f t="shared" si="13"/>
        <v>4.5999999999999999E-2</v>
      </c>
      <c r="I153" s="43">
        <f t="shared" si="17"/>
        <v>196.94669999999999</v>
      </c>
      <c r="J153" s="43">
        <f t="shared" si="14"/>
        <v>43.328274</v>
      </c>
      <c r="K153" s="43">
        <v>73.975359999999995</v>
      </c>
      <c r="L153" s="194">
        <v>9.6692</v>
      </c>
      <c r="M153" s="45">
        <f t="shared" si="15"/>
        <v>0.40176066232558133</v>
      </c>
    </row>
    <row r="154" spans="1:13" x14ac:dyDescent="0.25">
      <c r="A154" s="65">
        <f t="shared" si="16"/>
        <v>149</v>
      </c>
      <c r="B154" s="46" t="s">
        <v>2048</v>
      </c>
      <c r="C154" s="46">
        <v>506.14</v>
      </c>
      <c r="D154" s="46">
        <v>17.100000000000001</v>
      </c>
      <c r="E154" s="46"/>
      <c r="F154" s="46">
        <f t="shared" si="12"/>
        <v>523.24</v>
      </c>
      <c r="G154" s="208">
        <v>221</v>
      </c>
      <c r="H154" s="43">
        <f t="shared" si="13"/>
        <v>7.3666666666666672E-2</v>
      </c>
      <c r="I154" s="43">
        <f t="shared" si="17"/>
        <v>315.40015</v>
      </c>
      <c r="J154" s="43">
        <f t="shared" si="14"/>
        <v>69.388032999999993</v>
      </c>
      <c r="K154" s="43">
        <v>118.46778666666668</v>
      </c>
      <c r="L154" s="194">
        <v>15.484733333333335</v>
      </c>
      <c r="M154" s="45">
        <f t="shared" si="15"/>
        <v>0.99140108363274992</v>
      </c>
    </row>
    <row r="155" spans="1:13" x14ac:dyDescent="0.25">
      <c r="A155" s="65">
        <f t="shared" si="16"/>
        <v>150</v>
      </c>
      <c r="B155" s="46" t="s">
        <v>2049</v>
      </c>
      <c r="C155" s="46">
        <v>574.20000000000005</v>
      </c>
      <c r="D155" s="46"/>
      <c r="E155" s="46"/>
      <c r="F155" s="46">
        <f t="shared" si="12"/>
        <v>574.20000000000005</v>
      </c>
      <c r="G155" s="208">
        <v>148</v>
      </c>
      <c r="H155" s="43">
        <f t="shared" si="13"/>
        <v>4.9333333333333333E-2</v>
      </c>
      <c r="I155" s="43">
        <f t="shared" si="17"/>
        <v>211.2182</v>
      </c>
      <c r="J155" s="43">
        <f t="shared" si="14"/>
        <v>46.468004000000001</v>
      </c>
      <c r="K155" s="43">
        <v>79.335893333333331</v>
      </c>
      <c r="L155" s="194">
        <v>10.369866666666667</v>
      </c>
      <c r="M155" s="45">
        <f t="shared" si="15"/>
        <v>0.60500167885754086</v>
      </c>
    </row>
    <row r="156" spans="1:13" x14ac:dyDescent="0.25">
      <c r="A156" s="65">
        <f t="shared" si="16"/>
        <v>151</v>
      </c>
      <c r="B156" s="46" t="s">
        <v>2050</v>
      </c>
      <c r="C156" s="46">
        <v>265.10000000000002</v>
      </c>
      <c r="D156" s="46"/>
      <c r="E156" s="46"/>
      <c r="F156" s="46">
        <f t="shared" si="12"/>
        <v>265.10000000000002</v>
      </c>
      <c r="G156" s="208">
        <v>121.5</v>
      </c>
      <c r="H156" s="43">
        <f t="shared" si="13"/>
        <v>4.0500000000000001E-2</v>
      </c>
      <c r="I156" s="43">
        <f t="shared" si="17"/>
        <v>173.39872499999998</v>
      </c>
      <c r="J156" s="43">
        <f t="shared" si="14"/>
        <v>38.147719499999994</v>
      </c>
      <c r="K156" s="43">
        <v>65.130479999999991</v>
      </c>
      <c r="L156" s="194">
        <v>8.5130999999999997</v>
      </c>
      <c r="M156" s="45">
        <f t="shared" si="15"/>
        <v>1.0757828159185212</v>
      </c>
    </row>
    <row r="157" spans="1:13" x14ac:dyDescent="0.25">
      <c r="A157" s="65">
        <f t="shared" si="16"/>
        <v>152</v>
      </c>
      <c r="B157" s="46" t="s">
        <v>2051</v>
      </c>
      <c r="C157" s="46">
        <v>733.7</v>
      </c>
      <c r="D157" s="46"/>
      <c r="E157" s="46"/>
      <c r="F157" s="46">
        <f t="shared" si="12"/>
        <v>733.7</v>
      </c>
      <c r="G157" s="208">
        <v>185</v>
      </c>
      <c r="H157" s="43">
        <f t="shared" si="13"/>
        <v>6.1666666666666668E-2</v>
      </c>
      <c r="I157" s="43">
        <f t="shared" si="17"/>
        <v>264.02274999999997</v>
      </c>
      <c r="J157" s="43">
        <f t="shared" si="14"/>
        <v>58.085004999999995</v>
      </c>
      <c r="K157" s="43">
        <v>99.169866666666664</v>
      </c>
      <c r="L157" s="194">
        <v>12.962333333333333</v>
      </c>
      <c r="M157" s="45">
        <f t="shared" si="15"/>
        <v>0.59184946844759434</v>
      </c>
    </row>
    <row r="158" spans="1:13" x14ac:dyDescent="0.25">
      <c r="A158" s="65">
        <f t="shared" si="16"/>
        <v>153</v>
      </c>
      <c r="B158" s="46" t="s">
        <v>2052</v>
      </c>
      <c r="C158" s="46">
        <v>560.1</v>
      </c>
      <c r="D158" s="46"/>
      <c r="E158" s="46"/>
      <c r="F158" s="46">
        <f t="shared" si="12"/>
        <v>560.1</v>
      </c>
      <c r="G158" s="208">
        <v>195</v>
      </c>
      <c r="H158" s="43">
        <f t="shared" si="13"/>
        <v>6.5000000000000002E-2</v>
      </c>
      <c r="I158" s="43">
        <f t="shared" si="17"/>
        <v>278.29424999999998</v>
      </c>
      <c r="J158" s="43">
        <f t="shared" si="14"/>
        <v>61.224734999999995</v>
      </c>
      <c r="K158" s="43">
        <v>104.53040000000001</v>
      </c>
      <c r="L158" s="194">
        <v>13.663</v>
      </c>
      <c r="M158" s="45">
        <f t="shared" si="15"/>
        <v>0.81719761649705414</v>
      </c>
    </row>
    <row r="159" spans="1:13" x14ac:dyDescent="0.25">
      <c r="A159" s="65">
        <f t="shared" si="16"/>
        <v>154</v>
      </c>
      <c r="B159" s="46" t="s">
        <v>2053</v>
      </c>
      <c r="C159" s="46">
        <v>635.20000000000005</v>
      </c>
      <c r="D159" s="46">
        <v>38.700000000000003</v>
      </c>
      <c r="E159" s="46"/>
      <c r="F159" s="46">
        <f t="shared" si="12"/>
        <v>673.90000000000009</v>
      </c>
      <c r="G159" s="208">
        <v>302</v>
      </c>
      <c r="H159" s="43">
        <f t="shared" si="13"/>
        <v>0.10066666666666667</v>
      </c>
      <c r="I159" s="43">
        <f t="shared" si="17"/>
        <v>430.99930000000001</v>
      </c>
      <c r="J159" s="43">
        <f t="shared" si="14"/>
        <v>94.819845999999998</v>
      </c>
      <c r="K159" s="43">
        <v>161.88810666666666</v>
      </c>
      <c r="L159" s="194">
        <v>21.160133333333334</v>
      </c>
      <c r="M159" s="45">
        <f t="shared" si="15"/>
        <v>1.0518880931889003</v>
      </c>
    </row>
    <row r="160" spans="1:13" x14ac:dyDescent="0.25">
      <c r="A160" s="65">
        <f t="shared" si="16"/>
        <v>155</v>
      </c>
      <c r="B160" s="46" t="s">
        <v>2054</v>
      </c>
      <c r="C160" s="46">
        <v>485.6</v>
      </c>
      <c r="D160" s="46"/>
      <c r="E160" s="46"/>
      <c r="F160" s="46">
        <f t="shared" si="12"/>
        <v>485.6</v>
      </c>
      <c r="G160" s="208">
        <v>157</v>
      </c>
      <c r="H160" s="43">
        <f t="shared" si="13"/>
        <v>5.2333333333333336E-2</v>
      </c>
      <c r="I160" s="43">
        <f t="shared" si="17"/>
        <v>224.06254999999999</v>
      </c>
      <c r="J160" s="43">
        <f t="shared" si="14"/>
        <v>49.293760999999996</v>
      </c>
      <c r="K160" s="43">
        <v>84.160373333333339</v>
      </c>
      <c r="L160" s="194">
        <v>11.000466666666666</v>
      </c>
      <c r="M160" s="45">
        <f t="shared" si="15"/>
        <v>0.75889034390444809</v>
      </c>
    </row>
    <row r="161" spans="1:13" x14ac:dyDescent="0.25">
      <c r="A161" s="65">
        <f t="shared" si="16"/>
        <v>156</v>
      </c>
      <c r="B161" s="46" t="s">
        <v>2055</v>
      </c>
      <c r="C161" s="46">
        <v>464.9</v>
      </c>
      <c r="D161" s="46"/>
      <c r="E161" s="46"/>
      <c r="F161" s="46">
        <f t="shared" si="12"/>
        <v>464.9</v>
      </c>
      <c r="G161" s="208">
        <v>142</v>
      </c>
      <c r="H161" s="43">
        <f t="shared" si="13"/>
        <v>4.7333333333333331E-2</v>
      </c>
      <c r="I161" s="43">
        <f t="shared" si="17"/>
        <v>202.65529999999998</v>
      </c>
      <c r="J161" s="43">
        <f t="shared" si="14"/>
        <v>44.584165999999996</v>
      </c>
      <c r="K161" s="43">
        <v>76.119573333333335</v>
      </c>
      <c r="L161" s="194">
        <v>9.949466666666666</v>
      </c>
      <c r="M161" s="45">
        <f t="shared" si="15"/>
        <v>0.71694666810066676</v>
      </c>
    </row>
    <row r="162" spans="1:13" x14ac:dyDescent="0.25">
      <c r="A162" s="65">
        <f t="shared" si="16"/>
        <v>157</v>
      </c>
      <c r="B162" s="46" t="s">
        <v>2056</v>
      </c>
      <c r="C162" s="46">
        <v>624.1</v>
      </c>
      <c r="D162" s="46"/>
      <c r="E162" s="46"/>
      <c r="F162" s="46">
        <f t="shared" si="12"/>
        <v>624.1</v>
      </c>
      <c r="G162" s="208">
        <v>145</v>
      </c>
      <c r="H162" s="43">
        <f t="shared" si="13"/>
        <v>4.8333333333333332E-2</v>
      </c>
      <c r="I162" s="43">
        <f t="shared" si="17"/>
        <v>206.93674999999999</v>
      </c>
      <c r="J162" s="43">
        <f t="shared" si="14"/>
        <v>45.526084999999995</v>
      </c>
      <c r="K162" s="43">
        <v>77.727733333333333</v>
      </c>
      <c r="L162" s="194">
        <v>10.159666666666666</v>
      </c>
      <c r="M162" s="45">
        <f t="shared" si="15"/>
        <v>0.54534567377022913</v>
      </c>
    </row>
    <row r="163" spans="1:13" x14ac:dyDescent="0.25">
      <c r="A163" s="65">
        <f t="shared" si="16"/>
        <v>158</v>
      </c>
      <c r="B163" s="46" t="s">
        <v>2057</v>
      </c>
      <c r="C163" s="46">
        <v>764.3</v>
      </c>
      <c r="D163" s="46"/>
      <c r="E163" s="46"/>
      <c r="F163" s="46">
        <f t="shared" si="12"/>
        <v>764.3</v>
      </c>
      <c r="G163" s="208">
        <v>203.9</v>
      </c>
      <c r="H163" s="43">
        <f t="shared" si="13"/>
        <v>6.7966666666666675E-2</v>
      </c>
      <c r="I163" s="43">
        <f t="shared" si="17"/>
        <v>290.99588500000004</v>
      </c>
      <c r="J163" s="43">
        <f t="shared" si="14"/>
        <v>64.019094700000011</v>
      </c>
      <c r="K163" s="43">
        <v>109.30127466666669</v>
      </c>
      <c r="L163" s="194">
        <v>14.286593333333336</v>
      </c>
      <c r="M163" s="45">
        <f t="shared" si="15"/>
        <v>0.62619762881067653</v>
      </c>
    </row>
    <row r="164" spans="1:13" x14ac:dyDescent="0.25">
      <c r="A164" s="65">
        <f t="shared" si="16"/>
        <v>159</v>
      </c>
      <c r="B164" s="46" t="s">
        <v>2058</v>
      </c>
      <c r="C164" s="46">
        <v>726.1</v>
      </c>
      <c r="D164" s="46"/>
      <c r="E164" s="46">
        <v>20.6</v>
      </c>
      <c r="F164" s="46">
        <f t="shared" si="12"/>
        <v>746.7</v>
      </c>
      <c r="G164" s="208">
        <v>162</v>
      </c>
      <c r="H164" s="43">
        <f t="shared" si="13"/>
        <v>5.3999999999999999E-2</v>
      </c>
      <c r="I164" s="43">
        <f t="shared" si="17"/>
        <v>231.19829999999999</v>
      </c>
      <c r="J164" s="43">
        <f t="shared" si="14"/>
        <v>50.863625999999996</v>
      </c>
      <c r="K164" s="43">
        <v>86.840639999999993</v>
      </c>
      <c r="L164" s="194">
        <v>11.3508</v>
      </c>
      <c r="M164" s="45">
        <f t="shared" si="15"/>
        <v>0.50924516673362785</v>
      </c>
    </row>
    <row r="165" spans="1:13" x14ac:dyDescent="0.25">
      <c r="A165" s="65">
        <f t="shared" si="16"/>
        <v>160</v>
      </c>
      <c r="B165" s="46" t="s">
        <v>2059</v>
      </c>
      <c r="C165" s="46">
        <v>644.70000000000005</v>
      </c>
      <c r="D165" s="46">
        <v>38.200000000000003</v>
      </c>
      <c r="E165" s="46">
        <v>32.799999999999997</v>
      </c>
      <c r="F165" s="46">
        <f t="shared" si="12"/>
        <v>715.7</v>
      </c>
      <c r="G165" s="208">
        <v>108.5</v>
      </c>
      <c r="H165" s="43">
        <f t="shared" si="13"/>
        <v>3.6166666666666666E-2</v>
      </c>
      <c r="I165" s="43">
        <f t="shared" si="17"/>
        <v>154.845775</v>
      </c>
      <c r="J165" s="43">
        <f t="shared" si="14"/>
        <v>34.066070500000002</v>
      </c>
      <c r="K165" s="43">
        <v>58.161786666666664</v>
      </c>
      <c r="L165" s="194">
        <v>7.6022333333333334</v>
      </c>
      <c r="M165" s="45">
        <f t="shared" si="15"/>
        <v>0.35584164524242001</v>
      </c>
    </row>
    <row r="166" spans="1:13" x14ac:dyDescent="0.25">
      <c r="A166" s="65">
        <f t="shared" si="16"/>
        <v>161</v>
      </c>
      <c r="B166" s="46" t="s">
        <v>2060</v>
      </c>
      <c r="C166" s="46">
        <v>233.7</v>
      </c>
      <c r="D166" s="46"/>
      <c r="E166" s="46"/>
      <c r="F166" s="46">
        <f t="shared" si="12"/>
        <v>233.7</v>
      </c>
      <c r="G166" s="208">
        <v>1.5</v>
      </c>
      <c r="H166" s="43">
        <f t="shared" si="13"/>
        <v>5.0000000000000001E-4</v>
      </c>
      <c r="I166" s="43">
        <f t="shared" si="17"/>
        <v>2.1407249999999998</v>
      </c>
      <c r="J166" s="43">
        <f t="shared" si="14"/>
        <v>0.47095949999999998</v>
      </c>
      <c r="K166" s="43">
        <v>0.80408000000000002</v>
      </c>
      <c r="L166" s="194">
        <v>0.1051</v>
      </c>
      <c r="M166" s="45">
        <f t="shared" si="15"/>
        <v>1.506574454428755E-2</v>
      </c>
    </row>
    <row r="167" spans="1:13" x14ac:dyDescent="0.25">
      <c r="A167" s="65">
        <f t="shared" si="16"/>
        <v>162</v>
      </c>
      <c r="B167" s="46" t="s">
        <v>2061</v>
      </c>
      <c r="C167" s="46">
        <v>428.1</v>
      </c>
      <c r="D167" s="46">
        <v>104.4</v>
      </c>
      <c r="E167" s="46">
        <v>125.8</v>
      </c>
      <c r="F167" s="46">
        <f t="shared" si="12"/>
        <v>658.3</v>
      </c>
      <c r="G167" s="208">
        <v>83</v>
      </c>
      <c r="H167" s="43">
        <f t="shared" si="13"/>
        <v>2.7666666666666666E-2</v>
      </c>
      <c r="I167" s="43">
        <f t="shared" si="17"/>
        <v>118.45344999999999</v>
      </c>
      <c r="J167" s="43">
        <f t="shared" si="14"/>
        <v>26.059758999999996</v>
      </c>
      <c r="K167" s="43">
        <v>44.492426666666667</v>
      </c>
      <c r="L167" s="194">
        <v>5.8155333333333328</v>
      </c>
      <c r="M167" s="45">
        <f t="shared" si="15"/>
        <v>0.29594587422147955</v>
      </c>
    </row>
    <row r="168" spans="1:13" x14ac:dyDescent="0.25">
      <c r="A168" s="65">
        <f t="shared" si="16"/>
        <v>163</v>
      </c>
      <c r="B168" s="46" t="s">
        <v>2062</v>
      </c>
      <c r="C168" s="46">
        <v>692.5</v>
      </c>
      <c r="D168" s="46"/>
      <c r="E168" s="46">
        <v>41</v>
      </c>
      <c r="F168" s="46">
        <f t="shared" si="12"/>
        <v>733.5</v>
      </c>
      <c r="G168" s="208">
        <v>175</v>
      </c>
      <c r="H168" s="43">
        <f t="shared" si="13"/>
        <v>5.8333333333333334E-2</v>
      </c>
      <c r="I168" s="43">
        <f t="shared" si="17"/>
        <v>249.75125</v>
      </c>
      <c r="J168" s="43">
        <f t="shared" si="14"/>
        <v>54.945275000000002</v>
      </c>
      <c r="K168" s="43">
        <v>93.809333333333328</v>
      </c>
      <c r="L168" s="194">
        <v>12.261666666666667</v>
      </c>
      <c r="M168" s="45">
        <f t="shared" si="15"/>
        <v>0.56001025903203816</v>
      </c>
    </row>
    <row r="169" spans="1:13" x14ac:dyDescent="0.25">
      <c r="A169" s="65">
        <f t="shared" si="16"/>
        <v>164</v>
      </c>
      <c r="B169" s="46" t="s">
        <v>2063</v>
      </c>
      <c r="C169" s="46">
        <v>739</v>
      </c>
      <c r="D169" s="46"/>
      <c r="E169" s="46">
        <v>21.7</v>
      </c>
      <c r="F169" s="46">
        <f t="shared" si="12"/>
        <v>760.7</v>
      </c>
      <c r="G169" s="208">
        <v>86</v>
      </c>
      <c r="H169" s="43">
        <f t="shared" si="13"/>
        <v>2.8666666666666667E-2</v>
      </c>
      <c r="I169" s="43">
        <f t="shared" si="17"/>
        <v>122.7349</v>
      </c>
      <c r="J169" s="43">
        <f t="shared" si="14"/>
        <v>27.001677999999998</v>
      </c>
      <c r="K169" s="43">
        <v>46.100586666666672</v>
      </c>
      <c r="L169" s="194">
        <v>6.0257333333333332</v>
      </c>
      <c r="M169" s="45">
        <f t="shared" si="15"/>
        <v>0.26536466149599058</v>
      </c>
    </row>
    <row r="170" spans="1:13" x14ac:dyDescent="0.25">
      <c r="A170" s="65">
        <f t="shared" si="16"/>
        <v>165</v>
      </c>
      <c r="B170" s="46" t="s">
        <v>2064</v>
      </c>
      <c r="C170" s="46">
        <v>571.5</v>
      </c>
      <c r="D170" s="46"/>
      <c r="E170" s="46"/>
      <c r="F170" s="46">
        <f t="shared" si="12"/>
        <v>571.5</v>
      </c>
      <c r="G170" s="208">
        <v>139</v>
      </c>
      <c r="H170" s="43">
        <f t="shared" si="13"/>
        <v>4.6333333333333331E-2</v>
      </c>
      <c r="I170" s="43">
        <f t="shared" si="17"/>
        <v>198.37384999999998</v>
      </c>
      <c r="J170" s="43">
        <f t="shared" si="14"/>
        <v>43.642246999999998</v>
      </c>
      <c r="K170" s="43">
        <v>74.511413333333337</v>
      </c>
      <c r="L170" s="194">
        <v>9.7392666666666656</v>
      </c>
      <c r="M170" s="45">
        <f t="shared" si="15"/>
        <v>0.57089549781277338</v>
      </c>
    </row>
    <row r="171" spans="1:13" x14ac:dyDescent="0.25">
      <c r="A171" s="65">
        <f t="shared" si="16"/>
        <v>166</v>
      </c>
      <c r="B171" s="46" t="s">
        <v>2065</v>
      </c>
      <c r="C171" s="46">
        <v>539.9</v>
      </c>
      <c r="D171" s="46">
        <v>31.5</v>
      </c>
      <c r="E171" s="46"/>
      <c r="F171" s="46">
        <f t="shared" si="12"/>
        <v>571.4</v>
      </c>
      <c r="G171" s="208">
        <v>103</v>
      </c>
      <c r="H171" s="43">
        <f t="shared" si="13"/>
        <v>3.4333333333333334E-2</v>
      </c>
      <c r="I171" s="43">
        <f t="shared" si="17"/>
        <v>146.99644999999998</v>
      </c>
      <c r="J171" s="43">
        <f t="shared" si="14"/>
        <v>32.339218999999993</v>
      </c>
      <c r="K171" s="43">
        <v>55.213493333333332</v>
      </c>
      <c r="L171" s="194">
        <v>7.2168666666666672</v>
      </c>
      <c r="M171" s="45">
        <f t="shared" si="15"/>
        <v>0.42311170633531675</v>
      </c>
    </row>
    <row r="172" spans="1:13" x14ac:dyDescent="0.25">
      <c r="A172" s="65">
        <f t="shared" si="16"/>
        <v>167</v>
      </c>
      <c r="B172" s="46" t="s">
        <v>2066</v>
      </c>
      <c r="C172" s="46">
        <v>555.79999999999995</v>
      </c>
      <c r="D172" s="46">
        <v>65.2</v>
      </c>
      <c r="E172" s="46"/>
      <c r="F172" s="46">
        <f t="shared" si="12"/>
        <v>621</v>
      </c>
      <c r="G172" s="208">
        <v>91</v>
      </c>
      <c r="H172" s="43">
        <f t="shared" si="13"/>
        <v>3.0333333333333334E-2</v>
      </c>
      <c r="I172" s="43">
        <f t="shared" si="17"/>
        <v>129.87064999999998</v>
      </c>
      <c r="J172" s="43">
        <f t="shared" si="14"/>
        <v>28.571542999999995</v>
      </c>
      <c r="K172" s="43">
        <v>48.780853333333333</v>
      </c>
      <c r="L172" s="194">
        <v>6.3760666666666665</v>
      </c>
      <c r="M172" s="45">
        <f t="shared" si="15"/>
        <v>0.34395992431561995</v>
      </c>
    </row>
    <row r="173" spans="1:13" x14ac:dyDescent="0.25">
      <c r="A173" s="65">
        <f t="shared" si="16"/>
        <v>168</v>
      </c>
      <c r="B173" s="46" t="s">
        <v>2067</v>
      </c>
      <c r="C173" s="46">
        <v>627.5</v>
      </c>
      <c r="D173" s="46">
        <v>32.299999999999997</v>
      </c>
      <c r="E173" s="46"/>
      <c r="F173" s="46">
        <f t="shared" si="12"/>
        <v>659.8</v>
      </c>
      <c r="G173" s="208">
        <v>78</v>
      </c>
      <c r="H173" s="43">
        <f t="shared" si="13"/>
        <v>2.5999999999999999E-2</v>
      </c>
      <c r="I173" s="43">
        <f t="shared" si="17"/>
        <v>111.31769999999999</v>
      </c>
      <c r="J173" s="43">
        <f t="shared" si="14"/>
        <v>24.489893999999996</v>
      </c>
      <c r="K173" s="43">
        <v>41.812159999999999</v>
      </c>
      <c r="L173" s="194">
        <v>5.4652000000000003</v>
      </c>
      <c r="M173" s="45">
        <f t="shared" si="15"/>
        <v>0.27748553197938775</v>
      </c>
    </row>
    <row r="174" spans="1:13" x14ac:dyDescent="0.25">
      <c r="A174" s="65">
        <f t="shared" si="16"/>
        <v>169</v>
      </c>
      <c r="B174" s="46" t="s">
        <v>2068</v>
      </c>
      <c r="C174" s="46">
        <v>647.1</v>
      </c>
      <c r="D174" s="46">
        <v>50</v>
      </c>
      <c r="E174" s="46">
        <v>99.3</v>
      </c>
      <c r="F174" s="46">
        <f t="shared" si="12"/>
        <v>796.4</v>
      </c>
      <c r="G174" s="208">
        <v>65</v>
      </c>
      <c r="H174" s="43">
        <f t="shared" si="13"/>
        <v>2.1666666666666667E-2</v>
      </c>
      <c r="I174" s="43">
        <f t="shared" si="17"/>
        <v>92.764749999999992</v>
      </c>
      <c r="J174" s="43">
        <f t="shared" si="14"/>
        <v>20.408244999999997</v>
      </c>
      <c r="K174" s="43">
        <v>34.843466666666664</v>
      </c>
      <c r="L174" s="194">
        <v>4.554333333333334</v>
      </c>
      <c r="M174" s="45">
        <f t="shared" si="15"/>
        <v>0.19157558387744852</v>
      </c>
    </row>
    <row r="175" spans="1:13" x14ac:dyDescent="0.25">
      <c r="A175" s="65">
        <f t="shared" si="16"/>
        <v>170</v>
      </c>
      <c r="B175" s="46" t="s">
        <v>2069</v>
      </c>
      <c r="C175" s="46">
        <v>560.79999999999995</v>
      </c>
      <c r="D175" s="46"/>
      <c r="E175" s="46"/>
      <c r="F175" s="46">
        <f t="shared" si="12"/>
        <v>560.79999999999995</v>
      </c>
      <c r="G175" s="208">
        <v>83</v>
      </c>
      <c r="H175" s="43">
        <f t="shared" si="13"/>
        <v>2.7666666666666666E-2</v>
      </c>
      <c r="I175" s="43">
        <f t="shared" si="17"/>
        <v>118.45344999999999</v>
      </c>
      <c r="J175" s="43">
        <f t="shared" si="14"/>
        <v>26.059758999999996</v>
      </c>
      <c r="K175" s="43">
        <v>44.492426666666667</v>
      </c>
      <c r="L175" s="194">
        <v>5.8155333333333328</v>
      </c>
      <c r="M175" s="45">
        <f t="shared" si="15"/>
        <v>0.34739866084165477</v>
      </c>
    </row>
    <row r="176" spans="1:13" x14ac:dyDescent="0.25">
      <c r="A176" s="65">
        <f t="shared" si="16"/>
        <v>171</v>
      </c>
      <c r="B176" s="46" t="s">
        <v>2070</v>
      </c>
      <c r="C176" s="46">
        <v>584.1</v>
      </c>
      <c r="D176" s="46"/>
      <c r="E176" s="46"/>
      <c r="F176" s="46">
        <f t="shared" si="12"/>
        <v>584.1</v>
      </c>
      <c r="G176" s="208">
        <v>86</v>
      </c>
      <c r="H176" s="43">
        <f t="shared" si="13"/>
        <v>2.8666666666666667E-2</v>
      </c>
      <c r="I176" s="43">
        <f t="shared" si="17"/>
        <v>122.7349</v>
      </c>
      <c r="J176" s="43">
        <f t="shared" si="14"/>
        <v>27.001677999999998</v>
      </c>
      <c r="K176" s="43">
        <v>46.100586666666672</v>
      </c>
      <c r="L176" s="194">
        <v>6.0257333333333332</v>
      </c>
      <c r="M176" s="45">
        <f t="shared" si="15"/>
        <v>0.34559646978257152</v>
      </c>
    </row>
    <row r="177" spans="1:13" x14ac:dyDescent="0.25">
      <c r="A177" s="65">
        <f t="shared" si="16"/>
        <v>172</v>
      </c>
      <c r="B177" s="46" t="s">
        <v>2071</v>
      </c>
      <c r="C177" s="46">
        <v>557.1</v>
      </c>
      <c r="D177" s="46">
        <v>231.9</v>
      </c>
      <c r="E177" s="46"/>
      <c r="F177" s="46">
        <f t="shared" si="12"/>
        <v>789</v>
      </c>
      <c r="G177" s="208">
        <v>117</v>
      </c>
      <c r="H177" s="43">
        <f t="shared" si="13"/>
        <v>3.9E-2</v>
      </c>
      <c r="I177" s="43">
        <f t="shared" si="17"/>
        <v>166.97655</v>
      </c>
      <c r="J177" s="43">
        <f t="shared" si="14"/>
        <v>36.734841000000003</v>
      </c>
      <c r="K177" s="43">
        <v>62.718240000000002</v>
      </c>
      <c r="L177" s="194">
        <v>8.1977999999999991</v>
      </c>
      <c r="M177" s="45">
        <f t="shared" si="15"/>
        <v>0.34807025475285164</v>
      </c>
    </row>
    <row r="178" spans="1:13" x14ac:dyDescent="0.25">
      <c r="A178" s="65">
        <f t="shared" si="16"/>
        <v>173</v>
      </c>
      <c r="B178" s="46" t="s">
        <v>2072</v>
      </c>
      <c r="C178" s="46">
        <v>2669.4</v>
      </c>
      <c r="D178" s="46"/>
      <c r="E178" s="46">
        <v>28.5</v>
      </c>
      <c r="F178" s="46">
        <f t="shared" si="12"/>
        <v>2697.9</v>
      </c>
      <c r="G178" s="208">
        <v>840</v>
      </c>
      <c r="H178" s="43">
        <f t="shared" si="13"/>
        <v>0.28000000000000003</v>
      </c>
      <c r="I178" s="43">
        <f t="shared" si="17"/>
        <v>1198.806</v>
      </c>
      <c r="J178" s="43">
        <f t="shared" si="14"/>
        <v>263.73732000000001</v>
      </c>
      <c r="K178" s="43">
        <v>450.28480000000002</v>
      </c>
      <c r="L178" s="194">
        <v>58.856000000000002</v>
      </c>
      <c r="M178" s="45">
        <f t="shared" si="15"/>
        <v>0.73082179472923392</v>
      </c>
    </row>
    <row r="179" spans="1:13" x14ac:dyDescent="0.25">
      <c r="A179" s="65">
        <f t="shared" si="16"/>
        <v>174</v>
      </c>
      <c r="B179" s="46" t="s">
        <v>2073</v>
      </c>
      <c r="C179" s="68">
        <v>671.45</v>
      </c>
      <c r="D179" s="68"/>
      <c r="E179" s="68"/>
      <c r="F179" s="46">
        <f t="shared" si="12"/>
        <v>671.45</v>
      </c>
      <c r="G179" s="208">
        <v>356</v>
      </c>
      <c r="H179" s="43">
        <f t="shared" si="13"/>
        <v>0.11866666666666667</v>
      </c>
      <c r="I179" s="43">
        <f t="shared" si="17"/>
        <v>508.06540000000001</v>
      </c>
      <c r="J179" s="43">
        <f t="shared" si="14"/>
        <v>111.774388</v>
      </c>
      <c r="K179" s="43">
        <v>190.83498666666665</v>
      </c>
      <c r="L179" s="194">
        <v>24.943733333333334</v>
      </c>
      <c r="M179" s="45">
        <f t="shared" si="15"/>
        <v>1.2444984853674881</v>
      </c>
    </row>
    <row r="180" spans="1:13" x14ac:dyDescent="0.25">
      <c r="A180" s="65">
        <f t="shared" si="16"/>
        <v>175</v>
      </c>
      <c r="B180" s="68" t="s">
        <v>776</v>
      </c>
      <c r="C180" s="68">
        <v>606.9</v>
      </c>
      <c r="D180" s="68"/>
      <c r="E180" s="68"/>
      <c r="F180" s="46">
        <f t="shared" si="12"/>
        <v>606.9</v>
      </c>
      <c r="G180" s="208">
        <v>151.19999999999999</v>
      </c>
      <c r="H180" s="154">
        <f t="shared" si="13"/>
        <v>5.0399999999999993E-2</v>
      </c>
      <c r="I180" s="43">
        <f t="shared" si="17"/>
        <v>215.78507999999997</v>
      </c>
      <c r="J180" s="43">
        <f t="shared" si="14"/>
        <v>47.472717599999996</v>
      </c>
      <c r="K180" s="43">
        <v>81.051263999999989</v>
      </c>
      <c r="L180" s="194">
        <v>10.594079999999998</v>
      </c>
      <c r="M180" s="45">
        <f t="shared" si="15"/>
        <v>0.58478026297577856</v>
      </c>
    </row>
    <row r="181" spans="1:13" x14ac:dyDescent="0.25">
      <c r="A181" s="65">
        <f t="shared" si="16"/>
        <v>176</v>
      </c>
      <c r="B181" s="68" t="s">
        <v>777</v>
      </c>
      <c r="C181" s="68">
        <v>487</v>
      </c>
      <c r="D181" s="68"/>
      <c r="E181" s="68"/>
      <c r="F181" s="46">
        <f t="shared" si="12"/>
        <v>487</v>
      </c>
      <c r="G181" s="208">
        <v>115.9</v>
      </c>
      <c r="H181" s="154">
        <f t="shared" si="13"/>
        <v>3.8633333333333332E-2</v>
      </c>
      <c r="I181" s="43">
        <f t="shared" si="17"/>
        <v>165.40668499999998</v>
      </c>
      <c r="J181" s="43">
        <f t="shared" si="14"/>
        <v>36.389470699999997</v>
      </c>
      <c r="K181" s="43">
        <v>62.128581333333322</v>
      </c>
      <c r="L181" s="194">
        <v>8.1207266666666662</v>
      </c>
      <c r="M181" s="45">
        <f t="shared" si="15"/>
        <v>0.55861491519507178</v>
      </c>
    </row>
    <row r="182" spans="1:13" x14ac:dyDescent="0.25">
      <c r="A182" s="65">
        <f t="shared" si="16"/>
        <v>177</v>
      </c>
      <c r="B182" s="68" t="s">
        <v>778</v>
      </c>
      <c r="C182" s="68">
        <v>450.5</v>
      </c>
      <c r="D182" s="68"/>
      <c r="E182" s="68"/>
      <c r="F182" s="46">
        <f t="shared" si="12"/>
        <v>450.5</v>
      </c>
      <c r="G182" s="208">
        <v>115.6</v>
      </c>
      <c r="H182" s="154">
        <f t="shared" si="13"/>
        <v>3.8533333333333329E-2</v>
      </c>
      <c r="I182" s="43">
        <f t="shared" si="17"/>
        <v>164.97853999999998</v>
      </c>
      <c r="J182" s="43">
        <f t="shared" si="14"/>
        <v>36.295278799999998</v>
      </c>
      <c r="K182" s="43">
        <v>61.967765333333325</v>
      </c>
      <c r="L182" s="194">
        <v>8.0997066666666662</v>
      </c>
      <c r="M182" s="45">
        <f t="shared" si="15"/>
        <v>0.60231141132075472</v>
      </c>
    </row>
    <row r="183" spans="1:13" x14ac:dyDescent="0.25">
      <c r="A183" s="65">
        <f t="shared" si="16"/>
        <v>178</v>
      </c>
      <c r="B183" s="68" t="s">
        <v>779</v>
      </c>
      <c r="C183" s="68">
        <v>2680.77</v>
      </c>
      <c r="D183" s="68"/>
      <c r="E183" s="68"/>
      <c r="F183" s="46">
        <f t="shared" si="12"/>
        <v>2680.77</v>
      </c>
      <c r="G183" s="208">
        <v>595</v>
      </c>
      <c r="H183" s="154">
        <f t="shared" si="13"/>
        <v>0.19833333333333333</v>
      </c>
      <c r="I183" s="43">
        <f t="shared" si="17"/>
        <v>849.15424999999993</v>
      </c>
      <c r="J183" s="43">
        <f t="shared" si="14"/>
        <v>186.81393499999999</v>
      </c>
      <c r="K183" s="43">
        <v>318.95173333333332</v>
      </c>
      <c r="L183" s="194">
        <v>41.689666666666668</v>
      </c>
      <c r="M183" s="45">
        <f t="shared" si="15"/>
        <v>0.5209732968512778</v>
      </c>
    </row>
    <row r="184" spans="1:13" x14ac:dyDescent="0.25">
      <c r="A184" s="65">
        <f t="shared" si="16"/>
        <v>179</v>
      </c>
      <c r="B184" s="68" t="s">
        <v>780</v>
      </c>
      <c r="C184" s="68">
        <v>995.3</v>
      </c>
      <c r="D184" s="68"/>
      <c r="E184" s="68"/>
      <c r="F184" s="68">
        <f t="shared" si="12"/>
        <v>995.3</v>
      </c>
      <c r="G184" s="208">
        <v>157.5</v>
      </c>
      <c r="H184" s="154">
        <f t="shared" si="13"/>
        <v>5.2499999999999998E-2</v>
      </c>
      <c r="I184" s="43">
        <f t="shared" si="17"/>
        <v>224.77612499999998</v>
      </c>
      <c r="J184" s="43">
        <f t="shared" si="14"/>
        <v>49.450747499999999</v>
      </c>
      <c r="K184" s="43">
        <v>84.428399999999996</v>
      </c>
      <c r="L184" s="194">
        <v>11.035500000000001</v>
      </c>
      <c r="M184" s="45">
        <f t="shared" si="15"/>
        <v>0.37143652416356876</v>
      </c>
    </row>
    <row r="185" spans="1:13" x14ac:dyDescent="0.25">
      <c r="A185" s="65">
        <f t="shared" si="16"/>
        <v>180</v>
      </c>
      <c r="B185" s="68" t="s">
        <v>781</v>
      </c>
      <c r="C185" s="68">
        <v>2062.92</v>
      </c>
      <c r="D185" s="68"/>
      <c r="E185" s="68"/>
      <c r="F185" s="68">
        <f t="shared" si="12"/>
        <v>2062.92</v>
      </c>
      <c r="G185" s="208">
        <v>843.4</v>
      </c>
      <c r="H185" s="154">
        <f t="shared" si="13"/>
        <v>0.28113333333333335</v>
      </c>
      <c r="I185" s="43">
        <f t="shared" si="17"/>
        <v>1203.65831</v>
      </c>
      <c r="J185" s="43">
        <f t="shared" si="14"/>
        <v>264.80482820000003</v>
      </c>
      <c r="K185" s="43">
        <v>452.10738133333336</v>
      </c>
      <c r="L185" s="194">
        <v>59.094226666666671</v>
      </c>
      <c r="M185" s="45">
        <f t="shared" si="15"/>
        <v>0.95964203468869369</v>
      </c>
    </row>
    <row r="186" spans="1:13" x14ac:dyDescent="0.25">
      <c r="A186" s="65">
        <f t="shared" si="16"/>
        <v>181</v>
      </c>
      <c r="B186" s="68" t="s">
        <v>782</v>
      </c>
      <c r="C186" s="68">
        <v>706.9</v>
      </c>
      <c r="D186" s="68"/>
      <c r="E186" s="68">
        <v>19.8</v>
      </c>
      <c r="F186" s="68">
        <f t="shared" si="12"/>
        <v>726.69999999999993</v>
      </c>
      <c r="G186" s="208">
        <v>46</v>
      </c>
      <c r="H186" s="154">
        <f t="shared" si="13"/>
        <v>1.5333333333333332E-2</v>
      </c>
      <c r="I186" s="43">
        <f t="shared" si="17"/>
        <v>65.648899999999998</v>
      </c>
      <c r="J186" s="43">
        <f t="shared" si="14"/>
        <v>14.442758</v>
      </c>
      <c r="K186" s="43">
        <v>24.65845333333333</v>
      </c>
      <c r="L186" s="194">
        <v>3.2230666666666661</v>
      </c>
      <c r="M186" s="45">
        <f t="shared" si="15"/>
        <v>0.14858012659969727</v>
      </c>
    </row>
    <row r="187" spans="1:13" x14ac:dyDescent="0.25">
      <c r="A187" s="65">
        <f t="shared" si="16"/>
        <v>182</v>
      </c>
      <c r="B187" s="68" t="s">
        <v>783</v>
      </c>
      <c r="C187" s="68">
        <v>682.6</v>
      </c>
      <c r="D187" s="68"/>
      <c r="E187" s="68">
        <v>11.5</v>
      </c>
      <c r="F187" s="68">
        <f t="shared" si="12"/>
        <v>694.1</v>
      </c>
      <c r="G187" s="208">
        <v>105.1</v>
      </c>
      <c r="H187" s="154">
        <f t="shared" si="13"/>
        <v>3.5033333333333333E-2</v>
      </c>
      <c r="I187" s="43">
        <f t="shared" si="17"/>
        <v>149.99346499999999</v>
      </c>
      <c r="J187" s="43">
        <f t="shared" si="14"/>
        <v>32.998562299999996</v>
      </c>
      <c r="K187" s="43">
        <v>56.339205333333332</v>
      </c>
      <c r="L187" s="194">
        <v>7.3640066666666657</v>
      </c>
      <c r="M187" s="45">
        <f t="shared" si="15"/>
        <v>0.35541743163809242</v>
      </c>
    </row>
    <row r="188" spans="1:13" x14ac:dyDescent="0.25">
      <c r="A188" s="65">
        <f t="shared" si="16"/>
        <v>183</v>
      </c>
      <c r="B188" s="68" t="s">
        <v>784</v>
      </c>
      <c r="C188" s="68">
        <v>770.3</v>
      </c>
      <c r="D188" s="68"/>
      <c r="E188" s="68"/>
      <c r="F188" s="68">
        <f t="shared" si="12"/>
        <v>770.3</v>
      </c>
      <c r="G188" s="208">
        <v>101</v>
      </c>
      <c r="H188" s="154">
        <f t="shared" si="13"/>
        <v>3.3666666666666664E-2</v>
      </c>
      <c r="I188" s="43">
        <f t="shared" si="17"/>
        <v>144.14214999999999</v>
      </c>
      <c r="J188" s="43">
        <f t="shared" si="14"/>
        <v>31.711272999999998</v>
      </c>
      <c r="K188" s="43">
        <v>54.141386666666662</v>
      </c>
      <c r="L188" s="194">
        <v>7.0767333333333324</v>
      </c>
      <c r="M188" s="45">
        <f t="shared" si="15"/>
        <v>0.30776521225496556</v>
      </c>
    </row>
    <row r="189" spans="1:13" x14ac:dyDescent="0.25">
      <c r="A189" s="65">
        <f t="shared" si="16"/>
        <v>184</v>
      </c>
      <c r="B189" s="68" t="s">
        <v>785</v>
      </c>
      <c r="C189" s="68">
        <v>535.9</v>
      </c>
      <c r="D189" s="68"/>
      <c r="E189" s="68"/>
      <c r="F189" s="68">
        <f t="shared" si="12"/>
        <v>535.9</v>
      </c>
      <c r="G189" s="208">
        <v>106.9</v>
      </c>
      <c r="H189" s="154">
        <f t="shared" si="13"/>
        <v>3.5633333333333336E-2</v>
      </c>
      <c r="I189" s="43">
        <f t="shared" si="17"/>
        <v>152.56233500000002</v>
      </c>
      <c r="J189" s="43">
        <f t="shared" si="14"/>
        <v>33.563713700000001</v>
      </c>
      <c r="K189" s="43">
        <v>57.304101333333342</v>
      </c>
      <c r="L189" s="194">
        <v>7.4901266666666668</v>
      </c>
      <c r="M189" s="45">
        <f t="shared" si="15"/>
        <v>0.46822219947751453</v>
      </c>
    </row>
    <row r="190" spans="1:13" x14ac:dyDescent="0.25">
      <c r="A190" s="65">
        <f t="shared" si="16"/>
        <v>185</v>
      </c>
      <c r="B190" s="68" t="s">
        <v>786</v>
      </c>
      <c r="C190" s="68">
        <v>732.5</v>
      </c>
      <c r="D190" s="68"/>
      <c r="E190" s="68">
        <v>60</v>
      </c>
      <c r="F190" s="68">
        <f t="shared" si="12"/>
        <v>792.5</v>
      </c>
      <c r="G190" s="208">
        <v>106.9</v>
      </c>
      <c r="H190" s="154">
        <f t="shared" si="13"/>
        <v>3.5633333333333336E-2</v>
      </c>
      <c r="I190" s="43">
        <f t="shared" si="17"/>
        <v>152.56233500000002</v>
      </c>
      <c r="J190" s="43">
        <f t="shared" si="14"/>
        <v>33.563713700000001</v>
      </c>
      <c r="K190" s="43">
        <v>57.304101333333342</v>
      </c>
      <c r="L190" s="194">
        <v>7.4901266666666668</v>
      </c>
      <c r="M190" s="45">
        <f t="shared" si="15"/>
        <v>0.31661864567823345</v>
      </c>
    </row>
    <row r="191" spans="1:13" x14ac:dyDescent="0.25">
      <c r="A191" s="65">
        <f t="shared" si="16"/>
        <v>186</v>
      </c>
      <c r="B191" s="68" t="s">
        <v>787</v>
      </c>
      <c r="C191" s="68">
        <v>665.7</v>
      </c>
      <c r="D191" s="68"/>
      <c r="E191" s="68"/>
      <c r="F191" s="68">
        <f t="shared" si="12"/>
        <v>665.7</v>
      </c>
      <c r="G191" s="208">
        <v>69.8</v>
      </c>
      <c r="H191" s="154">
        <f t="shared" si="13"/>
        <v>2.3266666666666665E-2</v>
      </c>
      <c r="I191" s="43">
        <f t="shared" si="17"/>
        <v>99.615069999999989</v>
      </c>
      <c r="J191" s="43">
        <f t="shared" ref="J191:J253" si="18">I191*0.22</f>
        <v>21.915315399999997</v>
      </c>
      <c r="K191" s="43">
        <v>37.416522666666665</v>
      </c>
      <c r="L191" s="194">
        <v>4.8906533333333329</v>
      </c>
      <c r="M191" s="45">
        <f t="shared" si="15"/>
        <v>0.24611320624906108</v>
      </c>
    </row>
    <row r="192" spans="1:13" x14ac:dyDescent="0.25">
      <c r="A192" s="65">
        <f t="shared" si="16"/>
        <v>187</v>
      </c>
      <c r="B192" s="68" t="s">
        <v>788</v>
      </c>
      <c r="C192" s="68">
        <v>772.6</v>
      </c>
      <c r="D192" s="68">
        <v>46.1</v>
      </c>
      <c r="E192" s="68"/>
      <c r="F192" s="68">
        <f t="shared" si="12"/>
        <v>818.7</v>
      </c>
      <c r="G192" s="208">
        <v>64</v>
      </c>
      <c r="H192" s="154">
        <f t="shared" si="13"/>
        <v>2.1333333333333333E-2</v>
      </c>
      <c r="I192" s="43">
        <f t="shared" si="17"/>
        <v>91.337599999999995</v>
      </c>
      <c r="J192" s="43">
        <f t="shared" si="18"/>
        <v>20.094272</v>
      </c>
      <c r="K192" s="43">
        <v>34.307413333333329</v>
      </c>
      <c r="L192" s="194">
        <v>4.4842666666666666</v>
      </c>
      <c r="M192" s="45">
        <f t="shared" si="15"/>
        <v>0.18349035299865638</v>
      </c>
    </row>
    <row r="193" spans="1:13" x14ac:dyDescent="0.25">
      <c r="A193" s="65">
        <f t="shared" si="16"/>
        <v>188</v>
      </c>
      <c r="B193" s="68" t="s">
        <v>789</v>
      </c>
      <c r="C193" s="68">
        <v>659.7</v>
      </c>
      <c r="D193" s="68"/>
      <c r="E193" s="68"/>
      <c r="F193" s="68">
        <f t="shared" si="12"/>
        <v>659.7</v>
      </c>
      <c r="G193" s="208">
        <v>31.5</v>
      </c>
      <c r="H193" s="154">
        <f t="shared" si="13"/>
        <v>1.0500000000000001E-2</v>
      </c>
      <c r="I193" s="43">
        <f t="shared" si="17"/>
        <v>44.955224999999999</v>
      </c>
      <c r="J193" s="43">
        <f t="shared" si="18"/>
        <v>9.8901494999999997</v>
      </c>
      <c r="K193" s="43">
        <v>16.885680000000001</v>
      </c>
      <c r="L193" s="194">
        <v>2.2071000000000001</v>
      </c>
      <c r="M193" s="45">
        <f t="shared" si="15"/>
        <v>0.11207845156889494</v>
      </c>
    </row>
    <row r="194" spans="1:13" x14ac:dyDescent="0.25">
      <c r="A194" s="65">
        <f t="shared" si="16"/>
        <v>189</v>
      </c>
      <c r="B194" s="68" t="s">
        <v>790</v>
      </c>
      <c r="C194" s="68">
        <v>1045.7</v>
      </c>
      <c r="D194" s="68"/>
      <c r="E194" s="68">
        <v>87.3</v>
      </c>
      <c r="F194" s="68">
        <f t="shared" si="12"/>
        <v>1133</v>
      </c>
      <c r="G194" s="208">
        <v>87.9</v>
      </c>
      <c r="H194" s="154">
        <f t="shared" si="13"/>
        <v>2.9300000000000003E-2</v>
      </c>
      <c r="I194" s="43">
        <f t="shared" si="17"/>
        <v>125.44648500000001</v>
      </c>
      <c r="J194" s="43">
        <f t="shared" si="18"/>
        <v>27.598226700000001</v>
      </c>
      <c r="K194" s="43">
        <v>47.119088000000005</v>
      </c>
      <c r="L194" s="194">
        <v>6.1588600000000007</v>
      </c>
      <c r="M194" s="45">
        <f t="shared" ref="M194:M257" si="19">(I194+J194+K194+L194)/F194</f>
        <v>0.18210296531332748</v>
      </c>
    </row>
    <row r="195" spans="1:13" x14ac:dyDescent="0.25">
      <c r="A195" s="65">
        <f t="shared" si="16"/>
        <v>190</v>
      </c>
      <c r="B195" s="68" t="s">
        <v>791</v>
      </c>
      <c r="C195" s="68">
        <v>610.5</v>
      </c>
      <c r="D195" s="68"/>
      <c r="E195" s="68">
        <v>114</v>
      </c>
      <c r="F195" s="68">
        <f t="shared" si="12"/>
        <v>724.5</v>
      </c>
      <c r="G195" s="208">
        <v>76.099999999999994</v>
      </c>
      <c r="H195" s="154">
        <f t="shared" si="13"/>
        <v>2.5366666666666666E-2</v>
      </c>
      <c r="I195" s="43">
        <f t="shared" si="17"/>
        <v>108.60611499999999</v>
      </c>
      <c r="J195" s="43">
        <f t="shared" si="18"/>
        <v>23.893345299999996</v>
      </c>
      <c r="K195" s="43">
        <v>40.793658666666666</v>
      </c>
      <c r="L195" s="194">
        <v>5.3320733333333328</v>
      </c>
      <c r="M195" s="45">
        <f t="shared" si="19"/>
        <v>0.24654960979986196</v>
      </c>
    </row>
    <row r="196" spans="1:13" x14ac:dyDescent="0.25">
      <c r="A196" s="65">
        <f t="shared" ref="A196:A259" si="20">A195+1</f>
        <v>191</v>
      </c>
      <c r="B196" s="68" t="s">
        <v>792</v>
      </c>
      <c r="C196" s="68">
        <v>1026.5</v>
      </c>
      <c r="D196" s="68"/>
      <c r="E196" s="68"/>
      <c r="F196" s="68">
        <f t="shared" si="12"/>
        <v>1026.5</v>
      </c>
      <c r="G196" s="208">
        <v>100</v>
      </c>
      <c r="H196" s="154">
        <f t="shared" si="13"/>
        <v>3.3333333333333333E-2</v>
      </c>
      <c r="I196" s="43">
        <f t="shared" si="17"/>
        <v>142.715</v>
      </c>
      <c r="J196" s="43">
        <f t="shared" si="18"/>
        <v>31.397300000000001</v>
      </c>
      <c r="K196" s="43">
        <v>53.605333333333334</v>
      </c>
      <c r="L196" s="194">
        <v>7.0066666666666668</v>
      </c>
      <c r="M196" s="45">
        <f t="shared" si="19"/>
        <v>0.22866468582562105</v>
      </c>
    </row>
    <row r="197" spans="1:13" x14ac:dyDescent="0.25">
      <c r="A197" s="65">
        <f t="shared" si="20"/>
        <v>192</v>
      </c>
      <c r="B197" s="68" t="s">
        <v>793</v>
      </c>
      <c r="C197" s="68">
        <v>244.6</v>
      </c>
      <c r="D197" s="68"/>
      <c r="E197" s="68">
        <v>133.1</v>
      </c>
      <c r="F197" s="68">
        <f t="shared" si="12"/>
        <v>377.7</v>
      </c>
      <c r="G197" s="208">
        <v>36</v>
      </c>
      <c r="H197" s="154">
        <f t="shared" si="13"/>
        <v>1.2E-2</v>
      </c>
      <c r="I197" s="43">
        <f t="shared" si="17"/>
        <v>51.377400000000002</v>
      </c>
      <c r="J197" s="43">
        <f t="shared" si="18"/>
        <v>11.303028000000001</v>
      </c>
      <c r="K197" s="43">
        <v>19.297920000000001</v>
      </c>
      <c r="L197" s="194">
        <v>2.5224000000000002</v>
      </c>
      <c r="M197" s="45">
        <f t="shared" si="19"/>
        <v>0.22372451151707709</v>
      </c>
    </row>
    <row r="198" spans="1:13" x14ac:dyDescent="0.25">
      <c r="A198" s="65">
        <f t="shared" si="20"/>
        <v>193</v>
      </c>
      <c r="B198" s="68" t="s">
        <v>794</v>
      </c>
      <c r="C198" s="68">
        <v>950.1</v>
      </c>
      <c r="D198" s="68"/>
      <c r="E198" s="68"/>
      <c r="F198" s="68">
        <f t="shared" si="12"/>
        <v>950.1</v>
      </c>
      <c r="G198" s="208">
        <v>263.39999999999998</v>
      </c>
      <c r="H198" s="154">
        <f t="shared" si="13"/>
        <v>8.7799999999999989E-2</v>
      </c>
      <c r="I198" s="43">
        <f t="shared" ref="I198:I261" si="21">H198*4281.45</f>
        <v>375.91130999999996</v>
      </c>
      <c r="J198" s="43">
        <f t="shared" si="18"/>
        <v>82.700488199999995</v>
      </c>
      <c r="K198" s="43">
        <v>141.196448</v>
      </c>
      <c r="L198" s="194">
        <v>18.455559999999998</v>
      </c>
      <c r="M198" s="45">
        <f t="shared" si="19"/>
        <v>0.65073550805178393</v>
      </c>
    </row>
    <row r="199" spans="1:13" x14ac:dyDescent="0.25">
      <c r="A199" s="65">
        <f t="shared" si="20"/>
        <v>194</v>
      </c>
      <c r="B199" s="68" t="s">
        <v>795</v>
      </c>
      <c r="C199" s="68">
        <v>760.7</v>
      </c>
      <c r="D199" s="68"/>
      <c r="E199" s="68">
        <v>125</v>
      </c>
      <c r="F199" s="68">
        <f t="shared" si="12"/>
        <v>885.7</v>
      </c>
      <c r="G199" s="208">
        <v>94.5</v>
      </c>
      <c r="H199" s="154">
        <f t="shared" si="13"/>
        <v>3.15E-2</v>
      </c>
      <c r="I199" s="43">
        <f t="shared" si="21"/>
        <v>134.86567499999998</v>
      </c>
      <c r="J199" s="43">
        <f t="shared" si="18"/>
        <v>29.670448499999996</v>
      </c>
      <c r="K199" s="43">
        <v>50.657040000000002</v>
      </c>
      <c r="L199" s="194">
        <v>6.6212999999999997</v>
      </c>
      <c r="M199" s="45">
        <f t="shared" si="19"/>
        <v>0.25043972394716035</v>
      </c>
    </row>
    <row r="200" spans="1:13" x14ac:dyDescent="0.25">
      <c r="A200" s="65">
        <f t="shared" si="20"/>
        <v>195</v>
      </c>
      <c r="B200" s="68" t="s">
        <v>796</v>
      </c>
      <c r="C200" s="68">
        <v>254.2</v>
      </c>
      <c r="D200" s="68"/>
      <c r="E200" s="68"/>
      <c r="F200" s="68">
        <f t="shared" si="12"/>
        <v>254.2</v>
      </c>
      <c r="G200" s="208">
        <v>98.8</v>
      </c>
      <c r="H200" s="154">
        <f t="shared" si="13"/>
        <v>3.2933333333333335E-2</v>
      </c>
      <c r="I200" s="43">
        <f t="shared" si="21"/>
        <v>141.00242</v>
      </c>
      <c r="J200" s="43">
        <f t="shared" si="18"/>
        <v>31.0205324</v>
      </c>
      <c r="K200" s="43">
        <v>52.962069333333339</v>
      </c>
      <c r="L200" s="194">
        <v>6.9225866666666667</v>
      </c>
      <c r="M200" s="45">
        <f t="shared" si="19"/>
        <v>0.91230373092053507</v>
      </c>
    </row>
    <row r="201" spans="1:13" x14ac:dyDescent="0.25">
      <c r="A201" s="65">
        <f t="shared" si="20"/>
        <v>196</v>
      </c>
      <c r="B201" s="68" t="s">
        <v>797</v>
      </c>
      <c r="C201" s="68">
        <v>302.2</v>
      </c>
      <c r="D201" s="68"/>
      <c r="E201" s="68">
        <v>39.799999999999997</v>
      </c>
      <c r="F201" s="68">
        <f t="shared" si="12"/>
        <v>342</v>
      </c>
      <c r="G201" s="208">
        <v>97.6</v>
      </c>
      <c r="H201" s="154">
        <f t="shared" si="13"/>
        <v>3.2533333333333331E-2</v>
      </c>
      <c r="I201" s="43">
        <f t="shared" si="21"/>
        <v>139.28983999999997</v>
      </c>
      <c r="J201" s="43">
        <f t="shared" si="18"/>
        <v>30.643764799999992</v>
      </c>
      <c r="K201" s="43">
        <v>52.31880533333333</v>
      </c>
      <c r="L201" s="194">
        <v>6.8385066666666656</v>
      </c>
      <c r="M201" s="45">
        <f t="shared" si="19"/>
        <v>0.66985648187134483</v>
      </c>
    </row>
    <row r="202" spans="1:13" x14ac:dyDescent="0.25">
      <c r="A202" s="65">
        <f t="shared" si="20"/>
        <v>197</v>
      </c>
      <c r="B202" s="68" t="s">
        <v>2231</v>
      </c>
      <c r="C202" s="68">
        <v>405.7</v>
      </c>
      <c r="D202" s="68">
        <v>122.9</v>
      </c>
      <c r="E202" s="68">
        <v>22.3</v>
      </c>
      <c r="F202" s="68">
        <f t="shared" si="12"/>
        <v>550.9</v>
      </c>
      <c r="G202" s="208">
        <v>77.2</v>
      </c>
      <c r="H202" s="154">
        <f t="shared" si="13"/>
        <v>2.5733333333333334E-2</v>
      </c>
      <c r="I202" s="43">
        <f t="shared" si="21"/>
        <v>110.17598</v>
      </c>
      <c r="J202" s="43">
        <f t="shared" si="18"/>
        <v>24.238715599999999</v>
      </c>
      <c r="K202" s="43">
        <v>41.383317333333331</v>
      </c>
      <c r="L202" s="194">
        <v>5.4091466666666665</v>
      </c>
      <c r="M202" s="45">
        <f t="shared" si="19"/>
        <v>0.32892931493919042</v>
      </c>
    </row>
    <row r="203" spans="1:13" x14ac:dyDescent="0.25">
      <c r="A203" s="65">
        <f t="shared" si="20"/>
        <v>198</v>
      </c>
      <c r="B203" s="68" t="s">
        <v>2232</v>
      </c>
      <c r="C203" s="68">
        <v>1271.93</v>
      </c>
      <c r="D203" s="68">
        <v>43.5</v>
      </c>
      <c r="E203" s="68">
        <v>59.1</v>
      </c>
      <c r="F203" s="68">
        <f t="shared" si="12"/>
        <v>1374.53</v>
      </c>
      <c r="G203" s="208">
        <v>99.8</v>
      </c>
      <c r="H203" s="154">
        <f t="shared" si="13"/>
        <v>3.3266666666666667E-2</v>
      </c>
      <c r="I203" s="43">
        <f t="shared" si="21"/>
        <v>142.42956999999998</v>
      </c>
      <c r="J203" s="43">
        <f t="shared" si="18"/>
        <v>31.334505399999998</v>
      </c>
      <c r="K203" s="43">
        <v>53.498122666666667</v>
      </c>
      <c r="L203" s="194">
        <v>6.9926533333333332</v>
      </c>
      <c r="M203" s="45">
        <f t="shared" si="19"/>
        <v>0.17042541916145879</v>
      </c>
    </row>
    <row r="204" spans="1:13" x14ac:dyDescent="0.25">
      <c r="A204" s="65">
        <f t="shared" si="20"/>
        <v>199</v>
      </c>
      <c r="B204" s="68" t="s">
        <v>2233</v>
      </c>
      <c r="C204" s="68">
        <v>453.6</v>
      </c>
      <c r="D204" s="68"/>
      <c r="E204" s="68"/>
      <c r="F204" s="68">
        <f t="shared" si="12"/>
        <v>453.6</v>
      </c>
      <c r="G204" s="208">
        <v>57</v>
      </c>
      <c r="H204" s="154">
        <f t="shared" si="13"/>
        <v>1.9E-2</v>
      </c>
      <c r="I204" s="43">
        <f t="shared" si="21"/>
        <v>81.347549999999998</v>
      </c>
      <c r="J204" s="43">
        <f t="shared" si="18"/>
        <v>17.896460999999999</v>
      </c>
      <c r="K204" s="43">
        <v>30.555040000000002</v>
      </c>
      <c r="L204" s="194">
        <v>3.9937999999999994</v>
      </c>
      <c r="M204" s="45">
        <f t="shared" si="19"/>
        <v>0.29495778439153436</v>
      </c>
    </row>
    <row r="205" spans="1:13" x14ac:dyDescent="0.25">
      <c r="A205" s="65">
        <f t="shared" si="20"/>
        <v>200</v>
      </c>
      <c r="B205" s="68" t="s">
        <v>2234</v>
      </c>
      <c r="C205" s="68">
        <v>622.29999999999995</v>
      </c>
      <c r="D205" s="68"/>
      <c r="E205" s="68">
        <v>99.8</v>
      </c>
      <c r="F205" s="68">
        <f t="shared" si="12"/>
        <v>722.09999999999991</v>
      </c>
      <c r="G205" s="208">
        <v>130.1</v>
      </c>
      <c r="H205" s="154">
        <f t="shared" si="13"/>
        <v>4.3366666666666664E-2</v>
      </c>
      <c r="I205" s="43">
        <f t="shared" si="21"/>
        <v>185.67221499999999</v>
      </c>
      <c r="J205" s="43">
        <f t="shared" si="18"/>
        <v>40.847887299999996</v>
      </c>
      <c r="K205" s="43">
        <v>69.740538666666652</v>
      </c>
      <c r="L205" s="194">
        <v>9.1156733333333335</v>
      </c>
      <c r="M205" s="45">
        <f t="shared" si="19"/>
        <v>0.42290031062179756</v>
      </c>
    </row>
    <row r="206" spans="1:13" x14ac:dyDescent="0.25">
      <c r="A206" s="65">
        <f t="shared" si="20"/>
        <v>201</v>
      </c>
      <c r="B206" s="68" t="s">
        <v>2235</v>
      </c>
      <c r="C206" s="68">
        <v>610.9</v>
      </c>
      <c r="D206" s="68">
        <v>29.9</v>
      </c>
      <c r="E206" s="68"/>
      <c r="F206" s="68">
        <f t="shared" si="12"/>
        <v>640.79999999999995</v>
      </c>
      <c r="G206" s="208">
        <v>244.7</v>
      </c>
      <c r="H206" s="154">
        <f t="shared" si="13"/>
        <v>8.1566666666666662E-2</v>
      </c>
      <c r="I206" s="43">
        <f t="shared" si="21"/>
        <v>349.22360499999996</v>
      </c>
      <c r="J206" s="43">
        <f t="shared" si="18"/>
        <v>76.829193099999998</v>
      </c>
      <c r="K206" s="43">
        <v>131.17225066666666</v>
      </c>
      <c r="L206" s="194">
        <v>17.145313333333331</v>
      </c>
      <c r="M206" s="45">
        <f t="shared" si="19"/>
        <v>0.89633327418851438</v>
      </c>
    </row>
    <row r="207" spans="1:13" x14ac:dyDescent="0.25">
      <c r="A207" s="65">
        <f t="shared" si="20"/>
        <v>202</v>
      </c>
      <c r="B207" s="68" t="s">
        <v>2236</v>
      </c>
      <c r="C207" s="68">
        <v>481.4</v>
      </c>
      <c r="D207" s="68"/>
      <c r="E207" s="68"/>
      <c r="F207" s="68">
        <f t="shared" si="12"/>
        <v>481.4</v>
      </c>
      <c r="G207" s="208">
        <v>141.1</v>
      </c>
      <c r="H207" s="154">
        <f t="shared" si="13"/>
        <v>4.703333333333333E-2</v>
      </c>
      <c r="I207" s="43">
        <f t="shared" si="21"/>
        <v>201.37086499999998</v>
      </c>
      <c r="J207" s="43">
        <f t="shared" si="18"/>
        <v>44.301590299999994</v>
      </c>
      <c r="K207" s="43">
        <v>75.63712533333333</v>
      </c>
      <c r="L207" s="194">
        <v>9.8864066666666659</v>
      </c>
      <c r="M207" s="45">
        <f t="shared" si="19"/>
        <v>0.68798501724137939</v>
      </c>
    </row>
    <row r="208" spans="1:13" x14ac:dyDescent="0.25">
      <c r="A208" s="65">
        <f t="shared" si="20"/>
        <v>203</v>
      </c>
      <c r="B208" s="68" t="s">
        <v>2237</v>
      </c>
      <c r="C208" s="68">
        <v>973.8</v>
      </c>
      <c r="D208" s="68"/>
      <c r="E208" s="68"/>
      <c r="F208" s="68">
        <f t="shared" si="12"/>
        <v>973.8</v>
      </c>
      <c r="G208" s="208">
        <v>148.30000000000001</v>
      </c>
      <c r="H208" s="154">
        <f t="shared" si="13"/>
        <v>4.9433333333333336E-2</v>
      </c>
      <c r="I208" s="43">
        <f t="shared" si="21"/>
        <v>211.646345</v>
      </c>
      <c r="J208" s="43">
        <f t="shared" si="18"/>
        <v>46.562195899999999</v>
      </c>
      <c r="K208" s="43">
        <v>79.496709333333342</v>
      </c>
      <c r="L208" s="194">
        <v>10.390886666666667</v>
      </c>
      <c r="M208" s="45">
        <f t="shared" si="19"/>
        <v>0.35746163164920935</v>
      </c>
    </row>
    <row r="209" spans="1:13" x14ac:dyDescent="0.25">
      <c r="A209" s="65">
        <f t="shared" si="20"/>
        <v>204</v>
      </c>
      <c r="B209" s="68" t="s">
        <v>2238</v>
      </c>
      <c r="C209" s="68">
        <v>724.7</v>
      </c>
      <c r="D209" s="68">
        <v>41.9</v>
      </c>
      <c r="E209" s="68"/>
      <c r="F209" s="68">
        <f t="shared" si="12"/>
        <v>766.6</v>
      </c>
      <c r="G209" s="208">
        <v>4.3</v>
      </c>
      <c r="H209" s="154">
        <f t="shared" si="13"/>
        <v>1.4333333333333333E-3</v>
      </c>
      <c r="I209" s="43">
        <f t="shared" si="21"/>
        <v>6.1367449999999995</v>
      </c>
      <c r="J209" s="43">
        <f t="shared" si="18"/>
        <v>1.3500838999999998</v>
      </c>
      <c r="K209" s="43">
        <v>2.3050293333333332</v>
      </c>
      <c r="L209" s="194">
        <v>0.30128666666666665</v>
      </c>
      <c r="M209" s="45">
        <f t="shared" si="19"/>
        <v>1.3166116488390292E-2</v>
      </c>
    </row>
    <row r="210" spans="1:13" x14ac:dyDescent="0.25">
      <c r="A210" s="65">
        <f t="shared" si="20"/>
        <v>205</v>
      </c>
      <c r="B210" s="68" t="s">
        <v>2239</v>
      </c>
      <c r="C210" s="68">
        <v>743.6</v>
      </c>
      <c r="D210" s="68"/>
      <c r="E210" s="68"/>
      <c r="F210" s="68">
        <f t="shared" si="12"/>
        <v>743.6</v>
      </c>
      <c r="G210" s="208">
        <v>105.8</v>
      </c>
      <c r="H210" s="154">
        <f t="shared" si="13"/>
        <v>3.5266666666666668E-2</v>
      </c>
      <c r="I210" s="43">
        <f t="shared" si="21"/>
        <v>150.99247</v>
      </c>
      <c r="J210" s="43">
        <f t="shared" si="18"/>
        <v>33.218343400000002</v>
      </c>
      <c r="K210" s="43">
        <v>56.714442666666677</v>
      </c>
      <c r="L210" s="194">
        <v>7.4130533333333339</v>
      </c>
      <c r="M210" s="45">
        <f t="shared" si="19"/>
        <v>0.33396760274341042</v>
      </c>
    </row>
    <row r="211" spans="1:13" x14ac:dyDescent="0.25">
      <c r="A211" s="65">
        <f t="shared" si="20"/>
        <v>206</v>
      </c>
      <c r="B211" s="68" t="s">
        <v>2240</v>
      </c>
      <c r="C211" s="68">
        <v>682.02</v>
      </c>
      <c r="D211" s="68"/>
      <c r="E211" s="68">
        <v>80.3</v>
      </c>
      <c r="F211" s="68">
        <f t="shared" si="12"/>
        <v>762.31999999999994</v>
      </c>
      <c r="G211" s="208">
        <v>356.5</v>
      </c>
      <c r="H211" s="154">
        <f t="shared" si="13"/>
        <v>0.11883333333333333</v>
      </c>
      <c r="I211" s="43">
        <f t="shared" si="21"/>
        <v>508.778975</v>
      </c>
      <c r="J211" s="43">
        <f t="shared" si="18"/>
        <v>111.9313745</v>
      </c>
      <c r="K211" s="43">
        <v>191.10301333333334</v>
      </c>
      <c r="L211" s="194">
        <v>24.978766666666665</v>
      </c>
      <c r="M211" s="45">
        <f t="shared" si="19"/>
        <v>1.0976914281404135</v>
      </c>
    </row>
    <row r="212" spans="1:13" x14ac:dyDescent="0.25">
      <c r="A212" s="65">
        <f t="shared" si="20"/>
        <v>207</v>
      </c>
      <c r="B212" s="68" t="s">
        <v>2241</v>
      </c>
      <c r="C212" s="68">
        <v>509.8</v>
      </c>
      <c r="D212" s="68"/>
      <c r="E212" s="68">
        <v>20.7</v>
      </c>
      <c r="F212" s="68">
        <f t="shared" si="12"/>
        <v>530.5</v>
      </c>
      <c r="G212" s="208">
        <v>125.8</v>
      </c>
      <c r="H212" s="154">
        <f t="shared" si="13"/>
        <v>4.1933333333333329E-2</v>
      </c>
      <c r="I212" s="43">
        <f t="shared" si="21"/>
        <v>179.53546999999998</v>
      </c>
      <c r="J212" s="43">
        <f t="shared" si="18"/>
        <v>39.497803399999995</v>
      </c>
      <c r="K212" s="43">
        <v>67.435509333333329</v>
      </c>
      <c r="L212" s="194">
        <v>8.8143866666666657</v>
      </c>
      <c r="M212" s="45">
        <f t="shared" si="19"/>
        <v>0.5566129489161169</v>
      </c>
    </row>
    <row r="213" spans="1:13" x14ac:dyDescent="0.25">
      <c r="A213" s="65">
        <f t="shared" si="20"/>
        <v>208</v>
      </c>
      <c r="B213" s="68" t="s">
        <v>2242</v>
      </c>
      <c r="C213" s="68">
        <v>548.4</v>
      </c>
      <c r="D213" s="68"/>
      <c r="E213" s="68">
        <v>39</v>
      </c>
      <c r="F213" s="68">
        <f t="shared" si="12"/>
        <v>587.4</v>
      </c>
      <c r="G213" s="208">
        <v>103.7</v>
      </c>
      <c r="H213" s="154">
        <f t="shared" si="13"/>
        <v>3.4566666666666669E-2</v>
      </c>
      <c r="I213" s="43">
        <f t="shared" si="21"/>
        <v>147.99545499999999</v>
      </c>
      <c r="J213" s="43">
        <f t="shared" si="18"/>
        <v>32.559000099999999</v>
      </c>
      <c r="K213" s="43">
        <v>55.58873066666667</v>
      </c>
      <c r="L213" s="194">
        <v>7.2659133333333337</v>
      </c>
      <c r="M213" s="45">
        <f t="shared" si="19"/>
        <v>0.41438389359891048</v>
      </c>
    </row>
    <row r="214" spans="1:13" x14ac:dyDescent="0.25">
      <c r="A214" s="65">
        <f t="shared" si="20"/>
        <v>209</v>
      </c>
      <c r="B214" s="68" t="s">
        <v>2243</v>
      </c>
      <c r="C214" s="68">
        <v>450.9</v>
      </c>
      <c r="D214" s="68"/>
      <c r="E214" s="68">
        <v>36</v>
      </c>
      <c r="F214" s="68">
        <f t="shared" si="12"/>
        <v>486.9</v>
      </c>
      <c r="G214" s="208">
        <v>108.9</v>
      </c>
      <c r="H214" s="154">
        <f t="shared" si="13"/>
        <v>3.6299999999999999E-2</v>
      </c>
      <c r="I214" s="43">
        <f t="shared" si="21"/>
        <v>155.41663499999999</v>
      </c>
      <c r="J214" s="43">
        <f t="shared" si="18"/>
        <v>34.191659699999995</v>
      </c>
      <c r="K214" s="43">
        <v>58.376207999999998</v>
      </c>
      <c r="L214" s="194">
        <v>7.6302599999999998</v>
      </c>
      <c r="M214" s="45">
        <f t="shared" si="19"/>
        <v>0.52498410905730131</v>
      </c>
    </row>
    <row r="215" spans="1:13" x14ac:dyDescent="0.25">
      <c r="A215" s="65">
        <f t="shared" si="20"/>
        <v>210</v>
      </c>
      <c r="B215" s="68" t="s">
        <v>2244</v>
      </c>
      <c r="C215" s="68">
        <v>1505.5</v>
      </c>
      <c r="D215" s="68">
        <v>827.5</v>
      </c>
      <c r="E215" s="68"/>
      <c r="F215" s="68">
        <f t="shared" si="12"/>
        <v>2333</v>
      </c>
      <c r="G215" s="208">
        <v>135.1</v>
      </c>
      <c r="H215" s="154">
        <f t="shared" si="13"/>
        <v>4.5033333333333328E-2</v>
      </c>
      <c r="I215" s="43">
        <f t="shared" si="21"/>
        <v>192.80796499999997</v>
      </c>
      <c r="J215" s="43">
        <f t="shared" si="18"/>
        <v>42.417752299999997</v>
      </c>
      <c r="K215" s="43">
        <v>72.42080533333332</v>
      </c>
      <c r="L215" s="194">
        <v>9.4660066666666651</v>
      </c>
      <c r="M215" s="45">
        <f t="shared" si="19"/>
        <v>0.13592478752678952</v>
      </c>
    </row>
    <row r="216" spans="1:13" x14ac:dyDescent="0.25">
      <c r="A216" s="65">
        <f t="shared" si="20"/>
        <v>211</v>
      </c>
      <c r="B216" s="68" t="s">
        <v>2245</v>
      </c>
      <c r="C216" s="68">
        <v>922.6</v>
      </c>
      <c r="D216" s="68"/>
      <c r="E216" s="68">
        <v>33</v>
      </c>
      <c r="F216" s="68">
        <f t="shared" si="12"/>
        <v>955.6</v>
      </c>
      <c r="G216" s="208">
        <v>207</v>
      </c>
      <c r="H216" s="154">
        <f t="shared" si="13"/>
        <v>6.9000000000000006E-2</v>
      </c>
      <c r="I216" s="43">
        <f t="shared" si="21"/>
        <v>295.42005</v>
      </c>
      <c r="J216" s="43">
        <f t="shared" si="18"/>
        <v>64.992411000000004</v>
      </c>
      <c r="K216" s="43">
        <v>110.96304000000001</v>
      </c>
      <c r="L216" s="194">
        <v>14.5038</v>
      </c>
      <c r="M216" s="45">
        <f t="shared" si="19"/>
        <v>0.5084546892005023</v>
      </c>
    </row>
    <row r="217" spans="1:13" x14ac:dyDescent="0.25">
      <c r="A217" s="65">
        <f t="shared" si="20"/>
        <v>212</v>
      </c>
      <c r="B217" s="68" t="s">
        <v>2246</v>
      </c>
      <c r="C217" s="68">
        <v>1175.5</v>
      </c>
      <c r="D217" s="68"/>
      <c r="E217" s="68"/>
      <c r="F217" s="68">
        <f t="shared" si="12"/>
        <v>1175.5</v>
      </c>
      <c r="G217" s="208">
        <v>91.7</v>
      </c>
      <c r="H217" s="154">
        <f t="shared" si="13"/>
        <v>3.0566666666666669E-2</v>
      </c>
      <c r="I217" s="43">
        <f t="shared" si="21"/>
        <v>130.86965499999999</v>
      </c>
      <c r="J217" s="43">
        <f t="shared" si="18"/>
        <v>28.791324100000001</v>
      </c>
      <c r="K217" s="43">
        <v>49.156090666666671</v>
      </c>
      <c r="L217" s="194">
        <v>6.425113333333333</v>
      </c>
      <c r="M217" s="45">
        <f t="shared" si="19"/>
        <v>0.18310691884304553</v>
      </c>
    </row>
    <row r="218" spans="1:13" x14ac:dyDescent="0.25">
      <c r="A218" s="65">
        <f t="shared" si="20"/>
        <v>213</v>
      </c>
      <c r="B218" s="68" t="s">
        <v>2247</v>
      </c>
      <c r="C218" s="68">
        <v>504.4</v>
      </c>
      <c r="D218" s="68">
        <v>189.5</v>
      </c>
      <c r="E218" s="68"/>
      <c r="F218" s="68">
        <f t="shared" si="12"/>
        <v>693.9</v>
      </c>
      <c r="G218" s="208">
        <v>34</v>
      </c>
      <c r="H218" s="154">
        <f t="shared" si="13"/>
        <v>1.1333333333333334E-2</v>
      </c>
      <c r="I218" s="43">
        <f t="shared" si="21"/>
        <v>48.523099999999999</v>
      </c>
      <c r="J218" s="43">
        <f t="shared" si="18"/>
        <v>10.675082</v>
      </c>
      <c r="K218" s="43">
        <v>18.225813333333335</v>
      </c>
      <c r="L218" s="194">
        <v>2.3822666666666668</v>
      </c>
      <c r="M218" s="45">
        <f t="shared" si="19"/>
        <v>0.1150111860498631</v>
      </c>
    </row>
    <row r="219" spans="1:13" x14ac:dyDescent="0.25">
      <c r="A219" s="65">
        <f t="shared" si="20"/>
        <v>214</v>
      </c>
      <c r="B219" s="68" t="s">
        <v>2248</v>
      </c>
      <c r="C219" s="68">
        <v>606.6</v>
      </c>
      <c r="D219" s="68"/>
      <c r="E219" s="68"/>
      <c r="F219" s="68">
        <f t="shared" si="12"/>
        <v>606.6</v>
      </c>
      <c r="G219" s="208">
        <v>109</v>
      </c>
      <c r="H219" s="154">
        <f t="shared" si="13"/>
        <v>3.6333333333333336E-2</v>
      </c>
      <c r="I219" s="43">
        <f t="shared" si="21"/>
        <v>155.55934999999999</v>
      </c>
      <c r="J219" s="43">
        <f t="shared" si="18"/>
        <v>34.223056999999997</v>
      </c>
      <c r="K219" s="43">
        <v>58.429813333333335</v>
      </c>
      <c r="L219" s="194">
        <v>7.6372666666666671</v>
      </c>
      <c r="M219" s="45">
        <f t="shared" si="19"/>
        <v>0.42177627266732604</v>
      </c>
    </row>
    <row r="220" spans="1:13" x14ac:dyDescent="0.25">
      <c r="A220" s="65">
        <f t="shared" si="20"/>
        <v>215</v>
      </c>
      <c r="B220" s="68" t="s">
        <v>2249</v>
      </c>
      <c r="C220" s="68">
        <v>520.5</v>
      </c>
      <c r="D220" s="68"/>
      <c r="E220" s="68"/>
      <c r="F220" s="68">
        <f t="shared" si="12"/>
        <v>520.5</v>
      </c>
      <c r="G220" s="208">
        <v>141.1</v>
      </c>
      <c r="H220" s="154">
        <f t="shared" si="13"/>
        <v>4.703333333333333E-2</v>
      </c>
      <c r="I220" s="43">
        <f t="shared" si="21"/>
        <v>201.37086499999998</v>
      </c>
      <c r="J220" s="43">
        <f t="shared" si="18"/>
        <v>44.301590299999994</v>
      </c>
      <c r="K220" s="43">
        <v>75.63712533333333</v>
      </c>
      <c r="L220" s="194">
        <v>9.8864066666666659</v>
      </c>
      <c r="M220" s="45">
        <f t="shared" si="19"/>
        <v>0.63630352987512007</v>
      </c>
    </row>
    <row r="221" spans="1:13" x14ac:dyDescent="0.25">
      <c r="A221" s="65">
        <f t="shared" si="20"/>
        <v>216</v>
      </c>
      <c r="B221" s="68" t="s">
        <v>2250</v>
      </c>
      <c r="C221" s="68">
        <v>539.9</v>
      </c>
      <c r="D221" s="68"/>
      <c r="E221" s="68"/>
      <c r="F221" s="68">
        <f t="shared" si="12"/>
        <v>539.9</v>
      </c>
      <c r="G221" s="208">
        <v>112</v>
      </c>
      <c r="H221" s="154">
        <f t="shared" si="13"/>
        <v>3.7333333333333336E-2</v>
      </c>
      <c r="I221" s="43">
        <f t="shared" si="21"/>
        <v>159.8408</v>
      </c>
      <c r="J221" s="43">
        <f t="shared" si="18"/>
        <v>35.164976000000003</v>
      </c>
      <c r="K221" s="43">
        <v>60.037973333333341</v>
      </c>
      <c r="L221" s="194">
        <v>7.8474666666666675</v>
      </c>
      <c r="M221" s="45">
        <f t="shared" si="19"/>
        <v>0.48692575662159659</v>
      </c>
    </row>
    <row r="222" spans="1:13" x14ac:dyDescent="0.25">
      <c r="A222" s="65">
        <f t="shared" si="20"/>
        <v>217</v>
      </c>
      <c r="B222" s="68" t="s">
        <v>2251</v>
      </c>
      <c r="C222" s="68">
        <v>595.5</v>
      </c>
      <c r="D222" s="68"/>
      <c r="E222" s="68"/>
      <c r="F222" s="68">
        <f t="shared" si="12"/>
        <v>595.5</v>
      </c>
      <c r="G222" s="208">
        <v>182.2</v>
      </c>
      <c r="H222" s="154">
        <f t="shared" si="13"/>
        <v>6.0733333333333327E-2</v>
      </c>
      <c r="I222" s="43">
        <f t="shared" si="21"/>
        <v>260.02672999999999</v>
      </c>
      <c r="J222" s="43">
        <f t="shared" si="18"/>
        <v>57.2058806</v>
      </c>
      <c r="K222" s="43">
        <v>97.668917333333326</v>
      </c>
      <c r="L222" s="194">
        <v>12.766146666666664</v>
      </c>
      <c r="M222" s="45">
        <f t="shared" si="19"/>
        <v>0.71816570041981531</v>
      </c>
    </row>
    <row r="223" spans="1:13" x14ac:dyDescent="0.25">
      <c r="A223" s="65">
        <f t="shared" si="20"/>
        <v>218</v>
      </c>
      <c r="B223" s="68" t="s">
        <v>2252</v>
      </c>
      <c r="C223" s="68">
        <v>711.4</v>
      </c>
      <c r="D223" s="68"/>
      <c r="E223" s="68">
        <v>63.4</v>
      </c>
      <c r="F223" s="68">
        <f t="shared" si="12"/>
        <v>774.8</v>
      </c>
      <c r="G223" s="208">
        <v>114.4</v>
      </c>
      <c r="H223" s="154">
        <f t="shared" si="13"/>
        <v>3.8133333333333339E-2</v>
      </c>
      <c r="I223" s="43">
        <f t="shared" si="21"/>
        <v>163.26596000000001</v>
      </c>
      <c r="J223" s="43">
        <f t="shared" si="18"/>
        <v>35.918511200000005</v>
      </c>
      <c r="K223" s="43">
        <v>61.324501333333338</v>
      </c>
      <c r="L223" s="194">
        <v>8.0156266666666678</v>
      </c>
      <c r="M223" s="45">
        <f t="shared" si="19"/>
        <v>0.34657279194630874</v>
      </c>
    </row>
    <row r="224" spans="1:13" x14ac:dyDescent="0.25">
      <c r="A224" s="65">
        <f t="shared" si="20"/>
        <v>219</v>
      </c>
      <c r="B224" s="68" t="s">
        <v>2253</v>
      </c>
      <c r="C224" s="68">
        <v>762.1</v>
      </c>
      <c r="D224" s="68">
        <v>53.2</v>
      </c>
      <c r="E224" s="68"/>
      <c r="F224" s="68">
        <f t="shared" si="12"/>
        <v>815.30000000000007</v>
      </c>
      <c r="G224" s="208">
        <v>203.5</v>
      </c>
      <c r="H224" s="154">
        <f t="shared" si="13"/>
        <v>6.7833333333333329E-2</v>
      </c>
      <c r="I224" s="43">
        <f t="shared" si="21"/>
        <v>290.42502499999995</v>
      </c>
      <c r="J224" s="43">
        <f t="shared" si="18"/>
        <v>63.893505499999989</v>
      </c>
      <c r="K224" s="43">
        <v>109.08685333333332</v>
      </c>
      <c r="L224" s="194">
        <v>14.258566666666665</v>
      </c>
      <c r="M224" s="45">
        <f t="shared" si="19"/>
        <v>0.58587507727216959</v>
      </c>
    </row>
    <row r="225" spans="1:13" x14ac:dyDescent="0.25">
      <c r="A225" s="65">
        <f t="shared" si="20"/>
        <v>220</v>
      </c>
      <c r="B225" s="68" t="s">
        <v>2254</v>
      </c>
      <c r="C225" s="68">
        <v>707.8</v>
      </c>
      <c r="D225" s="68">
        <v>33.1</v>
      </c>
      <c r="E225" s="68"/>
      <c r="F225" s="68">
        <f t="shared" si="12"/>
        <v>740.9</v>
      </c>
      <c r="G225" s="208">
        <v>275.8</v>
      </c>
      <c r="H225" s="154">
        <f t="shared" si="13"/>
        <v>9.1933333333333339E-2</v>
      </c>
      <c r="I225" s="43">
        <f t="shared" si="21"/>
        <v>393.60797000000002</v>
      </c>
      <c r="J225" s="43">
        <f t="shared" si="18"/>
        <v>86.593753400000011</v>
      </c>
      <c r="K225" s="43">
        <v>147.84350933333334</v>
      </c>
      <c r="L225" s="194">
        <v>19.324386666666669</v>
      </c>
      <c r="M225" s="45">
        <f t="shared" si="19"/>
        <v>0.87376112754757729</v>
      </c>
    </row>
    <row r="226" spans="1:13" x14ac:dyDescent="0.25">
      <c r="A226" s="65">
        <f t="shared" si="20"/>
        <v>221</v>
      </c>
      <c r="B226" s="68" t="s">
        <v>2255</v>
      </c>
      <c r="C226" s="68">
        <v>952</v>
      </c>
      <c r="D226" s="68">
        <v>67.7</v>
      </c>
      <c r="E226" s="68">
        <v>127.2</v>
      </c>
      <c r="F226" s="68">
        <f t="shared" si="12"/>
        <v>1146.9000000000001</v>
      </c>
      <c r="G226" s="208">
        <v>89.2</v>
      </c>
      <c r="H226" s="154">
        <f t="shared" si="13"/>
        <v>2.9733333333333334E-2</v>
      </c>
      <c r="I226" s="43">
        <f t="shared" si="21"/>
        <v>127.30177999999999</v>
      </c>
      <c r="J226" s="43">
        <f t="shared" si="18"/>
        <v>28.006391599999997</v>
      </c>
      <c r="K226" s="43">
        <v>47.81595733333333</v>
      </c>
      <c r="L226" s="194">
        <v>6.2499466666666672</v>
      </c>
      <c r="M226" s="45">
        <f t="shared" si="19"/>
        <v>0.18255652245182663</v>
      </c>
    </row>
    <row r="227" spans="1:13" x14ac:dyDescent="0.25">
      <c r="A227" s="65">
        <f t="shared" si="20"/>
        <v>222</v>
      </c>
      <c r="B227" s="68" t="s">
        <v>2256</v>
      </c>
      <c r="C227" s="68">
        <v>348.4</v>
      </c>
      <c r="D227" s="68"/>
      <c r="E227" s="68">
        <v>48</v>
      </c>
      <c r="F227" s="68">
        <f t="shared" si="12"/>
        <v>396.4</v>
      </c>
      <c r="G227" s="208">
        <v>82.8</v>
      </c>
      <c r="H227" s="154">
        <f t="shared" si="13"/>
        <v>2.76E-2</v>
      </c>
      <c r="I227" s="43">
        <f t="shared" si="21"/>
        <v>118.16802</v>
      </c>
      <c r="J227" s="43">
        <f t="shared" si="18"/>
        <v>25.9969644</v>
      </c>
      <c r="K227" s="43">
        <v>44.385216</v>
      </c>
      <c r="L227" s="194">
        <v>5.80152</v>
      </c>
      <c r="M227" s="45">
        <f t="shared" si="19"/>
        <v>0.4902919283551968</v>
      </c>
    </row>
    <row r="228" spans="1:13" x14ac:dyDescent="0.25">
      <c r="A228" s="65">
        <f t="shared" si="20"/>
        <v>223</v>
      </c>
      <c r="B228" s="68" t="s">
        <v>2257</v>
      </c>
      <c r="C228" s="68">
        <v>337.8</v>
      </c>
      <c r="D228" s="68"/>
      <c r="E228" s="68">
        <v>23.4</v>
      </c>
      <c r="F228" s="68">
        <f t="shared" si="12"/>
        <v>361.2</v>
      </c>
      <c r="G228" s="208">
        <v>159.30000000000001</v>
      </c>
      <c r="H228" s="154">
        <f t="shared" si="13"/>
        <v>5.3100000000000001E-2</v>
      </c>
      <c r="I228" s="43">
        <f t="shared" si="21"/>
        <v>227.34499499999998</v>
      </c>
      <c r="J228" s="43">
        <f t="shared" si="18"/>
        <v>50.015898899999996</v>
      </c>
      <c r="K228" s="43">
        <v>85.393296000000007</v>
      </c>
      <c r="L228" s="194">
        <v>11.161620000000001</v>
      </c>
      <c r="M228" s="45">
        <f t="shared" si="19"/>
        <v>1.0352043463455149</v>
      </c>
    </row>
    <row r="229" spans="1:13" x14ac:dyDescent="0.25">
      <c r="A229" s="65">
        <f t="shared" si="20"/>
        <v>224</v>
      </c>
      <c r="B229" s="68" t="s">
        <v>2258</v>
      </c>
      <c r="C229" s="68">
        <v>699.3</v>
      </c>
      <c r="D229" s="68"/>
      <c r="E229" s="68">
        <v>36.700000000000003</v>
      </c>
      <c r="F229" s="68">
        <f t="shared" si="12"/>
        <v>736</v>
      </c>
      <c r="G229" s="208">
        <v>157.6</v>
      </c>
      <c r="H229" s="154">
        <f t="shared" si="13"/>
        <v>5.2533333333333335E-2</v>
      </c>
      <c r="I229" s="43">
        <f t="shared" si="21"/>
        <v>224.91883999999999</v>
      </c>
      <c r="J229" s="43">
        <f t="shared" si="18"/>
        <v>49.4821448</v>
      </c>
      <c r="K229" s="43">
        <v>84.482005333333333</v>
      </c>
      <c r="L229" s="194">
        <v>11.042506666666668</v>
      </c>
      <c r="M229" s="45">
        <f t="shared" si="19"/>
        <v>0.50261616413043486</v>
      </c>
    </row>
    <row r="230" spans="1:13" x14ac:dyDescent="0.25">
      <c r="A230" s="65">
        <f t="shared" si="20"/>
        <v>225</v>
      </c>
      <c r="B230" s="68" t="s">
        <v>2259</v>
      </c>
      <c r="C230" s="68">
        <v>478.8</v>
      </c>
      <c r="D230" s="68"/>
      <c r="E230" s="68"/>
      <c r="F230" s="68">
        <f t="shared" si="12"/>
        <v>478.8</v>
      </c>
      <c r="G230" s="208">
        <v>94</v>
      </c>
      <c r="H230" s="154">
        <f t="shared" si="13"/>
        <v>3.1333333333333331E-2</v>
      </c>
      <c r="I230" s="43">
        <f t="shared" si="21"/>
        <v>134.15209999999999</v>
      </c>
      <c r="J230" s="43">
        <f t="shared" si="18"/>
        <v>29.513461999999997</v>
      </c>
      <c r="K230" s="43">
        <v>50.389013333333331</v>
      </c>
      <c r="L230" s="194">
        <v>6.586266666666666</v>
      </c>
      <c r="M230" s="45">
        <f t="shared" si="19"/>
        <v>0.46082047201336673</v>
      </c>
    </row>
    <row r="231" spans="1:13" x14ac:dyDescent="0.25">
      <c r="A231" s="65">
        <f t="shared" si="20"/>
        <v>226</v>
      </c>
      <c r="B231" s="68" t="s">
        <v>2260</v>
      </c>
      <c r="C231" s="68">
        <v>676.9</v>
      </c>
      <c r="D231" s="68"/>
      <c r="E231" s="68"/>
      <c r="F231" s="68">
        <f t="shared" si="12"/>
        <v>676.9</v>
      </c>
      <c r="G231" s="208">
        <v>16.8</v>
      </c>
      <c r="H231" s="154">
        <f t="shared" si="13"/>
        <v>5.5999999999999999E-3</v>
      </c>
      <c r="I231" s="43">
        <f t="shared" si="21"/>
        <v>23.976119999999998</v>
      </c>
      <c r="J231" s="43">
        <f t="shared" si="18"/>
        <v>5.2747463999999997</v>
      </c>
      <c r="K231" s="43">
        <v>9.0056960000000004</v>
      </c>
      <c r="L231" s="194">
        <v>1.1771199999999999</v>
      </c>
      <c r="M231" s="45">
        <f t="shared" si="19"/>
        <v>5.8256289555325753E-2</v>
      </c>
    </row>
    <row r="232" spans="1:13" x14ac:dyDescent="0.25">
      <c r="A232" s="65">
        <f t="shared" si="20"/>
        <v>227</v>
      </c>
      <c r="B232" s="68" t="s">
        <v>2261</v>
      </c>
      <c r="C232" s="68">
        <v>893.8</v>
      </c>
      <c r="D232" s="68"/>
      <c r="E232" s="68"/>
      <c r="F232" s="68">
        <f t="shared" si="12"/>
        <v>893.8</v>
      </c>
      <c r="G232" s="208">
        <v>146.19999999999999</v>
      </c>
      <c r="H232" s="154">
        <f t="shared" si="13"/>
        <v>4.873333333333333E-2</v>
      </c>
      <c r="I232" s="43">
        <f t="shared" si="21"/>
        <v>208.64932999999996</v>
      </c>
      <c r="J232" s="43">
        <f t="shared" si="18"/>
        <v>45.902852599999996</v>
      </c>
      <c r="K232" s="43">
        <v>78.370997333333321</v>
      </c>
      <c r="L232" s="194">
        <v>10.243746666666667</v>
      </c>
      <c r="M232" s="45">
        <f t="shared" si="19"/>
        <v>0.38394151555157746</v>
      </c>
    </row>
    <row r="233" spans="1:13" x14ac:dyDescent="0.25">
      <c r="A233" s="65">
        <f t="shared" si="20"/>
        <v>228</v>
      </c>
      <c r="B233" s="68" t="s">
        <v>2262</v>
      </c>
      <c r="C233" s="68">
        <v>467.4</v>
      </c>
      <c r="D233" s="68"/>
      <c r="E233" s="68">
        <v>8.6</v>
      </c>
      <c r="F233" s="68">
        <f t="shared" si="12"/>
        <v>476</v>
      </c>
      <c r="G233" s="208">
        <v>136</v>
      </c>
      <c r="H233" s="154">
        <f t="shared" si="13"/>
        <v>4.5333333333333337E-2</v>
      </c>
      <c r="I233" s="43">
        <f t="shared" si="21"/>
        <v>194.0924</v>
      </c>
      <c r="J233" s="43">
        <f t="shared" si="18"/>
        <v>42.700327999999999</v>
      </c>
      <c r="K233" s="43">
        <v>72.903253333333339</v>
      </c>
      <c r="L233" s="194">
        <v>9.529066666666667</v>
      </c>
      <c r="M233" s="45">
        <f t="shared" si="19"/>
        <v>0.67064085714285715</v>
      </c>
    </row>
    <row r="234" spans="1:13" x14ac:dyDescent="0.25">
      <c r="A234" s="65">
        <f t="shared" si="20"/>
        <v>229</v>
      </c>
      <c r="B234" s="68" t="s">
        <v>2263</v>
      </c>
      <c r="C234" s="68">
        <v>324.10000000000002</v>
      </c>
      <c r="D234" s="68"/>
      <c r="E234" s="68"/>
      <c r="F234" s="68">
        <f t="shared" si="12"/>
        <v>324.10000000000002</v>
      </c>
      <c r="G234" s="208">
        <v>248.5</v>
      </c>
      <c r="H234" s="154">
        <f t="shared" si="13"/>
        <v>8.2833333333333328E-2</v>
      </c>
      <c r="I234" s="43">
        <f t="shared" si="21"/>
        <v>354.64677499999999</v>
      </c>
      <c r="J234" s="43">
        <f t="shared" si="18"/>
        <v>78.022290499999997</v>
      </c>
      <c r="K234" s="43">
        <v>133.20925333333332</v>
      </c>
      <c r="L234" s="194">
        <v>17.411566666666666</v>
      </c>
      <c r="M234" s="45">
        <f t="shared" si="19"/>
        <v>1.7997219546436283</v>
      </c>
    </row>
    <row r="235" spans="1:13" x14ac:dyDescent="0.25">
      <c r="A235" s="65">
        <f t="shared" si="20"/>
        <v>230</v>
      </c>
      <c r="B235" s="68" t="s">
        <v>2264</v>
      </c>
      <c r="C235" s="68">
        <v>433.9</v>
      </c>
      <c r="D235" s="68"/>
      <c r="E235" s="68"/>
      <c r="F235" s="68">
        <f t="shared" si="12"/>
        <v>433.9</v>
      </c>
      <c r="G235" s="208">
        <v>58</v>
      </c>
      <c r="H235" s="154">
        <f t="shared" si="13"/>
        <v>1.9333333333333334E-2</v>
      </c>
      <c r="I235" s="43">
        <f t="shared" si="21"/>
        <v>82.774699999999996</v>
      </c>
      <c r="J235" s="43">
        <f t="shared" si="18"/>
        <v>18.210433999999999</v>
      </c>
      <c r="K235" s="43">
        <v>31.091093333333337</v>
      </c>
      <c r="L235" s="194">
        <v>4.0638666666666667</v>
      </c>
      <c r="M235" s="45">
        <f t="shared" si="19"/>
        <v>0.31375914726895593</v>
      </c>
    </row>
    <row r="236" spans="1:13" x14ac:dyDescent="0.25">
      <c r="A236" s="65">
        <f t="shared" si="20"/>
        <v>231</v>
      </c>
      <c r="B236" s="68" t="s">
        <v>2265</v>
      </c>
      <c r="C236" s="68">
        <v>375.2</v>
      </c>
      <c r="D236" s="68"/>
      <c r="E236" s="68"/>
      <c r="F236" s="68">
        <f t="shared" si="12"/>
        <v>375.2</v>
      </c>
      <c r="G236" s="208">
        <v>90.4</v>
      </c>
      <c r="H236" s="154">
        <f t="shared" si="13"/>
        <v>3.0133333333333335E-2</v>
      </c>
      <c r="I236" s="43">
        <f t="shared" si="21"/>
        <v>129.01436000000001</v>
      </c>
      <c r="J236" s="43">
        <f t="shared" si="18"/>
        <v>28.383159200000001</v>
      </c>
      <c r="K236" s="43">
        <v>48.459221333333339</v>
      </c>
      <c r="L236" s="194">
        <v>6.3340266666666665</v>
      </c>
      <c r="M236" s="45">
        <f t="shared" si="19"/>
        <v>0.56554042430703633</v>
      </c>
    </row>
    <row r="237" spans="1:13" x14ac:dyDescent="0.25">
      <c r="A237" s="65">
        <f t="shared" si="20"/>
        <v>232</v>
      </c>
      <c r="B237" s="68" t="s">
        <v>2266</v>
      </c>
      <c r="C237" s="68">
        <v>375.1</v>
      </c>
      <c r="D237" s="68"/>
      <c r="E237" s="68">
        <v>120.5</v>
      </c>
      <c r="F237" s="68">
        <f t="shared" si="12"/>
        <v>495.6</v>
      </c>
      <c r="G237" s="208">
        <v>69</v>
      </c>
      <c r="H237" s="154">
        <f t="shared" si="13"/>
        <v>2.3E-2</v>
      </c>
      <c r="I237" s="43">
        <f t="shared" si="21"/>
        <v>98.473349999999996</v>
      </c>
      <c r="J237" s="43">
        <f t="shared" si="18"/>
        <v>21.664137</v>
      </c>
      <c r="K237" s="43">
        <v>36.987679999999997</v>
      </c>
      <c r="L237" s="194">
        <v>4.8346</v>
      </c>
      <c r="M237" s="45">
        <f t="shared" si="19"/>
        <v>0.32679533292978202</v>
      </c>
    </row>
    <row r="238" spans="1:13" x14ac:dyDescent="0.25">
      <c r="A238" s="65">
        <f t="shared" si="20"/>
        <v>233</v>
      </c>
      <c r="B238" s="68" t="s">
        <v>2267</v>
      </c>
      <c r="C238" s="68">
        <v>534.1</v>
      </c>
      <c r="D238" s="68">
        <v>48.8</v>
      </c>
      <c r="E238" s="68"/>
      <c r="F238" s="68">
        <f t="shared" si="12"/>
        <v>582.9</v>
      </c>
      <c r="G238" s="208">
        <v>98.8</v>
      </c>
      <c r="H238" s="154">
        <f t="shared" si="13"/>
        <v>3.2933333333333335E-2</v>
      </c>
      <c r="I238" s="43">
        <f t="shared" si="21"/>
        <v>141.00242</v>
      </c>
      <c r="J238" s="43">
        <f t="shared" si="18"/>
        <v>31.0205324</v>
      </c>
      <c r="K238" s="43">
        <v>52.962069333333339</v>
      </c>
      <c r="L238" s="194">
        <v>6.9225866666666667</v>
      </c>
      <c r="M238" s="45">
        <f t="shared" si="19"/>
        <v>0.39785144690341401</v>
      </c>
    </row>
    <row r="239" spans="1:13" x14ac:dyDescent="0.25">
      <c r="A239" s="65">
        <f t="shared" si="20"/>
        <v>234</v>
      </c>
      <c r="B239" s="68" t="s">
        <v>2268</v>
      </c>
      <c r="C239" s="68">
        <v>471.8</v>
      </c>
      <c r="D239" s="68"/>
      <c r="E239" s="68"/>
      <c r="F239" s="68">
        <f t="shared" si="12"/>
        <v>471.8</v>
      </c>
      <c r="G239" s="208">
        <v>60</v>
      </c>
      <c r="H239" s="154">
        <f t="shared" si="13"/>
        <v>0.02</v>
      </c>
      <c r="I239" s="43">
        <f t="shared" si="21"/>
        <v>85.629000000000005</v>
      </c>
      <c r="J239" s="43">
        <f t="shared" si="18"/>
        <v>18.838380000000001</v>
      </c>
      <c r="K239" s="43">
        <v>32.163200000000003</v>
      </c>
      <c r="L239" s="194">
        <v>4.2039999999999997</v>
      </c>
      <c r="M239" s="45">
        <f t="shared" si="19"/>
        <v>0.29850483255616789</v>
      </c>
    </row>
    <row r="240" spans="1:13" x14ac:dyDescent="0.25">
      <c r="A240" s="65">
        <f t="shared" si="20"/>
        <v>235</v>
      </c>
      <c r="B240" s="68" t="s">
        <v>2269</v>
      </c>
      <c r="C240" s="68">
        <v>579</v>
      </c>
      <c r="D240" s="68">
        <v>91.8</v>
      </c>
      <c r="E240" s="68"/>
      <c r="F240" s="68">
        <f t="shared" si="12"/>
        <v>670.8</v>
      </c>
      <c r="G240" s="208">
        <v>88.3</v>
      </c>
      <c r="H240" s="154">
        <f t="shared" si="13"/>
        <v>2.9433333333333332E-2</v>
      </c>
      <c r="I240" s="43">
        <f t="shared" si="21"/>
        <v>126.01734499999999</v>
      </c>
      <c r="J240" s="43">
        <f t="shared" si="18"/>
        <v>27.723815899999998</v>
      </c>
      <c r="K240" s="43">
        <v>47.333509333333332</v>
      </c>
      <c r="L240" s="194">
        <v>6.1868866666666662</v>
      </c>
      <c r="M240" s="45">
        <f t="shared" si="19"/>
        <v>0.30897667993440664</v>
      </c>
    </row>
    <row r="241" spans="1:13" x14ac:dyDescent="0.25">
      <c r="A241" s="65">
        <f t="shared" si="20"/>
        <v>236</v>
      </c>
      <c r="B241" s="68" t="s">
        <v>2270</v>
      </c>
      <c r="C241" s="68">
        <v>343.9</v>
      </c>
      <c r="D241" s="68"/>
      <c r="E241" s="68"/>
      <c r="F241" s="68">
        <f t="shared" si="12"/>
        <v>343.9</v>
      </c>
      <c r="G241" s="208">
        <v>112.8</v>
      </c>
      <c r="H241" s="154">
        <f t="shared" si="13"/>
        <v>3.7600000000000001E-2</v>
      </c>
      <c r="I241" s="43">
        <f t="shared" si="21"/>
        <v>160.98251999999999</v>
      </c>
      <c r="J241" s="43">
        <f t="shared" si="18"/>
        <v>35.416154399999996</v>
      </c>
      <c r="K241" s="43">
        <v>60.466815999999994</v>
      </c>
      <c r="L241" s="194">
        <v>7.9035200000000003</v>
      </c>
      <c r="M241" s="45">
        <f t="shared" si="19"/>
        <v>0.76990116429194544</v>
      </c>
    </row>
    <row r="242" spans="1:13" x14ac:dyDescent="0.25">
      <c r="A242" s="65">
        <f t="shared" si="20"/>
        <v>237</v>
      </c>
      <c r="B242" s="68" t="s">
        <v>2271</v>
      </c>
      <c r="C242" s="68">
        <v>664</v>
      </c>
      <c r="D242" s="68"/>
      <c r="E242" s="68">
        <v>35.700000000000003</v>
      </c>
      <c r="F242" s="68">
        <f t="shared" si="12"/>
        <v>699.7</v>
      </c>
      <c r="G242" s="208">
        <v>107.2</v>
      </c>
      <c r="H242" s="154">
        <f t="shared" si="13"/>
        <v>3.5733333333333332E-2</v>
      </c>
      <c r="I242" s="43">
        <f t="shared" si="21"/>
        <v>152.99047999999999</v>
      </c>
      <c r="J242" s="43">
        <f t="shared" si="18"/>
        <v>33.657905599999999</v>
      </c>
      <c r="K242" s="43">
        <v>57.464917333333325</v>
      </c>
      <c r="L242" s="194">
        <v>7.511146666666666</v>
      </c>
      <c r="M242" s="45">
        <f t="shared" si="19"/>
        <v>0.3596176212662569</v>
      </c>
    </row>
    <row r="243" spans="1:13" x14ac:dyDescent="0.25">
      <c r="A243" s="65">
        <f t="shared" si="20"/>
        <v>238</v>
      </c>
      <c r="B243" s="68" t="s">
        <v>2272</v>
      </c>
      <c r="C243" s="68">
        <v>150.30000000000001</v>
      </c>
      <c r="D243" s="68"/>
      <c r="E243" s="68">
        <v>232.7</v>
      </c>
      <c r="F243" s="68">
        <f t="shared" si="12"/>
        <v>383</v>
      </c>
      <c r="G243" s="208">
        <v>74.2</v>
      </c>
      <c r="H243" s="154">
        <f>G243/3000</f>
        <v>2.4733333333333333E-2</v>
      </c>
      <c r="I243" s="43">
        <f t="shared" si="21"/>
        <v>105.89452999999999</v>
      </c>
      <c r="J243" s="43">
        <f t="shared" si="18"/>
        <v>23.296796599999997</v>
      </c>
      <c r="K243" s="43">
        <v>67.09</v>
      </c>
      <c r="L243" s="194">
        <v>5.1989466666666662</v>
      </c>
      <c r="M243" s="45">
        <f t="shared" si="19"/>
        <v>0.52605815474325501</v>
      </c>
    </row>
    <row r="244" spans="1:13" x14ac:dyDescent="0.25">
      <c r="A244" s="65">
        <f t="shared" si="20"/>
        <v>239</v>
      </c>
      <c r="B244" s="68" t="s">
        <v>2273</v>
      </c>
      <c r="C244" s="68">
        <v>630.29999999999995</v>
      </c>
      <c r="D244" s="68"/>
      <c r="E244" s="68">
        <v>33.9</v>
      </c>
      <c r="F244" s="68">
        <f t="shared" si="12"/>
        <v>664.19999999999993</v>
      </c>
      <c r="G244" s="208">
        <v>120.1</v>
      </c>
      <c r="H244" s="154">
        <f t="shared" si="13"/>
        <v>4.003333333333333E-2</v>
      </c>
      <c r="I244" s="43">
        <f t="shared" si="21"/>
        <v>171.40071499999999</v>
      </c>
      <c r="J244" s="43">
        <f t="shared" si="18"/>
        <v>37.708157299999996</v>
      </c>
      <c r="K244" s="43">
        <v>64.38000533333333</v>
      </c>
      <c r="L244" s="194">
        <v>8.415006666666665</v>
      </c>
      <c r="M244" s="45">
        <f t="shared" si="19"/>
        <v>0.42442620340258957</v>
      </c>
    </row>
    <row r="245" spans="1:13" x14ac:dyDescent="0.25">
      <c r="A245" s="65">
        <f t="shared" si="20"/>
        <v>240</v>
      </c>
      <c r="B245" s="68" t="s">
        <v>2274</v>
      </c>
      <c r="C245" s="68">
        <v>447.75</v>
      </c>
      <c r="D245" s="68"/>
      <c r="E245" s="68"/>
      <c r="F245" s="68">
        <f t="shared" si="12"/>
        <v>447.75</v>
      </c>
      <c r="G245" s="208">
        <v>21.9</v>
      </c>
      <c r="H245" s="154">
        <f t="shared" si="13"/>
        <v>7.2999999999999992E-3</v>
      </c>
      <c r="I245" s="43">
        <f t="shared" si="21"/>
        <v>31.254584999999995</v>
      </c>
      <c r="J245" s="43">
        <f t="shared" si="18"/>
        <v>6.876008699999999</v>
      </c>
      <c r="K245" s="43">
        <v>11.739567999999998</v>
      </c>
      <c r="L245" s="194">
        <v>1.5344599999999997</v>
      </c>
      <c r="M245" s="45">
        <f t="shared" si="19"/>
        <v>0.11480652529313232</v>
      </c>
    </row>
    <row r="246" spans="1:13" x14ac:dyDescent="0.25">
      <c r="A246" s="65">
        <f t="shared" si="20"/>
        <v>241</v>
      </c>
      <c r="B246" s="68" t="s">
        <v>2275</v>
      </c>
      <c r="C246" s="68">
        <v>688.6</v>
      </c>
      <c r="D246" s="68"/>
      <c r="E246" s="68">
        <v>64.099999999999994</v>
      </c>
      <c r="F246" s="68">
        <f t="shared" si="12"/>
        <v>752.7</v>
      </c>
      <c r="G246" s="208">
        <v>118.6</v>
      </c>
      <c r="H246" s="154">
        <f t="shared" si="13"/>
        <v>3.953333333333333E-2</v>
      </c>
      <c r="I246" s="43">
        <f t="shared" si="21"/>
        <v>169.25998999999999</v>
      </c>
      <c r="J246" s="43">
        <f t="shared" si="18"/>
        <v>37.237197799999997</v>
      </c>
      <c r="K246" s="43">
        <v>63.575925333333331</v>
      </c>
      <c r="L246" s="194">
        <v>8.3099066666666648</v>
      </c>
      <c r="M246" s="45">
        <f t="shared" si="19"/>
        <v>0.36984591444134446</v>
      </c>
    </row>
    <row r="247" spans="1:13" x14ac:dyDescent="0.25">
      <c r="A247" s="65">
        <f t="shared" si="20"/>
        <v>242</v>
      </c>
      <c r="B247" s="68" t="s">
        <v>2276</v>
      </c>
      <c r="C247" s="68">
        <v>675.4</v>
      </c>
      <c r="D247" s="68"/>
      <c r="E247" s="68"/>
      <c r="F247" s="68">
        <f t="shared" si="12"/>
        <v>675.4</v>
      </c>
      <c r="G247" s="208">
        <v>116.7</v>
      </c>
      <c r="H247" s="154">
        <f t="shared" si="13"/>
        <v>3.8900000000000004E-2</v>
      </c>
      <c r="I247" s="43">
        <f t="shared" si="21"/>
        <v>166.548405</v>
      </c>
      <c r="J247" s="43">
        <f t="shared" si="18"/>
        <v>36.640649099999997</v>
      </c>
      <c r="K247" s="43">
        <v>62.557424000000005</v>
      </c>
      <c r="L247" s="194">
        <v>8.1767800000000008</v>
      </c>
      <c r="M247" s="45">
        <f t="shared" si="19"/>
        <v>0.40557189532129112</v>
      </c>
    </row>
    <row r="248" spans="1:13" x14ac:dyDescent="0.25">
      <c r="A248" s="65">
        <f t="shared" si="20"/>
        <v>243</v>
      </c>
      <c r="B248" s="68" t="s">
        <v>2277</v>
      </c>
      <c r="C248" s="68">
        <v>633.9</v>
      </c>
      <c r="D248" s="68"/>
      <c r="E248" s="68"/>
      <c r="F248" s="68">
        <f t="shared" si="12"/>
        <v>633.9</v>
      </c>
      <c r="G248" s="208">
        <v>75.7</v>
      </c>
      <c r="H248" s="154">
        <f t="shared" si="13"/>
        <v>2.5233333333333333E-2</v>
      </c>
      <c r="I248" s="43">
        <f t="shared" si="21"/>
        <v>108.03525499999999</v>
      </c>
      <c r="J248" s="43">
        <f t="shared" si="18"/>
        <v>23.7677561</v>
      </c>
      <c r="K248" s="43">
        <v>40.579237333333332</v>
      </c>
      <c r="L248" s="194">
        <v>5.3040466666666664</v>
      </c>
      <c r="M248" s="45">
        <f t="shared" si="19"/>
        <v>0.2803065074932955</v>
      </c>
    </row>
    <row r="249" spans="1:13" x14ac:dyDescent="0.25">
      <c r="A249" s="65">
        <f t="shared" si="20"/>
        <v>244</v>
      </c>
      <c r="B249" s="68" t="s">
        <v>2278</v>
      </c>
      <c r="C249" s="68">
        <v>230.9</v>
      </c>
      <c r="D249" s="68">
        <v>51.2</v>
      </c>
      <c r="E249" s="68"/>
      <c r="F249" s="68">
        <f t="shared" si="12"/>
        <v>282.10000000000002</v>
      </c>
      <c r="G249" s="208">
        <v>76</v>
      </c>
      <c r="H249" s="154">
        <f t="shared" si="13"/>
        <v>2.5333333333333333E-2</v>
      </c>
      <c r="I249" s="43">
        <f t="shared" si="21"/>
        <v>108.46339999999999</v>
      </c>
      <c r="J249" s="43">
        <f t="shared" si="18"/>
        <v>23.861947999999998</v>
      </c>
      <c r="K249" s="43">
        <v>40.740053333333329</v>
      </c>
      <c r="L249" s="194">
        <v>5.3250666666666664</v>
      </c>
      <c r="M249" s="45">
        <f t="shared" si="19"/>
        <v>0.63236606876993962</v>
      </c>
    </row>
    <row r="250" spans="1:13" x14ac:dyDescent="0.25">
      <c r="A250" s="65">
        <f t="shared" si="20"/>
        <v>245</v>
      </c>
      <c r="B250" s="68" t="s">
        <v>2279</v>
      </c>
      <c r="C250" s="68">
        <v>1262.0999999999999</v>
      </c>
      <c r="D250" s="68"/>
      <c r="E250" s="68">
        <v>163.6</v>
      </c>
      <c r="F250" s="68">
        <f t="shared" si="12"/>
        <v>1425.6999999999998</v>
      </c>
      <c r="G250" s="208">
        <v>322.2</v>
      </c>
      <c r="H250" s="154">
        <f t="shared" si="13"/>
        <v>0.1074</v>
      </c>
      <c r="I250" s="43">
        <f t="shared" si="21"/>
        <v>459.82772999999997</v>
      </c>
      <c r="J250" s="43">
        <f t="shared" si="18"/>
        <v>101.16210059999999</v>
      </c>
      <c r="K250" s="43">
        <v>172.71638399999998</v>
      </c>
      <c r="L250" s="194">
        <v>22.575479999999999</v>
      </c>
      <c r="M250" s="45">
        <f t="shared" si="19"/>
        <v>0.53046341768955607</v>
      </c>
    </row>
    <row r="251" spans="1:13" x14ac:dyDescent="0.25">
      <c r="A251" s="65">
        <f t="shared" si="20"/>
        <v>246</v>
      </c>
      <c r="B251" s="68" t="s">
        <v>2280</v>
      </c>
      <c r="C251" s="68">
        <v>332.6</v>
      </c>
      <c r="D251" s="68"/>
      <c r="E251" s="68">
        <v>108.7</v>
      </c>
      <c r="F251" s="68">
        <f t="shared" si="12"/>
        <v>441.3</v>
      </c>
      <c r="G251" s="208">
        <v>70.400000000000006</v>
      </c>
      <c r="H251" s="154">
        <f t="shared" si="13"/>
        <v>2.3466666666666667E-2</v>
      </c>
      <c r="I251" s="43">
        <f t="shared" si="21"/>
        <v>100.47135999999999</v>
      </c>
      <c r="J251" s="43">
        <f t="shared" si="18"/>
        <v>22.103699199999998</v>
      </c>
      <c r="K251" s="43">
        <v>37.738154666666667</v>
      </c>
      <c r="L251" s="194">
        <v>4.9326933333333329</v>
      </c>
      <c r="M251" s="45">
        <f t="shared" si="19"/>
        <v>0.3744525429413097</v>
      </c>
    </row>
    <row r="252" spans="1:13" x14ac:dyDescent="0.25">
      <c r="A252" s="65">
        <f t="shared" si="20"/>
        <v>247</v>
      </c>
      <c r="B252" s="68" t="s">
        <v>2281</v>
      </c>
      <c r="C252" s="68">
        <v>511</v>
      </c>
      <c r="D252" s="68"/>
      <c r="E252" s="68">
        <v>141.6</v>
      </c>
      <c r="F252" s="68">
        <f t="shared" si="12"/>
        <v>652.6</v>
      </c>
      <c r="G252" s="208">
        <v>49.1</v>
      </c>
      <c r="H252" s="154">
        <f t="shared" si="13"/>
        <v>1.6366666666666668E-2</v>
      </c>
      <c r="I252" s="43">
        <f t="shared" si="21"/>
        <v>70.073065</v>
      </c>
      <c r="J252" s="43">
        <f t="shared" si="18"/>
        <v>15.4160743</v>
      </c>
      <c r="K252" s="43">
        <v>26.320218666666669</v>
      </c>
      <c r="L252" s="194">
        <v>3.4402733333333337</v>
      </c>
      <c r="M252" s="45">
        <f t="shared" si="19"/>
        <v>0.17660072218817041</v>
      </c>
    </row>
    <row r="253" spans="1:13" x14ac:dyDescent="0.25">
      <c r="A253" s="65">
        <f t="shared" si="20"/>
        <v>248</v>
      </c>
      <c r="B253" s="68" t="s">
        <v>2282</v>
      </c>
      <c r="C253" s="68">
        <v>1078.7</v>
      </c>
      <c r="D253" s="68"/>
      <c r="E253" s="68"/>
      <c r="F253" s="68">
        <f t="shared" si="12"/>
        <v>1078.7</v>
      </c>
      <c r="G253" s="208">
        <v>30.2</v>
      </c>
      <c r="H253" s="154">
        <f t="shared" si="13"/>
        <v>1.0066666666666666E-2</v>
      </c>
      <c r="I253" s="43">
        <f t="shared" si="21"/>
        <v>43.099930000000001</v>
      </c>
      <c r="J253" s="43">
        <f t="shared" si="18"/>
        <v>9.4819846000000005</v>
      </c>
      <c r="K253" s="43">
        <v>16.188810666666665</v>
      </c>
      <c r="L253" s="194">
        <v>2.1160133333333335</v>
      </c>
      <c r="M253" s="45">
        <f t="shared" si="19"/>
        <v>6.5714970427366279E-2</v>
      </c>
    </row>
    <row r="254" spans="1:13" x14ac:dyDescent="0.25">
      <c r="A254" s="65">
        <f t="shared" si="20"/>
        <v>249</v>
      </c>
      <c r="B254" s="68" t="s">
        <v>2283</v>
      </c>
      <c r="C254" s="68">
        <v>611.4</v>
      </c>
      <c r="D254" s="68"/>
      <c r="E254" s="68">
        <v>112.1</v>
      </c>
      <c r="F254" s="68">
        <f t="shared" si="12"/>
        <v>723.5</v>
      </c>
      <c r="G254" s="208">
        <v>99</v>
      </c>
      <c r="H254" s="154">
        <f t="shared" si="13"/>
        <v>3.3000000000000002E-2</v>
      </c>
      <c r="I254" s="43">
        <f t="shared" si="21"/>
        <v>141.28784999999999</v>
      </c>
      <c r="J254" s="43">
        <f t="shared" ref="J254:J311" si="22">I254*0.22</f>
        <v>31.083326999999997</v>
      </c>
      <c r="K254" s="43">
        <v>53.069280000000006</v>
      </c>
      <c r="L254" s="194">
        <v>6.9366000000000003</v>
      </c>
      <c r="M254" s="45">
        <f t="shared" si="19"/>
        <v>0.32118459847961295</v>
      </c>
    </row>
    <row r="255" spans="1:13" x14ac:dyDescent="0.25">
      <c r="A255" s="65">
        <f t="shared" si="20"/>
        <v>250</v>
      </c>
      <c r="B255" s="68" t="s">
        <v>2284</v>
      </c>
      <c r="C255" s="68">
        <v>690.47</v>
      </c>
      <c r="D255" s="68">
        <v>27.1</v>
      </c>
      <c r="E255" s="68">
        <v>79.3</v>
      </c>
      <c r="F255" s="68">
        <f t="shared" si="12"/>
        <v>796.87</v>
      </c>
      <c r="G255" s="208">
        <v>40.799999999999997</v>
      </c>
      <c r="H255" s="154">
        <f>G255/3000</f>
        <v>1.3599999999999999E-2</v>
      </c>
      <c r="I255" s="43">
        <f t="shared" si="21"/>
        <v>58.227719999999991</v>
      </c>
      <c r="J255" s="43">
        <f t="shared" si="22"/>
        <v>12.810098399999998</v>
      </c>
      <c r="K255" s="43">
        <v>21.870975999999999</v>
      </c>
      <c r="L255" s="194">
        <v>2.8587199999999995</v>
      </c>
      <c r="M255" s="45">
        <f t="shared" si="19"/>
        <v>0.12017959566805124</v>
      </c>
    </row>
    <row r="256" spans="1:13" x14ac:dyDescent="0.25">
      <c r="A256" s="65">
        <f t="shared" si="20"/>
        <v>251</v>
      </c>
      <c r="B256" s="68" t="s">
        <v>10</v>
      </c>
      <c r="C256" s="68">
        <v>401.2</v>
      </c>
      <c r="D256" s="68"/>
      <c r="E256" s="68">
        <v>112.2</v>
      </c>
      <c r="F256" s="68">
        <f t="shared" si="12"/>
        <v>513.4</v>
      </c>
      <c r="G256" s="208">
        <v>120</v>
      </c>
      <c r="H256" s="154">
        <f t="shared" ref="H256:H309" si="23">G256/3000</f>
        <v>0.04</v>
      </c>
      <c r="I256" s="43">
        <f t="shared" si="21"/>
        <v>171.25800000000001</v>
      </c>
      <c r="J256" s="43">
        <f t="shared" si="22"/>
        <v>37.676760000000002</v>
      </c>
      <c r="K256" s="43">
        <v>64.326400000000007</v>
      </c>
      <c r="L256" s="194">
        <v>8.4079999999999995</v>
      </c>
      <c r="M256" s="45">
        <f t="shared" si="19"/>
        <v>0.54863490455784969</v>
      </c>
    </row>
    <row r="257" spans="1:13" x14ac:dyDescent="0.25">
      <c r="A257" s="65">
        <f t="shared" si="20"/>
        <v>252</v>
      </c>
      <c r="B257" s="68" t="s">
        <v>11</v>
      </c>
      <c r="C257" s="68">
        <v>339.2</v>
      </c>
      <c r="D257" s="68"/>
      <c r="E257" s="68"/>
      <c r="F257" s="68">
        <f t="shared" si="12"/>
        <v>339.2</v>
      </c>
      <c r="G257" s="208">
        <v>116</v>
      </c>
      <c r="H257" s="154">
        <f t="shared" si="23"/>
        <v>3.8666666666666669E-2</v>
      </c>
      <c r="I257" s="43">
        <f t="shared" si="21"/>
        <v>165.54939999999999</v>
      </c>
      <c r="J257" s="43">
        <f t="shared" si="22"/>
        <v>36.420867999999999</v>
      </c>
      <c r="K257" s="43">
        <v>62.182186666666674</v>
      </c>
      <c r="L257" s="194">
        <v>8.1277333333333335</v>
      </c>
      <c r="M257" s="45">
        <f t="shared" si="19"/>
        <v>0.80271281839622632</v>
      </c>
    </row>
    <row r="258" spans="1:13" x14ac:dyDescent="0.25">
      <c r="A258" s="65">
        <f t="shared" si="20"/>
        <v>253</v>
      </c>
      <c r="B258" s="68" t="s">
        <v>12</v>
      </c>
      <c r="C258" s="68">
        <v>213.9</v>
      </c>
      <c r="D258" s="68"/>
      <c r="E258" s="68"/>
      <c r="F258" s="68">
        <f t="shared" si="12"/>
        <v>213.9</v>
      </c>
      <c r="G258" s="208">
        <v>65</v>
      </c>
      <c r="H258" s="154">
        <f t="shared" si="23"/>
        <v>2.1666666666666667E-2</v>
      </c>
      <c r="I258" s="43">
        <f t="shared" si="21"/>
        <v>92.764749999999992</v>
      </c>
      <c r="J258" s="43">
        <f t="shared" si="22"/>
        <v>20.408244999999997</v>
      </c>
      <c r="K258" s="43">
        <v>34.843466666666664</v>
      </c>
      <c r="L258" s="194">
        <v>4.554333333333334</v>
      </c>
      <c r="M258" s="45">
        <f t="shared" ref="M258:M318" si="24">(I258+J258+K258+L258)/F258</f>
        <v>0.71328094904160821</v>
      </c>
    </row>
    <row r="259" spans="1:13" x14ac:dyDescent="0.25">
      <c r="A259" s="65">
        <f t="shared" si="20"/>
        <v>254</v>
      </c>
      <c r="B259" s="68" t="s">
        <v>13</v>
      </c>
      <c r="C259" s="68">
        <v>227.3</v>
      </c>
      <c r="D259" s="68"/>
      <c r="E259" s="68"/>
      <c r="F259" s="68">
        <f t="shared" si="12"/>
        <v>227.3</v>
      </c>
      <c r="G259" s="208">
        <v>137</v>
      </c>
      <c r="H259" s="154">
        <f t="shared" si="23"/>
        <v>4.5666666666666668E-2</v>
      </c>
      <c r="I259" s="43">
        <f t="shared" si="21"/>
        <v>195.51955000000001</v>
      </c>
      <c r="J259" s="43">
        <f t="shared" si="22"/>
        <v>43.014301000000003</v>
      </c>
      <c r="K259" s="43">
        <v>73.439306666666667</v>
      </c>
      <c r="L259" s="194">
        <v>9.5991333333333326</v>
      </c>
      <c r="M259" s="45">
        <f t="shared" si="24"/>
        <v>1.4147483106027277</v>
      </c>
    </row>
    <row r="260" spans="1:13" x14ac:dyDescent="0.25">
      <c r="A260" s="65">
        <f t="shared" ref="A260:A272" si="25">A259+1</f>
        <v>255</v>
      </c>
      <c r="B260" s="68" t="s">
        <v>14</v>
      </c>
      <c r="C260" s="68">
        <v>479.8</v>
      </c>
      <c r="D260" s="68"/>
      <c r="E260" s="68"/>
      <c r="F260" s="68">
        <f t="shared" si="12"/>
        <v>479.8</v>
      </c>
      <c r="G260" s="208">
        <v>114</v>
      </c>
      <c r="H260" s="154">
        <f t="shared" si="23"/>
        <v>3.7999999999999999E-2</v>
      </c>
      <c r="I260" s="43">
        <f t="shared" si="21"/>
        <v>162.6951</v>
      </c>
      <c r="J260" s="43">
        <f t="shared" si="22"/>
        <v>35.792921999999997</v>
      </c>
      <c r="K260" s="43">
        <v>61.110080000000004</v>
      </c>
      <c r="L260" s="194">
        <v>7.9875999999999987</v>
      </c>
      <c r="M260" s="45">
        <f t="shared" si="24"/>
        <v>0.55770258857857435</v>
      </c>
    </row>
    <row r="261" spans="1:13" x14ac:dyDescent="0.25">
      <c r="A261" s="65">
        <f t="shared" si="25"/>
        <v>256</v>
      </c>
      <c r="B261" s="68" t="s">
        <v>15</v>
      </c>
      <c r="C261" s="68">
        <v>209.3</v>
      </c>
      <c r="D261" s="68"/>
      <c r="E261" s="68"/>
      <c r="F261" s="68">
        <f t="shared" si="12"/>
        <v>209.3</v>
      </c>
      <c r="G261" s="208">
        <v>75</v>
      </c>
      <c r="H261" s="154">
        <f t="shared" si="23"/>
        <v>2.5000000000000001E-2</v>
      </c>
      <c r="I261" s="43">
        <f t="shared" si="21"/>
        <v>107.03625</v>
      </c>
      <c r="J261" s="43">
        <f t="shared" si="22"/>
        <v>23.547974999999997</v>
      </c>
      <c r="K261" s="43">
        <v>40.204000000000001</v>
      </c>
      <c r="L261" s="194">
        <v>5.2549999999999999</v>
      </c>
      <c r="M261" s="45">
        <f t="shared" si="24"/>
        <v>0.84110475394171047</v>
      </c>
    </row>
    <row r="262" spans="1:13" x14ac:dyDescent="0.25">
      <c r="A262" s="65">
        <f t="shared" si="25"/>
        <v>257</v>
      </c>
      <c r="B262" s="68" t="s">
        <v>16</v>
      </c>
      <c r="C262" s="68">
        <v>510.7</v>
      </c>
      <c r="D262" s="68"/>
      <c r="E262" s="68"/>
      <c r="F262" s="68">
        <f t="shared" si="12"/>
        <v>510.7</v>
      </c>
      <c r="G262" s="208">
        <v>112.5</v>
      </c>
      <c r="H262" s="154">
        <f t="shared" si="23"/>
        <v>3.7499999999999999E-2</v>
      </c>
      <c r="I262" s="43">
        <f t="shared" ref="I262:I325" si="26">H262*4281.45</f>
        <v>160.55437499999999</v>
      </c>
      <c r="J262" s="43">
        <f t="shared" si="22"/>
        <v>35.321962499999998</v>
      </c>
      <c r="K262" s="43">
        <v>60.305999999999997</v>
      </c>
      <c r="L262" s="194">
        <v>7.8825000000000003</v>
      </c>
      <c r="M262" s="45">
        <f t="shared" si="24"/>
        <v>0.51706449481104355</v>
      </c>
    </row>
    <row r="263" spans="1:13" x14ac:dyDescent="0.25">
      <c r="A263" s="65">
        <f t="shared" si="25"/>
        <v>258</v>
      </c>
      <c r="B263" s="68" t="s">
        <v>17</v>
      </c>
      <c r="C263" s="68">
        <v>482.5</v>
      </c>
      <c r="D263" s="68"/>
      <c r="E263" s="68">
        <v>43.8</v>
      </c>
      <c r="F263" s="68">
        <f t="shared" si="12"/>
        <v>526.29999999999995</v>
      </c>
      <c r="G263" s="208">
        <v>90</v>
      </c>
      <c r="H263" s="154">
        <f t="shared" si="23"/>
        <v>0.03</v>
      </c>
      <c r="I263" s="43">
        <f t="shared" si="26"/>
        <v>128.4435</v>
      </c>
      <c r="J263" s="43">
        <f t="shared" si="22"/>
        <v>28.257570000000001</v>
      </c>
      <c r="K263" s="43">
        <v>48.244799999999998</v>
      </c>
      <c r="L263" s="194">
        <v>6.3059999999999992</v>
      </c>
      <c r="M263" s="45">
        <f t="shared" si="24"/>
        <v>0.40139059471784161</v>
      </c>
    </row>
    <row r="264" spans="1:13" x14ac:dyDescent="0.25">
      <c r="A264" s="65">
        <f t="shared" si="25"/>
        <v>259</v>
      </c>
      <c r="B264" s="68" t="s">
        <v>18</v>
      </c>
      <c r="C264" s="68">
        <v>265.39999999999998</v>
      </c>
      <c r="D264" s="68"/>
      <c r="E264" s="68">
        <v>29.8</v>
      </c>
      <c r="F264" s="68">
        <f t="shared" si="12"/>
        <v>295.2</v>
      </c>
      <c r="G264" s="208">
        <v>140</v>
      </c>
      <c r="H264" s="154">
        <f t="shared" si="23"/>
        <v>4.6666666666666669E-2</v>
      </c>
      <c r="I264" s="43">
        <f t="shared" si="26"/>
        <v>199.80099999999999</v>
      </c>
      <c r="J264" s="43">
        <f t="shared" si="22"/>
        <v>43.956219999999995</v>
      </c>
      <c r="K264" s="43">
        <v>75.047466666666679</v>
      </c>
      <c r="L264" s="194">
        <v>9.809333333333333</v>
      </c>
      <c r="M264" s="45">
        <f t="shared" si="24"/>
        <v>1.1131911246612467</v>
      </c>
    </row>
    <row r="265" spans="1:13" x14ac:dyDescent="0.25">
      <c r="A265" s="65">
        <f t="shared" si="25"/>
        <v>260</v>
      </c>
      <c r="B265" s="68" t="s">
        <v>19</v>
      </c>
      <c r="C265" s="68">
        <v>211.6</v>
      </c>
      <c r="D265" s="68"/>
      <c r="E265" s="68"/>
      <c r="F265" s="68">
        <f t="shared" si="12"/>
        <v>211.6</v>
      </c>
      <c r="G265" s="208">
        <v>80.7</v>
      </c>
      <c r="H265" s="154">
        <f t="shared" si="23"/>
        <v>2.69E-2</v>
      </c>
      <c r="I265" s="43">
        <f t="shared" si="26"/>
        <v>115.17100499999999</v>
      </c>
      <c r="J265" s="43">
        <f t="shared" si="22"/>
        <v>25.3376211</v>
      </c>
      <c r="K265" s="43">
        <v>43.259504</v>
      </c>
      <c r="L265" s="194">
        <v>5.6543799999999997</v>
      </c>
      <c r="M265" s="45">
        <f t="shared" si="24"/>
        <v>0.89519144659735339</v>
      </c>
    </row>
    <row r="266" spans="1:13" x14ac:dyDescent="0.25">
      <c r="A266" s="65">
        <f t="shared" si="25"/>
        <v>261</v>
      </c>
      <c r="B266" s="68" t="s">
        <v>20</v>
      </c>
      <c r="C266" s="68">
        <v>224</v>
      </c>
      <c r="D266" s="68">
        <v>79.5</v>
      </c>
      <c r="E266" s="68"/>
      <c r="F266" s="68">
        <f t="shared" si="12"/>
        <v>303.5</v>
      </c>
      <c r="G266" s="208">
        <v>124</v>
      </c>
      <c r="H266" s="154">
        <f t="shared" si="23"/>
        <v>4.1333333333333333E-2</v>
      </c>
      <c r="I266" s="43">
        <f t="shared" si="26"/>
        <v>176.9666</v>
      </c>
      <c r="J266" s="43">
        <f t="shared" si="22"/>
        <v>38.932651999999997</v>
      </c>
      <c r="K266" s="43">
        <v>66.470613333333333</v>
      </c>
      <c r="L266" s="194">
        <v>8.6882666666666672</v>
      </c>
      <c r="M266" s="45">
        <f t="shared" si="24"/>
        <v>0.95900537726523893</v>
      </c>
    </row>
    <row r="267" spans="1:13" x14ac:dyDescent="0.25">
      <c r="A267" s="65">
        <f t="shared" si="25"/>
        <v>262</v>
      </c>
      <c r="B267" s="68" t="s">
        <v>21</v>
      </c>
      <c r="C267" s="68">
        <v>177.6</v>
      </c>
      <c r="D267" s="68"/>
      <c r="E267" s="68"/>
      <c r="F267" s="68">
        <f t="shared" si="12"/>
        <v>177.6</v>
      </c>
      <c r="G267" s="208">
        <v>63.5</v>
      </c>
      <c r="H267" s="154">
        <f t="shared" si="23"/>
        <v>2.1166666666666667E-2</v>
      </c>
      <c r="I267" s="43">
        <f t="shared" si="26"/>
        <v>90.624025000000003</v>
      </c>
      <c r="J267" s="43">
        <f t="shared" si="22"/>
        <v>19.937285500000002</v>
      </c>
      <c r="K267" s="43">
        <v>34.039386666666665</v>
      </c>
      <c r="L267" s="194">
        <v>4.4492333333333338</v>
      </c>
      <c r="M267" s="45">
        <f t="shared" si="24"/>
        <v>0.83924510416666664</v>
      </c>
    </row>
    <row r="268" spans="1:13" x14ac:dyDescent="0.25">
      <c r="A268" s="65">
        <f t="shared" si="25"/>
        <v>263</v>
      </c>
      <c r="B268" s="68" t="s">
        <v>22</v>
      </c>
      <c r="C268" s="68">
        <v>590</v>
      </c>
      <c r="D268" s="68"/>
      <c r="E268" s="68">
        <v>44.1</v>
      </c>
      <c r="F268" s="68">
        <f t="shared" si="12"/>
        <v>634.1</v>
      </c>
      <c r="G268" s="208">
        <v>72</v>
      </c>
      <c r="H268" s="154">
        <f t="shared" si="23"/>
        <v>2.4E-2</v>
      </c>
      <c r="I268" s="43">
        <f t="shared" si="26"/>
        <v>102.7548</v>
      </c>
      <c r="J268" s="43">
        <f t="shared" si="22"/>
        <v>22.606056000000002</v>
      </c>
      <c r="K268" s="43">
        <v>38.595840000000003</v>
      </c>
      <c r="L268" s="194">
        <v>5.0448000000000004</v>
      </c>
      <c r="M268" s="45">
        <f t="shared" si="24"/>
        <v>0.2665218356726069</v>
      </c>
    </row>
    <row r="269" spans="1:13" x14ac:dyDescent="0.25">
      <c r="A269" s="65">
        <f t="shared" si="25"/>
        <v>264</v>
      </c>
      <c r="B269" s="68" t="s">
        <v>23</v>
      </c>
      <c r="C269" s="68">
        <v>119.2</v>
      </c>
      <c r="D269" s="68"/>
      <c r="E269" s="68"/>
      <c r="F269" s="68">
        <f t="shared" si="12"/>
        <v>119.2</v>
      </c>
      <c r="G269" s="208">
        <v>40</v>
      </c>
      <c r="H269" s="154">
        <f t="shared" si="23"/>
        <v>1.3333333333333334E-2</v>
      </c>
      <c r="I269" s="43">
        <f t="shared" si="26"/>
        <v>57.085999999999999</v>
      </c>
      <c r="J269" s="43">
        <f t="shared" si="22"/>
        <v>12.558920000000001</v>
      </c>
      <c r="K269" s="43">
        <v>21.442133333333334</v>
      </c>
      <c r="L269" s="194">
        <v>2.8026666666666666</v>
      </c>
      <c r="M269" s="45">
        <f t="shared" si="24"/>
        <v>0.78766543624161067</v>
      </c>
    </row>
    <row r="270" spans="1:13" x14ac:dyDescent="0.25">
      <c r="A270" s="65">
        <f t="shared" si="25"/>
        <v>265</v>
      </c>
      <c r="B270" s="68" t="s">
        <v>24</v>
      </c>
      <c r="C270" s="68">
        <v>1517.4</v>
      </c>
      <c r="D270" s="68"/>
      <c r="E270" s="68">
        <v>120</v>
      </c>
      <c r="F270" s="68">
        <f t="shared" si="12"/>
        <v>1637.4</v>
      </c>
      <c r="G270" s="208">
        <v>470</v>
      </c>
      <c r="H270" s="154">
        <f t="shared" si="23"/>
        <v>0.15666666666666668</v>
      </c>
      <c r="I270" s="43">
        <f t="shared" si="26"/>
        <v>670.76049999999998</v>
      </c>
      <c r="J270" s="43">
        <f t="shared" si="22"/>
        <v>147.56730999999999</v>
      </c>
      <c r="K270" s="43">
        <v>251.94506666666669</v>
      </c>
      <c r="L270" s="194">
        <v>32.931333333333335</v>
      </c>
      <c r="M270" s="45">
        <f t="shared" si="24"/>
        <v>0.67375363991694148</v>
      </c>
    </row>
    <row r="271" spans="1:13" x14ac:dyDescent="0.25">
      <c r="A271" s="65">
        <f t="shared" si="25"/>
        <v>266</v>
      </c>
      <c r="B271" s="68" t="s">
        <v>25</v>
      </c>
      <c r="C271" s="68">
        <v>256.8</v>
      </c>
      <c r="D271" s="68"/>
      <c r="E271" s="68"/>
      <c r="F271" s="68">
        <f t="shared" si="12"/>
        <v>256.8</v>
      </c>
      <c r="G271" s="208"/>
      <c r="H271" s="154">
        <f t="shared" si="23"/>
        <v>0</v>
      </c>
      <c r="I271" s="43">
        <f t="shared" si="26"/>
        <v>0</v>
      </c>
      <c r="J271" s="43">
        <f t="shared" si="22"/>
        <v>0</v>
      </c>
      <c r="K271" s="43">
        <v>0</v>
      </c>
      <c r="L271" s="194">
        <v>0</v>
      </c>
      <c r="M271" s="45">
        <f t="shared" si="24"/>
        <v>0</v>
      </c>
    </row>
    <row r="272" spans="1:13" x14ac:dyDescent="0.25">
      <c r="A272" s="65">
        <f t="shared" si="25"/>
        <v>267</v>
      </c>
      <c r="B272" s="68" t="s">
        <v>26</v>
      </c>
      <c r="C272" s="68">
        <v>293.31</v>
      </c>
      <c r="D272" s="68"/>
      <c r="E272" s="68"/>
      <c r="F272" s="68">
        <f t="shared" si="12"/>
        <v>293.31</v>
      </c>
      <c r="G272" s="208">
        <v>12</v>
      </c>
      <c r="H272" s="154">
        <f t="shared" si="23"/>
        <v>4.0000000000000001E-3</v>
      </c>
      <c r="I272" s="43">
        <f t="shared" si="26"/>
        <v>17.125799999999998</v>
      </c>
      <c r="J272" s="43">
        <f t="shared" si="22"/>
        <v>3.7676759999999998</v>
      </c>
      <c r="K272" s="43">
        <v>6.4326400000000001</v>
      </c>
      <c r="L272" s="194">
        <v>0.84079999999999999</v>
      </c>
      <c r="M272" s="45">
        <f t="shared" si="24"/>
        <v>9.6031216119464052E-2</v>
      </c>
    </row>
    <row r="273" spans="1:13" x14ac:dyDescent="0.25">
      <c r="A273" s="65">
        <f t="shared" ref="A273:A323" si="27">A272+1</f>
        <v>268</v>
      </c>
      <c r="B273" s="68" t="s">
        <v>27</v>
      </c>
      <c r="C273" s="68">
        <v>452.8</v>
      </c>
      <c r="D273" s="68">
        <v>35.6</v>
      </c>
      <c r="E273" s="68"/>
      <c r="F273" s="68">
        <f t="shared" si="12"/>
        <v>488.40000000000003</v>
      </c>
      <c r="G273" s="208">
        <v>12</v>
      </c>
      <c r="H273" s="154">
        <f t="shared" si="23"/>
        <v>4.0000000000000001E-3</v>
      </c>
      <c r="I273" s="43">
        <f t="shared" si="26"/>
        <v>17.125799999999998</v>
      </c>
      <c r="J273" s="43">
        <f t="shared" si="22"/>
        <v>3.7676759999999998</v>
      </c>
      <c r="K273" s="43">
        <v>6.4326400000000001</v>
      </c>
      <c r="L273" s="194">
        <v>0.84079999999999999</v>
      </c>
      <c r="M273" s="45">
        <f t="shared" si="24"/>
        <v>5.7671818181818178E-2</v>
      </c>
    </row>
    <row r="274" spans="1:13" x14ac:dyDescent="0.25">
      <c r="A274" s="65">
        <f t="shared" si="27"/>
        <v>269</v>
      </c>
      <c r="B274" s="68" t="s">
        <v>28</v>
      </c>
      <c r="C274" s="68">
        <v>271.2</v>
      </c>
      <c r="D274" s="68"/>
      <c r="E274" s="68"/>
      <c r="F274" s="68">
        <f t="shared" si="12"/>
        <v>271.2</v>
      </c>
      <c r="G274" s="208">
        <v>161</v>
      </c>
      <c r="H274" s="154">
        <f t="shared" si="23"/>
        <v>5.3666666666666668E-2</v>
      </c>
      <c r="I274" s="43">
        <f t="shared" si="26"/>
        <v>229.77115000000001</v>
      </c>
      <c r="J274" s="43">
        <f t="shared" si="22"/>
        <v>50.549652999999999</v>
      </c>
      <c r="K274" s="43">
        <v>86.304586666666665</v>
      </c>
      <c r="L274" s="194">
        <v>11.280733333333332</v>
      </c>
      <c r="M274" s="45">
        <f t="shared" si="24"/>
        <v>1.39345915560472</v>
      </c>
    </row>
    <row r="275" spans="1:13" x14ac:dyDescent="0.25">
      <c r="A275" s="65">
        <f t="shared" si="27"/>
        <v>270</v>
      </c>
      <c r="B275" s="68" t="s">
        <v>29</v>
      </c>
      <c r="C275" s="68">
        <v>455.2</v>
      </c>
      <c r="D275" s="68"/>
      <c r="E275" s="68"/>
      <c r="F275" s="68">
        <f t="shared" si="12"/>
        <v>455.2</v>
      </c>
      <c r="G275" s="208">
        <v>185</v>
      </c>
      <c r="H275" s="154">
        <f t="shared" si="23"/>
        <v>6.1666666666666668E-2</v>
      </c>
      <c r="I275" s="43">
        <f t="shared" si="26"/>
        <v>264.02274999999997</v>
      </c>
      <c r="J275" s="43">
        <f t="shared" si="22"/>
        <v>58.085004999999995</v>
      </c>
      <c r="K275" s="43">
        <v>99.169866666666664</v>
      </c>
      <c r="L275" s="194">
        <v>12.962333333333333</v>
      </c>
      <c r="M275" s="45">
        <f t="shared" si="24"/>
        <v>0.95395420694200361</v>
      </c>
    </row>
    <row r="276" spans="1:13" x14ac:dyDescent="0.25">
      <c r="A276" s="65">
        <f t="shared" si="27"/>
        <v>271</v>
      </c>
      <c r="B276" s="68" t="s">
        <v>30</v>
      </c>
      <c r="C276" s="68">
        <v>510.8</v>
      </c>
      <c r="D276" s="68"/>
      <c r="E276" s="68"/>
      <c r="F276" s="68">
        <f t="shared" si="12"/>
        <v>510.8</v>
      </c>
      <c r="G276" s="208">
        <v>124</v>
      </c>
      <c r="H276" s="154">
        <f t="shared" si="23"/>
        <v>4.1333333333333333E-2</v>
      </c>
      <c r="I276" s="43">
        <f t="shared" si="26"/>
        <v>176.9666</v>
      </c>
      <c r="J276" s="43">
        <f t="shared" si="22"/>
        <v>38.932651999999997</v>
      </c>
      <c r="K276" s="43">
        <v>66.470613333333333</v>
      </c>
      <c r="L276" s="194">
        <v>8.6882666666666672</v>
      </c>
      <c r="M276" s="45">
        <f t="shared" si="24"/>
        <v>0.56980840250587317</v>
      </c>
    </row>
    <row r="277" spans="1:13" x14ac:dyDescent="0.25">
      <c r="A277" s="65">
        <f t="shared" si="27"/>
        <v>272</v>
      </c>
      <c r="B277" s="68" t="s">
        <v>31</v>
      </c>
      <c r="C277" s="68">
        <v>209.8</v>
      </c>
      <c r="D277" s="68"/>
      <c r="E277" s="68">
        <v>30.1</v>
      </c>
      <c r="F277" s="68">
        <f t="shared" si="12"/>
        <v>239.9</v>
      </c>
      <c r="G277" s="208">
        <v>77</v>
      </c>
      <c r="H277" s="154">
        <f t="shared" si="23"/>
        <v>2.5666666666666667E-2</v>
      </c>
      <c r="I277" s="43">
        <f t="shared" si="26"/>
        <v>109.89055</v>
      </c>
      <c r="J277" s="43">
        <f t="shared" si="22"/>
        <v>24.175921000000002</v>
      </c>
      <c r="K277" s="43">
        <v>41.276106666666664</v>
      </c>
      <c r="L277" s="194">
        <v>5.3951333333333329</v>
      </c>
      <c r="M277" s="45">
        <f t="shared" si="24"/>
        <v>0.75338770737807415</v>
      </c>
    </row>
    <row r="278" spans="1:13" x14ac:dyDescent="0.25">
      <c r="A278" s="65">
        <f t="shared" si="27"/>
        <v>273</v>
      </c>
      <c r="B278" s="68" t="s">
        <v>32</v>
      </c>
      <c r="C278" s="68">
        <v>506.6</v>
      </c>
      <c r="D278" s="68"/>
      <c r="E278" s="68"/>
      <c r="F278" s="68">
        <f t="shared" si="12"/>
        <v>506.6</v>
      </c>
      <c r="G278" s="208">
        <v>88</v>
      </c>
      <c r="H278" s="154">
        <f t="shared" si="23"/>
        <v>2.9333333333333333E-2</v>
      </c>
      <c r="I278" s="43">
        <f t="shared" si="26"/>
        <v>125.58919999999999</v>
      </c>
      <c r="J278" s="43">
        <f t="shared" si="22"/>
        <v>27.629624</v>
      </c>
      <c r="K278" s="43">
        <v>47.172693333333328</v>
      </c>
      <c r="L278" s="194">
        <v>6.1658666666666662</v>
      </c>
      <c r="M278" s="45">
        <f t="shared" si="24"/>
        <v>0.40773269640742194</v>
      </c>
    </row>
    <row r="279" spans="1:13" x14ac:dyDescent="0.25">
      <c r="A279" s="65">
        <f t="shared" si="27"/>
        <v>274</v>
      </c>
      <c r="B279" s="68" t="s">
        <v>33</v>
      </c>
      <c r="C279" s="68">
        <v>229.4</v>
      </c>
      <c r="D279" s="68"/>
      <c r="E279" s="68"/>
      <c r="F279" s="68">
        <f t="shared" si="12"/>
        <v>229.4</v>
      </c>
      <c r="G279" s="208">
        <v>19.5</v>
      </c>
      <c r="H279" s="154">
        <f t="shared" si="23"/>
        <v>6.4999999999999997E-3</v>
      </c>
      <c r="I279" s="43">
        <f t="shared" si="26"/>
        <v>27.829424999999997</v>
      </c>
      <c r="J279" s="43">
        <f t="shared" si="22"/>
        <v>6.122473499999999</v>
      </c>
      <c r="K279" s="43">
        <v>10.45304</v>
      </c>
      <c r="L279" s="194">
        <v>1.3663000000000001</v>
      </c>
      <c r="M279" s="45">
        <f t="shared" si="24"/>
        <v>0.19952588709677421</v>
      </c>
    </row>
    <row r="280" spans="1:13" x14ac:dyDescent="0.25">
      <c r="A280" s="65">
        <f t="shared" si="27"/>
        <v>275</v>
      </c>
      <c r="B280" s="68" t="s">
        <v>34</v>
      </c>
      <c r="C280" s="68">
        <v>619.9</v>
      </c>
      <c r="D280" s="68"/>
      <c r="E280" s="68"/>
      <c r="F280" s="68">
        <f t="shared" si="12"/>
        <v>619.9</v>
      </c>
      <c r="G280" s="208">
        <v>258</v>
      </c>
      <c r="H280" s="154">
        <f t="shared" si="23"/>
        <v>8.5999999999999993E-2</v>
      </c>
      <c r="I280" s="43">
        <f t="shared" si="26"/>
        <v>368.20469999999995</v>
      </c>
      <c r="J280" s="43">
        <f t="shared" si="22"/>
        <v>81.005033999999995</v>
      </c>
      <c r="K280" s="43">
        <v>138.30175999999997</v>
      </c>
      <c r="L280" s="194">
        <v>18.077199999999998</v>
      </c>
      <c r="M280" s="45">
        <f t="shared" si="24"/>
        <v>0.97691352476205817</v>
      </c>
    </row>
    <row r="281" spans="1:13" x14ac:dyDescent="0.25">
      <c r="A281" s="65">
        <f t="shared" si="27"/>
        <v>276</v>
      </c>
      <c r="B281" s="68" t="s">
        <v>35</v>
      </c>
      <c r="C281" s="68">
        <v>356.2</v>
      </c>
      <c r="D281" s="68"/>
      <c r="E281" s="68"/>
      <c r="F281" s="68">
        <f t="shared" si="12"/>
        <v>356.2</v>
      </c>
      <c r="G281" s="208">
        <v>60</v>
      </c>
      <c r="H281" s="154">
        <f t="shared" si="23"/>
        <v>0.02</v>
      </c>
      <c r="I281" s="43">
        <f t="shared" si="26"/>
        <v>85.629000000000005</v>
      </c>
      <c r="J281" s="43">
        <f t="shared" si="22"/>
        <v>18.838380000000001</v>
      </c>
      <c r="K281" s="43">
        <v>32.163200000000003</v>
      </c>
      <c r="L281" s="194">
        <v>4.2039999999999997</v>
      </c>
      <c r="M281" s="45">
        <f t="shared" si="24"/>
        <v>0.39538062886019099</v>
      </c>
    </row>
    <row r="282" spans="1:13" x14ac:dyDescent="0.25">
      <c r="A282" s="65">
        <f t="shared" si="27"/>
        <v>277</v>
      </c>
      <c r="B282" s="68" t="s">
        <v>36</v>
      </c>
      <c r="C282" s="68">
        <v>1295.8</v>
      </c>
      <c r="D282" s="68"/>
      <c r="E282" s="68"/>
      <c r="F282" s="68">
        <f t="shared" si="12"/>
        <v>1295.8</v>
      </c>
      <c r="G282" s="208">
        <v>176</v>
      </c>
      <c r="H282" s="154">
        <f t="shared" si="23"/>
        <v>5.8666666666666666E-2</v>
      </c>
      <c r="I282" s="43">
        <f t="shared" si="26"/>
        <v>251.17839999999998</v>
      </c>
      <c r="J282" s="43">
        <f t="shared" si="22"/>
        <v>55.259247999999999</v>
      </c>
      <c r="K282" s="43">
        <v>94.345386666666656</v>
      </c>
      <c r="L282" s="194">
        <v>12.331733333333332</v>
      </c>
      <c r="M282" s="45">
        <f t="shared" si="24"/>
        <v>0.31881059422750418</v>
      </c>
    </row>
    <row r="283" spans="1:13" x14ac:dyDescent="0.25">
      <c r="A283" s="65">
        <f t="shared" si="27"/>
        <v>278</v>
      </c>
      <c r="B283" s="68" t="s">
        <v>60</v>
      </c>
      <c r="C283" s="68">
        <v>156.44999999999999</v>
      </c>
      <c r="D283" s="68"/>
      <c r="E283" s="68">
        <v>36.1</v>
      </c>
      <c r="F283" s="68">
        <f t="shared" si="12"/>
        <v>192.54999999999998</v>
      </c>
      <c r="G283" s="208">
        <v>96.8</v>
      </c>
      <c r="H283" s="154">
        <f t="shared" si="23"/>
        <v>3.2266666666666666E-2</v>
      </c>
      <c r="I283" s="43">
        <f t="shared" si="26"/>
        <v>138.14811999999998</v>
      </c>
      <c r="J283" s="43">
        <f t="shared" si="22"/>
        <v>30.392586399999995</v>
      </c>
      <c r="K283" s="43">
        <v>51.889962666666662</v>
      </c>
      <c r="L283" s="194">
        <v>6.7824533333333328</v>
      </c>
      <c r="M283" s="45">
        <f t="shared" si="24"/>
        <v>1.1800214095040249</v>
      </c>
    </row>
    <row r="284" spans="1:13" x14ac:dyDescent="0.25">
      <c r="A284" s="65">
        <f t="shared" si="27"/>
        <v>279</v>
      </c>
      <c r="B284" s="68" t="s">
        <v>61</v>
      </c>
      <c r="C284" s="68">
        <v>160.69999999999999</v>
      </c>
      <c r="D284" s="68"/>
      <c r="E284" s="68"/>
      <c r="F284" s="68">
        <f t="shared" si="12"/>
        <v>160.69999999999999</v>
      </c>
      <c r="G284" s="208">
        <v>31</v>
      </c>
      <c r="H284" s="154">
        <f t="shared" si="23"/>
        <v>1.0333333333333333E-2</v>
      </c>
      <c r="I284" s="43">
        <f t="shared" si="26"/>
        <v>44.24165</v>
      </c>
      <c r="J284" s="43">
        <f t="shared" si="22"/>
        <v>9.7331629999999993</v>
      </c>
      <c r="K284" s="43">
        <v>16.617653333333333</v>
      </c>
      <c r="L284" s="194">
        <v>2.1720666666666668</v>
      </c>
      <c r="M284" s="45">
        <f t="shared" si="24"/>
        <v>0.45279734287492224</v>
      </c>
    </row>
    <row r="285" spans="1:13" x14ac:dyDescent="0.25">
      <c r="A285" s="65">
        <f t="shared" si="27"/>
        <v>280</v>
      </c>
      <c r="B285" s="68" t="s">
        <v>62</v>
      </c>
      <c r="C285" s="68">
        <v>170.8</v>
      </c>
      <c r="D285" s="68"/>
      <c r="E285" s="68">
        <v>34.5</v>
      </c>
      <c r="F285" s="68">
        <f t="shared" si="12"/>
        <v>205.3</v>
      </c>
      <c r="G285" s="208">
        <v>20</v>
      </c>
      <c r="H285" s="154">
        <f t="shared" si="23"/>
        <v>6.6666666666666671E-3</v>
      </c>
      <c r="I285" s="43">
        <f t="shared" si="26"/>
        <v>28.542999999999999</v>
      </c>
      <c r="J285" s="43">
        <f t="shared" si="22"/>
        <v>6.2794600000000003</v>
      </c>
      <c r="K285" s="43">
        <v>10.721066666666667</v>
      </c>
      <c r="L285" s="194">
        <v>1.4013333333333333</v>
      </c>
      <c r="M285" s="45">
        <f t="shared" si="24"/>
        <v>0.22866468582562102</v>
      </c>
    </row>
    <row r="286" spans="1:13" x14ac:dyDescent="0.25">
      <c r="A286" s="65">
        <f t="shared" si="27"/>
        <v>281</v>
      </c>
      <c r="B286" s="68" t="s">
        <v>63</v>
      </c>
      <c r="C286" s="68">
        <v>114.5</v>
      </c>
      <c r="D286" s="68"/>
      <c r="E286" s="68"/>
      <c r="F286" s="68">
        <f t="shared" si="12"/>
        <v>114.5</v>
      </c>
      <c r="G286" s="208">
        <v>23.7</v>
      </c>
      <c r="H286" s="154">
        <f t="shared" si="23"/>
        <v>7.899999999999999E-3</v>
      </c>
      <c r="I286" s="43">
        <f t="shared" si="26"/>
        <v>33.823454999999996</v>
      </c>
      <c r="J286" s="43">
        <f t="shared" si="22"/>
        <v>7.4411600999999994</v>
      </c>
      <c r="K286" s="43">
        <v>12.704463999999998</v>
      </c>
      <c r="L286" s="194">
        <v>1.6605799999999999</v>
      </c>
      <c r="M286" s="45">
        <f t="shared" si="24"/>
        <v>0.485848551091703</v>
      </c>
    </row>
    <row r="287" spans="1:13" x14ac:dyDescent="0.25">
      <c r="A287" s="65">
        <f t="shared" si="27"/>
        <v>282</v>
      </c>
      <c r="B287" s="68" t="s">
        <v>64</v>
      </c>
      <c r="C287" s="68">
        <v>132.19999999999999</v>
      </c>
      <c r="D287" s="68"/>
      <c r="E287" s="68"/>
      <c r="F287" s="68">
        <f t="shared" si="12"/>
        <v>132.19999999999999</v>
      </c>
      <c r="G287" s="208">
        <v>33.200000000000003</v>
      </c>
      <c r="H287" s="154">
        <f t="shared" si="23"/>
        <v>1.1066666666666667E-2</v>
      </c>
      <c r="I287" s="43">
        <f t="shared" si="26"/>
        <v>47.38138</v>
      </c>
      <c r="J287" s="43">
        <f t="shared" si="22"/>
        <v>10.423903600000001</v>
      </c>
      <c r="K287" s="43">
        <v>17.79697066666667</v>
      </c>
      <c r="L287" s="194">
        <v>2.3262133333333335</v>
      </c>
      <c r="M287" s="45">
        <f t="shared" si="24"/>
        <v>0.58947403630862338</v>
      </c>
    </row>
    <row r="288" spans="1:13" x14ac:dyDescent="0.25">
      <c r="A288" s="65">
        <f t="shared" si="27"/>
        <v>283</v>
      </c>
      <c r="B288" s="68" t="s">
        <v>65</v>
      </c>
      <c r="C288" s="68">
        <v>143.9</v>
      </c>
      <c r="D288" s="68"/>
      <c r="E288" s="68"/>
      <c r="F288" s="68">
        <f t="shared" si="12"/>
        <v>143.9</v>
      </c>
      <c r="G288" s="208">
        <v>22</v>
      </c>
      <c r="H288" s="154">
        <f t="shared" si="23"/>
        <v>7.3333333333333332E-3</v>
      </c>
      <c r="I288" s="43">
        <f t="shared" si="26"/>
        <v>31.397299999999998</v>
      </c>
      <c r="J288" s="43">
        <f t="shared" si="22"/>
        <v>6.9074059999999999</v>
      </c>
      <c r="K288" s="43">
        <v>11.793173333333332</v>
      </c>
      <c r="L288" s="194">
        <v>1.5414666666666665</v>
      </c>
      <c r="M288" s="45">
        <f t="shared" si="24"/>
        <v>0.35885577484364134</v>
      </c>
    </row>
    <row r="289" spans="1:13" x14ac:dyDescent="0.25">
      <c r="A289" s="65">
        <f t="shared" si="27"/>
        <v>284</v>
      </c>
      <c r="B289" s="68" t="s">
        <v>82</v>
      </c>
      <c r="C289" s="68">
        <v>302</v>
      </c>
      <c r="D289" s="68"/>
      <c r="E289" s="68">
        <v>49</v>
      </c>
      <c r="F289" s="68">
        <f t="shared" si="12"/>
        <v>351</v>
      </c>
      <c r="G289" s="208">
        <v>115</v>
      </c>
      <c r="H289" s="154">
        <f t="shared" si="23"/>
        <v>3.833333333333333E-2</v>
      </c>
      <c r="I289" s="43">
        <f t="shared" si="26"/>
        <v>164.12224999999998</v>
      </c>
      <c r="J289" s="43">
        <f t="shared" si="22"/>
        <v>36.106894999999994</v>
      </c>
      <c r="K289" s="43">
        <v>61.646133333333331</v>
      </c>
      <c r="L289" s="194">
        <v>8.0576666666666661</v>
      </c>
      <c r="M289" s="45">
        <f t="shared" si="24"/>
        <v>0.76903972934472919</v>
      </c>
    </row>
    <row r="290" spans="1:13" x14ac:dyDescent="0.25">
      <c r="A290" s="65">
        <f t="shared" si="27"/>
        <v>285</v>
      </c>
      <c r="B290" s="68" t="s">
        <v>83</v>
      </c>
      <c r="C290" s="68">
        <v>299.10000000000002</v>
      </c>
      <c r="D290" s="68"/>
      <c r="E290" s="68">
        <v>30.3</v>
      </c>
      <c r="F290" s="68">
        <f t="shared" si="12"/>
        <v>329.40000000000003</v>
      </c>
      <c r="G290" s="208">
        <v>100</v>
      </c>
      <c r="H290" s="154">
        <f t="shared" si="23"/>
        <v>3.3333333333333333E-2</v>
      </c>
      <c r="I290" s="43">
        <f t="shared" si="26"/>
        <v>142.715</v>
      </c>
      <c r="J290" s="43">
        <f t="shared" si="22"/>
        <v>31.397300000000001</v>
      </c>
      <c r="K290" s="43">
        <v>53.605333333333334</v>
      </c>
      <c r="L290" s="194">
        <v>7.0066666666666668</v>
      </c>
      <c r="M290" s="45">
        <f t="shared" si="24"/>
        <v>0.71258136004857309</v>
      </c>
    </row>
    <row r="291" spans="1:13" x14ac:dyDescent="0.25">
      <c r="A291" s="65">
        <f t="shared" si="27"/>
        <v>286</v>
      </c>
      <c r="B291" s="68" t="s">
        <v>84</v>
      </c>
      <c r="C291" s="68">
        <v>240.7</v>
      </c>
      <c r="D291" s="68"/>
      <c r="E291" s="68">
        <v>32</v>
      </c>
      <c r="F291" s="68">
        <f t="shared" si="12"/>
        <v>272.7</v>
      </c>
      <c r="G291" s="208">
        <v>133</v>
      </c>
      <c r="H291" s="154">
        <f t="shared" si="23"/>
        <v>4.4333333333333336E-2</v>
      </c>
      <c r="I291" s="43">
        <f t="shared" si="26"/>
        <v>189.81094999999999</v>
      </c>
      <c r="J291" s="43">
        <f t="shared" si="22"/>
        <v>41.758409</v>
      </c>
      <c r="K291" s="43">
        <v>71.295093333333341</v>
      </c>
      <c r="L291" s="194">
        <v>9.3188666666666684</v>
      </c>
      <c r="M291" s="45">
        <f t="shared" si="24"/>
        <v>1.1447866483314999</v>
      </c>
    </row>
    <row r="292" spans="1:13" x14ac:dyDescent="0.25">
      <c r="A292" s="65">
        <f t="shared" si="27"/>
        <v>287</v>
      </c>
      <c r="B292" s="68" t="s">
        <v>85</v>
      </c>
      <c r="C292" s="68">
        <v>354.6</v>
      </c>
      <c r="D292" s="68"/>
      <c r="E292" s="68">
        <v>49</v>
      </c>
      <c r="F292" s="68">
        <f t="shared" si="12"/>
        <v>403.6</v>
      </c>
      <c r="G292" s="208">
        <v>180</v>
      </c>
      <c r="H292" s="154">
        <f t="shared" si="23"/>
        <v>0.06</v>
      </c>
      <c r="I292" s="43">
        <f t="shared" si="26"/>
        <v>256.887</v>
      </c>
      <c r="J292" s="43">
        <f t="shared" si="22"/>
        <v>56.515140000000002</v>
      </c>
      <c r="K292" s="43">
        <v>96.489599999999996</v>
      </c>
      <c r="L292" s="194">
        <v>12.611999999999998</v>
      </c>
      <c r="M292" s="45">
        <f t="shared" si="24"/>
        <v>1.0468378097125868</v>
      </c>
    </row>
    <row r="293" spans="1:13" x14ac:dyDescent="0.25">
      <c r="A293" s="65">
        <f t="shared" si="27"/>
        <v>288</v>
      </c>
      <c r="B293" s="68" t="s">
        <v>86</v>
      </c>
      <c r="C293" s="68">
        <v>306.2</v>
      </c>
      <c r="D293" s="68"/>
      <c r="E293" s="68"/>
      <c r="F293" s="68">
        <f t="shared" si="12"/>
        <v>306.2</v>
      </c>
      <c r="G293" s="208">
        <v>135</v>
      </c>
      <c r="H293" s="154">
        <f t="shared" si="23"/>
        <v>4.4999999999999998E-2</v>
      </c>
      <c r="I293" s="43">
        <f t="shared" si="26"/>
        <v>192.66524999999999</v>
      </c>
      <c r="J293" s="43">
        <f t="shared" si="22"/>
        <v>42.386354999999995</v>
      </c>
      <c r="K293" s="43">
        <v>72.367199999999997</v>
      </c>
      <c r="L293" s="194">
        <v>9.4589999999999996</v>
      </c>
      <c r="M293" s="45">
        <f t="shared" si="24"/>
        <v>1.0348719954278252</v>
      </c>
    </row>
    <row r="294" spans="1:13" x14ac:dyDescent="0.25">
      <c r="A294" s="65">
        <f t="shared" si="27"/>
        <v>289</v>
      </c>
      <c r="B294" s="68" t="s">
        <v>87</v>
      </c>
      <c r="C294" s="68">
        <v>426.9</v>
      </c>
      <c r="D294" s="68"/>
      <c r="E294" s="68"/>
      <c r="F294" s="68">
        <f t="shared" si="12"/>
        <v>426.9</v>
      </c>
      <c r="G294" s="208">
        <v>130</v>
      </c>
      <c r="H294" s="154">
        <f t="shared" si="23"/>
        <v>4.3333333333333335E-2</v>
      </c>
      <c r="I294" s="43">
        <f t="shared" si="26"/>
        <v>185.52949999999998</v>
      </c>
      <c r="J294" s="43">
        <f t="shared" si="22"/>
        <v>40.816489999999995</v>
      </c>
      <c r="K294" s="43">
        <v>69.686933333333329</v>
      </c>
      <c r="L294" s="194">
        <v>9.108666666666668</v>
      </c>
      <c r="M294" s="45">
        <f t="shared" si="24"/>
        <v>0.71478470367767633</v>
      </c>
    </row>
    <row r="295" spans="1:13" x14ac:dyDescent="0.25">
      <c r="A295" s="65">
        <f t="shared" si="27"/>
        <v>290</v>
      </c>
      <c r="B295" s="68" t="s">
        <v>88</v>
      </c>
      <c r="C295" s="68">
        <v>347.5</v>
      </c>
      <c r="D295" s="68"/>
      <c r="E295" s="68"/>
      <c r="F295" s="68">
        <f t="shared" si="12"/>
        <v>347.5</v>
      </c>
      <c r="G295" s="208">
        <v>135</v>
      </c>
      <c r="H295" s="154">
        <f t="shared" si="23"/>
        <v>4.4999999999999998E-2</v>
      </c>
      <c r="I295" s="43">
        <f t="shared" si="26"/>
        <v>192.66524999999999</v>
      </c>
      <c r="J295" s="43">
        <f t="shared" si="22"/>
        <v>42.386354999999995</v>
      </c>
      <c r="K295" s="43">
        <v>72.367199999999997</v>
      </c>
      <c r="L295" s="194">
        <v>9.4589999999999996</v>
      </c>
      <c r="M295" s="45">
        <f t="shared" si="24"/>
        <v>0.91187857553956841</v>
      </c>
    </row>
    <row r="296" spans="1:13" x14ac:dyDescent="0.25">
      <c r="A296" s="65">
        <f t="shared" si="27"/>
        <v>291</v>
      </c>
      <c r="B296" s="68" t="s">
        <v>89</v>
      </c>
      <c r="C296" s="68">
        <v>667.2</v>
      </c>
      <c r="D296" s="68"/>
      <c r="E296" s="68"/>
      <c r="F296" s="68">
        <f t="shared" si="12"/>
        <v>667.2</v>
      </c>
      <c r="G296" s="208">
        <v>110</v>
      </c>
      <c r="H296" s="154">
        <f t="shared" si="23"/>
        <v>3.6666666666666667E-2</v>
      </c>
      <c r="I296" s="43">
        <f t="shared" si="26"/>
        <v>156.98650000000001</v>
      </c>
      <c r="J296" s="43">
        <f t="shared" si="22"/>
        <v>34.537030000000001</v>
      </c>
      <c r="K296" s="43">
        <v>58.96586666666667</v>
      </c>
      <c r="L296" s="194">
        <v>7.7073333333333327</v>
      </c>
      <c r="M296" s="45">
        <f t="shared" si="24"/>
        <v>0.38698550659472419</v>
      </c>
    </row>
    <row r="297" spans="1:13" x14ac:dyDescent="0.25">
      <c r="A297" s="65">
        <f t="shared" si="27"/>
        <v>292</v>
      </c>
      <c r="B297" s="68" t="s">
        <v>90</v>
      </c>
      <c r="C297" s="68">
        <v>364</v>
      </c>
      <c r="D297" s="68"/>
      <c r="E297" s="68"/>
      <c r="F297" s="68">
        <f t="shared" si="12"/>
        <v>364</v>
      </c>
      <c r="G297" s="208">
        <v>100</v>
      </c>
      <c r="H297" s="154">
        <f t="shared" si="23"/>
        <v>3.3333333333333333E-2</v>
      </c>
      <c r="I297" s="43">
        <f t="shared" si="26"/>
        <v>142.715</v>
      </c>
      <c r="J297" s="43">
        <f t="shared" si="22"/>
        <v>31.397300000000001</v>
      </c>
      <c r="K297" s="43">
        <v>53.605333333333334</v>
      </c>
      <c r="L297" s="194">
        <v>7.0066666666666668</v>
      </c>
      <c r="M297" s="45">
        <f t="shared" si="24"/>
        <v>0.64484697802197799</v>
      </c>
    </row>
    <row r="298" spans="1:13" x14ac:dyDescent="0.25">
      <c r="A298" s="65">
        <f t="shared" si="27"/>
        <v>293</v>
      </c>
      <c r="B298" s="68" t="s">
        <v>91</v>
      </c>
      <c r="C298" s="68">
        <v>180.5</v>
      </c>
      <c r="D298" s="68"/>
      <c r="E298" s="68"/>
      <c r="F298" s="68">
        <f t="shared" si="12"/>
        <v>180.5</v>
      </c>
      <c r="G298" s="208">
        <v>110</v>
      </c>
      <c r="H298" s="154">
        <f t="shared" si="23"/>
        <v>3.6666666666666667E-2</v>
      </c>
      <c r="I298" s="43">
        <f t="shared" si="26"/>
        <v>156.98650000000001</v>
      </c>
      <c r="J298" s="43">
        <f t="shared" si="22"/>
        <v>34.537030000000001</v>
      </c>
      <c r="K298" s="43">
        <v>58.96586666666667</v>
      </c>
      <c r="L298" s="194">
        <v>7.7073333333333327</v>
      </c>
      <c r="M298" s="45">
        <f t="shared" si="24"/>
        <v>1.4304527977839336</v>
      </c>
    </row>
    <row r="299" spans="1:13" x14ac:dyDescent="0.25">
      <c r="A299" s="65">
        <f t="shared" si="27"/>
        <v>294</v>
      </c>
      <c r="B299" s="68" t="s">
        <v>92</v>
      </c>
      <c r="C299" s="68">
        <v>235.8</v>
      </c>
      <c r="D299" s="68"/>
      <c r="E299" s="68"/>
      <c r="F299" s="68">
        <f t="shared" si="12"/>
        <v>235.8</v>
      </c>
      <c r="G299" s="208">
        <v>148.30000000000001</v>
      </c>
      <c r="H299" s="154">
        <f t="shared" si="23"/>
        <v>4.9433333333333336E-2</v>
      </c>
      <c r="I299" s="43">
        <f t="shared" si="26"/>
        <v>211.646345</v>
      </c>
      <c r="J299" s="43">
        <f t="shared" si="22"/>
        <v>46.562195899999999</v>
      </c>
      <c r="K299" s="43">
        <v>79.496709333333342</v>
      </c>
      <c r="L299" s="194">
        <v>10.390886666666667</v>
      </c>
      <c r="M299" s="45">
        <f t="shared" si="24"/>
        <v>1.4762346772688719</v>
      </c>
    </row>
    <row r="300" spans="1:13" x14ac:dyDescent="0.25">
      <c r="A300" s="65">
        <f t="shared" si="27"/>
        <v>295</v>
      </c>
      <c r="B300" s="68" t="s">
        <v>93</v>
      </c>
      <c r="C300" s="68">
        <v>234.1</v>
      </c>
      <c r="D300" s="68"/>
      <c r="E300" s="68"/>
      <c r="F300" s="68">
        <f t="shared" si="12"/>
        <v>234.1</v>
      </c>
      <c r="G300" s="208">
        <v>128</v>
      </c>
      <c r="H300" s="154">
        <f t="shared" si="23"/>
        <v>4.2666666666666665E-2</v>
      </c>
      <c r="I300" s="43">
        <f t="shared" si="26"/>
        <v>182.67519999999999</v>
      </c>
      <c r="J300" s="43">
        <f t="shared" si="22"/>
        <v>40.188544</v>
      </c>
      <c r="K300" s="43">
        <v>68.614826666666659</v>
      </c>
      <c r="L300" s="194">
        <v>8.9685333333333332</v>
      </c>
      <c r="M300" s="45">
        <f t="shared" si="24"/>
        <v>1.2834135155916273</v>
      </c>
    </row>
    <row r="301" spans="1:13" x14ac:dyDescent="0.25">
      <c r="A301" s="65">
        <f t="shared" si="27"/>
        <v>296</v>
      </c>
      <c r="B301" s="68" t="s">
        <v>94</v>
      </c>
      <c r="C301" s="68">
        <v>490.4</v>
      </c>
      <c r="D301" s="68"/>
      <c r="E301" s="68"/>
      <c r="F301" s="68">
        <f t="shared" si="12"/>
        <v>490.4</v>
      </c>
      <c r="G301" s="208">
        <v>174</v>
      </c>
      <c r="H301" s="154">
        <f t="shared" si="23"/>
        <v>5.8000000000000003E-2</v>
      </c>
      <c r="I301" s="43">
        <f t="shared" si="26"/>
        <v>248.32410000000002</v>
      </c>
      <c r="J301" s="43">
        <f t="shared" si="22"/>
        <v>54.631302000000005</v>
      </c>
      <c r="K301" s="43">
        <v>93.27328</v>
      </c>
      <c r="L301" s="194">
        <v>12.191600000000001</v>
      </c>
      <c r="M301" s="45">
        <f t="shared" si="24"/>
        <v>0.83283091761827088</v>
      </c>
    </row>
    <row r="302" spans="1:13" x14ac:dyDescent="0.25">
      <c r="A302" s="65">
        <f t="shared" si="27"/>
        <v>297</v>
      </c>
      <c r="B302" s="68" t="s">
        <v>95</v>
      </c>
      <c r="C302" s="68">
        <v>274</v>
      </c>
      <c r="D302" s="68"/>
      <c r="E302" s="68"/>
      <c r="F302" s="68">
        <f t="shared" si="12"/>
        <v>274</v>
      </c>
      <c r="G302" s="208">
        <v>165</v>
      </c>
      <c r="H302" s="154">
        <f t="shared" si="23"/>
        <v>5.5E-2</v>
      </c>
      <c r="I302" s="43">
        <f t="shared" si="26"/>
        <v>235.47975</v>
      </c>
      <c r="J302" s="43">
        <f t="shared" si="22"/>
        <v>51.805545000000002</v>
      </c>
      <c r="K302" s="43">
        <v>88.448800000000006</v>
      </c>
      <c r="L302" s="194">
        <v>11.561</v>
      </c>
      <c r="M302" s="45">
        <f t="shared" si="24"/>
        <v>1.4134857481751826</v>
      </c>
    </row>
    <row r="303" spans="1:13" x14ac:dyDescent="0.25">
      <c r="A303" s="65">
        <f t="shared" si="27"/>
        <v>298</v>
      </c>
      <c r="B303" s="68" t="s">
        <v>96</v>
      </c>
      <c r="C303" s="68">
        <v>287.60000000000002</v>
      </c>
      <c r="D303" s="68"/>
      <c r="E303" s="68"/>
      <c r="F303" s="68">
        <f t="shared" si="12"/>
        <v>287.60000000000002</v>
      </c>
      <c r="G303" s="208">
        <v>34.5</v>
      </c>
      <c r="H303" s="154">
        <f t="shared" si="23"/>
        <v>1.15E-2</v>
      </c>
      <c r="I303" s="43">
        <f t="shared" si="26"/>
        <v>49.236674999999998</v>
      </c>
      <c r="J303" s="43">
        <f t="shared" si="22"/>
        <v>10.8320685</v>
      </c>
      <c r="K303" s="43">
        <v>18.493839999999999</v>
      </c>
      <c r="L303" s="194">
        <v>2.4173</v>
      </c>
      <c r="M303" s="45">
        <f t="shared" si="24"/>
        <v>0.28157122218358827</v>
      </c>
    </row>
    <row r="304" spans="1:13" x14ac:dyDescent="0.25">
      <c r="A304" s="65">
        <f t="shared" si="27"/>
        <v>299</v>
      </c>
      <c r="B304" s="68" t="s">
        <v>97</v>
      </c>
      <c r="C304" s="68">
        <v>254.08</v>
      </c>
      <c r="D304" s="68"/>
      <c r="E304" s="68"/>
      <c r="F304" s="68">
        <f t="shared" si="12"/>
        <v>254.08</v>
      </c>
      <c r="G304" s="208">
        <v>150</v>
      </c>
      <c r="H304" s="154">
        <f t="shared" si="23"/>
        <v>0.05</v>
      </c>
      <c r="I304" s="43">
        <f t="shared" si="26"/>
        <v>214.07249999999999</v>
      </c>
      <c r="J304" s="43">
        <f t="shared" si="22"/>
        <v>47.095949999999995</v>
      </c>
      <c r="K304" s="43">
        <v>80.408000000000001</v>
      </c>
      <c r="L304" s="194">
        <v>10.51</v>
      </c>
      <c r="M304" s="45">
        <f t="shared" si="24"/>
        <v>1.3857306753778338</v>
      </c>
    </row>
    <row r="305" spans="1:13" x14ac:dyDescent="0.25">
      <c r="A305" s="65">
        <f t="shared" si="27"/>
        <v>300</v>
      </c>
      <c r="B305" s="68" t="s">
        <v>98</v>
      </c>
      <c r="C305" s="68">
        <v>389.6</v>
      </c>
      <c r="D305" s="68"/>
      <c r="E305" s="68"/>
      <c r="F305" s="68">
        <f t="shared" si="12"/>
        <v>389.6</v>
      </c>
      <c r="G305" s="208">
        <v>216</v>
      </c>
      <c r="H305" s="154">
        <f t="shared" si="23"/>
        <v>7.1999999999999995E-2</v>
      </c>
      <c r="I305" s="43">
        <f t="shared" si="26"/>
        <v>308.26439999999997</v>
      </c>
      <c r="J305" s="43">
        <f t="shared" si="22"/>
        <v>67.818168</v>
      </c>
      <c r="K305" s="43">
        <v>115.78751999999999</v>
      </c>
      <c r="L305" s="194">
        <v>15.134399999999999</v>
      </c>
      <c r="M305" s="45">
        <f t="shared" si="24"/>
        <v>1.3013462217659135</v>
      </c>
    </row>
    <row r="306" spans="1:13" x14ac:dyDescent="0.25">
      <c r="A306" s="65">
        <f t="shared" si="27"/>
        <v>301</v>
      </c>
      <c r="B306" s="68" t="s">
        <v>99</v>
      </c>
      <c r="C306" s="68">
        <v>181.8</v>
      </c>
      <c r="D306" s="68"/>
      <c r="E306" s="68"/>
      <c r="F306" s="68">
        <f t="shared" si="12"/>
        <v>181.8</v>
      </c>
      <c r="G306" s="208">
        <v>113</v>
      </c>
      <c r="H306" s="154">
        <f t="shared" si="23"/>
        <v>3.7666666666666668E-2</v>
      </c>
      <c r="I306" s="43">
        <f t="shared" si="26"/>
        <v>161.26794999999998</v>
      </c>
      <c r="J306" s="43">
        <f t="shared" si="22"/>
        <v>35.478949</v>
      </c>
      <c r="K306" s="43">
        <v>60.574026666666668</v>
      </c>
      <c r="L306" s="194">
        <v>7.9175333333333331</v>
      </c>
      <c r="M306" s="45">
        <f t="shared" si="24"/>
        <v>1.4589574202420239</v>
      </c>
    </row>
    <row r="307" spans="1:13" x14ac:dyDescent="0.25">
      <c r="A307" s="65">
        <f t="shared" si="27"/>
        <v>302</v>
      </c>
      <c r="B307" s="68" t="s">
        <v>100</v>
      </c>
      <c r="C307" s="68">
        <v>439.7</v>
      </c>
      <c r="D307" s="68"/>
      <c r="E307" s="68"/>
      <c r="F307" s="68">
        <f t="shared" si="12"/>
        <v>439.7</v>
      </c>
      <c r="G307" s="208">
        <v>210</v>
      </c>
      <c r="H307" s="154">
        <f t="shared" si="23"/>
        <v>7.0000000000000007E-2</v>
      </c>
      <c r="I307" s="43">
        <f t="shared" si="26"/>
        <v>299.70150000000001</v>
      </c>
      <c r="J307" s="43">
        <f t="shared" si="22"/>
        <v>65.934330000000003</v>
      </c>
      <c r="K307" s="43">
        <v>112.5712</v>
      </c>
      <c r="L307" s="194">
        <v>14.714</v>
      </c>
      <c r="M307" s="45">
        <f t="shared" si="24"/>
        <v>1.1210394132362975</v>
      </c>
    </row>
    <row r="308" spans="1:13" x14ac:dyDescent="0.25">
      <c r="A308" s="65">
        <f t="shared" si="27"/>
        <v>303</v>
      </c>
      <c r="B308" s="68" t="s">
        <v>101</v>
      </c>
      <c r="C308" s="68">
        <v>245.7</v>
      </c>
      <c r="D308" s="68"/>
      <c r="E308" s="68"/>
      <c r="F308" s="68">
        <f t="shared" si="12"/>
        <v>245.7</v>
      </c>
      <c r="G308" s="208">
        <v>140</v>
      </c>
      <c r="H308" s="154">
        <f t="shared" si="23"/>
        <v>4.6666666666666669E-2</v>
      </c>
      <c r="I308" s="43">
        <f t="shared" si="26"/>
        <v>199.80099999999999</v>
      </c>
      <c r="J308" s="43">
        <f t="shared" si="22"/>
        <v>43.956219999999995</v>
      </c>
      <c r="K308" s="43">
        <v>75.047466666666679</v>
      </c>
      <c r="L308" s="194">
        <v>9.809333333333333</v>
      </c>
      <c r="M308" s="45">
        <f t="shared" si="24"/>
        <v>1.3374603988603988</v>
      </c>
    </row>
    <row r="309" spans="1:13" x14ac:dyDescent="0.25">
      <c r="A309" s="65">
        <f t="shared" si="27"/>
        <v>304</v>
      </c>
      <c r="B309" s="68" t="s">
        <v>102</v>
      </c>
      <c r="C309" s="68">
        <v>288.60000000000002</v>
      </c>
      <c r="D309" s="68"/>
      <c r="E309" s="68"/>
      <c r="F309" s="68">
        <f t="shared" si="12"/>
        <v>288.60000000000002</v>
      </c>
      <c r="G309" s="208">
        <v>30</v>
      </c>
      <c r="H309" s="154">
        <f t="shared" si="23"/>
        <v>0.01</v>
      </c>
      <c r="I309" s="43">
        <f t="shared" si="26"/>
        <v>42.814500000000002</v>
      </c>
      <c r="J309" s="43">
        <f t="shared" si="22"/>
        <v>9.4191900000000004</v>
      </c>
      <c r="K309" s="43">
        <v>16.081600000000002</v>
      </c>
      <c r="L309" s="194">
        <v>2.1019999999999999</v>
      </c>
      <c r="M309" s="45">
        <f t="shared" si="24"/>
        <v>0.24399615384615386</v>
      </c>
    </row>
    <row r="310" spans="1:13" x14ac:dyDescent="0.25">
      <c r="A310" s="65">
        <f t="shared" si="27"/>
        <v>305</v>
      </c>
      <c r="B310" s="68" t="s">
        <v>1652</v>
      </c>
      <c r="C310" s="68">
        <v>2653.63</v>
      </c>
      <c r="D310" s="68"/>
      <c r="E310" s="68"/>
      <c r="F310" s="68">
        <f>C310+D310+E310</f>
        <v>2653.63</v>
      </c>
      <c r="G310" s="208">
        <v>1620</v>
      </c>
      <c r="H310" s="154">
        <f>G310/3000</f>
        <v>0.54</v>
      </c>
      <c r="I310" s="43">
        <f t="shared" si="26"/>
        <v>2311.9830000000002</v>
      </c>
      <c r="J310" s="43">
        <f t="shared" si="22"/>
        <v>508.63626000000005</v>
      </c>
      <c r="K310" s="43">
        <v>868.40639999999996</v>
      </c>
      <c r="L310" s="194">
        <v>113.50800000000001</v>
      </c>
      <c r="M310" s="45">
        <f t="shared" si="24"/>
        <v>1.43295548362055</v>
      </c>
    </row>
    <row r="311" spans="1:13" x14ac:dyDescent="0.25">
      <c r="A311" s="65">
        <f t="shared" si="27"/>
        <v>306</v>
      </c>
      <c r="B311" s="68" t="s">
        <v>1653</v>
      </c>
      <c r="C311" s="68">
        <v>268.3</v>
      </c>
      <c r="D311" s="68"/>
      <c r="E311" s="68"/>
      <c r="F311" s="68">
        <f>C311+D311+E311</f>
        <v>268.3</v>
      </c>
      <c r="G311" s="208">
        <v>120</v>
      </c>
      <c r="H311" s="154">
        <f>G311/3000</f>
        <v>0.04</v>
      </c>
      <c r="I311" s="43">
        <f t="shared" si="26"/>
        <v>171.25800000000001</v>
      </c>
      <c r="J311" s="43">
        <f t="shared" si="22"/>
        <v>37.676760000000002</v>
      </c>
      <c r="K311" s="43">
        <v>64.326400000000007</v>
      </c>
      <c r="L311" s="194">
        <v>8.4079999999999995</v>
      </c>
      <c r="M311" s="45">
        <f t="shared" si="24"/>
        <v>1.0498291464778233</v>
      </c>
    </row>
    <row r="312" spans="1:13" x14ac:dyDescent="0.25">
      <c r="A312" s="65">
        <f t="shared" si="27"/>
        <v>307</v>
      </c>
      <c r="B312" s="68" t="s">
        <v>1654</v>
      </c>
      <c r="C312" s="68">
        <v>2006.88</v>
      </c>
      <c r="D312" s="68"/>
      <c r="E312" s="68">
        <v>105.2</v>
      </c>
      <c r="F312" s="68">
        <f>C312+D312+E312</f>
        <v>2112.08</v>
      </c>
      <c r="G312" s="208">
        <v>1131</v>
      </c>
      <c r="H312" s="154">
        <f>G312/3000</f>
        <v>0.377</v>
      </c>
      <c r="I312" s="43">
        <f t="shared" si="26"/>
        <v>1614.1066499999999</v>
      </c>
      <c r="J312" s="43">
        <f t="shared" ref="J312:J362" si="28">I312*0.22</f>
        <v>355.10346299999998</v>
      </c>
      <c r="K312" s="43">
        <v>606.27631999999994</v>
      </c>
      <c r="L312" s="194">
        <v>79.245399999999989</v>
      </c>
      <c r="M312" s="45">
        <f t="shared" si="24"/>
        <v>1.2569276888186054</v>
      </c>
    </row>
    <row r="313" spans="1:13" x14ac:dyDescent="0.25">
      <c r="A313" s="65">
        <f t="shared" si="27"/>
        <v>308</v>
      </c>
      <c r="B313" s="68" t="s">
        <v>1655</v>
      </c>
      <c r="C313" s="68">
        <v>1829</v>
      </c>
      <c r="D313" s="68"/>
      <c r="E313" s="68"/>
      <c r="F313" s="68">
        <f>C313+D313+E313</f>
        <v>1829</v>
      </c>
      <c r="G313" s="208">
        <v>950</v>
      </c>
      <c r="H313" s="154">
        <f>G313/3000</f>
        <v>0.31666666666666665</v>
      </c>
      <c r="I313" s="43">
        <f t="shared" si="26"/>
        <v>1355.7924999999998</v>
      </c>
      <c r="J313" s="43">
        <f t="shared" si="28"/>
        <v>298.27434999999997</v>
      </c>
      <c r="K313" s="43">
        <v>509.25066666666663</v>
      </c>
      <c r="L313" s="194">
        <v>66.563333333333333</v>
      </c>
      <c r="M313" s="45">
        <f t="shared" si="24"/>
        <v>1.2191803444505194</v>
      </c>
    </row>
    <row r="314" spans="1:13" x14ac:dyDescent="0.25">
      <c r="A314" s="65">
        <f t="shared" si="27"/>
        <v>309</v>
      </c>
      <c r="B314" s="68" t="s">
        <v>1656</v>
      </c>
      <c r="C314" s="68">
        <v>1983.1</v>
      </c>
      <c r="D314" s="68"/>
      <c r="E314" s="68"/>
      <c r="F314" s="68">
        <f>C314+D314+E314</f>
        <v>1983.1</v>
      </c>
      <c r="G314" s="208">
        <v>890</v>
      </c>
      <c r="H314" s="154">
        <f>G314/3000</f>
        <v>0.29666666666666669</v>
      </c>
      <c r="I314" s="43">
        <f t="shared" si="26"/>
        <v>1270.1635000000001</v>
      </c>
      <c r="J314" s="43">
        <f t="shared" si="28"/>
        <v>279.43597000000005</v>
      </c>
      <c r="K314" s="43">
        <v>477.08746666666667</v>
      </c>
      <c r="L314" s="194">
        <v>62.359333333333339</v>
      </c>
      <c r="M314" s="45">
        <f t="shared" si="24"/>
        <v>1.0534245726387981</v>
      </c>
    </row>
    <row r="315" spans="1:13" x14ac:dyDescent="0.25">
      <c r="A315" s="65">
        <f t="shared" si="27"/>
        <v>310</v>
      </c>
      <c r="B315" s="68" t="s">
        <v>1703</v>
      </c>
      <c r="C315" s="68">
        <v>94.9</v>
      </c>
      <c r="D315" s="68"/>
      <c r="E315" s="68"/>
      <c r="F315" s="68">
        <f t="shared" ref="F315:F374" si="29">C315+D315+E315</f>
        <v>94.9</v>
      </c>
      <c r="G315" s="208">
        <v>55</v>
      </c>
      <c r="H315" s="154">
        <f t="shared" ref="H315:H362" si="30">G315/3000</f>
        <v>1.8333333333333333E-2</v>
      </c>
      <c r="I315" s="43">
        <f t="shared" si="26"/>
        <v>78.493250000000003</v>
      </c>
      <c r="J315" s="43">
        <f t="shared" si="28"/>
        <v>17.268515000000001</v>
      </c>
      <c r="K315" s="43">
        <v>29.482933333333335</v>
      </c>
      <c r="L315" s="194">
        <v>3.8536666666666664</v>
      </c>
      <c r="M315" s="45">
        <f t="shared" si="24"/>
        <v>1.3603621180189673</v>
      </c>
    </row>
    <row r="316" spans="1:13" x14ac:dyDescent="0.25">
      <c r="A316" s="65">
        <f t="shared" si="27"/>
        <v>311</v>
      </c>
      <c r="B316" s="68" t="s">
        <v>1720</v>
      </c>
      <c r="C316" s="68">
        <v>75.599999999999994</v>
      </c>
      <c r="D316" s="68"/>
      <c r="E316" s="68"/>
      <c r="F316" s="68">
        <f t="shared" si="29"/>
        <v>75.599999999999994</v>
      </c>
      <c r="G316" s="208">
        <v>35</v>
      </c>
      <c r="H316" s="154">
        <f t="shared" si="30"/>
        <v>1.1666666666666667E-2</v>
      </c>
      <c r="I316" s="43">
        <f t="shared" si="26"/>
        <v>49.950249999999997</v>
      </c>
      <c r="J316" s="43">
        <f t="shared" si="28"/>
        <v>10.989054999999999</v>
      </c>
      <c r="K316" s="43">
        <v>18.76186666666667</v>
      </c>
      <c r="L316" s="194">
        <v>2.4523333333333333</v>
      </c>
      <c r="M316" s="45">
        <f t="shared" si="24"/>
        <v>1.0866865740740741</v>
      </c>
    </row>
    <row r="317" spans="1:13" x14ac:dyDescent="0.25">
      <c r="A317" s="65">
        <f t="shared" si="27"/>
        <v>312</v>
      </c>
      <c r="B317" s="68" t="s">
        <v>1721</v>
      </c>
      <c r="C317" s="68">
        <v>129.69999999999999</v>
      </c>
      <c r="D317" s="68"/>
      <c r="E317" s="68"/>
      <c r="F317" s="68">
        <f t="shared" si="29"/>
        <v>129.69999999999999</v>
      </c>
      <c r="G317" s="208">
        <v>40</v>
      </c>
      <c r="H317" s="154">
        <f t="shared" si="30"/>
        <v>1.3333333333333334E-2</v>
      </c>
      <c r="I317" s="43">
        <f t="shared" si="26"/>
        <v>57.085999999999999</v>
      </c>
      <c r="J317" s="43">
        <f t="shared" si="28"/>
        <v>12.558920000000001</v>
      </c>
      <c r="K317" s="43">
        <v>21.442133333333334</v>
      </c>
      <c r="L317" s="194">
        <v>2.8026666666666666</v>
      </c>
      <c r="M317" s="45">
        <f t="shared" si="24"/>
        <v>0.72389915188897458</v>
      </c>
    </row>
    <row r="318" spans="1:13" x14ac:dyDescent="0.25">
      <c r="A318" s="65">
        <f t="shared" si="27"/>
        <v>313</v>
      </c>
      <c r="B318" s="68" t="s">
        <v>1722</v>
      </c>
      <c r="C318" s="68">
        <v>137.4</v>
      </c>
      <c r="D318" s="68"/>
      <c r="E318" s="68"/>
      <c r="F318" s="68">
        <f t="shared" si="29"/>
        <v>137.4</v>
      </c>
      <c r="G318" s="208">
        <v>65</v>
      </c>
      <c r="H318" s="154">
        <f t="shared" si="30"/>
        <v>2.1666666666666667E-2</v>
      </c>
      <c r="I318" s="43">
        <f t="shared" si="26"/>
        <v>92.764749999999992</v>
      </c>
      <c r="J318" s="43">
        <f t="shared" si="28"/>
        <v>20.408244999999997</v>
      </c>
      <c r="K318" s="43">
        <v>34.843466666666664</v>
      </c>
      <c r="L318" s="194">
        <v>4.554333333333334</v>
      </c>
      <c r="M318" s="45">
        <f t="shared" si="24"/>
        <v>1.1104133551673945</v>
      </c>
    </row>
    <row r="319" spans="1:13" x14ac:dyDescent="0.25">
      <c r="A319" s="65">
        <f t="shared" si="27"/>
        <v>314</v>
      </c>
      <c r="B319" s="68" t="s">
        <v>1723</v>
      </c>
      <c r="C319" s="68">
        <v>130.80000000000001</v>
      </c>
      <c r="D319" s="68"/>
      <c r="E319" s="68"/>
      <c r="F319" s="68">
        <f t="shared" si="29"/>
        <v>130.80000000000001</v>
      </c>
      <c r="G319" s="208">
        <v>43</v>
      </c>
      <c r="H319" s="154">
        <f t="shared" si="30"/>
        <v>1.4333333333333333E-2</v>
      </c>
      <c r="I319" s="43">
        <f t="shared" si="26"/>
        <v>61.367449999999998</v>
      </c>
      <c r="J319" s="43">
        <f t="shared" si="28"/>
        <v>13.500838999999999</v>
      </c>
      <c r="K319" s="43">
        <v>23.050293333333336</v>
      </c>
      <c r="L319" s="194">
        <v>3.0128666666666666</v>
      </c>
      <c r="M319" s="45">
        <f t="shared" ref="M319:M379" si="31">(I319+J319+K319+L319)/F319</f>
        <v>0.77164716360856278</v>
      </c>
    </row>
    <row r="320" spans="1:13" x14ac:dyDescent="0.25">
      <c r="A320" s="65">
        <f t="shared" si="27"/>
        <v>315</v>
      </c>
      <c r="B320" s="68" t="s">
        <v>1724</v>
      </c>
      <c r="C320" s="68">
        <v>104</v>
      </c>
      <c r="D320" s="68"/>
      <c r="E320" s="68"/>
      <c r="F320" s="68">
        <f t="shared" si="29"/>
        <v>104</v>
      </c>
      <c r="G320" s="208">
        <v>55</v>
      </c>
      <c r="H320" s="154">
        <f t="shared" si="30"/>
        <v>1.8333333333333333E-2</v>
      </c>
      <c r="I320" s="43">
        <f t="shared" si="26"/>
        <v>78.493250000000003</v>
      </c>
      <c r="J320" s="43">
        <f t="shared" si="28"/>
        <v>17.268515000000001</v>
      </c>
      <c r="K320" s="43">
        <v>29.482933333333335</v>
      </c>
      <c r="L320" s="194">
        <v>3.8536666666666664</v>
      </c>
      <c r="M320" s="45">
        <f t="shared" si="31"/>
        <v>1.2413304326923078</v>
      </c>
    </row>
    <row r="321" spans="1:13" x14ac:dyDescent="0.25">
      <c r="A321" s="65">
        <f t="shared" si="27"/>
        <v>316</v>
      </c>
      <c r="B321" s="68" t="s">
        <v>1725</v>
      </c>
      <c r="C321" s="68">
        <v>147.6</v>
      </c>
      <c r="D321" s="68"/>
      <c r="E321" s="68"/>
      <c r="F321" s="68">
        <f t="shared" si="29"/>
        <v>147.6</v>
      </c>
      <c r="G321" s="208">
        <v>48</v>
      </c>
      <c r="H321" s="154">
        <f t="shared" si="30"/>
        <v>1.6E-2</v>
      </c>
      <c r="I321" s="43">
        <f t="shared" si="26"/>
        <v>68.503199999999993</v>
      </c>
      <c r="J321" s="43">
        <f t="shared" si="28"/>
        <v>15.070703999999999</v>
      </c>
      <c r="K321" s="43">
        <v>25.730560000000001</v>
      </c>
      <c r="L321" s="194">
        <v>3.3632</v>
      </c>
      <c r="M321" s="45">
        <f t="shared" si="31"/>
        <v>0.76333105691056913</v>
      </c>
    </row>
    <row r="322" spans="1:13" x14ac:dyDescent="0.25">
      <c r="A322" s="65">
        <f t="shared" si="27"/>
        <v>317</v>
      </c>
      <c r="B322" s="68" t="s">
        <v>1755</v>
      </c>
      <c r="C322" s="68">
        <v>613.6</v>
      </c>
      <c r="D322" s="68"/>
      <c r="E322" s="68">
        <v>61.8</v>
      </c>
      <c r="F322" s="68">
        <f t="shared" si="29"/>
        <v>675.4</v>
      </c>
      <c r="G322" s="208">
        <v>133</v>
      </c>
      <c r="H322" s="154">
        <f t="shared" si="30"/>
        <v>4.4333333333333336E-2</v>
      </c>
      <c r="I322" s="43">
        <f t="shared" si="26"/>
        <v>189.81094999999999</v>
      </c>
      <c r="J322" s="43">
        <f t="shared" si="28"/>
        <v>41.758409</v>
      </c>
      <c r="K322" s="43">
        <v>71.295093333333341</v>
      </c>
      <c r="L322" s="194">
        <v>9.3188666666666684</v>
      </c>
      <c r="M322" s="45">
        <f t="shared" si="31"/>
        <v>0.46221989783831813</v>
      </c>
    </row>
    <row r="323" spans="1:13" x14ac:dyDescent="0.25">
      <c r="A323" s="65">
        <f t="shared" si="27"/>
        <v>318</v>
      </c>
      <c r="B323" s="68" t="s">
        <v>1756</v>
      </c>
      <c r="C323" s="68">
        <v>250.6</v>
      </c>
      <c r="D323" s="68"/>
      <c r="E323" s="68"/>
      <c r="F323" s="68">
        <f t="shared" si="29"/>
        <v>250.6</v>
      </c>
      <c r="G323" s="208"/>
      <c r="H323" s="154">
        <f t="shared" si="30"/>
        <v>0</v>
      </c>
      <c r="I323" s="43">
        <f t="shared" si="26"/>
        <v>0</v>
      </c>
      <c r="J323" s="43">
        <f t="shared" si="28"/>
        <v>0</v>
      </c>
      <c r="K323" s="43">
        <v>0</v>
      </c>
      <c r="L323" s="194">
        <v>0</v>
      </c>
      <c r="M323" s="45">
        <f t="shared" si="31"/>
        <v>0</v>
      </c>
    </row>
    <row r="324" spans="1:13" x14ac:dyDescent="0.25">
      <c r="A324" s="65">
        <f t="shared" ref="A324:A378" si="32">A323+1</f>
        <v>319</v>
      </c>
      <c r="B324" s="68" t="s">
        <v>1757</v>
      </c>
      <c r="C324" s="68">
        <v>252.6</v>
      </c>
      <c r="D324" s="68"/>
      <c r="E324" s="68"/>
      <c r="F324" s="68">
        <f t="shared" si="29"/>
        <v>252.6</v>
      </c>
      <c r="G324" s="208">
        <v>140</v>
      </c>
      <c r="H324" s="154">
        <f t="shared" si="30"/>
        <v>4.6666666666666669E-2</v>
      </c>
      <c r="I324" s="43">
        <f t="shared" si="26"/>
        <v>199.80099999999999</v>
      </c>
      <c r="J324" s="43">
        <f t="shared" si="28"/>
        <v>43.956219999999995</v>
      </c>
      <c r="K324" s="43">
        <v>75.047466666666679</v>
      </c>
      <c r="L324" s="194">
        <v>9.809333333333333</v>
      </c>
      <c r="M324" s="45">
        <f t="shared" si="31"/>
        <v>1.3009264449722882</v>
      </c>
    </row>
    <row r="325" spans="1:13" x14ac:dyDescent="0.25">
      <c r="A325" s="65">
        <f t="shared" si="32"/>
        <v>320</v>
      </c>
      <c r="B325" s="68" t="s">
        <v>237</v>
      </c>
      <c r="C325" s="68">
        <v>282.7</v>
      </c>
      <c r="D325" s="68"/>
      <c r="E325" s="68"/>
      <c r="F325" s="68">
        <f t="shared" si="29"/>
        <v>282.7</v>
      </c>
      <c r="G325" s="208">
        <v>32</v>
      </c>
      <c r="H325" s="154">
        <f t="shared" si="30"/>
        <v>1.0666666666666666E-2</v>
      </c>
      <c r="I325" s="43">
        <f t="shared" si="26"/>
        <v>45.668799999999997</v>
      </c>
      <c r="J325" s="43">
        <f t="shared" si="28"/>
        <v>10.047136</v>
      </c>
      <c r="K325" s="43">
        <v>17.153706666666665</v>
      </c>
      <c r="L325" s="194">
        <v>2.2421333333333333</v>
      </c>
      <c r="M325" s="45">
        <f t="shared" si="31"/>
        <v>0.26569429076759815</v>
      </c>
    </row>
    <row r="326" spans="1:13" x14ac:dyDescent="0.25">
      <c r="A326" s="65">
        <f t="shared" si="32"/>
        <v>321</v>
      </c>
      <c r="B326" s="68" t="s">
        <v>238</v>
      </c>
      <c r="C326" s="68">
        <v>280.89999999999998</v>
      </c>
      <c r="D326" s="68"/>
      <c r="E326" s="68"/>
      <c r="F326" s="68">
        <f t="shared" si="29"/>
        <v>280.89999999999998</v>
      </c>
      <c r="G326" s="208">
        <v>175</v>
      </c>
      <c r="H326" s="154">
        <f t="shared" si="30"/>
        <v>5.8333333333333334E-2</v>
      </c>
      <c r="I326" s="43">
        <f t="shared" ref="I326:I378" si="33">H326*4281.45</f>
        <v>249.75125</v>
      </c>
      <c r="J326" s="43">
        <f t="shared" si="28"/>
        <v>54.945275000000002</v>
      </c>
      <c r="K326" s="43">
        <v>93.809333333333328</v>
      </c>
      <c r="L326" s="194">
        <v>12.261666666666667</v>
      </c>
      <c r="M326" s="45">
        <f t="shared" si="31"/>
        <v>1.4623265396938412</v>
      </c>
    </row>
    <row r="327" spans="1:13" x14ac:dyDescent="0.25">
      <c r="A327" s="65">
        <f t="shared" si="32"/>
        <v>322</v>
      </c>
      <c r="B327" s="68" t="s">
        <v>239</v>
      </c>
      <c r="C327" s="68">
        <v>255.5</v>
      </c>
      <c r="D327" s="68"/>
      <c r="E327" s="68"/>
      <c r="F327" s="68">
        <f t="shared" si="29"/>
        <v>255.5</v>
      </c>
      <c r="G327" s="208">
        <v>68</v>
      </c>
      <c r="H327" s="154">
        <f t="shared" si="30"/>
        <v>2.2666666666666668E-2</v>
      </c>
      <c r="I327" s="43">
        <f t="shared" si="33"/>
        <v>97.046199999999999</v>
      </c>
      <c r="J327" s="43">
        <f t="shared" si="28"/>
        <v>21.350163999999999</v>
      </c>
      <c r="K327" s="43">
        <v>36.45162666666667</v>
      </c>
      <c r="L327" s="194">
        <v>4.7645333333333335</v>
      </c>
      <c r="M327" s="45">
        <f t="shared" si="31"/>
        <v>0.62470655185909985</v>
      </c>
    </row>
    <row r="328" spans="1:13" x14ac:dyDescent="0.25">
      <c r="A328" s="65">
        <f t="shared" si="32"/>
        <v>323</v>
      </c>
      <c r="B328" s="68" t="s">
        <v>240</v>
      </c>
      <c r="C328" s="68">
        <v>426</v>
      </c>
      <c r="D328" s="68"/>
      <c r="E328" s="68"/>
      <c r="F328" s="68">
        <f t="shared" si="29"/>
        <v>426</v>
      </c>
      <c r="G328" s="208">
        <v>31</v>
      </c>
      <c r="H328" s="154">
        <f t="shared" si="30"/>
        <v>1.0333333333333333E-2</v>
      </c>
      <c r="I328" s="43">
        <f t="shared" si="33"/>
        <v>44.24165</v>
      </c>
      <c r="J328" s="43">
        <f t="shared" si="28"/>
        <v>9.7331629999999993</v>
      </c>
      <c r="K328" s="43">
        <v>16.617653333333333</v>
      </c>
      <c r="L328" s="194">
        <v>2.1720666666666668</v>
      </c>
      <c r="M328" s="45">
        <f t="shared" si="31"/>
        <v>0.17080876291079813</v>
      </c>
    </row>
    <row r="329" spans="1:13" x14ac:dyDescent="0.25">
      <c r="A329" s="65">
        <f t="shared" si="32"/>
        <v>324</v>
      </c>
      <c r="B329" s="68" t="s">
        <v>241</v>
      </c>
      <c r="C329" s="68">
        <v>267.8</v>
      </c>
      <c r="D329" s="68"/>
      <c r="E329" s="68"/>
      <c r="F329" s="68">
        <f t="shared" si="29"/>
        <v>267.8</v>
      </c>
      <c r="G329" s="208">
        <v>100</v>
      </c>
      <c r="H329" s="154">
        <f t="shared" si="30"/>
        <v>3.3333333333333333E-2</v>
      </c>
      <c r="I329" s="43">
        <f t="shared" si="33"/>
        <v>142.715</v>
      </c>
      <c r="J329" s="43">
        <f t="shared" si="28"/>
        <v>31.397300000000001</v>
      </c>
      <c r="K329" s="43">
        <v>53.605333333333334</v>
      </c>
      <c r="L329" s="194">
        <v>7.0066666666666668</v>
      </c>
      <c r="M329" s="45">
        <f t="shared" si="31"/>
        <v>0.87649103808812545</v>
      </c>
    </row>
    <row r="330" spans="1:13" x14ac:dyDescent="0.25">
      <c r="A330" s="65">
        <f t="shared" si="32"/>
        <v>325</v>
      </c>
      <c r="B330" s="68" t="s">
        <v>242</v>
      </c>
      <c r="C330" s="68">
        <v>503.7</v>
      </c>
      <c r="D330" s="68"/>
      <c r="E330" s="68"/>
      <c r="F330" s="68">
        <f t="shared" si="29"/>
        <v>503.7</v>
      </c>
      <c r="G330" s="208">
        <v>115</v>
      </c>
      <c r="H330" s="154">
        <f t="shared" si="30"/>
        <v>3.833333333333333E-2</v>
      </c>
      <c r="I330" s="43">
        <f t="shared" si="33"/>
        <v>164.12224999999998</v>
      </c>
      <c r="J330" s="43">
        <f t="shared" si="28"/>
        <v>36.106894999999994</v>
      </c>
      <c r="K330" s="43">
        <v>61.646133333333331</v>
      </c>
      <c r="L330" s="194">
        <v>8.0576666666666661</v>
      </c>
      <c r="M330" s="45">
        <f t="shared" si="31"/>
        <v>0.53590022831050221</v>
      </c>
    </row>
    <row r="331" spans="1:13" x14ac:dyDescent="0.25">
      <c r="A331" s="65">
        <f t="shared" si="32"/>
        <v>326</v>
      </c>
      <c r="B331" s="68" t="s">
        <v>243</v>
      </c>
      <c r="C331" s="68">
        <v>841.6</v>
      </c>
      <c r="D331" s="68"/>
      <c r="E331" s="68"/>
      <c r="F331" s="68">
        <f t="shared" si="29"/>
        <v>841.6</v>
      </c>
      <c r="G331" s="208">
        <v>125</v>
      </c>
      <c r="H331" s="154">
        <f t="shared" si="30"/>
        <v>4.1666666666666664E-2</v>
      </c>
      <c r="I331" s="43">
        <f t="shared" si="33"/>
        <v>178.39374999999998</v>
      </c>
      <c r="J331" s="43">
        <f t="shared" si="28"/>
        <v>39.246624999999995</v>
      </c>
      <c r="K331" s="43">
        <v>67.006666666666661</v>
      </c>
      <c r="L331" s="194">
        <v>8.7583333333333329</v>
      </c>
      <c r="M331" s="45">
        <f t="shared" si="31"/>
        <v>0.34862805964828891</v>
      </c>
    </row>
    <row r="332" spans="1:13" x14ac:dyDescent="0.25">
      <c r="A332" s="65">
        <f t="shared" si="32"/>
        <v>327</v>
      </c>
      <c r="B332" s="68" t="s">
        <v>244</v>
      </c>
      <c r="C332" s="68">
        <v>999</v>
      </c>
      <c r="D332" s="68"/>
      <c r="E332" s="68"/>
      <c r="F332" s="68">
        <f t="shared" si="29"/>
        <v>999</v>
      </c>
      <c r="G332" s="208">
        <v>120</v>
      </c>
      <c r="H332" s="154">
        <f t="shared" si="30"/>
        <v>0.04</v>
      </c>
      <c r="I332" s="43">
        <f t="shared" si="33"/>
        <v>171.25800000000001</v>
      </c>
      <c r="J332" s="43">
        <f t="shared" si="28"/>
        <v>37.676760000000002</v>
      </c>
      <c r="K332" s="43">
        <v>64.326400000000007</v>
      </c>
      <c r="L332" s="194">
        <v>8.4079999999999995</v>
      </c>
      <c r="M332" s="45">
        <f t="shared" si="31"/>
        <v>0.28195111111111115</v>
      </c>
    </row>
    <row r="333" spans="1:13" x14ac:dyDescent="0.25">
      <c r="A333" s="65">
        <f t="shared" si="32"/>
        <v>328</v>
      </c>
      <c r="B333" s="68" t="s">
        <v>245</v>
      </c>
      <c r="C333" s="68">
        <v>764.25</v>
      </c>
      <c r="D333" s="68"/>
      <c r="E333" s="68"/>
      <c r="F333" s="68">
        <f t="shared" si="29"/>
        <v>764.25</v>
      </c>
      <c r="G333" s="208">
        <v>123</v>
      </c>
      <c r="H333" s="154">
        <f t="shared" si="30"/>
        <v>4.1000000000000002E-2</v>
      </c>
      <c r="I333" s="43">
        <f t="shared" si="33"/>
        <v>175.53944999999999</v>
      </c>
      <c r="J333" s="43">
        <f t="shared" si="28"/>
        <v>38.618679</v>
      </c>
      <c r="K333" s="43">
        <v>65.934560000000005</v>
      </c>
      <c r="L333" s="194">
        <v>8.6181999999999999</v>
      </c>
      <c r="M333" s="45">
        <f t="shared" si="31"/>
        <v>0.37777021786064763</v>
      </c>
    </row>
    <row r="334" spans="1:13" x14ac:dyDescent="0.25">
      <c r="A334" s="65">
        <f t="shared" si="32"/>
        <v>329</v>
      </c>
      <c r="B334" s="68" t="s">
        <v>246</v>
      </c>
      <c r="C334" s="68">
        <v>342.3</v>
      </c>
      <c r="D334" s="68"/>
      <c r="E334" s="68"/>
      <c r="F334" s="68">
        <f t="shared" si="29"/>
        <v>342.3</v>
      </c>
      <c r="G334" s="208">
        <v>120</v>
      </c>
      <c r="H334" s="154">
        <f t="shared" si="30"/>
        <v>0.04</v>
      </c>
      <c r="I334" s="43">
        <f t="shared" si="33"/>
        <v>171.25800000000001</v>
      </c>
      <c r="J334" s="43">
        <f t="shared" si="28"/>
        <v>37.676760000000002</v>
      </c>
      <c r="K334" s="43">
        <v>64.326400000000007</v>
      </c>
      <c r="L334" s="194">
        <v>8.4079999999999995</v>
      </c>
      <c r="M334" s="45">
        <f t="shared" si="31"/>
        <v>0.82287221735319904</v>
      </c>
    </row>
    <row r="335" spans="1:13" x14ac:dyDescent="0.25">
      <c r="A335" s="65">
        <f t="shared" si="32"/>
        <v>330</v>
      </c>
      <c r="B335" s="68" t="s">
        <v>247</v>
      </c>
      <c r="C335" s="68">
        <v>301</v>
      </c>
      <c r="D335" s="68"/>
      <c r="E335" s="68"/>
      <c r="F335" s="68">
        <f t="shared" si="29"/>
        <v>301</v>
      </c>
      <c r="G335" s="208">
        <v>60</v>
      </c>
      <c r="H335" s="154">
        <f t="shared" si="30"/>
        <v>0.02</v>
      </c>
      <c r="I335" s="43">
        <f t="shared" si="33"/>
        <v>85.629000000000005</v>
      </c>
      <c r="J335" s="43">
        <f t="shared" si="28"/>
        <v>18.838380000000001</v>
      </c>
      <c r="K335" s="43">
        <v>32.163200000000003</v>
      </c>
      <c r="L335" s="194">
        <v>4.2039999999999997</v>
      </c>
      <c r="M335" s="45">
        <f t="shared" si="31"/>
        <v>0.46788897009966784</v>
      </c>
    </row>
    <row r="336" spans="1:13" x14ac:dyDescent="0.25">
      <c r="A336" s="65">
        <f t="shared" si="32"/>
        <v>331</v>
      </c>
      <c r="B336" s="68" t="s">
        <v>248</v>
      </c>
      <c r="C336" s="68">
        <v>221.5</v>
      </c>
      <c r="D336" s="68"/>
      <c r="E336" s="68"/>
      <c r="F336" s="68">
        <f t="shared" si="29"/>
        <v>221.5</v>
      </c>
      <c r="G336" s="208">
        <v>120</v>
      </c>
      <c r="H336" s="154">
        <f t="shared" si="30"/>
        <v>0.04</v>
      </c>
      <c r="I336" s="43">
        <f t="shared" si="33"/>
        <v>171.25800000000001</v>
      </c>
      <c r="J336" s="43">
        <f t="shared" si="28"/>
        <v>37.676760000000002</v>
      </c>
      <c r="K336" s="43">
        <v>64.326400000000007</v>
      </c>
      <c r="L336" s="194">
        <v>8.4079999999999995</v>
      </c>
      <c r="M336" s="45">
        <f t="shared" si="31"/>
        <v>1.2716440632054178</v>
      </c>
    </row>
    <row r="337" spans="1:13" x14ac:dyDescent="0.25">
      <c r="A337" s="65">
        <f t="shared" si="32"/>
        <v>332</v>
      </c>
      <c r="B337" s="68" t="s">
        <v>249</v>
      </c>
      <c r="C337" s="68">
        <v>232.5</v>
      </c>
      <c r="D337" s="68"/>
      <c r="E337" s="68"/>
      <c r="F337" s="68">
        <f t="shared" si="29"/>
        <v>232.5</v>
      </c>
      <c r="G337" s="208">
        <v>123</v>
      </c>
      <c r="H337" s="154">
        <f t="shared" si="30"/>
        <v>4.1000000000000002E-2</v>
      </c>
      <c r="I337" s="43">
        <f t="shared" si="33"/>
        <v>175.53944999999999</v>
      </c>
      <c r="J337" s="43">
        <f t="shared" si="28"/>
        <v>38.618679</v>
      </c>
      <c r="K337" s="43">
        <v>65.934560000000005</v>
      </c>
      <c r="L337" s="194">
        <v>8.6181999999999999</v>
      </c>
      <c r="M337" s="45">
        <f t="shared" si="31"/>
        <v>1.2417672645161288</v>
      </c>
    </row>
    <row r="338" spans="1:13" x14ac:dyDescent="0.25">
      <c r="A338" s="65">
        <f t="shared" si="32"/>
        <v>333</v>
      </c>
      <c r="B338" s="68" t="s">
        <v>268</v>
      </c>
      <c r="C338" s="68">
        <v>325.3</v>
      </c>
      <c r="D338" s="68"/>
      <c r="E338" s="68"/>
      <c r="F338" s="68">
        <f t="shared" si="29"/>
        <v>325.3</v>
      </c>
      <c r="G338" s="208">
        <v>30</v>
      </c>
      <c r="H338" s="154">
        <f t="shared" si="30"/>
        <v>0.01</v>
      </c>
      <c r="I338" s="43">
        <f t="shared" si="33"/>
        <v>42.814500000000002</v>
      </c>
      <c r="J338" s="43">
        <f t="shared" si="28"/>
        <v>9.4191900000000004</v>
      </c>
      <c r="K338" s="43">
        <v>16.081600000000002</v>
      </c>
      <c r="L338" s="194">
        <v>2.1019999999999999</v>
      </c>
      <c r="M338" s="45">
        <f t="shared" si="31"/>
        <v>0.21646876729173073</v>
      </c>
    </row>
    <row r="339" spans="1:13" x14ac:dyDescent="0.25">
      <c r="A339" s="65">
        <f t="shared" si="32"/>
        <v>334</v>
      </c>
      <c r="B339" s="68" t="s">
        <v>272</v>
      </c>
      <c r="C339" s="68">
        <v>178.3</v>
      </c>
      <c r="D339" s="68"/>
      <c r="E339" s="68"/>
      <c r="F339" s="68">
        <f t="shared" si="29"/>
        <v>178.3</v>
      </c>
      <c r="G339" s="208">
        <v>35</v>
      </c>
      <c r="H339" s="154">
        <f t="shared" si="30"/>
        <v>1.1666666666666667E-2</v>
      </c>
      <c r="I339" s="43">
        <f t="shared" si="33"/>
        <v>49.950249999999997</v>
      </c>
      <c r="J339" s="43">
        <f t="shared" si="28"/>
        <v>10.989054999999999</v>
      </c>
      <c r="K339" s="43">
        <v>18.76186666666667</v>
      </c>
      <c r="L339" s="194">
        <v>2.4523333333333333</v>
      </c>
      <c r="M339" s="45">
        <f t="shared" si="31"/>
        <v>0.46075998317442507</v>
      </c>
    </row>
    <row r="340" spans="1:13" x14ac:dyDescent="0.25">
      <c r="A340" s="65">
        <f t="shared" si="32"/>
        <v>335</v>
      </c>
      <c r="B340" s="68" t="s">
        <v>294</v>
      </c>
      <c r="C340" s="68">
        <v>212.89</v>
      </c>
      <c r="D340" s="68"/>
      <c r="E340" s="68"/>
      <c r="F340" s="68">
        <f t="shared" si="29"/>
        <v>212.89</v>
      </c>
      <c r="G340" s="208">
        <v>119</v>
      </c>
      <c r="H340" s="154">
        <f t="shared" si="30"/>
        <v>3.966666666666667E-2</v>
      </c>
      <c r="I340" s="43">
        <f t="shared" si="33"/>
        <v>169.83085</v>
      </c>
      <c r="J340" s="43">
        <f t="shared" si="28"/>
        <v>37.362786999999997</v>
      </c>
      <c r="K340" s="43">
        <v>63.790346666666679</v>
      </c>
      <c r="L340" s="194">
        <v>8.3379333333333339</v>
      </c>
      <c r="M340" s="45">
        <f t="shared" si="31"/>
        <v>1.3120480858659405</v>
      </c>
    </row>
    <row r="341" spans="1:13" x14ac:dyDescent="0.25">
      <c r="A341" s="65">
        <f t="shared" si="32"/>
        <v>336</v>
      </c>
      <c r="B341" s="68" t="s">
        <v>295</v>
      </c>
      <c r="C341" s="68">
        <v>235.6</v>
      </c>
      <c r="D341" s="68"/>
      <c r="E341" s="68"/>
      <c r="F341" s="68">
        <f t="shared" si="29"/>
        <v>235.6</v>
      </c>
      <c r="G341" s="208">
        <v>25</v>
      </c>
      <c r="H341" s="154">
        <f t="shared" si="30"/>
        <v>8.3333333333333332E-3</v>
      </c>
      <c r="I341" s="43">
        <f t="shared" si="33"/>
        <v>35.678750000000001</v>
      </c>
      <c r="J341" s="43">
        <f t="shared" si="28"/>
        <v>7.8493250000000003</v>
      </c>
      <c r="K341" s="43">
        <v>13.401333333333334</v>
      </c>
      <c r="L341" s="194">
        <v>1.7516666666666667</v>
      </c>
      <c r="M341" s="45">
        <f t="shared" si="31"/>
        <v>0.2490707767402377</v>
      </c>
    </row>
    <row r="342" spans="1:13" x14ac:dyDescent="0.25">
      <c r="A342" s="65">
        <f t="shared" si="32"/>
        <v>337</v>
      </c>
      <c r="B342" s="68" t="s">
        <v>296</v>
      </c>
      <c r="C342" s="68">
        <v>549.4</v>
      </c>
      <c r="D342" s="68"/>
      <c r="E342" s="68"/>
      <c r="F342" s="68">
        <f t="shared" si="29"/>
        <v>549.4</v>
      </c>
      <c r="G342" s="208">
        <v>126</v>
      </c>
      <c r="H342" s="154">
        <f t="shared" si="30"/>
        <v>4.2000000000000003E-2</v>
      </c>
      <c r="I342" s="43">
        <f t="shared" si="33"/>
        <v>179.82089999999999</v>
      </c>
      <c r="J342" s="43">
        <f t="shared" si="28"/>
        <v>39.560597999999999</v>
      </c>
      <c r="K342" s="43">
        <v>67.542720000000003</v>
      </c>
      <c r="L342" s="194">
        <v>8.8284000000000002</v>
      </c>
      <c r="M342" s="45">
        <f t="shared" si="31"/>
        <v>0.53831929013469237</v>
      </c>
    </row>
    <row r="343" spans="1:13" x14ac:dyDescent="0.25">
      <c r="A343" s="65">
        <f t="shared" si="32"/>
        <v>338</v>
      </c>
      <c r="B343" s="68" t="s">
        <v>297</v>
      </c>
      <c r="C343" s="68">
        <v>335</v>
      </c>
      <c r="D343" s="68"/>
      <c r="E343" s="68"/>
      <c r="F343" s="68">
        <f t="shared" si="29"/>
        <v>335</v>
      </c>
      <c r="G343" s="208">
        <v>92</v>
      </c>
      <c r="H343" s="154">
        <f t="shared" si="30"/>
        <v>3.0666666666666665E-2</v>
      </c>
      <c r="I343" s="43">
        <f t="shared" si="33"/>
        <v>131.2978</v>
      </c>
      <c r="J343" s="43">
        <f t="shared" si="28"/>
        <v>28.885515999999999</v>
      </c>
      <c r="K343" s="43">
        <v>49.316906666666661</v>
      </c>
      <c r="L343" s="194">
        <v>6.4461333333333322</v>
      </c>
      <c r="M343" s="45">
        <f t="shared" si="31"/>
        <v>0.64461598805970144</v>
      </c>
    </row>
    <row r="344" spans="1:13" x14ac:dyDescent="0.25">
      <c r="A344" s="65">
        <f t="shared" si="32"/>
        <v>339</v>
      </c>
      <c r="B344" s="68" t="s">
        <v>298</v>
      </c>
      <c r="C344" s="68">
        <v>867.4</v>
      </c>
      <c r="D344" s="68"/>
      <c r="E344" s="68"/>
      <c r="F344" s="68">
        <f t="shared" si="29"/>
        <v>867.4</v>
      </c>
      <c r="G344" s="208">
        <v>325</v>
      </c>
      <c r="H344" s="154">
        <f t="shared" si="30"/>
        <v>0.10833333333333334</v>
      </c>
      <c r="I344" s="43">
        <f t="shared" si="33"/>
        <v>463.82375000000002</v>
      </c>
      <c r="J344" s="43">
        <f t="shared" si="28"/>
        <v>102.04122500000001</v>
      </c>
      <c r="K344" s="43">
        <v>174.21733333333333</v>
      </c>
      <c r="L344" s="194">
        <v>22.771666666666665</v>
      </c>
      <c r="M344" s="45">
        <f t="shared" si="31"/>
        <v>0.87947195642148968</v>
      </c>
    </row>
    <row r="345" spans="1:13" x14ac:dyDescent="0.25">
      <c r="A345" s="65">
        <f t="shared" si="32"/>
        <v>340</v>
      </c>
      <c r="B345" s="68" t="s">
        <v>299</v>
      </c>
      <c r="C345" s="68">
        <v>617.4</v>
      </c>
      <c r="D345" s="68">
        <v>14.7</v>
      </c>
      <c r="E345" s="68"/>
      <c r="F345" s="68">
        <f t="shared" si="29"/>
        <v>632.1</v>
      </c>
      <c r="G345" s="208">
        <v>175</v>
      </c>
      <c r="H345" s="154">
        <f t="shared" si="30"/>
        <v>5.8333333333333334E-2</v>
      </c>
      <c r="I345" s="43">
        <f t="shared" si="33"/>
        <v>249.75125</v>
      </c>
      <c r="J345" s="43">
        <f t="shared" si="28"/>
        <v>54.945275000000002</v>
      </c>
      <c r="K345" s="43">
        <v>93.809333333333328</v>
      </c>
      <c r="L345" s="194">
        <v>12.261666666666667</v>
      </c>
      <c r="M345" s="45">
        <f t="shared" si="31"/>
        <v>0.64984579180509405</v>
      </c>
    </row>
    <row r="346" spans="1:13" x14ac:dyDescent="0.25">
      <c r="A346" s="65">
        <f t="shared" si="32"/>
        <v>341</v>
      </c>
      <c r="B346" s="68" t="s">
        <v>300</v>
      </c>
      <c r="C346" s="68">
        <v>1578.2</v>
      </c>
      <c r="D346" s="68"/>
      <c r="E346" s="68"/>
      <c r="F346" s="68">
        <f t="shared" si="29"/>
        <v>1578.2</v>
      </c>
      <c r="G346" s="208">
        <v>470</v>
      </c>
      <c r="H346" s="154">
        <f t="shared" si="30"/>
        <v>0.15666666666666668</v>
      </c>
      <c r="I346" s="43">
        <f t="shared" si="33"/>
        <v>670.76049999999998</v>
      </c>
      <c r="J346" s="43">
        <f t="shared" si="28"/>
        <v>147.56730999999999</v>
      </c>
      <c r="K346" s="43">
        <v>251.94506666666669</v>
      </c>
      <c r="L346" s="194">
        <v>32.931333333333335</v>
      </c>
      <c r="M346" s="45">
        <f t="shared" si="31"/>
        <v>0.69902687238626282</v>
      </c>
    </row>
    <row r="347" spans="1:13" x14ac:dyDescent="0.25">
      <c r="A347" s="65">
        <f t="shared" si="32"/>
        <v>342</v>
      </c>
      <c r="B347" s="68" t="s">
        <v>301</v>
      </c>
      <c r="C347" s="68">
        <v>261.7</v>
      </c>
      <c r="D347" s="68"/>
      <c r="E347" s="68"/>
      <c r="F347" s="68">
        <f t="shared" si="29"/>
        <v>261.7</v>
      </c>
      <c r="G347" s="208">
        <v>8</v>
      </c>
      <c r="H347" s="154">
        <f t="shared" si="30"/>
        <v>2.6666666666666666E-3</v>
      </c>
      <c r="I347" s="43">
        <f t="shared" si="33"/>
        <v>11.417199999999999</v>
      </c>
      <c r="J347" s="43">
        <f t="shared" si="28"/>
        <v>2.511784</v>
      </c>
      <c r="K347" s="43">
        <v>4.2884266666666662</v>
      </c>
      <c r="L347" s="194">
        <v>0.56053333333333333</v>
      </c>
      <c r="M347" s="45">
        <f t="shared" si="31"/>
        <v>7.1753702713030179E-2</v>
      </c>
    </row>
    <row r="348" spans="1:13" x14ac:dyDescent="0.25">
      <c r="A348" s="65">
        <f t="shared" si="32"/>
        <v>343</v>
      </c>
      <c r="B348" s="68" t="s">
        <v>302</v>
      </c>
      <c r="C348" s="68">
        <v>674.21</v>
      </c>
      <c r="D348" s="68"/>
      <c r="E348" s="68"/>
      <c r="F348" s="68">
        <f t="shared" si="29"/>
        <v>674.21</v>
      </c>
      <c r="G348" s="208">
        <v>126</v>
      </c>
      <c r="H348" s="154">
        <f t="shared" si="30"/>
        <v>4.2000000000000003E-2</v>
      </c>
      <c r="I348" s="43">
        <f t="shared" si="33"/>
        <v>179.82089999999999</v>
      </c>
      <c r="J348" s="43">
        <f t="shared" si="28"/>
        <v>39.560597999999999</v>
      </c>
      <c r="K348" s="43">
        <v>67.542720000000003</v>
      </c>
      <c r="L348" s="194">
        <v>8.8284000000000002</v>
      </c>
      <c r="M348" s="45">
        <f t="shared" si="31"/>
        <v>0.43866542768573585</v>
      </c>
    </row>
    <row r="349" spans="1:13" x14ac:dyDescent="0.25">
      <c r="A349" s="65">
        <f t="shared" si="32"/>
        <v>344</v>
      </c>
      <c r="B349" s="68" t="s">
        <v>303</v>
      </c>
      <c r="C349" s="68">
        <v>258.89999999999998</v>
      </c>
      <c r="D349" s="68"/>
      <c r="E349" s="68"/>
      <c r="F349" s="68">
        <f t="shared" si="29"/>
        <v>258.89999999999998</v>
      </c>
      <c r="G349" s="208">
        <v>30</v>
      </c>
      <c r="H349" s="154">
        <f t="shared" si="30"/>
        <v>0.01</v>
      </c>
      <c r="I349" s="43">
        <f t="shared" si="33"/>
        <v>42.814500000000002</v>
      </c>
      <c r="J349" s="43">
        <f t="shared" si="28"/>
        <v>9.4191900000000004</v>
      </c>
      <c r="K349" s="43">
        <v>16.081600000000002</v>
      </c>
      <c r="L349" s="194">
        <v>2.1019999999999999</v>
      </c>
      <c r="M349" s="45">
        <f t="shared" si="31"/>
        <v>0.27198644264194677</v>
      </c>
    </row>
    <row r="350" spans="1:13" x14ac:dyDescent="0.25">
      <c r="A350" s="65">
        <f t="shared" si="32"/>
        <v>345</v>
      </c>
      <c r="B350" s="68" t="s">
        <v>304</v>
      </c>
      <c r="C350" s="68">
        <v>184.7</v>
      </c>
      <c r="D350" s="68"/>
      <c r="E350" s="68"/>
      <c r="F350" s="68">
        <f t="shared" si="29"/>
        <v>184.7</v>
      </c>
      <c r="G350" s="208">
        <v>25</v>
      </c>
      <c r="H350" s="154">
        <f t="shared" si="30"/>
        <v>8.3333333333333332E-3</v>
      </c>
      <c r="I350" s="43">
        <f t="shared" si="33"/>
        <v>35.678750000000001</v>
      </c>
      <c r="J350" s="43">
        <f t="shared" si="28"/>
        <v>7.8493250000000003</v>
      </c>
      <c r="K350" s="43">
        <v>13.401333333333334</v>
      </c>
      <c r="L350" s="194">
        <v>1.7516666666666667</v>
      </c>
      <c r="M350" s="45">
        <f t="shared" si="31"/>
        <v>0.3177102057390363</v>
      </c>
    </row>
    <row r="351" spans="1:13" x14ac:dyDescent="0.25">
      <c r="A351" s="65">
        <f t="shared" si="32"/>
        <v>346</v>
      </c>
      <c r="B351" s="68" t="s">
        <v>305</v>
      </c>
      <c r="C351" s="68">
        <v>197.6</v>
      </c>
      <c r="D351" s="68"/>
      <c r="E351" s="68"/>
      <c r="F351" s="68">
        <f t="shared" si="29"/>
        <v>197.6</v>
      </c>
      <c r="G351" s="208">
        <v>40</v>
      </c>
      <c r="H351" s="154">
        <f t="shared" si="30"/>
        <v>1.3333333333333334E-2</v>
      </c>
      <c r="I351" s="43">
        <f t="shared" si="33"/>
        <v>57.085999999999999</v>
      </c>
      <c r="J351" s="43">
        <f t="shared" si="28"/>
        <v>12.558920000000001</v>
      </c>
      <c r="K351" s="43">
        <v>21.442133333333334</v>
      </c>
      <c r="L351" s="194">
        <v>2.8026666666666666</v>
      </c>
      <c r="M351" s="45">
        <f t="shared" si="31"/>
        <v>0.47515040485829957</v>
      </c>
    </row>
    <row r="352" spans="1:13" x14ac:dyDescent="0.25">
      <c r="A352" s="65">
        <f t="shared" si="32"/>
        <v>347</v>
      </c>
      <c r="B352" s="68" t="s">
        <v>306</v>
      </c>
      <c r="C352" s="68">
        <v>229.2</v>
      </c>
      <c r="D352" s="68"/>
      <c r="E352" s="68"/>
      <c r="F352" s="68">
        <f t="shared" si="29"/>
        <v>229.2</v>
      </c>
      <c r="G352" s="208">
        <v>45</v>
      </c>
      <c r="H352" s="154">
        <f t="shared" si="30"/>
        <v>1.4999999999999999E-2</v>
      </c>
      <c r="I352" s="43">
        <f t="shared" si="33"/>
        <v>64.22175</v>
      </c>
      <c r="J352" s="43">
        <f t="shared" si="28"/>
        <v>14.128785000000001</v>
      </c>
      <c r="K352" s="43">
        <v>24.122399999999999</v>
      </c>
      <c r="L352" s="194">
        <v>3.1529999999999996</v>
      </c>
      <c r="M352" s="45">
        <f t="shared" si="31"/>
        <v>0.46084613874345559</v>
      </c>
    </row>
    <row r="353" spans="1:13" x14ac:dyDescent="0.25">
      <c r="A353" s="65">
        <f t="shared" si="32"/>
        <v>348</v>
      </c>
      <c r="B353" s="68" t="s">
        <v>1687</v>
      </c>
      <c r="C353" s="68">
        <v>455.74</v>
      </c>
      <c r="D353" s="68"/>
      <c r="E353" s="68"/>
      <c r="F353" s="68">
        <f t="shared" si="29"/>
        <v>455.74</v>
      </c>
      <c r="G353" s="208">
        <v>110</v>
      </c>
      <c r="H353" s="154">
        <f t="shared" si="30"/>
        <v>3.6666666666666667E-2</v>
      </c>
      <c r="I353" s="43">
        <f t="shared" si="33"/>
        <v>156.98650000000001</v>
      </c>
      <c r="J353" s="43">
        <f t="shared" si="28"/>
        <v>34.537030000000001</v>
      </c>
      <c r="K353" s="43">
        <v>58.96586666666667</v>
      </c>
      <c r="L353" s="194">
        <v>7.7073333333333327</v>
      </c>
      <c r="M353" s="45">
        <f t="shared" si="31"/>
        <v>0.56654392855575542</v>
      </c>
    </row>
    <row r="354" spans="1:13" x14ac:dyDescent="0.25">
      <c r="A354" s="65">
        <f t="shared" si="32"/>
        <v>349</v>
      </c>
      <c r="B354" s="68" t="s">
        <v>1688</v>
      </c>
      <c r="C354" s="68">
        <v>425.6</v>
      </c>
      <c r="D354" s="68">
        <v>38.1</v>
      </c>
      <c r="E354" s="68"/>
      <c r="F354" s="68">
        <f t="shared" si="29"/>
        <v>463.70000000000005</v>
      </c>
      <c r="G354" s="208">
        <v>125</v>
      </c>
      <c r="H354" s="154">
        <f t="shared" si="30"/>
        <v>4.1666666666666664E-2</v>
      </c>
      <c r="I354" s="43">
        <f t="shared" si="33"/>
        <v>178.39374999999998</v>
      </c>
      <c r="J354" s="43">
        <f t="shared" si="28"/>
        <v>39.246624999999995</v>
      </c>
      <c r="K354" s="43">
        <v>67.006666666666661</v>
      </c>
      <c r="L354" s="194">
        <v>8.7583333333333329</v>
      </c>
      <c r="M354" s="45">
        <f t="shared" si="31"/>
        <v>0.63274827474660322</v>
      </c>
    </row>
    <row r="355" spans="1:13" x14ac:dyDescent="0.25">
      <c r="A355" s="65">
        <f t="shared" si="32"/>
        <v>350</v>
      </c>
      <c r="B355" s="68" t="s">
        <v>1689</v>
      </c>
      <c r="C355" s="68">
        <v>475.2</v>
      </c>
      <c r="D355" s="68"/>
      <c r="E355" s="68"/>
      <c r="F355" s="68">
        <f t="shared" si="29"/>
        <v>475.2</v>
      </c>
      <c r="G355" s="208">
        <v>116</v>
      </c>
      <c r="H355" s="154">
        <f t="shared" si="30"/>
        <v>3.8666666666666669E-2</v>
      </c>
      <c r="I355" s="43">
        <f t="shared" si="33"/>
        <v>165.54939999999999</v>
      </c>
      <c r="J355" s="43">
        <f t="shared" si="28"/>
        <v>36.420867999999999</v>
      </c>
      <c r="K355" s="43">
        <v>62.182186666666674</v>
      </c>
      <c r="L355" s="194">
        <v>8.1277333333333335</v>
      </c>
      <c r="M355" s="45">
        <f t="shared" si="31"/>
        <v>0.57298019360269348</v>
      </c>
    </row>
    <row r="356" spans="1:13" x14ac:dyDescent="0.25">
      <c r="A356" s="65">
        <f t="shared" si="32"/>
        <v>351</v>
      </c>
      <c r="B356" s="68" t="s">
        <v>1690</v>
      </c>
      <c r="C356" s="68">
        <v>454.5</v>
      </c>
      <c r="D356" s="68"/>
      <c r="E356" s="68"/>
      <c r="F356" s="68">
        <f t="shared" si="29"/>
        <v>454.5</v>
      </c>
      <c r="G356" s="208">
        <v>150</v>
      </c>
      <c r="H356" s="154">
        <f t="shared" si="30"/>
        <v>0.05</v>
      </c>
      <c r="I356" s="43">
        <f t="shared" si="33"/>
        <v>214.07249999999999</v>
      </c>
      <c r="J356" s="43">
        <f t="shared" si="28"/>
        <v>47.095949999999995</v>
      </c>
      <c r="K356" s="43">
        <v>80.408000000000001</v>
      </c>
      <c r="L356" s="194">
        <v>10.51</v>
      </c>
      <c r="M356" s="45">
        <f t="shared" si="31"/>
        <v>0.77466765676567662</v>
      </c>
    </row>
    <row r="357" spans="1:13" x14ac:dyDescent="0.25">
      <c r="A357" s="65">
        <f t="shared" si="32"/>
        <v>352</v>
      </c>
      <c r="B357" s="68" t="s">
        <v>1691</v>
      </c>
      <c r="C357" s="68">
        <v>590.97</v>
      </c>
      <c r="D357" s="68"/>
      <c r="E357" s="68"/>
      <c r="F357" s="68">
        <f t="shared" si="29"/>
        <v>590.97</v>
      </c>
      <c r="G357" s="208">
        <v>150</v>
      </c>
      <c r="H357" s="154">
        <f t="shared" si="30"/>
        <v>0.05</v>
      </c>
      <c r="I357" s="43">
        <f t="shared" si="33"/>
        <v>214.07249999999999</v>
      </c>
      <c r="J357" s="43">
        <f t="shared" si="28"/>
        <v>47.095949999999995</v>
      </c>
      <c r="K357" s="43">
        <v>80.408000000000001</v>
      </c>
      <c r="L357" s="194">
        <v>10.51</v>
      </c>
      <c r="M357" s="45">
        <f t="shared" si="31"/>
        <v>0.5957771968120209</v>
      </c>
    </row>
    <row r="358" spans="1:13" x14ac:dyDescent="0.25">
      <c r="A358" s="65">
        <f t="shared" si="32"/>
        <v>353</v>
      </c>
      <c r="B358" s="68" t="s">
        <v>1692</v>
      </c>
      <c r="C358" s="68">
        <v>629.20000000000005</v>
      </c>
      <c r="D358" s="68"/>
      <c r="E358" s="68"/>
      <c r="F358" s="68">
        <f t="shared" si="29"/>
        <v>629.20000000000005</v>
      </c>
      <c r="G358" s="208">
        <v>130</v>
      </c>
      <c r="H358" s="154">
        <f t="shared" si="30"/>
        <v>4.3333333333333335E-2</v>
      </c>
      <c r="I358" s="43">
        <f t="shared" si="33"/>
        <v>185.52949999999998</v>
      </c>
      <c r="J358" s="43">
        <f t="shared" si="28"/>
        <v>40.816489999999995</v>
      </c>
      <c r="K358" s="43">
        <v>69.686933333333329</v>
      </c>
      <c r="L358" s="194">
        <v>9.108666666666668</v>
      </c>
      <c r="M358" s="45">
        <f t="shared" si="31"/>
        <v>0.48496756198347107</v>
      </c>
    </row>
    <row r="359" spans="1:13" x14ac:dyDescent="0.25">
      <c r="A359" s="65">
        <f t="shared" si="32"/>
        <v>354</v>
      </c>
      <c r="B359" s="68" t="s">
        <v>1693</v>
      </c>
      <c r="C359" s="68">
        <v>484.9</v>
      </c>
      <c r="D359" s="68"/>
      <c r="E359" s="68"/>
      <c r="F359" s="68">
        <f t="shared" si="29"/>
        <v>484.9</v>
      </c>
      <c r="G359" s="208">
        <v>130</v>
      </c>
      <c r="H359" s="154">
        <f t="shared" si="30"/>
        <v>4.3333333333333335E-2</v>
      </c>
      <c r="I359" s="43">
        <f t="shared" si="33"/>
        <v>185.52949999999998</v>
      </c>
      <c r="J359" s="43">
        <f t="shared" si="28"/>
        <v>40.816489999999995</v>
      </c>
      <c r="K359" s="43">
        <v>69.686933333333329</v>
      </c>
      <c r="L359" s="194">
        <v>9.108666666666668</v>
      </c>
      <c r="M359" s="45">
        <f t="shared" si="31"/>
        <v>0.62928766756032173</v>
      </c>
    </row>
    <row r="360" spans="1:13" x14ac:dyDescent="0.25">
      <c r="A360" s="65">
        <f t="shared" si="32"/>
        <v>355</v>
      </c>
      <c r="B360" s="68" t="s">
        <v>1694</v>
      </c>
      <c r="C360" s="68">
        <v>1170.4000000000001</v>
      </c>
      <c r="D360" s="68"/>
      <c r="E360" s="68"/>
      <c r="F360" s="68">
        <f t="shared" si="29"/>
        <v>1170.4000000000001</v>
      </c>
      <c r="G360" s="208">
        <v>163</v>
      </c>
      <c r="H360" s="154">
        <f t="shared" si="30"/>
        <v>5.4333333333333331E-2</v>
      </c>
      <c r="I360" s="43">
        <f t="shared" si="33"/>
        <v>232.62544999999997</v>
      </c>
      <c r="J360" s="43">
        <f t="shared" si="28"/>
        <v>51.177598999999994</v>
      </c>
      <c r="K360" s="43">
        <v>87.376693333333336</v>
      </c>
      <c r="L360" s="194">
        <v>11.420866666666667</v>
      </c>
      <c r="M360" s="45">
        <f t="shared" si="31"/>
        <v>0.32689730775803139</v>
      </c>
    </row>
    <row r="361" spans="1:13" x14ac:dyDescent="0.25">
      <c r="A361" s="65">
        <f t="shared" si="32"/>
        <v>356</v>
      </c>
      <c r="B361" s="68" t="s">
        <v>1695</v>
      </c>
      <c r="C361" s="68">
        <v>441.7</v>
      </c>
      <c r="D361" s="68"/>
      <c r="E361" s="68"/>
      <c r="F361" s="68">
        <f t="shared" si="29"/>
        <v>441.7</v>
      </c>
      <c r="G361" s="208">
        <v>180</v>
      </c>
      <c r="H361" s="154">
        <f t="shared" si="30"/>
        <v>0.06</v>
      </c>
      <c r="I361" s="43">
        <f t="shared" si="33"/>
        <v>256.887</v>
      </c>
      <c r="J361" s="43">
        <f t="shared" si="28"/>
        <v>56.515140000000002</v>
      </c>
      <c r="K361" s="43">
        <v>96.489599999999996</v>
      </c>
      <c r="L361" s="194">
        <v>12.611999999999998</v>
      </c>
      <c r="M361" s="45">
        <f t="shared" si="31"/>
        <v>0.9565400498075618</v>
      </c>
    </row>
    <row r="362" spans="1:13" x14ac:dyDescent="0.25">
      <c r="A362" s="65">
        <f t="shared" si="32"/>
        <v>357</v>
      </c>
      <c r="B362" s="68" t="s">
        <v>1696</v>
      </c>
      <c r="C362" s="68">
        <v>465.7</v>
      </c>
      <c r="D362" s="68"/>
      <c r="E362" s="68"/>
      <c r="F362" s="68">
        <f t="shared" si="29"/>
        <v>465.7</v>
      </c>
      <c r="G362" s="208">
        <v>130</v>
      </c>
      <c r="H362" s="154">
        <f t="shared" si="30"/>
        <v>4.3333333333333335E-2</v>
      </c>
      <c r="I362" s="43">
        <f t="shared" si="33"/>
        <v>185.52949999999998</v>
      </c>
      <c r="J362" s="43">
        <f t="shared" si="28"/>
        <v>40.816489999999995</v>
      </c>
      <c r="K362" s="43">
        <v>69.686933333333329</v>
      </c>
      <c r="L362" s="194">
        <v>9.108666666666668</v>
      </c>
      <c r="M362" s="45">
        <f t="shared" si="31"/>
        <v>0.65523210221172434</v>
      </c>
    </row>
    <row r="363" spans="1:13" x14ac:dyDescent="0.25">
      <c r="A363" s="65">
        <f t="shared" si="32"/>
        <v>358</v>
      </c>
      <c r="B363" s="46" t="s">
        <v>2411</v>
      </c>
      <c r="C363" s="70">
        <v>7459.3</v>
      </c>
      <c r="D363" s="71"/>
      <c r="E363" s="71"/>
      <c r="F363" s="71">
        <f t="shared" si="29"/>
        <v>7459.3</v>
      </c>
      <c r="G363" s="211">
        <v>1279</v>
      </c>
      <c r="H363" s="155">
        <f>G363/3000</f>
        <v>0.42633333333333334</v>
      </c>
      <c r="I363" s="43">
        <f t="shared" si="33"/>
        <v>1825.32485</v>
      </c>
      <c r="J363" s="155">
        <f>I363*0.22</f>
        <v>401.57146699999998</v>
      </c>
      <c r="K363" s="43">
        <v>685.61221333333333</v>
      </c>
      <c r="L363" s="194">
        <v>89.615266666666656</v>
      </c>
      <c r="M363" s="155">
        <f t="shared" si="31"/>
        <v>0.40246722842625982</v>
      </c>
    </row>
    <row r="364" spans="1:13" x14ac:dyDescent="0.25">
      <c r="A364" s="65">
        <f t="shared" si="32"/>
        <v>359</v>
      </c>
      <c r="B364" s="46" t="s">
        <v>2359</v>
      </c>
      <c r="C364" s="70">
        <v>1321</v>
      </c>
      <c r="D364" s="71"/>
      <c r="E364" s="71"/>
      <c r="F364" s="71">
        <f t="shared" si="29"/>
        <v>1321</v>
      </c>
      <c r="G364" s="211">
        <v>722</v>
      </c>
      <c r="H364" s="155">
        <f t="shared" ref="H364:H378" si="34">G364/3000</f>
        <v>0.24066666666666667</v>
      </c>
      <c r="I364" s="43">
        <f t="shared" si="33"/>
        <v>1030.4023</v>
      </c>
      <c r="J364" s="155">
        <f t="shared" ref="J364:J378" si="35">I364*0.22</f>
        <v>226.68850599999999</v>
      </c>
      <c r="K364" s="43">
        <v>237.03</v>
      </c>
      <c r="L364" s="194">
        <v>50.588133333333332</v>
      </c>
      <c r="M364" s="155">
        <f t="shared" si="31"/>
        <v>1.1693481751198587</v>
      </c>
    </row>
    <row r="365" spans="1:13" x14ac:dyDescent="0.25">
      <c r="A365" s="65">
        <f t="shared" si="32"/>
        <v>360</v>
      </c>
      <c r="B365" s="46" t="s">
        <v>2360</v>
      </c>
      <c r="C365" s="70">
        <v>2046.5</v>
      </c>
      <c r="D365" s="71"/>
      <c r="E365" s="71"/>
      <c r="F365" s="71">
        <f t="shared" si="29"/>
        <v>2046.5</v>
      </c>
      <c r="G365" s="211">
        <v>946</v>
      </c>
      <c r="H365" s="155">
        <f t="shared" si="34"/>
        <v>0.31533333333333335</v>
      </c>
      <c r="I365" s="43">
        <f t="shared" si="33"/>
        <v>1350.0839000000001</v>
      </c>
      <c r="J365" s="155">
        <f t="shared" si="35"/>
        <v>297.01845800000001</v>
      </c>
      <c r="K365" s="43">
        <v>507.10645333333338</v>
      </c>
      <c r="L365" s="194">
        <v>66.28306666666667</v>
      </c>
      <c r="M365" s="155">
        <f t="shared" si="31"/>
        <v>1.0850192416320548</v>
      </c>
    </row>
    <row r="366" spans="1:13" x14ac:dyDescent="0.25">
      <c r="A366" s="65">
        <f t="shared" si="32"/>
        <v>361</v>
      </c>
      <c r="B366" s="46" t="s">
        <v>2361</v>
      </c>
      <c r="C366" s="70">
        <v>2053.5</v>
      </c>
      <c r="D366" s="71">
        <v>114</v>
      </c>
      <c r="E366" s="71"/>
      <c r="F366" s="71">
        <f t="shared" si="29"/>
        <v>2167.5</v>
      </c>
      <c r="G366" s="211">
        <v>853</v>
      </c>
      <c r="H366" s="155">
        <f t="shared" si="34"/>
        <v>0.28433333333333333</v>
      </c>
      <c r="I366" s="43">
        <f t="shared" si="33"/>
        <v>1217.3589499999998</v>
      </c>
      <c r="J366" s="155">
        <f t="shared" si="35"/>
        <v>267.81896899999998</v>
      </c>
      <c r="K366" s="43">
        <v>457.25349333333327</v>
      </c>
      <c r="L366" s="194">
        <v>59.766866666666665</v>
      </c>
      <c r="M366" s="155">
        <f t="shared" si="31"/>
        <v>0.9237362302191463</v>
      </c>
    </row>
    <row r="367" spans="1:13" x14ac:dyDescent="0.25">
      <c r="A367" s="65">
        <f t="shared" si="32"/>
        <v>362</v>
      </c>
      <c r="B367" s="46" t="s">
        <v>2362</v>
      </c>
      <c r="C367" s="70">
        <v>644.5</v>
      </c>
      <c r="D367" s="71"/>
      <c r="E367" s="71"/>
      <c r="F367" s="71">
        <f t="shared" si="29"/>
        <v>644.5</v>
      </c>
      <c r="G367" s="211">
        <v>54</v>
      </c>
      <c r="H367" s="155">
        <f t="shared" si="34"/>
        <v>1.7999999999999999E-2</v>
      </c>
      <c r="I367" s="43">
        <f t="shared" si="33"/>
        <v>77.066099999999992</v>
      </c>
      <c r="J367" s="155">
        <f t="shared" si="35"/>
        <v>16.954542</v>
      </c>
      <c r="K367" s="43">
        <v>28.946879999999997</v>
      </c>
      <c r="L367" s="194">
        <v>3.7835999999999999</v>
      </c>
      <c r="M367" s="155">
        <f t="shared" si="31"/>
        <v>0.19666582156710624</v>
      </c>
    </row>
    <row r="368" spans="1:13" x14ac:dyDescent="0.25">
      <c r="A368" s="65">
        <f t="shared" si="32"/>
        <v>363</v>
      </c>
      <c r="B368" s="46" t="s">
        <v>2363</v>
      </c>
      <c r="C368" s="70">
        <v>665.3</v>
      </c>
      <c r="D368" s="71"/>
      <c r="E368" s="71"/>
      <c r="F368" s="71">
        <f t="shared" si="29"/>
        <v>665.3</v>
      </c>
      <c r="G368" s="211">
        <v>54</v>
      </c>
      <c r="H368" s="155">
        <f t="shared" si="34"/>
        <v>1.7999999999999999E-2</v>
      </c>
      <c r="I368" s="43">
        <f t="shared" si="33"/>
        <v>77.066099999999992</v>
      </c>
      <c r="J368" s="155">
        <f t="shared" si="35"/>
        <v>16.954542</v>
      </c>
      <c r="K368" s="43">
        <v>28.946879999999997</v>
      </c>
      <c r="L368" s="194">
        <v>3.7835999999999999</v>
      </c>
      <c r="M368" s="155">
        <f t="shared" si="31"/>
        <v>0.19051724334886516</v>
      </c>
    </row>
    <row r="369" spans="1:14" x14ac:dyDescent="0.25">
      <c r="A369" s="65">
        <f t="shared" si="32"/>
        <v>364</v>
      </c>
      <c r="B369" s="46" t="s">
        <v>2364</v>
      </c>
      <c r="C369" s="70">
        <v>3477.44</v>
      </c>
      <c r="D369" s="71"/>
      <c r="E369" s="71">
        <v>93.5</v>
      </c>
      <c r="F369" s="71">
        <f t="shared" si="29"/>
        <v>3570.94</v>
      </c>
      <c r="G369" s="212">
        <v>771</v>
      </c>
      <c r="H369" s="155">
        <f t="shared" si="34"/>
        <v>0.25700000000000001</v>
      </c>
      <c r="I369" s="43">
        <f t="shared" si="33"/>
        <v>1100.3326500000001</v>
      </c>
      <c r="J369" s="155">
        <f t="shared" si="35"/>
        <v>242.073183</v>
      </c>
      <c r="K369" s="43">
        <v>413.29712000000001</v>
      </c>
      <c r="L369" s="194">
        <v>54.0214</v>
      </c>
      <c r="M369" s="155">
        <f t="shared" si="31"/>
        <v>0.50679214800584726</v>
      </c>
    </row>
    <row r="370" spans="1:14" x14ac:dyDescent="0.25">
      <c r="A370" s="65">
        <f t="shared" si="32"/>
        <v>365</v>
      </c>
      <c r="B370" s="46" t="s">
        <v>2365</v>
      </c>
      <c r="C370" s="70">
        <v>2537.6</v>
      </c>
      <c r="D370" s="71"/>
      <c r="E370" s="71"/>
      <c r="F370" s="71">
        <f t="shared" si="29"/>
        <v>2537.6</v>
      </c>
      <c r="G370" s="211">
        <v>771</v>
      </c>
      <c r="H370" s="155">
        <f t="shared" si="34"/>
        <v>0.25700000000000001</v>
      </c>
      <c r="I370" s="43">
        <f t="shared" si="33"/>
        <v>1100.3326500000001</v>
      </c>
      <c r="J370" s="155">
        <f t="shared" si="35"/>
        <v>242.073183</v>
      </c>
      <c r="K370" s="43">
        <v>413.29712000000001</v>
      </c>
      <c r="L370" s="194">
        <v>54.0214</v>
      </c>
      <c r="M370" s="155">
        <f t="shared" si="31"/>
        <v>0.71316375827553602</v>
      </c>
    </row>
    <row r="371" spans="1:14" x14ac:dyDescent="0.25">
      <c r="A371" s="65">
        <f t="shared" si="32"/>
        <v>366</v>
      </c>
      <c r="B371" s="46" t="s">
        <v>2366</v>
      </c>
      <c r="C371" s="70">
        <v>2587.5</v>
      </c>
      <c r="D371" s="71"/>
      <c r="E371" s="71"/>
      <c r="F371" s="71">
        <f t="shared" si="29"/>
        <v>2587.5</v>
      </c>
      <c r="G371" s="211">
        <v>741</v>
      </c>
      <c r="H371" s="155">
        <f t="shared" si="34"/>
        <v>0.247</v>
      </c>
      <c r="I371" s="43">
        <f t="shared" si="33"/>
        <v>1057.5181499999999</v>
      </c>
      <c r="J371" s="155">
        <f t="shared" si="35"/>
        <v>232.65399299999999</v>
      </c>
      <c r="K371" s="43">
        <v>397.21552000000003</v>
      </c>
      <c r="L371" s="194">
        <v>51.919399999999996</v>
      </c>
      <c r="M371" s="155">
        <f t="shared" si="31"/>
        <v>0.67219596637681145</v>
      </c>
    </row>
    <row r="372" spans="1:14" x14ac:dyDescent="0.25">
      <c r="A372" s="65">
        <f t="shared" si="32"/>
        <v>367</v>
      </c>
      <c r="B372" s="46" t="s">
        <v>2367</v>
      </c>
      <c r="C372" s="70">
        <v>1484.2</v>
      </c>
      <c r="D372" s="71"/>
      <c r="E372" s="71"/>
      <c r="F372" s="71">
        <f t="shared" si="29"/>
        <v>1484.2</v>
      </c>
      <c r="G372" s="211">
        <v>597</v>
      </c>
      <c r="H372" s="155">
        <f t="shared" si="34"/>
        <v>0.19900000000000001</v>
      </c>
      <c r="I372" s="43">
        <f t="shared" si="33"/>
        <v>852.00855000000001</v>
      </c>
      <c r="J372" s="155">
        <f t="shared" si="35"/>
        <v>187.441881</v>
      </c>
      <c r="K372" s="43">
        <v>320.02384000000001</v>
      </c>
      <c r="L372" s="194">
        <v>41.829799999999999</v>
      </c>
      <c r="M372" s="155">
        <f t="shared" si="31"/>
        <v>0.94414773682792075</v>
      </c>
    </row>
    <row r="373" spans="1:14" x14ac:dyDescent="0.25">
      <c r="A373" s="65">
        <f t="shared" si="32"/>
        <v>368</v>
      </c>
      <c r="B373" s="46" t="s">
        <v>2368</v>
      </c>
      <c r="C373" s="70">
        <v>1419.5</v>
      </c>
      <c r="D373" s="71">
        <v>60.5</v>
      </c>
      <c r="E373" s="71"/>
      <c r="F373" s="71">
        <f t="shared" si="29"/>
        <v>1480</v>
      </c>
      <c r="G373" s="211">
        <v>636</v>
      </c>
      <c r="H373" s="155">
        <f t="shared" si="34"/>
        <v>0.21199999999999999</v>
      </c>
      <c r="I373" s="43">
        <f t="shared" si="33"/>
        <v>907.66739999999993</v>
      </c>
      <c r="J373" s="155">
        <f t="shared" si="35"/>
        <v>199.68682799999999</v>
      </c>
      <c r="K373" s="43">
        <v>340.92991999999998</v>
      </c>
      <c r="L373" s="194">
        <v>44.562400000000004</v>
      </c>
      <c r="M373" s="155">
        <f t="shared" si="31"/>
        <v>1.0086801000000001</v>
      </c>
    </row>
    <row r="374" spans="1:14" x14ac:dyDescent="0.25">
      <c r="A374" s="65">
        <f t="shared" si="32"/>
        <v>369</v>
      </c>
      <c r="B374" s="46" t="s">
        <v>2369</v>
      </c>
      <c r="C374" s="70">
        <v>999.4</v>
      </c>
      <c r="D374" s="71"/>
      <c r="E374" s="71"/>
      <c r="F374" s="71">
        <f t="shared" si="29"/>
        <v>999.4</v>
      </c>
      <c r="G374" s="211">
        <v>326</v>
      </c>
      <c r="H374" s="155">
        <f t="shared" si="34"/>
        <v>0.10866666666666666</v>
      </c>
      <c r="I374" s="43">
        <f t="shared" si="33"/>
        <v>465.25089999999994</v>
      </c>
      <c r="J374" s="155">
        <f t="shared" si="35"/>
        <v>102.35519799999999</v>
      </c>
      <c r="K374" s="43">
        <v>174.75338666666667</v>
      </c>
      <c r="L374" s="194">
        <v>22.841733333333334</v>
      </c>
      <c r="M374" s="155">
        <f t="shared" si="31"/>
        <v>0.7656606143686211</v>
      </c>
    </row>
    <row r="375" spans="1:14" x14ac:dyDescent="0.25">
      <c r="A375" s="65">
        <f t="shared" si="32"/>
        <v>370</v>
      </c>
      <c r="B375" s="46" t="s">
        <v>2370</v>
      </c>
      <c r="C375" s="70">
        <v>2110</v>
      </c>
      <c r="D375" s="71"/>
      <c r="E375" s="71">
        <v>179.1</v>
      </c>
      <c r="F375" s="71">
        <f>C375+D375+E375</f>
        <v>2289.1</v>
      </c>
      <c r="G375" s="211">
        <v>536</v>
      </c>
      <c r="H375" s="155">
        <f t="shared" si="34"/>
        <v>0.17866666666666667</v>
      </c>
      <c r="I375" s="43">
        <f t="shared" si="33"/>
        <v>764.95240000000001</v>
      </c>
      <c r="J375" s="155">
        <f t="shared" si="35"/>
        <v>168.28952799999999</v>
      </c>
      <c r="K375" s="43">
        <v>287.32458666666668</v>
      </c>
      <c r="L375" s="194">
        <v>37.555733333333336</v>
      </c>
      <c r="M375" s="155">
        <f t="shared" si="31"/>
        <v>0.54961436721855761</v>
      </c>
    </row>
    <row r="376" spans="1:14" x14ac:dyDescent="0.25">
      <c r="A376" s="65">
        <f t="shared" si="32"/>
        <v>371</v>
      </c>
      <c r="B376" s="46" t="s">
        <v>2371</v>
      </c>
      <c r="C376" s="70">
        <v>3201.5</v>
      </c>
      <c r="D376" s="71"/>
      <c r="E376" s="71"/>
      <c r="F376" s="71">
        <f>C376+D376+E376</f>
        <v>3201.5</v>
      </c>
      <c r="G376" s="211">
        <v>1083</v>
      </c>
      <c r="H376" s="155">
        <f t="shared" si="34"/>
        <v>0.36099999999999999</v>
      </c>
      <c r="I376" s="43">
        <f t="shared" si="33"/>
        <v>1545.6034499999998</v>
      </c>
      <c r="J376" s="155">
        <f t="shared" si="35"/>
        <v>340.03275899999994</v>
      </c>
      <c r="K376" s="43">
        <v>580.54575999999997</v>
      </c>
      <c r="L376" s="194">
        <v>75.882199999999997</v>
      </c>
      <c r="M376" s="155">
        <f t="shared" si="31"/>
        <v>0.79402285459940647</v>
      </c>
    </row>
    <row r="377" spans="1:14" x14ac:dyDescent="0.25">
      <c r="A377" s="65">
        <f t="shared" si="32"/>
        <v>372</v>
      </c>
      <c r="B377" s="46" t="s">
        <v>2412</v>
      </c>
      <c r="C377" s="70">
        <v>783.9</v>
      </c>
      <c r="D377" s="71"/>
      <c r="E377" s="71">
        <v>46.4</v>
      </c>
      <c r="F377" s="71">
        <f>C377+D377+E377</f>
        <v>830.3</v>
      </c>
      <c r="G377" s="211">
        <v>220</v>
      </c>
      <c r="H377" s="155">
        <f>G377/3000</f>
        <v>7.3333333333333334E-2</v>
      </c>
      <c r="I377" s="43">
        <f t="shared" si="33"/>
        <v>313.97300000000001</v>
      </c>
      <c r="J377" s="155">
        <f t="shared" si="35"/>
        <v>69.074060000000003</v>
      </c>
      <c r="K377" s="43">
        <v>117.93173333333334</v>
      </c>
      <c r="L377" s="194">
        <v>15.414666666666665</v>
      </c>
      <c r="M377" s="155">
        <f t="shared" si="31"/>
        <v>0.62193599903649288</v>
      </c>
    </row>
    <row r="378" spans="1:14" x14ac:dyDescent="0.25">
      <c r="A378" s="65">
        <f t="shared" si="32"/>
        <v>373</v>
      </c>
      <c r="B378" s="46" t="s">
        <v>2413</v>
      </c>
      <c r="C378" s="70">
        <v>1990</v>
      </c>
      <c r="D378" s="71">
        <v>186.8</v>
      </c>
      <c r="E378" s="71">
        <v>270.60000000000002</v>
      </c>
      <c r="F378" s="71">
        <f>C378+D378+E378</f>
        <v>2447.4</v>
      </c>
      <c r="G378" s="211">
        <v>277.8</v>
      </c>
      <c r="H378" s="155">
        <f t="shared" si="34"/>
        <v>9.2600000000000002E-2</v>
      </c>
      <c r="I378" s="43">
        <f t="shared" si="33"/>
        <v>396.46226999999999</v>
      </c>
      <c r="J378" s="155">
        <f t="shared" si="35"/>
        <v>87.221699399999991</v>
      </c>
      <c r="K378" s="43">
        <v>148.915616</v>
      </c>
      <c r="L378" s="194">
        <v>19.46452</v>
      </c>
      <c r="M378" s="155">
        <f t="shared" si="31"/>
        <v>0.26643135793086542</v>
      </c>
    </row>
    <row r="379" spans="1:14" ht="13" x14ac:dyDescent="0.3">
      <c r="A379" s="68"/>
      <c r="B379" s="14" t="s">
        <v>2074</v>
      </c>
      <c r="C379" s="14">
        <f t="shared" ref="C379:L379" si="36">SUM(C6:C378)</f>
        <v>260330.18000000008</v>
      </c>
      <c r="D379" s="14">
        <f t="shared" si="36"/>
        <v>4681.8000000000011</v>
      </c>
      <c r="E379" s="14">
        <f t="shared" si="36"/>
        <v>7374.9000000000042</v>
      </c>
      <c r="F379" s="14">
        <f t="shared" si="36"/>
        <v>272386.88000000006</v>
      </c>
      <c r="G379" s="195">
        <f t="shared" si="36"/>
        <v>68809.000000000015</v>
      </c>
      <c r="H379" s="27">
        <f t="shared" si="36"/>
        <v>22.93633333333333</v>
      </c>
      <c r="I379" s="27">
        <f t="shared" si="36"/>
        <v>98200.764349999939</v>
      </c>
      <c r="J379" s="27">
        <f t="shared" si="36"/>
        <v>21604.168156999975</v>
      </c>
      <c r="K379" s="27">
        <f t="shared" si="36"/>
        <v>36762.60814933337</v>
      </c>
      <c r="L379" s="27">
        <f t="shared" si="36"/>
        <v>4821.2172666666629</v>
      </c>
      <c r="M379" s="45">
        <f t="shared" si="31"/>
        <v>0.59249828010438654</v>
      </c>
    </row>
    <row r="380" spans="1:14" ht="13" x14ac:dyDescent="0.3">
      <c r="A380" s="513" t="s">
        <v>1872</v>
      </c>
      <c r="B380" s="514"/>
      <c r="C380" s="514"/>
      <c r="D380" s="514"/>
      <c r="E380" s="514"/>
      <c r="F380" s="514"/>
      <c r="G380" s="514"/>
      <c r="H380" s="514"/>
      <c r="I380" s="514"/>
      <c r="J380" s="514"/>
      <c r="K380" s="514"/>
      <c r="L380" s="514"/>
      <c r="M380" s="515"/>
    </row>
    <row r="381" spans="1:14" x14ac:dyDescent="0.25">
      <c r="A381" s="190">
        <v>1</v>
      </c>
      <c r="B381" s="46" t="s">
        <v>2075</v>
      </c>
      <c r="C381" s="46">
        <v>400.8</v>
      </c>
      <c r="D381" s="46"/>
      <c r="E381" s="46"/>
      <c r="F381" s="46">
        <f t="shared" ref="F381:F439" si="37">C381+D381+E381</f>
        <v>400.8</v>
      </c>
      <c r="G381" s="213">
        <v>85.4</v>
      </c>
      <c r="H381" s="43">
        <f t="shared" ref="H381:H439" si="38">G381/3000</f>
        <v>2.8466666666666668E-2</v>
      </c>
      <c r="I381" s="43">
        <f t="shared" ref="I381:I444" si="39">H381*4281.45</f>
        <v>121.87860999999999</v>
      </c>
      <c r="J381" s="43">
        <f>I381*0.22</f>
        <v>26.813294199999998</v>
      </c>
      <c r="K381" s="43">
        <v>52.378666666666668</v>
      </c>
      <c r="L381" s="194">
        <v>5.9836933333333331</v>
      </c>
      <c r="M381" s="45">
        <f t="shared" ref="M381:M444" si="40">(I381+J381+K381+L381)/F381</f>
        <v>0.51660245558882223</v>
      </c>
    </row>
    <row r="382" spans="1:14" x14ac:dyDescent="0.25">
      <c r="A382" s="190">
        <f>1+A381</f>
        <v>2</v>
      </c>
      <c r="B382" s="46" t="s">
        <v>2076</v>
      </c>
      <c r="C382" s="46">
        <v>272.8</v>
      </c>
      <c r="D382" s="46"/>
      <c r="E382" s="46"/>
      <c r="F382" s="46">
        <f t="shared" si="37"/>
        <v>272.8</v>
      </c>
      <c r="G382" s="213">
        <v>171.8</v>
      </c>
      <c r="H382" s="43">
        <f t="shared" si="38"/>
        <v>5.7266666666666667E-2</v>
      </c>
      <c r="I382" s="43">
        <f t="shared" si="39"/>
        <v>245.18437</v>
      </c>
      <c r="J382" s="43">
        <f t="shared" ref="J382:J440" si="41">I382*0.22</f>
        <v>53.9405614</v>
      </c>
      <c r="K382" s="43">
        <v>105.37066666666666</v>
      </c>
      <c r="L382" s="194">
        <v>12.037453333333332</v>
      </c>
      <c r="M382" s="45">
        <f t="shared" si="40"/>
        <v>1.5268806869501466</v>
      </c>
      <c r="N382" s="56">
        <f>K382/I382</f>
        <v>0.42976094547408006</v>
      </c>
    </row>
    <row r="383" spans="1:14" x14ac:dyDescent="0.25">
      <c r="A383" s="190">
        <f t="shared" ref="A383:A446" si="42">1+A382</f>
        <v>3</v>
      </c>
      <c r="B383" s="46" t="s">
        <v>2077</v>
      </c>
      <c r="C383" s="46">
        <v>584.5</v>
      </c>
      <c r="D383" s="46"/>
      <c r="E383" s="46"/>
      <c r="F383" s="46">
        <f t="shared" si="37"/>
        <v>584.5</v>
      </c>
      <c r="G383" s="213">
        <v>88.8</v>
      </c>
      <c r="H383" s="43">
        <f t="shared" si="38"/>
        <v>2.9599999999999998E-2</v>
      </c>
      <c r="I383" s="43">
        <f t="shared" si="39"/>
        <v>126.73091999999998</v>
      </c>
      <c r="J383" s="43">
        <f t="shared" si="41"/>
        <v>27.880802399999997</v>
      </c>
      <c r="K383" s="43">
        <v>54.463999999999999</v>
      </c>
      <c r="L383" s="194">
        <v>6.2219199999999999</v>
      </c>
      <c r="M383" s="45">
        <f t="shared" si="40"/>
        <v>0.36834498272027372</v>
      </c>
    </row>
    <row r="384" spans="1:14" x14ac:dyDescent="0.25">
      <c r="A384" s="190">
        <f t="shared" si="42"/>
        <v>4</v>
      </c>
      <c r="B384" s="46" t="s">
        <v>2078</v>
      </c>
      <c r="C384" s="46">
        <v>274.10000000000002</v>
      </c>
      <c r="D384" s="46"/>
      <c r="E384" s="46">
        <v>19.2</v>
      </c>
      <c r="F384" s="46">
        <f t="shared" si="37"/>
        <v>293.3</v>
      </c>
      <c r="G384" s="213">
        <v>171.1</v>
      </c>
      <c r="H384" s="43">
        <f t="shared" si="38"/>
        <v>5.7033333333333332E-2</v>
      </c>
      <c r="I384" s="43">
        <f t="shared" si="39"/>
        <v>244.18536499999999</v>
      </c>
      <c r="J384" s="43">
        <f t="shared" si="41"/>
        <v>53.720780300000001</v>
      </c>
      <c r="K384" s="43">
        <v>104.94133333333333</v>
      </c>
      <c r="L384" s="194">
        <v>11.988406666666666</v>
      </c>
      <c r="M384" s="45">
        <f t="shared" si="40"/>
        <v>1.4143739696556425</v>
      </c>
    </row>
    <row r="385" spans="1:13" x14ac:dyDescent="0.25">
      <c r="A385" s="190">
        <f t="shared" si="42"/>
        <v>5</v>
      </c>
      <c r="B385" s="46" t="s">
        <v>2079</v>
      </c>
      <c r="C385" s="46">
        <v>468.6</v>
      </c>
      <c r="D385" s="46"/>
      <c r="E385" s="46"/>
      <c r="F385" s="46">
        <f t="shared" si="37"/>
        <v>468.6</v>
      </c>
      <c r="G385" s="213">
        <v>262.60000000000002</v>
      </c>
      <c r="H385" s="43">
        <f t="shared" si="38"/>
        <v>8.7533333333333338E-2</v>
      </c>
      <c r="I385" s="43">
        <f t="shared" si="39"/>
        <v>374.76958999999999</v>
      </c>
      <c r="J385" s="43">
        <f t="shared" si="41"/>
        <v>82.449309799999995</v>
      </c>
      <c r="K385" s="43">
        <v>161.06133333333335</v>
      </c>
      <c r="L385" s="194">
        <v>18.399506666666667</v>
      </c>
      <c r="M385" s="45">
        <f t="shared" si="40"/>
        <v>1.3586848907383695</v>
      </c>
    </row>
    <row r="386" spans="1:13" x14ac:dyDescent="0.25">
      <c r="A386" s="190">
        <f t="shared" si="42"/>
        <v>6</v>
      </c>
      <c r="B386" s="46" t="s">
        <v>2080</v>
      </c>
      <c r="C386" s="46">
        <v>346.93</v>
      </c>
      <c r="D386" s="46"/>
      <c r="E386" s="46"/>
      <c r="F386" s="46">
        <f t="shared" si="37"/>
        <v>346.93</v>
      </c>
      <c r="G386" s="213">
        <v>110.9</v>
      </c>
      <c r="H386" s="43">
        <f t="shared" si="38"/>
        <v>3.6966666666666669E-2</v>
      </c>
      <c r="I386" s="43">
        <f t="shared" si="39"/>
        <v>158.27093500000001</v>
      </c>
      <c r="J386" s="43">
        <f t="shared" si="41"/>
        <v>34.819605700000004</v>
      </c>
      <c r="K386" s="43">
        <v>68.018666666666675</v>
      </c>
      <c r="L386" s="194">
        <v>7.7703933333333328</v>
      </c>
      <c r="M386" s="45">
        <f t="shared" si="40"/>
        <v>0.77502551148646703</v>
      </c>
    </row>
    <row r="387" spans="1:13" x14ac:dyDescent="0.25">
      <c r="A387" s="190">
        <f t="shared" si="42"/>
        <v>7</v>
      </c>
      <c r="B387" s="46" t="s">
        <v>2081</v>
      </c>
      <c r="C387" s="46">
        <v>606.20000000000005</v>
      </c>
      <c r="D387" s="46"/>
      <c r="E387" s="46">
        <v>58.3</v>
      </c>
      <c r="F387" s="46">
        <f t="shared" si="37"/>
        <v>664.5</v>
      </c>
      <c r="G387" s="213">
        <v>236.6</v>
      </c>
      <c r="H387" s="43">
        <f>G387/3000</f>
        <v>7.8866666666666668E-2</v>
      </c>
      <c r="I387" s="43">
        <f t="shared" si="39"/>
        <v>337.66368999999997</v>
      </c>
      <c r="J387" s="43">
        <f t="shared" si="41"/>
        <v>74.286011799999997</v>
      </c>
      <c r="K387" s="43">
        <v>145.11466666666666</v>
      </c>
      <c r="L387" s="194">
        <v>16.577773333333333</v>
      </c>
      <c r="M387" s="45">
        <f t="shared" si="40"/>
        <v>0.8632688364183595</v>
      </c>
    </row>
    <row r="388" spans="1:13" x14ac:dyDescent="0.25">
      <c r="A388" s="190">
        <f t="shared" si="42"/>
        <v>8</v>
      </c>
      <c r="B388" s="46" t="s">
        <v>2082</v>
      </c>
      <c r="C388" s="46">
        <v>434.3</v>
      </c>
      <c r="D388" s="46"/>
      <c r="E388" s="46"/>
      <c r="F388" s="46">
        <f t="shared" si="37"/>
        <v>434.3</v>
      </c>
      <c r="G388" s="213">
        <v>227.5</v>
      </c>
      <c r="H388" s="43">
        <f t="shared" si="38"/>
        <v>7.5833333333333336E-2</v>
      </c>
      <c r="I388" s="43">
        <f t="shared" si="39"/>
        <v>324.676625</v>
      </c>
      <c r="J388" s="43">
        <f t="shared" si="41"/>
        <v>71.428857500000007</v>
      </c>
      <c r="K388" s="43">
        <v>139.53333333333333</v>
      </c>
      <c r="L388" s="194">
        <v>15.940166666666666</v>
      </c>
      <c r="M388" s="45">
        <f t="shared" si="40"/>
        <v>1.2700414057103382</v>
      </c>
    </row>
    <row r="389" spans="1:13" x14ac:dyDescent="0.25">
      <c r="A389" s="190">
        <f t="shared" si="42"/>
        <v>9</v>
      </c>
      <c r="B389" s="46" t="s">
        <v>2083</v>
      </c>
      <c r="C389" s="46">
        <v>613.4</v>
      </c>
      <c r="D389" s="46"/>
      <c r="E389" s="46">
        <v>29</v>
      </c>
      <c r="F389" s="46">
        <f t="shared" si="37"/>
        <v>642.4</v>
      </c>
      <c r="G389" s="213">
        <v>188.2</v>
      </c>
      <c r="H389" s="43">
        <f t="shared" si="38"/>
        <v>6.2733333333333335E-2</v>
      </c>
      <c r="I389" s="43">
        <f t="shared" si="39"/>
        <v>268.58963</v>
      </c>
      <c r="J389" s="43">
        <f t="shared" si="41"/>
        <v>59.089718599999998</v>
      </c>
      <c r="K389" s="43">
        <v>115.42933333333333</v>
      </c>
      <c r="L389" s="194">
        <v>13.186546666666668</v>
      </c>
      <c r="M389" s="45">
        <f t="shared" si="40"/>
        <v>0.71029767839352431</v>
      </c>
    </row>
    <row r="390" spans="1:13" x14ac:dyDescent="0.25">
      <c r="A390" s="190">
        <f t="shared" si="42"/>
        <v>10</v>
      </c>
      <c r="B390" s="46" t="s">
        <v>2084</v>
      </c>
      <c r="C390" s="46">
        <v>237.3</v>
      </c>
      <c r="D390" s="46"/>
      <c r="E390" s="46"/>
      <c r="F390" s="46">
        <f t="shared" si="37"/>
        <v>237.3</v>
      </c>
      <c r="G390" s="213">
        <v>107.4</v>
      </c>
      <c r="H390" s="43">
        <f t="shared" si="38"/>
        <v>3.5799999999999998E-2</v>
      </c>
      <c r="I390" s="43">
        <f t="shared" si="39"/>
        <v>153.27590999999998</v>
      </c>
      <c r="J390" s="43">
        <f t="shared" si="41"/>
        <v>33.720700199999996</v>
      </c>
      <c r="K390" s="43">
        <v>65.872</v>
      </c>
      <c r="L390" s="194">
        <v>7.5251599999999996</v>
      </c>
      <c r="M390" s="45">
        <f t="shared" si="40"/>
        <v>1.097318879898862</v>
      </c>
    </row>
    <row r="391" spans="1:13" x14ac:dyDescent="0.25">
      <c r="A391" s="190">
        <f t="shared" si="42"/>
        <v>11</v>
      </c>
      <c r="B391" s="46" t="s">
        <v>2085</v>
      </c>
      <c r="C391" s="46">
        <v>662.7</v>
      </c>
      <c r="D391" s="46"/>
      <c r="E391" s="46">
        <v>66.400000000000006</v>
      </c>
      <c r="F391" s="46">
        <f t="shared" si="37"/>
        <v>729.1</v>
      </c>
      <c r="G391" s="213">
        <v>237.4</v>
      </c>
      <c r="H391" s="43">
        <f t="shared" si="38"/>
        <v>7.9133333333333333E-2</v>
      </c>
      <c r="I391" s="43">
        <f t="shared" si="39"/>
        <v>338.80540999999999</v>
      </c>
      <c r="J391" s="43">
        <f t="shared" si="41"/>
        <v>74.537190199999998</v>
      </c>
      <c r="K391" s="43">
        <v>145.60533333333333</v>
      </c>
      <c r="L391" s="194">
        <v>16.633826666666668</v>
      </c>
      <c r="M391" s="45">
        <f t="shared" si="40"/>
        <v>0.78944144863530374</v>
      </c>
    </row>
    <row r="392" spans="1:13" x14ac:dyDescent="0.25">
      <c r="A392" s="190">
        <f t="shared" si="42"/>
        <v>12</v>
      </c>
      <c r="B392" s="46" t="s">
        <v>2087</v>
      </c>
      <c r="C392" s="46">
        <v>660.2</v>
      </c>
      <c r="D392" s="46"/>
      <c r="E392" s="46"/>
      <c r="F392" s="46">
        <f t="shared" si="37"/>
        <v>660.2</v>
      </c>
      <c r="G392" s="213">
        <v>122.4</v>
      </c>
      <c r="H392" s="43">
        <f t="shared" si="38"/>
        <v>4.0800000000000003E-2</v>
      </c>
      <c r="I392" s="43">
        <f t="shared" si="39"/>
        <v>174.68316000000002</v>
      </c>
      <c r="J392" s="43">
        <f t="shared" si="41"/>
        <v>38.430295200000003</v>
      </c>
      <c r="K392" s="43">
        <v>75.072000000000003</v>
      </c>
      <c r="L392" s="194">
        <v>8.5761599999999998</v>
      </c>
      <c r="M392" s="45">
        <f t="shared" si="40"/>
        <v>0.44950259800060594</v>
      </c>
    </row>
    <row r="393" spans="1:13" x14ac:dyDescent="0.25">
      <c r="A393" s="190">
        <f t="shared" si="42"/>
        <v>13</v>
      </c>
      <c r="B393" s="46" t="s">
        <v>2088</v>
      </c>
      <c r="C393" s="46">
        <v>523.9</v>
      </c>
      <c r="D393" s="46"/>
      <c r="E393" s="46"/>
      <c r="F393" s="46">
        <f t="shared" si="37"/>
        <v>523.9</v>
      </c>
      <c r="G393" s="213">
        <v>303</v>
      </c>
      <c r="H393" s="43">
        <f t="shared" si="38"/>
        <v>0.10100000000000001</v>
      </c>
      <c r="I393" s="43">
        <f t="shared" si="39"/>
        <v>432.42644999999999</v>
      </c>
      <c r="J393" s="43">
        <f t="shared" si="41"/>
        <v>95.133819000000003</v>
      </c>
      <c r="K393" s="43">
        <v>185.84</v>
      </c>
      <c r="L393" s="194">
        <v>21.2302</v>
      </c>
      <c r="M393" s="45">
        <f t="shared" si="40"/>
        <v>1.4022341458293568</v>
      </c>
    </row>
    <row r="394" spans="1:13" x14ac:dyDescent="0.25">
      <c r="A394" s="190">
        <f t="shared" si="42"/>
        <v>14</v>
      </c>
      <c r="B394" s="46" t="s">
        <v>2089</v>
      </c>
      <c r="C394" s="46">
        <v>529.29999999999995</v>
      </c>
      <c r="D394" s="46">
        <v>23.9</v>
      </c>
      <c r="E394" s="46"/>
      <c r="F394" s="46">
        <f t="shared" si="37"/>
        <v>553.19999999999993</v>
      </c>
      <c r="G394" s="213">
        <v>157.30000000000001</v>
      </c>
      <c r="H394" s="43">
        <f t="shared" si="38"/>
        <v>5.2433333333333339E-2</v>
      </c>
      <c r="I394" s="43">
        <f t="shared" si="39"/>
        <v>224.49069500000002</v>
      </c>
      <c r="J394" s="43">
        <f t="shared" si="41"/>
        <v>49.387952900000002</v>
      </c>
      <c r="K394" s="43">
        <v>96.477333333333348</v>
      </c>
      <c r="L394" s="194">
        <v>11.021486666666666</v>
      </c>
      <c r="M394" s="45">
        <f t="shared" si="40"/>
        <v>0.68940250885755627</v>
      </c>
    </row>
    <row r="395" spans="1:13" x14ac:dyDescent="0.25">
      <c r="A395" s="190">
        <f t="shared" si="42"/>
        <v>15</v>
      </c>
      <c r="B395" s="46" t="s">
        <v>2090</v>
      </c>
      <c r="C395" s="46">
        <v>533.79999999999995</v>
      </c>
      <c r="D395" s="46"/>
      <c r="E395" s="46"/>
      <c r="F395" s="46">
        <f t="shared" si="37"/>
        <v>533.79999999999995</v>
      </c>
      <c r="G395" s="213">
        <v>273.5</v>
      </c>
      <c r="H395" s="43">
        <f t="shared" si="38"/>
        <v>9.116666666666666E-2</v>
      </c>
      <c r="I395" s="43">
        <f t="shared" si="39"/>
        <v>390.32552499999997</v>
      </c>
      <c r="J395" s="43">
        <f t="shared" si="41"/>
        <v>85.87161549999999</v>
      </c>
      <c r="K395" s="43">
        <v>167.74666666666664</v>
      </c>
      <c r="L395" s="194">
        <v>19.163233333333331</v>
      </c>
      <c r="M395" s="45">
        <f t="shared" si="40"/>
        <v>1.2422387420382166</v>
      </c>
    </row>
    <row r="396" spans="1:13" x14ac:dyDescent="0.25">
      <c r="A396" s="190">
        <f t="shared" si="42"/>
        <v>16</v>
      </c>
      <c r="B396" s="46" t="s">
        <v>2091</v>
      </c>
      <c r="C396" s="46">
        <v>612</v>
      </c>
      <c r="D396" s="46">
        <v>49.8</v>
      </c>
      <c r="E396" s="46"/>
      <c r="F396" s="46">
        <f t="shared" si="37"/>
        <v>661.8</v>
      </c>
      <c r="G396" s="213">
        <v>172.5</v>
      </c>
      <c r="H396" s="43">
        <f t="shared" si="38"/>
        <v>5.7500000000000002E-2</v>
      </c>
      <c r="I396" s="43">
        <f t="shared" si="39"/>
        <v>246.18337500000001</v>
      </c>
      <c r="J396" s="43">
        <f t="shared" si="41"/>
        <v>54.160342500000006</v>
      </c>
      <c r="K396" s="43">
        <v>105.80000000000001</v>
      </c>
      <c r="L396" s="194">
        <v>12.086500000000001</v>
      </c>
      <c r="M396" s="45">
        <f t="shared" si="40"/>
        <v>0.63195862420670912</v>
      </c>
    </row>
    <row r="397" spans="1:13" x14ac:dyDescent="0.25">
      <c r="A397" s="190">
        <f t="shared" si="42"/>
        <v>17</v>
      </c>
      <c r="B397" s="46" t="s">
        <v>2092</v>
      </c>
      <c r="C397" s="46">
        <v>641.79999999999995</v>
      </c>
      <c r="D397" s="46"/>
      <c r="E397" s="46"/>
      <c r="F397" s="46">
        <f t="shared" si="37"/>
        <v>641.79999999999995</v>
      </c>
      <c r="G397" s="213">
        <v>112.4</v>
      </c>
      <c r="H397" s="43">
        <f t="shared" si="38"/>
        <v>3.7466666666666669E-2</v>
      </c>
      <c r="I397" s="43">
        <f t="shared" si="39"/>
        <v>160.41166000000001</v>
      </c>
      <c r="J397" s="43">
        <f t="shared" si="41"/>
        <v>35.290565200000003</v>
      </c>
      <c r="K397" s="43">
        <v>68.938666666666677</v>
      </c>
      <c r="L397" s="194">
        <v>7.875493333333333</v>
      </c>
      <c r="M397" s="45">
        <f t="shared" si="40"/>
        <v>0.42461262885634166</v>
      </c>
    </row>
    <row r="398" spans="1:13" x14ac:dyDescent="0.25">
      <c r="A398" s="190">
        <f t="shared" si="42"/>
        <v>18</v>
      </c>
      <c r="B398" s="46" t="s">
        <v>2093</v>
      </c>
      <c r="C398" s="46">
        <v>170.2</v>
      </c>
      <c r="D398" s="46"/>
      <c r="E398" s="46"/>
      <c r="F398" s="46">
        <f t="shared" si="37"/>
        <v>170.2</v>
      </c>
      <c r="G398" s="213">
        <v>105</v>
      </c>
      <c r="H398" s="43">
        <f t="shared" si="38"/>
        <v>3.5000000000000003E-2</v>
      </c>
      <c r="I398" s="43">
        <f t="shared" si="39"/>
        <v>149.85075000000001</v>
      </c>
      <c r="J398" s="43">
        <f t="shared" si="41"/>
        <v>32.967165000000001</v>
      </c>
      <c r="K398" s="43">
        <v>64.400000000000006</v>
      </c>
      <c r="L398" s="194">
        <v>7.3570000000000002</v>
      </c>
      <c r="M398" s="45">
        <f t="shared" si="40"/>
        <v>1.4957398061104583</v>
      </c>
    </row>
    <row r="399" spans="1:13" x14ac:dyDescent="0.25">
      <c r="A399" s="190">
        <f t="shared" si="42"/>
        <v>19</v>
      </c>
      <c r="B399" s="46" t="s">
        <v>2094</v>
      </c>
      <c r="C399" s="46">
        <v>899</v>
      </c>
      <c r="D399" s="46"/>
      <c r="E399" s="46">
        <v>148.9</v>
      </c>
      <c r="F399" s="46">
        <f t="shared" si="37"/>
        <v>1047.9000000000001</v>
      </c>
      <c r="G399" s="213">
        <v>88.8</v>
      </c>
      <c r="H399" s="43">
        <f t="shared" si="38"/>
        <v>2.9599999999999998E-2</v>
      </c>
      <c r="I399" s="43">
        <f t="shared" si="39"/>
        <v>126.73091999999998</v>
      </c>
      <c r="J399" s="43">
        <f t="shared" si="41"/>
        <v>27.880802399999997</v>
      </c>
      <c r="K399" s="43">
        <v>54.463999999999999</v>
      </c>
      <c r="L399" s="194">
        <v>6.2219199999999999</v>
      </c>
      <c r="M399" s="45">
        <f t="shared" si="40"/>
        <v>0.20545628628685941</v>
      </c>
    </row>
    <row r="400" spans="1:13" x14ac:dyDescent="0.25">
      <c r="A400" s="190">
        <f t="shared" si="42"/>
        <v>20</v>
      </c>
      <c r="B400" s="46" t="s">
        <v>2095</v>
      </c>
      <c r="C400" s="46">
        <v>463.25</v>
      </c>
      <c r="D400" s="46"/>
      <c r="E400" s="46"/>
      <c r="F400" s="46">
        <f t="shared" si="37"/>
        <v>463.25</v>
      </c>
      <c r="G400" s="213">
        <v>291.5</v>
      </c>
      <c r="H400" s="43">
        <f t="shared" si="38"/>
        <v>9.7166666666666665E-2</v>
      </c>
      <c r="I400" s="43">
        <f t="shared" si="39"/>
        <v>416.01422499999995</v>
      </c>
      <c r="J400" s="43">
        <f t="shared" si="41"/>
        <v>91.523129499999996</v>
      </c>
      <c r="K400" s="43">
        <v>178.78666666666666</v>
      </c>
      <c r="L400" s="194">
        <v>20.424433333333333</v>
      </c>
      <c r="M400" s="45">
        <f t="shared" si="40"/>
        <v>1.5256307706422019</v>
      </c>
    </row>
    <row r="401" spans="1:13" x14ac:dyDescent="0.25">
      <c r="A401" s="190">
        <f t="shared" si="42"/>
        <v>21</v>
      </c>
      <c r="B401" s="46" t="s">
        <v>2096</v>
      </c>
      <c r="C401" s="46">
        <v>565.20000000000005</v>
      </c>
      <c r="D401" s="46"/>
      <c r="E401" s="46"/>
      <c r="F401" s="46">
        <f t="shared" si="37"/>
        <v>565.20000000000005</v>
      </c>
      <c r="G401" s="213">
        <v>213.6</v>
      </c>
      <c r="H401" s="43">
        <f t="shared" si="38"/>
        <v>7.1199999999999999E-2</v>
      </c>
      <c r="I401" s="43">
        <f t="shared" si="39"/>
        <v>304.83923999999996</v>
      </c>
      <c r="J401" s="43">
        <f t="shared" si="41"/>
        <v>67.064632799999998</v>
      </c>
      <c r="K401" s="43">
        <v>131.00800000000001</v>
      </c>
      <c r="L401" s="194">
        <v>14.966239999999999</v>
      </c>
      <c r="M401" s="45">
        <f t="shared" si="40"/>
        <v>0.91627408492568985</v>
      </c>
    </row>
    <row r="402" spans="1:13" x14ac:dyDescent="0.25">
      <c r="A402" s="190">
        <f t="shared" si="42"/>
        <v>22</v>
      </c>
      <c r="B402" s="46" t="s">
        <v>2097</v>
      </c>
      <c r="C402" s="46">
        <v>482.6</v>
      </c>
      <c r="D402" s="46"/>
      <c r="E402" s="46"/>
      <c r="F402" s="46">
        <f t="shared" si="37"/>
        <v>482.6</v>
      </c>
      <c r="G402" s="213">
        <v>93.6</v>
      </c>
      <c r="H402" s="43">
        <f t="shared" si="38"/>
        <v>3.1199999999999999E-2</v>
      </c>
      <c r="I402" s="43">
        <f t="shared" si="39"/>
        <v>133.58123999999998</v>
      </c>
      <c r="J402" s="43">
        <f t="shared" si="41"/>
        <v>29.387872799999997</v>
      </c>
      <c r="K402" s="43">
        <v>57.407999999999994</v>
      </c>
      <c r="L402" s="194">
        <v>6.5582399999999996</v>
      </c>
      <c r="M402" s="45">
        <f t="shared" si="40"/>
        <v>0.47023487940323244</v>
      </c>
    </row>
    <row r="403" spans="1:13" x14ac:dyDescent="0.25">
      <c r="A403" s="190">
        <f t="shared" si="42"/>
        <v>23</v>
      </c>
      <c r="B403" s="46" t="s">
        <v>2098</v>
      </c>
      <c r="C403" s="46">
        <v>334</v>
      </c>
      <c r="D403" s="46"/>
      <c r="E403" s="46"/>
      <c r="F403" s="46">
        <f t="shared" si="37"/>
        <v>334</v>
      </c>
      <c r="G403" s="213">
        <v>207.8</v>
      </c>
      <c r="H403" s="43">
        <f t="shared" si="38"/>
        <v>6.9266666666666671E-2</v>
      </c>
      <c r="I403" s="43">
        <f t="shared" si="39"/>
        <v>296.56177000000002</v>
      </c>
      <c r="J403" s="43">
        <f t="shared" si="41"/>
        <v>65.243589400000005</v>
      </c>
      <c r="K403" s="43">
        <v>127.45066666666668</v>
      </c>
      <c r="L403" s="194">
        <v>14.559853333333335</v>
      </c>
      <c r="M403" s="45">
        <f t="shared" si="40"/>
        <v>1.5084307766467067</v>
      </c>
    </row>
    <row r="404" spans="1:13" x14ac:dyDescent="0.25">
      <c r="A404" s="190">
        <f t="shared" si="42"/>
        <v>24</v>
      </c>
      <c r="B404" s="46" t="s">
        <v>2099</v>
      </c>
      <c r="C404" s="46">
        <v>579</v>
      </c>
      <c r="D404" s="46"/>
      <c r="E404" s="46"/>
      <c r="F404" s="46">
        <f t="shared" si="37"/>
        <v>579</v>
      </c>
      <c r="G404" s="213">
        <v>303</v>
      </c>
      <c r="H404" s="43">
        <f t="shared" si="38"/>
        <v>0.10100000000000001</v>
      </c>
      <c r="I404" s="43">
        <f t="shared" si="39"/>
        <v>432.42644999999999</v>
      </c>
      <c r="J404" s="43">
        <f t="shared" si="41"/>
        <v>95.133819000000003</v>
      </c>
      <c r="K404" s="43">
        <v>185.84</v>
      </c>
      <c r="L404" s="194">
        <v>21.2302</v>
      </c>
      <c r="M404" s="45">
        <f t="shared" si="40"/>
        <v>1.268791829015544</v>
      </c>
    </row>
    <row r="405" spans="1:13" x14ac:dyDescent="0.25">
      <c r="A405" s="190">
        <f t="shared" si="42"/>
        <v>25</v>
      </c>
      <c r="B405" s="46" t="s">
        <v>2100</v>
      </c>
      <c r="C405" s="46">
        <v>674.3</v>
      </c>
      <c r="D405" s="46"/>
      <c r="E405" s="46"/>
      <c r="F405" s="46">
        <f t="shared" si="37"/>
        <v>674.3</v>
      </c>
      <c r="G405" s="213">
        <v>138.1</v>
      </c>
      <c r="H405" s="43">
        <f t="shared" si="38"/>
        <v>4.6033333333333329E-2</v>
      </c>
      <c r="I405" s="43">
        <f t="shared" si="39"/>
        <v>197.08941499999997</v>
      </c>
      <c r="J405" s="43">
        <f t="shared" si="41"/>
        <v>43.359671299999995</v>
      </c>
      <c r="K405" s="43">
        <v>84.701333333333324</v>
      </c>
      <c r="L405" s="194">
        <v>9.6762066666666655</v>
      </c>
      <c r="M405" s="45">
        <f t="shared" si="40"/>
        <v>0.49655439166543075</v>
      </c>
    </row>
    <row r="406" spans="1:13" x14ac:dyDescent="0.25">
      <c r="A406" s="190">
        <f t="shared" si="42"/>
        <v>26</v>
      </c>
      <c r="B406" s="46" t="s">
        <v>2101</v>
      </c>
      <c r="C406" s="46">
        <v>90.6</v>
      </c>
      <c r="D406" s="46"/>
      <c r="E406" s="46"/>
      <c r="F406" s="46">
        <f t="shared" si="37"/>
        <v>90.6</v>
      </c>
      <c r="G406" s="213">
        <v>57</v>
      </c>
      <c r="H406" s="43">
        <f t="shared" si="38"/>
        <v>1.9E-2</v>
      </c>
      <c r="I406" s="43">
        <f t="shared" si="39"/>
        <v>81.347549999999998</v>
      </c>
      <c r="J406" s="43">
        <f t="shared" si="41"/>
        <v>17.896460999999999</v>
      </c>
      <c r="K406" s="43">
        <v>34.96</v>
      </c>
      <c r="L406" s="194">
        <v>3.9937999999999994</v>
      </c>
      <c r="M406" s="45">
        <f t="shared" si="40"/>
        <v>1.5253621523178809</v>
      </c>
    </row>
    <row r="407" spans="1:13" x14ac:dyDescent="0.25">
      <c r="A407" s="190">
        <f t="shared" si="42"/>
        <v>27</v>
      </c>
      <c r="B407" s="46" t="s">
        <v>2103</v>
      </c>
      <c r="C407" s="46">
        <v>267.5</v>
      </c>
      <c r="D407" s="46"/>
      <c r="E407" s="46"/>
      <c r="F407" s="46">
        <f t="shared" si="37"/>
        <v>267.5</v>
      </c>
      <c r="G407" s="213">
        <v>168.5</v>
      </c>
      <c r="H407" s="43">
        <f t="shared" si="38"/>
        <v>5.6166666666666663E-2</v>
      </c>
      <c r="I407" s="43">
        <f t="shared" si="39"/>
        <v>240.47477499999997</v>
      </c>
      <c r="J407" s="43">
        <f t="shared" si="41"/>
        <v>52.904450499999996</v>
      </c>
      <c r="K407" s="43">
        <v>103.34666666666666</v>
      </c>
      <c r="L407" s="194">
        <v>11.806233333333331</v>
      </c>
      <c r="M407" s="45">
        <f t="shared" si="40"/>
        <v>1.5272228990654206</v>
      </c>
    </row>
    <row r="408" spans="1:13" x14ac:dyDescent="0.25">
      <c r="A408" s="190">
        <f t="shared" si="42"/>
        <v>28</v>
      </c>
      <c r="B408" s="46" t="s">
        <v>2104</v>
      </c>
      <c r="C408" s="46">
        <v>584.20000000000005</v>
      </c>
      <c r="D408" s="46"/>
      <c r="E408" s="46"/>
      <c r="F408" s="46">
        <f t="shared" si="37"/>
        <v>584.20000000000005</v>
      </c>
      <c r="G408" s="213">
        <v>73.3</v>
      </c>
      <c r="H408" s="43">
        <f t="shared" si="38"/>
        <v>2.4433333333333331E-2</v>
      </c>
      <c r="I408" s="43">
        <f t="shared" si="39"/>
        <v>104.61009499999999</v>
      </c>
      <c r="J408" s="43">
        <f t="shared" si="41"/>
        <v>23.014220899999998</v>
      </c>
      <c r="K408" s="43">
        <v>44.957333333333331</v>
      </c>
      <c r="L408" s="194">
        <v>5.135886666666666</v>
      </c>
      <c r="M408" s="45">
        <f t="shared" si="40"/>
        <v>0.30420666877781577</v>
      </c>
    </row>
    <row r="409" spans="1:13" x14ac:dyDescent="0.25">
      <c r="A409" s="190">
        <f t="shared" si="42"/>
        <v>29</v>
      </c>
      <c r="B409" s="46" t="s">
        <v>2105</v>
      </c>
      <c r="C409" s="46">
        <v>628.9</v>
      </c>
      <c r="D409" s="46"/>
      <c r="E409" s="46"/>
      <c r="F409" s="46">
        <f t="shared" si="37"/>
        <v>628.9</v>
      </c>
      <c r="G409" s="213">
        <v>391</v>
      </c>
      <c r="H409" s="43">
        <f t="shared" si="38"/>
        <v>0.13033333333333333</v>
      </c>
      <c r="I409" s="43">
        <f t="shared" si="39"/>
        <v>558.01564999999994</v>
      </c>
      <c r="J409" s="43">
        <f t="shared" si="41"/>
        <v>122.76344299999998</v>
      </c>
      <c r="K409" s="43">
        <v>239.81333333333333</v>
      </c>
      <c r="L409" s="194">
        <v>27.396066666666666</v>
      </c>
      <c r="M409" s="45">
        <f t="shared" si="40"/>
        <v>1.5073755652726981</v>
      </c>
    </row>
    <row r="410" spans="1:13" x14ac:dyDescent="0.25">
      <c r="A410" s="190">
        <f t="shared" si="42"/>
        <v>30</v>
      </c>
      <c r="B410" s="46" t="s">
        <v>2106</v>
      </c>
      <c r="C410" s="46">
        <v>409.2</v>
      </c>
      <c r="D410" s="46"/>
      <c r="E410" s="46"/>
      <c r="F410" s="46">
        <f t="shared" si="37"/>
        <v>409.2</v>
      </c>
      <c r="G410" s="213">
        <v>220</v>
      </c>
      <c r="H410" s="43">
        <f t="shared" si="38"/>
        <v>7.3333333333333334E-2</v>
      </c>
      <c r="I410" s="43">
        <f t="shared" si="39"/>
        <v>313.97300000000001</v>
      </c>
      <c r="J410" s="43">
        <f t="shared" si="41"/>
        <v>69.074060000000003</v>
      </c>
      <c r="K410" s="43">
        <v>134.93333333333334</v>
      </c>
      <c r="L410" s="194">
        <v>15.414666666666665</v>
      </c>
      <c r="M410" s="45">
        <f t="shared" si="40"/>
        <v>1.3035069892473117</v>
      </c>
    </row>
    <row r="411" spans="1:13" x14ac:dyDescent="0.25">
      <c r="A411" s="190">
        <f t="shared" si="42"/>
        <v>31</v>
      </c>
      <c r="B411" s="46" t="s">
        <v>2107</v>
      </c>
      <c r="C411" s="46">
        <v>320.60000000000002</v>
      </c>
      <c r="D411" s="46"/>
      <c r="E411" s="46"/>
      <c r="F411" s="46">
        <f t="shared" si="37"/>
        <v>320.60000000000002</v>
      </c>
      <c r="G411" s="213">
        <v>61.9</v>
      </c>
      <c r="H411" s="43">
        <f t="shared" si="38"/>
        <v>2.0633333333333333E-2</v>
      </c>
      <c r="I411" s="43">
        <f t="shared" si="39"/>
        <v>88.34058499999999</v>
      </c>
      <c r="J411" s="43">
        <f t="shared" si="41"/>
        <v>19.434928699999997</v>
      </c>
      <c r="K411" s="43">
        <v>37.965333333333334</v>
      </c>
      <c r="L411" s="194">
        <v>4.3371266666666664</v>
      </c>
      <c r="M411" s="45">
        <f t="shared" si="40"/>
        <v>0.4681159504054897</v>
      </c>
    </row>
    <row r="412" spans="1:13" x14ac:dyDescent="0.25">
      <c r="A412" s="190">
        <f t="shared" si="42"/>
        <v>32</v>
      </c>
      <c r="B412" s="46" t="s">
        <v>2108</v>
      </c>
      <c r="C412" s="46">
        <v>505.8</v>
      </c>
      <c r="D412" s="46"/>
      <c r="E412" s="46"/>
      <c r="F412" s="46">
        <f t="shared" si="37"/>
        <v>505.8</v>
      </c>
      <c r="G412" s="213">
        <v>240</v>
      </c>
      <c r="H412" s="43">
        <f t="shared" si="38"/>
        <v>0.08</v>
      </c>
      <c r="I412" s="43">
        <f t="shared" si="39"/>
        <v>342.51600000000002</v>
      </c>
      <c r="J412" s="43">
        <f t="shared" si="41"/>
        <v>75.353520000000003</v>
      </c>
      <c r="K412" s="43">
        <v>147.20000000000002</v>
      </c>
      <c r="L412" s="194">
        <v>16.815999999999999</v>
      </c>
      <c r="M412" s="45">
        <f t="shared" si="40"/>
        <v>1.1504260972716489</v>
      </c>
    </row>
    <row r="413" spans="1:13" x14ac:dyDescent="0.25">
      <c r="A413" s="190">
        <f t="shared" si="42"/>
        <v>33</v>
      </c>
      <c r="B413" s="46" t="s">
        <v>2109</v>
      </c>
      <c r="C413" s="46">
        <v>482.7</v>
      </c>
      <c r="D413" s="46"/>
      <c r="E413" s="46"/>
      <c r="F413" s="46">
        <f t="shared" si="37"/>
        <v>482.7</v>
      </c>
      <c r="G413" s="213">
        <v>264</v>
      </c>
      <c r="H413" s="43">
        <f t="shared" si="38"/>
        <v>8.7999999999999995E-2</v>
      </c>
      <c r="I413" s="43">
        <f t="shared" si="39"/>
        <v>376.76759999999996</v>
      </c>
      <c r="J413" s="43">
        <f t="shared" si="41"/>
        <v>82.888871999999992</v>
      </c>
      <c r="K413" s="43">
        <v>161.91999999999999</v>
      </c>
      <c r="L413" s="194">
        <v>18.497599999999998</v>
      </c>
      <c r="M413" s="45">
        <f t="shared" si="40"/>
        <v>1.3260287383467992</v>
      </c>
    </row>
    <row r="414" spans="1:13" x14ac:dyDescent="0.25">
      <c r="A414" s="190">
        <f t="shared" si="42"/>
        <v>34</v>
      </c>
      <c r="B414" s="46" t="s">
        <v>2110</v>
      </c>
      <c r="C414" s="46">
        <v>236.2</v>
      </c>
      <c r="D414" s="46"/>
      <c r="E414" s="46"/>
      <c r="F414" s="46">
        <f t="shared" si="37"/>
        <v>236.2</v>
      </c>
      <c r="G414" s="213">
        <v>138</v>
      </c>
      <c r="H414" s="43">
        <f t="shared" si="38"/>
        <v>4.5999999999999999E-2</v>
      </c>
      <c r="I414" s="43">
        <f t="shared" si="39"/>
        <v>196.94669999999999</v>
      </c>
      <c r="J414" s="43">
        <f t="shared" si="41"/>
        <v>43.328274</v>
      </c>
      <c r="K414" s="43">
        <v>84.64</v>
      </c>
      <c r="L414" s="194">
        <v>9.6692</v>
      </c>
      <c r="M414" s="45">
        <f t="shared" si="40"/>
        <v>1.416529102455546</v>
      </c>
    </row>
    <row r="415" spans="1:13" x14ac:dyDescent="0.25">
      <c r="A415" s="190">
        <f t="shared" si="42"/>
        <v>35</v>
      </c>
      <c r="B415" s="46" t="s">
        <v>2111</v>
      </c>
      <c r="C415" s="46">
        <v>412.4</v>
      </c>
      <c r="D415" s="46">
        <v>16.8</v>
      </c>
      <c r="E415" s="46"/>
      <c r="F415" s="46">
        <f t="shared" si="37"/>
        <v>429.2</v>
      </c>
      <c r="G415" s="213">
        <v>251</v>
      </c>
      <c r="H415" s="43">
        <f t="shared" si="38"/>
        <v>8.3666666666666667E-2</v>
      </c>
      <c r="I415" s="43">
        <f t="shared" si="39"/>
        <v>358.21465000000001</v>
      </c>
      <c r="J415" s="43">
        <f t="shared" si="41"/>
        <v>78.807223000000008</v>
      </c>
      <c r="K415" s="43">
        <v>153.94666666666666</v>
      </c>
      <c r="L415" s="194">
        <v>17.586733333333335</v>
      </c>
      <c r="M415" s="45">
        <f t="shared" si="40"/>
        <v>1.4178827423112768</v>
      </c>
    </row>
    <row r="416" spans="1:13" x14ac:dyDescent="0.25">
      <c r="A416" s="190">
        <f t="shared" si="42"/>
        <v>36</v>
      </c>
      <c r="B416" s="46" t="s">
        <v>2112</v>
      </c>
      <c r="C416" s="46">
        <v>551.1</v>
      </c>
      <c r="D416" s="46"/>
      <c r="E416" s="46"/>
      <c r="F416" s="46">
        <f t="shared" si="37"/>
        <v>551.1</v>
      </c>
      <c r="G416" s="213">
        <v>244</v>
      </c>
      <c r="H416" s="43">
        <f t="shared" si="38"/>
        <v>8.1333333333333327E-2</v>
      </c>
      <c r="I416" s="43">
        <f t="shared" si="39"/>
        <v>348.22459999999995</v>
      </c>
      <c r="J416" s="43">
        <f t="shared" si="41"/>
        <v>76.609411999999992</v>
      </c>
      <c r="K416" s="43">
        <v>149.65333333333331</v>
      </c>
      <c r="L416" s="194">
        <v>17.096266666666665</v>
      </c>
      <c r="M416" s="45">
        <f t="shared" si="40"/>
        <v>1.0734596479767735</v>
      </c>
    </row>
    <row r="417" spans="1:13" x14ac:dyDescent="0.25">
      <c r="A417" s="190">
        <f t="shared" si="42"/>
        <v>37</v>
      </c>
      <c r="B417" s="46" t="s">
        <v>2113</v>
      </c>
      <c r="C417" s="46">
        <v>129.1</v>
      </c>
      <c r="D417" s="46">
        <v>13.6</v>
      </c>
      <c r="E417" s="46"/>
      <c r="F417" s="46">
        <f t="shared" si="37"/>
        <v>142.69999999999999</v>
      </c>
      <c r="G417" s="213">
        <v>106.4</v>
      </c>
      <c r="H417" s="43">
        <f t="shared" si="38"/>
        <v>3.5466666666666667E-2</v>
      </c>
      <c r="I417" s="43">
        <f t="shared" si="39"/>
        <v>151.84876</v>
      </c>
      <c r="J417" s="43">
        <f t="shared" si="41"/>
        <v>33.406727199999999</v>
      </c>
      <c r="K417" s="43">
        <v>65.25866666666667</v>
      </c>
      <c r="L417" s="194">
        <v>7.455093333333334</v>
      </c>
      <c r="M417" s="45">
        <f t="shared" si="40"/>
        <v>1.8077732810091101</v>
      </c>
    </row>
    <row r="418" spans="1:13" x14ac:dyDescent="0.25">
      <c r="A418" s="190">
        <f t="shared" si="42"/>
        <v>38</v>
      </c>
      <c r="B418" s="46" t="s">
        <v>2114</v>
      </c>
      <c r="C418" s="46">
        <v>508.7</v>
      </c>
      <c r="D418" s="46"/>
      <c r="E418" s="46"/>
      <c r="F418" s="46">
        <f t="shared" si="37"/>
        <v>508.7</v>
      </c>
      <c r="G418" s="213">
        <v>320</v>
      </c>
      <c r="H418" s="43">
        <f t="shared" si="38"/>
        <v>0.10666666666666667</v>
      </c>
      <c r="I418" s="43">
        <f t="shared" si="39"/>
        <v>456.68799999999999</v>
      </c>
      <c r="J418" s="43">
        <f t="shared" si="41"/>
        <v>100.47136</v>
      </c>
      <c r="K418" s="43">
        <v>196.26666666666668</v>
      </c>
      <c r="L418" s="194">
        <v>22.421333333333333</v>
      </c>
      <c r="M418" s="45">
        <f t="shared" si="40"/>
        <v>1.5251569884018086</v>
      </c>
    </row>
    <row r="419" spans="1:13" x14ac:dyDescent="0.25">
      <c r="A419" s="190">
        <f t="shared" si="42"/>
        <v>39</v>
      </c>
      <c r="B419" s="46" t="s">
        <v>2115</v>
      </c>
      <c r="C419" s="46">
        <v>172.3</v>
      </c>
      <c r="D419" s="46"/>
      <c r="E419" s="46">
        <v>54.6</v>
      </c>
      <c r="F419" s="46">
        <f t="shared" si="37"/>
        <v>226.9</v>
      </c>
      <c r="G419" s="213">
        <v>71.2</v>
      </c>
      <c r="H419" s="43">
        <f t="shared" si="38"/>
        <v>2.3733333333333335E-2</v>
      </c>
      <c r="I419" s="43">
        <f t="shared" si="39"/>
        <v>101.61308000000001</v>
      </c>
      <c r="J419" s="43">
        <f t="shared" si="41"/>
        <v>22.354877600000002</v>
      </c>
      <c r="K419" s="43">
        <v>43.669333333333334</v>
      </c>
      <c r="L419" s="194">
        <v>4.9887466666666667</v>
      </c>
      <c r="M419" s="45">
        <f t="shared" si="40"/>
        <v>0.76080228118113702</v>
      </c>
    </row>
    <row r="420" spans="1:13" ht="13" x14ac:dyDescent="0.3">
      <c r="A420" s="190">
        <f t="shared" si="42"/>
        <v>40</v>
      </c>
      <c r="B420" s="46" t="s">
        <v>2116</v>
      </c>
      <c r="C420" s="19">
        <v>355.6</v>
      </c>
      <c r="D420" s="19"/>
      <c r="E420" s="19"/>
      <c r="F420" s="46">
        <f t="shared" si="37"/>
        <v>355.6</v>
      </c>
      <c r="G420" s="213">
        <v>131.1</v>
      </c>
      <c r="H420" s="43">
        <f t="shared" si="38"/>
        <v>4.3699999999999996E-2</v>
      </c>
      <c r="I420" s="43">
        <f t="shared" si="39"/>
        <v>187.09936499999998</v>
      </c>
      <c r="J420" s="43">
        <f t="shared" si="41"/>
        <v>41.161860299999994</v>
      </c>
      <c r="K420" s="43">
        <v>80.407999999999987</v>
      </c>
      <c r="L420" s="194">
        <v>9.1857399999999991</v>
      </c>
      <c r="M420" s="45">
        <f t="shared" si="40"/>
        <v>0.89385535798650162</v>
      </c>
    </row>
    <row r="421" spans="1:13" x14ac:dyDescent="0.25">
      <c r="A421" s="190">
        <f t="shared" si="42"/>
        <v>41</v>
      </c>
      <c r="B421" s="46" t="s">
        <v>2117</v>
      </c>
      <c r="C421" s="46">
        <v>42.8</v>
      </c>
      <c r="D421" s="46"/>
      <c r="E421" s="46"/>
      <c r="F421" s="46">
        <f t="shared" si="37"/>
        <v>42.8</v>
      </c>
      <c r="G421" s="213">
        <v>26.6</v>
      </c>
      <c r="H421" s="43">
        <f t="shared" si="38"/>
        <v>8.8666666666666668E-3</v>
      </c>
      <c r="I421" s="43">
        <f t="shared" si="39"/>
        <v>37.96219</v>
      </c>
      <c r="J421" s="43">
        <f t="shared" si="41"/>
        <v>8.3516817999999997</v>
      </c>
      <c r="K421" s="43">
        <v>16.314666666666668</v>
      </c>
      <c r="L421" s="194">
        <v>1.8637733333333335</v>
      </c>
      <c r="M421" s="45">
        <f t="shared" si="40"/>
        <v>1.506829714953271</v>
      </c>
    </row>
    <row r="422" spans="1:13" x14ac:dyDescent="0.25">
      <c r="A422" s="190">
        <f t="shared" si="42"/>
        <v>42</v>
      </c>
      <c r="B422" s="46" t="s">
        <v>2118</v>
      </c>
      <c r="C422" s="46">
        <v>504</v>
      </c>
      <c r="D422" s="46">
        <v>50</v>
      </c>
      <c r="E422" s="46">
        <v>35.1</v>
      </c>
      <c r="F422" s="46">
        <f t="shared" si="37"/>
        <v>589.1</v>
      </c>
      <c r="G422" s="213">
        <v>145</v>
      </c>
      <c r="H422" s="43">
        <f t="shared" si="38"/>
        <v>4.8333333333333332E-2</v>
      </c>
      <c r="I422" s="43">
        <f t="shared" si="39"/>
        <v>206.93674999999999</v>
      </c>
      <c r="J422" s="43">
        <f t="shared" si="41"/>
        <v>45.526084999999995</v>
      </c>
      <c r="K422" s="43">
        <v>88.933333333333337</v>
      </c>
      <c r="L422" s="194">
        <v>10.159666666666666</v>
      </c>
      <c r="M422" s="45">
        <f t="shared" si="40"/>
        <v>0.59676767102359529</v>
      </c>
    </row>
    <row r="423" spans="1:13" x14ac:dyDescent="0.25">
      <c r="A423" s="190">
        <f t="shared" si="42"/>
        <v>43</v>
      </c>
      <c r="B423" s="46" t="s">
        <v>2119</v>
      </c>
      <c r="C423" s="46">
        <v>729.9</v>
      </c>
      <c r="D423" s="46">
        <v>32.700000000000003</v>
      </c>
      <c r="E423" s="46"/>
      <c r="F423" s="46">
        <f t="shared" si="37"/>
        <v>762.6</v>
      </c>
      <c r="G423" s="213">
        <v>158.19999999999999</v>
      </c>
      <c r="H423" s="43">
        <f t="shared" si="38"/>
        <v>5.2733333333333327E-2</v>
      </c>
      <c r="I423" s="43">
        <f t="shared" si="39"/>
        <v>225.77512999999996</v>
      </c>
      <c r="J423" s="43">
        <f t="shared" si="41"/>
        <v>49.67052859999999</v>
      </c>
      <c r="K423" s="43">
        <v>97.029333333333327</v>
      </c>
      <c r="L423" s="194">
        <v>11.084546666666666</v>
      </c>
      <c r="M423" s="45">
        <f t="shared" si="40"/>
        <v>0.50296294072908465</v>
      </c>
    </row>
    <row r="424" spans="1:13" x14ac:dyDescent="0.25">
      <c r="A424" s="190">
        <f t="shared" si="42"/>
        <v>44</v>
      </c>
      <c r="B424" s="46" t="s">
        <v>2120</v>
      </c>
      <c r="C424" s="46">
        <v>851.12</v>
      </c>
      <c r="D424" s="46"/>
      <c r="E424" s="46"/>
      <c r="F424" s="46">
        <f t="shared" si="37"/>
        <v>851.12</v>
      </c>
      <c r="G424" s="213">
        <v>45</v>
      </c>
      <c r="H424" s="43">
        <f t="shared" si="38"/>
        <v>1.4999999999999999E-2</v>
      </c>
      <c r="I424" s="43">
        <f t="shared" si="39"/>
        <v>64.22175</v>
      </c>
      <c r="J424" s="43">
        <f t="shared" si="41"/>
        <v>14.128785000000001</v>
      </c>
      <c r="K424" s="43">
        <v>27.599999999999998</v>
      </c>
      <c r="L424" s="194">
        <v>3.1529999999999996</v>
      </c>
      <c r="M424" s="45">
        <f t="shared" si="40"/>
        <v>0.12818819320424854</v>
      </c>
    </row>
    <row r="425" spans="1:13" x14ac:dyDescent="0.25">
      <c r="A425" s="190">
        <f t="shared" si="42"/>
        <v>45</v>
      </c>
      <c r="B425" s="46" t="s">
        <v>2121</v>
      </c>
      <c r="C425" s="46">
        <v>650.29999999999995</v>
      </c>
      <c r="D425" s="46">
        <v>180</v>
      </c>
      <c r="E425" s="46"/>
      <c r="F425" s="46">
        <f t="shared" si="37"/>
        <v>830.3</v>
      </c>
      <c r="G425" s="213">
        <v>137.80000000000001</v>
      </c>
      <c r="H425" s="43">
        <f t="shared" si="38"/>
        <v>4.593333333333334E-2</v>
      </c>
      <c r="I425" s="43">
        <f t="shared" si="39"/>
        <v>196.66127000000003</v>
      </c>
      <c r="J425" s="43">
        <f t="shared" si="41"/>
        <v>43.265479400000004</v>
      </c>
      <c r="K425" s="43">
        <v>84.51733333333334</v>
      </c>
      <c r="L425" s="194">
        <v>9.6551866666666673</v>
      </c>
      <c r="M425" s="45">
        <f t="shared" si="40"/>
        <v>0.40238380031313997</v>
      </c>
    </row>
    <row r="426" spans="1:13" x14ac:dyDescent="0.25">
      <c r="A426" s="190">
        <f t="shared" si="42"/>
        <v>46</v>
      </c>
      <c r="B426" s="46" t="s">
        <v>2122</v>
      </c>
      <c r="C426" s="46">
        <v>1204.45</v>
      </c>
      <c r="D426" s="46">
        <v>254.7</v>
      </c>
      <c r="E426" s="46"/>
      <c r="F426" s="46">
        <f t="shared" si="37"/>
        <v>1459.15</v>
      </c>
      <c r="G426" s="213">
        <v>210</v>
      </c>
      <c r="H426" s="43">
        <f t="shared" si="38"/>
        <v>7.0000000000000007E-2</v>
      </c>
      <c r="I426" s="43">
        <f t="shared" si="39"/>
        <v>299.70150000000001</v>
      </c>
      <c r="J426" s="43">
        <f t="shared" si="41"/>
        <v>65.934330000000003</v>
      </c>
      <c r="K426" s="43">
        <v>128.80000000000001</v>
      </c>
      <c r="L426" s="194">
        <v>14.714</v>
      </c>
      <c r="M426" s="45">
        <f t="shared" si="40"/>
        <v>0.34893590789158069</v>
      </c>
    </row>
    <row r="427" spans="1:13" x14ac:dyDescent="0.25">
      <c r="A427" s="190">
        <f t="shared" si="42"/>
        <v>47</v>
      </c>
      <c r="B427" s="46" t="s">
        <v>2123</v>
      </c>
      <c r="C427" s="46">
        <v>490.1</v>
      </c>
      <c r="D427" s="46"/>
      <c r="E427" s="46">
        <v>67.099999999999994</v>
      </c>
      <c r="F427" s="46">
        <f t="shared" si="37"/>
        <v>557.20000000000005</v>
      </c>
      <c r="G427" s="213">
        <v>140</v>
      </c>
      <c r="H427" s="43">
        <f t="shared" si="38"/>
        <v>4.6666666666666669E-2</v>
      </c>
      <c r="I427" s="43">
        <f t="shared" si="39"/>
        <v>199.80099999999999</v>
      </c>
      <c r="J427" s="43">
        <f t="shared" si="41"/>
        <v>43.956219999999995</v>
      </c>
      <c r="K427" s="43">
        <v>85.866666666666674</v>
      </c>
      <c r="L427" s="194">
        <v>9.809333333333333</v>
      </c>
      <c r="M427" s="45">
        <f t="shared" si="40"/>
        <v>0.60917663316582904</v>
      </c>
    </row>
    <row r="428" spans="1:13" x14ac:dyDescent="0.25">
      <c r="A428" s="190">
        <f t="shared" si="42"/>
        <v>48</v>
      </c>
      <c r="B428" s="46" t="s">
        <v>2124</v>
      </c>
      <c r="C428" s="46">
        <v>269</v>
      </c>
      <c r="D428" s="46"/>
      <c r="E428" s="46">
        <v>31.1</v>
      </c>
      <c r="F428" s="46">
        <f t="shared" si="37"/>
        <v>300.10000000000002</v>
      </c>
      <c r="G428" s="213">
        <v>85</v>
      </c>
      <c r="H428" s="43">
        <f t="shared" si="38"/>
        <v>2.8333333333333332E-2</v>
      </c>
      <c r="I428" s="43">
        <f t="shared" si="39"/>
        <v>121.30774999999998</v>
      </c>
      <c r="J428" s="43">
        <f t="shared" si="41"/>
        <v>26.687704999999998</v>
      </c>
      <c r="K428" s="43">
        <v>52.133333333333333</v>
      </c>
      <c r="L428" s="194">
        <v>5.9556666666666658</v>
      </c>
      <c r="M428" s="45">
        <f t="shared" si="40"/>
        <v>0.68671927690769741</v>
      </c>
    </row>
    <row r="429" spans="1:13" x14ac:dyDescent="0.25">
      <c r="A429" s="190">
        <f t="shared" si="42"/>
        <v>49</v>
      </c>
      <c r="B429" s="46" t="s">
        <v>2125</v>
      </c>
      <c r="C429" s="46">
        <v>331.5</v>
      </c>
      <c r="D429" s="46"/>
      <c r="E429" s="46">
        <v>54</v>
      </c>
      <c r="F429" s="46">
        <f t="shared" si="37"/>
        <v>385.5</v>
      </c>
      <c r="G429" s="213">
        <v>143</v>
      </c>
      <c r="H429" s="43">
        <f t="shared" si="38"/>
        <v>4.766666666666667E-2</v>
      </c>
      <c r="I429" s="43">
        <f t="shared" si="39"/>
        <v>204.08244999999999</v>
      </c>
      <c r="J429" s="43">
        <f t="shared" si="41"/>
        <v>44.898139</v>
      </c>
      <c r="K429" s="43">
        <v>87.706666666666678</v>
      </c>
      <c r="L429" s="194">
        <v>10.019533333333335</v>
      </c>
      <c r="M429" s="45">
        <f t="shared" si="40"/>
        <v>0.89936910246433222</v>
      </c>
    </row>
    <row r="430" spans="1:13" x14ac:dyDescent="0.25">
      <c r="A430" s="190">
        <f t="shared" si="42"/>
        <v>50</v>
      </c>
      <c r="B430" s="46" t="s">
        <v>2126</v>
      </c>
      <c r="C430" s="46">
        <v>504</v>
      </c>
      <c r="D430" s="46"/>
      <c r="E430" s="46">
        <v>46.5</v>
      </c>
      <c r="F430" s="46">
        <f t="shared" si="37"/>
        <v>550.5</v>
      </c>
      <c r="G430" s="213">
        <v>191.2</v>
      </c>
      <c r="H430" s="43">
        <f t="shared" si="38"/>
        <v>6.3733333333333336E-2</v>
      </c>
      <c r="I430" s="43">
        <f t="shared" si="39"/>
        <v>272.87108000000001</v>
      </c>
      <c r="J430" s="43">
        <f t="shared" si="41"/>
        <v>60.031637600000003</v>
      </c>
      <c r="K430" s="43">
        <v>117.26933333333334</v>
      </c>
      <c r="L430" s="194">
        <v>13.396746666666669</v>
      </c>
      <c r="M430" s="45">
        <f t="shared" si="40"/>
        <v>0.84208682579473215</v>
      </c>
    </row>
    <row r="431" spans="1:13" x14ac:dyDescent="0.25">
      <c r="A431" s="190">
        <f t="shared" si="42"/>
        <v>51</v>
      </c>
      <c r="B431" s="46" t="s">
        <v>2127</v>
      </c>
      <c r="C431" s="46">
        <v>529.5</v>
      </c>
      <c r="D431" s="46"/>
      <c r="E431" s="46">
        <v>43</v>
      </c>
      <c r="F431" s="46">
        <f t="shared" si="37"/>
        <v>572.5</v>
      </c>
      <c r="G431" s="213">
        <v>239.1</v>
      </c>
      <c r="H431" s="43">
        <f t="shared" si="38"/>
        <v>7.9699999999999993E-2</v>
      </c>
      <c r="I431" s="43">
        <f t="shared" si="39"/>
        <v>341.23156499999993</v>
      </c>
      <c r="J431" s="43">
        <f t="shared" si="41"/>
        <v>75.070944299999979</v>
      </c>
      <c r="K431" s="43">
        <v>146.648</v>
      </c>
      <c r="L431" s="194">
        <v>16.752939999999999</v>
      </c>
      <c r="M431" s="45">
        <f t="shared" si="40"/>
        <v>1.0125824441921396</v>
      </c>
    </row>
    <row r="432" spans="1:13" x14ac:dyDescent="0.25">
      <c r="A432" s="190">
        <f t="shared" si="42"/>
        <v>52</v>
      </c>
      <c r="B432" s="46" t="s">
        <v>2128</v>
      </c>
      <c r="C432" s="46">
        <v>964.1</v>
      </c>
      <c r="D432" s="46"/>
      <c r="E432" s="46">
        <v>72.3</v>
      </c>
      <c r="F432" s="46">
        <f t="shared" si="37"/>
        <v>1036.4000000000001</v>
      </c>
      <c r="G432" s="213">
        <v>236.5</v>
      </c>
      <c r="H432" s="43">
        <f t="shared" si="38"/>
        <v>7.8833333333333339E-2</v>
      </c>
      <c r="I432" s="43">
        <f t="shared" si="39"/>
        <v>337.52097500000002</v>
      </c>
      <c r="J432" s="43">
        <f t="shared" si="41"/>
        <v>74.254614500000002</v>
      </c>
      <c r="K432" s="43">
        <v>145.05333333333334</v>
      </c>
      <c r="L432" s="194">
        <v>16.570766666666668</v>
      </c>
      <c r="M432" s="45">
        <f t="shared" si="40"/>
        <v>0.55326098948282509</v>
      </c>
    </row>
    <row r="433" spans="1:13" x14ac:dyDescent="0.25">
      <c r="A433" s="190">
        <f t="shared" si="42"/>
        <v>53</v>
      </c>
      <c r="B433" s="46" t="s">
        <v>2129</v>
      </c>
      <c r="C433" s="46">
        <v>472.5</v>
      </c>
      <c r="D433" s="46"/>
      <c r="E433" s="46">
        <v>96.5</v>
      </c>
      <c r="F433" s="46">
        <f t="shared" si="37"/>
        <v>569</v>
      </c>
      <c r="G433" s="213">
        <v>175</v>
      </c>
      <c r="H433" s="43">
        <f t="shared" si="38"/>
        <v>5.8333333333333334E-2</v>
      </c>
      <c r="I433" s="43">
        <f t="shared" si="39"/>
        <v>249.75125</v>
      </c>
      <c r="J433" s="43">
        <f t="shared" si="41"/>
        <v>54.945275000000002</v>
      </c>
      <c r="K433" s="43">
        <v>107.33333333333333</v>
      </c>
      <c r="L433" s="194">
        <v>12.261666666666667</v>
      </c>
      <c r="M433" s="45">
        <f t="shared" si="40"/>
        <v>0.74567930579964847</v>
      </c>
    </row>
    <row r="434" spans="1:13" x14ac:dyDescent="0.25">
      <c r="A434" s="190">
        <f t="shared" si="42"/>
        <v>54</v>
      </c>
      <c r="B434" s="46" t="s">
        <v>2130</v>
      </c>
      <c r="C434" s="46">
        <v>219</v>
      </c>
      <c r="D434" s="46"/>
      <c r="E434" s="46"/>
      <c r="F434" s="46">
        <f t="shared" si="37"/>
        <v>219</v>
      </c>
      <c r="G434" s="213">
        <v>112</v>
      </c>
      <c r="H434" s="43">
        <f t="shared" si="38"/>
        <v>3.7333333333333336E-2</v>
      </c>
      <c r="I434" s="43">
        <f t="shared" si="39"/>
        <v>159.8408</v>
      </c>
      <c r="J434" s="43">
        <f t="shared" si="41"/>
        <v>35.164976000000003</v>
      </c>
      <c r="K434" s="43">
        <v>68.693333333333342</v>
      </c>
      <c r="L434" s="194">
        <v>7.8474666666666675</v>
      </c>
      <c r="M434" s="45">
        <f t="shared" si="40"/>
        <v>1.2399387031963471</v>
      </c>
    </row>
    <row r="435" spans="1:13" x14ac:dyDescent="0.25">
      <c r="A435" s="190">
        <f t="shared" si="42"/>
        <v>55</v>
      </c>
      <c r="B435" s="46" t="s">
        <v>2131</v>
      </c>
      <c r="C435" s="46">
        <v>361.4</v>
      </c>
      <c r="D435" s="46"/>
      <c r="E435" s="46"/>
      <c r="F435" s="46">
        <f t="shared" si="37"/>
        <v>361.4</v>
      </c>
      <c r="G435" s="213">
        <v>177.6</v>
      </c>
      <c r="H435" s="43">
        <f t="shared" si="38"/>
        <v>5.9199999999999996E-2</v>
      </c>
      <c r="I435" s="43">
        <f t="shared" si="39"/>
        <v>253.46183999999997</v>
      </c>
      <c r="J435" s="43">
        <f t="shared" si="41"/>
        <v>55.761604799999994</v>
      </c>
      <c r="K435" s="43">
        <v>108.928</v>
      </c>
      <c r="L435" s="194">
        <v>12.44384</v>
      </c>
      <c r="M435" s="45">
        <f t="shared" si="40"/>
        <v>1.1914645401217487</v>
      </c>
    </row>
    <row r="436" spans="1:13" x14ac:dyDescent="0.25">
      <c r="A436" s="190">
        <f t="shared" si="42"/>
        <v>56</v>
      </c>
      <c r="B436" s="46" t="s">
        <v>2132</v>
      </c>
      <c r="C436" s="46">
        <v>325.7</v>
      </c>
      <c r="D436" s="46"/>
      <c r="E436" s="46">
        <v>17.7</v>
      </c>
      <c r="F436" s="46">
        <f t="shared" si="37"/>
        <v>343.4</v>
      </c>
      <c r="G436" s="213">
        <v>152.4</v>
      </c>
      <c r="H436" s="43">
        <f t="shared" si="38"/>
        <v>5.0800000000000005E-2</v>
      </c>
      <c r="I436" s="43">
        <f t="shared" si="39"/>
        <v>217.49766000000002</v>
      </c>
      <c r="J436" s="43">
        <f t="shared" si="41"/>
        <v>47.849485200000004</v>
      </c>
      <c r="K436" s="43">
        <v>93.472000000000008</v>
      </c>
      <c r="L436" s="194">
        <v>10.678160000000002</v>
      </c>
      <c r="M436" s="45">
        <f t="shared" si="40"/>
        <v>1.075996811881188</v>
      </c>
    </row>
    <row r="437" spans="1:13" x14ac:dyDescent="0.25">
      <c r="A437" s="190">
        <f t="shared" si="42"/>
        <v>57</v>
      </c>
      <c r="B437" s="46" t="s">
        <v>2133</v>
      </c>
      <c r="C437" s="46">
        <v>398.4</v>
      </c>
      <c r="D437" s="46"/>
      <c r="E437" s="46">
        <v>80.599999999999994</v>
      </c>
      <c r="F437" s="46">
        <f t="shared" si="37"/>
        <v>479</v>
      </c>
      <c r="G437" s="213">
        <v>141</v>
      </c>
      <c r="H437" s="43">
        <f t="shared" si="38"/>
        <v>4.7E-2</v>
      </c>
      <c r="I437" s="43">
        <f t="shared" si="39"/>
        <v>201.22815</v>
      </c>
      <c r="J437" s="43">
        <f t="shared" si="41"/>
        <v>44.270192999999999</v>
      </c>
      <c r="K437" s="43">
        <v>86.48</v>
      </c>
      <c r="L437" s="194">
        <v>9.8793999999999986</v>
      </c>
      <c r="M437" s="45">
        <f t="shared" si="40"/>
        <v>0.71369048643006261</v>
      </c>
    </row>
    <row r="438" spans="1:13" x14ac:dyDescent="0.25">
      <c r="A438" s="190">
        <f t="shared" si="42"/>
        <v>58</v>
      </c>
      <c r="B438" s="46" t="s">
        <v>2134</v>
      </c>
      <c r="C438" s="46">
        <v>675.5</v>
      </c>
      <c r="D438" s="46"/>
      <c r="E438" s="46"/>
      <c r="F438" s="46">
        <f t="shared" si="37"/>
        <v>675.5</v>
      </c>
      <c r="G438" s="213">
        <v>117.8</v>
      </c>
      <c r="H438" s="43">
        <f t="shared" si="38"/>
        <v>3.9266666666666665E-2</v>
      </c>
      <c r="I438" s="43">
        <f t="shared" si="39"/>
        <v>168.11827</v>
      </c>
      <c r="J438" s="43">
        <f t="shared" si="41"/>
        <v>36.986019399999996</v>
      </c>
      <c r="K438" s="43">
        <v>72.25066666666666</v>
      </c>
      <c r="L438" s="194">
        <v>8.2538533333333337</v>
      </c>
      <c r="M438" s="45">
        <f t="shared" si="40"/>
        <v>0.42281096876387858</v>
      </c>
    </row>
    <row r="439" spans="1:13" x14ac:dyDescent="0.25">
      <c r="A439" s="190">
        <f t="shared" si="42"/>
        <v>59</v>
      </c>
      <c r="B439" s="46" t="s">
        <v>2135</v>
      </c>
      <c r="C439" s="46">
        <v>1644.9</v>
      </c>
      <c r="D439" s="46">
        <v>102.4</v>
      </c>
      <c r="E439" s="46">
        <v>88.7</v>
      </c>
      <c r="F439" s="46">
        <f t="shared" si="37"/>
        <v>1836.0000000000002</v>
      </c>
      <c r="G439" s="213">
        <v>400.1</v>
      </c>
      <c r="H439" s="43">
        <f t="shared" si="38"/>
        <v>0.13336666666666666</v>
      </c>
      <c r="I439" s="43">
        <f t="shared" si="39"/>
        <v>571.00271499999997</v>
      </c>
      <c r="J439" s="43">
        <f t="shared" si="41"/>
        <v>125.6205973</v>
      </c>
      <c r="K439" s="43">
        <v>245.39466666666667</v>
      </c>
      <c r="L439" s="194">
        <v>28.033673333333333</v>
      </c>
      <c r="M439" s="45">
        <f t="shared" si="40"/>
        <v>0.52835057314814804</v>
      </c>
    </row>
    <row r="440" spans="1:13" x14ac:dyDescent="0.25">
      <c r="A440" s="190">
        <f t="shared" si="42"/>
        <v>60</v>
      </c>
      <c r="B440" s="46" t="s">
        <v>652</v>
      </c>
      <c r="C440" s="46">
        <v>640.29999999999995</v>
      </c>
      <c r="D440" s="46">
        <v>45.5</v>
      </c>
      <c r="E440" s="46"/>
      <c r="F440" s="46">
        <f t="shared" ref="F440:F502" si="43">C440+D440+E440</f>
        <v>685.8</v>
      </c>
      <c r="G440" s="213">
        <v>95.9</v>
      </c>
      <c r="H440" s="43">
        <f t="shared" ref="H440:H501" si="44">G440/3000</f>
        <v>3.1966666666666671E-2</v>
      </c>
      <c r="I440" s="43">
        <f t="shared" si="39"/>
        <v>136.863685</v>
      </c>
      <c r="J440" s="43">
        <f t="shared" si="41"/>
        <v>30.1100107</v>
      </c>
      <c r="K440" s="43">
        <v>58.818666666666672</v>
      </c>
      <c r="L440" s="194">
        <v>6.7193933333333344</v>
      </c>
      <c r="M440" s="45">
        <f t="shared" si="40"/>
        <v>0.33903726407115781</v>
      </c>
    </row>
    <row r="441" spans="1:13" x14ac:dyDescent="0.25">
      <c r="A441" s="190">
        <f t="shared" si="42"/>
        <v>61</v>
      </c>
      <c r="B441" s="46" t="s">
        <v>653</v>
      </c>
      <c r="C441" s="46">
        <v>484.9</v>
      </c>
      <c r="D441" s="46">
        <v>39.799999999999997</v>
      </c>
      <c r="E441" s="46"/>
      <c r="F441" s="46">
        <f t="shared" si="43"/>
        <v>524.69999999999993</v>
      </c>
      <c r="G441" s="213">
        <v>117.4</v>
      </c>
      <c r="H441" s="43">
        <f t="shared" si="44"/>
        <v>3.9133333333333332E-2</v>
      </c>
      <c r="I441" s="43">
        <f t="shared" si="39"/>
        <v>167.54740999999999</v>
      </c>
      <c r="J441" s="43">
        <f t="shared" ref="J441:J503" si="45">I441*0.22</f>
        <v>36.860430199999996</v>
      </c>
      <c r="K441" s="43">
        <v>72.005333333333326</v>
      </c>
      <c r="L441" s="194">
        <v>8.2258266666666664</v>
      </c>
      <c r="M441" s="45">
        <f t="shared" si="40"/>
        <v>0.54247951248332371</v>
      </c>
    </row>
    <row r="442" spans="1:13" x14ac:dyDescent="0.25">
      <c r="A442" s="190">
        <f t="shared" si="42"/>
        <v>62</v>
      </c>
      <c r="B442" s="46" t="s">
        <v>654</v>
      </c>
      <c r="C442" s="46">
        <v>642.79999999999995</v>
      </c>
      <c r="D442" s="46"/>
      <c r="E442" s="46"/>
      <c r="F442" s="46">
        <f t="shared" si="43"/>
        <v>642.79999999999995</v>
      </c>
      <c r="G442" s="213">
        <v>207.6</v>
      </c>
      <c r="H442" s="43">
        <f t="shared" si="44"/>
        <v>6.9199999999999998E-2</v>
      </c>
      <c r="I442" s="43">
        <f t="shared" si="39"/>
        <v>296.27634</v>
      </c>
      <c r="J442" s="43">
        <f t="shared" si="45"/>
        <v>65.180794800000001</v>
      </c>
      <c r="K442" s="43">
        <v>127.32799999999999</v>
      </c>
      <c r="L442" s="194">
        <v>14.545839999999998</v>
      </c>
      <c r="M442" s="45">
        <f t="shared" si="40"/>
        <v>0.7830288967019291</v>
      </c>
    </row>
    <row r="443" spans="1:13" x14ac:dyDescent="0.25">
      <c r="A443" s="190">
        <f t="shared" si="42"/>
        <v>63</v>
      </c>
      <c r="B443" s="46" t="s">
        <v>655</v>
      </c>
      <c r="C443" s="46">
        <v>637.20000000000005</v>
      </c>
      <c r="D443" s="46"/>
      <c r="E443" s="46"/>
      <c r="F443" s="46">
        <f t="shared" si="43"/>
        <v>637.20000000000005</v>
      </c>
      <c r="G443" s="213">
        <v>98.1</v>
      </c>
      <c r="H443" s="43">
        <f t="shared" si="44"/>
        <v>3.27E-2</v>
      </c>
      <c r="I443" s="43">
        <f t="shared" si="39"/>
        <v>140.00341499999999</v>
      </c>
      <c r="J443" s="43">
        <f t="shared" si="45"/>
        <v>30.800751299999998</v>
      </c>
      <c r="K443" s="43">
        <v>60.167999999999999</v>
      </c>
      <c r="L443" s="194">
        <v>6.8735400000000002</v>
      </c>
      <c r="M443" s="45">
        <f t="shared" si="40"/>
        <v>0.37326695903954799</v>
      </c>
    </row>
    <row r="444" spans="1:13" x14ac:dyDescent="0.25">
      <c r="A444" s="190">
        <f t="shared" si="42"/>
        <v>64</v>
      </c>
      <c r="B444" s="46" t="s">
        <v>656</v>
      </c>
      <c r="C444" s="46">
        <v>453.2</v>
      </c>
      <c r="D444" s="46"/>
      <c r="E444" s="46"/>
      <c r="F444" s="46">
        <f t="shared" si="43"/>
        <v>453.2</v>
      </c>
      <c r="G444" s="213">
        <v>131</v>
      </c>
      <c r="H444" s="43">
        <f t="shared" si="44"/>
        <v>4.3666666666666666E-2</v>
      </c>
      <c r="I444" s="43">
        <f t="shared" si="39"/>
        <v>186.95665</v>
      </c>
      <c r="J444" s="43">
        <f t="shared" si="45"/>
        <v>41.130462999999999</v>
      </c>
      <c r="K444" s="43">
        <v>80.346666666666664</v>
      </c>
      <c r="L444" s="194">
        <v>9.1787333333333336</v>
      </c>
      <c r="M444" s="45">
        <f t="shared" si="40"/>
        <v>0.70082196160635479</v>
      </c>
    </row>
    <row r="445" spans="1:13" x14ac:dyDescent="0.25">
      <c r="A445" s="190">
        <f t="shared" si="42"/>
        <v>65</v>
      </c>
      <c r="B445" s="46" t="s">
        <v>657</v>
      </c>
      <c r="C445" s="46">
        <v>771.5</v>
      </c>
      <c r="D445" s="46">
        <v>16.600000000000001</v>
      </c>
      <c r="E445" s="46"/>
      <c r="F445" s="46">
        <f t="shared" si="43"/>
        <v>788.1</v>
      </c>
      <c r="G445" s="213">
        <v>282.3</v>
      </c>
      <c r="H445" s="43">
        <f t="shared" si="44"/>
        <v>9.4100000000000003E-2</v>
      </c>
      <c r="I445" s="43">
        <f t="shared" ref="I445:I508" si="46">H445*4281.45</f>
        <v>402.88444499999997</v>
      </c>
      <c r="J445" s="43">
        <f t="shared" si="45"/>
        <v>88.634577899999996</v>
      </c>
      <c r="K445" s="43">
        <v>173.14400000000001</v>
      </c>
      <c r="L445" s="194">
        <v>19.779820000000001</v>
      </c>
      <c r="M445" s="45">
        <f t="shared" ref="M445:M507" si="47">(I445+J445+K445+L445)/F445</f>
        <v>0.86847207575180807</v>
      </c>
    </row>
    <row r="446" spans="1:13" x14ac:dyDescent="0.25">
      <c r="A446" s="190">
        <f t="shared" si="42"/>
        <v>66</v>
      </c>
      <c r="B446" s="46" t="s">
        <v>658</v>
      </c>
      <c r="C446" s="46">
        <v>1131.7</v>
      </c>
      <c r="D446" s="46"/>
      <c r="E446" s="46">
        <v>24.6</v>
      </c>
      <c r="F446" s="46">
        <f t="shared" si="43"/>
        <v>1156.3</v>
      </c>
      <c r="G446" s="213">
        <v>210</v>
      </c>
      <c r="H446" s="43">
        <f t="shared" si="44"/>
        <v>7.0000000000000007E-2</v>
      </c>
      <c r="I446" s="43">
        <f t="shared" si="46"/>
        <v>299.70150000000001</v>
      </c>
      <c r="J446" s="43">
        <f t="shared" si="45"/>
        <v>65.934330000000003</v>
      </c>
      <c r="K446" s="43">
        <v>128.80000000000001</v>
      </c>
      <c r="L446" s="194">
        <v>14.714</v>
      </c>
      <c r="M446" s="45">
        <f t="shared" si="47"/>
        <v>0.44032675776182656</v>
      </c>
    </row>
    <row r="447" spans="1:13" x14ac:dyDescent="0.25">
      <c r="A447" s="190">
        <f t="shared" ref="A447:A509" si="48">1+A446</f>
        <v>67</v>
      </c>
      <c r="B447" s="46" t="s">
        <v>659</v>
      </c>
      <c r="C447" s="46">
        <v>534.6</v>
      </c>
      <c r="D447" s="46"/>
      <c r="E447" s="46"/>
      <c r="F447" s="46">
        <f t="shared" si="43"/>
        <v>534.6</v>
      </c>
      <c r="G447" s="213">
        <v>212.3</v>
      </c>
      <c r="H447" s="43">
        <f t="shared" si="44"/>
        <v>7.0766666666666672E-2</v>
      </c>
      <c r="I447" s="43">
        <f t="shared" si="46"/>
        <v>302.98394500000001</v>
      </c>
      <c r="J447" s="43">
        <f t="shared" si="45"/>
        <v>66.656467899999996</v>
      </c>
      <c r="K447" s="43">
        <v>130.21066666666667</v>
      </c>
      <c r="L447" s="194">
        <v>14.875153333333335</v>
      </c>
      <c r="M447" s="45">
        <f t="shared" si="47"/>
        <v>0.96282497736625516</v>
      </c>
    </row>
    <row r="448" spans="1:13" x14ac:dyDescent="0.25">
      <c r="A448" s="190">
        <f t="shared" si="48"/>
        <v>68</v>
      </c>
      <c r="B448" s="46" t="s">
        <v>660</v>
      </c>
      <c r="C448" s="46">
        <v>640.5</v>
      </c>
      <c r="D448" s="46"/>
      <c r="E448" s="46"/>
      <c r="F448" s="46">
        <f t="shared" si="43"/>
        <v>640.5</v>
      </c>
      <c r="G448" s="213">
        <v>124.6</v>
      </c>
      <c r="H448" s="43">
        <f t="shared" si="44"/>
        <v>4.1533333333333332E-2</v>
      </c>
      <c r="I448" s="43">
        <f t="shared" si="46"/>
        <v>177.82288999999997</v>
      </c>
      <c r="J448" s="43">
        <f t="shared" si="45"/>
        <v>39.121035799999994</v>
      </c>
      <c r="K448" s="43">
        <v>76.421333333333337</v>
      </c>
      <c r="L448" s="194">
        <v>8.7303066666666655</v>
      </c>
      <c r="M448" s="45">
        <f t="shared" si="47"/>
        <v>0.47165584043715841</v>
      </c>
    </row>
    <row r="449" spans="1:13" x14ac:dyDescent="0.25">
      <c r="A449" s="190">
        <f t="shared" si="48"/>
        <v>69</v>
      </c>
      <c r="B449" s="46" t="s">
        <v>661</v>
      </c>
      <c r="C449" s="46">
        <v>679.9</v>
      </c>
      <c r="D449" s="46">
        <v>100.6</v>
      </c>
      <c r="E449" s="46"/>
      <c r="F449" s="46">
        <f t="shared" si="43"/>
        <v>780.5</v>
      </c>
      <c r="G449" s="213">
        <v>219.8</v>
      </c>
      <c r="H449" s="43">
        <f t="shared" si="44"/>
        <v>7.3266666666666674E-2</v>
      </c>
      <c r="I449" s="43">
        <f t="shared" si="46"/>
        <v>313.68756999999999</v>
      </c>
      <c r="J449" s="43">
        <f t="shared" si="45"/>
        <v>69.011265399999999</v>
      </c>
      <c r="K449" s="43">
        <v>134.81066666666669</v>
      </c>
      <c r="L449" s="194">
        <v>15.400653333333334</v>
      </c>
      <c r="M449" s="45">
        <f t="shared" si="47"/>
        <v>0.68278046816143512</v>
      </c>
    </row>
    <row r="450" spans="1:13" x14ac:dyDescent="0.25">
      <c r="A450" s="190">
        <f t="shared" si="48"/>
        <v>70</v>
      </c>
      <c r="B450" s="46" t="s">
        <v>662</v>
      </c>
      <c r="C450" s="46">
        <v>708.5</v>
      </c>
      <c r="D450" s="46"/>
      <c r="E450" s="46"/>
      <c r="F450" s="46">
        <f t="shared" si="43"/>
        <v>708.5</v>
      </c>
      <c r="G450" s="213">
        <v>140.30000000000001</v>
      </c>
      <c r="H450" s="43">
        <f t="shared" si="44"/>
        <v>4.6766666666666672E-2</v>
      </c>
      <c r="I450" s="43">
        <f t="shared" si="46"/>
        <v>200.22914500000002</v>
      </c>
      <c r="J450" s="43">
        <f t="shared" si="45"/>
        <v>44.050411900000007</v>
      </c>
      <c r="K450" s="43">
        <v>86.050666666666672</v>
      </c>
      <c r="L450" s="194">
        <v>9.8303533333333331</v>
      </c>
      <c r="M450" s="45">
        <f t="shared" si="47"/>
        <v>0.48011372886379677</v>
      </c>
    </row>
    <row r="451" spans="1:13" x14ac:dyDescent="0.25">
      <c r="A451" s="190">
        <f t="shared" si="48"/>
        <v>71</v>
      </c>
      <c r="B451" s="46" t="s">
        <v>663</v>
      </c>
      <c r="C451" s="46">
        <v>959</v>
      </c>
      <c r="D451" s="46"/>
      <c r="E451" s="46"/>
      <c r="F451" s="46">
        <f t="shared" si="43"/>
        <v>959</v>
      </c>
      <c r="G451" s="213">
        <v>215.4</v>
      </c>
      <c r="H451" s="43">
        <f t="shared" si="44"/>
        <v>7.1800000000000003E-2</v>
      </c>
      <c r="I451" s="43">
        <f t="shared" si="46"/>
        <v>307.40811000000002</v>
      </c>
      <c r="J451" s="43">
        <f t="shared" si="45"/>
        <v>67.629784200000003</v>
      </c>
      <c r="K451" s="43">
        <v>132.11199999999999</v>
      </c>
      <c r="L451" s="194">
        <v>15.092359999999999</v>
      </c>
      <c r="M451" s="45">
        <f t="shared" si="47"/>
        <v>0.54456960813347244</v>
      </c>
    </row>
    <row r="452" spans="1:13" x14ac:dyDescent="0.25">
      <c r="A452" s="190">
        <f t="shared" si="48"/>
        <v>72</v>
      </c>
      <c r="B452" s="46" t="s">
        <v>664</v>
      </c>
      <c r="C452" s="46">
        <v>492.4</v>
      </c>
      <c r="D452" s="46"/>
      <c r="E452" s="46"/>
      <c r="F452" s="46">
        <f t="shared" si="43"/>
        <v>492.4</v>
      </c>
      <c r="G452" s="213">
        <v>185</v>
      </c>
      <c r="H452" s="43">
        <f t="shared" si="44"/>
        <v>6.1666666666666668E-2</v>
      </c>
      <c r="I452" s="43">
        <f t="shared" si="46"/>
        <v>264.02274999999997</v>
      </c>
      <c r="J452" s="43">
        <f t="shared" si="45"/>
        <v>58.085004999999995</v>
      </c>
      <c r="K452" s="43">
        <v>113.46666666666667</v>
      </c>
      <c r="L452" s="194">
        <v>12.962333333333333</v>
      </c>
      <c r="M452" s="45">
        <f t="shared" si="47"/>
        <v>0.91091948619008944</v>
      </c>
    </row>
    <row r="453" spans="1:13" x14ac:dyDescent="0.25">
      <c r="A453" s="190">
        <f t="shared" si="48"/>
        <v>73</v>
      </c>
      <c r="B453" s="46" t="s">
        <v>665</v>
      </c>
      <c r="C453" s="46">
        <v>287.5</v>
      </c>
      <c r="D453" s="46"/>
      <c r="E453" s="46">
        <v>44.8</v>
      </c>
      <c r="F453" s="46">
        <f t="shared" si="43"/>
        <v>332.3</v>
      </c>
      <c r="G453" s="213">
        <v>177.5</v>
      </c>
      <c r="H453" s="43">
        <f t="shared" si="44"/>
        <v>5.9166666666666666E-2</v>
      </c>
      <c r="I453" s="43">
        <f t="shared" si="46"/>
        <v>253.31912499999999</v>
      </c>
      <c r="J453" s="43">
        <f t="shared" si="45"/>
        <v>55.730207499999999</v>
      </c>
      <c r="K453" s="43">
        <v>108.86666666666666</v>
      </c>
      <c r="L453" s="194">
        <v>12.436833333333333</v>
      </c>
      <c r="M453" s="45">
        <f t="shared" si="47"/>
        <v>1.2950732244959373</v>
      </c>
    </row>
    <row r="454" spans="1:13" x14ac:dyDescent="0.25">
      <c r="A454" s="190">
        <f t="shared" si="48"/>
        <v>74</v>
      </c>
      <c r="B454" s="46" t="s">
        <v>666</v>
      </c>
      <c r="C454" s="46">
        <v>227.9</v>
      </c>
      <c r="D454" s="46"/>
      <c r="E454" s="46"/>
      <c r="F454" s="46">
        <f t="shared" si="43"/>
        <v>227.9</v>
      </c>
      <c r="G454" s="213">
        <v>134</v>
      </c>
      <c r="H454" s="43">
        <f t="shared" si="44"/>
        <v>4.4666666666666667E-2</v>
      </c>
      <c r="I454" s="43">
        <f t="shared" si="46"/>
        <v>191.2381</v>
      </c>
      <c r="J454" s="43">
        <f t="shared" si="45"/>
        <v>42.072381999999998</v>
      </c>
      <c r="K454" s="43">
        <v>82.186666666666667</v>
      </c>
      <c r="L454" s="194">
        <v>9.388933333333334</v>
      </c>
      <c r="M454" s="45">
        <f t="shared" si="47"/>
        <v>1.4255642035980696</v>
      </c>
    </row>
    <row r="455" spans="1:13" x14ac:dyDescent="0.25">
      <c r="A455" s="190">
        <f t="shared" si="48"/>
        <v>75</v>
      </c>
      <c r="B455" s="46" t="s">
        <v>667</v>
      </c>
      <c r="C455" s="46">
        <v>638.54999999999995</v>
      </c>
      <c r="D455" s="46">
        <v>38.700000000000003</v>
      </c>
      <c r="E455" s="46"/>
      <c r="F455" s="46">
        <f t="shared" si="43"/>
        <v>677.25</v>
      </c>
      <c r="G455" s="213">
        <v>148.4</v>
      </c>
      <c r="H455" s="43">
        <f t="shared" si="44"/>
        <v>4.9466666666666666E-2</v>
      </c>
      <c r="I455" s="43">
        <f t="shared" si="46"/>
        <v>211.78905999999998</v>
      </c>
      <c r="J455" s="43">
        <f t="shared" si="45"/>
        <v>46.593593199999994</v>
      </c>
      <c r="K455" s="43">
        <v>91.018666666666661</v>
      </c>
      <c r="L455" s="194">
        <v>10.397893333333332</v>
      </c>
      <c r="M455" s="45">
        <f t="shared" si="47"/>
        <v>0.53126498811369505</v>
      </c>
    </row>
    <row r="456" spans="1:13" x14ac:dyDescent="0.25">
      <c r="A456" s="190">
        <f t="shared" si="48"/>
        <v>76</v>
      </c>
      <c r="B456" s="46" t="s">
        <v>668</v>
      </c>
      <c r="C456" s="46">
        <v>844.8</v>
      </c>
      <c r="D456" s="46">
        <v>33</v>
      </c>
      <c r="E456" s="46"/>
      <c r="F456" s="46">
        <f t="shared" si="43"/>
        <v>877.8</v>
      </c>
      <c r="G456" s="213">
        <v>142.4</v>
      </c>
      <c r="H456" s="43">
        <f t="shared" si="44"/>
        <v>4.7466666666666671E-2</v>
      </c>
      <c r="I456" s="43">
        <f t="shared" si="46"/>
        <v>203.22616000000002</v>
      </c>
      <c r="J456" s="43">
        <f t="shared" si="45"/>
        <v>44.709755200000004</v>
      </c>
      <c r="K456" s="43">
        <v>87.338666666666668</v>
      </c>
      <c r="L456" s="194">
        <v>9.9774933333333333</v>
      </c>
      <c r="M456" s="45">
        <f t="shared" si="47"/>
        <v>0.39331519161540213</v>
      </c>
    </row>
    <row r="457" spans="1:13" x14ac:dyDescent="0.25">
      <c r="A457" s="190">
        <f t="shared" si="48"/>
        <v>77</v>
      </c>
      <c r="B457" s="46" t="s">
        <v>669</v>
      </c>
      <c r="C457" s="46">
        <v>623.70000000000005</v>
      </c>
      <c r="D457" s="46">
        <v>33.200000000000003</v>
      </c>
      <c r="E457" s="46"/>
      <c r="F457" s="46">
        <f t="shared" si="43"/>
        <v>656.90000000000009</v>
      </c>
      <c r="G457" s="213">
        <v>224</v>
      </c>
      <c r="H457" s="43">
        <v>0</v>
      </c>
      <c r="I457" s="43">
        <f t="shared" si="46"/>
        <v>0</v>
      </c>
      <c r="J457" s="43">
        <f t="shared" si="45"/>
        <v>0</v>
      </c>
      <c r="K457" s="43">
        <v>0</v>
      </c>
      <c r="L457" s="194">
        <v>0</v>
      </c>
      <c r="M457" s="45">
        <f t="shared" si="47"/>
        <v>0</v>
      </c>
    </row>
    <row r="458" spans="1:13" x14ac:dyDescent="0.25">
      <c r="A458" s="190">
        <f t="shared" si="48"/>
        <v>78</v>
      </c>
      <c r="B458" s="46" t="s">
        <v>670</v>
      </c>
      <c r="C458" s="46">
        <v>572.4</v>
      </c>
      <c r="D458" s="46"/>
      <c r="E458" s="46"/>
      <c r="F458" s="46">
        <f t="shared" si="43"/>
        <v>572.4</v>
      </c>
      <c r="G458" s="213">
        <v>105</v>
      </c>
      <c r="H458" s="43">
        <f t="shared" si="44"/>
        <v>3.5000000000000003E-2</v>
      </c>
      <c r="I458" s="43">
        <f t="shared" si="46"/>
        <v>149.85075000000001</v>
      </c>
      <c r="J458" s="43">
        <f t="shared" si="45"/>
        <v>32.967165000000001</v>
      </c>
      <c r="K458" s="43">
        <v>64.400000000000006</v>
      </c>
      <c r="L458" s="194">
        <v>7.3570000000000002</v>
      </c>
      <c r="M458" s="45">
        <f t="shared" si="47"/>
        <v>0.44475002620545073</v>
      </c>
    </row>
    <row r="459" spans="1:13" x14ac:dyDescent="0.25">
      <c r="A459" s="190">
        <f t="shared" si="48"/>
        <v>79</v>
      </c>
      <c r="B459" s="46" t="s">
        <v>671</v>
      </c>
      <c r="C459" s="46">
        <v>678.9</v>
      </c>
      <c r="D459" s="46"/>
      <c r="E459" s="46"/>
      <c r="F459" s="46">
        <f t="shared" si="43"/>
        <v>678.9</v>
      </c>
      <c r="G459" s="213">
        <v>184.4</v>
      </c>
      <c r="H459" s="43">
        <f t="shared" si="44"/>
        <v>6.1466666666666669E-2</v>
      </c>
      <c r="I459" s="43">
        <f t="shared" si="46"/>
        <v>263.16646000000003</v>
      </c>
      <c r="J459" s="43">
        <f t="shared" si="45"/>
        <v>57.896621200000006</v>
      </c>
      <c r="K459" s="43">
        <v>113.09866666666667</v>
      </c>
      <c r="L459" s="194">
        <v>12.920293333333335</v>
      </c>
      <c r="M459" s="45">
        <f t="shared" si="47"/>
        <v>0.65853887347179274</v>
      </c>
    </row>
    <row r="460" spans="1:13" x14ac:dyDescent="0.25">
      <c r="A460" s="190">
        <f t="shared" si="48"/>
        <v>80</v>
      </c>
      <c r="B460" s="46" t="s">
        <v>672</v>
      </c>
      <c r="C460" s="46">
        <v>785.9</v>
      </c>
      <c r="D460" s="46"/>
      <c r="E460" s="46"/>
      <c r="F460" s="46">
        <f t="shared" si="43"/>
        <v>785.9</v>
      </c>
      <c r="G460" s="213">
        <v>165</v>
      </c>
      <c r="H460" s="43">
        <v>0</v>
      </c>
      <c r="I460" s="43">
        <f t="shared" si="46"/>
        <v>0</v>
      </c>
      <c r="J460" s="43">
        <f t="shared" si="45"/>
        <v>0</v>
      </c>
      <c r="K460" s="43">
        <v>0</v>
      </c>
      <c r="L460" s="194">
        <v>0</v>
      </c>
      <c r="M460" s="45">
        <f t="shared" si="47"/>
        <v>0</v>
      </c>
    </row>
    <row r="461" spans="1:13" x14ac:dyDescent="0.25">
      <c r="A461" s="190">
        <f t="shared" si="48"/>
        <v>81</v>
      </c>
      <c r="B461" s="46" t="s">
        <v>673</v>
      </c>
      <c r="C461" s="46">
        <v>557.20000000000005</v>
      </c>
      <c r="D461" s="46"/>
      <c r="E461" s="46"/>
      <c r="F461" s="46">
        <f t="shared" si="43"/>
        <v>557.20000000000005</v>
      </c>
      <c r="G461" s="213">
        <v>142</v>
      </c>
      <c r="H461" s="43">
        <f t="shared" si="44"/>
        <v>4.7333333333333331E-2</v>
      </c>
      <c r="I461" s="43">
        <f t="shared" si="46"/>
        <v>202.65529999999998</v>
      </c>
      <c r="J461" s="43">
        <f t="shared" si="45"/>
        <v>44.584165999999996</v>
      </c>
      <c r="K461" s="43">
        <v>87.093333333333334</v>
      </c>
      <c r="L461" s="194">
        <v>9.949466666666666</v>
      </c>
      <c r="M461" s="45">
        <f t="shared" si="47"/>
        <v>0.61787915649676961</v>
      </c>
    </row>
    <row r="462" spans="1:13" x14ac:dyDescent="0.25">
      <c r="A462" s="190">
        <f t="shared" si="48"/>
        <v>82</v>
      </c>
      <c r="B462" s="46" t="s">
        <v>674</v>
      </c>
      <c r="C462" s="46">
        <v>780.8</v>
      </c>
      <c r="D462" s="46">
        <v>45.6</v>
      </c>
      <c r="E462" s="46"/>
      <c r="F462" s="46">
        <f t="shared" si="43"/>
        <v>826.4</v>
      </c>
      <c r="G462" s="213">
        <v>159</v>
      </c>
      <c r="H462" s="43">
        <f t="shared" si="44"/>
        <v>5.2999999999999999E-2</v>
      </c>
      <c r="I462" s="43">
        <f t="shared" si="46"/>
        <v>226.91684999999998</v>
      </c>
      <c r="J462" s="43">
        <f t="shared" si="45"/>
        <v>49.921706999999998</v>
      </c>
      <c r="K462" s="43">
        <v>97.52</v>
      </c>
      <c r="L462" s="194">
        <v>11.140600000000001</v>
      </c>
      <c r="M462" s="45">
        <f t="shared" si="47"/>
        <v>0.46648010285575991</v>
      </c>
    </row>
    <row r="463" spans="1:13" x14ac:dyDescent="0.25">
      <c r="A463" s="190">
        <f t="shared" si="48"/>
        <v>83</v>
      </c>
      <c r="B463" s="46" t="s">
        <v>675</v>
      </c>
      <c r="C463" s="46">
        <v>1009.3</v>
      </c>
      <c r="D463" s="46"/>
      <c r="E463" s="46"/>
      <c r="F463" s="46">
        <f t="shared" si="43"/>
        <v>1009.3</v>
      </c>
      <c r="G463" s="213">
        <v>243</v>
      </c>
      <c r="H463" s="43">
        <f t="shared" si="44"/>
        <v>8.1000000000000003E-2</v>
      </c>
      <c r="I463" s="43">
        <f t="shared" si="46"/>
        <v>346.79744999999997</v>
      </c>
      <c r="J463" s="43">
        <f t="shared" si="45"/>
        <v>76.295438999999988</v>
      </c>
      <c r="K463" s="43">
        <v>149.04</v>
      </c>
      <c r="L463" s="194">
        <v>17.026199999999999</v>
      </c>
      <c r="M463" s="45">
        <f t="shared" si="47"/>
        <v>0.58373039631427726</v>
      </c>
    </row>
    <row r="464" spans="1:13" x14ac:dyDescent="0.25">
      <c r="A464" s="190">
        <f t="shared" si="48"/>
        <v>84</v>
      </c>
      <c r="B464" s="46" t="s">
        <v>676</v>
      </c>
      <c r="C464" s="46">
        <v>602.29999999999995</v>
      </c>
      <c r="D464" s="46"/>
      <c r="E464" s="46"/>
      <c r="F464" s="46">
        <f t="shared" si="43"/>
        <v>602.29999999999995</v>
      </c>
      <c r="G464" s="213">
        <v>149.4</v>
      </c>
      <c r="H464" s="43">
        <f t="shared" si="44"/>
        <v>4.9800000000000004E-2</v>
      </c>
      <c r="I464" s="43">
        <f t="shared" si="46"/>
        <v>213.21621000000002</v>
      </c>
      <c r="J464" s="43">
        <f t="shared" si="45"/>
        <v>46.907566200000005</v>
      </c>
      <c r="K464" s="43">
        <v>91.632000000000005</v>
      </c>
      <c r="L464" s="194">
        <v>10.467960000000001</v>
      </c>
      <c r="M464" s="45">
        <f t="shared" si="47"/>
        <v>0.60140085704798285</v>
      </c>
    </row>
    <row r="465" spans="1:13" x14ac:dyDescent="0.25">
      <c r="A465" s="190">
        <f t="shared" si="48"/>
        <v>85</v>
      </c>
      <c r="B465" s="46" t="s">
        <v>677</v>
      </c>
      <c r="C465" s="46">
        <v>655.4</v>
      </c>
      <c r="D465" s="46">
        <v>60.8</v>
      </c>
      <c r="E465" s="46"/>
      <c r="F465" s="46">
        <f t="shared" si="43"/>
        <v>716.19999999999993</v>
      </c>
      <c r="G465" s="213">
        <v>140</v>
      </c>
      <c r="H465" s="43">
        <f t="shared" si="44"/>
        <v>4.6666666666666669E-2</v>
      </c>
      <c r="I465" s="43">
        <f t="shared" si="46"/>
        <v>199.80099999999999</v>
      </c>
      <c r="J465" s="43">
        <f t="shared" si="45"/>
        <v>43.956219999999995</v>
      </c>
      <c r="K465" s="43">
        <v>85.866666666666674</v>
      </c>
      <c r="L465" s="194">
        <v>9.809333333333333</v>
      </c>
      <c r="M465" s="45">
        <f t="shared" si="47"/>
        <v>0.47393635855906169</v>
      </c>
    </row>
    <row r="466" spans="1:13" x14ac:dyDescent="0.25">
      <c r="A466" s="190">
        <f t="shared" si="48"/>
        <v>86</v>
      </c>
      <c r="B466" s="46" t="s">
        <v>678</v>
      </c>
      <c r="C466" s="46">
        <v>707.3</v>
      </c>
      <c r="D466" s="46"/>
      <c r="E466" s="46"/>
      <c r="F466" s="46">
        <f t="shared" si="43"/>
        <v>707.3</v>
      </c>
      <c r="G466" s="213">
        <v>112</v>
      </c>
      <c r="H466" s="43">
        <f t="shared" si="44"/>
        <v>3.7333333333333336E-2</v>
      </c>
      <c r="I466" s="43">
        <f t="shared" si="46"/>
        <v>159.8408</v>
      </c>
      <c r="J466" s="43">
        <f t="shared" si="45"/>
        <v>35.164976000000003</v>
      </c>
      <c r="K466" s="43">
        <v>68.693333333333342</v>
      </c>
      <c r="L466" s="194">
        <v>7.8474666666666675</v>
      </c>
      <c r="M466" s="45">
        <f t="shared" si="47"/>
        <v>0.38391994344691083</v>
      </c>
    </row>
    <row r="467" spans="1:13" x14ac:dyDescent="0.25">
      <c r="A467" s="190">
        <f t="shared" si="48"/>
        <v>87</v>
      </c>
      <c r="B467" s="46" t="s">
        <v>679</v>
      </c>
      <c r="C467" s="46">
        <v>789.4</v>
      </c>
      <c r="D467" s="46"/>
      <c r="E467" s="46"/>
      <c r="F467" s="46">
        <f t="shared" si="43"/>
        <v>789.4</v>
      </c>
      <c r="G467" s="213">
        <v>60</v>
      </c>
      <c r="H467" s="43">
        <f t="shared" si="44"/>
        <v>0.02</v>
      </c>
      <c r="I467" s="43">
        <f t="shared" si="46"/>
        <v>85.629000000000005</v>
      </c>
      <c r="J467" s="43">
        <f t="shared" si="45"/>
        <v>18.838380000000001</v>
      </c>
      <c r="K467" s="43">
        <v>36.800000000000004</v>
      </c>
      <c r="L467" s="194">
        <v>4.2039999999999997</v>
      </c>
      <c r="M467" s="45">
        <f t="shared" si="47"/>
        <v>0.18428094755510516</v>
      </c>
    </row>
    <row r="468" spans="1:13" x14ac:dyDescent="0.25">
      <c r="A468" s="190">
        <f t="shared" si="48"/>
        <v>88</v>
      </c>
      <c r="B468" s="46" t="s">
        <v>680</v>
      </c>
      <c r="C468" s="46">
        <v>714.2</v>
      </c>
      <c r="D468" s="46"/>
      <c r="E468" s="46"/>
      <c r="F468" s="46">
        <f t="shared" si="43"/>
        <v>714.2</v>
      </c>
      <c r="G468" s="213">
        <v>119.6</v>
      </c>
      <c r="H468" s="43">
        <f t="shared" si="44"/>
        <v>3.9866666666666661E-2</v>
      </c>
      <c r="I468" s="43">
        <f t="shared" si="46"/>
        <v>170.68713999999997</v>
      </c>
      <c r="J468" s="43">
        <f t="shared" si="45"/>
        <v>37.551170799999994</v>
      </c>
      <c r="K468" s="43">
        <v>73.35466666666666</v>
      </c>
      <c r="L468" s="194">
        <v>8.3799733333333322</v>
      </c>
      <c r="M468" s="45">
        <f t="shared" si="47"/>
        <v>0.40601085242229062</v>
      </c>
    </row>
    <row r="469" spans="1:13" x14ac:dyDescent="0.25">
      <c r="A469" s="190">
        <f t="shared" si="48"/>
        <v>89</v>
      </c>
      <c r="B469" s="46" t="s">
        <v>681</v>
      </c>
      <c r="C469" s="46">
        <v>713.1</v>
      </c>
      <c r="D469" s="46"/>
      <c r="E469" s="46"/>
      <c r="F469" s="46">
        <f t="shared" si="43"/>
        <v>713.1</v>
      </c>
      <c r="G469" s="213">
        <v>277.60000000000002</v>
      </c>
      <c r="H469" s="43">
        <f t="shared" si="44"/>
        <v>9.2533333333333342E-2</v>
      </c>
      <c r="I469" s="43">
        <f t="shared" si="46"/>
        <v>396.17684000000003</v>
      </c>
      <c r="J469" s="43">
        <f t="shared" si="45"/>
        <v>87.158904800000002</v>
      </c>
      <c r="K469" s="43">
        <v>170.26133333333334</v>
      </c>
      <c r="L469" s="194">
        <v>19.450506666666669</v>
      </c>
      <c r="M469" s="45">
        <f t="shared" si="47"/>
        <v>0.94383338213434309</v>
      </c>
    </row>
    <row r="470" spans="1:13" x14ac:dyDescent="0.25">
      <c r="A470" s="190">
        <f t="shared" si="48"/>
        <v>90</v>
      </c>
      <c r="B470" s="46" t="s">
        <v>682</v>
      </c>
      <c r="C470" s="46">
        <v>771.4</v>
      </c>
      <c r="D470" s="46">
        <v>100</v>
      </c>
      <c r="E470" s="46"/>
      <c r="F470" s="46">
        <f t="shared" si="43"/>
        <v>871.4</v>
      </c>
      <c r="G470" s="213">
        <v>219.3</v>
      </c>
      <c r="H470" s="43">
        <f t="shared" si="44"/>
        <v>7.3099999999999998E-2</v>
      </c>
      <c r="I470" s="43">
        <f t="shared" si="46"/>
        <v>312.973995</v>
      </c>
      <c r="J470" s="43">
        <f t="shared" si="45"/>
        <v>68.854278899999997</v>
      </c>
      <c r="K470" s="43">
        <v>134.50399999999999</v>
      </c>
      <c r="L470" s="194">
        <v>15.36562</v>
      </c>
      <c r="M470" s="45">
        <f t="shared" si="47"/>
        <v>0.61016512956162505</v>
      </c>
    </row>
    <row r="471" spans="1:13" x14ac:dyDescent="0.25">
      <c r="A471" s="190">
        <f t="shared" si="48"/>
        <v>91</v>
      </c>
      <c r="B471" s="46" t="s">
        <v>683</v>
      </c>
      <c r="C471" s="46">
        <v>1203.7</v>
      </c>
      <c r="D471" s="46">
        <v>132</v>
      </c>
      <c r="E471" s="46"/>
      <c r="F471" s="46">
        <f t="shared" si="43"/>
        <v>1335.7</v>
      </c>
      <c r="G471" s="213">
        <v>159.80000000000001</v>
      </c>
      <c r="H471" s="43">
        <f t="shared" si="44"/>
        <v>5.326666666666667E-2</v>
      </c>
      <c r="I471" s="43">
        <f t="shared" si="46"/>
        <v>228.05857</v>
      </c>
      <c r="J471" s="43">
        <f t="shared" si="45"/>
        <v>50.172885399999998</v>
      </c>
      <c r="K471" s="43">
        <v>98.01066666666668</v>
      </c>
      <c r="L471" s="194">
        <v>11.196653333333334</v>
      </c>
      <c r="M471" s="45">
        <f t="shared" si="47"/>
        <v>0.29006421756382422</v>
      </c>
    </row>
    <row r="472" spans="1:13" x14ac:dyDescent="0.25">
      <c r="A472" s="190">
        <f t="shared" si="48"/>
        <v>92</v>
      </c>
      <c r="B472" s="46" t="s">
        <v>684</v>
      </c>
      <c r="C472" s="46">
        <v>500.7</v>
      </c>
      <c r="D472" s="46"/>
      <c r="E472" s="46">
        <v>56.7</v>
      </c>
      <c r="F472" s="46">
        <f t="shared" si="43"/>
        <v>557.4</v>
      </c>
      <c r="G472" s="213">
        <v>159.19999999999999</v>
      </c>
      <c r="H472" s="43">
        <f t="shared" si="44"/>
        <v>5.3066666666666665E-2</v>
      </c>
      <c r="I472" s="43">
        <f t="shared" si="46"/>
        <v>227.20227999999997</v>
      </c>
      <c r="J472" s="43">
        <f t="shared" si="45"/>
        <v>49.984501599999994</v>
      </c>
      <c r="K472" s="43">
        <v>97.642666666666656</v>
      </c>
      <c r="L472" s="194">
        <v>11.154613333333332</v>
      </c>
      <c r="M472" s="45">
        <f t="shared" si="47"/>
        <v>0.69247230283458916</v>
      </c>
    </row>
    <row r="473" spans="1:13" x14ac:dyDescent="0.25">
      <c r="A473" s="190">
        <f t="shared" si="48"/>
        <v>93</v>
      </c>
      <c r="B473" s="46" t="s">
        <v>685</v>
      </c>
      <c r="C473" s="46">
        <v>476.1</v>
      </c>
      <c r="D473" s="46"/>
      <c r="E473" s="46"/>
      <c r="F473" s="46">
        <f t="shared" si="43"/>
        <v>476.1</v>
      </c>
      <c r="G473" s="213">
        <v>300.2</v>
      </c>
      <c r="H473" s="43">
        <f t="shared" si="44"/>
        <v>0.10006666666666666</v>
      </c>
      <c r="I473" s="43">
        <f t="shared" si="46"/>
        <v>428.43043</v>
      </c>
      <c r="J473" s="43">
        <f t="shared" si="45"/>
        <v>94.254694600000008</v>
      </c>
      <c r="K473" s="43">
        <v>184.12266666666667</v>
      </c>
      <c r="L473" s="194">
        <v>21.034013333333334</v>
      </c>
      <c r="M473" s="45">
        <f t="shared" si="47"/>
        <v>1.5287582537282081</v>
      </c>
    </row>
    <row r="474" spans="1:13" ht="13" x14ac:dyDescent="0.3">
      <c r="A474" s="190">
        <f t="shared" si="48"/>
        <v>94</v>
      </c>
      <c r="B474" s="21" t="s">
        <v>686</v>
      </c>
      <c r="C474" s="19">
        <v>364.5</v>
      </c>
      <c r="D474" s="19"/>
      <c r="E474" s="19">
        <v>21</v>
      </c>
      <c r="F474" s="46">
        <f t="shared" si="43"/>
        <v>385.5</v>
      </c>
      <c r="G474" s="213">
        <v>209.2</v>
      </c>
      <c r="H474" s="43">
        <f t="shared" si="44"/>
        <v>6.9733333333333328E-2</v>
      </c>
      <c r="I474" s="43">
        <f t="shared" si="46"/>
        <v>298.55977999999999</v>
      </c>
      <c r="J474" s="43">
        <f t="shared" si="45"/>
        <v>65.683151600000002</v>
      </c>
      <c r="K474" s="43">
        <v>128.30933333333331</v>
      </c>
      <c r="L474" s="194">
        <v>14.657946666666666</v>
      </c>
      <c r="M474" s="45">
        <f t="shared" si="47"/>
        <v>1.3157203932555124</v>
      </c>
    </row>
    <row r="475" spans="1:13" x14ac:dyDescent="0.25">
      <c r="A475" s="190">
        <f t="shared" si="48"/>
        <v>95</v>
      </c>
      <c r="B475" s="46" t="s">
        <v>687</v>
      </c>
      <c r="C475" s="46">
        <v>1235.0999999999999</v>
      </c>
      <c r="D475" s="46">
        <v>129.69999999999999</v>
      </c>
      <c r="E475" s="46"/>
      <c r="F475" s="46">
        <f t="shared" si="43"/>
        <v>1364.8</v>
      </c>
      <c r="G475" s="213">
        <v>197.2</v>
      </c>
      <c r="H475" s="43">
        <f t="shared" si="44"/>
        <v>6.5733333333333324E-2</v>
      </c>
      <c r="I475" s="43">
        <f t="shared" si="46"/>
        <v>281.43397999999996</v>
      </c>
      <c r="J475" s="43">
        <f t="shared" si="45"/>
        <v>61.915475599999994</v>
      </c>
      <c r="K475" s="43">
        <v>120.94933333333331</v>
      </c>
      <c r="L475" s="194">
        <v>13.817146666666664</v>
      </c>
      <c r="M475" s="45">
        <f t="shared" si="47"/>
        <v>0.35031941354044543</v>
      </c>
    </row>
    <row r="476" spans="1:13" x14ac:dyDescent="0.25">
      <c r="A476" s="190">
        <f t="shared" si="48"/>
        <v>96</v>
      </c>
      <c r="B476" s="46" t="s">
        <v>688</v>
      </c>
      <c r="C476" s="46">
        <v>283</v>
      </c>
      <c r="D476" s="46">
        <v>27.9</v>
      </c>
      <c r="E476" s="46"/>
      <c r="F476" s="46">
        <f t="shared" si="43"/>
        <v>310.89999999999998</v>
      </c>
      <c r="G476" s="213">
        <v>126.5</v>
      </c>
      <c r="H476" s="43">
        <f t="shared" si="44"/>
        <v>4.2166666666666665E-2</v>
      </c>
      <c r="I476" s="43">
        <f t="shared" si="46"/>
        <v>180.53447499999999</v>
      </c>
      <c r="J476" s="43">
        <f t="shared" si="45"/>
        <v>39.717584499999994</v>
      </c>
      <c r="K476" s="43">
        <v>77.586666666666659</v>
      </c>
      <c r="L476" s="194">
        <v>8.8634333333333331</v>
      </c>
      <c r="M476" s="45">
        <f t="shared" si="47"/>
        <v>0.98649777902862645</v>
      </c>
    </row>
    <row r="477" spans="1:13" x14ac:dyDescent="0.25">
      <c r="A477" s="190">
        <f t="shared" si="48"/>
        <v>97</v>
      </c>
      <c r="B477" s="46" t="s">
        <v>689</v>
      </c>
      <c r="C477" s="46">
        <v>882.8</v>
      </c>
      <c r="D477" s="46"/>
      <c r="E477" s="46"/>
      <c r="F477" s="46">
        <f t="shared" si="43"/>
        <v>882.8</v>
      </c>
      <c r="G477" s="213">
        <v>193.2</v>
      </c>
      <c r="H477" s="43">
        <f t="shared" si="44"/>
        <v>6.4399999999999999E-2</v>
      </c>
      <c r="I477" s="43">
        <f t="shared" si="46"/>
        <v>275.72537999999997</v>
      </c>
      <c r="J477" s="43">
        <f t="shared" si="45"/>
        <v>60.659583599999998</v>
      </c>
      <c r="K477" s="43">
        <v>118.496</v>
      </c>
      <c r="L477" s="194">
        <v>13.53688</v>
      </c>
      <c r="M477" s="45">
        <f t="shared" si="47"/>
        <v>0.53060471635704576</v>
      </c>
    </row>
    <row r="478" spans="1:13" x14ac:dyDescent="0.25">
      <c r="A478" s="260">
        <f t="shared" si="48"/>
        <v>98</v>
      </c>
      <c r="B478" s="46" t="s">
        <v>690</v>
      </c>
      <c r="C478" s="46">
        <v>772.9</v>
      </c>
      <c r="D478" s="46"/>
      <c r="E478" s="46"/>
      <c r="F478" s="46">
        <f t="shared" si="43"/>
        <v>772.9</v>
      </c>
      <c r="G478" s="213">
        <v>215</v>
      </c>
      <c r="H478" s="43">
        <f t="shared" si="44"/>
        <v>7.166666666666667E-2</v>
      </c>
      <c r="I478" s="43">
        <f t="shared" si="46"/>
        <v>306.83724999999998</v>
      </c>
      <c r="J478" s="43">
        <f t="shared" si="45"/>
        <v>67.504194999999996</v>
      </c>
      <c r="K478" s="43">
        <v>131.86666666666667</v>
      </c>
      <c r="L478" s="194">
        <v>15.064333333333334</v>
      </c>
      <c r="M478" s="45">
        <f t="shared" si="47"/>
        <v>0.67443711346875401</v>
      </c>
    </row>
    <row r="479" spans="1:13" x14ac:dyDescent="0.25">
      <c r="A479" s="260">
        <f t="shared" si="48"/>
        <v>99</v>
      </c>
      <c r="B479" s="46" t="s">
        <v>691</v>
      </c>
      <c r="C479" s="46">
        <v>669.9</v>
      </c>
      <c r="D479" s="46"/>
      <c r="E479" s="46"/>
      <c r="F479" s="46">
        <f t="shared" si="43"/>
        <v>669.9</v>
      </c>
      <c r="G479" s="213">
        <v>171.5</v>
      </c>
      <c r="H479" s="43">
        <f t="shared" si="44"/>
        <v>5.7166666666666664E-2</v>
      </c>
      <c r="I479" s="43">
        <f t="shared" si="46"/>
        <v>244.75622499999997</v>
      </c>
      <c r="J479" s="43">
        <f t="shared" si="45"/>
        <v>53.846369499999994</v>
      </c>
      <c r="K479" s="43">
        <v>105.18666666666667</v>
      </c>
      <c r="L479" s="194">
        <v>12.016433333333332</v>
      </c>
      <c r="M479" s="45">
        <f t="shared" si="47"/>
        <v>0.62069815569487974</v>
      </c>
    </row>
    <row r="480" spans="1:13" x14ac:dyDescent="0.25">
      <c r="A480" s="260">
        <f t="shared" si="48"/>
        <v>100</v>
      </c>
      <c r="B480" s="46" t="s">
        <v>692</v>
      </c>
      <c r="C480" s="46">
        <v>872.5</v>
      </c>
      <c r="D480" s="46"/>
      <c r="E480" s="46"/>
      <c r="F480" s="46">
        <f t="shared" si="43"/>
        <v>872.5</v>
      </c>
      <c r="G480" s="213">
        <v>337.8</v>
      </c>
      <c r="H480" s="43">
        <f t="shared" si="44"/>
        <v>0.11260000000000001</v>
      </c>
      <c r="I480" s="43">
        <f t="shared" si="46"/>
        <v>482.09127000000001</v>
      </c>
      <c r="J480" s="43">
        <f t="shared" si="45"/>
        <v>106.06007940000001</v>
      </c>
      <c r="K480" s="43">
        <v>207.184</v>
      </c>
      <c r="L480" s="194">
        <v>23.668520000000001</v>
      </c>
      <c r="M480" s="45">
        <f t="shared" si="47"/>
        <v>0.93868638326647558</v>
      </c>
    </row>
    <row r="481" spans="1:13" x14ac:dyDescent="0.25">
      <c r="A481" s="260">
        <f t="shared" si="48"/>
        <v>101</v>
      </c>
      <c r="B481" s="46" t="s">
        <v>693</v>
      </c>
      <c r="C481" s="46">
        <v>416.2</v>
      </c>
      <c r="D481" s="46">
        <v>126.1</v>
      </c>
      <c r="E481" s="46"/>
      <c r="F481" s="46">
        <f t="shared" si="43"/>
        <v>542.29999999999995</v>
      </c>
      <c r="G481" s="213">
        <v>377.2</v>
      </c>
      <c r="H481" s="43">
        <f t="shared" si="44"/>
        <v>0.12573333333333334</v>
      </c>
      <c r="I481" s="43">
        <f t="shared" si="46"/>
        <v>538.32097999999996</v>
      </c>
      <c r="J481" s="43">
        <f t="shared" si="45"/>
        <v>118.4306156</v>
      </c>
      <c r="K481" s="43">
        <v>231.34933333333333</v>
      </c>
      <c r="L481" s="194">
        <v>26.429146666666664</v>
      </c>
      <c r="M481" s="45">
        <f t="shared" si="47"/>
        <v>1.6863914357366772</v>
      </c>
    </row>
    <row r="482" spans="1:13" ht="13" x14ac:dyDescent="0.3">
      <c r="A482" s="260">
        <f t="shared" si="48"/>
        <v>102</v>
      </c>
      <c r="B482" s="23" t="s">
        <v>1345</v>
      </c>
      <c r="C482" s="23">
        <v>735.4</v>
      </c>
      <c r="D482" s="23"/>
      <c r="E482" s="23"/>
      <c r="F482" s="46">
        <f t="shared" si="43"/>
        <v>735.4</v>
      </c>
      <c r="G482" s="214">
        <v>222</v>
      </c>
      <c r="H482" s="43">
        <f t="shared" si="44"/>
        <v>7.3999999999999996E-2</v>
      </c>
      <c r="I482" s="43">
        <f t="shared" si="46"/>
        <v>316.82729999999998</v>
      </c>
      <c r="J482" s="43">
        <f t="shared" si="45"/>
        <v>69.702005999999997</v>
      </c>
      <c r="K482" s="43">
        <v>136.16</v>
      </c>
      <c r="L482" s="194">
        <v>15.5548</v>
      </c>
      <c r="M482" s="45">
        <f t="shared" si="47"/>
        <v>0.731906589611096</v>
      </c>
    </row>
    <row r="483" spans="1:13" x14ac:dyDescent="0.25">
      <c r="A483" s="260">
        <f t="shared" si="48"/>
        <v>103</v>
      </c>
      <c r="B483" s="46" t="s">
        <v>694</v>
      </c>
      <c r="C483" s="46">
        <v>767.4</v>
      </c>
      <c r="D483" s="46">
        <v>16.7</v>
      </c>
      <c r="E483" s="46"/>
      <c r="F483" s="46">
        <f t="shared" si="43"/>
        <v>784.1</v>
      </c>
      <c r="G483" s="213">
        <v>138.5</v>
      </c>
      <c r="H483" s="43">
        <f t="shared" si="44"/>
        <v>4.6166666666666668E-2</v>
      </c>
      <c r="I483" s="43">
        <f t="shared" si="46"/>
        <v>197.66027500000001</v>
      </c>
      <c r="J483" s="43">
        <f t="shared" si="45"/>
        <v>43.485260500000003</v>
      </c>
      <c r="K483" s="43">
        <v>84.946666666666673</v>
      </c>
      <c r="L483" s="194">
        <v>9.7042333333333328</v>
      </c>
      <c r="M483" s="45">
        <f t="shared" si="47"/>
        <v>0.42825715533732944</v>
      </c>
    </row>
    <row r="484" spans="1:13" x14ac:dyDescent="0.25">
      <c r="A484" s="260">
        <f t="shared" si="48"/>
        <v>104</v>
      </c>
      <c r="B484" s="46" t="s">
        <v>695</v>
      </c>
      <c r="C484" s="46">
        <v>495.5</v>
      </c>
      <c r="D484" s="46"/>
      <c r="E484" s="46"/>
      <c r="F484" s="46">
        <f t="shared" si="43"/>
        <v>495.5</v>
      </c>
      <c r="G484" s="213">
        <v>189</v>
      </c>
      <c r="H484" s="43">
        <f t="shared" si="44"/>
        <v>6.3E-2</v>
      </c>
      <c r="I484" s="43">
        <f t="shared" si="46"/>
        <v>269.73134999999996</v>
      </c>
      <c r="J484" s="43">
        <f t="shared" si="45"/>
        <v>59.340896999999991</v>
      </c>
      <c r="K484" s="43">
        <v>115.92</v>
      </c>
      <c r="L484" s="194">
        <v>13.242599999999999</v>
      </c>
      <c r="M484" s="45">
        <f t="shared" si="47"/>
        <v>0.92479282946518659</v>
      </c>
    </row>
    <row r="485" spans="1:13" x14ac:dyDescent="0.25">
      <c r="A485" s="260">
        <f t="shared" si="48"/>
        <v>105</v>
      </c>
      <c r="B485" s="46" t="s">
        <v>696</v>
      </c>
      <c r="C485" s="46">
        <v>534.20000000000005</v>
      </c>
      <c r="D485" s="46">
        <v>22.3</v>
      </c>
      <c r="E485" s="46"/>
      <c r="F485" s="46">
        <f t="shared" si="43"/>
        <v>556.5</v>
      </c>
      <c r="G485" s="213">
        <v>172.1</v>
      </c>
      <c r="H485" s="43">
        <f t="shared" si="44"/>
        <v>5.7366666666666663E-2</v>
      </c>
      <c r="I485" s="43">
        <f t="shared" si="46"/>
        <v>245.61251499999997</v>
      </c>
      <c r="J485" s="43">
        <f t="shared" si="45"/>
        <v>54.034753299999991</v>
      </c>
      <c r="K485" s="43">
        <v>105.55466666666666</v>
      </c>
      <c r="L485" s="194">
        <v>12.058473333333332</v>
      </c>
      <c r="M485" s="45">
        <f t="shared" si="47"/>
        <v>0.74979408499550748</v>
      </c>
    </row>
    <row r="486" spans="1:13" x14ac:dyDescent="0.25">
      <c r="A486" s="260">
        <f t="shared" si="48"/>
        <v>106</v>
      </c>
      <c r="B486" s="46" t="s">
        <v>697</v>
      </c>
      <c r="C486" s="46">
        <v>758</v>
      </c>
      <c r="D486" s="46"/>
      <c r="E486" s="46"/>
      <c r="F486" s="46">
        <f t="shared" si="43"/>
        <v>758</v>
      </c>
      <c r="G486" s="213">
        <v>292.8</v>
      </c>
      <c r="H486" s="43">
        <f t="shared" si="44"/>
        <v>9.7600000000000006E-2</v>
      </c>
      <c r="I486" s="43">
        <f t="shared" si="46"/>
        <v>417.86952000000002</v>
      </c>
      <c r="J486" s="43">
        <f t="shared" si="45"/>
        <v>91.931294399999999</v>
      </c>
      <c r="K486" s="43">
        <v>179.584</v>
      </c>
      <c r="L486" s="194">
        <v>20.515520000000002</v>
      </c>
      <c r="M486" s="45">
        <f t="shared" si="47"/>
        <v>0.93654397678100276</v>
      </c>
    </row>
    <row r="487" spans="1:13" x14ac:dyDescent="0.25">
      <c r="A487" s="260">
        <f t="shared" si="48"/>
        <v>107</v>
      </c>
      <c r="B487" s="46" t="s">
        <v>698</v>
      </c>
      <c r="C487" s="46">
        <v>463.8</v>
      </c>
      <c r="D487" s="46">
        <v>43.7</v>
      </c>
      <c r="E487" s="46"/>
      <c r="F487" s="46">
        <f t="shared" si="43"/>
        <v>507.5</v>
      </c>
      <c r="G487" s="213">
        <v>130.69999999999999</v>
      </c>
      <c r="H487" s="43">
        <f t="shared" si="44"/>
        <v>4.3566666666666663E-2</v>
      </c>
      <c r="I487" s="43">
        <f t="shared" si="46"/>
        <v>186.52850499999997</v>
      </c>
      <c r="J487" s="43">
        <f t="shared" si="45"/>
        <v>41.036271099999993</v>
      </c>
      <c r="K487" s="43">
        <v>80.162666666666667</v>
      </c>
      <c r="L487" s="194">
        <v>9.1577133333333336</v>
      </c>
      <c r="M487" s="45">
        <f t="shared" si="47"/>
        <v>0.62440424847290632</v>
      </c>
    </row>
    <row r="488" spans="1:13" x14ac:dyDescent="0.25">
      <c r="A488" s="260">
        <f t="shared" si="48"/>
        <v>108</v>
      </c>
      <c r="B488" s="46" t="s">
        <v>699</v>
      </c>
      <c r="C488" s="46">
        <v>564</v>
      </c>
      <c r="D488" s="46"/>
      <c r="E488" s="46"/>
      <c r="F488" s="46">
        <f t="shared" si="43"/>
        <v>564</v>
      </c>
      <c r="G488" s="213">
        <v>279.5</v>
      </c>
      <c r="H488" s="43">
        <f t="shared" si="44"/>
        <v>9.3166666666666662E-2</v>
      </c>
      <c r="I488" s="43">
        <f t="shared" si="46"/>
        <v>398.88842499999998</v>
      </c>
      <c r="J488" s="43">
        <f t="shared" si="45"/>
        <v>87.755453500000002</v>
      </c>
      <c r="K488" s="43">
        <v>171.42666666666665</v>
      </c>
      <c r="L488" s="194">
        <v>19.583633333333331</v>
      </c>
      <c r="M488" s="45">
        <f t="shared" si="47"/>
        <v>1.2015145008865247</v>
      </c>
    </row>
    <row r="489" spans="1:13" x14ac:dyDescent="0.25">
      <c r="A489" s="260">
        <f t="shared" si="48"/>
        <v>109</v>
      </c>
      <c r="B489" s="46" t="s">
        <v>700</v>
      </c>
      <c r="C489" s="46">
        <v>832.2</v>
      </c>
      <c r="D489" s="46">
        <v>47.7</v>
      </c>
      <c r="E489" s="46"/>
      <c r="F489" s="46">
        <f t="shared" si="43"/>
        <v>879.90000000000009</v>
      </c>
      <c r="G489" s="213">
        <v>279.8</v>
      </c>
      <c r="H489" s="43">
        <f t="shared" si="44"/>
        <v>9.3266666666666664E-2</v>
      </c>
      <c r="I489" s="43">
        <f t="shared" si="46"/>
        <v>399.31656999999996</v>
      </c>
      <c r="J489" s="43">
        <f t="shared" si="45"/>
        <v>87.849645399999986</v>
      </c>
      <c r="K489" s="43">
        <v>171.61066666666667</v>
      </c>
      <c r="L489" s="194">
        <v>19.604653333333331</v>
      </c>
      <c r="M489" s="45">
        <f t="shared" si="47"/>
        <v>0.77097571928628239</v>
      </c>
    </row>
    <row r="490" spans="1:13" x14ac:dyDescent="0.25">
      <c r="A490" s="260">
        <f t="shared" si="48"/>
        <v>110</v>
      </c>
      <c r="B490" s="46" t="s">
        <v>701</v>
      </c>
      <c r="C490" s="46">
        <v>751.4</v>
      </c>
      <c r="D490" s="46"/>
      <c r="E490" s="46"/>
      <c r="F490" s="46">
        <f t="shared" si="43"/>
        <v>751.4</v>
      </c>
      <c r="G490" s="213">
        <v>185.3</v>
      </c>
      <c r="H490" s="43">
        <f t="shared" si="44"/>
        <v>6.1766666666666671E-2</v>
      </c>
      <c r="I490" s="43">
        <f t="shared" si="46"/>
        <v>264.450895</v>
      </c>
      <c r="J490" s="43">
        <f t="shared" si="45"/>
        <v>58.179196900000001</v>
      </c>
      <c r="K490" s="43">
        <v>113.65066666666668</v>
      </c>
      <c r="L490" s="194">
        <v>12.983353333333334</v>
      </c>
      <c r="M490" s="45">
        <f t="shared" si="47"/>
        <v>0.59790273076923084</v>
      </c>
    </row>
    <row r="491" spans="1:13" x14ac:dyDescent="0.25">
      <c r="A491" s="260">
        <f t="shared" si="48"/>
        <v>111</v>
      </c>
      <c r="B491" s="46" t="s">
        <v>702</v>
      </c>
      <c r="C491" s="46">
        <v>568.4</v>
      </c>
      <c r="D491" s="46"/>
      <c r="E491" s="46"/>
      <c r="F491" s="46">
        <f t="shared" si="43"/>
        <v>568.4</v>
      </c>
      <c r="G491" s="213">
        <v>169.2</v>
      </c>
      <c r="H491" s="43">
        <f t="shared" si="44"/>
        <v>5.6399999999999999E-2</v>
      </c>
      <c r="I491" s="43">
        <f t="shared" si="46"/>
        <v>241.47377999999998</v>
      </c>
      <c r="J491" s="43">
        <f t="shared" si="45"/>
        <v>53.124231599999995</v>
      </c>
      <c r="K491" s="43">
        <v>103.776</v>
      </c>
      <c r="L491" s="194">
        <v>11.855279999999999</v>
      </c>
      <c r="M491" s="45">
        <f t="shared" si="47"/>
        <v>0.72172641027445461</v>
      </c>
    </row>
    <row r="492" spans="1:13" x14ac:dyDescent="0.25">
      <c r="A492" s="190">
        <f t="shared" si="48"/>
        <v>112</v>
      </c>
      <c r="B492" s="46" t="s">
        <v>703</v>
      </c>
      <c r="C492" s="46">
        <v>678.1</v>
      </c>
      <c r="D492" s="46">
        <v>31.4</v>
      </c>
      <c r="E492" s="46"/>
      <c r="F492" s="46">
        <f t="shared" si="43"/>
        <v>709.5</v>
      </c>
      <c r="G492" s="213">
        <v>191.9</v>
      </c>
      <c r="H492" s="43">
        <f t="shared" si="44"/>
        <v>6.3966666666666672E-2</v>
      </c>
      <c r="I492" s="43">
        <f t="shared" si="46"/>
        <v>273.87008500000002</v>
      </c>
      <c r="J492" s="43">
        <f t="shared" si="45"/>
        <v>60.251418700000002</v>
      </c>
      <c r="K492" s="43">
        <v>117.69866666666668</v>
      </c>
      <c r="L492" s="194">
        <v>13.445793333333334</v>
      </c>
      <c r="M492" s="45">
        <f t="shared" si="47"/>
        <v>0.65576598125440444</v>
      </c>
    </row>
    <row r="493" spans="1:13" x14ac:dyDescent="0.25">
      <c r="A493" s="190">
        <f t="shared" si="48"/>
        <v>113</v>
      </c>
      <c r="B493" s="46" t="s">
        <v>704</v>
      </c>
      <c r="C493" s="46">
        <v>726.3</v>
      </c>
      <c r="D493" s="46"/>
      <c r="E493" s="46"/>
      <c r="F493" s="46">
        <f t="shared" si="43"/>
        <v>726.3</v>
      </c>
      <c r="G493" s="213">
        <v>162.19999999999999</v>
      </c>
      <c r="H493" s="43">
        <f t="shared" si="44"/>
        <v>5.4066666666666666E-2</v>
      </c>
      <c r="I493" s="43">
        <f t="shared" si="46"/>
        <v>231.48372999999998</v>
      </c>
      <c r="J493" s="43">
        <f t="shared" si="45"/>
        <v>50.926420599999993</v>
      </c>
      <c r="K493" s="43">
        <v>99.48266666666666</v>
      </c>
      <c r="L493" s="194">
        <v>11.364813333333332</v>
      </c>
      <c r="M493" s="45">
        <f t="shared" si="47"/>
        <v>0.54145343604571117</v>
      </c>
    </row>
    <row r="494" spans="1:13" x14ac:dyDescent="0.25">
      <c r="A494" s="190">
        <f t="shared" si="48"/>
        <v>114</v>
      </c>
      <c r="B494" s="46" t="s">
        <v>705</v>
      </c>
      <c r="C494" s="46">
        <v>407.5</v>
      </c>
      <c r="D494" s="46"/>
      <c r="E494" s="46"/>
      <c r="F494" s="46">
        <f t="shared" si="43"/>
        <v>407.5</v>
      </c>
      <c r="G494" s="213">
        <v>200</v>
      </c>
      <c r="H494" s="43">
        <f t="shared" si="44"/>
        <v>6.6666666666666666E-2</v>
      </c>
      <c r="I494" s="43">
        <f t="shared" si="46"/>
        <v>285.43</v>
      </c>
      <c r="J494" s="43">
        <f t="shared" si="45"/>
        <v>62.794600000000003</v>
      </c>
      <c r="K494" s="43">
        <v>122.66666666666667</v>
      </c>
      <c r="L494" s="194">
        <v>14.013333333333334</v>
      </c>
      <c r="M494" s="45">
        <f t="shared" si="47"/>
        <v>1.1899499386503067</v>
      </c>
    </row>
    <row r="495" spans="1:13" x14ac:dyDescent="0.25">
      <c r="A495" s="190">
        <f t="shared" si="48"/>
        <v>115</v>
      </c>
      <c r="B495" s="46" t="s">
        <v>706</v>
      </c>
      <c r="C495" s="46">
        <v>659.3</v>
      </c>
      <c r="D495" s="46"/>
      <c r="E495" s="46"/>
      <c r="F495" s="46">
        <f t="shared" si="43"/>
        <v>659.3</v>
      </c>
      <c r="G495" s="213">
        <v>168</v>
      </c>
      <c r="H495" s="43">
        <f t="shared" si="44"/>
        <v>5.6000000000000001E-2</v>
      </c>
      <c r="I495" s="43">
        <f t="shared" si="46"/>
        <v>239.7612</v>
      </c>
      <c r="J495" s="43">
        <f t="shared" si="45"/>
        <v>52.747464000000001</v>
      </c>
      <c r="K495" s="43">
        <v>103.04</v>
      </c>
      <c r="L495" s="194">
        <v>11.7712</v>
      </c>
      <c r="M495" s="45">
        <f t="shared" si="47"/>
        <v>0.61780655847110588</v>
      </c>
    </row>
    <row r="496" spans="1:13" x14ac:dyDescent="0.25">
      <c r="A496" s="190">
        <f t="shared" si="48"/>
        <v>116</v>
      </c>
      <c r="B496" s="46" t="s">
        <v>707</v>
      </c>
      <c r="C496" s="46">
        <v>2185</v>
      </c>
      <c r="D496" s="46"/>
      <c r="E496" s="46"/>
      <c r="F496" s="46">
        <f t="shared" si="43"/>
        <v>2185</v>
      </c>
      <c r="G496" s="213">
        <v>304.8</v>
      </c>
      <c r="H496" s="43">
        <f t="shared" si="44"/>
        <v>0.10160000000000001</v>
      </c>
      <c r="I496" s="43">
        <f t="shared" si="46"/>
        <v>434.99532000000005</v>
      </c>
      <c r="J496" s="43">
        <f t="shared" si="45"/>
        <v>95.698970400000007</v>
      </c>
      <c r="K496" s="43">
        <v>186.94400000000002</v>
      </c>
      <c r="L496" s="194">
        <v>21.356320000000004</v>
      </c>
      <c r="M496" s="45">
        <f t="shared" si="47"/>
        <v>0.33821263633867277</v>
      </c>
    </row>
    <row r="497" spans="1:13" x14ac:dyDescent="0.25">
      <c r="A497" s="190">
        <f t="shared" si="48"/>
        <v>117</v>
      </c>
      <c r="B497" s="46" t="s">
        <v>708</v>
      </c>
      <c r="C497" s="46">
        <v>880.1</v>
      </c>
      <c r="D497" s="46">
        <v>63.6</v>
      </c>
      <c r="E497" s="46">
        <v>117.1</v>
      </c>
      <c r="F497" s="46">
        <f t="shared" si="43"/>
        <v>1060.8</v>
      </c>
      <c r="G497" s="213">
        <v>214</v>
      </c>
      <c r="H497" s="43">
        <f t="shared" si="44"/>
        <v>7.1333333333333332E-2</v>
      </c>
      <c r="I497" s="43">
        <f t="shared" si="46"/>
        <v>305.4101</v>
      </c>
      <c r="J497" s="43">
        <f t="shared" si="45"/>
        <v>67.190222000000006</v>
      </c>
      <c r="K497" s="43">
        <v>131.25333333333333</v>
      </c>
      <c r="L497" s="194">
        <v>14.994266666666666</v>
      </c>
      <c r="M497" s="45">
        <f t="shared" si="47"/>
        <v>0.48911003205128212</v>
      </c>
    </row>
    <row r="498" spans="1:13" x14ac:dyDescent="0.25">
      <c r="A498" s="190">
        <f t="shared" si="48"/>
        <v>118</v>
      </c>
      <c r="B498" s="46" t="s">
        <v>709</v>
      </c>
      <c r="C498" s="46">
        <v>673.6</v>
      </c>
      <c r="D498" s="46"/>
      <c r="E498" s="46"/>
      <c r="F498" s="46">
        <f t="shared" si="43"/>
        <v>673.6</v>
      </c>
      <c r="G498" s="213">
        <v>352</v>
      </c>
      <c r="H498" s="43">
        <f t="shared" si="44"/>
        <v>0.11733333333333333</v>
      </c>
      <c r="I498" s="43">
        <f t="shared" si="46"/>
        <v>502.35679999999996</v>
      </c>
      <c r="J498" s="43">
        <f t="shared" si="45"/>
        <v>110.518496</v>
      </c>
      <c r="K498" s="43">
        <v>215.89333333333332</v>
      </c>
      <c r="L498" s="194">
        <v>24.663466666666665</v>
      </c>
      <c r="M498" s="45">
        <f t="shared" si="47"/>
        <v>1.2669716389548691</v>
      </c>
    </row>
    <row r="499" spans="1:13" x14ac:dyDescent="0.25">
      <c r="A499" s="190">
        <f t="shared" si="48"/>
        <v>119</v>
      </c>
      <c r="B499" s="46" t="s">
        <v>710</v>
      </c>
      <c r="C499" s="46">
        <v>511.5</v>
      </c>
      <c r="D499" s="46"/>
      <c r="E499" s="46"/>
      <c r="F499" s="46">
        <f t="shared" si="43"/>
        <v>511.5</v>
      </c>
      <c r="G499" s="213">
        <v>157.5</v>
      </c>
      <c r="H499" s="43">
        <f t="shared" si="44"/>
        <v>5.2499999999999998E-2</v>
      </c>
      <c r="I499" s="43">
        <f t="shared" si="46"/>
        <v>224.77612499999998</v>
      </c>
      <c r="J499" s="43">
        <f t="shared" si="45"/>
        <v>49.450747499999999</v>
      </c>
      <c r="K499" s="43">
        <v>96.6</v>
      </c>
      <c r="L499" s="194">
        <v>11.035500000000001</v>
      </c>
      <c r="M499" s="45">
        <f t="shared" si="47"/>
        <v>0.74655400293255114</v>
      </c>
    </row>
    <row r="500" spans="1:13" x14ac:dyDescent="0.25">
      <c r="A500" s="190">
        <f t="shared" si="48"/>
        <v>120</v>
      </c>
      <c r="B500" s="46" t="s">
        <v>711</v>
      </c>
      <c r="C500" s="46">
        <v>541.65</v>
      </c>
      <c r="D500" s="46"/>
      <c r="E500" s="46">
        <v>87.1</v>
      </c>
      <c r="F500" s="46">
        <f t="shared" si="43"/>
        <v>628.75</v>
      </c>
      <c r="G500" s="213">
        <v>210</v>
      </c>
      <c r="H500" s="43">
        <f t="shared" si="44"/>
        <v>7.0000000000000007E-2</v>
      </c>
      <c r="I500" s="43">
        <f t="shared" si="46"/>
        <v>299.70150000000001</v>
      </c>
      <c r="J500" s="43">
        <f t="shared" si="45"/>
        <v>65.934330000000003</v>
      </c>
      <c r="K500" s="43">
        <v>128.80000000000001</v>
      </c>
      <c r="L500" s="194">
        <v>14.714</v>
      </c>
      <c r="M500" s="45">
        <f t="shared" si="47"/>
        <v>0.80978104174950305</v>
      </c>
    </row>
    <row r="501" spans="1:13" x14ac:dyDescent="0.25">
      <c r="A501" s="190">
        <f t="shared" si="48"/>
        <v>121</v>
      </c>
      <c r="B501" s="46" t="s">
        <v>712</v>
      </c>
      <c r="C501" s="46">
        <v>341.1</v>
      </c>
      <c r="D501" s="46"/>
      <c r="E501" s="46"/>
      <c r="F501" s="46">
        <f t="shared" si="43"/>
        <v>341.1</v>
      </c>
      <c r="G501" s="213">
        <v>188.5</v>
      </c>
      <c r="H501" s="43">
        <f t="shared" si="44"/>
        <v>6.2833333333333338E-2</v>
      </c>
      <c r="I501" s="43">
        <f t="shared" si="46"/>
        <v>269.01777500000003</v>
      </c>
      <c r="J501" s="43">
        <f t="shared" si="45"/>
        <v>59.183910500000003</v>
      </c>
      <c r="K501" s="43">
        <v>115.61333333333334</v>
      </c>
      <c r="L501" s="194">
        <v>13.207566666666668</v>
      </c>
      <c r="M501" s="45">
        <f t="shared" si="47"/>
        <v>1.3398492685429493</v>
      </c>
    </row>
    <row r="502" spans="1:13" x14ac:dyDescent="0.25">
      <c r="A502" s="190">
        <f t="shared" si="48"/>
        <v>122</v>
      </c>
      <c r="B502" s="46" t="s">
        <v>713</v>
      </c>
      <c r="C502" s="46">
        <v>134.1</v>
      </c>
      <c r="D502" s="46"/>
      <c r="E502" s="46"/>
      <c r="F502" s="46">
        <f t="shared" si="43"/>
        <v>134.1</v>
      </c>
      <c r="G502" s="213">
        <v>90</v>
      </c>
      <c r="H502" s="43">
        <f t="shared" ref="H502:H540" si="49">G502/3000</f>
        <v>0.03</v>
      </c>
      <c r="I502" s="43">
        <f t="shared" si="46"/>
        <v>128.4435</v>
      </c>
      <c r="J502" s="43">
        <f t="shared" si="45"/>
        <v>28.257570000000001</v>
      </c>
      <c r="K502" s="43">
        <v>55.199999999999996</v>
      </c>
      <c r="L502" s="194">
        <v>6.3059999999999992</v>
      </c>
      <c r="M502" s="45">
        <f t="shared" si="47"/>
        <v>1.6271966442953023</v>
      </c>
    </row>
    <row r="503" spans="1:13" x14ac:dyDescent="0.25">
      <c r="A503" s="190">
        <f t="shared" si="48"/>
        <v>123</v>
      </c>
      <c r="B503" s="46" t="s">
        <v>714</v>
      </c>
      <c r="C503" s="46">
        <v>1501.3</v>
      </c>
      <c r="D503" s="46"/>
      <c r="E503" s="46"/>
      <c r="F503" s="46">
        <f t="shared" ref="F503:F564" si="50">C503+D503+E503</f>
        <v>1501.3</v>
      </c>
      <c r="G503" s="213">
        <v>466.2</v>
      </c>
      <c r="H503" s="43">
        <f t="shared" si="49"/>
        <v>0.15539999999999998</v>
      </c>
      <c r="I503" s="43">
        <f t="shared" si="46"/>
        <v>665.33732999999995</v>
      </c>
      <c r="J503" s="43">
        <f t="shared" si="45"/>
        <v>146.37421259999999</v>
      </c>
      <c r="K503" s="43">
        <v>285.93599999999998</v>
      </c>
      <c r="L503" s="194">
        <v>32.665079999999996</v>
      </c>
      <c r="M503" s="45">
        <f t="shared" si="47"/>
        <v>0.75288924438819693</v>
      </c>
    </row>
    <row r="504" spans="1:13" x14ac:dyDescent="0.25">
      <c r="A504" s="190">
        <f t="shared" si="48"/>
        <v>124</v>
      </c>
      <c r="B504" s="46" t="s">
        <v>715</v>
      </c>
      <c r="C504" s="46">
        <v>558.79999999999995</v>
      </c>
      <c r="D504" s="46"/>
      <c r="E504" s="46"/>
      <c r="F504" s="46">
        <f t="shared" si="50"/>
        <v>558.79999999999995</v>
      </c>
      <c r="G504" s="213">
        <v>174.8</v>
      </c>
      <c r="H504" s="43">
        <f t="shared" si="49"/>
        <v>5.8266666666666668E-2</v>
      </c>
      <c r="I504" s="43">
        <f t="shared" si="46"/>
        <v>249.46582000000001</v>
      </c>
      <c r="J504" s="43">
        <f t="shared" ref="J504:J565" si="51">I504*0.22</f>
        <v>54.882480399999999</v>
      </c>
      <c r="K504" s="43">
        <v>107.21066666666667</v>
      </c>
      <c r="L504" s="194">
        <v>12.247653333333332</v>
      </c>
      <c r="M504" s="45">
        <f t="shared" si="47"/>
        <v>0.75842272798854704</v>
      </c>
    </row>
    <row r="505" spans="1:13" x14ac:dyDescent="0.25">
      <c r="A505" s="190">
        <f t="shared" si="48"/>
        <v>125</v>
      </c>
      <c r="B505" s="46" t="s">
        <v>716</v>
      </c>
      <c r="C505" s="46">
        <v>518.79999999999995</v>
      </c>
      <c r="D505" s="46">
        <v>32.700000000000003</v>
      </c>
      <c r="E505" s="46"/>
      <c r="F505" s="46">
        <f t="shared" si="50"/>
        <v>551.5</v>
      </c>
      <c r="G505" s="213">
        <v>277.2</v>
      </c>
      <c r="H505" s="43">
        <f t="shared" si="49"/>
        <v>9.2399999999999996E-2</v>
      </c>
      <c r="I505" s="43">
        <f t="shared" si="46"/>
        <v>395.60597999999999</v>
      </c>
      <c r="J505" s="43">
        <f t="shared" si="51"/>
        <v>87.033315599999995</v>
      </c>
      <c r="K505" s="43">
        <v>170.01599999999999</v>
      </c>
      <c r="L505" s="194">
        <v>19.42248</v>
      </c>
      <c r="M505" s="45">
        <f t="shared" si="47"/>
        <v>1.218636039165911</v>
      </c>
    </row>
    <row r="506" spans="1:13" x14ac:dyDescent="0.25">
      <c r="A506" s="190">
        <f t="shared" si="48"/>
        <v>126</v>
      </c>
      <c r="B506" s="46" t="s">
        <v>717</v>
      </c>
      <c r="C506" s="46">
        <v>366.5</v>
      </c>
      <c r="D506" s="46"/>
      <c r="E506" s="46"/>
      <c r="F506" s="46">
        <f t="shared" si="50"/>
        <v>366.5</v>
      </c>
      <c r="G506" s="213">
        <v>175.4</v>
      </c>
      <c r="H506" s="43">
        <f t="shared" si="49"/>
        <v>5.8466666666666667E-2</v>
      </c>
      <c r="I506" s="43">
        <f t="shared" si="46"/>
        <v>250.32210999999998</v>
      </c>
      <c r="J506" s="43">
        <f t="shared" si="51"/>
        <v>55.070864199999995</v>
      </c>
      <c r="K506" s="43">
        <v>107.57866666666666</v>
      </c>
      <c r="L506" s="194">
        <v>12.289693333333334</v>
      </c>
      <c r="M506" s="45">
        <f t="shared" si="47"/>
        <v>1.160331061937244</v>
      </c>
    </row>
    <row r="507" spans="1:13" x14ac:dyDescent="0.25">
      <c r="A507" s="190">
        <f t="shared" si="48"/>
        <v>127</v>
      </c>
      <c r="B507" s="46" t="s">
        <v>718</v>
      </c>
      <c r="C507" s="46">
        <v>485.9</v>
      </c>
      <c r="D507" s="46"/>
      <c r="E507" s="46"/>
      <c r="F507" s="46">
        <f t="shared" si="50"/>
        <v>485.9</v>
      </c>
      <c r="G507" s="213">
        <v>188</v>
      </c>
      <c r="H507" s="43">
        <f t="shared" si="49"/>
        <v>6.2666666666666662E-2</v>
      </c>
      <c r="I507" s="43">
        <f t="shared" si="46"/>
        <v>268.30419999999998</v>
      </c>
      <c r="J507" s="43">
        <f t="shared" si="51"/>
        <v>59.026923999999994</v>
      </c>
      <c r="K507" s="43">
        <v>115.30666666666666</v>
      </c>
      <c r="L507" s="194">
        <v>13.172533333333332</v>
      </c>
      <c r="M507" s="45">
        <f t="shared" si="47"/>
        <v>0.93807434451533234</v>
      </c>
    </row>
    <row r="508" spans="1:13" x14ac:dyDescent="0.25">
      <c r="A508" s="190">
        <f t="shared" si="48"/>
        <v>128</v>
      </c>
      <c r="B508" s="46" t="s">
        <v>719</v>
      </c>
      <c r="C508" s="46">
        <v>302.89999999999998</v>
      </c>
      <c r="D508" s="46"/>
      <c r="E508" s="46"/>
      <c r="F508" s="46">
        <f t="shared" si="50"/>
        <v>302.89999999999998</v>
      </c>
      <c r="G508" s="213">
        <v>160</v>
      </c>
      <c r="H508" s="43">
        <f t="shared" si="49"/>
        <v>5.3333333333333337E-2</v>
      </c>
      <c r="I508" s="43">
        <f t="shared" si="46"/>
        <v>228.34399999999999</v>
      </c>
      <c r="J508" s="43">
        <f t="shared" si="51"/>
        <v>50.235680000000002</v>
      </c>
      <c r="K508" s="43">
        <v>98.13333333333334</v>
      </c>
      <c r="L508" s="194">
        <v>11.210666666666667</v>
      </c>
      <c r="M508" s="45">
        <f t="shared" ref="M508:M571" si="52">(I508+J508+K508+L508)/F508</f>
        <v>1.2806988445031364</v>
      </c>
    </row>
    <row r="509" spans="1:13" x14ac:dyDescent="0.25">
      <c r="A509" s="190">
        <f t="shared" si="48"/>
        <v>129</v>
      </c>
      <c r="B509" s="46" t="s">
        <v>720</v>
      </c>
      <c r="C509" s="46">
        <v>376.1</v>
      </c>
      <c r="D509" s="46"/>
      <c r="E509" s="46"/>
      <c r="F509" s="46">
        <f t="shared" si="50"/>
        <v>376.1</v>
      </c>
      <c r="G509" s="213">
        <v>202.4</v>
      </c>
      <c r="H509" s="43">
        <f t="shared" si="49"/>
        <v>6.7466666666666675E-2</v>
      </c>
      <c r="I509" s="43">
        <f t="shared" ref="I509:I572" si="53">H509*4281.45</f>
        <v>288.85516000000001</v>
      </c>
      <c r="J509" s="43">
        <f t="shared" si="51"/>
        <v>63.548135200000004</v>
      </c>
      <c r="K509" s="43">
        <v>124.13866666666668</v>
      </c>
      <c r="L509" s="194">
        <v>14.181493333333336</v>
      </c>
      <c r="M509" s="45">
        <f t="shared" si="52"/>
        <v>1.3047685594256846</v>
      </c>
    </row>
    <row r="510" spans="1:13" x14ac:dyDescent="0.25">
      <c r="A510" s="190">
        <f t="shared" ref="A510:A573" si="54">1+A509</f>
        <v>130</v>
      </c>
      <c r="B510" s="46" t="s">
        <v>721</v>
      </c>
      <c r="C510" s="46">
        <v>381.2</v>
      </c>
      <c r="D510" s="46"/>
      <c r="E510" s="46"/>
      <c r="F510" s="46">
        <f t="shared" si="50"/>
        <v>381.2</v>
      </c>
      <c r="G510" s="213">
        <v>206.5</v>
      </c>
      <c r="H510" s="43">
        <f t="shared" si="49"/>
        <v>6.883333333333333E-2</v>
      </c>
      <c r="I510" s="43">
        <f t="shared" si="53"/>
        <v>294.70647499999995</v>
      </c>
      <c r="J510" s="43">
        <f t="shared" si="51"/>
        <v>64.835424499999988</v>
      </c>
      <c r="K510" s="43">
        <v>126.65333333333332</v>
      </c>
      <c r="L510" s="194">
        <v>14.468766666666665</v>
      </c>
      <c r="M510" s="45">
        <f t="shared" si="52"/>
        <v>1.3133892956453304</v>
      </c>
    </row>
    <row r="511" spans="1:13" x14ac:dyDescent="0.25">
      <c r="A511" s="190">
        <f t="shared" si="54"/>
        <v>131</v>
      </c>
      <c r="B511" s="46" t="s">
        <v>722</v>
      </c>
      <c r="C511" s="46">
        <v>323.89999999999998</v>
      </c>
      <c r="D511" s="46"/>
      <c r="E511" s="46"/>
      <c r="F511" s="46">
        <f t="shared" si="50"/>
        <v>323.89999999999998</v>
      </c>
      <c r="G511" s="213">
        <v>300.2</v>
      </c>
      <c r="H511" s="43">
        <f t="shared" si="49"/>
        <v>0.10006666666666666</v>
      </c>
      <c r="I511" s="43">
        <f t="shared" si="53"/>
        <v>428.43043</v>
      </c>
      <c r="J511" s="43">
        <f t="shared" si="51"/>
        <v>94.254694600000008</v>
      </c>
      <c r="K511" s="43">
        <v>184.12266666666667</v>
      </c>
      <c r="L511" s="194">
        <v>21.034013333333334</v>
      </c>
      <c r="M511" s="45">
        <f t="shared" si="52"/>
        <v>2.2471188780487803</v>
      </c>
    </row>
    <row r="512" spans="1:13" x14ac:dyDescent="0.25">
      <c r="A512" s="190">
        <f t="shared" si="54"/>
        <v>132</v>
      </c>
      <c r="B512" s="46" t="s">
        <v>723</v>
      </c>
      <c r="C512" s="46">
        <v>465.1</v>
      </c>
      <c r="D512" s="46"/>
      <c r="E512" s="46"/>
      <c r="F512" s="46">
        <f t="shared" si="50"/>
        <v>465.1</v>
      </c>
      <c r="G512" s="213">
        <v>237.6</v>
      </c>
      <c r="H512" s="43">
        <f t="shared" si="49"/>
        <v>7.9199999999999993E-2</v>
      </c>
      <c r="I512" s="43">
        <f t="shared" si="53"/>
        <v>339.09083999999996</v>
      </c>
      <c r="J512" s="43">
        <f t="shared" si="51"/>
        <v>74.599984799999987</v>
      </c>
      <c r="K512" s="43">
        <v>145.72799999999998</v>
      </c>
      <c r="L512" s="194">
        <v>16.647839999999999</v>
      </c>
      <c r="M512" s="45">
        <f t="shared" si="52"/>
        <v>1.2385866798537946</v>
      </c>
    </row>
    <row r="513" spans="1:13" x14ac:dyDescent="0.25">
      <c r="A513" s="190">
        <f t="shared" si="54"/>
        <v>133</v>
      </c>
      <c r="B513" s="46" t="s">
        <v>724</v>
      </c>
      <c r="C513" s="46">
        <v>806.2</v>
      </c>
      <c r="D513" s="46"/>
      <c r="E513" s="46"/>
      <c r="F513" s="46">
        <f t="shared" si="50"/>
        <v>806.2</v>
      </c>
      <c r="G513" s="213">
        <v>170.8</v>
      </c>
      <c r="H513" s="43">
        <f t="shared" si="49"/>
        <v>5.6933333333333336E-2</v>
      </c>
      <c r="I513" s="43">
        <f t="shared" si="53"/>
        <v>243.75721999999999</v>
      </c>
      <c r="J513" s="43">
        <f t="shared" si="51"/>
        <v>53.626588399999996</v>
      </c>
      <c r="K513" s="43">
        <v>104.75733333333334</v>
      </c>
      <c r="L513" s="194">
        <v>11.967386666666666</v>
      </c>
      <c r="M513" s="45">
        <f t="shared" si="52"/>
        <v>0.51365483552468361</v>
      </c>
    </row>
    <row r="514" spans="1:13" x14ac:dyDescent="0.25">
      <c r="A514" s="190">
        <f t="shared" si="54"/>
        <v>134</v>
      </c>
      <c r="B514" s="46" t="s">
        <v>725</v>
      </c>
      <c r="C514" s="46">
        <v>445.2</v>
      </c>
      <c r="D514" s="46"/>
      <c r="E514" s="46"/>
      <c r="F514" s="46">
        <f t="shared" si="50"/>
        <v>445.2</v>
      </c>
      <c r="G514" s="213">
        <v>155</v>
      </c>
      <c r="H514" s="43">
        <f t="shared" si="49"/>
        <v>5.1666666666666666E-2</v>
      </c>
      <c r="I514" s="43">
        <f t="shared" si="53"/>
        <v>221.20824999999999</v>
      </c>
      <c r="J514" s="43">
        <f t="shared" si="51"/>
        <v>48.665815000000002</v>
      </c>
      <c r="K514" s="43">
        <v>95.066666666666663</v>
      </c>
      <c r="L514" s="194">
        <v>10.860333333333333</v>
      </c>
      <c r="M514" s="45">
        <f t="shared" si="52"/>
        <v>0.84411739667565144</v>
      </c>
    </row>
    <row r="515" spans="1:13" x14ac:dyDescent="0.25">
      <c r="A515" s="190">
        <f t="shared" si="54"/>
        <v>135</v>
      </c>
      <c r="B515" s="46" t="s">
        <v>726</v>
      </c>
      <c r="C515" s="46">
        <v>698.9</v>
      </c>
      <c r="D515" s="46">
        <v>44.3</v>
      </c>
      <c r="E515" s="46">
        <v>87.4</v>
      </c>
      <c r="F515" s="46">
        <f t="shared" si="50"/>
        <v>830.59999999999991</v>
      </c>
      <c r="G515" s="213">
        <v>212.2</v>
      </c>
      <c r="H515" s="43">
        <f t="shared" si="49"/>
        <v>7.0733333333333329E-2</v>
      </c>
      <c r="I515" s="43">
        <f t="shared" si="53"/>
        <v>302.84122999999994</v>
      </c>
      <c r="J515" s="43">
        <f t="shared" si="51"/>
        <v>66.625070599999987</v>
      </c>
      <c r="K515" s="43">
        <v>130.14933333333332</v>
      </c>
      <c r="L515" s="194">
        <v>14.868146666666666</v>
      </c>
      <c r="M515" s="45">
        <f t="shared" si="52"/>
        <v>0.61941220876474834</v>
      </c>
    </row>
    <row r="516" spans="1:13" x14ac:dyDescent="0.25">
      <c r="A516" s="190">
        <f t="shared" si="54"/>
        <v>136</v>
      </c>
      <c r="B516" s="46" t="s">
        <v>727</v>
      </c>
      <c r="C516" s="46">
        <v>537.4</v>
      </c>
      <c r="D516" s="46"/>
      <c r="E516" s="46"/>
      <c r="F516" s="46">
        <f t="shared" si="50"/>
        <v>537.4</v>
      </c>
      <c r="G516" s="213">
        <v>166</v>
      </c>
      <c r="H516" s="43">
        <f t="shared" si="49"/>
        <v>5.5333333333333332E-2</v>
      </c>
      <c r="I516" s="43">
        <f t="shared" si="53"/>
        <v>236.90689999999998</v>
      </c>
      <c r="J516" s="43">
        <f t="shared" si="51"/>
        <v>52.119517999999992</v>
      </c>
      <c r="K516" s="43">
        <v>101.81333333333333</v>
      </c>
      <c r="L516" s="194">
        <v>11.631066666666666</v>
      </c>
      <c r="M516" s="45">
        <f t="shared" si="52"/>
        <v>0.74892225158168957</v>
      </c>
    </row>
    <row r="517" spans="1:13" x14ac:dyDescent="0.25">
      <c r="A517" s="190">
        <f t="shared" si="54"/>
        <v>137</v>
      </c>
      <c r="B517" s="46" t="s">
        <v>728</v>
      </c>
      <c r="C517" s="46">
        <v>2042.1</v>
      </c>
      <c r="D517" s="46"/>
      <c r="E517" s="46"/>
      <c r="F517" s="46">
        <f t="shared" si="50"/>
        <v>2042.1</v>
      </c>
      <c r="G517" s="213">
        <v>331.8</v>
      </c>
      <c r="H517" s="43">
        <f t="shared" si="49"/>
        <v>0.1106</v>
      </c>
      <c r="I517" s="43">
        <f t="shared" si="53"/>
        <v>473.52837</v>
      </c>
      <c r="J517" s="43">
        <f t="shared" si="51"/>
        <v>104.17624139999999</v>
      </c>
      <c r="K517" s="43">
        <v>203.50400000000002</v>
      </c>
      <c r="L517" s="194">
        <v>23.24812</v>
      </c>
      <c r="M517" s="45">
        <f t="shared" si="52"/>
        <v>0.3939360126340532</v>
      </c>
    </row>
    <row r="518" spans="1:13" x14ac:dyDescent="0.25">
      <c r="A518" s="190">
        <f t="shared" si="54"/>
        <v>138</v>
      </c>
      <c r="B518" s="46" t="s">
        <v>729</v>
      </c>
      <c r="C518" s="46">
        <v>264.39999999999998</v>
      </c>
      <c r="D518" s="46"/>
      <c r="E518" s="46"/>
      <c r="F518" s="46">
        <f t="shared" si="50"/>
        <v>264.39999999999998</v>
      </c>
      <c r="G518" s="213">
        <v>240</v>
      </c>
      <c r="H518" s="43">
        <f t="shared" si="49"/>
        <v>0.08</v>
      </c>
      <c r="I518" s="43">
        <f t="shared" si="53"/>
        <v>342.51600000000002</v>
      </c>
      <c r="J518" s="43">
        <f t="shared" si="51"/>
        <v>75.353520000000003</v>
      </c>
      <c r="K518" s="43">
        <v>147.20000000000002</v>
      </c>
      <c r="L518" s="194">
        <v>16.815999999999999</v>
      </c>
      <c r="M518" s="45">
        <f t="shared" si="52"/>
        <v>2.2007773071104393</v>
      </c>
    </row>
    <row r="519" spans="1:13" x14ac:dyDescent="0.25">
      <c r="A519" s="190">
        <f t="shared" si="54"/>
        <v>139</v>
      </c>
      <c r="B519" s="46" t="s">
        <v>730</v>
      </c>
      <c r="C519" s="46">
        <v>2510.6</v>
      </c>
      <c r="D519" s="46"/>
      <c r="E519" s="46"/>
      <c r="F519" s="46">
        <f t="shared" si="50"/>
        <v>2510.6</v>
      </c>
      <c r="G519" s="213">
        <v>967</v>
      </c>
      <c r="H519" s="43">
        <f t="shared" si="49"/>
        <v>0.32233333333333336</v>
      </c>
      <c r="I519" s="43">
        <f t="shared" si="53"/>
        <v>1380.05405</v>
      </c>
      <c r="J519" s="43">
        <f t="shared" si="51"/>
        <v>303.61189100000001</v>
      </c>
      <c r="K519" s="43">
        <v>593.09333333333336</v>
      </c>
      <c r="L519" s="194">
        <v>67.754466666666673</v>
      </c>
      <c r="M519" s="45">
        <f t="shared" si="52"/>
        <v>0.93384598940492325</v>
      </c>
    </row>
    <row r="520" spans="1:13" x14ac:dyDescent="0.25">
      <c r="A520" s="190">
        <f t="shared" si="54"/>
        <v>140</v>
      </c>
      <c r="B520" s="46" t="s">
        <v>731</v>
      </c>
      <c r="C520" s="46">
        <v>618.6</v>
      </c>
      <c r="D520" s="46"/>
      <c r="E520" s="46">
        <v>97</v>
      </c>
      <c r="F520" s="46">
        <f t="shared" si="50"/>
        <v>715.6</v>
      </c>
      <c r="G520" s="213">
        <v>260.60000000000002</v>
      </c>
      <c r="H520" s="43">
        <f t="shared" si="49"/>
        <v>8.6866666666666675E-2</v>
      </c>
      <c r="I520" s="43">
        <f t="shared" si="53"/>
        <v>371.91529000000003</v>
      </c>
      <c r="J520" s="43">
        <f t="shared" si="51"/>
        <v>81.8213638</v>
      </c>
      <c r="K520" s="43">
        <v>159.83466666666669</v>
      </c>
      <c r="L520" s="194">
        <v>18.259373333333336</v>
      </c>
      <c r="M520" s="45">
        <f t="shared" si="52"/>
        <v>0.88293836472889886</v>
      </c>
    </row>
    <row r="521" spans="1:13" x14ac:dyDescent="0.25">
      <c r="A521" s="190">
        <f t="shared" si="54"/>
        <v>141</v>
      </c>
      <c r="B521" s="46" t="s">
        <v>732</v>
      </c>
      <c r="C521" s="46">
        <v>439.5</v>
      </c>
      <c r="D521" s="46"/>
      <c r="E521" s="46"/>
      <c r="F521" s="46">
        <f t="shared" si="50"/>
        <v>439.5</v>
      </c>
      <c r="G521" s="213">
        <v>70.5</v>
      </c>
      <c r="H521" s="43">
        <f t="shared" si="49"/>
        <v>2.35E-2</v>
      </c>
      <c r="I521" s="43">
        <f t="shared" si="53"/>
        <v>100.614075</v>
      </c>
      <c r="J521" s="43">
        <f t="shared" si="51"/>
        <v>22.1350965</v>
      </c>
      <c r="K521" s="43">
        <v>43.24</v>
      </c>
      <c r="L521" s="194">
        <v>4.9396999999999993</v>
      </c>
      <c r="M521" s="45">
        <f t="shared" si="52"/>
        <v>0.38891665870307163</v>
      </c>
    </row>
    <row r="522" spans="1:13" x14ac:dyDescent="0.25">
      <c r="A522" s="190">
        <f t="shared" si="54"/>
        <v>142</v>
      </c>
      <c r="B522" s="46" t="s">
        <v>733</v>
      </c>
      <c r="C522" s="46">
        <v>489.6</v>
      </c>
      <c r="D522" s="46"/>
      <c r="E522" s="46"/>
      <c r="F522" s="46">
        <f t="shared" si="50"/>
        <v>489.6</v>
      </c>
      <c r="G522" s="213">
        <v>78.3</v>
      </c>
      <c r="H522" s="43">
        <f t="shared" si="49"/>
        <v>2.6099999999999998E-2</v>
      </c>
      <c r="I522" s="43">
        <f t="shared" si="53"/>
        <v>111.74584499999999</v>
      </c>
      <c r="J522" s="43">
        <f t="shared" si="51"/>
        <v>24.584085899999998</v>
      </c>
      <c r="K522" s="43">
        <v>48.023999999999994</v>
      </c>
      <c r="L522" s="194">
        <v>5.4862199999999994</v>
      </c>
      <c r="M522" s="45">
        <f t="shared" si="52"/>
        <v>0.38774540624999998</v>
      </c>
    </row>
    <row r="523" spans="1:13" x14ac:dyDescent="0.25">
      <c r="A523" s="190">
        <f t="shared" si="54"/>
        <v>143</v>
      </c>
      <c r="B523" s="46" t="s">
        <v>734</v>
      </c>
      <c r="C523" s="46">
        <v>556.5</v>
      </c>
      <c r="D523" s="46"/>
      <c r="E523" s="46"/>
      <c r="F523" s="46">
        <f t="shared" si="50"/>
        <v>556.5</v>
      </c>
      <c r="G523" s="213">
        <v>116.9</v>
      </c>
      <c r="H523" s="43">
        <f t="shared" si="49"/>
        <v>3.896666666666667E-2</v>
      </c>
      <c r="I523" s="43">
        <f t="shared" si="53"/>
        <v>166.83383500000002</v>
      </c>
      <c r="J523" s="43">
        <f t="shared" si="51"/>
        <v>36.703443700000008</v>
      </c>
      <c r="K523" s="43">
        <v>71.698666666666668</v>
      </c>
      <c r="L523" s="194">
        <v>8.1907933333333336</v>
      </c>
      <c r="M523" s="45">
        <f t="shared" si="52"/>
        <v>0.50930231572327045</v>
      </c>
    </row>
    <row r="524" spans="1:13" x14ac:dyDescent="0.25">
      <c r="A524" s="190">
        <f t="shared" si="54"/>
        <v>144</v>
      </c>
      <c r="B524" s="46" t="s">
        <v>735</v>
      </c>
      <c r="C524" s="46">
        <v>502</v>
      </c>
      <c r="D524" s="46"/>
      <c r="E524" s="46"/>
      <c r="F524" s="46">
        <f t="shared" si="50"/>
        <v>502</v>
      </c>
      <c r="G524" s="213">
        <v>94.5</v>
      </c>
      <c r="H524" s="43">
        <f t="shared" si="49"/>
        <v>3.15E-2</v>
      </c>
      <c r="I524" s="43">
        <f t="shared" si="53"/>
        <v>134.86567499999998</v>
      </c>
      <c r="J524" s="43">
        <f t="shared" si="51"/>
        <v>29.670448499999996</v>
      </c>
      <c r="K524" s="43">
        <v>57.96</v>
      </c>
      <c r="L524" s="194">
        <v>6.6212999999999997</v>
      </c>
      <c r="M524" s="45">
        <f t="shared" si="52"/>
        <v>0.45640921015936248</v>
      </c>
    </row>
    <row r="525" spans="1:13" x14ac:dyDescent="0.25">
      <c r="A525" s="190">
        <f t="shared" si="54"/>
        <v>145</v>
      </c>
      <c r="B525" s="46" t="s">
        <v>736</v>
      </c>
      <c r="C525" s="46">
        <v>467.6</v>
      </c>
      <c r="D525" s="46"/>
      <c r="E525" s="46"/>
      <c r="F525" s="46">
        <f t="shared" si="50"/>
        <v>467.6</v>
      </c>
      <c r="G525" s="213">
        <v>76.099999999999994</v>
      </c>
      <c r="H525" s="43">
        <f t="shared" si="49"/>
        <v>2.5366666666666666E-2</v>
      </c>
      <c r="I525" s="43">
        <f t="shared" si="53"/>
        <v>108.60611499999999</v>
      </c>
      <c r="J525" s="43">
        <f t="shared" si="51"/>
        <v>23.893345299999996</v>
      </c>
      <c r="K525" s="43">
        <v>46.674666666666667</v>
      </c>
      <c r="L525" s="194">
        <v>5.3320733333333328</v>
      </c>
      <c r="M525" s="45">
        <f t="shared" si="52"/>
        <v>0.3945812666809238</v>
      </c>
    </row>
    <row r="526" spans="1:13" x14ac:dyDescent="0.25">
      <c r="A526" s="190">
        <f t="shared" si="54"/>
        <v>146</v>
      </c>
      <c r="B526" s="46" t="s">
        <v>737</v>
      </c>
      <c r="C526" s="46">
        <v>493.8</v>
      </c>
      <c r="D526" s="46"/>
      <c r="E526" s="46"/>
      <c r="F526" s="46">
        <f t="shared" si="50"/>
        <v>493.8</v>
      </c>
      <c r="G526" s="213">
        <v>85.7</v>
      </c>
      <c r="H526" s="43">
        <f t="shared" si="49"/>
        <v>2.8566666666666667E-2</v>
      </c>
      <c r="I526" s="43">
        <f t="shared" si="53"/>
        <v>122.306755</v>
      </c>
      <c r="J526" s="43">
        <f t="shared" si="51"/>
        <v>26.9074861</v>
      </c>
      <c r="K526" s="43">
        <v>52.562666666666665</v>
      </c>
      <c r="L526" s="194">
        <v>6.0047133333333331</v>
      </c>
      <c r="M526" s="45">
        <f t="shared" si="52"/>
        <v>0.4207809256784123</v>
      </c>
    </row>
    <row r="527" spans="1:13" x14ac:dyDescent="0.25">
      <c r="A527" s="190">
        <f t="shared" si="54"/>
        <v>147</v>
      </c>
      <c r="B527" s="46" t="s">
        <v>738</v>
      </c>
      <c r="C527" s="46">
        <v>515.79999999999995</v>
      </c>
      <c r="D527" s="46"/>
      <c r="E527" s="46"/>
      <c r="F527" s="46">
        <f t="shared" si="50"/>
        <v>515.79999999999995</v>
      </c>
      <c r="G527" s="213">
        <v>95.9</v>
      </c>
      <c r="H527" s="43">
        <f t="shared" si="49"/>
        <v>3.1966666666666671E-2</v>
      </c>
      <c r="I527" s="43">
        <f t="shared" si="53"/>
        <v>136.863685</v>
      </c>
      <c r="J527" s="43">
        <f t="shared" si="51"/>
        <v>30.1100107</v>
      </c>
      <c r="K527" s="43">
        <v>58.818666666666672</v>
      </c>
      <c r="L527" s="194">
        <v>6.7193933333333344</v>
      </c>
      <c r="M527" s="45">
        <f t="shared" si="52"/>
        <v>0.45077889821636297</v>
      </c>
    </row>
    <row r="528" spans="1:13" x14ac:dyDescent="0.25">
      <c r="A528" s="190">
        <f t="shared" si="54"/>
        <v>148</v>
      </c>
      <c r="B528" s="46" t="s">
        <v>739</v>
      </c>
      <c r="C528" s="46">
        <v>1334.9</v>
      </c>
      <c r="D528" s="46"/>
      <c r="E528" s="46"/>
      <c r="F528" s="46">
        <f t="shared" si="50"/>
        <v>1334.9</v>
      </c>
      <c r="G528" s="213">
        <v>278.2</v>
      </c>
      <c r="H528" s="43">
        <f t="shared" si="49"/>
        <v>9.2733333333333334E-2</v>
      </c>
      <c r="I528" s="43">
        <f t="shared" si="53"/>
        <v>397.03312999999997</v>
      </c>
      <c r="J528" s="43">
        <f t="shared" si="51"/>
        <v>87.347288599999999</v>
      </c>
      <c r="K528" s="43">
        <v>170.62933333333334</v>
      </c>
      <c r="L528" s="194">
        <v>19.492546666666666</v>
      </c>
      <c r="M528" s="45">
        <f t="shared" si="52"/>
        <v>0.50528301640572315</v>
      </c>
    </row>
    <row r="529" spans="1:13" x14ac:dyDescent="0.25">
      <c r="A529" s="190">
        <f t="shared" si="54"/>
        <v>149</v>
      </c>
      <c r="B529" s="46" t="s">
        <v>740</v>
      </c>
      <c r="C529" s="46">
        <v>418.1</v>
      </c>
      <c r="D529" s="46"/>
      <c r="E529" s="46"/>
      <c r="F529" s="46">
        <f t="shared" si="50"/>
        <v>418.1</v>
      </c>
      <c r="G529" s="213">
        <v>82</v>
      </c>
      <c r="H529" s="43">
        <f t="shared" si="49"/>
        <v>2.7333333333333334E-2</v>
      </c>
      <c r="I529" s="43">
        <f t="shared" si="53"/>
        <v>117.02630000000001</v>
      </c>
      <c r="J529" s="43">
        <f t="shared" si="51"/>
        <v>25.745786000000003</v>
      </c>
      <c r="K529" s="43">
        <v>50.293333333333337</v>
      </c>
      <c r="L529" s="194">
        <v>5.7454666666666663</v>
      </c>
      <c r="M529" s="45">
        <f t="shared" si="52"/>
        <v>0.47551037072470703</v>
      </c>
    </row>
    <row r="530" spans="1:13" x14ac:dyDescent="0.25">
      <c r="A530" s="190">
        <f t="shared" si="54"/>
        <v>150</v>
      </c>
      <c r="B530" s="46" t="s">
        <v>741</v>
      </c>
      <c r="C530" s="46">
        <v>496.6</v>
      </c>
      <c r="D530" s="46"/>
      <c r="E530" s="46"/>
      <c r="F530" s="46">
        <f t="shared" si="50"/>
        <v>496.6</v>
      </c>
      <c r="G530" s="213">
        <v>81.2</v>
      </c>
      <c r="H530" s="43">
        <f t="shared" si="49"/>
        <v>2.7066666666666666E-2</v>
      </c>
      <c r="I530" s="43">
        <f t="shared" si="53"/>
        <v>115.88457999999999</v>
      </c>
      <c r="J530" s="43">
        <f t="shared" si="51"/>
        <v>25.494607599999998</v>
      </c>
      <c r="K530" s="43">
        <v>49.802666666666667</v>
      </c>
      <c r="L530" s="194">
        <v>5.6894133333333325</v>
      </c>
      <c r="M530" s="45">
        <f t="shared" si="52"/>
        <v>0.39643831574708016</v>
      </c>
    </row>
    <row r="531" spans="1:13" x14ac:dyDescent="0.25">
      <c r="A531" s="190">
        <f t="shared" si="54"/>
        <v>151</v>
      </c>
      <c r="B531" s="46" t="s">
        <v>742</v>
      </c>
      <c r="C531" s="46">
        <v>357.5</v>
      </c>
      <c r="D531" s="46"/>
      <c r="E531" s="46"/>
      <c r="F531" s="46">
        <f t="shared" si="50"/>
        <v>357.5</v>
      </c>
      <c r="G531" s="213">
        <v>32</v>
      </c>
      <c r="H531" s="43">
        <f t="shared" si="49"/>
        <v>1.0666666666666666E-2</v>
      </c>
      <c r="I531" s="43">
        <f t="shared" si="53"/>
        <v>45.668799999999997</v>
      </c>
      <c r="J531" s="43">
        <f t="shared" si="51"/>
        <v>10.047136</v>
      </c>
      <c r="K531" s="43">
        <v>19.626666666666665</v>
      </c>
      <c r="L531" s="194">
        <v>2.2421333333333333</v>
      </c>
      <c r="M531" s="45">
        <f t="shared" si="52"/>
        <v>0.21702024055944052</v>
      </c>
    </row>
    <row r="532" spans="1:13" x14ac:dyDescent="0.25">
      <c r="A532" s="190">
        <f t="shared" si="54"/>
        <v>152</v>
      </c>
      <c r="B532" s="46" t="s">
        <v>743</v>
      </c>
      <c r="C532" s="46">
        <v>325.89999999999998</v>
      </c>
      <c r="D532" s="46"/>
      <c r="E532" s="46"/>
      <c r="F532" s="46">
        <f t="shared" si="50"/>
        <v>325.89999999999998</v>
      </c>
      <c r="G532" s="213">
        <v>105</v>
      </c>
      <c r="H532" s="43">
        <f t="shared" si="49"/>
        <v>3.5000000000000003E-2</v>
      </c>
      <c r="I532" s="43">
        <f t="shared" si="53"/>
        <v>149.85075000000001</v>
      </c>
      <c r="J532" s="43">
        <f t="shared" si="51"/>
        <v>32.967165000000001</v>
      </c>
      <c r="K532" s="43">
        <v>64.400000000000006</v>
      </c>
      <c r="L532" s="194">
        <v>7.3570000000000002</v>
      </c>
      <c r="M532" s="45">
        <f t="shared" si="52"/>
        <v>0.78114426204357168</v>
      </c>
    </row>
    <row r="533" spans="1:13" x14ac:dyDescent="0.25">
      <c r="A533" s="190">
        <f t="shared" si="54"/>
        <v>153</v>
      </c>
      <c r="B533" s="46" t="s">
        <v>744</v>
      </c>
      <c r="C533" s="46">
        <v>451.9</v>
      </c>
      <c r="D533" s="46"/>
      <c r="E533" s="46"/>
      <c r="F533" s="46">
        <f t="shared" si="50"/>
        <v>451.9</v>
      </c>
      <c r="G533" s="213">
        <v>97.4</v>
      </c>
      <c r="H533" s="43">
        <f t="shared" si="49"/>
        <v>3.2466666666666671E-2</v>
      </c>
      <c r="I533" s="43">
        <f t="shared" si="53"/>
        <v>139.00441000000001</v>
      </c>
      <c r="J533" s="43">
        <f t="shared" si="51"/>
        <v>30.580970200000003</v>
      </c>
      <c r="K533" s="43">
        <v>59.738666666666674</v>
      </c>
      <c r="L533" s="194">
        <v>6.8244933333333346</v>
      </c>
      <c r="M533" s="45">
        <f t="shared" si="52"/>
        <v>0.52256813498561627</v>
      </c>
    </row>
    <row r="534" spans="1:13" x14ac:dyDescent="0.25">
      <c r="A534" s="190">
        <f t="shared" si="54"/>
        <v>154</v>
      </c>
      <c r="B534" s="46" t="s">
        <v>745</v>
      </c>
      <c r="C534" s="46">
        <v>766.2</v>
      </c>
      <c r="D534" s="46"/>
      <c r="E534" s="46"/>
      <c r="F534" s="46">
        <f t="shared" si="50"/>
        <v>766.2</v>
      </c>
      <c r="G534" s="213">
        <v>228.4</v>
      </c>
      <c r="H534" s="43">
        <f t="shared" si="49"/>
        <v>7.6133333333333331E-2</v>
      </c>
      <c r="I534" s="43">
        <f t="shared" si="53"/>
        <v>325.96105999999997</v>
      </c>
      <c r="J534" s="43">
        <f t="shared" si="51"/>
        <v>71.711433200000002</v>
      </c>
      <c r="K534" s="43">
        <v>140.08533333333332</v>
      </c>
      <c r="L534" s="194">
        <v>16.003226666666666</v>
      </c>
      <c r="M534" s="45">
        <f t="shared" si="52"/>
        <v>0.72273695275385008</v>
      </c>
    </row>
    <row r="535" spans="1:13" x14ac:dyDescent="0.25">
      <c r="A535" s="190">
        <f t="shared" si="54"/>
        <v>155</v>
      </c>
      <c r="B535" s="46" t="s">
        <v>746</v>
      </c>
      <c r="C535" s="46">
        <v>402.2</v>
      </c>
      <c r="D535" s="46"/>
      <c r="E535" s="46">
        <v>61</v>
      </c>
      <c r="F535" s="46">
        <f t="shared" si="50"/>
        <v>463.2</v>
      </c>
      <c r="G535" s="213">
        <v>108.8</v>
      </c>
      <c r="H535" s="43">
        <f t="shared" si="49"/>
        <v>3.6266666666666662E-2</v>
      </c>
      <c r="I535" s="43">
        <f t="shared" si="53"/>
        <v>155.27391999999998</v>
      </c>
      <c r="J535" s="43">
        <f t="shared" si="51"/>
        <v>34.160262399999993</v>
      </c>
      <c r="K535" s="43">
        <v>66.730666666666664</v>
      </c>
      <c r="L535" s="194">
        <v>7.6232533333333317</v>
      </c>
      <c r="M535" s="45">
        <f t="shared" si="52"/>
        <v>0.56949072193436956</v>
      </c>
    </row>
    <row r="536" spans="1:13" x14ac:dyDescent="0.25">
      <c r="A536" s="190">
        <f t="shared" si="54"/>
        <v>156</v>
      </c>
      <c r="B536" s="46" t="s">
        <v>747</v>
      </c>
      <c r="C536" s="46">
        <v>578.1</v>
      </c>
      <c r="D536" s="46"/>
      <c r="E536" s="46"/>
      <c r="F536" s="46">
        <f t="shared" si="50"/>
        <v>578.1</v>
      </c>
      <c r="G536" s="213">
        <v>155.6</v>
      </c>
      <c r="H536" s="43">
        <f t="shared" si="49"/>
        <v>5.1866666666666665E-2</v>
      </c>
      <c r="I536" s="43">
        <f t="shared" si="53"/>
        <v>222.06453999999999</v>
      </c>
      <c r="J536" s="43">
        <f t="shared" si="51"/>
        <v>48.854198799999999</v>
      </c>
      <c r="K536" s="43">
        <v>95.434666666666658</v>
      </c>
      <c r="L536" s="194">
        <v>10.902373333333333</v>
      </c>
      <c r="M536" s="45">
        <f t="shared" si="52"/>
        <v>0.65257875592458048</v>
      </c>
    </row>
    <row r="537" spans="1:13" x14ac:dyDescent="0.25">
      <c r="A537" s="190">
        <f t="shared" si="54"/>
        <v>157</v>
      </c>
      <c r="B537" s="46" t="s">
        <v>748</v>
      </c>
      <c r="C537" s="46">
        <v>567.29999999999995</v>
      </c>
      <c r="D537" s="46"/>
      <c r="E537" s="46">
        <v>96.7</v>
      </c>
      <c r="F537" s="46">
        <f t="shared" si="50"/>
        <v>664</v>
      </c>
      <c r="G537" s="213">
        <v>316.89999999999998</v>
      </c>
      <c r="H537" s="43">
        <f t="shared" si="49"/>
        <v>0.10563333333333333</v>
      </c>
      <c r="I537" s="43">
        <f t="shared" si="53"/>
        <v>452.26383499999997</v>
      </c>
      <c r="J537" s="43">
        <f t="shared" si="51"/>
        <v>99.498043699999997</v>
      </c>
      <c r="K537" s="43">
        <v>194.36533333333333</v>
      </c>
      <c r="L537" s="194">
        <v>22.204126666666664</v>
      </c>
      <c r="M537" s="45">
        <f t="shared" si="52"/>
        <v>1.1571255100903615</v>
      </c>
    </row>
    <row r="538" spans="1:13" x14ac:dyDescent="0.25">
      <c r="A538" s="190">
        <f t="shared" si="54"/>
        <v>158</v>
      </c>
      <c r="B538" s="46" t="s">
        <v>749</v>
      </c>
      <c r="C538" s="46">
        <v>4428.7</v>
      </c>
      <c r="D538" s="46"/>
      <c r="E538" s="46">
        <v>319.5</v>
      </c>
      <c r="F538" s="46">
        <f t="shared" si="50"/>
        <v>4748.2</v>
      </c>
      <c r="G538" s="213">
        <v>1226</v>
      </c>
      <c r="H538" s="43">
        <f t="shared" si="49"/>
        <v>0.40866666666666668</v>
      </c>
      <c r="I538" s="43">
        <f t="shared" si="53"/>
        <v>1749.6858999999999</v>
      </c>
      <c r="J538" s="43">
        <f t="shared" si="51"/>
        <v>384.93089800000001</v>
      </c>
      <c r="K538" s="43">
        <v>751.94666666666672</v>
      </c>
      <c r="L538" s="194">
        <v>85.901733333333326</v>
      </c>
      <c r="M538" s="45">
        <f t="shared" si="52"/>
        <v>0.62601937534223495</v>
      </c>
    </row>
    <row r="539" spans="1:13" x14ac:dyDescent="0.25">
      <c r="A539" s="190">
        <f t="shared" si="54"/>
        <v>159</v>
      </c>
      <c r="B539" s="46" t="s">
        <v>750</v>
      </c>
      <c r="C539" s="46">
        <v>231</v>
      </c>
      <c r="D539" s="46"/>
      <c r="E539" s="46"/>
      <c r="F539" s="46">
        <f t="shared" si="50"/>
        <v>231</v>
      </c>
      <c r="G539" s="213">
        <v>108</v>
      </c>
      <c r="H539" s="43">
        <f t="shared" si="49"/>
        <v>3.5999999999999997E-2</v>
      </c>
      <c r="I539" s="43">
        <f t="shared" si="53"/>
        <v>154.13219999999998</v>
      </c>
      <c r="J539" s="43">
        <f t="shared" si="51"/>
        <v>33.909084</v>
      </c>
      <c r="K539" s="43">
        <v>66.239999999999995</v>
      </c>
      <c r="L539" s="194">
        <v>7.5671999999999997</v>
      </c>
      <c r="M539" s="45">
        <f t="shared" si="52"/>
        <v>1.1335432207792207</v>
      </c>
    </row>
    <row r="540" spans="1:13" x14ac:dyDescent="0.25">
      <c r="A540" s="190">
        <f t="shared" si="54"/>
        <v>160</v>
      </c>
      <c r="B540" s="46" t="s">
        <v>751</v>
      </c>
      <c r="C540" s="46">
        <v>260.2</v>
      </c>
      <c r="D540" s="46"/>
      <c r="E540" s="46"/>
      <c r="F540" s="46">
        <f t="shared" si="50"/>
        <v>260.2</v>
      </c>
      <c r="G540" s="213">
        <v>192.4</v>
      </c>
      <c r="H540" s="43">
        <f t="shared" si="49"/>
        <v>6.4133333333333334E-2</v>
      </c>
      <c r="I540" s="43">
        <f t="shared" si="53"/>
        <v>274.58366000000001</v>
      </c>
      <c r="J540" s="43">
        <f t="shared" si="51"/>
        <v>60.408405200000004</v>
      </c>
      <c r="K540" s="43">
        <v>118.00533333333334</v>
      </c>
      <c r="L540" s="194">
        <v>13.480826666666665</v>
      </c>
      <c r="M540" s="45">
        <f t="shared" si="52"/>
        <v>1.7927679677171406</v>
      </c>
    </row>
    <row r="541" spans="1:13" x14ac:dyDescent="0.25">
      <c r="A541" s="190">
        <f t="shared" si="54"/>
        <v>161</v>
      </c>
      <c r="B541" s="46" t="s">
        <v>1361</v>
      </c>
      <c r="C541" s="68">
        <v>678.5</v>
      </c>
      <c r="D541" s="68"/>
      <c r="E541" s="68"/>
      <c r="F541" s="68">
        <f t="shared" si="50"/>
        <v>678.5</v>
      </c>
      <c r="G541" s="215">
        <v>24.5</v>
      </c>
      <c r="H541" s="154">
        <f>G541/3000</f>
        <v>8.1666666666666658E-3</v>
      </c>
      <c r="I541" s="43">
        <f t="shared" si="53"/>
        <v>34.965174999999995</v>
      </c>
      <c r="J541" s="43">
        <f t="shared" si="51"/>
        <v>7.6923384999999991</v>
      </c>
      <c r="K541" s="43">
        <v>15.026666666666666</v>
      </c>
      <c r="L541" s="194">
        <v>1.716633333333333</v>
      </c>
      <c r="M541" s="45">
        <f t="shared" si="52"/>
        <v>8.7547256448047145E-2</v>
      </c>
    </row>
    <row r="542" spans="1:13" x14ac:dyDescent="0.25">
      <c r="A542" s="190">
        <f t="shared" si="54"/>
        <v>162</v>
      </c>
      <c r="B542" s="46" t="s">
        <v>1362</v>
      </c>
      <c r="C542" s="68">
        <v>713</v>
      </c>
      <c r="D542" s="68">
        <v>20</v>
      </c>
      <c r="E542" s="68"/>
      <c r="F542" s="68">
        <f t="shared" si="50"/>
        <v>733</v>
      </c>
      <c r="G542" s="215">
        <v>43.2</v>
      </c>
      <c r="H542" s="154">
        <f t="shared" ref="H542:H605" si="55">G542/3000</f>
        <v>1.4400000000000001E-2</v>
      </c>
      <c r="I542" s="43">
        <f t="shared" si="53"/>
        <v>61.652880000000003</v>
      </c>
      <c r="J542" s="43">
        <f t="shared" si="51"/>
        <v>13.563633600000001</v>
      </c>
      <c r="K542" s="43">
        <v>26.496000000000002</v>
      </c>
      <c r="L542" s="194">
        <v>3.0268800000000002</v>
      </c>
      <c r="M542" s="45">
        <f t="shared" si="52"/>
        <v>0.14289139645293314</v>
      </c>
    </row>
    <row r="543" spans="1:13" x14ac:dyDescent="0.25">
      <c r="A543" s="190">
        <f t="shared" si="54"/>
        <v>163</v>
      </c>
      <c r="B543" s="46" t="s">
        <v>1363</v>
      </c>
      <c r="C543" s="68">
        <v>922.8</v>
      </c>
      <c r="D543" s="68"/>
      <c r="E543" s="68"/>
      <c r="F543" s="68">
        <f t="shared" si="50"/>
        <v>922.8</v>
      </c>
      <c r="G543" s="215">
        <v>64.8</v>
      </c>
      <c r="H543" s="154">
        <f t="shared" si="55"/>
        <v>2.1599999999999998E-2</v>
      </c>
      <c r="I543" s="43">
        <f t="shared" si="53"/>
        <v>92.479319999999987</v>
      </c>
      <c r="J543" s="43">
        <f t="shared" si="51"/>
        <v>20.345450399999997</v>
      </c>
      <c r="K543" s="43">
        <v>39.743999999999993</v>
      </c>
      <c r="L543" s="194">
        <v>4.5403199999999995</v>
      </c>
      <c r="M543" s="45">
        <f t="shared" si="52"/>
        <v>0.17025259037711313</v>
      </c>
    </row>
    <row r="544" spans="1:13" x14ac:dyDescent="0.25">
      <c r="A544" s="190">
        <f t="shared" si="54"/>
        <v>164</v>
      </c>
      <c r="B544" s="46" t="s">
        <v>1364</v>
      </c>
      <c r="C544" s="68">
        <v>396.9</v>
      </c>
      <c r="D544" s="68"/>
      <c r="E544" s="68"/>
      <c r="F544" s="68">
        <f t="shared" si="50"/>
        <v>396.9</v>
      </c>
      <c r="G544" s="215">
        <v>104.8</v>
      </c>
      <c r="H544" s="154">
        <f t="shared" si="55"/>
        <v>3.493333333333333E-2</v>
      </c>
      <c r="I544" s="43">
        <f t="shared" si="53"/>
        <v>149.56531999999999</v>
      </c>
      <c r="J544" s="43">
        <f t="shared" si="51"/>
        <v>32.904370399999998</v>
      </c>
      <c r="K544" s="43">
        <v>64.277333333333331</v>
      </c>
      <c r="L544" s="194">
        <v>7.3429866666666657</v>
      </c>
      <c r="M544" s="45">
        <f t="shared" si="52"/>
        <v>0.64018647115142358</v>
      </c>
    </row>
    <row r="545" spans="1:13" x14ac:dyDescent="0.25">
      <c r="A545" s="190">
        <f t="shared" si="54"/>
        <v>165</v>
      </c>
      <c r="B545" s="46" t="s">
        <v>1365</v>
      </c>
      <c r="C545" s="68">
        <v>817.4</v>
      </c>
      <c r="D545" s="68">
        <v>44.7</v>
      </c>
      <c r="E545" s="68">
        <v>29.9</v>
      </c>
      <c r="F545" s="68">
        <f t="shared" si="50"/>
        <v>892</v>
      </c>
      <c r="G545" s="215">
        <v>92.7</v>
      </c>
      <c r="H545" s="154">
        <f t="shared" si="55"/>
        <v>3.09E-2</v>
      </c>
      <c r="I545" s="43">
        <f t="shared" si="53"/>
        <v>132.29680500000001</v>
      </c>
      <c r="J545" s="43">
        <f t="shared" si="51"/>
        <v>29.105297100000001</v>
      </c>
      <c r="K545" s="43">
        <v>56.856000000000002</v>
      </c>
      <c r="L545" s="194">
        <v>6.4951800000000004</v>
      </c>
      <c r="M545" s="45">
        <f t="shared" si="52"/>
        <v>0.2519655628923767</v>
      </c>
    </row>
    <row r="546" spans="1:13" x14ac:dyDescent="0.25">
      <c r="A546" s="190">
        <f t="shared" si="54"/>
        <v>166</v>
      </c>
      <c r="B546" s="46" t="s">
        <v>1366</v>
      </c>
      <c r="C546" s="68">
        <v>872.1</v>
      </c>
      <c r="D546" s="68"/>
      <c r="E546" s="68"/>
      <c r="F546" s="68">
        <f t="shared" si="50"/>
        <v>872.1</v>
      </c>
      <c r="G546" s="215">
        <v>167.8</v>
      </c>
      <c r="H546" s="154">
        <f t="shared" si="55"/>
        <v>5.5933333333333335E-2</v>
      </c>
      <c r="I546" s="43">
        <f t="shared" si="53"/>
        <v>239.47576999999998</v>
      </c>
      <c r="J546" s="43">
        <f t="shared" si="51"/>
        <v>52.684669399999997</v>
      </c>
      <c r="K546" s="43">
        <v>102.91733333333333</v>
      </c>
      <c r="L546" s="194">
        <v>11.757186666666666</v>
      </c>
      <c r="M546" s="45">
        <f t="shared" si="52"/>
        <v>0.46650035477582841</v>
      </c>
    </row>
    <row r="547" spans="1:13" x14ac:dyDescent="0.25">
      <c r="A547" s="190">
        <f t="shared" si="54"/>
        <v>167</v>
      </c>
      <c r="B547" s="46" t="s">
        <v>1367</v>
      </c>
      <c r="C547" s="68">
        <v>654.1</v>
      </c>
      <c r="D547" s="68"/>
      <c r="E547" s="68">
        <v>31.8</v>
      </c>
      <c r="F547" s="68">
        <f t="shared" si="50"/>
        <v>685.9</v>
      </c>
      <c r="G547" s="215">
        <v>167.9</v>
      </c>
      <c r="H547" s="154">
        <f t="shared" si="55"/>
        <v>5.5966666666666672E-2</v>
      </c>
      <c r="I547" s="43">
        <f t="shared" si="53"/>
        <v>239.61848500000002</v>
      </c>
      <c r="J547" s="43">
        <f t="shared" si="51"/>
        <v>52.716066700000006</v>
      </c>
      <c r="K547" s="43">
        <v>102.97866666666667</v>
      </c>
      <c r="L547" s="194">
        <v>11.764193333333335</v>
      </c>
      <c r="M547" s="45">
        <f t="shared" si="52"/>
        <v>0.59349382081936142</v>
      </c>
    </row>
    <row r="548" spans="1:13" x14ac:dyDescent="0.25">
      <c r="A548" s="190">
        <f t="shared" si="54"/>
        <v>168</v>
      </c>
      <c r="B548" s="46" t="s">
        <v>1368</v>
      </c>
      <c r="C548" s="68">
        <v>253.3</v>
      </c>
      <c r="D548" s="68">
        <v>10.1</v>
      </c>
      <c r="E548" s="68"/>
      <c r="F548" s="68">
        <f t="shared" si="50"/>
        <v>263.40000000000003</v>
      </c>
      <c r="G548" s="215">
        <v>216</v>
      </c>
      <c r="H548" s="154">
        <f t="shared" si="55"/>
        <v>7.1999999999999995E-2</v>
      </c>
      <c r="I548" s="43">
        <f t="shared" si="53"/>
        <v>308.26439999999997</v>
      </c>
      <c r="J548" s="43">
        <f t="shared" si="51"/>
        <v>67.818168</v>
      </c>
      <c r="K548" s="43">
        <v>132.47999999999999</v>
      </c>
      <c r="L548" s="194">
        <v>15.134399999999999</v>
      </c>
      <c r="M548" s="45">
        <f t="shared" si="52"/>
        <v>1.9882193166287012</v>
      </c>
    </row>
    <row r="549" spans="1:13" x14ac:dyDescent="0.25">
      <c r="A549" s="190">
        <f t="shared" si="54"/>
        <v>169</v>
      </c>
      <c r="B549" s="46" t="s">
        <v>1369</v>
      </c>
      <c r="C549" s="68">
        <v>603.79999999999995</v>
      </c>
      <c r="D549" s="68"/>
      <c r="E549" s="68"/>
      <c r="F549" s="68">
        <f t="shared" si="50"/>
        <v>603.79999999999995</v>
      </c>
      <c r="G549" s="215">
        <v>103.9</v>
      </c>
      <c r="H549" s="154">
        <f t="shared" si="55"/>
        <v>3.4633333333333335E-2</v>
      </c>
      <c r="I549" s="43">
        <f t="shared" si="53"/>
        <v>148.28088500000001</v>
      </c>
      <c r="J549" s="43">
        <f t="shared" si="51"/>
        <v>32.621794700000002</v>
      </c>
      <c r="K549" s="43">
        <v>63.725333333333339</v>
      </c>
      <c r="L549" s="194">
        <v>7.2799266666666673</v>
      </c>
      <c r="M549" s="45">
        <f t="shared" si="52"/>
        <v>0.41720427244120573</v>
      </c>
    </row>
    <row r="550" spans="1:13" x14ac:dyDescent="0.25">
      <c r="A550" s="190">
        <f t="shared" si="54"/>
        <v>170</v>
      </c>
      <c r="B550" s="46" t="s">
        <v>1370</v>
      </c>
      <c r="C550" s="68">
        <v>664</v>
      </c>
      <c r="D550" s="68">
        <v>24.3</v>
      </c>
      <c r="E550" s="68"/>
      <c r="F550" s="68">
        <f t="shared" si="50"/>
        <v>688.3</v>
      </c>
      <c r="G550" s="215">
        <v>97.3</v>
      </c>
      <c r="H550" s="154">
        <f t="shared" si="55"/>
        <v>3.2433333333333335E-2</v>
      </c>
      <c r="I550" s="43">
        <f t="shared" si="53"/>
        <v>138.861695</v>
      </c>
      <c r="J550" s="43">
        <f t="shared" si="51"/>
        <v>30.549572900000001</v>
      </c>
      <c r="K550" s="43">
        <v>59.677333333333337</v>
      </c>
      <c r="L550" s="194">
        <v>6.8174866666666665</v>
      </c>
      <c r="M550" s="45">
        <f t="shared" si="52"/>
        <v>0.34273730626180443</v>
      </c>
    </row>
    <row r="551" spans="1:13" x14ac:dyDescent="0.25">
      <c r="A551" s="190">
        <f t="shared" si="54"/>
        <v>171</v>
      </c>
      <c r="B551" s="46" t="s">
        <v>1371</v>
      </c>
      <c r="C551" s="68">
        <v>621.6</v>
      </c>
      <c r="D551" s="68"/>
      <c r="E551" s="68"/>
      <c r="F551" s="68">
        <f t="shared" si="50"/>
        <v>621.6</v>
      </c>
      <c r="G551" s="215">
        <v>108</v>
      </c>
      <c r="H551" s="154">
        <f t="shared" si="55"/>
        <v>3.5999999999999997E-2</v>
      </c>
      <c r="I551" s="43">
        <f t="shared" si="53"/>
        <v>154.13219999999998</v>
      </c>
      <c r="J551" s="43">
        <f t="shared" si="51"/>
        <v>33.909084</v>
      </c>
      <c r="K551" s="43">
        <v>66.239999999999995</v>
      </c>
      <c r="L551" s="194">
        <v>7.5671999999999997</v>
      </c>
      <c r="M551" s="45">
        <f t="shared" si="52"/>
        <v>0.42124916988416983</v>
      </c>
    </row>
    <row r="552" spans="1:13" x14ac:dyDescent="0.25">
      <c r="A552" s="190">
        <f t="shared" si="54"/>
        <v>172</v>
      </c>
      <c r="B552" s="46" t="s">
        <v>1372</v>
      </c>
      <c r="C552" s="68">
        <v>547.1</v>
      </c>
      <c r="D552" s="68">
        <v>23.2</v>
      </c>
      <c r="E552" s="68"/>
      <c r="F552" s="68">
        <f t="shared" si="50"/>
        <v>570.30000000000007</v>
      </c>
      <c r="G552" s="215">
        <v>111.5</v>
      </c>
      <c r="H552" s="154">
        <f t="shared" si="55"/>
        <v>3.7166666666666667E-2</v>
      </c>
      <c r="I552" s="43">
        <f t="shared" si="53"/>
        <v>159.12722500000001</v>
      </c>
      <c r="J552" s="43">
        <f t="shared" si="51"/>
        <v>35.007989500000001</v>
      </c>
      <c r="K552" s="43">
        <v>68.38666666666667</v>
      </c>
      <c r="L552" s="194">
        <v>7.8124333333333329</v>
      </c>
      <c r="M552" s="45">
        <f t="shared" si="52"/>
        <v>0.47402124232859894</v>
      </c>
    </row>
    <row r="553" spans="1:13" x14ac:dyDescent="0.25">
      <c r="A553" s="190">
        <f t="shared" si="54"/>
        <v>173</v>
      </c>
      <c r="B553" s="46" t="s">
        <v>1373</v>
      </c>
      <c r="C553" s="68">
        <v>536.29999999999995</v>
      </c>
      <c r="D553" s="68"/>
      <c r="E553" s="68">
        <v>85.9</v>
      </c>
      <c r="F553" s="68">
        <f t="shared" si="50"/>
        <v>622.19999999999993</v>
      </c>
      <c r="G553" s="215">
        <v>144.69999999999999</v>
      </c>
      <c r="H553" s="154">
        <f t="shared" si="55"/>
        <v>4.8233333333333329E-2</v>
      </c>
      <c r="I553" s="43">
        <f t="shared" si="53"/>
        <v>206.50860499999999</v>
      </c>
      <c r="J553" s="43">
        <f t="shared" si="51"/>
        <v>45.431893099999996</v>
      </c>
      <c r="K553" s="43">
        <v>88.749333333333325</v>
      </c>
      <c r="L553" s="194">
        <v>10.138646666666666</v>
      </c>
      <c r="M553" s="45">
        <f t="shared" si="52"/>
        <v>0.56385162021857926</v>
      </c>
    </row>
    <row r="554" spans="1:13" x14ac:dyDescent="0.25">
      <c r="A554" s="190">
        <f t="shared" si="54"/>
        <v>174</v>
      </c>
      <c r="B554" s="46" t="s">
        <v>1374</v>
      </c>
      <c r="C554" s="68">
        <v>523.03</v>
      </c>
      <c r="D554" s="68"/>
      <c r="E554" s="68"/>
      <c r="F554" s="68">
        <f t="shared" si="50"/>
        <v>523.03</v>
      </c>
      <c r="G554" s="215">
        <v>75.5</v>
      </c>
      <c r="H554" s="154">
        <f t="shared" si="55"/>
        <v>2.5166666666666667E-2</v>
      </c>
      <c r="I554" s="43">
        <f t="shared" si="53"/>
        <v>107.749825</v>
      </c>
      <c r="J554" s="43">
        <f t="shared" si="51"/>
        <v>23.7049615</v>
      </c>
      <c r="K554" s="43">
        <v>46.306666666666665</v>
      </c>
      <c r="L554" s="194">
        <v>5.2900333333333336</v>
      </c>
      <c r="M554" s="45">
        <f t="shared" si="52"/>
        <v>0.34998276676290085</v>
      </c>
    </row>
    <row r="555" spans="1:13" x14ac:dyDescent="0.25">
      <c r="A555" s="190">
        <f t="shared" si="54"/>
        <v>175</v>
      </c>
      <c r="B555" s="46" t="s">
        <v>1375</v>
      </c>
      <c r="C555" s="68">
        <v>628.20000000000005</v>
      </c>
      <c r="D555" s="68"/>
      <c r="E555" s="68">
        <v>93.9</v>
      </c>
      <c r="F555" s="68">
        <f t="shared" si="50"/>
        <v>722.1</v>
      </c>
      <c r="G555" s="215">
        <v>65.3</v>
      </c>
      <c r="H555" s="154">
        <f t="shared" si="55"/>
        <v>2.1766666666666667E-2</v>
      </c>
      <c r="I555" s="43">
        <f t="shared" si="53"/>
        <v>93.192894999999993</v>
      </c>
      <c r="J555" s="43">
        <f t="shared" si="51"/>
        <v>20.502436899999999</v>
      </c>
      <c r="K555" s="43">
        <v>40.050666666666665</v>
      </c>
      <c r="L555" s="194">
        <v>4.5753533333333332</v>
      </c>
      <c r="M555" s="45">
        <f t="shared" si="52"/>
        <v>0.21925128361722751</v>
      </c>
    </row>
    <row r="556" spans="1:13" x14ac:dyDescent="0.25">
      <c r="A556" s="190">
        <f t="shared" si="54"/>
        <v>176</v>
      </c>
      <c r="B556" s="46" t="s">
        <v>1376</v>
      </c>
      <c r="C556" s="68">
        <v>570.4</v>
      </c>
      <c r="D556" s="68"/>
      <c r="E556" s="68"/>
      <c r="F556" s="68">
        <f t="shared" si="50"/>
        <v>570.4</v>
      </c>
      <c r="G556" s="215">
        <v>90.1</v>
      </c>
      <c r="H556" s="154">
        <f t="shared" si="55"/>
        <v>3.0033333333333332E-2</v>
      </c>
      <c r="I556" s="43">
        <f t="shared" si="53"/>
        <v>128.58621499999998</v>
      </c>
      <c r="J556" s="43">
        <f t="shared" si="51"/>
        <v>28.288967299999996</v>
      </c>
      <c r="K556" s="43">
        <v>55.261333333333333</v>
      </c>
      <c r="L556" s="194">
        <v>6.3130066666666664</v>
      </c>
      <c r="M556" s="45">
        <f t="shared" si="52"/>
        <v>0.38297602086255256</v>
      </c>
    </row>
    <row r="557" spans="1:13" x14ac:dyDescent="0.25">
      <c r="A557" s="190">
        <f t="shared" si="54"/>
        <v>177</v>
      </c>
      <c r="B557" s="46" t="s">
        <v>1377</v>
      </c>
      <c r="C557" s="68">
        <v>672.28</v>
      </c>
      <c r="D557" s="68">
        <v>45.9</v>
      </c>
      <c r="E557" s="68"/>
      <c r="F557" s="68">
        <f t="shared" si="50"/>
        <v>718.18</v>
      </c>
      <c r="G557" s="215">
        <v>114.2</v>
      </c>
      <c r="H557" s="154">
        <f t="shared" si="55"/>
        <v>3.8066666666666665E-2</v>
      </c>
      <c r="I557" s="43">
        <f t="shared" si="53"/>
        <v>162.98052999999999</v>
      </c>
      <c r="J557" s="43">
        <f t="shared" si="51"/>
        <v>35.855716600000001</v>
      </c>
      <c r="K557" s="43">
        <v>70.042666666666662</v>
      </c>
      <c r="L557" s="194">
        <v>8.0016133333333332</v>
      </c>
      <c r="M557" s="45">
        <f t="shared" si="52"/>
        <v>0.38553082319195747</v>
      </c>
    </row>
    <row r="558" spans="1:13" x14ac:dyDescent="0.25">
      <c r="A558" s="190">
        <f t="shared" si="54"/>
        <v>178</v>
      </c>
      <c r="B558" s="46" t="s">
        <v>1378</v>
      </c>
      <c r="C558" s="68">
        <v>862.5</v>
      </c>
      <c r="D558" s="68"/>
      <c r="E558" s="68"/>
      <c r="F558" s="68">
        <f t="shared" si="50"/>
        <v>862.5</v>
      </c>
      <c r="G558" s="215">
        <v>262.39999999999998</v>
      </c>
      <c r="H558" s="154">
        <f t="shared" si="55"/>
        <v>8.7466666666666665E-2</v>
      </c>
      <c r="I558" s="43">
        <f t="shared" si="53"/>
        <v>374.48415999999997</v>
      </c>
      <c r="J558" s="43">
        <f t="shared" si="51"/>
        <v>82.386515199999991</v>
      </c>
      <c r="K558" s="43">
        <v>160.93866666666668</v>
      </c>
      <c r="L558" s="194">
        <v>18.385493333333333</v>
      </c>
      <c r="M558" s="45">
        <f t="shared" si="52"/>
        <v>0.73761720023188404</v>
      </c>
    </row>
    <row r="559" spans="1:13" x14ac:dyDescent="0.25">
      <c r="A559" s="190">
        <f t="shared" si="54"/>
        <v>179</v>
      </c>
      <c r="B559" s="46" t="s">
        <v>1379</v>
      </c>
      <c r="C559" s="68">
        <v>693.7</v>
      </c>
      <c r="D559" s="68">
        <v>26.4</v>
      </c>
      <c r="E559" s="68"/>
      <c r="F559" s="68">
        <f t="shared" si="50"/>
        <v>720.1</v>
      </c>
      <c r="G559" s="215">
        <v>114.2</v>
      </c>
      <c r="H559" s="154">
        <f t="shared" si="55"/>
        <v>3.8066666666666665E-2</v>
      </c>
      <c r="I559" s="43">
        <f t="shared" si="53"/>
        <v>162.98052999999999</v>
      </c>
      <c r="J559" s="43">
        <f t="shared" si="51"/>
        <v>35.855716600000001</v>
      </c>
      <c r="K559" s="43">
        <v>70.042666666666662</v>
      </c>
      <c r="L559" s="194">
        <v>8.0016133333333332</v>
      </c>
      <c r="M559" s="45">
        <f t="shared" si="52"/>
        <v>0.38450288376614356</v>
      </c>
    </row>
    <row r="560" spans="1:13" x14ac:dyDescent="0.25">
      <c r="A560" s="190">
        <f t="shared" si="54"/>
        <v>180</v>
      </c>
      <c r="B560" s="46" t="s">
        <v>1380</v>
      </c>
      <c r="C560" s="68">
        <v>689.6</v>
      </c>
      <c r="D560" s="68"/>
      <c r="E560" s="68"/>
      <c r="F560" s="68">
        <f t="shared" si="50"/>
        <v>689.6</v>
      </c>
      <c r="G560" s="215">
        <v>94</v>
      </c>
      <c r="H560" s="154">
        <f t="shared" si="55"/>
        <v>3.1333333333333331E-2</v>
      </c>
      <c r="I560" s="43">
        <f t="shared" si="53"/>
        <v>134.15209999999999</v>
      </c>
      <c r="J560" s="43">
        <f t="shared" si="51"/>
        <v>29.513461999999997</v>
      </c>
      <c r="K560" s="43">
        <v>57.653333333333329</v>
      </c>
      <c r="L560" s="194">
        <v>6.586266666666666</v>
      </c>
      <c r="M560" s="45">
        <f t="shared" si="52"/>
        <v>0.3304889240139211</v>
      </c>
    </row>
    <row r="561" spans="1:13" x14ac:dyDescent="0.25">
      <c r="A561" s="190">
        <f t="shared" si="54"/>
        <v>181</v>
      </c>
      <c r="B561" s="46" t="s">
        <v>1381</v>
      </c>
      <c r="C561" s="68">
        <v>599</v>
      </c>
      <c r="D561" s="68"/>
      <c r="E561" s="68">
        <v>61.7</v>
      </c>
      <c r="F561" s="68">
        <f t="shared" si="50"/>
        <v>660.7</v>
      </c>
      <c r="G561" s="215">
        <v>142.80000000000001</v>
      </c>
      <c r="H561" s="154">
        <f t="shared" si="55"/>
        <v>4.7600000000000003E-2</v>
      </c>
      <c r="I561" s="43">
        <f t="shared" si="53"/>
        <v>203.79702</v>
      </c>
      <c r="J561" s="43">
        <f t="shared" si="51"/>
        <v>44.835344400000004</v>
      </c>
      <c r="K561" s="43">
        <v>87.584000000000003</v>
      </c>
      <c r="L561" s="194">
        <v>10.005520000000001</v>
      </c>
      <c r="M561" s="45">
        <f t="shared" si="52"/>
        <v>0.52402283093688506</v>
      </c>
    </row>
    <row r="562" spans="1:13" x14ac:dyDescent="0.25">
      <c r="A562" s="190">
        <f t="shared" si="54"/>
        <v>182</v>
      </c>
      <c r="B562" s="46" t="s">
        <v>1382</v>
      </c>
      <c r="C562" s="68">
        <v>502.6</v>
      </c>
      <c r="D562" s="68"/>
      <c r="E562" s="68">
        <v>53.9</v>
      </c>
      <c r="F562" s="68">
        <f t="shared" si="50"/>
        <v>556.5</v>
      </c>
      <c r="G562" s="215">
        <v>84.6</v>
      </c>
      <c r="H562" s="154">
        <f t="shared" si="55"/>
        <v>2.8199999999999999E-2</v>
      </c>
      <c r="I562" s="43">
        <f t="shared" si="53"/>
        <v>120.73688999999999</v>
      </c>
      <c r="J562" s="43">
        <f t="shared" si="51"/>
        <v>26.562115799999997</v>
      </c>
      <c r="K562" s="43">
        <v>51.887999999999998</v>
      </c>
      <c r="L562" s="194">
        <v>5.9276399999999994</v>
      </c>
      <c r="M562" s="45">
        <f t="shared" si="52"/>
        <v>0.36857977681940696</v>
      </c>
    </row>
    <row r="563" spans="1:13" x14ac:dyDescent="0.25">
      <c r="A563" s="190">
        <f t="shared" si="54"/>
        <v>183</v>
      </c>
      <c r="B563" s="46" t="s">
        <v>1383</v>
      </c>
      <c r="C563" s="68">
        <v>4995.63</v>
      </c>
      <c r="D563" s="68">
        <v>255.4</v>
      </c>
      <c r="E563" s="68">
        <v>189.6</v>
      </c>
      <c r="F563" s="68">
        <f t="shared" si="50"/>
        <v>5440.63</v>
      </c>
      <c r="G563" s="215">
        <v>586.20000000000005</v>
      </c>
      <c r="H563" s="154">
        <f t="shared" si="55"/>
        <v>0.19540000000000002</v>
      </c>
      <c r="I563" s="43">
        <f t="shared" si="53"/>
        <v>836.59532999999999</v>
      </c>
      <c r="J563" s="43">
        <f t="shared" si="51"/>
        <v>184.05097259999999</v>
      </c>
      <c r="K563" s="43">
        <v>359.53600000000006</v>
      </c>
      <c r="L563" s="194">
        <v>41.073080000000004</v>
      </c>
      <c r="M563" s="45">
        <f t="shared" si="52"/>
        <v>0.26122992789437993</v>
      </c>
    </row>
    <row r="564" spans="1:13" x14ac:dyDescent="0.25">
      <c r="A564" s="190">
        <f t="shared" si="54"/>
        <v>184</v>
      </c>
      <c r="B564" s="46" t="s">
        <v>1384</v>
      </c>
      <c r="C564" s="68">
        <v>574.70000000000005</v>
      </c>
      <c r="D564" s="68">
        <v>14</v>
      </c>
      <c r="E564" s="68"/>
      <c r="F564" s="68">
        <f t="shared" si="50"/>
        <v>588.70000000000005</v>
      </c>
      <c r="G564" s="215">
        <v>123</v>
      </c>
      <c r="H564" s="154">
        <f t="shared" si="55"/>
        <v>4.1000000000000002E-2</v>
      </c>
      <c r="I564" s="43">
        <f t="shared" si="53"/>
        <v>175.53944999999999</v>
      </c>
      <c r="J564" s="43">
        <f t="shared" si="51"/>
        <v>38.618679</v>
      </c>
      <c r="K564" s="43">
        <v>75.44</v>
      </c>
      <c r="L564" s="194">
        <v>8.6181999999999999</v>
      </c>
      <c r="M564" s="45">
        <f t="shared" si="52"/>
        <v>0.50656757091897398</v>
      </c>
    </row>
    <row r="565" spans="1:13" x14ac:dyDescent="0.25">
      <c r="A565" s="190">
        <f t="shared" si="54"/>
        <v>185</v>
      </c>
      <c r="B565" s="46" t="s">
        <v>1385</v>
      </c>
      <c r="C565" s="68">
        <v>666.7</v>
      </c>
      <c r="D565" s="68"/>
      <c r="E565" s="68">
        <v>37.9</v>
      </c>
      <c r="F565" s="68">
        <f t="shared" ref="F565:F628" si="56">C565+D565+E565</f>
        <v>704.6</v>
      </c>
      <c r="G565" s="215">
        <v>89.8</v>
      </c>
      <c r="H565" s="154">
        <f t="shared" si="55"/>
        <v>2.9933333333333333E-2</v>
      </c>
      <c r="I565" s="43">
        <f t="shared" si="53"/>
        <v>128.15806999999998</v>
      </c>
      <c r="J565" s="43">
        <f t="shared" si="51"/>
        <v>28.194775399999997</v>
      </c>
      <c r="K565" s="43">
        <v>55.077333333333335</v>
      </c>
      <c r="L565" s="194">
        <v>6.2919866666666664</v>
      </c>
      <c r="M565" s="45">
        <f t="shared" si="52"/>
        <v>0.30900108629009365</v>
      </c>
    </row>
    <row r="566" spans="1:13" x14ac:dyDescent="0.25">
      <c r="A566" s="190">
        <f t="shared" si="54"/>
        <v>186</v>
      </c>
      <c r="B566" s="46" t="s">
        <v>1386</v>
      </c>
      <c r="C566" s="68">
        <v>663.6</v>
      </c>
      <c r="D566" s="68"/>
      <c r="E566" s="68"/>
      <c r="F566" s="68">
        <f t="shared" si="56"/>
        <v>663.6</v>
      </c>
      <c r="G566" s="215">
        <v>131.80000000000001</v>
      </c>
      <c r="H566" s="154">
        <f t="shared" si="55"/>
        <v>4.3933333333333338E-2</v>
      </c>
      <c r="I566" s="43">
        <f t="shared" si="53"/>
        <v>188.09837000000002</v>
      </c>
      <c r="J566" s="43">
        <f t="shared" ref="J566:J629" si="57">I566*0.22</f>
        <v>41.381641400000007</v>
      </c>
      <c r="K566" s="43">
        <v>80.837333333333348</v>
      </c>
      <c r="L566" s="194">
        <v>9.2347866666666683</v>
      </c>
      <c r="M566" s="45">
        <f t="shared" si="52"/>
        <v>0.4815432962628089</v>
      </c>
    </row>
    <row r="567" spans="1:13" x14ac:dyDescent="0.25">
      <c r="A567" s="190">
        <f t="shared" si="54"/>
        <v>187</v>
      </c>
      <c r="B567" s="46" t="s">
        <v>1387</v>
      </c>
      <c r="C567" s="68">
        <v>693.2</v>
      </c>
      <c r="D567" s="68"/>
      <c r="E567" s="68"/>
      <c r="F567" s="68">
        <f t="shared" si="56"/>
        <v>693.2</v>
      </c>
      <c r="G567" s="215">
        <v>131.19999999999999</v>
      </c>
      <c r="H567" s="154">
        <f t="shared" si="55"/>
        <v>4.3733333333333332E-2</v>
      </c>
      <c r="I567" s="43">
        <f t="shared" si="53"/>
        <v>187.24207999999999</v>
      </c>
      <c r="J567" s="43">
        <f t="shared" si="57"/>
        <v>41.193257599999995</v>
      </c>
      <c r="K567" s="43">
        <v>80.469333333333338</v>
      </c>
      <c r="L567" s="194">
        <v>9.1927466666666664</v>
      </c>
      <c r="M567" s="45">
        <f t="shared" si="52"/>
        <v>0.45888259896133865</v>
      </c>
    </row>
    <row r="568" spans="1:13" x14ac:dyDescent="0.25">
      <c r="A568" s="190">
        <f t="shared" si="54"/>
        <v>188</v>
      </c>
      <c r="B568" s="46" t="s">
        <v>1388</v>
      </c>
      <c r="C568" s="68">
        <v>777.3</v>
      </c>
      <c r="D568" s="68"/>
      <c r="E568" s="68">
        <v>88.3</v>
      </c>
      <c r="F568" s="68">
        <f t="shared" si="56"/>
        <v>865.59999999999991</v>
      </c>
      <c r="G568" s="215">
        <v>153.69999999999999</v>
      </c>
      <c r="H568" s="154">
        <f t="shared" si="55"/>
        <v>5.1233333333333332E-2</v>
      </c>
      <c r="I568" s="43">
        <f t="shared" si="53"/>
        <v>219.35295499999998</v>
      </c>
      <c r="J568" s="43">
        <f t="shared" si="57"/>
        <v>48.257650099999999</v>
      </c>
      <c r="K568" s="43">
        <v>94.269333333333336</v>
      </c>
      <c r="L568" s="194">
        <v>10.769246666666666</v>
      </c>
      <c r="M568" s="45">
        <f t="shared" si="52"/>
        <v>0.43050968703789283</v>
      </c>
    </row>
    <row r="569" spans="1:13" x14ac:dyDescent="0.25">
      <c r="A569" s="190">
        <f t="shared" si="54"/>
        <v>189</v>
      </c>
      <c r="B569" s="46" t="s">
        <v>1389</v>
      </c>
      <c r="C569" s="68">
        <v>635.6</v>
      </c>
      <c r="D569" s="68"/>
      <c r="E569" s="68"/>
      <c r="F569" s="68">
        <f t="shared" si="56"/>
        <v>635.6</v>
      </c>
      <c r="G569" s="215">
        <v>136</v>
      </c>
      <c r="H569" s="154">
        <f t="shared" si="55"/>
        <v>4.5333333333333337E-2</v>
      </c>
      <c r="I569" s="43">
        <f t="shared" si="53"/>
        <v>194.0924</v>
      </c>
      <c r="J569" s="43">
        <f t="shared" si="57"/>
        <v>42.700327999999999</v>
      </c>
      <c r="K569" s="43">
        <v>83.413333333333341</v>
      </c>
      <c r="L569" s="194">
        <v>9.529066666666667</v>
      </c>
      <c r="M569" s="45">
        <f t="shared" si="52"/>
        <v>0.51877773442416619</v>
      </c>
    </row>
    <row r="570" spans="1:13" x14ac:dyDescent="0.25">
      <c r="A570" s="190">
        <f t="shared" si="54"/>
        <v>190</v>
      </c>
      <c r="B570" s="46" t="s">
        <v>1390</v>
      </c>
      <c r="C570" s="68">
        <v>504.2</v>
      </c>
      <c r="D570" s="68"/>
      <c r="E570" s="68"/>
      <c r="F570" s="68">
        <f t="shared" si="56"/>
        <v>504.2</v>
      </c>
      <c r="G570" s="215">
        <v>138.9</v>
      </c>
      <c r="H570" s="154">
        <f t="shared" si="55"/>
        <v>4.6300000000000001E-2</v>
      </c>
      <c r="I570" s="43">
        <f t="shared" si="53"/>
        <v>198.23113499999999</v>
      </c>
      <c r="J570" s="43">
        <f t="shared" si="57"/>
        <v>43.610849699999996</v>
      </c>
      <c r="K570" s="43">
        <v>85.192000000000007</v>
      </c>
      <c r="L570" s="194">
        <v>9.7322600000000001</v>
      </c>
      <c r="M570" s="45">
        <f t="shared" si="52"/>
        <v>0.66792194506148361</v>
      </c>
    </row>
    <row r="571" spans="1:13" x14ac:dyDescent="0.25">
      <c r="A571" s="190">
        <f t="shared" si="54"/>
        <v>191</v>
      </c>
      <c r="B571" s="46" t="s">
        <v>1391</v>
      </c>
      <c r="C571" s="68">
        <v>166</v>
      </c>
      <c r="D571" s="68"/>
      <c r="E571" s="68"/>
      <c r="F571" s="68">
        <f t="shared" si="56"/>
        <v>166</v>
      </c>
      <c r="G571" s="215">
        <v>72.7</v>
      </c>
      <c r="H571" s="154">
        <f t="shared" si="55"/>
        <v>2.4233333333333336E-2</v>
      </c>
      <c r="I571" s="43">
        <f t="shared" si="53"/>
        <v>103.753805</v>
      </c>
      <c r="J571" s="43">
        <f t="shared" si="57"/>
        <v>22.825837100000001</v>
      </c>
      <c r="K571" s="43">
        <v>44.589333333333336</v>
      </c>
      <c r="L571" s="194">
        <v>5.0938466666666669</v>
      </c>
      <c r="M571" s="45">
        <f t="shared" si="52"/>
        <v>1.0618242295180724</v>
      </c>
    </row>
    <row r="572" spans="1:13" x14ac:dyDescent="0.25">
      <c r="A572" s="190">
        <f t="shared" si="54"/>
        <v>192</v>
      </c>
      <c r="B572" s="46" t="s">
        <v>1392</v>
      </c>
      <c r="C572" s="68">
        <v>588.9</v>
      </c>
      <c r="D572" s="68"/>
      <c r="E572" s="68"/>
      <c r="F572" s="68">
        <f t="shared" si="56"/>
        <v>588.9</v>
      </c>
      <c r="G572" s="215">
        <v>51.9</v>
      </c>
      <c r="H572" s="154">
        <f t="shared" si="55"/>
        <v>1.7299999999999999E-2</v>
      </c>
      <c r="I572" s="43">
        <f t="shared" si="53"/>
        <v>74.069085000000001</v>
      </c>
      <c r="J572" s="43">
        <f t="shared" si="57"/>
        <v>16.2951987</v>
      </c>
      <c r="K572" s="43">
        <v>31.831999999999997</v>
      </c>
      <c r="L572" s="194">
        <v>3.6364599999999996</v>
      </c>
      <c r="M572" s="45">
        <f t="shared" ref="M572:M635" si="58">(I572+J572+K572+L572)/F572</f>
        <v>0.21367421242995416</v>
      </c>
    </row>
    <row r="573" spans="1:13" x14ac:dyDescent="0.25">
      <c r="A573" s="190">
        <f t="shared" si="54"/>
        <v>193</v>
      </c>
      <c r="B573" s="46" t="s">
        <v>1393</v>
      </c>
      <c r="C573" s="68">
        <v>659.3</v>
      </c>
      <c r="D573" s="68"/>
      <c r="E573" s="68"/>
      <c r="F573" s="68">
        <f t="shared" si="56"/>
        <v>659.3</v>
      </c>
      <c r="G573" s="215">
        <v>52</v>
      </c>
      <c r="H573" s="154">
        <f t="shared" si="55"/>
        <v>1.7333333333333333E-2</v>
      </c>
      <c r="I573" s="43">
        <f t="shared" ref="I573:I636" si="59">H573*4281.45</f>
        <v>74.211799999999997</v>
      </c>
      <c r="J573" s="43">
        <f t="shared" si="57"/>
        <v>16.326595999999999</v>
      </c>
      <c r="K573" s="43">
        <v>31.893333333333331</v>
      </c>
      <c r="L573" s="194">
        <v>3.6434666666666664</v>
      </c>
      <c r="M573" s="45">
        <f t="shared" si="58"/>
        <v>0.19122583952677083</v>
      </c>
    </row>
    <row r="574" spans="1:13" x14ac:dyDescent="0.25">
      <c r="A574" s="190">
        <f t="shared" ref="A574:A637" si="60">1+A573</f>
        <v>194</v>
      </c>
      <c r="B574" s="46" t="s">
        <v>1394</v>
      </c>
      <c r="C574" s="68">
        <v>199.6</v>
      </c>
      <c r="D574" s="68"/>
      <c r="E574" s="68"/>
      <c r="F574" s="68">
        <f t="shared" si="56"/>
        <v>199.6</v>
      </c>
      <c r="G574" s="215">
        <v>175</v>
      </c>
      <c r="H574" s="154">
        <f t="shared" si="55"/>
        <v>5.8333333333333334E-2</v>
      </c>
      <c r="I574" s="43">
        <f t="shared" si="59"/>
        <v>249.75125</v>
      </c>
      <c r="J574" s="43">
        <f t="shared" si="57"/>
        <v>54.945275000000002</v>
      </c>
      <c r="K574" s="43">
        <v>107.33333333333333</v>
      </c>
      <c r="L574" s="194">
        <v>12.261666666666667</v>
      </c>
      <c r="M574" s="45">
        <f t="shared" si="58"/>
        <v>2.1257090430861725</v>
      </c>
    </row>
    <row r="575" spans="1:13" x14ac:dyDescent="0.25">
      <c r="A575" s="190">
        <f t="shared" si="60"/>
        <v>195</v>
      </c>
      <c r="B575" s="46" t="s">
        <v>1395</v>
      </c>
      <c r="C575" s="68">
        <v>826.4</v>
      </c>
      <c r="D575" s="68"/>
      <c r="E575" s="68"/>
      <c r="F575" s="68">
        <f t="shared" si="56"/>
        <v>826.4</v>
      </c>
      <c r="G575" s="215">
        <v>406.5</v>
      </c>
      <c r="H575" s="154">
        <f t="shared" si="55"/>
        <v>0.13550000000000001</v>
      </c>
      <c r="I575" s="43">
        <f t="shared" si="59"/>
        <v>580.13647500000002</v>
      </c>
      <c r="J575" s="43">
        <f t="shared" si="57"/>
        <v>127.6300245</v>
      </c>
      <c r="K575" s="43">
        <v>249.32000000000002</v>
      </c>
      <c r="L575" s="194">
        <v>28.482100000000003</v>
      </c>
      <c r="M575" s="45">
        <f t="shared" si="58"/>
        <v>1.1926047912633109</v>
      </c>
    </row>
    <row r="576" spans="1:13" x14ac:dyDescent="0.25">
      <c r="A576" s="190">
        <f t="shared" si="60"/>
        <v>196</v>
      </c>
      <c r="B576" s="46" t="s">
        <v>1396</v>
      </c>
      <c r="C576" s="68">
        <v>582.70000000000005</v>
      </c>
      <c r="D576" s="68"/>
      <c r="E576" s="68">
        <v>61.9</v>
      </c>
      <c r="F576" s="68">
        <f t="shared" si="56"/>
        <v>644.6</v>
      </c>
      <c r="G576" s="215">
        <v>52</v>
      </c>
      <c r="H576" s="154">
        <f t="shared" si="55"/>
        <v>1.7333333333333333E-2</v>
      </c>
      <c r="I576" s="43">
        <f t="shared" si="59"/>
        <v>74.211799999999997</v>
      </c>
      <c r="J576" s="43">
        <f t="shared" si="57"/>
        <v>16.326595999999999</v>
      </c>
      <c r="K576" s="43">
        <v>31.893333333333331</v>
      </c>
      <c r="L576" s="194">
        <v>3.6434666666666664</v>
      </c>
      <c r="M576" s="45">
        <f t="shared" si="58"/>
        <v>0.19558671424138999</v>
      </c>
    </row>
    <row r="577" spans="1:13" x14ac:dyDescent="0.25">
      <c r="A577" s="190">
        <f t="shared" si="60"/>
        <v>197</v>
      </c>
      <c r="B577" s="46" t="s">
        <v>1397</v>
      </c>
      <c r="C577" s="68">
        <v>358.4</v>
      </c>
      <c r="D577" s="68"/>
      <c r="E577" s="68">
        <v>54.6</v>
      </c>
      <c r="F577" s="68">
        <f t="shared" si="56"/>
        <v>413</v>
      </c>
      <c r="G577" s="215">
        <v>55.6</v>
      </c>
      <c r="H577" s="154">
        <f t="shared" si="55"/>
        <v>1.8533333333333332E-2</v>
      </c>
      <c r="I577" s="43">
        <f t="shared" si="59"/>
        <v>79.34953999999999</v>
      </c>
      <c r="J577" s="43">
        <f t="shared" si="57"/>
        <v>17.456898799999998</v>
      </c>
      <c r="K577" s="43">
        <v>34.101333333333329</v>
      </c>
      <c r="L577" s="194">
        <v>3.8957066666666664</v>
      </c>
      <c r="M577" s="45">
        <f t="shared" si="58"/>
        <v>0.32640067506053261</v>
      </c>
    </row>
    <row r="578" spans="1:13" x14ac:dyDescent="0.25">
      <c r="A578" s="190">
        <f t="shared" si="60"/>
        <v>198</v>
      </c>
      <c r="B578" s="46" t="s">
        <v>1398</v>
      </c>
      <c r="C578" s="68">
        <v>708.8</v>
      </c>
      <c r="D578" s="68"/>
      <c r="E578" s="68">
        <v>106.4</v>
      </c>
      <c r="F578" s="68">
        <f t="shared" si="56"/>
        <v>815.19999999999993</v>
      </c>
      <c r="G578" s="215">
        <v>48</v>
      </c>
      <c r="H578" s="154">
        <f t="shared" si="55"/>
        <v>1.6E-2</v>
      </c>
      <c r="I578" s="43">
        <f t="shared" si="59"/>
        <v>68.503199999999993</v>
      </c>
      <c r="J578" s="43">
        <f t="shared" si="57"/>
        <v>15.070703999999999</v>
      </c>
      <c r="K578" s="43">
        <v>29.44</v>
      </c>
      <c r="L578" s="194">
        <v>3.3632</v>
      </c>
      <c r="M578" s="45">
        <f t="shared" si="58"/>
        <v>0.142758959764475</v>
      </c>
    </row>
    <row r="579" spans="1:13" x14ac:dyDescent="0.25">
      <c r="A579" s="190">
        <f t="shared" si="60"/>
        <v>199</v>
      </c>
      <c r="B579" s="46" t="s">
        <v>1399</v>
      </c>
      <c r="C579" s="68">
        <v>520.55999999999995</v>
      </c>
      <c r="D579" s="68">
        <v>21.1</v>
      </c>
      <c r="E579" s="68">
        <v>104.6</v>
      </c>
      <c r="F579" s="68">
        <f t="shared" si="56"/>
        <v>646.26</v>
      </c>
      <c r="G579" s="215">
        <v>76.2</v>
      </c>
      <c r="H579" s="154">
        <f t="shared" si="55"/>
        <v>2.5400000000000002E-2</v>
      </c>
      <c r="I579" s="43">
        <f t="shared" si="59"/>
        <v>108.74883000000001</v>
      </c>
      <c r="J579" s="43">
        <f t="shared" si="57"/>
        <v>23.924742600000002</v>
      </c>
      <c r="K579" s="43">
        <v>46.736000000000004</v>
      </c>
      <c r="L579" s="194">
        <v>5.3390800000000009</v>
      </c>
      <c r="M579" s="45">
        <f t="shared" si="58"/>
        <v>0.28587356884226162</v>
      </c>
    </row>
    <row r="580" spans="1:13" x14ac:dyDescent="0.25">
      <c r="A580" s="190">
        <f t="shared" si="60"/>
        <v>200</v>
      </c>
      <c r="B580" s="46" t="s">
        <v>1400</v>
      </c>
      <c r="C580" s="68">
        <v>468.6</v>
      </c>
      <c r="D580" s="68">
        <v>34.5</v>
      </c>
      <c r="E580" s="68">
        <v>198</v>
      </c>
      <c r="F580" s="68">
        <f t="shared" si="56"/>
        <v>701.1</v>
      </c>
      <c r="G580" s="215">
        <v>130</v>
      </c>
      <c r="H580" s="154">
        <f t="shared" si="55"/>
        <v>4.3333333333333335E-2</v>
      </c>
      <c r="I580" s="43">
        <f t="shared" si="59"/>
        <v>185.52949999999998</v>
      </c>
      <c r="J580" s="43">
        <f t="shared" si="57"/>
        <v>40.816489999999995</v>
      </c>
      <c r="K580" s="43">
        <v>79.733333333333334</v>
      </c>
      <c r="L580" s="194">
        <v>9.108666666666668</v>
      </c>
      <c r="M580" s="45">
        <f t="shared" si="58"/>
        <v>0.44956210241049782</v>
      </c>
    </row>
    <row r="581" spans="1:13" x14ac:dyDescent="0.25">
      <c r="A581" s="190">
        <f t="shared" si="60"/>
        <v>201</v>
      </c>
      <c r="B581" s="46" t="s">
        <v>1401</v>
      </c>
      <c r="C581" s="68">
        <v>644.66</v>
      </c>
      <c r="D581" s="68"/>
      <c r="E581" s="68">
        <v>56.9</v>
      </c>
      <c r="F581" s="68">
        <f t="shared" si="56"/>
        <v>701.56</v>
      </c>
      <c r="G581" s="215">
        <v>130</v>
      </c>
      <c r="H581" s="154">
        <f t="shared" si="55"/>
        <v>4.3333333333333335E-2</v>
      </c>
      <c r="I581" s="43">
        <f t="shared" si="59"/>
        <v>185.52949999999998</v>
      </c>
      <c r="J581" s="43">
        <f t="shared" si="57"/>
        <v>40.816489999999995</v>
      </c>
      <c r="K581" s="43">
        <v>79.733333333333334</v>
      </c>
      <c r="L581" s="194">
        <v>9.108666666666668</v>
      </c>
      <c r="M581" s="45">
        <f t="shared" si="58"/>
        <v>0.44926733280118597</v>
      </c>
    </row>
    <row r="582" spans="1:13" x14ac:dyDescent="0.25">
      <c r="A582" s="190">
        <f t="shared" si="60"/>
        <v>202</v>
      </c>
      <c r="B582" s="46" t="s">
        <v>1402</v>
      </c>
      <c r="C582" s="68">
        <v>665.3</v>
      </c>
      <c r="D582" s="68"/>
      <c r="E582" s="68"/>
      <c r="F582" s="68">
        <f t="shared" si="56"/>
        <v>665.3</v>
      </c>
      <c r="G582" s="215">
        <v>90</v>
      </c>
      <c r="H582" s="154">
        <f t="shared" si="55"/>
        <v>0.03</v>
      </c>
      <c r="I582" s="43">
        <f t="shared" si="59"/>
        <v>128.4435</v>
      </c>
      <c r="J582" s="43">
        <f t="shared" si="57"/>
        <v>28.257570000000001</v>
      </c>
      <c r="K582" s="43">
        <v>55.199999999999996</v>
      </c>
      <c r="L582" s="194">
        <v>6.3059999999999992</v>
      </c>
      <c r="M582" s="45">
        <f t="shared" si="58"/>
        <v>0.32798297008868182</v>
      </c>
    </row>
    <row r="583" spans="1:13" x14ac:dyDescent="0.25">
      <c r="A583" s="190">
        <f t="shared" si="60"/>
        <v>203</v>
      </c>
      <c r="B583" s="46" t="s">
        <v>1403</v>
      </c>
      <c r="C583" s="68">
        <v>485.4</v>
      </c>
      <c r="D583" s="68"/>
      <c r="E583" s="68">
        <v>128.4</v>
      </c>
      <c r="F583" s="68">
        <f t="shared" si="56"/>
        <v>613.79999999999995</v>
      </c>
      <c r="G583" s="215">
        <v>46.2</v>
      </c>
      <c r="H583" s="154">
        <f t="shared" si="55"/>
        <v>1.54E-2</v>
      </c>
      <c r="I583" s="43">
        <f t="shared" si="59"/>
        <v>65.934330000000003</v>
      </c>
      <c r="J583" s="43">
        <f t="shared" si="57"/>
        <v>14.505552600000001</v>
      </c>
      <c r="K583" s="43">
        <v>28.336000000000002</v>
      </c>
      <c r="L583" s="194">
        <v>3.2370799999999997</v>
      </c>
      <c r="M583" s="45">
        <f t="shared" si="58"/>
        <v>0.18249097849462367</v>
      </c>
    </row>
    <row r="584" spans="1:13" x14ac:dyDescent="0.25">
      <c r="A584" s="190">
        <f t="shared" si="60"/>
        <v>204</v>
      </c>
      <c r="B584" s="46" t="s">
        <v>1404</v>
      </c>
      <c r="C584" s="68">
        <v>704</v>
      </c>
      <c r="D584" s="68">
        <v>41.3</v>
      </c>
      <c r="E584" s="68">
        <v>161</v>
      </c>
      <c r="F584" s="68">
        <f t="shared" si="56"/>
        <v>906.3</v>
      </c>
      <c r="G584" s="215">
        <v>77.8</v>
      </c>
      <c r="H584" s="154">
        <f t="shared" si="55"/>
        <v>2.5933333333333333E-2</v>
      </c>
      <c r="I584" s="43">
        <f t="shared" si="59"/>
        <v>111.03227</v>
      </c>
      <c r="J584" s="43">
        <f t="shared" si="57"/>
        <v>24.427099399999999</v>
      </c>
      <c r="K584" s="43">
        <v>47.717333333333329</v>
      </c>
      <c r="L584" s="194">
        <v>5.4511866666666666</v>
      </c>
      <c r="M584" s="45">
        <f t="shared" si="58"/>
        <v>0.20812963632351317</v>
      </c>
    </row>
    <row r="585" spans="1:13" x14ac:dyDescent="0.25">
      <c r="A585" s="190">
        <f t="shared" si="60"/>
        <v>205</v>
      </c>
      <c r="B585" s="46" t="s">
        <v>1405</v>
      </c>
      <c r="C585" s="68">
        <v>745.99</v>
      </c>
      <c r="D585" s="68">
        <v>91.8</v>
      </c>
      <c r="E585" s="68">
        <v>153.19999999999999</v>
      </c>
      <c r="F585" s="68">
        <f t="shared" si="56"/>
        <v>990.99</v>
      </c>
      <c r="G585" s="215">
        <v>24.5</v>
      </c>
      <c r="H585" s="154">
        <f t="shared" si="55"/>
        <v>8.1666666666666658E-3</v>
      </c>
      <c r="I585" s="43">
        <f t="shared" si="59"/>
        <v>34.965174999999995</v>
      </c>
      <c r="J585" s="43">
        <f t="shared" si="57"/>
        <v>7.6923384999999991</v>
      </c>
      <c r="K585" s="43">
        <v>15.026666666666666</v>
      </c>
      <c r="L585" s="194">
        <v>1.716633333333333</v>
      </c>
      <c r="M585" s="45">
        <f t="shared" si="58"/>
        <v>5.9940880836335371E-2</v>
      </c>
    </row>
    <row r="586" spans="1:13" x14ac:dyDescent="0.25">
      <c r="A586" s="190">
        <f t="shared" si="60"/>
        <v>206</v>
      </c>
      <c r="B586" s="46" t="s">
        <v>1406</v>
      </c>
      <c r="C586" s="68">
        <v>675.4</v>
      </c>
      <c r="D586" s="68"/>
      <c r="E586" s="68">
        <v>182.9</v>
      </c>
      <c r="F586" s="68">
        <f t="shared" si="56"/>
        <v>858.3</v>
      </c>
      <c r="G586" s="215">
        <v>77</v>
      </c>
      <c r="H586" s="154">
        <f t="shared" si="55"/>
        <v>2.5666666666666667E-2</v>
      </c>
      <c r="I586" s="43">
        <f t="shared" si="59"/>
        <v>109.89055</v>
      </c>
      <c r="J586" s="43">
        <f t="shared" si="57"/>
        <v>24.175921000000002</v>
      </c>
      <c r="K586" s="43">
        <v>47.226666666666667</v>
      </c>
      <c r="L586" s="194">
        <v>5.3951333333333329</v>
      </c>
      <c r="M586" s="45">
        <f t="shared" si="58"/>
        <v>0.21750934521728998</v>
      </c>
    </row>
    <row r="587" spans="1:13" x14ac:dyDescent="0.25">
      <c r="A587" s="190">
        <f t="shared" si="60"/>
        <v>207</v>
      </c>
      <c r="B587" s="46" t="s">
        <v>1407</v>
      </c>
      <c r="C587" s="68">
        <v>1034.8</v>
      </c>
      <c r="D587" s="68"/>
      <c r="E587" s="68">
        <v>19.3</v>
      </c>
      <c r="F587" s="68">
        <f t="shared" si="56"/>
        <v>1054.0999999999999</v>
      </c>
      <c r="G587" s="215">
        <v>74.400000000000006</v>
      </c>
      <c r="H587" s="154">
        <f t="shared" si="55"/>
        <v>2.4800000000000003E-2</v>
      </c>
      <c r="I587" s="43">
        <f t="shared" si="59"/>
        <v>106.17996000000001</v>
      </c>
      <c r="J587" s="43">
        <f t="shared" si="57"/>
        <v>23.359591200000001</v>
      </c>
      <c r="K587" s="43">
        <v>45.632000000000005</v>
      </c>
      <c r="L587" s="194">
        <v>5.2129600000000007</v>
      </c>
      <c r="M587" s="45">
        <f t="shared" si="58"/>
        <v>0.17112656408310412</v>
      </c>
    </row>
    <row r="588" spans="1:13" x14ac:dyDescent="0.25">
      <c r="A588" s="190">
        <f t="shared" si="60"/>
        <v>208</v>
      </c>
      <c r="B588" s="46" t="s">
        <v>1408</v>
      </c>
      <c r="C588" s="68">
        <v>910.15</v>
      </c>
      <c r="D588" s="68"/>
      <c r="E588" s="68">
        <v>91.5</v>
      </c>
      <c r="F588" s="68">
        <f t="shared" si="56"/>
        <v>1001.65</v>
      </c>
      <c r="G588" s="215">
        <v>66.3</v>
      </c>
      <c r="H588" s="154">
        <f t="shared" si="55"/>
        <v>2.2099999999999998E-2</v>
      </c>
      <c r="I588" s="43">
        <f t="shared" si="59"/>
        <v>94.62004499999999</v>
      </c>
      <c r="J588" s="43">
        <f t="shared" si="57"/>
        <v>20.816409899999996</v>
      </c>
      <c r="K588" s="43">
        <v>40.663999999999994</v>
      </c>
      <c r="L588" s="194">
        <v>4.6454199999999997</v>
      </c>
      <c r="M588" s="45">
        <f t="shared" si="58"/>
        <v>0.16048108111615833</v>
      </c>
    </row>
    <row r="589" spans="1:13" x14ac:dyDescent="0.25">
      <c r="A589" s="190">
        <f t="shared" si="60"/>
        <v>209</v>
      </c>
      <c r="B589" s="46" t="s">
        <v>1409</v>
      </c>
      <c r="C589" s="68">
        <v>712</v>
      </c>
      <c r="D589" s="68"/>
      <c r="E589" s="68"/>
      <c r="F589" s="68">
        <f t="shared" si="56"/>
        <v>712</v>
      </c>
      <c r="G589" s="215">
        <v>58</v>
      </c>
      <c r="H589" s="154">
        <f t="shared" si="55"/>
        <v>1.9333333333333334E-2</v>
      </c>
      <c r="I589" s="43">
        <f t="shared" si="59"/>
        <v>82.774699999999996</v>
      </c>
      <c r="J589" s="43">
        <f t="shared" si="57"/>
        <v>18.210433999999999</v>
      </c>
      <c r="K589" s="43">
        <v>35.573333333333338</v>
      </c>
      <c r="L589" s="194">
        <v>4.0638666666666667</v>
      </c>
      <c r="M589" s="45">
        <f t="shared" si="58"/>
        <v>0.19750327808988763</v>
      </c>
    </row>
    <row r="590" spans="1:13" x14ac:dyDescent="0.25">
      <c r="A590" s="190">
        <f t="shared" si="60"/>
        <v>210</v>
      </c>
      <c r="B590" s="46" t="s">
        <v>1410</v>
      </c>
      <c r="C590" s="68">
        <v>305.89999999999998</v>
      </c>
      <c r="D590" s="68"/>
      <c r="E590" s="68">
        <v>31.5</v>
      </c>
      <c r="F590" s="68">
        <f t="shared" si="56"/>
        <v>337.4</v>
      </c>
      <c r="G590" s="215">
        <v>102.4</v>
      </c>
      <c r="H590" s="154">
        <f t="shared" si="55"/>
        <v>3.4133333333333335E-2</v>
      </c>
      <c r="I590" s="43">
        <f t="shared" si="59"/>
        <v>146.14016000000001</v>
      </c>
      <c r="J590" s="43">
        <f t="shared" si="57"/>
        <v>32.150835200000003</v>
      </c>
      <c r="K590" s="43">
        <v>62.805333333333337</v>
      </c>
      <c r="L590" s="194">
        <v>7.1748266666666671</v>
      </c>
      <c r="M590" s="45">
        <f t="shared" si="58"/>
        <v>0.73583626318909312</v>
      </c>
    </row>
    <row r="591" spans="1:13" x14ac:dyDescent="0.25">
      <c r="A591" s="190">
        <f t="shared" si="60"/>
        <v>211</v>
      </c>
      <c r="B591" s="46" t="s">
        <v>1411</v>
      </c>
      <c r="C591" s="68">
        <v>687.07</v>
      </c>
      <c r="D591" s="68"/>
      <c r="E591" s="68">
        <v>16.899999999999999</v>
      </c>
      <c r="F591" s="68">
        <f t="shared" si="56"/>
        <v>703.97</v>
      </c>
      <c r="G591" s="215">
        <v>199.8</v>
      </c>
      <c r="H591" s="154">
        <f t="shared" si="55"/>
        <v>6.6600000000000006E-2</v>
      </c>
      <c r="I591" s="43">
        <f t="shared" si="59"/>
        <v>285.14456999999999</v>
      </c>
      <c r="J591" s="43">
        <f t="shared" si="57"/>
        <v>62.731805399999999</v>
      </c>
      <c r="K591" s="43">
        <v>122.54400000000001</v>
      </c>
      <c r="L591" s="194">
        <v>13.999320000000001</v>
      </c>
      <c r="M591" s="45">
        <f t="shared" si="58"/>
        <v>0.68812548176768895</v>
      </c>
    </row>
    <row r="592" spans="1:13" x14ac:dyDescent="0.25">
      <c r="A592" s="190">
        <f t="shared" si="60"/>
        <v>212</v>
      </c>
      <c r="B592" s="46" t="s">
        <v>1412</v>
      </c>
      <c r="C592" s="68">
        <v>884.9</v>
      </c>
      <c r="D592" s="68">
        <v>28.7</v>
      </c>
      <c r="E592" s="68"/>
      <c r="F592" s="68">
        <f t="shared" si="56"/>
        <v>913.6</v>
      </c>
      <c r="G592" s="215">
        <v>318.39999999999998</v>
      </c>
      <c r="H592" s="154">
        <f t="shared" si="55"/>
        <v>0.10613333333333333</v>
      </c>
      <c r="I592" s="43">
        <f t="shared" si="59"/>
        <v>454.40455999999995</v>
      </c>
      <c r="J592" s="43">
        <f t="shared" si="57"/>
        <v>99.969003199999989</v>
      </c>
      <c r="K592" s="43">
        <v>195.28533333333331</v>
      </c>
      <c r="L592" s="194">
        <v>22.309226666666664</v>
      </c>
      <c r="M592" s="45">
        <f t="shared" si="58"/>
        <v>0.84497386514886152</v>
      </c>
    </row>
    <row r="593" spans="1:13" x14ac:dyDescent="0.25">
      <c r="A593" s="190">
        <f t="shared" si="60"/>
        <v>213</v>
      </c>
      <c r="B593" s="46" t="s">
        <v>1413</v>
      </c>
      <c r="C593" s="68">
        <v>534.6</v>
      </c>
      <c r="D593" s="68"/>
      <c r="E593" s="68">
        <v>68.599999999999994</v>
      </c>
      <c r="F593" s="68">
        <f t="shared" si="56"/>
        <v>603.20000000000005</v>
      </c>
      <c r="G593" s="215">
        <v>138.4</v>
      </c>
      <c r="H593" s="154">
        <f t="shared" si="55"/>
        <v>4.6133333333333339E-2</v>
      </c>
      <c r="I593" s="43">
        <f t="shared" si="59"/>
        <v>197.51756</v>
      </c>
      <c r="J593" s="43">
        <f t="shared" si="57"/>
        <v>43.453863200000001</v>
      </c>
      <c r="K593" s="43">
        <v>84.88533333333335</v>
      </c>
      <c r="L593" s="194">
        <v>9.6972266666666673</v>
      </c>
      <c r="M593" s="45">
        <f t="shared" si="58"/>
        <v>0.55628975994694951</v>
      </c>
    </row>
    <row r="594" spans="1:13" x14ac:dyDescent="0.25">
      <c r="A594" s="190">
        <f t="shared" si="60"/>
        <v>214</v>
      </c>
      <c r="B594" s="46" t="s">
        <v>1414</v>
      </c>
      <c r="C594" s="68">
        <v>548.1</v>
      </c>
      <c r="D594" s="68"/>
      <c r="E594" s="68"/>
      <c r="F594" s="68">
        <f t="shared" si="56"/>
        <v>548.1</v>
      </c>
      <c r="G594" s="215">
        <v>120.1</v>
      </c>
      <c r="H594" s="154">
        <f t="shared" si="55"/>
        <v>4.003333333333333E-2</v>
      </c>
      <c r="I594" s="43">
        <f t="shared" si="59"/>
        <v>171.40071499999999</v>
      </c>
      <c r="J594" s="43">
        <f t="shared" si="57"/>
        <v>37.708157299999996</v>
      </c>
      <c r="K594" s="43">
        <v>73.661333333333332</v>
      </c>
      <c r="L594" s="194">
        <v>8.415006666666665</v>
      </c>
      <c r="M594" s="45">
        <f t="shared" si="58"/>
        <v>0.53126293066958585</v>
      </c>
    </row>
    <row r="595" spans="1:13" x14ac:dyDescent="0.25">
      <c r="A595" s="190">
        <f t="shared" si="60"/>
        <v>215</v>
      </c>
      <c r="B595" s="46" t="s">
        <v>1415</v>
      </c>
      <c r="C595" s="68">
        <v>630.6</v>
      </c>
      <c r="D595" s="68">
        <v>114.7</v>
      </c>
      <c r="E595" s="68"/>
      <c r="F595" s="68">
        <f t="shared" si="56"/>
        <v>745.30000000000007</v>
      </c>
      <c r="G595" s="215">
        <v>85.2</v>
      </c>
      <c r="H595" s="154">
        <f t="shared" si="55"/>
        <v>2.8400000000000002E-2</v>
      </c>
      <c r="I595" s="43">
        <f t="shared" si="59"/>
        <v>121.59318</v>
      </c>
      <c r="J595" s="43">
        <f t="shared" si="57"/>
        <v>26.750499600000001</v>
      </c>
      <c r="K595" s="43">
        <v>52.256</v>
      </c>
      <c r="L595" s="194">
        <v>5.9696800000000003</v>
      </c>
      <c r="M595" s="45">
        <f t="shared" si="58"/>
        <v>0.27716269904736346</v>
      </c>
    </row>
    <row r="596" spans="1:13" x14ac:dyDescent="0.25">
      <c r="A596" s="190">
        <f t="shared" si="60"/>
        <v>216</v>
      </c>
      <c r="B596" s="46" t="s">
        <v>1416</v>
      </c>
      <c r="C596" s="68">
        <v>473.1</v>
      </c>
      <c r="D596" s="68">
        <v>12.4</v>
      </c>
      <c r="E596" s="68">
        <v>260.39999999999998</v>
      </c>
      <c r="F596" s="68">
        <f t="shared" si="56"/>
        <v>745.9</v>
      </c>
      <c r="G596" s="215">
        <v>39.6</v>
      </c>
      <c r="H596" s="154">
        <f t="shared" si="55"/>
        <v>1.32E-2</v>
      </c>
      <c r="I596" s="43">
        <f t="shared" si="59"/>
        <v>56.515139999999995</v>
      </c>
      <c r="J596" s="43">
        <f t="shared" si="57"/>
        <v>12.433330799999998</v>
      </c>
      <c r="K596" s="43">
        <v>24.288</v>
      </c>
      <c r="L596" s="194">
        <v>2.7746399999999998</v>
      </c>
      <c r="M596" s="45">
        <f t="shared" si="58"/>
        <v>0.12871847539884704</v>
      </c>
    </row>
    <row r="597" spans="1:13" x14ac:dyDescent="0.25">
      <c r="A597" s="190">
        <f t="shared" si="60"/>
        <v>217</v>
      </c>
      <c r="B597" s="46" t="s">
        <v>1417</v>
      </c>
      <c r="C597" s="68">
        <v>986.7</v>
      </c>
      <c r="D597" s="68"/>
      <c r="E597" s="68">
        <v>215.4</v>
      </c>
      <c r="F597" s="68">
        <f t="shared" si="56"/>
        <v>1202.1000000000001</v>
      </c>
      <c r="G597" s="215">
        <v>121</v>
      </c>
      <c r="H597" s="154">
        <f t="shared" si="55"/>
        <v>4.0333333333333332E-2</v>
      </c>
      <c r="I597" s="43">
        <f t="shared" si="59"/>
        <v>172.68514999999999</v>
      </c>
      <c r="J597" s="43">
        <f t="shared" si="57"/>
        <v>37.990732999999999</v>
      </c>
      <c r="K597" s="43">
        <v>74.213333333333338</v>
      </c>
      <c r="L597" s="194">
        <v>8.4780666666666669</v>
      </c>
      <c r="M597" s="45">
        <f t="shared" si="58"/>
        <v>0.2440456559354463</v>
      </c>
    </row>
    <row r="598" spans="1:13" x14ac:dyDescent="0.25">
      <c r="A598" s="190">
        <f t="shared" si="60"/>
        <v>218</v>
      </c>
      <c r="B598" s="46" t="s">
        <v>1418</v>
      </c>
      <c r="C598" s="68">
        <v>648.20000000000005</v>
      </c>
      <c r="D598" s="68"/>
      <c r="E598" s="68"/>
      <c r="F598" s="68">
        <f t="shared" si="56"/>
        <v>648.20000000000005</v>
      </c>
      <c r="G598" s="215">
        <v>121</v>
      </c>
      <c r="H598" s="154">
        <f t="shared" si="55"/>
        <v>4.0333333333333332E-2</v>
      </c>
      <c r="I598" s="43">
        <f t="shared" si="59"/>
        <v>172.68514999999999</v>
      </c>
      <c r="J598" s="43">
        <f t="shared" si="57"/>
        <v>37.990732999999999</v>
      </c>
      <c r="K598" s="43">
        <v>74.213333333333338</v>
      </c>
      <c r="L598" s="194">
        <v>8.4780666666666669</v>
      </c>
      <c r="M598" s="45">
        <f t="shared" si="58"/>
        <v>0.45258760104905899</v>
      </c>
    </row>
    <row r="599" spans="1:13" x14ac:dyDescent="0.25">
      <c r="A599" s="190">
        <f t="shared" si="60"/>
        <v>219</v>
      </c>
      <c r="B599" s="46" t="s">
        <v>1419</v>
      </c>
      <c r="C599" s="68">
        <v>696.9</v>
      </c>
      <c r="D599" s="68"/>
      <c r="E599" s="68">
        <v>42.8</v>
      </c>
      <c r="F599" s="68">
        <f t="shared" si="56"/>
        <v>739.69999999999993</v>
      </c>
      <c r="G599" s="215">
        <v>126.4</v>
      </c>
      <c r="H599" s="154">
        <f t="shared" si="55"/>
        <v>4.2133333333333335E-2</v>
      </c>
      <c r="I599" s="43">
        <f t="shared" si="59"/>
        <v>180.39176</v>
      </c>
      <c r="J599" s="43">
        <f t="shared" si="57"/>
        <v>39.686187199999999</v>
      </c>
      <c r="K599" s="43">
        <v>77.525333333333336</v>
      </c>
      <c r="L599" s="194">
        <v>8.8564266666666676</v>
      </c>
      <c r="M599" s="45">
        <f t="shared" si="58"/>
        <v>0.41430270001351904</v>
      </c>
    </row>
    <row r="600" spans="1:13" x14ac:dyDescent="0.25">
      <c r="A600" s="190">
        <f t="shared" si="60"/>
        <v>220</v>
      </c>
      <c r="B600" s="46" t="s">
        <v>1420</v>
      </c>
      <c r="C600" s="68">
        <v>686.9</v>
      </c>
      <c r="D600" s="68"/>
      <c r="E600" s="68">
        <v>111.8</v>
      </c>
      <c r="F600" s="68">
        <f t="shared" si="56"/>
        <v>798.69999999999993</v>
      </c>
      <c r="G600" s="215">
        <v>141.1</v>
      </c>
      <c r="H600" s="154">
        <f t="shared" si="55"/>
        <v>4.703333333333333E-2</v>
      </c>
      <c r="I600" s="43">
        <f t="shared" si="59"/>
        <v>201.37086499999998</v>
      </c>
      <c r="J600" s="43">
        <f t="shared" si="57"/>
        <v>44.301590299999994</v>
      </c>
      <c r="K600" s="43">
        <v>86.541333333333327</v>
      </c>
      <c r="L600" s="194">
        <v>9.8864066666666659</v>
      </c>
      <c r="M600" s="45">
        <f t="shared" si="58"/>
        <v>0.42832126618254668</v>
      </c>
    </row>
    <row r="601" spans="1:13" x14ac:dyDescent="0.25">
      <c r="A601" s="190">
        <f t="shared" si="60"/>
        <v>221</v>
      </c>
      <c r="B601" s="46" t="s">
        <v>1421</v>
      </c>
      <c r="C601" s="68">
        <v>6173.94</v>
      </c>
      <c r="D601" s="68">
        <v>111.6</v>
      </c>
      <c r="E601" s="68"/>
      <c r="F601" s="68">
        <f t="shared" si="56"/>
        <v>6285.54</v>
      </c>
      <c r="G601" s="215">
        <v>517</v>
      </c>
      <c r="H601" s="154">
        <f t="shared" si="55"/>
        <v>0.17233333333333334</v>
      </c>
      <c r="I601" s="43">
        <f t="shared" si="59"/>
        <v>737.83654999999999</v>
      </c>
      <c r="J601" s="43">
        <f t="shared" si="57"/>
        <v>162.32404099999999</v>
      </c>
      <c r="K601" s="43">
        <v>317.09333333333336</v>
      </c>
      <c r="L601" s="194">
        <v>36.224466666666672</v>
      </c>
      <c r="M601" s="45">
        <f t="shared" si="58"/>
        <v>0.19942254619332628</v>
      </c>
    </row>
    <row r="602" spans="1:13" x14ac:dyDescent="0.25">
      <c r="A602" s="190">
        <f t="shared" si="60"/>
        <v>222</v>
      </c>
      <c r="B602" s="46" t="s">
        <v>1422</v>
      </c>
      <c r="C602" s="68">
        <v>842.4</v>
      </c>
      <c r="D602" s="68">
        <v>158.5</v>
      </c>
      <c r="E602" s="68"/>
      <c r="F602" s="68">
        <f t="shared" si="56"/>
        <v>1000.9</v>
      </c>
      <c r="G602" s="215">
        <v>90.4</v>
      </c>
      <c r="H602" s="154">
        <f t="shared" si="55"/>
        <v>3.0133333333333335E-2</v>
      </c>
      <c r="I602" s="43">
        <f t="shared" si="59"/>
        <v>129.01436000000001</v>
      </c>
      <c r="J602" s="43">
        <f t="shared" si="57"/>
        <v>28.383159200000001</v>
      </c>
      <c r="K602" s="43">
        <v>55.445333333333338</v>
      </c>
      <c r="L602" s="194">
        <v>6.3340266666666665</v>
      </c>
      <c r="M602" s="45">
        <f t="shared" si="58"/>
        <v>0.21897979738235587</v>
      </c>
    </row>
    <row r="603" spans="1:13" x14ac:dyDescent="0.25">
      <c r="A603" s="190">
        <f t="shared" si="60"/>
        <v>223</v>
      </c>
      <c r="B603" s="46" t="s">
        <v>1423</v>
      </c>
      <c r="C603" s="68">
        <v>372.1</v>
      </c>
      <c r="D603" s="68"/>
      <c r="E603" s="68">
        <v>20.3</v>
      </c>
      <c r="F603" s="68">
        <f t="shared" si="56"/>
        <v>392.40000000000003</v>
      </c>
      <c r="G603" s="215">
        <v>65.2</v>
      </c>
      <c r="H603" s="154">
        <f t="shared" si="55"/>
        <v>2.1733333333333334E-2</v>
      </c>
      <c r="I603" s="43">
        <f t="shared" si="59"/>
        <v>93.050179999999997</v>
      </c>
      <c r="J603" s="43">
        <f t="shared" si="57"/>
        <v>20.471039600000001</v>
      </c>
      <c r="K603" s="43">
        <v>39.989333333333335</v>
      </c>
      <c r="L603" s="194">
        <v>4.5683466666666668</v>
      </c>
      <c r="M603" s="45">
        <f t="shared" si="58"/>
        <v>0.40285142609582048</v>
      </c>
    </row>
    <row r="604" spans="1:13" x14ac:dyDescent="0.25">
      <c r="A604" s="190">
        <f t="shared" si="60"/>
        <v>224</v>
      </c>
      <c r="B604" s="46" t="s">
        <v>1424</v>
      </c>
      <c r="C604" s="68">
        <v>555.1</v>
      </c>
      <c r="D604" s="68"/>
      <c r="E604" s="68">
        <v>40.6</v>
      </c>
      <c r="F604" s="68">
        <f t="shared" si="56"/>
        <v>595.70000000000005</v>
      </c>
      <c r="G604" s="215">
        <v>84.4</v>
      </c>
      <c r="H604" s="154">
        <f t="shared" si="55"/>
        <v>2.8133333333333337E-2</v>
      </c>
      <c r="I604" s="43">
        <f t="shared" si="59"/>
        <v>120.45146000000001</v>
      </c>
      <c r="J604" s="43">
        <f t="shared" si="57"/>
        <v>26.499321200000004</v>
      </c>
      <c r="K604" s="43">
        <v>51.765333333333338</v>
      </c>
      <c r="L604" s="194">
        <v>5.9136266666666675</v>
      </c>
      <c r="M604" s="45">
        <f t="shared" si="58"/>
        <v>0.34351140036931338</v>
      </c>
    </row>
    <row r="605" spans="1:13" x14ac:dyDescent="0.25">
      <c r="A605" s="190">
        <f t="shared" si="60"/>
        <v>225</v>
      </c>
      <c r="B605" s="46" t="s">
        <v>1425</v>
      </c>
      <c r="C605" s="68">
        <v>538.45000000000005</v>
      </c>
      <c r="D605" s="68"/>
      <c r="E605" s="68">
        <v>37.799999999999997</v>
      </c>
      <c r="F605" s="68">
        <f t="shared" si="56"/>
        <v>576.25</v>
      </c>
      <c r="G605" s="215">
        <v>31.2</v>
      </c>
      <c r="H605" s="154">
        <f t="shared" si="55"/>
        <v>1.04E-2</v>
      </c>
      <c r="I605" s="43">
        <f t="shared" si="59"/>
        <v>44.527079999999998</v>
      </c>
      <c r="J605" s="43">
        <f t="shared" si="57"/>
        <v>9.7959575999999995</v>
      </c>
      <c r="K605" s="43">
        <v>19.135999999999999</v>
      </c>
      <c r="L605" s="194">
        <v>2.18608</v>
      </c>
      <c r="M605" s="45">
        <f t="shared" si="58"/>
        <v>0.13127135375271151</v>
      </c>
    </row>
    <row r="606" spans="1:13" x14ac:dyDescent="0.25">
      <c r="A606" s="190">
        <f t="shared" si="60"/>
        <v>226</v>
      </c>
      <c r="B606" s="46" t="s">
        <v>1426</v>
      </c>
      <c r="C606" s="68">
        <v>877.8</v>
      </c>
      <c r="D606" s="68"/>
      <c r="E606" s="68"/>
      <c r="F606" s="68">
        <f t="shared" si="56"/>
        <v>877.8</v>
      </c>
      <c r="G606" s="215">
        <v>190</v>
      </c>
      <c r="H606" s="154">
        <f t="shared" ref="H606:H665" si="61">G606/3000</f>
        <v>6.3333333333333339E-2</v>
      </c>
      <c r="I606" s="43">
        <f t="shared" si="59"/>
        <v>271.1585</v>
      </c>
      <c r="J606" s="43">
        <f t="shared" si="57"/>
        <v>59.654870000000003</v>
      </c>
      <c r="K606" s="43">
        <v>116.53333333333335</v>
      </c>
      <c r="L606" s="194">
        <v>13.312666666666669</v>
      </c>
      <c r="M606" s="45">
        <f t="shared" si="58"/>
        <v>0.52478852813852817</v>
      </c>
    </row>
    <row r="607" spans="1:13" x14ac:dyDescent="0.25">
      <c r="A607" s="190">
        <f t="shared" si="60"/>
        <v>227</v>
      </c>
      <c r="B607" s="46" t="s">
        <v>1427</v>
      </c>
      <c r="C607" s="68">
        <v>654.9</v>
      </c>
      <c r="D607" s="68">
        <v>53.4</v>
      </c>
      <c r="E607" s="68"/>
      <c r="F607" s="68">
        <f t="shared" si="56"/>
        <v>708.3</v>
      </c>
      <c r="G607" s="215">
        <v>100.8</v>
      </c>
      <c r="H607" s="154">
        <f t="shared" si="61"/>
        <v>3.3599999999999998E-2</v>
      </c>
      <c r="I607" s="43">
        <f t="shared" si="59"/>
        <v>143.85672</v>
      </c>
      <c r="J607" s="43">
        <f t="shared" si="57"/>
        <v>31.648478399999998</v>
      </c>
      <c r="K607" s="43">
        <v>61.823999999999998</v>
      </c>
      <c r="L607" s="194">
        <v>7.0627199999999988</v>
      </c>
      <c r="M607" s="45">
        <f t="shared" si="58"/>
        <v>0.34504012198221096</v>
      </c>
    </row>
    <row r="608" spans="1:13" x14ac:dyDescent="0.25">
      <c r="A608" s="190">
        <f t="shared" si="60"/>
        <v>228</v>
      </c>
      <c r="B608" s="46" t="s">
        <v>1428</v>
      </c>
      <c r="C608" s="68">
        <v>392.4</v>
      </c>
      <c r="D608" s="68"/>
      <c r="E608" s="68">
        <v>19.899999999999999</v>
      </c>
      <c r="F608" s="68">
        <f t="shared" si="56"/>
        <v>412.29999999999995</v>
      </c>
      <c r="G608" s="215">
        <v>179.6</v>
      </c>
      <c r="H608" s="154">
        <f t="shared" si="61"/>
        <v>5.9866666666666665E-2</v>
      </c>
      <c r="I608" s="43">
        <f t="shared" si="59"/>
        <v>256.31613999999996</v>
      </c>
      <c r="J608" s="43">
        <f t="shared" si="57"/>
        <v>56.389550799999995</v>
      </c>
      <c r="K608" s="43">
        <v>110.15466666666667</v>
      </c>
      <c r="L608" s="194">
        <v>12.583973333333333</v>
      </c>
      <c r="M608" s="45">
        <f t="shared" si="58"/>
        <v>1.0561346854232356</v>
      </c>
    </row>
    <row r="609" spans="1:13" x14ac:dyDescent="0.25">
      <c r="A609" s="190">
        <f t="shared" si="60"/>
        <v>229</v>
      </c>
      <c r="B609" s="46" t="s">
        <v>1429</v>
      </c>
      <c r="C609" s="68">
        <v>598.14</v>
      </c>
      <c r="D609" s="68"/>
      <c r="E609" s="68"/>
      <c r="F609" s="68">
        <f t="shared" si="56"/>
        <v>598.14</v>
      </c>
      <c r="G609" s="215">
        <v>33</v>
      </c>
      <c r="H609" s="154">
        <f t="shared" si="61"/>
        <v>1.0999999999999999E-2</v>
      </c>
      <c r="I609" s="43">
        <f t="shared" si="59"/>
        <v>47.095949999999995</v>
      </c>
      <c r="J609" s="43">
        <f t="shared" si="57"/>
        <v>10.361108999999999</v>
      </c>
      <c r="K609" s="43">
        <v>20.239999999999998</v>
      </c>
      <c r="L609" s="194">
        <v>2.3121999999999998</v>
      </c>
      <c r="M609" s="45">
        <f t="shared" si="58"/>
        <v>0.13376343163807805</v>
      </c>
    </row>
    <row r="610" spans="1:13" x14ac:dyDescent="0.25">
      <c r="A610" s="190">
        <f t="shared" si="60"/>
        <v>230</v>
      </c>
      <c r="B610" s="46" t="s">
        <v>1430</v>
      </c>
      <c r="C610" s="68">
        <v>388.6</v>
      </c>
      <c r="D610" s="68"/>
      <c r="E610" s="68"/>
      <c r="F610" s="68">
        <f t="shared" si="56"/>
        <v>388.6</v>
      </c>
      <c r="G610" s="215">
        <v>52.8</v>
      </c>
      <c r="H610" s="154">
        <f t="shared" si="61"/>
        <v>1.7599999999999998E-2</v>
      </c>
      <c r="I610" s="43">
        <f t="shared" si="59"/>
        <v>75.353519999999989</v>
      </c>
      <c r="J610" s="43">
        <f t="shared" si="57"/>
        <v>16.577774399999999</v>
      </c>
      <c r="K610" s="43">
        <v>32.383999999999993</v>
      </c>
      <c r="L610" s="194">
        <v>3.6995199999999997</v>
      </c>
      <c r="M610" s="45">
        <f t="shared" si="58"/>
        <v>0.32942566752444663</v>
      </c>
    </row>
    <row r="611" spans="1:13" x14ac:dyDescent="0.25">
      <c r="A611" s="190">
        <f t="shared" si="60"/>
        <v>231</v>
      </c>
      <c r="B611" s="46" t="s">
        <v>1431</v>
      </c>
      <c r="C611" s="68">
        <v>634.1</v>
      </c>
      <c r="D611" s="68"/>
      <c r="E611" s="68"/>
      <c r="F611" s="68">
        <f t="shared" si="56"/>
        <v>634.1</v>
      </c>
      <c r="G611" s="215">
        <v>35.4</v>
      </c>
      <c r="H611" s="154">
        <f t="shared" si="61"/>
        <v>1.18E-2</v>
      </c>
      <c r="I611" s="43">
        <f t="shared" si="59"/>
        <v>50.52111</v>
      </c>
      <c r="J611" s="43">
        <f t="shared" si="57"/>
        <v>11.114644200000001</v>
      </c>
      <c r="K611" s="43">
        <v>21.712</v>
      </c>
      <c r="L611" s="194">
        <v>2.4803599999999997</v>
      </c>
      <c r="M611" s="45">
        <f t="shared" si="58"/>
        <v>0.13535422520107238</v>
      </c>
    </row>
    <row r="612" spans="1:13" x14ac:dyDescent="0.25">
      <c r="A612" s="190">
        <f t="shared" si="60"/>
        <v>232</v>
      </c>
      <c r="B612" s="46" t="s">
        <v>1432</v>
      </c>
      <c r="C612" s="68">
        <v>629.6</v>
      </c>
      <c r="D612" s="68"/>
      <c r="E612" s="68">
        <v>82.9</v>
      </c>
      <c r="F612" s="68">
        <f t="shared" si="56"/>
        <v>712.5</v>
      </c>
      <c r="G612" s="215">
        <v>138</v>
      </c>
      <c r="H612" s="154">
        <f t="shared" si="61"/>
        <v>4.5999999999999999E-2</v>
      </c>
      <c r="I612" s="43">
        <f t="shared" si="59"/>
        <v>196.94669999999999</v>
      </c>
      <c r="J612" s="43">
        <f t="shared" si="57"/>
        <v>43.328274</v>
      </c>
      <c r="K612" s="43">
        <v>84.64</v>
      </c>
      <c r="L612" s="194">
        <v>9.6692</v>
      </c>
      <c r="M612" s="45">
        <f t="shared" si="58"/>
        <v>0.46959182315789466</v>
      </c>
    </row>
    <row r="613" spans="1:13" x14ac:dyDescent="0.25">
      <c r="A613" s="190">
        <f t="shared" si="60"/>
        <v>233</v>
      </c>
      <c r="B613" s="46" t="s">
        <v>1433</v>
      </c>
      <c r="C613" s="68">
        <v>597.1</v>
      </c>
      <c r="D613" s="68"/>
      <c r="E613" s="68">
        <v>43.4</v>
      </c>
      <c r="F613" s="68">
        <f t="shared" si="56"/>
        <v>640.5</v>
      </c>
      <c r="G613" s="215">
        <v>146.30000000000001</v>
      </c>
      <c r="H613" s="154">
        <f t="shared" si="61"/>
        <v>4.8766666666666673E-2</v>
      </c>
      <c r="I613" s="43">
        <f t="shared" si="59"/>
        <v>208.79204500000003</v>
      </c>
      <c r="J613" s="43">
        <f t="shared" si="57"/>
        <v>45.934249900000005</v>
      </c>
      <c r="K613" s="43">
        <v>89.730666666666679</v>
      </c>
      <c r="L613" s="194">
        <v>10.250753333333336</v>
      </c>
      <c r="M613" s="45">
        <f t="shared" si="58"/>
        <v>0.55379814972677599</v>
      </c>
    </row>
    <row r="614" spans="1:13" x14ac:dyDescent="0.25">
      <c r="A614" s="190">
        <f t="shared" si="60"/>
        <v>234</v>
      </c>
      <c r="B614" s="46" t="s">
        <v>1434</v>
      </c>
      <c r="C614" s="68">
        <v>589.5</v>
      </c>
      <c r="D614" s="68"/>
      <c r="E614" s="68">
        <v>28.2</v>
      </c>
      <c r="F614" s="68">
        <f t="shared" si="56"/>
        <v>617.70000000000005</v>
      </c>
      <c r="G614" s="215">
        <v>95.8</v>
      </c>
      <c r="H614" s="154">
        <f t="shared" si="61"/>
        <v>3.1933333333333334E-2</v>
      </c>
      <c r="I614" s="43">
        <f t="shared" si="59"/>
        <v>136.72096999999999</v>
      </c>
      <c r="J614" s="43">
        <f t="shared" si="57"/>
        <v>30.078613399999998</v>
      </c>
      <c r="K614" s="43">
        <v>58.757333333333335</v>
      </c>
      <c r="L614" s="194">
        <v>6.7123866666666663</v>
      </c>
      <c r="M614" s="45">
        <f t="shared" si="58"/>
        <v>0.37602283211915166</v>
      </c>
    </row>
    <row r="615" spans="1:13" x14ac:dyDescent="0.25">
      <c r="A615" s="190">
        <f t="shared" si="60"/>
        <v>235</v>
      </c>
      <c r="B615" s="46" t="s">
        <v>1435</v>
      </c>
      <c r="C615" s="68">
        <v>657.5</v>
      </c>
      <c r="D615" s="68"/>
      <c r="E615" s="68">
        <v>28.8</v>
      </c>
      <c r="F615" s="68">
        <f t="shared" si="56"/>
        <v>686.3</v>
      </c>
      <c r="G615" s="215">
        <v>133.6</v>
      </c>
      <c r="H615" s="154">
        <f t="shared" si="61"/>
        <v>4.4533333333333334E-2</v>
      </c>
      <c r="I615" s="43">
        <f t="shared" si="59"/>
        <v>190.66723999999999</v>
      </c>
      <c r="J615" s="43">
        <f t="shared" si="57"/>
        <v>41.946792799999997</v>
      </c>
      <c r="K615" s="43">
        <v>81.941333333333333</v>
      </c>
      <c r="L615" s="194">
        <v>9.3609066666666667</v>
      </c>
      <c r="M615" s="45">
        <f t="shared" si="58"/>
        <v>0.47197475273204142</v>
      </c>
    </row>
    <row r="616" spans="1:13" x14ac:dyDescent="0.25">
      <c r="A616" s="190">
        <f t="shared" si="60"/>
        <v>236</v>
      </c>
      <c r="B616" s="46" t="s">
        <v>1436</v>
      </c>
      <c r="C616" s="68">
        <v>494</v>
      </c>
      <c r="D616" s="68"/>
      <c r="E616" s="68">
        <v>79.900000000000006</v>
      </c>
      <c r="F616" s="68">
        <f t="shared" si="56"/>
        <v>573.9</v>
      </c>
      <c r="G616" s="215">
        <v>114</v>
      </c>
      <c r="H616" s="154">
        <f t="shared" si="61"/>
        <v>3.7999999999999999E-2</v>
      </c>
      <c r="I616" s="43">
        <f t="shared" si="59"/>
        <v>162.6951</v>
      </c>
      <c r="J616" s="43">
        <f t="shared" si="57"/>
        <v>35.792921999999997</v>
      </c>
      <c r="K616" s="43">
        <v>69.92</v>
      </c>
      <c r="L616" s="194">
        <v>7.9875999999999987</v>
      </c>
      <c r="M616" s="45">
        <f t="shared" si="58"/>
        <v>0.48160937794040776</v>
      </c>
    </row>
    <row r="617" spans="1:13" x14ac:dyDescent="0.25">
      <c r="A617" s="190">
        <f t="shared" si="60"/>
        <v>237</v>
      </c>
      <c r="B617" s="46" t="s">
        <v>1437</v>
      </c>
      <c r="C617" s="68">
        <v>710.1</v>
      </c>
      <c r="D617" s="68"/>
      <c r="E617" s="68"/>
      <c r="F617" s="68">
        <f t="shared" si="56"/>
        <v>710.1</v>
      </c>
      <c r="G617" s="215">
        <v>240</v>
      </c>
      <c r="H617" s="154">
        <f t="shared" si="61"/>
        <v>0.08</v>
      </c>
      <c r="I617" s="43">
        <f t="shared" si="59"/>
        <v>342.51600000000002</v>
      </c>
      <c r="J617" s="43">
        <f t="shared" si="57"/>
        <v>75.353520000000003</v>
      </c>
      <c r="K617" s="43">
        <v>147.20000000000002</v>
      </c>
      <c r="L617" s="194">
        <v>16.815999999999999</v>
      </c>
      <c r="M617" s="45">
        <f t="shared" si="58"/>
        <v>0.81944165610477404</v>
      </c>
    </row>
    <row r="618" spans="1:13" x14ac:dyDescent="0.25">
      <c r="A618" s="190">
        <f t="shared" si="60"/>
        <v>238</v>
      </c>
      <c r="B618" s="46" t="s">
        <v>1438</v>
      </c>
      <c r="C618" s="68">
        <v>689.64</v>
      </c>
      <c r="D618" s="68">
        <v>121.5</v>
      </c>
      <c r="E618" s="68"/>
      <c r="F618" s="68">
        <f t="shared" si="56"/>
        <v>811.14</v>
      </c>
      <c r="G618" s="215">
        <v>179.3</v>
      </c>
      <c r="H618" s="154">
        <f t="shared" si="61"/>
        <v>5.9766666666666669E-2</v>
      </c>
      <c r="I618" s="43">
        <f t="shared" si="59"/>
        <v>255.88799499999999</v>
      </c>
      <c r="J618" s="43">
        <f t="shared" si="57"/>
        <v>56.295358899999997</v>
      </c>
      <c r="K618" s="43">
        <v>109.97066666666667</v>
      </c>
      <c r="L618" s="194">
        <v>12.562953333333333</v>
      </c>
      <c r="M618" s="45">
        <f t="shared" si="58"/>
        <v>0.53593334553837801</v>
      </c>
    </row>
    <row r="619" spans="1:13" x14ac:dyDescent="0.25">
      <c r="A619" s="190">
        <f t="shared" si="60"/>
        <v>239</v>
      </c>
      <c r="B619" s="46" t="s">
        <v>1439</v>
      </c>
      <c r="C619" s="68">
        <v>1029</v>
      </c>
      <c r="D619" s="68">
        <v>102.5</v>
      </c>
      <c r="E619" s="68"/>
      <c r="F619" s="68">
        <f t="shared" si="56"/>
        <v>1131.5</v>
      </c>
      <c r="G619" s="215">
        <v>189.2</v>
      </c>
      <c r="H619" s="154">
        <f t="shared" si="61"/>
        <v>6.306666666666666E-2</v>
      </c>
      <c r="I619" s="43">
        <f t="shared" si="59"/>
        <v>270.01677999999998</v>
      </c>
      <c r="J619" s="43">
        <f t="shared" si="57"/>
        <v>59.403691599999995</v>
      </c>
      <c r="K619" s="43">
        <v>116.04266666666665</v>
      </c>
      <c r="L619" s="194">
        <v>13.25661333333333</v>
      </c>
      <c r="M619" s="45">
        <f t="shared" si="58"/>
        <v>0.40540852991604065</v>
      </c>
    </row>
    <row r="620" spans="1:13" x14ac:dyDescent="0.25">
      <c r="A620" s="190">
        <f t="shared" si="60"/>
        <v>240</v>
      </c>
      <c r="B620" s="46" t="s">
        <v>1440</v>
      </c>
      <c r="C620" s="68">
        <v>478</v>
      </c>
      <c r="D620" s="68"/>
      <c r="E620" s="68">
        <v>77.5</v>
      </c>
      <c r="F620" s="68">
        <f t="shared" si="56"/>
        <v>555.5</v>
      </c>
      <c r="G620" s="215">
        <v>120.3</v>
      </c>
      <c r="H620" s="154">
        <f t="shared" si="61"/>
        <v>4.0099999999999997E-2</v>
      </c>
      <c r="I620" s="43">
        <f t="shared" si="59"/>
        <v>171.68614499999998</v>
      </c>
      <c r="J620" s="43">
        <f t="shared" si="57"/>
        <v>37.770951899999993</v>
      </c>
      <c r="K620" s="43">
        <v>73.783999999999992</v>
      </c>
      <c r="L620" s="194">
        <v>8.4290199999999995</v>
      </c>
      <c r="M620" s="45">
        <f t="shared" si="58"/>
        <v>0.52505871629162915</v>
      </c>
    </row>
    <row r="621" spans="1:13" x14ac:dyDescent="0.25">
      <c r="A621" s="190">
        <f t="shared" si="60"/>
        <v>241</v>
      </c>
      <c r="B621" s="46" t="s">
        <v>1441</v>
      </c>
      <c r="C621" s="68">
        <v>937.9</v>
      </c>
      <c r="D621" s="68"/>
      <c r="E621" s="68"/>
      <c r="F621" s="68">
        <f t="shared" si="56"/>
        <v>937.9</v>
      </c>
      <c r="G621" s="215">
        <v>128.4</v>
      </c>
      <c r="H621" s="154">
        <f t="shared" si="61"/>
        <v>4.2800000000000005E-2</v>
      </c>
      <c r="I621" s="43">
        <f t="shared" si="59"/>
        <v>183.24606</v>
      </c>
      <c r="J621" s="43">
        <f t="shared" si="57"/>
        <v>40.314133200000001</v>
      </c>
      <c r="K621" s="43">
        <v>78.75200000000001</v>
      </c>
      <c r="L621" s="194">
        <v>8.9965600000000006</v>
      </c>
      <c r="M621" s="45">
        <f t="shared" si="58"/>
        <v>0.3319210504318158</v>
      </c>
    </row>
    <row r="622" spans="1:13" x14ac:dyDescent="0.25">
      <c r="A622" s="190">
        <f t="shared" si="60"/>
        <v>242</v>
      </c>
      <c r="B622" s="46" t="s">
        <v>1442</v>
      </c>
      <c r="C622" s="68">
        <v>848.1</v>
      </c>
      <c r="D622" s="68"/>
      <c r="E622" s="68">
        <v>34.700000000000003</v>
      </c>
      <c r="F622" s="68">
        <f t="shared" si="56"/>
        <v>882.80000000000007</v>
      </c>
      <c r="G622" s="215">
        <v>126.8</v>
      </c>
      <c r="H622" s="154">
        <f t="shared" si="61"/>
        <v>4.2266666666666668E-2</v>
      </c>
      <c r="I622" s="43">
        <f t="shared" si="59"/>
        <v>180.96261999999999</v>
      </c>
      <c r="J622" s="43">
        <f t="shared" si="57"/>
        <v>39.811776399999999</v>
      </c>
      <c r="K622" s="43">
        <v>77.770666666666671</v>
      </c>
      <c r="L622" s="194">
        <v>8.8844533333333331</v>
      </c>
      <c r="M622" s="45">
        <f t="shared" si="58"/>
        <v>0.34824367512460352</v>
      </c>
    </row>
    <row r="623" spans="1:13" x14ac:dyDescent="0.25">
      <c r="A623" s="190">
        <f t="shared" si="60"/>
        <v>243</v>
      </c>
      <c r="B623" s="46" t="s">
        <v>1443</v>
      </c>
      <c r="C623" s="68">
        <v>958.6</v>
      </c>
      <c r="D623" s="68"/>
      <c r="E623" s="68"/>
      <c r="F623" s="68">
        <f t="shared" si="56"/>
        <v>958.6</v>
      </c>
      <c r="G623" s="215">
        <v>129</v>
      </c>
      <c r="H623" s="154">
        <f t="shared" si="61"/>
        <v>4.2999999999999997E-2</v>
      </c>
      <c r="I623" s="43">
        <f t="shared" si="59"/>
        <v>184.10234999999997</v>
      </c>
      <c r="J623" s="43">
        <f t="shared" si="57"/>
        <v>40.502516999999997</v>
      </c>
      <c r="K623" s="43">
        <v>79.11999999999999</v>
      </c>
      <c r="L623" s="194">
        <v>9.0385999999999989</v>
      </c>
      <c r="M623" s="45">
        <f t="shared" si="58"/>
        <v>0.32627109013144162</v>
      </c>
    </row>
    <row r="624" spans="1:13" x14ac:dyDescent="0.25">
      <c r="A624" s="190">
        <f t="shared" si="60"/>
        <v>244</v>
      </c>
      <c r="B624" s="46" t="s">
        <v>1444</v>
      </c>
      <c r="C624" s="68">
        <v>950.2</v>
      </c>
      <c r="D624" s="68"/>
      <c r="E624" s="68"/>
      <c r="F624" s="68">
        <f t="shared" si="56"/>
        <v>950.2</v>
      </c>
      <c r="G624" s="215">
        <v>101.4</v>
      </c>
      <c r="H624" s="154">
        <f t="shared" si="61"/>
        <v>3.3800000000000004E-2</v>
      </c>
      <c r="I624" s="43">
        <f t="shared" si="59"/>
        <v>144.71301</v>
      </c>
      <c r="J624" s="43">
        <f t="shared" si="57"/>
        <v>31.836862199999999</v>
      </c>
      <c r="K624" s="43">
        <v>62.192000000000007</v>
      </c>
      <c r="L624" s="194">
        <v>7.1047600000000006</v>
      </c>
      <c r="M624" s="45">
        <f t="shared" si="58"/>
        <v>0.25873145885076826</v>
      </c>
    </row>
    <row r="625" spans="1:13" x14ac:dyDescent="0.25">
      <c r="A625" s="190">
        <f t="shared" si="60"/>
        <v>245</v>
      </c>
      <c r="B625" s="46" t="s">
        <v>1445</v>
      </c>
      <c r="C625" s="68">
        <v>717.45</v>
      </c>
      <c r="D625" s="68"/>
      <c r="E625" s="68">
        <v>83.8</v>
      </c>
      <c r="F625" s="68">
        <f t="shared" si="56"/>
        <v>801.25</v>
      </c>
      <c r="G625" s="215">
        <v>74.5</v>
      </c>
      <c r="H625" s="154">
        <f t="shared" si="61"/>
        <v>2.4833333333333332E-2</v>
      </c>
      <c r="I625" s="43">
        <f t="shared" si="59"/>
        <v>106.32267499999999</v>
      </c>
      <c r="J625" s="43">
        <f t="shared" si="57"/>
        <v>23.390988499999999</v>
      </c>
      <c r="K625" s="43">
        <v>45.693333333333328</v>
      </c>
      <c r="L625" s="194">
        <v>5.2199666666666662</v>
      </c>
      <c r="M625" s="45">
        <f t="shared" si="58"/>
        <v>0.22543146770670824</v>
      </c>
    </row>
    <row r="626" spans="1:13" x14ac:dyDescent="0.25">
      <c r="A626" s="190">
        <f t="shared" si="60"/>
        <v>246</v>
      </c>
      <c r="B626" s="46" t="s">
        <v>1446</v>
      </c>
      <c r="C626" s="68">
        <v>678.26</v>
      </c>
      <c r="D626" s="68"/>
      <c r="E626" s="68"/>
      <c r="F626" s="68">
        <f t="shared" si="56"/>
        <v>678.26</v>
      </c>
      <c r="G626" s="215">
        <v>157.6</v>
      </c>
      <c r="H626" s="154">
        <f t="shared" si="61"/>
        <v>5.2533333333333335E-2</v>
      </c>
      <c r="I626" s="43">
        <f t="shared" si="59"/>
        <v>224.91883999999999</v>
      </c>
      <c r="J626" s="43">
        <f t="shared" si="57"/>
        <v>49.4821448</v>
      </c>
      <c r="K626" s="43">
        <v>96.661333333333332</v>
      </c>
      <c r="L626" s="194">
        <v>11.042506666666668</v>
      </c>
      <c r="M626" s="45">
        <f t="shared" si="58"/>
        <v>0.56336039984666653</v>
      </c>
    </row>
    <row r="627" spans="1:13" x14ac:dyDescent="0.25">
      <c r="A627" s="190">
        <f t="shared" si="60"/>
        <v>247</v>
      </c>
      <c r="B627" s="46" t="s">
        <v>1447</v>
      </c>
      <c r="C627" s="68">
        <v>633.9</v>
      </c>
      <c r="D627" s="68"/>
      <c r="E627" s="68">
        <v>33.200000000000003</v>
      </c>
      <c r="F627" s="68">
        <f t="shared" si="56"/>
        <v>667.1</v>
      </c>
      <c r="G627" s="215">
        <v>292</v>
      </c>
      <c r="H627" s="154">
        <f t="shared" si="61"/>
        <v>9.7333333333333327E-2</v>
      </c>
      <c r="I627" s="43">
        <f t="shared" si="59"/>
        <v>416.72779999999995</v>
      </c>
      <c r="J627" s="43">
        <f t="shared" si="57"/>
        <v>91.680115999999984</v>
      </c>
      <c r="K627" s="43">
        <v>179.09333333333333</v>
      </c>
      <c r="L627" s="194">
        <v>20.459466666666664</v>
      </c>
      <c r="M627" s="45">
        <f t="shared" si="58"/>
        <v>1.0612512606805575</v>
      </c>
    </row>
    <row r="628" spans="1:13" x14ac:dyDescent="0.25">
      <c r="A628" s="190">
        <f t="shared" si="60"/>
        <v>248</v>
      </c>
      <c r="B628" s="46" t="s">
        <v>1448</v>
      </c>
      <c r="C628" s="68">
        <v>657.24</v>
      </c>
      <c r="D628" s="68"/>
      <c r="E628" s="68">
        <v>32.6</v>
      </c>
      <c r="F628" s="68">
        <f t="shared" si="56"/>
        <v>689.84</v>
      </c>
      <c r="G628" s="215">
        <v>310.5</v>
      </c>
      <c r="H628" s="154">
        <f t="shared" si="61"/>
        <v>0.10349999999999999</v>
      </c>
      <c r="I628" s="43">
        <f t="shared" si="59"/>
        <v>443.13007499999998</v>
      </c>
      <c r="J628" s="43">
        <f t="shared" si="57"/>
        <v>97.488616499999992</v>
      </c>
      <c r="K628" s="43">
        <v>190.44</v>
      </c>
      <c r="L628" s="194">
        <v>21.755700000000001</v>
      </c>
      <c r="M628" s="45">
        <f t="shared" si="58"/>
        <v>1.0912884023831613</v>
      </c>
    </row>
    <row r="629" spans="1:13" x14ac:dyDescent="0.25">
      <c r="A629" s="190">
        <f t="shared" si="60"/>
        <v>249</v>
      </c>
      <c r="B629" s="46" t="s">
        <v>1449</v>
      </c>
      <c r="C629" s="68">
        <v>546.5</v>
      </c>
      <c r="D629" s="68"/>
      <c r="E629" s="68">
        <v>73.2</v>
      </c>
      <c r="F629" s="68">
        <f t="shared" ref="F629:F689" si="62">C629+D629+E629</f>
        <v>619.70000000000005</v>
      </c>
      <c r="G629" s="215">
        <v>148.6</v>
      </c>
      <c r="H629" s="154">
        <f t="shared" si="61"/>
        <v>4.9533333333333332E-2</v>
      </c>
      <c r="I629" s="43">
        <f t="shared" si="59"/>
        <v>212.07449</v>
      </c>
      <c r="J629" s="43">
        <f t="shared" si="57"/>
        <v>46.656387799999997</v>
      </c>
      <c r="K629" s="43">
        <v>91.141333333333336</v>
      </c>
      <c r="L629" s="194">
        <v>10.411906666666667</v>
      </c>
      <c r="M629" s="45">
        <f t="shared" si="58"/>
        <v>0.58138473099887022</v>
      </c>
    </row>
    <row r="630" spans="1:13" x14ac:dyDescent="0.25">
      <c r="A630" s="190">
        <f t="shared" si="60"/>
        <v>250</v>
      </c>
      <c r="B630" s="46" t="s">
        <v>1450</v>
      </c>
      <c r="C630" s="68">
        <v>648.6</v>
      </c>
      <c r="D630" s="68"/>
      <c r="E630" s="68"/>
      <c r="F630" s="68">
        <f t="shared" si="62"/>
        <v>648.6</v>
      </c>
      <c r="G630" s="215">
        <v>105</v>
      </c>
      <c r="H630" s="154">
        <f t="shared" si="61"/>
        <v>3.5000000000000003E-2</v>
      </c>
      <c r="I630" s="43">
        <f t="shared" si="59"/>
        <v>149.85075000000001</v>
      </c>
      <c r="J630" s="43">
        <f t="shared" ref="J630:J690" si="63">I630*0.22</f>
        <v>32.967165000000001</v>
      </c>
      <c r="K630" s="43">
        <v>64.400000000000006</v>
      </c>
      <c r="L630" s="194">
        <v>7.3570000000000002</v>
      </c>
      <c r="M630" s="45">
        <f t="shared" si="58"/>
        <v>0.39249909805735428</v>
      </c>
    </row>
    <row r="631" spans="1:13" x14ac:dyDescent="0.25">
      <c r="A631" s="190">
        <f t="shared" si="60"/>
        <v>251</v>
      </c>
      <c r="B631" s="46" t="s">
        <v>1451</v>
      </c>
      <c r="C631" s="68">
        <v>633.29999999999995</v>
      </c>
      <c r="D631" s="68"/>
      <c r="E631" s="68">
        <v>40.9</v>
      </c>
      <c r="F631" s="68">
        <f t="shared" si="62"/>
        <v>674.19999999999993</v>
      </c>
      <c r="G631" s="215">
        <v>151.6</v>
      </c>
      <c r="H631" s="154">
        <f t="shared" si="61"/>
        <v>5.0533333333333333E-2</v>
      </c>
      <c r="I631" s="43">
        <f t="shared" si="59"/>
        <v>216.35593999999998</v>
      </c>
      <c r="J631" s="43">
        <f t="shared" si="63"/>
        <v>47.598306799999996</v>
      </c>
      <c r="K631" s="43">
        <v>92.981333333333339</v>
      </c>
      <c r="L631" s="194">
        <v>10.622106666666667</v>
      </c>
      <c r="M631" s="45">
        <f t="shared" si="58"/>
        <v>0.54517604093740724</v>
      </c>
    </row>
    <row r="632" spans="1:13" x14ac:dyDescent="0.25">
      <c r="A632" s="190">
        <f t="shared" si="60"/>
        <v>252</v>
      </c>
      <c r="B632" s="46" t="s">
        <v>37</v>
      </c>
      <c r="C632" s="68">
        <v>297.2</v>
      </c>
      <c r="D632" s="68"/>
      <c r="E632" s="68">
        <v>60.8</v>
      </c>
      <c r="F632" s="68">
        <f t="shared" si="62"/>
        <v>358</v>
      </c>
      <c r="G632" s="215">
        <v>19</v>
      </c>
      <c r="H632" s="154">
        <f t="shared" si="61"/>
        <v>6.3333333333333332E-3</v>
      </c>
      <c r="I632" s="43">
        <f t="shared" si="59"/>
        <v>27.115849999999998</v>
      </c>
      <c r="J632" s="43">
        <f t="shared" si="63"/>
        <v>5.9654869999999995</v>
      </c>
      <c r="K632" s="43">
        <v>11.653333333333332</v>
      </c>
      <c r="L632" s="194">
        <v>1.3312666666666666</v>
      </c>
      <c r="M632" s="45">
        <f t="shared" si="58"/>
        <v>0.12867580167597764</v>
      </c>
    </row>
    <row r="633" spans="1:13" x14ac:dyDescent="0.25">
      <c r="A633" s="190">
        <f t="shared" si="60"/>
        <v>253</v>
      </c>
      <c r="B633" s="46" t="s">
        <v>40</v>
      </c>
      <c r="C633" s="68">
        <v>226.9</v>
      </c>
      <c r="D633" s="68"/>
      <c r="E633" s="68"/>
      <c r="F633" s="68">
        <f t="shared" si="62"/>
        <v>226.9</v>
      </c>
      <c r="G633" s="215">
        <v>135</v>
      </c>
      <c r="H633" s="154">
        <f t="shared" si="61"/>
        <v>4.4999999999999998E-2</v>
      </c>
      <c r="I633" s="43">
        <f t="shared" si="59"/>
        <v>192.66524999999999</v>
      </c>
      <c r="J633" s="43">
        <f t="shared" si="63"/>
        <v>42.386354999999995</v>
      </c>
      <c r="K633" s="43">
        <v>82.8</v>
      </c>
      <c r="L633" s="194">
        <v>9.4589999999999996</v>
      </c>
      <c r="M633" s="45">
        <f t="shared" si="58"/>
        <v>1.4425324151608638</v>
      </c>
    </row>
    <row r="634" spans="1:13" x14ac:dyDescent="0.25">
      <c r="A634" s="190">
        <f t="shared" si="60"/>
        <v>254</v>
      </c>
      <c r="B634" s="46" t="s">
        <v>41</v>
      </c>
      <c r="C634" s="68">
        <v>314.89999999999998</v>
      </c>
      <c r="D634" s="68"/>
      <c r="E634" s="68"/>
      <c r="F634" s="68">
        <f t="shared" si="62"/>
        <v>314.89999999999998</v>
      </c>
      <c r="G634" s="215">
        <v>80</v>
      </c>
      <c r="H634" s="154">
        <f t="shared" si="61"/>
        <v>2.6666666666666668E-2</v>
      </c>
      <c r="I634" s="43">
        <f t="shared" si="59"/>
        <v>114.172</v>
      </c>
      <c r="J634" s="43">
        <f t="shared" si="63"/>
        <v>25.117840000000001</v>
      </c>
      <c r="K634" s="43">
        <v>49.06666666666667</v>
      </c>
      <c r="L634" s="194">
        <v>5.6053333333333333</v>
      </c>
      <c r="M634" s="45">
        <f t="shared" si="58"/>
        <v>0.61594741187678625</v>
      </c>
    </row>
    <row r="635" spans="1:13" x14ac:dyDescent="0.25">
      <c r="A635" s="190">
        <f t="shared" si="60"/>
        <v>255</v>
      </c>
      <c r="B635" s="46" t="s">
        <v>42</v>
      </c>
      <c r="C635" s="68">
        <v>199.2</v>
      </c>
      <c r="D635" s="68"/>
      <c r="E635" s="68"/>
      <c r="F635" s="68">
        <f t="shared" si="62"/>
        <v>199.2</v>
      </c>
      <c r="G635" s="215">
        <v>117</v>
      </c>
      <c r="H635" s="154">
        <f t="shared" si="61"/>
        <v>3.9E-2</v>
      </c>
      <c r="I635" s="43">
        <f t="shared" si="59"/>
        <v>166.97655</v>
      </c>
      <c r="J635" s="43">
        <f t="shared" si="63"/>
        <v>36.734841000000003</v>
      </c>
      <c r="K635" s="43">
        <v>71.760000000000005</v>
      </c>
      <c r="L635" s="194">
        <v>8.1977999999999991</v>
      </c>
      <c r="M635" s="45">
        <f t="shared" si="58"/>
        <v>1.4240421234939757</v>
      </c>
    </row>
    <row r="636" spans="1:13" x14ac:dyDescent="0.25">
      <c r="A636" s="190">
        <f t="shared" si="60"/>
        <v>256</v>
      </c>
      <c r="B636" s="46" t="s">
        <v>43</v>
      </c>
      <c r="C636" s="68">
        <v>748.1</v>
      </c>
      <c r="D636" s="68"/>
      <c r="E636" s="68">
        <v>189.2</v>
      </c>
      <c r="F636" s="68">
        <f t="shared" si="62"/>
        <v>937.3</v>
      </c>
      <c r="G636" s="215">
        <v>430</v>
      </c>
      <c r="H636" s="154">
        <f t="shared" si="61"/>
        <v>0.14333333333333334</v>
      </c>
      <c r="I636" s="43">
        <f t="shared" si="59"/>
        <v>613.67449999999997</v>
      </c>
      <c r="J636" s="43">
        <f t="shared" si="63"/>
        <v>135.00838999999999</v>
      </c>
      <c r="K636" s="43">
        <v>263.73333333333335</v>
      </c>
      <c r="L636" s="194">
        <v>30.128666666666668</v>
      </c>
      <c r="M636" s="45">
        <f t="shared" ref="M636:M698" si="64">(I636+J636+K636+L636)/F636</f>
        <v>1.1122851701696361</v>
      </c>
    </row>
    <row r="637" spans="1:13" x14ac:dyDescent="0.25">
      <c r="A637" s="190">
        <f t="shared" si="60"/>
        <v>257</v>
      </c>
      <c r="B637" s="46" t="s">
        <v>44</v>
      </c>
      <c r="C637" s="68">
        <v>486.2</v>
      </c>
      <c r="D637" s="68"/>
      <c r="E637" s="68"/>
      <c r="F637" s="68">
        <f t="shared" si="62"/>
        <v>486.2</v>
      </c>
      <c r="G637" s="215">
        <v>172</v>
      </c>
      <c r="H637" s="154">
        <f t="shared" si="61"/>
        <v>5.7333333333333333E-2</v>
      </c>
      <c r="I637" s="43">
        <f t="shared" ref="I637:I700" si="65">H637*4281.45</f>
        <v>245.46979999999999</v>
      </c>
      <c r="J637" s="43">
        <f t="shared" si="63"/>
        <v>54.003355999999997</v>
      </c>
      <c r="K637" s="43">
        <v>105.49333333333334</v>
      </c>
      <c r="L637" s="194">
        <v>12.051466666666666</v>
      </c>
      <c r="M637" s="45">
        <f t="shared" si="64"/>
        <v>0.85770867132867146</v>
      </c>
    </row>
    <row r="638" spans="1:13" x14ac:dyDescent="0.25">
      <c r="A638" s="190">
        <f t="shared" ref="A638:A701" si="66">1+A637</f>
        <v>258</v>
      </c>
      <c r="B638" s="46" t="s">
        <v>45</v>
      </c>
      <c r="C638" s="68">
        <v>1811.6</v>
      </c>
      <c r="D638" s="68"/>
      <c r="E638" s="68">
        <v>36.9</v>
      </c>
      <c r="F638" s="68">
        <f t="shared" si="62"/>
        <v>1848.5</v>
      </c>
      <c r="G638" s="215">
        <v>990</v>
      </c>
      <c r="H638" s="154">
        <f t="shared" si="61"/>
        <v>0.33</v>
      </c>
      <c r="I638" s="43">
        <f t="shared" si="65"/>
        <v>1412.8785</v>
      </c>
      <c r="J638" s="43">
        <f t="shared" si="63"/>
        <v>310.83327000000003</v>
      </c>
      <c r="K638" s="43">
        <v>607.20000000000005</v>
      </c>
      <c r="L638" s="194">
        <v>69.366</v>
      </c>
      <c r="M638" s="45">
        <f t="shared" si="64"/>
        <v>1.2985002813091697</v>
      </c>
    </row>
    <row r="639" spans="1:13" x14ac:dyDescent="0.25">
      <c r="A639" s="190">
        <f t="shared" si="66"/>
        <v>259</v>
      </c>
      <c r="B639" s="46" t="s">
        <v>46</v>
      </c>
      <c r="C639" s="68">
        <v>314</v>
      </c>
      <c r="D639" s="68"/>
      <c r="E639" s="68"/>
      <c r="F639" s="68">
        <f t="shared" si="62"/>
        <v>314</v>
      </c>
      <c r="G639" s="215">
        <v>63</v>
      </c>
      <c r="H639" s="154">
        <f t="shared" si="61"/>
        <v>2.1000000000000001E-2</v>
      </c>
      <c r="I639" s="43">
        <f t="shared" si="65"/>
        <v>89.910449999999997</v>
      </c>
      <c r="J639" s="43">
        <f t="shared" si="63"/>
        <v>19.780298999999999</v>
      </c>
      <c r="K639" s="43">
        <v>38.64</v>
      </c>
      <c r="L639" s="194">
        <v>4.4142000000000001</v>
      </c>
      <c r="M639" s="45">
        <f t="shared" si="64"/>
        <v>0.48644888216560506</v>
      </c>
    </row>
    <row r="640" spans="1:13" x14ac:dyDescent="0.25">
      <c r="A640" s="190">
        <f t="shared" si="66"/>
        <v>260</v>
      </c>
      <c r="B640" s="46" t="s">
        <v>47</v>
      </c>
      <c r="C640" s="68">
        <v>1446.6</v>
      </c>
      <c r="D640" s="68"/>
      <c r="E640" s="68">
        <v>54.7</v>
      </c>
      <c r="F640" s="68">
        <f t="shared" si="62"/>
        <v>1501.3</v>
      </c>
      <c r="G640" s="215">
        <v>570</v>
      </c>
      <c r="H640" s="154">
        <f t="shared" si="61"/>
        <v>0.19</v>
      </c>
      <c r="I640" s="43">
        <f t="shared" si="65"/>
        <v>813.47550000000001</v>
      </c>
      <c r="J640" s="43">
        <f t="shared" si="63"/>
        <v>178.96460999999999</v>
      </c>
      <c r="K640" s="43">
        <v>349.6</v>
      </c>
      <c r="L640" s="194">
        <v>39.937999999999995</v>
      </c>
      <c r="M640" s="45">
        <f t="shared" si="64"/>
        <v>0.92052095517218413</v>
      </c>
    </row>
    <row r="641" spans="1:13" x14ac:dyDescent="0.25">
      <c r="A641" s="190">
        <f t="shared" si="66"/>
        <v>261</v>
      </c>
      <c r="B641" s="46" t="s">
        <v>66</v>
      </c>
      <c r="C641" s="68">
        <v>249.2</v>
      </c>
      <c r="D641" s="68"/>
      <c r="E641" s="68"/>
      <c r="F641" s="68">
        <f t="shared" si="62"/>
        <v>249.2</v>
      </c>
      <c r="G641" s="215">
        <v>33</v>
      </c>
      <c r="H641" s="154">
        <f t="shared" si="61"/>
        <v>1.0999999999999999E-2</v>
      </c>
      <c r="I641" s="43">
        <f t="shared" si="65"/>
        <v>47.095949999999995</v>
      </c>
      <c r="J641" s="43">
        <f t="shared" si="63"/>
        <v>10.361108999999999</v>
      </c>
      <c r="K641" s="43">
        <v>20.239999999999998</v>
      </c>
      <c r="L641" s="194">
        <v>2.3121999999999998</v>
      </c>
      <c r="M641" s="45">
        <f t="shared" si="64"/>
        <v>0.32106444221508829</v>
      </c>
    </row>
    <row r="642" spans="1:13" x14ac:dyDescent="0.25">
      <c r="A642" s="190">
        <f t="shared" si="66"/>
        <v>262</v>
      </c>
      <c r="B642" s="46" t="s">
        <v>67</v>
      </c>
      <c r="C642" s="68">
        <v>299.39999999999998</v>
      </c>
      <c r="D642" s="68"/>
      <c r="E642" s="68"/>
      <c r="F642" s="68">
        <f t="shared" si="62"/>
        <v>299.39999999999998</v>
      </c>
      <c r="G642" s="215">
        <v>35</v>
      </c>
      <c r="H642" s="154">
        <f t="shared" si="61"/>
        <v>1.1666666666666667E-2</v>
      </c>
      <c r="I642" s="43">
        <f t="shared" si="65"/>
        <v>49.950249999999997</v>
      </c>
      <c r="J642" s="43">
        <f t="shared" si="63"/>
        <v>10.989054999999999</v>
      </c>
      <c r="K642" s="43">
        <v>21.466666666666669</v>
      </c>
      <c r="L642" s="194">
        <v>2.4523333333333333</v>
      </c>
      <c r="M642" s="45">
        <f t="shared" si="64"/>
        <v>0.28342787241148965</v>
      </c>
    </row>
    <row r="643" spans="1:13" x14ac:dyDescent="0.25">
      <c r="A643" s="190">
        <f t="shared" si="66"/>
        <v>263</v>
      </c>
      <c r="B643" s="46" t="s">
        <v>68</v>
      </c>
      <c r="C643" s="68">
        <v>51.3</v>
      </c>
      <c r="D643" s="68"/>
      <c r="E643" s="68"/>
      <c r="F643" s="68">
        <f t="shared" si="62"/>
        <v>51.3</v>
      </c>
      <c r="G643" s="215">
        <v>9</v>
      </c>
      <c r="H643" s="154">
        <f t="shared" si="61"/>
        <v>3.0000000000000001E-3</v>
      </c>
      <c r="I643" s="43">
        <f t="shared" si="65"/>
        <v>12.84435</v>
      </c>
      <c r="J643" s="43">
        <f t="shared" si="63"/>
        <v>2.8257570000000003</v>
      </c>
      <c r="K643" s="43">
        <v>5.5200000000000005</v>
      </c>
      <c r="L643" s="194">
        <v>0.63060000000000005</v>
      </c>
      <c r="M643" s="45">
        <f t="shared" si="64"/>
        <v>0.42535491228070182</v>
      </c>
    </row>
    <row r="644" spans="1:13" x14ac:dyDescent="0.25">
      <c r="A644" s="190">
        <f t="shared" si="66"/>
        <v>264</v>
      </c>
      <c r="B644" s="46" t="s">
        <v>69</v>
      </c>
      <c r="C644" s="68">
        <v>312.3</v>
      </c>
      <c r="D644" s="68"/>
      <c r="E644" s="68"/>
      <c r="F644" s="68">
        <f t="shared" si="62"/>
        <v>312.3</v>
      </c>
      <c r="G644" s="215">
        <v>7.7</v>
      </c>
      <c r="H644" s="154">
        <f t="shared" si="61"/>
        <v>2.5666666666666667E-3</v>
      </c>
      <c r="I644" s="43">
        <f t="shared" si="65"/>
        <v>10.989055</v>
      </c>
      <c r="J644" s="43">
        <f t="shared" si="63"/>
        <v>2.4175921000000002</v>
      </c>
      <c r="K644" s="43">
        <v>4.722666666666667</v>
      </c>
      <c r="L644" s="194">
        <v>0.5395133333333334</v>
      </c>
      <c r="M644" s="45">
        <f t="shared" si="64"/>
        <v>5.9778504963176438E-2</v>
      </c>
    </row>
    <row r="645" spans="1:13" x14ac:dyDescent="0.25">
      <c r="A645" s="190">
        <f t="shared" si="66"/>
        <v>265</v>
      </c>
      <c r="B645" s="46" t="s">
        <v>70</v>
      </c>
      <c r="C645" s="68">
        <v>706.6</v>
      </c>
      <c r="D645" s="68">
        <v>191.5</v>
      </c>
      <c r="E645" s="68"/>
      <c r="F645" s="68">
        <f t="shared" si="62"/>
        <v>898.1</v>
      </c>
      <c r="G645" s="215">
        <v>306</v>
      </c>
      <c r="H645" s="154">
        <f t="shared" si="61"/>
        <v>0.10199999999999999</v>
      </c>
      <c r="I645" s="43">
        <f t="shared" si="65"/>
        <v>436.70789999999994</v>
      </c>
      <c r="J645" s="43">
        <f t="shared" si="63"/>
        <v>96.075737999999987</v>
      </c>
      <c r="K645" s="43">
        <v>187.67999999999998</v>
      </c>
      <c r="L645" s="194">
        <v>21.4404</v>
      </c>
      <c r="M645" s="45">
        <f t="shared" si="64"/>
        <v>0.8260817704041864</v>
      </c>
    </row>
    <row r="646" spans="1:13" x14ac:dyDescent="0.25">
      <c r="A646" s="190">
        <f t="shared" si="66"/>
        <v>266</v>
      </c>
      <c r="B646" s="46" t="s">
        <v>71</v>
      </c>
      <c r="C646" s="68">
        <v>552.4</v>
      </c>
      <c r="D646" s="68"/>
      <c r="E646" s="68"/>
      <c r="F646" s="68">
        <f t="shared" si="62"/>
        <v>552.4</v>
      </c>
      <c r="G646" s="215">
        <v>210</v>
      </c>
      <c r="H646" s="154">
        <f t="shared" si="61"/>
        <v>7.0000000000000007E-2</v>
      </c>
      <c r="I646" s="43">
        <f t="shared" si="65"/>
        <v>299.70150000000001</v>
      </c>
      <c r="J646" s="43">
        <f t="shared" si="63"/>
        <v>65.934330000000003</v>
      </c>
      <c r="K646" s="43">
        <v>128.80000000000001</v>
      </c>
      <c r="L646" s="194">
        <v>14.714</v>
      </c>
      <c r="M646" s="45">
        <f t="shared" si="64"/>
        <v>0.92170497827661124</v>
      </c>
    </row>
    <row r="647" spans="1:13" x14ac:dyDescent="0.25">
      <c r="A647" s="190">
        <f t="shared" si="66"/>
        <v>267</v>
      </c>
      <c r="B647" s="46" t="s">
        <v>72</v>
      </c>
      <c r="C647" s="68">
        <v>971.2</v>
      </c>
      <c r="D647" s="68"/>
      <c r="E647" s="68"/>
      <c r="F647" s="68">
        <f t="shared" si="62"/>
        <v>971.2</v>
      </c>
      <c r="G647" s="215">
        <v>420</v>
      </c>
      <c r="H647" s="154">
        <f t="shared" si="61"/>
        <v>0.14000000000000001</v>
      </c>
      <c r="I647" s="43">
        <f t="shared" si="65"/>
        <v>599.40300000000002</v>
      </c>
      <c r="J647" s="43">
        <f t="shared" si="63"/>
        <v>131.86866000000001</v>
      </c>
      <c r="K647" s="43">
        <v>257.60000000000002</v>
      </c>
      <c r="L647" s="194">
        <v>29.428000000000001</v>
      </c>
      <c r="M647" s="45">
        <f t="shared" si="64"/>
        <v>1.0484963550247117</v>
      </c>
    </row>
    <row r="648" spans="1:13" x14ac:dyDescent="0.25">
      <c r="A648" s="190">
        <f t="shared" si="66"/>
        <v>268</v>
      </c>
      <c r="B648" s="46" t="s">
        <v>73</v>
      </c>
      <c r="C648" s="68">
        <v>391.8</v>
      </c>
      <c r="D648" s="68"/>
      <c r="E648" s="68"/>
      <c r="F648" s="68">
        <f t="shared" si="62"/>
        <v>391.8</v>
      </c>
      <c r="G648" s="215">
        <v>200</v>
      </c>
      <c r="H648" s="154">
        <f t="shared" si="61"/>
        <v>6.6666666666666666E-2</v>
      </c>
      <c r="I648" s="43">
        <f t="shared" si="65"/>
        <v>285.43</v>
      </c>
      <c r="J648" s="43">
        <f t="shared" si="63"/>
        <v>62.794600000000003</v>
      </c>
      <c r="K648" s="43">
        <v>122.66666666666667</v>
      </c>
      <c r="L648" s="194">
        <v>14.013333333333334</v>
      </c>
      <c r="M648" s="45">
        <f t="shared" si="64"/>
        <v>1.2376329760081675</v>
      </c>
    </row>
    <row r="649" spans="1:13" x14ac:dyDescent="0.25">
      <c r="A649" s="190">
        <f t="shared" si="66"/>
        <v>269</v>
      </c>
      <c r="B649" s="46" t="s">
        <v>74</v>
      </c>
      <c r="C649" s="68">
        <v>414</v>
      </c>
      <c r="D649" s="68"/>
      <c r="E649" s="68"/>
      <c r="F649" s="68">
        <f t="shared" si="62"/>
        <v>414</v>
      </c>
      <c r="G649" s="215">
        <v>199</v>
      </c>
      <c r="H649" s="154">
        <f t="shared" si="61"/>
        <v>6.6333333333333327E-2</v>
      </c>
      <c r="I649" s="43">
        <f t="shared" si="65"/>
        <v>284.00284999999997</v>
      </c>
      <c r="J649" s="43">
        <f t="shared" si="63"/>
        <v>62.480626999999991</v>
      </c>
      <c r="K649" s="43">
        <v>122.05333333333333</v>
      </c>
      <c r="L649" s="194">
        <v>13.943266666666664</v>
      </c>
      <c r="M649" s="45">
        <f t="shared" si="64"/>
        <v>1.1654108140096617</v>
      </c>
    </row>
    <row r="650" spans="1:13" x14ac:dyDescent="0.25">
      <c r="A650" s="190">
        <f t="shared" si="66"/>
        <v>270</v>
      </c>
      <c r="B650" s="46" t="s">
        <v>75</v>
      </c>
      <c r="C650" s="68">
        <v>370.4</v>
      </c>
      <c r="D650" s="68">
        <v>116.4</v>
      </c>
      <c r="E650" s="68"/>
      <c r="F650" s="68">
        <f t="shared" si="62"/>
        <v>486.79999999999995</v>
      </c>
      <c r="G650" s="215">
        <v>230.7</v>
      </c>
      <c r="H650" s="154">
        <f t="shared" si="61"/>
        <v>7.6899999999999996E-2</v>
      </c>
      <c r="I650" s="43">
        <f t="shared" si="65"/>
        <v>329.24350499999997</v>
      </c>
      <c r="J650" s="43">
        <f t="shared" si="63"/>
        <v>72.433571099999995</v>
      </c>
      <c r="K650" s="43">
        <v>141.49599999999998</v>
      </c>
      <c r="L650" s="194">
        <v>16.164379999999998</v>
      </c>
      <c r="M650" s="45">
        <f t="shared" si="64"/>
        <v>1.1490087430156122</v>
      </c>
    </row>
    <row r="651" spans="1:13" x14ac:dyDescent="0.25">
      <c r="A651" s="190">
        <f t="shared" si="66"/>
        <v>271</v>
      </c>
      <c r="B651" s="46" t="s">
        <v>76</v>
      </c>
      <c r="C651" s="68">
        <v>355</v>
      </c>
      <c r="D651" s="68"/>
      <c r="E651" s="68"/>
      <c r="F651" s="68">
        <f t="shared" si="62"/>
        <v>355</v>
      </c>
      <c r="G651" s="215">
        <v>219</v>
      </c>
      <c r="H651" s="154">
        <f t="shared" si="61"/>
        <v>7.2999999999999995E-2</v>
      </c>
      <c r="I651" s="43">
        <f t="shared" si="65"/>
        <v>312.54584999999997</v>
      </c>
      <c r="J651" s="43">
        <f t="shared" si="63"/>
        <v>68.760086999999999</v>
      </c>
      <c r="K651" s="43">
        <v>134.32</v>
      </c>
      <c r="L651" s="194">
        <v>15.3446</v>
      </c>
      <c r="M651" s="45">
        <f t="shared" si="64"/>
        <v>1.4956916535211269</v>
      </c>
    </row>
    <row r="652" spans="1:13" x14ac:dyDescent="0.25">
      <c r="A652" s="190">
        <f t="shared" si="66"/>
        <v>272</v>
      </c>
      <c r="B652" s="46" t="s">
        <v>77</v>
      </c>
      <c r="C652" s="68">
        <v>143.19999999999999</v>
      </c>
      <c r="D652" s="68"/>
      <c r="E652" s="68">
        <v>41.9</v>
      </c>
      <c r="F652" s="68">
        <f t="shared" si="62"/>
        <v>185.1</v>
      </c>
      <c r="G652" s="215">
        <v>6</v>
      </c>
      <c r="H652" s="154">
        <f t="shared" si="61"/>
        <v>2E-3</v>
      </c>
      <c r="I652" s="43">
        <f t="shared" si="65"/>
        <v>8.5628999999999991</v>
      </c>
      <c r="J652" s="43">
        <f t="shared" si="63"/>
        <v>1.8838379999999999</v>
      </c>
      <c r="K652" s="43">
        <v>3.68</v>
      </c>
      <c r="L652" s="194">
        <v>0.4204</v>
      </c>
      <c r="M652" s="45">
        <f t="shared" si="64"/>
        <v>7.8590696920583472E-2</v>
      </c>
    </row>
    <row r="653" spans="1:13" x14ac:dyDescent="0.25">
      <c r="A653" s="190">
        <f t="shared" si="66"/>
        <v>273</v>
      </c>
      <c r="B653" s="46" t="s">
        <v>78</v>
      </c>
      <c r="C653" s="68">
        <v>163.19999999999999</v>
      </c>
      <c r="D653" s="68"/>
      <c r="E653" s="68"/>
      <c r="F653" s="68">
        <f t="shared" si="62"/>
        <v>163.19999999999999</v>
      </c>
      <c r="G653" s="215">
        <v>15</v>
      </c>
      <c r="H653" s="154">
        <f t="shared" si="61"/>
        <v>5.0000000000000001E-3</v>
      </c>
      <c r="I653" s="43">
        <f t="shared" si="65"/>
        <v>21.407250000000001</v>
      </c>
      <c r="J653" s="43">
        <f t="shared" si="63"/>
        <v>4.7095950000000002</v>
      </c>
      <c r="K653" s="43">
        <v>9.2000000000000011</v>
      </c>
      <c r="L653" s="194">
        <v>1.0509999999999999</v>
      </c>
      <c r="M653" s="45">
        <f t="shared" si="64"/>
        <v>0.22284218750000004</v>
      </c>
    </row>
    <row r="654" spans="1:13" x14ac:dyDescent="0.25">
      <c r="A654" s="190">
        <f t="shared" si="66"/>
        <v>274</v>
      </c>
      <c r="B654" s="46" t="s">
        <v>79</v>
      </c>
      <c r="C654" s="68">
        <v>268.2</v>
      </c>
      <c r="D654" s="68"/>
      <c r="E654" s="68"/>
      <c r="F654" s="68">
        <f t="shared" si="62"/>
        <v>268.2</v>
      </c>
      <c r="G654" s="215">
        <v>40</v>
      </c>
      <c r="H654" s="154">
        <f t="shared" si="61"/>
        <v>1.3333333333333334E-2</v>
      </c>
      <c r="I654" s="43">
        <f t="shared" si="65"/>
        <v>57.085999999999999</v>
      </c>
      <c r="J654" s="43">
        <f t="shared" si="63"/>
        <v>12.558920000000001</v>
      </c>
      <c r="K654" s="43">
        <v>24.533333333333335</v>
      </c>
      <c r="L654" s="194">
        <v>2.8026666666666666</v>
      </c>
      <c r="M654" s="45">
        <f t="shared" si="64"/>
        <v>0.3615992542878449</v>
      </c>
    </row>
    <row r="655" spans="1:13" x14ac:dyDescent="0.25">
      <c r="A655" s="190">
        <f t="shared" si="66"/>
        <v>275</v>
      </c>
      <c r="B655" s="46" t="s">
        <v>80</v>
      </c>
      <c r="C655" s="68">
        <v>1401.05</v>
      </c>
      <c r="D655" s="68"/>
      <c r="E655" s="68"/>
      <c r="F655" s="68">
        <f t="shared" si="62"/>
        <v>1401.05</v>
      </c>
      <c r="G655" s="215">
        <v>220</v>
      </c>
      <c r="H655" s="154">
        <f t="shared" si="61"/>
        <v>7.3333333333333334E-2</v>
      </c>
      <c r="I655" s="43">
        <f t="shared" si="65"/>
        <v>313.97300000000001</v>
      </c>
      <c r="J655" s="43">
        <f t="shared" si="63"/>
        <v>69.074060000000003</v>
      </c>
      <c r="K655" s="43">
        <v>134.93333333333334</v>
      </c>
      <c r="L655" s="194">
        <v>15.414666666666665</v>
      </c>
      <c r="M655" s="45">
        <f t="shared" si="64"/>
        <v>0.38071093822490271</v>
      </c>
    </row>
    <row r="656" spans="1:13" x14ac:dyDescent="0.25">
      <c r="A656" s="190">
        <f t="shared" si="66"/>
        <v>276</v>
      </c>
      <c r="B656" s="46" t="s">
        <v>81</v>
      </c>
      <c r="C656" s="68">
        <v>1909.5</v>
      </c>
      <c r="D656" s="68"/>
      <c r="E656" s="68"/>
      <c r="F656" s="68">
        <f t="shared" si="62"/>
        <v>1909.5</v>
      </c>
      <c r="G656" s="215">
        <v>1189</v>
      </c>
      <c r="H656" s="154">
        <f t="shared" si="61"/>
        <v>0.39633333333333332</v>
      </c>
      <c r="I656" s="43">
        <f t="shared" si="65"/>
        <v>1696.8813499999999</v>
      </c>
      <c r="J656" s="43">
        <f t="shared" si="63"/>
        <v>373.313897</v>
      </c>
      <c r="K656" s="43">
        <v>729.25333333333333</v>
      </c>
      <c r="L656" s="194">
        <v>83.309266666666673</v>
      </c>
      <c r="M656" s="45">
        <f t="shared" si="64"/>
        <v>1.5096925095574754</v>
      </c>
    </row>
    <row r="657" spans="1:13" x14ac:dyDescent="0.25">
      <c r="A657" s="190">
        <f t="shared" si="66"/>
        <v>277</v>
      </c>
      <c r="B657" s="46" t="s">
        <v>112</v>
      </c>
      <c r="C657" s="68">
        <v>542.20000000000005</v>
      </c>
      <c r="D657" s="68"/>
      <c r="E657" s="68"/>
      <c r="F657" s="68">
        <f t="shared" si="62"/>
        <v>542.20000000000005</v>
      </c>
      <c r="G657" s="215">
        <v>90</v>
      </c>
      <c r="H657" s="154">
        <f t="shared" si="61"/>
        <v>0.03</v>
      </c>
      <c r="I657" s="43">
        <f t="shared" si="65"/>
        <v>128.4435</v>
      </c>
      <c r="J657" s="43">
        <f t="shared" si="63"/>
        <v>28.257570000000001</v>
      </c>
      <c r="K657" s="43">
        <v>55.199999999999996</v>
      </c>
      <c r="L657" s="194">
        <v>6.3059999999999992</v>
      </c>
      <c r="M657" s="45">
        <f t="shared" si="64"/>
        <v>0.40244756547399485</v>
      </c>
    </row>
    <row r="658" spans="1:13" x14ac:dyDescent="0.25">
      <c r="A658" s="190">
        <f t="shared" si="66"/>
        <v>278</v>
      </c>
      <c r="B658" s="46" t="s">
        <v>113</v>
      </c>
      <c r="C658" s="68">
        <v>168.8</v>
      </c>
      <c r="D658" s="68"/>
      <c r="E658" s="68"/>
      <c r="F658" s="68">
        <f t="shared" si="62"/>
        <v>168.8</v>
      </c>
      <c r="G658" s="215">
        <v>10</v>
      </c>
      <c r="H658" s="154">
        <f t="shared" si="61"/>
        <v>3.3333333333333335E-3</v>
      </c>
      <c r="I658" s="43">
        <f t="shared" si="65"/>
        <v>14.2715</v>
      </c>
      <c r="J658" s="43">
        <f t="shared" si="63"/>
        <v>3.1397300000000001</v>
      </c>
      <c r="K658" s="43">
        <v>6.1333333333333337</v>
      </c>
      <c r="L658" s="194">
        <v>0.70066666666666666</v>
      </c>
      <c r="M658" s="45">
        <f t="shared" si="64"/>
        <v>0.14363287914691941</v>
      </c>
    </row>
    <row r="659" spans="1:13" x14ac:dyDescent="0.25">
      <c r="A659" s="190">
        <f t="shared" si="66"/>
        <v>279</v>
      </c>
      <c r="B659" s="46" t="s">
        <v>114</v>
      </c>
      <c r="C659" s="68">
        <v>173.2</v>
      </c>
      <c r="D659" s="68"/>
      <c r="E659" s="68"/>
      <c r="F659" s="68">
        <f t="shared" si="62"/>
        <v>173.2</v>
      </c>
      <c r="G659" s="215">
        <v>52</v>
      </c>
      <c r="H659" s="154">
        <f t="shared" si="61"/>
        <v>1.7333333333333333E-2</v>
      </c>
      <c r="I659" s="43">
        <f t="shared" si="65"/>
        <v>74.211799999999997</v>
      </c>
      <c r="J659" s="43">
        <f t="shared" si="63"/>
        <v>16.326595999999999</v>
      </c>
      <c r="K659" s="43">
        <v>31.893333333333331</v>
      </c>
      <c r="L659" s="194">
        <v>3.6434666666666664</v>
      </c>
      <c r="M659" s="45">
        <f t="shared" si="64"/>
        <v>0.72791683602771362</v>
      </c>
    </row>
    <row r="660" spans="1:13" x14ac:dyDescent="0.25">
      <c r="A660" s="190">
        <f t="shared" si="66"/>
        <v>280</v>
      </c>
      <c r="B660" s="46" t="s">
        <v>115</v>
      </c>
      <c r="C660" s="68">
        <v>174.6</v>
      </c>
      <c r="D660" s="68"/>
      <c r="E660" s="68"/>
      <c r="F660" s="68">
        <f t="shared" si="62"/>
        <v>174.6</v>
      </c>
      <c r="G660" s="215">
        <v>72</v>
      </c>
      <c r="H660" s="154">
        <f t="shared" si="61"/>
        <v>2.4E-2</v>
      </c>
      <c r="I660" s="43">
        <f t="shared" si="65"/>
        <v>102.7548</v>
      </c>
      <c r="J660" s="43">
        <f t="shared" si="63"/>
        <v>22.606056000000002</v>
      </c>
      <c r="K660" s="43">
        <v>44.160000000000004</v>
      </c>
      <c r="L660" s="194">
        <v>5.0448000000000004</v>
      </c>
      <c r="M660" s="45">
        <f t="shared" si="64"/>
        <v>0.99980329896907227</v>
      </c>
    </row>
    <row r="661" spans="1:13" x14ac:dyDescent="0.25">
      <c r="A661" s="190">
        <f t="shared" si="66"/>
        <v>281</v>
      </c>
      <c r="B661" s="46" t="s">
        <v>116</v>
      </c>
      <c r="C661" s="68">
        <v>174.6</v>
      </c>
      <c r="D661" s="68"/>
      <c r="E661" s="68">
        <v>31</v>
      </c>
      <c r="F661" s="68">
        <f t="shared" si="62"/>
        <v>205.6</v>
      </c>
      <c r="G661" s="215">
        <v>80</v>
      </c>
      <c r="H661" s="154">
        <f t="shared" si="61"/>
        <v>2.6666666666666668E-2</v>
      </c>
      <c r="I661" s="43">
        <f t="shared" si="65"/>
        <v>114.172</v>
      </c>
      <c r="J661" s="43">
        <f t="shared" si="63"/>
        <v>25.117840000000001</v>
      </c>
      <c r="K661" s="43">
        <v>49.06666666666667</v>
      </c>
      <c r="L661" s="194">
        <v>5.6053333333333333</v>
      </c>
      <c r="M661" s="45">
        <f t="shared" si="64"/>
        <v>0.94339416342412452</v>
      </c>
    </row>
    <row r="662" spans="1:13" x14ac:dyDescent="0.25">
      <c r="A662" s="190">
        <f t="shared" si="66"/>
        <v>282</v>
      </c>
      <c r="B662" s="46" t="s">
        <v>117</v>
      </c>
      <c r="C662" s="68">
        <v>285.89999999999998</v>
      </c>
      <c r="D662" s="68"/>
      <c r="E662" s="68"/>
      <c r="F662" s="68">
        <f t="shared" si="62"/>
        <v>285.89999999999998</v>
      </c>
      <c r="G662" s="215">
        <v>165</v>
      </c>
      <c r="H662" s="154">
        <f t="shared" si="61"/>
        <v>5.5E-2</v>
      </c>
      <c r="I662" s="43">
        <f t="shared" si="65"/>
        <v>235.47975</v>
      </c>
      <c r="J662" s="43">
        <f t="shared" si="63"/>
        <v>51.805545000000002</v>
      </c>
      <c r="K662" s="43">
        <v>101.2</v>
      </c>
      <c r="L662" s="194">
        <v>11.561</v>
      </c>
      <c r="M662" s="45">
        <f t="shared" si="64"/>
        <v>1.399252518363064</v>
      </c>
    </row>
    <row r="663" spans="1:13" x14ac:dyDescent="0.25">
      <c r="A663" s="190">
        <f t="shared" si="66"/>
        <v>283</v>
      </c>
      <c r="B663" s="46" t="s">
        <v>118</v>
      </c>
      <c r="C663" s="68">
        <v>365.3</v>
      </c>
      <c r="D663" s="68">
        <v>20.6</v>
      </c>
      <c r="E663" s="68"/>
      <c r="F663" s="68">
        <f t="shared" si="62"/>
        <v>385.90000000000003</v>
      </c>
      <c r="G663" s="215">
        <v>68</v>
      </c>
      <c r="H663" s="154">
        <f t="shared" si="61"/>
        <v>2.2666666666666668E-2</v>
      </c>
      <c r="I663" s="43">
        <f t="shared" si="65"/>
        <v>97.046199999999999</v>
      </c>
      <c r="J663" s="43">
        <f t="shared" si="63"/>
        <v>21.350163999999999</v>
      </c>
      <c r="K663" s="43">
        <v>41.706666666666671</v>
      </c>
      <c r="L663" s="194">
        <v>4.7645333333333335</v>
      </c>
      <c r="M663" s="45">
        <f t="shared" si="64"/>
        <v>0.42722872246696036</v>
      </c>
    </row>
    <row r="664" spans="1:13" x14ac:dyDescent="0.25">
      <c r="A664" s="190">
        <f t="shared" si="66"/>
        <v>284</v>
      </c>
      <c r="B664" s="46" t="s">
        <v>119</v>
      </c>
      <c r="C664" s="68">
        <v>204.5</v>
      </c>
      <c r="D664" s="68"/>
      <c r="E664" s="68"/>
      <c r="F664" s="68">
        <f t="shared" si="62"/>
        <v>204.5</v>
      </c>
      <c r="G664" s="215">
        <v>48</v>
      </c>
      <c r="H664" s="154">
        <f t="shared" si="61"/>
        <v>1.6E-2</v>
      </c>
      <c r="I664" s="43">
        <f t="shared" si="65"/>
        <v>68.503199999999993</v>
      </c>
      <c r="J664" s="43">
        <f t="shared" si="63"/>
        <v>15.070703999999999</v>
      </c>
      <c r="K664" s="43">
        <v>29.44</v>
      </c>
      <c r="L664" s="194">
        <v>3.3632</v>
      </c>
      <c r="M664" s="45">
        <f t="shared" si="64"/>
        <v>0.56908119315403427</v>
      </c>
    </row>
    <row r="665" spans="1:13" x14ac:dyDescent="0.25">
      <c r="A665" s="190">
        <f t="shared" si="66"/>
        <v>285</v>
      </c>
      <c r="B665" s="46" t="s">
        <v>120</v>
      </c>
      <c r="C665" s="68">
        <v>625.70000000000005</v>
      </c>
      <c r="D665" s="68"/>
      <c r="E665" s="68"/>
      <c r="F665" s="68">
        <f t="shared" si="62"/>
        <v>625.70000000000005</v>
      </c>
      <c r="G665" s="215">
        <v>120</v>
      </c>
      <c r="H665" s="154">
        <f t="shared" si="61"/>
        <v>0.04</v>
      </c>
      <c r="I665" s="43">
        <f t="shared" si="65"/>
        <v>171.25800000000001</v>
      </c>
      <c r="J665" s="43">
        <f t="shared" si="63"/>
        <v>37.676760000000002</v>
      </c>
      <c r="K665" s="43">
        <v>73.600000000000009</v>
      </c>
      <c r="L665" s="194">
        <v>8.4079999999999995</v>
      </c>
      <c r="M665" s="45">
        <f t="shared" si="64"/>
        <v>0.46498762985456288</v>
      </c>
    </row>
    <row r="666" spans="1:13" x14ac:dyDescent="0.25">
      <c r="A666" s="190">
        <f t="shared" si="66"/>
        <v>286</v>
      </c>
      <c r="B666" s="46" t="s">
        <v>122</v>
      </c>
      <c r="C666" s="68">
        <v>429.5</v>
      </c>
      <c r="D666" s="68"/>
      <c r="E666" s="68">
        <v>30.7</v>
      </c>
      <c r="F666" s="68">
        <f t="shared" si="62"/>
        <v>460.2</v>
      </c>
      <c r="G666" s="215">
        <v>40</v>
      </c>
      <c r="H666" s="154">
        <f t="shared" ref="H666:H702" si="67">G666/3000</f>
        <v>1.3333333333333334E-2</v>
      </c>
      <c r="I666" s="43">
        <f t="shared" si="65"/>
        <v>57.085999999999999</v>
      </c>
      <c r="J666" s="43">
        <f t="shared" si="63"/>
        <v>12.558920000000001</v>
      </c>
      <c r="K666" s="43">
        <v>24.533333333333335</v>
      </c>
      <c r="L666" s="194">
        <v>2.8026666666666666</v>
      </c>
      <c r="M666" s="45">
        <f t="shared" si="64"/>
        <v>0.21073646240764884</v>
      </c>
    </row>
    <row r="667" spans="1:13" x14ac:dyDescent="0.25">
      <c r="A667" s="190">
        <f t="shared" si="66"/>
        <v>287</v>
      </c>
      <c r="B667" s="46" t="s">
        <v>123</v>
      </c>
      <c r="C667" s="68">
        <v>206.4</v>
      </c>
      <c r="D667" s="68"/>
      <c r="E667" s="68"/>
      <c r="F667" s="68">
        <f t="shared" si="62"/>
        <v>206.4</v>
      </c>
      <c r="G667" s="215">
        <v>15</v>
      </c>
      <c r="H667" s="154">
        <f t="shared" si="67"/>
        <v>5.0000000000000001E-3</v>
      </c>
      <c r="I667" s="43">
        <f t="shared" si="65"/>
        <v>21.407250000000001</v>
      </c>
      <c r="J667" s="43">
        <f t="shared" si="63"/>
        <v>4.7095950000000002</v>
      </c>
      <c r="K667" s="43">
        <v>9.2000000000000011</v>
      </c>
      <c r="L667" s="194">
        <v>1.0509999999999999</v>
      </c>
      <c r="M667" s="45">
        <f t="shared" si="64"/>
        <v>0.17620079941860467</v>
      </c>
    </row>
    <row r="668" spans="1:13" x14ac:dyDescent="0.25">
      <c r="A668" s="190">
        <f t="shared" si="66"/>
        <v>288</v>
      </c>
      <c r="B668" s="46" t="s">
        <v>1670</v>
      </c>
      <c r="C668" s="68">
        <v>275.2</v>
      </c>
      <c r="D668" s="68"/>
      <c r="E668" s="68"/>
      <c r="F668" s="68">
        <f t="shared" si="62"/>
        <v>275.2</v>
      </c>
      <c r="G668" s="215">
        <v>155</v>
      </c>
      <c r="H668" s="154">
        <f t="shared" si="67"/>
        <v>5.1666666666666666E-2</v>
      </c>
      <c r="I668" s="43">
        <f t="shared" si="65"/>
        <v>221.20824999999999</v>
      </c>
      <c r="J668" s="43">
        <f t="shared" si="63"/>
        <v>48.665815000000002</v>
      </c>
      <c r="K668" s="43">
        <v>95.066666666666663</v>
      </c>
      <c r="L668" s="194">
        <v>10.860333333333333</v>
      </c>
      <c r="M668" s="45">
        <f t="shared" si="64"/>
        <v>1.3655561954941862</v>
      </c>
    </row>
    <row r="669" spans="1:13" x14ac:dyDescent="0.25">
      <c r="A669" s="190">
        <f t="shared" si="66"/>
        <v>289</v>
      </c>
      <c r="B669" s="46" t="s">
        <v>1671</v>
      </c>
      <c r="C669" s="68">
        <v>318.89999999999998</v>
      </c>
      <c r="D669" s="68"/>
      <c r="E669" s="68"/>
      <c r="F669" s="68">
        <f t="shared" si="62"/>
        <v>318.89999999999998</v>
      </c>
      <c r="G669" s="215">
        <v>23</v>
      </c>
      <c r="H669" s="154">
        <f t="shared" si="67"/>
        <v>7.6666666666666662E-3</v>
      </c>
      <c r="I669" s="43">
        <f t="shared" si="65"/>
        <v>32.824449999999999</v>
      </c>
      <c r="J669" s="43">
        <f t="shared" si="63"/>
        <v>7.2213789999999998</v>
      </c>
      <c r="K669" s="43">
        <v>14.106666666666666</v>
      </c>
      <c r="L669" s="194">
        <v>1.611533333333333</v>
      </c>
      <c r="M669" s="45">
        <f t="shared" si="64"/>
        <v>0.17486368454060836</v>
      </c>
    </row>
    <row r="670" spans="1:13" x14ac:dyDescent="0.25">
      <c r="A670" s="190">
        <f t="shared" si="66"/>
        <v>290</v>
      </c>
      <c r="B670" s="46" t="s">
        <v>1672</v>
      </c>
      <c r="C670" s="68">
        <v>75.2</v>
      </c>
      <c r="D670" s="68"/>
      <c r="E670" s="68"/>
      <c r="F670" s="68">
        <f t="shared" si="62"/>
        <v>75.2</v>
      </c>
      <c r="G670" s="215">
        <v>20</v>
      </c>
      <c r="H670" s="154">
        <f t="shared" si="67"/>
        <v>6.6666666666666671E-3</v>
      </c>
      <c r="I670" s="43">
        <f t="shared" si="65"/>
        <v>28.542999999999999</v>
      </c>
      <c r="J670" s="43">
        <f t="shared" si="63"/>
        <v>6.2794600000000003</v>
      </c>
      <c r="K670" s="43">
        <v>12.266666666666667</v>
      </c>
      <c r="L670" s="194">
        <v>1.4013333333333333</v>
      </c>
      <c r="M670" s="45">
        <f t="shared" si="64"/>
        <v>0.64481994680851062</v>
      </c>
    </row>
    <row r="671" spans="1:13" x14ac:dyDescent="0.25">
      <c r="A671" s="190">
        <f t="shared" si="66"/>
        <v>291</v>
      </c>
      <c r="B671" s="46" t="s">
        <v>1673</v>
      </c>
      <c r="C671" s="68">
        <v>320.89999999999998</v>
      </c>
      <c r="D671" s="68"/>
      <c r="E671" s="68"/>
      <c r="F671" s="68">
        <f t="shared" si="62"/>
        <v>320.89999999999998</v>
      </c>
      <c r="G671" s="215">
        <v>185</v>
      </c>
      <c r="H671" s="154">
        <f t="shared" si="67"/>
        <v>6.1666666666666668E-2</v>
      </c>
      <c r="I671" s="43">
        <f t="shared" si="65"/>
        <v>264.02274999999997</v>
      </c>
      <c r="J671" s="43">
        <f t="shared" si="63"/>
        <v>58.085004999999995</v>
      </c>
      <c r="K671" s="43">
        <v>113.46666666666667</v>
      </c>
      <c r="L671" s="194">
        <v>12.962333333333333</v>
      </c>
      <c r="M671" s="45">
        <f t="shared" si="64"/>
        <v>1.3977461981925836</v>
      </c>
    </row>
    <row r="672" spans="1:13" x14ac:dyDescent="0.25">
      <c r="A672" s="190">
        <f t="shared" si="66"/>
        <v>292</v>
      </c>
      <c r="B672" s="46" t="s">
        <v>1674</v>
      </c>
      <c r="C672" s="68">
        <v>417.2</v>
      </c>
      <c r="D672" s="68"/>
      <c r="E672" s="68"/>
      <c r="F672" s="68">
        <f t="shared" si="62"/>
        <v>417.2</v>
      </c>
      <c r="G672" s="215">
        <v>23.8</v>
      </c>
      <c r="H672" s="154">
        <f t="shared" si="67"/>
        <v>7.9333333333333339E-3</v>
      </c>
      <c r="I672" s="43">
        <f t="shared" si="65"/>
        <v>33.966169999999998</v>
      </c>
      <c r="J672" s="43">
        <f t="shared" si="63"/>
        <v>7.4725573999999995</v>
      </c>
      <c r="K672" s="43">
        <v>14.597333333333335</v>
      </c>
      <c r="L672" s="194">
        <v>1.6675866666666668</v>
      </c>
      <c r="M672" s="45">
        <f t="shared" si="64"/>
        <v>0.13831171476510065</v>
      </c>
    </row>
    <row r="673" spans="1:13" x14ac:dyDescent="0.25">
      <c r="A673" s="190">
        <f t="shared" si="66"/>
        <v>293</v>
      </c>
      <c r="B673" s="46" t="s">
        <v>1675</v>
      </c>
      <c r="C673" s="68">
        <v>321.3</v>
      </c>
      <c r="D673" s="68"/>
      <c r="E673" s="68"/>
      <c r="F673" s="68">
        <f t="shared" si="62"/>
        <v>321.3</v>
      </c>
      <c r="G673" s="215">
        <v>127</v>
      </c>
      <c r="H673" s="154">
        <f t="shared" si="67"/>
        <v>4.2333333333333334E-2</v>
      </c>
      <c r="I673" s="43">
        <f t="shared" si="65"/>
        <v>181.24805000000001</v>
      </c>
      <c r="J673" s="43">
        <f t="shared" si="63"/>
        <v>39.874571000000003</v>
      </c>
      <c r="K673" s="43">
        <v>77.893333333333331</v>
      </c>
      <c r="L673" s="194">
        <v>8.8984666666666676</v>
      </c>
      <c r="M673" s="45">
        <f t="shared" si="64"/>
        <v>0.95833931216931212</v>
      </c>
    </row>
    <row r="674" spans="1:13" x14ac:dyDescent="0.25">
      <c r="A674" s="190">
        <f t="shared" si="66"/>
        <v>294</v>
      </c>
      <c r="B674" s="46" t="s">
        <v>1676</v>
      </c>
      <c r="C674" s="68">
        <v>284.5</v>
      </c>
      <c r="D674" s="68"/>
      <c r="E674" s="68"/>
      <c r="F674" s="68">
        <f t="shared" si="62"/>
        <v>284.5</v>
      </c>
      <c r="G674" s="215">
        <v>50</v>
      </c>
      <c r="H674" s="154">
        <f t="shared" si="67"/>
        <v>1.6666666666666666E-2</v>
      </c>
      <c r="I674" s="43">
        <f t="shared" si="65"/>
        <v>71.357500000000002</v>
      </c>
      <c r="J674" s="43">
        <f t="shared" si="63"/>
        <v>15.698650000000001</v>
      </c>
      <c r="K674" s="43">
        <v>30.666666666666668</v>
      </c>
      <c r="L674" s="194">
        <v>3.5033333333333334</v>
      </c>
      <c r="M674" s="45">
        <f t="shared" si="64"/>
        <v>0.426102460456942</v>
      </c>
    </row>
    <row r="675" spans="1:13" x14ac:dyDescent="0.25">
      <c r="A675" s="190">
        <f t="shared" si="66"/>
        <v>295</v>
      </c>
      <c r="B675" s="46" t="s">
        <v>1677</v>
      </c>
      <c r="C675" s="68">
        <v>326.10000000000002</v>
      </c>
      <c r="D675" s="68"/>
      <c r="E675" s="68"/>
      <c r="F675" s="68">
        <f t="shared" si="62"/>
        <v>326.10000000000002</v>
      </c>
      <c r="G675" s="215">
        <v>60</v>
      </c>
      <c r="H675" s="154">
        <f t="shared" si="67"/>
        <v>0.02</v>
      </c>
      <c r="I675" s="43">
        <f t="shared" si="65"/>
        <v>85.629000000000005</v>
      </c>
      <c r="J675" s="43">
        <f t="shared" si="63"/>
        <v>18.838380000000001</v>
      </c>
      <c r="K675" s="43">
        <v>36.800000000000004</v>
      </c>
      <c r="L675" s="194">
        <v>4.2039999999999997</v>
      </c>
      <c r="M675" s="45">
        <f t="shared" si="64"/>
        <v>0.44609438822447101</v>
      </c>
    </row>
    <row r="676" spans="1:13" x14ac:dyDescent="0.25">
      <c r="A676" s="190">
        <f t="shared" si="66"/>
        <v>296</v>
      </c>
      <c r="B676" s="46" t="s">
        <v>1678</v>
      </c>
      <c r="C676" s="68">
        <v>497.9</v>
      </c>
      <c r="D676" s="68"/>
      <c r="E676" s="68">
        <v>40.6</v>
      </c>
      <c r="F676" s="68">
        <f t="shared" si="62"/>
        <v>538.5</v>
      </c>
      <c r="G676" s="215">
        <v>130</v>
      </c>
      <c r="H676" s="154">
        <f t="shared" si="67"/>
        <v>4.3333333333333335E-2</v>
      </c>
      <c r="I676" s="43">
        <f t="shared" si="65"/>
        <v>185.52949999999998</v>
      </c>
      <c r="J676" s="43">
        <f t="shared" si="63"/>
        <v>40.816489999999995</v>
      </c>
      <c r="K676" s="43">
        <v>79.733333333333334</v>
      </c>
      <c r="L676" s="194">
        <v>9.108666666666668</v>
      </c>
      <c r="M676" s="45">
        <f t="shared" si="64"/>
        <v>0.58530731662024149</v>
      </c>
    </row>
    <row r="677" spans="1:13" x14ac:dyDescent="0.25">
      <c r="A677" s="190">
        <f t="shared" si="66"/>
        <v>297</v>
      </c>
      <c r="B677" s="46" t="s">
        <v>1679</v>
      </c>
      <c r="C677" s="68">
        <v>138.80000000000001</v>
      </c>
      <c r="D677" s="68"/>
      <c r="E677" s="68"/>
      <c r="F677" s="68">
        <f t="shared" si="62"/>
        <v>138.80000000000001</v>
      </c>
      <c r="G677" s="215">
        <v>80</v>
      </c>
      <c r="H677" s="154">
        <f t="shared" si="67"/>
        <v>2.6666666666666668E-2</v>
      </c>
      <c r="I677" s="43">
        <f t="shared" si="65"/>
        <v>114.172</v>
      </c>
      <c r="J677" s="43">
        <f t="shared" si="63"/>
        <v>25.117840000000001</v>
      </c>
      <c r="K677" s="43">
        <v>49.06666666666667</v>
      </c>
      <c r="L677" s="194">
        <v>5.6053333333333333</v>
      </c>
      <c r="M677" s="45">
        <f t="shared" si="64"/>
        <v>1.3974195965417866</v>
      </c>
    </row>
    <row r="678" spans="1:13" x14ac:dyDescent="0.25">
      <c r="A678" s="190">
        <f t="shared" si="66"/>
        <v>298</v>
      </c>
      <c r="B678" s="46" t="s">
        <v>1680</v>
      </c>
      <c r="C678" s="68">
        <v>4598.6000000000004</v>
      </c>
      <c r="D678" s="68">
        <v>90.9</v>
      </c>
      <c r="E678" s="68">
        <v>100</v>
      </c>
      <c r="F678" s="68">
        <f t="shared" si="62"/>
        <v>4789.5</v>
      </c>
      <c r="G678" s="215">
        <v>2190</v>
      </c>
      <c r="H678" s="154">
        <f t="shared" si="67"/>
        <v>0.73</v>
      </c>
      <c r="I678" s="43">
        <f t="shared" si="65"/>
        <v>3125.4584999999997</v>
      </c>
      <c r="J678" s="43">
        <f t="shared" si="63"/>
        <v>687.60086999999999</v>
      </c>
      <c r="K678" s="43">
        <v>1343.2</v>
      </c>
      <c r="L678" s="194">
        <v>153.446</v>
      </c>
      <c r="M678" s="45">
        <f t="shared" si="64"/>
        <v>1.1086137112433447</v>
      </c>
    </row>
    <row r="679" spans="1:13" x14ac:dyDescent="0.25">
      <c r="A679" s="190">
        <f t="shared" si="66"/>
        <v>299</v>
      </c>
      <c r="B679" s="46" t="s">
        <v>1681</v>
      </c>
      <c r="C679" s="68">
        <v>387.4</v>
      </c>
      <c r="D679" s="68"/>
      <c r="E679" s="68"/>
      <c r="F679" s="68">
        <f t="shared" si="62"/>
        <v>387.4</v>
      </c>
      <c r="G679" s="215">
        <v>168.76</v>
      </c>
      <c r="H679" s="154">
        <f t="shared" si="67"/>
        <v>5.6253333333333329E-2</v>
      </c>
      <c r="I679" s="43">
        <f t="shared" si="65"/>
        <v>240.84583399999997</v>
      </c>
      <c r="J679" s="43">
        <f t="shared" si="63"/>
        <v>52.986083479999991</v>
      </c>
      <c r="K679" s="43">
        <v>103.50613333333332</v>
      </c>
      <c r="L679" s="194">
        <v>11.824450666666666</v>
      </c>
      <c r="M679" s="45">
        <f t="shared" si="64"/>
        <v>1.0561757911202889</v>
      </c>
    </row>
    <row r="680" spans="1:13" x14ac:dyDescent="0.25">
      <c r="A680" s="190">
        <f t="shared" si="66"/>
        <v>300</v>
      </c>
      <c r="B680" s="46" t="s">
        <v>1682</v>
      </c>
      <c r="C680" s="68">
        <v>4956.8999999999996</v>
      </c>
      <c r="D680" s="68"/>
      <c r="E680" s="68"/>
      <c r="F680" s="68">
        <f t="shared" si="62"/>
        <v>4956.8999999999996</v>
      </c>
      <c r="G680" s="215">
        <v>2200</v>
      </c>
      <c r="H680" s="154">
        <f t="shared" si="67"/>
        <v>0.73333333333333328</v>
      </c>
      <c r="I680" s="43">
        <f t="shared" si="65"/>
        <v>3139.7299999999996</v>
      </c>
      <c r="J680" s="43">
        <f t="shared" si="63"/>
        <v>690.74059999999986</v>
      </c>
      <c r="K680" s="43">
        <v>1349.3333333333333</v>
      </c>
      <c r="L680" s="194">
        <v>154.14666666666665</v>
      </c>
      <c r="M680" s="45">
        <f t="shared" si="64"/>
        <v>1.0760658072585687</v>
      </c>
    </row>
    <row r="681" spans="1:13" x14ac:dyDescent="0.25">
      <c r="A681" s="190">
        <f t="shared" si="66"/>
        <v>301</v>
      </c>
      <c r="B681" s="46" t="s">
        <v>1683</v>
      </c>
      <c r="C681" s="68">
        <v>4250.2</v>
      </c>
      <c r="D681" s="68"/>
      <c r="E681" s="68"/>
      <c r="F681" s="68">
        <f t="shared" si="62"/>
        <v>4250.2</v>
      </c>
      <c r="G681" s="215">
        <v>1980</v>
      </c>
      <c r="H681" s="154">
        <f t="shared" si="67"/>
        <v>0.66</v>
      </c>
      <c r="I681" s="43">
        <f t="shared" si="65"/>
        <v>2825.7570000000001</v>
      </c>
      <c r="J681" s="43">
        <f t="shared" si="63"/>
        <v>621.66654000000005</v>
      </c>
      <c r="K681" s="43">
        <v>1214.4000000000001</v>
      </c>
      <c r="L681" s="194">
        <v>138.732</v>
      </c>
      <c r="M681" s="45">
        <f t="shared" si="64"/>
        <v>1.129489327561056</v>
      </c>
    </row>
    <row r="682" spans="1:13" x14ac:dyDescent="0.25">
      <c r="A682" s="190">
        <f t="shared" si="66"/>
        <v>302</v>
      </c>
      <c r="B682" s="46" t="s">
        <v>1684</v>
      </c>
      <c r="C682" s="68">
        <v>251.9</v>
      </c>
      <c r="D682" s="68"/>
      <c r="E682" s="68"/>
      <c r="F682" s="68">
        <f t="shared" si="62"/>
        <v>251.9</v>
      </c>
      <c r="G682" s="215">
        <v>42.8</v>
      </c>
      <c r="H682" s="154">
        <f t="shared" si="67"/>
        <v>1.4266666666666665E-2</v>
      </c>
      <c r="I682" s="43">
        <f t="shared" si="65"/>
        <v>61.082019999999993</v>
      </c>
      <c r="J682" s="43">
        <f t="shared" si="63"/>
        <v>13.438044399999999</v>
      </c>
      <c r="K682" s="43">
        <v>26.250666666666664</v>
      </c>
      <c r="L682" s="194">
        <v>2.9988533333333329</v>
      </c>
      <c r="M682" s="45">
        <f t="shared" si="64"/>
        <v>0.41194753632393799</v>
      </c>
    </row>
    <row r="683" spans="1:13" x14ac:dyDescent="0.25">
      <c r="A683" s="190">
        <f t="shared" si="66"/>
        <v>303</v>
      </c>
      <c r="B683" s="46" t="s">
        <v>1685</v>
      </c>
      <c r="C683" s="68">
        <v>352.7</v>
      </c>
      <c r="D683" s="68"/>
      <c r="E683" s="68"/>
      <c r="F683" s="68">
        <f t="shared" si="62"/>
        <v>352.7</v>
      </c>
      <c r="G683" s="215">
        <v>30</v>
      </c>
      <c r="H683" s="154">
        <f t="shared" si="67"/>
        <v>0.01</v>
      </c>
      <c r="I683" s="43">
        <f t="shared" si="65"/>
        <v>42.814500000000002</v>
      </c>
      <c r="J683" s="43">
        <f t="shared" si="63"/>
        <v>9.4191900000000004</v>
      </c>
      <c r="K683" s="43">
        <v>18.400000000000002</v>
      </c>
      <c r="L683" s="194">
        <v>2.1019999999999999</v>
      </c>
      <c r="M683" s="45">
        <f t="shared" si="64"/>
        <v>0.20622537567337684</v>
      </c>
    </row>
    <row r="684" spans="1:13" x14ac:dyDescent="0.25">
      <c r="A684" s="190">
        <f t="shared" si="66"/>
        <v>304</v>
      </c>
      <c r="B684" s="46" t="s">
        <v>1686</v>
      </c>
      <c r="C684" s="68">
        <v>301.8</v>
      </c>
      <c r="D684" s="68"/>
      <c r="E684" s="68"/>
      <c r="F684" s="68">
        <f t="shared" si="62"/>
        <v>301.8</v>
      </c>
      <c r="G684" s="215">
        <v>108</v>
      </c>
      <c r="H684" s="154">
        <f t="shared" si="67"/>
        <v>3.5999999999999997E-2</v>
      </c>
      <c r="I684" s="43">
        <f t="shared" si="65"/>
        <v>154.13219999999998</v>
      </c>
      <c r="J684" s="43">
        <f t="shared" si="63"/>
        <v>33.909084</v>
      </c>
      <c r="K684" s="43">
        <v>66.239999999999995</v>
      </c>
      <c r="L684" s="194">
        <v>7.5671999999999997</v>
      </c>
      <c r="M684" s="45">
        <f t="shared" si="64"/>
        <v>0.86762254473161027</v>
      </c>
    </row>
    <row r="685" spans="1:13" x14ac:dyDescent="0.25">
      <c r="A685" s="190">
        <f t="shared" si="66"/>
        <v>305</v>
      </c>
      <c r="B685" s="46" t="s">
        <v>1707</v>
      </c>
      <c r="C685" s="68">
        <v>244.4</v>
      </c>
      <c r="D685" s="68"/>
      <c r="E685" s="68">
        <v>51.7</v>
      </c>
      <c r="F685" s="68">
        <f t="shared" si="62"/>
        <v>296.10000000000002</v>
      </c>
      <c r="G685" s="215">
        <v>84</v>
      </c>
      <c r="H685" s="154">
        <f t="shared" si="67"/>
        <v>2.8000000000000001E-2</v>
      </c>
      <c r="I685" s="43">
        <f t="shared" si="65"/>
        <v>119.8806</v>
      </c>
      <c r="J685" s="43">
        <f t="shared" si="63"/>
        <v>26.373732</v>
      </c>
      <c r="K685" s="43">
        <v>51.52</v>
      </c>
      <c r="L685" s="194">
        <v>5.8856000000000002</v>
      </c>
      <c r="M685" s="45">
        <f t="shared" si="64"/>
        <v>0.68780794326241135</v>
      </c>
    </row>
    <row r="686" spans="1:13" x14ac:dyDescent="0.25">
      <c r="A686" s="190">
        <f t="shared" si="66"/>
        <v>306</v>
      </c>
      <c r="B686" s="46" t="s">
        <v>1708</v>
      </c>
      <c r="C686" s="68">
        <v>253.1</v>
      </c>
      <c r="D686" s="68"/>
      <c r="E686" s="68"/>
      <c r="F686" s="68">
        <f t="shared" si="62"/>
        <v>253.1</v>
      </c>
      <c r="G686" s="215">
        <v>76</v>
      </c>
      <c r="H686" s="154">
        <f t="shared" si="67"/>
        <v>2.5333333333333333E-2</v>
      </c>
      <c r="I686" s="43">
        <f t="shared" si="65"/>
        <v>108.46339999999999</v>
      </c>
      <c r="J686" s="43">
        <f t="shared" si="63"/>
        <v>23.861947999999998</v>
      </c>
      <c r="K686" s="43">
        <v>46.61333333333333</v>
      </c>
      <c r="L686" s="194">
        <v>5.3250666666666664</v>
      </c>
      <c r="M686" s="45">
        <f t="shared" si="64"/>
        <v>0.72802745160015792</v>
      </c>
    </row>
    <row r="687" spans="1:13" x14ac:dyDescent="0.25">
      <c r="A687" s="190">
        <f t="shared" si="66"/>
        <v>307</v>
      </c>
      <c r="B687" s="46" t="s">
        <v>1709</v>
      </c>
      <c r="C687" s="68">
        <v>480.1</v>
      </c>
      <c r="D687" s="68"/>
      <c r="E687" s="68"/>
      <c r="F687" s="68">
        <f t="shared" si="62"/>
        <v>480.1</v>
      </c>
      <c r="G687" s="215"/>
      <c r="H687" s="154">
        <f t="shared" si="67"/>
        <v>0</v>
      </c>
      <c r="I687" s="43">
        <f t="shared" si="65"/>
        <v>0</v>
      </c>
      <c r="J687" s="43">
        <f t="shared" si="63"/>
        <v>0</v>
      </c>
      <c r="K687" s="43">
        <v>0</v>
      </c>
      <c r="L687" s="194">
        <v>0</v>
      </c>
      <c r="M687" s="45">
        <f t="shared" si="64"/>
        <v>0</v>
      </c>
    </row>
    <row r="688" spans="1:13" x14ac:dyDescent="0.25">
      <c r="A688" s="190">
        <f t="shared" si="66"/>
        <v>308</v>
      </c>
      <c r="B688" s="46" t="s">
        <v>1710</v>
      </c>
      <c r="C688" s="68">
        <v>199</v>
      </c>
      <c r="D688" s="68"/>
      <c r="E688" s="68"/>
      <c r="F688" s="68">
        <f t="shared" si="62"/>
        <v>199</v>
      </c>
      <c r="G688" s="215"/>
      <c r="H688" s="154">
        <f t="shared" si="67"/>
        <v>0</v>
      </c>
      <c r="I688" s="43">
        <f t="shared" si="65"/>
        <v>0</v>
      </c>
      <c r="J688" s="43">
        <f t="shared" si="63"/>
        <v>0</v>
      </c>
      <c r="K688" s="43">
        <v>0</v>
      </c>
      <c r="L688" s="194">
        <v>0</v>
      </c>
      <c r="M688" s="45">
        <f t="shared" si="64"/>
        <v>0</v>
      </c>
    </row>
    <row r="689" spans="1:16" x14ac:dyDescent="0.25">
      <c r="A689" s="190">
        <f t="shared" si="66"/>
        <v>309</v>
      </c>
      <c r="B689" s="46" t="s">
        <v>1711</v>
      </c>
      <c r="C689" s="68">
        <v>296.41000000000003</v>
      </c>
      <c r="D689" s="68"/>
      <c r="E689" s="68"/>
      <c r="F689" s="68">
        <f t="shared" si="62"/>
        <v>296.41000000000003</v>
      </c>
      <c r="G689" s="215">
        <v>29.75</v>
      </c>
      <c r="H689" s="154">
        <f t="shared" si="67"/>
        <v>9.9166666666666674E-3</v>
      </c>
      <c r="I689" s="43">
        <f t="shared" si="65"/>
        <v>42.4577125</v>
      </c>
      <c r="J689" s="43">
        <f t="shared" si="63"/>
        <v>9.3406967499999993</v>
      </c>
      <c r="K689" s="43">
        <v>18.24666666666667</v>
      </c>
      <c r="L689" s="194">
        <v>2.0844833333333335</v>
      </c>
      <c r="M689" s="45">
        <f t="shared" si="64"/>
        <v>0.24334387925508583</v>
      </c>
    </row>
    <row r="690" spans="1:16" x14ac:dyDescent="0.25">
      <c r="A690" s="190">
        <f t="shared" si="66"/>
        <v>310</v>
      </c>
      <c r="B690" s="46" t="s">
        <v>1712</v>
      </c>
      <c r="C690" s="68">
        <v>273.60000000000002</v>
      </c>
      <c r="D690" s="68">
        <v>19.399999999999999</v>
      </c>
      <c r="E690" s="68"/>
      <c r="F690" s="68">
        <f t="shared" ref="F690:F706" si="68">C690+D690+E690</f>
        <v>293</v>
      </c>
      <c r="G690" s="215">
        <v>26.25</v>
      </c>
      <c r="H690" s="154">
        <f t="shared" si="67"/>
        <v>8.7500000000000008E-3</v>
      </c>
      <c r="I690" s="43">
        <f t="shared" si="65"/>
        <v>37.462687500000001</v>
      </c>
      <c r="J690" s="43">
        <f t="shared" si="63"/>
        <v>8.2417912500000003</v>
      </c>
      <c r="K690" s="43">
        <v>16.100000000000001</v>
      </c>
      <c r="L690" s="194">
        <v>1.8392500000000001</v>
      </c>
      <c r="M690" s="45">
        <f t="shared" si="64"/>
        <v>0.21721409129692834</v>
      </c>
    </row>
    <row r="691" spans="1:16" x14ac:dyDescent="0.25">
      <c r="A691" s="190">
        <f t="shared" si="66"/>
        <v>311</v>
      </c>
      <c r="B691" s="46" t="s">
        <v>1713</v>
      </c>
      <c r="C691" s="68">
        <v>308.60000000000002</v>
      </c>
      <c r="D691" s="68"/>
      <c r="E691" s="68"/>
      <c r="F691" s="68">
        <f t="shared" si="68"/>
        <v>308.60000000000002</v>
      </c>
      <c r="G691" s="215">
        <v>23</v>
      </c>
      <c r="H691" s="154">
        <f t="shared" si="67"/>
        <v>7.6666666666666662E-3</v>
      </c>
      <c r="I691" s="43">
        <f t="shared" si="65"/>
        <v>32.824449999999999</v>
      </c>
      <c r="J691" s="43">
        <f t="shared" ref="J691:J702" si="69">I691*0.22</f>
        <v>7.2213789999999998</v>
      </c>
      <c r="K691" s="43">
        <v>14.106666666666666</v>
      </c>
      <c r="L691" s="194">
        <v>1.611533333333333</v>
      </c>
      <c r="M691" s="45">
        <f t="shared" si="64"/>
        <v>0.1807000291639663</v>
      </c>
    </row>
    <row r="692" spans="1:16" x14ac:dyDescent="0.25">
      <c r="A692" s="190">
        <f t="shared" si="66"/>
        <v>312</v>
      </c>
      <c r="B692" s="46" t="s">
        <v>1716</v>
      </c>
      <c r="C692" s="68">
        <v>203.5</v>
      </c>
      <c r="D692" s="68"/>
      <c r="E692" s="68"/>
      <c r="F692" s="68">
        <f t="shared" si="68"/>
        <v>203.5</v>
      </c>
      <c r="G692" s="215">
        <v>28</v>
      </c>
      <c r="H692" s="154">
        <f t="shared" si="67"/>
        <v>9.3333333333333341E-3</v>
      </c>
      <c r="I692" s="43">
        <f t="shared" si="65"/>
        <v>39.9602</v>
      </c>
      <c r="J692" s="43">
        <f t="shared" si="69"/>
        <v>8.7912440000000007</v>
      </c>
      <c r="K692" s="43">
        <v>17.173333333333336</v>
      </c>
      <c r="L692" s="194">
        <v>1.9618666666666669</v>
      </c>
      <c r="M692" s="45">
        <f t="shared" si="64"/>
        <v>0.33359530221130224</v>
      </c>
    </row>
    <row r="693" spans="1:16" x14ac:dyDescent="0.25">
      <c r="A693" s="260">
        <f t="shared" si="66"/>
        <v>313</v>
      </c>
      <c r="B693" s="46" t="s">
        <v>1728</v>
      </c>
      <c r="C693" s="68">
        <v>428.2</v>
      </c>
      <c r="D693" s="68"/>
      <c r="E693" s="68"/>
      <c r="F693" s="68">
        <f t="shared" si="68"/>
        <v>428.2</v>
      </c>
      <c r="G693" s="215">
        <v>173</v>
      </c>
      <c r="H693" s="154">
        <f t="shared" si="67"/>
        <v>5.7666666666666665E-2</v>
      </c>
      <c r="I693" s="43">
        <f t="shared" si="65"/>
        <v>246.89694999999998</v>
      </c>
      <c r="J693" s="43">
        <f t="shared" si="69"/>
        <v>54.317328999999994</v>
      </c>
      <c r="K693" s="43">
        <v>106.10666666666667</v>
      </c>
      <c r="L693" s="194">
        <v>12.121533333333332</v>
      </c>
      <c r="M693" s="45">
        <f t="shared" si="64"/>
        <v>0.97954805931807565</v>
      </c>
    </row>
    <row r="694" spans="1:16" x14ac:dyDescent="0.25">
      <c r="A694" s="260">
        <f t="shared" si="66"/>
        <v>314</v>
      </c>
      <c r="B694" s="46" t="s">
        <v>1729</v>
      </c>
      <c r="C694" s="68">
        <v>198.3</v>
      </c>
      <c r="D694" s="68"/>
      <c r="E694" s="68"/>
      <c r="F694" s="68">
        <f t="shared" si="68"/>
        <v>198.3</v>
      </c>
      <c r="G694" s="215">
        <v>110</v>
      </c>
      <c r="H694" s="154">
        <f t="shared" si="67"/>
        <v>3.6666666666666667E-2</v>
      </c>
      <c r="I694" s="43">
        <f t="shared" si="65"/>
        <v>156.98650000000001</v>
      </c>
      <c r="J694" s="43">
        <f t="shared" si="69"/>
        <v>34.537030000000001</v>
      </c>
      <c r="K694" s="43">
        <v>67.466666666666669</v>
      </c>
      <c r="L694" s="194">
        <v>7.7073333333333327</v>
      </c>
      <c r="M694" s="45">
        <f t="shared" si="64"/>
        <v>1.344919465456379</v>
      </c>
    </row>
    <row r="695" spans="1:16" x14ac:dyDescent="0.25">
      <c r="A695" s="260">
        <f t="shared" si="66"/>
        <v>315</v>
      </c>
      <c r="B695" s="46" t="s">
        <v>1730</v>
      </c>
      <c r="C695" s="68">
        <v>304.7</v>
      </c>
      <c r="D695" s="68"/>
      <c r="E695" s="68"/>
      <c r="F695" s="68">
        <f t="shared" si="68"/>
        <v>304.7</v>
      </c>
      <c r="G695" s="215">
        <v>180</v>
      </c>
      <c r="H695" s="154">
        <f t="shared" si="67"/>
        <v>0.06</v>
      </c>
      <c r="I695" s="43">
        <f t="shared" si="65"/>
        <v>256.887</v>
      </c>
      <c r="J695" s="43">
        <f t="shared" si="69"/>
        <v>56.515140000000002</v>
      </c>
      <c r="K695" s="43">
        <v>110.39999999999999</v>
      </c>
      <c r="L695" s="194">
        <v>12.611999999999998</v>
      </c>
      <c r="M695" s="45">
        <f t="shared" si="64"/>
        <v>1.4322748276993766</v>
      </c>
    </row>
    <row r="696" spans="1:16" x14ac:dyDescent="0.25">
      <c r="A696" s="260">
        <f t="shared" si="66"/>
        <v>316</v>
      </c>
      <c r="B696" s="46" t="s">
        <v>1731</v>
      </c>
      <c r="C696" s="68">
        <v>292.2</v>
      </c>
      <c r="D696" s="68"/>
      <c r="E696" s="68"/>
      <c r="F696" s="68">
        <f t="shared" si="68"/>
        <v>292.2</v>
      </c>
      <c r="G696" s="215">
        <v>170</v>
      </c>
      <c r="H696" s="154">
        <f t="shared" si="67"/>
        <v>5.6666666666666664E-2</v>
      </c>
      <c r="I696" s="43">
        <f t="shared" si="65"/>
        <v>242.61549999999997</v>
      </c>
      <c r="J696" s="43">
        <f t="shared" si="69"/>
        <v>53.375409999999995</v>
      </c>
      <c r="K696" s="43">
        <v>104.26666666666667</v>
      </c>
      <c r="L696" s="194">
        <v>11.911333333333332</v>
      </c>
      <c r="M696" s="45">
        <f t="shared" si="64"/>
        <v>1.4105712183436003</v>
      </c>
    </row>
    <row r="697" spans="1:16" x14ac:dyDescent="0.25">
      <c r="A697" s="260">
        <f t="shared" si="66"/>
        <v>317</v>
      </c>
      <c r="B697" s="46" t="s">
        <v>1732</v>
      </c>
      <c r="C697" s="68">
        <v>411.5</v>
      </c>
      <c r="D697" s="68"/>
      <c r="E697" s="68"/>
      <c r="F697" s="68">
        <f t="shared" si="68"/>
        <v>411.5</v>
      </c>
      <c r="G697" s="215">
        <v>207</v>
      </c>
      <c r="H697" s="154">
        <f t="shared" si="67"/>
        <v>6.9000000000000006E-2</v>
      </c>
      <c r="I697" s="43">
        <f t="shared" si="65"/>
        <v>295.42005</v>
      </c>
      <c r="J697" s="43">
        <f t="shared" si="69"/>
        <v>64.992411000000004</v>
      </c>
      <c r="K697" s="43">
        <v>126.96000000000001</v>
      </c>
      <c r="L697" s="194">
        <v>14.5038</v>
      </c>
      <c r="M697" s="45">
        <f t="shared" si="64"/>
        <v>1.2196263936816527</v>
      </c>
    </row>
    <row r="698" spans="1:16" x14ac:dyDescent="0.25">
      <c r="A698" s="260">
        <f t="shared" si="66"/>
        <v>318</v>
      </c>
      <c r="B698" s="46" t="s">
        <v>1753</v>
      </c>
      <c r="C698" s="68">
        <v>2772.2</v>
      </c>
      <c r="D698" s="68"/>
      <c r="E698" s="68">
        <v>77.400000000000006</v>
      </c>
      <c r="F698" s="68">
        <f t="shared" si="68"/>
        <v>2849.6</v>
      </c>
      <c r="G698" s="215">
        <v>721</v>
      </c>
      <c r="H698" s="154">
        <f t="shared" si="67"/>
        <v>0.24033333333333334</v>
      </c>
      <c r="I698" s="43">
        <f t="shared" si="65"/>
        <v>1028.97515</v>
      </c>
      <c r="J698" s="43">
        <f t="shared" si="69"/>
        <v>226.37453299999999</v>
      </c>
      <c r="K698" s="43">
        <v>442.21333333333337</v>
      </c>
      <c r="L698" s="194">
        <v>50.51806666666667</v>
      </c>
      <c r="M698" s="45">
        <f t="shared" si="64"/>
        <v>0.61344788145704665</v>
      </c>
    </row>
    <row r="699" spans="1:16" x14ac:dyDescent="0.25">
      <c r="A699" s="260">
        <f t="shared" si="66"/>
        <v>319</v>
      </c>
      <c r="B699" s="46" t="s">
        <v>1754</v>
      </c>
      <c r="C699" s="68">
        <v>256.10000000000002</v>
      </c>
      <c r="D699" s="68"/>
      <c r="E699" s="68"/>
      <c r="F699" s="68">
        <f t="shared" si="68"/>
        <v>256.10000000000002</v>
      </c>
      <c r="G699" s="215">
        <v>35</v>
      </c>
      <c r="H699" s="154">
        <f t="shared" si="67"/>
        <v>1.1666666666666667E-2</v>
      </c>
      <c r="I699" s="43">
        <f t="shared" si="65"/>
        <v>49.950249999999997</v>
      </c>
      <c r="J699" s="43">
        <f t="shared" si="69"/>
        <v>10.989054999999999</v>
      </c>
      <c r="K699" s="43">
        <v>21.466666666666669</v>
      </c>
      <c r="L699" s="194">
        <v>2.4523333333333333</v>
      </c>
      <c r="M699" s="45">
        <f t="shared" ref="M699:M707" si="70">(I699+J699+K699+L699)/F699</f>
        <v>0.33134832096837163</v>
      </c>
    </row>
    <row r="700" spans="1:16" x14ac:dyDescent="0.25">
      <c r="A700" s="260">
        <f t="shared" si="66"/>
        <v>320</v>
      </c>
      <c r="B700" s="46" t="s">
        <v>291</v>
      </c>
      <c r="C700" s="68">
        <v>266.60000000000002</v>
      </c>
      <c r="D700" s="68"/>
      <c r="E700" s="68"/>
      <c r="F700" s="68">
        <f t="shared" si="68"/>
        <v>266.60000000000002</v>
      </c>
      <c r="G700" s="215">
        <v>135</v>
      </c>
      <c r="H700" s="154">
        <f t="shared" si="67"/>
        <v>4.4999999999999998E-2</v>
      </c>
      <c r="I700" s="43">
        <f t="shared" si="65"/>
        <v>192.66524999999999</v>
      </c>
      <c r="J700" s="43">
        <f t="shared" si="69"/>
        <v>42.386354999999995</v>
      </c>
      <c r="K700" s="43">
        <v>82.8</v>
      </c>
      <c r="L700" s="194">
        <v>9.4589999999999996</v>
      </c>
      <c r="M700" s="45">
        <f t="shared" si="70"/>
        <v>1.2277216991747937</v>
      </c>
    </row>
    <row r="701" spans="1:16" x14ac:dyDescent="0.25">
      <c r="A701" s="260">
        <f t="shared" si="66"/>
        <v>321</v>
      </c>
      <c r="B701" s="46" t="s">
        <v>292</v>
      </c>
      <c r="C701" s="68">
        <v>203.9</v>
      </c>
      <c r="D701" s="68">
        <v>33.799999999999997</v>
      </c>
      <c r="E701" s="68"/>
      <c r="F701" s="68">
        <f t="shared" si="68"/>
        <v>237.7</v>
      </c>
      <c r="G701" s="215">
        <v>38</v>
      </c>
      <c r="H701" s="154">
        <f t="shared" si="67"/>
        <v>1.2666666666666666E-2</v>
      </c>
      <c r="I701" s="43">
        <f t="shared" ref="I701:I706" si="71">H701*4281.45</f>
        <v>54.231699999999996</v>
      </c>
      <c r="J701" s="43">
        <f t="shared" si="69"/>
        <v>11.930973999999999</v>
      </c>
      <c r="K701" s="43">
        <v>23.306666666666665</v>
      </c>
      <c r="L701" s="194">
        <v>2.6625333333333332</v>
      </c>
      <c r="M701" s="45">
        <f t="shared" si="70"/>
        <v>0.38759728228859902</v>
      </c>
    </row>
    <row r="702" spans="1:16" x14ac:dyDescent="0.25">
      <c r="A702" s="260">
        <f t="shared" ref="A702" si="72">1+A701</f>
        <v>322</v>
      </c>
      <c r="B702" s="46" t="s">
        <v>293</v>
      </c>
      <c r="C702" s="68">
        <v>152.1</v>
      </c>
      <c r="D702" s="68"/>
      <c r="E702" s="68"/>
      <c r="F702" s="68">
        <f t="shared" si="68"/>
        <v>152.1</v>
      </c>
      <c r="G702" s="215">
        <v>40</v>
      </c>
      <c r="H702" s="154">
        <f t="shared" si="67"/>
        <v>1.3333333333333334E-2</v>
      </c>
      <c r="I702" s="43">
        <f t="shared" si="71"/>
        <v>57.085999999999999</v>
      </c>
      <c r="J702" s="43">
        <f t="shared" si="69"/>
        <v>12.558920000000001</v>
      </c>
      <c r="K702" s="43">
        <v>24.533333333333335</v>
      </c>
      <c r="L702" s="194">
        <v>2.8026666666666666</v>
      </c>
      <c r="M702" s="45">
        <f t="shared" si="70"/>
        <v>0.63761288625904011</v>
      </c>
    </row>
    <row r="703" spans="1:16" x14ac:dyDescent="0.25">
      <c r="A703" s="190">
        <f t="shared" ref="A703:A706" si="73">1+A702</f>
        <v>323</v>
      </c>
      <c r="B703" s="46" t="s">
        <v>2374</v>
      </c>
      <c r="C703" s="46">
        <v>2247.4</v>
      </c>
      <c r="D703" s="46"/>
      <c r="E703" s="46"/>
      <c r="F703" s="46">
        <f t="shared" si="68"/>
        <v>2247.4</v>
      </c>
      <c r="G703" s="216">
        <v>659.3</v>
      </c>
      <c r="H703" s="43">
        <f>G703/3000</f>
        <v>0.21976666666666664</v>
      </c>
      <c r="I703" s="43">
        <f t="shared" si="71"/>
        <v>940.91999499999986</v>
      </c>
      <c r="J703" s="43">
        <f>I703*0.22</f>
        <v>207.00239889999997</v>
      </c>
      <c r="K703" s="43">
        <v>404.37066666666664</v>
      </c>
      <c r="L703" s="194">
        <v>46.194953333333331</v>
      </c>
      <c r="M703" s="45">
        <f t="shared" si="70"/>
        <v>0.71126101891074123</v>
      </c>
      <c r="P703" s="156"/>
    </row>
    <row r="704" spans="1:16" x14ac:dyDescent="0.25">
      <c r="A704" s="190">
        <f t="shared" si="73"/>
        <v>324</v>
      </c>
      <c r="B704" s="46" t="s">
        <v>2375</v>
      </c>
      <c r="C704" s="46">
        <v>2555.1999999999998</v>
      </c>
      <c r="D704" s="46"/>
      <c r="E704" s="46"/>
      <c r="F704" s="46">
        <f t="shared" si="68"/>
        <v>2555.1999999999998</v>
      </c>
      <c r="G704" s="216">
        <v>605.70000000000005</v>
      </c>
      <c r="H704" s="43">
        <f>G704/3000</f>
        <v>0.20190000000000002</v>
      </c>
      <c r="I704" s="43">
        <f t="shared" si="71"/>
        <v>864.42475500000012</v>
      </c>
      <c r="J704" s="43">
        <f>I704*0.22</f>
        <v>190.17344610000004</v>
      </c>
      <c r="K704" s="43">
        <v>371.49600000000004</v>
      </c>
      <c r="L704" s="194">
        <v>42.43938</v>
      </c>
      <c r="M704" s="45">
        <f t="shared" si="70"/>
        <v>0.57472353674859122</v>
      </c>
      <c r="P704" s="156"/>
    </row>
    <row r="705" spans="1:16" x14ac:dyDescent="0.25">
      <c r="A705" s="190">
        <f t="shared" si="73"/>
        <v>325</v>
      </c>
      <c r="B705" s="46" t="s">
        <v>2376</v>
      </c>
      <c r="C705" s="46">
        <v>2484.8000000000002</v>
      </c>
      <c r="D705" s="46"/>
      <c r="E705" s="46"/>
      <c r="F705" s="46">
        <f t="shared" si="68"/>
        <v>2484.8000000000002</v>
      </c>
      <c r="G705" s="216">
        <v>984.3</v>
      </c>
      <c r="H705" s="43">
        <f>G705/3000</f>
        <v>0.3281</v>
      </c>
      <c r="I705" s="43">
        <f t="shared" si="71"/>
        <v>1404.743745</v>
      </c>
      <c r="J705" s="43">
        <f>I705*0.22</f>
        <v>309.0436239</v>
      </c>
      <c r="K705" s="43">
        <v>603.70399999999995</v>
      </c>
      <c r="L705" s="194">
        <v>68.966620000000006</v>
      </c>
      <c r="M705" s="45">
        <f t="shared" si="70"/>
        <v>0.96042256475370247</v>
      </c>
      <c r="P705" s="156"/>
    </row>
    <row r="706" spans="1:16" x14ac:dyDescent="0.25">
      <c r="A706" s="190">
        <f t="shared" si="73"/>
        <v>326</v>
      </c>
      <c r="B706" s="46" t="s">
        <v>2377</v>
      </c>
      <c r="C706" s="46">
        <v>3106.2</v>
      </c>
      <c r="D706" s="46">
        <v>30.3</v>
      </c>
      <c r="E706" s="46"/>
      <c r="F706" s="46">
        <f t="shared" si="68"/>
        <v>3136.5</v>
      </c>
      <c r="G706" s="216">
        <v>982.4</v>
      </c>
      <c r="H706" s="43">
        <f>G706/3000</f>
        <v>0.32746666666666668</v>
      </c>
      <c r="I706" s="43">
        <f t="shared" si="71"/>
        <v>1402.03216</v>
      </c>
      <c r="J706" s="43">
        <f>I706*0.22</f>
        <v>308.44707519999997</v>
      </c>
      <c r="K706" s="43">
        <v>602.5386666666667</v>
      </c>
      <c r="L706" s="194">
        <v>68.833493333333337</v>
      </c>
      <c r="M706" s="45">
        <f t="shared" si="70"/>
        <v>0.75939786233062345</v>
      </c>
      <c r="P706" s="156"/>
    </row>
    <row r="707" spans="1:16" ht="13" x14ac:dyDescent="0.3">
      <c r="A707" s="46"/>
      <c r="B707" s="23"/>
      <c r="C707" s="169">
        <f t="shared" ref="C707:L707" si="74">SUM(C381:C706)</f>
        <v>221456.30000000025</v>
      </c>
      <c r="D707" s="169">
        <f t="shared" si="74"/>
        <v>3814.7000000000007</v>
      </c>
      <c r="E707" s="169">
        <f t="shared" si="74"/>
        <v>6233.4999999999982</v>
      </c>
      <c r="F707" s="169">
        <f t="shared" si="74"/>
        <v>231504.50000000023</v>
      </c>
      <c r="G707" s="169">
        <f t="shared" si="74"/>
        <v>61925.760000000024</v>
      </c>
      <c r="H707" s="169">
        <f t="shared" si="74"/>
        <v>20.512253333333319</v>
      </c>
      <c r="I707" s="169">
        <f t="shared" si="74"/>
        <v>87822.187033999973</v>
      </c>
      <c r="J707" s="169">
        <f t="shared" si="74"/>
        <v>19320.881147480006</v>
      </c>
      <c r="K707" s="169">
        <f t="shared" si="74"/>
        <v>37742.546133333337</v>
      </c>
      <c r="L707" s="169">
        <f t="shared" si="74"/>
        <v>4311.6756506666652</v>
      </c>
      <c r="M707" s="45">
        <f t="shared" si="70"/>
        <v>0.64446820673239547</v>
      </c>
    </row>
    <row r="708" spans="1:16" x14ac:dyDescent="0.25">
      <c r="A708" s="516" t="s">
        <v>1873</v>
      </c>
      <c r="B708" s="517"/>
      <c r="C708" s="517"/>
      <c r="D708" s="517"/>
      <c r="E708" s="517"/>
      <c r="F708" s="517"/>
      <c r="G708" s="517"/>
      <c r="H708" s="517"/>
      <c r="I708" s="517"/>
      <c r="J708" s="517"/>
      <c r="K708" s="517"/>
      <c r="L708" s="517"/>
      <c r="M708" s="518"/>
    </row>
    <row r="709" spans="1:16" x14ac:dyDescent="0.25">
      <c r="A709" s="64">
        <v>1</v>
      </c>
      <c r="B709" s="46" t="s">
        <v>2286</v>
      </c>
      <c r="C709" s="81">
        <v>576.20000000000005</v>
      </c>
      <c r="D709" s="46"/>
      <c r="E709" s="48"/>
      <c r="F709" s="46">
        <f t="shared" ref="F709:F766" si="75">C709+D709+E709</f>
        <v>576.20000000000005</v>
      </c>
      <c r="G709" s="208">
        <v>60</v>
      </c>
      <c r="H709" s="43">
        <f t="shared" ref="H709:H766" si="76">G709/3000</f>
        <v>0.02</v>
      </c>
      <c r="I709" s="43">
        <f t="shared" ref="I709:I740" si="77">H709*4281.45</f>
        <v>85.629000000000005</v>
      </c>
      <c r="J709" s="43">
        <f>I709*0.22</f>
        <v>18.838380000000001</v>
      </c>
      <c r="K709" s="43">
        <v>33.267200000000003</v>
      </c>
      <c r="L709" s="194">
        <v>4.2039999999999997</v>
      </c>
      <c r="M709" s="45">
        <f t="shared" ref="M709:M740" si="78">(I709+J709+K709+L709)/F709</f>
        <v>0.2463356126345019</v>
      </c>
    </row>
    <row r="710" spans="1:16" x14ac:dyDescent="0.25">
      <c r="A710" s="64">
        <f>A709+1</f>
        <v>2</v>
      </c>
      <c r="B710" s="46" t="s">
        <v>2287</v>
      </c>
      <c r="C710" s="81">
        <v>311</v>
      </c>
      <c r="D710" s="46"/>
      <c r="E710" s="48"/>
      <c r="F710" s="46">
        <f t="shared" si="75"/>
        <v>311</v>
      </c>
      <c r="G710" s="208">
        <v>54</v>
      </c>
      <c r="H710" s="43">
        <f t="shared" si="76"/>
        <v>1.7999999999999999E-2</v>
      </c>
      <c r="I710" s="43">
        <f t="shared" si="77"/>
        <v>77.066099999999992</v>
      </c>
      <c r="J710" s="43">
        <f t="shared" ref="J710:J766" si="79">I710*0.22</f>
        <v>16.954542</v>
      </c>
      <c r="K710" s="43">
        <v>29.940479999999997</v>
      </c>
      <c r="L710" s="194">
        <v>3.7835999999999999</v>
      </c>
      <c r="M710" s="45">
        <f t="shared" si="78"/>
        <v>0.41075473311897104</v>
      </c>
    </row>
    <row r="711" spans="1:16" x14ac:dyDescent="0.25">
      <c r="A711" s="64">
        <f t="shared" ref="A711:A774" si="80">A710+1</f>
        <v>3</v>
      </c>
      <c r="B711" s="46" t="s">
        <v>2288</v>
      </c>
      <c r="C711" s="81">
        <v>309.10000000000002</v>
      </c>
      <c r="D711" s="46"/>
      <c r="E711" s="48"/>
      <c r="F711" s="46">
        <f t="shared" si="75"/>
        <v>309.10000000000002</v>
      </c>
      <c r="G711" s="208">
        <v>54</v>
      </c>
      <c r="H711" s="43">
        <f t="shared" si="76"/>
        <v>1.7999999999999999E-2</v>
      </c>
      <c r="I711" s="43">
        <f t="shared" si="77"/>
        <v>77.066099999999992</v>
      </c>
      <c r="J711" s="43">
        <f t="shared" si="79"/>
        <v>16.954542</v>
      </c>
      <c r="K711" s="43">
        <v>29.940479999999997</v>
      </c>
      <c r="L711" s="194">
        <v>3.7835999999999999</v>
      </c>
      <c r="M711" s="45">
        <f t="shared" si="78"/>
        <v>0.41327959236493039</v>
      </c>
    </row>
    <row r="712" spans="1:16" x14ac:dyDescent="0.25">
      <c r="A712" s="64">
        <f t="shared" si="80"/>
        <v>4</v>
      </c>
      <c r="B712" s="46" t="s">
        <v>2289</v>
      </c>
      <c r="C712" s="81">
        <v>309.3</v>
      </c>
      <c r="D712" s="46"/>
      <c r="E712" s="48"/>
      <c r="F712" s="46">
        <f t="shared" si="75"/>
        <v>309.3</v>
      </c>
      <c r="G712" s="208">
        <v>55</v>
      </c>
      <c r="H712" s="43">
        <f t="shared" si="76"/>
        <v>1.8333333333333333E-2</v>
      </c>
      <c r="I712" s="43">
        <f t="shared" si="77"/>
        <v>78.493250000000003</v>
      </c>
      <c r="J712" s="43">
        <f t="shared" si="79"/>
        <v>17.268515000000001</v>
      </c>
      <c r="K712" s="43">
        <v>30.494933333333336</v>
      </c>
      <c r="L712" s="194">
        <v>3.8536666666666664</v>
      </c>
      <c r="M712" s="45">
        <f t="shared" si="78"/>
        <v>0.42066073391529257</v>
      </c>
    </row>
    <row r="713" spans="1:16" x14ac:dyDescent="0.25">
      <c r="A713" s="64">
        <f t="shared" si="80"/>
        <v>5</v>
      </c>
      <c r="B713" s="46" t="s">
        <v>2290</v>
      </c>
      <c r="C713" s="81">
        <v>421.2</v>
      </c>
      <c r="D713" s="46"/>
      <c r="E713" s="48"/>
      <c r="F713" s="46">
        <f t="shared" si="75"/>
        <v>421.2</v>
      </c>
      <c r="G713" s="208">
        <v>55</v>
      </c>
      <c r="H713" s="43">
        <f t="shared" si="76"/>
        <v>1.8333333333333333E-2</v>
      </c>
      <c r="I713" s="43">
        <f t="shared" si="77"/>
        <v>78.493250000000003</v>
      </c>
      <c r="J713" s="43">
        <f t="shared" si="79"/>
        <v>17.268515000000001</v>
      </c>
      <c r="K713" s="43">
        <v>30.494933333333336</v>
      </c>
      <c r="L713" s="194">
        <v>3.8536666666666664</v>
      </c>
      <c r="M713" s="45">
        <f t="shared" si="78"/>
        <v>0.3089040004748338</v>
      </c>
    </row>
    <row r="714" spans="1:16" x14ac:dyDescent="0.25">
      <c r="A714" s="64">
        <f t="shared" si="80"/>
        <v>6</v>
      </c>
      <c r="B714" s="46" t="s">
        <v>2291</v>
      </c>
      <c r="C714" s="81">
        <v>635.6</v>
      </c>
      <c r="D714" s="46"/>
      <c r="E714" s="48"/>
      <c r="F714" s="46">
        <f t="shared" si="75"/>
        <v>635.6</v>
      </c>
      <c r="G714" s="208">
        <v>65</v>
      </c>
      <c r="H714" s="43">
        <f t="shared" si="76"/>
        <v>2.1666666666666667E-2</v>
      </c>
      <c r="I714" s="43">
        <f t="shared" si="77"/>
        <v>92.764749999999992</v>
      </c>
      <c r="J714" s="43">
        <f t="shared" si="79"/>
        <v>20.408244999999997</v>
      </c>
      <c r="K714" s="43">
        <v>36.039466666666669</v>
      </c>
      <c r="L714" s="194">
        <v>4.554333333333334</v>
      </c>
      <c r="M714" s="45">
        <f t="shared" si="78"/>
        <v>0.24192384361233479</v>
      </c>
    </row>
    <row r="715" spans="1:16" x14ac:dyDescent="0.25">
      <c r="A715" s="64">
        <f t="shared" si="80"/>
        <v>7</v>
      </c>
      <c r="B715" s="46" t="s">
        <v>2292</v>
      </c>
      <c r="C715" s="81">
        <v>392.8</v>
      </c>
      <c r="D715" s="46"/>
      <c r="E715" s="48"/>
      <c r="F715" s="46">
        <f t="shared" si="75"/>
        <v>392.8</v>
      </c>
      <c r="G715" s="208">
        <v>54</v>
      </c>
      <c r="H715" s="43">
        <f t="shared" si="76"/>
        <v>1.7999999999999999E-2</v>
      </c>
      <c r="I715" s="43">
        <f t="shared" si="77"/>
        <v>77.066099999999992</v>
      </c>
      <c r="J715" s="43">
        <f t="shared" si="79"/>
        <v>16.954542</v>
      </c>
      <c r="K715" s="43">
        <v>29.940479999999997</v>
      </c>
      <c r="L715" s="194">
        <v>3.7835999999999999</v>
      </c>
      <c r="M715" s="45">
        <f t="shared" si="78"/>
        <v>0.32521568737270873</v>
      </c>
    </row>
    <row r="716" spans="1:16" x14ac:dyDescent="0.25">
      <c r="A716" s="64">
        <f t="shared" si="80"/>
        <v>8</v>
      </c>
      <c r="B716" s="46" t="s">
        <v>2293</v>
      </c>
      <c r="C716" s="83">
        <v>150.4</v>
      </c>
      <c r="D716" s="46"/>
      <c r="E716" s="48"/>
      <c r="F716" s="46">
        <f t="shared" si="75"/>
        <v>150.4</v>
      </c>
      <c r="G716" s="208">
        <v>27</v>
      </c>
      <c r="H716" s="43">
        <f t="shared" si="76"/>
        <v>8.9999999999999993E-3</v>
      </c>
      <c r="I716" s="43">
        <f t="shared" si="77"/>
        <v>38.533049999999996</v>
      </c>
      <c r="J716" s="43">
        <f t="shared" si="79"/>
        <v>8.477271</v>
      </c>
      <c r="K716" s="43">
        <v>14.970239999999999</v>
      </c>
      <c r="L716" s="194">
        <v>1.8917999999999999</v>
      </c>
      <c r="M716" s="45">
        <f t="shared" si="78"/>
        <v>0.42468325132978718</v>
      </c>
    </row>
    <row r="717" spans="1:16" x14ac:dyDescent="0.25">
      <c r="A717" s="64">
        <f t="shared" si="80"/>
        <v>9</v>
      </c>
      <c r="B717" s="46" t="s">
        <v>2294</v>
      </c>
      <c r="C717" s="81">
        <v>308.2</v>
      </c>
      <c r="D717" s="46"/>
      <c r="E717" s="48"/>
      <c r="F717" s="46">
        <f t="shared" si="75"/>
        <v>308.2</v>
      </c>
      <c r="G717" s="208">
        <v>54</v>
      </c>
      <c r="H717" s="43">
        <f t="shared" si="76"/>
        <v>1.7999999999999999E-2</v>
      </c>
      <c r="I717" s="43">
        <f t="shared" si="77"/>
        <v>77.066099999999992</v>
      </c>
      <c r="J717" s="43">
        <f t="shared" si="79"/>
        <v>16.954542</v>
      </c>
      <c r="K717" s="43">
        <v>29.940479999999997</v>
      </c>
      <c r="L717" s="194">
        <v>3.7835999999999999</v>
      </c>
      <c r="M717" s="45">
        <f t="shared" si="78"/>
        <v>0.41448644386761846</v>
      </c>
    </row>
    <row r="718" spans="1:16" x14ac:dyDescent="0.25">
      <c r="A718" s="64">
        <f t="shared" si="80"/>
        <v>10</v>
      </c>
      <c r="B718" s="46" t="s">
        <v>2295</v>
      </c>
      <c r="C718" s="81">
        <v>313.8</v>
      </c>
      <c r="D718" s="46"/>
      <c r="E718" s="48"/>
      <c r="F718" s="46">
        <f t="shared" si="75"/>
        <v>313.8</v>
      </c>
      <c r="G718" s="208">
        <v>117</v>
      </c>
      <c r="H718" s="43">
        <f t="shared" si="76"/>
        <v>3.9E-2</v>
      </c>
      <c r="I718" s="43">
        <f t="shared" si="77"/>
        <v>166.97655</v>
      </c>
      <c r="J718" s="43">
        <f t="shared" si="79"/>
        <v>36.734841000000003</v>
      </c>
      <c r="K718" s="43">
        <v>64.871040000000008</v>
      </c>
      <c r="L718" s="194">
        <v>8.1977999999999991</v>
      </c>
      <c r="M718" s="45">
        <f t="shared" si="78"/>
        <v>0.8820275047801146</v>
      </c>
    </row>
    <row r="719" spans="1:16" x14ac:dyDescent="0.25">
      <c r="A719" s="64">
        <f t="shared" si="80"/>
        <v>11</v>
      </c>
      <c r="B719" s="46" t="s">
        <v>2296</v>
      </c>
      <c r="C719" s="81">
        <v>138.4</v>
      </c>
      <c r="D719" s="46"/>
      <c r="E719" s="48"/>
      <c r="F719" s="46">
        <f t="shared" si="75"/>
        <v>138.4</v>
      </c>
      <c r="G719" s="208">
        <v>45</v>
      </c>
      <c r="H719" s="43">
        <f t="shared" si="76"/>
        <v>1.4999999999999999E-2</v>
      </c>
      <c r="I719" s="43">
        <f t="shared" si="77"/>
        <v>64.22175</v>
      </c>
      <c r="J719" s="43">
        <f t="shared" si="79"/>
        <v>14.128785000000001</v>
      </c>
      <c r="K719" s="43">
        <v>24.950399999999998</v>
      </c>
      <c r="L719" s="194">
        <v>3.1529999999999996</v>
      </c>
      <c r="M719" s="45">
        <f t="shared" si="78"/>
        <v>0.76917583092485553</v>
      </c>
    </row>
    <row r="720" spans="1:16" x14ac:dyDescent="0.25">
      <c r="A720" s="64">
        <f t="shared" si="80"/>
        <v>12</v>
      </c>
      <c r="B720" s="46" t="s">
        <v>2297</v>
      </c>
      <c r="C720" s="81">
        <v>106.1</v>
      </c>
      <c r="D720" s="46"/>
      <c r="E720" s="48"/>
      <c r="F720" s="46">
        <f t="shared" si="75"/>
        <v>106.1</v>
      </c>
      <c r="G720" s="208">
        <v>45</v>
      </c>
      <c r="H720" s="43">
        <f t="shared" si="76"/>
        <v>1.4999999999999999E-2</v>
      </c>
      <c r="I720" s="43">
        <f t="shared" si="77"/>
        <v>64.22175</v>
      </c>
      <c r="J720" s="43">
        <f t="shared" si="79"/>
        <v>14.128785000000001</v>
      </c>
      <c r="K720" s="43">
        <v>24.950399999999998</v>
      </c>
      <c r="L720" s="194">
        <v>3.1529999999999996</v>
      </c>
      <c r="M720" s="45">
        <f t="shared" si="78"/>
        <v>1.0033358623939681</v>
      </c>
    </row>
    <row r="721" spans="1:13" x14ac:dyDescent="0.25">
      <c r="A721" s="64">
        <f t="shared" si="80"/>
        <v>13</v>
      </c>
      <c r="B721" s="46" t="s">
        <v>2298</v>
      </c>
      <c r="C721" s="81">
        <v>225.1</v>
      </c>
      <c r="D721" s="46"/>
      <c r="E721" s="48"/>
      <c r="F721" s="46">
        <f t="shared" si="75"/>
        <v>225.1</v>
      </c>
      <c r="G721" s="208">
        <v>102</v>
      </c>
      <c r="H721" s="43">
        <f t="shared" si="76"/>
        <v>3.4000000000000002E-2</v>
      </c>
      <c r="I721" s="43">
        <f t="shared" si="77"/>
        <v>145.5693</v>
      </c>
      <c r="J721" s="43">
        <f t="shared" si="79"/>
        <v>32.025246000000003</v>
      </c>
      <c r="K721" s="43">
        <v>56.554240000000007</v>
      </c>
      <c r="L721" s="194">
        <v>7.1467999999999998</v>
      </c>
      <c r="M721" s="45">
        <f t="shared" si="78"/>
        <v>1.0719484051532655</v>
      </c>
    </row>
    <row r="722" spans="1:13" x14ac:dyDescent="0.25">
      <c r="A722" s="64">
        <f t="shared" si="80"/>
        <v>14</v>
      </c>
      <c r="B722" s="46" t="s">
        <v>2299</v>
      </c>
      <c r="C722" s="81">
        <v>184.65</v>
      </c>
      <c r="D722" s="46"/>
      <c r="E722" s="48"/>
      <c r="F722" s="46">
        <f t="shared" si="75"/>
        <v>184.65</v>
      </c>
      <c r="G722" s="208">
        <v>45</v>
      </c>
      <c r="H722" s="43">
        <f t="shared" si="76"/>
        <v>1.4999999999999999E-2</v>
      </c>
      <c r="I722" s="43">
        <f t="shared" si="77"/>
        <v>64.22175</v>
      </c>
      <c r="J722" s="43">
        <f t="shared" si="79"/>
        <v>14.128785000000001</v>
      </c>
      <c r="K722" s="43">
        <v>24.950399999999998</v>
      </c>
      <c r="L722" s="194">
        <v>3.1529999999999996</v>
      </c>
      <c r="M722" s="45">
        <f t="shared" si="78"/>
        <v>0.57651738424045496</v>
      </c>
    </row>
    <row r="723" spans="1:13" x14ac:dyDescent="0.25">
      <c r="A723" s="64">
        <f t="shared" si="80"/>
        <v>15</v>
      </c>
      <c r="B723" s="46" t="s">
        <v>2300</v>
      </c>
      <c r="C723" s="84">
        <v>113.8</v>
      </c>
      <c r="D723" s="46"/>
      <c r="E723" s="48"/>
      <c r="F723" s="46">
        <f t="shared" si="75"/>
        <v>113.8</v>
      </c>
      <c r="G723" s="208">
        <v>45</v>
      </c>
      <c r="H723" s="43">
        <f t="shared" si="76"/>
        <v>1.4999999999999999E-2</v>
      </c>
      <c r="I723" s="43">
        <f t="shared" si="77"/>
        <v>64.22175</v>
      </c>
      <c r="J723" s="43">
        <f t="shared" si="79"/>
        <v>14.128785000000001</v>
      </c>
      <c r="K723" s="43">
        <v>24.950399999999998</v>
      </c>
      <c r="L723" s="194">
        <v>3.1529999999999996</v>
      </c>
      <c r="M723" s="45">
        <f t="shared" si="78"/>
        <v>0.93544758347978929</v>
      </c>
    </row>
    <row r="724" spans="1:13" x14ac:dyDescent="0.25">
      <c r="A724" s="64">
        <f t="shared" si="80"/>
        <v>16</v>
      </c>
      <c r="B724" s="46" t="s">
        <v>2301</v>
      </c>
      <c r="C724" s="81">
        <v>2829.85</v>
      </c>
      <c r="D724" s="46"/>
      <c r="E724" s="48"/>
      <c r="F724" s="46">
        <f t="shared" si="75"/>
        <v>2829.85</v>
      </c>
      <c r="G724" s="208">
        <v>579</v>
      </c>
      <c r="H724" s="43">
        <f t="shared" si="76"/>
        <v>0.193</v>
      </c>
      <c r="I724" s="43">
        <f t="shared" si="77"/>
        <v>826.31984999999997</v>
      </c>
      <c r="J724" s="43">
        <f t="shared" si="79"/>
        <v>181.790367</v>
      </c>
      <c r="K724" s="43">
        <v>321.02848</v>
      </c>
      <c r="L724" s="194">
        <v>40.568600000000004</v>
      </c>
      <c r="M724" s="45">
        <f t="shared" si="78"/>
        <v>0.48402116613954804</v>
      </c>
    </row>
    <row r="725" spans="1:13" x14ac:dyDescent="0.25">
      <c r="A725" s="64">
        <f t="shared" si="80"/>
        <v>17</v>
      </c>
      <c r="B725" s="46" t="s">
        <v>2302</v>
      </c>
      <c r="C725" s="81">
        <v>130</v>
      </c>
      <c r="D725" s="46"/>
      <c r="E725" s="48"/>
      <c r="F725" s="46">
        <f t="shared" si="75"/>
        <v>130</v>
      </c>
      <c r="G725" s="208">
        <v>28</v>
      </c>
      <c r="H725" s="43">
        <f t="shared" si="76"/>
        <v>9.3333333333333341E-3</v>
      </c>
      <c r="I725" s="43">
        <f t="shared" si="77"/>
        <v>39.9602</v>
      </c>
      <c r="J725" s="43">
        <f t="shared" si="79"/>
        <v>8.7912440000000007</v>
      </c>
      <c r="K725" s="43">
        <v>15.524693333333335</v>
      </c>
      <c r="L725" s="194">
        <v>1.9618666666666669</v>
      </c>
      <c r="M725" s="45">
        <f t="shared" si="78"/>
        <v>0.50952310769230769</v>
      </c>
    </row>
    <row r="726" spans="1:13" x14ac:dyDescent="0.25">
      <c r="A726" s="64">
        <f t="shared" si="80"/>
        <v>18</v>
      </c>
      <c r="B726" s="46" t="s">
        <v>2303</v>
      </c>
      <c r="C726" s="81">
        <v>132.19999999999999</v>
      </c>
      <c r="D726" s="46"/>
      <c r="E726" s="48"/>
      <c r="F726" s="46">
        <f t="shared" si="75"/>
        <v>132.19999999999999</v>
      </c>
      <c r="G726" s="208">
        <v>55</v>
      </c>
      <c r="H726" s="43">
        <f t="shared" si="76"/>
        <v>1.8333333333333333E-2</v>
      </c>
      <c r="I726" s="43">
        <f t="shared" si="77"/>
        <v>78.493250000000003</v>
      </c>
      <c r="J726" s="43">
        <f t="shared" si="79"/>
        <v>17.268515000000001</v>
      </c>
      <c r="K726" s="43">
        <v>30.494933333333336</v>
      </c>
      <c r="L726" s="194">
        <v>3.8536666666666664</v>
      </c>
      <c r="M726" s="45">
        <f t="shared" si="78"/>
        <v>0.98419338124054467</v>
      </c>
    </row>
    <row r="727" spans="1:13" x14ac:dyDescent="0.25">
      <c r="A727" s="64">
        <f t="shared" si="80"/>
        <v>19</v>
      </c>
      <c r="B727" s="46" t="s">
        <v>2304</v>
      </c>
      <c r="C727" s="81">
        <v>130.6</v>
      </c>
      <c r="D727" s="46"/>
      <c r="E727" s="48"/>
      <c r="F727" s="46">
        <f t="shared" si="75"/>
        <v>130.6</v>
      </c>
      <c r="G727" s="208">
        <v>30</v>
      </c>
      <c r="H727" s="43">
        <f t="shared" si="76"/>
        <v>0.01</v>
      </c>
      <c r="I727" s="43">
        <f t="shared" si="77"/>
        <v>42.814500000000002</v>
      </c>
      <c r="J727" s="43">
        <f t="shared" si="79"/>
        <v>9.4191900000000004</v>
      </c>
      <c r="K727" s="43">
        <v>16.633600000000001</v>
      </c>
      <c r="L727" s="194">
        <v>2.1019999999999999</v>
      </c>
      <c r="M727" s="45">
        <f t="shared" si="78"/>
        <v>0.54340957120980093</v>
      </c>
    </row>
    <row r="728" spans="1:13" x14ac:dyDescent="0.25">
      <c r="A728" s="64">
        <f t="shared" si="80"/>
        <v>20</v>
      </c>
      <c r="B728" s="46" t="s">
        <v>2305</v>
      </c>
      <c r="C728" s="81">
        <v>302.39999999999998</v>
      </c>
      <c r="D728" s="46"/>
      <c r="E728" s="48"/>
      <c r="F728" s="46">
        <f t="shared" si="75"/>
        <v>302.39999999999998</v>
      </c>
      <c r="G728" s="208">
        <v>118</v>
      </c>
      <c r="H728" s="43">
        <f t="shared" si="76"/>
        <v>3.9333333333333331E-2</v>
      </c>
      <c r="I728" s="43">
        <f t="shared" si="77"/>
        <v>168.40369999999999</v>
      </c>
      <c r="J728" s="43">
        <f t="shared" si="79"/>
        <v>37.048814</v>
      </c>
      <c r="K728" s="43">
        <v>65.425493333333335</v>
      </c>
      <c r="L728" s="194">
        <v>8.2678666666666665</v>
      </c>
      <c r="M728" s="45">
        <f t="shared" si="78"/>
        <v>0.92310143518518528</v>
      </c>
    </row>
    <row r="729" spans="1:13" x14ac:dyDescent="0.25">
      <c r="A729" s="64">
        <f t="shared" si="80"/>
        <v>21</v>
      </c>
      <c r="B729" s="46" t="s">
        <v>2306</v>
      </c>
      <c r="C729" s="81">
        <v>2716.6</v>
      </c>
      <c r="D729" s="46"/>
      <c r="E729" s="48"/>
      <c r="F729" s="46">
        <f t="shared" si="75"/>
        <v>2716.6</v>
      </c>
      <c r="G729" s="208">
        <v>1490</v>
      </c>
      <c r="H729" s="43">
        <f t="shared" si="76"/>
        <v>0.49666666666666665</v>
      </c>
      <c r="I729" s="43">
        <f t="shared" si="77"/>
        <v>2126.4534999999996</v>
      </c>
      <c r="J729" s="43">
        <f t="shared" si="79"/>
        <v>467.81976999999989</v>
      </c>
      <c r="K729" s="43">
        <v>826.13546666666673</v>
      </c>
      <c r="L729" s="194">
        <v>104.39933333333332</v>
      </c>
      <c r="M729" s="45">
        <f t="shared" si="78"/>
        <v>1.2975072038577633</v>
      </c>
    </row>
    <row r="730" spans="1:13" x14ac:dyDescent="0.25">
      <c r="A730" s="64">
        <f t="shared" si="80"/>
        <v>22</v>
      </c>
      <c r="B730" s="46" t="s">
        <v>2307</v>
      </c>
      <c r="C730" s="81">
        <v>453</v>
      </c>
      <c r="D730" s="46"/>
      <c r="E730" s="48"/>
      <c r="F730" s="46">
        <f t="shared" si="75"/>
        <v>453</v>
      </c>
      <c r="G730" s="208">
        <v>250</v>
      </c>
      <c r="H730" s="43">
        <f t="shared" si="76"/>
        <v>8.3333333333333329E-2</v>
      </c>
      <c r="I730" s="43">
        <f t="shared" si="77"/>
        <v>356.78749999999997</v>
      </c>
      <c r="J730" s="43">
        <f t="shared" si="79"/>
        <v>78.493249999999989</v>
      </c>
      <c r="K730" s="43">
        <v>138.61333333333332</v>
      </c>
      <c r="L730" s="194">
        <v>17.516666666666666</v>
      </c>
      <c r="M730" s="45">
        <f t="shared" si="78"/>
        <v>1.3055424944812359</v>
      </c>
    </row>
    <row r="731" spans="1:13" x14ac:dyDescent="0.25">
      <c r="A731" s="64">
        <f t="shared" si="80"/>
        <v>23</v>
      </c>
      <c r="B731" s="46" t="s">
        <v>2308</v>
      </c>
      <c r="C731" s="81">
        <v>183.6</v>
      </c>
      <c r="D731" s="46"/>
      <c r="E731" s="48">
        <v>33.299999999999997</v>
      </c>
      <c r="F731" s="46">
        <f t="shared" si="75"/>
        <v>216.89999999999998</v>
      </c>
      <c r="G731" s="208">
        <v>115</v>
      </c>
      <c r="H731" s="43">
        <f t="shared" si="76"/>
        <v>3.833333333333333E-2</v>
      </c>
      <c r="I731" s="43">
        <f t="shared" si="77"/>
        <v>164.12224999999998</v>
      </c>
      <c r="J731" s="43">
        <f t="shared" si="79"/>
        <v>36.106894999999994</v>
      </c>
      <c r="K731" s="43">
        <v>63.762133333333331</v>
      </c>
      <c r="L731" s="194">
        <v>8.0576666666666661</v>
      </c>
      <c r="M731" s="45">
        <f t="shared" si="78"/>
        <v>1.2542597740894421</v>
      </c>
    </row>
    <row r="732" spans="1:13" x14ac:dyDescent="0.25">
      <c r="A732" s="64">
        <f t="shared" si="80"/>
        <v>24</v>
      </c>
      <c r="B732" s="46" t="s">
        <v>2309</v>
      </c>
      <c r="C732" s="81">
        <v>1099.8</v>
      </c>
      <c r="D732" s="46"/>
      <c r="E732" s="48"/>
      <c r="F732" s="46">
        <f t="shared" si="75"/>
        <v>1099.8</v>
      </c>
      <c r="G732" s="208">
        <v>645</v>
      </c>
      <c r="H732" s="43">
        <f t="shared" si="76"/>
        <v>0.215</v>
      </c>
      <c r="I732" s="43">
        <f t="shared" si="77"/>
        <v>920.51174999999989</v>
      </c>
      <c r="J732" s="43">
        <f t="shared" si="79"/>
        <v>202.51258499999997</v>
      </c>
      <c r="K732" s="43">
        <v>357.62239999999997</v>
      </c>
      <c r="L732" s="194">
        <v>45.192999999999998</v>
      </c>
      <c r="M732" s="45">
        <f t="shared" si="78"/>
        <v>1.3873792825968356</v>
      </c>
    </row>
    <row r="733" spans="1:13" x14ac:dyDescent="0.25">
      <c r="A733" s="64">
        <f t="shared" si="80"/>
        <v>25</v>
      </c>
      <c r="B733" s="46" t="s">
        <v>2310</v>
      </c>
      <c r="C733" s="81">
        <v>287.8</v>
      </c>
      <c r="D733" s="46">
        <v>29</v>
      </c>
      <c r="E733" s="48"/>
      <c r="F733" s="46">
        <f t="shared" si="75"/>
        <v>316.8</v>
      </c>
      <c r="G733" s="208">
        <v>159</v>
      </c>
      <c r="H733" s="43">
        <f t="shared" si="76"/>
        <v>5.2999999999999999E-2</v>
      </c>
      <c r="I733" s="43">
        <f t="shared" si="77"/>
        <v>226.91684999999998</v>
      </c>
      <c r="J733" s="43">
        <f t="shared" si="79"/>
        <v>49.921706999999998</v>
      </c>
      <c r="K733" s="43">
        <v>88.158079999999998</v>
      </c>
      <c r="L733" s="194">
        <v>11.140600000000001</v>
      </c>
      <c r="M733" s="45">
        <f t="shared" si="78"/>
        <v>1.1873018844696968</v>
      </c>
    </row>
    <row r="734" spans="1:13" x14ac:dyDescent="0.25">
      <c r="A734" s="64">
        <f t="shared" si="80"/>
        <v>26</v>
      </c>
      <c r="B734" s="46" t="s">
        <v>2311</v>
      </c>
      <c r="C734" s="81">
        <v>272.5</v>
      </c>
      <c r="D734" s="46"/>
      <c r="E734" s="48"/>
      <c r="F734" s="46">
        <f t="shared" si="75"/>
        <v>272.5</v>
      </c>
      <c r="G734" s="208">
        <v>80</v>
      </c>
      <c r="H734" s="43">
        <f t="shared" si="76"/>
        <v>2.6666666666666668E-2</v>
      </c>
      <c r="I734" s="43">
        <f t="shared" si="77"/>
        <v>114.172</v>
      </c>
      <c r="J734" s="43">
        <f t="shared" si="79"/>
        <v>25.117840000000001</v>
      </c>
      <c r="K734" s="43">
        <v>44.35626666666667</v>
      </c>
      <c r="L734" s="194">
        <v>5.6053333333333333</v>
      </c>
      <c r="M734" s="45">
        <f t="shared" si="78"/>
        <v>0.69450069724770647</v>
      </c>
    </row>
    <row r="735" spans="1:13" x14ac:dyDescent="0.25">
      <c r="A735" s="64">
        <f t="shared" si="80"/>
        <v>27</v>
      </c>
      <c r="B735" s="46" t="s">
        <v>2312</v>
      </c>
      <c r="C735" s="81">
        <v>206.8</v>
      </c>
      <c r="D735" s="46"/>
      <c r="E735" s="48"/>
      <c r="F735" s="46">
        <f t="shared" si="75"/>
        <v>206.8</v>
      </c>
      <c r="G735" s="208">
        <v>30</v>
      </c>
      <c r="H735" s="43">
        <f t="shared" si="76"/>
        <v>0.01</v>
      </c>
      <c r="I735" s="43">
        <f t="shared" si="77"/>
        <v>42.814500000000002</v>
      </c>
      <c r="J735" s="43">
        <f t="shared" si="79"/>
        <v>9.4191900000000004</v>
      </c>
      <c r="K735" s="43">
        <v>16.633600000000001</v>
      </c>
      <c r="L735" s="194">
        <v>2.1019999999999999</v>
      </c>
      <c r="M735" s="45">
        <f t="shared" si="78"/>
        <v>0.34317838491295938</v>
      </c>
    </row>
    <row r="736" spans="1:13" x14ac:dyDescent="0.25">
      <c r="A736" s="64">
        <f t="shared" si="80"/>
        <v>28</v>
      </c>
      <c r="B736" s="46" t="s">
        <v>2313</v>
      </c>
      <c r="C736" s="81">
        <v>90.7</v>
      </c>
      <c r="D736" s="46"/>
      <c r="E736" s="48"/>
      <c r="F736" s="46">
        <f t="shared" si="75"/>
        <v>90.7</v>
      </c>
      <c r="G736" s="208">
        <v>39</v>
      </c>
      <c r="H736" s="43">
        <f t="shared" si="76"/>
        <v>1.2999999999999999E-2</v>
      </c>
      <c r="I736" s="43">
        <f t="shared" si="77"/>
        <v>55.658849999999994</v>
      </c>
      <c r="J736" s="43">
        <f t="shared" si="79"/>
        <v>12.244946999999998</v>
      </c>
      <c r="K736" s="43">
        <v>21.62368</v>
      </c>
      <c r="L736" s="194">
        <v>2.7326000000000001</v>
      </c>
      <c r="M736" s="45">
        <f t="shared" si="78"/>
        <v>1.0172004079382582</v>
      </c>
    </row>
    <row r="737" spans="1:13" x14ac:dyDescent="0.25">
      <c r="A737" s="64">
        <f t="shared" si="80"/>
        <v>29</v>
      </c>
      <c r="B737" s="46" t="s">
        <v>2314</v>
      </c>
      <c r="C737" s="81">
        <v>315.8</v>
      </c>
      <c r="D737" s="46"/>
      <c r="E737" s="48"/>
      <c r="F737" s="46">
        <f t="shared" si="75"/>
        <v>315.8</v>
      </c>
      <c r="G737" s="208">
        <v>21</v>
      </c>
      <c r="H737" s="43">
        <f t="shared" si="76"/>
        <v>7.0000000000000001E-3</v>
      </c>
      <c r="I737" s="43">
        <f t="shared" si="77"/>
        <v>29.97015</v>
      </c>
      <c r="J737" s="43">
        <f t="shared" si="79"/>
        <v>6.5934330000000001</v>
      </c>
      <c r="K737" s="43">
        <v>11.643520000000001</v>
      </c>
      <c r="L737" s="194">
        <v>1.4714</v>
      </c>
      <c r="M737" s="45">
        <f t="shared" si="78"/>
        <v>0.1573100158328056</v>
      </c>
    </row>
    <row r="738" spans="1:13" x14ac:dyDescent="0.25">
      <c r="A738" s="64">
        <f t="shared" si="80"/>
        <v>30</v>
      </c>
      <c r="B738" s="46" t="s">
        <v>2315</v>
      </c>
      <c r="C738" s="81">
        <v>728.38</v>
      </c>
      <c r="D738" s="46"/>
      <c r="E738" s="48">
        <v>237.1</v>
      </c>
      <c r="F738" s="46">
        <f t="shared" si="75"/>
        <v>965.48</v>
      </c>
      <c r="G738" s="208">
        <v>97</v>
      </c>
      <c r="H738" s="43">
        <f t="shared" si="76"/>
        <v>3.2333333333333332E-2</v>
      </c>
      <c r="I738" s="43">
        <f t="shared" si="77"/>
        <v>138.43355</v>
      </c>
      <c r="J738" s="43">
        <f t="shared" si="79"/>
        <v>30.455380999999999</v>
      </c>
      <c r="K738" s="43">
        <v>53.781973333333333</v>
      </c>
      <c r="L738" s="194">
        <v>6.7964666666666664</v>
      </c>
      <c r="M738" s="45">
        <f t="shared" si="78"/>
        <v>0.2376718015909185</v>
      </c>
    </row>
    <row r="739" spans="1:13" x14ac:dyDescent="0.25">
      <c r="A739" s="64">
        <f t="shared" si="80"/>
        <v>31</v>
      </c>
      <c r="B739" s="46" t="s">
        <v>2316</v>
      </c>
      <c r="C739" s="81">
        <v>2744.5</v>
      </c>
      <c r="D739" s="46">
        <v>461.4</v>
      </c>
      <c r="E739" s="48">
        <v>413</v>
      </c>
      <c r="F739" s="46">
        <f t="shared" si="75"/>
        <v>3618.9</v>
      </c>
      <c r="G739" s="208">
        <v>1598</v>
      </c>
      <c r="H739" s="43">
        <f t="shared" si="76"/>
        <v>0.53266666666666662</v>
      </c>
      <c r="I739" s="43">
        <f t="shared" si="77"/>
        <v>2280.5856999999996</v>
      </c>
      <c r="J739" s="43">
        <f t="shared" si="79"/>
        <v>501.7288539999999</v>
      </c>
      <c r="K739" s="43">
        <v>886.01642666666658</v>
      </c>
      <c r="L739" s="194">
        <v>111.96653333333332</v>
      </c>
      <c r="M739" s="45">
        <f t="shared" si="78"/>
        <v>1.0445985006493683</v>
      </c>
    </row>
    <row r="740" spans="1:13" x14ac:dyDescent="0.25">
      <c r="A740" s="64">
        <f t="shared" si="80"/>
        <v>32</v>
      </c>
      <c r="B740" s="46" t="s">
        <v>2317</v>
      </c>
      <c r="C740" s="81">
        <v>853.9</v>
      </c>
      <c r="D740" s="46"/>
      <c r="E740" s="48">
        <v>126.4</v>
      </c>
      <c r="F740" s="46">
        <f t="shared" si="75"/>
        <v>980.3</v>
      </c>
      <c r="G740" s="208">
        <v>212.4</v>
      </c>
      <c r="H740" s="43">
        <f t="shared" si="76"/>
        <v>7.0800000000000002E-2</v>
      </c>
      <c r="I740" s="43">
        <f t="shared" si="77"/>
        <v>303.12666000000002</v>
      </c>
      <c r="J740" s="43">
        <f t="shared" si="79"/>
        <v>66.687865200000005</v>
      </c>
      <c r="K740" s="43">
        <v>117.76588799999999</v>
      </c>
      <c r="L740" s="194">
        <v>14.882159999999999</v>
      </c>
      <c r="M740" s="45">
        <f t="shared" si="78"/>
        <v>0.51256000530449874</v>
      </c>
    </row>
    <row r="741" spans="1:13" x14ac:dyDescent="0.25">
      <c r="A741" s="64">
        <f t="shared" si="80"/>
        <v>33</v>
      </c>
      <c r="B741" s="46" t="s">
        <v>2318</v>
      </c>
      <c r="C741" s="81">
        <v>996.64</v>
      </c>
      <c r="D741" s="46"/>
      <c r="E741" s="48">
        <v>120.2</v>
      </c>
      <c r="F741" s="46">
        <f t="shared" si="75"/>
        <v>1116.8399999999999</v>
      </c>
      <c r="G741" s="208">
        <v>625</v>
      </c>
      <c r="H741" s="43">
        <f t="shared" si="76"/>
        <v>0.20833333333333334</v>
      </c>
      <c r="I741" s="43">
        <f t="shared" ref="I741:I772" si="81">H741*4281.45</f>
        <v>891.96875</v>
      </c>
      <c r="J741" s="43">
        <f t="shared" si="79"/>
        <v>196.233125</v>
      </c>
      <c r="K741" s="43">
        <v>346.53333333333336</v>
      </c>
      <c r="L741" s="194">
        <v>43.791666666666664</v>
      </c>
      <c r="M741" s="45">
        <f t="shared" ref="M741:M772" si="82">(I741+J741+K741+L741)/F741</f>
        <v>1.323848425020594</v>
      </c>
    </row>
    <row r="742" spans="1:13" x14ac:dyDescent="0.25">
      <c r="A742" s="64">
        <f t="shared" si="80"/>
        <v>34</v>
      </c>
      <c r="B742" s="46" t="s">
        <v>2319</v>
      </c>
      <c r="C742" s="81">
        <v>978.3</v>
      </c>
      <c r="D742" s="46">
        <v>22.8</v>
      </c>
      <c r="E742" s="48"/>
      <c r="F742" s="46">
        <f t="shared" si="75"/>
        <v>1001.0999999999999</v>
      </c>
      <c r="G742" s="208">
        <v>612</v>
      </c>
      <c r="H742" s="43">
        <f t="shared" si="76"/>
        <v>0.20399999999999999</v>
      </c>
      <c r="I742" s="43">
        <f t="shared" si="81"/>
        <v>873.41579999999988</v>
      </c>
      <c r="J742" s="43">
        <f t="shared" si="79"/>
        <v>192.15147599999997</v>
      </c>
      <c r="K742" s="43">
        <v>339.32543999999996</v>
      </c>
      <c r="L742" s="194">
        <v>42.880800000000001</v>
      </c>
      <c r="M742" s="45">
        <f t="shared" si="82"/>
        <v>1.4461827150134849</v>
      </c>
    </row>
    <row r="743" spans="1:13" x14ac:dyDescent="0.25">
      <c r="A743" s="64">
        <f t="shared" si="80"/>
        <v>35</v>
      </c>
      <c r="B743" s="46" t="s">
        <v>2320</v>
      </c>
      <c r="C743" s="81">
        <v>290.39999999999998</v>
      </c>
      <c r="D743" s="46"/>
      <c r="E743" s="48"/>
      <c r="F743" s="46">
        <f t="shared" si="75"/>
        <v>290.39999999999998</v>
      </c>
      <c r="G743" s="208">
        <v>78.7</v>
      </c>
      <c r="H743" s="43">
        <f t="shared" si="76"/>
        <v>2.6233333333333334E-2</v>
      </c>
      <c r="I743" s="43">
        <f t="shared" si="81"/>
        <v>112.316705</v>
      </c>
      <c r="J743" s="43">
        <f t="shared" si="79"/>
        <v>24.709675099999998</v>
      </c>
      <c r="K743" s="43">
        <v>43.635477333333334</v>
      </c>
      <c r="L743" s="194">
        <v>5.5142466666666667</v>
      </c>
      <c r="M743" s="45">
        <f t="shared" si="82"/>
        <v>0.64110228684573012</v>
      </c>
    </row>
    <row r="744" spans="1:13" x14ac:dyDescent="0.25">
      <c r="A744" s="64">
        <f t="shared" si="80"/>
        <v>36</v>
      </c>
      <c r="B744" s="46" t="s">
        <v>2321</v>
      </c>
      <c r="C744" s="81">
        <v>1017.8</v>
      </c>
      <c r="D744" s="46"/>
      <c r="E744" s="48">
        <v>108.5</v>
      </c>
      <c r="F744" s="46">
        <f t="shared" si="75"/>
        <v>1126.3</v>
      </c>
      <c r="G744" s="208">
        <v>244</v>
      </c>
      <c r="H744" s="43">
        <f t="shared" si="76"/>
        <v>8.1333333333333327E-2</v>
      </c>
      <c r="I744" s="43">
        <f t="shared" si="81"/>
        <v>348.22459999999995</v>
      </c>
      <c r="J744" s="43">
        <f t="shared" si="79"/>
        <v>76.609411999999992</v>
      </c>
      <c r="K744" s="43">
        <v>135.28661333333332</v>
      </c>
      <c r="L744" s="194">
        <v>17.096266666666665</v>
      </c>
      <c r="M744" s="45">
        <f t="shared" si="82"/>
        <v>0.51248947172156611</v>
      </c>
    </row>
    <row r="745" spans="1:13" x14ac:dyDescent="0.25">
      <c r="A745" s="64">
        <f t="shared" si="80"/>
        <v>37</v>
      </c>
      <c r="B745" s="46" t="s">
        <v>925</v>
      </c>
      <c r="C745" s="81">
        <v>803.6</v>
      </c>
      <c r="D745" s="46"/>
      <c r="E745" s="48">
        <v>89</v>
      </c>
      <c r="F745" s="46">
        <f t="shared" si="75"/>
        <v>892.6</v>
      </c>
      <c r="G745" s="208">
        <v>138</v>
      </c>
      <c r="H745" s="43">
        <f t="shared" si="76"/>
        <v>4.5999999999999999E-2</v>
      </c>
      <c r="I745" s="43">
        <f t="shared" si="81"/>
        <v>196.94669999999999</v>
      </c>
      <c r="J745" s="43">
        <f t="shared" si="79"/>
        <v>43.328274</v>
      </c>
      <c r="K745" s="43">
        <v>76.514560000000003</v>
      </c>
      <c r="L745" s="194">
        <v>9.6692</v>
      </c>
      <c r="M745" s="45">
        <f t="shared" si="82"/>
        <v>0.36573911494510419</v>
      </c>
    </row>
    <row r="746" spans="1:13" x14ac:dyDescent="0.25">
      <c r="A746" s="64">
        <f t="shared" si="80"/>
        <v>38</v>
      </c>
      <c r="B746" s="46" t="s">
        <v>926</v>
      </c>
      <c r="C746" s="81">
        <v>923.4</v>
      </c>
      <c r="D746" s="46"/>
      <c r="E746" s="48"/>
      <c r="F746" s="46">
        <f t="shared" si="75"/>
        <v>923.4</v>
      </c>
      <c r="G746" s="208">
        <v>272</v>
      </c>
      <c r="H746" s="43">
        <f t="shared" si="76"/>
        <v>9.0666666666666673E-2</v>
      </c>
      <c r="I746" s="43">
        <f t="shared" si="81"/>
        <v>388.1848</v>
      </c>
      <c r="J746" s="43">
        <f t="shared" si="79"/>
        <v>85.400655999999998</v>
      </c>
      <c r="K746" s="43">
        <v>150.8113066666667</v>
      </c>
      <c r="L746" s="194">
        <v>19.058133333333334</v>
      </c>
      <c r="M746" s="45">
        <f t="shared" si="82"/>
        <v>0.69683224604721694</v>
      </c>
    </row>
    <row r="747" spans="1:13" x14ac:dyDescent="0.25">
      <c r="A747" s="64">
        <f t="shared" si="80"/>
        <v>39</v>
      </c>
      <c r="B747" s="46" t="s">
        <v>927</v>
      </c>
      <c r="C747" s="81">
        <v>953.3</v>
      </c>
      <c r="D747" s="46"/>
      <c r="E747" s="48"/>
      <c r="F747" s="46">
        <f t="shared" si="75"/>
        <v>953.3</v>
      </c>
      <c r="G747" s="208">
        <v>261</v>
      </c>
      <c r="H747" s="43">
        <f t="shared" si="76"/>
        <v>8.6999999999999994E-2</v>
      </c>
      <c r="I747" s="43">
        <f t="shared" si="81"/>
        <v>372.48614999999995</v>
      </c>
      <c r="J747" s="43">
        <f t="shared" si="79"/>
        <v>81.946952999999993</v>
      </c>
      <c r="K747" s="43">
        <v>144.71231999999998</v>
      </c>
      <c r="L747" s="194">
        <v>18.287399999999998</v>
      </c>
      <c r="M747" s="45">
        <f t="shared" si="82"/>
        <v>0.64767945347739431</v>
      </c>
    </row>
    <row r="748" spans="1:13" x14ac:dyDescent="0.25">
      <c r="A748" s="64">
        <f t="shared" si="80"/>
        <v>40</v>
      </c>
      <c r="B748" s="46" t="s">
        <v>928</v>
      </c>
      <c r="C748" s="81">
        <v>956.1</v>
      </c>
      <c r="D748" s="46">
        <v>153.69999999999999</v>
      </c>
      <c r="E748" s="48"/>
      <c r="F748" s="46">
        <f t="shared" si="75"/>
        <v>1109.8</v>
      </c>
      <c r="G748" s="208">
        <v>231.4</v>
      </c>
      <c r="H748" s="43">
        <f t="shared" si="76"/>
        <v>7.7133333333333332E-2</v>
      </c>
      <c r="I748" s="43">
        <f t="shared" si="81"/>
        <v>330.24250999999998</v>
      </c>
      <c r="J748" s="43">
        <f t="shared" si="79"/>
        <v>72.6533522</v>
      </c>
      <c r="K748" s="43">
        <v>128.30050133333333</v>
      </c>
      <c r="L748" s="194">
        <v>16.213426666666667</v>
      </c>
      <c r="M748" s="45">
        <f t="shared" si="82"/>
        <v>0.4932508471796721</v>
      </c>
    </row>
    <row r="749" spans="1:13" x14ac:dyDescent="0.25">
      <c r="A749" s="64">
        <f t="shared" si="80"/>
        <v>41</v>
      </c>
      <c r="B749" s="46" t="s">
        <v>929</v>
      </c>
      <c r="C749" s="81">
        <v>900.4</v>
      </c>
      <c r="D749" s="46"/>
      <c r="E749" s="48"/>
      <c r="F749" s="46">
        <f t="shared" si="75"/>
        <v>900.4</v>
      </c>
      <c r="G749" s="217">
        <v>480</v>
      </c>
      <c r="H749" s="43">
        <f t="shared" si="76"/>
        <v>0.16</v>
      </c>
      <c r="I749" s="43">
        <f t="shared" si="81"/>
        <v>685.03200000000004</v>
      </c>
      <c r="J749" s="43">
        <f t="shared" si="79"/>
        <v>150.70704000000001</v>
      </c>
      <c r="K749" s="43">
        <v>266.13760000000002</v>
      </c>
      <c r="L749" s="194">
        <v>33.631999999999998</v>
      </c>
      <c r="M749" s="45">
        <f t="shared" si="82"/>
        <v>1.2611157707685474</v>
      </c>
    </row>
    <row r="750" spans="1:13" x14ac:dyDescent="0.25">
      <c r="A750" s="64">
        <f t="shared" si="80"/>
        <v>42</v>
      </c>
      <c r="B750" s="46" t="s">
        <v>930</v>
      </c>
      <c r="C750" s="81">
        <v>643.84</v>
      </c>
      <c r="D750" s="46">
        <v>33.299999999999997</v>
      </c>
      <c r="E750" s="48"/>
      <c r="F750" s="46">
        <f t="shared" si="75"/>
        <v>677.14</v>
      </c>
      <c r="G750" s="208">
        <v>320</v>
      </c>
      <c r="H750" s="43">
        <f t="shared" si="76"/>
        <v>0.10666666666666667</v>
      </c>
      <c r="I750" s="43">
        <f t="shared" si="81"/>
        <v>456.68799999999999</v>
      </c>
      <c r="J750" s="43">
        <f t="shared" si="79"/>
        <v>100.47136</v>
      </c>
      <c r="K750" s="43">
        <v>177.42506666666668</v>
      </c>
      <c r="L750" s="194">
        <v>22.421333333333333</v>
      </c>
      <c r="M750" s="45">
        <f t="shared" si="82"/>
        <v>1.1179457128511092</v>
      </c>
    </row>
    <row r="751" spans="1:13" x14ac:dyDescent="0.25">
      <c r="A751" s="64">
        <f t="shared" si="80"/>
        <v>43</v>
      </c>
      <c r="B751" s="46" t="s">
        <v>931</v>
      </c>
      <c r="C751" s="81">
        <v>1596</v>
      </c>
      <c r="D751" s="46"/>
      <c r="E751" s="48">
        <v>102.9</v>
      </c>
      <c r="F751" s="46">
        <f t="shared" si="75"/>
        <v>1698.9</v>
      </c>
      <c r="G751" s="208">
        <v>890</v>
      </c>
      <c r="H751" s="43">
        <f t="shared" si="76"/>
        <v>0.29666666666666669</v>
      </c>
      <c r="I751" s="43">
        <f t="shared" si="81"/>
        <v>1270.1635000000001</v>
      </c>
      <c r="J751" s="43">
        <f t="shared" si="79"/>
        <v>279.43597000000005</v>
      </c>
      <c r="K751" s="43">
        <v>493.4634666666667</v>
      </c>
      <c r="L751" s="194">
        <v>62.359333333333339</v>
      </c>
      <c r="M751" s="45">
        <f t="shared" si="82"/>
        <v>1.2392855789039967</v>
      </c>
    </row>
    <row r="752" spans="1:13" x14ac:dyDescent="0.25">
      <c r="A752" s="64">
        <f t="shared" si="80"/>
        <v>44</v>
      </c>
      <c r="B752" s="46" t="s">
        <v>932</v>
      </c>
      <c r="C752" s="81">
        <v>697.3</v>
      </c>
      <c r="D752" s="46"/>
      <c r="E752" s="48"/>
      <c r="F752" s="46">
        <f t="shared" si="75"/>
        <v>697.3</v>
      </c>
      <c r="G752" s="208">
        <v>300</v>
      </c>
      <c r="H752" s="43">
        <f t="shared" si="76"/>
        <v>0.1</v>
      </c>
      <c r="I752" s="43">
        <f t="shared" si="81"/>
        <v>428.14499999999998</v>
      </c>
      <c r="J752" s="43">
        <f t="shared" si="79"/>
        <v>94.19189999999999</v>
      </c>
      <c r="K752" s="43">
        <v>166.33600000000001</v>
      </c>
      <c r="L752" s="194">
        <v>21.02</v>
      </c>
      <c r="M752" s="45">
        <f t="shared" si="82"/>
        <v>1.0177726946794781</v>
      </c>
    </row>
    <row r="753" spans="1:13" x14ac:dyDescent="0.25">
      <c r="A753" s="64">
        <f t="shared" si="80"/>
        <v>45</v>
      </c>
      <c r="B753" s="46" t="s">
        <v>933</v>
      </c>
      <c r="C753" s="81">
        <v>696.5</v>
      </c>
      <c r="D753" s="46"/>
      <c r="E753" s="48">
        <v>42.8</v>
      </c>
      <c r="F753" s="46">
        <f t="shared" si="75"/>
        <v>739.3</v>
      </c>
      <c r="G753" s="208">
        <v>390</v>
      </c>
      <c r="H753" s="43">
        <f t="shared" si="76"/>
        <v>0.13</v>
      </c>
      <c r="I753" s="43">
        <f t="shared" si="81"/>
        <v>556.58849999999995</v>
      </c>
      <c r="J753" s="43">
        <f t="shared" si="79"/>
        <v>122.44946999999999</v>
      </c>
      <c r="K753" s="43">
        <v>216.23680000000002</v>
      </c>
      <c r="L753" s="194">
        <v>27.326000000000001</v>
      </c>
      <c r="M753" s="45">
        <f t="shared" si="82"/>
        <v>1.2479382794535372</v>
      </c>
    </row>
    <row r="754" spans="1:13" x14ac:dyDescent="0.25">
      <c r="A754" s="64">
        <f t="shared" si="80"/>
        <v>46</v>
      </c>
      <c r="B754" s="46" t="s">
        <v>934</v>
      </c>
      <c r="C754" s="81">
        <v>570.20000000000005</v>
      </c>
      <c r="D754" s="46"/>
      <c r="E754" s="48"/>
      <c r="F754" s="46">
        <f t="shared" si="75"/>
        <v>570.20000000000005</v>
      </c>
      <c r="G754" s="208">
        <v>190</v>
      </c>
      <c r="H754" s="43">
        <f t="shared" si="76"/>
        <v>6.3333333333333339E-2</v>
      </c>
      <c r="I754" s="43">
        <f t="shared" si="81"/>
        <v>271.1585</v>
      </c>
      <c r="J754" s="43">
        <f t="shared" si="79"/>
        <v>59.654870000000003</v>
      </c>
      <c r="K754" s="43">
        <v>105.34613333333334</v>
      </c>
      <c r="L754" s="194">
        <v>13.312666666666669</v>
      </c>
      <c r="M754" s="45">
        <f t="shared" si="82"/>
        <v>0.78827108032269377</v>
      </c>
    </row>
    <row r="755" spans="1:13" x14ac:dyDescent="0.25">
      <c r="A755" s="64">
        <f t="shared" si="80"/>
        <v>47</v>
      </c>
      <c r="B755" s="46" t="s">
        <v>935</v>
      </c>
      <c r="C755" s="81">
        <v>251.5</v>
      </c>
      <c r="D755" s="46"/>
      <c r="E755" s="48"/>
      <c r="F755" s="46">
        <f t="shared" si="75"/>
        <v>251.5</v>
      </c>
      <c r="G755" s="208">
        <v>130</v>
      </c>
      <c r="H755" s="43">
        <f t="shared" si="76"/>
        <v>4.3333333333333335E-2</v>
      </c>
      <c r="I755" s="43">
        <f t="shared" si="81"/>
        <v>185.52949999999998</v>
      </c>
      <c r="J755" s="43">
        <f t="shared" si="79"/>
        <v>40.816489999999995</v>
      </c>
      <c r="K755" s="43">
        <v>72.078933333333339</v>
      </c>
      <c r="L755" s="194">
        <v>9.108666666666668</v>
      </c>
      <c r="M755" s="45">
        <f t="shared" si="82"/>
        <v>1.222797574552684</v>
      </c>
    </row>
    <row r="756" spans="1:13" x14ac:dyDescent="0.25">
      <c r="A756" s="64">
        <f t="shared" si="80"/>
        <v>48</v>
      </c>
      <c r="B756" s="46" t="s">
        <v>936</v>
      </c>
      <c r="C756" s="81">
        <v>810.9</v>
      </c>
      <c r="D756" s="46">
        <v>47.5</v>
      </c>
      <c r="E756" s="48"/>
      <c r="F756" s="46">
        <f t="shared" si="75"/>
        <v>858.4</v>
      </c>
      <c r="G756" s="208">
        <v>215</v>
      </c>
      <c r="H756" s="43">
        <f t="shared" si="76"/>
        <v>7.166666666666667E-2</v>
      </c>
      <c r="I756" s="43">
        <f t="shared" si="81"/>
        <v>306.83724999999998</v>
      </c>
      <c r="J756" s="43">
        <f t="shared" si="79"/>
        <v>67.504194999999996</v>
      </c>
      <c r="K756" s="43">
        <v>119.20746666666668</v>
      </c>
      <c r="L756" s="194">
        <v>15.064333333333334</v>
      </c>
      <c r="M756" s="45">
        <f t="shared" si="82"/>
        <v>0.59251309995340162</v>
      </c>
    </row>
    <row r="757" spans="1:13" x14ac:dyDescent="0.25">
      <c r="A757" s="64">
        <f t="shared" si="80"/>
        <v>49</v>
      </c>
      <c r="B757" s="46" t="s">
        <v>937</v>
      </c>
      <c r="C757" s="81">
        <v>553</v>
      </c>
      <c r="D757" s="46"/>
      <c r="E757" s="48"/>
      <c r="F757" s="46">
        <f t="shared" si="75"/>
        <v>553</v>
      </c>
      <c r="G757" s="208">
        <v>347</v>
      </c>
      <c r="H757" s="43">
        <f t="shared" si="76"/>
        <v>0.11566666666666667</v>
      </c>
      <c r="I757" s="43">
        <f t="shared" si="81"/>
        <v>495.22104999999999</v>
      </c>
      <c r="J757" s="43">
        <f t="shared" si="79"/>
        <v>108.94863099999999</v>
      </c>
      <c r="K757" s="43">
        <v>192.3953066666667</v>
      </c>
      <c r="L757" s="194">
        <v>24.313133333333333</v>
      </c>
      <c r="M757" s="45">
        <f t="shared" si="82"/>
        <v>1.4844088987341773</v>
      </c>
    </row>
    <row r="758" spans="1:13" x14ac:dyDescent="0.25">
      <c r="A758" s="64">
        <f t="shared" si="80"/>
        <v>50</v>
      </c>
      <c r="B758" s="46" t="s">
        <v>938</v>
      </c>
      <c r="C758" s="81">
        <v>993.9</v>
      </c>
      <c r="D758" s="46"/>
      <c r="E758" s="48"/>
      <c r="F758" s="46">
        <f t="shared" si="75"/>
        <v>993.9</v>
      </c>
      <c r="G758" s="208">
        <v>590</v>
      </c>
      <c r="H758" s="43">
        <f t="shared" si="76"/>
        <v>0.19666666666666666</v>
      </c>
      <c r="I758" s="43">
        <f t="shared" si="81"/>
        <v>842.0184999999999</v>
      </c>
      <c r="J758" s="43">
        <f t="shared" si="79"/>
        <v>185.24406999999999</v>
      </c>
      <c r="K758" s="43">
        <v>327.12746666666669</v>
      </c>
      <c r="L758" s="194">
        <v>41.339333333333329</v>
      </c>
      <c r="M758" s="45">
        <f t="shared" si="82"/>
        <v>1.4042955729952713</v>
      </c>
    </row>
    <row r="759" spans="1:13" x14ac:dyDescent="0.25">
      <c r="A759" s="64">
        <f t="shared" si="80"/>
        <v>51</v>
      </c>
      <c r="B759" s="46" t="s">
        <v>939</v>
      </c>
      <c r="C759" s="81">
        <v>351.3</v>
      </c>
      <c r="D759" s="46"/>
      <c r="E759" s="48"/>
      <c r="F759" s="46">
        <f t="shared" si="75"/>
        <v>351.3</v>
      </c>
      <c r="G759" s="208">
        <v>205</v>
      </c>
      <c r="H759" s="43">
        <f t="shared" si="76"/>
        <v>6.8333333333333329E-2</v>
      </c>
      <c r="I759" s="43">
        <f t="shared" si="81"/>
        <v>292.56574999999998</v>
      </c>
      <c r="J759" s="43">
        <f t="shared" si="79"/>
        <v>64.364464999999996</v>
      </c>
      <c r="K759" s="43">
        <v>113.66293333333333</v>
      </c>
      <c r="L759" s="194">
        <v>14.363666666666665</v>
      </c>
      <c r="M759" s="45">
        <f t="shared" si="82"/>
        <v>1.380463464275548</v>
      </c>
    </row>
    <row r="760" spans="1:13" x14ac:dyDescent="0.25">
      <c r="A760" s="64">
        <f t="shared" si="80"/>
        <v>52</v>
      </c>
      <c r="B760" s="46" t="s">
        <v>940</v>
      </c>
      <c r="C760" s="81">
        <v>330</v>
      </c>
      <c r="D760" s="46"/>
      <c r="E760" s="48">
        <v>35</v>
      </c>
      <c r="F760" s="46">
        <f t="shared" si="75"/>
        <v>365</v>
      </c>
      <c r="G760" s="208">
        <v>141</v>
      </c>
      <c r="H760" s="43">
        <f t="shared" si="76"/>
        <v>4.7E-2</v>
      </c>
      <c r="I760" s="43">
        <f t="shared" si="81"/>
        <v>201.22815</v>
      </c>
      <c r="J760" s="43">
        <f t="shared" si="79"/>
        <v>44.270192999999999</v>
      </c>
      <c r="K760" s="43">
        <v>78.17792</v>
      </c>
      <c r="L760" s="194">
        <v>9.8793999999999986</v>
      </c>
      <c r="M760" s="45">
        <f t="shared" si="82"/>
        <v>0.91385113150684927</v>
      </c>
    </row>
    <row r="761" spans="1:13" x14ac:dyDescent="0.25">
      <c r="A761" s="64">
        <f t="shared" si="80"/>
        <v>53</v>
      </c>
      <c r="B761" s="46" t="s">
        <v>941</v>
      </c>
      <c r="C761" s="81">
        <v>207.1</v>
      </c>
      <c r="D761" s="46"/>
      <c r="E761" s="48">
        <v>43.3</v>
      </c>
      <c r="F761" s="46">
        <f t="shared" si="75"/>
        <v>250.39999999999998</v>
      </c>
      <c r="G761" s="208">
        <v>130.5</v>
      </c>
      <c r="H761" s="43">
        <f t="shared" si="76"/>
        <v>4.3499999999999997E-2</v>
      </c>
      <c r="I761" s="43">
        <f t="shared" si="81"/>
        <v>186.24307499999998</v>
      </c>
      <c r="J761" s="43">
        <f t="shared" si="79"/>
        <v>40.973476499999997</v>
      </c>
      <c r="K761" s="43">
        <v>72.356159999999988</v>
      </c>
      <c r="L761" s="194">
        <v>9.1436999999999991</v>
      </c>
      <c r="M761" s="45">
        <f t="shared" si="82"/>
        <v>1.2328930171725241</v>
      </c>
    </row>
    <row r="762" spans="1:13" x14ac:dyDescent="0.25">
      <c r="A762" s="64">
        <f t="shared" si="80"/>
        <v>54</v>
      </c>
      <c r="B762" s="46" t="s">
        <v>942</v>
      </c>
      <c r="C762" s="81">
        <v>285.8</v>
      </c>
      <c r="D762" s="46"/>
      <c r="E762" s="48">
        <v>39.1</v>
      </c>
      <c r="F762" s="46">
        <f t="shared" si="75"/>
        <v>324.90000000000003</v>
      </c>
      <c r="G762" s="208">
        <v>178</v>
      </c>
      <c r="H762" s="43">
        <f t="shared" si="76"/>
        <v>5.9333333333333335E-2</v>
      </c>
      <c r="I762" s="43">
        <f t="shared" si="81"/>
        <v>254.03270000000001</v>
      </c>
      <c r="J762" s="43">
        <f t="shared" si="79"/>
        <v>55.887194000000001</v>
      </c>
      <c r="K762" s="43">
        <v>98.692693333333338</v>
      </c>
      <c r="L762" s="194">
        <v>12.471866666666667</v>
      </c>
      <c r="M762" s="45">
        <f t="shared" si="82"/>
        <v>1.2960432563865802</v>
      </c>
    </row>
    <row r="763" spans="1:13" x14ac:dyDescent="0.25">
      <c r="A763" s="64">
        <f t="shared" si="80"/>
        <v>55</v>
      </c>
      <c r="B763" s="46" t="s">
        <v>943</v>
      </c>
      <c r="C763" s="81">
        <v>255</v>
      </c>
      <c r="D763" s="46"/>
      <c r="E763" s="48"/>
      <c r="F763" s="46">
        <f t="shared" si="75"/>
        <v>255</v>
      </c>
      <c r="G763" s="208">
        <v>158</v>
      </c>
      <c r="H763" s="43">
        <f t="shared" si="76"/>
        <v>5.2666666666666667E-2</v>
      </c>
      <c r="I763" s="43">
        <f t="shared" si="81"/>
        <v>225.4897</v>
      </c>
      <c r="J763" s="43">
        <f t="shared" si="79"/>
        <v>49.607734000000001</v>
      </c>
      <c r="K763" s="43">
        <v>87.603626666666671</v>
      </c>
      <c r="L763" s="194">
        <v>11.070533333333332</v>
      </c>
      <c r="M763" s="45">
        <f t="shared" si="82"/>
        <v>1.4657709568627453</v>
      </c>
    </row>
    <row r="764" spans="1:13" x14ac:dyDescent="0.25">
      <c r="A764" s="64">
        <f t="shared" si="80"/>
        <v>56</v>
      </c>
      <c r="B764" s="46" t="s">
        <v>944</v>
      </c>
      <c r="C764" s="81">
        <v>313.39999999999998</v>
      </c>
      <c r="D764" s="46"/>
      <c r="E764" s="48"/>
      <c r="F764" s="46">
        <f t="shared" si="75"/>
        <v>313.39999999999998</v>
      </c>
      <c r="G764" s="208">
        <v>109</v>
      </c>
      <c r="H764" s="43">
        <f t="shared" si="76"/>
        <v>3.6333333333333336E-2</v>
      </c>
      <c r="I764" s="43">
        <f t="shared" si="81"/>
        <v>155.55934999999999</v>
      </c>
      <c r="J764" s="43">
        <f t="shared" si="79"/>
        <v>34.223056999999997</v>
      </c>
      <c r="K764" s="43">
        <v>60.435413333333337</v>
      </c>
      <c r="L764" s="194">
        <v>7.6372666666666671</v>
      </c>
      <c r="M764" s="45">
        <f t="shared" si="82"/>
        <v>0.82276671027440962</v>
      </c>
    </row>
    <row r="765" spans="1:13" x14ac:dyDescent="0.25">
      <c r="A765" s="64">
        <f t="shared" si="80"/>
        <v>57</v>
      </c>
      <c r="B765" s="46" t="s">
        <v>945</v>
      </c>
      <c r="C765" s="81">
        <v>129.80000000000001</v>
      </c>
      <c r="D765" s="46"/>
      <c r="E765" s="48"/>
      <c r="F765" s="46">
        <f t="shared" si="75"/>
        <v>129.80000000000001</v>
      </c>
      <c r="G765" s="208">
        <v>54</v>
      </c>
      <c r="H765" s="43">
        <f t="shared" si="76"/>
        <v>1.7999999999999999E-2</v>
      </c>
      <c r="I765" s="43">
        <f t="shared" si="81"/>
        <v>77.066099999999992</v>
      </c>
      <c r="J765" s="43">
        <f t="shared" si="79"/>
        <v>16.954542</v>
      </c>
      <c r="K765" s="43">
        <v>29.940479999999997</v>
      </c>
      <c r="L765" s="194">
        <v>3.7835999999999999</v>
      </c>
      <c r="M765" s="45">
        <f t="shared" si="82"/>
        <v>0.98416580893682581</v>
      </c>
    </row>
    <row r="766" spans="1:13" x14ac:dyDescent="0.25">
      <c r="A766" s="64">
        <f t="shared" si="80"/>
        <v>58</v>
      </c>
      <c r="B766" s="46" t="s">
        <v>946</v>
      </c>
      <c r="C766" s="81">
        <v>307.3</v>
      </c>
      <c r="D766" s="46"/>
      <c r="E766" s="48"/>
      <c r="F766" s="46">
        <f t="shared" si="75"/>
        <v>307.3</v>
      </c>
      <c r="G766" s="208">
        <v>118</v>
      </c>
      <c r="H766" s="43">
        <f t="shared" si="76"/>
        <v>3.9333333333333331E-2</v>
      </c>
      <c r="I766" s="43">
        <f t="shared" si="81"/>
        <v>168.40369999999999</v>
      </c>
      <c r="J766" s="43">
        <f t="shared" si="79"/>
        <v>37.048814</v>
      </c>
      <c r="K766" s="43">
        <v>65.425493333333335</v>
      </c>
      <c r="L766" s="194">
        <v>8.2678666666666665</v>
      </c>
      <c r="M766" s="45">
        <f t="shared" si="82"/>
        <v>0.90838227790432791</v>
      </c>
    </row>
    <row r="767" spans="1:13" x14ac:dyDescent="0.25">
      <c r="A767" s="64">
        <f t="shared" si="80"/>
        <v>59</v>
      </c>
      <c r="B767" s="46" t="s">
        <v>948</v>
      </c>
      <c r="C767" s="81">
        <v>134.5</v>
      </c>
      <c r="D767" s="46"/>
      <c r="E767" s="48"/>
      <c r="F767" s="46">
        <f t="shared" ref="F767:F813" si="83">C767+D767+E767</f>
        <v>134.5</v>
      </c>
      <c r="G767" s="208">
        <v>80</v>
      </c>
      <c r="H767" s="43">
        <f t="shared" ref="H767:H813" si="84">G767/3000</f>
        <v>2.6666666666666668E-2</v>
      </c>
      <c r="I767" s="43">
        <f t="shared" si="81"/>
        <v>114.172</v>
      </c>
      <c r="J767" s="43">
        <f t="shared" ref="J767:J816" si="85">I767*0.22</f>
        <v>25.117840000000001</v>
      </c>
      <c r="K767" s="43">
        <v>44.35626666666667</v>
      </c>
      <c r="L767" s="194">
        <v>5.6053333333333333</v>
      </c>
      <c r="M767" s="45">
        <f t="shared" si="82"/>
        <v>1.4070739033457249</v>
      </c>
    </row>
    <row r="768" spans="1:13" x14ac:dyDescent="0.25">
      <c r="A768" s="64">
        <f t="shared" si="80"/>
        <v>60</v>
      </c>
      <c r="B768" s="46" t="s">
        <v>949</v>
      </c>
      <c r="C768" s="81">
        <v>4314.8999999999996</v>
      </c>
      <c r="D768" s="46"/>
      <c r="E768" s="48">
        <v>196.7</v>
      </c>
      <c r="F768" s="46">
        <f t="shared" si="83"/>
        <v>4511.5999999999995</v>
      </c>
      <c r="G768" s="208">
        <v>2310</v>
      </c>
      <c r="H768" s="43">
        <f t="shared" si="84"/>
        <v>0.77</v>
      </c>
      <c r="I768" s="43">
        <f t="shared" si="81"/>
        <v>3296.7165</v>
      </c>
      <c r="J768" s="43">
        <f t="shared" si="85"/>
        <v>725.27763000000004</v>
      </c>
      <c r="K768" s="43">
        <v>1280.7872</v>
      </c>
      <c r="L768" s="194">
        <v>161.85400000000001</v>
      </c>
      <c r="M768" s="45">
        <f t="shared" si="82"/>
        <v>1.2112410962851319</v>
      </c>
    </row>
    <row r="769" spans="1:13" x14ac:dyDescent="0.25">
      <c r="A769" s="64">
        <f t="shared" si="80"/>
        <v>61</v>
      </c>
      <c r="B769" s="46" t="s">
        <v>950</v>
      </c>
      <c r="C769" s="81">
        <v>3549.4</v>
      </c>
      <c r="D769" s="46"/>
      <c r="E769" s="48"/>
      <c r="F769" s="46">
        <f t="shared" si="83"/>
        <v>3549.4</v>
      </c>
      <c r="G769" s="208">
        <v>1680</v>
      </c>
      <c r="H769" s="43">
        <f t="shared" si="84"/>
        <v>0.56000000000000005</v>
      </c>
      <c r="I769" s="43">
        <f t="shared" si="81"/>
        <v>2397.6120000000001</v>
      </c>
      <c r="J769" s="43">
        <f t="shared" si="85"/>
        <v>527.47464000000002</v>
      </c>
      <c r="K769" s="43">
        <v>931.48160000000007</v>
      </c>
      <c r="L769" s="194">
        <v>117.712</v>
      </c>
      <c r="M769" s="45">
        <f t="shared" si="82"/>
        <v>1.1197048064461599</v>
      </c>
    </row>
    <row r="770" spans="1:13" x14ac:dyDescent="0.25">
      <c r="A770" s="64">
        <f t="shared" si="80"/>
        <v>62</v>
      </c>
      <c r="B770" s="46" t="s">
        <v>951</v>
      </c>
      <c r="C770" s="81">
        <v>3345.7</v>
      </c>
      <c r="D770" s="46"/>
      <c r="E770" s="48"/>
      <c r="F770" s="46">
        <f t="shared" si="83"/>
        <v>3345.7</v>
      </c>
      <c r="G770" s="208">
        <v>1466</v>
      </c>
      <c r="H770" s="43">
        <f t="shared" si="84"/>
        <v>0.48866666666666669</v>
      </c>
      <c r="I770" s="43">
        <f t="shared" si="81"/>
        <v>2092.2019</v>
      </c>
      <c r="J770" s="43">
        <f t="shared" si="85"/>
        <v>460.28441800000002</v>
      </c>
      <c r="K770" s="43">
        <v>812.82858666666675</v>
      </c>
      <c r="L770" s="194">
        <v>102.71773333333334</v>
      </c>
      <c r="M770" s="45">
        <f t="shared" si="82"/>
        <v>1.0365641384463642</v>
      </c>
    </row>
    <row r="771" spans="1:13" x14ac:dyDescent="0.25">
      <c r="A771" s="64">
        <f t="shared" si="80"/>
        <v>63</v>
      </c>
      <c r="B771" s="46" t="s">
        <v>952</v>
      </c>
      <c r="C771" s="81">
        <v>3098.6</v>
      </c>
      <c r="D771" s="46"/>
      <c r="E771" s="48">
        <v>182</v>
      </c>
      <c r="F771" s="46">
        <f t="shared" si="83"/>
        <v>3280.6</v>
      </c>
      <c r="G771" s="208">
        <v>1920</v>
      </c>
      <c r="H771" s="43">
        <f t="shared" si="84"/>
        <v>0.64</v>
      </c>
      <c r="I771" s="43">
        <f t="shared" si="81"/>
        <v>2740.1280000000002</v>
      </c>
      <c r="J771" s="43">
        <f t="shared" si="85"/>
        <v>602.82816000000003</v>
      </c>
      <c r="K771" s="43">
        <v>1064.5504000000001</v>
      </c>
      <c r="L771" s="194">
        <v>134.52799999999999</v>
      </c>
      <c r="M771" s="45">
        <f t="shared" si="82"/>
        <v>1.3845133695055782</v>
      </c>
    </row>
    <row r="772" spans="1:13" x14ac:dyDescent="0.25">
      <c r="A772" s="64">
        <f t="shared" si="80"/>
        <v>64</v>
      </c>
      <c r="B772" s="46" t="s">
        <v>953</v>
      </c>
      <c r="C772" s="81">
        <v>141.30000000000001</v>
      </c>
      <c r="D772" s="46"/>
      <c r="E772" s="48"/>
      <c r="F772" s="46">
        <f t="shared" si="83"/>
        <v>141.30000000000001</v>
      </c>
      <c r="G772" s="208">
        <v>24</v>
      </c>
      <c r="H772" s="43">
        <f t="shared" si="84"/>
        <v>8.0000000000000002E-3</v>
      </c>
      <c r="I772" s="43">
        <f t="shared" si="81"/>
        <v>34.251599999999996</v>
      </c>
      <c r="J772" s="43">
        <f t="shared" si="85"/>
        <v>7.5353519999999996</v>
      </c>
      <c r="K772" s="43">
        <v>13.306880000000001</v>
      </c>
      <c r="L772" s="194">
        <v>1.6816</v>
      </c>
      <c r="M772" s="45">
        <f t="shared" si="82"/>
        <v>0.40180772823779193</v>
      </c>
    </row>
    <row r="773" spans="1:13" x14ac:dyDescent="0.25">
      <c r="A773" s="64">
        <f t="shared" si="80"/>
        <v>65</v>
      </c>
      <c r="B773" s="46" t="s">
        <v>954</v>
      </c>
      <c r="C773" s="81">
        <v>263.8</v>
      </c>
      <c r="D773" s="46"/>
      <c r="E773" s="48"/>
      <c r="F773" s="46">
        <f t="shared" si="83"/>
        <v>263.8</v>
      </c>
      <c r="G773" s="208">
        <v>24</v>
      </c>
      <c r="H773" s="43">
        <f t="shared" si="84"/>
        <v>8.0000000000000002E-3</v>
      </c>
      <c r="I773" s="43">
        <f t="shared" ref="I773:I804" si="86">H773*4281.45</f>
        <v>34.251599999999996</v>
      </c>
      <c r="J773" s="43">
        <f t="shared" si="85"/>
        <v>7.5353519999999996</v>
      </c>
      <c r="K773" s="43">
        <v>13.306880000000001</v>
      </c>
      <c r="L773" s="194">
        <v>1.6816</v>
      </c>
      <c r="M773" s="45">
        <f t="shared" ref="M773:M804" si="87">(I773+J773+K773+L773)/F773</f>
        <v>0.21522150113722516</v>
      </c>
    </row>
    <row r="774" spans="1:13" x14ac:dyDescent="0.25">
      <c r="A774" s="64">
        <f t="shared" si="80"/>
        <v>66</v>
      </c>
      <c r="B774" s="46" t="s">
        <v>955</v>
      </c>
      <c r="C774" s="81">
        <v>117.3</v>
      </c>
      <c r="D774" s="46"/>
      <c r="E774" s="48"/>
      <c r="F774" s="46">
        <f t="shared" si="83"/>
        <v>117.3</v>
      </c>
      <c r="G774" s="208">
        <v>26</v>
      </c>
      <c r="H774" s="43">
        <f t="shared" si="84"/>
        <v>8.6666666666666663E-3</v>
      </c>
      <c r="I774" s="43">
        <f t="shared" si="86"/>
        <v>37.105899999999998</v>
      </c>
      <c r="J774" s="43">
        <f t="shared" si="85"/>
        <v>8.1632979999999993</v>
      </c>
      <c r="K774" s="43">
        <v>14.415786666666666</v>
      </c>
      <c r="L774" s="194">
        <v>1.8217333333333332</v>
      </c>
      <c r="M774" s="45">
        <f t="shared" si="87"/>
        <v>0.52435394714407502</v>
      </c>
    </row>
    <row r="775" spans="1:13" x14ac:dyDescent="0.25">
      <c r="A775" s="64">
        <f t="shared" ref="A775:A837" si="88">A774+1</f>
        <v>67</v>
      </c>
      <c r="B775" s="46" t="s">
        <v>956</v>
      </c>
      <c r="C775" s="81">
        <v>138</v>
      </c>
      <c r="D775" s="46"/>
      <c r="E775" s="48"/>
      <c r="F775" s="46">
        <f t="shared" si="83"/>
        <v>138</v>
      </c>
      <c r="G775" s="208">
        <v>23</v>
      </c>
      <c r="H775" s="43">
        <f t="shared" si="84"/>
        <v>7.6666666666666662E-3</v>
      </c>
      <c r="I775" s="43">
        <f t="shared" si="86"/>
        <v>32.824449999999999</v>
      </c>
      <c r="J775" s="43">
        <f t="shared" si="85"/>
        <v>7.2213789999999998</v>
      </c>
      <c r="K775" s="43">
        <v>12.752426666666667</v>
      </c>
      <c r="L775" s="194">
        <v>1.611533333333333</v>
      </c>
      <c r="M775" s="45">
        <f t="shared" si="87"/>
        <v>0.39427383333333332</v>
      </c>
    </row>
    <row r="776" spans="1:13" x14ac:dyDescent="0.25">
      <c r="A776" s="64">
        <f t="shared" si="88"/>
        <v>68</v>
      </c>
      <c r="B776" s="46" t="s">
        <v>957</v>
      </c>
      <c r="C776" s="81">
        <v>139</v>
      </c>
      <c r="D776" s="46"/>
      <c r="E776" s="48"/>
      <c r="F776" s="46">
        <f t="shared" si="83"/>
        <v>139</v>
      </c>
      <c r="G776" s="208">
        <v>23</v>
      </c>
      <c r="H776" s="43">
        <f t="shared" si="84"/>
        <v>7.6666666666666662E-3</v>
      </c>
      <c r="I776" s="43">
        <f t="shared" si="86"/>
        <v>32.824449999999999</v>
      </c>
      <c r="J776" s="43">
        <f t="shared" si="85"/>
        <v>7.2213789999999998</v>
      </c>
      <c r="K776" s="43">
        <v>12.752426666666667</v>
      </c>
      <c r="L776" s="194">
        <v>1.611533333333333</v>
      </c>
      <c r="M776" s="45">
        <f t="shared" si="87"/>
        <v>0.39143733093525179</v>
      </c>
    </row>
    <row r="777" spans="1:13" x14ac:dyDescent="0.25">
      <c r="A777" s="64">
        <f t="shared" si="88"/>
        <v>69</v>
      </c>
      <c r="B777" s="46" t="s">
        <v>958</v>
      </c>
      <c r="C777" s="81">
        <v>133</v>
      </c>
      <c r="D777" s="46"/>
      <c r="E777" s="48"/>
      <c r="F777" s="46">
        <f t="shared" si="83"/>
        <v>133</v>
      </c>
      <c r="G777" s="208">
        <v>24</v>
      </c>
      <c r="H777" s="43">
        <f t="shared" si="84"/>
        <v>8.0000000000000002E-3</v>
      </c>
      <c r="I777" s="43">
        <f t="shared" si="86"/>
        <v>34.251599999999996</v>
      </c>
      <c r="J777" s="43">
        <f t="shared" si="85"/>
        <v>7.5353519999999996</v>
      </c>
      <c r="K777" s="43">
        <v>13.306880000000001</v>
      </c>
      <c r="L777" s="194">
        <v>1.6816</v>
      </c>
      <c r="M777" s="45">
        <f t="shared" si="87"/>
        <v>0.42688294736842108</v>
      </c>
    </row>
    <row r="778" spans="1:13" x14ac:dyDescent="0.25">
      <c r="A778" s="64">
        <f t="shared" si="88"/>
        <v>70</v>
      </c>
      <c r="B778" s="46" t="s">
        <v>959</v>
      </c>
      <c r="C778" s="81">
        <v>315.60000000000002</v>
      </c>
      <c r="D778" s="68"/>
      <c r="E778" s="48"/>
      <c r="F778" s="46">
        <f t="shared" si="83"/>
        <v>315.60000000000002</v>
      </c>
      <c r="G778" s="218">
        <v>40</v>
      </c>
      <c r="H778" s="43">
        <f t="shared" si="84"/>
        <v>1.3333333333333334E-2</v>
      </c>
      <c r="I778" s="43">
        <f t="shared" si="86"/>
        <v>57.085999999999999</v>
      </c>
      <c r="J778" s="43">
        <f t="shared" si="85"/>
        <v>12.558920000000001</v>
      </c>
      <c r="K778" s="43">
        <v>22.178133333333335</v>
      </c>
      <c r="L778" s="194">
        <v>2.8026666666666666</v>
      </c>
      <c r="M778" s="45">
        <f t="shared" si="87"/>
        <v>0.29982801013941696</v>
      </c>
    </row>
    <row r="779" spans="1:13" x14ac:dyDescent="0.25">
      <c r="A779" s="64">
        <f t="shared" si="88"/>
        <v>71</v>
      </c>
      <c r="B779" s="46" t="s">
        <v>960</v>
      </c>
      <c r="C779" s="81">
        <v>265.7</v>
      </c>
      <c r="D779" s="46"/>
      <c r="E779" s="48"/>
      <c r="F779" s="46">
        <f t="shared" si="83"/>
        <v>265.7</v>
      </c>
      <c r="G779" s="208">
        <v>19</v>
      </c>
      <c r="H779" s="43">
        <f t="shared" si="84"/>
        <v>6.3333333333333332E-3</v>
      </c>
      <c r="I779" s="43">
        <f t="shared" si="86"/>
        <v>27.115849999999998</v>
      </c>
      <c r="J779" s="43">
        <f t="shared" si="85"/>
        <v>5.9654869999999995</v>
      </c>
      <c r="K779" s="43">
        <v>10.534613333333333</v>
      </c>
      <c r="L779" s="194">
        <v>1.3312666666666666</v>
      </c>
      <c r="M779" s="45">
        <f t="shared" si="87"/>
        <v>0.1691652879187053</v>
      </c>
    </row>
    <row r="780" spans="1:13" x14ac:dyDescent="0.25">
      <c r="A780" s="64">
        <f t="shared" si="88"/>
        <v>72</v>
      </c>
      <c r="B780" s="46" t="s">
        <v>961</v>
      </c>
      <c r="C780" s="81">
        <v>156.80000000000001</v>
      </c>
      <c r="D780" s="46"/>
      <c r="E780" s="85">
        <v>17.5</v>
      </c>
      <c r="F780" s="46">
        <f t="shared" si="83"/>
        <v>174.3</v>
      </c>
      <c r="G780" s="208">
        <v>18</v>
      </c>
      <c r="H780" s="43">
        <f t="shared" si="84"/>
        <v>6.0000000000000001E-3</v>
      </c>
      <c r="I780" s="43">
        <f t="shared" si="86"/>
        <v>25.688700000000001</v>
      </c>
      <c r="J780" s="43">
        <f t="shared" si="85"/>
        <v>5.6515140000000006</v>
      </c>
      <c r="K780" s="43">
        <v>9.9801600000000015</v>
      </c>
      <c r="L780" s="194">
        <v>1.2612000000000001</v>
      </c>
      <c r="M780" s="45">
        <f t="shared" si="87"/>
        <v>0.24430048192771084</v>
      </c>
    </row>
    <row r="781" spans="1:13" x14ac:dyDescent="0.25">
      <c r="A781" s="64">
        <f t="shared" si="88"/>
        <v>73</v>
      </c>
      <c r="B781" s="46" t="s">
        <v>962</v>
      </c>
      <c r="C781" s="81">
        <v>132.30000000000001</v>
      </c>
      <c r="D781" s="46"/>
      <c r="E781" s="48"/>
      <c r="F781" s="46">
        <f t="shared" si="83"/>
        <v>132.30000000000001</v>
      </c>
      <c r="G781" s="208">
        <v>0</v>
      </c>
      <c r="H781" s="43">
        <f t="shared" si="84"/>
        <v>0</v>
      </c>
      <c r="I781" s="43">
        <f t="shared" si="86"/>
        <v>0</v>
      </c>
      <c r="J781" s="43">
        <f t="shared" si="85"/>
        <v>0</v>
      </c>
      <c r="K781" s="43">
        <v>0</v>
      </c>
      <c r="L781" s="194">
        <v>0</v>
      </c>
      <c r="M781" s="45">
        <f t="shared" si="87"/>
        <v>0</v>
      </c>
    </row>
    <row r="782" spans="1:13" x14ac:dyDescent="0.25">
      <c r="A782" s="64">
        <f t="shared" si="88"/>
        <v>74</v>
      </c>
      <c r="B782" s="46" t="s">
        <v>963</v>
      </c>
      <c r="C782" s="81">
        <v>238.1</v>
      </c>
      <c r="D782" s="46"/>
      <c r="E782" s="48"/>
      <c r="F782" s="46">
        <f t="shared" si="83"/>
        <v>238.1</v>
      </c>
      <c r="G782" s="208">
        <v>23</v>
      </c>
      <c r="H782" s="43">
        <f t="shared" si="84"/>
        <v>7.6666666666666662E-3</v>
      </c>
      <c r="I782" s="43">
        <f t="shared" si="86"/>
        <v>32.824449999999999</v>
      </c>
      <c r="J782" s="43">
        <f t="shared" si="85"/>
        <v>7.2213789999999998</v>
      </c>
      <c r="K782" s="43">
        <v>12.752426666666667</v>
      </c>
      <c r="L782" s="194">
        <v>1.611533333333333</v>
      </c>
      <c r="M782" s="45">
        <f t="shared" si="87"/>
        <v>0.22851654346913061</v>
      </c>
    </row>
    <row r="783" spans="1:13" x14ac:dyDescent="0.25">
      <c r="A783" s="64">
        <f t="shared" si="88"/>
        <v>75</v>
      </c>
      <c r="B783" s="46" t="s">
        <v>964</v>
      </c>
      <c r="C783" s="81">
        <v>80.8</v>
      </c>
      <c r="D783" s="46"/>
      <c r="E783" s="48"/>
      <c r="F783" s="46">
        <f t="shared" si="83"/>
        <v>80.8</v>
      </c>
      <c r="G783" s="208">
        <v>22</v>
      </c>
      <c r="H783" s="43">
        <f t="shared" si="84"/>
        <v>7.3333333333333332E-3</v>
      </c>
      <c r="I783" s="43">
        <f t="shared" si="86"/>
        <v>31.397299999999998</v>
      </c>
      <c r="J783" s="43">
        <f t="shared" si="85"/>
        <v>6.9074059999999999</v>
      </c>
      <c r="K783" s="43">
        <v>12.197973333333334</v>
      </c>
      <c r="L783" s="194">
        <v>1.5414666666666665</v>
      </c>
      <c r="M783" s="45">
        <f t="shared" si="87"/>
        <v>0.6441107178217822</v>
      </c>
    </row>
    <row r="784" spans="1:13" x14ac:dyDescent="0.25">
      <c r="A784" s="64">
        <f t="shared" si="88"/>
        <v>76</v>
      </c>
      <c r="B784" s="46" t="s">
        <v>965</v>
      </c>
      <c r="C784" s="81">
        <v>137.5</v>
      </c>
      <c r="D784" s="46"/>
      <c r="E784" s="48">
        <v>41.1</v>
      </c>
      <c r="F784" s="46">
        <f t="shared" si="83"/>
        <v>178.6</v>
      </c>
      <c r="G784" s="208">
        <v>18</v>
      </c>
      <c r="H784" s="43">
        <f t="shared" si="84"/>
        <v>6.0000000000000001E-3</v>
      </c>
      <c r="I784" s="43">
        <f t="shared" si="86"/>
        <v>25.688700000000001</v>
      </c>
      <c r="J784" s="43">
        <f t="shared" si="85"/>
        <v>5.6515140000000006</v>
      </c>
      <c r="K784" s="43">
        <v>9.9801600000000015</v>
      </c>
      <c r="L784" s="194">
        <v>1.2612000000000001</v>
      </c>
      <c r="M784" s="45">
        <f t="shared" si="87"/>
        <v>0.23841866741321391</v>
      </c>
    </row>
    <row r="785" spans="1:13" x14ac:dyDescent="0.25">
      <c r="A785" s="64">
        <f t="shared" si="88"/>
        <v>77</v>
      </c>
      <c r="B785" s="46" t="s">
        <v>966</v>
      </c>
      <c r="C785" s="81">
        <v>84.9</v>
      </c>
      <c r="D785" s="46"/>
      <c r="E785" s="48"/>
      <c r="F785" s="46">
        <f t="shared" si="83"/>
        <v>84.9</v>
      </c>
      <c r="G785" s="208">
        <v>0</v>
      </c>
      <c r="H785" s="43">
        <f t="shared" si="84"/>
        <v>0</v>
      </c>
      <c r="I785" s="43">
        <f t="shared" si="86"/>
        <v>0</v>
      </c>
      <c r="J785" s="43">
        <f t="shared" si="85"/>
        <v>0</v>
      </c>
      <c r="K785" s="43">
        <v>0</v>
      </c>
      <c r="L785" s="194">
        <v>0</v>
      </c>
      <c r="M785" s="45">
        <f t="shared" si="87"/>
        <v>0</v>
      </c>
    </row>
    <row r="786" spans="1:13" x14ac:dyDescent="0.25">
      <c r="A786" s="64">
        <f t="shared" si="88"/>
        <v>78</v>
      </c>
      <c r="B786" s="46" t="s">
        <v>967</v>
      </c>
      <c r="C786" s="81">
        <v>332.9</v>
      </c>
      <c r="D786" s="46"/>
      <c r="E786" s="48"/>
      <c r="F786" s="46">
        <f t="shared" si="83"/>
        <v>332.9</v>
      </c>
      <c r="G786" s="208">
        <v>49</v>
      </c>
      <c r="H786" s="43">
        <f t="shared" si="84"/>
        <v>1.6333333333333332E-2</v>
      </c>
      <c r="I786" s="43">
        <f t="shared" si="86"/>
        <v>69.93034999999999</v>
      </c>
      <c r="J786" s="43">
        <f t="shared" si="85"/>
        <v>15.384676999999998</v>
      </c>
      <c r="K786" s="43">
        <v>27.16821333333333</v>
      </c>
      <c r="L786" s="194">
        <v>3.433266666666666</v>
      </c>
      <c r="M786" s="45">
        <f t="shared" si="87"/>
        <v>0.34820218383899065</v>
      </c>
    </row>
    <row r="787" spans="1:13" x14ac:dyDescent="0.25">
      <c r="A787" s="64">
        <f t="shared" si="88"/>
        <v>79</v>
      </c>
      <c r="B787" s="46" t="s">
        <v>968</v>
      </c>
      <c r="C787" s="81">
        <v>3867.9</v>
      </c>
      <c r="D787" s="46"/>
      <c r="E787" s="48"/>
      <c r="F787" s="46">
        <f t="shared" si="83"/>
        <v>3867.9</v>
      </c>
      <c r="G787" s="208">
        <v>2200</v>
      </c>
      <c r="H787" s="43">
        <f t="shared" si="84"/>
        <v>0.73333333333333328</v>
      </c>
      <c r="I787" s="43">
        <f t="shared" si="86"/>
        <v>3139.7299999999996</v>
      </c>
      <c r="J787" s="43">
        <f t="shared" si="85"/>
        <v>690.74059999999986</v>
      </c>
      <c r="K787" s="43">
        <v>1219.7973333333332</v>
      </c>
      <c r="L787" s="194">
        <v>154.14666666666665</v>
      </c>
      <c r="M787" s="45">
        <f t="shared" si="87"/>
        <v>1.3455401122055894</v>
      </c>
    </row>
    <row r="788" spans="1:13" x14ac:dyDescent="0.25">
      <c r="A788" s="64">
        <f t="shared" si="88"/>
        <v>80</v>
      </c>
      <c r="B788" s="46" t="s">
        <v>969</v>
      </c>
      <c r="C788" s="81">
        <v>3143.8</v>
      </c>
      <c r="D788" s="46"/>
      <c r="E788" s="48">
        <v>91.3</v>
      </c>
      <c r="F788" s="46">
        <f t="shared" si="83"/>
        <v>3235.1000000000004</v>
      </c>
      <c r="G788" s="208">
        <v>1850</v>
      </c>
      <c r="H788" s="43">
        <f t="shared" si="84"/>
        <v>0.6166666666666667</v>
      </c>
      <c r="I788" s="43">
        <f t="shared" si="86"/>
        <v>2640.2275</v>
      </c>
      <c r="J788" s="43">
        <f t="shared" si="85"/>
        <v>580.85005000000001</v>
      </c>
      <c r="K788" s="43">
        <v>1025.7386666666669</v>
      </c>
      <c r="L788" s="194">
        <v>129.62333333333333</v>
      </c>
      <c r="M788" s="45">
        <f t="shared" si="87"/>
        <v>1.3527988470217303</v>
      </c>
    </row>
    <row r="789" spans="1:13" x14ac:dyDescent="0.25">
      <c r="A789" s="64">
        <f t="shared" si="88"/>
        <v>81</v>
      </c>
      <c r="B789" s="46" t="s">
        <v>970</v>
      </c>
      <c r="C789" s="81">
        <v>147.19999999999999</v>
      </c>
      <c r="D789" s="46"/>
      <c r="E789" s="48"/>
      <c r="F789" s="46">
        <f t="shared" si="83"/>
        <v>147.19999999999999</v>
      </c>
      <c r="G789" s="208">
        <v>0</v>
      </c>
      <c r="H789" s="43">
        <f t="shared" si="84"/>
        <v>0</v>
      </c>
      <c r="I789" s="43">
        <f t="shared" si="86"/>
        <v>0</v>
      </c>
      <c r="J789" s="43">
        <f t="shared" si="85"/>
        <v>0</v>
      </c>
      <c r="K789" s="43">
        <v>0</v>
      </c>
      <c r="L789" s="194">
        <v>0</v>
      </c>
      <c r="M789" s="45">
        <f t="shared" si="87"/>
        <v>0</v>
      </c>
    </row>
    <row r="790" spans="1:13" x14ac:dyDescent="0.25">
      <c r="A790" s="64">
        <f t="shared" si="88"/>
        <v>82</v>
      </c>
      <c r="B790" s="46" t="s">
        <v>971</v>
      </c>
      <c r="C790" s="81">
        <v>3088.4</v>
      </c>
      <c r="D790" s="46"/>
      <c r="E790" s="48">
        <v>104.6</v>
      </c>
      <c r="F790" s="46">
        <f t="shared" si="83"/>
        <v>3193</v>
      </c>
      <c r="G790" s="208">
        <v>1800</v>
      </c>
      <c r="H790" s="43">
        <f t="shared" si="84"/>
        <v>0.6</v>
      </c>
      <c r="I790" s="43">
        <f t="shared" si="86"/>
        <v>2568.87</v>
      </c>
      <c r="J790" s="43">
        <f t="shared" si="85"/>
        <v>565.15139999999997</v>
      </c>
      <c r="K790" s="43">
        <v>998.01600000000008</v>
      </c>
      <c r="L790" s="194">
        <v>126.12</v>
      </c>
      <c r="M790" s="45">
        <f t="shared" si="87"/>
        <v>1.3335914187284683</v>
      </c>
    </row>
    <row r="791" spans="1:13" x14ac:dyDescent="0.25">
      <c r="A791" s="64">
        <f t="shared" si="88"/>
        <v>83</v>
      </c>
      <c r="B791" s="46" t="s">
        <v>972</v>
      </c>
      <c r="C791" s="81">
        <v>3233.9</v>
      </c>
      <c r="D791" s="46"/>
      <c r="E791" s="48"/>
      <c r="F791" s="46">
        <f t="shared" si="83"/>
        <v>3233.9</v>
      </c>
      <c r="G791" s="208">
        <v>1920</v>
      </c>
      <c r="H791" s="43">
        <f t="shared" si="84"/>
        <v>0.64</v>
      </c>
      <c r="I791" s="43">
        <f t="shared" si="86"/>
        <v>2740.1280000000002</v>
      </c>
      <c r="J791" s="43">
        <f t="shared" si="85"/>
        <v>602.82816000000003</v>
      </c>
      <c r="K791" s="43">
        <v>1064.5504000000001</v>
      </c>
      <c r="L791" s="194">
        <v>134.52799999999999</v>
      </c>
      <c r="M791" s="45">
        <f t="shared" si="87"/>
        <v>1.4045068060236865</v>
      </c>
    </row>
    <row r="792" spans="1:13" x14ac:dyDescent="0.25">
      <c r="A792" s="64">
        <f t="shared" si="88"/>
        <v>84</v>
      </c>
      <c r="B792" s="46" t="s">
        <v>973</v>
      </c>
      <c r="C792" s="81">
        <v>2156.4</v>
      </c>
      <c r="D792" s="46"/>
      <c r="E792" s="48">
        <v>96.5</v>
      </c>
      <c r="F792" s="46">
        <f t="shared" si="83"/>
        <v>2252.9</v>
      </c>
      <c r="G792" s="208">
        <v>1340</v>
      </c>
      <c r="H792" s="43">
        <f t="shared" si="84"/>
        <v>0.44666666666666666</v>
      </c>
      <c r="I792" s="43">
        <f t="shared" si="86"/>
        <v>1912.3809999999999</v>
      </c>
      <c r="J792" s="43">
        <f t="shared" si="85"/>
        <v>420.72381999999999</v>
      </c>
      <c r="K792" s="43">
        <v>742.96746666666672</v>
      </c>
      <c r="L792" s="194">
        <v>93.889333333333326</v>
      </c>
      <c r="M792" s="45">
        <f t="shared" si="87"/>
        <v>1.4070582893159926</v>
      </c>
    </row>
    <row r="793" spans="1:13" x14ac:dyDescent="0.25">
      <c r="A793" s="64">
        <f t="shared" si="88"/>
        <v>85</v>
      </c>
      <c r="B793" s="46" t="s">
        <v>974</v>
      </c>
      <c r="C793" s="81">
        <v>213.4</v>
      </c>
      <c r="D793" s="46"/>
      <c r="E793" s="48"/>
      <c r="F793" s="46">
        <f t="shared" si="83"/>
        <v>213.4</v>
      </c>
      <c r="G793" s="208">
        <v>60</v>
      </c>
      <c r="H793" s="43">
        <f t="shared" si="84"/>
        <v>0.02</v>
      </c>
      <c r="I793" s="43">
        <f t="shared" si="86"/>
        <v>85.629000000000005</v>
      </c>
      <c r="J793" s="43">
        <f t="shared" si="85"/>
        <v>18.838380000000001</v>
      </c>
      <c r="K793" s="43">
        <v>33.267200000000003</v>
      </c>
      <c r="L793" s="194">
        <v>4.2039999999999997</v>
      </c>
      <c r="M793" s="45">
        <f t="shared" si="87"/>
        <v>0.66512924086223058</v>
      </c>
    </row>
    <row r="794" spans="1:13" x14ac:dyDescent="0.25">
      <c r="A794" s="64">
        <f t="shared" si="88"/>
        <v>86</v>
      </c>
      <c r="B794" s="46" t="s">
        <v>975</v>
      </c>
      <c r="C794" s="81">
        <v>316.39999999999998</v>
      </c>
      <c r="D794" s="46"/>
      <c r="E794" s="48"/>
      <c r="F794" s="46">
        <f t="shared" si="83"/>
        <v>316.39999999999998</v>
      </c>
      <c r="G794" s="208">
        <v>170</v>
      </c>
      <c r="H794" s="43">
        <f t="shared" si="84"/>
        <v>5.6666666666666664E-2</v>
      </c>
      <c r="I794" s="43">
        <f t="shared" si="86"/>
        <v>242.61549999999997</v>
      </c>
      <c r="J794" s="43">
        <f t="shared" si="85"/>
        <v>53.375409999999995</v>
      </c>
      <c r="K794" s="43">
        <v>94.257066666666674</v>
      </c>
      <c r="L794" s="194">
        <v>11.911333333333332</v>
      </c>
      <c r="M794" s="45">
        <f t="shared" si="87"/>
        <v>1.2710471238938055</v>
      </c>
    </row>
    <row r="795" spans="1:13" x14ac:dyDescent="0.25">
      <c r="A795" s="64">
        <f t="shared" si="88"/>
        <v>87</v>
      </c>
      <c r="B795" s="46" t="s">
        <v>976</v>
      </c>
      <c r="C795" s="81">
        <v>356.6</v>
      </c>
      <c r="D795" s="46"/>
      <c r="E795" s="48"/>
      <c r="F795" s="46">
        <f t="shared" si="83"/>
        <v>356.6</v>
      </c>
      <c r="G795" s="208">
        <v>0</v>
      </c>
      <c r="H795" s="43">
        <f t="shared" si="84"/>
        <v>0</v>
      </c>
      <c r="I795" s="43">
        <f t="shared" si="86"/>
        <v>0</v>
      </c>
      <c r="J795" s="43">
        <f t="shared" si="85"/>
        <v>0</v>
      </c>
      <c r="K795" s="43">
        <v>0</v>
      </c>
      <c r="L795" s="194">
        <v>0</v>
      </c>
      <c r="M795" s="45">
        <f t="shared" si="87"/>
        <v>0</v>
      </c>
    </row>
    <row r="796" spans="1:13" x14ac:dyDescent="0.25">
      <c r="A796" s="64">
        <f t="shared" si="88"/>
        <v>88</v>
      </c>
      <c r="B796" s="46" t="s">
        <v>977</v>
      </c>
      <c r="C796" s="81">
        <v>324.7</v>
      </c>
      <c r="D796" s="46"/>
      <c r="E796" s="48"/>
      <c r="F796" s="46">
        <f t="shared" si="83"/>
        <v>324.7</v>
      </c>
      <c r="G796" s="208">
        <v>121</v>
      </c>
      <c r="H796" s="43">
        <f t="shared" si="84"/>
        <v>4.0333333333333332E-2</v>
      </c>
      <c r="I796" s="43">
        <f t="shared" si="86"/>
        <v>172.68514999999999</v>
      </c>
      <c r="J796" s="43">
        <f t="shared" si="85"/>
        <v>37.990732999999999</v>
      </c>
      <c r="K796" s="43">
        <v>67.088853333333333</v>
      </c>
      <c r="L796" s="194">
        <v>8.4780666666666669</v>
      </c>
      <c r="M796" s="45">
        <f t="shared" si="87"/>
        <v>0.88156083461656909</v>
      </c>
    </row>
    <row r="797" spans="1:13" x14ac:dyDescent="0.25">
      <c r="A797" s="64">
        <f t="shared" si="88"/>
        <v>89</v>
      </c>
      <c r="B797" s="46" t="s">
        <v>978</v>
      </c>
      <c r="C797" s="81">
        <v>140.69999999999999</v>
      </c>
      <c r="D797" s="46"/>
      <c r="E797" s="48"/>
      <c r="F797" s="46">
        <f t="shared" si="83"/>
        <v>140.69999999999999</v>
      </c>
      <c r="G797" s="208">
        <v>81</v>
      </c>
      <c r="H797" s="43">
        <f t="shared" si="84"/>
        <v>2.7E-2</v>
      </c>
      <c r="I797" s="43">
        <f t="shared" si="86"/>
        <v>115.59914999999999</v>
      </c>
      <c r="J797" s="43">
        <f t="shared" si="85"/>
        <v>25.431812999999998</v>
      </c>
      <c r="K797" s="43">
        <v>44.910719999999998</v>
      </c>
      <c r="L797" s="194">
        <v>5.6753999999999998</v>
      </c>
      <c r="M797" s="45">
        <f t="shared" si="87"/>
        <v>1.3618840298507462</v>
      </c>
    </row>
    <row r="798" spans="1:13" x14ac:dyDescent="0.25">
      <c r="A798" s="64">
        <f t="shared" si="88"/>
        <v>90</v>
      </c>
      <c r="B798" s="46" t="s">
        <v>979</v>
      </c>
      <c r="C798" s="81">
        <v>135</v>
      </c>
      <c r="D798" s="46"/>
      <c r="E798" s="48"/>
      <c r="F798" s="46">
        <f t="shared" si="83"/>
        <v>135</v>
      </c>
      <c r="G798" s="208">
        <v>80</v>
      </c>
      <c r="H798" s="43">
        <f t="shared" si="84"/>
        <v>2.6666666666666668E-2</v>
      </c>
      <c r="I798" s="43">
        <f t="shared" si="86"/>
        <v>114.172</v>
      </c>
      <c r="J798" s="43">
        <f t="shared" si="85"/>
        <v>25.117840000000001</v>
      </c>
      <c r="K798" s="43">
        <v>44.35626666666667</v>
      </c>
      <c r="L798" s="194">
        <v>5.6053333333333333</v>
      </c>
      <c r="M798" s="45">
        <f t="shared" si="87"/>
        <v>1.4018625185185185</v>
      </c>
    </row>
    <row r="799" spans="1:13" x14ac:dyDescent="0.25">
      <c r="A799" s="64">
        <f t="shared" si="88"/>
        <v>91</v>
      </c>
      <c r="B799" s="46" t="s">
        <v>980</v>
      </c>
      <c r="C799" s="81">
        <v>303.7</v>
      </c>
      <c r="D799" s="46"/>
      <c r="E799" s="48"/>
      <c r="F799" s="46">
        <f t="shared" si="83"/>
        <v>303.7</v>
      </c>
      <c r="G799" s="208">
        <v>112</v>
      </c>
      <c r="H799" s="43">
        <f t="shared" si="84"/>
        <v>3.7333333333333336E-2</v>
      </c>
      <c r="I799" s="43">
        <f t="shared" si="86"/>
        <v>159.8408</v>
      </c>
      <c r="J799" s="43">
        <f t="shared" si="85"/>
        <v>35.164976000000003</v>
      </c>
      <c r="K799" s="43">
        <v>62.098773333333341</v>
      </c>
      <c r="L799" s="194">
        <v>7.8474666666666675</v>
      </c>
      <c r="M799" s="45">
        <f t="shared" si="87"/>
        <v>0.8724136187026672</v>
      </c>
    </row>
    <row r="800" spans="1:13" x14ac:dyDescent="0.25">
      <c r="A800" s="64">
        <f t="shared" si="88"/>
        <v>92</v>
      </c>
      <c r="B800" s="46" t="s">
        <v>981</v>
      </c>
      <c r="C800" s="81">
        <v>405.1</v>
      </c>
      <c r="D800" s="46"/>
      <c r="E800" s="48"/>
      <c r="F800" s="46">
        <f t="shared" si="83"/>
        <v>405.1</v>
      </c>
      <c r="G800" s="208">
        <v>112</v>
      </c>
      <c r="H800" s="43">
        <f t="shared" si="84"/>
        <v>3.7333333333333336E-2</v>
      </c>
      <c r="I800" s="43">
        <f t="shared" si="86"/>
        <v>159.8408</v>
      </c>
      <c r="J800" s="43">
        <f t="shared" si="85"/>
        <v>35.164976000000003</v>
      </c>
      <c r="K800" s="43">
        <v>62.098773333333341</v>
      </c>
      <c r="L800" s="194">
        <v>7.8474666666666675</v>
      </c>
      <c r="M800" s="45">
        <f t="shared" si="87"/>
        <v>0.65404101703283135</v>
      </c>
    </row>
    <row r="801" spans="1:13" x14ac:dyDescent="0.25">
      <c r="A801" s="64">
        <f t="shared" si="88"/>
        <v>93</v>
      </c>
      <c r="B801" s="46" t="s">
        <v>982</v>
      </c>
      <c r="C801" s="81">
        <v>409.6</v>
      </c>
      <c r="D801" s="46"/>
      <c r="E801" s="48"/>
      <c r="F801" s="46">
        <f t="shared" si="83"/>
        <v>409.6</v>
      </c>
      <c r="G801" s="208">
        <v>112</v>
      </c>
      <c r="H801" s="43">
        <f t="shared" si="84"/>
        <v>3.7333333333333336E-2</v>
      </c>
      <c r="I801" s="43">
        <f t="shared" si="86"/>
        <v>159.8408</v>
      </c>
      <c r="J801" s="43">
        <f t="shared" si="85"/>
        <v>35.164976000000003</v>
      </c>
      <c r="K801" s="43">
        <v>62.098773333333341</v>
      </c>
      <c r="L801" s="194">
        <v>7.8474666666666675</v>
      </c>
      <c r="M801" s="45">
        <f t="shared" si="87"/>
        <v>0.64685550781250001</v>
      </c>
    </row>
    <row r="802" spans="1:13" x14ac:dyDescent="0.25">
      <c r="A802" s="64">
        <f t="shared" si="88"/>
        <v>94</v>
      </c>
      <c r="B802" s="46" t="s">
        <v>983</v>
      </c>
      <c r="C802" s="81">
        <v>411</v>
      </c>
      <c r="D802" s="46"/>
      <c r="E802" s="48"/>
      <c r="F802" s="46">
        <f t="shared" si="83"/>
        <v>411</v>
      </c>
      <c r="G802" s="208">
        <v>112</v>
      </c>
      <c r="H802" s="43">
        <f t="shared" si="84"/>
        <v>3.7333333333333336E-2</v>
      </c>
      <c r="I802" s="43">
        <f t="shared" si="86"/>
        <v>159.8408</v>
      </c>
      <c r="J802" s="43">
        <f t="shared" si="85"/>
        <v>35.164976000000003</v>
      </c>
      <c r="K802" s="43">
        <v>62.098773333333341</v>
      </c>
      <c r="L802" s="194">
        <v>7.8474666666666675</v>
      </c>
      <c r="M802" s="45">
        <f t="shared" si="87"/>
        <v>0.6446521070559611</v>
      </c>
    </row>
    <row r="803" spans="1:13" x14ac:dyDescent="0.25">
      <c r="A803" s="64">
        <f t="shared" si="88"/>
        <v>95</v>
      </c>
      <c r="B803" s="46" t="s">
        <v>984</v>
      </c>
      <c r="C803" s="81">
        <v>394.7</v>
      </c>
      <c r="D803" s="46"/>
      <c r="E803" s="48"/>
      <c r="F803" s="46">
        <f t="shared" si="83"/>
        <v>394.7</v>
      </c>
      <c r="G803" s="208">
        <v>112</v>
      </c>
      <c r="H803" s="43">
        <f t="shared" si="84"/>
        <v>3.7333333333333336E-2</v>
      </c>
      <c r="I803" s="43">
        <f t="shared" si="86"/>
        <v>159.8408</v>
      </c>
      <c r="J803" s="43">
        <f t="shared" si="85"/>
        <v>35.164976000000003</v>
      </c>
      <c r="K803" s="43">
        <v>62.098773333333341</v>
      </c>
      <c r="L803" s="194">
        <v>7.8474666666666675</v>
      </c>
      <c r="M803" s="45">
        <f t="shared" si="87"/>
        <v>0.67127442614644039</v>
      </c>
    </row>
    <row r="804" spans="1:13" x14ac:dyDescent="0.25">
      <c r="A804" s="64">
        <f t="shared" si="88"/>
        <v>96</v>
      </c>
      <c r="B804" s="46" t="s">
        <v>985</v>
      </c>
      <c r="C804" s="81">
        <v>242.2</v>
      </c>
      <c r="D804" s="46"/>
      <c r="E804" s="48"/>
      <c r="F804" s="46">
        <f t="shared" si="83"/>
        <v>242.2</v>
      </c>
      <c r="G804" s="208">
        <v>54</v>
      </c>
      <c r="H804" s="43">
        <f t="shared" si="84"/>
        <v>1.7999999999999999E-2</v>
      </c>
      <c r="I804" s="43">
        <f t="shared" si="86"/>
        <v>77.066099999999992</v>
      </c>
      <c r="J804" s="43">
        <f t="shared" si="85"/>
        <v>16.954542</v>
      </c>
      <c r="K804" s="43">
        <v>29.940479999999997</v>
      </c>
      <c r="L804" s="194">
        <v>3.7835999999999999</v>
      </c>
      <c r="M804" s="45">
        <f t="shared" si="87"/>
        <v>0.52743485549132951</v>
      </c>
    </row>
    <row r="805" spans="1:13" x14ac:dyDescent="0.25">
      <c r="A805" s="64">
        <f t="shared" si="88"/>
        <v>97</v>
      </c>
      <c r="B805" s="46" t="s">
        <v>986</v>
      </c>
      <c r="C805" s="81">
        <v>1242.4000000000001</v>
      </c>
      <c r="D805" s="46"/>
      <c r="E805" s="48">
        <v>37.299999999999997</v>
      </c>
      <c r="F805" s="46">
        <f t="shared" si="83"/>
        <v>1279.7</v>
      </c>
      <c r="G805" s="208">
        <v>700</v>
      </c>
      <c r="H805" s="43">
        <f t="shared" si="84"/>
        <v>0.23333333333333334</v>
      </c>
      <c r="I805" s="43">
        <f t="shared" ref="I805:I836" si="89">H805*4281.45</f>
        <v>999.005</v>
      </c>
      <c r="J805" s="43">
        <f t="shared" si="85"/>
        <v>219.78110000000001</v>
      </c>
      <c r="K805" s="43">
        <v>388.11733333333331</v>
      </c>
      <c r="L805" s="194">
        <v>49.046666666666667</v>
      </c>
      <c r="M805" s="45">
        <f t="shared" ref="M805:M835" si="90">(I805+J805+K805+L805)/F805</f>
        <v>1.2940143002266156</v>
      </c>
    </row>
    <row r="806" spans="1:13" x14ac:dyDescent="0.25">
      <c r="A806" s="64">
        <f t="shared" si="88"/>
        <v>98</v>
      </c>
      <c r="B806" s="46" t="s">
        <v>987</v>
      </c>
      <c r="C806" s="81">
        <v>1061.7</v>
      </c>
      <c r="D806" s="46"/>
      <c r="E806" s="48"/>
      <c r="F806" s="46">
        <f t="shared" si="83"/>
        <v>1061.7</v>
      </c>
      <c r="G806" s="208">
        <v>610</v>
      </c>
      <c r="H806" s="43">
        <f t="shared" si="84"/>
        <v>0.20333333333333334</v>
      </c>
      <c r="I806" s="43">
        <f t="shared" si="89"/>
        <v>870.56150000000002</v>
      </c>
      <c r="J806" s="43">
        <f t="shared" si="85"/>
        <v>191.52352999999999</v>
      </c>
      <c r="K806" s="43">
        <v>338.21653333333336</v>
      </c>
      <c r="L806" s="194">
        <v>42.740666666666669</v>
      </c>
      <c r="M806" s="45">
        <f t="shared" si="90"/>
        <v>1.3591807761137797</v>
      </c>
    </row>
    <row r="807" spans="1:13" x14ac:dyDescent="0.25">
      <c r="A807" s="64">
        <f t="shared" si="88"/>
        <v>99</v>
      </c>
      <c r="B807" s="46" t="s">
        <v>988</v>
      </c>
      <c r="C807" s="81">
        <v>439.1</v>
      </c>
      <c r="D807" s="46"/>
      <c r="E807" s="48"/>
      <c r="F807" s="46">
        <f t="shared" si="83"/>
        <v>439.1</v>
      </c>
      <c r="G807" s="208">
        <v>160</v>
      </c>
      <c r="H807" s="43">
        <f t="shared" si="84"/>
        <v>5.3333333333333337E-2</v>
      </c>
      <c r="I807" s="43">
        <f t="shared" si="89"/>
        <v>228.34399999999999</v>
      </c>
      <c r="J807" s="43">
        <f t="shared" si="85"/>
        <v>50.235680000000002</v>
      </c>
      <c r="K807" s="43">
        <v>88.71253333333334</v>
      </c>
      <c r="L807" s="194">
        <v>11.210666666666667</v>
      </c>
      <c r="M807" s="45">
        <f t="shared" si="90"/>
        <v>0.86199699385105899</v>
      </c>
    </row>
    <row r="808" spans="1:13" x14ac:dyDescent="0.25">
      <c r="A808" s="64">
        <f t="shared" si="88"/>
        <v>100</v>
      </c>
      <c r="B808" s="46" t="s">
        <v>989</v>
      </c>
      <c r="C808" s="81">
        <v>805.2</v>
      </c>
      <c r="D808" s="46"/>
      <c r="E808" s="48"/>
      <c r="F808" s="46">
        <f t="shared" si="83"/>
        <v>805.2</v>
      </c>
      <c r="G808" s="208">
        <v>470</v>
      </c>
      <c r="H808" s="43">
        <f t="shared" si="84"/>
        <v>0.15666666666666668</v>
      </c>
      <c r="I808" s="43">
        <f t="shared" si="89"/>
        <v>670.76049999999998</v>
      </c>
      <c r="J808" s="43">
        <f t="shared" si="85"/>
        <v>147.56730999999999</v>
      </c>
      <c r="K808" s="43">
        <v>260.59306666666669</v>
      </c>
      <c r="L808" s="194">
        <v>32.931333333333335</v>
      </c>
      <c r="M808" s="45">
        <f t="shared" si="90"/>
        <v>1.3808398037754595</v>
      </c>
    </row>
    <row r="809" spans="1:13" x14ac:dyDescent="0.25">
      <c r="A809" s="64">
        <f t="shared" si="88"/>
        <v>101</v>
      </c>
      <c r="B809" s="46" t="s">
        <v>990</v>
      </c>
      <c r="C809" s="81">
        <v>853</v>
      </c>
      <c r="D809" s="46"/>
      <c r="E809" s="48"/>
      <c r="F809" s="46">
        <f t="shared" si="83"/>
        <v>853</v>
      </c>
      <c r="G809" s="208">
        <v>183</v>
      </c>
      <c r="H809" s="43">
        <f t="shared" si="84"/>
        <v>6.0999999999999999E-2</v>
      </c>
      <c r="I809" s="43">
        <f t="shared" si="89"/>
        <v>261.16845000000001</v>
      </c>
      <c r="J809" s="43">
        <f t="shared" si="85"/>
        <v>57.457059000000001</v>
      </c>
      <c r="K809" s="43">
        <v>101.46496</v>
      </c>
      <c r="L809" s="194">
        <v>12.822199999999999</v>
      </c>
      <c r="M809" s="45">
        <f t="shared" si="90"/>
        <v>0.50751778311840567</v>
      </c>
    </row>
    <row r="810" spans="1:13" x14ac:dyDescent="0.25">
      <c r="A810" s="64">
        <f t="shared" si="88"/>
        <v>102</v>
      </c>
      <c r="B810" s="46" t="s">
        <v>991</v>
      </c>
      <c r="C810" s="81">
        <v>424.1</v>
      </c>
      <c r="D810" s="46"/>
      <c r="E810" s="48"/>
      <c r="F810" s="46">
        <f t="shared" si="83"/>
        <v>424.1</v>
      </c>
      <c r="G810" s="208">
        <v>137</v>
      </c>
      <c r="H810" s="43">
        <f t="shared" si="84"/>
        <v>4.5666666666666668E-2</v>
      </c>
      <c r="I810" s="43">
        <f t="shared" si="89"/>
        <v>195.51955000000001</v>
      </c>
      <c r="J810" s="43">
        <f t="shared" si="85"/>
        <v>43.014301000000003</v>
      </c>
      <c r="K810" s="43">
        <v>75.960106666666675</v>
      </c>
      <c r="L810" s="194">
        <v>9.5991333333333326</v>
      </c>
      <c r="M810" s="45">
        <f t="shared" si="90"/>
        <v>0.76419026408865831</v>
      </c>
    </row>
    <row r="811" spans="1:13" x14ac:dyDescent="0.25">
      <c r="A811" s="64">
        <f t="shared" si="88"/>
        <v>103</v>
      </c>
      <c r="B811" s="46" t="s">
        <v>992</v>
      </c>
      <c r="C811" s="81">
        <v>250.6</v>
      </c>
      <c r="D811" s="46"/>
      <c r="E811" s="48"/>
      <c r="F811" s="46">
        <f t="shared" si="83"/>
        <v>250.6</v>
      </c>
      <c r="G811" s="208">
        <v>152</v>
      </c>
      <c r="H811" s="43">
        <f t="shared" si="84"/>
        <v>5.0666666666666665E-2</v>
      </c>
      <c r="I811" s="43">
        <f t="shared" si="89"/>
        <v>216.92679999999999</v>
      </c>
      <c r="J811" s="43">
        <f t="shared" si="85"/>
        <v>47.723895999999996</v>
      </c>
      <c r="K811" s="43">
        <v>84.276906666666662</v>
      </c>
      <c r="L811" s="194">
        <v>10.650133333333333</v>
      </c>
      <c r="M811" s="45">
        <f t="shared" si="90"/>
        <v>1.4348672625698322</v>
      </c>
    </row>
    <row r="812" spans="1:13" x14ac:dyDescent="0.25">
      <c r="A812" s="64">
        <f t="shared" si="88"/>
        <v>104</v>
      </c>
      <c r="B812" s="46" t="s">
        <v>993</v>
      </c>
      <c r="C812" s="81">
        <v>117.5</v>
      </c>
      <c r="D812" s="46"/>
      <c r="E812" s="48"/>
      <c r="F812" s="46">
        <f t="shared" si="83"/>
        <v>117.5</v>
      </c>
      <c r="G812" s="208">
        <v>45</v>
      </c>
      <c r="H812" s="43">
        <f t="shared" si="84"/>
        <v>1.4999999999999999E-2</v>
      </c>
      <c r="I812" s="43">
        <f t="shared" si="89"/>
        <v>64.22175</v>
      </c>
      <c r="J812" s="43">
        <f t="shared" si="85"/>
        <v>14.128785000000001</v>
      </c>
      <c r="K812" s="43">
        <v>24.950399999999998</v>
      </c>
      <c r="L812" s="194">
        <v>3.1529999999999996</v>
      </c>
      <c r="M812" s="45">
        <f t="shared" si="90"/>
        <v>0.90599093617021287</v>
      </c>
    </row>
    <row r="813" spans="1:13" x14ac:dyDescent="0.25">
      <c r="A813" s="64">
        <f t="shared" si="88"/>
        <v>105</v>
      </c>
      <c r="B813" s="46" t="s">
        <v>994</v>
      </c>
      <c r="C813" s="81">
        <v>133.19999999999999</v>
      </c>
      <c r="D813" s="46"/>
      <c r="E813" s="48"/>
      <c r="F813" s="46">
        <f t="shared" si="83"/>
        <v>133.19999999999999</v>
      </c>
      <c r="G813" s="208">
        <v>45</v>
      </c>
      <c r="H813" s="43">
        <f t="shared" si="84"/>
        <v>1.4999999999999999E-2</v>
      </c>
      <c r="I813" s="43">
        <f t="shared" si="89"/>
        <v>64.22175</v>
      </c>
      <c r="J813" s="43">
        <f t="shared" si="85"/>
        <v>14.128785000000001</v>
      </c>
      <c r="K813" s="43">
        <v>24.950399999999998</v>
      </c>
      <c r="L813" s="194">
        <v>3.1529999999999996</v>
      </c>
      <c r="M813" s="45">
        <f t="shared" si="90"/>
        <v>0.79920371621621644</v>
      </c>
    </row>
    <row r="814" spans="1:13" x14ac:dyDescent="0.25">
      <c r="A814" s="64">
        <f t="shared" si="88"/>
        <v>106</v>
      </c>
      <c r="B814" s="46" t="s">
        <v>995</v>
      </c>
      <c r="C814" s="81">
        <v>134.19999999999999</v>
      </c>
      <c r="D814" s="46"/>
      <c r="E814" s="48"/>
      <c r="F814" s="46">
        <f t="shared" ref="F814:F862" si="91">C814+D814+E814</f>
        <v>134.19999999999999</v>
      </c>
      <c r="G814" s="208">
        <v>45</v>
      </c>
      <c r="H814" s="43">
        <f t="shared" ref="H814:H881" si="92">G814/3000</f>
        <v>1.4999999999999999E-2</v>
      </c>
      <c r="I814" s="43">
        <f t="shared" si="89"/>
        <v>64.22175</v>
      </c>
      <c r="J814" s="43">
        <f t="shared" si="85"/>
        <v>14.128785000000001</v>
      </c>
      <c r="K814" s="43">
        <v>24.950399999999998</v>
      </c>
      <c r="L814" s="194">
        <v>3.1529999999999996</v>
      </c>
      <c r="M814" s="45">
        <f t="shared" si="90"/>
        <v>0.79324839791356205</v>
      </c>
    </row>
    <row r="815" spans="1:13" x14ac:dyDescent="0.25">
      <c r="A815" s="64">
        <f t="shared" si="88"/>
        <v>107</v>
      </c>
      <c r="B815" s="46" t="s">
        <v>996</v>
      </c>
      <c r="C815" s="81">
        <v>137</v>
      </c>
      <c r="D815" s="46"/>
      <c r="E815" s="48"/>
      <c r="F815" s="46">
        <f t="shared" si="91"/>
        <v>137</v>
      </c>
      <c r="G815" s="208">
        <v>45</v>
      </c>
      <c r="H815" s="43">
        <f t="shared" si="92"/>
        <v>1.4999999999999999E-2</v>
      </c>
      <c r="I815" s="43">
        <f t="shared" si="89"/>
        <v>64.22175</v>
      </c>
      <c r="J815" s="43">
        <f t="shared" si="85"/>
        <v>14.128785000000001</v>
      </c>
      <c r="K815" s="43">
        <v>24.950399999999998</v>
      </c>
      <c r="L815" s="194">
        <v>3.1529999999999996</v>
      </c>
      <c r="M815" s="45">
        <f t="shared" si="90"/>
        <v>0.77703602189781029</v>
      </c>
    </row>
    <row r="816" spans="1:13" x14ac:dyDescent="0.25">
      <c r="A816" s="64">
        <f t="shared" si="88"/>
        <v>108</v>
      </c>
      <c r="B816" s="46" t="s">
        <v>997</v>
      </c>
      <c r="C816" s="81">
        <v>139.6</v>
      </c>
      <c r="D816" s="46"/>
      <c r="E816" s="48"/>
      <c r="F816" s="46">
        <f t="shared" si="91"/>
        <v>139.6</v>
      </c>
      <c r="G816" s="208">
        <v>45</v>
      </c>
      <c r="H816" s="43">
        <f t="shared" si="92"/>
        <v>1.4999999999999999E-2</v>
      </c>
      <c r="I816" s="43">
        <f t="shared" si="89"/>
        <v>64.22175</v>
      </c>
      <c r="J816" s="43">
        <f t="shared" si="85"/>
        <v>14.128785000000001</v>
      </c>
      <c r="K816" s="43">
        <v>24.950399999999998</v>
      </c>
      <c r="L816" s="194">
        <v>3.1529999999999996</v>
      </c>
      <c r="M816" s="45">
        <f t="shared" si="90"/>
        <v>0.76256400429799442</v>
      </c>
    </row>
    <row r="817" spans="1:13" x14ac:dyDescent="0.25">
      <c r="A817" s="64">
        <f t="shared" si="88"/>
        <v>109</v>
      </c>
      <c r="B817" s="46" t="s">
        <v>998</v>
      </c>
      <c r="C817" s="81">
        <v>48.8</v>
      </c>
      <c r="D817" s="46"/>
      <c r="E817" s="48"/>
      <c r="F817" s="46">
        <f t="shared" si="91"/>
        <v>48.8</v>
      </c>
      <c r="G817" s="208">
        <v>0</v>
      </c>
      <c r="H817" s="43">
        <f t="shared" si="92"/>
        <v>0</v>
      </c>
      <c r="I817" s="43">
        <f t="shared" si="89"/>
        <v>0</v>
      </c>
      <c r="J817" s="43">
        <f t="shared" ref="J817:J862" si="93">I817*0.22</f>
        <v>0</v>
      </c>
      <c r="K817" s="43">
        <v>0</v>
      </c>
      <c r="L817" s="194">
        <v>0</v>
      </c>
      <c r="M817" s="45">
        <f t="shared" si="90"/>
        <v>0</v>
      </c>
    </row>
    <row r="818" spans="1:13" x14ac:dyDescent="0.25">
      <c r="A818" s="64">
        <f t="shared" si="88"/>
        <v>110</v>
      </c>
      <c r="B818" s="46" t="s">
        <v>999</v>
      </c>
      <c r="C818" s="81">
        <v>291</v>
      </c>
      <c r="D818" s="46"/>
      <c r="E818" s="48"/>
      <c r="F818" s="46">
        <f t="shared" si="91"/>
        <v>291</v>
      </c>
      <c r="G818" s="208">
        <v>155</v>
      </c>
      <c r="H818" s="43">
        <f t="shared" si="92"/>
        <v>5.1666666666666666E-2</v>
      </c>
      <c r="I818" s="43">
        <f t="shared" si="89"/>
        <v>221.20824999999999</v>
      </c>
      <c r="J818" s="43">
        <f t="shared" si="93"/>
        <v>48.665815000000002</v>
      </c>
      <c r="K818" s="43">
        <v>85.940266666666659</v>
      </c>
      <c r="L818" s="194">
        <v>10.860333333333333</v>
      </c>
      <c r="M818" s="45">
        <f t="shared" si="90"/>
        <v>1.2600503951890034</v>
      </c>
    </row>
    <row r="819" spans="1:13" x14ac:dyDescent="0.25">
      <c r="A819" s="64">
        <f t="shared" si="88"/>
        <v>111</v>
      </c>
      <c r="B819" s="46" t="s">
        <v>1000</v>
      </c>
      <c r="C819" s="81">
        <v>455.4</v>
      </c>
      <c r="D819" s="46"/>
      <c r="E819" s="48"/>
      <c r="F819" s="46">
        <f t="shared" si="91"/>
        <v>455.4</v>
      </c>
      <c r="G819" s="208">
        <v>221</v>
      </c>
      <c r="H819" s="43">
        <f t="shared" si="92"/>
        <v>7.3666666666666672E-2</v>
      </c>
      <c r="I819" s="43">
        <f t="shared" si="89"/>
        <v>315.40015</v>
      </c>
      <c r="J819" s="43">
        <f t="shared" si="93"/>
        <v>69.388032999999993</v>
      </c>
      <c r="K819" s="43">
        <v>122.53418666666668</v>
      </c>
      <c r="L819" s="194">
        <v>15.484733333333335</v>
      </c>
      <c r="M819" s="45">
        <f t="shared" si="90"/>
        <v>1.148017353974528</v>
      </c>
    </row>
    <row r="820" spans="1:13" x14ac:dyDescent="0.25">
      <c r="A820" s="64">
        <f t="shared" si="88"/>
        <v>112</v>
      </c>
      <c r="B820" s="46" t="s">
        <v>1001</v>
      </c>
      <c r="C820" s="81">
        <v>260</v>
      </c>
      <c r="D820" s="46"/>
      <c r="E820" s="48"/>
      <c r="F820" s="46">
        <f t="shared" si="91"/>
        <v>260</v>
      </c>
      <c r="G820" s="208">
        <v>142</v>
      </c>
      <c r="H820" s="43">
        <f t="shared" si="92"/>
        <v>4.7333333333333331E-2</v>
      </c>
      <c r="I820" s="43">
        <f t="shared" si="89"/>
        <v>202.65529999999998</v>
      </c>
      <c r="J820" s="43">
        <f t="shared" si="93"/>
        <v>44.584165999999996</v>
      </c>
      <c r="K820" s="43">
        <v>78.732373333333342</v>
      </c>
      <c r="L820" s="194">
        <v>9.949466666666666</v>
      </c>
      <c r="M820" s="45">
        <f t="shared" si="90"/>
        <v>1.2920050230769229</v>
      </c>
    </row>
    <row r="821" spans="1:13" x14ac:dyDescent="0.25">
      <c r="A821" s="64">
        <f t="shared" si="88"/>
        <v>113</v>
      </c>
      <c r="B821" s="46" t="s">
        <v>1002</v>
      </c>
      <c r="C821" s="81">
        <v>1677.5</v>
      </c>
      <c r="D821" s="46"/>
      <c r="E821" s="48">
        <v>89.1</v>
      </c>
      <c r="F821" s="46">
        <f t="shared" si="91"/>
        <v>1766.6</v>
      </c>
      <c r="G821" s="208">
        <v>742</v>
      </c>
      <c r="H821" s="43">
        <f t="shared" si="92"/>
        <v>0.24733333333333332</v>
      </c>
      <c r="I821" s="43">
        <f t="shared" si="89"/>
        <v>1058.9452999999999</v>
      </c>
      <c r="J821" s="43">
        <f t="shared" si="93"/>
        <v>232.96796599999996</v>
      </c>
      <c r="K821" s="43">
        <v>411.4043733333333</v>
      </c>
      <c r="L821" s="194">
        <v>51.989466666666658</v>
      </c>
      <c r="M821" s="45">
        <f t="shared" si="90"/>
        <v>0.99360755462470274</v>
      </c>
    </row>
    <row r="822" spans="1:13" x14ac:dyDescent="0.25">
      <c r="A822" s="64">
        <f t="shared" si="88"/>
        <v>114</v>
      </c>
      <c r="B822" s="46" t="s">
        <v>1003</v>
      </c>
      <c r="C822" s="81">
        <v>4349.5</v>
      </c>
      <c r="D822" s="46"/>
      <c r="E822" s="48"/>
      <c r="F822" s="46">
        <f t="shared" si="91"/>
        <v>4349.5</v>
      </c>
      <c r="G822" s="208">
        <v>2690</v>
      </c>
      <c r="H822" s="43">
        <f t="shared" si="92"/>
        <v>0.89666666666666661</v>
      </c>
      <c r="I822" s="43">
        <f t="shared" si="89"/>
        <v>3839.0334999999995</v>
      </c>
      <c r="J822" s="43">
        <f t="shared" si="93"/>
        <v>844.58736999999985</v>
      </c>
      <c r="K822" s="43">
        <v>1491.4794666666667</v>
      </c>
      <c r="L822" s="194">
        <v>188.4793333333333</v>
      </c>
      <c r="M822" s="45">
        <f t="shared" si="90"/>
        <v>1.4630600459822969</v>
      </c>
    </row>
    <row r="823" spans="1:13" x14ac:dyDescent="0.25">
      <c r="A823" s="64">
        <f t="shared" si="88"/>
        <v>115</v>
      </c>
      <c r="B823" s="46" t="s">
        <v>1004</v>
      </c>
      <c r="C823" s="81">
        <v>2979.4</v>
      </c>
      <c r="D823" s="46"/>
      <c r="E823" s="48">
        <v>29</v>
      </c>
      <c r="F823" s="46">
        <f t="shared" si="91"/>
        <v>3008.4</v>
      </c>
      <c r="G823" s="208">
        <v>1545</v>
      </c>
      <c r="H823" s="43">
        <f t="shared" si="92"/>
        <v>0.51500000000000001</v>
      </c>
      <c r="I823" s="43">
        <f t="shared" si="89"/>
        <v>2204.9467500000001</v>
      </c>
      <c r="J823" s="43">
        <f t="shared" si="93"/>
        <v>485.08828500000004</v>
      </c>
      <c r="K823" s="43">
        <v>856.63040000000001</v>
      </c>
      <c r="L823" s="194">
        <v>108.253</v>
      </c>
      <c r="M823" s="45">
        <f t="shared" si="90"/>
        <v>1.2149044126445951</v>
      </c>
    </row>
    <row r="824" spans="1:13" x14ac:dyDescent="0.25">
      <c r="A824" s="64">
        <f t="shared" si="88"/>
        <v>116</v>
      </c>
      <c r="B824" s="46" t="s">
        <v>1005</v>
      </c>
      <c r="C824" s="81">
        <v>4293.7</v>
      </c>
      <c r="D824" s="46"/>
      <c r="E824" s="48">
        <v>255.7</v>
      </c>
      <c r="F824" s="46">
        <f t="shared" si="91"/>
        <v>4549.3999999999996</v>
      </c>
      <c r="G824" s="208">
        <v>2700</v>
      </c>
      <c r="H824" s="43">
        <f t="shared" si="92"/>
        <v>0.9</v>
      </c>
      <c r="I824" s="43">
        <f t="shared" si="89"/>
        <v>3853.3049999999998</v>
      </c>
      <c r="J824" s="43">
        <f t="shared" si="93"/>
        <v>847.72709999999995</v>
      </c>
      <c r="K824" s="43">
        <v>1497.0240000000001</v>
      </c>
      <c r="L824" s="194">
        <v>189.18</v>
      </c>
      <c r="M824" s="45">
        <f t="shared" si="90"/>
        <v>1.4039732931815185</v>
      </c>
    </row>
    <row r="825" spans="1:13" x14ac:dyDescent="0.25">
      <c r="A825" s="64">
        <f t="shared" si="88"/>
        <v>117</v>
      </c>
      <c r="B825" s="46" t="s">
        <v>1006</v>
      </c>
      <c r="C825" s="81">
        <v>146.30000000000001</v>
      </c>
      <c r="D825" s="46"/>
      <c r="E825" s="48"/>
      <c r="F825" s="46">
        <f t="shared" si="91"/>
        <v>146.30000000000001</v>
      </c>
      <c r="G825" s="208">
        <v>30</v>
      </c>
      <c r="H825" s="43">
        <f t="shared" si="92"/>
        <v>0.01</v>
      </c>
      <c r="I825" s="43">
        <f t="shared" si="89"/>
        <v>42.814500000000002</v>
      </c>
      <c r="J825" s="43">
        <f t="shared" si="93"/>
        <v>9.4191900000000004</v>
      </c>
      <c r="K825" s="43">
        <v>16.633600000000001</v>
      </c>
      <c r="L825" s="194">
        <v>2.1019999999999999</v>
      </c>
      <c r="M825" s="45">
        <f t="shared" si="90"/>
        <v>0.48509425837320569</v>
      </c>
    </row>
    <row r="826" spans="1:13" x14ac:dyDescent="0.25">
      <c r="A826" s="64">
        <f t="shared" si="88"/>
        <v>118</v>
      </c>
      <c r="B826" s="46" t="s">
        <v>1007</v>
      </c>
      <c r="C826" s="81">
        <v>1345.9</v>
      </c>
      <c r="D826" s="46"/>
      <c r="E826" s="48"/>
      <c r="F826" s="46">
        <f t="shared" si="91"/>
        <v>1345.9</v>
      </c>
      <c r="G826" s="208">
        <v>705</v>
      </c>
      <c r="H826" s="43">
        <f t="shared" si="92"/>
        <v>0.23499999999999999</v>
      </c>
      <c r="I826" s="43">
        <f t="shared" si="89"/>
        <v>1006.1407499999999</v>
      </c>
      <c r="J826" s="43">
        <f t="shared" si="93"/>
        <v>221.35096499999997</v>
      </c>
      <c r="K826" s="43">
        <v>390.88959999999997</v>
      </c>
      <c r="L826" s="194">
        <v>49.396999999999991</v>
      </c>
      <c r="M826" s="45">
        <f t="shared" si="90"/>
        <v>1.239154703172598</v>
      </c>
    </row>
    <row r="827" spans="1:13" x14ac:dyDescent="0.25">
      <c r="A827" s="64">
        <f t="shared" si="88"/>
        <v>119</v>
      </c>
      <c r="B827" s="46" t="s">
        <v>1008</v>
      </c>
      <c r="C827" s="81">
        <v>2193.8000000000002</v>
      </c>
      <c r="D827" s="46"/>
      <c r="E827" s="48"/>
      <c r="F827" s="46">
        <f t="shared" si="91"/>
        <v>2193.8000000000002</v>
      </c>
      <c r="G827" s="208">
        <v>1363</v>
      </c>
      <c r="H827" s="43">
        <f t="shared" si="92"/>
        <v>0.45433333333333331</v>
      </c>
      <c r="I827" s="43">
        <f t="shared" si="89"/>
        <v>1945.2054499999999</v>
      </c>
      <c r="J827" s="43">
        <f t="shared" si="93"/>
        <v>427.945199</v>
      </c>
      <c r="K827" s="43">
        <v>755.71989333333329</v>
      </c>
      <c r="L827" s="194">
        <v>95.500866666666653</v>
      </c>
      <c r="M827" s="45">
        <f t="shared" si="90"/>
        <v>1.4697654339502233</v>
      </c>
    </row>
    <row r="828" spans="1:13" x14ac:dyDescent="0.25">
      <c r="A828" s="64">
        <f t="shared" si="88"/>
        <v>120</v>
      </c>
      <c r="B828" s="46" t="s">
        <v>1009</v>
      </c>
      <c r="C828" s="81">
        <v>11261.6</v>
      </c>
      <c r="D828" s="46">
        <v>194.6</v>
      </c>
      <c r="E828" s="48">
        <v>748.5</v>
      </c>
      <c r="F828" s="46">
        <f t="shared" si="91"/>
        <v>12204.7</v>
      </c>
      <c r="G828" s="208">
        <v>5884</v>
      </c>
      <c r="H828" s="43">
        <f t="shared" si="92"/>
        <v>1.9613333333333334</v>
      </c>
      <c r="I828" s="43">
        <f t="shared" si="89"/>
        <v>8397.3505999999998</v>
      </c>
      <c r="J828" s="43">
        <f t="shared" si="93"/>
        <v>1847.417132</v>
      </c>
      <c r="K828" s="43">
        <v>3262.4034133333334</v>
      </c>
      <c r="L828" s="194">
        <v>412.27226666666667</v>
      </c>
      <c r="M828" s="45">
        <f t="shared" si="90"/>
        <v>1.1404986121739986</v>
      </c>
    </row>
    <row r="829" spans="1:13" x14ac:dyDescent="0.25">
      <c r="A829" s="64">
        <f t="shared" si="88"/>
        <v>121</v>
      </c>
      <c r="B829" s="46" t="s">
        <v>1010</v>
      </c>
      <c r="C829" s="81">
        <v>444</v>
      </c>
      <c r="D829" s="46"/>
      <c r="E829" s="48"/>
      <c r="F829" s="46">
        <f t="shared" si="91"/>
        <v>444</v>
      </c>
      <c r="G829" s="208">
        <v>253</v>
      </c>
      <c r="H829" s="43">
        <f t="shared" si="92"/>
        <v>8.433333333333333E-2</v>
      </c>
      <c r="I829" s="43">
        <f t="shared" si="89"/>
        <v>361.06894999999997</v>
      </c>
      <c r="J829" s="43">
        <f t="shared" si="93"/>
        <v>79.435168999999988</v>
      </c>
      <c r="K829" s="43">
        <v>140.27669333333333</v>
      </c>
      <c r="L829" s="194">
        <v>17.726866666666666</v>
      </c>
      <c r="M829" s="45">
        <f t="shared" si="90"/>
        <v>1.3479902680180178</v>
      </c>
    </row>
    <row r="830" spans="1:13" x14ac:dyDescent="0.25">
      <c r="A830" s="64">
        <f t="shared" si="88"/>
        <v>122</v>
      </c>
      <c r="B830" s="46" t="s">
        <v>1011</v>
      </c>
      <c r="C830" s="81">
        <v>442.5</v>
      </c>
      <c r="D830" s="46"/>
      <c r="E830" s="48"/>
      <c r="F830" s="46">
        <f t="shared" si="91"/>
        <v>442.5</v>
      </c>
      <c r="G830" s="208">
        <v>185</v>
      </c>
      <c r="H830" s="43">
        <f t="shared" si="92"/>
        <v>6.1666666666666668E-2</v>
      </c>
      <c r="I830" s="43">
        <f t="shared" si="89"/>
        <v>264.02274999999997</v>
      </c>
      <c r="J830" s="43">
        <f t="shared" si="93"/>
        <v>58.085004999999995</v>
      </c>
      <c r="K830" s="43">
        <v>102.57386666666667</v>
      </c>
      <c r="L830" s="194">
        <v>12.962333333333333</v>
      </c>
      <c r="M830" s="45">
        <f t="shared" si="90"/>
        <v>0.98902588700564975</v>
      </c>
    </row>
    <row r="831" spans="1:13" ht="13" x14ac:dyDescent="0.3">
      <c r="A831" s="64">
        <f t="shared" si="88"/>
        <v>123</v>
      </c>
      <c r="B831" s="28" t="s">
        <v>1012</v>
      </c>
      <c r="C831" s="81">
        <v>371.5</v>
      </c>
      <c r="D831" s="46"/>
      <c r="E831" s="48"/>
      <c r="F831" s="46">
        <f t="shared" si="91"/>
        <v>371.5</v>
      </c>
      <c r="G831" s="208">
        <v>185</v>
      </c>
      <c r="H831" s="43">
        <f t="shared" si="92"/>
        <v>6.1666666666666668E-2</v>
      </c>
      <c r="I831" s="43">
        <f t="shared" si="89"/>
        <v>264.02274999999997</v>
      </c>
      <c r="J831" s="43">
        <f t="shared" si="93"/>
        <v>58.085004999999995</v>
      </c>
      <c r="K831" s="43">
        <v>102.57386666666667</v>
      </c>
      <c r="L831" s="194">
        <v>12.962333333333333</v>
      </c>
      <c r="M831" s="45">
        <f t="shared" si="90"/>
        <v>1.1780456393001346</v>
      </c>
    </row>
    <row r="832" spans="1:13" x14ac:dyDescent="0.25">
      <c r="A832" s="64">
        <f t="shared" si="88"/>
        <v>124</v>
      </c>
      <c r="B832" s="46" t="s">
        <v>1013</v>
      </c>
      <c r="C832" s="81">
        <v>449.5</v>
      </c>
      <c r="D832" s="46"/>
      <c r="E832" s="48">
        <v>34.200000000000003</v>
      </c>
      <c r="F832" s="46">
        <f t="shared" si="91"/>
        <v>483.7</v>
      </c>
      <c r="G832" s="208">
        <v>283</v>
      </c>
      <c r="H832" s="43">
        <f t="shared" si="92"/>
        <v>9.4333333333333338E-2</v>
      </c>
      <c r="I832" s="43">
        <f t="shared" si="89"/>
        <v>403.88344999999998</v>
      </c>
      <c r="J832" s="43">
        <f t="shared" si="93"/>
        <v>88.854359000000002</v>
      </c>
      <c r="K832" s="43">
        <v>156.91029333333336</v>
      </c>
      <c r="L832" s="194">
        <v>19.828866666666666</v>
      </c>
      <c r="M832" s="45">
        <f t="shared" si="90"/>
        <v>1.3840747756874094</v>
      </c>
    </row>
    <row r="833" spans="1:13" x14ac:dyDescent="0.25">
      <c r="A833" s="64">
        <f t="shared" si="88"/>
        <v>125</v>
      </c>
      <c r="B833" s="46" t="s">
        <v>1014</v>
      </c>
      <c r="C833" s="81">
        <v>197</v>
      </c>
      <c r="D833" s="46"/>
      <c r="E833" s="48"/>
      <c r="F833" s="46">
        <f t="shared" si="91"/>
        <v>197</v>
      </c>
      <c r="G833" s="208">
        <v>120</v>
      </c>
      <c r="H833" s="43">
        <f t="shared" si="92"/>
        <v>0.04</v>
      </c>
      <c r="I833" s="43">
        <f t="shared" si="89"/>
        <v>171.25800000000001</v>
      </c>
      <c r="J833" s="43">
        <f t="shared" si="93"/>
        <v>37.676760000000002</v>
      </c>
      <c r="K833" s="43">
        <v>66.534400000000005</v>
      </c>
      <c r="L833" s="194">
        <v>8.4079999999999995</v>
      </c>
      <c r="M833" s="45">
        <f t="shared" si="90"/>
        <v>1.4410008121827411</v>
      </c>
    </row>
    <row r="834" spans="1:13" x14ac:dyDescent="0.25">
      <c r="A834" s="64">
        <f t="shared" si="88"/>
        <v>126</v>
      </c>
      <c r="B834" s="46" t="s">
        <v>1015</v>
      </c>
      <c r="C834" s="81">
        <v>310.3</v>
      </c>
      <c r="D834" s="46"/>
      <c r="E834" s="48"/>
      <c r="F834" s="46">
        <f t="shared" si="91"/>
        <v>310.3</v>
      </c>
      <c r="G834" s="208">
        <v>180</v>
      </c>
      <c r="H834" s="43">
        <f t="shared" si="92"/>
        <v>0.06</v>
      </c>
      <c r="I834" s="43">
        <f t="shared" si="89"/>
        <v>256.887</v>
      </c>
      <c r="J834" s="43">
        <f t="shared" si="93"/>
        <v>56.515140000000002</v>
      </c>
      <c r="K834" s="43">
        <v>99.801599999999993</v>
      </c>
      <c r="L834" s="194">
        <v>12.611999999999998</v>
      </c>
      <c r="M834" s="45">
        <f t="shared" si="90"/>
        <v>1.3722711569448922</v>
      </c>
    </row>
    <row r="835" spans="1:13" x14ac:dyDescent="0.25">
      <c r="A835" s="64">
        <f t="shared" si="88"/>
        <v>127</v>
      </c>
      <c r="B835" s="46" t="s">
        <v>1016</v>
      </c>
      <c r="C835" s="81">
        <v>2084.5</v>
      </c>
      <c r="D835" s="46"/>
      <c r="E835" s="48">
        <v>106.4</v>
      </c>
      <c r="F835" s="46">
        <f t="shared" si="91"/>
        <v>2190.9</v>
      </c>
      <c r="G835" s="208">
        <v>1080</v>
      </c>
      <c r="H835" s="43">
        <f t="shared" si="92"/>
        <v>0.36</v>
      </c>
      <c r="I835" s="43">
        <f t="shared" si="89"/>
        <v>1541.3219999999999</v>
      </c>
      <c r="J835" s="43">
        <f t="shared" si="93"/>
        <v>339.09083999999996</v>
      </c>
      <c r="K835" s="43">
        <v>598.80960000000005</v>
      </c>
      <c r="L835" s="194">
        <v>75.671999999999997</v>
      </c>
      <c r="M835" s="45">
        <f t="shared" si="90"/>
        <v>1.1661392304532383</v>
      </c>
    </row>
    <row r="836" spans="1:13" x14ac:dyDescent="0.25">
      <c r="A836" s="64">
        <f t="shared" si="88"/>
        <v>128</v>
      </c>
      <c r="B836" s="46" t="s">
        <v>1017</v>
      </c>
      <c r="C836" s="81">
        <v>1343.2</v>
      </c>
      <c r="D836" s="46"/>
      <c r="E836" s="48"/>
      <c r="F836" s="46">
        <f t="shared" si="91"/>
        <v>1343.2</v>
      </c>
      <c r="G836" s="208">
        <v>750</v>
      </c>
      <c r="H836" s="43">
        <f t="shared" si="92"/>
        <v>0.25</v>
      </c>
      <c r="I836" s="43">
        <f t="shared" si="89"/>
        <v>1070.3625</v>
      </c>
      <c r="J836" s="43">
        <f t="shared" si="93"/>
        <v>235.47975</v>
      </c>
      <c r="K836" s="43">
        <v>415.84000000000003</v>
      </c>
      <c r="L836" s="194">
        <v>52.55</v>
      </c>
      <c r="M836" s="45">
        <f t="shared" ref="M836:M865" si="94">(I836+J836+K836+L836)/F836</f>
        <v>1.3208995309708158</v>
      </c>
    </row>
    <row r="837" spans="1:13" x14ac:dyDescent="0.25">
      <c r="A837" s="64">
        <f t="shared" si="88"/>
        <v>129</v>
      </c>
      <c r="B837" s="46" t="s">
        <v>1018</v>
      </c>
      <c r="C837" s="81">
        <v>3247.3</v>
      </c>
      <c r="D837" s="46"/>
      <c r="E837" s="48"/>
      <c r="F837" s="46">
        <f t="shared" si="91"/>
        <v>3247.3</v>
      </c>
      <c r="G837" s="208">
        <v>2015</v>
      </c>
      <c r="H837" s="43">
        <f t="shared" si="92"/>
        <v>0.67166666666666663</v>
      </c>
      <c r="I837" s="43">
        <f t="shared" ref="I837:I868" si="95">H837*4281.45</f>
        <v>2875.7072499999999</v>
      </c>
      <c r="J837" s="43">
        <f t="shared" si="93"/>
        <v>632.65559499999995</v>
      </c>
      <c r="K837" s="43">
        <v>1117.2234666666666</v>
      </c>
      <c r="L837" s="194">
        <v>141.18433333333331</v>
      </c>
      <c r="M837" s="45">
        <f t="shared" si="94"/>
        <v>1.4679181612416468</v>
      </c>
    </row>
    <row r="838" spans="1:13" x14ac:dyDescent="0.25">
      <c r="A838" s="64">
        <f t="shared" ref="A838:A881" si="96">A837+1</f>
        <v>130</v>
      </c>
      <c r="B838" s="46" t="s">
        <v>1019</v>
      </c>
      <c r="C838" s="81">
        <v>193.9</v>
      </c>
      <c r="D838" s="46"/>
      <c r="E838" s="48"/>
      <c r="F838" s="46">
        <f t="shared" si="91"/>
        <v>193.9</v>
      </c>
      <c r="G838" s="208">
        <v>121.5</v>
      </c>
      <c r="H838" s="43">
        <f t="shared" si="92"/>
        <v>4.0500000000000001E-2</v>
      </c>
      <c r="I838" s="43">
        <f t="shared" si="95"/>
        <v>173.39872499999998</v>
      </c>
      <c r="J838" s="43">
        <f t="shared" si="93"/>
        <v>38.147719499999994</v>
      </c>
      <c r="K838" s="43">
        <v>67.366079999999997</v>
      </c>
      <c r="L838" s="194">
        <v>8.5130999999999997</v>
      </c>
      <c r="M838" s="45">
        <f t="shared" si="94"/>
        <v>1.4823394765342959</v>
      </c>
    </row>
    <row r="839" spans="1:13" x14ac:dyDescent="0.25">
      <c r="A839" s="64">
        <f t="shared" si="96"/>
        <v>131</v>
      </c>
      <c r="B839" s="46" t="s">
        <v>758</v>
      </c>
      <c r="C839" s="81">
        <v>1434.2</v>
      </c>
      <c r="D839" s="46"/>
      <c r="E839" s="48"/>
      <c r="F839" s="46">
        <f t="shared" si="91"/>
        <v>1434.2</v>
      </c>
      <c r="G839" s="208">
        <v>570</v>
      </c>
      <c r="H839" s="43">
        <f t="shared" si="92"/>
        <v>0.19</v>
      </c>
      <c r="I839" s="43">
        <f t="shared" si="95"/>
        <v>813.47550000000001</v>
      </c>
      <c r="J839" s="43">
        <f t="shared" si="93"/>
        <v>178.96460999999999</v>
      </c>
      <c r="K839" s="43">
        <v>316.03840000000002</v>
      </c>
      <c r="L839" s="194">
        <v>39.937999999999995</v>
      </c>
      <c r="M839" s="45">
        <f t="shared" si="94"/>
        <v>0.94018721935573835</v>
      </c>
    </row>
    <row r="840" spans="1:13" x14ac:dyDescent="0.25">
      <c r="A840" s="64">
        <f t="shared" si="96"/>
        <v>132</v>
      </c>
      <c r="B840" s="46" t="s">
        <v>759</v>
      </c>
      <c r="C840" s="81">
        <v>333.8</v>
      </c>
      <c r="D840" s="46"/>
      <c r="E840" s="48"/>
      <c r="F840" s="46">
        <f t="shared" si="91"/>
        <v>333.8</v>
      </c>
      <c r="G840" s="208">
        <v>150</v>
      </c>
      <c r="H840" s="43">
        <f t="shared" si="92"/>
        <v>0.05</v>
      </c>
      <c r="I840" s="43">
        <f t="shared" si="95"/>
        <v>214.07249999999999</v>
      </c>
      <c r="J840" s="43">
        <f t="shared" si="93"/>
        <v>47.095949999999995</v>
      </c>
      <c r="K840" s="43">
        <v>83.168000000000006</v>
      </c>
      <c r="L840" s="194">
        <v>10.51</v>
      </c>
      <c r="M840" s="45">
        <f t="shared" si="94"/>
        <v>1.0630510784901137</v>
      </c>
    </row>
    <row r="841" spans="1:13" x14ac:dyDescent="0.25">
      <c r="A841" s="64">
        <f t="shared" si="96"/>
        <v>133</v>
      </c>
      <c r="B841" s="46" t="s">
        <v>760</v>
      </c>
      <c r="C841" s="81">
        <v>797.8</v>
      </c>
      <c r="D841" s="46">
        <v>14.2</v>
      </c>
      <c r="E841" s="48"/>
      <c r="F841" s="46">
        <f t="shared" si="91"/>
        <v>812</v>
      </c>
      <c r="G841" s="208">
        <v>305</v>
      </c>
      <c r="H841" s="43">
        <f t="shared" si="92"/>
        <v>0.10166666666666667</v>
      </c>
      <c r="I841" s="43">
        <f t="shared" si="95"/>
        <v>435.28075000000001</v>
      </c>
      <c r="J841" s="43">
        <f t="shared" si="93"/>
        <v>95.761764999999997</v>
      </c>
      <c r="K841" s="43">
        <v>169.10826666666668</v>
      </c>
      <c r="L841" s="194">
        <v>21.370333333333335</v>
      </c>
      <c r="M841" s="45">
        <f t="shared" si="94"/>
        <v>0.888572801724138</v>
      </c>
    </row>
    <row r="842" spans="1:13" x14ac:dyDescent="0.25">
      <c r="A842" s="64">
        <f t="shared" si="96"/>
        <v>134</v>
      </c>
      <c r="B842" s="46" t="s">
        <v>761</v>
      </c>
      <c r="C842" s="86">
        <v>798.6</v>
      </c>
      <c r="D842" s="81"/>
      <c r="E842" s="87"/>
      <c r="F842" s="46">
        <f t="shared" si="91"/>
        <v>798.6</v>
      </c>
      <c r="G842" s="208">
        <v>300</v>
      </c>
      <c r="H842" s="43">
        <f t="shared" si="92"/>
        <v>0.1</v>
      </c>
      <c r="I842" s="43">
        <f t="shared" si="95"/>
        <v>428.14499999999998</v>
      </c>
      <c r="J842" s="43">
        <f t="shared" si="93"/>
        <v>94.19189999999999</v>
      </c>
      <c r="K842" s="43">
        <v>166.33600000000001</v>
      </c>
      <c r="L842" s="194">
        <v>21.02</v>
      </c>
      <c r="M842" s="45">
        <f t="shared" si="94"/>
        <v>0.88867129977460557</v>
      </c>
    </row>
    <row r="843" spans="1:13" x14ac:dyDescent="0.25">
      <c r="A843" s="64">
        <f t="shared" si="96"/>
        <v>135</v>
      </c>
      <c r="B843" s="46" t="s">
        <v>762</v>
      </c>
      <c r="C843" s="86">
        <v>325.2</v>
      </c>
      <c r="D843" s="81"/>
      <c r="E843" s="87"/>
      <c r="F843" s="46">
        <f t="shared" si="91"/>
        <v>325.2</v>
      </c>
      <c r="G843" s="208">
        <v>108</v>
      </c>
      <c r="H843" s="43">
        <f t="shared" si="92"/>
        <v>3.5999999999999997E-2</v>
      </c>
      <c r="I843" s="43">
        <f t="shared" si="95"/>
        <v>154.13219999999998</v>
      </c>
      <c r="J843" s="43">
        <f t="shared" si="93"/>
        <v>33.909084</v>
      </c>
      <c r="K843" s="43">
        <v>59.880959999999995</v>
      </c>
      <c r="L843" s="194">
        <v>7.5671999999999997</v>
      </c>
      <c r="M843" s="45">
        <f t="shared" si="94"/>
        <v>0.78563789667896677</v>
      </c>
    </row>
    <row r="844" spans="1:13" x14ac:dyDescent="0.25">
      <c r="A844" s="64">
        <f t="shared" si="96"/>
        <v>136</v>
      </c>
      <c r="B844" s="46" t="s">
        <v>763</v>
      </c>
      <c r="C844" s="86">
        <v>701.7</v>
      </c>
      <c r="D844" s="81"/>
      <c r="E844" s="87"/>
      <c r="F844" s="46">
        <f t="shared" si="91"/>
        <v>701.7</v>
      </c>
      <c r="G844" s="208">
        <v>210</v>
      </c>
      <c r="H844" s="43">
        <f t="shared" si="92"/>
        <v>7.0000000000000007E-2</v>
      </c>
      <c r="I844" s="43">
        <f t="shared" si="95"/>
        <v>299.70150000000001</v>
      </c>
      <c r="J844" s="43">
        <f t="shared" si="93"/>
        <v>65.934330000000003</v>
      </c>
      <c r="K844" s="43">
        <v>116.43520000000001</v>
      </c>
      <c r="L844" s="194">
        <v>14.714</v>
      </c>
      <c r="M844" s="45">
        <f t="shared" si="94"/>
        <v>0.70797353569901667</v>
      </c>
    </row>
    <row r="845" spans="1:13" x14ac:dyDescent="0.25">
      <c r="A845" s="64">
        <f t="shared" si="96"/>
        <v>137</v>
      </c>
      <c r="B845" s="46" t="s">
        <v>764</v>
      </c>
      <c r="C845" s="86">
        <v>693</v>
      </c>
      <c r="D845" s="81">
        <v>17</v>
      </c>
      <c r="E845" s="87"/>
      <c r="F845" s="46">
        <f t="shared" si="91"/>
        <v>710</v>
      </c>
      <c r="G845" s="208">
        <v>230</v>
      </c>
      <c r="H845" s="43">
        <f t="shared" si="92"/>
        <v>7.6666666666666661E-2</v>
      </c>
      <c r="I845" s="43">
        <f t="shared" si="95"/>
        <v>328.24449999999996</v>
      </c>
      <c r="J845" s="43">
        <f t="shared" si="93"/>
        <v>72.213789999999989</v>
      </c>
      <c r="K845" s="43">
        <v>127.52426666666666</v>
      </c>
      <c r="L845" s="194">
        <v>16.115333333333332</v>
      </c>
      <c r="M845" s="45">
        <f t="shared" si="94"/>
        <v>0.76633505633802801</v>
      </c>
    </row>
    <row r="846" spans="1:13" x14ac:dyDescent="0.25">
      <c r="A846" s="64">
        <f t="shared" si="96"/>
        <v>138</v>
      </c>
      <c r="B846" s="46" t="s">
        <v>765</v>
      </c>
      <c r="C846" s="86">
        <v>717.8</v>
      </c>
      <c r="D846" s="81">
        <v>39.4</v>
      </c>
      <c r="E846" s="87"/>
      <c r="F846" s="46">
        <f t="shared" si="91"/>
        <v>757.19999999999993</v>
      </c>
      <c r="G846" s="208">
        <v>250</v>
      </c>
      <c r="H846" s="43">
        <f t="shared" si="92"/>
        <v>8.3333333333333329E-2</v>
      </c>
      <c r="I846" s="43">
        <f t="shared" si="95"/>
        <v>356.78749999999997</v>
      </c>
      <c r="J846" s="43">
        <f t="shared" si="93"/>
        <v>78.493249999999989</v>
      </c>
      <c r="K846" s="43">
        <v>138.61333333333332</v>
      </c>
      <c r="L846" s="194">
        <v>17.516666666666666</v>
      </c>
      <c r="M846" s="45">
        <f t="shared" si="94"/>
        <v>0.78104959059693602</v>
      </c>
    </row>
    <row r="847" spans="1:13" x14ac:dyDescent="0.25">
      <c r="A847" s="64">
        <f t="shared" si="96"/>
        <v>139</v>
      </c>
      <c r="B847" s="46" t="s">
        <v>766</v>
      </c>
      <c r="C847" s="86">
        <v>681.3</v>
      </c>
      <c r="D847" s="81">
        <v>38.299999999999997</v>
      </c>
      <c r="E847" s="87"/>
      <c r="F847" s="46">
        <f t="shared" si="91"/>
        <v>719.59999999999991</v>
      </c>
      <c r="G847" s="208">
        <v>240</v>
      </c>
      <c r="H847" s="43">
        <f t="shared" si="92"/>
        <v>0.08</v>
      </c>
      <c r="I847" s="43">
        <f t="shared" si="95"/>
        <v>342.51600000000002</v>
      </c>
      <c r="J847" s="43">
        <f t="shared" si="93"/>
        <v>75.353520000000003</v>
      </c>
      <c r="K847" s="43">
        <v>133.06880000000001</v>
      </c>
      <c r="L847" s="194">
        <v>16.815999999999999</v>
      </c>
      <c r="M847" s="45">
        <f t="shared" si="94"/>
        <v>0.78898599221789889</v>
      </c>
    </row>
    <row r="848" spans="1:13" x14ac:dyDescent="0.25">
      <c r="A848" s="64">
        <f t="shared" si="96"/>
        <v>140</v>
      </c>
      <c r="B848" s="46" t="s">
        <v>767</v>
      </c>
      <c r="C848" s="86">
        <v>670.9</v>
      </c>
      <c r="D848" s="81"/>
      <c r="E848" s="87">
        <v>107</v>
      </c>
      <c r="F848" s="46">
        <f t="shared" si="91"/>
        <v>777.9</v>
      </c>
      <c r="G848" s="208">
        <v>304</v>
      </c>
      <c r="H848" s="43">
        <f t="shared" si="92"/>
        <v>0.10133333333333333</v>
      </c>
      <c r="I848" s="43">
        <f t="shared" si="95"/>
        <v>433.85359999999997</v>
      </c>
      <c r="J848" s="43">
        <f t="shared" si="93"/>
        <v>95.447791999999993</v>
      </c>
      <c r="K848" s="43">
        <v>168.55381333333332</v>
      </c>
      <c r="L848" s="194">
        <v>21.300266666666666</v>
      </c>
      <c r="M848" s="45">
        <f t="shared" si="94"/>
        <v>0.92448318807044605</v>
      </c>
    </row>
    <row r="849" spans="1:13" x14ac:dyDescent="0.25">
      <c r="A849" s="64">
        <f t="shared" si="96"/>
        <v>141</v>
      </c>
      <c r="B849" s="46" t="s">
        <v>768</v>
      </c>
      <c r="C849" s="86">
        <v>775.8</v>
      </c>
      <c r="D849" s="81"/>
      <c r="E849" s="87">
        <v>58.5</v>
      </c>
      <c r="F849" s="46">
        <f t="shared" si="91"/>
        <v>834.3</v>
      </c>
      <c r="G849" s="208">
        <v>250</v>
      </c>
      <c r="H849" s="43">
        <f t="shared" si="92"/>
        <v>8.3333333333333329E-2</v>
      </c>
      <c r="I849" s="43">
        <f t="shared" si="95"/>
        <v>356.78749999999997</v>
      </c>
      <c r="J849" s="43">
        <f t="shared" si="93"/>
        <v>78.493249999999989</v>
      </c>
      <c r="K849" s="43">
        <v>138.61333333333332</v>
      </c>
      <c r="L849" s="194">
        <v>17.516666666666666</v>
      </c>
      <c r="M849" s="45">
        <f t="shared" si="94"/>
        <v>0.7088706100922928</v>
      </c>
    </row>
    <row r="850" spans="1:13" x14ac:dyDescent="0.25">
      <c r="A850" s="64">
        <f t="shared" si="96"/>
        <v>142</v>
      </c>
      <c r="B850" s="46" t="s">
        <v>769</v>
      </c>
      <c r="C850" s="86">
        <v>812.5</v>
      </c>
      <c r="D850" s="81"/>
      <c r="E850" s="87"/>
      <c r="F850" s="46">
        <f t="shared" si="91"/>
        <v>812.5</v>
      </c>
      <c r="G850" s="208">
        <v>230</v>
      </c>
      <c r="H850" s="43">
        <f t="shared" si="92"/>
        <v>7.6666666666666661E-2</v>
      </c>
      <c r="I850" s="43">
        <f t="shared" si="95"/>
        <v>328.24449999999996</v>
      </c>
      <c r="J850" s="43">
        <f t="shared" si="93"/>
        <v>72.213789999999989</v>
      </c>
      <c r="K850" s="43">
        <v>127.52426666666666</v>
      </c>
      <c r="L850" s="194">
        <v>16.115333333333332</v>
      </c>
      <c r="M850" s="45">
        <f t="shared" si="94"/>
        <v>0.66965894153846139</v>
      </c>
    </row>
    <row r="851" spans="1:13" x14ac:dyDescent="0.25">
      <c r="A851" s="64">
        <f t="shared" si="96"/>
        <v>143</v>
      </c>
      <c r="B851" s="46" t="s">
        <v>770</v>
      </c>
      <c r="C851" s="86">
        <v>781.3</v>
      </c>
      <c r="D851" s="81"/>
      <c r="E851" s="87">
        <v>43.3</v>
      </c>
      <c r="F851" s="46">
        <f t="shared" si="91"/>
        <v>824.59999999999991</v>
      </c>
      <c r="G851" s="208">
        <v>250</v>
      </c>
      <c r="H851" s="43">
        <f t="shared" si="92"/>
        <v>8.3333333333333329E-2</v>
      </c>
      <c r="I851" s="43">
        <f t="shared" si="95"/>
        <v>356.78749999999997</v>
      </c>
      <c r="J851" s="43">
        <f t="shared" si="93"/>
        <v>78.493249999999989</v>
      </c>
      <c r="K851" s="43">
        <v>138.61333333333332</v>
      </c>
      <c r="L851" s="194">
        <v>17.516666666666666</v>
      </c>
      <c r="M851" s="45">
        <f t="shared" si="94"/>
        <v>0.71720925297113747</v>
      </c>
    </row>
    <row r="852" spans="1:13" x14ac:dyDescent="0.25">
      <c r="A852" s="64">
        <f t="shared" si="96"/>
        <v>144</v>
      </c>
      <c r="B852" s="46" t="s">
        <v>771</v>
      </c>
      <c r="C852" s="86">
        <v>748.9</v>
      </c>
      <c r="D852" s="81"/>
      <c r="E852" s="87">
        <v>75.400000000000006</v>
      </c>
      <c r="F852" s="46">
        <f t="shared" si="91"/>
        <v>824.3</v>
      </c>
      <c r="G852" s="208">
        <v>250</v>
      </c>
      <c r="H852" s="43">
        <f t="shared" si="92"/>
        <v>8.3333333333333329E-2</v>
      </c>
      <c r="I852" s="43">
        <f t="shared" si="95"/>
        <v>356.78749999999997</v>
      </c>
      <c r="J852" s="43">
        <f t="shared" si="93"/>
        <v>78.493249999999989</v>
      </c>
      <c r="K852" s="43">
        <v>138.61333333333332</v>
      </c>
      <c r="L852" s="194">
        <v>17.516666666666666</v>
      </c>
      <c r="M852" s="45">
        <f t="shared" si="94"/>
        <v>0.71747027781147632</v>
      </c>
    </row>
    <row r="853" spans="1:13" x14ac:dyDescent="0.25">
      <c r="A853" s="64">
        <f t="shared" si="96"/>
        <v>145</v>
      </c>
      <c r="B853" s="46" t="s">
        <v>772</v>
      </c>
      <c r="C853" s="86">
        <v>585.79999999999995</v>
      </c>
      <c r="D853" s="81"/>
      <c r="E853" s="87">
        <v>154.4</v>
      </c>
      <c r="F853" s="46">
        <f t="shared" si="91"/>
        <v>740.19999999999993</v>
      </c>
      <c r="G853" s="208">
        <v>200</v>
      </c>
      <c r="H853" s="43">
        <f t="shared" si="92"/>
        <v>6.6666666666666666E-2</v>
      </c>
      <c r="I853" s="43">
        <f t="shared" si="95"/>
        <v>285.43</v>
      </c>
      <c r="J853" s="43">
        <f t="shared" si="93"/>
        <v>62.794600000000003</v>
      </c>
      <c r="K853" s="43">
        <v>110.89066666666668</v>
      </c>
      <c r="L853" s="194">
        <v>14.013333333333334</v>
      </c>
      <c r="M853" s="45">
        <f t="shared" si="94"/>
        <v>0.63919021885976768</v>
      </c>
    </row>
    <row r="854" spans="1:13" x14ac:dyDescent="0.25">
      <c r="A854" s="64">
        <f t="shared" si="96"/>
        <v>146</v>
      </c>
      <c r="B854" s="46" t="s">
        <v>773</v>
      </c>
      <c r="C854" s="86">
        <v>868.4</v>
      </c>
      <c r="D854" s="81"/>
      <c r="E854" s="87"/>
      <c r="F854" s="46">
        <f t="shared" si="91"/>
        <v>868.4</v>
      </c>
      <c r="G854" s="208">
        <v>265</v>
      </c>
      <c r="H854" s="43">
        <f t="shared" si="92"/>
        <v>8.8333333333333333E-2</v>
      </c>
      <c r="I854" s="43">
        <f t="shared" si="95"/>
        <v>378.19475</v>
      </c>
      <c r="J854" s="43">
        <f t="shared" si="93"/>
        <v>83.202844999999996</v>
      </c>
      <c r="K854" s="43">
        <v>146.93013333333334</v>
      </c>
      <c r="L854" s="194">
        <v>18.567666666666668</v>
      </c>
      <c r="M854" s="45">
        <f t="shared" si="94"/>
        <v>0.72189704629203144</v>
      </c>
    </row>
    <row r="855" spans="1:13" x14ac:dyDescent="0.25">
      <c r="A855" s="64">
        <f t="shared" si="96"/>
        <v>147</v>
      </c>
      <c r="B855" s="46" t="s">
        <v>774</v>
      </c>
      <c r="C855" s="86">
        <v>909.8</v>
      </c>
      <c r="D855" s="81"/>
      <c r="E855" s="87"/>
      <c r="F855" s="46">
        <f t="shared" si="91"/>
        <v>909.8</v>
      </c>
      <c r="G855" s="208">
        <v>295</v>
      </c>
      <c r="H855" s="43">
        <f t="shared" si="92"/>
        <v>9.8333333333333328E-2</v>
      </c>
      <c r="I855" s="43">
        <f t="shared" si="95"/>
        <v>421.00924999999995</v>
      </c>
      <c r="J855" s="43">
        <f t="shared" si="93"/>
        <v>92.622034999999997</v>
      </c>
      <c r="K855" s="43">
        <v>163.56373333333335</v>
      </c>
      <c r="L855" s="194">
        <v>20.669666666666664</v>
      </c>
      <c r="M855" s="45">
        <f t="shared" si="94"/>
        <v>0.76705285227522535</v>
      </c>
    </row>
    <row r="856" spans="1:13" x14ac:dyDescent="0.25">
      <c r="A856" s="64">
        <f t="shared" si="96"/>
        <v>148</v>
      </c>
      <c r="B856" s="46" t="s">
        <v>775</v>
      </c>
      <c r="C856" s="86">
        <v>915.4</v>
      </c>
      <c r="D856" s="81"/>
      <c r="E856" s="87"/>
      <c r="F856" s="46">
        <f t="shared" si="91"/>
        <v>915.4</v>
      </c>
      <c r="G856" s="208">
        <v>287</v>
      </c>
      <c r="H856" s="43">
        <f t="shared" si="92"/>
        <v>9.5666666666666664E-2</v>
      </c>
      <c r="I856" s="43">
        <f t="shared" si="95"/>
        <v>409.59204999999997</v>
      </c>
      <c r="J856" s="43">
        <f t="shared" si="93"/>
        <v>90.110250999999991</v>
      </c>
      <c r="K856" s="43">
        <v>159.12810666666667</v>
      </c>
      <c r="L856" s="194">
        <v>20.109133333333332</v>
      </c>
      <c r="M856" s="45">
        <f t="shared" si="94"/>
        <v>0.74168619292112736</v>
      </c>
    </row>
    <row r="857" spans="1:13" x14ac:dyDescent="0.25">
      <c r="A857" s="64">
        <f t="shared" si="96"/>
        <v>149</v>
      </c>
      <c r="B857" s="46" t="s">
        <v>753</v>
      </c>
      <c r="C857" s="86">
        <v>402.5</v>
      </c>
      <c r="D857" s="81"/>
      <c r="E857" s="87"/>
      <c r="F857" s="46">
        <f t="shared" si="91"/>
        <v>402.5</v>
      </c>
      <c r="G857" s="208">
        <v>112</v>
      </c>
      <c r="H857" s="43">
        <f t="shared" si="92"/>
        <v>3.7333333333333336E-2</v>
      </c>
      <c r="I857" s="43">
        <f t="shared" si="95"/>
        <v>159.8408</v>
      </c>
      <c r="J857" s="43">
        <f t="shared" si="93"/>
        <v>35.164976000000003</v>
      </c>
      <c r="K857" s="43">
        <v>62.098773333333341</v>
      </c>
      <c r="L857" s="194">
        <v>7.8474666666666675</v>
      </c>
      <c r="M857" s="45">
        <f t="shared" si="94"/>
        <v>0.65826587826086957</v>
      </c>
    </row>
    <row r="858" spans="1:13" x14ac:dyDescent="0.25">
      <c r="A858" s="64">
        <f t="shared" si="96"/>
        <v>150</v>
      </c>
      <c r="B858" s="46" t="s">
        <v>754</v>
      </c>
      <c r="C858" s="86">
        <v>303.60000000000002</v>
      </c>
      <c r="D858" s="81"/>
      <c r="E858" s="87"/>
      <c r="F858" s="46">
        <f t="shared" si="91"/>
        <v>303.60000000000002</v>
      </c>
      <c r="G858" s="208">
        <v>77</v>
      </c>
      <c r="H858" s="43">
        <f t="shared" si="92"/>
        <v>2.5666666666666667E-2</v>
      </c>
      <c r="I858" s="43">
        <f t="shared" si="95"/>
        <v>109.89055</v>
      </c>
      <c r="J858" s="43">
        <f t="shared" si="93"/>
        <v>24.175921000000002</v>
      </c>
      <c r="K858" s="43">
        <v>42.692906666666666</v>
      </c>
      <c r="L858" s="194">
        <v>5.3951333333333329</v>
      </c>
      <c r="M858" s="45">
        <f t="shared" si="94"/>
        <v>0.59998192028985498</v>
      </c>
    </row>
    <row r="859" spans="1:13" x14ac:dyDescent="0.25">
      <c r="A859" s="64">
        <f t="shared" si="96"/>
        <v>151</v>
      </c>
      <c r="B859" s="46" t="s">
        <v>755</v>
      </c>
      <c r="C859" s="86">
        <v>444</v>
      </c>
      <c r="D859" s="81"/>
      <c r="E859" s="87"/>
      <c r="F859" s="46">
        <f t="shared" si="91"/>
        <v>444</v>
      </c>
      <c r="G859" s="208">
        <v>114</v>
      </c>
      <c r="H859" s="43">
        <f t="shared" si="92"/>
        <v>3.7999999999999999E-2</v>
      </c>
      <c r="I859" s="43">
        <f t="shared" si="95"/>
        <v>162.6951</v>
      </c>
      <c r="J859" s="43">
        <f t="shared" si="93"/>
        <v>35.792921999999997</v>
      </c>
      <c r="K859" s="43">
        <v>63.207680000000003</v>
      </c>
      <c r="L859" s="194">
        <v>7.9875999999999987</v>
      </c>
      <c r="M859" s="45">
        <f t="shared" si="94"/>
        <v>0.60739482432432423</v>
      </c>
    </row>
    <row r="860" spans="1:13" x14ac:dyDescent="0.25">
      <c r="A860" s="64">
        <f t="shared" si="96"/>
        <v>152</v>
      </c>
      <c r="B860" s="46" t="s">
        <v>756</v>
      </c>
      <c r="C860" s="86">
        <v>298.89999999999998</v>
      </c>
      <c r="D860" s="81"/>
      <c r="E860" s="87"/>
      <c r="F860" s="46">
        <f t="shared" si="91"/>
        <v>298.89999999999998</v>
      </c>
      <c r="G860" s="208">
        <v>65</v>
      </c>
      <c r="H860" s="43">
        <f t="shared" si="92"/>
        <v>2.1666666666666667E-2</v>
      </c>
      <c r="I860" s="43">
        <f t="shared" si="95"/>
        <v>92.764749999999992</v>
      </c>
      <c r="J860" s="43">
        <f t="shared" si="93"/>
        <v>20.408244999999997</v>
      </c>
      <c r="K860" s="43">
        <v>36.039466666666669</v>
      </c>
      <c r="L860" s="194">
        <v>4.554333333333334</v>
      </c>
      <c r="M860" s="45">
        <f t="shared" si="94"/>
        <v>0.51444227166276346</v>
      </c>
    </row>
    <row r="861" spans="1:13" x14ac:dyDescent="0.25">
      <c r="A861" s="64">
        <f t="shared" si="96"/>
        <v>153</v>
      </c>
      <c r="B861" s="46" t="s">
        <v>757</v>
      </c>
      <c r="C861" s="86">
        <v>624.6</v>
      </c>
      <c r="D861" s="81"/>
      <c r="E861" s="87"/>
      <c r="F861" s="46">
        <f t="shared" si="91"/>
        <v>624.6</v>
      </c>
      <c r="G861" s="208">
        <v>130</v>
      </c>
      <c r="H861" s="43">
        <f t="shared" si="92"/>
        <v>4.3333333333333335E-2</v>
      </c>
      <c r="I861" s="43">
        <f t="shared" si="95"/>
        <v>185.52949999999998</v>
      </c>
      <c r="J861" s="43">
        <f t="shared" si="93"/>
        <v>40.816489999999995</v>
      </c>
      <c r="K861" s="43">
        <v>72.078933333333339</v>
      </c>
      <c r="L861" s="194">
        <v>9.108666666666668</v>
      </c>
      <c r="M861" s="45">
        <f t="shared" si="94"/>
        <v>0.49236886007044506</v>
      </c>
    </row>
    <row r="862" spans="1:13" x14ac:dyDescent="0.25">
      <c r="A862" s="64">
        <f t="shared" si="96"/>
        <v>154</v>
      </c>
      <c r="B862" s="46" t="s">
        <v>55</v>
      </c>
      <c r="C862" s="86">
        <v>4530.8</v>
      </c>
      <c r="D862" s="81">
        <v>149.19999999999999</v>
      </c>
      <c r="E862" s="87"/>
      <c r="F862" s="46">
        <f t="shared" si="91"/>
        <v>4680</v>
      </c>
      <c r="G862" s="208">
        <v>2699</v>
      </c>
      <c r="H862" s="43">
        <f t="shared" si="92"/>
        <v>0.89966666666666661</v>
      </c>
      <c r="I862" s="43">
        <f t="shared" si="95"/>
        <v>3851.8778499999994</v>
      </c>
      <c r="J862" s="43">
        <f t="shared" si="93"/>
        <v>847.41312699999992</v>
      </c>
      <c r="K862" s="43">
        <v>1496.4695466666667</v>
      </c>
      <c r="L862" s="194">
        <v>189.10993333333329</v>
      </c>
      <c r="M862" s="45">
        <f t="shared" si="94"/>
        <v>1.364288559188034</v>
      </c>
    </row>
    <row r="863" spans="1:13" x14ac:dyDescent="0.25">
      <c r="A863" s="64">
        <f t="shared" si="96"/>
        <v>155</v>
      </c>
      <c r="B863" s="46" t="s">
        <v>2378</v>
      </c>
      <c r="C863" s="46">
        <v>545.4</v>
      </c>
      <c r="D863" s="81"/>
      <c r="E863" s="190"/>
      <c r="F863" s="46">
        <f>C863+D863+E863</f>
        <v>545.4</v>
      </c>
      <c r="G863" s="208">
        <v>388</v>
      </c>
      <c r="H863" s="43">
        <f t="shared" si="92"/>
        <v>0.12933333333333333</v>
      </c>
      <c r="I863" s="43">
        <f t="shared" si="95"/>
        <v>553.73419999999999</v>
      </c>
      <c r="J863" s="43">
        <f>I863*0.22</f>
        <v>121.821524</v>
      </c>
      <c r="K863" s="43">
        <v>215.12789333333333</v>
      </c>
      <c r="L863" s="194">
        <v>27.185866666666666</v>
      </c>
      <c r="M863" s="45">
        <f t="shared" si="94"/>
        <v>1.6829290135680235</v>
      </c>
    </row>
    <row r="864" spans="1:13" x14ac:dyDescent="0.25">
      <c r="A864" s="64">
        <f t="shared" si="96"/>
        <v>156</v>
      </c>
      <c r="B864" s="46" t="s">
        <v>2379</v>
      </c>
      <c r="C864" s="89">
        <v>8680.2999999999993</v>
      </c>
      <c r="D864" s="71">
        <v>15.2</v>
      </c>
      <c r="E864" s="71">
        <v>458.1</v>
      </c>
      <c r="F864" s="71">
        <f>C864+D864+E864</f>
        <v>9153.6</v>
      </c>
      <c r="G864" s="211">
        <v>3653</v>
      </c>
      <c r="H864" s="43">
        <f t="shared" si="92"/>
        <v>1.2176666666666667</v>
      </c>
      <c r="I864" s="43">
        <f t="shared" si="95"/>
        <v>5213.3789500000003</v>
      </c>
      <c r="J864" s="43">
        <f t="shared" ref="J864:J881" si="97">I864*0.22</f>
        <v>1146.9433690000001</v>
      </c>
      <c r="K864" s="43">
        <v>2025.4180266666667</v>
      </c>
      <c r="L864" s="194">
        <v>255.95353333333333</v>
      </c>
      <c r="M864" s="45">
        <f t="shared" si="94"/>
        <v>0.94407597874060478</v>
      </c>
    </row>
    <row r="865" spans="1:13" x14ac:dyDescent="0.25">
      <c r="A865" s="64">
        <f t="shared" si="96"/>
        <v>157</v>
      </c>
      <c r="B865" s="46" t="s">
        <v>2380</v>
      </c>
      <c r="C865" s="89">
        <v>6441.7</v>
      </c>
      <c r="D865" s="71"/>
      <c r="E865" s="71">
        <v>321.39999999999998</v>
      </c>
      <c r="F865" s="71">
        <f>C865+D865+E865</f>
        <v>6763.0999999999995</v>
      </c>
      <c r="G865" s="211">
        <v>2519</v>
      </c>
      <c r="H865" s="43">
        <f t="shared" si="92"/>
        <v>0.83966666666666667</v>
      </c>
      <c r="I865" s="43">
        <f t="shared" si="95"/>
        <v>3594.9908499999997</v>
      </c>
      <c r="J865" s="43">
        <f t="shared" si="97"/>
        <v>790.89798699999994</v>
      </c>
      <c r="K865" s="43">
        <v>1396.6679466666667</v>
      </c>
      <c r="L865" s="194">
        <v>176.49793333333332</v>
      </c>
      <c r="M865" s="45">
        <f t="shared" si="94"/>
        <v>0.88111290931673336</v>
      </c>
    </row>
    <row r="866" spans="1:13" x14ac:dyDescent="0.25">
      <c r="A866" s="64">
        <f t="shared" si="96"/>
        <v>158</v>
      </c>
      <c r="B866" s="46" t="s">
        <v>2381</v>
      </c>
      <c r="C866" s="89">
        <v>902.8</v>
      </c>
      <c r="D866" s="71"/>
      <c r="E866" s="71"/>
      <c r="F866" s="71">
        <f>C866+D866+E866</f>
        <v>902.8</v>
      </c>
      <c r="G866" s="211">
        <v>60</v>
      </c>
      <c r="H866" s="43">
        <f t="shared" si="92"/>
        <v>0.02</v>
      </c>
      <c r="I866" s="43">
        <f t="shared" si="95"/>
        <v>85.629000000000005</v>
      </c>
      <c r="J866" s="43">
        <f t="shared" si="97"/>
        <v>18.838380000000001</v>
      </c>
      <c r="K866" s="43">
        <v>33.267200000000003</v>
      </c>
      <c r="L866" s="194">
        <v>4.2039999999999997</v>
      </c>
      <c r="M866" s="45">
        <f t="shared" ref="M866:M882" si="98">(I866+J866+K866+L866)/F866</f>
        <v>0.15722040319007533</v>
      </c>
    </row>
    <row r="867" spans="1:13" x14ac:dyDescent="0.25">
      <c r="A867" s="64">
        <f t="shared" si="96"/>
        <v>159</v>
      </c>
      <c r="B867" s="46" t="s">
        <v>2382</v>
      </c>
      <c r="C867" s="89">
        <v>990.15</v>
      </c>
      <c r="D867" s="71"/>
      <c r="E867" s="71"/>
      <c r="F867" s="71">
        <f>C867+D867+E867</f>
        <v>990.15</v>
      </c>
      <c r="G867" s="211">
        <v>30</v>
      </c>
      <c r="H867" s="43">
        <f t="shared" si="92"/>
        <v>0.01</v>
      </c>
      <c r="I867" s="43">
        <f t="shared" si="95"/>
        <v>42.814500000000002</v>
      </c>
      <c r="J867" s="43">
        <f t="shared" si="97"/>
        <v>9.4191900000000004</v>
      </c>
      <c r="K867" s="43">
        <v>16.633600000000001</v>
      </c>
      <c r="L867" s="194">
        <v>2.1019999999999999</v>
      </c>
      <c r="M867" s="45">
        <f t="shared" si="98"/>
        <v>7.1675291622481443E-2</v>
      </c>
    </row>
    <row r="868" spans="1:13" x14ac:dyDescent="0.25">
      <c r="A868" s="64">
        <f t="shared" si="96"/>
        <v>160</v>
      </c>
      <c r="B868" s="46" t="s">
        <v>2383</v>
      </c>
      <c r="C868" s="89">
        <v>3450.4</v>
      </c>
      <c r="D868" s="71">
        <v>452.4</v>
      </c>
      <c r="E868" s="71">
        <v>86.2</v>
      </c>
      <c r="F868" s="71">
        <f t="shared" ref="F868:F881" si="99">C868+D868+E868</f>
        <v>3989</v>
      </c>
      <c r="G868" s="211">
        <v>1496</v>
      </c>
      <c r="H868" s="43">
        <f t="shared" si="92"/>
        <v>0.49866666666666665</v>
      </c>
      <c r="I868" s="43">
        <f t="shared" si="95"/>
        <v>2135.0164</v>
      </c>
      <c r="J868" s="43">
        <f t="shared" si="97"/>
        <v>469.70360799999997</v>
      </c>
      <c r="K868" s="43">
        <v>829.46218666666664</v>
      </c>
      <c r="L868" s="194">
        <v>104.81973333333332</v>
      </c>
      <c r="M868" s="45">
        <f t="shared" si="98"/>
        <v>0.88719025520180483</v>
      </c>
    </row>
    <row r="869" spans="1:13" x14ac:dyDescent="0.25">
      <c r="A869" s="64">
        <f t="shared" si="96"/>
        <v>161</v>
      </c>
      <c r="B869" s="46" t="s">
        <v>2384</v>
      </c>
      <c r="C869" s="89">
        <v>3984.72</v>
      </c>
      <c r="D869" s="71"/>
      <c r="E869" s="71"/>
      <c r="F869" s="71">
        <f t="shared" si="99"/>
        <v>3984.72</v>
      </c>
      <c r="G869" s="211">
        <v>1593</v>
      </c>
      <c r="H869" s="43">
        <f t="shared" si="92"/>
        <v>0.53100000000000003</v>
      </c>
      <c r="I869" s="43">
        <f t="shared" ref="I869:I881" si="100">H869*4281.45</f>
        <v>2273.4499500000002</v>
      </c>
      <c r="J869" s="43">
        <f t="shared" si="97"/>
        <v>500.15898900000002</v>
      </c>
      <c r="K869" s="43">
        <v>883.24416000000008</v>
      </c>
      <c r="L869" s="194">
        <v>111.61620000000001</v>
      </c>
      <c r="M869" s="45">
        <f t="shared" si="98"/>
        <v>0.94573001340119267</v>
      </c>
    </row>
    <row r="870" spans="1:13" x14ac:dyDescent="0.25">
      <c r="A870" s="64">
        <f t="shared" si="96"/>
        <v>162</v>
      </c>
      <c r="B870" s="46" t="s">
        <v>2385</v>
      </c>
      <c r="C870" s="89">
        <v>2376.3000000000002</v>
      </c>
      <c r="D870" s="71"/>
      <c r="E870" s="71">
        <v>236.9</v>
      </c>
      <c r="F870" s="71">
        <f t="shared" si="99"/>
        <v>2613.2000000000003</v>
      </c>
      <c r="G870" s="211">
        <v>1223</v>
      </c>
      <c r="H870" s="43">
        <f t="shared" si="92"/>
        <v>0.40766666666666668</v>
      </c>
      <c r="I870" s="43">
        <f t="shared" si="100"/>
        <v>1745.40445</v>
      </c>
      <c r="J870" s="43">
        <f t="shared" si="97"/>
        <v>383.98897900000003</v>
      </c>
      <c r="K870" s="43">
        <v>678.09642666666673</v>
      </c>
      <c r="L870" s="194">
        <v>85.691533333333325</v>
      </c>
      <c r="M870" s="45">
        <f t="shared" si="98"/>
        <v>1.1071412019745903</v>
      </c>
    </row>
    <row r="871" spans="1:13" x14ac:dyDescent="0.25">
      <c r="A871" s="64">
        <f t="shared" si="96"/>
        <v>163</v>
      </c>
      <c r="B871" s="46" t="s">
        <v>2386</v>
      </c>
      <c r="C871" s="89">
        <v>3525</v>
      </c>
      <c r="D871" s="71"/>
      <c r="E871" s="71">
        <v>76.7</v>
      </c>
      <c r="F871" s="71">
        <f t="shared" si="99"/>
        <v>3601.7</v>
      </c>
      <c r="G871" s="211">
        <v>1237</v>
      </c>
      <c r="H871" s="43">
        <f t="shared" si="92"/>
        <v>0.41233333333333333</v>
      </c>
      <c r="I871" s="43">
        <f t="shared" si="100"/>
        <v>1765.38455</v>
      </c>
      <c r="J871" s="43">
        <f t="shared" si="97"/>
        <v>388.38460099999998</v>
      </c>
      <c r="K871" s="43">
        <v>685.85877333333326</v>
      </c>
      <c r="L871" s="194">
        <v>86.672466666666679</v>
      </c>
      <c r="M871" s="45">
        <f t="shared" si="98"/>
        <v>0.81247754976816511</v>
      </c>
    </row>
    <row r="872" spans="1:13" x14ac:dyDescent="0.25">
      <c r="A872" s="64">
        <f t="shared" si="96"/>
        <v>164</v>
      </c>
      <c r="B872" s="46" t="s">
        <v>2387</v>
      </c>
      <c r="C872" s="89">
        <v>3660.2</v>
      </c>
      <c r="D872" s="71">
        <v>226.3</v>
      </c>
      <c r="E872" s="71">
        <v>73.8</v>
      </c>
      <c r="F872" s="71">
        <f t="shared" si="99"/>
        <v>3960.3</v>
      </c>
      <c r="G872" s="211">
        <v>1261</v>
      </c>
      <c r="H872" s="43">
        <f t="shared" si="92"/>
        <v>0.42033333333333334</v>
      </c>
      <c r="I872" s="43">
        <f t="shared" si="100"/>
        <v>1799.63615</v>
      </c>
      <c r="J872" s="43">
        <f t="shared" si="97"/>
        <v>395.91995300000002</v>
      </c>
      <c r="K872" s="43">
        <v>699.16565333333335</v>
      </c>
      <c r="L872" s="194">
        <v>88.354066666666654</v>
      </c>
      <c r="M872" s="45">
        <f t="shared" si="98"/>
        <v>0.75324491149660378</v>
      </c>
    </row>
    <row r="873" spans="1:13" x14ac:dyDescent="0.25">
      <c r="A873" s="64">
        <f t="shared" si="96"/>
        <v>165</v>
      </c>
      <c r="B873" s="46" t="s">
        <v>2388</v>
      </c>
      <c r="C873" s="89">
        <v>3837.3</v>
      </c>
      <c r="D873" s="71">
        <v>43.9</v>
      </c>
      <c r="E873" s="71">
        <v>131.80000000000001</v>
      </c>
      <c r="F873" s="71">
        <f t="shared" si="99"/>
        <v>4013.0000000000005</v>
      </c>
      <c r="G873" s="211">
        <v>1615</v>
      </c>
      <c r="H873" s="43">
        <f t="shared" si="92"/>
        <v>0.53833333333333333</v>
      </c>
      <c r="I873" s="43">
        <f t="shared" si="100"/>
        <v>2304.8472499999998</v>
      </c>
      <c r="J873" s="43">
        <f t="shared" si="97"/>
        <v>507.06639499999994</v>
      </c>
      <c r="K873" s="43">
        <v>895.44213333333335</v>
      </c>
      <c r="L873" s="194">
        <v>113.15766666666667</v>
      </c>
      <c r="M873" s="45">
        <f t="shared" si="98"/>
        <v>0.95203424993770225</v>
      </c>
    </row>
    <row r="874" spans="1:13" x14ac:dyDescent="0.25">
      <c r="A874" s="64">
        <f t="shared" si="96"/>
        <v>166</v>
      </c>
      <c r="B874" s="46" t="s">
        <v>2389</v>
      </c>
      <c r="C874" s="89">
        <v>4482.6099999999997</v>
      </c>
      <c r="D874" s="71">
        <v>302.60000000000002</v>
      </c>
      <c r="E874" s="71"/>
      <c r="F874" s="71">
        <f t="shared" si="99"/>
        <v>4785.21</v>
      </c>
      <c r="G874" s="211">
        <v>2288</v>
      </c>
      <c r="H874" s="43">
        <f t="shared" si="92"/>
        <v>0.76266666666666671</v>
      </c>
      <c r="I874" s="43">
        <f t="shared" si="100"/>
        <v>3265.3191999999999</v>
      </c>
      <c r="J874" s="43">
        <f t="shared" si="97"/>
        <v>718.37022400000001</v>
      </c>
      <c r="K874" s="43">
        <v>1268.5892266666669</v>
      </c>
      <c r="L874" s="194">
        <v>160.31253333333336</v>
      </c>
      <c r="M874" s="45">
        <f t="shared" si="98"/>
        <v>1.1311083910632973</v>
      </c>
    </row>
    <row r="875" spans="1:13" x14ac:dyDescent="0.25">
      <c r="A875" s="64">
        <f t="shared" si="96"/>
        <v>167</v>
      </c>
      <c r="B875" s="46" t="s">
        <v>2390</v>
      </c>
      <c r="C875" s="89">
        <v>3042.5</v>
      </c>
      <c r="D875" s="71"/>
      <c r="E875" s="71"/>
      <c r="F875" s="71">
        <f t="shared" si="99"/>
        <v>3042.5</v>
      </c>
      <c r="G875" s="211">
        <v>1522</v>
      </c>
      <c r="H875" s="43">
        <f t="shared" si="92"/>
        <v>0.5073333333333333</v>
      </c>
      <c r="I875" s="43">
        <f t="shared" si="100"/>
        <v>2172.1223</v>
      </c>
      <c r="J875" s="43">
        <f t="shared" si="97"/>
        <v>477.86690600000003</v>
      </c>
      <c r="K875" s="43">
        <v>843.87797333333322</v>
      </c>
      <c r="L875" s="194">
        <v>106.64146666666666</v>
      </c>
      <c r="M875" s="45">
        <f t="shared" si="98"/>
        <v>1.1834046494658996</v>
      </c>
    </row>
    <row r="876" spans="1:13" x14ac:dyDescent="0.25">
      <c r="A876" s="64">
        <f t="shared" si="96"/>
        <v>168</v>
      </c>
      <c r="B876" s="46" t="s">
        <v>2391</v>
      </c>
      <c r="C876" s="89">
        <v>2913</v>
      </c>
      <c r="D876" s="71"/>
      <c r="E876" s="71"/>
      <c r="F876" s="71">
        <f t="shared" si="99"/>
        <v>2913</v>
      </c>
      <c r="G876" s="211">
        <v>1272</v>
      </c>
      <c r="H876" s="43">
        <f t="shared" si="92"/>
        <v>0.42399999999999999</v>
      </c>
      <c r="I876" s="43">
        <f t="shared" si="100"/>
        <v>1815.3347999999999</v>
      </c>
      <c r="J876" s="43">
        <f t="shared" si="97"/>
        <v>399.37365599999998</v>
      </c>
      <c r="K876" s="43">
        <v>705.26463999999999</v>
      </c>
      <c r="L876" s="194">
        <v>89.124800000000008</v>
      </c>
      <c r="M876" s="45">
        <f t="shared" si="98"/>
        <v>1.0329893223480946</v>
      </c>
    </row>
    <row r="877" spans="1:13" x14ac:dyDescent="0.25">
      <c r="A877" s="64">
        <f t="shared" si="96"/>
        <v>169</v>
      </c>
      <c r="B877" s="46" t="s">
        <v>2392</v>
      </c>
      <c r="C877" s="89">
        <v>4833.58</v>
      </c>
      <c r="D877" s="71"/>
      <c r="E877" s="71"/>
      <c r="F877" s="71">
        <f t="shared" si="99"/>
        <v>4833.58</v>
      </c>
      <c r="G877" s="211">
        <v>2119</v>
      </c>
      <c r="H877" s="43">
        <f t="shared" si="92"/>
        <v>0.70633333333333337</v>
      </c>
      <c r="I877" s="43">
        <f t="shared" si="100"/>
        <v>3024.13085</v>
      </c>
      <c r="J877" s="43">
        <f t="shared" si="97"/>
        <v>665.30878700000005</v>
      </c>
      <c r="K877" s="43">
        <v>1174.8866133333333</v>
      </c>
      <c r="L877" s="194">
        <v>148.47126666666668</v>
      </c>
      <c r="M877" s="45">
        <f t="shared" si="98"/>
        <v>1.0370775940400283</v>
      </c>
    </row>
    <row r="878" spans="1:13" x14ac:dyDescent="0.25">
      <c r="A878" s="64">
        <f t="shared" si="96"/>
        <v>170</v>
      </c>
      <c r="B878" s="46" t="s">
        <v>2393</v>
      </c>
      <c r="C878" s="89">
        <v>3770.3</v>
      </c>
      <c r="D878" s="71">
        <v>400.8</v>
      </c>
      <c r="E878" s="71"/>
      <c r="F878" s="71">
        <f t="shared" si="99"/>
        <v>4171.1000000000004</v>
      </c>
      <c r="G878" s="211">
        <v>1509</v>
      </c>
      <c r="H878" s="43">
        <f t="shared" si="92"/>
        <v>0.503</v>
      </c>
      <c r="I878" s="43">
        <f t="shared" si="100"/>
        <v>2153.5693499999998</v>
      </c>
      <c r="J878" s="43">
        <f t="shared" si="97"/>
        <v>473.78525699999994</v>
      </c>
      <c r="K878" s="43">
        <v>836.67007999999998</v>
      </c>
      <c r="L878" s="194">
        <v>105.7306</v>
      </c>
      <c r="M878" s="45">
        <f t="shared" si="98"/>
        <v>0.85583066505238403</v>
      </c>
    </row>
    <row r="879" spans="1:13" x14ac:dyDescent="0.25">
      <c r="A879" s="64">
        <f t="shared" si="96"/>
        <v>171</v>
      </c>
      <c r="B879" s="46" t="s">
        <v>2394</v>
      </c>
      <c r="C879" s="89">
        <v>4325.3999999999996</v>
      </c>
      <c r="D879" s="71"/>
      <c r="E879" s="71"/>
      <c r="F879" s="71">
        <f t="shared" si="99"/>
        <v>4325.3999999999996</v>
      </c>
      <c r="G879" s="211">
        <v>2191</v>
      </c>
      <c r="H879" s="43">
        <f t="shared" si="92"/>
        <v>0.73033333333333328</v>
      </c>
      <c r="I879" s="43">
        <f t="shared" si="100"/>
        <v>3126.8856499999997</v>
      </c>
      <c r="J879" s="43">
        <f t="shared" si="97"/>
        <v>687.91484299999991</v>
      </c>
      <c r="K879" s="43">
        <v>1214.8072533333334</v>
      </c>
      <c r="L879" s="194">
        <v>153.51606666666666</v>
      </c>
      <c r="M879" s="45">
        <f t="shared" si="98"/>
        <v>1.1982993048041801</v>
      </c>
    </row>
    <row r="880" spans="1:13" x14ac:dyDescent="0.25">
      <c r="A880" s="64">
        <f t="shared" si="96"/>
        <v>172</v>
      </c>
      <c r="B880" s="46" t="s">
        <v>2395</v>
      </c>
      <c r="C880" s="89">
        <v>1852.22</v>
      </c>
      <c r="D880" s="71"/>
      <c r="E880" s="71">
        <v>465.7</v>
      </c>
      <c r="F880" s="71">
        <f t="shared" si="99"/>
        <v>2317.92</v>
      </c>
      <c r="G880" s="211">
        <v>849</v>
      </c>
      <c r="H880" s="43">
        <f t="shared" si="92"/>
        <v>0.28299999999999997</v>
      </c>
      <c r="I880" s="43">
        <f t="shared" si="100"/>
        <v>1211.6503499999999</v>
      </c>
      <c r="J880" s="43">
        <f t="shared" si="97"/>
        <v>266.56307699999996</v>
      </c>
      <c r="K880" s="43">
        <v>470.73087999999996</v>
      </c>
      <c r="L880" s="194">
        <v>59.486599999999996</v>
      </c>
      <c r="M880" s="45">
        <f t="shared" si="98"/>
        <v>0.86647982113273958</v>
      </c>
    </row>
    <row r="881" spans="1:13" x14ac:dyDescent="0.25">
      <c r="A881" s="64">
        <f t="shared" si="96"/>
        <v>173</v>
      </c>
      <c r="B881" s="46" t="s">
        <v>2396</v>
      </c>
      <c r="C881" s="89">
        <v>3870.3</v>
      </c>
      <c r="D881" s="71"/>
      <c r="E881" s="71">
        <v>176.2</v>
      </c>
      <c r="F881" s="71">
        <f t="shared" si="99"/>
        <v>4046.5</v>
      </c>
      <c r="G881" s="211">
        <v>1800</v>
      </c>
      <c r="H881" s="43">
        <f t="shared" si="92"/>
        <v>0.6</v>
      </c>
      <c r="I881" s="43">
        <f t="shared" si="100"/>
        <v>2568.87</v>
      </c>
      <c r="J881" s="43">
        <f t="shared" si="97"/>
        <v>565.15139999999997</v>
      </c>
      <c r="K881" s="43">
        <v>998.01600000000008</v>
      </c>
      <c r="L881" s="194">
        <v>126.12</v>
      </c>
      <c r="M881" s="45">
        <f t="shared" si="98"/>
        <v>1.0523062893858888</v>
      </c>
    </row>
    <row r="882" spans="1:13" ht="14" x14ac:dyDescent="0.3">
      <c r="A882" s="46"/>
      <c r="B882" s="46" t="s">
        <v>2074</v>
      </c>
      <c r="C882" s="91">
        <f t="shared" ref="C882:L882" si="101">SUM(C709:C881)</f>
        <v>202962.63999999993</v>
      </c>
      <c r="D882" s="91">
        <f t="shared" si="101"/>
        <v>2641.6000000000004</v>
      </c>
      <c r="E882" s="91">
        <f t="shared" si="101"/>
        <v>5885.8999999999987</v>
      </c>
      <c r="F882" s="91">
        <f t="shared" si="101"/>
        <v>211490.13999999998</v>
      </c>
      <c r="G882" s="228">
        <f t="shared" si="101"/>
        <v>92358.5</v>
      </c>
      <c r="H882" s="227">
        <f t="shared" si="101"/>
        <v>30.78616666666667</v>
      </c>
      <c r="I882" s="228">
        <f t="shared" si="101"/>
        <v>131809.43327500002</v>
      </c>
      <c r="J882" s="228">
        <f t="shared" si="101"/>
        <v>28998.075320500004</v>
      </c>
      <c r="K882" s="189">
        <f t="shared" si="101"/>
        <v>51208.478186666689</v>
      </c>
      <c r="L882" s="228">
        <f t="shared" si="101"/>
        <v>6471.2522333333345</v>
      </c>
      <c r="M882" s="45">
        <f t="shared" si="98"/>
        <v>1.0330847528660203</v>
      </c>
    </row>
    <row r="883" spans="1:13" x14ac:dyDescent="0.25">
      <c r="A883" s="516" t="s">
        <v>1874</v>
      </c>
      <c r="B883" s="517"/>
      <c r="C883" s="517"/>
      <c r="D883" s="517"/>
      <c r="E883" s="517"/>
      <c r="F883" s="517"/>
      <c r="G883" s="517"/>
      <c r="H883" s="517"/>
      <c r="I883" s="517"/>
      <c r="J883" s="517"/>
      <c r="K883" s="517"/>
      <c r="L883" s="517"/>
      <c r="M883" s="518"/>
    </row>
    <row r="884" spans="1:13" x14ac:dyDescent="0.25">
      <c r="A884" s="92">
        <v>1</v>
      </c>
      <c r="B884" s="46" t="s">
        <v>1021</v>
      </c>
      <c r="C884" s="30">
        <v>645.70000000000005</v>
      </c>
      <c r="D884" s="30"/>
      <c r="E884" s="30"/>
      <c r="F884" s="46">
        <f t="shared" ref="F884:F942" si="102">C884+D884+E884</f>
        <v>645.70000000000005</v>
      </c>
      <c r="G884" s="219"/>
      <c r="H884" s="43">
        <f t="shared" ref="H884:H942" si="103">G884/3000</f>
        <v>0</v>
      </c>
      <c r="I884" s="159">
        <f t="shared" ref="I884:I915" si="104">H884*4281.45</f>
        <v>0</v>
      </c>
      <c r="J884" s="43">
        <f t="shared" ref="J884:J943" si="105">I884*0.22</f>
        <v>0</v>
      </c>
      <c r="K884" s="43">
        <v>0</v>
      </c>
      <c r="L884" s="194">
        <v>0</v>
      </c>
      <c r="M884" s="45">
        <f t="shared" ref="M884:M915" si="106">(I884+J884+K884+L884)/F884</f>
        <v>0</v>
      </c>
    </row>
    <row r="885" spans="1:13" ht="13" x14ac:dyDescent="0.3">
      <c r="A885" s="92">
        <v>2</v>
      </c>
      <c r="B885" s="28" t="s">
        <v>1022</v>
      </c>
      <c r="C885" s="30">
        <v>4141.22</v>
      </c>
      <c r="D885" s="30">
        <v>409.9</v>
      </c>
      <c r="E885" s="30">
        <v>53.5</v>
      </c>
      <c r="F885" s="46">
        <f t="shared" si="102"/>
        <v>4604.62</v>
      </c>
      <c r="G885" s="219">
        <v>2540</v>
      </c>
      <c r="H885" s="43">
        <f t="shared" si="103"/>
        <v>0.84666666666666668</v>
      </c>
      <c r="I885" s="159">
        <f t="shared" si="104"/>
        <v>3624.9609999999998</v>
      </c>
      <c r="J885" s="43">
        <f t="shared" si="105"/>
        <v>797.49141999999995</v>
      </c>
      <c r="K885" s="43">
        <v>1557.8666666666668</v>
      </c>
      <c r="L885" s="194">
        <v>177.96933333333331</v>
      </c>
      <c r="M885" s="45">
        <f t="shared" si="106"/>
        <v>1.3374151222033523</v>
      </c>
    </row>
    <row r="886" spans="1:13" x14ac:dyDescent="0.25">
      <c r="A886" s="92">
        <f t="shared" ref="A886:A948" si="107">A885+1</f>
        <v>3</v>
      </c>
      <c r="B886" s="46" t="s">
        <v>1023</v>
      </c>
      <c r="C886" s="30">
        <v>300.7</v>
      </c>
      <c r="D886" s="30"/>
      <c r="E886" s="30">
        <v>53.5</v>
      </c>
      <c r="F886" s="46">
        <f t="shared" si="102"/>
        <v>354.2</v>
      </c>
      <c r="G886" s="219"/>
      <c r="H886" s="43">
        <f t="shared" si="103"/>
        <v>0</v>
      </c>
      <c r="I886" s="159">
        <f t="shared" si="104"/>
        <v>0</v>
      </c>
      <c r="J886" s="43">
        <f t="shared" si="105"/>
        <v>0</v>
      </c>
      <c r="K886" s="43">
        <v>0</v>
      </c>
      <c r="L886" s="194">
        <v>0</v>
      </c>
      <c r="M886" s="45">
        <f t="shared" si="106"/>
        <v>0</v>
      </c>
    </row>
    <row r="887" spans="1:13" ht="13" x14ac:dyDescent="0.3">
      <c r="A887" s="92">
        <f t="shared" si="107"/>
        <v>4</v>
      </c>
      <c r="B887" s="28" t="s">
        <v>1024</v>
      </c>
      <c r="C887" s="30">
        <v>4230.32</v>
      </c>
      <c r="D887" s="30"/>
      <c r="E887" s="30"/>
      <c r="F887" s="46">
        <f t="shared" si="102"/>
        <v>4230.32</v>
      </c>
      <c r="G887" s="219">
        <v>2180</v>
      </c>
      <c r="H887" s="43">
        <f t="shared" si="103"/>
        <v>0.72666666666666668</v>
      </c>
      <c r="I887" s="159">
        <f t="shared" si="104"/>
        <v>3111.1869999999999</v>
      </c>
      <c r="J887" s="43">
        <f t="shared" si="105"/>
        <v>684.46114</v>
      </c>
      <c r="K887" s="43">
        <v>1337.0666666666666</v>
      </c>
      <c r="L887" s="194">
        <v>152.74533333333335</v>
      </c>
      <c r="M887" s="45">
        <f t="shared" si="106"/>
        <v>1.2494232445772424</v>
      </c>
    </row>
    <row r="888" spans="1:13" x14ac:dyDescent="0.25">
      <c r="A888" s="92">
        <f t="shared" si="107"/>
        <v>5</v>
      </c>
      <c r="B888" s="46" t="s">
        <v>1025</v>
      </c>
      <c r="C888" s="30">
        <v>7824.4</v>
      </c>
      <c r="D888" s="30"/>
      <c r="E888" s="30"/>
      <c r="F888" s="46">
        <f t="shared" si="102"/>
        <v>7824.4</v>
      </c>
      <c r="G888" s="219">
        <v>3118.85</v>
      </c>
      <c r="H888" s="43">
        <f t="shared" si="103"/>
        <v>1.0396166666666666</v>
      </c>
      <c r="I888" s="159">
        <f t="shared" si="104"/>
        <v>4451.0667774999993</v>
      </c>
      <c r="J888" s="43">
        <f t="shared" si="105"/>
        <v>979.23469104999981</v>
      </c>
      <c r="K888" s="43">
        <v>1912.8946666666666</v>
      </c>
      <c r="L888" s="194">
        <v>218.52742333333333</v>
      </c>
      <c r="M888" s="45">
        <f t="shared" si="106"/>
        <v>0.96642855152471741</v>
      </c>
    </row>
    <row r="889" spans="1:13" x14ac:dyDescent="0.25">
      <c r="A889" s="92">
        <f t="shared" si="107"/>
        <v>6</v>
      </c>
      <c r="B889" s="46" t="s">
        <v>1026</v>
      </c>
      <c r="C889" s="30">
        <v>4013.9</v>
      </c>
      <c r="D889" s="30"/>
      <c r="E889" s="30"/>
      <c r="F889" s="46">
        <f t="shared" si="102"/>
        <v>4013.9</v>
      </c>
      <c r="G889" s="219">
        <v>1863.85</v>
      </c>
      <c r="H889" s="43">
        <f t="shared" si="103"/>
        <v>0.6212833333333333</v>
      </c>
      <c r="I889" s="159">
        <f t="shared" si="104"/>
        <v>2659.9935274999998</v>
      </c>
      <c r="J889" s="43">
        <f t="shared" si="105"/>
        <v>585.19857604999993</v>
      </c>
      <c r="K889" s="43">
        <v>1143.1613333333332</v>
      </c>
      <c r="L889" s="194">
        <v>130.59375666666665</v>
      </c>
      <c r="M889" s="45">
        <f t="shared" si="106"/>
        <v>1.1258245580482824</v>
      </c>
    </row>
    <row r="890" spans="1:13" x14ac:dyDescent="0.25">
      <c r="A890" s="92">
        <f t="shared" si="107"/>
        <v>7</v>
      </c>
      <c r="B890" s="46" t="s">
        <v>1027</v>
      </c>
      <c r="C890" s="30">
        <v>8035.65</v>
      </c>
      <c r="D890" s="30"/>
      <c r="E890" s="30"/>
      <c r="F890" s="46">
        <f t="shared" si="102"/>
        <v>8035.65</v>
      </c>
      <c r="G890" s="219">
        <v>2388.17</v>
      </c>
      <c r="H890" s="43">
        <f t="shared" si="103"/>
        <v>0.79605666666666675</v>
      </c>
      <c r="I890" s="159">
        <f t="shared" si="104"/>
        <v>3408.2768155000003</v>
      </c>
      <c r="J890" s="43">
        <f t="shared" si="105"/>
        <v>749.82089941000004</v>
      </c>
      <c r="K890" s="43">
        <v>1464.7442666666668</v>
      </c>
      <c r="L890" s="194">
        <v>167.33111133333335</v>
      </c>
      <c r="M890" s="45">
        <f t="shared" si="106"/>
        <v>0.72056063826946171</v>
      </c>
    </row>
    <row r="891" spans="1:13" ht="13" x14ac:dyDescent="0.3">
      <c r="A891" s="92">
        <f t="shared" si="107"/>
        <v>8</v>
      </c>
      <c r="B891" s="28" t="s">
        <v>1028</v>
      </c>
      <c r="C891" s="30">
        <v>4255.7299999999996</v>
      </c>
      <c r="D891" s="30"/>
      <c r="E891" s="30">
        <v>76.8</v>
      </c>
      <c r="F891" s="46">
        <f t="shared" si="102"/>
        <v>4332.53</v>
      </c>
      <c r="G891" s="219">
        <v>1205.42</v>
      </c>
      <c r="H891" s="43">
        <f t="shared" si="103"/>
        <v>0.4018066666666667</v>
      </c>
      <c r="I891" s="159">
        <f t="shared" si="104"/>
        <v>1720.315153</v>
      </c>
      <c r="J891" s="43">
        <f t="shared" si="105"/>
        <v>378.46933366000002</v>
      </c>
      <c r="K891" s="43">
        <v>739.32426666666674</v>
      </c>
      <c r="L891" s="194">
        <v>84.459761333333333</v>
      </c>
      <c r="M891" s="45">
        <f t="shared" si="106"/>
        <v>0.67456394177535994</v>
      </c>
    </row>
    <row r="892" spans="1:13" x14ac:dyDescent="0.25">
      <c r="A892" s="92">
        <f t="shared" si="107"/>
        <v>9</v>
      </c>
      <c r="B892" s="46" t="s">
        <v>1029</v>
      </c>
      <c r="C892" s="30">
        <v>3910.03</v>
      </c>
      <c r="D892" s="30"/>
      <c r="E892" s="30">
        <v>129.5</v>
      </c>
      <c r="F892" s="46">
        <f t="shared" si="102"/>
        <v>4039.53</v>
      </c>
      <c r="G892" s="219">
        <v>1290.7</v>
      </c>
      <c r="H892" s="43">
        <f t="shared" si="103"/>
        <v>0.43023333333333336</v>
      </c>
      <c r="I892" s="159">
        <f t="shared" si="104"/>
        <v>1842.0225049999999</v>
      </c>
      <c r="J892" s="43">
        <f t="shared" si="105"/>
        <v>405.24495109999998</v>
      </c>
      <c r="K892" s="43">
        <v>791.62933333333342</v>
      </c>
      <c r="L892" s="194">
        <v>90.435046666666665</v>
      </c>
      <c r="M892" s="45">
        <f t="shared" si="106"/>
        <v>0.77467721148252389</v>
      </c>
    </row>
    <row r="893" spans="1:13" x14ac:dyDescent="0.25">
      <c r="A893" s="92">
        <f t="shared" si="107"/>
        <v>10</v>
      </c>
      <c r="B893" s="46" t="s">
        <v>1030</v>
      </c>
      <c r="C893" s="30">
        <v>280.39999999999998</v>
      </c>
      <c r="D893" s="30"/>
      <c r="E893" s="30">
        <v>30.9</v>
      </c>
      <c r="F893" s="46">
        <f t="shared" si="102"/>
        <v>311.29999999999995</v>
      </c>
      <c r="G893" s="219">
        <v>0</v>
      </c>
      <c r="H893" s="43">
        <f t="shared" si="103"/>
        <v>0</v>
      </c>
      <c r="I893" s="159">
        <f t="shared" si="104"/>
        <v>0</v>
      </c>
      <c r="J893" s="43">
        <f t="shared" si="105"/>
        <v>0</v>
      </c>
      <c r="K893" s="43">
        <v>0</v>
      </c>
      <c r="L893" s="194">
        <v>0</v>
      </c>
      <c r="M893" s="45">
        <f t="shared" si="106"/>
        <v>0</v>
      </c>
    </row>
    <row r="894" spans="1:13" x14ac:dyDescent="0.25">
      <c r="A894" s="92">
        <f t="shared" si="107"/>
        <v>11</v>
      </c>
      <c r="B894" s="46" t="s">
        <v>1031</v>
      </c>
      <c r="C894" s="30">
        <v>309.10000000000002</v>
      </c>
      <c r="D894" s="30"/>
      <c r="E894" s="30"/>
      <c r="F894" s="46">
        <f t="shared" si="102"/>
        <v>309.10000000000002</v>
      </c>
      <c r="G894" s="219">
        <v>0</v>
      </c>
      <c r="H894" s="43">
        <f t="shared" si="103"/>
        <v>0</v>
      </c>
      <c r="I894" s="159">
        <f t="shared" si="104"/>
        <v>0</v>
      </c>
      <c r="J894" s="43">
        <f t="shared" si="105"/>
        <v>0</v>
      </c>
      <c r="K894" s="43">
        <v>0</v>
      </c>
      <c r="L894" s="194">
        <v>0</v>
      </c>
      <c r="M894" s="45">
        <f t="shared" si="106"/>
        <v>0</v>
      </c>
    </row>
    <row r="895" spans="1:13" x14ac:dyDescent="0.25">
      <c r="A895" s="92">
        <f t="shared" si="107"/>
        <v>12</v>
      </c>
      <c r="B895" s="46" t="s">
        <v>1032</v>
      </c>
      <c r="C895" s="30">
        <v>529.20000000000005</v>
      </c>
      <c r="D895" s="30"/>
      <c r="E895" s="30"/>
      <c r="F895" s="46">
        <f t="shared" si="102"/>
        <v>529.20000000000005</v>
      </c>
      <c r="G895" s="219">
        <v>0</v>
      </c>
      <c r="H895" s="43">
        <f t="shared" si="103"/>
        <v>0</v>
      </c>
      <c r="I895" s="159">
        <f t="shared" si="104"/>
        <v>0</v>
      </c>
      <c r="J895" s="43">
        <f t="shared" si="105"/>
        <v>0</v>
      </c>
      <c r="K895" s="43">
        <v>0</v>
      </c>
      <c r="L895" s="194">
        <v>0</v>
      </c>
      <c r="M895" s="45">
        <f t="shared" si="106"/>
        <v>0</v>
      </c>
    </row>
    <row r="896" spans="1:13" x14ac:dyDescent="0.25">
      <c r="A896" s="92">
        <f t="shared" si="107"/>
        <v>13</v>
      </c>
      <c r="B896" s="46" t="s">
        <v>1033</v>
      </c>
      <c r="C896" s="30">
        <v>4612.71</v>
      </c>
      <c r="D896" s="30">
        <v>38.799999999999997</v>
      </c>
      <c r="E896" s="30">
        <v>58.7</v>
      </c>
      <c r="F896" s="46">
        <f t="shared" si="102"/>
        <v>4710.21</v>
      </c>
      <c r="G896" s="219">
        <v>2815</v>
      </c>
      <c r="H896" s="43">
        <f t="shared" si="103"/>
        <v>0.93833333333333335</v>
      </c>
      <c r="I896" s="159">
        <f t="shared" si="104"/>
        <v>4017.4272499999997</v>
      </c>
      <c r="J896" s="43">
        <f t="shared" si="105"/>
        <v>883.83399499999996</v>
      </c>
      <c r="K896" s="43">
        <v>1726.5333333333333</v>
      </c>
      <c r="L896" s="194">
        <v>197.23766666666666</v>
      </c>
      <c r="M896" s="45">
        <f t="shared" si="106"/>
        <v>1.448986827551213</v>
      </c>
    </row>
    <row r="897" spans="1:13" x14ac:dyDescent="0.25">
      <c r="A897" s="92">
        <f t="shared" si="107"/>
        <v>14</v>
      </c>
      <c r="B897" s="46" t="s">
        <v>1034</v>
      </c>
      <c r="C897" s="30">
        <v>337.4</v>
      </c>
      <c r="D897" s="30"/>
      <c r="E897" s="30"/>
      <c r="F897" s="46">
        <f t="shared" si="102"/>
        <v>337.4</v>
      </c>
      <c r="G897" s="220"/>
      <c r="H897" s="43">
        <f t="shared" si="103"/>
        <v>0</v>
      </c>
      <c r="I897" s="159">
        <f t="shared" si="104"/>
        <v>0</v>
      </c>
      <c r="J897" s="43">
        <f t="shared" si="105"/>
        <v>0</v>
      </c>
      <c r="K897" s="43">
        <v>0</v>
      </c>
      <c r="L897" s="194">
        <v>0</v>
      </c>
      <c r="M897" s="45">
        <f t="shared" si="106"/>
        <v>0</v>
      </c>
    </row>
    <row r="898" spans="1:13" x14ac:dyDescent="0.25">
      <c r="A898" s="92">
        <f t="shared" si="107"/>
        <v>15</v>
      </c>
      <c r="B898" s="46" t="s">
        <v>1035</v>
      </c>
      <c r="C898" s="30">
        <v>344.8</v>
      </c>
      <c r="D898" s="30"/>
      <c r="E898" s="30"/>
      <c r="F898" s="46">
        <f t="shared" si="102"/>
        <v>344.8</v>
      </c>
      <c r="G898" s="220"/>
      <c r="H898" s="43">
        <f t="shared" si="103"/>
        <v>0</v>
      </c>
      <c r="I898" s="159">
        <f t="shared" si="104"/>
        <v>0</v>
      </c>
      <c r="J898" s="43">
        <f t="shared" si="105"/>
        <v>0</v>
      </c>
      <c r="K898" s="43">
        <v>0</v>
      </c>
      <c r="L898" s="194">
        <v>0</v>
      </c>
      <c r="M898" s="45">
        <f t="shared" si="106"/>
        <v>0</v>
      </c>
    </row>
    <row r="899" spans="1:13" x14ac:dyDescent="0.25">
      <c r="A899" s="92">
        <f t="shared" si="107"/>
        <v>16</v>
      </c>
      <c r="B899" s="46" t="s">
        <v>1036</v>
      </c>
      <c r="C899" s="30">
        <v>338.65</v>
      </c>
      <c r="D899" s="30"/>
      <c r="E899" s="30"/>
      <c r="F899" s="46">
        <f t="shared" si="102"/>
        <v>338.65</v>
      </c>
      <c r="G899" s="220"/>
      <c r="H899" s="43">
        <f t="shared" si="103"/>
        <v>0</v>
      </c>
      <c r="I899" s="159">
        <f t="shared" si="104"/>
        <v>0</v>
      </c>
      <c r="J899" s="43">
        <f t="shared" si="105"/>
        <v>0</v>
      </c>
      <c r="K899" s="43">
        <v>0</v>
      </c>
      <c r="L899" s="194">
        <v>0</v>
      </c>
      <c r="M899" s="45">
        <f t="shared" si="106"/>
        <v>0</v>
      </c>
    </row>
    <row r="900" spans="1:13" x14ac:dyDescent="0.25">
      <c r="A900" s="92">
        <f t="shared" si="107"/>
        <v>17</v>
      </c>
      <c r="B900" s="46" t="s">
        <v>1037</v>
      </c>
      <c r="C900" s="30">
        <v>344.1</v>
      </c>
      <c r="D900" s="30"/>
      <c r="E900" s="30"/>
      <c r="F900" s="46">
        <f t="shared" si="102"/>
        <v>344.1</v>
      </c>
      <c r="G900" s="220"/>
      <c r="H900" s="43">
        <f t="shared" si="103"/>
        <v>0</v>
      </c>
      <c r="I900" s="159">
        <f t="shared" si="104"/>
        <v>0</v>
      </c>
      <c r="J900" s="43">
        <f t="shared" si="105"/>
        <v>0</v>
      </c>
      <c r="K900" s="43">
        <v>0</v>
      </c>
      <c r="L900" s="194">
        <v>0</v>
      </c>
      <c r="M900" s="45">
        <f t="shared" si="106"/>
        <v>0</v>
      </c>
    </row>
    <row r="901" spans="1:13" x14ac:dyDescent="0.25">
      <c r="A901" s="92">
        <f t="shared" si="107"/>
        <v>18</v>
      </c>
      <c r="B901" s="46" t="s">
        <v>1038</v>
      </c>
      <c r="C901" s="30">
        <v>340.9</v>
      </c>
      <c r="D901" s="30"/>
      <c r="E901" s="30"/>
      <c r="F901" s="46">
        <f t="shared" si="102"/>
        <v>340.9</v>
      </c>
      <c r="G901" s="220"/>
      <c r="H901" s="43">
        <f t="shared" si="103"/>
        <v>0</v>
      </c>
      <c r="I901" s="159">
        <f t="shared" si="104"/>
        <v>0</v>
      </c>
      <c r="J901" s="43">
        <f t="shared" si="105"/>
        <v>0</v>
      </c>
      <c r="K901" s="43">
        <v>0</v>
      </c>
      <c r="L901" s="194">
        <v>0</v>
      </c>
      <c r="M901" s="45">
        <f t="shared" si="106"/>
        <v>0</v>
      </c>
    </row>
    <row r="902" spans="1:13" x14ac:dyDescent="0.25">
      <c r="A902" s="92">
        <f t="shared" si="107"/>
        <v>19</v>
      </c>
      <c r="B902" s="46" t="s">
        <v>1039</v>
      </c>
      <c r="C902" s="30">
        <v>346</v>
      </c>
      <c r="D902" s="30"/>
      <c r="E902" s="30"/>
      <c r="F902" s="46">
        <f t="shared" si="102"/>
        <v>346</v>
      </c>
      <c r="G902" s="220"/>
      <c r="H902" s="43">
        <f t="shared" si="103"/>
        <v>0</v>
      </c>
      <c r="I902" s="159">
        <f t="shared" si="104"/>
        <v>0</v>
      </c>
      <c r="J902" s="43">
        <f t="shared" si="105"/>
        <v>0</v>
      </c>
      <c r="K902" s="43">
        <v>0</v>
      </c>
      <c r="L902" s="194">
        <v>0</v>
      </c>
      <c r="M902" s="45">
        <f t="shared" si="106"/>
        <v>0</v>
      </c>
    </row>
    <row r="903" spans="1:13" x14ac:dyDescent="0.25">
      <c r="A903" s="92">
        <f t="shared" si="107"/>
        <v>20</v>
      </c>
      <c r="B903" s="46" t="s">
        <v>1040</v>
      </c>
      <c r="C903" s="30">
        <v>343.4</v>
      </c>
      <c r="D903" s="30"/>
      <c r="E903" s="30"/>
      <c r="F903" s="46">
        <f t="shared" si="102"/>
        <v>343.4</v>
      </c>
      <c r="G903" s="220"/>
      <c r="H903" s="43">
        <f t="shared" si="103"/>
        <v>0</v>
      </c>
      <c r="I903" s="159">
        <f t="shared" si="104"/>
        <v>0</v>
      </c>
      <c r="J903" s="43">
        <f t="shared" si="105"/>
        <v>0</v>
      </c>
      <c r="K903" s="43">
        <v>0</v>
      </c>
      <c r="L903" s="194">
        <v>0</v>
      </c>
      <c r="M903" s="45">
        <f t="shared" si="106"/>
        <v>0</v>
      </c>
    </row>
    <row r="904" spans="1:13" x14ac:dyDescent="0.25">
      <c r="A904" s="92">
        <f t="shared" si="107"/>
        <v>21</v>
      </c>
      <c r="B904" s="46" t="s">
        <v>2426</v>
      </c>
      <c r="C904" s="30">
        <v>345.5</v>
      </c>
      <c r="D904" s="30"/>
      <c r="E904" s="30"/>
      <c r="F904" s="46">
        <f t="shared" si="102"/>
        <v>345.5</v>
      </c>
      <c r="G904" s="220"/>
      <c r="H904" s="43">
        <f t="shared" si="103"/>
        <v>0</v>
      </c>
      <c r="I904" s="159">
        <f t="shared" si="104"/>
        <v>0</v>
      </c>
      <c r="J904" s="43">
        <f t="shared" si="105"/>
        <v>0</v>
      </c>
      <c r="K904" s="43">
        <v>0</v>
      </c>
      <c r="L904" s="194">
        <v>0</v>
      </c>
      <c r="M904" s="45">
        <f t="shared" si="106"/>
        <v>0</v>
      </c>
    </row>
    <row r="905" spans="1:13" x14ac:dyDescent="0.25">
      <c r="A905" s="92">
        <f t="shared" si="107"/>
        <v>22</v>
      </c>
      <c r="B905" s="46" t="s">
        <v>2427</v>
      </c>
      <c r="C905" s="30">
        <v>341.7</v>
      </c>
      <c r="D905" s="30"/>
      <c r="E905" s="30"/>
      <c r="F905" s="46">
        <f t="shared" si="102"/>
        <v>341.7</v>
      </c>
      <c r="G905" s="220"/>
      <c r="H905" s="43">
        <f t="shared" si="103"/>
        <v>0</v>
      </c>
      <c r="I905" s="159">
        <f t="shared" si="104"/>
        <v>0</v>
      </c>
      <c r="J905" s="43">
        <f t="shared" si="105"/>
        <v>0</v>
      </c>
      <c r="K905" s="43">
        <v>0</v>
      </c>
      <c r="L905" s="194">
        <v>0</v>
      </c>
      <c r="M905" s="45">
        <f t="shared" si="106"/>
        <v>0</v>
      </c>
    </row>
    <row r="906" spans="1:13" x14ac:dyDescent="0.25">
      <c r="A906" s="92">
        <f t="shared" si="107"/>
        <v>23</v>
      </c>
      <c r="B906" s="46" t="s">
        <v>2428</v>
      </c>
      <c r="C906" s="30">
        <v>346.5</v>
      </c>
      <c r="D906" s="30"/>
      <c r="E906" s="30"/>
      <c r="F906" s="46">
        <f t="shared" si="102"/>
        <v>346.5</v>
      </c>
      <c r="G906" s="220"/>
      <c r="H906" s="43">
        <f t="shared" si="103"/>
        <v>0</v>
      </c>
      <c r="I906" s="159">
        <f t="shared" si="104"/>
        <v>0</v>
      </c>
      <c r="J906" s="43">
        <f t="shared" si="105"/>
        <v>0</v>
      </c>
      <c r="K906" s="43">
        <v>0</v>
      </c>
      <c r="L906" s="194">
        <v>0</v>
      </c>
      <c r="M906" s="45">
        <f t="shared" si="106"/>
        <v>0</v>
      </c>
    </row>
    <row r="907" spans="1:13" x14ac:dyDescent="0.25">
      <c r="A907" s="92">
        <f t="shared" si="107"/>
        <v>24</v>
      </c>
      <c r="B907" s="46" t="s">
        <v>2429</v>
      </c>
      <c r="C907" s="30">
        <v>77.5</v>
      </c>
      <c r="D907" s="30"/>
      <c r="E907" s="30"/>
      <c r="F907" s="46">
        <f t="shared" si="102"/>
        <v>77.5</v>
      </c>
      <c r="G907" s="219"/>
      <c r="H907" s="43">
        <f t="shared" si="103"/>
        <v>0</v>
      </c>
      <c r="I907" s="159">
        <f t="shared" si="104"/>
        <v>0</v>
      </c>
      <c r="J907" s="43">
        <f t="shared" si="105"/>
        <v>0</v>
      </c>
      <c r="K907" s="43">
        <v>0</v>
      </c>
      <c r="L907" s="194">
        <v>0</v>
      </c>
      <c r="M907" s="45">
        <f t="shared" si="106"/>
        <v>0</v>
      </c>
    </row>
    <row r="908" spans="1:13" x14ac:dyDescent="0.25">
      <c r="A908" s="92">
        <f t="shared" si="107"/>
        <v>25</v>
      </c>
      <c r="B908" s="46" t="s">
        <v>2430</v>
      </c>
      <c r="C908" s="30">
        <v>176.7</v>
      </c>
      <c r="D908" s="30"/>
      <c r="E908" s="30"/>
      <c r="F908" s="46">
        <f t="shared" si="102"/>
        <v>176.7</v>
      </c>
      <c r="G908" s="219"/>
      <c r="H908" s="43">
        <f t="shared" si="103"/>
        <v>0</v>
      </c>
      <c r="I908" s="159">
        <f t="shared" si="104"/>
        <v>0</v>
      </c>
      <c r="J908" s="43">
        <f t="shared" si="105"/>
        <v>0</v>
      </c>
      <c r="K908" s="43">
        <v>0</v>
      </c>
      <c r="L908" s="194">
        <v>0</v>
      </c>
      <c r="M908" s="45">
        <f t="shared" si="106"/>
        <v>0</v>
      </c>
    </row>
    <row r="909" spans="1:13" x14ac:dyDescent="0.25">
      <c r="A909" s="92">
        <f t="shared" si="107"/>
        <v>26</v>
      </c>
      <c r="B909" s="46" t="s">
        <v>1158</v>
      </c>
      <c r="C909" s="30">
        <v>3973.8</v>
      </c>
      <c r="D909" s="30"/>
      <c r="E909" s="30">
        <v>282.60000000000002</v>
      </c>
      <c r="F909" s="46">
        <f t="shared" si="102"/>
        <v>4256.4000000000005</v>
      </c>
      <c r="G909" s="219">
        <v>1636.1</v>
      </c>
      <c r="H909" s="43">
        <f t="shared" si="103"/>
        <v>0.54536666666666667</v>
      </c>
      <c r="I909" s="159">
        <f t="shared" si="104"/>
        <v>2334.9601149999999</v>
      </c>
      <c r="J909" s="43">
        <f t="shared" si="105"/>
        <v>513.69122529999993</v>
      </c>
      <c r="K909" s="43">
        <v>1003.4746666666666</v>
      </c>
      <c r="L909" s="194">
        <v>114.63607333333334</v>
      </c>
      <c r="M909" s="45">
        <f t="shared" si="106"/>
        <v>0.93195237296776612</v>
      </c>
    </row>
    <row r="910" spans="1:13" x14ac:dyDescent="0.25">
      <c r="A910" s="92">
        <f t="shared" si="107"/>
        <v>27</v>
      </c>
      <c r="B910" s="46" t="s">
        <v>1159</v>
      </c>
      <c r="C910" s="30">
        <v>2318.1999999999998</v>
      </c>
      <c r="D910" s="30"/>
      <c r="E910" s="30"/>
      <c r="F910" s="46">
        <f t="shared" si="102"/>
        <v>2318.1999999999998</v>
      </c>
      <c r="G910" s="219">
        <v>1130</v>
      </c>
      <c r="H910" s="43">
        <f t="shared" si="103"/>
        <v>0.37666666666666665</v>
      </c>
      <c r="I910" s="159">
        <f t="shared" si="104"/>
        <v>1612.6795</v>
      </c>
      <c r="J910" s="43">
        <f t="shared" si="105"/>
        <v>354.78949</v>
      </c>
      <c r="K910" s="43">
        <v>693.06666666666661</v>
      </c>
      <c r="L910" s="194">
        <v>79.175333333333327</v>
      </c>
      <c r="M910" s="45">
        <f t="shared" si="106"/>
        <v>1.1818268441031834</v>
      </c>
    </row>
    <row r="911" spans="1:13" x14ac:dyDescent="0.25">
      <c r="A911" s="92">
        <f t="shared" si="107"/>
        <v>28</v>
      </c>
      <c r="B911" s="46" t="s">
        <v>1160</v>
      </c>
      <c r="C911" s="30">
        <v>19972.8</v>
      </c>
      <c r="D911" s="30">
        <v>200.6</v>
      </c>
      <c r="E911" s="30">
        <v>2292.4</v>
      </c>
      <c r="F911" s="46">
        <f t="shared" si="102"/>
        <v>22465.8</v>
      </c>
      <c r="G911" s="255">
        <v>4359.3</v>
      </c>
      <c r="H911" s="43">
        <f t="shared" si="103"/>
        <v>1.4531000000000001</v>
      </c>
      <c r="I911" s="159">
        <f t="shared" si="104"/>
        <v>6221.3749950000001</v>
      </c>
      <c r="J911" s="43">
        <f t="shared" si="105"/>
        <v>1368.7024989000001</v>
      </c>
      <c r="K911" s="43">
        <v>2673.7040000000002</v>
      </c>
      <c r="L911" s="194">
        <v>530.42568666666659</v>
      </c>
      <c r="M911" s="45">
        <f t="shared" si="106"/>
        <v>0.48047286010587953</v>
      </c>
    </row>
    <row r="912" spans="1:13" ht="13" x14ac:dyDescent="0.3">
      <c r="A912" s="92">
        <f t="shared" si="107"/>
        <v>29</v>
      </c>
      <c r="B912" s="28" t="s">
        <v>1161</v>
      </c>
      <c r="C912" s="32">
        <v>4510.8999999999996</v>
      </c>
      <c r="D912" s="30"/>
      <c r="E912" s="30"/>
      <c r="F912" s="46">
        <f t="shared" si="102"/>
        <v>4510.8999999999996</v>
      </c>
      <c r="G912" s="219">
        <v>1340.28</v>
      </c>
      <c r="H912" s="43">
        <f t="shared" si="103"/>
        <v>0.44675999999999999</v>
      </c>
      <c r="I912" s="159">
        <f t="shared" si="104"/>
        <v>1912.7806019999998</v>
      </c>
      <c r="J912" s="43">
        <f t="shared" si="105"/>
        <v>420.81173243999996</v>
      </c>
      <c r="K912" s="43">
        <v>822.03840000000002</v>
      </c>
      <c r="L912" s="194">
        <v>93.908951999999999</v>
      </c>
      <c r="M912" s="45">
        <f t="shared" si="106"/>
        <v>0.72037502193353886</v>
      </c>
    </row>
    <row r="913" spans="1:13" x14ac:dyDescent="0.25">
      <c r="A913" s="160">
        <f t="shared" si="107"/>
        <v>30</v>
      </c>
      <c r="B913" s="67" t="s">
        <v>1162</v>
      </c>
      <c r="C913" s="161">
        <v>3364.6</v>
      </c>
      <c r="D913" s="161">
        <v>242</v>
      </c>
      <c r="E913" s="161">
        <v>228.7</v>
      </c>
      <c r="F913" s="67">
        <f t="shared" si="102"/>
        <v>3835.2999999999997</v>
      </c>
      <c r="G913" s="219">
        <v>2110</v>
      </c>
      <c r="H913" s="162">
        <f t="shared" si="103"/>
        <v>0.70333333333333337</v>
      </c>
      <c r="I913" s="159">
        <f t="shared" si="104"/>
        <v>3011.2865000000002</v>
      </c>
      <c r="J913" s="43">
        <f t="shared" si="105"/>
        <v>662.48302999999999</v>
      </c>
      <c r="K913" s="43">
        <v>1294.1333333333334</v>
      </c>
      <c r="L913" s="194">
        <v>147.84066666666666</v>
      </c>
      <c r="M913" s="163">
        <f t="shared" si="106"/>
        <v>1.3338574635621727</v>
      </c>
    </row>
    <row r="914" spans="1:13" x14ac:dyDescent="0.25">
      <c r="A914" s="92">
        <f t="shared" si="107"/>
        <v>31</v>
      </c>
      <c r="B914" s="46" t="s">
        <v>1163</v>
      </c>
      <c r="C914" s="30">
        <v>3738.09</v>
      </c>
      <c r="D914" s="30"/>
      <c r="E914" s="30">
        <v>73</v>
      </c>
      <c r="F914" s="46">
        <f t="shared" si="102"/>
        <v>3811.09</v>
      </c>
      <c r="G914" s="219">
        <v>1654.6</v>
      </c>
      <c r="H914" s="43">
        <f t="shared" si="103"/>
        <v>0.55153333333333332</v>
      </c>
      <c r="I914" s="159">
        <f t="shared" si="104"/>
        <v>2361.3623899999998</v>
      </c>
      <c r="J914" s="43">
        <f t="shared" si="105"/>
        <v>519.49972579999996</v>
      </c>
      <c r="K914" s="43">
        <v>1014.8213333333333</v>
      </c>
      <c r="L914" s="194">
        <v>115.93230666666668</v>
      </c>
      <c r="M914" s="45">
        <f t="shared" si="106"/>
        <v>1.0526163789886882</v>
      </c>
    </row>
    <row r="915" spans="1:13" x14ac:dyDescent="0.25">
      <c r="A915" s="92">
        <f t="shared" si="107"/>
        <v>32</v>
      </c>
      <c r="B915" s="46" t="s">
        <v>1164</v>
      </c>
      <c r="C915" s="30">
        <v>4404.33</v>
      </c>
      <c r="D915" s="30"/>
      <c r="E915" s="30"/>
      <c r="F915" s="46">
        <f t="shared" si="102"/>
        <v>4404.33</v>
      </c>
      <c r="G915" s="219">
        <v>1582.08</v>
      </c>
      <c r="H915" s="43">
        <f t="shared" si="103"/>
        <v>0.52735999999999994</v>
      </c>
      <c r="I915" s="159">
        <f t="shared" si="104"/>
        <v>2257.8654719999995</v>
      </c>
      <c r="J915" s="43">
        <f t="shared" si="105"/>
        <v>496.73040383999989</v>
      </c>
      <c r="K915" s="43">
        <v>970.34239999999988</v>
      </c>
      <c r="L915" s="194">
        <v>110.85107199999997</v>
      </c>
      <c r="M915" s="45">
        <f t="shared" si="106"/>
        <v>0.8709132485168003</v>
      </c>
    </row>
    <row r="916" spans="1:13" ht="13" x14ac:dyDescent="0.3">
      <c r="A916" s="92">
        <f t="shared" si="107"/>
        <v>33</v>
      </c>
      <c r="B916" s="28" t="s">
        <v>1165</v>
      </c>
      <c r="C916" s="30">
        <v>2676.4</v>
      </c>
      <c r="D916" s="30"/>
      <c r="E916" s="30"/>
      <c r="F916" s="46">
        <f t="shared" si="102"/>
        <v>2676.4</v>
      </c>
      <c r="G916" s="219">
        <v>1458.09</v>
      </c>
      <c r="H916" s="43">
        <f t="shared" si="103"/>
        <v>0.48602999999999996</v>
      </c>
      <c r="I916" s="159">
        <f t="shared" ref="I916:I947" si="108">H916*4281.45</f>
        <v>2080.9131434999999</v>
      </c>
      <c r="J916" s="43">
        <f t="shared" si="105"/>
        <v>457.80089156999998</v>
      </c>
      <c r="K916" s="43">
        <v>894.29519999999991</v>
      </c>
      <c r="L916" s="194">
        <v>102.16350599999998</v>
      </c>
      <c r="M916" s="45">
        <f t="shared" ref="M916:M947" si="109">(I916+J916+K916+L916)/F916</f>
        <v>1.3208686074839335</v>
      </c>
    </row>
    <row r="917" spans="1:13" x14ac:dyDescent="0.25">
      <c r="A917" s="92">
        <f t="shared" si="107"/>
        <v>34</v>
      </c>
      <c r="B917" s="46" t="s">
        <v>1166</v>
      </c>
      <c r="C917" s="30">
        <v>1241.5999999999999</v>
      </c>
      <c r="D917" s="30"/>
      <c r="E917" s="30"/>
      <c r="F917" s="46">
        <f t="shared" si="102"/>
        <v>1241.5999999999999</v>
      </c>
      <c r="G917" s="219">
        <v>731.5</v>
      </c>
      <c r="H917" s="43">
        <f t="shared" si="103"/>
        <v>0.24383333333333335</v>
      </c>
      <c r="I917" s="159">
        <f t="shared" si="108"/>
        <v>1043.960225</v>
      </c>
      <c r="J917" s="43">
        <f t="shared" si="105"/>
        <v>229.67124950000002</v>
      </c>
      <c r="K917" s="43">
        <v>448.65333333333336</v>
      </c>
      <c r="L917" s="194">
        <v>51.253766666666671</v>
      </c>
      <c r="M917" s="45">
        <f t="shared" si="109"/>
        <v>1.428429908585696</v>
      </c>
    </row>
    <row r="918" spans="1:13" x14ac:dyDescent="0.25">
      <c r="A918" s="92">
        <f t="shared" si="107"/>
        <v>35</v>
      </c>
      <c r="B918" s="46" t="s">
        <v>54</v>
      </c>
      <c r="C918" s="30">
        <v>7600.7</v>
      </c>
      <c r="D918" s="30"/>
      <c r="E918" s="30">
        <v>75.599999999999994</v>
      </c>
      <c r="F918" s="46">
        <f t="shared" si="102"/>
        <v>7676.3</v>
      </c>
      <c r="G918" s="219">
        <v>1689.03</v>
      </c>
      <c r="H918" s="43">
        <f t="shared" si="103"/>
        <v>0.56301000000000001</v>
      </c>
      <c r="I918" s="159">
        <f t="shared" si="108"/>
        <v>2410.4991645</v>
      </c>
      <c r="J918" s="43">
        <f t="shared" si="105"/>
        <v>530.30981618999999</v>
      </c>
      <c r="K918" s="43">
        <v>1035.9384</v>
      </c>
      <c r="L918" s="194">
        <v>118.344702</v>
      </c>
      <c r="M918" s="45">
        <f t="shared" si="109"/>
        <v>0.53347212624441454</v>
      </c>
    </row>
    <row r="919" spans="1:13" x14ac:dyDescent="0.25">
      <c r="A919" s="92">
        <f t="shared" si="107"/>
        <v>36</v>
      </c>
      <c r="B919" s="46" t="s">
        <v>1167</v>
      </c>
      <c r="C919" s="30">
        <v>9475.4500000000007</v>
      </c>
      <c r="D919" s="30"/>
      <c r="E919" s="30"/>
      <c r="F919" s="46">
        <f t="shared" si="102"/>
        <v>9475.4500000000007</v>
      </c>
      <c r="G919" s="219">
        <v>1607.9</v>
      </c>
      <c r="H919" s="43">
        <f t="shared" si="103"/>
        <v>0.5359666666666667</v>
      </c>
      <c r="I919" s="159">
        <f t="shared" si="108"/>
        <v>2294.714485</v>
      </c>
      <c r="J919" s="43">
        <f t="shared" si="105"/>
        <v>504.83718670000002</v>
      </c>
      <c r="K919" s="43">
        <v>986.17866666666669</v>
      </c>
      <c r="L919" s="194">
        <v>112.66019333333334</v>
      </c>
      <c r="M919" s="45">
        <f t="shared" si="109"/>
        <v>0.41142009421188436</v>
      </c>
    </row>
    <row r="920" spans="1:13" x14ac:dyDescent="0.25">
      <c r="A920" s="92">
        <f t="shared" si="107"/>
        <v>37</v>
      </c>
      <c r="B920" s="46" t="s">
        <v>1168</v>
      </c>
      <c r="C920" s="30">
        <v>4310.78</v>
      </c>
      <c r="D920" s="30"/>
      <c r="E920" s="30">
        <v>310.10000000000002</v>
      </c>
      <c r="F920" s="46">
        <f t="shared" si="102"/>
        <v>4620.88</v>
      </c>
      <c r="G920" s="219">
        <v>1372.85</v>
      </c>
      <c r="H920" s="43">
        <f t="shared" si="103"/>
        <v>0.45761666666666662</v>
      </c>
      <c r="I920" s="159">
        <f t="shared" si="108"/>
        <v>1959.2628774999996</v>
      </c>
      <c r="J920" s="43">
        <f t="shared" si="105"/>
        <v>431.0378330499999</v>
      </c>
      <c r="K920" s="43">
        <v>842.01466666666659</v>
      </c>
      <c r="L920" s="194">
        <v>96.19102333333332</v>
      </c>
      <c r="M920" s="45">
        <f t="shared" si="109"/>
        <v>0.72031872728787572</v>
      </c>
    </row>
    <row r="921" spans="1:13" x14ac:dyDescent="0.25">
      <c r="A921" s="92">
        <f t="shared" si="107"/>
        <v>38</v>
      </c>
      <c r="B921" s="46" t="s">
        <v>1169</v>
      </c>
      <c r="C921" s="30">
        <v>6507.98</v>
      </c>
      <c r="D921" s="30">
        <v>48.6</v>
      </c>
      <c r="E921" s="30"/>
      <c r="F921" s="46">
        <f t="shared" si="102"/>
        <v>6556.58</v>
      </c>
      <c r="G921" s="219">
        <v>1259.3800000000001</v>
      </c>
      <c r="H921" s="43">
        <f t="shared" si="103"/>
        <v>0.41979333333333335</v>
      </c>
      <c r="I921" s="159">
        <f t="shared" si="108"/>
        <v>1797.324167</v>
      </c>
      <c r="J921" s="43">
        <f t="shared" si="105"/>
        <v>395.41131674000002</v>
      </c>
      <c r="K921" s="43">
        <v>772.4197333333334</v>
      </c>
      <c r="L921" s="194">
        <v>88.240558666666672</v>
      </c>
      <c r="M921" s="45">
        <f t="shared" si="109"/>
        <v>0.46569946156990383</v>
      </c>
    </row>
    <row r="922" spans="1:13" x14ac:dyDescent="0.25">
      <c r="A922" s="92">
        <f t="shared" si="107"/>
        <v>39</v>
      </c>
      <c r="B922" s="46" t="s">
        <v>1170</v>
      </c>
      <c r="C922" s="30">
        <v>374.3</v>
      </c>
      <c r="D922" s="30"/>
      <c r="E922" s="30"/>
      <c r="F922" s="46">
        <f t="shared" si="102"/>
        <v>374.3</v>
      </c>
      <c r="G922" s="219">
        <v>0</v>
      </c>
      <c r="H922" s="43">
        <v>0</v>
      </c>
      <c r="I922" s="159">
        <f t="shared" si="108"/>
        <v>0</v>
      </c>
      <c r="J922" s="43">
        <f t="shared" si="105"/>
        <v>0</v>
      </c>
      <c r="K922" s="43">
        <v>0</v>
      </c>
      <c r="L922" s="194">
        <v>0</v>
      </c>
      <c r="M922" s="45">
        <f t="shared" si="109"/>
        <v>0</v>
      </c>
    </row>
    <row r="923" spans="1:13" x14ac:dyDescent="0.25">
      <c r="A923" s="92">
        <f t="shared" si="107"/>
        <v>40</v>
      </c>
      <c r="B923" s="46" t="s">
        <v>1171</v>
      </c>
      <c r="C923" s="30">
        <v>376.1</v>
      </c>
      <c r="D923" s="30"/>
      <c r="E923" s="30"/>
      <c r="F923" s="46">
        <f t="shared" si="102"/>
        <v>376.1</v>
      </c>
      <c r="G923" s="219">
        <v>0</v>
      </c>
      <c r="H923" s="43">
        <v>0</v>
      </c>
      <c r="I923" s="159">
        <f t="shared" si="108"/>
        <v>0</v>
      </c>
      <c r="J923" s="43">
        <f t="shared" si="105"/>
        <v>0</v>
      </c>
      <c r="K923" s="43">
        <v>0</v>
      </c>
      <c r="L923" s="194">
        <v>0</v>
      </c>
      <c r="M923" s="45">
        <f t="shared" si="109"/>
        <v>0</v>
      </c>
    </row>
    <row r="924" spans="1:13" x14ac:dyDescent="0.25">
      <c r="A924" s="92">
        <f t="shared" si="107"/>
        <v>41</v>
      </c>
      <c r="B924" s="46" t="s">
        <v>1172</v>
      </c>
      <c r="C924" s="30">
        <v>382.3</v>
      </c>
      <c r="D924" s="30"/>
      <c r="E924" s="30"/>
      <c r="F924" s="46">
        <f t="shared" si="102"/>
        <v>382.3</v>
      </c>
      <c r="G924" s="219">
        <v>74</v>
      </c>
      <c r="H924" s="43">
        <f t="shared" si="103"/>
        <v>2.4666666666666667E-2</v>
      </c>
      <c r="I924" s="159">
        <f t="shared" si="108"/>
        <v>105.6091</v>
      </c>
      <c r="J924" s="43">
        <f t="shared" si="105"/>
        <v>23.234002</v>
      </c>
      <c r="K924" s="43">
        <v>45.386666666666663</v>
      </c>
      <c r="L924" s="194">
        <v>5.1849333333333334</v>
      </c>
      <c r="M924" s="45">
        <f t="shared" si="109"/>
        <v>0.46930343185979589</v>
      </c>
    </row>
    <row r="925" spans="1:13" x14ac:dyDescent="0.25">
      <c r="A925" s="92">
        <f t="shared" si="107"/>
        <v>42</v>
      </c>
      <c r="B925" s="46" t="s">
        <v>1173</v>
      </c>
      <c r="C925" s="30">
        <v>411</v>
      </c>
      <c r="D925" s="30"/>
      <c r="E925" s="30"/>
      <c r="F925" s="46">
        <f t="shared" si="102"/>
        <v>411</v>
      </c>
      <c r="G925" s="219">
        <v>74</v>
      </c>
      <c r="H925" s="43">
        <f t="shared" si="103"/>
        <v>2.4666666666666667E-2</v>
      </c>
      <c r="I925" s="159">
        <f t="shared" si="108"/>
        <v>105.6091</v>
      </c>
      <c r="J925" s="43">
        <f t="shared" si="105"/>
        <v>23.234002</v>
      </c>
      <c r="K925" s="43">
        <v>45.386666666666663</v>
      </c>
      <c r="L925" s="194">
        <v>5.1849333333333334</v>
      </c>
      <c r="M925" s="45">
        <f t="shared" si="109"/>
        <v>0.43653212165450117</v>
      </c>
    </row>
    <row r="926" spans="1:13" x14ac:dyDescent="0.25">
      <c r="A926" s="92">
        <f t="shared" si="107"/>
        <v>43</v>
      </c>
      <c r="B926" s="46" t="s">
        <v>1174</v>
      </c>
      <c r="C926" s="30">
        <v>388.9</v>
      </c>
      <c r="D926" s="30"/>
      <c r="E926" s="30"/>
      <c r="F926" s="46">
        <f t="shared" si="102"/>
        <v>388.9</v>
      </c>
      <c r="G926" s="219">
        <v>74</v>
      </c>
      <c r="H926" s="43">
        <f t="shared" si="103"/>
        <v>2.4666666666666667E-2</v>
      </c>
      <c r="I926" s="159">
        <f t="shared" si="108"/>
        <v>105.6091</v>
      </c>
      <c r="J926" s="43">
        <f t="shared" si="105"/>
        <v>23.234002</v>
      </c>
      <c r="K926" s="43">
        <v>45.386666666666663</v>
      </c>
      <c r="L926" s="194">
        <v>5.1849333333333334</v>
      </c>
      <c r="M926" s="45">
        <f t="shared" si="109"/>
        <v>0.46133890974543579</v>
      </c>
    </row>
    <row r="927" spans="1:13" x14ac:dyDescent="0.25">
      <c r="A927" s="92">
        <f t="shared" si="107"/>
        <v>44</v>
      </c>
      <c r="B927" s="46" t="s">
        <v>1175</v>
      </c>
      <c r="C927" s="30">
        <v>364.6</v>
      </c>
      <c r="D927" s="30"/>
      <c r="E927" s="30"/>
      <c r="F927" s="46">
        <f t="shared" si="102"/>
        <v>364.6</v>
      </c>
      <c r="G927" s="219">
        <v>74</v>
      </c>
      <c r="H927" s="43">
        <f t="shared" si="103"/>
        <v>2.4666666666666667E-2</v>
      </c>
      <c r="I927" s="159">
        <f t="shared" si="108"/>
        <v>105.6091</v>
      </c>
      <c r="J927" s="43">
        <f t="shared" si="105"/>
        <v>23.234002</v>
      </c>
      <c r="K927" s="43">
        <v>45.386666666666663</v>
      </c>
      <c r="L927" s="194">
        <v>5.1849333333333334</v>
      </c>
      <c r="M927" s="45">
        <f t="shared" si="109"/>
        <v>0.4920864015359297</v>
      </c>
    </row>
    <row r="928" spans="1:13" x14ac:dyDescent="0.25">
      <c r="A928" s="92">
        <f t="shared" si="107"/>
        <v>45</v>
      </c>
      <c r="B928" s="46" t="s">
        <v>1176</v>
      </c>
      <c r="C928" s="30">
        <v>133.5</v>
      </c>
      <c r="D928" s="30"/>
      <c r="E928" s="30"/>
      <c r="F928" s="46">
        <f t="shared" si="102"/>
        <v>133.5</v>
      </c>
      <c r="G928" s="219">
        <v>74</v>
      </c>
      <c r="H928" s="43">
        <f t="shared" si="103"/>
        <v>2.4666666666666667E-2</v>
      </c>
      <c r="I928" s="159">
        <f t="shared" si="108"/>
        <v>105.6091</v>
      </c>
      <c r="J928" s="43">
        <f t="shared" si="105"/>
        <v>23.234002</v>
      </c>
      <c r="K928" s="43">
        <v>45.386666666666663</v>
      </c>
      <c r="L928" s="194">
        <v>5.1849333333333334</v>
      </c>
      <c r="M928" s="45">
        <f t="shared" si="109"/>
        <v>1.3439303520599248</v>
      </c>
    </row>
    <row r="929" spans="1:13" x14ac:dyDescent="0.25">
      <c r="A929" s="92">
        <f t="shared" si="107"/>
        <v>46</v>
      </c>
      <c r="B929" s="46" t="s">
        <v>1177</v>
      </c>
      <c r="C929" s="30">
        <v>9198.7099999999991</v>
      </c>
      <c r="D929" s="30"/>
      <c r="E929" s="30"/>
      <c r="F929" s="46">
        <f t="shared" si="102"/>
        <v>9198.7099999999991</v>
      </c>
      <c r="G929" s="219">
        <v>2000.8</v>
      </c>
      <c r="H929" s="43">
        <f t="shared" si="103"/>
        <v>0.66693333333333327</v>
      </c>
      <c r="I929" s="159">
        <f t="shared" si="108"/>
        <v>2855.4417199999998</v>
      </c>
      <c r="J929" s="43">
        <f t="shared" si="105"/>
        <v>628.19717839999998</v>
      </c>
      <c r="K929" s="43">
        <v>1227.1573333333331</v>
      </c>
      <c r="L929" s="194">
        <v>140.18938666666665</v>
      </c>
      <c r="M929" s="45">
        <f t="shared" si="109"/>
        <v>0.52735498981922468</v>
      </c>
    </row>
    <row r="930" spans="1:13" x14ac:dyDescent="0.25">
      <c r="A930" s="92">
        <f t="shared" si="107"/>
        <v>47</v>
      </c>
      <c r="B930" s="46" t="s">
        <v>1188</v>
      </c>
      <c r="C930" s="30">
        <v>3168.96</v>
      </c>
      <c r="D930" s="30"/>
      <c r="E930" s="30"/>
      <c r="F930" s="46">
        <f t="shared" si="102"/>
        <v>3168.96</v>
      </c>
      <c r="G930" s="219">
        <v>1700</v>
      </c>
      <c r="H930" s="43">
        <f t="shared" si="103"/>
        <v>0.56666666666666665</v>
      </c>
      <c r="I930" s="159">
        <f t="shared" si="108"/>
        <v>2426.1549999999997</v>
      </c>
      <c r="J930" s="43">
        <f t="shared" si="105"/>
        <v>533.75409999999999</v>
      </c>
      <c r="K930" s="43">
        <v>1042.6666666666667</v>
      </c>
      <c r="L930" s="194">
        <v>119.11333333333333</v>
      </c>
      <c r="M930" s="45">
        <f t="shared" si="109"/>
        <v>1.3006440914369384</v>
      </c>
    </row>
    <row r="931" spans="1:13" x14ac:dyDescent="0.25">
      <c r="A931" s="92">
        <f t="shared" si="107"/>
        <v>48</v>
      </c>
      <c r="B931" s="46" t="s">
        <v>1189</v>
      </c>
      <c r="C931" s="30">
        <v>4196.6499999999996</v>
      </c>
      <c r="D931" s="30"/>
      <c r="E931" s="30">
        <v>69.099999999999994</v>
      </c>
      <c r="F931" s="46">
        <f t="shared" si="102"/>
        <v>4265.75</v>
      </c>
      <c r="G931" s="219">
        <v>895</v>
      </c>
      <c r="H931" s="43">
        <f t="shared" si="103"/>
        <v>0.29833333333333334</v>
      </c>
      <c r="I931" s="159">
        <f t="shared" si="108"/>
        <v>1277.29925</v>
      </c>
      <c r="J931" s="43">
        <f t="shared" si="105"/>
        <v>281.00583499999999</v>
      </c>
      <c r="K931" s="43">
        <v>548.93333333333339</v>
      </c>
      <c r="L931" s="194">
        <v>62.709666666666664</v>
      </c>
      <c r="M931" s="45">
        <f t="shared" si="109"/>
        <v>0.50869087147629377</v>
      </c>
    </row>
    <row r="932" spans="1:13" ht="13" x14ac:dyDescent="0.3">
      <c r="A932" s="92">
        <f t="shared" si="107"/>
        <v>49</v>
      </c>
      <c r="B932" s="28" t="s">
        <v>1190</v>
      </c>
      <c r="C932" s="30">
        <v>8277.0499999999993</v>
      </c>
      <c r="D932" s="30"/>
      <c r="E932" s="30"/>
      <c r="F932" s="46">
        <f t="shared" si="102"/>
        <v>8277.0499999999993</v>
      </c>
      <c r="G932" s="219">
        <v>3513.35</v>
      </c>
      <c r="H932" s="43">
        <f t="shared" si="103"/>
        <v>1.1711166666666666</v>
      </c>
      <c r="I932" s="159">
        <f t="shared" si="108"/>
        <v>5014.0774524999997</v>
      </c>
      <c r="J932" s="43">
        <f t="shared" si="105"/>
        <v>1103.0970395499999</v>
      </c>
      <c r="K932" s="43">
        <v>2154.8546666666666</v>
      </c>
      <c r="L932" s="194">
        <v>246.1687233333333</v>
      </c>
      <c r="M932" s="45">
        <f t="shared" si="109"/>
        <v>1.0291345203967599</v>
      </c>
    </row>
    <row r="933" spans="1:13" ht="13" x14ac:dyDescent="0.3">
      <c r="A933" s="92">
        <f t="shared" si="107"/>
        <v>50</v>
      </c>
      <c r="B933" s="28" t="s">
        <v>1191</v>
      </c>
      <c r="C933" s="30">
        <v>1475.3</v>
      </c>
      <c r="D933" s="30"/>
      <c r="E933" s="30"/>
      <c r="F933" s="46">
        <f t="shared" si="102"/>
        <v>1475.3</v>
      </c>
      <c r="G933" s="219">
        <v>516.29999999999995</v>
      </c>
      <c r="H933" s="43">
        <f t="shared" si="103"/>
        <v>0.17209999999999998</v>
      </c>
      <c r="I933" s="159">
        <f t="shared" si="108"/>
        <v>736.83754499999986</v>
      </c>
      <c r="J933" s="43">
        <f t="shared" si="105"/>
        <v>162.10425989999996</v>
      </c>
      <c r="K933" s="43">
        <v>316.66399999999993</v>
      </c>
      <c r="L933" s="194">
        <v>36.175419999999995</v>
      </c>
      <c r="M933" s="45">
        <f t="shared" si="109"/>
        <v>0.8484926624415372</v>
      </c>
    </row>
    <row r="934" spans="1:13" x14ac:dyDescent="0.25">
      <c r="A934" s="92">
        <f t="shared" si="107"/>
        <v>51</v>
      </c>
      <c r="B934" s="46" t="s">
        <v>1192</v>
      </c>
      <c r="C934" s="30">
        <v>1459.86</v>
      </c>
      <c r="D934" s="30"/>
      <c r="E934" s="30"/>
      <c r="F934" s="46">
        <f t="shared" si="102"/>
        <v>1459.86</v>
      </c>
      <c r="G934" s="219">
        <v>877.6</v>
      </c>
      <c r="H934" s="43">
        <f t="shared" si="103"/>
        <v>0.29253333333333337</v>
      </c>
      <c r="I934" s="159">
        <f t="shared" si="108"/>
        <v>1252.46684</v>
      </c>
      <c r="J934" s="43">
        <f t="shared" si="105"/>
        <v>275.54270480000002</v>
      </c>
      <c r="K934" s="43">
        <v>538.26133333333337</v>
      </c>
      <c r="L934" s="194">
        <v>61.490506666666676</v>
      </c>
      <c r="M934" s="45">
        <f t="shared" si="109"/>
        <v>1.4575105727946518</v>
      </c>
    </row>
    <row r="935" spans="1:13" x14ac:dyDescent="0.25">
      <c r="A935" s="92">
        <f t="shared" si="107"/>
        <v>52</v>
      </c>
      <c r="B935" s="46" t="s">
        <v>1193</v>
      </c>
      <c r="C935" s="30">
        <v>411.3</v>
      </c>
      <c r="D935" s="30"/>
      <c r="E935" s="30"/>
      <c r="F935" s="46">
        <f t="shared" si="102"/>
        <v>411.3</v>
      </c>
      <c r="G935" s="219">
        <v>0</v>
      </c>
      <c r="H935" s="43">
        <f t="shared" si="103"/>
        <v>0</v>
      </c>
      <c r="I935" s="159">
        <f t="shared" si="108"/>
        <v>0</v>
      </c>
      <c r="J935" s="43">
        <f t="shared" si="105"/>
        <v>0</v>
      </c>
      <c r="K935" s="43">
        <v>0</v>
      </c>
      <c r="L935" s="194">
        <v>0</v>
      </c>
      <c r="M935" s="45">
        <f t="shared" si="109"/>
        <v>0</v>
      </c>
    </row>
    <row r="936" spans="1:13" x14ac:dyDescent="0.25">
      <c r="A936" s="92">
        <f t="shared" si="107"/>
        <v>53</v>
      </c>
      <c r="B936" s="46" t="s">
        <v>1194</v>
      </c>
      <c r="C936" s="30">
        <v>402.8</v>
      </c>
      <c r="D936" s="30"/>
      <c r="E936" s="30"/>
      <c r="F936" s="46">
        <f t="shared" si="102"/>
        <v>402.8</v>
      </c>
      <c r="G936" s="219">
        <v>0</v>
      </c>
      <c r="H936" s="43">
        <f t="shared" si="103"/>
        <v>0</v>
      </c>
      <c r="I936" s="159">
        <f t="shared" si="108"/>
        <v>0</v>
      </c>
      <c r="J936" s="43">
        <f t="shared" si="105"/>
        <v>0</v>
      </c>
      <c r="K936" s="43">
        <v>0</v>
      </c>
      <c r="L936" s="194">
        <v>0</v>
      </c>
      <c r="M936" s="45">
        <f t="shared" si="109"/>
        <v>0</v>
      </c>
    </row>
    <row r="937" spans="1:13" x14ac:dyDescent="0.25">
      <c r="A937" s="92">
        <f t="shared" si="107"/>
        <v>54</v>
      </c>
      <c r="B937" s="46" t="s">
        <v>1195</v>
      </c>
      <c r="C937" s="30">
        <v>142.9</v>
      </c>
      <c r="D937" s="30"/>
      <c r="E937" s="30"/>
      <c r="F937" s="46">
        <f t="shared" si="102"/>
        <v>142.9</v>
      </c>
      <c r="G937" s="219">
        <v>0</v>
      </c>
      <c r="H937" s="43">
        <f t="shared" si="103"/>
        <v>0</v>
      </c>
      <c r="I937" s="159">
        <f t="shared" si="108"/>
        <v>0</v>
      </c>
      <c r="J937" s="43">
        <f t="shared" si="105"/>
        <v>0</v>
      </c>
      <c r="K937" s="43">
        <v>0</v>
      </c>
      <c r="L937" s="194">
        <v>0</v>
      </c>
      <c r="M937" s="45">
        <f t="shared" si="109"/>
        <v>0</v>
      </c>
    </row>
    <row r="938" spans="1:13" x14ac:dyDescent="0.25">
      <c r="A938" s="92">
        <f t="shared" si="107"/>
        <v>55</v>
      </c>
      <c r="B938" s="46" t="s">
        <v>1196</v>
      </c>
      <c r="C938" s="30">
        <v>776.7</v>
      </c>
      <c r="D938" s="30"/>
      <c r="E938" s="30"/>
      <c r="F938" s="46">
        <f t="shared" si="102"/>
        <v>776.7</v>
      </c>
      <c r="G938" s="219">
        <v>312.10000000000002</v>
      </c>
      <c r="H938" s="43">
        <f t="shared" si="103"/>
        <v>0.10403333333333334</v>
      </c>
      <c r="I938" s="159">
        <f t="shared" si="108"/>
        <v>445.41351500000002</v>
      </c>
      <c r="J938" s="43">
        <f t="shared" si="105"/>
        <v>97.990973300000007</v>
      </c>
      <c r="K938" s="43">
        <v>191.42133333333334</v>
      </c>
      <c r="L938" s="194">
        <v>21.86780666666667</v>
      </c>
      <c r="M938" s="45">
        <f t="shared" si="109"/>
        <v>0.97424182863396414</v>
      </c>
    </row>
    <row r="939" spans="1:13" x14ac:dyDescent="0.25">
      <c r="A939" s="92">
        <f t="shared" si="107"/>
        <v>56</v>
      </c>
      <c r="B939" s="46" t="s">
        <v>1197</v>
      </c>
      <c r="C939" s="30">
        <v>159.5</v>
      </c>
      <c r="D939" s="30"/>
      <c r="E939" s="30"/>
      <c r="F939" s="46">
        <f t="shared" si="102"/>
        <v>159.5</v>
      </c>
      <c r="G939" s="219">
        <v>0</v>
      </c>
      <c r="H939" s="43">
        <f t="shared" si="103"/>
        <v>0</v>
      </c>
      <c r="I939" s="159">
        <f t="shared" si="108"/>
        <v>0</v>
      </c>
      <c r="J939" s="43">
        <f t="shared" si="105"/>
        <v>0</v>
      </c>
      <c r="K939" s="43">
        <v>0</v>
      </c>
      <c r="L939" s="194">
        <v>0</v>
      </c>
      <c r="M939" s="45">
        <f t="shared" si="109"/>
        <v>0</v>
      </c>
    </row>
    <row r="940" spans="1:13" x14ac:dyDescent="0.25">
      <c r="A940" s="92">
        <f t="shared" si="107"/>
        <v>57</v>
      </c>
      <c r="B940" s="46" t="s">
        <v>1198</v>
      </c>
      <c r="C940" s="30">
        <v>8044.64</v>
      </c>
      <c r="D940" s="30"/>
      <c r="E940" s="30"/>
      <c r="F940" s="46">
        <f t="shared" si="102"/>
        <v>8044.64</v>
      </c>
      <c r="G940" s="219">
        <v>3295.65</v>
      </c>
      <c r="H940" s="43">
        <f t="shared" si="103"/>
        <v>1.0985500000000001</v>
      </c>
      <c r="I940" s="159">
        <f t="shared" si="108"/>
        <v>4703.3868975000005</v>
      </c>
      <c r="J940" s="43">
        <f t="shared" si="105"/>
        <v>1034.7451174500002</v>
      </c>
      <c r="K940" s="43">
        <v>2021.3320000000003</v>
      </c>
      <c r="L940" s="194">
        <v>230.91521000000003</v>
      </c>
      <c r="M940" s="45">
        <f t="shared" si="109"/>
        <v>0.99325503999557474</v>
      </c>
    </row>
    <row r="941" spans="1:13" x14ac:dyDescent="0.25">
      <c r="A941" s="92">
        <f t="shared" si="107"/>
        <v>58</v>
      </c>
      <c r="B941" s="46" t="s">
        <v>1199</v>
      </c>
      <c r="C941" s="30">
        <v>3996.29</v>
      </c>
      <c r="D941" s="30"/>
      <c r="E941" s="30"/>
      <c r="F941" s="46">
        <f t="shared" si="102"/>
        <v>3996.29</v>
      </c>
      <c r="G941" s="219">
        <v>1725</v>
      </c>
      <c r="H941" s="43">
        <f t="shared" si="103"/>
        <v>0.57499999999999996</v>
      </c>
      <c r="I941" s="159">
        <f t="shared" si="108"/>
        <v>2461.8337499999998</v>
      </c>
      <c r="J941" s="43">
        <f t="shared" si="105"/>
        <v>541.6034249999999</v>
      </c>
      <c r="K941" s="43">
        <v>1058</v>
      </c>
      <c r="L941" s="194">
        <v>120.86499999999999</v>
      </c>
      <c r="M941" s="45">
        <f t="shared" si="109"/>
        <v>1.0465462153647507</v>
      </c>
    </row>
    <row r="942" spans="1:13" x14ac:dyDescent="0.25">
      <c r="A942" s="92">
        <f t="shared" si="107"/>
        <v>59</v>
      </c>
      <c r="B942" s="46" t="s">
        <v>1200</v>
      </c>
      <c r="C942" s="30">
        <v>69.53</v>
      </c>
      <c r="D942" s="30"/>
      <c r="E942" s="30"/>
      <c r="F942" s="46">
        <f t="shared" si="102"/>
        <v>69.53</v>
      </c>
      <c r="G942" s="219"/>
      <c r="H942" s="43">
        <f t="shared" si="103"/>
        <v>0</v>
      </c>
      <c r="I942" s="159">
        <f t="shared" si="108"/>
        <v>0</v>
      </c>
      <c r="J942" s="43">
        <f t="shared" si="105"/>
        <v>0</v>
      </c>
      <c r="K942" s="43">
        <v>0</v>
      </c>
      <c r="L942" s="194">
        <v>0</v>
      </c>
      <c r="M942" s="45">
        <f t="shared" si="109"/>
        <v>0</v>
      </c>
    </row>
    <row r="943" spans="1:13" x14ac:dyDescent="0.25">
      <c r="A943" s="92">
        <f t="shared" si="107"/>
        <v>60</v>
      </c>
      <c r="B943" s="46" t="s">
        <v>1201</v>
      </c>
      <c r="C943" s="30">
        <v>3450.5</v>
      </c>
      <c r="D943" s="30"/>
      <c r="E943" s="30"/>
      <c r="F943" s="46">
        <f t="shared" ref="F943:F948" si="110">C943+D943+E943</f>
        <v>3450.5</v>
      </c>
      <c r="G943" s="219">
        <v>1259.1099999999999</v>
      </c>
      <c r="H943" s="43">
        <f t="shared" ref="H943:H948" si="111">G943/3000</f>
        <v>0.41970333333333332</v>
      </c>
      <c r="I943" s="159">
        <f t="shared" si="108"/>
        <v>1796.9388364999998</v>
      </c>
      <c r="J943" s="43">
        <f t="shared" si="105"/>
        <v>395.32654402999992</v>
      </c>
      <c r="K943" s="43">
        <v>772.25413333333336</v>
      </c>
      <c r="L943" s="194">
        <v>88.221640666666659</v>
      </c>
      <c r="M943" s="45">
        <f t="shared" si="109"/>
        <v>0.8847242876481668</v>
      </c>
    </row>
    <row r="944" spans="1:13" x14ac:dyDescent="0.25">
      <c r="A944" s="92">
        <f t="shared" si="107"/>
        <v>61</v>
      </c>
      <c r="B944" s="46" t="s">
        <v>1202</v>
      </c>
      <c r="C944" s="30">
        <v>46</v>
      </c>
      <c r="D944" s="30"/>
      <c r="E944" s="30"/>
      <c r="F944" s="46">
        <f t="shared" si="110"/>
        <v>46</v>
      </c>
      <c r="G944" s="219"/>
      <c r="H944" s="43">
        <f t="shared" si="111"/>
        <v>0</v>
      </c>
      <c r="I944" s="159">
        <f t="shared" si="108"/>
        <v>0</v>
      </c>
      <c r="J944" s="43">
        <f t="shared" ref="J944:J948" si="112">I944*0.22</f>
        <v>0</v>
      </c>
      <c r="K944" s="43">
        <v>0</v>
      </c>
      <c r="L944" s="194">
        <v>0</v>
      </c>
      <c r="M944" s="45">
        <f t="shared" si="109"/>
        <v>0</v>
      </c>
    </row>
    <row r="945" spans="1:13" x14ac:dyDescent="0.25">
      <c r="A945" s="92">
        <f t="shared" si="107"/>
        <v>62</v>
      </c>
      <c r="B945" s="46" t="s">
        <v>1244</v>
      </c>
      <c r="C945" s="30">
        <v>3217.4</v>
      </c>
      <c r="D945" s="30"/>
      <c r="E945" s="30"/>
      <c r="F945" s="46">
        <f t="shared" si="110"/>
        <v>3217.4</v>
      </c>
      <c r="G945" s="219">
        <v>2025</v>
      </c>
      <c r="H945" s="43">
        <f t="shared" si="111"/>
        <v>0.67500000000000004</v>
      </c>
      <c r="I945" s="159">
        <f t="shared" si="108"/>
        <v>2889.9787500000002</v>
      </c>
      <c r="J945" s="43">
        <f t="shared" si="112"/>
        <v>635.79532500000005</v>
      </c>
      <c r="K945" s="43">
        <v>1242</v>
      </c>
      <c r="L945" s="194">
        <v>141.88500000000002</v>
      </c>
      <c r="M945" s="45">
        <f t="shared" si="109"/>
        <v>1.5259709936594767</v>
      </c>
    </row>
    <row r="946" spans="1:13" x14ac:dyDescent="0.25">
      <c r="A946" s="92">
        <f t="shared" si="107"/>
        <v>63</v>
      </c>
      <c r="B946" s="46" t="s">
        <v>1245</v>
      </c>
      <c r="C946" s="30">
        <v>3196.1</v>
      </c>
      <c r="D946" s="30"/>
      <c r="E946" s="30"/>
      <c r="F946" s="46">
        <f t="shared" si="110"/>
        <v>3196.1</v>
      </c>
      <c r="G946" s="219">
        <v>1912.3</v>
      </c>
      <c r="H946" s="43">
        <f t="shared" si="111"/>
        <v>0.6374333333333333</v>
      </c>
      <c r="I946" s="159">
        <f t="shared" si="108"/>
        <v>2729.1389449999997</v>
      </c>
      <c r="J946" s="43">
        <f t="shared" si="112"/>
        <v>600.41056789999993</v>
      </c>
      <c r="K946" s="43">
        <v>1172.8773333333334</v>
      </c>
      <c r="L946" s="194">
        <v>133.98848666666666</v>
      </c>
      <c r="M946" s="45">
        <f t="shared" si="109"/>
        <v>1.4506477684991084</v>
      </c>
    </row>
    <row r="947" spans="1:13" x14ac:dyDescent="0.25">
      <c r="A947" s="92">
        <f t="shared" si="107"/>
        <v>64</v>
      </c>
      <c r="B947" s="46" t="s">
        <v>1246</v>
      </c>
      <c r="C947" s="30">
        <v>1632.1</v>
      </c>
      <c r="D947" s="30"/>
      <c r="E947" s="30"/>
      <c r="F947" s="46">
        <f t="shared" si="110"/>
        <v>1632.1</v>
      </c>
      <c r="G947" s="219">
        <v>980</v>
      </c>
      <c r="H947" s="43">
        <f t="shared" si="111"/>
        <v>0.32666666666666666</v>
      </c>
      <c r="I947" s="159">
        <f t="shared" si="108"/>
        <v>1398.607</v>
      </c>
      <c r="J947" s="43">
        <f t="shared" si="112"/>
        <v>307.69353999999998</v>
      </c>
      <c r="K947" s="43">
        <v>601.06666666666661</v>
      </c>
      <c r="L947" s="194">
        <v>68.665333333333336</v>
      </c>
      <c r="M947" s="45">
        <f t="shared" si="109"/>
        <v>1.4558130874333681</v>
      </c>
    </row>
    <row r="948" spans="1:13" x14ac:dyDescent="0.25">
      <c r="A948" s="92">
        <f t="shared" si="107"/>
        <v>65</v>
      </c>
      <c r="B948" s="46" t="s">
        <v>572</v>
      </c>
      <c r="C948" s="30">
        <v>3084.1</v>
      </c>
      <c r="D948" s="48"/>
      <c r="E948" s="48">
        <v>109.7</v>
      </c>
      <c r="F948" s="46">
        <f t="shared" si="110"/>
        <v>3193.7999999999997</v>
      </c>
      <c r="G948" s="219">
        <v>1375</v>
      </c>
      <c r="H948" s="43">
        <f t="shared" si="111"/>
        <v>0.45833333333333331</v>
      </c>
      <c r="I948" s="159">
        <f t="shared" ref="I948" si="113">H948*4281.45</f>
        <v>1962.3312499999997</v>
      </c>
      <c r="J948" s="43">
        <f t="shared" si="112"/>
        <v>431.71287499999994</v>
      </c>
      <c r="K948" s="43">
        <v>843.33333333333326</v>
      </c>
      <c r="L948" s="194">
        <v>96.341666666666654</v>
      </c>
      <c r="M948" s="45">
        <f t="shared" ref="M948:M949" si="114">(I948+J948+K948+L948)/F948</f>
        <v>1.0438096076773749</v>
      </c>
    </row>
    <row r="949" spans="1:13" x14ac:dyDescent="0.25">
      <c r="A949" s="92"/>
      <c r="B949" s="46" t="s">
        <v>2074</v>
      </c>
      <c r="C949" s="229">
        <f>SUM(C884:C948)</f>
        <v>179704.92999999996</v>
      </c>
      <c r="D949" s="229">
        <f t="shared" ref="D949:L949" si="115">SUM(D884:D948)</f>
        <v>939.9</v>
      </c>
      <c r="E949" s="229">
        <f t="shared" si="115"/>
        <v>3844.0999999999995</v>
      </c>
      <c r="F949" s="229">
        <f t="shared" si="115"/>
        <v>184488.92999999996</v>
      </c>
      <c r="G949" s="229">
        <f t="shared" si="115"/>
        <v>62090.310000000005</v>
      </c>
      <c r="H949" s="229">
        <f t="shared" si="115"/>
        <v>20.696770000000001</v>
      </c>
      <c r="I949" s="229">
        <f t="shared" si="115"/>
        <v>88612.185916499991</v>
      </c>
      <c r="J949" s="229">
        <f t="shared" si="115"/>
        <v>19494.680901629996</v>
      </c>
      <c r="K949" s="229">
        <f t="shared" si="115"/>
        <v>38082.056799999991</v>
      </c>
      <c r="L949" s="229">
        <f t="shared" si="115"/>
        <v>4575.4451206666663</v>
      </c>
      <c r="M949" s="45">
        <f t="shared" si="114"/>
        <v>0.81720008207970352</v>
      </c>
    </row>
    <row r="950" spans="1:13" x14ac:dyDescent="0.25">
      <c r="A950" s="516" t="s">
        <v>1876</v>
      </c>
      <c r="B950" s="517"/>
      <c r="C950" s="517"/>
      <c r="D950" s="517"/>
      <c r="E950" s="517"/>
      <c r="F950" s="517"/>
      <c r="G950" s="517"/>
      <c r="H950" s="517"/>
      <c r="I950" s="517"/>
      <c r="J950" s="517"/>
      <c r="K950" s="517"/>
      <c r="L950" s="517"/>
      <c r="M950" s="518"/>
    </row>
    <row r="951" spans="1:13" x14ac:dyDescent="0.25">
      <c r="A951" s="64">
        <v>1</v>
      </c>
      <c r="B951" s="46" t="s">
        <v>1205</v>
      </c>
      <c r="C951" s="46">
        <v>653.70000000000005</v>
      </c>
      <c r="D951" s="46">
        <v>37.5</v>
      </c>
      <c r="E951" s="46">
        <v>147.30000000000001</v>
      </c>
      <c r="F951" s="46">
        <v>838.5</v>
      </c>
      <c r="G951" s="221">
        <v>123.5</v>
      </c>
      <c r="H951" s="43">
        <f>G951/3000</f>
        <v>4.1166666666666664E-2</v>
      </c>
      <c r="I951" s="43">
        <f t="shared" ref="I951:I1014" si="116">H951*4281.45</f>
        <v>176.25302499999998</v>
      </c>
      <c r="J951" s="43">
        <f>I951*0.22</f>
        <v>38.775665499999995</v>
      </c>
      <c r="K951" s="43">
        <v>71.959333333333319</v>
      </c>
      <c r="L951" s="194">
        <v>8.6532333333333327</v>
      </c>
      <c r="M951" s="45">
        <f t="shared" ref="M951:M1014" si="117">(I951+J951+K951+L951)/F951</f>
        <v>0.35258349095607228</v>
      </c>
    </row>
    <row r="952" spans="1:13" x14ac:dyDescent="0.25">
      <c r="A952" s="65">
        <f>A951+1</f>
        <v>2</v>
      </c>
      <c r="B952" s="46" t="s">
        <v>1206</v>
      </c>
      <c r="C952" s="46">
        <v>244</v>
      </c>
      <c r="D952" s="46"/>
      <c r="E952" s="46"/>
      <c r="F952" s="46">
        <v>244</v>
      </c>
      <c r="G952" s="221">
        <v>105.3</v>
      </c>
      <c r="H952" s="43">
        <f t="shared" ref="H952:H1014" si="118">G952/3000</f>
        <v>3.5099999999999999E-2</v>
      </c>
      <c r="I952" s="43">
        <f t="shared" si="116"/>
        <v>150.27889499999998</v>
      </c>
      <c r="J952" s="43">
        <f t="shared" ref="J952:J1014" si="119">I952*0.22</f>
        <v>33.061356899999993</v>
      </c>
      <c r="K952" s="43">
        <v>61.354799999999997</v>
      </c>
      <c r="L952" s="194">
        <v>7.3780199999999994</v>
      </c>
      <c r="M952" s="45">
        <f t="shared" si="117"/>
        <v>1.0330863602459015</v>
      </c>
    </row>
    <row r="953" spans="1:13" x14ac:dyDescent="0.25">
      <c r="A953" s="65">
        <f t="shared" ref="A953:A1016" si="120">A952+1</f>
        <v>3</v>
      </c>
      <c r="B953" s="46" t="s">
        <v>1207</v>
      </c>
      <c r="C953" s="46">
        <v>279.89999999999998</v>
      </c>
      <c r="D953" s="46"/>
      <c r="E953" s="46"/>
      <c r="F953" s="46">
        <v>279.89999999999998</v>
      </c>
      <c r="G953" s="221">
        <v>100.8</v>
      </c>
      <c r="H953" s="43">
        <f t="shared" si="118"/>
        <v>3.3599999999999998E-2</v>
      </c>
      <c r="I953" s="43">
        <f t="shared" si="116"/>
        <v>143.85672</v>
      </c>
      <c r="J953" s="43">
        <f t="shared" si="119"/>
        <v>31.648478399999998</v>
      </c>
      <c r="K953" s="43">
        <v>58.732799999999997</v>
      </c>
      <c r="L953" s="194">
        <v>7.0627199999999988</v>
      </c>
      <c r="M953" s="45">
        <f t="shared" si="117"/>
        <v>0.86209617148981788</v>
      </c>
    </row>
    <row r="954" spans="1:13" x14ac:dyDescent="0.25">
      <c r="A954" s="65">
        <f t="shared" si="120"/>
        <v>4</v>
      </c>
      <c r="B954" s="46" t="s">
        <v>1208</v>
      </c>
      <c r="C954" s="46">
        <v>107.3</v>
      </c>
      <c r="D954" s="46"/>
      <c r="E954" s="46"/>
      <c r="F954" s="46">
        <v>107.3</v>
      </c>
      <c r="G954" s="221">
        <v>67.599999999999994</v>
      </c>
      <c r="H954" s="43">
        <f t="shared" si="118"/>
        <v>2.2533333333333332E-2</v>
      </c>
      <c r="I954" s="43">
        <f t="shared" si="116"/>
        <v>96.475339999999989</v>
      </c>
      <c r="J954" s="43">
        <f t="shared" si="119"/>
        <v>21.224574799999999</v>
      </c>
      <c r="K954" s="43">
        <v>39.388266666666659</v>
      </c>
      <c r="L954" s="194">
        <v>4.7365066666666662</v>
      </c>
      <c r="M954" s="45">
        <f t="shared" si="117"/>
        <v>1.5081517999378686</v>
      </c>
    </row>
    <row r="955" spans="1:13" x14ac:dyDescent="0.25">
      <c r="A955" s="65">
        <f t="shared" si="120"/>
        <v>5</v>
      </c>
      <c r="B955" s="46" t="s">
        <v>1210</v>
      </c>
      <c r="C955" s="46">
        <v>149.30000000000001</v>
      </c>
      <c r="D955" s="46"/>
      <c r="E955" s="46"/>
      <c r="F955" s="46">
        <v>149.30000000000001</v>
      </c>
      <c r="G955" s="221">
        <v>92.8</v>
      </c>
      <c r="H955" s="43">
        <f t="shared" si="118"/>
        <v>3.0933333333333334E-2</v>
      </c>
      <c r="I955" s="43">
        <f t="shared" si="116"/>
        <v>132.43951999999999</v>
      </c>
      <c r="J955" s="43">
        <f t="shared" si="119"/>
        <v>29.136694399999996</v>
      </c>
      <c r="K955" s="43">
        <v>54.071466666666666</v>
      </c>
      <c r="L955" s="194">
        <v>6.5021866666666659</v>
      </c>
      <c r="M955" s="45">
        <f t="shared" si="117"/>
        <v>1.4879428515293587</v>
      </c>
    </row>
    <row r="956" spans="1:13" x14ac:dyDescent="0.25">
      <c r="A956" s="65">
        <f t="shared" si="120"/>
        <v>6</v>
      </c>
      <c r="B956" s="46" t="s">
        <v>1211</v>
      </c>
      <c r="C956" s="46">
        <v>111.1</v>
      </c>
      <c r="D956" s="46">
        <v>25.8</v>
      </c>
      <c r="E956" s="46"/>
      <c r="F956" s="46">
        <v>136.9</v>
      </c>
      <c r="G956" s="221">
        <v>69.900000000000006</v>
      </c>
      <c r="H956" s="43">
        <f t="shared" si="118"/>
        <v>2.3300000000000001E-2</v>
      </c>
      <c r="I956" s="43">
        <f t="shared" si="116"/>
        <v>99.757784999999998</v>
      </c>
      <c r="J956" s="43">
        <f t="shared" si="119"/>
        <v>21.946712699999999</v>
      </c>
      <c r="K956" s="43">
        <v>40.728400000000001</v>
      </c>
      <c r="L956" s="194">
        <v>4.8976600000000001</v>
      </c>
      <c r="M956" s="45">
        <f t="shared" si="117"/>
        <v>1.2222831095690283</v>
      </c>
    </row>
    <row r="957" spans="1:13" x14ac:dyDescent="0.25">
      <c r="A957" s="65">
        <f t="shared" si="120"/>
        <v>7</v>
      </c>
      <c r="B957" s="46" t="s">
        <v>1212</v>
      </c>
      <c r="C957" s="46">
        <v>131.5</v>
      </c>
      <c r="D957" s="46"/>
      <c r="E957" s="46"/>
      <c r="F957" s="46">
        <v>131.5</v>
      </c>
      <c r="G957" s="221">
        <v>82.8</v>
      </c>
      <c r="H957" s="43">
        <f t="shared" si="118"/>
        <v>2.76E-2</v>
      </c>
      <c r="I957" s="43">
        <f t="shared" si="116"/>
        <v>118.16802</v>
      </c>
      <c r="J957" s="43">
        <f t="shared" si="119"/>
        <v>25.9969644</v>
      </c>
      <c r="K957" s="43">
        <v>48.244799999999998</v>
      </c>
      <c r="L957" s="194">
        <v>5.80152</v>
      </c>
      <c r="M957" s="45">
        <f t="shared" si="117"/>
        <v>1.507310299619772</v>
      </c>
    </row>
    <row r="958" spans="1:13" x14ac:dyDescent="0.25">
      <c r="A958" s="65">
        <f t="shared" si="120"/>
        <v>8</v>
      </c>
      <c r="B958" s="46" t="s">
        <v>1213</v>
      </c>
      <c r="C958" s="46">
        <v>164</v>
      </c>
      <c r="D958" s="46"/>
      <c r="E958" s="46"/>
      <c r="F958" s="46">
        <v>164</v>
      </c>
      <c r="G958" s="221">
        <v>103.2</v>
      </c>
      <c r="H958" s="43">
        <f t="shared" si="118"/>
        <v>3.44E-2</v>
      </c>
      <c r="I958" s="43">
        <f t="shared" si="116"/>
        <v>147.28188</v>
      </c>
      <c r="J958" s="43">
        <f t="shared" si="119"/>
        <v>32.402013600000004</v>
      </c>
      <c r="K958" s="43">
        <v>60.1312</v>
      </c>
      <c r="L958" s="194">
        <v>7.2308799999999991</v>
      </c>
      <c r="M958" s="45">
        <f t="shared" si="117"/>
        <v>1.5063778878048781</v>
      </c>
    </row>
    <row r="959" spans="1:13" x14ac:dyDescent="0.25">
      <c r="A959" s="65">
        <f t="shared" si="120"/>
        <v>9</v>
      </c>
      <c r="B959" s="46" t="s">
        <v>1214</v>
      </c>
      <c r="C959" s="46">
        <v>183.5</v>
      </c>
      <c r="D959" s="46"/>
      <c r="E959" s="46"/>
      <c r="F959" s="46">
        <v>183.5</v>
      </c>
      <c r="G959" s="221">
        <v>106</v>
      </c>
      <c r="H959" s="43">
        <f t="shared" si="118"/>
        <v>3.5333333333333335E-2</v>
      </c>
      <c r="I959" s="43">
        <f t="shared" si="116"/>
        <v>151.27789999999999</v>
      </c>
      <c r="J959" s="43">
        <f t="shared" si="119"/>
        <v>33.281137999999999</v>
      </c>
      <c r="K959" s="43">
        <v>61.762666666666668</v>
      </c>
      <c r="L959" s="194">
        <v>7.4270666666666667</v>
      </c>
      <c r="M959" s="45">
        <f t="shared" si="117"/>
        <v>1.3828270917347865</v>
      </c>
    </row>
    <row r="960" spans="1:13" x14ac:dyDescent="0.25">
      <c r="A960" s="65">
        <f t="shared" si="120"/>
        <v>10</v>
      </c>
      <c r="B960" s="46" t="s">
        <v>1215</v>
      </c>
      <c r="C960" s="46">
        <v>4270.7</v>
      </c>
      <c r="D960" s="46"/>
      <c r="E960" s="46"/>
      <c r="F960" s="46">
        <v>4270.7</v>
      </c>
      <c r="G960" s="221">
        <v>702.2</v>
      </c>
      <c r="H960" s="43">
        <f t="shared" si="118"/>
        <v>0.23406666666666667</v>
      </c>
      <c r="I960" s="43">
        <f t="shared" si="116"/>
        <v>1002.14473</v>
      </c>
      <c r="J960" s="43">
        <f t="shared" si="119"/>
        <v>220.47184060000001</v>
      </c>
      <c r="K960" s="43">
        <v>409.14853333333338</v>
      </c>
      <c r="L960" s="194">
        <v>49.200813333333329</v>
      </c>
      <c r="M960" s="45">
        <f t="shared" si="117"/>
        <v>0.39360430778716993</v>
      </c>
    </row>
    <row r="961" spans="1:13" x14ac:dyDescent="0.25">
      <c r="A961" s="65">
        <f t="shared" si="120"/>
        <v>11</v>
      </c>
      <c r="B961" s="46" t="s">
        <v>1216</v>
      </c>
      <c r="C961" s="46">
        <v>2670.7</v>
      </c>
      <c r="D961" s="46"/>
      <c r="E961" s="46"/>
      <c r="F961" s="46">
        <v>2670.7</v>
      </c>
      <c r="G961" s="221">
        <v>600</v>
      </c>
      <c r="H961" s="43">
        <f t="shared" si="118"/>
        <v>0.2</v>
      </c>
      <c r="I961" s="43">
        <f t="shared" si="116"/>
        <v>856.29</v>
      </c>
      <c r="J961" s="43">
        <f t="shared" si="119"/>
        <v>188.38379999999998</v>
      </c>
      <c r="K961" s="43">
        <v>349.59999999999997</v>
      </c>
      <c r="L961" s="194">
        <v>42.04</v>
      </c>
      <c r="M961" s="45">
        <f t="shared" si="117"/>
        <v>0.5378042460778073</v>
      </c>
    </row>
    <row r="962" spans="1:13" x14ac:dyDescent="0.25">
      <c r="A962" s="65">
        <f t="shared" si="120"/>
        <v>12</v>
      </c>
      <c r="B962" s="46" t="s">
        <v>1217</v>
      </c>
      <c r="C962" s="46">
        <v>463.7</v>
      </c>
      <c r="D962" s="46"/>
      <c r="E962" s="46">
        <v>121.1</v>
      </c>
      <c r="F962" s="46">
        <v>584.79999999999995</v>
      </c>
      <c r="G962" s="221">
        <v>70.900000000000006</v>
      </c>
      <c r="H962" s="43">
        <f t="shared" si="118"/>
        <v>2.3633333333333336E-2</v>
      </c>
      <c r="I962" s="43">
        <f t="shared" si="116"/>
        <v>101.18493500000001</v>
      </c>
      <c r="J962" s="43">
        <f t="shared" si="119"/>
        <v>22.260685700000003</v>
      </c>
      <c r="K962" s="43">
        <v>41.311066666666669</v>
      </c>
      <c r="L962" s="194">
        <v>4.9677266666666666</v>
      </c>
      <c r="M962" s="45">
        <f t="shared" si="117"/>
        <v>0.29022642618559058</v>
      </c>
    </row>
    <row r="963" spans="1:13" x14ac:dyDescent="0.25">
      <c r="A963" s="65">
        <f t="shared" si="120"/>
        <v>13</v>
      </c>
      <c r="B963" s="46" t="s">
        <v>1218</v>
      </c>
      <c r="C963" s="46">
        <v>892.4</v>
      </c>
      <c r="D963" s="46"/>
      <c r="E963" s="46"/>
      <c r="F963" s="46">
        <v>892.4</v>
      </c>
      <c r="G963" s="221">
        <v>71.5</v>
      </c>
      <c r="H963" s="43">
        <f t="shared" si="118"/>
        <v>2.3833333333333335E-2</v>
      </c>
      <c r="I963" s="43">
        <f t="shared" si="116"/>
        <v>102.041225</v>
      </c>
      <c r="J963" s="43">
        <f t="shared" si="119"/>
        <v>22.4490695</v>
      </c>
      <c r="K963" s="43">
        <v>41.660666666666671</v>
      </c>
      <c r="L963" s="194">
        <v>5.0097666666666676</v>
      </c>
      <c r="M963" s="45">
        <f t="shared" si="117"/>
        <v>0.1917982158598536</v>
      </c>
    </row>
    <row r="964" spans="1:13" x14ac:dyDescent="0.25">
      <c r="A964" s="65">
        <f t="shared" si="120"/>
        <v>14</v>
      </c>
      <c r="B964" s="46" t="s">
        <v>1219</v>
      </c>
      <c r="C964" s="46">
        <v>481.8</v>
      </c>
      <c r="D964" s="46"/>
      <c r="E964" s="46">
        <v>50.8</v>
      </c>
      <c r="F964" s="46">
        <v>532.6</v>
      </c>
      <c r="G964" s="221">
        <v>68.900000000000006</v>
      </c>
      <c r="H964" s="43">
        <f t="shared" si="118"/>
        <v>2.296666666666667E-2</v>
      </c>
      <c r="I964" s="43">
        <f t="shared" si="116"/>
        <v>98.330635000000015</v>
      </c>
      <c r="J964" s="43">
        <f t="shared" si="119"/>
        <v>21.632739700000002</v>
      </c>
      <c r="K964" s="43">
        <v>40.145733333333332</v>
      </c>
      <c r="L964" s="194">
        <v>4.8275933333333336</v>
      </c>
      <c r="M964" s="45">
        <f t="shared" si="117"/>
        <v>0.30968212798848416</v>
      </c>
    </row>
    <row r="965" spans="1:13" x14ac:dyDescent="0.25">
      <c r="A965" s="65">
        <f t="shared" si="120"/>
        <v>15</v>
      </c>
      <c r="B965" s="46" t="s">
        <v>1220</v>
      </c>
      <c r="C965" s="46">
        <v>340.1</v>
      </c>
      <c r="D965" s="46"/>
      <c r="E965" s="46"/>
      <c r="F965" s="46">
        <v>340.1</v>
      </c>
      <c r="G965" s="221">
        <v>150</v>
      </c>
      <c r="H965" s="43">
        <f t="shared" si="118"/>
        <v>0.05</v>
      </c>
      <c r="I965" s="43">
        <f t="shared" si="116"/>
        <v>214.07249999999999</v>
      </c>
      <c r="J965" s="43">
        <f t="shared" si="119"/>
        <v>47.095949999999995</v>
      </c>
      <c r="K965" s="43">
        <v>87.399999999999991</v>
      </c>
      <c r="L965" s="194">
        <v>10.51</v>
      </c>
      <c r="M965" s="45">
        <f t="shared" si="117"/>
        <v>1.0558025580711554</v>
      </c>
    </row>
    <row r="966" spans="1:13" x14ac:dyDescent="0.25">
      <c r="A966" s="65">
        <f t="shared" si="120"/>
        <v>16</v>
      </c>
      <c r="B966" s="46" t="s">
        <v>1221</v>
      </c>
      <c r="C966" s="46">
        <v>449.9</v>
      </c>
      <c r="D966" s="46"/>
      <c r="E966" s="46">
        <v>99.3</v>
      </c>
      <c r="F966" s="46">
        <v>549.19999999999993</v>
      </c>
      <c r="G966" s="221">
        <v>180</v>
      </c>
      <c r="H966" s="43">
        <f t="shared" si="118"/>
        <v>0.06</v>
      </c>
      <c r="I966" s="43">
        <f t="shared" si="116"/>
        <v>256.887</v>
      </c>
      <c r="J966" s="43">
        <f t="shared" si="119"/>
        <v>56.515140000000002</v>
      </c>
      <c r="K966" s="43">
        <v>104.87999999999998</v>
      </c>
      <c r="L966" s="194">
        <v>12.611999999999998</v>
      </c>
      <c r="M966" s="45">
        <f t="shared" si="117"/>
        <v>0.78458510560815753</v>
      </c>
    </row>
    <row r="967" spans="1:13" x14ac:dyDescent="0.25">
      <c r="A967" s="65">
        <f t="shared" si="120"/>
        <v>17</v>
      </c>
      <c r="B967" s="46" t="s">
        <v>1222</v>
      </c>
      <c r="C967" s="46">
        <v>855.5</v>
      </c>
      <c r="D967" s="46"/>
      <c r="E967" s="46">
        <v>188</v>
      </c>
      <c r="F967" s="46">
        <v>1043.5</v>
      </c>
      <c r="G967" s="221">
        <v>286</v>
      </c>
      <c r="H967" s="43">
        <f t="shared" si="118"/>
        <v>9.5333333333333339E-2</v>
      </c>
      <c r="I967" s="43">
        <f t="shared" si="116"/>
        <v>408.16489999999999</v>
      </c>
      <c r="J967" s="43">
        <f t="shared" si="119"/>
        <v>89.796278000000001</v>
      </c>
      <c r="K967" s="43">
        <v>166.64266666666668</v>
      </c>
      <c r="L967" s="194">
        <v>20.03906666666667</v>
      </c>
      <c r="M967" s="45">
        <f t="shared" si="117"/>
        <v>0.65610245455997451</v>
      </c>
    </row>
    <row r="968" spans="1:13" x14ac:dyDescent="0.25">
      <c r="A968" s="65">
        <f t="shared" si="120"/>
        <v>18</v>
      </c>
      <c r="B968" s="46" t="s">
        <v>1223</v>
      </c>
      <c r="C968" s="46">
        <v>851.2</v>
      </c>
      <c r="D968" s="46"/>
      <c r="E968" s="46">
        <v>76.2</v>
      </c>
      <c r="F968" s="46">
        <v>927.40000000000009</v>
      </c>
      <c r="G968" s="221">
        <v>284.10000000000002</v>
      </c>
      <c r="H968" s="43">
        <f t="shared" si="118"/>
        <v>9.4700000000000006E-2</v>
      </c>
      <c r="I968" s="43">
        <f t="shared" si="116"/>
        <v>405.45331500000003</v>
      </c>
      <c r="J968" s="43">
        <f t="shared" si="119"/>
        <v>89.199729300000001</v>
      </c>
      <c r="K968" s="43">
        <v>165.53560000000002</v>
      </c>
      <c r="L968" s="194">
        <v>19.905940000000001</v>
      </c>
      <c r="M968" s="45">
        <f t="shared" si="117"/>
        <v>0.73333468222989007</v>
      </c>
    </row>
    <row r="969" spans="1:13" x14ac:dyDescent="0.25">
      <c r="A969" s="65">
        <f t="shared" si="120"/>
        <v>19</v>
      </c>
      <c r="B969" s="46" t="s">
        <v>1224</v>
      </c>
      <c r="C969" s="46">
        <v>544.4</v>
      </c>
      <c r="D969" s="46">
        <v>105.8</v>
      </c>
      <c r="E969" s="46">
        <v>74</v>
      </c>
      <c r="F969" s="46">
        <v>724.19999999999993</v>
      </c>
      <c r="G969" s="221">
        <v>44.2</v>
      </c>
      <c r="H969" s="43">
        <f t="shared" si="118"/>
        <v>1.4733333333333334E-2</v>
      </c>
      <c r="I969" s="43">
        <f t="shared" si="116"/>
        <v>63.080030000000001</v>
      </c>
      <c r="J969" s="43">
        <f t="shared" si="119"/>
        <v>13.8776066</v>
      </c>
      <c r="K969" s="43">
        <v>25.753866666666667</v>
      </c>
      <c r="L969" s="194">
        <v>3.0969466666666667</v>
      </c>
      <c r="M969" s="45">
        <f t="shared" si="117"/>
        <v>0.14610390766823164</v>
      </c>
    </row>
    <row r="970" spans="1:13" x14ac:dyDescent="0.25">
      <c r="A970" s="65">
        <f t="shared" si="120"/>
        <v>20</v>
      </c>
      <c r="B970" s="46" t="s">
        <v>1225</v>
      </c>
      <c r="C970" s="46">
        <v>252.4</v>
      </c>
      <c r="D970" s="46">
        <v>53</v>
      </c>
      <c r="E970" s="46">
        <v>35.4</v>
      </c>
      <c r="F970" s="46">
        <v>340.79999999999995</v>
      </c>
      <c r="G970" s="221">
        <v>45.5</v>
      </c>
      <c r="H970" s="43">
        <f t="shared" si="118"/>
        <v>1.5166666666666667E-2</v>
      </c>
      <c r="I970" s="43">
        <f t="shared" si="116"/>
        <v>64.935324999999992</v>
      </c>
      <c r="J970" s="43">
        <f t="shared" si="119"/>
        <v>14.285771499999997</v>
      </c>
      <c r="K970" s="43">
        <v>26.511333333333333</v>
      </c>
      <c r="L970" s="194">
        <v>3.1880333333333333</v>
      </c>
      <c r="M970" s="45">
        <f t="shared" si="117"/>
        <v>0.31960229802425666</v>
      </c>
    </row>
    <row r="971" spans="1:13" x14ac:dyDescent="0.25">
      <c r="A971" s="65">
        <f t="shared" si="120"/>
        <v>21</v>
      </c>
      <c r="B971" s="46" t="s">
        <v>1226</v>
      </c>
      <c r="C971" s="46">
        <v>446.3</v>
      </c>
      <c r="D971" s="46">
        <v>12.4</v>
      </c>
      <c r="E971" s="46">
        <v>75.400000000000006</v>
      </c>
      <c r="F971" s="46">
        <v>534.1</v>
      </c>
      <c r="G971" s="221">
        <v>78</v>
      </c>
      <c r="H971" s="43">
        <f t="shared" si="118"/>
        <v>2.5999999999999999E-2</v>
      </c>
      <c r="I971" s="43">
        <f t="shared" si="116"/>
        <v>111.31769999999999</v>
      </c>
      <c r="J971" s="43">
        <f t="shared" si="119"/>
        <v>24.489893999999996</v>
      </c>
      <c r="K971" s="43">
        <v>45.447999999999993</v>
      </c>
      <c r="L971" s="194">
        <v>5.4652000000000003</v>
      </c>
      <c r="M971" s="45">
        <f t="shared" si="117"/>
        <v>0.34959894027335703</v>
      </c>
    </row>
    <row r="972" spans="1:13" x14ac:dyDescent="0.25">
      <c r="A972" s="65">
        <f t="shared" si="120"/>
        <v>22</v>
      </c>
      <c r="B972" s="46" t="s">
        <v>1227</v>
      </c>
      <c r="C972" s="46">
        <v>237.5</v>
      </c>
      <c r="D972" s="46"/>
      <c r="E972" s="46"/>
      <c r="F972" s="46">
        <v>237.5</v>
      </c>
      <c r="G972" s="221">
        <v>65</v>
      </c>
      <c r="H972" s="43">
        <f t="shared" si="118"/>
        <v>2.1666666666666667E-2</v>
      </c>
      <c r="I972" s="43">
        <f t="shared" si="116"/>
        <v>92.764749999999992</v>
      </c>
      <c r="J972" s="43">
        <f t="shared" si="119"/>
        <v>20.408244999999997</v>
      </c>
      <c r="K972" s="43">
        <v>37.873333333333335</v>
      </c>
      <c r="L972" s="194">
        <v>4.554333333333334</v>
      </c>
      <c r="M972" s="45">
        <f t="shared" si="117"/>
        <v>0.65516068070175437</v>
      </c>
    </row>
    <row r="973" spans="1:13" x14ac:dyDescent="0.25">
      <c r="A973" s="65">
        <f t="shared" si="120"/>
        <v>23</v>
      </c>
      <c r="B973" s="46" t="s">
        <v>1228</v>
      </c>
      <c r="C973" s="46">
        <v>159.5</v>
      </c>
      <c r="D973" s="46"/>
      <c r="E973" s="46">
        <v>91.9</v>
      </c>
      <c r="F973" s="46">
        <v>251.4</v>
      </c>
      <c r="G973" s="221">
        <v>107.3</v>
      </c>
      <c r="H973" s="43">
        <f t="shared" si="118"/>
        <v>3.5766666666666669E-2</v>
      </c>
      <c r="I973" s="43">
        <f t="shared" si="116"/>
        <v>153.133195</v>
      </c>
      <c r="J973" s="43">
        <f t="shared" si="119"/>
        <v>33.689302900000001</v>
      </c>
      <c r="K973" s="43">
        <v>62.520133333333341</v>
      </c>
      <c r="L973" s="194">
        <v>7.5181533333333341</v>
      </c>
      <c r="M973" s="45">
        <f t="shared" si="117"/>
        <v>1.0217214978785467</v>
      </c>
    </row>
    <row r="974" spans="1:13" x14ac:dyDescent="0.25">
      <c r="A974" s="65">
        <f t="shared" si="120"/>
        <v>24</v>
      </c>
      <c r="B974" s="46" t="s">
        <v>1229</v>
      </c>
      <c r="C974" s="46">
        <v>6036.5</v>
      </c>
      <c r="D974" s="46"/>
      <c r="E974" s="46">
        <v>57.9</v>
      </c>
      <c r="F974" s="46">
        <v>6094.4</v>
      </c>
      <c r="G974" s="221">
        <v>709.8</v>
      </c>
      <c r="H974" s="43">
        <f t="shared" si="118"/>
        <v>0.23659999999999998</v>
      </c>
      <c r="I974" s="43">
        <f t="shared" si="116"/>
        <v>1012.9910699999998</v>
      </c>
      <c r="J974" s="43">
        <f t="shared" si="119"/>
        <v>222.85803539999995</v>
      </c>
      <c r="K974" s="43">
        <v>413.57679999999993</v>
      </c>
      <c r="L974" s="194">
        <v>49.733319999999992</v>
      </c>
      <c r="M974" s="45">
        <f t="shared" si="117"/>
        <v>0.27880664633105795</v>
      </c>
    </row>
    <row r="975" spans="1:13" x14ac:dyDescent="0.25">
      <c r="A975" s="65">
        <f t="shared" si="120"/>
        <v>25</v>
      </c>
      <c r="B975" s="46" t="s">
        <v>1230</v>
      </c>
      <c r="C975" s="46">
        <v>5942.78</v>
      </c>
      <c r="D975" s="46">
        <v>26.3</v>
      </c>
      <c r="E975" s="46">
        <v>169.5</v>
      </c>
      <c r="F975" s="46">
        <v>6138.58</v>
      </c>
      <c r="G975" s="222">
        <v>750</v>
      </c>
      <c r="H975" s="43">
        <f t="shared" si="118"/>
        <v>0.25</v>
      </c>
      <c r="I975" s="43">
        <f t="shared" si="116"/>
        <v>1070.3625</v>
      </c>
      <c r="J975" s="43">
        <f t="shared" si="119"/>
        <v>235.47975</v>
      </c>
      <c r="K975" s="43">
        <v>437</v>
      </c>
      <c r="L975" s="194">
        <v>52.55</v>
      </c>
      <c r="M975" s="45">
        <f t="shared" si="117"/>
        <v>0.29247680245268448</v>
      </c>
    </row>
    <row r="976" spans="1:13" x14ac:dyDescent="0.25">
      <c r="A976" s="65">
        <f t="shared" si="120"/>
        <v>26</v>
      </c>
      <c r="B976" s="46" t="s">
        <v>1231</v>
      </c>
      <c r="C976" s="46">
        <v>362.7</v>
      </c>
      <c r="D976" s="46"/>
      <c r="E976" s="46">
        <v>64.8</v>
      </c>
      <c r="F976" s="46">
        <v>427.5</v>
      </c>
      <c r="G976" s="221">
        <v>44.2</v>
      </c>
      <c r="H976" s="43">
        <f t="shared" si="118"/>
        <v>1.4733333333333334E-2</v>
      </c>
      <c r="I976" s="43">
        <f t="shared" si="116"/>
        <v>63.080030000000001</v>
      </c>
      <c r="J976" s="43">
        <f t="shared" si="119"/>
        <v>13.8776066</v>
      </c>
      <c r="K976" s="43">
        <v>25.753866666666667</v>
      </c>
      <c r="L976" s="194">
        <v>3.0969466666666667</v>
      </c>
      <c r="M976" s="45">
        <f t="shared" si="117"/>
        <v>0.24750514604288498</v>
      </c>
    </row>
    <row r="977" spans="1:13" x14ac:dyDescent="0.25">
      <c r="A977" s="65">
        <f t="shared" si="120"/>
        <v>27</v>
      </c>
      <c r="B977" s="46" t="s">
        <v>1232</v>
      </c>
      <c r="C977" s="46">
        <v>5493.7</v>
      </c>
      <c r="D977" s="46"/>
      <c r="E977" s="46"/>
      <c r="F977" s="46">
        <v>5493.7</v>
      </c>
      <c r="G977" s="223">
        <v>1231.1600000000001</v>
      </c>
      <c r="H977" s="43">
        <f t="shared" si="118"/>
        <v>0.41038666666666668</v>
      </c>
      <c r="I977" s="43">
        <f t="shared" si="116"/>
        <v>1757.049994</v>
      </c>
      <c r="J977" s="43">
        <f t="shared" si="119"/>
        <v>386.55099868000002</v>
      </c>
      <c r="K977" s="43">
        <v>717.35589333333337</v>
      </c>
      <c r="L977" s="194">
        <v>86.263277333333335</v>
      </c>
      <c r="M977" s="45">
        <f t="shared" si="117"/>
        <v>0.53647271662935125</v>
      </c>
    </row>
    <row r="978" spans="1:13" x14ac:dyDescent="0.25">
      <c r="A978" s="65">
        <f t="shared" si="120"/>
        <v>28</v>
      </c>
      <c r="B978" s="46" t="s">
        <v>1233</v>
      </c>
      <c r="C978" s="46">
        <v>5413.1</v>
      </c>
      <c r="D978" s="46"/>
      <c r="E978" s="46">
        <v>26</v>
      </c>
      <c r="F978" s="46">
        <v>5439.1</v>
      </c>
      <c r="G978" s="221">
        <v>1289</v>
      </c>
      <c r="H978" s="43">
        <f t="shared" si="118"/>
        <v>0.42966666666666664</v>
      </c>
      <c r="I978" s="43">
        <f t="shared" si="116"/>
        <v>1839.5963499999998</v>
      </c>
      <c r="J978" s="43">
        <f t="shared" si="119"/>
        <v>404.71119699999997</v>
      </c>
      <c r="K978" s="43">
        <v>751.05733333333319</v>
      </c>
      <c r="L978" s="194">
        <v>90.315933333333334</v>
      </c>
      <c r="M978" s="45">
        <f t="shared" si="117"/>
        <v>0.56731459500039827</v>
      </c>
    </row>
    <row r="979" spans="1:13" x14ac:dyDescent="0.25">
      <c r="A979" s="65">
        <f t="shared" si="120"/>
        <v>29</v>
      </c>
      <c r="B979" s="46" t="s">
        <v>1234</v>
      </c>
      <c r="C979" s="46">
        <v>420.4</v>
      </c>
      <c r="D979" s="46"/>
      <c r="E979" s="46">
        <v>81.3</v>
      </c>
      <c r="F979" s="46">
        <v>501.7</v>
      </c>
      <c r="G979" s="221">
        <v>45.5</v>
      </c>
      <c r="H979" s="43">
        <f t="shared" si="118"/>
        <v>1.5166666666666667E-2</v>
      </c>
      <c r="I979" s="43">
        <f t="shared" si="116"/>
        <v>64.935324999999992</v>
      </c>
      <c r="J979" s="43">
        <f t="shared" si="119"/>
        <v>14.285771499999997</v>
      </c>
      <c r="K979" s="43">
        <v>26.511333333333333</v>
      </c>
      <c r="L979" s="194">
        <v>3.1880333333333333</v>
      </c>
      <c r="M979" s="45">
        <f t="shared" si="117"/>
        <v>0.21710277689190088</v>
      </c>
    </row>
    <row r="980" spans="1:13" x14ac:dyDescent="0.25">
      <c r="A980" s="65">
        <f t="shared" si="120"/>
        <v>30</v>
      </c>
      <c r="B980" s="46" t="s">
        <v>1235</v>
      </c>
      <c r="C980" s="46">
        <v>176.4</v>
      </c>
      <c r="D980" s="46"/>
      <c r="E980" s="46">
        <v>88.5</v>
      </c>
      <c r="F980" s="46">
        <v>264.89999999999998</v>
      </c>
      <c r="G980" s="221">
        <v>65</v>
      </c>
      <c r="H980" s="43">
        <f t="shared" si="118"/>
        <v>2.1666666666666667E-2</v>
      </c>
      <c r="I980" s="43">
        <f t="shared" si="116"/>
        <v>92.764749999999992</v>
      </c>
      <c r="J980" s="43">
        <f t="shared" si="119"/>
        <v>20.408244999999997</v>
      </c>
      <c r="K980" s="43">
        <v>37.873333333333335</v>
      </c>
      <c r="L980" s="194">
        <v>4.554333333333334</v>
      </c>
      <c r="M980" s="45">
        <f t="shared" si="117"/>
        <v>0.58739396627658236</v>
      </c>
    </row>
    <row r="981" spans="1:13" x14ac:dyDescent="0.25">
      <c r="A981" s="65">
        <f t="shared" si="120"/>
        <v>31</v>
      </c>
      <c r="B981" s="46" t="s">
        <v>1236</v>
      </c>
      <c r="C981" s="46">
        <v>476.7</v>
      </c>
      <c r="D981" s="46"/>
      <c r="E981" s="46">
        <v>38</v>
      </c>
      <c r="F981" s="46">
        <v>514.70000000000005</v>
      </c>
      <c r="G981" s="221">
        <v>26</v>
      </c>
      <c r="H981" s="43">
        <f t="shared" si="118"/>
        <v>8.6666666666666663E-3</v>
      </c>
      <c r="I981" s="43">
        <f t="shared" si="116"/>
        <v>37.105899999999998</v>
      </c>
      <c r="J981" s="43">
        <f t="shared" si="119"/>
        <v>8.1632979999999993</v>
      </c>
      <c r="K981" s="43">
        <v>15.149333333333331</v>
      </c>
      <c r="L981" s="194">
        <v>1.8217333333333332</v>
      </c>
      <c r="M981" s="45">
        <f t="shared" si="117"/>
        <v>0.12092532478466418</v>
      </c>
    </row>
    <row r="982" spans="1:13" x14ac:dyDescent="0.25">
      <c r="A982" s="65">
        <f t="shared" si="120"/>
        <v>32</v>
      </c>
      <c r="B982" s="46" t="s">
        <v>1241</v>
      </c>
      <c r="C982" s="46">
        <v>474.8</v>
      </c>
      <c r="D982" s="46"/>
      <c r="E982" s="46"/>
      <c r="F982" s="46">
        <v>474.8</v>
      </c>
      <c r="G982" s="221">
        <v>170</v>
      </c>
      <c r="H982" s="43">
        <f t="shared" si="118"/>
        <v>5.6666666666666664E-2</v>
      </c>
      <c r="I982" s="43">
        <f t="shared" si="116"/>
        <v>242.61549999999997</v>
      </c>
      <c r="J982" s="43">
        <f t="shared" si="119"/>
        <v>53.375409999999995</v>
      </c>
      <c r="K982" s="43">
        <v>99.053333333333327</v>
      </c>
      <c r="L982" s="194">
        <v>11.911333333333332</v>
      </c>
      <c r="M982" s="45">
        <f t="shared" si="117"/>
        <v>0.85710947065431053</v>
      </c>
    </row>
    <row r="983" spans="1:13" x14ac:dyDescent="0.25">
      <c r="A983" s="65">
        <f t="shared" si="120"/>
        <v>33</v>
      </c>
      <c r="B983" s="46" t="s">
        <v>1242</v>
      </c>
      <c r="C983" s="46">
        <v>667.03</v>
      </c>
      <c r="D983" s="46"/>
      <c r="E983" s="46"/>
      <c r="F983" s="46">
        <v>667.03</v>
      </c>
      <c r="G983" s="221">
        <v>250</v>
      </c>
      <c r="H983" s="43">
        <f t="shared" si="118"/>
        <v>8.3333333333333329E-2</v>
      </c>
      <c r="I983" s="43">
        <f t="shared" si="116"/>
        <v>356.78749999999997</v>
      </c>
      <c r="J983" s="43">
        <f t="shared" si="119"/>
        <v>78.493249999999989</v>
      </c>
      <c r="K983" s="43">
        <v>145.66666666666663</v>
      </c>
      <c r="L983" s="194">
        <v>17.516666666666666</v>
      </c>
      <c r="M983" s="45">
        <f t="shared" si="117"/>
        <v>0.89720714710482785</v>
      </c>
    </row>
    <row r="984" spans="1:13" x14ac:dyDescent="0.25">
      <c r="A984" s="65">
        <f t="shared" si="120"/>
        <v>34</v>
      </c>
      <c r="B984" s="46" t="s">
        <v>1243</v>
      </c>
      <c r="C984" s="46">
        <v>1023.7</v>
      </c>
      <c r="D984" s="46"/>
      <c r="E984" s="46"/>
      <c r="F984" s="46">
        <v>1023.7</v>
      </c>
      <c r="G984" s="221">
        <v>358.8</v>
      </c>
      <c r="H984" s="43">
        <f t="shared" si="118"/>
        <v>0.1196</v>
      </c>
      <c r="I984" s="43">
        <f t="shared" si="116"/>
        <v>512.06142</v>
      </c>
      <c r="J984" s="43">
        <f t="shared" si="119"/>
        <v>112.6535124</v>
      </c>
      <c r="K984" s="43">
        <v>209.06079999999997</v>
      </c>
      <c r="L984" s="194">
        <v>25.13992</v>
      </c>
      <c r="M984" s="45">
        <f t="shared" si="117"/>
        <v>0.83903062655074712</v>
      </c>
    </row>
    <row r="985" spans="1:13" x14ac:dyDescent="0.25">
      <c r="A985" s="65">
        <f t="shared" si="120"/>
        <v>35</v>
      </c>
      <c r="B985" s="46" t="s">
        <v>1247</v>
      </c>
      <c r="C985" s="46">
        <v>214.1</v>
      </c>
      <c r="D985" s="46"/>
      <c r="E985" s="46"/>
      <c r="F985" s="46">
        <v>214.1</v>
      </c>
      <c r="G985" s="221">
        <v>135</v>
      </c>
      <c r="H985" s="43">
        <f t="shared" si="118"/>
        <v>4.4999999999999998E-2</v>
      </c>
      <c r="I985" s="43">
        <f t="shared" si="116"/>
        <v>192.66524999999999</v>
      </c>
      <c r="J985" s="43">
        <f t="shared" si="119"/>
        <v>42.386354999999995</v>
      </c>
      <c r="K985" s="43">
        <v>78.66</v>
      </c>
      <c r="L985" s="194">
        <v>9.4589999999999996</v>
      </c>
      <c r="M985" s="45">
        <f t="shared" si="117"/>
        <v>1.5094376693134048</v>
      </c>
    </row>
    <row r="986" spans="1:13" x14ac:dyDescent="0.25">
      <c r="A986" s="65">
        <f t="shared" si="120"/>
        <v>36</v>
      </c>
      <c r="B986" s="46" t="s">
        <v>1248</v>
      </c>
      <c r="C986" s="46">
        <v>396.1</v>
      </c>
      <c r="D986" s="46"/>
      <c r="E986" s="46">
        <v>77.8</v>
      </c>
      <c r="F986" s="46">
        <v>473.90000000000003</v>
      </c>
      <c r="G986" s="221">
        <v>186</v>
      </c>
      <c r="H986" s="43">
        <f t="shared" si="118"/>
        <v>6.2E-2</v>
      </c>
      <c r="I986" s="43">
        <f t="shared" si="116"/>
        <v>265.44990000000001</v>
      </c>
      <c r="J986" s="43">
        <f t="shared" si="119"/>
        <v>58.398978000000007</v>
      </c>
      <c r="K986" s="43">
        <v>108.37599999999999</v>
      </c>
      <c r="L986" s="194">
        <v>13.032399999999999</v>
      </c>
      <c r="M986" s="45">
        <f t="shared" si="117"/>
        <v>0.93955956530913687</v>
      </c>
    </row>
    <row r="987" spans="1:13" x14ac:dyDescent="0.25">
      <c r="A987" s="65">
        <f t="shared" si="120"/>
        <v>37</v>
      </c>
      <c r="B987" s="46" t="s">
        <v>1249</v>
      </c>
      <c r="C987" s="46">
        <v>479.6</v>
      </c>
      <c r="D987" s="46"/>
      <c r="E987" s="46"/>
      <c r="F987" s="46">
        <v>479.6</v>
      </c>
      <c r="G987" s="221">
        <v>122.9</v>
      </c>
      <c r="H987" s="43">
        <f t="shared" si="118"/>
        <v>4.0966666666666665E-2</v>
      </c>
      <c r="I987" s="43">
        <f t="shared" si="116"/>
        <v>175.39673499999998</v>
      </c>
      <c r="J987" s="43">
        <f t="shared" si="119"/>
        <v>38.587281699999998</v>
      </c>
      <c r="K987" s="43">
        <v>71.609733333333324</v>
      </c>
      <c r="L987" s="194">
        <v>8.6111933333333326</v>
      </c>
      <c r="M987" s="45">
        <f t="shared" si="117"/>
        <v>0.61343816381706973</v>
      </c>
    </row>
    <row r="988" spans="1:13" x14ac:dyDescent="0.25">
      <c r="A988" s="65">
        <f t="shared" si="120"/>
        <v>38</v>
      </c>
      <c r="B988" s="46" t="s">
        <v>1250</v>
      </c>
      <c r="C988" s="46">
        <v>415.6</v>
      </c>
      <c r="D988" s="46"/>
      <c r="E988" s="46"/>
      <c r="F988" s="46">
        <v>415.6</v>
      </c>
      <c r="G988" s="221">
        <v>222</v>
      </c>
      <c r="H988" s="43">
        <f t="shared" si="118"/>
        <v>7.3999999999999996E-2</v>
      </c>
      <c r="I988" s="43">
        <f t="shared" si="116"/>
        <v>316.82729999999998</v>
      </c>
      <c r="J988" s="43">
        <f t="shared" si="119"/>
        <v>69.702005999999997</v>
      </c>
      <c r="K988" s="43">
        <v>129.352</v>
      </c>
      <c r="L988" s="194">
        <v>15.5548</v>
      </c>
      <c r="M988" s="45">
        <f t="shared" si="117"/>
        <v>1.2787201780558228</v>
      </c>
    </row>
    <row r="989" spans="1:13" x14ac:dyDescent="0.25">
      <c r="A989" s="65">
        <f t="shared" si="120"/>
        <v>39</v>
      </c>
      <c r="B989" s="46" t="s">
        <v>1251</v>
      </c>
      <c r="C989" s="46">
        <v>338.9</v>
      </c>
      <c r="D989" s="46"/>
      <c r="E989" s="46">
        <v>73.099999999999994</v>
      </c>
      <c r="F989" s="46">
        <v>412</v>
      </c>
      <c r="G989" s="221">
        <v>94.3</v>
      </c>
      <c r="H989" s="43">
        <f t="shared" si="118"/>
        <v>3.1433333333333334E-2</v>
      </c>
      <c r="I989" s="43">
        <f t="shared" si="116"/>
        <v>134.58024499999999</v>
      </c>
      <c r="J989" s="43">
        <f t="shared" si="119"/>
        <v>29.607653899999999</v>
      </c>
      <c r="K989" s="43">
        <v>54.945466666666661</v>
      </c>
      <c r="L989" s="194">
        <v>6.6072866666666661</v>
      </c>
      <c r="M989" s="45">
        <f t="shared" si="117"/>
        <v>0.54791420444983818</v>
      </c>
    </row>
    <row r="990" spans="1:13" x14ac:dyDescent="0.25">
      <c r="A990" s="65">
        <f t="shared" si="120"/>
        <v>40</v>
      </c>
      <c r="B990" s="46" t="s">
        <v>1252</v>
      </c>
      <c r="C990" s="46">
        <v>154.69999999999999</v>
      </c>
      <c r="D990" s="46"/>
      <c r="E990" s="46"/>
      <c r="F990" s="46">
        <v>154.69999999999999</v>
      </c>
      <c r="G990" s="221">
        <v>97.5</v>
      </c>
      <c r="H990" s="43">
        <f t="shared" si="118"/>
        <v>3.2500000000000001E-2</v>
      </c>
      <c r="I990" s="43">
        <f t="shared" si="116"/>
        <v>139.14712499999999</v>
      </c>
      <c r="J990" s="43">
        <f t="shared" si="119"/>
        <v>30.612367499999998</v>
      </c>
      <c r="K990" s="43">
        <v>56.81</v>
      </c>
      <c r="L990" s="194">
        <v>6.8315000000000001</v>
      </c>
      <c r="M990" s="45">
        <f t="shared" si="117"/>
        <v>1.5087329831932774</v>
      </c>
    </row>
    <row r="991" spans="1:13" x14ac:dyDescent="0.25">
      <c r="A991" s="65">
        <f t="shared" si="120"/>
        <v>41</v>
      </c>
      <c r="B991" s="46" t="s">
        <v>1253</v>
      </c>
      <c r="C991" s="46">
        <v>127</v>
      </c>
      <c r="D991" s="46">
        <v>51.8</v>
      </c>
      <c r="E991" s="46"/>
      <c r="F991" s="46">
        <v>178.8</v>
      </c>
      <c r="G991" s="221">
        <v>45.5</v>
      </c>
      <c r="H991" s="43">
        <f t="shared" si="118"/>
        <v>1.5166666666666667E-2</v>
      </c>
      <c r="I991" s="43">
        <f t="shared" si="116"/>
        <v>64.935324999999992</v>
      </c>
      <c r="J991" s="43">
        <f t="shared" si="119"/>
        <v>14.285771499999997</v>
      </c>
      <c r="K991" s="43">
        <v>26.511333333333333</v>
      </c>
      <c r="L991" s="194">
        <v>3.1880333333333333</v>
      </c>
      <c r="M991" s="45">
        <f t="shared" si="117"/>
        <v>0.6091748499254287</v>
      </c>
    </row>
    <row r="992" spans="1:13" x14ac:dyDescent="0.25">
      <c r="A992" s="65">
        <f t="shared" si="120"/>
        <v>42</v>
      </c>
      <c r="B992" s="46" t="s">
        <v>1254</v>
      </c>
      <c r="C992" s="46">
        <v>228.6</v>
      </c>
      <c r="D992" s="46"/>
      <c r="E992" s="46"/>
      <c r="F992" s="46">
        <v>228.6</v>
      </c>
      <c r="G992" s="221">
        <v>39.700000000000003</v>
      </c>
      <c r="H992" s="43">
        <f t="shared" si="118"/>
        <v>1.3233333333333335E-2</v>
      </c>
      <c r="I992" s="43">
        <f t="shared" si="116"/>
        <v>56.657855000000005</v>
      </c>
      <c r="J992" s="43">
        <f t="shared" si="119"/>
        <v>12.4647281</v>
      </c>
      <c r="K992" s="43">
        <v>23.131866666666671</v>
      </c>
      <c r="L992" s="194">
        <v>2.7816466666666666</v>
      </c>
      <c r="M992" s="45">
        <f t="shared" si="117"/>
        <v>0.4157309555263925</v>
      </c>
    </row>
    <row r="993" spans="1:13" x14ac:dyDescent="0.25">
      <c r="A993" s="65">
        <f t="shared" si="120"/>
        <v>43</v>
      </c>
      <c r="B993" s="46" t="s">
        <v>1255</v>
      </c>
      <c r="C993" s="46">
        <v>211.7</v>
      </c>
      <c r="D993" s="46"/>
      <c r="E993" s="46"/>
      <c r="F993" s="46">
        <v>211.7</v>
      </c>
      <c r="G993" s="221">
        <v>49.1</v>
      </c>
      <c r="H993" s="43">
        <f t="shared" si="118"/>
        <v>1.6366666666666668E-2</v>
      </c>
      <c r="I993" s="43">
        <f t="shared" si="116"/>
        <v>70.073065</v>
      </c>
      <c r="J993" s="43">
        <f t="shared" si="119"/>
        <v>15.4160743</v>
      </c>
      <c r="K993" s="43">
        <v>28.608933333333333</v>
      </c>
      <c r="L993" s="194">
        <v>3.4402733333333337</v>
      </c>
      <c r="M993" s="45">
        <f t="shared" si="117"/>
        <v>0.55521183734844914</v>
      </c>
    </row>
    <row r="994" spans="1:13" ht="13" x14ac:dyDescent="0.3">
      <c r="A994" s="65">
        <f t="shared" si="120"/>
        <v>44</v>
      </c>
      <c r="B994" s="46" t="s">
        <v>1256</v>
      </c>
      <c r="C994" s="46">
        <v>209.66</v>
      </c>
      <c r="D994" s="46"/>
      <c r="E994" s="19"/>
      <c r="F994" s="46">
        <v>209.66</v>
      </c>
      <c r="G994" s="221">
        <v>97</v>
      </c>
      <c r="H994" s="43">
        <f t="shared" si="118"/>
        <v>3.2333333333333332E-2</v>
      </c>
      <c r="I994" s="43">
        <f t="shared" si="116"/>
        <v>138.43355</v>
      </c>
      <c r="J994" s="43">
        <f t="shared" si="119"/>
        <v>30.455380999999999</v>
      </c>
      <c r="K994" s="43">
        <v>56.518666666666661</v>
      </c>
      <c r="L994" s="194">
        <v>6.7964666666666664</v>
      </c>
      <c r="M994" s="45">
        <f t="shared" si="117"/>
        <v>1.1075267782759388</v>
      </c>
    </row>
    <row r="995" spans="1:13" x14ac:dyDescent="0.25">
      <c r="A995" s="65">
        <f t="shared" si="120"/>
        <v>45</v>
      </c>
      <c r="B995" s="46" t="s">
        <v>1257</v>
      </c>
      <c r="C995" s="46">
        <v>211.9</v>
      </c>
      <c r="D995" s="46"/>
      <c r="E995" s="46"/>
      <c r="F995" s="46">
        <v>211.9</v>
      </c>
      <c r="G995" s="221">
        <v>49.1</v>
      </c>
      <c r="H995" s="43">
        <f t="shared" si="118"/>
        <v>1.6366666666666668E-2</v>
      </c>
      <c r="I995" s="43">
        <f t="shared" si="116"/>
        <v>70.073065</v>
      </c>
      <c r="J995" s="43">
        <f t="shared" si="119"/>
        <v>15.4160743</v>
      </c>
      <c r="K995" s="43">
        <v>28.608933333333333</v>
      </c>
      <c r="L995" s="194">
        <v>3.4402733333333337</v>
      </c>
      <c r="M995" s="45">
        <f t="shared" si="117"/>
        <v>0.55468780541135765</v>
      </c>
    </row>
    <row r="996" spans="1:13" x14ac:dyDescent="0.25">
      <c r="A996" s="65">
        <f t="shared" si="120"/>
        <v>46</v>
      </c>
      <c r="B996" s="46" t="s">
        <v>1258</v>
      </c>
      <c r="C996" s="46">
        <v>207</v>
      </c>
      <c r="D996" s="46"/>
      <c r="E996" s="46"/>
      <c r="F996" s="46">
        <v>207</v>
      </c>
      <c r="G996" s="221">
        <v>113.1</v>
      </c>
      <c r="H996" s="43">
        <f t="shared" si="118"/>
        <v>3.7699999999999997E-2</v>
      </c>
      <c r="I996" s="43">
        <f t="shared" si="116"/>
        <v>161.41066499999999</v>
      </c>
      <c r="J996" s="43">
        <f t="shared" si="119"/>
        <v>35.510346300000002</v>
      </c>
      <c r="K996" s="43">
        <v>65.899599999999992</v>
      </c>
      <c r="L996" s="194">
        <v>7.9245399999999986</v>
      </c>
      <c r="M996" s="45">
        <f t="shared" si="117"/>
        <v>1.3079475908212559</v>
      </c>
    </row>
    <row r="997" spans="1:13" x14ac:dyDescent="0.25">
      <c r="A997" s="65">
        <f t="shared" si="120"/>
        <v>47</v>
      </c>
      <c r="B997" s="46" t="s">
        <v>1259</v>
      </c>
      <c r="C997" s="46">
        <v>513.6</v>
      </c>
      <c r="D997" s="46"/>
      <c r="E997" s="46"/>
      <c r="F997" s="46">
        <v>513.6</v>
      </c>
      <c r="G997" s="221">
        <v>174.9</v>
      </c>
      <c r="H997" s="43">
        <f t="shared" si="118"/>
        <v>5.8300000000000005E-2</v>
      </c>
      <c r="I997" s="43">
        <f t="shared" si="116"/>
        <v>249.60853500000002</v>
      </c>
      <c r="J997" s="43">
        <f t="shared" si="119"/>
        <v>54.913877700000008</v>
      </c>
      <c r="K997" s="43">
        <v>101.9084</v>
      </c>
      <c r="L997" s="194">
        <v>12.254660000000001</v>
      </c>
      <c r="M997" s="45">
        <f t="shared" si="117"/>
        <v>0.81519757145638638</v>
      </c>
    </row>
    <row r="998" spans="1:13" x14ac:dyDescent="0.25">
      <c r="A998" s="65">
        <f t="shared" si="120"/>
        <v>48</v>
      </c>
      <c r="B998" s="46" t="s">
        <v>1260</v>
      </c>
      <c r="C998" s="46">
        <v>322.89999999999998</v>
      </c>
      <c r="D998" s="46">
        <v>13.4</v>
      </c>
      <c r="E998" s="46"/>
      <c r="F998" s="46">
        <v>336.29999999999995</v>
      </c>
      <c r="G998" s="221">
        <v>117</v>
      </c>
      <c r="H998" s="43">
        <f t="shared" si="118"/>
        <v>3.9E-2</v>
      </c>
      <c r="I998" s="43">
        <f t="shared" si="116"/>
        <v>166.97655</v>
      </c>
      <c r="J998" s="43">
        <f t="shared" si="119"/>
        <v>36.734841000000003</v>
      </c>
      <c r="K998" s="43">
        <v>68.171999999999997</v>
      </c>
      <c r="L998" s="194">
        <v>8.1977999999999991</v>
      </c>
      <c r="M998" s="45">
        <f t="shared" si="117"/>
        <v>0.83283137377341654</v>
      </c>
    </row>
    <row r="999" spans="1:13" x14ac:dyDescent="0.25">
      <c r="A999" s="65">
        <f t="shared" si="120"/>
        <v>49</v>
      </c>
      <c r="B999" s="46" t="s">
        <v>1261</v>
      </c>
      <c r="C999" s="46">
        <v>315.5</v>
      </c>
      <c r="D999" s="46"/>
      <c r="E999" s="46"/>
      <c r="F999" s="46">
        <v>315.5</v>
      </c>
      <c r="G999" s="221">
        <v>48.8</v>
      </c>
      <c r="H999" s="43">
        <f t="shared" si="118"/>
        <v>1.6266666666666665E-2</v>
      </c>
      <c r="I999" s="43">
        <f t="shared" si="116"/>
        <v>69.644919999999985</v>
      </c>
      <c r="J999" s="43">
        <f t="shared" si="119"/>
        <v>15.321882399999996</v>
      </c>
      <c r="K999" s="43">
        <v>28.434133333333328</v>
      </c>
      <c r="L999" s="194">
        <v>3.4192533333333328</v>
      </c>
      <c r="M999" s="45">
        <f t="shared" si="117"/>
        <v>0.37027001288959316</v>
      </c>
    </row>
    <row r="1000" spans="1:13" x14ac:dyDescent="0.25">
      <c r="A1000" s="65">
        <f t="shared" si="120"/>
        <v>50</v>
      </c>
      <c r="B1000" s="46" t="s">
        <v>1262</v>
      </c>
      <c r="C1000" s="46">
        <v>375.8</v>
      </c>
      <c r="D1000" s="46"/>
      <c r="E1000" s="46"/>
      <c r="F1000" s="46">
        <v>375.8</v>
      </c>
      <c r="G1000" s="221">
        <v>81.3</v>
      </c>
      <c r="H1000" s="43">
        <f t="shared" si="118"/>
        <v>2.7099999999999999E-2</v>
      </c>
      <c r="I1000" s="43">
        <f t="shared" si="116"/>
        <v>116.027295</v>
      </c>
      <c r="J1000" s="43">
        <f t="shared" si="119"/>
        <v>25.5260049</v>
      </c>
      <c r="K1000" s="43">
        <v>47.370799999999996</v>
      </c>
      <c r="L1000" s="194">
        <v>5.6964199999999998</v>
      </c>
      <c r="M1000" s="45">
        <f t="shared" si="117"/>
        <v>0.51788323549760507</v>
      </c>
    </row>
    <row r="1001" spans="1:13" x14ac:dyDescent="0.25">
      <c r="A1001" s="65">
        <f t="shared" si="120"/>
        <v>51</v>
      </c>
      <c r="B1001" s="46" t="s">
        <v>1268</v>
      </c>
      <c r="C1001" s="46">
        <v>267.3</v>
      </c>
      <c r="D1001" s="46"/>
      <c r="E1001" s="46"/>
      <c r="F1001" s="46">
        <v>267.3</v>
      </c>
      <c r="G1001" s="221">
        <v>61.1</v>
      </c>
      <c r="H1001" s="43">
        <f t="shared" si="118"/>
        <v>2.0366666666666668E-2</v>
      </c>
      <c r="I1001" s="43">
        <f t="shared" si="116"/>
        <v>87.198864999999998</v>
      </c>
      <c r="J1001" s="43">
        <f t="shared" si="119"/>
        <v>19.1837503</v>
      </c>
      <c r="K1001" s="43">
        <v>35.600933333333337</v>
      </c>
      <c r="L1001" s="194">
        <v>4.2810733333333335</v>
      </c>
      <c r="M1001" s="45">
        <f t="shared" si="117"/>
        <v>0.54719274959471254</v>
      </c>
    </row>
    <row r="1002" spans="1:13" x14ac:dyDescent="0.25">
      <c r="A1002" s="65">
        <f t="shared" si="120"/>
        <v>52</v>
      </c>
      <c r="B1002" s="46" t="s">
        <v>1269</v>
      </c>
      <c r="C1002" s="46">
        <v>505.3</v>
      </c>
      <c r="D1002" s="46"/>
      <c r="E1002" s="46"/>
      <c r="F1002" s="46">
        <v>505.3</v>
      </c>
      <c r="G1002" s="221">
        <v>91</v>
      </c>
      <c r="H1002" s="43">
        <f t="shared" si="118"/>
        <v>3.0333333333333334E-2</v>
      </c>
      <c r="I1002" s="43">
        <f t="shared" si="116"/>
        <v>129.87064999999998</v>
      </c>
      <c r="J1002" s="43">
        <f t="shared" si="119"/>
        <v>28.571542999999995</v>
      </c>
      <c r="K1002" s="43">
        <v>53.022666666666666</v>
      </c>
      <c r="L1002" s="194">
        <v>6.3760666666666665</v>
      </c>
      <c r="M1002" s="45">
        <f t="shared" si="117"/>
        <v>0.43111206477999864</v>
      </c>
    </row>
    <row r="1003" spans="1:13" x14ac:dyDescent="0.25">
      <c r="A1003" s="65">
        <f t="shared" si="120"/>
        <v>53</v>
      </c>
      <c r="B1003" s="46" t="s">
        <v>1270</v>
      </c>
      <c r="C1003" s="46">
        <v>500.8</v>
      </c>
      <c r="D1003" s="46"/>
      <c r="E1003" s="46"/>
      <c r="F1003" s="46">
        <v>500.8</v>
      </c>
      <c r="G1003" s="221">
        <v>91</v>
      </c>
      <c r="H1003" s="43">
        <f t="shared" si="118"/>
        <v>3.0333333333333334E-2</v>
      </c>
      <c r="I1003" s="43">
        <f t="shared" si="116"/>
        <v>129.87064999999998</v>
      </c>
      <c r="J1003" s="43">
        <f t="shared" si="119"/>
        <v>28.571542999999995</v>
      </c>
      <c r="K1003" s="43">
        <v>53.022666666666666</v>
      </c>
      <c r="L1003" s="194">
        <v>6.3760666666666665</v>
      </c>
      <c r="M1003" s="45">
        <f t="shared" si="117"/>
        <v>0.43498587526624066</v>
      </c>
    </row>
    <row r="1004" spans="1:13" x14ac:dyDescent="0.25">
      <c r="A1004" s="65">
        <f t="shared" si="120"/>
        <v>54</v>
      </c>
      <c r="B1004" s="46" t="s">
        <v>1271</v>
      </c>
      <c r="C1004" s="46">
        <v>494</v>
      </c>
      <c r="D1004" s="46"/>
      <c r="E1004" s="46"/>
      <c r="F1004" s="46">
        <v>494</v>
      </c>
      <c r="G1004" s="221">
        <v>103.4</v>
      </c>
      <c r="H1004" s="43">
        <f t="shared" si="118"/>
        <v>3.4466666666666666E-2</v>
      </c>
      <c r="I1004" s="43">
        <f t="shared" si="116"/>
        <v>147.56730999999999</v>
      </c>
      <c r="J1004" s="43">
        <f t="shared" si="119"/>
        <v>32.4648082</v>
      </c>
      <c r="K1004" s="43">
        <v>60.247733333333329</v>
      </c>
      <c r="L1004" s="194">
        <v>7.2448933333333336</v>
      </c>
      <c r="M1004" s="45">
        <f t="shared" si="117"/>
        <v>0.50106223657219973</v>
      </c>
    </row>
    <row r="1005" spans="1:13" x14ac:dyDescent="0.25">
      <c r="A1005" s="65">
        <f t="shared" si="120"/>
        <v>55</v>
      </c>
      <c r="B1005" s="46" t="s">
        <v>1272</v>
      </c>
      <c r="C1005" s="46">
        <v>504.3</v>
      </c>
      <c r="D1005" s="46"/>
      <c r="E1005" s="46"/>
      <c r="F1005" s="46">
        <v>504.3</v>
      </c>
      <c r="G1005" s="221">
        <v>103.4</v>
      </c>
      <c r="H1005" s="43">
        <f t="shared" si="118"/>
        <v>3.4466666666666666E-2</v>
      </c>
      <c r="I1005" s="43">
        <f t="shared" si="116"/>
        <v>147.56730999999999</v>
      </c>
      <c r="J1005" s="43">
        <f t="shared" si="119"/>
        <v>32.4648082</v>
      </c>
      <c r="K1005" s="43">
        <v>60.247733333333329</v>
      </c>
      <c r="L1005" s="194">
        <v>7.2448933333333336</v>
      </c>
      <c r="M1005" s="45">
        <f t="shared" si="117"/>
        <v>0.49082836578756028</v>
      </c>
    </row>
    <row r="1006" spans="1:13" x14ac:dyDescent="0.25">
      <c r="A1006" s="65">
        <f t="shared" si="120"/>
        <v>56</v>
      </c>
      <c r="B1006" s="46" t="s">
        <v>1273</v>
      </c>
      <c r="C1006" s="46">
        <v>272.3</v>
      </c>
      <c r="D1006" s="46"/>
      <c r="E1006" s="46"/>
      <c r="F1006" s="46">
        <v>272.3</v>
      </c>
      <c r="G1006" s="221">
        <v>45.5</v>
      </c>
      <c r="H1006" s="43">
        <f t="shared" si="118"/>
        <v>1.5166666666666667E-2</v>
      </c>
      <c r="I1006" s="43">
        <f t="shared" si="116"/>
        <v>64.935324999999992</v>
      </c>
      <c r="J1006" s="43">
        <f t="shared" si="119"/>
        <v>14.285771499999997</v>
      </c>
      <c r="K1006" s="43">
        <v>26.511333333333333</v>
      </c>
      <c r="L1006" s="194">
        <v>3.1880333333333333</v>
      </c>
      <c r="M1006" s="45">
        <f t="shared" si="117"/>
        <v>0.4000017009425878</v>
      </c>
    </row>
    <row r="1007" spans="1:13" x14ac:dyDescent="0.25">
      <c r="A1007" s="65">
        <f t="shared" si="120"/>
        <v>57</v>
      </c>
      <c r="B1007" s="46" t="s">
        <v>1274</v>
      </c>
      <c r="C1007" s="46">
        <v>388.84</v>
      </c>
      <c r="D1007" s="46"/>
      <c r="E1007" s="46"/>
      <c r="F1007" s="46">
        <v>388.84</v>
      </c>
      <c r="G1007" s="221">
        <v>95</v>
      </c>
      <c r="H1007" s="43">
        <f t="shared" si="118"/>
        <v>3.1666666666666669E-2</v>
      </c>
      <c r="I1007" s="43">
        <f t="shared" si="116"/>
        <v>135.57925</v>
      </c>
      <c r="J1007" s="43">
        <f t="shared" si="119"/>
        <v>29.827435000000001</v>
      </c>
      <c r="K1007" s="43">
        <v>55.353333333333339</v>
      </c>
      <c r="L1007" s="194">
        <v>6.6563333333333343</v>
      </c>
      <c r="M1007" s="45">
        <f t="shared" si="117"/>
        <v>0.58485842934540344</v>
      </c>
    </row>
    <row r="1008" spans="1:13" x14ac:dyDescent="0.25">
      <c r="A1008" s="65">
        <f t="shared" si="120"/>
        <v>58</v>
      </c>
      <c r="B1008" s="46" t="s">
        <v>1275</v>
      </c>
      <c r="C1008" s="46">
        <v>441.6</v>
      </c>
      <c r="D1008" s="46"/>
      <c r="E1008" s="46"/>
      <c r="F1008" s="46">
        <v>441.6</v>
      </c>
      <c r="G1008" s="221">
        <v>98.2</v>
      </c>
      <c r="H1008" s="43">
        <f t="shared" si="118"/>
        <v>3.2733333333333337E-2</v>
      </c>
      <c r="I1008" s="43">
        <f t="shared" si="116"/>
        <v>140.14613</v>
      </c>
      <c r="J1008" s="43">
        <f t="shared" si="119"/>
        <v>30.8321486</v>
      </c>
      <c r="K1008" s="43">
        <v>57.217866666666666</v>
      </c>
      <c r="L1008" s="194">
        <v>6.8805466666666675</v>
      </c>
      <c r="M1008" s="45">
        <f t="shared" si="117"/>
        <v>0.53232946542874404</v>
      </c>
    </row>
    <row r="1009" spans="1:13" x14ac:dyDescent="0.25">
      <c r="A1009" s="65">
        <f t="shared" si="120"/>
        <v>59</v>
      </c>
      <c r="B1009" s="46" t="s">
        <v>1276</v>
      </c>
      <c r="C1009" s="46">
        <v>440.7</v>
      </c>
      <c r="D1009" s="46"/>
      <c r="E1009" s="46"/>
      <c r="F1009" s="46">
        <v>440.7</v>
      </c>
      <c r="G1009" s="221">
        <v>98.2</v>
      </c>
      <c r="H1009" s="43">
        <f t="shared" si="118"/>
        <v>3.2733333333333337E-2</v>
      </c>
      <c r="I1009" s="43">
        <f t="shared" si="116"/>
        <v>140.14613</v>
      </c>
      <c r="J1009" s="43">
        <f t="shared" si="119"/>
        <v>30.8321486</v>
      </c>
      <c r="K1009" s="43">
        <v>57.217866666666666</v>
      </c>
      <c r="L1009" s="194">
        <v>6.8805466666666675</v>
      </c>
      <c r="M1009" s="45">
        <f t="shared" si="117"/>
        <v>0.53341659163452093</v>
      </c>
    </row>
    <row r="1010" spans="1:13" x14ac:dyDescent="0.25">
      <c r="A1010" s="65">
        <f t="shared" si="120"/>
        <v>60</v>
      </c>
      <c r="B1010" s="46" t="s">
        <v>1277</v>
      </c>
      <c r="C1010" s="46">
        <v>399.7</v>
      </c>
      <c r="D1010" s="46"/>
      <c r="E1010" s="46"/>
      <c r="F1010" s="46">
        <v>399.7</v>
      </c>
      <c r="G1010" s="221">
        <v>98.2</v>
      </c>
      <c r="H1010" s="43">
        <f t="shared" si="118"/>
        <v>3.2733333333333337E-2</v>
      </c>
      <c r="I1010" s="43">
        <f t="shared" si="116"/>
        <v>140.14613</v>
      </c>
      <c r="J1010" s="43">
        <f t="shared" si="119"/>
        <v>30.8321486</v>
      </c>
      <c r="K1010" s="43">
        <v>57.217866666666666</v>
      </c>
      <c r="L1010" s="194">
        <v>6.8805466666666675</v>
      </c>
      <c r="M1010" s="45">
        <f t="shared" si="117"/>
        <v>0.588132829455425</v>
      </c>
    </row>
    <row r="1011" spans="1:13" x14ac:dyDescent="0.25">
      <c r="A1011" s="65">
        <f t="shared" si="120"/>
        <v>61</v>
      </c>
      <c r="B1011" s="46" t="s">
        <v>1278</v>
      </c>
      <c r="C1011" s="46">
        <v>275.89999999999998</v>
      </c>
      <c r="D1011" s="46"/>
      <c r="E1011" s="46"/>
      <c r="F1011" s="46">
        <v>275.89999999999998</v>
      </c>
      <c r="G1011" s="221">
        <v>105.3</v>
      </c>
      <c r="H1011" s="43">
        <f t="shared" si="118"/>
        <v>3.5099999999999999E-2</v>
      </c>
      <c r="I1011" s="43">
        <f t="shared" si="116"/>
        <v>150.27889499999998</v>
      </c>
      <c r="J1011" s="43">
        <f t="shared" si="119"/>
        <v>33.061356899999993</v>
      </c>
      <c r="K1011" s="43">
        <v>61.354799999999997</v>
      </c>
      <c r="L1011" s="194">
        <v>7.3780199999999994</v>
      </c>
      <c r="M1011" s="45">
        <f t="shared" si="117"/>
        <v>0.91363926023921693</v>
      </c>
    </row>
    <row r="1012" spans="1:13" x14ac:dyDescent="0.25">
      <c r="A1012" s="65">
        <f t="shared" si="120"/>
        <v>62</v>
      </c>
      <c r="B1012" s="46" t="s">
        <v>1279</v>
      </c>
      <c r="C1012" s="46">
        <v>417.4</v>
      </c>
      <c r="D1012" s="46"/>
      <c r="E1012" s="46"/>
      <c r="F1012" s="46">
        <v>417.4</v>
      </c>
      <c r="G1012" s="221">
        <v>78</v>
      </c>
      <c r="H1012" s="43">
        <f t="shared" si="118"/>
        <v>2.5999999999999999E-2</v>
      </c>
      <c r="I1012" s="43">
        <f t="shared" si="116"/>
        <v>111.31769999999999</v>
      </c>
      <c r="J1012" s="43">
        <f t="shared" si="119"/>
        <v>24.489893999999996</v>
      </c>
      <c r="K1012" s="43">
        <v>45.447999999999993</v>
      </c>
      <c r="L1012" s="194">
        <v>5.4652000000000003</v>
      </c>
      <c r="M1012" s="45">
        <f t="shared" si="117"/>
        <v>0.44734258265452803</v>
      </c>
    </row>
    <row r="1013" spans="1:13" x14ac:dyDescent="0.25">
      <c r="A1013" s="65">
        <f t="shared" si="120"/>
        <v>63</v>
      </c>
      <c r="B1013" s="46" t="s">
        <v>1280</v>
      </c>
      <c r="C1013" s="46">
        <v>450.1</v>
      </c>
      <c r="D1013" s="46"/>
      <c r="E1013" s="46"/>
      <c r="F1013" s="46">
        <v>450.1</v>
      </c>
      <c r="G1013" s="221">
        <v>65.099999999999994</v>
      </c>
      <c r="H1013" s="43">
        <f t="shared" si="118"/>
        <v>2.1699999999999997E-2</v>
      </c>
      <c r="I1013" s="43">
        <f t="shared" si="116"/>
        <v>92.907464999999988</v>
      </c>
      <c r="J1013" s="43">
        <f t="shared" si="119"/>
        <v>20.439642299999999</v>
      </c>
      <c r="K1013" s="43">
        <v>37.931599999999996</v>
      </c>
      <c r="L1013" s="194">
        <v>4.5613399999999995</v>
      </c>
      <c r="M1013" s="45">
        <f t="shared" si="117"/>
        <v>0.34623427527216166</v>
      </c>
    </row>
    <row r="1014" spans="1:13" x14ac:dyDescent="0.25">
      <c r="A1014" s="65">
        <f t="shared" si="120"/>
        <v>64</v>
      </c>
      <c r="B1014" s="46" t="s">
        <v>1281</v>
      </c>
      <c r="C1014" s="46">
        <v>451</v>
      </c>
      <c r="D1014" s="46"/>
      <c r="E1014" s="46"/>
      <c r="F1014" s="46">
        <v>451</v>
      </c>
      <c r="G1014" s="221">
        <v>78</v>
      </c>
      <c r="H1014" s="43">
        <f t="shared" si="118"/>
        <v>2.5999999999999999E-2</v>
      </c>
      <c r="I1014" s="43">
        <f t="shared" si="116"/>
        <v>111.31769999999999</v>
      </c>
      <c r="J1014" s="43">
        <f t="shared" si="119"/>
        <v>24.489893999999996</v>
      </c>
      <c r="K1014" s="43">
        <v>45.447999999999993</v>
      </c>
      <c r="L1014" s="194">
        <v>5.4652000000000003</v>
      </c>
      <c r="M1014" s="45">
        <f t="shared" si="117"/>
        <v>0.41401506430155205</v>
      </c>
    </row>
    <row r="1015" spans="1:13" x14ac:dyDescent="0.25">
      <c r="A1015" s="65">
        <f t="shared" si="120"/>
        <v>65</v>
      </c>
      <c r="B1015" s="46" t="s">
        <v>1282</v>
      </c>
      <c r="C1015" s="46">
        <v>416.4</v>
      </c>
      <c r="D1015" s="46"/>
      <c r="E1015" s="46"/>
      <c r="F1015" s="46">
        <v>416.4</v>
      </c>
      <c r="G1015" s="221">
        <v>78</v>
      </c>
      <c r="H1015" s="43">
        <f t="shared" ref="H1015:H1072" si="121">G1015/3000</f>
        <v>2.5999999999999999E-2</v>
      </c>
      <c r="I1015" s="43">
        <f t="shared" ref="I1015:I1078" si="122">H1015*4281.45</f>
        <v>111.31769999999999</v>
      </c>
      <c r="J1015" s="43">
        <f t="shared" ref="J1015:J1073" si="123">I1015*0.22</f>
        <v>24.489893999999996</v>
      </c>
      <c r="K1015" s="43">
        <v>45.447999999999993</v>
      </c>
      <c r="L1015" s="194">
        <v>5.4652000000000003</v>
      </c>
      <c r="M1015" s="45">
        <f t="shared" ref="M1015:M1078" si="124">(I1015+J1015+K1015+L1015)/F1015</f>
        <v>0.44841689241114313</v>
      </c>
    </row>
    <row r="1016" spans="1:13" x14ac:dyDescent="0.25">
      <c r="A1016" s="65">
        <f t="shared" si="120"/>
        <v>66</v>
      </c>
      <c r="B1016" s="46" t="s">
        <v>1283</v>
      </c>
      <c r="C1016" s="46">
        <v>309.8</v>
      </c>
      <c r="D1016" s="46"/>
      <c r="E1016" s="46"/>
      <c r="F1016" s="46">
        <v>309.8</v>
      </c>
      <c r="G1016" s="221">
        <v>20.7</v>
      </c>
      <c r="H1016" s="43">
        <f t="shared" si="121"/>
        <v>6.8999999999999999E-3</v>
      </c>
      <c r="I1016" s="43">
        <f t="shared" si="122"/>
        <v>29.542005</v>
      </c>
      <c r="J1016" s="43">
        <f t="shared" si="123"/>
        <v>6.4992410999999999</v>
      </c>
      <c r="K1016" s="43">
        <v>12.061199999999999</v>
      </c>
      <c r="L1016" s="194">
        <v>1.45038</v>
      </c>
      <c r="M1016" s="45">
        <f t="shared" si="124"/>
        <v>0.15995102033570047</v>
      </c>
    </row>
    <row r="1017" spans="1:13" x14ac:dyDescent="0.25">
      <c r="A1017" s="65">
        <f t="shared" ref="A1017:A1080" si="125">A1016+1</f>
        <v>67</v>
      </c>
      <c r="B1017" s="46" t="s">
        <v>1284</v>
      </c>
      <c r="C1017" s="46">
        <v>265.89999999999998</v>
      </c>
      <c r="D1017" s="46"/>
      <c r="E1017" s="46"/>
      <c r="F1017" s="46">
        <v>265.89999999999998</v>
      </c>
      <c r="G1017" s="221">
        <v>10.4</v>
      </c>
      <c r="H1017" s="43">
        <f t="shared" si="121"/>
        <v>3.4666666666666669E-3</v>
      </c>
      <c r="I1017" s="43">
        <f t="shared" si="122"/>
        <v>14.842360000000001</v>
      </c>
      <c r="J1017" s="43">
        <f t="shared" si="123"/>
        <v>3.2653192000000004</v>
      </c>
      <c r="K1017" s="43">
        <v>6.0597333333333339</v>
      </c>
      <c r="L1017" s="194">
        <v>0.72869333333333342</v>
      </c>
      <c r="M1017" s="45">
        <f t="shared" si="124"/>
        <v>9.3629582048389129E-2</v>
      </c>
    </row>
    <row r="1018" spans="1:13" x14ac:dyDescent="0.25">
      <c r="A1018" s="65">
        <f t="shared" si="125"/>
        <v>68</v>
      </c>
      <c r="B1018" s="46" t="s">
        <v>1285</v>
      </c>
      <c r="C1018" s="46">
        <v>274</v>
      </c>
      <c r="D1018" s="46"/>
      <c r="E1018" s="46"/>
      <c r="F1018" s="46">
        <v>274</v>
      </c>
      <c r="G1018" s="221">
        <v>75</v>
      </c>
      <c r="H1018" s="43">
        <f t="shared" si="121"/>
        <v>2.5000000000000001E-2</v>
      </c>
      <c r="I1018" s="43">
        <f t="shared" si="122"/>
        <v>107.03625</v>
      </c>
      <c r="J1018" s="43">
        <f t="shared" si="123"/>
        <v>23.547974999999997</v>
      </c>
      <c r="K1018" s="43">
        <v>43.699999999999996</v>
      </c>
      <c r="L1018" s="194">
        <v>5.2549999999999999</v>
      </c>
      <c r="M1018" s="45">
        <f t="shared" si="124"/>
        <v>0.65525264598540145</v>
      </c>
    </row>
    <row r="1019" spans="1:13" x14ac:dyDescent="0.25">
      <c r="A1019" s="65">
        <f t="shared" si="125"/>
        <v>69</v>
      </c>
      <c r="B1019" s="46" t="s">
        <v>1286</v>
      </c>
      <c r="C1019" s="46">
        <v>245.3</v>
      </c>
      <c r="D1019" s="46"/>
      <c r="E1019" s="46"/>
      <c r="F1019" s="46">
        <v>245.3</v>
      </c>
      <c r="G1019" s="221">
        <v>94.9</v>
      </c>
      <c r="H1019" s="43">
        <f t="shared" si="121"/>
        <v>3.1633333333333333E-2</v>
      </c>
      <c r="I1019" s="43">
        <f t="shared" si="122"/>
        <v>135.43653499999999</v>
      </c>
      <c r="J1019" s="43">
        <f t="shared" si="123"/>
        <v>29.796037699999999</v>
      </c>
      <c r="K1019" s="43">
        <v>55.295066666666663</v>
      </c>
      <c r="L1019" s="194">
        <v>6.6493266666666662</v>
      </c>
      <c r="M1019" s="45">
        <f t="shared" si="124"/>
        <v>0.92611889944285897</v>
      </c>
    </row>
    <row r="1020" spans="1:13" x14ac:dyDescent="0.25">
      <c r="A1020" s="65">
        <f t="shared" si="125"/>
        <v>70</v>
      </c>
      <c r="B1020" s="46" t="s">
        <v>1287</v>
      </c>
      <c r="C1020" s="46">
        <v>347.2</v>
      </c>
      <c r="D1020" s="46"/>
      <c r="E1020" s="46"/>
      <c r="F1020" s="46">
        <v>347.2</v>
      </c>
      <c r="G1020" s="221">
        <v>104</v>
      </c>
      <c r="H1020" s="43">
        <f t="shared" si="121"/>
        <v>3.4666666666666665E-2</v>
      </c>
      <c r="I1020" s="43">
        <f t="shared" si="122"/>
        <v>148.42359999999999</v>
      </c>
      <c r="J1020" s="43">
        <f t="shared" si="123"/>
        <v>32.653191999999997</v>
      </c>
      <c r="K1020" s="43">
        <v>60.597333333333324</v>
      </c>
      <c r="L1020" s="194">
        <v>7.2869333333333328</v>
      </c>
      <c r="M1020" s="45">
        <f t="shared" si="124"/>
        <v>0.71705374039938552</v>
      </c>
    </row>
    <row r="1021" spans="1:13" x14ac:dyDescent="0.25">
      <c r="A1021" s="65">
        <f t="shared" si="125"/>
        <v>71</v>
      </c>
      <c r="B1021" s="46" t="s">
        <v>1288</v>
      </c>
      <c r="C1021" s="46">
        <v>332.5</v>
      </c>
      <c r="D1021" s="46"/>
      <c r="E1021" s="46"/>
      <c r="F1021" s="46">
        <v>332.5</v>
      </c>
      <c r="G1021" s="221">
        <v>51.4</v>
      </c>
      <c r="H1021" s="43">
        <f t="shared" si="121"/>
        <v>1.7133333333333334E-2</v>
      </c>
      <c r="I1021" s="43">
        <f t="shared" si="122"/>
        <v>73.355509999999995</v>
      </c>
      <c r="J1021" s="43">
        <f t="shared" si="123"/>
        <v>16.138212199999998</v>
      </c>
      <c r="K1021" s="43">
        <v>29.949066666666667</v>
      </c>
      <c r="L1021" s="194">
        <v>3.6014266666666668</v>
      </c>
      <c r="M1021" s="45">
        <f t="shared" si="124"/>
        <v>0.37005779107769421</v>
      </c>
    </row>
    <row r="1022" spans="1:13" x14ac:dyDescent="0.25">
      <c r="A1022" s="65">
        <f t="shared" si="125"/>
        <v>72</v>
      </c>
      <c r="B1022" s="46" t="s">
        <v>1289</v>
      </c>
      <c r="C1022" s="46">
        <v>317.3</v>
      </c>
      <c r="D1022" s="46"/>
      <c r="E1022" s="46"/>
      <c r="F1022" s="46">
        <v>317.3</v>
      </c>
      <c r="G1022" s="221">
        <v>107.3</v>
      </c>
      <c r="H1022" s="43">
        <f t="shared" si="121"/>
        <v>3.5766666666666669E-2</v>
      </c>
      <c r="I1022" s="43">
        <f t="shared" si="122"/>
        <v>153.133195</v>
      </c>
      <c r="J1022" s="43">
        <f t="shared" si="123"/>
        <v>33.689302900000001</v>
      </c>
      <c r="K1022" s="43">
        <v>62.520133333333341</v>
      </c>
      <c r="L1022" s="194">
        <v>7.5181533333333341</v>
      </c>
      <c r="M1022" s="45">
        <f t="shared" si="124"/>
        <v>0.80952027912595859</v>
      </c>
    </row>
    <row r="1023" spans="1:13" x14ac:dyDescent="0.25">
      <c r="A1023" s="65">
        <f t="shared" si="125"/>
        <v>73</v>
      </c>
      <c r="B1023" s="46" t="s">
        <v>1290</v>
      </c>
      <c r="C1023" s="46">
        <v>286</v>
      </c>
      <c r="D1023" s="46"/>
      <c r="E1023" s="46"/>
      <c r="F1023" s="46">
        <v>286</v>
      </c>
      <c r="G1023" s="221">
        <v>94.3</v>
      </c>
      <c r="H1023" s="43">
        <f t="shared" si="121"/>
        <v>3.1433333333333334E-2</v>
      </c>
      <c r="I1023" s="43">
        <f t="shared" si="122"/>
        <v>134.58024499999999</v>
      </c>
      <c r="J1023" s="43">
        <f t="shared" si="123"/>
        <v>29.607653899999999</v>
      </c>
      <c r="K1023" s="43">
        <v>54.945466666666661</v>
      </c>
      <c r="L1023" s="194">
        <v>6.6072866666666661</v>
      </c>
      <c r="M1023" s="45">
        <f t="shared" si="124"/>
        <v>0.78930297983682984</v>
      </c>
    </row>
    <row r="1024" spans="1:13" x14ac:dyDescent="0.25">
      <c r="A1024" s="65">
        <f t="shared" si="125"/>
        <v>74</v>
      </c>
      <c r="B1024" s="46" t="s">
        <v>1291</v>
      </c>
      <c r="C1024" s="46">
        <v>226.4</v>
      </c>
      <c r="D1024" s="46"/>
      <c r="E1024" s="46"/>
      <c r="F1024" s="46">
        <v>226.4</v>
      </c>
      <c r="G1024" s="221">
        <v>104</v>
      </c>
      <c r="H1024" s="43">
        <f t="shared" si="121"/>
        <v>3.4666666666666665E-2</v>
      </c>
      <c r="I1024" s="43">
        <f t="shared" si="122"/>
        <v>148.42359999999999</v>
      </c>
      <c r="J1024" s="43">
        <f t="shared" si="123"/>
        <v>32.653191999999997</v>
      </c>
      <c r="K1024" s="43">
        <v>60.597333333333324</v>
      </c>
      <c r="L1024" s="194">
        <v>7.2869333333333328</v>
      </c>
      <c r="M1024" s="45">
        <f t="shared" si="124"/>
        <v>1.0996513191990576</v>
      </c>
    </row>
    <row r="1025" spans="1:13" x14ac:dyDescent="0.25">
      <c r="A1025" s="65">
        <f t="shared" si="125"/>
        <v>75</v>
      </c>
      <c r="B1025" s="46" t="s">
        <v>1292</v>
      </c>
      <c r="C1025" s="46">
        <v>281.01</v>
      </c>
      <c r="D1025" s="46"/>
      <c r="E1025" s="46"/>
      <c r="F1025" s="46">
        <v>281.01</v>
      </c>
      <c r="G1025" s="221">
        <v>84.5</v>
      </c>
      <c r="H1025" s="43">
        <f t="shared" si="121"/>
        <v>2.8166666666666666E-2</v>
      </c>
      <c r="I1025" s="43">
        <f t="shared" si="122"/>
        <v>120.59417499999999</v>
      </c>
      <c r="J1025" s="43">
        <f t="shared" si="123"/>
        <v>26.530718499999999</v>
      </c>
      <c r="K1025" s="43">
        <v>49.23533333333333</v>
      </c>
      <c r="L1025" s="194">
        <v>5.920633333333333</v>
      </c>
      <c r="M1025" s="45">
        <f t="shared" si="124"/>
        <v>0.71983509542958135</v>
      </c>
    </row>
    <row r="1026" spans="1:13" x14ac:dyDescent="0.25">
      <c r="A1026" s="65">
        <f t="shared" si="125"/>
        <v>76</v>
      </c>
      <c r="B1026" s="46" t="s">
        <v>1293</v>
      </c>
      <c r="C1026" s="46">
        <v>94.8</v>
      </c>
      <c r="D1026" s="46">
        <v>27.9</v>
      </c>
      <c r="E1026" s="46">
        <v>26</v>
      </c>
      <c r="F1026" s="46">
        <v>148.69999999999999</v>
      </c>
      <c r="G1026" s="221">
        <v>59.7</v>
      </c>
      <c r="H1026" s="43">
        <f t="shared" si="121"/>
        <v>1.9900000000000001E-2</v>
      </c>
      <c r="I1026" s="43">
        <f t="shared" si="122"/>
        <v>85.200855000000004</v>
      </c>
      <c r="J1026" s="43">
        <f t="shared" si="123"/>
        <v>18.744188100000002</v>
      </c>
      <c r="K1026" s="43">
        <v>34.785199999999996</v>
      </c>
      <c r="L1026" s="194">
        <v>4.1829799999999997</v>
      </c>
      <c r="M1026" s="45">
        <f t="shared" si="124"/>
        <v>0.96108421721587078</v>
      </c>
    </row>
    <row r="1027" spans="1:13" x14ac:dyDescent="0.25">
      <c r="A1027" s="65">
        <f t="shared" si="125"/>
        <v>77</v>
      </c>
      <c r="B1027" s="46" t="s">
        <v>1294</v>
      </c>
      <c r="C1027" s="46">
        <v>222.4</v>
      </c>
      <c r="D1027" s="46"/>
      <c r="E1027" s="46"/>
      <c r="F1027" s="46">
        <v>222.4</v>
      </c>
      <c r="G1027" s="221">
        <v>84.5</v>
      </c>
      <c r="H1027" s="43">
        <f t="shared" si="121"/>
        <v>2.8166666666666666E-2</v>
      </c>
      <c r="I1027" s="43">
        <f t="shared" si="122"/>
        <v>120.59417499999999</v>
      </c>
      <c r="J1027" s="43">
        <f t="shared" si="123"/>
        <v>26.530718499999999</v>
      </c>
      <c r="K1027" s="43">
        <v>49.23533333333333</v>
      </c>
      <c r="L1027" s="194">
        <v>5.920633333333333</v>
      </c>
      <c r="M1027" s="45">
        <f t="shared" si="124"/>
        <v>0.90953624175659464</v>
      </c>
    </row>
    <row r="1028" spans="1:13" x14ac:dyDescent="0.25">
      <c r="A1028" s="65">
        <f t="shared" si="125"/>
        <v>78</v>
      </c>
      <c r="B1028" s="46" t="s">
        <v>1295</v>
      </c>
      <c r="C1028" s="46">
        <v>377.2</v>
      </c>
      <c r="D1028" s="46"/>
      <c r="E1028" s="46">
        <v>171.6</v>
      </c>
      <c r="F1028" s="46">
        <v>548.79999999999995</v>
      </c>
      <c r="G1028" s="221">
        <v>84.5</v>
      </c>
      <c r="H1028" s="43">
        <f t="shared" si="121"/>
        <v>2.8166666666666666E-2</v>
      </c>
      <c r="I1028" s="43">
        <f t="shared" si="122"/>
        <v>120.59417499999999</v>
      </c>
      <c r="J1028" s="43">
        <f t="shared" si="123"/>
        <v>26.530718499999999</v>
      </c>
      <c r="K1028" s="43">
        <v>49.23533333333333</v>
      </c>
      <c r="L1028" s="194">
        <v>5.920633333333333</v>
      </c>
      <c r="M1028" s="45">
        <f t="shared" si="124"/>
        <v>0.3685875731899903</v>
      </c>
    </row>
    <row r="1029" spans="1:13" x14ac:dyDescent="0.25">
      <c r="A1029" s="65">
        <f t="shared" si="125"/>
        <v>79</v>
      </c>
      <c r="B1029" s="46" t="s">
        <v>1296</v>
      </c>
      <c r="C1029" s="46">
        <v>195.3</v>
      </c>
      <c r="D1029" s="46"/>
      <c r="E1029" s="46"/>
      <c r="F1029" s="46">
        <v>195.3</v>
      </c>
      <c r="G1029" s="221">
        <v>98.8</v>
      </c>
      <c r="H1029" s="43">
        <f t="shared" si="121"/>
        <v>3.2933333333333335E-2</v>
      </c>
      <c r="I1029" s="43">
        <f t="shared" si="122"/>
        <v>141.00242</v>
      </c>
      <c r="J1029" s="43">
        <f t="shared" si="123"/>
        <v>31.0205324</v>
      </c>
      <c r="K1029" s="43">
        <v>57.567466666666668</v>
      </c>
      <c r="L1029" s="194">
        <v>6.9225866666666667</v>
      </c>
      <c r="M1029" s="45">
        <f t="shared" si="124"/>
        <v>1.2110240948967399</v>
      </c>
    </row>
    <row r="1030" spans="1:13" x14ac:dyDescent="0.25">
      <c r="A1030" s="65">
        <f t="shared" si="125"/>
        <v>80</v>
      </c>
      <c r="B1030" s="46" t="s">
        <v>1297</v>
      </c>
      <c r="C1030" s="46">
        <v>178.1</v>
      </c>
      <c r="D1030" s="46"/>
      <c r="E1030" s="46">
        <v>22.4</v>
      </c>
      <c r="F1030" s="46">
        <v>200.5</v>
      </c>
      <c r="G1030" s="221">
        <v>88</v>
      </c>
      <c r="H1030" s="43">
        <f t="shared" si="121"/>
        <v>2.9333333333333333E-2</v>
      </c>
      <c r="I1030" s="43">
        <f t="shared" si="122"/>
        <v>125.58919999999999</v>
      </c>
      <c r="J1030" s="43">
        <f t="shared" si="123"/>
        <v>27.629624</v>
      </c>
      <c r="K1030" s="43">
        <v>51.274666666666661</v>
      </c>
      <c r="L1030" s="194">
        <v>6.1658666666666662</v>
      </c>
      <c r="M1030" s="45">
        <f t="shared" si="124"/>
        <v>1.050670111388196</v>
      </c>
    </row>
    <row r="1031" spans="1:13" x14ac:dyDescent="0.25">
      <c r="A1031" s="65">
        <f t="shared" si="125"/>
        <v>81</v>
      </c>
      <c r="B1031" s="46" t="s">
        <v>1298</v>
      </c>
      <c r="C1031" s="46">
        <v>292.10000000000002</v>
      </c>
      <c r="D1031" s="46"/>
      <c r="E1031" s="46">
        <v>168.1</v>
      </c>
      <c r="F1031" s="46">
        <v>460.20000000000005</v>
      </c>
      <c r="G1031" s="221">
        <v>93.6</v>
      </c>
      <c r="H1031" s="43">
        <f t="shared" si="121"/>
        <v>3.1199999999999999E-2</v>
      </c>
      <c r="I1031" s="43">
        <f t="shared" si="122"/>
        <v>133.58123999999998</v>
      </c>
      <c r="J1031" s="43">
        <f t="shared" si="123"/>
        <v>29.387872799999997</v>
      </c>
      <c r="K1031" s="43">
        <v>54.537599999999991</v>
      </c>
      <c r="L1031" s="194">
        <v>6.5582399999999996</v>
      </c>
      <c r="M1031" s="45">
        <f t="shared" si="124"/>
        <v>0.48688603389830498</v>
      </c>
    </row>
    <row r="1032" spans="1:13" x14ac:dyDescent="0.25">
      <c r="A1032" s="65">
        <f t="shared" si="125"/>
        <v>82</v>
      </c>
      <c r="B1032" s="46" t="s">
        <v>1299</v>
      </c>
      <c r="C1032" s="46">
        <v>337</v>
      </c>
      <c r="D1032" s="46"/>
      <c r="E1032" s="46">
        <v>36.6</v>
      </c>
      <c r="F1032" s="46">
        <v>373.6</v>
      </c>
      <c r="G1032" s="221">
        <v>91</v>
      </c>
      <c r="H1032" s="43">
        <f t="shared" si="121"/>
        <v>3.0333333333333334E-2</v>
      </c>
      <c r="I1032" s="43">
        <f t="shared" si="122"/>
        <v>129.87064999999998</v>
      </c>
      <c r="J1032" s="43">
        <f t="shared" si="123"/>
        <v>28.571542999999995</v>
      </c>
      <c r="K1032" s="43">
        <v>53.022666666666666</v>
      </c>
      <c r="L1032" s="194">
        <v>6.3760666666666665</v>
      </c>
      <c r="M1032" s="45">
        <f t="shared" si="124"/>
        <v>0.58308599125624549</v>
      </c>
    </row>
    <row r="1033" spans="1:13" x14ac:dyDescent="0.25">
      <c r="A1033" s="65">
        <f t="shared" si="125"/>
        <v>83</v>
      </c>
      <c r="B1033" s="46" t="s">
        <v>1300</v>
      </c>
      <c r="C1033" s="46">
        <v>275</v>
      </c>
      <c r="D1033" s="46"/>
      <c r="E1033" s="46"/>
      <c r="F1033" s="46">
        <v>275</v>
      </c>
      <c r="G1033" s="221">
        <v>92.3</v>
      </c>
      <c r="H1033" s="43">
        <f t="shared" si="121"/>
        <v>3.0766666666666664E-2</v>
      </c>
      <c r="I1033" s="43">
        <f t="shared" si="122"/>
        <v>131.725945</v>
      </c>
      <c r="J1033" s="43">
        <f t="shared" si="123"/>
        <v>28.979707899999998</v>
      </c>
      <c r="K1033" s="43">
        <v>53.780133333333325</v>
      </c>
      <c r="L1033" s="194">
        <v>6.4671533333333331</v>
      </c>
      <c r="M1033" s="45">
        <f t="shared" si="124"/>
        <v>0.80346523478787879</v>
      </c>
    </row>
    <row r="1034" spans="1:13" x14ac:dyDescent="0.25">
      <c r="A1034" s="65">
        <f t="shared" si="125"/>
        <v>84</v>
      </c>
      <c r="B1034" s="46" t="s">
        <v>1301</v>
      </c>
      <c r="C1034" s="46">
        <v>568.20000000000005</v>
      </c>
      <c r="D1034" s="46">
        <v>30.6</v>
      </c>
      <c r="E1034" s="46"/>
      <c r="F1034" s="46">
        <v>598.80000000000007</v>
      </c>
      <c r="G1034" s="221">
        <v>65</v>
      </c>
      <c r="H1034" s="43">
        <f t="shared" si="121"/>
        <v>2.1666666666666667E-2</v>
      </c>
      <c r="I1034" s="43">
        <f t="shared" si="122"/>
        <v>92.764749999999992</v>
      </c>
      <c r="J1034" s="43">
        <f t="shared" si="123"/>
        <v>20.408244999999997</v>
      </c>
      <c r="K1034" s="43">
        <v>37.873333333333335</v>
      </c>
      <c r="L1034" s="194">
        <v>4.554333333333334</v>
      </c>
      <c r="M1034" s="45">
        <f t="shared" si="124"/>
        <v>0.25985414439991089</v>
      </c>
    </row>
    <row r="1035" spans="1:13" x14ac:dyDescent="0.25">
      <c r="A1035" s="65">
        <f t="shared" si="125"/>
        <v>85</v>
      </c>
      <c r="B1035" s="46" t="s">
        <v>1302</v>
      </c>
      <c r="C1035" s="46">
        <v>242.6</v>
      </c>
      <c r="D1035" s="46"/>
      <c r="E1035" s="46">
        <v>164.4</v>
      </c>
      <c r="F1035" s="46">
        <v>407</v>
      </c>
      <c r="G1035" s="221">
        <v>92.3</v>
      </c>
      <c r="H1035" s="43">
        <f t="shared" si="121"/>
        <v>3.0766666666666664E-2</v>
      </c>
      <c r="I1035" s="43">
        <f t="shared" si="122"/>
        <v>131.725945</v>
      </c>
      <c r="J1035" s="43">
        <f t="shared" si="123"/>
        <v>28.979707899999998</v>
      </c>
      <c r="K1035" s="43">
        <v>53.780133333333325</v>
      </c>
      <c r="L1035" s="194">
        <v>6.4671533333333331</v>
      </c>
      <c r="M1035" s="45">
        <f t="shared" si="124"/>
        <v>0.54288191539721542</v>
      </c>
    </row>
    <row r="1036" spans="1:13" x14ac:dyDescent="0.25">
      <c r="A1036" s="65">
        <f t="shared" si="125"/>
        <v>86</v>
      </c>
      <c r="B1036" s="46" t="s">
        <v>1303</v>
      </c>
      <c r="C1036" s="46">
        <v>255.3</v>
      </c>
      <c r="D1036" s="46"/>
      <c r="E1036" s="46"/>
      <c r="F1036" s="46">
        <v>255.3</v>
      </c>
      <c r="G1036" s="221">
        <v>95.6</v>
      </c>
      <c r="H1036" s="43">
        <f t="shared" si="121"/>
        <v>3.1866666666666668E-2</v>
      </c>
      <c r="I1036" s="43">
        <f t="shared" si="122"/>
        <v>136.43554</v>
      </c>
      <c r="J1036" s="43">
        <f t="shared" si="123"/>
        <v>30.015818800000002</v>
      </c>
      <c r="K1036" s="43">
        <v>55.702933333333334</v>
      </c>
      <c r="L1036" s="194">
        <v>6.6983733333333344</v>
      </c>
      <c r="M1036" s="45">
        <f t="shared" si="124"/>
        <v>0.89640683692388046</v>
      </c>
    </row>
    <row r="1037" spans="1:13" x14ac:dyDescent="0.25">
      <c r="A1037" s="65">
        <f t="shared" si="125"/>
        <v>87</v>
      </c>
      <c r="B1037" s="46" t="s">
        <v>1304</v>
      </c>
      <c r="C1037" s="46">
        <v>139.19999999999999</v>
      </c>
      <c r="D1037" s="46"/>
      <c r="E1037" s="46"/>
      <c r="F1037" s="46">
        <v>139.19999999999999</v>
      </c>
      <c r="G1037" s="221">
        <v>39</v>
      </c>
      <c r="H1037" s="43">
        <f t="shared" si="121"/>
        <v>1.2999999999999999E-2</v>
      </c>
      <c r="I1037" s="43">
        <f t="shared" si="122"/>
        <v>55.658849999999994</v>
      </c>
      <c r="J1037" s="43">
        <f t="shared" si="123"/>
        <v>12.244946999999998</v>
      </c>
      <c r="K1037" s="43">
        <v>22.723999999999997</v>
      </c>
      <c r="L1037" s="194">
        <v>2.7326000000000001</v>
      </c>
      <c r="M1037" s="45">
        <f t="shared" si="124"/>
        <v>0.67069250718390805</v>
      </c>
    </row>
    <row r="1038" spans="1:13" x14ac:dyDescent="0.25">
      <c r="A1038" s="65">
        <f t="shared" si="125"/>
        <v>88</v>
      </c>
      <c r="B1038" s="46" t="s">
        <v>1305</v>
      </c>
      <c r="C1038" s="46">
        <v>110.5</v>
      </c>
      <c r="D1038" s="46">
        <v>21.5</v>
      </c>
      <c r="E1038" s="46"/>
      <c r="F1038" s="46">
        <v>132</v>
      </c>
      <c r="G1038" s="221">
        <v>13</v>
      </c>
      <c r="H1038" s="43">
        <f t="shared" si="121"/>
        <v>4.3333333333333331E-3</v>
      </c>
      <c r="I1038" s="43">
        <f t="shared" si="122"/>
        <v>18.552949999999999</v>
      </c>
      <c r="J1038" s="43">
        <f t="shared" si="123"/>
        <v>4.0816489999999996</v>
      </c>
      <c r="K1038" s="43">
        <v>7.5746666666666655</v>
      </c>
      <c r="L1038" s="194">
        <v>0.9108666666666666</v>
      </c>
      <c r="M1038" s="45">
        <f t="shared" si="124"/>
        <v>0.23575857828282826</v>
      </c>
    </row>
    <row r="1039" spans="1:13" x14ac:dyDescent="0.25">
      <c r="A1039" s="65">
        <f t="shared" si="125"/>
        <v>89</v>
      </c>
      <c r="B1039" s="46" t="s">
        <v>1306</v>
      </c>
      <c r="C1039" s="46">
        <v>153.9</v>
      </c>
      <c r="D1039" s="46"/>
      <c r="E1039" s="46"/>
      <c r="F1039" s="46">
        <v>153.9</v>
      </c>
      <c r="G1039" s="221">
        <v>13</v>
      </c>
      <c r="H1039" s="43">
        <f t="shared" si="121"/>
        <v>4.3333333333333331E-3</v>
      </c>
      <c r="I1039" s="43">
        <f t="shared" si="122"/>
        <v>18.552949999999999</v>
      </c>
      <c r="J1039" s="43">
        <f t="shared" si="123"/>
        <v>4.0816489999999996</v>
      </c>
      <c r="K1039" s="43">
        <v>7.5746666666666655</v>
      </c>
      <c r="L1039" s="194">
        <v>0.9108666666666666</v>
      </c>
      <c r="M1039" s="45">
        <f t="shared" si="124"/>
        <v>0.20221008663634393</v>
      </c>
    </row>
    <row r="1040" spans="1:13" x14ac:dyDescent="0.25">
      <c r="A1040" s="65">
        <f t="shared" si="125"/>
        <v>90</v>
      </c>
      <c r="B1040" s="46" t="s">
        <v>1307</v>
      </c>
      <c r="C1040" s="46">
        <v>120.6</v>
      </c>
      <c r="D1040" s="46"/>
      <c r="E1040" s="46"/>
      <c r="F1040" s="46">
        <v>120.6</v>
      </c>
      <c r="G1040" s="221">
        <v>22.8</v>
      </c>
      <c r="H1040" s="43">
        <f t="shared" si="121"/>
        <v>7.6E-3</v>
      </c>
      <c r="I1040" s="43">
        <f t="shared" si="122"/>
        <v>32.539020000000001</v>
      </c>
      <c r="J1040" s="43">
        <f t="shared" si="123"/>
        <v>7.1585844000000005</v>
      </c>
      <c r="K1040" s="43">
        <v>13.284799999999999</v>
      </c>
      <c r="L1040" s="194">
        <v>1.5975200000000001</v>
      </c>
      <c r="M1040" s="45">
        <f t="shared" si="124"/>
        <v>0.45256985406301831</v>
      </c>
    </row>
    <row r="1041" spans="1:13" x14ac:dyDescent="0.25">
      <c r="A1041" s="65">
        <f t="shared" si="125"/>
        <v>91</v>
      </c>
      <c r="B1041" s="46" t="s">
        <v>1308</v>
      </c>
      <c r="C1041" s="46">
        <v>141.30000000000001</v>
      </c>
      <c r="D1041" s="46"/>
      <c r="E1041" s="46"/>
      <c r="F1041" s="46">
        <v>141.30000000000001</v>
      </c>
      <c r="G1041" s="221">
        <v>22.8</v>
      </c>
      <c r="H1041" s="43">
        <f t="shared" si="121"/>
        <v>7.6E-3</v>
      </c>
      <c r="I1041" s="43">
        <f t="shared" si="122"/>
        <v>32.539020000000001</v>
      </c>
      <c r="J1041" s="43">
        <f t="shared" si="123"/>
        <v>7.1585844000000005</v>
      </c>
      <c r="K1041" s="43">
        <v>13.284799999999999</v>
      </c>
      <c r="L1041" s="194">
        <v>1.5975200000000001</v>
      </c>
      <c r="M1041" s="45">
        <f t="shared" si="124"/>
        <v>0.3862698117480538</v>
      </c>
    </row>
    <row r="1042" spans="1:13" x14ac:dyDescent="0.25">
      <c r="A1042" s="65">
        <f t="shared" si="125"/>
        <v>92</v>
      </c>
      <c r="B1042" s="46" t="s">
        <v>1309</v>
      </c>
      <c r="C1042" s="46">
        <v>326</v>
      </c>
      <c r="D1042" s="46"/>
      <c r="E1042" s="46"/>
      <c r="F1042" s="46">
        <v>326</v>
      </c>
      <c r="G1042" s="221">
        <v>19.5</v>
      </c>
      <c r="H1042" s="43">
        <f t="shared" si="121"/>
        <v>6.4999999999999997E-3</v>
      </c>
      <c r="I1042" s="43">
        <f t="shared" si="122"/>
        <v>27.829424999999997</v>
      </c>
      <c r="J1042" s="43">
        <f t="shared" si="123"/>
        <v>6.122473499999999</v>
      </c>
      <c r="K1042" s="43">
        <v>11.361999999999998</v>
      </c>
      <c r="L1042" s="194">
        <v>1.3663000000000001</v>
      </c>
      <c r="M1042" s="45">
        <f t="shared" si="124"/>
        <v>0.14319079294478526</v>
      </c>
    </row>
    <row r="1043" spans="1:13" x14ac:dyDescent="0.25">
      <c r="A1043" s="65">
        <f t="shared" si="125"/>
        <v>93</v>
      </c>
      <c r="B1043" s="46" t="s">
        <v>1310</v>
      </c>
      <c r="C1043" s="46">
        <v>378.3</v>
      </c>
      <c r="D1043" s="46"/>
      <c r="E1043" s="46"/>
      <c r="F1043" s="46">
        <v>378.3</v>
      </c>
      <c r="G1043" s="221">
        <v>25.5</v>
      </c>
      <c r="H1043" s="43">
        <f t="shared" si="121"/>
        <v>8.5000000000000006E-3</v>
      </c>
      <c r="I1043" s="43">
        <f t="shared" si="122"/>
        <v>36.392325</v>
      </c>
      <c r="J1043" s="43">
        <f t="shared" si="123"/>
        <v>8.0063115000000007</v>
      </c>
      <c r="K1043" s="43">
        <v>14.858000000000001</v>
      </c>
      <c r="L1043" s="194">
        <v>1.7867</v>
      </c>
      <c r="M1043" s="45">
        <f t="shared" si="124"/>
        <v>0.16136224292889242</v>
      </c>
    </row>
    <row r="1044" spans="1:13" x14ac:dyDescent="0.25">
      <c r="A1044" s="65">
        <f t="shared" si="125"/>
        <v>94</v>
      </c>
      <c r="B1044" s="46" t="s">
        <v>1311</v>
      </c>
      <c r="C1044" s="46">
        <v>228.2</v>
      </c>
      <c r="D1044" s="46"/>
      <c r="E1044" s="46"/>
      <c r="F1044" s="46">
        <v>228.2</v>
      </c>
      <c r="G1044" s="221">
        <v>16.3</v>
      </c>
      <c r="H1044" s="43">
        <f t="shared" si="121"/>
        <v>5.4333333333333334E-3</v>
      </c>
      <c r="I1044" s="43">
        <f t="shared" si="122"/>
        <v>23.262544999999999</v>
      </c>
      <c r="J1044" s="43">
        <f t="shared" si="123"/>
        <v>5.1177599000000003</v>
      </c>
      <c r="K1044" s="43">
        <v>9.4974666666666661</v>
      </c>
      <c r="L1044" s="194">
        <v>1.1420866666666667</v>
      </c>
      <c r="M1044" s="45">
        <f t="shared" si="124"/>
        <v>0.1709897380952381</v>
      </c>
    </row>
    <row r="1045" spans="1:13" x14ac:dyDescent="0.25">
      <c r="A1045" s="65">
        <f t="shared" si="125"/>
        <v>95</v>
      </c>
      <c r="B1045" s="46" t="s">
        <v>1312</v>
      </c>
      <c r="C1045" s="46">
        <v>145.69999999999999</v>
      </c>
      <c r="D1045" s="46"/>
      <c r="E1045" s="46"/>
      <c r="F1045" s="46">
        <v>145.69999999999999</v>
      </c>
      <c r="G1045" s="221">
        <v>18.2</v>
      </c>
      <c r="H1045" s="43">
        <f t="shared" si="121"/>
        <v>6.0666666666666664E-3</v>
      </c>
      <c r="I1045" s="43">
        <f t="shared" si="122"/>
        <v>25.974129999999999</v>
      </c>
      <c r="J1045" s="43">
        <f t="shared" si="123"/>
        <v>5.7143085999999998</v>
      </c>
      <c r="K1045" s="43">
        <v>10.604533333333332</v>
      </c>
      <c r="L1045" s="194">
        <v>1.2752133333333333</v>
      </c>
      <c r="M1045" s="45">
        <f t="shared" si="124"/>
        <v>0.29902666620910551</v>
      </c>
    </row>
    <row r="1046" spans="1:13" x14ac:dyDescent="0.25">
      <c r="A1046" s="65">
        <f t="shared" si="125"/>
        <v>96</v>
      </c>
      <c r="B1046" s="46" t="s">
        <v>1313</v>
      </c>
      <c r="C1046" s="46">
        <v>220.3</v>
      </c>
      <c r="D1046" s="46"/>
      <c r="E1046" s="46"/>
      <c r="F1046" s="46">
        <v>220.3</v>
      </c>
      <c r="G1046" s="221">
        <v>14.3</v>
      </c>
      <c r="H1046" s="43">
        <f t="shared" si="121"/>
        <v>4.7666666666666673E-3</v>
      </c>
      <c r="I1046" s="43">
        <f t="shared" si="122"/>
        <v>20.408245000000001</v>
      </c>
      <c r="J1046" s="43">
        <f t="shared" si="123"/>
        <v>4.4898139000000006</v>
      </c>
      <c r="K1046" s="43">
        <v>8.3321333333333332</v>
      </c>
      <c r="L1046" s="194">
        <v>1.0019533333333335</v>
      </c>
      <c r="M1046" s="45">
        <f t="shared" si="124"/>
        <v>0.1553887678922681</v>
      </c>
    </row>
    <row r="1047" spans="1:13" x14ac:dyDescent="0.25">
      <c r="A1047" s="65">
        <f t="shared" si="125"/>
        <v>97</v>
      </c>
      <c r="B1047" s="46" t="s">
        <v>1314</v>
      </c>
      <c r="C1047" s="46">
        <v>5244.1</v>
      </c>
      <c r="D1047" s="46"/>
      <c r="E1047" s="46"/>
      <c r="F1047" s="46">
        <v>5244.1</v>
      </c>
      <c r="G1047" s="221">
        <v>942.5</v>
      </c>
      <c r="H1047" s="43">
        <f t="shared" si="121"/>
        <v>0.31416666666666665</v>
      </c>
      <c r="I1047" s="43">
        <f t="shared" si="122"/>
        <v>1345.0888749999999</v>
      </c>
      <c r="J1047" s="43">
        <f t="shared" si="123"/>
        <v>295.91955250000001</v>
      </c>
      <c r="K1047" s="43">
        <v>549.1633333333333</v>
      </c>
      <c r="L1047" s="194">
        <v>66.037833333333325</v>
      </c>
      <c r="M1047" s="45">
        <f t="shared" si="124"/>
        <v>0.43023771365280344</v>
      </c>
    </row>
    <row r="1048" spans="1:13" ht="13" x14ac:dyDescent="0.3">
      <c r="A1048" s="65">
        <f t="shared" si="125"/>
        <v>98</v>
      </c>
      <c r="B1048" s="46" t="s">
        <v>1315</v>
      </c>
      <c r="C1048" s="46">
        <v>164.4</v>
      </c>
      <c r="D1048" s="46"/>
      <c r="E1048" s="19"/>
      <c r="F1048" s="46">
        <v>164.4</v>
      </c>
      <c r="G1048" s="221">
        <v>45.5</v>
      </c>
      <c r="H1048" s="43">
        <f t="shared" si="121"/>
        <v>1.5166666666666667E-2</v>
      </c>
      <c r="I1048" s="43">
        <f t="shared" si="122"/>
        <v>64.935324999999992</v>
      </c>
      <c r="J1048" s="43">
        <f t="shared" si="123"/>
        <v>14.285771499999997</v>
      </c>
      <c r="K1048" s="43">
        <v>26.511333333333333</v>
      </c>
      <c r="L1048" s="194">
        <v>3.1880333333333333</v>
      </c>
      <c r="M1048" s="45">
        <f t="shared" si="124"/>
        <v>0.66253323094079475</v>
      </c>
    </row>
    <row r="1049" spans="1:13" x14ac:dyDescent="0.25">
      <c r="A1049" s="65">
        <f t="shared" si="125"/>
        <v>99</v>
      </c>
      <c r="B1049" s="46" t="s">
        <v>1316</v>
      </c>
      <c r="C1049" s="46">
        <v>126.2</v>
      </c>
      <c r="D1049" s="46"/>
      <c r="E1049" s="46"/>
      <c r="F1049" s="46">
        <v>126.2</v>
      </c>
      <c r="G1049" s="221">
        <v>58.5</v>
      </c>
      <c r="H1049" s="43">
        <f t="shared" si="121"/>
        <v>1.95E-2</v>
      </c>
      <c r="I1049" s="43">
        <f t="shared" si="122"/>
        <v>83.488275000000002</v>
      </c>
      <c r="J1049" s="43">
        <f t="shared" si="123"/>
        <v>18.367420500000001</v>
      </c>
      <c r="K1049" s="43">
        <v>34.085999999999999</v>
      </c>
      <c r="L1049" s="194">
        <v>4.0988999999999995</v>
      </c>
      <c r="M1049" s="45">
        <f t="shared" si="124"/>
        <v>1.1096719136291597</v>
      </c>
    </row>
    <row r="1050" spans="1:13" x14ac:dyDescent="0.25">
      <c r="A1050" s="65">
        <f t="shared" si="125"/>
        <v>100</v>
      </c>
      <c r="B1050" s="46" t="s">
        <v>1317</v>
      </c>
      <c r="C1050" s="46">
        <v>232.2</v>
      </c>
      <c r="D1050" s="46"/>
      <c r="E1050" s="46">
        <v>29.4</v>
      </c>
      <c r="F1050" s="46">
        <v>261.59999999999997</v>
      </c>
      <c r="G1050" s="221">
        <v>52</v>
      </c>
      <c r="H1050" s="43">
        <f t="shared" si="121"/>
        <v>1.7333333333333333E-2</v>
      </c>
      <c r="I1050" s="43">
        <f t="shared" si="122"/>
        <v>74.211799999999997</v>
      </c>
      <c r="J1050" s="43">
        <f t="shared" si="123"/>
        <v>16.326595999999999</v>
      </c>
      <c r="K1050" s="43">
        <v>30.298666666666662</v>
      </c>
      <c r="L1050" s="194">
        <v>3.6434666666666664</v>
      </c>
      <c r="M1050" s="45">
        <f t="shared" si="124"/>
        <v>0.47584300203873603</v>
      </c>
    </row>
    <row r="1051" spans="1:13" x14ac:dyDescent="0.25">
      <c r="A1051" s="65">
        <f t="shared" si="125"/>
        <v>101</v>
      </c>
      <c r="B1051" s="46" t="s">
        <v>1318</v>
      </c>
      <c r="C1051" s="46">
        <v>561.9</v>
      </c>
      <c r="D1051" s="46"/>
      <c r="E1051" s="46"/>
      <c r="F1051" s="46">
        <v>561.9</v>
      </c>
      <c r="G1051" s="221">
        <v>129.4</v>
      </c>
      <c r="H1051" s="43">
        <f t="shared" si="121"/>
        <v>4.3133333333333336E-2</v>
      </c>
      <c r="I1051" s="43">
        <f t="shared" si="122"/>
        <v>184.67321000000001</v>
      </c>
      <c r="J1051" s="43">
        <f t="shared" si="123"/>
        <v>40.628106200000005</v>
      </c>
      <c r="K1051" s="43">
        <v>75.397066666666674</v>
      </c>
      <c r="L1051" s="194">
        <v>9.0666266666666679</v>
      </c>
      <c r="M1051" s="45">
        <f t="shared" si="124"/>
        <v>0.55128138375748947</v>
      </c>
    </row>
    <row r="1052" spans="1:13" x14ac:dyDescent="0.25">
      <c r="A1052" s="65">
        <f t="shared" si="125"/>
        <v>102</v>
      </c>
      <c r="B1052" s="46" t="s">
        <v>1319</v>
      </c>
      <c r="C1052" s="46">
        <v>452.2</v>
      </c>
      <c r="D1052" s="46"/>
      <c r="E1052" s="46"/>
      <c r="F1052" s="46">
        <v>452.2</v>
      </c>
      <c r="G1052" s="221">
        <v>127.4</v>
      </c>
      <c r="H1052" s="43">
        <f t="shared" si="121"/>
        <v>4.2466666666666666E-2</v>
      </c>
      <c r="I1052" s="43">
        <f t="shared" si="122"/>
        <v>181.81890999999999</v>
      </c>
      <c r="J1052" s="43">
        <f t="shared" si="123"/>
        <v>40.000160199999996</v>
      </c>
      <c r="K1052" s="43">
        <v>74.231733333333324</v>
      </c>
      <c r="L1052" s="194">
        <v>8.9264933333333332</v>
      </c>
      <c r="M1052" s="45">
        <f t="shared" si="124"/>
        <v>0.67443011248710016</v>
      </c>
    </row>
    <row r="1053" spans="1:13" x14ac:dyDescent="0.25">
      <c r="A1053" s="65">
        <f t="shared" si="125"/>
        <v>103</v>
      </c>
      <c r="B1053" s="46" t="s">
        <v>1320</v>
      </c>
      <c r="C1053" s="46">
        <v>569.4</v>
      </c>
      <c r="D1053" s="46"/>
      <c r="E1053" s="46"/>
      <c r="F1053" s="46">
        <v>569.4</v>
      </c>
      <c r="G1053" s="221">
        <v>94.3</v>
      </c>
      <c r="H1053" s="43">
        <f t="shared" si="121"/>
        <v>3.1433333333333334E-2</v>
      </c>
      <c r="I1053" s="43">
        <f t="shared" si="122"/>
        <v>134.58024499999999</v>
      </c>
      <c r="J1053" s="43">
        <f t="shared" si="123"/>
        <v>29.607653899999999</v>
      </c>
      <c r="K1053" s="43">
        <v>54.945466666666661</v>
      </c>
      <c r="L1053" s="194">
        <v>6.6072866666666661</v>
      </c>
      <c r="M1053" s="45">
        <f t="shared" si="124"/>
        <v>0.39645355151621592</v>
      </c>
    </row>
    <row r="1054" spans="1:13" x14ac:dyDescent="0.25">
      <c r="A1054" s="65">
        <f t="shared" si="125"/>
        <v>104</v>
      </c>
      <c r="B1054" s="46" t="s">
        <v>1321</v>
      </c>
      <c r="C1054" s="46">
        <v>154.30000000000001</v>
      </c>
      <c r="D1054" s="46"/>
      <c r="E1054" s="46"/>
      <c r="F1054" s="46">
        <v>154.30000000000001</v>
      </c>
      <c r="G1054" s="221">
        <v>65</v>
      </c>
      <c r="H1054" s="43">
        <f t="shared" si="121"/>
        <v>2.1666666666666667E-2</v>
      </c>
      <c r="I1054" s="43">
        <f t="shared" si="122"/>
        <v>92.764749999999992</v>
      </c>
      <c r="J1054" s="43">
        <f t="shared" si="123"/>
        <v>20.408244999999997</v>
      </c>
      <c r="K1054" s="43">
        <v>37.873333333333335</v>
      </c>
      <c r="L1054" s="194">
        <v>4.554333333333334</v>
      </c>
      <c r="M1054" s="45">
        <f t="shared" si="124"/>
        <v>1.0084294340030244</v>
      </c>
    </row>
    <row r="1055" spans="1:13" x14ac:dyDescent="0.25">
      <c r="A1055" s="65">
        <f t="shared" si="125"/>
        <v>105</v>
      </c>
      <c r="B1055" s="46" t="s">
        <v>1322</v>
      </c>
      <c r="C1055" s="46">
        <v>394.45</v>
      </c>
      <c r="D1055" s="46"/>
      <c r="E1055" s="46">
        <v>115.6</v>
      </c>
      <c r="F1055" s="46">
        <v>510.04999999999995</v>
      </c>
      <c r="G1055" s="221">
        <v>0</v>
      </c>
      <c r="H1055" s="43">
        <f t="shared" si="121"/>
        <v>0</v>
      </c>
      <c r="I1055" s="43">
        <f t="shared" si="122"/>
        <v>0</v>
      </c>
      <c r="J1055" s="43">
        <f t="shared" si="123"/>
        <v>0</v>
      </c>
      <c r="K1055" s="43">
        <v>0</v>
      </c>
      <c r="L1055" s="194">
        <v>0</v>
      </c>
      <c r="M1055" s="45">
        <f t="shared" si="124"/>
        <v>0</v>
      </c>
    </row>
    <row r="1056" spans="1:13" x14ac:dyDescent="0.25">
      <c r="A1056" s="65">
        <f t="shared" si="125"/>
        <v>106</v>
      </c>
      <c r="B1056" s="46" t="s">
        <v>1323</v>
      </c>
      <c r="C1056" s="46">
        <v>382.2</v>
      </c>
      <c r="D1056" s="46"/>
      <c r="E1056" s="67"/>
      <c r="F1056" s="46">
        <v>382.2</v>
      </c>
      <c r="G1056" s="221">
        <v>104</v>
      </c>
      <c r="H1056" s="43">
        <f t="shared" si="121"/>
        <v>3.4666666666666665E-2</v>
      </c>
      <c r="I1056" s="43">
        <f t="shared" si="122"/>
        <v>148.42359999999999</v>
      </c>
      <c r="J1056" s="43">
        <f t="shared" si="123"/>
        <v>32.653191999999997</v>
      </c>
      <c r="K1056" s="43">
        <v>60.597333333333324</v>
      </c>
      <c r="L1056" s="194">
        <v>7.2869333333333328</v>
      </c>
      <c r="M1056" s="45">
        <f t="shared" si="124"/>
        <v>0.65138947845804984</v>
      </c>
    </row>
    <row r="1057" spans="1:13" x14ac:dyDescent="0.25">
      <c r="A1057" s="65">
        <f t="shared" si="125"/>
        <v>107</v>
      </c>
      <c r="B1057" s="46" t="s">
        <v>1324</v>
      </c>
      <c r="C1057" s="46">
        <v>360.6</v>
      </c>
      <c r="D1057" s="46"/>
      <c r="E1057" s="46">
        <v>114.9</v>
      </c>
      <c r="F1057" s="46">
        <v>475.5</v>
      </c>
      <c r="G1057" s="221">
        <v>89.7</v>
      </c>
      <c r="H1057" s="43">
        <f t="shared" si="121"/>
        <v>2.9899999999999999E-2</v>
      </c>
      <c r="I1057" s="43">
        <f t="shared" si="122"/>
        <v>128.015355</v>
      </c>
      <c r="J1057" s="43">
        <f t="shared" si="123"/>
        <v>28.163378099999999</v>
      </c>
      <c r="K1057" s="43">
        <v>52.265199999999993</v>
      </c>
      <c r="L1057" s="194">
        <v>6.28498</v>
      </c>
      <c r="M1057" s="45">
        <f t="shared" si="124"/>
        <v>0.45158551650893791</v>
      </c>
    </row>
    <row r="1058" spans="1:13" x14ac:dyDescent="0.25">
      <c r="A1058" s="65">
        <f t="shared" si="125"/>
        <v>108</v>
      </c>
      <c r="B1058" s="46" t="s">
        <v>1325</v>
      </c>
      <c r="C1058" s="46">
        <v>340.3</v>
      </c>
      <c r="D1058" s="46"/>
      <c r="E1058" s="46">
        <v>203.8</v>
      </c>
      <c r="F1058" s="46">
        <v>544.1</v>
      </c>
      <c r="G1058" s="221">
        <v>100</v>
      </c>
      <c r="H1058" s="43">
        <f t="shared" si="121"/>
        <v>3.3333333333333333E-2</v>
      </c>
      <c r="I1058" s="43">
        <f t="shared" si="122"/>
        <v>142.715</v>
      </c>
      <c r="J1058" s="43">
        <f t="shared" si="123"/>
        <v>31.397300000000001</v>
      </c>
      <c r="K1058" s="43">
        <v>58.266666666666666</v>
      </c>
      <c r="L1058" s="194">
        <v>7.0066666666666668</v>
      </c>
      <c r="M1058" s="45">
        <f t="shared" si="124"/>
        <v>0.43996624395025419</v>
      </c>
    </row>
    <row r="1059" spans="1:13" x14ac:dyDescent="0.25">
      <c r="A1059" s="65">
        <f t="shared" si="125"/>
        <v>109</v>
      </c>
      <c r="B1059" s="46" t="s">
        <v>1326</v>
      </c>
      <c r="C1059" s="46">
        <v>171.5</v>
      </c>
      <c r="D1059" s="46"/>
      <c r="E1059" s="46">
        <v>70</v>
      </c>
      <c r="F1059" s="46">
        <v>241.5</v>
      </c>
      <c r="G1059" s="221">
        <v>98</v>
      </c>
      <c r="H1059" s="43">
        <f t="shared" si="121"/>
        <v>3.2666666666666663E-2</v>
      </c>
      <c r="I1059" s="43">
        <f t="shared" si="122"/>
        <v>139.86069999999998</v>
      </c>
      <c r="J1059" s="43">
        <f t="shared" si="123"/>
        <v>30.769353999999996</v>
      </c>
      <c r="K1059" s="43">
        <v>57.101333333333329</v>
      </c>
      <c r="L1059" s="194">
        <v>6.866533333333332</v>
      </c>
      <c r="M1059" s="45">
        <f t="shared" si="124"/>
        <v>0.97141996135265696</v>
      </c>
    </row>
    <row r="1060" spans="1:13" x14ac:dyDescent="0.25">
      <c r="A1060" s="65">
        <f t="shared" si="125"/>
        <v>110</v>
      </c>
      <c r="B1060" s="46" t="s">
        <v>1327</v>
      </c>
      <c r="C1060" s="46">
        <v>338.7</v>
      </c>
      <c r="D1060" s="46"/>
      <c r="E1060" s="46">
        <v>33.5</v>
      </c>
      <c r="F1060" s="46">
        <v>372.2</v>
      </c>
      <c r="G1060" s="221">
        <v>115.1</v>
      </c>
      <c r="H1060" s="43">
        <f t="shared" si="121"/>
        <v>3.8366666666666667E-2</v>
      </c>
      <c r="I1060" s="43">
        <f t="shared" si="122"/>
        <v>164.26496499999999</v>
      </c>
      <c r="J1060" s="43">
        <f t="shared" si="123"/>
        <v>36.138292299999996</v>
      </c>
      <c r="K1060" s="43">
        <v>67.064933333333329</v>
      </c>
      <c r="L1060" s="194">
        <v>8.0646733333333334</v>
      </c>
      <c r="M1060" s="45">
        <f t="shared" si="124"/>
        <v>0.74028174090990506</v>
      </c>
    </row>
    <row r="1061" spans="1:13" x14ac:dyDescent="0.25">
      <c r="A1061" s="65">
        <f t="shared" si="125"/>
        <v>111</v>
      </c>
      <c r="B1061" s="46" t="s">
        <v>1328</v>
      </c>
      <c r="C1061" s="46">
        <v>241.5</v>
      </c>
      <c r="D1061" s="46"/>
      <c r="E1061" s="46"/>
      <c r="F1061" s="46">
        <v>241.5</v>
      </c>
      <c r="G1061" s="221">
        <v>71.5</v>
      </c>
      <c r="H1061" s="43">
        <f t="shared" si="121"/>
        <v>2.3833333333333335E-2</v>
      </c>
      <c r="I1061" s="43">
        <f t="shared" si="122"/>
        <v>102.041225</v>
      </c>
      <c r="J1061" s="43">
        <f t="shared" si="123"/>
        <v>22.4490695</v>
      </c>
      <c r="K1061" s="43">
        <v>41.660666666666671</v>
      </c>
      <c r="L1061" s="194">
        <v>5.0097666666666676</v>
      </c>
      <c r="M1061" s="45">
        <f t="shared" si="124"/>
        <v>0.70874007384403037</v>
      </c>
    </row>
    <row r="1062" spans="1:13" x14ac:dyDescent="0.25">
      <c r="A1062" s="65">
        <f t="shared" si="125"/>
        <v>112</v>
      </c>
      <c r="B1062" s="46" t="s">
        <v>1329</v>
      </c>
      <c r="C1062" s="46">
        <v>331.7</v>
      </c>
      <c r="D1062" s="46"/>
      <c r="E1062" s="46"/>
      <c r="F1062" s="46">
        <v>331.7</v>
      </c>
      <c r="G1062" s="221">
        <v>141</v>
      </c>
      <c r="H1062" s="43">
        <f t="shared" si="121"/>
        <v>4.7E-2</v>
      </c>
      <c r="I1062" s="43">
        <f t="shared" si="122"/>
        <v>201.22815</v>
      </c>
      <c r="J1062" s="43">
        <f t="shared" si="123"/>
        <v>44.270192999999999</v>
      </c>
      <c r="K1062" s="43">
        <v>82.156000000000006</v>
      </c>
      <c r="L1062" s="194">
        <v>9.8793999999999986</v>
      </c>
      <c r="M1062" s="45">
        <f t="shared" si="124"/>
        <v>1.0175874072957491</v>
      </c>
    </row>
    <row r="1063" spans="1:13" x14ac:dyDescent="0.25">
      <c r="A1063" s="65">
        <f t="shared" si="125"/>
        <v>113</v>
      </c>
      <c r="B1063" s="46" t="s">
        <v>1330</v>
      </c>
      <c r="C1063" s="46">
        <v>95</v>
      </c>
      <c r="D1063" s="46"/>
      <c r="E1063" s="46"/>
      <c r="F1063" s="46">
        <v>95</v>
      </c>
      <c r="G1063" s="221">
        <v>58</v>
      </c>
      <c r="H1063" s="43">
        <f t="shared" si="121"/>
        <v>1.9333333333333334E-2</v>
      </c>
      <c r="I1063" s="43">
        <f t="shared" si="122"/>
        <v>82.774699999999996</v>
      </c>
      <c r="J1063" s="43">
        <f t="shared" si="123"/>
        <v>18.210433999999999</v>
      </c>
      <c r="K1063" s="43">
        <v>33.794666666666672</v>
      </c>
      <c r="L1063" s="194">
        <v>4.0638666666666667</v>
      </c>
      <c r="M1063" s="45">
        <f t="shared" si="124"/>
        <v>1.4615122877192981</v>
      </c>
    </row>
    <row r="1064" spans="1:13" x14ac:dyDescent="0.25">
      <c r="A1064" s="65">
        <f t="shared" si="125"/>
        <v>114</v>
      </c>
      <c r="B1064" s="46" t="s">
        <v>1331</v>
      </c>
      <c r="C1064" s="46">
        <v>208.9</v>
      </c>
      <c r="D1064" s="46"/>
      <c r="E1064" s="46"/>
      <c r="F1064" s="46">
        <v>208.9</v>
      </c>
      <c r="G1064" s="221">
        <v>131.5</v>
      </c>
      <c r="H1064" s="43">
        <f t="shared" si="121"/>
        <v>4.3833333333333335E-2</v>
      </c>
      <c r="I1064" s="43">
        <f t="shared" si="122"/>
        <v>187.67022499999999</v>
      </c>
      <c r="J1064" s="43">
        <f t="shared" si="123"/>
        <v>41.287449500000001</v>
      </c>
      <c r="K1064" s="43">
        <v>76.620666666666665</v>
      </c>
      <c r="L1064" s="194">
        <v>9.2137666666666682</v>
      </c>
      <c r="M1064" s="45">
        <f t="shared" si="124"/>
        <v>1.5069033405138024</v>
      </c>
    </row>
    <row r="1065" spans="1:13" x14ac:dyDescent="0.25">
      <c r="A1065" s="65">
        <f t="shared" si="125"/>
        <v>115</v>
      </c>
      <c r="B1065" s="46" t="s">
        <v>1332</v>
      </c>
      <c r="C1065" s="46">
        <v>141.30000000000001</v>
      </c>
      <c r="D1065" s="46"/>
      <c r="E1065" s="46"/>
      <c r="F1065" s="46">
        <v>141.30000000000001</v>
      </c>
      <c r="G1065" s="221">
        <v>89</v>
      </c>
      <c r="H1065" s="43">
        <f t="shared" si="121"/>
        <v>2.9666666666666668E-2</v>
      </c>
      <c r="I1065" s="43">
        <f t="shared" si="122"/>
        <v>127.01635</v>
      </c>
      <c r="J1065" s="43">
        <f t="shared" si="123"/>
        <v>27.943597</v>
      </c>
      <c r="K1065" s="43">
        <v>51.85733333333333</v>
      </c>
      <c r="L1065" s="194">
        <v>6.2359333333333336</v>
      </c>
      <c r="M1065" s="45">
        <f t="shared" si="124"/>
        <v>1.5078075984902095</v>
      </c>
    </row>
    <row r="1066" spans="1:13" x14ac:dyDescent="0.25">
      <c r="A1066" s="65">
        <f t="shared" si="125"/>
        <v>116</v>
      </c>
      <c r="B1066" s="46" t="s">
        <v>1333</v>
      </c>
      <c r="C1066" s="46">
        <v>372.1</v>
      </c>
      <c r="D1066" s="46"/>
      <c r="E1066" s="46"/>
      <c r="F1066" s="46">
        <v>372.1</v>
      </c>
      <c r="G1066" s="221">
        <v>161.9</v>
      </c>
      <c r="H1066" s="43">
        <f t="shared" si="121"/>
        <v>5.396666666666667E-2</v>
      </c>
      <c r="I1066" s="43">
        <f t="shared" si="122"/>
        <v>231.05558500000001</v>
      </c>
      <c r="J1066" s="43">
        <f t="shared" si="123"/>
        <v>50.832228700000002</v>
      </c>
      <c r="K1066" s="43">
        <v>94.333733333333342</v>
      </c>
      <c r="L1066" s="194">
        <v>11.343793333333334</v>
      </c>
      <c r="M1066" s="45">
        <f t="shared" si="124"/>
        <v>1.0415623229418616</v>
      </c>
    </row>
    <row r="1067" spans="1:13" x14ac:dyDescent="0.25">
      <c r="A1067" s="65">
        <f t="shared" si="125"/>
        <v>117</v>
      </c>
      <c r="B1067" s="46" t="s">
        <v>1334</v>
      </c>
      <c r="C1067" s="46">
        <v>313.60000000000002</v>
      </c>
      <c r="D1067" s="46"/>
      <c r="E1067" s="46">
        <v>40</v>
      </c>
      <c r="F1067" s="46">
        <v>353.6</v>
      </c>
      <c r="G1067" s="221">
        <v>174.9</v>
      </c>
      <c r="H1067" s="43">
        <f t="shared" si="121"/>
        <v>5.8300000000000005E-2</v>
      </c>
      <c r="I1067" s="43">
        <f t="shared" si="122"/>
        <v>249.60853500000002</v>
      </c>
      <c r="J1067" s="43">
        <f t="shared" si="123"/>
        <v>54.913877700000008</v>
      </c>
      <c r="K1067" s="43">
        <v>101.9084</v>
      </c>
      <c r="L1067" s="194">
        <v>12.254660000000001</v>
      </c>
      <c r="M1067" s="45">
        <f t="shared" si="124"/>
        <v>1.1840652508484164</v>
      </c>
    </row>
    <row r="1068" spans="1:13" x14ac:dyDescent="0.25">
      <c r="A1068" s="65">
        <f t="shared" si="125"/>
        <v>118</v>
      </c>
      <c r="B1068" s="46" t="s">
        <v>1335</v>
      </c>
      <c r="C1068" s="46">
        <v>249.6</v>
      </c>
      <c r="D1068" s="46"/>
      <c r="E1068" s="46"/>
      <c r="F1068" s="46">
        <v>249.6</v>
      </c>
      <c r="G1068" s="221">
        <v>130</v>
      </c>
      <c r="H1068" s="43">
        <f t="shared" si="121"/>
        <v>4.3333333333333335E-2</v>
      </c>
      <c r="I1068" s="43">
        <f t="shared" si="122"/>
        <v>185.52949999999998</v>
      </c>
      <c r="J1068" s="43">
        <f t="shared" si="123"/>
        <v>40.816489999999995</v>
      </c>
      <c r="K1068" s="43">
        <v>75.74666666666667</v>
      </c>
      <c r="L1068" s="194">
        <v>9.108666666666668</v>
      </c>
      <c r="M1068" s="45">
        <f t="shared" si="124"/>
        <v>1.2468001736111112</v>
      </c>
    </row>
    <row r="1069" spans="1:13" x14ac:dyDescent="0.25">
      <c r="A1069" s="65">
        <f t="shared" si="125"/>
        <v>119</v>
      </c>
      <c r="B1069" s="46" t="s">
        <v>1336</v>
      </c>
      <c r="C1069" s="46">
        <v>305.8</v>
      </c>
      <c r="D1069" s="46"/>
      <c r="E1069" s="46">
        <v>36.5</v>
      </c>
      <c r="F1069" s="46">
        <v>342.3</v>
      </c>
      <c r="G1069" s="221">
        <v>190</v>
      </c>
      <c r="H1069" s="43">
        <f t="shared" si="121"/>
        <v>6.3333333333333339E-2</v>
      </c>
      <c r="I1069" s="43">
        <f t="shared" si="122"/>
        <v>271.1585</v>
      </c>
      <c r="J1069" s="43">
        <f t="shared" si="123"/>
        <v>59.654870000000003</v>
      </c>
      <c r="K1069" s="43">
        <v>110.70666666666668</v>
      </c>
      <c r="L1069" s="194">
        <v>13.312666666666669</v>
      </c>
      <c r="M1069" s="45">
        <f t="shared" si="124"/>
        <v>1.3287546109650403</v>
      </c>
    </row>
    <row r="1070" spans="1:13" x14ac:dyDescent="0.25">
      <c r="A1070" s="65">
        <f t="shared" si="125"/>
        <v>120</v>
      </c>
      <c r="B1070" s="46" t="s">
        <v>1337</v>
      </c>
      <c r="C1070" s="46">
        <v>206.5</v>
      </c>
      <c r="D1070" s="46"/>
      <c r="E1070" s="46"/>
      <c r="F1070" s="46">
        <v>206.5</v>
      </c>
      <c r="G1070" s="221">
        <v>130</v>
      </c>
      <c r="H1070" s="43">
        <f t="shared" si="121"/>
        <v>4.3333333333333335E-2</v>
      </c>
      <c r="I1070" s="43">
        <f t="shared" si="122"/>
        <v>185.52949999999998</v>
      </c>
      <c r="J1070" s="43">
        <f t="shared" si="123"/>
        <v>40.816489999999995</v>
      </c>
      <c r="K1070" s="43">
        <v>75.74666666666667</v>
      </c>
      <c r="L1070" s="194">
        <v>9.108666666666668</v>
      </c>
      <c r="M1070" s="45">
        <f t="shared" si="124"/>
        <v>1.5070282001614206</v>
      </c>
    </row>
    <row r="1071" spans="1:13" x14ac:dyDescent="0.25">
      <c r="A1071" s="65">
        <f t="shared" si="125"/>
        <v>121</v>
      </c>
      <c r="B1071" s="46" t="s">
        <v>1338</v>
      </c>
      <c r="C1071" s="46">
        <v>300.39999999999998</v>
      </c>
      <c r="D1071" s="46"/>
      <c r="E1071" s="46"/>
      <c r="F1071" s="46">
        <v>300.39999999999998</v>
      </c>
      <c r="G1071" s="221">
        <v>154</v>
      </c>
      <c r="H1071" s="43">
        <f t="shared" si="121"/>
        <v>5.1333333333333335E-2</v>
      </c>
      <c r="I1071" s="43">
        <f t="shared" si="122"/>
        <v>219.78110000000001</v>
      </c>
      <c r="J1071" s="43">
        <f t="shared" si="123"/>
        <v>48.351842000000005</v>
      </c>
      <c r="K1071" s="43">
        <v>89.730666666666664</v>
      </c>
      <c r="L1071" s="194">
        <v>10.790266666666666</v>
      </c>
      <c r="M1071" s="45">
        <f t="shared" si="124"/>
        <v>1.2272099711495783</v>
      </c>
    </row>
    <row r="1072" spans="1:13" x14ac:dyDescent="0.25">
      <c r="A1072" s="65">
        <f t="shared" si="125"/>
        <v>122</v>
      </c>
      <c r="B1072" s="46" t="s">
        <v>1339</v>
      </c>
      <c r="C1072" s="46">
        <v>913.8</v>
      </c>
      <c r="D1072" s="46"/>
      <c r="E1072" s="46"/>
      <c r="F1072" s="46">
        <v>913.8</v>
      </c>
      <c r="G1072" s="221">
        <v>252.9</v>
      </c>
      <c r="H1072" s="43">
        <f t="shared" si="121"/>
        <v>8.43E-2</v>
      </c>
      <c r="I1072" s="43">
        <f t="shared" si="122"/>
        <v>360.92623499999996</v>
      </c>
      <c r="J1072" s="43">
        <f t="shared" si="123"/>
        <v>79.403771699999993</v>
      </c>
      <c r="K1072" s="43">
        <v>147.35639999999998</v>
      </c>
      <c r="L1072" s="194">
        <v>17.719860000000001</v>
      </c>
      <c r="M1072" s="45">
        <f t="shared" si="124"/>
        <v>0.66251506533158233</v>
      </c>
    </row>
    <row r="1073" spans="1:13" x14ac:dyDescent="0.25">
      <c r="A1073" s="65">
        <f t="shared" si="125"/>
        <v>123</v>
      </c>
      <c r="B1073" s="46" t="s">
        <v>1340</v>
      </c>
      <c r="C1073" s="46">
        <v>124.1</v>
      </c>
      <c r="D1073" s="46"/>
      <c r="E1073" s="46"/>
      <c r="F1073" s="46">
        <v>124.1</v>
      </c>
      <c r="G1073" s="221">
        <v>78.2</v>
      </c>
      <c r="H1073" s="43">
        <f t="shared" ref="H1073:H1132" si="126">G1073/3000</f>
        <v>2.6066666666666669E-2</v>
      </c>
      <c r="I1073" s="43">
        <f t="shared" si="122"/>
        <v>111.60313000000001</v>
      </c>
      <c r="J1073" s="43">
        <f t="shared" si="123"/>
        <v>24.552688600000003</v>
      </c>
      <c r="K1073" s="43">
        <v>45.564533333333337</v>
      </c>
      <c r="L1073" s="194">
        <v>5.4792133333333339</v>
      </c>
      <c r="M1073" s="45">
        <f t="shared" si="124"/>
        <v>1.5084574155251145</v>
      </c>
    </row>
    <row r="1074" spans="1:13" x14ac:dyDescent="0.25">
      <c r="A1074" s="65">
        <f t="shared" si="125"/>
        <v>124</v>
      </c>
      <c r="B1074" s="46" t="s">
        <v>1341</v>
      </c>
      <c r="C1074" s="46">
        <v>173.4</v>
      </c>
      <c r="D1074" s="46"/>
      <c r="E1074" s="46"/>
      <c r="F1074" s="46">
        <v>173.4</v>
      </c>
      <c r="G1074" s="221">
        <v>109.2</v>
      </c>
      <c r="H1074" s="43">
        <f t="shared" si="126"/>
        <v>3.6400000000000002E-2</v>
      </c>
      <c r="I1074" s="43">
        <f t="shared" si="122"/>
        <v>155.84478000000001</v>
      </c>
      <c r="J1074" s="43">
        <f t="shared" ref="J1074:J1133" si="127">I1074*0.22</f>
        <v>34.285851600000001</v>
      </c>
      <c r="K1074" s="43">
        <v>63.627199999999995</v>
      </c>
      <c r="L1074" s="194">
        <v>7.6512799999999999</v>
      </c>
      <c r="M1074" s="45">
        <f t="shared" si="124"/>
        <v>1.5075496632064591</v>
      </c>
    </row>
    <row r="1075" spans="1:13" x14ac:dyDescent="0.25">
      <c r="A1075" s="65">
        <f t="shared" si="125"/>
        <v>125</v>
      </c>
      <c r="B1075" s="46" t="s">
        <v>1342</v>
      </c>
      <c r="C1075" s="46">
        <v>262.2</v>
      </c>
      <c r="D1075" s="46"/>
      <c r="E1075" s="46"/>
      <c r="F1075" s="46">
        <v>262.2</v>
      </c>
      <c r="G1075" s="221">
        <v>157.69999999999999</v>
      </c>
      <c r="H1075" s="43">
        <f t="shared" si="126"/>
        <v>5.2566666666666664E-2</v>
      </c>
      <c r="I1075" s="43">
        <f t="shared" si="122"/>
        <v>225.06155499999997</v>
      </c>
      <c r="J1075" s="43">
        <f t="shared" si="127"/>
        <v>49.513542099999995</v>
      </c>
      <c r="K1075" s="43">
        <v>91.886533333333333</v>
      </c>
      <c r="L1075" s="194">
        <v>11.049513333333332</v>
      </c>
      <c r="M1075" s="45">
        <f t="shared" si="124"/>
        <v>1.4397831570048309</v>
      </c>
    </row>
    <row r="1076" spans="1:13" x14ac:dyDescent="0.25">
      <c r="A1076" s="65">
        <f t="shared" si="125"/>
        <v>126</v>
      </c>
      <c r="B1076" s="46" t="s">
        <v>1346</v>
      </c>
      <c r="C1076" s="46">
        <v>375.7</v>
      </c>
      <c r="D1076" s="46"/>
      <c r="E1076" s="46">
        <v>26.9</v>
      </c>
      <c r="F1076" s="46">
        <v>402.59999999999997</v>
      </c>
      <c r="G1076" s="221">
        <v>191</v>
      </c>
      <c r="H1076" s="43">
        <f t="shared" si="126"/>
        <v>6.3666666666666663E-2</v>
      </c>
      <c r="I1076" s="43">
        <f t="shared" si="122"/>
        <v>272.58564999999999</v>
      </c>
      <c r="J1076" s="43">
        <f t="shared" si="127"/>
        <v>59.968843</v>
      </c>
      <c r="K1076" s="43">
        <v>111.28933333333332</v>
      </c>
      <c r="L1076" s="194">
        <v>13.382733333333332</v>
      </c>
      <c r="M1076" s="45">
        <f t="shared" si="124"/>
        <v>1.135684450240106</v>
      </c>
    </row>
    <row r="1077" spans="1:13" x14ac:dyDescent="0.25">
      <c r="A1077" s="65">
        <f t="shared" si="125"/>
        <v>127</v>
      </c>
      <c r="B1077" s="46" t="s">
        <v>1347</v>
      </c>
      <c r="C1077" s="46">
        <v>180</v>
      </c>
      <c r="D1077" s="46"/>
      <c r="E1077" s="46"/>
      <c r="F1077" s="46">
        <v>180</v>
      </c>
      <c r="G1077" s="221">
        <v>113.5</v>
      </c>
      <c r="H1077" s="43">
        <f t="shared" si="126"/>
        <v>3.783333333333333E-2</v>
      </c>
      <c r="I1077" s="43">
        <f t="shared" si="122"/>
        <v>161.98152499999998</v>
      </c>
      <c r="J1077" s="43">
        <f t="shared" si="127"/>
        <v>35.635935499999995</v>
      </c>
      <c r="K1077" s="43">
        <v>66.132666666666665</v>
      </c>
      <c r="L1077" s="194">
        <v>7.9525666666666659</v>
      </c>
      <c r="M1077" s="45">
        <f t="shared" si="124"/>
        <v>1.5094594101851848</v>
      </c>
    </row>
    <row r="1078" spans="1:13" x14ac:dyDescent="0.25">
      <c r="A1078" s="65">
        <f t="shared" si="125"/>
        <v>128</v>
      </c>
      <c r="B1078" s="46" t="s">
        <v>1348</v>
      </c>
      <c r="C1078" s="46">
        <v>580.1</v>
      </c>
      <c r="D1078" s="46"/>
      <c r="E1078" s="46"/>
      <c r="F1078" s="46">
        <v>580.1</v>
      </c>
      <c r="G1078" s="221">
        <v>165</v>
      </c>
      <c r="H1078" s="43">
        <f t="shared" si="126"/>
        <v>5.5E-2</v>
      </c>
      <c r="I1078" s="43">
        <f t="shared" si="122"/>
        <v>235.47975</v>
      </c>
      <c r="J1078" s="43">
        <f t="shared" si="127"/>
        <v>51.805545000000002</v>
      </c>
      <c r="K1078" s="43">
        <v>96.14</v>
      </c>
      <c r="L1078" s="194">
        <v>11.561</v>
      </c>
      <c r="M1078" s="45">
        <f t="shared" si="124"/>
        <v>0.68089345802447854</v>
      </c>
    </row>
    <row r="1079" spans="1:13" x14ac:dyDescent="0.25">
      <c r="A1079" s="65">
        <f t="shared" si="125"/>
        <v>129</v>
      </c>
      <c r="B1079" s="46" t="s">
        <v>1352</v>
      </c>
      <c r="C1079" s="46">
        <v>351</v>
      </c>
      <c r="D1079" s="46"/>
      <c r="E1079" s="46"/>
      <c r="F1079" s="46">
        <v>351</v>
      </c>
      <c r="G1079" s="221">
        <v>170</v>
      </c>
      <c r="H1079" s="43">
        <f t="shared" si="126"/>
        <v>5.6666666666666664E-2</v>
      </c>
      <c r="I1079" s="43">
        <f t="shared" ref="I1079:I1142" si="128">H1079*4281.45</f>
        <v>242.61549999999997</v>
      </c>
      <c r="J1079" s="43">
        <f t="shared" si="127"/>
        <v>53.375409999999995</v>
      </c>
      <c r="K1079" s="43">
        <v>99.053333333333327</v>
      </c>
      <c r="L1079" s="194">
        <v>11.911333333333332</v>
      </c>
      <c r="M1079" s="45">
        <f t="shared" ref="M1079:M1141" si="129">(I1079+J1079+K1079+L1079)/F1079</f>
        <v>1.1594175973409306</v>
      </c>
    </row>
    <row r="1080" spans="1:13" x14ac:dyDescent="0.25">
      <c r="A1080" s="65">
        <f t="shared" si="125"/>
        <v>130</v>
      </c>
      <c r="B1080" s="46" t="s">
        <v>1353</v>
      </c>
      <c r="C1080" s="46">
        <v>299.7</v>
      </c>
      <c r="D1080" s="46"/>
      <c r="E1080" s="46"/>
      <c r="F1080" s="46">
        <v>299.7</v>
      </c>
      <c r="G1080" s="221">
        <v>150</v>
      </c>
      <c r="H1080" s="43">
        <f t="shared" si="126"/>
        <v>0.05</v>
      </c>
      <c r="I1080" s="43">
        <f t="shared" si="128"/>
        <v>214.07249999999999</v>
      </c>
      <c r="J1080" s="43">
        <f t="shared" si="127"/>
        <v>47.095949999999995</v>
      </c>
      <c r="K1080" s="43">
        <v>87.399999999999991</v>
      </c>
      <c r="L1080" s="194">
        <v>10.51</v>
      </c>
      <c r="M1080" s="45">
        <f t="shared" si="129"/>
        <v>1.1981262929596264</v>
      </c>
    </row>
    <row r="1081" spans="1:13" x14ac:dyDescent="0.25">
      <c r="A1081" s="65">
        <f t="shared" ref="A1081:A1143" si="130">A1080+1</f>
        <v>131</v>
      </c>
      <c r="B1081" s="46" t="s">
        <v>1354</v>
      </c>
      <c r="C1081" s="46">
        <v>428.3</v>
      </c>
      <c r="D1081" s="46"/>
      <c r="E1081" s="46"/>
      <c r="F1081" s="46">
        <v>428.3</v>
      </c>
      <c r="G1081" s="221">
        <v>225</v>
      </c>
      <c r="H1081" s="43">
        <f t="shared" si="126"/>
        <v>7.4999999999999997E-2</v>
      </c>
      <c r="I1081" s="43">
        <f t="shared" si="128"/>
        <v>321.10874999999999</v>
      </c>
      <c r="J1081" s="43">
        <f t="shared" si="127"/>
        <v>70.643924999999996</v>
      </c>
      <c r="K1081" s="43">
        <v>131.1</v>
      </c>
      <c r="L1081" s="194">
        <v>15.765000000000001</v>
      </c>
      <c r="M1081" s="45">
        <f t="shared" si="129"/>
        <v>1.2575710366565491</v>
      </c>
    </row>
    <row r="1082" spans="1:13" x14ac:dyDescent="0.25">
      <c r="A1082" s="65">
        <f t="shared" si="130"/>
        <v>132</v>
      </c>
      <c r="B1082" s="46" t="s">
        <v>1355</v>
      </c>
      <c r="C1082" s="46">
        <v>299.3</v>
      </c>
      <c r="D1082" s="46"/>
      <c r="E1082" s="46"/>
      <c r="F1082" s="46">
        <v>299.3</v>
      </c>
      <c r="G1082" s="221">
        <v>160</v>
      </c>
      <c r="H1082" s="43">
        <f t="shared" si="126"/>
        <v>5.3333333333333337E-2</v>
      </c>
      <c r="I1082" s="43">
        <f t="shared" si="128"/>
        <v>228.34399999999999</v>
      </c>
      <c r="J1082" s="43">
        <f t="shared" si="127"/>
        <v>50.235680000000002</v>
      </c>
      <c r="K1082" s="43">
        <v>93.226666666666674</v>
      </c>
      <c r="L1082" s="194">
        <v>11.210666666666667</v>
      </c>
      <c r="M1082" s="45">
        <f t="shared" si="129"/>
        <v>1.2797093662991426</v>
      </c>
    </row>
    <row r="1083" spans="1:13" x14ac:dyDescent="0.25">
      <c r="A1083" s="65">
        <f t="shared" si="130"/>
        <v>133</v>
      </c>
      <c r="B1083" s="46" t="s">
        <v>1356</v>
      </c>
      <c r="C1083" s="46">
        <v>343.9</v>
      </c>
      <c r="D1083" s="46"/>
      <c r="E1083" s="46"/>
      <c r="F1083" s="46">
        <v>343.9</v>
      </c>
      <c r="G1083" s="221">
        <v>198</v>
      </c>
      <c r="H1083" s="43">
        <f t="shared" si="126"/>
        <v>6.6000000000000003E-2</v>
      </c>
      <c r="I1083" s="43">
        <f t="shared" si="128"/>
        <v>282.57569999999998</v>
      </c>
      <c r="J1083" s="43">
        <f t="shared" si="127"/>
        <v>62.166653999999994</v>
      </c>
      <c r="K1083" s="43">
        <v>115.36800000000001</v>
      </c>
      <c r="L1083" s="194">
        <v>13.873200000000001</v>
      </c>
      <c r="M1083" s="45">
        <f t="shared" si="129"/>
        <v>1.3782598255306775</v>
      </c>
    </row>
    <row r="1084" spans="1:13" x14ac:dyDescent="0.25">
      <c r="A1084" s="65">
        <f t="shared" si="130"/>
        <v>134</v>
      </c>
      <c r="B1084" s="46" t="s">
        <v>1357</v>
      </c>
      <c r="C1084" s="46">
        <v>282</v>
      </c>
      <c r="D1084" s="46"/>
      <c r="E1084" s="46"/>
      <c r="F1084" s="46">
        <v>282</v>
      </c>
      <c r="G1084" s="221">
        <v>150</v>
      </c>
      <c r="H1084" s="43">
        <f t="shared" si="126"/>
        <v>0.05</v>
      </c>
      <c r="I1084" s="43">
        <f t="shared" si="128"/>
        <v>214.07249999999999</v>
      </c>
      <c r="J1084" s="43">
        <f t="shared" si="127"/>
        <v>47.095949999999995</v>
      </c>
      <c r="K1084" s="43">
        <v>87.399999999999991</v>
      </c>
      <c r="L1084" s="194">
        <v>10.51</v>
      </c>
      <c r="M1084" s="45">
        <f t="shared" si="129"/>
        <v>1.2733278368794325</v>
      </c>
    </row>
    <row r="1085" spans="1:13" x14ac:dyDescent="0.25">
      <c r="A1085" s="65">
        <f t="shared" si="130"/>
        <v>135</v>
      </c>
      <c r="B1085" s="46" t="s">
        <v>1358</v>
      </c>
      <c r="C1085" s="46">
        <v>357.6</v>
      </c>
      <c r="D1085" s="46"/>
      <c r="E1085" s="46"/>
      <c r="F1085" s="46">
        <v>357.6</v>
      </c>
      <c r="G1085" s="221">
        <v>195</v>
      </c>
      <c r="H1085" s="43">
        <f t="shared" si="126"/>
        <v>6.5000000000000002E-2</v>
      </c>
      <c r="I1085" s="43">
        <f t="shared" si="128"/>
        <v>278.29424999999998</v>
      </c>
      <c r="J1085" s="43">
        <f t="shared" si="127"/>
        <v>61.224734999999995</v>
      </c>
      <c r="K1085" s="43">
        <v>113.62</v>
      </c>
      <c r="L1085" s="194">
        <v>13.663</v>
      </c>
      <c r="M1085" s="45">
        <f t="shared" si="129"/>
        <v>1.3053746784116331</v>
      </c>
    </row>
    <row r="1086" spans="1:13" x14ac:dyDescent="0.25">
      <c r="A1086" s="65">
        <f t="shared" si="130"/>
        <v>136</v>
      </c>
      <c r="B1086" s="46" t="s">
        <v>1454</v>
      </c>
      <c r="C1086" s="46">
        <v>424.7</v>
      </c>
      <c r="D1086" s="46"/>
      <c r="E1086" s="46"/>
      <c r="F1086" s="46">
        <v>424.7</v>
      </c>
      <c r="G1086" s="221">
        <v>208.7</v>
      </c>
      <c r="H1086" s="43">
        <f t="shared" si="126"/>
        <v>6.9566666666666666E-2</v>
      </c>
      <c r="I1086" s="43">
        <f t="shared" si="128"/>
        <v>297.846205</v>
      </c>
      <c r="J1086" s="43">
        <f t="shared" si="127"/>
        <v>65.5261651</v>
      </c>
      <c r="K1086" s="43">
        <v>121.60253333333333</v>
      </c>
      <c r="L1086" s="194">
        <v>14.622913333333333</v>
      </c>
      <c r="M1086" s="45">
        <f t="shared" si="129"/>
        <v>1.1763546427282003</v>
      </c>
    </row>
    <row r="1087" spans="1:13" x14ac:dyDescent="0.25">
      <c r="A1087" s="65">
        <f t="shared" si="130"/>
        <v>137</v>
      </c>
      <c r="B1087" s="46" t="s">
        <v>1455</v>
      </c>
      <c r="C1087" s="46">
        <v>120.4</v>
      </c>
      <c r="D1087" s="46"/>
      <c r="E1087" s="46"/>
      <c r="F1087" s="46">
        <v>120.4</v>
      </c>
      <c r="G1087" s="221">
        <v>62.4</v>
      </c>
      <c r="H1087" s="43">
        <f t="shared" si="126"/>
        <v>2.0799999999999999E-2</v>
      </c>
      <c r="I1087" s="43">
        <f t="shared" si="128"/>
        <v>89.054159999999996</v>
      </c>
      <c r="J1087" s="43">
        <f t="shared" si="127"/>
        <v>19.591915199999999</v>
      </c>
      <c r="K1087" s="43">
        <v>36.358399999999996</v>
      </c>
      <c r="L1087" s="194">
        <v>4.37216</v>
      </c>
      <c r="M1087" s="45">
        <f t="shared" si="129"/>
        <v>1.2406697275747509</v>
      </c>
    </row>
    <row r="1088" spans="1:13" x14ac:dyDescent="0.25">
      <c r="A1088" s="65">
        <f t="shared" si="130"/>
        <v>138</v>
      </c>
      <c r="B1088" s="46" t="s">
        <v>1456</v>
      </c>
      <c r="C1088" s="46">
        <v>317.60000000000002</v>
      </c>
      <c r="D1088" s="46"/>
      <c r="E1088" s="46"/>
      <c r="F1088" s="46">
        <v>317.60000000000002</v>
      </c>
      <c r="G1088" s="221">
        <v>62.4</v>
      </c>
      <c r="H1088" s="43">
        <f t="shared" si="126"/>
        <v>2.0799999999999999E-2</v>
      </c>
      <c r="I1088" s="43">
        <f t="shared" si="128"/>
        <v>89.054159999999996</v>
      </c>
      <c r="J1088" s="43">
        <f t="shared" si="127"/>
        <v>19.591915199999999</v>
      </c>
      <c r="K1088" s="43">
        <v>36.358399999999996</v>
      </c>
      <c r="L1088" s="194">
        <v>4.37216</v>
      </c>
      <c r="M1088" s="45">
        <f t="shared" si="129"/>
        <v>0.47032945591939546</v>
      </c>
    </row>
    <row r="1089" spans="1:13" x14ac:dyDescent="0.25">
      <c r="A1089" s="65">
        <f t="shared" si="130"/>
        <v>139</v>
      </c>
      <c r="B1089" s="46" t="s">
        <v>1457</v>
      </c>
      <c r="C1089" s="46">
        <v>395.53</v>
      </c>
      <c r="D1089" s="46"/>
      <c r="E1089" s="46"/>
      <c r="F1089" s="46">
        <v>395.53</v>
      </c>
      <c r="G1089" s="221">
        <v>62.4</v>
      </c>
      <c r="H1089" s="43">
        <f t="shared" si="126"/>
        <v>2.0799999999999999E-2</v>
      </c>
      <c r="I1089" s="43">
        <f t="shared" si="128"/>
        <v>89.054159999999996</v>
      </c>
      <c r="J1089" s="43">
        <f t="shared" si="127"/>
        <v>19.591915199999999</v>
      </c>
      <c r="K1089" s="43">
        <v>36.358399999999996</v>
      </c>
      <c r="L1089" s="194">
        <v>4.37216</v>
      </c>
      <c r="M1089" s="45">
        <f t="shared" si="129"/>
        <v>0.37766196040755445</v>
      </c>
    </row>
    <row r="1090" spans="1:13" x14ac:dyDescent="0.25">
      <c r="A1090" s="65">
        <f t="shared" si="130"/>
        <v>140</v>
      </c>
      <c r="B1090" s="46" t="s">
        <v>1458</v>
      </c>
      <c r="C1090" s="46">
        <v>516.79999999999995</v>
      </c>
      <c r="D1090" s="46"/>
      <c r="E1090" s="46"/>
      <c r="F1090" s="46">
        <v>516.79999999999995</v>
      </c>
      <c r="G1090" s="221">
        <v>61.8</v>
      </c>
      <c r="H1090" s="43">
        <f t="shared" si="126"/>
        <v>2.06E-2</v>
      </c>
      <c r="I1090" s="43">
        <f t="shared" si="128"/>
        <v>88.197869999999995</v>
      </c>
      <c r="J1090" s="43">
        <f t="shared" si="127"/>
        <v>19.403531399999999</v>
      </c>
      <c r="K1090" s="43">
        <v>36.008800000000001</v>
      </c>
      <c r="L1090" s="194">
        <v>4.33012</v>
      </c>
      <c r="M1090" s="45">
        <f t="shared" si="129"/>
        <v>0.28626223181114552</v>
      </c>
    </row>
    <row r="1091" spans="1:13" x14ac:dyDescent="0.25">
      <c r="A1091" s="65">
        <f t="shared" si="130"/>
        <v>141</v>
      </c>
      <c r="B1091" s="46" t="s">
        <v>1459</v>
      </c>
      <c r="C1091" s="46">
        <v>305.89999999999998</v>
      </c>
      <c r="D1091" s="46"/>
      <c r="E1091" s="46"/>
      <c r="F1091" s="46">
        <v>305.89999999999998</v>
      </c>
      <c r="G1091" s="221">
        <v>62.4</v>
      </c>
      <c r="H1091" s="43">
        <f t="shared" si="126"/>
        <v>2.0799999999999999E-2</v>
      </c>
      <c r="I1091" s="43">
        <f t="shared" si="128"/>
        <v>89.054159999999996</v>
      </c>
      <c r="J1091" s="43">
        <f t="shared" si="127"/>
        <v>19.591915199999999</v>
      </c>
      <c r="K1091" s="43">
        <v>36.358399999999996</v>
      </c>
      <c r="L1091" s="194">
        <v>4.37216</v>
      </c>
      <c r="M1091" s="45">
        <f t="shared" si="129"/>
        <v>0.48831851977770518</v>
      </c>
    </row>
    <row r="1092" spans="1:13" x14ac:dyDescent="0.25">
      <c r="A1092" s="65">
        <f t="shared" si="130"/>
        <v>142</v>
      </c>
      <c r="B1092" s="46" t="s">
        <v>1460</v>
      </c>
      <c r="C1092" s="46">
        <v>483.9</v>
      </c>
      <c r="D1092" s="46"/>
      <c r="E1092" s="46">
        <v>35.299999999999997</v>
      </c>
      <c r="F1092" s="46">
        <v>519.19999999999993</v>
      </c>
      <c r="G1092" s="221">
        <v>70</v>
      </c>
      <c r="H1092" s="43">
        <f t="shared" si="126"/>
        <v>2.3333333333333334E-2</v>
      </c>
      <c r="I1092" s="43">
        <f t="shared" si="128"/>
        <v>99.900499999999994</v>
      </c>
      <c r="J1092" s="43">
        <f t="shared" si="127"/>
        <v>21.978109999999997</v>
      </c>
      <c r="K1092" s="43">
        <v>40.786666666666669</v>
      </c>
      <c r="L1092" s="194">
        <v>4.9046666666666665</v>
      </c>
      <c r="M1092" s="45">
        <f t="shared" si="129"/>
        <v>0.32274642398561892</v>
      </c>
    </row>
    <row r="1093" spans="1:13" x14ac:dyDescent="0.25">
      <c r="A1093" s="65">
        <f t="shared" si="130"/>
        <v>143</v>
      </c>
      <c r="B1093" s="46" t="s">
        <v>1461</v>
      </c>
      <c r="C1093" s="46">
        <v>257.3</v>
      </c>
      <c r="D1093" s="46"/>
      <c r="E1093" s="46"/>
      <c r="F1093" s="46">
        <v>257.3</v>
      </c>
      <c r="G1093" s="221">
        <v>62.4</v>
      </c>
      <c r="H1093" s="43">
        <f t="shared" si="126"/>
        <v>2.0799999999999999E-2</v>
      </c>
      <c r="I1093" s="43">
        <f t="shared" si="128"/>
        <v>89.054159999999996</v>
      </c>
      <c r="J1093" s="43">
        <f t="shared" si="127"/>
        <v>19.591915199999999</v>
      </c>
      <c r="K1093" s="43">
        <v>36.358399999999996</v>
      </c>
      <c r="L1093" s="194">
        <v>4.37216</v>
      </c>
      <c r="M1093" s="45">
        <f t="shared" si="129"/>
        <v>0.58055435367275554</v>
      </c>
    </row>
    <row r="1094" spans="1:13" x14ac:dyDescent="0.25">
      <c r="A1094" s="65">
        <f t="shared" si="130"/>
        <v>144</v>
      </c>
      <c r="B1094" s="46" t="s">
        <v>1462</v>
      </c>
      <c r="C1094" s="46">
        <v>261.3</v>
      </c>
      <c r="D1094" s="46"/>
      <c r="E1094" s="46"/>
      <c r="F1094" s="46">
        <v>261.3</v>
      </c>
      <c r="G1094" s="221">
        <v>94.9</v>
      </c>
      <c r="H1094" s="43">
        <f t="shared" si="126"/>
        <v>3.1633333333333333E-2</v>
      </c>
      <c r="I1094" s="43">
        <f t="shared" si="128"/>
        <v>135.43653499999999</v>
      </c>
      <c r="J1094" s="43">
        <f t="shared" si="127"/>
        <v>29.796037699999999</v>
      </c>
      <c r="K1094" s="43">
        <v>55.295066666666663</v>
      </c>
      <c r="L1094" s="194">
        <v>6.6493266666666662</v>
      </c>
      <c r="M1094" s="45">
        <f t="shared" si="129"/>
        <v>0.86941050912106121</v>
      </c>
    </row>
    <row r="1095" spans="1:13" x14ac:dyDescent="0.25">
      <c r="A1095" s="65">
        <f t="shared" si="130"/>
        <v>145</v>
      </c>
      <c r="B1095" s="46" t="s">
        <v>1463</v>
      </c>
      <c r="C1095" s="46">
        <v>296.89999999999998</v>
      </c>
      <c r="D1095" s="46"/>
      <c r="E1095" s="46">
        <v>50</v>
      </c>
      <c r="F1095" s="46">
        <v>346.9</v>
      </c>
      <c r="G1095" s="221">
        <v>115.7</v>
      </c>
      <c r="H1095" s="43">
        <f t="shared" si="126"/>
        <v>3.8566666666666666E-2</v>
      </c>
      <c r="I1095" s="43">
        <f t="shared" si="128"/>
        <v>165.12125499999999</v>
      </c>
      <c r="J1095" s="43">
        <f t="shared" si="127"/>
        <v>36.3266761</v>
      </c>
      <c r="K1095" s="43">
        <v>67.414533333333324</v>
      </c>
      <c r="L1095" s="194">
        <v>8.1067133333333334</v>
      </c>
      <c r="M1095" s="45">
        <f t="shared" si="129"/>
        <v>0.79841215845104263</v>
      </c>
    </row>
    <row r="1096" spans="1:13" x14ac:dyDescent="0.25">
      <c r="A1096" s="65">
        <f t="shared" si="130"/>
        <v>146</v>
      </c>
      <c r="B1096" s="46" t="s">
        <v>1464</v>
      </c>
      <c r="C1096" s="46">
        <v>495.2</v>
      </c>
      <c r="D1096" s="46"/>
      <c r="E1096" s="46">
        <v>62.5</v>
      </c>
      <c r="F1096" s="46">
        <v>557.70000000000005</v>
      </c>
      <c r="G1096" s="221">
        <v>138.5</v>
      </c>
      <c r="H1096" s="43">
        <f t="shared" si="126"/>
        <v>4.6166666666666668E-2</v>
      </c>
      <c r="I1096" s="43">
        <f t="shared" si="128"/>
        <v>197.66027500000001</v>
      </c>
      <c r="J1096" s="43">
        <f t="shared" si="127"/>
        <v>43.485260500000003</v>
      </c>
      <c r="K1096" s="43">
        <v>80.699333333333328</v>
      </c>
      <c r="L1096" s="194">
        <v>9.7042333333333328</v>
      </c>
      <c r="M1096" s="45">
        <f t="shared" si="129"/>
        <v>0.59449363845556147</v>
      </c>
    </row>
    <row r="1097" spans="1:13" x14ac:dyDescent="0.25">
      <c r="A1097" s="65">
        <f t="shared" si="130"/>
        <v>147</v>
      </c>
      <c r="B1097" s="46" t="s">
        <v>1465</v>
      </c>
      <c r="C1097" s="46">
        <v>446.2</v>
      </c>
      <c r="D1097" s="46"/>
      <c r="E1097" s="46"/>
      <c r="F1097" s="46">
        <v>446.2</v>
      </c>
      <c r="G1097" s="221">
        <v>137.19999999999999</v>
      </c>
      <c r="H1097" s="43">
        <f t="shared" si="126"/>
        <v>4.5733333333333327E-2</v>
      </c>
      <c r="I1097" s="43">
        <f t="shared" si="128"/>
        <v>195.80497999999997</v>
      </c>
      <c r="J1097" s="43">
        <f t="shared" si="127"/>
        <v>43.077095599999993</v>
      </c>
      <c r="K1097" s="43">
        <v>79.941866666666641</v>
      </c>
      <c r="L1097" s="194">
        <v>9.6131466666666654</v>
      </c>
      <c r="M1097" s="45">
        <f t="shared" si="129"/>
        <v>0.73607595009711624</v>
      </c>
    </row>
    <row r="1098" spans="1:13" x14ac:dyDescent="0.25">
      <c r="A1098" s="65">
        <f t="shared" si="130"/>
        <v>148</v>
      </c>
      <c r="B1098" s="46" t="s">
        <v>1466</v>
      </c>
      <c r="C1098" s="46">
        <v>266.39999999999998</v>
      </c>
      <c r="D1098" s="46"/>
      <c r="E1098" s="46"/>
      <c r="F1098" s="46">
        <v>266.39999999999998</v>
      </c>
      <c r="G1098" s="221">
        <v>121</v>
      </c>
      <c r="H1098" s="43">
        <f t="shared" si="126"/>
        <v>4.0333333333333332E-2</v>
      </c>
      <c r="I1098" s="43">
        <f t="shared" si="128"/>
        <v>172.68514999999999</v>
      </c>
      <c r="J1098" s="43">
        <f t="shared" si="127"/>
        <v>37.990732999999999</v>
      </c>
      <c r="K1098" s="43">
        <v>70.50266666666667</v>
      </c>
      <c r="L1098" s="194">
        <v>8.4780666666666669</v>
      </c>
      <c r="M1098" s="45">
        <f t="shared" si="129"/>
        <v>1.0872996108608608</v>
      </c>
    </row>
    <row r="1099" spans="1:13" ht="13" x14ac:dyDescent="0.3">
      <c r="A1099" s="65">
        <f t="shared" si="130"/>
        <v>149</v>
      </c>
      <c r="B1099" s="46" t="s">
        <v>1467</v>
      </c>
      <c r="C1099" s="46">
        <v>548.4</v>
      </c>
      <c r="D1099" s="46"/>
      <c r="E1099" s="19">
        <v>215.2</v>
      </c>
      <c r="F1099" s="46">
        <v>763.59999999999991</v>
      </c>
      <c r="G1099" s="221">
        <v>138.5</v>
      </c>
      <c r="H1099" s="43">
        <f t="shared" si="126"/>
        <v>4.6166666666666668E-2</v>
      </c>
      <c r="I1099" s="43">
        <f t="shared" si="128"/>
        <v>197.66027500000001</v>
      </c>
      <c r="J1099" s="43">
        <f t="shared" si="127"/>
        <v>43.485260500000003</v>
      </c>
      <c r="K1099" s="43">
        <v>80.699333333333328</v>
      </c>
      <c r="L1099" s="194">
        <v>9.7042333333333328</v>
      </c>
      <c r="M1099" s="45">
        <f t="shared" si="129"/>
        <v>0.43419211912868871</v>
      </c>
    </row>
    <row r="1100" spans="1:13" x14ac:dyDescent="0.25">
      <c r="A1100" s="65">
        <f t="shared" si="130"/>
        <v>150</v>
      </c>
      <c r="B1100" s="46" t="s">
        <v>1468</v>
      </c>
      <c r="C1100" s="46">
        <v>539.79999999999995</v>
      </c>
      <c r="D1100" s="46">
        <v>83.3</v>
      </c>
      <c r="E1100" s="46"/>
      <c r="F1100" s="46">
        <v>623.09999999999991</v>
      </c>
      <c r="G1100" s="221">
        <v>155.4</v>
      </c>
      <c r="H1100" s="43">
        <f t="shared" si="126"/>
        <v>5.1799999999999999E-2</v>
      </c>
      <c r="I1100" s="43">
        <f t="shared" si="128"/>
        <v>221.77910999999997</v>
      </c>
      <c r="J1100" s="43">
        <f t="shared" si="127"/>
        <v>48.791404199999995</v>
      </c>
      <c r="K1100" s="43">
        <v>90.546399999999991</v>
      </c>
      <c r="L1100" s="194">
        <v>10.888359999999999</v>
      </c>
      <c r="M1100" s="45">
        <f t="shared" si="129"/>
        <v>0.59702338982506831</v>
      </c>
    </row>
    <row r="1101" spans="1:13" x14ac:dyDescent="0.25">
      <c r="A1101" s="65">
        <f t="shared" si="130"/>
        <v>151</v>
      </c>
      <c r="B1101" s="46" t="s">
        <v>1469</v>
      </c>
      <c r="C1101" s="46">
        <v>384.6</v>
      </c>
      <c r="D1101" s="46"/>
      <c r="E1101" s="46"/>
      <c r="F1101" s="46">
        <v>384.6</v>
      </c>
      <c r="G1101" s="221">
        <v>135.80000000000001</v>
      </c>
      <c r="H1101" s="43">
        <f t="shared" si="126"/>
        <v>4.526666666666667E-2</v>
      </c>
      <c r="I1101" s="43">
        <f t="shared" si="128"/>
        <v>193.80697000000001</v>
      </c>
      <c r="J1101" s="43">
        <f t="shared" si="127"/>
        <v>42.637533400000002</v>
      </c>
      <c r="K1101" s="43">
        <v>79.126133333333328</v>
      </c>
      <c r="L1101" s="194">
        <v>9.5150533333333343</v>
      </c>
      <c r="M1101" s="45">
        <f t="shared" si="129"/>
        <v>0.84525660443751083</v>
      </c>
    </row>
    <row r="1102" spans="1:13" x14ac:dyDescent="0.25">
      <c r="A1102" s="65">
        <f t="shared" si="130"/>
        <v>152</v>
      </c>
      <c r="B1102" s="46" t="s">
        <v>2322</v>
      </c>
      <c r="C1102" s="46">
        <v>589.75</v>
      </c>
      <c r="D1102" s="46"/>
      <c r="E1102" s="46">
        <v>32.799999999999997</v>
      </c>
      <c r="F1102" s="46">
        <v>622.54999999999995</v>
      </c>
      <c r="G1102" s="221">
        <v>167.7</v>
      </c>
      <c r="H1102" s="43">
        <f t="shared" si="126"/>
        <v>5.5899999999999998E-2</v>
      </c>
      <c r="I1102" s="43">
        <f t="shared" si="128"/>
        <v>239.33305499999997</v>
      </c>
      <c r="J1102" s="43">
        <f t="shared" si="127"/>
        <v>52.653272099999995</v>
      </c>
      <c r="K1102" s="43">
        <v>97.713199999999986</v>
      </c>
      <c r="L1102" s="194">
        <v>11.750179999999999</v>
      </c>
      <c r="M1102" s="45">
        <f t="shared" si="129"/>
        <v>0.64484733290498752</v>
      </c>
    </row>
    <row r="1103" spans="1:13" x14ac:dyDescent="0.25">
      <c r="A1103" s="65">
        <f t="shared" si="130"/>
        <v>153</v>
      </c>
      <c r="B1103" s="46" t="s">
        <v>2323</v>
      </c>
      <c r="C1103" s="46">
        <v>405</v>
      </c>
      <c r="D1103" s="46"/>
      <c r="E1103" s="46">
        <v>21</v>
      </c>
      <c r="F1103" s="46">
        <v>426</v>
      </c>
      <c r="G1103" s="221">
        <v>255</v>
      </c>
      <c r="H1103" s="43">
        <f t="shared" si="126"/>
        <v>8.5000000000000006E-2</v>
      </c>
      <c r="I1103" s="43">
        <f t="shared" si="128"/>
        <v>363.92325</v>
      </c>
      <c r="J1103" s="43">
        <f t="shared" si="127"/>
        <v>80.063114999999996</v>
      </c>
      <c r="K1103" s="43">
        <v>148.58000000000001</v>
      </c>
      <c r="L1103" s="194">
        <v>17.867000000000001</v>
      </c>
      <c r="M1103" s="45">
        <f t="shared" si="129"/>
        <v>1.4329421713615023</v>
      </c>
    </row>
    <row r="1104" spans="1:13" x14ac:dyDescent="0.25">
      <c r="A1104" s="65">
        <f t="shared" si="130"/>
        <v>154</v>
      </c>
      <c r="B1104" s="46" t="s">
        <v>2324</v>
      </c>
      <c r="C1104" s="46">
        <v>678.5</v>
      </c>
      <c r="D1104" s="46"/>
      <c r="E1104" s="46"/>
      <c r="F1104" s="46">
        <v>678.5</v>
      </c>
      <c r="G1104" s="221">
        <v>181.4</v>
      </c>
      <c r="H1104" s="43">
        <f t="shared" si="126"/>
        <v>6.0466666666666669E-2</v>
      </c>
      <c r="I1104" s="43">
        <f t="shared" si="128"/>
        <v>258.88501000000002</v>
      </c>
      <c r="J1104" s="43">
        <f t="shared" si="127"/>
        <v>56.954702200000007</v>
      </c>
      <c r="K1104" s="43">
        <v>105.69573333333334</v>
      </c>
      <c r="L1104" s="194">
        <v>12.710093333333335</v>
      </c>
      <c r="M1104" s="45">
        <f t="shared" si="129"/>
        <v>0.64000816339965616</v>
      </c>
    </row>
    <row r="1105" spans="1:13" x14ac:dyDescent="0.25">
      <c r="A1105" s="65">
        <f t="shared" si="130"/>
        <v>155</v>
      </c>
      <c r="B1105" s="46" t="s">
        <v>2325</v>
      </c>
      <c r="C1105" s="46">
        <v>973.9</v>
      </c>
      <c r="D1105" s="46"/>
      <c r="E1105" s="46">
        <v>132.80000000000001</v>
      </c>
      <c r="F1105" s="46">
        <v>1106.7</v>
      </c>
      <c r="G1105" s="221">
        <v>171.6</v>
      </c>
      <c r="H1105" s="43">
        <f t="shared" si="126"/>
        <v>5.7200000000000001E-2</v>
      </c>
      <c r="I1105" s="43">
        <f t="shared" si="128"/>
        <v>244.89893999999998</v>
      </c>
      <c r="J1105" s="43">
        <f t="shared" si="127"/>
        <v>53.877766799999996</v>
      </c>
      <c r="K1105" s="43">
        <v>99.985600000000005</v>
      </c>
      <c r="L1105" s="194">
        <v>12.023440000000001</v>
      </c>
      <c r="M1105" s="45">
        <f t="shared" si="129"/>
        <v>0.37118075973615255</v>
      </c>
    </row>
    <row r="1106" spans="1:13" x14ac:dyDescent="0.25">
      <c r="A1106" s="65">
        <f t="shared" si="130"/>
        <v>156</v>
      </c>
      <c r="B1106" s="46" t="s">
        <v>2326</v>
      </c>
      <c r="C1106" s="46">
        <v>669.8</v>
      </c>
      <c r="D1106" s="46"/>
      <c r="E1106" s="46"/>
      <c r="F1106" s="46">
        <v>669.8</v>
      </c>
      <c r="G1106" s="221">
        <v>211.3</v>
      </c>
      <c r="H1106" s="43">
        <f t="shared" si="126"/>
        <v>7.0433333333333334E-2</v>
      </c>
      <c r="I1106" s="43">
        <f t="shared" si="128"/>
        <v>301.55679499999997</v>
      </c>
      <c r="J1106" s="43">
        <f t="shared" si="127"/>
        <v>66.342494899999991</v>
      </c>
      <c r="K1106" s="43">
        <v>123.11746666666666</v>
      </c>
      <c r="L1106" s="194">
        <v>14.805086666666668</v>
      </c>
      <c r="M1106" s="45">
        <f t="shared" si="129"/>
        <v>0.75518340285657415</v>
      </c>
    </row>
    <row r="1107" spans="1:13" x14ac:dyDescent="0.25">
      <c r="A1107" s="65">
        <f t="shared" si="130"/>
        <v>157</v>
      </c>
      <c r="B1107" s="46" t="s">
        <v>2327</v>
      </c>
      <c r="C1107" s="46">
        <v>533.79999999999995</v>
      </c>
      <c r="D1107" s="46"/>
      <c r="E1107" s="46"/>
      <c r="F1107" s="46">
        <v>533.79999999999995</v>
      </c>
      <c r="G1107" s="221">
        <v>211.3</v>
      </c>
      <c r="H1107" s="43">
        <f t="shared" si="126"/>
        <v>7.0433333333333334E-2</v>
      </c>
      <c r="I1107" s="43">
        <f t="shared" si="128"/>
        <v>301.55679499999997</v>
      </c>
      <c r="J1107" s="43">
        <f t="shared" si="127"/>
        <v>66.342494899999991</v>
      </c>
      <c r="K1107" s="43">
        <v>123.11746666666666</v>
      </c>
      <c r="L1107" s="194">
        <v>14.805086666666668</v>
      </c>
      <c r="M1107" s="45">
        <f t="shared" si="129"/>
        <v>0.94758681759710262</v>
      </c>
    </row>
    <row r="1108" spans="1:13" x14ac:dyDescent="0.25">
      <c r="A1108" s="65">
        <f t="shared" si="130"/>
        <v>158</v>
      </c>
      <c r="B1108" s="46" t="s">
        <v>2328</v>
      </c>
      <c r="C1108" s="46">
        <v>413.5</v>
      </c>
      <c r="D1108" s="46"/>
      <c r="E1108" s="46">
        <v>30.4</v>
      </c>
      <c r="F1108" s="46">
        <v>443.9</v>
      </c>
      <c r="G1108" s="221">
        <v>187.9</v>
      </c>
      <c r="H1108" s="43">
        <f t="shared" si="126"/>
        <v>6.2633333333333333E-2</v>
      </c>
      <c r="I1108" s="43">
        <f t="shared" si="128"/>
        <v>268.16148499999997</v>
      </c>
      <c r="J1108" s="43">
        <f t="shared" si="127"/>
        <v>58.995526699999992</v>
      </c>
      <c r="K1108" s="43">
        <v>109.48306666666666</v>
      </c>
      <c r="L1108" s="194">
        <v>13.165526666666667</v>
      </c>
      <c r="M1108" s="45">
        <f t="shared" si="129"/>
        <v>1.0133039086130509</v>
      </c>
    </row>
    <row r="1109" spans="1:13" x14ac:dyDescent="0.25">
      <c r="A1109" s="65">
        <f t="shared" si="130"/>
        <v>159</v>
      </c>
      <c r="B1109" s="46" t="s">
        <v>2329</v>
      </c>
      <c r="C1109" s="46">
        <v>526.5</v>
      </c>
      <c r="D1109" s="46"/>
      <c r="E1109" s="46">
        <v>45.5</v>
      </c>
      <c r="F1109" s="46">
        <v>572</v>
      </c>
      <c r="G1109" s="221">
        <v>187.2</v>
      </c>
      <c r="H1109" s="43">
        <f t="shared" si="126"/>
        <v>6.2399999999999997E-2</v>
      </c>
      <c r="I1109" s="43">
        <f t="shared" si="128"/>
        <v>267.16247999999996</v>
      </c>
      <c r="J1109" s="43">
        <f t="shared" si="127"/>
        <v>58.775745599999993</v>
      </c>
      <c r="K1109" s="43">
        <v>109.07519999999998</v>
      </c>
      <c r="L1109" s="194">
        <v>13.116479999999999</v>
      </c>
      <c r="M1109" s="45">
        <f t="shared" si="129"/>
        <v>0.78344389090909083</v>
      </c>
    </row>
    <row r="1110" spans="1:13" x14ac:dyDescent="0.25">
      <c r="A1110" s="65">
        <f t="shared" si="130"/>
        <v>160</v>
      </c>
      <c r="B1110" s="46" t="s">
        <v>2330</v>
      </c>
      <c r="C1110" s="46">
        <v>894.7</v>
      </c>
      <c r="D1110" s="46"/>
      <c r="E1110" s="46">
        <v>42.5</v>
      </c>
      <c r="F1110" s="46">
        <v>937.2</v>
      </c>
      <c r="G1110" s="221">
        <v>201.5</v>
      </c>
      <c r="H1110" s="43">
        <f t="shared" si="126"/>
        <v>6.7166666666666666E-2</v>
      </c>
      <c r="I1110" s="43">
        <f t="shared" si="128"/>
        <v>287.57072499999998</v>
      </c>
      <c r="J1110" s="43">
        <f t="shared" si="127"/>
        <v>63.265559499999995</v>
      </c>
      <c r="K1110" s="43">
        <v>117.40733333333333</v>
      </c>
      <c r="L1110" s="194">
        <v>14.118433333333334</v>
      </c>
      <c r="M1110" s="45">
        <f t="shared" si="129"/>
        <v>0.51468422019490678</v>
      </c>
    </row>
    <row r="1111" spans="1:13" x14ac:dyDescent="0.25">
      <c r="A1111" s="65">
        <f t="shared" si="130"/>
        <v>161</v>
      </c>
      <c r="B1111" s="46" t="s">
        <v>2331</v>
      </c>
      <c r="C1111" s="46">
        <v>544.79999999999995</v>
      </c>
      <c r="D1111" s="46"/>
      <c r="E1111" s="46"/>
      <c r="F1111" s="46">
        <v>544.79999999999995</v>
      </c>
      <c r="G1111" s="221">
        <v>193.7</v>
      </c>
      <c r="H1111" s="43">
        <f t="shared" si="126"/>
        <v>6.4566666666666661E-2</v>
      </c>
      <c r="I1111" s="43">
        <f t="shared" si="128"/>
        <v>276.43895499999996</v>
      </c>
      <c r="J1111" s="43">
        <f t="shared" si="127"/>
        <v>60.816570099999993</v>
      </c>
      <c r="K1111" s="43">
        <v>112.86253333333332</v>
      </c>
      <c r="L1111" s="194">
        <v>13.571913333333331</v>
      </c>
      <c r="M1111" s="45">
        <f t="shared" si="129"/>
        <v>0.85111962512236894</v>
      </c>
    </row>
    <row r="1112" spans="1:13" x14ac:dyDescent="0.25">
      <c r="A1112" s="65">
        <f t="shared" si="130"/>
        <v>162</v>
      </c>
      <c r="B1112" s="46" t="s">
        <v>2332</v>
      </c>
      <c r="C1112" s="46">
        <v>521.9</v>
      </c>
      <c r="D1112" s="46"/>
      <c r="E1112" s="46"/>
      <c r="F1112" s="46">
        <v>521.9</v>
      </c>
      <c r="G1112" s="221">
        <v>222.3</v>
      </c>
      <c r="H1112" s="43">
        <f t="shared" si="126"/>
        <v>7.4099999999999999E-2</v>
      </c>
      <c r="I1112" s="43">
        <f t="shared" si="128"/>
        <v>317.25544500000001</v>
      </c>
      <c r="J1112" s="43">
        <f t="shared" si="127"/>
        <v>69.796197899999996</v>
      </c>
      <c r="K1112" s="43">
        <v>129.52679999999998</v>
      </c>
      <c r="L1112" s="194">
        <v>15.57582</v>
      </c>
      <c r="M1112" s="45">
        <f t="shared" si="129"/>
        <v>1.0196479457750529</v>
      </c>
    </row>
    <row r="1113" spans="1:13" x14ac:dyDescent="0.25">
      <c r="A1113" s="65">
        <f t="shared" si="130"/>
        <v>163</v>
      </c>
      <c r="B1113" s="46" t="s">
        <v>2333</v>
      </c>
      <c r="C1113" s="46">
        <v>522.6</v>
      </c>
      <c r="D1113" s="46"/>
      <c r="E1113" s="46"/>
      <c r="F1113" s="46">
        <v>522.6</v>
      </c>
      <c r="G1113" s="221">
        <v>208.7</v>
      </c>
      <c r="H1113" s="43">
        <f t="shared" si="126"/>
        <v>6.9566666666666666E-2</v>
      </c>
      <c r="I1113" s="43">
        <f t="shared" si="128"/>
        <v>297.846205</v>
      </c>
      <c r="J1113" s="43">
        <f t="shared" si="127"/>
        <v>65.5261651</v>
      </c>
      <c r="K1113" s="43">
        <v>121.60253333333333</v>
      </c>
      <c r="L1113" s="194">
        <v>14.622913333333333</v>
      </c>
      <c r="M1113" s="45">
        <f t="shared" si="129"/>
        <v>0.95598510671003945</v>
      </c>
    </row>
    <row r="1114" spans="1:13" x14ac:dyDescent="0.25">
      <c r="A1114" s="65">
        <f t="shared" si="130"/>
        <v>164</v>
      </c>
      <c r="B1114" s="46" t="s">
        <v>2334</v>
      </c>
      <c r="C1114" s="46">
        <v>551.6</v>
      </c>
      <c r="D1114" s="46"/>
      <c r="E1114" s="46"/>
      <c r="F1114" s="46">
        <v>551.6</v>
      </c>
      <c r="G1114" s="221">
        <v>225</v>
      </c>
      <c r="H1114" s="43">
        <f t="shared" si="126"/>
        <v>7.4999999999999997E-2</v>
      </c>
      <c r="I1114" s="43">
        <f t="shared" si="128"/>
        <v>321.10874999999999</v>
      </c>
      <c r="J1114" s="43">
        <f t="shared" si="127"/>
        <v>70.643924999999996</v>
      </c>
      <c r="K1114" s="43">
        <v>131.1</v>
      </c>
      <c r="L1114" s="194">
        <v>15.765000000000001</v>
      </c>
      <c r="M1114" s="45">
        <f t="shared" si="129"/>
        <v>0.97646424039158797</v>
      </c>
    </row>
    <row r="1115" spans="1:13" x14ac:dyDescent="0.25">
      <c r="A1115" s="65">
        <f t="shared" si="130"/>
        <v>165</v>
      </c>
      <c r="B1115" s="46" t="s">
        <v>2335</v>
      </c>
      <c r="C1115" s="46">
        <v>683.5</v>
      </c>
      <c r="D1115" s="46"/>
      <c r="E1115" s="46"/>
      <c r="F1115" s="46">
        <v>683.5</v>
      </c>
      <c r="G1115" s="221">
        <v>202.8</v>
      </c>
      <c r="H1115" s="43">
        <f t="shared" si="126"/>
        <v>6.7600000000000007E-2</v>
      </c>
      <c r="I1115" s="43">
        <f t="shared" si="128"/>
        <v>289.42601999999999</v>
      </c>
      <c r="J1115" s="43">
        <f t="shared" si="127"/>
        <v>63.673724399999998</v>
      </c>
      <c r="K1115" s="43">
        <v>118.16480000000001</v>
      </c>
      <c r="L1115" s="194">
        <v>14.209520000000001</v>
      </c>
      <c r="M1115" s="45">
        <f t="shared" si="129"/>
        <v>0.71027661214337967</v>
      </c>
    </row>
    <row r="1116" spans="1:13" x14ac:dyDescent="0.25">
      <c r="A1116" s="65">
        <f t="shared" si="130"/>
        <v>166</v>
      </c>
      <c r="B1116" s="46" t="s">
        <v>2336</v>
      </c>
      <c r="C1116" s="46">
        <v>416.7</v>
      </c>
      <c r="D1116" s="46">
        <v>3.8</v>
      </c>
      <c r="E1116" s="46">
        <v>203.4</v>
      </c>
      <c r="F1116" s="46">
        <v>623.9</v>
      </c>
      <c r="G1116" s="221">
        <v>204.8</v>
      </c>
      <c r="H1116" s="43">
        <f t="shared" si="126"/>
        <v>6.826666666666667E-2</v>
      </c>
      <c r="I1116" s="43">
        <f t="shared" si="128"/>
        <v>292.28032000000002</v>
      </c>
      <c r="J1116" s="43">
        <f t="shared" si="127"/>
        <v>64.301670400000006</v>
      </c>
      <c r="K1116" s="43">
        <v>119.33013333333334</v>
      </c>
      <c r="L1116" s="194">
        <v>14.349653333333334</v>
      </c>
      <c r="M1116" s="45">
        <f t="shared" si="129"/>
        <v>0.78580185457071106</v>
      </c>
    </row>
    <row r="1117" spans="1:13" x14ac:dyDescent="0.25">
      <c r="A1117" s="65">
        <f t="shared" si="130"/>
        <v>167</v>
      </c>
      <c r="B1117" s="46" t="s">
        <v>2337</v>
      </c>
      <c r="C1117" s="46">
        <v>353.8</v>
      </c>
      <c r="D1117" s="46"/>
      <c r="E1117" s="46"/>
      <c r="F1117" s="46">
        <v>353.8</v>
      </c>
      <c r="G1117" s="221">
        <v>218.5</v>
      </c>
      <c r="H1117" s="43">
        <f t="shared" si="126"/>
        <v>7.2833333333333333E-2</v>
      </c>
      <c r="I1117" s="43">
        <f t="shared" si="128"/>
        <v>311.83227499999998</v>
      </c>
      <c r="J1117" s="43">
        <f t="shared" si="127"/>
        <v>68.603100499999996</v>
      </c>
      <c r="K1117" s="43">
        <v>127.31266666666664</v>
      </c>
      <c r="L1117" s="194">
        <v>15.309566666666667</v>
      </c>
      <c r="M1117" s="45">
        <f t="shared" si="129"/>
        <v>1.4783991205012246</v>
      </c>
    </row>
    <row r="1118" spans="1:13" x14ac:dyDescent="0.25">
      <c r="A1118" s="65">
        <f t="shared" si="130"/>
        <v>168</v>
      </c>
      <c r="B1118" s="46" t="s">
        <v>2338</v>
      </c>
      <c r="C1118" s="46">
        <v>168.1</v>
      </c>
      <c r="D1118" s="46"/>
      <c r="E1118" s="46">
        <v>67.7</v>
      </c>
      <c r="F1118" s="46">
        <v>235.8</v>
      </c>
      <c r="G1118" s="221">
        <v>105.8</v>
      </c>
      <c r="H1118" s="43">
        <f t="shared" si="126"/>
        <v>3.5266666666666668E-2</v>
      </c>
      <c r="I1118" s="43">
        <f t="shared" si="128"/>
        <v>150.99247</v>
      </c>
      <c r="J1118" s="43">
        <f t="shared" si="127"/>
        <v>33.218343400000002</v>
      </c>
      <c r="K1118" s="43">
        <v>61.646133333333339</v>
      </c>
      <c r="L1118" s="194">
        <v>7.4130533333333339</v>
      </c>
      <c r="M1118" s="45">
        <f t="shared" si="129"/>
        <v>1.0740882106304779</v>
      </c>
    </row>
    <row r="1119" spans="1:13" x14ac:dyDescent="0.25">
      <c r="A1119" s="65">
        <f t="shared" si="130"/>
        <v>169</v>
      </c>
      <c r="B1119" s="46" t="s">
        <v>2339</v>
      </c>
      <c r="C1119" s="46">
        <v>417.2</v>
      </c>
      <c r="D1119" s="46"/>
      <c r="E1119" s="46">
        <v>90</v>
      </c>
      <c r="F1119" s="46">
        <v>507.2</v>
      </c>
      <c r="G1119" s="221">
        <v>168.4</v>
      </c>
      <c r="H1119" s="43">
        <f t="shared" si="126"/>
        <v>5.6133333333333334E-2</v>
      </c>
      <c r="I1119" s="43">
        <f t="shared" si="128"/>
        <v>240.33205999999998</v>
      </c>
      <c r="J1119" s="43">
        <f t="shared" si="127"/>
        <v>52.873053199999994</v>
      </c>
      <c r="K1119" s="43">
        <v>98.121066666666664</v>
      </c>
      <c r="L1119" s="194">
        <v>11.799226666666666</v>
      </c>
      <c r="M1119" s="45">
        <f t="shared" si="129"/>
        <v>0.79480561225026281</v>
      </c>
    </row>
    <row r="1120" spans="1:13" x14ac:dyDescent="0.25">
      <c r="A1120" s="65">
        <f t="shared" si="130"/>
        <v>170</v>
      </c>
      <c r="B1120" s="46" t="s">
        <v>2340</v>
      </c>
      <c r="C1120" s="46">
        <v>718.3</v>
      </c>
      <c r="D1120" s="46"/>
      <c r="E1120" s="46"/>
      <c r="F1120" s="46">
        <v>718.3</v>
      </c>
      <c r="G1120" s="221">
        <v>165</v>
      </c>
      <c r="H1120" s="43">
        <f t="shared" si="126"/>
        <v>5.5E-2</v>
      </c>
      <c r="I1120" s="43">
        <f t="shared" si="128"/>
        <v>235.47975</v>
      </c>
      <c r="J1120" s="43">
        <f t="shared" si="127"/>
        <v>51.805545000000002</v>
      </c>
      <c r="K1120" s="43">
        <v>96.14</v>
      </c>
      <c r="L1120" s="194">
        <v>11.561</v>
      </c>
      <c r="M1120" s="45">
        <f t="shared" si="129"/>
        <v>0.54989042879019912</v>
      </c>
    </row>
    <row r="1121" spans="1:13" x14ac:dyDescent="0.25">
      <c r="A1121" s="65">
        <f t="shared" si="130"/>
        <v>171</v>
      </c>
      <c r="B1121" s="46" t="s">
        <v>2341</v>
      </c>
      <c r="C1121" s="46">
        <v>376.4</v>
      </c>
      <c r="D1121" s="46"/>
      <c r="E1121" s="46"/>
      <c r="F1121" s="46">
        <v>376.4</v>
      </c>
      <c r="G1121" s="221">
        <v>165.1</v>
      </c>
      <c r="H1121" s="43">
        <f t="shared" si="126"/>
        <v>5.503333333333333E-2</v>
      </c>
      <c r="I1121" s="43">
        <f t="shared" si="128"/>
        <v>235.62246499999998</v>
      </c>
      <c r="J1121" s="43">
        <f t="shared" si="127"/>
        <v>51.836942299999997</v>
      </c>
      <c r="K1121" s="43">
        <v>96.198266666666655</v>
      </c>
      <c r="L1121" s="194">
        <v>11.568006666666665</v>
      </c>
      <c r="M1121" s="45">
        <f t="shared" si="129"/>
        <v>1.0500150920120439</v>
      </c>
    </row>
    <row r="1122" spans="1:13" x14ac:dyDescent="0.25">
      <c r="A1122" s="65">
        <f t="shared" si="130"/>
        <v>172</v>
      </c>
      <c r="B1122" s="46" t="s">
        <v>2342</v>
      </c>
      <c r="C1122" s="46">
        <v>382.6</v>
      </c>
      <c r="D1122" s="46"/>
      <c r="E1122" s="46"/>
      <c r="F1122" s="46">
        <v>382.6</v>
      </c>
      <c r="G1122" s="221">
        <v>161.9</v>
      </c>
      <c r="H1122" s="43">
        <f t="shared" si="126"/>
        <v>5.396666666666667E-2</v>
      </c>
      <c r="I1122" s="43">
        <f t="shared" si="128"/>
        <v>231.05558500000001</v>
      </c>
      <c r="J1122" s="43">
        <f t="shared" si="127"/>
        <v>50.832228700000002</v>
      </c>
      <c r="K1122" s="43">
        <v>94.333733333333342</v>
      </c>
      <c r="L1122" s="194">
        <v>11.343793333333334</v>
      </c>
      <c r="M1122" s="45">
        <f t="shared" si="129"/>
        <v>1.0129778890921763</v>
      </c>
    </row>
    <row r="1123" spans="1:13" x14ac:dyDescent="0.25">
      <c r="A1123" s="65">
        <f t="shared" si="130"/>
        <v>173</v>
      </c>
      <c r="B1123" s="46" t="s">
        <v>2343</v>
      </c>
      <c r="C1123" s="46">
        <v>2603.6999999999998</v>
      </c>
      <c r="D1123" s="46"/>
      <c r="E1123" s="46"/>
      <c r="F1123" s="46">
        <v>2603.6999999999998</v>
      </c>
      <c r="G1123" s="221">
        <v>468</v>
      </c>
      <c r="H1123" s="43">
        <f t="shared" si="126"/>
        <v>0.156</v>
      </c>
      <c r="I1123" s="43">
        <f t="shared" si="128"/>
        <v>667.90620000000001</v>
      </c>
      <c r="J1123" s="43">
        <f t="shared" si="127"/>
        <v>146.93936400000001</v>
      </c>
      <c r="K1123" s="43">
        <v>272.68799999999999</v>
      </c>
      <c r="L1123" s="194">
        <v>32.791199999999996</v>
      </c>
      <c r="M1123" s="45">
        <f t="shared" si="129"/>
        <v>0.43028181587740516</v>
      </c>
    </row>
    <row r="1124" spans="1:13" x14ac:dyDescent="0.25">
      <c r="A1124" s="65">
        <f t="shared" si="130"/>
        <v>174</v>
      </c>
      <c r="B1124" s="46" t="s">
        <v>2344</v>
      </c>
      <c r="C1124" s="46">
        <v>474.3</v>
      </c>
      <c r="D1124" s="46"/>
      <c r="E1124" s="46">
        <v>105.2</v>
      </c>
      <c r="F1124" s="46">
        <v>579.5</v>
      </c>
      <c r="G1124" s="221">
        <v>168.4</v>
      </c>
      <c r="H1124" s="43">
        <f t="shared" si="126"/>
        <v>5.6133333333333334E-2</v>
      </c>
      <c r="I1124" s="43">
        <f t="shared" si="128"/>
        <v>240.33205999999998</v>
      </c>
      <c r="J1124" s="43">
        <f t="shared" si="127"/>
        <v>52.873053199999994</v>
      </c>
      <c r="K1124" s="43">
        <v>98.121066666666664</v>
      </c>
      <c r="L1124" s="194">
        <v>11.799226666666666</v>
      </c>
      <c r="M1124" s="45">
        <f t="shared" si="129"/>
        <v>0.69564349703767603</v>
      </c>
    </row>
    <row r="1125" spans="1:13" x14ac:dyDescent="0.25">
      <c r="A1125" s="65">
        <f t="shared" si="130"/>
        <v>175</v>
      </c>
      <c r="B1125" s="46" t="s">
        <v>2345</v>
      </c>
      <c r="C1125" s="46">
        <v>314.8</v>
      </c>
      <c r="D1125" s="46"/>
      <c r="E1125" s="46"/>
      <c r="F1125" s="46">
        <v>314.8</v>
      </c>
      <c r="G1125" s="221">
        <v>175</v>
      </c>
      <c r="H1125" s="43">
        <f t="shared" si="126"/>
        <v>5.8333333333333334E-2</v>
      </c>
      <c r="I1125" s="43">
        <f t="shared" si="128"/>
        <v>249.75125</v>
      </c>
      <c r="J1125" s="43">
        <f t="shared" si="127"/>
        <v>54.945275000000002</v>
      </c>
      <c r="K1125" s="43">
        <v>101.96666666666665</v>
      </c>
      <c r="L1125" s="194">
        <v>12.261666666666667</v>
      </c>
      <c r="M1125" s="45">
        <f t="shared" si="129"/>
        <v>1.330765115417196</v>
      </c>
    </row>
    <row r="1126" spans="1:13" x14ac:dyDescent="0.25">
      <c r="A1126" s="65">
        <f t="shared" si="130"/>
        <v>176</v>
      </c>
      <c r="B1126" s="46" t="s">
        <v>2346</v>
      </c>
      <c r="C1126" s="46">
        <v>223.6</v>
      </c>
      <c r="D1126" s="46"/>
      <c r="E1126" s="46"/>
      <c r="F1126" s="46">
        <v>223.6</v>
      </c>
      <c r="G1126" s="221">
        <v>141</v>
      </c>
      <c r="H1126" s="43">
        <f t="shared" si="126"/>
        <v>4.7E-2</v>
      </c>
      <c r="I1126" s="43">
        <f t="shared" si="128"/>
        <v>201.22815</v>
      </c>
      <c r="J1126" s="43">
        <f t="shared" si="127"/>
        <v>44.270192999999999</v>
      </c>
      <c r="K1126" s="43">
        <v>82.156000000000006</v>
      </c>
      <c r="L1126" s="194">
        <v>9.8793999999999986</v>
      </c>
      <c r="M1126" s="45">
        <f t="shared" si="129"/>
        <v>1.5095426788908766</v>
      </c>
    </row>
    <row r="1127" spans="1:13" x14ac:dyDescent="0.25">
      <c r="A1127" s="65">
        <f t="shared" si="130"/>
        <v>177</v>
      </c>
      <c r="B1127" s="46" t="s">
        <v>2347</v>
      </c>
      <c r="C1127" s="46">
        <v>243.3</v>
      </c>
      <c r="D1127" s="46"/>
      <c r="E1127" s="46">
        <v>216.6</v>
      </c>
      <c r="F1127" s="46">
        <v>459.9</v>
      </c>
      <c r="G1127" s="221">
        <v>12.5</v>
      </c>
      <c r="H1127" s="43">
        <f t="shared" si="126"/>
        <v>4.1666666666666666E-3</v>
      </c>
      <c r="I1127" s="43">
        <f t="shared" si="128"/>
        <v>17.839375</v>
      </c>
      <c r="J1127" s="43">
        <f t="shared" si="127"/>
        <v>3.9246625000000002</v>
      </c>
      <c r="K1127" s="43">
        <v>7.2833333333333332</v>
      </c>
      <c r="L1127" s="194">
        <v>0.87583333333333335</v>
      </c>
      <c r="M1127" s="45">
        <f t="shared" si="129"/>
        <v>6.5064588316300645E-2</v>
      </c>
    </row>
    <row r="1128" spans="1:13" x14ac:dyDescent="0.25">
      <c r="A1128" s="65">
        <f t="shared" si="130"/>
        <v>178</v>
      </c>
      <c r="B1128" s="46" t="s">
        <v>2348</v>
      </c>
      <c r="C1128" s="46">
        <v>530.5</v>
      </c>
      <c r="D1128" s="46"/>
      <c r="E1128" s="46"/>
      <c r="F1128" s="46">
        <v>530.5</v>
      </c>
      <c r="G1128" s="221">
        <v>128.69999999999999</v>
      </c>
      <c r="H1128" s="43">
        <f t="shared" si="126"/>
        <v>4.2899999999999994E-2</v>
      </c>
      <c r="I1128" s="43">
        <f t="shared" si="128"/>
        <v>183.67420499999997</v>
      </c>
      <c r="J1128" s="43">
        <f t="shared" si="127"/>
        <v>40.408325099999992</v>
      </c>
      <c r="K1128" s="43">
        <v>74.989199999999997</v>
      </c>
      <c r="L1128" s="194">
        <v>9.0175799999999988</v>
      </c>
      <c r="M1128" s="45">
        <f t="shared" si="129"/>
        <v>0.58075270518378885</v>
      </c>
    </row>
    <row r="1129" spans="1:13" x14ac:dyDescent="0.25">
      <c r="A1129" s="65">
        <f t="shared" si="130"/>
        <v>179</v>
      </c>
      <c r="B1129" s="46" t="s">
        <v>2349</v>
      </c>
      <c r="C1129" s="46">
        <v>377</v>
      </c>
      <c r="D1129" s="46"/>
      <c r="E1129" s="46"/>
      <c r="F1129" s="46">
        <v>377</v>
      </c>
      <c r="G1129" s="221">
        <v>230.2</v>
      </c>
      <c r="H1129" s="43">
        <f t="shared" si="126"/>
        <v>7.6733333333333334E-2</v>
      </c>
      <c r="I1129" s="43">
        <f t="shared" si="128"/>
        <v>328.52992999999998</v>
      </c>
      <c r="J1129" s="43">
        <f t="shared" si="127"/>
        <v>72.276584599999993</v>
      </c>
      <c r="K1129" s="43">
        <v>134.12986666666666</v>
      </c>
      <c r="L1129" s="194">
        <v>16.129346666666667</v>
      </c>
      <c r="M1129" s="45">
        <f t="shared" si="129"/>
        <v>1.4617128061892128</v>
      </c>
    </row>
    <row r="1130" spans="1:13" x14ac:dyDescent="0.25">
      <c r="A1130" s="65">
        <f t="shared" si="130"/>
        <v>180</v>
      </c>
      <c r="B1130" s="46" t="s">
        <v>2350</v>
      </c>
      <c r="C1130" s="46">
        <v>439.5</v>
      </c>
      <c r="D1130" s="46"/>
      <c r="E1130" s="46"/>
      <c r="F1130" s="46">
        <v>439.5</v>
      </c>
      <c r="G1130" s="221">
        <v>169</v>
      </c>
      <c r="H1130" s="43">
        <f t="shared" si="126"/>
        <v>5.6333333333333332E-2</v>
      </c>
      <c r="I1130" s="43">
        <f t="shared" si="128"/>
        <v>241.18834999999999</v>
      </c>
      <c r="J1130" s="43">
        <f t="shared" si="127"/>
        <v>53.061436999999998</v>
      </c>
      <c r="K1130" s="43">
        <v>98.470666666666659</v>
      </c>
      <c r="L1130" s="194">
        <v>11.841266666666666</v>
      </c>
      <c r="M1130" s="45">
        <f t="shared" si="129"/>
        <v>0.92050448312476296</v>
      </c>
    </row>
    <row r="1131" spans="1:13" x14ac:dyDescent="0.25">
      <c r="A1131" s="65">
        <f t="shared" si="130"/>
        <v>181</v>
      </c>
      <c r="B1131" s="46" t="s">
        <v>2351</v>
      </c>
      <c r="C1131" s="46">
        <v>150.1</v>
      </c>
      <c r="D1131" s="46"/>
      <c r="E1131" s="46"/>
      <c r="F1131" s="46">
        <v>150.1</v>
      </c>
      <c r="G1131" s="221">
        <v>78</v>
      </c>
      <c r="H1131" s="43">
        <f t="shared" si="126"/>
        <v>2.5999999999999999E-2</v>
      </c>
      <c r="I1131" s="43">
        <f t="shared" si="128"/>
        <v>111.31769999999999</v>
      </c>
      <c r="J1131" s="43">
        <f t="shared" si="127"/>
        <v>24.489893999999996</v>
      </c>
      <c r="K1131" s="43">
        <v>45.447999999999993</v>
      </c>
      <c r="L1131" s="194">
        <v>5.4652000000000003</v>
      </c>
      <c r="M1131" s="45">
        <f t="shared" si="129"/>
        <v>1.2439759760159892</v>
      </c>
    </row>
    <row r="1132" spans="1:13" x14ac:dyDescent="0.25">
      <c r="A1132" s="65">
        <f t="shared" si="130"/>
        <v>182</v>
      </c>
      <c r="B1132" s="46" t="s">
        <v>2352</v>
      </c>
      <c r="C1132" s="46">
        <v>438.6</v>
      </c>
      <c r="D1132" s="46"/>
      <c r="E1132" s="46"/>
      <c r="F1132" s="46">
        <v>438.6</v>
      </c>
      <c r="G1132" s="221">
        <v>132.5</v>
      </c>
      <c r="H1132" s="43">
        <f t="shared" si="126"/>
        <v>4.4166666666666667E-2</v>
      </c>
      <c r="I1132" s="43">
        <f t="shared" si="128"/>
        <v>189.097375</v>
      </c>
      <c r="J1132" s="43">
        <f t="shared" si="127"/>
        <v>41.601422499999998</v>
      </c>
      <c r="K1132" s="43">
        <v>77.203333333333333</v>
      </c>
      <c r="L1132" s="194">
        <v>9.2838333333333338</v>
      </c>
      <c r="M1132" s="45">
        <f t="shared" si="129"/>
        <v>0.72317821287429696</v>
      </c>
    </row>
    <row r="1133" spans="1:13" x14ac:dyDescent="0.25">
      <c r="A1133" s="65">
        <f t="shared" si="130"/>
        <v>183</v>
      </c>
      <c r="B1133" s="46" t="s">
        <v>2353</v>
      </c>
      <c r="C1133" s="46">
        <v>124.3</v>
      </c>
      <c r="D1133" s="46"/>
      <c r="E1133" s="46"/>
      <c r="F1133" s="46">
        <v>124.3</v>
      </c>
      <c r="G1133" s="221">
        <v>78.2</v>
      </c>
      <c r="H1133" s="43">
        <f t="shared" ref="H1133:H1190" si="131">G1133/3000</f>
        <v>2.6066666666666669E-2</v>
      </c>
      <c r="I1133" s="43">
        <f t="shared" si="128"/>
        <v>111.60313000000001</v>
      </c>
      <c r="J1133" s="43">
        <f t="shared" si="127"/>
        <v>24.552688600000003</v>
      </c>
      <c r="K1133" s="43">
        <v>45.564533333333337</v>
      </c>
      <c r="L1133" s="194">
        <v>5.4792133333333339</v>
      </c>
      <c r="M1133" s="45">
        <f t="shared" si="129"/>
        <v>1.5060302917672301</v>
      </c>
    </row>
    <row r="1134" spans="1:13" x14ac:dyDescent="0.25">
      <c r="A1134" s="65">
        <f t="shared" si="130"/>
        <v>184</v>
      </c>
      <c r="B1134" s="46" t="s">
        <v>2354</v>
      </c>
      <c r="C1134" s="46">
        <v>511.6</v>
      </c>
      <c r="D1134" s="46"/>
      <c r="E1134" s="46"/>
      <c r="F1134" s="46">
        <v>511.6</v>
      </c>
      <c r="G1134" s="221">
        <v>109.2</v>
      </c>
      <c r="H1134" s="43">
        <f t="shared" si="131"/>
        <v>3.6400000000000002E-2</v>
      </c>
      <c r="I1134" s="43">
        <f t="shared" si="128"/>
        <v>155.84478000000001</v>
      </c>
      <c r="J1134" s="43">
        <f t="shared" ref="J1134:J1190" si="132">I1134*0.22</f>
        <v>34.285851600000001</v>
      </c>
      <c r="K1134" s="43">
        <v>63.627199999999995</v>
      </c>
      <c r="L1134" s="194">
        <v>7.6512799999999999</v>
      </c>
      <c r="M1134" s="45">
        <f t="shared" si="129"/>
        <v>0.51096386161063334</v>
      </c>
    </row>
    <row r="1135" spans="1:13" x14ac:dyDescent="0.25">
      <c r="A1135" s="65">
        <f t="shared" si="130"/>
        <v>185</v>
      </c>
      <c r="B1135" s="46" t="s">
        <v>2355</v>
      </c>
      <c r="C1135" s="46">
        <v>174.2</v>
      </c>
      <c r="D1135" s="46">
        <v>37.6</v>
      </c>
      <c r="E1135" s="46"/>
      <c r="F1135" s="46">
        <v>211.79999999999998</v>
      </c>
      <c r="G1135" s="221">
        <v>109.8</v>
      </c>
      <c r="H1135" s="43">
        <f t="shared" si="131"/>
        <v>3.6600000000000001E-2</v>
      </c>
      <c r="I1135" s="43">
        <f t="shared" si="128"/>
        <v>156.70106999999999</v>
      </c>
      <c r="J1135" s="43">
        <f t="shared" si="132"/>
        <v>34.474235399999998</v>
      </c>
      <c r="K1135" s="43">
        <v>63.97679999999999</v>
      </c>
      <c r="L1135" s="194">
        <v>7.6933199999999999</v>
      </c>
      <c r="M1135" s="45">
        <f t="shared" si="129"/>
        <v>1.241007674220963</v>
      </c>
    </row>
    <row r="1136" spans="1:13" x14ac:dyDescent="0.25">
      <c r="A1136" s="65">
        <f t="shared" si="130"/>
        <v>186</v>
      </c>
      <c r="B1136" s="46" t="s">
        <v>2356</v>
      </c>
      <c r="C1136" s="46">
        <v>172.8</v>
      </c>
      <c r="D1136" s="46"/>
      <c r="E1136" s="46">
        <v>14.6</v>
      </c>
      <c r="F1136" s="46">
        <v>187.4</v>
      </c>
      <c r="G1136" s="221">
        <v>108.8</v>
      </c>
      <c r="H1136" s="43">
        <f t="shared" si="131"/>
        <v>3.6266666666666662E-2</v>
      </c>
      <c r="I1136" s="43">
        <f t="shared" si="128"/>
        <v>155.27391999999998</v>
      </c>
      <c r="J1136" s="43">
        <f t="shared" si="132"/>
        <v>34.160262399999993</v>
      </c>
      <c r="K1136" s="43">
        <v>63.394133333333329</v>
      </c>
      <c r="L1136" s="194">
        <v>7.6232533333333317</v>
      </c>
      <c r="M1136" s="45">
        <f t="shared" si="129"/>
        <v>1.3898162703664172</v>
      </c>
    </row>
    <row r="1137" spans="1:13" x14ac:dyDescent="0.25">
      <c r="A1137" s="65">
        <f t="shared" si="130"/>
        <v>187</v>
      </c>
      <c r="B1137" s="46" t="s">
        <v>2357</v>
      </c>
      <c r="C1137" s="46">
        <v>273.7</v>
      </c>
      <c r="D1137" s="46"/>
      <c r="E1137" s="46"/>
      <c r="F1137" s="46">
        <v>273.7</v>
      </c>
      <c r="G1137" s="221">
        <v>128.69999999999999</v>
      </c>
      <c r="H1137" s="43">
        <f t="shared" si="131"/>
        <v>4.2899999999999994E-2</v>
      </c>
      <c r="I1137" s="43">
        <f t="shared" si="128"/>
        <v>183.67420499999997</v>
      </c>
      <c r="J1137" s="43">
        <f t="shared" si="132"/>
        <v>40.408325099999992</v>
      </c>
      <c r="K1137" s="43">
        <v>74.989199999999997</v>
      </c>
      <c r="L1137" s="194">
        <v>9.0175799999999988</v>
      </c>
      <c r="M1137" s="45">
        <f t="shared" si="129"/>
        <v>1.1256459996346364</v>
      </c>
    </row>
    <row r="1138" spans="1:13" x14ac:dyDescent="0.25">
      <c r="A1138" s="65">
        <f t="shared" si="130"/>
        <v>188</v>
      </c>
      <c r="B1138" s="46" t="s">
        <v>918</v>
      </c>
      <c r="C1138" s="46">
        <v>479.4</v>
      </c>
      <c r="D1138" s="46"/>
      <c r="E1138" s="46"/>
      <c r="F1138" s="46">
        <v>479.4</v>
      </c>
      <c r="G1138" s="221">
        <v>302</v>
      </c>
      <c r="H1138" s="43">
        <f t="shared" si="131"/>
        <v>0.10066666666666667</v>
      </c>
      <c r="I1138" s="43">
        <f t="shared" si="128"/>
        <v>430.99930000000001</v>
      </c>
      <c r="J1138" s="43">
        <f t="shared" si="132"/>
        <v>94.819845999999998</v>
      </c>
      <c r="K1138" s="43">
        <v>175.96533333333332</v>
      </c>
      <c r="L1138" s="194">
        <v>21.160133333333334</v>
      </c>
      <c r="M1138" s="45">
        <f t="shared" si="129"/>
        <v>1.5080196342650536</v>
      </c>
    </row>
    <row r="1139" spans="1:13" x14ac:dyDescent="0.25">
      <c r="A1139" s="65">
        <f t="shared" si="130"/>
        <v>189</v>
      </c>
      <c r="B1139" s="46" t="s">
        <v>919</v>
      </c>
      <c r="C1139" s="46">
        <v>381.4</v>
      </c>
      <c r="D1139" s="46"/>
      <c r="E1139" s="46">
        <v>32</v>
      </c>
      <c r="F1139" s="46">
        <v>413.4</v>
      </c>
      <c r="G1139" s="221">
        <v>243.7</v>
      </c>
      <c r="H1139" s="43">
        <f t="shared" si="131"/>
        <v>8.1233333333333324E-2</v>
      </c>
      <c r="I1139" s="43">
        <f t="shared" si="128"/>
        <v>347.79645499999992</v>
      </c>
      <c r="J1139" s="43">
        <f t="shared" si="132"/>
        <v>76.515220099999979</v>
      </c>
      <c r="K1139" s="43">
        <v>141.99586666666664</v>
      </c>
      <c r="L1139" s="194">
        <v>17.075246666666665</v>
      </c>
      <c r="M1139" s="45">
        <f t="shared" si="129"/>
        <v>1.4111823619577484</v>
      </c>
    </row>
    <row r="1140" spans="1:13" x14ac:dyDescent="0.25">
      <c r="A1140" s="65">
        <f t="shared" si="130"/>
        <v>190</v>
      </c>
      <c r="B1140" s="46" t="s">
        <v>920</v>
      </c>
      <c r="C1140" s="46">
        <v>9330.6</v>
      </c>
      <c r="D1140" s="46"/>
      <c r="E1140" s="46">
        <v>1157.25</v>
      </c>
      <c r="F1140" s="46">
        <v>10487.85</v>
      </c>
      <c r="G1140" s="221">
        <v>4506.5</v>
      </c>
      <c r="H1140" s="43">
        <f t="shared" si="131"/>
        <v>1.5021666666666667</v>
      </c>
      <c r="I1140" s="43">
        <f t="shared" si="128"/>
        <v>6431.4514749999998</v>
      </c>
      <c r="J1140" s="43">
        <f t="shared" si="132"/>
        <v>1414.9193244999999</v>
      </c>
      <c r="K1140" s="43">
        <v>2625.7873333333332</v>
      </c>
      <c r="L1140" s="194">
        <v>315.75543333333331</v>
      </c>
      <c r="M1140" s="45">
        <f t="shared" si="129"/>
        <v>1.028610589030799</v>
      </c>
    </row>
    <row r="1141" spans="1:13" x14ac:dyDescent="0.25">
      <c r="A1141" s="65">
        <f t="shared" si="130"/>
        <v>191</v>
      </c>
      <c r="B1141" s="46" t="s">
        <v>921</v>
      </c>
      <c r="C1141" s="46">
        <v>2360</v>
      </c>
      <c r="D1141" s="46">
        <v>47.2</v>
      </c>
      <c r="E1141" s="46"/>
      <c r="F1141" s="46">
        <v>2407.1999999999998</v>
      </c>
      <c r="G1141" s="221">
        <v>1263</v>
      </c>
      <c r="H1141" s="43">
        <f t="shared" si="131"/>
        <v>0.42099999999999999</v>
      </c>
      <c r="I1141" s="43">
        <f t="shared" si="128"/>
        <v>1802.4904499999998</v>
      </c>
      <c r="J1141" s="43">
        <f t="shared" si="132"/>
        <v>396.54789899999997</v>
      </c>
      <c r="K1141" s="43">
        <v>735.9079999999999</v>
      </c>
      <c r="L1141" s="194">
        <v>88.494200000000006</v>
      </c>
      <c r="M1141" s="45">
        <f t="shared" si="129"/>
        <v>1.2559988987205053</v>
      </c>
    </row>
    <row r="1142" spans="1:13" x14ac:dyDescent="0.25">
      <c r="A1142" s="65">
        <f t="shared" si="130"/>
        <v>192</v>
      </c>
      <c r="B1142" s="46" t="s">
        <v>922</v>
      </c>
      <c r="C1142" s="46">
        <v>3652.21</v>
      </c>
      <c r="D1142" s="46">
        <v>536.29999999999995</v>
      </c>
      <c r="E1142" s="46">
        <v>38.4</v>
      </c>
      <c r="F1142" s="46">
        <v>4226.91</v>
      </c>
      <c r="G1142" s="221">
        <v>1934</v>
      </c>
      <c r="H1142" s="43">
        <f t="shared" si="131"/>
        <v>0.64466666666666672</v>
      </c>
      <c r="I1142" s="43">
        <f t="shared" si="128"/>
        <v>2760.1080999999999</v>
      </c>
      <c r="J1142" s="43">
        <f t="shared" si="132"/>
        <v>607.22378200000003</v>
      </c>
      <c r="K1142" s="43">
        <v>1126.8773333333334</v>
      </c>
      <c r="L1142" s="194">
        <v>135.50893333333335</v>
      </c>
      <c r="M1142" s="45">
        <f t="shared" ref="M1142:M1202" si="133">(I1142+J1142+K1142+L1142)/F1142</f>
        <v>1.0952961261693925</v>
      </c>
    </row>
    <row r="1143" spans="1:13" x14ac:dyDescent="0.25">
      <c r="A1143" s="65">
        <f t="shared" si="130"/>
        <v>193</v>
      </c>
      <c r="B1143" s="46" t="s">
        <v>923</v>
      </c>
      <c r="C1143" s="46">
        <v>1805.5</v>
      </c>
      <c r="D1143" s="46"/>
      <c r="E1143" s="46"/>
      <c r="F1143" s="46">
        <v>1805.5</v>
      </c>
      <c r="G1143" s="221">
        <v>887</v>
      </c>
      <c r="H1143" s="43">
        <f t="shared" si="131"/>
        <v>0.29566666666666669</v>
      </c>
      <c r="I1143" s="43">
        <f t="shared" ref="I1143:I1206" si="134">H1143*4281.45</f>
        <v>1265.8820499999999</v>
      </c>
      <c r="J1143" s="43">
        <f t="shared" si="132"/>
        <v>278.49405100000001</v>
      </c>
      <c r="K1143" s="43">
        <v>516.82533333333345</v>
      </c>
      <c r="L1143" s="194">
        <v>62.149133333333339</v>
      </c>
      <c r="M1143" s="45">
        <f t="shared" si="133"/>
        <v>1.1760457311917287</v>
      </c>
    </row>
    <row r="1144" spans="1:13" x14ac:dyDescent="0.25">
      <c r="A1144" s="65">
        <f t="shared" ref="A1144:A1207" si="135">A1143+1</f>
        <v>194</v>
      </c>
      <c r="B1144" s="46" t="s">
        <v>924</v>
      </c>
      <c r="C1144" s="46">
        <v>1806.9</v>
      </c>
      <c r="D1144" s="46"/>
      <c r="E1144" s="46"/>
      <c r="F1144" s="46">
        <v>1806.9</v>
      </c>
      <c r="G1144" s="221">
        <v>905</v>
      </c>
      <c r="H1144" s="43">
        <f t="shared" si="131"/>
        <v>0.30166666666666669</v>
      </c>
      <c r="I1144" s="43">
        <f t="shared" si="134"/>
        <v>1291.5707500000001</v>
      </c>
      <c r="J1144" s="43">
        <f t="shared" si="132"/>
        <v>284.14556500000003</v>
      </c>
      <c r="K1144" s="43">
        <v>527.31333333333339</v>
      </c>
      <c r="L1144" s="194">
        <v>63.410333333333341</v>
      </c>
      <c r="M1144" s="45">
        <f t="shared" si="133"/>
        <v>1.1989816711863781</v>
      </c>
    </row>
    <row r="1145" spans="1:13" x14ac:dyDescent="0.25">
      <c r="A1145" s="65">
        <f t="shared" si="135"/>
        <v>195</v>
      </c>
      <c r="B1145" s="46" t="s">
        <v>1470</v>
      </c>
      <c r="C1145" s="46">
        <v>119.6</v>
      </c>
      <c r="D1145" s="46"/>
      <c r="E1145" s="46"/>
      <c r="F1145" s="46">
        <v>119.6</v>
      </c>
      <c r="G1145" s="221">
        <v>74</v>
      </c>
      <c r="H1145" s="43">
        <f t="shared" si="131"/>
        <v>2.4666666666666667E-2</v>
      </c>
      <c r="I1145" s="43">
        <f t="shared" si="134"/>
        <v>105.6091</v>
      </c>
      <c r="J1145" s="43">
        <f t="shared" si="132"/>
        <v>23.234002</v>
      </c>
      <c r="K1145" s="43">
        <v>43.117333333333328</v>
      </c>
      <c r="L1145" s="194">
        <v>5.1849333333333334</v>
      </c>
      <c r="M1145" s="45">
        <f t="shared" si="133"/>
        <v>1.4811485674470457</v>
      </c>
    </row>
    <row r="1146" spans="1:13" x14ac:dyDescent="0.25">
      <c r="A1146" s="65">
        <f t="shared" si="135"/>
        <v>196</v>
      </c>
      <c r="B1146" s="46" t="s">
        <v>1471</v>
      </c>
      <c r="C1146" s="46">
        <v>151.69999999999999</v>
      </c>
      <c r="D1146" s="46"/>
      <c r="E1146" s="46">
        <v>205.3</v>
      </c>
      <c r="F1146" s="46">
        <v>357</v>
      </c>
      <c r="G1146" s="221">
        <v>95.5</v>
      </c>
      <c r="H1146" s="43">
        <f t="shared" si="131"/>
        <v>3.1833333333333332E-2</v>
      </c>
      <c r="I1146" s="43">
        <f t="shared" si="134"/>
        <v>136.29282499999999</v>
      </c>
      <c r="J1146" s="43">
        <f t="shared" si="132"/>
        <v>29.9844215</v>
      </c>
      <c r="K1146" s="43">
        <v>55.644666666666659</v>
      </c>
      <c r="L1146" s="194">
        <v>6.6913666666666662</v>
      </c>
      <c r="M1146" s="45">
        <f t="shared" si="133"/>
        <v>0.64037333286647991</v>
      </c>
    </row>
    <row r="1147" spans="1:13" x14ac:dyDescent="0.25">
      <c r="A1147" s="65">
        <f t="shared" si="135"/>
        <v>197</v>
      </c>
      <c r="B1147" s="46" t="s">
        <v>1472</v>
      </c>
      <c r="C1147" s="46">
        <v>171.7</v>
      </c>
      <c r="D1147" s="46">
        <v>16.100000000000001</v>
      </c>
      <c r="E1147" s="46"/>
      <c r="F1147" s="46">
        <v>187.79999999999998</v>
      </c>
      <c r="G1147" s="221">
        <v>100.8</v>
      </c>
      <c r="H1147" s="43">
        <f t="shared" si="131"/>
        <v>3.3599999999999998E-2</v>
      </c>
      <c r="I1147" s="43">
        <f t="shared" si="134"/>
        <v>143.85672</v>
      </c>
      <c r="J1147" s="43">
        <f t="shared" si="132"/>
        <v>31.648478399999998</v>
      </c>
      <c r="K1147" s="43">
        <v>58.732799999999997</v>
      </c>
      <c r="L1147" s="194">
        <v>7.0627199999999988</v>
      </c>
      <c r="M1147" s="45">
        <f t="shared" si="133"/>
        <v>1.2848813546325879</v>
      </c>
    </row>
    <row r="1148" spans="1:13" x14ac:dyDescent="0.25">
      <c r="A1148" s="65">
        <f t="shared" si="135"/>
        <v>198</v>
      </c>
      <c r="B1148" s="46" t="s">
        <v>1473</v>
      </c>
      <c r="C1148" s="46">
        <v>198.5</v>
      </c>
      <c r="D1148" s="46"/>
      <c r="E1148" s="46">
        <v>65.5</v>
      </c>
      <c r="F1148" s="46">
        <v>264</v>
      </c>
      <c r="G1148" s="221">
        <v>125</v>
      </c>
      <c r="H1148" s="43">
        <f t="shared" si="131"/>
        <v>4.1666666666666664E-2</v>
      </c>
      <c r="I1148" s="43">
        <f t="shared" si="134"/>
        <v>178.39374999999998</v>
      </c>
      <c r="J1148" s="43">
        <f t="shared" si="132"/>
        <v>39.246624999999995</v>
      </c>
      <c r="K1148" s="43">
        <v>72.833333333333314</v>
      </c>
      <c r="L1148" s="194">
        <v>8.7583333333333329</v>
      </c>
      <c r="M1148" s="45">
        <f t="shared" si="133"/>
        <v>1.1334547032828282</v>
      </c>
    </row>
    <row r="1149" spans="1:13" x14ac:dyDescent="0.25">
      <c r="A1149" s="65">
        <f t="shared" si="135"/>
        <v>199</v>
      </c>
      <c r="B1149" s="46" t="s">
        <v>1474</v>
      </c>
      <c r="C1149" s="46">
        <v>451.6</v>
      </c>
      <c r="D1149" s="46"/>
      <c r="E1149" s="46">
        <v>23.5</v>
      </c>
      <c r="F1149" s="46">
        <v>475.1</v>
      </c>
      <c r="G1149" s="221">
        <v>122.2</v>
      </c>
      <c r="H1149" s="43">
        <f t="shared" si="131"/>
        <v>4.0733333333333337E-2</v>
      </c>
      <c r="I1149" s="43">
        <f t="shared" si="134"/>
        <v>174.39773</v>
      </c>
      <c r="J1149" s="43">
        <f t="shared" si="132"/>
        <v>38.3675006</v>
      </c>
      <c r="K1149" s="43">
        <v>71.201866666666675</v>
      </c>
      <c r="L1149" s="194">
        <v>8.562146666666667</v>
      </c>
      <c r="M1149" s="45">
        <f t="shared" si="133"/>
        <v>0.61572141429874405</v>
      </c>
    </row>
    <row r="1150" spans="1:13" x14ac:dyDescent="0.25">
      <c r="A1150" s="65">
        <f t="shared" si="135"/>
        <v>200</v>
      </c>
      <c r="B1150" s="46" t="s">
        <v>1475</v>
      </c>
      <c r="C1150" s="46">
        <v>316.7</v>
      </c>
      <c r="D1150" s="46"/>
      <c r="E1150" s="46">
        <v>70.5</v>
      </c>
      <c r="F1150" s="46">
        <v>387.2</v>
      </c>
      <c r="G1150" s="221">
        <v>107.3</v>
      </c>
      <c r="H1150" s="43">
        <f t="shared" si="131"/>
        <v>3.5766666666666669E-2</v>
      </c>
      <c r="I1150" s="43">
        <f t="shared" si="134"/>
        <v>153.133195</v>
      </c>
      <c r="J1150" s="43">
        <f t="shared" si="132"/>
        <v>33.689302900000001</v>
      </c>
      <c r="K1150" s="43">
        <v>62.520133333333341</v>
      </c>
      <c r="L1150" s="194">
        <v>7.5181533333333341</v>
      </c>
      <c r="M1150" s="45">
        <f t="shared" si="133"/>
        <v>0.66338012543044078</v>
      </c>
    </row>
    <row r="1151" spans="1:13" x14ac:dyDescent="0.25">
      <c r="A1151" s="65">
        <f t="shared" si="135"/>
        <v>201</v>
      </c>
      <c r="B1151" s="46" t="s">
        <v>1476</v>
      </c>
      <c r="C1151" s="46">
        <v>234</v>
      </c>
      <c r="D1151" s="46"/>
      <c r="E1151" s="46">
        <v>92.6</v>
      </c>
      <c r="F1151" s="46">
        <v>326.60000000000002</v>
      </c>
      <c r="G1151" s="221">
        <v>146.69999999999999</v>
      </c>
      <c r="H1151" s="43">
        <f t="shared" si="131"/>
        <v>4.8899999999999999E-2</v>
      </c>
      <c r="I1151" s="43">
        <f t="shared" si="134"/>
        <v>209.36290499999998</v>
      </c>
      <c r="J1151" s="43">
        <f t="shared" si="132"/>
        <v>46.059839099999998</v>
      </c>
      <c r="K1151" s="43">
        <v>85.477199999999996</v>
      </c>
      <c r="L1151" s="194">
        <v>10.278780000000001</v>
      </c>
      <c r="M1151" s="45">
        <f t="shared" si="133"/>
        <v>1.0752563505817512</v>
      </c>
    </row>
    <row r="1152" spans="1:13" x14ac:dyDescent="0.25">
      <c r="A1152" s="65">
        <f t="shared" si="135"/>
        <v>202</v>
      </c>
      <c r="B1152" s="46" t="s">
        <v>1477</v>
      </c>
      <c r="C1152" s="46">
        <v>267.89999999999998</v>
      </c>
      <c r="D1152" s="46"/>
      <c r="E1152" s="46">
        <v>98</v>
      </c>
      <c r="F1152" s="46">
        <v>365.9</v>
      </c>
      <c r="G1152" s="221">
        <v>107.3</v>
      </c>
      <c r="H1152" s="43">
        <f t="shared" si="131"/>
        <v>3.5766666666666669E-2</v>
      </c>
      <c r="I1152" s="43">
        <f t="shared" si="134"/>
        <v>153.133195</v>
      </c>
      <c r="J1152" s="43">
        <f t="shared" si="132"/>
        <v>33.689302900000001</v>
      </c>
      <c r="K1152" s="43">
        <v>62.520133333333341</v>
      </c>
      <c r="L1152" s="194">
        <v>7.5181533333333341</v>
      </c>
      <c r="M1152" s="45">
        <f t="shared" si="133"/>
        <v>0.70199722483374327</v>
      </c>
    </row>
    <row r="1153" spans="1:13" x14ac:dyDescent="0.25">
      <c r="A1153" s="65">
        <f t="shared" si="135"/>
        <v>203</v>
      </c>
      <c r="B1153" s="46" t="s">
        <v>1478</v>
      </c>
      <c r="C1153" s="46">
        <v>705.4</v>
      </c>
      <c r="D1153" s="46"/>
      <c r="E1153" s="46">
        <v>73.430000000000007</v>
      </c>
      <c r="F1153" s="46">
        <v>778.82999999999993</v>
      </c>
      <c r="G1153" s="224">
        <v>300.89999999999998</v>
      </c>
      <c r="H1153" s="43">
        <f t="shared" si="131"/>
        <v>0.10029999999999999</v>
      </c>
      <c r="I1153" s="43">
        <f t="shared" si="134"/>
        <v>429.4294349999999</v>
      </c>
      <c r="J1153" s="43">
        <f t="shared" si="132"/>
        <v>94.474475699999985</v>
      </c>
      <c r="K1153" s="43">
        <v>175.32439999999997</v>
      </c>
      <c r="L1153" s="194">
        <v>21.083059999999996</v>
      </c>
      <c r="M1153" s="45">
        <f t="shared" si="133"/>
        <v>0.92486341139914996</v>
      </c>
    </row>
    <row r="1154" spans="1:13" x14ac:dyDescent="0.25">
      <c r="A1154" s="65">
        <f t="shared" si="135"/>
        <v>204</v>
      </c>
      <c r="B1154" s="46" t="s">
        <v>1479</v>
      </c>
      <c r="C1154" s="46">
        <v>147.9</v>
      </c>
      <c r="D1154" s="46"/>
      <c r="E1154" s="46">
        <v>136</v>
      </c>
      <c r="F1154" s="46">
        <v>283.89999999999998</v>
      </c>
      <c r="G1154" s="221">
        <v>93.2</v>
      </c>
      <c r="H1154" s="43">
        <f t="shared" si="131"/>
        <v>3.1066666666666666E-2</v>
      </c>
      <c r="I1154" s="43">
        <f t="shared" si="134"/>
        <v>133.01038</v>
      </c>
      <c r="J1154" s="43">
        <f t="shared" si="132"/>
        <v>29.2622836</v>
      </c>
      <c r="K1154" s="43">
        <v>54.304533333333332</v>
      </c>
      <c r="L1154" s="194">
        <v>6.5302133333333332</v>
      </c>
      <c r="M1154" s="45">
        <f t="shared" si="133"/>
        <v>0.78586618621580373</v>
      </c>
    </row>
    <row r="1155" spans="1:13" x14ac:dyDescent="0.25">
      <c r="A1155" s="65">
        <f t="shared" si="135"/>
        <v>205</v>
      </c>
      <c r="B1155" s="46" t="s">
        <v>1480</v>
      </c>
      <c r="C1155" s="46">
        <v>1317.61</v>
      </c>
      <c r="D1155" s="46"/>
      <c r="E1155" s="46">
        <v>44.4</v>
      </c>
      <c r="F1155" s="46">
        <v>1362.01</v>
      </c>
      <c r="G1155" s="221">
        <v>317.89999999999998</v>
      </c>
      <c r="H1155" s="43">
        <f t="shared" si="131"/>
        <v>0.10596666666666665</v>
      </c>
      <c r="I1155" s="43">
        <f t="shared" si="134"/>
        <v>453.6909849999999</v>
      </c>
      <c r="J1155" s="43">
        <f t="shared" si="132"/>
        <v>99.812016699999973</v>
      </c>
      <c r="K1155" s="43">
        <v>185.22973333333329</v>
      </c>
      <c r="L1155" s="194">
        <v>22.274193333333333</v>
      </c>
      <c r="M1155" s="45">
        <f t="shared" si="133"/>
        <v>0.55873813581887544</v>
      </c>
    </row>
    <row r="1156" spans="1:13" x14ac:dyDescent="0.25">
      <c r="A1156" s="65">
        <f t="shared" si="135"/>
        <v>206</v>
      </c>
      <c r="B1156" s="46" t="s">
        <v>1481</v>
      </c>
      <c r="C1156" s="46">
        <v>300.39999999999998</v>
      </c>
      <c r="D1156" s="46"/>
      <c r="E1156" s="46">
        <v>132.19999999999999</v>
      </c>
      <c r="F1156" s="46">
        <v>432.59999999999997</v>
      </c>
      <c r="G1156" s="221">
        <v>189</v>
      </c>
      <c r="H1156" s="43">
        <f t="shared" si="131"/>
        <v>6.3E-2</v>
      </c>
      <c r="I1156" s="43">
        <f t="shared" si="134"/>
        <v>269.73134999999996</v>
      </c>
      <c r="J1156" s="43">
        <f t="shared" si="132"/>
        <v>59.340896999999991</v>
      </c>
      <c r="K1156" s="43">
        <v>110.124</v>
      </c>
      <c r="L1156" s="194">
        <v>13.242599999999999</v>
      </c>
      <c r="M1156" s="45">
        <f t="shared" si="133"/>
        <v>1.0458595631067962</v>
      </c>
    </row>
    <row r="1157" spans="1:13" x14ac:dyDescent="0.25">
      <c r="A1157" s="65">
        <f t="shared" si="135"/>
        <v>207</v>
      </c>
      <c r="B1157" s="46" t="s">
        <v>1482</v>
      </c>
      <c r="C1157" s="46">
        <v>359.6</v>
      </c>
      <c r="D1157" s="46">
        <v>18.100000000000001</v>
      </c>
      <c r="E1157" s="46"/>
      <c r="F1157" s="46">
        <v>377.70000000000005</v>
      </c>
      <c r="G1157" s="221">
        <v>200</v>
      </c>
      <c r="H1157" s="43">
        <f t="shared" si="131"/>
        <v>6.6666666666666666E-2</v>
      </c>
      <c r="I1157" s="43">
        <f t="shared" si="134"/>
        <v>285.43</v>
      </c>
      <c r="J1157" s="43">
        <f t="shared" si="132"/>
        <v>62.794600000000003</v>
      </c>
      <c r="K1157" s="43">
        <v>116.53333333333333</v>
      </c>
      <c r="L1157" s="194">
        <v>14.013333333333334</v>
      </c>
      <c r="M1157" s="45">
        <f t="shared" si="133"/>
        <v>1.2675966816697553</v>
      </c>
    </row>
    <row r="1158" spans="1:13" x14ac:dyDescent="0.25">
      <c r="A1158" s="65">
        <f t="shared" si="135"/>
        <v>208</v>
      </c>
      <c r="B1158" s="46" t="s">
        <v>1483</v>
      </c>
      <c r="C1158" s="46">
        <v>327.5</v>
      </c>
      <c r="D1158" s="46"/>
      <c r="E1158" s="46"/>
      <c r="F1158" s="46">
        <v>327.5</v>
      </c>
      <c r="G1158" s="221">
        <v>177</v>
      </c>
      <c r="H1158" s="43">
        <f t="shared" si="131"/>
        <v>5.8999999999999997E-2</v>
      </c>
      <c r="I1158" s="43">
        <f t="shared" si="134"/>
        <v>252.60554999999997</v>
      </c>
      <c r="J1158" s="43">
        <f t="shared" si="132"/>
        <v>55.57322099999999</v>
      </c>
      <c r="K1158" s="43">
        <v>103.13199999999999</v>
      </c>
      <c r="L1158" s="194">
        <v>12.401799999999998</v>
      </c>
      <c r="M1158" s="45">
        <f t="shared" si="133"/>
        <v>1.2937788427480914</v>
      </c>
    </row>
    <row r="1159" spans="1:13" x14ac:dyDescent="0.25">
      <c r="A1159" s="65">
        <f t="shared" si="135"/>
        <v>209</v>
      </c>
      <c r="B1159" s="46" t="s">
        <v>1484</v>
      </c>
      <c r="C1159" s="46">
        <v>278.2</v>
      </c>
      <c r="D1159" s="46"/>
      <c r="E1159" s="46">
        <v>45</v>
      </c>
      <c r="F1159" s="46">
        <v>323.2</v>
      </c>
      <c r="G1159" s="221">
        <v>167</v>
      </c>
      <c r="H1159" s="43">
        <f t="shared" si="131"/>
        <v>5.566666666666667E-2</v>
      </c>
      <c r="I1159" s="43">
        <f t="shared" si="134"/>
        <v>238.33404999999999</v>
      </c>
      <c r="J1159" s="43">
        <f t="shared" si="132"/>
        <v>52.433490999999997</v>
      </c>
      <c r="K1159" s="43">
        <v>97.305333333333337</v>
      </c>
      <c r="L1159" s="194">
        <v>11.701133333333333</v>
      </c>
      <c r="M1159" s="45">
        <f t="shared" si="133"/>
        <v>1.2369245286716173</v>
      </c>
    </row>
    <row r="1160" spans="1:13" x14ac:dyDescent="0.25">
      <c r="A1160" s="65">
        <f t="shared" si="135"/>
        <v>210</v>
      </c>
      <c r="B1160" s="46" t="s">
        <v>1485</v>
      </c>
      <c r="C1160" s="46">
        <v>863.3</v>
      </c>
      <c r="D1160" s="46"/>
      <c r="E1160" s="46"/>
      <c r="F1160" s="46">
        <v>863.3</v>
      </c>
      <c r="G1160" s="221">
        <v>360</v>
      </c>
      <c r="H1160" s="43">
        <f t="shared" si="131"/>
        <v>0.12</v>
      </c>
      <c r="I1160" s="43">
        <f t="shared" si="134"/>
        <v>513.774</v>
      </c>
      <c r="J1160" s="43">
        <f t="shared" si="132"/>
        <v>113.03028</v>
      </c>
      <c r="K1160" s="43">
        <v>209.75999999999996</v>
      </c>
      <c r="L1160" s="194">
        <v>25.223999999999997</v>
      </c>
      <c r="M1160" s="45">
        <f t="shared" si="133"/>
        <v>0.99824890536314159</v>
      </c>
    </row>
    <row r="1161" spans="1:13" x14ac:dyDescent="0.25">
      <c r="A1161" s="65">
        <f t="shared" si="135"/>
        <v>211</v>
      </c>
      <c r="B1161" s="46" t="s">
        <v>1486</v>
      </c>
      <c r="C1161" s="46">
        <v>306.39999999999998</v>
      </c>
      <c r="D1161" s="46"/>
      <c r="E1161" s="46">
        <v>28.3</v>
      </c>
      <c r="F1161" s="46">
        <v>334.7</v>
      </c>
      <c r="G1161" s="221">
        <v>178</v>
      </c>
      <c r="H1161" s="43">
        <f t="shared" si="131"/>
        <v>5.9333333333333335E-2</v>
      </c>
      <c r="I1161" s="43">
        <f t="shared" si="134"/>
        <v>254.03270000000001</v>
      </c>
      <c r="J1161" s="43">
        <f t="shared" si="132"/>
        <v>55.887194000000001</v>
      </c>
      <c r="K1161" s="43">
        <v>103.71466666666666</v>
      </c>
      <c r="L1161" s="194">
        <v>12.471866666666667</v>
      </c>
      <c r="M1161" s="45">
        <f t="shared" si="133"/>
        <v>1.2730995737476345</v>
      </c>
    </row>
    <row r="1162" spans="1:13" x14ac:dyDescent="0.25">
      <c r="A1162" s="65">
        <f t="shared" si="135"/>
        <v>212</v>
      </c>
      <c r="B1162" s="46" t="s">
        <v>1487</v>
      </c>
      <c r="C1162" s="46">
        <v>383.2</v>
      </c>
      <c r="D1162" s="46"/>
      <c r="E1162" s="46">
        <v>34</v>
      </c>
      <c r="F1162" s="46">
        <v>417.2</v>
      </c>
      <c r="G1162" s="221">
        <v>230</v>
      </c>
      <c r="H1162" s="43">
        <f t="shared" si="131"/>
        <v>7.6666666666666661E-2</v>
      </c>
      <c r="I1162" s="43">
        <f t="shared" si="134"/>
        <v>328.24449999999996</v>
      </c>
      <c r="J1162" s="43">
        <f t="shared" si="132"/>
        <v>72.213789999999989</v>
      </c>
      <c r="K1162" s="43">
        <v>134.01333333333332</v>
      </c>
      <c r="L1162" s="194">
        <v>16.115333333333332</v>
      </c>
      <c r="M1162" s="45">
        <f t="shared" si="133"/>
        <v>1.3197194550974749</v>
      </c>
    </row>
    <row r="1163" spans="1:13" x14ac:dyDescent="0.25">
      <c r="A1163" s="65">
        <f t="shared" si="135"/>
        <v>213</v>
      </c>
      <c r="B1163" s="46" t="s">
        <v>1488</v>
      </c>
      <c r="C1163" s="46">
        <v>492.7</v>
      </c>
      <c r="D1163" s="46"/>
      <c r="E1163" s="46">
        <v>183.5</v>
      </c>
      <c r="F1163" s="46">
        <v>676.2</v>
      </c>
      <c r="G1163" s="221">
        <v>309.39999999999998</v>
      </c>
      <c r="H1163" s="43">
        <f t="shared" si="131"/>
        <v>0.10313333333333333</v>
      </c>
      <c r="I1163" s="43">
        <f t="shared" si="134"/>
        <v>441.56020999999993</v>
      </c>
      <c r="J1163" s="43">
        <f t="shared" si="132"/>
        <v>97.143246199999979</v>
      </c>
      <c r="K1163" s="43">
        <v>180.27706666666666</v>
      </c>
      <c r="L1163" s="194">
        <v>21.678626666666663</v>
      </c>
      <c r="M1163" s="45">
        <f t="shared" si="133"/>
        <v>1.0953255686680468</v>
      </c>
    </row>
    <row r="1164" spans="1:13" x14ac:dyDescent="0.25">
      <c r="A1164" s="65">
        <f t="shared" si="135"/>
        <v>214</v>
      </c>
      <c r="B1164" s="46" t="s">
        <v>1489</v>
      </c>
      <c r="C1164" s="46">
        <v>697.4</v>
      </c>
      <c r="D1164" s="46"/>
      <c r="E1164" s="46">
        <v>17.2</v>
      </c>
      <c r="F1164" s="46">
        <v>714.6</v>
      </c>
      <c r="G1164" s="221">
        <v>241.2</v>
      </c>
      <c r="H1164" s="43">
        <f t="shared" si="131"/>
        <v>8.0399999999999999E-2</v>
      </c>
      <c r="I1164" s="43">
        <f t="shared" si="134"/>
        <v>344.22857999999997</v>
      </c>
      <c r="J1164" s="43">
        <f t="shared" si="132"/>
        <v>75.730287599999997</v>
      </c>
      <c r="K1164" s="43">
        <v>140.53919999999999</v>
      </c>
      <c r="L1164" s="194">
        <v>16.900079999999999</v>
      </c>
      <c r="M1164" s="45">
        <f t="shared" si="133"/>
        <v>0.80800188581024346</v>
      </c>
    </row>
    <row r="1165" spans="1:13" x14ac:dyDescent="0.25">
      <c r="A1165" s="65">
        <f t="shared" si="135"/>
        <v>215</v>
      </c>
      <c r="B1165" s="46" t="s">
        <v>1490</v>
      </c>
      <c r="C1165" s="46">
        <v>509.9</v>
      </c>
      <c r="D1165" s="46"/>
      <c r="E1165" s="46">
        <v>97.6</v>
      </c>
      <c r="F1165" s="46">
        <v>607.5</v>
      </c>
      <c r="G1165" s="221">
        <v>129.4</v>
      </c>
      <c r="H1165" s="43">
        <f t="shared" si="131"/>
        <v>4.3133333333333336E-2</v>
      </c>
      <c r="I1165" s="43">
        <f t="shared" si="134"/>
        <v>184.67321000000001</v>
      </c>
      <c r="J1165" s="43">
        <f t="shared" si="132"/>
        <v>40.628106200000005</v>
      </c>
      <c r="K1165" s="43">
        <v>75.397066666666674</v>
      </c>
      <c r="L1165" s="194">
        <v>9.0666266666666679</v>
      </c>
      <c r="M1165" s="45">
        <f t="shared" si="133"/>
        <v>0.50990125026063104</v>
      </c>
    </row>
    <row r="1166" spans="1:13" x14ac:dyDescent="0.25">
      <c r="A1166" s="65">
        <f t="shared" si="135"/>
        <v>216</v>
      </c>
      <c r="B1166" s="46" t="s">
        <v>1491</v>
      </c>
      <c r="C1166" s="46">
        <v>238.2</v>
      </c>
      <c r="D1166" s="46"/>
      <c r="E1166" s="46"/>
      <c r="F1166" s="46">
        <v>238.2</v>
      </c>
      <c r="G1166" s="221">
        <v>63.8</v>
      </c>
      <c r="H1166" s="43">
        <f t="shared" si="131"/>
        <v>2.1266666666666666E-2</v>
      </c>
      <c r="I1166" s="43">
        <f t="shared" si="134"/>
        <v>91.05216999999999</v>
      </c>
      <c r="J1166" s="43">
        <f t="shared" si="132"/>
        <v>20.031477399999996</v>
      </c>
      <c r="K1166" s="43">
        <v>37.17413333333333</v>
      </c>
      <c r="L1166" s="194">
        <v>4.470253333333333</v>
      </c>
      <c r="M1166" s="45">
        <f t="shared" si="133"/>
        <v>0.64117562580464604</v>
      </c>
    </row>
    <row r="1167" spans="1:13" x14ac:dyDescent="0.25">
      <c r="A1167" s="65">
        <f t="shared" si="135"/>
        <v>217</v>
      </c>
      <c r="B1167" s="46" t="s">
        <v>1492</v>
      </c>
      <c r="C1167" s="46">
        <v>524.6</v>
      </c>
      <c r="D1167" s="46"/>
      <c r="E1167" s="46">
        <v>132.1</v>
      </c>
      <c r="F1167" s="46">
        <v>656.7</v>
      </c>
      <c r="G1167" s="221">
        <v>315.3</v>
      </c>
      <c r="H1167" s="43">
        <f t="shared" si="131"/>
        <v>0.1051</v>
      </c>
      <c r="I1167" s="43">
        <f t="shared" si="134"/>
        <v>449.98039499999999</v>
      </c>
      <c r="J1167" s="43">
        <f t="shared" si="132"/>
        <v>98.995686899999995</v>
      </c>
      <c r="K1167" s="43">
        <v>183.71479999999997</v>
      </c>
      <c r="L1167" s="194">
        <v>22.092019999999998</v>
      </c>
      <c r="M1167" s="45">
        <f t="shared" si="133"/>
        <v>1.1493572436424546</v>
      </c>
    </row>
    <row r="1168" spans="1:13" x14ac:dyDescent="0.25">
      <c r="A1168" s="65">
        <f t="shared" si="135"/>
        <v>218</v>
      </c>
      <c r="B1168" s="46" t="s">
        <v>1493</v>
      </c>
      <c r="C1168" s="46">
        <v>436.8</v>
      </c>
      <c r="D1168" s="46"/>
      <c r="E1168" s="46"/>
      <c r="F1168" s="46">
        <v>436.8</v>
      </c>
      <c r="G1168" s="221">
        <v>235</v>
      </c>
      <c r="H1168" s="43">
        <f t="shared" si="131"/>
        <v>7.8333333333333338E-2</v>
      </c>
      <c r="I1168" s="43">
        <f t="shared" si="134"/>
        <v>335.38024999999999</v>
      </c>
      <c r="J1168" s="43">
        <f t="shared" si="132"/>
        <v>73.783654999999996</v>
      </c>
      <c r="K1168" s="43">
        <v>136.92666666666668</v>
      </c>
      <c r="L1168" s="194">
        <v>16.465666666666667</v>
      </c>
      <c r="M1168" s="45">
        <f t="shared" si="133"/>
        <v>1.2879034760378509</v>
      </c>
    </row>
    <row r="1169" spans="1:13" x14ac:dyDescent="0.25">
      <c r="A1169" s="65">
        <f t="shared" si="135"/>
        <v>219</v>
      </c>
      <c r="B1169" s="46" t="s">
        <v>1494</v>
      </c>
      <c r="C1169" s="46">
        <v>829.6</v>
      </c>
      <c r="D1169" s="46"/>
      <c r="E1169" s="46">
        <v>76</v>
      </c>
      <c r="F1169" s="46">
        <v>905.6</v>
      </c>
      <c r="G1169" s="221">
        <v>248.3</v>
      </c>
      <c r="H1169" s="43">
        <f t="shared" si="131"/>
        <v>8.2766666666666669E-2</v>
      </c>
      <c r="I1169" s="43">
        <f t="shared" si="134"/>
        <v>354.36134499999997</v>
      </c>
      <c r="J1169" s="43">
        <f t="shared" si="132"/>
        <v>77.959495899999993</v>
      </c>
      <c r="K1169" s="43">
        <v>144.67613333333335</v>
      </c>
      <c r="L1169" s="194">
        <v>17.397553333333335</v>
      </c>
      <c r="M1169" s="45">
        <f t="shared" si="133"/>
        <v>0.65635438114693756</v>
      </c>
    </row>
    <row r="1170" spans="1:13" x14ac:dyDescent="0.25">
      <c r="A1170" s="65">
        <f t="shared" si="135"/>
        <v>220</v>
      </c>
      <c r="B1170" s="46" t="s">
        <v>1495</v>
      </c>
      <c r="C1170" s="46">
        <v>690.33</v>
      </c>
      <c r="D1170" s="46"/>
      <c r="E1170" s="46"/>
      <c r="F1170" s="46">
        <v>690.33</v>
      </c>
      <c r="G1170" s="221">
        <v>244.4</v>
      </c>
      <c r="H1170" s="43">
        <f t="shared" si="131"/>
        <v>8.1466666666666673E-2</v>
      </c>
      <c r="I1170" s="43">
        <f t="shared" si="134"/>
        <v>348.79545999999999</v>
      </c>
      <c r="J1170" s="43">
        <f t="shared" si="132"/>
        <v>76.735001199999999</v>
      </c>
      <c r="K1170" s="43">
        <v>142.40373333333335</v>
      </c>
      <c r="L1170" s="194">
        <v>17.124293333333334</v>
      </c>
      <c r="M1170" s="45">
        <f t="shared" si="133"/>
        <v>0.84750552325216433</v>
      </c>
    </row>
    <row r="1171" spans="1:13" x14ac:dyDescent="0.25">
      <c r="A1171" s="65">
        <f t="shared" si="135"/>
        <v>221</v>
      </c>
      <c r="B1171" s="46" t="s">
        <v>1496</v>
      </c>
      <c r="C1171" s="46">
        <v>548.21</v>
      </c>
      <c r="D1171" s="46"/>
      <c r="E1171" s="46"/>
      <c r="F1171" s="46">
        <v>548.21</v>
      </c>
      <c r="G1171" s="221">
        <v>239.2</v>
      </c>
      <c r="H1171" s="43">
        <f t="shared" si="131"/>
        <v>7.9733333333333323E-2</v>
      </c>
      <c r="I1171" s="43">
        <f t="shared" si="134"/>
        <v>341.37427999999994</v>
      </c>
      <c r="J1171" s="43">
        <f t="shared" si="132"/>
        <v>75.102341599999988</v>
      </c>
      <c r="K1171" s="43">
        <v>139.37386666666666</v>
      </c>
      <c r="L1171" s="194">
        <v>16.759946666666664</v>
      </c>
      <c r="M1171" s="45">
        <f t="shared" si="133"/>
        <v>1.0445092846415303</v>
      </c>
    </row>
    <row r="1172" spans="1:13" x14ac:dyDescent="0.25">
      <c r="A1172" s="65">
        <f t="shared" si="135"/>
        <v>222</v>
      </c>
      <c r="B1172" s="46" t="s">
        <v>1497</v>
      </c>
      <c r="C1172" s="46">
        <v>433.09</v>
      </c>
      <c r="D1172" s="46"/>
      <c r="E1172" s="46"/>
      <c r="F1172" s="46">
        <v>433.09</v>
      </c>
      <c r="G1172" s="221">
        <v>220</v>
      </c>
      <c r="H1172" s="43">
        <f t="shared" si="131"/>
        <v>7.3333333333333334E-2</v>
      </c>
      <c r="I1172" s="43">
        <f t="shared" si="134"/>
        <v>313.97300000000001</v>
      </c>
      <c r="J1172" s="43">
        <f t="shared" si="132"/>
        <v>69.074060000000003</v>
      </c>
      <c r="K1172" s="43">
        <v>128.18666666666667</v>
      </c>
      <c r="L1172" s="194">
        <v>15.414666666666665</v>
      </c>
      <c r="M1172" s="45">
        <f t="shared" si="133"/>
        <v>1.2160252911250162</v>
      </c>
    </row>
    <row r="1173" spans="1:13" x14ac:dyDescent="0.25">
      <c r="A1173" s="65">
        <f t="shared" si="135"/>
        <v>223</v>
      </c>
      <c r="B1173" s="46" t="s">
        <v>1498</v>
      </c>
      <c r="C1173" s="46">
        <v>478.9</v>
      </c>
      <c r="D1173" s="46"/>
      <c r="E1173" s="46"/>
      <c r="F1173" s="46">
        <v>478.9</v>
      </c>
      <c r="G1173" s="221">
        <v>232</v>
      </c>
      <c r="H1173" s="43">
        <f t="shared" si="131"/>
        <v>7.7333333333333337E-2</v>
      </c>
      <c r="I1173" s="43">
        <f t="shared" si="134"/>
        <v>331.09879999999998</v>
      </c>
      <c r="J1173" s="43">
        <f t="shared" si="132"/>
        <v>72.841735999999997</v>
      </c>
      <c r="K1173" s="43">
        <v>135.17866666666669</v>
      </c>
      <c r="L1173" s="194">
        <v>16.255466666666667</v>
      </c>
      <c r="M1173" s="45">
        <f t="shared" si="133"/>
        <v>1.1596881798566157</v>
      </c>
    </row>
    <row r="1174" spans="1:13" x14ac:dyDescent="0.25">
      <c r="A1174" s="65">
        <f t="shared" si="135"/>
        <v>224</v>
      </c>
      <c r="B1174" s="46" t="s">
        <v>1499</v>
      </c>
      <c r="C1174" s="46">
        <v>3670.09</v>
      </c>
      <c r="D1174" s="46"/>
      <c r="E1174" s="46"/>
      <c r="F1174" s="46">
        <v>3670.09</v>
      </c>
      <c r="G1174" s="221">
        <v>1273.4000000000001</v>
      </c>
      <c r="H1174" s="43">
        <f t="shared" si="131"/>
        <v>0.42446666666666671</v>
      </c>
      <c r="I1174" s="43">
        <f t="shared" si="134"/>
        <v>1817.3328100000001</v>
      </c>
      <c r="J1174" s="43">
        <f t="shared" si="132"/>
        <v>399.81321820000005</v>
      </c>
      <c r="K1174" s="43">
        <v>741.9677333333334</v>
      </c>
      <c r="L1174" s="194">
        <v>89.222893333333332</v>
      </c>
      <c r="M1174" s="45">
        <f t="shared" si="133"/>
        <v>0.83058907407356963</v>
      </c>
    </row>
    <row r="1175" spans="1:13" x14ac:dyDescent="0.25">
      <c r="A1175" s="65">
        <f t="shared" si="135"/>
        <v>225</v>
      </c>
      <c r="B1175" s="46" t="s">
        <v>1500</v>
      </c>
      <c r="C1175" s="46">
        <v>428.84</v>
      </c>
      <c r="D1175" s="46"/>
      <c r="E1175" s="46"/>
      <c r="F1175" s="46">
        <v>428.84</v>
      </c>
      <c r="G1175" s="221">
        <v>234.6</v>
      </c>
      <c r="H1175" s="43">
        <f t="shared" si="131"/>
        <v>7.8199999999999992E-2</v>
      </c>
      <c r="I1175" s="43">
        <f t="shared" si="134"/>
        <v>334.80938999999995</v>
      </c>
      <c r="J1175" s="43">
        <f t="shared" si="132"/>
        <v>73.658065799999989</v>
      </c>
      <c r="K1175" s="43">
        <v>136.69359999999998</v>
      </c>
      <c r="L1175" s="194">
        <v>16.437639999999998</v>
      </c>
      <c r="M1175" s="45">
        <f t="shared" si="133"/>
        <v>1.3095762890588563</v>
      </c>
    </row>
    <row r="1176" spans="1:13" x14ac:dyDescent="0.25">
      <c r="A1176" s="65">
        <f t="shared" si="135"/>
        <v>226</v>
      </c>
      <c r="B1176" s="46" t="s">
        <v>1501</v>
      </c>
      <c r="C1176" s="46">
        <v>192.9</v>
      </c>
      <c r="D1176" s="46"/>
      <c r="E1176" s="46"/>
      <c r="F1176" s="46">
        <v>192.9</v>
      </c>
      <c r="G1176" s="221">
        <v>121.5</v>
      </c>
      <c r="H1176" s="43">
        <f t="shared" si="131"/>
        <v>4.0500000000000001E-2</v>
      </c>
      <c r="I1176" s="43">
        <f t="shared" si="134"/>
        <v>173.39872499999998</v>
      </c>
      <c r="J1176" s="43">
        <f t="shared" si="132"/>
        <v>38.147719499999994</v>
      </c>
      <c r="K1176" s="43">
        <v>70.793999999999997</v>
      </c>
      <c r="L1176" s="194">
        <v>8.5130999999999997</v>
      </c>
      <c r="M1176" s="45">
        <f t="shared" si="133"/>
        <v>1.5077944245723172</v>
      </c>
    </row>
    <row r="1177" spans="1:13" x14ac:dyDescent="0.25">
      <c r="A1177" s="65">
        <f t="shared" si="135"/>
        <v>227</v>
      </c>
      <c r="B1177" s="46" t="s">
        <v>1502</v>
      </c>
      <c r="C1177" s="46">
        <v>315.60000000000002</v>
      </c>
      <c r="D1177" s="46"/>
      <c r="E1177" s="46"/>
      <c r="F1177" s="46">
        <v>315.60000000000002</v>
      </c>
      <c r="G1177" s="221">
        <v>186</v>
      </c>
      <c r="H1177" s="43">
        <f t="shared" si="131"/>
        <v>6.2E-2</v>
      </c>
      <c r="I1177" s="43">
        <f t="shared" si="134"/>
        <v>265.44990000000001</v>
      </c>
      <c r="J1177" s="43">
        <f t="shared" si="132"/>
        <v>58.398978000000007</v>
      </c>
      <c r="K1177" s="43">
        <v>108.37599999999999</v>
      </c>
      <c r="L1177" s="194">
        <v>13.032399999999999</v>
      </c>
      <c r="M1177" s="45">
        <f t="shared" si="133"/>
        <v>1.410827877059569</v>
      </c>
    </row>
    <row r="1178" spans="1:13" x14ac:dyDescent="0.25">
      <c r="A1178" s="65">
        <f t="shared" si="135"/>
        <v>228</v>
      </c>
      <c r="B1178" s="46" t="s">
        <v>48</v>
      </c>
      <c r="C1178" s="46">
        <v>146.4</v>
      </c>
      <c r="D1178" s="46"/>
      <c r="E1178" s="46"/>
      <c r="F1178" s="46">
        <v>146.4</v>
      </c>
      <c r="G1178" s="221">
        <v>30</v>
      </c>
      <c r="H1178" s="43">
        <f t="shared" si="131"/>
        <v>0.01</v>
      </c>
      <c r="I1178" s="43">
        <f t="shared" si="134"/>
        <v>42.814500000000002</v>
      </c>
      <c r="J1178" s="43">
        <f t="shared" si="132"/>
        <v>9.4191900000000004</v>
      </c>
      <c r="K1178" s="43">
        <v>17.48</v>
      </c>
      <c r="L1178" s="194">
        <v>2.1019999999999999</v>
      </c>
      <c r="M1178" s="45">
        <f t="shared" si="133"/>
        <v>0.49054433060109293</v>
      </c>
    </row>
    <row r="1179" spans="1:13" x14ac:dyDescent="0.25">
      <c r="A1179" s="65">
        <f t="shared" si="135"/>
        <v>229</v>
      </c>
      <c r="B1179" s="46" t="s">
        <v>49</v>
      </c>
      <c r="C1179" s="46">
        <v>145.1</v>
      </c>
      <c r="D1179" s="46"/>
      <c r="E1179" s="46"/>
      <c r="F1179" s="46">
        <v>145.1</v>
      </c>
      <c r="G1179" s="221">
        <v>25</v>
      </c>
      <c r="H1179" s="43">
        <f t="shared" si="131"/>
        <v>8.3333333333333332E-3</v>
      </c>
      <c r="I1179" s="43">
        <f t="shared" si="134"/>
        <v>35.678750000000001</v>
      </c>
      <c r="J1179" s="43">
        <f t="shared" si="132"/>
        <v>7.8493250000000003</v>
      </c>
      <c r="K1179" s="43">
        <v>14.566666666666666</v>
      </c>
      <c r="L1179" s="194">
        <v>1.7516666666666667</v>
      </c>
      <c r="M1179" s="45">
        <f t="shared" si="133"/>
        <v>0.41244940271077418</v>
      </c>
    </row>
    <row r="1180" spans="1:13" x14ac:dyDescent="0.25">
      <c r="A1180" s="65">
        <f t="shared" si="135"/>
        <v>230</v>
      </c>
      <c r="B1180" s="46" t="s">
        <v>50</v>
      </c>
      <c r="C1180" s="46">
        <v>206.7</v>
      </c>
      <c r="D1180" s="46"/>
      <c r="E1180" s="46"/>
      <c r="F1180" s="46">
        <v>206.7</v>
      </c>
      <c r="G1180" s="221">
        <v>25</v>
      </c>
      <c r="H1180" s="43">
        <f t="shared" si="131"/>
        <v>8.3333333333333332E-3</v>
      </c>
      <c r="I1180" s="43">
        <f t="shared" si="134"/>
        <v>35.678750000000001</v>
      </c>
      <c r="J1180" s="43">
        <f t="shared" si="132"/>
        <v>7.8493250000000003</v>
      </c>
      <c r="K1180" s="43">
        <v>14.566666666666666</v>
      </c>
      <c r="L1180" s="194">
        <v>1.7516666666666667</v>
      </c>
      <c r="M1180" s="45">
        <f t="shared" si="133"/>
        <v>0.28953269633930012</v>
      </c>
    </row>
    <row r="1181" spans="1:13" x14ac:dyDescent="0.25">
      <c r="A1181" s="65">
        <f t="shared" si="135"/>
        <v>231</v>
      </c>
      <c r="B1181" s="46" t="s">
        <v>51</v>
      </c>
      <c r="C1181" s="46">
        <v>108.4</v>
      </c>
      <c r="D1181" s="46"/>
      <c r="E1181" s="46"/>
      <c r="F1181" s="46">
        <v>108.4</v>
      </c>
      <c r="G1181" s="221">
        <v>25</v>
      </c>
      <c r="H1181" s="43">
        <f t="shared" si="131"/>
        <v>8.3333333333333332E-3</v>
      </c>
      <c r="I1181" s="43">
        <f t="shared" si="134"/>
        <v>35.678750000000001</v>
      </c>
      <c r="J1181" s="43">
        <f t="shared" si="132"/>
        <v>7.8493250000000003</v>
      </c>
      <c r="K1181" s="43">
        <v>14.566666666666666</v>
      </c>
      <c r="L1181" s="194">
        <v>1.7516666666666667</v>
      </c>
      <c r="M1181" s="45">
        <f t="shared" si="133"/>
        <v>0.55208863776137751</v>
      </c>
    </row>
    <row r="1182" spans="1:13" x14ac:dyDescent="0.25">
      <c r="A1182" s="65">
        <f t="shared" si="135"/>
        <v>232</v>
      </c>
      <c r="B1182" s="46" t="s">
        <v>52</v>
      </c>
      <c r="C1182" s="46">
        <v>253.3</v>
      </c>
      <c r="D1182" s="46"/>
      <c r="E1182" s="46"/>
      <c r="F1182" s="46">
        <v>253.3</v>
      </c>
      <c r="G1182" s="221">
        <v>20</v>
      </c>
      <c r="H1182" s="43">
        <f t="shared" si="131"/>
        <v>6.6666666666666671E-3</v>
      </c>
      <c r="I1182" s="43">
        <f t="shared" si="134"/>
        <v>28.542999999999999</v>
      </c>
      <c r="J1182" s="43">
        <f t="shared" si="132"/>
        <v>6.2794600000000003</v>
      </c>
      <c r="K1182" s="43">
        <v>11.653333333333334</v>
      </c>
      <c r="L1182" s="194">
        <v>1.4013333333333333</v>
      </c>
      <c r="M1182" s="45">
        <f t="shared" si="133"/>
        <v>0.18901352809580207</v>
      </c>
    </row>
    <row r="1183" spans="1:13" x14ac:dyDescent="0.25">
      <c r="A1183" s="65">
        <f t="shared" si="135"/>
        <v>233</v>
      </c>
      <c r="B1183" s="46" t="s">
        <v>53</v>
      </c>
      <c r="C1183" s="46">
        <v>3062.2</v>
      </c>
      <c r="D1183" s="46"/>
      <c r="E1183" s="46"/>
      <c r="F1183" s="46">
        <v>3062.2</v>
      </c>
      <c r="G1183" s="221">
        <v>854</v>
      </c>
      <c r="H1183" s="43">
        <f t="shared" si="131"/>
        <v>0.28466666666666668</v>
      </c>
      <c r="I1183" s="43">
        <f t="shared" si="134"/>
        <v>1218.7861</v>
      </c>
      <c r="J1183" s="43">
        <f t="shared" si="132"/>
        <v>268.13294200000001</v>
      </c>
      <c r="K1183" s="43">
        <v>497.59733333333327</v>
      </c>
      <c r="L1183" s="194">
        <v>59.836933333333334</v>
      </c>
      <c r="M1183" s="45">
        <f t="shared" si="133"/>
        <v>0.66760933598937577</v>
      </c>
    </row>
    <row r="1184" spans="1:13" x14ac:dyDescent="0.25">
      <c r="A1184" s="65">
        <f t="shared" si="135"/>
        <v>234</v>
      </c>
      <c r="B1184" s="46" t="s">
        <v>56</v>
      </c>
      <c r="C1184" s="46">
        <v>111.8</v>
      </c>
      <c r="D1184" s="46"/>
      <c r="E1184" s="46"/>
      <c r="F1184" s="46">
        <v>111.8</v>
      </c>
      <c r="G1184" s="221">
        <v>28</v>
      </c>
      <c r="H1184" s="43">
        <f t="shared" si="131"/>
        <v>9.3333333333333341E-3</v>
      </c>
      <c r="I1184" s="43">
        <f t="shared" si="134"/>
        <v>39.9602</v>
      </c>
      <c r="J1184" s="43">
        <f t="shared" si="132"/>
        <v>8.7912440000000007</v>
      </c>
      <c r="K1184" s="43">
        <v>16.314666666666668</v>
      </c>
      <c r="L1184" s="194">
        <v>1.9618666666666669</v>
      </c>
      <c r="M1184" s="45">
        <f t="shared" si="133"/>
        <v>0.59953468097793683</v>
      </c>
    </row>
    <row r="1185" spans="1:13" x14ac:dyDescent="0.25">
      <c r="A1185" s="65">
        <f t="shared" si="135"/>
        <v>235</v>
      </c>
      <c r="B1185" s="46" t="s">
        <v>57</v>
      </c>
      <c r="C1185" s="46">
        <v>2015.4</v>
      </c>
      <c r="D1185" s="46"/>
      <c r="E1185" s="46"/>
      <c r="F1185" s="46">
        <v>2015.4</v>
      </c>
      <c r="G1185" s="221">
        <v>640</v>
      </c>
      <c r="H1185" s="43">
        <f t="shared" si="131"/>
        <v>0.21333333333333335</v>
      </c>
      <c r="I1185" s="43">
        <f t="shared" si="134"/>
        <v>913.37599999999998</v>
      </c>
      <c r="J1185" s="43">
        <f t="shared" si="132"/>
        <v>200.94272000000001</v>
      </c>
      <c r="K1185" s="43">
        <v>372.90666666666669</v>
      </c>
      <c r="L1185" s="194">
        <v>44.842666666666666</v>
      </c>
      <c r="M1185" s="45">
        <f t="shared" si="133"/>
        <v>0.76018063577122819</v>
      </c>
    </row>
    <row r="1186" spans="1:13" x14ac:dyDescent="0.25">
      <c r="A1186" s="65">
        <f t="shared" si="135"/>
        <v>236</v>
      </c>
      <c r="B1186" s="46" t="s">
        <v>58</v>
      </c>
      <c r="C1186" s="46">
        <v>3806.5</v>
      </c>
      <c r="D1186" s="46"/>
      <c r="E1186" s="46"/>
      <c r="F1186" s="46">
        <v>3806.5</v>
      </c>
      <c r="G1186" s="221">
        <v>823.3</v>
      </c>
      <c r="H1186" s="43">
        <f t="shared" si="131"/>
        <v>0.27443333333333331</v>
      </c>
      <c r="I1186" s="43">
        <f t="shared" si="134"/>
        <v>1174.9725949999997</v>
      </c>
      <c r="J1186" s="43">
        <f t="shared" si="132"/>
        <v>258.49397089999997</v>
      </c>
      <c r="K1186" s="43">
        <v>479.70946666666657</v>
      </c>
      <c r="L1186" s="194">
        <v>57.685886666666661</v>
      </c>
      <c r="M1186" s="45">
        <f t="shared" si="133"/>
        <v>0.51776222756688117</v>
      </c>
    </row>
    <row r="1187" spans="1:13" x14ac:dyDescent="0.25">
      <c r="A1187" s="65">
        <f t="shared" si="135"/>
        <v>237</v>
      </c>
      <c r="B1187" s="46" t="s">
        <v>59</v>
      </c>
      <c r="C1187" s="46">
        <v>300.8</v>
      </c>
      <c r="D1187" s="46"/>
      <c r="E1187" s="46"/>
      <c r="F1187" s="46">
        <v>300.8</v>
      </c>
      <c r="G1187" s="221">
        <v>32</v>
      </c>
      <c r="H1187" s="43">
        <f t="shared" si="131"/>
        <v>1.0666666666666666E-2</v>
      </c>
      <c r="I1187" s="43">
        <f t="shared" si="134"/>
        <v>45.668799999999997</v>
      </c>
      <c r="J1187" s="43">
        <f t="shared" si="132"/>
        <v>10.047136</v>
      </c>
      <c r="K1187" s="43">
        <v>18.64533333333333</v>
      </c>
      <c r="L1187" s="194">
        <v>2.2421333333333333</v>
      </c>
      <c r="M1187" s="45">
        <f t="shared" si="133"/>
        <v>0.25466556737588647</v>
      </c>
    </row>
    <row r="1188" spans="1:13" x14ac:dyDescent="0.25">
      <c r="A1188" s="65">
        <f t="shared" si="135"/>
        <v>238</v>
      </c>
      <c r="B1188" s="46" t="s">
        <v>103</v>
      </c>
      <c r="C1188" s="46">
        <v>1711.2</v>
      </c>
      <c r="D1188" s="46"/>
      <c r="E1188" s="46">
        <v>324.10000000000002</v>
      </c>
      <c r="F1188" s="46">
        <v>2035.3000000000002</v>
      </c>
      <c r="G1188" s="221">
        <v>600</v>
      </c>
      <c r="H1188" s="43">
        <f t="shared" si="131"/>
        <v>0.2</v>
      </c>
      <c r="I1188" s="43">
        <f t="shared" si="134"/>
        <v>856.29</v>
      </c>
      <c r="J1188" s="43">
        <f t="shared" si="132"/>
        <v>188.38379999999998</v>
      </c>
      <c r="K1188" s="43">
        <v>349.59999999999997</v>
      </c>
      <c r="L1188" s="194">
        <v>42.04</v>
      </c>
      <c r="M1188" s="45">
        <f t="shared" si="133"/>
        <v>0.70570127253967463</v>
      </c>
    </row>
    <row r="1189" spans="1:13" x14ac:dyDescent="0.25">
      <c r="A1189" s="65">
        <f t="shared" si="135"/>
        <v>239</v>
      </c>
      <c r="B1189" s="46" t="s">
        <v>104</v>
      </c>
      <c r="C1189" s="46">
        <v>1885.6</v>
      </c>
      <c r="D1189" s="46"/>
      <c r="E1189" s="46"/>
      <c r="F1189" s="46">
        <v>1885.6</v>
      </c>
      <c r="G1189" s="221">
        <v>880</v>
      </c>
      <c r="H1189" s="43">
        <f t="shared" si="131"/>
        <v>0.29333333333333333</v>
      </c>
      <c r="I1189" s="43">
        <f t="shared" si="134"/>
        <v>1255.8920000000001</v>
      </c>
      <c r="J1189" s="43">
        <f t="shared" si="132"/>
        <v>276.29624000000001</v>
      </c>
      <c r="K1189" s="43">
        <v>512.74666666666667</v>
      </c>
      <c r="L1189" s="194">
        <v>61.658666666666662</v>
      </c>
      <c r="M1189" s="45">
        <f t="shared" si="133"/>
        <v>1.1172006646867487</v>
      </c>
    </row>
    <row r="1190" spans="1:13" x14ac:dyDescent="0.25">
      <c r="A1190" s="65">
        <f t="shared" si="135"/>
        <v>240</v>
      </c>
      <c r="B1190" s="46" t="s">
        <v>105</v>
      </c>
      <c r="C1190" s="46">
        <v>2603.3000000000002</v>
      </c>
      <c r="D1190" s="46"/>
      <c r="E1190" s="46">
        <v>443.5</v>
      </c>
      <c r="F1190" s="46">
        <v>3046.8</v>
      </c>
      <c r="G1190" s="221">
        <v>1615</v>
      </c>
      <c r="H1190" s="43">
        <f t="shared" si="131"/>
        <v>0.53833333333333333</v>
      </c>
      <c r="I1190" s="43">
        <f t="shared" si="134"/>
        <v>2304.8472499999998</v>
      </c>
      <c r="J1190" s="43">
        <f t="shared" si="132"/>
        <v>507.06639499999994</v>
      </c>
      <c r="K1190" s="43">
        <v>941.00666666666655</v>
      </c>
      <c r="L1190" s="194">
        <v>113.15766666666667</v>
      </c>
      <c r="M1190" s="45">
        <f t="shared" si="133"/>
        <v>1.2688978529386019</v>
      </c>
    </row>
    <row r="1191" spans="1:13" x14ac:dyDescent="0.25">
      <c r="A1191" s="65">
        <f t="shared" si="135"/>
        <v>241</v>
      </c>
      <c r="B1191" s="46" t="s">
        <v>106</v>
      </c>
      <c r="C1191" s="46">
        <v>122.5</v>
      </c>
      <c r="D1191" s="46"/>
      <c r="E1191" s="46"/>
      <c r="F1191" s="46">
        <v>122.5</v>
      </c>
      <c r="G1191" s="221">
        <v>67</v>
      </c>
      <c r="H1191" s="43">
        <f t="shared" ref="H1191:H1235" si="136">G1191/3000</f>
        <v>2.2333333333333334E-2</v>
      </c>
      <c r="I1191" s="43">
        <f t="shared" si="134"/>
        <v>95.619050000000001</v>
      </c>
      <c r="J1191" s="43">
        <f t="shared" ref="J1191:J1236" si="137">I1191*0.22</f>
        <v>21.036190999999999</v>
      </c>
      <c r="K1191" s="43">
        <v>39.038666666666664</v>
      </c>
      <c r="L1191" s="194">
        <v>4.694466666666667</v>
      </c>
      <c r="M1191" s="45">
        <f t="shared" si="133"/>
        <v>1.3092928517006803</v>
      </c>
    </row>
    <row r="1192" spans="1:13" x14ac:dyDescent="0.25">
      <c r="A1192" s="65">
        <f t="shared" si="135"/>
        <v>242</v>
      </c>
      <c r="B1192" s="46" t="s">
        <v>107</v>
      </c>
      <c r="C1192" s="46">
        <v>1944.7</v>
      </c>
      <c r="D1192" s="46"/>
      <c r="E1192" s="46">
        <v>44.7</v>
      </c>
      <c r="F1192" s="46">
        <v>1989.4</v>
      </c>
      <c r="G1192" s="221">
        <v>740</v>
      </c>
      <c r="H1192" s="43">
        <f t="shared" si="136"/>
        <v>0.24666666666666667</v>
      </c>
      <c r="I1192" s="43">
        <f t="shared" si="134"/>
        <v>1056.0909999999999</v>
      </c>
      <c r="J1192" s="43">
        <f t="shared" si="137"/>
        <v>232.34001999999998</v>
      </c>
      <c r="K1192" s="43">
        <v>431.17333333333335</v>
      </c>
      <c r="L1192" s="194">
        <v>51.849333333333334</v>
      </c>
      <c r="M1192" s="45">
        <f t="shared" si="133"/>
        <v>0.89044620823698939</v>
      </c>
    </row>
    <row r="1193" spans="1:13" x14ac:dyDescent="0.25">
      <c r="A1193" s="65">
        <f t="shared" si="135"/>
        <v>243</v>
      </c>
      <c r="B1193" s="46" t="s">
        <v>108</v>
      </c>
      <c r="C1193" s="46">
        <v>275.8</v>
      </c>
      <c r="D1193" s="46"/>
      <c r="E1193" s="46">
        <v>62.2</v>
      </c>
      <c r="F1193" s="46">
        <v>338</v>
      </c>
      <c r="G1193" s="221">
        <v>96</v>
      </c>
      <c r="H1193" s="43">
        <f t="shared" si="136"/>
        <v>3.2000000000000001E-2</v>
      </c>
      <c r="I1193" s="43">
        <f t="shared" si="134"/>
        <v>137.00639999999999</v>
      </c>
      <c r="J1193" s="43">
        <f t="shared" si="137"/>
        <v>30.141407999999998</v>
      </c>
      <c r="K1193" s="43">
        <v>55.936</v>
      </c>
      <c r="L1193" s="194">
        <v>6.7263999999999999</v>
      </c>
      <c r="M1193" s="45">
        <f t="shared" si="133"/>
        <v>0.67991185798816578</v>
      </c>
    </row>
    <row r="1194" spans="1:13" x14ac:dyDescent="0.25">
      <c r="A1194" s="65">
        <f t="shared" si="135"/>
        <v>244</v>
      </c>
      <c r="B1194" s="46" t="s">
        <v>109</v>
      </c>
      <c r="C1194" s="46">
        <v>3125.4</v>
      </c>
      <c r="D1194" s="46"/>
      <c r="E1194" s="46">
        <v>54.7</v>
      </c>
      <c r="F1194" s="46">
        <v>3180.1</v>
      </c>
      <c r="G1194" s="221">
        <v>1870</v>
      </c>
      <c r="H1194" s="43">
        <f t="shared" si="136"/>
        <v>0.62333333333333329</v>
      </c>
      <c r="I1194" s="43">
        <f t="shared" si="134"/>
        <v>2668.7704999999996</v>
      </c>
      <c r="J1194" s="43">
        <f t="shared" si="137"/>
        <v>587.12950999999987</v>
      </c>
      <c r="K1194" s="43">
        <v>1089.5866666666664</v>
      </c>
      <c r="L1194" s="194">
        <v>131.02466666666663</v>
      </c>
      <c r="M1194" s="45">
        <f t="shared" si="133"/>
        <v>1.4076637034474802</v>
      </c>
    </row>
    <row r="1195" spans="1:13" x14ac:dyDescent="0.25">
      <c r="A1195" s="65">
        <f t="shared" si="135"/>
        <v>245</v>
      </c>
      <c r="B1195" s="46" t="s">
        <v>110</v>
      </c>
      <c r="C1195" s="46">
        <v>296</v>
      </c>
      <c r="D1195" s="46"/>
      <c r="E1195" s="46">
        <v>36.799999999999997</v>
      </c>
      <c r="F1195" s="46">
        <v>332.8</v>
      </c>
      <c r="G1195" s="221">
        <v>177</v>
      </c>
      <c r="H1195" s="43">
        <f t="shared" si="136"/>
        <v>5.8999999999999997E-2</v>
      </c>
      <c r="I1195" s="43">
        <f t="shared" si="134"/>
        <v>252.60554999999997</v>
      </c>
      <c r="J1195" s="43">
        <f t="shared" si="137"/>
        <v>55.57322099999999</v>
      </c>
      <c r="K1195" s="43">
        <v>103.13199999999999</v>
      </c>
      <c r="L1195" s="194">
        <v>12.401799999999998</v>
      </c>
      <c r="M1195" s="45">
        <f t="shared" si="133"/>
        <v>1.2731747926682691</v>
      </c>
    </row>
    <row r="1196" spans="1:13" x14ac:dyDescent="0.25">
      <c r="A1196" s="65">
        <f t="shared" si="135"/>
        <v>246</v>
      </c>
      <c r="B1196" s="46" t="s">
        <v>111</v>
      </c>
      <c r="C1196" s="46">
        <v>154.80000000000001</v>
      </c>
      <c r="D1196" s="46"/>
      <c r="E1196" s="46"/>
      <c r="F1196" s="46">
        <v>154.80000000000001</v>
      </c>
      <c r="G1196" s="221"/>
      <c r="H1196" s="43">
        <f t="shared" si="136"/>
        <v>0</v>
      </c>
      <c r="I1196" s="43">
        <f t="shared" si="134"/>
        <v>0</v>
      </c>
      <c r="J1196" s="43">
        <f t="shared" si="137"/>
        <v>0</v>
      </c>
      <c r="K1196" s="43">
        <v>0</v>
      </c>
      <c r="L1196" s="194">
        <v>0</v>
      </c>
      <c r="M1196" s="45">
        <f t="shared" si="133"/>
        <v>0</v>
      </c>
    </row>
    <row r="1197" spans="1:13" x14ac:dyDescent="0.25">
      <c r="A1197" s="65">
        <f t="shared" si="135"/>
        <v>247</v>
      </c>
      <c r="B1197" s="46" t="s">
        <v>124</v>
      </c>
      <c r="C1197" s="46">
        <v>247.5</v>
      </c>
      <c r="D1197" s="46"/>
      <c r="E1197" s="46"/>
      <c r="F1197" s="46">
        <v>247.5</v>
      </c>
      <c r="G1197" s="221">
        <v>25</v>
      </c>
      <c r="H1197" s="43">
        <f t="shared" si="136"/>
        <v>8.3333333333333332E-3</v>
      </c>
      <c r="I1197" s="43">
        <f t="shared" si="134"/>
        <v>35.678750000000001</v>
      </c>
      <c r="J1197" s="43">
        <f t="shared" si="137"/>
        <v>7.8493250000000003</v>
      </c>
      <c r="K1197" s="43">
        <v>14.566666666666666</v>
      </c>
      <c r="L1197" s="194">
        <v>1.7516666666666667</v>
      </c>
      <c r="M1197" s="45">
        <f t="shared" si="133"/>
        <v>0.24180367003367001</v>
      </c>
    </row>
    <row r="1198" spans="1:13" x14ac:dyDescent="0.25">
      <c r="A1198" s="65">
        <f t="shared" si="135"/>
        <v>248</v>
      </c>
      <c r="B1198" s="46" t="s">
        <v>1642</v>
      </c>
      <c r="C1198" s="46">
        <v>101.8</v>
      </c>
      <c r="D1198" s="46"/>
      <c r="E1198" s="46"/>
      <c r="F1198" s="46">
        <v>101.8</v>
      </c>
      <c r="G1198" s="221">
        <v>20</v>
      </c>
      <c r="H1198" s="43">
        <f t="shared" si="136"/>
        <v>6.6666666666666671E-3</v>
      </c>
      <c r="I1198" s="43">
        <f t="shared" si="134"/>
        <v>28.542999999999999</v>
      </c>
      <c r="J1198" s="43">
        <f t="shared" si="137"/>
        <v>6.2794600000000003</v>
      </c>
      <c r="K1198" s="43">
        <v>11.653333333333334</v>
      </c>
      <c r="L1198" s="194">
        <v>1.4013333333333333</v>
      </c>
      <c r="M1198" s="45">
        <f t="shared" si="133"/>
        <v>0.47030576293385729</v>
      </c>
    </row>
    <row r="1199" spans="1:13" x14ac:dyDescent="0.25">
      <c r="A1199" s="65">
        <f t="shared" si="135"/>
        <v>249</v>
      </c>
      <c r="B1199" s="46" t="s">
        <v>1643</v>
      </c>
      <c r="C1199" s="46">
        <v>115</v>
      </c>
      <c r="D1199" s="46"/>
      <c r="E1199" s="46"/>
      <c r="F1199" s="46">
        <v>115</v>
      </c>
      <c r="G1199" s="221">
        <v>20</v>
      </c>
      <c r="H1199" s="43">
        <f t="shared" si="136"/>
        <v>6.6666666666666671E-3</v>
      </c>
      <c r="I1199" s="43">
        <f t="shared" si="134"/>
        <v>28.542999999999999</v>
      </c>
      <c r="J1199" s="43">
        <f t="shared" si="137"/>
        <v>6.2794600000000003</v>
      </c>
      <c r="K1199" s="43">
        <v>11.653333333333334</v>
      </c>
      <c r="L1199" s="194">
        <v>1.4013333333333333</v>
      </c>
      <c r="M1199" s="45">
        <f t="shared" si="133"/>
        <v>0.41632284057971014</v>
      </c>
    </row>
    <row r="1200" spans="1:13" x14ac:dyDescent="0.25">
      <c r="A1200" s="65">
        <f t="shared" si="135"/>
        <v>250</v>
      </c>
      <c r="B1200" s="46" t="s">
        <v>1644</v>
      </c>
      <c r="C1200" s="46">
        <v>140.6</v>
      </c>
      <c r="D1200" s="46"/>
      <c r="E1200" s="46"/>
      <c r="F1200" s="46">
        <v>140.6</v>
      </c>
      <c r="G1200" s="221">
        <v>39.5</v>
      </c>
      <c r="H1200" s="43">
        <f t="shared" si="136"/>
        <v>1.3166666666666667E-2</v>
      </c>
      <c r="I1200" s="43">
        <f t="shared" si="134"/>
        <v>56.372425</v>
      </c>
      <c r="J1200" s="43">
        <f t="shared" si="137"/>
        <v>12.4019335</v>
      </c>
      <c r="K1200" s="43">
        <v>23.015333333333331</v>
      </c>
      <c r="L1200" s="194">
        <v>2.7676333333333329</v>
      </c>
      <c r="M1200" s="45">
        <f t="shared" si="133"/>
        <v>0.67252720602181137</v>
      </c>
    </row>
    <row r="1201" spans="1:13" x14ac:dyDescent="0.25">
      <c r="A1201" s="65">
        <f t="shared" si="135"/>
        <v>251</v>
      </c>
      <c r="B1201" s="46" t="s">
        <v>1645</v>
      </c>
      <c r="C1201" s="46">
        <v>309.3</v>
      </c>
      <c r="D1201" s="46"/>
      <c r="E1201" s="46"/>
      <c r="F1201" s="46">
        <v>309.3</v>
      </c>
      <c r="G1201" s="221">
        <v>90</v>
      </c>
      <c r="H1201" s="43">
        <f t="shared" si="136"/>
        <v>0.03</v>
      </c>
      <c r="I1201" s="43">
        <f t="shared" si="134"/>
        <v>128.4435</v>
      </c>
      <c r="J1201" s="43">
        <f t="shared" si="137"/>
        <v>28.257570000000001</v>
      </c>
      <c r="K1201" s="43">
        <v>52.439999999999991</v>
      </c>
      <c r="L1201" s="194">
        <v>6.3059999999999992</v>
      </c>
      <c r="M1201" s="45">
        <f t="shared" si="133"/>
        <v>0.69656343355965089</v>
      </c>
    </row>
    <row r="1202" spans="1:13" x14ac:dyDescent="0.25">
      <c r="A1202" s="65">
        <f t="shared" si="135"/>
        <v>252</v>
      </c>
      <c r="B1202" s="46" t="s">
        <v>1646</v>
      </c>
      <c r="C1202" s="46">
        <v>156.5</v>
      </c>
      <c r="D1202" s="46"/>
      <c r="E1202" s="46"/>
      <c r="F1202" s="46">
        <v>156.5</v>
      </c>
      <c r="G1202" s="221">
        <v>32</v>
      </c>
      <c r="H1202" s="43">
        <f t="shared" si="136"/>
        <v>1.0666666666666666E-2</v>
      </c>
      <c r="I1202" s="43">
        <f t="shared" si="134"/>
        <v>45.668799999999997</v>
      </c>
      <c r="J1202" s="43">
        <f t="shared" si="137"/>
        <v>10.047136</v>
      </c>
      <c r="K1202" s="43">
        <v>18.64533333333333</v>
      </c>
      <c r="L1202" s="194">
        <v>2.2421333333333333</v>
      </c>
      <c r="M1202" s="45">
        <f t="shared" si="133"/>
        <v>0.48947861128860481</v>
      </c>
    </row>
    <row r="1203" spans="1:13" x14ac:dyDescent="0.25">
      <c r="A1203" s="65">
        <f t="shared" si="135"/>
        <v>253</v>
      </c>
      <c r="B1203" s="46" t="s">
        <v>1647</v>
      </c>
      <c r="C1203" s="46">
        <v>85.5</v>
      </c>
      <c r="D1203" s="46"/>
      <c r="E1203" s="46"/>
      <c r="F1203" s="46">
        <v>85.5</v>
      </c>
      <c r="G1203" s="221">
        <v>50</v>
      </c>
      <c r="H1203" s="43">
        <f t="shared" si="136"/>
        <v>1.6666666666666666E-2</v>
      </c>
      <c r="I1203" s="43">
        <f t="shared" si="134"/>
        <v>71.357500000000002</v>
      </c>
      <c r="J1203" s="43">
        <f t="shared" si="137"/>
        <v>15.698650000000001</v>
      </c>
      <c r="K1203" s="43">
        <v>29.133333333333333</v>
      </c>
      <c r="L1203" s="194">
        <v>3.5033333333333334</v>
      </c>
      <c r="M1203" s="45">
        <f t="shared" ref="M1203:M1264" si="138">(I1203+J1203+K1203+L1203)/F1203</f>
        <v>1.3999159844054581</v>
      </c>
    </row>
    <row r="1204" spans="1:13" x14ac:dyDescent="0.25">
      <c r="A1204" s="65">
        <f t="shared" si="135"/>
        <v>254</v>
      </c>
      <c r="B1204" s="46" t="s">
        <v>1648</v>
      </c>
      <c r="C1204" s="46">
        <v>305</v>
      </c>
      <c r="D1204" s="46"/>
      <c r="E1204" s="46"/>
      <c r="F1204" s="46">
        <v>305</v>
      </c>
      <c r="G1204" s="221">
        <v>64</v>
      </c>
      <c r="H1204" s="43">
        <f t="shared" si="136"/>
        <v>2.1333333333333333E-2</v>
      </c>
      <c r="I1204" s="43">
        <f t="shared" si="134"/>
        <v>91.337599999999995</v>
      </c>
      <c r="J1204" s="43">
        <f t="shared" si="137"/>
        <v>20.094272</v>
      </c>
      <c r="K1204" s="43">
        <v>37.29066666666666</v>
      </c>
      <c r="L1204" s="194">
        <v>4.4842666666666666</v>
      </c>
      <c r="M1204" s="45">
        <f t="shared" si="138"/>
        <v>0.50231739453551905</v>
      </c>
    </row>
    <row r="1205" spans="1:13" x14ac:dyDescent="0.25">
      <c r="A1205" s="65">
        <f t="shared" si="135"/>
        <v>255</v>
      </c>
      <c r="B1205" s="46" t="s">
        <v>1649</v>
      </c>
      <c r="C1205" s="46">
        <v>340.2</v>
      </c>
      <c r="D1205" s="46"/>
      <c r="E1205" s="46"/>
      <c r="F1205" s="46">
        <v>340.2</v>
      </c>
      <c r="G1205" s="221">
        <v>64</v>
      </c>
      <c r="H1205" s="43">
        <f t="shared" si="136"/>
        <v>2.1333333333333333E-2</v>
      </c>
      <c r="I1205" s="43">
        <f t="shared" si="134"/>
        <v>91.337599999999995</v>
      </c>
      <c r="J1205" s="43">
        <f t="shared" si="137"/>
        <v>20.094272</v>
      </c>
      <c r="K1205" s="43">
        <v>37.29066666666666</v>
      </c>
      <c r="L1205" s="194">
        <v>4.4842666666666666</v>
      </c>
      <c r="M1205" s="45">
        <f t="shared" si="138"/>
        <v>0.45034334313149121</v>
      </c>
    </row>
    <row r="1206" spans="1:13" x14ac:dyDescent="0.25">
      <c r="A1206" s="65">
        <f t="shared" si="135"/>
        <v>256</v>
      </c>
      <c r="B1206" s="46" t="s">
        <v>1650</v>
      </c>
      <c r="C1206" s="46">
        <v>189.1</v>
      </c>
      <c r="D1206" s="46"/>
      <c r="E1206" s="46"/>
      <c r="F1206" s="46">
        <v>189.1</v>
      </c>
      <c r="G1206" s="221">
        <v>32</v>
      </c>
      <c r="H1206" s="43">
        <f t="shared" si="136"/>
        <v>1.0666666666666666E-2</v>
      </c>
      <c r="I1206" s="43">
        <f t="shared" si="134"/>
        <v>45.668799999999997</v>
      </c>
      <c r="J1206" s="43">
        <f t="shared" si="137"/>
        <v>10.047136</v>
      </c>
      <c r="K1206" s="43">
        <v>18.64533333333333</v>
      </c>
      <c r="L1206" s="194">
        <v>2.2421333333333333</v>
      </c>
      <c r="M1206" s="45">
        <f t="shared" si="138"/>
        <v>0.40509467301251539</v>
      </c>
    </row>
    <row r="1207" spans="1:13" x14ac:dyDescent="0.25">
      <c r="A1207" s="65">
        <f t="shared" si="135"/>
        <v>257</v>
      </c>
      <c r="B1207" s="46" t="s">
        <v>1651</v>
      </c>
      <c r="C1207" s="46">
        <v>101.7</v>
      </c>
      <c r="D1207" s="46"/>
      <c r="E1207" s="46"/>
      <c r="F1207" s="46">
        <v>101.7</v>
      </c>
      <c r="G1207" s="221">
        <v>28</v>
      </c>
      <c r="H1207" s="43">
        <f t="shared" si="136"/>
        <v>9.3333333333333341E-3</v>
      </c>
      <c r="I1207" s="43">
        <f t="shared" ref="I1207:I1270" si="139">H1207*4281.45</f>
        <v>39.9602</v>
      </c>
      <c r="J1207" s="43">
        <f t="shared" si="137"/>
        <v>8.7912440000000007</v>
      </c>
      <c r="K1207" s="43">
        <v>16.314666666666668</v>
      </c>
      <c r="L1207" s="194">
        <v>1.9618666666666669</v>
      </c>
      <c r="M1207" s="45">
        <f t="shared" si="138"/>
        <v>0.6590754900032777</v>
      </c>
    </row>
    <row r="1208" spans="1:13" x14ac:dyDescent="0.25">
      <c r="A1208" s="65">
        <f t="shared" ref="A1208:A1271" si="140">A1207+1</f>
        <v>258</v>
      </c>
      <c r="B1208" s="46" t="s">
        <v>1657</v>
      </c>
      <c r="C1208" s="46">
        <v>414.8</v>
      </c>
      <c r="D1208" s="46"/>
      <c r="E1208" s="46"/>
      <c r="F1208" s="46">
        <v>414.8</v>
      </c>
      <c r="G1208" s="221">
        <v>220</v>
      </c>
      <c r="H1208" s="43">
        <f t="shared" si="136"/>
        <v>7.3333333333333334E-2</v>
      </c>
      <c r="I1208" s="43">
        <f t="shared" si="139"/>
        <v>313.97300000000001</v>
      </c>
      <c r="J1208" s="43">
        <f t="shared" si="137"/>
        <v>69.074060000000003</v>
      </c>
      <c r="K1208" s="43">
        <v>128.18666666666667</v>
      </c>
      <c r="L1208" s="194">
        <v>15.414666666666665</v>
      </c>
      <c r="M1208" s="45">
        <f t="shared" si="138"/>
        <v>1.2696441497910638</v>
      </c>
    </row>
    <row r="1209" spans="1:13" x14ac:dyDescent="0.25">
      <c r="A1209" s="65">
        <f t="shared" si="140"/>
        <v>259</v>
      </c>
      <c r="B1209" s="46" t="s">
        <v>1658</v>
      </c>
      <c r="C1209" s="46">
        <v>143.6</v>
      </c>
      <c r="D1209" s="46"/>
      <c r="E1209" s="46"/>
      <c r="F1209" s="46">
        <v>143.6</v>
      </c>
      <c r="G1209" s="221">
        <v>80</v>
      </c>
      <c r="H1209" s="43">
        <f t="shared" si="136"/>
        <v>2.6666666666666668E-2</v>
      </c>
      <c r="I1209" s="43">
        <f t="shared" si="139"/>
        <v>114.172</v>
      </c>
      <c r="J1209" s="43">
        <f t="shared" si="137"/>
        <v>25.117840000000001</v>
      </c>
      <c r="K1209" s="43">
        <v>46.613333333333337</v>
      </c>
      <c r="L1209" s="194">
        <v>5.6053333333333333</v>
      </c>
      <c r="M1209" s="45">
        <f t="shared" si="138"/>
        <v>1.3336246982358404</v>
      </c>
    </row>
    <row r="1210" spans="1:13" x14ac:dyDescent="0.25">
      <c r="A1210" s="65">
        <f t="shared" si="140"/>
        <v>260</v>
      </c>
      <c r="B1210" s="46" t="s">
        <v>1659</v>
      </c>
      <c r="C1210" s="46">
        <v>314.10000000000002</v>
      </c>
      <c r="D1210" s="46"/>
      <c r="E1210" s="46"/>
      <c r="F1210" s="46">
        <v>314.10000000000002</v>
      </c>
      <c r="G1210" s="221">
        <v>170</v>
      </c>
      <c r="H1210" s="43">
        <f t="shared" si="136"/>
        <v>5.6666666666666664E-2</v>
      </c>
      <c r="I1210" s="43">
        <f t="shared" si="139"/>
        <v>242.61549999999997</v>
      </c>
      <c r="J1210" s="43">
        <f t="shared" si="137"/>
        <v>53.375409999999995</v>
      </c>
      <c r="K1210" s="43">
        <v>99.053333333333327</v>
      </c>
      <c r="L1210" s="194">
        <v>11.911333333333332</v>
      </c>
      <c r="M1210" s="45">
        <f t="shared" si="138"/>
        <v>1.2956242491775443</v>
      </c>
    </row>
    <row r="1211" spans="1:13" x14ac:dyDescent="0.25">
      <c r="A1211" s="65">
        <f t="shared" si="140"/>
        <v>261</v>
      </c>
      <c r="B1211" s="46" t="s">
        <v>1660</v>
      </c>
      <c r="C1211" s="46">
        <v>158.19999999999999</v>
      </c>
      <c r="D1211" s="46"/>
      <c r="E1211" s="46"/>
      <c r="F1211" s="46">
        <v>158.19999999999999</v>
      </c>
      <c r="G1211" s="221">
        <v>60</v>
      </c>
      <c r="H1211" s="43">
        <f t="shared" si="136"/>
        <v>0.02</v>
      </c>
      <c r="I1211" s="43">
        <f t="shared" si="139"/>
        <v>85.629000000000005</v>
      </c>
      <c r="J1211" s="43">
        <f t="shared" si="137"/>
        <v>18.838380000000001</v>
      </c>
      <c r="K1211" s="43">
        <v>34.96</v>
      </c>
      <c r="L1211" s="194">
        <v>4.2039999999999997</v>
      </c>
      <c r="M1211" s="45">
        <f t="shared" si="138"/>
        <v>0.9079101137800254</v>
      </c>
    </row>
    <row r="1212" spans="1:13" x14ac:dyDescent="0.25">
      <c r="A1212" s="65">
        <f t="shared" si="140"/>
        <v>262</v>
      </c>
      <c r="B1212" s="46" t="s">
        <v>1661</v>
      </c>
      <c r="C1212" s="46">
        <v>168.4</v>
      </c>
      <c r="D1212" s="46"/>
      <c r="E1212" s="46"/>
      <c r="F1212" s="46">
        <v>168.4</v>
      </c>
      <c r="G1212" s="221">
        <v>60</v>
      </c>
      <c r="H1212" s="43">
        <f t="shared" si="136"/>
        <v>0.02</v>
      </c>
      <c r="I1212" s="43">
        <f t="shared" si="139"/>
        <v>85.629000000000005</v>
      </c>
      <c r="J1212" s="43">
        <f t="shared" si="137"/>
        <v>18.838380000000001</v>
      </c>
      <c r="K1212" s="43">
        <v>34.96</v>
      </c>
      <c r="L1212" s="194">
        <v>4.2039999999999997</v>
      </c>
      <c r="M1212" s="45">
        <f t="shared" si="138"/>
        <v>0.85291793349168643</v>
      </c>
    </row>
    <row r="1213" spans="1:13" x14ac:dyDescent="0.25">
      <c r="A1213" s="65">
        <f t="shared" si="140"/>
        <v>263</v>
      </c>
      <c r="B1213" s="46" t="s">
        <v>1662</v>
      </c>
      <c r="C1213" s="46">
        <v>120.3</v>
      </c>
      <c r="D1213" s="46"/>
      <c r="E1213" s="46"/>
      <c r="F1213" s="46">
        <v>120.3</v>
      </c>
      <c r="G1213" s="221">
        <v>40</v>
      </c>
      <c r="H1213" s="43">
        <f t="shared" si="136"/>
        <v>1.3333333333333334E-2</v>
      </c>
      <c r="I1213" s="43">
        <f t="shared" si="139"/>
        <v>57.085999999999999</v>
      </c>
      <c r="J1213" s="43">
        <f t="shared" si="137"/>
        <v>12.558920000000001</v>
      </c>
      <c r="K1213" s="43">
        <v>23.306666666666668</v>
      </c>
      <c r="L1213" s="194">
        <v>2.8026666666666666</v>
      </c>
      <c r="M1213" s="45">
        <f t="shared" si="138"/>
        <v>0.79596220559711839</v>
      </c>
    </row>
    <row r="1214" spans="1:13" x14ac:dyDescent="0.25">
      <c r="A1214" s="65">
        <f t="shared" si="140"/>
        <v>264</v>
      </c>
      <c r="B1214" s="46" t="s">
        <v>1663</v>
      </c>
      <c r="C1214" s="46">
        <v>1901.4</v>
      </c>
      <c r="D1214" s="46"/>
      <c r="E1214" s="46"/>
      <c r="F1214" s="46">
        <v>1901.4</v>
      </c>
      <c r="G1214" s="221">
        <v>1008</v>
      </c>
      <c r="H1214" s="43">
        <f t="shared" si="136"/>
        <v>0.33600000000000002</v>
      </c>
      <c r="I1214" s="43">
        <f t="shared" si="139"/>
        <v>1438.5672</v>
      </c>
      <c r="J1214" s="43">
        <f t="shared" si="137"/>
        <v>316.48478399999999</v>
      </c>
      <c r="K1214" s="43">
        <v>587.32799999999997</v>
      </c>
      <c r="L1214" s="194">
        <v>70.627200000000002</v>
      </c>
      <c r="M1214" s="45">
        <f t="shared" si="138"/>
        <v>1.2690686778163458</v>
      </c>
    </row>
    <row r="1215" spans="1:13" x14ac:dyDescent="0.25">
      <c r="A1215" s="65">
        <f t="shared" si="140"/>
        <v>265</v>
      </c>
      <c r="B1215" s="46" t="s">
        <v>1664</v>
      </c>
      <c r="C1215" s="46">
        <v>404.1</v>
      </c>
      <c r="D1215" s="46"/>
      <c r="E1215" s="46"/>
      <c r="F1215" s="46">
        <v>404.1</v>
      </c>
      <c r="G1215" s="221">
        <v>24</v>
      </c>
      <c r="H1215" s="43">
        <f t="shared" si="136"/>
        <v>8.0000000000000002E-3</v>
      </c>
      <c r="I1215" s="43">
        <f t="shared" si="139"/>
        <v>34.251599999999996</v>
      </c>
      <c r="J1215" s="43">
        <f t="shared" si="137"/>
        <v>7.5353519999999996</v>
      </c>
      <c r="K1215" s="43">
        <v>13.984</v>
      </c>
      <c r="L1215" s="194">
        <v>1.6816</v>
      </c>
      <c r="M1215" s="45">
        <f t="shared" si="138"/>
        <v>0.14217409552091068</v>
      </c>
    </row>
    <row r="1216" spans="1:13" x14ac:dyDescent="0.25">
      <c r="A1216" s="65">
        <f t="shared" si="140"/>
        <v>266</v>
      </c>
      <c r="B1216" s="46" t="s">
        <v>1665</v>
      </c>
      <c r="C1216" s="46">
        <v>148.19999999999999</v>
      </c>
      <c r="D1216" s="46"/>
      <c r="E1216" s="46"/>
      <c r="F1216" s="46">
        <v>148.19999999999999</v>
      </c>
      <c r="G1216" s="221">
        <v>19</v>
      </c>
      <c r="H1216" s="43">
        <f t="shared" si="136"/>
        <v>6.3333333333333332E-3</v>
      </c>
      <c r="I1216" s="43">
        <f t="shared" si="139"/>
        <v>27.115849999999998</v>
      </c>
      <c r="J1216" s="43">
        <f t="shared" si="137"/>
        <v>5.9654869999999995</v>
      </c>
      <c r="K1216" s="43">
        <v>11.070666666666666</v>
      </c>
      <c r="L1216" s="194">
        <v>1.3312666666666666</v>
      </c>
      <c r="M1216" s="45">
        <f t="shared" si="138"/>
        <v>0.30690465811965811</v>
      </c>
    </row>
    <row r="1217" spans="1:13" x14ac:dyDescent="0.25">
      <c r="A1217" s="65">
        <f t="shared" si="140"/>
        <v>267</v>
      </c>
      <c r="B1217" s="46" t="s">
        <v>1666</v>
      </c>
      <c r="C1217" s="46">
        <v>156.9</v>
      </c>
      <c r="D1217" s="46"/>
      <c r="E1217" s="46"/>
      <c r="F1217" s="46">
        <v>156.9</v>
      </c>
      <c r="G1217" s="221">
        <v>15</v>
      </c>
      <c r="H1217" s="43">
        <f t="shared" si="136"/>
        <v>5.0000000000000001E-3</v>
      </c>
      <c r="I1217" s="43">
        <f t="shared" si="139"/>
        <v>21.407250000000001</v>
      </c>
      <c r="J1217" s="43">
        <f t="shared" si="137"/>
        <v>4.7095950000000002</v>
      </c>
      <c r="K1217" s="43">
        <v>8.74</v>
      </c>
      <c r="L1217" s="194">
        <v>1.0509999999999999</v>
      </c>
      <c r="M1217" s="45">
        <f t="shared" si="138"/>
        <v>0.22885815806246018</v>
      </c>
    </row>
    <row r="1218" spans="1:13" x14ac:dyDescent="0.25">
      <c r="A1218" s="65">
        <f t="shared" si="140"/>
        <v>268</v>
      </c>
      <c r="B1218" s="46" t="s">
        <v>1667</v>
      </c>
      <c r="C1218" s="46">
        <v>156.6</v>
      </c>
      <c r="D1218" s="46"/>
      <c r="E1218" s="46"/>
      <c r="F1218" s="46">
        <v>156.6</v>
      </c>
      <c r="G1218" s="221">
        <v>11.9</v>
      </c>
      <c r="H1218" s="43">
        <f t="shared" si="136"/>
        <v>3.966666666666667E-3</v>
      </c>
      <c r="I1218" s="43">
        <f t="shared" si="139"/>
        <v>16.983084999999999</v>
      </c>
      <c r="J1218" s="43">
        <f t="shared" si="137"/>
        <v>3.7362786999999997</v>
      </c>
      <c r="K1218" s="43">
        <v>6.9337333333333335</v>
      </c>
      <c r="L1218" s="194">
        <v>0.83379333333333339</v>
      </c>
      <c r="M1218" s="45">
        <f t="shared" si="138"/>
        <v>0.18190862303107705</v>
      </c>
    </row>
    <row r="1219" spans="1:13" x14ac:dyDescent="0.25">
      <c r="A1219" s="65">
        <f t="shared" si="140"/>
        <v>269</v>
      </c>
      <c r="B1219" s="46" t="s">
        <v>1668</v>
      </c>
      <c r="C1219" s="46">
        <v>164.4</v>
      </c>
      <c r="D1219" s="46"/>
      <c r="E1219" s="46"/>
      <c r="F1219" s="46">
        <v>164.4</v>
      </c>
      <c r="G1219" s="221">
        <v>16</v>
      </c>
      <c r="H1219" s="43">
        <f t="shared" si="136"/>
        <v>5.3333333333333332E-3</v>
      </c>
      <c r="I1219" s="43">
        <f t="shared" si="139"/>
        <v>22.834399999999999</v>
      </c>
      <c r="J1219" s="43">
        <f t="shared" si="137"/>
        <v>5.023568</v>
      </c>
      <c r="K1219" s="43">
        <v>9.3226666666666649</v>
      </c>
      <c r="L1219" s="194">
        <v>1.1210666666666667</v>
      </c>
      <c r="M1219" s="45">
        <f t="shared" si="138"/>
        <v>0.23297871857258715</v>
      </c>
    </row>
    <row r="1220" spans="1:13" x14ac:dyDescent="0.25">
      <c r="A1220" s="65">
        <f t="shared" si="140"/>
        <v>270</v>
      </c>
      <c r="B1220" s="46" t="s">
        <v>1669</v>
      </c>
      <c r="C1220" s="46">
        <v>149.69999999999999</v>
      </c>
      <c r="D1220" s="46"/>
      <c r="E1220" s="46"/>
      <c r="F1220" s="46">
        <v>149.69999999999999</v>
      </c>
      <c r="G1220" s="221">
        <v>60</v>
      </c>
      <c r="H1220" s="43">
        <f t="shared" si="136"/>
        <v>0.02</v>
      </c>
      <c r="I1220" s="43">
        <f t="shared" si="139"/>
        <v>85.629000000000005</v>
      </c>
      <c r="J1220" s="43">
        <f t="shared" si="137"/>
        <v>18.838380000000001</v>
      </c>
      <c r="K1220" s="43">
        <v>34.96</v>
      </c>
      <c r="L1220" s="194">
        <v>4.2039999999999997</v>
      </c>
      <c r="M1220" s="45">
        <f t="shared" si="138"/>
        <v>0.95946145624582513</v>
      </c>
    </row>
    <row r="1221" spans="1:13" x14ac:dyDescent="0.25">
      <c r="A1221" s="65">
        <f t="shared" si="140"/>
        <v>271</v>
      </c>
      <c r="B1221" s="46" t="s">
        <v>1697</v>
      </c>
      <c r="C1221" s="46">
        <v>94</v>
      </c>
      <c r="D1221" s="46"/>
      <c r="E1221" s="46"/>
      <c r="F1221" s="46">
        <v>94</v>
      </c>
      <c r="G1221" s="221">
        <v>18</v>
      </c>
      <c r="H1221" s="43">
        <f t="shared" si="136"/>
        <v>6.0000000000000001E-3</v>
      </c>
      <c r="I1221" s="43">
        <f t="shared" si="139"/>
        <v>25.688700000000001</v>
      </c>
      <c r="J1221" s="43">
        <f t="shared" si="137"/>
        <v>5.6515140000000006</v>
      </c>
      <c r="K1221" s="43">
        <v>10.488</v>
      </c>
      <c r="L1221" s="194">
        <v>1.2612000000000001</v>
      </c>
      <c r="M1221" s="45">
        <f t="shared" si="138"/>
        <v>0.45839802127659579</v>
      </c>
    </row>
    <row r="1222" spans="1:13" x14ac:dyDescent="0.25">
      <c r="A1222" s="65">
        <f t="shared" si="140"/>
        <v>272</v>
      </c>
      <c r="B1222" s="46" t="s">
        <v>1698</v>
      </c>
      <c r="C1222" s="46">
        <v>190.9</v>
      </c>
      <c r="D1222" s="46"/>
      <c r="E1222" s="46"/>
      <c r="F1222" s="46">
        <v>190.9</v>
      </c>
      <c r="G1222" s="221">
        <v>60</v>
      </c>
      <c r="H1222" s="43">
        <f t="shared" si="136"/>
        <v>0.02</v>
      </c>
      <c r="I1222" s="43">
        <f t="shared" si="139"/>
        <v>85.629000000000005</v>
      </c>
      <c r="J1222" s="43">
        <f t="shared" si="137"/>
        <v>18.838380000000001</v>
      </c>
      <c r="K1222" s="43">
        <v>34.96</v>
      </c>
      <c r="L1222" s="194">
        <v>4.2039999999999997</v>
      </c>
      <c r="M1222" s="45">
        <f t="shared" si="138"/>
        <v>0.75239067574646412</v>
      </c>
    </row>
    <row r="1223" spans="1:13" x14ac:dyDescent="0.25">
      <c r="A1223" s="65">
        <f t="shared" si="140"/>
        <v>273</v>
      </c>
      <c r="B1223" s="46" t="s">
        <v>1699</v>
      </c>
      <c r="C1223" s="46">
        <v>204.2</v>
      </c>
      <c r="D1223" s="46"/>
      <c r="E1223" s="46"/>
      <c r="F1223" s="46">
        <v>204.2</v>
      </c>
      <c r="G1223" s="221">
        <v>80</v>
      </c>
      <c r="H1223" s="43">
        <f t="shared" si="136"/>
        <v>2.6666666666666668E-2</v>
      </c>
      <c r="I1223" s="43">
        <f t="shared" si="139"/>
        <v>114.172</v>
      </c>
      <c r="J1223" s="43">
        <f t="shared" si="137"/>
        <v>25.117840000000001</v>
      </c>
      <c r="K1223" s="43">
        <v>46.613333333333337</v>
      </c>
      <c r="L1223" s="194">
        <v>5.6053333333333333</v>
      </c>
      <c r="M1223" s="45">
        <f t="shared" si="138"/>
        <v>0.9378477309826968</v>
      </c>
    </row>
    <row r="1224" spans="1:13" x14ac:dyDescent="0.25">
      <c r="A1224" s="65">
        <f t="shared" si="140"/>
        <v>274</v>
      </c>
      <c r="B1224" s="46" t="s">
        <v>1700</v>
      </c>
      <c r="C1224" s="46">
        <v>215.5</v>
      </c>
      <c r="D1224" s="46"/>
      <c r="E1224" s="46"/>
      <c r="F1224" s="46">
        <v>215.5</v>
      </c>
      <c r="G1224" s="221">
        <v>76</v>
      </c>
      <c r="H1224" s="43">
        <f t="shared" si="136"/>
        <v>2.5333333333333333E-2</v>
      </c>
      <c r="I1224" s="43">
        <f t="shared" si="139"/>
        <v>108.46339999999999</v>
      </c>
      <c r="J1224" s="43">
        <f t="shared" si="137"/>
        <v>23.861947999999998</v>
      </c>
      <c r="K1224" s="43">
        <v>44.282666666666664</v>
      </c>
      <c r="L1224" s="194">
        <v>5.3250666666666664</v>
      </c>
      <c r="M1224" s="45">
        <f t="shared" si="138"/>
        <v>0.84423703634957459</v>
      </c>
    </row>
    <row r="1225" spans="1:13" x14ac:dyDescent="0.25">
      <c r="A1225" s="65">
        <f t="shared" si="140"/>
        <v>275</v>
      </c>
      <c r="B1225" s="46" t="s">
        <v>1701</v>
      </c>
      <c r="C1225" s="46">
        <v>182.6</v>
      </c>
      <c r="D1225" s="46"/>
      <c r="E1225" s="46"/>
      <c r="F1225" s="46">
        <v>182.6</v>
      </c>
      <c r="G1225" s="221">
        <v>87.2</v>
      </c>
      <c r="H1225" s="43">
        <f t="shared" si="136"/>
        <v>2.9066666666666668E-2</v>
      </c>
      <c r="I1225" s="43">
        <f t="shared" si="139"/>
        <v>124.44748</v>
      </c>
      <c r="J1225" s="43">
        <f t="shared" si="137"/>
        <v>27.378445599999999</v>
      </c>
      <c r="K1225" s="43">
        <v>50.80853333333333</v>
      </c>
      <c r="L1225" s="194">
        <v>6.1098133333333333</v>
      </c>
      <c r="M1225" s="45">
        <f t="shared" si="138"/>
        <v>1.1431778327856883</v>
      </c>
    </row>
    <row r="1226" spans="1:13" x14ac:dyDescent="0.25">
      <c r="A1226" s="65">
        <f t="shared" si="140"/>
        <v>276</v>
      </c>
      <c r="B1226" s="46" t="s">
        <v>1702</v>
      </c>
      <c r="C1226" s="46">
        <v>140.1</v>
      </c>
      <c r="D1226" s="46"/>
      <c r="E1226" s="46"/>
      <c r="F1226" s="46">
        <v>140.1</v>
      </c>
      <c r="G1226" s="221">
        <v>74</v>
      </c>
      <c r="H1226" s="43">
        <f t="shared" si="136"/>
        <v>2.4666666666666667E-2</v>
      </c>
      <c r="I1226" s="43">
        <f t="shared" si="139"/>
        <v>105.6091</v>
      </c>
      <c r="J1226" s="43">
        <f t="shared" si="137"/>
        <v>23.234002</v>
      </c>
      <c r="K1226" s="43">
        <v>43.117333333333328</v>
      </c>
      <c r="L1226" s="194">
        <v>5.1849333333333334</v>
      </c>
      <c r="M1226" s="45">
        <f t="shared" si="138"/>
        <v>1.2644209041161074</v>
      </c>
    </row>
    <row r="1227" spans="1:13" x14ac:dyDescent="0.25">
      <c r="A1227" s="65">
        <f t="shared" si="140"/>
        <v>277</v>
      </c>
      <c r="B1227" s="46" t="s">
        <v>1704</v>
      </c>
      <c r="C1227" s="46">
        <v>2666.8</v>
      </c>
      <c r="D1227" s="46"/>
      <c r="E1227" s="46">
        <v>64.2</v>
      </c>
      <c r="F1227" s="46">
        <v>2731</v>
      </c>
      <c r="G1227" s="221">
        <v>1660</v>
      </c>
      <c r="H1227" s="43">
        <f t="shared" si="136"/>
        <v>0.55333333333333334</v>
      </c>
      <c r="I1227" s="43">
        <f t="shared" si="139"/>
        <v>2369.069</v>
      </c>
      <c r="J1227" s="43">
        <f t="shared" si="137"/>
        <v>521.19518000000005</v>
      </c>
      <c r="K1227" s="43">
        <v>967.22666666666657</v>
      </c>
      <c r="L1227" s="194">
        <v>116.31066666666668</v>
      </c>
      <c r="M1227" s="45">
        <f t="shared" si="138"/>
        <v>1.4550719565482728</v>
      </c>
    </row>
    <row r="1228" spans="1:13" x14ac:dyDescent="0.25">
      <c r="A1228" s="65">
        <f t="shared" si="140"/>
        <v>278</v>
      </c>
      <c r="B1228" s="46" t="s">
        <v>1705</v>
      </c>
      <c r="C1228" s="46">
        <v>84.6</v>
      </c>
      <c r="D1228" s="46"/>
      <c r="E1228" s="46"/>
      <c r="F1228" s="46">
        <v>84.6</v>
      </c>
      <c r="G1228" s="221">
        <v>30</v>
      </c>
      <c r="H1228" s="43">
        <f t="shared" si="136"/>
        <v>0.01</v>
      </c>
      <c r="I1228" s="43">
        <f t="shared" si="139"/>
        <v>42.814500000000002</v>
      </c>
      <c r="J1228" s="43">
        <f t="shared" si="137"/>
        <v>9.4191900000000004</v>
      </c>
      <c r="K1228" s="43">
        <v>17.48</v>
      </c>
      <c r="L1228" s="194">
        <v>2.1019999999999999</v>
      </c>
      <c r="M1228" s="45">
        <f t="shared" si="138"/>
        <v>0.84888522458628857</v>
      </c>
    </row>
    <row r="1229" spans="1:13" x14ac:dyDescent="0.25">
      <c r="A1229" s="65">
        <f t="shared" si="140"/>
        <v>279</v>
      </c>
      <c r="B1229" s="46" t="s">
        <v>1706</v>
      </c>
      <c r="C1229" s="46">
        <v>219.7</v>
      </c>
      <c r="D1229" s="46"/>
      <c r="E1229" s="46"/>
      <c r="F1229" s="46">
        <v>219.7</v>
      </c>
      <c r="G1229" s="221">
        <v>38.5</v>
      </c>
      <c r="H1229" s="43">
        <f t="shared" si="136"/>
        <v>1.2833333333333334E-2</v>
      </c>
      <c r="I1229" s="43">
        <f t="shared" si="139"/>
        <v>54.945275000000002</v>
      </c>
      <c r="J1229" s="43">
        <f t="shared" si="137"/>
        <v>12.087960500000001</v>
      </c>
      <c r="K1229" s="43">
        <v>22.432666666666666</v>
      </c>
      <c r="L1229" s="194">
        <v>2.6975666666666664</v>
      </c>
      <c r="M1229" s="45">
        <f t="shared" si="138"/>
        <v>0.41949689956000608</v>
      </c>
    </row>
    <row r="1230" spans="1:13" x14ac:dyDescent="0.25">
      <c r="A1230" s="65">
        <f t="shared" si="140"/>
        <v>280</v>
      </c>
      <c r="B1230" s="46" t="s">
        <v>1714</v>
      </c>
      <c r="C1230" s="46">
        <v>171.2</v>
      </c>
      <c r="D1230" s="46"/>
      <c r="E1230" s="46"/>
      <c r="F1230" s="46">
        <v>171.2</v>
      </c>
      <c r="G1230" s="221">
        <v>40</v>
      </c>
      <c r="H1230" s="43">
        <f t="shared" si="136"/>
        <v>1.3333333333333334E-2</v>
      </c>
      <c r="I1230" s="43">
        <f t="shared" si="139"/>
        <v>57.085999999999999</v>
      </c>
      <c r="J1230" s="43">
        <f t="shared" si="137"/>
        <v>12.558920000000001</v>
      </c>
      <c r="K1230" s="43">
        <v>23.306666666666668</v>
      </c>
      <c r="L1230" s="194">
        <v>2.8026666666666666</v>
      </c>
      <c r="M1230" s="45">
        <f t="shared" si="138"/>
        <v>0.55931222741433029</v>
      </c>
    </row>
    <row r="1231" spans="1:13" x14ac:dyDescent="0.25">
      <c r="A1231" s="65">
        <f t="shared" si="140"/>
        <v>281</v>
      </c>
      <c r="B1231" s="46" t="s">
        <v>1715</v>
      </c>
      <c r="C1231" s="46">
        <v>246.6</v>
      </c>
      <c r="D1231" s="46">
        <v>31.9</v>
      </c>
      <c r="E1231" s="46"/>
      <c r="F1231" s="46">
        <v>278.5</v>
      </c>
      <c r="G1231" s="221">
        <v>98.5</v>
      </c>
      <c r="H1231" s="43">
        <f t="shared" si="136"/>
        <v>3.2833333333333332E-2</v>
      </c>
      <c r="I1231" s="43">
        <f t="shared" si="139"/>
        <v>140.574275</v>
      </c>
      <c r="J1231" s="43">
        <f t="shared" si="137"/>
        <v>30.926340499999998</v>
      </c>
      <c r="K1231" s="43">
        <v>57.392666666666663</v>
      </c>
      <c r="L1231" s="194">
        <v>6.9015666666666666</v>
      </c>
      <c r="M1231" s="45">
        <f t="shared" si="138"/>
        <v>0.84666013943746254</v>
      </c>
    </row>
    <row r="1232" spans="1:13" x14ac:dyDescent="0.25">
      <c r="A1232" s="65">
        <f t="shared" si="140"/>
        <v>282</v>
      </c>
      <c r="B1232" s="46" t="s">
        <v>1717</v>
      </c>
      <c r="C1232" s="46">
        <v>138.4</v>
      </c>
      <c r="D1232" s="46"/>
      <c r="E1232" s="46"/>
      <c r="F1232" s="46">
        <v>138.4</v>
      </c>
      <c r="G1232" s="221">
        <v>23</v>
      </c>
      <c r="H1232" s="43">
        <f t="shared" si="136"/>
        <v>7.6666666666666662E-3</v>
      </c>
      <c r="I1232" s="43">
        <f t="shared" si="139"/>
        <v>32.824449999999999</v>
      </c>
      <c r="J1232" s="43">
        <f t="shared" si="137"/>
        <v>7.2213789999999998</v>
      </c>
      <c r="K1232" s="43">
        <v>13.401333333333332</v>
      </c>
      <c r="L1232" s="194">
        <v>1.611533333333333</v>
      </c>
      <c r="M1232" s="45">
        <f t="shared" si="138"/>
        <v>0.39782294556840075</v>
      </c>
    </row>
    <row r="1233" spans="1:13" x14ac:dyDescent="0.25">
      <c r="A1233" s="65">
        <f t="shared" si="140"/>
        <v>283</v>
      </c>
      <c r="B1233" s="46" t="s">
        <v>1718</v>
      </c>
      <c r="C1233" s="46">
        <v>990.2</v>
      </c>
      <c r="D1233" s="46"/>
      <c r="E1233" s="46"/>
      <c r="F1233" s="46">
        <v>990.2</v>
      </c>
      <c r="G1233" s="221">
        <v>540</v>
      </c>
      <c r="H1233" s="43">
        <f t="shared" si="136"/>
        <v>0.18</v>
      </c>
      <c r="I1233" s="43">
        <f t="shared" si="139"/>
        <v>770.66099999999994</v>
      </c>
      <c r="J1233" s="43">
        <f t="shared" si="137"/>
        <v>169.54541999999998</v>
      </c>
      <c r="K1233" s="43">
        <v>314.64</v>
      </c>
      <c r="L1233" s="194">
        <v>37.835999999999999</v>
      </c>
      <c r="M1233" s="45">
        <f t="shared" si="138"/>
        <v>1.3054760856392646</v>
      </c>
    </row>
    <row r="1234" spans="1:13" x14ac:dyDescent="0.25">
      <c r="A1234" s="65">
        <f t="shared" si="140"/>
        <v>284</v>
      </c>
      <c r="B1234" s="46" t="s">
        <v>1719</v>
      </c>
      <c r="C1234" s="46">
        <v>184.5</v>
      </c>
      <c r="D1234" s="46"/>
      <c r="E1234" s="46"/>
      <c r="F1234" s="46">
        <v>184.5</v>
      </c>
      <c r="G1234" s="221">
        <v>43</v>
      </c>
      <c r="H1234" s="43">
        <f t="shared" si="136"/>
        <v>1.4333333333333333E-2</v>
      </c>
      <c r="I1234" s="43">
        <f t="shared" si="139"/>
        <v>61.367449999999998</v>
      </c>
      <c r="J1234" s="43">
        <f t="shared" si="137"/>
        <v>13.500838999999999</v>
      </c>
      <c r="K1234" s="43">
        <v>25.054666666666666</v>
      </c>
      <c r="L1234" s="194">
        <v>3.0128666666666666</v>
      </c>
      <c r="M1234" s="45">
        <f t="shared" si="138"/>
        <v>0.55791773622402896</v>
      </c>
    </row>
    <row r="1235" spans="1:13" x14ac:dyDescent="0.25">
      <c r="A1235" s="65">
        <f t="shared" si="140"/>
        <v>285</v>
      </c>
      <c r="B1235" s="46" t="s">
        <v>1726</v>
      </c>
      <c r="C1235" s="46">
        <v>96.2</v>
      </c>
      <c r="D1235" s="46"/>
      <c r="E1235" s="46"/>
      <c r="F1235" s="46">
        <v>96.2</v>
      </c>
      <c r="G1235" s="221">
        <v>20</v>
      </c>
      <c r="H1235" s="43">
        <f t="shared" si="136"/>
        <v>6.6666666666666671E-3</v>
      </c>
      <c r="I1235" s="43">
        <f t="shared" si="139"/>
        <v>28.542999999999999</v>
      </c>
      <c r="J1235" s="43">
        <f t="shared" si="137"/>
        <v>6.2794600000000003</v>
      </c>
      <c r="K1235" s="43">
        <v>11.653333333333334</v>
      </c>
      <c r="L1235" s="194">
        <v>1.4013333333333333</v>
      </c>
      <c r="M1235" s="45">
        <f t="shared" si="138"/>
        <v>0.4976832293832294</v>
      </c>
    </row>
    <row r="1236" spans="1:13" x14ac:dyDescent="0.25">
      <c r="A1236" s="65">
        <f t="shared" si="140"/>
        <v>286</v>
      </c>
      <c r="B1236" s="46" t="s">
        <v>1727</v>
      </c>
      <c r="C1236" s="46">
        <v>150.80000000000001</v>
      </c>
      <c r="D1236" s="46"/>
      <c r="E1236" s="46"/>
      <c r="F1236" s="46">
        <v>150.80000000000001</v>
      </c>
      <c r="G1236" s="221">
        <v>18.7</v>
      </c>
      <c r="H1236" s="43">
        <f t="shared" ref="H1236:H1280" si="141">G1236/3000</f>
        <v>6.2333333333333329E-3</v>
      </c>
      <c r="I1236" s="43">
        <f t="shared" si="139"/>
        <v>26.687704999999998</v>
      </c>
      <c r="J1236" s="43">
        <f t="shared" si="137"/>
        <v>5.8712950999999993</v>
      </c>
      <c r="K1236" s="43">
        <v>10.895866666666667</v>
      </c>
      <c r="L1236" s="194">
        <v>1.3102466666666666</v>
      </c>
      <c r="M1236" s="45">
        <f t="shared" si="138"/>
        <v>0.29685088483642791</v>
      </c>
    </row>
    <row r="1237" spans="1:13" x14ac:dyDescent="0.25">
      <c r="A1237" s="65">
        <f t="shared" si="140"/>
        <v>287</v>
      </c>
      <c r="B1237" s="46" t="s">
        <v>1733</v>
      </c>
      <c r="C1237" s="46">
        <v>301.02</v>
      </c>
      <c r="D1237" s="46"/>
      <c r="E1237" s="46"/>
      <c r="F1237" s="46">
        <v>301.02</v>
      </c>
      <c r="G1237" s="221">
        <v>32</v>
      </c>
      <c r="H1237" s="43">
        <f t="shared" si="141"/>
        <v>1.0666666666666666E-2</v>
      </c>
      <c r="I1237" s="43">
        <f t="shared" si="139"/>
        <v>45.668799999999997</v>
      </c>
      <c r="J1237" s="43">
        <f t="shared" ref="J1237:J1286" si="142">I1237*0.22</f>
        <v>10.047136</v>
      </c>
      <c r="K1237" s="43">
        <v>18.64533333333333</v>
      </c>
      <c r="L1237" s="194">
        <v>2.2421333333333333</v>
      </c>
      <c r="M1237" s="45">
        <f t="shared" si="138"/>
        <v>0.25447944544105594</v>
      </c>
    </row>
    <row r="1238" spans="1:13" x14ac:dyDescent="0.25">
      <c r="A1238" s="65">
        <f t="shared" si="140"/>
        <v>288</v>
      </c>
      <c r="B1238" s="46" t="s">
        <v>1734</v>
      </c>
      <c r="C1238" s="46">
        <v>725.3</v>
      </c>
      <c r="D1238" s="46"/>
      <c r="E1238" s="46"/>
      <c r="F1238" s="46">
        <v>725.3</v>
      </c>
      <c r="G1238" s="221">
        <v>30</v>
      </c>
      <c r="H1238" s="43">
        <f t="shared" si="141"/>
        <v>0.01</v>
      </c>
      <c r="I1238" s="43">
        <f t="shared" si="139"/>
        <v>42.814500000000002</v>
      </c>
      <c r="J1238" s="43">
        <f t="shared" si="142"/>
        <v>9.4191900000000004</v>
      </c>
      <c r="K1238" s="43">
        <v>17.48</v>
      </c>
      <c r="L1238" s="194">
        <v>2.1019999999999999</v>
      </c>
      <c r="M1238" s="45">
        <f t="shared" si="138"/>
        <v>9.9015152350751423E-2</v>
      </c>
    </row>
    <row r="1239" spans="1:13" x14ac:dyDescent="0.25">
      <c r="A1239" s="65">
        <f t="shared" si="140"/>
        <v>289</v>
      </c>
      <c r="B1239" s="46" t="s">
        <v>1735</v>
      </c>
      <c r="C1239" s="46">
        <v>1494.6</v>
      </c>
      <c r="D1239" s="46">
        <v>88.8</v>
      </c>
      <c r="E1239" s="46"/>
      <c r="F1239" s="46">
        <v>1583.3999999999999</v>
      </c>
      <c r="G1239" s="221">
        <v>526</v>
      </c>
      <c r="H1239" s="43">
        <f t="shared" si="141"/>
        <v>0.17533333333333334</v>
      </c>
      <c r="I1239" s="43">
        <f t="shared" si="139"/>
        <v>750.68089999999995</v>
      </c>
      <c r="J1239" s="43">
        <f t="shared" si="142"/>
        <v>165.149798</v>
      </c>
      <c r="K1239" s="43">
        <v>306.48266666666666</v>
      </c>
      <c r="L1239" s="194">
        <v>36.855066666666673</v>
      </c>
      <c r="M1239" s="45">
        <f t="shared" si="138"/>
        <v>0.79523078901940969</v>
      </c>
    </row>
    <row r="1240" spans="1:13" x14ac:dyDescent="0.25">
      <c r="A1240" s="65">
        <f t="shared" si="140"/>
        <v>290</v>
      </c>
      <c r="B1240" s="46" t="s">
        <v>1736</v>
      </c>
      <c r="C1240" s="46">
        <v>1123</v>
      </c>
      <c r="D1240" s="46"/>
      <c r="E1240" s="46">
        <v>374</v>
      </c>
      <c r="F1240" s="46">
        <v>1497</v>
      </c>
      <c r="G1240" s="221">
        <v>605</v>
      </c>
      <c r="H1240" s="43">
        <f t="shared" si="141"/>
        <v>0.20166666666666666</v>
      </c>
      <c r="I1240" s="43">
        <f t="shared" si="139"/>
        <v>863.42574999999999</v>
      </c>
      <c r="J1240" s="43">
        <f t="shared" si="142"/>
        <v>189.953665</v>
      </c>
      <c r="K1240" s="43">
        <v>352.51333333333332</v>
      </c>
      <c r="L1240" s="194">
        <v>42.390333333333331</v>
      </c>
      <c r="M1240" s="45">
        <f t="shared" si="138"/>
        <v>0.96745696838120676</v>
      </c>
    </row>
    <row r="1241" spans="1:13" x14ac:dyDescent="0.25">
      <c r="A1241" s="65">
        <f t="shared" si="140"/>
        <v>291</v>
      </c>
      <c r="B1241" s="46" t="s">
        <v>1737</v>
      </c>
      <c r="C1241" s="46">
        <v>1486.2</v>
      </c>
      <c r="D1241" s="46"/>
      <c r="E1241" s="46"/>
      <c r="F1241" s="46">
        <v>1486.2</v>
      </c>
      <c r="G1241" s="221">
        <v>800</v>
      </c>
      <c r="H1241" s="43">
        <f t="shared" si="141"/>
        <v>0.26666666666666666</v>
      </c>
      <c r="I1241" s="43">
        <f t="shared" si="139"/>
        <v>1141.72</v>
      </c>
      <c r="J1241" s="43">
        <f t="shared" si="142"/>
        <v>251.17840000000001</v>
      </c>
      <c r="K1241" s="43">
        <v>466.13333333333333</v>
      </c>
      <c r="L1241" s="194">
        <v>56.053333333333335</v>
      </c>
      <c r="M1241" s="45">
        <f t="shared" si="138"/>
        <v>1.2885782981204861</v>
      </c>
    </row>
    <row r="1242" spans="1:13" x14ac:dyDescent="0.25">
      <c r="A1242" s="65">
        <f t="shared" si="140"/>
        <v>292</v>
      </c>
      <c r="B1242" s="46" t="s">
        <v>1738</v>
      </c>
      <c r="C1242" s="46">
        <v>2557.9</v>
      </c>
      <c r="D1242" s="46"/>
      <c r="E1242" s="46"/>
      <c r="F1242" s="46">
        <v>2557.9</v>
      </c>
      <c r="G1242" s="221">
        <v>1400</v>
      </c>
      <c r="H1242" s="43">
        <f t="shared" si="141"/>
        <v>0.46666666666666667</v>
      </c>
      <c r="I1242" s="43">
        <f t="shared" si="139"/>
        <v>1998.01</v>
      </c>
      <c r="J1242" s="43">
        <f t="shared" si="142"/>
        <v>439.56220000000002</v>
      </c>
      <c r="K1242" s="43">
        <v>815.73333333333323</v>
      </c>
      <c r="L1242" s="194">
        <v>98.093333333333334</v>
      </c>
      <c r="M1242" s="45">
        <f t="shared" si="138"/>
        <v>1.3102149680076103</v>
      </c>
    </row>
    <row r="1243" spans="1:13" x14ac:dyDescent="0.25">
      <c r="A1243" s="65">
        <f t="shared" si="140"/>
        <v>293</v>
      </c>
      <c r="B1243" s="46" t="s">
        <v>1739</v>
      </c>
      <c r="C1243" s="46">
        <v>2559.3000000000002</v>
      </c>
      <c r="D1243" s="46"/>
      <c r="E1243" s="46"/>
      <c r="F1243" s="46">
        <v>2559.3000000000002</v>
      </c>
      <c r="G1243" s="221">
        <v>1450</v>
      </c>
      <c r="H1243" s="43">
        <f t="shared" si="141"/>
        <v>0.48333333333333334</v>
      </c>
      <c r="I1243" s="43">
        <f t="shared" si="139"/>
        <v>2069.3674999999998</v>
      </c>
      <c r="J1243" s="43">
        <f t="shared" si="142"/>
        <v>455.26084999999995</v>
      </c>
      <c r="K1243" s="43">
        <v>844.86666666666667</v>
      </c>
      <c r="L1243" s="194">
        <v>101.59666666666666</v>
      </c>
      <c r="M1243" s="45">
        <f t="shared" si="138"/>
        <v>1.356266042798161</v>
      </c>
    </row>
    <row r="1244" spans="1:13" x14ac:dyDescent="0.25">
      <c r="A1244" s="65">
        <f t="shared" si="140"/>
        <v>294</v>
      </c>
      <c r="B1244" s="46" t="s">
        <v>1740</v>
      </c>
      <c r="C1244" s="46">
        <v>1346.9</v>
      </c>
      <c r="D1244" s="46"/>
      <c r="E1244" s="46"/>
      <c r="F1244" s="46">
        <v>1346.9</v>
      </c>
      <c r="G1244" s="221">
        <v>700</v>
      </c>
      <c r="H1244" s="43">
        <f t="shared" si="141"/>
        <v>0.23333333333333334</v>
      </c>
      <c r="I1244" s="43">
        <f t="shared" si="139"/>
        <v>999.005</v>
      </c>
      <c r="J1244" s="43">
        <f t="shared" si="142"/>
        <v>219.78110000000001</v>
      </c>
      <c r="K1244" s="43">
        <v>407.86666666666662</v>
      </c>
      <c r="L1244" s="194">
        <v>49.046666666666667</v>
      </c>
      <c r="M1244" s="45">
        <f t="shared" si="138"/>
        <v>1.2441156977751378</v>
      </c>
    </row>
    <row r="1245" spans="1:13" x14ac:dyDescent="0.25">
      <c r="A1245" s="65">
        <f t="shared" si="140"/>
        <v>295</v>
      </c>
      <c r="B1245" s="46" t="s">
        <v>1741</v>
      </c>
      <c r="C1245" s="46">
        <v>2035.1</v>
      </c>
      <c r="D1245" s="46"/>
      <c r="E1245" s="46"/>
      <c r="F1245" s="46">
        <v>2035.1</v>
      </c>
      <c r="G1245" s="221">
        <v>1100</v>
      </c>
      <c r="H1245" s="43">
        <f t="shared" si="141"/>
        <v>0.36666666666666664</v>
      </c>
      <c r="I1245" s="43">
        <f t="shared" si="139"/>
        <v>1569.8649999999998</v>
      </c>
      <c r="J1245" s="43">
        <f t="shared" si="142"/>
        <v>345.37029999999993</v>
      </c>
      <c r="K1245" s="43">
        <v>640.93333333333328</v>
      </c>
      <c r="L1245" s="194">
        <v>77.073333333333323</v>
      </c>
      <c r="M1245" s="45">
        <f t="shared" si="138"/>
        <v>1.2939128134571602</v>
      </c>
    </row>
    <row r="1246" spans="1:13" x14ac:dyDescent="0.25">
      <c r="A1246" s="65">
        <f t="shared" si="140"/>
        <v>296</v>
      </c>
      <c r="B1246" s="46" t="s">
        <v>1742</v>
      </c>
      <c r="C1246" s="46">
        <v>1523.5</v>
      </c>
      <c r="D1246" s="46"/>
      <c r="E1246" s="46"/>
      <c r="F1246" s="46">
        <v>1523.5</v>
      </c>
      <c r="G1246" s="221">
        <v>830</v>
      </c>
      <c r="H1246" s="43">
        <f t="shared" si="141"/>
        <v>0.27666666666666667</v>
      </c>
      <c r="I1246" s="43">
        <f t="shared" si="139"/>
        <v>1184.5345</v>
      </c>
      <c r="J1246" s="43">
        <f t="shared" si="142"/>
        <v>260.59759000000003</v>
      </c>
      <c r="K1246" s="43">
        <v>483.61333333333329</v>
      </c>
      <c r="L1246" s="194">
        <v>58.155333333333338</v>
      </c>
      <c r="M1246" s="45">
        <f t="shared" si="138"/>
        <v>1.3041685307953177</v>
      </c>
    </row>
    <row r="1247" spans="1:13" x14ac:dyDescent="0.25">
      <c r="A1247" s="65">
        <f t="shared" si="140"/>
        <v>297</v>
      </c>
      <c r="B1247" s="46" t="s">
        <v>1743</v>
      </c>
      <c r="C1247" s="46">
        <v>2022.1</v>
      </c>
      <c r="D1247" s="46"/>
      <c r="E1247" s="46"/>
      <c r="F1247" s="46">
        <v>2022.1</v>
      </c>
      <c r="G1247" s="221">
        <v>850</v>
      </c>
      <c r="H1247" s="43">
        <f t="shared" si="141"/>
        <v>0.28333333333333333</v>
      </c>
      <c r="I1247" s="43">
        <f t="shared" si="139"/>
        <v>1213.0774999999999</v>
      </c>
      <c r="J1247" s="43">
        <f t="shared" si="142"/>
        <v>266.87705</v>
      </c>
      <c r="K1247" s="43">
        <v>495.26666666666665</v>
      </c>
      <c r="L1247" s="194">
        <v>59.556666666666665</v>
      </c>
      <c r="M1247" s="45">
        <f t="shared" si="138"/>
        <v>1.0062696619026426</v>
      </c>
    </row>
    <row r="1248" spans="1:13" x14ac:dyDescent="0.25">
      <c r="A1248" s="65">
        <f t="shared" si="140"/>
        <v>298</v>
      </c>
      <c r="B1248" s="46" t="s">
        <v>1744</v>
      </c>
      <c r="C1248" s="46">
        <v>147.19999999999999</v>
      </c>
      <c r="D1248" s="46"/>
      <c r="E1248" s="46"/>
      <c r="F1248" s="46">
        <v>147.19999999999999</v>
      </c>
      <c r="G1248" s="221">
        <v>92.7</v>
      </c>
      <c r="H1248" s="43">
        <f t="shared" si="141"/>
        <v>3.09E-2</v>
      </c>
      <c r="I1248" s="43">
        <f t="shared" si="139"/>
        <v>132.29680500000001</v>
      </c>
      <c r="J1248" s="43">
        <f t="shared" si="142"/>
        <v>29.105297100000001</v>
      </c>
      <c r="K1248" s="43">
        <v>54.013199999999998</v>
      </c>
      <c r="L1248" s="194">
        <v>6.4951800000000004</v>
      </c>
      <c r="M1248" s="45">
        <f t="shared" si="138"/>
        <v>1.5075440360054351</v>
      </c>
    </row>
    <row r="1249" spans="1:13" x14ac:dyDescent="0.25">
      <c r="A1249" s="65">
        <f t="shared" si="140"/>
        <v>299</v>
      </c>
      <c r="B1249" s="46" t="s">
        <v>1745</v>
      </c>
      <c r="C1249" s="46">
        <v>1486.9</v>
      </c>
      <c r="D1249" s="46"/>
      <c r="E1249" s="46"/>
      <c r="F1249" s="46">
        <v>1486.9</v>
      </c>
      <c r="G1249" s="221">
        <v>680</v>
      </c>
      <c r="H1249" s="43">
        <f t="shared" si="141"/>
        <v>0.22666666666666666</v>
      </c>
      <c r="I1249" s="43">
        <f t="shared" si="139"/>
        <v>970.46199999999988</v>
      </c>
      <c r="J1249" s="43">
        <f t="shared" si="142"/>
        <v>213.50163999999998</v>
      </c>
      <c r="K1249" s="43">
        <v>396.21333333333331</v>
      </c>
      <c r="L1249" s="194">
        <v>47.645333333333326</v>
      </c>
      <c r="M1249" s="45">
        <f t="shared" si="138"/>
        <v>1.0947759140942004</v>
      </c>
    </row>
    <row r="1250" spans="1:13" x14ac:dyDescent="0.25">
      <c r="A1250" s="65">
        <f t="shared" si="140"/>
        <v>300</v>
      </c>
      <c r="B1250" s="46" t="s">
        <v>1746</v>
      </c>
      <c r="C1250" s="46">
        <v>252.3</v>
      </c>
      <c r="D1250" s="46"/>
      <c r="E1250" s="46"/>
      <c r="F1250" s="46">
        <v>252.3</v>
      </c>
      <c r="G1250" s="221">
        <v>28</v>
      </c>
      <c r="H1250" s="43">
        <f t="shared" si="141"/>
        <v>9.3333333333333341E-3</v>
      </c>
      <c r="I1250" s="43">
        <f t="shared" si="139"/>
        <v>39.9602</v>
      </c>
      <c r="J1250" s="43">
        <f t="shared" si="142"/>
        <v>8.7912440000000007</v>
      </c>
      <c r="K1250" s="43">
        <v>16.314666666666668</v>
      </c>
      <c r="L1250" s="194">
        <v>1.9618666666666669</v>
      </c>
      <c r="M1250" s="45">
        <f t="shared" si="138"/>
        <v>0.26566776588717139</v>
      </c>
    </row>
    <row r="1251" spans="1:13" x14ac:dyDescent="0.25">
      <c r="A1251" s="65">
        <f t="shared" si="140"/>
        <v>301</v>
      </c>
      <c r="B1251" s="46" t="s">
        <v>1747</v>
      </c>
      <c r="C1251" s="46">
        <v>127.4</v>
      </c>
      <c r="D1251" s="46"/>
      <c r="E1251" s="46">
        <v>58.5</v>
      </c>
      <c r="F1251" s="46">
        <v>185.9</v>
      </c>
      <c r="G1251" s="221">
        <v>32</v>
      </c>
      <c r="H1251" s="43">
        <f t="shared" si="141"/>
        <v>1.0666666666666666E-2</v>
      </c>
      <c r="I1251" s="43">
        <f t="shared" si="139"/>
        <v>45.668799999999997</v>
      </c>
      <c r="J1251" s="43">
        <f t="shared" si="142"/>
        <v>10.047136</v>
      </c>
      <c r="K1251" s="43">
        <v>18.64533333333333</v>
      </c>
      <c r="L1251" s="194">
        <v>2.2421333333333333</v>
      </c>
      <c r="M1251" s="45">
        <f t="shared" si="138"/>
        <v>0.4120677927201003</v>
      </c>
    </row>
    <row r="1252" spans="1:13" x14ac:dyDescent="0.25">
      <c r="A1252" s="65">
        <f t="shared" si="140"/>
        <v>302</v>
      </c>
      <c r="B1252" s="46" t="s">
        <v>1748</v>
      </c>
      <c r="C1252" s="46">
        <v>148.4</v>
      </c>
      <c r="D1252" s="46"/>
      <c r="E1252" s="46"/>
      <c r="F1252" s="46">
        <v>148.4</v>
      </c>
      <c r="G1252" s="221">
        <v>35</v>
      </c>
      <c r="H1252" s="43">
        <f t="shared" si="141"/>
        <v>1.1666666666666667E-2</v>
      </c>
      <c r="I1252" s="43">
        <f t="shared" si="139"/>
        <v>49.950249999999997</v>
      </c>
      <c r="J1252" s="43">
        <f t="shared" si="142"/>
        <v>10.989054999999999</v>
      </c>
      <c r="K1252" s="43">
        <v>20.393333333333334</v>
      </c>
      <c r="L1252" s="194">
        <v>2.4523333333333333</v>
      </c>
      <c r="M1252" s="45">
        <f t="shared" si="138"/>
        <v>0.5645887578616352</v>
      </c>
    </row>
    <row r="1253" spans="1:13" x14ac:dyDescent="0.25">
      <c r="A1253" s="65">
        <f t="shared" si="140"/>
        <v>303</v>
      </c>
      <c r="B1253" s="46" t="s">
        <v>1749</v>
      </c>
      <c r="C1253" s="46">
        <v>166</v>
      </c>
      <c r="D1253" s="46"/>
      <c r="E1253" s="46"/>
      <c r="F1253" s="46">
        <v>166</v>
      </c>
      <c r="G1253" s="221">
        <v>30</v>
      </c>
      <c r="H1253" s="43">
        <f t="shared" si="141"/>
        <v>0.01</v>
      </c>
      <c r="I1253" s="43">
        <f t="shared" si="139"/>
        <v>42.814500000000002</v>
      </c>
      <c r="J1253" s="43">
        <f t="shared" si="142"/>
        <v>9.4191900000000004</v>
      </c>
      <c r="K1253" s="43">
        <v>17.48</v>
      </c>
      <c r="L1253" s="194">
        <v>2.1019999999999999</v>
      </c>
      <c r="M1253" s="45">
        <f t="shared" si="138"/>
        <v>0.4326246385542169</v>
      </c>
    </row>
    <row r="1254" spans="1:13" x14ac:dyDescent="0.25">
      <c r="A1254" s="65">
        <f t="shared" si="140"/>
        <v>304</v>
      </c>
      <c r="B1254" s="46" t="s">
        <v>1750</v>
      </c>
      <c r="C1254" s="46">
        <v>1491.85</v>
      </c>
      <c r="D1254" s="46"/>
      <c r="E1254" s="46">
        <v>243</v>
      </c>
      <c r="F1254" s="46">
        <v>1734.85</v>
      </c>
      <c r="G1254" s="221">
        <v>559.4</v>
      </c>
      <c r="H1254" s="43">
        <f t="shared" si="141"/>
        <v>0.18646666666666667</v>
      </c>
      <c r="I1254" s="43">
        <f t="shared" si="139"/>
        <v>798.34771000000001</v>
      </c>
      <c r="J1254" s="43">
        <f t="shared" si="142"/>
        <v>175.63649620000001</v>
      </c>
      <c r="K1254" s="43">
        <v>325.94373333333328</v>
      </c>
      <c r="L1254" s="194">
        <v>39.195293333333332</v>
      </c>
      <c r="M1254" s="45">
        <f t="shared" si="138"/>
        <v>0.77189568715835188</v>
      </c>
    </row>
    <row r="1255" spans="1:13" x14ac:dyDescent="0.25">
      <c r="A1255" s="65">
        <f t="shared" si="140"/>
        <v>305</v>
      </c>
      <c r="B1255" s="46" t="s">
        <v>1751</v>
      </c>
      <c r="C1255" s="46">
        <v>213.8</v>
      </c>
      <c r="D1255" s="46"/>
      <c r="E1255" s="46"/>
      <c r="F1255" s="46">
        <v>213.8</v>
      </c>
      <c r="G1255" s="221">
        <v>30</v>
      </c>
      <c r="H1255" s="43">
        <f t="shared" si="141"/>
        <v>0.01</v>
      </c>
      <c r="I1255" s="43">
        <f t="shared" si="139"/>
        <v>42.814500000000002</v>
      </c>
      <c r="J1255" s="43">
        <f t="shared" si="142"/>
        <v>9.4191900000000004</v>
      </c>
      <c r="K1255" s="43">
        <v>17.48</v>
      </c>
      <c r="L1255" s="194">
        <v>2.1019999999999999</v>
      </c>
      <c r="M1255" s="45">
        <f t="shared" si="138"/>
        <v>0.33590126286248828</v>
      </c>
    </row>
    <row r="1256" spans="1:13" x14ac:dyDescent="0.25">
      <c r="A1256" s="65">
        <f t="shared" si="140"/>
        <v>306</v>
      </c>
      <c r="B1256" s="46" t="s">
        <v>1752</v>
      </c>
      <c r="C1256" s="46">
        <v>123.2</v>
      </c>
      <c r="D1256" s="46"/>
      <c r="E1256" s="46"/>
      <c r="F1256" s="46">
        <v>123.2</v>
      </c>
      <c r="G1256" s="221">
        <v>28</v>
      </c>
      <c r="H1256" s="43">
        <f t="shared" si="141"/>
        <v>9.3333333333333341E-3</v>
      </c>
      <c r="I1256" s="43">
        <f t="shared" si="139"/>
        <v>39.9602</v>
      </c>
      <c r="J1256" s="43">
        <f t="shared" si="142"/>
        <v>8.7912440000000007</v>
      </c>
      <c r="K1256" s="43">
        <v>16.314666666666668</v>
      </c>
      <c r="L1256" s="194">
        <v>1.9618666666666669</v>
      </c>
      <c r="M1256" s="45">
        <f t="shared" si="138"/>
        <v>0.54405825757575765</v>
      </c>
    </row>
    <row r="1257" spans="1:13" x14ac:dyDescent="0.25">
      <c r="A1257" s="65">
        <f t="shared" si="140"/>
        <v>307</v>
      </c>
      <c r="B1257" s="46" t="s">
        <v>250</v>
      </c>
      <c r="C1257" s="46">
        <v>120.6</v>
      </c>
      <c r="D1257" s="46"/>
      <c r="E1257" s="46"/>
      <c r="F1257" s="46">
        <v>120.6</v>
      </c>
      <c r="G1257" s="221">
        <v>30</v>
      </c>
      <c r="H1257" s="43">
        <f t="shared" si="141"/>
        <v>0.01</v>
      </c>
      <c r="I1257" s="43">
        <f t="shared" si="139"/>
        <v>42.814500000000002</v>
      </c>
      <c r="J1257" s="43">
        <f t="shared" si="142"/>
        <v>9.4191900000000004</v>
      </c>
      <c r="K1257" s="43">
        <v>17.48</v>
      </c>
      <c r="L1257" s="194">
        <v>2.1019999999999999</v>
      </c>
      <c r="M1257" s="45">
        <f t="shared" si="138"/>
        <v>0.59548665008291879</v>
      </c>
    </row>
    <row r="1258" spans="1:13" x14ac:dyDescent="0.25">
      <c r="A1258" s="65">
        <f t="shared" si="140"/>
        <v>308</v>
      </c>
      <c r="B1258" s="46" t="s">
        <v>251</v>
      </c>
      <c r="C1258" s="46">
        <v>151.1</v>
      </c>
      <c r="D1258" s="46"/>
      <c r="E1258" s="46"/>
      <c r="F1258" s="46">
        <v>151.1</v>
      </c>
      <c r="G1258" s="221">
        <v>30</v>
      </c>
      <c r="H1258" s="43">
        <f t="shared" si="141"/>
        <v>0.01</v>
      </c>
      <c r="I1258" s="43">
        <f t="shared" si="139"/>
        <v>42.814500000000002</v>
      </c>
      <c r="J1258" s="43">
        <f t="shared" si="142"/>
        <v>9.4191900000000004</v>
      </c>
      <c r="K1258" s="43">
        <v>17.48</v>
      </c>
      <c r="L1258" s="194">
        <v>2.1019999999999999</v>
      </c>
      <c r="M1258" s="45">
        <f t="shared" si="138"/>
        <v>0.47528583719391138</v>
      </c>
    </row>
    <row r="1259" spans="1:13" x14ac:dyDescent="0.25">
      <c r="A1259" s="65">
        <f t="shared" si="140"/>
        <v>309</v>
      </c>
      <c r="B1259" s="46" t="s">
        <v>252</v>
      </c>
      <c r="C1259" s="46">
        <v>96</v>
      </c>
      <c r="D1259" s="46"/>
      <c r="E1259" s="46"/>
      <c r="F1259" s="46">
        <v>96</v>
      </c>
      <c r="G1259" s="221">
        <v>30</v>
      </c>
      <c r="H1259" s="43">
        <f t="shared" si="141"/>
        <v>0.01</v>
      </c>
      <c r="I1259" s="43">
        <f t="shared" si="139"/>
        <v>42.814500000000002</v>
      </c>
      <c r="J1259" s="43">
        <f t="shared" si="142"/>
        <v>9.4191900000000004</v>
      </c>
      <c r="K1259" s="43">
        <v>17.48</v>
      </c>
      <c r="L1259" s="194">
        <v>2.1019999999999999</v>
      </c>
      <c r="M1259" s="45">
        <f t="shared" si="138"/>
        <v>0.7480801041666667</v>
      </c>
    </row>
    <row r="1260" spans="1:13" x14ac:dyDescent="0.25">
      <c r="A1260" s="65">
        <f t="shared" si="140"/>
        <v>310</v>
      </c>
      <c r="B1260" s="46" t="s">
        <v>253</v>
      </c>
      <c r="C1260" s="46">
        <v>145.9</v>
      </c>
      <c r="D1260" s="46"/>
      <c r="E1260" s="46"/>
      <c r="F1260" s="46">
        <v>145.9</v>
      </c>
      <c r="G1260" s="221">
        <v>30</v>
      </c>
      <c r="H1260" s="43">
        <f t="shared" si="141"/>
        <v>0.01</v>
      </c>
      <c r="I1260" s="43">
        <f t="shared" si="139"/>
        <v>42.814500000000002</v>
      </c>
      <c r="J1260" s="43">
        <f t="shared" si="142"/>
        <v>9.4191900000000004</v>
      </c>
      <c r="K1260" s="43">
        <v>17.48</v>
      </c>
      <c r="L1260" s="194">
        <v>2.1019999999999999</v>
      </c>
      <c r="M1260" s="45">
        <f t="shared" si="138"/>
        <v>0.49222542837559974</v>
      </c>
    </row>
    <row r="1261" spans="1:13" x14ac:dyDescent="0.25">
      <c r="A1261" s="65">
        <f t="shared" si="140"/>
        <v>311</v>
      </c>
      <c r="B1261" s="46" t="s">
        <v>254</v>
      </c>
      <c r="C1261" s="46">
        <v>184.6</v>
      </c>
      <c r="D1261" s="46"/>
      <c r="E1261" s="46"/>
      <c r="F1261" s="46">
        <v>184.6</v>
      </c>
      <c r="G1261" s="221">
        <v>40</v>
      </c>
      <c r="H1261" s="43">
        <f t="shared" si="141"/>
        <v>1.3333333333333334E-2</v>
      </c>
      <c r="I1261" s="43">
        <f t="shared" si="139"/>
        <v>57.085999999999999</v>
      </c>
      <c r="J1261" s="43">
        <f t="shared" si="142"/>
        <v>12.558920000000001</v>
      </c>
      <c r="K1261" s="43">
        <v>23.306666666666668</v>
      </c>
      <c r="L1261" s="194">
        <v>2.8026666666666666</v>
      </c>
      <c r="M1261" s="45">
        <f t="shared" si="138"/>
        <v>0.51871209823040809</v>
      </c>
    </row>
    <row r="1262" spans="1:13" x14ac:dyDescent="0.25">
      <c r="A1262" s="65">
        <f t="shared" si="140"/>
        <v>312</v>
      </c>
      <c r="B1262" s="46" t="s">
        <v>255</v>
      </c>
      <c r="C1262" s="46">
        <v>185.1</v>
      </c>
      <c r="D1262" s="46"/>
      <c r="E1262" s="46"/>
      <c r="F1262" s="46">
        <v>185.1</v>
      </c>
      <c r="G1262" s="221">
        <v>50</v>
      </c>
      <c r="H1262" s="43">
        <f t="shared" si="141"/>
        <v>1.6666666666666666E-2</v>
      </c>
      <c r="I1262" s="43">
        <f t="shared" si="139"/>
        <v>71.357500000000002</v>
      </c>
      <c r="J1262" s="43">
        <f t="shared" si="142"/>
        <v>15.698650000000001</v>
      </c>
      <c r="K1262" s="43">
        <v>29.133333333333333</v>
      </c>
      <c r="L1262" s="194">
        <v>3.5033333333333334</v>
      </c>
      <c r="M1262" s="45">
        <f t="shared" si="138"/>
        <v>0.64663866378534118</v>
      </c>
    </row>
    <row r="1263" spans="1:13" x14ac:dyDescent="0.25">
      <c r="A1263" s="65">
        <f t="shared" si="140"/>
        <v>313</v>
      </c>
      <c r="B1263" s="46" t="s">
        <v>256</v>
      </c>
      <c r="C1263" s="46">
        <v>190.2</v>
      </c>
      <c r="D1263" s="46"/>
      <c r="E1263" s="46"/>
      <c r="F1263" s="46">
        <v>190.2</v>
      </c>
      <c r="G1263" s="221">
        <v>30</v>
      </c>
      <c r="H1263" s="43">
        <f t="shared" si="141"/>
        <v>0.01</v>
      </c>
      <c r="I1263" s="43">
        <f t="shared" si="139"/>
        <v>42.814500000000002</v>
      </c>
      <c r="J1263" s="43">
        <f t="shared" si="142"/>
        <v>9.4191900000000004</v>
      </c>
      <c r="K1263" s="43">
        <v>17.48</v>
      </c>
      <c r="L1263" s="194">
        <v>2.1019999999999999</v>
      </c>
      <c r="M1263" s="45">
        <f t="shared" si="138"/>
        <v>0.37757986330178761</v>
      </c>
    </row>
    <row r="1264" spans="1:13" x14ac:dyDescent="0.25">
      <c r="A1264" s="65">
        <f t="shared" si="140"/>
        <v>314</v>
      </c>
      <c r="B1264" s="46" t="s">
        <v>257</v>
      </c>
      <c r="C1264" s="46">
        <v>90</v>
      </c>
      <c r="D1264" s="46"/>
      <c r="E1264" s="46"/>
      <c r="F1264" s="46">
        <v>90</v>
      </c>
      <c r="G1264" s="221">
        <v>20</v>
      </c>
      <c r="H1264" s="43">
        <f t="shared" si="141"/>
        <v>6.6666666666666671E-3</v>
      </c>
      <c r="I1264" s="43">
        <f t="shared" si="139"/>
        <v>28.542999999999999</v>
      </c>
      <c r="J1264" s="43">
        <f t="shared" si="142"/>
        <v>6.2794600000000003</v>
      </c>
      <c r="K1264" s="43">
        <v>11.653333333333334</v>
      </c>
      <c r="L1264" s="194">
        <v>1.4013333333333333</v>
      </c>
      <c r="M1264" s="45">
        <f t="shared" si="138"/>
        <v>0.53196807407407409</v>
      </c>
    </row>
    <row r="1265" spans="1:13" x14ac:dyDescent="0.25">
      <c r="A1265" s="65">
        <f t="shared" si="140"/>
        <v>315</v>
      </c>
      <c r="B1265" s="46" t="s">
        <v>258</v>
      </c>
      <c r="C1265" s="46">
        <v>113.2</v>
      </c>
      <c r="D1265" s="46"/>
      <c r="E1265" s="46"/>
      <c r="F1265" s="46">
        <v>113.2</v>
      </c>
      <c r="G1265" s="221">
        <v>20</v>
      </c>
      <c r="H1265" s="43">
        <f t="shared" si="141"/>
        <v>6.6666666666666671E-3</v>
      </c>
      <c r="I1265" s="43">
        <f t="shared" si="139"/>
        <v>28.542999999999999</v>
      </c>
      <c r="J1265" s="43">
        <f t="shared" si="142"/>
        <v>6.2794600000000003</v>
      </c>
      <c r="K1265" s="43">
        <v>11.653333333333334</v>
      </c>
      <c r="L1265" s="194">
        <v>1.4013333333333333</v>
      </c>
      <c r="M1265" s="45">
        <f t="shared" ref="M1265:M1309" si="143">(I1265+J1265+K1265+L1265)/F1265</f>
        <v>0.42294281507656067</v>
      </c>
    </row>
    <row r="1266" spans="1:13" x14ac:dyDescent="0.25">
      <c r="A1266" s="65">
        <f t="shared" si="140"/>
        <v>316</v>
      </c>
      <c r="B1266" s="46" t="s">
        <v>259</v>
      </c>
      <c r="C1266" s="46">
        <v>125.7</v>
      </c>
      <c r="D1266" s="46"/>
      <c r="E1266" s="46"/>
      <c r="F1266" s="46">
        <v>125.7</v>
      </c>
      <c r="G1266" s="221">
        <v>39.799999999999997</v>
      </c>
      <c r="H1266" s="43">
        <f t="shared" si="141"/>
        <v>1.3266666666666666E-2</v>
      </c>
      <c r="I1266" s="43">
        <f t="shared" si="139"/>
        <v>56.800569999999993</v>
      </c>
      <c r="J1266" s="43">
        <f t="shared" si="142"/>
        <v>12.496125399999999</v>
      </c>
      <c r="K1266" s="43">
        <v>23.190133333333328</v>
      </c>
      <c r="L1266" s="194">
        <v>2.788653333333333</v>
      </c>
      <c r="M1266" s="45">
        <f t="shared" si="143"/>
        <v>0.75795928453990957</v>
      </c>
    </row>
    <row r="1267" spans="1:13" x14ac:dyDescent="0.25">
      <c r="A1267" s="65">
        <f t="shared" si="140"/>
        <v>317</v>
      </c>
      <c r="B1267" s="46" t="s">
        <v>260</v>
      </c>
      <c r="C1267" s="46">
        <v>385.4</v>
      </c>
      <c r="D1267" s="46"/>
      <c r="E1267" s="46"/>
      <c r="F1267" s="46">
        <v>385.4</v>
      </c>
      <c r="G1267" s="221">
        <v>35</v>
      </c>
      <c r="H1267" s="43">
        <f t="shared" si="141"/>
        <v>1.1666666666666667E-2</v>
      </c>
      <c r="I1267" s="43">
        <f t="shared" si="139"/>
        <v>49.950249999999997</v>
      </c>
      <c r="J1267" s="43">
        <f t="shared" si="142"/>
        <v>10.989054999999999</v>
      </c>
      <c r="K1267" s="43">
        <v>20.393333333333334</v>
      </c>
      <c r="L1267" s="194">
        <v>2.4523333333333333</v>
      </c>
      <c r="M1267" s="45">
        <f t="shared" si="143"/>
        <v>0.21739743556478119</v>
      </c>
    </row>
    <row r="1268" spans="1:13" x14ac:dyDescent="0.25">
      <c r="A1268" s="65">
        <f t="shared" si="140"/>
        <v>318</v>
      </c>
      <c r="B1268" s="46" t="s">
        <v>261</v>
      </c>
      <c r="C1268" s="46">
        <v>133.4</v>
      </c>
      <c r="D1268" s="46"/>
      <c r="E1268" s="46"/>
      <c r="F1268" s="46">
        <v>133.4</v>
      </c>
      <c r="G1268" s="221">
        <v>43</v>
      </c>
      <c r="H1268" s="43">
        <f t="shared" si="141"/>
        <v>1.4333333333333333E-2</v>
      </c>
      <c r="I1268" s="43">
        <f t="shared" si="139"/>
        <v>61.367449999999998</v>
      </c>
      <c r="J1268" s="43">
        <f t="shared" si="142"/>
        <v>13.500838999999999</v>
      </c>
      <c r="K1268" s="43">
        <v>25.054666666666666</v>
      </c>
      <c r="L1268" s="194">
        <v>3.0128666666666666</v>
      </c>
      <c r="M1268" s="45">
        <f t="shared" si="143"/>
        <v>0.77163285107446278</v>
      </c>
    </row>
    <row r="1269" spans="1:13" x14ac:dyDescent="0.25">
      <c r="A1269" s="65">
        <f t="shared" si="140"/>
        <v>319</v>
      </c>
      <c r="B1269" s="46" t="s">
        <v>262</v>
      </c>
      <c r="C1269" s="46">
        <v>197.2</v>
      </c>
      <c r="D1269" s="46"/>
      <c r="E1269" s="46"/>
      <c r="F1269" s="46">
        <v>197.2</v>
      </c>
      <c r="G1269" s="221">
        <v>40</v>
      </c>
      <c r="H1269" s="43">
        <f t="shared" si="141"/>
        <v>1.3333333333333334E-2</v>
      </c>
      <c r="I1269" s="43">
        <f t="shared" si="139"/>
        <v>57.085999999999999</v>
      </c>
      <c r="J1269" s="43">
        <f t="shared" si="142"/>
        <v>12.558920000000001</v>
      </c>
      <c r="K1269" s="43">
        <v>23.306666666666668</v>
      </c>
      <c r="L1269" s="194">
        <v>2.8026666666666666</v>
      </c>
      <c r="M1269" s="45">
        <f t="shared" si="143"/>
        <v>0.4855692359702502</v>
      </c>
    </row>
    <row r="1270" spans="1:13" x14ac:dyDescent="0.25">
      <c r="A1270" s="65">
        <f t="shared" si="140"/>
        <v>320</v>
      </c>
      <c r="B1270" s="46" t="s">
        <v>263</v>
      </c>
      <c r="C1270" s="46">
        <v>752.2</v>
      </c>
      <c r="D1270" s="46"/>
      <c r="E1270" s="46">
        <v>270.8</v>
      </c>
      <c r="F1270" s="46">
        <v>1023</v>
      </c>
      <c r="G1270" s="221">
        <v>501</v>
      </c>
      <c r="H1270" s="43">
        <f t="shared" si="141"/>
        <v>0.16700000000000001</v>
      </c>
      <c r="I1270" s="43">
        <f t="shared" si="139"/>
        <v>715.00215000000003</v>
      </c>
      <c r="J1270" s="43">
        <f t="shared" si="142"/>
        <v>157.30047300000001</v>
      </c>
      <c r="K1270" s="43">
        <v>291.916</v>
      </c>
      <c r="L1270" s="194">
        <v>35.103400000000001</v>
      </c>
      <c r="M1270" s="45">
        <f t="shared" si="143"/>
        <v>1.1723577937438905</v>
      </c>
    </row>
    <row r="1271" spans="1:13" x14ac:dyDescent="0.25">
      <c r="A1271" s="65">
        <f t="shared" si="140"/>
        <v>321</v>
      </c>
      <c r="B1271" s="46" t="s">
        <v>264</v>
      </c>
      <c r="C1271" s="46">
        <v>41.8</v>
      </c>
      <c r="D1271" s="46"/>
      <c r="E1271" s="46"/>
      <c r="F1271" s="46">
        <v>41.8</v>
      </c>
      <c r="G1271" s="221">
        <v>20</v>
      </c>
      <c r="H1271" s="43">
        <f t="shared" si="141"/>
        <v>6.6666666666666671E-3</v>
      </c>
      <c r="I1271" s="43">
        <f t="shared" ref="I1271:I1308" si="144">H1271*4281.45</f>
        <v>28.542999999999999</v>
      </c>
      <c r="J1271" s="43">
        <f t="shared" si="142"/>
        <v>6.2794600000000003</v>
      </c>
      <c r="K1271" s="43">
        <v>11.653333333333334</v>
      </c>
      <c r="L1271" s="194">
        <v>1.4013333333333333</v>
      </c>
      <c r="M1271" s="45">
        <f t="shared" si="143"/>
        <v>1.1453858054226476</v>
      </c>
    </row>
    <row r="1272" spans="1:13" x14ac:dyDescent="0.25">
      <c r="A1272" s="65">
        <f t="shared" ref="A1272:A1308" si="145">A1271+1</f>
        <v>322</v>
      </c>
      <c r="B1272" s="46" t="s">
        <v>265</v>
      </c>
      <c r="C1272" s="46">
        <v>144.19999999999999</v>
      </c>
      <c r="D1272" s="46"/>
      <c r="E1272" s="46"/>
      <c r="F1272" s="46">
        <v>144.19999999999999</v>
      </c>
      <c r="G1272" s="221">
        <v>30</v>
      </c>
      <c r="H1272" s="43">
        <f t="shared" si="141"/>
        <v>0.01</v>
      </c>
      <c r="I1272" s="43">
        <f t="shared" si="144"/>
        <v>42.814500000000002</v>
      </c>
      <c r="J1272" s="43">
        <f t="shared" si="142"/>
        <v>9.4191900000000004</v>
      </c>
      <c r="K1272" s="43">
        <v>17.48</v>
      </c>
      <c r="L1272" s="194">
        <v>2.1019999999999999</v>
      </c>
      <c r="M1272" s="45">
        <f t="shared" si="143"/>
        <v>0.49802836338418871</v>
      </c>
    </row>
    <row r="1273" spans="1:13" x14ac:dyDescent="0.25">
      <c r="A1273" s="65">
        <f t="shared" si="145"/>
        <v>323</v>
      </c>
      <c r="B1273" s="46" t="s">
        <v>266</v>
      </c>
      <c r="C1273" s="46">
        <v>378.5</v>
      </c>
      <c r="D1273" s="46"/>
      <c r="E1273" s="46"/>
      <c r="F1273" s="46">
        <v>378.5</v>
      </c>
      <c r="G1273" s="221">
        <v>30</v>
      </c>
      <c r="H1273" s="43">
        <f t="shared" si="141"/>
        <v>0.01</v>
      </c>
      <c r="I1273" s="43">
        <f t="shared" si="144"/>
        <v>42.814500000000002</v>
      </c>
      <c r="J1273" s="43">
        <f t="shared" si="142"/>
        <v>9.4191900000000004</v>
      </c>
      <c r="K1273" s="43">
        <v>17.48</v>
      </c>
      <c r="L1273" s="194">
        <v>2.1019999999999999</v>
      </c>
      <c r="M1273" s="45">
        <f t="shared" si="143"/>
        <v>0.18973762219286658</v>
      </c>
    </row>
    <row r="1274" spans="1:13" x14ac:dyDescent="0.25">
      <c r="A1274" s="65">
        <f t="shared" si="145"/>
        <v>324</v>
      </c>
      <c r="B1274" s="46" t="s">
        <v>267</v>
      </c>
      <c r="C1274" s="46">
        <v>145.9</v>
      </c>
      <c r="D1274" s="46"/>
      <c r="E1274" s="46"/>
      <c r="F1274" s="46">
        <v>145.9</v>
      </c>
      <c r="G1274" s="221">
        <v>29.2</v>
      </c>
      <c r="H1274" s="43">
        <f t="shared" si="141"/>
        <v>9.7333333333333334E-3</v>
      </c>
      <c r="I1274" s="43">
        <f t="shared" si="144"/>
        <v>41.672779999999996</v>
      </c>
      <c r="J1274" s="43">
        <f t="shared" si="142"/>
        <v>9.1680115999999998</v>
      </c>
      <c r="K1274" s="43">
        <v>17.013866666666665</v>
      </c>
      <c r="L1274" s="194">
        <v>2.0459466666666666</v>
      </c>
      <c r="M1274" s="45">
        <f t="shared" si="143"/>
        <v>0.47909941695225033</v>
      </c>
    </row>
    <row r="1275" spans="1:13" x14ac:dyDescent="0.25">
      <c r="A1275" s="65">
        <f t="shared" si="145"/>
        <v>325</v>
      </c>
      <c r="B1275" s="46" t="s">
        <v>273</v>
      </c>
      <c r="C1275" s="46">
        <v>126.6</v>
      </c>
      <c r="D1275" s="46"/>
      <c r="E1275" s="46"/>
      <c r="F1275" s="46">
        <v>126.6</v>
      </c>
      <c r="G1275" s="221">
        <v>76</v>
      </c>
      <c r="H1275" s="43">
        <f t="shared" si="141"/>
        <v>2.5333333333333333E-2</v>
      </c>
      <c r="I1275" s="43">
        <f t="shared" si="144"/>
        <v>108.46339999999999</v>
      </c>
      <c r="J1275" s="43">
        <f t="shared" si="142"/>
        <v>23.861947999999998</v>
      </c>
      <c r="K1275" s="43">
        <v>44.282666666666664</v>
      </c>
      <c r="L1275" s="194">
        <v>5.3250666666666664</v>
      </c>
      <c r="M1275" s="45">
        <f t="shared" si="143"/>
        <v>1.4370701527119536</v>
      </c>
    </row>
    <row r="1276" spans="1:13" x14ac:dyDescent="0.25">
      <c r="A1276" s="65">
        <f t="shared" si="145"/>
        <v>326</v>
      </c>
      <c r="B1276" s="46" t="s">
        <v>274</v>
      </c>
      <c r="C1276" s="46">
        <v>251.9</v>
      </c>
      <c r="D1276" s="46"/>
      <c r="E1276" s="46"/>
      <c r="F1276" s="46">
        <v>251.9</v>
      </c>
      <c r="G1276" s="221">
        <v>30</v>
      </c>
      <c r="H1276" s="43">
        <f t="shared" si="141"/>
        <v>0.01</v>
      </c>
      <c r="I1276" s="43">
        <f t="shared" si="144"/>
        <v>42.814500000000002</v>
      </c>
      <c r="J1276" s="43">
        <f t="shared" si="142"/>
        <v>9.4191900000000004</v>
      </c>
      <c r="K1276" s="43">
        <v>17.48</v>
      </c>
      <c r="L1276" s="194">
        <v>2.1019999999999999</v>
      </c>
      <c r="M1276" s="45">
        <f t="shared" si="143"/>
        <v>0.28509603017070267</v>
      </c>
    </row>
    <row r="1277" spans="1:13" x14ac:dyDescent="0.25">
      <c r="A1277" s="65">
        <f t="shared" si="145"/>
        <v>327</v>
      </c>
      <c r="B1277" s="46" t="s">
        <v>275</v>
      </c>
      <c r="C1277" s="46">
        <v>200.4</v>
      </c>
      <c r="D1277" s="46"/>
      <c r="E1277" s="46"/>
      <c r="F1277" s="46">
        <v>200.4</v>
      </c>
      <c r="G1277" s="221">
        <v>10</v>
      </c>
      <c r="H1277" s="43">
        <f t="shared" si="141"/>
        <v>3.3333333333333335E-3</v>
      </c>
      <c r="I1277" s="43">
        <f t="shared" si="144"/>
        <v>14.2715</v>
      </c>
      <c r="J1277" s="43">
        <f t="shared" si="142"/>
        <v>3.1397300000000001</v>
      </c>
      <c r="K1277" s="43">
        <v>5.8266666666666671</v>
      </c>
      <c r="L1277" s="194">
        <v>0.70066666666666666</v>
      </c>
      <c r="M1277" s="45">
        <f t="shared" si="143"/>
        <v>0.11945390884896873</v>
      </c>
    </row>
    <row r="1278" spans="1:13" x14ac:dyDescent="0.25">
      <c r="A1278" s="65">
        <f t="shared" si="145"/>
        <v>328</v>
      </c>
      <c r="B1278" s="46" t="s">
        <v>276</v>
      </c>
      <c r="C1278" s="46">
        <v>142.6</v>
      </c>
      <c r="D1278" s="46"/>
      <c r="E1278" s="46"/>
      <c r="F1278" s="46">
        <v>142.6</v>
      </c>
      <c r="G1278" s="221">
        <v>20</v>
      </c>
      <c r="H1278" s="43">
        <f t="shared" si="141"/>
        <v>6.6666666666666671E-3</v>
      </c>
      <c r="I1278" s="43">
        <f t="shared" si="144"/>
        <v>28.542999999999999</v>
      </c>
      <c r="J1278" s="43">
        <f t="shared" si="142"/>
        <v>6.2794600000000003</v>
      </c>
      <c r="K1278" s="43">
        <v>11.653333333333334</v>
      </c>
      <c r="L1278" s="194">
        <v>1.4013333333333333</v>
      </c>
      <c r="M1278" s="45">
        <f t="shared" si="143"/>
        <v>0.33574422627395983</v>
      </c>
    </row>
    <row r="1279" spans="1:13" x14ac:dyDescent="0.25">
      <c r="A1279" s="65">
        <f t="shared" si="145"/>
        <v>329</v>
      </c>
      <c r="B1279" s="46" t="s">
        <v>277</v>
      </c>
      <c r="C1279" s="46">
        <v>276.5</v>
      </c>
      <c r="D1279" s="46"/>
      <c r="E1279" s="46"/>
      <c r="F1279" s="46">
        <v>276.5</v>
      </c>
      <c r="G1279" s="221">
        <v>32</v>
      </c>
      <c r="H1279" s="43">
        <f t="shared" si="141"/>
        <v>1.0666666666666666E-2</v>
      </c>
      <c r="I1279" s="43">
        <f t="shared" si="144"/>
        <v>45.668799999999997</v>
      </c>
      <c r="J1279" s="43">
        <f t="shared" si="142"/>
        <v>10.047136</v>
      </c>
      <c r="K1279" s="43">
        <v>18.64533333333333</v>
      </c>
      <c r="L1279" s="194">
        <v>2.2421333333333333</v>
      </c>
      <c r="M1279" s="45">
        <f t="shared" si="143"/>
        <v>0.27704666425557561</v>
      </c>
    </row>
    <row r="1280" spans="1:13" x14ac:dyDescent="0.25">
      <c r="A1280" s="65">
        <f t="shared" si="145"/>
        <v>330</v>
      </c>
      <c r="B1280" s="46" t="s">
        <v>278</v>
      </c>
      <c r="C1280" s="46">
        <v>214.3</v>
      </c>
      <c r="D1280" s="46"/>
      <c r="E1280" s="46"/>
      <c r="F1280" s="46">
        <v>214.3</v>
      </c>
      <c r="G1280" s="221">
        <v>20</v>
      </c>
      <c r="H1280" s="43">
        <f t="shared" si="141"/>
        <v>6.6666666666666671E-3</v>
      </c>
      <c r="I1280" s="43">
        <f t="shared" si="144"/>
        <v>28.542999999999999</v>
      </c>
      <c r="J1280" s="43">
        <f t="shared" si="142"/>
        <v>6.2794600000000003</v>
      </c>
      <c r="K1280" s="43">
        <v>11.653333333333334</v>
      </c>
      <c r="L1280" s="194">
        <v>1.4013333333333333</v>
      </c>
      <c r="M1280" s="45">
        <f t="shared" si="143"/>
        <v>0.22341169699797792</v>
      </c>
    </row>
    <row r="1281" spans="1:13" x14ac:dyDescent="0.25">
      <c r="A1281" s="65">
        <f t="shared" si="145"/>
        <v>331</v>
      </c>
      <c r="B1281" s="46" t="s">
        <v>279</v>
      </c>
      <c r="C1281" s="46">
        <v>219.5</v>
      </c>
      <c r="D1281" s="46"/>
      <c r="E1281" s="46"/>
      <c r="F1281" s="46">
        <v>219.5</v>
      </c>
      <c r="G1281" s="221">
        <v>20</v>
      </c>
      <c r="H1281" s="43">
        <f t="shared" ref="H1281:H1308" si="146">G1281/3000</f>
        <v>6.6666666666666671E-3</v>
      </c>
      <c r="I1281" s="43">
        <f t="shared" si="144"/>
        <v>28.542999999999999</v>
      </c>
      <c r="J1281" s="43">
        <f t="shared" si="142"/>
        <v>6.2794600000000003</v>
      </c>
      <c r="K1281" s="43">
        <v>11.653333333333334</v>
      </c>
      <c r="L1281" s="194">
        <v>1.4013333333333333</v>
      </c>
      <c r="M1281" s="45">
        <f t="shared" si="143"/>
        <v>0.2181190280941534</v>
      </c>
    </row>
    <row r="1282" spans="1:13" x14ac:dyDescent="0.25">
      <c r="A1282" s="65">
        <f t="shared" si="145"/>
        <v>332</v>
      </c>
      <c r="B1282" s="46" t="s">
        <v>280</v>
      </c>
      <c r="C1282" s="46">
        <v>139.69999999999999</v>
      </c>
      <c r="D1282" s="46"/>
      <c r="E1282" s="46"/>
      <c r="F1282" s="46">
        <v>139.69999999999999</v>
      </c>
      <c r="G1282" s="221">
        <v>40</v>
      </c>
      <c r="H1282" s="43">
        <f t="shared" si="146"/>
        <v>1.3333333333333334E-2</v>
      </c>
      <c r="I1282" s="43">
        <f t="shared" si="144"/>
        <v>57.085999999999999</v>
      </c>
      <c r="J1282" s="43">
        <f t="shared" si="142"/>
        <v>12.558920000000001</v>
      </c>
      <c r="K1282" s="43">
        <v>23.306666666666668</v>
      </c>
      <c r="L1282" s="194">
        <v>2.8026666666666666</v>
      </c>
      <c r="M1282" s="45">
        <f t="shared" si="143"/>
        <v>0.68542772607969471</v>
      </c>
    </row>
    <row r="1283" spans="1:13" x14ac:dyDescent="0.25">
      <c r="A1283" s="65">
        <f t="shared" si="145"/>
        <v>333</v>
      </c>
      <c r="B1283" s="46" t="s">
        <v>281</v>
      </c>
      <c r="C1283" s="46">
        <v>207.5</v>
      </c>
      <c r="D1283" s="46"/>
      <c r="E1283" s="46"/>
      <c r="F1283" s="46">
        <v>207.5</v>
      </c>
      <c r="G1283" s="221">
        <v>80</v>
      </c>
      <c r="H1283" s="43">
        <f t="shared" si="146"/>
        <v>2.6666666666666668E-2</v>
      </c>
      <c r="I1283" s="43">
        <f t="shared" si="144"/>
        <v>114.172</v>
      </c>
      <c r="J1283" s="43">
        <f t="shared" si="142"/>
        <v>25.117840000000001</v>
      </c>
      <c r="K1283" s="43">
        <v>46.613333333333337</v>
      </c>
      <c r="L1283" s="194">
        <v>5.6053333333333333</v>
      </c>
      <c r="M1283" s="45">
        <f t="shared" si="143"/>
        <v>0.922932562248996</v>
      </c>
    </row>
    <row r="1284" spans="1:13" x14ac:dyDescent="0.25">
      <c r="A1284" s="65">
        <f t="shared" si="145"/>
        <v>334</v>
      </c>
      <c r="B1284" s="46" t="s">
        <v>282</v>
      </c>
      <c r="C1284" s="46">
        <v>1523.2</v>
      </c>
      <c r="D1284" s="46"/>
      <c r="E1284" s="46"/>
      <c r="F1284" s="46">
        <v>1523.2</v>
      </c>
      <c r="G1284" s="221">
        <v>375.4</v>
      </c>
      <c r="H1284" s="43">
        <f t="shared" si="146"/>
        <v>0.12513333333333332</v>
      </c>
      <c r="I1284" s="43">
        <f t="shared" si="144"/>
        <v>535.7521099999999</v>
      </c>
      <c r="J1284" s="43">
        <f t="shared" si="142"/>
        <v>117.86546419999998</v>
      </c>
      <c r="K1284" s="43">
        <v>218.73306666666662</v>
      </c>
      <c r="L1284" s="194">
        <v>26.303026666666661</v>
      </c>
      <c r="M1284" s="45">
        <f t="shared" si="143"/>
        <v>0.58997746030287102</v>
      </c>
    </row>
    <row r="1285" spans="1:13" x14ac:dyDescent="0.25">
      <c r="A1285" s="65">
        <f t="shared" si="145"/>
        <v>335</v>
      </c>
      <c r="B1285" s="46" t="s">
        <v>283</v>
      </c>
      <c r="C1285" s="46">
        <v>747.1</v>
      </c>
      <c r="D1285" s="46"/>
      <c r="E1285" s="46"/>
      <c r="F1285" s="46">
        <v>747.1</v>
      </c>
      <c r="G1285" s="221">
        <v>410</v>
      </c>
      <c r="H1285" s="43">
        <f t="shared" si="146"/>
        <v>0.13666666666666666</v>
      </c>
      <c r="I1285" s="43">
        <f t="shared" si="144"/>
        <v>585.13149999999996</v>
      </c>
      <c r="J1285" s="43">
        <f t="shared" si="142"/>
        <v>128.72892999999999</v>
      </c>
      <c r="K1285" s="43">
        <v>238.89333333333329</v>
      </c>
      <c r="L1285" s="194">
        <v>28.727333333333331</v>
      </c>
      <c r="M1285" s="45">
        <f t="shared" si="143"/>
        <v>1.3137211841342078</v>
      </c>
    </row>
    <row r="1286" spans="1:13" x14ac:dyDescent="0.25">
      <c r="A1286" s="65">
        <f t="shared" si="145"/>
        <v>336</v>
      </c>
      <c r="B1286" s="46" t="s">
        <v>284</v>
      </c>
      <c r="C1286" s="46">
        <v>139.6</v>
      </c>
      <c r="D1286" s="46"/>
      <c r="E1286" s="46"/>
      <c r="F1286" s="46">
        <v>139.6</v>
      </c>
      <c r="G1286" s="221">
        <v>21</v>
      </c>
      <c r="H1286" s="43">
        <f t="shared" si="146"/>
        <v>7.0000000000000001E-3</v>
      </c>
      <c r="I1286" s="43">
        <f t="shared" si="144"/>
        <v>29.97015</v>
      </c>
      <c r="J1286" s="43">
        <f t="shared" si="142"/>
        <v>6.5934330000000001</v>
      </c>
      <c r="K1286" s="43">
        <v>12.236000000000001</v>
      </c>
      <c r="L1286" s="194">
        <v>1.4714</v>
      </c>
      <c r="M1286" s="45">
        <f t="shared" si="143"/>
        <v>0.36010732808022927</v>
      </c>
    </row>
    <row r="1287" spans="1:13" x14ac:dyDescent="0.25">
      <c r="A1287" s="65">
        <f t="shared" si="145"/>
        <v>337</v>
      </c>
      <c r="B1287" s="46" t="s">
        <v>285</v>
      </c>
      <c r="C1287" s="46">
        <v>127.4</v>
      </c>
      <c r="D1287" s="46"/>
      <c r="E1287" s="46"/>
      <c r="F1287" s="46">
        <v>127.4</v>
      </c>
      <c r="G1287" s="221">
        <v>32</v>
      </c>
      <c r="H1287" s="43">
        <f t="shared" si="146"/>
        <v>1.0666666666666666E-2</v>
      </c>
      <c r="I1287" s="43">
        <f t="shared" si="144"/>
        <v>45.668799999999997</v>
      </c>
      <c r="J1287" s="43">
        <f t="shared" ref="J1287:J1294" si="147">I1287*0.22</f>
        <v>10.047136</v>
      </c>
      <c r="K1287" s="43">
        <v>18.64533333333333</v>
      </c>
      <c r="L1287" s="194">
        <v>2.2421333333333333</v>
      </c>
      <c r="M1287" s="45">
        <f t="shared" si="143"/>
        <v>0.60128259549973828</v>
      </c>
    </row>
    <row r="1288" spans="1:13" x14ac:dyDescent="0.25">
      <c r="A1288" s="65">
        <f t="shared" si="145"/>
        <v>338</v>
      </c>
      <c r="B1288" s="46" t="s">
        <v>286</v>
      </c>
      <c r="C1288" s="46">
        <v>112.8</v>
      </c>
      <c r="D1288" s="46"/>
      <c r="E1288" s="46"/>
      <c r="F1288" s="46">
        <v>112.8</v>
      </c>
      <c r="G1288" s="221">
        <v>21</v>
      </c>
      <c r="H1288" s="43">
        <f t="shared" si="146"/>
        <v>7.0000000000000001E-3</v>
      </c>
      <c r="I1288" s="43">
        <f t="shared" si="144"/>
        <v>29.97015</v>
      </c>
      <c r="J1288" s="43">
        <f t="shared" si="147"/>
        <v>6.5934330000000001</v>
      </c>
      <c r="K1288" s="43">
        <v>12.236000000000001</v>
      </c>
      <c r="L1288" s="194">
        <v>1.4714</v>
      </c>
      <c r="M1288" s="45">
        <f t="shared" si="143"/>
        <v>0.44566474290780145</v>
      </c>
    </row>
    <row r="1289" spans="1:13" x14ac:dyDescent="0.25">
      <c r="A1289" s="65">
        <f t="shared" si="145"/>
        <v>339</v>
      </c>
      <c r="B1289" s="46" t="s">
        <v>287</v>
      </c>
      <c r="C1289" s="46">
        <v>84.2</v>
      </c>
      <c r="D1289" s="46"/>
      <c r="E1289" s="46"/>
      <c r="F1289" s="46">
        <v>84.2</v>
      </c>
      <c r="G1289" s="221">
        <v>18</v>
      </c>
      <c r="H1289" s="43">
        <f t="shared" si="146"/>
        <v>6.0000000000000001E-3</v>
      </c>
      <c r="I1289" s="43">
        <f t="shared" si="144"/>
        <v>25.688700000000001</v>
      </c>
      <c r="J1289" s="43">
        <f t="shared" si="147"/>
        <v>5.6515140000000006</v>
      </c>
      <c r="K1289" s="43">
        <v>10.488</v>
      </c>
      <c r="L1289" s="194">
        <v>1.2612000000000001</v>
      </c>
      <c r="M1289" s="45">
        <f t="shared" si="143"/>
        <v>0.51175076009501197</v>
      </c>
    </row>
    <row r="1290" spans="1:13" x14ac:dyDescent="0.25">
      <c r="A1290" s="65">
        <f t="shared" si="145"/>
        <v>340</v>
      </c>
      <c r="B1290" s="46" t="s">
        <v>288</v>
      </c>
      <c r="C1290" s="46">
        <v>151.6</v>
      </c>
      <c r="D1290" s="46"/>
      <c r="E1290" s="46"/>
      <c r="F1290" s="46">
        <v>151.6</v>
      </c>
      <c r="G1290" s="221">
        <v>20</v>
      </c>
      <c r="H1290" s="43">
        <f t="shared" si="146"/>
        <v>6.6666666666666671E-3</v>
      </c>
      <c r="I1290" s="43">
        <f t="shared" si="144"/>
        <v>28.542999999999999</v>
      </c>
      <c r="J1290" s="43">
        <f t="shared" si="147"/>
        <v>6.2794600000000003</v>
      </c>
      <c r="K1290" s="43">
        <v>11.653333333333334</v>
      </c>
      <c r="L1290" s="194">
        <v>1.4013333333333333</v>
      </c>
      <c r="M1290" s="45">
        <f t="shared" si="143"/>
        <v>0.31581218117854004</v>
      </c>
    </row>
    <row r="1291" spans="1:13" x14ac:dyDescent="0.25">
      <c r="A1291" s="65">
        <f t="shared" si="145"/>
        <v>341</v>
      </c>
      <c r="B1291" s="46" t="s">
        <v>289</v>
      </c>
      <c r="C1291" s="46">
        <v>45.6</v>
      </c>
      <c r="D1291" s="46"/>
      <c r="E1291" s="46"/>
      <c r="F1291" s="46">
        <v>45.6</v>
      </c>
      <c r="G1291" s="221">
        <v>23</v>
      </c>
      <c r="H1291" s="43">
        <f t="shared" si="146"/>
        <v>7.6666666666666662E-3</v>
      </c>
      <c r="I1291" s="43">
        <f t="shared" si="144"/>
        <v>32.824449999999999</v>
      </c>
      <c r="J1291" s="43">
        <f t="shared" si="147"/>
        <v>7.2213789999999998</v>
      </c>
      <c r="K1291" s="43">
        <v>13.401333333333332</v>
      </c>
      <c r="L1291" s="194">
        <v>1.611533333333333</v>
      </c>
      <c r="M1291" s="45">
        <f t="shared" si="143"/>
        <v>1.2074275365497076</v>
      </c>
    </row>
    <row r="1292" spans="1:13" x14ac:dyDescent="0.25">
      <c r="A1292" s="65">
        <f t="shared" si="145"/>
        <v>342</v>
      </c>
      <c r="B1292" s="46" t="s">
        <v>290</v>
      </c>
      <c r="C1292" s="46">
        <v>193.6</v>
      </c>
      <c r="D1292" s="46"/>
      <c r="E1292" s="46"/>
      <c r="F1292" s="46">
        <v>193.6</v>
      </c>
      <c r="G1292" s="221">
        <v>15</v>
      </c>
      <c r="H1292" s="43">
        <f t="shared" si="146"/>
        <v>5.0000000000000001E-3</v>
      </c>
      <c r="I1292" s="43">
        <f t="shared" si="144"/>
        <v>21.407250000000001</v>
      </c>
      <c r="J1292" s="43">
        <f t="shared" si="147"/>
        <v>4.7095950000000002</v>
      </c>
      <c r="K1292" s="43">
        <v>8.74</v>
      </c>
      <c r="L1292" s="194">
        <v>1.0509999999999999</v>
      </c>
      <c r="M1292" s="45">
        <f t="shared" si="143"/>
        <v>0.18547440599173556</v>
      </c>
    </row>
    <row r="1293" spans="1:13" x14ac:dyDescent="0.25">
      <c r="A1293" s="65">
        <f t="shared" si="145"/>
        <v>343</v>
      </c>
      <c r="B1293" s="46" t="s">
        <v>947</v>
      </c>
      <c r="C1293" s="46">
        <v>743</v>
      </c>
      <c r="D1293" s="46"/>
      <c r="E1293" s="46"/>
      <c r="F1293" s="46">
        <v>743</v>
      </c>
      <c r="G1293" s="221">
        <v>480</v>
      </c>
      <c r="H1293" s="43">
        <f t="shared" si="146"/>
        <v>0.16</v>
      </c>
      <c r="I1293" s="43">
        <f t="shared" si="144"/>
        <v>685.03200000000004</v>
      </c>
      <c r="J1293" s="43">
        <f t="shared" si="147"/>
        <v>150.70704000000001</v>
      </c>
      <c r="K1293" s="43">
        <v>279.68</v>
      </c>
      <c r="L1293" s="194">
        <v>33.631999999999998</v>
      </c>
      <c r="M1293" s="45">
        <f t="shared" si="143"/>
        <v>1.5465020726783312</v>
      </c>
    </row>
    <row r="1294" spans="1:13" x14ac:dyDescent="0.25">
      <c r="A1294" s="65">
        <f t="shared" si="145"/>
        <v>344</v>
      </c>
      <c r="B1294" s="46" t="s">
        <v>1359</v>
      </c>
      <c r="C1294" s="46">
        <v>1518.08</v>
      </c>
      <c r="D1294" s="46"/>
      <c r="E1294" s="46"/>
      <c r="F1294" s="46">
        <v>1518.08</v>
      </c>
      <c r="G1294" s="221">
        <v>20</v>
      </c>
      <c r="H1294" s="43">
        <f t="shared" si="146"/>
        <v>6.6666666666666671E-3</v>
      </c>
      <c r="I1294" s="43">
        <f t="shared" si="144"/>
        <v>28.542999999999999</v>
      </c>
      <c r="J1294" s="43">
        <f t="shared" si="147"/>
        <v>6.2794600000000003</v>
      </c>
      <c r="K1294" s="43">
        <v>11.653333333333334</v>
      </c>
      <c r="L1294" s="194">
        <v>1.4013333333333333</v>
      </c>
      <c r="M1294" s="45">
        <f t="shared" si="143"/>
        <v>3.1537947055930299E-2</v>
      </c>
    </row>
    <row r="1295" spans="1:13" x14ac:dyDescent="0.25">
      <c r="A1295" s="65">
        <f t="shared" si="145"/>
        <v>345</v>
      </c>
      <c r="B1295" s="46" t="s">
        <v>2397</v>
      </c>
      <c r="C1295" s="46">
        <v>320.7</v>
      </c>
      <c r="D1295" s="46"/>
      <c r="E1295" s="46"/>
      <c r="F1295" s="46">
        <f>C1295+D1295+E1295</f>
        <v>320.7</v>
      </c>
      <c r="G1295" s="221"/>
      <c r="H1295" s="43">
        <f t="shared" si="146"/>
        <v>0</v>
      </c>
      <c r="I1295" s="43">
        <f t="shared" si="144"/>
        <v>0</v>
      </c>
      <c r="J1295" s="43">
        <f t="shared" ref="J1295:J1308" si="148">I1295*0.3677</f>
        <v>0</v>
      </c>
      <c r="K1295" s="43">
        <v>0</v>
      </c>
      <c r="L1295" s="194">
        <v>0</v>
      </c>
      <c r="M1295" s="45">
        <f t="shared" si="143"/>
        <v>0</v>
      </c>
    </row>
    <row r="1296" spans="1:13" x14ac:dyDescent="0.25">
      <c r="A1296" s="65">
        <f t="shared" si="145"/>
        <v>346</v>
      </c>
      <c r="B1296" s="46" t="s">
        <v>2398</v>
      </c>
      <c r="C1296" s="46">
        <v>352.5</v>
      </c>
      <c r="D1296" s="46"/>
      <c r="E1296" s="46"/>
      <c r="F1296" s="46">
        <f t="shared" ref="F1296:F1308" si="149">C1296+D1296+E1296</f>
        <v>352.5</v>
      </c>
      <c r="G1296" s="221"/>
      <c r="H1296" s="43">
        <f t="shared" si="146"/>
        <v>0</v>
      </c>
      <c r="I1296" s="43">
        <f t="shared" si="144"/>
        <v>0</v>
      </c>
      <c r="J1296" s="43">
        <f t="shared" si="148"/>
        <v>0</v>
      </c>
      <c r="K1296" s="43">
        <v>0</v>
      </c>
      <c r="L1296" s="194">
        <v>0</v>
      </c>
      <c r="M1296" s="45">
        <f t="shared" si="143"/>
        <v>0</v>
      </c>
    </row>
    <row r="1297" spans="1:13" x14ac:dyDescent="0.25">
      <c r="A1297" s="65">
        <f t="shared" si="145"/>
        <v>347</v>
      </c>
      <c r="B1297" s="46" t="s">
        <v>2399</v>
      </c>
      <c r="C1297" s="46">
        <v>399.4</v>
      </c>
      <c r="D1297" s="46"/>
      <c r="E1297" s="46"/>
      <c r="F1297" s="46">
        <f t="shared" si="149"/>
        <v>399.4</v>
      </c>
      <c r="G1297" s="221"/>
      <c r="H1297" s="43">
        <f t="shared" si="146"/>
        <v>0</v>
      </c>
      <c r="I1297" s="43">
        <f t="shared" si="144"/>
        <v>0</v>
      </c>
      <c r="J1297" s="43">
        <f t="shared" si="148"/>
        <v>0</v>
      </c>
      <c r="K1297" s="43">
        <v>0</v>
      </c>
      <c r="L1297" s="194">
        <v>0</v>
      </c>
      <c r="M1297" s="45">
        <f t="shared" si="143"/>
        <v>0</v>
      </c>
    </row>
    <row r="1298" spans="1:13" x14ac:dyDescent="0.25">
      <c r="A1298" s="65">
        <f t="shared" si="145"/>
        <v>348</v>
      </c>
      <c r="B1298" s="46" t="s">
        <v>2400</v>
      </c>
      <c r="C1298" s="46">
        <v>381.3</v>
      </c>
      <c r="D1298" s="46"/>
      <c r="E1298" s="46"/>
      <c r="F1298" s="46">
        <f t="shared" si="149"/>
        <v>381.3</v>
      </c>
      <c r="G1298" s="221"/>
      <c r="H1298" s="43">
        <f t="shared" si="146"/>
        <v>0</v>
      </c>
      <c r="I1298" s="43">
        <f t="shared" si="144"/>
        <v>0</v>
      </c>
      <c r="J1298" s="43">
        <f t="shared" si="148"/>
        <v>0</v>
      </c>
      <c r="K1298" s="43">
        <v>0</v>
      </c>
      <c r="L1298" s="194">
        <v>0</v>
      </c>
      <c r="M1298" s="45">
        <f t="shared" si="143"/>
        <v>0</v>
      </c>
    </row>
    <row r="1299" spans="1:13" x14ac:dyDescent="0.25">
      <c r="A1299" s="65">
        <f t="shared" si="145"/>
        <v>349</v>
      </c>
      <c r="B1299" s="46" t="s">
        <v>2401</v>
      </c>
      <c r="C1299" s="46">
        <v>351.4</v>
      </c>
      <c r="D1299" s="46"/>
      <c r="E1299" s="46"/>
      <c r="F1299" s="46">
        <f t="shared" si="149"/>
        <v>351.4</v>
      </c>
      <c r="G1299" s="221"/>
      <c r="H1299" s="43">
        <f t="shared" si="146"/>
        <v>0</v>
      </c>
      <c r="I1299" s="43">
        <f t="shared" si="144"/>
        <v>0</v>
      </c>
      <c r="J1299" s="43">
        <f t="shared" si="148"/>
        <v>0</v>
      </c>
      <c r="K1299" s="43">
        <v>0</v>
      </c>
      <c r="L1299" s="194">
        <v>0</v>
      </c>
      <c r="M1299" s="45">
        <f t="shared" si="143"/>
        <v>0</v>
      </c>
    </row>
    <row r="1300" spans="1:13" x14ac:dyDescent="0.25">
      <c r="A1300" s="65">
        <f t="shared" si="145"/>
        <v>350</v>
      </c>
      <c r="B1300" s="46" t="s">
        <v>2402</v>
      </c>
      <c r="C1300" s="46">
        <v>381.3</v>
      </c>
      <c r="D1300" s="46"/>
      <c r="E1300" s="46"/>
      <c r="F1300" s="46">
        <f t="shared" si="149"/>
        <v>381.3</v>
      </c>
      <c r="G1300" s="221"/>
      <c r="H1300" s="43">
        <f t="shared" si="146"/>
        <v>0</v>
      </c>
      <c r="I1300" s="43">
        <f t="shared" si="144"/>
        <v>0</v>
      </c>
      <c r="J1300" s="43">
        <f t="shared" si="148"/>
        <v>0</v>
      </c>
      <c r="K1300" s="43">
        <v>0</v>
      </c>
      <c r="L1300" s="194">
        <v>0</v>
      </c>
      <c r="M1300" s="45">
        <f t="shared" si="143"/>
        <v>0</v>
      </c>
    </row>
    <row r="1301" spans="1:13" x14ac:dyDescent="0.25">
      <c r="A1301" s="65">
        <f t="shared" si="145"/>
        <v>351</v>
      </c>
      <c r="B1301" s="46" t="s">
        <v>2403</v>
      </c>
      <c r="C1301" s="46">
        <v>125.1</v>
      </c>
      <c r="D1301" s="46"/>
      <c r="E1301" s="46"/>
      <c r="F1301" s="46">
        <f t="shared" si="149"/>
        <v>125.1</v>
      </c>
      <c r="G1301" s="221"/>
      <c r="H1301" s="43">
        <f t="shared" si="146"/>
        <v>0</v>
      </c>
      <c r="I1301" s="43">
        <f t="shared" si="144"/>
        <v>0</v>
      </c>
      <c r="J1301" s="43">
        <f t="shared" si="148"/>
        <v>0</v>
      </c>
      <c r="K1301" s="43">
        <v>0</v>
      </c>
      <c r="L1301" s="194">
        <v>0</v>
      </c>
      <c r="M1301" s="45">
        <f t="shared" si="143"/>
        <v>0</v>
      </c>
    </row>
    <row r="1302" spans="1:13" x14ac:dyDescent="0.25">
      <c r="A1302" s="65">
        <f t="shared" si="145"/>
        <v>352</v>
      </c>
      <c r="B1302" s="46" t="s">
        <v>2404</v>
      </c>
      <c r="C1302" s="46">
        <v>120.3</v>
      </c>
      <c r="D1302" s="46"/>
      <c r="E1302" s="46"/>
      <c r="F1302" s="46">
        <f t="shared" si="149"/>
        <v>120.3</v>
      </c>
      <c r="G1302" s="221"/>
      <c r="H1302" s="43">
        <f t="shared" si="146"/>
        <v>0</v>
      </c>
      <c r="I1302" s="43">
        <f t="shared" si="144"/>
        <v>0</v>
      </c>
      <c r="J1302" s="43">
        <f t="shared" si="148"/>
        <v>0</v>
      </c>
      <c r="K1302" s="43">
        <v>0</v>
      </c>
      <c r="L1302" s="194">
        <v>0</v>
      </c>
      <c r="M1302" s="45">
        <f t="shared" si="143"/>
        <v>0</v>
      </c>
    </row>
    <row r="1303" spans="1:13" x14ac:dyDescent="0.25">
      <c r="A1303" s="65">
        <f t="shared" si="145"/>
        <v>353</v>
      </c>
      <c r="B1303" s="46" t="s">
        <v>2405</v>
      </c>
      <c r="C1303" s="46">
        <v>342.6</v>
      </c>
      <c r="D1303" s="46"/>
      <c r="E1303" s="46"/>
      <c r="F1303" s="46">
        <f t="shared" si="149"/>
        <v>342.6</v>
      </c>
      <c r="G1303" s="221"/>
      <c r="H1303" s="43">
        <f t="shared" si="146"/>
        <v>0</v>
      </c>
      <c r="I1303" s="43">
        <f t="shared" si="144"/>
        <v>0</v>
      </c>
      <c r="J1303" s="43">
        <f t="shared" si="148"/>
        <v>0</v>
      </c>
      <c r="K1303" s="43">
        <v>0</v>
      </c>
      <c r="L1303" s="194">
        <v>0</v>
      </c>
      <c r="M1303" s="45">
        <f t="shared" si="143"/>
        <v>0</v>
      </c>
    </row>
    <row r="1304" spans="1:13" x14ac:dyDescent="0.25">
      <c r="A1304" s="65">
        <f t="shared" si="145"/>
        <v>354</v>
      </c>
      <c r="B1304" s="46" t="s">
        <v>2406</v>
      </c>
      <c r="C1304" s="46">
        <v>341.6</v>
      </c>
      <c r="D1304" s="46"/>
      <c r="E1304" s="46"/>
      <c r="F1304" s="46">
        <f t="shared" si="149"/>
        <v>341.6</v>
      </c>
      <c r="G1304" s="221"/>
      <c r="H1304" s="43">
        <f t="shared" si="146"/>
        <v>0</v>
      </c>
      <c r="I1304" s="43">
        <f t="shared" si="144"/>
        <v>0</v>
      </c>
      <c r="J1304" s="43">
        <f t="shared" si="148"/>
        <v>0</v>
      </c>
      <c r="K1304" s="43">
        <v>0</v>
      </c>
      <c r="L1304" s="194">
        <v>0</v>
      </c>
      <c r="M1304" s="45">
        <f t="shared" si="143"/>
        <v>0</v>
      </c>
    </row>
    <row r="1305" spans="1:13" x14ac:dyDescent="0.25">
      <c r="A1305" s="65">
        <f t="shared" si="145"/>
        <v>355</v>
      </c>
      <c r="B1305" s="46" t="s">
        <v>2407</v>
      </c>
      <c r="C1305" s="46">
        <v>348.8</v>
      </c>
      <c r="D1305" s="46"/>
      <c r="E1305" s="46"/>
      <c r="F1305" s="46">
        <f t="shared" si="149"/>
        <v>348.8</v>
      </c>
      <c r="G1305" s="221"/>
      <c r="H1305" s="43">
        <f t="shared" si="146"/>
        <v>0</v>
      </c>
      <c r="I1305" s="43">
        <f t="shared" si="144"/>
        <v>0</v>
      </c>
      <c r="J1305" s="43">
        <f t="shared" si="148"/>
        <v>0</v>
      </c>
      <c r="K1305" s="43">
        <v>0</v>
      </c>
      <c r="L1305" s="194">
        <v>0</v>
      </c>
      <c r="M1305" s="45">
        <f t="shared" si="143"/>
        <v>0</v>
      </c>
    </row>
    <row r="1306" spans="1:13" x14ac:dyDescent="0.25">
      <c r="A1306" s="65">
        <f t="shared" si="145"/>
        <v>356</v>
      </c>
      <c r="B1306" s="46" t="s">
        <v>2408</v>
      </c>
      <c r="C1306" s="46">
        <v>348.5</v>
      </c>
      <c r="D1306" s="46"/>
      <c r="E1306" s="46"/>
      <c r="F1306" s="46">
        <f t="shared" si="149"/>
        <v>348.5</v>
      </c>
      <c r="G1306" s="221"/>
      <c r="H1306" s="43">
        <f t="shared" si="146"/>
        <v>0</v>
      </c>
      <c r="I1306" s="43">
        <f t="shared" si="144"/>
        <v>0</v>
      </c>
      <c r="J1306" s="43">
        <f t="shared" si="148"/>
        <v>0</v>
      </c>
      <c r="K1306" s="43">
        <v>0</v>
      </c>
      <c r="L1306" s="194">
        <v>0</v>
      </c>
      <c r="M1306" s="45">
        <f t="shared" si="143"/>
        <v>0</v>
      </c>
    </row>
    <row r="1307" spans="1:13" x14ac:dyDescent="0.25">
      <c r="A1307" s="65">
        <f t="shared" si="145"/>
        <v>357</v>
      </c>
      <c r="B1307" s="46" t="s">
        <v>2409</v>
      </c>
      <c r="C1307" s="46">
        <v>713.6</v>
      </c>
      <c r="D1307" s="46"/>
      <c r="E1307" s="46"/>
      <c r="F1307" s="46">
        <f t="shared" si="149"/>
        <v>713.6</v>
      </c>
      <c r="G1307" s="221"/>
      <c r="H1307" s="43">
        <f t="shared" si="146"/>
        <v>0</v>
      </c>
      <c r="I1307" s="43">
        <f t="shared" si="144"/>
        <v>0</v>
      </c>
      <c r="J1307" s="43">
        <f t="shared" si="148"/>
        <v>0</v>
      </c>
      <c r="K1307" s="43">
        <v>0</v>
      </c>
      <c r="L1307" s="194">
        <v>0</v>
      </c>
      <c r="M1307" s="45">
        <f t="shared" si="143"/>
        <v>0</v>
      </c>
    </row>
    <row r="1308" spans="1:13" x14ac:dyDescent="0.25">
      <c r="A1308" s="65">
        <f t="shared" si="145"/>
        <v>358</v>
      </c>
      <c r="B1308" s="46" t="s">
        <v>2410</v>
      </c>
      <c r="C1308" s="46">
        <v>343.6</v>
      </c>
      <c r="D1308" s="46"/>
      <c r="E1308" s="46"/>
      <c r="F1308" s="46">
        <f t="shared" si="149"/>
        <v>343.6</v>
      </c>
      <c r="G1308" s="221"/>
      <c r="H1308" s="43">
        <f t="shared" si="146"/>
        <v>0</v>
      </c>
      <c r="I1308" s="43">
        <f t="shared" si="144"/>
        <v>0</v>
      </c>
      <c r="J1308" s="43">
        <f t="shared" si="148"/>
        <v>0</v>
      </c>
      <c r="K1308" s="43">
        <v>0</v>
      </c>
      <c r="L1308" s="194">
        <v>0</v>
      </c>
      <c r="M1308" s="45">
        <f t="shared" si="143"/>
        <v>0</v>
      </c>
    </row>
    <row r="1309" spans="1:13" ht="14" x14ac:dyDescent="0.3">
      <c r="A1309" s="23"/>
      <c r="B1309" s="35" t="s">
        <v>2074</v>
      </c>
      <c r="C1309" s="23">
        <f t="shared" ref="C1309:K1309" si="150">SUM(C951:C1308)</f>
        <v>210848.08000000002</v>
      </c>
      <c r="D1309" s="39">
        <f t="shared" si="150"/>
        <v>1269.0999999999999</v>
      </c>
      <c r="E1309" s="39">
        <f t="shared" si="150"/>
        <v>9020.7800000000007</v>
      </c>
      <c r="F1309" s="39">
        <f t="shared" si="150"/>
        <v>221137.96000000011</v>
      </c>
      <c r="G1309" s="196">
        <f t="shared" si="150"/>
        <v>70895.460000000006</v>
      </c>
      <c r="H1309" s="39">
        <f t="shared" si="150"/>
        <v>23.631820000000022</v>
      </c>
      <c r="I1309" s="39">
        <f t="shared" si="150"/>
        <v>101178.45573899998</v>
      </c>
      <c r="J1309" s="39">
        <f t="shared" si="150"/>
        <v>22259.260262580006</v>
      </c>
      <c r="K1309" s="39">
        <f t="shared" si="150"/>
        <v>41308.421360000022</v>
      </c>
      <c r="L1309" s="196">
        <v>5056.8416573333334</v>
      </c>
      <c r="M1309" s="45">
        <f t="shared" si="143"/>
        <v>0.76785993241012651</v>
      </c>
    </row>
    <row r="1310" spans="1:13" x14ac:dyDescent="0.25">
      <c r="A1310" s="516" t="s">
        <v>1877</v>
      </c>
      <c r="B1310" s="517"/>
      <c r="C1310" s="517"/>
      <c r="D1310" s="517"/>
      <c r="E1310" s="517"/>
      <c r="F1310" s="517"/>
      <c r="G1310" s="517"/>
      <c r="H1310" s="517"/>
      <c r="I1310" s="517"/>
      <c r="J1310" s="517"/>
      <c r="K1310" s="517"/>
      <c r="L1310" s="517"/>
      <c r="M1310" s="518"/>
    </row>
    <row r="1311" spans="1:13" x14ac:dyDescent="0.25">
      <c r="A1311" s="46">
        <v>1</v>
      </c>
      <c r="B1311" s="46" t="s">
        <v>1504</v>
      </c>
      <c r="C1311" s="190">
        <v>2589.1999999999998</v>
      </c>
      <c r="D1311" s="46"/>
      <c r="E1311" s="49">
        <v>1780.4</v>
      </c>
      <c r="F1311" s="46">
        <f t="shared" ref="F1311:F1357" si="151">C1311+D1311+E1311</f>
        <v>4369.6000000000004</v>
      </c>
      <c r="G1311" s="208">
        <v>1827</v>
      </c>
      <c r="H1311" s="43">
        <f>G1311/3000</f>
        <v>0.60899999999999999</v>
      </c>
      <c r="I1311" s="43">
        <f t="shared" ref="I1311:I1357" si="152">H1311*4281.45</f>
        <v>2607.4030499999999</v>
      </c>
      <c r="J1311" s="43">
        <f>I1311*0.22</f>
        <v>573.62867099999994</v>
      </c>
      <c r="K1311" s="43">
        <v>694.74719999999991</v>
      </c>
      <c r="L1311" s="194">
        <v>128.01179999999999</v>
      </c>
      <c r="M1311" s="45">
        <f t="shared" ref="M1311:M1338" si="153">(I1311+J1311+K1311+L1311)/F1311</f>
        <v>0.91628311996521394</v>
      </c>
    </row>
    <row r="1312" spans="1:13" x14ac:dyDescent="0.25">
      <c r="A1312" s="46">
        <f>A1311+1</f>
        <v>2</v>
      </c>
      <c r="B1312" s="46" t="s">
        <v>1505</v>
      </c>
      <c r="C1312" s="190">
        <v>3208.2</v>
      </c>
      <c r="D1312" s="48"/>
      <c r="E1312" s="49">
        <v>45.1</v>
      </c>
      <c r="F1312" s="46">
        <f t="shared" si="151"/>
        <v>3253.2999999999997</v>
      </c>
      <c r="G1312" s="208">
        <v>1649</v>
      </c>
      <c r="H1312" s="43">
        <f t="shared" ref="H1312:H1355" si="154">G1312/3000</f>
        <v>0.54966666666666664</v>
      </c>
      <c r="I1312" s="43">
        <f t="shared" si="152"/>
        <v>2353.3703499999997</v>
      </c>
      <c r="J1312" s="43">
        <f t="shared" ref="J1312:J1357" si="155">I1312*0.22</f>
        <v>517.74147699999992</v>
      </c>
      <c r="K1312" s="43">
        <v>627.05973333333327</v>
      </c>
      <c r="L1312" s="194">
        <v>115.53993333333332</v>
      </c>
      <c r="M1312" s="45">
        <f t="shared" si="153"/>
        <v>1.1107833564893084</v>
      </c>
    </row>
    <row r="1313" spans="1:13" x14ac:dyDescent="0.25">
      <c r="A1313" s="46">
        <f t="shared" ref="A1313:A1357" si="156">A1312+1</f>
        <v>3</v>
      </c>
      <c r="B1313" s="46" t="s">
        <v>1878</v>
      </c>
      <c r="C1313" s="190">
        <v>7422.1</v>
      </c>
      <c r="D1313" s="48"/>
      <c r="E1313" s="49">
        <v>176.5</v>
      </c>
      <c r="F1313" s="46">
        <f t="shared" si="151"/>
        <v>7598.6</v>
      </c>
      <c r="G1313" s="208">
        <v>3663.8</v>
      </c>
      <c r="H1313" s="43">
        <f t="shared" si="154"/>
        <v>1.2212666666666667</v>
      </c>
      <c r="I1313" s="43">
        <f t="shared" si="152"/>
        <v>5228.7921699999997</v>
      </c>
      <c r="J1313" s="43">
        <f t="shared" si="155"/>
        <v>1150.3342774</v>
      </c>
      <c r="K1313" s="43">
        <v>1393.2210133333335</v>
      </c>
      <c r="L1313" s="194">
        <v>256.7102533333333</v>
      </c>
      <c r="M1313" s="45">
        <f t="shared" si="153"/>
        <v>1.05664960835768</v>
      </c>
    </row>
    <row r="1314" spans="1:13" x14ac:dyDescent="0.25">
      <c r="A1314" s="46">
        <f t="shared" si="156"/>
        <v>4</v>
      </c>
      <c r="B1314" s="46" t="s">
        <v>1507</v>
      </c>
      <c r="C1314" s="190">
        <v>3200.7</v>
      </c>
      <c r="D1314" s="48">
        <v>43.2</v>
      </c>
      <c r="E1314" s="49"/>
      <c r="F1314" s="46">
        <f t="shared" si="151"/>
        <v>3243.8999999999996</v>
      </c>
      <c r="G1314" s="208">
        <v>1721.5</v>
      </c>
      <c r="H1314" s="43">
        <f t="shared" si="154"/>
        <v>0.57383333333333331</v>
      </c>
      <c r="I1314" s="43">
        <f t="shared" si="152"/>
        <v>2456.8387249999996</v>
      </c>
      <c r="J1314" s="43">
        <f t="shared" si="155"/>
        <v>540.5045194999999</v>
      </c>
      <c r="K1314" s="43">
        <v>654.62906666666663</v>
      </c>
      <c r="L1314" s="194">
        <v>120.61976666666666</v>
      </c>
      <c r="M1314" s="45">
        <f t="shared" si="153"/>
        <v>1.1629803871368827</v>
      </c>
    </row>
    <row r="1315" spans="1:13" x14ac:dyDescent="0.25">
      <c r="A1315" s="46">
        <f t="shared" si="156"/>
        <v>5</v>
      </c>
      <c r="B1315" s="46" t="s">
        <v>1508</v>
      </c>
      <c r="C1315" s="190">
        <v>3204.9</v>
      </c>
      <c r="D1315" s="48"/>
      <c r="E1315" s="49"/>
      <c r="F1315" s="46">
        <v>3204.9</v>
      </c>
      <c r="G1315" s="208">
        <v>1793</v>
      </c>
      <c r="H1315" s="43">
        <f t="shared" si="154"/>
        <v>0.59766666666666668</v>
      </c>
      <c r="I1315" s="43">
        <f t="shared" si="152"/>
        <v>2558.87995</v>
      </c>
      <c r="J1315" s="43">
        <f t="shared" si="155"/>
        <v>562.95358899999997</v>
      </c>
      <c r="K1315" s="43">
        <v>681.81813333333332</v>
      </c>
      <c r="L1315" s="194">
        <v>125.62953333333333</v>
      </c>
      <c r="M1315" s="45">
        <f t="shared" si="153"/>
        <v>1.2260230290076652</v>
      </c>
    </row>
    <row r="1316" spans="1:13" x14ac:dyDescent="0.25">
      <c r="A1316" s="46">
        <f t="shared" si="156"/>
        <v>6</v>
      </c>
      <c r="B1316" s="46" t="s">
        <v>1509</v>
      </c>
      <c r="C1316" s="190">
        <v>3188.3</v>
      </c>
      <c r="D1316" s="48"/>
      <c r="E1316" s="49"/>
      <c r="F1316" s="46">
        <f t="shared" si="151"/>
        <v>3188.3</v>
      </c>
      <c r="G1316" s="208">
        <v>1696</v>
      </c>
      <c r="H1316" s="43">
        <f t="shared" si="154"/>
        <v>0.56533333333333335</v>
      </c>
      <c r="I1316" s="43">
        <f t="shared" si="152"/>
        <v>2420.4463999999998</v>
      </c>
      <c r="J1316" s="43">
        <f t="shared" si="155"/>
        <v>532.49820799999998</v>
      </c>
      <c r="K1316" s="43">
        <v>644.93226666666669</v>
      </c>
      <c r="L1316" s="194">
        <v>118.83306666666667</v>
      </c>
      <c r="M1316" s="45">
        <f t="shared" si="153"/>
        <v>1.16573407186693</v>
      </c>
    </row>
    <row r="1317" spans="1:13" x14ac:dyDescent="0.25">
      <c r="A1317" s="46">
        <f t="shared" si="156"/>
        <v>7</v>
      </c>
      <c r="B1317" s="46" t="s">
        <v>1510</v>
      </c>
      <c r="C1317" s="190">
        <v>3475.5</v>
      </c>
      <c r="D1317" s="48"/>
      <c r="E1317" s="49"/>
      <c r="F1317" s="46">
        <f t="shared" si="151"/>
        <v>3475.5</v>
      </c>
      <c r="G1317" s="208">
        <v>1636.8</v>
      </c>
      <c r="H1317" s="43">
        <f t="shared" si="154"/>
        <v>0.54559999999999997</v>
      </c>
      <c r="I1317" s="43">
        <f t="shared" si="152"/>
        <v>2335.95912</v>
      </c>
      <c r="J1317" s="43">
        <f t="shared" si="155"/>
        <v>513.91100640000002</v>
      </c>
      <c r="K1317" s="43">
        <v>622.42048</v>
      </c>
      <c r="L1317" s="194">
        <v>114.68511999999998</v>
      </c>
      <c r="M1317" s="45">
        <f t="shared" si="153"/>
        <v>1.0320747306574594</v>
      </c>
    </row>
    <row r="1318" spans="1:13" x14ac:dyDescent="0.25">
      <c r="A1318" s="46">
        <f t="shared" si="156"/>
        <v>8</v>
      </c>
      <c r="B1318" s="46" t="s">
        <v>1879</v>
      </c>
      <c r="C1318" s="190">
        <v>3043.6</v>
      </c>
      <c r="D1318" s="48"/>
      <c r="E1318" s="49"/>
      <c r="F1318" s="46">
        <f t="shared" si="151"/>
        <v>3043.6</v>
      </c>
      <c r="G1318" s="208">
        <v>1445</v>
      </c>
      <c r="H1318" s="43">
        <f t="shared" si="154"/>
        <v>0.48166666666666669</v>
      </c>
      <c r="I1318" s="43">
        <f t="shared" si="152"/>
        <v>2062.2317499999999</v>
      </c>
      <c r="J1318" s="43">
        <f t="shared" si="155"/>
        <v>453.69098500000001</v>
      </c>
      <c r="K1318" s="43">
        <v>549.4853333333333</v>
      </c>
      <c r="L1318" s="194">
        <v>101.24633333333334</v>
      </c>
      <c r="M1318" s="45">
        <f t="shared" si="153"/>
        <v>1.040430543325886</v>
      </c>
    </row>
    <row r="1319" spans="1:13" x14ac:dyDescent="0.25">
      <c r="A1319" s="46">
        <f t="shared" si="156"/>
        <v>9</v>
      </c>
      <c r="B1319" s="46" t="s">
        <v>1511</v>
      </c>
      <c r="C1319" s="190">
        <v>7039.4</v>
      </c>
      <c r="D1319" s="48"/>
      <c r="E1319" s="49">
        <v>816.4</v>
      </c>
      <c r="F1319" s="46">
        <f t="shared" si="151"/>
        <v>7855.7999999999993</v>
      </c>
      <c r="G1319" s="208">
        <v>3386.5</v>
      </c>
      <c r="H1319" s="43">
        <f t="shared" si="154"/>
        <v>1.1288333333333334</v>
      </c>
      <c r="I1319" s="43">
        <f t="shared" si="152"/>
        <v>4833.0434749999995</v>
      </c>
      <c r="J1319" s="43">
        <f t="shared" si="155"/>
        <v>1063.2695644999999</v>
      </c>
      <c r="K1319" s="43">
        <v>1287.7730666666666</v>
      </c>
      <c r="L1319" s="194">
        <v>237.28076666666666</v>
      </c>
      <c r="M1319" s="45">
        <f t="shared" si="153"/>
        <v>0.9446990596544379</v>
      </c>
    </row>
    <row r="1320" spans="1:13" x14ac:dyDescent="0.25">
      <c r="A1320" s="46">
        <f t="shared" si="156"/>
        <v>10</v>
      </c>
      <c r="B1320" s="46" t="s">
        <v>1512</v>
      </c>
      <c r="C1320" s="190">
        <v>10010.700000000001</v>
      </c>
      <c r="D1320" s="48">
        <v>269</v>
      </c>
      <c r="E1320" s="49"/>
      <c r="F1320" s="46">
        <f t="shared" si="151"/>
        <v>10279.700000000001</v>
      </c>
      <c r="G1320" s="208">
        <v>4638</v>
      </c>
      <c r="H1320" s="43">
        <f t="shared" si="154"/>
        <v>1.546</v>
      </c>
      <c r="I1320" s="43">
        <f t="shared" si="152"/>
        <v>6619.1216999999997</v>
      </c>
      <c r="J1320" s="43">
        <f t="shared" si="155"/>
        <v>1456.206774</v>
      </c>
      <c r="K1320" s="43">
        <v>1763.6768</v>
      </c>
      <c r="L1320" s="194">
        <v>324.9692</v>
      </c>
      <c r="M1320" s="45">
        <f t="shared" si="153"/>
        <v>0.9887423245814565</v>
      </c>
    </row>
    <row r="1321" spans="1:13" x14ac:dyDescent="0.25">
      <c r="A1321" s="46">
        <f t="shared" si="156"/>
        <v>11</v>
      </c>
      <c r="B1321" s="46" t="s">
        <v>1513</v>
      </c>
      <c r="C1321" s="190">
        <v>9985.1</v>
      </c>
      <c r="D1321" s="48">
        <v>248.8</v>
      </c>
      <c r="E1321" s="49"/>
      <c r="F1321" s="46">
        <f t="shared" si="151"/>
        <v>10233.9</v>
      </c>
      <c r="G1321" s="208">
        <v>5230.5</v>
      </c>
      <c r="H1321" s="43">
        <f t="shared" si="154"/>
        <v>1.7435</v>
      </c>
      <c r="I1321" s="43">
        <f t="shared" si="152"/>
        <v>7464.7080749999996</v>
      </c>
      <c r="J1321" s="43">
        <f t="shared" si="155"/>
        <v>1642.2357764999999</v>
      </c>
      <c r="K1321" s="43">
        <v>1988.9848</v>
      </c>
      <c r="L1321" s="194">
        <v>366.4837</v>
      </c>
      <c r="M1321" s="45">
        <f t="shared" si="153"/>
        <v>1.1200434195663433</v>
      </c>
    </row>
    <row r="1322" spans="1:13" x14ac:dyDescent="0.25">
      <c r="A1322" s="46">
        <f t="shared" si="156"/>
        <v>12</v>
      </c>
      <c r="B1322" s="46" t="s">
        <v>1880</v>
      </c>
      <c r="C1322" s="190">
        <v>4399.7</v>
      </c>
      <c r="D1322" s="48"/>
      <c r="E1322" s="49"/>
      <c r="F1322" s="46">
        <f t="shared" si="151"/>
        <v>4399.7</v>
      </c>
      <c r="G1322" s="208">
        <v>1883</v>
      </c>
      <c r="H1322" s="43">
        <f t="shared" si="154"/>
        <v>0.62766666666666671</v>
      </c>
      <c r="I1322" s="43">
        <f t="shared" si="152"/>
        <v>2687.3234499999999</v>
      </c>
      <c r="J1322" s="43">
        <f t="shared" si="155"/>
        <v>591.21115899999995</v>
      </c>
      <c r="K1322" s="43">
        <v>716.04213333333337</v>
      </c>
      <c r="L1322" s="194">
        <v>131.93553333333335</v>
      </c>
      <c r="M1322" s="45">
        <f t="shared" si="153"/>
        <v>0.93790764726382869</v>
      </c>
    </row>
    <row r="1323" spans="1:13" x14ac:dyDescent="0.25">
      <c r="A1323" s="46">
        <f t="shared" si="156"/>
        <v>13</v>
      </c>
      <c r="B1323" s="46" t="s">
        <v>1514</v>
      </c>
      <c r="C1323" s="190">
        <v>4393.8999999999996</v>
      </c>
      <c r="D1323" s="48"/>
      <c r="E1323" s="49"/>
      <c r="F1323" s="46">
        <f t="shared" si="151"/>
        <v>4393.8999999999996</v>
      </c>
      <c r="G1323" s="208">
        <v>2522</v>
      </c>
      <c r="H1323" s="43">
        <f t="shared" si="154"/>
        <v>0.84066666666666667</v>
      </c>
      <c r="I1323" s="43">
        <f t="shared" si="152"/>
        <v>3599.2723000000001</v>
      </c>
      <c r="J1323" s="43">
        <f t="shared" si="155"/>
        <v>791.83990600000004</v>
      </c>
      <c r="K1323" s="43">
        <v>959.03253333333328</v>
      </c>
      <c r="L1323" s="194">
        <v>176.70813333333331</v>
      </c>
      <c r="M1323" s="45">
        <f t="shared" si="153"/>
        <v>1.2578467586123185</v>
      </c>
    </row>
    <row r="1324" spans="1:13" x14ac:dyDescent="0.25">
      <c r="A1324" s="46">
        <f t="shared" si="156"/>
        <v>14</v>
      </c>
      <c r="B1324" s="46" t="s">
        <v>1515</v>
      </c>
      <c r="C1324" s="190">
        <v>13614.8</v>
      </c>
      <c r="D1324" s="48"/>
      <c r="E1324" s="49">
        <v>2083.39</v>
      </c>
      <c r="F1324" s="46">
        <f t="shared" si="151"/>
        <v>15698.189999999999</v>
      </c>
      <c r="G1324" s="208">
        <v>4241</v>
      </c>
      <c r="H1324" s="43">
        <f t="shared" si="154"/>
        <v>1.4136666666666666</v>
      </c>
      <c r="I1324" s="43">
        <f t="shared" si="152"/>
        <v>6052.5431499999995</v>
      </c>
      <c r="J1324" s="43">
        <f t="shared" si="155"/>
        <v>1331.559493</v>
      </c>
      <c r="K1324" s="43">
        <v>1612.7109333333333</v>
      </c>
      <c r="L1324" s="194">
        <v>297.15273333333334</v>
      </c>
      <c r="M1324" s="45">
        <f t="shared" si="153"/>
        <v>0.59204063077760349</v>
      </c>
    </row>
    <row r="1325" spans="1:13" x14ac:dyDescent="0.25">
      <c r="A1325" s="46">
        <f t="shared" si="156"/>
        <v>15</v>
      </c>
      <c r="B1325" s="46" t="s">
        <v>1516</v>
      </c>
      <c r="C1325" s="190">
        <v>3086.6</v>
      </c>
      <c r="D1325" s="48"/>
      <c r="E1325" s="49"/>
      <c r="F1325" s="46">
        <f t="shared" si="151"/>
        <v>3086.6</v>
      </c>
      <c r="G1325" s="208">
        <v>2053.3000000000002</v>
      </c>
      <c r="H1325" s="43">
        <f t="shared" si="154"/>
        <v>0.68443333333333345</v>
      </c>
      <c r="I1325" s="43">
        <f t="shared" si="152"/>
        <v>2930.3670950000005</v>
      </c>
      <c r="J1325" s="43">
        <f t="shared" si="155"/>
        <v>644.68076090000011</v>
      </c>
      <c r="K1325" s="43">
        <v>780.80154666666681</v>
      </c>
      <c r="L1325" s="194">
        <v>143.86788666666669</v>
      </c>
      <c r="M1325" s="45">
        <f t="shared" si="153"/>
        <v>1.4578232648329343</v>
      </c>
    </row>
    <row r="1326" spans="1:13" x14ac:dyDescent="0.25">
      <c r="A1326" s="46">
        <f t="shared" si="156"/>
        <v>16</v>
      </c>
      <c r="B1326" s="46" t="s">
        <v>1517</v>
      </c>
      <c r="C1326" s="190">
        <v>3011.7</v>
      </c>
      <c r="D1326" s="48"/>
      <c r="E1326" s="49"/>
      <c r="F1326" s="46">
        <f t="shared" si="151"/>
        <v>3011.7</v>
      </c>
      <c r="G1326" s="208">
        <v>2046.5</v>
      </c>
      <c r="H1326" s="43">
        <f t="shared" si="154"/>
        <v>0.6821666666666667</v>
      </c>
      <c r="I1326" s="43">
        <f t="shared" si="152"/>
        <v>2920.6624750000001</v>
      </c>
      <c r="J1326" s="43">
        <f t="shared" si="155"/>
        <v>642.54574450000007</v>
      </c>
      <c r="K1326" s="43">
        <v>778.21573333333333</v>
      </c>
      <c r="L1326" s="194">
        <v>143.39143333333334</v>
      </c>
      <c r="M1326" s="45">
        <f t="shared" si="153"/>
        <v>1.489130851733794</v>
      </c>
    </row>
    <row r="1327" spans="1:13" x14ac:dyDescent="0.25">
      <c r="A1327" s="46">
        <f t="shared" si="156"/>
        <v>17</v>
      </c>
      <c r="B1327" s="46" t="s">
        <v>1518</v>
      </c>
      <c r="C1327" s="190">
        <v>4401.5</v>
      </c>
      <c r="D1327" s="48"/>
      <c r="E1327" s="49"/>
      <c r="F1327" s="46">
        <f t="shared" si="151"/>
        <v>4401.5</v>
      </c>
      <c r="G1327" s="208">
        <v>1855.7</v>
      </c>
      <c r="H1327" s="43">
        <f t="shared" si="154"/>
        <v>0.61856666666666671</v>
      </c>
      <c r="I1327" s="43">
        <f t="shared" si="152"/>
        <v>2648.362255</v>
      </c>
      <c r="J1327" s="43">
        <f t="shared" si="155"/>
        <v>582.63969610000004</v>
      </c>
      <c r="K1327" s="43">
        <v>705.66085333333342</v>
      </c>
      <c r="L1327" s="194">
        <v>130.02271333333334</v>
      </c>
      <c r="M1327" s="45">
        <f t="shared" si="153"/>
        <v>0.92393173185656408</v>
      </c>
    </row>
    <row r="1328" spans="1:13" x14ac:dyDescent="0.25">
      <c r="A1328" s="46">
        <f t="shared" si="156"/>
        <v>18</v>
      </c>
      <c r="B1328" s="46" t="s">
        <v>1519</v>
      </c>
      <c r="C1328" s="190">
        <v>4380.8999999999996</v>
      </c>
      <c r="D1328" s="48"/>
      <c r="E1328" s="49"/>
      <c r="F1328" s="46">
        <f t="shared" si="151"/>
        <v>4380.8999999999996</v>
      </c>
      <c r="G1328" s="208">
        <v>1855.8</v>
      </c>
      <c r="H1328" s="43">
        <f t="shared" si="154"/>
        <v>0.61860000000000004</v>
      </c>
      <c r="I1328" s="43">
        <f t="shared" si="152"/>
        <v>2648.50497</v>
      </c>
      <c r="J1328" s="43">
        <f t="shared" si="155"/>
        <v>582.67109340000002</v>
      </c>
      <c r="K1328" s="43">
        <v>705.69888000000014</v>
      </c>
      <c r="L1328" s="194">
        <v>130.02972</v>
      </c>
      <c r="M1328" s="45">
        <f t="shared" si="153"/>
        <v>0.92832629446004256</v>
      </c>
    </row>
    <row r="1329" spans="1:13" x14ac:dyDescent="0.25">
      <c r="A1329" s="46">
        <f t="shared" si="156"/>
        <v>19</v>
      </c>
      <c r="B1329" s="46" t="s">
        <v>1521</v>
      </c>
      <c r="C1329" s="190">
        <v>9529.6</v>
      </c>
      <c r="D1329" s="48"/>
      <c r="E1329" s="49">
        <v>1865.5</v>
      </c>
      <c r="F1329" s="46">
        <f t="shared" si="151"/>
        <v>11395.1</v>
      </c>
      <c r="G1329" s="208">
        <v>5364.5</v>
      </c>
      <c r="H1329" s="43">
        <f t="shared" si="154"/>
        <v>1.7881666666666667</v>
      </c>
      <c r="I1329" s="43">
        <f t="shared" si="152"/>
        <v>7655.946175</v>
      </c>
      <c r="J1329" s="43">
        <f t="shared" si="155"/>
        <v>1684.3081585</v>
      </c>
      <c r="K1329" s="43">
        <v>2039.9405333333334</v>
      </c>
      <c r="L1329" s="194">
        <v>375.87263333333334</v>
      </c>
      <c r="M1329" s="45">
        <f t="shared" si="153"/>
        <v>1.0316774315422126</v>
      </c>
    </row>
    <row r="1330" spans="1:13" x14ac:dyDescent="0.25">
      <c r="A1330" s="46">
        <f t="shared" si="156"/>
        <v>20</v>
      </c>
      <c r="B1330" s="46" t="s">
        <v>1522</v>
      </c>
      <c r="C1330" s="190">
        <v>5840.7</v>
      </c>
      <c r="D1330" s="48"/>
      <c r="E1330" s="49"/>
      <c r="F1330" s="46">
        <f t="shared" si="151"/>
        <v>5840.7</v>
      </c>
      <c r="G1330" s="208">
        <v>2033.1</v>
      </c>
      <c r="H1330" s="43">
        <f t="shared" si="154"/>
        <v>0.67769999999999997</v>
      </c>
      <c r="I1330" s="43">
        <f t="shared" si="152"/>
        <v>2901.5386649999996</v>
      </c>
      <c r="J1330" s="43">
        <f t="shared" si="155"/>
        <v>638.33850629999995</v>
      </c>
      <c r="K1330" s="43">
        <v>773.12015999999994</v>
      </c>
      <c r="L1330" s="194">
        <v>142.45254</v>
      </c>
      <c r="M1330" s="45">
        <f t="shared" si="153"/>
        <v>0.76282806363963218</v>
      </c>
    </row>
    <row r="1331" spans="1:13" x14ac:dyDescent="0.25">
      <c r="A1331" s="46">
        <f t="shared" si="156"/>
        <v>21</v>
      </c>
      <c r="B1331" s="46" t="s">
        <v>1523</v>
      </c>
      <c r="C1331" s="190">
        <v>6026.6</v>
      </c>
      <c r="D1331" s="48"/>
      <c r="E1331" s="49"/>
      <c r="F1331" s="46">
        <f t="shared" si="151"/>
        <v>6026.6</v>
      </c>
      <c r="G1331" s="208">
        <v>2770</v>
      </c>
      <c r="H1331" s="43">
        <f t="shared" si="154"/>
        <v>0.92333333333333334</v>
      </c>
      <c r="I1331" s="43">
        <f t="shared" si="152"/>
        <v>3953.2055</v>
      </c>
      <c r="J1331" s="43">
        <f t="shared" si="155"/>
        <v>869.70520999999997</v>
      </c>
      <c r="K1331" s="43">
        <v>1053.3386666666668</v>
      </c>
      <c r="L1331" s="194">
        <v>194.08466666666666</v>
      </c>
      <c r="M1331" s="45">
        <f t="shared" si="153"/>
        <v>1.0072568352526023</v>
      </c>
    </row>
    <row r="1332" spans="1:13" x14ac:dyDescent="0.25">
      <c r="A1332" s="46">
        <f t="shared" si="156"/>
        <v>22</v>
      </c>
      <c r="B1332" s="46" t="s">
        <v>1524</v>
      </c>
      <c r="C1332" s="190">
        <v>5850.8</v>
      </c>
      <c r="D1332" s="48"/>
      <c r="E1332" s="49"/>
      <c r="F1332" s="46">
        <f t="shared" si="151"/>
        <v>5850.8</v>
      </c>
      <c r="G1332" s="208">
        <v>2777</v>
      </c>
      <c r="H1332" s="43">
        <f t="shared" si="154"/>
        <v>0.92566666666666664</v>
      </c>
      <c r="I1332" s="43">
        <f t="shared" si="152"/>
        <v>3963.1955499999999</v>
      </c>
      <c r="J1332" s="43">
        <f t="shared" si="155"/>
        <v>871.90302099999997</v>
      </c>
      <c r="K1332" s="43">
        <v>1056.0005333333334</v>
      </c>
      <c r="L1332" s="194">
        <v>194.57513333333333</v>
      </c>
      <c r="M1332" s="45">
        <f t="shared" si="153"/>
        <v>1.0401439525648912</v>
      </c>
    </row>
    <row r="1333" spans="1:13" x14ac:dyDescent="0.25">
      <c r="A1333" s="46">
        <f t="shared" si="156"/>
        <v>23</v>
      </c>
      <c r="B1333" s="46" t="s">
        <v>1525</v>
      </c>
      <c r="C1333" s="190">
        <v>7972.6</v>
      </c>
      <c r="D1333" s="48"/>
      <c r="E1333" s="49"/>
      <c r="F1333" s="46">
        <f t="shared" si="151"/>
        <v>7972.6</v>
      </c>
      <c r="G1333" s="208">
        <v>3300</v>
      </c>
      <c r="H1333" s="43">
        <f t="shared" si="154"/>
        <v>1.1000000000000001</v>
      </c>
      <c r="I1333" s="43">
        <f t="shared" si="152"/>
        <v>4709.5950000000003</v>
      </c>
      <c r="J1333" s="43">
        <f t="shared" si="155"/>
        <v>1036.1109000000001</v>
      </c>
      <c r="K1333" s="43">
        <v>1254.8800000000001</v>
      </c>
      <c r="L1333" s="194">
        <v>231.22</v>
      </c>
      <c r="M1333" s="45">
        <f t="shared" si="153"/>
        <v>0.90708249504553107</v>
      </c>
    </row>
    <row r="1334" spans="1:13" x14ac:dyDescent="0.25">
      <c r="A1334" s="46">
        <f t="shared" si="156"/>
        <v>24</v>
      </c>
      <c r="B1334" s="46" t="s">
        <v>1526</v>
      </c>
      <c r="C1334" s="190">
        <v>4276.3</v>
      </c>
      <c r="D1334" s="48"/>
      <c r="E1334" s="49"/>
      <c r="F1334" s="46">
        <f t="shared" si="151"/>
        <v>4276.3</v>
      </c>
      <c r="G1334" s="208">
        <v>1789.7</v>
      </c>
      <c r="H1334" s="43">
        <f t="shared" si="154"/>
        <v>0.59656666666666669</v>
      </c>
      <c r="I1334" s="43">
        <f t="shared" si="152"/>
        <v>2554.1703550000002</v>
      </c>
      <c r="J1334" s="43">
        <f t="shared" si="155"/>
        <v>561.91747810000004</v>
      </c>
      <c r="K1334" s="43">
        <v>680.56325333333348</v>
      </c>
      <c r="L1334" s="194">
        <v>125.39831333333333</v>
      </c>
      <c r="M1334" s="45">
        <f t="shared" si="153"/>
        <v>0.91715955376532676</v>
      </c>
    </row>
    <row r="1335" spans="1:13" x14ac:dyDescent="0.25">
      <c r="A1335" s="46">
        <f t="shared" si="156"/>
        <v>25</v>
      </c>
      <c r="B1335" s="46" t="s">
        <v>1527</v>
      </c>
      <c r="C1335" s="190">
        <v>4367.5</v>
      </c>
      <c r="D1335" s="48"/>
      <c r="E1335" s="49"/>
      <c r="F1335" s="46">
        <f t="shared" si="151"/>
        <v>4367.5</v>
      </c>
      <c r="G1335" s="208">
        <v>2587.1</v>
      </c>
      <c r="H1335" s="43">
        <f t="shared" si="154"/>
        <v>0.86236666666666661</v>
      </c>
      <c r="I1335" s="43">
        <f t="shared" si="152"/>
        <v>3692.1797649999994</v>
      </c>
      <c r="J1335" s="43">
        <f t="shared" si="155"/>
        <v>812.27954829999987</v>
      </c>
      <c r="K1335" s="43">
        <v>983.78789333333316</v>
      </c>
      <c r="L1335" s="194">
        <v>181.26947333333331</v>
      </c>
      <c r="M1335" s="45">
        <f t="shared" si="153"/>
        <v>1.2981148666208737</v>
      </c>
    </row>
    <row r="1336" spans="1:13" x14ac:dyDescent="0.25">
      <c r="A1336" s="46">
        <f t="shared" si="156"/>
        <v>26</v>
      </c>
      <c r="B1336" s="46" t="s">
        <v>1528</v>
      </c>
      <c r="C1336" s="190">
        <v>4175.8999999999996</v>
      </c>
      <c r="D1336" s="48"/>
      <c r="E1336" s="49"/>
      <c r="F1336" s="46">
        <f t="shared" si="151"/>
        <v>4175.8999999999996</v>
      </c>
      <c r="G1336" s="208">
        <v>1771</v>
      </c>
      <c r="H1336" s="43">
        <f t="shared" si="154"/>
        <v>0.59033333333333338</v>
      </c>
      <c r="I1336" s="43">
        <f t="shared" si="152"/>
        <v>2527.4826499999999</v>
      </c>
      <c r="J1336" s="43">
        <f t="shared" si="155"/>
        <v>556.04618300000004</v>
      </c>
      <c r="K1336" s="43">
        <v>673.45226666666667</v>
      </c>
      <c r="L1336" s="194">
        <v>124.08806666666666</v>
      </c>
      <c r="M1336" s="45">
        <f t="shared" si="153"/>
        <v>0.92939705604380696</v>
      </c>
    </row>
    <row r="1337" spans="1:13" x14ac:dyDescent="0.25">
      <c r="A1337" s="46">
        <f t="shared" si="156"/>
        <v>27</v>
      </c>
      <c r="B1337" s="46" t="s">
        <v>1529</v>
      </c>
      <c r="C1337" s="190">
        <v>12124</v>
      </c>
      <c r="D1337" s="48"/>
      <c r="E1337" s="49">
        <v>87.2</v>
      </c>
      <c r="F1337" s="46">
        <f t="shared" si="151"/>
        <v>12211.2</v>
      </c>
      <c r="G1337" s="208">
        <v>2310</v>
      </c>
      <c r="H1337" s="43">
        <f t="shared" si="154"/>
        <v>0.77</v>
      </c>
      <c r="I1337" s="43">
        <f t="shared" si="152"/>
        <v>3296.7165</v>
      </c>
      <c r="J1337" s="43">
        <f t="shared" si="155"/>
        <v>725.27763000000004</v>
      </c>
      <c r="K1337" s="43">
        <v>878.41599999999994</v>
      </c>
      <c r="L1337" s="194">
        <v>161.85400000000001</v>
      </c>
      <c r="M1337" s="45">
        <f t="shared" si="153"/>
        <v>0.414559103937369</v>
      </c>
    </row>
    <row r="1338" spans="1:13" x14ac:dyDescent="0.25">
      <c r="A1338" s="46">
        <f t="shared" si="156"/>
        <v>28</v>
      </c>
      <c r="B1338" s="46" t="s">
        <v>1530</v>
      </c>
      <c r="C1338" s="190">
        <v>5787.7</v>
      </c>
      <c r="D1338" s="48"/>
      <c r="E1338" s="49"/>
      <c r="F1338" s="46">
        <f t="shared" si="151"/>
        <v>5787.7</v>
      </c>
      <c r="G1338" s="208">
        <v>2115</v>
      </c>
      <c r="H1338" s="43">
        <f t="shared" si="154"/>
        <v>0.70499999999999996</v>
      </c>
      <c r="I1338" s="43">
        <f t="shared" si="152"/>
        <v>3018.4222499999996</v>
      </c>
      <c r="J1338" s="43">
        <f t="shared" si="155"/>
        <v>664.05289499999992</v>
      </c>
      <c r="K1338" s="43">
        <v>804.2639999999999</v>
      </c>
      <c r="L1338" s="194">
        <v>148.19099999999997</v>
      </c>
      <c r="M1338" s="45">
        <f t="shared" si="153"/>
        <v>0.8008241866371788</v>
      </c>
    </row>
    <row r="1339" spans="1:13" x14ac:dyDescent="0.25">
      <c r="A1339" s="46">
        <f t="shared" si="156"/>
        <v>29</v>
      </c>
      <c r="B1339" s="46" t="s">
        <v>1531</v>
      </c>
      <c r="C1339" s="190">
        <v>4389.3999999999996</v>
      </c>
      <c r="D1339" s="48"/>
      <c r="E1339" s="49"/>
      <c r="F1339" s="46">
        <f t="shared" si="151"/>
        <v>4389.3999999999996</v>
      </c>
      <c r="G1339" s="208">
        <v>1873.1</v>
      </c>
      <c r="H1339" s="43">
        <f t="shared" si="154"/>
        <v>0.62436666666666663</v>
      </c>
      <c r="I1339" s="43">
        <f t="shared" si="152"/>
        <v>2673.1946649999995</v>
      </c>
      <c r="J1339" s="43">
        <f t="shared" si="155"/>
        <v>588.10282629999995</v>
      </c>
      <c r="K1339" s="43">
        <v>712.27749333333327</v>
      </c>
      <c r="L1339" s="194">
        <v>131.24187333333333</v>
      </c>
      <c r="M1339" s="45">
        <f t="shared" ref="M1339:M1358" si="157">(I1339+J1339+K1339+L1339)/F1339</f>
        <v>0.93516582174480944</v>
      </c>
    </row>
    <row r="1340" spans="1:13" x14ac:dyDescent="0.25">
      <c r="A1340" s="46">
        <f t="shared" si="156"/>
        <v>30</v>
      </c>
      <c r="B1340" s="46" t="s">
        <v>1881</v>
      </c>
      <c r="C1340" s="190">
        <v>4397.2</v>
      </c>
      <c r="D1340" s="48"/>
      <c r="E1340" s="49"/>
      <c r="F1340" s="46">
        <f t="shared" si="151"/>
        <v>4397.2</v>
      </c>
      <c r="G1340" s="208">
        <v>1805</v>
      </c>
      <c r="H1340" s="43">
        <f t="shared" si="154"/>
        <v>0.60166666666666668</v>
      </c>
      <c r="I1340" s="43">
        <f t="shared" si="152"/>
        <v>2576.0057499999998</v>
      </c>
      <c r="J1340" s="43">
        <f t="shared" si="155"/>
        <v>566.72126500000002</v>
      </c>
      <c r="K1340" s="43">
        <v>686.38133333333326</v>
      </c>
      <c r="L1340" s="194">
        <v>126.47033333333333</v>
      </c>
      <c r="M1340" s="45">
        <f t="shared" si="157"/>
        <v>0.89956760703781191</v>
      </c>
    </row>
    <row r="1341" spans="1:13" x14ac:dyDescent="0.25">
      <c r="A1341" s="46">
        <f t="shared" si="156"/>
        <v>31</v>
      </c>
      <c r="B1341" s="46" t="s">
        <v>1532</v>
      </c>
      <c r="C1341" s="190">
        <v>4374.3999999999996</v>
      </c>
      <c r="D1341" s="48"/>
      <c r="E1341" s="49"/>
      <c r="F1341" s="46">
        <f t="shared" si="151"/>
        <v>4374.3999999999996</v>
      </c>
      <c r="G1341" s="208">
        <v>1841</v>
      </c>
      <c r="H1341" s="43">
        <f t="shared" si="154"/>
        <v>0.61366666666666669</v>
      </c>
      <c r="I1341" s="43">
        <f t="shared" si="152"/>
        <v>2627.3831500000001</v>
      </c>
      <c r="J1341" s="43">
        <f t="shared" si="155"/>
        <v>578.02429300000006</v>
      </c>
      <c r="K1341" s="43">
        <v>700.07093333333341</v>
      </c>
      <c r="L1341" s="194">
        <v>128.99273333333332</v>
      </c>
      <c r="M1341" s="45">
        <f t="shared" si="157"/>
        <v>0.92229131073213866</v>
      </c>
    </row>
    <row r="1342" spans="1:13" x14ac:dyDescent="0.25">
      <c r="A1342" s="46">
        <f t="shared" si="156"/>
        <v>32</v>
      </c>
      <c r="B1342" s="46" t="s">
        <v>0</v>
      </c>
      <c r="C1342" s="190">
        <v>5726.2</v>
      </c>
      <c r="D1342" s="48"/>
      <c r="E1342" s="49"/>
      <c r="F1342" s="46">
        <f t="shared" si="151"/>
        <v>5726.2</v>
      </c>
      <c r="G1342" s="208">
        <v>3347.3</v>
      </c>
      <c r="H1342" s="43">
        <f t="shared" si="154"/>
        <v>1.1157666666666668</v>
      </c>
      <c r="I1342" s="43">
        <f t="shared" si="152"/>
        <v>4777.0991950000007</v>
      </c>
      <c r="J1342" s="43">
        <f t="shared" si="155"/>
        <v>1050.9618229000002</v>
      </c>
      <c r="K1342" s="43">
        <v>1272.8666133333336</v>
      </c>
      <c r="L1342" s="194">
        <v>234.53415333333336</v>
      </c>
      <c r="M1342" s="45">
        <f t="shared" si="157"/>
        <v>1.2810348546272692</v>
      </c>
    </row>
    <row r="1343" spans="1:13" x14ac:dyDescent="0.25">
      <c r="A1343" s="46">
        <f t="shared" si="156"/>
        <v>33</v>
      </c>
      <c r="B1343" s="46" t="s">
        <v>1</v>
      </c>
      <c r="C1343" s="190">
        <v>16363.4</v>
      </c>
      <c r="D1343" s="48">
        <v>254.1</v>
      </c>
      <c r="E1343" s="49">
        <v>876.7</v>
      </c>
      <c r="F1343" s="46">
        <f t="shared" si="151"/>
        <v>17494.2</v>
      </c>
      <c r="G1343" s="208">
        <v>3500</v>
      </c>
      <c r="H1343" s="43">
        <f t="shared" si="154"/>
        <v>1.1666666666666667</v>
      </c>
      <c r="I1343" s="43">
        <f t="shared" si="152"/>
        <v>4995.0250000000005</v>
      </c>
      <c r="J1343" s="43">
        <f t="shared" si="155"/>
        <v>1098.9055000000001</v>
      </c>
      <c r="K1343" s="43">
        <v>1330.9333333333336</v>
      </c>
      <c r="L1343" s="194">
        <v>245.23333333333335</v>
      </c>
      <c r="M1343" s="45">
        <f t="shared" si="157"/>
        <v>0.43843657707506872</v>
      </c>
    </row>
    <row r="1344" spans="1:13" x14ac:dyDescent="0.25">
      <c r="A1344" s="46">
        <f t="shared" si="156"/>
        <v>34</v>
      </c>
      <c r="B1344" s="46" t="s">
        <v>2</v>
      </c>
      <c r="C1344" s="190">
        <v>20325.400000000001</v>
      </c>
      <c r="D1344" s="48"/>
      <c r="E1344" s="49">
        <v>72.400000000000006</v>
      </c>
      <c r="F1344" s="46">
        <f t="shared" si="151"/>
        <v>20397.800000000003</v>
      </c>
      <c r="G1344" s="208">
        <v>4894</v>
      </c>
      <c r="H1344" s="43">
        <f t="shared" si="154"/>
        <v>1.6313333333333333</v>
      </c>
      <c r="I1344" s="43">
        <f t="shared" si="152"/>
        <v>6984.4721</v>
      </c>
      <c r="J1344" s="43">
        <f t="shared" si="155"/>
        <v>1536.583862</v>
      </c>
      <c r="K1344" s="43">
        <v>1861.0250666666666</v>
      </c>
      <c r="L1344" s="194">
        <v>342.90626666666668</v>
      </c>
      <c r="M1344" s="45">
        <f t="shared" si="157"/>
        <v>0.5257913743312187</v>
      </c>
    </row>
    <row r="1345" spans="1:13" x14ac:dyDescent="0.25">
      <c r="A1345" s="46">
        <f t="shared" si="156"/>
        <v>35</v>
      </c>
      <c r="B1345" s="46" t="s">
        <v>3</v>
      </c>
      <c r="C1345" s="190">
        <v>3233.5</v>
      </c>
      <c r="D1345" s="48"/>
      <c r="E1345" s="49"/>
      <c r="F1345" s="46">
        <f t="shared" si="151"/>
        <v>3233.5</v>
      </c>
      <c r="G1345" s="208">
        <v>1405.5</v>
      </c>
      <c r="H1345" s="43">
        <f t="shared" si="154"/>
        <v>0.46850000000000003</v>
      </c>
      <c r="I1345" s="43">
        <f t="shared" si="152"/>
        <v>2005.8593250000001</v>
      </c>
      <c r="J1345" s="43">
        <f t="shared" si="155"/>
        <v>441.28905150000003</v>
      </c>
      <c r="K1345" s="43">
        <v>534.46480000000008</v>
      </c>
      <c r="L1345" s="194">
        <v>98.478700000000003</v>
      </c>
      <c r="M1345" s="45">
        <f t="shared" si="157"/>
        <v>0.95255663414257019</v>
      </c>
    </row>
    <row r="1346" spans="1:13" x14ac:dyDescent="0.25">
      <c r="A1346" s="46">
        <f t="shared" si="156"/>
        <v>36</v>
      </c>
      <c r="B1346" s="46" t="s">
        <v>4</v>
      </c>
      <c r="C1346" s="190">
        <v>6170.7</v>
      </c>
      <c r="D1346" s="48"/>
      <c r="E1346" s="49"/>
      <c r="F1346" s="46">
        <f t="shared" si="151"/>
        <v>6170.7</v>
      </c>
      <c r="G1346" s="208">
        <v>1804</v>
      </c>
      <c r="H1346" s="43">
        <f t="shared" si="154"/>
        <v>0.60133333333333339</v>
      </c>
      <c r="I1346" s="43">
        <f t="shared" si="152"/>
        <v>2574.5786000000003</v>
      </c>
      <c r="J1346" s="43">
        <f t="shared" si="155"/>
        <v>566.4072920000001</v>
      </c>
      <c r="K1346" s="43">
        <v>686.0010666666667</v>
      </c>
      <c r="L1346" s="194">
        <v>126.40026666666668</v>
      </c>
      <c r="M1346" s="45">
        <f t="shared" si="157"/>
        <v>0.64067078699877389</v>
      </c>
    </row>
    <row r="1347" spans="1:13" x14ac:dyDescent="0.25">
      <c r="A1347" s="46">
        <f t="shared" si="156"/>
        <v>37</v>
      </c>
      <c r="B1347" s="46" t="s">
        <v>5</v>
      </c>
      <c r="C1347" s="190">
        <v>2571</v>
      </c>
      <c r="D1347" s="48"/>
      <c r="E1347" s="49">
        <v>379</v>
      </c>
      <c r="F1347" s="46">
        <f t="shared" si="151"/>
        <v>2950</v>
      </c>
      <c r="G1347" s="208">
        <v>2000.4</v>
      </c>
      <c r="H1347" s="43">
        <f t="shared" si="154"/>
        <v>0.66680000000000006</v>
      </c>
      <c r="I1347" s="43">
        <f t="shared" si="152"/>
        <v>2854.87086</v>
      </c>
      <c r="J1347" s="43">
        <f t="shared" si="155"/>
        <v>628.07158919999995</v>
      </c>
      <c r="K1347" s="43">
        <v>760.68543999999997</v>
      </c>
      <c r="L1347" s="194">
        <v>140.16136</v>
      </c>
      <c r="M1347" s="45">
        <f t="shared" si="157"/>
        <v>1.4860302539661017</v>
      </c>
    </row>
    <row r="1348" spans="1:13" x14ac:dyDescent="0.25">
      <c r="A1348" s="46">
        <f t="shared" si="156"/>
        <v>38</v>
      </c>
      <c r="B1348" s="46" t="s">
        <v>6</v>
      </c>
      <c r="C1348" s="190">
        <v>4446</v>
      </c>
      <c r="D1348" s="48"/>
      <c r="E1348" s="49">
        <v>135.1</v>
      </c>
      <c r="F1348" s="46">
        <f t="shared" si="151"/>
        <v>4581.1000000000004</v>
      </c>
      <c r="G1348" s="208">
        <v>2083</v>
      </c>
      <c r="H1348" s="43">
        <f t="shared" si="154"/>
        <v>0.69433333333333336</v>
      </c>
      <c r="I1348" s="43">
        <f t="shared" si="152"/>
        <v>2972.7534500000002</v>
      </c>
      <c r="J1348" s="43">
        <f t="shared" si="155"/>
        <v>654.00575900000001</v>
      </c>
      <c r="K1348" s="43">
        <v>792.09546666666665</v>
      </c>
      <c r="L1348" s="194">
        <v>145.94886666666667</v>
      </c>
      <c r="M1348" s="45">
        <f t="shared" si="157"/>
        <v>0.996442675849323</v>
      </c>
    </row>
    <row r="1349" spans="1:13" x14ac:dyDescent="0.25">
      <c r="A1349" s="46">
        <f t="shared" si="156"/>
        <v>39</v>
      </c>
      <c r="B1349" s="46" t="s">
        <v>7</v>
      </c>
      <c r="C1349" s="190">
        <v>2571.8000000000002</v>
      </c>
      <c r="D1349" s="48"/>
      <c r="E1349" s="49"/>
      <c r="F1349" s="46">
        <f t="shared" si="151"/>
        <v>2571.8000000000002</v>
      </c>
      <c r="G1349" s="208">
        <v>1100</v>
      </c>
      <c r="H1349" s="43">
        <f t="shared" si="154"/>
        <v>0.36666666666666664</v>
      </c>
      <c r="I1349" s="43">
        <f t="shared" si="152"/>
        <v>1569.8649999999998</v>
      </c>
      <c r="J1349" s="43">
        <f t="shared" si="155"/>
        <v>345.37029999999993</v>
      </c>
      <c r="K1349" s="43">
        <v>418.29333333333329</v>
      </c>
      <c r="L1349" s="194">
        <v>77.073333333333323</v>
      </c>
      <c r="M1349" s="45">
        <f t="shared" si="157"/>
        <v>0.93732092956943247</v>
      </c>
    </row>
    <row r="1350" spans="1:13" x14ac:dyDescent="0.25">
      <c r="A1350" s="46">
        <f t="shared" si="156"/>
        <v>40</v>
      </c>
      <c r="B1350" s="46" t="s">
        <v>8</v>
      </c>
      <c r="C1350" s="190">
        <v>4089.4</v>
      </c>
      <c r="D1350" s="48"/>
      <c r="E1350" s="49"/>
      <c r="F1350" s="46">
        <f t="shared" si="151"/>
        <v>4089.4</v>
      </c>
      <c r="G1350" s="208">
        <v>1500</v>
      </c>
      <c r="H1350" s="43">
        <f t="shared" si="154"/>
        <v>0.5</v>
      </c>
      <c r="I1350" s="43">
        <f t="shared" si="152"/>
        <v>2140.7249999999999</v>
      </c>
      <c r="J1350" s="43">
        <f t="shared" si="155"/>
        <v>470.95949999999999</v>
      </c>
      <c r="K1350" s="43">
        <v>570.4</v>
      </c>
      <c r="L1350" s="194">
        <v>105.1</v>
      </c>
      <c r="M1350" s="45">
        <f t="shared" si="157"/>
        <v>0.80383051303369679</v>
      </c>
    </row>
    <row r="1351" spans="1:13" x14ac:dyDescent="0.25">
      <c r="A1351" s="46">
        <f t="shared" si="156"/>
        <v>41</v>
      </c>
      <c r="B1351" s="46" t="s">
        <v>9</v>
      </c>
      <c r="C1351" s="190">
        <v>4079.1</v>
      </c>
      <c r="D1351" s="48"/>
      <c r="E1351" s="49"/>
      <c r="F1351" s="46">
        <f t="shared" si="151"/>
        <v>4079.1</v>
      </c>
      <c r="G1351" s="208">
        <v>2190</v>
      </c>
      <c r="H1351" s="43">
        <f t="shared" si="154"/>
        <v>0.73</v>
      </c>
      <c r="I1351" s="43">
        <f t="shared" si="152"/>
        <v>3125.4584999999997</v>
      </c>
      <c r="J1351" s="43">
        <f t="shared" si="155"/>
        <v>687.60086999999999</v>
      </c>
      <c r="K1351" s="43">
        <v>832.78399999999999</v>
      </c>
      <c r="L1351" s="194">
        <v>153.446</v>
      </c>
      <c r="M1351" s="45">
        <f t="shared" si="157"/>
        <v>1.1765559486161161</v>
      </c>
    </row>
    <row r="1352" spans="1:13" x14ac:dyDescent="0.25">
      <c r="A1352" s="46">
        <f t="shared" si="156"/>
        <v>42</v>
      </c>
      <c r="B1352" s="46" t="s">
        <v>1882</v>
      </c>
      <c r="C1352" s="190">
        <v>8506.9</v>
      </c>
      <c r="D1352" s="48"/>
      <c r="E1352" s="49"/>
      <c r="F1352" s="46">
        <f t="shared" si="151"/>
        <v>8506.9</v>
      </c>
      <c r="G1352" s="208">
        <v>3380.4</v>
      </c>
      <c r="H1352" s="43">
        <f t="shared" si="154"/>
        <v>1.1268</v>
      </c>
      <c r="I1352" s="43">
        <f t="shared" si="152"/>
        <v>4824.3378599999996</v>
      </c>
      <c r="J1352" s="43">
        <f t="shared" si="155"/>
        <v>1061.3543291999999</v>
      </c>
      <c r="K1352" s="43">
        <v>1285.45344</v>
      </c>
      <c r="L1352" s="194">
        <v>236.85336000000001</v>
      </c>
      <c r="M1352" s="45">
        <f t="shared" si="157"/>
        <v>0.87082238996579242</v>
      </c>
    </row>
    <row r="1353" spans="1:13" x14ac:dyDescent="0.25">
      <c r="A1353" s="46">
        <f t="shared" si="156"/>
        <v>43</v>
      </c>
      <c r="B1353" s="46" t="s">
        <v>500</v>
      </c>
      <c r="C1353" s="190">
        <v>1934.1</v>
      </c>
      <c r="D1353" s="48"/>
      <c r="E1353" s="49">
        <v>1212.4000000000001</v>
      </c>
      <c r="F1353" s="46">
        <f t="shared" si="151"/>
        <v>3146.5</v>
      </c>
      <c r="G1353" s="208">
        <v>1157</v>
      </c>
      <c r="H1353" s="43">
        <f t="shared" si="154"/>
        <v>0.38566666666666666</v>
      </c>
      <c r="I1353" s="43">
        <f t="shared" si="152"/>
        <v>1651.21255</v>
      </c>
      <c r="J1353" s="43">
        <f t="shared" si="155"/>
        <v>363.26676099999997</v>
      </c>
      <c r="K1353" s="43">
        <v>439.96853333333331</v>
      </c>
      <c r="L1353" s="194">
        <v>81.067133333333331</v>
      </c>
      <c r="M1353" s="45">
        <f t="shared" si="157"/>
        <v>0.80582074612002752</v>
      </c>
    </row>
    <row r="1354" spans="1:13" x14ac:dyDescent="0.25">
      <c r="A1354" s="46">
        <f t="shared" si="156"/>
        <v>44</v>
      </c>
      <c r="B1354" s="46" t="s">
        <v>501</v>
      </c>
      <c r="C1354" s="190">
        <v>4269.5</v>
      </c>
      <c r="D1354" s="48"/>
      <c r="E1354" s="49">
        <v>538</v>
      </c>
      <c r="F1354" s="46">
        <f t="shared" si="151"/>
        <v>4807.5</v>
      </c>
      <c r="G1354" s="208">
        <v>1452.5</v>
      </c>
      <c r="H1354" s="43">
        <f t="shared" si="154"/>
        <v>0.48416666666666669</v>
      </c>
      <c r="I1354" s="43">
        <f t="shared" si="152"/>
        <v>2072.935375</v>
      </c>
      <c r="J1354" s="43">
        <f t="shared" si="155"/>
        <v>456.04578250000003</v>
      </c>
      <c r="K1354" s="43">
        <v>552.33733333333339</v>
      </c>
      <c r="L1354" s="194">
        <v>101.77183333333333</v>
      </c>
      <c r="M1354" s="45">
        <f t="shared" si="157"/>
        <v>0.66210927179753853</v>
      </c>
    </row>
    <row r="1355" spans="1:13" x14ac:dyDescent="0.25">
      <c r="A1355" s="46">
        <f t="shared" si="156"/>
        <v>45</v>
      </c>
      <c r="B1355" s="42" t="s">
        <v>2102</v>
      </c>
      <c r="C1355" s="190">
        <v>4095</v>
      </c>
      <c r="D1355" s="48"/>
      <c r="E1355" s="49"/>
      <c r="F1355" s="46">
        <f t="shared" si="151"/>
        <v>4095</v>
      </c>
      <c r="G1355" s="208">
        <v>1603</v>
      </c>
      <c r="H1355" s="43">
        <f t="shared" si="154"/>
        <v>0.53433333333333333</v>
      </c>
      <c r="I1355" s="43">
        <f t="shared" si="152"/>
        <v>2287.72145</v>
      </c>
      <c r="J1355" s="43">
        <f t="shared" si="155"/>
        <v>503.29871900000001</v>
      </c>
      <c r="K1355" s="43">
        <v>609.56746666666663</v>
      </c>
      <c r="L1355" s="194">
        <v>112.31686666666667</v>
      </c>
      <c r="M1355" s="45">
        <f t="shared" si="157"/>
        <v>0.85785213732193732</v>
      </c>
    </row>
    <row r="1356" spans="1:13" s="102" customFormat="1" x14ac:dyDescent="0.25">
      <c r="A1356" s="46">
        <f t="shared" si="156"/>
        <v>46</v>
      </c>
      <c r="B1356" s="164" t="s">
        <v>1209</v>
      </c>
      <c r="C1356" s="190">
        <v>15885</v>
      </c>
      <c r="D1356" s="48"/>
      <c r="E1356" s="49">
        <v>238.9</v>
      </c>
      <c r="F1356" s="46">
        <v>16123.9</v>
      </c>
      <c r="G1356" s="208">
        <v>6681.1</v>
      </c>
      <c r="H1356" s="100">
        <f>G1356/3000</f>
        <v>2.2270333333333334</v>
      </c>
      <c r="I1356" s="43">
        <f t="shared" si="152"/>
        <v>9534.9318650000005</v>
      </c>
      <c r="J1356" s="100">
        <f t="shared" si="155"/>
        <v>2097.6850103000002</v>
      </c>
      <c r="K1356" s="43">
        <v>2540.5996266666666</v>
      </c>
      <c r="L1356" s="194">
        <v>224.98406666666668</v>
      </c>
      <c r="M1356" s="101">
        <f t="shared" si="157"/>
        <v>0.89297257912994576</v>
      </c>
    </row>
    <row r="1357" spans="1:13" x14ac:dyDescent="0.25">
      <c r="A1357" s="46">
        <f t="shared" si="156"/>
        <v>47</v>
      </c>
      <c r="B1357" s="42" t="s">
        <v>1641</v>
      </c>
      <c r="C1357" s="190">
        <v>3468</v>
      </c>
      <c r="D1357" s="48"/>
      <c r="E1357" s="49"/>
      <c r="F1357" s="46">
        <f t="shared" si="151"/>
        <v>3468</v>
      </c>
      <c r="G1357" s="208">
        <v>1809.3</v>
      </c>
      <c r="H1357" s="43">
        <f>G1357/3000</f>
        <v>0.60309999999999997</v>
      </c>
      <c r="I1357" s="43">
        <f t="shared" si="152"/>
        <v>2582.1424949999996</v>
      </c>
      <c r="J1357" s="43">
        <f t="shared" si="155"/>
        <v>568.07134889999986</v>
      </c>
      <c r="K1357" s="43">
        <v>688.01648</v>
      </c>
      <c r="L1357" s="194">
        <v>126.77161999999998</v>
      </c>
      <c r="M1357" s="45">
        <f t="shared" si="157"/>
        <v>1.1433108258073816</v>
      </c>
    </row>
    <row r="1358" spans="1:13" ht="13" x14ac:dyDescent="0.3">
      <c r="A1358" s="46"/>
      <c r="B1358" s="28" t="s">
        <v>1203</v>
      </c>
      <c r="C1358" s="39">
        <f t="shared" ref="C1358:L1358" si="158">SUM(C1311:C1357)</f>
        <v>280504.5</v>
      </c>
      <c r="D1358" s="39">
        <f t="shared" si="158"/>
        <v>815.1</v>
      </c>
      <c r="E1358" s="39">
        <f t="shared" si="158"/>
        <v>10306.989999999998</v>
      </c>
      <c r="F1358" s="39">
        <f t="shared" si="158"/>
        <v>291626.59000000008</v>
      </c>
      <c r="G1358" s="196">
        <f t="shared" si="158"/>
        <v>117388.40000000001</v>
      </c>
      <c r="H1358" s="165">
        <f t="shared" si="158"/>
        <v>39.129466666666666</v>
      </c>
      <c r="I1358" s="39">
        <f t="shared" si="158"/>
        <v>167530.85505999997</v>
      </c>
      <c r="J1358" s="39">
        <f t="shared" si="158"/>
        <v>36856.788113199997</v>
      </c>
      <c r="K1358" s="39">
        <f t="shared" si="158"/>
        <v>44638.895573333342</v>
      </c>
      <c r="L1358" s="196">
        <f t="shared" si="158"/>
        <v>7981.8755533333351</v>
      </c>
      <c r="M1358" s="45">
        <f t="shared" si="157"/>
        <v>0.88129280083776507</v>
      </c>
    </row>
    <row r="1359" spans="1:13" x14ac:dyDescent="0.25">
      <c r="A1359" s="516" t="s">
        <v>1883</v>
      </c>
      <c r="B1359" s="517"/>
      <c r="C1359" s="517"/>
      <c r="D1359" s="517"/>
      <c r="E1359" s="517"/>
      <c r="F1359" s="517"/>
      <c r="G1359" s="517"/>
      <c r="H1359" s="517"/>
      <c r="I1359" s="517"/>
      <c r="J1359" s="517"/>
      <c r="K1359" s="517"/>
      <c r="L1359" s="517"/>
      <c r="M1359" s="518"/>
    </row>
    <row r="1360" spans="1:13" x14ac:dyDescent="0.25">
      <c r="A1360" s="46">
        <v>1</v>
      </c>
      <c r="B1360" s="46" t="s">
        <v>308</v>
      </c>
      <c r="C1360" s="81">
        <v>5786.79</v>
      </c>
      <c r="D1360" s="46"/>
      <c r="E1360" s="49"/>
      <c r="F1360" s="46">
        <f t="shared" ref="F1360:F1422" si="159">C1360+D1360+E1360</f>
        <v>5786.79</v>
      </c>
      <c r="G1360" s="208">
        <v>2796.5</v>
      </c>
      <c r="H1360" s="43">
        <f>G1360/3000</f>
        <v>0.9321666666666667</v>
      </c>
      <c r="I1360" s="43">
        <f t="shared" ref="I1360:I1396" si="160">H1360*4281.45</f>
        <v>3991.0249749999998</v>
      </c>
      <c r="J1360" s="43">
        <f>I1360*0.22</f>
        <v>878.02549449999992</v>
      </c>
      <c r="K1360" s="43">
        <v>1601.9843466666669</v>
      </c>
      <c r="L1360" s="194">
        <v>199.07649626666668</v>
      </c>
      <c r="M1360" s="45">
        <f t="shared" ref="M1360:M1397" si="161">(I1360+J1360+K1360+L1360)/F1360</f>
        <v>1.1526444388742867</v>
      </c>
    </row>
    <row r="1361" spans="1:13" x14ac:dyDescent="0.25">
      <c r="A1361" s="46">
        <f>A1360+1</f>
        <v>2</v>
      </c>
      <c r="B1361" s="46" t="s">
        <v>309</v>
      </c>
      <c r="C1361" s="81">
        <v>3626.15</v>
      </c>
      <c r="D1361" s="48"/>
      <c r="E1361" s="49"/>
      <c r="F1361" s="46">
        <f t="shared" si="159"/>
        <v>3626.15</v>
      </c>
      <c r="G1361" s="208">
        <v>1740</v>
      </c>
      <c r="H1361" s="43">
        <f t="shared" ref="H1361:H1396" si="162">G1361/3000</f>
        <v>0.57999999999999996</v>
      </c>
      <c r="I1361" s="43">
        <f t="shared" si="160"/>
        <v>2483.2409999999995</v>
      </c>
      <c r="J1361" s="43">
        <f t="shared" ref="J1361:J1396" si="163">I1361*0.22</f>
        <v>546.31301999999994</v>
      </c>
      <c r="K1361" s="43">
        <v>996.76479999999992</v>
      </c>
      <c r="L1361" s="194">
        <v>123.86665599999999</v>
      </c>
      <c r="M1361" s="45">
        <f t="shared" si="161"/>
        <v>1.144515664272024</v>
      </c>
    </row>
    <row r="1362" spans="1:13" x14ac:dyDescent="0.25">
      <c r="A1362" s="46">
        <f t="shared" ref="A1362:A1396" si="164">A1361+1</f>
        <v>3</v>
      </c>
      <c r="B1362" s="46" t="s">
        <v>310</v>
      </c>
      <c r="C1362" s="81">
        <v>7702.04</v>
      </c>
      <c r="D1362" s="48"/>
      <c r="E1362" s="49"/>
      <c r="F1362" s="46">
        <f t="shared" si="159"/>
        <v>7702.04</v>
      </c>
      <c r="G1362" s="208">
        <v>1637.16</v>
      </c>
      <c r="H1362" s="43">
        <f t="shared" si="162"/>
        <v>0.54571999999999998</v>
      </c>
      <c r="I1362" s="43">
        <f t="shared" si="160"/>
        <v>2336.472894</v>
      </c>
      <c r="J1362" s="43">
        <f t="shared" si="163"/>
        <v>514.02403667999999</v>
      </c>
      <c r="K1362" s="43">
        <v>937.85256319999996</v>
      </c>
      <c r="L1362" s="194">
        <v>116.54570950399999</v>
      </c>
      <c r="M1362" s="45">
        <f t="shared" si="161"/>
        <v>0.50699492645896416</v>
      </c>
    </row>
    <row r="1363" spans="1:13" x14ac:dyDescent="0.25">
      <c r="A1363" s="46">
        <f t="shared" si="164"/>
        <v>4</v>
      </c>
      <c r="B1363" s="46" t="s">
        <v>311</v>
      </c>
      <c r="C1363" s="81">
        <v>5721.7</v>
      </c>
      <c r="D1363" s="48"/>
      <c r="E1363" s="49"/>
      <c r="F1363" s="46">
        <f t="shared" si="159"/>
        <v>5721.7</v>
      </c>
      <c r="G1363" s="208">
        <v>2639.6</v>
      </c>
      <c r="H1363" s="43">
        <f t="shared" si="162"/>
        <v>0.87986666666666669</v>
      </c>
      <c r="I1363" s="43">
        <f t="shared" si="160"/>
        <v>3767.1051400000001</v>
      </c>
      <c r="J1363" s="43">
        <f t="shared" si="163"/>
        <v>828.7631308</v>
      </c>
      <c r="K1363" s="43">
        <v>1512.1036586666669</v>
      </c>
      <c r="L1363" s="194">
        <v>187.90714090666668</v>
      </c>
      <c r="M1363" s="45">
        <f t="shared" si="161"/>
        <v>1.1003511317219241</v>
      </c>
    </row>
    <row r="1364" spans="1:13" x14ac:dyDescent="0.25">
      <c r="A1364" s="46">
        <f t="shared" si="164"/>
        <v>5</v>
      </c>
      <c r="B1364" s="46" t="s">
        <v>312</v>
      </c>
      <c r="C1364" s="81">
        <v>5777.4</v>
      </c>
      <c r="D1364" s="48"/>
      <c r="E1364" s="49"/>
      <c r="F1364" s="46">
        <f t="shared" si="159"/>
        <v>5777.4</v>
      </c>
      <c r="G1364" s="208">
        <v>2687</v>
      </c>
      <c r="H1364" s="43">
        <f t="shared" si="162"/>
        <v>0.89566666666666672</v>
      </c>
      <c r="I1364" s="43">
        <f t="shared" si="160"/>
        <v>3834.7520500000001</v>
      </c>
      <c r="J1364" s="43">
        <f t="shared" si="163"/>
        <v>843.64545099999998</v>
      </c>
      <c r="K1364" s="43">
        <v>1539.256906666667</v>
      </c>
      <c r="L1364" s="194">
        <v>191.28143946666668</v>
      </c>
      <c r="M1364" s="45">
        <f t="shared" si="161"/>
        <v>1.1093114285203265</v>
      </c>
    </row>
    <row r="1365" spans="1:13" x14ac:dyDescent="0.25">
      <c r="A1365" s="46">
        <f t="shared" si="164"/>
        <v>6</v>
      </c>
      <c r="B1365" s="46" t="s">
        <v>313</v>
      </c>
      <c r="C1365" s="81">
        <v>5627.6</v>
      </c>
      <c r="D1365" s="48"/>
      <c r="E1365" s="49">
        <v>46.65</v>
      </c>
      <c r="F1365" s="46">
        <f t="shared" si="159"/>
        <v>5674.25</v>
      </c>
      <c r="G1365" s="208">
        <v>2457</v>
      </c>
      <c r="H1365" s="43">
        <f t="shared" si="162"/>
        <v>0.81899999999999995</v>
      </c>
      <c r="I1365" s="43">
        <f t="shared" si="160"/>
        <v>3506.5075499999998</v>
      </c>
      <c r="J1365" s="43">
        <f t="shared" si="163"/>
        <v>771.43166099999996</v>
      </c>
      <c r="K1365" s="43">
        <v>1407.50064</v>
      </c>
      <c r="L1365" s="194">
        <v>174.90826079999999</v>
      </c>
      <c r="M1365" s="45">
        <f t="shared" si="161"/>
        <v>1.0327969532184871</v>
      </c>
    </row>
    <row r="1366" spans="1:13" x14ac:dyDescent="0.25">
      <c r="A1366" s="46">
        <f t="shared" si="164"/>
        <v>7</v>
      </c>
      <c r="B1366" s="46" t="s">
        <v>314</v>
      </c>
      <c r="C1366" s="81">
        <v>4060.15</v>
      </c>
      <c r="D1366" s="48">
        <v>29</v>
      </c>
      <c r="E1366" s="49"/>
      <c r="F1366" s="46">
        <f t="shared" si="159"/>
        <v>4089.15</v>
      </c>
      <c r="G1366" s="208">
        <v>1524.9</v>
      </c>
      <c r="H1366" s="43">
        <f t="shared" si="162"/>
        <v>0.50830000000000009</v>
      </c>
      <c r="I1366" s="43">
        <f t="shared" si="160"/>
        <v>2176.2610350000004</v>
      </c>
      <c r="J1366" s="43">
        <f t="shared" si="163"/>
        <v>478.77742770000009</v>
      </c>
      <c r="K1366" s="43">
        <v>873.5440480000002</v>
      </c>
      <c r="L1366" s="194">
        <v>108.55417456000002</v>
      </c>
      <c r="M1366" s="45">
        <f t="shared" si="161"/>
        <v>0.88946032433635358</v>
      </c>
    </row>
    <row r="1367" spans="1:13" x14ac:dyDescent="0.25">
      <c r="A1367" s="46">
        <f t="shared" si="164"/>
        <v>8</v>
      </c>
      <c r="B1367" s="46" t="s">
        <v>315</v>
      </c>
      <c r="C1367" s="81">
        <v>3998.55</v>
      </c>
      <c r="D1367" s="48"/>
      <c r="E1367" s="49"/>
      <c r="F1367" s="46">
        <f t="shared" si="159"/>
        <v>3998.55</v>
      </c>
      <c r="G1367" s="208">
        <v>1512</v>
      </c>
      <c r="H1367" s="43">
        <f t="shared" si="162"/>
        <v>0.504</v>
      </c>
      <c r="I1367" s="43">
        <f t="shared" si="160"/>
        <v>2157.8507999999997</v>
      </c>
      <c r="J1367" s="43">
        <f t="shared" si="163"/>
        <v>474.72717599999993</v>
      </c>
      <c r="K1367" s="43">
        <v>866.15424000000007</v>
      </c>
      <c r="L1367" s="194">
        <v>107.63585279999999</v>
      </c>
      <c r="M1367" s="45">
        <f t="shared" si="161"/>
        <v>0.90191896282402351</v>
      </c>
    </row>
    <row r="1368" spans="1:13" x14ac:dyDescent="0.25">
      <c r="A1368" s="46">
        <f t="shared" si="164"/>
        <v>9</v>
      </c>
      <c r="B1368" s="46" t="s">
        <v>316</v>
      </c>
      <c r="C1368" s="81">
        <v>9976.0499999999993</v>
      </c>
      <c r="D1368" s="48"/>
      <c r="E1368" s="49">
        <v>37.299999999999997</v>
      </c>
      <c r="F1368" s="46">
        <f t="shared" si="159"/>
        <v>10013.349999999999</v>
      </c>
      <c r="G1368" s="208">
        <v>4316.7</v>
      </c>
      <c r="H1368" s="43">
        <f t="shared" si="162"/>
        <v>1.4388999999999998</v>
      </c>
      <c r="I1368" s="43">
        <f t="shared" si="160"/>
        <v>6160.5784049999993</v>
      </c>
      <c r="J1368" s="43">
        <f t="shared" si="163"/>
        <v>1355.3272490999998</v>
      </c>
      <c r="K1368" s="43">
        <v>2472.8359839999998</v>
      </c>
      <c r="L1368" s="194">
        <v>307.29608847999992</v>
      </c>
      <c r="M1368" s="45">
        <f t="shared" si="161"/>
        <v>1.0282310841606455</v>
      </c>
    </row>
    <row r="1369" spans="1:13" x14ac:dyDescent="0.25">
      <c r="A1369" s="46">
        <f t="shared" si="164"/>
        <v>10</v>
      </c>
      <c r="B1369" s="46" t="s">
        <v>317</v>
      </c>
      <c r="C1369" s="81">
        <v>8239.06</v>
      </c>
      <c r="D1369" s="48"/>
      <c r="E1369" s="49"/>
      <c r="F1369" s="46">
        <f t="shared" si="159"/>
        <v>8239.06</v>
      </c>
      <c r="G1369" s="208">
        <v>4235</v>
      </c>
      <c r="H1369" s="43">
        <f t="shared" si="162"/>
        <v>1.4116666666666666</v>
      </c>
      <c r="I1369" s="43">
        <f t="shared" si="160"/>
        <v>6043.9802499999996</v>
      </c>
      <c r="J1369" s="43">
        <f t="shared" si="163"/>
        <v>1329.675655</v>
      </c>
      <c r="K1369" s="43">
        <v>2426.0338666666667</v>
      </c>
      <c r="L1369" s="194">
        <v>301.48005066666667</v>
      </c>
      <c r="M1369" s="45">
        <f t="shared" si="161"/>
        <v>1.226009984431881</v>
      </c>
    </row>
    <row r="1370" spans="1:13" x14ac:dyDescent="0.25">
      <c r="A1370" s="46">
        <f t="shared" si="164"/>
        <v>11</v>
      </c>
      <c r="B1370" s="46" t="s">
        <v>318</v>
      </c>
      <c r="C1370" s="81">
        <v>5737.55</v>
      </c>
      <c r="D1370" s="48"/>
      <c r="E1370" s="49"/>
      <c r="F1370" s="46">
        <f t="shared" si="159"/>
        <v>5737.55</v>
      </c>
      <c r="G1370" s="208">
        <v>1860</v>
      </c>
      <c r="H1370" s="43">
        <f t="shared" si="162"/>
        <v>0.62</v>
      </c>
      <c r="I1370" s="43">
        <f t="shared" si="160"/>
        <v>2654.4989999999998</v>
      </c>
      <c r="J1370" s="43">
        <f t="shared" si="163"/>
        <v>583.98978</v>
      </c>
      <c r="K1370" s="43">
        <v>1065.5072</v>
      </c>
      <c r="L1370" s="194">
        <v>132.40918399999998</v>
      </c>
      <c r="M1370" s="45">
        <f t="shared" si="161"/>
        <v>0.77322291988740832</v>
      </c>
    </row>
    <row r="1371" spans="1:13" x14ac:dyDescent="0.25">
      <c r="A1371" s="46">
        <f t="shared" si="164"/>
        <v>12</v>
      </c>
      <c r="B1371" s="46" t="s">
        <v>319</v>
      </c>
      <c r="C1371" s="81">
        <v>4073.5</v>
      </c>
      <c r="D1371" s="48"/>
      <c r="E1371" s="49"/>
      <c r="F1371" s="46">
        <f t="shared" si="159"/>
        <v>4073.5</v>
      </c>
      <c r="G1371" s="208">
        <v>1851</v>
      </c>
      <c r="H1371" s="43">
        <f t="shared" si="162"/>
        <v>0.61699999999999999</v>
      </c>
      <c r="I1371" s="43">
        <f t="shared" si="160"/>
        <v>2641.6546499999999</v>
      </c>
      <c r="J1371" s="43">
        <f t="shared" si="163"/>
        <v>581.16402300000004</v>
      </c>
      <c r="K1371" s="43">
        <v>1060.3515199999999</v>
      </c>
      <c r="L1371" s="194">
        <v>131.76849439999998</v>
      </c>
      <c r="M1371" s="45">
        <f t="shared" si="161"/>
        <v>1.0838194887443231</v>
      </c>
    </row>
    <row r="1372" spans="1:13" x14ac:dyDescent="0.25">
      <c r="A1372" s="46">
        <f t="shared" si="164"/>
        <v>13</v>
      </c>
      <c r="B1372" s="46" t="s">
        <v>320</v>
      </c>
      <c r="C1372" s="81">
        <v>3747.29</v>
      </c>
      <c r="D1372" s="48"/>
      <c r="E1372" s="49"/>
      <c r="F1372" s="46">
        <f t="shared" si="159"/>
        <v>3747.29</v>
      </c>
      <c r="G1372" s="225">
        <v>1789</v>
      </c>
      <c r="H1372" s="43">
        <f t="shared" si="162"/>
        <v>0.59633333333333338</v>
      </c>
      <c r="I1372" s="43">
        <f t="shared" si="160"/>
        <v>2553.1713500000001</v>
      </c>
      <c r="J1372" s="43">
        <f t="shared" si="163"/>
        <v>561.69769700000006</v>
      </c>
      <c r="K1372" s="43">
        <v>1024.8346133333334</v>
      </c>
      <c r="L1372" s="194">
        <v>127.35485493333334</v>
      </c>
      <c r="M1372" s="45">
        <f t="shared" si="161"/>
        <v>1.1387051750109192</v>
      </c>
    </row>
    <row r="1373" spans="1:13" x14ac:dyDescent="0.25">
      <c r="A1373" s="46">
        <f t="shared" si="164"/>
        <v>14</v>
      </c>
      <c r="B1373" s="46" t="s">
        <v>321</v>
      </c>
      <c r="C1373" s="81">
        <v>3638.7</v>
      </c>
      <c r="D1373" s="48"/>
      <c r="E1373" s="49"/>
      <c r="F1373" s="46">
        <f t="shared" si="159"/>
        <v>3638.7</v>
      </c>
      <c r="G1373" s="208">
        <v>1837</v>
      </c>
      <c r="H1373" s="43">
        <f t="shared" si="162"/>
        <v>0.61233333333333329</v>
      </c>
      <c r="I1373" s="43">
        <f t="shared" si="160"/>
        <v>2621.6745499999997</v>
      </c>
      <c r="J1373" s="43">
        <f t="shared" si="163"/>
        <v>576.76840099999993</v>
      </c>
      <c r="K1373" s="43">
        <v>1052.3315733333332</v>
      </c>
      <c r="L1373" s="194">
        <v>130.77186613333333</v>
      </c>
      <c r="M1373" s="45">
        <f t="shared" si="161"/>
        <v>1.2041515899817701</v>
      </c>
    </row>
    <row r="1374" spans="1:13" x14ac:dyDescent="0.25">
      <c r="A1374" s="46">
        <f t="shared" si="164"/>
        <v>15</v>
      </c>
      <c r="B1374" s="46" t="s">
        <v>322</v>
      </c>
      <c r="C1374" s="81">
        <v>6155.56</v>
      </c>
      <c r="D1374" s="48"/>
      <c r="E1374" s="49"/>
      <c r="F1374" s="46">
        <f t="shared" si="159"/>
        <v>6155.56</v>
      </c>
      <c r="G1374" s="208">
        <v>2709</v>
      </c>
      <c r="H1374" s="43">
        <f t="shared" si="162"/>
        <v>0.90300000000000002</v>
      </c>
      <c r="I1374" s="43">
        <f t="shared" si="160"/>
        <v>3866.1493500000001</v>
      </c>
      <c r="J1374" s="43">
        <f t="shared" si="163"/>
        <v>850.55285700000002</v>
      </c>
      <c r="K1374" s="43">
        <v>1551.85968</v>
      </c>
      <c r="L1374" s="194">
        <v>192.84756959999999</v>
      </c>
      <c r="M1374" s="45">
        <f t="shared" si="161"/>
        <v>1.0496866989518419</v>
      </c>
    </row>
    <row r="1375" spans="1:13" x14ac:dyDescent="0.25">
      <c r="A1375" s="46">
        <f t="shared" si="164"/>
        <v>16</v>
      </c>
      <c r="B1375" s="46" t="s">
        <v>323</v>
      </c>
      <c r="C1375" s="81">
        <v>3981.75</v>
      </c>
      <c r="D1375" s="48"/>
      <c r="E1375" s="49"/>
      <c r="F1375" s="46">
        <f t="shared" si="159"/>
        <v>3981.75</v>
      </c>
      <c r="G1375" s="208">
        <v>1579</v>
      </c>
      <c r="H1375" s="43">
        <f t="shared" si="162"/>
        <v>0.52633333333333332</v>
      </c>
      <c r="I1375" s="43">
        <f t="shared" si="160"/>
        <v>2253.46985</v>
      </c>
      <c r="J1375" s="43">
        <f t="shared" si="163"/>
        <v>495.76336700000002</v>
      </c>
      <c r="K1375" s="43">
        <v>904.53541333333328</v>
      </c>
      <c r="L1375" s="194">
        <v>112.40543093333334</v>
      </c>
      <c r="M1375" s="45">
        <f t="shared" si="161"/>
        <v>0.94585899699043541</v>
      </c>
    </row>
    <row r="1376" spans="1:13" x14ac:dyDescent="0.25">
      <c r="A1376" s="46">
        <f t="shared" si="164"/>
        <v>17</v>
      </c>
      <c r="B1376" s="46" t="s">
        <v>324</v>
      </c>
      <c r="C1376" s="81">
        <v>4019.15</v>
      </c>
      <c r="D1376" s="48"/>
      <c r="E1376" s="49"/>
      <c r="F1376" s="46">
        <f t="shared" si="159"/>
        <v>4019.15</v>
      </c>
      <c r="G1376" s="208">
        <v>1594</v>
      </c>
      <c r="H1376" s="43">
        <f t="shared" si="162"/>
        <v>0.53133333333333332</v>
      </c>
      <c r="I1376" s="43">
        <f t="shared" si="160"/>
        <v>2274.8770999999997</v>
      </c>
      <c r="J1376" s="43">
        <f t="shared" si="163"/>
        <v>500.47296199999994</v>
      </c>
      <c r="K1376" s="43">
        <v>913.12821333333341</v>
      </c>
      <c r="L1376" s="194">
        <v>113.47324693333333</v>
      </c>
      <c r="M1376" s="45">
        <f t="shared" si="161"/>
        <v>0.94595910136886319</v>
      </c>
    </row>
    <row r="1377" spans="1:13" x14ac:dyDescent="0.25">
      <c r="A1377" s="46">
        <f t="shared" si="164"/>
        <v>18</v>
      </c>
      <c r="B1377" s="46" t="s">
        <v>325</v>
      </c>
      <c r="C1377" s="81">
        <v>2190.5</v>
      </c>
      <c r="D1377" s="48"/>
      <c r="E1377" s="49"/>
      <c r="F1377" s="46">
        <f t="shared" si="159"/>
        <v>2190.5</v>
      </c>
      <c r="G1377" s="208">
        <v>0</v>
      </c>
      <c r="H1377" s="43">
        <f t="shared" si="162"/>
        <v>0</v>
      </c>
      <c r="I1377" s="43">
        <f t="shared" si="160"/>
        <v>0</v>
      </c>
      <c r="J1377" s="43">
        <f t="shared" si="163"/>
        <v>0</v>
      </c>
      <c r="K1377" s="43">
        <v>0</v>
      </c>
      <c r="L1377" s="194">
        <v>0</v>
      </c>
      <c r="M1377" s="45">
        <f t="shared" si="161"/>
        <v>0</v>
      </c>
    </row>
    <row r="1378" spans="1:13" x14ac:dyDescent="0.25">
      <c r="A1378" s="46">
        <f t="shared" si="164"/>
        <v>19</v>
      </c>
      <c r="B1378" s="46" t="s">
        <v>326</v>
      </c>
      <c r="C1378" s="81">
        <v>3923.4</v>
      </c>
      <c r="D1378" s="48"/>
      <c r="E1378" s="49"/>
      <c r="F1378" s="46">
        <f t="shared" si="159"/>
        <v>3923.4</v>
      </c>
      <c r="G1378" s="208">
        <v>1375.5</v>
      </c>
      <c r="H1378" s="43">
        <f t="shared" si="162"/>
        <v>0.45850000000000002</v>
      </c>
      <c r="I1378" s="43">
        <f t="shared" si="160"/>
        <v>1963.0448249999999</v>
      </c>
      <c r="J1378" s="43">
        <f t="shared" si="163"/>
        <v>431.86986150000001</v>
      </c>
      <c r="K1378" s="43">
        <v>787.95976000000007</v>
      </c>
      <c r="L1378" s="194">
        <v>97.918727200000006</v>
      </c>
      <c r="M1378" s="45">
        <f t="shared" si="161"/>
        <v>0.83621174840699386</v>
      </c>
    </row>
    <row r="1379" spans="1:13" x14ac:dyDescent="0.25">
      <c r="A1379" s="46">
        <f t="shared" si="164"/>
        <v>20</v>
      </c>
      <c r="B1379" s="46" t="s">
        <v>327</v>
      </c>
      <c r="C1379" s="81">
        <v>7774.24</v>
      </c>
      <c r="D1379" s="48"/>
      <c r="E1379" s="49"/>
      <c r="F1379" s="46">
        <f t="shared" si="159"/>
        <v>7774.24</v>
      </c>
      <c r="G1379" s="208">
        <v>3564.5</v>
      </c>
      <c r="H1379" s="43">
        <f t="shared" si="162"/>
        <v>1.1881666666666666</v>
      </c>
      <c r="I1379" s="43">
        <f t="shared" si="160"/>
        <v>5087.0761749999992</v>
      </c>
      <c r="J1379" s="43">
        <f t="shared" si="163"/>
        <v>1119.1567584999998</v>
      </c>
      <c r="K1379" s="43">
        <v>2041.9357066666666</v>
      </c>
      <c r="L1379" s="194">
        <v>253.74867546666664</v>
      </c>
      <c r="M1379" s="45">
        <f t="shared" si="161"/>
        <v>1.0936010871330617</v>
      </c>
    </row>
    <row r="1380" spans="1:13" x14ac:dyDescent="0.25">
      <c r="A1380" s="46">
        <f t="shared" si="164"/>
        <v>21</v>
      </c>
      <c r="B1380" s="46" t="s">
        <v>328</v>
      </c>
      <c r="C1380" s="81">
        <v>13720.72</v>
      </c>
      <c r="D1380" s="48">
        <v>29.7</v>
      </c>
      <c r="E1380" s="49"/>
      <c r="F1380" s="46">
        <f t="shared" si="159"/>
        <v>13750.42</v>
      </c>
      <c r="G1380" s="208">
        <v>6500</v>
      </c>
      <c r="H1380" s="43">
        <f t="shared" si="162"/>
        <v>2.1666666666666665</v>
      </c>
      <c r="I1380" s="43">
        <f t="shared" si="160"/>
        <v>9276.4749999999985</v>
      </c>
      <c r="J1380" s="43">
        <f t="shared" si="163"/>
        <v>2040.8244999999997</v>
      </c>
      <c r="K1380" s="43">
        <v>3723.5466666666666</v>
      </c>
      <c r="L1380" s="194">
        <v>462.72026666666665</v>
      </c>
      <c r="M1380" s="45">
        <f t="shared" si="161"/>
        <v>1.1274976643137686</v>
      </c>
    </row>
    <row r="1381" spans="1:13" x14ac:dyDescent="0.25">
      <c r="A1381" s="46">
        <f t="shared" si="164"/>
        <v>22</v>
      </c>
      <c r="B1381" s="46" t="s">
        <v>329</v>
      </c>
      <c r="C1381" s="81">
        <v>7628.53</v>
      </c>
      <c r="D1381" s="48"/>
      <c r="E1381" s="49"/>
      <c r="F1381" s="46">
        <f t="shared" si="159"/>
        <v>7628.53</v>
      </c>
      <c r="G1381" s="208">
        <v>3549.5</v>
      </c>
      <c r="H1381" s="43">
        <f t="shared" si="162"/>
        <v>1.1831666666666667</v>
      </c>
      <c r="I1381" s="43">
        <f t="shared" si="160"/>
        <v>5065.6689249999999</v>
      </c>
      <c r="J1381" s="43">
        <f t="shared" si="163"/>
        <v>1114.4471635</v>
      </c>
      <c r="K1381" s="43">
        <v>2033.3429066666667</v>
      </c>
      <c r="L1381" s="194">
        <v>252.68085946666667</v>
      </c>
      <c r="M1381" s="45">
        <f t="shared" si="161"/>
        <v>1.1097996409050415</v>
      </c>
    </row>
    <row r="1382" spans="1:13" x14ac:dyDescent="0.25">
      <c r="A1382" s="46">
        <f t="shared" si="164"/>
        <v>23</v>
      </c>
      <c r="B1382" s="46" t="s">
        <v>330</v>
      </c>
      <c r="C1382" s="81">
        <v>7731.41</v>
      </c>
      <c r="D1382" s="48"/>
      <c r="E1382" s="49"/>
      <c r="F1382" s="46">
        <f t="shared" si="159"/>
        <v>7731.41</v>
      </c>
      <c r="G1382" s="208">
        <v>3556.8</v>
      </c>
      <c r="H1382" s="43">
        <f t="shared" si="162"/>
        <v>1.1856</v>
      </c>
      <c r="I1382" s="43">
        <f t="shared" si="160"/>
        <v>5076.0871200000001</v>
      </c>
      <c r="J1382" s="43">
        <f t="shared" si="163"/>
        <v>1116.7391663999999</v>
      </c>
      <c r="K1382" s="43">
        <v>2037.5247360000001</v>
      </c>
      <c r="L1382" s="194">
        <v>253.20052992000001</v>
      </c>
      <c r="M1382" s="45">
        <f t="shared" si="161"/>
        <v>1.0972838786612016</v>
      </c>
    </row>
    <row r="1383" spans="1:13" x14ac:dyDescent="0.25">
      <c r="A1383" s="46">
        <f t="shared" si="164"/>
        <v>24</v>
      </c>
      <c r="B1383" s="46" t="s">
        <v>331</v>
      </c>
      <c r="C1383" s="81">
        <v>7718.47</v>
      </c>
      <c r="D1383" s="48"/>
      <c r="E1383" s="49"/>
      <c r="F1383" s="46">
        <f t="shared" si="159"/>
        <v>7718.47</v>
      </c>
      <c r="G1383" s="208">
        <v>3696.5</v>
      </c>
      <c r="H1383" s="43">
        <f t="shared" si="162"/>
        <v>1.2321666666666666</v>
      </c>
      <c r="I1383" s="43">
        <f t="shared" si="160"/>
        <v>5275.4599749999998</v>
      </c>
      <c r="J1383" s="43">
        <f t="shared" si="163"/>
        <v>1160.6011945</v>
      </c>
      <c r="K1383" s="43">
        <v>2117.5523466666668</v>
      </c>
      <c r="L1383" s="194">
        <v>263.14545626666666</v>
      </c>
      <c r="M1383" s="45">
        <f t="shared" si="161"/>
        <v>1.1422936116138731</v>
      </c>
    </row>
    <row r="1384" spans="1:13" x14ac:dyDescent="0.25">
      <c r="A1384" s="46">
        <f t="shared" si="164"/>
        <v>25</v>
      </c>
      <c r="B1384" s="46" t="s">
        <v>332</v>
      </c>
      <c r="C1384" s="81">
        <v>7958</v>
      </c>
      <c r="D1384" s="48"/>
      <c r="E1384" s="49"/>
      <c r="F1384" s="46">
        <f t="shared" si="159"/>
        <v>7958</v>
      </c>
      <c r="G1384" s="225">
        <v>3358</v>
      </c>
      <c r="H1384" s="43">
        <f t="shared" si="162"/>
        <v>1.1193333333333333</v>
      </c>
      <c r="I1384" s="43">
        <f t="shared" si="160"/>
        <v>4792.3696999999993</v>
      </c>
      <c r="J1384" s="43">
        <f t="shared" si="163"/>
        <v>1054.3213339999998</v>
      </c>
      <c r="K1384" s="43">
        <v>1923.6414933333333</v>
      </c>
      <c r="L1384" s="194">
        <v>239.04840853333334</v>
      </c>
      <c r="M1384" s="45">
        <f t="shared" si="161"/>
        <v>1.0064565136801542</v>
      </c>
    </row>
    <row r="1385" spans="1:13" x14ac:dyDescent="0.25">
      <c r="A1385" s="46">
        <f t="shared" si="164"/>
        <v>26</v>
      </c>
      <c r="B1385" s="46" t="s">
        <v>333</v>
      </c>
      <c r="C1385" s="81">
        <v>3973.2</v>
      </c>
      <c r="D1385" s="48"/>
      <c r="E1385" s="49"/>
      <c r="F1385" s="46">
        <f t="shared" si="159"/>
        <v>3973.2</v>
      </c>
      <c r="G1385" s="208">
        <v>1713</v>
      </c>
      <c r="H1385" s="43">
        <f t="shared" si="162"/>
        <v>0.57099999999999995</v>
      </c>
      <c r="I1385" s="43">
        <f t="shared" si="160"/>
        <v>2444.7079499999995</v>
      </c>
      <c r="J1385" s="43">
        <f t="shared" si="163"/>
        <v>537.83574899999985</v>
      </c>
      <c r="K1385" s="43">
        <v>981.29775999999993</v>
      </c>
      <c r="L1385" s="194">
        <v>121.94458719999999</v>
      </c>
      <c r="M1385" s="45">
        <f t="shared" si="161"/>
        <v>1.0283363651968185</v>
      </c>
    </row>
    <row r="1386" spans="1:13" x14ac:dyDescent="0.25">
      <c r="A1386" s="46">
        <f t="shared" si="164"/>
        <v>27</v>
      </c>
      <c r="B1386" s="46" t="s">
        <v>334</v>
      </c>
      <c r="C1386" s="81">
        <v>4035</v>
      </c>
      <c r="D1386" s="48"/>
      <c r="E1386" s="49"/>
      <c r="F1386" s="46">
        <f t="shared" si="159"/>
        <v>4035</v>
      </c>
      <c r="G1386" s="208">
        <v>1252</v>
      </c>
      <c r="H1386" s="43">
        <f t="shared" si="162"/>
        <v>0.41733333333333333</v>
      </c>
      <c r="I1386" s="43">
        <f t="shared" si="160"/>
        <v>1786.7918</v>
      </c>
      <c r="J1386" s="43">
        <f t="shared" si="163"/>
        <v>393.09419600000001</v>
      </c>
      <c r="K1386" s="43">
        <v>717.2123733333334</v>
      </c>
      <c r="L1386" s="194">
        <v>89.127042133333319</v>
      </c>
      <c r="M1386" s="45">
        <f t="shared" si="161"/>
        <v>0.74008064720363487</v>
      </c>
    </row>
    <row r="1387" spans="1:13" x14ac:dyDescent="0.25">
      <c r="A1387" s="46">
        <f t="shared" si="164"/>
        <v>28</v>
      </c>
      <c r="B1387" s="46" t="s">
        <v>335</v>
      </c>
      <c r="C1387" s="81">
        <v>3981.6</v>
      </c>
      <c r="D1387" s="48"/>
      <c r="E1387" s="49"/>
      <c r="F1387" s="46">
        <f t="shared" si="159"/>
        <v>3981.6</v>
      </c>
      <c r="G1387" s="208">
        <v>1299</v>
      </c>
      <c r="H1387" s="43">
        <f t="shared" si="162"/>
        <v>0.433</v>
      </c>
      <c r="I1387" s="43">
        <f t="shared" si="160"/>
        <v>1853.8678499999999</v>
      </c>
      <c r="J1387" s="43">
        <f t="shared" si="163"/>
        <v>407.85092699999996</v>
      </c>
      <c r="K1387" s="43">
        <v>744.13648000000012</v>
      </c>
      <c r="L1387" s="194">
        <v>92.472865599999992</v>
      </c>
      <c r="M1387" s="45">
        <f t="shared" si="161"/>
        <v>0.7781615738898936</v>
      </c>
    </row>
    <row r="1388" spans="1:13" x14ac:dyDescent="0.25">
      <c r="A1388" s="46">
        <f t="shared" si="164"/>
        <v>29</v>
      </c>
      <c r="B1388" s="46" t="s">
        <v>121</v>
      </c>
      <c r="C1388" s="81">
        <v>3970.65</v>
      </c>
      <c r="D1388" s="48"/>
      <c r="E1388" s="49">
        <v>104.6</v>
      </c>
      <c r="F1388" s="46">
        <f t="shared" si="159"/>
        <v>4075.25</v>
      </c>
      <c r="G1388" s="208">
        <v>1768.5</v>
      </c>
      <c r="H1388" s="43">
        <f t="shared" si="162"/>
        <v>0.58950000000000002</v>
      </c>
      <c r="I1388" s="43">
        <f t="shared" si="160"/>
        <v>2523.9147750000002</v>
      </c>
      <c r="J1388" s="43">
        <f t="shared" si="163"/>
        <v>555.26125050000007</v>
      </c>
      <c r="K1388" s="43">
        <v>1013.0911200000002</v>
      </c>
      <c r="L1388" s="194">
        <v>125.8955064</v>
      </c>
      <c r="M1388" s="45">
        <f t="shared" si="161"/>
        <v>1.0350684379853996</v>
      </c>
    </row>
    <row r="1389" spans="1:13" x14ac:dyDescent="0.25">
      <c r="A1389" s="46">
        <f t="shared" si="164"/>
        <v>30</v>
      </c>
      <c r="B1389" s="46" t="s">
        <v>337</v>
      </c>
      <c r="C1389" s="81">
        <v>4030.55</v>
      </c>
      <c r="D1389" s="48"/>
      <c r="E1389" s="49"/>
      <c r="F1389" s="46">
        <f t="shared" si="159"/>
        <v>4030.55</v>
      </c>
      <c r="G1389" s="208">
        <v>1761</v>
      </c>
      <c r="H1389" s="43">
        <f t="shared" si="162"/>
        <v>0.58699999999999997</v>
      </c>
      <c r="I1389" s="43">
        <f t="shared" si="160"/>
        <v>2513.2111499999996</v>
      </c>
      <c r="J1389" s="43">
        <f t="shared" si="163"/>
        <v>552.90645299999994</v>
      </c>
      <c r="K1389" s="43">
        <v>1008.79472</v>
      </c>
      <c r="L1389" s="194">
        <v>125.36159839999999</v>
      </c>
      <c r="M1389" s="45">
        <f t="shared" si="161"/>
        <v>1.0421093700363473</v>
      </c>
    </row>
    <row r="1390" spans="1:13" x14ac:dyDescent="0.25">
      <c r="A1390" s="46">
        <f t="shared" si="164"/>
        <v>31</v>
      </c>
      <c r="B1390" s="46" t="s">
        <v>338</v>
      </c>
      <c r="C1390" s="81">
        <v>4226.88</v>
      </c>
      <c r="D1390" s="48"/>
      <c r="E1390" s="49"/>
      <c r="F1390" s="46">
        <f t="shared" si="159"/>
        <v>4226.88</v>
      </c>
      <c r="G1390" s="208">
        <v>1690</v>
      </c>
      <c r="H1390" s="43">
        <f t="shared" si="162"/>
        <v>0.56333333333333335</v>
      </c>
      <c r="I1390" s="43">
        <f t="shared" si="160"/>
        <v>2411.8834999999999</v>
      </c>
      <c r="J1390" s="43">
        <f t="shared" si="163"/>
        <v>530.61437000000001</v>
      </c>
      <c r="K1390" s="43">
        <v>968.12213333333341</v>
      </c>
      <c r="L1390" s="194">
        <v>120.30726933333335</v>
      </c>
      <c r="M1390" s="45">
        <f t="shared" si="161"/>
        <v>0.95364128450929919</v>
      </c>
    </row>
    <row r="1391" spans="1:13" x14ac:dyDescent="0.25">
      <c r="A1391" s="46">
        <f t="shared" si="164"/>
        <v>32</v>
      </c>
      <c r="B1391" s="46" t="s">
        <v>339</v>
      </c>
      <c r="C1391" s="81">
        <v>4140.3</v>
      </c>
      <c r="D1391" s="48"/>
      <c r="E1391" s="49">
        <v>50.1</v>
      </c>
      <c r="F1391" s="46">
        <f t="shared" si="159"/>
        <v>4190.4000000000005</v>
      </c>
      <c r="G1391" s="225">
        <v>1620.5</v>
      </c>
      <c r="H1391" s="43">
        <f t="shared" si="162"/>
        <v>0.54016666666666668</v>
      </c>
      <c r="I1391" s="43">
        <f t="shared" si="160"/>
        <v>2312.6965749999999</v>
      </c>
      <c r="J1391" s="43">
        <f t="shared" si="163"/>
        <v>508.79324650000001</v>
      </c>
      <c r="K1391" s="43">
        <v>928.30882666666685</v>
      </c>
      <c r="L1391" s="194">
        <v>115.35972186666667</v>
      </c>
      <c r="M1391" s="45">
        <f t="shared" si="161"/>
        <v>0.92238410892357126</v>
      </c>
    </row>
    <row r="1392" spans="1:13" x14ac:dyDescent="0.25">
      <c r="A1392" s="46">
        <f t="shared" si="164"/>
        <v>33</v>
      </c>
      <c r="B1392" s="37" t="s">
        <v>1237</v>
      </c>
      <c r="C1392" s="81">
        <v>4059.4</v>
      </c>
      <c r="D1392" s="94"/>
      <c r="E1392" s="105"/>
      <c r="F1392" s="46">
        <f t="shared" si="159"/>
        <v>4059.4</v>
      </c>
      <c r="G1392" s="208">
        <v>1760</v>
      </c>
      <c r="H1392" s="43">
        <f t="shared" si="162"/>
        <v>0.58666666666666667</v>
      </c>
      <c r="I1392" s="43">
        <f t="shared" si="160"/>
        <v>2511.7840000000001</v>
      </c>
      <c r="J1392" s="43">
        <f t="shared" si="163"/>
        <v>552.59248000000002</v>
      </c>
      <c r="K1392" s="43">
        <v>1008.2218666666668</v>
      </c>
      <c r="L1392" s="194">
        <v>125.29041066666666</v>
      </c>
      <c r="M1392" s="45">
        <f t="shared" si="161"/>
        <v>1.0341155730731963</v>
      </c>
    </row>
    <row r="1393" spans="1:14" x14ac:dyDescent="0.25">
      <c r="A1393" s="46">
        <f t="shared" si="164"/>
        <v>34</v>
      </c>
      <c r="B1393" s="38" t="s">
        <v>1238</v>
      </c>
      <c r="C1393" s="92">
        <v>4225.3</v>
      </c>
      <c r="D1393" s="94"/>
      <c r="E1393" s="105"/>
      <c r="F1393" s="46">
        <f t="shared" si="159"/>
        <v>4225.3</v>
      </c>
      <c r="G1393" s="208">
        <v>1650</v>
      </c>
      <c r="H1393" s="43">
        <f t="shared" si="162"/>
        <v>0.55000000000000004</v>
      </c>
      <c r="I1393" s="43">
        <f t="shared" si="160"/>
        <v>2354.7975000000001</v>
      </c>
      <c r="J1393" s="43">
        <f t="shared" si="163"/>
        <v>518.05545000000006</v>
      </c>
      <c r="K1393" s="43">
        <v>945.2080000000002</v>
      </c>
      <c r="L1393" s="194">
        <v>117.45976</v>
      </c>
      <c r="M1393" s="45">
        <f t="shared" si="161"/>
        <v>0.93141805552268486</v>
      </c>
    </row>
    <row r="1394" spans="1:14" x14ac:dyDescent="0.25">
      <c r="A1394" s="46">
        <f t="shared" si="164"/>
        <v>35</v>
      </c>
      <c r="B1394" s="38" t="s">
        <v>1239</v>
      </c>
      <c r="C1394" s="92">
        <v>3974.4</v>
      </c>
      <c r="D1394" s="94"/>
      <c r="E1394" s="105"/>
      <c r="F1394" s="46">
        <f t="shared" si="159"/>
        <v>3974.4</v>
      </c>
      <c r="G1394" s="208">
        <v>1650</v>
      </c>
      <c r="H1394" s="43">
        <f t="shared" si="162"/>
        <v>0.55000000000000004</v>
      </c>
      <c r="I1394" s="43">
        <f t="shared" si="160"/>
        <v>2354.7975000000001</v>
      </c>
      <c r="J1394" s="43">
        <f t="shared" si="163"/>
        <v>518.05545000000006</v>
      </c>
      <c r="K1394" s="43">
        <v>945.2080000000002</v>
      </c>
      <c r="L1394" s="194">
        <v>117.45976</v>
      </c>
      <c r="M1394" s="45">
        <f t="shared" si="161"/>
        <v>0.99021756994766519</v>
      </c>
    </row>
    <row r="1395" spans="1:14" x14ac:dyDescent="0.25">
      <c r="A1395" s="46">
        <f t="shared" si="164"/>
        <v>36</v>
      </c>
      <c r="B1395" s="38" t="s">
        <v>1240</v>
      </c>
      <c r="C1395" s="92">
        <v>3989.7</v>
      </c>
      <c r="D1395" s="94"/>
      <c r="E1395" s="105"/>
      <c r="F1395" s="46">
        <f t="shared" si="159"/>
        <v>3989.7</v>
      </c>
      <c r="G1395" s="208">
        <v>1314</v>
      </c>
      <c r="H1395" s="43">
        <f t="shared" si="162"/>
        <v>0.438</v>
      </c>
      <c r="I1395" s="43">
        <f t="shared" si="160"/>
        <v>1875.2750999999998</v>
      </c>
      <c r="J1395" s="43">
        <f t="shared" si="163"/>
        <v>412.56052199999999</v>
      </c>
      <c r="K1395" s="43">
        <v>752.72928000000002</v>
      </c>
      <c r="L1395" s="194">
        <v>93.540681599999999</v>
      </c>
      <c r="M1395" s="45">
        <f t="shared" si="161"/>
        <v>0.78554918505150761</v>
      </c>
    </row>
    <row r="1396" spans="1:14" x14ac:dyDescent="0.25">
      <c r="A1396" s="46">
        <f t="shared" si="164"/>
        <v>37</v>
      </c>
      <c r="B1396" s="38" t="s">
        <v>1453</v>
      </c>
      <c r="C1396" s="92">
        <v>5525.8</v>
      </c>
      <c r="D1396" s="94"/>
      <c r="E1396" s="105"/>
      <c r="F1396" s="46">
        <f t="shared" si="159"/>
        <v>5525.8</v>
      </c>
      <c r="G1396" s="194">
        <v>2700</v>
      </c>
      <c r="H1396" s="43">
        <f t="shared" si="162"/>
        <v>0.9</v>
      </c>
      <c r="I1396" s="43">
        <f t="shared" si="160"/>
        <v>3853.3049999999998</v>
      </c>
      <c r="J1396" s="43">
        <f t="shared" si="163"/>
        <v>847.72709999999995</v>
      </c>
      <c r="K1396" s="43">
        <v>1546.7040000000002</v>
      </c>
      <c r="L1396" s="194">
        <v>192.20687999999998</v>
      </c>
      <c r="M1396" s="45">
        <f t="shared" si="161"/>
        <v>1.1654317890622172</v>
      </c>
    </row>
    <row r="1397" spans="1:14" ht="13" x14ac:dyDescent="0.3">
      <c r="A1397" s="46"/>
      <c r="B1397" s="46" t="s">
        <v>2074</v>
      </c>
      <c r="C1397" s="62">
        <f>SUM(C1360:C1396)</f>
        <v>200647.03999999995</v>
      </c>
      <c r="D1397" s="62">
        <f t="shared" ref="D1397:K1397" si="165">SUM(D1360:D1396)</f>
        <v>58.7</v>
      </c>
      <c r="E1397" s="62">
        <f t="shared" si="165"/>
        <v>238.64999999999998</v>
      </c>
      <c r="F1397" s="62">
        <f t="shared" si="165"/>
        <v>200944.38999999996</v>
      </c>
      <c r="G1397" s="197">
        <f t="shared" si="165"/>
        <v>84543.66</v>
      </c>
      <c r="H1397" s="166">
        <f t="shared" si="165"/>
        <v>28.181220000000003</v>
      </c>
      <c r="I1397" s="62">
        <f t="shared" si="165"/>
        <v>120656.48436899998</v>
      </c>
      <c r="J1397" s="62">
        <f t="shared" si="165"/>
        <v>26544.426561179993</v>
      </c>
      <c r="K1397" s="62">
        <f t="shared" si="165"/>
        <v>48431.117443199997</v>
      </c>
      <c r="L1397" s="197">
        <v>6018.471523104</v>
      </c>
      <c r="M1397" s="45">
        <f t="shared" si="161"/>
        <v>1.0035139567543241</v>
      </c>
    </row>
    <row r="1398" spans="1:14" x14ac:dyDescent="0.25">
      <c r="A1398" s="516" t="s">
        <v>1884</v>
      </c>
      <c r="B1398" s="517"/>
      <c r="C1398" s="517"/>
      <c r="D1398" s="517"/>
      <c r="E1398" s="517"/>
      <c r="F1398" s="517"/>
      <c r="G1398" s="517"/>
      <c r="H1398" s="517"/>
      <c r="I1398" s="517"/>
      <c r="J1398" s="517"/>
      <c r="K1398" s="517"/>
      <c r="L1398" s="517"/>
      <c r="M1398" s="518"/>
    </row>
    <row r="1399" spans="1:14" x14ac:dyDescent="0.25">
      <c r="A1399" s="46">
        <v>1</v>
      </c>
      <c r="B1399" s="46" t="s">
        <v>2431</v>
      </c>
      <c r="C1399" s="46">
        <v>22381.8</v>
      </c>
      <c r="D1399" s="46"/>
      <c r="E1399" s="49"/>
      <c r="F1399" s="46">
        <f>C1399+D1399+E1399</f>
        <v>22381.8</v>
      </c>
      <c r="G1399" s="209">
        <v>9077</v>
      </c>
      <c r="H1399" s="43">
        <f>G1399/3000</f>
        <v>3.0256666666666665</v>
      </c>
      <c r="I1399" s="43">
        <f t="shared" ref="I1399:I1430" si="166">H1399*4281.45</f>
        <v>12954.240549999999</v>
      </c>
      <c r="J1399" s="43">
        <f>I1399*0.22</f>
        <v>2849.9329209999996</v>
      </c>
      <c r="K1399" s="43">
        <v>3473.9494399999999</v>
      </c>
      <c r="L1399" s="194">
        <v>635.99513333333323</v>
      </c>
      <c r="M1399" s="45">
        <f t="shared" ref="M1399:M1429" si="167">(I1399+J1399+K1399+L1399)/F1399</f>
        <v>0.88974604564125015</v>
      </c>
      <c r="N1399" s="56">
        <v>10177</v>
      </c>
    </row>
    <row r="1400" spans="1:14" x14ac:dyDescent="0.25">
      <c r="A1400" s="46">
        <f>A1399+1</f>
        <v>2</v>
      </c>
      <c r="B1400" s="46" t="s">
        <v>2432</v>
      </c>
      <c r="C1400" s="46">
        <v>2034</v>
      </c>
      <c r="D1400" s="46">
        <v>106.1</v>
      </c>
      <c r="E1400" s="49"/>
      <c r="F1400" s="46">
        <f>C1400+D1400+E1400</f>
        <v>2140.1</v>
      </c>
      <c r="G1400" s="209">
        <v>1100</v>
      </c>
      <c r="H1400" s="43">
        <f>G1400/3000</f>
        <v>0.36666666666666664</v>
      </c>
      <c r="I1400" s="43">
        <f t="shared" si="166"/>
        <v>1569.8649999999998</v>
      </c>
      <c r="J1400" s="43">
        <f t="shared" ref="J1400:J1461" si="168">I1400*0.22</f>
        <v>345.37029999999993</v>
      </c>
      <c r="K1400" s="43">
        <v>420.99199999999996</v>
      </c>
      <c r="L1400" s="194">
        <v>77.073333333333323</v>
      </c>
      <c r="M1400" s="45">
        <f t="shared" si="167"/>
        <v>1.1276578820304346</v>
      </c>
    </row>
    <row r="1401" spans="1:14" x14ac:dyDescent="0.25">
      <c r="A1401" s="46">
        <f>A1400+1</f>
        <v>3</v>
      </c>
      <c r="B1401" s="46" t="str">
        <f>[1]Лист1!$B$7</f>
        <v>В.Великого,93а</v>
      </c>
      <c r="C1401" s="46">
        <v>12358.7</v>
      </c>
      <c r="D1401" s="48"/>
      <c r="E1401" s="49"/>
      <c r="F1401" s="46">
        <f t="shared" si="159"/>
        <v>12358.7</v>
      </c>
      <c r="G1401" s="208">
        <v>4706.04</v>
      </c>
      <c r="H1401" s="43">
        <f t="shared" ref="H1401:H1461" si="169">G1401/3000</f>
        <v>1.5686800000000001</v>
      </c>
      <c r="I1401" s="43">
        <f t="shared" si="166"/>
        <v>6716.2249860000002</v>
      </c>
      <c r="J1401" s="43">
        <f t="shared" si="168"/>
        <v>1477.5694969200001</v>
      </c>
      <c r="K1401" s="43">
        <v>1801.0956288</v>
      </c>
      <c r="L1401" s="194">
        <v>329.736536</v>
      </c>
      <c r="M1401" s="45">
        <f t="shared" si="167"/>
        <v>0.83541364769110016</v>
      </c>
      <c r="N1401" s="56">
        <v>4706.04</v>
      </c>
    </row>
    <row r="1402" spans="1:14" x14ac:dyDescent="0.25">
      <c r="A1402" s="46">
        <f>A1401+1</f>
        <v>4</v>
      </c>
      <c r="B1402" s="46" t="str">
        <f>[1]Лист1!$B$8</f>
        <v>В.Великого,103</v>
      </c>
      <c r="C1402" s="46">
        <v>1958.1</v>
      </c>
      <c r="D1402" s="48"/>
      <c r="E1402" s="49"/>
      <c r="F1402" s="46">
        <f t="shared" si="159"/>
        <v>1958.1</v>
      </c>
      <c r="G1402" s="208">
        <v>885</v>
      </c>
      <c r="H1402" s="43">
        <f t="shared" si="169"/>
        <v>0.29499999999999998</v>
      </c>
      <c r="I1402" s="43">
        <f t="shared" si="166"/>
        <v>1263.02775</v>
      </c>
      <c r="J1402" s="43">
        <f t="shared" si="168"/>
        <v>277.866105</v>
      </c>
      <c r="K1402" s="43">
        <v>338.70719999999994</v>
      </c>
      <c r="L1402" s="194">
        <v>62.009</v>
      </c>
      <c r="M1402" s="45">
        <f t="shared" si="167"/>
        <v>0.99157859915223956</v>
      </c>
      <c r="N1402" s="56">
        <v>885</v>
      </c>
    </row>
    <row r="1403" spans="1:14" x14ac:dyDescent="0.25">
      <c r="A1403" s="46">
        <f t="shared" ref="A1403:A1462" si="170">A1402+1</f>
        <v>5</v>
      </c>
      <c r="B1403" s="46" t="str">
        <f>[1]Лист1!$B$9</f>
        <v>В.Великого,105</v>
      </c>
      <c r="C1403" s="46">
        <v>2016.3</v>
      </c>
      <c r="D1403" s="48"/>
      <c r="E1403" s="49"/>
      <c r="F1403" s="46">
        <f t="shared" si="159"/>
        <v>2016.3</v>
      </c>
      <c r="G1403" s="208">
        <v>980</v>
      </c>
      <c r="H1403" s="43">
        <f t="shared" si="169"/>
        <v>0.32666666666666666</v>
      </c>
      <c r="I1403" s="43">
        <f t="shared" si="166"/>
        <v>1398.607</v>
      </c>
      <c r="J1403" s="43">
        <f t="shared" si="168"/>
        <v>307.69353999999998</v>
      </c>
      <c r="K1403" s="43">
        <v>375.06559999999996</v>
      </c>
      <c r="L1403" s="194">
        <v>68.665333333333336</v>
      </c>
      <c r="M1403" s="45">
        <f t="shared" si="167"/>
        <v>1.0663251863975269</v>
      </c>
      <c r="N1403" s="56">
        <v>980</v>
      </c>
    </row>
    <row r="1404" spans="1:14" x14ac:dyDescent="0.25">
      <c r="A1404" s="46">
        <f t="shared" si="170"/>
        <v>6</v>
      </c>
      <c r="B1404" s="46" t="str">
        <f>[1]Лист1!$B$10</f>
        <v>В.Великого,109</v>
      </c>
      <c r="C1404" s="46">
        <v>2040.5</v>
      </c>
      <c r="D1404" s="48">
        <v>153.19999999999999</v>
      </c>
      <c r="E1404" s="49"/>
      <c r="F1404" s="46">
        <f t="shared" si="159"/>
        <v>2193.6999999999998</v>
      </c>
      <c r="G1404" s="208">
        <v>930</v>
      </c>
      <c r="H1404" s="43">
        <f t="shared" si="169"/>
        <v>0.31</v>
      </c>
      <c r="I1404" s="43">
        <f t="shared" si="166"/>
        <v>1327.2494999999999</v>
      </c>
      <c r="J1404" s="43">
        <f t="shared" si="168"/>
        <v>291.99489</v>
      </c>
      <c r="K1404" s="43">
        <v>355.92959999999999</v>
      </c>
      <c r="L1404" s="194">
        <v>65.161999999999992</v>
      </c>
      <c r="M1404" s="45">
        <f t="shared" si="167"/>
        <v>0.9300888863563842</v>
      </c>
      <c r="N1404" s="56">
        <v>930</v>
      </c>
    </row>
    <row r="1405" spans="1:14" x14ac:dyDescent="0.25">
      <c r="A1405" s="46">
        <f t="shared" si="170"/>
        <v>7</v>
      </c>
      <c r="B1405" s="46" t="str">
        <f>[1]Лист1!$B$11</f>
        <v>В.Великого,111</v>
      </c>
      <c r="C1405" s="46">
        <v>8086.8</v>
      </c>
      <c r="D1405" s="48">
        <v>73.7</v>
      </c>
      <c r="E1405" s="49"/>
      <c r="F1405" s="46">
        <f t="shared" si="159"/>
        <v>8160.5</v>
      </c>
      <c r="G1405" s="208">
        <v>2370.8000000000002</v>
      </c>
      <c r="H1405" s="43">
        <f t="shared" si="169"/>
        <v>0.79026666666666667</v>
      </c>
      <c r="I1405" s="43">
        <f t="shared" si="166"/>
        <v>3383.48722</v>
      </c>
      <c r="J1405" s="43">
        <f t="shared" si="168"/>
        <v>744.36718840000003</v>
      </c>
      <c r="K1405" s="43">
        <v>907.352576</v>
      </c>
      <c r="L1405" s="194">
        <v>166.11405333333335</v>
      </c>
      <c r="M1405" s="45">
        <f t="shared" si="167"/>
        <v>0.63737773883136262</v>
      </c>
      <c r="N1405" s="56">
        <v>2370.8000000000002</v>
      </c>
    </row>
    <row r="1406" spans="1:14" x14ac:dyDescent="0.25">
      <c r="A1406" s="46">
        <f t="shared" si="170"/>
        <v>8</v>
      </c>
      <c r="B1406" s="46" t="str">
        <f>[1]Лист1!$B$12</f>
        <v>В.Великого,113</v>
      </c>
      <c r="C1406" s="46">
        <v>4049.6</v>
      </c>
      <c r="D1406" s="48"/>
      <c r="E1406" s="49"/>
      <c r="F1406" s="46">
        <f t="shared" si="159"/>
        <v>4049.6</v>
      </c>
      <c r="G1406" s="208">
        <v>1150.7</v>
      </c>
      <c r="H1406" s="43">
        <f t="shared" si="169"/>
        <v>0.38356666666666667</v>
      </c>
      <c r="I1406" s="43">
        <f t="shared" si="166"/>
        <v>1642.221505</v>
      </c>
      <c r="J1406" s="43">
        <f t="shared" si="168"/>
        <v>361.28873110000001</v>
      </c>
      <c r="K1406" s="43">
        <v>440.39590399999997</v>
      </c>
      <c r="L1406" s="194">
        <v>80.625713333333323</v>
      </c>
      <c r="M1406" s="45">
        <f t="shared" si="167"/>
        <v>0.62340276902245484</v>
      </c>
      <c r="N1406" s="56">
        <v>1150.7</v>
      </c>
    </row>
    <row r="1407" spans="1:14" x14ac:dyDescent="0.25">
      <c r="A1407" s="46">
        <f t="shared" si="170"/>
        <v>9</v>
      </c>
      <c r="B1407" s="46" t="str">
        <f>[1]Лист1!$B$13</f>
        <v>В.Великого,117</v>
      </c>
      <c r="C1407" s="46">
        <v>4091.8</v>
      </c>
      <c r="D1407" s="48"/>
      <c r="E1407" s="49"/>
      <c r="F1407" s="46">
        <f t="shared" si="159"/>
        <v>4091.8</v>
      </c>
      <c r="G1407" s="208">
        <v>1948</v>
      </c>
      <c r="H1407" s="43">
        <f t="shared" si="169"/>
        <v>0.64933333333333332</v>
      </c>
      <c r="I1407" s="43">
        <f t="shared" si="166"/>
        <v>2780.0881999999997</v>
      </c>
      <c r="J1407" s="43">
        <f t="shared" si="168"/>
        <v>611.61940399999992</v>
      </c>
      <c r="K1407" s="43">
        <v>745.53855999999996</v>
      </c>
      <c r="L1407" s="194">
        <v>136.48986666666667</v>
      </c>
      <c r="M1407" s="45">
        <f t="shared" si="167"/>
        <v>1.0444635687635433</v>
      </c>
      <c r="N1407" s="56">
        <v>1948</v>
      </c>
    </row>
    <row r="1408" spans="1:14" x14ac:dyDescent="0.25">
      <c r="A1408" s="46">
        <f t="shared" si="170"/>
        <v>10</v>
      </c>
      <c r="B1408" s="46" t="str">
        <f>[1]Лист1!$B$14</f>
        <v>В.Великого,121</v>
      </c>
      <c r="C1408" s="46">
        <v>4035.2</v>
      </c>
      <c r="D1408" s="48"/>
      <c r="E1408" s="49"/>
      <c r="F1408" s="46">
        <f t="shared" si="159"/>
        <v>4035.2</v>
      </c>
      <c r="G1408" s="208">
        <v>2103.1999999999998</v>
      </c>
      <c r="H1408" s="43">
        <f t="shared" si="169"/>
        <v>0.70106666666666662</v>
      </c>
      <c r="I1408" s="43">
        <f t="shared" si="166"/>
        <v>3001.5818799999997</v>
      </c>
      <c r="J1408" s="43">
        <f t="shared" si="168"/>
        <v>660.34801359999994</v>
      </c>
      <c r="K1408" s="43">
        <v>804.93670399999996</v>
      </c>
      <c r="L1408" s="194">
        <v>147.36421333333334</v>
      </c>
      <c r="M1408" s="45">
        <f t="shared" si="167"/>
        <v>1.1434949471979909</v>
      </c>
      <c r="N1408" s="56">
        <v>2103.1999999999998</v>
      </c>
    </row>
    <row r="1409" spans="1:14" x14ac:dyDescent="0.25">
      <c r="A1409" s="46">
        <f t="shared" si="170"/>
        <v>11</v>
      </c>
      <c r="B1409" s="46" t="str">
        <f>[1]Лист1!$B$17</f>
        <v>Кульпарківська,121</v>
      </c>
      <c r="C1409" s="46">
        <v>7649.6</v>
      </c>
      <c r="D1409" s="48"/>
      <c r="E1409" s="49"/>
      <c r="F1409" s="46">
        <f t="shared" si="159"/>
        <v>7649.6</v>
      </c>
      <c r="G1409" s="208">
        <v>2979.2</v>
      </c>
      <c r="H1409" s="43">
        <f t="shared" si="169"/>
        <v>0.99306666666666665</v>
      </c>
      <c r="I1409" s="43">
        <f t="shared" si="166"/>
        <v>4251.7652799999996</v>
      </c>
      <c r="J1409" s="43">
        <f t="shared" si="168"/>
        <v>935.38836159999994</v>
      </c>
      <c r="K1409" s="43">
        <v>1140.1994239999999</v>
      </c>
      <c r="L1409" s="194">
        <v>208.74261333333334</v>
      </c>
      <c r="M1409" s="45">
        <f t="shared" si="167"/>
        <v>0.8544362684236213</v>
      </c>
      <c r="N1409" s="56">
        <v>2979.2</v>
      </c>
    </row>
    <row r="1410" spans="1:14" x14ac:dyDescent="0.25">
      <c r="A1410" s="46">
        <f t="shared" si="170"/>
        <v>12</v>
      </c>
      <c r="B1410" s="46" t="str">
        <f>[1]Лист1!$B$18</f>
        <v>Кульпарківська,123</v>
      </c>
      <c r="C1410" s="46">
        <v>5959.3</v>
      </c>
      <c r="D1410" s="48"/>
      <c r="E1410" s="49"/>
      <c r="F1410" s="46">
        <f t="shared" si="159"/>
        <v>5959.3</v>
      </c>
      <c r="G1410" s="208">
        <v>1595</v>
      </c>
      <c r="H1410" s="43">
        <f t="shared" si="169"/>
        <v>0.53166666666666662</v>
      </c>
      <c r="I1410" s="43">
        <f t="shared" si="166"/>
        <v>2276.3042499999997</v>
      </c>
      <c r="J1410" s="43">
        <f t="shared" si="168"/>
        <v>500.78693499999991</v>
      </c>
      <c r="K1410" s="43">
        <v>610.43839999999989</v>
      </c>
      <c r="L1410" s="194">
        <v>111.75633333333332</v>
      </c>
      <c r="M1410" s="45">
        <f t="shared" si="167"/>
        <v>0.58719747593397431</v>
      </c>
      <c r="N1410" s="56">
        <v>1595</v>
      </c>
    </row>
    <row r="1411" spans="1:14" x14ac:dyDescent="0.25">
      <c r="A1411" s="46">
        <f t="shared" si="170"/>
        <v>13</v>
      </c>
      <c r="B1411" s="46" t="str">
        <f>[1]Лист1!$B$19</f>
        <v>Кульпарківська,125</v>
      </c>
      <c r="C1411" s="46">
        <v>4182.7</v>
      </c>
      <c r="D1411" s="48">
        <v>439.8</v>
      </c>
      <c r="E1411" s="49"/>
      <c r="F1411" s="46">
        <f t="shared" si="159"/>
        <v>4622.5</v>
      </c>
      <c r="G1411" s="208">
        <v>2250</v>
      </c>
      <c r="H1411" s="43">
        <f t="shared" si="169"/>
        <v>0.75</v>
      </c>
      <c r="I1411" s="43">
        <f t="shared" si="166"/>
        <v>3211.0874999999996</v>
      </c>
      <c r="J1411" s="43">
        <f t="shared" si="168"/>
        <v>706.4392499999999</v>
      </c>
      <c r="K1411" s="43">
        <v>861.12</v>
      </c>
      <c r="L1411" s="194">
        <v>157.65</v>
      </c>
      <c r="M1411" s="45">
        <f t="shared" si="167"/>
        <v>1.0678846403461328</v>
      </c>
      <c r="N1411" s="56">
        <v>2250</v>
      </c>
    </row>
    <row r="1412" spans="1:14" x14ac:dyDescent="0.25">
      <c r="A1412" s="46">
        <f t="shared" si="170"/>
        <v>14</v>
      </c>
      <c r="B1412" s="46" t="str">
        <f>[1]Лист1!$B$20</f>
        <v>Кульпарківська,129</v>
      </c>
      <c r="C1412" s="46">
        <v>4158.5</v>
      </c>
      <c r="D1412" s="48">
        <v>82.1</v>
      </c>
      <c r="E1412" s="49"/>
      <c r="F1412" s="46">
        <f t="shared" si="159"/>
        <v>4240.6000000000004</v>
      </c>
      <c r="G1412" s="217">
        <v>1200.68</v>
      </c>
      <c r="H1412" s="43">
        <f t="shared" si="169"/>
        <v>0.40022666666666668</v>
      </c>
      <c r="I1412" s="43">
        <f t="shared" si="166"/>
        <v>1713.5504619999999</v>
      </c>
      <c r="J1412" s="43">
        <f t="shared" si="168"/>
        <v>376.98110163999996</v>
      </c>
      <c r="K1412" s="43">
        <v>459.52424959999996</v>
      </c>
      <c r="L1412" s="194">
        <v>84.127645333333334</v>
      </c>
      <c r="M1412" s="45">
        <f t="shared" si="167"/>
        <v>0.62118178054363382</v>
      </c>
      <c r="N1412" s="56">
        <v>1200.68</v>
      </c>
    </row>
    <row r="1413" spans="1:14" x14ac:dyDescent="0.25">
      <c r="A1413" s="46">
        <f t="shared" si="170"/>
        <v>15</v>
      </c>
      <c r="B1413" s="46" t="str">
        <f>[1]Лист1!$B$21</f>
        <v>Кульпарківська,133</v>
      </c>
      <c r="C1413" s="46">
        <v>7806.9</v>
      </c>
      <c r="D1413" s="48"/>
      <c r="E1413" s="49"/>
      <c r="F1413" s="46">
        <f t="shared" si="159"/>
        <v>7806.9</v>
      </c>
      <c r="G1413" s="208">
        <v>2378.5</v>
      </c>
      <c r="H1413" s="43">
        <f t="shared" si="169"/>
        <v>0.79283333333333328</v>
      </c>
      <c r="I1413" s="43">
        <f t="shared" si="166"/>
        <v>3394.4762749999995</v>
      </c>
      <c r="J1413" s="43">
        <f t="shared" si="168"/>
        <v>746.7847804999999</v>
      </c>
      <c r="K1413" s="43">
        <v>910.29951999999992</v>
      </c>
      <c r="L1413" s="194">
        <v>166.65356666666665</v>
      </c>
      <c r="M1413" s="45">
        <f t="shared" si="167"/>
        <v>0.66841052686298863</v>
      </c>
      <c r="N1413" s="56">
        <v>2378.5</v>
      </c>
    </row>
    <row r="1414" spans="1:14" x14ac:dyDescent="0.25">
      <c r="A1414" s="46">
        <f t="shared" si="170"/>
        <v>16</v>
      </c>
      <c r="B1414" s="46" t="str">
        <f>[1]Лист1!$B$22</f>
        <v>Кульпарківська,133а</v>
      </c>
      <c r="C1414" s="46">
        <v>4253.3999999999996</v>
      </c>
      <c r="D1414" s="48"/>
      <c r="E1414" s="49"/>
      <c r="F1414" s="46">
        <f t="shared" si="159"/>
        <v>4253.3999999999996</v>
      </c>
      <c r="G1414" s="208">
        <v>1965.8</v>
      </c>
      <c r="H1414" s="43">
        <f t="shared" si="169"/>
        <v>0.65526666666666666</v>
      </c>
      <c r="I1414" s="43">
        <f t="shared" si="166"/>
        <v>2805.4914699999999</v>
      </c>
      <c r="J1414" s="43">
        <f t="shared" si="168"/>
        <v>617.20812339999998</v>
      </c>
      <c r="K1414" s="43">
        <v>752.35097599999995</v>
      </c>
      <c r="L1414" s="194">
        <v>137.73705333333334</v>
      </c>
      <c r="M1414" s="45">
        <f t="shared" si="167"/>
        <v>1.0139623883794924</v>
      </c>
      <c r="N1414" s="56">
        <v>1965.8</v>
      </c>
    </row>
    <row r="1415" spans="1:14" x14ac:dyDescent="0.25">
      <c r="A1415" s="46">
        <f t="shared" si="170"/>
        <v>17</v>
      </c>
      <c r="B1415" s="46" t="str">
        <f>[1]Лист1!$B$23</f>
        <v>Кульпарківська,135</v>
      </c>
      <c r="C1415" s="46">
        <v>7737.08</v>
      </c>
      <c r="D1415" s="48"/>
      <c r="E1415" s="49"/>
      <c r="F1415" s="46">
        <f t="shared" si="159"/>
        <v>7737.08</v>
      </c>
      <c r="G1415" s="226">
        <v>0</v>
      </c>
      <c r="H1415" s="43">
        <v>0</v>
      </c>
      <c r="I1415" s="43">
        <f t="shared" si="166"/>
        <v>0</v>
      </c>
      <c r="J1415" s="43">
        <f t="shared" si="168"/>
        <v>0</v>
      </c>
      <c r="K1415" s="43">
        <v>0</v>
      </c>
      <c r="L1415" s="194">
        <v>0</v>
      </c>
      <c r="M1415" s="45">
        <f t="shared" si="167"/>
        <v>0</v>
      </c>
      <c r="N1415" s="56">
        <v>0</v>
      </c>
    </row>
    <row r="1416" spans="1:14" x14ac:dyDescent="0.25">
      <c r="A1416" s="46">
        <f t="shared" si="170"/>
        <v>18</v>
      </c>
      <c r="B1416" s="46" t="str">
        <f>[1]Лист1!$B$24</f>
        <v>Наукова,44</v>
      </c>
      <c r="C1416" s="46">
        <v>8046.52</v>
      </c>
      <c r="D1416" s="48"/>
      <c r="E1416" s="49"/>
      <c r="F1416" s="46">
        <f t="shared" si="159"/>
        <v>8046.52</v>
      </c>
      <c r="G1416" s="208">
        <v>3250</v>
      </c>
      <c r="H1416" s="43">
        <f t="shared" si="169"/>
        <v>1.0833333333333333</v>
      </c>
      <c r="I1416" s="43">
        <f t="shared" si="166"/>
        <v>4638.2374999999993</v>
      </c>
      <c r="J1416" s="43">
        <f t="shared" si="168"/>
        <v>1020.4122499999999</v>
      </c>
      <c r="K1416" s="43">
        <v>1243.8399999999999</v>
      </c>
      <c r="L1416" s="194">
        <v>227.71666666666664</v>
      </c>
      <c r="M1416" s="45">
        <f t="shared" si="167"/>
        <v>0.88612299685661189</v>
      </c>
      <c r="N1416" s="56">
        <v>3250</v>
      </c>
    </row>
    <row r="1417" spans="1:14" x14ac:dyDescent="0.25">
      <c r="A1417" s="46">
        <f t="shared" si="170"/>
        <v>19</v>
      </c>
      <c r="B1417" s="46" t="str">
        <f>[1]Лист1!$B$25</f>
        <v>Наукова,46</v>
      </c>
      <c r="C1417" s="46">
        <v>8105.15</v>
      </c>
      <c r="D1417" s="48"/>
      <c r="E1417" s="49"/>
      <c r="F1417" s="46">
        <f t="shared" si="159"/>
        <v>8105.15</v>
      </c>
      <c r="G1417" s="208">
        <v>3324</v>
      </c>
      <c r="H1417" s="43">
        <f t="shared" si="169"/>
        <v>1.1080000000000001</v>
      </c>
      <c r="I1417" s="43">
        <f t="shared" si="166"/>
        <v>4743.8465999999999</v>
      </c>
      <c r="J1417" s="43">
        <f t="shared" si="168"/>
        <v>1043.646252</v>
      </c>
      <c r="K1417" s="43">
        <v>1272.1612800000003</v>
      </c>
      <c r="L1417" s="194">
        <v>232.9016</v>
      </c>
      <c r="M1417" s="45">
        <f t="shared" si="167"/>
        <v>0.89974346335354682</v>
      </c>
      <c r="N1417" s="56">
        <v>3324</v>
      </c>
    </row>
    <row r="1418" spans="1:14" x14ac:dyDescent="0.25">
      <c r="A1418" s="46">
        <f t="shared" si="170"/>
        <v>20</v>
      </c>
      <c r="B1418" s="46" t="str">
        <f>[1]Лист1!$B$26</f>
        <v>Наукова,48</v>
      </c>
      <c r="C1418" s="46">
        <v>4156.1000000000004</v>
      </c>
      <c r="D1418" s="48"/>
      <c r="E1418" s="49"/>
      <c r="F1418" s="46">
        <f t="shared" si="159"/>
        <v>4156.1000000000004</v>
      </c>
      <c r="G1418" s="208">
        <v>1845</v>
      </c>
      <c r="H1418" s="43">
        <f t="shared" si="169"/>
        <v>0.61499999999999999</v>
      </c>
      <c r="I1418" s="43">
        <f t="shared" si="166"/>
        <v>2633.09175</v>
      </c>
      <c r="J1418" s="43">
        <f t="shared" si="168"/>
        <v>579.28018499999996</v>
      </c>
      <c r="K1418" s="43">
        <v>706.11839999999995</v>
      </c>
      <c r="L1418" s="194">
        <v>129.273</v>
      </c>
      <c r="M1418" s="45">
        <f t="shared" si="167"/>
        <v>0.97393309472823075</v>
      </c>
      <c r="N1418" s="56">
        <v>1845</v>
      </c>
    </row>
    <row r="1419" spans="1:14" x14ac:dyDescent="0.25">
      <c r="A1419" s="46">
        <f t="shared" si="170"/>
        <v>21</v>
      </c>
      <c r="B1419" s="46" t="str">
        <f>[1]Лист1!$B$27</f>
        <v>Наукова,50</v>
      </c>
      <c r="C1419" s="46">
        <v>4088.3</v>
      </c>
      <c r="D1419" s="48"/>
      <c r="E1419" s="49"/>
      <c r="F1419" s="46">
        <f t="shared" si="159"/>
        <v>4088.3</v>
      </c>
      <c r="G1419" s="208">
        <v>1770</v>
      </c>
      <c r="H1419" s="43">
        <f t="shared" si="169"/>
        <v>0.59</v>
      </c>
      <c r="I1419" s="43">
        <f t="shared" si="166"/>
        <v>2526.0554999999999</v>
      </c>
      <c r="J1419" s="43">
        <f t="shared" si="168"/>
        <v>555.73221000000001</v>
      </c>
      <c r="K1419" s="43">
        <v>677.41439999999989</v>
      </c>
      <c r="L1419" s="194">
        <v>124.018</v>
      </c>
      <c r="M1419" s="45">
        <f t="shared" si="167"/>
        <v>0.94983736761000903</v>
      </c>
      <c r="N1419" s="56">
        <v>1770</v>
      </c>
    </row>
    <row r="1420" spans="1:14" x14ac:dyDescent="0.25">
      <c r="A1420" s="46">
        <f t="shared" si="170"/>
        <v>22</v>
      </c>
      <c r="B1420" s="46" t="str">
        <f>[1]Лист1!$B$28</f>
        <v>Наукова,52</v>
      </c>
      <c r="C1420" s="46">
        <v>4075.2</v>
      </c>
      <c r="D1420" s="48"/>
      <c r="E1420" s="49"/>
      <c r="F1420" s="46">
        <f t="shared" si="159"/>
        <v>4075.2</v>
      </c>
      <c r="G1420" s="208">
        <v>1960</v>
      </c>
      <c r="H1420" s="43">
        <f t="shared" si="169"/>
        <v>0.65333333333333332</v>
      </c>
      <c r="I1420" s="43">
        <f t="shared" si="166"/>
        <v>2797.2139999999999</v>
      </c>
      <c r="J1420" s="43">
        <f t="shared" si="168"/>
        <v>615.38707999999997</v>
      </c>
      <c r="K1420" s="43">
        <v>750.13119999999992</v>
      </c>
      <c r="L1420" s="194">
        <v>137.33066666666667</v>
      </c>
      <c r="M1420" s="45">
        <f t="shared" si="167"/>
        <v>1.0551783830650439</v>
      </c>
      <c r="N1420" s="56">
        <v>1960</v>
      </c>
    </row>
    <row r="1421" spans="1:14" x14ac:dyDescent="0.25">
      <c r="A1421" s="46">
        <f t="shared" si="170"/>
        <v>23</v>
      </c>
      <c r="B1421" s="46" t="str">
        <f>[1]Лист1!$B$29</f>
        <v>Наукова,62</v>
      </c>
      <c r="C1421" s="46">
        <v>12235.2</v>
      </c>
      <c r="D1421" s="48"/>
      <c r="E1421" s="49">
        <v>13</v>
      </c>
      <c r="F1421" s="46">
        <f t="shared" si="159"/>
        <v>12248.2</v>
      </c>
      <c r="G1421" s="208">
        <v>3700</v>
      </c>
      <c r="H1421" s="43">
        <f t="shared" si="169"/>
        <v>1.2333333333333334</v>
      </c>
      <c r="I1421" s="43">
        <f t="shared" si="166"/>
        <v>5280.4549999999999</v>
      </c>
      <c r="J1421" s="43">
        <f t="shared" si="168"/>
        <v>1161.7001</v>
      </c>
      <c r="K1421" s="43">
        <v>1416.0640000000001</v>
      </c>
      <c r="L1421" s="194">
        <v>259.24666666666667</v>
      </c>
      <c r="M1421" s="45">
        <f t="shared" si="167"/>
        <v>0.66274764999482916</v>
      </c>
      <c r="N1421" s="56">
        <v>3700</v>
      </c>
    </row>
    <row r="1422" spans="1:14" x14ac:dyDescent="0.25">
      <c r="A1422" s="46">
        <f t="shared" si="170"/>
        <v>24</v>
      </c>
      <c r="B1422" s="46" t="str">
        <f>[1]Лист1!$B$30</f>
        <v>Наукова,64</v>
      </c>
      <c r="C1422" s="46">
        <v>8230.2999999999993</v>
      </c>
      <c r="D1422" s="48">
        <v>160.6</v>
      </c>
      <c r="E1422" s="49"/>
      <c r="F1422" s="46">
        <f t="shared" si="159"/>
        <v>8390.9</v>
      </c>
      <c r="G1422" s="208">
        <v>3060</v>
      </c>
      <c r="H1422" s="43">
        <f t="shared" si="169"/>
        <v>1.02</v>
      </c>
      <c r="I1422" s="43">
        <f t="shared" si="166"/>
        <v>4367.0789999999997</v>
      </c>
      <c r="J1422" s="43">
        <f t="shared" si="168"/>
        <v>960.7573799999999</v>
      </c>
      <c r="K1422" s="43">
        <v>1171.1232</v>
      </c>
      <c r="L1422" s="194">
        <v>214.404</v>
      </c>
      <c r="M1422" s="45">
        <f t="shared" si="167"/>
        <v>0.80007669975807116</v>
      </c>
      <c r="N1422" s="56">
        <v>3060</v>
      </c>
    </row>
    <row r="1423" spans="1:14" x14ac:dyDescent="0.25">
      <c r="A1423" s="46">
        <f t="shared" si="170"/>
        <v>25</v>
      </c>
      <c r="B1423" s="46" t="str">
        <f>[1]Лист1!$B$31</f>
        <v>Наукова,74</v>
      </c>
      <c r="C1423" s="46">
        <v>6165.7</v>
      </c>
      <c r="D1423" s="48"/>
      <c r="E1423" s="49"/>
      <c r="F1423" s="46">
        <f t="shared" ref="F1423:F1461" si="171">C1423+D1423+E1423</f>
        <v>6165.7</v>
      </c>
      <c r="G1423" s="208">
        <v>2713</v>
      </c>
      <c r="H1423" s="43">
        <f t="shared" si="169"/>
        <v>0.90433333333333332</v>
      </c>
      <c r="I1423" s="43">
        <f t="shared" si="166"/>
        <v>3871.8579499999996</v>
      </c>
      <c r="J1423" s="43">
        <f t="shared" si="168"/>
        <v>851.80874899999992</v>
      </c>
      <c r="K1423" s="43">
        <v>1038.31936</v>
      </c>
      <c r="L1423" s="194">
        <v>190.09086666666664</v>
      </c>
      <c r="M1423" s="45">
        <f t="shared" si="167"/>
        <v>0.96535298922533785</v>
      </c>
      <c r="N1423" s="56">
        <v>2713</v>
      </c>
    </row>
    <row r="1424" spans="1:14" x14ac:dyDescent="0.25">
      <c r="A1424" s="46">
        <f t="shared" si="170"/>
        <v>26</v>
      </c>
      <c r="B1424" s="46" t="str">
        <f>[1]Лист1!$B$32</f>
        <v>Наукова,86</v>
      </c>
      <c r="C1424" s="46">
        <v>4053.1</v>
      </c>
      <c r="D1424" s="48"/>
      <c r="E1424" s="49"/>
      <c r="F1424" s="46">
        <f t="shared" si="171"/>
        <v>4053.1</v>
      </c>
      <c r="G1424" s="208">
        <v>1704.5</v>
      </c>
      <c r="H1424" s="43">
        <f t="shared" si="169"/>
        <v>0.56816666666666671</v>
      </c>
      <c r="I1424" s="43">
        <f t="shared" si="166"/>
        <v>2432.5771749999999</v>
      </c>
      <c r="J1424" s="43">
        <f t="shared" si="168"/>
        <v>535.16697850000003</v>
      </c>
      <c r="K1424" s="43">
        <v>652.34624000000008</v>
      </c>
      <c r="L1424" s="194">
        <v>119.42863333333334</v>
      </c>
      <c r="M1424" s="45">
        <f t="shared" si="167"/>
        <v>0.92263181930703242</v>
      </c>
      <c r="N1424" s="56">
        <v>1704.5</v>
      </c>
    </row>
    <row r="1425" spans="1:14" x14ac:dyDescent="0.25">
      <c r="A1425" s="46">
        <f t="shared" si="170"/>
        <v>27</v>
      </c>
      <c r="B1425" s="46" t="str">
        <f>[1]Лист1!$B$33</f>
        <v>Наукова,94</v>
      </c>
      <c r="C1425" s="46">
        <v>12192.44</v>
      </c>
      <c r="D1425" s="48"/>
      <c r="E1425" s="49"/>
      <c r="F1425" s="46">
        <f t="shared" si="171"/>
        <v>12192.44</v>
      </c>
      <c r="G1425" s="208">
        <v>4776</v>
      </c>
      <c r="H1425" s="43">
        <f t="shared" si="169"/>
        <v>1.5920000000000001</v>
      </c>
      <c r="I1425" s="43">
        <f t="shared" si="166"/>
        <v>6816.0684000000001</v>
      </c>
      <c r="J1425" s="43">
        <f t="shared" si="168"/>
        <v>1499.535048</v>
      </c>
      <c r="K1425" s="43">
        <v>1827.8707200000001</v>
      </c>
      <c r="L1425" s="194">
        <v>334.63839999999999</v>
      </c>
      <c r="M1425" s="45">
        <f t="shared" si="167"/>
        <v>0.85939422855474379</v>
      </c>
      <c r="N1425" s="56">
        <v>4776</v>
      </c>
    </row>
    <row r="1426" spans="1:14" x14ac:dyDescent="0.25">
      <c r="A1426" s="46">
        <f t="shared" si="170"/>
        <v>28</v>
      </c>
      <c r="B1426" s="46" t="str">
        <f>[1]Лист1!$B$34</f>
        <v>Наукова,112</v>
      </c>
      <c r="C1426" s="46">
        <v>8096.5</v>
      </c>
      <c r="D1426" s="48"/>
      <c r="E1426" s="49">
        <v>112.7</v>
      </c>
      <c r="F1426" s="46">
        <f t="shared" si="171"/>
        <v>8209.2000000000007</v>
      </c>
      <c r="G1426" s="208">
        <v>3365</v>
      </c>
      <c r="H1426" s="43">
        <f t="shared" si="169"/>
        <v>1.1216666666666666</v>
      </c>
      <c r="I1426" s="43">
        <f t="shared" si="166"/>
        <v>4802.3597499999996</v>
      </c>
      <c r="J1426" s="43">
        <f t="shared" si="168"/>
        <v>1056.519145</v>
      </c>
      <c r="K1426" s="43">
        <v>1287.8527999999999</v>
      </c>
      <c r="L1426" s="194">
        <v>235.77433333333332</v>
      </c>
      <c r="M1426" s="45">
        <f t="shared" si="167"/>
        <v>0.89929664624242711</v>
      </c>
      <c r="N1426" s="56">
        <v>3365</v>
      </c>
    </row>
    <row r="1427" spans="1:14" x14ac:dyDescent="0.25">
      <c r="A1427" s="46">
        <f t="shared" si="170"/>
        <v>29</v>
      </c>
      <c r="B1427" s="46" t="str">
        <f>[1]Лист1!$B$35</f>
        <v>Наукова,114</v>
      </c>
      <c r="C1427" s="46">
        <v>3682.5</v>
      </c>
      <c r="D1427" s="48"/>
      <c r="E1427" s="49"/>
      <c r="F1427" s="46">
        <f t="shared" si="171"/>
        <v>3682.5</v>
      </c>
      <c r="G1427" s="208">
        <v>1100</v>
      </c>
      <c r="H1427" s="43">
        <f t="shared" si="169"/>
        <v>0.36666666666666664</v>
      </c>
      <c r="I1427" s="43">
        <f t="shared" si="166"/>
        <v>1569.8649999999998</v>
      </c>
      <c r="J1427" s="43">
        <f t="shared" si="168"/>
        <v>345.37029999999993</v>
      </c>
      <c r="K1427" s="43">
        <v>420.99199999999996</v>
      </c>
      <c r="L1427" s="194">
        <v>77.073333333333323</v>
      </c>
      <c r="M1427" s="45">
        <f t="shared" si="167"/>
        <v>0.65534300973070814</v>
      </c>
      <c r="N1427" s="56">
        <v>1100</v>
      </c>
    </row>
    <row r="1428" spans="1:14" s="264" customFormat="1" x14ac:dyDescent="0.25">
      <c r="A1428" s="263">
        <f t="shared" si="170"/>
        <v>30</v>
      </c>
      <c r="B1428" s="263" t="str">
        <f>[1]Лист1!$B$36</f>
        <v>Наукова,116</v>
      </c>
      <c r="C1428" s="263">
        <v>8191.3</v>
      </c>
      <c r="D1428" s="268"/>
      <c r="E1428" s="270"/>
      <c r="F1428" s="263">
        <f t="shared" si="171"/>
        <v>8191.3</v>
      </c>
      <c r="G1428" s="274">
        <v>3380</v>
      </c>
      <c r="H1428" s="269">
        <f t="shared" si="169"/>
        <v>1.1266666666666667</v>
      </c>
      <c r="I1428" s="269">
        <f t="shared" si="166"/>
        <v>4823.7669999999998</v>
      </c>
      <c r="J1428" s="269">
        <f t="shared" si="168"/>
        <v>1061.22874</v>
      </c>
      <c r="K1428" s="269">
        <v>670.41062399999998</v>
      </c>
      <c r="L1428" s="269">
        <v>122.73577999999999</v>
      </c>
      <c r="M1428" s="253">
        <f t="shared" si="167"/>
        <v>0.81527256284106309</v>
      </c>
      <c r="N1428" s="264">
        <v>2788.3</v>
      </c>
    </row>
    <row r="1429" spans="1:14" x14ac:dyDescent="0.25">
      <c r="A1429" s="46">
        <f t="shared" si="170"/>
        <v>31</v>
      </c>
      <c r="B1429" s="46" t="str">
        <f>[1]Лист1!$B$37</f>
        <v>Симоненка,3</v>
      </c>
      <c r="C1429" s="46">
        <v>4054.7</v>
      </c>
      <c r="D1429" s="48"/>
      <c r="E1429" s="49">
        <v>125</v>
      </c>
      <c r="F1429" s="46">
        <f t="shared" si="171"/>
        <v>4179.7</v>
      </c>
      <c r="G1429" s="208">
        <v>2100</v>
      </c>
      <c r="H1429" s="43">
        <f t="shared" si="169"/>
        <v>0.7</v>
      </c>
      <c r="I1429" s="43">
        <f t="shared" si="166"/>
        <v>2997.0149999999999</v>
      </c>
      <c r="J1429" s="43">
        <f t="shared" si="168"/>
        <v>659.3433</v>
      </c>
      <c r="K1429" s="43">
        <v>803.71199999999999</v>
      </c>
      <c r="L1429" s="194">
        <v>147.13999999999999</v>
      </c>
      <c r="M1429" s="45">
        <f t="shared" si="167"/>
        <v>1.1022825322391558</v>
      </c>
      <c r="N1429" s="56">
        <v>2100</v>
      </c>
    </row>
    <row r="1430" spans="1:14" x14ac:dyDescent="0.25">
      <c r="A1430" s="46">
        <f t="shared" si="170"/>
        <v>32</v>
      </c>
      <c r="B1430" s="46" t="str">
        <f>[1]Лист1!$B$38</f>
        <v>Симоненка,7</v>
      </c>
      <c r="C1430" s="46">
        <v>3967.5</v>
      </c>
      <c r="D1430" s="48"/>
      <c r="E1430" s="49">
        <v>74.5</v>
      </c>
      <c r="F1430" s="46">
        <f t="shared" si="171"/>
        <v>4042</v>
      </c>
      <c r="G1430" s="208">
        <v>1234</v>
      </c>
      <c r="H1430" s="43">
        <f t="shared" si="169"/>
        <v>0.41133333333333333</v>
      </c>
      <c r="I1430" s="43">
        <f t="shared" si="166"/>
        <v>1761.1030999999998</v>
      </c>
      <c r="J1430" s="43">
        <f t="shared" si="168"/>
        <v>387.44268199999993</v>
      </c>
      <c r="K1430" s="43">
        <v>472.27647999999999</v>
      </c>
      <c r="L1430" s="194">
        <v>86.462266666666665</v>
      </c>
      <c r="M1430" s="45">
        <f t="shared" ref="M1430:M1461" si="172">(I1430+J1430+K1430+L1430)/F1430</f>
        <v>0.66978835444499407</v>
      </c>
      <c r="N1430" s="56">
        <v>1234</v>
      </c>
    </row>
    <row r="1431" spans="1:14" x14ac:dyDescent="0.25">
      <c r="A1431" s="46">
        <f t="shared" si="170"/>
        <v>33</v>
      </c>
      <c r="B1431" s="46" t="str">
        <f>[1]Лист1!$B$39</f>
        <v>Симоненка,12</v>
      </c>
      <c r="C1431" s="46">
        <v>7733.7</v>
      </c>
      <c r="D1431" s="48"/>
      <c r="E1431" s="49"/>
      <c r="F1431" s="46">
        <f t="shared" si="171"/>
        <v>7733.7</v>
      </c>
      <c r="G1431" s="208">
        <v>3076</v>
      </c>
      <c r="H1431" s="43">
        <f t="shared" si="169"/>
        <v>1.0253333333333334</v>
      </c>
      <c r="I1431" s="43">
        <f t="shared" ref="I1431:I1462" si="173">H1431*4281.45</f>
        <v>4389.9134000000004</v>
      </c>
      <c r="J1431" s="43">
        <f t="shared" si="168"/>
        <v>965.78094800000008</v>
      </c>
      <c r="K1431" s="43">
        <v>1177.2467200000001</v>
      </c>
      <c r="L1431" s="194">
        <v>215.5250666666667</v>
      </c>
      <c r="M1431" s="45">
        <f t="shared" si="172"/>
        <v>0.87260510941291591</v>
      </c>
      <c r="N1431" s="56">
        <v>3076</v>
      </c>
    </row>
    <row r="1432" spans="1:14" x14ac:dyDescent="0.25">
      <c r="A1432" s="46">
        <f t="shared" si="170"/>
        <v>34</v>
      </c>
      <c r="B1432" s="46" t="str">
        <f>[1]Лист1!$B$41</f>
        <v>Симоненка,18</v>
      </c>
      <c r="C1432" s="46">
        <v>5374.3</v>
      </c>
      <c r="D1432" s="48"/>
      <c r="E1432" s="49"/>
      <c r="F1432" s="46">
        <f t="shared" si="171"/>
        <v>5374.3</v>
      </c>
      <c r="G1432" s="208">
        <v>2400</v>
      </c>
      <c r="H1432" s="43">
        <f t="shared" si="169"/>
        <v>0.8</v>
      </c>
      <c r="I1432" s="43">
        <f t="shared" si="173"/>
        <v>3425.16</v>
      </c>
      <c r="J1432" s="43">
        <f t="shared" si="168"/>
        <v>753.53519999999992</v>
      </c>
      <c r="K1432" s="43">
        <v>918.52800000000002</v>
      </c>
      <c r="L1432" s="194">
        <v>168.16</v>
      </c>
      <c r="M1432" s="45">
        <f t="shared" si="172"/>
        <v>0.97973376997934614</v>
      </c>
      <c r="N1432" s="56">
        <v>2400</v>
      </c>
    </row>
    <row r="1433" spans="1:14" x14ac:dyDescent="0.25">
      <c r="A1433" s="46">
        <f t="shared" si="170"/>
        <v>35</v>
      </c>
      <c r="B1433" s="46" t="str">
        <f>[1]Лист1!$B$42</f>
        <v>Симоненка,20</v>
      </c>
      <c r="C1433" s="46">
        <v>8191.7</v>
      </c>
      <c r="D1433" s="48"/>
      <c r="E1433" s="49"/>
      <c r="F1433" s="46">
        <f t="shared" si="171"/>
        <v>8191.7</v>
      </c>
      <c r="G1433" s="208">
        <v>3500</v>
      </c>
      <c r="H1433" s="43">
        <f t="shared" si="169"/>
        <v>1.1666666666666667</v>
      </c>
      <c r="I1433" s="43">
        <f t="shared" si="173"/>
        <v>4995.0250000000005</v>
      </c>
      <c r="J1433" s="43">
        <f t="shared" si="168"/>
        <v>1098.9055000000001</v>
      </c>
      <c r="K1433" s="43">
        <v>1339.5200000000002</v>
      </c>
      <c r="L1433" s="194">
        <v>245.23333333333335</v>
      </c>
      <c r="M1433" s="45">
        <f t="shared" si="172"/>
        <v>0.93737366277248124</v>
      </c>
      <c r="N1433" s="56">
        <v>3500</v>
      </c>
    </row>
    <row r="1434" spans="1:14" x14ac:dyDescent="0.25">
      <c r="A1434" s="46">
        <f t="shared" si="170"/>
        <v>36</v>
      </c>
      <c r="B1434" s="46" t="str">
        <f>[1]Лист1!$B$43</f>
        <v>Симоненка,22</v>
      </c>
      <c r="C1434" s="46">
        <v>4123.8999999999996</v>
      </c>
      <c r="D1434" s="48"/>
      <c r="E1434" s="49"/>
      <c r="F1434" s="46">
        <f t="shared" si="171"/>
        <v>4123.8999999999996</v>
      </c>
      <c r="G1434" s="208">
        <v>2114</v>
      </c>
      <c r="H1434" s="43">
        <f t="shared" si="169"/>
        <v>0.70466666666666666</v>
      </c>
      <c r="I1434" s="43">
        <f t="shared" si="173"/>
        <v>3016.9950999999996</v>
      </c>
      <c r="J1434" s="43">
        <f t="shared" si="168"/>
        <v>663.73892199999989</v>
      </c>
      <c r="K1434" s="43">
        <v>809.07007999999996</v>
      </c>
      <c r="L1434" s="194">
        <v>148.12093333333334</v>
      </c>
      <c r="M1434" s="45">
        <f t="shared" si="172"/>
        <v>1.1246453685427227</v>
      </c>
      <c r="N1434" s="56">
        <v>2114</v>
      </c>
    </row>
    <row r="1435" spans="1:14" x14ac:dyDescent="0.25">
      <c r="A1435" s="46">
        <f t="shared" si="170"/>
        <v>37</v>
      </c>
      <c r="B1435" s="46" t="s">
        <v>341</v>
      </c>
      <c r="C1435" s="46">
        <v>4398.3999999999996</v>
      </c>
      <c r="D1435" s="48"/>
      <c r="E1435" s="49"/>
      <c r="F1435" s="46">
        <f t="shared" si="171"/>
        <v>4398.3999999999996</v>
      </c>
      <c r="G1435" s="208">
        <v>1547</v>
      </c>
      <c r="H1435" s="43">
        <f t="shared" si="169"/>
        <v>0.51566666666666672</v>
      </c>
      <c r="I1435" s="43">
        <f t="shared" si="173"/>
        <v>2207.80105</v>
      </c>
      <c r="J1435" s="43">
        <f t="shared" si="168"/>
        <v>485.71623099999999</v>
      </c>
      <c r="K1435" s="43">
        <v>592.06784000000005</v>
      </c>
      <c r="L1435" s="194">
        <v>108.39313333333335</v>
      </c>
      <c r="M1435" s="45">
        <f t="shared" si="172"/>
        <v>0.77163929027222034</v>
      </c>
      <c r="N1435" s="56">
        <v>1547</v>
      </c>
    </row>
    <row r="1436" spans="1:14" x14ac:dyDescent="0.25">
      <c r="A1436" s="46">
        <f t="shared" si="170"/>
        <v>38</v>
      </c>
      <c r="B1436" s="46" t="s">
        <v>342</v>
      </c>
      <c r="C1436" s="46">
        <v>4369.7</v>
      </c>
      <c r="D1436" s="48"/>
      <c r="E1436" s="49"/>
      <c r="F1436" s="46">
        <f t="shared" si="171"/>
        <v>4369.7</v>
      </c>
      <c r="G1436" s="208">
        <v>1773.5</v>
      </c>
      <c r="H1436" s="43">
        <f t="shared" si="169"/>
        <v>0.59116666666666662</v>
      </c>
      <c r="I1436" s="43">
        <f t="shared" si="173"/>
        <v>2531.0505249999997</v>
      </c>
      <c r="J1436" s="43">
        <f t="shared" si="168"/>
        <v>556.8311154999999</v>
      </c>
      <c r="K1436" s="43">
        <v>678.75391999999999</v>
      </c>
      <c r="L1436" s="194">
        <v>124.26323333333332</v>
      </c>
      <c r="M1436" s="45">
        <f t="shared" si="172"/>
        <v>0.89042698442303436</v>
      </c>
      <c r="N1436" s="56">
        <v>1773.5</v>
      </c>
    </row>
    <row r="1437" spans="1:14" x14ac:dyDescent="0.25">
      <c r="A1437" s="46">
        <f t="shared" si="170"/>
        <v>39</v>
      </c>
      <c r="B1437" s="46" t="s">
        <v>343</v>
      </c>
      <c r="C1437" s="46">
        <v>5769.7</v>
      </c>
      <c r="D1437" s="48"/>
      <c r="E1437" s="49"/>
      <c r="F1437" s="46">
        <f t="shared" si="171"/>
        <v>5769.7</v>
      </c>
      <c r="G1437" s="208">
        <v>2977</v>
      </c>
      <c r="H1437" s="43">
        <f t="shared" si="169"/>
        <v>0.99233333333333329</v>
      </c>
      <c r="I1437" s="43">
        <f t="shared" si="173"/>
        <v>4248.6255499999997</v>
      </c>
      <c r="J1437" s="43">
        <f t="shared" si="168"/>
        <v>934.69762099999991</v>
      </c>
      <c r="K1437" s="43">
        <v>1139.35744</v>
      </c>
      <c r="L1437" s="194">
        <v>208.58846666666665</v>
      </c>
      <c r="M1437" s="45">
        <f t="shared" si="172"/>
        <v>1.1319945712370949</v>
      </c>
      <c r="N1437" s="56">
        <v>2977</v>
      </c>
    </row>
    <row r="1438" spans="1:14" x14ac:dyDescent="0.25">
      <c r="A1438" s="46">
        <f t="shared" si="170"/>
        <v>40</v>
      </c>
      <c r="B1438" s="46" t="s">
        <v>344</v>
      </c>
      <c r="C1438" s="46">
        <v>4446.8999999999996</v>
      </c>
      <c r="D1438" s="48"/>
      <c r="E1438" s="49"/>
      <c r="F1438" s="46">
        <f t="shared" si="171"/>
        <v>4446.8999999999996</v>
      </c>
      <c r="G1438" s="208">
        <v>1943.7</v>
      </c>
      <c r="H1438" s="43">
        <f t="shared" si="169"/>
        <v>0.64790000000000003</v>
      </c>
      <c r="I1438" s="43">
        <f t="shared" si="173"/>
        <v>2773.9514549999999</v>
      </c>
      <c r="J1438" s="43">
        <f t="shared" si="168"/>
        <v>610.26932009999996</v>
      </c>
      <c r="K1438" s="43">
        <v>743.89286400000003</v>
      </c>
      <c r="L1438" s="194">
        <v>136.18858</v>
      </c>
      <c r="M1438" s="45">
        <f t="shared" si="172"/>
        <v>0.95893818594976288</v>
      </c>
      <c r="N1438" s="56">
        <v>1943.7</v>
      </c>
    </row>
    <row r="1439" spans="1:14" x14ac:dyDescent="0.25">
      <c r="A1439" s="46">
        <f t="shared" si="170"/>
        <v>41</v>
      </c>
      <c r="B1439" s="46" t="s">
        <v>345</v>
      </c>
      <c r="C1439" s="46">
        <v>4422.5</v>
      </c>
      <c r="D1439" s="48"/>
      <c r="E1439" s="49"/>
      <c r="F1439" s="46">
        <f t="shared" si="171"/>
        <v>4422.5</v>
      </c>
      <c r="G1439" s="208">
        <v>1888.7</v>
      </c>
      <c r="H1439" s="43">
        <f t="shared" si="169"/>
        <v>0.62956666666666672</v>
      </c>
      <c r="I1439" s="43">
        <f t="shared" si="173"/>
        <v>2695.4582049999999</v>
      </c>
      <c r="J1439" s="43">
        <f t="shared" si="168"/>
        <v>593.00080509999998</v>
      </c>
      <c r="K1439" s="43">
        <v>722.84326400000009</v>
      </c>
      <c r="L1439" s="194">
        <v>132.33491333333333</v>
      </c>
      <c r="M1439" s="45">
        <f t="shared" si="172"/>
        <v>0.93694453079329199</v>
      </c>
      <c r="N1439" s="56">
        <v>1888.7</v>
      </c>
    </row>
    <row r="1440" spans="1:14" x14ac:dyDescent="0.25">
      <c r="A1440" s="46">
        <f t="shared" si="170"/>
        <v>42</v>
      </c>
      <c r="B1440" s="46" t="s">
        <v>346</v>
      </c>
      <c r="C1440" s="46">
        <v>3984.5</v>
      </c>
      <c r="D1440" s="48"/>
      <c r="E1440" s="49"/>
      <c r="F1440" s="46">
        <f t="shared" si="171"/>
        <v>3984.5</v>
      </c>
      <c r="G1440" s="208">
        <v>1926.2</v>
      </c>
      <c r="H1440" s="43">
        <f t="shared" si="169"/>
        <v>0.64206666666666667</v>
      </c>
      <c r="I1440" s="43">
        <f t="shared" si="173"/>
        <v>2748.97633</v>
      </c>
      <c r="J1440" s="43">
        <f t="shared" si="168"/>
        <v>604.77479259999996</v>
      </c>
      <c r="K1440" s="43">
        <v>737.19526399999995</v>
      </c>
      <c r="L1440" s="194">
        <v>134.96241333333333</v>
      </c>
      <c r="M1440" s="45">
        <f t="shared" si="172"/>
        <v>1.060586974509558</v>
      </c>
      <c r="N1440" s="56">
        <v>1926.2</v>
      </c>
    </row>
    <row r="1441" spans="1:14" x14ac:dyDescent="0.25">
      <c r="A1441" s="46">
        <f t="shared" si="170"/>
        <v>43</v>
      </c>
      <c r="B1441" s="46" t="s">
        <v>347</v>
      </c>
      <c r="C1441" s="46">
        <v>5874.6</v>
      </c>
      <c r="D1441" s="48"/>
      <c r="E1441" s="49"/>
      <c r="F1441" s="46">
        <f t="shared" si="171"/>
        <v>5874.6</v>
      </c>
      <c r="G1441" s="208">
        <v>2557</v>
      </c>
      <c r="H1441" s="43">
        <f t="shared" si="169"/>
        <v>0.85233333333333339</v>
      </c>
      <c r="I1441" s="43">
        <f t="shared" si="173"/>
        <v>3649.22255</v>
      </c>
      <c r="J1441" s="43">
        <f t="shared" si="168"/>
        <v>802.82896100000005</v>
      </c>
      <c r="K1441" s="43">
        <v>978.61504000000014</v>
      </c>
      <c r="L1441" s="194">
        <v>179.16046666666665</v>
      </c>
      <c r="M1441" s="45">
        <f t="shared" si="172"/>
        <v>0.95492918967532536</v>
      </c>
      <c r="N1441" s="56">
        <v>2557</v>
      </c>
    </row>
    <row r="1442" spans="1:14" x14ac:dyDescent="0.25">
      <c r="A1442" s="46">
        <f t="shared" si="170"/>
        <v>44</v>
      </c>
      <c r="B1442" s="46" t="s">
        <v>348</v>
      </c>
      <c r="C1442" s="46">
        <v>5861.2</v>
      </c>
      <c r="D1442" s="48"/>
      <c r="E1442" s="49"/>
      <c r="F1442" s="46">
        <f t="shared" si="171"/>
        <v>5861.2</v>
      </c>
      <c r="G1442" s="208">
        <v>3118.4</v>
      </c>
      <c r="H1442" s="43">
        <f t="shared" si="169"/>
        <v>1.0394666666666668</v>
      </c>
      <c r="I1442" s="43">
        <f t="shared" si="173"/>
        <v>4450.4245600000004</v>
      </c>
      <c r="J1442" s="43">
        <f t="shared" si="168"/>
        <v>979.09340320000013</v>
      </c>
      <c r="K1442" s="43">
        <v>1193.474048</v>
      </c>
      <c r="L1442" s="194">
        <v>218.49589333333336</v>
      </c>
      <c r="M1442" s="45">
        <f t="shared" si="172"/>
        <v>1.167250376123206</v>
      </c>
      <c r="N1442" s="56">
        <v>3118.4</v>
      </c>
    </row>
    <row r="1443" spans="1:14" x14ac:dyDescent="0.25">
      <c r="A1443" s="46">
        <f t="shared" si="170"/>
        <v>45</v>
      </c>
      <c r="B1443" s="46" t="s">
        <v>349</v>
      </c>
      <c r="C1443" s="46">
        <v>4068.9</v>
      </c>
      <c r="D1443" s="48"/>
      <c r="E1443" s="49"/>
      <c r="F1443" s="46">
        <f t="shared" si="171"/>
        <v>4068.9</v>
      </c>
      <c r="G1443" s="208">
        <v>1905.7</v>
      </c>
      <c r="H1443" s="43">
        <f t="shared" si="169"/>
        <v>0.63523333333333332</v>
      </c>
      <c r="I1443" s="43">
        <f t="shared" si="173"/>
        <v>2719.7197549999996</v>
      </c>
      <c r="J1443" s="43">
        <f t="shared" si="168"/>
        <v>598.33834609999997</v>
      </c>
      <c r="K1443" s="43">
        <v>729.34950400000002</v>
      </c>
      <c r="L1443" s="194">
        <v>133.52604666666667</v>
      </c>
      <c r="M1443" s="45">
        <f t="shared" si="172"/>
        <v>1.027534137424529</v>
      </c>
      <c r="N1443" s="56">
        <v>1905.7</v>
      </c>
    </row>
    <row r="1444" spans="1:14" x14ac:dyDescent="0.25">
      <c r="A1444" s="46">
        <f t="shared" si="170"/>
        <v>46</v>
      </c>
      <c r="B1444" s="46" t="s">
        <v>350</v>
      </c>
      <c r="C1444" s="46">
        <v>4057</v>
      </c>
      <c r="D1444" s="48"/>
      <c r="E1444" s="49"/>
      <c r="F1444" s="46">
        <f t="shared" si="171"/>
        <v>4057</v>
      </c>
      <c r="G1444" s="208">
        <v>1852.7</v>
      </c>
      <c r="H1444" s="43">
        <f t="shared" si="169"/>
        <v>0.61756666666666671</v>
      </c>
      <c r="I1444" s="43">
        <f t="shared" si="173"/>
        <v>2644.0808050000001</v>
      </c>
      <c r="J1444" s="43">
        <f t="shared" si="168"/>
        <v>581.69777710000005</v>
      </c>
      <c r="K1444" s="43">
        <v>709.06534399999998</v>
      </c>
      <c r="L1444" s="194">
        <v>129.81251333333336</v>
      </c>
      <c r="M1444" s="45">
        <f t="shared" si="172"/>
        <v>1.0018872170158575</v>
      </c>
      <c r="N1444" s="56">
        <v>1852.7</v>
      </c>
    </row>
    <row r="1445" spans="1:14" x14ac:dyDescent="0.25">
      <c r="A1445" s="46">
        <f t="shared" si="170"/>
        <v>47</v>
      </c>
      <c r="B1445" s="46" t="s">
        <v>351</v>
      </c>
      <c r="C1445" s="46">
        <v>5809.5</v>
      </c>
      <c r="D1445" s="48"/>
      <c r="E1445" s="49"/>
      <c r="F1445" s="46">
        <f t="shared" si="171"/>
        <v>5809.5</v>
      </c>
      <c r="G1445" s="208">
        <v>3300</v>
      </c>
      <c r="H1445" s="43">
        <f t="shared" si="169"/>
        <v>1.1000000000000001</v>
      </c>
      <c r="I1445" s="43">
        <f t="shared" si="173"/>
        <v>4709.5950000000003</v>
      </c>
      <c r="J1445" s="43">
        <f t="shared" si="168"/>
        <v>1036.1109000000001</v>
      </c>
      <c r="K1445" s="43">
        <v>1262.9760000000001</v>
      </c>
      <c r="L1445" s="194">
        <v>231.22</v>
      </c>
      <c r="M1445" s="45">
        <f t="shared" si="172"/>
        <v>1.2462177295808592</v>
      </c>
      <c r="N1445" s="56">
        <v>3300</v>
      </c>
    </row>
    <row r="1446" spans="1:14" x14ac:dyDescent="0.25">
      <c r="A1446" s="46">
        <f t="shared" si="170"/>
        <v>48</v>
      </c>
      <c r="B1446" s="46" t="s">
        <v>352</v>
      </c>
      <c r="C1446" s="46">
        <v>5835.6</v>
      </c>
      <c r="D1446" s="48"/>
      <c r="E1446" s="49"/>
      <c r="F1446" s="46">
        <f t="shared" si="171"/>
        <v>5835.6</v>
      </c>
      <c r="G1446" s="208">
        <v>2188</v>
      </c>
      <c r="H1446" s="43">
        <f t="shared" si="169"/>
        <v>0.72933333333333328</v>
      </c>
      <c r="I1446" s="43">
        <f t="shared" si="173"/>
        <v>3122.6041999999998</v>
      </c>
      <c r="J1446" s="43">
        <f t="shared" si="168"/>
        <v>686.97292399999992</v>
      </c>
      <c r="K1446" s="43">
        <v>837.39135999999985</v>
      </c>
      <c r="L1446" s="194">
        <v>153.30586666666665</v>
      </c>
      <c r="M1446" s="45">
        <f t="shared" si="172"/>
        <v>0.82258454154956906</v>
      </c>
      <c r="N1446" s="56">
        <v>2188</v>
      </c>
    </row>
    <row r="1447" spans="1:14" x14ac:dyDescent="0.25">
      <c r="A1447" s="46">
        <f t="shared" si="170"/>
        <v>49</v>
      </c>
      <c r="B1447" s="46" t="s">
        <v>353</v>
      </c>
      <c r="C1447" s="46">
        <v>4048.9</v>
      </c>
      <c r="D1447" s="48"/>
      <c r="E1447" s="49"/>
      <c r="F1447" s="46">
        <f t="shared" si="171"/>
        <v>4048.9</v>
      </c>
      <c r="G1447" s="208">
        <v>1740.6</v>
      </c>
      <c r="H1447" s="43">
        <f t="shared" si="169"/>
        <v>0.58019999999999994</v>
      </c>
      <c r="I1447" s="43">
        <f t="shared" si="173"/>
        <v>2484.0972899999997</v>
      </c>
      <c r="J1447" s="43">
        <f t="shared" si="168"/>
        <v>546.50140379999993</v>
      </c>
      <c r="K1447" s="43">
        <v>666.16243199999997</v>
      </c>
      <c r="L1447" s="194">
        <v>121.95803999999998</v>
      </c>
      <c r="M1447" s="45">
        <f t="shared" si="172"/>
        <v>0.94314978532440896</v>
      </c>
      <c r="N1447" s="56">
        <v>1740.6</v>
      </c>
    </row>
    <row r="1448" spans="1:14" x14ac:dyDescent="0.25">
      <c r="A1448" s="46">
        <f t="shared" si="170"/>
        <v>50</v>
      </c>
      <c r="B1448" s="46" t="s">
        <v>1848</v>
      </c>
      <c r="C1448" s="46">
        <v>4427.8</v>
      </c>
      <c r="D1448" s="48"/>
      <c r="E1448" s="49"/>
      <c r="F1448" s="46">
        <f t="shared" si="171"/>
        <v>4427.8</v>
      </c>
      <c r="G1448" s="208">
        <v>1923.7</v>
      </c>
      <c r="H1448" s="43">
        <f t="shared" si="169"/>
        <v>0.64123333333333332</v>
      </c>
      <c r="I1448" s="43">
        <f t="shared" si="173"/>
        <v>2745.4084549999998</v>
      </c>
      <c r="J1448" s="43">
        <f t="shared" si="168"/>
        <v>603.98986009999999</v>
      </c>
      <c r="K1448" s="43">
        <v>736.23846400000002</v>
      </c>
      <c r="L1448" s="194">
        <v>134.78724666666668</v>
      </c>
      <c r="M1448" s="45">
        <f t="shared" si="172"/>
        <v>0.95316500875528842</v>
      </c>
      <c r="N1448" s="56">
        <v>1923.7</v>
      </c>
    </row>
    <row r="1449" spans="1:14" x14ac:dyDescent="0.25">
      <c r="A1449" s="46">
        <f t="shared" si="170"/>
        <v>51</v>
      </c>
      <c r="B1449" s="46" t="s">
        <v>1849</v>
      </c>
      <c r="C1449" s="46">
        <v>4428.6000000000004</v>
      </c>
      <c r="D1449" s="48"/>
      <c r="E1449" s="49"/>
      <c r="F1449" s="46">
        <f t="shared" si="171"/>
        <v>4428.6000000000004</v>
      </c>
      <c r="G1449" s="208">
        <v>1784.5</v>
      </c>
      <c r="H1449" s="43">
        <f t="shared" si="169"/>
        <v>0.59483333333333333</v>
      </c>
      <c r="I1449" s="43">
        <f t="shared" si="173"/>
        <v>2546.7491749999999</v>
      </c>
      <c r="J1449" s="43">
        <f t="shared" si="168"/>
        <v>560.28481850000003</v>
      </c>
      <c r="K1449" s="43">
        <v>682.96384</v>
      </c>
      <c r="L1449" s="194">
        <v>125.03396666666666</v>
      </c>
      <c r="M1449" s="45">
        <f t="shared" si="172"/>
        <v>0.8840337353038582</v>
      </c>
      <c r="N1449" s="56">
        <v>1784.5</v>
      </c>
    </row>
    <row r="1450" spans="1:14" x14ac:dyDescent="0.25">
      <c r="A1450" s="46">
        <f t="shared" si="170"/>
        <v>52</v>
      </c>
      <c r="B1450" s="46" t="s">
        <v>1850</v>
      </c>
      <c r="C1450" s="46">
        <v>5782.4</v>
      </c>
      <c r="D1450" s="48"/>
      <c r="E1450" s="49"/>
      <c r="F1450" s="46">
        <f t="shared" si="171"/>
        <v>5782.4</v>
      </c>
      <c r="G1450" s="208">
        <v>2104.8000000000002</v>
      </c>
      <c r="H1450" s="43">
        <f t="shared" si="169"/>
        <v>0.70160000000000011</v>
      </c>
      <c r="I1450" s="43">
        <f t="shared" si="173"/>
        <v>3003.8653200000003</v>
      </c>
      <c r="J1450" s="43">
        <f t="shared" si="168"/>
        <v>660.85037040000009</v>
      </c>
      <c r="K1450" s="43">
        <v>805.54905600000006</v>
      </c>
      <c r="L1450" s="194">
        <v>147.47632000000002</v>
      </c>
      <c r="M1450" s="45">
        <f t="shared" si="172"/>
        <v>0.79858554690094086</v>
      </c>
      <c r="N1450" s="56">
        <v>2104.8000000000002</v>
      </c>
    </row>
    <row r="1451" spans="1:14" x14ac:dyDescent="0.25">
      <c r="A1451" s="46">
        <f t="shared" si="170"/>
        <v>53</v>
      </c>
      <c r="B1451" s="46" t="s">
        <v>1851</v>
      </c>
      <c r="C1451" s="46">
        <v>5882.7</v>
      </c>
      <c r="D1451" s="48"/>
      <c r="E1451" s="49"/>
      <c r="F1451" s="46">
        <f t="shared" si="171"/>
        <v>5882.7</v>
      </c>
      <c r="G1451" s="208">
        <v>2074.1999999999998</v>
      </c>
      <c r="H1451" s="43">
        <f t="shared" si="169"/>
        <v>0.6913999999999999</v>
      </c>
      <c r="I1451" s="43">
        <f t="shared" si="173"/>
        <v>2960.1945299999993</v>
      </c>
      <c r="J1451" s="43">
        <f t="shared" si="168"/>
        <v>651.24279659999991</v>
      </c>
      <c r="K1451" s="43">
        <v>793.83782399999996</v>
      </c>
      <c r="L1451" s="194">
        <v>145.33227999999997</v>
      </c>
      <c r="M1451" s="45">
        <f t="shared" si="172"/>
        <v>0.77355762330222499</v>
      </c>
      <c r="N1451" s="56">
        <v>2074.1999999999998</v>
      </c>
    </row>
    <row r="1452" spans="1:14" x14ac:dyDescent="0.25">
      <c r="A1452" s="46">
        <f t="shared" si="170"/>
        <v>54</v>
      </c>
      <c r="B1452" s="46" t="s">
        <v>1852</v>
      </c>
      <c r="C1452" s="46">
        <v>4404.7</v>
      </c>
      <c r="D1452" s="48"/>
      <c r="E1452" s="49"/>
      <c r="F1452" s="46">
        <f t="shared" si="171"/>
        <v>4404.7</v>
      </c>
      <c r="G1452" s="208">
        <v>2383</v>
      </c>
      <c r="H1452" s="43">
        <f t="shared" si="169"/>
        <v>0.79433333333333334</v>
      </c>
      <c r="I1452" s="43">
        <f t="shared" si="173"/>
        <v>3400.8984499999997</v>
      </c>
      <c r="J1452" s="43">
        <f t="shared" si="168"/>
        <v>748.19765899999993</v>
      </c>
      <c r="K1452" s="43">
        <v>912.02175999999997</v>
      </c>
      <c r="L1452" s="194">
        <v>166.96886666666668</v>
      </c>
      <c r="M1452" s="45">
        <f t="shared" si="172"/>
        <v>1.1869336698677928</v>
      </c>
      <c r="N1452" s="56">
        <v>2383</v>
      </c>
    </row>
    <row r="1453" spans="1:14" x14ac:dyDescent="0.25">
      <c r="A1453" s="46">
        <f t="shared" si="170"/>
        <v>55</v>
      </c>
      <c r="B1453" s="46" t="s">
        <v>1853</v>
      </c>
      <c r="C1453" s="46">
        <v>4428.3999999999996</v>
      </c>
      <c r="D1453" s="48"/>
      <c r="E1453" s="49"/>
      <c r="F1453" s="46">
        <f t="shared" si="171"/>
        <v>4428.3999999999996</v>
      </c>
      <c r="G1453" s="208">
        <v>2091</v>
      </c>
      <c r="H1453" s="43">
        <f t="shared" si="169"/>
        <v>0.69699999999999995</v>
      </c>
      <c r="I1453" s="43">
        <f t="shared" si="173"/>
        <v>2984.1706499999996</v>
      </c>
      <c r="J1453" s="43">
        <f t="shared" si="168"/>
        <v>656.51754299999993</v>
      </c>
      <c r="K1453" s="43">
        <v>800.26751999999999</v>
      </c>
      <c r="L1453" s="194">
        <v>146.50939999999997</v>
      </c>
      <c r="M1453" s="45">
        <f t="shared" si="172"/>
        <v>1.0359193191671936</v>
      </c>
      <c r="N1453" s="56">
        <v>2091</v>
      </c>
    </row>
    <row r="1454" spans="1:14" x14ac:dyDescent="0.25">
      <c r="A1454" s="46">
        <f t="shared" si="170"/>
        <v>56</v>
      </c>
      <c r="B1454" s="46" t="s">
        <v>1854</v>
      </c>
      <c r="C1454" s="46">
        <v>4419.2</v>
      </c>
      <c r="D1454" s="48"/>
      <c r="E1454" s="49"/>
      <c r="F1454" s="46">
        <f t="shared" si="171"/>
        <v>4419.2</v>
      </c>
      <c r="G1454" s="208">
        <v>1847</v>
      </c>
      <c r="H1454" s="43">
        <f t="shared" si="169"/>
        <v>0.6156666666666667</v>
      </c>
      <c r="I1454" s="43">
        <f t="shared" si="173"/>
        <v>2635.94605</v>
      </c>
      <c r="J1454" s="43">
        <f t="shared" si="168"/>
        <v>579.90813100000003</v>
      </c>
      <c r="K1454" s="43">
        <v>706.88384000000008</v>
      </c>
      <c r="L1454" s="194">
        <v>129.41313333333335</v>
      </c>
      <c r="M1454" s="45">
        <f t="shared" si="172"/>
        <v>0.9169422416576154</v>
      </c>
      <c r="N1454" s="56">
        <v>1847</v>
      </c>
    </row>
    <row r="1455" spans="1:14" x14ac:dyDescent="0.25">
      <c r="A1455" s="46">
        <f t="shared" si="170"/>
        <v>57</v>
      </c>
      <c r="B1455" s="46" t="s">
        <v>1855</v>
      </c>
      <c r="C1455" s="46">
        <v>5902.1</v>
      </c>
      <c r="D1455" s="48"/>
      <c r="E1455" s="49"/>
      <c r="F1455" s="46">
        <f t="shared" si="171"/>
        <v>5902.1</v>
      </c>
      <c r="G1455" s="208">
        <v>2847.8</v>
      </c>
      <c r="H1455" s="43">
        <f t="shared" si="169"/>
        <v>0.9492666666666667</v>
      </c>
      <c r="I1455" s="43">
        <f t="shared" si="173"/>
        <v>4064.2377700000002</v>
      </c>
      <c r="J1455" s="43">
        <f t="shared" si="168"/>
        <v>894.13230940000005</v>
      </c>
      <c r="K1455" s="43">
        <v>1089.910016</v>
      </c>
      <c r="L1455" s="194">
        <v>199.53585333333334</v>
      </c>
      <c r="M1455" s="45">
        <f t="shared" si="172"/>
        <v>1.0585750747587017</v>
      </c>
      <c r="N1455" s="56">
        <v>2847.8</v>
      </c>
    </row>
    <row r="1456" spans="1:14" x14ac:dyDescent="0.25">
      <c r="A1456" s="46">
        <f t="shared" si="170"/>
        <v>58</v>
      </c>
      <c r="B1456" s="46" t="s">
        <v>1856</v>
      </c>
      <c r="C1456" s="46">
        <v>4397.8</v>
      </c>
      <c r="D1456" s="48"/>
      <c r="E1456" s="49"/>
      <c r="F1456" s="46">
        <f t="shared" si="171"/>
        <v>4397.8</v>
      </c>
      <c r="G1456" s="208">
        <v>1922</v>
      </c>
      <c r="H1456" s="43">
        <f t="shared" si="169"/>
        <v>0.64066666666666672</v>
      </c>
      <c r="I1456" s="43">
        <f t="shared" si="173"/>
        <v>2742.9823000000001</v>
      </c>
      <c r="J1456" s="43">
        <f t="shared" si="168"/>
        <v>603.45610599999998</v>
      </c>
      <c r="K1456" s="43">
        <v>735.58784000000014</v>
      </c>
      <c r="L1456" s="194">
        <v>134.66813333333334</v>
      </c>
      <c r="M1456" s="45">
        <f t="shared" si="172"/>
        <v>0.95881904118726036</v>
      </c>
      <c r="N1456" s="56">
        <v>1922</v>
      </c>
    </row>
    <row r="1457" spans="1:14" x14ac:dyDescent="0.25">
      <c r="A1457" s="46">
        <f t="shared" si="170"/>
        <v>59</v>
      </c>
      <c r="B1457" s="46" t="s">
        <v>1857</v>
      </c>
      <c r="C1457" s="46">
        <v>4423.3999999999996</v>
      </c>
      <c r="D1457" s="48"/>
      <c r="E1457" s="49"/>
      <c r="F1457" s="46">
        <f t="shared" si="171"/>
        <v>4423.3999999999996</v>
      </c>
      <c r="G1457" s="208">
        <v>2032</v>
      </c>
      <c r="H1457" s="43">
        <f t="shared" si="169"/>
        <v>0.67733333333333334</v>
      </c>
      <c r="I1457" s="43">
        <f t="shared" si="173"/>
        <v>2899.9688000000001</v>
      </c>
      <c r="J1457" s="43">
        <f t="shared" si="168"/>
        <v>637.99313600000005</v>
      </c>
      <c r="K1457" s="43">
        <v>777.68704000000002</v>
      </c>
      <c r="L1457" s="194">
        <v>142.37546666666668</v>
      </c>
      <c r="M1457" s="45">
        <f t="shared" si="172"/>
        <v>1.0078275631113323</v>
      </c>
      <c r="N1457" s="56">
        <v>2032</v>
      </c>
    </row>
    <row r="1458" spans="1:14" x14ac:dyDescent="0.25">
      <c r="A1458" s="46">
        <f t="shared" si="170"/>
        <v>60</v>
      </c>
      <c r="B1458" s="46" t="s">
        <v>1858</v>
      </c>
      <c r="C1458" s="46">
        <v>5916.4</v>
      </c>
      <c r="D1458" s="48"/>
      <c r="E1458" s="49"/>
      <c r="F1458" s="46">
        <f t="shared" si="171"/>
        <v>5916.4</v>
      </c>
      <c r="G1458" s="208">
        <v>2205.6</v>
      </c>
      <c r="H1458" s="43">
        <f t="shared" si="169"/>
        <v>0.73519999999999996</v>
      </c>
      <c r="I1458" s="43">
        <f t="shared" si="173"/>
        <v>3147.7220399999997</v>
      </c>
      <c r="J1458" s="43">
        <f t="shared" si="168"/>
        <v>692.49884879999991</v>
      </c>
      <c r="K1458" s="43">
        <v>844.12723200000005</v>
      </c>
      <c r="L1458" s="194">
        <v>154.53904</v>
      </c>
      <c r="M1458" s="45">
        <f t="shared" si="172"/>
        <v>0.81787694557501167</v>
      </c>
      <c r="N1458" s="56">
        <v>2205.6</v>
      </c>
    </row>
    <row r="1459" spans="1:14" x14ac:dyDescent="0.25">
      <c r="A1459" s="46">
        <f t="shared" si="170"/>
        <v>61</v>
      </c>
      <c r="B1459" s="46" t="s">
        <v>1859</v>
      </c>
      <c r="C1459" s="46">
        <v>3331.8</v>
      </c>
      <c r="D1459" s="48"/>
      <c r="E1459" s="49"/>
      <c r="F1459" s="46">
        <f t="shared" si="171"/>
        <v>3331.8</v>
      </c>
      <c r="G1459" s="208">
        <v>2045.1</v>
      </c>
      <c r="H1459" s="43">
        <f t="shared" si="169"/>
        <v>0.68169999999999997</v>
      </c>
      <c r="I1459" s="43">
        <f t="shared" si="173"/>
        <v>2918.6644649999998</v>
      </c>
      <c r="J1459" s="43">
        <f t="shared" si="168"/>
        <v>642.1061823</v>
      </c>
      <c r="K1459" s="43">
        <v>782.70067199999994</v>
      </c>
      <c r="L1459" s="194">
        <v>143.29334</v>
      </c>
      <c r="M1459" s="45">
        <f t="shared" si="172"/>
        <v>1.3466488562638812</v>
      </c>
      <c r="N1459" s="56">
        <v>2045.1</v>
      </c>
    </row>
    <row r="1460" spans="1:14" x14ac:dyDescent="0.25">
      <c r="A1460" s="46">
        <f t="shared" si="170"/>
        <v>62</v>
      </c>
      <c r="B1460" s="46" t="s">
        <v>1860</v>
      </c>
      <c r="C1460" s="46">
        <v>4392.1000000000004</v>
      </c>
      <c r="D1460" s="48"/>
      <c r="E1460" s="49"/>
      <c r="F1460" s="46">
        <f t="shared" si="171"/>
        <v>4392.1000000000004</v>
      </c>
      <c r="G1460" s="208">
        <v>1805.1</v>
      </c>
      <c r="H1460" s="43">
        <f t="shared" si="169"/>
        <v>0.60170000000000001</v>
      </c>
      <c r="I1460" s="43">
        <f t="shared" si="173"/>
        <v>2576.1484649999998</v>
      </c>
      <c r="J1460" s="43">
        <f t="shared" si="168"/>
        <v>566.7526623</v>
      </c>
      <c r="K1460" s="43">
        <v>690.84787199999994</v>
      </c>
      <c r="L1460" s="194">
        <v>126.47734</v>
      </c>
      <c r="M1460" s="45">
        <f t="shared" si="172"/>
        <v>0.90167034887639153</v>
      </c>
      <c r="N1460" s="56">
        <v>1805.1</v>
      </c>
    </row>
    <row r="1461" spans="1:14" x14ac:dyDescent="0.25">
      <c r="A1461" s="46">
        <f t="shared" si="170"/>
        <v>63</v>
      </c>
      <c r="B1461" s="46" t="s">
        <v>1861</v>
      </c>
      <c r="C1461" s="46">
        <v>5869.2</v>
      </c>
      <c r="D1461" s="48"/>
      <c r="E1461" s="49"/>
      <c r="F1461" s="46">
        <f t="shared" si="171"/>
        <v>5869.2</v>
      </c>
      <c r="G1461" s="208">
        <v>2045.7</v>
      </c>
      <c r="H1461" s="43">
        <f t="shared" si="169"/>
        <v>0.68190000000000006</v>
      </c>
      <c r="I1461" s="43">
        <f t="shared" si="173"/>
        <v>2919.520755</v>
      </c>
      <c r="J1461" s="43">
        <f t="shared" si="168"/>
        <v>642.2945661</v>
      </c>
      <c r="K1461" s="43">
        <v>782.93030400000009</v>
      </c>
      <c r="L1461" s="194">
        <v>143.33538000000001</v>
      </c>
      <c r="M1461" s="45">
        <f t="shared" si="172"/>
        <v>0.76468360340421193</v>
      </c>
      <c r="N1461" s="56">
        <v>2045.7</v>
      </c>
    </row>
    <row r="1462" spans="1:14" x14ac:dyDescent="0.25">
      <c r="A1462" s="46">
        <f t="shared" si="170"/>
        <v>64</v>
      </c>
      <c r="B1462" s="46" t="s">
        <v>2418</v>
      </c>
      <c r="C1462" s="70">
        <v>4119.7</v>
      </c>
      <c r="D1462" s="71"/>
      <c r="E1462" s="71"/>
      <c r="F1462" s="71">
        <f>C1462+D1462+E1462</f>
        <v>4119.7</v>
      </c>
      <c r="G1462" s="211">
        <v>1239.0999999999999</v>
      </c>
      <c r="H1462" s="155">
        <f>G1462/3000</f>
        <v>0.41303333333333331</v>
      </c>
      <c r="I1462" s="43">
        <f t="shared" si="173"/>
        <v>1768.3815649999999</v>
      </c>
      <c r="J1462" s="155">
        <f>I1462*0.22</f>
        <v>389.04394429999996</v>
      </c>
      <c r="K1462" s="43">
        <v>474.22835199999997</v>
      </c>
      <c r="L1462" s="194">
        <v>86.819606666666658</v>
      </c>
      <c r="M1462" s="155">
        <f t="shared" ref="M1462:M1464" si="174">(I1462+J1462+K1462+L1462)/F1462</f>
        <v>0.65987170618410718</v>
      </c>
    </row>
    <row r="1463" spans="1:14" ht="13" x14ac:dyDescent="0.3">
      <c r="A1463" s="46"/>
      <c r="B1463" s="46" t="s">
        <v>1875</v>
      </c>
      <c r="C1463" s="23">
        <f t="shared" ref="C1463:K1463" si="175">SUM(C1399:C1462)</f>
        <v>364638.09000000014</v>
      </c>
      <c r="D1463" s="23">
        <f t="shared" si="175"/>
        <v>1015.5</v>
      </c>
      <c r="E1463" s="23">
        <f t="shared" si="175"/>
        <v>325.2</v>
      </c>
      <c r="F1463" s="23">
        <f t="shared" si="175"/>
        <v>365978.79000000015</v>
      </c>
      <c r="G1463" s="198">
        <f t="shared" si="175"/>
        <v>147060.52000000002</v>
      </c>
      <c r="H1463" s="39">
        <f t="shared" si="175"/>
        <v>49.020173333333354</v>
      </c>
      <c r="I1463" s="23">
        <f t="shared" si="175"/>
        <v>209877.42111800006</v>
      </c>
      <c r="J1463" s="39">
        <f t="shared" si="175"/>
        <v>46173.032645959996</v>
      </c>
      <c r="K1463" s="23">
        <f t="shared" si="175"/>
        <v>55659.819238400007</v>
      </c>
      <c r="L1463" s="198">
        <v>10300.235814666668</v>
      </c>
      <c r="M1463" s="45">
        <f t="shared" si="174"/>
        <v>0.87986112205307476</v>
      </c>
    </row>
    <row r="1464" spans="1:14" ht="13" x14ac:dyDescent="0.3">
      <c r="A1464" s="190" t="s">
        <v>2074</v>
      </c>
      <c r="B1464" s="190"/>
      <c r="C1464" s="39">
        <f t="shared" ref="C1464:K1464" si="176">C1463+C1397+C1358+C1309+C949+C882+C707+C379</f>
        <v>1921091.7600000005</v>
      </c>
      <c r="D1464" s="39">
        <f>D1463+D1397+D1358+D1309+D949+D882+D707+D379</f>
        <v>15236.400000000003</v>
      </c>
      <c r="E1464" s="39">
        <f t="shared" si="176"/>
        <v>43230.02</v>
      </c>
      <c r="F1464" s="39">
        <f t="shared" si="176"/>
        <v>1979558.1800000006</v>
      </c>
      <c r="G1464" s="196">
        <f t="shared" si="176"/>
        <v>705071.6100000001</v>
      </c>
      <c r="H1464" s="39">
        <f t="shared" si="176"/>
        <v>234.89420333333337</v>
      </c>
      <c r="I1464" s="39">
        <f t="shared" si="176"/>
        <v>1005687.7868614999</v>
      </c>
      <c r="J1464" s="39">
        <f t="shared" si="176"/>
        <v>221251.31310952999</v>
      </c>
      <c r="K1464" s="39">
        <f t="shared" si="176"/>
        <v>353833.94288426678</v>
      </c>
      <c r="L1464" s="196">
        <v>50017.195800666668</v>
      </c>
      <c r="M1464" s="45">
        <f t="shared" si="174"/>
        <v>0.82381526096695123</v>
      </c>
    </row>
  </sheetData>
  <mergeCells count="9">
    <mergeCell ref="A1:M1"/>
    <mergeCell ref="A5:M5"/>
    <mergeCell ref="A380:M380"/>
    <mergeCell ref="A1398:M1398"/>
    <mergeCell ref="A708:M708"/>
    <mergeCell ref="A883:M883"/>
    <mergeCell ref="A950:M950"/>
    <mergeCell ref="A1310:M1310"/>
    <mergeCell ref="A1359:M1359"/>
  </mergeCells>
  <phoneticPr fontId="16" type="noConversion"/>
  <pageMargins left="0" right="0" top="0.23622047244094491" bottom="0.15748031496062992" header="0.27559055118110237" footer="0.27559055118110237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indexed="11"/>
  </sheetPr>
  <dimension ref="A1:R1464"/>
  <sheetViews>
    <sheetView view="pageBreakPreview" topLeftCell="A1438" zoomScale="71" zoomScaleNormal="87" zoomScaleSheetLayoutView="71" workbookViewId="0">
      <selection activeCell="I1462" sqref="I1462"/>
    </sheetView>
  </sheetViews>
  <sheetFormatPr defaultColWidth="9.1796875" defaultRowHeight="17.5" x14ac:dyDescent="0.35"/>
  <cols>
    <col min="1" max="1" width="5.7265625" style="290" customWidth="1"/>
    <col min="2" max="2" width="23.54296875" style="290" customWidth="1"/>
    <col min="3" max="3" width="14.26953125" style="290" customWidth="1"/>
    <col min="4" max="5" width="11.81640625" style="290" customWidth="1"/>
    <col min="6" max="6" width="11.7265625" style="290" customWidth="1"/>
    <col min="7" max="7" width="17.7265625" style="290" customWidth="1"/>
    <col min="8" max="8" width="14.453125" style="290" customWidth="1"/>
    <col min="9" max="9" width="14.1796875" style="290" customWidth="1"/>
    <col min="10" max="10" width="13.26953125" style="358" customWidth="1"/>
    <col min="11" max="11" width="13.7265625" style="358" customWidth="1"/>
    <col min="12" max="12" width="13.7265625" style="290" customWidth="1"/>
    <col min="13" max="13" width="12.81640625" style="290" customWidth="1"/>
    <col min="14" max="14" width="13.1796875" style="290" customWidth="1"/>
    <col min="15" max="15" width="9.1796875" style="356"/>
    <col min="16" max="16384" width="9.1796875" style="290"/>
  </cols>
  <sheetData>
    <row r="1" spans="1:18" ht="19.5" customHeight="1" x14ac:dyDescent="0.35">
      <c r="A1" s="519" t="s">
        <v>1886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</row>
    <row r="2" spans="1:18" x14ac:dyDescent="0.35">
      <c r="A2" s="291"/>
      <c r="B2" s="291"/>
      <c r="C2" s="291"/>
      <c r="E2" s="291"/>
      <c r="G2" s="291"/>
      <c r="H2" s="291"/>
      <c r="I2" s="291"/>
      <c r="J2" s="357"/>
    </row>
    <row r="3" spans="1:18" ht="71.25" customHeight="1" x14ac:dyDescent="0.35">
      <c r="A3" s="292" t="s">
        <v>451</v>
      </c>
      <c r="B3" s="292" t="s">
        <v>454</v>
      </c>
      <c r="C3" s="292" t="s">
        <v>1350</v>
      </c>
      <c r="D3" s="292" t="s">
        <v>1349</v>
      </c>
      <c r="E3" s="292" t="s">
        <v>1178</v>
      </c>
      <c r="F3" s="292" t="s">
        <v>1351</v>
      </c>
      <c r="G3" s="292" t="s">
        <v>1887</v>
      </c>
      <c r="H3" s="292" t="s">
        <v>1888</v>
      </c>
      <c r="I3" s="292" t="s">
        <v>1889</v>
      </c>
      <c r="J3" s="359" t="s">
        <v>1890</v>
      </c>
      <c r="K3" s="359" t="s">
        <v>1867</v>
      </c>
      <c r="L3" s="292" t="s">
        <v>1868</v>
      </c>
      <c r="M3" s="292" t="s">
        <v>1869</v>
      </c>
      <c r="N3" s="292" t="s">
        <v>1891</v>
      </c>
    </row>
    <row r="4" spans="1:18" ht="18" customHeight="1" x14ac:dyDescent="0.35">
      <c r="A4" s="293">
        <v>1</v>
      </c>
      <c r="B4" s="293">
        <v>2</v>
      </c>
      <c r="C4" s="293">
        <v>3</v>
      </c>
      <c r="D4" s="293">
        <v>4</v>
      </c>
      <c r="E4" s="293">
        <v>5</v>
      </c>
      <c r="F4" s="293">
        <v>6</v>
      </c>
      <c r="G4" s="293">
        <v>7</v>
      </c>
      <c r="H4" s="293">
        <v>8</v>
      </c>
      <c r="I4" s="293">
        <v>9</v>
      </c>
      <c r="J4" s="360">
        <v>10</v>
      </c>
      <c r="K4" s="360">
        <v>11</v>
      </c>
      <c r="L4" s="293">
        <v>13</v>
      </c>
      <c r="M4" s="293">
        <v>13</v>
      </c>
      <c r="N4" s="293">
        <v>14</v>
      </c>
    </row>
    <row r="5" spans="1:18" ht="18" customHeight="1" x14ac:dyDescent="0.4">
      <c r="A5" s="520" t="s">
        <v>1871</v>
      </c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2"/>
    </row>
    <row r="6" spans="1:18" x14ac:dyDescent="0.35">
      <c r="A6" s="295">
        <v>1</v>
      </c>
      <c r="B6" s="295" t="s">
        <v>457</v>
      </c>
      <c r="C6" s="295">
        <v>410.1</v>
      </c>
      <c r="D6" s="295"/>
      <c r="E6" s="295"/>
      <c r="F6" s="295">
        <f>C6+D6+E6</f>
        <v>410.1</v>
      </c>
      <c r="G6" s="295" t="s">
        <v>1892</v>
      </c>
      <c r="H6" s="295">
        <v>175</v>
      </c>
      <c r="I6" s="296">
        <f>4/141829.1*H6</f>
        <v>4.9355174643285473E-3</v>
      </c>
      <c r="J6" s="361">
        <f t="shared" ref="J6:J69" si="0">I6*4281.45</f>
        <v>21.131171247649458</v>
      </c>
      <c r="K6" s="361">
        <f>J6*0.22</f>
        <v>4.6488576744828807</v>
      </c>
      <c r="L6" s="297">
        <v>7.8206433047961976</v>
      </c>
      <c r="M6" s="297">
        <v>5.0007220849369372</v>
      </c>
      <c r="N6" s="296">
        <f t="shared" ref="N6:N69" si="1">(J6+K6+L6+M6)/F6</f>
        <v>9.4126784471751948E-2</v>
      </c>
      <c r="R6" s="356"/>
    </row>
    <row r="7" spans="1:18" x14ac:dyDescent="0.35">
      <c r="A7" s="322">
        <f>1+A6</f>
        <v>2</v>
      </c>
      <c r="B7" s="295" t="s">
        <v>458</v>
      </c>
      <c r="C7" s="295">
        <v>458.5</v>
      </c>
      <c r="D7" s="295"/>
      <c r="E7" s="295"/>
      <c r="F7" s="295">
        <f t="shared" ref="F7:F70" si="2">C7+D7+E7</f>
        <v>458.5</v>
      </c>
      <c r="G7" s="295" t="s">
        <v>1892</v>
      </c>
      <c r="H7" s="295">
        <v>170</v>
      </c>
      <c r="I7" s="296">
        <f t="shared" ref="I7:I70" si="3">4/141829.1*H7</f>
        <v>4.7945026796334458E-3</v>
      </c>
      <c r="J7" s="361">
        <f t="shared" si="0"/>
        <v>20.527423497716615</v>
      </c>
      <c r="K7" s="361">
        <f t="shared" ref="K7:K70" si="4">J7*0.22</f>
        <v>4.5160331694976552</v>
      </c>
      <c r="L7" s="297">
        <v>7.5971963532305917</v>
      </c>
      <c r="M7" s="297">
        <v>4.8578443110815961</v>
      </c>
      <c r="N7" s="296">
        <f t="shared" si="1"/>
        <v>8.1785163209436129E-2</v>
      </c>
      <c r="R7" s="356"/>
    </row>
    <row r="8" spans="1:18" x14ac:dyDescent="0.35">
      <c r="A8" s="322">
        <f t="shared" ref="A8:A71" si="5">1+A7</f>
        <v>3</v>
      </c>
      <c r="B8" s="295" t="s">
        <v>459</v>
      </c>
      <c r="C8" s="295">
        <v>507.2</v>
      </c>
      <c r="D8" s="295"/>
      <c r="E8" s="295"/>
      <c r="F8" s="295">
        <f t="shared" si="2"/>
        <v>507.2</v>
      </c>
      <c r="G8" s="295" t="s">
        <v>1892</v>
      </c>
      <c r="H8" s="295">
        <v>322</v>
      </c>
      <c r="I8" s="296">
        <f t="shared" si="3"/>
        <v>9.0813521343645273E-3</v>
      </c>
      <c r="J8" s="361">
        <f t="shared" si="0"/>
        <v>38.881355095675005</v>
      </c>
      <c r="K8" s="361">
        <f t="shared" si="4"/>
        <v>8.5538981210485012</v>
      </c>
      <c r="L8" s="297">
        <v>14.389983680825004</v>
      </c>
      <c r="M8" s="297">
        <v>9.2013286362839644</v>
      </c>
      <c r="N8" s="296">
        <f t="shared" si="1"/>
        <v>0.14003660397048992</v>
      </c>
      <c r="R8" s="356"/>
    </row>
    <row r="9" spans="1:18" x14ac:dyDescent="0.35">
      <c r="A9" s="322">
        <f t="shared" si="5"/>
        <v>4</v>
      </c>
      <c r="B9" s="295" t="s">
        <v>460</v>
      </c>
      <c r="C9" s="295">
        <v>1675</v>
      </c>
      <c r="D9" s="295"/>
      <c r="E9" s="295"/>
      <c r="F9" s="295">
        <f t="shared" si="2"/>
        <v>1675</v>
      </c>
      <c r="G9" s="295" t="s">
        <v>1892</v>
      </c>
      <c r="H9" s="295">
        <v>400</v>
      </c>
      <c r="I9" s="296">
        <f t="shared" si="3"/>
        <v>1.1281182775608108E-2</v>
      </c>
      <c r="J9" s="361">
        <f t="shared" si="0"/>
        <v>48.299819994627335</v>
      </c>
      <c r="K9" s="361">
        <f t="shared" si="4"/>
        <v>10.625960398818014</v>
      </c>
      <c r="L9" s="297">
        <v>17.875756125248454</v>
      </c>
      <c r="M9" s="297">
        <v>11.430221908427285</v>
      </c>
      <c r="N9" s="296">
        <f t="shared" si="1"/>
        <v>5.2675676672908116E-2</v>
      </c>
      <c r="R9" s="356"/>
    </row>
    <row r="10" spans="1:18" x14ac:dyDescent="0.35">
      <c r="A10" s="322">
        <f t="shared" si="5"/>
        <v>5</v>
      </c>
      <c r="B10" s="295" t="s">
        <v>461</v>
      </c>
      <c r="C10" s="295">
        <v>546.6</v>
      </c>
      <c r="D10" s="295"/>
      <c r="E10" s="295"/>
      <c r="F10" s="295">
        <f t="shared" si="2"/>
        <v>546.6</v>
      </c>
      <c r="G10" s="295" t="s">
        <v>1892</v>
      </c>
      <c r="H10" s="295">
        <v>197</v>
      </c>
      <c r="I10" s="296">
        <f t="shared" si="3"/>
        <v>5.5559825169869933E-3</v>
      </c>
      <c r="J10" s="361">
        <f t="shared" si="0"/>
        <v>23.787661347353961</v>
      </c>
      <c r="K10" s="361">
        <f t="shared" si="4"/>
        <v>5.2332854964178717</v>
      </c>
      <c r="L10" s="297">
        <v>8.8038098916848622</v>
      </c>
      <c r="M10" s="297">
        <v>5.6293842899004369</v>
      </c>
      <c r="N10" s="296">
        <f t="shared" si="1"/>
        <v>7.9498977360697276E-2</v>
      </c>
      <c r="R10" s="356"/>
    </row>
    <row r="11" spans="1:18" x14ac:dyDescent="0.35">
      <c r="A11" s="322">
        <f t="shared" si="5"/>
        <v>6</v>
      </c>
      <c r="B11" s="295" t="s">
        <v>462</v>
      </c>
      <c r="C11" s="295">
        <v>2868.3</v>
      </c>
      <c r="D11" s="295"/>
      <c r="E11" s="295"/>
      <c r="F11" s="295">
        <f t="shared" si="2"/>
        <v>2868.3</v>
      </c>
      <c r="G11" s="295" t="s">
        <v>1893</v>
      </c>
      <c r="H11" s="295">
        <v>784</v>
      </c>
      <c r="I11" s="296">
        <f t="shared" si="3"/>
        <v>2.2111118240191893E-2</v>
      </c>
      <c r="J11" s="361">
        <f t="shared" si="0"/>
        <v>94.667647189469577</v>
      </c>
      <c r="K11" s="361">
        <f t="shared" si="4"/>
        <v>20.826882381683308</v>
      </c>
      <c r="L11" s="297">
        <v>35.036482005486967</v>
      </c>
      <c r="M11" s="297">
        <v>22.403234940517475</v>
      </c>
      <c r="N11" s="296">
        <f t="shared" si="1"/>
        <v>6.0291547786897229E-2</v>
      </c>
      <c r="R11" s="356"/>
    </row>
    <row r="12" spans="1:18" x14ac:dyDescent="0.35">
      <c r="A12" s="322">
        <f t="shared" si="5"/>
        <v>7</v>
      </c>
      <c r="B12" s="295" t="s">
        <v>463</v>
      </c>
      <c r="C12" s="295">
        <v>405</v>
      </c>
      <c r="D12" s="295"/>
      <c r="E12" s="295"/>
      <c r="F12" s="295">
        <f t="shared" si="2"/>
        <v>405</v>
      </c>
      <c r="G12" s="295" t="s">
        <v>1892</v>
      </c>
      <c r="H12" s="295">
        <v>286</v>
      </c>
      <c r="I12" s="296">
        <f t="shared" si="3"/>
        <v>8.0660456845597986E-3</v>
      </c>
      <c r="J12" s="361">
        <f t="shared" si="0"/>
        <v>34.534371296158547</v>
      </c>
      <c r="K12" s="361">
        <f t="shared" si="4"/>
        <v>7.5975616851548802</v>
      </c>
      <c r="L12" s="297">
        <v>12.781165629552644</v>
      </c>
      <c r="M12" s="297">
        <v>8.1726086645255087</v>
      </c>
      <c r="N12" s="296">
        <f t="shared" si="1"/>
        <v>0.15576717845775701</v>
      </c>
      <c r="R12" s="356"/>
    </row>
    <row r="13" spans="1:18" x14ac:dyDescent="0.35">
      <c r="A13" s="322">
        <f t="shared" si="5"/>
        <v>8</v>
      </c>
      <c r="B13" s="295" t="s">
        <v>464</v>
      </c>
      <c r="C13" s="295">
        <v>141.30000000000001</v>
      </c>
      <c r="D13" s="295"/>
      <c r="E13" s="295"/>
      <c r="F13" s="295">
        <f t="shared" si="2"/>
        <v>141.30000000000001</v>
      </c>
      <c r="G13" s="295" t="s">
        <v>1892</v>
      </c>
      <c r="H13" s="295">
        <v>147</v>
      </c>
      <c r="I13" s="296">
        <f t="shared" si="3"/>
        <v>4.14583467003598E-3</v>
      </c>
      <c r="J13" s="361">
        <f t="shared" si="0"/>
        <v>17.750183848025546</v>
      </c>
      <c r="K13" s="361">
        <f t="shared" si="4"/>
        <v>3.9050404465656201</v>
      </c>
      <c r="L13" s="297">
        <v>6.5693403760288058</v>
      </c>
      <c r="M13" s="297">
        <v>4.2006065513470272</v>
      </c>
      <c r="N13" s="296">
        <f t="shared" si="1"/>
        <v>0.22947750334017689</v>
      </c>
      <c r="R13" s="356"/>
    </row>
    <row r="14" spans="1:18" x14ac:dyDescent="0.35">
      <c r="A14" s="322">
        <f t="shared" si="5"/>
        <v>9</v>
      </c>
      <c r="B14" s="295" t="s">
        <v>466</v>
      </c>
      <c r="C14" s="295">
        <v>221.7</v>
      </c>
      <c r="D14" s="295"/>
      <c r="E14" s="295"/>
      <c r="F14" s="295">
        <f t="shared" si="2"/>
        <v>221.7</v>
      </c>
      <c r="G14" s="295" t="s">
        <v>1892</v>
      </c>
      <c r="H14" s="295">
        <v>210</v>
      </c>
      <c r="I14" s="296">
        <f t="shared" si="3"/>
        <v>5.922620957194257E-3</v>
      </c>
      <c r="J14" s="361">
        <f t="shared" si="0"/>
        <v>25.35740549717935</v>
      </c>
      <c r="K14" s="361">
        <f t="shared" si="4"/>
        <v>5.5786292093794572</v>
      </c>
      <c r="L14" s="297">
        <v>9.3847719657554389</v>
      </c>
      <c r="M14" s="297">
        <v>6.0008665019243246</v>
      </c>
      <c r="N14" s="296">
        <f t="shared" si="1"/>
        <v>0.20893853484094979</v>
      </c>
      <c r="R14" s="356"/>
    </row>
    <row r="15" spans="1:18" x14ac:dyDescent="0.35">
      <c r="A15" s="322">
        <f t="shared" si="5"/>
        <v>10</v>
      </c>
      <c r="B15" s="295" t="s">
        <v>467</v>
      </c>
      <c r="C15" s="295">
        <v>206.1</v>
      </c>
      <c r="D15" s="295"/>
      <c r="E15" s="295"/>
      <c r="F15" s="295">
        <f t="shared" si="2"/>
        <v>206.1</v>
      </c>
      <c r="G15" s="295" t="s">
        <v>1892</v>
      </c>
      <c r="H15" s="295">
        <v>169</v>
      </c>
      <c r="I15" s="296">
        <f t="shared" si="3"/>
        <v>4.7662997226944259E-3</v>
      </c>
      <c r="J15" s="361">
        <f t="shared" si="0"/>
        <v>20.406673947730049</v>
      </c>
      <c r="K15" s="361">
        <f t="shared" si="4"/>
        <v>4.4894682685006106</v>
      </c>
      <c r="L15" s="297">
        <v>7.5525069629174713</v>
      </c>
      <c r="M15" s="297">
        <v>4.8292687563105279</v>
      </c>
      <c r="N15" s="296">
        <f t="shared" si="1"/>
        <v>0.18087296426714533</v>
      </c>
      <c r="R15" s="356"/>
    </row>
    <row r="16" spans="1:18" x14ac:dyDescent="0.35">
      <c r="A16" s="322">
        <f t="shared" si="5"/>
        <v>11</v>
      </c>
      <c r="B16" s="295" t="s">
        <v>468</v>
      </c>
      <c r="C16" s="295">
        <v>512.4</v>
      </c>
      <c r="D16" s="295"/>
      <c r="E16" s="295">
        <v>84.7</v>
      </c>
      <c r="F16" s="295">
        <f t="shared" si="2"/>
        <v>597.1</v>
      </c>
      <c r="G16" s="295" t="s">
        <v>1892</v>
      </c>
      <c r="H16" s="295">
        <v>578</v>
      </c>
      <c r="I16" s="296">
        <f t="shared" si="3"/>
        <v>1.6301309110753719E-2</v>
      </c>
      <c r="J16" s="361">
        <f t="shared" si="0"/>
        <v>69.7932398922365</v>
      </c>
      <c r="K16" s="361">
        <f t="shared" si="4"/>
        <v>15.354512776292029</v>
      </c>
      <c r="L16" s="297">
        <v>25.830467600984015</v>
      </c>
      <c r="M16" s="297">
        <v>16.516670657677427</v>
      </c>
      <c r="N16" s="296">
        <f t="shared" si="1"/>
        <v>0.2135235152021269</v>
      </c>
      <c r="R16" s="356">
        <v>568</v>
      </c>
    </row>
    <row r="17" spans="1:18" x14ac:dyDescent="0.35">
      <c r="A17" s="322">
        <f t="shared" si="5"/>
        <v>12</v>
      </c>
      <c r="B17" s="295" t="s">
        <v>469</v>
      </c>
      <c r="C17" s="295">
        <v>683.9</v>
      </c>
      <c r="D17" s="295"/>
      <c r="E17" s="295">
        <v>19.5</v>
      </c>
      <c r="F17" s="295">
        <f t="shared" si="2"/>
        <v>703.4</v>
      </c>
      <c r="G17" s="295" t="s">
        <v>1892</v>
      </c>
      <c r="H17" s="295">
        <v>571</v>
      </c>
      <c r="I17" s="296">
        <f t="shared" si="3"/>
        <v>1.6103888412180575E-2</v>
      </c>
      <c r="J17" s="361">
        <f t="shared" si="0"/>
        <v>68.947993042330523</v>
      </c>
      <c r="K17" s="361">
        <f t="shared" si="4"/>
        <v>15.168558469312716</v>
      </c>
      <c r="L17" s="297">
        <v>25.517641868792165</v>
      </c>
      <c r="M17" s="297">
        <v>16.316641774279951</v>
      </c>
      <c r="N17" s="296">
        <f t="shared" si="1"/>
        <v>0.17906004429160557</v>
      </c>
      <c r="R17" s="356">
        <v>471</v>
      </c>
    </row>
    <row r="18" spans="1:18" x14ac:dyDescent="0.35">
      <c r="A18" s="322">
        <f t="shared" si="5"/>
        <v>13</v>
      </c>
      <c r="B18" s="295" t="s">
        <v>470</v>
      </c>
      <c r="C18" s="295">
        <v>551.20000000000005</v>
      </c>
      <c r="D18" s="295"/>
      <c r="E18" s="295">
        <v>111.5</v>
      </c>
      <c r="F18" s="295">
        <f t="shared" si="2"/>
        <v>662.7</v>
      </c>
      <c r="G18" s="295" t="s">
        <v>1892</v>
      </c>
      <c r="H18" s="362">
        <v>554</v>
      </c>
      <c r="I18" s="296">
        <f t="shared" si="3"/>
        <v>1.5624438144217231E-2</v>
      </c>
      <c r="J18" s="361">
        <f t="shared" si="0"/>
        <v>66.895250692558861</v>
      </c>
      <c r="K18" s="361">
        <f t="shared" si="4"/>
        <v>14.716955152362949</v>
      </c>
      <c r="L18" s="297">
        <v>24.757922233469106</v>
      </c>
      <c r="M18" s="297">
        <v>15.830857343171788</v>
      </c>
      <c r="N18" s="296">
        <f t="shared" si="1"/>
        <v>0.18439865010044168</v>
      </c>
      <c r="R18" s="356">
        <v>514</v>
      </c>
    </row>
    <row r="19" spans="1:18" x14ac:dyDescent="0.35">
      <c r="A19" s="322">
        <f t="shared" si="5"/>
        <v>14</v>
      </c>
      <c r="B19" s="295" t="s">
        <v>471</v>
      </c>
      <c r="C19" s="295">
        <v>872.9</v>
      </c>
      <c r="D19" s="295"/>
      <c r="E19" s="295">
        <v>62.9</v>
      </c>
      <c r="F19" s="295">
        <f t="shared" si="2"/>
        <v>935.8</v>
      </c>
      <c r="G19" s="295" t="s">
        <v>1892</v>
      </c>
      <c r="H19" s="295">
        <v>570</v>
      </c>
      <c r="I19" s="296">
        <f t="shared" si="3"/>
        <v>1.6075685455241556E-2</v>
      </c>
      <c r="J19" s="361">
        <f t="shared" si="0"/>
        <v>68.827243492343953</v>
      </c>
      <c r="K19" s="361">
        <f t="shared" si="4"/>
        <v>15.141993568315669</v>
      </c>
      <c r="L19" s="297">
        <v>25.472952478479044</v>
      </c>
      <c r="M19" s="297">
        <v>16.288066219508881</v>
      </c>
      <c r="N19" s="296">
        <f t="shared" si="1"/>
        <v>0.13435590485001875</v>
      </c>
      <c r="R19" s="356">
        <v>370</v>
      </c>
    </row>
    <row r="20" spans="1:18" x14ac:dyDescent="0.35">
      <c r="A20" s="322">
        <f t="shared" si="5"/>
        <v>15</v>
      </c>
      <c r="B20" s="295" t="s">
        <v>472</v>
      </c>
      <c r="C20" s="295">
        <v>559.20000000000005</v>
      </c>
      <c r="D20" s="295"/>
      <c r="E20" s="295"/>
      <c r="F20" s="295">
        <f t="shared" si="2"/>
        <v>559.20000000000005</v>
      </c>
      <c r="G20" s="295" t="s">
        <v>1892</v>
      </c>
      <c r="H20" s="295">
        <v>229</v>
      </c>
      <c r="I20" s="296">
        <f t="shared" si="3"/>
        <v>6.4584771390356422E-3</v>
      </c>
      <c r="J20" s="361">
        <f t="shared" si="0"/>
        <v>27.651646946924149</v>
      </c>
      <c r="K20" s="361">
        <f t="shared" si="4"/>
        <v>6.0833623283233127</v>
      </c>
      <c r="L20" s="297">
        <v>10.233870381704739</v>
      </c>
      <c r="M20" s="297">
        <v>6.5438020425746206</v>
      </c>
      <c r="N20" s="296">
        <f t="shared" si="1"/>
        <v>9.0330260549940658E-2</v>
      </c>
      <c r="R20" s="356"/>
    </row>
    <row r="21" spans="1:18" x14ac:dyDescent="0.35">
      <c r="A21" s="322">
        <f t="shared" si="5"/>
        <v>16</v>
      </c>
      <c r="B21" s="295" t="s">
        <v>473</v>
      </c>
      <c r="C21" s="295">
        <v>740.8</v>
      </c>
      <c r="D21" s="295">
        <v>57.8</v>
      </c>
      <c r="E21" s="295"/>
      <c r="F21" s="295">
        <f t="shared" si="2"/>
        <v>798.59999999999991</v>
      </c>
      <c r="G21" s="295" t="s">
        <v>1892</v>
      </c>
      <c r="H21" s="295">
        <v>583</v>
      </c>
      <c r="I21" s="296">
        <f t="shared" si="3"/>
        <v>1.6442323895448818E-2</v>
      </c>
      <c r="J21" s="361">
        <f t="shared" si="0"/>
        <v>70.396987642169336</v>
      </c>
      <c r="K21" s="361">
        <f t="shared" si="4"/>
        <v>15.487337281277254</v>
      </c>
      <c r="L21" s="297">
        <v>26.053914552549621</v>
      </c>
      <c r="M21" s="297">
        <v>16.65954843153277</v>
      </c>
      <c r="N21" s="296">
        <f t="shared" si="1"/>
        <v>0.16102903569688079</v>
      </c>
      <c r="R21" s="356">
        <v>283</v>
      </c>
    </row>
    <row r="22" spans="1:18" x14ac:dyDescent="0.35">
      <c r="A22" s="322">
        <f t="shared" si="5"/>
        <v>17</v>
      </c>
      <c r="B22" s="295" t="s">
        <v>474</v>
      </c>
      <c r="C22" s="295">
        <v>611.4</v>
      </c>
      <c r="D22" s="295"/>
      <c r="E22" s="295"/>
      <c r="F22" s="295">
        <f t="shared" si="2"/>
        <v>611.4</v>
      </c>
      <c r="G22" s="295" t="s">
        <v>1893</v>
      </c>
      <c r="H22" s="295">
        <v>556.5</v>
      </c>
      <c r="I22" s="296">
        <f t="shared" si="3"/>
        <v>1.5694945536564781E-2</v>
      </c>
      <c r="J22" s="361">
        <f t="shared" si="0"/>
        <v>67.197124567525279</v>
      </c>
      <c r="K22" s="361">
        <f t="shared" si="4"/>
        <v>14.783367404855561</v>
      </c>
      <c r="L22" s="297">
        <v>24.869645709251913</v>
      </c>
      <c r="M22" s="297">
        <v>15.902296230099459</v>
      </c>
      <c r="N22" s="296">
        <f t="shared" si="1"/>
        <v>0.20077270839341216</v>
      </c>
      <c r="R22" s="356"/>
    </row>
    <row r="23" spans="1:18" x14ac:dyDescent="0.35">
      <c r="A23" s="322">
        <f t="shared" si="5"/>
        <v>18</v>
      </c>
      <c r="B23" s="295" t="s">
        <v>475</v>
      </c>
      <c r="C23" s="295">
        <v>603.70000000000005</v>
      </c>
      <c r="D23" s="295"/>
      <c r="E23" s="295"/>
      <c r="F23" s="295">
        <f t="shared" si="2"/>
        <v>603.70000000000005</v>
      </c>
      <c r="G23" s="295" t="s">
        <v>1893</v>
      </c>
      <c r="H23" s="295">
        <v>556.5</v>
      </c>
      <c r="I23" s="296">
        <f t="shared" si="3"/>
        <v>1.5694945536564781E-2</v>
      </c>
      <c r="J23" s="361">
        <f t="shared" si="0"/>
        <v>67.197124567525279</v>
      </c>
      <c r="K23" s="361">
        <f t="shared" si="4"/>
        <v>14.783367404855561</v>
      </c>
      <c r="L23" s="297">
        <v>24.869645709251913</v>
      </c>
      <c r="M23" s="297">
        <v>15.902296230099459</v>
      </c>
      <c r="N23" s="296">
        <f t="shared" si="1"/>
        <v>0.20333349993661121</v>
      </c>
      <c r="R23" s="356"/>
    </row>
    <row r="24" spans="1:18" x14ac:dyDescent="0.35">
      <c r="A24" s="322">
        <f t="shared" si="5"/>
        <v>19</v>
      </c>
      <c r="B24" s="295" t="s">
        <v>476</v>
      </c>
      <c r="C24" s="295">
        <v>813.6</v>
      </c>
      <c r="D24" s="295"/>
      <c r="E24" s="295"/>
      <c r="F24" s="295">
        <f t="shared" si="2"/>
        <v>813.6</v>
      </c>
      <c r="G24" s="295" t="s">
        <v>1892</v>
      </c>
      <c r="H24" s="295">
        <v>481</v>
      </c>
      <c r="I24" s="296">
        <f t="shared" si="3"/>
        <v>1.3565622287668751E-2</v>
      </c>
      <c r="J24" s="361">
        <f t="shared" si="0"/>
        <v>58.080533543539374</v>
      </c>
      <c r="K24" s="361">
        <f t="shared" si="4"/>
        <v>12.777717379578663</v>
      </c>
      <c r="L24" s="297">
        <v>21.495596740611262</v>
      </c>
      <c r="M24" s="297">
        <v>13.74484184488381</v>
      </c>
      <c r="N24" s="296">
        <f t="shared" si="1"/>
        <v>0.1304064521983937</v>
      </c>
      <c r="R24" s="356">
        <v>281</v>
      </c>
    </row>
    <row r="25" spans="1:18" x14ac:dyDescent="0.35">
      <c r="A25" s="322">
        <f t="shared" si="5"/>
        <v>20</v>
      </c>
      <c r="B25" s="295" t="s">
        <v>477</v>
      </c>
      <c r="C25" s="295">
        <v>632.1</v>
      </c>
      <c r="D25" s="295"/>
      <c r="E25" s="295"/>
      <c r="F25" s="295">
        <f t="shared" si="2"/>
        <v>632.1</v>
      </c>
      <c r="G25" s="295" t="s">
        <v>1892</v>
      </c>
      <c r="H25" s="295">
        <v>260</v>
      </c>
      <c r="I25" s="296">
        <f t="shared" si="3"/>
        <v>7.3327688041452703E-3</v>
      </c>
      <c r="J25" s="361">
        <f t="shared" si="0"/>
        <v>31.394882996507764</v>
      </c>
      <c r="K25" s="361">
        <f t="shared" si="4"/>
        <v>6.9068742592317083</v>
      </c>
      <c r="L25" s="297">
        <v>11.619241481411494</v>
      </c>
      <c r="M25" s="297">
        <v>7.4296442404777343</v>
      </c>
      <c r="N25" s="296">
        <f t="shared" si="1"/>
        <v>9.0730332190521595E-2</v>
      </c>
      <c r="R25" s="356"/>
    </row>
    <row r="26" spans="1:18" x14ac:dyDescent="0.35">
      <c r="A26" s="322">
        <f t="shared" si="5"/>
        <v>21</v>
      </c>
      <c r="B26" s="295" t="s">
        <v>478</v>
      </c>
      <c r="C26" s="295">
        <v>507.6</v>
      </c>
      <c r="D26" s="295"/>
      <c r="E26" s="295">
        <v>37.1</v>
      </c>
      <c r="F26" s="295">
        <f t="shared" si="2"/>
        <v>544.70000000000005</v>
      </c>
      <c r="G26" s="295" t="s">
        <v>1892</v>
      </c>
      <c r="H26" s="295">
        <v>332</v>
      </c>
      <c r="I26" s="296">
        <f t="shared" si="3"/>
        <v>9.3633817037547303E-3</v>
      </c>
      <c r="J26" s="361">
        <f t="shared" si="0"/>
        <v>40.088850595540691</v>
      </c>
      <c r="K26" s="361">
        <f t="shared" si="4"/>
        <v>8.8195471310189522</v>
      </c>
      <c r="L26" s="297">
        <v>14.836877583956214</v>
      </c>
      <c r="M26" s="297">
        <v>9.4870841839946465</v>
      </c>
      <c r="N26" s="296">
        <f t="shared" si="1"/>
        <v>0.13444530841657884</v>
      </c>
      <c r="R26" s="356">
        <v>232</v>
      </c>
    </row>
    <row r="27" spans="1:18" x14ac:dyDescent="0.35">
      <c r="A27" s="322">
        <f t="shared" si="5"/>
        <v>22</v>
      </c>
      <c r="B27" s="295" t="s">
        <v>479</v>
      </c>
      <c r="C27" s="295">
        <v>712</v>
      </c>
      <c r="D27" s="295"/>
      <c r="E27" s="295"/>
      <c r="F27" s="295">
        <f t="shared" si="2"/>
        <v>712</v>
      </c>
      <c r="G27" s="295" t="s">
        <v>1892</v>
      </c>
      <c r="H27" s="295">
        <v>266</v>
      </c>
      <c r="I27" s="296">
        <f t="shared" si="3"/>
        <v>7.5019865457793926E-3</v>
      </c>
      <c r="J27" s="361">
        <f t="shared" si="0"/>
        <v>32.119380296427181</v>
      </c>
      <c r="K27" s="361">
        <f t="shared" si="4"/>
        <v>7.0662636652139801</v>
      </c>
      <c r="L27" s="297">
        <v>11.887377823290221</v>
      </c>
      <c r="M27" s="297">
        <v>7.6010975691041445</v>
      </c>
      <c r="N27" s="296">
        <f t="shared" si="1"/>
        <v>8.240747100285889E-2</v>
      </c>
      <c r="R27" s="356"/>
    </row>
    <row r="28" spans="1:18" x14ac:dyDescent="0.35">
      <c r="A28" s="322">
        <f t="shared" si="5"/>
        <v>23</v>
      </c>
      <c r="B28" s="295" t="s">
        <v>480</v>
      </c>
      <c r="C28" s="295">
        <v>667</v>
      </c>
      <c r="D28" s="295"/>
      <c r="E28" s="295"/>
      <c r="F28" s="295">
        <f t="shared" si="2"/>
        <v>667</v>
      </c>
      <c r="G28" s="295" t="s">
        <v>1892</v>
      </c>
      <c r="H28" s="295">
        <v>252</v>
      </c>
      <c r="I28" s="296">
        <f t="shared" si="3"/>
        <v>7.1071451486331089E-3</v>
      </c>
      <c r="J28" s="361">
        <f t="shared" si="0"/>
        <v>30.428886596615222</v>
      </c>
      <c r="K28" s="361">
        <f t="shared" si="4"/>
        <v>6.6943550512553491</v>
      </c>
      <c r="L28" s="297">
        <v>11.261726358906525</v>
      </c>
      <c r="M28" s="297">
        <v>7.2010398023091904</v>
      </c>
      <c r="N28" s="296">
        <f t="shared" si="1"/>
        <v>8.3337343042108381E-2</v>
      </c>
      <c r="R28" s="356"/>
    </row>
    <row r="29" spans="1:18" x14ac:dyDescent="0.35">
      <c r="A29" s="322">
        <f t="shared" si="5"/>
        <v>24</v>
      </c>
      <c r="B29" s="295" t="s">
        <v>481</v>
      </c>
      <c r="C29" s="295">
        <v>569</v>
      </c>
      <c r="D29" s="295"/>
      <c r="E29" s="295"/>
      <c r="F29" s="295">
        <f t="shared" si="2"/>
        <v>569</v>
      </c>
      <c r="G29" s="295" t="s">
        <v>1892</v>
      </c>
      <c r="H29" s="295">
        <v>234</v>
      </c>
      <c r="I29" s="296">
        <f t="shared" si="3"/>
        <v>6.5994919237307437E-3</v>
      </c>
      <c r="J29" s="361">
        <f t="shared" si="0"/>
        <v>28.255394696856992</v>
      </c>
      <c r="K29" s="361">
        <f t="shared" si="4"/>
        <v>6.2161868333085382</v>
      </c>
      <c r="L29" s="297">
        <v>10.457317333270344</v>
      </c>
      <c r="M29" s="297">
        <v>6.6866798164299608</v>
      </c>
      <c r="N29" s="296">
        <f t="shared" si="1"/>
        <v>9.0712792056003216E-2</v>
      </c>
      <c r="R29" s="356"/>
    </row>
    <row r="30" spans="1:18" x14ac:dyDescent="0.35">
      <c r="A30" s="322">
        <f t="shared" si="5"/>
        <v>25</v>
      </c>
      <c r="B30" s="295" t="s">
        <v>482</v>
      </c>
      <c r="C30" s="295">
        <v>833.8</v>
      </c>
      <c r="D30" s="295"/>
      <c r="E30" s="295">
        <v>59.3</v>
      </c>
      <c r="F30" s="295">
        <f t="shared" si="2"/>
        <v>893.09999999999991</v>
      </c>
      <c r="G30" s="295" t="s">
        <v>1892</v>
      </c>
      <c r="H30" s="295">
        <v>309</v>
      </c>
      <c r="I30" s="296">
        <f t="shared" si="3"/>
        <v>8.7147136941572636E-3</v>
      </c>
      <c r="J30" s="361">
        <f t="shared" si="0"/>
        <v>37.311610945849615</v>
      </c>
      <c r="K30" s="361">
        <f t="shared" si="4"/>
        <v>8.2085544080869148</v>
      </c>
      <c r="L30" s="297">
        <v>13.809021606754429</v>
      </c>
      <c r="M30" s="297">
        <v>8.8298464242600758</v>
      </c>
      <c r="N30" s="296">
        <f t="shared" si="1"/>
        <v>7.6317359069478286E-2</v>
      </c>
      <c r="R30" s="356"/>
    </row>
    <row r="31" spans="1:18" x14ac:dyDescent="0.35">
      <c r="A31" s="322">
        <f t="shared" si="5"/>
        <v>26</v>
      </c>
      <c r="B31" s="295" t="s">
        <v>483</v>
      </c>
      <c r="C31" s="295">
        <v>880.8</v>
      </c>
      <c r="D31" s="295"/>
      <c r="E31" s="295"/>
      <c r="F31" s="295">
        <f t="shared" si="2"/>
        <v>880.8</v>
      </c>
      <c r="G31" s="295" t="s">
        <v>1892</v>
      </c>
      <c r="H31" s="295">
        <v>321</v>
      </c>
      <c r="I31" s="296">
        <f t="shared" si="3"/>
        <v>9.0531491774255065E-3</v>
      </c>
      <c r="J31" s="361">
        <f t="shared" si="0"/>
        <v>38.760605545688435</v>
      </c>
      <c r="K31" s="361">
        <f t="shared" si="4"/>
        <v>8.5273332200514549</v>
      </c>
      <c r="L31" s="297">
        <v>14.345294290511882</v>
      </c>
      <c r="M31" s="297">
        <v>9.1727530815128961</v>
      </c>
      <c r="N31" s="296">
        <f t="shared" si="1"/>
        <v>8.0388267640513933E-2</v>
      </c>
      <c r="R31" s="356"/>
    </row>
    <row r="32" spans="1:18" x14ac:dyDescent="0.35">
      <c r="A32" s="322">
        <f t="shared" si="5"/>
        <v>27</v>
      </c>
      <c r="B32" s="295" t="s">
        <v>484</v>
      </c>
      <c r="C32" s="295">
        <v>853.7</v>
      </c>
      <c r="D32" s="295">
        <v>45.8</v>
      </c>
      <c r="E32" s="295">
        <v>34.200000000000003</v>
      </c>
      <c r="F32" s="295">
        <f t="shared" si="2"/>
        <v>933.7</v>
      </c>
      <c r="G32" s="295" t="s">
        <v>1892</v>
      </c>
      <c r="H32" s="295">
        <v>363</v>
      </c>
      <c r="I32" s="296">
        <f t="shared" si="3"/>
        <v>1.0237673368864358E-2</v>
      </c>
      <c r="J32" s="361">
        <f t="shared" si="0"/>
        <v>43.832086645124306</v>
      </c>
      <c r="K32" s="361">
        <f t="shared" si="4"/>
        <v>9.6430590619273477</v>
      </c>
      <c r="L32" s="297">
        <v>16.222248683662972</v>
      </c>
      <c r="M32" s="297">
        <v>10.372926381897761</v>
      </c>
      <c r="N32" s="296">
        <f t="shared" si="1"/>
        <v>8.575593956582668E-2</v>
      </c>
      <c r="R32" s="356"/>
    </row>
    <row r="33" spans="1:18" x14ac:dyDescent="0.35">
      <c r="A33" s="322">
        <f t="shared" si="5"/>
        <v>28</v>
      </c>
      <c r="B33" s="295" t="s">
        <v>485</v>
      </c>
      <c r="C33" s="295">
        <v>737.2</v>
      </c>
      <c r="D33" s="295"/>
      <c r="E33" s="295"/>
      <c r="F33" s="295">
        <f t="shared" si="2"/>
        <v>737.2</v>
      </c>
      <c r="G33" s="295" t="s">
        <v>1892</v>
      </c>
      <c r="H33" s="295">
        <v>306</v>
      </c>
      <c r="I33" s="296">
        <f t="shared" si="3"/>
        <v>8.6301048233402029E-3</v>
      </c>
      <c r="J33" s="361">
        <f t="shared" si="0"/>
        <v>36.949362295889912</v>
      </c>
      <c r="K33" s="361">
        <f t="shared" si="4"/>
        <v>8.1288597050957812</v>
      </c>
      <c r="L33" s="297">
        <v>13.674953435815066</v>
      </c>
      <c r="M33" s="297">
        <v>8.744119759946873</v>
      </c>
      <c r="N33" s="296">
        <f t="shared" si="1"/>
        <v>9.1559000538181806E-2</v>
      </c>
      <c r="R33" s="356"/>
    </row>
    <row r="34" spans="1:18" x14ac:dyDescent="0.35">
      <c r="A34" s="322">
        <f t="shared" si="5"/>
        <v>29</v>
      </c>
      <c r="B34" s="295" t="s">
        <v>486</v>
      </c>
      <c r="C34" s="295">
        <v>2643.9</v>
      </c>
      <c r="D34" s="295"/>
      <c r="E34" s="295">
        <v>525.79999999999995</v>
      </c>
      <c r="F34" s="295">
        <f t="shared" si="2"/>
        <v>3169.7</v>
      </c>
      <c r="G34" s="295" t="s">
        <v>1893</v>
      </c>
      <c r="H34" s="295">
        <v>1250</v>
      </c>
      <c r="I34" s="296">
        <f t="shared" si="3"/>
        <v>3.5253696173775342E-2</v>
      </c>
      <c r="J34" s="361">
        <f t="shared" si="0"/>
        <v>150.93693748321044</v>
      </c>
      <c r="K34" s="361">
        <f t="shared" si="4"/>
        <v>33.206126246306297</v>
      </c>
      <c r="L34" s="297">
        <v>55.861737891401418</v>
      </c>
      <c r="M34" s="297">
        <v>35.719443463835262</v>
      </c>
      <c r="N34" s="296">
        <f t="shared" si="1"/>
        <v>8.698748937904327E-2</v>
      </c>
      <c r="R34" s="356"/>
    </row>
    <row r="35" spans="1:18" x14ac:dyDescent="0.35">
      <c r="A35" s="322">
        <f t="shared" si="5"/>
        <v>30</v>
      </c>
      <c r="B35" s="295" t="s">
        <v>487</v>
      </c>
      <c r="C35" s="295">
        <v>757.5</v>
      </c>
      <c r="D35" s="295"/>
      <c r="E35" s="295"/>
      <c r="F35" s="295">
        <f t="shared" si="2"/>
        <v>757.5</v>
      </c>
      <c r="G35" s="295" t="s">
        <v>1894</v>
      </c>
      <c r="H35" s="295">
        <v>673</v>
      </c>
      <c r="I35" s="296">
        <f t="shared" si="3"/>
        <v>1.8980590019960643E-2</v>
      </c>
      <c r="J35" s="361">
        <f t="shared" si="0"/>
        <v>81.264447140960485</v>
      </c>
      <c r="K35" s="361">
        <f t="shared" si="4"/>
        <v>17.878178371011305</v>
      </c>
      <c r="L35" s="297">
        <v>30.075959680730517</v>
      </c>
      <c r="M35" s="297">
        <v>19.231348360928909</v>
      </c>
      <c r="N35" s="296">
        <f t="shared" si="1"/>
        <v>0.19597350964175739</v>
      </c>
      <c r="R35" s="356"/>
    </row>
    <row r="36" spans="1:18" x14ac:dyDescent="0.35">
      <c r="A36" s="322">
        <f t="shared" si="5"/>
        <v>31</v>
      </c>
      <c r="B36" s="295" t="s">
        <v>488</v>
      </c>
      <c r="C36" s="295">
        <v>386.9</v>
      </c>
      <c r="D36" s="295">
        <v>101.6</v>
      </c>
      <c r="E36" s="295"/>
      <c r="F36" s="295">
        <f t="shared" si="2"/>
        <v>488.5</v>
      </c>
      <c r="G36" s="295" t="s">
        <v>1892</v>
      </c>
      <c r="H36" s="295">
        <v>285</v>
      </c>
      <c r="I36" s="296">
        <f t="shared" si="3"/>
        <v>8.0378427276207778E-3</v>
      </c>
      <c r="J36" s="361">
        <f t="shared" si="0"/>
        <v>34.413621746171977</v>
      </c>
      <c r="K36" s="361">
        <f t="shared" si="4"/>
        <v>7.5709967841578347</v>
      </c>
      <c r="L36" s="297">
        <v>12.736476239239522</v>
      </c>
      <c r="M36" s="297">
        <v>8.1440331097544405</v>
      </c>
      <c r="N36" s="296">
        <f t="shared" si="1"/>
        <v>0.12869012871918889</v>
      </c>
      <c r="R36" s="356"/>
    </row>
    <row r="37" spans="1:18" x14ac:dyDescent="0.35">
      <c r="A37" s="322">
        <f t="shared" si="5"/>
        <v>32</v>
      </c>
      <c r="B37" s="295" t="s">
        <v>489</v>
      </c>
      <c r="C37" s="295">
        <v>1722.05</v>
      </c>
      <c r="D37" s="295"/>
      <c r="E37" s="295">
        <v>115.8</v>
      </c>
      <c r="F37" s="295">
        <f t="shared" si="2"/>
        <v>1837.85</v>
      </c>
      <c r="G37" s="295" t="s">
        <v>1893</v>
      </c>
      <c r="H37" s="295">
        <v>614</v>
      </c>
      <c r="I37" s="296">
        <f t="shared" si="3"/>
        <v>1.7316615560558447E-2</v>
      </c>
      <c r="J37" s="361">
        <f t="shared" si="0"/>
        <v>74.140223691752965</v>
      </c>
      <c r="K37" s="361">
        <f t="shared" si="4"/>
        <v>16.310849212185651</v>
      </c>
      <c r="L37" s="297">
        <v>27.439285652256373</v>
      </c>
      <c r="M37" s="297">
        <v>17.545390629435882</v>
      </c>
      <c r="N37" s="296">
        <f t="shared" si="1"/>
        <v>7.3692493503621559E-2</v>
      </c>
      <c r="R37" s="356"/>
    </row>
    <row r="38" spans="1:18" x14ac:dyDescent="0.35">
      <c r="A38" s="322">
        <f t="shared" si="5"/>
        <v>33</v>
      </c>
      <c r="B38" s="295" t="s">
        <v>490</v>
      </c>
      <c r="C38" s="295">
        <v>534.6</v>
      </c>
      <c r="D38" s="295">
        <v>34.4</v>
      </c>
      <c r="E38" s="295"/>
      <c r="F38" s="295">
        <f t="shared" si="2"/>
        <v>569</v>
      </c>
      <c r="G38" s="295" t="s">
        <v>1892</v>
      </c>
      <c r="H38" s="295">
        <v>326</v>
      </c>
      <c r="I38" s="296">
        <f t="shared" si="3"/>
        <v>9.1941639621206089E-3</v>
      </c>
      <c r="J38" s="361">
        <f t="shared" si="0"/>
        <v>39.364353295621278</v>
      </c>
      <c r="K38" s="361">
        <f t="shared" si="4"/>
        <v>8.6601577250366812</v>
      </c>
      <c r="L38" s="297">
        <v>14.568741242077488</v>
      </c>
      <c r="M38" s="297">
        <v>9.3156308553682372</v>
      </c>
      <c r="N38" s="296">
        <f t="shared" si="1"/>
        <v>0.12637765047118399</v>
      </c>
      <c r="R38" s="356"/>
    </row>
    <row r="39" spans="1:18" x14ac:dyDescent="0.35">
      <c r="A39" s="322">
        <f t="shared" si="5"/>
        <v>34</v>
      </c>
      <c r="B39" s="295" t="s">
        <v>491</v>
      </c>
      <c r="C39" s="295">
        <v>578.79999999999995</v>
      </c>
      <c r="D39" s="295"/>
      <c r="E39" s="295">
        <v>47.8</v>
      </c>
      <c r="F39" s="295">
        <f t="shared" si="2"/>
        <v>626.59999999999991</v>
      </c>
      <c r="G39" s="295" t="s">
        <v>1892</v>
      </c>
      <c r="H39" s="295">
        <v>353</v>
      </c>
      <c r="I39" s="296">
        <f t="shared" si="3"/>
        <v>9.9556437994741554E-3</v>
      </c>
      <c r="J39" s="361">
        <f t="shared" si="0"/>
        <v>42.62459114525862</v>
      </c>
      <c r="K39" s="361">
        <f t="shared" si="4"/>
        <v>9.3774100519568968</v>
      </c>
      <c r="L39" s="297">
        <v>15.775354780531757</v>
      </c>
      <c r="M39" s="297">
        <v>10.087170834187077</v>
      </c>
      <c r="N39" s="296">
        <f t="shared" si="1"/>
        <v>0.12426512418119114</v>
      </c>
      <c r="R39" s="356"/>
    </row>
    <row r="40" spans="1:18" x14ac:dyDescent="0.35">
      <c r="A40" s="322">
        <f t="shared" si="5"/>
        <v>35</v>
      </c>
      <c r="B40" s="295" t="s">
        <v>492</v>
      </c>
      <c r="C40" s="295">
        <v>1126.7</v>
      </c>
      <c r="D40" s="295"/>
      <c r="E40" s="295">
        <v>28.1</v>
      </c>
      <c r="F40" s="295">
        <f t="shared" si="2"/>
        <v>1154.8</v>
      </c>
      <c r="G40" s="295" t="s">
        <v>1892</v>
      </c>
      <c r="H40" s="295">
        <v>484</v>
      </c>
      <c r="I40" s="296">
        <f t="shared" si="3"/>
        <v>1.3650231158485812E-2</v>
      </c>
      <c r="J40" s="361">
        <f t="shared" si="0"/>
        <v>58.442782193499077</v>
      </c>
      <c r="K40" s="361">
        <f t="shared" si="4"/>
        <v>12.857412082569796</v>
      </c>
      <c r="L40" s="297">
        <v>21.629664911550627</v>
      </c>
      <c r="M40" s="297">
        <v>13.830568509197015</v>
      </c>
      <c r="N40" s="296">
        <f t="shared" si="1"/>
        <v>9.2449279266380774E-2</v>
      </c>
      <c r="R40" s="356"/>
    </row>
    <row r="41" spans="1:18" x14ac:dyDescent="0.35">
      <c r="A41" s="322">
        <f t="shared" si="5"/>
        <v>36</v>
      </c>
      <c r="B41" s="295" t="s">
        <v>493</v>
      </c>
      <c r="C41" s="295">
        <v>627.1</v>
      </c>
      <c r="D41" s="295"/>
      <c r="E41" s="295"/>
      <c r="F41" s="295">
        <f t="shared" si="2"/>
        <v>627.1</v>
      </c>
      <c r="G41" s="295" t="s">
        <v>1892</v>
      </c>
      <c r="H41" s="295">
        <v>342</v>
      </c>
      <c r="I41" s="296">
        <f t="shared" si="3"/>
        <v>9.6454112731449333E-3</v>
      </c>
      <c r="J41" s="361">
        <f t="shared" si="0"/>
        <v>41.296346095406371</v>
      </c>
      <c r="K41" s="361">
        <f t="shared" si="4"/>
        <v>9.0851961409894013</v>
      </c>
      <c r="L41" s="297">
        <v>15.283771487087426</v>
      </c>
      <c r="M41" s="297">
        <v>9.7728397317053286</v>
      </c>
      <c r="N41" s="296">
        <f t="shared" si="1"/>
        <v>0.12029684811862307</v>
      </c>
      <c r="R41" s="356"/>
    </row>
    <row r="42" spans="1:18" x14ac:dyDescent="0.35">
      <c r="A42" s="322">
        <f t="shared" si="5"/>
        <v>37</v>
      </c>
      <c r="B42" s="295" t="s">
        <v>494</v>
      </c>
      <c r="C42" s="295">
        <v>820.3</v>
      </c>
      <c r="D42" s="295">
        <v>55.7</v>
      </c>
      <c r="E42" s="295"/>
      <c r="F42" s="295">
        <f t="shared" si="2"/>
        <v>876</v>
      </c>
      <c r="G42" s="295" t="s">
        <v>1892</v>
      </c>
      <c r="H42" s="295">
        <v>495</v>
      </c>
      <c r="I42" s="296">
        <f t="shared" si="3"/>
        <v>1.3960463684815034E-2</v>
      </c>
      <c r="J42" s="361">
        <f t="shared" si="0"/>
        <v>59.771027243351327</v>
      </c>
      <c r="K42" s="361">
        <f t="shared" si="4"/>
        <v>13.149625993537292</v>
      </c>
      <c r="L42" s="297">
        <v>22.121248204994963</v>
      </c>
      <c r="M42" s="297">
        <v>14.144899611678767</v>
      </c>
      <c r="N42" s="296">
        <f t="shared" si="1"/>
        <v>0.12464246695612141</v>
      </c>
      <c r="R42" s="356"/>
    </row>
    <row r="43" spans="1:18" x14ac:dyDescent="0.35">
      <c r="A43" s="322">
        <f t="shared" si="5"/>
        <v>38</v>
      </c>
      <c r="B43" s="295" t="s">
        <v>495</v>
      </c>
      <c r="C43" s="295">
        <v>834.6</v>
      </c>
      <c r="D43" s="295"/>
      <c r="E43" s="295">
        <v>120.9</v>
      </c>
      <c r="F43" s="295">
        <f t="shared" si="2"/>
        <v>955.5</v>
      </c>
      <c r="G43" s="295" t="s">
        <v>1892</v>
      </c>
      <c r="H43" s="295">
        <v>630</v>
      </c>
      <c r="I43" s="296">
        <f t="shared" si="3"/>
        <v>1.776786287158277E-2</v>
      </c>
      <c r="J43" s="361">
        <f t="shared" si="0"/>
        <v>76.072216491538043</v>
      </c>
      <c r="K43" s="361">
        <f t="shared" si="4"/>
        <v>16.735887628138368</v>
      </c>
      <c r="L43" s="297">
        <v>28.154315897266308</v>
      </c>
      <c r="M43" s="297">
        <v>18.002599505772974</v>
      </c>
      <c r="N43" s="296">
        <f t="shared" si="1"/>
        <v>0.14543696444030946</v>
      </c>
      <c r="R43" s="356">
        <v>430</v>
      </c>
    </row>
    <row r="44" spans="1:18" x14ac:dyDescent="0.35">
      <c r="A44" s="322">
        <f t="shared" si="5"/>
        <v>39</v>
      </c>
      <c r="B44" s="295" t="s">
        <v>496</v>
      </c>
      <c r="C44" s="295">
        <v>2791.8</v>
      </c>
      <c r="D44" s="295"/>
      <c r="E44" s="295">
        <v>70.7</v>
      </c>
      <c r="F44" s="295">
        <f t="shared" si="2"/>
        <v>2862.5</v>
      </c>
      <c r="G44" s="295" t="s">
        <v>1894</v>
      </c>
      <c r="H44" s="295">
        <v>1055</v>
      </c>
      <c r="I44" s="296">
        <f t="shared" si="3"/>
        <v>2.9754119570666388E-2</v>
      </c>
      <c r="J44" s="361">
        <f t="shared" si="0"/>
        <v>127.39077523582961</v>
      </c>
      <c r="K44" s="361">
        <f t="shared" si="4"/>
        <v>28.025970551882512</v>
      </c>
      <c r="L44" s="297">
        <v>47.147306780342795</v>
      </c>
      <c r="M44" s="297">
        <v>30.147210283476962</v>
      </c>
      <c r="N44" s="296">
        <f t="shared" si="1"/>
        <v>8.1296511039836469E-2</v>
      </c>
      <c r="R44" s="356"/>
    </row>
    <row r="45" spans="1:18" x14ac:dyDescent="0.35">
      <c r="A45" s="322">
        <f t="shared" si="5"/>
        <v>40</v>
      </c>
      <c r="B45" s="295" t="s">
        <v>497</v>
      </c>
      <c r="C45" s="295">
        <v>643.79999999999995</v>
      </c>
      <c r="D45" s="295"/>
      <c r="E45" s="295">
        <v>33.700000000000003</v>
      </c>
      <c r="F45" s="295">
        <f t="shared" si="2"/>
        <v>677.5</v>
      </c>
      <c r="G45" s="295" t="s">
        <v>1893</v>
      </c>
      <c r="H45" s="295">
        <v>283</v>
      </c>
      <c r="I45" s="296">
        <f t="shared" si="3"/>
        <v>7.9814368137427361E-3</v>
      </c>
      <c r="J45" s="361">
        <f t="shared" si="0"/>
        <v>34.172122646198837</v>
      </c>
      <c r="K45" s="361">
        <f t="shared" si="4"/>
        <v>7.5178669821637438</v>
      </c>
      <c r="L45" s="297">
        <v>12.647097458613281</v>
      </c>
      <c r="M45" s="297">
        <v>8.0868820002123041</v>
      </c>
      <c r="N45" s="296">
        <f t="shared" si="1"/>
        <v>9.2138699759687331E-2</v>
      </c>
      <c r="R45" s="356"/>
    </row>
    <row r="46" spans="1:18" x14ac:dyDescent="0.35">
      <c r="A46" s="322">
        <f t="shared" si="5"/>
        <v>41</v>
      </c>
      <c r="B46" s="295" t="s">
        <v>498</v>
      </c>
      <c r="C46" s="295">
        <v>2514.1999999999998</v>
      </c>
      <c r="D46" s="295"/>
      <c r="E46" s="295"/>
      <c r="F46" s="295">
        <f t="shared" si="2"/>
        <v>2514.1999999999998</v>
      </c>
      <c r="G46" s="295" t="s">
        <v>1894</v>
      </c>
      <c r="H46" s="295">
        <v>757.2</v>
      </c>
      <c r="I46" s="296">
        <f t="shared" si="3"/>
        <v>2.1355278994226151E-2</v>
      </c>
      <c r="J46" s="361">
        <f t="shared" si="0"/>
        <v>91.431559249829547</v>
      </c>
      <c r="K46" s="361">
        <f t="shared" si="4"/>
        <v>20.114943034962501</v>
      </c>
      <c r="L46" s="297">
        <v>33.838806345095328</v>
      </c>
      <c r="M46" s="297">
        <v>21.637410072652852</v>
      </c>
      <c r="N46" s="296">
        <f t="shared" si="1"/>
        <v>6.6431755111980045E-2</v>
      </c>
      <c r="R46" s="356"/>
    </row>
    <row r="47" spans="1:18" x14ac:dyDescent="0.35">
      <c r="A47" s="322">
        <f t="shared" si="5"/>
        <v>42</v>
      </c>
      <c r="B47" s="295" t="s">
        <v>499</v>
      </c>
      <c r="C47" s="295">
        <v>366.9</v>
      </c>
      <c r="D47" s="295">
        <v>25</v>
      </c>
      <c r="E47" s="295"/>
      <c r="F47" s="295">
        <f t="shared" si="2"/>
        <v>391.9</v>
      </c>
      <c r="G47" s="295" t="s">
        <v>1892</v>
      </c>
      <c r="H47" s="295">
        <v>328</v>
      </c>
      <c r="I47" s="296">
        <f t="shared" si="3"/>
        <v>9.2505698759986488E-3</v>
      </c>
      <c r="J47" s="361">
        <f t="shared" si="0"/>
        <v>39.605852395594411</v>
      </c>
      <c r="K47" s="361">
        <f t="shared" si="4"/>
        <v>8.7132875270307704</v>
      </c>
      <c r="L47" s="297">
        <v>14.658120022703731</v>
      </c>
      <c r="M47" s="297">
        <v>9.3727819649103736</v>
      </c>
      <c r="N47" s="296">
        <f t="shared" si="1"/>
        <v>0.18461352873242992</v>
      </c>
      <c r="R47" s="356"/>
    </row>
    <row r="48" spans="1:18" x14ac:dyDescent="0.35">
      <c r="A48" s="322">
        <f t="shared" si="5"/>
        <v>43</v>
      </c>
      <c r="B48" s="295" t="s">
        <v>502</v>
      </c>
      <c r="C48" s="295">
        <v>623.5</v>
      </c>
      <c r="D48" s="295">
        <v>121.1</v>
      </c>
      <c r="E48" s="295">
        <v>31.1</v>
      </c>
      <c r="F48" s="295">
        <f t="shared" si="2"/>
        <v>775.7</v>
      </c>
      <c r="G48" s="295" t="s">
        <v>1892</v>
      </c>
      <c r="H48" s="295">
        <v>431</v>
      </c>
      <c r="I48" s="296">
        <f t="shared" si="3"/>
        <v>1.2155474440717738E-2</v>
      </c>
      <c r="J48" s="361">
        <f t="shared" si="0"/>
        <v>52.043056044210957</v>
      </c>
      <c r="K48" s="361">
        <f t="shared" si="4"/>
        <v>11.44947232972641</v>
      </c>
      <c r="L48" s="297">
        <v>19.261127224955207</v>
      </c>
      <c r="M48" s="297">
        <v>12.316064106330399</v>
      </c>
      <c r="N48" s="296">
        <f t="shared" si="1"/>
        <v>0.12255990680059685</v>
      </c>
      <c r="R48" s="356"/>
    </row>
    <row r="49" spans="1:18" x14ac:dyDescent="0.35">
      <c r="A49" s="322">
        <f t="shared" si="5"/>
        <v>44</v>
      </c>
      <c r="B49" s="295" t="s">
        <v>503</v>
      </c>
      <c r="C49" s="295">
        <v>1208.3</v>
      </c>
      <c r="D49" s="295"/>
      <c r="E49" s="295"/>
      <c r="F49" s="295">
        <f t="shared" si="2"/>
        <v>1208.3</v>
      </c>
      <c r="G49" s="295" t="s">
        <v>1892</v>
      </c>
      <c r="H49" s="295">
        <v>613</v>
      </c>
      <c r="I49" s="296">
        <f t="shared" si="3"/>
        <v>1.7288412603619428E-2</v>
      </c>
      <c r="J49" s="361">
        <f t="shared" si="0"/>
        <v>74.019474141766395</v>
      </c>
      <c r="K49" s="361">
        <f t="shared" si="4"/>
        <v>16.284284311188607</v>
      </c>
      <c r="L49" s="297">
        <v>27.394596261943253</v>
      </c>
      <c r="M49" s="297">
        <v>17.516815074664816</v>
      </c>
      <c r="N49" s="296">
        <f t="shared" si="1"/>
        <v>0.11190529652368045</v>
      </c>
      <c r="R49" s="356"/>
    </row>
    <row r="50" spans="1:18" x14ac:dyDescent="0.35">
      <c r="A50" s="322">
        <f t="shared" si="5"/>
        <v>45</v>
      </c>
      <c r="B50" s="295" t="s">
        <v>504</v>
      </c>
      <c r="C50" s="295">
        <v>625.20000000000005</v>
      </c>
      <c r="D50" s="295"/>
      <c r="E50" s="295"/>
      <c r="F50" s="295">
        <f t="shared" si="2"/>
        <v>625.20000000000005</v>
      </c>
      <c r="G50" s="295" t="s">
        <v>1892</v>
      </c>
      <c r="H50" s="295">
        <v>378</v>
      </c>
      <c r="I50" s="296">
        <f t="shared" si="3"/>
        <v>1.0660717722949662E-2</v>
      </c>
      <c r="J50" s="361">
        <f t="shared" si="0"/>
        <v>45.643329894922829</v>
      </c>
      <c r="K50" s="361">
        <f t="shared" si="4"/>
        <v>10.041532576883023</v>
      </c>
      <c r="L50" s="297">
        <v>16.892589538359786</v>
      </c>
      <c r="M50" s="297">
        <v>10.801559703463786</v>
      </c>
      <c r="N50" s="296">
        <f t="shared" si="1"/>
        <v>0.13336374234425691</v>
      </c>
      <c r="R50" s="356"/>
    </row>
    <row r="51" spans="1:18" x14ac:dyDescent="0.35">
      <c r="A51" s="322">
        <f t="shared" si="5"/>
        <v>46</v>
      </c>
      <c r="B51" s="295" t="s">
        <v>506</v>
      </c>
      <c r="C51" s="295">
        <v>493.3</v>
      </c>
      <c r="D51" s="295"/>
      <c r="E51" s="295">
        <v>24.2</v>
      </c>
      <c r="F51" s="295">
        <f t="shared" si="2"/>
        <v>517.5</v>
      </c>
      <c r="G51" s="295" t="s">
        <v>1892</v>
      </c>
      <c r="H51" s="295">
        <v>377</v>
      </c>
      <c r="I51" s="296">
        <f t="shared" si="3"/>
        <v>1.0632514766010643E-2</v>
      </c>
      <c r="J51" s="361">
        <f t="shared" si="0"/>
        <v>45.522580344936266</v>
      </c>
      <c r="K51" s="361">
        <f t="shared" si="4"/>
        <v>10.014967675885979</v>
      </c>
      <c r="L51" s="297">
        <v>16.847900148046666</v>
      </c>
      <c r="M51" s="297">
        <v>10.772984148692716</v>
      </c>
      <c r="N51" s="296">
        <f t="shared" si="1"/>
        <v>0.16069262283586785</v>
      </c>
      <c r="R51" s="356"/>
    </row>
    <row r="52" spans="1:18" x14ac:dyDescent="0.35">
      <c r="A52" s="322">
        <f t="shared" si="5"/>
        <v>47</v>
      </c>
      <c r="B52" s="295" t="s">
        <v>507</v>
      </c>
      <c r="C52" s="295">
        <v>338</v>
      </c>
      <c r="D52" s="295">
        <v>30.7</v>
      </c>
      <c r="E52" s="295"/>
      <c r="F52" s="295">
        <f t="shared" si="2"/>
        <v>368.7</v>
      </c>
      <c r="G52" s="295" t="s">
        <v>1892</v>
      </c>
      <c r="H52" s="295">
        <v>319</v>
      </c>
      <c r="I52" s="296">
        <f t="shared" si="3"/>
        <v>8.9967432635474666E-3</v>
      </c>
      <c r="J52" s="361">
        <f t="shared" si="0"/>
        <v>38.519106445715302</v>
      </c>
      <c r="K52" s="361">
        <f t="shared" si="4"/>
        <v>8.4742034180573658</v>
      </c>
      <c r="L52" s="297">
        <v>14.255915509885641</v>
      </c>
      <c r="M52" s="297">
        <v>9.1156019719707579</v>
      </c>
      <c r="N52" s="296">
        <f t="shared" si="1"/>
        <v>0.19084574815738831</v>
      </c>
      <c r="R52" s="356"/>
    </row>
    <row r="53" spans="1:18" x14ac:dyDescent="0.35">
      <c r="A53" s="322">
        <f t="shared" si="5"/>
        <v>48</v>
      </c>
      <c r="B53" s="295" t="s">
        <v>508</v>
      </c>
      <c r="C53" s="295">
        <v>331.1</v>
      </c>
      <c r="D53" s="295"/>
      <c r="E53" s="295"/>
      <c r="F53" s="295">
        <f t="shared" si="2"/>
        <v>331.1</v>
      </c>
      <c r="G53" s="295" t="s">
        <v>1892</v>
      </c>
      <c r="H53" s="295">
        <v>347</v>
      </c>
      <c r="I53" s="296">
        <f t="shared" si="3"/>
        <v>9.786426057840034E-3</v>
      </c>
      <c r="J53" s="361">
        <f t="shared" si="0"/>
        <v>41.900093845339214</v>
      </c>
      <c r="K53" s="361">
        <f t="shared" si="4"/>
        <v>9.2180206459746277</v>
      </c>
      <c r="L53" s="297">
        <v>15.507218438653032</v>
      </c>
      <c r="M53" s="297">
        <v>9.9157175055606679</v>
      </c>
      <c r="N53" s="296">
        <f t="shared" si="1"/>
        <v>0.23117200373158422</v>
      </c>
      <c r="R53" s="356"/>
    </row>
    <row r="54" spans="1:18" x14ac:dyDescent="0.35">
      <c r="A54" s="322">
        <f t="shared" si="5"/>
        <v>49</v>
      </c>
      <c r="B54" s="295" t="s">
        <v>509</v>
      </c>
      <c r="C54" s="295">
        <v>215.4</v>
      </c>
      <c r="D54" s="295"/>
      <c r="E54" s="295"/>
      <c r="F54" s="295">
        <f t="shared" si="2"/>
        <v>215.4</v>
      </c>
      <c r="G54" s="295" t="s">
        <v>1892</v>
      </c>
      <c r="H54" s="295">
        <v>200</v>
      </c>
      <c r="I54" s="296">
        <f t="shared" si="3"/>
        <v>5.640591387804054E-3</v>
      </c>
      <c r="J54" s="361">
        <f t="shared" si="0"/>
        <v>24.149909997313667</v>
      </c>
      <c r="K54" s="361">
        <f t="shared" si="4"/>
        <v>5.3129801994090071</v>
      </c>
      <c r="L54" s="297">
        <v>8.9378780626242271</v>
      </c>
      <c r="M54" s="297">
        <v>5.7151109542136425</v>
      </c>
      <c r="N54" s="296">
        <f t="shared" si="1"/>
        <v>0.20480909569898118</v>
      </c>
      <c r="R54" s="356"/>
    </row>
    <row r="55" spans="1:18" x14ac:dyDescent="0.35">
      <c r="A55" s="322">
        <f t="shared" si="5"/>
        <v>50</v>
      </c>
      <c r="B55" s="295" t="s">
        <v>510</v>
      </c>
      <c r="C55" s="295">
        <v>720.4</v>
      </c>
      <c r="D55" s="295"/>
      <c r="E55" s="295"/>
      <c r="F55" s="295">
        <f t="shared" si="2"/>
        <v>720.4</v>
      </c>
      <c r="G55" s="295" t="s">
        <v>1892</v>
      </c>
      <c r="H55" s="295">
        <v>401</v>
      </c>
      <c r="I55" s="296">
        <f t="shared" si="3"/>
        <v>1.1309385732547129E-2</v>
      </c>
      <c r="J55" s="361">
        <f t="shared" si="0"/>
        <v>48.420569544613905</v>
      </c>
      <c r="K55" s="361">
        <f t="shared" si="4"/>
        <v>10.652525299815059</v>
      </c>
      <c r="L55" s="297">
        <v>17.920445515561571</v>
      </c>
      <c r="M55" s="297">
        <v>11.458797463198353</v>
      </c>
      <c r="N55" s="296">
        <f t="shared" si="1"/>
        <v>0.12278225683396569</v>
      </c>
      <c r="R55" s="356"/>
    </row>
    <row r="56" spans="1:18" x14ac:dyDescent="0.35">
      <c r="A56" s="322">
        <f t="shared" si="5"/>
        <v>51</v>
      </c>
      <c r="B56" s="295" t="s">
        <v>511</v>
      </c>
      <c r="C56" s="295">
        <v>191</v>
      </c>
      <c r="D56" s="295"/>
      <c r="E56" s="295">
        <v>101.5</v>
      </c>
      <c r="F56" s="295">
        <f t="shared" si="2"/>
        <v>292.5</v>
      </c>
      <c r="G56" s="295" t="s">
        <v>1892</v>
      </c>
      <c r="H56" s="362">
        <v>375</v>
      </c>
      <c r="I56" s="296">
        <f t="shared" si="3"/>
        <v>1.0576108852132601E-2</v>
      </c>
      <c r="J56" s="361">
        <f t="shared" si="0"/>
        <v>45.281081244963126</v>
      </c>
      <c r="K56" s="361">
        <f t="shared" si="4"/>
        <v>9.9618378738918878</v>
      </c>
      <c r="L56" s="297">
        <v>16.758521367420425</v>
      </c>
      <c r="M56" s="297">
        <v>10.715833039150578</v>
      </c>
      <c r="N56" s="296">
        <f t="shared" si="1"/>
        <v>0.28279409752282403</v>
      </c>
      <c r="R56" s="356"/>
    </row>
    <row r="57" spans="1:18" x14ac:dyDescent="0.35">
      <c r="A57" s="322">
        <f t="shared" si="5"/>
        <v>52</v>
      </c>
      <c r="B57" s="295" t="s">
        <v>512</v>
      </c>
      <c r="C57" s="295">
        <v>936.65</v>
      </c>
      <c r="D57" s="295">
        <v>28.5</v>
      </c>
      <c r="E57" s="295"/>
      <c r="F57" s="295">
        <f t="shared" si="2"/>
        <v>965.15</v>
      </c>
      <c r="G57" s="295" t="s">
        <v>1892</v>
      </c>
      <c r="H57" s="295">
        <v>555</v>
      </c>
      <c r="I57" s="296">
        <f t="shared" si="3"/>
        <v>1.5652641101156252E-2</v>
      </c>
      <c r="J57" s="361">
        <f t="shared" si="0"/>
        <v>67.016000242545431</v>
      </c>
      <c r="K57" s="361">
        <f t="shared" si="4"/>
        <v>14.743520053359996</v>
      </c>
      <c r="L57" s="297">
        <v>24.802611623782227</v>
      </c>
      <c r="M57" s="297">
        <v>15.859432897942856</v>
      </c>
      <c r="N57" s="296">
        <f t="shared" si="1"/>
        <v>0.12684200882518834</v>
      </c>
      <c r="R57" s="356"/>
    </row>
    <row r="58" spans="1:18" x14ac:dyDescent="0.35">
      <c r="A58" s="322">
        <f t="shared" si="5"/>
        <v>53</v>
      </c>
      <c r="B58" s="295" t="s">
        <v>513</v>
      </c>
      <c r="C58" s="295">
        <v>349.5</v>
      </c>
      <c r="D58" s="295"/>
      <c r="E58" s="295">
        <v>62.7</v>
      </c>
      <c r="F58" s="295">
        <f t="shared" si="2"/>
        <v>412.2</v>
      </c>
      <c r="G58" s="295" t="s">
        <v>1892</v>
      </c>
      <c r="H58" s="295">
        <v>294</v>
      </c>
      <c r="I58" s="296">
        <f t="shared" si="3"/>
        <v>8.29166934007196E-3</v>
      </c>
      <c r="J58" s="361">
        <f t="shared" si="0"/>
        <v>35.500367696051093</v>
      </c>
      <c r="K58" s="361">
        <f t="shared" si="4"/>
        <v>7.8100808931312402</v>
      </c>
      <c r="L58" s="297">
        <v>13.138680752057612</v>
      </c>
      <c r="M58" s="297">
        <v>8.4012131026940544</v>
      </c>
      <c r="N58" s="296">
        <f t="shared" si="1"/>
        <v>0.15732737128562349</v>
      </c>
      <c r="R58" s="356"/>
    </row>
    <row r="59" spans="1:18" x14ac:dyDescent="0.35">
      <c r="A59" s="322">
        <f t="shared" si="5"/>
        <v>54</v>
      </c>
      <c r="B59" s="295" t="s">
        <v>514</v>
      </c>
      <c r="C59" s="295">
        <v>878.9</v>
      </c>
      <c r="D59" s="295">
        <v>93.3</v>
      </c>
      <c r="E59" s="295"/>
      <c r="F59" s="295">
        <f t="shared" si="2"/>
        <v>972.19999999999993</v>
      </c>
      <c r="G59" s="295" t="s">
        <v>1892</v>
      </c>
      <c r="H59" s="295">
        <v>484</v>
      </c>
      <c r="I59" s="296">
        <f t="shared" si="3"/>
        <v>1.3650231158485812E-2</v>
      </c>
      <c r="J59" s="361">
        <f t="shared" si="0"/>
        <v>58.442782193499077</v>
      </c>
      <c r="K59" s="361">
        <f t="shared" si="4"/>
        <v>12.857412082569796</v>
      </c>
      <c r="L59" s="297">
        <v>21.629664911550627</v>
      </c>
      <c r="M59" s="297">
        <v>13.830568509197015</v>
      </c>
      <c r="N59" s="296">
        <f t="shared" si="1"/>
        <v>0.10981323564782609</v>
      </c>
      <c r="R59" s="356"/>
    </row>
    <row r="60" spans="1:18" x14ac:dyDescent="0.35">
      <c r="A60" s="322">
        <f t="shared" si="5"/>
        <v>55</v>
      </c>
      <c r="B60" s="295" t="s">
        <v>515</v>
      </c>
      <c r="C60" s="295">
        <v>498.3</v>
      </c>
      <c r="D60" s="295"/>
      <c r="E60" s="295"/>
      <c r="F60" s="295">
        <f t="shared" si="2"/>
        <v>498.3</v>
      </c>
      <c r="G60" s="295" t="s">
        <v>1892</v>
      </c>
      <c r="H60" s="295">
        <v>220</v>
      </c>
      <c r="I60" s="296">
        <f t="shared" si="3"/>
        <v>6.20465052658446E-3</v>
      </c>
      <c r="J60" s="361">
        <f t="shared" si="0"/>
        <v>26.564900997045036</v>
      </c>
      <c r="K60" s="361">
        <f t="shared" si="4"/>
        <v>5.8442782193499081</v>
      </c>
      <c r="L60" s="297">
        <v>9.831665868886649</v>
      </c>
      <c r="M60" s="297">
        <v>6.2866220496350058</v>
      </c>
      <c r="N60" s="296">
        <f t="shared" si="1"/>
        <v>9.738604682905197E-2</v>
      </c>
      <c r="R60" s="356"/>
    </row>
    <row r="61" spans="1:18" x14ac:dyDescent="0.35">
      <c r="A61" s="322">
        <f t="shared" si="5"/>
        <v>56</v>
      </c>
      <c r="B61" s="295" t="s">
        <v>516</v>
      </c>
      <c r="C61" s="295">
        <v>478.1</v>
      </c>
      <c r="D61" s="295"/>
      <c r="E61" s="295"/>
      <c r="F61" s="295">
        <f t="shared" si="2"/>
        <v>478.1</v>
      </c>
      <c r="G61" s="295" t="s">
        <v>1892</v>
      </c>
      <c r="H61" s="295">
        <v>202</v>
      </c>
      <c r="I61" s="296">
        <f t="shared" si="3"/>
        <v>5.6969973016820948E-3</v>
      </c>
      <c r="J61" s="361">
        <f t="shared" si="0"/>
        <v>24.391409097286804</v>
      </c>
      <c r="K61" s="361">
        <f t="shared" si="4"/>
        <v>5.3661100014030971</v>
      </c>
      <c r="L61" s="297">
        <v>9.0272568432504681</v>
      </c>
      <c r="M61" s="297">
        <v>5.7722620637557789</v>
      </c>
      <c r="N61" s="296">
        <f t="shared" si="1"/>
        <v>9.3196063596938175E-2</v>
      </c>
      <c r="R61" s="356"/>
    </row>
    <row r="62" spans="1:18" x14ac:dyDescent="0.35">
      <c r="A62" s="322">
        <f t="shared" si="5"/>
        <v>57</v>
      </c>
      <c r="B62" s="295" t="s">
        <v>517</v>
      </c>
      <c r="C62" s="295">
        <v>429.3</v>
      </c>
      <c r="D62" s="295">
        <v>34.299999999999997</v>
      </c>
      <c r="E62" s="295"/>
      <c r="F62" s="295">
        <f t="shared" si="2"/>
        <v>463.6</v>
      </c>
      <c r="G62" s="295" t="s">
        <v>1894</v>
      </c>
      <c r="H62" s="295">
        <v>256</v>
      </c>
      <c r="I62" s="296">
        <f t="shared" si="3"/>
        <v>7.2199569763891896E-3</v>
      </c>
      <c r="J62" s="361">
        <f t="shared" si="0"/>
        <v>30.911884796561495</v>
      </c>
      <c r="K62" s="361">
        <f t="shared" si="4"/>
        <v>6.8006146552435291</v>
      </c>
      <c r="L62" s="297">
        <v>11.440483920159009</v>
      </c>
      <c r="M62" s="297">
        <v>7.3153420213934632</v>
      </c>
      <c r="N62" s="296">
        <f t="shared" si="1"/>
        <v>0.12180398057238459</v>
      </c>
      <c r="R62" s="356"/>
    </row>
    <row r="63" spans="1:18" x14ac:dyDescent="0.35">
      <c r="A63" s="322">
        <f t="shared" si="5"/>
        <v>58</v>
      </c>
      <c r="B63" s="295" t="s">
        <v>518</v>
      </c>
      <c r="C63" s="295">
        <v>1630.6</v>
      </c>
      <c r="D63" s="295"/>
      <c r="E63" s="295">
        <v>228.3</v>
      </c>
      <c r="F63" s="295">
        <f t="shared" si="2"/>
        <v>1858.8999999999999</v>
      </c>
      <c r="G63" s="295" t="s">
        <v>1893</v>
      </c>
      <c r="H63" s="295">
        <v>550.79999999999995</v>
      </c>
      <c r="I63" s="296">
        <f t="shared" si="3"/>
        <v>1.5534188682012364E-2</v>
      </c>
      <c r="J63" s="361">
        <f t="shared" si="0"/>
        <v>66.508852132601831</v>
      </c>
      <c r="K63" s="361">
        <f t="shared" si="4"/>
        <v>14.631947469172403</v>
      </c>
      <c r="L63" s="297">
        <v>24.61491618446712</v>
      </c>
      <c r="M63" s="297">
        <v>15.739415567904368</v>
      </c>
      <c r="N63" s="296">
        <f t="shared" si="1"/>
        <v>6.5358616038595801E-2</v>
      </c>
      <c r="R63" s="356"/>
    </row>
    <row r="64" spans="1:18" x14ac:dyDescent="0.35">
      <c r="A64" s="322">
        <f t="shared" si="5"/>
        <v>59</v>
      </c>
      <c r="B64" s="295" t="s">
        <v>519</v>
      </c>
      <c r="C64" s="295">
        <v>584.88</v>
      </c>
      <c r="D64" s="295">
        <v>40.700000000000003</v>
      </c>
      <c r="E64" s="295"/>
      <c r="F64" s="295">
        <f t="shared" si="2"/>
        <v>625.58000000000004</v>
      </c>
      <c r="G64" s="295" t="s">
        <v>1892</v>
      </c>
      <c r="H64" s="295">
        <v>256</v>
      </c>
      <c r="I64" s="296">
        <f t="shared" si="3"/>
        <v>7.2199569763891896E-3</v>
      </c>
      <c r="J64" s="361">
        <f t="shared" si="0"/>
        <v>30.911884796561495</v>
      </c>
      <c r="K64" s="361">
        <f t="shared" si="4"/>
        <v>6.8006146552435291</v>
      </c>
      <c r="L64" s="297">
        <v>11.440483920159009</v>
      </c>
      <c r="M64" s="297">
        <v>7.3153420213934632</v>
      </c>
      <c r="N64" s="296">
        <f t="shared" si="1"/>
        <v>9.0265554195078951E-2</v>
      </c>
      <c r="R64" s="356"/>
    </row>
    <row r="65" spans="1:18" x14ac:dyDescent="0.35">
      <c r="A65" s="322">
        <f t="shared" si="5"/>
        <v>60</v>
      </c>
      <c r="B65" s="295" t="s">
        <v>520</v>
      </c>
      <c r="C65" s="295">
        <v>444.85</v>
      </c>
      <c r="D65" s="295"/>
      <c r="E65" s="295"/>
      <c r="F65" s="295">
        <f t="shared" si="2"/>
        <v>444.85</v>
      </c>
      <c r="G65" s="295" t="s">
        <v>1892</v>
      </c>
      <c r="H65" s="295">
        <v>252</v>
      </c>
      <c r="I65" s="296">
        <f t="shared" si="3"/>
        <v>7.1071451486331089E-3</v>
      </c>
      <c r="J65" s="361">
        <f t="shared" si="0"/>
        <v>30.428886596615222</v>
      </c>
      <c r="K65" s="361">
        <f t="shared" si="4"/>
        <v>6.6943550512553491</v>
      </c>
      <c r="L65" s="297">
        <v>11.261726358906525</v>
      </c>
      <c r="M65" s="297">
        <v>7.2010398023091904</v>
      </c>
      <c r="N65" s="296">
        <f t="shared" si="1"/>
        <v>0.12495449659230366</v>
      </c>
      <c r="R65" s="356"/>
    </row>
    <row r="66" spans="1:18" x14ac:dyDescent="0.35">
      <c r="A66" s="322">
        <f t="shared" si="5"/>
        <v>61</v>
      </c>
      <c r="B66" s="295" t="s">
        <v>521</v>
      </c>
      <c r="C66" s="295">
        <v>550.70000000000005</v>
      </c>
      <c r="D66" s="295"/>
      <c r="E66" s="295"/>
      <c r="F66" s="295">
        <f t="shared" si="2"/>
        <v>550.70000000000005</v>
      </c>
      <c r="G66" s="295" t="s">
        <v>1892</v>
      </c>
      <c r="H66" s="295">
        <v>236</v>
      </c>
      <c r="I66" s="296">
        <f t="shared" si="3"/>
        <v>6.6558978376087844E-3</v>
      </c>
      <c r="J66" s="361">
        <f t="shared" si="0"/>
        <v>28.496893796830129</v>
      </c>
      <c r="K66" s="361">
        <f t="shared" si="4"/>
        <v>6.2693166353026282</v>
      </c>
      <c r="L66" s="297">
        <v>10.546696113896587</v>
      </c>
      <c r="M66" s="297">
        <v>6.7438309259720981</v>
      </c>
      <c r="N66" s="296">
        <f t="shared" si="1"/>
        <v>9.4528304833850441E-2</v>
      </c>
      <c r="R66" s="356"/>
    </row>
    <row r="67" spans="1:18" x14ac:dyDescent="0.35">
      <c r="A67" s="322">
        <f t="shared" si="5"/>
        <v>62</v>
      </c>
      <c r="B67" s="295" t="s">
        <v>522</v>
      </c>
      <c r="C67" s="295">
        <v>213.7</v>
      </c>
      <c r="D67" s="295"/>
      <c r="E67" s="295"/>
      <c r="F67" s="295">
        <f t="shared" si="2"/>
        <v>213.7</v>
      </c>
      <c r="G67" s="295" t="s">
        <v>1895</v>
      </c>
      <c r="H67" s="295">
        <v>220</v>
      </c>
      <c r="I67" s="296">
        <f t="shared" si="3"/>
        <v>6.20465052658446E-3</v>
      </c>
      <c r="J67" s="361">
        <f t="shared" si="0"/>
        <v>26.564900997045036</v>
      </c>
      <c r="K67" s="361">
        <f t="shared" si="4"/>
        <v>5.8442782193499081</v>
      </c>
      <c r="L67" s="297">
        <v>9.831665868886649</v>
      </c>
      <c r="M67" s="297">
        <v>6.2866220496350058</v>
      </c>
      <c r="N67" s="296">
        <f t="shared" si="1"/>
        <v>0.22708220465566964</v>
      </c>
      <c r="R67" s="356"/>
    </row>
    <row r="68" spans="1:18" x14ac:dyDescent="0.35">
      <c r="A68" s="322">
        <f t="shared" si="5"/>
        <v>63</v>
      </c>
      <c r="B68" s="295" t="s">
        <v>523</v>
      </c>
      <c r="C68" s="295">
        <v>537.54999999999995</v>
      </c>
      <c r="D68" s="295"/>
      <c r="E68" s="295"/>
      <c r="F68" s="295">
        <f t="shared" si="2"/>
        <v>537.54999999999995</v>
      </c>
      <c r="G68" s="295" t="s">
        <v>1892</v>
      </c>
      <c r="H68" s="295">
        <v>206</v>
      </c>
      <c r="I68" s="296">
        <f t="shared" si="3"/>
        <v>5.8098091294381763E-3</v>
      </c>
      <c r="J68" s="361">
        <f t="shared" si="0"/>
        <v>24.874407297233081</v>
      </c>
      <c r="K68" s="361">
        <f t="shared" si="4"/>
        <v>5.472369605391278</v>
      </c>
      <c r="L68" s="297">
        <v>9.2060144045029535</v>
      </c>
      <c r="M68" s="297">
        <v>5.8865642828400526</v>
      </c>
      <c r="N68" s="296">
        <f t="shared" si="1"/>
        <v>8.4530472681550325E-2</v>
      </c>
      <c r="R68" s="356"/>
    </row>
    <row r="69" spans="1:18" x14ac:dyDescent="0.35">
      <c r="A69" s="322">
        <f t="shared" si="5"/>
        <v>64</v>
      </c>
      <c r="B69" s="295" t="s">
        <v>524</v>
      </c>
      <c r="C69" s="295">
        <v>467.1</v>
      </c>
      <c r="D69" s="295"/>
      <c r="E69" s="295">
        <v>80.8</v>
      </c>
      <c r="F69" s="295">
        <f t="shared" si="2"/>
        <v>547.9</v>
      </c>
      <c r="G69" s="295" t="s">
        <v>1892</v>
      </c>
      <c r="H69" s="295">
        <v>223</v>
      </c>
      <c r="I69" s="296">
        <f t="shared" si="3"/>
        <v>6.2892593974015207E-3</v>
      </c>
      <c r="J69" s="361">
        <f t="shared" si="0"/>
        <v>26.92714964700474</v>
      </c>
      <c r="K69" s="361">
        <f t="shared" si="4"/>
        <v>5.9239729223410427</v>
      </c>
      <c r="L69" s="297">
        <v>9.9657340398260121</v>
      </c>
      <c r="M69" s="297">
        <v>6.3723487139482122</v>
      </c>
      <c r="N69" s="296">
        <f t="shared" si="1"/>
        <v>8.9777706375469987E-2</v>
      </c>
      <c r="R69" s="356"/>
    </row>
    <row r="70" spans="1:18" x14ac:dyDescent="0.35">
      <c r="A70" s="322">
        <f t="shared" si="5"/>
        <v>65</v>
      </c>
      <c r="B70" s="295" t="s">
        <v>525</v>
      </c>
      <c r="C70" s="295">
        <v>430.8</v>
      </c>
      <c r="D70" s="295"/>
      <c r="E70" s="295"/>
      <c r="F70" s="295">
        <f t="shared" si="2"/>
        <v>430.8</v>
      </c>
      <c r="G70" s="295" t="s">
        <v>1892</v>
      </c>
      <c r="H70" s="295">
        <v>207</v>
      </c>
      <c r="I70" s="296">
        <f t="shared" si="3"/>
        <v>5.8380120863771963E-3</v>
      </c>
      <c r="J70" s="361">
        <f t="shared" ref="J70:J133" si="6">I70*4281.45</f>
        <v>24.995156847219647</v>
      </c>
      <c r="K70" s="361">
        <f t="shared" si="4"/>
        <v>5.4989345063883226</v>
      </c>
      <c r="L70" s="297">
        <v>9.250703794816074</v>
      </c>
      <c r="M70" s="297">
        <v>5.9151398376111199</v>
      </c>
      <c r="N70" s="296">
        <f t="shared" ref="N70:N129" si="7">(J70+K70+L70+M70)/F70</f>
        <v>0.10598870702422276</v>
      </c>
      <c r="R70" s="356"/>
    </row>
    <row r="71" spans="1:18" x14ac:dyDescent="0.35">
      <c r="A71" s="322">
        <f t="shared" si="5"/>
        <v>66</v>
      </c>
      <c r="B71" s="295" t="s">
        <v>526</v>
      </c>
      <c r="C71" s="295">
        <v>487.85</v>
      </c>
      <c r="D71" s="295"/>
      <c r="E71" s="295"/>
      <c r="F71" s="295">
        <f t="shared" ref="F71:F128" si="8">C71+D71+E71</f>
        <v>487.85</v>
      </c>
      <c r="G71" s="295" t="s">
        <v>1892</v>
      </c>
      <c r="H71" s="295">
        <v>232</v>
      </c>
      <c r="I71" s="296">
        <f t="shared" ref="I71:I134" si="9">4/141829.1*H71</f>
        <v>6.5430860098527029E-3</v>
      </c>
      <c r="J71" s="361">
        <f t="shared" si="6"/>
        <v>28.013895596883852</v>
      </c>
      <c r="K71" s="361">
        <f t="shared" ref="K71:K128" si="10">J71*0.22</f>
        <v>6.1630570313144473</v>
      </c>
      <c r="L71" s="297">
        <v>10.367938552644102</v>
      </c>
      <c r="M71" s="297">
        <v>6.6295287068878253</v>
      </c>
      <c r="N71" s="296">
        <f t="shared" si="7"/>
        <v>0.10489785771800804</v>
      </c>
      <c r="R71" s="356"/>
    </row>
    <row r="72" spans="1:18" x14ac:dyDescent="0.35">
      <c r="A72" s="322">
        <f t="shared" ref="A72:A135" si="11">1+A71</f>
        <v>67</v>
      </c>
      <c r="B72" s="295" t="s">
        <v>527</v>
      </c>
      <c r="C72" s="295">
        <v>2572.4</v>
      </c>
      <c r="D72" s="295"/>
      <c r="E72" s="295">
        <v>488</v>
      </c>
      <c r="F72" s="295">
        <f t="shared" si="8"/>
        <v>3060.4</v>
      </c>
      <c r="G72" s="295" t="s">
        <v>1894</v>
      </c>
      <c r="H72" s="295">
        <v>942</v>
      </c>
      <c r="I72" s="296">
        <f t="shared" si="9"/>
        <v>2.6567185436557096E-2</v>
      </c>
      <c r="J72" s="361">
        <f t="shared" si="6"/>
        <v>113.74607608734738</v>
      </c>
      <c r="K72" s="361">
        <f t="shared" si="10"/>
        <v>25.024136739216424</v>
      </c>
      <c r="L72" s="297">
        <v>42.097405674960108</v>
      </c>
      <c r="M72" s="297">
        <v>26.918172594346256</v>
      </c>
      <c r="N72" s="296">
        <f t="shared" si="7"/>
        <v>6.7894978138762954E-2</v>
      </c>
      <c r="R72" s="356"/>
    </row>
    <row r="73" spans="1:18" x14ac:dyDescent="0.35">
      <c r="A73" s="322">
        <f t="shared" si="11"/>
        <v>68</v>
      </c>
      <c r="B73" s="295" t="s">
        <v>528</v>
      </c>
      <c r="C73" s="295">
        <v>386.9</v>
      </c>
      <c r="D73" s="295"/>
      <c r="E73" s="295"/>
      <c r="F73" s="295">
        <f t="shared" si="8"/>
        <v>386.9</v>
      </c>
      <c r="G73" s="295" t="s">
        <v>1892</v>
      </c>
      <c r="H73" s="295">
        <v>243</v>
      </c>
      <c r="I73" s="296">
        <f t="shared" si="9"/>
        <v>6.8533185361819259E-3</v>
      </c>
      <c r="J73" s="361">
        <f t="shared" si="6"/>
        <v>29.342140646736105</v>
      </c>
      <c r="K73" s="361">
        <f t="shared" si="10"/>
        <v>6.4552709422819428</v>
      </c>
      <c r="L73" s="297">
        <v>10.859521846088436</v>
      </c>
      <c r="M73" s="297">
        <v>6.9438598093695747</v>
      </c>
      <c r="N73" s="296">
        <f t="shared" si="7"/>
        <v>0.1385391399443682</v>
      </c>
      <c r="R73" s="356"/>
    </row>
    <row r="74" spans="1:18" x14ac:dyDescent="0.35">
      <c r="A74" s="322">
        <f t="shared" si="11"/>
        <v>69</v>
      </c>
      <c r="B74" s="295" t="s">
        <v>529</v>
      </c>
      <c r="C74" s="295">
        <v>902</v>
      </c>
      <c r="D74" s="295"/>
      <c r="E74" s="295"/>
      <c r="F74" s="295">
        <f t="shared" si="8"/>
        <v>902</v>
      </c>
      <c r="G74" s="295" t="s">
        <v>1893</v>
      </c>
      <c r="H74" s="295">
        <v>266</v>
      </c>
      <c r="I74" s="296">
        <f t="shared" si="9"/>
        <v>7.5019865457793926E-3</v>
      </c>
      <c r="J74" s="361">
        <f t="shared" si="6"/>
        <v>32.119380296427181</v>
      </c>
      <c r="K74" s="361">
        <f t="shared" si="10"/>
        <v>7.0662636652139801</v>
      </c>
      <c r="L74" s="297">
        <v>11.887377823290221</v>
      </c>
      <c r="M74" s="297">
        <v>7.6010975691041445</v>
      </c>
      <c r="N74" s="296">
        <f t="shared" si="7"/>
        <v>6.504891280935203E-2</v>
      </c>
      <c r="R74" s="356"/>
    </row>
    <row r="75" spans="1:18" x14ac:dyDescent="0.35">
      <c r="A75" s="322">
        <f t="shared" si="11"/>
        <v>70</v>
      </c>
      <c r="B75" s="295" t="s">
        <v>530</v>
      </c>
      <c r="C75" s="295">
        <v>659.8</v>
      </c>
      <c r="D75" s="295">
        <v>57.3</v>
      </c>
      <c r="E75" s="295"/>
      <c r="F75" s="295">
        <f t="shared" si="8"/>
        <v>717.09999999999991</v>
      </c>
      <c r="G75" s="295" t="s">
        <v>1892</v>
      </c>
      <c r="H75" s="295">
        <v>245</v>
      </c>
      <c r="I75" s="296">
        <f t="shared" si="9"/>
        <v>6.9097244500599666E-3</v>
      </c>
      <c r="J75" s="361">
        <f t="shared" si="6"/>
        <v>29.583639746709242</v>
      </c>
      <c r="K75" s="361">
        <f t="shared" si="10"/>
        <v>6.5084007442760337</v>
      </c>
      <c r="L75" s="297">
        <v>10.948900626714678</v>
      </c>
      <c r="M75" s="297">
        <v>7.001010918911712</v>
      </c>
      <c r="N75" s="296">
        <f t="shared" si="7"/>
        <v>7.5361807330374675E-2</v>
      </c>
      <c r="R75" s="356"/>
    </row>
    <row r="76" spans="1:18" x14ac:dyDescent="0.35">
      <c r="A76" s="322">
        <f t="shared" si="11"/>
        <v>71</v>
      </c>
      <c r="B76" s="295" t="s">
        <v>531</v>
      </c>
      <c r="C76" s="295">
        <v>542.70000000000005</v>
      </c>
      <c r="D76" s="295"/>
      <c r="E76" s="295"/>
      <c r="F76" s="295">
        <f t="shared" si="8"/>
        <v>542.70000000000005</v>
      </c>
      <c r="G76" s="295" t="s">
        <v>1892</v>
      </c>
      <c r="H76" s="295">
        <v>232</v>
      </c>
      <c r="I76" s="296">
        <f t="shared" si="9"/>
        <v>6.5430860098527029E-3</v>
      </c>
      <c r="J76" s="361">
        <f t="shared" si="6"/>
        <v>28.013895596883852</v>
      </c>
      <c r="K76" s="361">
        <f t="shared" si="10"/>
        <v>6.1630570313144473</v>
      </c>
      <c r="L76" s="297">
        <v>10.367938552644102</v>
      </c>
      <c r="M76" s="297">
        <v>6.6295287068878253</v>
      </c>
      <c r="N76" s="296">
        <f t="shared" si="7"/>
        <v>9.4295964414465125E-2</v>
      </c>
      <c r="R76" s="356"/>
    </row>
    <row r="77" spans="1:18" x14ac:dyDescent="0.35">
      <c r="A77" s="322">
        <f t="shared" si="11"/>
        <v>72</v>
      </c>
      <c r="B77" s="295" t="s">
        <v>532</v>
      </c>
      <c r="C77" s="295">
        <v>605.70000000000005</v>
      </c>
      <c r="D77" s="295"/>
      <c r="E77" s="295">
        <v>19</v>
      </c>
      <c r="F77" s="295">
        <f t="shared" si="8"/>
        <v>624.70000000000005</v>
      </c>
      <c r="G77" s="295" t="s">
        <v>1892</v>
      </c>
      <c r="H77" s="295">
        <v>227</v>
      </c>
      <c r="I77" s="296">
        <f t="shared" si="9"/>
        <v>6.4020712251576014E-3</v>
      </c>
      <c r="J77" s="361">
        <f t="shared" si="6"/>
        <v>27.410147846951013</v>
      </c>
      <c r="K77" s="361">
        <f t="shared" si="10"/>
        <v>6.0302325263292227</v>
      </c>
      <c r="L77" s="297">
        <v>10.144491601078498</v>
      </c>
      <c r="M77" s="297">
        <v>6.4866509330324842</v>
      </c>
      <c r="N77" s="296">
        <f t="shared" si="7"/>
        <v>8.0152910048649301E-2</v>
      </c>
      <c r="R77" s="356"/>
    </row>
    <row r="78" spans="1:18" x14ac:dyDescent="0.35">
      <c r="A78" s="322">
        <f t="shared" si="11"/>
        <v>73</v>
      </c>
      <c r="B78" s="295" t="s">
        <v>533</v>
      </c>
      <c r="C78" s="295">
        <v>1311.1</v>
      </c>
      <c r="D78" s="295"/>
      <c r="E78" s="295">
        <v>43.3</v>
      </c>
      <c r="F78" s="295">
        <f t="shared" si="8"/>
        <v>1354.3999999999999</v>
      </c>
      <c r="G78" s="295" t="s">
        <v>1892</v>
      </c>
      <c r="H78" s="295">
        <v>439</v>
      </c>
      <c r="I78" s="296">
        <f t="shared" si="9"/>
        <v>1.2381098096229899E-2</v>
      </c>
      <c r="J78" s="361">
        <f t="shared" si="6"/>
        <v>53.009052444103503</v>
      </c>
      <c r="K78" s="361">
        <f t="shared" si="10"/>
        <v>11.66199153770277</v>
      </c>
      <c r="L78" s="297">
        <v>19.618642347460177</v>
      </c>
      <c r="M78" s="297">
        <v>12.544668544498943</v>
      </c>
      <c r="N78" s="296">
        <f t="shared" si="7"/>
        <v>7.1496127343299923E-2</v>
      </c>
      <c r="R78" s="356"/>
    </row>
    <row r="79" spans="1:18" x14ac:dyDescent="0.35">
      <c r="A79" s="322">
        <f t="shared" si="11"/>
        <v>74</v>
      </c>
      <c r="B79" s="295" t="s">
        <v>534</v>
      </c>
      <c r="C79" s="295">
        <v>235.6</v>
      </c>
      <c r="D79" s="295"/>
      <c r="E79" s="295"/>
      <c r="F79" s="295">
        <f t="shared" si="8"/>
        <v>235.6</v>
      </c>
      <c r="G79" s="295" t="s">
        <v>1894</v>
      </c>
      <c r="H79" s="295">
        <v>202</v>
      </c>
      <c r="I79" s="296">
        <f t="shared" si="9"/>
        <v>5.6969973016820948E-3</v>
      </c>
      <c r="J79" s="361">
        <f t="shared" si="6"/>
        <v>24.391409097286804</v>
      </c>
      <c r="K79" s="361">
        <f t="shared" si="10"/>
        <v>5.3661100014030971</v>
      </c>
      <c r="L79" s="297">
        <v>9.0272568432504681</v>
      </c>
      <c r="M79" s="297">
        <v>5.7722620637557789</v>
      </c>
      <c r="N79" s="296">
        <f t="shared" si="7"/>
        <v>0.18912155350465257</v>
      </c>
      <c r="R79" s="356">
        <v>190</v>
      </c>
    </row>
    <row r="80" spans="1:18" x14ac:dyDescent="0.35">
      <c r="A80" s="322">
        <f t="shared" si="11"/>
        <v>75</v>
      </c>
      <c r="B80" s="295" t="s">
        <v>535</v>
      </c>
      <c r="C80" s="295">
        <v>666.3</v>
      </c>
      <c r="D80" s="295">
        <v>58.1</v>
      </c>
      <c r="E80" s="295"/>
      <c r="F80" s="295">
        <f t="shared" si="8"/>
        <v>724.4</v>
      </c>
      <c r="G80" s="295" t="s">
        <v>1892</v>
      </c>
      <c r="H80" s="295">
        <v>351</v>
      </c>
      <c r="I80" s="296">
        <f t="shared" si="9"/>
        <v>9.8992378855961155E-3</v>
      </c>
      <c r="J80" s="361">
        <f t="shared" si="6"/>
        <v>42.383092045285487</v>
      </c>
      <c r="K80" s="361">
        <f t="shared" si="10"/>
        <v>9.3242802499628077</v>
      </c>
      <c r="L80" s="297">
        <v>15.685975999905519</v>
      </c>
      <c r="M80" s="297">
        <v>10.030019724644943</v>
      </c>
      <c r="N80" s="296">
        <f t="shared" si="7"/>
        <v>0.10687930427912584</v>
      </c>
      <c r="R80" s="356"/>
    </row>
    <row r="81" spans="1:18" x14ac:dyDescent="0.35">
      <c r="A81" s="322">
        <f t="shared" si="11"/>
        <v>76</v>
      </c>
      <c r="B81" s="295" t="s">
        <v>536</v>
      </c>
      <c r="C81" s="295">
        <v>574.5</v>
      </c>
      <c r="D81" s="295"/>
      <c r="E81" s="295"/>
      <c r="F81" s="295">
        <f t="shared" si="8"/>
        <v>574.5</v>
      </c>
      <c r="G81" s="295" t="s">
        <v>1892</v>
      </c>
      <c r="H81" s="295">
        <v>312</v>
      </c>
      <c r="I81" s="296">
        <f t="shared" si="9"/>
        <v>8.7993225649743243E-3</v>
      </c>
      <c r="J81" s="361">
        <f t="shared" si="6"/>
        <v>37.673859595809319</v>
      </c>
      <c r="K81" s="361">
        <f t="shared" si="10"/>
        <v>8.2882491110780503</v>
      </c>
      <c r="L81" s="297">
        <v>13.943089777693794</v>
      </c>
      <c r="M81" s="297">
        <v>8.9155730885732822</v>
      </c>
      <c r="N81" s="296">
        <f t="shared" si="7"/>
        <v>0.11979246574961609</v>
      </c>
      <c r="R81" s="356"/>
    </row>
    <row r="82" spans="1:18" x14ac:dyDescent="0.35">
      <c r="A82" s="322">
        <f t="shared" si="11"/>
        <v>77</v>
      </c>
      <c r="B82" s="295" t="s">
        <v>537</v>
      </c>
      <c r="C82" s="295">
        <v>656.4</v>
      </c>
      <c r="D82" s="295">
        <v>40.5</v>
      </c>
      <c r="E82" s="295"/>
      <c r="F82" s="295">
        <f t="shared" si="8"/>
        <v>696.9</v>
      </c>
      <c r="G82" s="295" t="s">
        <v>1892</v>
      </c>
      <c r="H82" s="295">
        <v>361</v>
      </c>
      <c r="I82" s="296">
        <f t="shared" si="9"/>
        <v>1.0181267454986319E-2</v>
      </c>
      <c r="J82" s="361">
        <f t="shared" si="6"/>
        <v>43.590587545151173</v>
      </c>
      <c r="K82" s="361">
        <f t="shared" si="10"/>
        <v>9.5899292599332586</v>
      </c>
      <c r="L82" s="297">
        <v>16.132869903036728</v>
      </c>
      <c r="M82" s="297">
        <v>10.315775272355626</v>
      </c>
      <c r="N82" s="296">
        <f t="shared" si="7"/>
        <v>0.11426196295089221</v>
      </c>
      <c r="R82" s="356"/>
    </row>
    <row r="83" spans="1:18" x14ac:dyDescent="0.35">
      <c r="A83" s="322">
        <f t="shared" si="11"/>
        <v>78</v>
      </c>
      <c r="B83" s="295" t="s">
        <v>538</v>
      </c>
      <c r="C83" s="295">
        <v>560.6</v>
      </c>
      <c r="D83" s="295"/>
      <c r="E83" s="295">
        <v>38.4</v>
      </c>
      <c r="F83" s="295">
        <f t="shared" si="8"/>
        <v>599</v>
      </c>
      <c r="G83" s="295" t="s">
        <v>1892</v>
      </c>
      <c r="H83" s="295">
        <v>235</v>
      </c>
      <c r="I83" s="296">
        <f t="shared" si="9"/>
        <v>6.6276948806697636E-3</v>
      </c>
      <c r="J83" s="361">
        <f t="shared" si="6"/>
        <v>28.376144246843559</v>
      </c>
      <c r="K83" s="361">
        <f t="shared" si="10"/>
        <v>6.2427517343055827</v>
      </c>
      <c r="L83" s="297">
        <v>10.502006723583465</v>
      </c>
      <c r="M83" s="297">
        <v>6.7152553712010299</v>
      </c>
      <c r="N83" s="296">
        <f t="shared" si="7"/>
        <v>8.6537826504062831E-2</v>
      </c>
      <c r="R83" s="356"/>
    </row>
    <row r="84" spans="1:18" x14ac:dyDescent="0.35">
      <c r="A84" s="322">
        <f t="shared" si="11"/>
        <v>79</v>
      </c>
      <c r="B84" s="295" t="s">
        <v>539</v>
      </c>
      <c r="C84" s="295">
        <v>494.5</v>
      </c>
      <c r="D84" s="295"/>
      <c r="E84" s="295"/>
      <c r="F84" s="295">
        <f t="shared" si="8"/>
        <v>494.5</v>
      </c>
      <c r="G84" s="295" t="s">
        <v>1892</v>
      </c>
      <c r="H84" s="295">
        <v>241</v>
      </c>
      <c r="I84" s="296">
        <f t="shared" si="9"/>
        <v>6.7969126223038851E-3</v>
      </c>
      <c r="J84" s="361">
        <f t="shared" si="6"/>
        <v>29.100641546762969</v>
      </c>
      <c r="K84" s="361">
        <f t="shared" si="10"/>
        <v>6.4021411402878527</v>
      </c>
      <c r="L84" s="297">
        <v>10.770143065462193</v>
      </c>
      <c r="M84" s="297">
        <v>6.8867086998274392</v>
      </c>
      <c r="N84" s="296">
        <f t="shared" si="7"/>
        <v>0.10750178857905046</v>
      </c>
      <c r="R84" s="356"/>
    </row>
    <row r="85" spans="1:18" x14ac:dyDescent="0.35">
      <c r="A85" s="322">
        <f t="shared" si="11"/>
        <v>80</v>
      </c>
      <c r="B85" s="295" t="s">
        <v>540</v>
      </c>
      <c r="C85" s="295">
        <v>719.5</v>
      </c>
      <c r="D85" s="295">
        <v>20.3</v>
      </c>
      <c r="E85" s="295"/>
      <c r="F85" s="295">
        <f t="shared" si="8"/>
        <v>739.8</v>
      </c>
      <c r="G85" s="295" t="s">
        <v>1892</v>
      </c>
      <c r="H85" s="295">
        <v>292</v>
      </c>
      <c r="I85" s="296">
        <f t="shared" si="9"/>
        <v>8.23526342619392E-3</v>
      </c>
      <c r="J85" s="361">
        <f t="shared" si="6"/>
        <v>35.25886859607796</v>
      </c>
      <c r="K85" s="361">
        <f t="shared" si="10"/>
        <v>7.7569510911371511</v>
      </c>
      <c r="L85" s="297">
        <v>13.049301971431371</v>
      </c>
      <c r="M85" s="297">
        <v>8.344061993151918</v>
      </c>
      <c r="N85" s="296">
        <f t="shared" si="7"/>
        <v>8.7062967899159779E-2</v>
      </c>
      <c r="R85" s="356"/>
    </row>
    <row r="86" spans="1:18" x14ac:dyDescent="0.35">
      <c r="A86" s="322">
        <f t="shared" si="11"/>
        <v>81</v>
      </c>
      <c r="B86" s="295" t="s">
        <v>541</v>
      </c>
      <c r="C86" s="295">
        <v>673</v>
      </c>
      <c r="D86" s="295">
        <v>43.4</v>
      </c>
      <c r="E86" s="295"/>
      <c r="F86" s="295">
        <f t="shared" si="8"/>
        <v>716.4</v>
      </c>
      <c r="G86" s="295" t="s">
        <v>1892</v>
      </c>
      <c r="H86" s="295">
        <v>255</v>
      </c>
      <c r="I86" s="296">
        <f t="shared" si="9"/>
        <v>7.1917540194501696E-3</v>
      </c>
      <c r="J86" s="361">
        <f t="shared" si="6"/>
        <v>30.791135246574928</v>
      </c>
      <c r="K86" s="361">
        <f t="shared" si="10"/>
        <v>6.7740497542464846</v>
      </c>
      <c r="L86" s="297">
        <v>11.39579452984589</v>
      </c>
      <c r="M86" s="297">
        <v>7.2867664666223941</v>
      </c>
      <c r="N86" s="296">
        <f t="shared" si="7"/>
        <v>7.8514441648924765E-2</v>
      </c>
      <c r="R86" s="356"/>
    </row>
    <row r="87" spans="1:18" x14ac:dyDescent="0.35">
      <c r="A87" s="322">
        <f t="shared" si="11"/>
        <v>82</v>
      </c>
      <c r="B87" s="295" t="s">
        <v>542</v>
      </c>
      <c r="C87" s="295">
        <v>628.5</v>
      </c>
      <c r="D87" s="295"/>
      <c r="E87" s="295"/>
      <c r="F87" s="295">
        <f t="shared" si="8"/>
        <v>628.5</v>
      </c>
      <c r="G87" s="295" t="s">
        <v>1893</v>
      </c>
      <c r="H87" s="295">
        <v>231</v>
      </c>
      <c r="I87" s="296">
        <f t="shared" si="9"/>
        <v>6.5148830529136829E-3</v>
      </c>
      <c r="J87" s="361">
        <f t="shared" si="6"/>
        <v>27.893146046897286</v>
      </c>
      <c r="K87" s="361">
        <f t="shared" si="10"/>
        <v>6.1364921303174027</v>
      </c>
      <c r="L87" s="297">
        <v>10.323249162330981</v>
      </c>
      <c r="M87" s="297">
        <v>6.6009531521167562</v>
      </c>
      <c r="N87" s="296">
        <f t="shared" si="7"/>
        <v>8.1072140798190015E-2</v>
      </c>
      <c r="R87" s="356"/>
    </row>
    <row r="88" spans="1:18" x14ac:dyDescent="0.35">
      <c r="A88" s="322">
        <f t="shared" si="11"/>
        <v>83</v>
      </c>
      <c r="B88" s="295" t="s">
        <v>543</v>
      </c>
      <c r="C88" s="295">
        <v>1817.4</v>
      </c>
      <c r="D88" s="295">
        <v>90.8</v>
      </c>
      <c r="E88" s="295"/>
      <c r="F88" s="295">
        <f t="shared" si="8"/>
        <v>1908.2</v>
      </c>
      <c r="G88" s="295" t="s">
        <v>1893</v>
      </c>
      <c r="H88" s="295">
        <v>494.6</v>
      </c>
      <c r="I88" s="296">
        <f t="shared" si="9"/>
        <v>1.3949182502039427E-2</v>
      </c>
      <c r="J88" s="361">
        <f t="shared" si="6"/>
        <v>59.722727423356702</v>
      </c>
      <c r="K88" s="361">
        <f t="shared" si="10"/>
        <v>13.139000033138474</v>
      </c>
      <c r="L88" s="297">
        <v>22.10337244886971</v>
      </c>
      <c r="M88" s="297">
        <v>14.133469389770339</v>
      </c>
      <c r="N88" s="296">
        <f t="shared" si="7"/>
        <v>5.7173550621074952E-2</v>
      </c>
      <c r="R88" s="356"/>
    </row>
    <row r="89" spans="1:18" x14ac:dyDescent="0.35">
      <c r="A89" s="322">
        <f t="shared" si="11"/>
        <v>84</v>
      </c>
      <c r="B89" s="295" t="s">
        <v>544</v>
      </c>
      <c r="C89" s="295">
        <v>872.9</v>
      </c>
      <c r="D89" s="295"/>
      <c r="E89" s="295">
        <v>66</v>
      </c>
      <c r="F89" s="295">
        <f t="shared" si="8"/>
        <v>938.9</v>
      </c>
      <c r="G89" s="295" t="s">
        <v>1892</v>
      </c>
      <c r="H89" s="295">
        <v>351</v>
      </c>
      <c r="I89" s="296">
        <f t="shared" si="9"/>
        <v>9.8992378855961155E-3</v>
      </c>
      <c r="J89" s="361">
        <f t="shared" si="6"/>
        <v>42.383092045285487</v>
      </c>
      <c r="K89" s="361">
        <f t="shared" si="10"/>
        <v>9.3242802499628077</v>
      </c>
      <c r="L89" s="297">
        <v>15.685975999905519</v>
      </c>
      <c r="M89" s="297">
        <v>10.030019724644943</v>
      </c>
      <c r="N89" s="296">
        <f t="shared" si="7"/>
        <v>8.2461782958567223E-2</v>
      </c>
      <c r="R89" s="356"/>
    </row>
    <row r="90" spans="1:18" x14ac:dyDescent="0.35">
      <c r="A90" s="322">
        <f t="shared" si="11"/>
        <v>85</v>
      </c>
      <c r="B90" s="295" t="s">
        <v>545</v>
      </c>
      <c r="C90" s="295">
        <v>583.5</v>
      </c>
      <c r="D90" s="295"/>
      <c r="E90" s="295"/>
      <c r="F90" s="295">
        <f t="shared" si="8"/>
        <v>583.5</v>
      </c>
      <c r="G90" s="295" t="s">
        <v>1892</v>
      </c>
      <c r="H90" s="295">
        <v>231</v>
      </c>
      <c r="I90" s="296">
        <f t="shared" si="9"/>
        <v>6.5148830529136829E-3</v>
      </c>
      <c r="J90" s="361">
        <f t="shared" si="6"/>
        <v>27.893146046897286</v>
      </c>
      <c r="K90" s="361">
        <f t="shared" si="10"/>
        <v>6.1364921303174027</v>
      </c>
      <c r="L90" s="297">
        <v>10.323249162330981</v>
      </c>
      <c r="M90" s="297">
        <v>6.6009531521167562</v>
      </c>
      <c r="N90" s="296">
        <f t="shared" si="7"/>
        <v>8.7324490988281794E-2</v>
      </c>
      <c r="R90" s="356"/>
    </row>
    <row r="91" spans="1:18" x14ac:dyDescent="0.35">
      <c r="A91" s="322">
        <f t="shared" si="11"/>
        <v>86</v>
      </c>
      <c r="B91" s="295" t="s">
        <v>546</v>
      </c>
      <c r="C91" s="295">
        <v>288.43</v>
      </c>
      <c r="D91" s="295"/>
      <c r="E91" s="295"/>
      <c r="F91" s="295">
        <f t="shared" si="8"/>
        <v>288.43</v>
      </c>
      <c r="G91" s="295" t="s">
        <v>1892</v>
      </c>
      <c r="H91" s="295">
        <v>172</v>
      </c>
      <c r="I91" s="296">
        <f t="shared" si="9"/>
        <v>4.8509085935114866E-3</v>
      </c>
      <c r="J91" s="361">
        <f t="shared" si="6"/>
        <v>20.768922597689752</v>
      </c>
      <c r="K91" s="361">
        <f t="shared" si="10"/>
        <v>4.5691629714917452</v>
      </c>
      <c r="L91" s="297">
        <v>7.6865751338568336</v>
      </c>
      <c r="M91" s="297">
        <v>4.9149954206237325</v>
      </c>
      <c r="N91" s="296">
        <f t="shared" si="7"/>
        <v>0.13153852277385175</v>
      </c>
      <c r="R91" s="356"/>
    </row>
    <row r="92" spans="1:18" x14ac:dyDescent="0.35">
      <c r="A92" s="322">
        <f t="shared" si="11"/>
        <v>87</v>
      </c>
      <c r="B92" s="295" t="s">
        <v>547</v>
      </c>
      <c r="C92" s="295">
        <v>539.6</v>
      </c>
      <c r="D92" s="295"/>
      <c r="E92" s="295"/>
      <c r="F92" s="295">
        <f t="shared" si="8"/>
        <v>539.6</v>
      </c>
      <c r="G92" s="295" t="s">
        <v>1892</v>
      </c>
      <c r="H92" s="295">
        <v>271</v>
      </c>
      <c r="I92" s="296">
        <f t="shared" si="9"/>
        <v>7.6430013304744941E-3</v>
      </c>
      <c r="J92" s="361">
        <f t="shared" si="6"/>
        <v>32.723128046360024</v>
      </c>
      <c r="K92" s="361">
        <f t="shared" si="10"/>
        <v>7.1990881701992055</v>
      </c>
      <c r="L92" s="297">
        <v>12.110824774855825</v>
      </c>
      <c r="M92" s="297">
        <v>7.7439753429594846</v>
      </c>
      <c r="N92" s="296">
        <f t="shared" si="7"/>
        <v>0.1107802378324213</v>
      </c>
      <c r="R92" s="356"/>
    </row>
    <row r="93" spans="1:18" ht="12" customHeight="1" x14ac:dyDescent="0.35">
      <c r="A93" s="322">
        <f t="shared" si="11"/>
        <v>88</v>
      </c>
      <c r="B93" s="295" t="s">
        <v>548</v>
      </c>
      <c r="C93" s="295">
        <v>2006.4</v>
      </c>
      <c r="D93" s="295"/>
      <c r="E93" s="295"/>
      <c r="F93" s="295">
        <f t="shared" si="8"/>
        <v>2006.4</v>
      </c>
      <c r="G93" s="295" t="s">
        <v>1893</v>
      </c>
      <c r="H93" s="295">
        <v>307</v>
      </c>
      <c r="I93" s="296">
        <f t="shared" si="9"/>
        <v>8.6583077802792237E-3</v>
      </c>
      <c r="J93" s="361">
        <f t="shared" si="6"/>
        <v>37.070111845876482</v>
      </c>
      <c r="K93" s="361">
        <f t="shared" si="10"/>
        <v>8.1554246060928257</v>
      </c>
      <c r="L93" s="297">
        <v>13.719642826128187</v>
      </c>
      <c r="M93" s="297">
        <v>8.7726953147179412</v>
      </c>
      <c r="N93" s="296">
        <f t="shared" si="7"/>
        <v>3.3750934306626512E-2</v>
      </c>
      <c r="R93" s="356"/>
    </row>
    <row r="94" spans="1:18" x14ac:dyDescent="0.35">
      <c r="A94" s="322">
        <f t="shared" si="11"/>
        <v>89</v>
      </c>
      <c r="B94" s="295" t="s">
        <v>549</v>
      </c>
      <c r="C94" s="295">
        <v>3433.2</v>
      </c>
      <c r="D94" s="295">
        <v>78</v>
      </c>
      <c r="E94" s="295"/>
      <c r="F94" s="295">
        <f t="shared" si="8"/>
        <v>3511.2</v>
      </c>
      <c r="G94" s="295" t="s">
        <v>1893</v>
      </c>
      <c r="H94" s="295">
        <v>861</v>
      </c>
      <c r="I94" s="296">
        <f t="shared" si="9"/>
        <v>2.4282745924496453E-2</v>
      </c>
      <c r="J94" s="361">
        <f t="shared" si="6"/>
        <v>103.96536253843533</v>
      </c>
      <c r="K94" s="361">
        <f t="shared" si="10"/>
        <v>22.872379758455772</v>
      </c>
      <c r="L94" s="297">
        <v>38.477565059597296</v>
      </c>
      <c r="M94" s="297">
        <v>24.603552657889729</v>
      </c>
      <c r="N94" s="296">
        <f t="shared" si="7"/>
        <v>5.4089445208013828E-2</v>
      </c>
      <c r="R94" s="356"/>
    </row>
    <row r="95" spans="1:18" x14ac:dyDescent="0.35">
      <c r="A95" s="322">
        <f t="shared" si="11"/>
        <v>90</v>
      </c>
      <c r="B95" s="295" t="s">
        <v>550</v>
      </c>
      <c r="C95" s="295">
        <v>416.5</v>
      </c>
      <c r="D95" s="295"/>
      <c r="E95" s="295">
        <v>27.3</v>
      </c>
      <c r="F95" s="295">
        <f t="shared" si="8"/>
        <v>443.8</v>
      </c>
      <c r="G95" s="295" t="s">
        <v>1892</v>
      </c>
      <c r="H95" s="295">
        <v>227</v>
      </c>
      <c r="I95" s="296">
        <f t="shared" si="9"/>
        <v>6.4020712251576014E-3</v>
      </c>
      <c r="J95" s="361">
        <f t="shared" si="6"/>
        <v>27.410147846951013</v>
      </c>
      <c r="K95" s="361">
        <f t="shared" si="10"/>
        <v>6.0302325263292227</v>
      </c>
      <c r="L95" s="297">
        <v>10.144491601078498</v>
      </c>
      <c r="M95" s="297">
        <v>6.4866509330324842</v>
      </c>
      <c r="N95" s="296">
        <f t="shared" si="7"/>
        <v>0.11282452209867332</v>
      </c>
      <c r="R95" s="356"/>
    </row>
    <row r="96" spans="1:18" x14ac:dyDescent="0.35">
      <c r="A96" s="322">
        <f t="shared" si="11"/>
        <v>91</v>
      </c>
      <c r="B96" s="295" t="s">
        <v>551</v>
      </c>
      <c r="C96" s="295">
        <v>514.9</v>
      </c>
      <c r="D96" s="295">
        <v>88.2</v>
      </c>
      <c r="E96" s="295"/>
      <c r="F96" s="295">
        <f t="shared" si="8"/>
        <v>603.1</v>
      </c>
      <c r="G96" s="295" t="s">
        <v>1892</v>
      </c>
      <c r="H96" s="295">
        <v>296</v>
      </c>
      <c r="I96" s="296">
        <f t="shared" si="9"/>
        <v>8.3480752539499999E-3</v>
      </c>
      <c r="J96" s="361">
        <f t="shared" si="6"/>
        <v>35.741866796024226</v>
      </c>
      <c r="K96" s="361">
        <f t="shared" si="10"/>
        <v>7.8632106951253293</v>
      </c>
      <c r="L96" s="297">
        <v>13.228059532683856</v>
      </c>
      <c r="M96" s="297">
        <v>8.4583642122361908</v>
      </c>
      <c r="N96" s="296">
        <f t="shared" si="7"/>
        <v>0.10825982629094612</v>
      </c>
      <c r="R96" s="356"/>
    </row>
    <row r="97" spans="1:18" x14ac:dyDescent="0.35">
      <c r="A97" s="322">
        <f t="shared" si="11"/>
        <v>92</v>
      </c>
      <c r="B97" s="295" t="s">
        <v>552</v>
      </c>
      <c r="C97" s="295">
        <v>368.8</v>
      </c>
      <c r="D97" s="295">
        <v>30.4</v>
      </c>
      <c r="E97" s="295"/>
      <c r="F97" s="295">
        <f t="shared" si="8"/>
        <v>399.2</v>
      </c>
      <c r="G97" s="295" t="s">
        <v>1893</v>
      </c>
      <c r="H97" s="295">
        <v>228</v>
      </c>
      <c r="I97" s="296">
        <f t="shared" si="9"/>
        <v>6.4302741820966222E-3</v>
      </c>
      <c r="J97" s="361">
        <f t="shared" si="6"/>
        <v>27.530897396937583</v>
      </c>
      <c r="K97" s="361">
        <f t="shared" si="10"/>
        <v>6.0567974273262681</v>
      </c>
      <c r="L97" s="297">
        <v>10.189180991391618</v>
      </c>
      <c r="M97" s="297">
        <v>6.5152264878035515</v>
      </c>
      <c r="N97" s="296">
        <f t="shared" si="7"/>
        <v>0.12598222019904565</v>
      </c>
      <c r="R97" s="356"/>
    </row>
    <row r="98" spans="1:18" x14ac:dyDescent="0.35">
      <c r="A98" s="322">
        <f t="shared" si="11"/>
        <v>93</v>
      </c>
      <c r="B98" s="295" t="s">
        <v>553</v>
      </c>
      <c r="C98" s="295">
        <v>939.1</v>
      </c>
      <c r="D98" s="295"/>
      <c r="E98" s="295"/>
      <c r="F98" s="295">
        <f t="shared" si="8"/>
        <v>939.1</v>
      </c>
      <c r="G98" s="295" t="s">
        <v>1892</v>
      </c>
      <c r="H98" s="295">
        <v>536</v>
      </c>
      <c r="I98" s="296">
        <f t="shared" si="9"/>
        <v>1.5116784919314865E-2</v>
      </c>
      <c r="J98" s="361">
        <f t="shared" si="6"/>
        <v>64.721758792800628</v>
      </c>
      <c r="K98" s="361">
        <f t="shared" si="10"/>
        <v>14.238786934416138</v>
      </c>
      <c r="L98" s="297">
        <v>23.953513207832927</v>
      </c>
      <c r="M98" s="297">
        <v>15.316497357292562</v>
      </c>
      <c r="N98" s="296">
        <f t="shared" si="7"/>
        <v>0.12589772792284343</v>
      </c>
      <c r="R98" s="356"/>
    </row>
    <row r="99" spans="1:18" x14ac:dyDescent="0.35">
      <c r="A99" s="322">
        <f t="shared" si="11"/>
        <v>94</v>
      </c>
      <c r="B99" s="295" t="s">
        <v>554</v>
      </c>
      <c r="C99" s="295">
        <v>455.8</v>
      </c>
      <c r="D99" s="295"/>
      <c r="E99" s="295"/>
      <c r="F99" s="295">
        <f t="shared" si="8"/>
        <v>455.8</v>
      </c>
      <c r="G99" s="295" t="s">
        <v>1892</v>
      </c>
      <c r="H99" s="295">
        <v>312</v>
      </c>
      <c r="I99" s="296">
        <f t="shared" si="9"/>
        <v>8.7993225649743243E-3</v>
      </c>
      <c r="J99" s="361">
        <f t="shared" si="6"/>
        <v>37.673859595809319</v>
      </c>
      <c r="K99" s="361">
        <f t="shared" si="10"/>
        <v>8.2882491110780503</v>
      </c>
      <c r="L99" s="297">
        <v>13.943089777693794</v>
      </c>
      <c r="M99" s="297">
        <v>8.9155730885732822</v>
      </c>
      <c r="N99" s="296">
        <f t="shared" si="7"/>
        <v>0.15098896790950952</v>
      </c>
      <c r="R99" s="356"/>
    </row>
    <row r="100" spans="1:18" x14ac:dyDescent="0.35">
      <c r="A100" s="322">
        <f t="shared" si="11"/>
        <v>95</v>
      </c>
      <c r="B100" s="295" t="s">
        <v>555</v>
      </c>
      <c r="C100" s="295">
        <v>592.29999999999995</v>
      </c>
      <c r="D100" s="295"/>
      <c r="E100" s="295"/>
      <c r="F100" s="295">
        <f t="shared" si="8"/>
        <v>592.29999999999995</v>
      </c>
      <c r="G100" s="295" t="s">
        <v>1892</v>
      </c>
      <c r="H100" s="295">
        <v>247</v>
      </c>
      <c r="I100" s="296">
        <f t="shared" si="9"/>
        <v>6.9661303639380074E-3</v>
      </c>
      <c r="J100" s="361">
        <f t="shared" si="6"/>
        <v>29.825138846682382</v>
      </c>
      <c r="K100" s="361">
        <f t="shared" si="10"/>
        <v>6.5615305462701237</v>
      </c>
      <c r="L100" s="297">
        <v>11.038279407340919</v>
      </c>
      <c r="M100" s="297">
        <v>7.0581620284538484</v>
      </c>
      <c r="N100" s="296">
        <f t="shared" si="7"/>
        <v>9.1985667446812885E-2</v>
      </c>
      <c r="R100" s="356"/>
    </row>
    <row r="101" spans="1:18" x14ac:dyDescent="0.35">
      <c r="A101" s="322">
        <f t="shared" si="11"/>
        <v>96</v>
      </c>
      <c r="B101" s="295" t="s">
        <v>556</v>
      </c>
      <c r="C101" s="295">
        <v>636.6</v>
      </c>
      <c r="D101" s="295"/>
      <c r="E101" s="295"/>
      <c r="F101" s="295">
        <f t="shared" si="8"/>
        <v>636.6</v>
      </c>
      <c r="G101" s="295" t="s">
        <v>1892</v>
      </c>
      <c r="H101" s="295">
        <v>238</v>
      </c>
      <c r="I101" s="296">
        <f t="shared" si="9"/>
        <v>6.7123037514868244E-3</v>
      </c>
      <c r="J101" s="361">
        <f t="shared" si="6"/>
        <v>28.738392896803262</v>
      </c>
      <c r="K101" s="361">
        <f t="shared" si="10"/>
        <v>6.3224464372967173</v>
      </c>
      <c r="L101" s="297">
        <v>10.636074894522828</v>
      </c>
      <c r="M101" s="297">
        <v>6.8009820355142345</v>
      </c>
      <c r="N101" s="296">
        <f t="shared" si="7"/>
        <v>8.2466063877061013E-2</v>
      </c>
      <c r="R101" s="356"/>
    </row>
    <row r="102" spans="1:18" x14ac:dyDescent="0.35">
      <c r="A102" s="322">
        <f t="shared" si="11"/>
        <v>97</v>
      </c>
      <c r="B102" s="295" t="s">
        <v>557</v>
      </c>
      <c r="C102" s="295">
        <v>335</v>
      </c>
      <c r="D102" s="295"/>
      <c r="E102" s="295">
        <v>55.3</v>
      </c>
      <c r="F102" s="295">
        <f t="shared" si="8"/>
        <v>390.3</v>
      </c>
      <c r="G102" s="295" t="s">
        <v>1892</v>
      </c>
      <c r="H102" s="295">
        <v>461</v>
      </c>
      <c r="I102" s="296">
        <f t="shared" si="9"/>
        <v>1.3001563148888345E-2</v>
      </c>
      <c r="J102" s="361">
        <f t="shared" si="6"/>
        <v>55.665542543808002</v>
      </c>
      <c r="K102" s="361">
        <f t="shared" si="10"/>
        <v>12.246419359637761</v>
      </c>
      <c r="L102" s="297">
        <v>20.601808934348842</v>
      </c>
      <c r="M102" s="297">
        <v>13.173330749462446</v>
      </c>
      <c r="N102" s="296">
        <f t="shared" si="7"/>
        <v>0.26053574580388689</v>
      </c>
      <c r="R102" s="356">
        <v>461</v>
      </c>
    </row>
    <row r="103" spans="1:18" x14ac:dyDescent="0.35">
      <c r="A103" s="322">
        <f t="shared" si="11"/>
        <v>98</v>
      </c>
      <c r="B103" s="295" t="s">
        <v>558</v>
      </c>
      <c r="C103" s="295">
        <v>784</v>
      </c>
      <c r="D103" s="295"/>
      <c r="E103" s="295"/>
      <c r="F103" s="295">
        <f t="shared" si="8"/>
        <v>784</v>
      </c>
      <c r="G103" s="295" t="s">
        <v>1892</v>
      </c>
      <c r="H103" s="295">
        <v>394</v>
      </c>
      <c r="I103" s="296">
        <f t="shared" si="9"/>
        <v>1.1111965033973987E-2</v>
      </c>
      <c r="J103" s="361">
        <f t="shared" si="6"/>
        <v>47.575322694707921</v>
      </c>
      <c r="K103" s="361">
        <f t="shared" si="10"/>
        <v>10.466570992835743</v>
      </c>
      <c r="L103" s="297">
        <v>17.607619783369724</v>
      </c>
      <c r="M103" s="297">
        <v>11.258768579800874</v>
      </c>
      <c r="N103" s="296">
        <f t="shared" si="7"/>
        <v>0.11085240057489064</v>
      </c>
      <c r="R103" s="356"/>
    </row>
    <row r="104" spans="1:18" x14ac:dyDescent="0.35">
      <c r="A104" s="322">
        <f t="shared" si="11"/>
        <v>99</v>
      </c>
      <c r="B104" s="295" t="s">
        <v>559</v>
      </c>
      <c r="C104" s="295">
        <v>324.2</v>
      </c>
      <c r="D104" s="295"/>
      <c r="E104" s="295">
        <v>31.1</v>
      </c>
      <c r="F104" s="295">
        <f t="shared" si="8"/>
        <v>355.3</v>
      </c>
      <c r="G104" s="295" t="s">
        <v>1892</v>
      </c>
      <c r="H104" s="295">
        <v>316</v>
      </c>
      <c r="I104" s="296">
        <f t="shared" si="9"/>
        <v>8.9121343927304059E-3</v>
      </c>
      <c r="J104" s="361">
        <f t="shared" si="6"/>
        <v>38.156857795755592</v>
      </c>
      <c r="K104" s="361">
        <f t="shared" si="10"/>
        <v>8.3945087150662303</v>
      </c>
      <c r="L104" s="297">
        <v>14.12184733894628</v>
      </c>
      <c r="M104" s="297">
        <v>9.0298753076575551</v>
      </c>
      <c r="N104" s="296">
        <f t="shared" si="7"/>
        <v>0.1961809433082625</v>
      </c>
      <c r="R104" s="356"/>
    </row>
    <row r="105" spans="1:18" x14ac:dyDescent="0.35">
      <c r="A105" s="322">
        <f t="shared" si="11"/>
        <v>100</v>
      </c>
      <c r="B105" s="295" t="s">
        <v>560</v>
      </c>
      <c r="C105" s="295">
        <v>767.05</v>
      </c>
      <c r="D105" s="295"/>
      <c r="E105" s="295"/>
      <c r="F105" s="295">
        <f t="shared" si="8"/>
        <v>767.05</v>
      </c>
      <c r="G105" s="295" t="s">
        <v>1892</v>
      </c>
      <c r="H105" s="295">
        <v>395</v>
      </c>
      <c r="I105" s="296">
        <f t="shared" si="9"/>
        <v>1.1140167990913007E-2</v>
      </c>
      <c r="J105" s="361">
        <f t="shared" si="6"/>
        <v>47.696072244694491</v>
      </c>
      <c r="K105" s="361">
        <f t="shared" si="10"/>
        <v>10.493135893832788</v>
      </c>
      <c r="L105" s="297">
        <v>17.652309173682848</v>
      </c>
      <c r="M105" s="297">
        <v>11.287344134571946</v>
      </c>
      <c r="N105" s="296">
        <f t="shared" si="7"/>
        <v>0.11358954624441964</v>
      </c>
      <c r="R105" s="356"/>
    </row>
    <row r="106" spans="1:18" x14ac:dyDescent="0.35">
      <c r="A106" s="322">
        <f t="shared" si="11"/>
        <v>101</v>
      </c>
      <c r="B106" s="295" t="s">
        <v>561</v>
      </c>
      <c r="C106" s="295">
        <v>364.8</v>
      </c>
      <c r="D106" s="295"/>
      <c r="E106" s="295"/>
      <c r="F106" s="295">
        <f t="shared" si="8"/>
        <v>364.8</v>
      </c>
      <c r="G106" s="295" t="s">
        <v>1892</v>
      </c>
      <c r="H106" s="295">
        <v>345</v>
      </c>
      <c r="I106" s="296">
        <f t="shared" si="9"/>
        <v>9.7300201439619941E-3</v>
      </c>
      <c r="J106" s="361">
        <f t="shared" si="6"/>
        <v>41.658594745366081</v>
      </c>
      <c r="K106" s="361">
        <f t="shared" si="10"/>
        <v>9.1648908439805385</v>
      </c>
      <c r="L106" s="297">
        <v>15.417839658026789</v>
      </c>
      <c r="M106" s="297">
        <v>9.8585663960185332</v>
      </c>
      <c r="N106" s="296">
        <f t="shared" si="7"/>
        <v>0.20860715911017527</v>
      </c>
      <c r="R106" s="356"/>
    </row>
    <row r="107" spans="1:18" x14ac:dyDescent="0.35">
      <c r="A107" s="322">
        <f t="shared" si="11"/>
        <v>102</v>
      </c>
      <c r="B107" s="295" t="s">
        <v>562</v>
      </c>
      <c r="C107" s="295">
        <v>638.5</v>
      </c>
      <c r="D107" s="295">
        <v>25.4</v>
      </c>
      <c r="E107" s="295"/>
      <c r="F107" s="295">
        <f t="shared" si="8"/>
        <v>663.9</v>
      </c>
      <c r="G107" s="295" t="s">
        <v>1892</v>
      </c>
      <c r="H107" s="295">
        <v>354</v>
      </c>
      <c r="I107" s="296">
        <f t="shared" si="9"/>
        <v>9.9838467564131762E-3</v>
      </c>
      <c r="J107" s="361">
        <f t="shared" si="6"/>
        <v>42.74534069524519</v>
      </c>
      <c r="K107" s="361">
        <f t="shared" si="10"/>
        <v>9.4039749529539414</v>
      </c>
      <c r="L107" s="297">
        <v>15.820044170844879</v>
      </c>
      <c r="M107" s="297">
        <v>10.115746388958147</v>
      </c>
      <c r="N107" s="296">
        <f t="shared" si="7"/>
        <v>0.11761576473565621</v>
      </c>
      <c r="R107" s="356"/>
    </row>
    <row r="108" spans="1:18" x14ac:dyDescent="0.35">
      <c r="A108" s="322">
        <f t="shared" si="11"/>
        <v>103</v>
      </c>
      <c r="B108" s="295" t="s">
        <v>563</v>
      </c>
      <c r="C108" s="295">
        <v>939.5</v>
      </c>
      <c r="D108" s="295"/>
      <c r="E108" s="295"/>
      <c r="F108" s="295">
        <f t="shared" si="8"/>
        <v>939.5</v>
      </c>
      <c r="G108" s="295" t="s">
        <v>1892</v>
      </c>
      <c r="H108" s="295">
        <v>719</v>
      </c>
      <c r="I108" s="296">
        <f t="shared" si="9"/>
        <v>2.0277926039155576E-2</v>
      </c>
      <c r="J108" s="361">
        <f t="shared" si="6"/>
        <v>86.818926440342636</v>
      </c>
      <c r="K108" s="361">
        <f t="shared" si="10"/>
        <v>19.10016381687538</v>
      </c>
      <c r="L108" s="297">
        <v>32.131671635134097</v>
      </c>
      <c r="M108" s="297">
        <v>20.545823880398043</v>
      </c>
      <c r="N108" s="296">
        <f t="shared" si="7"/>
        <v>0.16880956442017048</v>
      </c>
      <c r="R108" s="356"/>
    </row>
    <row r="109" spans="1:18" x14ac:dyDescent="0.35">
      <c r="A109" s="322">
        <f t="shared" si="11"/>
        <v>104</v>
      </c>
      <c r="B109" s="295" t="s">
        <v>564</v>
      </c>
      <c r="C109" s="295">
        <v>804.7</v>
      </c>
      <c r="D109" s="295"/>
      <c r="E109" s="295"/>
      <c r="F109" s="295">
        <f t="shared" si="8"/>
        <v>804.7</v>
      </c>
      <c r="G109" s="295" t="s">
        <v>1892</v>
      </c>
      <c r="H109" s="295">
        <v>507</v>
      </c>
      <c r="I109" s="296">
        <f t="shared" si="9"/>
        <v>1.4298899168083279E-2</v>
      </c>
      <c r="J109" s="361">
        <f t="shared" si="6"/>
        <v>61.220021843190153</v>
      </c>
      <c r="K109" s="361">
        <f t="shared" si="10"/>
        <v>13.468404805501834</v>
      </c>
      <c r="L109" s="297">
        <v>22.657520888752416</v>
      </c>
      <c r="M109" s="297">
        <v>14.487806268931584</v>
      </c>
      <c r="N109" s="296">
        <f t="shared" si="7"/>
        <v>0.13897570996194356</v>
      </c>
      <c r="R109" s="356"/>
    </row>
    <row r="110" spans="1:18" x14ac:dyDescent="0.35">
      <c r="A110" s="322">
        <f t="shared" si="11"/>
        <v>105</v>
      </c>
      <c r="B110" s="295" t="s">
        <v>565</v>
      </c>
      <c r="C110" s="295">
        <v>683.2</v>
      </c>
      <c r="D110" s="295"/>
      <c r="E110" s="295"/>
      <c r="F110" s="295">
        <f t="shared" si="8"/>
        <v>683.2</v>
      </c>
      <c r="G110" s="295" t="s">
        <v>1892</v>
      </c>
      <c r="H110" s="295">
        <v>549</v>
      </c>
      <c r="I110" s="296">
        <f t="shared" si="9"/>
        <v>1.5483423359522129E-2</v>
      </c>
      <c r="J110" s="361">
        <f t="shared" si="6"/>
        <v>66.291502942626011</v>
      </c>
      <c r="K110" s="361">
        <f t="shared" si="10"/>
        <v>14.584130647377723</v>
      </c>
      <c r="L110" s="297">
        <v>24.5344752819035</v>
      </c>
      <c r="M110" s="297">
        <v>15.687979569316449</v>
      </c>
      <c r="N110" s="296">
        <f t="shared" si="7"/>
        <v>0.17725130041162715</v>
      </c>
      <c r="R110" s="356"/>
    </row>
    <row r="111" spans="1:18" x14ac:dyDescent="0.35">
      <c r="A111" s="322">
        <f t="shared" si="11"/>
        <v>106</v>
      </c>
      <c r="B111" s="295" t="s">
        <v>566</v>
      </c>
      <c r="C111" s="295">
        <v>367.7</v>
      </c>
      <c r="D111" s="295">
        <v>41.3</v>
      </c>
      <c r="E111" s="295"/>
      <c r="F111" s="295">
        <f t="shared" si="8"/>
        <v>409</v>
      </c>
      <c r="G111" s="295" t="s">
        <v>1892</v>
      </c>
      <c r="H111" s="295">
        <v>298</v>
      </c>
      <c r="I111" s="296">
        <f t="shared" si="9"/>
        <v>8.4044811678280415E-3</v>
      </c>
      <c r="J111" s="361">
        <f t="shared" si="6"/>
        <v>35.983365895997366</v>
      </c>
      <c r="K111" s="361">
        <f t="shared" si="10"/>
        <v>7.9163404971194202</v>
      </c>
      <c r="L111" s="297">
        <v>13.317438313310097</v>
      </c>
      <c r="M111" s="297">
        <v>8.5155153217783273</v>
      </c>
      <c r="N111" s="296">
        <f t="shared" si="7"/>
        <v>0.16071555019121081</v>
      </c>
      <c r="R111" s="356"/>
    </row>
    <row r="112" spans="1:18" x14ac:dyDescent="0.35">
      <c r="A112" s="322">
        <f t="shared" si="11"/>
        <v>107</v>
      </c>
      <c r="B112" s="295" t="s">
        <v>567</v>
      </c>
      <c r="C112" s="295">
        <v>417.4</v>
      </c>
      <c r="D112" s="295"/>
      <c r="E112" s="295"/>
      <c r="F112" s="295">
        <f t="shared" si="8"/>
        <v>417.4</v>
      </c>
      <c r="G112" s="295" t="s">
        <v>1892</v>
      </c>
      <c r="H112" s="295">
        <v>263</v>
      </c>
      <c r="I112" s="296">
        <f t="shared" si="9"/>
        <v>7.4173776749623319E-3</v>
      </c>
      <c r="J112" s="361">
        <f t="shared" si="6"/>
        <v>31.757131646467474</v>
      </c>
      <c r="K112" s="361">
        <f t="shared" si="10"/>
        <v>6.9865689622228446</v>
      </c>
      <c r="L112" s="297">
        <v>11.753309652350858</v>
      </c>
      <c r="M112" s="297">
        <v>7.5153709047909389</v>
      </c>
      <c r="N112" s="296">
        <f t="shared" si="7"/>
        <v>0.13898510102020153</v>
      </c>
      <c r="R112" s="356"/>
    </row>
    <row r="113" spans="1:18" x14ac:dyDescent="0.35">
      <c r="A113" s="322">
        <f t="shared" si="11"/>
        <v>108</v>
      </c>
      <c r="B113" s="295" t="s">
        <v>568</v>
      </c>
      <c r="C113" s="295">
        <v>250.6</v>
      </c>
      <c r="D113" s="295"/>
      <c r="E113" s="295"/>
      <c r="F113" s="295">
        <f t="shared" si="8"/>
        <v>250.6</v>
      </c>
      <c r="G113" s="295" t="s">
        <v>1892</v>
      </c>
      <c r="H113" s="295">
        <v>252</v>
      </c>
      <c r="I113" s="296">
        <f t="shared" si="9"/>
        <v>7.1071451486331089E-3</v>
      </c>
      <c r="J113" s="361">
        <f t="shared" si="6"/>
        <v>30.428886596615222</v>
      </c>
      <c r="K113" s="361">
        <f t="shared" si="10"/>
        <v>6.6943550512553491</v>
      </c>
      <c r="L113" s="297">
        <v>11.261726358906525</v>
      </c>
      <c r="M113" s="297">
        <v>7.2010398023091904</v>
      </c>
      <c r="N113" s="296">
        <f t="shared" si="7"/>
        <v>0.22181168319667316</v>
      </c>
      <c r="R113" s="356">
        <v>232</v>
      </c>
    </row>
    <row r="114" spans="1:18" x14ac:dyDescent="0.35">
      <c r="A114" s="322">
        <f t="shared" si="11"/>
        <v>109</v>
      </c>
      <c r="B114" s="295" t="s">
        <v>569</v>
      </c>
      <c r="C114" s="295">
        <v>362.9</v>
      </c>
      <c r="D114" s="295"/>
      <c r="E114" s="295"/>
      <c r="F114" s="295">
        <f t="shared" si="8"/>
        <v>362.9</v>
      </c>
      <c r="G114" s="295" t="s">
        <v>1892</v>
      </c>
      <c r="H114" s="295">
        <v>185</v>
      </c>
      <c r="I114" s="296">
        <f t="shared" si="9"/>
        <v>5.2175470337187503E-3</v>
      </c>
      <c r="J114" s="361">
        <f t="shared" si="6"/>
        <v>22.338666747515141</v>
      </c>
      <c r="K114" s="361">
        <f t="shared" si="10"/>
        <v>4.9145066844533307</v>
      </c>
      <c r="L114" s="297">
        <v>8.2675372079274094</v>
      </c>
      <c r="M114" s="297">
        <v>5.2864776326476193</v>
      </c>
      <c r="N114" s="296">
        <f t="shared" si="7"/>
        <v>0.11244747388410996</v>
      </c>
      <c r="R114" s="356"/>
    </row>
    <row r="115" spans="1:18" x14ac:dyDescent="0.35">
      <c r="A115" s="322">
        <f t="shared" si="11"/>
        <v>110</v>
      </c>
      <c r="B115" s="295" t="s">
        <v>570</v>
      </c>
      <c r="C115" s="295">
        <v>270.2</v>
      </c>
      <c r="D115" s="295"/>
      <c r="E115" s="295"/>
      <c r="F115" s="295">
        <f t="shared" si="8"/>
        <v>270.2</v>
      </c>
      <c r="G115" s="295" t="s">
        <v>1892</v>
      </c>
      <c r="H115" s="295">
        <v>171</v>
      </c>
      <c r="I115" s="296">
        <f t="shared" si="9"/>
        <v>4.8227056365724667E-3</v>
      </c>
      <c r="J115" s="361">
        <f t="shared" si="6"/>
        <v>20.648173047703185</v>
      </c>
      <c r="K115" s="361">
        <f t="shared" si="10"/>
        <v>4.5425980704947007</v>
      </c>
      <c r="L115" s="297">
        <v>7.6418857435437131</v>
      </c>
      <c r="M115" s="297">
        <v>4.8864198658526643</v>
      </c>
      <c r="N115" s="296">
        <f t="shared" si="7"/>
        <v>0.13959687908065976</v>
      </c>
      <c r="R115" s="356"/>
    </row>
    <row r="116" spans="1:18" x14ac:dyDescent="0.35">
      <c r="A116" s="322">
        <f t="shared" si="11"/>
        <v>111</v>
      </c>
      <c r="B116" s="295" t="s">
        <v>571</v>
      </c>
      <c r="C116" s="295">
        <v>1561.8</v>
      </c>
      <c r="D116" s="295"/>
      <c r="E116" s="295"/>
      <c r="F116" s="295">
        <f t="shared" si="8"/>
        <v>1561.8</v>
      </c>
      <c r="G116" s="295" t="s">
        <v>1892</v>
      </c>
      <c r="H116" s="295">
        <v>514</v>
      </c>
      <c r="I116" s="296">
        <f t="shared" si="9"/>
        <v>1.4496319866656419E-2</v>
      </c>
      <c r="J116" s="361">
        <f t="shared" si="6"/>
        <v>62.065268693096122</v>
      </c>
      <c r="K116" s="361">
        <f t="shared" si="10"/>
        <v>13.654359112481147</v>
      </c>
      <c r="L116" s="297">
        <v>22.970346620944259</v>
      </c>
      <c r="M116" s="297">
        <v>14.687835152329061</v>
      </c>
      <c r="N116" s="296">
        <f t="shared" si="7"/>
        <v>7.2594320385997307E-2</v>
      </c>
      <c r="R116" s="356"/>
    </row>
    <row r="117" spans="1:18" x14ac:dyDescent="0.35">
      <c r="A117" s="322">
        <f t="shared" si="11"/>
        <v>112</v>
      </c>
      <c r="B117" s="295" t="s">
        <v>573</v>
      </c>
      <c r="C117" s="295">
        <v>468.9</v>
      </c>
      <c r="D117" s="295"/>
      <c r="E117" s="295"/>
      <c r="F117" s="295">
        <f t="shared" si="8"/>
        <v>468.9</v>
      </c>
      <c r="G117" s="295" t="s">
        <v>1892</v>
      </c>
      <c r="H117" s="295">
        <v>204</v>
      </c>
      <c r="I117" s="296">
        <f t="shared" si="9"/>
        <v>5.7534032155601355E-3</v>
      </c>
      <c r="J117" s="361">
        <f t="shared" si="6"/>
        <v>24.63290819725994</v>
      </c>
      <c r="K117" s="361">
        <f t="shared" si="10"/>
        <v>5.4192398033971871</v>
      </c>
      <c r="L117" s="297">
        <v>9.1166356238767126</v>
      </c>
      <c r="M117" s="297">
        <v>5.8294131732979153</v>
      </c>
      <c r="N117" s="296">
        <f t="shared" si="7"/>
        <v>9.5965444226555244E-2</v>
      </c>
      <c r="R117" s="356"/>
    </row>
    <row r="118" spans="1:18" x14ac:dyDescent="0.35">
      <c r="A118" s="322">
        <f t="shared" si="11"/>
        <v>113</v>
      </c>
      <c r="B118" s="295" t="s">
        <v>574</v>
      </c>
      <c r="C118" s="295">
        <v>1267.5999999999999</v>
      </c>
      <c r="D118" s="295"/>
      <c r="E118" s="295">
        <v>90.9</v>
      </c>
      <c r="F118" s="295">
        <f t="shared" si="8"/>
        <v>1358.5</v>
      </c>
      <c r="G118" s="295" t="s">
        <v>1895</v>
      </c>
      <c r="H118" s="295">
        <v>488</v>
      </c>
      <c r="I118" s="296">
        <f t="shared" si="9"/>
        <v>1.3763042986241893E-2</v>
      </c>
      <c r="J118" s="361">
        <f t="shared" si="6"/>
        <v>58.925780393445351</v>
      </c>
      <c r="K118" s="361">
        <f t="shared" si="10"/>
        <v>12.963671686557976</v>
      </c>
      <c r="L118" s="297">
        <v>21.808422472803109</v>
      </c>
      <c r="M118" s="297">
        <v>13.944870728281286</v>
      </c>
      <c r="N118" s="296">
        <f t="shared" si="7"/>
        <v>7.9236470578643886E-2</v>
      </c>
      <c r="R118" s="356"/>
    </row>
    <row r="119" spans="1:18" x14ac:dyDescent="0.35">
      <c r="A119" s="322">
        <f t="shared" si="11"/>
        <v>114</v>
      </c>
      <c r="B119" s="295" t="s">
        <v>575</v>
      </c>
      <c r="C119" s="295">
        <v>1398.4</v>
      </c>
      <c r="D119" s="295"/>
      <c r="E119" s="295"/>
      <c r="F119" s="295">
        <f t="shared" si="8"/>
        <v>1398.4</v>
      </c>
      <c r="G119" s="295" t="s">
        <v>1892</v>
      </c>
      <c r="H119" s="295">
        <v>569</v>
      </c>
      <c r="I119" s="296">
        <f t="shared" si="9"/>
        <v>1.6047482498302533E-2</v>
      </c>
      <c r="J119" s="361">
        <f t="shared" si="6"/>
        <v>68.706493942357383</v>
      </c>
      <c r="K119" s="361">
        <f t="shared" si="10"/>
        <v>15.115428667318625</v>
      </c>
      <c r="L119" s="297">
        <v>25.428263088165924</v>
      </c>
      <c r="M119" s="297">
        <v>16.259490664737811</v>
      </c>
      <c r="N119" s="296">
        <f t="shared" si="7"/>
        <v>8.9752342936627386E-2</v>
      </c>
      <c r="R119" s="356"/>
    </row>
    <row r="120" spans="1:18" x14ac:dyDescent="0.35">
      <c r="A120" s="322">
        <f t="shared" si="11"/>
        <v>115</v>
      </c>
      <c r="B120" s="295" t="s">
        <v>576</v>
      </c>
      <c r="C120" s="295">
        <v>450.5</v>
      </c>
      <c r="D120" s="295">
        <v>29.8</v>
      </c>
      <c r="E120" s="295"/>
      <c r="F120" s="295">
        <f t="shared" si="8"/>
        <v>480.3</v>
      </c>
      <c r="G120" s="295" t="s">
        <v>1892</v>
      </c>
      <c r="H120" s="295">
        <v>288</v>
      </c>
      <c r="I120" s="296">
        <f t="shared" si="9"/>
        <v>8.1224515984378385E-3</v>
      </c>
      <c r="J120" s="361">
        <f t="shared" si="6"/>
        <v>34.77587039613168</v>
      </c>
      <c r="K120" s="361">
        <f t="shared" si="10"/>
        <v>7.6506914871489693</v>
      </c>
      <c r="L120" s="297">
        <v>12.870544410178887</v>
      </c>
      <c r="M120" s="297">
        <v>8.2297597740676434</v>
      </c>
      <c r="N120" s="296">
        <f t="shared" si="7"/>
        <v>0.1322649720331609</v>
      </c>
      <c r="R120" s="356"/>
    </row>
    <row r="121" spans="1:18" x14ac:dyDescent="0.35">
      <c r="A121" s="322">
        <f t="shared" si="11"/>
        <v>116</v>
      </c>
      <c r="B121" s="295" t="s">
        <v>577</v>
      </c>
      <c r="C121" s="295">
        <v>830.9</v>
      </c>
      <c r="D121" s="295">
        <v>89.8</v>
      </c>
      <c r="E121" s="295"/>
      <c r="F121" s="295">
        <f t="shared" si="8"/>
        <v>920.69999999999993</v>
      </c>
      <c r="G121" s="295" t="s">
        <v>1892</v>
      </c>
      <c r="H121" s="295">
        <v>329</v>
      </c>
      <c r="I121" s="296">
        <f t="shared" si="9"/>
        <v>9.2787728329376696E-3</v>
      </c>
      <c r="J121" s="361">
        <f t="shared" si="6"/>
        <v>39.726601945580981</v>
      </c>
      <c r="K121" s="361">
        <f t="shared" si="10"/>
        <v>8.7398524280278167</v>
      </c>
      <c r="L121" s="297">
        <v>14.702809413016853</v>
      </c>
      <c r="M121" s="297">
        <v>9.4013575196814418</v>
      </c>
      <c r="N121" s="296">
        <f t="shared" si="7"/>
        <v>7.8821137510923317E-2</v>
      </c>
      <c r="R121" s="356"/>
    </row>
    <row r="122" spans="1:18" x14ac:dyDescent="0.35">
      <c r="A122" s="322">
        <f t="shared" si="11"/>
        <v>117</v>
      </c>
      <c r="B122" s="295" t="s">
        <v>2016</v>
      </c>
      <c r="C122" s="295">
        <v>473.9</v>
      </c>
      <c r="D122" s="295"/>
      <c r="E122" s="295"/>
      <c r="F122" s="295">
        <f t="shared" si="8"/>
        <v>473.9</v>
      </c>
      <c r="G122" s="295" t="s">
        <v>1892</v>
      </c>
      <c r="H122" s="295">
        <v>210</v>
      </c>
      <c r="I122" s="296">
        <f t="shared" si="9"/>
        <v>5.922620957194257E-3</v>
      </c>
      <c r="J122" s="361">
        <f t="shared" si="6"/>
        <v>25.35740549717935</v>
      </c>
      <c r="K122" s="361">
        <f t="shared" si="10"/>
        <v>5.5786292093794572</v>
      </c>
      <c r="L122" s="297">
        <v>9.3847719657554389</v>
      </c>
      <c r="M122" s="297">
        <v>6.0008665019243246</v>
      </c>
      <c r="N122" s="296">
        <f t="shared" si="7"/>
        <v>9.7745670340237539E-2</v>
      </c>
      <c r="R122" s="356"/>
    </row>
    <row r="123" spans="1:18" x14ac:dyDescent="0.35">
      <c r="A123" s="322">
        <f t="shared" si="11"/>
        <v>118</v>
      </c>
      <c r="B123" s="295" t="s">
        <v>2017</v>
      </c>
      <c r="C123" s="295">
        <v>696.4</v>
      </c>
      <c r="D123" s="295">
        <v>43.5</v>
      </c>
      <c r="E123" s="295"/>
      <c r="F123" s="295">
        <f t="shared" si="8"/>
        <v>739.9</v>
      </c>
      <c r="G123" s="295" t="s">
        <v>1892</v>
      </c>
      <c r="H123" s="295">
        <v>391</v>
      </c>
      <c r="I123" s="296">
        <f t="shared" si="9"/>
        <v>1.1027356163156926E-2</v>
      </c>
      <c r="J123" s="361">
        <f t="shared" si="6"/>
        <v>47.213074044748218</v>
      </c>
      <c r="K123" s="361">
        <f t="shared" si="10"/>
        <v>10.386876289844608</v>
      </c>
      <c r="L123" s="297">
        <v>17.473551612430363</v>
      </c>
      <c r="M123" s="297">
        <v>11.173041915487671</v>
      </c>
      <c r="N123" s="296">
        <f t="shared" si="7"/>
        <v>0.11656513564334486</v>
      </c>
      <c r="R123" s="356"/>
    </row>
    <row r="124" spans="1:18" x14ac:dyDescent="0.35">
      <c r="A124" s="322">
        <f t="shared" si="11"/>
        <v>119</v>
      </c>
      <c r="B124" s="295" t="s">
        <v>2018</v>
      </c>
      <c r="C124" s="295">
        <v>360</v>
      </c>
      <c r="D124" s="295"/>
      <c r="E124" s="295"/>
      <c r="F124" s="295">
        <f t="shared" si="8"/>
        <v>360</v>
      </c>
      <c r="G124" s="295" t="s">
        <v>1892</v>
      </c>
      <c r="H124" s="295">
        <v>206</v>
      </c>
      <c r="I124" s="296">
        <f t="shared" si="9"/>
        <v>5.8098091294381763E-3</v>
      </c>
      <c r="J124" s="361">
        <f t="shared" si="6"/>
        <v>24.874407297233081</v>
      </c>
      <c r="K124" s="361">
        <f t="shared" si="10"/>
        <v>5.472369605391278</v>
      </c>
      <c r="L124" s="297">
        <v>9.2060144045029535</v>
      </c>
      <c r="M124" s="297">
        <v>5.8865642828400526</v>
      </c>
      <c r="N124" s="296">
        <f t="shared" si="7"/>
        <v>0.1262204321943538</v>
      </c>
      <c r="R124" s="356"/>
    </row>
    <row r="125" spans="1:18" x14ac:dyDescent="0.35">
      <c r="A125" s="322">
        <f t="shared" si="11"/>
        <v>120</v>
      </c>
      <c r="B125" s="295" t="s">
        <v>2019</v>
      </c>
      <c r="C125" s="295">
        <v>821.7</v>
      </c>
      <c r="D125" s="295"/>
      <c r="E125" s="295"/>
      <c r="F125" s="295">
        <f t="shared" si="8"/>
        <v>821.7</v>
      </c>
      <c r="G125" s="295" t="s">
        <v>1892</v>
      </c>
      <c r="H125" s="295">
        <v>343</v>
      </c>
      <c r="I125" s="296">
        <f t="shared" si="9"/>
        <v>9.6736142300839524E-3</v>
      </c>
      <c r="J125" s="361">
        <f t="shared" si="6"/>
        <v>41.417095645392934</v>
      </c>
      <c r="K125" s="361">
        <f t="shared" si="10"/>
        <v>9.1117610419864459</v>
      </c>
      <c r="L125" s="297">
        <v>15.328460877400548</v>
      </c>
      <c r="M125" s="297">
        <v>9.8014152864763968</v>
      </c>
      <c r="N125" s="296">
        <f t="shared" si="7"/>
        <v>9.2075858404839145E-2</v>
      </c>
      <c r="R125" s="356"/>
    </row>
    <row r="126" spans="1:18" x14ac:dyDescent="0.35">
      <c r="A126" s="322">
        <f t="shared" si="11"/>
        <v>121</v>
      </c>
      <c r="B126" s="295" t="s">
        <v>2020</v>
      </c>
      <c r="C126" s="295">
        <v>834.7</v>
      </c>
      <c r="D126" s="295"/>
      <c r="E126" s="295"/>
      <c r="F126" s="295">
        <f t="shared" si="8"/>
        <v>834.7</v>
      </c>
      <c r="G126" s="295" t="s">
        <v>1892</v>
      </c>
      <c r="H126" s="295">
        <v>300</v>
      </c>
      <c r="I126" s="296">
        <f t="shared" si="9"/>
        <v>8.4608870817060814E-3</v>
      </c>
      <c r="J126" s="361">
        <f t="shared" si="6"/>
        <v>36.224864995970499</v>
      </c>
      <c r="K126" s="361">
        <f t="shared" si="10"/>
        <v>7.9694702991135102</v>
      </c>
      <c r="L126" s="297">
        <v>13.40681709393634</v>
      </c>
      <c r="M126" s="297">
        <v>8.5726664313204637</v>
      </c>
      <c r="N126" s="296">
        <f t="shared" si="7"/>
        <v>7.9278565736600942E-2</v>
      </c>
      <c r="R126" s="356"/>
    </row>
    <row r="127" spans="1:18" x14ac:dyDescent="0.35">
      <c r="A127" s="322">
        <f t="shared" si="11"/>
        <v>122</v>
      </c>
      <c r="B127" s="295" t="s">
        <v>2021</v>
      </c>
      <c r="C127" s="295">
        <v>321.8</v>
      </c>
      <c r="D127" s="295"/>
      <c r="E127" s="295"/>
      <c r="F127" s="295">
        <f t="shared" si="8"/>
        <v>321.8</v>
      </c>
      <c r="G127" s="295" t="s">
        <v>1892</v>
      </c>
      <c r="H127" s="295">
        <v>240</v>
      </c>
      <c r="I127" s="296">
        <f t="shared" si="9"/>
        <v>6.7687096653648651E-3</v>
      </c>
      <c r="J127" s="361">
        <f t="shared" si="6"/>
        <v>28.979891996776402</v>
      </c>
      <c r="K127" s="361">
        <f t="shared" si="10"/>
        <v>6.3755762392908082</v>
      </c>
      <c r="L127" s="297">
        <v>10.725453675149071</v>
      </c>
      <c r="M127" s="297">
        <v>6.8581331450563709</v>
      </c>
      <c r="N127" s="296">
        <f t="shared" si="7"/>
        <v>0.16450918289705607</v>
      </c>
      <c r="R127" s="356"/>
    </row>
    <row r="128" spans="1:18" x14ac:dyDescent="0.35">
      <c r="A128" s="322">
        <f t="shared" si="11"/>
        <v>123</v>
      </c>
      <c r="B128" s="295" t="s">
        <v>2022</v>
      </c>
      <c r="C128" s="295">
        <v>427</v>
      </c>
      <c r="D128" s="295"/>
      <c r="E128" s="295"/>
      <c r="F128" s="295">
        <f t="shared" si="8"/>
        <v>427</v>
      </c>
      <c r="G128" s="295" t="s">
        <v>1892</v>
      </c>
      <c r="H128" s="295">
        <v>181</v>
      </c>
      <c r="I128" s="296">
        <f t="shared" si="9"/>
        <v>5.1047352059626688E-3</v>
      </c>
      <c r="J128" s="361">
        <f t="shared" si="6"/>
        <v>21.855668547568868</v>
      </c>
      <c r="K128" s="361">
        <f t="shared" si="10"/>
        <v>4.8082470804651507</v>
      </c>
      <c r="L128" s="297">
        <v>8.0887796466749258</v>
      </c>
      <c r="M128" s="297">
        <v>5.1721754135633464</v>
      </c>
      <c r="N128" s="296">
        <f t="shared" si="7"/>
        <v>9.3500868122417535E-2</v>
      </c>
      <c r="R128" s="356"/>
    </row>
    <row r="129" spans="1:18" x14ac:dyDescent="0.35">
      <c r="A129" s="322">
        <f t="shared" si="11"/>
        <v>124</v>
      </c>
      <c r="B129" s="295" t="s">
        <v>2023</v>
      </c>
      <c r="C129" s="295">
        <v>546.1</v>
      </c>
      <c r="D129" s="295"/>
      <c r="E129" s="295"/>
      <c r="F129" s="295">
        <f t="shared" ref="F129:F309" si="12">C129+D129+E129</f>
        <v>546.1</v>
      </c>
      <c r="G129" s="295" t="s">
        <v>1892</v>
      </c>
      <c r="H129" s="295">
        <v>234</v>
      </c>
      <c r="I129" s="296">
        <f t="shared" si="9"/>
        <v>6.5994919237307437E-3</v>
      </c>
      <c r="J129" s="361">
        <f t="shared" si="6"/>
        <v>28.255394696856992</v>
      </c>
      <c r="K129" s="361">
        <f t="shared" ref="K129:K190" si="13">J129*0.22</f>
        <v>6.2161868333085382</v>
      </c>
      <c r="L129" s="297">
        <v>10.457317333270344</v>
      </c>
      <c r="M129" s="297">
        <v>6.6866798164299608</v>
      </c>
      <c r="N129" s="296">
        <f t="shared" si="7"/>
        <v>9.4516716132330772E-2</v>
      </c>
      <c r="R129" s="356"/>
    </row>
    <row r="130" spans="1:18" x14ac:dyDescent="0.35">
      <c r="A130" s="322">
        <f t="shared" si="11"/>
        <v>125</v>
      </c>
      <c r="B130" s="295" t="s">
        <v>2024</v>
      </c>
      <c r="C130" s="295">
        <v>912.32</v>
      </c>
      <c r="D130" s="295">
        <v>50</v>
      </c>
      <c r="E130" s="295"/>
      <c r="F130" s="295">
        <f t="shared" si="12"/>
        <v>962.32</v>
      </c>
      <c r="G130" s="295" t="s">
        <v>1892</v>
      </c>
      <c r="H130" s="295">
        <v>486</v>
      </c>
      <c r="I130" s="296">
        <f t="shared" si="9"/>
        <v>1.3706637072363852E-2</v>
      </c>
      <c r="J130" s="361">
        <f t="shared" si="6"/>
        <v>58.68428129347221</v>
      </c>
      <c r="K130" s="361">
        <f t="shared" si="13"/>
        <v>12.910541884563886</v>
      </c>
      <c r="L130" s="297">
        <v>21.719043692176871</v>
      </c>
      <c r="M130" s="297">
        <v>13.887719618739149</v>
      </c>
      <c r="N130" s="296">
        <f t="shared" ref="N130:N193" si="14">(J130+K130+L130+M130)/F130</f>
        <v>0.11139910475616438</v>
      </c>
      <c r="R130" s="356"/>
    </row>
    <row r="131" spans="1:18" x14ac:dyDescent="0.35">
      <c r="A131" s="322">
        <f t="shared" si="11"/>
        <v>126</v>
      </c>
      <c r="B131" s="295" t="s">
        <v>2025</v>
      </c>
      <c r="C131" s="295">
        <v>1925.1</v>
      </c>
      <c r="D131" s="295"/>
      <c r="E131" s="295"/>
      <c r="F131" s="295">
        <f t="shared" si="12"/>
        <v>1925.1</v>
      </c>
      <c r="G131" s="295" t="s">
        <v>1894</v>
      </c>
      <c r="H131" s="295">
        <v>920.5</v>
      </c>
      <c r="I131" s="296">
        <f t="shared" si="9"/>
        <v>2.5960821862368162E-2</v>
      </c>
      <c r="J131" s="361">
        <f t="shared" si="6"/>
        <v>111.14996076263616</v>
      </c>
      <c r="K131" s="361">
        <f t="shared" si="13"/>
        <v>24.452991367779955</v>
      </c>
      <c r="L131" s="297">
        <v>41.136583783228005</v>
      </c>
      <c r="M131" s="297">
        <v>26.303798166768292</v>
      </c>
      <c r="N131" s="296">
        <f t="shared" si="14"/>
        <v>0.10547157762215593</v>
      </c>
      <c r="R131" s="356"/>
    </row>
    <row r="132" spans="1:18" x14ac:dyDescent="0.35">
      <c r="A132" s="322">
        <f t="shared" si="11"/>
        <v>127</v>
      </c>
      <c r="B132" s="295" t="s">
        <v>2026</v>
      </c>
      <c r="C132" s="295">
        <v>770.9</v>
      </c>
      <c r="D132" s="295"/>
      <c r="E132" s="295"/>
      <c r="F132" s="295">
        <f t="shared" si="12"/>
        <v>770.9</v>
      </c>
      <c r="G132" s="295" t="s">
        <v>1894</v>
      </c>
      <c r="H132" s="295">
        <v>302</v>
      </c>
      <c r="I132" s="296">
        <f t="shared" si="9"/>
        <v>8.5172929955841213E-3</v>
      </c>
      <c r="J132" s="361">
        <f t="shared" si="6"/>
        <v>36.466364095943632</v>
      </c>
      <c r="K132" s="361">
        <f t="shared" si="13"/>
        <v>8.0226001011075994</v>
      </c>
      <c r="L132" s="297">
        <v>13.496195874562581</v>
      </c>
      <c r="M132" s="297">
        <v>8.6298175408626001</v>
      </c>
      <c r="N132" s="296">
        <f t="shared" si="14"/>
        <v>8.6411956949638616E-2</v>
      </c>
      <c r="R132" s="356"/>
    </row>
    <row r="133" spans="1:18" x14ac:dyDescent="0.35">
      <c r="A133" s="322">
        <f t="shared" si="11"/>
        <v>128</v>
      </c>
      <c r="B133" s="295" t="s">
        <v>2027</v>
      </c>
      <c r="C133" s="295">
        <v>1461.8</v>
      </c>
      <c r="D133" s="295">
        <v>44.9</v>
      </c>
      <c r="E133" s="295"/>
      <c r="F133" s="295">
        <f t="shared" si="12"/>
        <v>1506.7</v>
      </c>
      <c r="G133" s="295" t="s">
        <v>1892</v>
      </c>
      <c r="H133" s="295">
        <v>462</v>
      </c>
      <c r="I133" s="296">
        <f t="shared" si="9"/>
        <v>1.3029766105827366E-2</v>
      </c>
      <c r="J133" s="361">
        <f t="shared" si="6"/>
        <v>55.786292093794572</v>
      </c>
      <c r="K133" s="361">
        <f t="shared" si="13"/>
        <v>12.272984260634805</v>
      </c>
      <c r="L133" s="297">
        <v>20.646498324661962</v>
      </c>
      <c r="M133" s="297">
        <v>13.201906304233512</v>
      </c>
      <c r="N133" s="296">
        <f t="shared" si="14"/>
        <v>6.7636344981300098E-2</v>
      </c>
      <c r="R133" s="356"/>
    </row>
    <row r="134" spans="1:18" x14ac:dyDescent="0.35">
      <c r="A134" s="322">
        <f t="shared" si="11"/>
        <v>129</v>
      </c>
      <c r="B134" s="295" t="s">
        <v>2028</v>
      </c>
      <c r="C134" s="295">
        <v>583.6</v>
      </c>
      <c r="D134" s="295"/>
      <c r="E134" s="295"/>
      <c r="F134" s="295">
        <f t="shared" si="12"/>
        <v>583.6</v>
      </c>
      <c r="G134" s="295" t="s">
        <v>1892</v>
      </c>
      <c r="H134" s="362">
        <v>385</v>
      </c>
      <c r="I134" s="296">
        <f t="shared" si="9"/>
        <v>1.0858138421522804E-2</v>
      </c>
      <c r="J134" s="361">
        <f t="shared" ref="J134:J197" si="15">I134*4281.45</f>
        <v>46.488576744828812</v>
      </c>
      <c r="K134" s="361">
        <f t="shared" si="13"/>
        <v>10.227486883862339</v>
      </c>
      <c r="L134" s="297">
        <v>17.205415270551637</v>
      </c>
      <c r="M134" s="297">
        <v>11.001588586861262</v>
      </c>
      <c r="N134" s="296">
        <f t="shared" si="14"/>
        <v>0.14551587985967107</v>
      </c>
      <c r="R134" s="356"/>
    </row>
    <row r="135" spans="1:18" x14ac:dyDescent="0.35">
      <c r="A135" s="322">
        <f t="shared" si="11"/>
        <v>130</v>
      </c>
      <c r="B135" s="295" t="s">
        <v>2029</v>
      </c>
      <c r="C135" s="295">
        <v>399.2</v>
      </c>
      <c r="D135" s="295"/>
      <c r="E135" s="295"/>
      <c r="F135" s="295">
        <f t="shared" si="12"/>
        <v>399.2</v>
      </c>
      <c r="G135" s="295" t="s">
        <v>1892</v>
      </c>
      <c r="H135" s="295">
        <v>189</v>
      </c>
      <c r="I135" s="296">
        <f t="shared" ref="I135:I198" si="16">4/141829.1*H135</f>
        <v>5.330358861474831E-3</v>
      </c>
      <c r="J135" s="361">
        <f t="shared" si="15"/>
        <v>22.821664947461414</v>
      </c>
      <c r="K135" s="361">
        <f t="shared" si="13"/>
        <v>5.0207662884415116</v>
      </c>
      <c r="L135" s="297">
        <v>8.4462947691798931</v>
      </c>
      <c r="M135" s="297">
        <v>5.400779851731893</v>
      </c>
      <c r="N135" s="296">
        <f t="shared" si="14"/>
        <v>0.10443262990184046</v>
      </c>
      <c r="R135" s="356"/>
    </row>
    <row r="136" spans="1:18" x14ac:dyDescent="0.35">
      <c r="A136" s="322">
        <f t="shared" ref="A136:A199" si="17">1+A135</f>
        <v>131</v>
      </c>
      <c r="B136" s="295" t="s">
        <v>2030</v>
      </c>
      <c r="C136" s="295">
        <v>408.5</v>
      </c>
      <c r="D136" s="295"/>
      <c r="E136" s="295">
        <v>16.100000000000001</v>
      </c>
      <c r="F136" s="295">
        <f t="shared" si="12"/>
        <v>424.6</v>
      </c>
      <c r="G136" s="295" t="s">
        <v>1892</v>
      </c>
      <c r="H136" s="295">
        <v>174</v>
      </c>
      <c r="I136" s="296">
        <f t="shared" si="16"/>
        <v>4.9073145073895274E-3</v>
      </c>
      <c r="J136" s="361">
        <f t="shared" si="15"/>
        <v>21.010421697662892</v>
      </c>
      <c r="K136" s="361">
        <f t="shared" si="13"/>
        <v>4.6222927734858361</v>
      </c>
      <c r="L136" s="297">
        <v>7.7759539144830772</v>
      </c>
      <c r="M136" s="297">
        <v>4.9721465301658689</v>
      </c>
      <c r="N136" s="296">
        <f t="shared" si="14"/>
        <v>9.0392875449358617E-2</v>
      </c>
      <c r="R136" s="356"/>
    </row>
    <row r="137" spans="1:18" x14ac:dyDescent="0.35">
      <c r="A137" s="322">
        <f t="shared" si="17"/>
        <v>132</v>
      </c>
      <c r="B137" s="295" t="s">
        <v>2031</v>
      </c>
      <c r="C137" s="295">
        <v>744</v>
      </c>
      <c r="D137" s="295"/>
      <c r="E137" s="295">
        <v>108.9</v>
      </c>
      <c r="F137" s="295">
        <f t="shared" si="12"/>
        <v>852.9</v>
      </c>
      <c r="G137" s="295" t="s">
        <v>1892</v>
      </c>
      <c r="H137" s="295">
        <v>302</v>
      </c>
      <c r="I137" s="296">
        <f t="shared" si="16"/>
        <v>8.5172929955841213E-3</v>
      </c>
      <c r="J137" s="361">
        <f t="shared" si="15"/>
        <v>36.466364095943632</v>
      </c>
      <c r="K137" s="361">
        <f t="shared" si="13"/>
        <v>8.0226001011075994</v>
      </c>
      <c r="L137" s="297">
        <v>13.496195874562581</v>
      </c>
      <c r="M137" s="297">
        <v>8.6298175408626001</v>
      </c>
      <c r="N137" s="296">
        <f t="shared" si="14"/>
        <v>7.8104089122378248E-2</v>
      </c>
      <c r="R137" s="356"/>
    </row>
    <row r="138" spans="1:18" x14ac:dyDescent="0.35">
      <c r="A138" s="322">
        <f t="shared" si="17"/>
        <v>133</v>
      </c>
      <c r="B138" s="295" t="s">
        <v>2032</v>
      </c>
      <c r="C138" s="295">
        <v>226.1</v>
      </c>
      <c r="D138" s="295"/>
      <c r="E138" s="295"/>
      <c r="F138" s="295">
        <f t="shared" si="12"/>
        <v>226.1</v>
      </c>
      <c r="G138" s="295" t="s">
        <v>1892</v>
      </c>
      <c r="H138" s="295">
        <v>208</v>
      </c>
      <c r="I138" s="296">
        <f t="shared" si="16"/>
        <v>5.8662150433162162E-3</v>
      </c>
      <c r="J138" s="361">
        <f t="shared" si="15"/>
        <v>25.115906397206214</v>
      </c>
      <c r="K138" s="361">
        <f t="shared" si="13"/>
        <v>5.5254994073853672</v>
      </c>
      <c r="L138" s="297">
        <v>9.2953931851291944</v>
      </c>
      <c r="M138" s="297">
        <v>5.9437153923821882</v>
      </c>
      <c r="N138" s="296">
        <f t="shared" si="14"/>
        <v>0.20292133738214493</v>
      </c>
      <c r="R138" s="356"/>
    </row>
    <row r="139" spans="1:18" x14ac:dyDescent="0.35">
      <c r="A139" s="322">
        <f t="shared" si="17"/>
        <v>134</v>
      </c>
      <c r="B139" s="295" t="s">
        <v>2033</v>
      </c>
      <c r="C139" s="295">
        <v>481.6</v>
      </c>
      <c r="D139" s="295">
        <v>222</v>
      </c>
      <c r="E139" s="295"/>
      <c r="F139" s="295">
        <f t="shared" si="12"/>
        <v>703.6</v>
      </c>
      <c r="G139" s="295" t="s">
        <v>1894</v>
      </c>
      <c r="H139" s="362">
        <v>800</v>
      </c>
      <c r="I139" s="296">
        <f t="shared" si="16"/>
        <v>2.2562365551216216E-2</v>
      </c>
      <c r="J139" s="361">
        <f t="shared" si="15"/>
        <v>96.599639989254669</v>
      </c>
      <c r="K139" s="361">
        <f t="shared" si="13"/>
        <v>21.251920797636028</v>
      </c>
      <c r="L139" s="297">
        <v>35.751512250496909</v>
      </c>
      <c r="M139" s="297">
        <v>22.86044381685457</v>
      </c>
      <c r="N139" s="296">
        <f t="shared" si="14"/>
        <v>0.25080090513678538</v>
      </c>
      <c r="R139" s="356"/>
    </row>
    <row r="140" spans="1:18" x14ac:dyDescent="0.35">
      <c r="A140" s="322">
        <f t="shared" si="17"/>
        <v>135</v>
      </c>
      <c r="B140" s="295" t="s">
        <v>2034</v>
      </c>
      <c r="C140" s="295">
        <v>280.5</v>
      </c>
      <c r="D140" s="295">
        <v>98.9</v>
      </c>
      <c r="E140" s="295"/>
      <c r="F140" s="295">
        <f t="shared" si="12"/>
        <v>379.4</v>
      </c>
      <c r="G140" s="295" t="s">
        <v>1892</v>
      </c>
      <c r="H140" s="295">
        <v>231</v>
      </c>
      <c r="I140" s="296">
        <f t="shared" si="16"/>
        <v>6.5148830529136829E-3</v>
      </c>
      <c r="J140" s="361">
        <f t="shared" si="15"/>
        <v>27.893146046897286</v>
      </c>
      <c r="K140" s="361">
        <f t="shared" si="13"/>
        <v>6.1364921303174027</v>
      </c>
      <c r="L140" s="297">
        <v>10.323249162330981</v>
      </c>
      <c r="M140" s="297">
        <v>6.6009531521167562</v>
      </c>
      <c r="N140" s="296">
        <f t="shared" si="14"/>
        <v>0.13430110830696476</v>
      </c>
      <c r="R140" s="356"/>
    </row>
    <row r="141" spans="1:18" x14ac:dyDescent="0.35">
      <c r="A141" s="322">
        <f t="shared" si="17"/>
        <v>136</v>
      </c>
      <c r="B141" s="295" t="s">
        <v>2035</v>
      </c>
      <c r="C141" s="295">
        <v>206.6</v>
      </c>
      <c r="D141" s="295"/>
      <c r="E141" s="295">
        <v>28</v>
      </c>
      <c r="F141" s="295">
        <f t="shared" si="12"/>
        <v>234.6</v>
      </c>
      <c r="G141" s="295" t="s">
        <v>1892</v>
      </c>
      <c r="H141" s="362">
        <v>360</v>
      </c>
      <c r="I141" s="296">
        <f t="shared" si="16"/>
        <v>1.0153064498047298E-2</v>
      </c>
      <c r="J141" s="361">
        <f t="shared" si="15"/>
        <v>43.469837995164603</v>
      </c>
      <c r="K141" s="361">
        <f t="shared" si="13"/>
        <v>9.5633643589362123</v>
      </c>
      <c r="L141" s="297">
        <v>16.088180512723607</v>
      </c>
      <c r="M141" s="297">
        <v>10.287199717584556</v>
      </c>
      <c r="N141" s="296">
        <f t="shared" si="14"/>
        <v>0.33848500675366144</v>
      </c>
      <c r="R141" s="356"/>
    </row>
    <row r="142" spans="1:18" x14ac:dyDescent="0.35">
      <c r="A142" s="322">
        <f t="shared" si="17"/>
        <v>137</v>
      </c>
      <c r="B142" s="295" t="s">
        <v>2036</v>
      </c>
      <c r="C142" s="295">
        <v>230.6</v>
      </c>
      <c r="D142" s="295"/>
      <c r="E142" s="295"/>
      <c r="F142" s="295">
        <f t="shared" si="12"/>
        <v>230.6</v>
      </c>
      <c r="G142" s="295" t="s">
        <v>1892</v>
      </c>
      <c r="H142" s="295">
        <v>169</v>
      </c>
      <c r="I142" s="296">
        <f t="shared" si="16"/>
        <v>4.7662997226944259E-3</v>
      </c>
      <c r="J142" s="361">
        <f t="shared" si="15"/>
        <v>20.406673947730049</v>
      </c>
      <c r="K142" s="361">
        <f t="shared" si="13"/>
        <v>4.4894682685006106</v>
      </c>
      <c r="L142" s="297">
        <v>7.5525069629174713</v>
      </c>
      <c r="M142" s="297">
        <v>4.8292687563105279</v>
      </c>
      <c r="N142" s="296">
        <f t="shared" si="14"/>
        <v>0.16165619226131248</v>
      </c>
      <c r="R142" s="356"/>
    </row>
    <row r="143" spans="1:18" x14ac:dyDescent="0.35">
      <c r="A143" s="322">
        <f t="shared" si="17"/>
        <v>138</v>
      </c>
      <c r="B143" s="295" t="s">
        <v>2037</v>
      </c>
      <c r="C143" s="295">
        <v>305.60000000000002</v>
      </c>
      <c r="D143" s="295"/>
      <c r="E143" s="295">
        <v>165.3</v>
      </c>
      <c r="F143" s="295">
        <f t="shared" si="12"/>
        <v>470.90000000000003</v>
      </c>
      <c r="G143" s="295" t="s">
        <v>1892</v>
      </c>
      <c r="H143" s="362">
        <v>385</v>
      </c>
      <c r="I143" s="296">
        <f t="shared" si="16"/>
        <v>1.0858138421522804E-2</v>
      </c>
      <c r="J143" s="361">
        <f t="shared" si="15"/>
        <v>46.488576744828812</v>
      </c>
      <c r="K143" s="361">
        <f t="shared" si="13"/>
        <v>10.227486883862339</v>
      </c>
      <c r="L143" s="297">
        <v>17.205415270551637</v>
      </c>
      <c r="M143" s="297">
        <v>11.001588586861262</v>
      </c>
      <c r="N143" s="296">
        <f t="shared" si="14"/>
        <v>0.18034204180527508</v>
      </c>
      <c r="R143" s="356">
        <v>365</v>
      </c>
    </row>
    <row r="144" spans="1:18" x14ac:dyDescent="0.35">
      <c r="A144" s="322">
        <f t="shared" si="17"/>
        <v>139</v>
      </c>
      <c r="B144" s="295" t="s">
        <v>2038</v>
      </c>
      <c r="C144" s="299">
        <v>2174.8000000000002</v>
      </c>
      <c r="D144" s="295"/>
      <c r="E144" s="295">
        <v>163.69999999999999</v>
      </c>
      <c r="F144" s="295">
        <f t="shared" si="12"/>
        <v>2338.5</v>
      </c>
      <c r="G144" s="295" t="s">
        <v>1893</v>
      </c>
      <c r="H144" s="295">
        <v>588.6</v>
      </c>
      <c r="I144" s="296">
        <f t="shared" si="16"/>
        <v>1.6600260454307333E-2</v>
      </c>
      <c r="J144" s="361">
        <f t="shared" si="15"/>
        <v>71.073185122094131</v>
      </c>
      <c r="K144" s="361">
        <f t="shared" si="13"/>
        <v>15.636100726860709</v>
      </c>
      <c r="L144" s="297">
        <v>26.304175138303098</v>
      </c>
      <c r="M144" s="297">
        <v>16.819571538250749</v>
      </c>
      <c r="N144" s="296">
        <f t="shared" si="14"/>
        <v>5.5519791543942133E-2</v>
      </c>
      <c r="R144" s="356"/>
    </row>
    <row r="145" spans="1:18" x14ac:dyDescent="0.35">
      <c r="A145" s="322">
        <f t="shared" si="17"/>
        <v>140</v>
      </c>
      <c r="B145" s="295" t="s">
        <v>2039</v>
      </c>
      <c r="C145" s="299">
        <v>308.60000000000002</v>
      </c>
      <c r="D145" s="295"/>
      <c r="E145" s="295"/>
      <c r="F145" s="295">
        <f t="shared" si="12"/>
        <v>308.60000000000002</v>
      </c>
      <c r="G145" s="295" t="s">
        <v>1892</v>
      </c>
      <c r="H145" s="295">
        <v>144</v>
      </c>
      <c r="I145" s="296">
        <f t="shared" si="16"/>
        <v>4.0612257992189192E-3</v>
      </c>
      <c r="J145" s="361">
        <f t="shared" si="15"/>
        <v>17.38793519806584</v>
      </c>
      <c r="K145" s="361">
        <f t="shared" si="13"/>
        <v>3.8253457435744846</v>
      </c>
      <c r="L145" s="297">
        <v>6.4352722050894435</v>
      </c>
      <c r="M145" s="297">
        <v>4.1148798870338217</v>
      </c>
      <c r="N145" s="296">
        <f t="shared" si="14"/>
        <v>0.10292752117227345</v>
      </c>
      <c r="R145" s="356"/>
    </row>
    <row r="146" spans="1:18" x14ac:dyDescent="0.35">
      <c r="A146" s="322">
        <f t="shared" si="17"/>
        <v>141</v>
      </c>
      <c r="B146" s="295" t="s">
        <v>2040</v>
      </c>
      <c r="C146" s="295">
        <v>441.9</v>
      </c>
      <c r="D146" s="295"/>
      <c r="E146" s="295"/>
      <c r="F146" s="295">
        <f t="shared" si="12"/>
        <v>441.9</v>
      </c>
      <c r="G146" s="295" t="s">
        <v>1892</v>
      </c>
      <c r="H146" s="295">
        <v>278</v>
      </c>
      <c r="I146" s="296">
        <f t="shared" si="16"/>
        <v>7.8404220290476355E-3</v>
      </c>
      <c r="J146" s="361">
        <f t="shared" si="15"/>
        <v>33.568374896266</v>
      </c>
      <c r="K146" s="361">
        <f t="shared" si="13"/>
        <v>7.3850424771785201</v>
      </c>
      <c r="L146" s="297">
        <v>12.423650507047675</v>
      </c>
      <c r="M146" s="297">
        <v>7.9440042263569621</v>
      </c>
      <c r="N146" s="296">
        <f t="shared" si="14"/>
        <v>0.13876685247080597</v>
      </c>
      <c r="R146" s="356"/>
    </row>
    <row r="147" spans="1:18" x14ac:dyDescent="0.35">
      <c r="A147" s="322">
        <f t="shared" si="17"/>
        <v>142</v>
      </c>
      <c r="B147" s="295" t="s">
        <v>2041</v>
      </c>
      <c r="C147" s="295">
        <v>358</v>
      </c>
      <c r="D147" s="295"/>
      <c r="E147" s="295"/>
      <c r="F147" s="295">
        <f t="shared" si="12"/>
        <v>358</v>
      </c>
      <c r="G147" s="295" t="s">
        <v>1892</v>
      </c>
      <c r="H147" s="295">
        <v>288</v>
      </c>
      <c r="I147" s="296">
        <f t="shared" si="16"/>
        <v>8.1224515984378385E-3</v>
      </c>
      <c r="J147" s="361">
        <f t="shared" si="15"/>
        <v>34.77587039613168</v>
      </c>
      <c r="K147" s="361">
        <f t="shared" si="13"/>
        <v>7.6506914871489693</v>
      </c>
      <c r="L147" s="297">
        <v>12.870544410178887</v>
      </c>
      <c r="M147" s="297">
        <v>8.2297597740676434</v>
      </c>
      <c r="N147" s="296">
        <f t="shared" si="14"/>
        <v>0.17744934655733849</v>
      </c>
      <c r="R147" s="356"/>
    </row>
    <row r="148" spans="1:18" x14ac:dyDescent="0.35">
      <c r="A148" s="322">
        <f t="shared" si="17"/>
        <v>143</v>
      </c>
      <c r="B148" s="295" t="s">
        <v>2042</v>
      </c>
      <c r="C148" s="295">
        <v>438.7</v>
      </c>
      <c r="D148" s="295"/>
      <c r="E148" s="295"/>
      <c r="F148" s="295">
        <f t="shared" si="12"/>
        <v>438.7</v>
      </c>
      <c r="G148" s="295" t="s">
        <v>1892</v>
      </c>
      <c r="H148" s="295">
        <v>276</v>
      </c>
      <c r="I148" s="296">
        <f t="shared" si="16"/>
        <v>7.7840161151695947E-3</v>
      </c>
      <c r="J148" s="361">
        <f t="shared" si="15"/>
        <v>33.32687579629286</v>
      </c>
      <c r="K148" s="361">
        <f t="shared" si="13"/>
        <v>7.3319126751844292</v>
      </c>
      <c r="L148" s="297">
        <v>12.334271726421433</v>
      </c>
      <c r="M148" s="297">
        <v>7.8868531168148266</v>
      </c>
      <c r="N148" s="296">
        <f t="shared" si="14"/>
        <v>0.13877345182291667</v>
      </c>
      <c r="R148" s="356"/>
    </row>
    <row r="149" spans="1:18" x14ac:dyDescent="0.35">
      <c r="A149" s="322">
        <f t="shared" si="17"/>
        <v>144</v>
      </c>
      <c r="B149" s="295" t="s">
        <v>2043</v>
      </c>
      <c r="C149" s="295">
        <v>378.9</v>
      </c>
      <c r="D149" s="295"/>
      <c r="E149" s="295"/>
      <c r="F149" s="295">
        <f t="shared" si="12"/>
        <v>378.9</v>
      </c>
      <c r="G149" s="295" t="s">
        <v>1892</v>
      </c>
      <c r="H149" s="295">
        <v>226</v>
      </c>
      <c r="I149" s="296">
        <f t="shared" si="16"/>
        <v>6.3738682682185814E-3</v>
      </c>
      <c r="J149" s="361">
        <f t="shared" si="15"/>
        <v>27.289398296964443</v>
      </c>
      <c r="K149" s="361">
        <f t="shared" si="13"/>
        <v>6.0036676253321772</v>
      </c>
      <c r="L149" s="297">
        <v>10.099802210765374</v>
      </c>
      <c r="M149" s="297">
        <v>6.458075378261416</v>
      </c>
      <c r="N149" s="296">
        <f t="shared" si="14"/>
        <v>0.13156754687601852</v>
      </c>
      <c r="R149" s="356"/>
    </row>
    <row r="150" spans="1:18" x14ac:dyDescent="0.35">
      <c r="A150" s="322">
        <f t="shared" si="17"/>
        <v>145</v>
      </c>
      <c r="B150" s="295" t="s">
        <v>2044</v>
      </c>
      <c r="C150" s="295">
        <v>243.9</v>
      </c>
      <c r="D150" s="295">
        <v>16.2</v>
      </c>
      <c r="E150" s="295">
        <v>35.6</v>
      </c>
      <c r="F150" s="295">
        <f t="shared" si="12"/>
        <v>295.70000000000005</v>
      </c>
      <c r="G150" s="295" t="s">
        <v>1892</v>
      </c>
      <c r="H150" s="295">
        <v>165</v>
      </c>
      <c r="I150" s="296">
        <f t="shared" si="16"/>
        <v>4.6534878949383452E-3</v>
      </c>
      <c r="J150" s="361">
        <f t="shared" si="15"/>
        <v>19.923675747783776</v>
      </c>
      <c r="K150" s="361">
        <f t="shared" si="13"/>
        <v>4.3832086645124306</v>
      </c>
      <c r="L150" s="297">
        <v>7.3737494016649858</v>
      </c>
      <c r="M150" s="297">
        <v>4.7149665372262541</v>
      </c>
      <c r="N150" s="296">
        <f t="shared" si="14"/>
        <v>0.12308285543181414</v>
      </c>
      <c r="R150" s="356"/>
    </row>
    <row r="151" spans="1:18" x14ac:dyDescent="0.35">
      <c r="A151" s="322">
        <f t="shared" si="17"/>
        <v>146</v>
      </c>
      <c r="B151" s="295" t="s">
        <v>2045</v>
      </c>
      <c r="C151" s="295">
        <v>699.2</v>
      </c>
      <c r="D151" s="295"/>
      <c r="E151" s="295"/>
      <c r="F151" s="295">
        <f t="shared" si="12"/>
        <v>699.2</v>
      </c>
      <c r="G151" s="295" t="s">
        <v>1892</v>
      </c>
      <c r="H151" s="295">
        <v>241</v>
      </c>
      <c r="I151" s="296">
        <f t="shared" si="16"/>
        <v>6.7969126223038851E-3</v>
      </c>
      <c r="J151" s="361">
        <f t="shared" si="15"/>
        <v>29.100641546762969</v>
      </c>
      <c r="K151" s="361">
        <f t="shared" si="13"/>
        <v>6.4021411402878527</v>
      </c>
      <c r="L151" s="297">
        <v>10.770143065462193</v>
      </c>
      <c r="M151" s="297">
        <v>6.8867086998274392</v>
      </c>
      <c r="N151" s="296">
        <f t="shared" si="14"/>
        <v>7.6029225475315293E-2</v>
      </c>
      <c r="R151" s="356"/>
    </row>
    <row r="152" spans="1:18" x14ac:dyDescent="0.35">
      <c r="A152" s="322">
        <f t="shared" si="17"/>
        <v>147</v>
      </c>
      <c r="B152" s="295" t="s">
        <v>2046</v>
      </c>
      <c r="C152" s="295">
        <v>765.5</v>
      </c>
      <c r="D152" s="295"/>
      <c r="E152" s="295"/>
      <c r="F152" s="295">
        <f t="shared" si="12"/>
        <v>765.5</v>
      </c>
      <c r="G152" s="295" t="s">
        <v>1892</v>
      </c>
      <c r="H152" s="295">
        <v>289</v>
      </c>
      <c r="I152" s="296">
        <f t="shared" si="16"/>
        <v>8.1506545553768593E-3</v>
      </c>
      <c r="J152" s="361">
        <f t="shared" si="15"/>
        <v>34.89661994611825</v>
      </c>
      <c r="K152" s="361">
        <f t="shared" si="13"/>
        <v>7.6772563881460147</v>
      </c>
      <c r="L152" s="297">
        <v>12.915233800492008</v>
      </c>
      <c r="M152" s="297">
        <v>8.2583353288387134</v>
      </c>
      <c r="N152" s="296">
        <f t="shared" si="14"/>
        <v>8.3275565595813172E-2</v>
      </c>
      <c r="R152" s="356"/>
    </row>
    <row r="153" spans="1:18" x14ac:dyDescent="0.35">
      <c r="A153" s="322">
        <f t="shared" si="17"/>
        <v>148</v>
      </c>
      <c r="B153" s="295" t="s">
        <v>2047</v>
      </c>
      <c r="C153" s="295">
        <v>774.85</v>
      </c>
      <c r="D153" s="295">
        <v>31.4</v>
      </c>
      <c r="E153" s="295"/>
      <c r="F153" s="295">
        <f t="shared" si="12"/>
        <v>806.25</v>
      </c>
      <c r="G153" s="295" t="s">
        <v>1892</v>
      </c>
      <c r="H153" s="295">
        <v>241</v>
      </c>
      <c r="I153" s="296">
        <f t="shared" si="16"/>
        <v>6.7969126223038851E-3</v>
      </c>
      <c r="J153" s="361">
        <f t="shared" si="15"/>
        <v>29.100641546762969</v>
      </c>
      <c r="K153" s="361">
        <f t="shared" si="13"/>
        <v>6.4021411402878527</v>
      </c>
      <c r="L153" s="297">
        <v>10.770143065462193</v>
      </c>
      <c r="M153" s="297">
        <v>6.8867086998274392</v>
      </c>
      <c r="N153" s="296">
        <f t="shared" si="14"/>
        <v>6.5934430328484284E-2</v>
      </c>
      <c r="R153" s="356"/>
    </row>
    <row r="154" spans="1:18" x14ac:dyDescent="0.35">
      <c r="A154" s="322">
        <f t="shared" si="17"/>
        <v>149</v>
      </c>
      <c r="B154" s="295" t="s">
        <v>2048</v>
      </c>
      <c r="C154" s="295">
        <v>506.14</v>
      </c>
      <c r="D154" s="295">
        <v>17.100000000000001</v>
      </c>
      <c r="E154" s="295"/>
      <c r="F154" s="295">
        <f t="shared" si="12"/>
        <v>523.24</v>
      </c>
      <c r="G154" s="295" t="s">
        <v>1892</v>
      </c>
      <c r="H154" s="295">
        <v>297</v>
      </c>
      <c r="I154" s="296">
        <f t="shared" si="16"/>
        <v>8.3762782108890207E-3</v>
      </c>
      <c r="J154" s="361">
        <f t="shared" si="15"/>
        <v>35.862616346010796</v>
      </c>
      <c r="K154" s="361">
        <f t="shared" si="13"/>
        <v>7.8897755961223748</v>
      </c>
      <c r="L154" s="297">
        <v>13.272748922996977</v>
      </c>
      <c r="M154" s="297">
        <v>8.4869397670072591</v>
      </c>
      <c r="N154" s="296">
        <f t="shared" si="14"/>
        <v>0.12520464917081534</v>
      </c>
      <c r="R154" s="356"/>
    </row>
    <row r="155" spans="1:18" x14ac:dyDescent="0.35">
      <c r="A155" s="322">
        <f t="shared" si="17"/>
        <v>150</v>
      </c>
      <c r="B155" s="295" t="s">
        <v>2049</v>
      </c>
      <c r="C155" s="295">
        <v>574.20000000000005</v>
      </c>
      <c r="D155" s="295"/>
      <c r="E155" s="295"/>
      <c r="F155" s="295">
        <f t="shared" si="12"/>
        <v>574.20000000000005</v>
      </c>
      <c r="G155" s="295" t="s">
        <v>1892</v>
      </c>
      <c r="H155" s="295">
        <v>284</v>
      </c>
      <c r="I155" s="296">
        <f t="shared" si="16"/>
        <v>8.0096397706817569E-3</v>
      </c>
      <c r="J155" s="361">
        <f t="shared" si="15"/>
        <v>34.292872196185407</v>
      </c>
      <c r="K155" s="361">
        <f t="shared" si="13"/>
        <v>7.5444318831607893</v>
      </c>
      <c r="L155" s="297">
        <v>12.691786848926402</v>
      </c>
      <c r="M155" s="297">
        <v>8.1154575549833723</v>
      </c>
      <c r="N155" s="296">
        <f t="shared" si="14"/>
        <v>0.10909883051768715</v>
      </c>
      <c r="R155" s="356"/>
    </row>
    <row r="156" spans="1:18" x14ac:dyDescent="0.35">
      <c r="A156" s="322">
        <f t="shared" si="17"/>
        <v>151</v>
      </c>
      <c r="B156" s="295" t="s">
        <v>2050</v>
      </c>
      <c r="C156" s="295">
        <v>265.10000000000002</v>
      </c>
      <c r="D156" s="295"/>
      <c r="E156" s="295"/>
      <c r="F156" s="295">
        <f t="shared" si="12"/>
        <v>265.10000000000002</v>
      </c>
      <c r="G156" s="295" t="s">
        <v>1892</v>
      </c>
      <c r="H156" s="295">
        <v>171</v>
      </c>
      <c r="I156" s="296">
        <f t="shared" si="16"/>
        <v>4.8227056365724667E-3</v>
      </c>
      <c r="J156" s="361">
        <f t="shared" si="15"/>
        <v>20.648173047703185</v>
      </c>
      <c r="K156" s="361">
        <f t="shared" si="13"/>
        <v>4.5425980704947007</v>
      </c>
      <c r="L156" s="297">
        <v>7.6418857435437131</v>
      </c>
      <c r="M156" s="297">
        <v>4.8864198658526643</v>
      </c>
      <c r="N156" s="296">
        <f t="shared" si="14"/>
        <v>0.14228244710522164</v>
      </c>
      <c r="R156" s="356"/>
    </row>
    <row r="157" spans="1:18" x14ac:dyDescent="0.35">
      <c r="A157" s="322">
        <f t="shared" si="17"/>
        <v>152</v>
      </c>
      <c r="B157" s="295" t="s">
        <v>2051</v>
      </c>
      <c r="C157" s="295">
        <v>733.7</v>
      </c>
      <c r="D157" s="295"/>
      <c r="E157" s="295"/>
      <c r="F157" s="295">
        <f t="shared" si="12"/>
        <v>733.7</v>
      </c>
      <c r="G157" s="295" t="s">
        <v>1892</v>
      </c>
      <c r="H157" s="295">
        <v>295</v>
      </c>
      <c r="I157" s="296">
        <f t="shared" si="16"/>
        <v>8.3198722970109808E-3</v>
      </c>
      <c r="J157" s="361">
        <f t="shared" si="15"/>
        <v>35.621117246037663</v>
      </c>
      <c r="K157" s="361">
        <f t="shared" si="13"/>
        <v>7.8366457941282857</v>
      </c>
      <c r="L157" s="297">
        <v>13.183370142370734</v>
      </c>
      <c r="M157" s="297">
        <v>8.4297886574651244</v>
      </c>
      <c r="N157" s="296">
        <f t="shared" si="14"/>
        <v>8.8688730870930627E-2</v>
      </c>
      <c r="R157" s="356"/>
    </row>
    <row r="158" spans="1:18" x14ac:dyDescent="0.35">
      <c r="A158" s="322">
        <f t="shared" si="17"/>
        <v>153</v>
      </c>
      <c r="B158" s="295" t="s">
        <v>2052</v>
      </c>
      <c r="C158" s="295">
        <v>560.1</v>
      </c>
      <c r="D158" s="295"/>
      <c r="E158" s="295"/>
      <c r="F158" s="295">
        <f t="shared" si="12"/>
        <v>560.1</v>
      </c>
      <c r="G158" s="295" t="s">
        <v>1892</v>
      </c>
      <c r="H158" s="295">
        <v>281</v>
      </c>
      <c r="I158" s="296">
        <f t="shared" si="16"/>
        <v>7.9250308998646962E-3</v>
      </c>
      <c r="J158" s="361">
        <f t="shared" si="15"/>
        <v>33.930623546225704</v>
      </c>
      <c r="K158" s="361">
        <f t="shared" si="13"/>
        <v>7.4647371801696547</v>
      </c>
      <c r="L158" s="297">
        <v>12.557718677987037</v>
      </c>
      <c r="M158" s="297">
        <v>8.0297308906701677</v>
      </c>
      <c r="N158" s="296">
        <f t="shared" si="14"/>
        <v>0.11066382841466266</v>
      </c>
      <c r="R158" s="356"/>
    </row>
    <row r="159" spans="1:18" x14ac:dyDescent="0.35">
      <c r="A159" s="322">
        <f t="shared" si="17"/>
        <v>154</v>
      </c>
      <c r="B159" s="295" t="s">
        <v>2053</v>
      </c>
      <c r="C159" s="295">
        <v>635.20000000000005</v>
      </c>
      <c r="D159" s="295">
        <v>38.700000000000003</v>
      </c>
      <c r="E159" s="295"/>
      <c r="F159" s="295">
        <f t="shared" si="12"/>
        <v>673.90000000000009</v>
      </c>
      <c r="G159" s="295" t="s">
        <v>1892</v>
      </c>
      <c r="H159" s="295">
        <v>273</v>
      </c>
      <c r="I159" s="296">
        <f t="shared" si="16"/>
        <v>7.699407244352534E-3</v>
      </c>
      <c r="J159" s="361">
        <f t="shared" si="15"/>
        <v>32.964627146333157</v>
      </c>
      <c r="K159" s="361">
        <f t="shared" si="13"/>
        <v>7.2522179721932947</v>
      </c>
      <c r="L159" s="297">
        <v>12.200203555482069</v>
      </c>
      <c r="M159" s="297">
        <v>7.8011264525016228</v>
      </c>
      <c r="N159" s="296">
        <f t="shared" si="14"/>
        <v>8.9357731305104812E-2</v>
      </c>
      <c r="R159" s="356"/>
    </row>
    <row r="160" spans="1:18" x14ac:dyDescent="0.35">
      <c r="A160" s="322">
        <f t="shared" si="17"/>
        <v>155</v>
      </c>
      <c r="B160" s="295" t="s">
        <v>2054</v>
      </c>
      <c r="C160" s="295">
        <v>485.6</v>
      </c>
      <c r="D160" s="295"/>
      <c r="E160" s="295"/>
      <c r="F160" s="295">
        <f t="shared" si="12"/>
        <v>485.6</v>
      </c>
      <c r="G160" s="295" t="s">
        <v>1892</v>
      </c>
      <c r="H160" s="295">
        <v>222</v>
      </c>
      <c r="I160" s="296">
        <f t="shared" si="16"/>
        <v>6.2610564404625008E-3</v>
      </c>
      <c r="J160" s="361">
        <f t="shared" si="15"/>
        <v>26.806400097018173</v>
      </c>
      <c r="K160" s="361">
        <f t="shared" si="13"/>
        <v>5.8974080213439981</v>
      </c>
      <c r="L160" s="297">
        <v>9.9210446495128917</v>
      </c>
      <c r="M160" s="297">
        <v>6.3437731591771431</v>
      </c>
      <c r="N160" s="296">
        <f t="shared" si="14"/>
        <v>0.10084148667020634</v>
      </c>
      <c r="R160" s="356"/>
    </row>
    <row r="161" spans="1:18" x14ac:dyDescent="0.35">
      <c r="A161" s="322">
        <f t="shared" si="17"/>
        <v>156</v>
      </c>
      <c r="B161" s="295" t="s">
        <v>2055</v>
      </c>
      <c r="C161" s="295">
        <v>464.9</v>
      </c>
      <c r="D161" s="295"/>
      <c r="E161" s="295"/>
      <c r="F161" s="295">
        <f t="shared" si="12"/>
        <v>464.9</v>
      </c>
      <c r="G161" s="295" t="s">
        <v>1892</v>
      </c>
      <c r="H161" s="295">
        <v>194</v>
      </c>
      <c r="I161" s="296">
        <f t="shared" si="16"/>
        <v>5.4713736461699325E-3</v>
      </c>
      <c r="J161" s="361">
        <f t="shared" si="15"/>
        <v>23.425412697394258</v>
      </c>
      <c r="K161" s="361">
        <f t="shared" si="13"/>
        <v>5.1535907934267371</v>
      </c>
      <c r="L161" s="297">
        <v>8.669741720745499</v>
      </c>
      <c r="M161" s="297">
        <v>5.5436576255872323</v>
      </c>
      <c r="N161" s="296">
        <f t="shared" si="14"/>
        <v>9.2046467707364438E-2</v>
      </c>
      <c r="R161" s="356"/>
    </row>
    <row r="162" spans="1:18" x14ac:dyDescent="0.35">
      <c r="A162" s="322">
        <f t="shared" si="17"/>
        <v>157</v>
      </c>
      <c r="B162" s="295" t="s">
        <v>2056</v>
      </c>
      <c r="C162" s="295">
        <v>624.1</v>
      </c>
      <c r="D162" s="295"/>
      <c r="E162" s="295"/>
      <c r="F162" s="295">
        <f t="shared" si="12"/>
        <v>624.1</v>
      </c>
      <c r="G162" s="295" t="s">
        <v>1892</v>
      </c>
      <c r="H162" s="295">
        <v>229</v>
      </c>
      <c r="I162" s="296">
        <f t="shared" si="16"/>
        <v>6.4584771390356422E-3</v>
      </c>
      <c r="J162" s="361">
        <f t="shared" si="15"/>
        <v>27.651646946924149</v>
      </c>
      <c r="K162" s="361">
        <f t="shared" si="13"/>
        <v>6.0833623283233127</v>
      </c>
      <c r="L162" s="297">
        <v>10.233870381704739</v>
      </c>
      <c r="M162" s="297">
        <v>6.5438020425746206</v>
      </c>
      <c r="N162" s="296">
        <f t="shared" si="14"/>
        <v>8.0936839768509572E-2</v>
      </c>
      <c r="R162" s="356"/>
    </row>
    <row r="163" spans="1:18" x14ac:dyDescent="0.35">
      <c r="A163" s="322">
        <f t="shared" si="17"/>
        <v>158</v>
      </c>
      <c r="B163" s="295" t="s">
        <v>2057</v>
      </c>
      <c r="C163" s="295">
        <v>764.3</v>
      </c>
      <c r="D163" s="295"/>
      <c r="E163" s="295"/>
      <c r="F163" s="295">
        <f t="shared" si="12"/>
        <v>764.3</v>
      </c>
      <c r="G163" s="295" t="s">
        <v>1893</v>
      </c>
      <c r="H163" s="295">
        <v>315</v>
      </c>
      <c r="I163" s="296">
        <f t="shared" si="16"/>
        <v>8.883931435791385E-3</v>
      </c>
      <c r="J163" s="361">
        <f t="shared" si="15"/>
        <v>38.036108245769022</v>
      </c>
      <c r="K163" s="361">
        <f t="shared" si="13"/>
        <v>8.367943814069184</v>
      </c>
      <c r="L163" s="297">
        <v>14.077157948633154</v>
      </c>
      <c r="M163" s="297">
        <v>9.0012997528864869</v>
      </c>
      <c r="N163" s="296">
        <f t="shared" si="14"/>
        <v>9.0909995762603488E-2</v>
      </c>
      <c r="R163" s="356"/>
    </row>
    <row r="164" spans="1:18" x14ac:dyDescent="0.35">
      <c r="A164" s="322">
        <f t="shared" si="17"/>
        <v>159</v>
      </c>
      <c r="B164" s="295" t="s">
        <v>2058</v>
      </c>
      <c r="C164" s="295">
        <v>726.1</v>
      </c>
      <c r="D164" s="295"/>
      <c r="E164" s="295">
        <v>20.6</v>
      </c>
      <c r="F164" s="295">
        <f t="shared" si="12"/>
        <v>746.7</v>
      </c>
      <c r="G164" s="295" t="s">
        <v>1892</v>
      </c>
      <c r="H164" s="295">
        <v>294</v>
      </c>
      <c r="I164" s="296">
        <f t="shared" si="16"/>
        <v>8.29166934007196E-3</v>
      </c>
      <c r="J164" s="361">
        <f t="shared" si="15"/>
        <v>35.500367696051093</v>
      </c>
      <c r="K164" s="361">
        <f t="shared" si="13"/>
        <v>7.8100808931312402</v>
      </c>
      <c r="L164" s="297">
        <v>13.138680752057612</v>
      </c>
      <c r="M164" s="297">
        <v>8.4012131026940544</v>
      </c>
      <c r="N164" s="296">
        <f t="shared" si="14"/>
        <v>8.6849260002590051E-2</v>
      </c>
      <c r="R164" s="356"/>
    </row>
    <row r="165" spans="1:18" x14ac:dyDescent="0.35">
      <c r="A165" s="322">
        <f t="shared" si="17"/>
        <v>160</v>
      </c>
      <c r="B165" s="295" t="s">
        <v>2059</v>
      </c>
      <c r="C165" s="295">
        <v>644.70000000000005</v>
      </c>
      <c r="D165" s="295">
        <v>38.200000000000003</v>
      </c>
      <c r="E165" s="295">
        <v>32.799999999999997</v>
      </c>
      <c r="F165" s="295">
        <f t="shared" si="12"/>
        <v>715.7</v>
      </c>
      <c r="G165" s="295" t="s">
        <v>1892</v>
      </c>
      <c r="H165" s="295">
        <v>269</v>
      </c>
      <c r="I165" s="296">
        <f t="shared" si="16"/>
        <v>7.5865954165964533E-3</v>
      </c>
      <c r="J165" s="361">
        <f t="shared" si="15"/>
        <v>32.481628946386884</v>
      </c>
      <c r="K165" s="361">
        <f t="shared" si="13"/>
        <v>7.1459583682051147</v>
      </c>
      <c r="L165" s="297">
        <v>12.021445994229584</v>
      </c>
      <c r="M165" s="297">
        <v>7.68682423341735</v>
      </c>
      <c r="N165" s="296">
        <f t="shared" si="14"/>
        <v>8.2906046586892448E-2</v>
      </c>
      <c r="R165" s="356"/>
    </row>
    <row r="166" spans="1:18" x14ac:dyDescent="0.35">
      <c r="A166" s="322">
        <f t="shared" si="17"/>
        <v>161</v>
      </c>
      <c r="B166" s="295" t="s">
        <v>2060</v>
      </c>
      <c r="C166" s="295">
        <v>233.7</v>
      </c>
      <c r="D166" s="295"/>
      <c r="E166" s="295"/>
      <c r="F166" s="295">
        <f t="shared" si="12"/>
        <v>233.7</v>
      </c>
      <c r="G166" s="295" t="s">
        <v>1892</v>
      </c>
      <c r="H166" s="295">
        <v>224</v>
      </c>
      <c r="I166" s="296">
        <f t="shared" si="16"/>
        <v>6.3174623543405407E-3</v>
      </c>
      <c r="J166" s="361">
        <f t="shared" si="15"/>
        <v>27.047899196991306</v>
      </c>
      <c r="K166" s="361">
        <f t="shared" si="13"/>
        <v>5.9505378233380872</v>
      </c>
      <c r="L166" s="297">
        <v>10.010423430139133</v>
      </c>
      <c r="M166" s="297">
        <v>6.4009242687192796</v>
      </c>
      <c r="N166" s="296">
        <f t="shared" si="14"/>
        <v>0.21142398253824479</v>
      </c>
      <c r="R166" s="356">
        <v>224</v>
      </c>
    </row>
    <row r="167" spans="1:18" x14ac:dyDescent="0.35">
      <c r="A167" s="322">
        <f t="shared" si="17"/>
        <v>162</v>
      </c>
      <c r="B167" s="295" t="s">
        <v>2061</v>
      </c>
      <c r="C167" s="295">
        <v>428.1</v>
      </c>
      <c r="D167" s="295">
        <v>104.4</v>
      </c>
      <c r="E167" s="295">
        <v>125.8</v>
      </c>
      <c r="F167" s="295">
        <f t="shared" si="12"/>
        <v>658.3</v>
      </c>
      <c r="G167" s="295" t="s">
        <v>1892</v>
      </c>
      <c r="H167" s="362">
        <v>925</v>
      </c>
      <c r="I167" s="296">
        <f t="shared" si="16"/>
        <v>2.6087735168593751E-2</v>
      </c>
      <c r="J167" s="361">
        <f t="shared" si="15"/>
        <v>111.69333373757571</v>
      </c>
      <c r="K167" s="361">
        <f t="shared" si="13"/>
        <v>24.572533422266655</v>
      </c>
      <c r="L167" s="297">
        <v>41.337686039637042</v>
      </c>
      <c r="M167" s="297">
        <v>26.432388163238098</v>
      </c>
      <c r="N167" s="296">
        <f t="shared" si="14"/>
        <v>0.30994370554871264</v>
      </c>
      <c r="R167" s="356"/>
    </row>
    <row r="168" spans="1:18" x14ac:dyDescent="0.35">
      <c r="A168" s="322">
        <f t="shared" si="17"/>
        <v>163</v>
      </c>
      <c r="B168" s="295" t="s">
        <v>2062</v>
      </c>
      <c r="C168" s="295">
        <v>692.5</v>
      </c>
      <c r="D168" s="295"/>
      <c r="E168" s="295">
        <v>41</v>
      </c>
      <c r="F168" s="295">
        <f t="shared" si="12"/>
        <v>733.5</v>
      </c>
      <c r="G168" s="295" t="s">
        <v>1892</v>
      </c>
      <c r="H168" s="295">
        <v>442</v>
      </c>
      <c r="I168" s="296">
        <f t="shared" si="16"/>
        <v>1.246570696704696E-2</v>
      </c>
      <c r="J168" s="361">
        <f t="shared" si="15"/>
        <v>53.371301094063206</v>
      </c>
      <c r="K168" s="361">
        <f t="shared" si="13"/>
        <v>11.741686240693905</v>
      </c>
      <c r="L168" s="297">
        <v>19.752710518399539</v>
      </c>
      <c r="M168" s="297">
        <v>12.63039520881215</v>
      </c>
      <c r="N168" s="296">
        <f t="shared" si="14"/>
        <v>0.13291900894610606</v>
      </c>
      <c r="R168" s="356"/>
    </row>
    <row r="169" spans="1:18" x14ac:dyDescent="0.35">
      <c r="A169" s="322">
        <f t="shared" si="17"/>
        <v>164</v>
      </c>
      <c r="B169" s="295" t="s">
        <v>2063</v>
      </c>
      <c r="C169" s="295">
        <v>739</v>
      </c>
      <c r="D169" s="295"/>
      <c r="E169" s="295">
        <v>21.7</v>
      </c>
      <c r="F169" s="295">
        <f t="shared" si="12"/>
        <v>760.7</v>
      </c>
      <c r="G169" s="295" t="s">
        <v>1892</v>
      </c>
      <c r="H169" s="295">
        <v>582</v>
      </c>
      <c r="I169" s="296">
        <f t="shared" si="16"/>
        <v>1.6414120938509798E-2</v>
      </c>
      <c r="J169" s="361">
        <f t="shared" si="15"/>
        <v>70.27623809218278</v>
      </c>
      <c r="K169" s="361">
        <f t="shared" si="13"/>
        <v>15.460772380280211</v>
      </c>
      <c r="L169" s="297">
        <v>26.009225162236497</v>
      </c>
      <c r="M169" s="297">
        <v>16.6309728767617</v>
      </c>
      <c r="N169" s="296">
        <f t="shared" si="14"/>
        <v>0.168761940990484</v>
      </c>
      <c r="R169" s="356"/>
    </row>
    <row r="170" spans="1:18" x14ac:dyDescent="0.35">
      <c r="A170" s="322">
        <f t="shared" si="17"/>
        <v>165</v>
      </c>
      <c r="B170" s="295" t="s">
        <v>2064</v>
      </c>
      <c r="C170" s="295">
        <v>571.5</v>
      </c>
      <c r="D170" s="295"/>
      <c r="E170" s="295"/>
      <c r="F170" s="295">
        <f t="shared" si="12"/>
        <v>571.5</v>
      </c>
      <c r="G170" s="295" t="s">
        <v>1892</v>
      </c>
      <c r="H170" s="295">
        <v>356</v>
      </c>
      <c r="I170" s="296">
        <f t="shared" si="16"/>
        <v>1.0040252670291216E-2</v>
      </c>
      <c r="J170" s="361">
        <f t="shared" si="15"/>
        <v>42.986839795218323</v>
      </c>
      <c r="K170" s="361">
        <f t="shared" si="13"/>
        <v>9.4571047549480305</v>
      </c>
      <c r="L170" s="297">
        <v>15.909422951471122</v>
      </c>
      <c r="M170" s="297">
        <v>10.172897498500284</v>
      </c>
      <c r="N170" s="296">
        <f t="shared" si="14"/>
        <v>0.13740378827670649</v>
      </c>
      <c r="R170" s="356"/>
    </row>
    <row r="171" spans="1:18" x14ac:dyDescent="0.35">
      <c r="A171" s="322">
        <f t="shared" si="17"/>
        <v>166</v>
      </c>
      <c r="B171" s="295" t="s">
        <v>2065</v>
      </c>
      <c r="C171" s="295">
        <v>539.9</v>
      </c>
      <c r="D171" s="295">
        <v>31.5</v>
      </c>
      <c r="E171" s="295"/>
      <c r="F171" s="295">
        <f t="shared" si="12"/>
        <v>571.4</v>
      </c>
      <c r="G171" s="295" t="s">
        <v>1892</v>
      </c>
      <c r="H171" s="295">
        <v>360</v>
      </c>
      <c r="I171" s="296">
        <f t="shared" si="16"/>
        <v>1.0153064498047298E-2</v>
      </c>
      <c r="J171" s="361">
        <f t="shared" si="15"/>
        <v>43.469837995164603</v>
      </c>
      <c r="K171" s="361">
        <f t="shared" si="13"/>
        <v>9.5633643589362123</v>
      </c>
      <c r="L171" s="297">
        <v>16.088180512723607</v>
      </c>
      <c r="M171" s="297">
        <v>10.287199717584556</v>
      </c>
      <c r="N171" s="296">
        <f t="shared" si="14"/>
        <v>0.13897196812112178</v>
      </c>
      <c r="R171" s="356"/>
    </row>
    <row r="172" spans="1:18" x14ac:dyDescent="0.35">
      <c r="A172" s="322">
        <f t="shared" si="17"/>
        <v>167</v>
      </c>
      <c r="B172" s="295" t="s">
        <v>2066</v>
      </c>
      <c r="C172" s="295">
        <v>555.79999999999995</v>
      </c>
      <c r="D172" s="295">
        <v>65.2</v>
      </c>
      <c r="E172" s="295"/>
      <c r="F172" s="295">
        <f t="shared" si="12"/>
        <v>621</v>
      </c>
      <c r="G172" s="295" t="s">
        <v>1892</v>
      </c>
      <c r="H172" s="295">
        <v>393</v>
      </c>
      <c r="I172" s="296">
        <f t="shared" si="16"/>
        <v>1.1083762077034967E-2</v>
      </c>
      <c r="J172" s="361">
        <f t="shared" si="15"/>
        <v>47.454573144721358</v>
      </c>
      <c r="K172" s="361">
        <f t="shared" si="13"/>
        <v>10.440006091838699</v>
      </c>
      <c r="L172" s="297">
        <v>17.562930393056604</v>
      </c>
      <c r="M172" s="297">
        <v>11.230193025029807</v>
      </c>
      <c r="N172" s="296">
        <f t="shared" si="14"/>
        <v>0.13959372408155629</v>
      </c>
      <c r="R172" s="356"/>
    </row>
    <row r="173" spans="1:18" x14ac:dyDescent="0.35">
      <c r="A173" s="322">
        <f t="shared" si="17"/>
        <v>168</v>
      </c>
      <c r="B173" s="295" t="s">
        <v>2067</v>
      </c>
      <c r="C173" s="295">
        <v>627.5</v>
      </c>
      <c r="D173" s="295">
        <v>32.299999999999997</v>
      </c>
      <c r="E173" s="295"/>
      <c r="F173" s="295">
        <f t="shared" si="12"/>
        <v>659.8</v>
      </c>
      <c r="G173" s="295" t="s">
        <v>1892</v>
      </c>
      <c r="H173" s="295">
        <v>331</v>
      </c>
      <c r="I173" s="296">
        <f t="shared" si="16"/>
        <v>9.3351787468157095E-3</v>
      </c>
      <c r="J173" s="361">
        <f t="shared" si="15"/>
        <v>39.968101045554121</v>
      </c>
      <c r="K173" s="361">
        <f t="shared" si="13"/>
        <v>8.7929822300219076</v>
      </c>
      <c r="L173" s="297">
        <v>14.792188193643094</v>
      </c>
      <c r="M173" s="297">
        <v>9.45850862922358</v>
      </c>
      <c r="N173" s="296">
        <f t="shared" si="14"/>
        <v>0.11065744179818536</v>
      </c>
      <c r="R173" s="356"/>
    </row>
    <row r="174" spans="1:18" x14ac:dyDescent="0.35">
      <c r="A174" s="322">
        <f t="shared" si="17"/>
        <v>169</v>
      </c>
      <c r="B174" s="295" t="s">
        <v>2068</v>
      </c>
      <c r="C174" s="295">
        <v>647.1</v>
      </c>
      <c r="D174" s="295">
        <v>50</v>
      </c>
      <c r="E174" s="295">
        <v>99.3</v>
      </c>
      <c r="F174" s="295">
        <f t="shared" si="12"/>
        <v>796.4</v>
      </c>
      <c r="G174" s="295" t="s">
        <v>1892</v>
      </c>
      <c r="H174" s="295">
        <v>393</v>
      </c>
      <c r="I174" s="296">
        <f t="shared" si="16"/>
        <v>1.1083762077034967E-2</v>
      </c>
      <c r="J174" s="361">
        <f t="shared" si="15"/>
        <v>47.454573144721358</v>
      </c>
      <c r="K174" s="361">
        <f t="shared" si="13"/>
        <v>10.440006091838699</v>
      </c>
      <c r="L174" s="297">
        <v>17.562930393056604</v>
      </c>
      <c r="M174" s="297">
        <v>11.230193025029807</v>
      </c>
      <c r="N174" s="296">
        <f t="shared" si="14"/>
        <v>0.10884945084712011</v>
      </c>
      <c r="R174" s="356"/>
    </row>
    <row r="175" spans="1:18" x14ac:dyDescent="0.35">
      <c r="A175" s="322">
        <f t="shared" si="17"/>
        <v>170</v>
      </c>
      <c r="B175" s="295" t="s">
        <v>2069</v>
      </c>
      <c r="C175" s="295">
        <v>560.79999999999995</v>
      </c>
      <c r="D175" s="295"/>
      <c r="E175" s="295"/>
      <c r="F175" s="295">
        <f t="shared" si="12"/>
        <v>560.79999999999995</v>
      </c>
      <c r="G175" s="295" t="s">
        <v>1892</v>
      </c>
      <c r="H175" s="295">
        <v>317</v>
      </c>
      <c r="I175" s="296">
        <f t="shared" si="16"/>
        <v>8.9403373496694267E-3</v>
      </c>
      <c r="J175" s="361">
        <f t="shared" si="15"/>
        <v>38.277607345742162</v>
      </c>
      <c r="K175" s="361">
        <f t="shared" si="13"/>
        <v>8.4210736160632749</v>
      </c>
      <c r="L175" s="297">
        <v>14.166536729259398</v>
      </c>
      <c r="M175" s="297">
        <v>9.0584508624286233</v>
      </c>
      <c r="N175" s="296">
        <f t="shared" si="14"/>
        <v>0.12468557160038064</v>
      </c>
      <c r="R175" s="356"/>
    </row>
    <row r="176" spans="1:18" x14ac:dyDescent="0.35">
      <c r="A176" s="322">
        <f t="shared" si="17"/>
        <v>171</v>
      </c>
      <c r="B176" s="295" t="s">
        <v>2070</v>
      </c>
      <c r="C176" s="295">
        <v>584.1</v>
      </c>
      <c r="D176" s="295"/>
      <c r="E176" s="295"/>
      <c r="F176" s="295">
        <f t="shared" si="12"/>
        <v>584.1</v>
      </c>
      <c r="G176" s="295" t="s">
        <v>1892</v>
      </c>
      <c r="H176" s="295">
        <v>325</v>
      </c>
      <c r="I176" s="296">
        <f t="shared" si="16"/>
        <v>9.165961005181588E-3</v>
      </c>
      <c r="J176" s="361">
        <f t="shared" si="15"/>
        <v>39.243603745634708</v>
      </c>
      <c r="K176" s="361">
        <f t="shared" si="13"/>
        <v>8.6335928240396367</v>
      </c>
      <c r="L176" s="297">
        <v>14.524051851764369</v>
      </c>
      <c r="M176" s="297">
        <v>9.2870553005971672</v>
      </c>
      <c r="N176" s="296">
        <f t="shared" si="14"/>
        <v>0.12273292881704483</v>
      </c>
      <c r="R176" s="356"/>
    </row>
    <row r="177" spans="1:18" x14ac:dyDescent="0.35">
      <c r="A177" s="322">
        <f t="shared" si="17"/>
        <v>172</v>
      </c>
      <c r="B177" s="295" t="s">
        <v>2071</v>
      </c>
      <c r="C177" s="295">
        <v>557.1</v>
      </c>
      <c r="D177" s="295">
        <v>231.9</v>
      </c>
      <c r="E177" s="295"/>
      <c r="F177" s="295">
        <f t="shared" si="12"/>
        <v>789</v>
      </c>
      <c r="G177" s="295" t="s">
        <v>1892</v>
      </c>
      <c r="H177" s="362">
        <v>680</v>
      </c>
      <c r="I177" s="296">
        <f t="shared" si="16"/>
        <v>1.9178010718533783E-2</v>
      </c>
      <c r="J177" s="361">
        <f t="shared" si="15"/>
        <v>82.109693990866461</v>
      </c>
      <c r="K177" s="361">
        <f t="shared" si="13"/>
        <v>18.064132677990621</v>
      </c>
      <c r="L177" s="297">
        <v>30.388785412922367</v>
      </c>
      <c r="M177" s="297">
        <v>19.431377244326384</v>
      </c>
      <c r="N177" s="296">
        <f t="shared" si="14"/>
        <v>0.19010645034994406</v>
      </c>
      <c r="R177" s="356"/>
    </row>
    <row r="178" spans="1:18" x14ac:dyDescent="0.35">
      <c r="A178" s="322">
        <f t="shared" si="17"/>
        <v>173</v>
      </c>
      <c r="B178" s="295" t="s">
        <v>2072</v>
      </c>
      <c r="C178" s="295">
        <v>2669.4</v>
      </c>
      <c r="D178" s="295"/>
      <c r="E178" s="295">
        <v>28.5</v>
      </c>
      <c r="F178" s="295">
        <f t="shared" si="12"/>
        <v>2697.9</v>
      </c>
      <c r="G178" s="295" t="s">
        <v>1893</v>
      </c>
      <c r="H178" s="295">
        <v>725</v>
      </c>
      <c r="I178" s="296">
        <f t="shared" si="16"/>
        <v>2.0447143780789698E-2</v>
      </c>
      <c r="J178" s="361">
        <f t="shared" si="15"/>
        <v>87.543423740262043</v>
      </c>
      <c r="K178" s="361">
        <f t="shared" si="13"/>
        <v>19.259553222857651</v>
      </c>
      <c r="L178" s="297">
        <v>32.39980797701282</v>
      </c>
      <c r="M178" s="297">
        <v>20.717277209024456</v>
      </c>
      <c r="N178" s="296">
        <f t="shared" si="14"/>
        <v>5.9275756013624281E-2</v>
      </c>
      <c r="R178" s="356"/>
    </row>
    <row r="179" spans="1:18" x14ac:dyDescent="0.35">
      <c r="A179" s="322">
        <f t="shared" si="17"/>
        <v>174</v>
      </c>
      <c r="B179" s="295" t="s">
        <v>2073</v>
      </c>
      <c r="C179" s="300">
        <v>671.45</v>
      </c>
      <c r="D179" s="300"/>
      <c r="E179" s="300"/>
      <c r="F179" s="295">
        <f t="shared" si="12"/>
        <v>671.45</v>
      </c>
      <c r="G179" s="295" t="s">
        <v>1892</v>
      </c>
      <c r="H179" s="295">
        <v>408.4</v>
      </c>
      <c r="I179" s="296">
        <f t="shared" si="16"/>
        <v>1.1518087613895878E-2</v>
      </c>
      <c r="J179" s="361">
        <f t="shared" si="15"/>
        <v>49.314116214514506</v>
      </c>
      <c r="K179" s="361">
        <f t="shared" si="13"/>
        <v>10.849105567193192</v>
      </c>
      <c r="L179" s="297">
        <v>18.251147003878671</v>
      </c>
      <c r="M179" s="297">
        <v>11.670256568504257</v>
      </c>
      <c r="N179" s="296">
        <f t="shared" si="14"/>
        <v>0.13416430911324836</v>
      </c>
      <c r="R179" s="356"/>
    </row>
    <row r="180" spans="1:18" x14ac:dyDescent="0.35">
      <c r="A180" s="322">
        <f t="shared" si="17"/>
        <v>175</v>
      </c>
      <c r="B180" s="300" t="s">
        <v>776</v>
      </c>
      <c r="C180" s="300">
        <v>606.9</v>
      </c>
      <c r="D180" s="300"/>
      <c r="E180" s="300"/>
      <c r="F180" s="300">
        <f t="shared" si="12"/>
        <v>606.9</v>
      </c>
      <c r="G180" s="300" t="s">
        <v>1893</v>
      </c>
      <c r="H180" s="300">
        <v>220</v>
      </c>
      <c r="I180" s="296">
        <f t="shared" si="16"/>
        <v>6.20465052658446E-3</v>
      </c>
      <c r="J180" s="361">
        <f t="shared" si="15"/>
        <v>26.564900997045036</v>
      </c>
      <c r="K180" s="361">
        <f t="shared" si="13"/>
        <v>5.8442782193499081</v>
      </c>
      <c r="L180" s="297">
        <v>9.831665868886649</v>
      </c>
      <c r="M180" s="297">
        <v>6.2866220496350058</v>
      </c>
      <c r="N180" s="363">
        <f t="shared" si="14"/>
        <v>7.9959576758801457E-2</v>
      </c>
      <c r="R180" s="356"/>
    </row>
    <row r="181" spans="1:18" x14ac:dyDescent="0.35">
      <c r="A181" s="322">
        <f t="shared" si="17"/>
        <v>176</v>
      </c>
      <c r="B181" s="300" t="s">
        <v>777</v>
      </c>
      <c r="C181" s="300">
        <v>487</v>
      </c>
      <c r="D181" s="300"/>
      <c r="E181" s="300"/>
      <c r="F181" s="300">
        <f t="shared" si="12"/>
        <v>487</v>
      </c>
      <c r="G181" s="300" t="s">
        <v>1892</v>
      </c>
      <c r="H181" s="300">
        <v>186</v>
      </c>
      <c r="I181" s="296">
        <f t="shared" si="16"/>
        <v>5.2457499906577703E-3</v>
      </c>
      <c r="J181" s="361">
        <f t="shared" si="15"/>
        <v>22.459416297501711</v>
      </c>
      <c r="K181" s="361">
        <f t="shared" si="13"/>
        <v>4.9410715854503762</v>
      </c>
      <c r="L181" s="297">
        <v>8.3122265982405317</v>
      </c>
      <c r="M181" s="297">
        <v>5.3150531874186875</v>
      </c>
      <c r="N181" s="363">
        <f t="shared" si="14"/>
        <v>8.4245929504335321E-2</v>
      </c>
      <c r="R181" s="356"/>
    </row>
    <row r="182" spans="1:18" x14ac:dyDescent="0.35">
      <c r="A182" s="322">
        <f t="shared" si="17"/>
        <v>177</v>
      </c>
      <c r="B182" s="300" t="s">
        <v>778</v>
      </c>
      <c r="C182" s="300">
        <v>450.5</v>
      </c>
      <c r="D182" s="300"/>
      <c r="E182" s="300"/>
      <c r="F182" s="300">
        <f t="shared" si="12"/>
        <v>450.5</v>
      </c>
      <c r="G182" s="300" t="s">
        <v>1892</v>
      </c>
      <c r="H182" s="300">
        <v>190</v>
      </c>
      <c r="I182" s="296">
        <f t="shared" si="16"/>
        <v>5.3585618184138518E-3</v>
      </c>
      <c r="J182" s="361">
        <f t="shared" si="15"/>
        <v>22.942414497447984</v>
      </c>
      <c r="K182" s="361">
        <f t="shared" si="13"/>
        <v>5.0473311894385562</v>
      </c>
      <c r="L182" s="297">
        <v>8.4909841594930153</v>
      </c>
      <c r="M182" s="297">
        <v>5.4293554065029603</v>
      </c>
      <c r="N182" s="363">
        <f t="shared" si="14"/>
        <v>9.303015594424531E-2</v>
      </c>
      <c r="R182" s="356"/>
    </row>
    <row r="183" spans="1:18" x14ac:dyDescent="0.35">
      <c r="A183" s="322">
        <f t="shared" si="17"/>
        <v>178</v>
      </c>
      <c r="B183" s="300" t="s">
        <v>779</v>
      </c>
      <c r="C183" s="300">
        <v>2680.77</v>
      </c>
      <c r="D183" s="300"/>
      <c r="E183" s="300"/>
      <c r="F183" s="300">
        <f t="shared" si="12"/>
        <v>2680.77</v>
      </c>
      <c r="G183" s="300" t="s">
        <v>1893</v>
      </c>
      <c r="H183" s="300">
        <v>3400</v>
      </c>
      <c r="I183" s="296">
        <f t="shared" si="16"/>
        <v>9.5890053592668931E-2</v>
      </c>
      <c r="J183" s="361">
        <f t="shared" si="15"/>
        <v>410.5484699543324</v>
      </c>
      <c r="K183" s="361">
        <f t="shared" si="13"/>
        <v>90.320663389953125</v>
      </c>
      <c r="L183" s="297">
        <v>151.94392706461184</v>
      </c>
      <c r="M183" s="297">
        <v>97.156886221631922</v>
      </c>
      <c r="N183" s="363">
        <f t="shared" si="14"/>
        <v>0.27975915376198979</v>
      </c>
      <c r="R183" s="356">
        <v>3200</v>
      </c>
    </row>
    <row r="184" spans="1:18" x14ac:dyDescent="0.35">
      <c r="A184" s="322">
        <f t="shared" si="17"/>
        <v>179</v>
      </c>
      <c r="B184" s="300" t="s">
        <v>780</v>
      </c>
      <c r="C184" s="300">
        <v>995.3</v>
      </c>
      <c r="D184" s="300"/>
      <c r="E184" s="300"/>
      <c r="F184" s="300">
        <f t="shared" si="12"/>
        <v>995.3</v>
      </c>
      <c r="G184" s="300" t="s">
        <v>1892</v>
      </c>
      <c r="H184" s="300">
        <v>668</v>
      </c>
      <c r="I184" s="296">
        <f t="shared" si="16"/>
        <v>1.883957523526554E-2</v>
      </c>
      <c r="J184" s="361">
        <f t="shared" si="15"/>
        <v>80.660699391027649</v>
      </c>
      <c r="K184" s="361">
        <f t="shared" si="13"/>
        <v>17.745353866026083</v>
      </c>
      <c r="L184" s="297">
        <v>29.852512729164918</v>
      </c>
      <c r="M184" s="297">
        <v>19.088470587073566</v>
      </c>
      <c r="N184" s="363">
        <f t="shared" si="14"/>
        <v>0.14804283791147618</v>
      </c>
      <c r="R184" s="356">
        <v>468</v>
      </c>
    </row>
    <row r="185" spans="1:18" x14ac:dyDescent="0.35">
      <c r="A185" s="322">
        <f t="shared" si="17"/>
        <v>180</v>
      </c>
      <c r="B185" s="300" t="s">
        <v>781</v>
      </c>
      <c r="C185" s="300">
        <v>2062.92</v>
      </c>
      <c r="D185" s="300"/>
      <c r="E185" s="300"/>
      <c r="F185" s="300">
        <f t="shared" si="12"/>
        <v>2062.92</v>
      </c>
      <c r="G185" s="300" t="s">
        <v>1893</v>
      </c>
      <c r="H185" s="300">
        <v>1150</v>
      </c>
      <c r="I185" s="296">
        <f t="shared" si="16"/>
        <v>3.2433400479873316E-2</v>
      </c>
      <c r="J185" s="361">
        <f t="shared" si="15"/>
        <v>138.86198248455361</v>
      </c>
      <c r="K185" s="361">
        <f t="shared" si="13"/>
        <v>30.549636146601795</v>
      </c>
      <c r="L185" s="297">
        <v>51.3927988600893</v>
      </c>
      <c r="M185" s="297">
        <v>32.861887986728448</v>
      </c>
      <c r="N185" s="363">
        <f t="shared" si="14"/>
        <v>0.1229646837870461</v>
      </c>
      <c r="R185" s="356"/>
    </row>
    <row r="186" spans="1:18" x14ac:dyDescent="0.35">
      <c r="A186" s="322">
        <f t="shared" si="17"/>
        <v>181</v>
      </c>
      <c r="B186" s="300" t="s">
        <v>782</v>
      </c>
      <c r="C186" s="300">
        <v>706.9</v>
      </c>
      <c r="D186" s="300"/>
      <c r="E186" s="300">
        <v>19.8</v>
      </c>
      <c r="F186" s="300">
        <f t="shared" si="12"/>
        <v>726.69999999999993</v>
      </c>
      <c r="G186" s="300" t="s">
        <v>1892</v>
      </c>
      <c r="H186" s="300">
        <v>699</v>
      </c>
      <c r="I186" s="296">
        <f t="shared" si="16"/>
        <v>1.971386690037517E-2</v>
      </c>
      <c r="J186" s="361">
        <f t="shared" si="15"/>
        <v>84.403935440611264</v>
      </c>
      <c r="K186" s="361">
        <f t="shared" si="13"/>
        <v>18.568865796934478</v>
      </c>
      <c r="L186" s="297">
        <v>31.23788382887167</v>
      </c>
      <c r="M186" s="297">
        <v>19.974312784976679</v>
      </c>
      <c r="N186" s="363">
        <f t="shared" si="14"/>
        <v>0.21217145706810803</v>
      </c>
      <c r="R186" s="356">
        <v>449</v>
      </c>
    </row>
    <row r="187" spans="1:18" x14ac:dyDescent="0.35">
      <c r="A187" s="322">
        <f t="shared" si="17"/>
        <v>182</v>
      </c>
      <c r="B187" s="300" t="s">
        <v>783</v>
      </c>
      <c r="C187" s="300">
        <v>682.6</v>
      </c>
      <c r="D187" s="300"/>
      <c r="E187" s="300">
        <v>11.5</v>
      </c>
      <c r="F187" s="300">
        <f t="shared" si="12"/>
        <v>694.1</v>
      </c>
      <c r="G187" s="300" t="s">
        <v>1892</v>
      </c>
      <c r="H187" s="300">
        <v>684</v>
      </c>
      <c r="I187" s="296">
        <f t="shared" si="16"/>
        <v>1.9290822546289867E-2</v>
      </c>
      <c r="J187" s="361">
        <f t="shared" si="15"/>
        <v>82.592692190812741</v>
      </c>
      <c r="K187" s="361">
        <f t="shared" si="13"/>
        <v>18.170392281978803</v>
      </c>
      <c r="L187" s="297">
        <v>30.567542974174852</v>
      </c>
      <c r="M187" s="297">
        <v>19.545679463410657</v>
      </c>
      <c r="N187" s="363">
        <f t="shared" si="14"/>
        <v>0.21736969732081407</v>
      </c>
      <c r="R187" s="356">
        <v>324</v>
      </c>
    </row>
    <row r="188" spans="1:18" x14ac:dyDescent="0.35">
      <c r="A188" s="322">
        <f t="shared" si="17"/>
        <v>183</v>
      </c>
      <c r="B188" s="300" t="s">
        <v>784</v>
      </c>
      <c r="C188" s="300">
        <v>770.3</v>
      </c>
      <c r="D188" s="300"/>
      <c r="E188" s="300"/>
      <c r="F188" s="300">
        <f t="shared" si="12"/>
        <v>770.3</v>
      </c>
      <c r="G188" s="300" t="s">
        <v>1892</v>
      </c>
      <c r="H188" s="300">
        <v>439</v>
      </c>
      <c r="I188" s="296">
        <f t="shared" si="16"/>
        <v>1.2381098096229899E-2</v>
      </c>
      <c r="J188" s="361">
        <f t="shared" si="15"/>
        <v>53.009052444103503</v>
      </c>
      <c r="K188" s="361">
        <f t="shared" si="13"/>
        <v>11.66199153770277</v>
      </c>
      <c r="L188" s="297">
        <v>19.618642347460177</v>
      </c>
      <c r="M188" s="297">
        <v>12.544668544498943</v>
      </c>
      <c r="N188" s="363">
        <f t="shared" si="14"/>
        <v>0.12570992454078334</v>
      </c>
      <c r="R188" s="356">
        <v>239</v>
      </c>
    </row>
    <row r="189" spans="1:18" x14ac:dyDescent="0.35">
      <c r="A189" s="322">
        <f t="shared" si="17"/>
        <v>184</v>
      </c>
      <c r="B189" s="300" t="s">
        <v>785</v>
      </c>
      <c r="C189" s="300">
        <v>535.9</v>
      </c>
      <c r="D189" s="300"/>
      <c r="E189" s="300"/>
      <c r="F189" s="300">
        <f t="shared" si="12"/>
        <v>535.9</v>
      </c>
      <c r="G189" s="300" t="s">
        <v>1892</v>
      </c>
      <c r="H189" s="300">
        <v>407</v>
      </c>
      <c r="I189" s="296">
        <f t="shared" si="16"/>
        <v>1.147860347418125E-2</v>
      </c>
      <c r="J189" s="361">
        <f t="shared" si="15"/>
        <v>49.145066844533311</v>
      </c>
      <c r="K189" s="361">
        <f t="shared" si="13"/>
        <v>10.811914705797328</v>
      </c>
      <c r="L189" s="297">
        <v>18.188581857440301</v>
      </c>
      <c r="M189" s="297">
        <v>11.630250791824762</v>
      </c>
      <c r="N189" s="363">
        <f t="shared" si="14"/>
        <v>0.16752344504496305</v>
      </c>
      <c r="R189" s="356">
        <v>307</v>
      </c>
    </row>
    <row r="190" spans="1:18" x14ac:dyDescent="0.35">
      <c r="A190" s="322">
        <f t="shared" si="17"/>
        <v>185</v>
      </c>
      <c r="B190" s="300" t="s">
        <v>786</v>
      </c>
      <c r="C190" s="300">
        <v>732.5</v>
      </c>
      <c r="D190" s="300"/>
      <c r="E190" s="300">
        <v>60</v>
      </c>
      <c r="F190" s="300">
        <f t="shared" si="12"/>
        <v>792.5</v>
      </c>
      <c r="G190" s="300" t="s">
        <v>1892</v>
      </c>
      <c r="H190" s="300">
        <v>649</v>
      </c>
      <c r="I190" s="296">
        <f t="shared" si="16"/>
        <v>1.8303719053424157E-2</v>
      </c>
      <c r="J190" s="361">
        <f t="shared" si="15"/>
        <v>78.36645794128286</v>
      </c>
      <c r="K190" s="361">
        <f t="shared" si="13"/>
        <v>17.240620747082229</v>
      </c>
      <c r="L190" s="297">
        <v>29.003414313215615</v>
      </c>
      <c r="M190" s="297">
        <v>18.545535046423268</v>
      </c>
      <c r="N190" s="363">
        <f t="shared" si="14"/>
        <v>0.18063852119621954</v>
      </c>
      <c r="R190" s="356">
        <v>309</v>
      </c>
    </row>
    <row r="191" spans="1:18" x14ac:dyDescent="0.35">
      <c r="A191" s="322">
        <f t="shared" si="17"/>
        <v>186</v>
      </c>
      <c r="B191" s="300" t="s">
        <v>787</v>
      </c>
      <c r="C191" s="300">
        <v>665.7</v>
      </c>
      <c r="D191" s="300"/>
      <c r="E191" s="300"/>
      <c r="F191" s="300">
        <f t="shared" si="12"/>
        <v>665.7</v>
      </c>
      <c r="G191" s="300" t="s">
        <v>1892</v>
      </c>
      <c r="H191" s="300">
        <v>246</v>
      </c>
      <c r="I191" s="296">
        <f t="shared" si="16"/>
        <v>6.9379274069989866E-3</v>
      </c>
      <c r="J191" s="361">
        <f t="shared" si="15"/>
        <v>29.704389296695808</v>
      </c>
      <c r="K191" s="361">
        <f t="shared" ref="K191:K253" si="18">J191*0.22</f>
        <v>6.5349656452730782</v>
      </c>
      <c r="L191" s="297">
        <v>10.993590017027799</v>
      </c>
      <c r="M191" s="297">
        <v>7.0295864736827811</v>
      </c>
      <c r="N191" s="363">
        <f t="shared" si="14"/>
        <v>8.1511989533843268E-2</v>
      </c>
      <c r="R191" s="356"/>
    </row>
    <row r="192" spans="1:18" x14ac:dyDescent="0.35">
      <c r="A192" s="322">
        <f t="shared" si="17"/>
        <v>187</v>
      </c>
      <c r="B192" s="300" t="s">
        <v>788</v>
      </c>
      <c r="C192" s="300">
        <v>772.6</v>
      </c>
      <c r="D192" s="300">
        <v>46.1</v>
      </c>
      <c r="E192" s="300"/>
      <c r="F192" s="300">
        <f t="shared" si="12"/>
        <v>818.7</v>
      </c>
      <c r="G192" s="300" t="s">
        <v>1892</v>
      </c>
      <c r="H192" s="300">
        <v>661</v>
      </c>
      <c r="I192" s="296">
        <f t="shared" si="16"/>
        <v>1.86421545366924E-2</v>
      </c>
      <c r="J192" s="361">
        <f t="shared" si="15"/>
        <v>79.815452541121672</v>
      </c>
      <c r="K192" s="361">
        <f t="shared" si="18"/>
        <v>17.559399559046767</v>
      </c>
      <c r="L192" s="297">
        <v>29.539686996973067</v>
      </c>
      <c r="M192" s="297">
        <v>18.88844170367609</v>
      </c>
      <c r="N192" s="363">
        <f t="shared" si="14"/>
        <v>0.17809085232785829</v>
      </c>
      <c r="R192" s="356">
        <v>261</v>
      </c>
    </row>
    <row r="193" spans="1:18" x14ac:dyDescent="0.35">
      <c r="A193" s="322">
        <f t="shared" si="17"/>
        <v>188</v>
      </c>
      <c r="B193" s="300" t="s">
        <v>789</v>
      </c>
      <c r="C193" s="300">
        <v>659.7</v>
      </c>
      <c r="D193" s="300"/>
      <c r="E193" s="300"/>
      <c r="F193" s="300">
        <f t="shared" si="12"/>
        <v>659.7</v>
      </c>
      <c r="G193" s="300" t="s">
        <v>1892</v>
      </c>
      <c r="H193" s="300">
        <v>211</v>
      </c>
      <c r="I193" s="296">
        <f t="shared" si="16"/>
        <v>5.9508239141332769E-3</v>
      </c>
      <c r="J193" s="361">
        <f t="shared" si="15"/>
        <v>25.478155047165917</v>
      </c>
      <c r="K193" s="361">
        <f t="shared" si="18"/>
        <v>5.6051941103765017</v>
      </c>
      <c r="L193" s="297">
        <v>9.4294613560685576</v>
      </c>
      <c r="M193" s="297">
        <v>6.0294420566953919</v>
      </c>
      <c r="N193" s="363">
        <f t="shared" si="14"/>
        <v>7.0550632969996002E-2</v>
      </c>
      <c r="R193" s="356"/>
    </row>
    <row r="194" spans="1:18" x14ac:dyDescent="0.35">
      <c r="A194" s="322">
        <f t="shared" si="17"/>
        <v>189</v>
      </c>
      <c r="B194" s="300" t="s">
        <v>790</v>
      </c>
      <c r="C194" s="300">
        <v>1045.7</v>
      </c>
      <c r="D194" s="300"/>
      <c r="E194" s="300">
        <v>87.3</v>
      </c>
      <c r="F194" s="300">
        <f t="shared" si="12"/>
        <v>1133</v>
      </c>
      <c r="G194" s="300" t="s">
        <v>1892</v>
      </c>
      <c r="H194" s="300">
        <v>1063</v>
      </c>
      <c r="I194" s="296">
        <f t="shared" si="16"/>
        <v>2.9979743226178548E-2</v>
      </c>
      <c r="J194" s="361">
        <f t="shared" si="15"/>
        <v>128.35677163572214</v>
      </c>
      <c r="K194" s="361">
        <f t="shared" si="18"/>
        <v>28.238489759858872</v>
      </c>
      <c r="L194" s="297">
        <v>47.504821902847759</v>
      </c>
      <c r="M194" s="297">
        <v>30.375814721645508</v>
      </c>
      <c r="N194" s="363">
        <f t="shared" ref="N194:N257" si="19">(J194+K194+L194+M194)/F194</f>
        <v>0.20695136630191904</v>
      </c>
      <c r="R194" s="356">
        <v>563</v>
      </c>
    </row>
    <row r="195" spans="1:18" x14ac:dyDescent="0.35">
      <c r="A195" s="322">
        <f t="shared" si="17"/>
        <v>190</v>
      </c>
      <c r="B195" s="300" t="s">
        <v>791</v>
      </c>
      <c r="C195" s="300">
        <v>610.5</v>
      </c>
      <c r="D195" s="300"/>
      <c r="E195" s="300">
        <v>114</v>
      </c>
      <c r="F195" s="300">
        <f t="shared" si="12"/>
        <v>724.5</v>
      </c>
      <c r="G195" s="300" t="s">
        <v>1892</v>
      </c>
      <c r="H195" s="300">
        <v>696</v>
      </c>
      <c r="I195" s="296">
        <f t="shared" si="16"/>
        <v>1.962925802955811E-2</v>
      </c>
      <c r="J195" s="361">
        <f t="shared" si="15"/>
        <v>84.041686790651568</v>
      </c>
      <c r="K195" s="361">
        <f t="shared" si="18"/>
        <v>18.489171093943344</v>
      </c>
      <c r="L195" s="297">
        <v>31.103815657932309</v>
      </c>
      <c r="M195" s="297">
        <v>19.888586120663476</v>
      </c>
      <c r="N195" s="363">
        <f t="shared" si="19"/>
        <v>0.21190235978356203</v>
      </c>
      <c r="R195" s="356">
        <v>426</v>
      </c>
    </row>
    <row r="196" spans="1:18" x14ac:dyDescent="0.35">
      <c r="A196" s="322">
        <f t="shared" si="17"/>
        <v>191</v>
      </c>
      <c r="B196" s="300" t="s">
        <v>792</v>
      </c>
      <c r="C196" s="300">
        <v>1026.5</v>
      </c>
      <c r="D196" s="300"/>
      <c r="E196" s="300"/>
      <c r="F196" s="300">
        <f t="shared" si="12"/>
        <v>1026.5</v>
      </c>
      <c r="G196" s="300" t="s">
        <v>1892</v>
      </c>
      <c r="H196" s="300">
        <v>731</v>
      </c>
      <c r="I196" s="296">
        <f t="shared" si="16"/>
        <v>2.0616361522423819E-2</v>
      </c>
      <c r="J196" s="361">
        <f t="shared" si="15"/>
        <v>88.267921040181463</v>
      </c>
      <c r="K196" s="361">
        <f t="shared" si="18"/>
        <v>19.418942628839922</v>
      </c>
      <c r="L196" s="297">
        <v>32.66794431889155</v>
      </c>
      <c r="M196" s="297">
        <v>20.888730537650861</v>
      </c>
      <c r="N196" s="363">
        <f t="shared" si="19"/>
        <v>0.15708089481301882</v>
      </c>
      <c r="R196" s="356">
        <v>431</v>
      </c>
    </row>
    <row r="197" spans="1:18" x14ac:dyDescent="0.35">
      <c r="A197" s="322">
        <f t="shared" si="17"/>
        <v>192</v>
      </c>
      <c r="B197" s="300" t="s">
        <v>793</v>
      </c>
      <c r="C197" s="300">
        <v>244.6</v>
      </c>
      <c r="D197" s="300"/>
      <c r="E197" s="300">
        <v>133.1</v>
      </c>
      <c r="F197" s="300">
        <f t="shared" si="12"/>
        <v>377.7</v>
      </c>
      <c r="G197" s="300" t="s">
        <v>1892</v>
      </c>
      <c r="H197" s="300">
        <v>356</v>
      </c>
      <c r="I197" s="296">
        <f t="shared" si="16"/>
        <v>1.0040252670291216E-2</v>
      </c>
      <c r="J197" s="361">
        <f t="shared" si="15"/>
        <v>42.986839795218323</v>
      </c>
      <c r="K197" s="361">
        <f t="shared" si="18"/>
        <v>9.4571047549480305</v>
      </c>
      <c r="L197" s="297">
        <v>15.909422951471122</v>
      </c>
      <c r="M197" s="297">
        <v>10.172897498500284</v>
      </c>
      <c r="N197" s="363">
        <f t="shared" si="19"/>
        <v>0.20790644691590615</v>
      </c>
      <c r="R197" s="356">
        <v>226</v>
      </c>
    </row>
    <row r="198" spans="1:18" x14ac:dyDescent="0.35">
      <c r="A198" s="322">
        <f t="shared" si="17"/>
        <v>193</v>
      </c>
      <c r="B198" s="300" t="s">
        <v>794</v>
      </c>
      <c r="C198" s="300">
        <v>950.1</v>
      </c>
      <c r="D198" s="300"/>
      <c r="E198" s="300"/>
      <c r="F198" s="300">
        <f t="shared" si="12"/>
        <v>950.1</v>
      </c>
      <c r="G198" s="300" t="s">
        <v>1892</v>
      </c>
      <c r="H198" s="300">
        <v>697</v>
      </c>
      <c r="I198" s="296">
        <f t="shared" si="16"/>
        <v>1.9657460986497129E-2</v>
      </c>
      <c r="J198" s="361">
        <f t="shared" ref="J198:J261" si="20">I198*4281.45</f>
        <v>84.162436340638124</v>
      </c>
      <c r="K198" s="361">
        <f t="shared" si="18"/>
        <v>18.515735994940389</v>
      </c>
      <c r="L198" s="297">
        <v>31.148505048245426</v>
      </c>
      <c r="M198" s="297">
        <v>19.917161675434542</v>
      </c>
      <c r="N198" s="363">
        <f t="shared" si="19"/>
        <v>0.16181858652695347</v>
      </c>
      <c r="R198" s="356">
        <v>497</v>
      </c>
    </row>
    <row r="199" spans="1:18" x14ac:dyDescent="0.35">
      <c r="A199" s="322">
        <f t="shared" si="17"/>
        <v>194</v>
      </c>
      <c r="B199" s="300" t="s">
        <v>795</v>
      </c>
      <c r="C199" s="300">
        <v>760.7</v>
      </c>
      <c r="D199" s="300"/>
      <c r="E199" s="300">
        <v>125</v>
      </c>
      <c r="F199" s="300">
        <f t="shared" si="12"/>
        <v>885.7</v>
      </c>
      <c r="G199" s="300" t="s">
        <v>1892</v>
      </c>
      <c r="H199" s="300">
        <v>723</v>
      </c>
      <c r="I199" s="296">
        <f t="shared" ref="I199:I262" si="21">4/141829.1*H199</f>
        <v>2.0390737866911656E-2</v>
      </c>
      <c r="J199" s="361">
        <f t="shared" si="20"/>
        <v>87.301924640288902</v>
      </c>
      <c r="K199" s="361">
        <f t="shared" si="18"/>
        <v>19.206423420863558</v>
      </c>
      <c r="L199" s="297">
        <v>32.310429196386579</v>
      </c>
      <c r="M199" s="297">
        <v>20.660126099482316</v>
      </c>
      <c r="N199" s="363">
        <f t="shared" si="19"/>
        <v>0.18005973056003313</v>
      </c>
      <c r="R199" s="356">
        <v>323</v>
      </c>
    </row>
    <row r="200" spans="1:18" x14ac:dyDescent="0.35">
      <c r="A200" s="322">
        <f t="shared" ref="A200:A263" si="22">1+A199</f>
        <v>195</v>
      </c>
      <c r="B200" s="300" t="s">
        <v>796</v>
      </c>
      <c r="C200" s="300">
        <v>254.2</v>
      </c>
      <c r="D200" s="300"/>
      <c r="E200" s="300"/>
      <c r="F200" s="300">
        <f t="shared" si="12"/>
        <v>254.2</v>
      </c>
      <c r="G200" s="300" t="s">
        <v>1892</v>
      </c>
      <c r="H200" s="300">
        <v>190</v>
      </c>
      <c r="I200" s="296">
        <f t="shared" si="21"/>
        <v>5.3585618184138518E-3</v>
      </c>
      <c r="J200" s="361">
        <f t="shared" si="20"/>
        <v>22.942414497447984</v>
      </c>
      <c r="K200" s="361">
        <f t="shared" si="18"/>
        <v>5.0473311894385562</v>
      </c>
      <c r="L200" s="297">
        <v>8.4909841594930153</v>
      </c>
      <c r="M200" s="297">
        <v>5.4293554065029603</v>
      </c>
      <c r="N200" s="363">
        <f t="shared" si="19"/>
        <v>0.16487051633706731</v>
      </c>
      <c r="R200" s="356"/>
    </row>
    <row r="201" spans="1:18" x14ac:dyDescent="0.35">
      <c r="A201" s="322">
        <f t="shared" si="22"/>
        <v>196</v>
      </c>
      <c r="B201" s="300" t="s">
        <v>797</v>
      </c>
      <c r="C201" s="300">
        <v>302.2</v>
      </c>
      <c r="D201" s="300"/>
      <c r="E201" s="300">
        <v>39.799999999999997</v>
      </c>
      <c r="F201" s="300">
        <f t="shared" si="12"/>
        <v>342</v>
      </c>
      <c r="G201" s="300" t="s">
        <v>1892</v>
      </c>
      <c r="H201" s="300">
        <v>207</v>
      </c>
      <c r="I201" s="296">
        <f t="shared" si="21"/>
        <v>5.8380120863771963E-3</v>
      </c>
      <c r="J201" s="361">
        <f t="shared" si="20"/>
        <v>24.995156847219647</v>
      </c>
      <c r="K201" s="361">
        <f t="shared" si="18"/>
        <v>5.4989345063883226</v>
      </c>
      <c r="L201" s="297">
        <v>9.250703794816074</v>
      </c>
      <c r="M201" s="297">
        <v>5.9151398376111199</v>
      </c>
      <c r="N201" s="363">
        <f t="shared" si="19"/>
        <v>0.13350858183051217</v>
      </c>
      <c r="R201" s="356">
        <v>207</v>
      </c>
    </row>
    <row r="202" spans="1:18" x14ac:dyDescent="0.35">
      <c r="A202" s="322">
        <f t="shared" si="22"/>
        <v>197</v>
      </c>
      <c r="B202" s="300" t="s">
        <v>2231</v>
      </c>
      <c r="C202" s="300">
        <v>405.7</v>
      </c>
      <c r="D202" s="300">
        <v>122.9</v>
      </c>
      <c r="E202" s="300">
        <v>22.3</v>
      </c>
      <c r="F202" s="300">
        <f t="shared" si="12"/>
        <v>550.9</v>
      </c>
      <c r="G202" s="300" t="s">
        <v>1892</v>
      </c>
      <c r="H202" s="300">
        <v>491</v>
      </c>
      <c r="I202" s="296">
        <f t="shared" si="21"/>
        <v>1.3847651857058954E-2</v>
      </c>
      <c r="J202" s="361">
        <f t="shared" si="20"/>
        <v>59.288029043405054</v>
      </c>
      <c r="K202" s="361">
        <f t="shared" si="18"/>
        <v>13.043366389549112</v>
      </c>
      <c r="L202" s="297">
        <v>21.942490643742474</v>
      </c>
      <c r="M202" s="297">
        <v>14.03059739259449</v>
      </c>
      <c r="N202" s="363">
        <f t="shared" si="19"/>
        <v>0.1965955408772756</v>
      </c>
      <c r="R202" s="356">
        <v>491</v>
      </c>
    </row>
    <row r="203" spans="1:18" x14ac:dyDescent="0.35">
      <c r="A203" s="322">
        <f t="shared" si="22"/>
        <v>198</v>
      </c>
      <c r="B203" s="300" t="s">
        <v>2232</v>
      </c>
      <c r="C203" s="300">
        <v>1271.93</v>
      </c>
      <c r="D203" s="300">
        <v>43.5</v>
      </c>
      <c r="E203" s="300">
        <v>59.1</v>
      </c>
      <c r="F203" s="300">
        <f t="shared" si="12"/>
        <v>1374.53</v>
      </c>
      <c r="G203" s="300" t="s">
        <v>1892</v>
      </c>
      <c r="H203" s="300">
        <v>633</v>
      </c>
      <c r="I203" s="296">
        <f t="shared" si="21"/>
        <v>1.7852471742399831E-2</v>
      </c>
      <c r="J203" s="361">
        <f t="shared" si="20"/>
        <v>76.434465141497753</v>
      </c>
      <c r="K203" s="361">
        <f t="shared" si="18"/>
        <v>16.815582331129505</v>
      </c>
      <c r="L203" s="297">
        <v>28.288384068205676</v>
      </c>
      <c r="M203" s="297">
        <v>18.08832617008618</v>
      </c>
      <c r="N203" s="363">
        <f t="shared" si="19"/>
        <v>0.10158145526901495</v>
      </c>
      <c r="R203" s="356">
        <v>733</v>
      </c>
    </row>
    <row r="204" spans="1:18" x14ac:dyDescent="0.35">
      <c r="A204" s="322">
        <f t="shared" si="22"/>
        <v>199</v>
      </c>
      <c r="B204" s="300" t="s">
        <v>2233</v>
      </c>
      <c r="C204" s="300">
        <v>453.6</v>
      </c>
      <c r="D204" s="300"/>
      <c r="E204" s="300"/>
      <c r="F204" s="300">
        <f t="shared" si="12"/>
        <v>453.6</v>
      </c>
      <c r="G204" s="300" t="s">
        <v>1892</v>
      </c>
      <c r="H204" s="300">
        <v>256</v>
      </c>
      <c r="I204" s="296">
        <f t="shared" si="21"/>
        <v>7.2199569763891896E-3</v>
      </c>
      <c r="J204" s="361">
        <f t="shared" si="20"/>
        <v>30.911884796561495</v>
      </c>
      <c r="K204" s="361">
        <f t="shared" si="18"/>
        <v>6.8006146552435291</v>
      </c>
      <c r="L204" s="297">
        <v>11.440483920159009</v>
      </c>
      <c r="M204" s="297">
        <v>7.3153420213934632</v>
      </c>
      <c r="N204" s="363">
        <f t="shared" si="19"/>
        <v>0.12448925351269288</v>
      </c>
      <c r="R204" s="356"/>
    </row>
    <row r="205" spans="1:18" x14ac:dyDescent="0.35">
      <c r="A205" s="322">
        <f t="shared" si="22"/>
        <v>200</v>
      </c>
      <c r="B205" s="300" t="s">
        <v>2234</v>
      </c>
      <c r="C205" s="300">
        <v>622.29999999999995</v>
      </c>
      <c r="D205" s="300"/>
      <c r="E205" s="300">
        <v>99.8</v>
      </c>
      <c r="F205" s="300">
        <f t="shared" si="12"/>
        <v>722.09999999999991</v>
      </c>
      <c r="G205" s="300" t="s">
        <v>1892</v>
      </c>
      <c r="H205" s="300">
        <v>683</v>
      </c>
      <c r="I205" s="296">
        <f t="shared" si="21"/>
        <v>1.9262619589350844E-2</v>
      </c>
      <c r="J205" s="361">
        <f t="shared" si="20"/>
        <v>82.471942640826171</v>
      </c>
      <c r="K205" s="361">
        <f t="shared" si="18"/>
        <v>18.143827380981758</v>
      </c>
      <c r="L205" s="297">
        <v>30.522853583861735</v>
      </c>
      <c r="M205" s="297">
        <v>19.517103908639591</v>
      </c>
      <c r="N205" s="363">
        <f t="shared" si="19"/>
        <v>0.20863554565061526</v>
      </c>
      <c r="R205" s="356">
        <v>383</v>
      </c>
    </row>
    <row r="206" spans="1:18" x14ac:dyDescent="0.35">
      <c r="A206" s="322">
        <f t="shared" si="22"/>
        <v>201</v>
      </c>
      <c r="B206" s="300" t="s">
        <v>2235</v>
      </c>
      <c r="C206" s="300">
        <v>610.9</v>
      </c>
      <c r="D206" s="300">
        <v>29.9</v>
      </c>
      <c r="E206" s="300"/>
      <c r="F206" s="300">
        <f t="shared" si="12"/>
        <v>640.79999999999995</v>
      </c>
      <c r="G206" s="300" t="s">
        <v>1892</v>
      </c>
      <c r="H206" s="300">
        <v>420</v>
      </c>
      <c r="I206" s="296">
        <f t="shared" si="21"/>
        <v>1.1845241914388514E-2</v>
      </c>
      <c r="J206" s="361">
        <f t="shared" si="20"/>
        <v>50.7148109943587</v>
      </c>
      <c r="K206" s="361">
        <f t="shared" si="18"/>
        <v>11.157258418758914</v>
      </c>
      <c r="L206" s="297">
        <v>18.769543931510878</v>
      </c>
      <c r="M206" s="297">
        <v>12.001733003848649</v>
      </c>
      <c r="N206" s="363">
        <f t="shared" si="19"/>
        <v>0.14457451053133138</v>
      </c>
      <c r="R206" s="356">
        <v>320</v>
      </c>
    </row>
    <row r="207" spans="1:18" x14ac:dyDescent="0.35">
      <c r="A207" s="322">
        <f t="shared" si="22"/>
        <v>202</v>
      </c>
      <c r="B207" s="300" t="s">
        <v>2236</v>
      </c>
      <c r="C207" s="300">
        <v>481.4</v>
      </c>
      <c r="D207" s="300"/>
      <c r="E207" s="300"/>
      <c r="F207" s="300">
        <f t="shared" si="12"/>
        <v>481.4</v>
      </c>
      <c r="G207" s="300" t="s">
        <v>1892</v>
      </c>
      <c r="H207" s="300">
        <v>301</v>
      </c>
      <c r="I207" s="296">
        <f t="shared" si="21"/>
        <v>8.4890900386451022E-3</v>
      </c>
      <c r="J207" s="361">
        <f t="shared" si="20"/>
        <v>36.345614545957069</v>
      </c>
      <c r="K207" s="361">
        <f t="shared" si="18"/>
        <v>7.9960352001105557</v>
      </c>
      <c r="L207" s="297">
        <v>13.451506484249462</v>
      </c>
      <c r="M207" s="297">
        <v>8.6012419860915319</v>
      </c>
      <c r="N207" s="363">
        <f t="shared" si="19"/>
        <v>0.13791939803990158</v>
      </c>
      <c r="R207" s="356"/>
    </row>
    <row r="208" spans="1:18" x14ac:dyDescent="0.35">
      <c r="A208" s="322">
        <f t="shared" si="22"/>
        <v>203</v>
      </c>
      <c r="B208" s="300" t="s">
        <v>2237</v>
      </c>
      <c r="C208" s="300">
        <v>973.8</v>
      </c>
      <c r="D208" s="300"/>
      <c r="E208" s="300"/>
      <c r="F208" s="300">
        <f t="shared" si="12"/>
        <v>973.8</v>
      </c>
      <c r="G208" s="300" t="s">
        <v>1897</v>
      </c>
      <c r="H208" s="300">
        <v>362</v>
      </c>
      <c r="I208" s="296">
        <f t="shared" si="21"/>
        <v>1.0209470411925338E-2</v>
      </c>
      <c r="J208" s="361">
        <f t="shared" si="20"/>
        <v>43.711337095137736</v>
      </c>
      <c r="K208" s="361">
        <f t="shared" si="18"/>
        <v>9.6164941609303014</v>
      </c>
      <c r="L208" s="297">
        <v>16.177559293349852</v>
      </c>
      <c r="M208" s="297">
        <v>10.344350827126693</v>
      </c>
      <c r="N208" s="363">
        <f t="shared" si="19"/>
        <v>8.1998091370450374E-2</v>
      </c>
      <c r="R208" s="356"/>
    </row>
    <row r="209" spans="1:18" x14ac:dyDescent="0.35">
      <c r="A209" s="322">
        <f t="shared" si="22"/>
        <v>204</v>
      </c>
      <c r="B209" s="300" t="s">
        <v>2238</v>
      </c>
      <c r="C209" s="300">
        <v>724.7</v>
      </c>
      <c r="D209" s="300">
        <v>41.9</v>
      </c>
      <c r="E209" s="300"/>
      <c r="F209" s="300">
        <f t="shared" si="12"/>
        <v>766.6</v>
      </c>
      <c r="G209" s="300" t="s">
        <v>1892</v>
      </c>
      <c r="H209" s="300">
        <v>511</v>
      </c>
      <c r="I209" s="296">
        <f t="shared" si="21"/>
        <v>1.4411710995839358E-2</v>
      </c>
      <c r="J209" s="361">
        <f t="shared" si="20"/>
        <v>61.703020043136419</v>
      </c>
      <c r="K209" s="361">
        <f t="shared" si="18"/>
        <v>13.574664409490012</v>
      </c>
      <c r="L209" s="297">
        <v>22.836278450004897</v>
      </c>
      <c r="M209" s="297">
        <v>14.602108488015856</v>
      </c>
      <c r="N209" s="363">
        <f t="shared" si="19"/>
        <v>0.14703374822677692</v>
      </c>
      <c r="R209" s="356">
        <v>311</v>
      </c>
    </row>
    <row r="210" spans="1:18" x14ac:dyDescent="0.35">
      <c r="A210" s="322">
        <f t="shared" si="22"/>
        <v>205</v>
      </c>
      <c r="B210" s="300" t="s">
        <v>2239</v>
      </c>
      <c r="C210" s="300">
        <v>743.6</v>
      </c>
      <c r="D210" s="300"/>
      <c r="E210" s="300"/>
      <c r="F210" s="300">
        <f t="shared" si="12"/>
        <v>743.6</v>
      </c>
      <c r="G210" s="300" t="s">
        <v>1892</v>
      </c>
      <c r="H210" s="300">
        <v>619</v>
      </c>
      <c r="I210" s="296">
        <f t="shared" si="21"/>
        <v>1.745763034525355E-2</v>
      </c>
      <c r="J210" s="361">
        <f t="shared" si="20"/>
        <v>74.743971441685801</v>
      </c>
      <c r="K210" s="361">
        <f t="shared" si="18"/>
        <v>16.443673717170878</v>
      </c>
      <c r="L210" s="297">
        <v>27.662732603821979</v>
      </c>
      <c r="M210" s="297">
        <v>17.688268403291225</v>
      </c>
      <c r="N210" s="363">
        <f t="shared" si="19"/>
        <v>0.18361840527967976</v>
      </c>
      <c r="R210" s="356">
        <v>419</v>
      </c>
    </row>
    <row r="211" spans="1:18" x14ac:dyDescent="0.35">
      <c r="A211" s="322">
        <f t="shared" si="22"/>
        <v>206</v>
      </c>
      <c r="B211" s="300" t="s">
        <v>2240</v>
      </c>
      <c r="C211" s="300">
        <v>682.02</v>
      </c>
      <c r="D211" s="300"/>
      <c r="E211" s="300">
        <v>80.3</v>
      </c>
      <c r="F211" s="300">
        <f t="shared" si="12"/>
        <v>762.31999999999994</v>
      </c>
      <c r="G211" s="300" t="s">
        <v>1892</v>
      </c>
      <c r="H211" s="300">
        <v>677</v>
      </c>
      <c r="I211" s="296">
        <f t="shared" si="21"/>
        <v>1.9093401847716723E-2</v>
      </c>
      <c r="J211" s="361">
        <f t="shared" si="20"/>
        <v>81.747445340906765</v>
      </c>
      <c r="K211" s="361">
        <f t="shared" si="18"/>
        <v>17.984437974999487</v>
      </c>
      <c r="L211" s="297">
        <v>30.254717241983005</v>
      </c>
      <c r="M211" s="297">
        <v>19.345650580013178</v>
      </c>
      <c r="N211" s="363">
        <f t="shared" si="19"/>
        <v>0.19589181857737228</v>
      </c>
      <c r="R211" s="356">
        <v>377</v>
      </c>
    </row>
    <row r="212" spans="1:18" x14ac:dyDescent="0.35">
      <c r="A212" s="322">
        <f t="shared" si="22"/>
        <v>207</v>
      </c>
      <c r="B212" s="300" t="s">
        <v>2241</v>
      </c>
      <c r="C212" s="300">
        <v>509.8</v>
      </c>
      <c r="D212" s="300"/>
      <c r="E212" s="300">
        <v>20.7</v>
      </c>
      <c r="F212" s="300">
        <f t="shared" si="12"/>
        <v>530.5</v>
      </c>
      <c r="G212" s="300" t="s">
        <v>1892</v>
      </c>
      <c r="H212" s="300">
        <v>577</v>
      </c>
      <c r="I212" s="296">
        <f t="shared" si="21"/>
        <v>1.6273106153814696E-2</v>
      </c>
      <c r="J212" s="361">
        <f t="shared" si="20"/>
        <v>69.67249034224993</v>
      </c>
      <c r="K212" s="361">
        <f t="shared" si="18"/>
        <v>15.327947875294985</v>
      </c>
      <c r="L212" s="297">
        <v>25.785778210670895</v>
      </c>
      <c r="M212" s="297">
        <v>16.488095102906357</v>
      </c>
      <c r="N212" s="363">
        <f t="shared" si="19"/>
        <v>0.23991387659023972</v>
      </c>
      <c r="R212" s="356">
        <v>377</v>
      </c>
    </row>
    <row r="213" spans="1:18" x14ac:dyDescent="0.35">
      <c r="A213" s="322">
        <f t="shared" si="22"/>
        <v>208</v>
      </c>
      <c r="B213" s="300" t="s">
        <v>2242</v>
      </c>
      <c r="C213" s="300">
        <v>548.4</v>
      </c>
      <c r="D213" s="300"/>
      <c r="E213" s="300">
        <v>39</v>
      </c>
      <c r="F213" s="300">
        <f t="shared" si="12"/>
        <v>587.4</v>
      </c>
      <c r="G213" s="300" t="s">
        <v>1892</v>
      </c>
      <c r="H213" s="300">
        <v>490</v>
      </c>
      <c r="I213" s="296">
        <f t="shared" si="21"/>
        <v>1.3819448900119933E-2</v>
      </c>
      <c r="J213" s="361">
        <f t="shared" si="20"/>
        <v>59.167279493418484</v>
      </c>
      <c r="K213" s="361">
        <f t="shared" si="18"/>
        <v>13.016801488552067</v>
      </c>
      <c r="L213" s="297">
        <v>21.897801253429357</v>
      </c>
      <c r="M213" s="297">
        <v>14.002021837823424</v>
      </c>
      <c r="N213" s="363">
        <f t="shared" si="19"/>
        <v>0.18400392249442177</v>
      </c>
      <c r="R213" s="356">
        <v>380</v>
      </c>
    </row>
    <row r="214" spans="1:18" x14ac:dyDescent="0.35">
      <c r="A214" s="322">
        <f t="shared" si="22"/>
        <v>209</v>
      </c>
      <c r="B214" s="300" t="s">
        <v>2243</v>
      </c>
      <c r="C214" s="300">
        <v>450.9</v>
      </c>
      <c r="D214" s="300"/>
      <c r="E214" s="300">
        <v>36</v>
      </c>
      <c r="F214" s="300">
        <f t="shared" si="12"/>
        <v>486.9</v>
      </c>
      <c r="G214" s="300" t="s">
        <v>1892</v>
      </c>
      <c r="H214" s="300">
        <v>398</v>
      </c>
      <c r="I214" s="296">
        <f t="shared" si="21"/>
        <v>1.1224776861730068E-2</v>
      </c>
      <c r="J214" s="361">
        <f t="shared" si="20"/>
        <v>48.058320894654194</v>
      </c>
      <c r="K214" s="361">
        <f t="shared" si="18"/>
        <v>10.572830596823923</v>
      </c>
      <c r="L214" s="297">
        <v>17.78637734462221</v>
      </c>
      <c r="M214" s="297">
        <v>11.373070798885148</v>
      </c>
      <c r="N214" s="363">
        <f t="shared" si="19"/>
        <v>0.18030519538916714</v>
      </c>
      <c r="R214" s="356">
        <v>198</v>
      </c>
    </row>
    <row r="215" spans="1:18" x14ac:dyDescent="0.35">
      <c r="A215" s="322">
        <f t="shared" si="22"/>
        <v>210</v>
      </c>
      <c r="B215" s="300" t="s">
        <v>2244</v>
      </c>
      <c r="C215" s="300">
        <v>1505.5</v>
      </c>
      <c r="D215" s="300">
        <v>827.5</v>
      </c>
      <c r="E215" s="300"/>
      <c r="F215" s="300">
        <f t="shared" si="12"/>
        <v>2333</v>
      </c>
      <c r="G215" s="300" t="s">
        <v>1892</v>
      </c>
      <c r="H215" s="300">
        <v>1792</v>
      </c>
      <c r="I215" s="296">
        <f t="shared" si="21"/>
        <v>5.0539698834724325E-2</v>
      </c>
      <c r="J215" s="361">
        <f t="shared" si="20"/>
        <v>216.38319357593045</v>
      </c>
      <c r="K215" s="361">
        <f t="shared" si="18"/>
        <v>47.604302586704698</v>
      </c>
      <c r="L215" s="297">
        <v>80.083387441113061</v>
      </c>
      <c r="M215" s="297">
        <v>51.207394149754236</v>
      </c>
      <c r="N215" s="363">
        <f t="shared" si="19"/>
        <v>0.16942918034869373</v>
      </c>
      <c r="R215" s="356">
        <v>692</v>
      </c>
    </row>
    <row r="216" spans="1:18" x14ac:dyDescent="0.35">
      <c r="A216" s="322">
        <f t="shared" si="22"/>
        <v>211</v>
      </c>
      <c r="B216" s="300" t="s">
        <v>2245</v>
      </c>
      <c r="C216" s="300">
        <v>922.6</v>
      </c>
      <c r="D216" s="300"/>
      <c r="E216" s="300">
        <v>33</v>
      </c>
      <c r="F216" s="300">
        <f t="shared" si="12"/>
        <v>955.6</v>
      </c>
      <c r="G216" s="300" t="s">
        <v>1892</v>
      </c>
      <c r="H216" s="300">
        <v>599</v>
      </c>
      <c r="I216" s="296">
        <f t="shared" si="21"/>
        <v>1.6893571206473144E-2</v>
      </c>
      <c r="J216" s="361">
        <f t="shared" si="20"/>
        <v>72.328980441954442</v>
      </c>
      <c r="K216" s="361">
        <f t="shared" si="18"/>
        <v>15.912375697229978</v>
      </c>
      <c r="L216" s="297">
        <v>26.768944797559559</v>
      </c>
      <c r="M216" s="297">
        <v>17.116757307869857</v>
      </c>
      <c r="N216" s="363">
        <f t="shared" si="19"/>
        <v>0.13826607183404546</v>
      </c>
      <c r="R216" s="356">
        <v>399</v>
      </c>
    </row>
    <row r="217" spans="1:18" x14ac:dyDescent="0.35">
      <c r="A217" s="322">
        <f t="shared" si="22"/>
        <v>212</v>
      </c>
      <c r="B217" s="300" t="s">
        <v>2246</v>
      </c>
      <c r="C217" s="300">
        <v>1175.5</v>
      </c>
      <c r="D217" s="300"/>
      <c r="E217" s="300"/>
      <c r="F217" s="300">
        <f t="shared" si="12"/>
        <v>1175.5</v>
      </c>
      <c r="G217" s="300" t="s">
        <v>1892</v>
      </c>
      <c r="H217" s="300">
        <v>776</v>
      </c>
      <c r="I217" s="296">
        <f t="shared" si="21"/>
        <v>2.188549458467973E-2</v>
      </c>
      <c r="J217" s="361">
        <f t="shared" si="20"/>
        <v>93.70165078957703</v>
      </c>
      <c r="K217" s="361">
        <f t="shared" si="18"/>
        <v>20.614363173706948</v>
      </c>
      <c r="L217" s="297">
        <v>34.678966882981996</v>
      </c>
      <c r="M217" s="297">
        <v>22.174630502348929</v>
      </c>
      <c r="N217" s="363">
        <f t="shared" si="19"/>
        <v>0.1456143014450148</v>
      </c>
      <c r="R217" s="356">
        <v>376</v>
      </c>
    </row>
    <row r="218" spans="1:18" x14ac:dyDescent="0.35">
      <c r="A218" s="322">
        <f t="shared" si="22"/>
        <v>213</v>
      </c>
      <c r="B218" s="300" t="s">
        <v>2247</v>
      </c>
      <c r="C218" s="300">
        <v>504.4</v>
      </c>
      <c r="D218" s="300">
        <v>189.5</v>
      </c>
      <c r="E218" s="300"/>
      <c r="F218" s="300">
        <f t="shared" si="12"/>
        <v>693.9</v>
      </c>
      <c r="G218" s="300" t="s">
        <v>1892</v>
      </c>
      <c r="H218" s="300">
        <v>575</v>
      </c>
      <c r="I218" s="296">
        <f t="shared" si="21"/>
        <v>1.6216700239936658E-2</v>
      </c>
      <c r="J218" s="361">
        <f t="shared" si="20"/>
        <v>69.430991242276804</v>
      </c>
      <c r="K218" s="361">
        <f t="shared" si="18"/>
        <v>15.274818073300898</v>
      </c>
      <c r="L218" s="297">
        <v>25.69639943004465</v>
      </c>
      <c r="M218" s="297">
        <v>16.430943993364224</v>
      </c>
      <c r="N218" s="363">
        <f t="shared" si="19"/>
        <v>0.18278304184895025</v>
      </c>
      <c r="R218" s="356">
        <v>375</v>
      </c>
    </row>
    <row r="219" spans="1:18" x14ac:dyDescent="0.35">
      <c r="A219" s="322">
        <f t="shared" si="22"/>
        <v>214</v>
      </c>
      <c r="B219" s="300" t="s">
        <v>2248</v>
      </c>
      <c r="C219" s="300">
        <v>606.6</v>
      </c>
      <c r="D219" s="300"/>
      <c r="E219" s="300"/>
      <c r="F219" s="300">
        <f t="shared" si="12"/>
        <v>606.6</v>
      </c>
      <c r="G219" s="300" t="s">
        <v>1892</v>
      </c>
      <c r="H219" s="300">
        <v>459</v>
      </c>
      <c r="I219" s="296">
        <f t="shared" si="21"/>
        <v>1.2945157235010305E-2</v>
      </c>
      <c r="J219" s="361">
        <f t="shared" si="20"/>
        <v>55.424043443834869</v>
      </c>
      <c r="K219" s="361">
        <f t="shared" si="18"/>
        <v>12.193289557643672</v>
      </c>
      <c r="L219" s="297">
        <v>20.512430153722601</v>
      </c>
      <c r="M219" s="297">
        <v>13.116179639920309</v>
      </c>
      <c r="N219" s="363">
        <f t="shared" si="19"/>
        <v>0.16690725815219493</v>
      </c>
      <c r="R219" s="356">
        <v>359</v>
      </c>
    </row>
    <row r="220" spans="1:18" x14ac:dyDescent="0.35">
      <c r="A220" s="322">
        <f t="shared" si="22"/>
        <v>215</v>
      </c>
      <c r="B220" s="300" t="s">
        <v>2249</v>
      </c>
      <c r="C220" s="300">
        <v>520.5</v>
      </c>
      <c r="D220" s="300"/>
      <c r="E220" s="300"/>
      <c r="F220" s="300">
        <f t="shared" si="12"/>
        <v>520.5</v>
      </c>
      <c r="G220" s="300" t="s">
        <v>1892</v>
      </c>
      <c r="H220" s="300">
        <v>310</v>
      </c>
      <c r="I220" s="296">
        <f t="shared" si="21"/>
        <v>8.7429166510962844E-3</v>
      </c>
      <c r="J220" s="361">
        <f t="shared" si="20"/>
        <v>37.432360495836186</v>
      </c>
      <c r="K220" s="361">
        <f t="shared" si="18"/>
        <v>8.2351193090839612</v>
      </c>
      <c r="L220" s="297">
        <v>13.853710997067552</v>
      </c>
      <c r="M220" s="297">
        <v>8.8584219790311458</v>
      </c>
      <c r="N220" s="363">
        <f t="shared" si="19"/>
        <v>0.13137293521809576</v>
      </c>
      <c r="R220" s="356"/>
    </row>
    <row r="221" spans="1:18" x14ac:dyDescent="0.35">
      <c r="A221" s="322">
        <f t="shared" si="22"/>
        <v>216</v>
      </c>
      <c r="B221" s="300" t="s">
        <v>2250</v>
      </c>
      <c r="C221" s="300">
        <v>539.9</v>
      </c>
      <c r="D221" s="300"/>
      <c r="E221" s="300"/>
      <c r="F221" s="300">
        <f t="shared" si="12"/>
        <v>539.9</v>
      </c>
      <c r="G221" s="300" t="s">
        <v>1892</v>
      </c>
      <c r="H221" s="300">
        <v>410</v>
      </c>
      <c r="I221" s="296">
        <f t="shared" si="21"/>
        <v>1.1563212344998311E-2</v>
      </c>
      <c r="J221" s="361">
        <f t="shared" si="20"/>
        <v>49.507315494493014</v>
      </c>
      <c r="K221" s="361">
        <f t="shared" si="18"/>
        <v>10.891609408788463</v>
      </c>
      <c r="L221" s="297">
        <v>18.322650028379663</v>
      </c>
      <c r="M221" s="297">
        <v>11.715977456137967</v>
      </c>
      <c r="N221" s="363">
        <f t="shared" si="19"/>
        <v>0.16750796886052807</v>
      </c>
      <c r="R221" s="356">
        <v>310</v>
      </c>
    </row>
    <row r="222" spans="1:18" x14ac:dyDescent="0.35">
      <c r="A222" s="322">
        <f t="shared" si="22"/>
        <v>217</v>
      </c>
      <c r="B222" s="300" t="s">
        <v>2251</v>
      </c>
      <c r="C222" s="300">
        <v>595.5</v>
      </c>
      <c r="D222" s="300"/>
      <c r="E222" s="300"/>
      <c r="F222" s="300">
        <f t="shared" si="12"/>
        <v>595.5</v>
      </c>
      <c r="G222" s="300" t="s">
        <v>1892</v>
      </c>
      <c r="H222" s="300">
        <v>413</v>
      </c>
      <c r="I222" s="296">
        <f t="shared" si="21"/>
        <v>1.1647821215815372E-2</v>
      </c>
      <c r="J222" s="361">
        <f t="shared" si="20"/>
        <v>49.869564144452724</v>
      </c>
      <c r="K222" s="361">
        <f t="shared" si="18"/>
        <v>10.971304111779599</v>
      </c>
      <c r="L222" s="297">
        <v>18.456718199319027</v>
      </c>
      <c r="M222" s="297">
        <v>11.801704120451172</v>
      </c>
      <c r="N222" s="363">
        <f t="shared" si="19"/>
        <v>0.15297949718892112</v>
      </c>
      <c r="R222" s="356"/>
    </row>
    <row r="223" spans="1:18" x14ac:dyDescent="0.35">
      <c r="A223" s="322">
        <f t="shared" si="22"/>
        <v>218</v>
      </c>
      <c r="B223" s="300" t="s">
        <v>2252</v>
      </c>
      <c r="C223" s="300">
        <v>711.4</v>
      </c>
      <c r="D223" s="300"/>
      <c r="E223" s="300">
        <v>63.4</v>
      </c>
      <c r="F223" s="300">
        <f t="shared" si="12"/>
        <v>774.8</v>
      </c>
      <c r="G223" s="300" t="s">
        <v>1892</v>
      </c>
      <c r="H223" s="300">
        <v>422</v>
      </c>
      <c r="I223" s="296">
        <f t="shared" si="21"/>
        <v>1.1901647828266554E-2</v>
      </c>
      <c r="J223" s="361">
        <f t="shared" si="20"/>
        <v>50.956310094331833</v>
      </c>
      <c r="K223" s="361">
        <f t="shared" si="18"/>
        <v>11.210388220753003</v>
      </c>
      <c r="L223" s="297">
        <v>18.858922712137115</v>
      </c>
      <c r="M223" s="297">
        <v>12.058884113390784</v>
      </c>
      <c r="N223" s="363">
        <f t="shared" si="19"/>
        <v>0.12014004277311918</v>
      </c>
      <c r="R223" s="356"/>
    </row>
    <row r="224" spans="1:18" x14ac:dyDescent="0.35">
      <c r="A224" s="322">
        <f t="shared" si="22"/>
        <v>219</v>
      </c>
      <c r="B224" s="300" t="s">
        <v>2253</v>
      </c>
      <c r="C224" s="300">
        <v>762.1</v>
      </c>
      <c r="D224" s="300">
        <v>53.2</v>
      </c>
      <c r="E224" s="300"/>
      <c r="F224" s="300">
        <f t="shared" si="12"/>
        <v>815.30000000000007</v>
      </c>
      <c r="G224" s="300" t="s">
        <v>1892</v>
      </c>
      <c r="H224" s="300">
        <v>515</v>
      </c>
      <c r="I224" s="296">
        <f t="shared" si="21"/>
        <v>1.452452282359544E-2</v>
      </c>
      <c r="J224" s="361">
        <f t="shared" si="20"/>
        <v>62.186018243082692</v>
      </c>
      <c r="K224" s="361">
        <f t="shared" si="18"/>
        <v>13.680924013478192</v>
      </c>
      <c r="L224" s="297">
        <v>23.015036011257383</v>
      </c>
      <c r="M224" s="297">
        <v>14.716410707100129</v>
      </c>
      <c r="N224" s="363">
        <f t="shared" si="19"/>
        <v>0.13933323804111172</v>
      </c>
      <c r="R224" s="356">
        <v>315</v>
      </c>
    </row>
    <row r="225" spans="1:18" x14ac:dyDescent="0.35">
      <c r="A225" s="322">
        <f t="shared" si="22"/>
        <v>220</v>
      </c>
      <c r="B225" s="300" t="s">
        <v>2254</v>
      </c>
      <c r="C225" s="300">
        <v>707.8</v>
      </c>
      <c r="D225" s="300">
        <v>33.1</v>
      </c>
      <c r="E225" s="300"/>
      <c r="F225" s="300">
        <f t="shared" si="12"/>
        <v>740.9</v>
      </c>
      <c r="G225" s="300" t="s">
        <v>1892</v>
      </c>
      <c r="H225" s="300">
        <v>370</v>
      </c>
      <c r="I225" s="296">
        <f t="shared" si="21"/>
        <v>1.0435094067437501E-2</v>
      </c>
      <c r="J225" s="361">
        <f t="shared" si="20"/>
        <v>44.677333495030283</v>
      </c>
      <c r="K225" s="361">
        <f t="shared" si="18"/>
        <v>9.8290133689066614</v>
      </c>
      <c r="L225" s="297">
        <v>16.535074415854819</v>
      </c>
      <c r="M225" s="297">
        <v>10.572955265295239</v>
      </c>
      <c r="N225" s="363">
        <f t="shared" si="19"/>
        <v>0.11015572485502362</v>
      </c>
      <c r="R225" s="356">
        <v>270</v>
      </c>
    </row>
    <row r="226" spans="1:18" x14ac:dyDescent="0.35">
      <c r="A226" s="322">
        <f t="shared" si="22"/>
        <v>221</v>
      </c>
      <c r="B226" s="300" t="s">
        <v>2255</v>
      </c>
      <c r="C226" s="300">
        <v>952</v>
      </c>
      <c r="D226" s="300">
        <v>67.7</v>
      </c>
      <c r="E226" s="300">
        <v>127.2</v>
      </c>
      <c r="F226" s="300">
        <f t="shared" si="12"/>
        <v>1146.9000000000001</v>
      </c>
      <c r="G226" s="300" t="s">
        <v>1892</v>
      </c>
      <c r="H226" s="300">
        <v>883</v>
      </c>
      <c r="I226" s="296">
        <f t="shared" si="21"/>
        <v>2.4903210977154901E-2</v>
      </c>
      <c r="J226" s="361">
        <f t="shared" si="20"/>
        <v>106.62185263813984</v>
      </c>
      <c r="K226" s="361">
        <f t="shared" si="18"/>
        <v>23.456807580390766</v>
      </c>
      <c r="L226" s="297">
        <v>39.460731646485961</v>
      </c>
      <c r="M226" s="297">
        <v>25.23221486285323</v>
      </c>
      <c r="N226" s="363">
        <f t="shared" si="19"/>
        <v>0.1698244020645826</v>
      </c>
      <c r="R226" s="356">
        <v>483</v>
      </c>
    </row>
    <row r="227" spans="1:18" x14ac:dyDescent="0.35">
      <c r="A227" s="322">
        <f t="shared" si="22"/>
        <v>222</v>
      </c>
      <c r="B227" s="300" t="s">
        <v>2256</v>
      </c>
      <c r="C227" s="300">
        <v>348.4</v>
      </c>
      <c r="D227" s="300"/>
      <c r="E227" s="300">
        <v>48</v>
      </c>
      <c r="F227" s="300">
        <f t="shared" si="12"/>
        <v>396.4</v>
      </c>
      <c r="G227" s="300" t="s">
        <v>1892</v>
      </c>
      <c r="H227" s="300">
        <v>317</v>
      </c>
      <c r="I227" s="296">
        <f t="shared" si="21"/>
        <v>8.9403373496694267E-3</v>
      </c>
      <c r="J227" s="361">
        <f t="shared" si="20"/>
        <v>38.277607345742162</v>
      </c>
      <c r="K227" s="361">
        <f t="shared" si="18"/>
        <v>8.4210736160632749</v>
      </c>
      <c r="L227" s="297">
        <v>14.166536729259398</v>
      </c>
      <c r="M227" s="297">
        <v>9.0584508624286233</v>
      </c>
      <c r="N227" s="363">
        <f t="shared" si="19"/>
        <v>0.1763967420622943</v>
      </c>
      <c r="R227" s="356">
        <v>287</v>
      </c>
    </row>
    <row r="228" spans="1:18" x14ac:dyDescent="0.35">
      <c r="A228" s="322">
        <f t="shared" si="22"/>
        <v>223</v>
      </c>
      <c r="B228" s="300" t="s">
        <v>2257</v>
      </c>
      <c r="C228" s="300">
        <v>337.8</v>
      </c>
      <c r="D228" s="300"/>
      <c r="E228" s="300">
        <v>23.4</v>
      </c>
      <c r="F228" s="300">
        <f t="shared" si="12"/>
        <v>361.2</v>
      </c>
      <c r="G228" s="300" t="s">
        <v>1892</v>
      </c>
      <c r="H228" s="300">
        <v>282</v>
      </c>
      <c r="I228" s="296">
        <f t="shared" si="21"/>
        <v>7.953233856803717E-3</v>
      </c>
      <c r="J228" s="361">
        <f t="shared" si="20"/>
        <v>34.051373096212274</v>
      </c>
      <c r="K228" s="361">
        <f t="shared" si="18"/>
        <v>7.4913020811667002</v>
      </c>
      <c r="L228" s="297">
        <v>12.602408068300159</v>
      </c>
      <c r="M228" s="297">
        <v>8.0583064454412359</v>
      </c>
      <c r="N228" s="363">
        <f t="shared" si="19"/>
        <v>0.17221314975393234</v>
      </c>
      <c r="R228" s="356">
        <v>222</v>
      </c>
    </row>
    <row r="229" spans="1:18" x14ac:dyDescent="0.35">
      <c r="A229" s="322">
        <f t="shared" si="22"/>
        <v>224</v>
      </c>
      <c r="B229" s="300" t="s">
        <v>2258</v>
      </c>
      <c r="C229" s="300">
        <v>699.3</v>
      </c>
      <c r="D229" s="300"/>
      <c r="E229" s="300">
        <v>36.700000000000003</v>
      </c>
      <c r="F229" s="300">
        <f t="shared" si="12"/>
        <v>736</v>
      </c>
      <c r="G229" s="300" t="s">
        <v>1892</v>
      </c>
      <c r="H229" s="300">
        <v>567</v>
      </c>
      <c r="I229" s="296">
        <f t="shared" si="21"/>
        <v>1.5991076584424495E-2</v>
      </c>
      <c r="J229" s="361">
        <f t="shared" si="20"/>
        <v>68.464994842384257</v>
      </c>
      <c r="K229" s="361">
        <f t="shared" si="18"/>
        <v>15.062298865324538</v>
      </c>
      <c r="L229" s="297">
        <v>25.338884307539683</v>
      </c>
      <c r="M229" s="297">
        <v>16.202339555195678</v>
      </c>
      <c r="N229" s="363">
        <f t="shared" si="19"/>
        <v>0.16993005104679912</v>
      </c>
      <c r="R229" s="356">
        <v>267</v>
      </c>
    </row>
    <row r="230" spans="1:18" x14ac:dyDescent="0.35">
      <c r="A230" s="322">
        <f t="shared" si="22"/>
        <v>225</v>
      </c>
      <c r="B230" s="300" t="s">
        <v>2259</v>
      </c>
      <c r="C230" s="300">
        <v>478.8</v>
      </c>
      <c r="D230" s="300"/>
      <c r="E230" s="300"/>
      <c r="F230" s="300">
        <f t="shared" si="12"/>
        <v>478.8</v>
      </c>
      <c r="G230" s="300" t="s">
        <v>1892</v>
      </c>
      <c r="H230" s="300">
        <v>320</v>
      </c>
      <c r="I230" s="296">
        <f t="shared" si="21"/>
        <v>9.0249462204864874E-3</v>
      </c>
      <c r="J230" s="361">
        <f t="shared" si="20"/>
        <v>38.639855995701872</v>
      </c>
      <c r="K230" s="361">
        <f t="shared" si="18"/>
        <v>8.5007683190544121</v>
      </c>
      <c r="L230" s="297">
        <v>14.300604900198763</v>
      </c>
      <c r="M230" s="297">
        <v>9.1441775267418279</v>
      </c>
      <c r="N230" s="363">
        <f t="shared" si="19"/>
        <v>0.1474214844229258</v>
      </c>
      <c r="R230" s="356"/>
    </row>
    <row r="231" spans="1:18" x14ac:dyDescent="0.35">
      <c r="A231" s="322">
        <f t="shared" si="22"/>
        <v>226</v>
      </c>
      <c r="B231" s="300" t="s">
        <v>2260</v>
      </c>
      <c r="C231" s="300">
        <v>676.9</v>
      </c>
      <c r="D231" s="300"/>
      <c r="E231" s="300"/>
      <c r="F231" s="300">
        <f t="shared" si="12"/>
        <v>676.9</v>
      </c>
      <c r="G231" s="300" t="s">
        <v>1892</v>
      </c>
      <c r="H231" s="300">
        <v>592</v>
      </c>
      <c r="I231" s="296">
        <f t="shared" si="21"/>
        <v>1.66961505079E-2</v>
      </c>
      <c r="J231" s="361">
        <f t="shared" si="20"/>
        <v>71.483733592048452</v>
      </c>
      <c r="K231" s="361">
        <f t="shared" si="18"/>
        <v>15.726421390250659</v>
      </c>
      <c r="L231" s="297">
        <v>26.456119065367712</v>
      </c>
      <c r="M231" s="297">
        <v>16.916728424472382</v>
      </c>
      <c r="N231" s="363">
        <f t="shared" si="19"/>
        <v>0.19291328478673248</v>
      </c>
      <c r="R231" s="356">
        <v>392</v>
      </c>
    </row>
    <row r="232" spans="1:18" x14ac:dyDescent="0.35">
      <c r="A232" s="322">
        <f t="shared" si="22"/>
        <v>227</v>
      </c>
      <c r="B232" s="300" t="s">
        <v>2261</v>
      </c>
      <c r="C232" s="300">
        <v>893.8</v>
      </c>
      <c r="D232" s="300"/>
      <c r="E232" s="300"/>
      <c r="F232" s="300">
        <f t="shared" si="12"/>
        <v>893.8</v>
      </c>
      <c r="G232" s="300" t="s">
        <v>1892</v>
      </c>
      <c r="H232" s="300">
        <v>552</v>
      </c>
      <c r="I232" s="296">
        <f t="shared" si="21"/>
        <v>1.5568032230339189E-2</v>
      </c>
      <c r="J232" s="361">
        <f t="shared" si="20"/>
        <v>66.653751592585721</v>
      </c>
      <c r="K232" s="361">
        <f t="shared" si="18"/>
        <v>14.663825350368858</v>
      </c>
      <c r="L232" s="297">
        <v>24.668543452842865</v>
      </c>
      <c r="M232" s="297">
        <v>15.773706233629653</v>
      </c>
      <c r="N232" s="363">
        <f t="shared" si="19"/>
        <v>0.1362271499546063</v>
      </c>
      <c r="R232" s="356"/>
    </row>
    <row r="233" spans="1:18" x14ac:dyDescent="0.35">
      <c r="A233" s="322">
        <f t="shared" si="22"/>
        <v>228</v>
      </c>
      <c r="B233" s="300" t="s">
        <v>2262</v>
      </c>
      <c r="C233" s="300">
        <v>467.4</v>
      </c>
      <c r="D233" s="300"/>
      <c r="E233" s="300">
        <v>8.6</v>
      </c>
      <c r="F233" s="300">
        <f t="shared" si="12"/>
        <v>476</v>
      </c>
      <c r="G233" s="300" t="s">
        <v>1892</v>
      </c>
      <c r="H233" s="300">
        <v>294</v>
      </c>
      <c r="I233" s="296">
        <f t="shared" si="21"/>
        <v>8.29166934007196E-3</v>
      </c>
      <c r="J233" s="361">
        <f t="shared" si="20"/>
        <v>35.500367696051093</v>
      </c>
      <c r="K233" s="361">
        <f t="shared" si="18"/>
        <v>7.8100808931312402</v>
      </c>
      <c r="L233" s="297">
        <v>13.138680752057612</v>
      </c>
      <c r="M233" s="297">
        <v>8.4012131026940544</v>
      </c>
      <c r="N233" s="363">
        <f t="shared" si="19"/>
        <v>0.13624021521834873</v>
      </c>
      <c r="R233" s="356"/>
    </row>
    <row r="234" spans="1:18" x14ac:dyDescent="0.35">
      <c r="A234" s="322">
        <f t="shared" si="22"/>
        <v>229</v>
      </c>
      <c r="B234" s="300" t="s">
        <v>2263</v>
      </c>
      <c r="C234" s="300">
        <v>324.10000000000002</v>
      </c>
      <c r="D234" s="300"/>
      <c r="E234" s="300"/>
      <c r="F234" s="300">
        <f t="shared" si="12"/>
        <v>324.10000000000002</v>
      </c>
      <c r="G234" s="300" t="s">
        <v>1892</v>
      </c>
      <c r="H234" s="300">
        <v>189</v>
      </c>
      <c r="I234" s="296">
        <f t="shared" si="21"/>
        <v>5.330358861474831E-3</v>
      </c>
      <c r="J234" s="361">
        <f t="shared" si="20"/>
        <v>22.821664947461414</v>
      </c>
      <c r="K234" s="361">
        <f t="shared" si="18"/>
        <v>5.0207662884415116</v>
      </c>
      <c r="L234" s="297">
        <v>8.4462947691798931</v>
      </c>
      <c r="M234" s="297">
        <v>5.400779851731893</v>
      </c>
      <c r="N234" s="363">
        <f t="shared" si="19"/>
        <v>0.12863161325768191</v>
      </c>
      <c r="R234" s="356"/>
    </row>
    <row r="235" spans="1:18" x14ac:dyDescent="0.35">
      <c r="A235" s="322">
        <f t="shared" si="22"/>
        <v>230</v>
      </c>
      <c r="B235" s="300" t="s">
        <v>2264</v>
      </c>
      <c r="C235" s="300">
        <v>433.9</v>
      </c>
      <c r="D235" s="300"/>
      <c r="E235" s="300"/>
      <c r="F235" s="300">
        <f t="shared" si="12"/>
        <v>433.9</v>
      </c>
      <c r="G235" s="300" t="s">
        <v>1892</v>
      </c>
      <c r="H235" s="300">
        <v>268</v>
      </c>
      <c r="I235" s="296">
        <f t="shared" si="21"/>
        <v>7.5583924596574325E-3</v>
      </c>
      <c r="J235" s="361">
        <f t="shared" si="20"/>
        <v>32.360879396400314</v>
      </c>
      <c r="K235" s="361">
        <f t="shared" si="18"/>
        <v>7.1193934672080692</v>
      </c>
      <c r="L235" s="297">
        <v>11.976756603916463</v>
      </c>
      <c r="M235" s="297">
        <v>7.6582486786462809</v>
      </c>
      <c r="N235" s="363">
        <f t="shared" si="19"/>
        <v>0.1362417104083225</v>
      </c>
      <c r="R235" s="356"/>
    </row>
    <row r="236" spans="1:18" x14ac:dyDescent="0.35">
      <c r="A236" s="322">
        <f t="shared" si="22"/>
        <v>231</v>
      </c>
      <c r="B236" s="300" t="s">
        <v>2265</v>
      </c>
      <c r="C236" s="300">
        <v>375.2</v>
      </c>
      <c r="D236" s="300"/>
      <c r="E236" s="300"/>
      <c r="F236" s="300">
        <f t="shared" si="12"/>
        <v>375.2</v>
      </c>
      <c r="G236" s="300" t="s">
        <v>1892</v>
      </c>
      <c r="H236" s="300">
        <v>227</v>
      </c>
      <c r="I236" s="296">
        <f t="shared" si="21"/>
        <v>6.4020712251576014E-3</v>
      </c>
      <c r="J236" s="361">
        <f t="shared" si="20"/>
        <v>27.410147846951013</v>
      </c>
      <c r="K236" s="361">
        <f t="shared" si="18"/>
        <v>6.0302325263292227</v>
      </c>
      <c r="L236" s="297">
        <v>10.144491601078498</v>
      </c>
      <c r="M236" s="297">
        <v>6.4866509330324842</v>
      </c>
      <c r="N236" s="363">
        <f t="shared" si="19"/>
        <v>0.13345288621372928</v>
      </c>
      <c r="R236" s="356"/>
    </row>
    <row r="237" spans="1:18" x14ac:dyDescent="0.35">
      <c r="A237" s="322">
        <f t="shared" si="22"/>
        <v>232</v>
      </c>
      <c r="B237" s="300" t="s">
        <v>2266</v>
      </c>
      <c r="C237" s="300">
        <v>375.1</v>
      </c>
      <c r="D237" s="300"/>
      <c r="E237" s="300">
        <v>120.5</v>
      </c>
      <c r="F237" s="300">
        <f t="shared" si="12"/>
        <v>495.6</v>
      </c>
      <c r="G237" s="300" t="s">
        <v>1892</v>
      </c>
      <c r="H237" s="300">
        <v>448</v>
      </c>
      <c r="I237" s="296">
        <f t="shared" si="21"/>
        <v>1.2634924708681081E-2</v>
      </c>
      <c r="J237" s="361">
        <f t="shared" si="20"/>
        <v>54.095798393982612</v>
      </c>
      <c r="K237" s="361">
        <f t="shared" si="18"/>
        <v>11.901075646676174</v>
      </c>
      <c r="L237" s="297">
        <v>20.020846860278265</v>
      </c>
      <c r="M237" s="297">
        <v>12.801848537438559</v>
      </c>
      <c r="N237" s="363">
        <f t="shared" si="19"/>
        <v>0.19939380435507587</v>
      </c>
      <c r="R237" s="356">
        <v>248</v>
      </c>
    </row>
    <row r="238" spans="1:18" x14ac:dyDescent="0.35">
      <c r="A238" s="322">
        <f t="shared" si="22"/>
        <v>233</v>
      </c>
      <c r="B238" s="300" t="s">
        <v>2267</v>
      </c>
      <c r="C238" s="300">
        <v>534.1</v>
      </c>
      <c r="D238" s="300">
        <v>48.8</v>
      </c>
      <c r="E238" s="300"/>
      <c r="F238" s="300">
        <f t="shared" si="12"/>
        <v>582.9</v>
      </c>
      <c r="G238" s="300" t="s">
        <v>1892</v>
      </c>
      <c r="H238" s="300">
        <v>502</v>
      </c>
      <c r="I238" s="296">
        <f t="shared" si="21"/>
        <v>1.4157884383388176E-2</v>
      </c>
      <c r="J238" s="361">
        <f t="shared" si="20"/>
        <v>60.616274093257303</v>
      </c>
      <c r="K238" s="361">
        <f t="shared" si="18"/>
        <v>13.335580300516607</v>
      </c>
      <c r="L238" s="297">
        <v>22.43407393718681</v>
      </c>
      <c r="M238" s="297">
        <v>14.344928495076243</v>
      </c>
      <c r="N238" s="363">
        <f t="shared" si="19"/>
        <v>0.18996544317384967</v>
      </c>
      <c r="R238" s="356">
        <v>312</v>
      </c>
    </row>
    <row r="239" spans="1:18" x14ac:dyDescent="0.35">
      <c r="A239" s="322">
        <f t="shared" si="22"/>
        <v>234</v>
      </c>
      <c r="B239" s="300" t="s">
        <v>2268</v>
      </c>
      <c r="C239" s="300">
        <v>471.8</v>
      </c>
      <c r="D239" s="300"/>
      <c r="E239" s="300"/>
      <c r="F239" s="300">
        <f t="shared" si="12"/>
        <v>471.8</v>
      </c>
      <c r="G239" s="300" t="s">
        <v>1892</v>
      </c>
      <c r="H239" s="300">
        <v>253</v>
      </c>
      <c r="I239" s="296">
        <f t="shared" si="21"/>
        <v>7.1353481055721289E-3</v>
      </c>
      <c r="J239" s="361">
        <f t="shared" si="20"/>
        <v>30.549636146601788</v>
      </c>
      <c r="K239" s="361">
        <f t="shared" si="18"/>
        <v>6.7209199522523937</v>
      </c>
      <c r="L239" s="297">
        <v>11.306415749219646</v>
      </c>
      <c r="M239" s="297">
        <v>7.2296153570802577</v>
      </c>
      <c r="N239" s="363">
        <f t="shared" si="19"/>
        <v>0.11828441544119135</v>
      </c>
      <c r="R239" s="356"/>
    </row>
    <row r="240" spans="1:18" x14ac:dyDescent="0.35">
      <c r="A240" s="322">
        <f t="shared" si="22"/>
        <v>235</v>
      </c>
      <c r="B240" s="300" t="s">
        <v>2269</v>
      </c>
      <c r="C240" s="300">
        <v>579</v>
      </c>
      <c r="D240" s="300">
        <v>91.8</v>
      </c>
      <c r="E240" s="300"/>
      <c r="F240" s="300">
        <f t="shared" si="12"/>
        <v>670.8</v>
      </c>
      <c r="G240" s="300" t="s">
        <v>1892</v>
      </c>
      <c r="H240" s="300">
        <v>536</v>
      </c>
      <c r="I240" s="296">
        <f t="shared" si="21"/>
        <v>1.5116784919314865E-2</v>
      </c>
      <c r="J240" s="361">
        <f t="shared" si="20"/>
        <v>64.721758792800628</v>
      </c>
      <c r="K240" s="361">
        <f t="shared" si="18"/>
        <v>14.238786934416138</v>
      </c>
      <c r="L240" s="297">
        <v>23.953513207832927</v>
      </c>
      <c r="M240" s="297">
        <v>15.316497357292562</v>
      </c>
      <c r="N240" s="363">
        <f t="shared" si="19"/>
        <v>0.17625306543282984</v>
      </c>
      <c r="R240" s="356">
        <v>336</v>
      </c>
    </row>
    <row r="241" spans="1:18" x14ac:dyDescent="0.35">
      <c r="A241" s="322">
        <f t="shared" si="22"/>
        <v>236</v>
      </c>
      <c r="B241" s="300" t="s">
        <v>2270</v>
      </c>
      <c r="C241" s="300">
        <v>343.9</v>
      </c>
      <c r="D241" s="300"/>
      <c r="E241" s="300"/>
      <c r="F241" s="300">
        <f t="shared" si="12"/>
        <v>343.9</v>
      </c>
      <c r="G241" s="300" t="s">
        <v>1892</v>
      </c>
      <c r="H241" s="300">
        <v>270</v>
      </c>
      <c r="I241" s="296">
        <f t="shared" si="21"/>
        <v>7.6147983735354733E-3</v>
      </c>
      <c r="J241" s="361">
        <f t="shared" si="20"/>
        <v>32.602378496373447</v>
      </c>
      <c r="K241" s="361">
        <f t="shared" si="18"/>
        <v>7.1725232692021583</v>
      </c>
      <c r="L241" s="297">
        <v>12.066135384542706</v>
      </c>
      <c r="M241" s="297">
        <v>7.7153997881884173</v>
      </c>
      <c r="N241" s="363">
        <f t="shared" si="19"/>
        <v>0.17317952002997014</v>
      </c>
      <c r="R241" s="356"/>
    </row>
    <row r="242" spans="1:18" x14ac:dyDescent="0.35">
      <c r="A242" s="322">
        <f t="shared" si="22"/>
        <v>237</v>
      </c>
      <c r="B242" s="300" t="s">
        <v>2271</v>
      </c>
      <c r="C242" s="300">
        <v>664</v>
      </c>
      <c r="D242" s="300"/>
      <c r="E242" s="300">
        <v>35.700000000000003</v>
      </c>
      <c r="F242" s="300">
        <f t="shared" si="12"/>
        <v>699.7</v>
      </c>
      <c r="G242" s="300" t="s">
        <v>1892</v>
      </c>
      <c r="H242" s="300">
        <v>539</v>
      </c>
      <c r="I242" s="296">
        <f t="shared" si="21"/>
        <v>1.5201393790131926E-2</v>
      </c>
      <c r="J242" s="361">
        <f t="shared" si="20"/>
        <v>65.084007442760324</v>
      </c>
      <c r="K242" s="361">
        <f t="shared" si="18"/>
        <v>14.318481637407272</v>
      </c>
      <c r="L242" s="297">
        <v>24.087581378772288</v>
      </c>
      <c r="M242" s="297">
        <v>15.402224021605765</v>
      </c>
      <c r="N242" s="363">
        <f t="shared" si="19"/>
        <v>0.16991895738251483</v>
      </c>
      <c r="R242" s="356">
        <v>339</v>
      </c>
    </row>
    <row r="243" spans="1:18" x14ac:dyDescent="0.35">
      <c r="A243" s="322">
        <f t="shared" si="22"/>
        <v>238</v>
      </c>
      <c r="B243" s="300" t="s">
        <v>2272</v>
      </c>
      <c r="C243" s="300">
        <v>150.30000000000001</v>
      </c>
      <c r="D243" s="300"/>
      <c r="E243" s="300">
        <v>232.7</v>
      </c>
      <c r="F243" s="300">
        <f t="shared" si="12"/>
        <v>383</v>
      </c>
      <c r="G243" s="300" t="s">
        <v>1892</v>
      </c>
      <c r="H243" s="300">
        <v>470</v>
      </c>
      <c r="I243" s="296">
        <f t="shared" si="21"/>
        <v>1.3255389761339527E-2</v>
      </c>
      <c r="J243" s="361">
        <f t="shared" si="20"/>
        <v>56.752288493687118</v>
      </c>
      <c r="K243" s="361">
        <f t="shared" si="18"/>
        <v>12.485503468611165</v>
      </c>
      <c r="L243" s="297">
        <v>35.43</v>
      </c>
      <c r="M243" s="297">
        <v>13.43051074240206</v>
      </c>
      <c r="N243" s="363">
        <f t="shared" si="19"/>
        <v>0.30835065980339516</v>
      </c>
      <c r="R243" s="356">
        <v>370</v>
      </c>
    </row>
    <row r="244" spans="1:18" x14ac:dyDescent="0.35">
      <c r="A244" s="322">
        <f t="shared" si="22"/>
        <v>239</v>
      </c>
      <c r="B244" s="300" t="s">
        <v>2273</v>
      </c>
      <c r="C244" s="300">
        <v>630.29999999999995</v>
      </c>
      <c r="D244" s="300"/>
      <c r="E244" s="300">
        <v>33.9</v>
      </c>
      <c r="F244" s="300">
        <f t="shared" si="12"/>
        <v>664.19999999999993</v>
      </c>
      <c r="G244" s="300" t="s">
        <v>1892</v>
      </c>
      <c r="H244" s="300">
        <v>577</v>
      </c>
      <c r="I244" s="296">
        <f t="shared" si="21"/>
        <v>1.6273106153814696E-2</v>
      </c>
      <c r="J244" s="361">
        <f t="shared" si="20"/>
        <v>69.67249034224993</v>
      </c>
      <c r="K244" s="361">
        <f t="shared" si="18"/>
        <v>15.327947875294985</v>
      </c>
      <c r="L244" s="297">
        <v>25.785778210670895</v>
      </c>
      <c r="M244" s="297">
        <v>16.488095102906357</v>
      </c>
      <c r="N244" s="363">
        <f t="shared" si="19"/>
        <v>0.19162046300981961</v>
      </c>
      <c r="R244" s="356">
        <v>377</v>
      </c>
    </row>
    <row r="245" spans="1:18" x14ac:dyDescent="0.35">
      <c r="A245" s="322">
        <f t="shared" si="22"/>
        <v>240</v>
      </c>
      <c r="B245" s="300" t="s">
        <v>2274</v>
      </c>
      <c r="C245" s="300">
        <v>447.75</v>
      </c>
      <c r="D245" s="300"/>
      <c r="E245" s="300"/>
      <c r="F245" s="300">
        <f t="shared" si="12"/>
        <v>447.75</v>
      </c>
      <c r="G245" s="300" t="s">
        <v>1892</v>
      </c>
      <c r="H245" s="300">
        <v>235</v>
      </c>
      <c r="I245" s="296">
        <f t="shared" si="21"/>
        <v>6.6276948806697636E-3</v>
      </c>
      <c r="J245" s="361">
        <f t="shared" si="20"/>
        <v>28.376144246843559</v>
      </c>
      <c r="K245" s="361">
        <f t="shared" si="18"/>
        <v>6.2427517343055827</v>
      </c>
      <c r="L245" s="297">
        <v>10.502006723583465</v>
      </c>
      <c r="M245" s="297">
        <v>6.7152553712010299</v>
      </c>
      <c r="N245" s="363">
        <f t="shared" si="19"/>
        <v>0.11577031396076748</v>
      </c>
      <c r="R245" s="356"/>
    </row>
    <row r="246" spans="1:18" x14ac:dyDescent="0.35">
      <c r="A246" s="322">
        <f t="shared" si="22"/>
        <v>241</v>
      </c>
      <c r="B246" s="300" t="s">
        <v>2275</v>
      </c>
      <c r="C246" s="300">
        <v>688.6</v>
      </c>
      <c r="D246" s="300"/>
      <c r="E246" s="300">
        <v>64.099999999999994</v>
      </c>
      <c r="F246" s="300">
        <f t="shared" si="12"/>
        <v>752.7</v>
      </c>
      <c r="G246" s="300" t="s">
        <v>1892</v>
      </c>
      <c r="H246" s="300">
        <v>699</v>
      </c>
      <c r="I246" s="296">
        <f t="shared" si="21"/>
        <v>1.971386690037517E-2</v>
      </c>
      <c r="J246" s="361">
        <f t="shared" si="20"/>
        <v>84.403935440611264</v>
      </c>
      <c r="K246" s="361">
        <f t="shared" si="18"/>
        <v>18.568865796934478</v>
      </c>
      <c r="L246" s="297">
        <v>31.23788382887167</v>
      </c>
      <c r="M246" s="297">
        <v>19.974312784976679</v>
      </c>
      <c r="N246" s="363">
        <f t="shared" si="19"/>
        <v>0.20484256390513361</v>
      </c>
      <c r="R246" s="356">
        <v>399</v>
      </c>
    </row>
    <row r="247" spans="1:18" x14ac:dyDescent="0.35">
      <c r="A247" s="322">
        <f t="shared" si="22"/>
        <v>242</v>
      </c>
      <c r="B247" s="300" t="s">
        <v>2276</v>
      </c>
      <c r="C247" s="300">
        <v>675.4</v>
      </c>
      <c r="D247" s="300"/>
      <c r="E247" s="300"/>
      <c r="F247" s="300">
        <f t="shared" si="12"/>
        <v>675.4</v>
      </c>
      <c r="G247" s="300" t="s">
        <v>1892</v>
      </c>
      <c r="H247" s="300">
        <v>383</v>
      </c>
      <c r="I247" s="296">
        <f t="shared" si="21"/>
        <v>1.0801732507644764E-2</v>
      </c>
      <c r="J247" s="361">
        <f t="shared" si="20"/>
        <v>46.247077644855672</v>
      </c>
      <c r="K247" s="361">
        <f t="shared" si="18"/>
        <v>10.174357081868248</v>
      </c>
      <c r="L247" s="297">
        <v>17.116036489925392</v>
      </c>
      <c r="M247" s="297">
        <v>10.944437477319125</v>
      </c>
      <c r="N247" s="363">
        <f t="shared" si="19"/>
        <v>0.12508425924484518</v>
      </c>
      <c r="R247" s="356"/>
    </row>
    <row r="248" spans="1:18" x14ac:dyDescent="0.35">
      <c r="A248" s="322">
        <f t="shared" si="22"/>
        <v>243</v>
      </c>
      <c r="B248" s="300" t="s">
        <v>2277</v>
      </c>
      <c r="C248" s="300">
        <v>633.9</v>
      </c>
      <c r="D248" s="300"/>
      <c r="E248" s="300"/>
      <c r="F248" s="300">
        <f t="shared" si="12"/>
        <v>633.9</v>
      </c>
      <c r="G248" s="300" t="s">
        <v>1892</v>
      </c>
      <c r="H248" s="300">
        <v>383</v>
      </c>
      <c r="I248" s="296">
        <f t="shared" si="21"/>
        <v>1.0801732507644764E-2</v>
      </c>
      <c r="J248" s="361">
        <f t="shared" si="20"/>
        <v>46.247077644855672</v>
      </c>
      <c r="K248" s="361">
        <f t="shared" si="18"/>
        <v>10.174357081868248</v>
      </c>
      <c r="L248" s="297">
        <v>17.116036489925392</v>
      </c>
      <c r="M248" s="297">
        <v>10.944437477319125</v>
      </c>
      <c r="N248" s="363">
        <f t="shared" si="19"/>
        <v>0.13327324293101189</v>
      </c>
      <c r="R248" s="356"/>
    </row>
    <row r="249" spans="1:18" x14ac:dyDescent="0.35">
      <c r="A249" s="322">
        <f t="shared" si="22"/>
        <v>244</v>
      </c>
      <c r="B249" s="300" t="s">
        <v>2278</v>
      </c>
      <c r="C249" s="300">
        <v>230.9</v>
      </c>
      <c r="D249" s="300">
        <v>51.2</v>
      </c>
      <c r="E249" s="300"/>
      <c r="F249" s="300">
        <f t="shared" si="12"/>
        <v>282.10000000000002</v>
      </c>
      <c r="G249" s="300" t="s">
        <v>1892</v>
      </c>
      <c r="H249" s="300">
        <v>276</v>
      </c>
      <c r="I249" s="296">
        <f t="shared" si="21"/>
        <v>7.7840161151695947E-3</v>
      </c>
      <c r="J249" s="361">
        <f t="shared" si="20"/>
        <v>33.32687579629286</v>
      </c>
      <c r="K249" s="361">
        <f t="shared" si="18"/>
        <v>7.3319126751844292</v>
      </c>
      <c r="L249" s="297">
        <v>12.334271726421433</v>
      </c>
      <c r="M249" s="297">
        <v>7.8868531168148266</v>
      </c>
      <c r="N249" s="363">
        <f t="shared" si="19"/>
        <v>0.21580968916949148</v>
      </c>
      <c r="R249" s="356">
        <v>176</v>
      </c>
    </row>
    <row r="250" spans="1:18" x14ac:dyDescent="0.35">
      <c r="A250" s="322">
        <f t="shared" si="22"/>
        <v>245</v>
      </c>
      <c r="B250" s="300" t="s">
        <v>2279</v>
      </c>
      <c r="C250" s="300">
        <v>1262.0999999999999</v>
      </c>
      <c r="D250" s="300"/>
      <c r="E250" s="300">
        <v>163.6</v>
      </c>
      <c r="F250" s="300">
        <f t="shared" si="12"/>
        <v>1425.6999999999998</v>
      </c>
      <c r="G250" s="300" t="s">
        <v>1894</v>
      </c>
      <c r="H250" s="300">
        <v>1060</v>
      </c>
      <c r="I250" s="296">
        <f t="shared" si="21"/>
        <v>2.9895134355361487E-2</v>
      </c>
      <c r="J250" s="361">
        <f t="shared" si="20"/>
        <v>127.99452298576243</v>
      </c>
      <c r="K250" s="361">
        <f t="shared" si="18"/>
        <v>28.158795056867735</v>
      </c>
      <c r="L250" s="297">
        <v>47.370753731908394</v>
      </c>
      <c r="M250" s="297">
        <v>30.290088057332301</v>
      </c>
      <c r="N250" s="363">
        <f t="shared" si="19"/>
        <v>0.16399955097977897</v>
      </c>
      <c r="R250" s="356">
        <v>660</v>
      </c>
    </row>
    <row r="251" spans="1:18" x14ac:dyDescent="0.35">
      <c r="A251" s="322">
        <f t="shared" si="22"/>
        <v>246</v>
      </c>
      <c r="B251" s="300" t="s">
        <v>2280</v>
      </c>
      <c r="C251" s="300">
        <v>332.6</v>
      </c>
      <c r="D251" s="300"/>
      <c r="E251" s="300">
        <v>108.7</v>
      </c>
      <c r="F251" s="300">
        <f t="shared" si="12"/>
        <v>441.3</v>
      </c>
      <c r="G251" s="300" t="s">
        <v>1892</v>
      </c>
      <c r="H251" s="300">
        <v>319</v>
      </c>
      <c r="I251" s="296">
        <f t="shared" si="21"/>
        <v>8.9967432635474666E-3</v>
      </c>
      <c r="J251" s="361">
        <f t="shared" si="20"/>
        <v>38.519106445715302</v>
      </c>
      <c r="K251" s="361">
        <f t="shared" si="18"/>
        <v>8.4742034180573658</v>
      </c>
      <c r="L251" s="297">
        <v>14.255915509885641</v>
      </c>
      <c r="M251" s="297">
        <v>9.1156019719707579</v>
      </c>
      <c r="N251" s="363">
        <f t="shared" si="19"/>
        <v>0.1594489629404692</v>
      </c>
      <c r="R251" s="356">
        <v>219</v>
      </c>
    </row>
    <row r="252" spans="1:18" x14ac:dyDescent="0.35">
      <c r="A252" s="322">
        <f t="shared" si="22"/>
        <v>247</v>
      </c>
      <c r="B252" s="300" t="s">
        <v>2281</v>
      </c>
      <c r="C252" s="300">
        <v>511</v>
      </c>
      <c r="D252" s="300"/>
      <c r="E252" s="300">
        <v>141.6</v>
      </c>
      <c r="F252" s="300">
        <f t="shared" si="12"/>
        <v>652.6</v>
      </c>
      <c r="G252" s="300" t="s">
        <v>1892</v>
      </c>
      <c r="H252" s="300">
        <v>583</v>
      </c>
      <c r="I252" s="296">
        <f t="shared" si="21"/>
        <v>1.6442323895448818E-2</v>
      </c>
      <c r="J252" s="361">
        <f t="shared" si="20"/>
        <v>70.396987642169336</v>
      </c>
      <c r="K252" s="361">
        <f t="shared" si="18"/>
        <v>15.487337281277254</v>
      </c>
      <c r="L252" s="297">
        <v>26.053914552549621</v>
      </c>
      <c r="M252" s="297">
        <v>16.65954843153277</v>
      </c>
      <c r="N252" s="363">
        <f t="shared" si="19"/>
        <v>0.19705453249697974</v>
      </c>
      <c r="R252" s="356">
        <v>383</v>
      </c>
    </row>
    <row r="253" spans="1:18" x14ac:dyDescent="0.35">
      <c r="A253" s="322">
        <f t="shared" si="22"/>
        <v>248</v>
      </c>
      <c r="B253" s="300" t="s">
        <v>2282</v>
      </c>
      <c r="C253" s="300">
        <v>1078.7</v>
      </c>
      <c r="D253" s="300"/>
      <c r="E253" s="300"/>
      <c r="F253" s="300">
        <f t="shared" si="12"/>
        <v>1078.7</v>
      </c>
      <c r="G253" s="300" t="s">
        <v>1892</v>
      </c>
      <c r="H253" s="300">
        <v>895</v>
      </c>
      <c r="I253" s="296">
        <f t="shared" si="21"/>
        <v>2.5241646460423144E-2</v>
      </c>
      <c r="J253" s="361">
        <f t="shared" si="20"/>
        <v>108.07084723797867</v>
      </c>
      <c r="K253" s="361">
        <f t="shared" si="18"/>
        <v>23.775586392355308</v>
      </c>
      <c r="L253" s="297">
        <v>39.997004330243406</v>
      </c>
      <c r="M253" s="297">
        <v>25.575121520106048</v>
      </c>
      <c r="N253" s="363">
        <f t="shared" si="19"/>
        <v>0.18301525862675763</v>
      </c>
      <c r="R253" s="356">
        <v>495</v>
      </c>
    </row>
    <row r="254" spans="1:18" x14ac:dyDescent="0.35">
      <c r="A254" s="322">
        <f t="shared" si="22"/>
        <v>249</v>
      </c>
      <c r="B254" s="300" t="s">
        <v>2283</v>
      </c>
      <c r="C254" s="300">
        <v>611.4</v>
      </c>
      <c r="D254" s="300"/>
      <c r="E254" s="300">
        <v>112.1</v>
      </c>
      <c r="F254" s="300">
        <f t="shared" si="12"/>
        <v>723.5</v>
      </c>
      <c r="G254" s="300" t="s">
        <v>1892</v>
      </c>
      <c r="H254" s="300">
        <v>589</v>
      </c>
      <c r="I254" s="296">
        <f t="shared" si="21"/>
        <v>1.6611541637082939E-2</v>
      </c>
      <c r="J254" s="361">
        <f t="shared" si="20"/>
        <v>71.121484942088742</v>
      </c>
      <c r="K254" s="361">
        <f t="shared" ref="K254:K311" si="23">J254*0.22</f>
        <v>15.646726687259523</v>
      </c>
      <c r="L254" s="297">
        <v>26.322050894428344</v>
      </c>
      <c r="M254" s="297">
        <v>16.831001760159175</v>
      </c>
      <c r="N254" s="363">
        <f t="shared" si="19"/>
        <v>0.1795732747531939</v>
      </c>
      <c r="R254" s="356">
        <v>289</v>
      </c>
    </row>
    <row r="255" spans="1:18" x14ac:dyDescent="0.35">
      <c r="A255" s="322">
        <f t="shared" si="22"/>
        <v>250</v>
      </c>
      <c r="B255" s="300" t="s">
        <v>2284</v>
      </c>
      <c r="C255" s="300">
        <v>690.47</v>
      </c>
      <c r="D255" s="300">
        <v>27.1</v>
      </c>
      <c r="E255" s="300">
        <v>79.3</v>
      </c>
      <c r="F255" s="300">
        <f t="shared" si="12"/>
        <v>796.87</v>
      </c>
      <c r="G255" s="300" t="s">
        <v>1892</v>
      </c>
      <c r="H255" s="300">
        <v>589</v>
      </c>
      <c r="I255" s="296">
        <f t="shared" si="21"/>
        <v>1.6611541637082939E-2</v>
      </c>
      <c r="J255" s="361">
        <f t="shared" si="20"/>
        <v>71.121484942088742</v>
      </c>
      <c r="K255" s="361">
        <f t="shared" si="23"/>
        <v>15.646726687259523</v>
      </c>
      <c r="L255" s="297">
        <v>26.322050894428344</v>
      </c>
      <c r="M255" s="297">
        <v>16.831001760159175</v>
      </c>
      <c r="N255" s="363">
        <f t="shared" si="19"/>
        <v>0.16303947229025537</v>
      </c>
      <c r="R255" s="356">
        <v>289</v>
      </c>
    </row>
    <row r="256" spans="1:18" x14ac:dyDescent="0.35">
      <c r="A256" s="322">
        <f t="shared" si="22"/>
        <v>251</v>
      </c>
      <c r="B256" s="300" t="s">
        <v>10</v>
      </c>
      <c r="C256" s="300">
        <v>401.2</v>
      </c>
      <c r="D256" s="300"/>
      <c r="E256" s="300">
        <v>112.2</v>
      </c>
      <c r="F256" s="300">
        <f t="shared" si="12"/>
        <v>513.4</v>
      </c>
      <c r="G256" s="300" t="s">
        <v>1892</v>
      </c>
      <c r="H256" s="300">
        <v>319</v>
      </c>
      <c r="I256" s="296">
        <f t="shared" si="21"/>
        <v>8.9967432635474666E-3</v>
      </c>
      <c r="J256" s="361">
        <f t="shared" si="20"/>
        <v>38.519106445715302</v>
      </c>
      <c r="K256" s="361">
        <f t="shared" si="23"/>
        <v>8.4742034180573658</v>
      </c>
      <c r="L256" s="297">
        <v>14.255915509885641</v>
      </c>
      <c r="M256" s="297">
        <v>9.1156019719707579</v>
      </c>
      <c r="N256" s="363">
        <f t="shared" si="19"/>
        <v>0.13705653943441579</v>
      </c>
      <c r="R256" s="356"/>
    </row>
    <row r="257" spans="1:18" x14ac:dyDescent="0.35">
      <c r="A257" s="322">
        <f t="shared" si="22"/>
        <v>252</v>
      </c>
      <c r="B257" s="300" t="s">
        <v>11</v>
      </c>
      <c r="C257" s="300">
        <v>339.2</v>
      </c>
      <c r="D257" s="300"/>
      <c r="E257" s="300"/>
      <c r="F257" s="300">
        <f t="shared" si="12"/>
        <v>339.2</v>
      </c>
      <c r="G257" s="300" t="s">
        <v>1895</v>
      </c>
      <c r="H257" s="300">
        <v>212</v>
      </c>
      <c r="I257" s="296">
        <f t="shared" si="21"/>
        <v>5.9790268710722978E-3</v>
      </c>
      <c r="J257" s="361">
        <f t="shared" si="20"/>
        <v>25.598904597152487</v>
      </c>
      <c r="K257" s="361">
        <f t="shared" si="23"/>
        <v>5.6317590113735472</v>
      </c>
      <c r="L257" s="297">
        <v>9.4741507463816799</v>
      </c>
      <c r="M257" s="297">
        <v>6.058017611466461</v>
      </c>
      <c r="N257" s="363">
        <f t="shared" si="19"/>
        <v>0.1378621225423767</v>
      </c>
      <c r="R257" s="356"/>
    </row>
    <row r="258" spans="1:18" x14ac:dyDescent="0.35">
      <c r="A258" s="322">
        <f t="shared" si="22"/>
        <v>253</v>
      </c>
      <c r="B258" s="300" t="s">
        <v>12</v>
      </c>
      <c r="C258" s="300">
        <v>213.9</v>
      </c>
      <c r="D258" s="300"/>
      <c r="E258" s="300"/>
      <c r="F258" s="300">
        <f t="shared" si="12"/>
        <v>213.9</v>
      </c>
      <c r="G258" s="300" t="s">
        <v>1892</v>
      </c>
      <c r="H258" s="300">
        <v>204</v>
      </c>
      <c r="I258" s="296">
        <f t="shared" si="21"/>
        <v>5.7534032155601355E-3</v>
      </c>
      <c r="J258" s="361">
        <f t="shared" si="20"/>
        <v>24.63290819725994</v>
      </c>
      <c r="K258" s="361">
        <f t="shared" si="23"/>
        <v>5.4192398033971871</v>
      </c>
      <c r="L258" s="297">
        <v>9.1166356238767126</v>
      </c>
      <c r="M258" s="297">
        <v>5.8294131732979153</v>
      </c>
      <c r="N258" s="363">
        <f t="shared" ref="N258:N318" si="24">(J258+K258+L258+M258)/F258</f>
        <v>0.21037025150926486</v>
      </c>
      <c r="R258" s="356"/>
    </row>
    <row r="259" spans="1:18" x14ac:dyDescent="0.35">
      <c r="A259" s="322">
        <f t="shared" si="22"/>
        <v>254</v>
      </c>
      <c r="B259" s="300" t="s">
        <v>13</v>
      </c>
      <c r="C259" s="300">
        <v>227.3</v>
      </c>
      <c r="D259" s="300"/>
      <c r="E259" s="300"/>
      <c r="F259" s="300">
        <f t="shared" si="12"/>
        <v>227.3</v>
      </c>
      <c r="G259" s="300" t="s">
        <v>1892</v>
      </c>
      <c r="H259" s="300">
        <v>215</v>
      </c>
      <c r="I259" s="296">
        <f t="shared" si="21"/>
        <v>6.0636357418893585E-3</v>
      </c>
      <c r="J259" s="361">
        <f t="shared" si="20"/>
        <v>25.961153247112193</v>
      </c>
      <c r="K259" s="361">
        <f t="shared" si="23"/>
        <v>5.7114537143646826</v>
      </c>
      <c r="L259" s="297">
        <v>9.6082189173210431</v>
      </c>
      <c r="M259" s="297">
        <v>6.1437442757796656</v>
      </c>
      <c r="N259" s="363">
        <f t="shared" si="24"/>
        <v>0.20864307151155997</v>
      </c>
      <c r="R259" s="356"/>
    </row>
    <row r="260" spans="1:18" x14ac:dyDescent="0.35">
      <c r="A260" s="322">
        <f t="shared" si="22"/>
        <v>255</v>
      </c>
      <c r="B260" s="300" t="s">
        <v>14</v>
      </c>
      <c r="C260" s="300">
        <v>479.8</v>
      </c>
      <c r="D260" s="300"/>
      <c r="E260" s="300"/>
      <c r="F260" s="300">
        <f t="shared" si="12"/>
        <v>479.8</v>
      </c>
      <c r="G260" s="300" t="s">
        <v>1899</v>
      </c>
      <c r="H260" s="300">
        <v>260</v>
      </c>
      <c r="I260" s="296">
        <f t="shared" si="21"/>
        <v>7.3327688041452703E-3</v>
      </c>
      <c r="J260" s="361">
        <f t="shared" si="20"/>
        <v>31.394882996507764</v>
      </c>
      <c r="K260" s="361">
        <f t="shared" si="23"/>
        <v>6.9068742592317083</v>
      </c>
      <c r="L260" s="297">
        <v>11.619241481411494</v>
      </c>
      <c r="M260" s="297">
        <v>7.4296442404777343</v>
      </c>
      <c r="N260" s="363">
        <f t="shared" si="24"/>
        <v>0.11953031049943456</v>
      </c>
      <c r="R260" s="356"/>
    </row>
    <row r="261" spans="1:18" x14ac:dyDescent="0.35">
      <c r="A261" s="322">
        <f t="shared" si="22"/>
        <v>256</v>
      </c>
      <c r="B261" s="300" t="s">
        <v>15</v>
      </c>
      <c r="C261" s="300">
        <v>209.3</v>
      </c>
      <c r="D261" s="300"/>
      <c r="E261" s="300"/>
      <c r="F261" s="300">
        <f t="shared" si="12"/>
        <v>209.3</v>
      </c>
      <c r="G261" s="300" t="s">
        <v>1892</v>
      </c>
      <c r="H261" s="300">
        <v>113</v>
      </c>
      <c r="I261" s="296">
        <f t="shared" si="21"/>
        <v>3.1869341341092907E-3</v>
      </c>
      <c r="J261" s="361">
        <f t="shared" si="20"/>
        <v>13.644699148482221</v>
      </c>
      <c r="K261" s="361">
        <f t="shared" si="23"/>
        <v>3.0018338126660886</v>
      </c>
      <c r="L261" s="297">
        <v>5.0499011053826868</v>
      </c>
      <c r="M261" s="297">
        <v>3.229037689130708</v>
      </c>
      <c r="N261" s="363">
        <f t="shared" si="24"/>
        <v>0.11908968827358674</v>
      </c>
      <c r="R261" s="356"/>
    </row>
    <row r="262" spans="1:18" x14ac:dyDescent="0.35">
      <c r="A262" s="322">
        <f t="shared" si="22"/>
        <v>257</v>
      </c>
      <c r="B262" s="300" t="s">
        <v>16</v>
      </c>
      <c r="C262" s="300">
        <v>510.7</v>
      </c>
      <c r="D262" s="300"/>
      <c r="E262" s="300"/>
      <c r="F262" s="300">
        <f t="shared" si="12"/>
        <v>510.7</v>
      </c>
      <c r="G262" s="300" t="s">
        <v>1892</v>
      </c>
      <c r="H262" s="300">
        <v>300</v>
      </c>
      <c r="I262" s="296">
        <f t="shared" si="21"/>
        <v>8.4608870817060814E-3</v>
      </c>
      <c r="J262" s="361">
        <f t="shared" ref="J262:J325" si="25">I262*4281.45</f>
        <v>36.224864995970499</v>
      </c>
      <c r="K262" s="361">
        <f t="shared" si="23"/>
        <v>7.9694702991135102</v>
      </c>
      <c r="L262" s="297">
        <v>13.40681709393634</v>
      </c>
      <c r="M262" s="297">
        <v>8.5726664313204637</v>
      </c>
      <c r="N262" s="363">
        <f t="shared" si="24"/>
        <v>0.12957473824229648</v>
      </c>
      <c r="R262" s="356"/>
    </row>
    <row r="263" spans="1:18" x14ac:dyDescent="0.35">
      <c r="A263" s="322">
        <f t="shared" si="22"/>
        <v>258</v>
      </c>
      <c r="B263" s="300" t="s">
        <v>17</v>
      </c>
      <c r="C263" s="300">
        <v>482.5</v>
      </c>
      <c r="D263" s="300"/>
      <c r="E263" s="300">
        <v>43.8</v>
      </c>
      <c r="F263" s="300">
        <f t="shared" si="12"/>
        <v>526.29999999999995</v>
      </c>
      <c r="G263" s="300" t="s">
        <v>1892</v>
      </c>
      <c r="H263" s="300">
        <v>223</v>
      </c>
      <c r="I263" s="296">
        <f t="shared" ref="I263:I326" si="26">4/141829.1*H263</f>
        <v>6.2892593974015207E-3</v>
      </c>
      <c r="J263" s="361">
        <f t="shared" si="25"/>
        <v>26.92714964700474</v>
      </c>
      <c r="K263" s="361">
        <f t="shared" si="23"/>
        <v>5.9239729223410427</v>
      </c>
      <c r="L263" s="297">
        <v>9.9657340398260121</v>
      </c>
      <c r="M263" s="297">
        <v>6.3723487139482122</v>
      </c>
      <c r="N263" s="363">
        <f t="shared" si="24"/>
        <v>9.3462293982747496E-2</v>
      </c>
      <c r="R263" s="356"/>
    </row>
    <row r="264" spans="1:18" x14ac:dyDescent="0.35">
      <c r="A264" s="322">
        <f t="shared" ref="A264:A319" si="27">1+A263</f>
        <v>259</v>
      </c>
      <c r="B264" s="300" t="s">
        <v>18</v>
      </c>
      <c r="C264" s="300">
        <v>265.39999999999998</v>
      </c>
      <c r="D264" s="300"/>
      <c r="E264" s="300">
        <v>29.8</v>
      </c>
      <c r="F264" s="300">
        <f t="shared" si="12"/>
        <v>295.2</v>
      </c>
      <c r="G264" s="300" t="s">
        <v>1892</v>
      </c>
      <c r="H264" s="300">
        <v>167</v>
      </c>
      <c r="I264" s="296">
        <f t="shared" si="26"/>
        <v>4.7098938088163851E-3</v>
      </c>
      <c r="J264" s="361">
        <f t="shared" si="25"/>
        <v>20.165174847756912</v>
      </c>
      <c r="K264" s="361">
        <f t="shared" si="23"/>
        <v>4.4363384665065206</v>
      </c>
      <c r="L264" s="297">
        <v>7.4631281822912294</v>
      </c>
      <c r="M264" s="297">
        <v>4.7721176467683915</v>
      </c>
      <c r="N264" s="363">
        <f t="shared" si="24"/>
        <v>0.12478576945570141</v>
      </c>
      <c r="R264" s="356"/>
    </row>
    <row r="265" spans="1:18" x14ac:dyDescent="0.35">
      <c r="A265" s="322">
        <f t="shared" si="27"/>
        <v>260</v>
      </c>
      <c r="B265" s="300" t="s">
        <v>19</v>
      </c>
      <c r="C265" s="300">
        <v>211.6</v>
      </c>
      <c r="D265" s="300"/>
      <c r="E265" s="300"/>
      <c r="F265" s="300">
        <f t="shared" si="12"/>
        <v>211.6</v>
      </c>
      <c r="G265" s="300" t="s">
        <v>1892</v>
      </c>
      <c r="H265" s="300">
        <v>180</v>
      </c>
      <c r="I265" s="296">
        <f t="shared" si="26"/>
        <v>5.0765322490236488E-3</v>
      </c>
      <c r="J265" s="361">
        <f t="shared" si="25"/>
        <v>21.734918997582302</v>
      </c>
      <c r="K265" s="361">
        <f t="shared" si="23"/>
        <v>4.7816821794681061</v>
      </c>
      <c r="L265" s="297">
        <v>8.0440902563618035</v>
      </c>
      <c r="M265" s="297">
        <v>5.1435998587922782</v>
      </c>
      <c r="N265" s="363">
        <f t="shared" si="24"/>
        <v>0.18763842765692101</v>
      </c>
      <c r="R265" s="356"/>
    </row>
    <row r="266" spans="1:18" x14ac:dyDescent="0.35">
      <c r="A266" s="322">
        <f t="shared" si="27"/>
        <v>261</v>
      </c>
      <c r="B266" s="300" t="s">
        <v>20</v>
      </c>
      <c r="C266" s="300">
        <v>224</v>
      </c>
      <c r="D266" s="300">
        <v>79.5</v>
      </c>
      <c r="E266" s="300"/>
      <c r="F266" s="300">
        <f t="shared" si="12"/>
        <v>303.5</v>
      </c>
      <c r="G266" s="300" t="s">
        <v>1895</v>
      </c>
      <c r="H266" s="300">
        <v>245</v>
      </c>
      <c r="I266" s="296">
        <f t="shared" si="26"/>
        <v>6.9097244500599666E-3</v>
      </c>
      <c r="J266" s="361">
        <f t="shared" si="25"/>
        <v>29.583639746709242</v>
      </c>
      <c r="K266" s="361">
        <f t="shared" si="23"/>
        <v>6.5084007442760337</v>
      </c>
      <c r="L266" s="297">
        <v>10.948900626714678</v>
      </c>
      <c r="M266" s="297">
        <v>7.001010918911712</v>
      </c>
      <c r="N266" s="363">
        <f t="shared" si="24"/>
        <v>0.17806244493117518</v>
      </c>
      <c r="R266" s="356"/>
    </row>
    <row r="267" spans="1:18" x14ac:dyDescent="0.35">
      <c r="A267" s="322">
        <f t="shared" si="27"/>
        <v>262</v>
      </c>
      <c r="B267" s="300" t="s">
        <v>21</v>
      </c>
      <c r="C267" s="300">
        <v>177.6</v>
      </c>
      <c r="D267" s="300"/>
      <c r="E267" s="300"/>
      <c r="F267" s="300">
        <f t="shared" si="12"/>
        <v>177.6</v>
      </c>
      <c r="G267" s="300" t="s">
        <v>1892</v>
      </c>
      <c r="H267" s="300">
        <v>220</v>
      </c>
      <c r="I267" s="296">
        <f t="shared" si="26"/>
        <v>6.20465052658446E-3</v>
      </c>
      <c r="J267" s="361">
        <f t="shared" si="25"/>
        <v>26.564900997045036</v>
      </c>
      <c r="K267" s="361">
        <f t="shared" si="23"/>
        <v>5.8442782193499081</v>
      </c>
      <c r="L267" s="297">
        <v>9.831665868886649</v>
      </c>
      <c r="M267" s="297">
        <v>6.2866220496350058</v>
      </c>
      <c r="N267" s="363">
        <f t="shared" si="24"/>
        <v>0.27324024287678267</v>
      </c>
      <c r="R267" s="356"/>
    </row>
    <row r="268" spans="1:18" x14ac:dyDescent="0.35">
      <c r="A268" s="322">
        <f t="shared" si="27"/>
        <v>263</v>
      </c>
      <c r="B268" s="300" t="s">
        <v>22</v>
      </c>
      <c r="C268" s="300">
        <v>590</v>
      </c>
      <c r="D268" s="300"/>
      <c r="E268" s="300">
        <v>44.1</v>
      </c>
      <c r="F268" s="300">
        <f t="shared" si="12"/>
        <v>634.1</v>
      </c>
      <c r="G268" s="300" t="s">
        <v>1892</v>
      </c>
      <c r="H268" s="300">
        <v>326</v>
      </c>
      <c r="I268" s="296">
        <f t="shared" si="26"/>
        <v>9.1941639621206089E-3</v>
      </c>
      <c r="J268" s="361">
        <f t="shared" si="25"/>
        <v>39.364353295621278</v>
      </c>
      <c r="K268" s="361">
        <f t="shared" si="23"/>
        <v>8.6601577250366812</v>
      </c>
      <c r="L268" s="297">
        <v>14.568741242077488</v>
      </c>
      <c r="M268" s="297">
        <v>9.3156308553682372</v>
      </c>
      <c r="N268" s="363">
        <f t="shared" si="24"/>
        <v>0.11340306437171374</v>
      </c>
      <c r="R268" s="356"/>
    </row>
    <row r="269" spans="1:18" x14ac:dyDescent="0.35">
      <c r="A269" s="322">
        <f t="shared" si="27"/>
        <v>264</v>
      </c>
      <c r="B269" s="300" t="s">
        <v>23</v>
      </c>
      <c r="C269" s="300">
        <v>119.2</v>
      </c>
      <c r="D269" s="300"/>
      <c r="E269" s="300"/>
      <c r="F269" s="300">
        <f t="shared" si="12"/>
        <v>119.2</v>
      </c>
      <c r="G269" s="300" t="s">
        <v>1895</v>
      </c>
      <c r="H269" s="300">
        <v>149</v>
      </c>
      <c r="I269" s="296">
        <f t="shared" si="26"/>
        <v>4.2022405839140207E-3</v>
      </c>
      <c r="J269" s="361">
        <f t="shared" si="25"/>
        <v>17.991682947998683</v>
      </c>
      <c r="K269" s="361">
        <f t="shared" si="23"/>
        <v>3.9581702485597101</v>
      </c>
      <c r="L269" s="297">
        <v>6.6587191566550485</v>
      </c>
      <c r="M269" s="297">
        <v>4.2577576608891636</v>
      </c>
      <c r="N269" s="363">
        <f t="shared" si="24"/>
        <v>0.27572424508475341</v>
      </c>
      <c r="R269" s="356"/>
    </row>
    <row r="270" spans="1:18" x14ac:dyDescent="0.35">
      <c r="A270" s="322">
        <f t="shared" si="27"/>
        <v>265</v>
      </c>
      <c r="B270" s="300" t="s">
        <v>24</v>
      </c>
      <c r="C270" s="300">
        <v>1517.4</v>
      </c>
      <c r="D270" s="300"/>
      <c r="E270" s="300">
        <v>120</v>
      </c>
      <c r="F270" s="300">
        <f t="shared" si="12"/>
        <v>1637.4</v>
      </c>
      <c r="G270" s="300" t="s">
        <v>1899</v>
      </c>
      <c r="H270" s="300">
        <v>646</v>
      </c>
      <c r="I270" s="296">
        <f t="shared" si="26"/>
        <v>1.8219110182607096E-2</v>
      </c>
      <c r="J270" s="361">
        <f t="shared" si="25"/>
        <v>78.00420929132315</v>
      </c>
      <c r="K270" s="361">
        <f t="shared" si="23"/>
        <v>17.160926044091092</v>
      </c>
      <c r="L270" s="297">
        <v>28.86934614227625</v>
      </c>
      <c r="M270" s="297">
        <v>18.459808382110065</v>
      </c>
      <c r="N270" s="363">
        <f t="shared" si="24"/>
        <v>8.7024728142054808E-2</v>
      </c>
      <c r="R270" s="356"/>
    </row>
    <row r="271" spans="1:18" x14ac:dyDescent="0.35">
      <c r="A271" s="322">
        <f t="shared" si="27"/>
        <v>266</v>
      </c>
      <c r="B271" s="300" t="s">
        <v>25</v>
      </c>
      <c r="C271" s="300">
        <v>256.8</v>
      </c>
      <c r="D271" s="300"/>
      <c r="E271" s="300"/>
      <c r="F271" s="300">
        <f t="shared" si="12"/>
        <v>256.8</v>
      </c>
      <c r="G271" s="300" t="s">
        <v>1892</v>
      </c>
      <c r="H271" s="300">
        <v>195</v>
      </c>
      <c r="I271" s="296">
        <f t="shared" si="26"/>
        <v>5.4995766031089533E-3</v>
      </c>
      <c r="J271" s="361">
        <f t="shared" si="25"/>
        <v>23.546162247380828</v>
      </c>
      <c r="K271" s="361">
        <f t="shared" si="23"/>
        <v>5.1801556944237825</v>
      </c>
      <c r="L271" s="297">
        <v>8.7144311110586212</v>
      </c>
      <c r="M271" s="297">
        <v>5.5722331803583014</v>
      </c>
      <c r="N271" s="363">
        <f t="shared" si="24"/>
        <v>0.1674960367337287</v>
      </c>
      <c r="R271" s="356"/>
    </row>
    <row r="272" spans="1:18" x14ac:dyDescent="0.35">
      <c r="A272" s="322">
        <f t="shared" si="27"/>
        <v>267</v>
      </c>
      <c r="B272" s="300" t="s">
        <v>26</v>
      </c>
      <c r="C272" s="300">
        <v>293.31</v>
      </c>
      <c r="D272" s="300"/>
      <c r="E272" s="300"/>
      <c r="F272" s="300">
        <f t="shared" si="12"/>
        <v>293.31</v>
      </c>
      <c r="G272" s="300" t="s">
        <v>1907</v>
      </c>
      <c r="H272" s="300">
        <v>144</v>
      </c>
      <c r="I272" s="296">
        <f t="shared" si="26"/>
        <v>4.0612257992189192E-3</v>
      </c>
      <c r="J272" s="361">
        <f t="shared" si="25"/>
        <v>17.38793519806584</v>
      </c>
      <c r="K272" s="361">
        <f t="shared" si="23"/>
        <v>3.8253457435744846</v>
      </c>
      <c r="L272" s="297">
        <v>6.4352722050894435</v>
      </c>
      <c r="M272" s="297">
        <v>4.1148798870338217</v>
      </c>
      <c r="N272" s="363">
        <f t="shared" si="24"/>
        <v>0.10829304501641127</v>
      </c>
      <c r="R272" s="356"/>
    </row>
    <row r="273" spans="1:18" x14ac:dyDescent="0.35">
      <c r="A273" s="322">
        <f t="shared" si="27"/>
        <v>268</v>
      </c>
      <c r="B273" s="300" t="s">
        <v>27</v>
      </c>
      <c r="C273" s="300">
        <v>452.8</v>
      </c>
      <c r="D273" s="300">
        <v>35.6</v>
      </c>
      <c r="E273" s="300"/>
      <c r="F273" s="300">
        <f t="shared" si="12"/>
        <v>488.40000000000003</v>
      </c>
      <c r="G273" s="300" t="s">
        <v>1892</v>
      </c>
      <c r="H273" s="300">
        <v>270</v>
      </c>
      <c r="I273" s="296">
        <f t="shared" si="26"/>
        <v>7.6147983735354733E-3</v>
      </c>
      <c r="J273" s="361">
        <f t="shared" si="25"/>
        <v>32.602378496373447</v>
      </c>
      <c r="K273" s="361">
        <f t="shared" si="23"/>
        <v>7.1725232692021583</v>
      </c>
      <c r="L273" s="297">
        <v>12.066135384542706</v>
      </c>
      <c r="M273" s="297">
        <v>7.7153997881884173</v>
      </c>
      <c r="N273" s="363">
        <f t="shared" si="24"/>
        <v>0.12194192657310959</v>
      </c>
      <c r="R273" s="356"/>
    </row>
    <row r="274" spans="1:18" x14ac:dyDescent="0.35">
      <c r="A274" s="322">
        <f t="shared" si="27"/>
        <v>269</v>
      </c>
      <c r="B274" s="300" t="s">
        <v>28</v>
      </c>
      <c r="C274" s="300">
        <v>271.2</v>
      </c>
      <c r="D274" s="300"/>
      <c r="E274" s="300"/>
      <c r="F274" s="300">
        <f t="shared" si="12"/>
        <v>271.2</v>
      </c>
      <c r="G274" s="300" t="s">
        <v>1892</v>
      </c>
      <c r="H274" s="300">
        <v>171</v>
      </c>
      <c r="I274" s="296">
        <f t="shared" si="26"/>
        <v>4.8227056365724667E-3</v>
      </c>
      <c r="J274" s="361">
        <f t="shared" si="25"/>
        <v>20.648173047703185</v>
      </c>
      <c r="K274" s="361">
        <f t="shared" si="23"/>
        <v>4.5425980704947007</v>
      </c>
      <c r="L274" s="297">
        <v>7.6418857435437131</v>
      </c>
      <c r="M274" s="297">
        <v>4.8864198658526643</v>
      </c>
      <c r="N274" s="363">
        <f t="shared" si="24"/>
        <v>0.13908214132593755</v>
      </c>
      <c r="R274" s="356"/>
    </row>
    <row r="275" spans="1:18" x14ac:dyDescent="0.35">
      <c r="A275" s="322">
        <f t="shared" si="27"/>
        <v>270</v>
      </c>
      <c r="B275" s="300" t="s">
        <v>29</v>
      </c>
      <c r="C275" s="300">
        <v>455.2</v>
      </c>
      <c r="D275" s="300"/>
      <c r="E275" s="300"/>
      <c r="F275" s="300">
        <f t="shared" si="12"/>
        <v>455.2</v>
      </c>
      <c r="G275" s="300" t="s">
        <v>1892</v>
      </c>
      <c r="H275" s="300">
        <v>261</v>
      </c>
      <c r="I275" s="296">
        <f t="shared" si="26"/>
        <v>7.3609717610842911E-3</v>
      </c>
      <c r="J275" s="361">
        <f t="shared" si="25"/>
        <v>31.515632546494338</v>
      </c>
      <c r="K275" s="361">
        <f t="shared" si="23"/>
        <v>6.9334391602287546</v>
      </c>
      <c r="L275" s="297">
        <v>11.663930871724615</v>
      </c>
      <c r="M275" s="297">
        <v>7.4582197952488025</v>
      </c>
      <c r="N275" s="363">
        <f t="shared" si="24"/>
        <v>0.12647456584731218</v>
      </c>
      <c r="R275" s="356"/>
    </row>
    <row r="276" spans="1:18" x14ac:dyDescent="0.35">
      <c r="A276" s="322">
        <f t="shared" si="27"/>
        <v>271</v>
      </c>
      <c r="B276" s="300" t="s">
        <v>30</v>
      </c>
      <c r="C276" s="300">
        <v>510.8</v>
      </c>
      <c r="D276" s="300"/>
      <c r="E276" s="300"/>
      <c r="F276" s="300">
        <f t="shared" si="12"/>
        <v>510.8</v>
      </c>
      <c r="G276" s="300" t="s">
        <v>1892</v>
      </c>
      <c r="H276" s="300">
        <v>303</v>
      </c>
      <c r="I276" s="296">
        <f t="shared" si="26"/>
        <v>8.5454959525231421E-3</v>
      </c>
      <c r="J276" s="361">
        <f t="shared" si="25"/>
        <v>36.587113645930202</v>
      </c>
      <c r="K276" s="361">
        <f t="shared" si="23"/>
        <v>8.0491650021046439</v>
      </c>
      <c r="L276" s="297">
        <v>13.540885264875701</v>
      </c>
      <c r="M276" s="297">
        <v>8.6583930956336683</v>
      </c>
      <c r="N276" s="363">
        <f t="shared" si="24"/>
        <v>0.13084486493450315</v>
      </c>
      <c r="R276" s="356"/>
    </row>
    <row r="277" spans="1:18" x14ac:dyDescent="0.35">
      <c r="A277" s="322">
        <f t="shared" si="27"/>
        <v>272</v>
      </c>
      <c r="B277" s="300" t="s">
        <v>31</v>
      </c>
      <c r="C277" s="300">
        <v>209.8</v>
      </c>
      <c r="D277" s="300"/>
      <c r="E277" s="300">
        <v>30.1</v>
      </c>
      <c r="F277" s="300">
        <f t="shared" si="12"/>
        <v>239.9</v>
      </c>
      <c r="G277" s="300" t="s">
        <v>1892</v>
      </c>
      <c r="H277" s="300">
        <v>121</v>
      </c>
      <c r="I277" s="296">
        <f t="shared" si="26"/>
        <v>3.4125577896214529E-3</v>
      </c>
      <c r="J277" s="361">
        <f t="shared" si="25"/>
        <v>14.610695548374769</v>
      </c>
      <c r="K277" s="361">
        <f t="shared" si="23"/>
        <v>3.2143530206424491</v>
      </c>
      <c r="L277" s="297">
        <v>5.4074162278876567</v>
      </c>
      <c r="M277" s="297">
        <v>3.4576421272992537</v>
      </c>
      <c r="N277" s="363">
        <f t="shared" si="24"/>
        <v>0.11125513515716602</v>
      </c>
      <c r="R277" s="356"/>
    </row>
    <row r="278" spans="1:18" x14ac:dyDescent="0.35">
      <c r="A278" s="322">
        <f t="shared" si="27"/>
        <v>273</v>
      </c>
      <c r="B278" s="300" t="s">
        <v>32</v>
      </c>
      <c r="C278" s="300">
        <v>506.6</v>
      </c>
      <c r="D278" s="300"/>
      <c r="E278" s="300"/>
      <c r="F278" s="300">
        <f t="shared" si="12"/>
        <v>506.6</v>
      </c>
      <c r="G278" s="300" t="s">
        <v>1892</v>
      </c>
      <c r="H278" s="300">
        <v>294</v>
      </c>
      <c r="I278" s="296">
        <f t="shared" si="26"/>
        <v>8.29166934007196E-3</v>
      </c>
      <c r="J278" s="361">
        <f t="shared" si="25"/>
        <v>35.500367696051093</v>
      </c>
      <c r="K278" s="361">
        <f t="shared" si="23"/>
        <v>7.8100808931312402</v>
      </c>
      <c r="L278" s="297">
        <v>13.138680752057612</v>
      </c>
      <c r="M278" s="297">
        <v>8.4012131026940544</v>
      </c>
      <c r="N278" s="363">
        <f t="shared" si="24"/>
        <v>0.12801094047361625</v>
      </c>
      <c r="R278" s="356"/>
    </row>
    <row r="279" spans="1:18" x14ac:dyDescent="0.35">
      <c r="A279" s="322">
        <f t="shared" si="27"/>
        <v>274</v>
      </c>
      <c r="B279" s="300" t="s">
        <v>33</v>
      </c>
      <c r="C279" s="300">
        <v>229.4</v>
      </c>
      <c r="D279" s="300"/>
      <c r="E279" s="300"/>
      <c r="F279" s="300">
        <f t="shared" si="12"/>
        <v>229.4</v>
      </c>
      <c r="G279" s="300" t="s">
        <v>1892</v>
      </c>
      <c r="H279" s="300">
        <v>220</v>
      </c>
      <c r="I279" s="296">
        <f t="shared" si="26"/>
        <v>6.20465052658446E-3</v>
      </c>
      <c r="J279" s="361">
        <f t="shared" si="25"/>
        <v>26.564900997045036</v>
      </c>
      <c r="K279" s="361">
        <f t="shared" si="23"/>
        <v>5.8442782193499081</v>
      </c>
      <c r="L279" s="297">
        <v>9.831665868886649</v>
      </c>
      <c r="M279" s="297">
        <v>6.2866220496350058</v>
      </c>
      <c r="N279" s="363">
        <f t="shared" si="24"/>
        <v>0.2115408331949285</v>
      </c>
      <c r="R279" s="356"/>
    </row>
    <row r="280" spans="1:18" x14ac:dyDescent="0.35">
      <c r="A280" s="322">
        <f t="shared" si="27"/>
        <v>275</v>
      </c>
      <c r="B280" s="300" t="s">
        <v>34</v>
      </c>
      <c r="C280" s="300">
        <v>619.9</v>
      </c>
      <c r="D280" s="300"/>
      <c r="E280" s="300"/>
      <c r="F280" s="300">
        <f t="shared" si="12"/>
        <v>619.9</v>
      </c>
      <c r="G280" s="300" t="s">
        <v>1899</v>
      </c>
      <c r="H280" s="300">
        <v>210</v>
      </c>
      <c r="I280" s="296">
        <f t="shared" si="26"/>
        <v>5.922620957194257E-3</v>
      </c>
      <c r="J280" s="361">
        <f t="shared" si="25"/>
        <v>25.35740549717935</v>
      </c>
      <c r="K280" s="361">
        <f t="shared" si="23"/>
        <v>5.5786292093794572</v>
      </c>
      <c r="L280" s="297">
        <v>9.3847719657554389</v>
      </c>
      <c r="M280" s="297">
        <v>6.0008665019243246</v>
      </c>
      <c r="N280" s="363">
        <f t="shared" si="24"/>
        <v>7.4724428414645216E-2</v>
      </c>
      <c r="R280" s="356"/>
    </row>
    <row r="281" spans="1:18" x14ac:dyDescent="0.35">
      <c r="A281" s="322">
        <f t="shared" si="27"/>
        <v>276</v>
      </c>
      <c r="B281" s="300" t="s">
        <v>35</v>
      </c>
      <c r="C281" s="300">
        <v>356.2</v>
      </c>
      <c r="D281" s="300"/>
      <c r="E281" s="300"/>
      <c r="F281" s="300">
        <f t="shared" si="12"/>
        <v>356.2</v>
      </c>
      <c r="G281" s="300" t="s">
        <v>1892</v>
      </c>
      <c r="H281" s="300">
        <v>210</v>
      </c>
      <c r="I281" s="296">
        <f t="shared" si="26"/>
        <v>5.922620957194257E-3</v>
      </c>
      <c r="J281" s="361">
        <f t="shared" si="25"/>
        <v>25.35740549717935</v>
      </c>
      <c r="K281" s="361">
        <f t="shared" si="23"/>
        <v>5.5786292093794572</v>
      </c>
      <c r="L281" s="297">
        <v>9.3847719657554389</v>
      </c>
      <c r="M281" s="297">
        <v>6.0008665019243246</v>
      </c>
      <c r="N281" s="363">
        <f t="shared" si="24"/>
        <v>0.13004400105064168</v>
      </c>
      <c r="R281" s="356"/>
    </row>
    <row r="282" spans="1:18" x14ac:dyDescent="0.35">
      <c r="A282" s="322">
        <f t="shared" si="27"/>
        <v>277</v>
      </c>
      <c r="B282" s="300" t="s">
        <v>36</v>
      </c>
      <c r="C282" s="300">
        <v>1295.8</v>
      </c>
      <c r="D282" s="300"/>
      <c r="E282" s="300"/>
      <c r="F282" s="300">
        <f t="shared" si="12"/>
        <v>1295.8</v>
      </c>
      <c r="G282" s="300" t="s">
        <v>1892</v>
      </c>
      <c r="H282" s="300">
        <v>306</v>
      </c>
      <c r="I282" s="296">
        <f t="shared" si="26"/>
        <v>8.6301048233402029E-3</v>
      </c>
      <c r="J282" s="361">
        <f t="shared" si="25"/>
        <v>36.949362295889912</v>
      </c>
      <c r="K282" s="361">
        <f t="shared" si="23"/>
        <v>8.1288597050957812</v>
      </c>
      <c r="L282" s="297">
        <v>13.674953435815066</v>
      </c>
      <c r="M282" s="297">
        <v>8.744119759946873</v>
      </c>
      <c r="N282" s="363">
        <f t="shared" si="24"/>
        <v>5.2089284763657685E-2</v>
      </c>
      <c r="R282" s="356"/>
    </row>
    <row r="283" spans="1:18" x14ac:dyDescent="0.35">
      <c r="A283" s="322">
        <f t="shared" si="27"/>
        <v>278</v>
      </c>
      <c r="B283" s="300" t="s">
        <v>60</v>
      </c>
      <c r="C283" s="300">
        <v>156.44999999999999</v>
      </c>
      <c r="D283" s="300"/>
      <c r="E283" s="300">
        <v>36.1</v>
      </c>
      <c r="F283" s="300">
        <f t="shared" si="12"/>
        <v>192.54999999999998</v>
      </c>
      <c r="G283" s="300" t="s">
        <v>1892</v>
      </c>
      <c r="H283" s="300">
        <v>135</v>
      </c>
      <c r="I283" s="296">
        <f t="shared" si="26"/>
        <v>3.8073991867677366E-3</v>
      </c>
      <c r="J283" s="361">
        <f t="shared" si="25"/>
        <v>16.301189248186724</v>
      </c>
      <c r="K283" s="361">
        <f t="shared" si="23"/>
        <v>3.5862616346010792</v>
      </c>
      <c r="L283" s="297">
        <v>6.0330676922713531</v>
      </c>
      <c r="M283" s="297">
        <v>3.8576998940942087</v>
      </c>
      <c r="N283" s="363">
        <f t="shared" si="24"/>
        <v>0.15465187467750385</v>
      </c>
      <c r="R283" s="356"/>
    </row>
    <row r="284" spans="1:18" x14ac:dyDescent="0.35">
      <c r="A284" s="322">
        <f t="shared" si="27"/>
        <v>279</v>
      </c>
      <c r="B284" s="300" t="s">
        <v>61</v>
      </c>
      <c r="C284" s="300">
        <v>160.69999999999999</v>
      </c>
      <c r="D284" s="300"/>
      <c r="E284" s="300"/>
      <c r="F284" s="300">
        <f t="shared" si="12"/>
        <v>160.69999999999999</v>
      </c>
      <c r="G284" s="300" t="s">
        <v>1892</v>
      </c>
      <c r="H284" s="300">
        <v>110</v>
      </c>
      <c r="I284" s="296">
        <f t="shared" si="26"/>
        <v>3.10232526329223E-3</v>
      </c>
      <c r="J284" s="361">
        <f t="shared" si="25"/>
        <v>13.282450498522518</v>
      </c>
      <c r="K284" s="361">
        <f t="shared" si="23"/>
        <v>2.922139109674954</v>
      </c>
      <c r="L284" s="297">
        <v>4.9158329344433245</v>
      </c>
      <c r="M284" s="297">
        <v>3.1433110248175029</v>
      </c>
      <c r="N284" s="363">
        <f t="shared" si="24"/>
        <v>0.15098776333203673</v>
      </c>
      <c r="R284" s="356"/>
    </row>
    <row r="285" spans="1:18" x14ac:dyDescent="0.35">
      <c r="A285" s="322">
        <f t="shared" si="27"/>
        <v>280</v>
      </c>
      <c r="B285" s="300" t="s">
        <v>62</v>
      </c>
      <c r="C285" s="300">
        <v>170.8</v>
      </c>
      <c r="D285" s="300"/>
      <c r="E285" s="300">
        <v>34.5</v>
      </c>
      <c r="F285" s="300">
        <f t="shared" si="12"/>
        <v>205.3</v>
      </c>
      <c r="G285" s="300" t="s">
        <v>1892</v>
      </c>
      <c r="H285" s="300">
        <v>156</v>
      </c>
      <c r="I285" s="296">
        <f t="shared" si="26"/>
        <v>4.3996612824871622E-3</v>
      </c>
      <c r="J285" s="361">
        <f t="shared" si="25"/>
        <v>18.836929797904659</v>
      </c>
      <c r="K285" s="361">
        <f t="shared" si="23"/>
        <v>4.1441245555390251</v>
      </c>
      <c r="L285" s="297">
        <v>6.9715448888468972</v>
      </c>
      <c r="M285" s="297">
        <v>4.4577865442866411</v>
      </c>
      <c r="N285" s="363">
        <f t="shared" si="24"/>
        <v>0.16761025711922659</v>
      </c>
      <c r="R285" s="356"/>
    </row>
    <row r="286" spans="1:18" x14ac:dyDescent="0.35">
      <c r="A286" s="322">
        <f t="shared" si="27"/>
        <v>281</v>
      </c>
      <c r="B286" s="300" t="s">
        <v>63</v>
      </c>
      <c r="C286" s="300">
        <v>114.5</v>
      </c>
      <c r="D286" s="300"/>
      <c r="E286" s="300"/>
      <c r="F286" s="300">
        <f t="shared" si="12"/>
        <v>114.5</v>
      </c>
      <c r="G286" s="300" t="s">
        <v>1892</v>
      </c>
      <c r="H286" s="300">
        <v>100</v>
      </c>
      <c r="I286" s="296">
        <f t="shared" si="26"/>
        <v>2.820295693902027E-3</v>
      </c>
      <c r="J286" s="361">
        <f t="shared" si="25"/>
        <v>12.074954998656834</v>
      </c>
      <c r="K286" s="361">
        <f t="shared" si="23"/>
        <v>2.6564900997045036</v>
      </c>
      <c r="L286" s="297">
        <v>4.4689390313121136</v>
      </c>
      <c r="M286" s="297">
        <v>2.8575554771068212</v>
      </c>
      <c r="N286" s="363">
        <f t="shared" si="24"/>
        <v>0.19264576075790632</v>
      </c>
      <c r="R286" s="356"/>
    </row>
    <row r="287" spans="1:18" x14ac:dyDescent="0.35">
      <c r="A287" s="322">
        <f t="shared" si="27"/>
        <v>282</v>
      </c>
      <c r="B287" s="300" t="s">
        <v>64</v>
      </c>
      <c r="C287" s="300">
        <v>132.19999999999999</v>
      </c>
      <c r="D287" s="300"/>
      <c r="E287" s="300"/>
      <c r="F287" s="300">
        <f t="shared" si="12"/>
        <v>132.19999999999999</v>
      </c>
      <c r="G287" s="300" t="s">
        <v>1892</v>
      </c>
      <c r="H287" s="300">
        <v>138</v>
      </c>
      <c r="I287" s="296">
        <f t="shared" si="26"/>
        <v>3.8920080575847974E-3</v>
      </c>
      <c r="J287" s="361">
        <f t="shared" si="25"/>
        <v>16.66343789814643</v>
      </c>
      <c r="K287" s="361">
        <f t="shared" si="23"/>
        <v>3.6659563375922146</v>
      </c>
      <c r="L287" s="297">
        <v>6.1671358632107163</v>
      </c>
      <c r="M287" s="297">
        <v>3.9434265584074133</v>
      </c>
      <c r="N287" s="363">
        <f t="shared" si="24"/>
        <v>0.23025685822508909</v>
      </c>
      <c r="R287" s="356"/>
    </row>
    <row r="288" spans="1:18" x14ac:dyDescent="0.35">
      <c r="A288" s="322">
        <f t="shared" si="27"/>
        <v>283</v>
      </c>
      <c r="B288" s="300" t="s">
        <v>65</v>
      </c>
      <c r="C288" s="300">
        <v>143.9</v>
      </c>
      <c r="D288" s="300"/>
      <c r="E288" s="300"/>
      <c r="F288" s="300">
        <f t="shared" si="12"/>
        <v>143.9</v>
      </c>
      <c r="G288" s="300" t="s">
        <v>1892</v>
      </c>
      <c r="H288" s="300">
        <v>130</v>
      </c>
      <c r="I288" s="296">
        <f t="shared" si="26"/>
        <v>3.6663844020726351E-3</v>
      </c>
      <c r="J288" s="361">
        <f t="shared" si="25"/>
        <v>15.697441498253882</v>
      </c>
      <c r="K288" s="361">
        <f t="shared" si="23"/>
        <v>3.4534371296158541</v>
      </c>
      <c r="L288" s="297">
        <v>5.8096207407057472</v>
      </c>
      <c r="M288" s="297">
        <v>3.7148221202388672</v>
      </c>
      <c r="N288" s="363">
        <f t="shared" si="24"/>
        <v>0.19927256072838326</v>
      </c>
      <c r="R288" s="356"/>
    </row>
    <row r="289" spans="1:18" x14ac:dyDescent="0.35">
      <c r="A289" s="322">
        <f t="shared" si="27"/>
        <v>284</v>
      </c>
      <c r="B289" s="300" t="s">
        <v>82</v>
      </c>
      <c r="C289" s="300">
        <v>302</v>
      </c>
      <c r="D289" s="300"/>
      <c r="E289" s="300">
        <v>49</v>
      </c>
      <c r="F289" s="300">
        <f t="shared" si="12"/>
        <v>351</v>
      </c>
      <c r="G289" s="300" t="s">
        <v>1892</v>
      </c>
      <c r="H289" s="300">
        <v>202</v>
      </c>
      <c r="I289" s="296">
        <f t="shared" si="26"/>
        <v>5.6969973016820948E-3</v>
      </c>
      <c r="J289" s="361">
        <f t="shared" si="25"/>
        <v>24.391409097286804</v>
      </c>
      <c r="K289" s="361">
        <f t="shared" si="23"/>
        <v>5.3661100014030971</v>
      </c>
      <c r="L289" s="297">
        <v>9.0272568432504681</v>
      </c>
      <c r="M289" s="297">
        <v>5.7722620637557789</v>
      </c>
      <c r="N289" s="363">
        <f t="shared" si="24"/>
        <v>0.12694312822135653</v>
      </c>
      <c r="R289" s="356"/>
    </row>
    <row r="290" spans="1:18" x14ac:dyDescent="0.35">
      <c r="A290" s="322">
        <f t="shared" si="27"/>
        <v>285</v>
      </c>
      <c r="B290" s="300" t="s">
        <v>83</v>
      </c>
      <c r="C290" s="300">
        <v>299.10000000000002</v>
      </c>
      <c r="D290" s="300"/>
      <c r="E290" s="300">
        <v>30.3</v>
      </c>
      <c r="F290" s="300">
        <f t="shared" si="12"/>
        <v>329.40000000000003</v>
      </c>
      <c r="G290" s="300" t="s">
        <v>1892</v>
      </c>
      <c r="H290" s="300">
        <v>150</v>
      </c>
      <c r="I290" s="296">
        <f t="shared" si="26"/>
        <v>4.2304435408530407E-3</v>
      </c>
      <c r="J290" s="361">
        <f t="shared" si="25"/>
        <v>18.11243249798525</v>
      </c>
      <c r="K290" s="361">
        <f t="shared" si="23"/>
        <v>3.9847351495567551</v>
      </c>
      <c r="L290" s="297">
        <v>6.7034085469681699</v>
      </c>
      <c r="M290" s="297">
        <v>4.2863332156602318</v>
      </c>
      <c r="N290" s="363">
        <f t="shared" si="24"/>
        <v>0.10044599092340742</v>
      </c>
      <c r="R290" s="356"/>
    </row>
    <row r="291" spans="1:18" x14ac:dyDescent="0.35">
      <c r="A291" s="322">
        <f t="shared" si="27"/>
        <v>286</v>
      </c>
      <c r="B291" s="300" t="s">
        <v>84</v>
      </c>
      <c r="C291" s="300">
        <v>240.7</v>
      </c>
      <c r="D291" s="300"/>
      <c r="E291" s="300">
        <v>32</v>
      </c>
      <c r="F291" s="300">
        <f t="shared" si="12"/>
        <v>272.7</v>
      </c>
      <c r="G291" s="300" t="s">
        <v>1892</v>
      </c>
      <c r="H291" s="300">
        <v>143</v>
      </c>
      <c r="I291" s="296">
        <f t="shared" si="26"/>
        <v>4.0330228422798993E-3</v>
      </c>
      <c r="J291" s="361">
        <f t="shared" si="25"/>
        <v>17.267185648079273</v>
      </c>
      <c r="K291" s="361">
        <f t="shared" si="23"/>
        <v>3.7987808425774401</v>
      </c>
      <c r="L291" s="297">
        <v>6.3905828147763222</v>
      </c>
      <c r="M291" s="297">
        <v>4.0863043322627544</v>
      </c>
      <c r="N291" s="363">
        <f t="shared" si="24"/>
        <v>0.11566869687457203</v>
      </c>
      <c r="R291" s="356"/>
    </row>
    <row r="292" spans="1:18" x14ac:dyDescent="0.35">
      <c r="A292" s="322">
        <f t="shared" si="27"/>
        <v>287</v>
      </c>
      <c r="B292" s="300" t="s">
        <v>85</v>
      </c>
      <c r="C292" s="300">
        <v>354.6</v>
      </c>
      <c r="D292" s="300"/>
      <c r="E292" s="300">
        <v>49</v>
      </c>
      <c r="F292" s="300">
        <f t="shared" si="12"/>
        <v>403.6</v>
      </c>
      <c r="G292" s="300" t="s">
        <v>1892</v>
      </c>
      <c r="H292" s="300">
        <v>244</v>
      </c>
      <c r="I292" s="296">
        <f t="shared" si="26"/>
        <v>6.8815214931209467E-3</v>
      </c>
      <c r="J292" s="361">
        <f t="shared" si="25"/>
        <v>29.462890196722675</v>
      </c>
      <c r="K292" s="361">
        <f t="shared" si="23"/>
        <v>6.4818358432789882</v>
      </c>
      <c r="L292" s="297">
        <v>10.904211236401554</v>
      </c>
      <c r="M292" s="297">
        <v>6.9724353641406429</v>
      </c>
      <c r="N292" s="363">
        <f t="shared" si="24"/>
        <v>0.13335325233038617</v>
      </c>
      <c r="R292" s="356"/>
    </row>
    <row r="293" spans="1:18" x14ac:dyDescent="0.35">
      <c r="A293" s="322">
        <f t="shared" si="27"/>
        <v>288</v>
      </c>
      <c r="B293" s="300" t="s">
        <v>86</v>
      </c>
      <c r="C293" s="300">
        <v>306.2</v>
      </c>
      <c r="D293" s="300"/>
      <c r="E293" s="300"/>
      <c r="F293" s="300">
        <f t="shared" si="12"/>
        <v>306.2</v>
      </c>
      <c r="G293" s="300" t="s">
        <v>1892</v>
      </c>
      <c r="H293" s="300">
        <v>174</v>
      </c>
      <c r="I293" s="296">
        <f t="shared" si="26"/>
        <v>4.9073145073895274E-3</v>
      </c>
      <c r="J293" s="361">
        <f t="shared" si="25"/>
        <v>21.010421697662892</v>
      </c>
      <c r="K293" s="361">
        <f t="shared" si="23"/>
        <v>4.6222927734858361</v>
      </c>
      <c r="L293" s="297">
        <v>7.7759539144830772</v>
      </c>
      <c r="M293" s="297">
        <v>4.9721465301658689</v>
      </c>
      <c r="N293" s="363">
        <f t="shared" si="24"/>
        <v>0.12534557451272918</v>
      </c>
      <c r="R293" s="356"/>
    </row>
    <row r="294" spans="1:18" x14ac:dyDescent="0.35">
      <c r="A294" s="322">
        <f t="shared" si="27"/>
        <v>289</v>
      </c>
      <c r="B294" s="300" t="s">
        <v>87</v>
      </c>
      <c r="C294" s="300">
        <v>426.9</v>
      </c>
      <c r="D294" s="300"/>
      <c r="E294" s="300"/>
      <c r="F294" s="300">
        <f t="shared" si="12"/>
        <v>426.9</v>
      </c>
      <c r="G294" s="300" t="s">
        <v>1892</v>
      </c>
      <c r="H294" s="300">
        <v>234</v>
      </c>
      <c r="I294" s="296">
        <f t="shared" si="26"/>
        <v>6.5994919237307437E-3</v>
      </c>
      <c r="J294" s="361">
        <f t="shared" si="25"/>
        <v>28.255394696856992</v>
      </c>
      <c r="K294" s="361">
        <f t="shared" si="23"/>
        <v>6.2161868333085382</v>
      </c>
      <c r="L294" s="297">
        <v>10.457317333270344</v>
      </c>
      <c r="M294" s="297">
        <v>6.6866798164299608</v>
      </c>
      <c r="N294" s="363">
        <f t="shared" si="24"/>
        <v>0.1209078910280296</v>
      </c>
      <c r="R294" s="356"/>
    </row>
    <row r="295" spans="1:18" x14ac:dyDescent="0.35">
      <c r="A295" s="322">
        <f t="shared" si="27"/>
        <v>290</v>
      </c>
      <c r="B295" s="300" t="s">
        <v>88</v>
      </c>
      <c r="C295" s="300">
        <v>347.5</v>
      </c>
      <c r="D295" s="300"/>
      <c r="E295" s="300"/>
      <c r="F295" s="300">
        <f t="shared" si="12"/>
        <v>347.5</v>
      </c>
      <c r="G295" s="300" t="s">
        <v>1899</v>
      </c>
      <c r="H295" s="300">
        <v>184</v>
      </c>
      <c r="I295" s="296">
        <f t="shared" si="26"/>
        <v>5.1893440767797304E-3</v>
      </c>
      <c r="J295" s="361">
        <f t="shared" si="25"/>
        <v>22.217917197528575</v>
      </c>
      <c r="K295" s="361">
        <f t="shared" si="23"/>
        <v>4.8879417834562862</v>
      </c>
      <c r="L295" s="297">
        <v>8.2228478176142872</v>
      </c>
      <c r="M295" s="297">
        <v>5.2579020778765511</v>
      </c>
      <c r="N295" s="363">
        <f t="shared" si="24"/>
        <v>0.11679599676683655</v>
      </c>
      <c r="R295" s="356"/>
    </row>
    <row r="296" spans="1:18" x14ac:dyDescent="0.35">
      <c r="A296" s="322">
        <f t="shared" si="27"/>
        <v>291</v>
      </c>
      <c r="B296" s="300" t="s">
        <v>89</v>
      </c>
      <c r="C296" s="300">
        <v>667.2</v>
      </c>
      <c r="D296" s="300"/>
      <c r="E296" s="300"/>
      <c r="F296" s="300">
        <f t="shared" si="12"/>
        <v>667.2</v>
      </c>
      <c r="G296" s="300" t="s">
        <v>1892</v>
      </c>
      <c r="H296" s="300">
        <v>300</v>
      </c>
      <c r="I296" s="296">
        <f t="shared" si="26"/>
        <v>8.4608870817060814E-3</v>
      </c>
      <c r="J296" s="361">
        <f t="shared" si="25"/>
        <v>36.224864995970499</v>
      </c>
      <c r="K296" s="361">
        <f t="shared" si="23"/>
        <v>7.9694702991135102</v>
      </c>
      <c r="L296" s="297">
        <v>13.40681709393634</v>
      </c>
      <c r="M296" s="297">
        <v>8.5726664313204637</v>
      </c>
      <c r="N296" s="363">
        <f t="shared" si="24"/>
        <v>9.9181383124012007E-2</v>
      </c>
      <c r="R296" s="356"/>
    </row>
    <row r="297" spans="1:18" x14ac:dyDescent="0.35">
      <c r="A297" s="322">
        <f t="shared" si="27"/>
        <v>292</v>
      </c>
      <c r="B297" s="300" t="s">
        <v>90</v>
      </c>
      <c r="C297" s="300">
        <v>364</v>
      </c>
      <c r="D297" s="300"/>
      <c r="E297" s="300"/>
      <c r="F297" s="300">
        <f t="shared" si="12"/>
        <v>364</v>
      </c>
      <c r="G297" s="300" t="s">
        <v>1892</v>
      </c>
      <c r="H297" s="300">
        <v>950</v>
      </c>
      <c r="I297" s="296">
        <f t="shared" si="26"/>
        <v>2.6792809092069259E-2</v>
      </c>
      <c r="J297" s="361">
        <f t="shared" si="25"/>
        <v>114.71207248723992</v>
      </c>
      <c r="K297" s="361">
        <f t="shared" si="23"/>
        <v>25.236655947192784</v>
      </c>
      <c r="L297" s="297">
        <v>42.454920797465071</v>
      </c>
      <c r="M297" s="297">
        <v>27.146777032514802</v>
      </c>
      <c r="N297" s="363">
        <f t="shared" si="24"/>
        <v>0.57568798424289158</v>
      </c>
      <c r="R297" s="356"/>
    </row>
    <row r="298" spans="1:18" x14ac:dyDescent="0.35">
      <c r="A298" s="322">
        <f t="shared" si="27"/>
        <v>293</v>
      </c>
      <c r="B298" s="300" t="s">
        <v>91</v>
      </c>
      <c r="C298" s="300">
        <v>180.5</v>
      </c>
      <c r="D298" s="300"/>
      <c r="E298" s="300"/>
      <c r="F298" s="300">
        <f t="shared" si="12"/>
        <v>180.5</v>
      </c>
      <c r="G298" s="300" t="s">
        <v>1892</v>
      </c>
      <c r="H298" s="300">
        <v>163</v>
      </c>
      <c r="I298" s="296">
        <f t="shared" si="26"/>
        <v>4.5970819810603044E-3</v>
      </c>
      <c r="J298" s="361">
        <f t="shared" si="25"/>
        <v>19.682176647810639</v>
      </c>
      <c r="K298" s="361">
        <f t="shared" si="23"/>
        <v>4.3300788625183406</v>
      </c>
      <c r="L298" s="297">
        <v>7.284370621038744</v>
      </c>
      <c r="M298" s="297">
        <v>4.6578154276841186</v>
      </c>
      <c r="N298" s="363">
        <f t="shared" si="24"/>
        <v>0.19919358204460855</v>
      </c>
      <c r="R298" s="356"/>
    </row>
    <row r="299" spans="1:18" x14ac:dyDescent="0.35">
      <c r="A299" s="322">
        <f t="shared" si="27"/>
        <v>294</v>
      </c>
      <c r="B299" s="300" t="s">
        <v>92</v>
      </c>
      <c r="C299" s="300">
        <v>235.8</v>
      </c>
      <c r="D299" s="300"/>
      <c r="E299" s="300"/>
      <c r="F299" s="300">
        <f t="shared" si="12"/>
        <v>235.8</v>
      </c>
      <c r="G299" s="300" t="s">
        <v>1892</v>
      </c>
      <c r="H299" s="300">
        <v>81</v>
      </c>
      <c r="I299" s="296">
        <f t="shared" si="26"/>
        <v>2.2844395120606418E-3</v>
      </c>
      <c r="J299" s="361">
        <f t="shared" si="25"/>
        <v>9.7807135489120345</v>
      </c>
      <c r="K299" s="361">
        <f t="shared" si="23"/>
        <v>2.1517569807606476</v>
      </c>
      <c r="L299" s="297">
        <v>3.6198406153628118</v>
      </c>
      <c r="M299" s="297">
        <v>2.3146199364565248</v>
      </c>
      <c r="N299" s="363">
        <f t="shared" si="24"/>
        <v>7.5771548267565797E-2</v>
      </c>
      <c r="R299" s="356"/>
    </row>
    <row r="300" spans="1:18" x14ac:dyDescent="0.35">
      <c r="A300" s="322">
        <f t="shared" si="27"/>
        <v>295</v>
      </c>
      <c r="B300" s="300" t="s">
        <v>93</v>
      </c>
      <c r="C300" s="300">
        <v>234.1</v>
      </c>
      <c r="D300" s="300"/>
      <c r="E300" s="300"/>
      <c r="F300" s="300">
        <f t="shared" si="12"/>
        <v>234.1</v>
      </c>
      <c r="G300" s="300" t="s">
        <v>1892</v>
      </c>
      <c r="H300" s="300">
        <v>210</v>
      </c>
      <c r="I300" s="296">
        <f t="shared" si="26"/>
        <v>5.922620957194257E-3</v>
      </c>
      <c r="J300" s="361">
        <f t="shared" si="25"/>
        <v>25.35740549717935</v>
      </c>
      <c r="K300" s="361">
        <f t="shared" si="23"/>
        <v>5.5786292093794572</v>
      </c>
      <c r="L300" s="297">
        <v>9.3847719657554389</v>
      </c>
      <c r="M300" s="297">
        <v>6.0008665019243246</v>
      </c>
      <c r="N300" s="363">
        <f t="shared" si="24"/>
        <v>0.19787130787799476</v>
      </c>
      <c r="R300" s="356"/>
    </row>
    <row r="301" spans="1:18" x14ac:dyDescent="0.35">
      <c r="A301" s="322">
        <f t="shared" si="27"/>
        <v>296</v>
      </c>
      <c r="B301" s="300" t="s">
        <v>94</v>
      </c>
      <c r="C301" s="300">
        <v>490.4</v>
      </c>
      <c r="D301" s="300"/>
      <c r="E301" s="300"/>
      <c r="F301" s="300">
        <f t="shared" si="12"/>
        <v>490.4</v>
      </c>
      <c r="G301" s="300" t="s">
        <v>1892</v>
      </c>
      <c r="H301" s="300">
        <v>241</v>
      </c>
      <c r="I301" s="296">
        <f t="shared" si="26"/>
        <v>6.7969126223038851E-3</v>
      </c>
      <c r="J301" s="361">
        <f t="shared" si="25"/>
        <v>29.100641546762969</v>
      </c>
      <c r="K301" s="361">
        <f t="shared" si="23"/>
        <v>6.4021411402878527</v>
      </c>
      <c r="L301" s="297">
        <v>10.770143065462193</v>
      </c>
      <c r="M301" s="297">
        <v>6.8867086998274392</v>
      </c>
      <c r="N301" s="363">
        <f t="shared" si="24"/>
        <v>0.10840055964996015</v>
      </c>
      <c r="R301" s="356"/>
    </row>
    <row r="302" spans="1:18" x14ac:dyDescent="0.35">
      <c r="A302" s="322">
        <f t="shared" si="27"/>
        <v>297</v>
      </c>
      <c r="B302" s="300" t="s">
        <v>95</v>
      </c>
      <c r="C302" s="300">
        <v>274</v>
      </c>
      <c r="D302" s="300"/>
      <c r="E302" s="300"/>
      <c r="F302" s="300">
        <f t="shared" si="12"/>
        <v>274</v>
      </c>
      <c r="G302" s="300" t="s">
        <v>1892</v>
      </c>
      <c r="H302" s="300">
        <v>246</v>
      </c>
      <c r="I302" s="296">
        <f t="shared" si="26"/>
        <v>6.9379274069989866E-3</v>
      </c>
      <c r="J302" s="361">
        <f t="shared" si="25"/>
        <v>29.704389296695808</v>
      </c>
      <c r="K302" s="361">
        <f t="shared" si="23"/>
        <v>6.5349656452730782</v>
      </c>
      <c r="L302" s="297">
        <v>10.993590017027799</v>
      </c>
      <c r="M302" s="297">
        <v>7.0295864736827811</v>
      </c>
      <c r="N302" s="363">
        <f t="shared" si="24"/>
        <v>0.19803843588569148</v>
      </c>
      <c r="R302" s="356"/>
    </row>
    <row r="303" spans="1:18" x14ac:dyDescent="0.35">
      <c r="A303" s="322">
        <f t="shared" si="27"/>
        <v>298</v>
      </c>
      <c r="B303" s="300" t="s">
        <v>96</v>
      </c>
      <c r="C303" s="300">
        <v>287.60000000000002</v>
      </c>
      <c r="D303" s="300"/>
      <c r="E303" s="300"/>
      <c r="F303" s="300">
        <f t="shared" si="12"/>
        <v>287.60000000000002</v>
      </c>
      <c r="G303" s="300" t="s">
        <v>1892</v>
      </c>
      <c r="H303" s="300">
        <v>221</v>
      </c>
      <c r="I303" s="296">
        <f t="shared" si="26"/>
        <v>6.2328534835234799E-3</v>
      </c>
      <c r="J303" s="361">
        <f t="shared" si="25"/>
        <v>26.685650547031603</v>
      </c>
      <c r="K303" s="361">
        <f t="shared" si="23"/>
        <v>5.8708431203469527</v>
      </c>
      <c r="L303" s="297">
        <v>9.8763552591997694</v>
      </c>
      <c r="M303" s="297">
        <v>6.3151976044060749</v>
      </c>
      <c r="N303" s="363">
        <f t="shared" si="24"/>
        <v>0.16949946638033517</v>
      </c>
      <c r="R303" s="356"/>
    </row>
    <row r="304" spans="1:18" x14ac:dyDescent="0.35">
      <c r="A304" s="322">
        <f t="shared" si="27"/>
        <v>299</v>
      </c>
      <c r="B304" s="300" t="s">
        <v>97</v>
      </c>
      <c r="C304" s="300">
        <v>254.08</v>
      </c>
      <c r="D304" s="300"/>
      <c r="E304" s="300"/>
      <c r="F304" s="300">
        <f t="shared" si="12"/>
        <v>254.08</v>
      </c>
      <c r="G304" s="300" t="s">
        <v>1892</v>
      </c>
      <c r="H304" s="300">
        <v>150</v>
      </c>
      <c r="I304" s="296">
        <f t="shared" si="26"/>
        <v>4.2304435408530407E-3</v>
      </c>
      <c r="J304" s="361">
        <f t="shared" si="25"/>
        <v>18.11243249798525</v>
      </c>
      <c r="K304" s="361">
        <f t="shared" si="23"/>
        <v>3.9847351495567551</v>
      </c>
      <c r="L304" s="297">
        <v>6.7034085469681699</v>
      </c>
      <c r="M304" s="297">
        <v>4.2863332156602318</v>
      </c>
      <c r="N304" s="363">
        <f t="shared" si="24"/>
        <v>0.13022240794305104</v>
      </c>
      <c r="R304" s="356"/>
    </row>
    <row r="305" spans="1:18" x14ac:dyDescent="0.35">
      <c r="A305" s="322">
        <f t="shared" si="27"/>
        <v>300</v>
      </c>
      <c r="B305" s="300" t="s">
        <v>98</v>
      </c>
      <c r="C305" s="300">
        <v>389.6</v>
      </c>
      <c r="D305" s="300"/>
      <c r="E305" s="300"/>
      <c r="F305" s="300">
        <f t="shared" si="12"/>
        <v>389.6</v>
      </c>
      <c r="G305" s="300" t="s">
        <v>1892</v>
      </c>
      <c r="H305" s="300">
        <v>259</v>
      </c>
      <c r="I305" s="296">
        <f t="shared" si="26"/>
        <v>7.3045658472062503E-3</v>
      </c>
      <c r="J305" s="361">
        <f t="shared" si="25"/>
        <v>31.274133446521198</v>
      </c>
      <c r="K305" s="361">
        <f t="shared" si="23"/>
        <v>6.8803093582346637</v>
      </c>
      <c r="L305" s="297">
        <v>11.574552091098372</v>
      </c>
      <c r="M305" s="297">
        <v>7.401068685706667</v>
      </c>
      <c r="N305" s="363">
        <f t="shared" si="24"/>
        <v>0.14663774019907827</v>
      </c>
      <c r="R305" s="356"/>
    </row>
    <row r="306" spans="1:18" x14ac:dyDescent="0.35">
      <c r="A306" s="322">
        <f t="shared" si="27"/>
        <v>301</v>
      </c>
      <c r="B306" s="300" t="s">
        <v>99</v>
      </c>
      <c r="C306" s="300">
        <v>181.8</v>
      </c>
      <c r="D306" s="300"/>
      <c r="E306" s="300"/>
      <c r="F306" s="300">
        <f t="shared" si="12"/>
        <v>181.8</v>
      </c>
      <c r="G306" s="300" t="s">
        <v>1892</v>
      </c>
      <c r="H306" s="300">
        <v>193</v>
      </c>
      <c r="I306" s="296">
        <f t="shared" si="26"/>
        <v>5.4431706892309126E-3</v>
      </c>
      <c r="J306" s="361">
        <f t="shared" si="25"/>
        <v>23.304663147407691</v>
      </c>
      <c r="K306" s="361">
        <f t="shared" si="23"/>
        <v>5.1270258924296916</v>
      </c>
      <c r="L306" s="297">
        <v>8.6250523304323767</v>
      </c>
      <c r="M306" s="297">
        <v>5.515082070816165</v>
      </c>
      <c r="N306" s="363">
        <f t="shared" si="24"/>
        <v>0.23416844577054963</v>
      </c>
      <c r="R306" s="356"/>
    </row>
    <row r="307" spans="1:18" x14ac:dyDescent="0.35">
      <c r="A307" s="322">
        <f t="shared" si="27"/>
        <v>302</v>
      </c>
      <c r="B307" s="300" t="s">
        <v>100</v>
      </c>
      <c r="C307" s="300">
        <v>439.7</v>
      </c>
      <c r="D307" s="300"/>
      <c r="E307" s="300"/>
      <c r="F307" s="300">
        <f t="shared" si="12"/>
        <v>439.7</v>
      </c>
      <c r="G307" s="300" t="s">
        <v>1892</v>
      </c>
      <c r="H307" s="300">
        <v>302</v>
      </c>
      <c r="I307" s="296">
        <f t="shared" si="26"/>
        <v>8.5172929955841213E-3</v>
      </c>
      <c r="J307" s="361">
        <f t="shared" si="25"/>
        <v>36.466364095943632</v>
      </c>
      <c r="K307" s="361">
        <f t="shared" si="23"/>
        <v>8.0226001011075994</v>
      </c>
      <c r="L307" s="297">
        <v>13.496195874562581</v>
      </c>
      <c r="M307" s="297">
        <v>8.6298175408626001</v>
      </c>
      <c r="N307" s="363">
        <f t="shared" si="24"/>
        <v>0.15150097250961203</v>
      </c>
      <c r="R307" s="356"/>
    </row>
    <row r="308" spans="1:18" x14ac:dyDescent="0.35">
      <c r="A308" s="322">
        <f t="shared" si="27"/>
        <v>303</v>
      </c>
      <c r="B308" s="300" t="s">
        <v>101</v>
      </c>
      <c r="C308" s="300">
        <v>245.7</v>
      </c>
      <c r="D308" s="300"/>
      <c r="E308" s="300"/>
      <c r="F308" s="300">
        <f t="shared" si="12"/>
        <v>245.7</v>
      </c>
      <c r="G308" s="300" t="s">
        <v>1892</v>
      </c>
      <c r="H308" s="300">
        <v>106</v>
      </c>
      <c r="I308" s="296">
        <f t="shared" si="26"/>
        <v>2.9895134355361489E-3</v>
      </c>
      <c r="J308" s="361">
        <f t="shared" si="25"/>
        <v>12.799452298576243</v>
      </c>
      <c r="K308" s="361">
        <f t="shared" si="23"/>
        <v>2.8158795056867736</v>
      </c>
      <c r="L308" s="297">
        <v>4.7370753731908399</v>
      </c>
      <c r="M308" s="297">
        <v>3.0290088057332305</v>
      </c>
      <c r="N308" s="363">
        <f t="shared" si="24"/>
        <v>9.516245821402966E-2</v>
      </c>
      <c r="R308" s="356"/>
    </row>
    <row r="309" spans="1:18" x14ac:dyDescent="0.35">
      <c r="A309" s="322">
        <f t="shared" si="27"/>
        <v>304</v>
      </c>
      <c r="B309" s="300" t="s">
        <v>102</v>
      </c>
      <c r="C309" s="300">
        <v>288.60000000000002</v>
      </c>
      <c r="D309" s="300"/>
      <c r="E309" s="300"/>
      <c r="F309" s="300">
        <f t="shared" si="12"/>
        <v>288.60000000000002</v>
      </c>
      <c r="G309" s="300" t="s">
        <v>1892</v>
      </c>
      <c r="H309" s="300">
        <v>140</v>
      </c>
      <c r="I309" s="296">
        <f t="shared" si="26"/>
        <v>3.9484139714628377E-3</v>
      </c>
      <c r="J309" s="361">
        <f t="shared" si="25"/>
        <v>16.904936998119567</v>
      </c>
      <c r="K309" s="361">
        <f t="shared" si="23"/>
        <v>3.7190861395863046</v>
      </c>
      <c r="L309" s="297">
        <v>6.2565146438369581</v>
      </c>
      <c r="M309" s="297">
        <v>4.0005776679495497</v>
      </c>
      <c r="N309" s="363">
        <f t="shared" si="24"/>
        <v>0.10700317203566312</v>
      </c>
      <c r="R309" s="356"/>
    </row>
    <row r="310" spans="1:18" x14ac:dyDescent="0.35">
      <c r="A310" s="322">
        <f t="shared" si="27"/>
        <v>305</v>
      </c>
      <c r="B310" s="300" t="s">
        <v>1652</v>
      </c>
      <c r="C310" s="300">
        <v>2653.63</v>
      </c>
      <c r="D310" s="300"/>
      <c r="E310" s="300"/>
      <c r="F310" s="300">
        <f>C310+D310+E310</f>
        <v>2653.63</v>
      </c>
      <c r="G310" s="300" t="s">
        <v>1899</v>
      </c>
      <c r="H310" s="300">
        <v>466</v>
      </c>
      <c r="I310" s="296">
        <f t="shared" si="26"/>
        <v>1.3142577933583447E-2</v>
      </c>
      <c r="J310" s="361">
        <f t="shared" si="25"/>
        <v>56.269290293740852</v>
      </c>
      <c r="K310" s="361">
        <f t="shared" si="23"/>
        <v>12.379243864622987</v>
      </c>
      <c r="L310" s="297">
        <v>20.825255885914448</v>
      </c>
      <c r="M310" s="297">
        <v>13.316208523317787</v>
      </c>
      <c r="N310" s="363">
        <f t="shared" si="24"/>
        <v>3.8735618216403971E-2</v>
      </c>
      <c r="R310" s="356"/>
    </row>
    <row r="311" spans="1:18" x14ac:dyDescent="0.35">
      <c r="A311" s="322">
        <f t="shared" si="27"/>
        <v>306</v>
      </c>
      <c r="B311" s="300" t="s">
        <v>1653</v>
      </c>
      <c r="C311" s="300">
        <v>268.3</v>
      </c>
      <c r="D311" s="300"/>
      <c r="E311" s="300"/>
      <c r="F311" s="300">
        <f>C311+D311+E311</f>
        <v>268.3</v>
      </c>
      <c r="G311" s="300" t="s">
        <v>1899</v>
      </c>
      <c r="H311" s="300">
        <v>209</v>
      </c>
      <c r="I311" s="296">
        <f t="shared" si="26"/>
        <v>5.894418000255237E-3</v>
      </c>
      <c r="J311" s="361">
        <f t="shared" si="25"/>
        <v>25.236655947192784</v>
      </c>
      <c r="K311" s="361">
        <f t="shared" si="23"/>
        <v>5.5520643083824126</v>
      </c>
      <c r="L311" s="297">
        <v>9.3400825754423167</v>
      </c>
      <c r="M311" s="297">
        <v>5.9722909471532564</v>
      </c>
      <c r="N311" s="363">
        <f t="shared" si="24"/>
        <v>0.17182666335509042</v>
      </c>
      <c r="R311" s="356"/>
    </row>
    <row r="312" spans="1:18" x14ac:dyDescent="0.35">
      <c r="A312" s="322">
        <f t="shared" si="27"/>
        <v>307</v>
      </c>
      <c r="B312" s="300" t="s">
        <v>1654</v>
      </c>
      <c r="C312" s="300">
        <v>2006.88</v>
      </c>
      <c r="D312" s="300"/>
      <c r="E312" s="300">
        <v>105.2</v>
      </c>
      <c r="F312" s="300">
        <f>C312+D312+E312</f>
        <v>2112.08</v>
      </c>
      <c r="G312" s="300" t="s">
        <v>1899</v>
      </c>
      <c r="H312" s="300">
        <v>466</v>
      </c>
      <c r="I312" s="296">
        <f t="shared" si="26"/>
        <v>1.3142577933583447E-2</v>
      </c>
      <c r="J312" s="361">
        <f t="shared" si="25"/>
        <v>56.269290293740852</v>
      </c>
      <c r="K312" s="361">
        <f t="shared" ref="K312:K362" si="28">J312*0.22</f>
        <v>12.379243864622987</v>
      </c>
      <c r="L312" s="297">
        <v>20.825255885914448</v>
      </c>
      <c r="M312" s="297">
        <v>13.316208523317787</v>
      </c>
      <c r="N312" s="363">
        <f t="shared" si="24"/>
        <v>4.8667663425436575E-2</v>
      </c>
      <c r="R312" s="356"/>
    </row>
    <row r="313" spans="1:18" x14ac:dyDescent="0.35">
      <c r="A313" s="322">
        <f t="shared" si="27"/>
        <v>308</v>
      </c>
      <c r="B313" s="300" t="s">
        <v>1655</v>
      </c>
      <c r="C313" s="300">
        <v>1829</v>
      </c>
      <c r="D313" s="300"/>
      <c r="E313" s="300"/>
      <c r="F313" s="300">
        <f>C313+D313+E313</f>
        <v>1829</v>
      </c>
      <c r="G313" s="300" t="s">
        <v>1899</v>
      </c>
      <c r="H313" s="300">
        <v>870</v>
      </c>
      <c r="I313" s="296">
        <f t="shared" si="26"/>
        <v>2.4536572536947635E-2</v>
      </c>
      <c r="J313" s="361">
        <f t="shared" si="25"/>
        <v>105.05210848831445</v>
      </c>
      <c r="K313" s="361">
        <f t="shared" si="28"/>
        <v>23.11146386742918</v>
      </c>
      <c r="L313" s="297">
        <v>38.879769572415384</v>
      </c>
      <c r="M313" s="297">
        <v>24.860732650829345</v>
      </c>
      <c r="N313" s="363">
        <f t="shared" si="24"/>
        <v>0.10492294946910243</v>
      </c>
      <c r="R313" s="356"/>
    </row>
    <row r="314" spans="1:18" x14ac:dyDescent="0.35">
      <c r="A314" s="322">
        <f t="shared" si="27"/>
        <v>309</v>
      </c>
      <c r="B314" s="300" t="s">
        <v>1656</v>
      </c>
      <c r="C314" s="300">
        <v>1983.1</v>
      </c>
      <c r="D314" s="300"/>
      <c r="E314" s="300"/>
      <c r="F314" s="300">
        <f>C314+D314+E314</f>
        <v>1983.1</v>
      </c>
      <c r="G314" s="300" t="s">
        <v>1899</v>
      </c>
      <c r="H314" s="300">
        <v>887</v>
      </c>
      <c r="I314" s="296">
        <f t="shared" si="26"/>
        <v>2.501602280491098E-2</v>
      </c>
      <c r="J314" s="361">
        <f t="shared" si="25"/>
        <v>107.10485083808611</v>
      </c>
      <c r="K314" s="361">
        <f t="shared" si="28"/>
        <v>23.563067184378944</v>
      </c>
      <c r="L314" s="297">
        <v>39.639489207738443</v>
      </c>
      <c r="M314" s="297">
        <v>25.346517081937506</v>
      </c>
      <c r="N314" s="363">
        <f t="shared" si="24"/>
        <v>9.8660644602965558E-2</v>
      </c>
      <c r="R314" s="356"/>
    </row>
    <row r="315" spans="1:18" x14ac:dyDescent="0.35">
      <c r="A315" s="322">
        <f t="shared" si="27"/>
        <v>310</v>
      </c>
      <c r="B315" s="300" t="s">
        <v>1703</v>
      </c>
      <c r="C315" s="300">
        <v>94.9</v>
      </c>
      <c r="D315" s="300"/>
      <c r="E315" s="300"/>
      <c r="F315" s="300">
        <f t="shared" ref="F315:F374" si="29">C315+D315+E315</f>
        <v>94.9</v>
      </c>
      <c r="G315" s="300" t="s">
        <v>1892</v>
      </c>
      <c r="H315" s="300">
        <v>95</v>
      </c>
      <c r="I315" s="296">
        <f t="shared" si="26"/>
        <v>2.6792809092069259E-3</v>
      </c>
      <c r="J315" s="361">
        <f t="shared" si="25"/>
        <v>11.471207248723992</v>
      </c>
      <c r="K315" s="361">
        <f t="shared" si="28"/>
        <v>2.5236655947192781</v>
      </c>
      <c r="L315" s="297">
        <v>4.2454920797465077</v>
      </c>
      <c r="M315" s="297">
        <v>2.7146777032514802</v>
      </c>
      <c r="N315" s="363">
        <f t="shared" si="24"/>
        <v>0.22081182957261594</v>
      </c>
      <c r="R315" s="356"/>
    </row>
    <row r="316" spans="1:18" x14ac:dyDescent="0.35">
      <c r="A316" s="322">
        <f t="shared" si="27"/>
        <v>311</v>
      </c>
      <c r="B316" s="300" t="s">
        <v>1720</v>
      </c>
      <c r="C316" s="300">
        <v>75.599999999999994</v>
      </c>
      <c r="D316" s="300"/>
      <c r="E316" s="300"/>
      <c r="F316" s="300">
        <f t="shared" si="29"/>
        <v>75.599999999999994</v>
      </c>
      <c r="G316" s="300" t="s">
        <v>1892</v>
      </c>
      <c r="H316" s="300">
        <v>109</v>
      </c>
      <c r="I316" s="296">
        <f t="shared" si="26"/>
        <v>3.0741223063532096E-3</v>
      </c>
      <c r="J316" s="361">
        <f t="shared" si="25"/>
        <v>13.161700948535948</v>
      </c>
      <c r="K316" s="361">
        <f t="shared" si="28"/>
        <v>2.8955742086779086</v>
      </c>
      <c r="L316" s="297">
        <v>4.871143544130204</v>
      </c>
      <c r="M316" s="297">
        <v>3.1147354700464351</v>
      </c>
      <c r="N316" s="363">
        <f t="shared" si="24"/>
        <v>0.31803113983320769</v>
      </c>
      <c r="R316" s="356"/>
    </row>
    <row r="317" spans="1:18" x14ac:dyDescent="0.35">
      <c r="A317" s="322">
        <f t="shared" si="27"/>
        <v>312</v>
      </c>
      <c r="B317" s="300" t="s">
        <v>1721</v>
      </c>
      <c r="C317" s="300">
        <v>129.69999999999999</v>
      </c>
      <c r="D317" s="300"/>
      <c r="E317" s="300"/>
      <c r="F317" s="300">
        <f t="shared" si="29"/>
        <v>129.69999999999999</v>
      </c>
      <c r="G317" s="300" t="s">
        <v>1899</v>
      </c>
      <c r="H317" s="300">
        <v>245</v>
      </c>
      <c r="I317" s="296">
        <f t="shared" si="26"/>
        <v>6.9097244500599666E-3</v>
      </c>
      <c r="J317" s="361">
        <f t="shared" si="25"/>
        <v>29.583639746709242</v>
      </c>
      <c r="K317" s="361">
        <f t="shared" si="28"/>
        <v>6.5084007442760337</v>
      </c>
      <c r="L317" s="297">
        <v>10.948900626714678</v>
      </c>
      <c r="M317" s="297">
        <v>7.001010918911712</v>
      </c>
      <c r="N317" s="363">
        <f t="shared" si="24"/>
        <v>0.41666886689754568</v>
      </c>
      <c r="R317" s="356"/>
    </row>
    <row r="318" spans="1:18" x14ac:dyDescent="0.35">
      <c r="A318" s="322">
        <f t="shared" si="27"/>
        <v>313</v>
      </c>
      <c r="B318" s="300" t="s">
        <v>1722</v>
      </c>
      <c r="C318" s="300">
        <v>137.4</v>
      </c>
      <c r="D318" s="300"/>
      <c r="E318" s="300"/>
      <c r="F318" s="300">
        <f t="shared" si="29"/>
        <v>137.4</v>
      </c>
      <c r="G318" s="300" t="s">
        <v>1892</v>
      </c>
      <c r="H318" s="300">
        <v>116</v>
      </c>
      <c r="I318" s="296">
        <f t="shared" si="26"/>
        <v>3.2715430049263514E-3</v>
      </c>
      <c r="J318" s="361">
        <f t="shared" si="25"/>
        <v>14.006947798441926</v>
      </c>
      <c r="K318" s="361">
        <f t="shared" si="28"/>
        <v>3.0815285156572236</v>
      </c>
      <c r="L318" s="297">
        <v>5.1839692763220508</v>
      </c>
      <c r="M318" s="297">
        <v>3.3147643534439126</v>
      </c>
      <c r="N318" s="363">
        <f t="shared" si="24"/>
        <v>0.18622423539930941</v>
      </c>
      <c r="R318" s="356"/>
    </row>
    <row r="319" spans="1:18" x14ac:dyDescent="0.35">
      <c r="A319" s="322">
        <f t="shared" si="27"/>
        <v>314</v>
      </c>
      <c r="B319" s="300" t="s">
        <v>1723</v>
      </c>
      <c r="C319" s="300">
        <v>130.80000000000001</v>
      </c>
      <c r="D319" s="300"/>
      <c r="E319" s="300"/>
      <c r="F319" s="300">
        <f t="shared" si="29"/>
        <v>130.80000000000001</v>
      </c>
      <c r="G319" s="300" t="s">
        <v>1892</v>
      </c>
      <c r="H319" s="300">
        <v>150</v>
      </c>
      <c r="I319" s="296">
        <f t="shared" si="26"/>
        <v>4.2304435408530407E-3</v>
      </c>
      <c r="J319" s="361">
        <f t="shared" si="25"/>
        <v>18.11243249798525</v>
      </c>
      <c r="K319" s="361">
        <f t="shared" si="28"/>
        <v>3.9847351495567551</v>
      </c>
      <c r="L319" s="297">
        <v>6.7034085469681699</v>
      </c>
      <c r="M319" s="297">
        <v>4.2863332156602318</v>
      </c>
      <c r="N319" s="363">
        <f t="shared" ref="N319:N379" si="30">(J319+K319+L319+M319)/F319</f>
        <v>0.2529580230135352</v>
      </c>
      <c r="R319" s="356"/>
    </row>
    <row r="320" spans="1:18" x14ac:dyDescent="0.35">
      <c r="A320" s="322">
        <f t="shared" ref="A320:A378" si="31">1+A319</f>
        <v>315</v>
      </c>
      <c r="B320" s="300" t="s">
        <v>1724</v>
      </c>
      <c r="C320" s="300">
        <v>104</v>
      </c>
      <c r="D320" s="300"/>
      <c r="E320" s="300"/>
      <c r="F320" s="300">
        <f t="shared" si="29"/>
        <v>104</v>
      </c>
      <c r="G320" s="300" t="s">
        <v>1892</v>
      </c>
      <c r="H320" s="300">
        <v>111</v>
      </c>
      <c r="I320" s="296">
        <f t="shared" si="26"/>
        <v>3.1305282202312504E-3</v>
      </c>
      <c r="J320" s="361">
        <f t="shared" si="25"/>
        <v>13.403200048509087</v>
      </c>
      <c r="K320" s="361">
        <f t="shared" si="28"/>
        <v>2.9487040106719991</v>
      </c>
      <c r="L320" s="297">
        <v>4.9605223247564458</v>
      </c>
      <c r="M320" s="297">
        <v>3.1718865795885716</v>
      </c>
      <c r="N320" s="363">
        <f t="shared" si="30"/>
        <v>0.23542608618775096</v>
      </c>
      <c r="R320" s="356"/>
    </row>
    <row r="321" spans="1:18" x14ac:dyDescent="0.35">
      <c r="A321" s="322">
        <f t="shared" si="31"/>
        <v>316</v>
      </c>
      <c r="B321" s="300" t="s">
        <v>1725</v>
      </c>
      <c r="C321" s="300">
        <v>147.6</v>
      </c>
      <c r="D321" s="300"/>
      <c r="E321" s="300"/>
      <c r="F321" s="300">
        <f t="shared" si="29"/>
        <v>147.6</v>
      </c>
      <c r="G321" s="300" t="s">
        <v>1892</v>
      </c>
      <c r="H321" s="300">
        <v>180</v>
      </c>
      <c r="I321" s="296">
        <f t="shared" si="26"/>
        <v>5.0765322490236488E-3</v>
      </c>
      <c r="J321" s="361">
        <f t="shared" si="25"/>
        <v>21.734918997582302</v>
      </c>
      <c r="K321" s="361">
        <f t="shared" si="28"/>
        <v>4.7816821794681061</v>
      </c>
      <c r="L321" s="297">
        <v>8.0440902563618035</v>
      </c>
      <c r="M321" s="297">
        <v>5.1435998587922782</v>
      </c>
      <c r="N321" s="363">
        <f t="shared" si="30"/>
        <v>0.2689992634973204</v>
      </c>
      <c r="R321" s="356"/>
    </row>
    <row r="322" spans="1:18" x14ac:dyDescent="0.35">
      <c r="A322" s="322">
        <f t="shared" si="31"/>
        <v>317</v>
      </c>
      <c r="B322" s="300" t="s">
        <v>1755</v>
      </c>
      <c r="C322" s="300">
        <v>613.6</v>
      </c>
      <c r="D322" s="300"/>
      <c r="E322" s="300">
        <v>61.8</v>
      </c>
      <c r="F322" s="300">
        <f t="shared" si="29"/>
        <v>675.4</v>
      </c>
      <c r="G322" s="300" t="s">
        <v>1892</v>
      </c>
      <c r="H322" s="300">
        <v>278</v>
      </c>
      <c r="I322" s="296">
        <f t="shared" si="26"/>
        <v>7.8404220290476355E-3</v>
      </c>
      <c r="J322" s="361">
        <f t="shared" si="25"/>
        <v>33.568374896266</v>
      </c>
      <c r="K322" s="361">
        <f t="shared" si="28"/>
        <v>7.3850424771785201</v>
      </c>
      <c r="L322" s="297">
        <v>12.423650507047675</v>
      </c>
      <c r="M322" s="297">
        <v>7.9440042263569621</v>
      </c>
      <c r="N322" s="363">
        <f t="shared" si="30"/>
        <v>9.0792229947955522E-2</v>
      </c>
      <c r="R322" s="356"/>
    </row>
    <row r="323" spans="1:18" x14ac:dyDescent="0.35">
      <c r="A323" s="322">
        <f t="shared" si="31"/>
        <v>318</v>
      </c>
      <c r="B323" s="300" t="s">
        <v>1756</v>
      </c>
      <c r="C323" s="300">
        <v>250.6</v>
      </c>
      <c r="D323" s="300"/>
      <c r="E323" s="300"/>
      <c r="F323" s="300">
        <f t="shared" si="29"/>
        <v>250.6</v>
      </c>
      <c r="G323" s="300" t="s">
        <v>1892</v>
      </c>
      <c r="H323" s="300">
        <v>240</v>
      </c>
      <c r="I323" s="296">
        <f t="shared" si="26"/>
        <v>6.7687096653648651E-3</v>
      </c>
      <c r="J323" s="361">
        <f t="shared" si="25"/>
        <v>28.979891996776402</v>
      </c>
      <c r="K323" s="361">
        <f t="shared" si="28"/>
        <v>6.3755762392908082</v>
      </c>
      <c r="L323" s="297">
        <v>10.725453675149071</v>
      </c>
      <c r="M323" s="297">
        <v>6.8581331450563709</v>
      </c>
      <c r="N323" s="363">
        <f t="shared" si="30"/>
        <v>0.21124922209206964</v>
      </c>
      <c r="R323" s="356"/>
    </row>
    <row r="324" spans="1:18" x14ac:dyDescent="0.35">
      <c r="A324" s="322">
        <f t="shared" si="31"/>
        <v>319</v>
      </c>
      <c r="B324" s="300" t="s">
        <v>1757</v>
      </c>
      <c r="C324" s="300">
        <v>252.6</v>
      </c>
      <c r="D324" s="300"/>
      <c r="E324" s="300"/>
      <c r="F324" s="300">
        <f t="shared" si="29"/>
        <v>252.6</v>
      </c>
      <c r="G324" s="300" t="s">
        <v>1892</v>
      </c>
      <c r="H324" s="300">
        <v>207</v>
      </c>
      <c r="I324" s="296">
        <f t="shared" si="26"/>
        <v>5.8380120863771963E-3</v>
      </c>
      <c r="J324" s="361">
        <f t="shared" si="25"/>
        <v>24.995156847219647</v>
      </c>
      <c r="K324" s="361">
        <f t="shared" si="28"/>
        <v>5.4989345063883226</v>
      </c>
      <c r="L324" s="297">
        <v>9.250703794816074</v>
      </c>
      <c r="M324" s="297">
        <v>5.9151398376111199</v>
      </c>
      <c r="N324" s="363">
        <f t="shared" si="30"/>
        <v>0.18075983763275996</v>
      </c>
      <c r="R324" s="356"/>
    </row>
    <row r="325" spans="1:18" x14ac:dyDescent="0.35">
      <c r="A325" s="322">
        <f t="shared" si="31"/>
        <v>320</v>
      </c>
      <c r="B325" s="300" t="s">
        <v>237</v>
      </c>
      <c r="C325" s="300">
        <v>282.7</v>
      </c>
      <c r="D325" s="300"/>
      <c r="E325" s="300"/>
      <c r="F325" s="300">
        <f t="shared" si="29"/>
        <v>282.7</v>
      </c>
      <c r="G325" s="300" t="s">
        <v>1892</v>
      </c>
      <c r="H325" s="300">
        <v>248</v>
      </c>
      <c r="I325" s="296">
        <f t="shared" si="26"/>
        <v>6.9943333208770274E-3</v>
      </c>
      <c r="J325" s="361">
        <f t="shared" si="25"/>
        <v>29.945888396668948</v>
      </c>
      <c r="K325" s="361">
        <f t="shared" si="28"/>
        <v>6.5880954472671691</v>
      </c>
      <c r="L325" s="297">
        <v>11.08296879765404</v>
      </c>
      <c r="M325" s="297">
        <v>7.0867375832249158</v>
      </c>
      <c r="N325" s="363">
        <f t="shared" si="30"/>
        <v>0.19350438707044598</v>
      </c>
      <c r="R325" s="356"/>
    </row>
    <row r="326" spans="1:18" x14ac:dyDescent="0.35">
      <c r="A326" s="322">
        <f t="shared" si="31"/>
        <v>321</v>
      </c>
      <c r="B326" s="300" t="s">
        <v>238</v>
      </c>
      <c r="C326" s="300">
        <v>280.89999999999998</v>
      </c>
      <c r="D326" s="300"/>
      <c r="E326" s="300"/>
      <c r="F326" s="300">
        <f t="shared" si="29"/>
        <v>280.89999999999998</v>
      </c>
      <c r="G326" s="300" t="s">
        <v>1892</v>
      </c>
      <c r="H326" s="300">
        <v>166</v>
      </c>
      <c r="I326" s="296">
        <f t="shared" si="26"/>
        <v>4.6816908518773652E-3</v>
      </c>
      <c r="J326" s="361">
        <f t="shared" ref="J326:J378" si="32">I326*4281.45</f>
        <v>20.044425297770346</v>
      </c>
      <c r="K326" s="361">
        <f t="shared" si="28"/>
        <v>4.4097735655094761</v>
      </c>
      <c r="L326" s="297">
        <v>7.4184387919781072</v>
      </c>
      <c r="M326" s="297">
        <v>4.7435420919973232</v>
      </c>
      <c r="N326" s="363">
        <f t="shared" si="30"/>
        <v>0.13035307848791475</v>
      </c>
      <c r="R326" s="356"/>
    </row>
    <row r="327" spans="1:18" x14ac:dyDescent="0.35">
      <c r="A327" s="322">
        <f t="shared" si="31"/>
        <v>322</v>
      </c>
      <c r="B327" s="300" t="s">
        <v>239</v>
      </c>
      <c r="C327" s="300">
        <v>255.5</v>
      </c>
      <c r="D327" s="300"/>
      <c r="E327" s="300"/>
      <c r="F327" s="300">
        <f t="shared" si="29"/>
        <v>255.5</v>
      </c>
      <c r="G327" s="300" t="s">
        <v>1892</v>
      </c>
      <c r="H327" s="300">
        <v>213</v>
      </c>
      <c r="I327" s="296">
        <f t="shared" ref="I327:I378" si="33">4/141829.1*H327</f>
        <v>6.0072298280113177E-3</v>
      </c>
      <c r="J327" s="361">
        <f t="shared" si="32"/>
        <v>25.719654147139057</v>
      </c>
      <c r="K327" s="361">
        <f t="shared" si="28"/>
        <v>5.6583239123705926</v>
      </c>
      <c r="L327" s="297">
        <v>9.5188401366948021</v>
      </c>
      <c r="M327" s="297">
        <v>6.0865931662375292</v>
      </c>
      <c r="N327" s="363">
        <f t="shared" si="30"/>
        <v>0.18388810709370637</v>
      </c>
      <c r="R327" s="356"/>
    </row>
    <row r="328" spans="1:18" x14ac:dyDescent="0.35">
      <c r="A328" s="322">
        <f t="shared" si="31"/>
        <v>323</v>
      </c>
      <c r="B328" s="300" t="s">
        <v>240</v>
      </c>
      <c r="C328" s="300">
        <v>426</v>
      </c>
      <c r="D328" s="300"/>
      <c r="E328" s="300"/>
      <c r="F328" s="300">
        <f t="shared" si="29"/>
        <v>426</v>
      </c>
      <c r="G328" s="300" t="s">
        <v>1892</v>
      </c>
      <c r="H328" s="300">
        <v>213</v>
      </c>
      <c r="I328" s="296">
        <f t="shared" si="33"/>
        <v>6.0072298280113177E-3</v>
      </c>
      <c r="J328" s="361">
        <f t="shared" si="32"/>
        <v>25.719654147139057</v>
      </c>
      <c r="K328" s="361">
        <f t="shared" si="28"/>
        <v>5.6583239123705926</v>
      </c>
      <c r="L328" s="297">
        <v>9.5188401366948021</v>
      </c>
      <c r="M328" s="297">
        <v>6.0865931662375292</v>
      </c>
      <c r="N328" s="363">
        <f t="shared" si="30"/>
        <v>0.11028969803390136</v>
      </c>
      <c r="R328" s="356"/>
    </row>
    <row r="329" spans="1:18" x14ac:dyDescent="0.35">
      <c r="A329" s="322">
        <f t="shared" si="31"/>
        <v>324</v>
      </c>
      <c r="B329" s="300" t="s">
        <v>241</v>
      </c>
      <c r="C329" s="300">
        <v>267.8</v>
      </c>
      <c r="D329" s="300"/>
      <c r="E329" s="300"/>
      <c r="F329" s="300">
        <f t="shared" si="29"/>
        <v>267.8</v>
      </c>
      <c r="G329" s="300" t="s">
        <v>1892</v>
      </c>
      <c r="H329" s="300">
        <v>161</v>
      </c>
      <c r="I329" s="296">
        <f t="shared" si="33"/>
        <v>4.5406760671822637E-3</v>
      </c>
      <c r="J329" s="361">
        <f t="shared" si="32"/>
        <v>19.440677547837502</v>
      </c>
      <c r="K329" s="361">
        <f t="shared" si="28"/>
        <v>4.2769490605242506</v>
      </c>
      <c r="L329" s="297">
        <v>7.1949918404125022</v>
      </c>
      <c r="M329" s="297">
        <v>4.6006643181419822</v>
      </c>
      <c r="N329" s="363">
        <f t="shared" si="30"/>
        <v>0.13261121272186796</v>
      </c>
      <c r="R329" s="356"/>
    </row>
    <row r="330" spans="1:18" x14ac:dyDescent="0.35">
      <c r="A330" s="322">
        <f t="shared" si="31"/>
        <v>325</v>
      </c>
      <c r="B330" s="300" t="s">
        <v>242</v>
      </c>
      <c r="C330" s="300">
        <v>503.7</v>
      </c>
      <c r="D330" s="300"/>
      <c r="E330" s="300"/>
      <c r="F330" s="300">
        <f t="shared" si="29"/>
        <v>503.7</v>
      </c>
      <c r="G330" s="300" t="s">
        <v>1892</v>
      </c>
      <c r="H330" s="300">
        <v>280</v>
      </c>
      <c r="I330" s="296">
        <f t="shared" si="33"/>
        <v>7.8968279429256754E-3</v>
      </c>
      <c r="J330" s="361">
        <f t="shared" si="32"/>
        <v>33.809873996239133</v>
      </c>
      <c r="K330" s="361">
        <f t="shared" si="28"/>
        <v>7.4381722791726093</v>
      </c>
      <c r="L330" s="297">
        <v>12.513029287673916</v>
      </c>
      <c r="M330" s="297">
        <v>8.0011553358990994</v>
      </c>
      <c r="N330" s="363">
        <f t="shared" si="30"/>
        <v>0.12261709529280278</v>
      </c>
      <c r="R330" s="356"/>
    </row>
    <row r="331" spans="1:18" x14ac:dyDescent="0.35">
      <c r="A331" s="322">
        <f t="shared" si="31"/>
        <v>326</v>
      </c>
      <c r="B331" s="300" t="s">
        <v>243</v>
      </c>
      <c r="C331" s="300">
        <v>841.6</v>
      </c>
      <c r="D331" s="300"/>
      <c r="E331" s="300"/>
      <c r="F331" s="300">
        <f t="shared" si="29"/>
        <v>841.6</v>
      </c>
      <c r="G331" s="300" t="s">
        <v>1892</v>
      </c>
      <c r="H331" s="300">
        <v>303</v>
      </c>
      <c r="I331" s="296">
        <f t="shared" si="33"/>
        <v>8.5454959525231421E-3</v>
      </c>
      <c r="J331" s="361">
        <f t="shared" si="32"/>
        <v>36.587113645930202</v>
      </c>
      <c r="K331" s="361">
        <f t="shared" si="28"/>
        <v>8.0491650021046439</v>
      </c>
      <c r="L331" s="297">
        <v>13.540885264875701</v>
      </c>
      <c r="M331" s="297">
        <v>8.6583930956336683</v>
      </c>
      <c r="N331" s="363">
        <f t="shared" si="30"/>
        <v>7.9414872871369072E-2</v>
      </c>
      <c r="R331" s="356"/>
    </row>
    <row r="332" spans="1:18" x14ac:dyDescent="0.35">
      <c r="A332" s="322">
        <f t="shared" si="31"/>
        <v>327</v>
      </c>
      <c r="B332" s="300" t="s">
        <v>244</v>
      </c>
      <c r="C332" s="300">
        <v>999</v>
      </c>
      <c r="D332" s="300"/>
      <c r="E332" s="300"/>
      <c r="F332" s="300">
        <f t="shared" si="29"/>
        <v>999</v>
      </c>
      <c r="G332" s="300" t="s">
        <v>1892</v>
      </c>
      <c r="H332" s="300">
        <v>356</v>
      </c>
      <c r="I332" s="296">
        <f t="shared" si="33"/>
        <v>1.0040252670291216E-2</v>
      </c>
      <c r="J332" s="361">
        <f t="shared" si="32"/>
        <v>42.986839795218323</v>
      </c>
      <c r="K332" s="361">
        <f t="shared" si="28"/>
        <v>9.4571047549480305</v>
      </c>
      <c r="L332" s="297">
        <v>15.909422951471122</v>
      </c>
      <c r="M332" s="297">
        <v>10.172897498500284</v>
      </c>
      <c r="N332" s="363">
        <f t="shared" si="30"/>
        <v>7.8604869870007768E-2</v>
      </c>
      <c r="R332" s="356"/>
    </row>
    <row r="333" spans="1:18" x14ac:dyDescent="0.35">
      <c r="A333" s="322">
        <f t="shared" si="31"/>
        <v>328</v>
      </c>
      <c r="B333" s="300" t="s">
        <v>245</v>
      </c>
      <c r="C333" s="300">
        <v>764.25</v>
      </c>
      <c r="D333" s="300"/>
      <c r="E333" s="300"/>
      <c r="F333" s="300">
        <f t="shared" si="29"/>
        <v>764.25</v>
      </c>
      <c r="G333" s="300" t="s">
        <v>1892</v>
      </c>
      <c r="H333" s="300">
        <v>359</v>
      </c>
      <c r="I333" s="296">
        <f t="shared" si="33"/>
        <v>1.0124861541108277E-2</v>
      </c>
      <c r="J333" s="361">
        <f t="shared" si="32"/>
        <v>43.349088445178033</v>
      </c>
      <c r="K333" s="361">
        <f t="shared" si="28"/>
        <v>9.5367994579391677</v>
      </c>
      <c r="L333" s="297">
        <v>16.043491122410487</v>
      </c>
      <c r="M333" s="297">
        <v>10.258624162813488</v>
      </c>
      <c r="N333" s="363">
        <f t="shared" si="30"/>
        <v>0.10361531329845099</v>
      </c>
      <c r="R333" s="356"/>
    </row>
    <row r="334" spans="1:18" x14ac:dyDescent="0.35">
      <c r="A334" s="322">
        <f t="shared" si="31"/>
        <v>329</v>
      </c>
      <c r="B334" s="300" t="s">
        <v>246</v>
      </c>
      <c r="C334" s="300">
        <v>342.3</v>
      </c>
      <c r="D334" s="300"/>
      <c r="E334" s="300"/>
      <c r="F334" s="300">
        <f t="shared" si="29"/>
        <v>342.3</v>
      </c>
      <c r="G334" s="300" t="s">
        <v>1892</v>
      </c>
      <c r="H334" s="300">
        <v>179</v>
      </c>
      <c r="I334" s="296">
        <f t="shared" si="33"/>
        <v>5.0483292920846289E-3</v>
      </c>
      <c r="J334" s="361">
        <f t="shared" si="32"/>
        <v>21.614169447595735</v>
      </c>
      <c r="K334" s="361">
        <f t="shared" si="28"/>
        <v>4.7551172784710616</v>
      </c>
      <c r="L334" s="297">
        <v>7.9994008660486831</v>
      </c>
      <c r="M334" s="297">
        <v>5.1150243040212091</v>
      </c>
      <c r="N334" s="363">
        <f t="shared" si="30"/>
        <v>0.1153482672980914</v>
      </c>
      <c r="R334" s="356"/>
    </row>
    <row r="335" spans="1:18" x14ac:dyDescent="0.35">
      <c r="A335" s="322">
        <f t="shared" si="31"/>
        <v>330</v>
      </c>
      <c r="B335" s="300" t="s">
        <v>247</v>
      </c>
      <c r="C335" s="300">
        <v>301</v>
      </c>
      <c r="D335" s="300"/>
      <c r="E335" s="300"/>
      <c r="F335" s="300">
        <f t="shared" si="29"/>
        <v>301</v>
      </c>
      <c r="G335" s="300" t="s">
        <v>1892</v>
      </c>
      <c r="H335" s="300">
        <v>168</v>
      </c>
      <c r="I335" s="296">
        <f t="shared" si="33"/>
        <v>4.7380967657554059E-3</v>
      </c>
      <c r="J335" s="361">
        <f t="shared" si="32"/>
        <v>20.285924397743482</v>
      </c>
      <c r="K335" s="361">
        <f t="shared" si="28"/>
        <v>4.4629033675035661</v>
      </c>
      <c r="L335" s="297">
        <v>7.5078175726043499</v>
      </c>
      <c r="M335" s="297">
        <v>4.8006932015394588</v>
      </c>
      <c r="N335" s="363">
        <f t="shared" si="30"/>
        <v>0.12311408152621549</v>
      </c>
      <c r="R335" s="356"/>
    </row>
    <row r="336" spans="1:18" x14ac:dyDescent="0.35">
      <c r="A336" s="322">
        <f t="shared" si="31"/>
        <v>331</v>
      </c>
      <c r="B336" s="300" t="s">
        <v>248</v>
      </c>
      <c r="C336" s="300">
        <v>221.5</v>
      </c>
      <c r="D336" s="300"/>
      <c r="E336" s="300"/>
      <c r="F336" s="300">
        <f t="shared" si="29"/>
        <v>221.5</v>
      </c>
      <c r="G336" s="300" t="s">
        <v>1892</v>
      </c>
      <c r="H336" s="300">
        <v>140</v>
      </c>
      <c r="I336" s="296">
        <f t="shared" si="33"/>
        <v>3.9484139714628377E-3</v>
      </c>
      <c r="J336" s="361">
        <f t="shared" si="32"/>
        <v>16.904936998119567</v>
      </c>
      <c r="K336" s="361">
        <f t="shared" si="28"/>
        <v>3.7190861395863046</v>
      </c>
      <c r="L336" s="297">
        <v>6.2565146438369581</v>
      </c>
      <c r="M336" s="297">
        <v>4.0005776679495497</v>
      </c>
      <c r="N336" s="363">
        <f t="shared" si="30"/>
        <v>0.1394181284401462</v>
      </c>
      <c r="R336" s="356"/>
    </row>
    <row r="337" spans="1:18" x14ac:dyDescent="0.35">
      <c r="A337" s="322">
        <f t="shared" si="31"/>
        <v>332</v>
      </c>
      <c r="B337" s="300" t="s">
        <v>249</v>
      </c>
      <c r="C337" s="300">
        <v>232.5</v>
      </c>
      <c r="D337" s="300"/>
      <c r="E337" s="300"/>
      <c r="F337" s="300">
        <f t="shared" si="29"/>
        <v>232.5</v>
      </c>
      <c r="G337" s="300" t="s">
        <v>1892</v>
      </c>
      <c r="H337" s="300">
        <v>145</v>
      </c>
      <c r="I337" s="296">
        <f t="shared" si="33"/>
        <v>4.0894287561579392E-3</v>
      </c>
      <c r="J337" s="361">
        <f t="shared" si="32"/>
        <v>17.508684748052406</v>
      </c>
      <c r="K337" s="361">
        <f t="shared" si="28"/>
        <v>3.8519106445715292</v>
      </c>
      <c r="L337" s="297">
        <v>6.4799615954025631</v>
      </c>
      <c r="M337" s="297">
        <v>4.1434554418048908</v>
      </c>
      <c r="N337" s="363">
        <f t="shared" si="30"/>
        <v>0.13756564485948986</v>
      </c>
      <c r="R337" s="356"/>
    </row>
    <row r="338" spans="1:18" x14ac:dyDescent="0.35">
      <c r="A338" s="322">
        <f t="shared" si="31"/>
        <v>333</v>
      </c>
      <c r="B338" s="300" t="s">
        <v>268</v>
      </c>
      <c r="C338" s="300">
        <v>325.3</v>
      </c>
      <c r="D338" s="300"/>
      <c r="E338" s="300"/>
      <c r="F338" s="300">
        <f t="shared" si="29"/>
        <v>325.3</v>
      </c>
      <c r="G338" s="300" t="s">
        <v>1892</v>
      </c>
      <c r="H338" s="300">
        <v>157</v>
      </c>
      <c r="I338" s="296">
        <f t="shared" si="33"/>
        <v>4.427864239426183E-3</v>
      </c>
      <c r="J338" s="361">
        <f t="shared" si="32"/>
        <v>18.957679347891229</v>
      </c>
      <c r="K338" s="361">
        <f t="shared" si="28"/>
        <v>4.1706894565360706</v>
      </c>
      <c r="L338" s="297">
        <v>7.0162342791600176</v>
      </c>
      <c r="M338" s="297">
        <v>4.4863620990577093</v>
      </c>
      <c r="N338" s="363">
        <f t="shared" si="30"/>
        <v>0.10645854651904404</v>
      </c>
      <c r="R338" s="356"/>
    </row>
    <row r="339" spans="1:18" x14ac:dyDescent="0.35">
      <c r="A339" s="322">
        <f t="shared" si="31"/>
        <v>334</v>
      </c>
      <c r="B339" s="300" t="s">
        <v>272</v>
      </c>
      <c r="C339" s="300">
        <v>178.3</v>
      </c>
      <c r="D339" s="300"/>
      <c r="E339" s="300"/>
      <c r="F339" s="300">
        <f t="shared" si="29"/>
        <v>178.3</v>
      </c>
      <c r="G339" s="300" t="s">
        <v>1892</v>
      </c>
      <c r="H339" s="300">
        <v>141</v>
      </c>
      <c r="I339" s="296">
        <f t="shared" si="33"/>
        <v>3.9766169284018585E-3</v>
      </c>
      <c r="J339" s="361">
        <f t="shared" si="32"/>
        <v>17.025686548106137</v>
      </c>
      <c r="K339" s="361">
        <f t="shared" si="28"/>
        <v>3.7456510405833501</v>
      </c>
      <c r="L339" s="297">
        <v>6.3012040341500795</v>
      </c>
      <c r="M339" s="297">
        <v>4.0291532227206179</v>
      </c>
      <c r="N339" s="363">
        <f t="shared" si="30"/>
        <v>0.17443463177543567</v>
      </c>
      <c r="R339" s="356"/>
    </row>
    <row r="340" spans="1:18" x14ac:dyDescent="0.35">
      <c r="A340" s="322">
        <f t="shared" si="31"/>
        <v>335</v>
      </c>
      <c r="B340" s="300" t="s">
        <v>294</v>
      </c>
      <c r="C340" s="300">
        <v>212.89</v>
      </c>
      <c r="D340" s="300"/>
      <c r="E340" s="300"/>
      <c r="F340" s="300">
        <f t="shared" si="29"/>
        <v>212.89</v>
      </c>
      <c r="G340" s="300" t="s">
        <v>1892</v>
      </c>
      <c r="H340" s="300">
        <v>140</v>
      </c>
      <c r="I340" s="296">
        <f t="shared" si="33"/>
        <v>3.9484139714628377E-3</v>
      </c>
      <c r="J340" s="361">
        <f t="shared" si="32"/>
        <v>16.904936998119567</v>
      </c>
      <c r="K340" s="361">
        <f t="shared" si="28"/>
        <v>3.7190861395863046</v>
      </c>
      <c r="L340" s="297">
        <v>6.2565146438369581</v>
      </c>
      <c r="M340" s="297">
        <v>4.0005776679495497</v>
      </c>
      <c r="N340" s="363">
        <f t="shared" si="30"/>
        <v>0.14505667457133911</v>
      </c>
      <c r="R340" s="356"/>
    </row>
    <row r="341" spans="1:18" x14ac:dyDescent="0.35">
      <c r="A341" s="322">
        <f t="shared" si="31"/>
        <v>336</v>
      </c>
      <c r="B341" s="300" t="s">
        <v>295</v>
      </c>
      <c r="C341" s="300">
        <v>235.6</v>
      </c>
      <c r="D341" s="300"/>
      <c r="E341" s="300"/>
      <c r="F341" s="300">
        <f t="shared" si="29"/>
        <v>235.6</v>
      </c>
      <c r="G341" s="300" t="s">
        <v>1892</v>
      </c>
      <c r="H341" s="300">
        <v>180</v>
      </c>
      <c r="I341" s="296">
        <f t="shared" si="33"/>
        <v>5.0765322490236488E-3</v>
      </c>
      <c r="J341" s="361">
        <f t="shared" si="32"/>
        <v>21.734918997582302</v>
      </c>
      <c r="K341" s="361">
        <f t="shared" si="28"/>
        <v>4.7816821794681061</v>
      </c>
      <c r="L341" s="297">
        <v>8.0440902563618035</v>
      </c>
      <c r="M341" s="297">
        <v>5.1435998587922782</v>
      </c>
      <c r="N341" s="363">
        <f t="shared" si="30"/>
        <v>0.16852415658830427</v>
      </c>
      <c r="R341" s="356"/>
    </row>
    <row r="342" spans="1:18" x14ac:dyDescent="0.35">
      <c r="A342" s="322">
        <f t="shared" si="31"/>
        <v>337</v>
      </c>
      <c r="B342" s="300" t="s">
        <v>296</v>
      </c>
      <c r="C342" s="300">
        <v>549.4</v>
      </c>
      <c r="D342" s="300"/>
      <c r="E342" s="300"/>
      <c r="F342" s="300">
        <f t="shared" si="29"/>
        <v>549.4</v>
      </c>
      <c r="G342" s="300" t="s">
        <v>1892</v>
      </c>
      <c r="H342" s="300">
        <v>250</v>
      </c>
      <c r="I342" s="296">
        <f t="shared" si="33"/>
        <v>7.0507392347550681E-3</v>
      </c>
      <c r="J342" s="361">
        <f t="shared" si="32"/>
        <v>30.187387496642085</v>
      </c>
      <c r="K342" s="361">
        <f t="shared" si="28"/>
        <v>6.6412252492612591</v>
      </c>
      <c r="L342" s="297">
        <v>11.172347578280283</v>
      </c>
      <c r="M342" s="297">
        <v>7.1438886927670522</v>
      </c>
      <c r="N342" s="363">
        <f t="shared" si="30"/>
        <v>0.10037285951392551</v>
      </c>
      <c r="R342" s="356"/>
    </row>
    <row r="343" spans="1:18" x14ac:dyDescent="0.35">
      <c r="A343" s="322">
        <f t="shared" si="31"/>
        <v>338</v>
      </c>
      <c r="B343" s="300" t="s">
        <v>297</v>
      </c>
      <c r="C343" s="300">
        <v>335</v>
      </c>
      <c r="D343" s="300"/>
      <c r="E343" s="300"/>
      <c r="F343" s="300">
        <f t="shared" si="29"/>
        <v>335</v>
      </c>
      <c r="G343" s="300" t="s">
        <v>1892</v>
      </c>
      <c r="H343" s="300">
        <v>190</v>
      </c>
      <c r="I343" s="296">
        <f t="shared" si="33"/>
        <v>5.3585618184138518E-3</v>
      </c>
      <c r="J343" s="361">
        <f t="shared" si="32"/>
        <v>22.942414497447984</v>
      </c>
      <c r="K343" s="361">
        <f t="shared" si="28"/>
        <v>5.0473311894385562</v>
      </c>
      <c r="L343" s="297">
        <v>8.4909841594930153</v>
      </c>
      <c r="M343" s="297">
        <v>5.4293554065029603</v>
      </c>
      <c r="N343" s="363">
        <f t="shared" si="30"/>
        <v>0.12510473209815676</v>
      </c>
      <c r="R343" s="356"/>
    </row>
    <row r="344" spans="1:18" x14ac:dyDescent="0.35">
      <c r="A344" s="322">
        <f t="shared" si="31"/>
        <v>339</v>
      </c>
      <c r="B344" s="300" t="s">
        <v>298</v>
      </c>
      <c r="C344" s="300">
        <v>867.4</v>
      </c>
      <c r="D344" s="300"/>
      <c r="E344" s="300"/>
      <c r="F344" s="300">
        <f t="shared" si="29"/>
        <v>867.4</v>
      </c>
      <c r="G344" s="300" t="s">
        <v>1899</v>
      </c>
      <c r="H344" s="300">
        <v>200</v>
      </c>
      <c r="I344" s="296">
        <f t="shared" si="33"/>
        <v>5.640591387804054E-3</v>
      </c>
      <c r="J344" s="361">
        <f t="shared" si="32"/>
        <v>24.149909997313667</v>
      </c>
      <c r="K344" s="361">
        <f t="shared" si="28"/>
        <v>5.3129801994090071</v>
      </c>
      <c r="L344" s="297">
        <v>8.9378780626242271</v>
      </c>
      <c r="M344" s="297">
        <v>5.7151109542136425</v>
      </c>
      <c r="N344" s="363">
        <f t="shared" si="30"/>
        <v>5.0859902252202611E-2</v>
      </c>
      <c r="R344" s="356"/>
    </row>
    <row r="345" spans="1:18" x14ac:dyDescent="0.35">
      <c r="A345" s="322">
        <f t="shared" si="31"/>
        <v>340</v>
      </c>
      <c r="B345" s="300" t="s">
        <v>299</v>
      </c>
      <c r="C345" s="300">
        <v>617.4</v>
      </c>
      <c r="D345" s="300">
        <v>14.7</v>
      </c>
      <c r="E345" s="300"/>
      <c r="F345" s="300">
        <f t="shared" si="29"/>
        <v>632.1</v>
      </c>
      <c r="G345" s="300" t="s">
        <v>1892</v>
      </c>
      <c r="H345" s="300">
        <v>230</v>
      </c>
      <c r="I345" s="296">
        <f t="shared" si="33"/>
        <v>6.4866800959746621E-3</v>
      </c>
      <c r="J345" s="361">
        <f t="shared" si="32"/>
        <v>27.772396496910716</v>
      </c>
      <c r="K345" s="361">
        <f t="shared" si="28"/>
        <v>6.1099272293203573</v>
      </c>
      <c r="L345" s="297">
        <v>10.278559772017859</v>
      </c>
      <c r="M345" s="297">
        <v>6.5723775973456888</v>
      </c>
      <c r="N345" s="363">
        <f t="shared" si="30"/>
        <v>8.0261447706999861E-2</v>
      </c>
      <c r="R345" s="356"/>
    </row>
    <row r="346" spans="1:18" x14ac:dyDescent="0.35">
      <c r="A346" s="322">
        <f t="shared" si="31"/>
        <v>341</v>
      </c>
      <c r="B346" s="300" t="s">
        <v>300</v>
      </c>
      <c r="C346" s="300">
        <v>1578.2</v>
      </c>
      <c r="D346" s="300"/>
      <c r="E346" s="300"/>
      <c r="F346" s="300">
        <f t="shared" si="29"/>
        <v>1578.2</v>
      </c>
      <c r="G346" s="300" t="s">
        <v>1899</v>
      </c>
      <c r="H346" s="300">
        <v>860</v>
      </c>
      <c r="I346" s="296">
        <f t="shared" si="33"/>
        <v>2.4254542967557434E-2</v>
      </c>
      <c r="J346" s="361">
        <f t="shared" si="32"/>
        <v>103.84461298844877</v>
      </c>
      <c r="K346" s="361">
        <f t="shared" si="28"/>
        <v>22.845814857458731</v>
      </c>
      <c r="L346" s="297">
        <v>38.432875669284172</v>
      </c>
      <c r="M346" s="297">
        <v>24.574977103118663</v>
      </c>
      <c r="N346" s="363">
        <f t="shared" si="30"/>
        <v>0.12019913865055781</v>
      </c>
      <c r="R346" s="356"/>
    </row>
    <row r="347" spans="1:18" x14ac:dyDescent="0.35">
      <c r="A347" s="322">
        <f t="shared" si="31"/>
        <v>342</v>
      </c>
      <c r="B347" s="300" t="s">
        <v>301</v>
      </c>
      <c r="C347" s="300">
        <v>261.7</v>
      </c>
      <c r="D347" s="300"/>
      <c r="E347" s="300"/>
      <c r="F347" s="300">
        <f t="shared" si="29"/>
        <v>261.7</v>
      </c>
      <c r="G347" s="300" t="s">
        <v>1892</v>
      </c>
      <c r="H347" s="300">
        <v>180</v>
      </c>
      <c r="I347" s="296">
        <f t="shared" si="33"/>
        <v>5.0765322490236488E-3</v>
      </c>
      <c r="J347" s="361">
        <f t="shared" si="32"/>
        <v>21.734918997582302</v>
      </c>
      <c r="K347" s="361">
        <f t="shared" si="28"/>
        <v>4.7816821794681061</v>
      </c>
      <c r="L347" s="297">
        <v>8.0440902563618035</v>
      </c>
      <c r="M347" s="297">
        <v>5.1435998587922782</v>
      </c>
      <c r="N347" s="363">
        <f t="shared" si="30"/>
        <v>0.15171681808255441</v>
      </c>
      <c r="R347" s="356"/>
    </row>
    <row r="348" spans="1:18" x14ac:dyDescent="0.35">
      <c r="A348" s="322">
        <f t="shared" si="31"/>
        <v>343</v>
      </c>
      <c r="B348" s="300" t="s">
        <v>302</v>
      </c>
      <c r="C348" s="300">
        <v>674.21</v>
      </c>
      <c r="D348" s="300"/>
      <c r="E348" s="300"/>
      <c r="F348" s="300">
        <f t="shared" si="29"/>
        <v>674.21</v>
      </c>
      <c r="G348" s="300" t="s">
        <v>1892</v>
      </c>
      <c r="H348" s="300">
        <v>460</v>
      </c>
      <c r="I348" s="296">
        <f t="shared" si="33"/>
        <v>1.2973360191949324E-2</v>
      </c>
      <c r="J348" s="361">
        <f t="shared" si="32"/>
        <v>55.544792993821432</v>
      </c>
      <c r="K348" s="361">
        <f t="shared" si="28"/>
        <v>12.219854458640715</v>
      </c>
      <c r="L348" s="297">
        <v>20.557119544035718</v>
      </c>
      <c r="M348" s="297">
        <v>13.144755194691378</v>
      </c>
      <c r="N348" s="363">
        <f t="shared" si="30"/>
        <v>0.15049691074174104</v>
      </c>
      <c r="R348" s="356"/>
    </row>
    <row r="349" spans="1:18" x14ac:dyDescent="0.35">
      <c r="A349" s="322">
        <f t="shared" si="31"/>
        <v>344</v>
      </c>
      <c r="B349" s="300" t="s">
        <v>303</v>
      </c>
      <c r="C349" s="300">
        <v>258.89999999999998</v>
      </c>
      <c r="D349" s="300"/>
      <c r="E349" s="300"/>
      <c r="F349" s="300">
        <f t="shared" si="29"/>
        <v>258.89999999999998</v>
      </c>
      <c r="G349" s="300" t="s">
        <v>1892</v>
      </c>
      <c r="H349" s="300">
        <v>180</v>
      </c>
      <c r="I349" s="296">
        <f t="shared" si="33"/>
        <v>5.0765322490236488E-3</v>
      </c>
      <c r="J349" s="361">
        <f t="shared" si="32"/>
        <v>21.734918997582302</v>
      </c>
      <c r="K349" s="361">
        <f t="shared" si="28"/>
        <v>4.7816821794681061</v>
      </c>
      <c r="L349" s="297">
        <v>8.0440902563618035</v>
      </c>
      <c r="M349" s="297">
        <v>5.1435998587922782</v>
      </c>
      <c r="N349" s="363">
        <f t="shared" si="30"/>
        <v>0.15335763341909808</v>
      </c>
      <c r="R349" s="356"/>
    </row>
    <row r="350" spans="1:18" x14ac:dyDescent="0.35">
      <c r="A350" s="322">
        <f t="shared" si="31"/>
        <v>345</v>
      </c>
      <c r="B350" s="300" t="s">
        <v>304</v>
      </c>
      <c r="C350" s="300">
        <v>184.7</v>
      </c>
      <c r="D350" s="300"/>
      <c r="E350" s="300"/>
      <c r="F350" s="300">
        <f t="shared" si="29"/>
        <v>184.7</v>
      </c>
      <c r="G350" s="300" t="s">
        <v>1892</v>
      </c>
      <c r="H350" s="300">
        <v>160</v>
      </c>
      <c r="I350" s="296">
        <f t="shared" si="33"/>
        <v>4.5124731102432437E-3</v>
      </c>
      <c r="J350" s="361">
        <f t="shared" si="32"/>
        <v>19.319927997850936</v>
      </c>
      <c r="K350" s="361">
        <f t="shared" si="28"/>
        <v>4.2503841595272061</v>
      </c>
      <c r="L350" s="297">
        <v>7.1503024500993817</v>
      </c>
      <c r="M350" s="297">
        <v>4.572088763370914</v>
      </c>
      <c r="N350" s="363">
        <f t="shared" si="30"/>
        <v>0.19108123102787461</v>
      </c>
      <c r="R350" s="356"/>
    </row>
    <row r="351" spans="1:18" x14ac:dyDescent="0.35">
      <c r="A351" s="322">
        <f t="shared" si="31"/>
        <v>346</v>
      </c>
      <c r="B351" s="300" t="s">
        <v>305</v>
      </c>
      <c r="C351" s="300">
        <v>197.6</v>
      </c>
      <c r="D351" s="300"/>
      <c r="E351" s="300"/>
      <c r="F351" s="300">
        <f t="shared" si="29"/>
        <v>197.6</v>
      </c>
      <c r="G351" s="300" t="s">
        <v>1892</v>
      </c>
      <c r="H351" s="300">
        <v>160</v>
      </c>
      <c r="I351" s="296">
        <f t="shared" si="33"/>
        <v>4.5124731102432437E-3</v>
      </c>
      <c r="J351" s="361">
        <f t="shared" si="32"/>
        <v>19.319927997850936</v>
      </c>
      <c r="K351" s="361">
        <f t="shared" si="28"/>
        <v>4.2503841595272061</v>
      </c>
      <c r="L351" s="297">
        <v>7.1503024500993817</v>
      </c>
      <c r="M351" s="297">
        <v>4.572088763370914</v>
      </c>
      <c r="N351" s="363">
        <f t="shared" si="30"/>
        <v>0.17860679843546781</v>
      </c>
      <c r="R351" s="356"/>
    </row>
    <row r="352" spans="1:18" x14ac:dyDescent="0.35">
      <c r="A352" s="322">
        <f t="shared" si="31"/>
        <v>347</v>
      </c>
      <c r="B352" s="300" t="s">
        <v>306</v>
      </c>
      <c r="C352" s="300">
        <v>229.2</v>
      </c>
      <c r="D352" s="300"/>
      <c r="E352" s="300"/>
      <c r="F352" s="300">
        <f t="shared" si="29"/>
        <v>229.2</v>
      </c>
      <c r="G352" s="300" t="s">
        <v>1892</v>
      </c>
      <c r="H352" s="300">
        <v>186</v>
      </c>
      <c r="I352" s="296">
        <f t="shared" si="33"/>
        <v>5.2457499906577703E-3</v>
      </c>
      <c r="J352" s="361">
        <f t="shared" si="32"/>
        <v>22.459416297501711</v>
      </c>
      <c r="K352" s="361">
        <f t="shared" si="28"/>
        <v>4.9410715854503762</v>
      </c>
      <c r="L352" s="297">
        <v>8.3122265982405317</v>
      </c>
      <c r="M352" s="297">
        <v>5.3150531874186875</v>
      </c>
      <c r="N352" s="363">
        <f t="shared" si="30"/>
        <v>0.17900422193983989</v>
      </c>
      <c r="R352" s="356"/>
    </row>
    <row r="353" spans="1:18" x14ac:dyDescent="0.35">
      <c r="A353" s="322">
        <f t="shared" si="31"/>
        <v>348</v>
      </c>
      <c r="B353" s="300" t="s">
        <v>1687</v>
      </c>
      <c r="C353" s="300">
        <v>455.74</v>
      </c>
      <c r="D353" s="300"/>
      <c r="E353" s="300"/>
      <c r="F353" s="300">
        <f t="shared" si="29"/>
        <v>455.74</v>
      </c>
      <c r="G353" s="300" t="s">
        <v>1892</v>
      </c>
      <c r="H353" s="300">
        <v>140</v>
      </c>
      <c r="I353" s="296">
        <f t="shared" si="33"/>
        <v>3.9484139714628377E-3</v>
      </c>
      <c r="J353" s="361">
        <f t="shared" si="32"/>
        <v>16.904936998119567</v>
      </c>
      <c r="K353" s="361">
        <f t="shared" si="28"/>
        <v>3.7190861395863046</v>
      </c>
      <c r="L353" s="297">
        <v>6.2565146438369581</v>
      </c>
      <c r="M353" s="297">
        <v>4.0005776679495497</v>
      </c>
      <c r="N353" s="363">
        <f t="shared" si="30"/>
        <v>6.7760379711002725E-2</v>
      </c>
      <c r="R353" s="356"/>
    </row>
    <row r="354" spans="1:18" x14ac:dyDescent="0.35">
      <c r="A354" s="322">
        <f t="shared" si="31"/>
        <v>349</v>
      </c>
      <c r="B354" s="300" t="s">
        <v>1688</v>
      </c>
      <c r="C354" s="300">
        <v>425.6</v>
      </c>
      <c r="D354" s="300">
        <v>38.1</v>
      </c>
      <c r="E354" s="300"/>
      <c r="F354" s="300">
        <f t="shared" si="29"/>
        <v>463.70000000000005</v>
      </c>
      <c r="G354" s="300" t="s">
        <v>1892</v>
      </c>
      <c r="H354" s="300">
        <v>225</v>
      </c>
      <c r="I354" s="296">
        <f t="shared" si="33"/>
        <v>6.3456653112795615E-3</v>
      </c>
      <c r="J354" s="361">
        <f t="shared" si="32"/>
        <v>27.168648746977876</v>
      </c>
      <c r="K354" s="361">
        <f t="shared" si="28"/>
        <v>5.9771027243351327</v>
      </c>
      <c r="L354" s="297">
        <v>10.055112820452255</v>
      </c>
      <c r="M354" s="297">
        <v>6.4294998234903478</v>
      </c>
      <c r="N354" s="363">
        <f t="shared" si="30"/>
        <v>0.10703119282996679</v>
      </c>
      <c r="R354" s="356"/>
    </row>
    <row r="355" spans="1:18" x14ac:dyDescent="0.35">
      <c r="A355" s="322">
        <f t="shared" si="31"/>
        <v>350</v>
      </c>
      <c r="B355" s="300" t="s">
        <v>1689</v>
      </c>
      <c r="C355" s="300">
        <v>475.2</v>
      </c>
      <c r="D355" s="300"/>
      <c r="E355" s="300"/>
      <c r="F355" s="300">
        <f t="shared" si="29"/>
        <v>475.2</v>
      </c>
      <c r="G355" s="300" t="s">
        <v>1899</v>
      </c>
      <c r="H355" s="300">
        <v>219</v>
      </c>
      <c r="I355" s="296">
        <f t="shared" si="33"/>
        <v>6.1764475696454392E-3</v>
      </c>
      <c r="J355" s="361">
        <f t="shared" si="32"/>
        <v>26.444151447058463</v>
      </c>
      <c r="K355" s="361">
        <f t="shared" si="28"/>
        <v>5.8177133183528618</v>
      </c>
      <c r="L355" s="297">
        <v>9.7869764785735285</v>
      </c>
      <c r="M355" s="297">
        <v>6.2580464948639385</v>
      </c>
      <c r="N355" s="363">
        <f t="shared" si="30"/>
        <v>0.10165590854134847</v>
      </c>
      <c r="R355" s="356"/>
    </row>
    <row r="356" spans="1:18" x14ac:dyDescent="0.35">
      <c r="A356" s="322">
        <f t="shared" si="31"/>
        <v>351</v>
      </c>
      <c r="B356" s="300" t="s">
        <v>1690</v>
      </c>
      <c r="C356" s="300">
        <v>454.5</v>
      </c>
      <c r="D356" s="300"/>
      <c r="E356" s="300"/>
      <c r="F356" s="300">
        <f t="shared" si="29"/>
        <v>454.5</v>
      </c>
      <c r="G356" s="300" t="s">
        <v>1892</v>
      </c>
      <c r="H356" s="300">
        <v>240</v>
      </c>
      <c r="I356" s="296">
        <f t="shared" si="33"/>
        <v>6.7687096653648651E-3</v>
      </c>
      <c r="J356" s="361">
        <f t="shared" si="32"/>
        <v>28.979891996776402</v>
      </c>
      <c r="K356" s="361">
        <f t="shared" si="28"/>
        <v>6.3755762392908082</v>
      </c>
      <c r="L356" s="297">
        <v>10.725453675149071</v>
      </c>
      <c r="M356" s="297">
        <v>6.8581331450563709</v>
      </c>
      <c r="N356" s="363">
        <f t="shared" si="30"/>
        <v>0.1164775688806879</v>
      </c>
      <c r="R356" s="356"/>
    </row>
    <row r="357" spans="1:18" x14ac:dyDescent="0.35">
      <c r="A357" s="322">
        <f t="shared" si="31"/>
        <v>352</v>
      </c>
      <c r="B357" s="300" t="s">
        <v>1691</v>
      </c>
      <c r="C357" s="300">
        <v>590.97</v>
      </c>
      <c r="D357" s="300"/>
      <c r="E357" s="300"/>
      <c r="F357" s="300">
        <f t="shared" si="29"/>
        <v>590.97</v>
      </c>
      <c r="G357" s="300" t="s">
        <v>1892</v>
      </c>
      <c r="H357" s="300">
        <v>218</v>
      </c>
      <c r="I357" s="296">
        <f t="shared" si="33"/>
        <v>6.1482446127064192E-3</v>
      </c>
      <c r="J357" s="361">
        <f t="shared" si="32"/>
        <v>26.323401897071896</v>
      </c>
      <c r="K357" s="361">
        <f t="shared" si="28"/>
        <v>5.7911484173558172</v>
      </c>
      <c r="L357" s="297">
        <v>9.742287088260408</v>
      </c>
      <c r="M357" s="297">
        <v>6.2294709400928703</v>
      </c>
      <c r="N357" s="363">
        <f t="shared" si="30"/>
        <v>8.1368442294500562E-2</v>
      </c>
      <c r="R357" s="356"/>
    </row>
    <row r="358" spans="1:18" x14ac:dyDescent="0.35">
      <c r="A358" s="322">
        <f t="shared" si="31"/>
        <v>353</v>
      </c>
      <c r="B358" s="300" t="s">
        <v>1692</v>
      </c>
      <c r="C358" s="300">
        <v>629.20000000000005</v>
      </c>
      <c r="D358" s="300"/>
      <c r="E358" s="300"/>
      <c r="F358" s="300">
        <f t="shared" si="29"/>
        <v>629.20000000000005</v>
      </c>
      <c r="G358" s="300" t="s">
        <v>1892</v>
      </c>
      <c r="H358" s="300">
        <v>278</v>
      </c>
      <c r="I358" s="296">
        <f t="shared" si="33"/>
        <v>7.8404220290476355E-3</v>
      </c>
      <c r="J358" s="361">
        <f t="shared" si="32"/>
        <v>33.568374896266</v>
      </c>
      <c r="K358" s="361">
        <f t="shared" si="28"/>
        <v>7.3850424771785201</v>
      </c>
      <c r="L358" s="297">
        <v>12.423650507047675</v>
      </c>
      <c r="M358" s="297">
        <v>7.9440042263569621</v>
      </c>
      <c r="N358" s="363">
        <f t="shared" si="30"/>
        <v>9.7458792286791412E-2</v>
      </c>
      <c r="R358" s="356"/>
    </row>
    <row r="359" spans="1:18" x14ac:dyDescent="0.35">
      <c r="A359" s="322">
        <f t="shared" si="31"/>
        <v>354</v>
      </c>
      <c r="B359" s="300" t="s">
        <v>1693</v>
      </c>
      <c r="C359" s="300">
        <v>484.9</v>
      </c>
      <c r="D359" s="300"/>
      <c r="E359" s="300"/>
      <c r="F359" s="300">
        <f t="shared" si="29"/>
        <v>484.9</v>
      </c>
      <c r="G359" s="300" t="s">
        <v>1899</v>
      </c>
      <c r="H359" s="300">
        <v>290</v>
      </c>
      <c r="I359" s="296">
        <f t="shared" si="33"/>
        <v>8.1788575123158784E-3</v>
      </c>
      <c r="J359" s="361">
        <f t="shared" si="32"/>
        <v>35.017369496104813</v>
      </c>
      <c r="K359" s="361">
        <f t="shared" si="28"/>
        <v>7.7038212891430584</v>
      </c>
      <c r="L359" s="297">
        <v>12.959923190805126</v>
      </c>
      <c r="M359" s="297">
        <v>8.2869108836097816</v>
      </c>
      <c r="N359" s="363">
        <f t="shared" si="30"/>
        <v>0.13192003476936023</v>
      </c>
      <c r="R359" s="356"/>
    </row>
    <row r="360" spans="1:18" x14ac:dyDescent="0.35">
      <c r="A360" s="322">
        <f t="shared" si="31"/>
        <v>355</v>
      </c>
      <c r="B360" s="300" t="s">
        <v>1694</v>
      </c>
      <c r="C360" s="300">
        <v>1170.4000000000001</v>
      </c>
      <c r="D360" s="300"/>
      <c r="E360" s="300"/>
      <c r="F360" s="300">
        <f t="shared" si="29"/>
        <v>1170.4000000000001</v>
      </c>
      <c r="G360" s="300" t="s">
        <v>1899</v>
      </c>
      <c r="H360" s="300">
        <v>328</v>
      </c>
      <c r="I360" s="296">
        <f t="shared" si="33"/>
        <v>9.2505698759986488E-3</v>
      </c>
      <c r="J360" s="361">
        <f t="shared" si="32"/>
        <v>39.605852395594411</v>
      </c>
      <c r="K360" s="361">
        <f t="shared" si="28"/>
        <v>8.7132875270307704</v>
      </c>
      <c r="L360" s="297">
        <v>14.658120022703731</v>
      </c>
      <c r="M360" s="297">
        <v>9.3727819649103736</v>
      </c>
      <c r="N360" s="363">
        <f t="shared" si="30"/>
        <v>6.1816508809158642E-2</v>
      </c>
      <c r="R360" s="356"/>
    </row>
    <row r="361" spans="1:18" x14ac:dyDescent="0.35">
      <c r="A361" s="322">
        <f t="shared" si="31"/>
        <v>356</v>
      </c>
      <c r="B361" s="300" t="s">
        <v>1695</v>
      </c>
      <c r="C361" s="300">
        <v>441.7</v>
      </c>
      <c r="D361" s="300"/>
      <c r="E361" s="300"/>
      <c r="F361" s="300">
        <f t="shared" si="29"/>
        <v>441.7</v>
      </c>
      <c r="G361" s="300" t="s">
        <v>1892</v>
      </c>
      <c r="H361" s="300">
        <v>187</v>
      </c>
      <c r="I361" s="296">
        <f t="shared" si="33"/>
        <v>5.2739529475967911E-3</v>
      </c>
      <c r="J361" s="361">
        <f t="shared" si="32"/>
        <v>22.580165847488281</v>
      </c>
      <c r="K361" s="361">
        <f t="shared" si="28"/>
        <v>4.9676364864474216</v>
      </c>
      <c r="L361" s="297">
        <v>8.3569159885536521</v>
      </c>
      <c r="M361" s="297">
        <v>5.3436287421897557</v>
      </c>
      <c r="N361" s="363">
        <f t="shared" si="30"/>
        <v>9.3385435962597046E-2</v>
      </c>
      <c r="R361" s="356"/>
    </row>
    <row r="362" spans="1:18" x14ac:dyDescent="0.35">
      <c r="A362" s="322">
        <f t="shared" si="31"/>
        <v>357</v>
      </c>
      <c r="B362" s="300" t="s">
        <v>1696</v>
      </c>
      <c r="C362" s="300">
        <v>465.7</v>
      </c>
      <c r="D362" s="300"/>
      <c r="E362" s="300"/>
      <c r="F362" s="300">
        <f t="shared" si="29"/>
        <v>465.7</v>
      </c>
      <c r="G362" s="300" t="s">
        <v>1892</v>
      </c>
      <c r="H362" s="300">
        <v>221</v>
      </c>
      <c r="I362" s="296">
        <f t="shared" si="33"/>
        <v>6.2328534835234799E-3</v>
      </c>
      <c r="J362" s="361">
        <f t="shared" si="32"/>
        <v>26.685650547031603</v>
      </c>
      <c r="K362" s="361">
        <f t="shared" si="28"/>
        <v>5.8708431203469527</v>
      </c>
      <c r="L362" s="297">
        <v>9.8763552591997694</v>
      </c>
      <c r="M362" s="297">
        <v>6.3151976044060749</v>
      </c>
      <c r="N362" s="363">
        <f t="shared" si="30"/>
        <v>0.10467693049384667</v>
      </c>
      <c r="R362" s="356"/>
    </row>
    <row r="363" spans="1:18" x14ac:dyDescent="0.35">
      <c r="A363" s="322">
        <f t="shared" si="31"/>
        <v>358</v>
      </c>
      <c r="B363" s="302" t="s">
        <v>2411</v>
      </c>
      <c r="C363" s="364">
        <v>7459.3</v>
      </c>
      <c r="D363" s="302"/>
      <c r="E363" s="302"/>
      <c r="F363" s="302">
        <f t="shared" si="29"/>
        <v>7459.3</v>
      </c>
      <c r="G363" s="365" t="s">
        <v>2419</v>
      </c>
      <c r="H363" s="302">
        <v>968</v>
      </c>
      <c r="I363" s="296">
        <f t="shared" si="33"/>
        <v>2.7300462316971624E-2</v>
      </c>
      <c r="J363" s="361">
        <f t="shared" si="32"/>
        <v>116.88556438699815</v>
      </c>
      <c r="K363" s="366">
        <f>J363*0.22</f>
        <v>25.714824165139593</v>
      </c>
      <c r="L363" s="297">
        <v>43.259329823101254</v>
      </c>
      <c r="M363" s="304">
        <v>15.290202307215663</v>
      </c>
      <c r="N363" s="304">
        <f t="shared" si="30"/>
        <v>2.6966326690501075E-2</v>
      </c>
      <c r="R363" s="356"/>
    </row>
    <row r="364" spans="1:18" x14ac:dyDescent="0.35">
      <c r="A364" s="322">
        <f t="shared" si="31"/>
        <v>359</v>
      </c>
      <c r="B364" s="302" t="s">
        <v>2359</v>
      </c>
      <c r="C364" s="364">
        <v>1321</v>
      </c>
      <c r="D364" s="302"/>
      <c r="E364" s="302"/>
      <c r="F364" s="302">
        <f t="shared" si="29"/>
        <v>1321</v>
      </c>
      <c r="G364" s="365" t="s">
        <v>1899</v>
      </c>
      <c r="H364" s="302">
        <v>459</v>
      </c>
      <c r="I364" s="296">
        <f t="shared" si="33"/>
        <v>1.2945157235010305E-2</v>
      </c>
      <c r="J364" s="361">
        <f t="shared" si="32"/>
        <v>55.424043443834869</v>
      </c>
      <c r="K364" s="366">
        <f t="shared" ref="K364:K378" si="34">J364*0.22</f>
        <v>12.193289557643672</v>
      </c>
      <c r="L364" s="297">
        <v>10.7</v>
      </c>
      <c r="M364" s="304">
        <v>7.2502095650950302</v>
      </c>
      <c r="N364" s="304">
        <f t="shared" si="30"/>
        <v>6.477482404736834E-2</v>
      </c>
      <c r="R364" s="356"/>
    </row>
    <row r="365" spans="1:18" x14ac:dyDescent="0.35">
      <c r="A365" s="322">
        <f t="shared" si="31"/>
        <v>360</v>
      </c>
      <c r="B365" s="302" t="s">
        <v>2360</v>
      </c>
      <c r="C365" s="364">
        <v>2046.5</v>
      </c>
      <c r="D365" s="302"/>
      <c r="E365" s="302"/>
      <c r="F365" s="302">
        <f t="shared" si="29"/>
        <v>2046.5</v>
      </c>
      <c r="G365" s="365" t="s">
        <v>1899</v>
      </c>
      <c r="H365" s="302">
        <v>1046</v>
      </c>
      <c r="I365" s="296">
        <f t="shared" si="33"/>
        <v>2.9500292958215206E-2</v>
      </c>
      <c r="J365" s="361">
        <f t="shared" si="32"/>
        <v>126.30402928595049</v>
      </c>
      <c r="K365" s="366">
        <f t="shared" si="34"/>
        <v>27.786886442909108</v>
      </c>
      <c r="L365" s="297">
        <v>46.745102267524707</v>
      </c>
      <c r="M365" s="304">
        <v>16.522264063375601</v>
      </c>
      <c r="N365" s="304">
        <f t="shared" si="30"/>
        <v>0.10620976401649641</v>
      </c>
      <c r="R365" s="356"/>
    </row>
    <row r="366" spans="1:18" x14ac:dyDescent="0.35">
      <c r="A366" s="322">
        <f t="shared" si="31"/>
        <v>361</v>
      </c>
      <c r="B366" s="302" t="s">
        <v>2361</v>
      </c>
      <c r="C366" s="364">
        <v>2053.5</v>
      </c>
      <c r="D366" s="302">
        <v>114</v>
      </c>
      <c r="E366" s="302"/>
      <c r="F366" s="302">
        <f t="shared" si="29"/>
        <v>2167.5</v>
      </c>
      <c r="G366" s="365" t="s">
        <v>1899</v>
      </c>
      <c r="H366" s="302">
        <v>1046</v>
      </c>
      <c r="I366" s="296">
        <f t="shared" si="33"/>
        <v>2.9500292958215206E-2</v>
      </c>
      <c r="J366" s="361">
        <f t="shared" si="32"/>
        <v>126.30402928595049</v>
      </c>
      <c r="K366" s="366">
        <f t="shared" si="34"/>
        <v>27.786886442909108</v>
      </c>
      <c r="L366" s="297">
        <v>46.745102267524707</v>
      </c>
      <c r="M366" s="304">
        <v>16.522264063375601</v>
      </c>
      <c r="N366" s="304">
        <f t="shared" si="30"/>
        <v>0.10028063762849362</v>
      </c>
      <c r="R366" s="356"/>
    </row>
    <row r="367" spans="1:18" x14ac:dyDescent="0.35">
      <c r="A367" s="322">
        <f t="shared" si="31"/>
        <v>362</v>
      </c>
      <c r="B367" s="302" t="s">
        <v>2362</v>
      </c>
      <c r="C367" s="364">
        <v>644.5</v>
      </c>
      <c r="D367" s="302"/>
      <c r="E367" s="302"/>
      <c r="F367" s="302">
        <f t="shared" si="29"/>
        <v>644.5</v>
      </c>
      <c r="G367" s="365" t="s">
        <v>2419</v>
      </c>
      <c r="H367" s="302">
        <v>160</v>
      </c>
      <c r="I367" s="296">
        <f t="shared" si="33"/>
        <v>4.5124731102432437E-3</v>
      </c>
      <c r="J367" s="361">
        <f t="shared" si="32"/>
        <v>19.319927997850936</v>
      </c>
      <c r="K367" s="366">
        <f t="shared" si="34"/>
        <v>4.2503841595272061</v>
      </c>
      <c r="L367" s="297">
        <v>7.1503024500993817</v>
      </c>
      <c r="M367" s="304">
        <v>2.5273061664819281</v>
      </c>
      <c r="N367" s="304">
        <f t="shared" si="30"/>
        <v>5.1587154032520482E-2</v>
      </c>
      <c r="R367" s="356"/>
    </row>
    <row r="368" spans="1:18" x14ac:dyDescent="0.35">
      <c r="A368" s="322">
        <f t="shared" si="31"/>
        <v>363</v>
      </c>
      <c r="B368" s="302" t="s">
        <v>2363</v>
      </c>
      <c r="C368" s="364">
        <v>665.3</v>
      </c>
      <c r="D368" s="302"/>
      <c r="E368" s="302"/>
      <c r="F368" s="302">
        <f t="shared" si="29"/>
        <v>665.3</v>
      </c>
      <c r="G368" s="365" t="s">
        <v>2419</v>
      </c>
      <c r="H368" s="302">
        <v>160</v>
      </c>
      <c r="I368" s="296">
        <f t="shared" si="33"/>
        <v>4.5124731102432437E-3</v>
      </c>
      <c r="J368" s="361">
        <f t="shared" si="32"/>
        <v>19.319927997850936</v>
      </c>
      <c r="K368" s="366">
        <f t="shared" si="34"/>
        <v>4.2503841595272061</v>
      </c>
      <c r="L368" s="297">
        <v>7.1503024500993817</v>
      </c>
      <c r="M368" s="304">
        <v>2.5273061664819281</v>
      </c>
      <c r="N368" s="304">
        <f t="shared" si="30"/>
        <v>4.9974328534434773E-2</v>
      </c>
      <c r="R368" s="356"/>
    </row>
    <row r="369" spans="1:18" x14ac:dyDescent="0.35">
      <c r="A369" s="322">
        <f t="shared" si="31"/>
        <v>364</v>
      </c>
      <c r="B369" s="302" t="s">
        <v>2364</v>
      </c>
      <c r="C369" s="364">
        <v>3477.44</v>
      </c>
      <c r="D369" s="302"/>
      <c r="E369" s="302">
        <v>93.5</v>
      </c>
      <c r="F369" s="302">
        <f t="shared" si="29"/>
        <v>3570.94</v>
      </c>
      <c r="G369" s="365" t="s">
        <v>2419</v>
      </c>
      <c r="H369" s="302">
        <v>740</v>
      </c>
      <c r="I369" s="296">
        <f t="shared" si="33"/>
        <v>2.0870188134875001E-2</v>
      </c>
      <c r="J369" s="361">
        <f t="shared" si="32"/>
        <v>89.354666990060565</v>
      </c>
      <c r="K369" s="366">
        <f t="shared" si="34"/>
        <v>19.658026737813323</v>
      </c>
      <c r="L369" s="297">
        <v>33.070148831709638</v>
      </c>
      <c r="M369" s="304">
        <v>11.688791019978916</v>
      </c>
      <c r="N369" s="304">
        <f t="shared" si="30"/>
        <v>4.3061948276801744E-2</v>
      </c>
      <c r="R369" s="356"/>
    </row>
    <row r="370" spans="1:18" x14ac:dyDescent="0.35">
      <c r="A370" s="322">
        <f t="shared" si="31"/>
        <v>365</v>
      </c>
      <c r="B370" s="302" t="s">
        <v>2365</v>
      </c>
      <c r="C370" s="364">
        <v>2537.6</v>
      </c>
      <c r="D370" s="302"/>
      <c r="E370" s="302"/>
      <c r="F370" s="302">
        <f t="shared" si="29"/>
        <v>2537.6</v>
      </c>
      <c r="G370" s="365" t="s">
        <v>2419</v>
      </c>
      <c r="H370" s="302">
        <v>716</v>
      </c>
      <c r="I370" s="296">
        <f t="shared" si="33"/>
        <v>2.0193317168338516E-2</v>
      </c>
      <c r="J370" s="361">
        <f t="shared" si="32"/>
        <v>86.45667779038294</v>
      </c>
      <c r="K370" s="366">
        <f t="shared" si="34"/>
        <v>19.020469113884246</v>
      </c>
      <c r="L370" s="297">
        <v>31.997603464194732</v>
      </c>
      <c r="M370" s="304">
        <v>11.309695095006626</v>
      </c>
      <c r="N370" s="304">
        <f t="shared" si="30"/>
        <v>5.8631953603195355E-2</v>
      </c>
      <c r="R370" s="356"/>
    </row>
    <row r="371" spans="1:18" x14ac:dyDescent="0.35">
      <c r="A371" s="322">
        <f t="shared" si="31"/>
        <v>366</v>
      </c>
      <c r="B371" s="302" t="s">
        <v>2366</v>
      </c>
      <c r="C371" s="364">
        <v>2587.5</v>
      </c>
      <c r="D371" s="302"/>
      <c r="E371" s="302"/>
      <c r="F371" s="302">
        <f t="shared" si="29"/>
        <v>2587.5</v>
      </c>
      <c r="G371" s="365" t="s">
        <v>2419</v>
      </c>
      <c r="H371" s="302">
        <v>954</v>
      </c>
      <c r="I371" s="296">
        <f t="shared" si="33"/>
        <v>2.6905620919825339E-2</v>
      </c>
      <c r="J371" s="361">
        <f t="shared" si="32"/>
        <v>115.19507068718619</v>
      </c>
      <c r="K371" s="366">
        <f t="shared" si="34"/>
        <v>25.342915551180962</v>
      </c>
      <c r="L371" s="297">
        <v>42.633678358717567</v>
      </c>
      <c r="M371" s="304">
        <v>15.069063017648494</v>
      </c>
      <c r="N371" s="304">
        <f t="shared" si="30"/>
        <v>7.6614773957384807E-2</v>
      </c>
      <c r="R371" s="356"/>
    </row>
    <row r="372" spans="1:18" x14ac:dyDescent="0.35">
      <c r="A372" s="322">
        <f t="shared" si="31"/>
        <v>367</v>
      </c>
      <c r="B372" s="302" t="s">
        <v>2367</v>
      </c>
      <c r="C372" s="364">
        <v>1484.2</v>
      </c>
      <c r="D372" s="302"/>
      <c r="E372" s="302"/>
      <c r="F372" s="302">
        <f t="shared" si="29"/>
        <v>1484.2</v>
      </c>
      <c r="G372" s="365" t="s">
        <v>2419</v>
      </c>
      <c r="H372" s="302">
        <v>540</v>
      </c>
      <c r="I372" s="296">
        <f t="shared" si="33"/>
        <v>1.5229596747070947E-2</v>
      </c>
      <c r="J372" s="361">
        <f t="shared" si="32"/>
        <v>65.204756992746894</v>
      </c>
      <c r="K372" s="366">
        <f t="shared" si="34"/>
        <v>14.345046538404317</v>
      </c>
      <c r="L372" s="297">
        <v>24.132270769085412</v>
      </c>
      <c r="M372" s="304">
        <v>8.5296583118765064</v>
      </c>
      <c r="N372" s="304">
        <f t="shared" si="30"/>
        <v>7.560418583217432E-2</v>
      </c>
      <c r="R372" s="356"/>
    </row>
    <row r="373" spans="1:18" x14ac:dyDescent="0.35">
      <c r="A373" s="322">
        <f t="shared" si="31"/>
        <v>368</v>
      </c>
      <c r="B373" s="302" t="s">
        <v>2368</v>
      </c>
      <c r="C373" s="364">
        <v>1419.5</v>
      </c>
      <c r="D373" s="302">
        <v>60.5</v>
      </c>
      <c r="E373" s="302"/>
      <c r="F373" s="302">
        <f t="shared" si="29"/>
        <v>1480</v>
      </c>
      <c r="G373" s="365" t="s">
        <v>2419</v>
      </c>
      <c r="H373" s="302">
        <v>477</v>
      </c>
      <c r="I373" s="296">
        <f t="shared" si="33"/>
        <v>1.345281045991267E-2</v>
      </c>
      <c r="J373" s="361">
        <f t="shared" si="32"/>
        <v>57.597535343593094</v>
      </c>
      <c r="K373" s="366">
        <f t="shared" si="34"/>
        <v>12.671457775590481</v>
      </c>
      <c r="L373" s="297">
        <v>21.316839179358784</v>
      </c>
      <c r="M373" s="304">
        <v>7.534531508824247</v>
      </c>
      <c r="N373" s="304">
        <f t="shared" si="30"/>
        <v>6.6973218788761224E-2</v>
      </c>
      <c r="R373" s="356"/>
    </row>
    <row r="374" spans="1:18" x14ac:dyDescent="0.35">
      <c r="A374" s="322">
        <f t="shared" si="31"/>
        <v>369</v>
      </c>
      <c r="B374" s="302" t="s">
        <v>2369</v>
      </c>
      <c r="C374" s="364">
        <v>999.4</v>
      </c>
      <c r="D374" s="302"/>
      <c r="E374" s="302"/>
      <c r="F374" s="302">
        <f t="shared" si="29"/>
        <v>999.4</v>
      </c>
      <c r="G374" s="365" t="s">
        <v>2419</v>
      </c>
      <c r="H374" s="302">
        <v>710</v>
      </c>
      <c r="I374" s="296">
        <f t="shared" si="33"/>
        <v>2.0024099426704394E-2</v>
      </c>
      <c r="J374" s="361">
        <f t="shared" si="32"/>
        <v>85.73218049046352</v>
      </c>
      <c r="K374" s="366">
        <f t="shared" si="34"/>
        <v>18.861079707901975</v>
      </c>
      <c r="L374" s="297">
        <v>31.729467122316006</v>
      </c>
      <c r="M374" s="304">
        <v>11.214921113763555</v>
      </c>
      <c r="N374" s="304">
        <f t="shared" si="30"/>
        <v>0.14762622416894644</v>
      </c>
      <c r="R374" s="356"/>
    </row>
    <row r="375" spans="1:18" x14ac:dyDescent="0.35">
      <c r="A375" s="322">
        <f t="shared" si="31"/>
        <v>370</v>
      </c>
      <c r="B375" s="302" t="s">
        <v>2370</v>
      </c>
      <c r="C375" s="364">
        <v>2110</v>
      </c>
      <c r="D375" s="302"/>
      <c r="E375" s="302">
        <v>179.1</v>
      </c>
      <c r="F375" s="302">
        <f>C375+D375+E375</f>
        <v>2289.1</v>
      </c>
      <c r="G375" s="365" t="s">
        <v>2419</v>
      </c>
      <c r="H375" s="302">
        <v>970</v>
      </c>
      <c r="I375" s="296">
        <f t="shared" si="33"/>
        <v>2.7356868230849665E-2</v>
      </c>
      <c r="J375" s="361">
        <f t="shared" si="32"/>
        <v>117.12706348697129</v>
      </c>
      <c r="K375" s="366">
        <f t="shared" si="34"/>
        <v>25.767953967133685</v>
      </c>
      <c r="L375" s="297">
        <v>43.348708603727495</v>
      </c>
      <c r="M375" s="304">
        <v>15.321793634296688</v>
      </c>
      <c r="N375" s="304">
        <f t="shared" si="30"/>
        <v>8.8054484160643556E-2</v>
      </c>
      <c r="R375" s="356"/>
    </row>
    <row r="376" spans="1:18" x14ac:dyDescent="0.35">
      <c r="A376" s="322">
        <f t="shared" si="31"/>
        <v>371</v>
      </c>
      <c r="B376" s="302" t="s">
        <v>2371</v>
      </c>
      <c r="C376" s="364">
        <v>3201.5</v>
      </c>
      <c r="D376" s="302"/>
      <c r="E376" s="302"/>
      <c r="F376" s="302">
        <f>C376+D376+E376</f>
        <v>3201.5</v>
      </c>
      <c r="G376" s="365" t="s">
        <v>2419</v>
      </c>
      <c r="H376" s="302">
        <v>1057</v>
      </c>
      <c r="I376" s="296">
        <f t="shared" si="33"/>
        <v>2.9810525484544426E-2</v>
      </c>
      <c r="J376" s="361">
        <f t="shared" si="32"/>
        <v>127.63227433580273</v>
      </c>
      <c r="K376" s="366">
        <f t="shared" si="34"/>
        <v>28.079100353876601</v>
      </c>
      <c r="L376" s="297">
        <v>47.236685560969036</v>
      </c>
      <c r="M376" s="304">
        <v>16.696016362321235</v>
      </c>
      <c r="N376" s="304">
        <f t="shared" si="30"/>
        <v>6.8606614590963497E-2</v>
      </c>
      <c r="R376" s="356"/>
    </row>
    <row r="377" spans="1:18" x14ac:dyDescent="0.35">
      <c r="A377" s="322">
        <f t="shared" si="31"/>
        <v>372</v>
      </c>
      <c r="B377" s="302" t="s">
        <v>2412</v>
      </c>
      <c r="C377" s="364">
        <v>783.9</v>
      </c>
      <c r="D377" s="302"/>
      <c r="E377" s="302">
        <v>46.4</v>
      </c>
      <c r="F377" s="302">
        <f>C377+D377+E377</f>
        <v>830.3</v>
      </c>
      <c r="G377" s="365" t="s">
        <v>1899</v>
      </c>
      <c r="H377" s="302">
        <v>616</v>
      </c>
      <c r="I377" s="296">
        <f t="shared" si="33"/>
        <v>1.7373021474436489E-2</v>
      </c>
      <c r="J377" s="361">
        <f t="shared" si="32"/>
        <v>74.381722791726105</v>
      </c>
      <c r="K377" s="366">
        <f t="shared" si="34"/>
        <v>16.363979014179744</v>
      </c>
      <c r="L377" s="297">
        <v>27.528664432882618</v>
      </c>
      <c r="M377" s="304">
        <v>9.730128740955422</v>
      </c>
      <c r="N377" s="304">
        <f t="shared" si="30"/>
        <v>0.15416656025502096</v>
      </c>
      <c r="R377" s="356"/>
    </row>
    <row r="378" spans="1:18" x14ac:dyDescent="0.35">
      <c r="A378" s="322">
        <f t="shared" si="31"/>
        <v>373</v>
      </c>
      <c r="B378" s="302" t="s">
        <v>2413</v>
      </c>
      <c r="C378" s="364">
        <v>1990</v>
      </c>
      <c r="D378" s="302">
        <v>186.8</v>
      </c>
      <c r="E378" s="302">
        <v>270.60000000000002</v>
      </c>
      <c r="F378" s="302">
        <f>C378+D378+E378</f>
        <v>2447.4</v>
      </c>
      <c r="G378" s="365" t="s">
        <v>2419</v>
      </c>
      <c r="H378" s="302">
        <v>716</v>
      </c>
      <c r="I378" s="296">
        <f t="shared" si="33"/>
        <v>2.0193317168338516E-2</v>
      </c>
      <c r="J378" s="361">
        <f t="shared" si="32"/>
        <v>86.45667779038294</v>
      </c>
      <c r="K378" s="366">
        <f t="shared" si="34"/>
        <v>19.020469113884246</v>
      </c>
      <c r="L378" s="297">
        <v>31.997603464194732</v>
      </c>
      <c r="M378" s="304">
        <v>11.309695095006626</v>
      </c>
      <c r="N378" s="304">
        <f t="shared" si="30"/>
        <v>6.0792859958923154E-2</v>
      </c>
      <c r="R378" s="356"/>
    </row>
    <row r="379" spans="1:18" ht="18" x14ac:dyDescent="0.4">
      <c r="A379" s="300"/>
      <c r="B379" s="308" t="s">
        <v>2074</v>
      </c>
      <c r="C379" s="309">
        <f t="shared" ref="C379:M379" si="35">SUM(C6:C378)</f>
        <v>260330.18000000008</v>
      </c>
      <c r="D379" s="309">
        <f t="shared" si="35"/>
        <v>4681.8000000000011</v>
      </c>
      <c r="E379" s="309">
        <f t="shared" si="35"/>
        <v>7374.9000000000042</v>
      </c>
      <c r="F379" s="309">
        <f t="shared" si="35"/>
        <v>272386.88000000006</v>
      </c>
      <c r="G379" s="309">
        <f t="shared" si="35"/>
        <v>0</v>
      </c>
      <c r="H379" s="309">
        <f t="shared" si="35"/>
        <v>141829.1</v>
      </c>
      <c r="I379" s="309">
        <f t="shared" si="35"/>
        <v>4</v>
      </c>
      <c r="J379" s="309">
        <f t="shared" si="35"/>
        <v>17125.8</v>
      </c>
      <c r="K379" s="309">
        <f t="shared" si="35"/>
        <v>3767.6759999999981</v>
      </c>
      <c r="L379" s="309">
        <f t="shared" si="35"/>
        <v>6342.8695640577998</v>
      </c>
      <c r="M379" s="309">
        <f t="shared" si="35"/>
        <v>3907.9851480829566</v>
      </c>
      <c r="N379" s="363">
        <f t="shared" si="30"/>
        <v>0.11433858602932986</v>
      </c>
      <c r="R379" s="356"/>
    </row>
    <row r="380" spans="1:18" ht="18" x14ac:dyDescent="0.4">
      <c r="A380" s="520" t="s">
        <v>1872</v>
      </c>
      <c r="B380" s="521"/>
      <c r="C380" s="521"/>
      <c r="D380" s="521"/>
      <c r="E380" s="521"/>
      <c r="F380" s="521"/>
      <c r="G380" s="521"/>
      <c r="H380" s="521"/>
      <c r="I380" s="521"/>
      <c r="J380" s="521"/>
      <c r="K380" s="521"/>
      <c r="L380" s="521"/>
      <c r="M380" s="521"/>
      <c r="N380" s="522"/>
      <c r="R380" s="356"/>
    </row>
    <row r="381" spans="1:18" x14ac:dyDescent="0.35">
      <c r="A381" s="311">
        <v>1</v>
      </c>
      <c r="B381" s="295" t="s">
        <v>2075</v>
      </c>
      <c r="C381" s="295">
        <v>400.8</v>
      </c>
      <c r="D381" s="295"/>
      <c r="E381" s="295"/>
      <c r="F381" s="295">
        <f t="shared" ref="F381:F439" si="36">C381+D381+E381</f>
        <v>400.8</v>
      </c>
      <c r="G381" s="295" t="s">
        <v>1892</v>
      </c>
      <c r="H381" s="295">
        <v>208</v>
      </c>
      <c r="I381" s="296">
        <f>4/126058*H381</f>
        <v>6.6001364451284336E-3</v>
      </c>
      <c r="J381" s="361">
        <f t="shared" ref="J381:J444" si="37">I381*4281.45</f>
        <v>28.258154182995131</v>
      </c>
      <c r="K381" s="361">
        <f>J381*0.22</f>
        <v>6.2167939202589286</v>
      </c>
      <c r="L381" s="297">
        <v>12.102487884705083</v>
      </c>
      <c r="M381" s="297">
        <v>6.0449477771826459</v>
      </c>
      <c r="N381" s="296">
        <f t="shared" ref="N381:N444" si="38">(J381+K381+L381+M381)/F381</f>
        <v>0.13129337266751945</v>
      </c>
      <c r="R381" s="356"/>
    </row>
    <row r="382" spans="1:18" x14ac:dyDescent="0.35">
      <c r="A382" s="322">
        <f t="shared" ref="A382:A445" si="39">1+A381</f>
        <v>2</v>
      </c>
      <c r="B382" s="295" t="s">
        <v>2076</v>
      </c>
      <c r="C382" s="295">
        <v>272.8</v>
      </c>
      <c r="D382" s="295"/>
      <c r="E382" s="295"/>
      <c r="F382" s="295">
        <f t="shared" si="36"/>
        <v>272.8</v>
      </c>
      <c r="G382" s="295" t="s">
        <v>1892</v>
      </c>
      <c r="H382" s="295">
        <v>286</v>
      </c>
      <c r="I382" s="296">
        <f t="shared" ref="I382:I445" si="40">4/126058*H382</f>
        <v>9.0751876120515954E-3</v>
      </c>
      <c r="J382" s="361">
        <f t="shared" si="37"/>
        <v>38.854962001618304</v>
      </c>
      <c r="K382" s="361">
        <f t="shared" ref="K382:K440" si="41">J382*0.22</f>
        <v>8.5480916403560272</v>
      </c>
      <c r="L382" s="297">
        <v>16.640920841469487</v>
      </c>
      <c r="M382" s="297">
        <v>8.3118031936261367</v>
      </c>
      <c r="N382" s="296">
        <f t="shared" si="38"/>
        <v>0.26523378913881945</v>
      </c>
      <c r="R382" s="356"/>
    </row>
    <row r="383" spans="1:18" x14ac:dyDescent="0.35">
      <c r="A383" s="322">
        <f t="shared" si="39"/>
        <v>3</v>
      </c>
      <c r="B383" s="295" t="s">
        <v>2077</v>
      </c>
      <c r="C383" s="295">
        <v>584.5</v>
      </c>
      <c r="D383" s="295"/>
      <c r="E383" s="295"/>
      <c r="F383" s="295">
        <f t="shared" si="36"/>
        <v>584.5</v>
      </c>
      <c r="G383" s="295" t="s">
        <v>1892</v>
      </c>
      <c r="H383" s="295">
        <v>384</v>
      </c>
      <c r="I383" s="296">
        <f t="shared" si="40"/>
        <v>1.218486728331403E-2</v>
      </c>
      <c r="J383" s="361">
        <f t="shared" si="37"/>
        <v>52.168900030144854</v>
      </c>
      <c r="K383" s="361">
        <f t="shared" si="41"/>
        <v>11.477158006631868</v>
      </c>
      <c r="L383" s="297">
        <v>22.343054556378615</v>
      </c>
      <c r="M383" s="297">
        <v>11.159903588644884</v>
      </c>
      <c r="N383" s="296">
        <f t="shared" si="38"/>
        <v>0.16620875309118943</v>
      </c>
      <c r="R383" s="356"/>
    </row>
    <row r="384" spans="1:18" x14ac:dyDescent="0.35">
      <c r="A384" s="322">
        <f t="shared" si="39"/>
        <v>4</v>
      </c>
      <c r="B384" s="295" t="s">
        <v>2078</v>
      </c>
      <c r="C384" s="295">
        <v>274.10000000000002</v>
      </c>
      <c r="D384" s="295"/>
      <c r="E384" s="295">
        <v>19.2</v>
      </c>
      <c r="F384" s="295">
        <f t="shared" si="36"/>
        <v>293.3</v>
      </c>
      <c r="G384" s="295" t="s">
        <v>1892</v>
      </c>
      <c r="H384" s="295">
        <v>303</v>
      </c>
      <c r="I384" s="296">
        <f t="shared" si="40"/>
        <v>9.6146218407399779E-3</v>
      </c>
      <c r="J384" s="361">
        <f t="shared" si="37"/>
        <v>41.164522680036178</v>
      </c>
      <c r="K384" s="361">
        <f t="shared" si="41"/>
        <v>9.0561949896079597</v>
      </c>
      <c r="L384" s="297">
        <v>17.630066485892499</v>
      </c>
      <c r="M384" s="297">
        <v>8.8058614254151042</v>
      </c>
      <c r="N384" s="296">
        <f t="shared" si="38"/>
        <v>0.26135917347750337</v>
      </c>
      <c r="R384" s="356"/>
    </row>
    <row r="385" spans="1:18" x14ac:dyDescent="0.35">
      <c r="A385" s="322">
        <f t="shared" si="39"/>
        <v>5</v>
      </c>
      <c r="B385" s="295" t="s">
        <v>2079</v>
      </c>
      <c r="C385" s="295">
        <v>468.6</v>
      </c>
      <c r="D385" s="295"/>
      <c r="E385" s="295"/>
      <c r="F385" s="295">
        <f t="shared" si="36"/>
        <v>468.6</v>
      </c>
      <c r="G385" s="295" t="s">
        <v>1892</v>
      </c>
      <c r="H385" s="295">
        <v>372</v>
      </c>
      <c r="I385" s="296">
        <f t="shared" si="40"/>
        <v>1.1804090180710467E-2</v>
      </c>
      <c r="J385" s="361">
        <f t="shared" si="37"/>
        <v>50.538621904202827</v>
      </c>
      <c r="K385" s="361">
        <f t="shared" si="41"/>
        <v>11.118496818924623</v>
      </c>
      <c r="L385" s="297">
        <v>21.644834101491782</v>
      </c>
      <c r="M385" s="297">
        <v>10.811156601499732</v>
      </c>
      <c r="N385" s="296">
        <f t="shared" si="38"/>
        <v>0.20083890189099224</v>
      </c>
      <c r="R385" s="356"/>
    </row>
    <row r="386" spans="1:18" x14ac:dyDescent="0.35">
      <c r="A386" s="322">
        <f t="shared" si="39"/>
        <v>6</v>
      </c>
      <c r="B386" s="295" t="s">
        <v>2080</v>
      </c>
      <c r="C386" s="295">
        <v>346.93</v>
      </c>
      <c r="D386" s="295"/>
      <c r="E386" s="295"/>
      <c r="F386" s="295">
        <f t="shared" si="36"/>
        <v>346.93</v>
      </c>
      <c r="G386" s="295" t="s">
        <v>1892</v>
      </c>
      <c r="H386" s="295">
        <v>352</v>
      </c>
      <c r="I386" s="296">
        <f t="shared" si="40"/>
        <v>1.1169461676371194E-2</v>
      </c>
      <c r="J386" s="361">
        <f t="shared" si="37"/>
        <v>47.821491694299446</v>
      </c>
      <c r="K386" s="361">
        <f t="shared" si="41"/>
        <v>10.520728172745878</v>
      </c>
      <c r="L386" s="297">
        <v>20.481133343347061</v>
      </c>
      <c r="M386" s="297">
        <v>10.229911622924476</v>
      </c>
      <c r="N386" s="296">
        <f t="shared" si="38"/>
        <v>0.2566894325463836</v>
      </c>
      <c r="R386" s="356"/>
    </row>
    <row r="387" spans="1:18" x14ac:dyDescent="0.35">
      <c r="A387" s="322">
        <f t="shared" si="39"/>
        <v>7</v>
      </c>
      <c r="B387" s="295" t="s">
        <v>2081</v>
      </c>
      <c r="C387" s="295">
        <v>606.20000000000005</v>
      </c>
      <c r="D387" s="295"/>
      <c r="E387" s="295">
        <v>58.3</v>
      </c>
      <c r="F387" s="295">
        <f t="shared" si="36"/>
        <v>664.5</v>
      </c>
      <c r="G387" s="295" t="s">
        <v>1892</v>
      </c>
      <c r="H387" s="295">
        <v>468</v>
      </c>
      <c r="I387" s="296">
        <f t="shared" si="40"/>
        <v>1.4850307001538974E-2</v>
      </c>
      <c r="J387" s="361">
        <f t="shared" si="37"/>
        <v>63.580846911739037</v>
      </c>
      <c r="K387" s="361">
        <f t="shared" si="41"/>
        <v>13.987786320582588</v>
      </c>
      <c r="L387" s="297">
        <v>27.230597740586433</v>
      </c>
      <c r="M387" s="297">
        <v>13.601132498660951</v>
      </c>
      <c r="N387" s="296">
        <f t="shared" si="38"/>
        <v>0.17817962900160875</v>
      </c>
      <c r="R387" s="356"/>
    </row>
    <row r="388" spans="1:18" x14ac:dyDescent="0.35">
      <c r="A388" s="322">
        <f t="shared" si="39"/>
        <v>8</v>
      </c>
      <c r="B388" s="295" t="s">
        <v>2082</v>
      </c>
      <c r="C388" s="295">
        <v>434.3</v>
      </c>
      <c r="D388" s="295"/>
      <c r="E388" s="295"/>
      <c r="F388" s="295">
        <f t="shared" si="36"/>
        <v>434.3</v>
      </c>
      <c r="G388" s="295" t="s">
        <v>1892</v>
      </c>
      <c r="H388" s="295">
        <v>358</v>
      </c>
      <c r="I388" s="296">
        <f t="shared" si="40"/>
        <v>1.1359850227672977E-2</v>
      </c>
      <c r="J388" s="361">
        <f t="shared" si="37"/>
        <v>48.636630757270467</v>
      </c>
      <c r="K388" s="361">
        <f t="shared" si="41"/>
        <v>10.700058766599502</v>
      </c>
      <c r="L388" s="297">
        <v>20.830243570790479</v>
      </c>
      <c r="M388" s="297">
        <v>10.404285116497054</v>
      </c>
      <c r="N388" s="296">
        <f t="shared" si="38"/>
        <v>0.20854528715440362</v>
      </c>
      <c r="R388" s="356"/>
    </row>
    <row r="389" spans="1:18" x14ac:dyDescent="0.35">
      <c r="A389" s="322">
        <f t="shared" si="39"/>
        <v>9</v>
      </c>
      <c r="B389" s="295" t="s">
        <v>2083</v>
      </c>
      <c r="C389" s="295">
        <v>613.4</v>
      </c>
      <c r="D389" s="295"/>
      <c r="E389" s="295">
        <v>29</v>
      </c>
      <c r="F389" s="295">
        <f t="shared" si="36"/>
        <v>642.4</v>
      </c>
      <c r="G389" s="295" t="s">
        <v>1892</v>
      </c>
      <c r="H389" s="295">
        <v>391</v>
      </c>
      <c r="I389" s="296">
        <f t="shared" si="40"/>
        <v>1.2406987259832776E-2</v>
      </c>
      <c r="J389" s="361">
        <f t="shared" si="37"/>
        <v>53.119895603611035</v>
      </c>
      <c r="K389" s="361">
        <f t="shared" si="41"/>
        <v>11.686377032794427</v>
      </c>
      <c r="L389" s="297">
        <v>22.750349821729266</v>
      </c>
      <c r="M389" s="297">
        <v>11.363339331146223</v>
      </c>
      <c r="N389" s="296">
        <f t="shared" si="38"/>
        <v>0.15398499655865655</v>
      </c>
      <c r="R389" s="356"/>
    </row>
    <row r="390" spans="1:18" x14ac:dyDescent="0.35">
      <c r="A390" s="322">
        <f t="shared" si="39"/>
        <v>10</v>
      </c>
      <c r="B390" s="295" t="s">
        <v>2084</v>
      </c>
      <c r="C390" s="295">
        <v>237.3</v>
      </c>
      <c r="D390" s="295"/>
      <c r="E390" s="295"/>
      <c r="F390" s="295">
        <f t="shared" si="36"/>
        <v>237.3</v>
      </c>
      <c r="G390" s="295" t="s">
        <v>1892</v>
      </c>
      <c r="H390" s="295">
        <v>228</v>
      </c>
      <c r="I390" s="296">
        <f t="shared" si="40"/>
        <v>7.2347649494677053E-3</v>
      </c>
      <c r="J390" s="361">
        <f t="shared" si="37"/>
        <v>30.975284392898505</v>
      </c>
      <c r="K390" s="361">
        <f t="shared" si="41"/>
        <v>6.8145625664376714</v>
      </c>
      <c r="L390" s="297">
        <v>13.266188642849801</v>
      </c>
      <c r="M390" s="297">
        <v>6.6261927557578995</v>
      </c>
      <c r="N390" s="296">
        <f t="shared" si="38"/>
        <v>0.24307723707519541</v>
      </c>
      <c r="R390" s="356"/>
    </row>
    <row r="391" spans="1:18" x14ac:dyDescent="0.35">
      <c r="A391" s="322">
        <f t="shared" si="39"/>
        <v>11</v>
      </c>
      <c r="B391" s="295" t="s">
        <v>2085</v>
      </c>
      <c r="C391" s="295">
        <v>662.7</v>
      </c>
      <c r="D391" s="295"/>
      <c r="E391" s="295">
        <v>66.400000000000006</v>
      </c>
      <c r="F391" s="295">
        <f t="shared" si="36"/>
        <v>729.1</v>
      </c>
      <c r="G391" s="295" t="s">
        <v>1892</v>
      </c>
      <c r="H391" s="295">
        <v>529</v>
      </c>
      <c r="I391" s="296">
        <f t="shared" si="40"/>
        <v>1.6785923939773757E-2</v>
      </c>
      <c r="J391" s="361">
        <f t="shared" si="37"/>
        <v>71.868094051944354</v>
      </c>
      <c r="K391" s="361">
        <f t="shared" si="41"/>
        <v>15.810980691427758</v>
      </c>
      <c r="L391" s="297">
        <v>30.779885052927828</v>
      </c>
      <c r="M391" s="297">
        <v>15.373929683315477</v>
      </c>
      <c r="N391" s="296">
        <f t="shared" si="38"/>
        <v>0.18355903096916115</v>
      </c>
      <c r="R391" s="356"/>
    </row>
    <row r="392" spans="1:18" x14ac:dyDescent="0.35">
      <c r="A392" s="322">
        <f t="shared" si="39"/>
        <v>12</v>
      </c>
      <c r="B392" s="295" t="s">
        <v>2086</v>
      </c>
      <c r="C392" s="295">
        <v>660.2</v>
      </c>
      <c r="D392" s="295"/>
      <c r="E392" s="295"/>
      <c r="F392" s="295">
        <f t="shared" si="36"/>
        <v>660.2</v>
      </c>
      <c r="G392" s="295" t="s">
        <v>1894</v>
      </c>
      <c r="H392" s="295">
        <v>360</v>
      </c>
      <c r="I392" s="296">
        <f t="shared" si="40"/>
        <v>1.1423313078106904E-2</v>
      </c>
      <c r="J392" s="361">
        <f t="shared" si="37"/>
        <v>48.9083437782608</v>
      </c>
      <c r="K392" s="361">
        <f t="shared" si="41"/>
        <v>10.759835631217376</v>
      </c>
      <c r="L392" s="297">
        <v>20.946613646604952</v>
      </c>
      <c r="M392" s="297">
        <v>10.462409614354579</v>
      </c>
      <c r="N392" s="296">
        <f t="shared" si="38"/>
        <v>0.13795395739236246</v>
      </c>
      <c r="R392" s="356"/>
    </row>
    <row r="393" spans="1:18" x14ac:dyDescent="0.35">
      <c r="A393" s="322">
        <f t="shared" si="39"/>
        <v>13</v>
      </c>
      <c r="B393" s="295" t="s">
        <v>2088</v>
      </c>
      <c r="C393" s="295">
        <v>523.9</v>
      </c>
      <c r="D393" s="295"/>
      <c r="E393" s="295"/>
      <c r="F393" s="295">
        <f t="shared" si="36"/>
        <v>523.9</v>
      </c>
      <c r="G393" s="295" t="s">
        <v>1892</v>
      </c>
      <c r="H393" s="295">
        <v>340</v>
      </c>
      <c r="I393" s="296">
        <f t="shared" si="40"/>
        <v>1.078868457376763E-2</v>
      </c>
      <c r="J393" s="361">
        <f t="shared" si="37"/>
        <v>46.191213568357419</v>
      </c>
      <c r="K393" s="361">
        <f t="shared" si="41"/>
        <v>10.162066985038633</v>
      </c>
      <c r="L393" s="297">
        <v>19.782912888460231</v>
      </c>
      <c r="M393" s="297">
        <v>9.8811646357793226</v>
      </c>
      <c r="N393" s="296">
        <f t="shared" si="38"/>
        <v>0.16418659682694334</v>
      </c>
      <c r="R393" s="356"/>
    </row>
    <row r="394" spans="1:18" x14ac:dyDescent="0.35">
      <c r="A394" s="322">
        <f t="shared" si="39"/>
        <v>14</v>
      </c>
      <c r="B394" s="295" t="s">
        <v>2089</v>
      </c>
      <c r="C394" s="295">
        <v>529.29999999999995</v>
      </c>
      <c r="D394" s="295">
        <v>23.9</v>
      </c>
      <c r="E394" s="295"/>
      <c r="F394" s="295">
        <f t="shared" si="36"/>
        <v>553.19999999999993</v>
      </c>
      <c r="G394" s="295" t="s">
        <v>1892</v>
      </c>
      <c r="H394" s="295">
        <v>310</v>
      </c>
      <c r="I394" s="296">
        <f t="shared" si="40"/>
        <v>9.836741817258722E-3</v>
      </c>
      <c r="J394" s="361">
        <f t="shared" si="37"/>
        <v>42.115518253502351</v>
      </c>
      <c r="K394" s="361">
        <f t="shared" si="41"/>
        <v>9.2654140157705172</v>
      </c>
      <c r="L394" s="297">
        <v>18.03736175124315</v>
      </c>
      <c r="M394" s="297">
        <v>9.0092971679164435</v>
      </c>
      <c r="N394" s="296">
        <f t="shared" si="38"/>
        <v>0.14177077221336309</v>
      </c>
      <c r="R394" s="356"/>
    </row>
    <row r="395" spans="1:18" x14ac:dyDescent="0.35">
      <c r="A395" s="322">
        <f t="shared" si="39"/>
        <v>15</v>
      </c>
      <c r="B395" s="295" t="s">
        <v>2090</v>
      </c>
      <c r="C395" s="295">
        <v>533.79999999999995</v>
      </c>
      <c r="D395" s="295"/>
      <c r="E395" s="295"/>
      <c r="F395" s="295">
        <f t="shared" si="36"/>
        <v>533.79999999999995</v>
      </c>
      <c r="G395" s="295" t="s">
        <v>1892</v>
      </c>
      <c r="H395" s="295">
        <v>445</v>
      </c>
      <c r="I395" s="296">
        <f t="shared" si="40"/>
        <v>1.4120484221548811E-2</v>
      </c>
      <c r="J395" s="361">
        <f t="shared" si="37"/>
        <v>60.456147170350157</v>
      </c>
      <c r="K395" s="361">
        <f t="shared" si="41"/>
        <v>13.300352377477035</v>
      </c>
      <c r="L395" s="297">
        <v>25.89234186872001</v>
      </c>
      <c r="M395" s="297">
        <v>12.932700773299411</v>
      </c>
      <c r="N395" s="296">
        <f t="shared" si="38"/>
        <v>0.21090584898809783</v>
      </c>
      <c r="R395" s="356"/>
    </row>
    <row r="396" spans="1:18" x14ac:dyDescent="0.35">
      <c r="A396" s="322">
        <f t="shared" si="39"/>
        <v>16</v>
      </c>
      <c r="B396" s="295" t="s">
        <v>2091</v>
      </c>
      <c r="C396" s="295">
        <v>612</v>
      </c>
      <c r="D396" s="295">
        <v>49.8</v>
      </c>
      <c r="E396" s="295"/>
      <c r="F396" s="295">
        <f t="shared" si="36"/>
        <v>661.8</v>
      </c>
      <c r="G396" s="295" t="s">
        <v>1892</v>
      </c>
      <c r="H396" s="295">
        <v>554</v>
      </c>
      <c r="I396" s="296">
        <f t="shared" si="40"/>
        <v>1.7579209570197846E-2</v>
      </c>
      <c r="J396" s="361">
        <f t="shared" si="37"/>
        <v>75.264506814323568</v>
      </c>
      <c r="K396" s="361">
        <f t="shared" si="41"/>
        <v>16.558191499151185</v>
      </c>
      <c r="L396" s="297">
        <v>32.234511000608727</v>
      </c>
      <c r="M396" s="297">
        <v>16.100485906534548</v>
      </c>
      <c r="N396" s="296">
        <f t="shared" si="38"/>
        <v>0.21178255548597466</v>
      </c>
      <c r="R396" s="356"/>
    </row>
    <row r="397" spans="1:18" x14ac:dyDescent="0.35">
      <c r="A397" s="322">
        <f t="shared" si="39"/>
        <v>17</v>
      </c>
      <c r="B397" s="295" t="s">
        <v>2092</v>
      </c>
      <c r="C397" s="295">
        <v>641.79999999999995</v>
      </c>
      <c r="D397" s="295"/>
      <c r="E397" s="295"/>
      <c r="F397" s="295">
        <f t="shared" si="36"/>
        <v>641.79999999999995</v>
      </c>
      <c r="G397" s="295" t="s">
        <v>1892</v>
      </c>
      <c r="H397" s="295">
        <v>391</v>
      </c>
      <c r="I397" s="296">
        <f t="shared" si="40"/>
        <v>1.2406987259832776E-2</v>
      </c>
      <c r="J397" s="361">
        <f t="shared" si="37"/>
        <v>53.119895603611035</v>
      </c>
      <c r="K397" s="361">
        <f t="shared" si="41"/>
        <v>11.686377032794427</v>
      </c>
      <c r="L397" s="297">
        <v>22.750349821729266</v>
      </c>
      <c r="M397" s="297">
        <v>11.363339331146223</v>
      </c>
      <c r="N397" s="296">
        <f t="shared" si="38"/>
        <v>0.15412895261651754</v>
      </c>
      <c r="R397" s="356"/>
    </row>
    <row r="398" spans="1:18" x14ac:dyDescent="0.35">
      <c r="A398" s="322">
        <f t="shared" si="39"/>
        <v>18</v>
      </c>
      <c r="B398" s="295" t="s">
        <v>2093</v>
      </c>
      <c r="C398" s="295">
        <v>170.2</v>
      </c>
      <c r="D398" s="295"/>
      <c r="E398" s="295"/>
      <c r="F398" s="295">
        <f t="shared" si="36"/>
        <v>170.2</v>
      </c>
      <c r="G398" s="295" t="s">
        <v>1894</v>
      </c>
      <c r="H398" s="295">
        <v>150</v>
      </c>
      <c r="I398" s="296">
        <f t="shared" si="40"/>
        <v>4.7597137825445435E-3</v>
      </c>
      <c r="J398" s="361">
        <f t="shared" si="37"/>
        <v>20.378476574275336</v>
      </c>
      <c r="K398" s="361">
        <f t="shared" si="41"/>
        <v>4.4832648463405738</v>
      </c>
      <c r="L398" s="297">
        <v>8.7277556860853966</v>
      </c>
      <c r="M398" s="297">
        <v>4.3593373393144077</v>
      </c>
      <c r="N398" s="296">
        <f t="shared" si="38"/>
        <v>0.22296612482970457</v>
      </c>
      <c r="R398" s="356"/>
    </row>
    <row r="399" spans="1:18" x14ac:dyDescent="0.35">
      <c r="A399" s="322">
        <f t="shared" si="39"/>
        <v>19</v>
      </c>
      <c r="B399" s="295" t="s">
        <v>2094</v>
      </c>
      <c r="C399" s="295">
        <v>899</v>
      </c>
      <c r="D399" s="295"/>
      <c r="E399" s="295">
        <v>148.9</v>
      </c>
      <c r="F399" s="295">
        <f t="shared" si="36"/>
        <v>1047.9000000000001</v>
      </c>
      <c r="G399" s="295" t="s">
        <v>1892</v>
      </c>
      <c r="H399" s="295">
        <v>518</v>
      </c>
      <c r="I399" s="296">
        <f t="shared" si="40"/>
        <v>1.6436878262387156E-2</v>
      </c>
      <c r="J399" s="361">
        <f t="shared" si="37"/>
        <v>70.373672436497486</v>
      </c>
      <c r="K399" s="361">
        <f t="shared" si="41"/>
        <v>15.482207936029447</v>
      </c>
      <c r="L399" s="297">
        <v>30.139849635948231</v>
      </c>
      <c r="M399" s="297">
        <v>15.054244945099088</v>
      </c>
      <c r="N399" s="296">
        <f t="shared" si="38"/>
        <v>0.12505961919417335</v>
      </c>
      <c r="R399" s="356"/>
    </row>
    <row r="400" spans="1:18" x14ac:dyDescent="0.35">
      <c r="A400" s="322">
        <f t="shared" si="39"/>
        <v>20</v>
      </c>
      <c r="B400" s="295" t="s">
        <v>2095</v>
      </c>
      <c r="C400" s="295">
        <v>463.25</v>
      </c>
      <c r="D400" s="295"/>
      <c r="E400" s="295"/>
      <c r="F400" s="295">
        <f t="shared" si="36"/>
        <v>463.25</v>
      </c>
      <c r="G400" s="295" t="s">
        <v>1892</v>
      </c>
      <c r="H400" s="295">
        <v>408</v>
      </c>
      <c r="I400" s="296">
        <f t="shared" si="40"/>
        <v>1.2946421488521157E-2</v>
      </c>
      <c r="J400" s="361">
        <f t="shared" si="37"/>
        <v>55.429456282028909</v>
      </c>
      <c r="K400" s="361">
        <f t="shared" si="41"/>
        <v>12.194480382046359</v>
      </c>
      <c r="L400" s="297">
        <v>23.739495466152277</v>
      </c>
      <c r="M400" s="297">
        <v>11.857397562935189</v>
      </c>
      <c r="N400" s="296">
        <f t="shared" si="38"/>
        <v>0.22281884445367026</v>
      </c>
      <c r="R400" s="356"/>
    </row>
    <row r="401" spans="1:18" x14ac:dyDescent="0.35">
      <c r="A401" s="322">
        <f t="shared" si="39"/>
        <v>21</v>
      </c>
      <c r="B401" s="295" t="s">
        <v>2096</v>
      </c>
      <c r="C401" s="295">
        <v>565.20000000000005</v>
      </c>
      <c r="D401" s="295"/>
      <c r="E401" s="295"/>
      <c r="F401" s="295">
        <f t="shared" si="36"/>
        <v>565.20000000000005</v>
      </c>
      <c r="G401" s="295" t="s">
        <v>1892</v>
      </c>
      <c r="H401" s="295">
        <v>317</v>
      </c>
      <c r="I401" s="296">
        <f t="shared" si="40"/>
        <v>1.0058861793777468E-2</v>
      </c>
      <c r="J401" s="361">
        <f t="shared" si="37"/>
        <v>43.066513826968539</v>
      </c>
      <c r="K401" s="361">
        <f t="shared" si="41"/>
        <v>9.4746330419330782</v>
      </c>
      <c r="L401" s="297">
        <v>18.444657016593805</v>
      </c>
      <c r="M401" s="297">
        <v>9.2127329104177829</v>
      </c>
      <c r="N401" s="296">
        <f t="shared" si="38"/>
        <v>0.14189408491845931</v>
      </c>
      <c r="R401" s="356"/>
    </row>
    <row r="402" spans="1:18" x14ac:dyDescent="0.35">
      <c r="A402" s="322">
        <f t="shared" si="39"/>
        <v>22</v>
      </c>
      <c r="B402" s="295" t="s">
        <v>2097</v>
      </c>
      <c r="C402" s="295">
        <v>482.6</v>
      </c>
      <c r="D402" s="295"/>
      <c r="E402" s="295"/>
      <c r="F402" s="295">
        <f t="shared" si="36"/>
        <v>482.6</v>
      </c>
      <c r="G402" s="295" t="s">
        <v>1892</v>
      </c>
      <c r="H402" s="295">
        <v>209</v>
      </c>
      <c r="I402" s="296">
        <f t="shared" si="40"/>
        <v>6.6318678703453969E-3</v>
      </c>
      <c r="J402" s="361">
        <f t="shared" si="37"/>
        <v>28.394010693490298</v>
      </c>
      <c r="K402" s="361">
        <f t="shared" si="41"/>
        <v>6.2466823525678654</v>
      </c>
      <c r="L402" s="297">
        <v>12.160672922612319</v>
      </c>
      <c r="M402" s="297">
        <v>6.0740100261114085</v>
      </c>
      <c r="N402" s="296">
        <f t="shared" si="38"/>
        <v>0.10956356401736819</v>
      </c>
      <c r="R402" s="356"/>
    </row>
    <row r="403" spans="1:18" x14ac:dyDescent="0.35">
      <c r="A403" s="322">
        <f t="shared" si="39"/>
        <v>23</v>
      </c>
      <c r="B403" s="295" t="s">
        <v>2098</v>
      </c>
      <c r="C403" s="295">
        <v>334</v>
      </c>
      <c r="D403" s="295"/>
      <c r="E403" s="295"/>
      <c r="F403" s="295">
        <f t="shared" si="36"/>
        <v>334</v>
      </c>
      <c r="G403" s="295" t="s">
        <v>1892</v>
      </c>
      <c r="H403" s="295">
        <v>236</v>
      </c>
      <c r="I403" s="296">
        <f t="shared" si="40"/>
        <v>7.4886163512034145E-3</v>
      </c>
      <c r="J403" s="361">
        <f t="shared" si="37"/>
        <v>32.062136476859855</v>
      </c>
      <c r="K403" s="361">
        <f t="shared" si="41"/>
        <v>7.0536700249091684</v>
      </c>
      <c r="L403" s="297">
        <v>13.731668946107689</v>
      </c>
      <c r="M403" s="297">
        <v>6.8586907471880014</v>
      </c>
      <c r="N403" s="296">
        <f t="shared" si="38"/>
        <v>0.17876097663193027</v>
      </c>
      <c r="R403" s="356"/>
    </row>
    <row r="404" spans="1:18" x14ac:dyDescent="0.35">
      <c r="A404" s="322">
        <f t="shared" si="39"/>
        <v>24</v>
      </c>
      <c r="B404" s="295" t="s">
        <v>2099</v>
      </c>
      <c r="C404" s="295">
        <v>579</v>
      </c>
      <c r="D404" s="295"/>
      <c r="E404" s="295"/>
      <c r="F404" s="295">
        <f t="shared" si="36"/>
        <v>579</v>
      </c>
      <c r="G404" s="295" t="s">
        <v>1892</v>
      </c>
      <c r="H404" s="295">
        <v>322</v>
      </c>
      <c r="I404" s="296">
        <f t="shared" si="40"/>
        <v>1.0217518919862285E-2</v>
      </c>
      <c r="J404" s="361">
        <f t="shared" si="37"/>
        <v>43.745796379444378</v>
      </c>
      <c r="K404" s="361">
        <f t="shared" si="41"/>
        <v>9.6240752034777639</v>
      </c>
      <c r="L404" s="297">
        <v>18.735582206129983</v>
      </c>
      <c r="M404" s="297">
        <v>9.3580441550615951</v>
      </c>
      <c r="N404" s="296">
        <f t="shared" si="38"/>
        <v>0.14069688764095634</v>
      </c>
      <c r="R404" s="356"/>
    </row>
    <row r="405" spans="1:18" x14ac:dyDescent="0.35">
      <c r="A405" s="322">
        <f t="shared" si="39"/>
        <v>25</v>
      </c>
      <c r="B405" s="295" t="s">
        <v>2100</v>
      </c>
      <c r="C405" s="295">
        <v>674.3</v>
      </c>
      <c r="D405" s="295"/>
      <c r="E405" s="295"/>
      <c r="F405" s="295">
        <f t="shared" si="36"/>
        <v>674.3</v>
      </c>
      <c r="G405" s="295" t="s">
        <v>1892</v>
      </c>
      <c r="H405" s="295">
        <v>283</v>
      </c>
      <c r="I405" s="296">
        <f t="shared" si="40"/>
        <v>8.9799933364007045E-3</v>
      </c>
      <c r="J405" s="361">
        <f t="shared" si="37"/>
        <v>38.447392470132797</v>
      </c>
      <c r="K405" s="361">
        <f t="shared" si="41"/>
        <v>8.4584263434292151</v>
      </c>
      <c r="L405" s="297">
        <v>16.466365727747782</v>
      </c>
      <c r="M405" s="297">
        <v>8.2246164468398497</v>
      </c>
      <c r="N405" s="296">
        <f t="shared" si="38"/>
        <v>0.10617944681617922</v>
      </c>
      <c r="R405" s="356"/>
    </row>
    <row r="406" spans="1:18" x14ac:dyDescent="0.35">
      <c r="A406" s="322">
        <f t="shared" si="39"/>
        <v>26</v>
      </c>
      <c r="B406" s="295" t="s">
        <v>2101</v>
      </c>
      <c r="C406" s="295">
        <v>90.6</v>
      </c>
      <c r="D406" s="295"/>
      <c r="E406" s="295"/>
      <c r="F406" s="295">
        <f t="shared" si="36"/>
        <v>90.6</v>
      </c>
      <c r="G406" s="295" t="s">
        <v>1892</v>
      </c>
      <c r="H406" s="295">
        <v>140</v>
      </c>
      <c r="I406" s="296">
        <f t="shared" si="40"/>
        <v>4.4423995303749068E-3</v>
      </c>
      <c r="J406" s="361">
        <f t="shared" si="37"/>
        <v>19.019911469323645</v>
      </c>
      <c r="K406" s="361">
        <f t="shared" si="41"/>
        <v>4.1843805232512024</v>
      </c>
      <c r="L406" s="297">
        <v>8.1459053070130363</v>
      </c>
      <c r="M406" s="297">
        <v>4.0687148500267805</v>
      </c>
      <c r="N406" s="296">
        <f t="shared" si="38"/>
        <v>0.39093722019442234</v>
      </c>
      <c r="R406" s="356"/>
    </row>
    <row r="407" spans="1:18" x14ac:dyDescent="0.35">
      <c r="A407" s="322">
        <f t="shared" si="39"/>
        <v>27</v>
      </c>
      <c r="B407" s="295" t="s">
        <v>2103</v>
      </c>
      <c r="C407" s="295">
        <v>267.5</v>
      </c>
      <c r="D407" s="295"/>
      <c r="E407" s="295"/>
      <c r="F407" s="295">
        <f t="shared" si="36"/>
        <v>267.5</v>
      </c>
      <c r="G407" s="295" t="s">
        <v>1894</v>
      </c>
      <c r="H407" s="295">
        <v>195</v>
      </c>
      <c r="I407" s="296">
        <f t="shared" si="40"/>
        <v>6.1876279173079061E-3</v>
      </c>
      <c r="J407" s="361">
        <f t="shared" si="37"/>
        <v>26.492019546557934</v>
      </c>
      <c r="K407" s="361">
        <f t="shared" si="41"/>
        <v>5.8282443002427451</v>
      </c>
      <c r="L407" s="297">
        <v>11.346082391911015</v>
      </c>
      <c r="M407" s="297">
        <v>5.6671385411087298</v>
      </c>
      <c r="N407" s="296">
        <f t="shared" si="38"/>
        <v>0.18442424216755299</v>
      </c>
      <c r="R407" s="356"/>
    </row>
    <row r="408" spans="1:18" x14ac:dyDescent="0.35">
      <c r="A408" s="322">
        <f t="shared" si="39"/>
        <v>28</v>
      </c>
      <c r="B408" s="295" t="s">
        <v>2104</v>
      </c>
      <c r="C408" s="295">
        <v>584.20000000000005</v>
      </c>
      <c r="D408" s="295"/>
      <c r="E408" s="295"/>
      <c r="F408" s="295">
        <f t="shared" si="36"/>
        <v>584.20000000000005</v>
      </c>
      <c r="G408" s="295" t="s">
        <v>1892</v>
      </c>
      <c r="H408" s="295">
        <v>391</v>
      </c>
      <c r="I408" s="296">
        <f t="shared" si="40"/>
        <v>1.2406987259832776E-2</v>
      </c>
      <c r="J408" s="361">
        <f t="shared" si="37"/>
        <v>53.119895603611035</v>
      </c>
      <c r="K408" s="361">
        <f t="shared" si="41"/>
        <v>11.686377032794427</v>
      </c>
      <c r="L408" s="297">
        <v>22.750349821729266</v>
      </c>
      <c r="M408" s="297">
        <v>11.363339331146223</v>
      </c>
      <c r="N408" s="296">
        <f t="shared" si="38"/>
        <v>0.16932550802684176</v>
      </c>
      <c r="R408" s="356"/>
    </row>
    <row r="409" spans="1:18" x14ac:dyDescent="0.35">
      <c r="A409" s="322">
        <f t="shared" si="39"/>
        <v>29</v>
      </c>
      <c r="B409" s="295" t="s">
        <v>2105</v>
      </c>
      <c r="C409" s="295">
        <v>628.9</v>
      </c>
      <c r="D409" s="295"/>
      <c r="E409" s="295"/>
      <c r="F409" s="295">
        <f t="shared" si="36"/>
        <v>628.9</v>
      </c>
      <c r="G409" s="295" t="s">
        <v>1892</v>
      </c>
      <c r="H409" s="295">
        <v>554</v>
      </c>
      <c r="I409" s="296">
        <f t="shared" si="40"/>
        <v>1.7579209570197846E-2</v>
      </c>
      <c r="J409" s="361">
        <f t="shared" si="37"/>
        <v>75.264506814323568</v>
      </c>
      <c r="K409" s="361">
        <f t="shared" si="41"/>
        <v>16.558191499151185</v>
      </c>
      <c r="L409" s="297">
        <v>32.234511000608727</v>
      </c>
      <c r="M409" s="297">
        <v>16.100485906534548</v>
      </c>
      <c r="N409" s="296">
        <f t="shared" si="38"/>
        <v>0.22286165562190813</v>
      </c>
      <c r="R409" s="356"/>
    </row>
    <row r="410" spans="1:18" x14ac:dyDescent="0.35">
      <c r="A410" s="322">
        <f t="shared" si="39"/>
        <v>30</v>
      </c>
      <c r="B410" s="295" t="s">
        <v>2106</v>
      </c>
      <c r="C410" s="295">
        <v>409.2</v>
      </c>
      <c r="D410" s="295"/>
      <c r="E410" s="295"/>
      <c r="F410" s="295">
        <f t="shared" si="36"/>
        <v>409.2</v>
      </c>
      <c r="G410" s="295" t="s">
        <v>1892</v>
      </c>
      <c r="H410" s="295">
        <v>232</v>
      </c>
      <c r="I410" s="296">
        <f t="shared" si="40"/>
        <v>7.3616906503355603E-3</v>
      </c>
      <c r="J410" s="361">
        <f t="shared" si="37"/>
        <v>31.518710434879182</v>
      </c>
      <c r="K410" s="361">
        <f t="shared" si="41"/>
        <v>6.9341162956734204</v>
      </c>
      <c r="L410" s="297">
        <v>13.498928794478747</v>
      </c>
      <c r="M410" s="297">
        <v>6.7424417514729509</v>
      </c>
      <c r="N410" s="296">
        <f t="shared" si="38"/>
        <v>0.1434364547324152</v>
      </c>
      <c r="R410" s="356"/>
    </row>
    <row r="411" spans="1:18" x14ac:dyDescent="0.35">
      <c r="A411" s="322">
        <f t="shared" si="39"/>
        <v>31</v>
      </c>
      <c r="B411" s="295" t="s">
        <v>2107</v>
      </c>
      <c r="C411" s="295">
        <v>320.60000000000002</v>
      </c>
      <c r="D411" s="295"/>
      <c r="E411" s="295"/>
      <c r="F411" s="295">
        <f t="shared" si="36"/>
        <v>320.60000000000002</v>
      </c>
      <c r="G411" s="295" t="s">
        <v>1892</v>
      </c>
      <c r="H411" s="295">
        <v>163</v>
      </c>
      <c r="I411" s="296">
        <f t="shared" si="40"/>
        <v>5.1722223103650702E-3</v>
      </c>
      <c r="J411" s="361">
        <f t="shared" si="37"/>
        <v>22.144611210712529</v>
      </c>
      <c r="K411" s="361">
        <f t="shared" si="41"/>
        <v>4.8718144663567564</v>
      </c>
      <c r="L411" s="297">
        <v>9.4841611788794644</v>
      </c>
      <c r="M411" s="297">
        <v>4.7371465753883228</v>
      </c>
      <c r="N411" s="296">
        <f t="shared" si="38"/>
        <v>0.12862674183199338</v>
      </c>
      <c r="R411" s="356"/>
    </row>
    <row r="412" spans="1:18" x14ac:dyDescent="0.35">
      <c r="A412" s="322">
        <f t="shared" si="39"/>
        <v>32</v>
      </c>
      <c r="B412" s="295" t="s">
        <v>2108</v>
      </c>
      <c r="C412" s="295">
        <v>505.8</v>
      </c>
      <c r="D412" s="295"/>
      <c r="E412" s="295"/>
      <c r="F412" s="295">
        <f t="shared" si="36"/>
        <v>505.8</v>
      </c>
      <c r="G412" s="295" t="s">
        <v>1892</v>
      </c>
      <c r="H412" s="295">
        <v>362</v>
      </c>
      <c r="I412" s="296">
        <f t="shared" si="40"/>
        <v>1.148677592854083E-2</v>
      </c>
      <c r="J412" s="361">
        <f t="shared" si="37"/>
        <v>49.180056799251133</v>
      </c>
      <c r="K412" s="361">
        <f t="shared" si="41"/>
        <v>10.81961249583525</v>
      </c>
      <c r="L412" s="297">
        <v>21.062983722419425</v>
      </c>
      <c r="M412" s="297">
        <v>10.520534112212104</v>
      </c>
      <c r="N412" s="296">
        <f t="shared" si="38"/>
        <v>0.18106600856013821</v>
      </c>
      <c r="R412" s="356"/>
    </row>
    <row r="413" spans="1:18" x14ac:dyDescent="0.35">
      <c r="A413" s="322">
        <f t="shared" si="39"/>
        <v>33</v>
      </c>
      <c r="B413" s="295" t="s">
        <v>2109</v>
      </c>
      <c r="C413" s="295">
        <v>482.7</v>
      </c>
      <c r="D413" s="295"/>
      <c r="E413" s="295"/>
      <c r="F413" s="295">
        <f t="shared" si="36"/>
        <v>482.7</v>
      </c>
      <c r="G413" s="295" t="s">
        <v>1893</v>
      </c>
      <c r="H413" s="295">
        <v>232</v>
      </c>
      <c r="I413" s="296">
        <f t="shared" si="40"/>
        <v>7.3616906503355603E-3</v>
      </c>
      <c r="J413" s="361">
        <f t="shared" si="37"/>
        <v>31.518710434879182</v>
      </c>
      <c r="K413" s="361">
        <f t="shared" si="41"/>
        <v>6.9341162956734204</v>
      </c>
      <c r="L413" s="297">
        <v>13.498928794478747</v>
      </c>
      <c r="M413" s="297">
        <v>6.7424417514729509</v>
      </c>
      <c r="N413" s="296">
        <f t="shared" si="38"/>
        <v>0.12159560239590698</v>
      </c>
      <c r="R413" s="356"/>
    </row>
    <row r="414" spans="1:18" x14ac:dyDescent="0.35">
      <c r="A414" s="322">
        <f t="shared" si="39"/>
        <v>34</v>
      </c>
      <c r="B414" s="295" t="s">
        <v>2110</v>
      </c>
      <c r="C414" s="295">
        <v>236.2</v>
      </c>
      <c r="D414" s="295"/>
      <c r="E414" s="295"/>
      <c r="F414" s="295">
        <f t="shared" si="36"/>
        <v>236.2</v>
      </c>
      <c r="G414" s="295" t="s">
        <v>1892</v>
      </c>
      <c r="H414" s="295">
        <v>138</v>
      </c>
      <c r="I414" s="296">
        <f t="shared" si="40"/>
        <v>4.3789366799409793E-3</v>
      </c>
      <c r="J414" s="361">
        <f t="shared" si="37"/>
        <v>18.748198448333305</v>
      </c>
      <c r="K414" s="361">
        <f t="shared" si="41"/>
        <v>4.124603658633327</v>
      </c>
      <c r="L414" s="297">
        <v>8.0295352311985635</v>
      </c>
      <c r="M414" s="297">
        <v>4.0105903521692552</v>
      </c>
      <c r="N414" s="296">
        <f t="shared" si="38"/>
        <v>0.14781087083122121</v>
      </c>
      <c r="R414" s="356"/>
    </row>
    <row r="415" spans="1:18" x14ac:dyDescent="0.35">
      <c r="A415" s="322">
        <f t="shared" si="39"/>
        <v>35</v>
      </c>
      <c r="B415" s="295" t="s">
        <v>2111</v>
      </c>
      <c r="C415" s="295">
        <v>412.4</v>
      </c>
      <c r="D415" s="295">
        <v>16.8</v>
      </c>
      <c r="E415" s="295"/>
      <c r="F415" s="295">
        <f t="shared" si="36"/>
        <v>429.2</v>
      </c>
      <c r="G415" s="295" t="s">
        <v>1892</v>
      </c>
      <c r="H415" s="295">
        <v>197</v>
      </c>
      <c r="I415" s="296">
        <f t="shared" si="40"/>
        <v>6.2510907677418336E-3</v>
      </c>
      <c r="J415" s="361">
        <f t="shared" si="37"/>
        <v>26.763732567548271</v>
      </c>
      <c r="K415" s="361">
        <f t="shared" si="41"/>
        <v>5.8880211648606195</v>
      </c>
      <c r="L415" s="297">
        <v>11.462452467725488</v>
      </c>
      <c r="M415" s="297">
        <v>5.725263038966256</v>
      </c>
      <c r="N415" s="296">
        <f t="shared" si="38"/>
        <v>0.11612178294291853</v>
      </c>
      <c r="R415" s="356"/>
    </row>
    <row r="416" spans="1:18" x14ac:dyDescent="0.35">
      <c r="A416" s="322">
        <f t="shared" si="39"/>
        <v>36</v>
      </c>
      <c r="B416" s="295" t="s">
        <v>2112</v>
      </c>
      <c r="C416" s="295">
        <v>551.1</v>
      </c>
      <c r="D416" s="295"/>
      <c r="E416" s="295"/>
      <c r="F416" s="295">
        <f t="shared" si="36"/>
        <v>551.1</v>
      </c>
      <c r="G416" s="295" t="s">
        <v>1892</v>
      </c>
      <c r="H416" s="295">
        <v>349</v>
      </c>
      <c r="I416" s="296">
        <f t="shared" si="40"/>
        <v>1.1074267400720303E-2</v>
      </c>
      <c r="J416" s="361">
        <f t="shared" si="37"/>
        <v>47.41392216281394</v>
      </c>
      <c r="K416" s="361">
        <f t="shared" si="41"/>
        <v>10.431062875819066</v>
      </c>
      <c r="L416" s="297">
        <v>20.306578229625355</v>
      </c>
      <c r="M416" s="297">
        <v>10.142724876138189</v>
      </c>
      <c r="N416" s="296">
        <f t="shared" si="38"/>
        <v>0.16021464007330166</v>
      </c>
      <c r="R416" s="356"/>
    </row>
    <row r="417" spans="1:18" x14ac:dyDescent="0.35">
      <c r="A417" s="322">
        <f t="shared" si="39"/>
        <v>37</v>
      </c>
      <c r="B417" s="295" t="s">
        <v>2113</v>
      </c>
      <c r="C417" s="295">
        <v>129.1</v>
      </c>
      <c r="D417" s="295">
        <v>13.6</v>
      </c>
      <c r="E417" s="295"/>
      <c r="F417" s="295">
        <f t="shared" si="36"/>
        <v>142.69999999999999</v>
      </c>
      <c r="G417" s="295" t="s">
        <v>1892</v>
      </c>
      <c r="H417" s="295">
        <v>299</v>
      </c>
      <c r="I417" s="296">
        <f t="shared" si="40"/>
        <v>9.4876961398721229E-3</v>
      </c>
      <c r="J417" s="361">
        <f t="shared" si="37"/>
        <v>40.621096638055498</v>
      </c>
      <c r="K417" s="361">
        <f t="shared" si="41"/>
        <v>8.936641260372209</v>
      </c>
      <c r="L417" s="297">
        <v>17.397326334263557</v>
      </c>
      <c r="M417" s="297">
        <v>8.6896124297000519</v>
      </c>
      <c r="N417" s="296">
        <f t="shared" si="38"/>
        <v>0.53009584206300853</v>
      </c>
      <c r="R417" s="356"/>
    </row>
    <row r="418" spans="1:18" x14ac:dyDescent="0.35">
      <c r="A418" s="322">
        <f t="shared" si="39"/>
        <v>38</v>
      </c>
      <c r="B418" s="295" t="s">
        <v>2114</v>
      </c>
      <c r="C418" s="295">
        <v>508.7</v>
      </c>
      <c r="D418" s="295"/>
      <c r="E418" s="295"/>
      <c r="F418" s="295">
        <f t="shared" si="36"/>
        <v>508.7</v>
      </c>
      <c r="G418" s="295" t="s">
        <v>1894</v>
      </c>
      <c r="H418" s="295">
        <v>478</v>
      </c>
      <c r="I418" s="296">
        <f t="shared" si="40"/>
        <v>1.5167621253708611E-2</v>
      </c>
      <c r="J418" s="361">
        <f t="shared" si="37"/>
        <v>64.939412016690724</v>
      </c>
      <c r="K418" s="361">
        <f t="shared" si="41"/>
        <v>14.286670643671959</v>
      </c>
      <c r="L418" s="297">
        <v>27.812448119658796</v>
      </c>
      <c r="M418" s="297">
        <v>13.891754987948579</v>
      </c>
      <c r="N418" s="296">
        <f t="shared" si="38"/>
        <v>0.23772417096121495</v>
      </c>
      <c r="R418" s="356"/>
    </row>
    <row r="419" spans="1:18" x14ac:dyDescent="0.35">
      <c r="A419" s="322">
        <f t="shared" si="39"/>
        <v>39</v>
      </c>
      <c r="B419" s="295" t="s">
        <v>2115</v>
      </c>
      <c r="C419" s="295">
        <v>172.3</v>
      </c>
      <c r="D419" s="295"/>
      <c r="E419" s="295">
        <v>54.6</v>
      </c>
      <c r="F419" s="295">
        <f t="shared" si="36"/>
        <v>226.9</v>
      </c>
      <c r="G419" s="295" t="s">
        <v>1892</v>
      </c>
      <c r="H419" s="295">
        <v>160</v>
      </c>
      <c r="I419" s="296">
        <f t="shared" si="40"/>
        <v>5.0770280347141794E-3</v>
      </c>
      <c r="J419" s="361">
        <f t="shared" si="37"/>
        <v>21.737041679227023</v>
      </c>
      <c r="K419" s="361">
        <f t="shared" si="41"/>
        <v>4.7821491694299452</v>
      </c>
      <c r="L419" s="297">
        <v>9.3096060651577552</v>
      </c>
      <c r="M419" s="297">
        <v>4.6499598286020349</v>
      </c>
      <c r="N419" s="296">
        <f t="shared" si="38"/>
        <v>0.17839910419751767</v>
      </c>
      <c r="R419" s="356"/>
    </row>
    <row r="420" spans="1:18" x14ac:dyDescent="0.35">
      <c r="A420" s="322">
        <f t="shared" si="39"/>
        <v>40</v>
      </c>
      <c r="B420" s="295" t="s">
        <v>2116</v>
      </c>
      <c r="C420" s="313">
        <v>355.6</v>
      </c>
      <c r="D420" s="313"/>
      <c r="E420" s="313"/>
      <c r="F420" s="295">
        <f t="shared" si="36"/>
        <v>355.6</v>
      </c>
      <c r="G420" s="295" t="s">
        <v>1892</v>
      </c>
      <c r="H420" s="295">
        <v>253</v>
      </c>
      <c r="I420" s="296">
        <f t="shared" si="40"/>
        <v>8.0280505798917962E-3</v>
      </c>
      <c r="J420" s="361">
        <f t="shared" si="37"/>
        <v>34.37169715527773</v>
      </c>
      <c r="K420" s="361">
        <f t="shared" si="41"/>
        <v>7.5617733741611008</v>
      </c>
      <c r="L420" s="297">
        <v>14.720814590530702</v>
      </c>
      <c r="M420" s="297">
        <v>7.352748978976968</v>
      </c>
      <c r="N420" s="296">
        <f t="shared" si="38"/>
        <v>0.17999728374281915</v>
      </c>
      <c r="R420" s="356"/>
    </row>
    <row r="421" spans="1:18" x14ac:dyDescent="0.35">
      <c r="A421" s="322">
        <f t="shared" si="39"/>
        <v>41</v>
      </c>
      <c r="B421" s="295" t="s">
        <v>2117</v>
      </c>
      <c r="C421" s="295">
        <v>42.8</v>
      </c>
      <c r="D421" s="295"/>
      <c r="E421" s="295"/>
      <c r="F421" s="295">
        <f t="shared" si="36"/>
        <v>42.8</v>
      </c>
      <c r="G421" s="295" t="s">
        <v>1892</v>
      </c>
      <c r="H421" s="295">
        <v>70</v>
      </c>
      <c r="I421" s="296">
        <f t="shared" si="40"/>
        <v>2.2211997651874534E-3</v>
      </c>
      <c r="J421" s="361">
        <f t="shared" si="37"/>
        <v>9.5099557346618226</v>
      </c>
      <c r="K421" s="361">
        <f t="shared" si="41"/>
        <v>2.0921902616256012</v>
      </c>
      <c r="L421" s="297">
        <v>4.0729526535065181</v>
      </c>
      <c r="M421" s="297">
        <v>2.0343574250133902</v>
      </c>
      <c r="N421" s="296">
        <f t="shared" si="38"/>
        <v>0.413772338196433</v>
      </c>
      <c r="R421" s="356"/>
    </row>
    <row r="422" spans="1:18" x14ac:dyDescent="0.35">
      <c r="A422" s="322">
        <f t="shared" si="39"/>
        <v>42</v>
      </c>
      <c r="B422" s="295" t="s">
        <v>2118</v>
      </c>
      <c r="C422" s="295">
        <v>504</v>
      </c>
      <c r="D422" s="295">
        <v>50</v>
      </c>
      <c r="E422" s="295">
        <v>35.1</v>
      </c>
      <c r="F422" s="295">
        <f t="shared" si="36"/>
        <v>589.1</v>
      </c>
      <c r="G422" s="295" t="s">
        <v>1892</v>
      </c>
      <c r="H422" s="295">
        <v>250</v>
      </c>
      <c r="I422" s="296">
        <f t="shared" si="40"/>
        <v>7.9328563042409053E-3</v>
      </c>
      <c r="J422" s="361">
        <f t="shared" si="37"/>
        <v>33.964127623792223</v>
      </c>
      <c r="K422" s="361">
        <f t="shared" si="41"/>
        <v>7.4721080772342887</v>
      </c>
      <c r="L422" s="297">
        <v>14.546259476808993</v>
      </c>
      <c r="M422" s="297">
        <v>7.2655622321906801</v>
      </c>
      <c r="N422" s="296">
        <f t="shared" si="38"/>
        <v>0.10736387270416937</v>
      </c>
      <c r="R422" s="356"/>
    </row>
    <row r="423" spans="1:18" x14ac:dyDescent="0.35">
      <c r="A423" s="322">
        <f t="shared" si="39"/>
        <v>43</v>
      </c>
      <c r="B423" s="295" t="s">
        <v>2119</v>
      </c>
      <c r="C423" s="295">
        <v>729.9</v>
      </c>
      <c r="D423" s="295">
        <v>32.700000000000003</v>
      </c>
      <c r="E423" s="295"/>
      <c r="F423" s="295">
        <f t="shared" si="36"/>
        <v>762.6</v>
      </c>
      <c r="G423" s="295" t="s">
        <v>1892</v>
      </c>
      <c r="H423" s="295">
        <v>393</v>
      </c>
      <c r="I423" s="296">
        <f t="shared" si="40"/>
        <v>1.2470450110266703E-2</v>
      </c>
      <c r="J423" s="361">
        <f t="shared" si="37"/>
        <v>53.391608624601375</v>
      </c>
      <c r="K423" s="361">
        <f t="shared" si="41"/>
        <v>11.746153897412302</v>
      </c>
      <c r="L423" s="297">
        <v>22.866719897543735</v>
      </c>
      <c r="M423" s="297">
        <v>11.421463829003748</v>
      </c>
      <c r="N423" s="296">
        <f t="shared" si="38"/>
        <v>0.1303775849050107</v>
      </c>
      <c r="R423" s="356"/>
    </row>
    <row r="424" spans="1:18" x14ac:dyDescent="0.35">
      <c r="A424" s="322">
        <f t="shared" si="39"/>
        <v>44</v>
      </c>
      <c r="B424" s="295" t="s">
        <v>2120</v>
      </c>
      <c r="C424" s="295">
        <v>851.12</v>
      </c>
      <c r="D424" s="295"/>
      <c r="E424" s="295"/>
      <c r="F424" s="295">
        <f t="shared" si="36"/>
        <v>851.12</v>
      </c>
      <c r="G424" s="295" t="s">
        <v>1892</v>
      </c>
      <c r="H424" s="295">
        <v>463</v>
      </c>
      <c r="I424" s="296">
        <f t="shared" si="40"/>
        <v>1.4691649875454156E-2</v>
      </c>
      <c r="J424" s="361">
        <f t="shared" si="37"/>
        <v>62.901564359263197</v>
      </c>
      <c r="K424" s="361">
        <f t="shared" si="41"/>
        <v>13.838344159037904</v>
      </c>
      <c r="L424" s="297">
        <v>26.939672551050254</v>
      </c>
      <c r="M424" s="297">
        <v>13.455821254017138</v>
      </c>
      <c r="N424" s="296">
        <f t="shared" si="38"/>
        <v>0.13762501447900236</v>
      </c>
      <c r="R424" s="356"/>
    </row>
    <row r="425" spans="1:18" x14ac:dyDescent="0.35">
      <c r="A425" s="322">
        <f t="shared" si="39"/>
        <v>45</v>
      </c>
      <c r="B425" s="295" t="s">
        <v>2121</v>
      </c>
      <c r="C425" s="295">
        <v>650.29999999999995</v>
      </c>
      <c r="D425" s="295">
        <v>180</v>
      </c>
      <c r="E425" s="295"/>
      <c r="F425" s="295">
        <f t="shared" si="36"/>
        <v>830.3</v>
      </c>
      <c r="G425" s="295" t="s">
        <v>1892</v>
      </c>
      <c r="H425" s="295">
        <v>340</v>
      </c>
      <c r="I425" s="296">
        <f t="shared" si="40"/>
        <v>1.078868457376763E-2</v>
      </c>
      <c r="J425" s="361">
        <f t="shared" si="37"/>
        <v>46.191213568357419</v>
      </c>
      <c r="K425" s="361">
        <f t="shared" si="41"/>
        <v>10.162066985038633</v>
      </c>
      <c r="L425" s="297">
        <v>19.782912888460231</v>
      </c>
      <c r="M425" s="297">
        <v>9.8811646357793226</v>
      </c>
      <c r="N425" s="296">
        <f t="shared" si="38"/>
        <v>0.10359792614432808</v>
      </c>
      <c r="R425" s="356"/>
    </row>
    <row r="426" spans="1:18" x14ac:dyDescent="0.35">
      <c r="A426" s="322">
        <f t="shared" si="39"/>
        <v>46</v>
      </c>
      <c r="B426" s="295" t="s">
        <v>2122</v>
      </c>
      <c r="C426" s="295">
        <v>1204.45</v>
      </c>
      <c r="D426" s="295">
        <v>254.7</v>
      </c>
      <c r="E426" s="295"/>
      <c r="F426" s="295">
        <f t="shared" si="36"/>
        <v>1459.15</v>
      </c>
      <c r="G426" s="295" t="s">
        <v>1892</v>
      </c>
      <c r="H426" s="295">
        <v>499</v>
      </c>
      <c r="I426" s="296">
        <f t="shared" si="40"/>
        <v>1.5833981183264848E-2</v>
      </c>
      <c r="J426" s="361">
        <f t="shared" si="37"/>
        <v>67.792398737089286</v>
      </c>
      <c r="K426" s="361">
        <f t="shared" si="41"/>
        <v>14.914327722159642</v>
      </c>
      <c r="L426" s="297">
        <v>29.034333915710747</v>
      </c>
      <c r="M426" s="297">
        <v>14.502062215452597</v>
      </c>
      <c r="N426" s="296">
        <f t="shared" si="38"/>
        <v>8.6518262406477919E-2</v>
      </c>
      <c r="R426" s="356"/>
    </row>
    <row r="427" spans="1:18" x14ac:dyDescent="0.35">
      <c r="A427" s="322">
        <f t="shared" si="39"/>
        <v>47</v>
      </c>
      <c r="B427" s="295" t="s">
        <v>2123</v>
      </c>
      <c r="C427" s="295">
        <v>490.1</v>
      </c>
      <c r="D427" s="295"/>
      <c r="E427" s="295">
        <v>67.099999999999994</v>
      </c>
      <c r="F427" s="295">
        <f t="shared" si="36"/>
        <v>557.20000000000005</v>
      </c>
      <c r="G427" s="295" t="s">
        <v>1892</v>
      </c>
      <c r="H427" s="295">
        <v>398</v>
      </c>
      <c r="I427" s="296">
        <f t="shared" si="40"/>
        <v>1.262910723635152E-2</v>
      </c>
      <c r="J427" s="361">
        <f t="shared" si="37"/>
        <v>54.070891177077215</v>
      </c>
      <c r="K427" s="361">
        <f t="shared" si="41"/>
        <v>11.895596058956988</v>
      </c>
      <c r="L427" s="297">
        <v>23.157645087079917</v>
      </c>
      <c r="M427" s="297">
        <v>11.566775073647561</v>
      </c>
      <c r="N427" s="296">
        <f t="shared" si="38"/>
        <v>0.18070873545721763</v>
      </c>
      <c r="R427" s="356"/>
    </row>
    <row r="428" spans="1:18" x14ac:dyDescent="0.35">
      <c r="A428" s="322">
        <f t="shared" si="39"/>
        <v>48</v>
      </c>
      <c r="B428" s="295" t="s">
        <v>2124</v>
      </c>
      <c r="C428" s="295">
        <v>269</v>
      </c>
      <c r="D428" s="295"/>
      <c r="E428" s="295">
        <v>31.1</v>
      </c>
      <c r="F428" s="295">
        <f t="shared" si="36"/>
        <v>300.10000000000002</v>
      </c>
      <c r="G428" s="295" t="s">
        <v>1892</v>
      </c>
      <c r="H428" s="295">
        <v>220</v>
      </c>
      <c r="I428" s="296">
        <f t="shared" si="40"/>
        <v>6.980913547731997E-3</v>
      </c>
      <c r="J428" s="361">
        <f t="shared" si="37"/>
        <v>29.888432308937158</v>
      </c>
      <c r="K428" s="361">
        <f t="shared" si="41"/>
        <v>6.5754551079661745</v>
      </c>
      <c r="L428" s="297">
        <v>12.800708339591914</v>
      </c>
      <c r="M428" s="297">
        <v>6.3936947643277984</v>
      </c>
      <c r="N428" s="296">
        <f t="shared" si="38"/>
        <v>0.18546581313169958</v>
      </c>
      <c r="R428" s="356"/>
    </row>
    <row r="429" spans="1:18" x14ac:dyDescent="0.35">
      <c r="A429" s="322">
        <f t="shared" si="39"/>
        <v>49</v>
      </c>
      <c r="B429" s="295" t="s">
        <v>2125</v>
      </c>
      <c r="C429" s="295">
        <v>331.5</v>
      </c>
      <c r="D429" s="295"/>
      <c r="E429" s="295">
        <v>54</v>
      </c>
      <c r="F429" s="295">
        <f t="shared" si="36"/>
        <v>385.5</v>
      </c>
      <c r="G429" s="295" t="s">
        <v>1892</v>
      </c>
      <c r="H429" s="295">
        <v>252</v>
      </c>
      <c r="I429" s="296">
        <f t="shared" si="40"/>
        <v>7.996319154674832E-3</v>
      </c>
      <c r="J429" s="361">
        <f t="shared" si="37"/>
        <v>34.235840644782556</v>
      </c>
      <c r="K429" s="361">
        <f t="shared" si="41"/>
        <v>7.5318849418521623</v>
      </c>
      <c r="L429" s="297">
        <v>14.662629552623464</v>
      </c>
      <c r="M429" s="297">
        <v>7.3236867300482045</v>
      </c>
      <c r="N429" s="296">
        <f t="shared" si="38"/>
        <v>0.16538013455072992</v>
      </c>
      <c r="R429" s="356"/>
    </row>
    <row r="430" spans="1:18" x14ac:dyDescent="0.35">
      <c r="A430" s="322">
        <f t="shared" si="39"/>
        <v>50</v>
      </c>
      <c r="B430" s="295" t="s">
        <v>2126</v>
      </c>
      <c r="C430" s="295">
        <v>504</v>
      </c>
      <c r="D430" s="295"/>
      <c r="E430" s="295">
        <v>46.5</v>
      </c>
      <c r="F430" s="295">
        <f t="shared" si="36"/>
        <v>550.5</v>
      </c>
      <c r="G430" s="295" t="s">
        <v>1894</v>
      </c>
      <c r="H430" s="295">
        <v>304</v>
      </c>
      <c r="I430" s="296">
        <f t="shared" si="40"/>
        <v>9.6463532659569404E-3</v>
      </c>
      <c r="J430" s="361">
        <f t="shared" si="37"/>
        <v>41.300379190531338</v>
      </c>
      <c r="K430" s="361">
        <f t="shared" si="41"/>
        <v>9.0860834219168947</v>
      </c>
      <c r="L430" s="297">
        <v>17.688251523799735</v>
      </c>
      <c r="M430" s="297">
        <v>8.8349236743438659</v>
      </c>
      <c r="N430" s="296">
        <f t="shared" si="38"/>
        <v>0.13970869720361823</v>
      </c>
      <c r="R430" s="356"/>
    </row>
    <row r="431" spans="1:18" x14ac:dyDescent="0.35">
      <c r="A431" s="322">
        <f t="shared" si="39"/>
        <v>51</v>
      </c>
      <c r="B431" s="295" t="s">
        <v>2127</v>
      </c>
      <c r="C431" s="295">
        <v>529.5</v>
      </c>
      <c r="D431" s="295"/>
      <c r="E431" s="295">
        <v>43</v>
      </c>
      <c r="F431" s="295">
        <f t="shared" si="36"/>
        <v>572.5</v>
      </c>
      <c r="G431" s="295" t="s">
        <v>1892</v>
      </c>
      <c r="H431" s="295">
        <v>418</v>
      </c>
      <c r="I431" s="296">
        <f t="shared" si="40"/>
        <v>1.3263735740690794E-2</v>
      </c>
      <c r="J431" s="361">
        <f t="shared" si="37"/>
        <v>56.788021386980596</v>
      </c>
      <c r="K431" s="361">
        <f t="shared" si="41"/>
        <v>12.493364705135731</v>
      </c>
      <c r="L431" s="297">
        <v>24.321345845224638</v>
      </c>
      <c r="M431" s="297">
        <v>12.148020052222817</v>
      </c>
      <c r="N431" s="296">
        <f t="shared" si="38"/>
        <v>0.18471747072412886</v>
      </c>
      <c r="R431" s="356"/>
    </row>
    <row r="432" spans="1:18" x14ac:dyDescent="0.35">
      <c r="A432" s="322">
        <f t="shared" si="39"/>
        <v>52</v>
      </c>
      <c r="B432" s="295" t="s">
        <v>2128</v>
      </c>
      <c r="C432" s="295">
        <v>964.1</v>
      </c>
      <c r="D432" s="295"/>
      <c r="E432" s="295">
        <v>72.3</v>
      </c>
      <c r="F432" s="295">
        <f t="shared" si="36"/>
        <v>1036.4000000000001</v>
      </c>
      <c r="G432" s="295" t="s">
        <v>1894</v>
      </c>
      <c r="H432" s="295">
        <v>597</v>
      </c>
      <c r="I432" s="296">
        <f t="shared" si="40"/>
        <v>1.8943660854527283E-2</v>
      </c>
      <c r="J432" s="361">
        <f t="shared" si="37"/>
        <v>81.106336765615836</v>
      </c>
      <c r="K432" s="361">
        <f t="shared" si="41"/>
        <v>17.843394088435485</v>
      </c>
      <c r="L432" s="297">
        <v>34.73646763061987</v>
      </c>
      <c r="M432" s="297">
        <v>17.350162610471344</v>
      </c>
      <c r="N432" s="296">
        <f t="shared" si="38"/>
        <v>0.14573172625930386</v>
      </c>
      <c r="R432" s="356"/>
    </row>
    <row r="433" spans="1:18" x14ac:dyDescent="0.35">
      <c r="A433" s="322">
        <f t="shared" si="39"/>
        <v>53</v>
      </c>
      <c r="B433" s="295" t="s">
        <v>2129</v>
      </c>
      <c r="C433" s="295">
        <v>472.5</v>
      </c>
      <c r="D433" s="295"/>
      <c r="E433" s="295">
        <v>96.5</v>
      </c>
      <c r="F433" s="295">
        <f t="shared" si="36"/>
        <v>569</v>
      </c>
      <c r="G433" s="295" t="s">
        <v>1894</v>
      </c>
      <c r="H433" s="295">
        <v>387</v>
      </c>
      <c r="I433" s="296">
        <f t="shared" si="40"/>
        <v>1.2280061558964921E-2</v>
      </c>
      <c r="J433" s="361">
        <f t="shared" si="37"/>
        <v>52.576469561630361</v>
      </c>
      <c r="K433" s="361">
        <f t="shared" si="41"/>
        <v>11.56682330355868</v>
      </c>
      <c r="L433" s="297">
        <v>22.51760967010032</v>
      </c>
      <c r="M433" s="297">
        <v>11.247090335431173</v>
      </c>
      <c r="N433" s="296">
        <f t="shared" si="38"/>
        <v>0.17207028624028212</v>
      </c>
      <c r="R433" s="356"/>
    </row>
    <row r="434" spans="1:18" x14ac:dyDescent="0.35">
      <c r="A434" s="322">
        <f t="shared" si="39"/>
        <v>54</v>
      </c>
      <c r="B434" s="295" t="s">
        <v>2130</v>
      </c>
      <c r="C434" s="295">
        <v>219</v>
      </c>
      <c r="D434" s="295"/>
      <c r="E434" s="295"/>
      <c r="F434" s="295">
        <f t="shared" si="36"/>
        <v>219</v>
      </c>
      <c r="G434" s="295" t="s">
        <v>1892</v>
      </c>
      <c r="H434" s="295">
        <v>206</v>
      </c>
      <c r="I434" s="296">
        <f t="shared" si="40"/>
        <v>6.5366735946945061E-3</v>
      </c>
      <c r="J434" s="361">
        <f t="shared" si="37"/>
        <v>27.986441162004791</v>
      </c>
      <c r="K434" s="361">
        <f t="shared" si="41"/>
        <v>6.1570170556410542</v>
      </c>
      <c r="L434" s="297">
        <v>11.98611780889061</v>
      </c>
      <c r="M434" s="297">
        <v>5.9868232793251206</v>
      </c>
      <c r="N434" s="296">
        <f t="shared" si="38"/>
        <v>0.23797442605416244</v>
      </c>
      <c r="R434" s="356"/>
    </row>
    <row r="435" spans="1:18" x14ac:dyDescent="0.35">
      <c r="A435" s="322">
        <f t="shared" si="39"/>
        <v>55</v>
      </c>
      <c r="B435" s="295" t="s">
        <v>2131</v>
      </c>
      <c r="C435" s="295">
        <v>361.4</v>
      </c>
      <c r="D435" s="295"/>
      <c r="E435" s="295"/>
      <c r="F435" s="295">
        <f t="shared" si="36"/>
        <v>361.4</v>
      </c>
      <c r="G435" s="295" t="s">
        <v>1892</v>
      </c>
      <c r="H435" s="295">
        <v>325</v>
      </c>
      <c r="I435" s="296">
        <f t="shared" si="40"/>
        <v>1.0312713195513176E-2</v>
      </c>
      <c r="J435" s="361">
        <f t="shared" si="37"/>
        <v>44.153365910929885</v>
      </c>
      <c r="K435" s="361">
        <f t="shared" si="41"/>
        <v>9.7137405004045743</v>
      </c>
      <c r="L435" s="297">
        <v>18.910137319851689</v>
      </c>
      <c r="M435" s="297">
        <v>9.4452309018478822</v>
      </c>
      <c r="N435" s="296">
        <f t="shared" si="38"/>
        <v>0.227510997877792</v>
      </c>
      <c r="R435" s="356"/>
    </row>
    <row r="436" spans="1:18" x14ac:dyDescent="0.35">
      <c r="A436" s="322">
        <f t="shared" si="39"/>
        <v>56</v>
      </c>
      <c r="B436" s="295" t="s">
        <v>2132</v>
      </c>
      <c r="C436" s="295">
        <v>325.7</v>
      </c>
      <c r="D436" s="295"/>
      <c r="E436" s="295">
        <v>17.7</v>
      </c>
      <c r="F436" s="295">
        <f t="shared" si="36"/>
        <v>343.4</v>
      </c>
      <c r="G436" s="295" t="s">
        <v>1892</v>
      </c>
      <c r="H436" s="295">
        <v>350</v>
      </c>
      <c r="I436" s="296">
        <f t="shared" si="40"/>
        <v>1.1105998825937267E-2</v>
      </c>
      <c r="J436" s="361">
        <f t="shared" si="37"/>
        <v>47.549778673309113</v>
      </c>
      <c r="K436" s="361">
        <f t="shared" si="41"/>
        <v>10.460951308128005</v>
      </c>
      <c r="L436" s="297">
        <v>20.364763267532592</v>
      </c>
      <c r="M436" s="297">
        <v>10.171787125066951</v>
      </c>
      <c r="N436" s="296">
        <f t="shared" si="38"/>
        <v>0.25785463125811492</v>
      </c>
      <c r="R436" s="356"/>
    </row>
    <row r="437" spans="1:18" x14ac:dyDescent="0.35">
      <c r="A437" s="322">
        <f t="shared" si="39"/>
        <v>57</v>
      </c>
      <c r="B437" s="295" t="s">
        <v>2133</v>
      </c>
      <c r="C437" s="295">
        <v>398.4</v>
      </c>
      <c r="D437" s="295"/>
      <c r="E437" s="295">
        <v>80.599999999999994</v>
      </c>
      <c r="F437" s="295">
        <f t="shared" si="36"/>
        <v>479</v>
      </c>
      <c r="G437" s="295" t="s">
        <v>1892</v>
      </c>
      <c r="H437" s="295">
        <v>266</v>
      </c>
      <c r="I437" s="296">
        <f t="shared" si="40"/>
        <v>8.4405591077123237E-3</v>
      </c>
      <c r="J437" s="361">
        <f t="shared" si="37"/>
        <v>36.137831791714923</v>
      </c>
      <c r="K437" s="361">
        <f t="shared" si="41"/>
        <v>7.9503229941772835</v>
      </c>
      <c r="L437" s="297">
        <v>15.47722008332477</v>
      </c>
      <c r="M437" s="297">
        <v>7.7305582150508831</v>
      </c>
      <c r="N437" s="296">
        <f t="shared" si="38"/>
        <v>0.1404925534118327</v>
      </c>
      <c r="R437" s="356"/>
    </row>
    <row r="438" spans="1:18" x14ac:dyDescent="0.35">
      <c r="A438" s="322">
        <f t="shared" si="39"/>
        <v>58</v>
      </c>
      <c r="B438" s="295" t="s">
        <v>2134</v>
      </c>
      <c r="C438" s="295">
        <v>675.5</v>
      </c>
      <c r="D438" s="295"/>
      <c r="E438" s="295"/>
      <c r="F438" s="295">
        <f t="shared" si="36"/>
        <v>675.5</v>
      </c>
      <c r="G438" s="295" t="s">
        <v>1892</v>
      </c>
      <c r="H438" s="295">
        <v>405</v>
      </c>
      <c r="I438" s="296">
        <f t="shared" si="40"/>
        <v>1.2851227212870266E-2</v>
      </c>
      <c r="J438" s="361">
        <f t="shared" si="37"/>
        <v>55.021886750543402</v>
      </c>
      <c r="K438" s="361">
        <f t="shared" si="41"/>
        <v>12.104815085119549</v>
      </c>
      <c r="L438" s="297">
        <v>23.564940352430568</v>
      </c>
      <c r="M438" s="297">
        <v>11.770210816148902</v>
      </c>
      <c r="N438" s="296">
        <f t="shared" si="38"/>
        <v>0.15168298002108427</v>
      </c>
      <c r="R438" s="356"/>
    </row>
    <row r="439" spans="1:18" x14ac:dyDescent="0.35">
      <c r="A439" s="322">
        <f t="shared" si="39"/>
        <v>59</v>
      </c>
      <c r="B439" s="295" t="s">
        <v>2135</v>
      </c>
      <c r="C439" s="295">
        <v>1644.9</v>
      </c>
      <c r="D439" s="295">
        <v>102.4</v>
      </c>
      <c r="E439" s="295">
        <v>88.7</v>
      </c>
      <c r="F439" s="295">
        <f t="shared" si="36"/>
        <v>1836.0000000000002</v>
      </c>
      <c r="G439" s="295" t="s">
        <v>1894</v>
      </c>
      <c r="H439" s="295">
        <v>498</v>
      </c>
      <c r="I439" s="296">
        <f t="shared" si="40"/>
        <v>1.5802249758047882E-2</v>
      </c>
      <c r="J439" s="361">
        <f t="shared" si="37"/>
        <v>67.656542226594098</v>
      </c>
      <c r="K439" s="361">
        <f t="shared" si="41"/>
        <v>14.884439289850702</v>
      </c>
      <c r="L439" s="297">
        <v>28.976148877803517</v>
      </c>
      <c r="M439" s="297">
        <v>14.472999966523833</v>
      </c>
      <c r="N439" s="296">
        <f t="shared" si="38"/>
        <v>6.8622075359897672E-2</v>
      </c>
      <c r="R439" s="356"/>
    </row>
    <row r="440" spans="1:18" x14ac:dyDescent="0.35">
      <c r="A440" s="322">
        <f t="shared" si="39"/>
        <v>60</v>
      </c>
      <c r="B440" s="295" t="s">
        <v>652</v>
      </c>
      <c r="C440" s="295">
        <v>640.29999999999995</v>
      </c>
      <c r="D440" s="295">
        <v>45.5</v>
      </c>
      <c r="E440" s="295"/>
      <c r="F440" s="295">
        <f t="shared" ref="F440:F502" si="42">C440+D440+E440</f>
        <v>685.8</v>
      </c>
      <c r="G440" s="295" t="s">
        <v>1892</v>
      </c>
      <c r="H440" s="295">
        <v>345</v>
      </c>
      <c r="I440" s="296">
        <f t="shared" si="40"/>
        <v>1.094734169985245E-2</v>
      </c>
      <c r="J440" s="361">
        <f t="shared" si="37"/>
        <v>46.870496120833266</v>
      </c>
      <c r="K440" s="361">
        <f t="shared" si="41"/>
        <v>10.311509146583319</v>
      </c>
      <c r="L440" s="297">
        <v>20.073838077996413</v>
      </c>
      <c r="M440" s="297">
        <v>10.026475880423138</v>
      </c>
      <c r="N440" s="296">
        <f t="shared" si="38"/>
        <v>0.12727080668684185</v>
      </c>
      <c r="R440" s="356"/>
    </row>
    <row r="441" spans="1:18" x14ac:dyDescent="0.35">
      <c r="A441" s="322">
        <f t="shared" si="39"/>
        <v>61</v>
      </c>
      <c r="B441" s="295" t="s">
        <v>653</v>
      </c>
      <c r="C441" s="295">
        <v>484.9</v>
      </c>
      <c r="D441" s="295">
        <v>39.799999999999997</v>
      </c>
      <c r="E441" s="295"/>
      <c r="F441" s="295">
        <f t="shared" si="42"/>
        <v>524.69999999999993</v>
      </c>
      <c r="G441" s="295" t="s">
        <v>1892</v>
      </c>
      <c r="H441" s="295">
        <v>245</v>
      </c>
      <c r="I441" s="296">
        <f t="shared" si="40"/>
        <v>7.774199178156087E-3</v>
      </c>
      <c r="J441" s="361">
        <f t="shared" si="37"/>
        <v>33.284845071316376</v>
      </c>
      <c r="K441" s="361">
        <f t="shared" ref="K441:K503" si="43">J441*0.22</f>
        <v>7.322665915689603</v>
      </c>
      <c r="L441" s="297">
        <v>14.255334287272813</v>
      </c>
      <c r="M441" s="297">
        <v>7.120250987546866</v>
      </c>
      <c r="N441" s="296">
        <f t="shared" si="38"/>
        <v>0.11813054366652501</v>
      </c>
      <c r="R441" s="356"/>
    </row>
    <row r="442" spans="1:18" x14ac:dyDescent="0.35">
      <c r="A442" s="322">
        <f t="shared" si="39"/>
        <v>62</v>
      </c>
      <c r="B442" s="295" t="s">
        <v>654</v>
      </c>
      <c r="C442" s="295">
        <v>642.79999999999995</v>
      </c>
      <c r="D442" s="295"/>
      <c r="E442" s="295"/>
      <c r="F442" s="295">
        <f t="shared" si="42"/>
        <v>642.79999999999995</v>
      </c>
      <c r="G442" s="295" t="s">
        <v>1892</v>
      </c>
      <c r="H442" s="295">
        <v>324</v>
      </c>
      <c r="I442" s="296">
        <f t="shared" si="40"/>
        <v>1.0280981770296214E-2</v>
      </c>
      <c r="J442" s="361">
        <f t="shared" si="37"/>
        <v>44.017509400434726</v>
      </c>
      <c r="K442" s="361">
        <f t="shared" si="43"/>
        <v>9.6838520680956393</v>
      </c>
      <c r="L442" s="297">
        <v>18.851952281944456</v>
      </c>
      <c r="M442" s="297">
        <v>9.4161686529191204</v>
      </c>
      <c r="N442" s="296">
        <f t="shared" si="38"/>
        <v>0.12751941879806153</v>
      </c>
      <c r="R442" s="356"/>
    </row>
    <row r="443" spans="1:18" x14ac:dyDescent="0.35">
      <c r="A443" s="322">
        <f t="shared" si="39"/>
        <v>63</v>
      </c>
      <c r="B443" s="295" t="s">
        <v>655</v>
      </c>
      <c r="C443" s="295">
        <v>637.20000000000005</v>
      </c>
      <c r="D443" s="295"/>
      <c r="E443" s="295"/>
      <c r="F443" s="295">
        <f t="shared" si="42"/>
        <v>637.20000000000005</v>
      </c>
      <c r="G443" s="295" t="s">
        <v>1892</v>
      </c>
      <c r="H443" s="295">
        <v>340</v>
      </c>
      <c r="I443" s="296">
        <f t="shared" si="40"/>
        <v>1.078868457376763E-2</v>
      </c>
      <c r="J443" s="361">
        <f t="shared" si="37"/>
        <v>46.191213568357419</v>
      </c>
      <c r="K443" s="361">
        <f t="shared" si="43"/>
        <v>10.162066985038633</v>
      </c>
      <c r="L443" s="297">
        <v>19.782912888460231</v>
      </c>
      <c r="M443" s="297">
        <v>9.8811646357793226</v>
      </c>
      <c r="N443" s="296">
        <f t="shared" si="38"/>
        <v>0.1349927151249774</v>
      </c>
      <c r="R443" s="356"/>
    </row>
    <row r="444" spans="1:18" x14ac:dyDescent="0.35">
      <c r="A444" s="322">
        <f t="shared" si="39"/>
        <v>64</v>
      </c>
      <c r="B444" s="295" t="s">
        <v>656</v>
      </c>
      <c r="C444" s="295">
        <v>453.2</v>
      </c>
      <c r="D444" s="295"/>
      <c r="E444" s="295"/>
      <c r="F444" s="295">
        <f t="shared" si="42"/>
        <v>453.2</v>
      </c>
      <c r="G444" s="295" t="s">
        <v>1892</v>
      </c>
      <c r="H444" s="295">
        <v>301</v>
      </c>
      <c r="I444" s="296">
        <f t="shared" si="40"/>
        <v>9.5511589903060495E-3</v>
      </c>
      <c r="J444" s="361">
        <f t="shared" si="37"/>
        <v>40.892809659045831</v>
      </c>
      <c r="K444" s="361">
        <f t="shared" si="43"/>
        <v>8.9964181249900825</v>
      </c>
      <c r="L444" s="297">
        <v>17.513696410078026</v>
      </c>
      <c r="M444" s="297">
        <v>8.7477369275575771</v>
      </c>
      <c r="N444" s="296">
        <f t="shared" si="38"/>
        <v>0.168028819774209</v>
      </c>
      <c r="R444" s="356"/>
    </row>
    <row r="445" spans="1:18" x14ac:dyDescent="0.35">
      <c r="A445" s="322">
        <f t="shared" si="39"/>
        <v>65</v>
      </c>
      <c r="B445" s="295" t="s">
        <v>657</v>
      </c>
      <c r="C445" s="295">
        <v>771.5</v>
      </c>
      <c r="D445" s="295">
        <v>16.600000000000001</v>
      </c>
      <c r="E445" s="295"/>
      <c r="F445" s="295">
        <f t="shared" si="42"/>
        <v>788.1</v>
      </c>
      <c r="G445" s="295" t="s">
        <v>1892</v>
      </c>
      <c r="H445" s="295">
        <v>436</v>
      </c>
      <c r="I445" s="296">
        <f t="shared" si="40"/>
        <v>1.3834901394596139E-2</v>
      </c>
      <c r="J445" s="361">
        <f t="shared" ref="J445:J508" si="44">I445*4281.45</f>
        <v>59.233438575893636</v>
      </c>
      <c r="K445" s="361">
        <f t="shared" si="43"/>
        <v>13.0313564866966</v>
      </c>
      <c r="L445" s="297">
        <v>25.368676527554882</v>
      </c>
      <c r="M445" s="297">
        <v>12.671140532940546</v>
      </c>
      <c r="N445" s="296">
        <f t="shared" ref="N445:N507" si="45">(J445+K445+L445+M445)/F445</f>
        <v>0.13996271047213002</v>
      </c>
      <c r="R445" s="356"/>
    </row>
    <row r="446" spans="1:18" x14ac:dyDescent="0.35">
      <c r="A446" s="322">
        <f t="shared" ref="A446:A508" si="46">1+A445</f>
        <v>66</v>
      </c>
      <c r="B446" s="295" t="s">
        <v>658</v>
      </c>
      <c r="C446" s="295">
        <v>1131.7</v>
      </c>
      <c r="D446" s="295"/>
      <c r="E446" s="295">
        <v>24.6</v>
      </c>
      <c r="F446" s="295">
        <f t="shared" si="42"/>
        <v>1156.3</v>
      </c>
      <c r="G446" s="295" t="s">
        <v>1895</v>
      </c>
      <c r="H446" s="295">
        <v>452</v>
      </c>
      <c r="I446" s="296">
        <f t="shared" ref="I446:I509" si="47">4/126058*H446</f>
        <v>1.4342604198067557E-2</v>
      </c>
      <c r="J446" s="361">
        <f t="shared" si="44"/>
        <v>61.407142743816344</v>
      </c>
      <c r="K446" s="361">
        <f t="shared" si="43"/>
        <v>13.509571403639596</v>
      </c>
      <c r="L446" s="297">
        <v>26.299637134070661</v>
      </c>
      <c r="M446" s="297">
        <v>13.13613651580075</v>
      </c>
      <c r="N446" s="296">
        <f t="shared" si="45"/>
        <v>9.8895172357802777E-2</v>
      </c>
      <c r="R446" s="356"/>
    </row>
    <row r="447" spans="1:18" x14ac:dyDescent="0.35">
      <c r="A447" s="322">
        <f t="shared" si="46"/>
        <v>67</v>
      </c>
      <c r="B447" s="295" t="s">
        <v>659</v>
      </c>
      <c r="C447" s="295">
        <v>534.6</v>
      </c>
      <c r="D447" s="295"/>
      <c r="E447" s="295"/>
      <c r="F447" s="295">
        <f t="shared" si="42"/>
        <v>534.6</v>
      </c>
      <c r="G447" s="295" t="s">
        <v>1892</v>
      </c>
      <c r="H447" s="295">
        <v>302</v>
      </c>
      <c r="I447" s="296">
        <f t="shared" si="47"/>
        <v>9.5828904155230137E-3</v>
      </c>
      <c r="J447" s="361">
        <f t="shared" si="44"/>
        <v>41.028666169541005</v>
      </c>
      <c r="K447" s="361">
        <f t="shared" si="43"/>
        <v>9.0263065572990211</v>
      </c>
      <c r="L447" s="297">
        <v>17.571881447985266</v>
      </c>
      <c r="M447" s="297">
        <v>8.7767991764863407</v>
      </c>
      <c r="N447" s="296">
        <f t="shared" si="45"/>
        <v>0.14291742115845796</v>
      </c>
      <c r="R447" s="356"/>
    </row>
    <row r="448" spans="1:18" x14ac:dyDescent="0.35">
      <c r="A448" s="322">
        <f t="shared" si="46"/>
        <v>68</v>
      </c>
      <c r="B448" s="295" t="s">
        <v>660</v>
      </c>
      <c r="C448" s="295">
        <v>640.5</v>
      </c>
      <c r="D448" s="295"/>
      <c r="E448" s="295"/>
      <c r="F448" s="295">
        <f t="shared" si="42"/>
        <v>640.5</v>
      </c>
      <c r="G448" s="295" t="s">
        <v>1892</v>
      </c>
      <c r="H448" s="295">
        <v>448</v>
      </c>
      <c r="I448" s="296">
        <f t="shared" si="47"/>
        <v>1.4215678497199702E-2</v>
      </c>
      <c r="J448" s="361">
        <f t="shared" si="44"/>
        <v>60.863716701835664</v>
      </c>
      <c r="K448" s="361">
        <f t="shared" si="43"/>
        <v>13.390017674403847</v>
      </c>
      <c r="L448" s="297">
        <v>26.066896982441715</v>
      </c>
      <c r="M448" s="297">
        <v>13.019887520085698</v>
      </c>
      <c r="N448" s="296">
        <f t="shared" si="45"/>
        <v>0.17695631362805142</v>
      </c>
      <c r="R448" s="356"/>
    </row>
    <row r="449" spans="1:18" x14ac:dyDescent="0.35">
      <c r="A449" s="322">
        <f t="shared" si="46"/>
        <v>69</v>
      </c>
      <c r="B449" s="295" t="s">
        <v>661</v>
      </c>
      <c r="C449" s="295">
        <v>679.9</v>
      </c>
      <c r="D449" s="295">
        <v>100.6</v>
      </c>
      <c r="E449" s="295"/>
      <c r="F449" s="295">
        <f t="shared" si="42"/>
        <v>780.5</v>
      </c>
      <c r="G449" s="295" t="s">
        <v>1892</v>
      </c>
      <c r="H449" s="295">
        <v>415</v>
      </c>
      <c r="I449" s="296">
        <f t="shared" si="47"/>
        <v>1.3168541465039903E-2</v>
      </c>
      <c r="J449" s="361">
        <f t="shared" si="44"/>
        <v>56.380451855495089</v>
      </c>
      <c r="K449" s="361">
        <f t="shared" si="43"/>
        <v>12.40369940820892</v>
      </c>
      <c r="L449" s="297">
        <v>24.146790731502929</v>
      </c>
      <c r="M449" s="297">
        <v>12.060833305436528</v>
      </c>
      <c r="N449" s="296">
        <f t="shared" si="45"/>
        <v>0.13451861025066428</v>
      </c>
      <c r="R449" s="356"/>
    </row>
    <row r="450" spans="1:18" x14ac:dyDescent="0.35">
      <c r="A450" s="322">
        <f t="shared" si="46"/>
        <v>70</v>
      </c>
      <c r="B450" s="295" t="s">
        <v>662</v>
      </c>
      <c r="C450" s="295">
        <v>708.5</v>
      </c>
      <c r="D450" s="295"/>
      <c r="E450" s="295"/>
      <c r="F450" s="295">
        <f t="shared" si="42"/>
        <v>708.5</v>
      </c>
      <c r="G450" s="295" t="s">
        <v>1892</v>
      </c>
      <c r="H450" s="295">
        <v>457</v>
      </c>
      <c r="I450" s="296">
        <f t="shared" si="47"/>
        <v>1.4501261324152375E-2</v>
      </c>
      <c r="J450" s="361">
        <f t="shared" si="44"/>
        <v>62.086425296292184</v>
      </c>
      <c r="K450" s="361">
        <f t="shared" si="43"/>
        <v>13.65901356518428</v>
      </c>
      <c r="L450" s="297">
        <v>26.590562323606839</v>
      </c>
      <c r="M450" s="297">
        <v>13.281447760444562</v>
      </c>
      <c r="N450" s="296">
        <f t="shared" si="45"/>
        <v>0.16318623704379373</v>
      </c>
      <c r="R450" s="356"/>
    </row>
    <row r="451" spans="1:18" x14ac:dyDescent="0.35">
      <c r="A451" s="322">
        <f t="shared" si="46"/>
        <v>71</v>
      </c>
      <c r="B451" s="295" t="s">
        <v>663</v>
      </c>
      <c r="C451" s="295">
        <v>959</v>
      </c>
      <c r="D451" s="295"/>
      <c r="E451" s="295"/>
      <c r="F451" s="295">
        <f t="shared" si="42"/>
        <v>959</v>
      </c>
      <c r="G451" s="295" t="s">
        <v>1892</v>
      </c>
      <c r="H451" s="295">
        <v>498</v>
      </c>
      <c r="I451" s="296">
        <f t="shared" si="47"/>
        <v>1.5802249758047882E-2</v>
      </c>
      <c r="J451" s="361">
        <f t="shared" si="44"/>
        <v>67.656542226594098</v>
      </c>
      <c r="K451" s="361">
        <f t="shared" si="43"/>
        <v>14.884439289850702</v>
      </c>
      <c r="L451" s="297">
        <v>28.976148877803517</v>
      </c>
      <c r="M451" s="297">
        <v>14.472999966523833</v>
      </c>
      <c r="N451" s="296">
        <f t="shared" si="45"/>
        <v>0.13137656971926187</v>
      </c>
      <c r="R451" s="356"/>
    </row>
    <row r="452" spans="1:18" x14ac:dyDescent="0.35">
      <c r="A452" s="322">
        <f t="shared" si="46"/>
        <v>72</v>
      </c>
      <c r="B452" s="295" t="s">
        <v>664</v>
      </c>
      <c r="C452" s="295">
        <v>492.4</v>
      </c>
      <c r="D452" s="295"/>
      <c r="E452" s="295"/>
      <c r="F452" s="295">
        <f t="shared" si="42"/>
        <v>492.4</v>
      </c>
      <c r="G452" s="295" t="s">
        <v>1892</v>
      </c>
      <c r="H452" s="295">
        <v>270</v>
      </c>
      <c r="I452" s="296">
        <f t="shared" si="47"/>
        <v>8.567484808580177E-3</v>
      </c>
      <c r="J452" s="361">
        <f t="shared" si="44"/>
        <v>36.681257833695597</v>
      </c>
      <c r="K452" s="361">
        <f t="shared" si="43"/>
        <v>8.0698767234130315</v>
      </c>
      <c r="L452" s="297">
        <v>15.709960234953714</v>
      </c>
      <c r="M452" s="297">
        <v>7.8468072107659346</v>
      </c>
      <c r="N452" s="296">
        <f t="shared" si="45"/>
        <v>0.13872441511541078</v>
      </c>
      <c r="R452" s="356"/>
    </row>
    <row r="453" spans="1:18" x14ac:dyDescent="0.35">
      <c r="A453" s="322">
        <f t="shared" si="46"/>
        <v>73</v>
      </c>
      <c r="B453" s="295" t="s">
        <v>665</v>
      </c>
      <c r="C453" s="295">
        <v>287.5</v>
      </c>
      <c r="D453" s="295"/>
      <c r="E453" s="295">
        <v>44.8</v>
      </c>
      <c r="F453" s="295">
        <f t="shared" si="42"/>
        <v>332.3</v>
      </c>
      <c r="G453" s="295" t="s">
        <v>1892</v>
      </c>
      <c r="H453" s="295">
        <v>254</v>
      </c>
      <c r="I453" s="296">
        <f t="shared" si="47"/>
        <v>8.0597820051087603E-3</v>
      </c>
      <c r="J453" s="361">
        <f t="shared" si="44"/>
        <v>34.507553665772903</v>
      </c>
      <c r="K453" s="361">
        <f t="shared" si="43"/>
        <v>7.5916618064700385</v>
      </c>
      <c r="L453" s="297">
        <v>14.778999628437937</v>
      </c>
      <c r="M453" s="297">
        <v>7.3818112279057297</v>
      </c>
      <c r="N453" s="296">
        <f t="shared" si="45"/>
        <v>0.19337955560814507</v>
      </c>
      <c r="R453" s="356"/>
    </row>
    <row r="454" spans="1:18" x14ac:dyDescent="0.35">
      <c r="A454" s="322">
        <f t="shared" si="46"/>
        <v>74</v>
      </c>
      <c r="B454" s="295" t="s">
        <v>666</v>
      </c>
      <c r="C454" s="295">
        <v>227.9</v>
      </c>
      <c r="D454" s="295"/>
      <c r="E454" s="295"/>
      <c r="F454" s="295">
        <f t="shared" si="42"/>
        <v>227.9</v>
      </c>
      <c r="G454" s="295" t="s">
        <v>1892</v>
      </c>
      <c r="H454" s="295">
        <v>150</v>
      </c>
      <c r="I454" s="296">
        <f t="shared" si="47"/>
        <v>4.7597137825445435E-3</v>
      </c>
      <c r="J454" s="361">
        <f t="shared" si="44"/>
        <v>20.378476574275336</v>
      </c>
      <c r="K454" s="361">
        <f t="shared" si="43"/>
        <v>4.4832648463405738</v>
      </c>
      <c r="L454" s="297">
        <v>8.7277556860853966</v>
      </c>
      <c r="M454" s="297">
        <v>4.3593373393144077</v>
      </c>
      <c r="N454" s="296">
        <f t="shared" si="45"/>
        <v>0.16651528936382498</v>
      </c>
      <c r="R454" s="356"/>
    </row>
    <row r="455" spans="1:18" x14ac:dyDescent="0.35">
      <c r="A455" s="322">
        <f t="shared" si="46"/>
        <v>75</v>
      </c>
      <c r="B455" s="295" t="s">
        <v>667</v>
      </c>
      <c r="C455" s="295">
        <v>638.54999999999995</v>
      </c>
      <c r="D455" s="295">
        <v>38.700000000000003</v>
      </c>
      <c r="E455" s="295"/>
      <c r="F455" s="295">
        <f t="shared" si="42"/>
        <v>677.25</v>
      </c>
      <c r="G455" s="295" t="s">
        <v>1892</v>
      </c>
      <c r="H455" s="295">
        <v>311</v>
      </c>
      <c r="I455" s="296">
        <f t="shared" si="47"/>
        <v>9.8684732424756862E-3</v>
      </c>
      <c r="J455" s="361">
        <f t="shared" si="44"/>
        <v>42.251374763997525</v>
      </c>
      <c r="K455" s="361">
        <f t="shared" si="43"/>
        <v>9.2953024480794557</v>
      </c>
      <c r="L455" s="297">
        <v>18.09554678915039</v>
      </c>
      <c r="M455" s="297">
        <v>9.0383594168452053</v>
      </c>
      <c r="N455" s="296">
        <f t="shared" si="45"/>
        <v>0.1161765720458805</v>
      </c>
      <c r="R455" s="356"/>
    </row>
    <row r="456" spans="1:18" x14ac:dyDescent="0.35">
      <c r="A456" s="322">
        <f t="shared" si="46"/>
        <v>76</v>
      </c>
      <c r="B456" s="295" t="s">
        <v>668</v>
      </c>
      <c r="C456" s="295">
        <v>844.8</v>
      </c>
      <c r="D456" s="295">
        <v>33</v>
      </c>
      <c r="E456" s="295"/>
      <c r="F456" s="295">
        <f t="shared" si="42"/>
        <v>877.8</v>
      </c>
      <c r="G456" s="295" t="s">
        <v>1892</v>
      </c>
      <c r="H456" s="295">
        <v>310</v>
      </c>
      <c r="I456" s="296">
        <f t="shared" si="47"/>
        <v>9.836741817258722E-3</v>
      </c>
      <c r="J456" s="361">
        <f t="shared" si="44"/>
        <v>42.115518253502351</v>
      </c>
      <c r="K456" s="361">
        <f t="shared" si="43"/>
        <v>9.2654140157705172</v>
      </c>
      <c r="L456" s="297">
        <v>18.03736175124315</v>
      </c>
      <c r="M456" s="297">
        <v>9.0092971679164435</v>
      </c>
      <c r="N456" s="296">
        <f t="shared" si="45"/>
        <v>8.9345626781080503E-2</v>
      </c>
      <c r="R456" s="356"/>
    </row>
    <row r="457" spans="1:18" x14ac:dyDescent="0.35">
      <c r="A457" s="322">
        <f t="shared" si="46"/>
        <v>77</v>
      </c>
      <c r="B457" s="295" t="s">
        <v>669</v>
      </c>
      <c r="C457" s="295">
        <v>623.70000000000005</v>
      </c>
      <c r="D457" s="295">
        <v>33.200000000000003</v>
      </c>
      <c r="E457" s="295"/>
      <c r="F457" s="295">
        <f t="shared" si="42"/>
        <v>656.90000000000009</v>
      </c>
      <c r="G457" s="295" t="s">
        <v>1892</v>
      </c>
      <c r="H457" s="295">
        <v>273</v>
      </c>
      <c r="I457" s="296">
        <f t="shared" si="47"/>
        <v>8.6626790842310678E-3</v>
      </c>
      <c r="J457" s="361">
        <f t="shared" si="44"/>
        <v>37.088827365181103</v>
      </c>
      <c r="K457" s="361">
        <f t="shared" si="43"/>
        <v>8.1595420203398437</v>
      </c>
      <c r="L457" s="297">
        <v>15.884515348675421</v>
      </c>
      <c r="M457" s="297">
        <v>7.9339939575522225</v>
      </c>
      <c r="N457" s="296">
        <f t="shared" si="45"/>
        <v>0.10514062824135877</v>
      </c>
      <c r="R457" s="356"/>
    </row>
    <row r="458" spans="1:18" x14ac:dyDescent="0.35">
      <c r="A458" s="322">
        <f t="shared" si="46"/>
        <v>78</v>
      </c>
      <c r="B458" s="295" t="s">
        <v>670</v>
      </c>
      <c r="C458" s="295">
        <v>572.4</v>
      </c>
      <c r="D458" s="295"/>
      <c r="E458" s="295"/>
      <c r="F458" s="295">
        <f t="shared" si="42"/>
        <v>572.4</v>
      </c>
      <c r="G458" s="295" t="s">
        <v>1892</v>
      </c>
      <c r="H458" s="295">
        <v>359</v>
      </c>
      <c r="I458" s="296">
        <f t="shared" si="47"/>
        <v>1.139158165288994E-2</v>
      </c>
      <c r="J458" s="361">
        <f t="shared" si="44"/>
        <v>48.772487267765626</v>
      </c>
      <c r="K458" s="361">
        <f t="shared" si="43"/>
        <v>10.729947198908437</v>
      </c>
      <c r="L458" s="297">
        <v>20.888428608697712</v>
      </c>
      <c r="M458" s="297">
        <v>10.433347365425815</v>
      </c>
      <c r="N458" s="296">
        <f t="shared" si="45"/>
        <v>0.15867262480922012</v>
      </c>
      <c r="R458" s="356"/>
    </row>
    <row r="459" spans="1:18" x14ac:dyDescent="0.35">
      <c r="A459" s="322">
        <f t="shared" si="46"/>
        <v>79</v>
      </c>
      <c r="B459" s="295" t="s">
        <v>671</v>
      </c>
      <c r="C459" s="295">
        <v>678.9</v>
      </c>
      <c r="D459" s="295"/>
      <c r="E459" s="295"/>
      <c r="F459" s="295">
        <f t="shared" si="42"/>
        <v>678.9</v>
      </c>
      <c r="G459" s="295" t="s">
        <v>1892</v>
      </c>
      <c r="H459" s="295">
        <v>348</v>
      </c>
      <c r="I459" s="296">
        <f t="shared" si="47"/>
        <v>1.104253597550334E-2</v>
      </c>
      <c r="J459" s="361">
        <f t="shared" si="44"/>
        <v>47.278065652318773</v>
      </c>
      <c r="K459" s="361">
        <f t="shared" si="43"/>
        <v>10.401174443510131</v>
      </c>
      <c r="L459" s="297">
        <v>20.248393191718119</v>
      </c>
      <c r="M459" s="297">
        <v>10.113662627209427</v>
      </c>
      <c r="N459" s="296">
        <f t="shared" si="45"/>
        <v>0.12968227414163566</v>
      </c>
      <c r="R459" s="356"/>
    </row>
    <row r="460" spans="1:18" x14ac:dyDescent="0.35">
      <c r="A460" s="322">
        <f t="shared" si="46"/>
        <v>80</v>
      </c>
      <c r="B460" s="295" t="s">
        <v>672</v>
      </c>
      <c r="C460" s="295">
        <v>785.9</v>
      </c>
      <c r="D460" s="295"/>
      <c r="E460" s="295"/>
      <c r="F460" s="295">
        <f t="shared" si="42"/>
        <v>785.9</v>
      </c>
      <c r="G460" s="295" t="s">
        <v>1892</v>
      </c>
      <c r="H460" s="295">
        <v>298</v>
      </c>
      <c r="I460" s="296">
        <f t="shared" si="47"/>
        <v>9.4559647146551587E-3</v>
      </c>
      <c r="J460" s="361">
        <f t="shared" si="44"/>
        <v>40.485240127560324</v>
      </c>
      <c r="K460" s="361">
        <f t="shared" si="43"/>
        <v>8.9067528280632722</v>
      </c>
      <c r="L460" s="297">
        <v>17.339141296356321</v>
      </c>
      <c r="M460" s="297">
        <v>8.6605501807712901</v>
      </c>
      <c r="N460" s="296">
        <f t="shared" si="45"/>
        <v>9.5930378461319771E-2</v>
      </c>
      <c r="R460" s="356"/>
    </row>
    <row r="461" spans="1:18" x14ac:dyDescent="0.35">
      <c r="A461" s="322">
        <f t="shared" si="46"/>
        <v>81</v>
      </c>
      <c r="B461" s="295" t="s">
        <v>673</v>
      </c>
      <c r="C461" s="295">
        <v>557.20000000000005</v>
      </c>
      <c r="D461" s="295"/>
      <c r="E461" s="295"/>
      <c r="F461" s="295">
        <f t="shared" si="42"/>
        <v>557.20000000000005</v>
      </c>
      <c r="G461" s="295" t="s">
        <v>1892</v>
      </c>
      <c r="H461" s="295">
        <v>317</v>
      </c>
      <c r="I461" s="296">
        <f t="shared" si="47"/>
        <v>1.0058861793777468E-2</v>
      </c>
      <c r="J461" s="361">
        <f t="shared" si="44"/>
        <v>43.066513826968539</v>
      </c>
      <c r="K461" s="361">
        <f t="shared" si="43"/>
        <v>9.4746330419330782</v>
      </c>
      <c r="L461" s="297">
        <v>18.444657016593805</v>
      </c>
      <c r="M461" s="297">
        <v>9.2127329104177829</v>
      </c>
      <c r="N461" s="296">
        <f t="shared" si="45"/>
        <v>0.14393132949733167</v>
      </c>
      <c r="R461" s="356"/>
    </row>
    <row r="462" spans="1:18" x14ac:dyDescent="0.35">
      <c r="A462" s="322">
        <f t="shared" si="46"/>
        <v>82</v>
      </c>
      <c r="B462" s="295" t="s">
        <v>674</v>
      </c>
      <c r="C462" s="295">
        <v>780.8</v>
      </c>
      <c r="D462" s="295">
        <v>45.6</v>
      </c>
      <c r="E462" s="295"/>
      <c r="F462" s="295">
        <f t="shared" si="42"/>
        <v>826.4</v>
      </c>
      <c r="G462" s="295" t="s">
        <v>1892</v>
      </c>
      <c r="H462" s="295">
        <v>257</v>
      </c>
      <c r="I462" s="296">
        <f t="shared" si="47"/>
        <v>8.1549762807596512E-3</v>
      </c>
      <c r="J462" s="361">
        <f t="shared" si="44"/>
        <v>34.91512319725841</v>
      </c>
      <c r="K462" s="361">
        <f t="shared" si="43"/>
        <v>7.6813271033968507</v>
      </c>
      <c r="L462" s="297">
        <v>14.953554742159644</v>
      </c>
      <c r="M462" s="297">
        <v>7.4689979746920176</v>
      </c>
      <c r="N462" s="296">
        <f t="shared" si="45"/>
        <v>7.8677399585560179E-2</v>
      </c>
      <c r="R462" s="356"/>
    </row>
    <row r="463" spans="1:18" x14ac:dyDescent="0.35">
      <c r="A463" s="322">
        <f t="shared" si="46"/>
        <v>83</v>
      </c>
      <c r="B463" s="295" t="s">
        <v>675</v>
      </c>
      <c r="C463" s="295">
        <v>1009.3</v>
      </c>
      <c r="D463" s="295"/>
      <c r="E463" s="295"/>
      <c r="F463" s="295">
        <f t="shared" si="42"/>
        <v>1009.3</v>
      </c>
      <c r="G463" s="295" t="s">
        <v>1893</v>
      </c>
      <c r="H463" s="295">
        <v>253</v>
      </c>
      <c r="I463" s="296">
        <f t="shared" si="47"/>
        <v>8.0280505798917962E-3</v>
      </c>
      <c r="J463" s="361">
        <f t="shared" si="44"/>
        <v>34.37169715527773</v>
      </c>
      <c r="K463" s="361">
        <f t="shared" si="43"/>
        <v>7.5617733741611008</v>
      </c>
      <c r="L463" s="297">
        <v>14.720814590530702</v>
      </c>
      <c r="M463" s="297">
        <v>7.352748978976968</v>
      </c>
      <c r="N463" s="296">
        <f t="shared" si="45"/>
        <v>6.3417253640093624E-2</v>
      </c>
      <c r="R463" s="356"/>
    </row>
    <row r="464" spans="1:18" x14ac:dyDescent="0.35">
      <c r="A464" s="322">
        <f t="shared" si="46"/>
        <v>84</v>
      </c>
      <c r="B464" s="295" t="s">
        <v>676</v>
      </c>
      <c r="C464" s="295">
        <v>602.29999999999995</v>
      </c>
      <c r="D464" s="295"/>
      <c r="E464" s="295"/>
      <c r="F464" s="295">
        <f t="shared" si="42"/>
        <v>602.29999999999995</v>
      </c>
      <c r="G464" s="295" t="s">
        <v>1892</v>
      </c>
      <c r="H464" s="295">
        <v>352</v>
      </c>
      <c r="I464" s="296">
        <f t="shared" si="47"/>
        <v>1.1169461676371194E-2</v>
      </c>
      <c r="J464" s="361">
        <f t="shared" si="44"/>
        <v>47.821491694299446</v>
      </c>
      <c r="K464" s="361">
        <f t="shared" si="43"/>
        <v>10.520728172745878</v>
      </c>
      <c r="L464" s="297">
        <v>20.481133343347061</v>
      </c>
      <c r="M464" s="297">
        <v>10.229911622924476</v>
      </c>
      <c r="N464" s="296">
        <f t="shared" si="45"/>
        <v>0.14785532929323736</v>
      </c>
      <c r="R464" s="356"/>
    </row>
    <row r="465" spans="1:18" x14ac:dyDescent="0.35">
      <c r="A465" s="322">
        <f t="shared" si="46"/>
        <v>85</v>
      </c>
      <c r="B465" s="295" t="s">
        <v>677</v>
      </c>
      <c r="C465" s="295">
        <v>655.4</v>
      </c>
      <c r="D465" s="295">
        <v>60.8</v>
      </c>
      <c r="E465" s="295"/>
      <c r="F465" s="295">
        <f t="shared" si="42"/>
        <v>716.19999999999993</v>
      </c>
      <c r="G465" s="295" t="s">
        <v>1892</v>
      </c>
      <c r="H465" s="295">
        <v>295</v>
      </c>
      <c r="I465" s="296">
        <f t="shared" si="47"/>
        <v>9.3607704390042679E-3</v>
      </c>
      <c r="J465" s="361">
        <f t="shared" si="44"/>
        <v>40.077670596074817</v>
      </c>
      <c r="K465" s="361">
        <f t="shared" si="43"/>
        <v>8.81708753113646</v>
      </c>
      <c r="L465" s="297">
        <v>17.164586182634611</v>
      </c>
      <c r="M465" s="297">
        <v>8.5733634339850013</v>
      </c>
      <c r="N465" s="296">
        <f t="shared" si="45"/>
        <v>0.10420651737479877</v>
      </c>
      <c r="R465" s="356"/>
    </row>
    <row r="466" spans="1:18" x14ac:dyDescent="0.35">
      <c r="A466" s="322">
        <f t="shared" si="46"/>
        <v>86</v>
      </c>
      <c r="B466" s="295" t="s">
        <v>678</v>
      </c>
      <c r="C466" s="295">
        <v>707.3</v>
      </c>
      <c r="D466" s="295"/>
      <c r="E466" s="295"/>
      <c r="F466" s="295">
        <f t="shared" si="42"/>
        <v>707.3</v>
      </c>
      <c r="G466" s="295" t="s">
        <v>1895</v>
      </c>
      <c r="H466" s="295">
        <v>355</v>
      </c>
      <c r="I466" s="296">
        <f t="shared" si="47"/>
        <v>1.1264655952022086E-2</v>
      </c>
      <c r="J466" s="361">
        <f t="shared" si="44"/>
        <v>48.22906122578496</v>
      </c>
      <c r="K466" s="361">
        <f t="shared" si="43"/>
        <v>10.610393469672692</v>
      </c>
      <c r="L466" s="297">
        <v>20.65568845706877</v>
      </c>
      <c r="M466" s="297">
        <v>10.317098369710767</v>
      </c>
      <c r="N466" s="296">
        <f t="shared" si="45"/>
        <v>0.12697899267953794</v>
      </c>
      <c r="R466" s="356"/>
    </row>
    <row r="467" spans="1:18" x14ac:dyDescent="0.35">
      <c r="A467" s="322">
        <f t="shared" si="46"/>
        <v>87</v>
      </c>
      <c r="B467" s="295" t="s">
        <v>679</v>
      </c>
      <c r="C467" s="295">
        <v>789.4</v>
      </c>
      <c r="D467" s="295"/>
      <c r="E467" s="295"/>
      <c r="F467" s="295">
        <f t="shared" si="42"/>
        <v>789.4</v>
      </c>
      <c r="G467" s="295" t="s">
        <v>1895</v>
      </c>
      <c r="H467" s="295">
        <v>388</v>
      </c>
      <c r="I467" s="296">
        <f t="shared" si="47"/>
        <v>1.2311792984181886E-2</v>
      </c>
      <c r="J467" s="361">
        <f t="shared" si="44"/>
        <v>52.712326072125535</v>
      </c>
      <c r="K467" s="361">
        <f t="shared" si="43"/>
        <v>11.596711735867618</v>
      </c>
      <c r="L467" s="297">
        <v>22.575794708007557</v>
      </c>
      <c r="M467" s="297">
        <v>11.276152584359934</v>
      </c>
      <c r="N467" s="296">
        <f t="shared" si="45"/>
        <v>0.1243488536868009</v>
      </c>
      <c r="R467" s="356"/>
    </row>
    <row r="468" spans="1:18" x14ac:dyDescent="0.35">
      <c r="A468" s="322">
        <f t="shared" si="46"/>
        <v>88</v>
      </c>
      <c r="B468" s="295" t="s">
        <v>680</v>
      </c>
      <c r="C468" s="295">
        <v>714.2</v>
      </c>
      <c r="D468" s="295"/>
      <c r="E468" s="295"/>
      <c r="F468" s="295">
        <f t="shared" si="42"/>
        <v>714.2</v>
      </c>
      <c r="G468" s="295" t="s">
        <v>1892</v>
      </c>
      <c r="H468" s="295">
        <v>335</v>
      </c>
      <c r="I468" s="296">
        <f t="shared" si="47"/>
        <v>1.0630027447682813E-2</v>
      </c>
      <c r="J468" s="361">
        <f t="shared" si="44"/>
        <v>45.511931015881579</v>
      </c>
      <c r="K468" s="361">
        <f t="shared" si="43"/>
        <v>10.012624823493947</v>
      </c>
      <c r="L468" s="297">
        <v>19.491987698924049</v>
      </c>
      <c r="M468" s="297">
        <v>9.7358533911355103</v>
      </c>
      <c r="N468" s="296">
        <f t="shared" si="45"/>
        <v>0.11866759581270662</v>
      </c>
      <c r="R468" s="356"/>
    </row>
    <row r="469" spans="1:18" x14ac:dyDescent="0.35">
      <c r="A469" s="322">
        <f t="shared" si="46"/>
        <v>89</v>
      </c>
      <c r="B469" s="295" t="s">
        <v>681</v>
      </c>
      <c r="C469" s="295">
        <v>713.1</v>
      </c>
      <c r="D469" s="295"/>
      <c r="E469" s="295"/>
      <c r="F469" s="295">
        <f t="shared" si="42"/>
        <v>713.1</v>
      </c>
      <c r="G469" s="295" t="s">
        <v>1892</v>
      </c>
      <c r="H469" s="295">
        <v>255</v>
      </c>
      <c r="I469" s="296">
        <f t="shared" si="47"/>
        <v>8.0915134303257228E-3</v>
      </c>
      <c r="J469" s="361">
        <f t="shared" si="44"/>
        <v>34.643410176268063</v>
      </c>
      <c r="K469" s="361">
        <f t="shared" si="43"/>
        <v>7.6215502387789735</v>
      </c>
      <c r="L469" s="297">
        <v>14.837184666345175</v>
      </c>
      <c r="M469" s="297">
        <v>7.4108734768344933</v>
      </c>
      <c r="N469" s="296">
        <f t="shared" si="45"/>
        <v>9.0468403531379471E-2</v>
      </c>
      <c r="R469" s="356"/>
    </row>
    <row r="470" spans="1:18" x14ac:dyDescent="0.35">
      <c r="A470" s="322">
        <f t="shared" si="46"/>
        <v>90</v>
      </c>
      <c r="B470" s="295" t="s">
        <v>682</v>
      </c>
      <c r="C470" s="295">
        <v>771.4</v>
      </c>
      <c r="D470" s="295">
        <v>100</v>
      </c>
      <c r="E470" s="295"/>
      <c r="F470" s="295">
        <f t="shared" si="42"/>
        <v>871.4</v>
      </c>
      <c r="G470" s="295" t="s">
        <v>1892</v>
      </c>
      <c r="H470" s="295">
        <v>311</v>
      </c>
      <c r="I470" s="296">
        <f t="shared" si="47"/>
        <v>9.8684732424756862E-3</v>
      </c>
      <c r="J470" s="361">
        <f t="shared" si="44"/>
        <v>42.251374763997525</v>
      </c>
      <c r="K470" s="361">
        <f t="shared" si="43"/>
        <v>9.2953024480794557</v>
      </c>
      <c r="L470" s="297">
        <v>18.09554678915039</v>
      </c>
      <c r="M470" s="297">
        <v>9.0383594168452053</v>
      </c>
      <c r="N470" s="296">
        <f t="shared" si="45"/>
        <v>9.0292154484820489E-2</v>
      </c>
      <c r="R470" s="356"/>
    </row>
    <row r="471" spans="1:18" x14ac:dyDescent="0.35">
      <c r="A471" s="322">
        <f t="shared" si="46"/>
        <v>91</v>
      </c>
      <c r="B471" s="295" t="s">
        <v>683</v>
      </c>
      <c r="C471" s="295">
        <v>1203.7</v>
      </c>
      <c r="D471" s="295">
        <v>132</v>
      </c>
      <c r="E471" s="295"/>
      <c r="F471" s="295">
        <f t="shared" si="42"/>
        <v>1335.7</v>
      </c>
      <c r="G471" s="295" t="s">
        <v>1892</v>
      </c>
      <c r="H471" s="295">
        <v>519</v>
      </c>
      <c r="I471" s="296">
        <f t="shared" si="47"/>
        <v>1.6468609687604118E-2</v>
      </c>
      <c r="J471" s="361">
        <f t="shared" si="44"/>
        <v>70.509528946992646</v>
      </c>
      <c r="K471" s="361">
        <f t="shared" si="43"/>
        <v>15.512096368338382</v>
      </c>
      <c r="L471" s="297">
        <v>30.198034673855471</v>
      </c>
      <c r="M471" s="297">
        <v>15.083307194027851</v>
      </c>
      <c r="N471" s="296">
        <f t="shared" si="45"/>
        <v>9.8302738027412101E-2</v>
      </c>
      <c r="R471" s="356"/>
    </row>
    <row r="472" spans="1:18" x14ac:dyDescent="0.35">
      <c r="A472" s="322">
        <f t="shared" si="46"/>
        <v>92</v>
      </c>
      <c r="B472" s="295" t="s">
        <v>684</v>
      </c>
      <c r="C472" s="295">
        <v>500.7</v>
      </c>
      <c r="D472" s="295"/>
      <c r="E472" s="295">
        <v>56.7</v>
      </c>
      <c r="F472" s="295">
        <f t="shared" si="42"/>
        <v>557.4</v>
      </c>
      <c r="G472" s="295" t="s">
        <v>1892</v>
      </c>
      <c r="H472" s="295">
        <v>342</v>
      </c>
      <c r="I472" s="296">
        <f t="shared" si="47"/>
        <v>1.0852147424201559E-2</v>
      </c>
      <c r="J472" s="361">
        <f t="shared" si="44"/>
        <v>46.462926589347759</v>
      </c>
      <c r="K472" s="361">
        <f t="shared" si="43"/>
        <v>10.221843849656507</v>
      </c>
      <c r="L472" s="297">
        <v>19.8992829642747</v>
      </c>
      <c r="M472" s="297">
        <v>9.9392891336368514</v>
      </c>
      <c r="N472" s="296">
        <f t="shared" si="45"/>
        <v>0.15522666404182961</v>
      </c>
      <c r="R472" s="356"/>
    </row>
    <row r="473" spans="1:18" x14ac:dyDescent="0.35">
      <c r="A473" s="322">
        <f t="shared" si="46"/>
        <v>93</v>
      </c>
      <c r="B473" s="295" t="s">
        <v>685</v>
      </c>
      <c r="C473" s="295">
        <v>476.1</v>
      </c>
      <c r="D473" s="295"/>
      <c r="E473" s="295"/>
      <c r="F473" s="295">
        <f t="shared" si="42"/>
        <v>476.1</v>
      </c>
      <c r="G473" s="295" t="s">
        <v>1892</v>
      </c>
      <c r="H473" s="295">
        <v>372</v>
      </c>
      <c r="I473" s="296">
        <f t="shared" si="47"/>
        <v>1.1804090180710467E-2</v>
      </c>
      <c r="J473" s="361">
        <f t="shared" si="44"/>
        <v>50.538621904202827</v>
      </c>
      <c r="K473" s="361">
        <f t="shared" si="43"/>
        <v>11.118496818924623</v>
      </c>
      <c r="L473" s="297">
        <v>21.644834101491782</v>
      </c>
      <c r="M473" s="297">
        <v>10.811156601499732</v>
      </c>
      <c r="N473" s="296">
        <f t="shared" si="45"/>
        <v>0.19767508806158152</v>
      </c>
      <c r="R473" s="356"/>
    </row>
    <row r="474" spans="1:18" x14ac:dyDescent="0.35">
      <c r="A474" s="322">
        <f t="shared" si="46"/>
        <v>94</v>
      </c>
      <c r="B474" s="315" t="s">
        <v>686</v>
      </c>
      <c r="C474" s="313">
        <v>364.5</v>
      </c>
      <c r="D474" s="313"/>
      <c r="E474" s="313">
        <v>21</v>
      </c>
      <c r="F474" s="295">
        <f t="shared" si="42"/>
        <v>385.5</v>
      </c>
      <c r="G474" s="295" t="s">
        <v>1892</v>
      </c>
      <c r="H474" s="295">
        <v>368</v>
      </c>
      <c r="I474" s="296">
        <f t="shared" si="47"/>
        <v>1.1677164479842612E-2</v>
      </c>
      <c r="J474" s="361">
        <f t="shared" si="44"/>
        <v>49.995195862222147</v>
      </c>
      <c r="K474" s="361">
        <f t="shared" si="43"/>
        <v>10.998943089688872</v>
      </c>
      <c r="L474" s="297">
        <v>21.412093949862836</v>
      </c>
      <c r="M474" s="297">
        <v>10.69490760578468</v>
      </c>
      <c r="N474" s="296">
        <f t="shared" si="45"/>
        <v>0.24150749807408178</v>
      </c>
      <c r="R474" s="356"/>
    </row>
    <row r="475" spans="1:18" x14ac:dyDescent="0.35">
      <c r="A475" s="322">
        <f t="shared" si="46"/>
        <v>95</v>
      </c>
      <c r="B475" s="295" t="s">
        <v>687</v>
      </c>
      <c r="C475" s="295">
        <v>1235.0999999999999</v>
      </c>
      <c r="D475" s="295">
        <v>129.69999999999999</v>
      </c>
      <c r="E475" s="295"/>
      <c r="F475" s="295">
        <f t="shared" si="42"/>
        <v>1364.8</v>
      </c>
      <c r="G475" s="295" t="s">
        <v>1892</v>
      </c>
      <c r="H475" s="295">
        <v>767</v>
      </c>
      <c r="I475" s="296">
        <f t="shared" si="47"/>
        <v>2.4338003141411099E-2</v>
      </c>
      <c r="J475" s="361">
        <f t="shared" si="44"/>
        <v>104.20194354979455</v>
      </c>
      <c r="K475" s="361">
        <f t="shared" si="43"/>
        <v>22.924427580954802</v>
      </c>
      <c r="L475" s="297">
        <v>44.627924074849993</v>
      </c>
      <c r="M475" s="297">
        <v>22.290744928361004</v>
      </c>
      <c r="N475" s="296">
        <f t="shared" si="45"/>
        <v>0.14217837055536367</v>
      </c>
      <c r="R475" s="356"/>
    </row>
    <row r="476" spans="1:18" x14ac:dyDescent="0.35">
      <c r="A476" s="322">
        <f t="shared" si="46"/>
        <v>96</v>
      </c>
      <c r="B476" s="295" t="s">
        <v>688</v>
      </c>
      <c r="C476" s="295">
        <v>283</v>
      </c>
      <c r="D476" s="295">
        <v>27.9</v>
      </c>
      <c r="E476" s="295"/>
      <c r="F476" s="295">
        <f t="shared" si="42"/>
        <v>310.89999999999998</v>
      </c>
      <c r="G476" s="295" t="s">
        <v>1892</v>
      </c>
      <c r="H476" s="295">
        <v>249</v>
      </c>
      <c r="I476" s="296">
        <f t="shared" si="47"/>
        <v>7.9011248790239411E-3</v>
      </c>
      <c r="J476" s="361">
        <f t="shared" si="44"/>
        <v>33.828271113297049</v>
      </c>
      <c r="K476" s="361">
        <f t="shared" si="43"/>
        <v>7.442219644925351</v>
      </c>
      <c r="L476" s="297">
        <v>14.488074438901759</v>
      </c>
      <c r="M476" s="297">
        <v>7.2364999832619166</v>
      </c>
      <c r="N476" s="296">
        <f t="shared" si="45"/>
        <v>0.20262163132964323</v>
      </c>
      <c r="R476" s="356"/>
    </row>
    <row r="477" spans="1:18" x14ac:dyDescent="0.35">
      <c r="A477" s="322">
        <f t="shared" si="46"/>
        <v>97</v>
      </c>
      <c r="B477" s="295" t="s">
        <v>689</v>
      </c>
      <c r="C477" s="295">
        <v>882.8</v>
      </c>
      <c r="D477" s="295"/>
      <c r="E477" s="295"/>
      <c r="F477" s="295">
        <f t="shared" si="42"/>
        <v>882.8</v>
      </c>
      <c r="G477" s="295" t="s">
        <v>1892</v>
      </c>
      <c r="H477" s="295">
        <v>525</v>
      </c>
      <c r="I477" s="296">
        <f t="shared" si="47"/>
        <v>1.66589982389059E-2</v>
      </c>
      <c r="J477" s="361">
        <f t="shared" si="44"/>
        <v>71.324668009963659</v>
      </c>
      <c r="K477" s="361">
        <f t="shared" si="43"/>
        <v>15.691426962192006</v>
      </c>
      <c r="L477" s="297">
        <v>30.547144901298889</v>
      </c>
      <c r="M477" s="297">
        <v>15.257680687600427</v>
      </c>
      <c r="N477" s="296">
        <f t="shared" si="45"/>
        <v>0.15045414653495132</v>
      </c>
      <c r="R477" s="356"/>
    </row>
    <row r="478" spans="1:18" x14ac:dyDescent="0.35">
      <c r="A478" s="322">
        <f t="shared" si="46"/>
        <v>98</v>
      </c>
      <c r="B478" s="295" t="s">
        <v>690</v>
      </c>
      <c r="C478" s="295">
        <v>772.9</v>
      </c>
      <c r="D478" s="295"/>
      <c r="E478" s="295"/>
      <c r="F478" s="295">
        <f t="shared" si="42"/>
        <v>772.9</v>
      </c>
      <c r="G478" s="295" t="s">
        <v>1892</v>
      </c>
      <c r="H478" s="295">
        <v>446</v>
      </c>
      <c r="I478" s="296">
        <f t="shared" si="47"/>
        <v>1.4152215646765776E-2</v>
      </c>
      <c r="J478" s="361">
        <f t="shared" si="44"/>
        <v>60.59200368084533</v>
      </c>
      <c r="K478" s="361">
        <f t="shared" si="43"/>
        <v>13.330240809785973</v>
      </c>
      <c r="L478" s="297">
        <v>25.950526906627243</v>
      </c>
      <c r="M478" s="297">
        <v>12.961763022228173</v>
      </c>
      <c r="N478" s="296">
        <f t="shared" si="45"/>
        <v>0.14598852945980945</v>
      </c>
      <c r="R478" s="356"/>
    </row>
    <row r="479" spans="1:18" x14ac:dyDescent="0.35">
      <c r="A479" s="322">
        <f t="shared" si="46"/>
        <v>99</v>
      </c>
      <c r="B479" s="295" t="s">
        <v>691</v>
      </c>
      <c r="C479" s="295">
        <v>669.9</v>
      </c>
      <c r="D479" s="295"/>
      <c r="E479" s="295"/>
      <c r="F479" s="295">
        <f t="shared" si="42"/>
        <v>669.9</v>
      </c>
      <c r="G479" s="295" t="s">
        <v>1892</v>
      </c>
      <c r="H479" s="295">
        <v>317</v>
      </c>
      <c r="I479" s="296">
        <f t="shared" si="47"/>
        <v>1.0058861793777468E-2</v>
      </c>
      <c r="J479" s="361">
        <f t="shared" si="44"/>
        <v>43.066513826968539</v>
      </c>
      <c r="K479" s="361">
        <f t="shared" si="43"/>
        <v>9.4746330419330782</v>
      </c>
      <c r="L479" s="297">
        <v>18.444657016593805</v>
      </c>
      <c r="M479" s="297">
        <v>9.2127329104177829</v>
      </c>
      <c r="N479" s="296">
        <f t="shared" si="45"/>
        <v>0.11971717688597286</v>
      </c>
      <c r="R479" s="356"/>
    </row>
    <row r="480" spans="1:18" x14ac:dyDescent="0.35">
      <c r="A480" s="322">
        <f t="shared" si="46"/>
        <v>100</v>
      </c>
      <c r="B480" s="295" t="s">
        <v>692</v>
      </c>
      <c r="C480" s="295">
        <v>872.5</v>
      </c>
      <c r="D480" s="295"/>
      <c r="E480" s="295"/>
      <c r="F480" s="295">
        <f t="shared" si="42"/>
        <v>872.5</v>
      </c>
      <c r="G480" s="295" t="s">
        <v>1893</v>
      </c>
      <c r="H480" s="295">
        <v>299</v>
      </c>
      <c r="I480" s="296">
        <f t="shared" si="47"/>
        <v>9.4876961398721229E-3</v>
      </c>
      <c r="J480" s="361">
        <f t="shared" si="44"/>
        <v>40.621096638055498</v>
      </c>
      <c r="K480" s="361">
        <f t="shared" si="43"/>
        <v>8.936641260372209</v>
      </c>
      <c r="L480" s="297">
        <v>17.397326334263557</v>
      </c>
      <c r="M480" s="297">
        <v>8.6896124297000519</v>
      </c>
      <c r="N480" s="296">
        <f t="shared" si="45"/>
        <v>8.6698769813629006E-2</v>
      </c>
      <c r="R480" s="356"/>
    </row>
    <row r="481" spans="1:18" x14ac:dyDescent="0.35">
      <c r="A481" s="322">
        <f t="shared" si="46"/>
        <v>101</v>
      </c>
      <c r="B481" s="295" t="s">
        <v>693</v>
      </c>
      <c r="C481" s="295">
        <v>416.2</v>
      </c>
      <c r="D481" s="295">
        <v>126.1</v>
      </c>
      <c r="E481" s="295"/>
      <c r="F481" s="295">
        <f t="shared" si="42"/>
        <v>542.29999999999995</v>
      </c>
      <c r="G481" s="295" t="s">
        <v>1892</v>
      </c>
      <c r="H481" s="295">
        <v>300</v>
      </c>
      <c r="I481" s="296">
        <f t="shared" si="47"/>
        <v>9.5194275650890871E-3</v>
      </c>
      <c r="J481" s="361">
        <f t="shared" si="44"/>
        <v>40.756953148550672</v>
      </c>
      <c r="K481" s="361">
        <f t="shared" si="43"/>
        <v>8.9665296926811475</v>
      </c>
      <c r="L481" s="297">
        <v>17.455511372170793</v>
      </c>
      <c r="M481" s="297">
        <v>8.7186746786288154</v>
      </c>
      <c r="N481" s="296">
        <f t="shared" si="45"/>
        <v>0.13995513349074579</v>
      </c>
      <c r="R481" s="356"/>
    </row>
    <row r="482" spans="1:18" ht="18" x14ac:dyDescent="0.4">
      <c r="A482" s="322">
        <f t="shared" si="46"/>
        <v>102</v>
      </c>
      <c r="B482" s="316" t="s">
        <v>1345</v>
      </c>
      <c r="C482" s="316">
        <v>735.4</v>
      </c>
      <c r="D482" s="316"/>
      <c r="E482" s="316"/>
      <c r="F482" s="295">
        <f t="shared" si="42"/>
        <v>735.4</v>
      </c>
      <c r="G482" s="316" t="s">
        <v>1892</v>
      </c>
      <c r="H482" s="316">
        <v>262</v>
      </c>
      <c r="I482" s="296">
        <f t="shared" si="47"/>
        <v>8.3136334068444687E-3</v>
      </c>
      <c r="J482" s="361">
        <f t="shared" si="44"/>
        <v>35.59440574973425</v>
      </c>
      <c r="K482" s="361">
        <f t="shared" si="43"/>
        <v>7.8307692649415346</v>
      </c>
      <c r="L482" s="297">
        <v>15.244479931695826</v>
      </c>
      <c r="M482" s="297">
        <v>7.6143092193358317</v>
      </c>
      <c r="N482" s="296">
        <f t="shared" si="45"/>
        <v>9.0133212082822198E-2</v>
      </c>
      <c r="R482" s="356"/>
    </row>
    <row r="483" spans="1:18" x14ac:dyDescent="0.35">
      <c r="A483" s="322">
        <f t="shared" si="46"/>
        <v>103</v>
      </c>
      <c r="B483" s="295" t="s">
        <v>694</v>
      </c>
      <c r="C483" s="295">
        <v>767.4</v>
      </c>
      <c r="D483" s="295">
        <v>16.7</v>
      </c>
      <c r="E483" s="295"/>
      <c r="F483" s="295">
        <f t="shared" si="42"/>
        <v>784.1</v>
      </c>
      <c r="G483" s="295" t="s">
        <v>1892</v>
      </c>
      <c r="H483" s="295">
        <v>523</v>
      </c>
      <c r="I483" s="296">
        <f t="shared" si="47"/>
        <v>1.6595535388471975E-2</v>
      </c>
      <c r="J483" s="361">
        <f t="shared" si="44"/>
        <v>71.05295498897334</v>
      </c>
      <c r="K483" s="361">
        <f t="shared" si="43"/>
        <v>15.631650097574134</v>
      </c>
      <c r="L483" s="297">
        <v>30.430774825484413</v>
      </c>
      <c r="M483" s="297">
        <v>15.199556189742902</v>
      </c>
      <c r="N483" s="296">
        <f t="shared" si="45"/>
        <v>0.16874752723093331</v>
      </c>
      <c r="R483" s="356"/>
    </row>
    <row r="484" spans="1:18" x14ac:dyDescent="0.35">
      <c r="A484" s="322">
        <f t="shared" si="46"/>
        <v>104</v>
      </c>
      <c r="B484" s="295" t="s">
        <v>695</v>
      </c>
      <c r="C484" s="295">
        <v>495.5</v>
      </c>
      <c r="D484" s="295"/>
      <c r="E484" s="295"/>
      <c r="F484" s="295">
        <f t="shared" si="42"/>
        <v>495.5</v>
      </c>
      <c r="G484" s="295" t="s">
        <v>1892</v>
      </c>
      <c r="H484" s="295">
        <v>251</v>
      </c>
      <c r="I484" s="296">
        <f t="shared" si="47"/>
        <v>7.9645877294578695E-3</v>
      </c>
      <c r="J484" s="361">
        <f t="shared" si="44"/>
        <v>34.099984134287396</v>
      </c>
      <c r="K484" s="361">
        <f t="shared" si="43"/>
        <v>7.5019965095432273</v>
      </c>
      <c r="L484" s="297">
        <v>14.60444451471623</v>
      </c>
      <c r="M484" s="297">
        <v>7.2946244811194418</v>
      </c>
      <c r="N484" s="296">
        <f t="shared" si="45"/>
        <v>0.12815549876824681</v>
      </c>
      <c r="R484" s="356"/>
    </row>
    <row r="485" spans="1:18" x14ac:dyDescent="0.35">
      <c r="A485" s="322">
        <f t="shared" si="46"/>
        <v>105</v>
      </c>
      <c r="B485" s="295" t="s">
        <v>696</v>
      </c>
      <c r="C485" s="295">
        <v>534.20000000000005</v>
      </c>
      <c r="D485" s="295">
        <v>22.3</v>
      </c>
      <c r="E485" s="295"/>
      <c r="F485" s="295">
        <f t="shared" si="42"/>
        <v>556.5</v>
      </c>
      <c r="G485" s="295" t="s">
        <v>1892</v>
      </c>
      <c r="H485" s="295">
        <v>320</v>
      </c>
      <c r="I485" s="296">
        <f t="shared" si="47"/>
        <v>1.0154056069428359E-2</v>
      </c>
      <c r="J485" s="361">
        <f t="shared" si="44"/>
        <v>43.474083358454045</v>
      </c>
      <c r="K485" s="361">
        <f t="shared" si="43"/>
        <v>9.5642983388598903</v>
      </c>
      <c r="L485" s="297">
        <v>18.61921213031551</v>
      </c>
      <c r="M485" s="297">
        <v>9.2999196572040699</v>
      </c>
      <c r="N485" s="296">
        <f t="shared" si="45"/>
        <v>0.14547621470769725</v>
      </c>
      <c r="R485" s="356"/>
    </row>
    <row r="486" spans="1:18" x14ac:dyDescent="0.35">
      <c r="A486" s="322">
        <f t="shared" si="46"/>
        <v>106</v>
      </c>
      <c r="B486" s="295" t="s">
        <v>697</v>
      </c>
      <c r="C486" s="295">
        <v>758</v>
      </c>
      <c r="D486" s="295"/>
      <c r="E486" s="295"/>
      <c r="F486" s="295">
        <f t="shared" si="42"/>
        <v>758</v>
      </c>
      <c r="G486" s="295" t="s">
        <v>1892</v>
      </c>
      <c r="H486" s="295">
        <v>248</v>
      </c>
      <c r="I486" s="296">
        <f t="shared" si="47"/>
        <v>7.8693934538069787E-3</v>
      </c>
      <c r="J486" s="361">
        <f t="shared" si="44"/>
        <v>33.69241460280189</v>
      </c>
      <c r="K486" s="361">
        <f t="shared" si="43"/>
        <v>7.412331212616416</v>
      </c>
      <c r="L486" s="297">
        <v>14.42988940099452</v>
      </c>
      <c r="M486" s="297">
        <v>7.2074377343331539</v>
      </c>
      <c r="N486" s="296">
        <f t="shared" si="45"/>
        <v>8.2773183312329787E-2</v>
      </c>
      <c r="R486" s="356"/>
    </row>
    <row r="487" spans="1:18" x14ac:dyDescent="0.35">
      <c r="A487" s="322">
        <f t="shared" si="46"/>
        <v>107</v>
      </c>
      <c r="B487" s="295" t="s">
        <v>698</v>
      </c>
      <c r="C487" s="295">
        <v>463.8</v>
      </c>
      <c r="D487" s="295">
        <v>43.7</v>
      </c>
      <c r="E487" s="295"/>
      <c r="F487" s="295">
        <f t="shared" si="42"/>
        <v>507.5</v>
      </c>
      <c r="G487" s="295" t="s">
        <v>1892</v>
      </c>
      <c r="H487" s="295">
        <v>219</v>
      </c>
      <c r="I487" s="296">
        <f t="shared" si="47"/>
        <v>6.9491821225150328E-3</v>
      </c>
      <c r="J487" s="361">
        <f t="shared" si="44"/>
        <v>29.752575798441985</v>
      </c>
      <c r="K487" s="361">
        <f t="shared" si="43"/>
        <v>6.5455666756572368</v>
      </c>
      <c r="L487" s="297">
        <v>12.742523301684678</v>
      </c>
      <c r="M487" s="297">
        <v>6.3646325153990349</v>
      </c>
      <c r="N487" s="296">
        <f t="shared" si="45"/>
        <v>0.10917300155898116</v>
      </c>
      <c r="R487" s="356"/>
    </row>
    <row r="488" spans="1:18" x14ac:dyDescent="0.35">
      <c r="A488" s="322">
        <f t="shared" si="46"/>
        <v>108</v>
      </c>
      <c r="B488" s="295" t="s">
        <v>699</v>
      </c>
      <c r="C488" s="295">
        <v>564</v>
      </c>
      <c r="D488" s="295"/>
      <c r="E488" s="295"/>
      <c r="F488" s="295">
        <f t="shared" si="42"/>
        <v>564</v>
      </c>
      <c r="G488" s="295" t="s">
        <v>1894</v>
      </c>
      <c r="H488" s="295">
        <v>234</v>
      </c>
      <c r="I488" s="296">
        <f t="shared" si="47"/>
        <v>7.425153500769487E-3</v>
      </c>
      <c r="J488" s="361">
        <f t="shared" si="44"/>
        <v>31.790423455869519</v>
      </c>
      <c r="K488" s="361">
        <f t="shared" si="43"/>
        <v>6.9938931602912939</v>
      </c>
      <c r="L488" s="297">
        <v>13.615298870293216</v>
      </c>
      <c r="M488" s="297">
        <v>6.8005662493304753</v>
      </c>
      <c r="N488" s="296">
        <f t="shared" si="45"/>
        <v>0.10496486123366047</v>
      </c>
      <c r="R488" s="356"/>
    </row>
    <row r="489" spans="1:18" x14ac:dyDescent="0.35">
      <c r="A489" s="322">
        <f t="shared" si="46"/>
        <v>109</v>
      </c>
      <c r="B489" s="295" t="s">
        <v>700</v>
      </c>
      <c r="C489" s="295">
        <v>832.2</v>
      </c>
      <c r="D489" s="295">
        <v>47.7</v>
      </c>
      <c r="E489" s="295"/>
      <c r="F489" s="295">
        <f t="shared" si="42"/>
        <v>879.90000000000009</v>
      </c>
      <c r="G489" s="295" t="s">
        <v>1892</v>
      </c>
      <c r="H489" s="295">
        <v>497</v>
      </c>
      <c r="I489" s="296">
        <f t="shared" si="47"/>
        <v>1.577051833283092E-2</v>
      </c>
      <c r="J489" s="361">
        <f t="shared" si="44"/>
        <v>67.520685716098939</v>
      </c>
      <c r="K489" s="361">
        <f t="shared" si="43"/>
        <v>14.854550857541767</v>
      </c>
      <c r="L489" s="297">
        <v>28.917963839896277</v>
      </c>
      <c r="M489" s="297">
        <v>14.443937717595071</v>
      </c>
      <c r="N489" s="296">
        <f t="shared" si="45"/>
        <v>0.14289935007515858</v>
      </c>
      <c r="R489" s="356"/>
    </row>
    <row r="490" spans="1:18" x14ac:dyDescent="0.35">
      <c r="A490" s="322">
        <f t="shared" si="46"/>
        <v>110</v>
      </c>
      <c r="B490" s="295" t="s">
        <v>701</v>
      </c>
      <c r="C490" s="295">
        <v>751.4</v>
      </c>
      <c r="D490" s="295"/>
      <c r="E490" s="295"/>
      <c r="F490" s="295">
        <f t="shared" si="42"/>
        <v>751.4</v>
      </c>
      <c r="G490" s="295" t="s">
        <v>1892</v>
      </c>
      <c r="H490" s="295">
        <v>453</v>
      </c>
      <c r="I490" s="296">
        <f t="shared" si="47"/>
        <v>1.437433562328452E-2</v>
      </c>
      <c r="J490" s="361">
        <f t="shared" si="44"/>
        <v>61.542999254311503</v>
      </c>
      <c r="K490" s="361">
        <f t="shared" si="43"/>
        <v>13.539459835948531</v>
      </c>
      <c r="L490" s="297">
        <v>26.357822171977894</v>
      </c>
      <c r="M490" s="297">
        <v>13.16519876472951</v>
      </c>
      <c r="N490" s="296">
        <f t="shared" si="45"/>
        <v>0.15252259785329711</v>
      </c>
      <c r="R490" s="356"/>
    </row>
    <row r="491" spans="1:18" x14ac:dyDescent="0.35">
      <c r="A491" s="322">
        <f t="shared" si="46"/>
        <v>111</v>
      </c>
      <c r="B491" s="295" t="s">
        <v>702</v>
      </c>
      <c r="C491" s="295">
        <v>568.4</v>
      </c>
      <c r="D491" s="295"/>
      <c r="E491" s="295"/>
      <c r="F491" s="295">
        <f t="shared" si="42"/>
        <v>568.4</v>
      </c>
      <c r="G491" s="295" t="s">
        <v>1892</v>
      </c>
      <c r="H491" s="295">
        <v>421</v>
      </c>
      <c r="I491" s="296">
        <f t="shared" si="47"/>
        <v>1.3358930016341685E-2</v>
      </c>
      <c r="J491" s="361">
        <f t="shared" si="44"/>
        <v>57.195590918466102</v>
      </c>
      <c r="K491" s="361">
        <f t="shared" si="43"/>
        <v>12.583030002062543</v>
      </c>
      <c r="L491" s="297">
        <v>24.495900958946343</v>
      </c>
      <c r="M491" s="297">
        <v>12.235206799009104</v>
      </c>
      <c r="N491" s="296">
        <f t="shared" si="45"/>
        <v>0.1873851665701691</v>
      </c>
      <c r="R491" s="356"/>
    </row>
    <row r="492" spans="1:18" x14ac:dyDescent="0.35">
      <c r="A492" s="322">
        <f t="shared" si="46"/>
        <v>112</v>
      </c>
      <c r="B492" s="295" t="s">
        <v>703</v>
      </c>
      <c r="C492" s="295">
        <v>678.1</v>
      </c>
      <c r="D492" s="295">
        <v>31.4</v>
      </c>
      <c r="E492" s="295"/>
      <c r="F492" s="295">
        <f t="shared" si="42"/>
        <v>709.5</v>
      </c>
      <c r="G492" s="295" t="s">
        <v>1892</v>
      </c>
      <c r="H492" s="295">
        <v>276</v>
      </c>
      <c r="I492" s="296">
        <f t="shared" si="47"/>
        <v>8.7578733598819587E-3</v>
      </c>
      <c r="J492" s="361">
        <f t="shared" si="44"/>
        <v>37.49639689666661</v>
      </c>
      <c r="K492" s="361">
        <f t="shared" si="43"/>
        <v>8.249207317266654</v>
      </c>
      <c r="L492" s="297">
        <v>16.059070462397127</v>
      </c>
      <c r="M492" s="297">
        <v>8.0211807043385104</v>
      </c>
      <c r="N492" s="296">
        <f t="shared" si="45"/>
        <v>9.8415581931880047E-2</v>
      </c>
      <c r="R492" s="356"/>
    </row>
    <row r="493" spans="1:18" x14ac:dyDescent="0.35">
      <c r="A493" s="322">
        <f t="shared" si="46"/>
        <v>113</v>
      </c>
      <c r="B493" s="295" t="s">
        <v>704</v>
      </c>
      <c r="C493" s="295">
        <v>726.3</v>
      </c>
      <c r="D493" s="295"/>
      <c r="E493" s="295"/>
      <c r="F493" s="295">
        <f t="shared" si="42"/>
        <v>726.3</v>
      </c>
      <c r="G493" s="295" t="s">
        <v>1892</v>
      </c>
      <c r="H493" s="295">
        <v>413</v>
      </c>
      <c r="I493" s="296">
        <f t="shared" si="47"/>
        <v>1.3105078614605975E-2</v>
      </c>
      <c r="J493" s="361">
        <f t="shared" si="44"/>
        <v>56.108738834504749</v>
      </c>
      <c r="K493" s="361">
        <f t="shared" si="43"/>
        <v>12.343922543591045</v>
      </c>
      <c r="L493" s="297">
        <v>24.030420655688459</v>
      </c>
      <c r="M493" s="297">
        <v>12.002708807579003</v>
      </c>
      <c r="N493" s="296">
        <f t="shared" si="45"/>
        <v>0.14386037565931883</v>
      </c>
      <c r="R493" s="356"/>
    </row>
    <row r="494" spans="1:18" x14ac:dyDescent="0.35">
      <c r="A494" s="322">
        <f t="shared" si="46"/>
        <v>114</v>
      </c>
      <c r="B494" s="295" t="s">
        <v>705</v>
      </c>
      <c r="C494" s="295">
        <v>407.5</v>
      </c>
      <c r="D494" s="295"/>
      <c r="E494" s="295"/>
      <c r="F494" s="295">
        <f t="shared" si="42"/>
        <v>407.5</v>
      </c>
      <c r="G494" s="295" t="s">
        <v>1892</v>
      </c>
      <c r="H494" s="295">
        <v>246</v>
      </c>
      <c r="I494" s="296">
        <f t="shared" si="47"/>
        <v>7.8059306033730512E-3</v>
      </c>
      <c r="J494" s="361">
        <f t="shared" si="44"/>
        <v>33.420701581811549</v>
      </c>
      <c r="K494" s="361">
        <f t="shared" si="43"/>
        <v>7.3525543479985407</v>
      </c>
      <c r="L494" s="297">
        <v>14.313519325180049</v>
      </c>
      <c r="M494" s="297">
        <v>7.1493132364756287</v>
      </c>
      <c r="N494" s="296">
        <f t="shared" si="45"/>
        <v>0.15272659752506937</v>
      </c>
      <c r="R494" s="356"/>
    </row>
    <row r="495" spans="1:18" x14ac:dyDescent="0.35">
      <c r="A495" s="322">
        <f t="shared" si="46"/>
        <v>115</v>
      </c>
      <c r="B495" s="295" t="s">
        <v>706</v>
      </c>
      <c r="C495" s="295">
        <v>659.3</v>
      </c>
      <c r="D495" s="295"/>
      <c r="E495" s="295"/>
      <c r="F495" s="295">
        <f t="shared" si="42"/>
        <v>659.3</v>
      </c>
      <c r="G495" s="295" t="s">
        <v>1892</v>
      </c>
      <c r="H495" s="295">
        <v>386</v>
      </c>
      <c r="I495" s="296">
        <f t="shared" si="47"/>
        <v>1.2248330133747957E-2</v>
      </c>
      <c r="J495" s="361">
        <f t="shared" si="44"/>
        <v>52.440613051135188</v>
      </c>
      <c r="K495" s="361">
        <f t="shared" si="43"/>
        <v>11.536934871249741</v>
      </c>
      <c r="L495" s="297">
        <v>22.459424632193087</v>
      </c>
      <c r="M495" s="297">
        <v>11.218028086502409</v>
      </c>
      <c r="N495" s="296">
        <f t="shared" si="45"/>
        <v>0.14811921832410199</v>
      </c>
      <c r="R495" s="356"/>
    </row>
    <row r="496" spans="1:18" x14ac:dyDescent="0.35">
      <c r="A496" s="322">
        <f t="shared" si="46"/>
        <v>116</v>
      </c>
      <c r="B496" s="295" t="s">
        <v>707</v>
      </c>
      <c r="C496" s="295">
        <v>2185</v>
      </c>
      <c r="D496" s="295"/>
      <c r="E496" s="295"/>
      <c r="F496" s="295">
        <f t="shared" si="42"/>
        <v>2185</v>
      </c>
      <c r="G496" s="295" t="s">
        <v>1894</v>
      </c>
      <c r="H496" s="295">
        <v>1018</v>
      </c>
      <c r="I496" s="296">
        <f t="shared" si="47"/>
        <v>3.2302590870868966E-2</v>
      </c>
      <c r="J496" s="361">
        <f t="shared" si="44"/>
        <v>138.30192768408193</v>
      </c>
      <c r="K496" s="361">
        <f t="shared" si="43"/>
        <v>30.426424090498024</v>
      </c>
      <c r="L496" s="297">
        <v>59.232368589566221</v>
      </c>
      <c r="M496" s="297">
        <v>29.585369409480446</v>
      </c>
      <c r="N496" s="296">
        <f t="shared" si="45"/>
        <v>0.11787006396962316</v>
      </c>
      <c r="R496" s="356"/>
    </row>
    <row r="497" spans="1:18" x14ac:dyDescent="0.35">
      <c r="A497" s="322">
        <f t="shared" si="46"/>
        <v>117</v>
      </c>
      <c r="B497" s="295" t="s">
        <v>708</v>
      </c>
      <c r="C497" s="295">
        <v>880.1</v>
      </c>
      <c r="D497" s="295">
        <v>63.6</v>
      </c>
      <c r="E497" s="295">
        <v>117.1</v>
      </c>
      <c r="F497" s="295">
        <f t="shared" si="42"/>
        <v>1060.8</v>
      </c>
      <c r="G497" s="295" t="s">
        <v>1892</v>
      </c>
      <c r="H497" s="295">
        <v>404</v>
      </c>
      <c r="I497" s="296">
        <f t="shared" si="47"/>
        <v>1.2819495787653302E-2</v>
      </c>
      <c r="J497" s="361">
        <f t="shared" si="44"/>
        <v>54.886030240048228</v>
      </c>
      <c r="K497" s="361">
        <f t="shared" si="43"/>
        <v>12.074926652810611</v>
      </c>
      <c r="L497" s="297">
        <v>23.506755314523332</v>
      </c>
      <c r="M497" s="297">
        <v>11.741148567220137</v>
      </c>
      <c r="N497" s="296">
        <f t="shared" si="45"/>
        <v>9.6350736024323438E-2</v>
      </c>
      <c r="R497" s="356"/>
    </row>
    <row r="498" spans="1:18" x14ac:dyDescent="0.35">
      <c r="A498" s="322">
        <f t="shared" si="46"/>
        <v>118</v>
      </c>
      <c r="B498" s="295" t="s">
        <v>709</v>
      </c>
      <c r="C498" s="295">
        <v>673.6</v>
      </c>
      <c r="D498" s="295"/>
      <c r="E498" s="295"/>
      <c r="F498" s="295">
        <f t="shared" si="42"/>
        <v>673.6</v>
      </c>
      <c r="G498" s="295" t="s">
        <v>1892</v>
      </c>
      <c r="H498" s="295">
        <v>420</v>
      </c>
      <c r="I498" s="296">
        <f t="shared" si="47"/>
        <v>1.3327198591124721E-2</v>
      </c>
      <c r="J498" s="361">
        <f t="shared" si="44"/>
        <v>57.059734407970929</v>
      </c>
      <c r="K498" s="361">
        <f t="shared" si="43"/>
        <v>12.553141569753604</v>
      </c>
      <c r="L498" s="297">
        <v>24.437715921039111</v>
      </c>
      <c r="M498" s="297">
        <v>12.206144550080342</v>
      </c>
      <c r="N498" s="296">
        <f t="shared" si="45"/>
        <v>0.15774456123640732</v>
      </c>
      <c r="R498" s="356"/>
    </row>
    <row r="499" spans="1:18" x14ac:dyDescent="0.35">
      <c r="A499" s="322">
        <f t="shared" si="46"/>
        <v>119</v>
      </c>
      <c r="B499" s="295" t="s">
        <v>710</v>
      </c>
      <c r="C499" s="295">
        <v>511.5</v>
      </c>
      <c r="D499" s="295"/>
      <c r="E499" s="295"/>
      <c r="F499" s="295">
        <f t="shared" si="42"/>
        <v>511.5</v>
      </c>
      <c r="G499" s="295" t="s">
        <v>1892</v>
      </c>
      <c r="H499" s="295">
        <v>263</v>
      </c>
      <c r="I499" s="296">
        <f t="shared" si="47"/>
        <v>8.3453648320614329E-3</v>
      </c>
      <c r="J499" s="361">
        <f t="shared" si="44"/>
        <v>35.730262260229424</v>
      </c>
      <c r="K499" s="361">
        <f t="shared" si="43"/>
        <v>7.8606576972504731</v>
      </c>
      <c r="L499" s="297">
        <v>15.302664969603059</v>
      </c>
      <c r="M499" s="297">
        <v>7.6433714682645952</v>
      </c>
      <c r="N499" s="296">
        <f t="shared" si="45"/>
        <v>0.13008202618836276</v>
      </c>
      <c r="R499" s="356"/>
    </row>
    <row r="500" spans="1:18" x14ac:dyDescent="0.35">
      <c r="A500" s="322">
        <f t="shared" si="46"/>
        <v>120</v>
      </c>
      <c r="B500" s="295" t="s">
        <v>711</v>
      </c>
      <c r="C500" s="295">
        <v>541.65</v>
      </c>
      <c r="D500" s="295"/>
      <c r="E500" s="295">
        <v>87.1</v>
      </c>
      <c r="F500" s="295">
        <f t="shared" si="42"/>
        <v>628.75</v>
      </c>
      <c r="G500" s="295" t="s">
        <v>1892</v>
      </c>
      <c r="H500" s="295">
        <v>391</v>
      </c>
      <c r="I500" s="296">
        <f t="shared" si="47"/>
        <v>1.2406987259832776E-2</v>
      </c>
      <c r="J500" s="361">
        <f t="shared" si="44"/>
        <v>53.119895603611035</v>
      </c>
      <c r="K500" s="361">
        <f t="shared" si="43"/>
        <v>11.686377032794427</v>
      </c>
      <c r="L500" s="297">
        <v>22.750349821729266</v>
      </c>
      <c r="M500" s="297">
        <v>11.363339331146223</v>
      </c>
      <c r="N500" s="296">
        <f t="shared" si="45"/>
        <v>0.15732797103662977</v>
      </c>
      <c r="R500" s="356"/>
    </row>
    <row r="501" spans="1:18" x14ac:dyDescent="0.35">
      <c r="A501" s="322">
        <f t="shared" si="46"/>
        <v>121</v>
      </c>
      <c r="B501" s="295" t="s">
        <v>712</v>
      </c>
      <c r="C501" s="295">
        <v>341.1</v>
      </c>
      <c r="D501" s="295"/>
      <c r="E501" s="295"/>
      <c r="F501" s="295">
        <f t="shared" si="42"/>
        <v>341.1</v>
      </c>
      <c r="G501" s="295" t="s">
        <v>1892</v>
      </c>
      <c r="H501" s="295">
        <v>217</v>
      </c>
      <c r="I501" s="296">
        <f t="shared" si="47"/>
        <v>6.8857192720811061E-3</v>
      </c>
      <c r="J501" s="361">
        <f t="shared" si="44"/>
        <v>29.480862777451652</v>
      </c>
      <c r="K501" s="361">
        <f t="shared" si="43"/>
        <v>6.4857898110393633</v>
      </c>
      <c r="L501" s="297">
        <v>12.626153225870205</v>
      </c>
      <c r="M501" s="297">
        <v>6.3065080175415105</v>
      </c>
      <c r="N501" s="296">
        <f t="shared" si="45"/>
        <v>0.16094785644064125</v>
      </c>
      <c r="R501" s="356"/>
    </row>
    <row r="502" spans="1:18" x14ac:dyDescent="0.35">
      <c r="A502" s="322">
        <f t="shared" si="46"/>
        <v>122</v>
      </c>
      <c r="B502" s="295" t="s">
        <v>713</v>
      </c>
      <c r="C502" s="295">
        <v>134.1</v>
      </c>
      <c r="D502" s="295"/>
      <c r="E502" s="295"/>
      <c r="F502" s="295">
        <f t="shared" si="42"/>
        <v>134.1</v>
      </c>
      <c r="G502" s="295" t="s">
        <v>1892</v>
      </c>
      <c r="H502" s="295">
        <v>80</v>
      </c>
      <c r="I502" s="296">
        <f t="shared" si="47"/>
        <v>2.5385140173570897E-3</v>
      </c>
      <c r="J502" s="361">
        <f t="shared" si="44"/>
        <v>10.868520839613511</v>
      </c>
      <c r="K502" s="361">
        <f t="shared" si="43"/>
        <v>2.3910745847149726</v>
      </c>
      <c r="L502" s="297">
        <v>4.6548030325788776</v>
      </c>
      <c r="M502" s="297">
        <v>2.3249799143010175</v>
      </c>
      <c r="N502" s="296">
        <f t="shared" si="45"/>
        <v>0.15092750463242641</v>
      </c>
      <c r="R502" s="356"/>
    </row>
    <row r="503" spans="1:18" x14ac:dyDescent="0.35">
      <c r="A503" s="322">
        <f t="shared" si="46"/>
        <v>123</v>
      </c>
      <c r="B503" s="295" t="s">
        <v>714</v>
      </c>
      <c r="C503" s="295">
        <v>1501.3</v>
      </c>
      <c r="D503" s="295"/>
      <c r="E503" s="295"/>
      <c r="F503" s="295">
        <f t="shared" ref="F503:F564" si="48">C503+D503+E503</f>
        <v>1501.3</v>
      </c>
      <c r="G503" s="295" t="s">
        <v>1893</v>
      </c>
      <c r="H503" s="295">
        <v>416</v>
      </c>
      <c r="I503" s="296">
        <f t="shared" si="47"/>
        <v>1.3200272890256867E-2</v>
      </c>
      <c r="J503" s="361">
        <f t="shared" si="44"/>
        <v>56.516308365990263</v>
      </c>
      <c r="K503" s="361">
        <f t="shared" si="43"/>
        <v>12.433587840517857</v>
      </c>
      <c r="L503" s="297">
        <v>24.204975769410165</v>
      </c>
      <c r="M503" s="297">
        <v>12.089895554365292</v>
      </c>
      <c r="N503" s="296">
        <f t="shared" si="45"/>
        <v>7.0102422920324772E-2</v>
      </c>
      <c r="R503" s="356"/>
    </row>
    <row r="504" spans="1:18" x14ac:dyDescent="0.35">
      <c r="A504" s="322">
        <f t="shared" si="46"/>
        <v>124</v>
      </c>
      <c r="B504" s="295" t="s">
        <v>715</v>
      </c>
      <c r="C504" s="295">
        <v>558.79999999999995</v>
      </c>
      <c r="D504" s="295"/>
      <c r="E504" s="295"/>
      <c r="F504" s="295">
        <f t="shared" si="48"/>
        <v>558.79999999999995</v>
      </c>
      <c r="G504" s="295" t="s">
        <v>1893</v>
      </c>
      <c r="H504" s="295">
        <v>231</v>
      </c>
      <c r="I504" s="296">
        <f t="shared" si="47"/>
        <v>7.3299592251185961E-3</v>
      </c>
      <c r="J504" s="361">
        <f t="shared" si="44"/>
        <v>31.382853924384012</v>
      </c>
      <c r="K504" s="361">
        <f t="shared" ref="K504:K565" si="49">J504*0.22</f>
        <v>6.9042278633644827</v>
      </c>
      <c r="L504" s="297">
        <v>13.440743756571511</v>
      </c>
      <c r="M504" s="297">
        <v>6.7133795025441874</v>
      </c>
      <c r="N504" s="296">
        <f t="shared" si="45"/>
        <v>0.10458340201657872</v>
      </c>
      <c r="R504" s="356"/>
    </row>
    <row r="505" spans="1:18" x14ac:dyDescent="0.35">
      <c r="A505" s="322">
        <f t="shared" si="46"/>
        <v>125</v>
      </c>
      <c r="B505" s="295" t="s">
        <v>716</v>
      </c>
      <c r="C505" s="295">
        <v>518.79999999999995</v>
      </c>
      <c r="D505" s="295">
        <v>32.700000000000003</v>
      </c>
      <c r="E505" s="295"/>
      <c r="F505" s="295">
        <f t="shared" si="48"/>
        <v>551.5</v>
      </c>
      <c r="G505" s="295" t="s">
        <v>1893</v>
      </c>
      <c r="H505" s="295">
        <v>241</v>
      </c>
      <c r="I505" s="296">
        <f t="shared" si="47"/>
        <v>7.6472734772882328E-3</v>
      </c>
      <c r="J505" s="361">
        <f t="shared" si="44"/>
        <v>32.741419029335702</v>
      </c>
      <c r="K505" s="361">
        <f t="shared" si="49"/>
        <v>7.203112186453855</v>
      </c>
      <c r="L505" s="297">
        <v>14.022594135643869</v>
      </c>
      <c r="M505" s="297">
        <v>7.0040019918318146</v>
      </c>
      <c r="N505" s="296">
        <f t="shared" si="45"/>
        <v>0.11055508131145103</v>
      </c>
      <c r="R505" s="356"/>
    </row>
    <row r="506" spans="1:18" x14ac:dyDescent="0.35">
      <c r="A506" s="322">
        <f t="shared" si="46"/>
        <v>126</v>
      </c>
      <c r="B506" s="295" t="s">
        <v>717</v>
      </c>
      <c r="C506" s="295">
        <v>366.5</v>
      </c>
      <c r="D506" s="295"/>
      <c r="E506" s="295"/>
      <c r="F506" s="295">
        <f t="shared" si="48"/>
        <v>366.5</v>
      </c>
      <c r="G506" s="295" t="s">
        <v>1892</v>
      </c>
      <c r="H506" s="295">
        <v>196</v>
      </c>
      <c r="I506" s="296">
        <f t="shared" si="47"/>
        <v>6.2193593425248694E-3</v>
      </c>
      <c r="J506" s="361">
        <f t="shared" si="44"/>
        <v>26.627876057053101</v>
      </c>
      <c r="K506" s="361">
        <f t="shared" si="49"/>
        <v>5.8581327325516819</v>
      </c>
      <c r="L506" s="297">
        <v>11.404267429818251</v>
      </c>
      <c r="M506" s="297">
        <v>5.6962007900374925</v>
      </c>
      <c r="N506" s="296">
        <f t="shared" si="45"/>
        <v>0.13529734518270264</v>
      </c>
      <c r="R506" s="356"/>
    </row>
    <row r="507" spans="1:18" x14ac:dyDescent="0.35">
      <c r="A507" s="322">
        <f t="shared" si="46"/>
        <v>127</v>
      </c>
      <c r="B507" s="295" t="s">
        <v>718</v>
      </c>
      <c r="C507" s="295">
        <v>485.9</v>
      </c>
      <c r="D507" s="295"/>
      <c r="E507" s="295"/>
      <c r="F507" s="295">
        <f t="shared" si="48"/>
        <v>485.9</v>
      </c>
      <c r="G507" s="295" t="s">
        <v>1892</v>
      </c>
      <c r="H507" s="295">
        <v>330</v>
      </c>
      <c r="I507" s="296">
        <f t="shared" si="47"/>
        <v>1.0471370321597995E-2</v>
      </c>
      <c r="J507" s="361">
        <f t="shared" si="44"/>
        <v>44.832648463405732</v>
      </c>
      <c r="K507" s="361">
        <f t="shared" si="49"/>
        <v>9.8631826619492617</v>
      </c>
      <c r="L507" s="297">
        <v>19.201062509387871</v>
      </c>
      <c r="M507" s="297">
        <v>9.590542146491698</v>
      </c>
      <c r="N507" s="296">
        <f t="shared" si="45"/>
        <v>0.17182020123736277</v>
      </c>
      <c r="R507" s="356"/>
    </row>
    <row r="508" spans="1:18" x14ac:dyDescent="0.35">
      <c r="A508" s="322">
        <f t="shared" si="46"/>
        <v>128</v>
      </c>
      <c r="B508" s="295" t="s">
        <v>719</v>
      </c>
      <c r="C508" s="295">
        <v>302.89999999999998</v>
      </c>
      <c r="D508" s="295"/>
      <c r="E508" s="295"/>
      <c r="F508" s="295">
        <f t="shared" si="48"/>
        <v>302.89999999999998</v>
      </c>
      <c r="G508" s="295" t="s">
        <v>1892</v>
      </c>
      <c r="H508" s="295">
        <v>170</v>
      </c>
      <c r="I508" s="296">
        <f t="shared" si="47"/>
        <v>5.3943422868838152E-3</v>
      </c>
      <c r="J508" s="361">
        <f t="shared" si="44"/>
        <v>23.09560678417871</v>
      </c>
      <c r="K508" s="361">
        <f t="shared" si="49"/>
        <v>5.0810334925193166</v>
      </c>
      <c r="L508" s="297">
        <v>9.8914564442301156</v>
      </c>
      <c r="M508" s="297">
        <v>4.9405823178896613</v>
      </c>
      <c r="N508" s="296">
        <f t="shared" ref="N508:N571" si="50">(J508+K508+L508+M508)/F508</f>
        <v>0.14198969639754971</v>
      </c>
      <c r="R508" s="356"/>
    </row>
    <row r="509" spans="1:18" x14ac:dyDescent="0.35">
      <c r="A509" s="322">
        <f t="shared" ref="A509:A572" si="51">1+A508</f>
        <v>129</v>
      </c>
      <c r="B509" s="295" t="s">
        <v>720</v>
      </c>
      <c r="C509" s="295">
        <v>376.1</v>
      </c>
      <c r="D509" s="295"/>
      <c r="E509" s="295"/>
      <c r="F509" s="295">
        <f t="shared" si="48"/>
        <v>376.1</v>
      </c>
      <c r="G509" s="295" t="s">
        <v>1892</v>
      </c>
      <c r="H509" s="295">
        <v>279</v>
      </c>
      <c r="I509" s="296">
        <f t="shared" si="47"/>
        <v>8.8530676355328495E-3</v>
      </c>
      <c r="J509" s="361">
        <f t="shared" ref="J509:J572" si="52">I509*4281.45</f>
        <v>37.903966428152117</v>
      </c>
      <c r="K509" s="361">
        <f t="shared" si="49"/>
        <v>8.3388726141934661</v>
      </c>
      <c r="L509" s="297">
        <v>16.233625576118836</v>
      </c>
      <c r="M509" s="297">
        <v>8.1083674511247992</v>
      </c>
      <c r="N509" s="296">
        <f t="shared" si="50"/>
        <v>0.1876757034554353</v>
      </c>
      <c r="R509" s="356"/>
    </row>
    <row r="510" spans="1:18" x14ac:dyDescent="0.35">
      <c r="A510" s="322">
        <f t="shared" si="51"/>
        <v>130</v>
      </c>
      <c r="B510" s="295" t="s">
        <v>721</v>
      </c>
      <c r="C510" s="295">
        <v>381.2</v>
      </c>
      <c r="D510" s="295"/>
      <c r="E510" s="295"/>
      <c r="F510" s="295">
        <f t="shared" si="48"/>
        <v>381.2</v>
      </c>
      <c r="G510" s="295" t="s">
        <v>1892</v>
      </c>
      <c r="H510" s="295">
        <v>274</v>
      </c>
      <c r="I510" s="296">
        <f t="shared" ref="I510:I573" si="53">4/126058*H510</f>
        <v>8.694410509448032E-3</v>
      </c>
      <c r="J510" s="361">
        <f t="shared" si="52"/>
        <v>37.224683875676277</v>
      </c>
      <c r="K510" s="361">
        <f t="shared" si="49"/>
        <v>8.1894304526487804</v>
      </c>
      <c r="L510" s="297">
        <v>15.942700386582656</v>
      </c>
      <c r="M510" s="297">
        <v>7.9630562064809842</v>
      </c>
      <c r="N510" s="296">
        <f t="shared" si="50"/>
        <v>0.18184646096901547</v>
      </c>
      <c r="R510" s="356"/>
    </row>
    <row r="511" spans="1:18" x14ac:dyDescent="0.35">
      <c r="A511" s="322">
        <f t="shared" si="51"/>
        <v>131</v>
      </c>
      <c r="B511" s="295" t="s">
        <v>722</v>
      </c>
      <c r="C511" s="295">
        <v>323.89999999999998</v>
      </c>
      <c r="D511" s="295"/>
      <c r="E511" s="295"/>
      <c r="F511" s="295">
        <f t="shared" si="48"/>
        <v>323.89999999999998</v>
      </c>
      <c r="G511" s="295" t="s">
        <v>1892</v>
      </c>
      <c r="H511" s="295">
        <v>251</v>
      </c>
      <c r="I511" s="296">
        <f t="shared" si="53"/>
        <v>7.9645877294578695E-3</v>
      </c>
      <c r="J511" s="361">
        <f t="shared" si="52"/>
        <v>34.099984134287396</v>
      </c>
      <c r="K511" s="361">
        <f t="shared" si="49"/>
        <v>7.5019965095432273</v>
      </c>
      <c r="L511" s="297">
        <v>14.60444451471623</v>
      </c>
      <c r="M511" s="297">
        <v>7.2946244811194418</v>
      </c>
      <c r="N511" s="296">
        <f t="shared" si="50"/>
        <v>0.19605140364206947</v>
      </c>
      <c r="R511" s="356"/>
    </row>
    <row r="512" spans="1:18" x14ac:dyDescent="0.35">
      <c r="A512" s="322">
        <f t="shared" si="51"/>
        <v>132</v>
      </c>
      <c r="B512" s="295" t="s">
        <v>723</v>
      </c>
      <c r="C512" s="295">
        <v>465.1</v>
      </c>
      <c r="D512" s="295"/>
      <c r="E512" s="295"/>
      <c r="F512" s="295">
        <f t="shared" si="48"/>
        <v>465.1</v>
      </c>
      <c r="G512" s="295" t="s">
        <v>1892</v>
      </c>
      <c r="H512" s="295">
        <v>460</v>
      </c>
      <c r="I512" s="296">
        <f t="shared" si="53"/>
        <v>1.4596455599803266E-2</v>
      </c>
      <c r="J512" s="361">
        <f t="shared" si="52"/>
        <v>62.493994827777691</v>
      </c>
      <c r="K512" s="361">
        <f t="shared" si="49"/>
        <v>13.748678862111092</v>
      </c>
      <c r="L512" s="297">
        <v>26.765117437328549</v>
      </c>
      <c r="M512" s="297">
        <v>13.368634507230849</v>
      </c>
      <c r="N512" s="296">
        <f t="shared" si="50"/>
        <v>0.25021807274660973</v>
      </c>
      <c r="R512" s="356"/>
    </row>
    <row r="513" spans="1:18" x14ac:dyDescent="0.35">
      <c r="A513" s="322">
        <f t="shared" si="51"/>
        <v>133</v>
      </c>
      <c r="B513" s="295" t="s">
        <v>724</v>
      </c>
      <c r="C513" s="295">
        <v>806.2</v>
      </c>
      <c r="D513" s="295"/>
      <c r="E513" s="295"/>
      <c r="F513" s="295">
        <f t="shared" si="48"/>
        <v>806.2</v>
      </c>
      <c r="G513" s="295" t="s">
        <v>1893</v>
      </c>
      <c r="H513" s="295">
        <v>311</v>
      </c>
      <c r="I513" s="296">
        <f t="shared" si="53"/>
        <v>9.8684732424756862E-3</v>
      </c>
      <c r="J513" s="361">
        <f t="shared" si="52"/>
        <v>42.251374763997525</v>
      </c>
      <c r="K513" s="361">
        <f t="shared" si="49"/>
        <v>9.2953024480794557</v>
      </c>
      <c r="L513" s="297">
        <v>18.09554678915039</v>
      </c>
      <c r="M513" s="297">
        <v>9.0383594168452053</v>
      </c>
      <c r="N513" s="296">
        <f t="shared" si="50"/>
        <v>9.75943728827494E-2</v>
      </c>
      <c r="R513" s="356"/>
    </row>
    <row r="514" spans="1:18" x14ac:dyDescent="0.35">
      <c r="A514" s="322">
        <f t="shared" si="51"/>
        <v>134</v>
      </c>
      <c r="B514" s="295" t="s">
        <v>725</v>
      </c>
      <c r="C514" s="295">
        <v>445.2</v>
      </c>
      <c r="D514" s="295"/>
      <c r="E514" s="295"/>
      <c r="F514" s="295">
        <f t="shared" si="48"/>
        <v>445.2</v>
      </c>
      <c r="G514" s="295" t="s">
        <v>1892</v>
      </c>
      <c r="H514" s="295">
        <v>188</v>
      </c>
      <c r="I514" s="296">
        <f t="shared" si="53"/>
        <v>5.9655079407891611E-3</v>
      </c>
      <c r="J514" s="361">
        <f t="shared" si="52"/>
        <v>25.541023973091754</v>
      </c>
      <c r="K514" s="361">
        <f t="shared" si="49"/>
        <v>5.6190252740801858</v>
      </c>
      <c r="L514" s="297">
        <v>10.938787126560362</v>
      </c>
      <c r="M514" s="297">
        <v>5.4637027986073914</v>
      </c>
      <c r="N514" s="296">
        <f t="shared" si="50"/>
        <v>0.10683409517596518</v>
      </c>
      <c r="R514" s="356"/>
    </row>
    <row r="515" spans="1:18" x14ac:dyDescent="0.35">
      <c r="A515" s="322">
        <f t="shared" si="51"/>
        <v>135</v>
      </c>
      <c r="B515" s="295" t="s">
        <v>726</v>
      </c>
      <c r="C515" s="295">
        <v>698.9</v>
      </c>
      <c r="D515" s="295">
        <v>44.3</v>
      </c>
      <c r="E515" s="295">
        <v>87.4</v>
      </c>
      <c r="F515" s="295">
        <f t="shared" si="48"/>
        <v>830.59999999999991</v>
      </c>
      <c r="G515" s="295" t="s">
        <v>1892</v>
      </c>
      <c r="H515" s="295">
        <v>477</v>
      </c>
      <c r="I515" s="296">
        <f t="shared" si="53"/>
        <v>1.5135889828491646E-2</v>
      </c>
      <c r="J515" s="361">
        <f t="shared" si="52"/>
        <v>64.803555506195551</v>
      </c>
      <c r="K515" s="361">
        <f t="shared" si="49"/>
        <v>14.256782211363021</v>
      </c>
      <c r="L515" s="297">
        <v>27.75426308175156</v>
      </c>
      <c r="M515" s="297">
        <v>13.862692739019817</v>
      </c>
      <c r="N515" s="296">
        <f t="shared" si="50"/>
        <v>0.14528930115378036</v>
      </c>
      <c r="R515" s="356"/>
    </row>
    <row r="516" spans="1:18" x14ac:dyDescent="0.35">
      <c r="A516" s="322">
        <f t="shared" si="51"/>
        <v>136</v>
      </c>
      <c r="B516" s="295" t="s">
        <v>727</v>
      </c>
      <c r="C516" s="295">
        <v>537.4</v>
      </c>
      <c r="D516" s="295"/>
      <c r="E516" s="295"/>
      <c r="F516" s="295">
        <f t="shared" si="48"/>
        <v>537.4</v>
      </c>
      <c r="G516" s="295" t="s">
        <v>1892</v>
      </c>
      <c r="H516" s="295">
        <v>249</v>
      </c>
      <c r="I516" s="296">
        <f t="shared" si="53"/>
        <v>7.9011248790239411E-3</v>
      </c>
      <c r="J516" s="361">
        <f t="shared" si="52"/>
        <v>33.828271113297049</v>
      </c>
      <c r="K516" s="361">
        <f t="shared" si="49"/>
        <v>7.442219644925351</v>
      </c>
      <c r="L516" s="297">
        <v>14.488074438901759</v>
      </c>
      <c r="M516" s="297">
        <v>7.2364999832619166</v>
      </c>
      <c r="N516" s="296">
        <f t="shared" si="50"/>
        <v>0.11722192999699679</v>
      </c>
      <c r="R516" s="356"/>
    </row>
    <row r="517" spans="1:18" x14ac:dyDescent="0.35">
      <c r="A517" s="322">
        <f t="shared" si="51"/>
        <v>137</v>
      </c>
      <c r="B517" s="295" t="s">
        <v>728</v>
      </c>
      <c r="C517" s="295">
        <v>2042.1</v>
      </c>
      <c r="D517" s="295"/>
      <c r="E517" s="295"/>
      <c r="F517" s="295">
        <f t="shared" si="48"/>
        <v>2042.1</v>
      </c>
      <c r="G517" s="295" t="s">
        <v>1894</v>
      </c>
      <c r="H517" s="295">
        <v>749</v>
      </c>
      <c r="I517" s="296">
        <f t="shared" si="53"/>
        <v>2.3766837487505754E-2</v>
      </c>
      <c r="J517" s="361">
        <f t="shared" si="52"/>
        <v>101.75652636088151</v>
      </c>
      <c r="K517" s="361">
        <f t="shared" si="49"/>
        <v>22.386435799393933</v>
      </c>
      <c r="L517" s="297">
        <v>43.580593392519745</v>
      </c>
      <c r="M517" s="297">
        <v>21.767624447643279</v>
      </c>
      <c r="N517" s="296">
        <f t="shared" si="50"/>
        <v>9.2792311836069952E-2</v>
      </c>
      <c r="R517" s="356"/>
    </row>
    <row r="518" spans="1:18" x14ac:dyDescent="0.35">
      <c r="A518" s="322">
        <f t="shared" si="51"/>
        <v>138</v>
      </c>
      <c r="B518" s="295" t="s">
        <v>729</v>
      </c>
      <c r="C518" s="295">
        <v>264.39999999999998</v>
      </c>
      <c r="D518" s="295"/>
      <c r="E518" s="295"/>
      <c r="F518" s="295">
        <f t="shared" si="48"/>
        <v>264.39999999999998</v>
      </c>
      <c r="G518" s="295" t="s">
        <v>1895</v>
      </c>
      <c r="H518" s="295">
        <v>269</v>
      </c>
      <c r="I518" s="296">
        <f t="shared" si="53"/>
        <v>8.5357533833632145E-3</v>
      </c>
      <c r="J518" s="361">
        <f t="shared" si="52"/>
        <v>36.54540132320043</v>
      </c>
      <c r="K518" s="361">
        <f t="shared" si="49"/>
        <v>8.0399882911040947</v>
      </c>
      <c r="L518" s="297">
        <v>15.651775197046476</v>
      </c>
      <c r="M518" s="297">
        <v>7.817744961837171</v>
      </c>
      <c r="N518" s="296">
        <f t="shared" si="50"/>
        <v>0.25739375859753472</v>
      </c>
      <c r="R518" s="356"/>
    </row>
    <row r="519" spans="1:18" x14ac:dyDescent="0.35">
      <c r="A519" s="322">
        <f t="shared" si="51"/>
        <v>139</v>
      </c>
      <c r="B519" s="295" t="s">
        <v>730</v>
      </c>
      <c r="C519" s="295">
        <v>2510.6</v>
      </c>
      <c r="D519" s="295"/>
      <c r="E519" s="295"/>
      <c r="F519" s="295">
        <f t="shared" si="48"/>
        <v>2510.6</v>
      </c>
      <c r="G519" s="295" t="s">
        <v>1893</v>
      </c>
      <c r="H519" s="295">
        <v>726</v>
      </c>
      <c r="I519" s="296">
        <f t="shared" si="53"/>
        <v>2.3037014707515589E-2</v>
      </c>
      <c r="J519" s="361">
        <f t="shared" si="52"/>
        <v>98.631826619492614</v>
      </c>
      <c r="K519" s="361">
        <f t="shared" si="49"/>
        <v>21.699001856288376</v>
      </c>
      <c r="L519" s="297">
        <v>42.242337520653315</v>
      </c>
      <c r="M519" s="297">
        <v>21.099192722281732</v>
      </c>
      <c r="N519" s="296">
        <f t="shared" si="50"/>
        <v>7.3158750385850416E-2</v>
      </c>
      <c r="R519" s="356"/>
    </row>
    <row r="520" spans="1:18" x14ac:dyDescent="0.35">
      <c r="A520" s="322">
        <f t="shared" si="51"/>
        <v>140</v>
      </c>
      <c r="B520" s="295" t="s">
        <v>731</v>
      </c>
      <c r="C520" s="295">
        <v>618.6</v>
      </c>
      <c r="D520" s="295"/>
      <c r="E520" s="295">
        <v>97</v>
      </c>
      <c r="F520" s="295">
        <f t="shared" si="48"/>
        <v>715.6</v>
      </c>
      <c r="G520" s="295" t="s">
        <v>1892</v>
      </c>
      <c r="H520" s="295">
        <v>314</v>
      </c>
      <c r="I520" s="296">
        <f t="shared" si="53"/>
        <v>9.9636675181265771E-3</v>
      </c>
      <c r="J520" s="361">
        <f t="shared" si="52"/>
        <v>42.658944295483032</v>
      </c>
      <c r="K520" s="361">
        <f t="shared" si="49"/>
        <v>9.3849677450062678</v>
      </c>
      <c r="L520" s="297">
        <v>18.270101902872096</v>
      </c>
      <c r="M520" s="297">
        <v>9.1255461636314941</v>
      </c>
      <c r="N520" s="296">
        <f t="shared" si="50"/>
        <v>0.11101112368221479</v>
      </c>
      <c r="R520" s="356"/>
    </row>
    <row r="521" spans="1:18" x14ac:dyDescent="0.35">
      <c r="A521" s="322">
        <f t="shared" si="51"/>
        <v>141</v>
      </c>
      <c r="B521" s="295" t="s">
        <v>732</v>
      </c>
      <c r="C521" s="295">
        <v>439.5</v>
      </c>
      <c r="D521" s="295"/>
      <c r="E521" s="295"/>
      <c r="F521" s="295">
        <f t="shared" si="48"/>
        <v>439.5</v>
      </c>
      <c r="G521" s="295" t="s">
        <v>1892</v>
      </c>
      <c r="H521" s="295">
        <v>268</v>
      </c>
      <c r="I521" s="296">
        <f t="shared" si="53"/>
        <v>8.5040219581462503E-3</v>
      </c>
      <c r="J521" s="361">
        <f t="shared" si="52"/>
        <v>36.409544812705263</v>
      </c>
      <c r="K521" s="361">
        <f t="shared" si="49"/>
        <v>8.010099858795158</v>
      </c>
      <c r="L521" s="297">
        <v>15.593590159139241</v>
      </c>
      <c r="M521" s="297">
        <v>7.7886827129084084</v>
      </c>
      <c r="N521" s="296">
        <f t="shared" si="50"/>
        <v>0.1542705746155815</v>
      </c>
      <c r="R521" s="356"/>
    </row>
    <row r="522" spans="1:18" x14ac:dyDescent="0.35">
      <c r="A522" s="322">
        <f t="shared" si="51"/>
        <v>142</v>
      </c>
      <c r="B522" s="295" t="s">
        <v>733</v>
      </c>
      <c r="C522" s="295">
        <v>489.6</v>
      </c>
      <c r="D522" s="295"/>
      <c r="E522" s="295"/>
      <c r="F522" s="295">
        <f t="shared" si="48"/>
        <v>489.6</v>
      </c>
      <c r="G522" s="295" t="s">
        <v>1892</v>
      </c>
      <c r="H522" s="295">
        <v>269</v>
      </c>
      <c r="I522" s="296">
        <f t="shared" si="53"/>
        <v>8.5357533833632145E-3</v>
      </c>
      <c r="J522" s="361">
        <f t="shared" si="52"/>
        <v>36.54540132320043</v>
      </c>
      <c r="K522" s="361">
        <f t="shared" si="49"/>
        <v>8.0399882911040947</v>
      </c>
      <c r="L522" s="297">
        <v>15.651775197046476</v>
      </c>
      <c r="M522" s="297">
        <v>7.817744961837171</v>
      </c>
      <c r="N522" s="296">
        <f t="shared" si="50"/>
        <v>0.1390010412034072</v>
      </c>
      <c r="R522" s="356"/>
    </row>
    <row r="523" spans="1:18" x14ac:dyDescent="0.35">
      <c r="A523" s="322">
        <f t="shared" si="51"/>
        <v>143</v>
      </c>
      <c r="B523" s="295" t="s">
        <v>734</v>
      </c>
      <c r="C523" s="295">
        <v>556.5</v>
      </c>
      <c r="D523" s="295"/>
      <c r="E523" s="295"/>
      <c r="F523" s="295">
        <f t="shared" si="48"/>
        <v>556.5</v>
      </c>
      <c r="G523" s="295" t="s">
        <v>1892</v>
      </c>
      <c r="H523" s="295">
        <v>328</v>
      </c>
      <c r="I523" s="296">
        <f t="shared" si="53"/>
        <v>1.0407907471164067E-2</v>
      </c>
      <c r="J523" s="361">
        <f t="shared" si="52"/>
        <v>44.560935442415392</v>
      </c>
      <c r="K523" s="361">
        <f t="shared" si="49"/>
        <v>9.8034057973313864</v>
      </c>
      <c r="L523" s="297">
        <v>19.084692433573402</v>
      </c>
      <c r="M523" s="297">
        <v>9.532417648634171</v>
      </c>
      <c r="N523" s="296">
        <f t="shared" si="50"/>
        <v>0.14911312007538965</v>
      </c>
      <c r="R523" s="356"/>
    </row>
    <row r="524" spans="1:18" x14ac:dyDescent="0.35">
      <c r="A524" s="322">
        <f t="shared" si="51"/>
        <v>144</v>
      </c>
      <c r="B524" s="295" t="s">
        <v>735</v>
      </c>
      <c r="C524" s="295">
        <v>502</v>
      </c>
      <c r="D524" s="295"/>
      <c r="E524" s="295"/>
      <c r="F524" s="295">
        <f t="shared" si="48"/>
        <v>502</v>
      </c>
      <c r="G524" s="295" t="s">
        <v>1892</v>
      </c>
      <c r="H524" s="295">
        <v>295</v>
      </c>
      <c r="I524" s="296">
        <f t="shared" si="53"/>
        <v>9.3607704390042679E-3</v>
      </c>
      <c r="J524" s="361">
        <f t="shared" si="52"/>
        <v>40.077670596074817</v>
      </c>
      <c r="K524" s="361">
        <f t="shared" si="49"/>
        <v>8.81708753113646</v>
      </c>
      <c r="L524" s="297">
        <v>17.164586182634611</v>
      </c>
      <c r="M524" s="297">
        <v>8.5733634339850013</v>
      </c>
      <c r="N524" s="296">
        <f t="shared" si="50"/>
        <v>0.14867073255743202</v>
      </c>
      <c r="R524" s="356"/>
    </row>
    <row r="525" spans="1:18" x14ac:dyDescent="0.35">
      <c r="A525" s="322">
        <f t="shared" si="51"/>
        <v>145</v>
      </c>
      <c r="B525" s="295" t="s">
        <v>736</v>
      </c>
      <c r="C525" s="295">
        <v>467.6</v>
      </c>
      <c r="D525" s="295"/>
      <c r="E525" s="295"/>
      <c r="F525" s="295">
        <f t="shared" si="48"/>
        <v>467.6</v>
      </c>
      <c r="G525" s="295" t="s">
        <v>1892</v>
      </c>
      <c r="H525" s="295">
        <v>247</v>
      </c>
      <c r="I525" s="296">
        <f t="shared" si="53"/>
        <v>7.8376620285900145E-3</v>
      </c>
      <c r="J525" s="361">
        <f t="shared" si="52"/>
        <v>33.556558092306716</v>
      </c>
      <c r="K525" s="361">
        <f t="shared" si="49"/>
        <v>7.3824427803074775</v>
      </c>
      <c r="L525" s="297">
        <v>14.371704363087286</v>
      </c>
      <c r="M525" s="297">
        <v>7.1783754854043922</v>
      </c>
      <c r="N525" s="296">
        <f t="shared" si="50"/>
        <v>0.13363789717943941</v>
      </c>
      <c r="R525" s="356"/>
    </row>
    <row r="526" spans="1:18" x14ac:dyDescent="0.35">
      <c r="A526" s="322">
        <f t="shared" si="51"/>
        <v>146</v>
      </c>
      <c r="B526" s="295" t="s">
        <v>737</v>
      </c>
      <c r="C526" s="295">
        <v>493.8</v>
      </c>
      <c r="D526" s="295"/>
      <c r="E526" s="295"/>
      <c r="F526" s="295">
        <f t="shared" si="48"/>
        <v>493.8</v>
      </c>
      <c r="G526" s="295" t="s">
        <v>1892</v>
      </c>
      <c r="H526" s="295">
        <v>277</v>
      </c>
      <c r="I526" s="296">
        <f t="shared" si="53"/>
        <v>8.7896047850989228E-3</v>
      </c>
      <c r="J526" s="361">
        <f t="shared" si="52"/>
        <v>37.632253407161784</v>
      </c>
      <c r="K526" s="361">
        <f t="shared" si="49"/>
        <v>8.2790957495755926</v>
      </c>
      <c r="L526" s="297">
        <v>16.117255500304363</v>
      </c>
      <c r="M526" s="297">
        <v>8.0502429532672739</v>
      </c>
      <c r="N526" s="296">
        <f t="shared" si="50"/>
        <v>0.14191747187182871</v>
      </c>
      <c r="R526" s="356"/>
    </row>
    <row r="527" spans="1:18" x14ac:dyDescent="0.35">
      <c r="A527" s="322">
        <f t="shared" si="51"/>
        <v>147</v>
      </c>
      <c r="B527" s="295" t="s">
        <v>738</v>
      </c>
      <c r="C527" s="295">
        <v>515.79999999999995</v>
      </c>
      <c r="D527" s="295"/>
      <c r="E527" s="295"/>
      <c r="F527" s="295">
        <f t="shared" si="48"/>
        <v>515.79999999999995</v>
      </c>
      <c r="G527" s="295" t="s">
        <v>1892</v>
      </c>
      <c r="H527" s="295">
        <v>306</v>
      </c>
      <c r="I527" s="296">
        <f t="shared" si="53"/>
        <v>9.7098161163908688E-3</v>
      </c>
      <c r="J527" s="361">
        <f t="shared" si="52"/>
        <v>41.572092211521685</v>
      </c>
      <c r="K527" s="361">
        <f t="shared" si="49"/>
        <v>9.14586028653477</v>
      </c>
      <c r="L527" s="297">
        <v>17.804621599614208</v>
      </c>
      <c r="M527" s="297">
        <v>8.8930481722013912</v>
      </c>
      <c r="N527" s="296">
        <f t="shared" si="50"/>
        <v>0.15008844953445533</v>
      </c>
      <c r="R527" s="356"/>
    </row>
    <row r="528" spans="1:18" x14ac:dyDescent="0.35">
      <c r="A528" s="322">
        <f t="shared" si="51"/>
        <v>148</v>
      </c>
      <c r="B528" s="295" t="s">
        <v>739</v>
      </c>
      <c r="C528" s="295">
        <v>1334.9</v>
      </c>
      <c r="D528" s="295"/>
      <c r="E528" s="295"/>
      <c r="F528" s="295">
        <f t="shared" si="48"/>
        <v>1334.9</v>
      </c>
      <c r="G528" s="295" t="s">
        <v>1892</v>
      </c>
      <c r="H528" s="295">
        <v>641</v>
      </c>
      <c r="I528" s="296">
        <f t="shared" si="53"/>
        <v>2.033984356407368E-2</v>
      </c>
      <c r="J528" s="361">
        <f t="shared" si="52"/>
        <v>87.08402322740325</v>
      </c>
      <c r="K528" s="361">
        <f t="shared" si="49"/>
        <v>19.158485110028714</v>
      </c>
      <c r="L528" s="297">
        <v>37.296609298538257</v>
      </c>
      <c r="M528" s="297">
        <v>18.628901563336903</v>
      </c>
      <c r="N528" s="296">
        <f t="shared" si="50"/>
        <v>0.12148327155540274</v>
      </c>
      <c r="R528" s="356"/>
    </row>
    <row r="529" spans="1:18" x14ac:dyDescent="0.35">
      <c r="A529" s="322">
        <f t="shared" si="51"/>
        <v>149</v>
      </c>
      <c r="B529" s="295" t="s">
        <v>740</v>
      </c>
      <c r="C529" s="295">
        <v>418.1</v>
      </c>
      <c r="D529" s="295"/>
      <c r="E529" s="295"/>
      <c r="F529" s="295">
        <f t="shared" si="48"/>
        <v>418.1</v>
      </c>
      <c r="G529" s="295" t="s">
        <v>1892</v>
      </c>
      <c r="H529" s="295">
        <v>264</v>
      </c>
      <c r="I529" s="296">
        <f t="shared" si="53"/>
        <v>8.3770962572783953E-3</v>
      </c>
      <c r="J529" s="361">
        <f t="shared" si="52"/>
        <v>35.866118770724583</v>
      </c>
      <c r="K529" s="361">
        <f t="shared" si="49"/>
        <v>7.8905461295594082</v>
      </c>
      <c r="L529" s="297">
        <v>15.360850007510297</v>
      </c>
      <c r="M529" s="297">
        <v>7.6724337171933588</v>
      </c>
      <c r="N529" s="296">
        <f t="shared" si="50"/>
        <v>0.15974634925852102</v>
      </c>
      <c r="R529" s="356"/>
    </row>
    <row r="530" spans="1:18" x14ac:dyDescent="0.35">
      <c r="A530" s="322">
        <f t="shared" si="51"/>
        <v>150</v>
      </c>
      <c r="B530" s="295" t="s">
        <v>741</v>
      </c>
      <c r="C530" s="295">
        <v>496.6</v>
      </c>
      <c r="D530" s="295"/>
      <c r="E530" s="295"/>
      <c r="F530" s="295">
        <f t="shared" si="48"/>
        <v>496.6</v>
      </c>
      <c r="G530" s="295" t="s">
        <v>1892</v>
      </c>
      <c r="H530" s="295">
        <v>226</v>
      </c>
      <c r="I530" s="296">
        <f t="shared" si="53"/>
        <v>7.1713020990337786E-3</v>
      </c>
      <c r="J530" s="361">
        <f t="shared" si="52"/>
        <v>30.703571371908172</v>
      </c>
      <c r="K530" s="361">
        <f t="shared" si="49"/>
        <v>6.7547857018197979</v>
      </c>
      <c r="L530" s="297">
        <v>13.14981856703533</v>
      </c>
      <c r="M530" s="297">
        <v>6.5680682579003751</v>
      </c>
      <c r="N530" s="296">
        <f t="shared" si="50"/>
        <v>0.1151354085756417</v>
      </c>
      <c r="R530" s="356"/>
    </row>
    <row r="531" spans="1:18" x14ac:dyDescent="0.35">
      <c r="A531" s="322">
        <f t="shared" si="51"/>
        <v>151</v>
      </c>
      <c r="B531" s="295" t="s">
        <v>742</v>
      </c>
      <c r="C531" s="295">
        <v>357.5</v>
      </c>
      <c r="D531" s="295"/>
      <c r="E531" s="295"/>
      <c r="F531" s="295">
        <f t="shared" si="48"/>
        <v>357.5</v>
      </c>
      <c r="G531" s="295" t="s">
        <v>1892</v>
      </c>
      <c r="H531" s="295">
        <v>130</v>
      </c>
      <c r="I531" s="296">
        <f t="shared" si="53"/>
        <v>4.125085278205271E-3</v>
      </c>
      <c r="J531" s="361">
        <f t="shared" si="52"/>
        <v>17.661346364371958</v>
      </c>
      <c r="K531" s="361">
        <f t="shared" si="49"/>
        <v>3.8854962001618309</v>
      </c>
      <c r="L531" s="297">
        <v>7.5640549279406768</v>
      </c>
      <c r="M531" s="297">
        <v>3.7780923607391528</v>
      </c>
      <c r="N531" s="296">
        <f t="shared" si="50"/>
        <v>9.1997174414583563E-2</v>
      </c>
      <c r="R531" s="356"/>
    </row>
    <row r="532" spans="1:18" x14ac:dyDescent="0.35">
      <c r="A532" s="322">
        <f t="shared" si="51"/>
        <v>152</v>
      </c>
      <c r="B532" s="295" t="s">
        <v>743</v>
      </c>
      <c r="C532" s="295">
        <v>325.89999999999998</v>
      </c>
      <c r="D532" s="295"/>
      <c r="E532" s="295"/>
      <c r="F532" s="295">
        <f t="shared" si="48"/>
        <v>325.89999999999998</v>
      </c>
      <c r="G532" s="295" t="s">
        <v>1892</v>
      </c>
      <c r="H532" s="295">
        <v>136</v>
      </c>
      <c r="I532" s="296">
        <f t="shared" si="53"/>
        <v>4.3154738295070527E-3</v>
      </c>
      <c r="J532" s="361">
        <f t="shared" si="52"/>
        <v>18.476485427342968</v>
      </c>
      <c r="K532" s="361">
        <f t="shared" si="49"/>
        <v>4.0648267940154534</v>
      </c>
      <c r="L532" s="297">
        <v>7.9131651553840934</v>
      </c>
      <c r="M532" s="297">
        <v>3.9524658543117304</v>
      </c>
      <c r="N532" s="296">
        <f t="shared" si="50"/>
        <v>0.10557515566448065</v>
      </c>
      <c r="R532" s="356"/>
    </row>
    <row r="533" spans="1:18" x14ac:dyDescent="0.35">
      <c r="A533" s="322">
        <f t="shared" si="51"/>
        <v>153</v>
      </c>
      <c r="B533" s="295" t="s">
        <v>744</v>
      </c>
      <c r="C533" s="295">
        <v>451.9</v>
      </c>
      <c r="D533" s="295"/>
      <c r="E533" s="295"/>
      <c r="F533" s="295">
        <f t="shared" si="48"/>
        <v>451.9</v>
      </c>
      <c r="G533" s="295" t="s">
        <v>1892</v>
      </c>
      <c r="H533" s="295">
        <v>222</v>
      </c>
      <c r="I533" s="296">
        <f t="shared" si="53"/>
        <v>7.0443763981659236E-3</v>
      </c>
      <c r="J533" s="361">
        <f t="shared" si="52"/>
        <v>30.160145329927492</v>
      </c>
      <c r="K533" s="361">
        <f t="shared" si="49"/>
        <v>6.6352319725840481</v>
      </c>
      <c r="L533" s="297">
        <v>12.917078415406387</v>
      </c>
      <c r="M533" s="297">
        <v>6.4518192621853236</v>
      </c>
      <c r="N533" s="296">
        <f t="shared" si="50"/>
        <v>0.12428474215557259</v>
      </c>
      <c r="R533" s="356"/>
    </row>
    <row r="534" spans="1:18" x14ac:dyDescent="0.35">
      <c r="A534" s="322">
        <f t="shared" si="51"/>
        <v>154</v>
      </c>
      <c r="B534" s="295" t="s">
        <v>745</v>
      </c>
      <c r="C534" s="295">
        <v>766.2</v>
      </c>
      <c r="D534" s="295"/>
      <c r="E534" s="295"/>
      <c r="F534" s="295">
        <f t="shared" si="48"/>
        <v>766.2</v>
      </c>
      <c r="G534" s="295" t="s">
        <v>1892</v>
      </c>
      <c r="H534" s="295">
        <v>284</v>
      </c>
      <c r="I534" s="296">
        <f t="shared" si="53"/>
        <v>9.0117247616176687E-3</v>
      </c>
      <c r="J534" s="361">
        <f t="shared" si="52"/>
        <v>38.583248980627964</v>
      </c>
      <c r="K534" s="361">
        <f t="shared" si="49"/>
        <v>8.4883147757381519</v>
      </c>
      <c r="L534" s="297">
        <v>16.524550765655015</v>
      </c>
      <c r="M534" s="297">
        <v>8.2536786957686132</v>
      </c>
      <c r="N534" s="296">
        <f t="shared" si="50"/>
        <v>9.3774201537183161E-2</v>
      </c>
      <c r="R534" s="356"/>
    </row>
    <row r="535" spans="1:18" x14ac:dyDescent="0.35">
      <c r="A535" s="322">
        <f t="shared" si="51"/>
        <v>155</v>
      </c>
      <c r="B535" s="295" t="s">
        <v>746</v>
      </c>
      <c r="C535" s="295">
        <v>402.2</v>
      </c>
      <c r="D535" s="295"/>
      <c r="E535" s="295">
        <v>61</v>
      </c>
      <c r="F535" s="295">
        <f t="shared" si="48"/>
        <v>463.2</v>
      </c>
      <c r="G535" s="295" t="s">
        <v>1892</v>
      </c>
      <c r="H535" s="295">
        <v>249</v>
      </c>
      <c r="I535" s="296">
        <f t="shared" si="53"/>
        <v>7.9011248790239411E-3</v>
      </c>
      <c r="J535" s="361">
        <f t="shared" si="52"/>
        <v>33.828271113297049</v>
      </c>
      <c r="K535" s="361">
        <f t="shared" si="49"/>
        <v>7.442219644925351</v>
      </c>
      <c r="L535" s="297">
        <v>14.488074438901759</v>
      </c>
      <c r="M535" s="297">
        <v>7.2364999832619166</v>
      </c>
      <c r="N535" s="296">
        <f t="shared" si="50"/>
        <v>0.13599970893865732</v>
      </c>
      <c r="R535" s="356"/>
    </row>
    <row r="536" spans="1:18" x14ac:dyDescent="0.35">
      <c r="A536" s="322">
        <f t="shared" si="51"/>
        <v>156</v>
      </c>
      <c r="B536" s="295" t="s">
        <v>747</v>
      </c>
      <c r="C536" s="295">
        <v>578.1</v>
      </c>
      <c r="D536" s="295"/>
      <c r="E536" s="295"/>
      <c r="F536" s="295">
        <f t="shared" si="48"/>
        <v>578.1</v>
      </c>
      <c r="G536" s="295" t="s">
        <v>1893</v>
      </c>
      <c r="H536" s="295">
        <v>274</v>
      </c>
      <c r="I536" s="296">
        <f t="shared" si="53"/>
        <v>8.694410509448032E-3</v>
      </c>
      <c r="J536" s="361">
        <f t="shared" si="52"/>
        <v>37.224683875676277</v>
      </c>
      <c r="K536" s="361">
        <f t="shared" si="49"/>
        <v>8.1894304526487804</v>
      </c>
      <c r="L536" s="297">
        <v>15.942700386582656</v>
      </c>
      <c r="M536" s="297">
        <v>7.9630562064809842</v>
      </c>
      <c r="N536" s="296">
        <f t="shared" si="50"/>
        <v>0.11990982688356461</v>
      </c>
      <c r="R536" s="356"/>
    </row>
    <row r="537" spans="1:18" x14ac:dyDescent="0.35">
      <c r="A537" s="322">
        <f t="shared" si="51"/>
        <v>157</v>
      </c>
      <c r="B537" s="295" t="s">
        <v>748</v>
      </c>
      <c r="C537" s="295">
        <v>567.29999999999995</v>
      </c>
      <c r="D537" s="295"/>
      <c r="E537" s="295">
        <v>96.7</v>
      </c>
      <c r="F537" s="295">
        <f t="shared" si="48"/>
        <v>664</v>
      </c>
      <c r="G537" s="295" t="s">
        <v>1892</v>
      </c>
      <c r="H537" s="295">
        <v>307</v>
      </c>
      <c r="I537" s="296">
        <f t="shared" si="53"/>
        <v>9.7415475416078312E-3</v>
      </c>
      <c r="J537" s="361">
        <f t="shared" si="52"/>
        <v>41.707948722016845</v>
      </c>
      <c r="K537" s="361">
        <f t="shared" si="49"/>
        <v>9.175748718843705</v>
      </c>
      <c r="L537" s="297">
        <v>17.862806637521444</v>
      </c>
      <c r="M537" s="297">
        <v>8.9221104211301547</v>
      </c>
      <c r="N537" s="296">
        <f t="shared" si="50"/>
        <v>0.11697080496914482</v>
      </c>
      <c r="R537" s="356"/>
    </row>
    <row r="538" spans="1:18" x14ac:dyDescent="0.35">
      <c r="A538" s="322">
        <f t="shared" si="51"/>
        <v>158</v>
      </c>
      <c r="B538" s="295" t="s">
        <v>749</v>
      </c>
      <c r="C538" s="295">
        <v>4428.7</v>
      </c>
      <c r="D538" s="295"/>
      <c r="E538" s="295">
        <v>319.5</v>
      </c>
      <c r="F538" s="295">
        <f t="shared" si="48"/>
        <v>4748.2</v>
      </c>
      <c r="G538" s="295" t="s">
        <v>1895</v>
      </c>
      <c r="H538" s="362">
        <v>6800</v>
      </c>
      <c r="I538" s="296">
        <f t="shared" si="53"/>
        <v>0.21577369147535264</v>
      </c>
      <c r="J538" s="361">
        <f t="shared" si="52"/>
        <v>923.82427136714853</v>
      </c>
      <c r="K538" s="361">
        <f t="shared" si="49"/>
        <v>203.24133970077267</v>
      </c>
      <c r="L538" s="297">
        <v>395.65825776920462</v>
      </c>
      <c r="M538" s="297">
        <v>197.6232927155865</v>
      </c>
      <c r="N538" s="296">
        <f t="shared" si="50"/>
        <v>0.3623156483620556</v>
      </c>
      <c r="R538" s="356"/>
    </row>
    <row r="539" spans="1:18" x14ac:dyDescent="0.35">
      <c r="A539" s="322">
        <f t="shared" si="51"/>
        <v>159</v>
      </c>
      <c r="B539" s="295" t="s">
        <v>750</v>
      </c>
      <c r="C539" s="295">
        <v>231</v>
      </c>
      <c r="D539" s="295"/>
      <c r="E539" s="295"/>
      <c r="F539" s="295">
        <f t="shared" si="48"/>
        <v>231</v>
      </c>
      <c r="G539" s="295" t="s">
        <v>1892</v>
      </c>
      <c r="H539" s="295">
        <v>180</v>
      </c>
      <c r="I539" s="296">
        <f t="shared" si="53"/>
        <v>5.7116565390534519E-3</v>
      </c>
      <c r="J539" s="361">
        <f t="shared" si="52"/>
        <v>24.4541718891304</v>
      </c>
      <c r="K539" s="361">
        <f t="shared" si="49"/>
        <v>5.379917815608688</v>
      </c>
      <c r="L539" s="297">
        <v>10.473306823302476</v>
      </c>
      <c r="M539" s="297">
        <v>5.2312048071772894</v>
      </c>
      <c r="N539" s="296">
        <f t="shared" si="50"/>
        <v>0.19713680231696476</v>
      </c>
      <c r="R539" s="356"/>
    </row>
    <row r="540" spans="1:18" x14ac:dyDescent="0.35">
      <c r="A540" s="322">
        <f t="shared" si="51"/>
        <v>160</v>
      </c>
      <c r="B540" s="295" t="s">
        <v>751</v>
      </c>
      <c r="C540" s="295">
        <v>260.2</v>
      </c>
      <c r="D540" s="295"/>
      <c r="E540" s="295"/>
      <c r="F540" s="295">
        <f t="shared" si="48"/>
        <v>260.2</v>
      </c>
      <c r="G540" s="295" t="s">
        <v>1895</v>
      </c>
      <c r="H540" s="295">
        <v>239</v>
      </c>
      <c r="I540" s="296">
        <f t="shared" si="53"/>
        <v>7.5838106268543053E-3</v>
      </c>
      <c r="J540" s="361">
        <f t="shared" si="52"/>
        <v>32.469706008345362</v>
      </c>
      <c r="K540" s="361">
        <f t="shared" si="49"/>
        <v>7.1433353218359796</v>
      </c>
      <c r="L540" s="297">
        <v>13.906224059829398</v>
      </c>
      <c r="M540" s="297">
        <v>6.9458774939742893</v>
      </c>
      <c r="N540" s="296">
        <f t="shared" si="50"/>
        <v>0.23237948840885866</v>
      </c>
      <c r="R540" s="356"/>
    </row>
    <row r="541" spans="1:18" x14ac:dyDescent="0.35">
      <c r="A541" s="322">
        <f t="shared" si="51"/>
        <v>161</v>
      </c>
      <c r="B541" s="295" t="s">
        <v>1361</v>
      </c>
      <c r="C541" s="295">
        <v>678.5</v>
      </c>
      <c r="D541" s="295"/>
      <c r="E541" s="295"/>
      <c r="F541" s="295">
        <f t="shared" si="48"/>
        <v>678.5</v>
      </c>
      <c r="G541" s="295" t="s">
        <v>1892</v>
      </c>
      <c r="H541" s="295">
        <v>280</v>
      </c>
      <c r="I541" s="296">
        <f t="shared" si="53"/>
        <v>8.8847990607498137E-3</v>
      </c>
      <c r="J541" s="361">
        <f t="shared" si="52"/>
        <v>38.039822938647291</v>
      </c>
      <c r="K541" s="361">
        <f t="shared" si="49"/>
        <v>8.3687610465024047</v>
      </c>
      <c r="L541" s="297">
        <v>16.291810614026073</v>
      </c>
      <c r="M541" s="297">
        <v>8.1374297000535609</v>
      </c>
      <c r="N541" s="296">
        <f t="shared" si="50"/>
        <v>0.10440357302760402</v>
      </c>
      <c r="R541" s="356"/>
    </row>
    <row r="542" spans="1:18" x14ac:dyDescent="0.35">
      <c r="A542" s="322">
        <f t="shared" si="51"/>
        <v>162</v>
      </c>
      <c r="B542" s="295" t="s">
        <v>1362</v>
      </c>
      <c r="C542" s="295">
        <v>713</v>
      </c>
      <c r="D542" s="295">
        <v>20</v>
      </c>
      <c r="E542" s="295"/>
      <c r="F542" s="295">
        <f t="shared" si="48"/>
        <v>733</v>
      </c>
      <c r="G542" s="295" t="s">
        <v>1892</v>
      </c>
      <c r="H542" s="295">
        <v>426</v>
      </c>
      <c r="I542" s="296">
        <f t="shared" si="53"/>
        <v>1.3517587142426502E-2</v>
      </c>
      <c r="J542" s="361">
        <f t="shared" si="52"/>
        <v>57.874873470941942</v>
      </c>
      <c r="K542" s="361">
        <f t="shared" si="49"/>
        <v>12.732472163607227</v>
      </c>
      <c r="L542" s="297">
        <v>24.786826148482525</v>
      </c>
      <c r="M542" s="297">
        <v>12.380518043652918</v>
      </c>
      <c r="N542" s="296">
        <f t="shared" si="50"/>
        <v>0.14703231899956976</v>
      </c>
      <c r="R542" s="356"/>
    </row>
    <row r="543" spans="1:18" x14ac:dyDescent="0.35">
      <c r="A543" s="322">
        <f t="shared" si="51"/>
        <v>163</v>
      </c>
      <c r="B543" s="295" t="s">
        <v>1363</v>
      </c>
      <c r="C543" s="295">
        <v>922.8</v>
      </c>
      <c r="D543" s="295"/>
      <c r="E543" s="295"/>
      <c r="F543" s="295">
        <f t="shared" si="48"/>
        <v>922.8</v>
      </c>
      <c r="G543" s="295" t="s">
        <v>1892</v>
      </c>
      <c r="H543" s="295">
        <v>363</v>
      </c>
      <c r="I543" s="296">
        <f t="shared" si="53"/>
        <v>1.1518507353757795E-2</v>
      </c>
      <c r="J543" s="361">
        <f t="shared" si="52"/>
        <v>49.315913309746307</v>
      </c>
      <c r="K543" s="361">
        <f t="shared" si="49"/>
        <v>10.849500928144188</v>
      </c>
      <c r="L543" s="297">
        <v>21.121168760326658</v>
      </c>
      <c r="M543" s="297">
        <v>10.549596361140866</v>
      </c>
      <c r="N543" s="296">
        <f t="shared" si="50"/>
        <v>9.9519050020977495E-2</v>
      </c>
      <c r="R543" s="356"/>
    </row>
    <row r="544" spans="1:18" x14ac:dyDescent="0.35">
      <c r="A544" s="322">
        <f t="shared" si="51"/>
        <v>164</v>
      </c>
      <c r="B544" s="295" t="s">
        <v>1364</v>
      </c>
      <c r="C544" s="295">
        <v>396.9</v>
      </c>
      <c r="D544" s="295"/>
      <c r="E544" s="295"/>
      <c r="F544" s="295">
        <f t="shared" si="48"/>
        <v>396.9</v>
      </c>
      <c r="G544" s="295" t="s">
        <v>1892</v>
      </c>
      <c r="H544" s="295">
        <v>215</v>
      </c>
      <c r="I544" s="296">
        <f t="shared" si="53"/>
        <v>6.8222564216471786E-3</v>
      </c>
      <c r="J544" s="361">
        <f t="shared" si="52"/>
        <v>29.209149756461311</v>
      </c>
      <c r="K544" s="361">
        <f t="shared" si="49"/>
        <v>6.4260129464214888</v>
      </c>
      <c r="L544" s="297">
        <v>12.509783150055735</v>
      </c>
      <c r="M544" s="297">
        <v>6.2483835196839843</v>
      </c>
      <c r="N544" s="296">
        <f t="shared" si="50"/>
        <v>0.13704542547901868</v>
      </c>
      <c r="R544" s="356"/>
    </row>
    <row r="545" spans="1:18" x14ac:dyDescent="0.35">
      <c r="A545" s="322">
        <f t="shared" si="51"/>
        <v>165</v>
      </c>
      <c r="B545" s="295" t="s">
        <v>1365</v>
      </c>
      <c r="C545" s="295">
        <v>817.4</v>
      </c>
      <c r="D545" s="295">
        <v>44.7</v>
      </c>
      <c r="E545" s="295">
        <v>29.9</v>
      </c>
      <c r="F545" s="295">
        <f t="shared" si="48"/>
        <v>892</v>
      </c>
      <c r="G545" s="295" t="s">
        <v>1892</v>
      </c>
      <c r="H545" s="295">
        <v>405</v>
      </c>
      <c r="I545" s="296">
        <f t="shared" si="53"/>
        <v>1.2851227212870266E-2</v>
      </c>
      <c r="J545" s="361">
        <f t="shared" si="52"/>
        <v>55.021886750543402</v>
      </c>
      <c r="K545" s="361">
        <f t="shared" si="49"/>
        <v>12.104815085119549</v>
      </c>
      <c r="L545" s="297">
        <v>23.564940352430568</v>
      </c>
      <c r="M545" s="297">
        <v>11.770210816148902</v>
      </c>
      <c r="N545" s="296">
        <f t="shared" si="50"/>
        <v>0.11486754821103411</v>
      </c>
      <c r="R545" s="356"/>
    </row>
    <row r="546" spans="1:18" x14ac:dyDescent="0.35">
      <c r="A546" s="322">
        <f t="shared" si="51"/>
        <v>166</v>
      </c>
      <c r="B546" s="295" t="s">
        <v>1366</v>
      </c>
      <c r="C546" s="295">
        <v>872.1</v>
      </c>
      <c r="D546" s="295"/>
      <c r="E546" s="295"/>
      <c r="F546" s="295">
        <f t="shared" si="48"/>
        <v>872.1</v>
      </c>
      <c r="G546" s="295" t="s">
        <v>1892</v>
      </c>
      <c r="H546" s="295">
        <v>310</v>
      </c>
      <c r="I546" s="296">
        <f t="shared" si="53"/>
        <v>9.836741817258722E-3</v>
      </c>
      <c r="J546" s="361">
        <f t="shared" si="52"/>
        <v>42.115518253502351</v>
      </c>
      <c r="K546" s="361">
        <f t="shared" si="49"/>
        <v>9.2654140157705172</v>
      </c>
      <c r="L546" s="297">
        <v>18.03736175124315</v>
      </c>
      <c r="M546" s="297">
        <v>9.0092971679164435</v>
      </c>
      <c r="N546" s="296">
        <f t="shared" si="50"/>
        <v>8.9929585126054881E-2</v>
      </c>
      <c r="R546" s="356"/>
    </row>
    <row r="547" spans="1:18" x14ac:dyDescent="0.35">
      <c r="A547" s="322">
        <f t="shared" si="51"/>
        <v>167</v>
      </c>
      <c r="B547" s="295" t="s">
        <v>1367</v>
      </c>
      <c r="C547" s="295">
        <v>654.1</v>
      </c>
      <c r="D547" s="295"/>
      <c r="E547" s="295">
        <v>31.8</v>
      </c>
      <c r="F547" s="295">
        <f t="shared" si="48"/>
        <v>685.9</v>
      </c>
      <c r="G547" s="295" t="s">
        <v>1892</v>
      </c>
      <c r="H547" s="295">
        <v>333</v>
      </c>
      <c r="I547" s="296">
        <f t="shared" si="53"/>
        <v>1.0566564597248886E-2</v>
      </c>
      <c r="J547" s="361">
        <f t="shared" si="52"/>
        <v>45.240217994891239</v>
      </c>
      <c r="K547" s="361">
        <f t="shared" si="49"/>
        <v>9.9528479588760721</v>
      </c>
      <c r="L547" s="297">
        <v>19.37561762310958</v>
      </c>
      <c r="M547" s="297">
        <v>9.677728893277985</v>
      </c>
      <c r="N547" s="296">
        <f t="shared" si="50"/>
        <v>0.12282608612065153</v>
      </c>
      <c r="R547" s="356"/>
    </row>
    <row r="548" spans="1:18" x14ac:dyDescent="0.35">
      <c r="A548" s="322">
        <f t="shared" si="51"/>
        <v>168</v>
      </c>
      <c r="B548" s="295" t="s">
        <v>1368</v>
      </c>
      <c r="C548" s="295">
        <v>253.3</v>
      </c>
      <c r="D548" s="295">
        <v>10.1</v>
      </c>
      <c r="E548" s="295"/>
      <c r="F548" s="295">
        <f t="shared" si="48"/>
        <v>263.40000000000003</v>
      </c>
      <c r="G548" s="295" t="s">
        <v>1892</v>
      </c>
      <c r="H548" s="295">
        <v>152</v>
      </c>
      <c r="I548" s="296">
        <f t="shared" si="53"/>
        <v>4.8231766329784702E-3</v>
      </c>
      <c r="J548" s="361">
        <f t="shared" si="52"/>
        <v>20.650189595265669</v>
      </c>
      <c r="K548" s="361">
        <f t="shared" si="49"/>
        <v>4.5430417109584473</v>
      </c>
      <c r="L548" s="297">
        <v>8.8441257618998677</v>
      </c>
      <c r="M548" s="297">
        <v>4.417461837171933</v>
      </c>
      <c r="N548" s="296">
        <f t="shared" si="50"/>
        <v>0.14599399736255092</v>
      </c>
      <c r="R548" s="356"/>
    </row>
    <row r="549" spans="1:18" x14ac:dyDescent="0.35">
      <c r="A549" s="322">
        <f t="shared" si="51"/>
        <v>169</v>
      </c>
      <c r="B549" s="295" t="s">
        <v>1369</v>
      </c>
      <c r="C549" s="295">
        <v>603.79999999999995</v>
      </c>
      <c r="D549" s="295"/>
      <c r="E549" s="295"/>
      <c r="F549" s="295">
        <f t="shared" si="48"/>
        <v>603.79999999999995</v>
      </c>
      <c r="G549" s="295" t="s">
        <v>1892</v>
      </c>
      <c r="H549" s="295">
        <v>400</v>
      </c>
      <c r="I549" s="296">
        <f t="shared" si="53"/>
        <v>1.2692570086785449E-2</v>
      </c>
      <c r="J549" s="361">
        <f t="shared" si="52"/>
        <v>54.342604198067555</v>
      </c>
      <c r="K549" s="361">
        <f t="shared" si="49"/>
        <v>11.955372923574862</v>
      </c>
      <c r="L549" s="297">
        <v>23.27401516289439</v>
      </c>
      <c r="M549" s="297">
        <v>11.624899571505088</v>
      </c>
      <c r="N549" s="296">
        <f t="shared" si="50"/>
        <v>0.16760001963571033</v>
      </c>
      <c r="R549" s="356"/>
    </row>
    <row r="550" spans="1:18" x14ac:dyDescent="0.35">
      <c r="A550" s="322">
        <f t="shared" si="51"/>
        <v>170</v>
      </c>
      <c r="B550" s="295" t="s">
        <v>1370</v>
      </c>
      <c r="C550" s="295">
        <v>664</v>
      </c>
      <c r="D550" s="295">
        <v>24.3</v>
      </c>
      <c r="E550" s="295"/>
      <c r="F550" s="295">
        <f t="shared" si="48"/>
        <v>688.3</v>
      </c>
      <c r="G550" s="295" t="s">
        <v>1892</v>
      </c>
      <c r="H550" s="295">
        <v>396</v>
      </c>
      <c r="I550" s="296">
        <f t="shared" si="53"/>
        <v>1.2565644385917594E-2</v>
      </c>
      <c r="J550" s="361">
        <f t="shared" si="52"/>
        <v>53.799178156086882</v>
      </c>
      <c r="K550" s="361">
        <f t="shared" si="49"/>
        <v>11.835819194339114</v>
      </c>
      <c r="L550" s="297">
        <v>23.041275011265448</v>
      </c>
      <c r="M550" s="297">
        <v>11.508650575790035</v>
      </c>
      <c r="N550" s="296">
        <f t="shared" si="50"/>
        <v>0.14555415216835899</v>
      </c>
      <c r="R550" s="356"/>
    </row>
    <row r="551" spans="1:18" x14ac:dyDescent="0.35">
      <c r="A551" s="322">
        <f t="shared" si="51"/>
        <v>171</v>
      </c>
      <c r="B551" s="295" t="s">
        <v>1371</v>
      </c>
      <c r="C551" s="295">
        <v>621.6</v>
      </c>
      <c r="D551" s="295"/>
      <c r="E551" s="295"/>
      <c r="F551" s="295">
        <f t="shared" si="48"/>
        <v>621.6</v>
      </c>
      <c r="G551" s="295" t="s">
        <v>1892</v>
      </c>
      <c r="H551" s="295">
        <v>350</v>
      </c>
      <c r="I551" s="296">
        <f t="shared" si="53"/>
        <v>1.1105998825937267E-2</v>
      </c>
      <c r="J551" s="361">
        <f t="shared" si="52"/>
        <v>47.549778673309113</v>
      </c>
      <c r="K551" s="361">
        <f t="shared" si="49"/>
        <v>10.460951308128005</v>
      </c>
      <c r="L551" s="297">
        <v>20.364763267532592</v>
      </c>
      <c r="M551" s="297">
        <v>10.171787125066951</v>
      </c>
      <c r="N551" s="296">
        <f t="shared" si="50"/>
        <v>0.14245057975231123</v>
      </c>
      <c r="R551" s="356"/>
    </row>
    <row r="552" spans="1:18" x14ac:dyDescent="0.35">
      <c r="A552" s="322">
        <f t="shared" si="51"/>
        <v>172</v>
      </c>
      <c r="B552" s="295" t="s">
        <v>1372</v>
      </c>
      <c r="C552" s="295">
        <v>547.1</v>
      </c>
      <c r="D552" s="295">
        <v>23.2</v>
      </c>
      <c r="E552" s="295"/>
      <c r="F552" s="295">
        <f t="shared" si="48"/>
        <v>570.30000000000007</v>
      </c>
      <c r="G552" s="295" t="s">
        <v>1894</v>
      </c>
      <c r="H552" s="295">
        <v>438</v>
      </c>
      <c r="I552" s="296">
        <f t="shared" si="53"/>
        <v>1.3898364245030066E-2</v>
      </c>
      <c r="J552" s="361">
        <f t="shared" si="52"/>
        <v>59.505151596883969</v>
      </c>
      <c r="K552" s="361">
        <f t="shared" si="49"/>
        <v>13.091133351314474</v>
      </c>
      <c r="L552" s="297">
        <v>25.485046603369355</v>
      </c>
      <c r="M552" s="297">
        <v>12.72926503079807</v>
      </c>
      <c r="N552" s="296">
        <f t="shared" si="50"/>
        <v>0.19430229104395205</v>
      </c>
      <c r="R552" s="356">
        <v>338</v>
      </c>
    </row>
    <row r="553" spans="1:18" x14ac:dyDescent="0.35">
      <c r="A553" s="322">
        <f t="shared" si="51"/>
        <v>173</v>
      </c>
      <c r="B553" s="295" t="s">
        <v>1373</v>
      </c>
      <c r="C553" s="295">
        <v>536.29999999999995</v>
      </c>
      <c r="D553" s="295"/>
      <c r="E553" s="295">
        <v>85.9</v>
      </c>
      <c r="F553" s="295">
        <f t="shared" si="48"/>
        <v>622.19999999999993</v>
      </c>
      <c r="G553" s="295" t="s">
        <v>1892</v>
      </c>
      <c r="H553" s="295">
        <v>387</v>
      </c>
      <c r="I553" s="296">
        <f t="shared" si="53"/>
        <v>1.2280061558964921E-2</v>
      </c>
      <c r="J553" s="361">
        <f t="shared" si="52"/>
        <v>52.576469561630361</v>
      </c>
      <c r="K553" s="361">
        <f t="shared" si="49"/>
        <v>11.56682330355868</v>
      </c>
      <c r="L553" s="297">
        <v>22.51760967010032</v>
      </c>
      <c r="M553" s="297">
        <v>11.247090335431173</v>
      </c>
      <c r="N553" s="296">
        <f t="shared" si="50"/>
        <v>0.15735775131906224</v>
      </c>
      <c r="R553" s="356"/>
    </row>
    <row r="554" spans="1:18" x14ac:dyDescent="0.35">
      <c r="A554" s="322">
        <f t="shared" si="51"/>
        <v>174</v>
      </c>
      <c r="B554" s="295" t="s">
        <v>1374</v>
      </c>
      <c r="C554" s="295">
        <v>523.03</v>
      </c>
      <c r="D554" s="295"/>
      <c r="E554" s="295"/>
      <c r="F554" s="295">
        <f t="shared" si="48"/>
        <v>523.03</v>
      </c>
      <c r="G554" s="295" t="s">
        <v>1892</v>
      </c>
      <c r="H554" s="295">
        <v>310</v>
      </c>
      <c r="I554" s="296">
        <f t="shared" si="53"/>
        <v>9.836741817258722E-3</v>
      </c>
      <c r="J554" s="361">
        <f t="shared" si="52"/>
        <v>42.115518253502351</v>
      </c>
      <c r="K554" s="361">
        <f t="shared" si="49"/>
        <v>9.2654140157705172</v>
      </c>
      <c r="L554" s="297">
        <v>18.03736175124315</v>
      </c>
      <c r="M554" s="297">
        <v>9.0092971679164435</v>
      </c>
      <c r="N554" s="296">
        <f t="shared" si="50"/>
        <v>0.14994855206858587</v>
      </c>
      <c r="R554" s="356"/>
    </row>
    <row r="555" spans="1:18" x14ac:dyDescent="0.35">
      <c r="A555" s="322">
        <f t="shared" si="51"/>
        <v>175</v>
      </c>
      <c r="B555" s="295" t="s">
        <v>1375</v>
      </c>
      <c r="C555" s="295">
        <v>628.20000000000005</v>
      </c>
      <c r="D555" s="295"/>
      <c r="E555" s="295">
        <v>93.9</v>
      </c>
      <c r="F555" s="295">
        <f t="shared" si="48"/>
        <v>722.1</v>
      </c>
      <c r="G555" s="295" t="s">
        <v>1892</v>
      </c>
      <c r="H555" s="295">
        <v>408</v>
      </c>
      <c r="I555" s="296">
        <f t="shared" si="53"/>
        <v>1.2946421488521157E-2</v>
      </c>
      <c r="J555" s="361">
        <f t="shared" si="52"/>
        <v>55.429456282028909</v>
      </c>
      <c r="K555" s="361">
        <f t="shared" si="49"/>
        <v>12.194480382046359</v>
      </c>
      <c r="L555" s="297">
        <v>23.739495466152277</v>
      </c>
      <c r="M555" s="297">
        <v>11.857397562935189</v>
      </c>
      <c r="N555" s="296">
        <f t="shared" si="50"/>
        <v>0.14294533955568861</v>
      </c>
      <c r="R555" s="356"/>
    </row>
    <row r="556" spans="1:18" x14ac:dyDescent="0.35">
      <c r="A556" s="322">
        <f t="shared" si="51"/>
        <v>176</v>
      </c>
      <c r="B556" s="295" t="s">
        <v>1376</v>
      </c>
      <c r="C556" s="295">
        <v>570.4</v>
      </c>
      <c r="D556" s="295"/>
      <c r="E556" s="295"/>
      <c r="F556" s="295">
        <f t="shared" si="48"/>
        <v>570.4</v>
      </c>
      <c r="G556" s="295" t="s">
        <v>1892</v>
      </c>
      <c r="H556" s="295">
        <v>349</v>
      </c>
      <c r="I556" s="296">
        <f t="shared" si="53"/>
        <v>1.1074267400720303E-2</v>
      </c>
      <c r="J556" s="361">
        <f t="shared" si="52"/>
        <v>47.41392216281394</v>
      </c>
      <c r="K556" s="361">
        <f t="shared" si="49"/>
        <v>10.431062875819066</v>
      </c>
      <c r="L556" s="297">
        <v>20.306578229625355</v>
      </c>
      <c r="M556" s="297">
        <v>10.142724876138189</v>
      </c>
      <c r="N556" s="296">
        <f t="shared" si="50"/>
        <v>0.15479363279171907</v>
      </c>
      <c r="R556" s="356"/>
    </row>
    <row r="557" spans="1:18" x14ac:dyDescent="0.35">
      <c r="A557" s="322">
        <f t="shared" si="51"/>
        <v>177</v>
      </c>
      <c r="B557" s="295" t="s">
        <v>1377</v>
      </c>
      <c r="C557" s="295">
        <v>672.28</v>
      </c>
      <c r="D557" s="295">
        <v>45.9</v>
      </c>
      <c r="E557" s="295"/>
      <c r="F557" s="295">
        <f t="shared" si="48"/>
        <v>718.18</v>
      </c>
      <c r="G557" s="295" t="s">
        <v>1892</v>
      </c>
      <c r="H557" s="295">
        <v>359</v>
      </c>
      <c r="I557" s="296">
        <f t="shared" si="53"/>
        <v>1.139158165288994E-2</v>
      </c>
      <c r="J557" s="361">
        <f t="shared" si="52"/>
        <v>48.772487267765626</v>
      </c>
      <c r="K557" s="361">
        <f t="shared" si="49"/>
        <v>10.729947198908437</v>
      </c>
      <c r="L557" s="297">
        <v>20.888428608697712</v>
      </c>
      <c r="M557" s="297">
        <v>10.433347365425815</v>
      </c>
      <c r="N557" s="296">
        <f t="shared" si="50"/>
        <v>0.12646441065025146</v>
      </c>
      <c r="R557" s="356"/>
    </row>
    <row r="558" spans="1:18" x14ac:dyDescent="0.35">
      <c r="A558" s="322">
        <f t="shared" si="51"/>
        <v>178</v>
      </c>
      <c r="B558" s="295" t="s">
        <v>1378</v>
      </c>
      <c r="C558" s="295">
        <v>862.5</v>
      </c>
      <c r="D558" s="295"/>
      <c r="E558" s="295"/>
      <c r="F558" s="295">
        <f t="shared" si="48"/>
        <v>862.5</v>
      </c>
      <c r="G558" s="295" t="s">
        <v>1892</v>
      </c>
      <c r="H558" s="295">
        <v>520</v>
      </c>
      <c r="I558" s="296">
        <f t="shared" si="53"/>
        <v>1.6500341112821084E-2</v>
      </c>
      <c r="J558" s="361">
        <f t="shared" si="52"/>
        <v>70.645385457487833</v>
      </c>
      <c r="K558" s="361">
        <f t="shared" si="49"/>
        <v>15.541984800647324</v>
      </c>
      <c r="L558" s="297">
        <v>30.256219711762707</v>
      </c>
      <c r="M558" s="297">
        <v>15.112369442956611</v>
      </c>
      <c r="N558" s="296">
        <f t="shared" si="50"/>
        <v>0.1525286485946139</v>
      </c>
      <c r="R558" s="356">
        <v>320</v>
      </c>
    </row>
    <row r="559" spans="1:18" x14ac:dyDescent="0.35">
      <c r="A559" s="322">
        <f t="shared" si="51"/>
        <v>179</v>
      </c>
      <c r="B559" s="295" t="s">
        <v>1379</v>
      </c>
      <c r="C559" s="295">
        <v>693.7</v>
      </c>
      <c r="D559" s="295">
        <v>26.4</v>
      </c>
      <c r="E559" s="295"/>
      <c r="F559" s="295">
        <f t="shared" si="48"/>
        <v>720.1</v>
      </c>
      <c r="G559" s="295" t="s">
        <v>1894</v>
      </c>
      <c r="H559" s="295">
        <v>361</v>
      </c>
      <c r="I559" s="296">
        <f t="shared" si="53"/>
        <v>1.1455044503323868E-2</v>
      </c>
      <c r="J559" s="361">
        <f t="shared" si="52"/>
        <v>49.044200288755974</v>
      </c>
      <c r="K559" s="361">
        <f t="shared" si="49"/>
        <v>10.789724063526315</v>
      </c>
      <c r="L559" s="297">
        <v>21.004798684512185</v>
      </c>
      <c r="M559" s="297">
        <v>10.491471863283342</v>
      </c>
      <c r="N559" s="296">
        <f t="shared" si="50"/>
        <v>0.12682987765598919</v>
      </c>
      <c r="R559" s="356"/>
    </row>
    <row r="560" spans="1:18" x14ac:dyDescent="0.35">
      <c r="A560" s="322">
        <f t="shared" si="51"/>
        <v>180</v>
      </c>
      <c r="B560" s="295" t="s">
        <v>1380</v>
      </c>
      <c r="C560" s="295">
        <v>689.6</v>
      </c>
      <c r="D560" s="295"/>
      <c r="E560" s="295"/>
      <c r="F560" s="295">
        <f t="shared" si="48"/>
        <v>689.6</v>
      </c>
      <c r="G560" s="295" t="s">
        <v>1892</v>
      </c>
      <c r="H560" s="295">
        <v>674</v>
      </c>
      <c r="I560" s="296">
        <f t="shared" si="53"/>
        <v>2.1386980596233479E-2</v>
      </c>
      <c r="J560" s="361">
        <f t="shared" si="52"/>
        <v>91.567288073743825</v>
      </c>
      <c r="K560" s="361">
        <f t="shared" si="49"/>
        <v>20.144803376223642</v>
      </c>
      <c r="L560" s="297">
        <v>39.216715549477044</v>
      </c>
      <c r="M560" s="297">
        <v>19.587955777986071</v>
      </c>
      <c r="N560" s="296">
        <f t="shared" si="50"/>
        <v>0.24726908755427868</v>
      </c>
      <c r="R560" s="356">
        <v>734</v>
      </c>
    </row>
    <row r="561" spans="1:18" x14ac:dyDescent="0.35">
      <c r="A561" s="322">
        <f t="shared" si="51"/>
        <v>181</v>
      </c>
      <c r="B561" s="295" t="s">
        <v>1381</v>
      </c>
      <c r="C561" s="295">
        <v>599</v>
      </c>
      <c r="D561" s="295"/>
      <c r="E561" s="295">
        <v>61.7</v>
      </c>
      <c r="F561" s="295">
        <f t="shared" si="48"/>
        <v>660.7</v>
      </c>
      <c r="G561" s="295" t="s">
        <v>1892</v>
      </c>
      <c r="H561" s="295">
        <v>320</v>
      </c>
      <c r="I561" s="296">
        <f t="shared" si="53"/>
        <v>1.0154056069428359E-2</v>
      </c>
      <c r="J561" s="361">
        <f t="shared" si="52"/>
        <v>43.474083358454045</v>
      </c>
      <c r="K561" s="361">
        <f t="shared" si="49"/>
        <v>9.5642983388598903</v>
      </c>
      <c r="L561" s="297">
        <v>18.61921213031551</v>
      </c>
      <c r="M561" s="297">
        <v>9.2999196572040699</v>
      </c>
      <c r="N561" s="296">
        <f t="shared" si="50"/>
        <v>0.12253294004061377</v>
      </c>
      <c r="R561" s="356"/>
    </row>
    <row r="562" spans="1:18" x14ac:dyDescent="0.35">
      <c r="A562" s="322">
        <f t="shared" si="51"/>
        <v>182</v>
      </c>
      <c r="B562" s="295" t="s">
        <v>1382</v>
      </c>
      <c r="C562" s="295">
        <v>502.6</v>
      </c>
      <c r="D562" s="295"/>
      <c r="E562" s="295">
        <v>53.9</v>
      </c>
      <c r="F562" s="295">
        <f t="shared" si="48"/>
        <v>556.5</v>
      </c>
      <c r="G562" s="295" t="s">
        <v>1892</v>
      </c>
      <c r="H562" s="295">
        <v>324</v>
      </c>
      <c r="I562" s="296">
        <f t="shared" si="53"/>
        <v>1.0280981770296214E-2</v>
      </c>
      <c r="J562" s="361">
        <f t="shared" si="52"/>
        <v>44.017509400434726</v>
      </c>
      <c r="K562" s="361">
        <f t="shared" si="49"/>
        <v>9.6838520680956393</v>
      </c>
      <c r="L562" s="297">
        <v>18.851952281944456</v>
      </c>
      <c r="M562" s="297">
        <v>9.4161686529191204</v>
      </c>
      <c r="N562" s="296">
        <f t="shared" si="50"/>
        <v>0.14729466739154345</v>
      </c>
      <c r="R562" s="356">
        <v>324</v>
      </c>
    </row>
    <row r="563" spans="1:18" x14ac:dyDescent="0.35">
      <c r="A563" s="322">
        <f t="shared" si="51"/>
        <v>183</v>
      </c>
      <c r="B563" s="295" t="s">
        <v>1383</v>
      </c>
      <c r="C563" s="295">
        <v>4995.63</v>
      </c>
      <c r="D563" s="295">
        <v>255.4</v>
      </c>
      <c r="E563" s="295">
        <v>189.6</v>
      </c>
      <c r="F563" s="295">
        <f t="shared" si="48"/>
        <v>5440.63</v>
      </c>
      <c r="G563" s="295" t="s">
        <v>1896</v>
      </c>
      <c r="H563" s="295">
        <v>6800</v>
      </c>
      <c r="I563" s="296">
        <f t="shared" si="53"/>
        <v>0.21577369147535264</v>
      </c>
      <c r="J563" s="361">
        <f t="shared" si="52"/>
        <v>923.82427136714853</v>
      </c>
      <c r="K563" s="361">
        <f t="shared" si="49"/>
        <v>203.24133970077267</v>
      </c>
      <c r="L563" s="297">
        <v>395.65825776920462</v>
      </c>
      <c r="M563" s="297">
        <v>197.6232927155865</v>
      </c>
      <c r="N563" s="296">
        <f t="shared" si="50"/>
        <v>0.31620366787535858</v>
      </c>
      <c r="R563" s="356"/>
    </row>
    <row r="564" spans="1:18" x14ac:dyDescent="0.35">
      <c r="A564" s="322">
        <f t="shared" si="51"/>
        <v>184</v>
      </c>
      <c r="B564" s="295" t="s">
        <v>1384</v>
      </c>
      <c r="C564" s="295">
        <v>574.70000000000005</v>
      </c>
      <c r="D564" s="295">
        <v>14</v>
      </c>
      <c r="E564" s="295"/>
      <c r="F564" s="295">
        <f t="shared" si="48"/>
        <v>588.70000000000005</v>
      </c>
      <c r="G564" s="295" t="s">
        <v>1892</v>
      </c>
      <c r="H564" s="295">
        <v>325</v>
      </c>
      <c r="I564" s="296">
        <f t="shared" si="53"/>
        <v>1.0312713195513176E-2</v>
      </c>
      <c r="J564" s="361">
        <f t="shared" si="52"/>
        <v>44.153365910929885</v>
      </c>
      <c r="K564" s="361">
        <f t="shared" si="49"/>
        <v>9.7137405004045743</v>
      </c>
      <c r="L564" s="297">
        <v>18.910137319851689</v>
      </c>
      <c r="M564" s="297">
        <v>9.4452309018478822</v>
      </c>
      <c r="N564" s="296">
        <f t="shared" si="50"/>
        <v>0.13966786925944288</v>
      </c>
      <c r="R564" s="356"/>
    </row>
    <row r="565" spans="1:18" x14ac:dyDescent="0.35">
      <c r="A565" s="322">
        <f t="shared" si="51"/>
        <v>185</v>
      </c>
      <c r="B565" s="295" t="s">
        <v>1385</v>
      </c>
      <c r="C565" s="295">
        <v>666.7</v>
      </c>
      <c r="D565" s="295"/>
      <c r="E565" s="295">
        <v>37.9</v>
      </c>
      <c r="F565" s="295">
        <f t="shared" ref="F565:F628" si="54">C565+D565+E565</f>
        <v>704.6</v>
      </c>
      <c r="G565" s="295" t="s">
        <v>1892</v>
      </c>
      <c r="H565" s="295">
        <v>272</v>
      </c>
      <c r="I565" s="296">
        <f t="shared" si="53"/>
        <v>8.6309476590141054E-3</v>
      </c>
      <c r="J565" s="361">
        <f t="shared" si="52"/>
        <v>36.952970854685937</v>
      </c>
      <c r="K565" s="361">
        <f t="shared" si="49"/>
        <v>8.1296535880309069</v>
      </c>
      <c r="L565" s="297">
        <v>15.826330310768187</v>
      </c>
      <c r="M565" s="297">
        <v>7.9049317086234607</v>
      </c>
      <c r="N565" s="296">
        <f t="shared" si="50"/>
        <v>9.7663761654993589E-2</v>
      </c>
      <c r="R565" s="356"/>
    </row>
    <row r="566" spans="1:18" x14ac:dyDescent="0.35">
      <c r="A566" s="322">
        <f t="shared" si="51"/>
        <v>186</v>
      </c>
      <c r="B566" s="295" t="s">
        <v>1386</v>
      </c>
      <c r="C566" s="295">
        <v>663.6</v>
      </c>
      <c r="D566" s="295"/>
      <c r="E566" s="295"/>
      <c r="F566" s="295">
        <f t="shared" si="54"/>
        <v>663.6</v>
      </c>
      <c r="G566" s="295" t="s">
        <v>1892</v>
      </c>
      <c r="H566" s="295">
        <v>272</v>
      </c>
      <c r="I566" s="296">
        <f t="shared" si="53"/>
        <v>8.6309476590141054E-3</v>
      </c>
      <c r="J566" s="361">
        <f t="shared" si="52"/>
        <v>36.952970854685937</v>
      </c>
      <c r="K566" s="361">
        <f t="shared" ref="K566:K629" si="55">J566*0.22</f>
        <v>8.1296535880309069</v>
      </c>
      <c r="L566" s="297">
        <v>15.826330310768187</v>
      </c>
      <c r="M566" s="297">
        <v>7.9049317086234607</v>
      </c>
      <c r="N566" s="296">
        <f t="shared" si="50"/>
        <v>0.10369783975604051</v>
      </c>
      <c r="R566" s="356"/>
    </row>
    <row r="567" spans="1:18" x14ac:dyDescent="0.35">
      <c r="A567" s="322">
        <f t="shared" si="51"/>
        <v>187</v>
      </c>
      <c r="B567" s="295" t="s">
        <v>1387</v>
      </c>
      <c r="C567" s="295">
        <v>693.2</v>
      </c>
      <c r="D567" s="295"/>
      <c r="E567" s="295"/>
      <c r="F567" s="295">
        <f t="shared" si="54"/>
        <v>693.2</v>
      </c>
      <c r="G567" s="295" t="s">
        <v>1892</v>
      </c>
      <c r="H567" s="295">
        <v>305</v>
      </c>
      <c r="I567" s="296">
        <f t="shared" si="53"/>
        <v>9.6780846911739046E-3</v>
      </c>
      <c r="J567" s="361">
        <f t="shared" si="52"/>
        <v>41.436235701026511</v>
      </c>
      <c r="K567" s="361">
        <f t="shared" si="55"/>
        <v>9.1159718542258332</v>
      </c>
      <c r="L567" s="297">
        <v>17.746436561706972</v>
      </c>
      <c r="M567" s="297">
        <v>8.8639859232726295</v>
      </c>
      <c r="N567" s="296">
        <f t="shared" si="50"/>
        <v>0.11131366133905356</v>
      </c>
      <c r="R567" s="356"/>
    </row>
    <row r="568" spans="1:18" x14ac:dyDescent="0.35">
      <c r="A568" s="322">
        <f t="shared" si="51"/>
        <v>188</v>
      </c>
      <c r="B568" s="295" t="s">
        <v>1388</v>
      </c>
      <c r="C568" s="295">
        <v>777.3</v>
      </c>
      <c r="D568" s="295"/>
      <c r="E568" s="295">
        <v>88.3</v>
      </c>
      <c r="F568" s="295">
        <f t="shared" si="54"/>
        <v>865.59999999999991</v>
      </c>
      <c r="G568" s="295" t="s">
        <v>1892</v>
      </c>
      <c r="H568" s="295">
        <v>355</v>
      </c>
      <c r="I568" s="296">
        <f t="shared" si="53"/>
        <v>1.1264655952022086E-2</v>
      </c>
      <c r="J568" s="361">
        <f t="shared" si="52"/>
        <v>48.22906122578496</v>
      </c>
      <c r="K568" s="361">
        <f t="shared" si="55"/>
        <v>10.610393469672692</v>
      </c>
      <c r="L568" s="297">
        <v>20.65568845706877</v>
      </c>
      <c r="M568" s="297">
        <v>10.317098369710767</v>
      </c>
      <c r="N568" s="296">
        <f t="shared" si="50"/>
        <v>0.10375721063105037</v>
      </c>
      <c r="R568" s="356"/>
    </row>
    <row r="569" spans="1:18" x14ac:dyDescent="0.35">
      <c r="A569" s="322">
        <f t="shared" si="51"/>
        <v>189</v>
      </c>
      <c r="B569" s="295" t="s">
        <v>1389</v>
      </c>
      <c r="C569" s="295">
        <v>635.6</v>
      </c>
      <c r="D569" s="295"/>
      <c r="E569" s="295"/>
      <c r="F569" s="295">
        <f t="shared" si="54"/>
        <v>635.6</v>
      </c>
      <c r="G569" s="295" t="s">
        <v>1897</v>
      </c>
      <c r="H569" s="295">
        <v>292</v>
      </c>
      <c r="I569" s="296">
        <f t="shared" si="53"/>
        <v>9.265576163353377E-3</v>
      </c>
      <c r="J569" s="361">
        <f t="shared" si="52"/>
        <v>39.670101064589318</v>
      </c>
      <c r="K569" s="361">
        <f t="shared" si="55"/>
        <v>8.7274222342096497</v>
      </c>
      <c r="L569" s="297">
        <v>16.990031068912906</v>
      </c>
      <c r="M569" s="297">
        <v>8.4861766871987143</v>
      </c>
      <c r="N569" s="296">
        <f t="shared" si="50"/>
        <v>0.11622676377424573</v>
      </c>
      <c r="R569" s="356"/>
    </row>
    <row r="570" spans="1:18" x14ac:dyDescent="0.35">
      <c r="A570" s="322">
        <f t="shared" si="51"/>
        <v>190</v>
      </c>
      <c r="B570" s="295" t="s">
        <v>1390</v>
      </c>
      <c r="C570" s="295">
        <v>504.2</v>
      </c>
      <c r="D570" s="295"/>
      <c r="E570" s="295"/>
      <c r="F570" s="295">
        <f t="shared" si="54"/>
        <v>504.2</v>
      </c>
      <c r="G570" s="295" t="s">
        <v>1892</v>
      </c>
      <c r="H570" s="295">
        <v>395</v>
      </c>
      <c r="I570" s="296">
        <f t="shared" si="53"/>
        <v>1.253391296070063E-2</v>
      </c>
      <c r="J570" s="361">
        <f t="shared" si="52"/>
        <v>53.663321645591708</v>
      </c>
      <c r="K570" s="361">
        <f t="shared" si="55"/>
        <v>11.805930762030176</v>
      </c>
      <c r="L570" s="297">
        <v>22.983089973358208</v>
      </c>
      <c r="M570" s="297">
        <v>11.479588326861274</v>
      </c>
      <c r="N570" s="296">
        <f t="shared" si="50"/>
        <v>0.19819898990051837</v>
      </c>
      <c r="R570" s="356"/>
    </row>
    <row r="571" spans="1:18" x14ac:dyDescent="0.35">
      <c r="A571" s="322">
        <f t="shared" si="51"/>
        <v>191</v>
      </c>
      <c r="B571" s="295" t="s">
        <v>1391</v>
      </c>
      <c r="C571" s="295">
        <v>166</v>
      </c>
      <c r="D571" s="295"/>
      <c r="E571" s="295"/>
      <c r="F571" s="295">
        <f t="shared" si="54"/>
        <v>166</v>
      </c>
      <c r="G571" s="295" t="s">
        <v>1892</v>
      </c>
      <c r="H571" s="295">
        <v>90</v>
      </c>
      <c r="I571" s="296">
        <f t="shared" si="53"/>
        <v>2.855828269526726E-3</v>
      </c>
      <c r="J571" s="361">
        <f t="shared" si="52"/>
        <v>12.2270859445652</v>
      </c>
      <c r="K571" s="361">
        <f t="shared" si="55"/>
        <v>2.689958907804344</v>
      </c>
      <c r="L571" s="297">
        <v>5.236653411651238</v>
      </c>
      <c r="M571" s="297">
        <v>2.6156024035886447</v>
      </c>
      <c r="N571" s="296">
        <f t="shared" si="50"/>
        <v>0.13716446185306885</v>
      </c>
      <c r="R571" s="356"/>
    </row>
    <row r="572" spans="1:18" x14ac:dyDescent="0.35">
      <c r="A572" s="322">
        <f t="shared" si="51"/>
        <v>192</v>
      </c>
      <c r="B572" s="295" t="s">
        <v>1392</v>
      </c>
      <c r="C572" s="295">
        <v>588.9</v>
      </c>
      <c r="D572" s="295"/>
      <c r="E572" s="295"/>
      <c r="F572" s="295">
        <f t="shared" si="54"/>
        <v>588.9</v>
      </c>
      <c r="G572" s="295" t="s">
        <v>1892</v>
      </c>
      <c r="H572" s="295">
        <v>422</v>
      </c>
      <c r="I572" s="296">
        <f t="shared" si="53"/>
        <v>1.3390661441558649E-2</v>
      </c>
      <c r="J572" s="361">
        <f t="shared" si="52"/>
        <v>57.331447428961276</v>
      </c>
      <c r="K572" s="361">
        <f t="shared" si="55"/>
        <v>12.612918434371482</v>
      </c>
      <c r="L572" s="297">
        <v>24.55408599685358</v>
      </c>
      <c r="M572" s="297">
        <v>12.264269047937868</v>
      </c>
      <c r="N572" s="296">
        <f t="shared" ref="N572:N635" si="56">(J572+K572+L572+M572)/F572</f>
        <v>0.18129176584840248</v>
      </c>
      <c r="R572" s="356"/>
    </row>
    <row r="573" spans="1:18" x14ac:dyDescent="0.35">
      <c r="A573" s="322">
        <f t="shared" ref="A573:A636" si="57">1+A572</f>
        <v>193</v>
      </c>
      <c r="B573" s="295" t="s">
        <v>1393</v>
      </c>
      <c r="C573" s="295">
        <v>659.3</v>
      </c>
      <c r="D573" s="295"/>
      <c r="E573" s="295"/>
      <c r="F573" s="295">
        <f t="shared" si="54"/>
        <v>659.3</v>
      </c>
      <c r="G573" s="295" t="s">
        <v>1892</v>
      </c>
      <c r="H573" s="295">
        <v>392</v>
      </c>
      <c r="I573" s="296">
        <f t="shared" si="53"/>
        <v>1.2438718685049739E-2</v>
      </c>
      <c r="J573" s="361">
        <f t="shared" ref="J573:J636" si="58">I573*4281.45</f>
        <v>53.255752114106201</v>
      </c>
      <c r="K573" s="361">
        <f t="shared" si="55"/>
        <v>11.716265465103364</v>
      </c>
      <c r="L573" s="297">
        <v>22.808534859636502</v>
      </c>
      <c r="M573" s="297">
        <v>11.392401580074985</v>
      </c>
      <c r="N573" s="296">
        <f t="shared" si="56"/>
        <v>0.15042158959338853</v>
      </c>
      <c r="R573" s="356"/>
    </row>
    <row r="574" spans="1:18" x14ac:dyDescent="0.35">
      <c r="A574" s="322">
        <f t="shared" si="57"/>
        <v>194</v>
      </c>
      <c r="B574" s="295" t="s">
        <v>1394</v>
      </c>
      <c r="C574" s="295">
        <v>199.6</v>
      </c>
      <c r="D574" s="295"/>
      <c r="E574" s="295"/>
      <c r="F574" s="295">
        <f t="shared" si="54"/>
        <v>199.6</v>
      </c>
      <c r="G574" s="295" t="s">
        <v>1892</v>
      </c>
      <c r="H574" s="295">
        <v>110</v>
      </c>
      <c r="I574" s="296">
        <f t="shared" ref="I574:I637" si="59">4/126058*H574</f>
        <v>3.4904567738659985E-3</v>
      </c>
      <c r="J574" s="361">
        <f t="shared" si="58"/>
        <v>14.944216154468579</v>
      </c>
      <c r="K574" s="361">
        <f t="shared" si="55"/>
        <v>3.2877275539830872</v>
      </c>
      <c r="L574" s="297">
        <v>6.4003541697959569</v>
      </c>
      <c r="M574" s="297">
        <v>3.1968473821638992</v>
      </c>
      <c r="N574" s="296">
        <f t="shared" si="56"/>
        <v>0.13942457545296355</v>
      </c>
      <c r="R574" s="356"/>
    </row>
    <row r="575" spans="1:18" x14ac:dyDescent="0.35">
      <c r="A575" s="322">
        <f t="shared" si="57"/>
        <v>195</v>
      </c>
      <c r="B575" s="295" t="s">
        <v>1395</v>
      </c>
      <c r="C575" s="295">
        <v>826.4</v>
      </c>
      <c r="D575" s="295"/>
      <c r="E575" s="295"/>
      <c r="F575" s="295">
        <f t="shared" si="54"/>
        <v>826.4</v>
      </c>
      <c r="G575" s="295" t="s">
        <v>1897</v>
      </c>
      <c r="H575" s="295">
        <v>320</v>
      </c>
      <c r="I575" s="296">
        <f t="shared" si="59"/>
        <v>1.0154056069428359E-2</v>
      </c>
      <c r="J575" s="361">
        <f t="shared" si="58"/>
        <v>43.474083358454045</v>
      </c>
      <c r="K575" s="361">
        <f t="shared" si="55"/>
        <v>9.5642983388598903</v>
      </c>
      <c r="L575" s="297">
        <v>18.61921213031551</v>
      </c>
      <c r="M575" s="297">
        <v>9.2999196572040699</v>
      </c>
      <c r="N575" s="296">
        <f t="shared" si="56"/>
        <v>9.7964077304977651E-2</v>
      </c>
      <c r="R575" s="356"/>
    </row>
    <row r="576" spans="1:18" x14ac:dyDescent="0.35">
      <c r="A576" s="322">
        <f t="shared" si="57"/>
        <v>196</v>
      </c>
      <c r="B576" s="295" t="s">
        <v>1396</v>
      </c>
      <c r="C576" s="295">
        <v>582.70000000000005</v>
      </c>
      <c r="D576" s="295"/>
      <c r="E576" s="295">
        <v>61.9</v>
      </c>
      <c r="F576" s="295">
        <f t="shared" si="54"/>
        <v>644.6</v>
      </c>
      <c r="G576" s="295" t="s">
        <v>1892</v>
      </c>
      <c r="H576" s="295">
        <v>506</v>
      </c>
      <c r="I576" s="296">
        <f t="shared" si="59"/>
        <v>1.6056101159783592E-2</v>
      </c>
      <c r="J576" s="361">
        <f t="shared" si="58"/>
        <v>68.743394310555459</v>
      </c>
      <c r="K576" s="361">
        <f t="shared" si="55"/>
        <v>15.123546748322202</v>
      </c>
      <c r="L576" s="297">
        <v>29.441629181061405</v>
      </c>
      <c r="M576" s="297">
        <v>14.705497957953936</v>
      </c>
      <c r="N576" s="296">
        <f t="shared" si="56"/>
        <v>0.19859458299393884</v>
      </c>
      <c r="R576" s="356"/>
    </row>
    <row r="577" spans="1:18" x14ac:dyDescent="0.35">
      <c r="A577" s="322">
        <f t="shared" si="57"/>
        <v>197</v>
      </c>
      <c r="B577" s="295" t="s">
        <v>1397</v>
      </c>
      <c r="C577" s="295">
        <v>358.4</v>
      </c>
      <c r="D577" s="295"/>
      <c r="E577" s="295">
        <v>54.6</v>
      </c>
      <c r="F577" s="295">
        <f t="shared" si="54"/>
        <v>413</v>
      </c>
      <c r="G577" s="295" t="s">
        <v>1892</v>
      </c>
      <c r="H577" s="295">
        <v>283</v>
      </c>
      <c r="I577" s="296">
        <f t="shared" si="59"/>
        <v>8.9799933364007045E-3</v>
      </c>
      <c r="J577" s="361">
        <f t="shared" si="58"/>
        <v>38.447392470132797</v>
      </c>
      <c r="K577" s="361">
        <f t="shared" si="55"/>
        <v>8.4584263434292151</v>
      </c>
      <c r="L577" s="297">
        <v>16.466365727747782</v>
      </c>
      <c r="M577" s="297">
        <v>8.2246164468398497</v>
      </c>
      <c r="N577" s="296">
        <f t="shared" si="56"/>
        <v>0.1733578716420088</v>
      </c>
      <c r="R577" s="356"/>
    </row>
    <row r="578" spans="1:18" x14ac:dyDescent="0.35">
      <c r="A578" s="322">
        <f t="shared" si="57"/>
        <v>198</v>
      </c>
      <c r="B578" s="295" t="s">
        <v>1398</v>
      </c>
      <c r="C578" s="295">
        <v>708.8</v>
      </c>
      <c r="D578" s="295"/>
      <c r="E578" s="295">
        <v>106.4</v>
      </c>
      <c r="F578" s="295">
        <f t="shared" si="54"/>
        <v>815.19999999999993</v>
      </c>
      <c r="G578" s="295" t="s">
        <v>1892</v>
      </c>
      <c r="H578" s="295">
        <v>432</v>
      </c>
      <c r="I578" s="296">
        <f t="shared" si="59"/>
        <v>1.3707975693728284E-2</v>
      </c>
      <c r="J578" s="361">
        <f t="shared" si="58"/>
        <v>58.690012533912956</v>
      </c>
      <c r="K578" s="361">
        <f t="shared" si="55"/>
        <v>12.911802757460851</v>
      </c>
      <c r="L578" s="297">
        <v>25.13593637592594</v>
      </c>
      <c r="M578" s="297">
        <v>12.554891537225494</v>
      </c>
      <c r="N578" s="296">
        <f t="shared" si="56"/>
        <v>0.13406850245893676</v>
      </c>
      <c r="R578" s="356"/>
    </row>
    <row r="579" spans="1:18" x14ac:dyDescent="0.35">
      <c r="A579" s="322">
        <f t="shared" si="57"/>
        <v>199</v>
      </c>
      <c r="B579" s="295" t="s">
        <v>1399</v>
      </c>
      <c r="C579" s="295">
        <v>520.55999999999995</v>
      </c>
      <c r="D579" s="295">
        <v>21.1</v>
      </c>
      <c r="E579" s="295">
        <v>104.6</v>
      </c>
      <c r="F579" s="295">
        <f t="shared" si="54"/>
        <v>646.26</v>
      </c>
      <c r="G579" s="295" t="s">
        <v>1894</v>
      </c>
      <c r="H579" s="295">
        <v>572</v>
      </c>
      <c r="I579" s="296">
        <f t="shared" si="59"/>
        <v>1.8150375224103191E-2</v>
      </c>
      <c r="J579" s="361">
        <f t="shared" si="58"/>
        <v>77.709924003236608</v>
      </c>
      <c r="K579" s="361">
        <f t="shared" si="55"/>
        <v>17.096183280712054</v>
      </c>
      <c r="L579" s="297">
        <v>33.281841682938975</v>
      </c>
      <c r="M579" s="297">
        <v>16.623606387252273</v>
      </c>
      <c r="N579" s="296">
        <f t="shared" si="56"/>
        <v>0.22392157236118576</v>
      </c>
      <c r="R579" s="356">
        <v>372</v>
      </c>
    </row>
    <row r="580" spans="1:18" x14ac:dyDescent="0.35">
      <c r="A580" s="322">
        <f t="shared" si="57"/>
        <v>200</v>
      </c>
      <c r="B580" s="295" t="s">
        <v>1400</v>
      </c>
      <c r="C580" s="295">
        <v>468.6</v>
      </c>
      <c r="D580" s="295">
        <v>34.5</v>
      </c>
      <c r="E580" s="295">
        <v>198</v>
      </c>
      <c r="F580" s="295">
        <f t="shared" si="54"/>
        <v>701.1</v>
      </c>
      <c r="G580" s="295" t="s">
        <v>1894</v>
      </c>
      <c r="H580" s="295">
        <v>351</v>
      </c>
      <c r="I580" s="296">
        <f t="shared" si="59"/>
        <v>1.1137730251154231E-2</v>
      </c>
      <c r="J580" s="361">
        <f t="shared" si="58"/>
        <v>47.68563518380428</v>
      </c>
      <c r="K580" s="361">
        <f t="shared" si="55"/>
        <v>10.490839740436941</v>
      </c>
      <c r="L580" s="297">
        <v>20.422948305439828</v>
      </c>
      <c r="M580" s="297">
        <v>10.200849373995714</v>
      </c>
      <c r="N580" s="296">
        <f t="shared" si="56"/>
        <v>0.12665849750916669</v>
      </c>
      <c r="R580" s="356"/>
    </row>
    <row r="581" spans="1:18" x14ac:dyDescent="0.35">
      <c r="A581" s="322">
        <f t="shared" si="57"/>
        <v>201</v>
      </c>
      <c r="B581" s="295" t="s">
        <v>1401</v>
      </c>
      <c r="C581" s="295">
        <v>644.66</v>
      </c>
      <c r="D581" s="295"/>
      <c r="E581" s="295">
        <v>56.9</v>
      </c>
      <c r="F581" s="295">
        <f t="shared" si="54"/>
        <v>701.56</v>
      </c>
      <c r="G581" s="295" t="s">
        <v>1892</v>
      </c>
      <c r="H581" s="295">
        <v>340</v>
      </c>
      <c r="I581" s="296">
        <f t="shared" si="59"/>
        <v>1.078868457376763E-2</v>
      </c>
      <c r="J581" s="361">
        <f t="shared" si="58"/>
        <v>46.191213568357419</v>
      </c>
      <c r="K581" s="361">
        <f t="shared" si="55"/>
        <v>10.162066985038633</v>
      </c>
      <c r="L581" s="297">
        <v>19.782912888460231</v>
      </c>
      <c r="M581" s="297">
        <v>9.8811646357793226</v>
      </c>
      <c r="N581" s="296">
        <f t="shared" si="56"/>
        <v>0.12260869786994072</v>
      </c>
      <c r="R581" s="356"/>
    </row>
    <row r="582" spans="1:18" x14ac:dyDescent="0.35">
      <c r="A582" s="322">
        <f t="shared" si="57"/>
        <v>202</v>
      </c>
      <c r="B582" s="295" t="s">
        <v>1402</v>
      </c>
      <c r="C582" s="295">
        <v>665.3</v>
      </c>
      <c r="D582" s="295"/>
      <c r="E582" s="295"/>
      <c r="F582" s="295">
        <f t="shared" si="54"/>
        <v>665.3</v>
      </c>
      <c r="G582" s="295" t="s">
        <v>1892</v>
      </c>
      <c r="H582" s="295">
        <v>351</v>
      </c>
      <c r="I582" s="296">
        <f t="shared" si="59"/>
        <v>1.1137730251154231E-2</v>
      </c>
      <c r="J582" s="361">
        <f t="shared" si="58"/>
        <v>47.68563518380428</v>
      </c>
      <c r="K582" s="361">
        <f t="shared" si="55"/>
        <v>10.490839740436941</v>
      </c>
      <c r="L582" s="297">
        <v>20.422948305439828</v>
      </c>
      <c r="M582" s="297">
        <v>10.200849373995714</v>
      </c>
      <c r="N582" s="296">
        <f t="shared" si="56"/>
        <v>0.13347403066838534</v>
      </c>
      <c r="R582" s="356"/>
    </row>
    <row r="583" spans="1:18" x14ac:dyDescent="0.35">
      <c r="A583" s="322">
        <f t="shared" si="57"/>
        <v>203</v>
      </c>
      <c r="B583" s="295" t="s">
        <v>1403</v>
      </c>
      <c r="C583" s="295">
        <v>485.4</v>
      </c>
      <c r="D583" s="295"/>
      <c r="E583" s="295">
        <v>128.4</v>
      </c>
      <c r="F583" s="295">
        <f t="shared" si="54"/>
        <v>613.79999999999995</v>
      </c>
      <c r="G583" s="295" t="s">
        <v>1892</v>
      </c>
      <c r="H583" s="295">
        <v>365</v>
      </c>
      <c r="I583" s="296">
        <f t="shared" si="59"/>
        <v>1.1581970204191721E-2</v>
      </c>
      <c r="J583" s="361">
        <f t="shared" si="58"/>
        <v>49.58762633073664</v>
      </c>
      <c r="K583" s="361">
        <f t="shared" si="55"/>
        <v>10.909277792762062</v>
      </c>
      <c r="L583" s="297">
        <v>21.23753883614113</v>
      </c>
      <c r="M583" s="297">
        <v>10.607720858998391</v>
      </c>
      <c r="N583" s="296">
        <f t="shared" si="56"/>
        <v>0.15044340798083777</v>
      </c>
      <c r="R583" s="356"/>
    </row>
    <row r="584" spans="1:18" x14ac:dyDescent="0.35">
      <c r="A584" s="322">
        <f t="shared" si="57"/>
        <v>204</v>
      </c>
      <c r="B584" s="295" t="s">
        <v>1404</v>
      </c>
      <c r="C584" s="295">
        <v>704</v>
      </c>
      <c r="D584" s="295">
        <v>41.3</v>
      </c>
      <c r="E584" s="295">
        <v>161</v>
      </c>
      <c r="F584" s="295">
        <f t="shared" si="54"/>
        <v>906.3</v>
      </c>
      <c r="G584" s="295" t="s">
        <v>1892</v>
      </c>
      <c r="H584" s="295">
        <v>661</v>
      </c>
      <c r="I584" s="296">
        <f t="shared" si="59"/>
        <v>2.0974472068412953E-2</v>
      </c>
      <c r="J584" s="361">
        <f t="shared" si="58"/>
        <v>89.801153437306638</v>
      </c>
      <c r="K584" s="361">
        <f t="shared" si="55"/>
        <v>19.75625375620746</v>
      </c>
      <c r="L584" s="297">
        <v>38.460310056682978</v>
      </c>
      <c r="M584" s="297">
        <v>19.210146541912156</v>
      </c>
      <c r="N584" s="296">
        <f t="shared" si="56"/>
        <v>0.18451711772272897</v>
      </c>
      <c r="R584" s="356">
        <v>461</v>
      </c>
    </row>
    <row r="585" spans="1:18" x14ac:dyDescent="0.35">
      <c r="A585" s="322">
        <f t="shared" si="57"/>
        <v>205</v>
      </c>
      <c r="B585" s="295" t="s">
        <v>1405</v>
      </c>
      <c r="C585" s="295">
        <v>745.99</v>
      </c>
      <c r="D585" s="295">
        <v>91.8</v>
      </c>
      <c r="E585" s="295">
        <v>153.19999999999999</v>
      </c>
      <c r="F585" s="295">
        <f t="shared" si="54"/>
        <v>990.99</v>
      </c>
      <c r="G585" s="295" t="s">
        <v>1894</v>
      </c>
      <c r="H585" s="295">
        <v>874</v>
      </c>
      <c r="I585" s="296">
        <f t="shared" si="59"/>
        <v>2.7733265639626206E-2</v>
      </c>
      <c r="J585" s="361">
        <f t="shared" si="58"/>
        <v>118.73859017277762</v>
      </c>
      <c r="K585" s="361">
        <f t="shared" si="55"/>
        <v>26.122489838011077</v>
      </c>
      <c r="L585" s="297">
        <v>50.853723130924244</v>
      </c>
      <c r="M585" s="297">
        <v>25.400405563738619</v>
      </c>
      <c r="N585" s="296">
        <f t="shared" si="56"/>
        <v>0.22312557009198028</v>
      </c>
      <c r="R585" s="356">
        <v>374</v>
      </c>
    </row>
    <row r="586" spans="1:18" x14ac:dyDescent="0.35">
      <c r="A586" s="322">
        <f t="shared" si="57"/>
        <v>206</v>
      </c>
      <c r="B586" s="295" t="s">
        <v>1406</v>
      </c>
      <c r="C586" s="295">
        <v>675.4</v>
      </c>
      <c r="D586" s="295"/>
      <c r="E586" s="295">
        <v>182.9</v>
      </c>
      <c r="F586" s="295">
        <f t="shared" si="54"/>
        <v>858.3</v>
      </c>
      <c r="G586" s="295" t="s">
        <v>1892</v>
      </c>
      <c r="H586" s="295">
        <v>250</v>
      </c>
      <c r="I586" s="296">
        <f t="shared" si="59"/>
        <v>7.9328563042409053E-3</v>
      </c>
      <c r="J586" s="361">
        <f t="shared" si="58"/>
        <v>33.964127623792223</v>
      </c>
      <c r="K586" s="361">
        <f t="shared" si="55"/>
        <v>7.4721080772342887</v>
      </c>
      <c r="L586" s="297">
        <v>14.546259476808993</v>
      </c>
      <c r="M586" s="297">
        <v>7.2655622321906801</v>
      </c>
      <c r="N586" s="296">
        <f t="shared" si="56"/>
        <v>7.368991892115366E-2</v>
      </c>
      <c r="R586" s="356"/>
    </row>
    <row r="587" spans="1:18" x14ac:dyDescent="0.35">
      <c r="A587" s="322">
        <f t="shared" si="57"/>
        <v>207</v>
      </c>
      <c r="B587" s="295" t="s">
        <v>1407</v>
      </c>
      <c r="C587" s="295">
        <v>1034.8</v>
      </c>
      <c r="D587" s="295"/>
      <c r="E587" s="295">
        <v>19.3</v>
      </c>
      <c r="F587" s="295">
        <f t="shared" si="54"/>
        <v>1054.0999999999999</v>
      </c>
      <c r="G587" s="295" t="s">
        <v>1892</v>
      </c>
      <c r="H587" s="295">
        <v>438</v>
      </c>
      <c r="I587" s="296">
        <f t="shared" si="59"/>
        <v>1.3898364245030066E-2</v>
      </c>
      <c r="J587" s="361">
        <f t="shared" si="58"/>
        <v>59.505151596883969</v>
      </c>
      <c r="K587" s="361">
        <f t="shared" si="55"/>
        <v>13.091133351314474</v>
      </c>
      <c r="L587" s="297">
        <v>25.485046603369355</v>
      </c>
      <c r="M587" s="297">
        <v>12.72926503079807</v>
      </c>
      <c r="N587" s="296">
        <f t="shared" si="56"/>
        <v>0.10512341958292941</v>
      </c>
      <c r="R587" s="356"/>
    </row>
    <row r="588" spans="1:18" x14ac:dyDescent="0.35">
      <c r="A588" s="322">
        <f t="shared" si="57"/>
        <v>208</v>
      </c>
      <c r="B588" s="295" t="s">
        <v>1408</v>
      </c>
      <c r="C588" s="295">
        <v>910.15</v>
      </c>
      <c r="D588" s="295"/>
      <c r="E588" s="295">
        <v>91.5</v>
      </c>
      <c r="F588" s="295">
        <f t="shared" si="54"/>
        <v>1001.65</v>
      </c>
      <c r="G588" s="295" t="s">
        <v>1892</v>
      </c>
      <c r="H588" s="295">
        <v>646</v>
      </c>
      <c r="I588" s="296">
        <f t="shared" si="59"/>
        <v>2.0498500690158499E-2</v>
      </c>
      <c r="J588" s="361">
        <f t="shared" si="58"/>
        <v>87.763305779879104</v>
      </c>
      <c r="K588" s="361">
        <f t="shared" si="55"/>
        <v>19.307927271573401</v>
      </c>
      <c r="L588" s="297">
        <v>37.587534488074439</v>
      </c>
      <c r="M588" s="297">
        <v>18.774212807980717</v>
      </c>
      <c r="N588" s="296">
        <f t="shared" si="56"/>
        <v>0.16316376014327125</v>
      </c>
      <c r="R588" s="356">
        <v>446</v>
      </c>
    </row>
    <row r="589" spans="1:18" x14ac:dyDescent="0.35">
      <c r="A589" s="322">
        <f t="shared" si="57"/>
        <v>209</v>
      </c>
      <c r="B589" s="295" t="s">
        <v>1409</v>
      </c>
      <c r="C589" s="295">
        <v>712</v>
      </c>
      <c r="D589" s="295"/>
      <c r="E589" s="295"/>
      <c r="F589" s="295">
        <f t="shared" si="54"/>
        <v>712</v>
      </c>
      <c r="G589" s="295" t="s">
        <v>1892</v>
      </c>
      <c r="H589" s="295">
        <v>300</v>
      </c>
      <c r="I589" s="296">
        <f t="shared" si="59"/>
        <v>9.5194275650890871E-3</v>
      </c>
      <c r="J589" s="361">
        <f t="shared" si="58"/>
        <v>40.756953148550672</v>
      </c>
      <c r="K589" s="361">
        <f t="shared" si="55"/>
        <v>8.9665296926811475</v>
      </c>
      <c r="L589" s="297">
        <v>17.455511372170793</v>
      </c>
      <c r="M589" s="297">
        <v>8.7186746786288154</v>
      </c>
      <c r="N589" s="296">
        <f t="shared" si="56"/>
        <v>0.10659784956745988</v>
      </c>
      <c r="R589" s="356"/>
    </row>
    <row r="590" spans="1:18" x14ac:dyDescent="0.35">
      <c r="A590" s="322">
        <f t="shared" si="57"/>
        <v>210</v>
      </c>
      <c r="B590" s="295" t="s">
        <v>1410</v>
      </c>
      <c r="C590" s="295">
        <v>305.89999999999998</v>
      </c>
      <c r="D590" s="295"/>
      <c r="E590" s="295">
        <v>31.5</v>
      </c>
      <c r="F590" s="295">
        <f t="shared" si="54"/>
        <v>337.4</v>
      </c>
      <c r="G590" s="295" t="s">
        <v>1892</v>
      </c>
      <c r="H590" s="295">
        <v>297</v>
      </c>
      <c r="I590" s="296">
        <f t="shared" si="59"/>
        <v>9.4242332894381962E-3</v>
      </c>
      <c r="J590" s="361">
        <f t="shared" si="58"/>
        <v>40.349383617065165</v>
      </c>
      <c r="K590" s="361">
        <f t="shared" si="55"/>
        <v>8.8768643957543372</v>
      </c>
      <c r="L590" s="297">
        <v>17.280956258449084</v>
      </c>
      <c r="M590" s="297">
        <v>8.6314879318425284</v>
      </c>
      <c r="N590" s="296">
        <f t="shared" si="56"/>
        <v>0.22269914701574134</v>
      </c>
      <c r="R590" s="356">
        <v>190</v>
      </c>
    </row>
    <row r="591" spans="1:18" x14ac:dyDescent="0.35">
      <c r="A591" s="322">
        <f t="shared" si="57"/>
        <v>211</v>
      </c>
      <c r="B591" s="295" t="s">
        <v>1411</v>
      </c>
      <c r="C591" s="295">
        <v>687.07</v>
      </c>
      <c r="D591" s="295"/>
      <c r="E591" s="295">
        <v>16.899999999999999</v>
      </c>
      <c r="F591" s="295">
        <f t="shared" si="54"/>
        <v>703.97</v>
      </c>
      <c r="G591" s="295" t="s">
        <v>1892</v>
      </c>
      <c r="H591" s="295">
        <v>226</v>
      </c>
      <c r="I591" s="296">
        <f t="shared" si="59"/>
        <v>7.1713020990337786E-3</v>
      </c>
      <c r="J591" s="361">
        <f t="shared" si="58"/>
        <v>30.703571371908172</v>
      </c>
      <c r="K591" s="361">
        <f t="shared" si="55"/>
        <v>6.7547857018197979</v>
      </c>
      <c r="L591" s="297">
        <v>13.14981856703533</v>
      </c>
      <c r="M591" s="297">
        <v>6.5680682579003751</v>
      </c>
      <c r="N591" s="296">
        <f t="shared" si="56"/>
        <v>8.1219716605343509E-2</v>
      </c>
      <c r="R591" s="356"/>
    </row>
    <row r="592" spans="1:18" x14ac:dyDescent="0.35">
      <c r="A592" s="322">
        <f t="shared" si="57"/>
        <v>212</v>
      </c>
      <c r="B592" s="295" t="s">
        <v>1412</v>
      </c>
      <c r="C592" s="295">
        <v>884.9</v>
      </c>
      <c r="D592" s="295">
        <v>28.7</v>
      </c>
      <c r="E592" s="295"/>
      <c r="F592" s="295">
        <f t="shared" si="54"/>
        <v>913.6</v>
      </c>
      <c r="G592" s="295" t="s">
        <v>1892</v>
      </c>
      <c r="H592" s="295">
        <v>317</v>
      </c>
      <c r="I592" s="296">
        <f t="shared" si="59"/>
        <v>1.0058861793777468E-2</v>
      </c>
      <c r="J592" s="361">
        <f t="shared" si="58"/>
        <v>43.066513826968539</v>
      </c>
      <c r="K592" s="361">
        <f t="shared" si="55"/>
        <v>9.4746330419330782</v>
      </c>
      <c r="L592" s="297">
        <v>18.444657016593805</v>
      </c>
      <c r="M592" s="297">
        <v>9.2127329104177829</v>
      </c>
      <c r="N592" s="296">
        <f t="shared" si="56"/>
        <v>8.778298686067558E-2</v>
      </c>
      <c r="R592" s="356"/>
    </row>
    <row r="593" spans="1:18" x14ac:dyDescent="0.35">
      <c r="A593" s="322">
        <f t="shared" si="57"/>
        <v>213</v>
      </c>
      <c r="B593" s="295" t="s">
        <v>1413</v>
      </c>
      <c r="C593" s="295">
        <v>534.6</v>
      </c>
      <c r="D593" s="295"/>
      <c r="E593" s="295">
        <v>68.599999999999994</v>
      </c>
      <c r="F593" s="295">
        <f t="shared" si="54"/>
        <v>603.20000000000005</v>
      </c>
      <c r="G593" s="295" t="s">
        <v>1892</v>
      </c>
      <c r="H593" s="295">
        <v>317</v>
      </c>
      <c r="I593" s="296">
        <f t="shared" si="59"/>
        <v>1.0058861793777468E-2</v>
      </c>
      <c r="J593" s="361">
        <f t="shared" si="58"/>
        <v>43.066513826968539</v>
      </c>
      <c r="K593" s="361">
        <f t="shared" si="55"/>
        <v>9.4746330419330782</v>
      </c>
      <c r="L593" s="297">
        <v>18.444657016593805</v>
      </c>
      <c r="M593" s="297">
        <v>9.2127329104177829</v>
      </c>
      <c r="N593" s="296">
        <f t="shared" si="56"/>
        <v>0.13295513394547945</v>
      </c>
      <c r="R593" s="356"/>
    </row>
    <row r="594" spans="1:18" x14ac:dyDescent="0.35">
      <c r="A594" s="322">
        <f t="shared" si="57"/>
        <v>214</v>
      </c>
      <c r="B594" s="295" t="s">
        <v>1414</v>
      </c>
      <c r="C594" s="295">
        <v>548.1</v>
      </c>
      <c r="D594" s="295"/>
      <c r="E594" s="295"/>
      <c r="F594" s="295">
        <f t="shared" si="54"/>
        <v>548.1</v>
      </c>
      <c r="G594" s="295" t="s">
        <v>1892</v>
      </c>
      <c r="H594" s="295">
        <v>329</v>
      </c>
      <c r="I594" s="296">
        <f t="shared" si="59"/>
        <v>1.0439638896381031E-2</v>
      </c>
      <c r="J594" s="361">
        <f t="shared" si="58"/>
        <v>44.696791952910566</v>
      </c>
      <c r="K594" s="361">
        <f t="shared" si="55"/>
        <v>9.833294229640325</v>
      </c>
      <c r="L594" s="297">
        <v>19.142877471480634</v>
      </c>
      <c r="M594" s="297">
        <v>9.5614798975629345</v>
      </c>
      <c r="N594" s="296">
        <f t="shared" si="56"/>
        <v>0.15185995904323016</v>
      </c>
      <c r="R594" s="356"/>
    </row>
    <row r="595" spans="1:18" x14ac:dyDescent="0.35">
      <c r="A595" s="322">
        <f t="shared" si="57"/>
        <v>215</v>
      </c>
      <c r="B595" s="295" t="s">
        <v>1415</v>
      </c>
      <c r="C595" s="295">
        <v>630.6</v>
      </c>
      <c r="D595" s="295">
        <v>114.7</v>
      </c>
      <c r="E595" s="295"/>
      <c r="F595" s="295">
        <f t="shared" si="54"/>
        <v>745.30000000000007</v>
      </c>
      <c r="G595" s="295" t="s">
        <v>1892</v>
      </c>
      <c r="H595" s="295">
        <v>670</v>
      </c>
      <c r="I595" s="296">
        <f t="shared" si="59"/>
        <v>2.1260054895365626E-2</v>
      </c>
      <c r="J595" s="361">
        <f t="shared" si="58"/>
        <v>91.023862031763159</v>
      </c>
      <c r="K595" s="361">
        <f t="shared" si="55"/>
        <v>20.025249646987895</v>
      </c>
      <c r="L595" s="297">
        <v>38.983975397848099</v>
      </c>
      <c r="M595" s="297">
        <v>19.471706782271021</v>
      </c>
      <c r="N595" s="296">
        <f t="shared" si="56"/>
        <v>0.22743163002666059</v>
      </c>
      <c r="R595" s="356">
        <v>470</v>
      </c>
    </row>
    <row r="596" spans="1:18" x14ac:dyDescent="0.35">
      <c r="A596" s="322">
        <f t="shared" si="57"/>
        <v>216</v>
      </c>
      <c r="B596" s="295" t="s">
        <v>1416</v>
      </c>
      <c r="C596" s="295">
        <v>473.1</v>
      </c>
      <c r="D596" s="295">
        <v>12.4</v>
      </c>
      <c r="E596" s="295">
        <v>260.39999999999998</v>
      </c>
      <c r="F596" s="295">
        <f t="shared" si="54"/>
        <v>745.9</v>
      </c>
      <c r="G596" s="295" t="s">
        <v>1892</v>
      </c>
      <c r="H596" s="295">
        <v>289</v>
      </c>
      <c r="I596" s="296">
        <f t="shared" si="59"/>
        <v>9.1703818877024862E-3</v>
      </c>
      <c r="J596" s="361">
        <f t="shared" si="58"/>
        <v>39.262531533103811</v>
      </c>
      <c r="K596" s="361">
        <f t="shared" si="55"/>
        <v>8.6377569372828393</v>
      </c>
      <c r="L596" s="297">
        <v>16.815475955191197</v>
      </c>
      <c r="M596" s="297">
        <v>8.3989899404124255</v>
      </c>
      <c r="N596" s="296">
        <f t="shared" si="56"/>
        <v>9.8022193814171155E-2</v>
      </c>
      <c r="R596" s="356"/>
    </row>
    <row r="597" spans="1:18" x14ac:dyDescent="0.35">
      <c r="A597" s="322">
        <f t="shared" si="57"/>
        <v>217</v>
      </c>
      <c r="B597" s="295" t="s">
        <v>1417</v>
      </c>
      <c r="C597" s="295">
        <v>986.7</v>
      </c>
      <c r="D597" s="295"/>
      <c r="E597" s="295">
        <v>215.4</v>
      </c>
      <c r="F597" s="295">
        <f t="shared" si="54"/>
        <v>1202.1000000000001</v>
      </c>
      <c r="G597" s="295" t="s">
        <v>1892</v>
      </c>
      <c r="H597" s="295">
        <v>699</v>
      </c>
      <c r="I597" s="296">
        <f t="shared" si="59"/>
        <v>2.2180266226657572E-2</v>
      </c>
      <c r="J597" s="361">
        <f t="shared" si="58"/>
        <v>94.963700836123053</v>
      </c>
      <c r="K597" s="361">
        <f t="shared" si="55"/>
        <v>20.892014183947072</v>
      </c>
      <c r="L597" s="297">
        <v>40.67134149715794</v>
      </c>
      <c r="M597" s="297">
        <v>20.314512001205141</v>
      </c>
      <c r="N597" s="296">
        <f t="shared" si="56"/>
        <v>0.14711053033727076</v>
      </c>
      <c r="R597" s="356">
        <v>499</v>
      </c>
    </row>
    <row r="598" spans="1:18" x14ac:dyDescent="0.35">
      <c r="A598" s="322">
        <f t="shared" si="57"/>
        <v>218</v>
      </c>
      <c r="B598" s="295" t="s">
        <v>1418</v>
      </c>
      <c r="C598" s="295">
        <v>648.20000000000005</v>
      </c>
      <c r="D598" s="295"/>
      <c r="E598" s="295"/>
      <c r="F598" s="295">
        <f t="shared" si="54"/>
        <v>648.20000000000005</v>
      </c>
      <c r="G598" s="295" t="s">
        <v>1892</v>
      </c>
      <c r="H598" s="295">
        <v>407</v>
      </c>
      <c r="I598" s="296">
        <f t="shared" si="59"/>
        <v>1.2914690063304193E-2</v>
      </c>
      <c r="J598" s="361">
        <f t="shared" si="58"/>
        <v>55.293599771533735</v>
      </c>
      <c r="K598" s="361">
        <f t="shared" si="55"/>
        <v>12.164591949737423</v>
      </c>
      <c r="L598" s="297">
        <v>23.681310428245041</v>
      </c>
      <c r="M598" s="297">
        <v>11.828335314006425</v>
      </c>
      <c r="N598" s="296">
        <f t="shared" si="56"/>
        <v>0.15885195535872049</v>
      </c>
      <c r="R598" s="356"/>
    </row>
    <row r="599" spans="1:18" x14ac:dyDescent="0.35">
      <c r="A599" s="322">
        <f t="shared" si="57"/>
        <v>219</v>
      </c>
      <c r="B599" s="295" t="s">
        <v>1419</v>
      </c>
      <c r="C599" s="295">
        <v>696.9</v>
      </c>
      <c r="D599" s="295"/>
      <c r="E599" s="295">
        <v>42.8</v>
      </c>
      <c r="F599" s="295">
        <f t="shared" si="54"/>
        <v>739.69999999999993</v>
      </c>
      <c r="G599" s="295" t="s">
        <v>1892</v>
      </c>
      <c r="H599" s="295">
        <v>357</v>
      </c>
      <c r="I599" s="296">
        <f t="shared" si="59"/>
        <v>1.1328118802456013E-2</v>
      </c>
      <c r="J599" s="361">
        <f t="shared" si="58"/>
        <v>48.500774246775293</v>
      </c>
      <c r="K599" s="361">
        <f t="shared" si="55"/>
        <v>10.670170334290564</v>
      </c>
      <c r="L599" s="297">
        <v>20.772058532883243</v>
      </c>
      <c r="M599" s="297">
        <v>10.37522286756829</v>
      </c>
      <c r="N599" s="296">
        <f t="shared" si="56"/>
        <v>0.12210115720091574</v>
      </c>
      <c r="R599" s="356"/>
    </row>
    <row r="600" spans="1:18" x14ac:dyDescent="0.35">
      <c r="A600" s="322">
        <f t="shared" si="57"/>
        <v>220</v>
      </c>
      <c r="B600" s="295" t="s">
        <v>1420</v>
      </c>
      <c r="C600" s="295">
        <v>686.9</v>
      </c>
      <c r="D600" s="295"/>
      <c r="E600" s="295">
        <v>111.8</v>
      </c>
      <c r="F600" s="295">
        <f t="shared" si="54"/>
        <v>798.69999999999993</v>
      </c>
      <c r="G600" s="295" t="s">
        <v>1892</v>
      </c>
      <c r="H600" s="295">
        <v>372</v>
      </c>
      <c r="I600" s="296">
        <f t="shared" si="59"/>
        <v>1.1804090180710467E-2</v>
      </c>
      <c r="J600" s="361">
        <f t="shared" si="58"/>
        <v>50.538621904202827</v>
      </c>
      <c r="K600" s="361">
        <f t="shared" si="55"/>
        <v>11.118496818924623</v>
      </c>
      <c r="L600" s="297">
        <v>21.644834101491782</v>
      </c>
      <c r="M600" s="297">
        <v>10.811156601499732</v>
      </c>
      <c r="N600" s="296">
        <f t="shared" si="56"/>
        <v>0.11783286518858016</v>
      </c>
      <c r="R600" s="356"/>
    </row>
    <row r="601" spans="1:18" x14ac:dyDescent="0.35">
      <c r="A601" s="322">
        <f t="shared" si="57"/>
        <v>221</v>
      </c>
      <c r="B601" s="295" t="s">
        <v>1421</v>
      </c>
      <c r="C601" s="295">
        <v>6173.94</v>
      </c>
      <c r="D601" s="295">
        <v>111.6</v>
      </c>
      <c r="E601" s="295"/>
      <c r="F601" s="295">
        <f t="shared" si="54"/>
        <v>6285.54</v>
      </c>
      <c r="G601" s="295" t="s">
        <v>1892</v>
      </c>
      <c r="H601" s="295">
        <v>1818</v>
      </c>
      <c r="I601" s="296">
        <f t="shared" si="59"/>
        <v>5.7687731044439861E-2</v>
      </c>
      <c r="J601" s="361">
        <f t="shared" si="58"/>
        <v>246.98713608021703</v>
      </c>
      <c r="K601" s="361">
        <f t="shared" si="55"/>
        <v>54.337169937647744</v>
      </c>
      <c r="L601" s="297">
        <v>105.78039891535501</v>
      </c>
      <c r="M601" s="297">
        <v>52.835168552490622</v>
      </c>
      <c r="N601" s="296">
        <f t="shared" si="56"/>
        <v>7.3174281523259804E-2</v>
      </c>
      <c r="R601" s="356">
        <v>1218</v>
      </c>
    </row>
    <row r="602" spans="1:18" x14ac:dyDescent="0.35">
      <c r="A602" s="322">
        <f t="shared" si="57"/>
        <v>222</v>
      </c>
      <c r="B602" s="295" t="s">
        <v>1422</v>
      </c>
      <c r="C602" s="295">
        <v>842.4</v>
      </c>
      <c r="D602" s="295">
        <v>158.5</v>
      </c>
      <c r="E602" s="295"/>
      <c r="F602" s="295">
        <f t="shared" si="54"/>
        <v>1000.9</v>
      </c>
      <c r="G602" s="295" t="s">
        <v>1892</v>
      </c>
      <c r="H602" s="295">
        <v>862</v>
      </c>
      <c r="I602" s="296">
        <f t="shared" si="59"/>
        <v>2.7352488537022643E-2</v>
      </c>
      <c r="J602" s="361">
        <f t="shared" si="58"/>
        <v>117.10831204683559</v>
      </c>
      <c r="K602" s="361">
        <f t="shared" si="55"/>
        <v>25.763828650303832</v>
      </c>
      <c r="L602" s="297">
        <v>50.155502676037408</v>
      </c>
      <c r="M602" s="297">
        <v>25.051658576593464</v>
      </c>
      <c r="N602" s="296">
        <f t="shared" si="56"/>
        <v>0.21788320706341324</v>
      </c>
      <c r="R602" s="356">
        <v>462</v>
      </c>
    </row>
    <row r="603" spans="1:18" x14ac:dyDescent="0.35">
      <c r="A603" s="322">
        <f t="shared" si="57"/>
        <v>223</v>
      </c>
      <c r="B603" s="295" t="s">
        <v>1423</v>
      </c>
      <c r="C603" s="295">
        <v>372.1</v>
      </c>
      <c r="D603" s="295"/>
      <c r="E603" s="295">
        <v>20.3</v>
      </c>
      <c r="F603" s="295">
        <f t="shared" si="54"/>
        <v>392.40000000000003</v>
      </c>
      <c r="G603" s="295" t="s">
        <v>1892</v>
      </c>
      <c r="H603" s="295">
        <v>166</v>
      </c>
      <c r="I603" s="296">
        <f t="shared" si="59"/>
        <v>5.267416586015961E-3</v>
      </c>
      <c r="J603" s="361">
        <f t="shared" si="58"/>
        <v>22.552180742198036</v>
      </c>
      <c r="K603" s="361">
        <f t="shared" si="55"/>
        <v>4.9614797632835677</v>
      </c>
      <c r="L603" s="297">
        <v>9.6587162926011718</v>
      </c>
      <c r="M603" s="297">
        <v>4.8243333221746107</v>
      </c>
      <c r="N603" s="296">
        <f t="shared" si="56"/>
        <v>0.10702525514846427</v>
      </c>
      <c r="R603" s="356"/>
    </row>
    <row r="604" spans="1:18" x14ac:dyDescent="0.35">
      <c r="A604" s="322">
        <f t="shared" si="57"/>
        <v>224</v>
      </c>
      <c r="B604" s="295" t="s">
        <v>1424</v>
      </c>
      <c r="C604" s="295">
        <v>555.1</v>
      </c>
      <c r="D604" s="295"/>
      <c r="E604" s="295">
        <v>40.6</v>
      </c>
      <c r="F604" s="295">
        <f t="shared" si="54"/>
        <v>595.70000000000005</v>
      </c>
      <c r="G604" s="295" t="s">
        <v>1892</v>
      </c>
      <c r="H604" s="295">
        <v>274</v>
      </c>
      <c r="I604" s="296">
        <f t="shared" si="59"/>
        <v>8.694410509448032E-3</v>
      </c>
      <c r="J604" s="361">
        <f t="shared" si="58"/>
        <v>37.224683875676277</v>
      </c>
      <c r="K604" s="361">
        <f t="shared" si="55"/>
        <v>8.1894304526487804</v>
      </c>
      <c r="L604" s="297">
        <v>15.942700386582656</v>
      </c>
      <c r="M604" s="297">
        <v>7.9630562064809842</v>
      </c>
      <c r="N604" s="296">
        <f t="shared" si="56"/>
        <v>0.11636708229207436</v>
      </c>
      <c r="R604" s="356"/>
    </row>
    <row r="605" spans="1:18" x14ac:dyDescent="0.35">
      <c r="A605" s="322">
        <f t="shared" si="57"/>
        <v>225</v>
      </c>
      <c r="B605" s="295" t="s">
        <v>1425</v>
      </c>
      <c r="C605" s="295">
        <v>538.45000000000005</v>
      </c>
      <c r="D605" s="295"/>
      <c r="E605" s="295">
        <v>37.799999999999997</v>
      </c>
      <c r="F605" s="295">
        <f t="shared" si="54"/>
        <v>576.25</v>
      </c>
      <c r="G605" s="295" t="s">
        <v>1892</v>
      </c>
      <c r="H605" s="295">
        <v>535</v>
      </c>
      <c r="I605" s="296">
        <f t="shared" si="59"/>
        <v>1.6976312491075538E-2</v>
      </c>
      <c r="J605" s="361">
        <f t="shared" si="58"/>
        <v>72.683233114915353</v>
      </c>
      <c r="K605" s="361">
        <f t="shared" si="55"/>
        <v>15.990311285281377</v>
      </c>
      <c r="L605" s="297">
        <v>31.128995280371246</v>
      </c>
      <c r="M605" s="297">
        <v>15.548303176888053</v>
      </c>
      <c r="N605" s="296">
        <f t="shared" si="56"/>
        <v>0.23488215680252672</v>
      </c>
      <c r="R605" s="356">
        <v>335</v>
      </c>
    </row>
    <row r="606" spans="1:18" x14ac:dyDescent="0.35">
      <c r="A606" s="322">
        <f t="shared" si="57"/>
        <v>226</v>
      </c>
      <c r="B606" s="295" t="s">
        <v>1426</v>
      </c>
      <c r="C606" s="295">
        <v>877.8</v>
      </c>
      <c r="D606" s="295"/>
      <c r="E606" s="295"/>
      <c r="F606" s="295">
        <f t="shared" si="54"/>
        <v>877.8</v>
      </c>
      <c r="G606" s="295" t="s">
        <v>1893</v>
      </c>
      <c r="H606" s="295">
        <v>314</v>
      </c>
      <c r="I606" s="296">
        <f t="shared" si="59"/>
        <v>9.9636675181265771E-3</v>
      </c>
      <c r="J606" s="361">
        <f t="shared" si="58"/>
        <v>42.658944295483032</v>
      </c>
      <c r="K606" s="361">
        <f t="shared" si="55"/>
        <v>9.3849677450062678</v>
      </c>
      <c r="L606" s="297">
        <v>18.270101902872096</v>
      </c>
      <c r="M606" s="297">
        <v>9.1255461636314941</v>
      </c>
      <c r="N606" s="296">
        <f t="shared" si="56"/>
        <v>9.0498473578255759E-2</v>
      </c>
      <c r="R606" s="356"/>
    </row>
    <row r="607" spans="1:18" x14ac:dyDescent="0.35">
      <c r="A607" s="322">
        <f t="shared" si="57"/>
        <v>227</v>
      </c>
      <c r="B607" s="295" t="s">
        <v>1427</v>
      </c>
      <c r="C607" s="295">
        <v>654.9</v>
      </c>
      <c r="D607" s="295">
        <v>53.4</v>
      </c>
      <c r="E607" s="295"/>
      <c r="F607" s="295">
        <f t="shared" si="54"/>
        <v>708.3</v>
      </c>
      <c r="G607" s="295" t="s">
        <v>1892</v>
      </c>
      <c r="H607" s="295">
        <v>470</v>
      </c>
      <c r="I607" s="296">
        <f t="shared" si="59"/>
        <v>1.4913769851972902E-2</v>
      </c>
      <c r="J607" s="361">
        <f t="shared" si="58"/>
        <v>63.852559932729378</v>
      </c>
      <c r="K607" s="361">
        <f t="shared" si="55"/>
        <v>14.047563185200463</v>
      </c>
      <c r="L607" s="297">
        <v>27.346967816400905</v>
      </c>
      <c r="M607" s="297">
        <v>13.659256996518478</v>
      </c>
      <c r="N607" s="296">
        <f t="shared" si="56"/>
        <v>0.16787568534639169</v>
      </c>
      <c r="R607" s="356">
        <v>370</v>
      </c>
    </row>
    <row r="608" spans="1:18" x14ac:dyDescent="0.35">
      <c r="A608" s="322">
        <f t="shared" si="57"/>
        <v>228</v>
      </c>
      <c r="B608" s="295" t="s">
        <v>1428</v>
      </c>
      <c r="C608" s="295">
        <v>392.4</v>
      </c>
      <c r="D608" s="295"/>
      <c r="E608" s="295">
        <v>19.899999999999999</v>
      </c>
      <c r="F608" s="295">
        <f t="shared" si="54"/>
        <v>412.29999999999995</v>
      </c>
      <c r="G608" s="295" t="s">
        <v>1892</v>
      </c>
      <c r="H608" s="295">
        <v>115</v>
      </c>
      <c r="I608" s="296">
        <f t="shared" si="59"/>
        <v>3.6491138999508164E-3</v>
      </c>
      <c r="J608" s="361">
        <f t="shared" si="58"/>
        <v>15.623498706944423</v>
      </c>
      <c r="K608" s="361">
        <f t="shared" si="55"/>
        <v>3.437169715527773</v>
      </c>
      <c r="L608" s="297">
        <v>6.6912793593321371</v>
      </c>
      <c r="M608" s="297">
        <v>3.3421586268077124</v>
      </c>
      <c r="N608" s="296">
        <f t="shared" si="56"/>
        <v>7.0565380569032374E-2</v>
      </c>
      <c r="R608" s="356"/>
    </row>
    <row r="609" spans="1:18" x14ac:dyDescent="0.35">
      <c r="A609" s="322">
        <f t="shared" si="57"/>
        <v>229</v>
      </c>
      <c r="B609" s="295" t="s">
        <v>1429</v>
      </c>
      <c r="C609" s="295">
        <v>598.14</v>
      </c>
      <c r="D609" s="295"/>
      <c r="E609" s="295"/>
      <c r="F609" s="295">
        <f t="shared" si="54"/>
        <v>598.14</v>
      </c>
      <c r="G609" s="295" t="s">
        <v>1892</v>
      </c>
      <c r="H609" s="295">
        <v>246</v>
      </c>
      <c r="I609" s="296">
        <f t="shared" si="59"/>
        <v>7.8059306033730512E-3</v>
      </c>
      <c r="J609" s="361">
        <f t="shared" si="58"/>
        <v>33.420701581811549</v>
      </c>
      <c r="K609" s="361">
        <f t="shared" si="55"/>
        <v>7.3525543479985407</v>
      </c>
      <c r="L609" s="297">
        <v>14.313519325180049</v>
      </c>
      <c r="M609" s="297">
        <v>7.1493132364756287</v>
      </c>
      <c r="N609" s="296">
        <f t="shared" si="56"/>
        <v>0.10404936719073424</v>
      </c>
      <c r="R609" s="356"/>
    </row>
    <row r="610" spans="1:18" x14ac:dyDescent="0.35">
      <c r="A610" s="322">
        <f t="shared" si="57"/>
        <v>230</v>
      </c>
      <c r="B610" s="295" t="s">
        <v>1430</v>
      </c>
      <c r="C610" s="295">
        <v>388.6</v>
      </c>
      <c r="D610" s="295"/>
      <c r="E610" s="295"/>
      <c r="F610" s="295">
        <f t="shared" si="54"/>
        <v>388.6</v>
      </c>
      <c r="G610" s="295" t="s">
        <v>1892</v>
      </c>
      <c r="H610" s="295">
        <v>151</v>
      </c>
      <c r="I610" s="296">
        <f t="shared" si="59"/>
        <v>4.7914452077615069E-3</v>
      </c>
      <c r="J610" s="361">
        <f t="shared" si="58"/>
        <v>20.514333084770502</v>
      </c>
      <c r="K610" s="361">
        <f t="shared" si="55"/>
        <v>4.5131532786495105</v>
      </c>
      <c r="L610" s="297">
        <v>8.785940723992633</v>
      </c>
      <c r="M610" s="297">
        <v>4.3883995882431703</v>
      </c>
      <c r="N610" s="296">
        <f t="shared" si="56"/>
        <v>9.8306296128810644E-2</v>
      </c>
      <c r="R610" s="356"/>
    </row>
    <row r="611" spans="1:18" x14ac:dyDescent="0.35">
      <c r="A611" s="322">
        <f t="shared" si="57"/>
        <v>231</v>
      </c>
      <c r="B611" s="295" t="s">
        <v>1431</v>
      </c>
      <c r="C611" s="295">
        <v>634.1</v>
      </c>
      <c r="D611" s="295"/>
      <c r="E611" s="295"/>
      <c r="F611" s="295">
        <f t="shared" si="54"/>
        <v>634.1</v>
      </c>
      <c r="G611" s="295" t="s">
        <v>1892</v>
      </c>
      <c r="H611" s="295">
        <v>288</v>
      </c>
      <c r="I611" s="296">
        <f t="shared" si="59"/>
        <v>9.1386504624855237E-3</v>
      </c>
      <c r="J611" s="361">
        <f t="shared" si="58"/>
        <v>39.126675022608644</v>
      </c>
      <c r="K611" s="361">
        <f t="shared" si="55"/>
        <v>8.6078685049739025</v>
      </c>
      <c r="L611" s="297">
        <v>16.75729091728396</v>
      </c>
      <c r="M611" s="297">
        <v>8.369927691483662</v>
      </c>
      <c r="N611" s="296">
        <f t="shared" si="56"/>
        <v>0.11490579109974793</v>
      </c>
      <c r="R611" s="356"/>
    </row>
    <row r="612" spans="1:18" x14ac:dyDescent="0.35">
      <c r="A612" s="322">
        <f t="shared" si="57"/>
        <v>232</v>
      </c>
      <c r="B612" s="295" t="s">
        <v>1432</v>
      </c>
      <c r="C612" s="295">
        <v>629.6</v>
      </c>
      <c r="D612" s="295"/>
      <c r="E612" s="295">
        <v>82.9</v>
      </c>
      <c r="F612" s="295">
        <f t="shared" si="54"/>
        <v>712.5</v>
      </c>
      <c r="G612" s="295" t="s">
        <v>1892</v>
      </c>
      <c r="H612" s="295">
        <v>323</v>
      </c>
      <c r="I612" s="296">
        <f t="shared" si="59"/>
        <v>1.024925034507925E-2</v>
      </c>
      <c r="J612" s="361">
        <f t="shared" si="58"/>
        <v>43.881652889939552</v>
      </c>
      <c r="K612" s="361">
        <f t="shared" si="55"/>
        <v>9.6539636357867007</v>
      </c>
      <c r="L612" s="297">
        <v>18.79376724403722</v>
      </c>
      <c r="M612" s="297">
        <v>9.3871064039903587</v>
      </c>
      <c r="N612" s="296">
        <f t="shared" si="56"/>
        <v>0.11468981077018081</v>
      </c>
      <c r="R612" s="356"/>
    </row>
    <row r="613" spans="1:18" x14ac:dyDescent="0.35">
      <c r="A613" s="322">
        <f t="shared" si="57"/>
        <v>233</v>
      </c>
      <c r="B613" s="295" t="s">
        <v>1433</v>
      </c>
      <c r="C613" s="295">
        <v>597.1</v>
      </c>
      <c r="D613" s="295"/>
      <c r="E613" s="295">
        <v>43.4</v>
      </c>
      <c r="F613" s="295">
        <f t="shared" si="54"/>
        <v>640.5</v>
      </c>
      <c r="G613" s="295" t="s">
        <v>1892</v>
      </c>
      <c r="H613" s="295">
        <v>302</v>
      </c>
      <c r="I613" s="296">
        <f t="shared" si="59"/>
        <v>9.5828904155230137E-3</v>
      </c>
      <c r="J613" s="361">
        <f t="shared" si="58"/>
        <v>41.028666169541005</v>
      </c>
      <c r="K613" s="361">
        <f t="shared" si="55"/>
        <v>9.0263065572990211</v>
      </c>
      <c r="L613" s="297">
        <v>17.571881447985266</v>
      </c>
      <c r="M613" s="297">
        <v>8.7767991764863407</v>
      </c>
      <c r="N613" s="296">
        <f t="shared" si="56"/>
        <v>0.11928751499033823</v>
      </c>
      <c r="R613" s="356"/>
    </row>
    <row r="614" spans="1:18" x14ac:dyDescent="0.35">
      <c r="A614" s="322">
        <f t="shared" si="57"/>
        <v>234</v>
      </c>
      <c r="B614" s="295" t="s">
        <v>1434</v>
      </c>
      <c r="C614" s="295">
        <v>589.5</v>
      </c>
      <c r="D614" s="295"/>
      <c r="E614" s="295">
        <v>28.2</v>
      </c>
      <c r="F614" s="295">
        <f t="shared" si="54"/>
        <v>617.70000000000005</v>
      </c>
      <c r="G614" s="295" t="s">
        <v>1892</v>
      </c>
      <c r="H614" s="295">
        <v>306</v>
      </c>
      <c r="I614" s="296">
        <f t="shared" si="59"/>
        <v>9.7098161163908688E-3</v>
      </c>
      <c r="J614" s="361">
        <f t="shared" si="58"/>
        <v>41.572092211521685</v>
      </c>
      <c r="K614" s="361">
        <f t="shared" si="55"/>
        <v>9.14586028653477</v>
      </c>
      <c r="L614" s="297">
        <v>17.804621599614208</v>
      </c>
      <c r="M614" s="297">
        <v>8.8930481722013912</v>
      </c>
      <c r="N614" s="296">
        <f t="shared" si="56"/>
        <v>0.12532883644143117</v>
      </c>
      <c r="R614" s="356"/>
    </row>
    <row r="615" spans="1:18" x14ac:dyDescent="0.35">
      <c r="A615" s="322">
        <f t="shared" si="57"/>
        <v>235</v>
      </c>
      <c r="B615" s="295" t="s">
        <v>1435</v>
      </c>
      <c r="C615" s="295">
        <v>657.5</v>
      </c>
      <c r="D615" s="295"/>
      <c r="E615" s="295">
        <v>28.8</v>
      </c>
      <c r="F615" s="295">
        <f t="shared" si="54"/>
        <v>686.3</v>
      </c>
      <c r="G615" s="295" t="s">
        <v>1892</v>
      </c>
      <c r="H615" s="295">
        <v>351</v>
      </c>
      <c r="I615" s="296">
        <f t="shared" si="59"/>
        <v>1.1137730251154231E-2</v>
      </c>
      <c r="J615" s="361">
        <f t="shared" si="58"/>
        <v>47.68563518380428</v>
      </c>
      <c r="K615" s="361">
        <f t="shared" si="55"/>
        <v>10.490839740436941</v>
      </c>
      <c r="L615" s="297">
        <v>20.422948305439828</v>
      </c>
      <c r="M615" s="297">
        <v>10.200849373995714</v>
      </c>
      <c r="N615" s="296">
        <f t="shared" si="56"/>
        <v>0.129389877027068</v>
      </c>
      <c r="R615" s="356"/>
    </row>
    <row r="616" spans="1:18" x14ac:dyDescent="0.35">
      <c r="A616" s="322">
        <f t="shared" si="57"/>
        <v>236</v>
      </c>
      <c r="B616" s="295" t="s">
        <v>1436</v>
      </c>
      <c r="C616" s="295">
        <v>494</v>
      </c>
      <c r="D616" s="295"/>
      <c r="E616" s="295">
        <v>79.900000000000006</v>
      </c>
      <c r="F616" s="295">
        <f t="shared" si="54"/>
        <v>573.9</v>
      </c>
      <c r="G616" s="295" t="s">
        <v>1892</v>
      </c>
      <c r="H616" s="295">
        <v>339</v>
      </c>
      <c r="I616" s="296">
        <f t="shared" si="59"/>
        <v>1.0756953148550668E-2</v>
      </c>
      <c r="J616" s="361">
        <f t="shared" si="58"/>
        <v>46.055357057862253</v>
      </c>
      <c r="K616" s="361">
        <f t="shared" si="55"/>
        <v>10.132178552729696</v>
      </c>
      <c r="L616" s="297">
        <v>19.724727850552995</v>
      </c>
      <c r="M616" s="297">
        <v>9.8521023868505626</v>
      </c>
      <c r="N616" s="296">
        <f t="shared" si="56"/>
        <v>0.14944130658302057</v>
      </c>
      <c r="R616" s="356"/>
    </row>
    <row r="617" spans="1:18" x14ac:dyDescent="0.35">
      <c r="A617" s="322">
        <f t="shared" si="57"/>
        <v>237</v>
      </c>
      <c r="B617" s="295" t="s">
        <v>1437</v>
      </c>
      <c r="C617" s="295">
        <v>710.1</v>
      </c>
      <c r="D617" s="295"/>
      <c r="E617" s="295"/>
      <c r="F617" s="295">
        <f t="shared" si="54"/>
        <v>710.1</v>
      </c>
      <c r="G617" s="295" t="s">
        <v>1894</v>
      </c>
      <c r="H617" s="295">
        <v>353</v>
      </c>
      <c r="I617" s="296">
        <f t="shared" si="59"/>
        <v>1.1201193101588158E-2</v>
      </c>
      <c r="J617" s="361">
        <f t="shared" si="58"/>
        <v>47.95734820479462</v>
      </c>
      <c r="K617" s="361">
        <f t="shared" si="55"/>
        <v>10.550616605054817</v>
      </c>
      <c r="L617" s="297">
        <v>20.539318381254297</v>
      </c>
      <c r="M617" s="297">
        <v>10.25897387185324</v>
      </c>
      <c r="N617" s="296">
        <f t="shared" si="56"/>
        <v>0.12576574716653566</v>
      </c>
      <c r="R617" s="356"/>
    </row>
    <row r="618" spans="1:18" x14ac:dyDescent="0.35">
      <c r="A618" s="322">
        <f t="shared" si="57"/>
        <v>238</v>
      </c>
      <c r="B618" s="295" t="s">
        <v>1438</v>
      </c>
      <c r="C618" s="295">
        <v>689.64</v>
      </c>
      <c r="D618" s="295">
        <v>121.5</v>
      </c>
      <c r="E618" s="295"/>
      <c r="F618" s="295">
        <f t="shared" si="54"/>
        <v>811.14</v>
      </c>
      <c r="G618" s="295" t="s">
        <v>1892</v>
      </c>
      <c r="H618" s="295">
        <v>549</v>
      </c>
      <c r="I618" s="296">
        <f t="shared" si="59"/>
        <v>1.7420552444113026E-2</v>
      </c>
      <c r="J618" s="361">
        <f t="shared" si="58"/>
        <v>74.585224261847713</v>
      </c>
      <c r="K618" s="361">
        <f t="shared" si="55"/>
        <v>16.408749337606498</v>
      </c>
      <c r="L618" s="297">
        <v>31.943585811072548</v>
      </c>
      <c r="M618" s="297">
        <v>15.955174661890734</v>
      </c>
      <c r="N618" s="296">
        <f t="shared" si="56"/>
        <v>0.17123151869272565</v>
      </c>
      <c r="R618" s="356"/>
    </row>
    <row r="619" spans="1:18" x14ac:dyDescent="0.35">
      <c r="A619" s="322">
        <f t="shared" si="57"/>
        <v>239</v>
      </c>
      <c r="B619" s="295" t="s">
        <v>1439</v>
      </c>
      <c r="C619" s="295">
        <v>1029</v>
      </c>
      <c r="D619" s="295">
        <v>102.5</v>
      </c>
      <c r="E619" s="295"/>
      <c r="F619" s="295">
        <f t="shared" si="54"/>
        <v>1131.5</v>
      </c>
      <c r="G619" s="295" t="s">
        <v>1892</v>
      </c>
      <c r="H619" s="295">
        <v>679</v>
      </c>
      <c r="I619" s="296">
        <f t="shared" si="59"/>
        <v>2.1545637722318298E-2</v>
      </c>
      <c r="J619" s="361">
        <f t="shared" si="58"/>
        <v>92.246570626219679</v>
      </c>
      <c r="K619" s="361">
        <f t="shared" si="55"/>
        <v>20.29424553776833</v>
      </c>
      <c r="L619" s="297">
        <v>39.507640739013226</v>
      </c>
      <c r="M619" s="297">
        <v>19.733267022629889</v>
      </c>
      <c r="N619" s="296">
        <f t="shared" si="56"/>
        <v>0.1518176967968459</v>
      </c>
      <c r="R619" s="356">
        <v>379</v>
      </c>
    </row>
    <row r="620" spans="1:18" x14ac:dyDescent="0.35">
      <c r="A620" s="322">
        <f t="shared" si="57"/>
        <v>240</v>
      </c>
      <c r="B620" s="295" t="s">
        <v>1440</v>
      </c>
      <c r="C620" s="295">
        <v>478</v>
      </c>
      <c r="D620" s="295"/>
      <c r="E620" s="295">
        <v>77.5</v>
      </c>
      <c r="F620" s="295">
        <f t="shared" si="54"/>
        <v>555.5</v>
      </c>
      <c r="G620" s="295" t="s">
        <v>1892</v>
      </c>
      <c r="H620" s="295">
        <v>289</v>
      </c>
      <c r="I620" s="296">
        <f t="shared" si="59"/>
        <v>9.1703818877024862E-3</v>
      </c>
      <c r="J620" s="361">
        <f t="shared" si="58"/>
        <v>39.262531533103811</v>
      </c>
      <c r="K620" s="361">
        <f t="shared" si="55"/>
        <v>8.6377569372828393</v>
      </c>
      <c r="L620" s="297">
        <v>16.815475955191197</v>
      </c>
      <c r="M620" s="297">
        <v>8.3989899404124255</v>
      </c>
      <c r="N620" s="296">
        <f t="shared" si="56"/>
        <v>0.13161971983076556</v>
      </c>
      <c r="R620" s="356"/>
    </row>
    <row r="621" spans="1:18" x14ac:dyDescent="0.35">
      <c r="A621" s="322">
        <f t="shared" si="57"/>
        <v>241</v>
      </c>
      <c r="B621" s="295" t="s">
        <v>1441</v>
      </c>
      <c r="C621" s="295">
        <v>937.9</v>
      </c>
      <c r="D621" s="295"/>
      <c r="E621" s="295"/>
      <c r="F621" s="295">
        <f t="shared" si="54"/>
        <v>937.9</v>
      </c>
      <c r="G621" s="295" t="s">
        <v>1897</v>
      </c>
      <c r="H621" s="295">
        <v>630</v>
      </c>
      <c r="I621" s="296">
        <f t="shared" si="59"/>
        <v>1.9990797886687083E-2</v>
      </c>
      <c r="J621" s="361">
        <f t="shared" si="58"/>
        <v>85.589601611956411</v>
      </c>
      <c r="K621" s="361">
        <f t="shared" si="55"/>
        <v>18.829712354630409</v>
      </c>
      <c r="L621" s="297">
        <v>36.656573881558664</v>
      </c>
      <c r="M621" s="297">
        <v>18.309216825120515</v>
      </c>
      <c r="N621" s="296">
        <f t="shared" si="56"/>
        <v>0.1699382713223862</v>
      </c>
      <c r="R621" s="356">
        <v>430</v>
      </c>
    </row>
    <row r="622" spans="1:18" x14ac:dyDescent="0.35">
      <c r="A622" s="322">
        <f t="shared" si="57"/>
        <v>242</v>
      </c>
      <c r="B622" s="295" t="s">
        <v>1442</v>
      </c>
      <c r="C622" s="295">
        <v>848.1</v>
      </c>
      <c r="D622" s="295"/>
      <c r="E622" s="295">
        <v>34.700000000000003</v>
      </c>
      <c r="F622" s="295">
        <f t="shared" si="54"/>
        <v>882.80000000000007</v>
      </c>
      <c r="G622" s="295" t="s">
        <v>1892</v>
      </c>
      <c r="H622" s="295">
        <v>491</v>
      </c>
      <c r="I622" s="296">
        <f t="shared" si="59"/>
        <v>1.5580129781529138E-2</v>
      </c>
      <c r="J622" s="361">
        <f t="shared" si="58"/>
        <v>66.705546653127925</v>
      </c>
      <c r="K622" s="361">
        <f t="shared" si="55"/>
        <v>14.675220263688143</v>
      </c>
      <c r="L622" s="297">
        <v>28.568853612452862</v>
      </c>
      <c r="M622" s="297">
        <v>14.269564224022494</v>
      </c>
      <c r="N622" s="296">
        <f t="shared" si="56"/>
        <v>0.14071044942602109</v>
      </c>
      <c r="R622" s="356">
        <v>391</v>
      </c>
    </row>
    <row r="623" spans="1:18" x14ac:dyDescent="0.35">
      <c r="A623" s="322">
        <f t="shared" si="57"/>
        <v>243</v>
      </c>
      <c r="B623" s="295" t="s">
        <v>1443</v>
      </c>
      <c r="C623" s="295">
        <v>958.6</v>
      </c>
      <c r="D623" s="295"/>
      <c r="E623" s="295"/>
      <c r="F623" s="295">
        <f t="shared" si="54"/>
        <v>958.6</v>
      </c>
      <c r="G623" s="295" t="s">
        <v>1897</v>
      </c>
      <c r="H623" s="295">
        <v>626</v>
      </c>
      <c r="I623" s="296">
        <f t="shared" si="59"/>
        <v>1.9863872185819226E-2</v>
      </c>
      <c r="J623" s="361">
        <f t="shared" si="58"/>
        <v>85.046175569975716</v>
      </c>
      <c r="K623" s="361">
        <f t="shared" si="55"/>
        <v>18.710158625394659</v>
      </c>
      <c r="L623" s="297">
        <v>36.423833729929719</v>
      </c>
      <c r="M623" s="297">
        <v>18.192967829405461</v>
      </c>
      <c r="N623" s="296">
        <f t="shared" si="56"/>
        <v>0.16521295196610217</v>
      </c>
      <c r="R623" s="356">
        <v>426</v>
      </c>
    </row>
    <row r="624" spans="1:18" x14ac:dyDescent="0.35">
      <c r="A624" s="322">
        <f t="shared" si="57"/>
        <v>244</v>
      </c>
      <c r="B624" s="295" t="s">
        <v>1444</v>
      </c>
      <c r="C624" s="295">
        <v>950.2</v>
      </c>
      <c r="D624" s="295"/>
      <c r="E624" s="295"/>
      <c r="F624" s="295">
        <f t="shared" si="54"/>
        <v>950.2</v>
      </c>
      <c r="G624" s="295" t="s">
        <v>1897</v>
      </c>
      <c r="H624" s="295">
        <v>740</v>
      </c>
      <c r="I624" s="296">
        <f t="shared" si="59"/>
        <v>2.3481254660553081E-2</v>
      </c>
      <c r="J624" s="361">
        <f t="shared" si="58"/>
        <v>100.53381776642499</v>
      </c>
      <c r="K624" s="361">
        <f t="shared" si="55"/>
        <v>22.117439908613498</v>
      </c>
      <c r="L624" s="297">
        <v>43.056928051354618</v>
      </c>
      <c r="M624" s="297">
        <v>21.506064207284414</v>
      </c>
      <c r="N624" s="296">
        <f t="shared" si="56"/>
        <v>0.19702615231917231</v>
      </c>
      <c r="R624" s="356">
        <v>440</v>
      </c>
    </row>
    <row r="625" spans="1:18" x14ac:dyDescent="0.35">
      <c r="A625" s="322">
        <f t="shared" si="57"/>
        <v>245</v>
      </c>
      <c r="B625" s="295" t="s">
        <v>1445</v>
      </c>
      <c r="C625" s="295">
        <v>717.45</v>
      </c>
      <c r="D625" s="295"/>
      <c r="E625" s="295">
        <v>83.8</v>
      </c>
      <c r="F625" s="295">
        <f t="shared" si="54"/>
        <v>801.25</v>
      </c>
      <c r="G625" s="295" t="s">
        <v>1892</v>
      </c>
      <c r="H625" s="295">
        <v>526</v>
      </c>
      <c r="I625" s="296">
        <f t="shared" si="59"/>
        <v>1.6690729664122866E-2</v>
      </c>
      <c r="J625" s="361">
        <f t="shared" si="58"/>
        <v>71.460524520458847</v>
      </c>
      <c r="K625" s="361">
        <f t="shared" si="55"/>
        <v>15.721315394500946</v>
      </c>
      <c r="L625" s="297">
        <v>30.605329939206118</v>
      </c>
      <c r="M625" s="297">
        <v>15.28674293652919</v>
      </c>
      <c r="N625" s="296">
        <f t="shared" si="56"/>
        <v>0.16608288647824659</v>
      </c>
      <c r="R625" s="356"/>
    </row>
    <row r="626" spans="1:18" x14ac:dyDescent="0.35">
      <c r="A626" s="322">
        <f t="shared" si="57"/>
        <v>246</v>
      </c>
      <c r="B626" s="295" t="s">
        <v>1446</v>
      </c>
      <c r="C626" s="295">
        <v>678.26</v>
      </c>
      <c r="D626" s="295"/>
      <c r="E626" s="295"/>
      <c r="F626" s="295">
        <f t="shared" si="54"/>
        <v>678.26</v>
      </c>
      <c r="G626" s="295" t="s">
        <v>1892</v>
      </c>
      <c r="H626" s="295">
        <v>416</v>
      </c>
      <c r="I626" s="296">
        <f t="shared" si="59"/>
        <v>1.3200272890256867E-2</v>
      </c>
      <c r="J626" s="361">
        <f t="shared" si="58"/>
        <v>56.516308365990263</v>
      </c>
      <c r="K626" s="361">
        <f t="shared" si="55"/>
        <v>12.433587840517857</v>
      </c>
      <c r="L626" s="297">
        <v>24.204975769410165</v>
      </c>
      <c r="M626" s="297">
        <v>12.089895554365292</v>
      </c>
      <c r="N626" s="296">
        <f t="shared" si="56"/>
        <v>0.15516876644691355</v>
      </c>
      <c r="R626" s="356"/>
    </row>
    <row r="627" spans="1:18" x14ac:dyDescent="0.35">
      <c r="A627" s="322">
        <f t="shared" si="57"/>
        <v>247</v>
      </c>
      <c r="B627" s="295" t="s">
        <v>1447</v>
      </c>
      <c r="C627" s="295">
        <v>633.9</v>
      </c>
      <c r="D627" s="295"/>
      <c r="E627" s="295">
        <v>33.200000000000003</v>
      </c>
      <c r="F627" s="295">
        <f t="shared" si="54"/>
        <v>667.1</v>
      </c>
      <c r="G627" s="295" t="s">
        <v>1892</v>
      </c>
      <c r="H627" s="295">
        <v>247</v>
      </c>
      <c r="I627" s="296">
        <f t="shared" si="59"/>
        <v>7.8376620285900145E-3</v>
      </c>
      <c r="J627" s="361">
        <f t="shared" si="58"/>
        <v>33.556558092306716</v>
      </c>
      <c r="K627" s="361">
        <f t="shared" si="55"/>
        <v>7.3824427803074775</v>
      </c>
      <c r="L627" s="297">
        <v>14.371704363087286</v>
      </c>
      <c r="M627" s="297">
        <v>7.1783754854043922</v>
      </c>
      <c r="N627" s="296">
        <f t="shared" si="56"/>
        <v>9.3672733804685757E-2</v>
      </c>
      <c r="R627" s="356"/>
    </row>
    <row r="628" spans="1:18" x14ac:dyDescent="0.35">
      <c r="A628" s="322">
        <f t="shared" si="57"/>
        <v>248</v>
      </c>
      <c r="B628" s="295" t="s">
        <v>1448</v>
      </c>
      <c r="C628" s="295">
        <v>657.24</v>
      </c>
      <c r="D628" s="295"/>
      <c r="E628" s="295">
        <v>32.6</v>
      </c>
      <c r="F628" s="295">
        <f t="shared" si="54"/>
        <v>689.84</v>
      </c>
      <c r="G628" s="295" t="s">
        <v>1892</v>
      </c>
      <c r="H628" s="295">
        <v>250</v>
      </c>
      <c r="I628" s="296">
        <f t="shared" si="59"/>
        <v>7.9328563042409053E-3</v>
      </c>
      <c r="J628" s="361">
        <f t="shared" si="58"/>
        <v>33.964127623792223</v>
      </c>
      <c r="K628" s="361">
        <f t="shared" si="55"/>
        <v>7.4721080772342887</v>
      </c>
      <c r="L628" s="297">
        <v>14.546259476808993</v>
      </c>
      <c r="M628" s="297">
        <v>7.2655622321906801</v>
      </c>
      <c r="N628" s="296">
        <f t="shared" si="56"/>
        <v>9.1685111634619884E-2</v>
      </c>
      <c r="R628" s="356"/>
    </row>
    <row r="629" spans="1:18" x14ac:dyDescent="0.35">
      <c r="A629" s="322">
        <f t="shared" si="57"/>
        <v>249</v>
      </c>
      <c r="B629" s="295" t="s">
        <v>1449</v>
      </c>
      <c r="C629" s="295">
        <v>546.5</v>
      </c>
      <c r="D629" s="295"/>
      <c r="E629" s="295">
        <v>73.2</v>
      </c>
      <c r="F629" s="295">
        <f t="shared" ref="F629:F689" si="60">C629+D629+E629</f>
        <v>619.70000000000005</v>
      </c>
      <c r="G629" s="295" t="s">
        <v>1892</v>
      </c>
      <c r="H629" s="295">
        <v>216</v>
      </c>
      <c r="I629" s="296">
        <f t="shared" si="59"/>
        <v>6.8539878468641419E-3</v>
      </c>
      <c r="J629" s="361">
        <f t="shared" si="58"/>
        <v>29.345006266956478</v>
      </c>
      <c r="K629" s="361">
        <f t="shared" si="55"/>
        <v>6.4559013787304256</v>
      </c>
      <c r="L629" s="297">
        <v>12.56796818796297</v>
      </c>
      <c r="M629" s="297">
        <v>6.2774457686127469</v>
      </c>
      <c r="N629" s="296">
        <f t="shared" si="56"/>
        <v>8.8181897050609345E-2</v>
      </c>
      <c r="R629" s="356"/>
    </row>
    <row r="630" spans="1:18" x14ac:dyDescent="0.35">
      <c r="A630" s="322">
        <f t="shared" si="57"/>
        <v>250</v>
      </c>
      <c r="B630" s="295" t="s">
        <v>1450</v>
      </c>
      <c r="C630" s="295">
        <v>648.6</v>
      </c>
      <c r="D630" s="295"/>
      <c r="E630" s="295"/>
      <c r="F630" s="295">
        <f t="shared" si="60"/>
        <v>648.6</v>
      </c>
      <c r="G630" s="295" t="s">
        <v>1892</v>
      </c>
      <c r="H630" s="295">
        <v>240</v>
      </c>
      <c r="I630" s="296">
        <f t="shared" si="59"/>
        <v>7.6155420520712686E-3</v>
      </c>
      <c r="J630" s="361">
        <f t="shared" si="58"/>
        <v>32.605562518840529</v>
      </c>
      <c r="K630" s="361">
        <f t="shared" ref="K630:K690" si="61">J630*0.22</f>
        <v>7.1732237541449164</v>
      </c>
      <c r="L630" s="297">
        <v>13.964409097736633</v>
      </c>
      <c r="M630" s="297">
        <v>6.9749397429030511</v>
      </c>
      <c r="N630" s="296">
        <f t="shared" si="56"/>
        <v>9.3614146027790821E-2</v>
      </c>
      <c r="R630" s="356"/>
    </row>
    <row r="631" spans="1:18" x14ac:dyDescent="0.35">
      <c r="A631" s="322">
        <f t="shared" si="57"/>
        <v>251</v>
      </c>
      <c r="B631" s="295" t="s">
        <v>1451</v>
      </c>
      <c r="C631" s="295">
        <v>633.29999999999995</v>
      </c>
      <c r="D631" s="295"/>
      <c r="E631" s="295">
        <v>40.9</v>
      </c>
      <c r="F631" s="295">
        <f t="shared" si="60"/>
        <v>674.19999999999993</v>
      </c>
      <c r="G631" s="295" t="s">
        <v>1892</v>
      </c>
      <c r="H631" s="295">
        <v>255</v>
      </c>
      <c r="I631" s="296">
        <f t="shared" si="59"/>
        <v>8.0915134303257228E-3</v>
      </c>
      <c r="J631" s="361">
        <f t="shared" si="58"/>
        <v>34.643410176268063</v>
      </c>
      <c r="K631" s="361">
        <f t="shared" si="61"/>
        <v>7.6215502387789735</v>
      </c>
      <c r="L631" s="297">
        <v>14.837184666345175</v>
      </c>
      <c r="M631" s="297">
        <v>7.4108734768344933</v>
      </c>
      <c r="N631" s="296">
        <f t="shared" si="56"/>
        <v>9.5688250605497946E-2</v>
      </c>
      <c r="R631" s="356"/>
    </row>
    <row r="632" spans="1:18" x14ac:dyDescent="0.35">
      <c r="A632" s="322">
        <f t="shared" si="57"/>
        <v>252</v>
      </c>
      <c r="B632" s="295" t="s">
        <v>37</v>
      </c>
      <c r="C632" s="295">
        <v>297.2</v>
      </c>
      <c r="D632" s="295"/>
      <c r="E632" s="295">
        <v>60.8</v>
      </c>
      <c r="F632" s="295">
        <f t="shared" si="60"/>
        <v>358</v>
      </c>
      <c r="G632" s="295" t="s">
        <v>1892</v>
      </c>
      <c r="H632" s="295">
        <v>180</v>
      </c>
      <c r="I632" s="296">
        <f t="shared" si="59"/>
        <v>5.7116565390534519E-3</v>
      </c>
      <c r="J632" s="361">
        <f t="shared" si="58"/>
        <v>24.4541718891304</v>
      </c>
      <c r="K632" s="361">
        <f t="shared" si="61"/>
        <v>5.379917815608688</v>
      </c>
      <c r="L632" s="297">
        <v>10.473306823302476</v>
      </c>
      <c r="M632" s="297">
        <v>5.2312048071772894</v>
      </c>
      <c r="N632" s="296">
        <f t="shared" si="56"/>
        <v>0.12720279702575099</v>
      </c>
      <c r="R632" s="356"/>
    </row>
    <row r="633" spans="1:18" x14ac:dyDescent="0.35">
      <c r="A633" s="322">
        <f t="shared" si="57"/>
        <v>253</v>
      </c>
      <c r="B633" s="295" t="s">
        <v>40</v>
      </c>
      <c r="C633" s="295">
        <v>226.9</v>
      </c>
      <c r="D633" s="295"/>
      <c r="E633" s="295"/>
      <c r="F633" s="295">
        <f t="shared" si="60"/>
        <v>226.9</v>
      </c>
      <c r="G633" s="295" t="s">
        <v>1899</v>
      </c>
      <c r="H633" s="295">
        <v>176</v>
      </c>
      <c r="I633" s="296">
        <f t="shared" si="59"/>
        <v>5.5847308381855969E-3</v>
      </c>
      <c r="J633" s="361">
        <f t="shared" si="58"/>
        <v>23.910745847149723</v>
      </c>
      <c r="K633" s="361">
        <f t="shared" si="61"/>
        <v>5.2603640863729391</v>
      </c>
      <c r="L633" s="297">
        <v>10.24056667167353</v>
      </c>
      <c r="M633" s="297">
        <v>5.114955811462238</v>
      </c>
      <c r="N633" s="296">
        <f t="shared" si="56"/>
        <v>0.19623901461726942</v>
      </c>
      <c r="R633" s="356"/>
    </row>
    <row r="634" spans="1:18" x14ac:dyDescent="0.35">
      <c r="A634" s="322">
        <f t="shared" si="57"/>
        <v>254</v>
      </c>
      <c r="B634" s="295" t="s">
        <v>41</v>
      </c>
      <c r="C634" s="295">
        <v>314.89999999999998</v>
      </c>
      <c r="D634" s="295"/>
      <c r="E634" s="295"/>
      <c r="F634" s="295">
        <f t="shared" si="60"/>
        <v>314.89999999999998</v>
      </c>
      <c r="G634" s="295" t="s">
        <v>1892</v>
      </c>
      <c r="H634" s="295">
        <v>225</v>
      </c>
      <c r="I634" s="296">
        <f t="shared" si="59"/>
        <v>7.1395706738168144E-3</v>
      </c>
      <c r="J634" s="361">
        <f t="shared" si="58"/>
        <v>30.567714861412998</v>
      </c>
      <c r="K634" s="361">
        <f t="shared" si="61"/>
        <v>6.7248972695108593</v>
      </c>
      <c r="L634" s="297">
        <v>13.091633529128094</v>
      </c>
      <c r="M634" s="297">
        <v>6.5390060089716115</v>
      </c>
      <c r="N634" s="296">
        <f t="shared" si="56"/>
        <v>0.18076612152754387</v>
      </c>
      <c r="R634" s="356"/>
    </row>
    <row r="635" spans="1:18" x14ac:dyDescent="0.35">
      <c r="A635" s="322">
        <f t="shared" si="57"/>
        <v>255</v>
      </c>
      <c r="B635" s="295" t="s">
        <v>42</v>
      </c>
      <c r="C635" s="295">
        <v>199.2</v>
      </c>
      <c r="D635" s="295"/>
      <c r="E635" s="295"/>
      <c r="F635" s="295">
        <f t="shared" si="60"/>
        <v>199.2</v>
      </c>
      <c r="G635" s="295" t="s">
        <v>1892</v>
      </c>
      <c r="H635" s="295">
        <v>200</v>
      </c>
      <c r="I635" s="296">
        <f t="shared" si="59"/>
        <v>6.3462850433927244E-3</v>
      </c>
      <c r="J635" s="361">
        <f t="shared" si="58"/>
        <v>27.171302099033777</v>
      </c>
      <c r="K635" s="361">
        <f t="shared" si="61"/>
        <v>5.9776864617874308</v>
      </c>
      <c r="L635" s="297">
        <v>11.637007581447195</v>
      </c>
      <c r="M635" s="297">
        <v>5.8124497857525439</v>
      </c>
      <c r="N635" s="296">
        <f t="shared" si="56"/>
        <v>0.25400826269086818</v>
      </c>
      <c r="R635" s="356"/>
    </row>
    <row r="636" spans="1:18" x14ac:dyDescent="0.35">
      <c r="A636" s="322">
        <f t="shared" si="57"/>
        <v>256</v>
      </c>
      <c r="B636" s="295" t="s">
        <v>43</v>
      </c>
      <c r="C636" s="295">
        <v>748.1</v>
      </c>
      <c r="D636" s="295"/>
      <c r="E636" s="295">
        <v>189.2</v>
      </c>
      <c r="F636" s="295">
        <f t="shared" si="60"/>
        <v>937.3</v>
      </c>
      <c r="G636" s="295" t="s">
        <v>1899</v>
      </c>
      <c r="H636" s="295">
        <v>469</v>
      </c>
      <c r="I636" s="296">
        <f t="shared" si="59"/>
        <v>1.4882038426755938E-2</v>
      </c>
      <c r="J636" s="361">
        <f t="shared" si="58"/>
        <v>63.716703422234211</v>
      </c>
      <c r="K636" s="361">
        <f t="shared" si="61"/>
        <v>14.017674752891526</v>
      </c>
      <c r="L636" s="297">
        <v>27.288782778493673</v>
      </c>
      <c r="M636" s="297">
        <v>13.630194747589714</v>
      </c>
      <c r="N636" s="296">
        <f t="shared" ref="N636:N698" si="62">(J636+K636+L636+M636)/F636</f>
        <v>0.12659058540617638</v>
      </c>
      <c r="R636" s="356"/>
    </row>
    <row r="637" spans="1:18" x14ac:dyDescent="0.35">
      <c r="A637" s="322">
        <f t="shared" ref="A637:A700" si="63">1+A636</f>
        <v>257</v>
      </c>
      <c r="B637" s="295" t="s">
        <v>44</v>
      </c>
      <c r="C637" s="295">
        <v>486.2</v>
      </c>
      <c r="D637" s="295"/>
      <c r="E637" s="295"/>
      <c r="F637" s="295">
        <f t="shared" si="60"/>
        <v>486.2</v>
      </c>
      <c r="G637" s="295" t="s">
        <v>1899</v>
      </c>
      <c r="H637" s="295">
        <v>180</v>
      </c>
      <c r="I637" s="296">
        <f t="shared" si="59"/>
        <v>5.7116565390534519E-3</v>
      </c>
      <c r="J637" s="361">
        <f t="shared" ref="J637:J700" si="64">I637*4281.45</f>
        <v>24.4541718891304</v>
      </c>
      <c r="K637" s="361">
        <f t="shared" si="61"/>
        <v>5.379917815608688</v>
      </c>
      <c r="L637" s="297">
        <v>10.473306823302476</v>
      </c>
      <c r="M637" s="297">
        <v>5.2312048071772894</v>
      </c>
      <c r="N637" s="296">
        <f t="shared" si="62"/>
        <v>9.3662281643806786E-2</v>
      </c>
      <c r="R637" s="356"/>
    </row>
    <row r="638" spans="1:18" x14ac:dyDescent="0.35">
      <c r="A638" s="322">
        <f t="shared" si="63"/>
        <v>258</v>
      </c>
      <c r="B638" s="295" t="s">
        <v>45</v>
      </c>
      <c r="C638" s="295">
        <v>1811.6</v>
      </c>
      <c r="D638" s="295"/>
      <c r="E638" s="295">
        <v>36.9</v>
      </c>
      <c r="F638" s="295">
        <f t="shared" si="60"/>
        <v>1848.5</v>
      </c>
      <c r="G638" s="295" t="s">
        <v>1899</v>
      </c>
      <c r="H638" s="295">
        <v>953</v>
      </c>
      <c r="I638" s="296">
        <f t="shared" ref="I638:I701" si="65">4/126058*H638</f>
        <v>3.024004823176633E-2</v>
      </c>
      <c r="J638" s="361">
        <f t="shared" si="64"/>
        <v>129.47125450189594</v>
      </c>
      <c r="K638" s="361">
        <f t="shared" si="61"/>
        <v>28.483675990417108</v>
      </c>
      <c r="L638" s="297">
        <v>55.450341125595884</v>
      </c>
      <c r="M638" s="297">
        <v>27.69632322911087</v>
      </c>
      <c r="N638" s="296">
        <f t="shared" si="62"/>
        <v>0.13043094122100071</v>
      </c>
      <c r="R638" s="356"/>
    </row>
    <row r="639" spans="1:18" x14ac:dyDescent="0.35">
      <c r="A639" s="322">
        <f t="shared" si="63"/>
        <v>259</v>
      </c>
      <c r="B639" s="295" t="s">
        <v>46</v>
      </c>
      <c r="C639" s="295">
        <v>314</v>
      </c>
      <c r="D639" s="295"/>
      <c r="E639" s="295"/>
      <c r="F639" s="295">
        <f t="shared" si="60"/>
        <v>314</v>
      </c>
      <c r="G639" s="295" t="s">
        <v>1899</v>
      </c>
      <c r="H639" s="295">
        <v>165</v>
      </c>
      <c r="I639" s="296">
        <f t="shared" si="65"/>
        <v>5.2356851607989977E-3</v>
      </c>
      <c r="J639" s="361">
        <f t="shared" si="64"/>
        <v>22.416324231702866</v>
      </c>
      <c r="K639" s="361">
        <f t="shared" si="61"/>
        <v>4.9315913309746309</v>
      </c>
      <c r="L639" s="297">
        <v>9.6005312546939354</v>
      </c>
      <c r="M639" s="297">
        <v>4.795271073245849</v>
      </c>
      <c r="N639" s="296">
        <f t="shared" si="62"/>
        <v>0.13294177672171109</v>
      </c>
      <c r="R639" s="356"/>
    </row>
    <row r="640" spans="1:18" x14ac:dyDescent="0.35">
      <c r="A640" s="322">
        <f t="shared" si="63"/>
        <v>260</v>
      </c>
      <c r="B640" s="295" t="s">
        <v>47</v>
      </c>
      <c r="C640" s="295">
        <v>1446.6</v>
      </c>
      <c r="D640" s="295"/>
      <c r="E640" s="295">
        <v>54.7</v>
      </c>
      <c r="F640" s="295">
        <f t="shared" si="60"/>
        <v>1501.3</v>
      </c>
      <c r="G640" s="295" t="s">
        <v>1907</v>
      </c>
      <c r="H640" s="295">
        <v>502</v>
      </c>
      <c r="I640" s="296">
        <f t="shared" si="65"/>
        <v>1.5929175458915739E-2</v>
      </c>
      <c r="J640" s="361">
        <f t="shared" si="64"/>
        <v>68.199968268574793</v>
      </c>
      <c r="K640" s="361">
        <f t="shared" si="61"/>
        <v>15.003993019086455</v>
      </c>
      <c r="L640" s="297">
        <v>29.208889029432459</v>
      </c>
      <c r="M640" s="297">
        <v>14.589248962238884</v>
      </c>
      <c r="N640" s="296">
        <f t="shared" si="62"/>
        <v>8.4594750735584215E-2</v>
      </c>
      <c r="R640" s="356"/>
    </row>
    <row r="641" spans="1:18" x14ac:dyDescent="0.35">
      <c r="A641" s="322">
        <f t="shared" si="63"/>
        <v>261</v>
      </c>
      <c r="B641" s="295" t="s">
        <v>66</v>
      </c>
      <c r="C641" s="295">
        <v>249.2</v>
      </c>
      <c r="D641" s="295"/>
      <c r="E641" s="295"/>
      <c r="F641" s="295">
        <f t="shared" si="60"/>
        <v>249.2</v>
      </c>
      <c r="G641" s="295" t="s">
        <v>1892</v>
      </c>
      <c r="H641" s="295">
        <v>146</v>
      </c>
      <c r="I641" s="296">
        <f t="shared" si="65"/>
        <v>4.6327880816766885E-3</v>
      </c>
      <c r="J641" s="361">
        <f t="shared" si="64"/>
        <v>19.835050532294659</v>
      </c>
      <c r="K641" s="361">
        <f t="shared" si="61"/>
        <v>4.3637111171048248</v>
      </c>
      <c r="L641" s="297">
        <v>8.4950155344564529</v>
      </c>
      <c r="M641" s="297">
        <v>4.2430883435993572</v>
      </c>
      <c r="N641" s="296">
        <f t="shared" si="62"/>
        <v>0.14822177177951565</v>
      </c>
      <c r="R641" s="356"/>
    </row>
    <row r="642" spans="1:18" x14ac:dyDescent="0.35">
      <c r="A642" s="322">
        <f t="shared" si="63"/>
        <v>262</v>
      </c>
      <c r="B642" s="295" t="s">
        <v>67</v>
      </c>
      <c r="C642" s="295">
        <v>299.39999999999998</v>
      </c>
      <c r="D642" s="295"/>
      <c r="E642" s="295"/>
      <c r="F642" s="295">
        <f t="shared" si="60"/>
        <v>299.39999999999998</v>
      </c>
      <c r="G642" s="295" t="s">
        <v>1892</v>
      </c>
      <c r="H642" s="295">
        <v>167</v>
      </c>
      <c r="I642" s="296">
        <f t="shared" si="65"/>
        <v>5.2991480112329244E-3</v>
      </c>
      <c r="J642" s="361">
        <f t="shared" si="64"/>
        <v>22.688037252693203</v>
      </c>
      <c r="K642" s="361">
        <f t="shared" si="61"/>
        <v>4.9913681955925044</v>
      </c>
      <c r="L642" s="297">
        <v>9.7169013305084082</v>
      </c>
      <c r="M642" s="297">
        <v>4.8533955711033734</v>
      </c>
      <c r="N642" s="296">
        <f t="shared" si="62"/>
        <v>0.14111457030693886</v>
      </c>
      <c r="R642" s="356"/>
    </row>
    <row r="643" spans="1:18" x14ac:dyDescent="0.35">
      <c r="A643" s="322">
        <f t="shared" si="63"/>
        <v>263</v>
      </c>
      <c r="B643" s="295" t="s">
        <v>68</v>
      </c>
      <c r="C643" s="295">
        <v>51.3</v>
      </c>
      <c r="D643" s="295"/>
      <c r="E643" s="295"/>
      <c r="F643" s="295">
        <f t="shared" si="60"/>
        <v>51.3</v>
      </c>
      <c r="G643" s="295" t="s">
        <v>1892</v>
      </c>
      <c r="H643" s="295">
        <v>186</v>
      </c>
      <c r="I643" s="296">
        <f t="shared" si="65"/>
        <v>5.9020450903552336E-3</v>
      </c>
      <c r="J643" s="361">
        <f t="shared" si="64"/>
        <v>25.269310952101414</v>
      </c>
      <c r="K643" s="361">
        <f t="shared" si="61"/>
        <v>5.5592484094623114</v>
      </c>
      <c r="L643" s="297">
        <v>10.822417050745891</v>
      </c>
      <c r="M643" s="297">
        <v>5.4055783007498661</v>
      </c>
      <c r="N643" s="296">
        <f t="shared" si="62"/>
        <v>0.91728176828575991</v>
      </c>
      <c r="R643" s="356"/>
    </row>
    <row r="644" spans="1:18" x14ac:dyDescent="0.35">
      <c r="A644" s="322">
        <f t="shared" si="63"/>
        <v>264</v>
      </c>
      <c r="B644" s="295" t="s">
        <v>69</v>
      </c>
      <c r="C644" s="295">
        <v>312.3</v>
      </c>
      <c r="D644" s="295"/>
      <c r="E644" s="295"/>
      <c r="F644" s="295">
        <f t="shared" si="60"/>
        <v>312.3</v>
      </c>
      <c r="G644" s="295" t="s">
        <v>1892</v>
      </c>
      <c r="H644" s="295">
        <v>361</v>
      </c>
      <c r="I644" s="296">
        <f t="shared" si="65"/>
        <v>1.1455044503323868E-2</v>
      </c>
      <c r="J644" s="361">
        <f t="shared" si="64"/>
        <v>49.044200288755974</v>
      </c>
      <c r="K644" s="361">
        <f t="shared" si="61"/>
        <v>10.789724063526315</v>
      </c>
      <c r="L644" s="297">
        <v>21.004798684512185</v>
      </c>
      <c r="M644" s="297">
        <v>10.491471863283342</v>
      </c>
      <c r="N644" s="296">
        <f t="shared" si="62"/>
        <v>0.29244378770437979</v>
      </c>
      <c r="R644" s="356"/>
    </row>
    <row r="645" spans="1:18" x14ac:dyDescent="0.35">
      <c r="A645" s="322">
        <f t="shared" si="63"/>
        <v>265</v>
      </c>
      <c r="B645" s="295" t="s">
        <v>70</v>
      </c>
      <c r="C645" s="295">
        <v>706.6</v>
      </c>
      <c r="D645" s="295">
        <v>191.5</v>
      </c>
      <c r="E645" s="295"/>
      <c r="F645" s="295">
        <f t="shared" si="60"/>
        <v>898.1</v>
      </c>
      <c r="G645" s="295" t="s">
        <v>1892</v>
      </c>
      <c r="H645" s="295">
        <v>510</v>
      </c>
      <c r="I645" s="296">
        <f t="shared" si="65"/>
        <v>1.6183026860651446E-2</v>
      </c>
      <c r="J645" s="361">
        <f t="shared" si="64"/>
        <v>69.286820352536125</v>
      </c>
      <c r="K645" s="361">
        <f t="shared" si="61"/>
        <v>15.243100477557947</v>
      </c>
      <c r="L645" s="297">
        <v>29.67436933269035</v>
      </c>
      <c r="M645" s="297">
        <v>14.821746953668987</v>
      </c>
      <c r="N645" s="296">
        <f t="shared" si="62"/>
        <v>0.14366555741727358</v>
      </c>
      <c r="R645" s="356"/>
    </row>
    <row r="646" spans="1:18" x14ac:dyDescent="0.35">
      <c r="A646" s="322">
        <f t="shared" si="63"/>
        <v>266</v>
      </c>
      <c r="B646" s="295" t="s">
        <v>71</v>
      </c>
      <c r="C646" s="295">
        <v>552.4</v>
      </c>
      <c r="D646" s="295"/>
      <c r="E646" s="295"/>
      <c r="F646" s="295">
        <f t="shared" si="60"/>
        <v>552.4</v>
      </c>
      <c r="G646" s="295" t="s">
        <v>1899</v>
      </c>
      <c r="H646" s="295">
        <v>260</v>
      </c>
      <c r="I646" s="296">
        <f t="shared" si="65"/>
        <v>8.250170556410542E-3</v>
      </c>
      <c r="J646" s="361">
        <f t="shared" si="64"/>
        <v>35.322692728743917</v>
      </c>
      <c r="K646" s="361">
        <f t="shared" si="61"/>
        <v>7.7709924003236619</v>
      </c>
      <c r="L646" s="297">
        <v>15.128109855881354</v>
      </c>
      <c r="M646" s="297">
        <v>7.5561847214783056</v>
      </c>
      <c r="N646" s="296">
        <f t="shared" si="62"/>
        <v>0.11907671923683427</v>
      </c>
      <c r="R646" s="356"/>
    </row>
    <row r="647" spans="1:18" x14ac:dyDescent="0.35">
      <c r="A647" s="322">
        <f t="shared" si="63"/>
        <v>267</v>
      </c>
      <c r="B647" s="295" t="s">
        <v>72</v>
      </c>
      <c r="C647" s="295">
        <v>971.2</v>
      </c>
      <c r="D647" s="295"/>
      <c r="E647" s="295"/>
      <c r="F647" s="295">
        <f t="shared" si="60"/>
        <v>971.2</v>
      </c>
      <c r="G647" s="295" t="s">
        <v>1899</v>
      </c>
      <c r="H647" s="295">
        <v>250</v>
      </c>
      <c r="I647" s="296">
        <f t="shared" si="65"/>
        <v>7.9328563042409053E-3</v>
      </c>
      <c r="J647" s="361">
        <f t="shared" si="64"/>
        <v>33.964127623792223</v>
      </c>
      <c r="K647" s="361">
        <f t="shared" si="61"/>
        <v>7.4721080772342887</v>
      </c>
      <c r="L647" s="297">
        <v>14.546259476808993</v>
      </c>
      <c r="M647" s="297">
        <v>7.2655622321906801</v>
      </c>
      <c r="N647" s="296">
        <f t="shared" si="62"/>
        <v>6.512361759681444E-2</v>
      </c>
      <c r="R647" s="356"/>
    </row>
    <row r="648" spans="1:18" x14ac:dyDescent="0.35">
      <c r="A648" s="322">
        <f t="shared" si="63"/>
        <v>268</v>
      </c>
      <c r="B648" s="295" t="s">
        <v>73</v>
      </c>
      <c r="C648" s="295">
        <v>391.8</v>
      </c>
      <c r="D648" s="295"/>
      <c r="E648" s="295"/>
      <c r="F648" s="295">
        <f t="shared" si="60"/>
        <v>391.8</v>
      </c>
      <c r="G648" s="295" t="s">
        <v>1899</v>
      </c>
      <c r="H648" s="295">
        <v>211</v>
      </c>
      <c r="I648" s="296">
        <f t="shared" si="65"/>
        <v>6.6953307207793245E-3</v>
      </c>
      <c r="J648" s="361">
        <f t="shared" si="64"/>
        <v>28.665723714480638</v>
      </c>
      <c r="K648" s="361">
        <f t="shared" si="61"/>
        <v>6.3064592171857408</v>
      </c>
      <c r="L648" s="297">
        <v>12.27704299842679</v>
      </c>
      <c r="M648" s="297">
        <v>6.1321345239689338</v>
      </c>
      <c r="N648" s="296">
        <f t="shared" si="62"/>
        <v>0.13624645343048011</v>
      </c>
      <c r="R648" s="356"/>
    </row>
    <row r="649" spans="1:18" x14ac:dyDescent="0.35">
      <c r="A649" s="322">
        <f t="shared" si="63"/>
        <v>269</v>
      </c>
      <c r="B649" s="295" t="s">
        <v>74</v>
      </c>
      <c r="C649" s="295">
        <v>414</v>
      </c>
      <c r="D649" s="295"/>
      <c r="E649" s="295"/>
      <c r="F649" s="295">
        <f t="shared" si="60"/>
        <v>414</v>
      </c>
      <c r="G649" s="295" t="s">
        <v>1892</v>
      </c>
      <c r="H649" s="295">
        <v>223</v>
      </c>
      <c r="I649" s="296">
        <f t="shared" si="65"/>
        <v>7.0761078233828878E-3</v>
      </c>
      <c r="J649" s="361">
        <f t="shared" si="64"/>
        <v>30.296001840422665</v>
      </c>
      <c r="K649" s="361">
        <f t="shared" si="61"/>
        <v>6.6651204048929866</v>
      </c>
      <c r="L649" s="297">
        <v>12.975263453313621</v>
      </c>
      <c r="M649" s="297">
        <v>6.4808815111140863</v>
      </c>
      <c r="N649" s="296">
        <f t="shared" si="62"/>
        <v>0.13627359229406608</v>
      </c>
      <c r="R649" s="356"/>
    </row>
    <row r="650" spans="1:18" x14ac:dyDescent="0.35">
      <c r="A650" s="322">
        <f t="shared" si="63"/>
        <v>270</v>
      </c>
      <c r="B650" s="295" t="s">
        <v>75</v>
      </c>
      <c r="C650" s="295">
        <v>370.4</v>
      </c>
      <c r="D650" s="295">
        <v>116.4</v>
      </c>
      <c r="E650" s="295"/>
      <c r="F650" s="295">
        <f t="shared" si="60"/>
        <v>486.79999999999995</v>
      </c>
      <c r="G650" s="295" t="s">
        <v>1899</v>
      </c>
      <c r="H650" s="295">
        <v>340</v>
      </c>
      <c r="I650" s="296">
        <f t="shared" si="65"/>
        <v>1.078868457376763E-2</v>
      </c>
      <c r="J650" s="361">
        <f t="shared" si="64"/>
        <v>46.191213568357419</v>
      </c>
      <c r="K650" s="361">
        <f t="shared" si="61"/>
        <v>10.162066985038633</v>
      </c>
      <c r="L650" s="297">
        <v>19.782912888460231</v>
      </c>
      <c r="M650" s="297">
        <v>9.8811646357793226</v>
      </c>
      <c r="N650" s="296">
        <f t="shared" si="62"/>
        <v>0.17669958520467463</v>
      </c>
      <c r="R650" s="356"/>
    </row>
    <row r="651" spans="1:18" x14ac:dyDescent="0.35">
      <c r="A651" s="322">
        <f t="shared" si="63"/>
        <v>271</v>
      </c>
      <c r="B651" s="295" t="s">
        <v>76</v>
      </c>
      <c r="C651" s="295">
        <v>355</v>
      </c>
      <c r="D651" s="295"/>
      <c r="E651" s="295"/>
      <c r="F651" s="295">
        <f t="shared" si="60"/>
        <v>355</v>
      </c>
      <c r="G651" s="295" t="s">
        <v>1892</v>
      </c>
      <c r="H651" s="295">
        <v>250</v>
      </c>
      <c r="I651" s="296">
        <f t="shared" si="65"/>
        <v>7.9328563042409053E-3</v>
      </c>
      <c r="J651" s="361">
        <f t="shared" si="64"/>
        <v>33.964127623792223</v>
      </c>
      <c r="K651" s="361">
        <f t="shared" si="61"/>
        <v>7.4721080772342887</v>
      </c>
      <c r="L651" s="297">
        <v>14.546259476808993</v>
      </c>
      <c r="M651" s="297">
        <v>7.2655622321906801</v>
      </c>
      <c r="N651" s="296">
        <f t="shared" si="62"/>
        <v>0.17816354200007375</v>
      </c>
      <c r="R651" s="356"/>
    </row>
    <row r="652" spans="1:18" x14ac:dyDescent="0.35">
      <c r="A652" s="322">
        <f t="shared" si="63"/>
        <v>272</v>
      </c>
      <c r="B652" s="295" t="s">
        <v>77</v>
      </c>
      <c r="C652" s="295">
        <v>143.19999999999999</v>
      </c>
      <c r="D652" s="295"/>
      <c r="E652" s="295">
        <v>41.9</v>
      </c>
      <c r="F652" s="295">
        <f t="shared" si="60"/>
        <v>185.1</v>
      </c>
      <c r="G652" s="295" t="s">
        <v>1892</v>
      </c>
      <c r="H652" s="295">
        <v>173</v>
      </c>
      <c r="I652" s="296">
        <f t="shared" si="65"/>
        <v>5.489536562534706E-3</v>
      </c>
      <c r="J652" s="361">
        <f t="shared" si="64"/>
        <v>23.503176315664216</v>
      </c>
      <c r="K652" s="361">
        <f t="shared" si="61"/>
        <v>5.1706987894461278</v>
      </c>
      <c r="L652" s="297">
        <v>10.066011557951823</v>
      </c>
      <c r="M652" s="297">
        <v>5.0277690646759501</v>
      </c>
      <c r="N652" s="296">
        <f t="shared" si="62"/>
        <v>0.23645410982030318</v>
      </c>
      <c r="R652" s="356"/>
    </row>
    <row r="653" spans="1:18" x14ac:dyDescent="0.35">
      <c r="A653" s="322">
        <f t="shared" si="63"/>
        <v>273</v>
      </c>
      <c r="B653" s="295" t="s">
        <v>78</v>
      </c>
      <c r="C653" s="295">
        <v>163.19999999999999</v>
      </c>
      <c r="D653" s="295"/>
      <c r="E653" s="295"/>
      <c r="F653" s="295">
        <f t="shared" si="60"/>
        <v>163.19999999999999</v>
      </c>
      <c r="G653" s="295" t="s">
        <v>1892</v>
      </c>
      <c r="H653" s="295">
        <v>120</v>
      </c>
      <c r="I653" s="296">
        <f t="shared" si="65"/>
        <v>3.8077710260356343E-3</v>
      </c>
      <c r="J653" s="361">
        <f t="shared" si="64"/>
        <v>16.302781259420264</v>
      </c>
      <c r="K653" s="361">
        <f t="shared" si="61"/>
        <v>3.5866118770724582</v>
      </c>
      <c r="L653" s="297">
        <v>6.9822045488683164</v>
      </c>
      <c r="M653" s="297">
        <v>3.4874698714515255</v>
      </c>
      <c r="N653" s="296">
        <f t="shared" si="62"/>
        <v>0.18602369826478288</v>
      </c>
      <c r="R653" s="356"/>
    </row>
    <row r="654" spans="1:18" x14ac:dyDescent="0.35">
      <c r="A654" s="322">
        <f t="shared" si="63"/>
        <v>274</v>
      </c>
      <c r="B654" s="295" t="s">
        <v>79</v>
      </c>
      <c r="C654" s="295">
        <v>268.2</v>
      </c>
      <c r="D654" s="295"/>
      <c r="E654" s="295"/>
      <c r="F654" s="295">
        <f t="shared" si="60"/>
        <v>268.2</v>
      </c>
      <c r="G654" s="295" t="s">
        <v>1892</v>
      </c>
      <c r="H654" s="295">
        <v>158</v>
      </c>
      <c r="I654" s="296">
        <f t="shared" si="65"/>
        <v>5.0135651842802519E-3</v>
      </c>
      <c r="J654" s="361">
        <f t="shared" si="64"/>
        <v>21.465328658236682</v>
      </c>
      <c r="K654" s="361">
        <f t="shared" si="61"/>
        <v>4.7223723048120698</v>
      </c>
      <c r="L654" s="297">
        <v>9.1932359893432842</v>
      </c>
      <c r="M654" s="297">
        <v>4.5918353307445097</v>
      </c>
      <c r="N654" s="296">
        <f t="shared" si="62"/>
        <v>0.14904091082452103</v>
      </c>
      <c r="R654" s="356"/>
    </row>
    <row r="655" spans="1:18" x14ac:dyDescent="0.35">
      <c r="A655" s="322">
        <f t="shared" si="63"/>
        <v>275</v>
      </c>
      <c r="B655" s="295" t="s">
        <v>80</v>
      </c>
      <c r="C655" s="295">
        <v>1401.05</v>
      </c>
      <c r="D655" s="295"/>
      <c r="E655" s="295"/>
      <c r="F655" s="295">
        <f t="shared" si="60"/>
        <v>1401.05</v>
      </c>
      <c r="G655" s="295" t="s">
        <v>1892</v>
      </c>
      <c r="H655" s="295">
        <v>820</v>
      </c>
      <c r="I655" s="296">
        <f t="shared" si="65"/>
        <v>2.6019768677910168E-2</v>
      </c>
      <c r="J655" s="361">
        <f t="shared" si="64"/>
        <v>111.40233860603848</v>
      </c>
      <c r="K655" s="361">
        <f t="shared" si="61"/>
        <v>24.508514493328466</v>
      </c>
      <c r="L655" s="297">
        <v>47.711731083933493</v>
      </c>
      <c r="M655" s="297">
        <v>23.831044121585428</v>
      </c>
      <c r="N655" s="296">
        <f t="shared" si="62"/>
        <v>0.14807011049204946</v>
      </c>
      <c r="R655" s="356"/>
    </row>
    <row r="656" spans="1:18" x14ac:dyDescent="0.35">
      <c r="A656" s="322">
        <f t="shared" si="63"/>
        <v>276</v>
      </c>
      <c r="B656" s="295" t="s">
        <v>81</v>
      </c>
      <c r="C656" s="295">
        <v>1909.5</v>
      </c>
      <c r="D656" s="295"/>
      <c r="E656" s="295"/>
      <c r="F656" s="295">
        <f t="shared" si="60"/>
        <v>1909.5</v>
      </c>
      <c r="G656" s="295" t="s">
        <v>1899</v>
      </c>
      <c r="H656" s="295">
        <v>819</v>
      </c>
      <c r="I656" s="296">
        <f t="shared" si="65"/>
        <v>2.5988037252693205E-2</v>
      </c>
      <c r="J656" s="361">
        <f t="shared" si="64"/>
        <v>111.26648209554332</v>
      </c>
      <c r="K656" s="361">
        <f t="shared" si="61"/>
        <v>24.478626061019533</v>
      </c>
      <c r="L656" s="297">
        <v>47.653546046026257</v>
      </c>
      <c r="M656" s="297">
        <v>23.801981872656668</v>
      </c>
      <c r="N656" s="296">
        <f t="shared" si="62"/>
        <v>0.10851041428397265</v>
      </c>
      <c r="R656" s="356"/>
    </row>
    <row r="657" spans="1:18" x14ac:dyDescent="0.35">
      <c r="A657" s="322">
        <f t="shared" si="63"/>
        <v>277</v>
      </c>
      <c r="B657" s="295" t="s">
        <v>112</v>
      </c>
      <c r="C657" s="295">
        <v>542.20000000000005</v>
      </c>
      <c r="D657" s="295"/>
      <c r="E657" s="295"/>
      <c r="F657" s="295">
        <f t="shared" si="60"/>
        <v>542.20000000000005</v>
      </c>
      <c r="G657" s="295" t="s">
        <v>1892</v>
      </c>
      <c r="H657" s="295">
        <v>318</v>
      </c>
      <c r="I657" s="296">
        <f t="shared" si="65"/>
        <v>1.0090593218994432E-2</v>
      </c>
      <c r="J657" s="361">
        <f t="shared" si="64"/>
        <v>43.202370337463712</v>
      </c>
      <c r="K657" s="361">
        <f t="shared" si="61"/>
        <v>9.5045214742420168</v>
      </c>
      <c r="L657" s="297">
        <v>18.502842054501038</v>
      </c>
      <c r="M657" s="297">
        <v>9.2417951593465446</v>
      </c>
      <c r="N657" s="296">
        <f t="shared" si="62"/>
        <v>0.14837980270297546</v>
      </c>
      <c r="R657" s="356"/>
    </row>
    <row r="658" spans="1:18" x14ac:dyDescent="0.35">
      <c r="A658" s="322">
        <f t="shared" si="63"/>
        <v>278</v>
      </c>
      <c r="B658" s="295" t="s">
        <v>113</v>
      </c>
      <c r="C658" s="295">
        <v>168.8</v>
      </c>
      <c r="D658" s="295"/>
      <c r="E658" s="295"/>
      <c r="F658" s="295">
        <f t="shared" si="60"/>
        <v>168.8</v>
      </c>
      <c r="G658" s="295" t="s">
        <v>1892</v>
      </c>
      <c r="H658" s="295">
        <v>120</v>
      </c>
      <c r="I658" s="296">
        <f t="shared" si="65"/>
        <v>3.8077710260356343E-3</v>
      </c>
      <c r="J658" s="361">
        <f t="shared" si="64"/>
        <v>16.302781259420264</v>
      </c>
      <c r="K658" s="361">
        <f t="shared" si="61"/>
        <v>3.5866118770724582</v>
      </c>
      <c r="L658" s="297">
        <v>6.9822045488683164</v>
      </c>
      <c r="M658" s="297">
        <v>3.4874698714515255</v>
      </c>
      <c r="N658" s="296">
        <f t="shared" si="62"/>
        <v>0.17985229595268107</v>
      </c>
      <c r="R658" s="356"/>
    </row>
    <row r="659" spans="1:18" x14ac:dyDescent="0.35">
      <c r="A659" s="322">
        <f t="shared" si="63"/>
        <v>279</v>
      </c>
      <c r="B659" s="295" t="s">
        <v>114</v>
      </c>
      <c r="C659" s="295">
        <v>173.2</v>
      </c>
      <c r="D659" s="295"/>
      <c r="E659" s="295"/>
      <c r="F659" s="295">
        <f t="shared" si="60"/>
        <v>173.2</v>
      </c>
      <c r="G659" s="295" t="s">
        <v>1892</v>
      </c>
      <c r="H659" s="295">
        <v>162</v>
      </c>
      <c r="I659" s="296">
        <f t="shared" si="65"/>
        <v>5.1404908851481069E-3</v>
      </c>
      <c r="J659" s="361">
        <f t="shared" si="64"/>
        <v>22.008754700217363</v>
      </c>
      <c r="K659" s="361">
        <f t="shared" si="61"/>
        <v>4.8419260340478196</v>
      </c>
      <c r="L659" s="297">
        <v>9.425976140972228</v>
      </c>
      <c r="M659" s="297">
        <v>4.7080843264595602</v>
      </c>
      <c r="N659" s="296">
        <f t="shared" si="62"/>
        <v>0.23663245497515573</v>
      </c>
      <c r="R659" s="356"/>
    </row>
    <row r="660" spans="1:18" x14ac:dyDescent="0.35">
      <c r="A660" s="322">
        <f t="shared" si="63"/>
        <v>280</v>
      </c>
      <c r="B660" s="295" t="s">
        <v>115</v>
      </c>
      <c r="C660" s="295">
        <v>174.6</v>
      </c>
      <c r="D660" s="295"/>
      <c r="E660" s="295"/>
      <c r="F660" s="295">
        <f t="shared" si="60"/>
        <v>174.6</v>
      </c>
      <c r="G660" s="295" t="s">
        <v>1892</v>
      </c>
      <c r="H660" s="295">
        <v>140</v>
      </c>
      <c r="I660" s="296">
        <f t="shared" si="65"/>
        <v>4.4423995303749068E-3</v>
      </c>
      <c r="J660" s="361">
        <f t="shared" si="64"/>
        <v>19.019911469323645</v>
      </c>
      <c r="K660" s="361">
        <f t="shared" si="61"/>
        <v>4.1843805232512024</v>
      </c>
      <c r="L660" s="297">
        <v>8.1459053070130363</v>
      </c>
      <c r="M660" s="297">
        <v>4.0687148500267805</v>
      </c>
      <c r="N660" s="296">
        <f t="shared" si="62"/>
        <v>0.20285745790157311</v>
      </c>
      <c r="R660" s="356"/>
    </row>
    <row r="661" spans="1:18" x14ac:dyDescent="0.35">
      <c r="A661" s="322">
        <f t="shared" si="63"/>
        <v>281</v>
      </c>
      <c r="B661" s="295" t="s">
        <v>116</v>
      </c>
      <c r="C661" s="295">
        <v>174.6</v>
      </c>
      <c r="D661" s="295"/>
      <c r="E661" s="295">
        <v>31</v>
      </c>
      <c r="F661" s="295">
        <f t="shared" si="60"/>
        <v>205.6</v>
      </c>
      <c r="G661" s="295" t="s">
        <v>1892</v>
      </c>
      <c r="H661" s="295">
        <v>167</v>
      </c>
      <c r="I661" s="296">
        <f t="shared" si="65"/>
        <v>5.2991480112329244E-3</v>
      </c>
      <c r="J661" s="361">
        <f t="shared" si="64"/>
        <v>22.688037252693203</v>
      </c>
      <c r="K661" s="361">
        <f t="shared" si="61"/>
        <v>4.9913681955925044</v>
      </c>
      <c r="L661" s="297">
        <v>9.7169013305084082</v>
      </c>
      <c r="M661" s="297">
        <v>4.8533955711033734</v>
      </c>
      <c r="N661" s="296">
        <f t="shared" si="62"/>
        <v>0.20549466123490998</v>
      </c>
      <c r="R661" s="356"/>
    </row>
    <row r="662" spans="1:18" x14ac:dyDescent="0.35">
      <c r="A662" s="322">
        <f t="shared" si="63"/>
        <v>282</v>
      </c>
      <c r="B662" s="295" t="s">
        <v>117</v>
      </c>
      <c r="C662" s="295">
        <v>285.89999999999998</v>
      </c>
      <c r="D662" s="295"/>
      <c r="E662" s="295"/>
      <c r="F662" s="295">
        <f t="shared" si="60"/>
        <v>285.89999999999998</v>
      </c>
      <c r="G662" s="295" t="s">
        <v>1892</v>
      </c>
      <c r="H662" s="295">
        <v>80</v>
      </c>
      <c r="I662" s="296">
        <f t="shared" si="65"/>
        <v>2.5385140173570897E-3</v>
      </c>
      <c r="J662" s="361">
        <f t="shared" si="64"/>
        <v>10.868520839613511</v>
      </c>
      <c r="K662" s="361">
        <f t="shared" si="61"/>
        <v>2.3910745847149726</v>
      </c>
      <c r="L662" s="297">
        <v>4.6548030325788776</v>
      </c>
      <c r="M662" s="297">
        <v>2.3249799143010175</v>
      </c>
      <c r="N662" s="296">
        <f t="shared" si="62"/>
        <v>7.0791809622974405E-2</v>
      </c>
      <c r="R662" s="356"/>
    </row>
    <row r="663" spans="1:18" x14ac:dyDescent="0.35">
      <c r="A663" s="322">
        <f t="shared" si="63"/>
        <v>283</v>
      </c>
      <c r="B663" s="295" t="s">
        <v>118</v>
      </c>
      <c r="C663" s="295">
        <v>365.3</v>
      </c>
      <c r="D663" s="295">
        <v>20.6</v>
      </c>
      <c r="E663" s="295"/>
      <c r="F663" s="295">
        <f t="shared" si="60"/>
        <v>385.90000000000003</v>
      </c>
      <c r="G663" s="295" t="s">
        <v>1892</v>
      </c>
      <c r="H663" s="295">
        <v>305</v>
      </c>
      <c r="I663" s="296">
        <f t="shared" si="65"/>
        <v>9.6780846911739046E-3</v>
      </c>
      <c r="J663" s="361">
        <f t="shared" si="64"/>
        <v>41.436235701026511</v>
      </c>
      <c r="K663" s="361">
        <f t="shared" si="61"/>
        <v>9.1159718542258332</v>
      </c>
      <c r="L663" s="297">
        <v>17.746436561706972</v>
      </c>
      <c r="M663" s="297">
        <v>8.8639859232726295</v>
      </c>
      <c r="N663" s="296">
        <f t="shared" si="62"/>
        <v>0.1999549884432027</v>
      </c>
      <c r="R663" s="356"/>
    </row>
    <row r="664" spans="1:18" x14ac:dyDescent="0.35">
      <c r="A664" s="322">
        <f t="shared" si="63"/>
        <v>284</v>
      </c>
      <c r="B664" s="295" t="s">
        <v>119</v>
      </c>
      <c r="C664" s="295">
        <v>204.5</v>
      </c>
      <c r="D664" s="295"/>
      <c r="E664" s="295"/>
      <c r="F664" s="295">
        <f t="shared" si="60"/>
        <v>204.5</v>
      </c>
      <c r="G664" s="295" t="s">
        <v>1892</v>
      </c>
      <c r="H664" s="295">
        <v>179</v>
      </c>
      <c r="I664" s="296">
        <f t="shared" si="65"/>
        <v>5.6799251138364886E-3</v>
      </c>
      <c r="J664" s="361">
        <f t="shared" si="64"/>
        <v>24.318315378635234</v>
      </c>
      <c r="K664" s="361">
        <f t="shared" si="61"/>
        <v>5.3500293832997512</v>
      </c>
      <c r="L664" s="297">
        <v>10.41512178539524</v>
      </c>
      <c r="M664" s="297">
        <v>5.2021425582485268</v>
      </c>
      <c r="N664" s="296">
        <f t="shared" si="62"/>
        <v>0.22144552129867359</v>
      </c>
      <c r="R664" s="356"/>
    </row>
    <row r="665" spans="1:18" x14ac:dyDescent="0.35">
      <c r="A665" s="322">
        <f t="shared" si="63"/>
        <v>285</v>
      </c>
      <c r="B665" s="295" t="s">
        <v>120</v>
      </c>
      <c r="C665" s="295">
        <v>625.70000000000005</v>
      </c>
      <c r="D665" s="295"/>
      <c r="E665" s="295"/>
      <c r="F665" s="295">
        <f t="shared" si="60"/>
        <v>625.70000000000005</v>
      </c>
      <c r="G665" s="295" t="s">
        <v>1892</v>
      </c>
      <c r="H665" s="295">
        <v>385</v>
      </c>
      <c r="I665" s="296">
        <f t="shared" si="65"/>
        <v>1.2216598708530995E-2</v>
      </c>
      <c r="J665" s="361">
        <f t="shared" si="64"/>
        <v>52.304756540640028</v>
      </c>
      <c r="K665" s="361">
        <f t="shared" si="61"/>
        <v>11.507046438940806</v>
      </c>
      <c r="L665" s="297">
        <v>22.401239594285848</v>
      </c>
      <c r="M665" s="297">
        <v>11.188965837573647</v>
      </c>
      <c r="N665" s="296">
        <f t="shared" si="62"/>
        <v>0.15566886433025465</v>
      </c>
      <c r="R665" s="356"/>
    </row>
    <row r="666" spans="1:18" x14ac:dyDescent="0.35">
      <c r="A666" s="322">
        <f t="shared" si="63"/>
        <v>286</v>
      </c>
      <c r="B666" s="295" t="s">
        <v>122</v>
      </c>
      <c r="C666" s="295">
        <v>429.5</v>
      </c>
      <c r="D666" s="295"/>
      <c r="E666" s="295">
        <v>30.7</v>
      </c>
      <c r="F666" s="295">
        <f t="shared" si="60"/>
        <v>460.2</v>
      </c>
      <c r="G666" s="295" t="s">
        <v>1892</v>
      </c>
      <c r="H666" s="295">
        <v>520</v>
      </c>
      <c r="I666" s="296">
        <f t="shared" si="65"/>
        <v>1.6500341112821084E-2</v>
      </c>
      <c r="J666" s="361">
        <f t="shared" si="64"/>
        <v>70.645385457487833</v>
      </c>
      <c r="K666" s="361">
        <f t="shared" si="61"/>
        <v>15.541984800647324</v>
      </c>
      <c r="L666" s="297">
        <v>30.256219711762707</v>
      </c>
      <c r="M666" s="297">
        <v>15.112369442956611</v>
      </c>
      <c r="N666" s="296">
        <f t="shared" si="62"/>
        <v>0.28586692614701109</v>
      </c>
      <c r="R666" s="356"/>
    </row>
    <row r="667" spans="1:18" x14ac:dyDescent="0.35">
      <c r="A667" s="322">
        <f t="shared" si="63"/>
        <v>287</v>
      </c>
      <c r="B667" s="295" t="s">
        <v>123</v>
      </c>
      <c r="C667" s="295">
        <v>206.4</v>
      </c>
      <c r="D667" s="295"/>
      <c r="E667" s="295"/>
      <c r="F667" s="295">
        <f t="shared" si="60"/>
        <v>206.4</v>
      </c>
      <c r="G667" s="295" t="s">
        <v>1892</v>
      </c>
      <c r="H667" s="295">
        <v>119</v>
      </c>
      <c r="I667" s="296">
        <f t="shared" si="65"/>
        <v>3.776039600818671E-3</v>
      </c>
      <c r="J667" s="361">
        <f t="shared" si="64"/>
        <v>16.166924748925098</v>
      </c>
      <c r="K667" s="361">
        <f t="shared" si="61"/>
        <v>3.5567234447635214</v>
      </c>
      <c r="L667" s="297">
        <v>6.9240195109610809</v>
      </c>
      <c r="M667" s="297">
        <v>3.4584076225227633</v>
      </c>
      <c r="N667" s="296">
        <f t="shared" si="62"/>
        <v>0.1458627680580061</v>
      </c>
      <c r="R667" s="356"/>
    </row>
    <row r="668" spans="1:18" x14ac:dyDescent="0.35">
      <c r="A668" s="322">
        <f t="shared" si="63"/>
        <v>288</v>
      </c>
      <c r="B668" s="295" t="s">
        <v>1670</v>
      </c>
      <c r="C668" s="295">
        <v>275.2</v>
      </c>
      <c r="D668" s="295"/>
      <c r="E668" s="295"/>
      <c r="F668" s="295">
        <f t="shared" si="60"/>
        <v>275.2</v>
      </c>
      <c r="G668" s="295" t="s">
        <v>1892</v>
      </c>
      <c r="H668" s="295">
        <v>228</v>
      </c>
      <c r="I668" s="296">
        <f t="shared" si="65"/>
        <v>7.2347649494677053E-3</v>
      </c>
      <c r="J668" s="361">
        <f t="shared" si="64"/>
        <v>30.975284392898505</v>
      </c>
      <c r="K668" s="361">
        <f t="shared" si="61"/>
        <v>6.8145625664376714</v>
      </c>
      <c r="L668" s="297">
        <v>13.266188642849801</v>
      </c>
      <c r="M668" s="297">
        <v>6.6261927557578995</v>
      </c>
      <c r="N668" s="296">
        <f t="shared" si="62"/>
        <v>0.20960112048671464</v>
      </c>
      <c r="R668" s="356"/>
    </row>
    <row r="669" spans="1:18" x14ac:dyDescent="0.35">
      <c r="A669" s="322">
        <f t="shared" si="63"/>
        <v>289</v>
      </c>
      <c r="B669" s="295" t="s">
        <v>1671</v>
      </c>
      <c r="C669" s="295">
        <v>318.89999999999998</v>
      </c>
      <c r="D669" s="295"/>
      <c r="E669" s="295"/>
      <c r="F669" s="295">
        <f t="shared" si="60"/>
        <v>318.89999999999998</v>
      </c>
      <c r="G669" s="295" t="s">
        <v>1899</v>
      </c>
      <c r="H669" s="295">
        <v>190</v>
      </c>
      <c r="I669" s="296">
        <f t="shared" si="65"/>
        <v>6.0289707912230877E-3</v>
      </c>
      <c r="J669" s="361">
        <f t="shared" si="64"/>
        <v>25.812736994082087</v>
      </c>
      <c r="K669" s="361">
        <f t="shared" si="61"/>
        <v>5.6788021386980594</v>
      </c>
      <c r="L669" s="297">
        <v>11.055157202374835</v>
      </c>
      <c r="M669" s="297">
        <v>5.5218272964649167</v>
      </c>
      <c r="N669" s="296">
        <f t="shared" si="62"/>
        <v>0.15073227855634963</v>
      </c>
      <c r="R669" s="356"/>
    </row>
    <row r="670" spans="1:18" x14ac:dyDescent="0.35">
      <c r="A670" s="322">
        <f t="shared" si="63"/>
        <v>290</v>
      </c>
      <c r="B670" s="295" t="s">
        <v>1672</v>
      </c>
      <c r="C670" s="295">
        <v>75.2</v>
      </c>
      <c r="D670" s="295"/>
      <c r="E670" s="295"/>
      <c r="F670" s="295">
        <f t="shared" si="60"/>
        <v>75.2</v>
      </c>
      <c r="G670" s="295" t="s">
        <v>1899</v>
      </c>
      <c r="H670" s="295">
        <v>140</v>
      </c>
      <c r="I670" s="296">
        <f t="shared" si="65"/>
        <v>4.4423995303749068E-3</v>
      </c>
      <c r="J670" s="361">
        <f t="shared" si="64"/>
        <v>19.019911469323645</v>
      </c>
      <c r="K670" s="361">
        <f t="shared" si="61"/>
        <v>4.1843805232512024</v>
      </c>
      <c r="L670" s="297">
        <v>8.1459053070130363</v>
      </c>
      <c r="M670" s="297">
        <v>4.0687148500267805</v>
      </c>
      <c r="N670" s="296">
        <f t="shared" si="62"/>
        <v>0.47099617220232265</v>
      </c>
      <c r="R670" s="356"/>
    </row>
    <row r="671" spans="1:18" x14ac:dyDescent="0.35">
      <c r="A671" s="322">
        <f t="shared" si="63"/>
        <v>291</v>
      </c>
      <c r="B671" s="295" t="s">
        <v>1673</v>
      </c>
      <c r="C671" s="295">
        <v>320.89999999999998</v>
      </c>
      <c r="D671" s="295"/>
      <c r="E671" s="295"/>
      <c r="F671" s="295">
        <f t="shared" si="60"/>
        <v>320.89999999999998</v>
      </c>
      <c r="G671" s="295" t="s">
        <v>1892</v>
      </c>
      <c r="H671" s="295">
        <v>262</v>
      </c>
      <c r="I671" s="296">
        <f t="shared" si="65"/>
        <v>8.3136334068444687E-3</v>
      </c>
      <c r="J671" s="361">
        <f t="shared" si="64"/>
        <v>35.59440574973425</v>
      </c>
      <c r="K671" s="361">
        <f t="shared" si="61"/>
        <v>7.8307692649415346</v>
      </c>
      <c r="L671" s="297">
        <v>15.244479931695826</v>
      </c>
      <c r="M671" s="297">
        <v>7.6143092193358317</v>
      </c>
      <c r="N671" s="296">
        <f t="shared" si="62"/>
        <v>0.20655644800781381</v>
      </c>
      <c r="R671" s="356"/>
    </row>
    <row r="672" spans="1:18" x14ac:dyDescent="0.35">
      <c r="A672" s="322">
        <f t="shared" si="63"/>
        <v>292</v>
      </c>
      <c r="B672" s="295" t="s">
        <v>1674</v>
      </c>
      <c r="C672" s="295">
        <v>417.2</v>
      </c>
      <c r="D672" s="295"/>
      <c r="E672" s="295"/>
      <c r="F672" s="295">
        <f t="shared" si="60"/>
        <v>417.2</v>
      </c>
      <c r="G672" s="295" t="s">
        <v>1892</v>
      </c>
      <c r="H672" s="295">
        <v>120</v>
      </c>
      <c r="I672" s="296">
        <f t="shared" si="65"/>
        <v>3.8077710260356343E-3</v>
      </c>
      <c r="J672" s="361">
        <f t="shared" si="64"/>
        <v>16.302781259420264</v>
      </c>
      <c r="K672" s="361">
        <f t="shared" si="61"/>
        <v>3.5866118770724582</v>
      </c>
      <c r="L672" s="297">
        <v>6.9822045488683164</v>
      </c>
      <c r="M672" s="297">
        <v>3.4874698714515255</v>
      </c>
      <c r="N672" s="296">
        <f t="shared" si="62"/>
        <v>7.276861830491986E-2</v>
      </c>
      <c r="R672" s="356"/>
    </row>
    <row r="673" spans="1:18" x14ac:dyDescent="0.35">
      <c r="A673" s="322">
        <f t="shared" si="63"/>
        <v>293</v>
      </c>
      <c r="B673" s="295" t="s">
        <v>1675</v>
      </c>
      <c r="C673" s="295">
        <v>321.3</v>
      </c>
      <c r="D673" s="295"/>
      <c r="E673" s="295"/>
      <c r="F673" s="295">
        <f t="shared" si="60"/>
        <v>321.3</v>
      </c>
      <c r="G673" s="295" t="s">
        <v>1892</v>
      </c>
      <c r="H673" s="295">
        <v>230</v>
      </c>
      <c r="I673" s="296">
        <f t="shared" si="65"/>
        <v>7.2982277999016328E-3</v>
      </c>
      <c r="J673" s="361">
        <f t="shared" si="64"/>
        <v>31.246997413888845</v>
      </c>
      <c r="K673" s="361">
        <f t="shared" si="61"/>
        <v>6.8743394310555459</v>
      </c>
      <c r="L673" s="297">
        <v>13.382558718664274</v>
      </c>
      <c r="M673" s="297">
        <v>6.6843172536154247</v>
      </c>
      <c r="N673" s="296">
        <f t="shared" si="62"/>
        <v>0.18110243640592621</v>
      </c>
      <c r="R673" s="356"/>
    </row>
    <row r="674" spans="1:18" x14ac:dyDescent="0.35">
      <c r="A674" s="322">
        <f t="shared" si="63"/>
        <v>294</v>
      </c>
      <c r="B674" s="295" t="s">
        <v>1676</v>
      </c>
      <c r="C674" s="295">
        <v>284.5</v>
      </c>
      <c r="D674" s="295"/>
      <c r="E674" s="295"/>
      <c r="F674" s="295">
        <f t="shared" si="60"/>
        <v>284.5</v>
      </c>
      <c r="G674" s="295" t="s">
        <v>1892</v>
      </c>
      <c r="H674" s="295">
        <v>182</v>
      </c>
      <c r="I674" s="296">
        <f t="shared" si="65"/>
        <v>5.7751193894873794E-3</v>
      </c>
      <c r="J674" s="361">
        <f t="shared" si="64"/>
        <v>24.72588491012074</v>
      </c>
      <c r="K674" s="361">
        <f t="shared" si="61"/>
        <v>5.4396946802265633</v>
      </c>
      <c r="L674" s="297">
        <v>10.589676899116947</v>
      </c>
      <c r="M674" s="297">
        <v>5.2893293050348147</v>
      </c>
      <c r="N674" s="296">
        <f t="shared" si="62"/>
        <v>0.1618438867996452</v>
      </c>
      <c r="R674" s="356"/>
    </row>
    <row r="675" spans="1:18" x14ac:dyDescent="0.35">
      <c r="A675" s="322">
        <f t="shared" si="63"/>
        <v>295</v>
      </c>
      <c r="B675" s="295" t="s">
        <v>1677</v>
      </c>
      <c r="C675" s="295">
        <v>326.10000000000002</v>
      </c>
      <c r="D675" s="295"/>
      <c r="E675" s="295"/>
      <c r="F675" s="295">
        <f t="shared" si="60"/>
        <v>326.10000000000002</v>
      </c>
      <c r="G675" s="295" t="s">
        <v>1892</v>
      </c>
      <c r="H675" s="295">
        <v>177</v>
      </c>
      <c r="I675" s="296">
        <f t="shared" si="65"/>
        <v>5.6164622634025611E-3</v>
      </c>
      <c r="J675" s="361">
        <f t="shared" si="64"/>
        <v>24.046602357644893</v>
      </c>
      <c r="K675" s="361">
        <f t="shared" si="61"/>
        <v>5.2902525186818767</v>
      </c>
      <c r="L675" s="297">
        <v>10.298751709580767</v>
      </c>
      <c r="M675" s="297">
        <v>5.1440180603910015</v>
      </c>
      <c r="N675" s="296">
        <f t="shared" si="62"/>
        <v>0.13731868950106882</v>
      </c>
      <c r="R675" s="356"/>
    </row>
    <row r="676" spans="1:18" x14ac:dyDescent="0.35">
      <c r="A676" s="322">
        <f t="shared" si="63"/>
        <v>296</v>
      </c>
      <c r="B676" s="295" t="s">
        <v>1678</v>
      </c>
      <c r="C676" s="295">
        <v>497.9</v>
      </c>
      <c r="D676" s="295"/>
      <c r="E676" s="295">
        <v>40.6</v>
      </c>
      <c r="F676" s="295">
        <f t="shared" si="60"/>
        <v>538.5</v>
      </c>
      <c r="G676" s="295" t="s">
        <v>1892</v>
      </c>
      <c r="H676" s="295">
        <v>342</v>
      </c>
      <c r="I676" s="296">
        <f t="shared" si="65"/>
        <v>1.0852147424201559E-2</v>
      </c>
      <c r="J676" s="361">
        <f t="shared" si="64"/>
        <v>46.462926589347759</v>
      </c>
      <c r="K676" s="361">
        <f t="shared" si="61"/>
        <v>10.221843849656507</v>
      </c>
      <c r="L676" s="297">
        <v>19.8992829642747</v>
      </c>
      <c r="M676" s="297">
        <v>9.9392891336368514</v>
      </c>
      <c r="N676" s="296">
        <f t="shared" si="62"/>
        <v>0.16067473080207209</v>
      </c>
      <c r="R676" s="356"/>
    </row>
    <row r="677" spans="1:18" x14ac:dyDescent="0.35">
      <c r="A677" s="322">
        <f t="shared" si="63"/>
        <v>297</v>
      </c>
      <c r="B677" s="295" t="s">
        <v>1679</v>
      </c>
      <c r="C677" s="295">
        <v>138.80000000000001</v>
      </c>
      <c r="D677" s="295"/>
      <c r="E677" s="295"/>
      <c r="F677" s="295">
        <f t="shared" si="60"/>
        <v>138.80000000000001</v>
      </c>
      <c r="G677" s="295" t="s">
        <v>1892</v>
      </c>
      <c r="H677" s="295">
        <v>201</v>
      </c>
      <c r="I677" s="296">
        <f t="shared" si="65"/>
        <v>6.3780164686096878E-3</v>
      </c>
      <c r="J677" s="361">
        <f t="shared" si="64"/>
        <v>27.307158609528948</v>
      </c>
      <c r="K677" s="361">
        <f t="shared" si="61"/>
        <v>6.0075748940963685</v>
      </c>
      <c r="L677" s="297">
        <v>11.69519261935443</v>
      </c>
      <c r="M677" s="297">
        <v>5.8415120346813056</v>
      </c>
      <c r="N677" s="296">
        <f t="shared" si="62"/>
        <v>0.3663648282252237</v>
      </c>
      <c r="R677" s="356"/>
    </row>
    <row r="678" spans="1:18" x14ac:dyDescent="0.35">
      <c r="A678" s="322">
        <f t="shared" si="63"/>
        <v>298</v>
      </c>
      <c r="B678" s="295" t="s">
        <v>1680</v>
      </c>
      <c r="C678" s="295">
        <v>4598.6000000000004</v>
      </c>
      <c r="D678" s="295">
        <v>90.9</v>
      </c>
      <c r="E678" s="295">
        <v>100</v>
      </c>
      <c r="F678" s="295">
        <f t="shared" si="60"/>
        <v>4789.5</v>
      </c>
      <c r="G678" s="295" t="s">
        <v>1907</v>
      </c>
      <c r="H678" s="295">
        <v>845</v>
      </c>
      <c r="I678" s="296">
        <f t="shared" si="65"/>
        <v>2.681305430833426E-2</v>
      </c>
      <c r="J678" s="361">
        <f t="shared" si="64"/>
        <v>114.79875136841771</v>
      </c>
      <c r="K678" s="361">
        <f t="shared" si="61"/>
        <v>25.255725301051896</v>
      </c>
      <c r="L678" s="297">
        <v>49.166357031614403</v>
      </c>
      <c r="M678" s="297">
        <v>24.557600344804495</v>
      </c>
      <c r="N678" s="296">
        <f t="shared" si="62"/>
        <v>4.4634812411710724E-2</v>
      </c>
      <c r="R678" s="356"/>
    </row>
    <row r="679" spans="1:18" x14ac:dyDescent="0.35">
      <c r="A679" s="322">
        <f t="shared" si="63"/>
        <v>299</v>
      </c>
      <c r="B679" s="295" t="s">
        <v>1681</v>
      </c>
      <c r="C679" s="295">
        <v>387.4</v>
      </c>
      <c r="D679" s="295"/>
      <c r="E679" s="295"/>
      <c r="F679" s="295">
        <f t="shared" si="60"/>
        <v>387.4</v>
      </c>
      <c r="G679" s="295" t="s">
        <v>1899</v>
      </c>
      <c r="H679" s="295">
        <v>196</v>
      </c>
      <c r="I679" s="296">
        <f t="shared" si="65"/>
        <v>6.2193593425248694E-3</v>
      </c>
      <c r="J679" s="361">
        <f t="shared" si="64"/>
        <v>26.627876057053101</v>
      </c>
      <c r="K679" s="361">
        <f t="shared" si="61"/>
        <v>5.8581327325516819</v>
      </c>
      <c r="L679" s="297">
        <v>11.404267429818251</v>
      </c>
      <c r="M679" s="297">
        <v>5.6962007900374925</v>
      </c>
      <c r="N679" s="296">
        <f t="shared" si="62"/>
        <v>0.12799813373634622</v>
      </c>
      <c r="R679" s="356"/>
    </row>
    <row r="680" spans="1:18" x14ac:dyDescent="0.35">
      <c r="A680" s="322">
        <f t="shared" si="63"/>
        <v>300</v>
      </c>
      <c r="B680" s="295" t="s">
        <v>1682</v>
      </c>
      <c r="C680" s="295">
        <v>4956.8999999999996</v>
      </c>
      <c r="D680" s="295"/>
      <c r="E680" s="295"/>
      <c r="F680" s="295">
        <f t="shared" si="60"/>
        <v>4956.8999999999996</v>
      </c>
      <c r="G680" s="295" t="s">
        <v>1907</v>
      </c>
      <c r="H680" s="295">
        <v>839</v>
      </c>
      <c r="I680" s="296">
        <f t="shared" si="65"/>
        <v>2.6622665757032479E-2</v>
      </c>
      <c r="J680" s="361">
        <f t="shared" si="64"/>
        <v>113.9836123054467</v>
      </c>
      <c r="K680" s="361">
        <f t="shared" si="61"/>
        <v>25.076394707198272</v>
      </c>
      <c r="L680" s="297">
        <v>48.817246804170978</v>
      </c>
      <c r="M680" s="297">
        <v>24.383226851231921</v>
      </c>
      <c r="N680" s="296">
        <f t="shared" si="62"/>
        <v>4.282121500696965E-2</v>
      </c>
      <c r="R680" s="356"/>
    </row>
    <row r="681" spans="1:18" x14ac:dyDescent="0.35">
      <c r="A681" s="322">
        <f t="shared" si="63"/>
        <v>301</v>
      </c>
      <c r="B681" s="295" t="s">
        <v>1683</v>
      </c>
      <c r="C681" s="295">
        <v>4250.2</v>
      </c>
      <c r="D681" s="295"/>
      <c r="E681" s="295"/>
      <c r="F681" s="295">
        <f t="shared" si="60"/>
        <v>4250.2</v>
      </c>
      <c r="G681" s="295" t="s">
        <v>1907</v>
      </c>
      <c r="H681" s="295">
        <v>849</v>
      </c>
      <c r="I681" s="296">
        <f t="shared" si="65"/>
        <v>2.6939980009202114E-2</v>
      </c>
      <c r="J681" s="361">
        <f t="shared" si="64"/>
        <v>115.34217741039838</v>
      </c>
      <c r="K681" s="361">
        <f t="shared" si="61"/>
        <v>25.375279030287643</v>
      </c>
      <c r="L681" s="297">
        <v>49.399097183243342</v>
      </c>
      <c r="M681" s="297">
        <v>24.673849340519549</v>
      </c>
      <c r="N681" s="296">
        <f t="shared" si="62"/>
        <v>5.0536540154451297E-2</v>
      </c>
      <c r="R681" s="356"/>
    </row>
    <row r="682" spans="1:18" x14ac:dyDescent="0.35">
      <c r="A682" s="322">
        <f t="shared" si="63"/>
        <v>302</v>
      </c>
      <c r="B682" s="295" t="s">
        <v>1684</v>
      </c>
      <c r="C682" s="295">
        <v>251.9</v>
      </c>
      <c r="D682" s="295"/>
      <c r="E682" s="295"/>
      <c r="F682" s="295">
        <f t="shared" si="60"/>
        <v>251.9</v>
      </c>
      <c r="G682" s="295" t="s">
        <v>1892</v>
      </c>
      <c r="H682" s="295">
        <v>138</v>
      </c>
      <c r="I682" s="296">
        <f t="shared" si="65"/>
        <v>4.3789366799409793E-3</v>
      </c>
      <c r="J682" s="361">
        <f t="shared" si="64"/>
        <v>18.748198448333305</v>
      </c>
      <c r="K682" s="361">
        <f t="shared" si="61"/>
        <v>4.124603658633327</v>
      </c>
      <c r="L682" s="297">
        <v>8.0295352311985635</v>
      </c>
      <c r="M682" s="297">
        <v>4.0105903521692552</v>
      </c>
      <c r="N682" s="296">
        <f t="shared" si="62"/>
        <v>0.13859836320101013</v>
      </c>
      <c r="R682" s="356"/>
    </row>
    <row r="683" spans="1:18" x14ac:dyDescent="0.35">
      <c r="A683" s="322">
        <f t="shared" si="63"/>
        <v>303</v>
      </c>
      <c r="B683" s="295" t="s">
        <v>1685</v>
      </c>
      <c r="C683" s="295">
        <v>352.7</v>
      </c>
      <c r="D683" s="295"/>
      <c r="E683" s="295"/>
      <c r="F683" s="295">
        <f t="shared" si="60"/>
        <v>352.7</v>
      </c>
      <c r="G683" s="295" t="s">
        <v>1892</v>
      </c>
      <c r="H683" s="295">
        <v>189</v>
      </c>
      <c r="I683" s="296">
        <f t="shared" si="65"/>
        <v>5.9972393660061244E-3</v>
      </c>
      <c r="J683" s="361">
        <f t="shared" si="64"/>
        <v>25.67688048358692</v>
      </c>
      <c r="K683" s="361">
        <f t="shared" si="61"/>
        <v>5.6489137063891226</v>
      </c>
      <c r="L683" s="297">
        <v>10.996972164467598</v>
      </c>
      <c r="M683" s="297">
        <v>5.492765047536154</v>
      </c>
      <c r="N683" s="296">
        <f t="shared" si="62"/>
        <v>0.13556997845755542</v>
      </c>
      <c r="R683" s="356"/>
    </row>
    <row r="684" spans="1:18" x14ac:dyDescent="0.35">
      <c r="A684" s="322">
        <f t="shared" si="63"/>
        <v>304</v>
      </c>
      <c r="B684" s="295" t="s">
        <v>1686</v>
      </c>
      <c r="C684" s="295">
        <v>301.8</v>
      </c>
      <c r="D684" s="295"/>
      <c r="E684" s="295"/>
      <c r="F684" s="295">
        <f t="shared" si="60"/>
        <v>301.8</v>
      </c>
      <c r="G684" s="295" t="s">
        <v>1892</v>
      </c>
      <c r="H684" s="295">
        <v>267</v>
      </c>
      <c r="I684" s="296">
        <f t="shared" si="65"/>
        <v>8.4722905329292861E-3</v>
      </c>
      <c r="J684" s="361">
        <f t="shared" si="64"/>
        <v>36.27368830221009</v>
      </c>
      <c r="K684" s="361">
        <f t="shared" si="61"/>
        <v>7.9802114264862194</v>
      </c>
      <c r="L684" s="297">
        <v>15.535405121232005</v>
      </c>
      <c r="M684" s="297">
        <v>7.7596204639796467</v>
      </c>
      <c r="N684" s="296">
        <f t="shared" si="62"/>
        <v>0.22382016339929739</v>
      </c>
      <c r="R684" s="356"/>
    </row>
    <row r="685" spans="1:18" x14ac:dyDescent="0.35">
      <c r="A685" s="322">
        <f t="shared" si="63"/>
        <v>305</v>
      </c>
      <c r="B685" s="295" t="s">
        <v>1707</v>
      </c>
      <c r="C685" s="295">
        <v>244.4</v>
      </c>
      <c r="D685" s="295"/>
      <c r="E685" s="295">
        <v>51.7</v>
      </c>
      <c r="F685" s="295">
        <f t="shared" si="60"/>
        <v>296.10000000000002</v>
      </c>
      <c r="G685" s="295" t="s">
        <v>1892</v>
      </c>
      <c r="H685" s="295">
        <v>140</v>
      </c>
      <c r="I685" s="296">
        <f t="shared" si="65"/>
        <v>4.4423995303749068E-3</v>
      </c>
      <c r="J685" s="361">
        <f t="shared" si="64"/>
        <v>19.019911469323645</v>
      </c>
      <c r="K685" s="361">
        <f t="shared" si="61"/>
        <v>4.1843805232512024</v>
      </c>
      <c r="L685" s="297">
        <v>8.1459053070130363</v>
      </c>
      <c r="M685" s="297">
        <v>4.0687148500267805</v>
      </c>
      <c r="N685" s="296">
        <f t="shared" si="62"/>
        <v>0.11961807547995494</v>
      </c>
      <c r="R685" s="356"/>
    </row>
    <row r="686" spans="1:18" x14ac:dyDescent="0.35">
      <c r="A686" s="322">
        <f t="shared" si="63"/>
        <v>306</v>
      </c>
      <c r="B686" s="295" t="s">
        <v>1708</v>
      </c>
      <c r="C686" s="295">
        <v>253.1</v>
      </c>
      <c r="D686" s="295"/>
      <c r="E686" s="295"/>
      <c r="F686" s="295">
        <f t="shared" si="60"/>
        <v>253.1</v>
      </c>
      <c r="G686" s="295" t="s">
        <v>1892</v>
      </c>
      <c r="H686" s="295">
        <v>231</v>
      </c>
      <c r="I686" s="296">
        <f t="shared" si="65"/>
        <v>7.3299592251185961E-3</v>
      </c>
      <c r="J686" s="361">
        <f t="shared" si="64"/>
        <v>31.382853924384012</v>
      </c>
      <c r="K686" s="361">
        <f t="shared" si="61"/>
        <v>6.9042278633644827</v>
      </c>
      <c r="L686" s="297">
        <v>13.440743756571511</v>
      </c>
      <c r="M686" s="297">
        <v>6.7133795025441874</v>
      </c>
      <c r="N686" s="296">
        <f t="shared" si="62"/>
        <v>0.23090163985327611</v>
      </c>
      <c r="R686" s="356"/>
    </row>
    <row r="687" spans="1:18" x14ac:dyDescent="0.35">
      <c r="A687" s="322">
        <f t="shared" si="63"/>
        <v>307</v>
      </c>
      <c r="B687" s="295" t="s">
        <v>1709</v>
      </c>
      <c r="C687" s="295">
        <v>480.1</v>
      </c>
      <c r="D687" s="295"/>
      <c r="E687" s="295"/>
      <c r="F687" s="295">
        <f t="shared" si="60"/>
        <v>480.1</v>
      </c>
      <c r="G687" s="295" t="s">
        <v>1892</v>
      </c>
      <c r="H687" s="295">
        <v>181</v>
      </c>
      <c r="I687" s="296">
        <f t="shared" si="65"/>
        <v>5.7433879642704152E-3</v>
      </c>
      <c r="J687" s="361">
        <f t="shared" si="64"/>
        <v>24.590028399625567</v>
      </c>
      <c r="K687" s="361">
        <f t="shared" si="61"/>
        <v>5.4098062479176248</v>
      </c>
      <c r="L687" s="297">
        <v>10.531491861209712</v>
      </c>
      <c r="M687" s="297">
        <v>5.2602670561060521</v>
      </c>
      <c r="N687" s="296">
        <f t="shared" si="62"/>
        <v>9.5379282576252764E-2</v>
      </c>
      <c r="R687" s="356"/>
    </row>
    <row r="688" spans="1:18" x14ac:dyDescent="0.35">
      <c r="A688" s="322">
        <f t="shared" si="63"/>
        <v>308</v>
      </c>
      <c r="B688" s="295" t="s">
        <v>1710</v>
      </c>
      <c r="C688" s="295">
        <v>199</v>
      </c>
      <c r="D688" s="295"/>
      <c r="E688" s="295"/>
      <c r="F688" s="295">
        <f t="shared" si="60"/>
        <v>199</v>
      </c>
      <c r="G688" s="295" t="s">
        <v>1892</v>
      </c>
      <c r="H688" s="295">
        <v>270</v>
      </c>
      <c r="I688" s="296">
        <f t="shared" si="65"/>
        <v>8.567484808580177E-3</v>
      </c>
      <c r="J688" s="361">
        <f t="shared" si="64"/>
        <v>36.681257833695597</v>
      </c>
      <c r="K688" s="361">
        <f t="shared" si="61"/>
        <v>8.0698767234130315</v>
      </c>
      <c r="L688" s="297">
        <v>15.709960234953714</v>
      </c>
      <c r="M688" s="297">
        <v>7.8468072107659346</v>
      </c>
      <c r="N688" s="296">
        <f t="shared" si="62"/>
        <v>0.34325578895893605</v>
      </c>
      <c r="R688" s="356"/>
    </row>
    <row r="689" spans="1:18" x14ac:dyDescent="0.35">
      <c r="A689" s="322">
        <f t="shared" si="63"/>
        <v>309</v>
      </c>
      <c r="B689" s="295" t="s">
        <v>1711</v>
      </c>
      <c r="C689" s="295">
        <v>296.41000000000003</v>
      </c>
      <c r="D689" s="295"/>
      <c r="E689" s="295"/>
      <c r="F689" s="295">
        <f t="shared" si="60"/>
        <v>296.41000000000003</v>
      </c>
      <c r="G689" s="295" t="s">
        <v>1892</v>
      </c>
      <c r="H689" s="295">
        <v>175</v>
      </c>
      <c r="I689" s="296">
        <f t="shared" si="65"/>
        <v>5.5529994129686336E-3</v>
      </c>
      <c r="J689" s="361">
        <f t="shared" si="64"/>
        <v>23.774889336654557</v>
      </c>
      <c r="K689" s="361">
        <f t="shared" si="61"/>
        <v>5.2304756540640023</v>
      </c>
      <c r="L689" s="297">
        <v>10.182381633766296</v>
      </c>
      <c r="M689" s="297">
        <v>5.0858935625334754</v>
      </c>
      <c r="N689" s="296">
        <f t="shared" si="62"/>
        <v>0.14936621634566422</v>
      </c>
      <c r="R689" s="356"/>
    </row>
    <row r="690" spans="1:18" x14ac:dyDescent="0.35">
      <c r="A690" s="322">
        <f t="shared" si="63"/>
        <v>310</v>
      </c>
      <c r="B690" s="295" t="s">
        <v>1712</v>
      </c>
      <c r="C690" s="295">
        <v>273.60000000000002</v>
      </c>
      <c r="D690" s="295">
        <v>19.399999999999999</v>
      </c>
      <c r="E690" s="295"/>
      <c r="F690" s="295">
        <f t="shared" ref="F690:F706" si="66">C690+D690+E690</f>
        <v>293</v>
      </c>
      <c r="G690" s="295" t="s">
        <v>1892</v>
      </c>
      <c r="H690" s="295">
        <v>161</v>
      </c>
      <c r="I690" s="296">
        <f t="shared" si="65"/>
        <v>5.1087594599311427E-3</v>
      </c>
      <c r="J690" s="361">
        <f t="shared" si="64"/>
        <v>21.872898189722189</v>
      </c>
      <c r="K690" s="361">
        <f t="shared" si="61"/>
        <v>4.812037601738882</v>
      </c>
      <c r="L690" s="297">
        <v>9.3677911030649916</v>
      </c>
      <c r="M690" s="297">
        <v>4.6790220775307976</v>
      </c>
      <c r="N690" s="296">
        <f t="shared" si="62"/>
        <v>0.13901620809575718</v>
      </c>
      <c r="R690" s="356"/>
    </row>
    <row r="691" spans="1:18" x14ac:dyDescent="0.35">
      <c r="A691" s="322">
        <f t="shared" si="63"/>
        <v>311</v>
      </c>
      <c r="B691" s="295" t="s">
        <v>1713</v>
      </c>
      <c r="C691" s="295">
        <v>308.60000000000002</v>
      </c>
      <c r="D691" s="295"/>
      <c r="E691" s="295"/>
      <c r="F691" s="295">
        <f t="shared" si="66"/>
        <v>308.60000000000002</v>
      </c>
      <c r="G691" s="295" t="s">
        <v>1892</v>
      </c>
      <c r="H691" s="295">
        <v>169</v>
      </c>
      <c r="I691" s="296">
        <f t="shared" si="65"/>
        <v>5.3626108616668519E-3</v>
      </c>
      <c r="J691" s="361">
        <f t="shared" si="64"/>
        <v>22.959750273683543</v>
      </c>
      <c r="K691" s="361">
        <f t="shared" ref="K691:K702" si="67">J691*0.22</f>
        <v>5.0511450602103798</v>
      </c>
      <c r="L691" s="297">
        <v>9.8332714063228792</v>
      </c>
      <c r="M691" s="297">
        <v>4.9115200689608987</v>
      </c>
      <c r="N691" s="296">
        <f t="shared" si="62"/>
        <v>0.13854726769014161</v>
      </c>
      <c r="R691" s="356"/>
    </row>
    <row r="692" spans="1:18" x14ac:dyDescent="0.35">
      <c r="A692" s="322">
        <f t="shared" si="63"/>
        <v>312</v>
      </c>
      <c r="B692" s="295" t="s">
        <v>1716</v>
      </c>
      <c r="C692" s="295">
        <v>203.5</v>
      </c>
      <c r="D692" s="295"/>
      <c r="E692" s="295"/>
      <c r="F692" s="295">
        <f t="shared" si="66"/>
        <v>203.5</v>
      </c>
      <c r="G692" s="295" t="s">
        <v>1892</v>
      </c>
      <c r="H692" s="295">
        <v>155</v>
      </c>
      <c r="I692" s="296">
        <f t="shared" si="65"/>
        <v>4.918370908629361E-3</v>
      </c>
      <c r="J692" s="361">
        <f t="shared" si="64"/>
        <v>21.057759126751176</v>
      </c>
      <c r="K692" s="361">
        <f t="shared" si="67"/>
        <v>4.6327070078852586</v>
      </c>
      <c r="L692" s="297">
        <v>9.0186808756215751</v>
      </c>
      <c r="M692" s="297">
        <v>4.5046485839582218</v>
      </c>
      <c r="N692" s="296">
        <f t="shared" si="62"/>
        <v>0.19269678424676279</v>
      </c>
      <c r="R692" s="356"/>
    </row>
    <row r="693" spans="1:18" x14ac:dyDescent="0.35">
      <c r="A693" s="322">
        <f t="shared" si="63"/>
        <v>313</v>
      </c>
      <c r="B693" s="295" t="s">
        <v>1728</v>
      </c>
      <c r="C693" s="295">
        <v>428.2</v>
      </c>
      <c r="D693" s="295"/>
      <c r="E693" s="295"/>
      <c r="F693" s="295">
        <f t="shared" si="66"/>
        <v>428.2</v>
      </c>
      <c r="G693" s="295" t="s">
        <v>1892</v>
      </c>
      <c r="H693" s="295">
        <v>140</v>
      </c>
      <c r="I693" s="296">
        <f t="shared" si="65"/>
        <v>4.4423995303749068E-3</v>
      </c>
      <c r="J693" s="361">
        <f t="shared" si="64"/>
        <v>19.019911469323645</v>
      </c>
      <c r="K693" s="361">
        <f t="shared" si="67"/>
        <v>4.1843805232512024</v>
      </c>
      <c r="L693" s="297">
        <v>8.1459053070130363</v>
      </c>
      <c r="M693" s="297">
        <v>4.0687148500267805</v>
      </c>
      <c r="N693" s="296">
        <f t="shared" si="62"/>
        <v>8.2715815389104774E-2</v>
      </c>
      <c r="R693" s="356"/>
    </row>
    <row r="694" spans="1:18" x14ac:dyDescent="0.35">
      <c r="A694" s="322">
        <f t="shared" si="63"/>
        <v>314</v>
      </c>
      <c r="B694" s="295" t="s">
        <v>1729</v>
      </c>
      <c r="C694" s="295">
        <v>198.3</v>
      </c>
      <c r="D694" s="295"/>
      <c r="E694" s="295"/>
      <c r="F694" s="295">
        <f t="shared" si="66"/>
        <v>198.3</v>
      </c>
      <c r="G694" s="295" t="s">
        <v>1892</v>
      </c>
      <c r="H694" s="295">
        <v>129</v>
      </c>
      <c r="I694" s="296">
        <f t="shared" si="65"/>
        <v>4.0933538529883068E-3</v>
      </c>
      <c r="J694" s="361">
        <f t="shared" si="64"/>
        <v>17.525489853876785</v>
      </c>
      <c r="K694" s="361">
        <f t="shared" si="67"/>
        <v>3.8556077678528928</v>
      </c>
      <c r="L694" s="297">
        <v>7.5058698900334404</v>
      </c>
      <c r="M694" s="297">
        <v>3.749030111810391</v>
      </c>
      <c r="N694" s="296">
        <f t="shared" si="62"/>
        <v>0.16457890884303331</v>
      </c>
      <c r="R694" s="356"/>
    </row>
    <row r="695" spans="1:18" x14ac:dyDescent="0.35">
      <c r="A695" s="322">
        <f t="shared" si="63"/>
        <v>315</v>
      </c>
      <c r="B695" s="295" t="s">
        <v>1730</v>
      </c>
      <c r="C695" s="295">
        <v>304.7</v>
      </c>
      <c r="D695" s="295"/>
      <c r="E695" s="295"/>
      <c r="F695" s="295">
        <f t="shared" si="66"/>
        <v>304.7</v>
      </c>
      <c r="G695" s="295" t="s">
        <v>1892</v>
      </c>
      <c r="H695" s="295">
        <v>217</v>
      </c>
      <c r="I695" s="296">
        <f t="shared" si="65"/>
        <v>6.8857192720811061E-3</v>
      </c>
      <c r="J695" s="361">
        <f t="shared" si="64"/>
        <v>29.480862777451652</v>
      </c>
      <c r="K695" s="361">
        <f t="shared" si="67"/>
        <v>6.4857898110393633</v>
      </c>
      <c r="L695" s="297">
        <v>12.626153225870205</v>
      </c>
      <c r="M695" s="297">
        <v>6.3065080175415105</v>
      </c>
      <c r="N695" s="296">
        <f t="shared" si="62"/>
        <v>0.18017497155202736</v>
      </c>
      <c r="R695" s="356"/>
    </row>
    <row r="696" spans="1:18" x14ac:dyDescent="0.35">
      <c r="A696" s="322">
        <f t="shared" si="63"/>
        <v>316</v>
      </c>
      <c r="B696" s="295" t="s">
        <v>1731</v>
      </c>
      <c r="C696" s="295">
        <v>292.2</v>
      </c>
      <c r="D696" s="295"/>
      <c r="E696" s="295"/>
      <c r="F696" s="295">
        <f t="shared" si="66"/>
        <v>292.2</v>
      </c>
      <c r="G696" s="295" t="s">
        <v>1892</v>
      </c>
      <c r="H696" s="295">
        <v>215</v>
      </c>
      <c r="I696" s="296">
        <f t="shared" si="65"/>
        <v>6.8222564216471786E-3</v>
      </c>
      <c r="J696" s="361">
        <f t="shared" si="64"/>
        <v>29.209149756461311</v>
      </c>
      <c r="K696" s="361">
        <f t="shared" si="67"/>
        <v>6.4260129464214888</v>
      </c>
      <c r="L696" s="297">
        <v>12.509783150055735</v>
      </c>
      <c r="M696" s="297">
        <v>6.2483835196839843</v>
      </c>
      <c r="N696" s="296">
        <f t="shared" si="62"/>
        <v>0.18615102454696275</v>
      </c>
      <c r="R696" s="356"/>
    </row>
    <row r="697" spans="1:18" x14ac:dyDescent="0.35">
      <c r="A697" s="322">
        <f t="shared" si="63"/>
        <v>317</v>
      </c>
      <c r="B697" s="295" t="s">
        <v>1732</v>
      </c>
      <c r="C697" s="295">
        <v>411.5</v>
      </c>
      <c r="D697" s="295"/>
      <c r="E697" s="295"/>
      <c r="F697" s="295">
        <f t="shared" si="66"/>
        <v>411.5</v>
      </c>
      <c r="G697" s="295" t="s">
        <v>1892</v>
      </c>
      <c r="H697" s="295">
        <v>130</v>
      </c>
      <c r="I697" s="296">
        <f t="shared" si="65"/>
        <v>4.125085278205271E-3</v>
      </c>
      <c r="J697" s="361">
        <f t="shared" si="64"/>
        <v>17.661346364371958</v>
      </c>
      <c r="K697" s="361">
        <f t="shared" si="67"/>
        <v>3.8854962001618309</v>
      </c>
      <c r="L697" s="297">
        <v>7.5640549279406768</v>
      </c>
      <c r="M697" s="297">
        <v>3.7780923607391528</v>
      </c>
      <c r="N697" s="296">
        <f t="shared" si="62"/>
        <v>7.9924641198575022E-2</v>
      </c>
      <c r="R697" s="356"/>
    </row>
    <row r="698" spans="1:18" x14ac:dyDescent="0.35">
      <c r="A698" s="322">
        <f t="shared" si="63"/>
        <v>318</v>
      </c>
      <c r="B698" s="295" t="s">
        <v>1753</v>
      </c>
      <c r="C698" s="295">
        <v>2772.2</v>
      </c>
      <c r="D698" s="295"/>
      <c r="E698" s="295">
        <v>77.400000000000006</v>
      </c>
      <c r="F698" s="295">
        <f t="shared" si="66"/>
        <v>2849.6</v>
      </c>
      <c r="G698" s="295" t="s">
        <v>1907</v>
      </c>
      <c r="H698" s="295">
        <v>745</v>
      </c>
      <c r="I698" s="296">
        <f t="shared" si="65"/>
        <v>2.3639911786637897E-2</v>
      </c>
      <c r="J698" s="361">
        <f t="shared" si="64"/>
        <v>101.21310031890081</v>
      </c>
      <c r="K698" s="361">
        <f t="shared" si="67"/>
        <v>22.266882070158179</v>
      </c>
      <c r="L698" s="297">
        <v>43.347853240890799</v>
      </c>
      <c r="M698" s="297">
        <v>21.651375451928228</v>
      </c>
      <c r="N698" s="296">
        <f t="shared" si="62"/>
        <v>6.6142339655347424E-2</v>
      </c>
      <c r="R698" s="356"/>
    </row>
    <row r="699" spans="1:18" x14ac:dyDescent="0.35">
      <c r="A699" s="322">
        <f t="shared" si="63"/>
        <v>319</v>
      </c>
      <c r="B699" s="295" t="s">
        <v>1754</v>
      </c>
      <c r="C699" s="295">
        <v>256.10000000000002</v>
      </c>
      <c r="D699" s="295"/>
      <c r="E699" s="295"/>
      <c r="F699" s="295">
        <f t="shared" si="66"/>
        <v>256.10000000000002</v>
      </c>
      <c r="G699" s="295" t="s">
        <v>1892</v>
      </c>
      <c r="H699" s="295">
        <v>180</v>
      </c>
      <c r="I699" s="296">
        <f t="shared" si="65"/>
        <v>5.7116565390534519E-3</v>
      </c>
      <c r="J699" s="361">
        <f t="shared" si="64"/>
        <v>24.4541718891304</v>
      </c>
      <c r="K699" s="361">
        <f t="shared" si="67"/>
        <v>5.379917815608688</v>
      </c>
      <c r="L699" s="297">
        <v>10.473306823302476</v>
      </c>
      <c r="M699" s="297">
        <v>5.2312048071772894</v>
      </c>
      <c r="N699" s="296">
        <f t="shared" ref="N699:N707" si="68">(J699+K699+L699+M699)/F699</f>
        <v>0.17781570220702403</v>
      </c>
      <c r="R699" s="356"/>
    </row>
    <row r="700" spans="1:18" x14ac:dyDescent="0.35">
      <c r="A700" s="322">
        <f t="shared" si="63"/>
        <v>320</v>
      </c>
      <c r="B700" s="295" t="s">
        <v>291</v>
      </c>
      <c r="C700" s="295">
        <v>266.60000000000002</v>
      </c>
      <c r="D700" s="295"/>
      <c r="E700" s="295"/>
      <c r="F700" s="295">
        <f t="shared" si="66"/>
        <v>266.60000000000002</v>
      </c>
      <c r="G700" s="295" t="s">
        <v>1892</v>
      </c>
      <c r="H700" s="295">
        <v>180</v>
      </c>
      <c r="I700" s="296">
        <f t="shared" si="65"/>
        <v>5.7116565390534519E-3</v>
      </c>
      <c r="J700" s="361">
        <f t="shared" si="64"/>
        <v>24.4541718891304</v>
      </c>
      <c r="K700" s="361">
        <f t="shared" si="67"/>
        <v>5.379917815608688</v>
      </c>
      <c r="L700" s="297">
        <v>10.473306823302476</v>
      </c>
      <c r="M700" s="297">
        <v>5.2312048071772894</v>
      </c>
      <c r="N700" s="296">
        <f t="shared" si="68"/>
        <v>0.17081245812160109</v>
      </c>
      <c r="R700" s="356"/>
    </row>
    <row r="701" spans="1:18" x14ac:dyDescent="0.35">
      <c r="A701" s="322">
        <f t="shared" ref="A701:A706" si="69">1+A700</f>
        <v>321</v>
      </c>
      <c r="B701" s="295" t="s">
        <v>292</v>
      </c>
      <c r="C701" s="295">
        <v>203.9</v>
      </c>
      <c r="D701" s="295">
        <v>33.799999999999997</v>
      </c>
      <c r="E701" s="295"/>
      <c r="F701" s="295">
        <f t="shared" si="66"/>
        <v>237.7</v>
      </c>
      <c r="G701" s="295" t="s">
        <v>1892</v>
      </c>
      <c r="H701" s="295">
        <v>140</v>
      </c>
      <c r="I701" s="296">
        <f t="shared" si="65"/>
        <v>4.4423995303749068E-3</v>
      </c>
      <c r="J701" s="361">
        <f t="shared" ref="J701:J706" si="70">I701*4281.45</f>
        <v>19.019911469323645</v>
      </c>
      <c r="K701" s="361">
        <f t="shared" si="67"/>
        <v>4.1843805232512024</v>
      </c>
      <c r="L701" s="297">
        <v>8.1459053070130363</v>
      </c>
      <c r="M701" s="297">
        <v>4.0687148500267805</v>
      </c>
      <c r="N701" s="296">
        <f t="shared" si="68"/>
        <v>0.14900678228697797</v>
      </c>
      <c r="R701" s="356"/>
    </row>
    <row r="702" spans="1:18" x14ac:dyDescent="0.35">
      <c r="A702" s="322">
        <f t="shared" si="69"/>
        <v>322</v>
      </c>
      <c r="B702" s="295" t="s">
        <v>293</v>
      </c>
      <c r="C702" s="295">
        <v>152.1</v>
      </c>
      <c r="D702" s="295"/>
      <c r="E702" s="295"/>
      <c r="F702" s="295">
        <f t="shared" si="66"/>
        <v>152.1</v>
      </c>
      <c r="G702" s="295" t="s">
        <v>1892</v>
      </c>
      <c r="H702" s="295">
        <v>90</v>
      </c>
      <c r="I702" s="296">
        <f t="shared" ref="I702:I706" si="71">4/126058*H702</f>
        <v>2.855828269526726E-3</v>
      </c>
      <c r="J702" s="361">
        <f t="shared" si="70"/>
        <v>12.2270859445652</v>
      </c>
      <c r="K702" s="361">
        <f t="shared" si="67"/>
        <v>2.689958907804344</v>
      </c>
      <c r="L702" s="297">
        <v>5.236653411651238</v>
      </c>
      <c r="M702" s="297">
        <v>2.6156024035886447</v>
      </c>
      <c r="N702" s="296">
        <f t="shared" si="68"/>
        <v>0.14969954416574247</v>
      </c>
      <c r="R702" s="356"/>
    </row>
    <row r="703" spans="1:18" x14ac:dyDescent="0.35">
      <c r="A703" s="322">
        <f t="shared" si="69"/>
        <v>323</v>
      </c>
      <c r="B703" s="295" t="s">
        <v>2414</v>
      </c>
      <c r="C703" s="295">
        <v>2247.4</v>
      </c>
      <c r="D703" s="295"/>
      <c r="E703" s="295"/>
      <c r="F703" s="295">
        <f t="shared" si="66"/>
        <v>2247.4</v>
      </c>
      <c r="G703" s="365" t="s">
        <v>1892</v>
      </c>
      <c r="H703" s="323">
        <v>961</v>
      </c>
      <c r="I703" s="296">
        <f t="shared" si="71"/>
        <v>3.049389963350204E-2</v>
      </c>
      <c r="J703" s="361">
        <f t="shared" si="70"/>
        <v>130.5581065858573</v>
      </c>
      <c r="K703" s="367">
        <f>J703*0.22</f>
        <v>28.722783448888606</v>
      </c>
      <c r="L703" s="297">
        <v>55.915821428853775</v>
      </c>
      <c r="M703" s="368">
        <v>27.928821220540968</v>
      </c>
      <c r="N703" s="369">
        <f t="shared" si="68"/>
        <v>0.10818080122992819</v>
      </c>
      <c r="R703" s="356"/>
    </row>
    <row r="704" spans="1:18" x14ac:dyDescent="0.35">
      <c r="A704" s="322">
        <f t="shared" si="69"/>
        <v>324</v>
      </c>
      <c r="B704" s="295" t="s">
        <v>2415</v>
      </c>
      <c r="C704" s="295">
        <v>2555.1999999999998</v>
      </c>
      <c r="D704" s="295"/>
      <c r="E704" s="295"/>
      <c r="F704" s="295">
        <f t="shared" si="66"/>
        <v>2555.1999999999998</v>
      </c>
      <c r="G704" s="365" t="s">
        <v>1892</v>
      </c>
      <c r="H704" s="323">
        <v>1119</v>
      </c>
      <c r="I704" s="296">
        <f t="shared" si="71"/>
        <v>3.5507464817782289E-2</v>
      </c>
      <c r="J704" s="361">
        <f t="shared" si="70"/>
        <v>152.02343524409397</v>
      </c>
      <c r="K704" s="367">
        <f>J704*0.22</f>
        <v>33.445155753700675</v>
      </c>
      <c r="L704" s="297">
        <v>65.109057418197054</v>
      </c>
      <c r="M704" s="368">
        <v>32.520656551285484</v>
      </c>
      <c r="N704" s="369">
        <f t="shared" si="68"/>
        <v>0.11079301227585989</v>
      </c>
      <c r="R704" s="356"/>
    </row>
    <row r="705" spans="1:18" x14ac:dyDescent="0.35">
      <c r="A705" s="322">
        <f t="shared" si="69"/>
        <v>325</v>
      </c>
      <c r="B705" s="295" t="s">
        <v>2416</v>
      </c>
      <c r="C705" s="295">
        <v>2484.8000000000002</v>
      </c>
      <c r="D705" s="295"/>
      <c r="E705" s="295"/>
      <c r="F705" s="295">
        <f t="shared" si="66"/>
        <v>2484.8000000000002</v>
      </c>
      <c r="G705" s="365" t="s">
        <v>2420</v>
      </c>
      <c r="H705" s="323">
        <v>952</v>
      </c>
      <c r="I705" s="296">
        <f t="shared" si="71"/>
        <v>3.0208316806549368E-2</v>
      </c>
      <c r="J705" s="361">
        <f t="shared" si="70"/>
        <v>129.33539799140078</v>
      </c>
      <c r="K705" s="367">
        <f>J705*0.22</f>
        <v>28.453787558108171</v>
      </c>
      <c r="L705" s="297">
        <v>55.392156087688647</v>
      </c>
      <c r="M705" s="368">
        <v>27.667260980182107</v>
      </c>
      <c r="N705" s="369">
        <f t="shared" si="68"/>
        <v>9.6928767956125109E-2</v>
      </c>
      <c r="R705" s="356"/>
    </row>
    <row r="706" spans="1:18" x14ac:dyDescent="0.35">
      <c r="A706" s="322">
        <f t="shared" si="69"/>
        <v>326</v>
      </c>
      <c r="B706" s="295" t="s">
        <v>2417</v>
      </c>
      <c r="C706" s="295">
        <v>3106.2</v>
      </c>
      <c r="D706" s="295">
        <v>30.3</v>
      </c>
      <c r="E706" s="295"/>
      <c r="F706" s="295">
        <f t="shared" si="66"/>
        <v>3136.5</v>
      </c>
      <c r="G706" s="365" t="s">
        <v>1899</v>
      </c>
      <c r="H706" s="323">
        <v>1119</v>
      </c>
      <c r="I706" s="296">
        <f t="shared" si="71"/>
        <v>3.5507464817782289E-2</v>
      </c>
      <c r="J706" s="361">
        <f t="shared" si="70"/>
        <v>152.02343524409397</v>
      </c>
      <c r="K706" s="367">
        <f>J706*0.22</f>
        <v>33.445155753700675</v>
      </c>
      <c r="L706" s="297">
        <v>65.109057418197054</v>
      </c>
      <c r="M706" s="368">
        <v>32.520656551285484</v>
      </c>
      <c r="N706" s="369">
        <f t="shared" si="68"/>
        <v>9.0259303353188949E-2</v>
      </c>
      <c r="R706" s="356"/>
    </row>
    <row r="707" spans="1:18" ht="18" x14ac:dyDescent="0.4">
      <c r="A707" s="295"/>
      <c r="B707" s="317"/>
      <c r="C707" s="317">
        <f t="shared" ref="C707:M707" si="72">SUM(C381:C706)</f>
        <v>221456.30000000025</v>
      </c>
      <c r="D707" s="317">
        <f t="shared" si="72"/>
        <v>3814.7000000000007</v>
      </c>
      <c r="E707" s="317">
        <f t="shared" si="72"/>
        <v>6233.4999999999982</v>
      </c>
      <c r="F707" s="317">
        <f t="shared" si="72"/>
        <v>231504.50000000023</v>
      </c>
      <c r="G707" s="317">
        <f t="shared" si="72"/>
        <v>0</v>
      </c>
      <c r="H707" s="317">
        <f t="shared" si="72"/>
        <v>126058</v>
      </c>
      <c r="I707" s="370">
        <f t="shared" si="72"/>
        <v>4.0000000000000018</v>
      </c>
      <c r="J707" s="371">
        <f t="shared" si="72"/>
        <v>17125.800000000003</v>
      </c>
      <c r="K707" s="371">
        <f t="shared" si="72"/>
        <v>3767.6760000000004</v>
      </c>
      <c r="L707" s="372">
        <f t="shared" si="72"/>
        <v>7334.6895085103451</v>
      </c>
      <c r="M707" s="372">
        <f t="shared" si="72"/>
        <v>3663.5289754619725</v>
      </c>
      <c r="N707" s="296">
        <f t="shared" si="68"/>
        <v>0.13775842147332898</v>
      </c>
      <c r="R707" s="356"/>
    </row>
    <row r="708" spans="1:18" ht="18" x14ac:dyDescent="0.4">
      <c r="A708" s="520" t="s">
        <v>1873</v>
      </c>
      <c r="B708" s="523"/>
      <c r="C708" s="523"/>
      <c r="D708" s="523"/>
      <c r="E708" s="523"/>
      <c r="F708" s="523"/>
      <c r="G708" s="523"/>
      <c r="H708" s="523"/>
      <c r="I708" s="523"/>
      <c r="J708" s="523"/>
      <c r="K708" s="523"/>
      <c r="L708" s="523"/>
      <c r="M708" s="523"/>
      <c r="N708" s="524"/>
      <c r="R708" s="356"/>
    </row>
    <row r="709" spans="1:18" x14ac:dyDescent="0.35">
      <c r="A709" s="294">
        <v>1</v>
      </c>
      <c r="B709" s="295" t="s">
        <v>2286</v>
      </c>
      <c r="C709" s="323">
        <v>576.20000000000005</v>
      </c>
      <c r="D709" s="295"/>
      <c r="E709" s="322"/>
      <c r="F709" s="295">
        <f t="shared" ref="F709:F766" si="73">C709+D709+E709</f>
        <v>576.20000000000005</v>
      </c>
      <c r="G709" s="373" t="s">
        <v>1898</v>
      </c>
      <c r="H709" s="373">
        <v>313</v>
      </c>
      <c r="I709" s="296">
        <f t="shared" ref="I709:I772" si="74">2/72353.6*H709</f>
        <v>8.6519537383074226E-3</v>
      </c>
      <c r="J709" s="361">
        <f t="shared" ref="J709:J740" si="75">I709*4281.45</f>
        <v>37.042907332876311</v>
      </c>
      <c r="K709" s="361">
        <f>J709*0.22</f>
        <v>8.1494396132327882</v>
      </c>
      <c r="L709" s="297">
        <v>14.209845300610281</v>
      </c>
      <c r="M709" s="297">
        <v>11.755958661864433</v>
      </c>
      <c r="N709" s="296">
        <f t="shared" ref="N709:N740" si="76">(J709+K709+L709+M709)/F709</f>
        <v>0.12349557603016977</v>
      </c>
      <c r="R709" s="356"/>
    </row>
    <row r="710" spans="1:18" x14ac:dyDescent="0.35">
      <c r="A710" s="294">
        <f>A709+1</f>
        <v>2</v>
      </c>
      <c r="B710" s="295" t="s">
        <v>2287</v>
      </c>
      <c r="C710" s="323">
        <v>311</v>
      </c>
      <c r="D710" s="295"/>
      <c r="E710" s="322"/>
      <c r="F710" s="295">
        <f t="shared" si="73"/>
        <v>311</v>
      </c>
      <c r="G710" s="373" t="s">
        <v>1898</v>
      </c>
      <c r="H710" s="373">
        <v>277</v>
      </c>
      <c r="I710" s="296">
        <f t="shared" si="74"/>
        <v>7.6568408482784543E-3</v>
      </c>
      <c r="J710" s="361">
        <f t="shared" si="75"/>
        <v>32.782381249861785</v>
      </c>
      <c r="K710" s="361">
        <f t="shared" ref="K710:K766" si="77">J710*0.22</f>
        <v>7.2121238749695928</v>
      </c>
      <c r="L710" s="297">
        <v>12.575486096706223</v>
      </c>
      <c r="M710" s="297">
        <v>10.403835620883221</v>
      </c>
      <c r="N710" s="296">
        <f t="shared" si="76"/>
        <v>0.20248818920392547</v>
      </c>
      <c r="R710" s="356"/>
    </row>
    <row r="711" spans="1:18" x14ac:dyDescent="0.35">
      <c r="A711" s="294">
        <f t="shared" ref="A711:A774" si="78">A710+1</f>
        <v>3</v>
      </c>
      <c r="B711" s="295" t="s">
        <v>2288</v>
      </c>
      <c r="C711" s="323">
        <v>309.10000000000002</v>
      </c>
      <c r="D711" s="295"/>
      <c r="E711" s="322"/>
      <c r="F711" s="295">
        <f t="shared" si="73"/>
        <v>309.10000000000002</v>
      </c>
      <c r="G711" s="373" t="s">
        <v>1898</v>
      </c>
      <c r="H711" s="373">
        <v>323</v>
      </c>
      <c r="I711" s="296">
        <f t="shared" si="74"/>
        <v>8.9283739855376913E-3</v>
      </c>
      <c r="J711" s="361">
        <f t="shared" si="75"/>
        <v>38.226386800380347</v>
      </c>
      <c r="K711" s="361">
        <f t="shared" si="77"/>
        <v>8.4098050960836765</v>
      </c>
      <c r="L711" s="297">
        <v>14.663833968361407</v>
      </c>
      <c r="M711" s="297">
        <v>12.131548395470325</v>
      </c>
      <c r="N711" s="296">
        <f t="shared" si="76"/>
        <v>0.23756575302586785</v>
      </c>
      <c r="R711" s="356"/>
    </row>
    <row r="712" spans="1:18" x14ac:dyDescent="0.35">
      <c r="A712" s="294">
        <f t="shared" si="78"/>
        <v>4</v>
      </c>
      <c r="B712" s="295" t="s">
        <v>2289</v>
      </c>
      <c r="C712" s="323">
        <v>309.3</v>
      </c>
      <c r="D712" s="295"/>
      <c r="E712" s="322"/>
      <c r="F712" s="295">
        <f t="shared" si="73"/>
        <v>309.3</v>
      </c>
      <c r="G712" s="373" t="s">
        <v>1898</v>
      </c>
      <c r="H712" s="373">
        <v>187</v>
      </c>
      <c r="I712" s="296">
        <f t="shared" si="74"/>
        <v>5.1690586232060326E-3</v>
      </c>
      <c r="J712" s="361">
        <f t="shared" si="75"/>
        <v>22.131066042325468</v>
      </c>
      <c r="K712" s="361">
        <f t="shared" si="77"/>
        <v>4.8688345293116031</v>
      </c>
      <c r="L712" s="297">
        <v>8.48958808694608</v>
      </c>
      <c r="M712" s="297">
        <v>7.0235280184301887</v>
      </c>
      <c r="N712" s="296">
        <f t="shared" si="76"/>
        <v>0.13744913248306931</v>
      </c>
      <c r="R712" s="356"/>
    </row>
    <row r="713" spans="1:18" x14ac:dyDescent="0.35">
      <c r="A713" s="294">
        <f t="shared" si="78"/>
        <v>5</v>
      </c>
      <c r="B713" s="295" t="s">
        <v>2290</v>
      </c>
      <c r="C713" s="323">
        <v>421.2</v>
      </c>
      <c r="D713" s="295"/>
      <c r="E713" s="322"/>
      <c r="F713" s="295">
        <f t="shared" si="73"/>
        <v>421.2</v>
      </c>
      <c r="G713" s="373" t="s">
        <v>1898</v>
      </c>
      <c r="H713" s="373">
        <v>187</v>
      </c>
      <c r="I713" s="296">
        <f t="shared" si="74"/>
        <v>5.1690586232060326E-3</v>
      </c>
      <c r="J713" s="361">
        <f t="shared" si="75"/>
        <v>22.131066042325468</v>
      </c>
      <c r="K713" s="361">
        <f t="shared" si="77"/>
        <v>4.8688345293116031</v>
      </c>
      <c r="L713" s="297">
        <v>8.48958808694608</v>
      </c>
      <c r="M713" s="297">
        <v>7.0235280184301887</v>
      </c>
      <c r="N713" s="296">
        <f t="shared" si="76"/>
        <v>0.1009330880270972</v>
      </c>
      <c r="R713" s="356"/>
    </row>
    <row r="714" spans="1:18" x14ac:dyDescent="0.35">
      <c r="A714" s="294">
        <f t="shared" si="78"/>
        <v>6</v>
      </c>
      <c r="B714" s="295" t="s">
        <v>2291</v>
      </c>
      <c r="C714" s="323">
        <v>635.6</v>
      </c>
      <c r="D714" s="295"/>
      <c r="E714" s="322"/>
      <c r="F714" s="295">
        <f t="shared" si="73"/>
        <v>635.6</v>
      </c>
      <c r="G714" s="373" t="s">
        <v>1893</v>
      </c>
      <c r="H714" s="373">
        <v>423</v>
      </c>
      <c r="I714" s="296">
        <f t="shared" si="74"/>
        <v>1.1692576457840383E-2</v>
      </c>
      <c r="J714" s="361">
        <f t="shared" si="75"/>
        <v>50.06118147542071</v>
      </c>
      <c r="K714" s="361">
        <f t="shared" si="77"/>
        <v>11.013459924592556</v>
      </c>
      <c r="L714" s="297">
        <v>19.203720645872682</v>
      </c>
      <c r="M714" s="297">
        <v>15.887445731529249</v>
      </c>
      <c r="N714" s="296">
        <f t="shared" si="76"/>
        <v>0.15129925704439143</v>
      </c>
      <c r="R714" s="356"/>
    </row>
    <row r="715" spans="1:18" x14ac:dyDescent="0.35">
      <c r="A715" s="294">
        <f t="shared" si="78"/>
        <v>7</v>
      </c>
      <c r="B715" s="295" t="s">
        <v>2292</v>
      </c>
      <c r="C715" s="323">
        <v>392.8</v>
      </c>
      <c r="D715" s="295"/>
      <c r="E715" s="322"/>
      <c r="F715" s="295">
        <f t="shared" si="73"/>
        <v>392.8</v>
      </c>
      <c r="G715" s="373" t="s">
        <v>1893</v>
      </c>
      <c r="H715" s="373">
        <v>323</v>
      </c>
      <c r="I715" s="296">
        <f t="shared" si="74"/>
        <v>8.9283739855376913E-3</v>
      </c>
      <c r="J715" s="361">
        <f t="shared" si="75"/>
        <v>38.226386800380347</v>
      </c>
      <c r="K715" s="361">
        <f t="shared" si="77"/>
        <v>8.4098050960836765</v>
      </c>
      <c r="L715" s="297">
        <v>14.663833968361407</v>
      </c>
      <c r="M715" s="297">
        <v>12.131548395470325</v>
      </c>
      <c r="N715" s="296">
        <f t="shared" si="76"/>
        <v>0.18694392632458187</v>
      </c>
      <c r="R715" s="356"/>
    </row>
    <row r="716" spans="1:18" x14ac:dyDescent="0.35">
      <c r="A716" s="294">
        <f t="shared" si="78"/>
        <v>8</v>
      </c>
      <c r="B716" s="295" t="s">
        <v>2293</v>
      </c>
      <c r="C716" s="324">
        <v>150.4</v>
      </c>
      <c r="D716" s="295"/>
      <c r="E716" s="322"/>
      <c r="F716" s="295">
        <f t="shared" si="73"/>
        <v>150.4</v>
      </c>
      <c r="G716" s="373" t="s">
        <v>1899</v>
      </c>
      <c r="H716" s="374">
        <v>156</v>
      </c>
      <c r="I716" s="296">
        <f t="shared" si="74"/>
        <v>4.3121558567921978E-3</v>
      </c>
      <c r="J716" s="361">
        <f t="shared" si="75"/>
        <v>18.462279693062953</v>
      </c>
      <c r="K716" s="361">
        <f t="shared" si="77"/>
        <v>4.0617015324738501</v>
      </c>
      <c r="L716" s="297">
        <v>7.0822232169175834</v>
      </c>
      <c r="M716" s="297">
        <v>5.859199844251922</v>
      </c>
      <c r="N716" s="296">
        <f t="shared" si="76"/>
        <v>0.23580720935310046</v>
      </c>
      <c r="R716" s="356"/>
    </row>
    <row r="717" spans="1:18" x14ac:dyDescent="0.35">
      <c r="A717" s="294">
        <f t="shared" si="78"/>
        <v>9</v>
      </c>
      <c r="B717" s="295" t="s">
        <v>2294</v>
      </c>
      <c r="C717" s="323">
        <v>308.2</v>
      </c>
      <c r="D717" s="295"/>
      <c r="E717" s="322"/>
      <c r="F717" s="295">
        <f t="shared" si="73"/>
        <v>308.2</v>
      </c>
      <c r="G717" s="373" t="s">
        <v>1899</v>
      </c>
      <c r="H717" s="373">
        <v>287</v>
      </c>
      <c r="I717" s="296">
        <f t="shared" si="74"/>
        <v>7.9332610955087229E-3</v>
      </c>
      <c r="J717" s="361">
        <f t="shared" si="75"/>
        <v>33.965860717365821</v>
      </c>
      <c r="K717" s="361">
        <f t="shared" si="77"/>
        <v>7.4724893578204803</v>
      </c>
      <c r="L717" s="297">
        <v>13.029474764457353</v>
      </c>
      <c r="M717" s="297">
        <v>10.779425354489112</v>
      </c>
      <c r="N717" s="296">
        <f t="shared" si="76"/>
        <v>0.21170425111658911</v>
      </c>
      <c r="R717" s="356"/>
    </row>
    <row r="718" spans="1:18" x14ac:dyDescent="0.35">
      <c r="A718" s="294">
        <f t="shared" si="78"/>
        <v>10</v>
      </c>
      <c r="B718" s="295" t="s">
        <v>2295</v>
      </c>
      <c r="C718" s="323">
        <v>313.8</v>
      </c>
      <c r="D718" s="295"/>
      <c r="E718" s="322"/>
      <c r="F718" s="295">
        <f t="shared" si="73"/>
        <v>313.8</v>
      </c>
      <c r="G718" s="373" t="s">
        <v>1899</v>
      </c>
      <c r="H718" s="373">
        <v>280</v>
      </c>
      <c r="I718" s="296">
        <f t="shared" si="74"/>
        <v>7.7397669224475345E-3</v>
      </c>
      <c r="J718" s="361">
        <f t="shared" si="75"/>
        <v>33.137425090112998</v>
      </c>
      <c r="K718" s="361">
        <f t="shared" si="77"/>
        <v>7.2902335198248593</v>
      </c>
      <c r="L718" s="297">
        <v>12.711682697031561</v>
      </c>
      <c r="M718" s="297">
        <v>10.516512540964989</v>
      </c>
      <c r="N718" s="296">
        <f t="shared" si="76"/>
        <v>0.20285485611196433</v>
      </c>
      <c r="R718" s="356"/>
    </row>
    <row r="719" spans="1:18" x14ac:dyDescent="0.35">
      <c r="A719" s="294">
        <f t="shared" si="78"/>
        <v>11</v>
      </c>
      <c r="B719" s="295" t="s">
        <v>2296</v>
      </c>
      <c r="C719" s="323">
        <v>138.4</v>
      </c>
      <c r="D719" s="295"/>
      <c r="E719" s="322"/>
      <c r="F719" s="295">
        <f t="shared" si="73"/>
        <v>138.4</v>
      </c>
      <c r="G719" s="373" t="s">
        <v>1899</v>
      </c>
      <c r="H719" s="373">
        <v>119</v>
      </c>
      <c r="I719" s="296">
        <f t="shared" si="74"/>
        <v>3.2894009420402024E-3</v>
      </c>
      <c r="J719" s="361">
        <f t="shared" si="75"/>
        <v>14.083405663298024</v>
      </c>
      <c r="K719" s="361">
        <f t="shared" si="77"/>
        <v>3.098349245925565</v>
      </c>
      <c r="L719" s="297">
        <v>5.4024651462384137</v>
      </c>
      <c r="M719" s="297">
        <v>4.4695178299101199</v>
      </c>
      <c r="N719" s="296">
        <f t="shared" si="76"/>
        <v>0.19547498472089683</v>
      </c>
      <c r="R719" s="356"/>
    </row>
    <row r="720" spans="1:18" x14ac:dyDescent="0.35">
      <c r="A720" s="294">
        <f t="shared" si="78"/>
        <v>12</v>
      </c>
      <c r="B720" s="295" t="s">
        <v>2297</v>
      </c>
      <c r="C720" s="323">
        <v>106.1</v>
      </c>
      <c r="D720" s="295"/>
      <c r="E720" s="322"/>
      <c r="F720" s="295">
        <f t="shared" si="73"/>
        <v>106.1</v>
      </c>
      <c r="G720" s="373" t="s">
        <v>1898</v>
      </c>
      <c r="H720" s="373">
        <v>120</v>
      </c>
      <c r="I720" s="296">
        <f t="shared" si="74"/>
        <v>3.317042966763229E-3</v>
      </c>
      <c r="J720" s="361">
        <f t="shared" si="75"/>
        <v>14.201753610048426</v>
      </c>
      <c r="K720" s="361">
        <f t="shared" si="77"/>
        <v>3.1243857942106539</v>
      </c>
      <c r="L720" s="297">
        <v>5.4478640130135263</v>
      </c>
      <c r="M720" s="297">
        <v>4.5070768032707091</v>
      </c>
      <c r="N720" s="296">
        <f t="shared" si="76"/>
        <v>0.2571261095244422</v>
      </c>
      <c r="R720" s="356"/>
    </row>
    <row r="721" spans="1:18" x14ac:dyDescent="0.35">
      <c r="A721" s="294">
        <f t="shared" si="78"/>
        <v>13</v>
      </c>
      <c r="B721" s="295" t="s">
        <v>2298</v>
      </c>
      <c r="C721" s="323">
        <v>225.1</v>
      </c>
      <c r="D721" s="295"/>
      <c r="E721" s="322"/>
      <c r="F721" s="295">
        <f t="shared" si="73"/>
        <v>225.1</v>
      </c>
      <c r="G721" s="373" t="s">
        <v>1898</v>
      </c>
      <c r="H721" s="373">
        <v>177</v>
      </c>
      <c r="I721" s="296">
        <f t="shared" si="74"/>
        <v>4.892638375975763E-3</v>
      </c>
      <c r="J721" s="361">
        <f t="shared" si="75"/>
        <v>20.947586574821429</v>
      </c>
      <c r="K721" s="361">
        <f t="shared" si="77"/>
        <v>4.6084690464607148</v>
      </c>
      <c r="L721" s="297">
        <v>8.0355994191949502</v>
      </c>
      <c r="M721" s="297">
        <v>6.6479382848242956</v>
      </c>
      <c r="N721" s="296">
        <f t="shared" si="76"/>
        <v>0.17876318669614122</v>
      </c>
      <c r="R721" s="356"/>
    </row>
    <row r="722" spans="1:18" x14ac:dyDescent="0.35">
      <c r="A722" s="294">
        <f t="shared" si="78"/>
        <v>14</v>
      </c>
      <c r="B722" s="295" t="s">
        <v>2299</v>
      </c>
      <c r="C722" s="323">
        <v>184.65</v>
      </c>
      <c r="D722" s="295"/>
      <c r="E722" s="322"/>
      <c r="F722" s="295">
        <f t="shared" si="73"/>
        <v>184.65</v>
      </c>
      <c r="G722" s="373" t="s">
        <v>1898</v>
      </c>
      <c r="H722" s="373">
        <v>115</v>
      </c>
      <c r="I722" s="296">
        <f t="shared" si="74"/>
        <v>3.1788328431480947E-3</v>
      </c>
      <c r="J722" s="361">
        <f t="shared" si="75"/>
        <v>13.61001387629641</v>
      </c>
      <c r="K722" s="361">
        <f t="shared" si="77"/>
        <v>2.9942030527852102</v>
      </c>
      <c r="L722" s="297">
        <v>5.2208696791379623</v>
      </c>
      <c r="M722" s="297">
        <v>4.319281936467763</v>
      </c>
      <c r="N722" s="296">
        <f t="shared" si="76"/>
        <v>0.14158878172048386</v>
      </c>
      <c r="R722" s="356"/>
    </row>
    <row r="723" spans="1:18" x14ac:dyDescent="0.35">
      <c r="A723" s="294">
        <f t="shared" si="78"/>
        <v>15</v>
      </c>
      <c r="B723" s="295" t="s">
        <v>2300</v>
      </c>
      <c r="C723" s="325">
        <v>113.8</v>
      </c>
      <c r="D723" s="295"/>
      <c r="E723" s="322"/>
      <c r="F723" s="295">
        <f t="shared" si="73"/>
        <v>113.8</v>
      </c>
      <c r="G723" s="373" t="s">
        <v>1899</v>
      </c>
      <c r="H723" s="373">
        <v>120</v>
      </c>
      <c r="I723" s="296">
        <f t="shared" si="74"/>
        <v>3.317042966763229E-3</v>
      </c>
      <c r="J723" s="361">
        <f t="shared" si="75"/>
        <v>14.201753610048426</v>
      </c>
      <c r="K723" s="361">
        <f t="shared" si="77"/>
        <v>3.1243857942106539</v>
      </c>
      <c r="L723" s="297">
        <v>5.4478640130135263</v>
      </c>
      <c r="M723" s="297">
        <v>4.5070768032707091</v>
      </c>
      <c r="N723" s="296">
        <f t="shared" si="76"/>
        <v>0.23972829719282351</v>
      </c>
      <c r="R723" s="356"/>
    </row>
    <row r="724" spans="1:18" x14ac:dyDescent="0.35">
      <c r="A724" s="294">
        <f t="shared" si="78"/>
        <v>16</v>
      </c>
      <c r="B724" s="295" t="s">
        <v>2301</v>
      </c>
      <c r="C724" s="323">
        <v>2829.85</v>
      </c>
      <c r="D724" s="295"/>
      <c r="E724" s="322"/>
      <c r="F724" s="295">
        <f t="shared" si="73"/>
        <v>2829.85</v>
      </c>
      <c r="G724" s="373" t="s">
        <v>1893</v>
      </c>
      <c r="H724" s="373">
        <v>573</v>
      </c>
      <c r="I724" s="296">
        <f t="shared" si="74"/>
        <v>1.5838880166294419E-2</v>
      </c>
      <c r="J724" s="361">
        <f t="shared" si="75"/>
        <v>67.813373487981238</v>
      </c>
      <c r="K724" s="361">
        <f t="shared" si="77"/>
        <v>14.918942167355873</v>
      </c>
      <c r="L724" s="297">
        <v>26.01355066213959</v>
      </c>
      <c r="M724" s="297">
        <v>21.521291735617634</v>
      </c>
      <c r="N724" s="296">
        <f t="shared" si="76"/>
        <v>4.6033237822886139E-2</v>
      </c>
      <c r="R724" s="356"/>
    </row>
    <row r="725" spans="1:18" x14ac:dyDescent="0.35">
      <c r="A725" s="294">
        <f t="shared" si="78"/>
        <v>17</v>
      </c>
      <c r="B725" s="295" t="s">
        <v>2302</v>
      </c>
      <c r="C725" s="323">
        <v>130</v>
      </c>
      <c r="D725" s="295"/>
      <c r="E725" s="322"/>
      <c r="F725" s="295">
        <f t="shared" si="73"/>
        <v>130</v>
      </c>
      <c r="G725" s="373" t="s">
        <v>1899</v>
      </c>
      <c r="H725" s="373">
        <v>104</v>
      </c>
      <c r="I725" s="296">
        <f t="shared" si="74"/>
        <v>2.8747705711947985E-3</v>
      </c>
      <c r="J725" s="361">
        <f t="shared" si="75"/>
        <v>12.30818646204197</v>
      </c>
      <c r="K725" s="361">
        <f t="shared" si="77"/>
        <v>2.7078010216492334</v>
      </c>
      <c r="L725" s="297">
        <v>4.7214821446117234</v>
      </c>
      <c r="M725" s="297">
        <v>3.9061332295012816</v>
      </c>
      <c r="N725" s="296">
        <f t="shared" si="76"/>
        <v>0.18187386813695544</v>
      </c>
      <c r="R725" s="356"/>
    </row>
    <row r="726" spans="1:18" x14ac:dyDescent="0.35">
      <c r="A726" s="294">
        <f t="shared" si="78"/>
        <v>18</v>
      </c>
      <c r="B726" s="295" t="s">
        <v>2303</v>
      </c>
      <c r="C726" s="323">
        <v>132.19999999999999</v>
      </c>
      <c r="D726" s="295"/>
      <c r="E726" s="322"/>
      <c r="F726" s="295">
        <f t="shared" si="73"/>
        <v>132.19999999999999</v>
      </c>
      <c r="G726" s="373" t="s">
        <v>1893</v>
      </c>
      <c r="H726" s="373">
        <v>111</v>
      </c>
      <c r="I726" s="296">
        <f t="shared" si="74"/>
        <v>3.0682647442559869E-3</v>
      </c>
      <c r="J726" s="361">
        <f t="shared" si="75"/>
        <v>13.136622089294795</v>
      </c>
      <c r="K726" s="361">
        <f t="shared" si="77"/>
        <v>2.8900568596448548</v>
      </c>
      <c r="L726" s="297">
        <v>5.0392742120375127</v>
      </c>
      <c r="M726" s="297">
        <v>4.1690460430254053</v>
      </c>
      <c r="N726" s="296">
        <f t="shared" si="76"/>
        <v>0.190885016671729</v>
      </c>
      <c r="R726" s="356"/>
    </row>
    <row r="727" spans="1:18" x14ac:dyDescent="0.35">
      <c r="A727" s="294">
        <f t="shared" si="78"/>
        <v>19</v>
      </c>
      <c r="B727" s="295" t="s">
        <v>2304</v>
      </c>
      <c r="C727" s="323">
        <v>130.6</v>
      </c>
      <c r="D727" s="295"/>
      <c r="E727" s="322"/>
      <c r="F727" s="295">
        <f t="shared" si="73"/>
        <v>130.6</v>
      </c>
      <c r="G727" s="373" t="s">
        <v>1893</v>
      </c>
      <c r="H727" s="373">
        <v>112</v>
      </c>
      <c r="I727" s="296">
        <f t="shared" si="74"/>
        <v>3.095906768979014E-3</v>
      </c>
      <c r="J727" s="361">
        <f t="shared" si="75"/>
        <v>13.254970036045199</v>
      </c>
      <c r="K727" s="361">
        <f t="shared" si="77"/>
        <v>2.9160934079299436</v>
      </c>
      <c r="L727" s="297">
        <v>5.0846730788126244</v>
      </c>
      <c r="M727" s="297">
        <v>4.2066050163859954</v>
      </c>
      <c r="N727" s="296">
        <f t="shared" si="76"/>
        <v>0.19496433031526619</v>
      </c>
      <c r="R727" s="356"/>
    </row>
    <row r="728" spans="1:18" x14ac:dyDescent="0.35">
      <c r="A728" s="294">
        <f t="shared" si="78"/>
        <v>20</v>
      </c>
      <c r="B728" s="295" t="s">
        <v>2305</v>
      </c>
      <c r="C728" s="323">
        <v>302.39999999999998</v>
      </c>
      <c r="D728" s="295"/>
      <c r="E728" s="322"/>
      <c r="F728" s="295">
        <f t="shared" si="73"/>
        <v>302.39999999999998</v>
      </c>
      <c r="G728" s="373" t="s">
        <v>1893</v>
      </c>
      <c r="H728" s="373">
        <v>548</v>
      </c>
      <c r="I728" s="296">
        <f t="shared" si="74"/>
        <v>1.5147829548218746E-2</v>
      </c>
      <c r="J728" s="361">
        <f t="shared" si="75"/>
        <v>64.854674819221145</v>
      </c>
      <c r="K728" s="361">
        <f t="shared" si="77"/>
        <v>14.268028460228653</v>
      </c>
      <c r="L728" s="297">
        <v>24.878578992761771</v>
      </c>
      <c r="M728" s="297">
        <v>20.582317401602907</v>
      </c>
      <c r="N728" s="296">
        <f t="shared" si="76"/>
        <v>0.41198280315414842</v>
      </c>
      <c r="R728" s="356"/>
    </row>
    <row r="729" spans="1:18" x14ac:dyDescent="0.35">
      <c r="A729" s="294">
        <f t="shared" si="78"/>
        <v>21</v>
      </c>
      <c r="B729" s="295" t="s">
        <v>2306</v>
      </c>
      <c r="C729" s="323">
        <v>2716.6</v>
      </c>
      <c r="D729" s="295"/>
      <c r="E729" s="322"/>
      <c r="F729" s="295">
        <f t="shared" si="73"/>
        <v>2716.6</v>
      </c>
      <c r="G729" s="373" t="s">
        <v>1893</v>
      </c>
      <c r="H729" s="373">
        <v>548</v>
      </c>
      <c r="I729" s="296">
        <f t="shared" si="74"/>
        <v>1.5147829548218746E-2</v>
      </c>
      <c r="J729" s="361">
        <f t="shared" si="75"/>
        <v>64.854674819221145</v>
      </c>
      <c r="K729" s="361">
        <f t="shared" si="77"/>
        <v>14.268028460228653</v>
      </c>
      <c r="L729" s="297">
        <v>24.878578992761771</v>
      </c>
      <c r="M729" s="297">
        <v>20.582317401602907</v>
      </c>
      <c r="N729" s="296">
        <f t="shared" si="76"/>
        <v>4.5860119146659238E-2</v>
      </c>
      <c r="R729" s="356"/>
    </row>
    <row r="730" spans="1:18" x14ac:dyDescent="0.35">
      <c r="A730" s="294">
        <f t="shared" si="78"/>
        <v>22</v>
      </c>
      <c r="B730" s="295" t="s">
        <v>2307</v>
      </c>
      <c r="C730" s="323">
        <v>453</v>
      </c>
      <c r="D730" s="295"/>
      <c r="E730" s="322"/>
      <c r="F730" s="295">
        <f t="shared" si="73"/>
        <v>453</v>
      </c>
      <c r="G730" s="373" t="s">
        <v>1898</v>
      </c>
      <c r="H730" s="373">
        <v>207</v>
      </c>
      <c r="I730" s="296">
        <f t="shared" si="74"/>
        <v>5.72189911766657E-3</v>
      </c>
      <c r="J730" s="361">
        <f t="shared" si="75"/>
        <v>24.498024977333536</v>
      </c>
      <c r="K730" s="361">
        <f t="shared" si="77"/>
        <v>5.389565495013378</v>
      </c>
      <c r="L730" s="297">
        <v>9.3975654224483325</v>
      </c>
      <c r="M730" s="297">
        <v>7.7747074856419731</v>
      </c>
      <c r="N730" s="296">
        <f t="shared" si="76"/>
        <v>0.10388490812458548</v>
      </c>
      <c r="R730" s="356"/>
    </row>
    <row r="731" spans="1:18" x14ac:dyDescent="0.35">
      <c r="A731" s="294">
        <f t="shared" si="78"/>
        <v>23</v>
      </c>
      <c r="B731" s="295" t="s">
        <v>2308</v>
      </c>
      <c r="C731" s="323">
        <v>183.6</v>
      </c>
      <c r="D731" s="295"/>
      <c r="E731" s="322">
        <v>33.299999999999997</v>
      </c>
      <c r="F731" s="295">
        <f t="shared" si="73"/>
        <v>216.89999999999998</v>
      </c>
      <c r="G731" s="373" t="s">
        <v>1900</v>
      </c>
      <c r="H731" s="375">
        <v>180</v>
      </c>
      <c r="I731" s="296">
        <f t="shared" si="74"/>
        <v>4.9755644501448442E-3</v>
      </c>
      <c r="J731" s="361">
        <f t="shared" si="75"/>
        <v>21.302630415072642</v>
      </c>
      <c r="K731" s="361">
        <f t="shared" si="77"/>
        <v>4.6865786913159813</v>
      </c>
      <c r="L731" s="297">
        <v>8.1717960195202899</v>
      </c>
      <c r="M731" s="297">
        <v>6.7606152049060642</v>
      </c>
      <c r="N731" s="296">
        <f t="shared" si="76"/>
        <v>0.18866583831634387</v>
      </c>
      <c r="R731" s="356"/>
    </row>
    <row r="732" spans="1:18" x14ac:dyDescent="0.35">
      <c r="A732" s="294">
        <f t="shared" si="78"/>
        <v>24</v>
      </c>
      <c r="B732" s="295" t="s">
        <v>2309</v>
      </c>
      <c r="C732" s="323">
        <v>1099.8</v>
      </c>
      <c r="D732" s="295"/>
      <c r="E732" s="322"/>
      <c r="F732" s="295">
        <f t="shared" si="73"/>
        <v>1099.8</v>
      </c>
      <c r="G732" s="373" t="s">
        <v>1899</v>
      </c>
      <c r="H732" s="373">
        <v>596</v>
      </c>
      <c r="I732" s="296">
        <f t="shared" si="74"/>
        <v>1.6474646734924037E-2</v>
      </c>
      <c r="J732" s="361">
        <f t="shared" si="75"/>
        <v>70.535376263240522</v>
      </c>
      <c r="K732" s="361">
        <f t="shared" si="77"/>
        <v>15.517782777912915</v>
      </c>
      <c r="L732" s="297">
        <v>27.057724597967177</v>
      </c>
      <c r="M732" s="297">
        <v>22.38514812291119</v>
      </c>
      <c r="N732" s="296">
        <f t="shared" si="76"/>
        <v>0.12320061080381144</v>
      </c>
      <c r="R732" s="356"/>
    </row>
    <row r="733" spans="1:18" x14ac:dyDescent="0.35">
      <c r="A733" s="294">
        <f t="shared" si="78"/>
        <v>25</v>
      </c>
      <c r="B733" s="295" t="s">
        <v>2310</v>
      </c>
      <c r="C733" s="323">
        <v>287.8</v>
      </c>
      <c r="D733" s="295">
        <v>29</v>
      </c>
      <c r="E733" s="322"/>
      <c r="F733" s="295">
        <f t="shared" si="73"/>
        <v>316.8</v>
      </c>
      <c r="G733" s="373" t="s">
        <v>1898</v>
      </c>
      <c r="H733" s="373">
        <v>153</v>
      </c>
      <c r="I733" s="296">
        <f t="shared" si="74"/>
        <v>4.2292297826231175E-3</v>
      </c>
      <c r="J733" s="361">
        <f t="shared" si="75"/>
        <v>18.107235852811744</v>
      </c>
      <c r="K733" s="361">
        <f t="shared" si="77"/>
        <v>3.9835918876185836</v>
      </c>
      <c r="L733" s="297">
        <v>6.9460266165922464</v>
      </c>
      <c r="M733" s="297">
        <v>5.7465229241701543</v>
      </c>
      <c r="N733" s="296">
        <f t="shared" si="76"/>
        <v>0.10979601414517906</v>
      </c>
      <c r="R733" s="356"/>
    </row>
    <row r="734" spans="1:18" x14ac:dyDescent="0.35">
      <c r="A734" s="294">
        <f t="shared" si="78"/>
        <v>26</v>
      </c>
      <c r="B734" s="295" t="s">
        <v>2311</v>
      </c>
      <c r="C734" s="323">
        <v>272.5</v>
      </c>
      <c r="D734" s="295"/>
      <c r="E734" s="322"/>
      <c r="F734" s="295">
        <f t="shared" si="73"/>
        <v>272.5</v>
      </c>
      <c r="G734" s="373" t="s">
        <v>1898</v>
      </c>
      <c r="H734" s="373">
        <v>163</v>
      </c>
      <c r="I734" s="296">
        <f t="shared" si="74"/>
        <v>4.5056500298533862E-3</v>
      </c>
      <c r="J734" s="361">
        <f t="shared" si="75"/>
        <v>19.29071532031578</v>
      </c>
      <c r="K734" s="361">
        <f t="shared" si="77"/>
        <v>4.243957370469472</v>
      </c>
      <c r="L734" s="297">
        <v>7.4000152843433735</v>
      </c>
      <c r="M734" s="297">
        <v>6.1221126577760465</v>
      </c>
      <c r="N734" s="296">
        <f t="shared" si="76"/>
        <v>0.13598825920331989</v>
      </c>
      <c r="R734" s="356"/>
    </row>
    <row r="735" spans="1:18" x14ac:dyDescent="0.35">
      <c r="A735" s="294">
        <f t="shared" si="78"/>
        <v>27</v>
      </c>
      <c r="B735" s="295" t="s">
        <v>2312</v>
      </c>
      <c r="C735" s="323">
        <v>206.8</v>
      </c>
      <c r="D735" s="295"/>
      <c r="E735" s="322"/>
      <c r="F735" s="295">
        <f t="shared" si="73"/>
        <v>206.8</v>
      </c>
      <c r="G735" s="373" t="s">
        <v>1898</v>
      </c>
      <c r="H735" s="373">
        <v>139</v>
      </c>
      <c r="I735" s="296">
        <f t="shared" si="74"/>
        <v>3.8422414365007406E-3</v>
      </c>
      <c r="J735" s="361">
        <f t="shared" si="75"/>
        <v>16.450364598306095</v>
      </c>
      <c r="K735" s="361">
        <f t="shared" si="77"/>
        <v>3.6190802116273408</v>
      </c>
      <c r="L735" s="297">
        <v>6.3104424817406679</v>
      </c>
      <c r="M735" s="297">
        <v>5.2206972971219052</v>
      </c>
      <c r="N735" s="296">
        <f t="shared" si="76"/>
        <v>0.15280746899804645</v>
      </c>
      <c r="R735" s="356"/>
    </row>
    <row r="736" spans="1:18" x14ac:dyDescent="0.35">
      <c r="A736" s="294">
        <f t="shared" si="78"/>
        <v>28</v>
      </c>
      <c r="B736" s="295" t="s">
        <v>2313</v>
      </c>
      <c r="C736" s="323">
        <v>90.7</v>
      </c>
      <c r="D736" s="295"/>
      <c r="E736" s="322"/>
      <c r="F736" s="295">
        <f t="shared" si="73"/>
        <v>90.7</v>
      </c>
      <c r="G736" s="373" t="s">
        <v>1898</v>
      </c>
      <c r="H736" s="373">
        <v>114</v>
      </c>
      <c r="I736" s="296">
        <f t="shared" si="74"/>
        <v>3.1511908184250676E-3</v>
      </c>
      <c r="J736" s="361">
        <f t="shared" si="75"/>
        <v>13.491665929546006</v>
      </c>
      <c r="K736" s="361">
        <f t="shared" si="77"/>
        <v>2.9681665045001213</v>
      </c>
      <c r="L736" s="297">
        <v>5.1754708123628497</v>
      </c>
      <c r="M736" s="297">
        <v>4.2817229631071738</v>
      </c>
      <c r="N736" s="296">
        <f t="shared" si="76"/>
        <v>0.28574450065618689</v>
      </c>
      <c r="R736" s="356"/>
    </row>
    <row r="737" spans="1:18" x14ac:dyDescent="0.35">
      <c r="A737" s="294">
        <f t="shared" si="78"/>
        <v>29</v>
      </c>
      <c r="B737" s="295" t="s">
        <v>2314</v>
      </c>
      <c r="C737" s="323">
        <v>315.8</v>
      </c>
      <c r="D737" s="295"/>
      <c r="E737" s="322"/>
      <c r="F737" s="295">
        <f t="shared" si="73"/>
        <v>315.8</v>
      </c>
      <c r="G737" s="373" t="s">
        <v>1898</v>
      </c>
      <c r="H737" s="373">
        <v>182</v>
      </c>
      <c r="I737" s="296">
        <f t="shared" si="74"/>
        <v>5.0308484995908974E-3</v>
      </c>
      <c r="J737" s="361">
        <f t="shared" si="75"/>
        <v>21.539326308573447</v>
      </c>
      <c r="K737" s="361">
        <f t="shared" si="77"/>
        <v>4.738651787886158</v>
      </c>
      <c r="L737" s="297">
        <v>8.2625937530705151</v>
      </c>
      <c r="M737" s="297">
        <v>6.8357331516272417</v>
      </c>
      <c r="N737" s="296">
        <f t="shared" si="76"/>
        <v>0.13102059848371553</v>
      </c>
      <c r="R737" s="356"/>
    </row>
    <row r="738" spans="1:18" x14ac:dyDescent="0.35">
      <c r="A738" s="294">
        <f t="shared" si="78"/>
        <v>30</v>
      </c>
      <c r="B738" s="295" t="s">
        <v>2315</v>
      </c>
      <c r="C738" s="323">
        <v>728.38</v>
      </c>
      <c r="D738" s="295"/>
      <c r="E738" s="322">
        <v>237.1</v>
      </c>
      <c r="F738" s="295">
        <f t="shared" si="73"/>
        <v>965.48</v>
      </c>
      <c r="G738" s="373" t="s">
        <v>1900</v>
      </c>
      <c r="H738" s="373">
        <v>268</v>
      </c>
      <c r="I738" s="296">
        <f t="shared" si="74"/>
        <v>7.4080626257712117E-3</v>
      </c>
      <c r="J738" s="361">
        <f t="shared" si="75"/>
        <v>31.717249729108154</v>
      </c>
      <c r="K738" s="361">
        <f t="shared" si="77"/>
        <v>6.9777949404037942</v>
      </c>
      <c r="L738" s="297">
        <v>12.16689629573021</v>
      </c>
      <c r="M738" s="297">
        <v>10.065804860637916</v>
      </c>
      <c r="N738" s="296">
        <f t="shared" si="76"/>
        <v>6.3106170843394038E-2</v>
      </c>
      <c r="R738" s="356"/>
    </row>
    <row r="739" spans="1:18" x14ac:dyDescent="0.35">
      <c r="A739" s="294">
        <f t="shared" si="78"/>
        <v>31</v>
      </c>
      <c r="B739" s="295" t="s">
        <v>2316</v>
      </c>
      <c r="C739" s="323">
        <v>2744.5</v>
      </c>
      <c r="D739" s="295">
        <v>461.4</v>
      </c>
      <c r="E739" s="322">
        <v>413</v>
      </c>
      <c r="F739" s="295">
        <f t="shared" si="73"/>
        <v>3618.9</v>
      </c>
      <c r="G739" s="373" t="s">
        <v>1893</v>
      </c>
      <c r="H739" s="373">
        <v>905</v>
      </c>
      <c r="I739" s="296">
        <f t="shared" si="74"/>
        <v>2.5016032374339355E-2</v>
      </c>
      <c r="J739" s="361">
        <f t="shared" si="75"/>
        <v>107.10489180911523</v>
      </c>
      <c r="K739" s="361">
        <f t="shared" si="77"/>
        <v>23.563076198005351</v>
      </c>
      <c r="L739" s="297">
        <v>41.085974431477013</v>
      </c>
      <c r="M739" s="297">
        <v>33.990870891333266</v>
      </c>
      <c r="N739" s="296">
        <f t="shared" si="76"/>
        <v>5.6852859523593036E-2</v>
      </c>
      <c r="R739" s="356"/>
    </row>
    <row r="740" spans="1:18" x14ac:dyDescent="0.35">
      <c r="A740" s="294">
        <f t="shared" si="78"/>
        <v>32</v>
      </c>
      <c r="B740" s="295" t="s">
        <v>2317</v>
      </c>
      <c r="C740" s="323">
        <v>853.9</v>
      </c>
      <c r="D740" s="295"/>
      <c r="E740" s="322">
        <v>126.4</v>
      </c>
      <c r="F740" s="295">
        <f t="shared" si="73"/>
        <v>980.3</v>
      </c>
      <c r="G740" s="373" t="s">
        <v>1900</v>
      </c>
      <c r="H740" s="373">
        <v>588</v>
      </c>
      <c r="I740" s="296">
        <f t="shared" si="74"/>
        <v>1.6253510537139824E-2</v>
      </c>
      <c r="J740" s="361">
        <f t="shared" si="75"/>
        <v>69.588592689237302</v>
      </c>
      <c r="K740" s="361">
        <f t="shared" si="77"/>
        <v>15.309490391632206</v>
      </c>
      <c r="L740" s="297">
        <v>26.694533663766283</v>
      </c>
      <c r="M740" s="297">
        <v>22.084676336026476</v>
      </c>
      <c r="N740" s="296">
        <f t="shared" si="76"/>
        <v>0.13636365712604534</v>
      </c>
      <c r="R740" s="356"/>
    </row>
    <row r="741" spans="1:18" x14ac:dyDescent="0.35">
      <c r="A741" s="294">
        <f t="shared" si="78"/>
        <v>33</v>
      </c>
      <c r="B741" s="295" t="s">
        <v>2318</v>
      </c>
      <c r="C741" s="323">
        <v>996.64</v>
      </c>
      <c r="D741" s="295"/>
      <c r="E741" s="322">
        <v>120.2</v>
      </c>
      <c r="F741" s="295">
        <f t="shared" si="73"/>
        <v>1116.8399999999999</v>
      </c>
      <c r="G741" s="373" t="s">
        <v>1895</v>
      </c>
      <c r="H741" s="373">
        <v>459</v>
      </c>
      <c r="I741" s="296">
        <f t="shared" si="74"/>
        <v>1.2687689347869352E-2</v>
      </c>
      <c r="J741" s="361">
        <f t="shared" ref="J741:J772" si="79">I741*4281.45</f>
        <v>54.321707558435236</v>
      </c>
      <c r="K741" s="361">
        <f t="shared" si="77"/>
        <v>11.950775662855753</v>
      </c>
      <c r="L741" s="297">
        <v>20.838079849776737</v>
      </c>
      <c r="M741" s="297">
        <v>17.239568772510459</v>
      </c>
      <c r="N741" s="296">
        <f t="shared" ref="N741:N772" si="80">(J741+K741+L741+M741)/F741</f>
        <v>9.3433376171679183E-2</v>
      </c>
      <c r="R741" s="356"/>
    </row>
    <row r="742" spans="1:18" x14ac:dyDescent="0.35">
      <c r="A742" s="294">
        <f t="shared" si="78"/>
        <v>34</v>
      </c>
      <c r="B742" s="295" t="s">
        <v>2319</v>
      </c>
      <c r="C742" s="323">
        <v>978.3</v>
      </c>
      <c r="D742" s="295">
        <v>22.8</v>
      </c>
      <c r="E742" s="322"/>
      <c r="F742" s="295">
        <f t="shared" si="73"/>
        <v>1001.0999999999999</v>
      </c>
      <c r="G742" s="373" t="s">
        <v>1901</v>
      </c>
      <c r="H742" s="373">
        <v>451</v>
      </c>
      <c r="I742" s="296">
        <f t="shared" si="74"/>
        <v>1.2466553150085137E-2</v>
      </c>
      <c r="J742" s="361">
        <f t="shared" si="79"/>
        <v>53.374923984432009</v>
      </c>
      <c r="K742" s="361">
        <f t="shared" si="77"/>
        <v>11.742483276575042</v>
      </c>
      <c r="L742" s="297">
        <v>20.474888915575839</v>
      </c>
      <c r="M742" s="297">
        <v>16.939096985625749</v>
      </c>
      <c r="N742" s="296">
        <f t="shared" si="80"/>
        <v>0.10241873255639662</v>
      </c>
      <c r="R742" s="356"/>
    </row>
    <row r="743" spans="1:18" x14ac:dyDescent="0.35">
      <c r="A743" s="294">
        <f t="shared" si="78"/>
        <v>35</v>
      </c>
      <c r="B743" s="295" t="s">
        <v>2320</v>
      </c>
      <c r="C743" s="323">
        <v>290.39999999999998</v>
      </c>
      <c r="D743" s="295"/>
      <c r="E743" s="322"/>
      <c r="F743" s="295">
        <f t="shared" si="73"/>
        <v>290.39999999999998</v>
      </c>
      <c r="G743" s="373" t="s">
        <v>1898</v>
      </c>
      <c r="H743" s="373">
        <v>158</v>
      </c>
      <c r="I743" s="296">
        <f t="shared" si="74"/>
        <v>4.3674399062382518E-3</v>
      </c>
      <c r="J743" s="361">
        <f t="shared" si="79"/>
        <v>18.698975586563762</v>
      </c>
      <c r="K743" s="361">
        <f t="shared" si="77"/>
        <v>4.1137746290440278</v>
      </c>
      <c r="L743" s="297">
        <v>7.1730209504678086</v>
      </c>
      <c r="M743" s="297">
        <v>5.9343177909731004</v>
      </c>
      <c r="N743" s="296">
        <f t="shared" si="80"/>
        <v>0.12369176638102169</v>
      </c>
      <c r="R743" s="356"/>
    </row>
    <row r="744" spans="1:18" x14ac:dyDescent="0.35">
      <c r="A744" s="294">
        <f t="shared" si="78"/>
        <v>36</v>
      </c>
      <c r="B744" s="295" t="s">
        <v>2321</v>
      </c>
      <c r="C744" s="323">
        <v>1017.8</v>
      </c>
      <c r="D744" s="295"/>
      <c r="E744" s="322">
        <v>108.5</v>
      </c>
      <c r="F744" s="295">
        <f t="shared" si="73"/>
        <v>1126.3</v>
      </c>
      <c r="G744" s="373" t="s">
        <v>1898</v>
      </c>
      <c r="H744" s="373">
        <v>253</v>
      </c>
      <c r="I744" s="296">
        <f t="shared" si="74"/>
        <v>6.9934322549258078E-3</v>
      </c>
      <c r="J744" s="361">
        <f t="shared" si="79"/>
        <v>29.942030527852097</v>
      </c>
      <c r="K744" s="361">
        <f t="shared" si="77"/>
        <v>6.5872467161274617</v>
      </c>
      <c r="L744" s="297">
        <v>11.485913294103518</v>
      </c>
      <c r="M744" s="297">
        <v>9.5024202602290782</v>
      </c>
      <c r="N744" s="296">
        <f t="shared" si="80"/>
        <v>5.1067753527756513E-2</v>
      </c>
      <c r="R744" s="356"/>
    </row>
    <row r="745" spans="1:18" x14ac:dyDescent="0.35">
      <c r="A745" s="294">
        <f t="shared" si="78"/>
        <v>37</v>
      </c>
      <c r="B745" s="295" t="s">
        <v>925</v>
      </c>
      <c r="C745" s="323">
        <v>803.6</v>
      </c>
      <c r="D745" s="295"/>
      <c r="E745" s="322">
        <v>89</v>
      </c>
      <c r="F745" s="295">
        <f t="shared" si="73"/>
        <v>892.6</v>
      </c>
      <c r="G745" s="373" t="s">
        <v>1900</v>
      </c>
      <c r="H745" s="373">
        <v>306</v>
      </c>
      <c r="I745" s="296">
        <f t="shared" si="74"/>
        <v>8.458459565246235E-3</v>
      </c>
      <c r="J745" s="361">
        <f t="shared" si="79"/>
        <v>36.214471705623488</v>
      </c>
      <c r="K745" s="361">
        <f t="shared" si="77"/>
        <v>7.9671837752371673</v>
      </c>
      <c r="L745" s="297">
        <v>13.892053233184493</v>
      </c>
      <c r="M745" s="297">
        <v>11.493045848340309</v>
      </c>
      <c r="N745" s="296">
        <f t="shared" si="80"/>
        <v>7.7937211026647385E-2</v>
      </c>
      <c r="R745" s="356"/>
    </row>
    <row r="746" spans="1:18" x14ac:dyDescent="0.35">
      <c r="A746" s="294">
        <f t="shared" si="78"/>
        <v>38</v>
      </c>
      <c r="B746" s="295" t="s">
        <v>926</v>
      </c>
      <c r="C746" s="323">
        <v>923.4</v>
      </c>
      <c r="D746" s="295"/>
      <c r="E746" s="322"/>
      <c r="F746" s="295">
        <f t="shared" si="73"/>
        <v>923.4</v>
      </c>
      <c r="G746" s="373" t="s">
        <v>1898</v>
      </c>
      <c r="H746" s="373">
        <v>410</v>
      </c>
      <c r="I746" s="296">
        <f t="shared" si="74"/>
        <v>1.1333230136441034E-2</v>
      </c>
      <c r="J746" s="361">
        <f t="shared" si="79"/>
        <v>48.522658167665462</v>
      </c>
      <c r="K746" s="361">
        <f t="shared" si="77"/>
        <v>10.674984796886402</v>
      </c>
      <c r="L746" s="297">
        <v>18.613535377796214</v>
      </c>
      <c r="M746" s="297">
        <v>15.399179077841589</v>
      </c>
      <c r="N746" s="296">
        <f t="shared" si="80"/>
        <v>0.10094255731014692</v>
      </c>
      <c r="R746" s="356"/>
    </row>
    <row r="747" spans="1:18" x14ac:dyDescent="0.35">
      <c r="A747" s="294">
        <f t="shared" si="78"/>
        <v>39</v>
      </c>
      <c r="B747" s="295" t="s">
        <v>927</v>
      </c>
      <c r="C747" s="323">
        <v>953.3</v>
      </c>
      <c r="D747" s="295"/>
      <c r="E747" s="322"/>
      <c r="F747" s="295">
        <f t="shared" si="73"/>
        <v>953.3</v>
      </c>
      <c r="G747" s="373" t="s">
        <v>1899</v>
      </c>
      <c r="H747" s="373">
        <v>419</v>
      </c>
      <c r="I747" s="296">
        <f t="shared" si="74"/>
        <v>1.1582008358948275E-2</v>
      </c>
      <c r="J747" s="361">
        <f t="shared" si="79"/>
        <v>49.587789688419093</v>
      </c>
      <c r="K747" s="361">
        <f t="shared" si="77"/>
        <v>10.909313731452201</v>
      </c>
      <c r="L747" s="297">
        <v>19.022125178772232</v>
      </c>
      <c r="M747" s="297">
        <v>15.737209838086892</v>
      </c>
      <c r="N747" s="296">
        <f t="shared" si="80"/>
        <v>9.9922834822962783E-2</v>
      </c>
      <c r="R747" s="356"/>
    </row>
    <row r="748" spans="1:18" x14ac:dyDescent="0.35">
      <c r="A748" s="294">
        <f t="shared" si="78"/>
        <v>40</v>
      </c>
      <c r="B748" s="295" t="s">
        <v>928</v>
      </c>
      <c r="C748" s="323">
        <v>956.1</v>
      </c>
      <c r="D748" s="295">
        <v>153.69999999999999</v>
      </c>
      <c r="E748" s="322"/>
      <c r="F748" s="295">
        <f t="shared" si="73"/>
        <v>1109.8</v>
      </c>
      <c r="G748" s="373" t="s">
        <v>1900</v>
      </c>
      <c r="H748" s="373">
        <v>456</v>
      </c>
      <c r="I748" s="296">
        <f t="shared" si="74"/>
        <v>1.2604763273700271E-2</v>
      </c>
      <c r="J748" s="361">
        <f t="shared" si="79"/>
        <v>53.966663718184023</v>
      </c>
      <c r="K748" s="361">
        <f t="shared" si="77"/>
        <v>11.872666018000485</v>
      </c>
      <c r="L748" s="297">
        <v>20.701883249451399</v>
      </c>
      <c r="M748" s="297">
        <v>17.126891852428695</v>
      </c>
      <c r="N748" s="296">
        <f t="shared" si="80"/>
        <v>9.3411519947796548E-2</v>
      </c>
      <c r="R748" s="356"/>
    </row>
    <row r="749" spans="1:18" x14ac:dyDescent="0.35">
      <c r="A749" s="294">
        <f t="shared" si="78"/>
        <v>41</v>
      </c>
      <c r="B749" s="295" t="s">
        <v>929</v>
      </c>
      <c r="C749" s="323">
        <v>900.4</v>
      </c>
      <c r="D749" s="295"/>
      <c r="E749" s="322"/>
      <c r="F749" s="295">
        <f t="shared" si="73"/>
        <v>900.4</v>
      </c>
      <c r="G749" s="373" t="s">
        <v>1900</v>
      </c>
      <c r="H749" s="373">
        <v>306</v>
      </c>
      <c r="I749" s="296">
        <f t="shared" si="74"/>
        <v>8.458459565246235E-3</v>
      </c>
      <c r="J749" s="361">
        <f t="shared" si="79"/>
        <v>36.214471705623488</v>
      </c>
      <c r="K749" s="361">
        <f t="shared" si="77"/>
        <v>7.9671837752371673</v>
      </c>
      <c r="L749" s="297">
        <v>13.892053233184493</v>
      </c>
      <c r="M749" s="297">
        <v>11.493045848340309</v>
      </c>
      <c r="N749" s="296">
        <f t="shared" si="80"/>
        <v>7.7262055266976298E-2</v>
      </c>
      <c r="R749" s="356"/>
    </row>
    <row r="750" spans="1:18" x14ac:dyDescent="0.35">
      <c r="A750" s="294">
        <f t="shared" si="78"/>
        <v>42</v>
      </c>
      <c r="B750" s="295" t="s">
        <v>930</v>
      </c>
      <c r="C750" s="323">
        <v>643.84</v>
      </c>
      <c r="D750" s="295">
        <v>33.299999999999997</v>
      </c>
      <c r="E750" s="322"/>
      <c r="F750" s="295">
        <f t="shared" si="73"/>
        <v>677.14</v>
      </c>
      <c r="G750" s="373" t="s">
        <v>1898</v>
      </c>
      <c r="H750" s="373">
        <v>261</v>
      </c>
      <c r="I750" s="296">
        <f t="shared" si="74"/>
        <v>7.2145684527100233E-3</v>
      </c>
      <c r="J750" s="361">
        <f t="shared" si="79"/>
        <v>30.888814101855328</v>
      </c>
      <c r="K750" s="361">
        <f t="shared" si="77"/>
        <v>6.7955391024081724</v>
      </c>
      <c r="L750" s="297">
        <v>11.849104228304419</v>
      </c>
      <c r="M750" s="297">
        <v>9.8028920471137937</v>
      </c>
      <c r="N750" s="296">
        <f t="shared" si="80"/>
        <v>8.7627890066576661E-2</v>
      </c>
      <c r="R750" s="356"/>
    </row>
    <row r="751" spans="1:18" x14ac:dyDescent="0.35">
      <c r="A751" s="294">
        <f t="shared" si="78"/>
        <v>43</v>
      </c>
      <c r="B751" s="295" t="s">
        <v>931</v>
      </c>
      <c r="C751" s="323">
        <v>1596</v>
      </c>
      <c r="D751" s="295"/>
      <c r="E751" s="322">
        <v>102.9</v>
      </c>
      <c r="F751" s="295">
        <f t="shared" si="73"/>
        <v>1698.9</v>
      </c>
      <c r="G751" s="373" t="s">
        <v>1900</v>
      </c>
      <c r="H751" s="373">
        <v>504</v>
      </c>
      <c r="I751" s="296">
        <f t="shared" si="74"/>
        <v>1.3931580460405563E-2</v>
      </c>
      <c r="J751" s="361">
        <f t="shared" si="79"/>
        <v>59.6473651622034</v>
      </c>
      <c r="K751" s="361">
        <f t="shared" si="77"/>
        <v>13.122420335684748</v>
      </c>
      <c r="L751" s="297">
        <v>22.881028854656812</v>
      </c>
      <c r="M751" s="297">
        <v>18.929722573736978</v>
      </c>
      <c r="N751" s="296">
        <f t="shared" si="80"/>
        <v>6.7443956045842565E-2</v>
      </c>
      <c r="R751" s="356"/>
    </row>
    <row r="752" spans="1:18" x14ac:dyDescent="0.35">
      <c r="A752" s="294">
        <f t="shared" si="78"/>
        <v>44</v>
      </c>
      <c r="B752" s="295" t="s">
        <v>932</v>
      </c>
      <c r="C752" s="323">
        <v>697.3</v>
      </c>
      <c r="D752" s="295"/>
      <c r="E752" s="322"/>
      <c r="F752" s="295">
        <f t="shared" si="73"/>
        <v>697.3</v>
      </c>
      <c r="G752" s="373" t="s">
        <v>1898</v>
      </c>
      <c r="H752" s="373">
        <v>240</v>
      </c>
      <c r="I752" s="296">
        <f t="shared" si="74"/>
        <v>6.634085933526458E-3</v>
      </c>
      <c r="J752" s="361">
        <f t="shared" si="79"/>
        <v>28.403507220096852</v>
      </c>
      <c r="K752" s="361">
        <f t="shared" si="77"/>
        <v>6.2487715884213078</v>
      </c>
      <c r="L752" s="297">
        <v>10.895728026027053</v>
      </c>
      <c r="M752" s="297">
        <v>9.0141536065414183</v>
      </c>
      <c r="N752" s="296">
        <f t="shared" si="80"/>
        <v>7.8247756261417806E-2</v>
      </c>
      <c r="R752" s="356"/>
    </row>
    <row r="753" spans="1:18" x14ac:dyDescent="0.35">
      <c r="A753" s="294">
        <f t="shared" si="78"/>
        <v>45</v>
      </c>
      <c r="B753" s="295" t="s">
        <v>933</v>
      </c>
      <c r="C753" s="323">
        <v>696.5</v>
      </c>
      <c r="D753" s="295"/>
      <c r="E753" s="322">
        <v>42.8</v>
      </c>
      <c r="F753" s="295">
        <f t="shared" si="73"/>
        <v>739.3</v>
      </c>
      <c r="G753" s="373" t="s">
        <v>1898</v>
      </c>
      <c r="H753" s="373">
        <v>260</v>
      </c>
      <c r="I753" s="296">
        <f t="shared" si="74"/>
        <v>7.1869264279869963E-3</v>
      </c>
      <c r="J753" s="361">
        <f t="shared" si="79"/>
        <v>30.770466155104923</v>
      </c>
      <c r="K753" s="361">
        <f t="shared" si="77"/>
        <v>6.7695025541230835</v>
      </c>
      <c r="L753" s="297">
        <v>11.803705361529307</v>
      </c>
      <c r="M753" s="297">
        <v>9.7653330737532027</v>
      </c>
      <c r="N753" s="296">
        <f t="shared" si="80"/>
        <v>7.9952667583539194E-2</v>
      </c>
      <c r="R753" s="356"/>
    </row>
    <row r="754" spans="1:18" x14ac:dyDescent="0.35">
      <c r="A754" s="294">
        <f t="shared" si="78"/>
        <v>46</v>
      </c>
      <c r="B754" s="295" t="s">
        <v>934</v>
      </c>
      <c r="C754" s="323">
        <v>570.20000000000005</v>
      </c>
      <c r="D754" s="295"/>
      <c r="E754" s="322"/>
      <c r="F754" s="295">
        <f t="shared" si="73"/>
        <v>570.20000000000005</v>
      </c>
      <c r="G754" s="373" t="s">
        <v>1900</v>
      </c>
      <c r="H754" s="373">
        <v>244</v>
      </c>
      <c r="I754" s="296">
        <f t="shared" si="74"/>
        <v>6.7446540324185662E-3</v>
      </c>
      <c r="J754" s="361">
        <f t="shared" si="79"/>
        <v>28.876899007098469</v>
      </c>
      <c r="K754" s="361">
        <f t="shared" si="77"/>
        <v>6.3529177815616631</v>
      </c>
      <c r="L754" s="297">
        <v>11.077323493127503</v>
      </c>
      <c r="M754" s="297">
        <v>9.1643894999837752</v>
      </c>
      <c r="N754" s="296">
        <f t="shared" si="80"/>
        <v>9.7284338445758345E-2</v>
      </c>
      <c r="R754" s="356"/>
    </row>
    <row r="755" spans="1:18" x14ac:dyDescent="0.35">
      <c r="A755" s="294">
        <f t="shared" si="78"/>
        <v>47</v>
      </c>
      <c r="B755" s="295" t="s">
        <v>935</v>
      </c>
      <c r="C755" s="323">
        <v>251.5</v>
      </c>
      <c r="D755" s="295"/>
      <c r="E755" s="322"/>
      <c r="F755" s="295">
        <f t="shared" si="73"/>
        <v>251.5</v>
      </c>
      <c r="G755" s="373" t="s">
        <v>1898</v>
      </c>
      <c r="H755" s="373">
        <v>154</v>
      </c>
      <c r="I755" s="296">
        <f t="shared" si="74"/>
        <v>4.2568718073461445E-3</v>
      </c>
      <c r="J755" s="361">
        <f t="shared" si="79"/>
        <v>18.225583799562148</v>
      </c>
      <c r="K755" s="361">
        <f t="shared" si="77"/>
        <v>4.0096284359036725</v>
      </c>
      <c r="L755" s="297">
        <v>6.9914254833673599</v>
      </c>
      <c r="M755" s="297">
        <v>5.7840818975307426</v>
      </c>
      <c r="N755" s="296">
        <f t="shared" si="80"/>
        <v>0.13920763266943906</v>
      </c>
      <c r="R755" s="356"/>
    </row>
    <row r="756" spans="1:18" x14ac:dyDescent="0.35">
      <c r="A756" s="294">
        <f t="shared" si="78"/>
        <v>48</v>
      </c>
      <c r="B756" s="295" t="s">
        <v>936</v>
      </c>
      <c r="C756" s="323">
        <v>810.9</v>
      </c>
      <c r="D756" s="295">
        <v>47.5</v>
      </c>
      <c r="E756" s="322"/>
      <c r="F756" s="295">
        <f t="shared" si="73"/>
        <v>858.4</v>
      </c>
      <c r="G756" s="373" t="s">
        <v>1898</v>
      </c>
      <c r="H756" s="373">
        <v>430</v>
      </c>
      <c r="I756" s="296">
        <f t="shared" si="74"/>
        <v>1.1886070630901571E-2</v>
      </c>
      <c r="J756" s="361">
        <f t="shared" si="79"/>
        <v>50.889617102673526</v>
      </c>
      <c r="K756" s="361">
        <f t="shared" si="77"/>
        <v>11.195715762588176</v>
      </c>
      <c r="L756" s="297">
        <v>19.52151271329847</v>
      </c>
      <c r="M756" s="297">
        <v>16.150358545053376</v>
      </c>
      <c r="N756" s="296">
        <f t="shared" si="80"/>
        <v>0.11388304301446128</v>
      </c>
      <c r="R756" s="356"/>
    </row>
    <row r="757" spans="1:18" x14ac:dyDescent="0.35">
      <c r="A757" s="294">
        <f t="shared" si="78"/>
        <v>49</v>
      </c>
      <c r="B757" s="295" t="s">
        <v>937</v>
      </c>
      <c r="C757" s="323">
        <v>553</v>
      </c>
      <c r="D757" s="295"/>
      <c r="E757" s="322"/>
      <c r="F757" s="295">
        <f t="shared" si="73"/>
        <v>553</v>
      </c>
      <c r="G757" s="373" t="s">
        <v>1899</v>
      </c>
      <c r="H757" s="373">
        <v>503</v>
      </c>
      <c r="I757" s="296">
        <f t="shared" si="74"/>
        <v>1.3903938435682536E-2</v>
      </c>
      <c r="J757" s="361">
        <f t="shared" si="79"/>
        <v>59.529017215452996</v>
      </c>
      <c r="K757" s="361">
        <f t="shared" si="77"/>
        <v>13.09638378739966</v>
      </c>
      <c r="L757" s="297">
        <v>22.835629987881699</v>
      </c>
      <c r="M757" s="297">
        <v>18.892163600376389</v>
      </c>
      <c r="N757" s="296">
        <f t="shared" si="80"/>
        <v>0.20678697032750587</v>
      </c>
      <c r="R757" s="356"/>
    </row>
    <row r="758" spans="1:18" x14ac:dyDescent="0.35">
      <c r="A758" s="294">
        <f t="shared" si="78"/>
        <v>50</v>
      </c>
      <c r="B758" s="295" t="s">
        <v>938</v>
      </c>
      <c r="C758" s="323">
        <v>993.9</v>
      </c>
      <c r="D758" s="295"/>
      <c r="E758" s="322"/>
      <c r="F758" s="295">
        <f t="shared" si="73"/>
        <v>993.9</v>
      </c>
      <c r="G758" s="373" t="s">
        <v>1900</v>
      </c>
      <c r="H758" s="373">
        <v>384</v>
      </c>
      <c r="I758" s="296">
        <f t="shared" si="74"/>
        <v>1.0614537493642334E-2</v>
      </c>
      <c r="J758" s="361">
        <f t="shared" si="79"/>
        <v>45.445611552154972</v>
      </c>
      <c r="K758" s="361">
        <f t="shared" si="77"/>
        <v>9.9980345414740945</v>
      </c>
      <c r="L758" s="297">
        <v>17.433164841643283</v>
      </c>
      <c r="M758" s="297">
        <v>14.422645770466268</v>
      </c>
      <c r="N758" s="296">
        <f t="shared" si="80"/>
        <v>8.7835251741360906E-2</v>
      </c>
      <c r="R758" s="356"/>
    </row>
    <row r="759" spans="1:18" x14ac:dyDescent="0.35">
      <c r="A759" s="294">
        <f t="shared" si="78"/>
        <v>51</v>
      </c>
      <c r="B759" s="295" t="s">
        <v>939</v>
      </c>
      <c r="C759" s="323">
        <v>351.3</v>
      </c>
      <c r="D759" s="295"/>
      <c r="E759" s="322"/>
      <c r="F759" s="295">
        <f t="shared" si="73"/>
        <v>351.3</v>
      </c>
      <c r="G759" s="373" t="s">
        <v>1898</v>
      </c>
      <c r="H759" s="373">
        <v>240</v>
      </c>
      <c r="I759" s="296">
        <f t="shared" si="74"/>
        <v>6.634085933526458E-3</v>
      </c>
      <c r="J759" s="361">
        <f t="shared" si="79"/>
        <v>28.403507220096852</v>
      </c>
      <c r="K759" s="361">
        <f t="shared" si="77"/>
        <v>6.2487715884213078</v>
      </c>
      <c r="L759" s="297">
        <v>10.895728026027053</v>
      </c>
      <c r="M759" s="297">
        <v>9.0141536065414183</v>
      </c>
      <c r="N759" s="296">
        <f t="shared" si="80"/>
        <v>0.15531500267886886</v>
      </c>
      <c r="R759" s="356"/>
    </row>
    <row r="760" spans="1:18" x14ac:dyDescent="0.35">
      <c r="A760" s="294">
        <f t="shared" si="78"/>
        <v>52</v>
      </c>
      <c r="B760" s="295" t="s">
        <v>940</v>
      </c>
      <c r="C760" s="323">
        <v>330</v>
      </c>
      <c r="D760" s="295"/>
      <c r="E760" s="322">
        <v>35</v>
      </c>
      <c r="F760" s="295">
        <f t="shared" si="73"/>
        <v>365</v>
      </c>
      <c r="G760" s="373" t="s">
        <v>1900</v>
      </c>
      <c r="H760" s="373">
        <v>215</v>
      </c>
      <c r="I760" s="296">
        <f t="shared" si="74"/>
        <v>5.9430353154507854E-3</v>
      </c>
      <c r="J760" s="361">
        <f t="shared" si="79"/>
        <v>25.444808551336763</v>
      </c>
      <c r="K760" s="361">
        <f t="shared" si="77"/>
        <v>5.5978578812940878</v>
      </c>
      <c r="L760" s="297">
        <v>9.7607563566492352</v>
      </c>
      <c r="M760" s="297">
        <v>8.0751792725266878</v>
      </c>
      <c r="N760" s="296">
        <f t="shared" si="80"/>
        <v>0.13391397825152543</v>
      </c>
      <c r="R760" s="356"/>
    </row>
    <row r="761" spans="1:18" x14ac:dyDescent="0.35">
      <c r="A761" s="294">
        <f t="shared" si="78"/>
        <v>53</v>
      </c>
      <c r="B761" s="295" t="s">
        <v>941</v>
      </c>
      <c r="C761" s="323">
        <v>207.1</v>
      </c>
      <c r="D761" s="295"/>
      <c r="E761" s="322">
        <v>43.3</v>
      </c>
      <c r="F761" s="295">
        <f t="shared" si="73"/>
        <v>250.39999999999998</v>
      </c>
      <c r="G761" s="373" t="s">
        <v>1899</v>
      </c>
      <c r="H761" s="373">
        <v>180</v>
      </c>
      <c r="I761" s="296">
        <f t="shared" si="74"/>
        <v>4.9755644501448442E-3</v>
      </c>
      <c r="J761" s="361">
        <f t="shared" si="79"/>
        <v>21.302630415072642</v>
      </c>
      <c r="K761" s="361">
        <f t="shared" si="77"/>
        <v>4.6865786913159813</v>
      </c>
      <c r="L761" s="297">
        <v>8.1717960195202899</v>
      </c>
      <c r="M761" s="297">
        <v>6.7606152049060642</v>
      </c>
      <c r="N761" s="296">
        <f t="shared" si="80"/>
        <v>0.1634250013211461</v>
      </c>
      <c r="R761" s="356"/>
    </row>
    <row r="762" spans="1:18" x14ac:dyDescent="0.35">
      <c r="A762" s="294">
        <f t="shared" si="78"/>
        <v>54</v>
      </c>
      <c r="B762" s="295" t="s">
        <v>942</v>
      </c>
      <c r="C762" s="323">
        <v>285.8</v>
      </c>
      <c r="D762" s="295"/>
      <c r="E762" s="322">
        <v>39.1</v>
      </c>
      <c r="F762" s="295">
        <f t="shared" si="73"/>
        <v>324.90000000000003</v>
      </c>
      <c r="G762" s="373" t="s">
        <v>1898</v>
      </c>
      <c r="H762" s="373">
        <v>158</v>
      </c>
      <c r="I762" s="296">
        <f t="shared" si="74"/>
        <v>4.3674399062382518E-3</v>
      </c>
      <c r="J762" s="361">
        <f t="shared" si="79"/>
        <v>18.698975586563762</v>
      </c>
      <c r="K762" s="361">
        <f t="shared" si="77"/>
        <v>4.1137746290440278</v>
      </c>
      <c r="L762" s="297">
        <v>7.1730209504678086</v>
      </c>
      <c r="M762" s="297">
        <v>5.9343177909731004</v>
      </c>
      <c r="N762" s="296">
        <f t="shared" si="80"/>
        <v>0.1105573682888541</v>
      </c>
      <c r="R762" s="356"/>
    </row>
    <row r="763" spans="1:18" x14ac:dyDescent="0.35">
      <c r="A763" s="294">
        <f t="shared" si="78"/>
        <v>55</v>
      </c>
      <c r="B763" s="295" t="s">
        <v>943</v>
      </c>
      <c r="C763" s="323">
        <v>255</v>
      </c>
      <c r="D763" s="295"/>
      <c r="E763" s="322"/>
      <c r="F763" s="295">
        <f t="shared" si="73"/>
        <v>255</v>
      </c>
      <c r="G763" s="373" t="s">
        <v>1898</v>
      </c>
      <c r="H763" s="373">
        <v>178</v>
      </c>
      <c r="I763" s="296">
        <f t="shared" si="74"/>
        <v>4.9202804006987901E-3</v>
      </c>
      <c r="J763" s="361">
        <f t="shared" si="79"/>
        <v>21.065934521571833</v>
      </c>
      <c r="K763" s="361">
        <f t="shared" si="77"/>
        <v>4.6345055947458036</v>
      </c>
      <c r="L763" s="297">
        <v>8.0809982859700646</v>
      </c>
      <c r="M763" s="297">
        <v>6.6854972581848857</v>
      </c>
      <c r="N763" s="296">
        <f t="shared" si="80"/>
        <v>0.15869386533518665</v>
      </c>
      <c r="R763" s="356"/>
    </row>
    <row r="764" spans="1:18" x14ac:dyDescent="0.35">
      <c r="A764" s="294">
        <f t="shared" si="78"/>
        <v>56</v>
      </c>
      <c r="B764" s="295" t="s">
        <v>944</v>
      </c>
      <c r="C764" s="323">
        <v>313.39999999999998</v>
      </c>
      <c r="D764" s="295"/>
      <c r="E764" s="322"/>
      <c r="F764" s="295">
        <f t="shared" si="73"/>
        <v>313.39999999999998</v>
      </c>
      <c r="G764" s="373" t="s">
        <v>1899</v>
      </c>
      <c r="H764" s="373">
        <v>184</v>
      </c>
      <c r="I764" s="296">
        <f t="shared" si="74"/>
        <v>5.0861325490369515E-3</v>
      </c>
      <c r="J764" s="361">
        <f t="shared" si="79"/>
        <v>21.776022202074255</v>
      </c>
      <c r="K764" s="361">
        <f t="shared" si="77"/>
        <v>4.7907248844563366</v>
      </c>
      <c r="L764" s="297">
        <v>8.3533914866207404</v>
      </c>
      <c r="M764" s="297">
        <v>6.9108510983484193</v>
      </c>
      <c r="N764" s="296">
        <f t="shared" si="80"/>
        <v>0.13347475964103303</v>
      </c>
      <c r="R764" s="356"/>
    </row>
    <row r="765" spans="1:18" x14ac:dyDescent="0.35">
      <c r="A765" s="294">
        <f t="shared" si="78"/>
        <v>57</v>
      </c>
      <c r="B765" s="295" t="s">
        <v>945</v>
      </c>
      <c r="C765" s="323">
        <v>129.80000000000001</v>
      </c>
      <c r="D765" s="295"/>
      <c r="E765" s="322"/>
      <c r="F765" s="295">
        <f t="shared" si="73"/>
        <v>129.80000000000001</v>
      </c>
      <c r="G765" s="373" t="s">
        <v>1898</v>
      </c>
      <c r="H765" s="373">
        <v>118</v>
      </c>
      <c r="I765" s="296">
        <f t="shared" si="74"/>
        <v>3.2617589173171754E-3</v>
      </c>
      <c r="J765" s="361">
        <f t="shared" si="79"/>
        <v>13.965057716547619</v>
      </c>
      <c r="K765" s="361">
        <f t="shared" si="77"/>
        <v>3.0723126976404762</v>
      </c>
      <c r="L765" s="297">
        <v>5.3570662794633011</v>
      </c>
      <c r="M765" s="297">
        <v>4.4319588565495307</v>
      </c>
      <c r="N765" s="296">
        <f t="shared" si="80"/>
        <v>0.20667485015563117</v>
      </c>
      <c r="R765" s="356"/>
    </row>
    <row r="766" spans="1:18" x14ac:dyDescent="0.35">
      <c r="A766" s="294">
        <f t="shared" si="78"/>
        <v>58</v>
      </c>
      <c r="B766" s="295" t="s">
        <v>946</v>
      </c>
      <c r="C766" s="323">
        <v>307.3</v>
      </c>
      <c r="D766" s="295"/>
      <c r="E766" s="322"/>
      <c r="F766" s="295">
        <f t="shared" si="73"/>
        <v>307.3</v>
      </c>
      <c r="G766" s="373" t="s">
        <v>1899</v>
      </c>
      <c r="H766" s="373">
        <v>176</v>
      </c>
      <c r="I766" s="296">
        <f t="shared" si="74"/>
        <v>4.864996351252736E-3</v>
      </c>
      <c r="J766" s="361">
        <f t="shared" si="79"/>
        <v>20.829238628071025</v>
      </c>
      <c r="K766" s="361">
        <f t="shared" si="77"/>
        <v>4.582432498175625</v>
      </c>
      <c r="L766" s="297">
        <v>7.9902005524198385</v>
      </c>
      <c r="M766" s="297">
        <v>6.6103793114637055</v>
      </c>
      <c r="N766" s="296">
        <f t="shared" si="80"/>
        <v>0.13020582814881285</v>
      </c>
      <c r="R766" s="356"/>
    </row>
    <row r="767" spans="1:18" x14ac:dyDescent="0.35">
      <c r="A767" s="294">
        <f t="shared" si="78"/>
        <v>59</v>
      </c>
      <c r="B767" s="295" t="s">
        <v>948</v>
      </c>
      <c r="C767" s="323">
        <v>134.5</v>
      </c>
      <c r="D767" s="295"/>
      <c r="E767" s="322"/>
      <c r="F767" s="295">
        <f t="shared" ref="F767:F813" si="81">C767+D767+E767</f>
        <v>134.5</v>
      </c>
      <c r="G767" s="373" t="s">
        <v>1893</v>
      </c>
      <c r="H767" s="373">
        <v>154</v>
      </c>
      <c r="I767" s="296">
        <f t="shared" si="74"/>
        <v>4.2568718073461445E-3</v>
      </c>
      <c r="J767" s="361">
        <f t="shared" si="79"/>
        <v>18.225583799562148</v>
      </c>
      <c r="K767" s="361">
        <f t="shared" ref="K767:K816" si="82">J767*0.22</f>
        <v>4.0096284359036725</v>
      </c>
      <c r="L767" s="297">
        <v>6.9914254833673599</v>
      </c>
      <c r="M767" s="297">
        <v>5.7840818975307426</v>
      </c>
      <c r="N767" s="296">
        <f t="shared" si="80"/>
        <v>0.26030274807705517</v>
      </c>
      <c r="R767" s="356"/>
    </row>
    <row r="768" spans="1:18" x14ac:dyDescent="0.35">
      <c r="A768" s="294">
        <f t="shared" si="78"/>
        <v>60</v>
      </c>
      <c r="B768" s="295" t="s">
        <v>949</v>
      </c>
      <c r="C768" s="323">
        <v>4314.8999999999996</v>
      </c>
      <c r="D768" s="295"/>
      <c r="E768" s="322">
        <v>196.7</v>
      </c>
      <c r="F768" s="295">
        <f t="shared" si="81"/>
        <v>4511.5999999999995</v>
      </c>
      <c r="G768" s="373" t="s">
        <v>1893</v>
      </c>
      <c r="H768" s="373">
        <v>1412</v>
      </c>
      <c r="I768" s="296">
        <f t="shared" si="74"/>
        <v>3.9030538908913996E-2</v>
      </c>
      <c r="J768" s="361">
        <f t="shared" si="79"/>
        <v>167.10730081156981</v>
      </c>
      <c r="K768" s="361">
        <f t="shared" si="82"/>
        <v>36.763606178545359</v>
      </c>
      <c r="L768" s="297">
        <v>64.103199886459166</v>
      </c>
      <c r="M768" s="297">
        <v>53.033270385152008</v>
      </c>
      <c r="N768" s="296">
        <f t="shared" si="80"/>
        <v>7.1151559815082532E-2</v>
      </c>
      <c r="R768" s="356"/>
    </row>
    <row r="769" spans="1:18" x14ac:dyDescent="0.35">
      <c r="A769" s="294">
        <f t="shared" si="78"/>
        <v>61</v>
      </c>
      <c r="B769" s="295" t="s">
        <v>950</v>
      </c>
      <c r="C769" s="323">
        <v>3549.4</v>
      </c>
      <c r="D769" s="295"/>
      <c r="E769" s="322"/>
      <c r="F769" s="295">
        <f t="shared" si="81"/>
        <v>3549.4</v>
      </c>
      <c r="G769" s="373" t="s">
        <v>1893</v>
      </c>
      <c r="H769" s="373">
        <v>910</v>
      </c>
      <c r="I769" s="296">
        <f t="shared" si="74"/>
        <v>2.5154242497954487E-2</v>
      </c>
      <c r="J769" s="361">
        <f t="shared" si="79"/>
        <v>107.69663154286724</v>
      </c>
      <c r="K769" s="361">
        <f t="shared" si="82"/>
        <v>23.693258939430791</v>
      </c>
      <c r="L769" s="297">
        <v>41.312968765352572</v>
      </c>
      <c r="M769" s="297">
        <v>34.178665758136212</v>
      </c>
      <c r="N769" s="296">
        <f t="shared" si="80"/>
        <v>5.8286337129032174E-2</v>
      </c>
      <c r="R769" s="356"/>
    </row>
    <row r="770" spans="1:18" x14ac:dyDescent="0.35">
      <c r="A770" s="294">
        <f t="shared" si="78"/>
        <v>62</v>
      </c>
      <c r="B770" s="295" t="s">
        <v>951</v>
      </c>
      <c r="C770" s="323">
        <v>3345.7</v>
      </c>
      <c r="D770" s="295"/>
      <c r="E770" s="322"/>
      <c r="F770" s="295">
        <f t="shared" si="81"/>
        <v>3345.7</v>
      </c>
      <c r="G770" s="373" t="s">
        <v>1893</v>
      </c>
      <c r="H770" s="373">
        <v>917</v>
      </c>
      <c r="I770" s="296">
        <f t="shared" si="74"/>
        <v>2.5347736671015676E-2</v>
      </c>
      <c r="J770" s="361">
        <f t="shared" si="79"/>
        <v>108.52506717012007</v>
      </c>
      <c r="K770" s="361">
        <f t="shared" si="82"/>
        <v>23.875514777426414</v>
      </c>
      <c r="L770" s="297">
        <v>41.630760832778364</v>
      </c>
      <c r="M770" s="297">
        <v>34.441578571660337</v>
      </c>
      <c r="N770" s="296">
        <f t="shared" si="80"/>
        <v>6.2310703694887525E-2</v>
      </c>
      <c r="R770" s="356"/>
    </row>
    <row r="771" spans="1:18" x14ac:dyDescent="0.35">
      <c r="A771" s="294">
        <f t="shared" si="78"/>
        <v>63</v>
      </c>
      <c r="B771" s="295" t="s">
        <v>952</v>
      </c>
      <c r="C771" s="323">
        <v>3098.6</v>
      </c>
      <c r="D771" s="295"/>
      <c r="E771" s="322">
        <v>182</v>
      </c>
      <c r="F771" s="295">
        <f t="shared" si="81"/>
        <v>3280.6</v>
      </c>
      <c r="G771" s="373" t="s">
        <v>1893</v>
      </c>
      <c r="H771" s="373">
        <v>947</v>
      </c>
      <c r="I771" s="296">
        <f t="shared" si="74"/>
        <v>2.6176997412706484E-2</v>
      </c>
      <c r="J771" s="361">
        <f t="shared" si="79"/>
        <v>112.07550557263217</v>
      </c>
      <c r="K771" s="361">
        <f t="shared" si="82"/>
        <v>24.656611225979077</v>
      </c>
      <c r="L771" s="297">
        <v>42.992726836031743</v>
      </c>
      <c r="M771" s="297">
        <v>35.568347772478006</v>
      </c>
      <c r="N771" s="296">
        <f t="shared" si="80"/>
        <v>6.5626163325952877E-2</v>
      </c>
      <c r="R771" s="356"/>
    </row>
    <row r="772" spans="1:18" x14ac:dyDescent="0.35">
      <c r="A772" s="294">
        <f t="shared" si="78"/>
        <v>64</v>
      </c>
      <c r="B772" s="295" t="s">
        <v>953</v>
      </c>
      <c r="C772" s="323">
        <v>141.30000000000001</v>
      </c>
      <c r="D772" s="295"/>
      <c r="E772" s="322"/>
      <c r="F772" s="295">
        <f t="shared" si="81"/>
        <v>141.30000000000001</v>
      </c>
      <c r="G772" s="373" t="s">
        <v>1898</v>
      </c>
      <c r="H772" s="373">
        <v>147</v>
      </c>
      <c r="I772" s="296">
        <f t="shared" si="74"/>
        <v>4.0633776342849561E-3</v>
      </c>
      <c r="J772" s="361">
        <f t="shared" si="79"/>
        <v>17.397148172309326</v>
      </c>
      <c r="K772" s="361">
        <f t="shared" si="82"/>
        <v>3.8273725979080515</v>
      </c>
      <c r="L772" s="297">
        <v>6.6736334159415707</v>
      </c>
      <c r="M772" s="297">
        <v>5.521169084006619</v>
      </c>
      <c r="N772" s="296">
        <f t="shared" si="80"/>
        <v>0.23651325739678386</v>
      </c>
      <c r="R772" s="356"/>
    </row>
    <row r="773" spans="1:18" x14ac:dyDescent="0.35">
      <c r="A773" s="294">
        <f t="shared" si="78"/>
        <v>65</v>
      </c>
      <c r="B773" s="295" t="s">
        <v>954</v>
      </c>
      <c r="C773" s="323">
        <v>263.8</v>
      </c>
      <c r="D773" s="295"/>
      <c r="E773" s="322"/>
      <c r="F773" s="295">
        <f t="shared" si="81"/>
        <v>263.8</v>
      </c>
      <c r="G773" s="373" t="s">
        <v>1899</v>
      </c>
      <c r="H773" s="373">
        <v>117</v>
      </c>
      <c r="I773" s="296">
        <f t="shared" ref="I773:I836" si="83">2/72353.6*H773</f>
        <v>3.2341168925941483E-3</v>
      </c>
      <c r="J773" s="361">
        <f t="shared" ref="J773:J804" si="84">I773*4281.45</f>
        <v>13.846709769797215</v>
      </c>
      <c r="K773" s="361">
        <f t="shared" si="82"/>
        <v>3.0462761493553874</v>
      </c>
      <c r="L773" s="297">
        <v>5.3116674126881884</v>
      </c>
      <c r="M773" s="297">
        <v>4.3943998831889415</v>
      </c>
      <c r="N773" s="296">
        <f t="shared" ref="N773:N804" si="85">(J773+K773+L773+M773)/F773</f>
        <v>0.10083037609943037</v>
      </c>
      <c r="R773" s="356"/>
    </row>
    <row r="774" spans="1:18" x14ac:dyDescent="0.35">
      <c r="A774" s="294">
        <f t="shared" si="78"/>
        <v>66</v>
      </c>
      <c r="B774" s="295" t="s">
        <v>955</v>
      </c>
      <c r="C774" s="323">
        <v>117.3</v>
      </c>
      <c r="D774" s="295"/>
      <c r="E774" s="322"/>
      <c r="F774" s="295">
        <f t="shared" si="81"/>
        <v>117.3</v>
      </c>
      <c r="G774" s="373" t="s">
        <v>1898</v>
      </c>
      <c r="H774" s="373">
        <v>146</v>
      </c>
      <c r="I774" s="296">
        <f t="shared" si="83"/>
        <v>4.0357356095619291E-3</v>
      </c>
      <c r="J774" s="361">
        <f t="shared" si="84"/>
        <v>17.278800225558921</v>
      </c>
      <c r="K774" s="361">
        <f t="shared" si="82"/>
        <v>3.8013360496229627</v>
      </c>
      <c r="L774" s="297">
        <v>6.6282345491664572</v>
      </c>
      <c r="M774" s="297">
        <v>5.4836101106460289</v>
      </c>
      <c r="N774" s="296">
        <f t="shared" si="85"/>
        <v>0.28296658938614128</v>
      </c>
      <c r="R774" s="356"/>
    </row>
    <row r="775" spans="1:18" x14ac:dyDescent="0.35">
      <c r="A775" s="294">
        <f t="shared" ref="A775:A837" si="86">A774+1</f>
        <v>67</v>
      </c>
      <c r="B775" s="295" t="s">
        <v>956</v>
      </c>
      <c r="C775" s="323">
        <v>138</v>
      </c>
      <c r="D775" s="295"/>
      <c r="E775" s="322"/>
      <c r="F775" s="295">
        <f t="shared" si="81"/>
        <v>138</v>
      </c>
      <c r="G775" s="373" t="s">
        <v>1893</v>
      </c>
      <c r="H775" s="373">
        <v>118</v>
      </c>
      <c r="I775" s="296">
        <f t="shared" si="83"/>
        <v>3.2617589173171754E-3</v>
      </c>
      <c r="J775" s="361">
        <f t="shared" si="84"/>
        <v>13.965057716547619</v>
      </c>
      <c r="K775" s="361">
        <f t="shared" si="82"/>
        <v>3.0723126976404762</v>
      </c>
      <c r="L775" s="297">
        <v>5.3570662794633011</v>
      </c>
      <c r="M775" s="297">
        <v>4.4319588565495307</v>
      </c>
      <c r="N775" s="296">
        <f t="shared" si="85"/>
        <v>0.19439417065362991</v>
      </c>
      <c r="R775" s="356"/>
    </row>
    <row r="776" spans="1:18" x14ac:dyDescent="0.35">
      <c r="A776" s="294">
        <f t="shared" si="86"/>
        <v>68</v>
      </c>
      <c r="B776" s="295" t="s">
        <v>957</v>
      </c>
      <c r="C776" s="323">
        <v>139</v>
      </c>
      <c r="D776" s="295"/>
      <c r="E776" s="322"/>
      <c r="F776" s="295">
        <f t="shared" si="81"/>
        <v>139</v>
      </c>
      <c r="G776" s="373" t="s">
        <v>1898</v>
      </c>
      <c r="H776" s="373">
        <v>118</v>
      </c>
      <c r="I776" s="296">
        <f t="shared" si="83"/>
        <v>3.2617589173171754E-3</v>
      </c>
      <c r="J776" s="361">
        <f t="shared" si="84"/>
        <v>13.965057716547619</v>
      </c>
      <c r="K776" s="361">
        <f t="shared" si="82"/>
        <v>3.0723126976404762</v>
      </c>
      <c r="L776" s="297">
        <v>5.3570662794633011</v>
      </c>
      <c r="M776" s="297">
        <v>4.4319588565495307</v>
      </c>
      <c r="N776" s="296">
        <f t="shared" si="85"/>
        <v>0.19299565144029446</v>
      </c>
      <c r="R776" s="356"/>
    </row>
    <row r="777" spans="1:18" x14ac:dyDescent="0.35">
      <c r="A777" s="294">
        <f t="shared" si="86"/>
        <v>69</v>
      </c>
      <c r="B777" s="295" t="s">
        <v>958</v>
      </c>
      <c r="C777" s="323">
        <v>133</v>
      </c>
      <c r="D777" s="295"/>
      <c r="E777" s="322"/>
      <c r="F777" s="295">
        <f t="shared" si="81"/>
        <v>133</v>
      </c>
      <c r="G777" s="373" t="s">
        <v>1898</v>
      </c>
      <c r="H777" s="373">
        <v>117</v>
      </c>
      <c r="I777" s="296">
        <f t="shared" si="83"/>
        <v>3.2341168925941483E-3</v>
      </c>
      <c r="J777" s="361">
        <f t="shared" si="84"/>
        <v>13.846709769797215</v>
      </c>
      <c r="K777" s="361">
        <f t="shared" si="82"/>
        <v>3.0462761493553874</v>
      </c>
      <c r="L777" s="297">
        <v>5.3116674126881884</v>
      </c>
      <c r="M777" s="297">
        <v>4.3943998831889415</v>
      </c>
      <c r="N777" s="296">
        <f t="shared" si="85"/>
        <v>0.199992881316013</v>
      </c>
      <c r="R777" s="356"/>
    </row>
    <row r="778" spans="1:18" x14ac:dyDescent="0.35">
      <c r="A778" s="294">
        <f t="shared" si="86"/>
        <v>70</v>
      </c>
      <c r="B778" s="295" t="s">
        <v>959</v>
      </c>
      <c r="C778" s="323">
        <v>315.60000000000002</v>
      </c>
      <c r="D778" s="300"/>
      <c r="E778" s="322"/>
      <c r="F778" s="295">
        <f t="shared" si="81"/>
        <v>315.60000000000002</v>
      </c>
      <c r="G778" s="373" t="s">
        <v>1899</v>
      </c>
      <c r="H778" s="373">
        <v>262</v>
      </c>
      <c r="I778" s="296">
        <f t="shared" si="83"/>
        <v>7.2422104774330504E-3</v>
      </c>
      <c r="J778" s="361">
        <f t="shared" si="84"/>
        <v>31.007162048605732</v>
      </c>
      <c r="K778" s="361">
        <f t="shared" si="82"/>
        <v>6.8215756506932612</v>
      </c>
      <c r="L778" s="297">
        <v>11.894503095079532</v>
      </c>
      <c r="M778" s="297">
        <v>9.8404510204743811</v>
      </c>
      <c r="N778" s="296">
        <f t="shared" si="85"/>
        <v>0.18873159637152379</v>
      </c>
      <c r="R778" s="356"/>
    </row>
    <row r="779" spans="1:18" x14ac:dyDescent="0.35">
      <c r="A779" s="294">
        <f t="shared" si="86"/>
        <v>71</v>
      </c>
      <c r="B779" s="295" t="s">
        <v>960</v>
      </c>
      <c r="C779" s="323">
        <v>265.7</v>
      </c>
      <c r="D779" s="295"/>
      <c r="E779" s="322"/>
      <c r="F779" s="295">
        <f t="shared" si="81"/>
        <v>265.7</v>
      </c>
      <c r="G779" s="373" t="s">
        <v>1900</v>
      </c>
      <c r="H779" s="373">
        <v>200</v>
      </c>
      <c r="I779" s="296">
        <f t="shared" si="83"/>
        <v>5.5284049446053824E-3</v>
      </c>
      <c r="J779" s="361">
        <f t="shared" si="84"/>
        <v>23.669589350080713</v>
      </c>
      <c r="K779" s="361">
        <f t="shared" si="82"/>
        <v>5.2073096570177571</v>
      </c>
      <c r="L779" s="297">
        <v>9.0797733550225441</v>
      </c>
      <c r="M779" s="297">
        <v>7.5117946721178486</v>
      </c>
      <c r="N779" s="296">
        <f t="shared" si="85"/>
        <v>0.17112708706902094</v>
      </c>
      <c r="R779" s="356"/>
    </row>
    <row r="780" spans="1:18" x14ac:dyDescent="0.35">
      <c r="A780" s="294">
        <f t="shared" si="86"/>
        <v>72</v>
      </c>
      <c r="B780" s="295" t="s">
        <v>961</v>
      </c>
      <c r="C780" s="323">
        <v>156.80000000000001</v>
      </c>
      <c r="D780" s="295"/>
      <c r="E780" s="326">
        <v>17.5</v>
      </c>
      <c r="F780" s="295">
        <f t="shared" si="81"/>
        <v>174.3</v>
      </c>
      <c r="G780" s="373" t="s">
        <v>1898</v>
      </c>
      <c r="H780" s="373">
        <v>137</v>
      </c>
      <c r="I780" s="296">
        <f t="shared" si="83"/>
        <v>3.7869573870546866E-3</v>
      </c>
      <c r="J780" s="361">
        <f t="shared" si="84"/>
        <v>16.213668704805286</v>
      </c>
      <c r="K780" s="361">
        <f t="shared" si="82"/>
        <v>3.5670071150571632</v>
      </c>
      <c r="L780" s="297">
        <v>6.2196447481904427</v>
      </c>
      <c r="M780" s="297">
        <v>5.1455793504007268</v>
      </c>
      <c r="N780" s="296">
        <f t="shared" si="85"/>
        <v>0.17869133630782338</v>
      </c>
      <c r="R780" s="356"/>
    </row>
    <row r="781" spans="1:18" x14ac:dyDescent="0.35">
      <c r="A781" s="294">
        <f t="shared" si="86"/>
        <v>73</v>
      </c>
      <c r="B781" s="295" t="s">
        <v>962</v>
      </c>
      <c r="C781" s="323">
        <v>132.30000000000001</v>
      </c>
      <c r="D781" s="295"/>
      <c r="E781" s="322"/>
      <c r="F781" s="295">
        <f t="shared" si="81"/>
        <v>132.30000000000001</v>
      </c>
      <c r="G781" s="373" t="s">
        <v>1898</v>
      </c>
      <c r="H781" s="373">
        <v>250</v>
      </c>
      <c r="I781" s="296">
        <f t="shared" si="83"/>
        <v>6.9105061807567276E-3</v>
      </c>
      <c r="J781" s="361">
        <f t="shared" si="84"/>
        <v>29.586986687600891</v>
      </c>
      <c r="K781" s="361">
        <f t="shared" si="82"/>
        <v>6.5091370712721961</v>
      </c>
      <c r="L781" s="297">
        <v>11.349716693778181</v>
      </c>
      <c r="M781" s="297">
        <v>9.3897433401473105</v>
      </c>
      <c r="N781" s="296">
        <f t="shared" si="85"/>
        <v>0.42959624937867402</v>
      </c>
      <c r="R781" s="356"/>
    </row>
    <row r="782" spans="1:18" x14ac:dyDescent="0.35">
      <c r="A782" s="294">
        <f t="shared" si="86"/>
        <v>74</v>
      </c>
      <c r="B782" s="295" t="s">
        <v>963</v>
      </c>
      <c r="C782" s="323">
        <v>238.1</v>
      </c>
      <c r="D782" s="295"/>
      <c r="E782" s="322"/>
      <c r="F782" s="295">
        <f t="shared" si="81"/>
        <v>238.1</v>
      </c>
      <c r="G782" s="373" t="s">
        <v>1898</v>
      </c>
      <c r="H782" s="373">
        <v>158</v>
      </c>
      <c r="I782" s="296">
        <f t="shared" si="83"/>
        <v>4.3674399062382518E-3</v>
      </c>
      <c r="J782" s="361">
        <f t="shared" si="84"/>
        <v>18.698975586563762</v>
      </c>
      <c r="K782" s="361">
        <f t="shared" si="82"/>
        <v>4.1137746290440278</v>
      </c>
      <c r="L782" s="297">
        <v>7.1730209504678086</v>
      </c>
      <c r="M782" s="297">
        <v>5.9343177909731004</v>
      </c>
      <c r="N782" s="296">
        <f t="shared" si="85"/>
        <v>0.15086135639247669</v>
      </c>
      <c r="R782" s="356"/>
    </row>
    <row r="783" spans="1:18" x14ac:dyDescent="0.35">
      <c r="A783" s="294">
        <f t="shared" si="86"/>
        <v>75</v>
      </c>
      <c r="B783" s="295" t="s">
        <v>964</v>
      </c>
      <c r="C783" s="323">
        <v>80.8</v>
      </c>
      <c r="D783" s="295"/>
      <c r="E783" s="322"/>
      <c r="F783" s="295">
        <f t="shared" si="81"/>
        <v>80.8</v>
      </c>
      <c r="G783" s="373" t="s">
        <v>1898</v>
      </c>
      <c r="H783" s="373">
        <v>195</v>
      </c>
      <c r="I783" s="296">
        <f t="shared" si="83"/>
        <v>5.3901948209902472E-3</v>
      </c>
      <c r="J783" s="361">
        <f t="shared" si="84"/>
        <v>23.077849616328692</v>
      </c>
      <c r="K783" s="361">
        <f t="shared" si="82"/>
        <v>5.077126915592312</v>
      </c>
      <c r="L783" s="297">
        <v>8.8527790211469792</v>
      </c>
      <c r="M783" s="297">
        <v>7.3239998053149016</v>
      </c>
      <c r="N783" s="296">
        <f t="shared" si="85"/>
        <v>0.54866033859384755</v>
      </c>
      <c r="R783" s="356"/>
    </row>
    <row r="784" spans="1:18" x14ac:dyDescent="0.35">
      <c r="A784" s="294">
        <f t="shared" si="86"/>
        <v>76</v>
      </c>
      <c r="B784" s="295" t="s">
        <v>965</v>
      </c>
      <c r="C784" s="323">
        <v>137.5</v>
      </c>
      <c r="D784" s="295"/>
      <c r="E784" s="322">
        <v>41.1</v>
      </c>
      <c r="F784" s="295">
        <f t="shared" si="81"/>
        <v>178.6</v>
      </c>
      <c r="G784" s="373" t="s">
        <v>1898</v>
      </c>
      <c r="H784" s="373">
        <v>134</v>
      </c>
      <c r="I784" s="296">
        <f t="shared" si="83"/>
        <v>3.7040313128856059E-3</v>
      </c>
      <c r="J784" s="361">
        <f t="shared" si="84"/>
        <v>15.858624864554077</v>
      </c>
      <c r="K784" s="361">
        <f t="shared" si="82"/>
        <v>3.4888974702018971</v>
      </c>
      <c r="L784" s="297">
        <v>6.0834481478651048</v>
      </c>
      <c r="M784" s="297">
        <v>5.0329024303189582</v>
      </c>
      <c r="N784" s="296">
        <f t="shared" si="85"/>
        <v>0.1705703970489364</v>
      </c>
      <c r="R784" s="356"/>
    </row>
    <row r="785" spans="1:18" x14ac:dyDescent="0.35">
      <c r="A785" s="294">
        <f t="shared" si="86"/>
        <v>77</v>
      </c>
      <c r="B785" s="295" t="s">
        <v>966</v>
      </c>
      <c r="C785" s="323">
        <v>84.9</v>
      </c>
      <c r="D785" s="295"/>
      <c r="E785" s="322"/>
      <c r="F785" s="295">
        <f t="shared" si="81"/>
        <v>84.9</v>
      </c>
      <c r="G785" s="373" t="s">
        <v>1898</v>
      </c>
      <c r="H785" s="373">
        <v>118</v>
      </c>
      <c r="I785" s="296">
        <f t="shared" si="83"/>
        <v>3.2617589173171754E-3</v>
      </c>
      <c r="J785" s="361">
        <f t="shared" si="84"/>
        <v>13.965057716547619</v>
      </c>
      <c r="K785" s="361">
        <f t="shared" si="82"/>
        <v>3.0723126976404762</v>
      </c>
      <c r="L785" s="297">
        <v>5.3570662794633011</v>
      </c>
      <c r="M785" s="297">
        <v>4.4319588565495307</v>
      </c>
      <c r="N785" s="296">
        <f t="shared" si="85"/>
        <v>0.31597639046173059</v>
      </c>
      <c r="R785" s="356"/>
    </row>
    <row r="786" spans="1:18" x14ac:dyDescent="0.35">
      <c r="A786" s="294">
        <f t="shared" si="86"/>
        <v>78</v>
      </c>
      <c r="B786" s="295" t="s">
        <v>967</v>
      </c>
      <c r="C786" s="323">
        <v>332.9</v>
      </c>
      <c r="D786" s="295"/>
      <c r="E786" s="322"/>
      <c r="F786" s="295">
        <f t="shared" si="81"/>
        <v>332.9</v>
      </c>
      <c r="G786" s="373" t="s">
        <v>1898</v>
      </c>
      <c r="H786" s="373">
        <v>192</v>
      </c>
      <c r="I786" s="296">
        <f t="shared" si="83"/>
        <v>5.3072687468211669E-3</v>
      </c>
      <c r="J786" s="361">
        <f t="shared" si="84"/>
        <v>22.722805776077486</v>
      </c>
      <c r="K786" s="361">
        <f t="shared" si="82"/>
        <v>4.9990172707370473</v>
      </c>
      <c r="L786" s="297">
        <v>8.7165824208216414</v>
      </c>
      <c r="M786" s="297">
        <v>7.2113228852331339</v>
      </c>
      <c r="N786" s="296">
        <f t="shared" si="85"/>
        <v>0.13111964059137671</v>
      </c>
      <c r="R786" s="356"/>
    </row>
    <row r="787" spans="1:18" x14ac:dyDescent="0.35">
      <c r="A787" s="294">
        <f t="shared" si="86"/>
        <v>79</v>
      </c>
      <c r="B787" s="295" t="s">
        <v>968</v>
      </c>
      <c r="C787" s="323">
        <v>3867.9</v>
      </c>
      <c r="D787" s="295"/>
      <c r="E787" s="322"/>
      <c r="F787" s="295">
        <f t="shared" si="81"/>
        <v>3867.9</v>
      </c>
      <c r="G787" s="373" t="s">
        <v>1893</v>
      </c>
      <c r="H787" s="373">
        <v>1122</v>
      </c>
      <c r="I787" s="296">
        <f t="shared" si="83"/>
        <v>3.1014351739236192E-2</v>
      </c>
      <c r="J787" s="361">
        <f t="shared" si="84"/>
        <v>132.7863962539528</v>
      </c>
      <c r="K787" s="361">
        <f t="shared" si="82"/>
        <v>29.213007175869617</v>
      </c>
      <c r="L787" s="297">
        <v>50.937528521676469</v>
      </c>
      <c r="M787" s="297">
        <v>42.141168110581127</v>
      </c>
      <c r="N787" s="296">
        <f t="shared" si="85"/>
        <v>6.594743919493265E-2</v>
      </c>
      <c r="R787" s="356"/>
    </row>
    <row r="788" spans="1:18" x14ac:dyDescent="0.35">
      <c r="A788" s="294">
        <f t="shared" si="86"/>
        <v>80</v>
      </c>
      <c r="B788" s="295" t="s">
        <v>969</v>
      </c>
      <c r="C788" s="323">
        <v>3143.8</v>
      </c>
      <c r="D788" s="295"/>
      <c r="E788" s="322">
        <v>91.3</v>
      </c>
      <c r="F788" s="295">
        <f t="shared" si="81"/>
        <v>3235.1000000000004</v>
      </c>
      <c r="G788" s="373" t="s">
        <v>1893</v>
      </c>
      <c r="H788" s="373">
        <v>892</v>
      </c>
      <c r="I788" s="296">
        <f t="shared" si="83"/>
        <v>2.4656686052940004E-2</v>
      </c>
      <c r="J788" s="361">
        <f t="shared" si="84"/>
        <v>105.56636850135997</v>
      </c>
      <c r="K788" s="361">
        <f t="shared" si="82"/>
        <v>23.224601070299194</v>
      </c>
      <c r="L788" s="297">
        <v>40.495789163400545</v>
      </c>
      <c r="M788" s="297">
        <v>33.502604237645599</v>
      </c>
      <c r="N788" s="296">
        <f t="shared" si="85"/>
        <v>6.2684109601775923E-2</v>
      </c>
      <c r="R788" s="356"/>
    </row>
    <row r="789" spans="1:18" x14ac:dyDescent="0.35">
      <c r="A789" s="294">
        <f t="shared" si="86"/>
        <v>81</v>
      </c>
      <c r="B789" s="295" t="s">
        <v>970</v>
      </c>
      <c r="C789" s="323">
        <v>147.19999999999999</v>
      </c>
      <c r="D789" s="295"/>
      <c r="E789" s="322"/>
      <c r="F789" s="295">
        <f t="shared" si="81"/>
        <v>147.19999999999999</v>
      </c>
      <c r="G789" s="373" t="s">
        <v>1898</v>
      </c>
      <c r="H789" s="373">
        <v>118</v>
      </c>
      <c r="I789" s="296">
        <f t="shared" si="83"/>
        <v>3.2617589173171754E-3</v>
      </c>
      <c r="J789" s="361">
        <f t="shared" si="84"/>
        <v>13.965057716547619</v>
      </c>
      <c r="K789" s="361">
        <f t="shared" si="82"/>
        <v>3.0723126976404762</v>
      </c>
      <c r="L789" s="297">
        <v>5.3570662794633011</v>
      </c>
      <c r="M789" s="297">
        <v>4.4319588565495307</v>
      </c>
      <c r="N789" s="296">
        <f t="shared" si="85"/>
        <v>0.18224453498777807</v>
      </c>
      <c r="R789" s="356"/>
    </row>
    <row r="790" spans="1:18" x14ac:dyDescent="0.35">
      <c r="A790" s="294">
        <f t="shared" si="86"/>
        <v>82</v>
      </c>
      <c r="B790" s="295" t="s">
        <v>971</v>
      </c>
      <c r="C790" s="323">
        <v>3088.4</v>
      </c>
      <c r="D790" s="295"/>
      <c r="E790" s="322">
        <v>104.6</v>
      </c>
      <c r="F790" s="295">
        <f t="shared" si="81"/>
        <v>3193</v>
      </c>
      <c r="G790" s="373" t="s">
        <v>1893</v>
      </c>
      <c r="H790" s="373">
        <v>860</v>
      </c>
      <c r="I790" s="296">
        <f t="shared" si="83"/>
        <v>2.3772141261803142E-2</v>
      </c>
      <c r="J790" s="361">
        <f t="shared" si="84"/>
        <v>101.77923420534705</v>
      </c>
      <c r="K790" s="361">
        <f t="shared" si="82"/>
        <v>22.391431525176351</v>
      </c>
      <c r="L790" s="297">
        <v>39.043025426596941</v>
      </c>
      <c r="M790" s="297">
        <v>32.300717090106751</v>
      </c>
      <c r="N790" s="296">
        <f t="shared" si="85"/>
        <v>6.123219801040624E-2</v>
      </c>
      <c r="R790" s="356"/>
    </row>
    <row r="791" spans="1:18" x14ac:dyDescent="0.35">
      <c r="A791" s="294">
        <f t="shared" si="86"/>
        <v>83</v>
      </c>
      <c r="B791" s="295" t="s">
        <v>972</v>
      </c>
      <c r="C791" s="323">
        <v>3233.9</v>
      </c>
      <c r="D791" s="295"/>
      <c r="E791" s="322"/>
      <c r="F791" s="295">
        <f t="shared" si="81"/>
        <v>3233.9</v>
      </c>
      <c r="G791" s="373" t="s">
        <v>1893</v>
      </c>
      <c r="H791" s="373">
        <v>892</v>
      </c>
      <c r="I791" s="296">
        <f t="shared" si="83"/>
        <v>2.4656686052940004E-2</v>
      </c>
      <c r="J791" s="361">
        <f t="shared" si="84"/>
        <v>105.56636850135997</v>
      </c>
      <c r="K791" s="361">
        <f t="shared" si="82"/>
        <v>23.224601070299194</v>
      </c>
      <c r="L791" s="297">
        <v>40.495789163400545</v>
      </c>
      <c r="M791" s="297">
        <v>33.502604237645599</v>
      </c>
      <c r="N791" s="296">
        <f t="shared" si="85"/>
        <v>6.2707369730883852E-2</v>
      </c>
      <c r="R791" s="356"/>
    </row>
    <row r="792" spans="1:18" x14ac:dyDescent="0.35">
      <c r="A792" s="294">
        <f t="shared" si="86"/>
        <v>84</v>
      </c>
      <c r="B792" s="295" t="s">
        <v>973</v>
      </c>
      <c r="C792" s="323">
        <v>2156.4</v>
      </c>
      <c r="D792" s="295"/>
      <c r="E792" s="322">
        <v>96.5</v>
      </c>
      <c r="F792" s="295">
        <f t="shared" si="81"/>
        <v>2252.9</v>
      </c>
      <c r="G792" s="373" t="s">
        <v>1893</v>
      </c>
      <c r="H792" s="373">
        <v>612</v>
      </c>
      <c r="I792" s="296">
        <f t="shared" si="83"/>
        <v>1.691691913049247E-2</v>
      </c>
      <c r="J792" s="361">
        <f t="shared" si="84"/>
        <v>72.428943411246976</v>
      </c>
      <c r="K792" s="361">
        <f t="shared" si="82"/>
        <v>15.934367550474335</v>
      </c>
      <c r="L792" s="297">
        <v>27.784106466368986</v>
      </c>
      <c r="M792" s="297">
        <v>22.986091696680617</v>
      </c>
      <c r="N792" s="296">
        <f t="shared" si="85"/>
        <v>6.1757516589627102E-2</v>
      </c>
      <c r="R792" s="356"/>
    </row>
    <row r="793" spans="1:18" x14ac:dyDescent="0.35">
      <c r="A793" s="294">
        <f t="shared" si="86"/>
        <v>85</v>
      </c>
      <c r="B793" s="295" t="s">
        <v>974</v>
      </c>
      <c r="C793" s="323">
        <v>213.4</v>
      </c>
      <c r="D793" s="295"/>
      <c r="E793" s="322"/>
      <c r="F793" s="295">
        <f t="shared" si="81"/>
        <v>213.4</v>
      </c>
      <c r="G793" s="373" t="s">
        <v>1900</v>
      </c>
      <c r="H793" s="373">
        <v>176</v>
      </c>
      <c r="I793" s="296">
        <f t="shared" si="83"/>
        <v>4.864996351252736E-3</v>
      </c>
      <c r="J793" s="361">
        <f t="shared" si="84"/>
        <v>20.829238628071025</v>
      </c>
      <c r="K793" s="361">
        <f t="shared" si="82"/>
        <v>4.582432498175625</v>
      </c>
      <c r="L793" s="297">
        <v>7.9902005524198385</v>
      </c>
      <c r="M793" s="297">
        <v>6.6103793114637055</v>
      </c>
      <c r="N793" s="296">
        <f t="shared" si="85"/>
        <v>0.18749883313088186</v>
      </c>
      <c r="R793" s="356"/>
    </row>
    <row r="794" spans="1:18" x14ac:dyDescent="0.35">
      <c r="A794" s="294">
        <f t="shared" si="86"/>
        <v>86</v>
      </c>
      <c r="B794" s="295" t="s">
        <v>975</v>
      </c>
      <c r="C794" s="323">
        <v>316.39999999999998</v>
      </c>
      <c r="D794" s="295"/>
      <c r="E794" s="322"/>
      <c r="F794" s="295">
        <f t="shared" si="81"/>
        <v>316.39999999999998</v>
      </c>
      <c r="G794" s="373" t="s">
        <v>1898</v>
      </c>
      <c r="H794" s="373">
        <v>140</v>
      </c>
      <c r="I794" s="296">
        <f t="shared" si="83"/>
        <v>3.8698834612237673E-3</v>
      </c>
      <c r="J794" s="361">
        <f t="shared" si="84"/>
        <v>16.568712545056499</v>
      </c>
      <c r="K794" s="361">
        <f t="shared" si="82"/>
        <v>3.6451167599124297</v>
      </c>
      <c r="L794" s="297">
        <v>6.3558413485157805</v>
      </c>
      <c r="M794" s="297">
        <v>5.2582562704824944</v>
      </c>
      <c r="N794" s="296">
        <f t="shared" si="85"/>
        <v>0.10059395361557272</v>
      </c>
      <c r="R794" s="356"/>
    </row>
    <row r="795" spans="1:18" x14ac:dyDescent="0.35">
      <c r="A795" s="294">
        <f t="shared" si="86"/>
        <v>87</v>
      </c>
      <c r="B795" s="295" t="s">
        <v>976</v>
      </c>
      <c r="C795" s="323">
        <v>356.6</v>
      </c>
      <c r="D795" s="295"/>
      <c r="E795" s="322"/>
      <c r="F795" s="295">
        <f t="shared" si="81"/>
        <v>356.6</v>
      </c>
      <c r="G795" s="373" t="s">
        <v>1899</v>
      </c>
      <c r="H795" s="373">
        <v>297</v>
      </c>
      <c r="I795" s="296">
        <f t="shared" si="83"/>
        <v>8.2096813427389916E-3</v>
      </c>
      <c r="J795" s="361">
        <f t="shared" si="84"/>
        <v>35.149340184869857</v>
      </c>
      <c r="K795" s="361">
        <f t="shared" si="82"/>
        <v>7.7328548406713686</v>
      </c>
      <c r="L795" s="297">
        <v>13.483463432208477</v>
      </c>
      <c r="M795" s="297">
        <v>11.155015088095006</v>
      </c>
      <c r="N795" s="296">
        <f t="shared" si="85"/>
        <v>0.18934569137926166</v>
      </c>
      <c r="R795" s="356"/>
    </row>
    <row r="796" spans="1:18" x14ac:dyDescent="0.35">
      <c r="A796" s="294">
        <f t="shared" si="86"/>
        <v>88</v>
      </c>
      <c r="B796" s="295" t="s">
        <v>977</v>
      </c>
      <c r="C796" s="323">
        <v>324.7</v>
      </c>
      <c r="D796" s="295"/>
      <c r="E796" s="322"/>
      <c r="F796" s="295">
        <f t="shared" si="81"/>
        <v>324.7</v>
      </c>
      <c r="G796" s="373" t="s">
        <v>1898</v>
      </c>
      <c r="H796" s="373">
        <v>157</v>
      </c>
      <c r="I796" s="296">
        <f t="shared" si="83"/>
        <v>4.3397978815152248E-3</v>
      </c>
      <c r="J796" s="361">
        <f t="shared" si="84"/>
        <v>18.580627639813358</v>
      </c>
      <c r="K796" s="361">
        <f t="shared" si="82"/>
        <v>4.087738080758939</v>
      </c>
      <c r="L796" s="297">
        <v>7.1276220836926969</v>
      </c>
      <c r="M796" s="297">
        <v>5.8967588176125112</v>
      </c>
      <c r="N796" s="296">
        <f t="shared" si="85"/>
        <v>0.10992530527218203</v>
      </c>
      <c r="R796" s="356"/>
    </row>
    <row r="797" spans="1:18" x14ac:dyDescent="0.35">
      <c r="A797" s="294">
        <f t="shared" si="86"/>
        <v>89</v>
      </c>
      <c r="B797" s="295" t="s">
        <v>978</v>
      </c>
      <c r="C797" s="323">
        <v>140.69999999999999</v>
      </c>
      <c r="D797" s="295"/>
      <c r="E797" s="322"/>
      <c r="F797" s="295">
        <f t="shared" si="81"/>
        <v>140.69999999999999</v>
      </c>
      <c r="G797" s="373" t="s">
        <v>1893</v>
      </c>
      <c r="H797" s="373">
        <v>118</v>
      </c>
      <c r="I797" s="296">
        <f t="shared" si="83"/>
        <v>3.2617589173171754E-3</v>
      </c>
      <c r="J797" s="361">
        <f t="shared" si="84"/>
        <v>13.965057716547619</v>
      </c>
      <c r="K797" s="361">
        <f t="shared" si="82"/>
        <v>3.0723126976404762</v>
      </c>
      <c r="L797" s="297">
        <v>5.3570662794633011</v>
      </c>
      <c r="M797" s="297">
        <v>4.4319588565495307</v>
      </c>
      <c r="N797" s="296">
        <f t="shared" si="85"/>
        <v>0.19066379211230228</v>
      </c>
      <c r="R797" s="356"/>
    </row>
    <row r="798" spans="1:18" x14ac:dyDescent="0.35">
      <c r="A798" s="294">
        <f t="shared" si="86"/>
        <v>90</v>
      </c>
      <c r="B798" s="295" t="s">
        <v>979</v>
      </c>
      <c r="C798" s="323">
        <v>135</v>
      </c>
      <c r="D798" s="295"/>
      <c r="E798" s="322"/>
      <c r="F798" s="295">
        <f t="shared" si="81"/>
        <v>135</v>
      </c>
      <c r="G798" s="373" t="s">
        <v>1893</v>
      </c>
      <c r="H798" s="373">
        <v>108</v>
      </c>
      <c r="I798" s="296">
        <f t="shared" si="83"/>
        <v>2.9853386700869062E-3</v>
      </c>
      <c r="J798" s="361">
        <f t="shared" si="84"/>
        <v>12.781578249043584</v>
      </c>
      <c r="K798" s="361">
        <f t="shared" si="82"/>
        <v>2.8119472147895883</v>
      </c>
      <c r="L798" s="297">
        <v>4.9030776117121739</v>
      </c>
      <c r="M798" s="297">
        <v>4.0563691229436385</v>
      </c>
      <c r="N798" s="296">
        <f t="shared" si="85"/>
        <v>0.18187386813695544</v>
      </c>
      <c r="R798" s="356"/>
    </row>
    <row r="799" spans="1:18" x14ac:dyDescent="0.35">
      <c r="A799" s="294">
        <f t="shared" si="86"/>
        <v>91</v>
      </c>
      <c r="B799" s="295" t="s">
        <v>980</v>
      </c>
      <c r="C799" s="323">
        <v>303.7</v>
      </c>
      <c r="D799" s="295"/>
      <c r="E799" s="322"/>
      <c r="F799" s="295">
        <f t="shared" si="81"/>
        <v>303.7</v>
      </c>
      <c r="G799" s="373" t="s">
        <v>1893</v>
      </c>
      <c r="H799" s="373">
        <v>244</v>
      </c>
      <c r="I799" s="296">
        <f t="shared" si="83"/>
        <v>6.7446540324185662E-3</v>
      </c>
      <c r="J799" s="361">
        <f t="shared" si="84"/>
        <v>28.876899007098469</v>
      </c>
      <c r="K799" s="361">
        <f t="shared" si="82"/>
        <v>6.3529177815616631</v>
      </c>
      <c r="L799" s="297">
        <v>11.077323493127503</v>
      </c>
      <c r="M799" s="297">
        <v>9.1643894999837752</v>
      </c>
      <c r="N799" s="296">
        <f t="shared" si="85"/>
        <v>0.18265238650566812</v>
      </c>
      <c r="R799" s="356"/>
    </row>
    <row r="800" spans="1:18" x14ac:dyDescent="0.35">
      <c r="A800" s="294">
        <f t="shared" si="86"/>
        <v>92</v>
      </c>
      <c r="B800" s="295" t="s">
        <v>981</v>
      </c>
      <c r="C800" s="323">
        <v>405.1</v>
      </c>
      <c r="D800" s="295"/>
      <c r="E800" s="322"/>
      <c r="F800" s="295">
        <f t="shared" si="81"/>
        <v>405.1</v>
      </c>
      <c r="G800" s="373" t="s">
        <v>1893</v>
      </c>
      <c r="H800" s="373">
        <v>295</v>
      </c>
      <c r="I800" s="296">
        <f t="shared" si="83"/>
        <v>8.1543972932929393E-3</v>
      </c>
      <c r="J800" s="361">
        <f t="shared" si="84"/>
        <v>34.912644291369055</v>
      </c>
      <c r="K800" s="361">
        <f t="shared" si="82"/>
        <v>7.6807817441011919</v>
      </c>
      <c r="L800" s="297">
        <v>13.39266569865825</v>
      </c>
      <c r="M800" s="297">
        <v>11.079897141373825</v>
      </c>
      <c r="N800" s="296">
        <f t="shared" si="85"/>
        <v>0.1655541566909462</v>
      </c>
      <c r="R800" s="356"/>
    </row>
    <row r="801" spans="1:18" x14ac:dyDescent="0.35">
      <c r="A801" s="294">
        <f t="shared" si="86"/>
        <v>93</v>
      </c>
      <c r="B801" s="295" t="s">
        <v>982</v>
      </c>
      <c r="C801" s="323">
        <v>409.6</v>
      </c>
      <c r="D801" s="295"/>
      <c r="E801" s="322"/>
      <c r="F801" s="295">
        <f t="shared" si="81"/>
        <v>409.6</v>
      </c>
      <c r="G801" s="373" t="s">
        <v>1893</v>
      </c>
      <c r="H801" s="373">
        <v>298</v>
      </c>
      <c r="I801" s="296">
        <f t="shared" si="83"/>
        <v>8.2373233674620187E-3</v>
      </c>
      <c r="J801" s="361">
        <f t="shared" si="84"/>
        <v>35.267688131620261</v>
      </c>
      <c r="K801" s="361">
        <f t="shared" si="82"/>
        <v>7.7588913889564575</v>
      </c>
      <c r="L801" s="297">
        <v>13.528862298983588</v>
      </c>
      <c r="M801" s="297">
        <v>11.192574061455595</v>
      </c>
      <c r="N801" s="296">
        <f t="shared" si="85"/>
        <v>0.16540042939701147</v>
      </c>
      <c r="R801" s="356"/>
    </row>
    <row r="802" spans="1:18" x14ac:dyDescent="0.35">
      <c r="A802" s="294">
        <f t="shared" si="86"/>
        <v>94</v>
      </c>
      <c r="B802" s="295" t="s">
        <v>983</v>
      </c>
      <c r="C802" s="323">
        <v>411</v>
      </c>
      <c r="D802" s="295"/>
      <c r="E802" s="322"/>
      <c r="F802" s="295">
        <f t="shared" si="81"/>
        <v>411</v>
      </c>
      <c r="G802" s="373" t="s">
        <v>1893</v>
      </c>
      <c r="H802" s="373">
        <v>385</v>
      </c>
      <c r="I802" s="296">
        <f t="shared" si="83"/>
        <v>1.0642179518365361E-2</v>
      </c>
      <c r="J802" s="361">
        <f t="shared" si="84"/>
        <v>45.563959498905369</v>
      </c>
      <c r="K802" s="361">
        <f t="shared" si="82"/>
        <v>10.024071089759181</v>
      </c>
      <c r="L802" s="297">
        <v>17.478563708418395</v>
      </c>
      <c r="M802" s="297">
        <v>14.460204743826859</v>
      </c>
      <c r="N802" s="296">
        <f t="shared" si="85"/>
        <v>0.21296058160805306</v>
      </c>
      <c r="R802" s="356"/>
    </row>
    <row r="803" spans="1:18" x14ac:dyDescent="0.35">
      <c r="A803" s="294">
        <f t="shared" si="86"/>
        <v>95</v>
      </c>
      <c r="B803" s="295" t="s">
        <v>984</v>
      </c>
      <c r="C803" s="323">
        <v>394.7</v>
      </c>
      <c r="D803" s="295"/>
      <c r="E803" s="322"/>
      <c r="F803" s="295">
        <f t="shared" si="81"/>
        <v>394.7</v>
      </c>
      <c r="G803" s="373" t="s">
        <v>1893</v>
      </c>
      <c r="H803" s="373">
        <v>296</v>
      </c>
      <c r="I803" s="296">
        <f t="shared" si="83"/>
        <v>8.1820393180159646E-3</v>
      </c>
      <c r="J803" s="361">
        <f t="shared" si="84"/>
        <v>35.030992238119453</v>
      </c>
      <c r="K803" s="361">
        <f t="shared" si="82"/>
        <v>7.7068182923862798</v>
      </c>
      <c r="L803" s="297">
        <v>13.438064565433365</v>
      </c>
      <c r="M803" s="297">
        <v>11.117456114734416</v>
      </c>
      <c r="N803" s="296">
        <f t="shared" si="85"/>
        <v>0.17049235168653032</v>
      </c>
      <c r="R803" s="356"/>
    </row>
    <row r="804" spans="1:18" x14ac:dyDescent="0.35">
      <c r="A804" s="294">
        <f t="shared" si="86"/>
        <v>96</v>
      </c>
      <c r="B804" s="295" t="s">
        <v>985</v>
      </c>
      <c r="C804" s="323">
        <v>242.2</v>
      </c>
      <c r="D804" s="295"/>
      <c r="E804" s="322"/>
      <c r="F804" s="295">
        <f t="shared" si="81"/>
        <v>242.2</v>
      </c>
      <c r="G804" s="373" t="s">
        <v>1893</v>
      </c>
      <c r="H804" s="373">
        <v>151</v>
      </c>
      <c r="I804" s="296">
        <f t="shared" si="83"/>
        <v>4.1739457331770634E-3</v>
      </c>
      <c r="J804" s="361">
        <f t="shared" si="84"/>
        <v>17.870539959310939</v>
      </c>
      <c r="K804" s="361">
        <f t="shared" si="82"/>
        <v>3.9315187910484064</v>
      </c>
      <c r="L804" s="297">
        <v>6.8552288830420203</v>
      </c>
      <c r="M804" s="297">
        <v>5.6714049774489759</v>
      </c>
      <c r="N804" s="296">
        <f t="shared" si="85"/>
        <v>0.14173696371119052</v>
      </c>
      <c r="R804" s="356"/>
    </row>
    <row r="805" spans="1:18" x14ac:dyDescent="0.35">
      <c r="A805" s="294">
        <f t="shared" si="86"/>
        <v>97</v>
      </c>
      <c r="B805" s="295" t="s">
        <v>986</v>
      </c>
      <c r="C805" s="323">
        <v>1242.4000000000001</v>
      </c>
      <c r="D805" s="295"/>
      <c r="E805" s="322">
        <v>37.299999999999997</v>
      </c>
      <c r="F805" s="295">
        <f t="shared" si="81"/>
        <v>1279.7</v>
      </c>
      <c r="G805" s="373" t="s">
        <v>1893</v>
      </c>
      <c r="H805" s="373">
        <v>490</v>
      </c>
      <c r="I805" s="296">
        <f t="shared" si="83"/>
        <v>1.3544592114283186E-2</v>
      </c>
      <c r="J805" s="361">
        <f t="shared" ref="J805:J836" si="87">I805*4281.45</f>
        <v>57.990493907697747</v>
      </c>
      <c r="K805" s="361">
        <f t="shared" si="82"/>
        <v>12.757908659693504</v>
      </c>
      <c r="L805" s="297">
        <v>22.245444719805231</v>
      </c>
      <c r="M805" s="297">
        <v>18.403896946688732</v>
      </c>
      <c r="N805" s="296">
        <f t="shared" ref="N805:N835" si="88">(J805+K805+L805+M805)/F805</f>
        <v>8.7049890000691743E-2</v>
      </c>
      <c r="R805" s="356"/>
    </row>
    <row r="806" spans="1:18" x14ac:dyDescent="0.35">
      <c r="A806" s="294">
        <f t="shared" si="86"/>
        <v>98</v>
      </c>
      <c r="B806" s="295" t="s">
        <v>987</v>
      </c>
      <c r="C806" s="323">
        <v>1061.7</v>
      </c>
      <c r="D806" s="295"/>
      <c r="E806" s="322"/>
      <c r="F806" s="295">
        <f t="shared" si="81"/>
        <v>1061.7</v>
      </c>
      <c r="G806" s="373" t="s">
        <v>1893</v>
      </c>
      <c r="H806" s="373">
        <v>490</v>
      </c>
      <c r="I806" s="296">
        <f t="shared" si="83"/>
        <v>1.3544592114283186E-2</v>
      </c>
      <c r="J806" s="361">
        <f t="shared" si="87"/>
        <v>57.990493907697747</v>
      </c>
      <c r="K806" s="361">
        <f t="shared" si="82"/>
        <v>12.757908659693504</v>
      </c>
      <c r="L806" s="297">
        <v>22.245444719805231</v>
      </c>
      <c r="M806" s="297">
        <v>18.403896946688732</v>
      </c>
      <c r="N806" s="296">
        <f t="shared" si="88"/>
        <v>0.10492393730233136</v>
      </c>
      <c r="R806" s="356"/>
    </row>
    <row r="807" spans="1:18" x14ac:dyDescent="0.35">
      <c r="A807" s="294">
        <f t="shared" si="86"/>
        <v>99</v>
      </c>
      <c r="B807" s="295" t="s">
        <v>988</v>
      </c>
      <c r="C807" s="323">
        <v>439.1</v>
      </c>
      <c r="D807" s="295"/>
      <c r="E807" s="322"/>
      <c r="F807" s="295">
        <f t="shared" si="81"/>
        <v>439.1</v>
      </c>
      <c r="G807" s="373" t="s">
        <v>1898</v>
      </c>
      <c r="H807" s="373">
        <v>244</v>
      </c>
      <c r="I807" s="296">
        <f t="shared" si="83"/>
        <v>6.7446540324185662E-3</v>
      </c>
      <c r="J807" s="361">
        <f t="shared" si="87"/>
        <v>28.876899007098469</v>
      </c>
      <c r="K807" s="361">
        <f t="shared" si="82"/>
        <v>6.3529177815616631</v>
      </c>
      <c r="L807" s="297">
        <v>11.077323493127503</v>
      </c>
      <c r="M807" s="297">
        <v>9.1643894999837752</v>
      </c>
      <c r="N807" s="296">
        <f t="shared" si="88"/>
        <v>0.1263300609924195</v>
      </c>
      <c r="R807" s="356"/>
    </row>
    <row r="808" spans="1:18" x14ac:dyDescent="0.35">
      <c r="A808" s="294">
        <f t="shared" si="86"/>
        <v>100</v>
      </c>
      <c r="B808" s="295" t="s">
        <v>989</v>
      </c>
      <c r="C808" s="323">
        <v>805.2</v>
      </c>
      <c r="D808" s="295"/>
      <c r="E808" s="322"/>
      <c r="F808" s="295">
        <f t="shared" si="81"/>
        <v>805.2</v>
      </c>
      <c r="G808" s="373" t="s">
        <v>1893</v>
      </c>
      <c r="H808" s="373">
        <v>237</v>
      </c>
      <c r="I808" s="296">
        <f t="shared" si="83"/>
        <v>6.5511598593573778E-3</v>
      </c>
      <c r="J808" s="361">
        <f t="shared" si="87"/>
        <v>28.048463379845643</v>
      </c>
      <c r="K808" s="361">
        <f t="shared" si="82"/>
        <v>6.1706619435660413</v>
      </c>
      <c r="L808" s="297">
        <v>10.759531425701715</v>
      </c>
      <c r="M808" s="297">
        <v>8.9014766864596488</v>
      </c>
      <c r="N808" s="296">
        <f t="shared" si="88"/>
        <v>6.6915217878257632E-2</v>
      </c>
      <c r="R808" s="356"/>
    </row>
    <row r="809" spans="1:18" x14ac:dyDescent="0.35">
      <c r="A809" s="294">
        <f t="shared" si="86"/>
        <v>101</v>
      </c>
      <c r="B809" s="295" t="s">
        <v>990</v>
      </c>
      <c r="C809" s="323">
        <v>853</v>
      </c>
      <c r="D809" s="295"/>
      <c r="E809" s="322"/>
      <c r="F809" s="295">
        <f t="shared" si="81"/>
        <v>853</v>
      </c>
      <c r="G809" s="373" t="s">
        <v>1893</v>
      </c>
      <c r="H809" s="373">
        <v>272</v>
      </c>
      <c r="I809" s="296">
        <f t="shared" si="83"/>
        <v>7.5186307246633199E-3</v>
      </c>
      <c r="J809" s="361">
        <f t="shared" si="87"/>
        <v>32.190641516109771</v>
      </c>
      <c r="K809" s="361">
        <f t="shared" si="82"/>
        <v>7.0819411335441496</v>
      </c>
      <c r="L809" s="297">
        <v>12.34849176283066</v>
      </c>
      <c r="M809" s="297">
        <v>10.216040754080273</v>
      </c>
      <c r="N809" s="296">
        <f t="shared" si="88"/>
        <v>7.2493687182373812E-2</v>
      </c>
      <c r="R809" s="356"/>
    </row>
    <row r="810" spans="1:18" x14ac:dyDescent="0.35">
      <c r="A810" s="294">
        <f t="shared" si="86"/>
        <v>102</v>
      </c>
      <c r="B810" s="295" t="s">
        <v>991</v>
      </c>
      <c r="C810" s="323">
        <v>424.1</v>
      </c>
      <c r="D810" s="295"/>
      <c r="E810" s="322"/>
      <c r="F810" s="295">
        <f t="shared" si="81"/>
        <v>424.1</v>
      </c>
      <c r="G810" s="373" t="s">
        <v>1900</v>
      </c>
      <c r="H810" s="373">
        <v>231</v>
      </c>
      <c r="I810" s="296">
        <f t="shared" si="83"/>
        <v>6.3853077110192164E-3</v>
      </c>
      <c r="J810" s="361">
        <f t="shared" si="87"/>
        <v>27.338375699343224</v>
      </c>
      <c r="K810" s="361">
        <f t="shared" si="82"/>
        <v>6.0144426538555091</v>
      </c>
      <c r="L810" s="297">
        <v>10.487138225051039</v>
      </c>
      <c r="M810" s="297">
        <v>8.6761228462961153</v>
      </c>
      <c r="N810" s="296">
        <f t="shared" si="88"/>
        <v>0.12382947282373472</v>
      </c>
      <c r="R810" s="356"/>
    </row>
    <row r="811" spans="1:18" x14ac:dyDescent="0.35">
      <c r="A811" s="294">
        <f t="shared" si="86"/>
        <v>103</v>
      </c>
      <c r="B811" s="295" t="s">
        <v>992</v>
      </c>
      <c r="C811" s="323">
        <v>250.6</v>
      </c>
      <c r="D811" s="295"/>
      <c r="E811" s="322"/>
      <c r="F811" s="295">
        <f t="shared" si="81"/>
        <v>250.6</v>
      </c>
      <c r="G811" s="373" t="s">
        <v>1900</v>
      </c>
      <c r="H811" s="373">
        <v>188</v>
      </c>
      <c r="I811" s="296">
        <f t="shared" si="83"/>
        <v>5.1967006479290588E-3</v>
      </c>
      <c r="J811" s="361">
        <f t="shared" si="87"/>
        <v>22.249413989075869</v>
      </c>
      <c r="K811" s="361">
        <f t="shared" si="82"/>
        <v>4.894871077596691</v>
      </c>
      <c r="L811" s="297">
        <v>8.5349869537211909</v>
      </c>
      <c r="M811" s="297">
        <v>7.0610869917907779</v>
      </c>
      <c r="N811" s="296">
        <f t="shared" si="88"/>
        <v>0.17055211098238043</v>
      </c>
      <c r="R811" s="356"/>
    </row>
    <row r="812" spans="1:18" x14ac:dyDescent="0.35">
      <c r="A812" s="294">
        <f t="shared" si="86"/>
        <v>104</v>
      </c>
      <c r="B812" s="295" t="s">
        <v>993</v>
      </c>
      <c r="C812" s="323">
        <v>117.5</v>
      </c>
      <c r="D812" s="295"/>
      <c r="E812" s="322"/>
      <c r="F812" s="295">
        <f t="shared" si="81"/>
        <v>117.5</v>
      </c>
      <c r="G812" s="373" t="s">
        <v>1893</v>
      </c>
      <c r="H812" s="373">
        <v>95</v>
      </c>
      <c r="I812" s="296">
        <f t="shared" si="83"/>
        <v>2.6259923486875564E-3</v>
      </c>
      <c r="J812" s="361">
        <f t="shared" si="87"/>
        <v>11.243054941288339</v>
      </c>
      <c r="K812" s="361">
        <f t="shared" si="82"/>
        <v>2.4734720870834344</v>
      </c>
      <c r="L812" s="297">
        <v>4.3128923436357081</v>
      </c>
      <c r="M812" s="297">
        <v>3.5681024692559782</v>
      </c>
      <c r="N812" s="296">
        <f t="shared" si="88"/>
        <v>0.18380869652139115</v>
      </c>
      <c r="R812" s="356"/>
    </row>
    <row r="813" spans="1:18" x14ac:dyDescent="0.35">
      <c r="A813" s="294">
        <f t="shared" si="86"/>
        <v>105</v>
      </c>
      <c r="B813" s="295" t="s">
        <v>994</v>
      </c>
      <c r="C813" s="323">
        <v>133.19999999999999</v>
      </c>
      <c r="D813" s="295"/>
      <c r="E813" s="322"/>
      <c r="F813" s="295">
        <f t="shared" si="81"/>
        <v>133.19999999999999</v>
      </c>
      <c r="G813" s="373" t="s">
        <v>1898</v>
      </c>
      <c r="H813" s="373">
        <v>132</v>
      </c>
      <c r="I813" s="296">
        <f t="shared" si="83"/>
        <v>3.6487472634395522E-3</v>
      </c>
      <c r="J813" s="361">
        <f t="shared" si="87"/>
        <v>15.62192897105327</v>
      </c>
      <c r="K813" s="361">
        <f t="shared" si="82"/>
        <v>3.4368243736317194</v>
      </c>
      <c r="L813" s="297">
        <v>5.9926504143148787</v>
      </c>
      <c r="M813" s="297">
        <v>4.9577844835977807</v>
      </c>
      <c r="N813" s="296">
        <f t="shared" si="88"/>
        <v>0.2252942060255079</v>
      </c>
      <c r="R813" s="356"/>
    </row>
    <row r="814" spans="1:18" x14ac:dyDescent="0.35">
      <c r="A814" s="294">
        <f t="shared" si="86"/>
        <v>106</v>
      </c>
      <c r="B814" s="295" t="s">
        <v>995</v>
      </c>
      <c r="C814" s="323">
        <v>134.19999999999999</v>
      </c>
      <c r="D814" s="295"/>
      <c r="E814" s="322"/>
      <c r="F814" s="295">
        <f t="shared" ref="F814:F862" si="89">C814+D814+E814</f>
        <v>134.19999999999999</v>
      </c>
      <c r="G814" s="373" t="s">
        <v>1893</v>
      </c>
      <c r="H814" s="373">
        <v>109</v>
      </c>
      <c r="I814" s="296">
        <f t="shared" si="83"/>
        <v>3.0129806948099333E-3</v>
      </c>
      <c r="J814" s="361">
        <f t="shared" si="87"/>
        <v>12.899926195793988</v>
      </c>
      <c r="K814" s="361">
        <f t="shared" si="82"/>
        <v>2.8379837630746771</v>
      </c>
      <c r="L814" s="297">
        <v>4.9484764784872866</v>
      </c>
      <c r="M814" s="297">
        <v>4.0939280963042277</v>
      </c>
      <c r="N814" s="296">
        <f t="shared" si="88"/>
        <v>0.18465212022101476</v>
      </c>
      <c r="R814" s="356"/>
    </row>
    <row r="815" spans="1:18" x14ac:dyDescent="0.35">
      <c r="A815" s="294">
        <f t="shared" si="86"/>
        <v>107</v>
      </c>
      <c r="B815" s="295" t="s">
        <v>996</v>
      </c>
      <c r="C815" s="323">
        <v>137</v>
      </c>
      <c r="D815" s="295"/>
      <c r="E815" s="322"/>
      <c r="F815" s="295">
        <f t="shared" si="89"/>
        <v>137</v>
      </c>
      <c r="G815" s="373" t="s">
        <v>1893</v>
      </c>
      <c r="H815" s="373">
        <v>111</v>
      </c>
      <c r="I815" s="296">
        <f t="shared" si="83"/>
        <v>3.0682647442559869E-3</v>
      </c>
      <c r="J815" s="361">
        <f t="shared" si="87"/>
        <v>13.136622089294795</v>
      </c>
      <c r="K815" s="361">
        <f t="shared" si="82"/>
        <v>2.8900568596448548</v>
      </c>
      <c r="L815" s="297">
        <v>5.0392742120375127</v>
      </c>
      <c r="M815" s="297">
        <v>4.1690460430254053</v>
      </c>
      <c r="N815" s="296">
        <f t="shared" si="88"/>
        <v>0.18419707448177058</v>
      </c>
      <c r="R815" s="356"/>
    </row>
    <row r="816" spans="1:18" x14ac:dyDescent="0.35">
      <c r="A816" s="294">
        <f t="shared" si="86"/>
        <v>108</v>
      </c>
      <c r="B816" s="295" t="s">
        <v>997</v>
      </c>
      <c r="C816" s="323">
        <v>139.6</v>
      </c>
      <c r="D816" s="295"/>
      <c r="E816" s="322"/>
      <c r="F816" s="295">
        <f t="shared" si="89"/>
        <v>139.6</v>
      </c>
      <c r="G816" s="373" t="s">
        <v>1899</v>
      </c>
      <c r="H816" s="373">
        <v>110</v>
      </c>
      <c r="I816" s="296">
        <f t="shared" si="83"/>
        <v>3.0406227195329599E-3</v>
      </c>
      <c r="J816" s="361">
        <f t="shared" si="87"/>
        <v>13.01827414254439</v>
      </c>
      <c r="K816" s="361">
        <f t="shared" si="82"/>
        <v>2.864020311359766</v>
      </c>
      <c r="L816" s="297">
        <v>4.9938753452623992</v>
      </c>
      <c r="M816" s="297">
        <v>4.131487069664816</v>
      </c>
      <c r="N816" s="296">
        <f t="shared" si="88"/>
        <v>0.17913794318647114</v>
      </c>
      <c r="R816" s="356"/>
    </row>
    <row r="817" spans="1:18" x14ac:dyDescent="0.35">
      <c r="A817" s="294">
        <f t="shared" si="86"/>
        <v>109</v>
      </c>
      <c r="B817" s="295" t="s">
        <v>998</v>
      </c>
      <c r="C817" s="323">
        <v>48.8</v>
      </c>
      <c r="D817" s="295"/>
      <c r="E817" s="322"/>
      <c r="F817" s="295">
        <f t="shared" si="89"/>
        <v>48.8</v>
      </c>
      <c r="G817" s="373" t="s">
        <v>1893</v>
      </c>
      <c r="H817" s="373">
        <v>10</v>
      </c>
      <c r="I817" s="296">
        <f t="shared" si="83"/>
        <v>2.7642024723026912E-4</v>
      </c>
      <c r="J817" s="361">
        <f t="shared" si="87"/>
        <v>1.1834794675040357</v>
      </c>
      <c r="K817" s="361">
        <f t="shared" ref="K817:K862" si="90">J817*0.22</f>
        <v>0.26036548285088784</v>
      </c>
      <c r="L817" s="297">
        <v>0.45398866775112717</v>
      </c>
      <c r="M817" s="297">
        <v>0.37558973360589237</v>
      </c>
      <c r="N817" s="296">
        <f t="shared" si="88"/>
        <v>4.6586544092457847E-2</v>
      </c>
      <c r="R817" s="356"/>
    </row>
    <row r="818" spans="1:18" x14ac:dyDescent="0.35">
      <c r="A818" s="294">
        <f t="shared" si="86"/>
        <v>110</v>
      </c>
      <c r="B818" s="295" t="s">
        <v>999</v>
      </c>
      <c r="C818" s="323">
        <v>291</v>
      </c>
      <c r="D818" s="295"/>
      <c r="E818" s="322"/>
      <c r="F818" s="295">
        <f t="shared" si="89"/>
        <v>291</v>
      </c>
      <c r="G818" s="373" t="s">
        <v>1898</v>
      </c>
      <c r="H818" s="373">
        <v>170</v>
      </c>
      <c r="I818" s="296">
        <f t="shared" si="83"/>
        <v>4.6991442029145746E-3</v>
      </c>
      <c r="J818" s="361">
        <f t="shared" si="87"/>
        <v>20.119150947568606</v>
      </c>
      <c r="K818" s="361">
        <f t="shared" si="90"/>
        <v>4.4262132084650938</v>
      </c>
      <c r="L818" s="297">
        <v>7.7178073517691619</v>
      </c>
      <c r="M818" s="297">
        <v>6.385025471300172</v>
      </c>
      <c r="N818" s="296">
        <f t="shared" si="88"/>
        <v>0.13281167346770803</v>
      </c>
      <c r="R818" s="356"/>
    </row>
    <row r="819" spans="1:18" x14ac:dyDescent="0.35">
      <c r="A819" s="294">
        <f t="shared" si="86"/>
        <v>111</v>
      </c>
      <c r="B819" s="295" t="s">
        <v>1000</v>
      </c>
      <c r="C819" s="323">
        <v>455.4</v>
      </c>
      <c r="D819" s="295"/>
      <c r="E819" s="322"/>
      <c r="F819" s="295">
        <f t="shared" si="89"/>
        <v>455.4</v>
      </c>
      <c r="G819" s="373" t="s">
        <v>1893</v>
      </c>
      <c r="H819" s="373">
        <v>177</v>
      </c>
      <c r="I819" s="296">
        <f t="shared" si="83"/>
        <v>4.892638375975763E-3</v>
      </c>
      <c r="J819" s="361">
        <f t="shared" si="87"/>
        <v>20.947586574821429</v>
      </c>
      <c r="K819" s="361">
        <f t="shared" si="90"/>
        <v>4.6084690464607148</v>
      </c>
      <c r="L819" s="297">
        <v>8.0355994191949502</v>
      </c>
      <c r="M819" s="297">
        <v>6.6479382848242956</v>
      </c>
      <c r="N819" s="296">
        <f t="shared" si="88"/>
        <v>8.8360986660740853E-2</v>
      </c>
      <c r="R819" s="356"/>
    </row>
    <row r="820" spans="1:18" ht="18" x14ac:dyDescent="0.4">
      <c r="A820" s="294">
        <f t="shared" si="86"/>
        <v>112</v>
      </c>
      <c r="B820" s="295" t="s">
        <v>1001</v>
      </c>
      <c r="C820" s="323">
        <v>260</v>
      </c>
      <c r="D820" s="295"/>
      <c r="E820" s="322"/>
      <c r="F820" s="295">
        <f t="shared" si="89"/>
        <v>260</v>
      </c>
      <c r="G820" s="317" t="s">
        <v>1898</v>
      </c>
      <c r="H820" s="317">
        <v>150</v>
      </c>
      <c r="I820" s="296">
        <f t="shared" si="83"/>
        <v>4.1463037084540364E-3</v>
      </c>
      <c r="J820" s="361">
        <f t="shared" si="87"/>
        <v>17.752192012560535</v>
      </c>
      <c r="K820" s="361">
        <f t="shared" si="90"/>
        <v>3.9054822427633176</v>
      </c>
      <c r="L820" s="297">
        <v>6.8098300162669076</v>
      </c>
      <c r="M820" s="297">
        <v>5.6338460040883866</v>
      </c>
      <c r="N820" s="296">
        <f t="shared" si="88"/>
        <v>0.13115903952184288</v>
      </c>
      <c r="R820" s="356"/>
    </row>
    <row r="821" spans="1:18" x14ac:dyDescent="0.35">
      <c r="A821" s="294">
        <f t="shared" si="86"/>
        <v>113</v>
      </c>
      <c r="B821" s="295" t="s">
        <v>1002</v>
      </c>
      <c r="C821" s="323">
        <v>1677.5</v>
      </c>
      <c r="D821" s="295"/>
      <c r="E821" s="322">
        <v>89.1</v>
      </c>
      <c r="F821" s="295">
        <f t="shared" si="89"/>
        <v>1766.6</v>
      </c>
      <c r="G821" s="295" t="s">
        <v>1893</v>
      </c>
      <c r="H821" s="295">
        <v>510</v>
      </c>
      <c r="I821" s="296">
        <f t="shared" si="83"/>
        <v>1.4097432608743724E-2</v>
      </c>
      <c r="J821" s="361">
        <f t="shared" si="87"/>
        <v>60.357452842705811</v>
      </c>
      <c r="K821" s="361">
        <f t="shared" si="90"/>
        <v>13.278639625395279</v>
      </c>
      <c r="L821" s="297">
        <v>23.153422055307487</v>
      </c>
      <c r="M821" s="297">
        <v>19.155076413900513</v>
      </c>
      <c r="N821" s="296">
        <f t="shared" si="88"/>
        <v>6.5631490398114514E-2</v>
      </c>
      <c r="R821" s="356"/>
    </row>
    <row r="822" spans="1:18" x14ac:dyDescent="0.35">
      <c r="A822" s="294">
        <f t="shared" si="86"/>
        <v>114</v>
      </c>
      <c r="B822" s="295" t="s">
        <v>1003</v>
      </c>
      <c r="C822" s="323">
        <v>4349.5</v>
      </c>
      <c r="D822" s="295"/>
      <c r="E822" s="322"/>
      <c r="F822" s="295">
        <f t="shared" si="89"/>
        <v>4349.5</v>
      </c>
      <c r="G822" s="295" t="s">
        <v>1893</v>
      </c>
      <c r="H822" s="295">
        <v>2200</v>
      </c>
      <c r="I822" s="296">
        <f t="shared" si="83"/>
        <v>6.0812454390659201E-2</v>
      </c>
      <c r="J822" s="361">
        <f t="shared" si="87"/>
        <v>260.36548285088782</v>
      </c>
      <c r="K822" s="361">
        <f t="shared" si="90"/>
        <v>57.280406227195321</v>
      </c>
      <c r="L822" s="297">
        <v>99.877506905247984</v>
      </c>
      <c r="M822" s="297">
        <v>82.629741393296328</v>
      </c>
      <c r="N822" s="296">
        <f t="shared" si="88"/>
        <v>0.11499095008084319</v>
      </c>
      <c r="R822" s="356"/>
    </row>
    <row r="823" spans="1:18" x14ac:dyDescent="0.35">
      <c r="A823" s="294">
        <f t="shared" si="86"/>
        <v>115</v>
      </c>
      <c r="B823" s="295" t="s">
        <v>1004</v>
      </c>
      <c r="C823" s="323">
        <v>2979.4</v>
      </c>
      <c r="D823" s="295"/>
      <c r="E823" s="322">
        <v>29</v>
      </c>
      <c r="F823" s="295">
        <f t="shared" si="89"/>
        <v>3008.4</v>
      </c>
      <c r="G823" s="295" t="s">
        <v>1893</v>
      </c>
      <c r="H823" s="295">
        <v>896</v>
      </c>
      <c r="I823" s="296">
        <f t="shared" si="83"/>
        <v>2.4767254151832112E-2</v>
      </c>
      <c r="J823" s="361">
        <f t="shared" si="87"/>
        <v>106.03976028836159</v>
      </c>
      <c r="K823" s="361">
        <f t="shared" si="90"/>
        <v>23.328747263439549</v>
      </c>
      <c r="L823" s="297">
        <v>40.677384630500995</v>
      </c>
      <c r="M823" s="297">
        <v>33.652840131087963</v>
      </c>
      <c r="N823" s="296">
        <f t="shared" si="88"/>
        <v>6.770998946728829E-2</v>
      </c>
      <c r="R823" s="356"/>
    </row>
    <row r="824" spans="1:18" x14ac:dyDescent="0.35">
      <c r="A824" s="294">
        <f t="shared" si="86"/>
        <v>116</v>
      </c>
      <c r="B824" s="295" t="s">
        <v>1005</v>
      </c>
      <c r="C824" s="323">
        <v>4293.7</v>
      </c>
      <c r="D824" s="295"/>
      <c r="E824" s="322">
        <v>255.7</v>
      </c>
      <c r="F824" s="295">
        <f t="shared" si="89"/>
        <v>4549.3999999999996</v>
      </c>
      <c r="G824" s="295" t="s">
        <v>1893</v>
      </c>
      <c r="H824" s="295">
        <v>1289</v>
      </c>
      <c r="I824" s="296">
        <f t="shared" si="83"/>
        <v>3.5630569867981687E-2</v>
      </c>
      <c r="J824" s="361">
        <f t="shared" si="87"/>
        <v>152.55050336127019</v>
      </c>
      <c r="K824" s="361">
        <f t="shared" si="90"/>
        <v>33.561110739479439</v>
      </c>
      <c r="L824" s="297">
        <v>58.519139273120288</v>
      </c>
      <c r="M824" s="297">
        <v>48.413516661799534</v>
      </c>
      <c r="N824" s="296">
        <f t="shared" si="88"/>
        <v>6.441382820496537E-2</v>
      </c>
      <c r="R824" s="356"/>
    </row>
    <row r="825" spans="1:18" x14ac:dyDescent="0.35">
      <c r="A825" s="294">
        <f t="shared" si="86"/>
        <v>117</v>
      </c>
      <c r="B825" s="295" t="s">
        <v>1006</v>
      </c>
      <c r="C825" s="323">
        <v>146.30000000000001</v>
      </c>
      <c r="D825" s="295"/>
      <c r="E825" s="322"/>
      <c r="F825" s="295">
        <f t="shared" si="89"/>
        <v>146.30000000000001</v>
      </c>
      <c r="G825" s="295" t="s">
        <v>1898</v>
      </c>
      <c r="H825" s="295">
        <v>128</v>
      </c>
      <c r="I825" s="296">
        <f t="shared" si="83"/>
        <v>3.5381791645474445E-3</v>
      </c>
      <c r="J825" s="361">
        <f t="shared" si="87"/>
        <v>15.148537184051655</v>
      </c>
      <c r="K825" s="361">
        <f t="shared" si="90"/>
        <v>3.3326781804913641</v>
      </c>
      <c r="L825" s="297">
        <v>5.8110549472144282</v>
      </c>
      <c r="M825" s="297">
        <v>4.8075485901554229</v>
      </c>
      <c r="N825" s="296">
        <f t="shared" si="88"/>
        <v>0.19890511894677287</v>
      </c>
      <c r="R825" s="356"/>
    </row>
    <row r="826" spans="1:18" x14ac:dyDescent="0.35">
      <c r="A826" s="294">
        <f t="shared" si="86"/>
        <v>118</v>
      </c>
      <c r="B826" s="295" t="s">
        <v>1007</v>
      </c>
      <c r="C826" s="323">
        <v>1345.9</v>
      </c>
      <c r="D826" s="295"/>
      <c r="E826" s="322"/>
      <c r="F826" s="295">
        <f t="shared" si="89"/>
        <v>1345.9</v>
      </c>
      <c r="G826" s="295" t="s">
        <v>1899</v>
      </c>
      <c r="H826" s="295">
        <v>576</v>
      </c>
      <c r="I826" s="296">
        <f t="shared" si="83"/>
        <v>1.59218062404635E-2</v>
      </c>
      <c r="J826" s="361">
        <f t="shared" si="87"/>
        <v>68.168417328232451</v>
      </c>
      <c r="K826" s="361">
        <f t="shared" si="90"/>
        <v>14.99705181221114</v>
      </c>
      <c r="L826" s="297">
        <v>26.149747262464924</v>
      </c>
      <c r="M826" s="297">
        <v>21.633968655699402</v>
      </c>
      <c r="N826" s="296">
        <f t="shared" si="88"/>
        <v>9.7294884507473006E-2</v>
      </c>
      <c r="R826" s="356"/>
    </row>
    <row r="827" spans="1:18" x14ac:dyDescent="0.35">
      <c r="A827" s="294">
        <f t="shared" si="86"/>
        <v>119</v>
      </c>
      <c r="B827" s="295" t="s">
        <v>1008</v>
      </c>
      <c r="C827" s="323">
        <v>2193.8000000000002</v>
      </c>
      <c r="D827" s="295"/>
      <c r="E827" s="322"/>
      <c r="F827" s="295">
        <f t="shared" si="89"/>
        <v>2193.8000000000002</v>
      </c>
      <c r="G827" s="295" t="s">
        <v>1893</v>
      </c>
      <c r="H827" s="295">
        <v>658</v>
      </c>
      <c r="I827" s="296">
        <f t="shared" si="83"/>
        <v>1.8188452267751707E-2</v>
      </c>
      <c r="J827" s="361">
        <f t="shared" si="87"/>
        <v>77.872948961765545</v>
      </c>
      <c r="K827" s="361">
        <f t="shared" si="90"/>
        <v>17.132048771588419</v>
      </c>
      <c r="L827" s="297">
        <v>29.872454338024173</v>
      </c>
      <c r="M827" s="297">
        <v>24.713804471267721</v>
      </c>
      <c r="N827" s="296">
        <f t="shared" si="88"/>
        <v>6.8188192425310351E-2</v>
      </c>
      <c r="R827" s="356"/>
    </row>
    <row r="828" spans="1:18" x14ac:dyDescent="0.35">
      <c r="A828" s="294">
        <f t="shared" si="86"/>
        <v>120</v>
      </c>
      <c r="B828" s="295" t="s">
        <v>1009</v>
      </c>
      <c r="C828" s="323">
        <v>11261.6</v>
      </c>
      <c r="D828" s="295">
        <v>194.6</v>
      </c>
      <c r="E828" s="322">
        <v>748.5</v>
      </c>
      <c r="F828" s="295">
        <f t="shared" si="89"/>
        <v>12204.7</v>
      </c>
      <c r="G828" s="295" t="s">
        <v>1893</v>
      </c>
      <c r="H828" s="295">
        <v>1820</v>
      </c>
      <c r="I828" s="296">
        <f t="shared" si="83"/>
        <v>5.0308484995908974E-2</v>
      </c>
      <c r="J828" s="361">
        <f t="shared" si="87"/>
        <v>215.39326308573447</v>
      </c>
      <c r="K828" s="361">
        <f t="shared" si="90"/>
        <v>47.386517878861582</v>
      </c>
      <c r="L828" s="297">
        <v>82.625937530705144</v>
      </c>
      <c r="M828" s="297">
        <v>68.357331516272424</v>
      </c>
      <c r="N828" s="296">
        <f t="shared" si="88"/>
        <v>3.3901943514512735E-2</v>
      </c>
      <c r="R828" s="356"/>
    </row>
    <row r="829" spans="1:18" x14ac:dyDescent="0.35">
      <c r="A829" s="294">
        <f t="shared" si="86"/>
        <v>121</v>
      </c>
      <c r="B829" s="295" t="s">
        <v>1010</v>
      </c>
      <c r="C829" s="323">
        <v>444</v>
      </c>
      <c r="D829" s="295"/>
      <c r="E829" s="322"/>
      <c r="F829" s="295">
        <f t="shared" si="89"/>
        <v>444</v>
      </c>
      <c r="G829" s="295" t="s">
        <v>1895</v>
      </c>
      <c r="H829" s="295">
        <v>250</v>
      </c>
      <c r="I829" s="296">
        <f t="shared" si="83"/>
        <v>6.9105061807567276E-3</v>
      </c>
      <c r="J829" s="361">
        <f t="shared" si="87"/>
        <v>29.586986687600891</v>
      </c>
      <c r="K829" s="361">
        <f t="shared" si="90"/>
        <v>6.5091370712721961</v>
      </c>
      <c r="L829" s="297">
        <v>11.349716693778181</v>
      </c>
      <c r="M829" s="297">
        <v>9.3897433401473105</v>
      </c>
      <c r="N829" s="296">
        <f t="shared" si="88"/>
        <v>0.1280080716054022</v>
      </c>
      <c r="R829" s="356"/>
    </row>
    <row r="830" spans="1:18" x14ac:dyDescent="0.35">
      <c r="A830" s="294">
        <f t="shared" si="86"/>
        <v>122</v>
      </c>
      <c r="B830" s="295" t="s">
        <v>1011</v>
      </c>
      <c r="C830" s="323">
        <v>442.5</v>
      </c>
      <c r="D830" s="295"/>
      <c r="E830" s="322"/>
      <c r="F830" s="295">
        <f t="shared" si="89"/>
        <v>442.5</v>
      </c>
      <c r="G830" s="295" t="s">
        <v>1895</v>
      </c>
      <c r="H830" s="295">
        <v>224</v>
      </c>
      <c r="I830" s="296">
        <f t="shared" si="83"/>
        <v>6.191813537958028E-3</v>
      </c>
      <c r="J830" s="361">
        <f t="shared" si="87"/>
        <v>26.509940072090398</v>
      </c>
      <c r="K830" s="361">
        <f t="shared" si="90"/>
        <v>5.8321868158598873</v>
      </c>
      <c r="L830" s="297">
        <v>10.169346157625249</v>
      </c>
      <c r="M830" s="297">
        <v>8.4132100327719908</v>
      </c>
      <c r="N830" s="296">
        <f t="shared" si="88"/>
        <v>0.11508402955558764</v>
      </c>
      <c r="R830" s="356"/>
    </row>
    <row r="831" spans="1:18" x14ac:dyDescent="0.35">
      <c r="A831" s="294">
        <f t="shared" si="86"/>
        <v>123</v>
      </c>
      <c r="B831" s="327" t="s">
        <v>1012</v>
      </c>
      <c r="C831" s="323">
        <v>371.5</v>
      </c>
      <c r="D831" s="295"/>
      <c r="E831" s="322"/>
      <c r="F831" s="295">
        <f t="shared" si="89"/>
        <v>371.5</v>
      </c>
      <c r="G831" s="295" t="s">
        <v>1895</v>
      </c>
      <c r="H831" s="295">
        <v>200</v>
      </c>
      <c r="I831" s="296">
        <f t="shared" si="83"/>
        <v>5.5284049446053824E-3</v>
      </c>
      <c r="J831" s="361">
        <f t="shared" si="87"/>
        <v>23.669589350080713</v>
      </c>
      <c r="K831" s="361">
        <f t="shared" si="90"/>
        <v>5.2073096570177571</v>
      </c>
      <c r="L831" s="297">
        <v>9.0797733550225441</v>
      </c>
      <c r="M831" s="297">
        <v>7.5117946721178486</v>
      </c>
      <c r="N831" s="296">
        <f t="shared" si="88"/>
        <v>0.12239156671396732</v>
      </c>
      <c r="R831" s="356"/>
    </row>
    <row r="832" spans="1:18" x14ac:dyDescent="0.35">
      <c r="A832" s="294">
        <f t="shared" si="86"/>
        <v>124</v>
      </c>
      <c r="B832" s="295" t="s">
        <v>1013</v>
      </c>
      <c r="C832" s="323">
        <v>449.5</v>
      </c>
      <c r="D832" s="295"/>
      <c r="E832" s="322">
        <v>34.200000000000003</v>
      </c>
      <c r="F832" s="295">
        <f t="shared" si="89"/>
        <v>483.7</v>
      </c>
      <c r="G832" s="295" t="s">
        <v>1895</v>
      </c>
      <c r="H832" s="295">
        <v>300</v>
      </c>
      <c r="I832" s="296">
        <f t="shared" si="83"/>
        <v>8.2926074169080728E-3</v>
      </c>
      <c r="J832" s="361">
        <f t="shared" si="87"/>
        <v>35.50438402512107</v>
      </c>
      <c r="K832" s="361">
        <f t="shared" si="90"/>
        <v>7.8109644855266351</v>
      </c>
      <c r="L832" s="297">
        <v>13.619660032533815</v>
      </c>
      <c r="M832" s="297">
        <v>11.267692008176773</v>
      </c>
      <c r="N832" s="296">
        <f t="shared" si="88"/>
        <v>0.14100206853702354</v>
      </c>
      <c r="R832" s="356"/>
    </row>
    <row r="833" spans="1:18" x14ac:dyDescent="0.35">
      <c r="A833" s="294">
        <f t="shared" si="86"/>
        <v>125</v>
      </c>
      <c r="B833" s="295" t="s">
        <v>1014</v>
      </c>
      <c r="C833" s="323">
        <v>197</v>
      </c>
      <c r="D833" s="295"/>
      <c r="E833" s="322"/>
      <c r="F833" s="295">
        <f t="shared" si="89"/>
        <v>197</v>
      </c>
      <c r="G833" s="295" t="s">
        <v>1899</v>
      </c>
      <c r="H833" s="295">
        <v>216</v>
      </c>
      <c r="I833" s="296">
        <f t="shared" si="83"/>
        <v>5.9706773401738125E-3</v>
      </c>
      <c r="J833" s="361">
        <f t="shared" si="87"/>
        <v>25.563156498087167</v>
      </c>
      <c r="K833" s="361">
        <f t="shared" si="90"/>
        <v>5.6238944295791766</v>
      </c>
      <c r="L833" s="297">
        <v>9.8061552234243479</v>
      </c>
      <c r="M833" s="297">
        <v>8.112738245887277</v>
      </c>
      <c r="N833" s="296">
        <f t="shared" si="88"/>
        <v>0.24926875328415213</v>
      </c>
      <c r="R833" s="356"/>
    </row>
    <row r="834" spans="1:18" x14ac:dyDescent="0.35">
      <c r="A834" s="294">
        <f t="shared" si="86"/>
        <v>126</v>
      </c>
      <c r="B834" s="295" t="s">
        <v>1015</v>
      </c>
      <c r="C834" s="323">
        <v>310.3</v>
      </c>
      <c r="D834" s="295"/>
      <c r="E834" s="322"/>
      <c r="F834" s="295">
        <f t="shared" si="89"/>
        <v>310.3</v>
      </c>
      <c r="G834" s="295" t="s">
        <v>1899</v>
      </c>
      <c r="H834" s="295">
        <v>281</v>
      </c>
      <c r="I834" s="296">
        <f t="shared" si="83"/>
        <v>7.7674089471705616E-3</v>
      </c>
      <c r="J834" s="361">
        <f t="shared" si="87"/>
        <v>33.255773036863403</v>
      </c>
      <c r="K834" s="361">
        <f t="shared" si="90"/>
        <v>7.3162700681099482</v>
      </c>
      <c r="L834" s="297">
        <v>12.757081563806674</v>
      </c>
      <c r="M834" s="297">
        <v>10.554071514325578</v>
      </c>
      <c r="N834" s="296">
        <f t="shared" si="88"/>
        <v>0.20587559195328908</v>
      </c>
      <c r="R834" s="356"/>
    </row>
    <row r="835" spans="1:18" x14ac:dyDescent="0.35">
      <c r="A835" s="294">
        <f t="shared" si="86"/>
        <v>127</v>
      </c>
      <c r="B835" s="295" t="s">
        <v>1016</v>
      </c>
      <c r="C835" s="323">
        <v>2084.5</v>
      </c>
      <c r="D835" s="295"/>
      <c r="E835" s="322">
        <v>106.4</v>
      </c>
      <c r="F835" s="295">
        <f t="shared" si="89"/>
        <v>2190.9</v>
      </c>
      <c r="G835" s="295" t="s">
        <v>1899</v>
      </c>
      <c r="H835" s="295">
        <v>723</v>
      </c>
      <c r="I835" s="296">
        <f t="shared" si="83"/>
        <v>1.9985183874748454E-2</v>
      </c>
      <c r="J835" s="361">
        <f t="shared" si="87"/>
        <v>85.565565500541766</v>
      </c>
      <c r="K835" s="361">
        <f t="shared" si="90"/>
        <v>18.824424410119189</v>
      </c>
      <c r="L835" s="297">
        <v>32.823380678406494</v>
      </c>
      <c r="M835" s="297">
        <v>27.155137739706021</v>
      </c>
      <c r="N835" s="296">
        <f t="shared" si="88"/>
        <v>7.5023281906419034E-2</v>
      </c>
      <c r="R835" s="356"/>
    </row>
    <row r="836" spans="1:18" x14ac:dyDescent="0.35">
      <c r="A836" s="294">
        <f t="shared" si="86"/>
        <v>128</v>
      </c>
      <c r="B836" s="295" t="s">
        <v>1017</v>
      </c>
      <c r="C836" s="323">
        <v>1343.2</v>
      </c>
      <c r="D836" s="295"/>
      <c r="E836" s="322"/>
      <c r="F836" s="295">
        <f t="shared" si="89"/>
        <v>1343.2</v>
      </c>
      <c r="G836" s="295" t="s">
        <v>1899</v>
      </c>
      <c r="H836" s="295">
        <v>350</v>
      </c>
      <c r="I836" s="296">
        <f t="shared" si="83"/>
        <v>9.6747086530594179E-3</v>
      </c>
      <c r="J836" s="361">
        <f t="shared" si="87"/>
        <v>41.421781362641241</v>
      </c>
      <c r="K836" s="361">
        <f t="shared" si="90"/>
        <v>9.1127918997810724</v>
      </c>
      <c r="L836" s="297">
        <v>15.889603371289454</v>
      </c>
      <c r="M836" s="297">
        <v>13.145640676206234</v>
      </c>
      <c r="N836" s="296">
        <f t="shared" ref="N836:N865" si="91">(J836+K836+L836+M836)/F836</f>
        <v>5.923899442370309E-2</v>
      </c>
      <c r="R836" s="356"/>
    </row>
    <row r="837" spans="1:18" x14ac:dyDescent="0.35">
      <c r="A837" s="294">
        <f t="shared" si="86"/>
        <v>129</v>
      </c>
      <c r="B837" s="295" t="s">
        <v>1018</v>
      </c>
      <c r="C837" s="323">
        <v>3247.3</v>
      </c>
      <c r="D837" s="295"/>
      <c r="E837" s="322"/>
      <c r="F837" s="295">
        <f t="shared" si="89"/>
        <v>3247.3</v>
      </c>
      <c r="G837" s="295" t="s">
        <v>1893</v>
      </c>
      <c r="H837" s="295">
        <v>861</v>
      </c>
      <c r="I837" s="296">
        <f t="shared" ref="I837:I852" si="92">2/72353.6*H837</f>
        <v>2.3799783286526169E-2</v>
      </c>
      <c r="J837" s="361">
        <f t="shared" ref="J837:J868" si="93">I837*4281.45</f>
        <v>101.89758215209746</v>
      </c>
      <c r="K837" s="361">
        <f t="shared" si="90"/>
        <v>22.417468073461439</v>
      </c>
      <c r="L837" s="297">
        <v>39.08842429337205</v>
      </c>
      <c r="M837" s="297">
        <v>32.33827606346734</v>
      </c>
      <c r="N837" s="296">
        <f t="shared" si="91"/>
        <v>6.0278308312258881E-2</v>
      </c>
      <c r="R837" s="356"/>
    </row>
    <row r="838" spans="1:18" x14ac:dyDescent="0.35">
      <c r="A838" s="294">
        <f t="shared" ref="A838:A881" si="94">A837+1</f>
        <v>130</v>
      </c>
      <c r="B838" s="295" t="s">
        <v>1019</v>
      </c>
      <c r="C838" s="323">
        <v>193.9</v>
      </c>
      <c r="D838" s="295"/>
      <c r="E838" s="322"/>
      <c r="F838" s="295">
        <f t="shared" si="89"/>
        <v>193.9</v>
      </c>
      <c r="G838" s="295" t="s">
        <v>1899</v>
      </c>
      <c r="H838" s="295">
        <v>35</v>
      </c>
      <c r="I838" s="296">
        <f t="shared" si="92"/>
        <v>9.6747086530594181E-4</v>
      </c>
      <c r="J838" s="361">
        <f t="shared" si="93"/>
        <v>4.1421781362641248</v>
      </c>
      <c r="K838" s="361">
        <f t="shared" si="90"/>
        <v>0.91127918997810742</v>
      </c>
      <c r="L838" s="297">
        <v>1.5889603371289451</v>
      </c>
      <c r="M838" s="297">
        <v>1.3145640676206236</v>
      </c>
      <c r="N838" s="296">
        <f t="shared" si="91"/>
        <v>4.1036522594078396E-2</v>
      </c>
      <c r="R838" s="356"/>
    </row>
    <row r="839" spans="1:18" x14ac:dyDescent="0.35">
      <c r="A839" s="294">
        <f t="shared" si="94"/>
        <v>131</v>
      </c>
      <c r="B839" s="295" t="s">
        <v>758</v>
      </c>
      <c r="C839" s="323">
        <v>1434.2</v>
      </c>
      <c r="D839" s="295"/>
      <c r="E839" s="322"/>
      <c r="F839" s="295">
        <f t="shared" si="89"/>
        <v>1434.2</v>
      </c>
      <c r="G839" s="295" t="s">
        <v>1898</v>
      </c>
      <c r="H839" s="295">
        <v>840</v>
      </c>
      <c r="I839" s="296">
        <f t="shared" si="92"/>
        <v>2.3219300767342604E-2</v>
      </c>
      <c r="J839" s="361">
        <f t="shared" si="93"/>
        <v>99.412275270338995</v>
      </c>
      <c r="K839" s="361">
        <f t="shared" si="90"/>
        <v>21.870700559474578</v>
      </c>
      <c r="L839" s="297">
        <v>38.135048091094681</v>
      </c>
      <c r="M839" s="297">
        <v>31.549537622894967</v>
      </c>
      <c r="N839" s="296">
        <f t="shared" si="91"/>
        <v>0.13315267155473659</v>
      </c>
      <c r="R839" s="356"/>
    </row>
    <row r="840" spans="1:18" x14ac:dyDescent="0.35">
      <c r="A840" s="294">
        <f t="shared" si="94"/>
        <v>132</v>
      </c>
      <c r="B840" s="295" t="s">
        <v>759</v>
      </c>
      <c r="C840" s="323">
        <v>333.8</v>
      </c>
      <c r="D840" s="295"/>
      <c r="E840" s="322"/>
      <c r="F840" s="295">
        <f t="shared" si="89"/>
        <v>333.8</v>
      </c>
      <c r="G840" s="295" t="s">
        <v>1898</v>
      </c>
      <c r="H840" s="295">
        <v>130</v>
      </c>
      <c r="I840" s="296">
        <f t="shared" si="92"/>
        <v>3.5934632139934981E-3</v>
      </c>
      <c r="J840" s="361">
        <f t="shared" si="93"/>
        <v>15.385233077552462</v>
      </c>
      <c r="K840" s="361">
        <f t="shared" si="90"/>
        <v>3.3847512770615418</v>
      </c>
      <c r="L840" s="297">
        <v>5.9018526807646534</v>
      </c>
      <c r="M840" s="297">
        <v>4.8826665368766013</v>
      </c>
      <c r="N840" s="296">
        <f t="shared" si="91"/>
        <v>8.8539555339290768E-2</v>
      </c>
      <c r="R840" s="356"/>
    </row>
    <row r="841" spans="1:18" x14ac:dyDescent="0.35">
      <c r="A841" s="294">
        <f t="shared" si="94"/>
        <v>133</v>
      </c>
      <c r="B841" s="295" t="s">
        <v>760</v>
      </c>
      <c r="C841" s="323">
        <v>797.8</v>
      </c>
      <c r="D841" s="295">
        <v>14.2</v>
      </c>
      <c r="E841" s="322"/>
      <c r="F841" s="295">
        <f t="shared" si="89"/>
        <v>812</v>
      </c>
      <c r="G841" s="295" t="s">
        <v>1895</v>
      </c>
      <c r="H841" s="295">
        <v>210</v>
      </c>
      <c r="I841" s="296">
        <f t="shared" si="92"/>
        <v>5.8048251918356511E-3</v>
      </c>
      <c r="J841" s="361">
        <f t="shared" si="93"/>
        <v>24.853068817584749</v>
      </c>
      <c r="K841" s="361">
        <f t="shared" si="90"/>
        <v>5.4676751398686445</v>
      </c>
      <c r="L841" s="297">
        <v>9.5337620227736704</v>
      </c>
      <c r="M841" s="297">
        <v>7.8873844057237417</v>
      </c>
      <c r="N841" s="296">
        <f t="shared" si="91"/>
        <v>5.8795431509791642E-2</v>
      </c>
      <c r="R841" s="356"/>
    </row>
    <row r="842" spans="1:18" x14ac:dyDescent="0.35">
      <c r="A842" s="294">
        <f t="shared" si="94"/>
        <v>134</v>
      </c>
      <c r="B842" s="295" t="s">
        <v>761</v>
      </c>
      <c r="C842" s="328">
        <v>798.6</v>
      </c>
      <c r="D842" s="323"/>
      <c r="E842" s="329"/>
      <c r="F842" s="295">
        <f t="shared" si="89"/>
        <v>798.6</v>
      </c>
      <c r="G842" s="376" t="s">
        <v>1895</v>
      </c>
      <c r="H842" s="295">
        <v>190</v>
      </c>
      <c r="I842" s="296">
        <f t="shared" si="92"/>
        <v>5.2519846973751129E-3</v>
      </c>
      <c r="J842" s="361">
        <f t="shared" si="93"/>
        <v>22.486109882576677</v>
      </c>
      <c r="K842" s="361">
        <f t="shared" si="90"/>
        <v>4.9469441741668687</v>
      </c>
      <c r="L842" s="297">
        <v>8.6257846872714161</v>
      </c>
      <c r="M842" s="297">
        <v>7.1362049385119564</v>
      </c>
      <c r="N842" s="296">
        <f t="shared" si="91"/>
        <v>5.4088459407121113E-2</v>
      </c>
      <c r="R842" s="356"/>
    </row>
    <row r="843" spans="1:18" x14ac:dyDescent="0.35">
      <c r="A843" s="294">
        <f t="shared" si="94"/>
        <v>135</v>
      </c>
      <c r="B843" s="295" t="s">
        <v>762</v>
      </c>
      <c r="C843" s="328">
        <v>325.2</v>
      </c>
      <c r="D843" s="323"/>
      <c r="E843" s="329"/>
      <c r="F843" s="295">
        <f t="shared" si="89"/>
        <v>325.2</v>
      </c>
      <c r="G843" s="376" t="s">
        <v>1895</v>
      </c>
      <c r="H843" s="295">
        <v>204</v>
      </c>
      <c r="I843" s="296">
        <f t="shared" si="92"/>
        <v>5.6389730434974897E-3</v>
      </c>
      <c r="J843" s="361">
        <f t="shared" si="93"/>
        <v>24.142981137082327</v>
      </c>
      <c r="K843" s="361">
        <f t="shared" si="90"/>
        <v>5.3114558501581115</v>
      </c>
      <c r="L843" s="297">
        <v>9.2613688221229946</v>
      </c>
      <c r="M843" s="297">
        <v>7.6620305655602055</v>
      </c>
      <c r="N843" s="296">
        <f t="shared" si="91"/>
        <v>0.14261327298562004</v>
      </c>
      <c r="R843" s="356"/>
    </row>
    <row r="844" spans="1:18" x14ac:dyDescent="0.35">
      <c r="A844" s="294">
        <f t="shared" si="94"/>
        <v>136</v>
      </c>
      <c r="B844" s="295" t="s">
        <v>763</v>
      </c>
      <c r="C844" s="328">
        <v>701.7</v>
      </c>
      <c r="D844" s="323"/>
      <c r="E844" s="329"/>
      <c r="F844" s="295">
        <f t="shared" si="89"/>
        <v>701.7</v>
      </c>
      <c r="G844" s="376" t="s">
        <v>1895</v>
      </c>
      <c r="H844" s="295">
        <v>311</v>
      </c>
      <c r="I844" s="296">
        <f t="shared" si="92"/>
        <v>8.5966696888613685E-3</v>
      </c>
      <c r="J844" s="361">
        <f t="shared" si="93"/>
        <v>36.806211439375502</v>
      </c>
      <c r="K844" s="361">
        <f t="shared" si="90"/>
        <v>8.0973665166626105</v>
      </c>
      <c r="L844" s="297">
        <v>14.119047567060056</v>
      </c>
      <c r="M844" s="297">
        <v>11.680840715143253</v>
      </c>
      <c r="N844" s="296">
        <f t="shared" si="91"/>
        <v>0.10076024830873795</v>
      </c>
      <c r="R844" s="356"/>
    </row>
    <row r="845" spans="1:18" x14ac:dyDescent="0.35">
      <c r="A845" s="294">
        <f t="shared" si="94"/>
        <v>137</v>
      </c>
      <c r="B845" s="295" t="s">
        <v>764</v>
      </c>
      <c r="C845" s="328">
        <v>693</v>
      </c>
      <c r="D845" s="323">
        <v>17</v>
      </c>
      <c r="E845" s="329"/>
      <c r="F845" s="295">
        <f t="shared" si="89"/>
        <v>710</v>
      </c>
      <c r="G845" s="376" t="s">
        <v>1895</v>
      </c>
      <c r="H845" s="295">
        <v>282</v>
      </c>
      <c r="I845" s="296">
        <f t="shared" si="92"/>
        <v>7.7950509718935886E-3</v>
      </c>
      <c r="J845" s="361">
        <f t="shared" si="93"/>
        <v>33.374120983613807</v>
      </c>
      <c r="K845" s="361">
        <f t="shared" si="90"/>
        <v>7.3423066163950379</v>
      </c>
      <c r="L845" s="297">
        <v>12.802480430581786</v>
      </c>
      <c r="M845" s="297">
        <v>10.591630487686166</v>
      </c>
      <c r="N845" s="296">
        <f t="shared" si="91"/>
        <v>9.0296533124333514E-2</v>
      </c>
      <c r="R845" s="356"/>
    </row>
    <row r="846" spans="1:18" x14ac:dyDescent="0.35">
      <c r="A846" s="294">
        <f t="shared" si="94"/>
        <v>138</v>
      </c>
      <c r="B846" s="295" t="s">
        <v>765</v>
      </c>
      <c r="C846" s="328">
        <v>717.8</v>
      </c>
      <c r="D846" s="323">
        <v>39.4</v>
      </c>
      <c r="E846" s="329"/>
      <c r="F846" s="295">
        <f t="shared" si="89"/>
        <v>757.19999999999993</v>
      </c>
      <c r="G846" s="376" t="s">
        <v>1895</v>
      </c>
      <c r="H846" s="295">
        <v>282</v>
      </c>
      <c r="I846" s="296">
        <f t="shared" si="92"/>
        <v>7.7950509718935886E-3</v>
      </c>
      <c r="J846" s="361">
        <f t="shared" si="93"/>
        <v>33.374120983613807</v>
      </c>
      <c r="K846" s="361">
        <f t="shared" si="90"/>
        <v>7.3423066163950379</v>
      </c>
      <c r="L846" s="297">
        <v>12.802480430581786</v>
      </c>
      <c r="M846" s="297">
        <v>10.591630487686166</v>
      </c>
      <c r="N846" s="296">
        <f t="shared" si="91"/>
        <v>8.4667906125563658E-2</v>
      </c>
      <c r="R846" s="356"/>
    </row>
    <row r="847" spans="1:18" x14ac:dyDescent="0.35">
      <c r="A847" s="294">
        <f t="shared" si="94"/>
        <v>139</v>
      </c>
      <c r="B847" s="295" t="s">
        <v>766</v>
      </c>
      <c r="C847" s="328">
        <v>681.3</v>
      </c>
      <c r="D847" s="323">
        <v>38.299999999999997</v>
      </c>
      <c r="E847" s="329"/>
      <c r="F847" s="295">
        <f t="shared" si="89"/>
        <v>719.59999999999991</v>
      </c>
      <c r="G847" s="376" t="s">
        <v>1895</v>
      </c>
      <c r="H847" s="295">
        <v>218</v>
      </c>
      <c r="I847" s="296">
        <f t="shared" si="92"/>
        <v>6.0259613896198666E-3</v>
      </c>
      <c r="J847" s="361">
        <f t="shared" si="93"/>
        <v>25.799852391587976</v>
      </c>
      <c r="K847" s="361">
        <f t="shared" si="90"/>
        <v>5.6759675261493543</v>
      </c>
      <c r="L847" s="297">
        <v>9.8969529569745731</v>
      </c>
      <c r="M847" s="297">
        <v>8.1878561926084554</v>
      </c>
      <c r="N847" s="296">
        <f t="shared" si="91"/>
        <v>6.8872469521012183E-2</v>
      </c>
      <c r="R847" s="356"/>
    </row>
    <row r="848" spans="1:18" x14ac:dyDescent="0.35">
      <c r="A848" s="294">
        <f t="shared" si="94"/>
        <v>140</v>
      </c>
      <c r="B848" s="295" t="s">
        <v>767</v>
      </c>
      <c r="C848" s="328">
        <v>670.9</v>
      </c>
      <c r="D848" s="323"/>
      <c r="E848" s="329">
        <v>107</v>
      </c>
      <c r="F848" s="295">
        <f t="shared" si="89"/>
        <v>777.9</v>
      </c>
      <c r="G848" s="376" t="s">
        <v>1898</v>
      </c>
      <c r="H848" s="295">
        <v>243</v>
      </c>
      <c r="I848" s="296">
        <f t="shared" si="92"/>
        <v>6.7170120076955392E-3</v>
      </c>
      <c r="J848" s="361">
        <f t="shared" si="93"/>
        <v>28.758551060348065</v>
      </c>
      <c r="K848" s="361">
        <f t="shared" si="90"/>
        <v>6.3268812332765743</v>
      </c>
      <c r="L848" s="297">
        <v>11.03192462635239</v>
      </c>
      <c r="M848" s="297">
        <v>9.1268305266231859</v>
      </c>
      <c r="N848" s="296">
        <f t="shared" si="91"/>
        <v>7.1017081175729815E-2</v>
      </c>
      <c r="R848" s="356"/>
    </row>
    <row r="849" spans="1:18" x14ac:dyDescent="0.35">
      <c r="A849" s="294">
        <f t="shared" si="94"/>
        <v>141</v>
      </c>
      <c r="B849" s="295" t="s">
        <v>768</v>
      </c>
      <c r="C849" s="328">
        <v>775.8</v>
      </c>
      <c r="D849" s="323"/>
      <c r="E849" s="329">
        <v>58.5</v>
      </c>
      <c r="F849" s="295">
        <f t="shared" si="89"/>
        <v>834.3</v>
      </c>
      <c r="G849" s="376" t="s">
        <v>1898</v>
      </c>
      <c r="H849" s="295">
        <v>420</v>
      </c>
      <c r="I849" s="296">
        <f t="shared" si="92"/>
        <v>1.1609650383671302E-2</v>
      </c>
      <c r="J849" s="361">
        <f t="shared" si="93"/>
        <v>49.706137635169497</v>
      </c>
      <c r="K849" s="361">
        <f t="shared" si="90"/>
        <v>10.935350279737289</v>
      </c>
      <c r="L849" s="297">
        <v>19.067524045547341</v>
      </c>
      <c r="M849" s="297">
        <v>15.774768811447483</v>
      </c>
      <c r="N849" s="296">
        <f t="shared" si="91"/>
        <v>0.11444777750437687</v>
      </c>
      <c r="R849" s="356"/>
    </row>
    <row r="850" spans="1:18" x14ac:dyDescent="0.35">
      <c r="A850" s="294">
        <f t="shared" si="94"/>
        <v>142</v>
      </c>
      <c r="B850" s="295" t="s">
        <v>769</v>
      </c>
      <c r="C850" s="328">
        <v>812.5</v>
      </c>
      <c r="D850" s="323"/>
      <c r="E850" s="329"/>
      <c r="F850" s="295">
        <f t="shared" si="89"/>
        <v>812.5</v>
      </c>
      <c r="G850" s="376" t="s">
        <v>1898</v>
      </c>
      <c r="H850" s="295">
        <v>417</v>
      </c>
      <c r="I850" s="296">
        <f t="shared" si="92"/>
        <v>1.1526724309502221E-2</v>
      </c>
      <c r="J850" s="361">
        <f t="shared" si="93"/>
        <v>49.351093794918285</v>
      </c>
      <c r="K850" s="361">
        <f t="shared" si="90"/>
        <v>10.857240634882023</v>
      </c>
      <c r="L850" s="297">
        <v>18.931327445222003</v>
      </c>
      <c r="M850" s="297">
        <v>15.662091891365714</v>
      </c>
      <c r="N850" s="296">
        <f t="shared" si="91"/>
        <v>0.11667908155863142</v>
      </c>
      <c r="R850" s="356"/>
    </row>
    <row r="851" spans="1:18" x14ac:dyDescent="0.35">
      <c r="A851" s="294">
        <f t="shared" si="94"/>
        <v>143</v>
      </c>
      <c r="B851" s="295" t="s">
        <v>770</v>
      </c>
      <c r="C851" s="328">
        <v>781.3</v>
      </c>
      <c r="D851" s="323"/>
      <c r="E851" s="329">
        <v>43.3</v>
      </c>
      <c r="F851" s="295">
        <f t="shared" si="89"/>
        <v>824.59999999999991</v>
      </c>
      <c r="G851" s="376" t="s">
        <v>1898</v>
      </c>
      <c r="H851" s="295">
        <v>432</v>
      </c>
      <c r="I851" s="296">
        <f t="shared" si="92"/>
        <v>1.1941354680347625E-2</v>
      </c>
      <c r="J851" s="361">
        <f t="shared" si="93"/>
        <v>51.126312996174335</v>
      </c>
      <c r="K851" s="361">
        <f t="shared" si="90"/>
        <v>11.247788859158353</v>
      </c>
      <c r="L851" s="297">
        <v>19.612310446848696</v>
      </c>
      <c r="M851" s="297">
        <v>16.225476491774554</v>
      </c>
      <c r="N851" s="296">
        <f t="shared" si="91"/>
        <v>0.11910246033707973</v>
      </c>
      <c r="R851" s="356"/>
    </row>
    <row r="852" spans="1:18" x14ac:dyDescent="0.35">
      <c r="A852" s="294">
        <f t="shared" si="94"/>
        <v>144</v>
      </c>
      <c r="B852" s="295" t="s">
        <v>771</v>
      </c>
      <c r="C852" s="328">
        <v>748.9</v>
      </c>
      <c r="D852" s="323"/>
      <c r="E852" s="329">
        <v>75.400000000000006</v>
      </c>
      <c r="F852" s="295">
        <f t="shared" si="89"/>
        <v>824.3</v>
      </c>
      <c r="G852" s="376" t="s">
        <v>1898</v>
      </c>
      <c r="H852" s="295">
        <v>187</v>
      </c>
      <c r="I852" s="296">
        <f t="shared" si="92"/>
        <v>5.1690586232060326E-3</v>
      </c>
      <c r="J852" s="361">
        <f t="shared" si="93"/>
        <v>22.131066042325468</v>
      </c>
      <c r="K852" s="361">
        <f t="shared" si="90"/>
        <v>4.8688345293116031</v>
      </c>
      <c r="L852" s="297">
        <v>8.48958808694608</v>
      </c>
      <c r="M852" s="297">
        <v>7.0235280184301887</v>
      </c>
      <c r="N852" s="296">
        <f t="shared" si="91"/>
        <v>5.1574689648202526E-2</v>
      </c>
      <c r="R852" s="356"/>
    </row>
    <row r="853" spans="1:18" x14ac:dyDescent="0.35">
      <c r="A853" s="294">
        <f t="shared" si="94"/>
        <v>145</v>
      </c>
      <c r="B853" s="295" t="s">
        <v>772</v>
      </c>
      <c r="C853" s="328">
        <v>585.79999999999995</v>
      </c>
      <c r="D853" s="323"/>
      <c r="E853" s="329">
        <v>154.4</v>
      </c>
      <c r="F853" s="295">
        <f t="shared" si="89"/>
        <v>740.19999999999993</v>
      </c>
      <c r="G853" s="376" t="s">
        <v>1898</v>
      </c>
      <c r="H853" s="295">
        <v>285</v>
      </c>
      <c r="I853" s="296">
        <f t="shared" ref="I853:I880" si="95">2/72353.6*H853</f>
        <v>7.8779770460626689E-3</v>
      </c>
      <c r="J853" s="361">
        <f t="shared" si="93"/>
        <v>33.729164823865013</v>
      </c>
      <c r="K853" s="361">
        <f t="shared" si="90"/>
        <v>7.4204162612503026</v>
      </c>
      <c r="L853" s="297">
        <v>12.938677030907126</v>
      </c>
      <c r="M853" s="297">
        <v>10.704307407767933</v>
      </c>
      <c r="N853" s="296">
        <f t="shared" si="91"/>
        <v>8.7533863177236396E-2</v>
      </c>
      <c r="R853" s="356"/>
    </row>
    <row r="854" spans="1:18" x14ac:dyDescent="0.35">
      <c r="A854" s="294">
        <f t="shared" si="94"/>
        <v>146</v>
      </c>
      <c r="B854" s="295" t="s">
        <v>773</v>
      </c>
      <c r="C854" s="328">
        <v>868.4</v>
      </c>
      <c r="D854" s="323"/>
      <c r="E854" s="329"/>
      <c r="F854" s="295">
        <f t="shared" si="89"/>
        <v>868.4</v>
      </c>
      <c r="G854" s="376" t="s">
        <v>1898</v>
      </c>
      <c r="H854" s="295">
        <v>495</v>
      </c>
      <c r="I854" s="296">
        <f t="shared" si="95"/>
        <v>1.368280223789832E-2</v>
      </c>
      <c r="J854" s="361">
        <f t="shared" si="93"/>
        <v>58.582233641449761</v>
      </c>
      <c r="K854" s="361">
        <f t="shared" si="90"/>
        <v>12.888091401118947</v>
      </c>
      <c r="L854" s="297">
        <v>22.472439053680798</v>
      </c>
      <c r="M854" s="297">
        <v>18.591691813491675</v>
      </c>
      <c r="N854" s="296">
        <f t="shared" si="91"/>
        <v>0.12958827258146152</v>
      </c>
      <c r="R854" s="356"/>
    </row>
    <row r="855" spans="1:18" x14ac:dyDescent="0.35">
      <c r="A855" s="294">
        <f t="shared" si="94"/>
        <v>147</v>
      </c>
      <c r="B855" s="295" t="s">
        <v>774</v>
      </c>
      <c r="C855" s="328">
        <v>909.8</v>
      </c>
      <c r="D855" s="323"/>
      <c r="E855" s="329"/>
      <c r="F855" s="295">
        <f t="shared" si="89"/>
        <v>909.8</v>
      </c>
      <c r="G855" s="376" t="s">
        <v>1898</v>
      </c>
      <c r="H855" s="295">
        <v>349</v>
      </c>
      <c r="I855" s="296">
        <f t="shared" si="95"/>
        <v>9.6470666283363909E-3</v>
      </c>
      <c r="J855" s="361">
        <f t="shared" si="93"/>
        <v>41.303433415890836</v>
      </c>
      <c r="K855" s="361">
        <f t="shared" si="90"/>
        <v>9.0867553514959845</v>
      </c>
      <c r="L855" s="297">
        <v>15.844204504514341</v>
      </c>
      <c r="M855" s="297">
        <v>13.108081702845645</v>
      </c>
      <c r="N855" s="296">
        <f t="shared" si="91"/>
        <v>8.7208699686466051E-2</v>
      </c>
      <c r="R855" s="356"/>
    </row>
    <row r="856" spans="1:18" x14ac:dyDescent="0.35">
      <c r="A856" s="294">
        <f t="shared" si="94"/>
        <v>148</v>
      </c>
      <c r="B856" s="295" t="s">
        <v>775</v>
      </c>
      <c r="C856" s="328">
        <v>915.4</v>
      </c>
      <c r="D856" s="323"/>
      <c r="E856" s="329"/>
      <c r="F856" s="295">
        <f t="shared" si="89"/>
        <v>915.4</v>
      </c>
      <c r="G856" s="376" t="s">
        <v>1898</v>
      </c>
      <c r="H856" s="295">
        <v>420</v>
      </c>
      <c r="I856" s="296">
        <f t="shared" si="95"/>
        <v>1.1609650383671302E-2</v>
      </c>
      <c r="J856" s="361">
        <f t="shared" si="93"/>
        <v>49.706137635169497</v>
      </c>
      <c r="K856" s="361">
        <f t="shared" si="90"/>
        <v>10.935350279737289</v>
      </c>
      <c r="L856" s="297">
        <v>19.067524045547341</v>
      </c>
      <c r="M856" s="297">
        <v>15.774768811447483</v>
      </c>
      <c r="N856" s="296">
        <f t="shared" si="91"/>
        <v>0.10430825952796768</v>
      </c>
      <c r="R856" s="356"/>
    </row>
    <row r="857" spans="1:18" x14ac:dyDescent="0.35">
      <c r="A857" s="294">
        <f t="shared" si="94"/>
        <v>149</v>
      </c>
      <c r="B857" s="295" t="s">
        <v>753</v>
      </c>
      <c r="C857" s="328">
        <v>402.5</v>
      </c>
      <c r="D857" s="323"/>
      <c r="E857" s="329"/>
      <c r="F857" s="295">
        <f t="shared" si="89"/>
        <v>402.5</v>
      </c>
      <c r="G857" s="376" t="s">
        <v>1898</v>
      </c>
      <c r="H857" s="295">
        <v>310</v>
      </c>
      <c r="I857" s="296">
        <f t="shared" si="95"/>
        <v>8.5690276641383414E-3</v>
      </c>
      <c r="J857" s="361">
        <f t="shared" si="93"/>
        <v>36.687863492625098</v>
      </c>
      <c r="K857" s="361">
        <f t="shared" si="90"/>
        <v>8.0713299683775208</v>
      </c>
      <c r="L857" s="297">
        <v>14.073648700284943</v>
      </c>
      <c r="M857" s="297">
        <v>11.643281741782666</v>
      </c>
      <c r="N857" s="296">
        <f t="shared" si="91"/>
        <v>0.17509596000762789</v>
      </c>
      <c r="R857" s="356"/>
    </row>
    <row r="858" spans="1:18" x14ac:dyDescent="0.35">
      <c r="A858" s="294">
        <f t="shared" si="94"/>
        <v>150</v>
      </c>
      <c r="B858" s="295" t="s">
        <v>754</v>
      </c>
      <c r="C858" s="328">
        <v>303.60000000000002</v>
      </c>
      <c r="D858" s="323"/>
      <c r="E858" s="329"/>
      <c r="F858" s="295">
        <f t="shared" si="89"/>
        <v>303.60000000000002</v>
      </c>
      <c r="G858" s="376" t="s">
        <v>1898</v>
      </c>
      <c r="H858" s="295">
        <v>215</v>
      </c>
      <c r="I858" s="296">
        <f t="shared" si="95"/>
        <v>5.9430353154507854E-3</v>
      </c>
      <c r="J858" s="361">
        <f t="shared" si="93"/>
        <v>25.444808551336763</v>
      </c>
      <c r="K858" s="361">
        <f t="shared" si="90"/>
        <v>5.5978578812940878</v>
      </c>
      <c r="L858" s="297">
        <v>9.7607563566492352</v>
      </c>
      <c r="M858" s="297">
        <v>8.0751792725266878</v>
      </c>
      <c r="N858" s="296">
        <f t="shared" si="91"/>
        <v>0.16099671298355328</v>
      </c>
      <c r="R858" s="356"/>
    </row>
    <row r="859" spans="1:18" x14ac:dyDescent="0.35">
      <c r="A859" s="294">
        <f t="shared" si="94"/>
        <v>151</v>
      </c>
      <c r="B859" s="295" t="s">
        <v>755</v>
      </c>
      <c r="C859" s="328">
        <v>444</v>
      </c>
      <c r="D859" s="323"/>
      <c r="E859" s="329"/>
      <c r="F859" s="295">
        <f t="shared" si="89"/>
        <v>444</v>
      </c>
      <c r="G859" s="376" t="s">
        <v>1898</v>
      </c>
      <c r="H859" s="295">
        <v>300</v>
      </c>
      <c r="I859" s="296">
        <f t="shared" si="95"/>
        <v>8.2926074169080728E-3</v>
      </c>
      <c r="J859" s="361">
        <f t="shared" si="93"/>
        <v>35.50438402512107</v>
      </c>
      <c r="K859" s="361">
        <f t="shared" si="90"/>
        <v>7.8109644855266351</v>
      </c>
      <c r="L859" s="297">
        <v>13.619660032533815</v>
      </c>
      <c r="M859" s="297">
        <v>11.267692008176773</v>
      </c>
      <c r="N859" s="296">
        <f t="shared" si="91"/>
        <v>0.15360968592648264</v>
      </c>
      <c r="R859" s="356"/>
    </row>
    <row r="860" spans="1:18" x14ac:dyDescent="0.35">
      <c r="A860" s="294">
        <f t="shared" si="94"/>
        <v>152</v>
      </c>
      <c r="B860" s="295" t="s">
        <v>756</v>
      </c>
      <c r="C860" s="328">
        <v>298.89999999999998</v>
      </c>
      <c r="D860" s="323"/>
      <c r="E860" s="329"/>
      <c r="F860" s="295">
        <f t="shared" si="89"/>
        <v>298.89999999999998</v>
      </c>
      <c r="G860" s="376" t="s">
        <v>1898</v>
      </c>
      <c r="H860" s="295">
        <v>120</v>
      </c>
      <c r="I860" s="296">
        <f t="shared" si="95"/>
        <v>3.317042966763229E-3</v>
      </c>
      <c r="J860" s="361">
        <f t="shared" si="93"/>
        <v>14.201753610048426</v>
      </c>
      <c r="K860" s="361">
        <f t="shared" si="90"/>
        <v>3.1243857942106539</v>
      </c>
      <c r="L860" s="297">
        <v>5.4478640130135263</v>
      </c>
      <c r="M860" s="297">
        <v>4.5070768032707091</v>
      </c>
      <c r="N860" s="296">
        <f t="shared" si="91"/>
        <v>9.1271596589305184E-2</v>
      </c>
      <c r="R860" s="356"/>
    </row>
    <row r="861" spans="1:18" x14ac:dyDescent="0.35">
      <c r="A861" s="294">
        <f t="shared" si="94"/>
        <v>153</v>
      </c>
      <c r="B861" s="295" t="s">
        <v>757</v>
      </c>
      <c r="C861" s="330">
        <v>624.6</v>
      </c>
      <c r="D861" s="323"/>
      <c r="E861" s="329"/>
      <c r="F861" s="295">
        <f t="shared" si="89"/>
        <v>624.6</v>
      </c>
      <c r="G861" s="376" t="s">
        <v>1898</v>
      </c>
      <c r="H861" s="295">
        <v>423</v>
      </c>
      <c r="I861" s="296">
        <f t="shared" si="95"/>
        <v>1.1692576457840383E-2</v>
      </c>
      <c r="J861" s="361">
        <f t="shared" si="93"/>
        <v>50.06118147542071</v>
      </c>
      <c r="K861" s="361">
        <f t="shared" si="90"/>
        <v>11.013459924592556</v>
      </c>
      <c r="L861" s="297">
        <v>19.203720645872682</v>
      </c>
      <c r="M861" s="297">
        <v>15.887445731529249</v>
      </c>
      <c r="N861" s="296">
        <f t="shared" si="91"/>
        <v>0.15396382929461286</v>
      </c>
      <c r="R861" s="356"/>
    </row>
    <row r="862" spans="1:18" x14ac:dyDescent="0.35">
      <c r="A862" s="294">
        <f t="shared" si="94"/>
        <v>154</v>
      </c>
      <c r="B862" s="295" t="s">
        <v>55</v>
      </c>
      <c r="C862" s="328">
        <v>4530.8</v>
      </c>
      <c r="D862" s="323">
        <v>149.19999999999999</v>
      </c>
      <c r="E862" s="329"/>
      <c r="F862" s="295">
        <f t="shared" si="89"/>
        <v>4680</v>
      </c>
      <c r="G862" s="376" t="s">
        <v>1893</v>
      </c>
      <c r="H862" s="295">
        <v>708</v>
      </c>
      <c r="I862" s="296">
        <f t="shared" si="95"/>
        <v>1.9570553503903052E-2</v>
      </c>
      <c r="J862" s="361">
        <f t="shared" si="93"/>
        <v>83.790346299285716</v>
      </c>
      <c r="K862" s="361">
        <f t="shared" si="90"/>
        <v>18.433876185842859</v>
      </c>
      <c r="L862" s="297">
        <v>32.142397676779801</v>
      </c>
      <c r="M862" s="297">
        <v>26.591753139297182</v>
      </c>
      <c r="N862" s="296">
        <f t="shared" si="91"/>
        <v>3.4392814807949902E-2</v>
      </c>
      <c r="R862" s="356"/>
    </row>
    <row r="863" spans="1:18" x14ac:dyDescent="0.35">
      <c r="A863" s="294">
        <f t="shared" si="94"/>
        <v>155</v>
      </c>
      <c r="B863" s="295" t="s">
        <v>2378</v>
      </c>
      <c r="C863" s="323">
        <v>545.4</v>
      </c>
      <c r="D863" s="323"/>
      <c r="E863" s="323"/>
      <c r="F863" s="323">
        <f>C863+D863+E863</f>
        <v>545.4</v>
      </c>
      <c r="G863" s="323" t="s">
        <v>1899</v>
      </c>
      <c r="H863" s="323">
        <v>662</v>
      </c>
      <c r="I863" s="296">
        <f t="shared" si="95"/>
        <v>1.8299020366643815E-2</v>
      </c>
      <c r="J863" s="361">
        <f t="shared" si="93"/>
        <v>78.346340748767162</v>
      </c>
      <c r="K863" s="367">
        <f>J863*0.22</f>
        <v>17.236194964728774</v>
      </c>
      <c r="L863" s="297">
        <v>30.05404980512462</v>
      </c>
      <c r="M863" s="304">
        <v>24.864040364710082</v>
      </c>
      <c r="N863" s="369">
        <f t="shared" si="91"/>
        <v>0.27594540866030554</v>
      </c>
      <c r="R863" s="356"/>
    </row>
    <row r="864" spans="1:18" x14ac:dyDescent="0.35">
      <c r="A864" s="294">
        <f t="shared" si="94"/>
        <v>156</v>
      </c>
      <c r="B864" s="302" t="s">
        <v>2379</v>
      </c>
      <c r="C864" s="331">
        <v>8680.2999999999993</v>
      </c>
      <c r="D864" s="323">
        <v>15.2</v>
      </c>
      <c r="E864" s="323">
        <v>458.1</v>
      </c>
      <c r="F864" s="323">
        <f>C864+D864+E864</f>
        <v>9153.6</v>
      </c>
      <c r="G864" s="323" t="s">
        <v>2419</v>
      </c>
      <c r="H864" s="323">
        <v>1337</v>
      </c>
      <c r="I864" s="296">
        <f t="shared" si="95"/>
        <v>3.6957387054686978E-2</v>
      </c>
      <c r="J864" s="361">
        <f t="shared" si="93"/>
        <v>158.23120480528956</v>
      </c>
      <c r="K864" s="367">
        <f t="shared" ref="K864:K881" si="96">J864*0.22</f>
        <v>34.810865057163703</v>
      </c>
      <c r="L864" s="297">
        <v>60.698284878325708</v>
      </c>
      <c r="M864" s="304">
        <v>50.216347383107824</v>
      </c>
      <c r="N864" s="369">
        <f t="shared" si="91"/>
        <v>3.3206246954628427E-2</v>
      </c>
      <c r="R864" s="356"/>
    </row>
    <row r="865" spans="1:18" x14ac:dyDescent="0.35">
      <c r="A865" s="294">
        <f t="shared" si="94"/>
        <v>157</v>
      </c>
      <c r="B865" s="302" t="s">
        <v>2380</v>
      </c>
      <c r="C865" s="331">
        <v>6441.7</v>
      </c>
      <c r="D865" s="323"/>
      <c r="E865" s="323">
        <v>321.39999999999998</v>
      </c>
      <c r="F865" s="323">
        <f>C865+D865+E865</f>
        <v>6763.0999999999995</v>
      </c>
      <c r="G865" s="323" t="s">
        <v>2419</v>
      </c>
      <c r="H865" s="323">
        <v>995</v>
      </c>
      <c r="I865" s="296">
        <f t="shared" si="95"/>
        <v>2.7503814599411775E-2</v>
      </c>
      <c r="J865" s="361">
        <f t="shared" si="93"/>
        <v>117.75620701665154</v>
      </c>
      <c r="K865" s="367">
        <f t="shared" si="96"/>
        <v>25.906365543663341</v>
      </c>
      <c r="L865" s="297">
        <v>45.171872441237156</v>
      </c>
      <c r="M865" s="304">
        <v>37.371178493786296</v>
      </c>
      <c r="N865" s="369">
        <f t="shared" si="91"/>
        <v>3.3447032203477452E-2</v>
      </c>
      <c r="R865" s="356"/>
    </row>
    <row r="866" spans="1:18" x14ac:dyDescent="0.35">
      <c r="A866" s="294">
        <f t="shared" si="94"/>
        <v>158</v>
      </c>
      <c r="B866" s="302" t="s">
        <v>2381</v>
      </c>
      <c r="C866" s="331">
        <v>902.8</v>
      </c>
      <c r="D866" s="323"/>
      <c r="E866" s="323"/>
      <c r="F866" s="323">
        <f>C866+D866+E866</f>
        <v>902.8</v>
      </c>
      <c r="G866" s="323" t="s">
        <v>1899</v>
      </c>
      <c r="H866" s="323">
        <v>1240</v>
      </c>
      <c r="I866" s="296">
        <f t="shared" si="95"/>
        <v>3.4276110656553366E-2</v>
      </c>
      <c r="J866" s="361">
        <f t="shared" si="93"/>
        <v>146.75145397050039</v>
      </c>
      <c r="K866" s="367">
        <f t="shared" si="96"/>
        <v>32.285319873510083</v>
      </c>
      <c r="L866" s="297">
        <v>56.294594801139773</v>
      </c>
      <c r="M866" s="304">
        <v>46.573126967130662</v>
      </c>
      <c r="N866" s="369">
        <f t="shared" ref="N866:N882" si="97">(J866+K866+L866+M866)/F866</f>
        <v>0.31225575499809588</v>
      </c>
      <c r="R866" s="356"/>
    </row>
    <row r="867" spans="1:18" x14ac:dyDescent="0.35">
      <c r="A867" s="294">
        <f t="shared" si="94"/>
        <v>159</v>
      </c>
      <c r="B867" s="302" t="s">
        <v>2382</v>
      </c>
      <c r="C867" s="331">
        <v>990.15</v>
      </c>
      <c r="D867" s="323"/>
      <c r="E867" s="323"/>
      <c r="F867" s="323">
        <f>C867+D867+E867</f>
        <v>990.15</v>
      </c>
      <c r="G867" s="323" t="s">
        <v>1899</v>
      </c>
      <c r="H867" s="323">
        <v>1340</v>
      </c>
      <c r="I867" s="296">
        <f t="shared" si="95"/>
        <v>3.7040313128856056E-2</v>
      </c>
      <c r="J867" s="361">
        <f t="shared" si="93"/>
        <v>158.58624864554076</v>
      </c>
      <c r="K867" s="367">
        <f t="shared" si="96"/>
        <v>34.88897470201897</v>
      </c>
      <c r="L867" s="297">
        <v>60.834481478651043</v>
      </c>
      <c r="M867" s="304">
        <v>50.329024303189584</v>
      </c>
      <c r="N867" s="369">
        <f t="shared" si="97"/>
        <v>0.30766927145321454</v>
      </c>
      <c r="R867" s="356"/>
    </row>
    <row r="868" spans="1:18" x14ac:dyDescent="0.35">
      <c r="A868" s="294">
        <f t="shared" si="94"/>
        <v>160</v>
      </c>
      <c r="B868" s="302" t="s">
        <v>2383</v>
      </c>
      <c r="C868" s="331">
        <v>3450.4</v>
      </c>
      <c r="D868" s="323">
        <v>452.4</v>
      </c>
      <c r="E868" s="323">
        <v>86.2</v>
      </c>
      <c r="F868" s="323">
        <f t="shared" ref="F868:F881" si="98">C868+D868+E868</f>
        <v>3989</v>
      </c>
      <c r="G868" s="323" t="s">
        <v>2419</v>
      </c>
      <c r="H868" s="323">
        <v>882</v>
      </c>
      <c r="I868" s="296">
        <f t="shared" si="95"/>
        <v>2.4380265805709733E-2</v>
      </c>
      <c r="J868" s="361">
        <f t="shared" si="93"/>
        <v>104.38288903385593</v>
      </c>
      <c r="K868" s="367">
        <f t="shared" si="96"/>
        <v>22.964235587448304</v>
      </c>
      <c r="L868" s="297">
        <v>40.041800495649412</v>
      </c>
      <c r="M868" s="304">
        <v>33.127014504039714</v>
      </c>
      <c r="N868" s="369">
        <f t="shared" si="97"/>
        <v>5.0267219759587208E-2</v>
      </c>
      <c r="R868" s="356"/>
    </row>
    <row r="869" spans="1:18" x14ac:dyDescent="0.35">
      <c r="A869" s="294">
        <f t="shared" si="94"/>
        <v>161</v>
      </c>
      <c r="B869" s="302" t="s">
        <v>2384</v>
      </c>
      <c r="C869" s="331">
        <v>3984.72</v>
      </c>
      <c r="D869" s="323"/>
      <c r="E869" s="323"/>
      <c r="F869" s="323">
        <f t="shared" si="98"/>
        <v>3984.72</v>
      </c>
      <c r="G869" s="323" t="s">
        <v>2419</v>
      </c>
      <c r="H869" s="323">
        <v>1178</v>
      </c>
      <c r="I869" s="296">
        <f t="shared" si="95"/>
        <v>3.2562305123725703E-2</v>
      </c>
      <c r="J869" s="361">
        <f t="shared" ref="J869:J881" si="99">I869*4281.45</f>
        <v>139.41388127197541</v>
      </c>
      <c r="K869" s="367">
        <f t="shared" si="96"/>
        <v>30.671053879834592</v>
      </c>
      <c r="L869" s="297">
        <v>53.479865061082776</v>
      </c>
      <c r="M869" s="304">
        <v>44.24447061877413</v>
      </c>
      <c r="N869" s="369">
        <f t="shared" si="97"/>
        <v>6.7209056302994175E-2</v>
      </c>
      <c r="R869" s="356"/>
    </row>
    <row r="870" spans="1:18" x14ac:dyDescent="0.35">
      <c r="A870" s="294">
        <f t="shared" si="94"/>
        <v>162</v>
      </c>
      <c r="B870" s="302" t="s">
        <v>2385</v>
      </c>
      <c r="C870" s="331">
        <v>2376.3000000000002</v>
      </c>
      <c r="D870" s="323"/>
      <c r="E870" s="323">
        <v>236.9</v>
      </c>
      <c r="F870" s="323">
        <f t="shared" si="98"/>
        <v>2613.2000000000003</v>
      </c>
      <c r="G870" s="323" t="s">
        <v>2419</v>
      </c>
      <c r="H870" s="323">
        <v>717</v>
      </c>
      <c r="I870" s="296">
        <f t="shared" si="95"/>
        <v>1.9819331726410296E-2</v>
      </c>
      <c r="J870" s="361">
        <f t="shared" si="99"/>
        <v>84.855477820039354</v>
      </c>
      <c r="K870" s="367">
        <f t="shared" si="96"/>
        <v>18.668205120408658</v>
      </c>
      <c r="L870" s="297">
        <v>32.550987477755818</v>
      </c>
      <c r="M870" s="304">
        <v>26.929783899542485</v>
      </c>
      <c r="N870" s="369">
        <f t="shared" si="97"/>
        <v>6.2377335955053688E-2</v>
      </c>
      <c r="R870" s="356"/>
    </row>
    <row r="871" spans="1:18" x14ac:dyDescent="0.35">
      <c r="A871" s="294">
        <f t="shared" si="94"/>
        <v>163</v>
      </c>
      <c r="B871" s="302" t="s">
        <v>2386</v>
      </c>
      <c r="C871" s="331">
        <v>3525</v>
      </c>
      <c r="D871" s="323"/>
      <c r="E871" s="323">
        <v>76.7</v>
      </c>
      <c r="F871" s="323">
        <f t="shared" si="98"/>
        <v>3601.7</v>
      </c>
      <c r="G871" s="323" t="s">
        <v>2419</v>
      </c>
      <c r="H871" s="323">
        <v>566</v>
      </c>
      <c r="I871" s="296">
        <f t="shared" si="95"/>
        <v>1.564538599323323E-2</v>
      </c>
      <c r="J871" s="361">
        <f t="shared" si="99"/>
        <v>66.984937860728408</v>
      </c>
      <c r="K871" s="367">
        <f t="shared" si="96"/>
        <v>14.73668632936025</v>
      </c>
      <c r="L871" s="297">
        <v>25.695758594713798</v>
      </c>
      <c r="M871" s="304">
        <v>21.258378922093513</v>
      </c>
      <c r="N871" s="369">
        <f t="shared" si="97"/>
        <v>3.5726396342531573E-2</v>
      </c>
      <c r="R871" s="356"/>
    </row>
    <row r="872" spans="1:18" x14ac:dyDescent="0.35">
      <c r="A872" s="294">
        <f t="shared" si="94"/>
        <v>164</v>
      </c>
      <c r="B872" s="302" t="s">
        <v>2387</v>
      </c>
      <c r="C872" s="331">
        <v>3660.2</v>
      </c>
      <c r="D872" s="323">
        <v>226.3</v>
      </c>
      <c r="E872" s="323">
        <v>73.8</v>
      </c>
      <c r="F872" s="323">
        <f t="shared" si="98"/>
        <v>3960.3</v>
      </c>
      <c r="G872" s="323" t="s">
        <v>2419</v>
      </c>
      <c r="H872" s="323">
        <v>593</v>
      </c>
      <c r="I872" s="296">
        <f t="shared" si="95"/>
        <v>1.6391720660754956E-2</v>
      </c>
      <c r="J872" s="361">
        <f t="shared" si="99"/>
        <v>70.180332422989309</v>
      </c>
      <c r="K872" s="367">
        <f t="shared" si="96"/>
        <v>15.439673133057648</v>
      </c>
      <c r="L872" s="297">
        <v>26.921527997641846</v>
      </c>
      <c r="M872" s="304">
        <v>22.272471202829419</v>
      </c>
      <c r="N872" s="369">
        <f t="shared" si="97"/>
        <v>3.4041361704042171E-2</v>
      </c>
      <c r="R872" s="356"/>
    </row>
    <row r="873" spans="1:18" x14ac:dyDescent="0.35">
      <c r="A873" s="294">
        <f t="shared" si="94"/>
        <v>165</v>
      </c>
      <c r="B873" s="302" t="s">
        <v>2388</v>
      </c>
      <c r="C873" s="331">
        <v>3837.3</v>
      </c>
      <c r="D873" s="323">
        <v>43.9</v>
      </c>
      <c r="E873" s="323">
        <v>131.80000000000001</v>
      </c>
      <c r="F873" s="323">
        <f t="shared" si="98"/>
        <v>4013.0000000000005</v>
      </c>
      <c r="G873" s="323" t="s">
        <v>2419</v>
      </c>
      <c r="H873" s="323">
        <v>593</v>
      </c>
      <c r="I873" s="296">
        <f t="shared" si="95"/>
        <v>1.6391720660754956E-2</v>
      </c>
      <c r="J873" s="361">
        <f t="shared" si="99"/>
        <v>70.180332422989309</v>
      </c>
      <c r="K873" s="367">
        <f t="shared" si="96"/>
        <v>15.439673133057648</v>
      </c>
      <c r="L873" s="297">
        <v>26.921527997641846</v>
      </c>
      <c r="M873" s="304">
        <v>22.272471202829419</v>
      </c>
      <c r="N873" s="369">
        <f t="shared" si="97"/>
        <v>3.3594319650266186E-2</v>
      </c>
      <c r="R873" s="356"/>
    </row>
    <row r="874" spans="1:18" x14ac:dyDescent="0.35">
      <c r="A874" s="294">
        <f t="shared" si="94"/>
        <v>166</v>
      </c>
      <c r="B874" s="302" t="s">
        <v>2389</v>
      </c>
      <c r="C874" s="331">
        <v>4482.6099999999997</v>
      </c>
      <c r="D874" s="323">
        <v>302.60000000000002</v>
      </c>
      <c r="E874" s="323"/>
      <c r="F874" s="323">
        <f t="shared" si="98"/>
        <v>4785.21</v>
      </c>
      <c r="G874" s="323" t="s">
        <v>1899</v>
      </c>
      <c r="H874" s="323">
        <v>1387</v>
      </c>
      <c r="I874" s="296">
        <f t="shared" si="95"/>
        <v>3.8339488290838324E-2</v>
      </c>
      <c r="J874" s="361">
        <f t="shared" si="99"/>
        <v>164.14860214280972</v>
      </c>
      <c r="K874" s="367">
        <f t="shared" si="96"/>
        <v>36.112692471418136</v>
      </c>
      <c r="L874" s="297">
        <v>62.968228217081339</v>
      </c>
      <c r="M874" s="304">
        <v>52.094296051137277</v>
      </c>
      <c r="N874" s="369">
        <f t="shared" si="97"/>
        <v>6.589550278513305E-2</v>
      </c>
      <c r="R874" s="356"/>
    </row>
    <row r="875" spans="1:18" x14ac:dyDescent="0.35">
      <c r="A875" s="294">
        <f t="shared" si="94"/>
        <v>167</v>
      </c>
      <c r="B875" s="302" t="s">
        <v>2390</v>
      </c>
      <c r="C875" s="331">
        <v>3042.5</v>
      </c>
      <c r="D875" s="323"/>
      <c r="E875" s="323"/>
      <c r="F875" s="323">
        <f t="shared" si="98"/>
        <v>3042.5</v>
      </c>
      <c r="G875" s="323" t="s">
        <v>1899</v>
      </c>
      <c r="H875" s="323">
        <v>1065</v>
      </c>
      <c r="I875" s="296">
        <f t="shared" si="95"/>
        <v>2.9438756330023658E-2</v>
      </c>
      <c r="J875" s="361">
        <f t="shared" si="99"/>
        <v>126.04056328917979</v>
      </c>
      <c r="K875" s="367">
        <f t="shared" si="96"/>
        <v>27.728923923619554</v>
      </c>
      <c r="L875" s="297">
        <v>48.349793115495046</v>
      </c>
      <c r="M875" s="304">
        <v>40.000306629027541</v>
      </c>
      <c r="N875" s="369">
        <f t="shared" si="97"/>
        <v>7.9579157586630048E-2</v>
      </c>
      <c r="R875" s="356"/>
    </row>
    <row r="876" spans="1:18" x14ac:dyDescent="0.35">
      <c r="A876" s="294">
        <f t="shared" si="94"/>
        <v>168</v>
      </c>
      <c r="B876" s="302" t="s">
        <v>2391</v>
      </c>
      <c r="C876" s="331">
        <v>2913</v>
      </c>
      <c r="D876" s="323"/>
      <c r="E876" s="323"/>
      <c r="F876" s="323">
        <f t="shared" si="98"/>
        <v>2913</v>
      </c>
      <c r="G876" s="323" t="s">
        <v>1899</v>
      </c>
      <c r="H876" s="323">
        <v>1084</v>
      </c>
      <c r="I876" s="296">
        <f t="shared" si="95"/>
        <v>2.9963954799761171E-2</v>
      </c>
      <c r="J876" s="361">
        <f t="shared" si="99"/>
        <v>128.28917427743747</v>
      </c>
      <c r="K876" s="367">
        <f t="shared" si="96"/>
        <v>28.223618341036243</v>
      </c>
      <c r="L876" s="297">
        <v>49.21237158422219</v>
      </c>
      <c r="M876" s="304">
        <v>40.713927122878736</v>
      </c>
      <c r="N876" s="369">
        <f t="shared" si="97"/>
        <v>8.4599756720073693E-2</v>
      </c>
      <c r="R876" s="356"/>
    </row>
    <row r="877" spans="1:18" x14ac:dyDescent="0.35">
      <c r="A877" s="294">
        <f t="shared" si="94"/>
        <v>169</v>
      </c>
      <c r="B877" s="302" t="s">
        <v>2392</v>
      </c>
      <c r="C877" s="331">
        <v>4833.58</v>
      </c>
      <c r="D877" s="323"/>
      <c r="E877" s="323"/>
      <c r="F877" s="323">
        <f t="shared" si="98"/>
        <v>4833.58</v>
      </c>
      <c r="G877" s="323" t="s">
        <v>1899</v>
      </c>
      <c r="H877" s="323">
        <v>1517</v>
      </c>
      <c r="I877" s="296">
        <f t="shared" si="95"/>
        <v>4.1932951504831825E-2</v>
      </c>
      <c r="J877" s="361">
        <f t="shared" si="99"/>
        <v>179.53383522036222</v>
      </c>
      <c r="K877" s="367">
        <f t="shared" si="96"/>
        <v>39.497443748479689</v>
      </c>
      <c r="L877" s="297">
        <v>68.870080897845995</v>
      </c>
      <c r="M877" s="304">
        <v>56.97696258801389</v>
      </c>
      <c r="N877" s="369">
        <f t="shared" si="97"/>
        <v>7.1350494344709678E-2</v>
      </c>
      <c r="R877" s="356"/>
    </row>
    <row r="878" spans="1:18" x14ac:dyDescent="0.35">
      <c r="A878" s="294">
        <f t="shared" si="94"/>
        <v>170</v>
      </c>
      <c r="B878" s="302" t="s">
        <v>2393</v>
      </c>
      <c r="C878" s="331">
        <v>3770.3</v>
      </c>
      <c r="D878" s="323">
        <v>400.8</v>
      </c>
      <c r="E878" s="323"/>
      <c r="F878" s="323">
        <f t="shared" si="98"/>
        <v>4171.1000000000004</v>
      </c>
      <c r="G878" s="323" t="s">
        <v>2419</v>
      </c>
      <c r="H878" s="323">
        <v>560</v>
      </c>
      <c r="I878" s="296">
        <f t="shared" si="95"/>
        <v>1.5479533844895069E-2</v>
      </c>
      <c r="J878" s="361">
        <f t="shared" si="99"/>
        <v>66.274850180225997</v>
      </c>
      <c r="K878" s="367">
        <f t="shared" si="96"/>
        <v>14.580467039649719</v>
      </c>
      <c r="L878" s="297">
        <v>25.423365394063122</v>
      </c>
      <c r="M878" s="304">
        <v>21.033025081929978</v>
      </c>
      <c r="N878" s="369">
        <f t="shared" si="97"/>
        <v>3.0522334083543625E-2</v>
      </c>
      <c r="R878" s="356"/>
    </row>
    <row r="879" spans="1:18" x14ac:dyDescent="0.35">
      <c r="A879" s="294">
        <f t="shared" si="94"/>
        <v>171</v>
      </c>
      <c r="B879" s="302" t="s">
        <v>2394</v>
      </c>
      <c r="C879" s="331">
        <v>4325.3999999999996</v>
      </c>
      <c r="D879" s="323"/>
      <c r="E879" s="323"/>
      <c r="F879" s="323">
        <f t="shared" si="98"/>
        <v>4325.3999999999996</v>
      </c>
      <c r="G879" s="323" t="s">
        <v>2421</v>
      </c>
      <c r="H879" s="323">
        <v>1659.6</v>
      </c>
      <c r="I879" s="296">
        <f t="shared" si="95"/>
        <v>4.5874704230335454E-2</v>
      </c>
      <c r="J879" s="361">
        <f t="shared" si="99"/>
        <v>196.41025242696972</v>
      </c>
      <c r="K879" s="367">
        <f t="shared" si="96"/>
        <v>43.210255533933342</v>
      </c>
      <c r="L879" s="297">
        <v>75.343959299977072</v>
      </c>
      <c r="M879" s="304">
        <v>62.332872189233903</v>
      </c>
      <c r="N879" s="369">
        <f t="shared" si="97"/>
        <v>8.7228311705302194E-2</v>
      </c>
      <c r="R879" s="356"/>
    </row>
    <row r="880" spans="1:18" x14ac:dyDescent="0.35">
      <c r="A880" s="294">
        <f t="shared" si="94"/>
        <v>172</v>
      </c>
      <c r="B880" s="302" t="s">
        <v>2395</v>
      </c>
      <c r="C880" s="331">
        <v>1852.22</v>
      </c>
      <c r="D880" s="323"/>
      <c r="E880" s="323">
        <v>465.7</v>
      </c>
      <c r="F880" s="323">
        <f t="shared" si="98"/>
        <v>2317.92</v>
      </c>
      <c r="G880" s="323" t="s">
        <v>2419</v>
      </c>
      <c r="H880" s="323">
        <v>766</v>
      </c>
      <c r="I880" s="296">
        <f t="shared" si="95"/>
        <v>2.1173790937838614E-2</v>
      </c>
      <c r="J880" s="361">
        <f t="shared" si="99"/>
        <v>90.654527210809135</v>
      </c>
      <c r="K880" s="367">
        <f t="shared" si="96"/>
        <v>19.94399598637801</v>
      </c>
      <c r="L880" s="297">
        <v>34.775531949736347</v>
      </c>
      <c r="M880" s="304">
        <v>28.770173594211357</v>
      </c>
      <c r="N880" s="369">
        <f t="shared" si="97"/>
        <v>7.5129525066065628E-2</v>
      </c>
      <c r="R880" s="356"/>
    </row>
    <row r="881" spans="1:18" x14ac:dyDescent="0.35">
      <c r="A881" s="294">
        <f t="shared" si="94"/>
        <v>173</v>
      </c>
      <c r="B881" s="302" t="s">
        <v>2396</v>
      </c>
      <c r="C881" s="331">
        <v>3870.3</v>
      </c>
      <c r="D881" s="323"/>
      <c r="E881" s="323">
        <v>176.2</v>
      </c>
      <c r="F881" s="323">
        <f t="shared" si="98"/>
        <v>4046.5</v>
      </c>
      <c r="G881" s="323" t="s">
        <v>2419</v>
      </c>
      <c r="H881" s="323">
        <v>1033</v>
      </c>
      <c r="I881" s="296">
        <f>2/72353.6*H881</f>
        <v>2.8554211538886799E-2</v>
      </c>
      <c r="J881" s="361">
        <f t="shared" si="99"/>
        <v>122.25342899316688</v>
      </c>
      <c r="K881" s="367">
        <f t="shared" si="96"/>
        <v>26.895754378496715</v>
      </c>
      <c r="L881" s="297">
        <v>46.897029378691443</v>
      </c>
      <c r="M881" s="304">
        <v>38.798419481488679</v>
      </c>
      <c r="N881" s="369">
        <f t="shared" si="97"/>
        <v>5.8036483932248542E-2</v>
      </c>
      <c r="R881" s="356"/>
    </row>
    <row r="882" spans="1:18" s="381" customFormat="1" ht="18" x14ac:dyDescent="0.4">
      <c r="A882" s="377"/>
      <c r="B882" s="317" t="s">
        <v>2074</v>
      </c>
      <c r="C882" s="378">
        <f t="shared" ref="C882:M882" si="100">SUM(C709:C881)</f>
        <v>202962.63999999993</v>
      </c>
      <c r="D882" s="378">
        <f t="shared" si="100"/>
        <v>2641.6000000000004</v>
      </c>
      <c r="E882" s="378">
        <f t="shared" si="100"/>
        <v>5885.8999999999987</v>
      </c>
      <c r="F882" s="378">
        <f t="shared" si="100"/>
        <v>211490.13999999998</v>
      </c>
      <c r="G882" s="378">
        <f t="shared" si="100"/>
        <v>0</v>
      </c>
      <c r="H882" s="378">
        <f t="shared" si="100"/>
        <v>72353.600000000006</v>
      </c>
      <c r="I882" s="378">
        <f t="shared" si="100"/>
        <v>2</v>
      </c>
      <c r="J882" s="379">
        <f t="shared" si="100"/>
        <v>8562.8999999999978</v>
      </c>
      <c r="K882" s="379">
        <f t="shared" si="100"/>
        <v>1883.8379999999997</v>
      </c>
      <c r="L882" s="332">
        <f t="shared" si="100"/>
        <v>3284.7714470997976</v>
      </c>
      <c r="M882" s="332">
        <f t="shared" si="100"/>
        <v>2717.5269349427299</v>
      </c>
      <c r="N882" s="353">
        <f t="shared" si="97"/>
        <v>7.7776847573331448E-2</v>
      </c>
      <c r="O882" s="380"/>
      <c r="R882" s="380"/>
    </row>
    <row r="883" spans="1:18" ht="18" x14ac:dyDescent="0.4">
      <c r="A883" s="520" t="s">
        <v>1874</v>
      </c>
      <c r="B883" s="521"/>
      <c r="C883" s="521"/>
      <c r="D883" s="521"/>
      <c r="E883" s="521"/>
      <c r="F883" s="521"/>
      <c r="G883" s="521"/>
      <c r="H883" s="521"/>
      <c r="I883" s="521"/>
      <c r="J883" s="521"/>
      <c r="K883" s="521"/>
      <c r="L883" s="521"/>
      <c r="M883" s="521"/>
      <c r="N883" s="522"/>
      <c r="R883" s="356"/>
    </row>
    <row r="884" spans="1:18" x14ac:dyDescent="0.35">
      <c r="A884" s="334">
        <v>1</v>
      </c>
      <c r="B884" s="295" t="s">
        <v>1021</v>
      </c>
      <c r="C884" s="335">
        <v>645.70000000000005</v>
      </c>
      <c r="D884" s="335"/>
      <c r="E884" s="335"/>
      <c r="F884" s="295">
        <f t="shared" ref="F884:F942" si="101">C884+D884+E884</f>
        <v>645.70000000000005</v>
      </c>
      <c r="G884" s="295" t="s">
        <v>1899</v>
      </c>
      <c r="H884" s="295">
        <v>357</v>
      </c>
      <c r="I884" s="296">
        <f>2/44491.4*H884</f>
        <v>1.6048045240203722E-2</v>
      </c>
      <c r="J884" s="361">
        <f t="shared" ref="J884:J915" si="102">I884*4281.45</f>
        <v>68.708903293670218</v>
      </c>
      <c r="K884" s="361">
        <f t="shared" ref="K884:K943" si="103">J884*0.22</f>
        <v>15.115958724607449</v>
      </c>
      <c r="L884" s="297">
        <v>29.52840324197485</v>
      </c>
      <c r="M884" s="382">
        <v>17.821824541126137</v>
      </c>
      <c r="N884" s="383">
        <f t="shared" ref="N884:N915" si="104">(J884+K884+L884+M884)/F884</f>
        <v>0.20315175747464562</v>
      </c>
      <c r="R884" s="356"/>
    </row>
    <row r="885" spans="1:18" x14ac:dyDescent="0.35">
      <c r="A885" s="334">
        <v>2</v>
      </c>
      <c r="B885" s="327" t="s">
        <v>1022</v>
      </c>
      <c r="C885" s="335">
        <v>4141.22</v>
      </c>
      <c r="D885" s="335">
        <v>409.9</v>
      </c>
      <c r="E885" s="335">
        <v>53.5</v>
      </c>
      <c r="F885" s="295">
        <f t="shared" si="101"/>
        <v>4604.62</v>
      </c>
      <c r="G885" s="295" t="s">
        <v>1903</v>
      </c>
      <c r="H885" s="295">
        <v>756</v>
      </c>
      <c r="I885" s="296">
        <f t="shared" ref="I885:I948" si="105">2/44491.4*H885</f>
        <v>3.3984095802784359E-2</v>
      </c>
      <c r="J885" s="361">
        <f t="shared" si="102"/>
        <v>145.50120697483109</v>
      </c>
      <c r="K885" s="361">
        <f t="shared" si="103"/>
        <v>32.010265534462839</v>
      </c>
      <c r="L885" s="297">
        <v>62.530736277123218</v>
      </c>
      <c r="M885" s="382">
        <v>37.740334322384761</v>
      </c>
      <c r="N885" s="383">
        <f t="shared" si="104"/>
        <v>6.0326920160361099E-2</v>
      </c>
      <c r="R885" s="356"/>
    </row>
    <row r="886" spans="1:18" x14ac:dyDescent="0.35">
      <c r="A886" s="334">
        <f t="shared" ref="A886:A948" si="106">A885+1</f>
        <v>3</v>
      </c>
      <c r="B886" s="295" t="s">
        <v>1023</v>
      </c>
      <c r="C886" s="335">
        <v>300.7</v>
      </c>
      <c r="D886" s="335"/>
      <c r="E886" s="335">
        <v>53.5</v>
      </c>
      <c r="F886" s="295">
        <f t="shared" si="101"/>
        <v>354.2</v>
      </c>
      <c r="G886" s="295" t="s">
        <v>1899</v>
      </c>
      <c r="H886" s="295">
        <v>222</v>
      </c>
      <c r="I886" s="296">
        <f t="shared" si="105"/>
        <v>9.979456703992232E-3</v>
      </c>
      <c r="J886" s="361">
        <f t="shared" si="102"/>
        <v>42.726544905307541</v>
      </c>
      <c r="K886" s="361">
        <f t="shared" si="103"/>
        <v>9.3998398791676596</v>
      </c>
      <c r="L886" s="297">
        <v>18.362200335345708</v>
      </c>
      <c r="M886" s="382">
        <v>11.082479126414572</v>
      </c>
      <c r="N886" s="383">
        <f t="shared" si="104"/>
        <v>0.23029662407181106</v>
      </c>
      <c r="R886" s="356"/>
    </row>
    <row r="887" spans="1:18" x14ac:dyDescent="0.35">
      <c r="A887" s="334">
        <f t="shared" si="106"/>
        <v>4</v>
      </c>
      <c r="B887" s="327" t="s">
        <v>1024</v>
      </c>
      <c r="C887" s="335">
        <v>4230.32</v>
      </c>
      <c r="D887" s="335"/>
      <c r="E887" s="335"/>
      <c r="F887" s="295">
        <f t="shared" si="101"/>
        <v>4230.32</v>
      </c>
      <c r="G887" s="295" t="s">
        <v>1903</v>
      </c>
      <c r="H887" s="295">
        <v>756</v>
      </c>
      <c r="I887" s="296">
        <f t="shared" si="105"/>
        <v>3.3984095802784359E-2</v>
      </c>
      <c r="J887" s="361">
        <f t="shared" si="102"/>
        <v>145.50120697483109</v>
      </c>
      <c r="K887" s="361">
        <f t="shared" si="103"/>
        <v>32.010265534462839</v>
      </c>
      <c r="L887" s="297">
        <v>62.530736277123218</v>
      </c>
      <c r="M887" s="382">
        <v>37.740334322384761</v>
      </c>
      <c r="N887" s="383">
        <f t="shared" si="104"/>
        <v>6.5664664400991404E-2</v>
      </c>
      <c r="R887" s="356"/>
    </row>
    <row r="888" spans="1:18" x14ac:dyDescent="0.35">
      <c r="A888" s="334">
        <f t="shared" si="106"/>
        <v>5</v>
      </c>
      <c r="B888" s="295" t="s">
        <v>1025</v>
      </c>
      <c r="C888" s="335">
        <v>7824.4</v>
      </c>
      <c r="D888" s="335"/>
      <c r="E888" s="335"/>
      <c r="F888" s="295">
        <f t="shared" si="101"/>
        <v>7824.4</v>
      </c>
      <c r="G888" s="295" t="s">
        <v>1903</v>
      </c>
      <c r="H888" s="295">
        <v>2172</v>
      </c>
      <c r="I888" s="296">
        <f t="shared" si="105"/>
        <v>9.7636846671491556E-2</v>
      </c>
      <c r="J888" s="361">
        <f t="shared" si="102"/>
        <v>418.0272771816575</v>
      </c>
      <c r="K888" s="361">
        <f t="shared" si="103"/>
        <v>91.966000979964647</v>
      </c>
      <c r="L888" s="297">
        <v>179.65179787554447</v>
      </c>
      <c r="M888" s="382">
        <v>108.42857956113717</v>
      </c>
      <c r="N888" s="383">
        <f t="shared" si="104"/>
        <v>0.10199806446479012</v>
      </c>
      <c r="R888" s="356"/>
    </row>
    <row r="889" spans="1:18" x14ac:dyDescent="0.35">
      <c r="A889" s="334">
        <f t="shared" si="106"/>
        <v>6</v>
      </c>
      <c r="B889" s="295" t="s">
        <v>1026</v>
      </c>
      <c r="C889" s="335">
        <v>4013.9</v>
      </c>
      <c r="D889" s="335"/>
      <c r="E889" s="335"/>
      <c r="F889" s="295">
        <f t="shared" si="101"/>
        <v>4013.9</v>
      </c>
      <c r="G889" s="295" t="s">
        <v>1903</v>
      </c>
      <c r="H889" s="295">
        <v>1006</v>
      </c>
      <c r="I889" s="296">
        <f t="shared" si="105"/>
        <v>4.5222222721694523E-2</v>
      </c>
      <c r="J889" s="361">
        <f t="shared" si="102"/>
        <v>193.616685471799</v>
      </c>
      <c r="K889" s="361">
        <f t="shared" si="103"/>
        <v>42.595670803795784</v>
      </c>
      <c r="L889" s="297">
        <v>83.208889807917927</v>
      </c>
      <c r="M889" s="382">
        <v>50.220603608887664</v>
      </c>
      <c r="N889" s="383">
        <f t="shared" si="104"/>
        <v>9.2090448115897353E-2</v>
      </c>
      <c r="R889" s="356"/>
    </row>
    <row r="890" spans="1:18" x14ac:dyDescent="0.35">
      <c r="A890" s="334">
        <f t="shared" si="106"/>
        <v>7</v>
      </c>
      <c r="B890" s="295" t="s">
        <v>1027</v>
      </c>
      <c r="C890" s="335">
        <v>8035.65</v>
      </c>
      <c r="D890" s="335"/>
      <c r="E890" s="335"/>
      <c r="F890" s="295">
        <f t="shared" si="101"/>
        <v>8035.65</v>
      </c>
      <c r="G890" s="295" t="s">
        <v>1903</v>
      </c>
      <c r="H890" s="295">
        <v>2013</v>
      </c>
      <c r="I890" s="296">
        <f t="shared" si="105"/>
        <v>9.0489397951064698E-2</v>
      </c>
      <c r="J890" s="361">
        <f t="shared" si="102"/>
        <v>387.42583285758593</v>
      </c>
      <c r="K890" s="361">
        <f t="shared" si="103"/>
        <v>85.233683228668909</v>
      </c>
      <c r="L890" s="297">
        <v>166.50049222995904</v>
      </c>
      <c r="M890" s="382">
        <v>100.49112829492132</v>
      </c>
      <c r="N890" s="383">
        <f t="shared" si="104"/>
        <v>9.2046211147963783E-2</v>
      </c>
      <c r="R890" s="356"/>
    </row>
    <row r="891" spans="1:18" x14ac:dyDescent="0.35">
      <c r="A891" s="334">
        <f t="shared" si="106"/>
        <v>8</v>
      </c>
      <c r="B891" s="327" t="s">
        <v>1028</v>
      </c>
      <c r="C891" s="335">
        <v>4255.7299999999996</v>
      </c>
      <c r="D891" s="335"/>
      <c r="E891" s="335">
        <v>76.8</v>
      </c>
      <c r="F891" s="295">
        <f t="shared" si="101"/>
        <v>4332.53</v>
      </c>
      <c r="G891" s="295" t="s">
        <v>1903</v>
      </c>
      <c r="H891" s="295">
        <v>646</v>
      </c>
      <c r="I891" s="296">
        <f t="shared" si="105"/>
        <v>2.9039319958463879E-2</v>
      </c>
      <c r="J891" s="361">
        <f t="shared" si="102"/>
        <v>124.33039643616517</v>
      </c>
      <c r="K891" s="361">
        <f t="shared" si="103"/>
        <v>27.352687215956337</v>
      </c>
      <c r="L891" s="297">
        <v>53.43234872357354</v>
      </c>
      <c r="M891" s="382">
        <v>32.249015836323487</v>
      </c>
      <c r="N891" s="383">
        <f t="shared" si="104"/>
        <v>5.4786567712634085E-2</v>
      </c>
      <c r="R891" s="356"/>
    </row>
    <row r="892" spans="1:18" x14ac:dyDescent="0.35">
      <c r="A892" s="334">
        <f t="shared" si="106"/>
        <v>9</v>
      </c>
      <c r="B892" s="295" t="s">
        <v>1029</v>
      </c>
      <c r="C892" s="335">
        <v>3910.03</v>
      </c>
      <c r="D892" s="335"/>
      <c r="E892" s="335">
        <v>129.5</v>
      </c>
      <c r="F892" s="295">
        <f t="shared" si="101"/>
        <v>4039.53</v>
      </c>
      <c r="G892" s="295" t="s">
        <v>1903</v>
      </c>
      <c r="H892" s="295">
        <v>733</v>
      </c>
      <c r="I892" s="296">
        <f t="shared" si="105"/>
        <v>3.2950188126244617E-2</v>
      </c>
      <c r="J892" s="361">
        <f t="shared" si="102"/>
        <v>141.07458295311002</v>
      </c>
      <c r="K892" s="361">
        <f t="shared" si="103"/>
        <v>31.036408249684204</v>
      </c>
      <c r="L892" s="297">
        <v>60.628346152290092</v>
      </c>
      <c r="M892" s="382">
        <v>36.592149548026498</v>
      </c>
      <c r="N892" s="383">
        <f t="shared" si="104"/>
        <v>6.6673966254269884E-2</v>
      </c>
      <c r="R892" s="356"/>
    </row>
    <row r="893" spans="1:18" x14ac:dyDescent="0.35">
      <c r="A893" s="334">
        <f t="shared" si="106"/>
        <v>10</v>
      </c>
      <c r="B893" s="295" t="s">
        <v>1030</v>
      </c>
      <c r="C893" s="335">
        <v>280.39999999999998</v>
      </c>
      <c r="D893" s="335"/>
      <c r="E893" s="335">
        <v>30.9</v>
      </c>
      <c r="F893" s="295">
        <f t="shared" si="101"/>
        <v>311.29999999999995</v>
      </c>
      <c r="G893" s="295" t="s">
        <v>1899</v>
      </c>
      <c r="H893" s="295">
        <v>291</v>
      </c>
      <c r="I893" s="296">
        <f t="shared" si="105"/>
        <v>1.3081179733611439E-2</v>
      </c>
      <c r="J893" s="361">
        <f t="shared" si="102"/>
        <v>56.006416970470696</v>
      </c>
      <c r="K893" s="361">
        <f t="shared" si="103"/>
        <v>12.321411733503552</v>
      </c>
      <c r="L893" s="297">
        <v>24.06937070984505</v>
      </c>
      <c r="M893" s="382">
        <v>14.527033449489373</v>
      </c>
      <c r="N893" s="383">
        <f t="shared" si="104"/>
        <v>0.34347649490301541</v>
      </c>
      <c r="R893" s="356"/>
    </row>
    <row r="894" spans="1:18" x14ac:dyDescent="0.35">
      <c r="A894" s="334">
        <f t="shared" si="106"/>
        <v>11</v>
      </c>
      <c r="B894" s="295" t="s">
        <v>1031</v>
      </c>
      <c r="C894" s="335">
        <v>309.10000000000002</v>
      </c>
      <c r="D894" s="335"/>
      <c r="E894" s="335"/>
      <c r="F894" s="295">
        <f t="shared" si="101"/>
        <v>309.10000000000002</v>
      </c>
      <c r="G894" s="295" t="s">
        <v>1899</v>
      </c>
      <c r="H894" s="295">
        <v>250</v>
      </c>
      <c r="I894" s="296">
        <f t="shared" si="105"/>
        <v>1.1238126918910171E-2</v>
      </c>
      <c r="J894" s="361">
        <f t="shared" si="102"/>
        <v>48.115478496967953</v>
      </c>
      <c r="K894" s="361">
        <f t="shared" si="103"/>
        <v>10.58540526933295</v>
      </c>
      <c r="L894" s="297">
        <v>20.678153530794717</v>
      </c>
      <c r="M894" s="382">
        <v>12.480269286502896</v>
      </c>
      <c r="N894" s="383">
        <f t="shared" si="104"/>
        <v>0.29718313356065512</v>
      </c>
      <c r="R894" s="356"/>
    </row>
    <row r="895" spans="1:18" x14ac:dyDescent="0.35">
      <c r="A895" s="334">
        <f t="shared" si="106"/>
        <v>12</v>
      </c>
      <c r="B895" s="295" t="s">
        <v>1032</v>
      </c>
      <c r="C895" s="335">
        <v>529.20000000000005</v>
      </c>
      <c r="D895" s="335"/>
      <c r="E895" s="335"/>
      <c r="F895" s="295">
        <f t="shared" si="101"/>
        <v>529.20000000000005</v>
      </c>
      <c r="G895" s="295" t="s">
        <v>1899</v>
      </c>
      <c r="H895" s="295">
        <v>396</v>
      </c>
      <c r="I895" s="296">
        <f t="shared" si="105"/>
        <v>1.7801193039553711E-2</v>
      </c>
      <c r="J895" s="361">
        <f t="shared" si="102"/>
        <v>76.214917939197235</v>
      </c>
      <c r="K895" s="361">
        <f t="shared" si="103"/>
        <v>16.767281946623392</v>
      </c>
      <c r="L895" s="297">
        <v>32.75419519277883</v>
      </c>
      <c r="M895" s="382">
        <v>19.768746549820587</v>
      </c>
      <c r="N895" s="383">
        <f t="shared" si="104"/>
        <v>0.27495302650873021</v>
      </c>
      <c r="R895" s="356"/>
    </row>
    <row r="896" spans="1:18" x14ac:dyDescent="0.35">
      <c r="A896" s="334">
        <f t="shared" si="106"/>
        <v>13</v>
      </c>
      <c r="B896" s="295" t="s">
        <v>1033</v>
      </c>
      <c r="C896" s="335">
        <v>4612.71</v>
      </c>
      <c r="D896" s="335">
        <v>38.799999999999997</v>
      </c>
      <c r="E896" s="335">
        <v>58.7</v>
      </c>
      <c r="F896" s="295">
        <f t="shared" si="101"/>
        <v>4710.21</v>
      </c>
      <c r="G896" s="295" t="s">
        <v>1903</v>
      </c>
      <c r="H896" s="295">
        <v>1339</v>
      </c>
      <c r="I896" s="296">
        <f t="shared" si="105"/>
        <v>6.0191407777682872E-2</v>
      </c>
      <c r="J896" s="361">
        <f t="shared" si="102"/>
        <v>257.70650282976032</v>
      </c>
      <c r="K896" s="361">
        <f t="shared" si="103"/>
        <v>56.695430622547271</v>
      </c>
      <c r="L896" s="297">
        <v>110.75219031093648</v>
      </c>
      <c r="M896" s="382">
        <v>66.844322298509525</v>
      </c>
      <c r="N896" s="383">
        <f t="shared" si="104"/>
        <v>0.10445361163552233</v>
      </c>
      <c r="R896" s="356"/>
    </row>
    <row r="897" spans="1:18" x14ac:dyDescent="0.35">
      <c r="A897" s="334">
        <f t="shared" si="106"/>
        <v>14</v>
      </c>
      <c r="B897" s="295" t="s">
        <v>1034</v>
      </c>
      <c r="C897" s="335">
        <v>337.4</v>
      </c>
      <c r="D897" s="335"/>
      <c r="E897" s="335"/>
      <c r="F897" s="295">
        <f t="shared" si="101"/>
        <v>337.4</v>
      </c>
      <c r="G897" s="295" t="s">
        <v>1903</v>
      </c>
      <c r="H897" s="295">
        <v>250</v>
      </c>
      <c r="I897" s="296">
        <f t="shared" si="105"/>
        <v>1.1238126918910171E-2</v>
      </c>
      <c r="J897" s="361">
        <f t="shared" si="102"/>
        <v>48.115478496967953</v>
      </c>
      <c r="K897" s="361">
        <f t="shared" si="103"/>
        <v>10.58540526933295</v>
      </c>
      <c r="L897" s="297">
        <v>20.678153530794717</v>
      </c>
      <c r="M897" s="382">
        <v>12.480269286502896</v>
      </c>
      <c r="N897" s="383">
        <f t="shared" si="104"/>
        <v>0.27225639177118705</v>
      </c>
      <c r="R897" s="356"/>
    </row>
    <row r="898" spans="1:18" x14ac:dyDescent="0.35">
      <c r="A898" s="334">
        <f t="shared" si="106"/>
        <v>15</v>
      </c>
      <c r="B898" s="295" t="s">
        <v>1035</v>
      </c>
      <c r="C898" s="335">
        <v>344.8</v>
      </c>
      <c r="D898" s="335"/>
      <c r="E898" s="335"/>
      <c r="F898" s="295">
        <f t="shared" si="101"/>
        <v>344.8</v>
      </c>
      <c r="G898" s="295" t="s">
        <v>1903</v>
      </c>
      <c r="H898" s="295">
        <v>250</v>
      </c>
      <c r="I898" s="296">
        <f t="shared" si="105"/>
        <v>1.1238126918910171E-2</v>
      </c>
      <c r="J898" s="361">
        <f t="shared" si="102"/>
        <v>48.115478496967953</v>
      </c>
      <c r="K898" s="361">
        <f t="shared" si="103"/>
        <v>10.58540526933295</v>
      </c>
      <c r="L898" s="297">
        <v>20.678153530794717</v>
      </c>
      <c r="M898" s="382">
        <v>12.480269286502896</v>
      </c>
      <c r="N898" s="383">
        <f t="shared" si="104"/>
        <v>0.26641330215660819</v>
      </c>
      <c r="R898" s="356"/>
    </row>
    <row r="899" spans="1:18" x14ac:dyDescent="0.35">
      <c r="A899" s="334">
        <f t="shared" si="106"/>
        <v>16</v>
      </c>
      <c r="B899" s="295" t="s">
        <v>1036</v>
      </c>
      <c r="C899" s="335">
        <v>338.65</v>
      </c>
      <c r="D899" s="335"/>
      <c r="E899" s="335"/>
      <c r="F899" s="295">
        <f t="shared" si="101"/>
        <v>338.65</v>
      </c>
      <c r="G899" s="295" t="s">
        <v>1903</v>
      </c>
      <c r="H899" s="295">
        <v>250</v>
      </c>
      <c r="I899" s="296">
        <f t="shared" si="105"/>
        <v>1.1238126918910171E-2</v>
      </c>
      <c r="J899" s="361">
        <f t="shared" si="102"/>
        <v>48.115478496967953</v>
      </c>
      <c r="K899" s="361">
        <f t="shared" si="103"/>
        <v>10.58540526933295</v>
      </c>
      <c r="L899" s="297">
        <v>20.678153530794717</v>
      </c>
      <c r="M899" s="382">
        <v>12.480269286502896</v>
      </c>
      <c r="N899" s="383">
        <f t="shared" si="104"/>
        <v>0.27125145898006353</v>
      </c>
      <c r="R899" s="356"/>
    </row>
    <row r="900" spans="1:18" x14ac:dyDescent="0.35">
      <c r="A900" s="334">
        <f t="shared" si="106"/>
        <v>17</v>
      </c>
      <c r="B900" s="295" t="s">
        <v>1037</v>
      </c>
      <c r="C900" s="335">
        <v>344.1</v>
      </c>
      <c r="D900" s="335"/>
      <c r="E900" s="335"/>
      <c r="F900" s="295">
        <f t="shared" si="101"/>
        <v>344.1</v>
      </c>
      <c r="G900" s="295" t="s">
        <v>1903</v>
      </c>
      <c r="H900" s="295">
        <v>250</v>
      </c>
      <c r="I900" s="296">
        <f t="shared" si="105"/>
        <v>1.1238126918910171E-2</v>
      </c>
      <c r="J900" s="361">
        <f t="shared" si="102"/>
        <v>48.115478496967953</v>
      </c>
      <c r="K900" s="361">
        <f t="shared" si="103"/>
        <v>10.58540526933295</v>
      </c>
      <c r="L900" s="297">
        <v>20.678153530794717</v>
      </c>
      <c r="M900" s="382">
        <v>12.480269286502896</v>
      </c>
      <c r="N900" s="383">
        <f t="shared" si="104"/>
        <v>0.26695526470095465</v>
      </c>
      <c r="R900" s="356"/>
    </row>
    <row r="901" spans="1:18" x14ac:dyDescent="0.35">
      <c r="A901" s="334">
        <f t="shared" si="106"/>
        <v>18</v>
      </c>
      <c r="B901" s="295" t="s">
        <v>1038</v>
      </c>
      <c r="C901" s="335">
        <v>340.9</v>
      </c>
      <c r="D901" s="335"/>
      <c r="E901" s="335"/>
      <c r="F901" s="295">
        <f t="shared" si="101"/>
        <v>340.9</v>
      </c>
      <c r="G901" s="295" t="s">
        <v>1903</v>
      </c>
      <c r="H901" s="295">
        <v>250</v>
      </c>
      <c r="I901" s="296">
        <f t="shared" si="105"/>
        <v>1.1238126918910171E-2</v>
      </c>
      <c r="J901" s="361">
        <f t="shared" si="102"/>
        <v>48.115478496967953</v>
      </c>
      <c r="K901" s="361">
        <f t="shared" si="103"/>
        <v>10.58540526933295</v>
      </c>
      <c r="L901" s="297">
        <v>20.678153530794717</v>
      </c>
      <c r="M901" s="382">
        <v>12.480269286502896</v>
      </c>
      <c r="N901" s="383">
        <f t="shared" si="104"/>
        <v>0.2694611516092652</v>
      </c>
      <c r="R901" s="356"/>
    </row>
    <row r="902" spans="1:18" x14ac:dyDescent="0.35">
      <c r="A902" s="334">
        <f t="shared" si="106"/>
        <v>19</v>
      </c>
      <c r="B902" s="295" t="s">
        <v>1039</v>
      </c>
      <c r="C902" s="335">
        <v>346</v>
      </c>
      <c r="D902" s="335"/>
      <c r="E902" s="335"/>
      <c r="F902" s="295">
        <f t="shared" si="101"/>
        <v>346</v>
      </c>
      <c r="G902" s="295" t="s">
        <v>1903</v>
      </c>
      <c r="H902" s="295">
        <v>250</v>
      </c>
      <c r="I902" s="296">
        <f t="shared" si="105"/>
        <v>1.1238126918910171E-2</v>
      </c>
      <c r="J902" s="361">
        <f t="shared" si="102"/>
        <v>48.115478496967953</v>
      </c>
      <c r="K902" s="361">
        <f t="shared" si="103"/>
        <v>10.58540526933295</v>
      </c>
      <c r="L902" s="297">
        <v>20.678153530794717</v>
      </c>
      <c r="M902" s="382">
        <v>12.480269286502896</v>
      </c>
      <c r="N902" s="383">
        <f t="shared" si="104"/>
        <v>0.26548932538612285</v>
      </c>
      <c r="R902" s="356"/>
    </row>
    <row r="903" spans="1:18" x14ac:dyDescent="0.35">
      <c r="A903" s="334">
        <f t="shared" si="106"/>
        <v>20</v>
      </c>
      <c r="B903" s="295" t="s">
        <v>1040</v>
      </c>
      <c r="C903" s="335">
        <v>343.4</v>
      </c>
      <c r="D903" s="335"/>
      <c r="E903" s="335"/>
      <c r="F903" s="295">
        <f t="shared" si="101"/>
        <v>343.4</v>
      </c>
      <c r="G903" s="295" t="s">
        <v>1903</v>
      </c>
      <c r="H903" s="295">
        <v>250</v>
      </c>
      <c r="I903" s="296">
        <f t="shared" si="105"/>
        <v>1.1238126918910171E-2</v>
      </c>
      <c r="J903" s="361">
        <f t="shared" si="102"/>
        <v>48.115478496967953</v>
      </c>
      <c r="K903" s="361">
        <f t="shared" si="103"/>
        <v>10.58540526933295</v>
      </c>
      <c r="L903" s="297">
        <v>20.678153530794717</v>
      </c>
      <c r="M903" s="382">
        <v>12.480269286502896</v>
      </c>
      <c r="N903" s="383">
        <f t="shared" si="104"/>
        <v>0.26749943676062471</v>
      </c>
      <c r="R903" s="356"/>
    </row>
    <row r="904" spans="1:18" x14ac:dyDescent="0.35">
      <c r="A904" s="334">
        <f t="shared" si="106"/>
        <v>21</v>
      </c>
      <c r="B904" s="295" t="s">
        <v>2426</v>
      </c>
      <c r="C904" s="335">
        <v>345.5</v>
      </c>
      <c r="D904" s="335"/>
      <c r="E904" s="335"/>
      <c r="F904" s="295">
        <f t="shared" si="101"/>
        <v>345.5</v>
      </c>
      <c r="G904" s="295" t="s">
        <v>1903</v>
      </c>
      <c r="H904" s="295">
        <v>250</v>
      </c>
      <c r="I904" s="296">
        <f t="shared" si="105"/>
        <v>1.1238126918910171E-2</v>
      </c>
      <c r="J904" s="361">
        <f t="shared" si="102"/>
        <v>48.115478496967953</v>
      </c>
      <c r="K904" s="361">
        <f t="shared" si="103"/>
        <v>10.58540526933295</v>
      </c>
      <c r="L904" s="297">
        <v>20.678153530794717</v>
      </c>
      <c r="M904" s="382">
        <v>12.480269286502896</v>
      </c>
      <c r="N904" s="383">
        <f t="shared" si="104"/>
        <v>0.2658735356978249</v>
      </c>
      <c r="R904" s="356"/>
    </row>
    <row r="905" spans="1:18" x14ac:dyDescent="0.35">
      <c r="A905" s="334">
        <f t="shared" si="106"/>
        <v>22</v>
      </c>
      <c r="B905" s="295" t="s">
        <v>2427</v>
      </c>
      <c r="C905" s="335">
        <v>341.7</v>
      </c>
      <c r="D905" s="335"/>
      <c r="E905" s="335"/>
      <c r="F905" s="295">
        <f t="shared" si="101"/>
        <v>341.7</v>
      </c>
      <c r="G905" s="295" t="s">
        <v>1903</v>
      </c>
      <c r="H905" s="295">
        <v>250</v>
      </c>
      <c r="I905" s="296">
        <f t="shared" si="105"/>
        <v>1.1238126918910171E-2</v>
      </c>
      <c r="J905" s="361">
        <f t="shared" si="102"/>
        <v>48.115478496967953</v>
      </c>
      <c r="K905" s="361">
        <f t="shared" si="103"/>
        <v>10.58540526933295</v>
      </c>
      <c r="L905" s="297">
        <v>20.678153530794717</v>
      </c>
      <c r="M905" s="382">
        <v>12.480269286502896</v>
      </c>
      <c r="N905" s="383">
        <f t="shared" si="104"/>
        <v>0.26883027972958301</v>
      </c>
      <c r="R905" s="356"/>
    </row>
    <row r="906" spans="1:18" x14ac:dyDescent="0.35">
      <c r="A906" s="334">
        <f t="shared" si="106"/>
        <v>23</v>
      </c>
      <c r="B906" s="295" t="s">
        <v>2428</v>
      </c>
      <c r="C906" s="335">
        <v>346.5</v>
      </c>
      <c r="D906" s="335"/>
      <c r="E906" s="335"/>
      <c r="F906" s="295">
        <f t="shared" si="101"/>
        <v>346.5</v>
      </c>
      <c r="G906" s="295" t="s">
        <v>1903</v>
      </c>
      <c r="H906" s="295">
        <v>0</v>
      </c>
      <c r="I906" s="296">
        <f t="shared" si="105"/>
        <v>0</v>
      </c>
      <c r="J906" s="361">
        <f t="shared" si="102"/>
        <v>0</v>
      </c>
      <c r="K906" s="361">
        <f t="shared" si="103"/>
        <v>0</v>
      </c>
      <c r="L906" s="297">
        <v>0</v>
      </c>
      <c r="M906" s="382">
        <v>0</v>
      </c>
      <c r="N906" s="383">
        <f t="shared" si="104"/>
        <v>0</v>
      </c>
      <c r="R906" s="356"/>
    </row>
    <row r="907" spans="1:18" x14ac:dyDescent="0.35">
      <c r="A907" s="334">
        <f t="shared" si="106"/>
        <v>24</v>
      </c>
      <c r="B907" s="295" t="s">
        <v>2429</v>
      </c>
      <c r="C907" s="335">
        <v>77.5</v>
      </c>
      <c r="D907" s="335"/>
      <c r="E907" s="335"/>
      <c r="F907" s="295">
        <f t="shared" si="101"/>
        <v>77.5</v>
      </c>
      <c r="G907" s="295" t="s">
        <v>1902</v>
      </c>
      <c r="H907" s="295">
        <v>116</v>
      </c>
      <c r="I907" s="296">
        <f t="shared" si="105"/>
        <v>5.214490890374319E-3</v>
      </c>
      <c r="J907" s="361">
        <f t="shared" si="102"/>
        <v>22.325582022593128</v>
      </c>
      <c r="K907" s="361">
        <f t="shared" si="103"/>
        <v>4.9116280449704881</v>
      </c>
      <c r="L907" s="297">
        <v>9.5946632382887476</v>
      </c>
      <c r="M907" s="382">
        <v>5.7908449489373446</v>
      </c>
      <c r="N907" s="383">
        <f t="shared" si="104"/>
        <v>0.54997055812631879</v>
      </c>
      <c r="R907" s="356"/>
    </row>
    <row r="908" spans="1:18" x14ac:dyDescent="0.35">
      <c r="A908" s="334">
        <f t="shared" si="106"/>
        <v>25</v>
      </c>
      <c r="B908" s="295" t="s">
        <v>2430</v>
      </c>
      <c r="C908" s="335">
        <v>176.7</v>
      </c>
      <c r="D908" s="335"/>
      <c r="E908" s="335"/>
      <c r="F908" s="295">
        <f t="shared" si="101"/>
        <v>176.7</v>
      </c>
      <c r="G908" s="295" t="s">
        <v>1902</v>
      </c>
      <c r="H908" s="295">
        <v>125</v>
      </c>
      <c r="I908" s="296">
        <f t="shared" si="105"/>
        <v>5.6190634594550856E-3</v>
      </c>
      <c r="J908" s="361">
        <f t="shared" si="102"/>
        <v>24.057739248483976</v>
      </c>
      <c r="K908" s="361">
        <f t="shared" si="103"/>
        <v>5.2927026346664752</v>
      </c>
      <c r="L908" s="297">
        <v>10.339076765397358</v>
      </c>
      <c r="M908" s="382">
        <v>6.240134643251448</v>
      </c>
      <c r="N908" s="383">
        <f t="shared" si="104"/>
        <v>0.25993012615619276</v>
      </c>
      <c r="R908" s="356"/>
    </row>
    <row r="909" spans="1:18" x14ac:dyDescent="0.35">
      <c r="A909" s="334">
        <f t="shared" si="106"/>
        <v>26</v>
      </c>
      <c r="B909" s="295" t="s">
        <v>1158</v>
      </c>
      <c r="C909" s="335">
        <v>3973.8</v>
      </c>
      <c r="D909" s="335"/>
      <c r="E909" s="335">
        <v>282.60000000000002</v>
      </c>
      <c r="F909" s="295">
        <f t="shared" si="101"/>
        <v>4256.4000000000005</v>
      </c>
      <c r="G909" s="295" t="s">
        <v>1903</v>
      </c>
      <c r="H909" s="295">
        <v>1550</v>
      </c>
      <c r="I909" s="296">
        <f t="shared" si="105"/>
        <v>6.9676386897243051E-2</v>
      </c>
      <c r="J909" s="361">
        <f t="shared" si="102"/>
        <v>298.31596668120125</v>
      </c>
      <c r="K909" s="361">
        <f t="shared" si="103"/>
        <v>65.629512669864269</v>
      </c>
      <c r="L909" s="297">
        <v>128.20455189092721</v>
      </c>
      <c r="M909" s="382">
        <v>77.377669576317956</v>
      </c>
      <c r="N909" s="383">
        <f t="shared" si="104"/>
        <v>0.13380502321640603</v>
      </c>
      <c r="R909" s="356"/>
    </row>
    <row r="910" spans="1:18" x14ac:dyDescent="0.35">
      <c r="A910" s="334">
        <f t="shared" si="106"/>
        <v>27</v>
      </c>
      <c r="B910" s="295" t="s">
        <v>1159</v>
      </c>
      <c r="C910" s="335">
        <v>2318.1999999999998</v>
      </c>
      <c r="D910" s="335"/>
      <c r="E910" s="335"/>
      <c r="F910" s="295">
        <f t="shared" si="101"/>
        <v>2318.1999999999998</v>
      </c>
      <c r="G910" s="295" t="s">
        <v>1903</v>
      </c>
      <c r="H910" s="295">
        <v>865</v>
      </c>
      <c r="I910" s="296">
        <f t="shared" si="105"/>
        <v>3.8883919139429186E-2</v>
      </c>
      <c r="J910" s="361">
        <f t="shared" si="102"/>
        <v>166.47955559950907</v>
      </c>
      <c r="K910" s="361">
        <f t="shared" si="103"/>
        <v>36.625502231891993</v>
      </c>
      <c r="L910" s="297">
        <v>71.5464112165497</v>
      </c>
      <c r="M910" s="382">
        <v>43.181731731300019</v>
      </c>
      <c r="N910" s="383">
        <f t="shared" si="104"/>
        <v>0.13710344266208732</v>
      </c>
      <c r="R910" s="356"/>
    </row>
    <row r="911" spans="1:18" x14ac:dyDescent="0.35">
      <c r="A911" s="334">
        <f t="shared" si="106"/>
        <v>28</v>
      </c>
      <c r="B911" s="295" t="s">
        <v>1160</v>
      </c>
      <c r="C911" s="335">
        <v>19972.8</v>
      </c>
      <c r="D911" s="335">
        <v>200.6</v>
      </c>
      <c r="E911" s="335">
        <v>2292.4</v>
      </c>
      <c r="F911" s="295">
        <f t="shared" si="101"/>
        <v>22465.8</v>
      </c>
      <c r="G911" s="295" t="s">
        <v>1903</v>
      </c>
      <c r="H911" s="295">
        <v>3800</v>
      </c>
      <c r="I911" s="296">
        <f t="shared" si="105"/>
        <v>0.17081952916743459</v>
      </c>
      <c r="J911" s="361">
        <f t="shared" si="102"/>
        <v>731.35527315391278</v>
      </c>
      <c r="K911" s="361">
        <f t="shared" si="103"/>
        <v>160.89816009386081</v>
      </c>
      <c r="L911" s="297">
        <v>314.30793366807967</v>
      </c>
      <c r="M911" s="382">
        <v>189.70009315484404</v>
      </c>
      <c r="N911" s="383">
        <f t="shared" si="104"/>
        <v>6.2150533703259958E-2</v>
      </c>
      <c r="R911" s="356"/>
    </row>
    <row r="912" spans="1:18" x14ac:dyDescent="0.35">
      <c r="A912" s="334">
        <f t="shared" si="106"/>
        <v>29</v>
      </c>
      <c r="B912" s="327" t="s">
        <v>1161</v>
      </c>
      <c r="C912" s="336">
        <v>4510.8999999999996</v>
      </c>
      <c r="D912" s="335"/>
      <c r="E912" s="335"/>
      <c r="F912" s="295">
        <f t="shared" si="101"/>
        <v>4510.8999999999996</v>
      </c>
      <c r="G912" s="295" t="s">
        <v>1903</v>
      </c>
      <c r="H912" s="295">
        <v>1274</v>
      </c>
      <c r="I912" s="296">
        <f t="shared" si="105"/>
        <v>5.7269494778766229E-2</v>
      </c>
      <c r="J912" s="361">
        <f t="shared" si="102"/>
        <v>245.19647842054866</v>
      </c>
      <c r="K912" s="361">
        <f t="shared" si="103"/>
        <v>53.943225252520705</v>
      </c>
      <c r="L912" s="297">
        <v>105.37587039292985</v>
      </c>
      <c r="M912" s="382">
        <v>63.599452284018774</v>
      </c>
      <c r="N912" s="383">
        <f t="shared" si="104"/>
        <v>0.10377419724445631</v>
      </c>
      <c r="R912" s="356"/>
    </row>
    <row r="913" spans="1:18" x14ac:dyDescent="0.35">
      <c r="A913" s="334">
        <f t="shared" si="106"/>
        <v>30</v>
      </c>
      <c r="B913" s="295" t="s">
        <v>1162</v>
      </c>
      <c r="C913" s="335">
        <v>3364.6</v>
      </c>
      <c r="D913" s="335">
        <v>242</v>
      </c>
      <c r="E913" s="335">
        <v>228.7</v>
      </c>
      <c r="F913" s="295">
        <f t="shared" si="101"/>
        <v>3835.2999999999997</v>
      </c>
      <c r="G913" s="295" t="s">
        <v>1903</v>
      </c>
      <c r="H913" s="295">
        <v>995</v>
      </c>
      <c r="I913" s="296">
        <f t="shared" si="105"/>
        <v>4.4727745137262478E-2</v>
      </c>
      <c r="J913" s="361">
        <f t="shared" si="102"/>
        <v>191.49960441793243</v>
      </c>
      <c r="K913" s="361">
        <f t="shared" si="103"/>
        <v>42.129912971945139</v>
      </c>
      <c r="L913" s="297">
        <v>82.299051052562959</v>
      </c>
      <c r="M913" s="382">
        <v>49.671471760281527</v>
      </c>
      <c r="N913" s="383">
        <f t="shared" si="104"/>
        <v>9.5325017652523172E-2</v>
      </c>
      <c r="R913" s="356"/>
    </row>
    <row r="914" spans="1:18" x14ac:dyDescent="0.35">
      <c r="A914" s="334">
        <f t="shared" si="106"/>
        <v>31</v>
      </c>
      <c r="B914" s="295" t="s">
        <v>1163</v>
      </c>
      <c r="C914" s="335">
        <v>3738.09</v>
      </c>
      <c r="D914" s="335"/>
      <c r="E914" s="335">
        <v>73</v>
      </c>
      <c r="F914" s="295">
        <f t="shared" si="101"/>
        <v>3811.09</v>
      </c>
      <c r="G914" s="295" t="s">
        <v>1903</v>
      </c>
      <c r="H914" s="295">
        <v>937</v>
      </c>
      <c r="I914" s="296">
        <f t="shared" si="105"/>
        <v>4.2120499692075319E-2</v>
      </c>
      <c r="J914" s="361">
        <f t="shared" si="102"/>
        <v>180.33681340663586</v>
      </c>
      <c r="K914" s="361">
        <f t="shared" si="103"/>
        <v>39.674098949459889</v>
      </c>
      <c r="L914" s="297">
        <v>77.501719433418586</v>
      </c>
      <c r="M914" s="382">
        <v>46.77604928581286</v>
      </c>
      <c r="N914" s="383">
        <f t="shared" si="104"/>
        <v>9.0338638309598346E-2</v>
      </c>
      <c r="R914" s="356"/>
    </row>
    <row r="915" spans="1:18" x14ac:dyDescent="0.35">
      <c r="A915" s="334">
        <f t="shared" si="106"/>
        <v>32</v>
      </c>
      <c r="B915" s="295" t="s">
        <v>1164</v>
      </c>
      <c r="C915" s="335">
        <v>4404.33</v>
      </c>
      <c r="D915" s="335"/>
      <c r="E915" s="335"/>
      <c r="F915" s="295">
        <f t="shared" si="101"/>
        <v>4404.33</v>
      </c>
      <c r="G915" s="295" t="s">
        <v>1903</v>
      </c>
      <c r="H915" s="295">
        <v>744</v>
      </c>
      <c r="I915" s="296">
        <f t="shared" si="105"/>
        <v>3.3444665710676669E-2</v>
      </c>
      <c r="J915" s="361">
        <f t="shared" si="102"/>
        <v>143.19166400697662</v>
      </c>
      <c r="K915" s="361">
        <f t="shared" si="103"/>
        <v>31.502166081534856</v>
      </c>
      <c r="L915" s="297">
        <v>61.538184907645068</v>
      </c>
      <c r="M915" s="382">
        <v>37.141281396632621</v>
      </c>
      <c r="N915" s="383">
        <f t="shared" si="104"/>
        <v>6.2069212886588683E-2</v>
      </c>
      <c r="R915" s="356"/>
    </row>
    <row r="916" spans="1:18" x14ac:dyDescent="0.35">
      <c r="A916" s="334">
        <f t="shared" si="106"/>
        <v>33</v>
      </c>
      <c r="B916" s="327" t="s">
        <v>1165</v>
      </c>
      <c r="C916" s="335">
        <v>2676.4</v>
      </c>
      <c r="D916" s="335"/>
      <c r="E916" s="335"/>
      <c r="F916" s="295">
        <f t="shared" si="101"/>
        <v>2676.4</v>
      </c>
      <c r="G916" s="295" t="s">
        <v>1903</v>
      </c>
      <c r="H916" s="295">
        <v>767</v>
      </c>
      <c r="I916" s="296">
        <f t="shared" si="105"/>
        <v>3.4478573387216403E-2</v>
      </c>
      <c r="J916" s="361">
        <f t="shared" ref="J916:J947" si="107">I916*4281.45</f>
        <v>147.61828802869766</v>
      </c>
      <c r="K916" s="361">
        <f t="shared" si="103"/>
        <v>32.476023366313484</v>
      </c>
      <c r="L916" s="297">
        <v>63.440575032478179</v>
      </c>
      <c r="M916" s="382">
        <v>38.289466170990892</v>
      </c>
      <c r="N916" s="383">
        <f t="shared" ref="N916:N947" si="108">(J916+K916+L916+M916)/F916</f>
        <v>0.10529978799823651</v>
      </c>
      <c r="R916" s="356"/>
    </row>
    <row r="917" spans="1:18" x14ac:dyDescent="0.35">
      <c r="A917" s="334">
        <f t="shared" si="106"/>
        <v>34</v>
      </c>
      <c r="B917" s="295" t="s">
        <v>1166</v>
      </c>
      <c r="C917" s="335">
        <v>1241.5999999999999</v>
      </c>
      <c r="D917" s="335"/>
      <c r="E917" s="335"/>
      <c r="F917" s="295">
        <f t="shared" si="101"/>
        <v>1241.5999999999999</v>
      </c>
      <c r="G917" s="295" t="s">
        <v>1903</v>
      </c>
      <c r="H917" s="295">
        <v>230</v>
      </c>
      <c r="I917" s="296">
        <f t="shared" si="105"/>
        <v>1.0339076765397357E-2</v>
      </c>
      <c r="J917" s="361">
        <f t="shared" si="107"/>
        <v>44.266240217210516</v>
      </c>
      <c r="K917" s="361">
        <f t="shared" si="103"/>
        <v>9.7385728477863136</v>
      </c>
      <c r="L917" s="297">
        <v>19.023901248331139</v>
      </c>
      <c r="M917" s="382">
        <v>11.481847743582666</v>
      </c>
      <c r="N917" s="383">
        <f t="shared" si="108"/>
        <v>6.8065852172125185E-2</v>
      </c>
      <c r="R917" s="356"/>
    </row>
    <row r="918" spans="1:18" x14ac:dyDescent="0.35">
      <c r="A918" s="334">
        <f t="shared" si="106"/>
        <v>35</v>
      </c>
      <c r="B918" s="295" t="s">
        <v>54</v>
      </c>
      <c r="C918" s="335">
        <v>7600.7</v>
      </c>
      <c r="D918" s="335"/>
      <c r="E918" s="335">
        <v>75.599999999999994</v>
      </c>
      <c r="F918" s="295">
        <f t="shared" si="101"/>
        <v>7676.3</v>
      </c>
      <c r="G918" s="295" t="s">
        <v>1903</v>
      </c>
      <c r="H918" s="295">
        <v>1249</v>
      </c>
      <c r="I918" s="296">
        <f t="shared" si="105"/>
        <v>5.6145682086875211E-2</v>
      </c>
      <c r="J918" s="361">
        <f t="shared" si="107"/>
        <v>240.38493057085185</v>
      </c>
      <c r="K918" s="361">
        <f t="shared" si="103"/>
        <v>52.884684725587405</v>
      </c>
      <c r="L918" s="297">
        <v>103.30805503985039</v>
      </c>
      <c r="M918" s="382">
        <v>62.35142535536847</v>
      </c>
      <c r="N918" s="383">
        <f t="shared" si="108"/>
        <v>5.9785195431608734E-2</v>
      </c>
      <c r="R918" s="356"/>
    </row>
    <row r="919" spans="1:18" x14ac:dyDescent="0.35">
      <c r="A919" s="334">
        <f t="shared" si="106"/>
        <v>36</v>
      </c>
      <c r="B919" s="295" t="s">
        <v>1167</v>
      </c>
      <c r="C919" s="335">
        <v>9475.4500000000007</v>
      </c>
      <c r="D919" s="335"/>
      <c r="E919" s="335"/>
      <c r="F919" s="295">
        <f t="shared" si="101"/>
        <v>9475.4500000000007</v>
      </c>
      <c r="G919" s="295" t="s">
        <v>1903</v>
      </c>
      <c r="H919" s="295">
        <v>1454</v>
      </c>
      <c r="I919" s="296">
        <f t="shared" si="105"/>
        <v>6.5360946160381544E-2</v>
      </c>
      <c r="J919" s="361">
        <f t="shared" si="107"/>
        <v>279.83962293836555</v>
      </c>
      <c r="K919" s="361">
        <f t="shared" si="103"/>
        <v>61.564717046440421</v>
      </c>
      <c r="L919" s="297">
        <v>120.26414093510205</v>
      </c>
      <c r="M919" s="382">
        <v>72.585246170300849</v>
      </c>
      <c r="N919" s="383">
        <f t="shared" si="108"/>
        <v>5.6382939817128344E-2</v>
      </c>
      <c r="R919" s="356"/>
    </row>
    <row r="920" spans="1:18" x14ac:dyDescent="0.35">
      <c r="A920" s="334">
        <f t="shared" si="106"/>
        <v>37</v>
      </c>
      <c r="B920" s="295" t="s">
        <v>1168</v>
      </c>
      <c r="C920" s="335">
        <v>4310.78</v>
      </c>
      <c r="D920" s="335"/>
      <c r="E920" s="335">
        <v>310.10000000000002</v>
      </c>
      <c r="F920" s="295">
        <f t="shared" si="101"/>
        <v>4620.88</v>
      </c>
      <c r="G920" s="295" t="s">
        <v>1903</v>
      </c>
      <c r="H920" s="295">
        <v>759</v>
      </c>
      <c r="I920" s="296">
        <f t="shared" si="105"/>
        <v>3.4118953325811274E-2</v>
      </c>
      <c r="J920" s="361">
        <f t="shared" si="107"/>
        <v>146.07859271679467</v>
      </c>
      <c r="K920" s="361">
        <f t="shared" si="103"/>
        <v>32.137290397694827</v>
      </c>
      <c r="L920" s="297">
        <v>62.778874119492741</v>
      </c>
      <c r="M920" s="382">
        <v>37.890097553822791</v>
      </c>
      <c r="N920" s="383">
        <f t="shared" si="108"/>
        <v>6.0353191337538518E-2</v>
      </c>
      <c r="R920" s="356"/>
    </row>
    <row r="921" spans="1:18" x14ac:dyDescent="0.35">
      <c r="A921" s="334">
        <f t="shared" si="106"/>
        <v>38</v>
      </c>
      <c r="B921" s="295" t="s">
        <v>1169</v>
      </c>
      <c r="C921" s="335">
        <v>6507.98</v>
      </c>
      <c r="D921" s="335">
        <v>48.6</v>
      </c>
      <c r="E921" s="335"/>
      <c r="F921" s="295">
        <f t="shared" si="101"/>
        <v>6556.58</v>
      </c>
      <c r="G921" s="295" t="s">
        <v>1903</v>
      </c>
      <c r="H921" s="295">
        <v>1127</v>
      </c>
      <c r="I921" s="296">
        <f t="shared" si="105"/>
        <v>5.0661476150447048E-2</v>
      </c>
      <c r="J921" s="361">
        <f t="shared" si="107"/>
        <v>216.90457706433151</v>
      </c>
      <c r="K921" s="361">
        <f t="shared" si="103"/>
        <v>47.719006954152931</v>
      </c>
      <c r="L921" s="297">
        <v>93.217116116822567</v>
      </c>
      <c r="M921" s="382">
        <v>56.261053943555062</v>
      </c>
      <c r="N921" s="383">
        <f t="shared" si="108"/>
        <v>6.3158194375552812E-2</v>
      </c>
      <c r="R921" s="356"/>
    </row>
    <row r="922" spans="1:18" x14ac:dyDescent="0.35">
      <c r="A922" s="334">
        <f t="shared" si="106"/>
        <v>39</v>
      </c>
      <c r="B922" s="295" t="s">
        <v>1170</v>
      </c>
      <c r="C922" s="335">
        <v>374.3</v>
      </c>
      <c r="D922" s="335"/>
      <c r="E922" s="335"/>
      <c r="F922" s="295">
        <f t="shared" si="101"/>
        <v>374.3</v>
      </c>
      <c r="G922" s="295" t="s">
        <v>1903</v>
      </c>
      <c r="H922" s="295">
        <v>264</v>
      </c>
      <c r="I922" s="296">
        <f t="shared" si="105"/>
        <v>1.186746202636914E-2</v>
      </c>
      <c r="J922" s="361">
        <f t="shared" si="107"/>
        <v>50.809945292798155</v>
      </c>
      <c r="K922" s="361">
        <f t="shared" si="103"/>
        <v>11.178187964415594</v>
      </c>
      <c r="L922" s="297">
        <v>21.836130128519219</v>
      </c>
      <c r="M922" s="382">
        <v>13.179164366547059</v>
      </c>
      <c r="N922" s="383">
        <f t="shared" si="108"/>
        <v>0.25915957187357741</v>
      </c>
      <c r="R922" s="356"/>
    </row>
    <row r="923" spans="1:18" x14ac:dyDescent="0.35">
      <c r="A923" s="334">
        <f t="shared" si="106"/>
        <v>40</v>
      </c>
      <c r="B923" s="295" t="s">
        <v>1171</v>
      </c>
      <c r="C923" s="335">
        <v>376.1</v>
      </c>
      <c r="D923" s="335"/>
      <c r="E923" s="335"/>
      <c r="F923" s="295">
        <f t="shared" si="101"/>
        <v>376.1</v>
      </c>
      <c r="G923" s="295" t="s">
        <v>1903</v>
      </c>
      <c r="H923" s="295">
        <v>271</v>
      </c>
      <c r="I923" s="296">
        <f t="shared" si="105"/>
        <v>1.2182129580098625E-2</v>
      </c>
      <c r="J923" s="361">
        <f t="shared" si="107"/>
        <v>52.157178690713259</v>
      </c>
      <c r="K923" s="361">
        <f t="shared" si="103"/>
        <v>11.474579311956917</v>
      </c>
      <c r="L923" s="297">
        <v>22.415118427381472</v>
      </c>
      <c r="M923" s="382">
        <v>13.528611906569139</v>
      </c>
      <c r="N923" s="383">
        <f t="shared" si="108"/>
        <v>0.26475801206227273</v>
      </c>
      <c r="R923" s="356"/>
    </row>
    <row r="924" spans="1:18" x14ac:dyDescent="0.35">
      <c r="A924" s="334">
        <f t="shared" si="106"/>
        <v>41</v>
      </c>
      <c r="B924" s="295" t="s">
        <v>1172</v>
      </c>
      <c r="C924" s="335">
        <v>382.3</v>
      </c>
      <c r="D924" s="335"/>
      <c r="E924" s="335"/>
      <c r="F924" s="295">
        <f t="shared" si="101"/>
        <v>382.3</v>
      </c>
      <c r="G924" s="295" t="s">
        <v>1903</v>
      </c>
      <c r="H924" s="295">
        <v>274</v>
      </c>
      <c r="I924" s="296">
        <f t="shared" si="105"/>
        <v>1.2316987103125546E-2</v>
      </c>
      <c r="J924" s="361">
        <f t="shared" si="107"/>
        <v>52.734564432676869</v>
      </c>
      <c r="K924" s="361">
        <f t="shared" si="103"/>
        <v>11.601604175188911</v>
      </c>
      <c r="L924" s="297">
        <v>22.663256269751006</v>
      </c>
      <c r="M924" s="382">
        <v>13.678375138007175</v>
      </c>
      <c r="N924" s="383">
        <f t="shared" si="108"/>
        <v>0.26334763279001816</v>
      </c>
      <c r="R924" s="356"/>
    </row>
    <row r="925" spans="1:18" x14ac:dyDescent="0.35">
      <c r="A925" s="334">
        <f t="shared" si="106"/>
        <v>42</v>
      </c>
      <c r="B925" s="295" t="s">
        <v>1173</v>
      </c>
      <c r="C925" s="335">
        <v>411</v>
      </c>
      <c r="D925" s="335"/>
      <c r="E925" s="335"/>
      <c r="F925" s="295">
        <f t="shared" si="101"/>
        <v>411</v>
      </c>
      <c r="G925" s="295" t="s">
        <v>1903</v>
      </c>
      <c r="H925" s="295">
        <v>274</v>
      </c>
      <c r="I925" s="296">
        <f t="shared" si="105"/>
        <v>1.2316987103125546E-2</v>
      </c>
      <c r="J925" s="361">
        <f t="shared" si="107"/>
        <v>52.734564432676869</v>
      </c>
      <c r="K925" s="361">
        <f t="shared" si="103"/>
        <v>11.601604175188911</v>
      </c>
      <c r="L925" s="297">
        <v>22.663256269751006</v>
      </c>
      <c r="M925" s="382">
        <v>13.678375138007175</v>
      </c>
      <c r="N925" s="383">
        <f t="shared" si="108"/>
        <v>0.24495815088959597</v>
      </c>
      <c r="R925" s="356"/>
    </row>
    <row r="926" spans="1:18" x14ac:dyDescent="0.35">
      <c r="A926" s="334">
        <f t="shared" si="106"/>
        <v>43</v>
      </c>
      <c r="B926" s="295" t="s">
        <v>1174</v>
      </c>
      <c r="C926" s="335">
        <v>388.9</v>
      </c>
      <c r="D926" s="335"/>
      <c r="E926" s="335"/>
      <c r="F926" s="295">
        <f t="shared" si="101"/>
        <v>388.9</v>
      </c>
      <c r="G926" s="295" t="s">
        <v>1903</v>
      </c>
      <c r="H926" s="295">
        <v>274</v>
      </c>
      <c r="I926" s="296">
        <f t="shared" si="105"/>
        <v>1.2316987103125546E-2</v>
      </c>
      <c r="J926" s="361">
        <f t="shared" si="107"/>
        <v>52.734564432676869</v>
      </c>
      <c r="K926" s="361">
        <f t="shared" si="103"/>
        <v>11.601604175188911</v>
      </c>
      <c r="L926" s="297">
        <v>22.663256269751006</v>
      </c>
      <c r="M926" s="382">
        <v>13.678375138007175</v>
      </c>
      <c r="N926" s="383">
        <f t="shared" si="108"/>
        <v>0.25887837494374893</v>
      </c>
      <c r="R926" s="356"/>
    </row>
    <row r="927" spans="1:18" x14ac:dyDescent="0.35">
      <c r="A927" s="334">
        <f t="shared" si="106"/>
        <v>44</v>
      </c>
      <c r="B927" s="295" t="s">
        <v>1175</v>
      </c>
      <c r="C927" s="335">
        <v>364.6</v>
      </c>
      <c r="D927" s="335"/>
      <c r="E927" s="335"/>
      <c r="F927" s="295">
        <f t="shared" si="101"/>
        <v>364.6</v>
      </c>
      <c r="G927" s="295" t="s">
        <v>1903</v>
      </c>
      <c r="H927" s="295">
        <v>80</v>
      </c>
      <c r="I927" s="296">
        <f t="shared" si="105"/>
        <v>3.5962006140512546E-3</v>
      </c>
      <c r="J927" s="361">
        <f t="shared" si="107"/>
        <v>15.396953119029744</v>
      </c>
      <c r="K927" s="361">
        <f t="shared" si="103"/>
        <v>3.3873296861865438</v>
      </c>
      <c r="L927" s="297">
        <v>6.6170091298543081</v>
      </c>
      <c r="M927" s="382">
        <v>3.9936861716809271</v>
      </c>
      <c r="N927" s="383">
        <f t="shared" si="108"/>
        <v>8.0622540062401327E-2</v>
      </c>
      <c r="R927" s="356"/>
    </row>
    <row r="928" spans="1:18" x14ac:dyDescent="0.35">
      <c r="A928" s="334">
        <f t="shared" si="106"/>
        <v>45</v>
      </c>
      <c r="B928" s="295" t="s">
        <v>1176</v>
      </c>
      <c r="C928" s="335">
        <v>133.5</v>
      </c>
      <c r="D928" s="335"/>
      <c r="E928" s="335"/>
      <c r="F928" s="295">
        <f t="shared" si="101"/>
        <v>133.5</v>
      </c>
      <c r="G928" s="295" t="s">
        <v>1903</v>
      </c>
      <c r="H928" s="295">
        <v>80</v>
      </c>
      <c r="I928" s="296">
        <f t="shared" si="105"/>
        <v>3.5962006140512546E-3</v>
      </c>
      <c r="J928" s="361">
        <f t="shared" si="107"/>
        <v>15.396953119029744</v>
      </c>
      <c r="K928" s="361">
        <f t="shared" si="103"/>
        <v>3.3873296861865438</v>
      </c>
      <c r="L928" s="297">
        <v>6.6170091298543081</v>
      </c>
      <c r="M928" s="382">
        <v>3.9936861716809271</v>
      </c>
      <c r="N928" s="383">
        <f t="shared" si="108"/>
        <v>0.22018710192323238</v>
      </c>
      <c r="R928" s="356"/>
    </row>
    <row r="929" spans="1:18" x14ac:dyDescent="0.35">
      <c r="A929" s="334">
        <f t="shared" si="106"/>
        <v>46</v>
      </c>
      <c r="B929" s="295" t="s">
        <v>1177</v>
      </c>
      <c r="C929" s="335">
        <v>9198.7099999999991</v>
      </c>
      <c r="D929" s="335"/>
      <c r="E929" s="335"/>
      <c r="F929" s="295">
        <f t="shared" si="101"/>
        <v>9198.7099999999991</v>
      </c>
      <c r="G929" s="295" t="s">
        <v>1903</v>
      </c>
      <c r="H929" s="295">
        <v>1418</v>
      </c>
      <c r="I929" s="296">
        <f t="shared" si="105"/>
        <v>6.3742655884058488E-2</v>
      </c>
      <c r="J929" s="361">
        <f t="shared" si="107"/>
        <v>272.91099403480223</v>
      </c>
      <c r="K929" s="361">
        <f t="shared" si="103"/>
        <v>60.040418687656491</v>
      </c>
      <c r="L929" s="297">
        <v>117.28648682666761</v>
      </c>
      <c r="M929" s="382">
        <v>70.788087393044435</v>
      </c>
      <c r="N929" s="383">
        <f t="shared" si="108"/>
        <v>5.6641201531755087E-2</v>
      </c>
      <c r="R929" s="356"/>
    </row>
    <row r="930" spans="1:18" x14ac:dyDescent="0.35">
      <c r="A930" s="334">
        <f t="shared" si="106"/>
        <v>47</v>
      </c>
      <c r="B930" s="295" t="s">
        <v>1188</v>
      </c>
      <c r="C930" s="335">
        <v>3168.96</v>
      </c>
      <c r="D930" s="335"/>
      <c r="E930" s="335"/>
      <c r="F930" s="295">
        <f t="shared" si="101"/>
        <v>3168.96</v>
      </c>
      <c r="G930" s="295" t="s">
        <v>1903</v>
      </c>
      <c r="H930" s="295">
        <v>1020</v>
      </c>
      <c r="I930" s="296">
        <f t="shared" si="105"/>
        <v>4.5851557829153497E-2</v>
      </c>
      <c r="J930" s="361">
        <f t="shared" si="107"/>
        <v>196.31115226762924</v>
      </c>
      <c r="K930" s="361">
        <f t="shared" si="103"/>
        <v>43.188453498878431</v>
      </c>
      <c r="L930" s="297">
        <v>84.36686640564244</v>
      </c>
      <c r="M930" s="382">
        <v>50.919498688931817</v>
      </c>
      <c r="N930" s="383">
        <f t="shared" si="108"/>
        <v>0.11826781368685055</v>
      </c>
      <c r="R930" s="356"/>
    </row>
    <row r="931" spans="1:18" x14ac:dyDescent="0.35">
      <c r="A931" s="334">
        <f t="shared" si="106"/>
        <v>48</v>
      </c>
      <c r="B931" s="295" t="s">
        <v>1189</v>
      </c>
      <c r="C931" s="335">
        <v>4196.6499999999996</v>
      </c>
      <c r="D931" s="335"/>
      <c r="E931" s="335">
        <v>69.099999999999994</v>
      </c>
      <c r="F931" s="295">
        <f t="shared" si="101"/>
        <v>4265.75</v>
      </c>
      <c r="G931" s="295" t="s">
        <v>1903</v>
      </c>
      <c r="H931" s="295">
        <v>782</v>
      </c>
      <c r="I931" s="296">
        <f t="shared" si="105"/>
        <v>3.5152861002351016E-2</v>
      </c>
      <c r="J931" s="361">
        <f t="shared" si="107"/>
        <v>150.50521673851574</v>
      </c>
      <c r="K931" s="361">
        <f t="shared" si="103"/>
        <v>33.111147682473465</v>
      </c>
      <c r="L931" s="297">
        <v>64.681264244325874</v>
      </c>
      <c r="M931" s="382">
        <v>39.038282328181062</v>
      </c>
      <c r="N931" s="383">
        <f t="shared" si="108"/>
        <v>6.7358825761822935E-2</v>
      </c>
      <c r="R931" s="356"/>
    </row>
    <row r="932" spans="1:18" x14ac:dyDescent="0.35">
      <c r="A932" s="334">
        <f t="shared" si="106"/>
        <v>49</v>
      </c>
      <c r="B932" s="327" t="s">
        <v>1190</v>
      </c>
      <c r="C932" s="335">
        <v>8277.0499999999993</v>
      </c>
      <c r="D932" s="335"/>
      <c r="E932" s="335"/>
      <c r="F932" s="295">
        <f t="shared" si="101"/>
        <v>8277.0499999999993</v>
      </c>
      <c r="G932" s="295" t="s">
        <v>1903</v>
      </c>
      <c r="H932" s="295">
        <v>1127</v>
      </c>
      <c r="I932" s="296">
        <f t="shared" si="105"/>
        <v>5.0661476150447048E-2</v>
      </c>
      <c r="J932" s="361">
        <f t="shared" si="107"/>
        <v>216.90457706433151</v>
      </c>
      <c r="K932" s="361">
        <f t="shared" si="103"/>
        <v>47.719006954152931</v>
      </c>
      <c r="L932" s="297">
        <v>93.217116116822567</v>
      </c>
      <c r="M932" s="382">
        <v>56.261053943555062</v>
      </c>
      <c r="N932" s="383">
        <f t="shared" si="108"/>
        <v>5.0030113878599514E-2</v>
      </c>
      <c r="R932" s="356"/>
    </row>
    <row r="933" spans="1:18" x14ac:dyDescent="0.35">
      <c r="A933" s="334">
        <f t="shared" si="106"/>
        <v>50</v>
      </c>
      <c r="B933" s="327" t="s">
        <v>1191</v>
      </c>
      <c r="C933" s="335">
        <v>1475.3</v>
      </c>
      <c r="D933" s="335"/>
      <c r="E933" s="335"/>
      <c r="F933" s="295">
        <f t="shared" si="101"/>
        <v>1475.3</v>
      </c>
      <c r="G933" s="295" t="s">
        <v>1903</v>
      </c>
      <c r="H933" s="295">
        <v>498</v>
      </c>
      <c r="I933" s="296">
        <f t="shared" si="105"/>
        <v>2.2386348822469058E-2</v>
      </c>
      <c r="J933" s="361">
        <f t="shared" si="107"/>
        <v>95.846033165960151</v>
      </c>
      <c r="K933" s="361">
        <f t="shared" si="103"/>
        <v>21.086127296511233</v>
      </c>
      <c r="L933" s="297">
        <v>41.19088183334307</v>
      </c>
      <c r="M933" s="382">
        <v>24.860696418713776</v>
      </c>
      <c r="N933" s="383">
        <f t="shared" si="108"/>
        <v>0.12403154525488257</v>
      </c>
      <c r="R933" s="356"/>
    </row>
    <row r="934" spans="1:18" x14ac:dyDescent="0.35">
      <c r="A934" s="334">
        <f t="shared" si="106"/>
        <v>51</v>
      </c>
      <c r="B934" s="295" t="s">
        <v>1192</v>
      </c>
      <c r="C934" s="335">
        <v>1459.86</v>
      </c>
      <c r="D934" s="335"/>
      <c r="E934" s="335"/>
      <c r="F934" s="295">
        <f t="shared" si="101"/>
        <v>1459.86</v>
      </c>
      <c r="G934" s="295" t="s">
        <v>1903</v>
      </c>
      <c r="H934" s="295">
        <v>516</v>
      </c>
      <c r="I934" s="296">
        <f t="shared" si="105"/>
        <v>2.319549396063059E-2</v>
      </c>
      <c r="J934" s="361">
        <f t="shared" si="107"/>
        <v>99.31034761774184</v>
      </c>
      <c r="K934" s="361">
        <f t="shared" si="103"/>
        <v>21.848276475903205</v>
      </c>
      <c r="L934" s="297">
        <v>42.679708887560288</v>
      </c>
      <c r="M934" s="382">
        <v>25.759275807341979</v>
      </c>
      <c r="N934" s="383">
        <f t="shared" si="108"/>
        <v>0.1298738295374538</v>
      </c>
      <c r="R934" s="356"/>
    </row>
    <row r="935" spans="1:18" x14ac:dyDescent="0.35">
      <c r="A935" s="334">
        <f t="shared" si="106"/>
        <v>52</v>
      </c>
      <c r="B935" s="295" t="s">
        <v>1193</v>
      </c>
      <c r="C935" s="335">
        <v>411.3</v>
      </c>
      <c r="D935" s="335"/>
      <c r="E935" s="335"/>
      <c r="F935" s="295">
        <f t="shared" si="101"/>
        <v>411.3</v>
      </c>
      <c r="G935" s="295" t="s">
        <v>1903</v>
      </c>
      <c r="H935" s="295">
        <v>0</v>
      </c>
      <c r="I935" s="296">
        <f t="shared" si="105"/>
        <v>0</v>
      </c>
      <c r="J935" s="361">
        <f t="shared" si="107"/>
        <v>0</v>
      </c>
      <c r="K935" s="361">
        <f t="shared" si="103"/>
        <v>0</v>
      </c>
      <c r="L935" s="297">
        <v>0</v>
      </c>
      <c r="M935" s="382">
        <v>0</v>
      </c>
      <c r="N935" s="383">
        <f t="shared" si="108"/>
        <v>0</v>
      </c>
      <c r="R935" s="356"/>
    </row>
    <row r="936" spans="1:18" x14ac:dyDescent="0.35">
      <c r="A936" s="334">
        <f t="shared" si="106"/>
        <v>53</v>
      </c>
      <c r="B936" s="295" t="s">
        <v>1194</v>
      </c>
      <c r="C936" s="335">
        <v>402.8</v>
      </c>
      <c r="D936" s="335"/>
      <c r="E936" s="335"/>
      <c r="F936" s="295">
        <f t="shared" si="101"/>
        <v>402.8</v>
      </c>
      <c r="G936" s="295" t="s">
        <v>1903</v>
      </c>
      <c r="H936" s="295">
        <v>0</v>
      </c>
      <c r="I936" s="296">
        <f t="shared" si="105"/>
        <v>0</v>
      </c>
      <c r="J936" s="361">
        <f t="shared" si="107"/>
        <v>0</v>
      </c>
      <c r="K936" s="361">
        <f t="shared" si="103"/>
        <v>0</v>
      </c>
      <c r="L936" s="297">
        <v>0</v>
      </c>
      <c r="M936" s="382">
        <v>0</v>
      </c>
      <c r="N936" s="383">
        <f t="shared" si="108"/>
        <v>0</v>
      </c>
      <c r="R936" s="356"/>
    </row>
    <row r="937" spans="1:18" x14ac:dyDescent="0.35">
      <c r="A937" s="334">
        <f t="shared" si="106"/>
        <v>54</v>
      </c>
      <c r="B937" s="295" t="s">
        <v>1195</v>
      </c>
      <c r="C937" s="335">
        <v>142.9</v>
      </c>
      <c r="D937" s="335"/>
      <c r="E937" s="335"/>
      <c r="F937" s="295">
        <f t="shared" si="101"/>
        <v>142.9</v>
      </c>
      <c r="G937" s="295" t="s">
        <v>1902</v>
      </c>
      <c r="H937" s="295">
        <v>78</v>
      </c>
      <c r="I937" s="296">
        <f t="shared" si="105"/>
        <v>3.5062955986999733E-3</v>
      </c>
      <c r="J937" s="361">
        <f t="shared" si="107"/>
        <v>15.012029291054001</v>
      </c>
      <c r="K937" s="361">
        <f t="shared" si="103"/>
        <v>3.3026464440318803</v>
      </c>
      <c r="L937" s="297">
        <v>6.4515839016079504</v>
      </c>
      <c r="M937" s="382">
        <v>3.8938440173889037</v>
      </c>
      <c r="N937" s="383">
        <f t="shared" si="108"/>
        <v>0.20056055741135573</v>
      </c>
      <c r="R937" s="356"/>
    </row>
    <row r="938" spans="1:18" x14ac:dyDescent="0.35">
      <c r="A938" s="334">
        <f t="shared" si="106"/>
        <v>55</v>
      </c>
      <c r="B938" s="295" t="s">
        <v>1196</v>
      </c>
      <c r="C938" s="335">
        <v>776.7</v>
      </c>
      <c r="D938" s="335"/>
      <c r="E938" s="335"/>
      <c r="F938" s="295">
        <f t="shared" si="101"/>
        <v>776.7</v>
      </c>
      <c r="G938" s="295" t="s">
        <v>1903</v>
      </c>
      <c r="H938" s="295">
        <v>291</v>
      </c>
      <c r="I938" s="296">
        <f t="shared" si="105"/>
        <v>1.3081179733611439E-2</v>
      </c>
      <c r="J938" s="361">
        <f t="shared" si="107"/>
        <v>56.006416970470696</v>
      </c>
      <c r="K938" s="361">
        <f t="shared" si="103"/>
        <v>12.321411733503552</v>
      </c>
      <c r="L938" s="297">
        <v>24.06937070984505</v>
      </c>
      <c r="M938" s="382">
        <v>14.527033449489373</v>
      </c>
      <c r="N938" s="383">
        <f t="shared" si="108"/>
        <v>0.13766477773053776</v>
      </c>
      <c r="R938" s="356"/>
    </row>
    <row r="939" spans="1:18" x14ac:dyDescent="0.35">
      <c r="A939" s="334">
        <f t="shared" si="106"/>
        <v>56</v>
      </c>
      <c r="B939" s="295" t="s">
        <v>1197</v>
      </c>
      <c r="C939" s="335">
        <v>159.5</v>
      </c>
      <c r="D939" s="335"/>
      <c r="E939" s="335"/>
      <c r="F939" s="295">
        <f t="shared" si="101"/>
        <v>159.5</v>
      </c>
      <c r="G939" s="295" t="s">
        <v>1899</v>
      </c>
      <c r="H939" s="295">
        <v>250</v>
      </c>
      <c r="I939" s="296">
        <f t="shared" si="105"/>
        <v>1.1238126918910171E-2</v>
      </c>
      <c r="J939" s="361">
        <f t="shared" si="107"/>
        <v>48.115478496967953</v>
      </c>
      <c r="K939" s="361">
        <f t="shared" si="103"/>
        <v>10.58540526933295</v>
      </c>
      <c r="L939" s="297">
        <v>20.678153530794717</v>
      </c>
      <c r="M939" s="382">
        <v>12.480269286502896</v>
      </c>
      <c r="N939" s="383">
        <f t="shared" si="108"/>
        <v>0.57592041745202827</v>
      </c>
      <c r="R939" s="356"/>
    </row>
    <row r="940" spans="1:18" x14ac:dyDescent="0.35">
      <c r="A940" s="334">
        <f t="shared" si="106"/>
        <v>57</v>
      </c>
      <c r="B940" s="295" t="s">
        <v>1198</v>
      </c>
      <c r="C940" s="335">
        <v>8044.64</v>
      </c>
      <c r="D940" s="335"/>
      <c r="E940" s="335"/>
      <c r="F940" s="295">
        <f t="shared" si="101"/>
        <v>8044.64</v>
      </c>
      <c r="G940" s="295" t="s">
        <v>1903</v>
      </c>
      <c r="H940" s="295">
        <v>2005</v>
      </c>
      <c r="I940" s="296">
        <f t="shared" si="105"/>
        <v>9.0129777889659562E-2</v>
      </c>
      <c r="J940" s="361">
        <f t="shared" si="107"/>
        <v>385.88613754568291</v>
      </c>
      <c r="K940" s="361">
        <f t="shared" si="103"/>
        <v>84.894950260050237</v>
      </c>
      <c r="L940" s="297">
        <v>165.83879131697358</v>
      </c>
      <c r="M940" s="382">
        <v>100.09175967775323</v>
      </c>
      <c r="N940" s="383">
        <f t="shared" si="108"/>
        <v>9.1577949889673105E-2</v>
      </c>
      <c r="R940" s="356"/>
    </row>
    <row r="941" spans="1:18" x14ac:dyDescent="0.35">
      <c r="A941" s="334">
        <f t="shared" si="106"/>
        <v>58</v>
      </c>
      <c r="B941" s="295" t="s">
        <v>1199</v>
      </c>
      <c r="C941" s="335">
        <v>3996.29</v>
      </c>
      <c r="D941" s="335"/>
      <c r="E941" s="335"/>
      <c r="F941" s="295">
        <f t="shared" si="101"/>
        <v>3996.29</v>
      </c>
      <c r="G941" s="295" t="s">
        <v>1903</v>
      </c>
      <c r="H941" s="295">
        <v>1002</v>
      </c>
      <c r="I941" s="296">
        <f t="shared" si="105"/>
        <v>4.5042412690991962E-2</v>
      </c>
      <c r="J941" s="361">
        <f t="shared" si="107"/>
        <v>192.84683781584752</v>
      </c>
      <c r="K941" s="361">
        <f t="shared" si="103"/>
        <v>42.426304319486455</v>
      </c>
      <c r="L941" s="297">
        <v>82.878039351425215</v>
      </c>
      <c r="M941" s="382">
        <v>50.020919300303611</v>
      </c>
      <c r="N941" s="383">
        <f t="shared" si="108"/>
        <v>9.2128474356731563E-2</v>
      </c>
      <c r="R941" s="356"/>
    </row>
    <row r="942" spans="1:18" x14ac:dyDescent="0.35">
      <c r="A942" s="334">
        <f t="shared" si="106"/>
        <v>59</v>
      </c>
      <c r="B942" s="295" t="s">
        <v>1200</v>
      </c>
      <c r="C942" s="335">
        <v>69.53</v>
      </c>
      <c r="D942" s="335"/>
      <c r="E942" s="335"/>
      <c r="F942" s="295">
        <f t="shared" si="101"/>
        <v>69.53</v>
      </c>
      <c r="G942" s="295" t="s">
        <v>1899</v>
      </c>
      <c r="H942" s="295">
        <v>137</v>
      </c>
      <c r="I942" s="296">
        <f t="shared" si="105"/>
        <v>6.158493551562773E-3</v>
      </c>
      <c r="J942" s="361">
        <f t="shared" si="107"/>
        <v>26.367282216338435</v>
      </c>
      <c r="K942" s="361">
        <f t="shared" si="103"/>
        <v>5.8008020875944553</v>
      </c>
      <c r="L942" s="297">
        <v>11.331628134875503</v>
      </c>
      <c r="M942" s="382">
        <v>6.8391875690035873</v>
      </c>
      <c r="N942" s="383">
        <f t="shared" si="108"/>
        <v>0.72398820664190955</v>
      </c>
      <c r="R942" s="356"/>
    </row>
    <row r="943" spans="1:18" x14ac:dyDescent="0.35">
      <c r="A943" s="334">
        <f t="shared" si="106"/>
        <v>60</v>
      </c>
      <c r="B943" s="295" t="s">
        <v>1201</v>
      </c>
      <c r="C943" s="335">
        <v>3450.5</v>
      </c>
      <c r="D943" s="335"/>
      <c r="E943" s="335"/>
      <c r="F943" s="295">
        <f t="shared" ref="F943:F948" si="109">C943+D943+E943</f>
        <v>3450.5</v>
      </c>
      <c r="G943" s="295" t="s">
        <v>1903</v>
      </c>
      <c r="H943" s="295">
        <v>1037</v>
      </c>
      <c r="I943" s="296">
        <f t="shared" si="105"/>
        <v>4.6615750459639387E-2</v>
      </c>
      <c r="J943" s="361">
        <f t="shared" si="107"/>
        <v>199.58300480542303</v>
      </c>
      <c r="K943" s="361">
        <f t="shared" si="103"/>
        <v>43.908261057193066</v>
      </c>
      <c r="L943" s="297">
        <v>85.77298084573647</v>
      </c>
      <c r="M943" s="382">
        <v>51.768157000414014</v>
      </c>
      <c r="N943" s="383">
        <f t="shared" si="108"/>
        <v>0.11042817090530839</v>
      </c>
      <c r="R943" s="356"/>
    </row>
    <row r="944" spans="1:18" x14ac:dyDescent="0.35">
      <c r="A944" s="334">
        <f t="shared" si="106"/>
        <v>61</v>
      </c>
      <c r="B944" s="295" t="s">
        <v>1202</v>
      </c>
      <c r="C944" s="335">
        <v>46</v>
      </c>
      <c r="D944" s="335"/>
      <c r="E944" s="335"/>
      <c r="F944" s="295">
        <f t="shared" si="109"/>
        <v>46</v>
      </c>
      <c r="G944" s="295" t="s">
        <v>1903</v>
      </c>
      <c r="H944" s="295">
        <v>49</v>
      </c>
      <c r="I944" s="296">
        <f t="shared" si="105"/>
        <v>2.2026728761063933E-3</v>
      </c>
      <c r="J944" s="361">
        <f t="shared" si="107"/>
        <v>9.4306337854057176</v>
      </c>
      <c r="K944" s="361">
        <f t="shared" ref="K944:K948" si="110">J944*0.22</f>
        <v>2.0747394327892579</v>
      </c>
      <c r="L944" s="297">
        <v>4.0529180920357639</v>
      </c>
      <c r="M944" s="382">
        <v>2.4461327801545676</v>
      </c>
      <c r="N944" s="383">
        <f t="shared" si="108"/>
        <v>0.39140052370402839</v>
      </c>
      <c r="R944" s="356"/>
    </row>
    <row r="945" spans="1:18" x14ac:dyDescent="0.35">
      <c r="A945" s="334">
        <f t="shared" si="106"/>
        <v>62</v>
      </c>
      <c r="B945" s="295" t="s">
        <v>1244</v>
      </c>
      <c r="C945" s="335">
        <v>3217.4</v>
      </c>
      <c r="D945" s="335"/>
      <c r="E945" s="335"/>
      <c r="F945" s="295">
        <f t="shared" si="109"/>
        <v>3217.4</v>
      </c>
      <c r="G945" s="295" t="s">
        <v>1903</v>
      </c>
      <c r="H945" s="295">
        <v>1013</v>
      </c>
      <c r="I945" s="296">
        <f t="shared" si="105"/>
        <v>4.5536890275424013E-2</v>
      </c>
      <c r="J945" s="361">
        <f t="shared" si="107"/>
        <v>194.96391886971412</v>
      </c>
      <c r="K945" s="361">
        <f t="shared" si="110"/>
        <v>42.892062151337107</v>
      </c>
      <c r="L945" s="297">
        <v>83.787878106780184</v>
      </c>
      <c r="M945" s="382">
        <v>50.570051148909734</v>
      </c>
      <c r="N945" s="383">
        <f t="shared" si="108"/>
        <v>0.11568779457846122</v>
      </c>
      <c r="R945" s="356"/>
    </row>
    <row r="946" spans="1:18" x14ac:dyDescent="0.35">
      <c r="A946" s="334">
        <f t="shared" si="106"/>
        <v>63</v>
      </c>
      <c r="B946" s="295" t="s">
        <v>1245</v>
      </c>
      <c r="C946" s="335">
        <v>3196.1</v>
      </c>
      <c r="D946" s="335"/>
      <c r="E946" s="335"/>
      <c r="F946" s="295">
        <f t="shared" si="109"/>
        <v>3196.1</v>
      </c>
      <c r="G946" s="295" t="s">
        <v>1903</v>
      </c>
      <c r="H946" s="295">
        <v>1013</v>
      </c>
      <c r="I946" s="296">
        <f t="shared" si="105"/>
        <v>4.5536890275424013E-2</v>
      </c>
      <c r="J946" s="361">
        <f t="shared" si="107"/>
        <v>194.96391886971412</v>
      </c>
      <c r="K946" s="361">
        <f t="shared" si="110"/>
        <v>42.892062151337107</v>
      </c>
      <c r="L946" s="297">
        <v>83.787878106780184</v>
      </c>
      <c r="M946" s="382">
        <v>50.570051148909734</v>
      </c>
      <c r="N946" s="383">
        <f t="shared" si="108"/>
        <v>0.1164587811009484</v>
      </c>
      <c r="R946" s="356"/>
    </row>
    <row r="947" spans="1:18" x14ac:dyDescent="0.35">
      <c r="A947" s="334">
        <f t="shared" si="106"/>
        <v>64</v>
      </c>
      <c r="B947" s="295" t="s">
        <v>1246</v>
      </c>
      <c r="C947" s="335">
        <v>1632.1</v>
      </c>
      <c r="D947" s="335"/>
      <c r="E947" s="335"/>
      <c r="F947" s="295">
        <f t="shared" si="109"/>
        <v>1632.1</v>
      </c>
      <c r="G947" s="295" t="s">
        <v>1903</v>
      </c>
      <c r="H947" s="295">
        <v>529.4</v>
      </c>
      <c r="I947" s="296">
        <f t="shared" si="105"/>
        <v>2.3797857563484175E-2</v>
      </c>
      <c r="J947" s="361">
        <f t="shared" si="107"/>
        <v>101.88933726517932</v>
      </c>
      <c r="K947" s="361">
        <f t="shared" si="110"/>
        <v>22.41565419833945</v>
      </c>
      <c r="L947" s="297">
        <v>43.788057916810878</v>
      </c>
      <c r="M947" s="382">
        <v>26.428218241098538</v>
      </c>
      <c r="N947" s="383">
        <f t="shared" si="108"/>
        <v>0.11918465021838626</v>
      </c>
      <c r="R947" s="356"/>
    </row>
    <row r="948" spans="1:18" x14ac:dyDescent="0.35">
      <c r="A948" s="334">
        <f t="shared" si="106"/>
        <v>65</v>
      </c>
      <c r="B948" s="295" t="s">
        <v>572</v>
      </c>
      <c r="C948" s="335">
        <v>3084.1</v>
      </c>
      <c r="D948" s="322"/>
      <c r="E948" s="322">
        <v>109.7</v>
      </c>
      <c r="F948" s="295">
        <f t="shared" si="109"/>
        <v>3193.7999999999997</v>
      </c>
      <c r="G948" s="295" t="s">
        <v>1903</v>
      </c>
      <c r="H948" s="295">
        <v>1030</v>
      </c>
      <c r="I948" s="296">
        <f t="shared" si="105"/>
        <v>4.6301082905909903E-2</v>
      </c>
      <c r="J948" s="361">
        <f t="shared" ref="J948" si="111">I948*4281.45</f>
        <v>198.23577140750794</v>
      </c>
      <c r="K948" s="361">
        <f t="shared" si="110"/>
        <v>43.611869709651749</v>
      </c>
      <c r="L948" s="297">
        <v>85.193992546874227</v>
      </c>
      <c r="M948" s="382">
        <v>51.418709460391931</v>
      </c>
      <c r="N948" s="383">
        <f t="shared" ref="N948:N949" si="112">(J948+K948+L948+M948)/F948</f>
        <v>0.11849844796932367</v>
      </c>
      <c r="R948" s="356"/>
    </row>
    <row r="949" spans="1:18" ht="18" x14ac:dyDescent="0.4">
      <c r="A949" s="334"/>
      <c r="B949" s="295" t="s">
        <v>1203</v>
      </c>
      <c r="C949" s="384">
        <f t="shared" ref="C949:M949" si="113">SUM(C884:C948)</f>
        <v>179704.92999999996</v>
      </c>
      <c r="D949" s="384">
        <f t="shared" si="113"/>
        <v>939.9</v>
      </c>
      <c r="E949" s="384">
        <f t="shared" si="113"/>
        <v>3844.0999999999995</v>
      </c>
      <c r="F949" s="384">
        <f t="shared" si="113"/>
        <v>184488.92999999996</v>
      </c>
      <c r="G949" s="384">
        <f t="shared" si="113"/>
        <v>0</v>
      </c>
      <c r="H949" s="384">
        <f t="shared" si="113"/>
        <v>44491.4</v>
      </c>
      <c r="I949" s="384">
        <f t="shared" si="113"/>
        <v>1.9999999999999993</v>
      </c>
      <c r="J949" s="385">
        <f t="shared" si="113"/>
        <v>8562.9</v>
      </c>
      <c r="K949" s="385">
        <f t="shared" si="113"/>
        <v>1883.8380000000006</v>
      </c>
      <c r="L949" s="337">
        <f t="shared" si="113"/>
        <v>3680</v>
      </c>
      <c r="M949" s="337">
        <f t="shared" si="113"/>
        <v>2221.0586117340599</v>
      </c>
      <c r="N949" s="383">
        <f t="shared" si="112"/>
        <v>8.8611260370657821E-2</v>
      </c>
      <c r="R949" s="356"/>
    </row>
    <row r="950" spans="1:18" ht="18" x14ac:dyDescent="0.4">
      <c r="A950" s="520" t="s">
        <v>1876</v>
      </c>
      <c r="B950" s="521"/>
      <c r="C950" s="521"/>
      <c r="D950" s="521"/>
      <c r="E950" s="521"/>
      <c r="F950" s="521"/>
      <c r="G950" s="521"/>
      <c r="H950" s="521"/>
      <c r="I950" s="521"/>
      <c r="J950" s="521"/>
      <c r="K950" s="521"/>
      <c r="L950" s="521"/>
      <c r="M950" s="521"/>
      <c r="N950" s="522"/>
      <c r="R950" s="356"/>
    </row>
    <row r="951" spans="1:18" x14ac:dyDescent="0.35">
      <c r="A951" s="295">
        <v>1</v>
      </c>
      <c r="B951" s="295" t="s">
        <v>1205</v>
      </c>
      <c r="C951" s="295">
        <v>653.70000000000005</v>
      </c>
      <c r="D951" s="295">
        <v>37.5</v>
      </c>
      <c r="E951" s="295">
        <v>147.30000000000001</v>
      </c>
      <c r="F951" s="295">
        <f>E951+D951+C951</f>
        <v>838.5</v>
      </c>
      <c r="G951" s="373" t="s">
        <v>1904</v>
      </c>
      <c r="H951" s="373">
        <v>415</v>
      </c>
      <c r="I951" s="296">
        <f t="shared" ref="I951:I1014" si="114">2/109317.14*H951</f>
        <v>7.5925879509837159E-3</v>
      </c>
      <c r="J951" s="361">
        <f t="shared" ref="J951:J1014" si="115">I951*4281.45</f>
        <v>32.50728568273923</v>
      </c>
      <c r="K951" s="361">
        <f>J951*0.22</f>
        <v>7.1516028502026305</v>
      </c>
      <c r="L951" s="297">
        <v>13.093143760523724</v>
      </c>
      <c r="M951" s="382">
        <v>8.2529859362061089</v>
      </c>
      <c r="N951" s="296">
        <f t="shared" ref="N951:N1014" si="116">(J951+K951+L951+M951)/F951</f>
        <v>7.2754941239918533E-2</v>
      </c>
      <c r="R951" s="356"/>
    </row>
    <row r="952" spans="1:18" x14ac:dyDescent="0.35">
      <c r="A952" s="295">
        <f>A951+1</f>
        <v>2</v>
      </c>
      <c r="B952" s="295" t="s">
        <v>1206</v>
      </c>
      <c r="C952" s="295">
        <v>244</v>
      </c>
      <c r="D952" s="295"/>
      <c r="E952" s="295"/>
      <c r="F952" s="295">
        <f t="shared" ref="F952:F1015" si="117">E952+D952+C952</f>
        <v>244</v>
      </c>
      <c r="G952" s="373" t="s">
        <v>1904</v>
      </c>
      <c r="H952" s="386">
        <v>180</v>
      </c>
      <c r="I952" s="296">
        <f t="shared" si="114"/>
        <v>3.2931706775351055E-3</v>
      </c>
      <c r="J952" s="361">
        <f t="shared" si="115"/>
        <v>14.099545597332677</v>
      </c>
      <c r="K952" s="361">
        <f t="shared" ref="K952:K1014" si="118">J952*0.22</f>
        <v>3.101900031413189</v>
      </c>
      <c r="L952" s="297">
        <v>5.6789539202271575</v>
      </c>
      <c r="M952" s="382">
        <v>3.579608357872528</v>
      </c>
      <c r="N952" s="296">
        <f t="shared" si="116"/>
        <v>0.10844265535592439</v>
      </c>
      <c r="R952" s="356"/>
    </row>
    <row r="953" spans="1:18" ht="35" x14ac:dyDescent="0.35">
      <c r="A953" s="295">
        <f t="shared" ref="A953:A1016" si="119">A952+1</f>
        <v>3</v>
      </c>
      <c r="B953" s="295" t="s">
        <v>1207</v>
      </c>
      <c r="C953" s="295">
        <v>279.89999999999998</v>
      </c>
      <c r="D953" s="295"/>
      <c r="E953" s="295"/>
      <c r="F953" s="295">
        <f t="shared" si="117"/>
        <v>279.89999999999998</v>
      </c>
      <c r="G953" s="373" t="s">
        <v>1905</v>
      </c>
      <c r="H953" s="386">
        <v>130</v>
      </c>
      <c r="I953" s="296">
        <f t="shared" si="114"/>
        <v>2.3784010448864652E-3</v>
      </c>
      <c r="J953" s="361">
        <f t="shared" si="115"/>
        <v>10.183005153629157</v>
      </c>
      <c r="K953" s="361">
        <f t="shared" si="118"/>
        <v>2.2402611337984144</v>
      </c>
      <c r="L953" s="297">
        <v>4.1014667201640576</v>
      </c>
      <c r="M953" s="382">
        <v>2.5852727029079374</v>
      </c>
      <c r="N953" s="296">
        <f t="shared" si="116"/>
        <v>6.8274404110395023E-2</v>
      </c>
      <c r="R953" s="356"/>
    </row>
    <row r="954" spans="1:18" x14ac:dyDescent="0.35">
      <c r="A954" s="295">
        <f t="shared" si="119"/>
        <v>4</v>
      </c>
      <c r="B954" s="295" t="s">
        <v>1208</v>
      </c>
      <c r="C954" s="295">
        <v>107.3</v>
      </c>
      <c r="D954" s="295"/>
      <c r="E954" s="295"/>
      <c r="F954" s="295">
        <f t="shared" si="117"/>
        <v>107.3</v>
      </c>
      <c r="G954" s="373" t="s">
        <v>1904</v>
      </c>
      <c r="H954" s="386">
        <v>80</v>
      </c>
      <c r="I954" s="296">
        <f t="shared" si="114"/>
        <v>1.4636314122378248E-3</v>
      </c>
      <c r="J954" s="361">
        <f t="shared" si="115"/>
        <v>6.2664647099256348</v>
      </c>
      <c r="K954" s="361">
        <f t="shared" si="118"/>
        <v>1.3786222361836395</v>
      </c>
      <c r="L954" s="297">
        <v>2.5239795201009589</v>
      </c>
      <c r="M954" s="382">
        <v>1.5909370479433462</v>
      </c>
      <c r="N954" s="296">
        <f t="shared" si="116"/>
        <v>0.10959928717757297</v>
      </c>
      <c r="R954" s="356"/>
    </row>
    <row r="955" spans="1:18" x14ac:dyDescent="0.35">
      <c r="A955" s="295">
        <f t="shared" si="119"/>
        <v>5</v>
      </c>
      <c r="B955" s="295" t="s">
        <v>1210</v>
      </c>
      <c r="C955" s="295">
        <v>149.30000000000001</v>
      </c>
      <c r="D955" s="295"/>
      <c r="E955" s="295"/>
      <c r="F955" s="295">
        <f t="shared" si="117"/>
        <v>149.30000000000001</v>
      </c>
      <c r="G955" s="373" t="s">
        <v>1904</v>
      </c>
      <c r="H955" s="386">
        <v>120</v>
      </c>
      <c r="I955" s="296">
        <f t="shared" si="114"/>
        <v>2.1954471183567373E-3</v>
      </c>
      <c r="J955" s="361">
        <f t="shared" si="115"/>
        <v>9.3996970648884517</v>
      </c>
      <c r="K955" s="361">
        <f t="shared" si="118"/>
        <v>2.0679333542754592</v>
      </c>
      <c r="L955" s="297">
        <v>3.7859692801514382</v>
      </c>
      <c r="M955" s="382">
        <v>2.3864055719150192</v>
      </c>
      <c r="N955" s="296">
        <f t="shared" si="116"/>
        <v>0.11815140838064546</v>
      </c>
      <c r="R955" s="356"/>
    </row>
    <row r="956" spans="1:18" x14ac:dyDescent="0.35">
      <c r="A956" s="295">
        <f t="shared" si="119"/>
        <v>6</v>
      </c>
      <c r="B956" s="295" t="s">
        <v>1211</v>
      </c>
      <c r="C956" s="295">
        <v>111.1</v>
      </c>
      <c r="D956" s="295">
        <v>25.8</v>
      </c>
      <c r="E956" s="295"/>
      <c r="F956" s="295">
        <f t="shared" si="117"/>
        <v>136.9</v>
      </c>
      <c r="G956" s="373" t="s">
        <v>1904</v>
      </c>
      <c r="H956" s="386">
        <v>100</v>
      </c>
      <c r="I956" s="296">
        <f t="shared" si="114"/>
        <v>1.8295392652972809E-3</v>
      </c>
      <c r="J956" s="361">
        <f t="shared" si="115"/>
        <v>7.8330808874070428</v>
      </c>
      <c r="K956" s="361">
        <f t="shared" si="118"/>
        <v>1.7232777952295495</v>
      </c>
      <c r="L956" s="297">
        <v>3.1549744001261986</v>
      </c>
      <c r="M956" s="382">
        <v>1.9886713099291826</v>
      </c>
      <c r="N956" s="296">
        <f t="shared" si="116"/>
        <v>0.10737768000505458</v>
      </c>
      <c r="R956" s="356"/>
    </row>
    <row r="957" spans="1:18" ht="12.75" customHeight="1" x14ac:dyDescent="0.35">
      <c r="A957" s="295">
        <f t="shared" si="119"/>
        <v>7</v>
      </c>
      <c r="B957" s="295" t="s">
        <v>1212</v>
      </c>
      <c r="C957" s="295">
        <v>131.5</v>
      </c>
      <c r="D957" s="295"/>
      <c r="E957" s="295"/>
      <c r="F957" s="295">
        <f t="shared" si="117"/>
        <v>131.5</v>
      </c>
      <c r="G957" s="373" t="s">
        <v>1905</v>
      </c>
      <c r="H957" s="386">
        <v>100</v>
      </c>
      <c r="I957" s="296">
        <f t="shared" si="114"/>
        <v>1.8295392652972809E-3</v>
      </c>
      <c r="J957" s="361">
        <f t="shared" si="115"/>
        <v>7.8330808874070428</v>
      </c>
      <c r="K957" s="361">
        <f t="shared" si="118"/>
        <v>1.7232777952295495</v>
      </c>
      <c r="L957" s="297">
        <v>3.1549744001261986</v>
      </c>
      <c r="M957" s="382">
        <v>1.9886713099291826</v>
      </c>
      <c r="N957" s="296">
        <f t="shared" si="116"/>
        <v>0.1117871056478477</v>
      </c>
      <c r="R957" s="356"/>
    </row>
    <row r="958" spans="1:18" ht="12.75" customHeight="1" x14ac:dyDescent="0.35">
      <c r="A958" s="295">
        <f t="shared" si="119"/>
        <v>8</v>
      </c>
      <c r="B958" s="295" t="s">
        <v>1213</v>
      </c>
      <c r="C958" s="295">
        <v>164</v>
      </c>
      <c r="D958" s="295"/>
      <c r="E958" s="295"/>
      <c r="F958" s="295">
        <f t="shared" si="117"/>
        <v>164</v>
      </c>
      <c r="G958" s="373" t="s">
        <v>1905</v>
      </c>
      <c r="H958" s="386">
        <v>42</v>
      </c>
      <c r="I958" s="296">
        <f t="shared" si="114"/>
        <v>7.6840649142485796E-4</v>
      </c>
      <c r="J958" s="361">
        <f t="shared" si="115"/>
        <v>3.2898939727109582</v>
      </c>
      <c r="K958" s="361">
        <f t="shared" si="118"/>
        <v>0.72377667399641077</v>
      </c>
      <c r="L958" s="297">
        <v>1.3250892480530034</v>
      </c>
      <c r="M958" s="382">
        <v>0.83524195017025671</v>
      </c>
      <c r="N958" s="296">
        <f t="shared" si="116"/>
        <v>3.7646352712991639E-2</v>
      </c>
      <c r="R958" s="356"/>
    </row>
    <row r="959" spans="1:18" ht="12.75" customHeight="1" x14ac:dyDescent="0.35">
      <c r="A959" s="295">
        <f t="shared" si="119"/>
        <v>9</v>
      </c>
      <c r="B959" s="295" t="s">
        <v>1214</v>
      </c>
      <c r="C959" s="295">
        <v>183.5</v>
      </c>
      <c r="D959" s="295"/>
      <c r="E959" s="295"/>
      <c r="F959" s="295">
        <f t="shared" si="117"/>
        <v>183.5</v>
      </c>
      <c r="G959" s="373" t="s">
        <v>1904</v>
      </c>
      <c r="H959" s="386">
        <v>156</v>
      </c>
      <c r="I959" s="296">
        <f t="shared" si="114"/>
        <v>2.8540812538637582E-3</v>
      </c>
      <c r="J959" s="361">
        <f t="shared" si="115"/>
        <v>12.219606184354987</v>
      </c>
      <c r="K959" s="361">
        <f t="shared" si="118"/>
        <v>2.6883133605580971</v>
      </c>
      <c r="L959" s="297">
        <v>4.92176006419687</v>
      </c>
      <c r="M959" s="382">
        <v>3.1023272434895248</v>
      </c>
      <c r="N959" s="296">
        <f t="shared" si="116"/>
        <v>0.12497006459182279</v>
      </c>
      <c r="R959" s="356"/>
    </row>
    <row r="960" spans="1:18" ht="12.75" customHeight="1" x14ac:dyDescent="0.35">
      <c r="A960" s="295">
        <f t="shared" si="119"/>
        <v>10</v>
      </c>
      <c r="B960" s="295" t="s">
        <v>1215</v>
      </c>
      <c r="C960" s="295">
        <v>4270.7</v>
      </c>
      <c r="D960" s="295"/>
      <c r="E960" s="295"/>
      <c r="F960" s="295">
        <f t="shared" si="117"/>
        <v>4270.7</v>
      </c>
      <c r="G960" s="373" t="s">
        <v>1905</v>
      </c>
      <c r="H960" s="386">
        <v>650</v>
      </c>
      <c r="I960" s="296">
        <f t="shared" si="114"/>
        <v>1.1892005224432326E-2</v>
      </c>
      <c r="J960" s="361">
        <f t="shared" si="115"/>
        <v>50.915025768145782</v>
      </c>
      <c r="K960" s="361">
        <f t="shared" si="118"/>
        <v>11.201305668992072</v>
      </c>
      <c r="L960" s="297">
        <v>20.507333600820292</v>
      </c>
      <c r="M960" s="382">
        <v>12.926363514539688</v>
      </c>
      <c r="N960" s="296">
        <f t="shared" si="116"/>
        <v>2.2373388098554766E-2</v>
      </c>
      <c r="R960" s="356"/>
    </row>
    <row r="961" spans="1:18" ht="12.75" customHeight="1" x14ac:dyDescent="0.35">
      <c r="A961" s="295">
        <f t="shared" si="119"/>
        <v>11</v>
      </c>
      <c r="B961" s="295" t="s">
        <v>1216</v>
      </c>
      <c r="C961" s="295">
        <v>2670.7</v>
      </c>
      <c r="D961" s="295"/>
      <c r="E961" s="295"/>
      <c r="F961" s="295">
        <f t="shared" si="117"/>
        <v>2670.7</v>
      </c>
      <c r="G961" s="373" t="s">
        <v>1896</v>
      </c>
      <c r="H961" s="386">
        <v>400</v>
      </c>
      <c r="I961" s="296">
        <f t="shared" si="114"/>
        <v>7.3181570611891237E-3</v>
      </c>
      <c r="J961" s="361">
        <f t="shared" si="115"/>
        <v>31.332323549628171</v>
      </c>
      <c r="K961" s="361">
        <f t="shared" si="118"/>
        <v>6.893111180918198</v>
      </c>
      <c r="L961" s="297">
        <v>12.619897600504794</v>
      </c>
      <c r="M961" s="382">
        <v>7.9546852397167305</v>
      </c>
      <c r="N961" s="296">
        <f t="shared" si="116"/>
        <v>2.2016706320727861E-2</v>
      </c>
      <c r="R961" s="356"/>
    </row>
    <row r="962" spans="1:18" ht="12.75" customHeight="1" x14ac:dyDescent="0.35">
      <c r="A962" s="295">
        <f t="shared" si="119"/>
        <v>12</v>
      </c>
      <c r="B962" s="295" t="s">
        <v>1217</v>
      </c>
      <c r="C962" s="295">
        <v>463.7</v>
      </c>
      <c r="D962" s="295"/>
      <c r="E962" s="295">
        <v>121.1</v>
      </c>
      <c r="F962" s="295">
        <f t="shared" si="117"/>
        <v>584.79999999999995</v>
      </c>
      <c r="G962" s="373" t="s">
        <v>1904</v>
      </c>
      <c r="H962" s="386">
        <v>380</v>
      </c>
      <c r="I962" s="296">
        <f t="shared" si="114"/>
        <v>6.9522492081296678E-3</v>
      </c>
      <c r="J962" s="361">
        <f t="shared" si="115"/>
        <v>29.765707372146764</v>
      </c>
      <c r="K962" s="361">
        <f t="shared" si="118"/>
        <v>6.5484556218722885</v>
      </c>
      <c r="L962" s="297">
        <v>11.988902720479555</v>
      </c>
      <c r="M962" s="382">
        <v>7.5569509777308941</v>
      </c>
      <c r="N962" s="296">
        <f t="shared" si="116"/>
        <v>9.5519864384797357E-2</v>
      </c>
      <c r="R962" s="356"/>
    </row>
    <row r="963" spans="1:18" ht="12.75" customHeight="1" x14ac:dyDescent="0.35">
      <c r="A963" s="295">
        <f t="shared" si="119"/>
        <v>13</v>
      </c>
      <c r="B963" s="295" t="s">
        <v>1218</v>
      </c>
      <c r="C963" s="295">
        <v>892.4</v>
      </c>
      <c r="D963" s="295"/>
      <c r="E963" s="295"/>
      <c r="F963" s="295">
        <f t="shared" si="117"/>
        <v>892.4</v>
      </c>
      <c r="G963" s="373" t="s">
        <v>1904</v>
      </c>
      <c r="H963" s="386">
        <v>255</v>
      </c>
      <c r="I963" s="296">
        <f t="shared" si="114"/>
        <v>4.6653251265080667E-3</v>
      </c>
      <c r="J963" s="361">
        <f t="shared" si="115"/>
        <v>19.974356262887962</v>
      </c>
      <c r="K963" s="361">
        <f t="shared" si="118"/>
        <v>4.3943583778353519</v>
      </c>
      <c r="L963" s="297">
        <v>8.0451847203218065</v>
      </c>
      <c r="M963" s="382">
        <v>5.0711118403194151</v>
      </c>
      <c r="N963" s="296">
        <f t="shared" si="116"/>
        <v>4.2004718961636649E-2</v>
      </c>
      <c r="R963" s="356"/>
    </row>
    <row r="964" spans="1:18" ht="12.75" customHeight="1" x14ac:dyDescent="0.35">
      <c r="A964" s="295">
        <f t="shared" si="119"/>
        <v>14</v>
      </c>
      <c r="B964" s="295" t="s">
        <v>1219</v>
      </c>
      <c r="C964" s="295">
        <v>481.8</v>
      </c>
      <c r="D964" s="295"/>
      <c r="E964" s="295">
        <v>50.8</v>
      </c>
      <c r="F964" s="295">
        <f t="shared" si="117"/>
        <v>532.6</v>
      </c>
      <c r="G964" s="373" t="s">
        <v>1904</v>
      </c>
      <c r="H964" s="386">
        <v>644</v>
      </c>
      <c r="I964" s="296">
        <f t="shared" si="114"/>
        <v>1.178223286851449E-2</v>
      </c>
      <c r="J964" s="361">
        <f t="shared" si="115"/>
        <v>50.445040914901362</v>
      </c>
      <c r="K964" s="361">
        <f t="shared" si="118"/>
        <v>11.0979090012783</v>
      </c>
      <c r="L964" s="297">
        <v>20.318035136812718</v>
      </c>
      <c r="M964" s="382">
        <v>12.807043235943937</v>
      </c>
      <c r="N964" s="296">
        <f t="shared" si="116"/>
        <v>0.17774695510502503</v>
      </c>
      <c r="R964" s="356"/>
    </row>
    <row r="965" spans="1:18" ht="12.75" customHeight="1" x14ac:dyDescent="0.35">
      <c r="A965" s="295">
        <f t="shared" si="119"/>
        <v>15</v>
      </c>
      <c r="B965" s="295" t="s">
        <v>1220</v>
      </c>
      <c r="C965" s="295">
        <v>340.1</v>
      </c>
      <c r="D965" s="295"/>
      <c r="E965" s="295"/>
      <c r="F965" s="295">
        <f t="shared" si="117"/>
        <v>340.1</v>
      </c>
      <c r="G965" s="373" t="s">
        <v>1904</v>
      </c>
      <c r="H965" s="386">
        <v>220</v>
      </c>
      <c r="I965" s="296">
        <f t="shared" si="114"/>
        <v>4.0249863836540178E-3</v>
      </c>
      <c r="J965" s="361">
        <f t="shared" si="115"/>
        <v>17.232777952295493</v>
      </c>
      <c r="K965" s="361">
        <f t="shared" si="118"/>
        <v>3.7912111495050085</v>
      </c>
      <c r="L965" s="297">
        <v>6.9409436802776376</v>
      </c>
      <c r="M965" s="382">
        <v>4.3750768818442021</v>
      </c>
      <c r="N965" s="296">
        <f t="shared" si="116"/>
        <v>9.5089707920971309E-2</v>
      </c>
      <c r="R965" s="356"/>
    </row>
    <row r="966" spans="1:18" ht="12.75" customHeight="1" x14ac:dyDescent="0.35">
      <c r="A966" s="295">
        <f t="shared" si="119"/>
        <v>16</v>
      </c>
      <c r="B966" s="295" t="s">
        <v>1221</v>
      </c>
      <c r="C966" s="295">
        <v>449.9</v>
      </c>
      <c r="D966" s="295"/>
      <c r="E966" s="295">
        <v>99.3</v>
      </c>
      <c r="F966" s="295">
        <f t="shared" si="117"/>
        <v>549.19999999999993</v>
      </c>
      <c r="G966" s="373" t="s">
        <v>1904</v>
      </c>
      <c r="H966" s="386">
        <v>350</v>
      </c>
      <c r="I966" s="296">
        <f t="shared" si="114"/>
        <v>6.4033874285404834E-3</v>
      </c>
      <c r="J966" s="361">
        <f t="shared" si="115"/>
        <v>27.415783105924653</v>
      </c>
      <c r="K966" s="361">
        <f t="shared" si="118"/>
        <v>6.0314722833034233</v>
      </c>
      <c r="L966" s="297">
        <v>11.042410400441694</v>
      </c>
      <c r="M966" s="382">
        <v>6.9603495847521382</v>
      </c>
      <c r="N966" s="296">
        <f t="shared" si="116"/>
        <v>9.3681746858015141E-2</v>
      </c>
      <c r="R966" s="356"/>
    </row>
    <row r="967" spans="1:18" ht="12.75" customHeight="1" x14ac:dyDescent="0.35">
      <c r="A967" s="295">
        <f t="shared" si="119"/>
        <v>17</v>
      </c>
      <c r="B967" s="295" t="s">
        <v>1222</v>
      </c>
      <c r="C967" s="295">
        <v>855.5</v>
      </c>
      <c r="D967" s="295"/>
      <c r="E967" s="295">
        <v>188</v>
      </c>
      <c r="F967" s="295">
        <f t="shared" si="117"/>
        <v>1043.5</v>
      </c>
      <c r="G967" s="373" t="s">
        <v>1905</v>
      </c>
      <c r="H967" s="386">
        <v>480</v>
      </c>
      <c r="I967" s="296">
        <f t="shared" si="114"/>
        <v>8.7817884734269491E-3</v>
      </c>
      <c r="J967" s="361">
        <f t="shared" si="115"/>
        <v>37.598788259553807</v>
      </c>
      <c r="K967" s="361">
        <f t="shared" si="118"/>
        <v>8.2717334171018368</v>
      </c>
      <c r="L967" s="297">
        <v>15.143877120605753</v>
      </c>
      <c r="M967" s="382">
        <v>9.5456222876600769</v>
      </c>
      <c r="N967" s="296">
        <f t="shared" si="116"/>
        <v>6.7618611485310468E-2</v>
      </c>
      <c r="R967" s="356"/>
    </row>
    <row r="968" spans="1:18" ht="12.75" customHeight="1" x14ac:dyDescent="0.35">
      <c r="A968" s="295">
        <f t="shared" si="119"/>
        <v>18</v>
      </c>
      <c r="B968" s="295" t="s">
        <v>1223</v>
      </c>
      <c r="C968" s="295">
        <v>851.2</v>
      </c>
      <c r="D968" s="295"/>
      <c r="E968" s="295">
        <v>76.2</v>
      </c>
      <c r="F968" s="295">
        <f t="shared" si="117"/>
        <v>927.40000000000009</v>
      </c>
      <c r="G968" s="373" t="s">
        <v>1905</v>
      </c>
      <c r="H968" s="386">
        <v>362</v>
      </c>
      <c r="I968" s="296">
        <f t="shared" si="114"/>
        <v>6.6229321403761567E-3</v>
      </c>
      <c r="J968" s="361">
        <f t="shared" si="115"/>
        <v>28.355752812413495</v>
      </c>
      <c r="K968" s="361">
        <f t="shared" si="118"/>
        <v>6.2382656187309689</v>
      </c>
      <c r="L968" s="297">
        <v>11.421007328456838</v>
      </c>
      <c r="M968" s="382">
        <v>7.1989901419436411</v>
      </c>
      <c r="N968" s="296">
        <f t="shared" si="116"/>
        <v>5.7379788550296455E-2</v>
      </c>
      <c r="R968" s="356"/>
    </row>
    <row r="969" spans="1:18" ht="12.75" customHeight="1" x14ac:dyDescent="0.35">
      <c r="A969" s="295">
        <f t="shared" si="119"/>
        <v>19</v>
      </c>
      <c r="B969" s="295" t="s">
        <v>1224</v>
      </c>
      <c r="C969" s="295">
        <v>544.4</v>
      </c>
      <c r="D969" s="295">
        <v>105.8</v>
      </c>
      <c r="E969" s="295">
        <v>74</v>
      </c>
      <c r="F969" s="295">
        <f t="shared" si="117"/>
        <v>724.2</v>
      </c>
      <c r="G969" s="373" t="s">
        <v>1904</v>
      </c>
      <c r="H969" s="386">
        <v>280</v>
      </c>
      <c r="I969" s="296">
        <f t="shared" si="114"/>
        <v>5.1227099428323864E-3</v>
      </c>
      <c r="J969" s="361">
        <f t="shared" si="115"/>
        <v>21.932626484739721</v>
      </c>
      <c r="K969" s="361">
        <f t="shared" si="118"/>
        <v>4.8251778266427383</v>
      </c>
      <c r="L969" s="297">
        <v>8.8339283203533565</v>
      </c>
      <c r="M969" s="382">
        <v>5.5682796678017112</v>
      </c>
      <c r="N969" s="296">
        <f t="shared" si="116"/>
        <v>5.6835145401184096E-2</v>
      </c>
      <c r="R969" s="356"/>
    </row>
    <row r="970" spans="1:18" ht="12.75" customHeight="1" x14ac:dyDescent="0.35">
      <c r="A970" s="295">
        <f t="shared" si="119"/>
        <v>20</v>
      </c>
      <c r="B970" s="295" t="s">
        <v>1225</v>
      </c>
      <c r="C970" s="295">
        <v>252.4</v>
      </c>
      <c r="D970" s="295">
        <v>53</v>
      </c>
      <c r="E970" s="295">
        <v>35.4</v>
      </c>
      <c r="F970" s="295">
        <f t="shared" si="117"/>
        <v>340.8</v>
      </c>
      <c r="G970" s="373" t="s">
        <v>1904</v>
      </c>
      <c r="H970" s="386">
        <v>189</v>
      </c>
      <c r="I970" s="296">
        <f t="shared" si="114"/>
        <v>3.457829211411861E-3</v>
      </c>
      <c r="J970" s="361">
        <f t="shared" si="115"/>
        <v>14.804522877199313</v>
      </c>
      <c r="K970" s="361">
        <f t="shared" si="118"/>
        <v>3.2569950329838488</v>
      </c>
      <c r="L970" s="297">
        <v>5.9629016162385158</v>
      </c>
      <c r="M970" s="382">
        <v>3.7585887757661554</v>
      </c>
      <c r="N970" s="296">
        <f t="shared" si="116"/>
        <v>8.1522911684823451E-2</v>
      </c>
      <c r="R970" s="356"/>
    </row>
    <row r="971" spans="1:18" ht="12.75" customHeight="1" x14ac:dyDescent="0.35">
      <c r="A971" s="295">
        <f t="shared" si="119"/>
        <v>21</v>
      </c>
      <c r="B971" s="295" t="s">
        <v>1226</v>
      </c>
      <c r="C971" s="295">
        <v>446.3</v>
      </c>
      <c r="D971" s="295">
        <v>12.4</v>
      </c>
      <c r="E971" s="295">
        <v>75.400000000000006</v>
      </c>
      <c r="F971" s="295">
        <f t="shared" si="117"/>
        <v>534.1</v>
      </c>
      <c r="G971" s="373" t="s">
        <v>1905</v>
      </c>
      <c r="H971" s="386">
        <v>364</v>
      </c>
      <c r="I971" s="296">
        <f t="shared" si="114"/>
        <v>6.6595229256821023E-3</v>
      </c>
      <c r="J971" s="361">
        <f t="shared" si="115"/>
        <v>28.512414430161638</v>
      </c>
      <c r="K971" s="361">
        <f t="shared" si="118"/>
        <v>6.2727311746355605</v>
      </c>
      <c r="L971" s="297">
        <v>11.484106816459363</v>
      </c>
      <c r="M971" s="382">
        <v>7.2387635681422253</v>
      </c>
      <c r="N971" s="296">
        <f t="shared" si="116"/>
        <v>0.10018351617562028</v>
      </c>
      <c r="R971" s="356"/>
    </row>
    <row r="972" spans="1:18" ht="12.75" customHeight="1" x14ac:dyDescent="0.35">
      <c r="A972" s="295">
        <f t="shared" si="119"/>
        <v>22</v>
      </c>
      <c r="B972" s="295" t="s">
        <v>1227</v>
      </c>
      <c r="C972" s="295">
        <v>237.5</v>
      </c>
      <c r="D972" s="295"/>
      <c r="E972" s="295"/>
      <c r="F972" s="295">
        <f t="shared" si="117"/>
        <v>237.5</v>
      </c>
      <c r="G972" s="373" t="s">
        <v>1904</v>
      </c>
      <c r="H972" s="386">
        <v>134</v>
      </c>
      <c r="I972" s="296">
        <f t="shared" si="114"/>
        <v>2.4515826154983566E-3</v>
      </c>
      <c r="J972" s="361">
        <f t="shared" si="115"/>
        <v>10.496328389125438</v>
      </c>
      <c r="K972" s="361">
        <f t="shared" si="118"/>
        <v>2.3091922456075964</v>
      </c>
      <c r="L972" s="297">
        <v>4.2276656961691055</v>
      </c>
      <c r="M972" s="382">
        <v>2.6648195553051051</v>
      </c>
      <c r="N972" s="296">
        <f t="shared" si="116"/>
        <v>8.2938972152451551E-2</v>
      </c>
      <c r="R972" s="356"/>
    </row>
    <row r="973" spans="1:18" ht="12.75" customHeight="1" x14ac:dyDescent="0.35">
      <c r="A973" s="295">
        <f t="shared" si="119"/>
        <v>23</v>
      </c>
      <c r="B973" s="295" t="s">
        <v>1228</v>
      </c>
      <c r="C973" s="295">
        <v>159.5</v>
      </c>
      <c r="D973" s="295"/>
      <c r="E973" s="295">
        <v>91.9</v>
      </c>
      <c r="F973" s="295">
        <f t="shared" si="117"/>
        <v>251.4</v>
      </c>
      <c r="G973" s="373" t="s">
        <v>1895</v>
      </c>
      <c r="H973" s="386">
        <v>160</v>
      </c>
      <c r="I973" s="296">
        <f t="shared" si="114"/>
        <v>2.9272628244756496E-3</v>
      </c>
      <c r="J973" s="361">
        <f t="shared" si="115"/>
        <v>12.53292941985127</v>
      </c>
      <c r="K973" s="361">
        <f t="shared" si="118"/>
        <v>2.7572444723672791</v>
      </c>
      <c r="L973" s="297">
        <v>5.0479590402019179</v>
      </c>
      <c r="M973" s="382">
        <v>3.1818740958866925</v>
      </c>
      <c r="N973" s="296">
        <f t="shared" si="116"/>
        <v>9.355611387552569E-2</v>
      </c>
      <c r="R973" s="356"/>
    </row>
    <row r="974" spans="1:18" ht="12.75" customHeight="1" x14ac:dyDescent="0.35">
      <c r="A974" s="295">
        <f t="shared" si="119"/>
        <v>24</v>
      </c>
      <c r="B974" s="295" t="s">
        <v>1229</v>
      </c>
      <c r="C974" s="295">
        <v>6036.5</v>
      </c>
      <c r="D974" s="295"/>
      <c r="E974" s="295">
        <v>57.9</v>
      </c>
      <c r="F974" s="295">
        <f t="shared" si="117"/>
        <v>6094.4</v>
      </c>
      <c r="G974" s="373" t="s">
        <v>1895</v>
      </c>
      <c r="H974" s="386">
        <v>1920</v>
      </c>
      <c r="I974" s="296">
        <f t="shared" si="114"/>
        <v>3.5127153893707797E-2</v>
      </c>
      <c r="J974" s="361">
        <f t="shared" si="115"/>
        <v>150.39515303821523</v>
      </c>
      <c r="K974" s="361">
        <f t="shared" si="118"/>
        <v>33.086933668407347</v>
      </c>
      <c r="L974" s="297">
        <v>60.575508482423011</v>
      </c>
      <c r="M974" s="382">
        <v>38.182489150640308</v>
      </c>
      <c r="N974" s="296">
        <f t="shared" si="116"/>
        <v>4.6311381651956862E-2</v>
      </c>
      <c r="R974" s="356"/>
    </row>
    <row r="975" spans="1:18" ht="12.75" customHeight="1" x14ac:dyDescent="0.35">
      <c r="A975" s="295">
        <f t="shared" si="119"/>
        <v>25</v>
      </c>
      <c r="B975" s="295" t="s">
        <v>1230</v>
      </c>
      <c r="C975" s="295">
        <v>5942.78</v>
      </c>
      <c r="D975" s="295">
        <v>26.3</v>
      </c>
      <c r="E975" s="295">
        <v>169.5</v>
      </c>
      <c r="F975" s="295">
        <f t="shared" si="117"/>
        <v>6138.58</v>
      </c>
      <c r="G975" s="373" t="s">
        <v>1905</v>
      </c>
      <c r="H975" s="386">
        <v>1920</v>
      </c>
      <c r="I975" s="296">
        <f t="shared" si="114"/>
        <v>3.5127153893707797E-2</v>
      </c>
      <c r="J975" s="361">
        <f t="shared" si="115"/>
        <v>150.39515303821523</v>
      </c>
      <c r="K975" s="361">
        <f t="shared" si="118"/>
        <v>33.086933668407347</v>
      </c>
      <c r="L975" s="297">
        <v>60.575508482423011</v>
      </c>
      <c r="M975" s="382">
        <v>38.182489150640308</v>
      </c>
      <c r="N975" s="296">
        <f t="shared" si="116"/>
        <v>4.5978073811807602E-2</v>
      </c>
      <c r="R975" s="356"/>
    </row>
    <row r="976" spans="1:18" ht="12.75" customHeight="1" x14ac:dyDescent="0.35">
      <c r="A976" s="295">
        <f t="shared" si="119"/>
        <v>26</v>
      </c>
      <c r="B976" s="295" t="s">
        <v>1231</v>
      </c>
      <c r="C976" s="295">
        <v>362.7</v>
      </c>
      <c r="D976" s="295"/>
      <c r="E976" s="295">
        <v>64.8</v>
      </c>
      <c r="F976" s="295">
        <f t="shared" si="117"/>
        <v>427.5</v>
      </c>
      <c r="G976" s="373" t="s">
        <v>1905</v>
      </c>
      <c r="H976" s="386">
        <v>209</v>
      </c>
      <c r="I976" s="296">
        <f t="shared" si="114"/>
        <v>3.823737064471317E-3</v>
      </c>
      <c r="J976" s="361">
        <f t="shared" si="115"/>
        <v>16.371139054680718</v>
      </c>
      <c r="K976" s="361">
        <f t="shared" si="118"/>
        <v>3.6016505920297579</v>
      </c>
      <c r="L976" s="297">
        <v>6.5938964962637554</v>
      </c>
      <c r="M976" s="382">
        <v>4.1563230377519913</v>
      </c>
      <c r="N976" s="296">
        <f t="shared" si="116"/>
        <v>7.1866688142049648E-2</v>
      </c>
      <c r="R976" s="356"/>
    </row>
    <row r="977" spans="1:18" ht="12.75" customHeight="1" x14ac:dyDescent="0.35">
      <c r="A977" s="295">
        <f t="shared" si="119"/>
        <v>27</v>
      </c>
      <c r="B977" s="295" t="s">
        <v>1232</v>
      </c>
      <c r="C977" s="295">
        <v>5493.7</v>
      </c>
      <c r="D977" s="295"/>
      <c r="E977" s="295"/>
      <c r="F977" s="295">
        <f t="shared" si="117"/>
        <v>5493.7</v>
      </c>
      <c r="G977" s="373" t="s">
        <v>1905</v>
      </c>
      <c r="H977" s="386">
        <v>1920</v>
      </c>
      <c r="I977" s="296">
        <f t="shared" si="114"/>
        <v>3.5127153893707797E-2</v>
      </c>
      <c r="J977" s="361">
        <f t="shared" si="115"/>
        <v>150.39515303821523</v>
      </c>
      <c r="K977" s="361">
        <f t="shared" si="118"/>
        <v>33.086933668407347</v>
      </c>
      <c r="L977" s="297">
        <v>60.575508482423011</v>
      </c>
      <c r="M977" s="382">
        <v>38.182489150640308</v>
      </c>
      <c r="N977" s="296">
        <f t="shared" si="116"/>
        <v>5.1375226958094891E-2</v>
      </c>
      <c r="R977" s="356"/>
    </row>
    <row r="978" spans="1:18" ht="12.75" customHeight="1" x14ac:dyDescent="0.35">
      <c r="A978" s="295">
        <f t="shared" si="119"/>
        <v>28</v>
      </c>
      <c r="B978" s="295" t="s">
        <v>1233</v>
      </c>
      <c r="C978" s="295">
        <v>5413.1</v>
      </c>
      <c r="D978" s="295"/>
      <c r="E978" s="295">
        <v>26</v>
      </c>
      <c r="F978" s="295">
        <f t="shared" si="117"/>
        <v>5439.1</v>
      </c>
      <c r="G978" s="373" t="s">
        <v>1895</v>
      </c>
      <c r="H978" s="386">
        <v>1920</v>
      </c>
      <c r="I978" s="296">
        <f t="shared" si="114"/>
        <v>3.5127153893707797E-2</v>
      </c>
      <c r="J978" s="361">
        <f t="shared" si="115"/>
        <v>150.39515303821523</v>
      </c>
      <c r="K978" s="361">
        <f t="shared" si="118"/>
        <v>33.086933668407347</v>
      </c>
      <c r="L978" s="297">
        <v>60.575508482423011</v>
      </c>
      <c r="M978" s="382">
        <v>38.182489150640308</v>
      </c>
      <c r="N978" s="296">
        <f t="shared" si="116"/>
        <v>5.1890953345164803E-2</v>
      </c>
      <c r="R978" s="356"/>
    </row>
    <row r="979" spans="1:18" ht="12.75" customHeight="1" x14ac:dyDescent="0.35">
      <c r="A979" s="295">
        <f t="shared" si="119"/>
        <v>29</v>
      </c>
      <c r="B979" s="295" t="s">
        <v>1234</v>
      </c>
      <c r="C979" s="295">
        <v>420.4</v>
      </c>
      <c r="D979" s="295"/>
      <c r="E979" s="295">
        <v>81.3</v>
      </c>
      <c r="F979" s="295">
        <f t="shared" si="117"/>
        <v>501.7</v>
      </c>
      <c r="G979" s="373" t="s">
        <v>1905</v>
      </c>
      <c r="H979" s="386">
        <v>280</v>
      </c>
      <c r="I979" s="296">
        <f t="shared" si="114"/>
        <v>5.1227099428323864E-3</v>
      </c>
      <c r="J979" s="361">
        <f t="shared" si="115"/>
        <v>21.932626484739721</v>
      </c>
      <c r="K979" s="361">
        <f t="shared" si="118"/>
        <v>4.8251778266427383</v>
      </c>
      <c r="L979" s="297">
        <v>8.8339283203533565</v>
      </c>
      <c r="M979" s="382">
        <v>5.5682796678017112</v>
      </c>
      <c r="N979" s="296">
        <f t="shared" si="116"/>
        <v>8.2041084910379772E-2</v>
      </c>
      <c r="R979" s="356"/>
    </row>
    <row r="980" spans="1:18" ht="12.75" customHeight="1" x14ac:dyDescent="0.35">
      <c r="A980" s="295">
        <f t="shared" si="119"/>
        <v>30</v>
      </c>
      <c r="B980" s="295" t="s">
        <v>1235</v>
      </c>
      <c r="C980" s="295">
        <v>176.4</v>
      </c>
      <c r="D980" s="295"/>
      <c r="E980" s="295">
        <v>88.5</v>
      </c>
      <c r="F980" s="295">
        <f t="shared" si="117"/>
        <v>264.89999999999998</v>
      </c>
      <c r="G980" s="373" t="s">
        <v>1905</v>
      </c>
      <c r="H980" s="386">
        <v>280</v>
      </c>
      <c r="I980" s="296">
        <f t="shared" si="114"/>
        <v>5.1227099428323864E-3</v>
      </c>
      <c r="J980" s="361">
        <f t="shared" si="115"/>
        <v>21.932626484739721</v>
      </c>
      <c r="K980" s="361">
        <f t="shared" si="118"/>
        <v>4.8251778266427383</v>
      </c>
      <c r="L980" s="297">
        <v>8.8339283203533565</v>
      </c>
      <c r="M980" s="382">
        <v>5.5682796678017112</v>
      </c>
      <c r="N980" s="296">
        <f t="shared" si="116"/>
        <v>0.15537943487934139</v>
      </c>
      <c r="R980" s="356"/>
    </row>
    <row r="981" spans="1:18" ht="12.75" customHeight="1" x14ac:dyDescent="0.35">
      <c r="A981" s="295">
        <f t="shared" si="119"/>
        <v>31</v>
      </c>
      <c r="B981" s="295" t="s">
        <v>1236</v>
      </c>
      <c r="C981" s="295">
        <v>476.7</v>
      </c>
      <c r="D981" s="295"/>
      <c r="E981" s="295">
        <v>38</v>
      </c>
      <c r="F981" s="295">
        <f t="shared" si="117"/>
        <v>514.70000000000005</v>
      </c>
      <c r="G981" s="373" t="s">
        <v>1895</v>
      </c>
      <c r="H981" s="386">
        <v>313</v>
      </c>
      <c r="I981" s="296">
        <f t="shared" si="114"/>
        <v>5.7264579003804888E-3</v>
      </c>
      <c r="J981" s="361">
        <f t="shared" si="115"/>
        <v>24.517543177584042</v>
      </c>
      <c r="K981" s="361">
        <f t="shared" si="118"/>
        <v>5.3938594990684896</v>
      </c>
      <c r="L981" s="297">
        <v>9.8750698723950023</v>
      </c>
      <c r="M981" s="382">
        <v>6.2245412000783418</v>
      </c>
      <c r="N981" s="296">
        <f t="shared" si="116"/>
        <v>8.939384835656862E-2</v>
      </c>
      <c r="R981" s="356"/>
    </row>
    <row r="982" spans="1:18" ht="12.75" customHeight="1" x14ac:dyDescent="0.35">
      <c r="A982" s="295">
        <f t="shared" si="119"/>
        <v>32</v>
      </c>
      <c r="B982" s="295" t="s">
        <v>1241</v>
      </c>
      <c r="C982" s="295">
        <v>474.8</v>
      </c>
      <c r="D982" s="295"/>
      <c r="E982" s="295"/>
      <c r="F982" s="295">
        <f t="shared" si="117"/>
        <v>474.8</v>
      </c>
      <c r="G982" s="373" t="s">
        <v>1904</v>
      </c>
      <c r="H982" s="386">
        <v>250</v>
      </c>
      <c r="I982" s="296">
        <f t="shared" si="114"/>
        <v>4.5738481632432021E-3</v>
      </c>
      <c r="J982" s="361">
        <f t="shared" si="115"/>
        <v>19.582702218517607</v>
      </c>
      <c r="K982" s="361">
        <f t="shared" si="118"/>
        <v>4.3081944880738732</v>
      </c>
      <c r="L982" s="297">
        <v>7.887436000315498</v>
      </c>
      <c r="M982" s="382">
        <v>4.9716782748229571</v>
      </c>
      <c r="N982" s="296">
        <f t="shared" si="116"/>
        <v>7.7401034081149817E-2</v>
      </c>
      <c r="R982" s="356"/>
    </row>
    <row r="983" spans="1:18" ht="12.75" customHeight="1" x14ac:dyDescent="0.35">
      <c r="A983" s="295">
        <f t="shared" si="119"/>
        <v>33</v>
      </c>
      <c r="B983" s="295" t="s">
        <v>1242</v>
      </c>
      <c r="C983" s="295">
        <v>667.03</v>
      </c>
      <c r="D983" s="295"/>
      <c r="E983" s="295"/>
      <c r="F983" s="295">
        <f t="shared" si="117"/>
        <v>667.03</v>
      </c>
      <c r="G983" s="373" t="s">
        <v>1904</v>
      </c>
      <c r="H983" s="386">
        <v>500</v>
      </c>
      <c r="I983" s="296">
        <f t="shared" si="114"/>
        <v>9.1476963264864042E-3</v>
      </c>
      <c r="J983" s="361">
        <f t="shared" si="115"/>
        <v>39.165404437035214</v>
      </c>
      <c r="K983" s="361">
        <f t="shared" si="118"/>
        <v>8.6163889761477463</v>
      </c>
      <c r="L983" s="297">
        <v>15.774872000630996</v>
      </c>
      <c r="M983" s="382">
        <v>9.9433565496459142</v>
      </c>
      <c r="N983" s="296">
        <f t="shared" si="116"/>
        <v>0.11018997940641331</v>
      </c>
      <c r="R983" s="356"/>
    </row>
    <row r="984" spans="1:18" ht="12.75" customHeight="1" x14ac:dyDescent="0.35">
      <c r="A984" s="295">
        <f t="shared" si="119"/>
        <v>34</v>
      </c>
      <c r="B984" s="295" t="s">
        <v>1243</v>
      </c>
      <c r="C984" s="295">
        <v>1023.7</v>
      </c>
      <c r="D984" s="295"/>
      <c r="E984" s="295"/>
      <c r="F984" s="295">
        <f t="shared" si="117"/>
        <v>1023.7</v>
      </c>
      <c r="G984" s="373" t="s">
        <v>1904</v>
      </c>
      <c r="H984" s="386">
        <v>350</v>
      </c>
      <c r="I984" s="296">
        <f t="shared" si="114"/>
        <v>6.4033874285404834E-3</v>
      </c>
      <c r="J984" s="361">
        <f t="shared" si="115"/>
        <v>27.415783105924653</v>
      </c>
      <c r="K984" s="361">
        <f t="shared" si="118"/>
        <v>6.0314722833034233</v>
      </c>
      <c r="L984" s="297">
        <v>11.042410400441694</v>
      </c>
      <c r="M984" s="382">
        <v>6.9603495847521382</v>
      </c>
      <c r="N984" s="296">
        <f t="shared" si="116"/>
        <v>5.0258879920310549E-2</v>
      </c>
      <c r="R984" s="356"/>
    </row>
    <row r="985" spans="1:18" ht="12.75" customHeight="1" x14ac:dyDescent="0.35">
      <c r="A985" s="295">
        <f t="shared" si="119"/>
        <v>35</v>
      </c>
      <c r="B985" s="295" t="s">
        <v>1247</v>
      </c>
      <c r="C985" s="295">
        <v>214.1</v>
      </c>
      <c r="D985" s="295"/>
      <c r="E985" s="295"/>
      <c r="F985" s="295">
        <f t="shared" si="117"/>
        <v>214.1</v>
      </c>
      <c r="G985" s="373" t="s">
        <v>1904</v>
      </c>
      <c r="H985" s="386">
        <v>140</v>
      </c>
      <c r="I985" s="296">
        <f t="shared" si="114"/>
        <v>2.5613549714161932E-3</v>
      </c>
      <c r="J985" s="361">
        <f t="shared" si="115"/>
        <v>10.966313242369861</v>
      </c>
      <c r="K985" s="361">
        <f t="shared" si="118"/>
        <v>2.4125889133213692</v>
      </c>
      <c r="L985" s="297">
        <v>4.4169641601766783</v>
      </c>
      <c r="M985" s="382">
        <v>2.7841398339008556</v>
      </c>
      <c r="N985" s="296">
        <f t="shared" si="116"/>
        <v>9.6123335589765366E-2</v>
      </c>
      <c r="R985" s="356"/>
    </row>
    <row r="986" spans="1:18" ht="12.75" customHeight="1" x14ac:dyDescent="0.35">
      <c r="A986" s="295">
        <f t="shared" si="119"/>
        <v>36</v>
      </c>
      <c r="B986" s="295" t="s">
        <v>1248</v>
      </c>
      <c r="C986" s="295">
        <v>396.1</v>
      </c>
      <c r="D986" s="295"/>
      <c r="E986" s="295">
        <v>77.8</v>
      </c>
      <c r="F986" s="295">
        <f t="shared" si="117"/>
        <v>473.90000000000003</v>
      </c>
      <c r="G986" s="373" t="s">
        <v>1904</v>
      </c>
      <c r="H986" s="386">
        <v>360</v>
      </c>
      <c r="I986" s="296">
        <f t="shared" si="114"/>
        <v>6.586341355070211E-3</v>
      </c>
      <c r="J986" s="361">
        <f t="shared" si="115"/>
        <v>28.199091194665353</v>
      </c>
      <c r="K986" s="361">
        <f t="shared" si="118"/>
        <v>6.2038000628263781</v>
      </c>
      <c r="L986" s="297">
        <v>11.357907840454315</v>
      </c>
      <c r="M986" s="382">
        <v>7.1592167157450559</v>
      </c>
      <c r="N986" s="296">
        <f t="shared" si="116"/>
        <v>0.1116691618773815</v>
      </c>
      <c r="R986" s="356"/>
    </row>
    <row r="987" spans="1:18" ht="12.75" customHeight="1" x14ac:dyDescent="0.35">
      <c r="A987" s="295">
        <f t="shared" si="119"/>
        <v>37</v>
      </c>
      <c r="B987" s="295" t="s">
        <v>1249</v>
      </c>
      <c r="C987" s="295">
        <v>479.6</v>
      </c>
      <c r="D987" s="295"/>
      <c r="E987" s="295"/>
      <c r="F987" s="295">
        <f t="shared" si="117"/>
        <v>479.6</v>
      </c>
      <c r="G987" s="373" t="s">
        <v>1904</v>
      </c>
      <c r="H987" s="386">
        <v>480</v>
      </c>
      <c r="I987" s="296">
        <f t="shared" si="114"/>
        <v>8.7817884734269491E-3</v>
      </c>
      <c r="J987" s="361">
        <f t="shared" si="115"/>
        <v>37.598788259553807</v>
      </c>
      <c r="K987" s="361">
        <f t="shared" si="118"/>
        <v>8.2717334171018368</v>
      </c>
      <c r="L987" s="297">
        <v>15.143877120605753</v>
      </c>
      <c r="M987" s="382">
        <v>9.5456222876600769</v>
      </c>
      <c r="N987" s="296">
        <f t="shared" si="116"/>
        <v>0.14712264613202974</v>
      </c>
      <c r="R987" s="356"/>
    </row>
    <row r="988" spans="1:18" ht="12.75" customHeight="1" x14ac:dyDescent="0.35">
      <c r="A988" s="295">
        <f t="shared" si="119"/>
        <v>38</v>
      </c>
      <c r="B988" s="295" t="s">
        <v>1250</v>
      </c>
      <c r="C988" s="295">
        <v>415.6</v>
      </c>
      <c r="D988" s="295"/>
      <c r="E988" s="295"/>
      <c r="F988" s="295">
        <f t="shared" si="117"/>
        <v>415.6</v>
      </c>
      <c r="G988" s="373" t="s">
        <v>1895</v>
      </c>
      <c r="H988" s="386">
        <v>380</v>
      </c>
      <c r="I988" s="296">
        <f t="shared" si="114"/>
        <v>6.9522492081296678E-3</v>
      </c>
      <c r="J988" s="361">
        <f t="shared" si="115"/>
        <v>29.765707372146764</v>
      </c>
      <c r="K988" s="361">
        <f t="shared" si="118"/>
        <v>6.5484556218722885</v>
      </c>
      <c r="L988" s="297">
        <v>11.988902720479555</v>
      </c>
      <c r="M988" s="382">
        <v>7.5569509777308941</v>
      </c>
      <c r="N988" s="296">
        <f t="shared" si="116"/>
        <v>0.13440812486099493</v>
      </c>
      <c r="R988" s="356"/>
    </row>
    <row r="989" spans="1:18" ht="12.75" customHeight="1" x14ac:dyDescent="0.35">
      <c r="A989" s="295">
        <f t="shared" si="119"/>
        <v>39</v>
      </c>
      <c r="B989" s="295" t="s">
        <v>1251</v>
      </c>
      <c r="C989" s="295">
        <v>338.9</v>
      </c>
      <c r="D989" s="295"/>
      <c r="E989" s="295">
        <v>73.099999999999994</v>
      </c>
      <c r="F989" s="295">
        <f t="shared" si="117"/>
        <v>412</v>
      </c>
      <c r="G989" s="373" t="s">
        <v>1905</v>
      </c>
      <c r="H989" s="386">
        <v>460</v>
      </c>
      <c r="I989" s="296">
        <f t="shared" si="114"/>
        <v>8.4158806203674923E-3</v>
      </c>
      <c r="J989" s="361">
        <f t="shared" si="115"/>
        <v>36.0321720820724</v>
      </c>
      <c r="K989" s="361">
        <f t="shared" si="118"/>
        <v>7.9270778580559282</v>
      </c>
      <c r="L989" s="297">
        <v>14.512882240580513</v>
      </c>
      <c r="M989" s="382">
        <v>9.1478880256742414</v>
      </c>
      <c r="N989" s="296">
        <f t="shared" si="116"/>
        <v>0.16412626263685215</v>
      </c>
      <c r="R989" s="356"/>
    </row>
    <row r="990" spans="1:18" ht="12.75" customHeight="1" x14ac:dyDescent="0.35">
      <c r="A990" s="295">
        <f t="shared" si="119"/>
        <v>40</v>
      </c>
      <c r="B990" s="295" t="s">
        <v>1252</v>
      </c>
      <c r="C990" s="295">
        <v>154.69999999999999</v>
      </c>
      <c r="D990" s="295"/>
      <c r="E990" s="295"/>
      <c r="F990" s="295">
        <f t="shared" si="117"/>
        <v>154.69999999999999</v>
      </c>
      <c r="G990" s="373" t="s">
        <v>1904</v>
      </c>
      <c r="H990" s="386">
        <v>75</v>
      </c>
      <c r="I990" s="296">
        <f t="shared" si="114"/>
        <v>1.3721544489729606E-3</v>
      </c>
      <c r="J990" s="361">
        <f t="shared" si="115"/>
        <v>5.8748106655552821</v>
      </c>
      <c r="K990" s="361">
        <f t="shared" si="118"/>
        <v>1.2924583464221622</v>
      </c>
      <c r="L990" s="297">
        <v>2.366230800094649</v>
      </c>
      <c r="M990" s="382">
        <v>1.4915034824468869</v>
      </c>
      <c r="N990" s="296">
        <f t="shared" si="116"/>
        <v>7.1266989621971449E-2</v>
      </c>
      <c r="R990" s="356"/>
    </row>
    <row r="991" spans="1:18" ht="12.75" customHeight="1" x14ac:dyDescent="0.35">
      <c r="A991" s="295">
        <f t="shared" si="119"/>
        <v>41</v>
      </c>
      <c r="B991" s="295" t="s">
        <v>1253</v>
      </c>
      <c r="C991" s="295">
        <v>127</v>
      </c>
      <c r="D991" s="295">
        <v>51.8</v>
      </c>
      <c r="E991" s="295"/>
      <c r="F991" s="295">
        <f t="shared" si="117"/>
        <v>178.8</v>
      </c>
      <c r="G991" s="373" t="s">
        <v>1904</v>
      </c>
      <c r="H991" s="386">
        <v>170</v>
      </c>
      <c r="I991" s="296">
        <f t="shared" si="114"/>
        <v>3.1102167510053775E-3</v>
      </c>
      <c r="J991" s="361">
        <f t="shared" si="115"/>
        <v>13.316237508591973</v>
      </c>
      <c r="K991" s="361">
        <f t="shared" si="118"/>
        <v>2.9295722518902343</v>
      </c>
      <c r="L991" s="297">
        <v>5.3634564802145377</v>
      </c>
      <c r="M991" s="382">
        <v>3.3807412268796102</v>
      </c>
      <c r="N991" s="296">
        <f t="shared" si="116"/>
        <v>0.13976514243610935</v>
      </c>
      <c r="R991" s="356"/>
    </row>
    <row r="992" spans="1:18" ht="12.75" customHeight="1" x14ac:dyDescent="0.35">
      <c r="A992" s="295">
        <f t="shared" si="119"/>
        <v>42</v>
      </c>
      <c r="B992" s="295" t="s">
        <v>1254</v>
      </c>
      <c r="C992" s="295">
        <v>228.6</v>
      </c>
      <c r="D992" s="295"/>
      <c r="E992" s="295"/>
      <c r="F992" s="295">
        <f t="shared" si="117"/>
        <v>228.6</v>
      </c>
      <c r="G992" s="373" t="s">
        <v>1904</v>
      </c>
      <c r="H992" s="386">
        <v>170</v>
      </c>
      <c r="I992" s="296">
        <f t="shared" si="114"/>
        <v>3.1102167510053775E-3</v>
      </c>
      <c r="J992" s="361">
        <f t="shared" si="115"/>
        <v>13.316237508591973</v>
      </c>
      <c r="K992" s="361">
        <f t="shared" si="118"/>
        <v>2.9295722518902343</v>
      </c>
      <c r="L992" s="297">
        <v>5.3634564802145377</v>
      </c>
      <c r="M992" s="382">
        <v>3.3807412268796102</v>
      </c>
      <c r="N992" s="296">
        <f t="shared" si="116"/>
        <v>0.1093176179684005</v>
      </c>
      <c r="R992" s="356"/>
    </row>
    <row r="993" spans="1:18" ht="12.75" customHeight="1" x14ac:dyDescent="0.35">
      <c r="A993" s="295">
        <f t="shared" si="119"/>
        <v>43</v>
      </c>
      <c r="B993" s="295" t="s">
        <v>1255</v>
      </c>
      <c r="C993" s="295">
        <v>211.7</v>
      </c>
      <c r="D993" s="295"/>
      <c r="E993" s="295"/>
      <c r="F993" s="295">
        <f t="shared" si="117"/>
        <v>211.7</v>
      </c>
      <c r="G993" s="373" t="s">
        <v>1905</v>
      </c>
      <c r="H993" s="386">
        <v>184</v>
      </c>
      <c r="I993" s="296">
        <f t="shared" si="114"/>
        <v>3.3663522481469968E-3</v>
      </c>
      <c r="J993" s="361">
        <f t="shared" si="115"/>
        <v>14.412868832828959</v>
      </c>
      <c r="K993" s="361">
        <f t="shared" si="118"/>
        <v>3.170831143222371</v>
      </c>
      <c r="L993" s="297">
        <v>5.8051528962322054</v>
      </c>
      <c r="M993" s="382">
        <v>3.659155210269696</v>
      </c>
      <c r="N993" s="296">
        <f t="shared" si="116"/>
        <v>0.12776574436728028</v>
      </c>
      <c r="R993" s="356"/>
    </row>
    <row r="994" spans="1:18" ht="12.75" customHeight="1" x14ac:dyDescent="0.35">
      <c r="A994" s="295">
        <f t="shared" si="119"/>
        <v>44</v>
      </c>
      <c r="B994" s="295" t="s">
        <v>1256</v>
      </c>
      <c r="C994" s="295">
        <v>209.66</v>
      </c>
      <c r="D994" s="295"/>
      <c r="E994" s="313"/>
      <c r="F994" s="295">
        <f t="shared" si="117"/>
        <v>209.66</v>
      </c>
      <c r="G994" s="373" t="s">
        <v>1905</v>
      </c>
      <c r="H994" s="386">
        <v>191</v>
      </c>
      <c r="I994" s="296">
        <f t="shared" si="114"/>
        <v>3.4944199967178067E-3</v>
      </c>
      <c r="J994" s="361">
        <f t="shared" si="115"/>
        <v>14.961184494947453</v>
      </c>
      <c r="K994" s="361">
        <f t="shared" si="118"/>
        <v>3.2914605888884396</v>
      </c>
      <c r="L994" s="297">
        <v>6.0260011042410397</v>
      </c>
      <c r="M994" s="382">
        <v>3.7983622019647387</v>
      </c>
      <c r="N994" s="296">
        <f t="shared" si="116"/>
        <v>0.13391685772222489</v>
      </c>
      <c r="R994" s="356"/>
    </row>
    <row r="995" spans="1:18" ht="12.75" customHeight="1" x14ac:dyDescent="0.35">
      <c r="A995" s="295">
        <f t="shared" si="119"/>
        <v>45</v>
      </c>
      <c r="B995" s="295" t="s">
        <v>1257</v>
      </c>
      <c r="C995" s="295">
        <v>211.9</v>
      </c>
      <c r="D995" s="295"/>
      <c r="E995" s="295"/>
      <c r="F995" s="295">
        <f t="shared" si="117"/>
        <v>211.9</v>
      </c>
      <c r="G995" s="373" t="s">
        <v>1905</v>
      </c>
      <c r="H995" s="386">
        <v>195</v>
      </c>
      <c r="I995" s="296">
        <f t="shared" si="114"/>
        <v>3.5676015673296976E-3</v>
      </c>
      <c r="J995" s="361">
        <f t="shared" si="115"/>
        <v>15.274507730443734</v>
      </c>
      <c r="K995" s="361">
        <f t="shared" si="118"/>
        <v>3.3603917006976216</v>
      </c>
      <c r="L995" s="297">
        <v>6.1522000802460877</v>
      </c>
      <c r="M995" s="382">
        <v>3.8779090543619064</v>
      </c>
      <c r="N995" s="296">
        <f t="shared" si="116"/>
        <v>0.13527611404317769</v>
      </c>
      <c r="R995" s="356"/>
    </row>
    <row r="996" spans="1:18" ht="12.75" customHeight="1" x14ac:dyDescent="0.35">
      <c r="A996" s="295">
        <f t="shared" si="119"/>
        <v>46</v>
      </c>
      <c r="B996" s="295" t="s">
        <v>1258</v>
      </c>
      <c r="C996" s="295">
        <v>207</v>
      </c>
      <c r="D996" s="295"/>
      <c r="E996" s="295"/>
      <c r="F996" s="295">
        <f t="shared" si="117"/>
        <v>207</v>
      </c>
      <c r="G996" s="373" t="s">
        <v>1905</v>
      </c>
      <c r="H996" s="386">
        <v>180</v>
      </c>
      <c r="I996" s="296">
        <f t="shared" si="114"/>
        <v>3.2931706775351055E-3</v>
      </c>
      <c r="J996" s="361">
        <f t="shared" si="115"/>
        <v>14.099545597332677</v>
      </c>
      <c r="K996" s="361">
        <f t="shared" si="118"/>
        <v>3.101900031413189</v>
      </c>
      <c r="L996" s="297">
        <v>5.6789539202271575</v>
      </c>
      <c r="M996" s="382">
        <v>3.579608357872528</v>
      </c>
      <c r="N996" s="296">
        <f t="shared" si="116"/>
        <v>0.12782612515384323</v>
      </c>
      <c r="R996" s="356"/>
    </row>
    <row r="997" spans="1:18" ht="12.75" customHeight="1" x14ac:dyDescent="0.35">
      <c r="A997" s="295">
        <f t="shared" si="119"/>
        <v>47</v>
      </c>
      <c r="B997" s="295" t="s">
        <v>1259</v>
      </c>
      <c r="C997" s="295">
        <v>513.6</v>
      </c>
      <c r="D997" s="295"/>
      <c r="E997" s="295"/>
      <c r="F997" s="295">
        <f t="shared" si="117"/>
        <v>513.6</v>
      </c>
      <c r="G997" s="373" t="s">
        <v>1904</v>
      </c>
      <c r="H997" s="386">
        <v>210</v>
      </c>
      <c r="I997" s="296">
        <f t="shared" si="114"/>
        <v>3.8420324571242898E-3</v>
      </c>
      <c r="J997" s="361">
        <f t="shared" si="115"/>
        <v>16.449469863554789</v>
      </c>
      <c r="K997" s="361">
        <f t="shared" si="118"/>
        <v>3.6188833699820537</v>
      </c>
      <c r="L997" s="297">
        <v>6.6254462402650169</v>
      </c>
      <c r="M997" s="382">
        <v>4.1762097508512834</v>
      </c>
      <c r="N997" s="296">
        <f t="shared" si="116"/>
        <v>6.0105158147689144E-2</v>
      </c>
      <c r="R997" s="356"/>
    </row>
    <row r="998" spans="1:18" ht="12.75" customHeight="1" x14ac:dyDescent="0.35">
      <c r="A998" s="295">
        <f t="shared" si="119"/>
        <v>48</v>
      </c>
      <c r="B998" s="295" t="s">
        <v>1260</v>
      </c>
      <c r="C998" s="295">
        <v>322.89999999999998</v>
      </c>
      <c r="D998" s="295">
        <v>13.4</v>
      </c>
      <c r="E998" s="295"/>
      <c r="F998" s="295">
        <f t="shared" si="117"/>
        <v>336.29999999999995</v>
      </c>
      <c r="G998" s="373" t="s">
        <v>1904</v>
      </c>
      <c r="H998" s="386">
        <v>163</v>
      </c>
      <c r="I998" s="296">
        <f t="shared" si="114"/>
        <v>2.9821490024345681E-3</v>
      </c>
      <c r="J998" s="361">
        <f t="shared" si="115"/>
        <v>12.767921846473481</v>
      </c>
      <c r="K998" s="361">
        <f t="shared" si="118"/>
        <v>2.8089428062241657</v>
      </c>
      <c r="L998" s="297">
        <v>5.1426082722057034</v>
      </c>
      <c r="M998" s="382">
        <v>3.2415342351845675</v>
      </c>
      <c r="N998" s="296">
        <f t="shared" si="116"/>
        <v>7.1248906214950697E-2</v>
      </c>
      <c r="R998" s="356"/>
    </row>
    <row r="999" spans="1:18" ht="12.75" customHeight="1" x14ac:dyDescent="0.35">
      <c r="A999" s="295">
        <f t="shared" si="119"/>
        <v>49</v>
      </c>
      <c r="B999" s="295" t="s">
        <v>1261</v>
      </c>
      <c r="C999" s="295">
        <v>315.5</v>
      </c>
      <c r="D999" s="295"/>
      <c r="E999" s="295"/>
      <c r="F999" s="295">
        <f t="shared" si="117"/>
        <v>315.5</v>
      </c>
      <c r="G999" s="373" t="s">
        <v>1904</v>
      </c>
      <c r="H999" s="386">
        <v>186</v>
      </c>
      <c r="I999" s="296">
        <f t="shared" si="114"/>
        <v>3.4029430334529425E-3</v>
      </c>
      <c r="J999" s="361">
        <f t="shared" si="115"/>
        <v>14.5695304505771</v>
      </c>
      <c r="K999" s="361">
        <f t="shared" si="118"/>
        <v>3.2052966991269618</v>
      </c>
      <c r="L999" s="297">
        <v>5.8682523842347294</v>
      </c>
      <c r="M999" s="382">
        <v>3.6989286364682799</v>
      </c>
      <c r="N999" s="296">
        <f t="shared" si="116"/>
        <v>8.6662466467217342E-2</v>
      </c>
      <c r="R999" s="356"/>
    </row>
    <row r="1000" spans="1:18" ht="12.75" customHeight="1" x14ac:dyDescent="0.35">
      <c r="A1000" s="295">
        <f t="shared" si="119"/>
        <v>50</v>
      </c>
      <c r="B1000" s="295" t="s">
        <v>1262</v>
      </c>
      <c r="C1000" s="295">
        <v>375.8</v>
      </c>
      <c r="D1000" s="295"/>
      <c r="E1000" s="295"/>
      <c r="F1000" s="295">
        <f t="shared" si="117"/>
        <v>375.8</v>
      </c>
      <c r="G1000" s="373" t="s">
        <v>1904</v>
      </c>
      <c r="H1000" s="386">
        <v>212</v>
      </c>
      <c r="I1000" s="296">
        <f t="shared" si="114"/>
        <v>3.8786232424302355E-3</v>
      </c>
      <c r="J1000" s="361">
        <f t="shared" si="115"/>
        <v>16.606131481302931</v>
      </c>
      <c r="K1000" s="361">
        <f t="shared" si="118"/>
        <v>3.6533489258866449</v>
      </c>
      <c r="L1000" s="297">
        <v>6.6885457282675409</v>
      </c>
      <c r="M1000" s="382">
        <v>4.2159831770498668</v>
      </c>
      <c r="N1000" s="296">
        <f t="shared" si="116"/>
        <v>8.2927113657549192E-2</v>
      </c>
      <c r="R1000" s="356"/>
    </row>
    <row r="1001" spans="1:18" ht="12.75" customHeight="1" x14ac:dyDescent="0.35">
      <c r="A1001" s="295">
        <f t="shared" si="119"/>
        <v>51</v>
      </c>
      <c r="B1001" s="295" t="s">
        <v>1268</v>
      </c>
      <c r="C1001" s="295">
        <v>267.3</v>
      </c>
      <c r="D1001" s="295"/>
      <c r="E1001" s="295"/>
      <c r="F1001" s="295">
        <f t="shared" si="117"/>
        <v>267.3</v>
      </c>
      <c r="G1001" s="373" t="s">
        <v>1905</v>
      </c>
      <c r="H1001" s="386">
        <v>210</v>
      </c>
      <c r="I1001" s="296">
        <f t="shared" si="114"/>
        <v>3.8420324571242898E-3</v>
      </c>
      <c r="J1001" s="361">
        <f t="shared" si="115"/>
        <v>16.449469863554789</v>
      </c>
      <c r="K1001" s="361">
        <f t="shared" si="118"/>
        <v>3.6188833699820537</v>
      </c>
      <c r="L1001" s="297">
        <v>6.6254462402650169</v>
      </c>
      <c r="M1001" s="382">
        <v>4.1762097508512834</v>
      </c>
      <c r="N1001" s="296">
        <f t="shared" si="116"/>
        <v>0.11548824999870237</v>
      </c>
      <c r="R1001" s="356"/>
    </row>
    <row r="1002" spans="1:18" ht="12.75" customHeight="1" x14ac:dyDescent="0.35">
      <c r="A1002" s="295">
        <f t="shared" si="119"/>
        <v>52</v>
      </c>
      <c r="B1002" s="295" t="s">
        <v>1269</v>
      </c>
      <c r="C1002" s="295">
        <v>505.3</v>
      </c>
      <c r="D1002" s="295"/>
      <c r="E1002" s="295"/>
      <c r="F1002" s="295">
        <f t="shared" si="117"/>
        <v>505.3</v>
      </c>
      <c r="G1002" s="373" t="s">
        <v>1896</v>
      </c>
      <c r="H1002" s="386">
        <v>224</v>
      </c>
      <c r="I1002" s="296">
        <f t="shared" si="114"/>
        <v>4.0981679542659091E-3</v>
      </c>
      <c r="J1002" s="361">
        <f t="shared" si="115"/>
        <v>17.546101187791777</v>
      </c>
      <c r="K1002" s="361">
        <f t="shared" si="118"/>
        <v>3.8601422613141909</v>
      </c>
      <c r="L1002" s="297">
        <v>7.0671426562826856</v>
      </c>
      <c r="M1002" s="382">
        <v>4.4546237342413688</v>
      </c>
      <c r="N1002" s="296">
        <f t="shared" si="116"/>
        <v>6.5165267840154403E-2</v>
      </c>
      <c r="R1002" s="356"/>
    </row>
    <row r="1003" spans="1:18" ht="12.75" customHeight="1" x14ac:dyDescent="0.35">
      <c r="A1003" s="295">
        <f t="shared" si="119"/>
        <v>53</v>
      </c>
      <c r="B1003" s="295" t="s">
        <v>1270</v>
      </c>
      <c r="C1003" s="295">
        <v>500.8</v>
      </c>
      <c r="D1003" s="295"/>
      <c r="E1003" s="295"/>
      <c r="F1003" s="295">
        <f t="shared" si="117"/>
        <v>500.8</v>
      </c>
      <c r="G1003" s="373" t="s">
        <v>1896</v>
      </c>
      <c r="H1003" s="386">
        <v>220</v>
      </c>
      <c r="I1003" s="296">
        <f t="shared" si="114"/>
        <v>4.0249863836540178E-3</v>
      </c>
      <c r="J1003" s="361">
        <f t="shared" si="115"/>
        <v>17.232777952295493</v>
      </c>
      <c r="K1003" s="361">
        <f t="shared" si="118"/>
        <v>3.7912111495050085</v>
      </c>
      <c r="L1003" s="297">
        <v>6.9409436802776376</v>
      </c>
      <c r="M1003" s="382">
        <v>4.3750768818442021</v>
      </c>
      <c r="N1003" s="296">
        <f t="shared" si="116"/>
        <v>6.4576696613263471E-2</v>
      </c>
      <c r="R1003" s="356"/>
    </row>
    <row r="1004" spans="1:18" ht="12.75" customHeight="1" x14ac:dyDescent="0.35">
      <c r="A1004" s="295">
        <f t="shared" si="119"/>
        <v>54</v>
      </c>
      <c r="B1004" s="295" t="s">
        <v>1271</v>
      </c>
      <c r="C1004" s="295">
        <v>494</v>
      </c>
      <c r="D1004" s="295"/>
      <c r="E1004" s="295"/>
      <c r="F1004" s="295">
        <f t="shared" si="117"/>
        <v>494</v>
      </c>
      <c r="G1004" s="373" t="s">
        <v>1896</v>
      </c>
      <c r="H1004" s="386">
        <v>220</v>
      </c>
      <c r="I1004" s="296">
        <f t="shared" si="114"/>
        <v>4.0249863836540178E-3</v>
      </c>
      <c r="J1004" s="361">
        <f t="shared" si="115"/>
        <v>17.232777952295493</v>
      </c>
      <c r="K1004" s="361">
        <f t="shared" si="118"/>
        <v>3.7912111495050085</v>
      </c>
      <c r="L1004" s="297">
        <v>6.9409436802776376</v>
      </c>
      <c r="M1004" s="382">
        <v>4.3750768818442021</v>
      </c>
      <c r="N1004" s="296">
        <f t="shared" si="116"/>
        <v>6.5465606607130258E-2</v>
      </c>
      <c r="R1004" s="356"/>
    </row>
    <row r="1005" spans="1:18" ht="12.75" customHeight="1" x14ac:dyDescent="0.35">
      <c r="A1005" s="295">
        <f t="shared" si="119"/>
        <v>55</v>
      </c>
      <c r="B1005" s="295" t="s">
        <v>1272</v>
      </c>
      <c r="C1005" s="295">
        <v>504.3</v>
      </c>
      <c r="D1005" s="295"/>
      <c r="E1005" s="295"/>
      <c r="F1005" s="295">
        <f t="shared" si="117"/>
        <v>504.3</v>
      </c>
      <c r="G1005" s="373" t="s">
        <v>1896</v>
      </c>
      <c r="H1005" s="386">
        <v>220</v>
      </c>
      <c r="I1005" s="296">
        <f t="shared" si="114"/>
        <v>4.0249863836540178E-3</v>
      </c>
      <c r="J1005" s="361">
        <f t="shared" si="115"/>
        <v>17.232777952295493</v>
      </c>
      <c r="K1005" s="361">
        <f t="shared" si="118"/>
        <v>3.7912111495050085</v>
      </c>
      <c r="L1005" s="297">
        <v>6.9409436802776376</v>
      </c>
      <c r="M1005" s="382">
        <v>4.3750768818442021</v>
      </c>
      <c r="N1005" s="296">
        <f t="shared" si="116"/>
        <v>6.4128514106528547E-2</v>
      </c>
      <c r="R1005" s="356"/>
    </row>
    <row r="1006" spans="1:18" ht="12.75" customHeight="1" x14ac:dyDescent="0.35">
      <c r="A1006" s="295">
        <f t="shared" si="119"/>
        <v>56</v>
      </c>
      <c r="B1006" s="295" t="s">
        <v>1273</v>
      </c>
      <c r="C1006" s="295">
        <v>272.3</v>
      </c>
      <c r="D1006" s="295"/>
      <c r="E1006" s="295"/>
      <c r="F1006" s="295">
        <f t="shared" si="117"/>
        <v>272.3</v>
      </c>
      <c r="G1006" s="373" t="s">
        <v>1905</v>
      </c>
      <c r="H1006" s="386">
        <v>210</v>
      </c>
      <c r="I1006" s="296">
        <f t="shared" si="114"/>
        <v>3.8420324571242898E-3</v>
      </c>
      <c r="J1006" s="361">
        <f t="shared" si="115"/>
        <v>16.449469863554789</v>
      </c>
      <c r="K1006" s="361">
        <f t="shared" si="118"/>
        <v>3.6188833699820537</v>
      </c>
      <c r="L1006" s="297">
        <v>6.6254462402650169</v>
      </c>
      <c r="M1006" s="382">
        <v>4.1762097508512834</v>
      </c>
      <c r="N1006" s="296">
        <f t="shared" si="116"/>
        <v>0.11336764313130057</v>
      </c>
      <c r="R1006" s="356"/>
    </row>
    <row r="1007" spans="1:18" ht="12.75" customHeight="1" x14ac:dyDescent="0.35">
      <c r="A1007" s="295">
        <f t="shared" si="119"/>
        <v>57</v>
      </c>
      <c r="B1007" s="295" t="s">
        <v>1274</v>
      </c>
      <c r="C1007" s="295">
        <v>388.84</v>
      </c>
      <c r="D1007" s="295"/>
      <c r="E1007" s="295"/>
      <c r="F1007" s="295">
        <f t="shared" si="117"/>
        <v>388.84</v>
      </c>
      <c r="G1007" s="373" t="s">
        <v>1896</v>
      </c>
      <c r="H1007" s="386">
        <v>220</v>
      </c>
      <c r="I1007" s="296">
        <f t="shared" si="114"/>
        <v>4.0249863836540178E-3</v>
      </c>
      <c r="J1007" s="361">
        <f t="shared" si="115"/>
        <v>17.232777952295493</v>
      </c>
      <c r="K1007" s="361">
        <f t="shared" si="118"/>
        <v>3.7912111495050085</v>
      </c>
      <c r="L1007" s="297">
        <v>6.9409436802776376</v>
      </c>
      <c r="M1007" s="382">
        <v>4.3750768818442021</v>
      </c>
      <c r="N1007" s="296">
        <f t="shared" si="116"/>
        <v>8.3170480567643104E-2</v>
      </c>
      <c r="R1007" s="356"/>
    </row>
    <row r="1008" spans="1:18" ht="12.75" customHeight="1" x14ac:dyDescent="0.35">
      <c r="A1008" s="295">
        <f t="shared" si="119"/>
        <v>58</v>
      </c>
      <c r="B1008" s="295" t="s">
        <v>1275</v>
      </c>
      <c r="C1008" s="295">
        <v>441.6</v>
      </c>
      <c r="D1008" s="295"/>
      <c r="E1008" s="295"/>
      <c r="F1008" s="295">
        <f t="shared" si="117"/>
        <v>441.6</v>
      </c>
      <c r="G1008" s="373" t="s">
        <v>1896</v>
      </c>
      <c r="H1008" s="386">
        <v>195</v>
      </c>
      <c r="I1008" s="296">
        <f t="shared" si="114"/>
        <v>3.5676015673296976E-3</v>
      </c>
      <c r="J1008" s="361">
        <f t="shared" si="115"/>
        <v>15.274507730443734</v>
      </c>
      <c r="K1008" s="361">
        <f t="shared" si="118"/>
        <v>3.3603917006976216</v>
      </c>
      <c r="L1008" s="297">
        <v>6.1522000802460877</v>
      </c>
      <c r="M1008" s="382">
        <v>3.8779090543619064</v>
      </c>
      <c r="N1008" s="296">
        <f t="shared" si="116"/>
        <v>6.4911704179686031E-2</v>
      </c>
      <c r="R1008" s="356"/>
    </row>
    <row r="1009" spans="1:18" ht="12.75" customHeight="1" x14ac:dyDescent="0.35">
      <c r="A1009" s="295">
        <f t="shared" si="119"/>
        <v>59</v>
      </c>
      <c r="B1009" s="295" t="s">
        <v>1276</v>
      </c>
      <c r="C1009" s="295">
        <v>440.7</v>
      </c>
      <c r="D1009" s="295"/>
      <c r="E1009" s="295"/>
      <c r="F1009" s="295">
        <f t="shared" si="117"/>
        <v>440.7</v>
      </c>
      <c r="G1009" s="373" t="s">
        <v>1896</v>
      </c>
      <c r="H1009" s="386">
        <v>264</v>
      </c>
      <c r="I1009" s="296">
        <f t="shared" si="114"/>
        <v>4.8299836603848218E-3</v>
      </c>
      <c r="J1009" s="361">
        <f t="shared" si="115"/>
        <v>20.679333542754595</v>
      </c>
      <c r="K1009" s="361">
        <f t="shared" si="118"/>
        <v>4.5494533794060112</v>
      </c>
      <c r="L1009" s="297">
        <v>8.329132416333163</v>
      </c>
      <c r="M1009" s="382">
        <v>5.2500922582130416</v>
      </c>
      <c r="N1009" s="296">
        <f t="shared" si="116"/>
        <v>8.8059931011361045E-2</v>
      </c>
      <c r="R1009" s="356"/>
    </row>
    <row r="1010" spans="1:18" ht="12.75" customHeight="1" x14ac:dyDescent="0.35">
      <c r="A1010" s="295">
        <f t="shared" si="119"/>
        <v>60</v>
      </c>
      <c r="B1010" s="295" t="s">
        <v>1277</v>
      </c>
      <c r="C1010" s="295">
        <v>399.7</v>
      </c>
      <c r="D1010" s="295"/>
      <c r="E1010" s="295"/>
      <c r="F1010" s="295">
        <f t="shared" si="117"/>
        <v>399.7</v>
      </c>
      <c r="G1010" s="373" t="s">
        <v>1896</v>
      </c>
      <c r="H1010" s="386">
        <v>220</v>
      </c>
      <c r="I1010" s="296">
        <f t="shared" si="114"/>
        <v>4.0249863836540178E-3</v>
      </c>
      <c r="J1010" s="361">
        <f t="shared" si="115"/>
        <v>17.232777952295493</v>
      </c>
      <c r="K1010" s="361">
        <f t="shared" si="118"/>
        <v>3.7912111495050085</v>
      </c>
      <c r="L1010" s="297">
        <v>6.9409436802776376</v>
      </c>
      <c r="M1010" s="382">
        <v>4.3750768818442021</v>
      </c>
      <c r="N1010" s="296">
        <f t="shared" si="116"/>
        <v>8.0910707190198508E-2</v>
      </c>
      <c r="R1010" s="356"/>
    </row>
    <row r="1011" spans="1:18" ht="12.75" customHeight="1" x14ac:dyDescent="0.35">
      <c r="A1011" s="295">
        <f t="shared" si="119"/>
        <v>61</v>
      </c>
      <c r="B1011" s="295" t="s">
        <v>1278</v>
      </c>
      <c r="C1011" s="295">
        <v>275.89999999999998</v>
      </c>
      <c r="D1011" s="295"/>
      <c r="E1011" s="295"/>
      <c r="F1011" s="295">
        <f t="shared" si="117"/>
        <v>275.89999999999998</v>
      </c>
      <c r="G1011" s="373" t="s">
        <v>1904</v>
      </c>
      <c r="H1011" s="386">
        <v>280</v>
      </c>
      <c r="I1011" s="296">
        <f t="shared" si="114"/>
        <v>5.1227099428323864E-3</v>
      </c>
      <c r="J1011" s="361">
        <f t="shared" si="115"/>
        <v>21.932626484739721</v>
      </c>
      <c r="K1011" s="361">
        <f t="shared" si="118"/>
        <v>4.8251778266427383</v>
      </c>
      <c r="L1011" s="297">
        <v>8.8339283203533565</v>
      </c>
      <c r="M1011" s="382">
        <v>5.5682796678017112</v>
      </c>
      <c r="N1011" s="296">
        <f t="shared" si="116"/>
        <v>0.14918453171271306</v>
      </c>
      <c r="R1011" s="356"/>
    </row>
    <row r="1012" spans="1:18" ht="12.75" customHeight="1" x14ac:dyDescent="0.35">
      <c r="A1012" s="295">
        <f t="shared" si="119"/>
        <v>62</v>
      </c>
      <c r="B1012" s="295" t="s">
        <v>1279</v>
      </c>
      <c r="C1012" s="295">
        <v>417.4</v>
      </c>
      <c r="D1012" s="295"/>
      <c r="E1012" s="295"/>
      <c r="F1012" s="295">
        <f t="shared" si="117"/>
        <v>417.4</v>
      </c>
      <c r="G1012" s="373" t="s">
        <v>1905</v>
      </c>
      <c r="H1012" s="386">
        <v>184</v>
      </c>
      <c r="I1012" s="296">
        <f t="shared" si="114"/>
        <v>3.3663522481469968E-3</v>
      </c>
      <c r="J1012" s="361">
        <f t="shared" si="115"/>
        <v>14.412868832828959</v>
      </c>
      <c r="K1012" s="361">
        <f t="shared" si="118"/>
        <v>3.170831143222371</v>
      </c>
      <c r="L1012" s="297">
        <v>5.8051528962322054</v>
      </c>
      <c r="M1012" s="382">
        <v>3.659155210269696</v>
      </c>
      <c r="N1012" s="296">
        <f t="shared" si="116"/>
        <v>6.4801169340089199E-2</v>
      </c>
      <c r="R1012" s="356"/>
    </row>
    <row r="1013" spans="1:18" ht="12.75" customHeight="1" x14ac:dyDescent="0.35">
      <c r="A1013" s="295">
        <f t="shared" si="119"/>
        <v>63</v>
      </c>
      <c r="B1013" s="295" t="s">
        <v>1280</v>
      </c>
      <c r="C1013" s="295">
        <v>450.1</v>
      </c>
      <c r="D1013" s="295"/>
      <c r="E1013" s="295"/>
      <c r="F1013" s="295">
        <f t="shared" si="117"/>
        <v>450.1</v>
      </c>
      <c r="G1013" s="373" t="s">
        <v>1905</v>
      </c>
      <c r="H1013" s="386">
        <v>190</v>
      </c>
      <c r="I1013" s="296">
        <f t="shared" si="114"/>
        <v>3.4761246040648339E-3</v>
      </c>
      <c r="J1013" s="361">
        <f t="shared" si="115"/>
        <v>14.882853686073382</v>
      </c>
      <c r="K1013" s="361">
        <f t="shared" si="118"/>
        <v>3.2742278109361442</v>
      </c>
      <c r="L1013" s="297">
        <v>5.9944513602397773</v>
      </c>
      <c r="M1013" s="382">
        <v>3.778475488865447</v>
      </c>
      <c r="N1013" s="296">
        <f t="shared" si="116"/>
        <v>6.205289568121472E-2</v>
      </c>
      <c r="R1013" s="356"/>
    </row>
    <row r="1014" spans="1:18" ht="12.75" customHeight="1" x14ac:dyDescent="0.35">
      <c r="A1014" s="295">
        <f t="shared" si="119"/>
        <v>64</v>
      </c>
      <c r="B1014" s="295" t="s">
        <v>1281</v>
      </c>
      <c r="C1014" s="295">
        <v>451</v>
      </c>
      <c r="D1014" s="295"/>
      <c r="E1014" s="295"/>
      <c r="F1014" s="295">
        <f t="shared" si="117"/>
        <v>451</v>
      </c>
      <c r="G1014" s="373" t="s">
        <v>1905</v>
      </c>
      <c r="H1014" s="386">
        <v>184</v>
      </c>
      <c r="I1014" s="296">
        <f t="shared" si="114"/>
        <v>3.3663522481469968E-3</v>
      </c>
      <c r="J1014" s="361">
        <f t="shared" si="115"/>
        <v>14.412868832828959</v>
      </c>
      <c r="K1014" s="361">
        <f t="shared" si="118"/>
        <v>3.170831143222371</v>
      </c>
      <c r="L1014" s="297">
        <v>5.8051528962322054</v>
      </c>
      <c r="M1014" s="382">
        <v>3.659155210269696</v>
      </c>
      <c r="N1014" s="296">
        <f t="shared" si="116"/>
        <v>5.99734103826014E-2</v>
      </c>
      <c r="R1014" s="356"/>
    </row>
    <row r="1015" spans="1:18" ht="12.75" customHeight="1" x14ac:dyDescent="0.35">
      <c r="A1015" s="295">
        <f t="shared" si="119"/>
        <v>65</v>
      </c>
      <c r="B1015" s="295" t="s">
        <v>1282</v>
      </c>
      <c r="C1015" s="295">
        <v>416.4</v>
      </c>
      <c r="D1015" s="295"/>
      <c r="E1015" s="295"/>
      <c r="F1015" s="295">
        <f t="shared" si="117"/>
        <v>416.4</v>
      </c>
      <c r="G1015" s="373" t="s">
        <v>1905</v>
      </c>
      <c r="H1015" s="386">
        <v>184</v>
      </c>
      <c r="I1015" s="296">
        <f t="shared" ref="I1015:I1078" si="120">2/109317.14*H1015</f>
        <v>3.3663522481469968E-3</v>
      </c>
      <c r="J1015" s="361">
        <f t="shared" ref="J1015:J1078" si="121">I1015*4281.45</f>
        <v>14.412868832828959</v>
      </c>
      <c r="K1015" s="361">
        <f t="shared" ref="K1015:K1073" si="122">J1015*0.22</f>
        <v>3.170831143222371</v>
      </c>
      <c r="L1015" s="297">
        <v>5.8051528962322054</v>
      </c>
      <c r="M1015" s="382">
        <v>3.659155210269696</v>
      </c>
      <c r="N1015" s="296">
        <f t="shared" ref="N1015:N1078" si="123">(J1015+K1015+L1015+M1015)/F1015</f>
        <v>6.4956791744844464E-2</v>
      </c>
      <c r="R1015" s="356"/>
    </row>
    <row r="1016" spans="1:18" ht="12.75" customHeight="1" x14ac:dyDescent="0.35">
      <c r="A1016" s="295">
        <f t="shared" si="119"/>
        <v>66</v>
      </c>
      <c r="B1016" s="295" t="s">
        <v>1283</v>
      </c>
      <c r="C1016" s="295">
        <v>309.8</v>
      </c>
      <c r="D1016" s="295"/>
      <c r="E1016" s="295"/>
      <c r="F1016" s="295">
        <f t="shared" ref="F1016:F1078" si="124">E1016+D1016+C1016</f>
        <v>309.8</v>
      </c>
      <c r="G1016" s="373" t="s">
        <v>1904</v>
      </c>
      <c r="H1016" s="386">
        <v>184</v>
      </c>
      <c r="I1016" s="296">
        <f t="shared" si="120"/>
        <v>3.3663522481469968E-3</v>
      </c>
      <c r="J1016" s="361">
        <f t="shared" si="121"/>
        <v>14.412868832828959</v>
      </c>
      <c r="K1016" s="361">
        <f t="shared" si="122"/>
        <v>3.170831143222371</v>
      </c>
      <c r="L1016" s="297">
        <v>5.8051528962322054</v>
      </c>
      <c r="M1016" s="382">
        <v>3.659155210269696</v>
      </c>
      <c r="N1016" s="296">
        <f t="shared" si="123"/>
        <v>8.7307966696427472E-2</v>
      </c>
      <c r="R1016" s="356"/>
    </row>
    <row r="1017" spans="1:18" ht="12.75" customHeight="1" x14ac:dyDescent="0.35">
      <c r="A1017" s="295">
        <f t="shared" ref="A1017:A1080" si="125">A1016+1</f>
        <v>67</v>
      </c>
      <c r="B1017" s="295" t="s">
        <v>1284</v>
      </c>
      <c r="C1017" s="295">
        <v>265.89999999999998</v>
      </c>
      <c r="D1017" s="295"/>
      <c r="E1017" s="295"/>
      <c r="F1017" s="295">
        <f t="shared" si="124"/>
        <v>265.89999999999998</v>
      </c>
      <c r="G1017" s="373" t="s">
        <v>1904</v>
      </c>
      <c r="H1017" s="386">
        <v>184</v>
      </c>
      <c r="I1017" s="296">
        <f t="shared" si="120"/>
        <v>3.3663522481469968E-3</v>
      </c>
      <c r="J1017" s="361">
        <f t="shared" si="121"/>
        <v>14.412868832828959</v>
      </c>
      <c r="K1017" s="361">
        <f t="shared" si="122"/>
        <v>3.170831143222371</v>
      </c>
      <c r="L1017" s="297">
        <v>5.8051528962322054</v>
      </c>
      <c r="M1017" s="382">
        <v>3.659155210269696</v>
      </c>
      <c r="N1017" s="296">
        <f t="shared" si="123"/>
        <v>0.10172248244660863</v>
      </c>
      <c r="R1017" s="356"/>
    </row>
    <row r="1018" spans="1:18" ht="12.75" customHeight="1" x14ac:dyDescent="0.35">
      <c r="A1018" s="295">
        <f t="shared" si="125"/>
        <v>68</v>
      </c>
      <c r="B1018" s="295" t="s">
        <v>1285</v>
      </c>
      <c r="C1018" s="295">
        <v>274</v>
      </c>
      <c r="D1018" s="295"/>
      <c r="E1018" s="295"/>
      <c r="F1018" s="295">
        <f t="shared" si="124"/>
        <v>274</v>
      </c>
      <c r="G1018" s="373" t="s">
        <v>1904</v>
      </c>
      <c r="H1018" s="386">
        <v>245</v>
      </c>
      <c r="I1018" s="296">
        <f t="shared" si="120"/>
        <v>4.4823711999783383E-3</v>
      </c>
      <c r="J1018" s="361">
        <f t="shared" si="121"/>
        <v>19.191048174147255</v>
      </c>
      <c r="K1018" s="361">
        <f t="shared" si="122"/>
        <v>4.2220305983123962</v>
      </c>
      <c r="L1018" s="297">
        <v>7.7296872803091858</v>
      </c>
      <c r="M1018" s="382">
        <v>4.8722447093264973</v>
      </c>
      <c r="N1018" s="296">
        <f t="shared" si="123"/>
        <v>0.13144164511713627</v>
      </c>
      <c r="R1018" s="356"/>
    </row>
    <row r="1019" spans="1:18" ht="12.75" customHeight="1" x14ac:dyDescent="0.35">
      <c r="A1019" s="295">
        <f t="shared" si="125"/>
        <v>69</v>
      </c>
      <c r="B1019" s="295" t="s">
        <v>1286</v>
      </c>
      <c r="C1019" s="295">
        <v>245.3</v>
      </c>
      <c r="D1019" s="295"/>
      <c r="E1019" s="295"/>
      <c r="F1019" s="295">
        <f t="shared" si="124"/>
        <v>245.3</v>
      </c>
      <c r="G1019" s="373" t="s">
        <v>1904</v>
      </c>
      <c r="H1019" s="386">
        <v>201</v>
      </c>
      <c r="I1019" s="296">
        <f t="shared" si="120"/>
        <v>3.6773739232475347E-3</v>
      </c>
      <c r="J1019" s="361">
        <f t="shared" si="121"/>
        <v>15.744492583688157</v>
      </c>
      <c r="K1019" s="361">
        <f t="shared" si="122"/>
        <v>3.4637883684113944</v>
      </c>
      <c r="L1019" s="297">
        <v>6.3414985442536596</v>
      </c>
      <c r="M1019" s="382">
        <v>3.9972293329576569</v>
      </c>
      <c r="N1019" s="296">
        <f t="shared" si="123"/>
        <v>0.12045254312805083</v>
      </c>
      <c r="R1019" s="356"/>
    </row>
    <row r="1020" spans="1:18" ht="12.75" customHeight="1" x14ac:dyDescent="0.35">
      <c r="A1020" s="295">
        <f t="shared" si="125"/>
        <v>70</v>
      </c>
      <c r="B1020" s="295" t="s">
        <v>1287</v>
      </c>
      <c r="C1020" s="295">
        <v>347.2</v>
      </c>
      <c r="D1020" s="295"/>
      <c r="E1020" s="295"/>
      <c r="F1020" s="295">
        <f t="shared" si="124"/>
        <v>347.2</v>
      </c>
      <c r="G1020" s="373" t="s">
        <v>1904</v>
      </c>
      <c r="H1020" s="386">
        <v>200</v>
      </c>
      <c r="I1020" s="296">
        <f t="shared" si="120"/>
        <v>3.6590785305945618E-3</v>
      </c>
      <c r="J1020" s="361">
        <f t="shared" si="121"/>
        <v>15.666161774814086</v>
      </c>
      <c r="K1020" s="361">
        <f t="shared" si="122"/>
        <v>3.446555590459099</v>
      </c>
      <c r="L1020" s="297">
        <v>6.3099488002523971</v>
      </c>
      <c r="M1020" s="382">
        <v>3.9773426198583652</v>
      </c>
      <c r="N1020" s="296">
        <f t="shared" si="123"/>
        <v>8.4677444658363896E-2</v>
      </c>
      <c r="R1020" s="356"/>
    </row>
    <row r="1021" spans="1:18" ht="12.75" customHeight="1" x14ac:dyDescent="0.35">
      <c r="A1021" s="295">
        <f t="shared" si="125"/>
        <v>71</v>
      </c>
      <c r="B1021" s="295" t="s">
        <v>1288</v>
      </c>
      <c r="C1021" s="295">
        <v>332.5</v>
      </c>
      <c r="D1021" s="295"/>
      <c r="E1021" s="295"/>
      <c r="F1021" s="295">
        <f t="shared" si="124"/>
        <v>332.5</v>
      </c>
      <c r="G1021" s="373" t="s">
        <v>1904</v>
      </c>
      <c r="H1021" s="386">
        <v>184</v>
      </c>
      <c r="I1021" s="296">
        <f t="shared" si="120"/>
        <v>3.3663522481469968E-3</v>
      </c>
      <c r="J1021" s="361">
        <f t="shared" si="121"/>
        <v>14.412868832828959</v>
      </c>
      <c r="K1021" s="361">
        <f t="shared" si="122"/>
        <v>3.170831143222371</v>
      </c>
      <c r="L1021" s="297">
        <v>5.8051528962322054</v>
      </c>
      <c r="M1021" s="382">
        <v>3.659155210269696</v>
      </c>
      <c r="N1021" s="296">
        <f t="shared" si="123"/>
        <v>8.1347392729483409E-2</v>
      </c>
      <c r="R1021" s="356"/>
    </row>
    <row r="1022" spans="1:18" ht="12.75" customHeight="1" x14ac:dyDescent="0.35">
      <c r="A1022" s="295">
        <f t="shared" si="125"/>
        <v>72</v>
      </c>
      <c r="B1022" s="295" t="s">
        <v>1289</v>
      </c>
      <c r="C1022" s="295">
        <v>317.3</v>
      </c>
      <c r="D1022" s="295"/>
      <c r="E1022" s="295"/>
      <c r="F1022" s="295">
        <f t="shared" si="124"/>
        <v>317.3</v>
      </c>
      <c r="G1022" s="373" t="s">
        <v>1904</v>
      </c>
      <c r="H1022" s="386">
        <v>184</v>
      </c>
      <c r="I1022" s="296">
        <f t="shared" si="120"/>
        <v>3.3663522481469968E-3</v>
      </c>
      <c r="J1022" s="361">
        <f t="shared" si="121"/>
        <v>14.412868832828959</v>
      </c>
      <c r="K1022" s="361">
        <f t="shared" si="122"/>
        <v>3.170831143222371</v>
      </c>
      <c r="L1022" s="297">
        <v>5.8051528962322054</v>
      </c>
      <c r="M1022" s="382">
        <v>3.659155210269696</v>
      </c>
      <c r="N1022" s="296">
        <f t="shared" si="123"/>
        <v>8.5244273818320934E-2</v>
      </c>
      <c r="R1022" s="356"/>
    </row>
    <row r="1023" spans="1:18" ht="12.75" customHeight="1" x14ac:dyDescent="0.35">
      <c r="A1023" s="295">
        <f t="shared" si="125"/>
        <v>73</v>
      </c>
      <c r="B1023" s="295" t="s">
        <v>1290</v>
      </c>
      <c r="C1023" s="295">
        <v>286</v>
      </c>
      <c r="D1023" s="295"/>
      <c r="E1023" s="295"/>
      <c r="F1023" s="295">
        <f t="shared" si="124"/>
        <v>286</v>
      </c>
      <c r="G1023" s="373" t="s">
        <v>1904</v>
      </c>
      <c r="H1023" s="386">
        <v>180</v>
      </c>
      <c r="I1023" s="296">
        <f t="shared" si="120"/>
        <v>3.2931706775351055E-3</v>
      </c>
      <c r="J1023" s="361">
        <f t="shared" si="121"/>
        <v>14.099545597332677</v>
      </c>
      <c r="K1023" s="361">
        <f t="shared" si="122"/>
        <v>3.101900031413189</v>
      </c>
      <c r="L1023" s="297">
        <v>5.6789539202271575</v>
      </c>
      <c r="M1023" s="382">
        <v>3.579608357872528</v>
      </c>
      <c r="N1023" s="296">
        <f t="shared" si="123"/>
        <v>9.2517510163795627E-2</v>
      </c>
      <c r="R1023" s="356"/>
    </row>
    <row r="1024" spans="1:18" ht="12.75" customHeight="1" x14ac:dyDescent="0.35">
      <c r="A1024" s="295">
        <f t="shared" si="125"/>
        <v>74</v>
      </c>
      <c r="B1024" s="295" t="s">
        <v>1291</v>
      </c>
      <c r="C1024" s="295">
        <v>226.4</v>
      </c>
      <c r="D1024" s="295"/>
      <c r="E1024" s="295"/>
      <c r="F1024" s="295">
        <f t="shared" si="124"/>
        <v>226.4</v>
      </c>
      <c r="G1024" s="373" t="s">
        <v>1904</v>
      </c>
      <c r="H1024" s="386">
        <v>201</v>
      </c>
      <c r="I1024" s="296">
        <f t="shared" si="120"/>
        <v>3.6773739232475347E-3</v>
      </c>
      <c r="J1024" s="361">
        <f t="shared" si="121"/>
        <v>15.744492583688157</v>
      </c>
      <c r="K1024" s="361">
        <f t="shared" si="122"/>
        <v>3.4637883684113944</v>
      </c>
      <c r="L1024" s="297">
        <v>6.3414985442536596</v>
      </c>
      <c r="M1024" s="382">
        <v>3.9972293329576569</v>
      </c>
      <c r="N1024" s="296">
        <f t="shared" si="123"/>
        <v>0.13050798952875825</v>
      </c>
      <c r="R1024" s="356"/>
    </row>
    <row r="1025" spans="1:18" ht="12.75" customHeight="1" x14ac:dyDescent="0.35">
      <c r="A1025" s="295">
        <f t="shared" si="125"/>
        <v>75</v>
      </c>
      <c r="B1025" s="295" t="s">
        <v>1292</v>
      </c>
      <c r="C1025" s="295">
        <v>281.01</v>
      </c>
      <c r="D1025" s="295"/>
      <c r="E1025" s="295"/>
      <c r="F1025" s="295">
        <f t="shared" si="124"/>
        <v>281.01</v>
      </c>
      <c r="G1025" s="373" t="s">
        <v>1904</v>
      </c>
      <c r="H1025" s="386">
        <v>140</v>
      </c>
      <c r="I1025" s="296">
        <f t="shared" si="120"/>
        <v>2.5613549714161932E-3</v>
      </c>
      <c r="J1025" s="361">
        <f t="shared" si="121"/>
        <v>10.966313242369861</v>
      </c>
      <c r="K1025" s="361">
        <f t="shared" si="122"/>
        <v>2.4125889133213692</v>
      </c>
      <c r="L1025" s="297">
        <v>4.4169641601766783</v>
      </c>
      <c r="M1025" s="382">
        <v>2.7841398339008556</v>
      </c>
      <c r="N1025" s="296">
        <f t="shared" si="123"/>
        <v>7.323584979099948E-2</v>
      </c>
      <c r="R1025" s="356"/>
    </row>
    <row r="1026" spans="1:18" ht="12.75" customHeight="1" x14ac:dyDescent="0.35">
      <c r="A1026" s="295">
        <f t="shared" si="125"/>
        <v>76</v>
      </c>
      <c r="B1026" s="295" t="s">
        <v>1293</v>
      </c>
      <c r="C1026" s="295">
        <v>94.8</v>
      </c>
      <c r="D1026" s="295">
        <v>27.9</v>
      </c>
      <c r="E1026" s="295">
        <v>26</v>
      </c>
      <c r="F1026" s="295">
        <f t="shared" si="124"/>
        <v>148.69999999999999</v>
      </c>
      <c r="G1026" s="373" t="s">
        <v>1904</v>
      </c>
      <c r="H1026" s="386">
        <v>95</v>
      </c>
      <c r="I1026" s="296">
        <f t="shared" si="120"/>
        <v>1.7380623020324169E-3</v>
      </c>
      <c r="J1026" s="361">
        <f t="shared" si="121"/>
        <v>7.441426843036691</v>
      </c>
      <c r="K1026" s="361">
        <f t="shared" si="122"/>
        <v>1.6371139054680721</v>
      </c>
      <c r="L1026" s="297">
        <v>2.9972256801198887</v>
      </c>
      <c r="M1026" s="382">
        <v>1.8892377444327235</v>
      </c>
      <c r="N1026" s="296">
        <f t="shared" si="123"/>
        <v>9.3913948709195519E-2</v>
      </c>
      <c r="R1026" s="356"/>
    </row>
    <row r="1027" spans="1:18" ht="12.75" customHeight="1" x14ac:dyDescent="0.35">
      <c r="A1027" s="295">
        <f t="shared" si="125"/>
        <v>77</v>
      </c>
      <c r="B1027" s="295" t="s">
        <v>1294</v>
      </c>
      <c r="C1027" s="295">
        <v>222.4</v>
      </c>
      <c r="D1027" s="295"/>
      <c r="E1027" s="295"/>
      <c r="F1027" s="295">
        <f t="shared" si="124"/>
        <v>222.4</v>
      </c>
      <c r="G1027" s="373" t="s">
        <v>1904</v>
      </c>
      <c r="H1027" s="386">
        <v>305</v>
      </c>
      <c r="I1027" s="296">
        <f t="shared" si="120"/>
        <v>5.580094759156707E-3</v>
      </c>
      <c r="J1027" s="361">
        <f t="shared" si="121"/>
        <v>23.890896706591484</v>
      </c>
      <c r="K1027" s="361">
        <f t="shared" si="122"/>
        <v>5.2559972754501265</v>
      </c>
      <c r="L1027" s="297">
        <v>9.6226719203849065</v>
      </c>
      <c r="M1027" s="382">
        <v>6.0654474952840074</v>
      </c>
      <c r="N1027" s="296">
        <f t="shared" si="123"/>
        <v>0.2015962832630869</v>
      </c>
      <c r="R1027" s="356"/>
    </row>
    <row r="1028" spans="1:18" ht="12.75" customHeight="1" x14ac:dyDescent="0.35">
      <c r="A1028" s="295">
        <f t="shared" si="125"/>
        <v>78</v>
      </c>
      <c r="B1028" s="295" t="s">
        <v>1295</v>
      </c>
      <c r="C1028" s="295">
        <v>377.2</v>
      </c>
      <c r="D1028" s="295"/>
      <c r="E1028" s="295">
        <v>171.6</v>
      </c>
      <c r="F1028" s="295">
        <f t="shared" si="124"/>
        <v>548.79999999999995</v>
      </c>
      <c r="G1028" s="373" t="s">
        <v>1904</v>
      </c>
      <c r="H1028" s="386">
        <v>427</v>
      </c>
      <c r="I1028" s="296">
        <f t="shared" si="120"/>
        <v>7.8121326628193891E-3</v>
      </c>
      <c r="J1028" s="361">
        <f t="shared" si="121"/>
        <v>33.447255389228069</v>
      </c>
      <c r="K1028" s="361">
        <f t="shared" si="122"/>
        <v>7.3583961856301752</v>
      </c>
      <c r="L1028" s="297">
        <v>13.471740688538869</v>
      </c>
      <c r="M1028" s="382">
        <v>8.4916264933976109</v>
      </c>
      <c r="N1028" s="296">
        <f t="shared" si="123"/>
        <v>0.11437503417783297</v>
      </c>
      <c r="R1028" s="356"/>
    </row>
    <row r="1029" spans="1:18" ht="12.75" customHeight="1" x14ac:dyDescent="0.35">
      <c r="A1029" s="295">
        <f t="shared" si="125"/>
        <v>79</v>
      </c>
      <c r="B1029" s="295" t="s">
        <v>1296</v>
      </c>
      <c r="C1029" s="295">
        <v>195.3</v>
      </c>
      <c r="D1029" s="295"/>
      <c r="E1029" s="295"/>
      <c r="F1029" s="295">
        <f t="shared" si="124"/>
        <v>195.3</v>
      </c>
      <c r="G1029" s="373" t="s">
        <v>1904</v>
      </c>
      <c r="H1029" s="386">
        <v>230</v>
      </c>
      <c r="I1029" s="296">
        <f t="shared" si="120"/>
        <v>4.2079403101837462E-3</v>
      </c>
      <c r="J1029" s="361">
        <f t="shared" si="121"/>
        <v>18.0160860410362</v>
      </c>
      <c r="K1029" s="361">
        <f t="shared" si="122"/>
        <v>3.9635389290279641</v>
      </c>
      <c r="L1029" s="297">
        <v>7.2564411202902566</v>
      </c>
      <c r="M1029" s="382">
        <v>4.5739440128371207</v>
      </c>
      <c r="N1029" s="296">
        <f t="shared" si="123"/>
        <v>0.173118331301544</v>
      </c>
      <c r="R1029" s="356"/>
    </row>
    <row r="1030" spans="1:18" ht="12.75" customHeight="1" x14ac:dyDescent="0.35">
      <c r="A1030" s="295">
        <f t="shared" si="125"/>
        <v>80</v>
      </c>
      <c r="B1030" s="295" t="s">
        <v>1297</v>
      </c>
      <c r="C1030" s="295">
        <v>178.1</v>
      </c>
      <c r="D1030" s="295"/>
      <c r="E1030" s="295">
        <v>22.4</v>
      </c>
      <c r="F1030" s="295">
        <f t="shared" si="124"/>
        <v>200.5</v>
      </c>
      <c r="G1030" s="373" t="s">
        <v>1904</v>
      </c>
      <c r="H1030" s="386">
        <v>200</v>
      </c>
      <c r="I1030" s="296">
        <f t="shared" si="120"/>
        <v>3.6590785305945618E-3</v>
      </c>
      <c r="J1030" s="361">
        <f t="shared" si="121"/>
        <v>15.666161774814086</v>
      </c>
      <c r="K1030" s="361">
        <f t="shared" si="122"/>
        <v>3.446555590459099</v>
      </c>
      <c r="L1030" s="297">
        <v>6.3099488002523971</v>
      </c>
      <c r="M1030" s="382">
        <v>3.9773426198583652</v>
      </c>
      <c r="N1030" s="296">
        <f t="shared" si="123"/>
        <v>0.14663346027622914</v>
      </c>
      <c r="R1030" s="356"/>
    </row>
    <row r="1031" spans="1:18" ht="12.75" customHeight="1" x14ac:dyDescent="0.35">
      <c r="A1031" s="295">
        <f t="shared" si="125"/>
        <v>81</v>
      </c>
      <c r="B1031" s="295" t="s">
        <v>1298</v>
      </c>
      <c r="C1031" s="295">
        <v>292.10000000000002</v>
      </c>
      <c r="D1031" s="295"/>
      <c r="E1031" s="295">
        <v>168.1</v>
      </c>
      <c r="F1031" s="295">
        <f t="shared" si="124"/>
        <v>460.20000000000005</v>
      </c>
      <c r="G1031" s="373" t="s">
        <v>1905</v>
      </c>
      <c r="H1031" s="386">
        <v>280</v>
      </c>
      <c r="I1031" s="296">
        <f t="shared" si="120"/>
        <v>5.1227099428323864E-3</v>
      </c>
      <c r="J1031" s="361">
        <f t="shared" si="121"/>
        <v>21.932626484739721</v>
      </c>
      <c r="K1031" s="361">
        <f t="shared" si="122"/>
        <v>4.8251778266427383</v>
      </c>
      <c r="L1031" s="297">
        <v>8.8339283203533565</v>
      </c>
      <c r="M1031" s="382">
        <v>5.5682796678017112</v>
      </c>
      <c r="N1031" s="296">
        <f t="shared" si="123"/>
        <v>8.9439400911641723E-2</v>
      </c>
      <c r="R1031" s="356"/>
    </row>
    <row r="1032" spans="1:18" ht="12.75" customHeight="1" x14ac:dyDescent="0.35">
      <c r="A1032" s="295">
        <f t="shared" si="125"/>
        <v>82</v>
      </c>
      <c r="B1032" s="295" t="s">
        <v>1299</v>
      </c>
      <c r="C1032" s="295">
        <v>337</v>
      </c>
      <c r="D1032" s="295"/>
      <c r="E1032" s="295">
        <v>36.6</v>
      </c>
      <c r="F1032" s="295">
        <f t="shared" si="124"/>
        <v>373.6</v>
      </c>
      <c r="G1032" s="373" t="s">
        <v>1905</v>
      </c>
      <c r="H1032" s="386">
        <v>290</v>
      </c>
      <c r="I1032" s="296">
        <f t="shared" si="120"/>
        <v>5.3056638693621148E-3</v>
      </c>
      <c r="J1032" s="361">
        <f t="shared" si="121"/>
        <v>22.715934573480425</v>
      </c>
      <c r="K1032" s="361">
        <f t="shared" si="122"/>
        <v>4.9975056061656931</v>
      </c>
      <c r="L1032" s="297">
        <v>9.1494257603659754</v>
      </c>
      <c r="M1032" s="382">
        <v>5.7671467987946299</v>
      </c>
      <c r="N1032" s="296">
        <f t="shared" si="123"/>
        <v>0.11410602981479313</v>
      </c>
      <c r="R1032" s="356"/>
    </row>
    <row r="1033" spans="1:18" ht="12.75" customHeight="1" x14ac:dyDescent="0.35">
      <c r="A1033" s="295">
        <f t="shared" si="125"/>
        <v>83</v>
      </c>
      <c r="B1033" s="295" t="s">
        <v>1300</v>
      </c>
      <c r="C1033" s="295">
        <v>275</v>
      </c>
      <c r="D1033" s="295"/>
      <c r="E1033" s="295"/>
      <c r="F1033" s="295">
        <f t="shared" si="124"/>
        <v>275</v>
      </c>
      <c r="G1033" s="373" t="s">
        <v>1905</v>
      </c>
      <c r="H1033" s="386">
        <v>222</v>
      </c>
      <c r="I1033" s="296">
        <f t="shared" si="120"/>
        <v>4.0615771689599635E-3</v>
      </c>
      <c r="J1033" s="361">
        <f t="shared" si="121"/>
        <v>17.389439570043635</v>
      </c>
      <c r="K1033" s="361">
        <f t="shared" si="122"/>
        <v>3.8256767054095997</v>
      </c>
      <c r="L1033" s="297">
        <v>7.0040431682801616</v>
      </c>
      <c r="M1033" s="382">
        <v>4.4148503080427854</v>
      </c>
      <c r="N1033" s="296">
        <f t="shared" si="123"/>
        <v>0.11866912637009522</v>
      </c>
      <c r="R1033" s="356"/>
    </row>
    <row r="1034" spans="1:18" ht="12.75" customHeight="1" x14ac:dyDescent="0.35">
      <c r="A1034" s="295">
        <f t="shared" si="125"/>
        <v>84</v>
      </c>
      <c r="B1034" s="295" t="s">
        <v>1301</v>
      </c>
      <c r="C1034" s="295">
        <v>568.20000000000005</v>
      </c>
      <c r="D1034" s="295">
        <v>30.6</v>
      </c>
      <c r="E1034" s="295"/>
      <c r="F1034" s="295">
        <f t="shared" si="124"/>
        <v>598.80000000000007</v>
      </c>
      <c r="G1034" s="373" t="s">
        <v>1904</v>
      </c>
      <c r="H1034" s="386">
        <v>408</v>
      </c>
      <c r="I1034" s="296">
        <f t="shared" si="120"/>
        <v>7.4645202024129064E-3</v>
      </c>
      <c r="J1034" s="361">
        <f t="shared" si="121"/>
        <v>31.958970020620736</v>
      </c>
      <c r="K1034" s="361">
        <f t="shared" si="122"/>
        <v>7.0309734045365619</v>
      </c>
      <c r="L1034" s="297">
        <v>12.87229555251489</v>
      </c>
      <c r="M1034" s="382">
        <v>8.1137789445110649</v>
      </c>
      <c r="N1034" s="296">
        <f t="shared" si="123"/>
        <v>0.10016035057144831</v>
      </c>
      <c r="R1034" s="356"/>
    </row>
    <row r="1035" spans="1:18" ht="12.75" customHeight="1" x14ac:dyDescent="0.35">
      <c r="A1035" s="295">
        <f t="shared" si="125"/>
        <v>85</v>
      </c>
      <c r="B1035" s="295" t="s">
        <v>1302</v>
      </c>
      <c r="C1035" s="295">
        <v>242.6</v>
      </c>
      <c r="D1035" s="295"/>
      <c r="E1035" s="295">
        <v>164.4</v>
      </c>
      <c r="F1035" s="295">
        <f t="shared" si="124"/>
        <v>407</v>
      </c>
      <c r="G1035" s="373" t="s">
        <v>1904</v>
      </c>
      <c r="H1035" s="386">
        <v>171</v>
      </c>
      <c r="I1035" s="296">
        <f t="shared" si="120"/>
        <v>3.1285121436583504E-3</v>
      </c>
      <c r="J1035" s="361">
        <f t="shared" si="121"/>
        <v>13.394568317466044</v>
      </c>
      <c r="K1035" s="361">
        <f t="shared" si="122"/>
        <v>2.9468050298425297</v>
      </c>
      <c r="L1035" s="297">
        <v>5.3950062242157992</v>
      </c>
      <c r="M1035" s="382">
        <v>3.4006279399789019</v>
      </c>
      <c r="N1035" s="296">
        <f t="shared" si="123"/>
        <v>6.1761689217452773E-2</v>
      </c>
      <c r="R1035" s="356"/>
    </row>
    <row r="1036" spans="1:18" ht="12.75" customHeight="1" x14ac:dyDescent="0.35">
      <c r="A1036" s="295">
        <f t="shared" si="125"/>
        <v>86</v>
      </c>
      <c r="B1036" s="295" t="s">
        <v>1303</v>
      </c>
      <c r="C1036" s="295">
        <v>255.3</v>
      </c>
      <c r="D1036" s="295"/>
      <c r="E1036" s="295"/>
      <c r="F1036" s="295">
        <f t="shared" si="124"/>
        <v>255.3</v>
      </c>
      <c r="G1036" s="373" t="s">
        <v>1904</v>
      </c>
      <c r="H1036" s="386">
        <v>193</v>
      </c>
      <c r="I1036" s="296">
        <f t="shared" si="120"/>
        <v>3.531010782023752E-3</v>
      </c>
      <c r="J1036" s="361">
        <f t="shared" si="121"/>
        <v>15.117846112695592</v>
      </c>
      <c r="K1036" s="361">
        <f t="shared" si="122"/>
        <v>3.3259261447930304</v>
      </c>
      <c r="L1036" s="297">
        <v>6.0891005922435637</v>
      </c>
      <c r="M1036" s="382">
        <v>3.8381356281633225</v>
      </c>
      <c r="N1036" s="296">
        <f t="shared" si="123"/>
        <v>0.11112811781392677</v>
      </c>
      <c r="R1036" s="356"/>
    </row>
    <row r="1037" spans="1:18" ht="12.75" customHeight="1" x14ac:dyDescent="0.35">
      <c r="A1037" s="295">
        <f t="shared" si="125"/>
        <v>87</v>
      </c>
      <c r="B1037" s="295" t="s">
        <v>1304</v>
      </c>
      <c r="C1037" s="295">
        <v>139.19999999999999</v>
      </c>
      <c r="D1037" s="295"/>
      <c r="E1037" s="295"/>
      <c r="F1037" s="295">
        <f t="shared" si="124"/>
        <v>139.19999999999999</v>
      </c>
      <c r="G1037" s="373" t="s">
        <v>1905</v>
      </c>
      <c r="H1037" s="386">
        <v>193</v>
      </c>
      <c r="I1037" s="296">
        <f t="shared" si="120"/>
        <v>3.531010782023752E-3</v>
      </c>
      <c r="J1037" s="361">
        <f t="shared" si="121"/>
        <v>15.117846112695592</v>
      </c>
      <c r="K1037" s="361">
        <f t="shared" si="122"/>
        <v>3.3259261447930304</v>
      </c>
      <c r="L1037" s="297">
        <v>6.0891005922435637</v>
      </c>
      <c r="M1037" s="382">
        <v>3.8381356281633225</v>
      </c>
      <c r="N1037" s="296">
        <f t="shared" si="123"/>
        <v>0.20381471607683557</v>
      </c>
      <c r="R1037" s="356"/>
    </row>
    <row r="1038" spans="1:18" ht="12.75" customHeight="1" x14ac:dyDescent="0.35">
      <c r="A1038" s="295">
        <f t="shared" si="125"/>
        <v>88</v>
      </c>
      <c r="B1038" s="295" t="s">
        <v>1305</v>
      </c>
      <c r="C1038" s="295">
        <v>110.5</v>
      </c>
      <c r="D1038" s="295">
        <v>21.5</v>
      </c>
      <c r="E1038" s="295"/>
      <c r="F1038" s="295">
        <f t="shared" si="124"/>
        <v>132</v>
      </c>
      <c r="G1038" s="373" t="s">
        <v>1904</v>
      </c>
      <c r="H1038" s="386">
        <v>78</v>
      </c>
      <c r="I1038" s="296">
        <f t="shared" si="120"/>
        <v>1.4270406269318791E-3</v>
      </c>
      <c r="J1038" s="361">
        <f t="shared" si="121"/>
        <v>6.1098030921774935</v>
      </c>
      <c r="K1038" s="361">
        <f t="shared" si="122"/>
        <v>1.3441566802790486</v>
      </c>
      <c r="L1038" s="297">
        <v>2.460880032098435</v>
      </c>
      <c r="M1038" s="382">
        <v>1.5511636217447624</v>
      </c>
      <c r="N1038" s="296">
        <f t="shared" si="123"/>
        <v>8.6863662320452589E-2</v>
      </c>
      <c r="R1038" s="356"/>
    </row>
    <row r="1039" spans="1:18" ht="12.75" customHeight="1" x14ac:dyDescent="0.35">
      <c r="A1039" s="295">
        <f t="shared" si="125"/>
        <v>89</v>
      </c>
      <c r="B1039" s="295" t="s">
        <v>1306</v>
      </c>
      <c r="C1039" s="295">
        <v>153.9</v>
      </c>
      <c r="D1039" s="295"/>
      <c r="E1039" s="295"/>
      <c r="F1039" s="295">
        <f t="shared" si="124"/>
        <v>153.9</v>
      </c>
      <c r="G1039" s="373" t="s">
        <v>1904</v>
      </c>
      <c r="H1039" s="386">
        <v>160</v>
      </c>
      <c r="I1039" s="296">
        <f t="shared" si="120"/>
        <v>2.9272628244756496E-3</v>
      </c>
      <c r="J1039" s="361">
        <f t="shared" si="121"/>
        <v>12.53292941985127</v>
      </c>
      <c r="K1039" s="361">
        <f t="shared" si="122"/>
        <v>2.7572444723672791</v>
      </c>
      <c r="L1039" s="297">
        <v>5.0479590402019179</v>
      </c>
      <c r="M1039" s="382">
        <v>3.1818740958866925</v>
      </c>
      <c r="N1039" s="296">
        <f t="shared" si="123"/>
        <v>0.15282655638926029</v>
      </c>
      <c r="R1039" s="356"/>
    </row>
    <row r="1040" spans="1:18" ht="12.75" customHeight="1" x14ac:dyDescent="0.35">
      <c r="A1040" s="295">
        <f t="shared" si="125"/>
        <v>90</v>
      </c>
      <c r="B1040" s="295" t="s">
        <v>1307</v>
      </c>
      <c r="C1040" s="295">
        <v>120.6</v>
      </c>
      <c r="D1040" s="295"/>
      <c r="E1040" s="295"/>
      <c r="F1040" s="295">
        <f t="shared" si="124"/>
        <v>120.6</v>
      </c>
      <c r="G1040" s="373" t="s">
        <v>1904</v>
      </c>
      <c r="H1040" s="386">
        <v>128</v>
      </c>
      <c r="I1040" s="296">
        <f t="shared" si="120"/>
        <v>2.3418102595805196E-3</v>
      </c>
      <c r="J1040" s="361">
        <f t="shared" si="121"/>
        <v>10.026343535881015</v>
      </c>
      <c r="K1040" s="361">
        <f t="shared" si="122"/>
        <v>2.2057955778938232</v>
      </c>
      <c r="L1040" s="297">
        <v>4.0383672321615345</v>
      </c>
      <c r="M1040" s="382">
        <v>2.5454992767093536</v>
      </c>
      <c r="N1040" s="296">
        <f t="shared" si="123"/>
        <v>0.15601994711978215</v>
      </c>
      <c r="R1040" s="356"/>
    </row>
    <row r="1041" spans="1:18" ht="12.75" customHeight="1" x14ac:dyDescent="0.35">
      <c r="A1041" s="295">
        <f t="shared" si="125"/>
        <v>91</v>
      </c>
      <c r="B1041" s="295" t="s">
        <v>1308</v>
      </c>
      <c r="C1041" s="295">
        <v>141.30000000000001</v>
      </c>
      <c r="D1041" s="295"/>
      <c r="E1041" s="295"/>
      <c r="F1041" s="295">
        <f t="shared" si="124"/>
        <v>141.30000000000001</v>
      </c>
      <c r="G1041" s="373" t="s">
        <v>1904</v>
      </c>
      <c r="H1041" s="386">
        <v>215</v>
      </c>
      <c r="I1041" s="296">
        <f t="shared" si="120"/>
        <v>3.933509420389154E-3</v>
      </c>
      <c r="J1041" s="361">
        <f t="shared" si="121"/>
        <v>16.841123907925144</v>
      </c>
      <c r="K1041" s="361">
        <f t="shared" si="122"/>
        <v>3.705047259743532</v>
      </c>
      <c r="L1041" s="297">
        <v>6.7831949602713273</v>
      </c>
      <c r="M1041" s="382">
        <v>4.2756433163477423</v>
      </c>
      <c r="N1041" s="296">
        <f t="shared" si="123"/>
        <v>0.22367310293197271</v>
      </c>
      <c r="R1041" s="356"/>
    </row>
    <row r="1042" spans="1:18" ht="12.75" customHeight="1" x14ac:dyDescent="0.35">
      <c r="A1042" s="295">
        <f t="shared" si="125"/>
        <v>92</v>
      </c>
      <c r="B1042" s="295" t="s">
        <v>1309</v>
      </c>
      <c r="C1042" s="295">
        <v>326</v>
      </c>
      <c r="D1042" s="295"/>
      <c r="E1042" s="295"/>
      <c r="F1042" s="295">
        <f t="shared" si="124"/>
        <v>326</v>
      </c>
      <c r="G1042" s="373" t="s">
        <v>1904</v>
      </c>
      <c r="H1042" s="386">
        <v>209</v>
      </c>
      <c r="I1042" s="296">
        <f t="shared" si="120"/>
        <v>3.823737064471317E-3</v>
      </c>
      <c r="J1042" s="361">
        <f t="shared" si="121"/>
        <v>16.371139054680718</v>
      </c>
      <c r="K1042" s="361">
        <f t="shared" si="122"/>
        <v>3.6016505920297579</v>
      </c>
      <c r="L1042" s="297">
        <v>6.5938964962637554</v>
      </c>
      <c r="M1042" s="382">
        <v>4.1563230377519913</v>
      </c>
      <c r="N1042" s="296">
        <f t="shared" si="123"/>
        <v>9.4242359450080443E-2</v>
      </c>
      <c r="R1042" s="356"/>
    </row>
    <row r="1043" spans="1:18" ht="12.75" customHeight="1" x14ac:dyDescent="0.35">
      <c r="A1043" s="295">
        <f t="shared" si="125"/>
        <v>93</v>
      </c>
      <c r="B1043" s="295" t="s">
        <v>1310</v>
      </c>
      <c r="C1043" s="295">
        <v>378.3</v>
      </c>
      <c r="D1043" s="295"/>
      <c r="E1043" s="295"/>
      <c r="F1043" s="295">
        <f t="shared" si="124"/>
        <v>378.3</v>
      </c>
      <c r="G1043" s="373" t="s">
        <v>1904</v>
      </c>
      <c r="H1043" s="386">
        <v>212</v>
      </c>
      <c r="I1043" s="296">
        <f t="shared" si="120"/>
        <v>3.8786232424302355E-3</v>
      </c>
      <c r="J1043" s="361">
        <f t="shared" si="121"/>
        <v>16.606131481302931</v>
      </c>
      <c r="K1043" s="361">
        <f t="shared" si="122"/>
        <v>3.6533489258866449</v>
      </c>
      <c r="L1043" s="297">
        <v>6.6885457282675409</v>
      </c>
      <c r="M1043" s="382">
        <v>4.2159831770498668</v>
      </c>
      <c r="N1043" s="296">
        <f t="shared" si="123"/>
        <v>8.2379088851459129E-2</v>
      </c>
      <c r="R1043" s="356"/>
    </row>
    <row r="1044" spans="1:18" ht="12.75" customHeight="1" x14ac:dyDescent="0.35">
      <c r="A1044" s="295">
        <f t="shared" si="125"/>
        <v>94</v>
      </c>
      <c r="B1044" s="295" t="s">
        <v>1311</v>
      </c>
      <c r="C1044" s="295">
        <v>228.2</v>
      </c>
      <c r="D1044" s="295"/>
      <c r="E1044" s="295"/>
      <c r="F1044" s="295">
        <f t="shared" si="124"/>
        <v>228.2</v>
      </c>
      <c r="G1044" s="373" t="s">
        <v>1904</v>
      </c>
      <c r="H1044" s="386">
        <v>203</v>
      </c>
      <c r="I1044" s="296">
        <f t="shared" si="120"/>
        <v>3.7139647085534804E-3</v>
      </c>
      <c r="J1044" s="361">
        <f t="shared" si="121"/>
        <v>15.901154201436297</v>
      </c>
      <c r="K1044" s="361">
        <f t="shared" si="122"/>
        <v>3.4982539243159851</v>
      </c>
      <c r="L1044" s="297">
        <v>6.4045980322561835</v>
      </c>
      <c r="M1044" s="382">
        <v>4.0370027591562412</v>
      </c>
      <c r="N1044" s="296">
        <f t="shared" si="123"/>
        <v>0.13076691024173842</v>
      </c>
      <c r="R1044" s="356"/>
    </row>
    <row r="1045" spans="1:18" ht="12.75" customHeight="1" x14ac:dyDescent="0.35">
      <c r="A1045" s="295">
        <f t="shared" si="125"/>
        <v>95</v>
      </c>
      <c r="B1045" s="295" t="s">
        <v>1312</v>
      </c>
      <c r="C1045" s="295">
        <v>145.69999999999999</v>
      </c>
      <c r="D1045" s="295"/>
      <c r="E1045" s="295"/>
      <c r="F1045" s="295">
        <f t="shared" si="124"/>
        <v>145.69999999999999</v>
      </c>
      <c r="G1045" s="373" t="s">
        <v>1904</v>
      </c>
      <c r="H1045" s="386">
        <v>238</v>
      </c>
      <c r="I1045" s="296">
        <f t="shared" si="120"/>
        <v>4.3543034514075289E-3</v>
      </c>
      <c r="J1045" s="361">
        <f t="shared" si="121"/>
        <v>18.642732512028765</v>
      </c>
      <c r="K1045" s="361">
        <f t="shared" si="122"/>
        <v>4.1014011526463285</v>
      </c>
      <c r="L1045" s="297">
        <v>7.5088390723003524</v>
      </c>
      <c r="M1045" s="382">
        <v>4.7330377176314542</v>
      </c>
      <c r="N1045" s="296">
        <f t="shared" si="123"/>
        <v>0.24012361327801579</v>
      </c>
      <c r="R1045" s="356"/>
    </row>
    <row r="1046" spans="1:18" ht="12.75" customHeight="1" x14ac:dyDescent="0.35">
      <c r="A1046" s="295">
        <f t="shared" si="125"/>
        <v>96</v>
      </c>
      <c r="B1046" s="295" t="s">
        <v>1313</v>
      </c>
      <c r="C1046" s="295">
        <v>220.3</v>
      </c>
      <c r="D1046" s="295"/>
      <c r="E1046" s="295"/>
      <c r="F1046" s="295">
        <f t="shared" si="124"/>
        <v>220.3</v>
      </c>
      <c r="G1046" s="373" t="s">
        <v>1904</v>
      </c>
      <c r="H1046" s="386">
        <v>196</v>
      </c>
      <c r="I1046" s="296">
        <f t="shared" si="120"/>
        <v>3.5858969599826705E-3</v>
      </c>
      <c r="J1046" s="361">
        <f t="shared" si="121"/>
        <v>15.352838539317803</v>
      </c>
      <c r="K1046" s="361">
        <f t="shared" si="122"/>
        <v>3.3776244786499166</v>
      </c>
      <c r="L1046" s="297">
        <v>6.1837498242473492</v>
      </c>
      <c r="M1046" s="382">
        <v>3.897795767461198</v>
      </c>
      <c r="N1046" s="296">
        <f t="shared" si="123"/>
        <v>0.13078533186416824</v>
      </c>
      <c r="R1046" s="356"/>
    </row>
    <row r="1047" spans="1:18" ht="12.75" customHeight="1" x14ac:dyDescent="0.35">
      <c r="A1047" s="295">
        <f t="shared" si="125"/>
        <v>97</v>
      </c>
      <c r="B1047" s="295" t="s">
        <v>1314</v>
      </c>
      <c r="C1047" s="295">
        <v>5244.1</v>
      </c>
      <c r="D1047" s="295"/>
      <c r="E1047" s="295"/>
      <c r="F1047" s="295">
        <f t="shared" si="124"/>
        <v>5244.1</v>
      </c>
      <c r="G1047" s="373" t="s">
        <v>1896</v>
      </c>
      <c r="H1047" s="386">
        <v>1470</v>
      </c>
      <c r="I1047" s="296">
        <f t="shared" si="120"/>
        <v>2.689422719987003E-2</v>
      </c>
      <c r="J1047" s="361">
        <f t="shared" si="121"/>
        <v>115.14628904488353</v>
      </c>
      <c r="K1047" s="361">
        <f t="shared" si="122"/>
        <v>25.332183589874376</v>
      </c>
      <c r="L1047" s="297">
        <v>46.378123681855122</v>
      </c>
      <c r="M1047" s="382">
        <v>29.233468255958986</v>
      </c>
      <c r="N1047" s="296">
        <f t="shared" si="123"/>
        <v>4.1206320354793387E-2</v>
      </c>
      <c r="R1047" s="356"/>
    </row>
    <row r="1048" spans="1:18" ht="12.75" customHeight="1" x14ac:dyDescent="0.35">
      <c r="A1048" s="295">
        <f t="shared" si="125"/>
        <v>98</v>
      </c>
      <c r="B1048" s="295" t="s">
        <v>1315</v>
      </c>
      <c r="C1048" s="295">
        <v>164.4</v>
      </c>
      <c r="D1048" s="295"/>
      <c r="E1048" s="313"/>
      <c r="F1048" s="295">
        <f t="shared" si="124"/>
        <v>164.4</v>
      </c>
      <c r="G1048" s="373" t="s">
        <v>1904</v>
      </c>
      <c r="H1048" s="386">
        <v>145</v>
      </c>
      <c r="I1048" s="296">
        <f t="shared" si="120"/>
        <v>2.6528319346810574E-3</v>
      </c>
      <c r="J1048" s="361">
        <f t="shared" si="121"/>
        <v>11.357967286740212</v>
      </c>
      <c r="K1048" s="361">
        <f t="shared" si="122"/>
        <v>2.4987528030828465</v>
      </c>
      <c r="L1048" s="297">
        <v>4.5747128801829877</v>
      </c>
      <c r="M1048" s="382">
        <v>2.8835733993973149</v>
      </c>
      <c r="N1048" s="296">
        <f t="shared" si="123"/>
        <v>0.12965332341486227</v>
      </c>
      <c r="R1048" s="356"/>
    </row>
    <row r="1049" spans="1:18" ht="12.75" customHeight="1" x14ac:dyDescent="0.35">
      <c r="A1049" s="295">
        <f t="shared" si="125"/>
        <v>99</v>
      </c>
      <c r="B1049" s="295" t="s">
        <v>1316</v>
      </c>
      <c r="C1049" s="295">
        <v>126.2</v>
      </c>
      <c r="D1049" s="295"/>
      <c r="E1049" s="313"/>
      <c r="F1049" s="295">
        <f t="shared" si="124"/>
        <v>126.2</v>
      </c>
      <c r="G1049" s="387"/>
      <c r="H1049" s="388"/>
      <c r="I1049" s="296">
        <f t="shared" si="120"/>
        <v>0</v>
      </c>
      <c r="J1049" s="361">
        <f t="shared" si="121"/>
        <v>0</v>
      </c>
      <c r="K1049" s="361">
        <f t="shared" si="122"/>
        <v>0</v>
      </c>
      <c r="L1049" s="297">
        <v>0</v>
      </c>
      <c r="M1049" s="382">
        <v>4.0370027591562412</v>
      </c>
      <c r="N1049" s="296">
        <f t="shared" si="123"/>
        <v>3.1988928360984478E-2</v>
      </c>
      <c r="R1049" s="356"/>
    </row>
    <row r="1050" spans="1:18" ht="12.75" customHeight="1" x14ac:dyDescent="0.35">
      <c r="A1050" s="295">
        <f t="shared" si="125"/>
        <v>100</v>
      </c>
      <c r="B1050" s="295" t="s">
        <v>1317</v>
      </c>
      <c r="C1050" s="295">
        <v>232.2</v>
      </c>
      <c r="D1050" s="295"/>
      <c r="E1050" s="295">
        <v>29.4</v>
      </c>
      <c r="F1050" s="295">
        <f t="shared" si="124"/>
        <v>261.59999999999997</v>
      </c>
      <c r="G1050" s="373" t="s">
        <v>1904</v>
      </c>
      <c r="H1050" s="386">
        <v>203</v>
      </c>
      <c r="I1050" s="296">
        <f t="shared" si="120"/>
        <v>3.7139647085534804E-3</v>
      </c>
      <c r="J1050" s="361">
        <f t="shared" si="121"/>
        <v>15.901154201436297</v>
      </c>
      <c r="K1050" s="361">
        <f t="shared" si="122"/>
        <v>3.4982539243159851</v>
      </c>
      <c r="L1050" s="297">
        <v>6.4045980322561835</v>
      </c>
      <c r="M1050" s="382">
        <v>5.0313384141208317</v>
      </c>
      <c r="N1050" s="296">
        <f t="shared" si="123"/>
        <v>0.11787211227878172</v>
      </c>
      <c r="R1050" s="356"/>
    </row>
    <row r="1051" spans="1:18" ht="12.75" customHeight="1" x14ac:dyDescent="0.35">
      <c r="A1051" s="295">
        <f t="shared" si="125"/>
        <v>101</v>
      </c>
      <c r="B1051" s="295" t="s">
        <v>1318</v>
      </c>
      <c r="C1051" s="295">
        <v>561.9</v>
      </c>
      <c r="D1051" s="295"/>
      <c r="E1051" s="295"/>
      <c r="F1051" s="295">
        <f t="shared" si="124"/>
        <v>561.9</v>
      </c>
      <c r="G1051" s="373" t="s">
        <v>1896</v>
      </c>
      <c r="H1051" s="386">
        <v>253</v>
      </c>
      <c r="I1051" s="296">
        <f t="shared" si="120"/>
        <v>4.628734341202121E-3</v>
      </c>
      <c r="J1051" s="361">
        <f t="shared" si="121"/>
        <v>19.81769464513982</v>
      </c>
      <c r="K1051" s="361">
        <f t="shared" si="122"/>
        <v>4.3598928219307602</v>
      </c>
      <c r="L1051" s="297">
        <v>7.9820852323192817</v>
      </c>
      <c r="M1051" s="382">
        <v>5.0313384141208317</v>
      </c>
      <c r="N1051" s="296">
        <f t="shared" si="123"/>
        <v>6.618795357449847E-2</v>
      </c>
      <c r="R1051" s="356"/>
    </row>
    <row r="1052" spans="1:18" ht="12.75" customHeight="1" x14ac:dyDescent="0.35">
      <c r="A1052" s="295">
        <f t="shared" si="125"/>
        <v>102</v>
      </c>
      <c r="B1052" s="295" t="s">
        <v>1319</v>
      </c>
      <c r="C1052" s="295">
        <v>452.2</v>
      </c>
      <c r="D1052" s="295"/>
      <c r="E1052" s="295"/>
      <c r="F1052" s="295">
        <f t="shared" si="124"/>
        <v>452.2</v>
      </c>
      <c r="G1052" s="373" t="s">
        <v>1896</v>
      </c>
      <c r="H1052" s="386">
        <v>253</v>
      </c>
      <c r="I1052" s="296">
        <f t="shared" si="120"/>
        <v>4.628734341202121E-3</v>
      </c>
      <c r="J1052" s="361">
        <f t="shared" si="121"/>
        <v>19.81769464513982</v>
      </c>
      <c r="K1052" s="361">
        <f t="shared" si="122"/>
        <v>4.3598928219307602</v>
      </c>
      <c r="L1052" s="297">
        <v>7.9820852323192817</v>
      </c>
      <c r="M1052" s="382">
        <v>5.0313384141208317</v>
      </c>
      <c r="N1052" s="296">
        <f t="shared" si="123"/>
        <v>8.2244606619882116E-2</v>
      </c>
      <c r="R1052" s="356"/>
    </row>
    <row r="1053" spans="1:18" ht="12.75" customHeight="1" x14ac:dyDescent="0.35">
      <c r="A1053" s="295">
        <f t="shared" si="125"/>
        <v>103</v>
      </c>
      <c r="B1053" s="295" t="s">
        <v>1320</v>
      </c>
      <c r="C1053" s="295">
        <v>569.4</v>
      </c>
      <c r="D1053" s="295"/>
      <c r="E1053" s="295"/>
      <c r="F1053" s="295">
        <f t="shared" si="124"/>
        <v>569.4</v>
      </c>
      <c r="G1053" s="373" t="s">
        <v>1896</v>
      </c>
      <c r="H1053" s="386">
        <v>253</v>
      </c>
      <c r="I1053" s="296">
        <f t="shared" si="120"/>
        <v>4.628734341202121E-3</v>
      </c>
      <c r="J1053" s="361">
        <f t="shared" si="121"/>
        <v>19.81769464513982</v>
      </c>
      <c r="K1053" s="361">
        <f t="shared" si="122"/>
        <v>4.3598928219307602</v>
      </c>
      <c r="L1053" s="297">
        <v>7.9820852323192817</v>
      </c>
      <c r="M1053" s="382">
        <v>3.0625538172909414</v>
      </c>
      <c r="N1053" s="296">
        <f t="shared" si="123"/>
        <v>6.1858494058097645E-2</v>
      </c>
      <c r="R1053" s="356"/>
    </row>
    <row r="1054" spans="1:18" ht="12.75" customHeight="1" x14ac:dyDescent="0.35">
      <c r="A1054" s="295">
        <f t="shared" si="125"/>
        <v>104</v>
      </c>
      <c r="B1054" s="295" t="s">
        <v>1321</v>
      </c>
      <c r="C1054" s="295">
        <v>154.30000000000001</v>
      </c>
      <c r="D1054" s="295"/>
      <c r="E1054" s="295"/>
      <c r="F1054" s="295">
        <f t="shared" si="124"/>
        <v>154.30000000000001</v>
      </c>
      <c r="G1054" s="373" t="s">
        <v>1905</v>
      </c>
      <c r="H1054" s="386">
        <v>154</v>
      </c>
      <c r="I1054" s="296">
        <f t="shared" si="120"/>
        <v>2.8174904685578125E-3</v>
      </c>
      <c r="J1054" s="361">
        <f t="shared" si="121"/>
        <v>12.062944566606847</v>
      </c>
      <c r="K1054" s="361">
        <f t="shared" si="122"/>
        <v>2.6538478046535063</v>
      </c>
      <c r="L1054" s="297">
        <v>4.858660576194346</v>
      </c>
      <c r="M1054" s="382">
        <v>4.9716782748229571</v>
      </c>
      <c r="N1054" s="296">
        <f t="shared" si="123"/>
        <v>0.15908704615863678</v>
      </c>
      <c r="R1054" s="356"/>
    </row>
    <row r="1055" spans="1:18" ht="12.75" customHeight="1" x14ac:dyDescent="0.35">
      <c r="A1055" s="295">
        <f t="shared" si="125"/>
        <v>105</v>
      </c>
      <c r="B1055" s="295" t="s">
        <v>1322</v>
      </c>
      <c r="C1055" s="295">
        <v>394.45</v>
      </c>
      <c r="D1055" s="295"/>
      <c r="E1055" s="295">
        <v>115.6</v>
      </c>
      <c r="F1055" s="295">
        <f t="shared" si="124"/>
        <v>510.04999999999995</v>
      </c>
      <c r="G1055" s="373" t="s">
        <v>1904</v>
      </c>
      <c r="H1055" s="386">
        <v>250</v>
      </c>
      <c r="I1055" s="296">
        <f t="shared" si="120"/>
        <v>4.5738481632432021E-3</v>
      </c>
      <c r="J1055" s="361">
        <f t="shared" si="121"/>
        <v>19.582702218517607</v>
      </c>
      <c r="K1055" s="361">
        <f t="shared" si="122"/>
        <v>4.3081944880738732</v>
      </c>
      <c r="L1055" s="297">
        <v>7.887436000315498</v>
      </c>
      <c r="M1055" s="382">
        <v>4.9716782748229571</v>
      </c>
      <c r="N1055" s="296">
        <f t="shared" si="123"/>
        <v>7.2051781162101633E-2</v>
      </c>
      <c r="R1055" s="356"/>
    </row>
    <row r="1056" spans="1:18" ht="12.75" customHeight="1" x14ac:dyDescent="0.35">
      <c r="A1056" s="295">
        <f t="shared" si="125"/>
        <v>106</v>
      </c>
      <c r="B1056" s="295" t="s">
        <v>1323</v>
      </c>
      <c r="C1056" s="295">
        <v>382.2</v>
      </c>
      <c r="D1056" s="295"/>
      <c r="E1056" s="299"/>
      <c r="F1056" s="295">
        <f t="shared" si="124"/>
        <v>382.2</v>
      </c>
      <c r="G1056" s="373" t="s">
        <v>1904</v>
      </c>
      <c r="H1056" s="386">
        <v>250</v>
      </c>
      <c r="I1056" s="296">
        <f t="shared" si="120"/>
        <v>4.5738481632432021E-3</v>
      </c>
      <c r="J1056" s="361">
        <f t="shared" si="121"/>
        <v>19.582702218517607</v>
      </c>
      <c r="K1056" s="361">
        <f t="shared" si="122"/>
        <v>4.3081944880738732</v>
      </c>
      <c r="L1056" s="297">
        <v>7.887436000315498</v>
      </c>
      <c r="M1056" s="382">
        <v>4.0171160460569491</v>
      </c>
      <c r="N1056" s="296">
        <f t="shared" si="123"/>
        <v>9.3656328500690555E-2</v>
      </c>
      <c r="R1056" s="356"/>
    </row>
    <row r="1057" spans="1:18" ht="12.75" customHeight="1" x14ac:dyDescent="0.35">
      <c r="A1057" s="295">
        <f t="shared" si="125"/>
        <v>107</v>
      </c>
      <c r="B1057" s="295" t="s">
        <v>1324</v>
      </c>
      <c r="C1057" s="295">
        <v>360.6</v>
      </c>
      <c r="D1057" s="295"/>
      <c r="E1057" s="295">
        <v>114.9</v>
      </c>
      <c r="F1057" s="295">
        <f t="shared" si="124"/>
        <v>475.5</v>
      </c>
      <c r="G1057" s="373" t="s">
        <v>1904</v>
      </c>
      <c r="H1057" s="386">
        <v>202</v>
      </c>
      <c r="I1057" s="296">
        <f t="shared" si="120"/>
        <v>3.6956693159005075E-3</v>
      </c>
      <c r="J1057" s="361">
        <f t="shared" si="121"/>
        <v>15.822823392562228</v>
      </c>
      <c r="K1057" s="361">
        <f t="shared" si="122"/>
        <v>3.4810211463636902</v>
      </c>
      <c r="L1057" s="297">
        <v>6.3730482882549211</v>
      </c>
      <c r="M1057" s="382">
        <v>12.906476801440395</v>
      </c>
      <c r="N1057" s="296">
        <f t="shared" si="123"/>
        <v>8.1142733183220267E-2</v>
      </c>
      <c r="R1057" s="356"/>
    </row>
    <row r="1058" spans="1:18" ht="12.75" customHeight="1" x14ac:dyDescent="0.35">
      <c r="A1058" s="295">
        <f t="shared" si="125"/>
        <v>108</v>
      </c>
      <c r="B1058" s="295" t="s">
        <v>1325</v>
      </c>
      <c r="C1058" s="295">
        <v>340.3</v>
      </c>
      <c r="D1058" s="295"/>
      <c r="E1058" s="295">
        <v>203.8</v>
      </c>
      <c r="F1058" s="295">
        <f t="shared" si="124"/>
        <v>544.1</v>
      </c>
      <c r="G1058" s="373" t="s">
        <v>1905</v>
      </c>
      <c r="H1058" s="386">
        <v>649</v>
      </c>
      <c r="I1058" s="296">
        <f t="shared" si="120"/>
        <v>1.1873709831779353E-2</v>
      </c>
      <c r="J1058" s="361">
        <f t="shared" si="121"/>
        <v>50.836694959271711</v>
      </c>
      <c r="K1058" s="361">
        <f t="shared" si="122"/>
        <v>11.184072891039776</v>
      </c>
      <c r="L1058" s="297">
        <v>20.475783856819032</v>
      </c>
      <c r="M1058" s="382">
        <v>2.7841398339008556</v>
      </c>
      <c r="N1058" s="296">
        <f t="shared" si="123"/>
        <v>0.15673716511860203</v>
      </c>
      <c r="R1058" s="356"/>
    </row>
    <row r="1059" spans="1:18" ht="12.75" customHeight="1" x14ac:dyDescent="0.35">
      <c r="A1059" s="295">
        <f t="shared" si="125"/>
        <v>109</v>
      </c>
      <c r="B1059" s="295" t="s">
        <v>1326</v>
      </c>
      <c r="C1059" s="295">
        <v>171.5</v>
      </c>
      <c r="D1059" s="295"/>
      <c r="E1059" s="295">
        <v>70</v>
      </c>
      <c r="F1059" s="295">
        <f t="shared" si="124"/>
        <v>241.5</v>
      </c>
      <c r="G1059" s="373" t="s">
        <v>1905</v>
      </c>
      <c r="H1059" s="386">
        <v>140</v>
      </c>
      <c r="I1059" s="296">
        <f t="shared" si="120"/>
        <v>2.5613549714161932E-3</v>
      </c>
      <c r="J1059" s="361">
        <f t="shared" si="121"/>
        <v>10.966313242369861</v>
      </c>
      <c r="K1059" s="361">
        <f t="shared" si="122"/>
        <v>2.4125889133213692</v>
      </c>
      <c r="L1059" s="297">
        <v>4.4169641601766783</v>
      </c>
      <c r="M1059" s="382">
        <v>4.1762097508512834</v>
      </c>
      <c r="N1059" s="296">
        <f t="shared" si="123"/>
        <v>9.0981681435690229E-2</v>
      </c>
      <c r="R1059" s="356"/>
    </row>
    <row r="1060" spans="1:18" ht="12.75" customHeight="1" x14ac:dyDescent="0.35">
      <c r="A1060" s="295">
        <f t="shared" si="125"/>
        <v>110</v>
      </c>
      <c r="B1060" s="295" t="s">
        <v>1327</v>
      </c>
      <c r="C1060" s="295">
        <v>338.7</v>
      </c>
      <c r="D1060" s="295"/>
      <c r="E1060" s="295">
        <v>33.5</v>
      </c>
      <c r="F1060" s="295">
        <f t="shared" si="124"/>
        <v>372.2</v>
      </c>
      <c r="G1060" s="373" t="s">
        <v>1904</v>
      </c>
      <c r="H1060" s="386">
        <v>210</v>
      </c>
      <c r="I1060" s="296">
        <f t="shared" si="120"/>
        <v>3.8420324571242898E-3</v>
      </c>
      <c r="J1060" s="361">
        <f t="shared" si="121"/>
        <v>16.449469863554789</v>
      </c>
      <c r="K1060" s="361">
        <f t="shared" si="122"/>
        <v>3.6188833699820537</v>
      </c>
      <c r="L1060" s="297">
        <v>6.6254462402650169</v>
      </c>
      <c r="M1060" s="382">
        <v>3.4205146530781945</v>
      </c>
      <c r="N1060" s="296">
        <f t="shared" si="123"/>
        <v>8.09089578905966E-2</v>
      </c>
      <c r="R1060" s="356"/>
    </row>
    <row r="1061" spans="1:18" ht="12.75" customHeight="1" x14ac:dyDescent="0.35">
      <c r="A1061" s="295">
        <f t="shared" si="125"/>
        <v>111</v>
      </c>
      <c r="B1061" s="295" t="s">
        <v>1328</v>
      </c>
      <c r="C1061" s="295">
        <v>241.5</v>
      </c>
      <c r="D1061" s="295"/>
      <c r="E1061" s="295"/>
      <c r="F1061" s="295">
        <f t="shared" si="124"/>
        <v>241.5</v>
      </c>
      <c r="G1061" s="373" t="s">
        <v>1905</v>
      </c>
      <c r="H1061" s="386">
        <v>172</v>
      </c>
      <c r="I1061" s="296">
        <f t="shared" si="120"/>
        <v>3.1468075363113232E-3</v>
      </c>
      <c r="J1061" s="361">
        <f t="shared" si="121"/>
        <v>13.472899126340113</v>
      </c>
      <c r="K1061" s="361">
        <f t="shared" si="122"/>
        <v>2.9640378077948251</v>
      </c>
      <c r="L1061" s="297">
        <v>5.4265559682170617</v>
      </c>
      <c r="M1061" s="382">
        <v>5.3694125368087935</v>
      </c>
      <c r="N1061" s="296">
        <f t="shared" si="123"/>
        <v>0.11276565399238425</v>
      </c>
      <c r="R1061" s="356"/>
    </row>
    <row r="1062" spans="1:18" ht="12.75" customHeight="1" x14ac:dyDescent="0.35">
      <c r="A1062" s="295">
        <f t="shared" si="125"/>
        <v>112</v>
      </c>
      <c r="B1062" s="295" t="s">
        <v>1329</v>
      </c>
      <c r="C1062" s="295">
        <v>331.7</v>
      </c>
      <c r="D1062" s="295"/>
      <c r="E1062" s="295"/>
      <c r="F1062" s="295">
        <f t="shared" si="124"/>
        <v>331.7</v>
      </c>
      <c r="G1062" s="373" t="s">
        <v>1904</v>
      </c>
      <c r="H1062" s="386">
        <v>270</v>
      </c>
      <c r="I1062" s="296">
        <f t="shared" si="120"/>
        <v>4.9397560163026589E-3</v>
      </c>
      <c r="J1062" s="361">
        <f t="shared" si="121"/>
        <v>21.149318395999018</v>
      </c>
      <c r="K1062" s="361">
        <f t="shared" si="122"/>
        <v>4.6528500471197836</v>
      </c>
      <c r="L1062" s="297">
        <v>8.5184308803407358</v>
      </c>
      <c r="M1062" s="382">
        <v>9.7444894186529947</v>
      </c>
      <c r="N1062" s="296">
        <f t="shared" si="123"/>
        <v>0.13284621266841284</v>
      </c>
      <c r="R1062" s="356"/>
    </row>
    <row r="1063" spans="1:18" ht="12.75" customHeight="1" x14ac:dyDescent="0.35">
      <c r="A1063" s="295">
        <f t="shared" si="125"/>
        <v>113</v>
      </c>
      <c r="B1063" s="295" t="s">
        <v>1330</v>
      </c>
      <c r="C1063" s="295">
        <v>95</v>
      </c>
      <c r="D1063" s="295"/>
      <c r="E1063" s="295"/>
      <c r="F1063" s="295">
        <f t="shared" si="124"/>
        <v>95</v>
      </c>
      <c r="G1063" s="373" t="s">
        <v>1904</v>
      </c>
      <c r="H1063" s="386">
        <v>89</v>
      </c>
      <c r="I1063" s="296">
        <f t="shared" si="120"/>
        <v>1.6282899461145799E-3</v>
      </c>
      <c r="J1063" s="361">
        <f t="shared" si="121"/>
        <v>6.9714419897922681</v>
      </c>
      <c r="K1063" s="361">
        <f t="shared" si="122"/>
        <v>1.5337172377542989</v>
      </c>
      <c r="L1063" s="297">
        <v>2.8079272161123172</v>
      </c>
      <c r="M1063" s="382">
        <v>1.7699174658369727</v>
      </c>
      <c r="N1063" s="296">
        <f t="shared" si="123"/>
        <v>0.13771583062627216</v>
      </c>
      <c r="R1063" s="356"/>
    </row>
    <row r="1064" spans="1:18" ht="12.75" customHeight="1" x14ac:dyDescent="0.35">
      <c r="A1064" s="295">
        <f t="shared" si="125"/>
        <v>114</v>
      </c>
      <c r="B1064" s="295" t="s">
        <v>1331</v>
      </c>
      <c r="C1064" s="295">
        <v>208.9</v>
      </c>
      <c r="D1064" s="295"/>
      <c r="E1064" s="295"/>
      <c r="F1064" s="295">
        <f t="shared" si="124"/>
        <v>208.9</v>
      </c>
      <c r="G1064" s="373" t="s">
        <v>1904</v>
      </c>
      <c r="H1064" s="386">
        <v>200</v>
      </c>
      <c r="I1064" s="296">
        <f t="shared" si="120"/>
        <v>3.6590785305945618E-3</v>
      </c>
      <c r="J1064" s="361">
        <f t="shared" si="121"/>
        <v>15.666161774814086</v>
      </c>
      <c r="K1064" s="361">
        <f t="shared" si="122"/>
        <v>3.446555590459099</v>
      </c>
      <c r="L1064" s="297">
        <v>6.3099488002523971</v>
      </c>
      <c r="M1064" s="382">
        <v>3.9773426198583652</v>
      </c>
      <c r="N1064" s="296">
        <f t="shared" si="123"/>
        <v>0.14073723688551434</v>
      </c>
      <c r="R1064" s="356"/>
    </row>
    <row r="1065" spans="1:18" ht="12.75" customHeight="1" x14ac:dyDescent="0.35">
      <c r="A1065" s="295">
        <f t="shared" si="125"/>
        <v>115</v>
      </c>
      <c r="B1065" s="295" t="s">
        <v>1332</v>
      </c>
      <c r="C1065" s="295">
        <v>141.30000000000001</v>
      </c>
      <c r="D1065" s="295"/>
      <c r="E1065" s="295"/>
      <c r="F1065" s="295">
        <f t="shared" si="124"/>
        <v>141.30000000000001</v>
      </c>
      <c r="G1065" s="373" t="s">
        <v>1904</v>
      </c>
      <c r="H1065" s="386">
        <v>120</v>
      </c>
      <c r="I1065" s="296">
        <f t="shared" si="120"/>
        <v>2.1954471183567373E-3</v>
      </c>
      <c r="J1065" s="361">
        <f t="shared" si="121"/>
        <v>9.3996970648884517</v>
      </c>
      <c r="K1065" s="361">
        <f t="shared" si="122"/>
        <v>2.0679333542754592</v>
      </c>
      <c r="L1065" s="297">
        <v>3.7859692801514382</v>
      </c>
      <c r="M1065" s="382">
        <v>2.3864055719150192</v>
      </c>
      <c r="N1065" s="296">
        <f t="shared" si="123"/>
        <v>0.12484080163644987</v>
      </c>
      <c r="R1065" s="356"/>
    </row>
    <row r="1066" spans="1:18" ht="12.75" customHeight="1" x14ac:dyDescent="0.35">
      <c r="A1066" s="295">
        <f t="shared" si="125"/>
        <v>116</v>
      </c>
      <c r="B1066" s="295" t="s">
        <v>1333</v>
      </c>
      <c r="C1066" s="295">
        <v>372.1</v>
      </c>
      <c r="D1066" s="295"/>
      <c r="E1066" s="295"/>
      <c r="F1066" s="295">
        <f t="shared" si="124"/>
        <v>372.1</v>
      </c>
      <c r="G1066" s="373" t="s">
        <v>1904</v>
      </c>
      <c r="H1066" s="386">
        <v>167</v>
      </c>
      <c r="I1066" s="296">
        <f t="shared" si="120"/>
        <v>3.055330573046459E-3</v>
      </c>
      <c r="J1066" s="361">
        <f t="shared" si="121"/>
        <v>13.081245081969762</v>
      </c>
      <c r="K1066" s="361">
        <f t="shared" si="122"/>
        <v>2.8778739180333477</v>
      </c>
      <c r="L1066" s="297">
        <v>5.2688072482107513</v>
      </c>
      <c r="M1066" s="382">
        <v>3.3210810875817347</v>
      </c>
      <c r="N1066" s="296">
        <f t="shared" si="123"/>
        <v>6.5974220198321942E-2</v>
      </c>
      <c r="R1066" s="356"/>
    </row>
    <row r="1067" spans="1:18" ht="12.75" customHeight="1" x14ac:dyDescent="0.35">
      <c r="A1067" s="295">
        <f t="shared" si="125"/>
        <v>117</v>
      </c>
      <c r="B1067" s="295" t="s">
        <v>1334</v>
      </c>
      <c r="C1067" s="295">
        <v>313.60000000000002</v>
      </c>
      <c r="D1067" s="295"/>
      <c r="E1067" s="295">
        <v>40</v>
      </c>
      <c r="F1067" s="295">
        <f t="shared" si="124"/>
        <v>353.6</v>
      </c>
      <c r="G1067" s="373" t="s">
        <v>1904</v>
      </c>
      <c r="H1067" s="386">
        <v>210</v>
      </c>
      <c r="I1067" s="296">
        <f t="shared" si="120"/>
        <v>3.8420324571242898E-3</v>
      </c>
      <c r="J1067" s="361">
        <f t="shared" si="121"/>
        <v>16.449469863554789</v>
      </c>
      <c r="K1067" s="361">
        <f t="shared" si="122"/>
        <v>3.6188833699820537</v>
      </c>
      <c r="L1067" s="297">
        <v>6.6254462402650169</v>
      </c>
      <c r="M1067" s="382">
        <v>4.1762097508512834</v>
      </c>
      <c r="N1067" s="296">
        <f t="shared" si="123"/>
        <v>8.7302062286915005E-2</v>
      </c>
      <c r="R1067" s="356"/>
    </row>
    <row r="1068" spans="1:18" ht="12.75" customHeight="1" x14ac:dyDescent="0.35">
      <c r="A1068" s="295">
        <f t="shared" si="125"/>
        <v>118</v>
      </c>
      <c r="B1068" s="295" t="s">
        <v>1335</v>
      </c>
      <c r="C1068" s="295">
        <v>249.6</v>
      </c>
      <c r="D1068" s="295"/>
      <c r="E1068" s="295"/>
      <c r="F1068" s="295">
        <f t="shared" si="124"/>
        <v>249.6</v>
      </c>
      <c r="G1068" s="373" t="s">
        <v>1904</v>
      </c>
      <c r="H1068" s="386">
        <v>200</v>
      </c>
      <c r="I1068" s="296">
        <f t="shared" si="120"/>
        <v>3.6590785305945618E-3</v>
      </c>
      <c r="J1068" s="361">
        <f t="shared" si="121"/>
        <v>15.666161774814086</v>
      </c>
      <c r="K1068" s="361">
        <f t="shared" si="122"/>
        <v>3.446555590459099</v>
      </c>
      <c r="L1068" s="297">
        <v>6.3099488002523971</v>
      </c>
      <c r="M1068" s="382">
        <v>3.9773426198583652</v>
      </c>
      <c r="N1068" s="296">
        <f t="shared" si="123"/>
        <v>0.11778849673631389</v>
      </c>
      <c r="R1068" s="356"/>
    </row>
    <row r="1069" spans="1:18" ht="12.75" customHeight="1" x14ac:dyDescent="0.35">
      <c r="A1069" s="295">
        <f t="shared" si="125"/>
        <v>119</v>
      </c>
      <c r="B1069" s="295" t="s">
        <v>1336</v>
      </c>
      <c r="C1069" s="295">
        <v>305.8</v>
      </c>
      <c r="D1069" s="295"/>
      <c r="E1069" s="295">
        <v>36.5</v>
      </c>
      <c r="F1069" s="295">
        <f t="shared" si="124"/>
        <v>342.3</v>
      </c>
      <c r="G1069" s="373" t="s">
        <v>1904</v>
      </c>
      <c r="H1069" s="386">
        <v>180</v>
      </c>
      <c r="I1069" s="296">
        <f t="shared" si="120"/>
        <v>3.2931706775351055E-3</v>
      </c>
      <c r="J1069" s="361">
        <f t="shared" si="121"/>
        <v>14.099545597332677</v>
      </c>
      <c r="K1069" s="361">
        <f t="shared" si="122"/>
        <v>3.101900031413189</v>
      </c>
      <c r="L1069" s="297">
        <v>5.6789539202271575</v>
      </c>
      <c r="M1069" s="382">
        <v>3.579608357872528</v>
      </c>
      <c r="N1069" s="296">
        <f t="shared" si="123"/>
        <v>7.7300636596101521E-2</v>
      </c>
      <c r="R1069" s="356"/>
    </row>
    <row r="1070" spans="1:18" ht="12.75" customHeight="1" x14ac:dyDescent="0.35">
      <c r="A1070" s="295">
        <f t="shared" si="125"/>
        <v>120</v>
      </c>
      <c r="B1070" s="295" t="s">
        <v>1337</v>
      </c>
      <c r="C1070" s="295">
        <v>206.5</v>
      </c>
      <c r="D1070" s="295"/>
      <c r="E1070" s="295"/>
      <c r="F1070" s="295">
        <f t="shared" si="124"/>
        <v>206.5</v>
      </c>
      <c r="G1070" s="373" t="s">
        <v>1904</v>
      </c>
      <c r="H1070" s="386">
        <v>180</v>
      </c>
      <c r="I1070" s="296">
        <f t="shared" si="120"/>
        <v>3.2931706775351055E-3</v>
      </c>
      <c r="J1070" s="361">
        <f t="shared" si="121"/>
        <v>14.099545597332677</v>
      </c>
      <c r="K1070" s="361">
        <f t="shared" si="122"/>
        <v>3.101900031413189</v>
      </c>
      <c r="L1070" s="297">
        <v>5.6789539202271575</v>
      </c>
      <c r="M1070" s="382">
        <v>3.579608357872528</v>
      </c>
      <c r="N1070" s="296">
        <f t="shared" si="123"/>
        <v>0.12813563151014795</v>
      </c>
      <c r="R1070" s="356"/>
    </row>
    <row r="1071" spans="1:18" ht="12.75" customHeight="1" x14ac:dyDescent="0.35">
      <c r="A1071" s="295">
        <f t="shared" si="125"/>
        <v>121</v>
      </c>
      <c r="B1071" s="295" t="s">
        <v>1338</v>
      </c>
      <c r="C1071" s="295">
        <v>300.39999999999998</v>
      </c>
      <c r="D1071" s="295"/>
      <c r="E1071" s="295"/>
      <c r="F1071" s="295">
        <f t="shared" si="124"/>
        <v>300.39999999999998</v>
      </c>
      <c r="G1071" s="373" t="s">
        <v>1904</v>
      </c>
      <c r="H1071" s="386">
        <v>180</v>
      </c>
      <c r="I1071" s="296">
        <f t="shared" si="120"/>
        <v>3.2931706775351055E-3</v>
      </c>
      <c r="J1071" s="361">
        <f t="shared" si="121"/>
        <v>14.099545597332677</v>
      </c>
      <c r="K1071" s="361">
        <f t="shared" si="122"/>
        <v>3.101900031413189</v>
      </c>
      <c r="L1071" s="297">
        <v>5.6789539202271575</v>
      </c>
      <c r="M1071" s="382">
        <v>3.579608357872528</v>
      </c>
      <c r="N1071" s="296">
        <f t="shared" si="123"/>
        <v>8.8082582912268823E-2</v>
      </c>
      <c r="R1071" s="356"/>
    </row>
    <row r="1072" spans="1:18" ht="12.75" customHeight="1" x14ac:dyDescent="0.35">
      <c r="A1072" s="295">
        <f t="shared" si="125"/>
        <v>122</v>
      </c>
      <c r="B1072" s="295" t="s">
        <v>1339</v>
      </c>
      <c r="C1072" s="295">
        <v>913.8</v>
      </c>
      <c r="D1072" s="295"/>
      <c r="E1072" s="295"/>
      <c r="F1072" s="295">
        <f t="shared" si="124"/>
        <v>913.8</v>
      </c>
      <c r="G1072" s="373" t="s">
        <v>1896</v>
      </c>
      <c r="H1072" s="386">
        <v>840</v>
      </c>
      <c r="I1072" s="296">
        <f t="shared" si="120"/>
        <v>1.5368129828497159E-2</v>
      </c>
      <c r="J1072" s="361">
        <f t="shared" si="121"/>
        <v>65.797879454219157</v>
      </c>
      <c r="K1072" s="361">
        <f t="shared" si="122"/>
        <v>14.475533479928215</v>
      </c>
      <c r="L1072" s="297">
        <v>26.501784961060068</v>
      </c>
      <c r="M1072" s="382">
        <v>16.704839003405134</v>
      </c>
      <c r="N1072" s="296">
        <f t="shared" si="123"/>
        <v>0.13512807714884284</v>
      </c>
      <c r="R1072" s="356"/>
    </row>
    <row r="1073" spans="1:18" ht="12.75" customHeight="1" x14ac:dyDescent="0.35">
      <c r="A1073" s="295">
        <f t="shared" si="125"/>
        <v>123</v>
      </c>
      <c r="B1073" s="295" t="s">
        <v>1340</v>
      </c>
      <c r="C1073" s="295">
        <v>124.1</v>
      </c>
      <c r="D1073" s="295"/>
      <c r="E1073" s="295"/>
      <c r="F1073" s="295">
        <f t="shared" si="124"/>
        <v>124.1</v>
      </c>
      <c r="G1073" s="373" t="s">
        <v>1904</v>
      </c>
      <c r="H1073" s="386">
        <v>110</v>
      </c>
      <c r="I1073" s="296">
        <f t="shared" si="120"/>
        <v>2.0124931918270089E-3</v>
      </c>
      <c r="J1073" s="361">
        <f t="shared" si="121"/>
        <v>8.6163889761477463</v>
      </c>
      <c r="K1073" s="361">
        <f t="shared" si="122"/>
        <v>1.8956055747525042</v>
      </c>
      <c r="L1073" s="297">
        <v>3.4704718401388188</v>
      </c>
      <c r="M1073" s="382">
        <v>2.187538440922101</v>
      </c>
      <c r="N1073" s="296">
        <f t="shared" si="123"/>
        <v>0.13029818559195144</v>
      </c>
      <c r="R1073" s="356"/>
    </row>
    <row r="1074" spans="1:18" ht="12.75" customHeight="1" x14ac:dyDescent="0.35">
      <c r="A1074" s="295">
        <f t="shared" si="125"/>
        <v>124</v>
      </c>
      <c r="B1074" s="295" t="s">
        <v>1341</v>
      </c>
      <c r="C1074" s="295">
        <v>173.4</v>
      </c>
      <c r="D1074" s="295"/>
      <c r="E1074" s="295"/>
      <c r="F1074" s="295">
        <f t="shared" si="124"/>
        <v>173.4</v>
      </c>
      <c r="G1074" s="373" t="s">
        <v>1904</v>
      </c>
      <c r="H1074" s="386">
        <v>160</v>
      </c>
      <c r="I1074" s="296">
        <f t="shared" si="120"/>
        <v>2.9272628244756496E-3</v>
      </c>
      <c r="J1074" s="361">
        <f t="shared" si="121"/>
        <v>12.53292941985127</v>
      </c>
      <c r="K1074" s="361">
        <f t="shared" ref="K1074:K1133" si="126">J1074*0.22</f>
        <v>2.7572444723672791</v>
      </c>
      <c r="L1074" s="297">
        <v>5.0479590402019179</v>
      </c>
      <c r="M1074" s="382">
        <v>3.1818740958866925</v>
      </c>
      <c r="N1074" s="296">
        <f t="shared" si="123"/>
        <v>0.13564017894064104</v>
      </c>
      <c r="R1074" s="356"/>
    </row>
    <row r="1075" spans="1:18" ht="12.75" customHeight="1" x14ac:dyDescent="0.35">
      <c r="A1075" s="295">
        <f t="shared" si="125"/>
        <v>125</v>
      </c>
      <c r="B1075" s="295" t="s">
        <v>1342</v>
      </c>
      <c r="C1075" s="295">
        <v>262.2</v>
      </c>
      <c r="D1075" s="295"/>
      <c r="E1075" s="295"/>
      <c r="F1075" s="295">
        <f t="shared" si="124"/>
        <v>262.2</v>
      </c>
      <c r="G1075" s="373" t="s">
        <v>1904</v>
      </c>
      <c r="H1075" s="386">
        <v>230</v>
      </c>
      <c r="I1075" s="296">
        <f t="shared" si="120"/>
        <v>4.2079403101837462E-3</v>
      </c>
      <c r="J1075" s="361">
        <f t="shared" si="121"/>
        <v>18.0160860410362</v>
      </c>
      <c r="K1075" s="361">
        <f t="shared" si="126"/>
        <v>3.9635389290279641</v>
      </c>
      <c r="L1075" s="297">
        <v>7.2564411202902566</v>
      </c>
      <c r="M1075" s="382">
        <v>4.5739440128371207</v>
      </c>
      <c r="N1075" s="296">
        <f t="shared" si="123"/>
        <v>0.1289474069534384</v>
      </c>
      <c r="R1075" s="356"/>
    </row>
    <row r="1076" spans="1:18" ht="12.75" customHeight="1" x14ac:dyDescent="0.35">
      <c r="A1076" s="295">
        <f t="shared" si="125"/>
        <v>126</v>
      </c>
      <c r="B1076" s="295" t="s">
        <v>1346</v>
      </c>
      <c r="C1076" s="295">
        <v>375.7</v>
      </c>
      <c r="D1076" s="295"/>
      <c r="E1076" s="295">
        <v>26.9</v>
      </c>
      <c r="F1076" s="295">
        <f t="shared" si="124"/>
        <v>402.59999999999997</v>
      </c>
      <c r="G1076" s="373" t="s">
        <v>1905</v>
      </c>
      <c r="H1076" s="386">
        <v>182</v>
      </c>
      <c r="I1076" s="296">
        <f t="shared" si="120"/>
        <v>3.3297614628410512E-3</v>
      </c>
      <c r="J1076" s="361">
        <f t="shared" si="121"/>
        <v>14.256207215080819</v>
      </c>
      <c r="K1076" s="361">
        <f t="shared" si="126"/>
        <v>3.1363655873177803</v>
      </c>
      <c r="L1076" s="297">
        <v>5.7420534082296815</v>
      </c>
      <c r="M1076" s="382">
        <v>3.6193817840711127</v>
      </c>
      <c r="N1076" s="296">
        <f t="shared" si="123"/>
        <v>6.6453074999253348E-2</v>
      </c>
      <c r="R1076" s="356"/>
    </row>
    <row r="1077" spans="1:18" ht="12.75" customHeight="1" x14ac:dyDescent="0.35">
      <c r="A1077" s="295">
        <f t="shared" si="125"/>
        <v>127</v>
      </c>
      <c r="B1077" s="295" t="s">
        <v>1347</v>
      </c>
      <c r="C1077" s="295">
        <v>180</v>
      </c>
      <c r="D1077" s="295"/>
      <c r="E1077" s="295"/>
      <c r="F1077" s="295">
        <f t="shared" si="124"/>
        <v>180</v>
      </c>
      <c r="G1077" s="373" t="s">
        <v>1905</v>
      </c>
      <c r="H1077" s="386">
        <v>176</v>
      </c>
      <c r="I1077" s="296">
        <f t="shared" si="120"/>
        <v>3.2199891069232146E-3</v>
      </c>
      <c r="J1077" s="361">
        <f t="shared" si="121"/>
        <v>13.786222361836396</v>
      </c>
      <c r="K1077" s="361">
        <f t="shared" si="126"/>
        <v>3.0329689196040071</v>
      </c>
      <c r="L1077" s="297">
        <v>5.5527549442221096</v>
      </c>
      <c r="M1077" s="382">
        <v>3.5000615054753608</v>
      </c>
      <c r="N1077" s="296">
        <f t="shared" si="123"/>
        <v>0.1437333762840993</v>
      </c>
      <c r="R1077" s="356"/>
    </row>
    <row r="1078" spans="1:18" ht="12.75" customHeight="1" x14ac:dyDescent="0.35">
      <c r="A1078" s="295">
        <f t="shared" si="125"/>
        <v>128</v>
      </c>
      <c r="B1078" s="295" t="s">
        <v>1348</v>
      </c>
      <c r="C1078" s="295">
        <v>580.1</v>
      </c>
      <c r="D1078" s="295"/>
      <c r="E1078" s="295"/>
      <c r="F1078" s="295">
        <f t="shared" si="124"/>
        <v>580.1</v>
      </c>
      <c r="G1078" s="373" t="s">
        <v>1904</v>
      </c>
      <c r="H1078" s="386">
        <v>402</v>
      </c>
      <c r="I1078" s="296">
        <f t="shared" si="120"/>
        <v>7.3547478464950694E-3</v>
      </c>
      <c r="J1078" s="361">
        <f t="shared" si="121"/>
        <v>31.488985167376313</v>
      </c>
      <c r="K1078" s="361">
        <f t="shared" si="126"/>
        <v>6.9275767368227887</v>
      </c>
      <c r="L1078" s="297">
        <v>12.682997088507319</v>
      </c>
      <c r="M1078" s="382">
        <v>7.9944586659153138</v>
      </c>
      <c r="N1078" s="296">
        <f t="shared" si="123"/>
        <v>0.10186867377800678</v>
      </c>
      <c r="R1078" s="356"/>
    </row>
    <row r="1079" spans="1:18" ht="12.75" customHeight="1" x14ac:dyDescent="0.35">
      <c r="A1079" s="295">
        <f t="shared" si="125"/>
        <v>129</v>
      </c>
      <c r="B1079" s="295" t="s">
        <v>1352</v>
      </c>
      <c r="C1079" s="295">
        <v>351</v>
      </c>
      <c r="D1079" s="295"/>
      <c r="E1079" s="295"/>
      <c r="F1079" s="295">
        <f t="shared" ref="F1079:F1141" si="127">E1079+D1079+C1079</f>
        <v>351</v>
      </c>
      <c r="G1079" s="373" t="s">
        <v>1904</v>
      </c>
      <c r="H1079" s="386">
        <v>233</v>
      </c>
      <c r="I1079" s="296">
        <f t="shared" ref="I1079:I1142" si="128">2/109317.14*H1079</f>
        <v>4.2628264881426643E-3</v>
      </c>
      <c r="J1079" s="361">
        <f t="shared" ref="J1079:J1142" si="129">I1079*4281.45</f>
        <v>18.251078467658409</v>
      </c>
      <c r="K1079" s="361">
        <f t="shared" si="126"/>
        <v>4.0152372628848498</v>
      </c>
      <c r="L1079" s="297">
        <v>7.351090352294043</v>
      </c>
      <c r="M1079" s="382">
        <v>4.6336041521349953</v>
      </c>
      <c r="N1079" s="296">
        <f t="shared" ref="N1079:N1141" si="130">(J1079+K1079+L1079+M1079)/F1079</f>
        <v>9.7581225740661817E-2</v>
      </c>
      <c r="R1079" s="356"/>
    </row>
    <row r="1080" spans="1:18" ht="12.75" customHeight="1" x14ac:dyDescent="0.35">
      <c r="A1080" s="295">
        <f t="shared" si="125"/>
        <v>130</v>
      </c>
      <c r="B1080" s="295" t="s">
        <v>1353</v>
      </c>
      <c r="C1080" s="295">
        <v>299.7</v>
      </c>
      <c r="D1080" s="295"/>
      <c r="E1080" s="295"/>
      <c r="F1080" s="295">
        <f t="shared" si="127"/>
        <v>299.7</v>
      </c>
      <c r="G1080" s="373" t="s">
        <v>1905</v>
      </c>
      <c r="H1080" s="386">
        <v>250</v>
      </c>
      <c r="I1080" s="296">
        <f t="shared" si="128"/>
        <v>4.5738481632432021E-3</v>
      </c>
      <c r="J1080" s="361">
        <f t="shared" si="129"/>
        <v>19.582702218517607</v>
      </c>
      <c r="K1080" s="361">
        <f t="shared" si="126"/>
        <v>4.3081944880738732</v>
      </c>
      <c r="L1080" s="297">
        <v>7.887436000315498</v>
      </c>
      <c r="M1080" s="382">
        <v>4.9716782748229571</v>
      </c>
      <c r="N1080" s="296">
        <f t="shared" si="130"/>
        <v>0.12262265926503149</v>
      </c>
      <c r="R1080" s="356"/>
    </row>
    <row r="1081" spans="1:18" ht="12.75" customHeight="1" x14ac:dyDescent="0.35">
      <c r="A1081" s="295">
        <f t="shared" ref="A1081:A1144" si="131">A1080+1</f>
        <v>131</v>
      </c>
      <c r="B1081" s="295" t="s">
        <v>1354</v>
      </c>
      <c r="C1081" s="295">
        <v>428.3</v>
      </c>
      <c r="D1081" s="295"/>
      <c r="E1081" s="295"/>
      <c r="F1081" s="295">
        <f t="shared" si="127"/>
        <v>428.3</v>
      </c>
      <c r="G1081" s="373" t="s">
        <v>1905</v>
      </c>
      <c r="H1081" s="386">
        <v>280</v>
      </c>
      <c r="I1081" s="296">
        <f t="shared" si="128"/>
        <v>5.1227099428323864E-3</v>
      </c>
      <c r="J1081" s="361">
        <f t="shared" si="129"/>
        <v>21.932626484739721</v>
      </c>
      <c r="K1081" s="361">
        <f t="shared" si="126"/>
        <v>4.8251778266427383</v>
      </c>
      <c r="L1081" s="297">
        <v>8.8339283203533565</v>
      </c>
      <c r="M1081" s="382">
        <v>5.5682796678017112</v>
      </c>
      <c r="N1081" s="296">
        <f t="shared" si="130"/>
        <v>9.6100892597566018E-2</v>
      </c>
      <c r="R1081" s="356"/>
    </row>
    <row r="1082" spans="1:18" ht="12.75" customHeight="1" x14ac:dyDescent="0.35">
      <c r="A1082" s="295">
        <f t="shared" si="131"/>
        <v>132</v>
      </c>
      <c r="B1082" s="295" t="s">
        <v>1355</v>
      </c>
      <c r="C1082" s="295">
        <v>299.3</v>
      </c>
      <c r="D1082" s="295"/>
      <c r="E1082" s="295"/>
      <c r="F1082" s="295">
        <f t="shared" si="127"/>
        <v>299.3</v>
      </c>
      <c r="G1082" s="373" t="s">
        <v>1905</v>
      </c>
      <c r="H1082" s="386">
        <v>190</v>
      </c>
      <c r="I1082" s="296">
        <f t="shared" si="128"/>
        <v>3.4761246040648339E-3</v>
      </c>
      <c r="J1082" s="361">
        <f t="shared" si="129"/>
        <v>14.882853686073382</v>
      </c>
      <c r="K1082" s="361">
        <f t="shared" si="126"/>
        <v>3.2742278109361442</v>
      </c>
      <c r="L1082" s="297">
        <v>5.9944513602397773</v>
      </c>
      <c r="M1082" s="382">
        <v>3.778475488865447</v>
      </c>
      <c r="N1082" s="296">
        <f t="shared" si="130"/>
        <v>9.331776928204058E-2</v>
      </c>
      <c r="R1082" s="356"/>
    </row>
    <row r="1083" spans="1:18" ht="12.75" customHeight="1" x14ac:dyDescent="0.35">
      <c r="A1083" s="295">
        <f t="shared" si="131"/>
        <v>133</v>
      </c>
      <c r="B1083" s="295" t="s">
        <v>1356</v>
      </c>
      <c r="C1083" s="295">
        <v>343.9</v>
      </c>
      <c r="D1083" s="295"/>
      <c r="E1083" s="295"/>
      <c r="F1083" s="295">
        <f t="shared" si="127"/>
        <v>343.9</v>
      </c>
      <c r="G1083" s="373" t="s">
        <v>1905</v>
      </c>
      <c r="H1083" s="386">
        <v>280</v>
      </c>
      <c r="I1083" s="296">
        <f t="shared" si="128"/>
        <v>5.1227099428323864E-3</v>
      </c>
      <c r="J1083" s="361">
        <f t="shared" si="129"/>
        <v>21.932626484739721</v>
      </c>
      <c r="K1083" s="361">
        <f t="shared" si="126"/>
        <v>4.8251778266427383</v>
      </c>
      <c r="L1083" s="297">
        <v>8.8339283203533565</v>
      </c>
      <c r="M1083" s="382">
        <v>5.5682796678017112</v>
      </c>
      <c r="N1083" s="296">
        <f t="shared" si="130"/>
        <v>0.1196859909844069</v>
      </c>
      <c r="R1083" s="356"/>
    </row>
    <row r="1084" spans="1:18" ht="12.75" customHeight="1" x14ac:dyDescent="0.35">
      <c r="A1084" s="295">
        <f t="shared" si="131"/>
        <v>134</v>
      </c>
      <c r="B1084" s="295" t="s">
        <v>1357</v>
      </c>
      <c r="C1084" s="295">
        <v>282</v>
      </c>
      <c r="D1084" s="295"/>
      <c r="E1084" s="295"/>
      <c r="F1084" s="295">
        <f t="shared" si="127"/>
        <v>282</v>
      </c>
      <c r="G1084" s="373" t="s">
        <v>1904</v>
      </c>
      <c r="H1084" s="386">
        <v>210</v>
      </c>
      <c r="I1084" s="296">
        <f t="shared" si="128"/>
        <v>3.8420324571242898E-3</v>
      </c>
      <c r="J1084" s="361">
        <f t="shared" si="129"/>
        <v>16.449469863554789</v>
      </c>
      <c r="K1084" s="361">
        <f t="shared" si="126"/>
        <v>3.6188833699820537</v>
      </c>
      <c r="L1084" s="297">
        <v>6.6254462402650169</v>
      </c>
      <c r="M1084" s="382">
        <v>4.1762097508512834</v>
      </c>
      <c r="N1084" s="296">
        <f t="shared" si="130"/>
        <v>0.10946811781791896</v>
      </c>
      <c r="R1084" s="356"/>
    </row>
    <row r="1085" spans="1:18" ht="12.75" customHeight="1" x14ac:dyDescent="0.35">
      <c r="A1085" s="295">
        <f t="shared" si="131"/>
        <v>135</v>
      </c>
      <c r="B1085" s="295" t="s">
        <v>1358</v>
      </c>
      <c r="C1085" s="295">
        <v>357.6</v>
      </c>
      <c r="D1085" s="295"/>
      <c r="E1085" s="295"/>
      <c r="F1085" s="295">
        <f t="shared" si="127"/>
        <v>357.6</v>
      </c>
      <c r="G1085" s="373" t="s">
        <v>1904</v>
      </c>
      <c r="H1085" s="386">
        <v>380</v>
      </c>
      <c r="I1085" s="296">
        <f t="shared" si="128"/>
        <v>6.9522492081296678E-3</v>
      </c>
      <c r="J1085" s="361">
        <f t="shared" si="129"/>
        <v>29.765707372146764</v>
      </c>
      <c r="K1085" s="361">
        <f t="shared" si="126"/>
        <v>6.5484556218722885</v>
      </c>
      <c r="L1085" s="297">
        <v>11.988902720479555</v>
      </c>
      <c r="M1085" s="382">
        <v>7.5569509777308941</v>
      </c>
      <c r="N1085" s="296">
        <f t="shared" si="130"/>
        <v>0.15620810036976926</v>
      </c>
      <c r="R1085" s="356"/>
    </row>
    <row r="1086" spans="1:18" ht="12.75" customHeight="1" x14ac:dyDescent="0.35">
      <c r="A1086" s="295">
        <f t="shared" si="131"/>
        <v>136</v>
      </c>
      <c r="B1086" s="295" t="s">
        <v>1454</v>
      </c>
      <c r="C1086" s="295">
        <v>424.7</v>
      </c>
      <c r="D1086" s="295"/>
      <c r="E1086" s="295"/>
      <c r="F1086" s="295">
        <f t="shared" si="127"/>
        <v>424.7</v>
      </c>
      <c r="G1086" s="373" t="s">
        <v>1904</v>
      </c>
      <c r="H1086" s="322">
        <v>65</v>
      </c>
      <c r="I1086" s="296">
        <f t="shared" si="128"/>
        <v>1.1892005224432326E-3</v>
      </c>
      <c r="J1086" s="361">
        <f t="shared" si="129"/>
        <v>5.0915025768145785</v>
      </c>
      <c r="K1086" s="361">
        <f t="shared" si="126"/>
        <v>1.1201305668992072</v>
      </c>
      <c r="L1086" s="297">
        <v>2.0507333600820288</v>
      </c>
      <c r="M1086" s="382">
        <v>1.2926363514539687</v>
      </c>
      <c r="N1086" s="296">
        <f t="shared" si="130"/>
        <v>2.2498240770543403E-2</v>
      </c>
      <c r="R1086" s="356"/>
    </row>
    <row r="1087" spans="1:18" ht="12.75" customHeight="1" x14ac:dyDescent="0.35">
      <c r="A1087" s="295">
        <f t="shared" si="131"/>
        <v>137</v>
      </c>
      <c r="B1087" s="295" t="s">
        <v>1455</v>
      </c>
      <c r="C1087" s="295">
        <v>120.4</v>
      </c>
      <c r="D1087" s="295"/>
      <c r="E1087" s="295"/>
      <c r="F1087" s="295">
        <f t="shared" si="127"/>
        <v>120.4</v>
      </c>
      <c r="G1087" s="373" t="s">
        <v>1905</v>
      </c>
      <c r="H1087" s="322">
        <v>100</v>
      </c>
      <c r="I1087" s="296">
        <f t="shared" si="128"/>
        <v>1.8295392652972809E-3</v>
      </c>
      <c r="J1087" s="361">
        <f t="shared" si="129"/>
        <v>7.8330808874070428</v>
      </c>
      <c r="K1087" s="361">
        <f t="shared" si="126"/>
        <v>1.7232777952295495</v>
      </c>
      <c r="L1087" s="297">
        <v>3.1549744001261986</v>
      </c>
      <c r="M1087" s="382">
        <v>1.9886713099291826</v>
      </c>
      <c r="N1087" s="296">
        <f t="shared" si="130"/>
        <v>0.12209305973996655</v>
      </c>
      <c r="R1087" s="356"/>
    </row>
    <row r="1088" spans="1:18" ht="12.75" customHeight="1" x14ac:dyDescent="0.35">
      <c r="A1088" s="295">
        <f t="shared" si="131"/>
        <v>138</v>
      </c>
      <c r="B1088" s="295" t="s">
        <v>1456</v>
      </c>
      <c r="C1088" s="295">
        <v>317.60000000000002</v>
      </c>
      <c r="D1088" s="295"/>
      <c r="E1088" s="295"/>
      <c r="F1088" s="295">
        <f t="shared" si="127"/>
        <v>317.60000000000002</v>
      </c>
      <c r="G1088" s="373" t="s">
        <v>1905</v>
      </c>
      <c r="H1088" s="322">
        <v>90</v>
      </c>
      <c r="I1088" s="296">
        <f t="shared" si="128"/>
        <v>1.6465853387675527E-3</v>
      </c>
      <c r="J1088" s="361">
        <f t="shared" si="129"/>
        <v>7.0497727986663383</v>
      </c>
      <c r="K1088" s="361">
        <f t="shared" si="126"/>
        <v>1.5509500157065945</v>
      </c>
      <c r="L1088" s="297">
        <v>2.8394769601135788</v>
      </c>
      <c r="M1088" s="382">
        <v>1.789804178936264</v>
      </c>
      <c r="N1088" s="296">
        <f t="shared" si="130"/>
        <v>4.1656183732439463E-2</v>
      </c>
      <c r="R1088" s="356"/>
    </row>
    <row r="1089" spans="1:18" ht="12.75" customHeight="1" x14ac:dyDescent="0.35">
      <c r="A1089" s="295">
        <f t="shared" si="131"/>
        <v>139</v>
      </c>
      <c r="B1089" s="295" t="s">
        <v>1457</v>
      </c>
      <c r="C1089" s="295">
        <v>395.53</v>
      </c>
      <c r="D1089" s="295"/>
      <c r="E1089" s="295"/>
      <c r="F1089" s="295">
        <f t="shared" si="127"/>
        <v>395.53</v>
      </c>
      <c r="G1089" s="373" t="s">
        <v>1904</v>
      </c>
      <c r="H1089" s="322">
        <v>167</v>
      </c>
      <c r="I1089" s="296">
        <f t="shared" si="128"/>
        <v>3.055330573046459E-3</v>
      </c>
      <c r="J1089" s="361">
        <f t="shared" si="129"/>
        <v>13.081245081969762</v>
      </c>
      <c r="K1089" s="361">
        <f t="shared" si="126"/>
        <v>2.8778739180333477</v>
      </c>
      <c r="L1089" s="297">
        <v>5.2688072482107513</v>
      </c>
      <c r="M1089" s="382">
        <v>3.3210810875817347</v>
      </c>
      <c r="N1089" s="296">
        <f t="shared" si="130"/>
        <v>6.2066107086177026E-2</v>
      </c>
      <c r="R1089" s="356"/>
    </row>
    <row r="1090" spans="1:18" ht="12.75" customHeight="1" x14ac:dyDescent="0.35">
      <c r="A1090" s="295">
        <f t="shared" si="131"/>
        <v>140</v>
      </c>
      <c r="B1090" s="295" t="s">
        <v>1458</v>
      </c>
      <c r="C1090" s="295">
        <v>516.79999999999995</v>
      </c>
      <c r="D1090" s="295"/>
      <c r="E1090" s="295"/>
      <c r="F1090" s="295">
        <f t="shared" si="127"/>
        <v>516.79999999999995</v>
      </c>
      <c r="G1090" s="373" t="s">
        <v>1905</v>
      </c>
      <c r="H1090" s="322">
        <v>210</v>
      </c>
      <c r="I1090" s="296">
        <f t="shared" si="128"/>
        <v>3.8420324571242898E-3</v>
      </c>
      <c r="J1090" s="361">
        <f t="shared" si="129"/>
        <v>16.449469863554789</v>
      </c>
      <c r="K1090" s="361">
        <f t="shared" si="126"/>
        <v>3.6188833699820537</v>
      </c>
      <c r="L1090" s="297">
        <v>6.6254462402650169</v>
      </c>
      <c r="M1090" s="382">
        <v>4.1762097508512834</v>
      </c>
      <c r="N1090" s="296">
        <f t="shared" si="130"/>
        <v>5.9732989985783955E-2</v>
      </c>
      <c r="R1090" s="356"/>
    </row>
    <row r="1091" spans="1:18" ht="12.75" customHeight="1" x14ac:dyDescent="0.35">
      <c r="A1091" s="295">
        <f t="shared" si="131"/>
        <v>141</v>
      </c>
      <c r="B1091" s="295" t="s">
        <v>1459</v>
      </c>
      <c r="C1091" s="295">
        <v>305.89999999999998</v>
      </c>
      <c r="D1091" s="295"/>
      <c r="E1091" s="295"/>
      <c r="F1091" s="295">
        <f t="shared" si="127"/>
        <v>305.89999999999998</v>
      </c>
      <c r="G1091" s="373" t="s">
        <v>1904</v>
      </c>
      <c r="H1091" s="322">
        <v>350</v>
      </c>
      <c r="I1091" s="296">
        <f t="shared" si="128"/>
        <v>6.4033874285404834E-3</v>
      </c>
      <c r="J1091" s="361">
        <f t="shared" si="129"/>
        <v>27.415783105924653</v>
      </c>
      <c r="K1091" s="361">
        <f t="shared" si="126"/>
        <v>6.0314722833034233</v>
      </c>
      <c r="L1091" s="297">
        <v>11.042410400441694</v>
      </c>
      <c r="M1091" s="382">
        <v>6.9603495847521382</v>
      </c>
      <c r="N1091" s="296">
        <f t="shared" si="130"/>
        <v>0.16819226993926745</v>
      </c>
      <c r="R1091" s="356"/>
    </row>
    <row r="1092" spans="1:18" ht="12.75" customHeight="1" x14ac:dyDescent="0.35">
      <c r="A1092" s="295">
        <f t="shared" si="131"/>
        <v>142</v>
      </c>
      <c r="B1092" s="295" t="s">
        <v>1460</v>
      </c>
      <c r="C1092" s="295">
        <v>483.9</v>
      </c>
      <c r="D1092" s="295"/>
      <c r="E1092" s="295">
        <v>35.299999999999997</v>
      </c>
      <c r="F1092" s="295">
        <f t="shared" si="127"/>
        <v>519.19999999999993</v>
      </c>
      <c r="G1092" s="373" t="s">
        <v>1904</v>
      </c>
      <c r="H1092" s="322">
        <v>365</v>
      </c>
      <c r="I1092" s="296">
        <f t="shared" si="128"/>
        <v>6.6778183183350756E-3</v>
      </c>
      <c r="J1092" s="361">
        <f t="shared" si="129"/>
        <v>28.590745239035709</v>
      </c>
      <c r="K1092" s="361">
        <f t="shared" si="126"/>
        <v>6.2899639525878559</v>
      </c>
      <c r="L1092" s="297">
        <v>11.515656560460624</v>
      </c>
      <c r="M1092" s="382">
        <v>7.2586502812415166</v>
      </c>
      <c r="N1092" s="296">
        <f t="shared" si="130"/>
        <v>0.1033417103877614</v>
      </c>
      <c r="R1092" s="356"/>
    </row>
    <row r="1093" spans="1:18" ht="12.75" customHeight="1" x14ac:dyDescent="0.35">
      <c r="A1093" s="295">
        <f t="shared" si="131"/>
        <v>143</v>
      </c>
      <c r="B1093" s="295" t="s">
        <v>1461</v>
      </c>
      <c r="C1093" s="295">
        <v>257.3</v>
      </c>
      <c r="D1093" s="295"/>
      <c r="E1093" s="295"/>
      <c r="F1093" s="295">
        <f t="shared" si="127"/>
        <v>257.3</v>
      </c>
      <c r="G1093" s="373" t="s">
        <v>1904</v>
      </c>
      <c r="H1093" s="322">
        <v>194</v>
      </c>
      <c r="I1093" s="296">
        <f t="shared" si="128"/>
        <v>3.5493061746767248E-3</v>
      </c>
      <c r="J1093" s="361">
        <f t="shared" si="129"/>
        <v>15.196176921569663</v>
      </c>
      <c r="K1093" s="361">
        <f t="shared" si="126"/>
        <v>3.3431589227453258</v>
      </c>
      <c r="L1093" s="297">
        <v>6.1206503362448252</v>
      </c>
      <c r="M1093" s="382">
        <v>3.8580223412626142</v>
      </c>
      <c r="N1093" s="296">
        <f t="shared" si="130"/>
        <v>0.11083563358656209</v>
      </c>
      <c r="R1093" s="356"/>
    </row>
    <row r="1094" spans="1:18" ht="12.75" customHeight="1" x14ac:dyDescent="0.35">
      <c r="A1094" s="295">
        <f t="shared" si="131"/>
        <v>144</v>
      </c>
      <c r="B1094" s="295" t="s">
        <v>1462</v>
      </c>
      <c r="C1094" s="295">
        <v>261.3</v>
      </c>
      <c r="D1094" s="295"/>
      <c r="E1094" s="295"/>
      <c r="F1094" s="295">
        <f t="shared" si="127"/>
        <v>261.3</v>
      </c>
      <c r="G1094" s="373" t="s">
        <v>1904</v>
      </c>
      <c r="H1094" s="322">
        <v>260</v>
      </c>
      <c r="I1094" s="296">
        <f t="shared" si="128"/>
        <v>4.7568020897729305E-3</v>
      </c>
      <c r="J1094" s="361">
        <f t="shared" si="129"/>
        <v>20.366010307258314</v>
      </c>
      <c r="K1094" s="361">
        <f t="shared" si="126"/>
        <v>4.4805222675968288</v>
      </c>
      <c r="L1094" s="297">
        <v>8.2029334403281151</v>
      </c>
      <c r="M1094" s="382">
        <v>5.1705454058158749</v>
      </c>
      <c r="N1094" s="296">
        <f t="shared" si="130"/>
        <v>0.14626870042479573</v>
      </c>
      <c r="R1094" s="356"/>
    </row>
    <row r="1095" spans="1:18" ht="12.75" customHeight="1" x14ac:dyDescent="0.35">
      <c r="A1095" s="295">
        <f t="shared" si="131"/>
        <v>145</v>
      </c>
      <c r="B1095" s="295" t="s">
        <v>1463</v>
      </c>
      <c r="C1095" s="295">
        <v>296.89999999999998</v>
      </c>
      <c r="D1095" s="295"/>
      <c r="E1095" s="295">
        <v>50</v>
      </c>
      <c r="F1095" s="295">
        <f t="shared" si="127"/>
        <v>346.9</v>
      </c>
      <c r="G1095" s="373" t="s">
        <v>1904</v>
      </c>
      <c r="H1095" s="322">
        <v>300</v>
      </c>
      <c r="I1095" s="296">
        <f t="shared" si="128"/>
        <v>5.4886177958918423E-3</v>
      </c>
      <c r="J1095" s="361">
        <f t="shared" si="129"/>
        <v>23.499242662221128</v>
      </c>
      <c r="K1095" s="361">
        <f t="shared" si="126"/>
        <v>5.1698333856886487</v>
      </c>
      <c r="L1095" s="297">
        <v>9.4649232003785961</v>
      </c>
      <c r="M1095" s="382">
        <v>5.9660139297875476</v>
      </c>
      <c r="N1095" s="296">
        <f t="shared" si="130"/>
        <v>0.12712601089096548</v>
      </c>
      <c r="R1095" s="356"/>
    </row>
    <row r="1096" spans="1:18" ht="12.75" customHeight="1" x14ac:dyDescent="0.35">
      <c r="A1096" s="295">
        <f t="shared" si="131"/>
        <v>146</v>
      </c>
      <c r="B1096" s="295" t="s">
        <v>1464</v>
      </c>
      <c r="C1096" s="295">
        <v>495.2</v>
      </c>
      <c r="D1096" s="295"/>
      <c r="E1096" s="295">
        <v>62.5</v>
      </c>
      <c r="F1096" s="295">
        <f t="shared" si="127"/>
        <v>557.70000000000005</v>
      </c>
      <c r="G1096" s="373" t="s">
        <v>1905</v>
      </c>
      <c r="H1096" s="322">
        <v>480</v>
      </c>
      <c r="I1096" s="296">
        <f t="shared" si="128"/>
        <v>8.7817884734269491E-3</v>
      </c>
      <c r="J1096" s="361">
        <f t="shared" si="129"/>
        <v>37.598788259553807</v>
      </c>
      <c r="K1096" s="361">
        <f t="shared" si="126"/>
        <v>8.2717334171018368</v>
      </c>
      <c r="L1096" s="297">
        <v>15.143877120605753</v>
      </c>
      <c r="M1096" s="382">
        <v>9.5456222876600769</v>
      </c>
      <c r="N1096" s="296">
        <f t="shared" si="130"/>
        <v>0.12651967201886583</v>
      </c>
      <c r="R1096" s="356"/>
    </row>
    <row r="1097" spans="1:18" ht="12.75" customHeight="1" x14ac:dyDescent="0.35">
      <c r="A1097" s="295">
        <f t="shared" si="131"/>
        <v>147</v>
      </c>
      <c r="B1097" s="295" t="s">
        <v>1465</v>
      </c>
      <c r="C1097" s="295">
        <v>446.2</v>
      </c>
      <c r="D1097" s="295"/>
      <c r="E1097" s="295"/>
      <c r="F1097" s="295">
        <f t="shared" si="127"/>
        <v>446.2</v>
      </c>
      <c r="G1097" s="373" t="s">
        <v>1904</v>
      </c>
      <c r="H1097" s="322">
        <v>373</v>
      </c>
      <c r="I1097" s="296">
        <f t="shared" si="128"/>
        <v>6.8241814595588575E-3</v>
      </c>
      <c r="J1097" s="361">
        <f t="shared" si="129"/>
        <v>29.21739171002827</v>
      </c>
      <c r="K1097" s="361">
        <f t="shared" si="126"/>
        <v>6.4278261762062199</v>
      </c>
      <c r="L1097" s="297">
        <v>11.768054512470721</v>
      </c>
      <c r="M1097" s="382">
        <v>7.4177439860358509</v>
      </c>
      <c r="N1097" s="296">
        <f t="shared" si="130"/>
        <v>0.12288439351129776</v>
      </c>
      <c r="R1097" s="356"/>
    </row>
    <row r="1098" spans="1:18" ht="12.75" customHeight="1" x14ac:dyDescent="0.35">
      <c r="A1098" s="295">
        <f t="shared" si="131"/>
        <v>148</v>
      </c>
      <c r="B1098" s="295" t="s">
        <v>1466</v>
      </c>
      <c r="C1098" s="295">
        <v>266.39999999999998</v>
      </c>
      <c r="D1098" s="295"/>
      <c r="E1098" s="295"/>
      <c r="F1098" s="295">
        <f t="shared" si="127"/>
        <v>266.39999999999998</v>
      </c>
      <c r="G1098" s="373" t="s">
        <v>1895</v>
      </c>
      <c r="H1098" s="322">
        <v>210</v>
      </c>
      <c r="I1098" s="296">
        <f t="shared" si="128"/>
        <v>3.8420324571242898E-3</v>
      </c>
      <c r="J1098" s="361">
        <f t="shared" si="129"/>
        <v>16.449469863554789</v>
      </c>
      <c r="K1098" s="361">
        <f t="shared" si="126"/>
        <v>3.6188833699820537</v>
      </c>
      <c r="L1098" s="297">
        <v>6.6254462402650169</v>
      </c>
      <c r="M1098" s="382">
        <v>4.1762097508512834</v>
      </c>
      <c r="N1098" s="296">
        <f t="shared" si="130"/>
        <v>0.11587841300545476</v>
      </c>
      <c r="R1098" s="356"/>
    </row>
    <row r="1099" spans="1:18" ht="12.75" customHeight="1" x14ac:dyDescent="0.35">
      <c r="A1099" s="295">
        <f t="shared" si="131"/>
        <v>149</v>
      </c>
      <c r="B1099" s="295" t="s">
        <v>1467</v>
      </c>
      <c r="C1099" s="295">
        <v>548.4</v>
      </c>
      <c r="D1099" s="295"/>
      <c r="E1099" s="313">
        <v>215.2</v>
      </c>
      <c r="F1099" s="295">
        <f t="shared" si="127"/>
        <v>763.59999999999991</v>
      </c>
      <c r="G1099" s="373" t="s">
        <v>1904</v>
      </c>
      <c r="H1099" s="322">
        <v>310</v>
      </c>
      <c r="I1099" s="296">
        <f t="shared" si="128"/>
        <v>5.6715717224215707E-3</v>
      </c>
      <c r="J1099" s="361">
        <f t="shared" si="129"/>
        <v>24.282550750961832</v>
      </c>
      <c r="K1099" s="361">
        <f t="shared" si="126"/>
        <v>5.3421611652116034</v>
      </c>
      <c r="L1099" s="297">
        <v>9.7804206403912151</v>
      </c>
      <c r="M1099" s="382">
        <v>6.1648810607804672</v>
      </c>
      <c r="N1099" s="296">
        <f t="shared" si="130"/>
        <v>5.9677859635077428E-2</v>
      </c>
      <c r="R1099" s="356"/>
    </row>
    <row r="1100" spans="1:18" ht="12.75" customHeight="1" x14ac:dyDescent="0.35">
      <c r="A1100" s="295">
        <f t="shared" si="131"/>
        <v>150</v>
      </c>
      <c r="B1100" s="295" t="s">
        <v>1468</v>
      </c>
      <c r="C1100" s="295">
        <v>539.79999999999995</v>
      </c>
      <c r="D1100" s="295">
        <v>83.3</v>
      </c>
      <c r="E1100" s="295"/>
      <c r="F1100" s="295">
        <f t="shared" si="127"/>
        <v>623.09999999999991</v>
      </c>
      <c r="G1100" s="373" t="s">
        <v>1905</v>
      </c>
      <c r="H1100" s="322">
        <v>180</v>
      </c>
      <c r="I1100" s="296">
        <f t="shared" si="128"/>
        <v>3.2931706775351055E-3</v>
      </c>
      <c r="J1100" s="361">
        <f t="shared" si="129"/>
        <v>14.099545597332677</v>
      </c>
      <c r="K1100" s="361">
        <f t="shared" si="126"/>
        <v>3.101900031413189</v>
      </c>
      <c r="L1100" s="297">
        <v>5.6789539202271575</v>
      </c>
      <c r="M1100" s="382">
        <v>3.579608357872528</v>
      </c>
      <c r="N1100" s="296">
        <f t="shared" si="130"/>
        <v>4.2465106574940709E-2</v>
      </c>
      <c r="R1100" s="356"/>
    </row>
    <row r="1101" spans="1:18" ht="12.75" customHeight="1" x14ac:dyDescent="0.35">
      <c r="A1101" s="295">
        <f t="shared" si="131"/>
        <v>151</v>
      </c>
      <c r="B1101" s="295" t="s">
        <v>1469</v>
      </c>
      <c r="C1101" s="295">
        <v>384.6</v>
      </c>
      <c r="D1101" s="295"/>
      <c r="E1101" s="295"/>
      <c r="F1101" s="295">
        <f t="shared" si="127"/>
        <v>384.6</v>
      </c>
      <c r="G1101" s="373" t="s">
        <v>1905</v>
      </c>
      <c r="H1101" s="322">
        <v>210</v>
      </c>
      <c r="I1101" s="296">
        <f t="shared" si="128"/>
        <v>3.8420324571242898E-3</v>
      </c>
      <c r="J1101" s="361">
        <f t="shared" si="129"/>
        <v>16.449469863554789</v>
      </c>
      <c r="K1101" s="361">
        <f t="shared" si="126"/>
        <v>3.6188833699820537</v>
      </c>
      <c r="L1101" s="297">
        <v>6.6254462402650169</v>
      </c>
      <c r="M1101" s="382">
        <v>4.1762097508512834</v>
      </c>
      <c r="N1101" s="296">
        <f t="shared" si="130"/>
        <v>8.0265234593481907E-2</v>
      </c>
      <c r="R1101" s="356"/>
    </row>
    <row r="1102" spans="1:18" ht="12.75" customHeight="1" x14ac:dyDescent="0.35">
      <c r="A1102" s="295">
        <f t="shared" si="131"/>
        <v>152</v>
      </c>
      <c r="B1102" s="295" t="s">
        <v>2322</v>
      </c>
      <c r="C1102" s="295">
        <v>589.75</v>
      </c>
      <c r="D1102" s="295"/>
      <c r="E1102" s="295">
        <v>32.799999999999997</v>
      </c>
      <c r="F1102" s="295">
        <f t="shared" si="127"/>
        <v>622.54999999999995</v>
      </c>
      <c r="G1102" s="373" t="s">
        <v>1905</v>
      </c>
      <c r="H1102" s="322">
        <v>180</v>
      </c>
      <c r="I1102" s="296">
        <f t="shared" si="128"/>
        <v>3.2931706775351055E-3</v>
      </c>
      <c r="J1102" s="361">
        <f t="shared" si="129"/>
        <v>14.099545597332677</v>
      </c>
      <c r="K1102" s="361">
        <f t="shared" si="126"/>
        <v>3.101900031413189</v>
      </c>
      <c r="L1102" s="297">
        <v>5.6789539202271575</v>
      </c>
      <c r="M1102" s="382">
        <v>3.579608357872528</v>
      </c>
      <c r="N1102" s="296">
        <f t="shared" si="130"/>
        <v>4.2502622932849655E-2</v>
      </c>
      <c r="R1102" s="356"/>
    </row>
    <row r="1103" spans="1:18" ht="12.75" customHeight="1" x14ac:dyDescent="0.35">
      <c r="A1103" s="295">
        <f t="shared" si="131"/>
        <v>153</v>
      </c>
      <c r="B1103" s="295" t="s">
        <v>2323</v>
      </c>
      <c r="C1103" s="295">
        <v>405</v>
      </c>
      <c r="D1103" s="295"/>
      <c r="E1103" s="295">
        <v>21</v>
      </c>
      <c r="F1103" s="295">
        <f t="shared" si="127"/>
        <v>426</v>
      </c>
      <c r="G1103" s="373" t="s">
        <v>1904</v>
      </c>
      <c r="H1103" s="322">
        <v>180</v>
      </c>
      <c r="I1103" s="296">
        <f t="shared" si="128"/>
        <v>3.2931706775351055E-3</v>
      </c>
      <c r="J1103" s="361">
        <f t="shared" si="129"/>
        <v>14.099545597332677</v>
      </c>
      <c r="K1103" s="361">
        <f t="shared" si="126"/>
        <v>3.101900031413189</v>
      </c>
      <c r="L1103" s="297">
        <v>5.6789539202271575</v>
      </c>
      <c r="M1103" s="382">
        <v>3.579608357872528</v>
      </c>
      <c r="N1103" s="296">
        <f t="shared" si="130"/>
        <v>6.2112694617008336E-2</v>
      </c>
      <c r="R1103" s="356"/>
    </row>
    <row r="1104" spans="1:18" ht="12.75" customHeight="1" x14ac:dyDescent="0.35">
      <c r="A1104" s="295">
        <f t="shared" si="131"/>
        <v>154</v>
      </c>
      <c r="B1104" s="295" t="s">
        <v>2324</v>
      </c>
      <c r="C1104" s="295">
        <v>678.5</v>
      </c>
      <c r="D1104" s="295"/>
      <c r="E1104" s="295"/>
      <c r="F1104" s="295">
        <f t="shared" si="127"/>
        <v>678.5</v>
      </c>
      <c r="G1104" s="373" t="s">
        <v>1904</v>
      </c>
      <c r="H1104" s="322">
        <v>319</v>
      </c>
      <c r="I1104" s="296">
        <f t="shared" si="128"/>
        <v>5.8362302562983259E-3</v>
      </c>
      <c r="J1104" s="361">
        <f t="shared" si="129"/>
        <v>24.987528030828464</v>
      </c>
      <c r="K1104" s="361">
        <f t="shared" si="126"/>
        <v>5.4972561667822619</v>
      </c>
      <c r="L1104" s="297">
        <v>10.064368336402573</v>
      </c>
      <c r="M1104" s="382">
        <v>6.3438614786740937</v>
      </c>
      <c r="N1104" s="296">
        <f t="shared" si="130"/>
        <v>6.9112769362840665E-2</v>
      </c>
      <c r="R1104" s="356"/>
    </row>
    <row r="1105" spans="1:18" ht="12.75" customHeight="1" x14ac:dyDescent="0.35">
      <c r="A1105" s="295">
        <f t="shared" si="131"/>
        <v>155</v>
      </c>
      <c r="B1105" s="295" t="s">
        <v>2325</v>
      </c>
      <c r="C1105" s="295">
        <v>973.9</v>
      </c>
      <c r="D1105" s="295"/>
      <c r="E1105" s="295">
        <v>132.80000000000001</v>
      </c>
      <c r="F1105" s="295">
        <f t="shared" si="127"/>
        <v>1106.7</v>
      </c>
      <c r="G1105" s="373" t="s">
        <v>1905</v>
      </c>
      <c r="H1105" s="322">
        <v>420</v>
      </c>
      <c r="I1105" s="296">
        <f t="shared" si="128"/>
        <v>7.6840649142485796E-3</v>
      </c>
      <c r="J1105" s="361">
        <f t="shared" si="129"/>
        <v>32.898939727109578</v>
      </c>
      <c r="K1105" s="361">
        <f t="shared" si="126"/>
        <v>7.2377667399641075</v>
      </c>
      <c r="L1105" s="297">
        <v>13.250892480530034</v>
      </c>
      <c r="M1105" s="382">
        <v>8.3524195017025669</v>
      </c>
      <c r="N1105" s="296">
        <f t="shared" si="130"/>
        <v>5.5787492951392688E-2</v>
      </c>
      <c r="R1105" s="356"/>
    </row>
    <row r="1106" spans="1:18" ht="12.75" customHeight="1" x14ac:dyDescent="0.35">
      <c r="A1106" s="295">
        <f t="shared" si="131"/>
        <v>156</v>
      </c>
      <c r="B1106" s="295" t="s">
        <v>2326</v>
      </c>
      <c r="C1106" s="295">
        <v>669.8</v>
      </c>
      <c r="D1106" s="295"/>
      <c r="E1106" s="295"/>
      <c r="F1106" s="295">
        <f t="shared" si="127"/>
        <v>669.8</v>
      </c>
      <c r="G1106" s="373" t="s">
        <v>1904</v>
      </c>
      <c r="H1106" s="322">
        <v>237</v>
      </c>
      <c r="I1106" s="296">
        <f t="shared" si="128"/>
        <v>4.3360080587545556E-3</v>
      </c>
      <c r="J1106" s="361">
        <f t="shared" si="129"/>
        <v>18.56440170315469</v>
      </c>
      <c r="K1106" s="361">
        <f t="shared" si="126"/>
        <v>4.0841683746940323</v>
      </c>
      <c r="L1106" s="297">
        <v>7.4772893282990909</v>
      </c>
      <c r="M1106" s="382">
        <v>4.713151004532163</v>
      </c>
      <c r="N1106" s="296">
        <f t="shared" si="130"/>
        <v>5.2014049582979963E-2</v>
      </c>
      <c r="R1106" s="356"/>
    </row>
    <row r="1107" spans="1:18" ht="12.75" customHeight="1" x14ac:dyDescent="0.35">
      <c r="A1107" s="295">
        <f t="shared" si="131"/>
        <v>157</v>
      </c>
      <c r="B1107" s="295" t="s">
        <v>2327</v>
      </c>
      <c r="C1107" s="295">
        <v>533.79999999999995</v>
      </c>
      <c r="D1107" s="295"/>
      <c r="E1107" s="295"/>
      <c r="F1107" s="295">
        <f t="shared" si="127"/>
        <v>533.79999999999995</v>
      </c>
      <c r="G1107" s="373" t="s">
        <v>1904</v>
      </c>
      <c r="H1107" s="322">
        <v>307</v>
      </c>
      <c r="I1107" s="296">
        <f t="shared" si="128"/>
        <v>5.6166855444626526E-3</v>
      </c>
      <c r="J1107" s="361">
        <f t="shared" si="129"/>
        <v>24.047558324339622</v>
      </c>
      <c r="K1107" s="361">
        <f t="shared" si="126"/>
        <v>5.2904628313547173</v>
      </c>
      <c r="L1107" s="297">
        <v>9.6857714083874296</v>
      </c>
      <c r="M1107" s="382">
        <v>6.1052209214825908</v>
      </c>
      <c r="N1107" s="296">
        <f t="shared" si="130"/>
        <v>8.4542925225860543E-2</v>
      </c>
      <c r="R1107" s="356"/>
    </row>
    <row r="1108" spans="1:18" ht="12.75" customHeight="1" x14ac:dyDescent="0.35">
      <c r="A1108" s="295">
        <f t="shared" si="131"/>
        <v>158</v>
      </c>
      <c r="B1108" s="295" t="s">
        <v>2328</v>
      </c>
      <c r="C1108" s="295">
        <v>413.5</v>
      </c>
      <c r="D1108" s="295"/>
      <c r="E1108" s="295">
        <v>30.4</v>
      </c>
      <c r="F1108" s="295">
        <f t="shared" si="127"/>
        <v>443.9</v>
      </c>
      <c r="G1108" s="373" t="s">
        <v>1905</v>
      </c>
      <c r="H1108" s="322">
        <v>305</v>
      </c>
      <c r="I1108" s="296">
        <f t="shared" si="128"/>
        <v>5.580094759156707E-3</v>
      </c>
      <c r="J1108" s="361">
        <f t="shared" si="129"/>
        <v>23.890896706591484</v>
      </c>
      <c r="K1108" s="361">
        <f t="shared" si="126"/>
        <v>5.2559972754501265</v>
      </c>
      <c r="L1108" s="297">
        <v>9.6226719203849065</v>
      </c>
      <c r="M1108" s="382">
        <v>6.0654474952840074</v>
      </c>
      <c r="N1108" s="296">
        <f t="shared" si="130"/>
        <v>0.10100250821741502</v>
      </c>
      <c r="R1108" s="356"/>
    </row>
    <row r="1109" spans="1:18" ht="12.75" customHeight="1" x14ac:dyDescent="0.35">
      <c r="A1109" s="295">
        <f t="shared" si="131"/>
        <v>159</v>
      </c>
      <c r="B1109" s="295" t="s">
        <v>2329</v>
      </c>
      <c r="C1109" s="295">
        <v>526.5</v>
      </c>
      <c r="D1109" s="295"/>
      <c r="E1109" s="295">
        <v>45.5</v>
      </c>
      <c r="F1109" s="295">
        <f t="shared" si="127"/>
        <v>572</v>
      </c>
      <c r="G1109" s="373" t="s">
        <v>1905</v>
      </c>
      <c r="H1109" s="322">
        <v>260</v>
      </c>
      <c r="I1109" s="296">
        <f t="shared" si="128"/>
        <v>4.7568020897729305E-3</v>
      </c>
      <c r="J1109" s="361">
        <f t="shared" si="129"/>
        <v>20.366010307258314</v>
      </c>
      <c r="K1109" s="361">
        <f t="shared" si="126"/>
        <v>4.4805222675968288</v>
      </c>
      <c r="L1109" s="297">
        <v>8.2029334403281151</v>
      </c>
      <c r="M1109" s="382">
        <v>5.1705454058158749</v>
      </c>
      <c r="N1109" s="296">
        <f t="shared" si="130"/>
        <v>6.6818201784963505E-2</v>
      </c>
      <c r="R1109" s="356"/>
    </row>
    <row r="1110" spans="1:18" ht="12.75" customHeight="1" x14ac:dyDescent="0.35">
      <c r="A1110" s="295">
        <f t="shared" si="131"/>
        <v>160</v>
      </c>
      <c r="B1110" s="295" t="s">
        <v>2330</v>
      </c>
      <c r="C1110" s="295">
        <v>894.7</v>
      </c>
      <c r="D1110" s="295"/>
      <c r="E1110" s="295">
        <v>42.5</v>
      </c>
      <c r="F1110" s="295">
        <f t="shared" si="127"/>
        <v>937.2</v>
      </c>
      <c r="G1110" s="373" t="s">
        <v>1905</v>
      </c>
      <c r="H1110" s="322">
        <v>400</v>
      </c>
      <c r="I1110" s="296">
        <f t="shared" si="128"/>
        <v>7.3181570611891237E-3</v>
      </c>
      <c r="J1110" s="361">
        <f t="shared" si="129"/>
        <v>31.332323549628171</v>
      </c>
      <c r="K1110" s="361">
        <f t="shared" si="126"/>
        <v>6.893111180918198</v>
      </c>
      <c r="L1110" s="297">
        <v>12.619897600504794</v>
      </c>
      <c r="M1110" s="382">
        <v>7.9546852397167305</v>
      </c>
      <c r="N1110" s="296">
        <f t="shared" si="130"/>
        <v>6.2740095572735688E-2</v>
      </c>
      <c r="R1110" s="356"/>
    </row>
    <row r="1111" spans="1:18" ht="12.75" customHeight="1" x14ac:dyDescent="0.35">
      <c r="A1111" s="295">
        <f t="shared" si="131"/>
        <v>161</v>
      </c>
      <c r="B1111" s="295" t="s">
        <v>2331</v>
      </c>
      <c r="C1111" s="295">
        <v>544.79999999999995</v>
      </c>
      <c r="D1111" s="295"/>
      <c r="E1111" s="295"/>
      <c r="F1111" s="295">
        <f t="shared" si="127"/>
        <v>544.79999999999995</v>
      </c>
      <c r="G1111" s="373" t="s">
        <v>1904</v>
      </c>
      <c r="H1111" s="322">
        <v>286</v>
      </c>
      <c r="I1111" s="296">
        <f t="shared" si="128"/>
        <v>5.2324822987502234E-3</v>
      </c>
      <c r="J1111" s="361">
        <f t="shared" si="129"/>
        <v>22.402611337984144</v>
      </c>
      <c r="K1111" s="361">
        <f t="shared" si="126"/>
        <v>4.9285744943565115</v>
      </c>
      <c r="L1111" s="297">
        <v>9.0232267843609275</v>
      </c>
      <c r="M1111" s="382">
        <v>5.6875999463974622</v>
      </c>
      <c r="N1111" s="296">
        <f t="shared" si="130"/>
        <v>7.7169626584249348E-2</v>
      </c>
      <c r="R1111" s="356"/>
    </row>
    <row r="1112" spans="1:18" ht="12.75" customHeight="1" x14ac:dyDescent="0.35">
      <c r="A1112" s="295">
        <f t="shared" si="131"/>
        <v>162</v>
      </c>
      <c r="B1112" s="295" t="s">
        <v>2332</v>
      </c>
      <c r="C1112" s="295">
        <v>521.9</v>
      </c>
      <c r="D1112" s="295"/>
      <c r="E1112" s="295"/>
      <c r="F1112" s="295">
        <f t="shared" si="127"/>
        <v>521.9</v>
      </c>
      <c r="G1112" s="373" t="s">
        <v>1905</v>
      </c>
      <c r="H1112" s="322">
        <v>254</v>
      </c>
      <c r="I1112" s="296">
        <f t="shared" si="128"/>
        <v>4.6470297338550935E-3</v>
      </c>
      <c r="J1112" s="361">
        <f t="shared" si="129"/>
        <v>19.896025454013888</v>
      </c>
      <c r="K1112" s="361">
        <f t="shared" si="126"/>
        <v>4.3771255998830556</v>
      </c>
      <c r="L1112" s="297">
        <v>8.0136349763205459</v>
      </c>
      <c r="M1112" s="382">
        <v>5.0512251272201238</v>
      </c>
      <c r="N1112" s="296">
        <f t="shared" si="130"/>
        <v>7.1542462459163833E-2</v>
      </c>
      <c r="R1112" s="356"/>
    </row>
    <row r="1113" spans="1:18" ht="12.75" customHeight="1" x14ac:dyDescent="0.35">
      <c r="A1113" s="295">
        <f t="shared" si="131"/>
        <v>163</v>
      </c>
      <c r="B1113" s="295" t="s">
        <v>2333</v>
      </c>
      <c r="C1113" s="295">
        <v>522.6</v>
      </c>
      <c r="D1113" s="295"/>
      <c r="E1113" s="295"/>
      <c r="F1113" s="295">
        <f t="shared" si="127"/>
        <v>522.6</v>
      </c>
      <c r="G1113" s="373" t="s">
        <v>1905</v>
      </c>
      <c r="H1113" s="322">
        <v>247</v>
      </c>
      <c r="I1113" s="296">
        <f t="shared" si="128"/>
        <v>4.518961985284284E-3</v>
      </c>
      <c r="J1113" s="361">
        <f t="shared" si="129"/>
        <v>19.347709791895397</v>
      </c>
      <c r="K1113" s="361">
        <f t="shared" si="126"/>
        <v>4.256496154216987</v>
      </c>
      <c r="L1113" s="297">
        <v>7.7927867683117107</v>
      </c>
      <c r="M1113" s="382">
        <v>4.9120181355250807</v>
      </c>
      <c r="N1113" s="296">
        <f t="shared" si="130"/>
        <v>6.947763270177798E-2</v>
      </c>
      <c r="R1113" s="356"/>
    </row>
    <row r="1114" spans="1:18" ht="12.75" customHeight="1" x14ac:dyDescent="0.35">
      <c r="A1114" s="295">
        <f t="shared" si="131"/>
        <v>164</v>
      </c>
      <c r="B1114" s="295" t="s">
        <v>2334</v>
      </c>
      <c r="C1114" s="295">
        <v>551.6</v>
      </c>
      <c r="D1114" s="295"/>
      <c r="E1114" s="295"/>
      <c r="F1114" s="295">
        <f t="shared" si="127"/>
        <v>551.6</v>
      </c>
      <c r="G1114" s="373" t="s">
        <v>1904</v>
      </c>
      <c r="H1114" s="322">
        <v>254</v>
      </c>
      <c r="I1114" s="296">
        <f t="shared" si="128"/>
        <v>4.6470297338550935E-3</v>
      </c>
      <c r="J1114" s="361">
        <f t="shared" si="129"/>
        <v>19.896025454013888</v>
      </c>
      <c r="K1114" s="361">
        <f t="shared" si="126"/>
        <v>4.3771255998830556</v>
      </c>
      <c r="L1114" s="297">
        <v>8.0136349763205459</v>
      </c>
      <c r="M1114" s="382">
        <v>5.0512251272201238</v>
      </c>
      <c r="N1114" s="296">
        <f t="shared" si="130"/>
        <v>6.7690375557356061E-2</v>
      </c>
      <c r="R1114" s="356"/>
    </row>
    <row r="1115" spans="1:18" ht="12.75" customHeight="1" x14ac:dyDescent="0.35">
      <c r="A1115" s="295">
        <f t="shared" si="131"/>
        <v>165</v>
      </c>
      <c r="B1115" s="295" t="s">
        <v>2335</v>
      </c>
      <c r="C1115" s="295">
        <v>683.5</v>
      </c>
      <c r="D1115" s="295"/>
      <c r="E1115" s="295"/>
      <c r="F1115" s="295">
        <f t="shared" si="127"/>
        <v>683.5</v>
      </c>
      <c r="G1115" s="373" t="s">
        <v>1904</v>
      </c>
      <c r="H1115" s="322">
        <v>433</v>
      </c>
      <c r="I1115" s="296">
        <f t="shared" si="128"/>
        <v>7.921905018737227E-3</v>
      </c>
      <c r="J1115" s="361">
        <f t="shared" si="129"/>
        <v>33.917240242472502</v>
      </c>
      <c r="K1115" s="361">
        <f t="shared" si="126"/>
        <v>7.4617928533439501</v>
      </c>
      <c r="L1115" s="297">
        <v>13.66103915254644</v>
      </c>
      <c r="M1115" s="382">
        <v>8.6109467719933619</v>
      </c>
      <c r="N1115" s="296">
        <f t="shared" si="130"/>
        <v>9.3125119268992321E-2</v>
      </c>
      <c r="R1115" s="356"/>
    </row>
    <row r="1116" spans="1:18" ht="12.75" customHeight="1" x14ac:dyDescent="0.35">
      <c r="A1116" s="295">
        <f t="shared" si="131"/>
        <v>166</v>
      </c>
      <c r="B1116" s="295" t="s">
        <v>2336</v>
      </c>
      <c r="C1116" s="295">
        <v>416.7</v>
      </c>
      <c r="D1116" s="295">
        <v>3.8</v>
      </c>
      <c r="E1116" s="295">
        <v>203.4</v>
      </c>
      <c r="F1116" s="295">
        <f t="shared" si="127"/>
        <v>623.9</v>
      </c>
      <c r="G1116" s="373" t="s">
        <v>1904</v>
      </c>
      <c r="H1116" s="322">
        <v>409</v>
      </c>
      <c r="I1116" s="296">
        <f t="shared" si="128"/>
        <v>7.4828155950658788E-3</v>
      </c>
      <c r="J1116" s="361">
        <f t="shared" si="129"/>
        <v>32.037300829494804</v>
      </c>
      <c r="K1116" s="361">
        <f t="shared" si="126"/>
        <v>7.0482061824888564</v>
      </c>
      <c r="L1116" s="297">
        <v>12.903845296516153</v>
      </c>
      <c r="M1116" s="382">
        <v>8.1336656576103561</v>
      </c>
      <c r="N1116" s="296">
        <f t="shared" si="130"/>
        <v>9.6366433669033774E-2</v>
      </c>
      <c r="R1116" s="356"/>
    </row>
    <row r="1117" spans="1:18" ht="12.75" customHeight="1" x14ac:dyDescent="0.35">
      <c r="A1117" s="295">
        <f t="shared" si="131"/>
        <v>167</v>
      </c>
      <c r="B1117" s="295" t="s">
        <v>2337</v>
      </c>
      <c r="C1117" s="295">
        <v>353.8</v>
      </c>
      <c r="D1117" s="295"/>
      <c r="E1117" s="295"/>
      <c r="F1117" s="295">
        <f t="shared" si="127"/>
        <v>353.8</v>
      </c>
      <c r="G1117" s="373" t="s">
        <v>1905</v>
      </c>
      <c r="H1117" s="322">
        <v>280</v>
      </c>
      <c r="I1117" s="296">
        <f t="shared" si="128"/>
        <v>5.1227099428323864E-3</v>
      </c>
      <c r="J1117" s="361">
        <f t="shared" si="129"/>
        <v>21.932626484739721</v>
      </c>
      <c r="K1117" s="361">
        <f t="shared" si="126"/>
        <v>4.8251778266427383</v>
      </c>
      <c r="L1117" s="297">
        <v>8.8339283203533565</v>
      </c>
      <c r="M1117" s="382">
        <v>5.5682796678017112</v>
      </c>
      <c r="N1117" s="296">
        <f t="shared" si="130"/>
        <v>0.1163369482745549</v>
      </c>
      <c r="R1117" s="356"/>
    </row>
    <row r="1118" spans="1:18" ht="12.75" customHeight="1" x14ac:dyDescent="0.35">
      <c r="A1118" s="295">
        <f t="shared" si="131"/>
        <v>168</v>
      </c>
      <c r="B1118" s="295" t="s">
        <v>2338</v>
      </c>
      <c r="C1118" s="295">
        <v>168.1</v>
      </c>
      <c r="D1118" s="295"/>
      <c r="E1118" s="295">
        <v>67.7</v>
      </c>
      <c r="F1118" s="295">
        <f t="shared" si="127"/>
        <v>235.8</v>
      </c>
      <c r="G1118" s="373" t="s">
        <v>1905</v>
      </c>
      <c r="H1118" s="322">
        <v>150</v>
      </c>
      <c r="I1118" s="296">
        <f t="shared" si="128"/>
        <v>2.7443088979459212E-3</v>
      </c>
      <c r="J1118" s="361">
        <f t="shared" si="129"/>
        <v>11.749621331110564</v>
      </c>
      <c r="K1118" s="361">
        <f t="shared" si="126"/>
        <v>2.5849166928443243</v>
      </c>
      <c r="L1118" s="297">
        <v>4.7324616001892981</v>
      </c>
      <c r="M1118" s="382">
        <v>2.9830069648937738</v>
      </c>
      <c r="N1118" s="296">
        <f t="shared" si="130"/>
        <v>9.3511478325012568E-2</v>
      </c>
      <c r="R1118" s="356"/>
    </row>
    <row r="1119" spans="1:18" ht="12.75" customHeight="1" x14ac:dyDescent="0.35">
      <c r="A1119" s="295">
        <f t="shared" si="131"/>
        <v>169</v>
      </c>
      <c r="B1119" s="295" t="s">
        <v>2339</v>
      </c>
      <c r="C1119" s="295">
        <v>417.2</v>
      </c>
      <c r="D1119" s="295"/>
      <c r="E1119" s="295">
        <v>90</v>
      </c>
      <c r="F1119" s="295">
        <f t="shared" si="127"/>
        <v>507.2</v>
      </c>
      <c r="G1119" s="373" t="s">
        <v>1904</v>
      </c>
      <c r="H1119" s="322">
        <v>180</v>
      </c>
      <c r="I1119" s="296">
        <f t="shared" si="128"/>
        <v>3.2931706775351055E-3</v>
      </c>
      <c r="J1119" s="361">
        <f t="shared" si="129"/>
        <v>14.099545597332677</v>
      </c>
      <c r="K1119" s="361">
        <f t="shared" si="126"/>
        <v>3.101900031413189</v>
      </c>
      <c r="L1119" s="297">
        <v>5.6789539202271575</v>
      </c>
      <c r="M1119" s="382">
        <v>3.579608357872528</v>
      </c>
      <c r="N1119" s="296">
        <f t="shared" si="130"/>
        <v>5.2168785305294854E-2</v>
      </c>
      <c r="R1119" s="356"/>
    </row>
    <row r="1120" spans="1:18" ht="12.75" customHeight="1" x14ac:dyDescent="0.35">
      <c r="A1120" s="295">
        <f t="shared" si="131"/>
        <v>170</v>
      </c>
      <c r="B1120" s="295" t="s">
        <v>2340</v>
      </c>
      <c r="C1120" s="295">
        <v>718.3</v>
      </c>
      <c r="D1120" s="295"/>
      <c r="E1120" s="295"/>
      <c r="F1120" s="295">
        <f t="shared" si="127"/>
        <v>718.3</v>
      </c>
      <c r="G1120" s="373" t="s">
        <v>1904</v>
      </c>
      <c r="H1120" s="322">
        <v>160</v>
      </c>
      <c r="I1120" s="296">
        <f t="shared" si="128"/>
        <v>2.9272628244756496E-3</v>
      </c>
      <c r="J1120" s="361">
        <f t="shared" si="129"/>
        <v>12.53292941985127</v>
      </c>
      <c r="K1120" s="361">
        <f t="shared" si="126"/>
        <v>2.7572444723672791</v>
      </c>
      <c r="L1120" s="297">
        <v>5.0479590402019179</v>
      </c>
      <c r="M1120" s="382">
        <v>3.1818740958866925</v>
      </c>
      <c r="N1120" s="296">
        <f t="shared" si="130"/>
        <v>3.2743988623565583E-2</v>
      </c>
      <c r="R1120" s="356"/>
    </row>
    <row r="1121" spans="1:18" ht="12.75" customHeight="1" x14ac:dyDescent="0.35">
      <c r="A1121" s="295">
        <f t="shared" si="131"/>
        <v>171</v>
      </c>
      <c r="B1121" s="295" t="s">
        <v>2341</v>
      </c>
      <c r="C1121" s="295">
        <v>376.4</v>
      </c>
      <c r="D1121" s="295"/>
      <c r="E1121" s="295"/>
      <c r="F1121" s="295">
        <f t="shared" si="127"/>
        <v>376.4</v>
      </c>
      <c r="G1121" s="373" t="s">
        <v>1905</v>
      </c>
      <c r="H1121" s="322">
        <v>120</v>
      </c>
      <c r="I1121" s="296">
        <f t="shared" si="128"/>
        <v>2.1954471183567373E-3</v>
      </c>
      <c r="J1121" s="361">
        <f t="shared" si="129"/>
        <v>9.3996970648884517</v>
      </c>
      <c r="K1121" s="361">
        <f t="shared" si="126"/>
        <v>2.0679333542754592</v>
      </c>
      <c r="L1121" s="297">
        <v>3.7859692801514382</v>
      </c>
      <c r="M1121" s="382">
        <v>2.3864055719150192</v>
      </c>
      <c r="N1121" s="296">
        <f t="shared" si="130"/>
        <v>4.6865051198805442E-2</v>
      </c>
      <c r="R1121" s="356"/>
    </row>
    <row r="1122" spans="1:18" ht="12.75" customHeight="1" x14ac:dyDescent="0.35">
      <c r="A1122" s="295">
        <f t="shared" si="131"/>
        <v>172</v>
      </c>
      <c r="B1122" s="295" t="s">
        <v>2342</v>
      </c>
      <c r="C1122" s="295">
        <v>382.6</v>
      </c>
      <c r="D1122" s="295"/>
      <c r="E1122" s="295"/>
      <c r="F1122" s="295">
        <f t="shared" si="127"/>
        <v>382.6</v>
      </c>
      <c r="G1122" s="373" t="s">
        <v>1905</v>
      </c>
      <c r="H1122" s="322">
        <v>360</v>
      </c>
      <c r="I1122" s="296">
        <f t="shared" si="128"/>
        <v>6.586341355070211E-3</v>
      </c>
      <c r="J1122" s="361">
        <f t="shared" si="129"/>
        <v>28.199091194665353</v>
      </c>
      <c r="K1122" s="361">
        <f t="shared" si="126"/>
        <v>6.2038000628263781</v>
      </c>
      <c r="L1122" s="297">
        <v>11.357907840454315</v>
      </c>
      <c r="M1122" s="382">
        <v>7.1592167157450559</v>
      </c>
      <c r="N1122" s="296">
        <f t="shared" si="130"/>
        <v>0.13831682125899397</v>
      </c>
      <c r="R1122" s="356"/>
    </row>
    <row r="1123" spans="1:18" ht="12.75" customHeight="1" x14ac:dyDescent="0.35">
      <c r="A1123" s="295">
        <f t="shared" si="131"/>
        <v>173</v>
      </c>
      <c r="B1123" s="295" t="s">
        <v>2343</v>
      </c>
      <c r="C1123" s="295">
        <v>2603.6999999999998</v>
      </c>
      <c r="D1123" s="295"/>
      <c r="E1123" s="295"/>
      <c r="F1123" s="295">
        <f t="shared" si="127"/>
        <v>2603.6999999999998</v>
      </c>
      <c r="G1123" s="373" t="s">
        <v>1896</v>
      </c>
      <c r="H1123" s="322">
        <v>980</v>
      </c>
      <c r="I1123" s="296">
        <f t="shared" si="128"/>
        <v>1.7929484799913353E-2</v>
      </c>
      <c r="J1123" s="361">
        <f t="shared" si="129"/>
        <v>76.764192696589021</v>
      </c>
      <c r="K1123" s="361">
        <f t="shared" si="126"/>
        <v>16.888122393249585</v>
      </c>
      <c r="L1123" s="297">
        <v>30.918749121236743</v>
      </c>
      <c r="M1123" s="382">
        <v>19.488978837305989</v>
      </c>
      <c r="N1123" s="296">
        <f t="shared" si="130"/>
        <v>5.5328971482268063E-2</v>
      </c>
      <c r="R1123" s="356"/>
    </row>
    <row r="1124" spans="1:18" ht="12.75" customHeight="1" x14ac:dyDescent="0.35">
      <c r="A1124" s="295">
        <f t="shared" si="131"/>
        <v>174</v>
      </c>
      <c r="B1124" s="295" t="s">
        <v>2344</v>
      </c>
      <c r="C1124" s="295">
        <v>474.3</v>
      </c>
      <c r="D1124" s="295"/>
      <c r="E1124" s="295">
        <v>105.2</v>
      </c>
      <c r="F1124" s="295">
        <f t="shared" si="127"/>
        <v>579.5</v>
      </c>
      <c r="G1124" s="373" t="s">
        <v>1904</v>
      </c>
      <c r="H1124" s="322">
        <v>360</v>
      </c>
      <c r="I1124" s="296">
        <f t="shared" si="128"/>
        <v>6.586341355070211E-3</v>
      </c>
      <c r="J1124" s="361">
        <f t="shared" si="129"/>
        <v>28.199091194665353</v>
      </c>
      <c r="K1124" s="361">
        <f t="shared" si="126"/>
        <v>6.2038000628263781</v>
      </c>
      <c r="L1124" s="297">
        <v>11.357907840454315</v>
      </c>
      <c r="M1124" s="382">
        <v>7.1592167157450559</v>
      </c>
      <c r="N1124" s="296">
        <f t="shared" si="130"/>
        <v>9.1320130826041596E-2</v>
      </c>
      <c r="R1124" s="356"/>
    </row>
    <row r="1125" spans="1:18" ht="12.75" customHeight="1" x14ac:dyDescent="0.35">
      <c r="A1125" s="295">
        <f t="shared" si="131"/>
        <v>175</v>
      </c>
      <c r="B1125" s="295" t="s">
        <v>2345</v>
      </c>
      <c r="C1125" s="295">
        <v>314.8</v>
      </c>
      <c r="D1125" s="295"/>
      <c r="E1125" s="295"/>
      <c r="F1125" s="295">
        <f t="shared" si="127"/>
        <v>314.8</v>
      </c>
      <c r="G1125" s="373" t="s">
        <v>1904</v>
      </c>
      <c r="H1125" s="322">
        <v>180</v>
      </c>
      <c r="I1125" s="296">
        <f t="shared" si="128"/>
        <v>3.2931706775351055E-3</v>
      </c>
      <c r="J1125" s="361">
        <f t="shared" si="129"/>
        <v>14.099545597332677</v>
      </c>
      <c r="K1125" s="361">
        <f t="shared" si="126"/>
        <v>3.101900031413189</v>
      </c>
      <c r="L1125" s="297">
        <v>5.6789539202271575</v>
      </c>
      <c r="M1125" s="382">
        <v>3.579608357872528</v>
      </c>
      <c r="N1125" s="296">
        <f t="shared" si="130"/>
        <v>8.4053392334325128E-2</v>
      </c>
      <c r="R1125" s="356"/>
    </row>
    <row r="1126" spans="1:18" ht="12.75" customHeight="1" x14ac:dyDescent="0.35">
      <c r="A1126" s="295">
        <f t="shared" si="131"/>
        <v>176</v>
      </c>
      <c r="B1126" s="295" t="s">
        <v>2346</v>
      </c>
      <c r="C1126" s="295">
        <v>223.6</v>
      </c>
      <c r="D1126" s="295"/>
      <c r="E1126" s="295"/>
      <c r="F1126" s="295">
        <f t="shared" si="127"/>
        <v>223.6</v>
      </c>
      <c r="G1126" s="373" t="s">
        <v>1905</v>
      </c>
      <c r="H1126" s="322">
        <v>120</v>
      </c>
      <c r="I1126" s="296">
        <f t="shared" si="128"/>
        <v>2.1954471183567373E-3</v>
      </c>
      <c r="J1126" s="361">
        <f t="shared" si="129"/>
        <v>9.3996970648884517</v>
      </c>
      <c r="K1126" s="361">
        <f t="shared" si="126"/>
        <v>2.0679333542754592</v>
      </c>
      <c r="L1126" s="297">
        <v>3.7859692801514382</v>
      </c>
      <c r="M1126" s="382">
        <v>2.3864055719150192</v>
      </c>
      <c r="N1126" s="296">
        <f t="shared" si="130"/>
        <v>7.8890900139670705E-2</v>
      </c>
      <c r="R1126" s="356"/>
    </row>
    <row r="1127" spans="1:18" ht="12.75" customHeight="1" x14ac:dyDescent="0.35">
      <c r="A1127" s="295">
        <f t="shared" si="131"/>
        <v>177</v>
      </c>
      <c r="B1127" s="295" t="s">
        <v>2347</v>
      </c>
      <c r="C1127" s="295">
        <v>243.3</v>
      </c>
      <c r="D1127" s="295"/>
      <c r="E1127" s="295">
        <v>216.6</v>
      </c>
      <c r="F1127" s="295">
        <f t="shared" si="127"/>
        <v>459.9</v>
      </c>
      <c r="G1127" s="373" t="s">
        <v>1905</v>
      </c>
      <c r="H1127" s="322">
        <v>120</v>
      </c>
      <c r="I1127" s="296">
        <f t="shared" si="128"/>
        <v>2.1954471183567373E-3</v>
      </c>
      <c r="J1127" s="361">
        <f t="shared" si="129"/>
        <v>9.3996970648884517</v>
      </c>
      <c r="K1127" s="361">
        <f t="shared" si="126"/>
        <v>2.0679333542754592</v>
      </c>
      <c r="L1127" s="297">
        <v>3.7859692801514382</v>
      </c>
      <c r="M1127" s="382">
        <v>2.3864055719150192</v>
      </c>
      <c r="N1127" s="296">
        <f t="shared" si="130"/>
        <v>3.8356175845249772E-2</v>
      </c>
      <c r="R1127" s="356"/>
    </row>
    <row r="1128" spans="1:18" ht="12.75" customHeight="1" x14ac:dyDescent="0.35">
      <c r="A1128" s="295">
        <f t="shared" si="131"/>
        <v>178</v>
      </c>
      <c r="B1128" s="295" t="s">
        <v>2348</v>
      </c>
      <c r="C1128" s="295">
        <v>530.5</v>
      </c>
      <c r="D1128" s="295"/>
      <c r="E1128" s="295"/>
      <c r="F1128" s="295">
        <f t="shared" si="127"/>
        <v>530.5</v>
      </c>
      <c r="G1128" s="373" t="s">
        <v>1904</v>
      </c>
      <c r="H1128" s="322">
        <v>160</v>
      </c>
      <c r="I1128" s="296">
        <f t="shared" si="128"/>
        <v>2.9272628244756496E-3</v>
      </c>
      <c r="J1128" s="361">
        <f t="shared" si="129"/>
        <v>12.53292941985127</v>
      </c>
      <c r="K1128" s="361">
        <f t="shared" si="126"/>
        <v>2.7572444723672791</v>
      </c>
      <c r="L1128" s="297">
        <v>5.0479590402019179</v>
      </c>
      <c r="M1128" s="382">
        <v>3.1818740958866925</v>
      </c>
      <c r="N1128" s="296">
        <f t="shared" si="130"/>
        <v>4.4335545764952231E-2</v>
      </c>
      <c r="R1128" s="356"/>
    </row>
    <row r="1129" spans="1:18" ht="12.75" customHeight="1" x14ac:dyDescent="0.35">
      <c r="A1129" s="295">
        <f t="shared" si="131"/>
        <v>179</v>
      </c>
      <c r="B1129" s="295" t="s">
        <v>2349</v>
      </c>
      <c r="C1129" s="295">
        <v>377</v>
      </c>
      <c r="D1129" s="295"/>
      <c r="E1129" s="295"/>
      <c r="F1129" s="295">
        <f t="shared" si="127"/>
        <v>377</v>
      </c>
      <c r="G1129" s="373" t="s">
        <v>1905</v>
      </c>
      <c r="H1129" s="322">
        <v>201</v>
      </c>
      <c r="I1129" s="296">
        <f t="shared" si="128"/>
        <v>3.6773739232475347E-3</v>
      </c>
      <c r="J1129" s="361">
        <f t="shared" si="129"/>
        <v>15.744492583688157</v>
      </c>
      <c r="K1129" s="361">
        <f t="shared" si="126"/>
        <v>3.4637883684113944</v>
      </c>
      <c r="L1129" s="297">
        <v>6.3414985442536596</v>
      </c>
      <c r="M1129" s="382">
        <v>3.9972293329576569</v>
      </c>
      <c r="N1129" s="296">
        <f t="shared" si="130"/>
        <v>7.8374028724962519E-2</v>
      </c>
      <c r="R1129" s="356"/>
    </row>
    <row r="1130" spans="1:18" ht="12.75" customHeight="1" x14ac:dyDescent="0.35">
      <c r="A1130" s="295">
        <f t="shared" si="131"/>
        <v>180</v>
      </c>
      <c r="B1130" s="295" t="s">
        <v>2350</v>
      </c>
      <c r="C1130" s="295">
        <v>439.5</v>
      </c>
      <c r="D1130" s="295"/>
      <c r="E1130" s="295"/>
      <c r="F1130" s="295">
        <f t="shared" si="127"/>
        <v>439.5</v>
      </c>
      <c r="G1130" s="373" t="s">
        <v>1904</v>
      </c>
      <c r="H1130" s="322">
        <v>201</v>
      </c>
      <c r="I1130" s="296">
        <f t="shared" si="128"/>
        <v>3.6773739232475347E-3</v>
      </c>
      <c r="J1130" s="361">
        <f t="shared" si="129"/>
        <v>15.744492583688157</v>
      </c>
      <c r="K1130" s="361">
        <f t="shared" si="126"/>
        <v>3.4637883684113944</v>
      </c>
      <c r="L1130" s="297">
        <v>6.3414985442536596</v>
      </c>
      <c r="M1130" s="382">
        <v>3.9972293329576569</v>
      </c>
      <c r="N1130" s="296">
        <f t="shared" si="130"/>
        <v>6.7228689031424052E-2</v>
      </c>
      <c r="R1130" s="356"/>
    </row>
    <row r="1131" spans="1:18" ht="12.75" customHeight="1" x14ac:dyDescent="0.35">
      <c r="A1131" s="295">
        <f t="shared" si="131"/>
        <v>181</v>
      </c>
      <c r="B1131" s="295" t="s">
        <v>2351</v>
      </c>
      <c r="C1131" s="295">
        <v>150.1</v>
      </c>
      <c r="D1131" s="295"/>
      <c r="E1131" s="295"/>
      <c r="F1131" s="295">
        <f t="shared" si="127"/>
        <v>150.1</v>
      </c>
      <c r="G1131" s="373" t="s">
        <v>1904</v>
      </c>
      <c r="H1131" s="322">
        <v>140</v>
      </c>
      <c r="I1131" s="296">
        <f t="shared" si="128"/>
        <v>2.5613549714161932E-3</v>
      </c>
      <c r="J1131" s="361">
        <f t="shared" si="129"/>
        <v>10.966313242369861</v>
      </c>
      <c r="K1131" s="361">
        <f t="shared" si="126"/>
        <v>2.4125889133213692</v>
      </c>
      <c r="L1131" s="297">
        <v>4.4169641601766783</v>
      </c>
      <c r="M1131" s="382">
        <v>2.7841398339008556</v>
      </c>
      <c r="N1131" s="296">
        <f t="shared" si="130"/>
        <v>0.13710863524163067</v>
      </c>
      <c r="R1131" s="356"/>
    </row>
    <row r="1132" spans="1:18" ht="12.75" customHeight="1" x14ac:dyDescent="0.35">
      <c r="A1132" s="295">
        <f t="shared" si="131"/>
        <v>182</v>
      </c>
      <c r="B1132" s="295" t="s">
        <v>2352</v>
      </c>
      <c r="C1132" s="295">
        <v>438.6</v>
      </c>
      <c r="D1132" s="295"/>
      <c r="E1132" s="295"/>
      <c r="F1132" s="295">
        <f t="shared" si="127"/>
        <v>438.6</v>
      </c>
      <c r="G1132" s="373" t="s">
        <v>1904</v>
      </c>
      <c r="H1132" s="322">
        <v>183</v>
      </c>
      <c r="I1132" s="296">
        <f t="shared" si="128"/>
        <v>3.348056855494024E-3</v>
      </c>
      <c r="J1132" s="361">
        <f t="shared" si="129"/>
        <v>14.334538023954888</v>
      </c>
      <c r="K1132" s="361">
        <f t="shared" si="126"/>
        <v>3.1535983652700752</v>
      </c>
      <c r="L1132" s="297">
        <v>5.773603152230943</v>
      </c>
      <c r="M1132" s="382">
        <v>3.6392684971704043</v>
      </c>
      <c r="N1132" s="296">
        <f t="shared" si="130"/>
        <v>6.133380765760673E-2</v>
      </c>
      <c r="R1132" s="356"/>
    </row>
    <row r="1133" spans="1:18" ht="12.75" customHeight="1" x14ac:dyDescent="0.35">
      <c r="A1133" s="295">
        <f t="shared" si="131"/>
        <v>183</v>
      </c>
      <c r="B1133" s="295" t="s">
        <v>2353</v>
      </c>
      <c r="C1133" s="295">
        <v>124.3</v>
      </c>
      <c r="D1133" s="295"/>
      <c r="E1133" s="295"/>
      <c r="F1133" s="295">
        <f t="shared" si="127"/>
        <v>124.3</v>
      </c>
      <c r="G1133" s="373" t="s">
        <v>1905</v>
      </c>
      <c r="H1133" s="322">
        <v>51</v>
      </c>
      <c r="I1133" s="296">
        <f t="shared" si="128"/>
        <v>9.330650253016133E-4</v>
      </c>
      <c r="J1133" s="361">
        <f t="shared" si="129"/>
        <v>3.994871252577592</v>
      </c>
      <c r="K1133" s="361">
        <f t="shared" si="126"/>
        <v>0.87887167556707024</v>
      </c>
      <c r="L1133" s="297">
        <v>1.6090369440643613</v>
      </c>
      <c r="M1133" s="382">
        <v>1.0142223680638831</v>
      </c>
      <c r="N1133" s="296">
        <f t="shared" si="130"/>
        <v>6.0313775062533451E-2</v>
      </c>
      <c r="R1133" s="356"/>
    </row>
    <row r="1134" spans="1:18" ht="12.75" customHeight="1" x14ac:dyDescent="0.35">
      <c r="A1134" s="295">
        <f t="shared" si="131"/>
        <v>184</v>
      </c>
      <c r="B1134" s="295" t="s">
        <v>2354</v>
      </c>
      <c r="C1134" s="295">
        <v>511.6</v>
      </c>
      <c r="D1134" s="295"/>
      <c r="E1134" s="295"/>
      <c r="F1134" s="295">
        <f t="shared" si="127"/>
        <v>511.6</v>
      </c>
      <c r="G1134" s="373" t="s">
        <v>1904</v>
      </c>
      <c r="H1134" s="322">
        <v>381</v>
      </c>
      <c r="I1134" s="296">
        <f t="shared" si="128"/>
        <v>6.9705446007826402E-3</v>
      </c>
      <c r="J1134" s="361">
        <f t="shared" si="129"/>
        <v>29.844038181020835</v>
      </c>
      <c r="K1134" s="361">
        <f t="shared" ref="K1134:K1190" si="132">J1134*0.22</f>
        <v>6.5656883998245839</v>
      </c>
      <c r="L1134" s="297">
        <v>12.020452464480817</v>
      </c>
      <c r="M1134" s="382">
        <v>7.5768376908301853</v>
      </c>
      <c r="N1134" s="296">
        <f t="shared" si="130"/>
        <v>0.10947423130601332</v>
      </c>
      <c r="R1134" s="356"/>
    </row>
    <row r="1135" spans="1:18" ht="12.75" customHeight="1" x14ac:dyDescent="0.35">
      <c r="A1135" s="295">
        <f t="shared" si="131"/>
        <v>185</v>
      </c>
      <c r="B1135" s="295" t="s">
        <v>2355</v>
      </c>
      <c r="C1135" s="295">
        <v>174.2</v>
      </c>
      <c r="D1135" s="295">
        <v>37.6</v>
      </c>
      <c r="E1135" s="295"/>
      <c r="F1135" s="295">
        <f t="shared" si="127"/>
        <v>211.79999999999998</v>
      </c>
      <c r="G1135" s="373" t="s">
        <v>1904</v>
      </c>
      <c r="H1135" s="322">
        <v>160</v>
      </c>
      <c r="I1135" s="296">
        <f t="shared" si="128"/>
        <v>2.9272628244756496E-3</v>
      </c>
      <c r="J1135" s="361">
        <f t="shared" si="129"/>
        <v>12.53292941985127</v>
      </c>
      <c r="K1135" s="361">
        <f t="shared" si="132"/>
        <v>2.7572444723672791</v>
      </c>
      <c r="L1135" s="297">
        <v>5.0479590402019179</v>
      </c>
      <c r="M1135" s="382">
        <v>3.1818740958866925</v>
      </c>
      <c r="N1135" s="296">
        <f t="shared" si="130"/>
        <v>0.11104819182392427</v>
      </c>
      <c r="R1135" s="356"/>
    </row>
    <row r="1136" spans="1:18" ht="12.75" customHeight="1" x14ac:dyDescent="0.35">
      <c r="A1136" s="295">
        <f t="shared" si="131"/>
        <v>186</v>
      </c>
      <c r="B1136" s="295" t="s">
        <v>2356</v>
      </c>
      <c r="C1136" s="295">
        <v>172.8</v>
      </c>
      <c r="D1136" s="295"/>
      <c r="E1136" s="295">
        <v>14.6</v>
      </c>
      <c r="F1136" s="295">
        <f t="shared" si="127"/>
        <v>187.4</v>
      </c>
      <c r="G1136" s="373" t="s">
        <v>1904</v>
      </c>
      <c r="H1136" s="322">
        <v>160</v>
      </c>
      <c r="I1136" s="296">
        <f t="shared" si="128"/>
        <v>2.9272628244756496E-3</v>
      </c>
      <c r="J1136" s="361">
        <f t="shared" si="129"/>
        <v>12.53292941985127</v>
      </c>
      <c r="K1136" s="361">
        <f t="shared" si="132"/>
        <v>2.7572444723672791</v>
      </c>
      <c r="L1136" s="297">
        <v>5.0479590402019179</v>
      </c>
      <c r="M1136" s="382">
        <v>3.1818740958866925</v>
      </c>
      <c r="N1136" s="296">
        <f t="shared" si="130"/>
        <v>0.12550697453739146</v>
      </c>
      <c r="R1136" s="356"/>
    </row>
    <row r="1137" spans="1:18" ht="12.75" customHeight="1" x14ac:dyDescent="0.35">
      <c r="A1137" s="295">
        <f t="shared" si="131"/>
        <v>187</v>
      </c>
      <c r="B1137" s="295" t="s">
        <v>2357</v>
      </c>
      <c r="C1137" s="295">
        <v>273.7</v>
      </c>
      <c r="D1137" s="295"/>
      <c r="E1137" s="295"/>
      <c r="F1137" s="295">
        <f t="shared" si="127"/>
        <v>273.7</v>
      </c>
      <c r="G1137" s="373" t="s">
        <v>1904</v>
      </c>
      <c r="H1137" s="322">
        <v>250</v>
      </c>
      <c r="I1137" s="296">
        <f t="shared" si="128"/>
        <v>4.5738481632432021E-3</v>
      </c>
      <c r="J1137" s="361">
        <f t="shared" si="129"/>
        <v>19.582702218517607</v>
      </c>
      <c r="K1137" s="361">
        <f t="shared" si="132"/>
        <v>4.3081944880738732</v>
      </c>
      <c r="L1137" s="297">
        <v>7.887436000315498</v>
      </c>
      <c r="M1137" s="382">
        <v>4.9716782748229571</v>
      </c>
      <c r="N1137" s="296">
        <f t="shared" si="130"/>
        <v>0.13427113986748243</v>
      </c>
      <c r="R1137" s="356"/>
    </row>
    <row r="1138" spans="1:18" ht="12.75" customHeight="1" x14ac:dyDescent="0.35">
      <c r="A1138" s="295">
        <f t="shared" si="131"/>
        <v>188</v>
      </c>
      <c r="B1138" s="295" t="s">
        <v>918</v>
      </c>
      <c r="C1138" s="295">
        <v>479.4</v>
      </c>
      <c r="D1138" s="295"/>
      <c r="E1138" s="295"/>
      <c r="F1138" s="295">
        <f t="shared" si="127"/>
        <v>479.4</v>
      </c>
      <c r="G1138" s="373" t="s">
        <v>1905</v>
      </c>
      <c r="H1138" s="322">
        <v>75</v>
      </c>
      <c r="I1138" s="296">
        <f t="shared" si="128"/>
        <v>1.3721544489729606E-3</v>
      </c>
      <c r="J1138" s="361">
        <f t="shared" si="129"/>
        <v>5.8748106655552821</v>
      </c>
      <c r="K1138" s="361">
        <f t="shared" si="132"/>
        <v>1.2924583464221622</v>
      </c>
      <c r="L1138" s="297">
        <v>2.366230800094649</v>
      </c>
      <c r="M1138" s="382">
        <v>1.4915034824468869</v>
      </c>
      <c r="N1138" s="296">
        <f t="shared" si="130"/>
        <v>2.2997503743260289E-2</v>
      </c>
      <c r="R1138" s="356"/>
    </row>
    <row r="1139" spans="1:18" ht="12.75" customHeight="1" x14ac:dyDescent="0.35">
      <c r="A1139" s="295">
        <f t="shared" si="131"/>
        <v>189</v>
      </c>
      <c r="B1139" s="295" t="s">
        <v>919</v>
      </c>
      <c r="C1139" s="295">
        <v>381.4</v>
      </c>
      <c r="D1139" s="295"/>
      <c r="E1139" s="295">
        <v>32</v>
      </c>
      <c r="F1139" s="295">
        <f t="shared" si="127"/>
        <v>413.4</v>
      </c>
      <c r="G1139" s="373" t="s">
        <v>1905</v>
      </c>
      <c r="H1139" s="322">
        <v>250</v>
      </c>
      <c r="I1139" s="296">
        <f t="shared" si="128"/>
        <v>4.5738481632432021E-3</v>
      </c>
      <c r="J1139" s="361">
        <f t="shared" si="129"/>
        <v>19.582702218517607</v>
      </c>
      <c r="K1139" s="361">
        <f t="shared" si="132"/>
        <v>4.3081944880738732</v>
      </c>
      <c r="L1139" s="297">
        <v>7.887436000315498</v>
      </c>
      <c r="M1139" s="382">
        <v>4.9716782748229571</v>
      </c>
      <c r="N1139" s="296">
        <f t="shared" si="130"/>
        <v>8.889697866891616E-2</v>
      </c>
      <c r="R1139" s="356"/>
    </row>
    <row r="1140" spans="1:18" ht="12.75" customHeight="1" x14ac:dyDescent="0.35">
      <c r="A1140" s="295">
        <f t="shared" si="131"/>
        <v>190</v>
      </c>
      <c r="B1140" s="295" t="s">
        <v>920</v>
      </c>
      <c r="C1140" s="295">
        <v>9330.6</v>
      </c>
      <c r="D1140" s="295"/>
      <c r="E1140" s="295">
        <v>1157.25</v>
      </c>
      <c r="F1140" s="295">
        <f t="shared" si="127"/>
        <v>10487.85</v>
      </c>
      <c r="G1140" s="373" t="s">
        <v>1905</v>
      </c>
      <c r="H1140" s="322">
        <v>1920</v>
      </c>
      <c r="I1140" s="296">
        <f t="shared" si="128"/>
        <v>3.5127153893707797E-2</v>
      </c>
      <c r="J1140" s="361">
        <f t="shared" si="129"/>
        <v>150.39515303821523</v>
      </c>
      <c r="K1140" s="361">
        <f t="shared" si="132"/>
        <v>33.086933668407347</v>
      </c>
      <c r="L1140" s="297">
        <v>60.575508482423011</v>
      </c>
      <c r="M1140" s="382">
        <v>38.182489150640308</v>
      </c>
      <c r="N1140" s="296">
        <f t="shared" si="130"/>
        <v>2.6911148075123681E-2</v>
      </c>
      <c r="R1140" s="356"/>
    </row>
    <row r="1141" spans="1:18" ht="12.75" customHeight="1" x14ac:dyDescent="0.35">
      <c r="A1141" s="295">
        <f t="shared" si="131"/>
        <v>191</v>
      </c>
      <c r="B1141" s="295" t="s">
        <v>921</v>
      </c>
      <c r="C1141" s="295">
        <v>2360</v>
      </c>
      <c r="D1141" s="295">
        <v>47.2</v>
      </c>
      <c r="E1141" s="295"/>
      <c r="F1141" s="295">
        <f t="shared" si="127"/>
        <v>2407.1999999999998</v>
      </c>
      <c r="G1141" s="373" t="s">
        <v>1896</v>
      </c>
      <c r="H1141" s="322">
        <v>480</v>
      </c>
      <c r="I1141" s="296">
        <f t="shared" si="128"/>
        <v>8.7817884734269491E-3</v>
      </c>
      <c r="J1141" s="361">
        <f t="shared" si="129"/>
        <v>37.598788259553807</v>
      </c>
      <c r="K1141" s="361">
        <f t="shared" si="132"/>
        <v>8.2717334171018368</v>
      </c>
      <c r="L1141" s="297">
        <v>15.143877120605753</v>
      </c>
      <c r="M1141" s="382">
        <v>9.5456222876600769</v>
      </c>
      <c r="N1141" s="296">
        <f t="shared" si="130"/>
        <v>2.9312072567680907E-2</v>
      </c>
      <c r="R1141" s="356"/>
    </row>
    <row r="1142" spans="1:18" ht="12.75" customHeight="1" x14ac:dyDescent="0.35">
      <c r="A1142" s="295">
        <f t="shared" si="131"/>
        <v>192</v>
      </c>
      <c r="B1142" s="295" t="s">
        <v>922</v>
      </c>
      <c r="C1142" s="295">
        <v>3652.21</v>
      </c>
      <c r="D1142" s="295">
        <v>536.29999999999995</v>
      </c>
      <c r="E1142" s="295">
        <v>38.4</v>
      </c>
      <c r="F1142" s="295">
        <f t="shared" ref="F1142:F1201" si="133">E1142+D1142+C1142</f>
        <v>4226.91</v>
      </c>
      <c r="G1142" s="373" t="s">
        <v>1905</v>
      </c>
      <c r="H1142" s="322">
        <v>600</v>
      </c>
      <c r="I1142" s="296">
        <f t="shared" si="128"/>
        <v>1.0977235591783685E-2</v>
      </c>
      <c r="J1142" s="361">
        <f t="shared" si="129"/>
        <v>46.998485324442257</v>
      </c>
      <c r="K1142" s="361">
        <f t="shared" si="132"/>
        <v>10.339666771377297</v>
      </c>
      <c r="L1142" s="297">
        <v>18.929846400757192</v>
      </c>
      <c r="M1142" s="382">
        <v>11.932027859575095</v>
      </c>
      <c r="N1142" s="296">
        <f t="shared" ref="N1142:N1202" si="134">(J1142+K1142+L1142+M1142)/F1142</f>
        <v>2.0866312828082892E-2</v>
      </c>
      <c r="R1142" s="356"/>
    </row>
    <row r="1143" spans="1:18" ht="12.75" customHeight="1" x14ac:dyDescent="0.35">
      <c r="A1143" s="295">
        <f t="shared" si="131"/>
        <v>193</v>
      </c>
      <c r="B1143" s="295" t="s">
        <v>923</v>
      </c>
      <c r="C1143" s="295">
        <v>1805.5</v>
      </c>
      <c r="D1143" s="295"/>
      <c r="E1143" s="295"/>
      <c r="F1143" s="295">
        <f t="shared" si="133"/>
        <v>1805.5</v>
      </c>
      <c r="G1143" s="373" t="s">
        <v>1905</v>
      </c>
      <c r="H1143" s="322">
        <v>757</v>
      </c>
      <c r="I1143" s="296">
        <f t="shared" ref="I1143:I1206" si="135">2/109317.14*H1143</f>
        <v>1.3849612238300417E-2</v>
      </c>
      <c r="J1143" s="361">
        <f t="shared" ref="J1143:J1206" si="136">I1143*4281.45</f>
        <v>59.296422317671315</v>
      </c>
      <c r="K1143" s="361">
        <f t="shared" si="132"/>
        <v>13.04521290988769</v>
      </c>
      <c r="L1143" s="297">
        <v>23.883156208955327</v>
      </c>
      <c r="M1143" s="382">
        <v>15.054241816163913</v>
      </c>
      <c r="N1143" s="296">
        <f t="shared" si="134"/>
        <v>6.1633360981821241E-2</v>
      </c>
      <c r="R1143" s="356"/>
    </row>
    <row r="1144" spans="1:18" ht="12.75" customHeight="1" x14ac:dyDescent="0.35">
      <c r="A1144" s="295">
        <f t="shared" si="131"/>
        <v>194</v>
      </c>
      <c r="B1144" s="295" t="s">
        <v>924</v>
      </c>
      <c r="C1144" s="295">
        <v>1806.9</v>
      </c>
      <c r="D1144" s="295"/>
      <c r="E1144" s="295"/>
      <c r="F1144" s="295">
        <f t="shared" si="133"/>
        <v>1806.9</v>
      </c>
      <c r="G1144" s="373" t="s">
        <v>1905</v>
      </c>
      <c r="H1144" s="322">
        <v>755</v>
      </c>
      <c r="I1144" s="296">
        <f t="shared" si="135"/>
        <v>1.381302145299447E-2</v>
      </c>
      <c r="J1144" s="361">
        <f t="shared" si="136"/>
        <v>59.139760699923173</v>
      </c>
      <c r="K1144" s="361">
        <f t="shared" si="132"/>
        <v>13.010747353983097</v>
      </c>
      <c r="L1144" s="297">
        <v>23.820056720952799</v>
      </c>
      <c r="M1144" s="382">
        <v>15.01446838996533</v>
      </c>
      <c r="N1144" s="296">
        <f t="shared" si="134"/>
        <v>6.1422897318514802E-2</v>
      </c>
      <c r="R1144" s="356"/>
    </row>
    <row r="1145" spans="1:18" ht="12.75" customHeight="1" x14ac:dyDescent="0.35">
      <c r="A1145" s="295">
        <f t="shared" ref="A1145:A1208" si="137">A1144+1</f>
        <v>195</v>
      </c>
      <c r="B1145" s="295" t="s">
        <v>1470</v>
      </c>
      <c r="C1145" s="295">
        <v>119.6</v>
      </c>
      <c r="D1145" s="295"/>
      <c r="E1145" s="295"/>
      <c r="F1145" s="295">
        <f t="shared" si="133"/>
        <v>119.6</v>
      </c>
      <c r="G1145" s="373" t="s">
        <v>1905</v>
      </c>
      <c r="H1145" s="322">
        <v>95</v>
      </c>
      <c r="I1145" s="296">
        <f t="shared" si="135"/>
        <v>1.7380623020324169E-3</v>
      </c>
      <c r="J1145" s="361">
        <f t="shared" si="136"/>
        <v>7.441426843036691</v>
      </c>
      <c r="K1145" s="361">
        <f t="shared" si="132"/>
        <v>1.6371139054680721</v>
      </c>
      <c r="L1145" s="297">
        <v>2.9972256801198887</v>
      </c>
      <c r="M1145" s="382">
        <v>1.8892377444327235</v>
      </c>
      <c r="N1145" s="296">
        <f t="shared" si="134"/>
        <v>0.1167642489386068</v>
      </c>
      <c r="R1145" s="356"/>
    </row>
    <row r="1146" spans="1:18" ht="12.75" customHeight="1" x14ac:dyDescent="0.35">
      <c r="A1146" s="295">
        <f t="shared" si="137"/>
        <v>196</v>
      </c>
      <c r="B1146" s="295" t="s">
        <v>1471</v>
      </c>
      <c r="C1146" s="295">
        <v>151.69999999999999</v>
      </c>
      <c r="D1146" s="295"/>
      <c r="E1146" s="295">
        <v>205.3</v>
      </c>
      <c r="F1146" s="295">
        <f t="shared" si="133"/>
        <v>357</v>
      </c>
      <c r="G1146" s="373" t="s">
        <v>1904</v>
      </c>
      <c r="H1146" s="322">
        <v>1350</v>
      </c>
      <c r="I1146" s="296">
        <f t="shared" si="135"/>
        <v>2.4698780081513293E-2</v>
      </c>
      <c r="J1146" s="361">
        <f t="shared" si="136"/>
        <v>105.74659197999509</v>
      </c>
      <c r="K1146" s="361">
        <f t="shared" si="132"/>
        <v>23.264250235598919</v>
      </c>
      <c r="L1146" s="297">
        <v>42.592154401703681</v>
      </c>
      <c r="M1146" s="382">
        <v>26.847062684043966</v>
      </c>
      <c r="N1146" s="296">
        <f t="shared" si="134"/>
        <v>0.5558825190513772</v>
      </c>
      <c r="R1146" s="356"/>
    </row>
    <row r="1147" spans="1:18" ht="12.75" customHeight="1" x14ac:dyDescent="0.35">
      <c r="A1147" s="295">
        <f t="shared" si="137"/>
        <v>197</v>
      </c>
      <c r="B1147" s="295" t="s">
        <v>1472</v>
      </c>
      <c r="C1147" s="295">
        <v>171.7</v>
      </c>
      <c r="D1147" s="295">
        <v>16.100000000000001</v>
      </c>
      <c r="E1147" s="295"/>
      <c r="F1147" s="295">
        <f t="shared" si="133"/>
        <v>187.79999999999998</v>
      </c>
      <c r="G1147" s="373" t="s">
        <v>1904</v>
      </c>
      <c r="H1147" s="322">
        <v>160</v>
      </c>
      <c r="I1147" s="296">
        <f t="shared" si="135"/>
        <v>2.9272628244756496E-3</v>
      </c>
      <c r="J1147" s="361">
        <f t="shared" si="136"/>
        <v>12.53292941985127</v>
      </c>
      <c r="K1147" s="361">
        <f t="shared" si="132"/>
        <v>2.7572444723672791</v>
      </c>
      <c r="L1147" s="297">
        <v>5.0479590402019179</v>
      </c>
      <c r="M1147" s="382">
        <v>3.1818740958866925</v>
      </c>
      <c r="N1147" s="296">
        <f t="shared" si="134"/>
        <v>0.12523965403784432</v>
      </c>
      <c r="R1147" s="356"/>
    </row>
    <row r="1148" spans="1:18" ht="12.75" customHeight="1" x14ac:dyDescent="0.35">
      <c r="A1148" s="295">
        <f t="shared" si="137"/>
        <v>198</v>
      </c>
      <c r="B1148" s="295" t="s">
        <v>1473</v>
      </c>
      <c r="C1148" s="295">
        <v>198.5</v>
      </c>
      <c r="D1148" s="295"/>
      <c r="E1148" s="295">
        <v>65.5</v>
      </c>
      <c r="F1148" s="295">
        <f t="shared" si="133"/>
        <v>264</v>
      </c>
      <c r="G1148" s="373" t="s">
        <v>1905</v>
      </c>
      <c r="H1148" s="389">
        <v>180</v>
      </c>
      <c r="I1148" s="296">
        <f t="shared" si="135"/>
        <v>3.2931706775351055E-3</v>
      </c>
      <c r="J1148" s="361">
        <f t="shared" si="136"/>
        <v>14.099545597332677</v>
      </c>
      <c r="K1148" s="361">
        <f t="shared" si="132"/>
        <v>3.101900031413189</v>
      </c>
      <c r="L1148" s="297">
        <v>5.6789539202271575</v>
      </c>
      <c r="M1148" s="382">
        <v>3.579608357872528</v>
      </c>
      <c r="N1148" s="296">
        <f t="shared" si="134"/>
        <v>0.10022730267744527</v>
      </c>
      <c r="R1148" s="356"/>
    </row>
    <row r="1149" spans="1:18" ht="12.75" customHeight="1" x14ac:dyDescent="0.35">
      <c r="A1149" s="295">
        <f t="shared" si="137"/>
        <v>199</v>
      </c>
      <c r="B1149" s="295" t="s">
        <v>1474</v>
      </c>
      <c r="C1149" s="295">
        <v>451.6</v>
      </c>
      <c r="D1149" s="295"/>
      <c r="E1149" s="295">
        <v>23.5</v>
      </c>
      <c r="F1149" s="295">
        <f t="shared" si="133"/>
        <v>475.1</v>
      </c>
      <c r="G1149" s="373" t="s">
        <v>1904</v>
      </c>
      <c r="H1149" s="322">
        <v>250</v>
      </c>
      <c r="I1149" s="296">
        <f t="shared" si="135"/>
        <v>4.5738481632432021E-3</v>
      </c>
      <c r="J1149" s="361">
        <f t="shared" si="136"/>
        <v>19.582702218517607</v>
      </c>
      <c r="K1149" s="361">
        <f t="shared" si="132"/>
        <v>4.3081944880738732</v>
      </c>
      <c r="L1149" s="297">
        <v>7.887436000315498</v>
      </c>
      <c r="M1149" s="382">
        <v>4.9716782748229571</v>
      </c>
      <c r="N1149" s="296">
        <f t="shared" si="134"/>
        <v>7.7352159506903675E-2</v>
      </c>
      <c r="R1149" s="356"/>
    </row>
    <row r="1150" spans="1:18" ht="12.75" customHeight="1" x14ac:dyDescent="0.35">
      <c r="A1150" s="295">
        <f t="shared" si="137"/>
        <v>200</v>
      </c>
      <c r="B1150" s="295" t="s">
        <v>1475</v>
      </c>
      <c r="C1150" s="295">
        <v>316.7</v>
      </c>
      <c r="D1150" s="295"/>
      <c r="E1150" s="295">
        <v>70.5</v>
      </c>
      <c r="F1150" s="295">
        <f t="shared" si="133"/>
        <v>387.2</v>
      </c>
      <c r="G1150" s="373" t="s">
        <v>1904</v>
      </c>
      <c r="H1150" s="322">
        <v>480</v>
      </c>
      <c r="I1150" s="296">
        <f t="shared" si="135"/>
        <v>8.7817884734269491E-3</v>
      </c>
      <c r="J1150" s="361">
        <f t="shared" si="136"/>
        <v>37.598788259553807</v>
      </c>
      <c r="K1150" s="361">
        <f t="shared" si="132"/>
        <v>8.2717334171018368</v>
      </c>
      <c r="L1150" s="297">
        <v>15.143877120605753</v>
      </c>
      <c r="M1150" s="382">
        <v>9.5456222876600769</v>
      </c>
      <c r="N1150" s="296">
        <f t="shared" si="134"/>
        <v>0.18223145941353686</v>
      </c>
      <c r="R1150" s="356"/>
    </row>
    <row r="1151" spans="1:18" ht="12.75" customHeight="1" x14ac:dyDescent="0.35">
      <c r="A1151" s="295">
        <f t="shared" si="137"/>
        <v>201</v>
      </c>
      <c r="B1151" s="295" t="s">
        <v>1476</v>
      </c>
      <c r="C1151" s="295">
        <v>234</v>
      </c>
      <c r="D1151" s="295"/>
      <c r="E1151" s="295">
        <v>92.6</v>
      </c>
      <c r="F1151" s="295">
        <f t="shared" si="133"/>
        <v>326.60000000000002</v>
      </c>
      <c r="G1151" s="373" t="s">
        <v>1905</v>
      </c>
      <c r="H1151" s="322">
        <v>200</v>
      </c>
      <c r="I1151" s="296">
        <f t="shared" si="135"/>
        <v>3.6590785305945618E-3</v>
      </c>
      <c r="J1151" s="361">
        <f t="shared" si="136"/>
        <v>15.666161774814086</v>
      </c>
      <c r="K1151" s="361">
        <f t="shared" si="132"/>
        <v>3.446555590459099</v>
      </c>
      <c r="L1151" s="297">
        <v>6.3099488002523971</v>
      </c>
      <c r="M1151" s="382">
        <v>3.9773426198583652</v>
      </c>
      <c r="N1151" s="296">
        <f t="shared" si="134"/>
        <v>9.0018397995664245E-2</v>
      </c>
      <c r="R1151" s="356"/>
    </row>
    <row r="1152" spans="1:18" ht="12.75" customHeight="1" x14ac:dyDescent="0.35">
      <c r="A1152" s="295">
        <f t="shared" si="137"/>
        <v>202</v>
      </c>
      <c r="B1152" s="295" t="s">
        <v>1477</v>
      </c>
      <c r="C1152" s="295">
        <v>267.89999999999998</v>
      </c>
      <c r="D1152" s="295"/>
      <c r="E1152" s="295">
        <v>98</v>
      </c>
      <c r="F1152" s="295">
        <f t="shared" si="133"/>
        <v>365.9</v>
      </c>
      <c r="G1152" s="373" t="s">
        <v>1904</v>
      </c>
      <c r="H1152" s="322">
        <v>350</v>
      </c>
      <c r="I1152" s="296">
        <f t="shared" si="135"/>
        <v>6.4033874285404834E-3</v>
      </c>
      <c r="J1152" s="361">
        <f t="shared" si="136"/>
        <v>27.415783105924653</v>
      </c>
      <c r="K1152" s="361">
        <f t="shared" si="132"/>
        <v>6.0314722833034233</v>
      </c>
      <c r="L1152" s="297">
        <v>11.042410400441694</v>
      </c>
      <c r="M1152" s="382">
        <v>6.9603495847521382</v>
      </c>
      <c r="N1152" s="296">
        <f t="shared" si="134"/>
        <v>0.14061223114080873</v>
      </c>
      <c r="R1152" s="356"/>
    </row>
    <row r="1153" spans="1:18" ht="12.75" customHeight="1" x14ac:dyDescent="0.35">
      <c r="A1153" s="295">
        <f t="shared" si="137"/>
        <v>203</v>
      </c>
      <c r="B1153" s="295" t="s">
        <v>1478</v>
      </c>
      <c r="C1153" s="295">
        <v>705.4</v>
      </c>
      <c r="D1153" s="295"/>
      <c r="E1153" s="295">
        <v>73.430000000000007</v>
      </c>
      <c r="F1153" s="295">
        <f t="shared" si="133"/>
        <v>778.82999999999993</v>
      </c>
      <c r="G1153" s="373" t="s">
        <v>1905</v>
      </c>
      <c r="H1153" s="322">
        <v>255</v>
      </c>
      <c r="I1153" s="296">
        <f t="shared" si="135"/>
        <v>4.6653251265080667E-3</v>
      </c>
      <c r="J1153" s="361">
        <f t="shared" si="136"/>
        <v>19.974356262887962</v>
      </c>
      <c r="K1153" s="361">
        <f t="shared" si="132"/>
        <v>4.3943583778353519</v>
      </c>
      <c r="L1153" s="297">
        <v>8.0451847203218065</v>
      </c>
      <c r="M1153" s="382">
        <v>5.0711118403194151</v>
      </c>
      <c r="N1153" s="296">
        <f t="shared" si="134"/>
        <v>4.8129901520697134E-2</v>
      </c>
      <c r="R1153" s="356"/>
    </row>
    <row r="1154" spans="1:18" ht="12.75" customHeight="1" x14ac:dyDescent="0.35">
      <c r="A1154" s="295">
        <f t="shared" si="137"/>
        <v>204</v>
      </c>
      <c r="B1154" s="295" t="s">
        <v>1479</v>
      </c>
      <c r="C1154" s="295">
        <v>147.9</v>
      </c>
      <c r="D1154" s="295"/>
      <c r="E1154" s="295">
        <v>136</v>
      </c>
      <c r="F1154" s="295">
        <f t="shared" si="133"/>
        <v>283.89999999999998</v>
      </c>
      <c r="G1154" s="373" t="s">
        <v>1904</v>
      </c>
      <c r="H1154" s="322">
        <v>730</v>
      </c>
      <c r="I1154" s="296">
        <f t="shared" si="135"/>
        <v>1.3355636636670151E-2</v>
      </c>
      <c r="J1154" s="361">
        <f t="shared" si="136"/>
        <v>57.181490478071417</v>
      </c>
      <c r="K1154" s="361">
        <f t="shared" si="132"/>
        <v>12.579927905175712</v>
      </c>
      <c r="L1154" s="297">
        <v>23.031313120921247</v>
      </c>
      <c r="M1154" s="382">
        <v>14.517300562483033</v>
      </c>
      <c r="N1154" s="296">
        <f t="shared" si="134"/>
        <v>0.37798531900898708</v>
      </c>
      <c r="R1154" s="356"/>
    </row>
    <row r="1155" spans="1:18" ht="12.75" customHeight="1" x14ac:dyDescent="0.35">
      <c r="A1155" s="295">
        <f t="shared" si="137"/>
        <v>205</v>
      </c>
      <c r="B1155" s="295" t="s">
        <v>1480</v>
      </c>
      <c r="C1155" s="295">
        <v>1317.61</v>
      </c>
      <c r="D1155" s="295"/>
      <c r="E1155" s="295">
        <v>44.4</v>
      </c>
      <c r="F1155" s="295">
        <f t="shared" si="133"/>
        <v>1362.01</v>
      </c>
      <c r="G1155" s="373" t="s">
        <v>1904</v>
      </c>
      <c r="H1155" s="322">
        <v>514</v>
      </c>
      <c r="I1155" s="296">
        <f t="shared" si="135"/>
        <v>9.4038318236280231E-3</v>
      </c>
      <c r="J1155" s="361">
        <f t="shared" si="136"/>
        <v>40.262035761272195</v>
      </c>
      <c r="K1155" s="361">
        <f t="shared" si="132"/>
        <v>8.8576478674798835</v>
      </c>
      <c r="L1155" s="297">
        <v>16.216568416648663</v>
      </c>
      <c r="M1155" s="382">
        <v>10.221770533035999</v>
      </c>
      <c r="N1155" s="296">
        <f t="shared" si="134"/>
        <v>5.5475380194298672E-2</v>
      </c>
      <c r="R1155" s="356"/>
    </row>
    <row r="1156" spans="1:18" ht="12.75" customHeight="1" x14ac:dyDescent="0.35">
      <c r="A1156" s="295">
        <f t="shared" si="137"/>
        <v>206</v>
      </c>
      <c r="B1156" s="295" t="s">
        <v>1481</v>
      </c>
      <c r="C1156" s="295">
        <v>300.39999999999998</v>
      </c>
      <c r="D1156" s="295"/>
      <c r="E1156" s="295">
        <v>132.19999999999999</v>
      </c>
      <c r="F1156" s="295">
        <f t="shared" si="133"/>
        <v>432.59999999999997</v>
      </c>
      <c r="G1156" s="373" t="s">
        <v>1904</v>
      </c>
      <c r="H1156" s="389">
        <v>170</v>
      </c>
      <c r="I1156" s="296">
        <f t="shared" si="135"/>
        <v>3.1102167510053775E-3</v>
      </c>
      <c r="J1156" s="361">
        <f t="shared" si="136"/>
        <v>13.316237508591973</v>
      </c>
      <c r="K1156" s="361">
        <f t="shared" si="132"/>
        <v>2.9295722518902343</v>
      </c>
      <c r="L1156" s="297">
        <v>5.3634564802145377</v>
      </c>
      <c r="M1156" s="382">
        <v>3.3807412268796102</v>
      </c>
      <c r="N1156" s="296">
        <f t="shared" si="134"/>
        <v>5.7767007553343408E-2</v>
      </c>
      <c r="R1156" s="356"/>
    </row>
    <row r="1157" spans="1:18" ht="12.75" customHeight="1" x14ac:dyDescent="0.35">
      <c r="A1157" s="295">
        <f t="shared" si="137"/>
        <v>207</v>
      </c>
      <c r="B1157" s="295" t="s">
        <v>1482</v>
      </c>
      <c r="C1157" s="295">
        <v>359.6</v>
      </c>
      <c r="D1157" s="295">
        <v>18.100000000000001</v>
      </c>
      <c r="E1157" s="295"/>
      <c r="F1157" s="295">
        <f t="shared" si="133"/>
        <v>377.70000000000005</v>
      </c>
      <c r="G1157" s="373" t="s">
        <v>1904</v>
      </c>
      <c r="H1157" s="322">
        <v>220</v>
      </c>
      <c r="I1157" s="296">
        <f t="shared" si="135"/>
        <v>4.0249863836540178E-3</v>
      </c>
      <c r="J1157" s="361">
        <f t="shared" si="136"/>
        <v>17.232777952295493</v>
      </c>
      <c r="K1157" s="361">
        <f t="shared" si="132"/>
        <v>3.7912111495050085</v>
      </c>
      <c r="L1157" s="297">
        <v>6.9409436802776376</v>
      </c>
      <c r="M1157" s="382">
        <v>4.3750768818442021</v>
      </c>
      <c r="N1157" s="296">
        <f t="shared" si="134"/>
        <v>8.5623536309034534E-2</v>
      </c>
      <c r="R1157" s="356"/>
    </row>
    <row r="1158" spans="1:18" ht="12.75" customHeight="1" x14ac:dyDescent="0.35">
      <c r="A1158" s="295">
        <f t="shared" si="137"/>
        <v>208</v>
      </c>
      <c r="B1158" s="295" t="s">
        <v>1483</v>
      </c>
      <c r="C1158" s="295">
        <v>327.5</v>
      </c>
      <c r="D1158" s="295"/>
      <c r="E1158" s="295"/>
      <c r="F1158" s="295">
        <f t="shared" si="133"/>
        <v>327.5</v>
      </c>
      <c r="G1158" s="373" t="s">
        <v>1904</v>
      </c>
      <c r="H1158" s="322">
        <v>250</v>
      </c>
      <c r="I1158" s="296">
        <f t="shared" si="135"/>
        <v>4.5738481632432021E-3</v>
      </c>
      <c r="J1158" s="361">
        <f t="shared" si="136"/>
        <v>19.582702218517607</v>
      </c>
      <c r="K1158" s="361">
        <f t="shared" si="132"/>
        <v>4.3081944880738732</v>
      </c>
      <c r="L1158" s="297">
        <v>7.887436000315498</v>
      </c>
      <c r="M1158" s="382">
        <v>4.9716782748229571</v>
      </c>
      <c r="N1158" s="296">
        <f t="shared" si="134"/>
        <v>0.11221377399001507</v>
      </c>
      <c r="R1158" s="356"/>
    </row>
    <row r="1159" spans="1:18" ht="12.75" customHeight="1" x14ac:dyDescent="0.35">
      <c r="A1159" s="295">
        <f t="shared" si="137"/>
        <v>209</v>
      </c>
      <c r="B1159" s="295" t="s">
        <v>1484</v>
      </c>
      <c r="C1159" s="295">
        <v>278.2</v>
      </c>
      <c r="D1159" s="295"/>
      <c r="E1159" s="295">
        <v>45</v>
      </c>
      <c r="F1159" s="295">
        <f t="shared" si="133"/>
        <v>323.2</v>
      </c>
      <c r="G1159" s="373" t="s">
        <v>1904</v>
      </c>
      <c r="H1159" s="322">
        <v>240</v>
      </c>
      <c r="I1159" s="296">
        <f t="shared" si="135"/>
        <v>4.3908942367134746E-3</v>
      </c>
      <c r="J1159" s="361">
        <f t="shared" si="136"/>
        <v>18.799394129776903</v>
      </c>
      <c r="K1159" s="361">
        <f t="shared" si="132"/>
        <v>4.1358667085509184</v>
      </c>
      <c r="L1159" s="297">
        <v>7.5719385603028764</v>
      </c>
      <c r="M1159" s="382">
        <v>4.7728111438300385</v>
      </c>
      <c r="N1159" s="296">
        <f t="shared" si="134"/>
        <v>0.10915844846058397</v>
      </c>
      <c r="R1159" s="356"/>
    </row>
    <row r="1160" spans="1:18" ht="12.75" customHeight="1" x14ac:dyDescent="0.35">
      <c r="A1160" s="295">
        <f t="shared" si="137"/>
        <v>210</v>
      </c>
      <c r="B1160" s="295" t="s">
        <v>1485</v>
      </c>
      <c r="C1160" s="295">
        <v>863.3</v>
      </c>
      <c r="D1160" s="295"/>
      <c r="E1160" s="295"/>
      <c r="F1160" s="295">
        <f t="shared" si="133"/>
        <v>863.3</v>
      </c>
      <c r="G1160" s="373" t="s">
        <v>1905</v>
      </c>
      <c r="H1160" s="322">
        <v>480</v>
      </c>
      <c r="I1160" s="296">
        <f t="shared" si="135"/>
        <v>8.7817884734269491E-3</v>
      </c>
      <c r="J1160" s="361">
        <f t="shared" si="136"/>
        <v>37.598788259553807</v>
      </c>
      <c r="K1160" s="361">
        <f t="shared" si="132"/>
        <v>8.2717334171018368</v>
      </c>
      <c r="L1160" s="297">
        <v>15.143877120605753</v>
      </c>
      <c r="M1160" s="382">
        <v>9.5456222876600769</v>
      </c>
      <c r="N1160" s="296">
        <f t="shared" si="134"/>
        <v>8.1732909863224235E-2</v>
      </c>
      <c r="R1160" s="356"/>
    </row>
    <row r="1161" spans="1:18" ht="12.75" customHeight="1" x14ac:dyDescent="0.35">
      <c r="A1161" s="295">
        <f t="shared" si="137"/>
        <v>211</v>
      </c>
      <c r="B1161" s="295" t="s">
        <v>1486</v>
      </c>
      <c r="C1161" s="295">
        <v>306.39999999999998</v>
      </c>
      <c r="D1161" s="295"/>
      <c r="E1161" s="295">
        <v>28.3</v>
      </c>
      <c r="F1161" s="295">
        <f t="shared" si="133"/>
        <v>334.7</v>
      </c>
      <c r="G1161" s="373" t="s">
        <v>1904</v>
      </c>
      <c r="H1161" s="322">
        <v>220</v>
      </c>
      <c r="I1161" s="296">
        <f t="shared" si="135"/>
        <v>4.0249863836540178E-3</v>
      </c>
      <c r="J1161" s="361">
        <f t="shared" si="136"/>
        <v>17.232777952295493</v>
      </c>
      <c r="K1161" s="361">
        <f t="shared" si="132"/>
        <v>3.7912111495050085</v>
      </c>
      <c r="L1161" s="297">
        <v>6.9409436802776376</v>
      </c>
      <c r="M1161" s="382">
        <v>4.3750768818442021</v>
      </c>
      <c r="N1161" s="296">
        <f t="shared" si="134"/>
        <v>9.6623871120174329E-2</v>
      </c>
      <c r="R1161" s="356"/>
    </row>
    <row r="1162" spans="1:18" ht="12.75" customHeight="1" x14ac:dyDescent="0.35">
      <c r="A1162" s="295">
        <f t="shared" si="137"/>
        <v>212</v>
      </c>
      <c r="B1162" s="295" t="s">
        <v>1487</v>
      </c>
      <c r="C1162" s="295">
        <v>383.2</v>
      </c>
      <c r="D1162" s="295"/>
      <c r="E1162" s="295">
        <v>34</v>
      </c>
      <c r="F1162" s="295">
        <f t="shared" si="133"/>
        <v>417.2</v>
      </c>
      <c r="G1162" s="373" t="s">
        <v>1905</v>
      </c>
      <c r="H1162" s="322">
        <v>240</v>
      </c>
      <c r="I1162" s="296">
        <f t="shared" si="135"/>
        <v>4.3908942367134746E-3</v>
      </c>
      <c r="J1162" s="361">
        <f t="shared" si="136"/>
        <v>18.799394129776903</v>
      </c>
      <c r="K1162" s="361">
        <f t="shared" si="132"/>
        <v>4.1358667085509184</v>
      </c>
      <c r="L1162" s="297">
        <v>7.5719385603028764</v>
      </c>
      <c r="M1162" s="382">
        <v>4.7728111438300385</v>
      </c>
      <c r="N1162" s="296">
        <f t="shared" si="134"/>
        <v>8.4563783658822472E-2</v>
      </c>
      <c r="R1162" s="356"/>
    </row>
    <row r="1163" spans="1:18" ht="12.75" customHeight="1" x14ac:dyDescent="0.35">
      <c r="A1163" s="295">
        <f t="shared" si="137"/>
        <v>213</v>
      </c>
      <c r="B1163" s="295" t="s">
        <v>1488</v>
      </c>
      <c r="C1163" s="295">
        <v>492.7</v>
      </c>
      <c r="D1163" s="295"/>
      <c r="E1163" s="295">
        <v>183.5</v>
      </c>
      <c r="F1163" s="295">
        <f t="shared" si="133"/>
        <v>676.2</v>
      </c>
      <c r="G1163" s="373" t="s">
        <v>1904</v>
      </c>
      <c r="H1163" s="322">
        <v>390</v>
      </c>
      <c r="I1163" s="296">
        <f t="shared" si="135"/>
        <v>7.1352031346593953E-3</v>
      </c>
      <c r="J1163" s="361">
        <f t="shared" si="136"/>
        <v>30.549015460887468</v>
      </c>
      <c r="K1163" s="361">
        <f t="shared" si="132"/>
        <v>6.7207834013952432</v>
      </c>
      <c r="L1163" s="297">
        <v>12.304400160492175</v>
      </c>
      <c r="M1163" s="382">
        <v>7.7558181087238127</v>
      </c>
      <c r="N1163" s="296">
        <f t="shared" si="134"/>
        <v>8.4782634030610329E-2</v>
      </c>
      <c r="R1163" s="356"/>
    </row>
    <row r="1164" spans="1:18" ht="12.75" customHeight="1" x14ac:dyDescent="0.35">
      <c r="A1164" s="295">
        <f t="shared" si="137"/>
        <v>214</v>
      </c>
      <c r="B1164" s="295" t="s">
        <v>1489</v>
      </c>
      <c r="C1164" s="295">
        <v>697.4</v>
      </c>
      <c r="D1164" s="295"/>
      <c r="E1164" s="295">
        <v>17.2</v>
      </c>
      <c r="F1164" s="295">
        <f t="shared" si="133"/>
        <v>714.6</v>
      </c>
      <c r="G1164" s="373" t="s">
        <v>1905</v>
      </c>
      <c r="H1164" s="322">
        <v>290</v>
      </c>
      <c r="I1164" s="296">
        <f t="shared" si="135"/>
        <v>5.3056638693621148E-3</v>
      </c>
      <c r="J1164" s="361">
        <f t="shared" si="136"/>
        <v>22.715934573480425</v>
      </c>
      <c r="K1164" s="361">
        <f t="shared" si="132"/>
        <v>4.9975056061656931</v>
      </c>
      <c r="L1164" s="297">
        <v>9.1494257603659754</v>
      </c>
      <c r="M1164" s="382">
        <v>5.7671467987946299</v>
      </c>
      <c r="N1164" s="296">
        <f t="shared" si="134"/>
        <v>5.9655769295839239E-2</v>
      </c>
      <c r="R1164" s="356"/>
    </row>
    <row r="1165" spans="1:18" ht="12.75" customHeight="1" x14ac:dyDescent="0.35">
      <c r="A1165" s="295">
        <f t="shared" si="137"/>
        <v>215</v>
      </c>
      <c r="B1165" s="295" t="s">
        <v>1490</v>
      </c>
      <c r="C1165" s="295">
        <v>509.9</v>
      </c>
      <c r="D1165" s="295"/>
      <c r="E1165" s="295">
        <v>97.6</v>
      </c>
      <c r="F1165" s="295">
        <f t="shared" si="133"/>
        <v>607.5</v>
      </c>
      <c r="G1165" s="373" t="s">
        <v>1905</v>
      </c>
      <c r="H1165" s="322">
        <v>295</v>
      </c>
      <c r="I1165" s="296">
        <f t="shared" si="135"/>
        <v>5.3971408326269786E-3</v>
      </c>
      <c r="J1165" s="361">
        <f t="shared" si="136"/>
        <v>23.107588617850777</v>
      </c>
      <c r="K1165" s="361">
        <f t="shared" si="132"/>
        <v>5.0836694959271709</v>
      </c>
      <c r="L1165" s="297">
        <v>9.3071744803722858</v>
      </c>
      <c r="M1165" s="382">
        <v>5.8665803642910888</v>
      </c>
      <c r="N1165" s="296">
        <f t="shared" si="134"/>
        <v>7.1382737380150316E-2</v>
      </c>
      <c r="R1165" s="356"/>
    </row>
    <row r="1166" spans="1:18" ht="12.75" customHeight="1" x14ac:dyDescent="0.35">
      <c r="A1166" s="295">
        <f t="shared" si="137"/>
        <v>216</v>
      </c>
      <c r="B1166" s="295" t="s">
        <v>1491</v>
      </c>
      <c r="C1166" s="295">
        <v>238.2</v>
      </c>
      <c r="D1166" s="295"/>
      <c r="E1166" s="295"/>
      <c r="F1166" s="295">
        <f t="shared" si="133"/>
        <v>238.2</v>
      </c>
      <c r="G1166" s="373" t="s">
        <v>1905</v>
      </c>
      <c r="H1166" s="322">
        <v>270</v>
      </c>
      <c r="I1166" s="296">
        <f t="shared" si="135"/>
        <v>4.9397560163026589E-3</v>
      </c>
      <c r="J1166" s="361">
        <f t="shared" si="136"/>
        <v>21.149318395999018</v>
      </c>
      <c r="K1166" s="361">
        <f t="shared" si="132"/>
        <v>4.6528500471197836</v>
      </c>
      <c r="L1166" s="297">
        <v>8.5184308803407358</v>
      </c>
      <c r="M1166" s="382">
        <v>5.3694125368087935</v>
      </c>
      <c r="N1166" s="296">
        <f t="shared" si="134"/>
        <v>0.16662473492975793</v>
      </c>
      <c r="R1166" s="356"/>
    </row>
    <row r="1167" spans="1:18" ht="12.75" customHeight="1" x14ac:dyDescent="0.35">
      <c r="A1167" s="295">
        <f t="shared" si="137"/>
        <v>217</v>
      </c>
      <c r="B1167" s="295" t="s">
        <v>1492</v>
      </c>
      <c r="C1167" s="295">
        <v>524.6</v>
      </c>
      <c r="D1167" s="295"/>
      <c r="E1167" s="295">
        <v>132.1</v>
      </c>
      <c r="F1167" s="295">
        <f t="shared" si="133"/>
        <v>656.7</v>
      </c>
      <c r="G1167" s="373" t="s">
        <v>1905</v>
      </c>
      <c r="H1167" s="322">
        <v>380</v>
      </c>
      <c r="I1167" s="296">
        <f t="shared" si="135"/>
        <v>6.9522492081296678E-3</v>
      </c>
      <c r="J1167" s="361">
        <f t="shared" si="136"/>
        <v>29.765707372146764</v>
      </c>
      <c r="K1167" s="361">
        <f t="shared" si="132"/>
        <v>6.5484556218722885</v>
      </c>
      <c r="L1167" s="297">
        <v>11.988902720479555</v>
      </c>
      <c r="M1167" s="382">
        <v>7.5569509777308941</v>
      </c>
      <c r="N1167" s="296">
        <f t="shared" si="134"/>
        <v>8.506169741469391E-2</v>
      </c>
      <c r="R1167" s="356"/>
    </row>
    <row r="1168" spans="1:18" ht="12.75" customHeight="1" x14ac:dyDescent="0.35">
      <c r="A1168" s="295">
        <f t="shared" si="137"/>
        <v>218</v>
      </c>
      <c r="B1168" s="295" t="s">
        <v>1493</v>
      </c>
      <c r="C1168" s="295">
        <v>436.8</v>
      </c>
      <c r="D1168" s="295"/>
      <c r="E1168" s="295"/>
      <c r="F1168" s="295">
        <f t="shared" si="133"/>
        <v>436.8</v>
      </c>
      <c r="G1168" s="373" t="s">
        <v>1904</v>
      </c>
      <c r="H1168" s="322">
        <v>380</v>
      </c>
      <c r="I1168" s="296">
        <f t="shared" si="135"/>
        <v>6.9522492081296678E-3</v>
      </c>
      <c r="J1168" s="361">
        <f t="shared" si="136"/>
        <v>29.765707372146764</v>
      </c>
      <c r="K1168" s="361">
        <f t="shared" si="132"/>
        <v>6.5484556218722885</v>
      </c>
      <c r="L1168" s="297">
        <v>11.988902720479555</v>
      </c>
      <c r="M1168" s="382">
        <v>7.5569509777308941</v>
      </c>
      <c r="N1168" s="296">
        <f t="shared" si="134"/>
        <v>0.1278846535994265</v>
      </c>
      <c r="R1168" s="356"/>
    </row>
    <row r="1169" spans="1:18" ht="12.75" customHeight="1" x14ac:dyDescent="0.35">
      <c r="A1169" s="295">
        <f t="shared" si="137"/>
        <v>219</v>
      </c>
      <c r="B1169" s="295" t="s">
        <v>1494</v>
      </c>
      <c r="C1169" s="295">
        <v>829.6</v>
      </c>
      <c r="D1169" s="295"/>
      <c r="E1169" s="295">
        <v>76</v>
      </c>
      <c r="F1169" s="295">
        <f t="shared" si="133"/>
        <v>905.6</v>
      </c>
      <c r="G1169" s="373" t="s">
        <v>1905</v>
      </c>
      <c r="H1169" s="322">
        <v>800</v>
      </c>
      <c r="I1169" s="296">
        <f t="shared" si="135"/>
        <v>1.4636314122378247E-2</v>
      </c>
      <c r="J1169" s="361">
        <f t="shared" si="136"/>
        <v>62.664647099256342</v>
      </c>
      <c r="K1169" s="361">
        <f t="shared" si="132"/>
        <v>13.786222361836396</v>
      </c>
      <c r="L1169" s="297">
        <v>25.239795201009589</v>
      </c>
      <c r="M1169" s="382">
        <v>15.909370479433461</v>
      </c>
      <c r="N1169" s="296">
        <f t="shared" si="134"/>
        <v>0.12985869604851566</v>
      </c>
      <c r="R1169" s="356"/>
    </row>
    <row r="1170" spans="1:18" ht="12.75" customHeight="1" x14ac:dyDescent="0.35">
      <c r="A1170" s="295">
        <f t="shared" si="137"/>
        <v>220</v>
      </c>
      <c r="B1170" s="295" t="s">
        <v>1495</v>
      </c>
      <c r="C1170" s="295">
        <v>690.33</v>
      </c>
      <c r="D1170" s="295"/>
      <c r="E1170" s="295"/>
      <c r="F1170" s="295">
        <f t="shared" si="133"/>
        <v>690.33</v>
      </c>
      <c r="G1170" s="373" t="s">
        <v>1904</v>
      </c>
      <c r="H1170" s="322">
        <v>336</v>
      </c>
      <c r="I1170" s="296">
        <f t="shared" si="135"/>
        <v>6.1472519313988637E-3</v>
      </c>
      <c r="J1170" s="361">
        <f t="shared" si="136"/>
        <v>26.319151781687665</v>
      </c>
      <c r="K1170" s="361">
        <f t="shared" si="132"/>
        <v>5.7902133919712861</v>
      </c>
      <c r="L1170" s="297">
        <v>10.600713984424027</v>
      </c>
      <c r="M1170" s="382">
        <v>6.6819356013620537</v>
      </c>
      <c r="N1170" s="296">
        <f t="shared" si="134"/>
        <v>7.1548411280757077E-2</v>
      </c>
      <c r="R1170" s="356"/>
    </row>
    <row r="1171" spans="1:18" ht="12.75" customHeight="1" x14ac:dyDescent="0.35">
      <c r="A1171" s="295">
        <f t="shared" si="137"/>
        <v>221</v>
      </c>
      <c r="B1171" s="295" t="s">
        <v>1496</v>
      </c>
      <c r="C1171" s="295">
        <v>548.21</v>
      </c>
      <c r="D1171" s="295"/>
      <c r="E1171" s="295"/>
      <c r="F1171" s="295">
        <f t="shared" si="133"/>
        <v>548.21</v>
      </c>
      <c r="G1171" s="373" t="s">
        <v>1904</v>
      </c>
      <c r="H1171" s="322">
        <v>216</v>
      </c>
      <c r="I1171" s="296">
        <f t="shared" si="135"/>
        <v>3.9518048130421264E-3</v>
      </c>
      <c r="J1171" s="361">
        <f t="shared" si="136"/>
        <v>16.919454716799212</v>
      </c>
      <c r="K1171" s="361">
        <f t="shared" si="132"/>
        <v>3.7222800376958265</v>
      </c>
      <c r="L1171" s="297">
        <v>6.8147447042725888</v>
      </c>
      <c r="M1171" s="382">
        <v>4.2955300294470344</v>
      </c>
      <c r="N1171" s="296">
        <f t="shared" si="134"/>
        <v>5.7919427752530339E-2</v>
      </c>
      <c r="R1171" s="356"/>
    </row>
    <row r="1172" spans="1:18" ht="12.75" customHeight="1" x14ac:dyDescent="0.35">
      <c r="A1172" s="295">
        <f t="shared" si="137"/>
        <v>222</v>
      </c>
      <c r="B1172" s="295" t="s">
        <v>1497</v>
      </c>
      <c r="C1172" s="295">
        <v>433.09</v>
      </c>
      <c r="D1172" s="295"/>
      <c r="E1172" s="295"/>
      <c r="F1172" s="295">
        <f t="shared" si="133"/>
        <v>433.09</v>
      </c>
      <c r="G1172" s="373" t="s">
        <v>1904</v>
      </c>
      <c r="H1172" s="322">
        <v>205</v>
      </c>
      <c r="I1172" s="296">
        <f t="shared" si="135"/>
        <v>3.750555493859426E-3</v>
      </c>
      <c r="J1172" s="361">
        <f t="shared" si="136"/>
        <v>16.057815819184437</v>
      </c>
      <c r="K1172" s="361">
        <f t="shared" si="132"/>
        <v>3.5327194802205764</v>
      </c>
      <c r="L1172" s="297">
        <v>6.4676975202587066</v>
      </c>
      <c r="M1172" s="382">
        <v>4.0767761853548246</v>
      </c>
      <c r="N1172" s="296">
        <f t="shared" si="134"/>
        <v>6.9581401106048504E-2</v>
      </c>
      <c r="R1172" s="356"/>
    </row>
    <row r="1173" spans="1:18" ht="12.75" customHeight="1" x14ac:dyDescent="0.35">
      <c r="A1173" s="295">
        <f t="shared" si="137"/>
        <v>223</v>
      </c>
      <c r="B1173" s="295" t="s">
        <v>1498</v>
      </c>
      <c r="C1173" s="295">
        <v>478.9</v>
      </c>
      <c r="D1173" s="295"/>
      <c r="E1173" s="295"/>
      <c r="F1173" s="295">
        <f t="shared" si="133"/>
        <v>478.9</v>
      </c>
      <c r="G1173" s="373" t="s">
        <v>1904</v>
      </c>
      <c r="H1173" s="322">
        <v>260</v>
      </c>
      <c r="I1173" s="296">
        <f t="shared" si="135"/>
        <v>4.7568020897729305E-3</v>
      </c>
      <c r="J1173" s="361">
        <f t="shared" si="136"/>
        <v>20.366010307258314</v>
      </c>
      <c r="K1173" s="361">
        <f t="shared" si="132"/>
        <v>4.4805222675968288</v>
      </c>
      <c r="L1173" s="297">
        <v>8.2029334403281151</v>
      </c>
      <c r="M1173" s="382">
        <v>5.1705454058158749</v>
      </c>
      <c r="N1173" s="296">
        <f t="shared" si="134"/>
        <v>7.9807916936728188E-2</v>
      </c>
      <c r="R1173" s="356"/>
    </row>
    <row r="1174" spans="1:18" ht="12.75" customHeight="1" x14ac:dyDescent="0.35">
      <c r="A1174" s="295">
        <f t="shared" si="137"/>
        <v>224</v>
      </c>
      <c r="B1174" s="295" t="s">
        <v>1499</v>
      </c>
      <c r="C1174" s="295">
        <v>3670.09</v>
      </c>
      <c r="D1174" s="295"/>
      <c r="E1174" s="295"/>
      <c r="F1174" s="295">
        <f t="shared" si="133"/>
        <v>3670.09</v>
      </c>
      <c r="G1174" s="373" t="s">
        <v>1904</v>
      </c>
      <c r="H1174" s="322">
        <v>920</v>
      </c>
      <c r="I1174" s="296">
        <f t="shared" si="135"/>
        <v>1.6831761240734985E-2</v>
      </c>
      <c r="J1174" s="361">
        <f t="shared" si="136"/>
        <v>72.064344164144799</v>
      </c>
      <c r="K1174" s="361">
        <f t="shared" si="132"/>
        <v>15.854155716111856</v>
      </c>
      <c r="L1174" s="297">
        <v>29.025764481161026</v>
      </c>
      <c r="M1174" s="382">
        <v>18.295776051348483</v>
      </c>
      <c r="N1174" s="296">
        <f t="shared" si="134"/>
        <v>3.6849243591510338E-2</v>
      </c>
      <c r="R1174" s="356"/>
    </row>
    <row r="1175" spans="1:18" ht="12.75" customHeight="1" x14ac:dyDescent="0.35">
      <c r="A1175" s="295">
        <f t="shared" si="137"/>
        <v>225</v>
      </c>
      <c r="B1175" s="295" t="s">
        <v>1500</v>
      </c>
      <c r="C1175" s="295">
        <v>428.84</v>
      </c>
      <c r="D1175" s="295"/>
      <c r="E1175" s="295"/>
      <c r="F1175" s="295">
        <f t="shared" si="133"/>
        <v>428.84</v>
      </c>
      <c r="G1175" s="373" t="s">
        <v>1905</v>
      </c>
      <c r="H1175" s="322">
        <v>250</v>
      </c>
      <c r="I1175" s="296">
        <f t="shared" si="135"/>
        <v>4.5738481632432021E-3</v>
      </c>
      <c r="J1175" s="361">
        <f t="shared" si="136"/>
        <v>19.582702218517607</v>
      </c>
      <c r="K1175" s="361">
        <f t="shared" si="132"/>
        <v>4.3081944880738732</v>
      </c>
      <c r="L1175" s="297">
        <v>7.887436000315498</v>
      </c>
      <c r="M1175" s="382">
        <v>4.9716782748229571</v>
      </c>
      <c r="N1175" s="296">
        <f t="shared" si="134"/>
        <v>8.5696322595210192E-2</v>
      </c>
      <c r="R1175" s="356"/>
    </row>
    <row r="1176" spans="1:18" ht="12.75" customHeight="1" x14ac:dyDescent="0.35">
      <c r="A1176" s="295">
        <f t="shared" si="137"/>
        <v>226</v>
      </c>
      <c r="B1176" s="295" t="s">
        <v>1501</v>
      </c>
      <c r="C1176" s="295">
        <v>192.9</v>
      </c>
      <c r="D1176" s="295"/>
      <c r="E1176" s="295"/>
      <c r="F1176" s="295">
        <f t="shared" si="133"/>
        <v>192.9</v>
      </c>
      <c r="G1176" s="373" t="s">
        <v>1904</v>
      </c>
      <c r="H1176" s="322">
        <v>150</v>
      </c>
      <c r="I1176" s="296">
        <f t="shared" si="135"/>
        <v>2.7443088979459212E-3</v>
      </c>
      <c r="J1176" s="361">
        <f t="shared" si="136"/>
        <v>11.749621331110564</v>
      </c>
      <c r="K1176" s="361">
        <f t="shared" si="132"/>
        <v>2.5849166928443243</v>
      </c>
      <c r="L1176" s="297">
        <v>4.7324616001892981</v>
      </c>
      <c r="M1176" s="382">
        <v>2.9830069648937738</v>
      </c>
      <c r="N1176" s="296">
        <f t="shared" si="134"/>
        <v>0.11430796572855347</v>
      </c>
      <c r="R1176" s="356"/>
    </row>
    <row r="1177" spans="1:18" ht="12.75" customHeight="1" x14ac:dyDescent="0.35">
      <c r="A1177" s="295">
        <f t="shared" si="137"/>
        <v>227</v>
      </c>
      <c r="B1177" s="295" t="s">
        <v>1502</v>
      </c>
      <c r="C1177" s="295">
        <v>315.60000000000002</v>
      </c>
      <c r="D1177" s="295"/>
      <c r="E1177" s="295"/>
      <c r="F1177" s="295">
        <f t="shared" si="133"/>
        <v>315.60000000000002</v>
      </c>
      <c r="G1177" s="373" t="s">
        <v>1905</v>
      </c>
      <c r="H1177" s="322">
        <v>210</v>
      </c>
      <c r="I1177" s="296">
        <f t="shared" si="135"/>
        <v>3.8420324571242898E-3</v>
      </c>
      <c r="J1177" s="361">
        <f t="shared" si="136"/>
        <v>16.449469863554789</v>
      </c>
      <c r="K1177" s="361">
        <f t="shared" si="132"/>
        <v>3.6188833699820537</v>
      </c>
      <c r="L1177" s="297">
        <v>6.6254462402650169</v>
      </c>
      <c r="M1177" s="382">
        <v>4.1762097508512834</v>
      </c>
      <c r="N1177" s="296">
        <f t="shared" si="134"/>
        <v>9.7813717441866746E-2</v>
      </c>
      <c r="R1177" s="356"/>
    </row>
    <row r="1178" spans="1:18" ht="12.75" customHeight="1" x14ac:dyDescent="0.35">
      <c r="A1178" s="295">
        <f t="shared" si="137"/>
        <v>228</v>
      </c>
      <c r="B1178" s="295" t="s">
        <v>48</v>
      </c>
      <c r="C1178" s="295">
        <v>146.4</v>
      </c>
      <c r="D1178" s="295"/>
      <c r="E1178" s="295"/>
      <c r="F1178" s="295">
        <f t="shared" si="133"/>
        <v>146.4</v>
      </c>
      <c r="G1178" s="373" t="s">
        <v>1892</v>
      </c>
      <c r="H1178" s="322">
        <v>166</v>
      </c>
      <c r="I1178" s="296">
        <f t="shared" si="135"/>
        <v>3.0370351803934862E-3</v>
      </c>
      <c r="J1178" s="361">
        <f t="shared" si="136"/>
        <v>13.002914273095691</v>
      </c>
      <c r="K1178" s="361">
        <f t="shared" si="132"/>
        <v>2.8606411400810519</v>
      </c>
      <c r="L1178" s="297">
        <v>5.2372575042094907</v>
      </c>
      <c r="M1178" s="382">
        <v>3.301194374482443</v>
      </c>
      <c r="N1178" s="296">
        <f t="shared" si="134"/>
        <v>0.16668037767669858</v>
      </c>
      <c r="R1178" s="356"/>
    </row>
    <row r="1179" spans="1:18" ht="12.75" customHeight="1" x14ac:dyDescent="0.35">
      <c r="A1179" s="295">
        <f t="shared" si="137"/>
        <v>229</v>
      </c>
      <c r="B1179" s="295" t="s">
        <v>49</v>
      </c>
      <c r="C1179" s="295">
        <v>145.1</v>
      </c>
      <c r="D1179" s="295"/>
      <c r="E1179" s="295"/>
      <c r="F1179" s="295">
        <f t="shared" si="133"/>
        <v>145.1</v>
      </c>
      <c r="G1179" s="373" t="s">
        <v>1892</v>
      </c>
      <c r="H1179" s="326">
        <v>168</v>
      </c>
      <c r="I1179" s="296">
        <f t="shared" si="135"/>
        <v>3.0736259656994318E-3</v>
      </c>
      <c r="J1179" s="361">
        <f t="shared" si="136"/>
        <v>13.159575890843833</v>
      </c>
      <c r="K1179" s="361">
        <f t="shared" si="132"/>
        <v>2.8951066959856431</v>
      </c>
      <c r="L1179" s="297">
        <v>5.3003569922120137</v>
      </c>
      <c r="M1179" s="382">
        <v>3.3409678006810268</v>
      </c>
      <c r="N1179" s="296">
        <f t="shared" si="134"/>
        <v>0.17019991302358731</v>
      </c>
      <c r="R1179" s="356"/>
    </row>
    <row r="1180" spans="1:18" ht="12.75" customHeight="1" x14ac:dyDescent="0.35">
      <c r="A1180" s="295">
        <f t="shared" si="137"/>
        <v>230</v>
      </c>
      <c r="B1180" s="390" t="s">
        <v>50</v>
      </c>
      <c r="C1180" s="295">
        <v>206.7</v>
      </c>
      <c r="D1180" s="295"/>
      <c r="E1180" s="295"/>
      <c r="F1180" s="295">
        <f t="shared" si="133"/>
        <v>206.7</v>
      </c>
      <c r="G1180" s="373" t="s">
        <v>1892</v>
      </c>
      <c r="H1180" s="326">
        <v>162</v>
      </c>
      <c r="I1180" s="296">
        <f t="shared" si="135"/>
        <v>2.9638536097815952E-3</v>
      </c>
      <c r="J1180" s="361">
        <f t="shared" si="136"/>
        <v>12.68959103759941</v>
      </c>
      <c r="K1180" s="361">
        <f t="shared" si="132"/>
        <v>2.7917100282718703</v>
      </c>
      <c r="L1180" s="297">
        <v>5.1110585282044418</v>
      </c>
      <c r="M1180" s="382">
        <v>3.2216475220852758</v>
      </c>
      <c r="N1180" s="296">
        <f t="shared" si="134"/>
        <v>0.11521048435491535</v>
      </c>
      <c r="R1180" s="356"/>
    </row>
    <row r="1181" spans="1:18" ht="12.75" customHeight="1" x14ac:dyDescent="0.35">
      <c r="A1181" s="295">
        <f t="shared" si="137"/>
        <v>231</v>
      </c>
      <c r="B1181" s="390" t="s">
        <v>51</v>
      </c>
      <c r="C1181" s="295">
        <v>108.4</v>
      </c>
      <c r="D1181" s="295"/>
      <c r="E1181" s="295"/>
      <c r="F1181" s="295">
        <f t="shared" si="133"/>
        <v>108.4</v>
      </c>
      <c r="G1181" s="373" t="s">
        <v>1899</v>
      </c>
      <c r="H1181" s="326">
        <v>126</v>
      </c>
      <c r="I1181" s="296">
        <f t="shared" si="135"/>
        <v>2.3052194742745739E-3</v>
      </c>
      <c r="J1181" s="361">
        <f t="shared" si="136"/>
        <v>9.8696819181328745</v>
      </c>
      <c r="K1181" s="361">
        <f t="shared" si="132"/>
        <v>2.1713300219892324</v>
      </c>
      <c r="L1181" s="297">
        <v>3.9752677441590105</v>
      </c>
      <c r="M1181" s="382">
        <v>2.5057258505107698</v>
      </c>
      <c r="N1181" s="296">
        <f t="shared" si="134"/>
        <v>0.17086720973055244</v>
      </c>
      <c r="R1181" s="356"/>
    </row>
    <row r="1182" spans="1:18" ht="12.75" customHeight="1" x14ac:dyDescent="0.35">
      <c r="A1182" s="295">
        <f t="shared" si="137"/>
        <v>232</v>
      </c>
      <c r="B1182" s="390" t="s">
        <v>52</v>
      </c>
      <c r="C1182" s="295">
        <v>253.3</v>
      </c>
      <c r="D1182" s="295"/>
      <c r="E1182" s="295"/>
      <c r="F1182" s="295">
        <f t="shared" si="133"/>
        <v>253.3</v>
      </c>
      <c r="G1182" s="373" t="s">
        <v>1892</v>
      </c>
      <c r="H1182" s="326">
        <v>170</v>
      </c>
      <c r="I1182" s="296">
        <f t="shared" si="135"/>
        <v>3.1102167510053775E-3</v>
      </c>
      <c r="J1182" s="361">
        <f t="shared" si="136"/>
        <v>13.316237508591973</v>
      </c>
      <c r="K1182" s="361">
        <f t="shared" si="132"/>
        <v>2.9295722518902343</v>
      </c>
      <c r="L1182" s="297">
        <v>5.3634564802145377</v>
      </c>
      <c r="M1182" s="382">
        <v>3.3807412268796102</v>
      </c>
      <c r="N1182" s="296">
        <f t="shared" si="134"/>
        <v>9.8657747601959556E-2</v>
      </c>
      <c r="R1182" s="356"/>
    </row>
    <row r="1183" spans="1:18" ht="12.75" customHeight="1" x14ac:dyDescent="0.35">
      <c r="A1183" s="295">
        <f t="shared" si="137"/>
        <v>233</v>
      </c>
      <c r="B1183" s="390" t="s">
        <v>53</v>
      </c>
      <c r="C1183" s="295">
        <v>3062.2</v>
      </c>
      <c r="D1183" s="295"/>
      <c r="E1183" s="295"/>
      <c r="F1183" s="295">
        <f t="shared" si="133"/>
        <v>3062.2</v>
      </c>
      <c r="G1183" s="373" t="s">
        <v>1892</v>
      </c>
      <c r="H1183" s="326">
        <v>1780</v>
      </c>
      <c r="I1183" s="296">
        <f t="shared" si="135"/>
        <v>3.2565798922291597E-2</v>
      </c>
      <c r="J1183" s="361">
        <f t="shared" si="136"/>
        <v>139.42883979584536</v>
      </c>
      <c r="K1183" s="361">
        <f t="shared" si="132"/>
        <v>30.674344755085979</v>
      </c>
      <c r="L1183" s="297">
        <v>56.158544322246335</v>
      </c>
      <c r="M1183" s="382">
        <v>35.398349316739456</v>
      </c>
      <c r="N1183" s="296">
        <f t="shared" si="134"/>
        <v>8.5448395986518572E-2</v>
      </c>
      <c r="R1183" s="356"/>
    </row>
    <row r="1184" spans="1:18" ht="12.75" customHeight="1" x14ac:dyDescent="0.35">
      <c r="A1184" s="295">
        <f t="shared" si="137"/>
        <v>234</v>
      </c>
      <c r="B1184" s="390" t="s">
        <v>56</v>
      </c>
      <c r="C1184" s="295">
        <v>111.8</v>
      </c>
      <c r="D1184" s="295"/>
      <c r="E1184" s="295"/>
      <c r="F1184" s="295">
        <f t="shared" si="133"/>
        <v>111.8</v>
      </c>
      <c r="G1184" s="373" t="s">
        <v>1892</v>
      </c>
      <c r="H1184" s="326">
        <v>160</v>
      </c>
      <c r="I1184" s="296">
        <f t="shared" si="135"/>
        <v>2.9272628244756496E-3</v>
      </c>
      <c r="J1184" s="361">
        <f t="shared" si="136"/>
        <v>12.53292941985127</v>
      </c>
      <c r="K1184" s="361">
        <f t="shared" si="132"/>
        <v>2.7572444723672791</v>
      </c>
      <c r="L1184" s="297">
        <v>5.0479590402019179</v>
      </c>
      <c r="M1184" s="382">
        <v>3.1818740958866925</v>
      </c>
      <c r="N1184" s="296">
        <f t="shared" si="134"/>
        <v>0.21037573370578855</v>
      </c>
      <c r="R1184" s="356"/>
    </row>
    <row r="1185" spans="1:18" ht="12.75" customHeight="1" x14ac:dyDescent="0.35">
      <c r="A1185" s="295">
        <f t="shared" si="137"/>
        <v>235</v>
      </c>
      <c r="B1185" s="390" t="s">
        <v>57</v>
      </c>
      <c r="C1185" s="295">
        <v>2015.4</v>
      </c>
      <c r="D1185" s="295"/>
      <c r="E1185" s="295"/>
      <c r="F1185" s="295">
        <f t="shared" si="133"/>
        <v>2015.4</v>
      </c>
      <c r="G1185" s="373" t="s">
        <v>1892</v>
      </c>
      <c r="H1185" s="326">
        <v>980</v>
      </c>
      <c r="I1185" s="296">
        <f t="shared" si="135"/>
        <v>1.7929484799913353E-2</v>
      </c>
      <c r="J1185" s="361">
        <f t="shared" si="136"/>
        <v>76.764192696589021</v>
      </c>
      <c r="K1185" s="361">
        <f t="shared" si="132"/>
        <v>16.888122393249585</v>
      </c>
      <c r="L1185" s="297">
        <v>30.918749121236743</v>
      </c>
      <c r="M1185" s="382">
        <v>19.488978837305989</v>
      </c>
      <c r="N1185" s="296">
        <f t="shared" si="134"/>
        <v>7.1479628385621385E-2</v>
      </c>
      <c r="R1185" s="356"/>
    </row>
    <row r="1186" spans="1:18" ht="12.75" customHeight="1" x14ac:dyDescent="0.35">
      <c r="A1186" s="295">
        <f t="shared" si="137"/>
        <v>236</v>
      </c>
      <c r="B1186" s="390" t="s">
        <v>58</v>
      </c>
      <c r="C1186" s="295">
        <v>3806.5</v>
      </c>
      <c r="D1186" s="295"/>
      <c r="E1186" s="295"/>
      <c r="F1186" s="295">
        <f t="shared" si="133"/>
        <v>3806.5</v>
      </c>
      <c r="G1186" s="373" t="s">
        <v>1892</v>
      </c>
      <c r="H1186" s="326">
        <v>1800</v>
      </c>
      <c r="I1186" s="296">
        <f t="shared" si="135"/>
        <v>3.2931706775351059E-2</v>
      </c>
      <c r="J1186" s="361">
        <f t="shared" si="136"/>
        <v>140.99545597332678</v>
      </c>
      <c r="K1186" s="361">
        <f t="shared" si="132"/>
        <v>31.019000314131894</v>
      </c>
      <c r="L1186" s="297">
        <v>56.78953920227157</v>
      </c>
      <c r="M1186" s="382">
        <v>35.796083578725288</v>
      </c>
      <c r="N1186" s="296">
        <f t="shared" si="134"/>
        <v>6.9512696458283341E-2</v>
      </c>
      <c r="R1186" s="356"/>
    </row>
    <row r="1187" spans="1:18" ht="12.75" customHeight="1" x14ac:dyDescent="0.35">
      <c r="A1187" s="295">
        <f t="shared" si="137"/>
        <v>237</v>
      </c>
      <c r="B1187" s="390" t="s">
        <v>59</v>
      </c>
      <c r="C1187" s="295">
        <v>300.8</v>
      </c>
      <c r="D1187" s="295"/>
      <c r="E1187" s="295"/>
      <c r="F1187" s="295">
        <f t="shared" si="133"/>
        <v>300.8</v>
      </c>
      <c r="G1187" s="373" t="s">
        <v>1892</v>
      </c>
      <c r="H1187" s="326">
        <v>66</v>
      </c>
      <c r="I1187" s="296">
        <f t="shared" si="135"/>
        <v>1.2074959150962055E-3</v>
      </c>
      <c r="J1187" s="361">
        <f t="shared" si="136"/>
        <v>5.1698333856886487</v>
      </c>
      <c r="K1187" s="361">
        <f t="shared" si="132"/>
        <v>1.1373633448515028</v>
      </c>
      <c r="L1187" s="297">
        <v>2.0822831040832908</v>
      </c>
      <c r="M1187" s="382">
        <v>1.3125230645532604</v>
      </c>
      <c r="N1187" s="296">
        <f t="shared" si="134"/>
        <v>3.2253998999922547E-2</v>
      </c>
      <c r="R1187" s="356"/>
    </row>
    <row r="1188" spans="1:18" ht="12.75" customHeight="1" x14ac:dyDescent="0.35">
      <c r="A1188" s="295">
        <f t="shared" si="137"/>
        <v>238</v>
      </c>
      <c r="B1188" s="390" t="s">
        <v>103</v>
      </c>
      <c r="C1188" s="295">
        <v>1711.2</v>
      </c>
      <c r="D1188" s="295"/>
      <c r="E1188" s="295">
        <v>324.10000000000002</v>
      </c>
      <c r="F1188" s="295">
        <f t="shared" si="133"/>
        <v>2035.3000000000002</v>
      </c>
      <c r="G1188" s="373" t="s">
        <v>1907</v>
      </c>
      <c r="H1188" s="326">
        <v>650</v>
      </c>
      <c r="I1188" s="296">
        <f t="shared" si="135"/>
        <v>1.1892005224432326E-2</v>
      </c>
      <c r="J1188" s="361">
        <f t="shared" si="136"/>
        <v>50.915025768145782</v>
      </c>
      <c r="K1188" s="361">
        <f t="shared" si="132"/>
        <v>11.201305668992072</v>
      </c>
      <c r="L1188" s="297">
        <v>20.507333600820292</v>
      </c>
      <c r="M1188" s="382">
        <v>12.926363514539688</v>
      </c>
      <c r="N1188" s="296">
        <f t="shared" si="134"/>
        <v>4.6946410137325124E-2</v>
      </c>
      <c r="R1188" s="356"/>
    </row>
    <row r="1189" spans="1:18" ht="12.75" customHeight="1" x14ac:dyDescent="0.35">
      <c r="A1189" s="295">
        <f t="shared" si="137"/>
        <v>239</v>
      </c>
      <c r="B1189" s="390" t="s">
        <v>104</v>
      </c>
      <c r="C1189" s="295">
        <v>1885.6</v>
      </c>
      <c r="D1189" s="295"/>
      <c r="E1189" s="295"/>
      <c r="F1189" s="295">
        <f t="shared" si="133"/>
        <v>1885.6</v>
      </c>
      <c r="G1189" s="373" t="s">
        <v>1907</v>
      </c>
      <c r="H1189" s="326">
        <v>485</v>
      </c>
      <c r="I1189" s="296">
        <f t="shared" si="135"/>
        <v>8.8732654366918129E-3</v>
      </c>
      <c r="J1189" s="361">
        <f t="shared" si="136"/>
        <v>37.990442303924162</v>
      </c>
      <c r="K1189" s="361">
        <f t="shared" si="132"/>
        <v>8.3578973068633164</v>
      </c>
      <c r="L1189" s="297">
        <v>15.301625840612065</v>
      </c>
      <c r="M1189" s="382">
        <v>9.6450558531565349</v>
      </c>
      <c r="N1189" s="296">
        <f t="shared" si="134"/>
        <v>3.7810257374075139E-2</v>
      </c>
      <c r="R1189" s="356"/>
    </row>
    <row r="1190" spans="1:18" ht="12.75" customHeight="1" x14ac:dyDescent="0.35">
      <c r="A1190" s="295">
        <f t="shared" si="137"/>
        <v>240</v>
      </c>
      <c r="B1190" s="390" t="s">
        <v>105</v>
      </c>
      <c r="C1190" s="295">
        <v>2603.3000000000002</v>
      </c>
      <c r="D1190" s="295"/>
      <c r="E1190" s="295">
        <v>443.5</v>
      </c>
      <c r="F1190" s="295">
        <f t="shared" si="133"/>
        <v>3046.8</v>
      </c>
      <c r="G1190" s="373" t="s">
        <v>1907</v>
      </c>
      <c r="H1190" s="326">
        <v>980</v>
      </c>
      <c r="I1190" s="296">
        <f t="shared" si="135"/>
        <v>1.7929484799913353E-2</v>
      </c>
      <c r="J1190" s="361">
        <f t="shared" si="136"/>
        <v>76.764192696589021</v>
      </c>
      <c r="K1190" s="361">
        <f t="shared" si="132"/>
        <v>16.888122393249585</v>
      </c>
      <c r="L1190" s="297">
        <v>30.918749121236743</v>
      </c>
      <c r="M1190" s="382">
        <v>19.488978837305989</v>
      </c>
      <c r="N1190" s="296">
        <f t="shared" si="134"/>
        <v>4.7282408772607767E-2</v>
      </c>
      <c r="R1190" s="356"/>
    </row>
    <row r="1191" spans="1:18" ht="12.75" customHeight="1" x14ac:dyDescent="0.35">
      <c r="A1191" s="295">
        <f t="shared" si="137"/>
        <v>241</v>
      </c>
      <c r="B1191" s="390" t="s">
        <v>106</v>
      </c>
      <c r="C1191" s="295">
        <v>122.5</v>
      </c>
      <c r="D1191" s="295"/>
      <c r="E1191" s="295"/>
      <c r="F1191" s="295">
        <f t="shared" si="133"/>
        <v>122.5</v>
      </c>
      <c r="G1191" s="373" t="s">
        <v>1892</v>
      </c>
      <c r="H1191" s="326">
        <v>185</v>
      </c>
      <c r="I1191" s="296">
        <f t="shared" si="135"/>
        <v>3.3846476407999697E-3</v>
      </c>
      <c r="J1191" s="361">
        <f t="shared" si="136"/>
        <v>14.49119964170303</v>
      </c>
      <c r="K1191" s="361">
        <f t="shared" ref="K1191:K1236" si="138">J1191*0.22</f>
        <v>3.1880639211746669</v>
      </c>
      <c r="L1191" s="297">
        <v>5.8367026402334679</v>
      </c>
      <c r="M1191" s="382">
        <v>3.6790419233689873</v>
      </c>
      <c r="N1191" s="296">
        <f t="shared" si="134"/>
        <v>0.22200006633861349</v>
      </c>
      <c r="R1191" s="356"/>
    </row>
    <row r="1192" spans="1:18" ht="12.75" customHeight="1" x14ac:dyDescent="0.35">
      <c r="A1192" s="295">
        <f t="shared" si="137"/>
        <v>242</v>
      </c>
      <c r="B1192" s="390" t="s">
        <v>107</v>
      </c>
      <c r="C1192" s="295">
        <v>1944.7</v>
      </c>
      <c r="D1192" s="295"/>
      <c r="E1192" s="295">
        <v>44.7</v>
      </c>
      <c r="F1192" s="295">
        <f t="shared" si="133"/>
        <v>1989.4</v>
      </c>
      <c r="G1192" s="373" t="s">
        <v>1907</v>
      </c>
      <c r="H1192" s="326">
        <v>657</v>
      </c>
      <c r="I1192" s="296">
        <f t="shared" si="135"/>
        <v>1.2020072973003136E-2</v>
      </c>
      <c r="J1192" s="361">
        <f t="shared" si="136"/>
        <v>51.463341430264272</v>
      </c>
      <c r="K1192" s="361">
        <f t="shared" si="138"/>
        <v>11.321935114658141</v>
      </c>
      <c r="L1192" s="297">
        <v>20.728181808829127</v>
      </c>
      <c r="M1192" s="382">
        <v>13.06557050623473</v>
      </c>
      <c r="N1192" s="296">
        <f t="shared" si="134"/>
        <v>4.8546812536436244E-2</v>
      </c>
      <c r="R1192" s="356"/>
    </row>
    <row r="1193" spans="1:18" ht="12.75" customHeight="1" x14ac:dyDescent="0.35">
      <c r="A1193" s="295">
        <f t="shared" si="137"/>
        <v>243</v>
      </c>
      <c r="B1193" s="390" t="s">
        <v>108</v>
      </c>
      <c r="C1193" s="295">
        <v>275.8</v>
      </c>
      <c r="D1193" s="295"/>
      <c r="E1193" s="295">
        <v>62.2</v>
      </c>
      <c r="F1193" s="295">
        <f t="shared" si="133"/>
        <v>338</v>
      </c>
      <c r="G1193" s="373" t="s">
        <v>1892</v>
      </c>
      <c r="H1193" s="326">
        <v>214</v>
      </c>
      <c r="I1193" s="296">
        <f t="shared" si="135"/>
        <v>3.9152140277361807E-3</v>
      </c>
      <c r="J1193" s="361">
        <f t="shared" si="136"/>
        <v>16.76279309905107</v>
      </c>
      <c r="K1193" s="361">
        <f t="shared" si="138"/>
        <v>3.6878144817912353</v>
      </c>
      <c r="L1193" s="297">
        <v>6.7516452162700649</v>
      </c>
      <c r="M1193" s="382">
        <v>4.2557566032484511</v>
      </c>
      <c r="N1193" s="296">
        <f t="shared" si="134"/>
        <v>9.3071033728878177E-2</v>
      </c>
      <c r="R1193" s="356"/>
    </row>
    <row r="1194" spans="1:18" ht="12.75" customHeight="1" x14ac:dyDescent="0.35">
      <c r="A1194" s="295">
        <f t="shared" si="137"/>
        <v>244</v>
      </c>
      <c r="B1194" s="390" t="s">
        <v>109</v>
      </c>
      <c r="C1194" s="295">
        <v>3125.4</v>
      </c>
      <c r="D1194" s="295"/>
      <c r="E1194" s="295">
        <v>54.7</v>
      </c>
      <c r="F1194" s="295">
        <f t="shared" si="133"/>
        <v>3180.1</v>
      </c>
      <c r="G1194" s="373" t="s">
        <v>1907</v>
      </c>
      <c r="H1194" s="326">
        <v>810</v>
      </c>
      <c r="I1194" s="296">
        <f t="shared" si="135"/>
        <v>1.4819268048907975E-2</v>
      </c>
      <c r="J1194" s="361">
        <f t="shared" si="136"/>
        <v>63.447955187997046</v>
      </c>
      <c r="K1194" s="361">
        <f t="shared" si="138"/>
        <v>13.95855014135935</v>
      </c>
      <c r="L1194" s="297">
        <v>25.555292641022213</v>
      </c>
      <c r="M1194" s="382">
        <v>16.108237610426379</v>
      </c>
      <c r="N1194" s="296">
        <f t="shared" si="134"/>
        <v>3.7442229986731544E-2</v>
      </c>
      <c r="R1194" s="356"/>
    </row>
    <row r="1195" spans="1:18" ht="12.75" customHeight="1" x14ac:dyDescent="0.35">
      <c r="A1195" s="295">
        <f t="shared" si="137"/>
        <v>245</v>
      </c>
      <c r="B1195" s="390" t="s">
        <v>110</v>
      </c>
      <c r="C1195" s="295">
        <v>296</v>
      </c>
      <c r="D1195" s="295"/>
      <c r="E1195" s="295">
        <v>36.799999999999997</v>
      </c>
      <c r="F1195" s="295">
        <f t="shared" si="133"/>
        <v>332.8</v>
      </c>
      <c r="G1195" s="373" t="s">
        <v>1892</v>
      </c>
      <c r="H1195" s="326">
        <v>338</v>
      </c>
      <c r="I1195" s="296">
        <f t="shared" si="135"/>
        <v>6.1838427167048094E-3</v>
      </c>
      <c r="J1195" s="361">
        <f t="shared" si="136"/>
        <v>26.475813399435804</v>
      </c>
      <c r="K1195" s="361">
        <f t="shared" si="138"/>
        <v>5.8246789478758769</v>
      </c>
      <c r="L1195" s="297">
        <v>10.663813472426551</v>
      </c>
      <c r="M1195" s="382">
        <v>6.7217090275606379</v>
      </c>
      <c r="N1195" s="296">
        <f t="shared" si="134"/>
        <v>0.14929691961327785</v>
      </c>
      <c r="R1195" s="356"/>
    </row>
    <row r="1196" spans="1:18" ht="12.75" customHeight="1" x14ac:dyDescent="0.35">
      <c r="A1196" s="295">
        <f t="shared" si="137"/>
        <v>246</v>
      </c>
      <c r="B1196" s="390" t="s">
        <v>111</v>
      </c>
      <c r="C1196" s="295">
        <v>154.80000000000001</v>
      </c>
      <c r="D1196" s="295"/>
      <c r="E1196" s="295"/>
      <c r="F1196" s="295">
        <f t="shared" si="133"/>
        <v>154.80000000000001</v>
      </c>
      <c r="G1196" s="373" t="s">
        <v>1892</v>
      </c>
      <c r="H1196" s="326">
        <v>178</v>
      </c>
      <c r="I1196" s="296">
        <f t="shared" si="135"/>
        <v>3.2565798922291598E-3</v>
      </c>
      <c r="J1196" s="361">
        <f t="shared" si="136"/>
        <v>13.942883979584536</v>
      </c>
      <c r="K1196" s="361">
        <f t="shared" si="138"/>
        <v>3.0674344755085978</v>
      </c>
      <c r="L1196" s="297">
        <v>5.6158544322246344</v>
      </c>
      <c r="M1196" s="382">
        <v>3.5398349316739455</v>
      </c>
      <c r="N1196" s="296">
        <f t="shared" si="134"/>
        <v>0.16903105826222034</v>
      </c>
      <c r="R1196" s="356"/>
    </row>
    <row r="1197" spans="1:18" ht="12.75" customHeight="1" x14ac:dyDescent="0.35">
      <c r="A1197" s="295">
        <f t="shared" si="137"/>
        <v>247</v>
      </c>
      <c r="B1197" s="390" t="s">
        <v>124</v>
      </c>
      <c r="C1197" s="295">
        <v>247.5</v>
      </c>
      <c r="D1197" s="295"/>
      <c r="E1197" s="295"/>
      <c r="F1197" s="295">
        <f t="shared" si="133"/>
        <v>247.5</v>
      </c>
      <c r="G1197" s="373" t="s">
        <v>1892</v>
      </c>
      <c r="H1197" s="326">
        <v>196</v>
      </c>
      <c r="I1197" s="296">
        <f t="shared" si="135"/>
        <v>3.5858969599826705E-3</v>
      </c>
      <c r="J1197" s="361">
        <f t="shared" si="136"/>
        <v>15.352838539317803</v>
      </c>
      <c r="K1197" s="361">
        <f t="shared" si="138"/>
        <v>3.3776244786499166</v>
      </c>
      <c r="L1197" s="297">
        <v>6.1837498242473492</v>
      </c>
      <c r="M1197" s="382">
        <v>3.897795767461198</v>
      </c>
      <c r="N1197" s="296">
        <f t="shared" si="134"/>
        <v>0.11641215599869198</v>
      </c>
      <c r="R1197" s="356"/>
    </row>
    <row r="1198" spans="1:18" ht="12.75" customHeight="1" x14ac:dyDescent="0.35">
      <c r="A1198" s="295">
        <f t="shared" si="137"/>
        <v>248</v>
      </c>
      <c r="B1198" s="390" t="s">
        <v>1642</v>
      </c>
      <c r="C1198" s="295">
        <v>101.8</v>
      </c>
      <c r="D1198" s="295"/>
      <c r="E1198" s="295"/>
      <c r="F1198" s="295">
        <f t="shared" si="133"/>
        <v>101.8</v>
      </c>
      <c r="G1198" s="373" t="s">
        <v>1892</v>
      </c>
      <c r="H1198" s="326">
        <v>97</v>
      </c>
      <c r="I1198" s="296">
        <f t="shared" si="135"/>
        <v>1.7746530873383624E-3</v>
      </c>
      <c r="J1198" s="361">
        <f t="shared" si="136"/>
        <v>7.5980884607848314</v>
      </c>
      <c r="K1198" s="361">
        <f t="shared" si="138"/>
        <v>1.6715794613726629</v>
      </c>
      <c r="L1198" s="297">
        <v>3.0603251681224126</v>
      </c>
      <c r="M1198" s="382">
        <v>1.9290111706313071</v>
      </c>
      <c r="N1198" s="296">
        <f t="shared" si="134"/>
        <v>0.14006880413468775</v>
      </c>
      <c r="R1198" s="356"/>
    </row>
    <row r="1199" spans="1:18" ht="12.75" customHeight="1" x14ac:dyDescent="0.35">
      <c r="A1199" s="295">
        <f t="shared" si="137"/>
        <v>249</v>
      </c>
      <c r="B1199" s="390" t="s">
        <v>1643</v>
      </c>
      <c r="C1199" s="295">
        <v>115</v>
      </c>
      <c r="D1199" s="295"/>
      <c r="E1199" s="295"/>
      <c r="F1199" s="295">
        <f t="shared" si="133"/>
        <v>115</v>
      </c>
      <c r="G1199" s="373" t="s">
        <v>1892</v>
      </c>
      <c r="H1199" s="326">
        <v>123</v>
      </c>
      <c r="I1199" s="296">
        <f t="shared" si="135"/>
        <v>2.2503332963156554E-3</v>
      </c>
      <c r="J1199" s="361">
        <f t="shared" si="136"/>
        <v>9.6346894915106631</v>
      </c>
      <c r="K1199" s="361">
        <f t="shared" si="138"/>
        <v>2.1196316881323458</v>
      </c>
      <c r="L1199" s="297">
        <v>3.8806185121552241</v>
      </c>
      <c r="M1199" s="382">
        <v>2.4460657112128943</v>
      </c>
      <c r="N1199" s="296">
        <f t="shared" si="134"/>
        <v>0.15722613393922721</v>
      </c>
      <c r="R1199" s="356"/>
    </row>
    <row r="1200" spans="1:18" ht="12.75" customHeight="1" x14ac:dyDescent="0.35">
      <c r="A1200" s="295">
        <f t="shared" si="137"/>
        <v>250</v>
      </c>
      <c r="B1200" s="390" t="s">
        <v>1644</v>
      </c>
      <c r="C1200" s="295">
        <v>140.6</v>
      </c>
      <c r="D1200" s="295"/>
      <c r="E1200" s="295"/>
      <c r="F1200" s="295">
        <f t="shared" si="133"/>
        <v>140.6</v>
      </c>
      <c r="G1200" s="373" t="s">
        <v>1892</v>
      </c>
      <c r="H1200" s="326">
        <v>129</v>
      </c>
      <c r="I1200" s="296">
        <f t="shared" si="135"/>
        <v>2.3601056522334924E-3</v>
      </c>
      <c r="J1200" s="361">
        <f t="shared" si="136"/>
        <v>10.104674344755086</v>
      </c>
      <c r="K1200" s="361">
        <f t="shared" si="138"/>
        <v>2.223028355846119</v>
      </c>
      <c r="L1200" s="297">
        <v>4.0699169761627969</v>
      </c>
      <c r="M1200" s="382">
        <v>2.5653859898086457</v>
      </c>
      <c r="N1200" s="296">
        <f t="shared" si="134"/>
        <v>0.13487201754319098</v>
      </c>
      <c r="R1200" s="356"/>
    </row>
    <row r="1201" spans="1:18" ht="12.75" customHeight="1" x14ac:dyDescent="0.35">
      <c r="A1201" s="295">
        <f t="shared" si="137"/>
        <v>251</v>
      </c>
      <c r="B1201" s="390" t="s">
        <v>1645</v>
      </c>
      <c r="C1201" s="295">
        <v>309.3</v>
      </c>
      <c r="D1201" s="295"/>
      <c r="E1201" s="295"/>
      <c r="F1201" s="295">
        <f t="shared" si="133"/>
        <v>309.3</v>
      </c>
      <c r="G1201" s="373" t="s">
        <v>1899</v>
      </c>
      <c r="H1201" s="326">
        <v>330</v>
      </c>
      <c r="I1201" s="296">
        <f t="shared" si="135"/>
        <v>6.0374795754810267E-3</v>
      </c>
      <c r="J1201" s="361">
        <f t="shared" si="136"/>
        <v>25.849166928443239</v>
      </c>
      <c r="K1201" s="361">
        <f t="shared" si="138"/>
        <v>5.6868167242575129</v>
      </c>
      <c r="L1201" s="297">
        <v>10.411415520416456</v>
      </c>
      <c r="M1201" s="382">
        <v>6.5626153227663018</v>
      </c>
      <c r="N1201" s="296">
        <f t="shared" si="134"/>
        <v>0.15683806820524898</v>
      </c>
      <c r="R1201" s="356"/>
    </row>
    <row r="1202" spans="1:18" ht="12.75" customHeight="1" x14ac:dyDescent="0.35">
      <c r="A1202" s="295">
        <f t="shared" si="137"/>
        <v>252</v>
      </c>
      <c r="B1202" s="390" t="s">
        <v>1646</v>
      </c>
      <c r="C1202" s="295">
        <v>156.5</v>
      </c>
      <c r="D1202" s="295"/>
      <c r="E1202" s="295"/>
      <c r="F1202" s="295">
        <f t="shared" ref="F1202:F1263" si="139">E1202+D1202+C1202</f>
        <v>156.5</v>
      </c>
      <c r="G1202" s="373" t="s">
        <v>1892</v>
      </c>
      <c r="H1202" s="326">
        <v>189</v>
      </c>
      <c r="I1202" s="296">
        <f t="shared" si="135"/>
        <v>3.457829211411861E-3</v>
      </c>
      <c r="J1202" s="361">
        <f t="shared" si="136"/>
        <v>14.804522877199313</v>
      </c>
      <c r="K1202" s="361">
        <f t="shared" si="138"/>
        <v>3.2569950329838488</v>
      </c>
      <c r="L1202" s="297">
        <v>5.9629016162385158</v>
      </c>
      <c r="M1202" s="382">
        <v>3.7585887757661554</v>
      </c>
      <c r="N1202" s="296">
        <f t="shared" si="134"/>
        <v>0.17752720959864432</v>
      </c>
      <c r="R1202" s="356"/>
    </row>
    <row r="1203" spans="1:18" ht="12.75" customHeight="1" x14ac:dyDescent="0.35">
      <c r="A1203" s="295">
        <f t="shared" si="137"/>
        <v>253</v>
      </c>
      <c r="B1203" s="390" t="s">
        <v>1647</v>
      </c>
      <c r="C1203" s="295">
        <v>85.5</v>
      </c>
      <c r="D1203" s="295"/>
      <c r="E1203" s="295"/>
      <c r="F1203" s="295">
        <f t="shared" si="139"/>
        <v>85.5</v>
      </c>
      <c r="G1203" s="373" t="s">
        <v>1892</v>
      </c>
      <c r="H1203" s="326">
        <v>146</v>
      </c>
      <c r="I1203" s="296">
        <f t="shared" si="135"/>
        <v>2.6711273273340302E-3</v>
      </c>
      <c r="J1203" s="361">
        <f t="shared" si="136"/>
        <v>11.436298095614283</v>
      </c>
      <c r="K1203" s="361">
        <f t="shared" si="138"/>
        <v>2.5159855810351424</v>
      </c>
      <c r="L1203" s="297">
        <v>4.6062626241842493</v>
      </c>
      <c r="M1203" s="382">
        <v>2.9034601124966062</v>
      </c>
      <c r="N1203" s="296">
        <f t="shared" ref="N1203:N1264" si="140">(J1203+K1203+L1203+M1203)/F1203</f>
        <v>0.25101761886936003</v>
      </c>
      <c r="R1203" s="356"/>
    </row>
    <row r="1204" spans="1:18" ht="12.75" customHeight="1" x14ac:dyDescent="0.35">
      <c r="A1204" s="295">
        <f t="shared" si="137"/>
        <v>254</v>
      </c>
      <c r="B1204" s="390" t="s">
        <v>1648</v>
      </c>
      <c r="C1204" s="295">
        <v>305</v>
      </c>
      <c r="D1204" s="295"/>
      <c r="E1204" s="295"/>
      <c r="F1204" s="295">
        <f t="shared" si="139"/>
        <v>305</v>
      </c>
      <c r="G1204" s="373" t="s">
        <v>1899</v>
      </c>
      <c r="H1204" s="326">
        <v>315</v>
      </c>
      <c r="I1204" s="296">
        <f t="shared" si="135"/>
        <v>5.7630486856864345E-3</v>
      </c>
      <c r="J1204" s="361">
        <f t="shared" si="136"/>
        <v>24.674204795332184</v>
      </c>
      <c r="K1204" s="361">
        <f t="shared" si="138"/>
        <v>5.4283250549730804</v>
      </c>
      <c r="L1204" s="297">
        <v>9.9381693603975254</v>
      </c>
      <c r="M1204" s="382">
        <v>6.2643146262769251</v>
      </c>
      <c r="N1204" s="296">
        <f t="shared" si="140"/>
        <v>0.15181971749829415</v>
      </c>
      <c r="R1204" s="356"/>
    </row>
    <row r="1205" spans="1:18" ht="12.75" customHeight="1" x14ac:dyDescent="0.35">
      <c r="A1205" s="295">
        <f t="shared" si="137"/>
        <v>255</v>
      </c>
      <c r="B1205" s="390" t="s">
        <v>1649</v>
      </c>
      <c r="C1205" s="295">
        <v>340.2</v>
      </c>
      <c r="D1205" s="295"/>
      <c r="E1205" s="295"/>
      <c r="F1205" s="295">
        <f t="shared" si="139"/>
        <v>340.2</v>
      </c>
      <c r="G1205" s="373" t="s">
        <v>1899</v>
      </c>
      <c r="H1205" s="326">
        <v>182</v>
      </c>
      <c r="I1205" s="296">
        <f t="shared" si="135"/>
        <v>3.3297614628410512E-3</v>
      </c>
      <c r="J1205" s="361">
        <f t="shared" si="136"/>
        <v>14.256207215080819</v>
      </c>
      <c r="K1205" s="361">
        <f t="shared" si="138"/>
        <v>3.1363655873177803</v>
      </c>
      <c r="L1205" s="297">
        <v>5.7420534082296815</v>
      </c>
      <c r="M1205" s="382">
        <v>3.6193817840711127</v>
      </c>
      <c r="N1205" s="296">
        <f t="shared" si="140"/>
        <v>7.8641998808640201E-2</v>
      </c>
      <c r="R1205" s="356"/>
    </row>
    <row r="1206" spans="1:18" ht="12.75" customHeight="1" x14ac:dyDescent="0.35">
      <c r="A1206" s="295">
        <f t="shared" si="137"/>
        <v>256</v>
      </c>
      <c r="B1206" s="390" t="s">
        <v>1650</v>
      </c>
      <c r="C1206" s="295">
        <v>189.1</v>
      </c>
      <c r="D1206" s="295"/>
      <c r="E1206" s="295"/>
      <c r="F1206" s="295">
        <f t="shared" si="139"/>
        <v>189.1</v>
      </c>
      <c r="G1206" s="373" t="s">
        <v>1892</v>
      </c>
      <c r="H1206" s="326">
        <v>119</v>
      </c>
      <c r="I1206" s="296">
        <f t="shared" si="135"/>
        <v>2.1771517257037644E-3</v>
      </c>
      <c r="J1206" s="361">
        <f t="shared" si="136"/>
        <v>9.3213662560143824</v>
      </c>
      <c r="K1206" s="361">
        <f t="shared" si="138"/>
        <v>2.0507005763231643</v>
      </c>
      <c r="L1206" s="297">
        <v>3.7544195361501762</v>
      </c>
      <c r="M1206" s="382">
        <v>2.3665188588157271</v>
      </c>
      <c r="N1206" s="296">
        <f t="shared" si="140"/>
        <v>9.2506637902186412E-2</v>
      </c>
      <c r="R1206" s="356"/>
    </row>
    <row r="1207" spans="1:18" ht="12.75" customHeight="1" x14ac:dyDescent="0.35">
      <c r="A1207" s="295">
        <f t="shared" si="137"/>
        <v>257</v>
      </c>
      <c r="B1207" s="390" t="s">
        <v>1651</v>
      </c>
      <c r="C1207" s="295">
        <v>101.7</v>
      </c>
      <c r="D1207" s="295"/>
      <c r="E1207" s="295"/>
      <c r="F1207" s="295">
        <f t="shared" si="139"/>
        <v>101.7</v>
      </c>
      <c r="G1207" s="373" t="s">
        <v>1892</v>
      </c>
      <c r="H1207" s="326">
        <v>110</v>
      </c>
      <c r="I1207" s="296">
        <f t="shared" ref="I1207:I1270" si="141">2/109317.14*H1207</f>
        <v>2.0124931918270089E-3</v>
      </c>
      <c r="J1207" s="361">
        <f t="shared" ref="J1207:J1270" si="142">I1207*4281.45</f>
        <v>8.6163889761477463</v>
      </c>
      <c r="K1207" s="361">
        <f t="shared" si="138"/>
        <v>1.8956055747525042</v>
      </c>
      <c r="L1207" s="297">
        <v>3.4704718401388188</v>
      </c>
      <c r="M1207" s="382">
        <v>2.187538440922101</v>
      </c>
      <c r="N1207" s="296">
        <f t="shared" si="140"/>
        <v>0.1589970976594019</v>
      </c>
      <c r="R1207" s="356"/>
    </row>
    <row r="1208" spans="1:18" ht="12.75" customHeight="1" x14ac:dyDescent="0.35">
      <c r="A1208" s="295">
        <f t="shared" si="137"/>
        <v>258</v>
      </c>
      <c r="B1208" s="390" t="s">
        <v>1657</v>
      </c>
      <c r="C1208" s="295">
        <v>414.8</v>
      </c>
      <c r="D1208" s="295"/>
      <c r="E1208" s="295"/>
      <c r="F1208" s="295">
        <f t="shared" si="139"/>
        <v>414.8</v>
      </c>
      <c r="G1208" s="373" t="s">
        <v>1892</v>
      </c>
      <c r="H1208" s="326">
        <v>236</v>
      </c>
      <c r="I1208" s="296">
        <f t="shared" si="141"/>
        <v>4.3177126661015832E-3</v>
      </c>
      <c r="J1208" s="361">
        <f t="shared" si="142"/>
        <v>18.486070894280623</v>
      </c>
      <c r="K1208" s="361">
        <f t="shared" si="138"/>
        <v>4.0669355967417369</v>
      </c>
      <c r="L1208" s="297">
        <v>7.4457395842978285</v>
      </c>
      <c r="M1208" s="382">
        <v>4.6932642914328708</v>
      </c>
      <c r="N1208" s="296">
        <f t="shared" si="140"/>
        <v>8.3635511973850191E-2</v>
      </c>
      <c r="R1208" s="356"/>
    </row>
    <row r="1209" spans="1:18" ht="12.75" customHeight="1" x14ac:dyDescent="0.35">
      <c r="A1209" s="295">
        <f t="shared" ref="A1209:A1272" si="143">A1208+1</f>
        <v>259</v>
      </c>
      <c r="B1209" s="390" t="s">
        <v>1658</v>
      </c>
      <c r="C1209" s="295">
        <v>143.6</v>
      </c>
      <c r="D1209" s="295"/>
      <c r="E1209" s="295"/>
      <c r="F1209" s="295">
        <f t="shared" si="139"/>
        <v>143.6</v>
      </c>
      <c r="G1209" s="373" t="s">
        <v>1892</v>
      </c>
      <c r="H1209" s="326">
        <v>110</v>
      </c>
      <c r="I1209" s="296">
        <f t="shared" si="141"/>
        <v>2.0124931918270089E-3</v>
      </c>
      <c r="J1209" s="361">
        <f t="shared" si="142"/>
        <v>8.6163889761477463</v>
      </c>
      <c r="K1209" s="361">
        <f t="shared" si="138"/>
        <v>1.8956055747525042</v>
      </c>
      <c r="L1209" s="297">
        <v>3.4704718401388188</v>
      </c>
      <c r="M1209" s="382">
        <v>2.187538440922101</v>
      </c>
      <c r="N1209" s="296">
        <f t="shared" si="140"/>
        <v>0.11260449047326722</v>
      </c>
      <c r="R1209" s="356"/>
    </row>
    <row r="1210" spans="1:18" ht="12.75" customHeight="1" x14ac:dyDescent="0.35">
      <c r="A1210" s="295">
        <f t="shared" si="143"/>
        <v>260</v>
      </c>
      <c r="B1210" s="390" t="s">
        <v>1659</v>
      </c>
      <c r="C1210" s="295">
        <v>314.10000000000002</v>
      </c>
      <c r="D1210" s="295"/>
      <c r="E1210" s="295"/>
      <c r="F1210" s="295">
        <f t="shared" si="139"/>
        <v>314.10000000000002</v>
      </c>
      <c r="G1210" s="373" t="s">
        <v>1892</v>
      </c>
      <c r="H1210" s="326">
        <v>196</v>
      </c>
      <c r="I1210" s="296">
        <f t="shared" si="141"/>
        <v>3.5858969599826705E-3</v>
      </c>
      <c r="J1210" s="361">
        <f t="shared" si="142"/>
        <v>15.352838539317803</v>
      </c>
      <c r="K1210" s="361">
        <f t="shared" si="138"/>
        <v>3.3776244786499166</v>
      </c>
      <c r="L1210" s="297">
        <v>6.1837498242473492</v>
      </c>
      <c r="M1210" s="382">
        <v>3.897795767461198</v>
      </c>
      <c r="N1210" s="296">
        <f t="shared" si="140"/>
        <v>9.1728776216734365E-2</v>
      </c>
      <c r="R1210" s="356"/>
    </row>
    <row r="1211" spans="1:18" ht="12.75" customHeight="1" x14ac:dyDescent="0.35">
      <c r="A1211" s="295">
        <f t="shared" si="143"/>
        <v>261</v>
      </c>
      <c r="B1211" s="390" t="s">
        <v>1660</v>
      </c>
      <c r="C1211" s="295">
        <v>158.19999999999999</v>
      </c>
      <c r="D1211" s="295"/>
      <c r="E1211" s="295"/>
      <c r="F1211" s="295">
        <f t="shared" si="139"/>
        <v>158.19999999999999</v>
      </c>
      <c r="G1211" s="373" t="s">
        <v>1892</v>
      </c>
      <c r="H1211" s="326">
        <v>121</v>
      </c>
      <c r="I1211" s="296">
        <f t="shared" si="141"/>
        <v>2.2137425110097097E-3</v>
      </c>
      <c r="J1211" s="361">
        <f t="shared" si="142"/>
        <v>9.478027873762521</v>
      </c>
      <c r="K1211" s="361">
        <f t="shared" si="138"/>
        <v>2.0851661322277546</v>
      </c>
      <c r="L1211" s="297">
        <v>3.8175190241527002</v>
      </c>
      <c r="M1211" s="382">
        <v>2.4062922850143109</v>
      </c>
      <c r="N1211" s="296">
        <f t="shared" si="140"/>
        <v>0.11243366191629134</v>
      </c>
      <c r="R1211" s="356"/>
    </row>
    <row r="1212" spans="1:18" ht="12.75" customHeight="1" x14ac:dyDescent="0.35">
      <c r="A1212" s="295">
        <f t="shared" si="143"/>
        <v>262</v>
      </c>
      <c r="B1212" s="390" t="s">
        <v>1661</v>
      </c>
      <c r="C1212" s="295">
        <v>168.4</v>
      </c>
      <c r="D1212" s="295"/>
      <c r="E1212" s="295"/>
      <c r="F1212" s="295">
        <f t="shared" si="139"/>
        <v>168.4</v>
      </c>
      <c r="G1212" s="373" t="s">
        <v>1892</v>
      </c>
      <c r="H1212" s="326">
        <v>122</v>
      </c>
      <c r="I1212" s="296">
        <f t="shared" si="141"/>
        <v>2.2320379036626825E-3</v>
      </c>
      <c r="J1212" s="361">
        <f t="shared" si="142"/>
        <v>9.5563586826365921</v>
      </c>
      <c r="K1212" s="361">
        <f t="shared" si="138"/>
        <v>2.1023989101800504</v>
      </c>
      <c r="L1212" s="297">
        <v>3.8490687681539626</v>
      </c>
      <c r="M1212" s="382">
        <v>2.4261789981136026</v>
      </c>
      <c r="N1212" s="296">
        <f t="shared" si="140"/>
        <v>0.10649646887817224</v>
      </c>
      <c r="R1212" s="356"/>
    </row>
    <row r="1213" spans="1:18" ht="12.75" customHeight="1" x14ac:dyDescent="0.35">
      <c r="A1213" s="295">
        <f t="shared" si="143"/>
        <v>263</v>
      </c>
      <c r="B1213" s="390" t="s">
        <v>1662</v>
      </c>
      <c r="C1213" s="295">
        <v>120.3</v>
      </c>
      <c r="D1213" s="295"/>
      <c r="E1213" s="295"/>
      <c r="F1213" s="295">
        <f t="shared" si="139"/>
        <v>120.3</v>
      </c>
      <c r="G1213" s="373" t="s">
        <v>1892</v>
      </c>
      <c r="H1213" s="326">
        <v>206</v>
      </c>
      <c r="I1213" s="296">
        <f t="shared" si="141"/>
        <v>3.7688508865123989E-3</v>
      </c>
      <c r="J1213" s="361">
        <f t="shared" si="142"/>
        <v>16.136146628058508</v>
      </c>
      <c r="K1213" s="361">
        <f t="shared" si="138"/>
        <v>3.5499522581728717</v>
      </c>
      <c r="L1213" s="297">
        <v>6.4992472642599681</v>
      </c>
      <c r="M1213" s="382">
        <v>4.0966628984541158</v>
      </c>
      <c r="N1213" s="296">
        <f t="shared" si="140"/>
        <v>0.25172077347419342</v>
      </c>
      <c r="R1213" s="356"/>
    </row>
    <row r="1214" spans="1:18" ht="12.75" customHeight="1" x14ac:dyDescent="0.35">
      <c r="A1214" s="295">
        <f t="shared" si="143"/>
        <v>264</v>
      </c>
      <c r="B1214" s="390" t="s">
        <v>1663</v>
      </c>
      <c r="C1214" s="295">
        <v>1901.4</v>
      </c>
      <c r="D1214" s="295"/>
      <c r="E1214" s="295"/>
      <c r="F1214" s="295">
        <f t="shared" si="139"/>
        <v>1901.4</v>
      </c>
      <c r="G1214" s="373" t="s">
        <v>1907</v>
      </c>
      <c r="H1214" s="326">
        <v>483</v>
      </c>
      <c r="I1214" s="296">
        <f t="shared" si="141"/>
        <v>8.8366746513858663E-3</v>
      </c>
      <c r="J1214" s="361">
        <f t="shared" si="142"/>
        <v>37.833780686176013</v>
      </c>
      <c r="K1214" s="361">
        <f t="shared" si="138"/>
        <v>8.3234317509587221</v>
      </c>
      <c r="L1214" s="297">
        <v>15.238526352609536</v>
      </c>
      <c r="M1214" s="382">
        <v>9.6052824269579506</v>
      </c>
      <c r="N1214" s="296">
        <f t="shared" si="140"/>
        <v>3.7341443787052814E-2</v>
      </c>
      <c r="R1214" s="356"/>
    </row>
    <row r="1215" spans="1:18" ht="12.75" customHeight="1" x14ac:dyDescent="0.35">
      <c r="A1215" s="295">
        <f t="shared" si="143"/>
        <v>265</v>
      </c>
      <c r="B1215" s="390" t="s">
        <v>1664</v>
      </c>
      <c r="C1215" s="295">
        <v>404.1</v>
      </c>
      <c r="D1215" s="295"/>
      <c r="E1215" s="295"/>
      <c r="F1215" s="295">
        <f t="shared" si="139"/>
        <v>404.1</v>
      </c>
      <c r="G1215" s="373" t="s">
        <v>1892</v>
      </c>
      <c r="H1215" s="326">
        <v>262</v>
      </c>
      <c r="I1215" s="296">
        <f t="shared" si="141"/>
        <v>4.7933928750788762E-3</v>
      </c>
      <c r="J1215" s="361">
        <f t="shared" si="142"/>
        <v>20.522671925006453</v>
      </c>
      <c r="K1215" s="361">
        <f t="shared" si="138"/>
        <v>4.5149878235014196</v>
      </c>
      <c r="L1215" s="297">
        <v>8.26603292833064</v>
      </c>
      <c r="M1215" s="382">
        <v>5.2103188320144582</v>
      </c>
      <c r="N1215" s="296">
        <f t="shared" si="140"/>
        <v>9.530812053663193E-2</v>
      </c>
      <c r="R1215" s="356"/>
    </row>
    <row r="1216" spans="1:18" ht="12.75" customHeight="1" x14ac:dyDescent="0.35">
      <c r="A1216" s="295">
        <f t="shared" si="143"/>
        <v>266</v>
      </c>
      <c r="B1216" s="390" t="s">
        <v>1665</v>
      </c>
      <c r="C1216" s="295">
        <v>148.19999999999999</v>
      </c>
      <c r="D1216" s="295"/>
      <c r="E1216" s="295"/>
      <c r="F1216" s="295">
        <f t="shared" si="139"/>
        <v>148.19999999999999</v>
      </c>
      <c r="G1216" s="373" t="s">
        <v>1892</v>
      </c>
      <c r="H1216" s="326">
        <v>164</v>
      </c>
      <c r="I1216" s="296">
        <f t="shared" si="141"/>
        <v>3.0004443950875405E-3</v>
      </c>
      <c r="J1216" s="361">
        <f t="shared" si="142"/>
        <v>12.84625265534755</v>
      </c>
      <c r="K1216" s="361">
        <f t="shared" si="138"/>
        <v>2.8261755841764611</v>
      </c>
      <c r="L1216" s="297">
        <v>5.1741580162069667</v>
      </c>
      <c r="M1216" s="382">
        <v>3.2614209482838596</v>
      </c>
      <c r="N1216" s="296">
        <f t="shared" si="140"/>
        <v>0.16267211338741455</v>
      </c>
      <c r="R1216" s="356"/>
    </row>
    <row r="1217" spans="1:18" ht="12.75" customHeight="1" x14ac:dyDescent="0.35">
      <c r="A1217" s="295">
        <f t="shared" si="143"/>
        <v>267</v>
      </c>
      <c r="B1217" s="390" t="s">
        <v>1666</v>
      </c>
      <c r="C1217" s="295">
        <v>156.9</v>
      </c>
      <c r="D1217" s="295"/>
      <c r="E1217" s="295"/>
      <c r="F1217" s="295">
        <f t="shared" si="139"/>
        <v>156.9</v>
      </c>
      <c r="G1217" s="373" t="s">
        <v>1892</v>
      </c>
      <c r="H1217" s="326">
        <v>139</v>
      </c>
      <c r="I1217" s="296">
        <f t="shared" si="141"/>
        <v>2.5430595787632204E-3</v>
      </c>
      <c r="J1217" s="361">
        <f t="shared" si="142"/>
        <v>10.88798243349579</v>
      </c>
      <c r="K1217" s="361">
        <f t="shared" si="138"/>
        <v>2.3953561353690738</v>
      </c>
      <c r="L1217" s="297">
        <v>4.3854144161754167</v>
      </c>
      <c r="M1217" s="382">
        <v>2.7642531208015639</v>
      </c>
      <c r="N1217" s="296">
        <f t="shared" si="140"/>
        <v>0.13022948442219145</v>
      </c>
      <c r="R1217" s="356"/>
    </row>
    <row r="1218" spans="1:18" ht="12.75" customHeight="1" x14ac:dyDescent="0.35">
      <c r="A1218" s="295">
        <f t="shared" si="143"/>
        <v>268</v>
      </c>
      <c r="B1218" s="390" t="s">
        <v>1667</v>
      </c>
      <c r="C1218" s="295">
        <v>156.6</v>
      </c>
      <c r="D1218" s="295"/>
      <c r="E1218" s="295"/>
      <c r="F1218" s="295">
        <f t="shared" si="139"/>
        <v>156.6</v>
      </c>
      <c r="G1218" s="373" t="s">
        <v>1892</v>
      </c>
      <c r="H1218" s="326">
        <v>111</v>
      </c>
      <c r="I1218" s="296">
        <f t="shared" si="141"/>
        <v>2.0307885844799817E-3</v>
      </c>
      <c r="J1218" s="361">
        <f t="shared" si="142"/>
        <v>8.6947197850218174</v>
      </c>
      <c r="K1218" s="361">
        <f t="shared" si="138"/>
        <v>1.9128383527047998</v>
      </c>
      <c r="L1218" s="297">
        <v>3.5020215841400808</v>
      </c>
      <c r="M1218" s="382">
        <v>2.2074251540213927</v>
      </c>
      <c r="N1218" s="296">
        <f t="shared" si="140"/>
        <v>0.10419543343478986</v>
      </c>
      <c r="R1218" s="356"/>
    </row>
    <row r="1219" spans="1:18" ht="12.75" customHeight="1" x14ac:dyDescent="0.35">
      <c r="A1219" s="295">
        <f t="shared" si="143"/>
        <v>269</v>
      </c>
      <c r="B1219" s="390" t="s">
        <v>1668</v>
      </c>
      <c r="C1219" s="295">
        <v>164.4</v>
      </c>
      <c r="D1219" s="295"/>
      <c r="E1219" s="295"/>
      <c r="F1219" s="295">
        <f t="shared" si="139"/>
        <v>164.4</v>
      </c>
      <c r="G1219" s="373" t="s">
        <v>1892</v>
      </c>
      <c r="H1219" s="326">
        <v>111</v>
      </c>
      <c r="I1219" s="296">
        <f t="shared" si="141"/>
        <v>2.0307885844799817E-3</v>
      </c>
      <c r="J1219" s="361">
        <f t="shared" si="142"/>
        <v>8.6947197850218174</v>
      </c>
      <c r="K1219" s="361">
        <f t="shared" si="138"/>
        <v>1.9128383527047998</v>
      </c>
      <c r="L1219" s="297">
        <v>3.5020215841400808</v>
      </c>
      <c r="M1219" s="382">
        <v>2.2074251540213927</v>
      </c>
      <c r="N1219" s="296">
        <f t="shared" si="140"/>
        <v>9.9251854476204937E-2</v>
      </c>
      <c r="R1219" s="356"/>
    </row>
    <row r="1220" spans="1:18" ht="12.75" customHeight="1" x14ac:dyDescent="0.35">
      <c r="A1220" s="295">
        <f t="shared" si="143"/>
        <v>270</v>
      </c>
      <c r="B1220" s="390" t="s">
        <v>1669</v>
      </c>
      <c r="C1220" s="295">
        <v>149.69999999999999</v>
      </c>
      <c r="D1220" s="295"/>
      <c r="E1220" s="295"/>
      <c r="F1220" s="295">
        <f t="shared" si="139"/>
        <v>149.69999999999999</v>
      </c>
      <c r="G1220" s="373" t="s">
        <v>1892</v>
      </c>
      <c r="H1220" s="326">
        <v>164</v>
      </c>
      <c r="I1220" s="296">
        <f t="shared" si="141"/>
        <v>3.0004443950875405E-3</v>
      </c>
      <c r="J1220" s="361">
        <f t="shared" si="142"/>
        <v>12.84625265534755</v>
      </c>
      <c r="K1220" s="361">
        <f t="shared" si="138"/>
        <v>2.8261755841764611</v>
      </c>
      <c r="L1220" s="297">
        <v>5.1741580162069667</v>
      </c>
      <c r="M1220" s="382">
        <v>3.2614209482838596</v>
      </c>
      <c r="N1220" s="296">
        <f t="shared" si="140"/>
        <v>0.16104213229134828</v>
      </c>
      <c r="R1220" s="356"/>
    </row>
    <row r="1221" spans="1:18" ht="12.75" customHeight="1" x14ac:dyDescent="0.35">
      <c r="A1221" s="295">
        <f t="shared" si="143"/>
        <v>271</v>
      </c>
      <c r="B1221" s="390" t="s">
        <v>1697</v>
      </c>
      <c r="C1221" s="295">
        <v>94</v>
      </c>
      <c r="D1221" s="295"/>
      <c r="E1221" s="295"/>
      <c r="F1221" s="295">
        <f t="shared" si="139"/>
        <v>94</v>
      </c>
      <c r="G1221" s="373" t="s">
        <v>1892</v>
      </c>
      <c r="H1221" s="326">
        <v>120</v>
      </c>
      <c r="I1221" s="296">
        <f t="shared" si="141"/>
        <v>2.1954471183567373E-3</v>
      </c>
      <c r="J1221" s="361">
        <f t="shared" si="142"/>
        <v>9.3996970648884517</v>
      </c>
      <c r="K1221" s="361">
        <f t="shared" si="138"/>
        <v>2.0679333542754592</v>
      </c>
      <c r="L1221" s="297">
        <v>3.7859692801514382</v>
      </c>
      <c r="M1221" s="382">
        <v>2.3864055719150192</v>
      </c>
      <c r="N1221" s="296">
        <f t="shared" si="140"/>
        <v>0.18765963054500392</v>
      </c>
      <c r="R1221" s="356"/>
    </row>
    <row r="1222" spans="1:18" ht="12.75" customHeight="1" x14ac:dyDescent="0.35">
      <c r="A1222" s="295">
        <f t="shared" si="143"/>
        <v>272</v>
      </c>
      <c r="B1222" s="390" t="s">
        <v>1698</v>
      </c>
      <c r="C1222" s="295">
        <v>190.9</v>
      </c>
      <c r="D1222" s="295"/>
      <c r="E1222" s="295"/>
      <c r="F1222" s="295">
        <f t="shared" si="139"/>
        <v>190.9</v>
      </c>
      <c r="G1222" s="373" t="s">
        <v>1892</v>
      </c>
      <c r="H1222" s="326">
        <v>120</v>
      </c>
      <c r="I1222" s="296">
        <f t="shared" si="141"/>
        <v>2.1954471183567373E-3</v>
      </c>
      <c r="J1222" s="361">
        <f t="shared" si="142"/>
        <v>9.3996970648884517</v>
      </c>
      <c r="K1222" s="361">
        <f t="shared" si="138"/>
        <v>2.0679333542754592</v>
      </c>
      <c r="L1222" s="297">
        <v>3.7859692801514382</v>
      </c>
      <c r="M1222" s="382">
        <v>2.3864055719150192</v>
      </c>
      <c r="N1222" s="296">
        <f t="shared" si="140"/>
        <v>9.2404427822055352E-2</v>
      </c>
      <c r="R1222" s="356"/>
    </row>
    <row r="1223" spans="1:18" ht="12.75" customHeight="1" x14ac:dyDescent="0.35">
      <c r="A1223" s="295">
        <f t="shared" si="143"/>
        <v>273</v>
      </c>
      <c r="B1223" s="390" t="s">
        <v>1699</v>
      </c>
      <c r="C1223" s="295">
        <v>204.2</v>
      </c>
      <c r="D1223" s="295"/>
      <c r="E1223" s="295"/>
      <c r="F1223" s="295">
        <f t="shared" si="139"/>
        <v>204.2</v>
      </c>
      <c r="G1223" s="373" t="s">
        <v>1892</v>
      </c>
      <c r="H1223" s="326">
        <v>160</v>
      </c>
      <c r="I1223" s="296">
        <f t="shared" si="141"/>
        <v>2.9272628244756496E-3</v>
      </c>
      <c r="J1223" s="361">
        <f t="shared" si="142"/>
        <v>12.53292941985127</v>
      </c>
      <c r="K1223" s="361">
        <f t="shared" si="138"/>
        <v>2.7572444723672791</v>
      </c>
      <c r="L1223" s="297">
        <v>5.0479590402019179</v>
      </c>
      <c r="M1223" s="382">
        <v>3.1818740958866925</v>
      </c>
      <c r="N1223" s="296">
        <f t="shared" si="140"/>
        <v>0.11518122932569619</v>
      </c>
      <c r="R1223" s="356"/>
    </row>
    <row r="1224" spans="1:18" ht="12.75" customHeight="1" x14ac:dyDescent="0.35">
      <c r="A1224" s="295">
        <f t="shared" si="143"/>
        <v>274</v>
      </c>
      <c r="B1224" s="390" t="s">
        <v>1700</v>
      </c>
      <c r="C1224" s="295">
        <v>215.5</v>
      </c>
      <c r="D1224" s="295"/>
      <c r="E1224" s="295"/>
      <c r="F1224" s="295">
        <f t="shared" si="139"/>
        <v>215.5</v>
      </c>
      <c r="G1224" s="373" t="s">
        <v>1892</v>
      </c>
      <c r="H1224" s="326">
        <v>285</v>
      </c>
      <c r="I1224" s="296">
        <f t="shared" si="141"/>
        <v>5.2141869060972502E-3</v>
      </c>
      <c r="J1224" s="361">
        <f t="shared" si="142"/>
        <v>22.324280529110069</v>
      </c>
      <c r="K1224" s="361">
        <f t="shared" si="138"/>
        <v>4.9113417164042152</v>
      </c>
      <c r="L1224" s="297">
        <v>8.9916770403596669</v>
      </c>
      <c r="M1224" s="382">
        <v>5.667713233298171</v>
      </c>
      <c r="N1224" s="296">
        <f t="shared" si="140"/>
        <v>0.19440841076181961</v>
      </c>
      <c r="R1224" s="356"/>
    </row>
    <row r="1225" spans="1:18" ht="12.75" customHeight="1" x14ac:dyDescent="0.35">
      <c r="A1225" s="295">
        <f t="shared" si="143"/>
        <v>275</v>
      </c>
      <c r="B1225" s="390" t="s">
        <v>1701</v>
      </c>
      <c r="C1225" s="295">
        <v>182.6</v>
      </c>
      <c r="D1225" s="295"/>
      <c r="E1225" s="295"/>
      <c r="F1225" s="295">
        <f t="shared" si="139"/>
        <v>182.6</v>
      </c>
      <c r="G1225" s="373" t="s">
        <v>1892</v>
      </c>
      <c r="H1225" s="326">
        <v>161</v>
      </c>
      <c r="I1225" s="296">
        <f t="shared" si="141"/>
        <v>2.9455582171286224E-3</v>
      </c>
      <c r="J1225" s="361">
        <f t="shared" si="142"/>
        <v>12.611260228725341</v>
      </c>
      <c r="K1225" s="361">
        <f t="shared" si="138"/>
        <v>2.7744772503195749</v>
      </c>
      <c r="L1225" s="297">
        <v>5.0795087842031794</v>
      </c>
      <c r="M1225" s="382">
        <v>3.2017608089859841</v>
      </c>
      <c r="N1225" s="296">
        <f t="shared" si="140"/>
        <v>0.12961121069131479</v>
      </c>
      <c r="R1225" s="356"/>
    </row>
    <row r="1226" spans="1:18" ht="12.75" customHeight="1" x14ac:dyDescent="0.35">
      <c r="A1226" s="295">
        <f t="shared" si="143"/>
        <v>276</v>
      </c>
      <c r="B1226" s="390" t="s">
        <v>1702</v>
      </c>
      <c r="C1226" s="295">
        <v>140.1</v>
      </c>
      <c r="D1226" s="295"/>
      <c r="E1226" s="295"/>
      <c r="F1226" s="295">
        <f t="shared" si="139"/>
        <v>140.1</v>
      </c>
      <c r="G1226" s="373" t="s">
        <v>1892</v>
      </c>
      <c r="H1226" s="326">
        <v>158</v>
      </c>
      <c r="I1226" s="296">
        <f t="shared" si="141"/>
        <v>2.8906720391697039E-3</v>
      </c>
      <c r="J1226" s="361">
        <f t="shared" si="142"/>
        <v>12.376267802103127</v>
      </c>
      <c r="K1226" s="361">
        <f t="shared" si="138"/>
        <v>2.7227789164626879</v>
      </c>
      <c r="L1226" s="297">
        <v>4.9848595521993939</v>
      </c>
      <c r="M1226" s="382">
        <v>3.1421006696881086</v>
      </c>
      <c r="N1226" s="296">
        <f t="shared" si="140"/>
        <v>0.1657816341217225</v>
      </c>
      <c r="R1226" s="356"/>
    </row>
    <row r="1227" spans="1:18" ht="12.75" customHeight="1" x14ac:dyDescent="0.35">
      <c r="A1227" s="295">
        <f t="shared" si="143"/>
        <v>277</v>
      </c>
      <c r="B1227" s="390" t="s">
        <v>1704</v>
      </c>
      <c r="C1227" s="295">
        <v>2666.8</v>
      </c>
      <c r="D1227" s="295"/>
      <c r="E1227" s="295">
        <v>64.2</v>
      </c>
      <c r="F1227" s="295">
        <f t="shared" si="139"/>
        <v>2731</v>
      </c>
      <c r="G1227" s="373" t="s">
        <v>1899</v>
      </c>
      <c r="H1227" s="326">
        <v>720</v>
      </c>
      <c r="I1227" s="296">
        <f t="shared" si="141"/>
        <v>1.3172682710140422E-2</v>
      </c>
      <c r="J1227" s="361">
        <f t="shared" si="142"/>
        <v>56.398182389330707</v>
      </c>
      <c r="K1227" s="361">
        <f t="shared" si="138"/>
        <v>12.407600125652756</v>
      </c>
      <c r="L1227" s="297">
        <v>22.71581568090863</v>
      </c>
      <c r="M1227" s="382">
        <v>14.318433431490112</v>
      </c>
      <c r="N1227" s="296">
        <f t="shared" si="140"/>
        <v>3.8755046366672354E-2</v>
      </c>
      <c r="R1227" s="356"/>
    </row>
    <row r="1228" spans="1:18" ht="12.75" customHeight="1" x14ac:dyDescent="0.35">
      <c r="A1228" s="295">
        <f t="shared" si="143"/>
        <v>278</v>
      </c>
      <c r="B1228" s="390" t="s">
        <v>1705</v>
      </c>
      <c r="C1228" s="295">
        <v>84.6</v>
      </c>
      <c r="D1228" s="295"/>
      <c r="E1228" s="295"/>
      <c r="F1228" s="295">
        <f t="shared" si="139"/>
        <v>84.6</v>
      </c>
      <c r="G1228" s="373" t="s">
        <v>1892</v>
      </c>
      <c r="H1228" s="326">
        <v>119</v>
      </c>
      <c r="I1228" s="296">
        <f t="shared" si="141"/>
        <v>2.1771517257037644E-3</v>
      </c>
      <c r="J1228" s="361">
        <f t="shared" si="142"/>
        <v>9.3213662560143824</v>
      </c>
      <c r="K1228" s="361">
        <f t="shared" si="138"/>
        <v>2.0507005763231643</v>
      </c>
      <c r="L1228" s="297">
        <v>3.7544195361501762</v>
      </c>
      <c r="M1228" s="382">
        <v>2.3665188588157271</v>
      </c>
      <c r="N1228" s="296">
        <f t="shared" si="140"/>
        <v>0.20677311143384694</v>
      </c>
      <c r="R1228" s="356"/>
    </row>
    <row r="1229" spans="1:18" ht="12.75" customHeight="1" x14ac:dyDescent="0.35">
      <c r="A1229" s="295">
        <f t="shared" si="143"/>
        <v>279</v>
      </c>
      <c r="B1229" s="390" t="s">
        <v>1706</v>
      </c>
      <c r="C1229" s="295">
        <v>219.7</v>
      </c>
      <c r="D1229" s="295"/>
      <c r="E1229" s="295"/>
      <c r="F1229" s="295">
        <f t="shared" si="139"/>
        <v>219.7</v>
      </c>
      <c r="G1229" s="373" t="s">
        <v>1892</v>
      </c>
      <c r="H1229" s="326">
        <v>168</v>
      </c>
      <c r="I1229" s="296">
        <f t="shared" si="141"/>
        <v>3.0736259656994318E-3</v>
      </c>
      <c r="J1229" s="361">
        <f t="shared" si="142"/>
        <v>13.159575890843833</v>
      </c>
      <c r="K1229" s="361">
        <f t="shared" si="138"/>
        <v>2.8951066959856431</v>
      </c>
      <c r="L1229" s="297">
        <v>5.3003569922120137</v>
      </c>
      <c r="M1229" s="382">
        <v>3.3409678006810268</v>
      </c>
      <c r="N1229" s="296">
        <f t="shared" si="140"/>
        <v>0.1124078624475308</v>
      </c>
      <c r="R1229" s="356"/>
    </row>
    <row r="1230" spans="1:18" ht="12.75" customHeight="1" x14ac:dyDescent="0.35">
      <c r="A1230" s="295">
        <f t="shared" si="143"/>
        <v>280</v>
      </c>
      <c r="B1230" s="390" t="s">
        <v>1714</v>
      </c>
      <c r="C1230" s="295">
        <v>171.2</v>
      </c>
      <c r="D1230" s="295"/>
      <c r="E1230" s="295"/>
      <c r="F1230" s="295">
        <f t="shared" si="139"/>
        <v>171.2</v>
      </c>
      <c r="G1230" s="373" t="s">
        <v>1892</v>
      </c>
      <c r="H1230" s="326">
        <v>135</v>
      </c>
      <c r="I1230" s="296">
        <f t="shared" si="141"/>
        <v>2.4698780081513294E-3</v>
      </c>
      <c r="J1230" s="361">
        <f t="shared" si="142"/>
        <v>10.574659197999509</v>
      </c>
      <c r="K1230" s="361">
        <f t="shared" si="138"/>
        <v>2.3264250235598918</v>
      </c>
      <c r="L1230" s="297">
        <v>4.2592154401703679</v>
      </c>
      <c r="M1230" s="382">
        <v>2.6847062684043967</v>
      </c>
      <c r="N1230" s="296">
        <f t="shared" si="140"/>
        <v>0.11591709071340052</v>
      </c>
      <c r="R1230" s="356"/>
    </row>
    <row r="1231" spans="1:18" ht="12.75" customHeight="1" x14ac:dyDescent="0.35">
      <c r="A1231" s="295">
        <f t="shared" si="143"/>
        <v>281</v>
      </c>
      <c r="B1231" s="390" t="s">
        <v>1715</v>
      </c>
      <c r="C1231" s="295">
        <v>246.6</v>
      </c>
      <c r="D1231" s="295">
        <v>31.9</v>
      </c>
      <c r="E1231" s="295"/>
      <c r="F1231" s="295">
        <f t="shared" si="139"/>
        <v>278.5</v>
      </c>
      <c r="G1231" s="373" t="s">
        <v>1899</v>
      </c>
      <c r="H1231" s="326">
        <v>209</v>
      </c>
      <c r="I1231" s="296">
        <f t="shared" si="141"/>
        <v>3.823737064471317E-3</v>
      </c>
      <c r="J1231" s="361">
        <f t="shared" si="142"/>
        <v>16.371139054680718</v>
      </c>
      <c r="K1231" s="361">
        <f t="shared" si="138"/>
        <v>3.6016505920297579</v>
      </c>
      <c r="L1231" s="297">
        <v>6.5938964962637554</v>
      </c>
      <c r="M1231" s="382">
        <v>4.1563230377519913</v>
      </c>
      <c r="N1231" s="296">
        <f t="shared" si="140"/>
        <v>0.11031601142092001</v>
      </c>
      <c r="R1231" s="356"/>
    </row>
    <row r="1232" spans="1:18" ht="12.75" customHeight="1" x14ac:dyDescent="0.35">
      <c r="A1232" s="295">
        <f t="shared" si="143"/>
        <v>282</v>
      </c>
      <c r="B1232" s="390" t="s">
        <v>1717</v>
      </c>
      <c r="C1232" s="295">
        <v>138.4</v>
      </c>
      <c r="D1232" s="295"/>
      <c r="E1232" s="295"/>
      <c r="F1232" s="295">
        <f t="shared" si="139"/>
        <v>138.4</v>
      </c>
      <c r="G1232" s="373" t="s">
        <v>1892</v>
      </c>
      <c r="H1232" s="326">
        <v>140</v>
      </c>
      <c r="I1232" s="296">
        <f t="shared" si="141"/>
        <v>2.5613549714161932E-3</v>
      </c>
      <c r="J1232" s="361">
        <f t="shared" si="142"/>
        <v>10.966313242369861</v>
      </c>
      <c r="K1232" s="361">
        <f t="shared" si="138"/>
        <v>2.4125889133213692</v>
      </c>
      <c r="L1232" s="297">
        <v>4.4169641601766783</v>
      </c>
      <c r="M1232" s="382">
        <v>2.7841398339008556</v>
      </c>
      <c r="N1232" s="296">
        <f t="shared" si="140"/>
        <v>0.14869946640006332</v>
      </c>
      <c r="R1232" s="356"/>
    </row>
    <row r="1233" spans="1:18" ht="12.75" customHeight="1" x14ac:dyDescent="0.35">
      <c r="A1233" s="295">
        <f t="shared" si="143"/>
        <v>283</v>
      </c>
      <c r="B1233" s="390" t="s">
        <v>1718</v>
      </c>
      <c r="C1233" s="295">
        <v>990.2</v>
      </c>
      <c r="D1233" s="295"/>
      <c r="E1233" s="295"/>
      <c r="F1233" s="295">
        <f t="shared" si="139"/>
        <v>990.2</v>
      </c>
      <c r="G1233" s="373" t="s">
        <v>1899</v>
      </c>
      <c r="H1233" s="326">
        <v>566</v>
      </c>
      <c r="I1233" s="296">
        <f t="shared" si="141"/>
        <v>1.0355192241582611E-2</v>
      </c>
      <c r="J1233" s="361">
        <f t="shared" si="142"/>
        <v>44.335237822723869</v>
      </c>
      <c r="K1233" s="361">
        <f t="shared" si="138"/>
        <v>9.7537523209992507</v>
      </c>
      <c r="L1233" s="297">
        <v>17.857155104714284</v>
      </c>
      <c r="M1233" s="382">
        <v>11.255879614199172</v>
      </c>
      <c r="N1233" s="296">
        <f t="shared" si="140"/>
        <v>8.402547451286263E-2</v>
      </c>
      <c r="R1233" s="356"/>
    </row>
    <row r="1234" spans="1:18" ht="12.75" customHeight="1" x14ac:dyDescent="0.35">
      <c r="A1234" s="295">
        <f t="shared" si="143"/>
        <v>284</v>
      </c>
      <c r="B1234" s="390" t="s">
        <v>1719</v>
      </c>
      <c r="C1234" s="295">
        <v>184.5</v>
      </c>
      <c r="D1234" s="295"/>
      <c r="E1234" s="295"/>
      <c r="F1234" s="295">
        <f t="shared" si="139"/>
        <v>184.5</v>
      </c>
      <c r="G1234" s="373" t="s">
        <v>1892</v>
      </c>
      <c r="H1234" s="326">
        <v>163</v>
      </c>
      <c r="I1234" s="296">
        <f t="shared" si="141"/>
        <v>2.9821490024345681E-3</v>
      </c>
      <c r="J1234" s="361">
        <f t="shared" si="142"/>
        <v>12.767921846473481</v>
      </c>
      <c r="K1234" s="361">
        <f t="shared" si="138"/>
        <v>2.8089428062241657</v>
      </c>
      <c r="L1234" s="297">
        <v>5.1426082722057034</v>
      </c>
      <c r="M1234" s="382">
        <v>3.2415342351845675</v>
      </c>
      <c r="N1234" s="296">
        <f t="shared" si="140"/>
        <v>0.12986995750725158</v>
      </c>
      <c r="R1234" s="356"/>
    </row>
    <row r="1235" spans="1:18" ht="12.75" customHeight="1" x14ac:dyDescent="0.35">
      <c r="A1235" s="295">
        <f t="shared" si="143"/>
        <v>285</v>
      </c>
      <c r="B1235" s="390" t="s">
        <v>1726</v>
      </c>
      <c r="C1235" s="295">
        <v>96.2</v>
      </c>
      <c r="D1235" s="295"/>
      <c r="E1235" s="295"/>
      <c r="F1235" s="295">
        <f t="shared" si="139"/>
        <v>96.2</v>
      </c>
      <c r="G1235" s="373" t="s">
        <v>1892</v>
      </c>
      <c r="H1235" s="326">
        <v>109</v>
      </c>
      <c r="I1235" s="296">
        <f t="shared" si="141"/>
        <v>1.994197799174036E-3</v>
      </c>
      <c r="J1235" s="361">
        <f t="shared" si="142"/>
        <v>8.5380581672736771</v>
      </c>
      <c r="K1235" s="361">
        <f t="shared" si="138"/>
        <v>1.8783727968002089</v>
      </c>
      <c r="L1235" s="297">
        <v>3.4389220961375564</v>
      </c>
      <c r="M1235" s="382">
        <v>2.1676517278228089</v>
      </c>
      <c r="N1235" s="296">
        <f t="shared" si="140"/>
        <v>0.16655930133091734</v>
      </c>
      <c r="R1235" s="356"/>
    </row>
    <row r="1236" spans="1:18" ht="12.75" customHeight="1" x14ac:dyDescent="0.35">
      <c r="A1236" s="295">
        <f t="shared" si="143"/>
        <v>286</v>
      </c>
      <c r="B1236" s="390" t="s">
        <v>1727</v>
      </c>
      <c r="C1236" s="295">
        <v>150.80000000000001</v>
      </c>
      <c r="D1236" s="295"/>
      <c r="E1236" s="295"/>
      <c r="F1236" s="295">
        <f t="shared" si="139"/>
        <v>150.80000000000001</v>
      </c>
      <c r="G1236" s="373" t="s">
        <v>1892</v>
      </c>
      <c r="H1236" s="326">
        <v>118</v>
      </c>
      <c r="I1236" s="296">
        <f t="shared" si="141"/>
        <v>2.1588563330507916E-3</v>
      </c>
      <c r="J1236" s="361">
        <f t="shared" si="142"/>
        <v>9.2430354471403113</v>
      </c>
      <c r="K1236" s="361">
        <f t="shared" si="138"/>
        <v>2.0334677983708684</v>
      </c>
      <c r="L1236" s="297">
        <v>3.7228697921489142</v>
      </c>
      <c r="M1236" s="382">
        <v>2.3466321457164354</v>
      </c>
      <c r="N1236" s="296">
        <f t="shared" si="140"/>
        <v>0.11502655957146239</v>
      </c>
      <c r="R1236" s="356"/>
    </row>
    <row r="1237" spans="1:18" ht="12.75" customHeight="1" x14ac:dyDescent="0.35">
      <c r="A1237" s="295">
        <f t="shared" si="143"/>
        <v>287</v>
      </c>
      <c r="B1237" s="390" t="s">
        <v>1733</v>
      </c>
      <c r="C1237" s="295">
        <v>301.02</v>
      </c>
      <c r="D1237" s="295"/>
      <c r="E1237" s="295"/>
      <c r="F1237" s="295">
        <f t="shared" si="139"/>
        <v>301.02</v>
      </c>
      <c r="G1237" s="373" t="s">
        <v>1892</v>
      </c>
      <c r="H1237" s="326">
        <v>178</v>
      </c>
      <c r="I1237" s="296">
        <f t="shared" si="141"/>
        <v>3.2565798922291598E-3</v>
      </c>
      <c r="J1237" s="361">
        <f t="shared" si="142"/>
        <v>13.942883979584536</v>
      </c>
      <c r="K1237" s="361">
        <f t="shared" ref="K1237:K1286" si="144">J1237*0.22</f>
        <v>3.0674344755085978</v>
      </c>
      <c r="L1237" s="297">
        <v>5.6158544322246344</v>
      </c>
      <c r="M1237" s="382">
        <v>3.5398349316739455</v>
      </c>
      <c r="N1237" s="296">
        <f t="shared" si="140"/>
        <v>8.692448282171189E-2</v>
      </c>
      <c r="R1237" s="356"/>
    </row>
    <row r="1238" spans="1:18" ht="12.75" customHeight="1" x14ac:dyDescent="0.35">
      <c r="A1238" s="295">
        <f t="shared" si="143"/>
        <v>288</v>
      </c>
      <c r="B1238" s="390" t="s">
        <v>1734</v>
      </c>
      <c r="C1238" s="295">
        <v>725.3</v>
      </c>
      <c r="D1238" s="295"/>
      <c r="E1238" s="295"/>
      <c r="F1238" s="295">
        <f t="shared" si="139"/>
        <v>725.3</v>
      </c>
      <c r="G1238" s="373" t="s">
        <v>1899</v>
      </c>
      <c r="H1238" s="326">
        <v>484</v>
      </c>
      <c r="I1238" s="296">
        <f t="shared" si="141"/>
        <v>8.8549700440388388E-3</v>
      </c>
      <c r="J1238" s="361">
        <f t="shared" si="142"/>
        <v>37.912111495050084</v>
      </c>
      <c r="K1238" s="361">
        <f t="shared" si="144"/>
        <v>8.3406645289110184</v>
      </c>
      <c r="L1238" s="297">
        <v>15.270076096610801</v>
      </c>
      <c r="M1238" s="382">
        <v>9.6251691400572437</v>
      </c>
      <c r="N1238" s="296">
        <f t="shared" si="140"/>
        <v>9.8094610865337314E-2</v>
      </c>
      <c r="R1238" s="356"/>
    </row>
    <row r="1239" spans="1:18" ht="12.75" customHeight="1" x14ac:dyDescent="0.35">
      <c r="A1239" s="295">
        <f t="shared" si="143"/>
        <v>289</v>
      </c>
      <c r="B1239" s="390" t="s">
        <v>1735</v>
      </c>
      <c r="C1239" s="295">
        <v>1494.6</v>
      </c>
      <c r="D1239" s="295">
        <v>88.8</v>
      </c>
      <c r="E1239" s="295"/>
      <c r="F1239" s="295">
        <f t="shared" si="139"/>
        <v>1583.3999999999999</v>
      </c>
      <c r="G1239" s="373" t="s">
        <v>1907</v>
      </c>
      <c r="H1239" s="326">
        <v>850</v>
      </c>
      <c r="I1239" s="296">
        <f t="shared" si="141"/>
        <v>1.5551083755026888E-2</v>
      </c>
      <c r="J1239" s="361">
        <f t="shared" si="142"/>
        <v>66.581187542959867</v>
      </c>
      <c r="K1239" s="361">
        <f t="shared" si="144"/>
        <v>14.647861259451171</v>
      </c>
      <c r="L1239" s="297">
        <v>26.817282401072688</v>
      </c>
      <c r="M1239" s="382">
        <v>16.903706134398053</v>
      </c>
      <c r="N1239" s="296">
        <f t="shared" si="140"/>
        <v>7.8912490424328532E-2</v>
      </c>
      <c r="R1239" s="356"/>
    </row>
    <row r="1240" spans="1:18" ht="12.75" customHeight="1" x14ac:dyDescent="0.35">
      <c r="A1240" s="295">
        <f t="shared" si="143"/>
        <v>290</v>
      </c>
      <c r="B1240" s="390" t="s">
        <v>1736</v>
      </c>
      <c r="C1240" s="295">
        <v>1123</v>
      </c>
      <c r="D1240" s="295"/>
      <c r="E1240" s="295">
        <v>374</v>
      </c>
      <c r="F1240" s="295">
        <f t="shared" si="139"/>
        <v>1497</v>
      </c>
      <c r="G1240" s="373" t="s">
        <v>1907</v>
      </c>
      <c r="H1240" s="326">
        <v>780</v>
      </c>
      <c r="I1240" s="296">
        <f t="shared" si="141"/>
        <v>1.4270406269318791E-2</v>
      </c>
      <c r="J1240" s="361">
        <f t="shared" si="142"/>
        <v>61.098030921774935</v>
      </c>
      <c r="K1240" s="361">
        <f t="shared" si="144"/>
        <v>13.441566802790486</v>
      </c>
      <c r="L1240" s="297">
        <v>24.608800320984351</v>
      </c>
      <c r="M1240" s="382">
        <v>15.511636217447625</v>
      </c>
      <c r="N1240" s="296">
        <f t="shared" si="140"/>
        <v>7.659320926051931E-2</v>
      </c>
      <c r="R1240" s="356"/>
    </row>
    <row r="1241" spans="1:18" ht="12.75" customHeight="1" x14ac:dyDescent="0.35">
      <c r="A1241" s="295">
        <f t="shared" si="143"/>
        <v>291</v>
      </c>
      <c r="B1241" s="390" t="s">
        <v>1737</v>
      </c>
      <c r="C1241" s="295">
        <v>1486.2</v>
      </c>
      <c r="D1241" s="295"/>
      <c r="E1241" s="295"/>
      <c r="F1241" s="295">
        <f t="shared" si="139"/>
        <v>1486.2</v>
      </c>
      <c r="G1241" s="373" t="s">
        <v>1907</v>
      </c>
      <c r="H1241" s="326">
        <v>860</v>
      </c>
      <c r="I1241" s="296">
        <f t="shared" si="141"/>
        <v>1.5734037681556616E-2</v>
      </c>
      <c r="J1241" s="361">
        <f t="shared" si="142"/>
        <v>67.364495631700578</v>
      </c>
      <c r="K1241" s="361">
        <f t="shared" si="144"/>
        <v>14.820189038974128</v>
      </c>
      <c r="L1241" s="297">
        <v>27.132779841085309</v>
      </c>
      <c r="M1241" s="382">
        <v>17.102573265390969</v>
      </c>
      <c r="N1241" s="296">
        <f t="shared" si="140"/>
        <v>8.5062601115025546E-2</v>
      </c>
      <c r="R1241" s="356"/>
    </row>
    <row r="1242" spans="1:18" ht="12.75" customHeight="1" x14ac:dyDescent="0.35">
      <c r="A1242" s="295">
        <f t="shared" si="143"/>
        <v>292</v>
      </c>
      <c r="B1242" s="390" t="s">
        <v>1738</v>
      </c>
      <c r="C1242" s="295">
        <v>2557.9</v>
      </c>
      <c r="D1242" s="295"/>
      <c r="E1242" s="295"/>
      <c r="F1242" s="295">
        <f t="shared" si="139"/>
        <v>2557.9</v>
      </c>
      <c r="G1242" s="373" t="s">
        <v>1899</v>
      </c>
      <c r="H1242" s="326">
        <v>1500</v>
      </c>
      <c r="I1242" s="296">
        <f t="shared" si="141"/>
        <v>2.7443088979459213E-2</v>
      </c>
      <c r="J1242" s="361">
        <f t="shared" si="142"/>
        <v>117.49621331110563</v>
      </c>
      <c r="K1242" s="361">
        <f t="shared" si="144"/>
        <v>25.849166928443239</v>
      </c>
      <c r="L1242" s="297">
        <v>47.324616001892984</v>
      </c>
      <c r="M1242" s="382">
        <v>29.830069648937737</v>
      </c>
      <c r="N1242" s="296">
        <f t="shared" si="140"/>
        <v>8.6203552089753166E-2</v>
      </c>
      <c r="R1242" s="356"/>
    </row>
    <row r="1243" spans="1:18" ht="12.75" customHeight="1" x14ac:dyDescent="0.35">
      <c r="A1243" s="295">
        <f t="shared" si="143"/>
        <v>293</v>
      </c>
      <c r="B1243" s="390" t="s">
        <v>1739</v>
      </c>
      <c r="C1243" s="295">
        <v>2559.3000000000002</v>
      </c>
      <c r="D1243" s="295"/>
      <c r="E1243" s="295"/>
      <c r="F1243" s="295">
        <f t="shared" si="139"/>
        <v>2559.3000000000002</v>
      </c>
      <c r="G1243" s="373" t="s">
        <v>1907</v>
      </c>
      <c r="H1243" s="326">
        <v>875</v>
      </c>
      <c r="I1243" s="296">
        <f t="shared" si="141"/>
        <v>1.6008468571351207E-2</v>
      </c>
      <c r="J1243" s="361">
        <f t="shared" si="142"/>
        <v>68.53945776481163</v>
      </c>
      <c r="K1243" s="361">
        <f t="shared" si="144"/>
        <v>15.078680708258558</v>
      </c>
      <c r="L1243" s="297">
        <v>27.606026001104237</v>
      </c>
      <c r="M1243" s="382">
        <v>17.400873961880347</v>
      </c>
      <c r="N1243" s="296">
        <f t="shared" si="140"/>
        <v>5.0257898033077314E-2</v>
      </c>
      <c r="R1243" s="356"/>
    </row>
    <row r="1244" spans="1:18" ht="12.75" customHeight="1" x14ac:dyDescent="0.35">
      <c r="A1244" s="295">
        <f t="shared" si="143"/>
        <v>294</v>
      </c>
      <c r="B1244" s="390" t="s">
        <v>1740</v>
      </c>
      <c r="C1244" s="295">
        <v>1346.9</v>
      </c>
      <c r="D1244" s="295"/>
      <c r="E1244" s="295"/>
      <c r="F1244" s="295">
        <f t="shared" si="139"/>
        <v>1346.9</v>
      </c>
      <c r="G1244" s="373" t="s">
        <v>1892</v>
      </c>
      <c r="H1244" s="326">
        <v>970</v>
      </c>
      <c r="I1244" s="296">
        <f t="shared" si="141"/>
        <v>1.7746530873383626E-2</v>
      </c>
      <c r="J1244" s="361">
        <f t="shared" si="142"/>
        <v>75.980884607848324</v>
      </c>
      <c r="K1244" s="361">
        <f t="shared" si="144"/>
        <v>16.715794613726633</v>
      </c>
      <c r="L1244" s="297">
        <v>30.60325168122413</v>
      </c>
      <c r="M1244" s="382">
        <v>19.29011170631307</v>
      </c>
      <c r="N1244" s="296">
        <f t="shared" si="140"/>
        <v>0.10586535200023174</v>
      </c>
      <c r="R1244" s="356"/>
    </row>
    <row r="1245" spans="1:18" ht="12.75" customHeight="1" x14ac:dyDescent="0.35">
      <c r="A1245" s="295">
        <f t="shared" si="143"/>
        <v>295</v>
      </c>
      <c r="B1245" s="390" t="s">
        <v>1741</v>
      </c>
      <c r="C1245" s="295">
        <v>2035.1</v>
      </c>
      <c r="D1245" s="295"/>
      <c r="E1245" s="295"/>
      <c r="F1245" s="295">
        <f t="shared" si="139"/>
        <v>2035.1</v>
      </c>
      <c r="G1245" s="373" t="s">
        <v>1892</v>
      </c>
      <c r="H1245" s="326">
        <v>696</v>
      </c>
      <c r="I1245" s="296">
        <f t="shared" si="141"/>
        <v>1.2733593286469076E-2</v>
      </c>
      <c r="J1245" s="361">
        <f t="shared" si="142"/>
        <v>54.518242976353022</v>
      </c>
      <c r="K1245" s="361">
        <f t="shared" si="144"/>
        <v>11.994013454797665</v>
      </c>
      <c r="L1245" s="297">
        <v>21.958621824878342</v>
      </c>
      <c r="M1245" s="382">
        <v>13.841152317107111</v>
      </c>
      <c r="N1245" s="296">
        <f t="shared" si="140"/>
        <v>5.0273711647160414E-2</v>
      </c>
      <c r="R1245" s="356"/>
    </row>
    <row r="1246" spans="1:18" ht="12.75" customHeight="1" x14ac:dyDescent="0.35">
      <c r="A1246" s="295">
        <f t="shared" si="143"/>
        <v>296</v>
      </c>
      <c r="B1246" s="390" t="s">
        <v>1742</v>
      </c>
      <c r="C1246" s="295">
        <v>1523.5</v>
      </c>
      <c r="D1246" s="295"/>
      <c r="E1246" s="295"/>
      <c r="F1246" s="295">
        <f t="shared" si="139"/>
        <v>1523.5</v>
      </c>
      <c r="G1246" s="373" t="s">
        <v>1892</v>
      </c>
      <c r="H1246" s="326">
        <v>746</v>
      </c>
      <c r="I1246" s="296">
        <f t="shared" si="141"/>
        <v>1.3648362919117715E-2</v>
      </c>
      <c r="J1246" s="361">
        <f t="shared" si="142"/>
        <v>58.43478342005654</v>
      </c>
      <c r="K1246" s="361">
        <f t="shared" si="144"/>
        <v>12.85565235241244</v>
      </c>
      <c r="L1246" s="297">
        <v>23.536109024941442</v>
      </c>
      <c r="M1246" s="382">
        <v>14.835487972071702</v>
      </c>
      <c r="N1246" s="296">
        <f t="shared" si="140"/>
        <v>7.1980330009505822E-2</v>
      </c>
      <c r="R1246" s="356"/>
    </row>
    <row r="1247" spans="1:18" ht="12.75" customHeight="1" x14ac:dyDescent="0.35">
      <c r="A1247" s="295">
        <f t="shared" si="143"/>
        <v>297</v>
      </c>
      <c r="B1247" s="390" t="s">
        <v>1743</v>
      </c>
      <c r="C1247" s="295">
        <v>2022.1</v>
      </c>
      <c r="D1247" s="295"/>
      <c r="E1247" s="295"/>
      <c r="F1247" s="295">
        <f t="shared" si="139"/>
        <v>2022.1</v>
      </c>
      <c r="G1247" s="373" t="s">
        <v>1907</v>
      </c>
      <c r="H1247" s="326">
        <v>1200</v>
      </c>
      <c r="I1247" s="296">
        <f t="shared" si="141"/>
        <v>2.1954471183567369E-2</v>
      </c>
      <c r="J1247" s="361">
        <f t="shared" si="142"/>
        <v>93.996970648884513</v>
      </c>
      <c r="K1247" s="361">
        <f t="shared" si="144"/>
        <v>20.679333542754595</v>
      </c>
      <c r="L1247" s="297">
        <v>37.859692801514385</v>
      </c>
      <c r="M1247" s="382">
        <v>23.864055719150191</v>
      </c>
      <c r="N1247" s="296">
        <f t="shared" si="140"/>
        <v>8.7236067806885767E-2</v>
      </c>
      <c r="R1247" s="356"/>
    </row>
    <row r="1248" spans="1:18" ht="12.75" customHeight="1" x14ac:dyDescent="0.35">
      <c r="A1248" s="295">
        <f t="shared" si="143"/>
        <v>298</v>
      </c>
      <c r="B1248" s="390" t="s">
        <v>1744</v>
      </c>
      <c r="C1248" s="295">
        <v>147.19999999999999</v>
      </c>
      <c r="D1248" s="295"/>
      <c r="E1248" s="295"/>
      <c r="F1248" s="295">
        <f t="shared" si="139"/>
        <v>147.19999999999999</v>
      </c>
      <c r="G1248" s="373" t="s">
        <v>1892</v>
      </c>
      <c r="H1248" s="326">
        <v>100</v>
      </c>
      <c r="I1248" s="296">
        <f t="shared" si="141"/>
        <v>1.8295392652972809E-3</v>
      </c>
      <c r="J1248" s="361">
        <f t="shared" si="142"/>
        <v>7.8330808874070428</v>
      </c>
      <c r="K1248" s="361">
        <f t="shared" si="144"/>
        <v>1.7232777952295495</v>
      </c>
      <c r="L1248" s="297">
        <v>3.1549744001261986</v>
      </c>
      <c r="M1248" s="382">
        <v>1.9886713099291826</v>
      </c>
      <c r="N1248" s="296">
        <f t="shared" si="140"/>
        <v>9.9864160276440045E-2</v>
      </c>
      <c r="R1248" s="356"/>
    </row>
    <row r="1249" spans="1:18" ht="12.75" customHeight="1" x14ac:dyDescent="0.35">
      <c r="A1249" s="295">
        <f t="shared" si="143"/>
        <v>299</v>
      </c>
      <c r="B1249" s="390" t="s">
        <v>1745</v>
      </c>
      <c r="C1249" s="295">
        <v>1486.9</v>
      </c>
      <c r="D1249" s="295"/>
      <c r="E1249" s="295"/>
      <c r="F1249" s="295">
        <f t="shared" si="139"/>
        <v>1486.9</v>
      </c>
      <c r="G1249" s="373" t="s">
        <v>1907</v>
      </c>
      <c r="H1249" s="326">
        <v>875</v>
      </c>
      <c r="I1249" s="296">
        <f t="shared" si="141"/>
        <v>1.6008468571351207E-2</v>
      </c>
      <c r="J1249" s="361">
        <f t="shared" si="142"/>
        <v>68.53945776481163</v>
      </c>
      <c r="K1249" s="361">
        <f t="shared" si="144"/>
        <v>15.078680708258558</v>
      </c>
      <c r="L1249" s="297">
        <v>27.606026001104237</v>
      </c>
      <c r="M1249" s="382">
        <v>17.400873961880347</v>
      </c>
      <c r="N1249" s="296">
        <f t="shared" si="140"/>
        <v>8.6505507052293207E-2</v>
      </c>
      <c r="R1249" s="356"/>
    </row>
    <row r="1250" spans="1:18" ht="12.75" customHeight="1" x14ac:dyDescent="0.35">
      <c r="A1250" s="295">
        <f t="shared" si="143"/>
        <v>300</v>
      </c>
      <c r="B1250" s="390" t="s">
        <v>1746</v>
      </c>
      <c r="C1250" s="295">
        <v>252.3</v>
      </c>
      <c r="D1250" s="295"/>
      <c r="E1250" s="295"/>
      <c r="F1250" s="295">
        <f t="shared" si="139"/>
        <v>252.3</v>
      </c>
      <c r="G1250" s="373" t="s">
        <v>1892</v>
      </c>
      <c r="H1250" s="326">
        <v>212</v>
      </c>
      <c r="I1250" s="296">
        <f t="shared" si="141"/>
        <v>3.8786232424302355E-3</v>
      </c>
      <c r="J1250" s="361">
        <f t="shared" si="142"/>
        <v>16.606131481302931</v>
      </c>
      <c r="K1250" s="361">
        <f t="shared" si="144"/>
        <v>3.6533489258866449</v>
      </c>
      <c r="L1250" s="297">
        <v>6.6885457282675409</v>
      </c>
      <c r="M1250" s="382">
        <v>4.2159831770498668</v>
      </c>
      <c r="N1250" s="296">
        <f t="shared" si="140"/>
        <v>0.12351965641104631</v>
      </c>
      <c r="R1250" s="356"/>
    </row>
    <row r="1251" spans="1:18" ht="12.75" customHeight="1" x14ac:dyDescent="0.35">
      <c r="A1251" s="295">
        <f t="shared" si="143"/>
        <v>301</v>
      </c>
      <c r="B1251" s="390" t="s">
        <v>1747</v>
      </c>
      <c r="C1251" s="295">
        <v>127.4</v>
      </c>
      <c r="D1251" s="295"/>
      <c r="E1251" s="295">
        <v>58.5</v>
      </c>
      <c r="F1251" s="295">
        <f t="shared" si="139"/>
        <v>185.9</v>
      </c>
      <c r="G1251" s="373" t="s">
        <v>1892</v>
      </c>
      <c r="H1251" s="326">
        <v>119</v>
      </c>
      <c r="I1251" s="296">
        <f t="shared" si="141"/>
        <v>2.1771517257037644E-3</v>
      </c>
      <c r="J1251" s="361">
        <f t="shared" si="142"/>
        <v>9.3213662560143824</v>
      </c>
      <c r="K1251" s="361">
        <f t="shared" si="144"/>
        <v>2.0507005763231643</v>
      </c>
      <c r="L1251" s="297">
        <v>3.7544195361501762</v>
      </c>
      <c r="M1251" s="382">
        <v>2.3665188588157271</v>
      </c>
      <c r="N1251" s="296">
        <f t="shared" si="140"/>
        <v>9.409900606403146E-2</v>
      </c>
      <c r="R1251" s="356"/>
    </row>
    <row r="1252" spans="1:18" ht="12.75" customHeight="1" x14ac:dyDescent="0.35">
      <c r="A1252" s="295">
        <f t="shared" si="143"/>
        <v>302</v>
      </c>
      <c r="B1252" s="390" t="s">
        <v>1748</v>
      </c>
      <c r="C1252" s="295">
        <v>148.4</v>
      </c>
      <c r="D1252" s="295"/>
      <c r="E1252" s="295"/>
      <c r="F1252" s="295">
        <f t="shared" si="139"/>
        <v>148.4</v>
      </c>
      <c r="G1252" s="373" t="s">
        <v>1892</v>
      </c>
      <c r="H1252" s="326">
        <v>85</v>
      </c>
      <c r="I1252" s="296">
        <f t="shared" si="141"/>
        <v>1.5551083755026888E-3</v>
      </c>
      <c r="J1252" s="361">
        <f t="shared" si="142"/>
        <v>6.6581187542959865</v>
      </c>
      <c r="K1252" s="361">
        <f t="shared" si="144"/>
        <v>1.4647861259451171</v>
      </c>
      <c r="L1252" s="297">
        <v>2.6817282401072688</v>
      </c>
      <c r="M1252" s="382">
        <v>1.6903706134398051</v>
      </c>
      <c r="N1252" s="296">
        <f t="shared" si="140"/>
        <v>8.4198138367844857E-2</v>
      </c>
      <c r="R1252" s="356"/>
    </row>
    <row r="1253" spans="1:18" ht="12.75" customHeight="1" x14ac:dyDescent="0.35">
      <c r="A1253" s="295">
        <f t="shared" si="143"/>
        <v>303</v>
      </c>
      <c r="B1253" s="390" t="s">
        <v>1749</v>
      </c>
      <c r="C1253" s="295">
        <v>166</v>
      </c>
      <c r="D1253" s="295"/>
      <c r="E1253" s="295"/>
      <c r="F1253" s="295">
        <f t="shared" si="139"/>
        <v>166</v>
      </c>
      <c r="G1253" s="373" t="s">
        <v>1892</v>
      </c>
      <c r="H1253" s="326">
        <v>155</v>
      </c>
      <c r="I1253" s="296">
        <f t="shared" si="141"/>
        <v>2.8357858612107854E-3</v>
      </c>
      <c r="J1253" s="361">
        <f t="shared" si="142"/>
        <v>12.141275375480916</v>
      </c>
      <c r="K1253" s="361">
        <f t="shared" si="144"/>
        <v>2.6710805826058017</v>
      </c>
      <c r="L1253" s="297">
        <v>4.8902103201956075</v>
      </c>
      <c r="M1253" s="382">
        <v>3.0824405303902336</v>
      </c>
      <c r="N1253" s="296">
        <f t="shared" si="140"/>
        <v>0.13725907716067806</v>
      </c>
      <c r="R1253" s="356"/>
    </row>
    <row r="1254" spans="1:18" ht="12.75" customHeight="1" x14ac:dyDescent="0.35">
      <c r="A1254" s="295">
        <f t="shared" si="143"/>
        <v>304</v>
      </c>
      <c r="B1254" s="390" t="s">
        <v>1750</v>
      </c>
      <c r="C1254" s="295">
        <v>1491.85</v>
      </c>
      <c r="D1254" s="295"/>
      <c r="E1254" s="295">
        <v>243</v>
      </c>
      <c r="F1254" s="295">
        <f t="shared" si="139"/>
        <v>1734.85</v>
      </c>
      <c r="G1254" s="373" t="s">
        <v>1892</v>
      </c>
      <c r="H1254" s="326">
        <v>888</v>
      </c>
      <c r="I1254" s="296">
        <f t="shared" si="141"/>
        <v>1.6246308675839854E-2</v>
      </c>
      <c r="J1254" s="361">
        <f t="shared" si="142"/>
        <v>69.557758280174539</v>
      </c>
      <c r="K1254" s="361">
        <f t="shared" si="144"/>
        <v>15.302706821638399</v>
      </c>
      <c r="L1254" s="297">
        <v>28.016172673120646</v>
      </c>
      <c r="M1254" s="382">
        <v>17.659401232171142</v>
      </c>
      <c r="N1254" s="296">
        <f t="shared" si="140"/>
        <v>7.5243415284955317E-2</v>
      </c>
      <c r="R1254" s="356"/>
    </row>
    <row r="1255" spans="1:18" ht="12.75" customHeight="1" x14ac:dyDescent="0.35">
      <c r="A1255" s="295">
        <f t="shared" si="143"/>
        <v>305</v>
      </c>
      <c r="B1255" s="390" t="s">
        <v>1751</v>
      </c>
      <c r="C1255" s="295">
        <v>213.8</v>
      </c>
      <c r="D1255" s="295"/>
      <c r="E1255" s="295"/>
      <c r="F1255" s="295">
        <f t="shared" si="139"/>
        <v>213.8</v>
      </c>
      <c r="G1255" s="373" t="s">
        <v>1892</v>
      </c>
      <c r="H1255" s="326">
        <v>211</v>
      </c>
      <c r="I1255" s="296">
        <f t="shared" si="141"/>
        <v>3.8603278497772626E-3</v>
      </c>
      <c r="J1255" s="361">
        <f t="shared" si="142"/>
        <v>16.52780067242886</v>
      </c>
      <c r="K1255" s="361">
        <f t="shared" si="144"/>
        <v>3.6361161479343491</v>
      </c>
      <c r="L1255" s="297">
        <v>6.6569959842662794</v>
      </c>
      <c r="M1255" s="382">
        <v>4.1960964639505756</v>
      </c>
      <c r="N1255" s="296">
        <f t="shared" si="140"/>
        <v>0.1450748796472407</v>
      </c>
      <c r="R1255" s="356"/>
    </row>
    <row r="1256" spans="1:18" ht="12.75" customHeight="1" x14ac:dyDescent="0.35">
      <c r="A1256" s="295">
        <f t="shared" si="143"/>
        <v>306</v>
      </c>
      <c r="B1256" s="390" t="s">
        <v>1752</v>
      </c>
      <c r="C1256" s="295">
        <v>123.2</v>
      </c>
      <c r="D1256" s="295"/>
      <c r="E1256" s="295"/>
      <c r="F1256" s="295">
        <f t="shared" si="139"/>
        <v>123.2</v>
      </c>
      <c r="G1256" s="373" t="s">
        <v>1892</v>
      </c>
      <c r="H1256" s="326">
        <v>121</v>
      </c>
      <c r="I1256" s="296">
        <f t="shared" si="141"/>
        <v>2.2137425110097097E-3</v>
      </c>
      <c r="J1256" s="361">
        <f t="shared" si="142"/>
        <v>9.478027873762521</v>
      </c>
      <c r="K1256" s="361">
        <f t="shared" si="144"/>
        <v>2.0851661322277546</v>
      </c>
      <c r="L1256" s="297">
        <v>3.8175190241527002</v>
      </c>
      <c r="M1256" s="382">
        <v>2.4062922850143109</v>
      </c>
      <c r="N1256" s="296">
        <f t="shared" si="140"/>
        <v>0.14437504314251046</v>
      </c>
      <c r="R1256" s="356"/>
    </row>
    <row r="1257" spans="1:18" ht="12.75" customHeight="1" x14ac:dyDescent="0.35">
      <c r="A1257" s="295">
        <f t="shared" si="143"/>
        <v>307</v>
      </c>
      <c r="B1257" s="390" t="s">
        <v>250</v>
      </c>
      <c r="C1257" s="295">
        <v>120.6</v>
      </c>
      <c r="D1257" s="295"/>
      <c r="E1257" s="295"/>
      <c r="F1257" s="295">
        <f t="shared" si="139"/>
        <v>120.6</v>
      </c>
      <c r="G1257" s="373" t="s">
        <v>1892</v>
      </c>
      <c r="H1257" s="326">
        <v>133</v>
      </c>
      <c r="I1257" s="296">
        <f t="shared" si="141"/>
        <v>2.4332872228453838E-3</v>
      </c>
      <c r="J1257" s="361">
        <f t="shared" si="142"/>
        <v>10.417997580251368</v>
      </c>
      <c r="K1257" s="361">
        <f t="shared" si="144"/>
        <v>2.291959467655301</v>
      </c>
      <c r="L1257" s="297">
        <v>4.1961159521678439</v>
      </c>
      <c r="M1257" s="382">
        <v>2.6449328422058129</v>
      </c>
      <c r="N1257" s="296">
        <f t="shared" si="140"/>
        <v>0.16211447630414863</v>
      </c>
      <c r="R1257" s="356"/>
    </row>
    <row r="1258" spans="1:18" ht="12.75" customHeight="1" x14ac:dyDescent="0.35">
      <c r="A1258" s="295">
        <f t="shared" si="143"/>
        <v>308</v>
      </c>
      <c r="B1258" s="390" t="s">
        <v>251</v>
      </c>
      <c r="C1258" s="295">
        <v>151.1</v>
      </c>
      <c r="D1258" s="295"/>
      <c r="E1258" s="295"/>
      <c r="F1258" s="295">
        <f t="shared" si="139"/>
        <v>151.1</v>
      </c>
      <c r="G1258" s="373" t="s">
        <v>1892</v>
      </c>
      <c r="H1258" s="326">
        <v>149</v>
      </c>
      <c r="I1258" s="296">
        <f t="shared" si="141"/>
        <v>2.7260135052929488E-3</v>
      </c>
      <c r="J1258" s="361">
        <f t="shared" si="142"/>
        <v>11.671290522236495</v>
      </c>
      <c r="K1258" s="361">
        <f t="shared" si="144"/>
        <v>2.567683914892029</v>
      </c>
      <c r="L1258" s="297">
        <v>4.7009118561880356</v>
      </c>
      <c r="M1258" s="382">
        <v>2.9631202517944821</v>
      </c>
      <c r="N1258" s="296">
        <f t="shared" si="140"/>
        <v>0.14495702544745892</v>
      </c>
      <c r="R1258" s="356"/>
    </row>
    <row r="1259" spans="1:18" ht="12.75" customHeight="1" x14ac:dyDescent="0.35">
      <c r="A1259" s="295">
        <f t="shared" si="143"/>
        <v>309</v>
      </c>
      <c r="B1259" s="390" t="s">
        <v>252</v>
      </c>
      <c r="C1259" s="295">
        <v>96</v>
      </c>
      <c r="D1259" s="295"/>
      <c r="E1259" s="295"/>
      <c r="F1259" s="295">
        <f t="shared" si="139"/>
        <v>96</v>
      </c>
      <c r="G1259" s="373" t="s">
        <v>1899</v>
      </c>
      <c r="H1259" s="326">
        <v>120</v>
      </c>
      <c r="I1259" s="296">
        <f t="shared" si="141"/>
        <v>2.1954471183567373E-3</v>
      </c>
      <c r="J1259" s="361">
        <f t="shared" si="142"/>
        <v>9.3996970648884517</v>
      </c>
      <c r="K1259" s="361">
        <f t="shared" si="144"/>
        <v>2.0679333542754592</v>
      </c>
      <c r="L1259" s="297">
        <v>3.7859692801514382</v>
      </c>
      <c r="M1259" s="382">
        <v>2.3864055719150192</v>
      </c>
      <c r="N1259" s="296">
        <f t="shared" si="140"/>
        <v>0.18375005490864968</v>
      </c>
      <c r="R1259" s="356"/>
    </row>
    <row r="1260" spans="1:18" ht="12.75" customHeight="1" x14ac:dyDescent="0.35">
      <c r="A1260" s="295">
        <f t="shared" si="143"/>
        <v>310</v>
      </c>
      <c r="B1260" s="390" t="s">
        <v>253</v>
      </c>
      <c r="C1260" s="295">
        <v>145.9</v>
      </c>
      <c r="D1260" s="295"/>
      <c r="E1260" s="295"/>
      <c r="F1260" s="295">
        <f t="shared" si="139"/>
        <v>145.9</v>
      </c>
      <c r="G1260" s="373" t="s">
        <v>1892</v>
      </c>
      <c r="H1260" s="326">
        <v>190</v>
      </c>
      <c r="I1260" s="296">
        <f t="shared" si="141"/>
        <v>3.4761246040648339E-3</v>
      </c>
      <c r="J1260" s="361">
        <f t="shared" si="142"/>
        <v>14.882853686073382</v>
      </c>
      <c r="K1260" s="361">
        <f t="shared" si="144"/>
        <v>3.2742278109361442</v>
      </c>
      <c r="L1260" s="297">
        <v>5.9944513602397773</v>
      </c>
      <c r="M1260" s="382">
        <v>3.778475488865447</v>
      </c>
      <c r="N1260" s="296">
        <f t="shared" si="140"/>
        <v>0.19143254520983377</v>
      </c>
      <c r="R1260" s="356"/>
    </row>
    <row r="1261" spans="1:18" ht="12.75" customHeight="1" x14ac:dyDescent="0.35">
      <c r="A1261" s="295">
        <f t="shared" si="143"/>
        <v>311</v>
      </c>
      <c r="B1261" s="390" t="s">
        <v>254</v>
      </c>
      <c r="C1261" s="295">
        <v>184.6</v>
      </c>
      <c r="D1261" s="295"/>
      <c r="E1261" s="295"/>
      <c r="F1261" s="295">
        <f t="shared" si="139"/>
        <v>184.6</v>
      </c>
      <c r="G1261" s="373" t="s">
        <v>1899</v>
      </c>
      <c r="H1261" s="326">
        <v>200</v>
      </c>
      <c r="I1261" s="296">
        <f t="shared" si="141"/>
        <v>3.6590785305945618E-3</v>
      </c>
      <c r="J1261" s="361">
        <f t="shared" si="142"/>
        <v>15.666161774814086</v>
      </c>
      <c r="K1261" s="361">
        <f t="shared" si="144"/>
        <v>3.446555590459099</v>
      </c>
      <c r="L1261" s="297">
        <v>6.3099488002523971</v>
      </c>
      <c r="M1261" s="382">
        <v>3.9773426198583652</v>
      </c>
      <c r="N1261" s="296">
        <f t="shared" si="140"/>
        <v>0.15926331953079062</v>
      </c>
      <c r="R1261" s="356"/>
    </row>
    <row r="1262" spans="1:18" ht="12.75" customHeight="1" x14ac:dyDescent="0.35">
      <c r="A1262" s="295">
        <f t="shared" si="143"/>
        <v>312</v>
      </c>
      <c r="B1262" s="390" t="s">
        <v>255</v>
      </c>
      <c r="C1262" s="295">
        <v>185.1</v>
      </c>
      <c r="D1262" s="295"/>
      <c r="E1262" s="295"/>
      <c r="F1262" s="295">
        <f t="shared" si="139"/>
        <v>185.1</v>
      </c>
      <c r="G1262" s="373" t="s">
        <v>1899</v>
      </c>
      <c r="H1262" s="326">
        <v>120</v>
      </c>
      <c r="I1262" s="296">
        <f t="shared" si="141"/>
        <v>2.1954471183567373E-3</v>
      </c>
      <c r="J1262" s="361">
        <f t="shared" si="142"/>
        <v>9.3996970648884517</v>
      </c>
      <c r="K1262" s="361">
        <f t="shared" si="144"/>
        <v>2.0679333542754592</v>
      </c>
      <c r="L1262" s="297">
        <v>3.7859692801514382</v>
      </c>
      <c r="M1262" s="382">
        <v>2.3864055719150192</v>
      </c>
      <c r="N1262" s="296">
        <f t="shared" si="140"/>
        <v>9.5299866403189465E-2</v>
      </c>
      <c r="R1262" s="356"/>
    </row>
    <row r="1263" spans="1:18" ht="12.75" customHeight="1" x14ac:dyDescent="0.35">
      <c r="A1263" s="295">
        <f t="shared" si="143"/>
        <v>313</v>
      </c>
      <c r="B1263" s="390" t="s">
        <v>256</v>
      </c>
      <c r="C1263" s="295">
        <v>190.2</v>
      </c>
      <c r="D1263" s="295"/>
      <c r="E1263" s="295"/>
      <c r="F1263" s="295">
        <f t="shared" si="139"/>
        <v>190.2</v>
      </c>
      <c r="G1263" s="373" t="s">
        <v>1892</v>
      </c>
      <c r="H1263" s="326">
        <v>160</v>
      </c>
      <c r="I1263" s="296">
        <f t="shared" si="141"/>
        <v>2.9272628244756496E-3</v>
      </c>
      <c r="J1263" s="361">
        <f t="shared" si="142"/>
        <v>12.53292941985127</v>
      </c>
      <c r="K1263" s="361">
        <f t="shared" si="144"/>
        <v>2.7572444723672791</v>
      </c>
      <c r="L1263" s="297">
        <v>5.0479590402019179</v>
      </c>
      <c r="M1263" s="382">
        <v>3.1818740958866925</v>
      </c>
      <c r="N1263" s="296">
        <f t="shared" si="140"/>
        <v>0.12365934294588413</v>
      </c>
      <c r="R1263" s="356"/>
    </row>
    <row r="1264" spans="1:18" ht="12.75" customHeight="1" x14ac:dyDescent="0.35">
      <c r="A1264" s="295">
        <f t="shared" si="143"/>
        <v>314</v>
      </c>
      <c r="B1264" s="390" t="s">
        <v>257</v>
      </c>
      <c r="C1264" s="295">
        <v>90</v>
      </c>
      <c r="D1264" s="295"/>
      <c r="E1264" s="295"/>
      <c r="F1264" s="295">
        <f t="shared" ref="F1264:F1308" si="145">E1264+D1264+C1264</f>
        <v>90</v>
      </c>
      <c r="G1264" s="373" t="s">
        <v>1899</v>
      </c>
      <c r="H1264" s="326">
        <v>80</v>
      </c>
      <c r="I1264" s="296">
        <f t="shared" si="141"/>
        <v>1.4636314122378248E-3</v>
      </c>
      <c r="J1264" s="361">
        <f t="shared" si="142"/>
        <v>6.2664647099256348</v>
      </c>
      <c r="K1264" s="361">
        <f t="shared" si="144"/>
        <v>1.3786222361836395</v>
      </c>
      <c r="L1264" s="297">
        <v>2.5239795201009589</v>
      </c>
      <c r="M1264" s="382">
        <v>1.5909370479433462</v>
      </c>
      <c r="N1264" s="296">
        <f t="shared" si="140"/>
        <v>0.13066670571281755</v>
      </c>
      <c r="R1264" s="356"/>
    </row>
    <row r="1265" spans="1:18" ht="12.75" customHeight="1" x14ac:dyDescent="0.35">
      <c r="A1265" s="295">
        <f t="shared" si="143"/>
        <v>315</v>
      </c>
      <c r="B1265" s="390" t="s">
        <v>258</v>
      </c>
      <c r="C1265" s="295">
        <v>113.2</v>
      </c>
      <c r="D1265" s="295"/>
      <c r="E1265" s="295"/>
      <c r="F1265" s="295">
        <f t="shared" si="145"/>
        <v>113.2</v>
      </c>
      <c r="G1265" s="373" t="s">
        <v>1892</v>
      </c>
      <c r="H1265" s="326">
        <v>90</v>
      </c>
      <c r="I1265" s="296">
        <f t="shared" si="141"/>
        <v>1.6465853387675527E-3</v>
      </c>
      <c r="J1265" s="361">
        <f t="shared" si="142"/>
        <v>7.0497727986663383</v>
      </c>
      <c r="K1265" s="361">
        <f t="shared" si="144"/>
        <v>1.5509500157065945</v>
      </c>
      <c r="L1265" s="297">
        <v>2.8394769601135788</v>
      </c>
      <c r="M1265" s="382">
        <v>1.789804178936264</v>
      </c>
      <c r="N1265" s="296">
        <f t="shared" ref="N1265:N1309" si="146">(J1265+K1265+L1265+M1265)/F1265</f>
        <v>0.11687282644366409</v>
      </c>
      <c r="R1265" s="356"/>
    </row>
    <row r="1266" spans="1:18" ht="12.75" customHeight="1" x14ac:dyDescent="0.35">
      <c r="A1266" s="295">
        <f t="shared" si="143"/>
        <v>316</v>
      </c>
      <c r="B1266" s="390" t="s">
        <v>259</v>
      </c>
      <c r="C1266" s="295">
        <v>125.7</v>
      </c>
      <c r="D1266" s="295"/>
      <c r="E1266" s="295"/>
      <c r="F1266" s="295">
        <f t="shared" si="145"/>
        <v>125.7</v>
      </c>
      <c r="G1266" s="373" t="s">
        <v>1892</v>
      </c>
      <c r="H1266" s="326">
        <v>95</v>
      </c>
      <c r="I1266" s="296">
        <f t="shared" si="141"/>
        <v>1.7380623020324169E-3</v>
      </c>
      <c r="J1266" s="361">
        <f t="shared" si="142"/>
        <v>7.441426843036691</v>
      </c>
      <c r="K1266" s="361">
        <f t="shared" si="144"/>
        <v>1.6371139054680721</v>
      </c>
      <c r="L1266" s="297">
        <v>2.9972256801198887</v>
      </c>
      <c r="M1266" s="382">
        <v>1.8892377444327235</v>
      </c>
      <c r="N1266" s="296">
        <f t="shared" si="146"/>
        <v>0.11109788522718674</v>
      </c>
      <c r="R1266" s="356"/>
    </row>
    <row r="1267" spans="1:18" ht="12.75" customHeight="1" x14ac:dyDescent="0.35">
      <c r="A1267" s="295">
        <f t="shared" si="143"/>
        <v>317</v>
      </c>
      <c r="B1267" s="390" t="s">
        <v>260</v>
      </c>
      <c r="C1267" s="295">
        <v>385.4</v>
      </c>
      <c r="D1267" s="295"/>
      <c r="E1267" s="295"/>
      <c r="F1267" s="295">
        <f t="shared" si="145"/>
        <v>385.4</v>
      </c>
      <c r="G1267" s="373" t="s">
        <v>1892</v>
      </c>
      <c r="H1267" s="326">
        <v>200</v>
      </c>
      <c r="I1267" s="296">
        <f t="shared" si="141"/>
        <v>3.6590785305945618E-3</v>
      </c>
      <c r="J1267" s="361">
        <f t="shared" si="142"/>
        <v>15.666161774814086</v>
      </c>
      <c r="K1267" s="361">
        <f t="shared" si="144"/>
        <v>3.446555590459099</v>
      </c>
      <c r="L1267" s="297">
        <v>6.3099488002523971</v>
      </c>
      <c r="M1267" s="382">
        <v>3.9773426198583652</v>
      </c>
      <c r="N1267" s="296">
        <f t="shared" si="146"/>
        <v>7.6284402660570697E-2</v>
      </c>
      <c r="R1267" s="356"/>
    </row>
    <row r="1268" spans="1:18" ht="12.75" customHeight="1" x14ac:dyDescent="0.35">
      <c r="A1268" s="295">
        <f t="shared" si="143"/>
        <v>318</v>
      </c>
      <c r="B1268" s="390" t="s">
        <v>261</v>
      </c>
      <c r="C1268" s="295">
        <v>133.4</v>
      </c>
      <c r="D1268" s="295"/>
      <c r="E1268" s="295"/>
      <c r="F1268" s="295">
        <f t="shared" si="145"/>
        <v>133.4</v>
      </c>
      <c r="G1268" s="373" t="s">
        <v>1892</v>
      </c>
      <c r="H1268" s="326">
        <v>110</v>
      </c>
      <c r="I1268" s="296">
        <f t="shared" si="141"/>
        <v>2.0124931918270089E-3</v>
      </c>
      <c r="J1268" s="361">
        <f t="shared" si="142"/>
        <v>8.6163889761477463</v>
      </c>
      <c r="K1268" s="361">
        <f t="shared" si="144"/>
        <v>1.8956055747525042</v>
      </c>
      <c r="L1268" s="297">
        <v>3.4704718401388188</v>
      </c>
      <c r="M1268" s="382">
        <v>2.187538440922101</v>
      </c>
      <c r="N1268" s="296">
        <f t="shared" si="146"/>
        <v>0.12121442902519619</v>
      </c>
      <c r="R1268" s="356"/>
    </row>
    <row r="1269" spans="1:18" ht="12.75" customHeight="1" x14ac:dyDescent="0.35">
      <c r="A1269" s="295">
        <f t="shared" si="143"/>
        <v>319</v>
      </c>
      <c r="B1269" s="390" t="s">
        <v>262</v>
      </c>
      <c r="C1269" s="295">
        <v>197.2</v>
      </c>
      <c r="D1269" s="295"/>
      <c r="E1269" s="295"/>
      <c r="F1269" s="295">
        <f t="shared" si="145"/>
        <v>197.2</v>
      </c>
      <c r="G1269" s="373" t="s">
        <v>1892</v>
      </c>
      <c r="H1269" s="326">
        <v>140</v>
      </c>
      <c r="I1269" s="296">
        <f t="shared" si="141"/>
        <v>2.5613549714161932E-3</v>
      </c>
      <c r="J1269" s="361">
        <f t="shared" si="142"/>
        <v>10.966313242369861</v>
      </c>
      <c r="K1269" s="361">
        <f t="shared" si="144"/>
        <v>2.4125889133213692</v>
      </c>
      <c r="L1269" s="297">
        <v>4.4169641601766783</v>
      </c>
      <c r="M1269" s="382">
        <v>2.7841398339008556</v>
      </c>
      <c r="N1269" s="296">
        <f t="shared" si="146"/>
        <v>0.10436108595217426</v>
      </c>
      <c r="R1269" s="356"/>
    </row>
    <row r="1270" spans="1:18" ht="12.75" customHeight="1" x14ac:dyDescent="0.35">
      <c r="A1270" s="295">
        <f t="shared" si="143"/>
        <v>320</v>
      </c>
      <c r="B1270" s="390" t="s">
        <v>263</v>
      </c>
      <c r="C1270" s="295">
        <v>752.2</v>
      </c>
      <c r="D1270" s="295"/>
      <c r="E1270" s="295">
        <v>270.8</v>
      </c>
      <c r="F1270" s="295">
        <f t="shared" si="145"/>
        <v>1023</v>
      </c>
      <c r="G1270" s="373" t="s">
        <v>1892</v>
      </c>
      <c r="H1270" s="326">
        <v>680</v>
      </c>
      <c r="I1270" s="296">
        <f t="shared" si="141"/>
        <v>1.244086700402151E-2</v>
      </c>
      <c r="J1270" s="361">
        <f t="shared" si="142"/>
        <v>53.264950034367892</v>
      </c>
      <c r="K1270" s="361">
        <f t="shared" si="144"/>
        <v>11.718289007560937</v>
      </c>
      <c r="L1270" s="297">
        <v>21.453825920858151</v>
      </c>
      <c r="M1270" s="382">
        <v>13.522964907518441</v>
      </c>
      <c r="N1270" s="296">
        <f t="shared" si="146"/>
        <v>9.7712639169409019E-2</v>
      </c>
      <c r="R1270" s="356"/>
    </row>
    <row r="1271" spans="1:18" ht="12.75" customHeight="1" x14ac:dyDescent="0.35">
      <c r="A1271" s="295">
        <f t="shared" si="143"/>
        <v>321</v>
      </c>
      <c r="B1271" s="390" t="s">
        <v>264</v>
      </c>
      <c r="C1271" s="295">
        <v>41.8</v>
      </c>
      <c r="D1271" s="295"/>
      <c r="E1271" s="295"/>
      <c r="F1271" s="295">
        <f t="shared" si="145"/>
        <v>41.8</v>
      </c>
      <c r="G1271" s="373" t="s">
        <v>1892</v>
      </c>
      <c r="H1271" s="326">
        <v>87</v>
      </c>
      <c r="I1271" s="296">
        <f t="shared" ref="I1271:I1307" si="147">2/109317.14*H1271</f>
        <v>1.5916991608086344E-3</v>
      </c>
      <c r="J1271" s="361">
        <f t="shared" ref="J1271:J1308" si="148">I1271*4281.45</f>
        <v>6.8147803720441278</v>
      </c>
      <c r="K1271" s="361">
        <f t="shared" si="144"/>
        <v>1.4992516818497081</v>
      </c>
      <c r="L1271" s="297">
        <v>2.7448277281097928</v>
      </c>
      <c r="M1271" s="382">
        <v>1.7301440396383889</v>
      </c>
      <c r="N1271" s="296">
        <f t="shared" si="146"/>
        <v>0.30595702922588563</v>
      </c>
      <c r="R1271" s="356"/>
    </row>
    <row r="1272" spans="1:18" ht="12.75" customHeight="1" x14ac:dyDescent="0.35">
      <c r="A1272" s="295">
        <f t="shared" si="143"/>
        <v>322</v>
      </c>
      <c r="B1272" s="390" t="s">
        <v>265</v>
      </c>
      <c r="C1272" s="295">
        <v>144.19999999999999</v>
      </c>
      <c r="D1272" s="295"/>
      <c r="E1272" s="295"/>
      <c r="F1272" s="295">
        <f t="shared" si="145"/>
        <v>144.19999999999999</v>
      </c>
      <c r="G1272" s="373" t="s">
        <v>1892</v>
      </c>
      <c r="H1272" s="326">
        <v>157</v>
      </c>
      <c r="I1272" s="296">
        <f t="shared" si="147"/>
        <v>2.872376646516731E-3</v>
      </c>
      <c r="J1272" s="361">
        <f t="shared" si="148"/>
        <v>12.297936993229058</v>
      </c>
      <c r="K1272" s="361">
        <f t="shared" si="144"/>
        <v>2.7055461385103929</v>
      </c>
      <c r="L1272" s="297">
        <v>4.9533098081981315</v>
      </c>
      <c r="M1272" s="382">
        <v>3.1222139565888165</v>
      </c>
      <c r="N1272" s="296">
        <f t="shared" si="146"/>
        <v>0.16004859151543965</v>
      </c>
      <c r="R1272" s="356"/>
    </row>
    <row r="1273" spans="1:18" ht="12.75" customHeight="1" x14ac:dyDescent="0.35">
      <c r="A1273" s="295">
        <f t="shared" ref="A1273:A1308" si="149">A1272+1</f>
        <v>323</v>
      </c>
      <c r="B1273" s="390" t="s">
        <v>266</v>
      </c>
      <c r="C1273" s="295">
        <v>378.5</v>
      </c>
      <c r="D1273" s="295"/>
      <c r="E1273" s="295"/>
      <c r="F1273" s="295">
        <f t="shared" si="145"/>
        <v>378.5</v>
      </c>
      <c r="G1273" s="373" t="s">
        <v>1892</v>
      </c>
      <c r="H1273" s="326">
        <v>200</v>
      </c>
      <c r="I1273" s="296">
        <f t="shared" si="147"/>
        <v>3.6590785305945618E-3</v>
      </c>
      <c r="J1273" s="361">
        <f t="shared" si="148"/>
        <v>15.666161774814086</v>
      </c>
      <c r="K1273" s="361">
        <f t="shared" si="144"/>
        <v>3.446555590459099</v>
      </c>
      <c r="L1273" s="297">
        <v>6.3099488002523971</v>
      </c>
      <c r="M1273" s="382">
        <v>3.9773426198583652</v>
      </c>
      <c r="N1273" s="296">
        <f t="shared" si="146"/>
        <v>7.7675056236153089E-2</v>
      </c>
      <c r="R1273" s="356"/>
    </row>
    <row r="1274" spans="1:18" ht="12.75" customHeight="1" x14ac:dyDescent="0.35">
      <c r="A1274" s="295">
        <f t="shared" si="149"/>
        <v>324</v>
      </c>
      <c r="B1274" s="390" t="s">
        <v>267</v>
      </c>
      <c r="C1274" s="295">
        <v>145.9</v>
      </c>
      <c r="D1274" s="295"/>
      <c r="E1274" s="295"/>
      <c r="F1274" s="295">
        <f t="shared" si="145"/>
        <v>145.9</v>
      </c>
      <c r="G1274" s="373" t="s">
        <v>1892</v>
      </c>
      <c r="H1274" s="326">
        <v>146</v>
      </c>
      <c r="I1274" s="296">
        <f t="shared" si="147"/>
        <v>2.6711273273340302E-3</v>
      </c>
      <c r="J1274" s="361">
        <f t="shared" si="148"/>
        <v>11.436298095614283</v>
      </c>
      <c r="K1274" s="361">
        <f t="shared" si="144"/>
        <v>2.5159855810351424</v>
      </c>
      <c r="L1274" s="297">
        <v>4.6062626241842493</v>
      </c>
      <c r="M1274" s="382">
        <v>2.9034601124966062</v>
      </c>
      <c r="N1274" s="296">
        <f t="shared" si="146"/>
        <v>0.14710079789808281</v>
      </c>
      <c r="R1274" s="356"/>
    </row>
    <row r="1275" spans="1:18" ht="12.75" customHeight="1" x14ac:dyDescent="0.35">
      <c r="A1275" s="295">
        <f t="shared" si="149"/>
        <v>325</v>
      </c>
      <c r="B1275" s="390" t="s">
        <v>273</v>
      </c>
      <c r="C1275" s="295">
        <v>126.6</v>
      </c>
      <c r="D1275" s="295"/>
      <c r="E1275" s="295"/>
      <c r="F1275" s="295">
        <f t="shared" si="145"/>
        <v>126.6</v>
      </c>
      <c r="G1275" s="373" t="s">
        <v>1892</v>
      </c>
      <c r="H1275" s="326">
        <v>194</v>
      </c>
      <c r="I1275" s="296">
        <f t="shared" si="147"/>
        <v>3.5493061746767248E-3</v>
      </c>
      <c r="J1275" s="361">
        <f t="shared" si="148"/>
        <v>15.196176921569663</v>
      </c>
      <c r="K1275" s="361">
        <f t="shared" si="144"/>
        <v>3.3431589227453258</v>
      </c>
      <c r="L1275" s="297">
        <v>6.1206503362448252</v>
      </c>
      <c r="M1275" s="382">
        <v>3.8580223412626142</v>
      </c>
      <c r="N1275" s="296">
        <f t="shared" si="146"/>
        <v>0.22526073082008238</v>
      </c>
      <c r="R1275" s="356"/>
    </row>
    <row r="1276" spans="1:18" ht="12.75" customHeight="1" x14ac:dyDescent="0.35">
      <c r="A1276" s="295">
        <f t="shared" si="149"/>
        <v>326</v>
      </c>
      <c r="B1276" s="390" t="s">
        <v>274</v>
      </c>
      <c r="C1276" s="295">
        <v>251.9</v>
      </c>
      <c r="D1276" s="295"/>
      <c r="E1276" s="295"/>
      <c r="F1276" s="295">
        <f t="shared" si="145"/>
        <v>251.9</v>
      </c>
      <c r="G1276" s="373" t="s">
        <v>1892</v>
      </c>
      <c r="H1276" s="326">
        <v>138</v>
      </c>
      <c r="I1276" s="296">
        <f t="shared" si="147"/>
        <v>2.5247641861102475E-3</v>
      </c>
      <c r="J1276" s="361">
        <f t="shared" si="148"/>
        <v>10.809651624621718</v>
      </c>
      <c r="K1276" s="361">
        <f t="shared" si="144"/>
        <v>2.3781233574167779</v>
      </c>
      <c r="L1276" s="297">
        <v>4.3538646721741543</v>
      </c>
      <c r="M1276" s="382">
        <v>2.7443664077022722</v>
      </c>
      <c r="N1276" s="296">
        <f t="shared" si="146"/>
        <v>8.0531981190611057E-2</v>
      </c>
      <c r="R1276" s="356"/>
    </row>
    <row r="1277" spans="1:18" ht="12.75" customHeight="1" x14ac:dyDescent="0.35">
      <c r="A1277" s="295">
        <f t="shared" si="149"/>
        <v>327</v>
      </c>
      <c r="B1277" s="390" t="s">
        <v>275</v>
      </c>
      <c r="C1277" s="295">
        <v>200.4</v>
      </c>
      <c r="D1277" s="295"/>
      <c r="E1277" s="295"/>
      <c r="F1277" s="295">
        <f t="shared" si="145"/>
        <v>200.4</v>
      </c>
      <c r="G1277" s="373" t="s">
        <v>1892</v>
      </c>
      <c r="H1277" s="326">
        <v>136</v>
      </c>
      <c r="I1277" s="296">
        <f t="shared" si="147"/>
        <v>2.4881734008043018E-3</v>
      </c>
      <c r="J1277" s="361">
        <f t="shared" si="148"/>
        <v>10.652990006873578</v>
      </c>
      <c r="K1277" s="361">
        <f t="shared" si="144"/>
        <v>2.3436578015121872</v>
      </c>
      <c r="L1277" s="297">
        <v>4.2907651841716303</v>
      </c>
      <c r="M1277" s="382">
        <v>2.704592981503688</v>
      </c>
      <c r="N1277" s="296">
        <f t="shared" si="146"/>
        <v>9.976050885260021E-2</v>
      </c>
      <c r="R1277" s="356"/>
    </row>
    <row r="1278" spans="1:18" ht="12.75" customHeight="1" x14ac:dyDescent="0.35">
      <c r="A1278" s="295">
        <f t="shared" si="149"/>
        <v>328</v>
      </c>
      <c r="B1278" s="390" t="s">
        <v>276</v>
      </c>
      <c r="C1278" s="295">
        <v>142.6</v>
      </c>
      <c r="D1278" s="295"/>
      <c r="E1278" s="295"/>
      <c r="F1278" s="295">
        <f t="shared" si="145"/>
        <v>142.6</v>
      </c>
      <c r="G1278" s="373" t="s">
        <v>1892</v>
      </c>
      <c r="H1278" s="326">
        <v>120</v>
      </c>
      <c r="I1278" s="296">
        <f t="shared" si="147"/>
        <v>2.1954471183567373E-3</v>
      </c>
      <c r="J1278" s="361">
        <f t="shared" si="148"/>
        <v>9.3996970648884517</v>
      </c>
      <c r="K1278" s="361">
        <f t="shared" si="144"/>
        <v>2.0679333542754592</v>
      </c>
      <c r="L1278" s="297">
        <v>3.7859692801514382</v>
      </c>
      <c r="M1278" s="382">
        <v>2.3864055719150192</v>
      </c>
      <c r="N1278" s="296">
        <f t="shared" si="146"/>
        <v>0.12370270176178379</v>
      </c>
      <c r="R1278" s="356"/>
    </row>
    <row r="1279" spans="1:18" ht="12.75" customHeight="1" x14ac:dyDescent="0.35">
      <c r="A1279" s="295">
        <f t="shared" si="149"/>
        <v>329</v>
      </c>
      <c r="B1279" s="390" t="s">
        <v>277</v>
      </c>
      <c r="C1279" s="295">
        <v>276.5</v>
      </c>
      <c r="D1279" s="295"/>
      <c r="E1279" s="295"/>
      <c r="F1279" s="295">
        <f t="shared" si="145"/>
        <v>276.5</v>
      </c>
      <c r="G1279" s="373" t="s">
        <v>1892</v>
      </c>
      <c r="H1279" s="326">
        <v>188</v>
      </c>
      <c r="I1279" s="296">
        <f t="shared" si="147"/>
        <v>3.4395338187588882E-3</v>
      </c>
      <c r="J1279" s="361">
        <f t="shared" si="148"/>
        <v>14.726192068325242</v>
      </c>
      <c r="K1279" s="361">
        <f t="shared" si="144"/>
        <v>3.239762255031553</v>
      </c>
      <c r="L1279" s="297">
        <v>5.9313518722372534</v>
      </c>
      <c r="M1279" s="382">
        <v>3.7387020626668637</v>
      </c>
      <c r="N1279" s="296">
        <f t="shared" si="146"/>
        <v>9.9949396955735667E-2</v>
      </c>
      <c r="R1279" s="356"/>
    </row>
    <row r="1280" spans="1:18" ht="12.75" customHeight="1" x14ac:dyDescent="0.35">
      <c r="A1280" s="295">
        <f t="shared" si="149"/>
        <v>330</v>
      </c>
      <c r="B1280" s="390" t="s">
        <v>278</v>
      </c>
      <c r="C1280" s="295">
        <v>214.3</v>
      </c>
      <c r="D1280" s="295"/>
      <c r="E1280" s="295"/>
      <c r="F1280" s="295">
        <f t="shared" si="145"/>
        <v>214.3</v>
      </c>
      <c r="G1280" s="373" t="s">
        <v>1892</v>
      </c>
      <c r="H1280" s="326">
        <v>134</v>
      </c>
      <c r="I1280" s="296">
        <f t="shared" si="147"/>
        <v>2.4515826154983566E-3</v>
      </c>
      <c r="J1280" s="361">
        <f t="shared" si="148"/>
        <v>10.496328389125438</v>
      </c>
      <c r="K1280" s="361">
        <f t="shared" si="144"/>
        <v>2.3091922456075964</v>
      </c>
      <c r="L1280" s="297">
        <v>4.2276656961691055</v>
      </c>
      <c r="M1280" s="382">
        <v>2.6648195553051051</v>
      </c>
      <c r="N1280" s="296">
        <f t="shared" si="146"/>
        <v>9.19178996089932E-2</v>
      </c>
      <c r="R1280" s="356"/>
    </row>
    <row r="1281" spans="1:18" ht="12.75" customHeight="1" x14ac:dyDescent="0.35">
      <c r="A1281" s="295">
        <f t="shared" si="149"/>
        <v>331</v>
      </c>
      <c r="B1281" s="390" t="s">
        <v>279</v>
      </c>
      <c r="C1281" s="295">
        <v>219.5</v>
      </c>
      <c r="D1281" s="295"/>
      <c r="E1281" s="295"/>
      <c r="F1281" s="295">
        <f t="shared" si="145"/>
        <v>219.5</v>
      </c>
      <c r="G1281" s="373" t="s">
        <v>1892</v>
      </c>
      <c r="H1281" s="326">
        <v>159</v>
      </c>
      <c r="I1281" s="296">
        <f t="shared" si="147"/>
        <v>2.9089674318226767E-3</v>
      </c>
      <c r="J1281" s="361">
        <f t="shared" si="148"/>
        <v>12.454598610977198</v>
      </c>
      <c r="K1281" s="361">
        <f t="shared" si="144"/>
        <v>2.7400116944149837</v>
      </c>
      <c r="L1281" s="297">
        <v>5.0164092962006555</v>
      </c>
      <c r="M1281" s="382">
        <v>3.1619873827874003</v>
      </c>
      <c r="N1281" s="296">
        <f t="shared" si="146"/>
        <v>0.10648294753703981</v>
      </c>
      <c r="R1281" s="356"/>
    </row>
    <row r="1282" spans="1:18" ht="12.75" customHeight="1" x14ac:dyDescent="0.35">
      <c r="A1282" s="295">
        <f t="shared" si="149"/>
        <v>332</v>
      </c>
      <c r="B1282" s="390" t="s">
        <v>280</v>
      </c>
      <c r="C1282" s="295">
        <v>139.69999999999999</v>
      </c>
      <c r="D1282" s="295"/>
      <c r="E1282" s="295"/>
      <c r="F1282" s="295">
        <f t="shared" si="145"/>
        <v>139.69999999999999</v>
      </c>
      <c r="G1282" s="373" t="s">
        <v>1892</v>
      </c>
      <c r="H1282" s="326">
        <v>117</v>
      </c>
      <c r="I1282" s="296">
        <f t="shared" si="147"/>
        <v>2.1405609403978188E-3</v>
      </c>
      <c r="J1282" s="361">
        <f t="shared" si="148"/>
        <v>9.1647046382662403</v>
      </c>
      <c r="K1282" s="361">
        <f t="shared" si="144"/>
        <v>2.0162350204185731</v>
      </c>
      <c r="L1282" s="297">
        <v>3.6913200481476522</v>
      </c>
      <c r="M1282" s="382">
        <v>2.3267454326171437</v>
      </c>
      <c r="N1282" s="296">
        <f t="shared" si="146"/>
        <v>0.12311385210772807</v>
      </c>
      <c r="R1282" s="356"/>
    </row>
    <row r="1283" spans="1:18" ht="12.75" customHeight="1" x14ac:dyDescent="0.35">
      <c r="A1283" s="295">
        <f t="shared" si="149"/>
        <v>333</v>
      </c>
      <c r="B1283" s="390" t="s">
        <v>281</v>
      </c>
      <c r="C1283" s="295">
        <v>207.5</v>
      </c>
      <c r="D1283" s="295"/>
      <c r="E1283" s="295"/>
      <c r="F1283" s="295">
        <f t="shared" si="145"/>
        <v>207.5</v>
      </c>
      <c r="G1283" s="373" t="s">
        <v>1892</v>
      </c>
      <c r="H1283" s="326">
        <v>236</v>
      </c>
      <c r="I1283" s="296">
        <f t="shared" si="147"/>
        <v>4.3177126661015832E-3</v>
      </c>
      <c r="J1283" s="361">
        <f t="shared" si="148"/>
        <v>18.486070894280623</v>
      </c>
      <c r="K1283" s="361">
        <f t="shared" si="144"/>
        <v>4.0669355967417369</v>
      </c>
      <c r="L1283" s="297">
        <v>7.4457395842978285</v>
      </c>
      <c r="M1283" s="382">
        <v>4.6932642914328708</v>
      </c>
      <c r="N1283" s="296">
        <f t="shared" si="146"/>
        <v>0.16719041140603885</v>
      </c>
      <c r="R1283" s="356"/>
    </row>
    <row r="1284" spans="1:18" ht="12.75" customHeight="1" x14ac:dyDescent="0.35">
      <c r="A1284" s="295">
        <f t="shared" si="149"/>
        <v>334</v>
      </c>
      <c r="B1284" s="390" t="s">
        <v>282</v>
      </c>
      <c r="C1284" s="295">
        <v>1523.2</v>
      </c>
      <c r="D1284" s="295"/>
      <c r="E1284" s="295"/>
      <c r="F1284" s="295">
        <f t="shared" si="145"/>
        <v>1523.2</v>
      </c>
      <c r="G1284" s="373" t="s">
        <v>1907</v>
      </c>
      <c r="H1284" s="326">
        <v>410</v>
      </c>
      <c r="I1284" s="296">
        <f t="shared" si="147"/>
        <v>7.5011109877188521E-3</v>
      </c>
      <c r="J1284" s="361">
        <f t="shared" si="148"/>
        <v>32.115631638368875</v>
      </c>
      <c r="K1284" s="361">
        <f t="shared" si="144"/>
        <v>7.0654389604411527</v>
      </c>
      <c r="L1284" s="297">
        <v>12.935395040517413</v>
      </c>
      <c r="M1284" s="382">
        <v>8.1535523707096491</v>
      </c>
      <c r="N1284" s="296">
        <f t="shared" si="146"/>
        <v>3.9568026529698715E-2</v>
      </c>
      <c r="R1284" s="356"/>
    </row>
    <row r="1285" spans="1:18" ht="12.75" customHeight="1" x14ac:dyDescent="0.35">
      <c r="A1285" s="295">
        <f t="shared" si="149"/>
        <v>335</v>
      </c>
      <c r="B1285" s="390" t="s">
        <v>283</v>
      </c>
      <c r="C1285" s="295">
        <v>747.1</v>
      </c>
      <c r="D1285" s="295"/>
      <c r="E1285" s="295"/>
      <c r="F1285" s="295">
        <f t="shared" si="145"/>
        <v>747.1</v>
      </c>
      <c r="G1285" s="373" t="s">
        <v>1892</v>
      </c>
      <c r="H1285" s="326">
        <v>283</v>
      </c>
      <c r="I1285" s="296">
        <f t="shared" si="147"/>
        <v>5.1775961207913054E-3</v>
      </c>
      <c r="J1285" s="361">
        <f t="shared" si="148"/>
        <v>22.167618911361934</v>
      </c>
      <c r="K1285" s="361">
        <f t="shared" si="144"/>
        <v>4.8768761604996254</v>
      </c>
      <c r="L1285" s="297">
        <v>8.928577552357142</v>
      </c>
      <c r="M1285" s="382">
        <v>5.6279398070995859</v>
      </c>
      <c r="N1285" s="296">
        <f t="shared" si="146"/>
        <v>5.5683325433433663E-2</v>
      </c>
      <c r="R1285" s="356"/>
    </row>
    <row r="1286" spans="1:18" ht="12.75" customHeight="1" x14ac:dyDescent="0.35">
      <c r="A1286" s="295">
        <f t="shared" si="149"/>
        <v>336</v>
      </c>
      <c r="B1286" s="390" t="s">
        <v>284</v>
      </c>
      <c r="C1286" s="295">
        <v>139.6</v>
      </c>
      <c r="D1286" s="295"/>
      <c r="E1286" s="295"/>
      <c r="F1286" s="295">
        <f t="shared" si="145"/>
        <v>139.6</v>
      </c>
      <c r="G1286" s="373" t="s">
        <v>1892</v>
      </c>
      <c r="H1286" s="326">
        <v>110</v>
      </c>
      <c r="I1286" s="296">
        <f t="shared" si="147"/>
        <v>2.0124931918270089E-3</v>
      </c>
      <c r="J1286" s="361">
        <f t="shared" si="148"/>
        <v>8.6163889761477463</v>
      </c>
      <c r="K1286" s="361">
        <f t="shared" si="144"/>
        <v>1.8956055747525042</v>
      </c>
      <c r="L1286" s="297">
        <v>3.4704718401388188</v>
      </c>
      <c r="M1286" s="382">
        <v>2.187538440922101</v>
      </c>
      <c r="N1286" s="296">
        <f t="shared" si="146"/>
        <v>0.11583098017164165</v>
      </c>
      <c r="R1286" s="356"/>
    </row>
    <row r="1287" spans="1:18" ht="12.75" customHeight="1" x14ac:dyDescent="0.35">
      <c r="A1287" s="295">
        <f t="shared" si="149"/>
        <v>337</v>
      </c>
      <c r="B1287" s="390" t="s">
        <v>285</v>
      </c>
      <c r="C1287" s="295">
        <v>127.4</v>
      </c>
      <c r="D1287" s="295"/>
      <c r="E1287" s="295"/>
      <c r="F1287" s="295">
        <f t="shared" si="145"/>
        <v>127.4</v>
      </c>
      <c r="G1287" s="373" t="s">
        <v>1892</v>
      </c>
      <c r="H1287" s="326">
        <v>120</v>
      </c>
      <c r="I1287" s="296">
        <f t="shared" si="147"/>
        <v>2.1954471183567373E-3</v>
      </c>
      <c r="J1287" s="361">
        <f t="shared" si="148"/>
        <v>9.3996970648884517</v>
      </c>
      <c r="K1287" s="361">
        <f t="shared" ref="K1287:K1295" si="150">J1287*0.22</f>
        <v>2.0679333542754592</v>
      </c>
      <c r="L1287" s="297">
        <v>3.7859692801514382</v>
      </c>
      <c r="M1287" s="382">
        <v>2.3864055719150192</v>
      </c>
      <c r="N1287" s="296">
        <f t="shared" si="146"/>
        <v>0.13846157983697305</v>
      </c>
      <c r="R1287" s="356"/>
    </row>
    <row r="1288" spans="1:18" ht="12.75" customHeight="1" x14ac:dyDescent="0.35">
      <c r="A1288" s="295">
        <f t="shared" si="149"/>
        <v>338</v>
      </c>
      <c r="B1288" s="390" t="s">
        <v>286</v>
      </c>
      <c r="C1288" s="295">
        <v>112.8</v>
      </c>
      <c r="D1288" s="295"/>
      <c r="E1288" s="295"/>
      <c r="F1288" s="295">
        <f t="shared" si="145"/>
        <v>112.8</v>
      </c>
      <c r="G1288" s="373" t="s">
        <v>1892</v>
      </c>
      <c r="H1288" s="326">
        <v>100</v>
      </c>
      <c r="I1288" s="296">
        <f t="shared" si="147"/>
        <v>1.8295392652972809E-3</v>
      </c>
      <c r="J1288" s="361">
        <f t="shared" si="148"/>
        <v>7.8330808874070428</v>
      </c>
      <c r="K1288" s="361">
        <f t="shared" si="150"/>
        <v>1.7232777952295495</v>
      </c>
      <c r="L1288" s="297">
        <v>3.1549744001261986</v>
      </c>
      <c r="M1288" s="382">
        <v>1.9886713099291826</v>
      </c>
      <c r="N1288" s="296">
        <f t="shared" si="146"/>
        <v>0.13031918787847493</v>
      </c>
      <c r="R1288" s="356"/>
    </row>
    <row r="1289" spans="1:18" ht="12.75" customHeight="1" x14ac:dyDescent="0.35">
      <c r="A1289" s="295">
        <f t="shared" si="149"/>
        <v>339</v>
      </c>
      <c r="B1289" s="390" t="s">
        <v>287</v>
      </c>
      <c r="C1289" s="295">
        <v>84.2</v>
      </c>
      <c r="D1289" s="295"/>
      <c r="E1289" s="295"/>
      <c r="F1289" s="295">
        <f t="shared" si="145"/>
        <v>84.2</v>
      </c>
      <c r="G1289" s="373" t="s">
        <v>1892</v>
      </c>
      <c r="H1289" s="326">
        <v>80</v>
      </c>
      <c r="I1289" s="296">
        <f t="shared" si="147"/>
        <v>1.4636314122378248E-3</v>
      </c>
      <c r="J1289" s="361">
        <f t="shared" si="148"/>
        <v>6.2664647099256348</v>
      </c>
      <c r="K1289" s="361">
        <f t="shared" si="150"/>
        <v>1.3786222361836395</v>
      </c>
      <c r="L1289" s="297">
        <v>2.5239795201009589</v>
      </c>
      <c r="M1289" s="382">
        <v>1.5909370479433462</v>
      </c>
      <c r="N1289" s="296">
        <f t="shared" si="146"/>
        <v>0.13966750016809476</v>
      </c>
      <c r="R1289" s="356"/>
    </row>
    <row r="1290" spans="1:18" ht="12.75" customHeight="1" x14ac:dyDescent="0.35">
      <c r="A1290" s="295">
        <f t="shared" si="149"/>
        <v>340</v>
      </c>
      <c r="B1290" s="390" t="s">
        <v>288</v>
      </c>
      <c r="C1290" s="295">
        <v>151.6</v>
      </c>
      <c r="D1290" s="295"/>
      <c r="E1290" s="295"/>
      <c r="F1290" s="295">
        <f t="shared" si="145"/>
        <v>151.6</v>
      </c>
      <c r="G1290" s="373" t="s">
        <v>1892</v>
      </c>
      <c r="H1290" s="326">
        <v>80</v>
      </c>
      <c r="I1290" s="296">
        <f t="shared" si="147"/>
        <v>1.4636314122378248E-3</v>
      </c>
      <c r="J1290" s="361">
        <f t="shared" si="148"/>
        <v>6.2664647099256348</v>
      </c>
      <c r="K1290" s="361">
        <f t="shared" si="150"/>
        <v>1.3786222361836395</v>
      </c>
      <c r="L1290" s="297">
        <v>2.5239795201009589</v>
      </c>
      <c r="M1290" s="382">
        <v>1.5909370479433462</v>
      </c>
      <c r="N1290" s="296">
        <f t="shared" si="146"/>
        <v>7.7572582547187199E-2</v>
      </c>
      <c r="R1290" s="356"/>
    </row>
    <row r="1291" spans="1:18" ht="12.75" customHeight="1" x14ac:dyDescent="0.35">
      <c r="A1291" s="295">
        <f t="shared" si="149"/>
        <v>341</v>
      </c>
      <c r="B1291" s="390" t="s">
        <v>289</v>
      </c>
      <c r="C1291" s="295">
        <v>45.6</v>
      </c>
      <c r="D1291" s="295"/>
      <c r="E1291" s="295"/>
      <c r="F1291" s="295">
        <f t="shared" si="145"/>
        <v>45.6</v>
      </c>
      <c r="G1291" s="373" t="s">
        <v>1892</v>
      </c>
      <c r="H1291" s="326">
        <v>60</v>
      </c>
      <c r="I1291" s="296">
        <f t="shared" si="147"/>
        <v>1.0977235591783686E-3</v>
      </c>
      <c r="J1291" s="361">
        <f t="shared" si="148"/>
        <v>4.6998485324442258</v>
      </c>
      <c r="K1291" s="361">
        <f t="shared" si="150"/>
        <v>1.0339666771377296</v>
      </c>
      <c r="L1291" s="297">
        <v>1.8929846400757191</v>
      </c>
      <c r="M1291" s="382">
        <v>1.1932027859575096</v>
      </c>
      <c r="N1291" s="296">
        <f t="shared" si="146"/>
        <v>0.19342111043015753</v>
      </c>
      <c r="R1291" s="356"/>
    </row>
    <row r="1292" spans="1:18" ht="12.75" customHeight="1" x14ac:dyDescent="0.35">
      <c r="A1292" s="295">
        <f t="shared" si="149"/>
        <v>342</v>
      </c>
      <c r="B1292" s="390" t="s">
        <v>290</v>
      </c>
      <c r="C1292" s="295">
        <v>193.6</v>
      </c>
      <c r="D1292" s="295"/>
      <c r="E1292" s="295"/>
      <c r="F1292" s="295">
        <f t="shared" si="145"/>
        <v>193.6</v>
      </c>
      <c r="G1292" s="373" t="s">
        <v>1892</v>
      </c>
      <c r="H1292" s="326">
        <v>150</v>
      </c>
      <c r="I1292" s="296">
        <f t="shared" si="147"/>
        <v>2.7443088979459212E-3</v>
      </c>
      <c r="J1292" s="361">
        <f t="shared" si="148"/>
        <v>11.749621331110564</v>
      </c>
      <c r="K1292" s="361">
        <f t="shared" si="150"/>
        <v>2.5849166928443243</v>
      </c>
      <c r="L1292" s="297">
        <v>4.7324616001892981</v>
      </c>
      <c r="M1292" s="382">
        <v>2.9830069648937738</v>
      </c>
      <c r="N1292" s="296">
        <f t="shared" si="146"/>
        <v>0.11389466213346056</v>
      </c>
      <c r="R1292" s="356"/>
    </row>
    <row r="1293" spans="1:18" ht="12.75" customHeight="1" x14ac:dyDescent="0.35">
      <c r="A1293" s="295">
        <f t="shared" si="149"/>
        <v>343</v>
      </c>
      <c r="B1293" s="390" t="s">
        <v>947</v>
      </c>
      <c r="C1293" s="295">
        <v>743</v>
      </c>
      <c r="D1293" s="295"/>
      <c r="E1293" s="295"/>
      <c r="F1293" s="295">
        <f t="shared" si="145"/>
        <v>743</v>
      </c>
      <c r="G1293" s="373" t="s">
        <v>1899</v>
      </c>
      <c r="H1293" s="326">
        <v>270</v>
      </c>
      <c r="I1293" s="296">
        <f t="shared" si="147"/>
        <v>4.9397560163026589E-3</v>
      </c>
      <c r="J1293" s="361">
        <f t="shared" si="148"/>
        <v>21.149318395999018</v>
      </c>
      <c r="K1293" s="361">
        <f t="shared" si="150"/>
        <v>4.6528500471197836</v>
      </c>
      <c r="L1293" s="297">
        <v>8.5184308803407358</v>
      </c>
      <c r="M1293" s="382">
        <v>5.3694125368087935</v>
      </c>
      <c r="N1293" s="296">
        <f t="shared" si="146"/>
        <v>5.3418589313954691E-2</v>
      </c>
      <c r="R1293" s="356"/>
    </row>
    <row r="1294" spans="1:18" ht="12.75" customHeight="1" x14ac:dyDescent="0.35">
      <c r="A1294" s="295">
        <f t="shared" si="149"/>
        <v>344</v>
      </c>
      <c r="B1294" s="390" t="s">
        <v>1359</v>
      </c>
      <c r="C1294" s="295">
        <v>1518.08</v>
      </c>
      <c r="D1294" s="295"/>
      <c r="E1294" s="295"/>
      <c r="F1294" s="295">
        <f t="shared" si="145"/>
        <v>1518.08</v>
      </c>
      <c r="G1294" s="373" t="s">
        <v>1360</v>
      </c>
      <c r="H1294" s="326">
        <v>501.4</v>
      </c>
      <c r="I1294" s="296">
        <f t="shared" si="147"/>
        <v>9.1733098762005662E-3</v>
      </c>
      <c r="J1294" s="361">
        <f t="shared" si="148"/>
        <v>39.275067569458912</v>
      </c>
      <c r="K1294" s="361">
        <f t="shared" si="150"/>
        <v>8.6405148652809611</v>
      </c>
      <c r="L1294" s="297">
        <v>15.81904164223276</v>
      </c>
      <c r="M1294" s="382">
        <v>9.9711979479849226</v>
      </c>
      <c r="N1294" s="296">
        <f t="shared" si="146"/>
        <v>4.8552001228497552E-2</v>
      </c>
      <c r="R1294" s="356"/>
    </row>
    <row r="1295" spans="1:18" ht="12.75" customHeight="1" x14ac:dyDescent="0.35">
      <c r="A1295" s="295">
        <f t="shared" si="149"/>
        <v>345</v>
      </c>
      <c r="B1295" s="391" t="s">
        <v>2397</v>
      </c>
      <c r="C1295" s="391">
        <v>320.7</v>
      </c>
      <c r="D1295" s="391"/>
      <c r="E1295" s="391"/>
      <c r="F1295" s="295">
        <f t="shared" si="145"/>
        <v>320.7</v>
      </c>
      <c r="G1295" s="392" t="s">
        <v>1899</v>
      </c>
      <c r="H1295" s="393">
        <v>240.9</v>
      </c>
      <c r="I1295" s="296">
        <f t="shared" si="147"/>
        <v>4.4073600901011496E-3</v>
      </c>
      <c r="J1295" s="361">
        <f t="shared" si="148"/>
        <v>18.869891857763566</v>
      </c>
      <c r="K1295" s="361">
        <f t="shared" si="150"/>
        <v>4.1513762087079842</v>
      </c>
      <c r="L1295" s="297">
        <v>7.6003333299040126</v>
      </c>
      <c r="M1295" s="394">
        <v>4.7907091856194004</v>
      </c>
      <c r="N1295" s="395">
        <f t="shared" si="146"/>
        <v>0.11042192261301827</v>
      </c>
      <c r="R1295" s="356"/>
    </row>
    <row r="1296" spans="1:18" ht="12.75" customHeight="1" x14ac:dyDescent="0.35">
      <c r="A1296" s="295">
        <f t="shared" si="149"/>
        <v>346</v>
      </c>
      <c r="B1296" s="391" t="s">
        <v>2398</v>
      </c>
      <c r="C1296" s="391">
        <v>352.5</v>
      </c>
      <c r="D1296" s="391"/>
      <c r="E1296" s="391"/>
      <c r="F1296" s="295">
        <f t="shared" si="145"/>
        <v>352.5</v>
      </c>
      <c r="G1296" s="392" t="s">
        <v>1907</v>
      </c>
      <c r="H1296" s="393">
        <v>245.7</v>
      </c>
      <c r="I1296" s="296">
        <f t="shared" si="147"/>
        <v>4.4951779748354194E-3</v>
      </c>
      <c r="J1296" s="361">
        <f t="shared" si="148"/>
        <v>19.245879740359104</v>
      </c>
      <c r="K1296" s="361">
        <f t="shared" ref="K1296:K1308" si="151">J1296*0.22</f>
        <v>4.2340935428790027</v>
      </c>
      <c r="L1296" s="297">
        <v>7.7517721011100686</v>
      </c>
      <c r="M1296" s="394">
        <v>4.8861654084960016</v>
      </c>
      <c r="N1296" s="395">
        <f t="shared" si="146"/>
        <v>0.10246215827757212</v>
      </c>
      <c r="R1296" s="356"/>
    </row>
    <row r="1297" spans="1:18" ht="12.75" customHeight="1" x14ac:dyDescent="0.35">
      <c r="A1297" s="295">
        <f t="shared" si="149"/>
        <v>347</v>
      </c>
      <c r="B1297" s="391" t="s">
        <v>2399</v>
      </c>
      <c r="C1297" s="391">
        <v>399.4</v>
      </c>
      <c r="D1297" s="391"/>
      <c r="E1297" s="391"/>
      <c r="F1297" s="295">
        <f t="shared" si="145"/>
        <v>399.4</v>
      </c>
      <c r="G1297" s="392" t="s">
        <v>1907</v>
      </c>
      <c r="H1297" s="393">
        <v>245.7</v>
      </c>
      <c r="I1297" s="296">
        <f t="shared" si="147"/>
        <v>4.4951779748354194E-3</v>
      </c>
      <c r="J1297" s="361">
        <f t="shared" si="148"/>
        <v>19.245879740359104</v>
      </c>
      <c r="K1297" s="361">
        <f t="shared" si="151"/>
        <v>4.2340935428790027</v>
      </c>
      <c r="L1297" s="297">
        <v>7.7517721011100686</v>
      </c>
      <c r="M1297" s="394">
        <v>4.8861654084960016</v>
      </c>
      <c r="N1297" s="395">
        <f t="shared" si="146"/>
        <v>9.0430422616034484E-2</v>
      </c>
      <c r="R1297" s="356"/>
    </row>
    <row r="1298" spans="1:18" ht="12.75" customHeight="1" x14ac:dyDescent="0.35">
      <c r="A1298" s="295">
        <f t="shared" si="149"/>
        <v>348</v>
      </c>
      <c r="B1298" s="391" t="s">
        <v>2400</v>
      </c>
      <c r="C1298" s="391">
        <v>381.3</v>
      </c>
      <c r="D1298" s="391"/>
      <c r="E1298" s="391"/>
      <c r="F1298" s="295">
        <f t="shared" si="145"/>
        <v>381.3</v>
      </c>
      <c r="G1298" s="392" t="s">
        <v>1907</v>
      </c>
      <c r="H1298" s="393">
        <v>244.4</v>
      </c>
      <c r="I1298" s="296">
        <f t="shared" si="147"/>
        <v>4.4713939643865547E-3</v>
      </c>
      <c r="J1298" s="361">
        <f t="shared" si="148"/>
        <v>19.144049688822815</v>
      </c>
      <c r="K1298" s="361">
        <f t="shared" si="151"/>
        <v>4.2116909315410194</v>
      </c>
      <c r="L1298" s="297">
        <v>7.7107574339084293</v>
      </c>
      <c r="M1298" s="394">
        <v>4.8603126814669224</v>
      </c>
      <c r="N1298" s="395">
        <f t="shared" si="146"/>
        <v>9.42219006969294E-2</v>
      </c>
      <c r="R1298" s="356"/>
    </row>
    <row r="1299" spans="1:18" ht="12.75" customHeight="1" x14ac:dyDescent="0.35">
      <c r="A1299" s="295">
        <f t="shared" si="149"/>
        <v>349</v>
      </c>
      <c r="B1299" s="391" t="s">
        <v>2401</v>
      </c>
      <c r="C1299" s="391">
        <v>351.4</v>
      </c>
      <c r="D1299" s="391"/>
      <c r="E1299" s="391"/>
      <c r="F1299" s="295">
        <f t="shared" si="145"/>
        <v>351.4</v>
      </c>
      <c r="G1299" s="392" t="s">
        <v>1907</v>
      </c>
      <c r="H1299" s="393">
        <v>276.8</v>
      </c>
      <c r="I1299" s="296">
        <f t="shared" si="147"/>
        <v>5.0641646863428735E-3</v>
      </c>
      <c r="J1299" s="361">
        <f t="shared" si="148"/>
        <v>21.681967896342695</v>
      </c>
      <c r="K1299" s="361">
        <f t="shared" si="151"/>
        <v>4.7700329371953929</v>
      </c>
      <c r="L1299" s="297">
        <v>8.7329691395493168</v>
      </c>
      <c r="M1299" s="394">
        <v>5.504642185883978</v>
      </c>
      <c r="N1299" s="395">
        <f t="shared" si="146"/>
        <v>0.11579286328677117</v>
      </c>
      <c r="R1299" s="356"/>
    </row>
    <row r="1300" spans="1:18" ht="12.75" customHeight="1" x14ac:dyDescent="0.35">
      <c r="A1300" s="295">
        <f t="shared" si="149"/>
        <v>350</v>
      </c>
      <c r="B1300" s="391" t="s">
        <v>2402</v>
      </c>
      <c r="C1300" s="391">
        <v>381.3</v>
      </c>
      <c r="D1300" s="391"/>
      <c r="E1300" s="391"/>
      <c r="F1300" s="295">
        <f t="shared" si="145"/>
        <v>381.3</v>
      </c>
      <c r="G1300" s="392" t="s">
        <v>1907</v>
      </c>
      <c r="H1300" s="393">
        <v>243.5</v>
      </c>
      <c r="I1300" s="296">
        <f t="shared" si="147"/>
        <v>4.4549281109988789E-3</v>
      </c>
      <c r="J1300" s="361">
        <f t="shared" si="148"/>
        <v>19.073551960836149</v>
      </c>
      <c r="K1300" s="361">
        <f t="shared" si="151"/>
        <v>4.1961814313839527</v>
      </c>
      <c r="L1300" s="297">
        <v>7.6823626643072931</v>
      </c>
      <c r="M1300" s="394">
        <v>4.8424146396775587</v>
      </c>
      <c r="N1300" s="395">
        <f t="shared" si="146"/>
        <v>9.387492970418293E-2</v>
      </c>
      <c r="R1300" s="356"/>
    </row>
    <row r="1301" spans="1:18" ht="20.25" customHeight="1" x14ac:dyDescent="0.35">
      <c r="A1301" s="295">
        <f t="shared" si="149"/>
        <v>351</v>
      </c>
      <c r="B1301" s="391" t="s">
        <v>2403</v>
      </c>
      <c r="C1301" s="396">
        <v>125.14</v>
      </c>
      <c r="D1301" s="391"/>
      <c r="E1301" s="391"/>
      <c r="F1301" s="295">
        <f t="shared" si="145"/>
        <v>125.14</v>
      </c>
      <c r="G1301" s="392" t="s">
        <v>1907</v>
      </c>
      <c r="H1301" s="393">
        <v>91.7</v>
      </c>
      <c r="I1301" s="296">
        <f t="shared" si="147"/>
        <v>1.6776875062776066E-3</v>
      </c>
      <c r="J1301" s="361">
        <f t="shared" si="148"/>
        <v>7.1829351737522584</v>
      </c>
      <c r="K1301" s="361">
        <f t="shared" si="151"/>
        <v>1.5802457382254969</v>
      </c>
      <c r="L1301" s="297">
        <v>2.8931115249157244</v>
      </c>
      <c r="M1301" s="394">
        <v>1.8236115912050608</v>
      </c>
      <c r="N1301" s="395">
        <f t="shared" si="146"/>
        <v>0.10771858740689261</v>
      </c>
      <c r="R1301" s="356"/>
    </row>
    <row r="1302" spans="1:18" ht="20.25" customHeight="1" x14ac:dyDescent="0.35">
      <c r="A1302" s="295">
        <f t="shared" si="149"/>
        <v>352</v>
      </c>
      <c r="B1302" s="391" t="s">
        <v>2404</v>
      </c>
      <c r="C1302" s="391">
        <v>120.3</v>
      </c>
      <c r="D1302" s="391"/>
      <c r="E1302" s="391"/>
      <c r="F1302" s="295">
        <f t="shared" si="145"/>
        <v>120.3</v>
      </c>
      <c r="G1302" s="392" t="s">
        <v>2422</v>
      </c>
      <c r="H1302" s="393">
        <v>91.5</v>
      </c>
      <c r="I1302" s="296">
        <f t="shared" si="147"/>
        <v>1.674028427747012E-3</v>
      </c>
      <c r="J1302" s="361">
        <f t="shared" si="148"/>
        <v>7.167269011977444</v>
      </c>
      <c r="K1302" s="361">
        <f t="shared" si="151"/>
        <v>1.5767991826350376</v>
      </c>
      <c r="L1302" s="297">
        <v>2.8868015761154715</v>
      </c>
      <c r="M1302" s="394">
        <v>1.8196342485852022</v>
      </c>
      <c r="N1302" s="395">
        <f t="shared" si="146"/>
        <v>0.11180801346062474</v>
      </c>
      <c r="R1302" s="356"/>
    </row>
    <row r="1303" spans="1:18" ht="20.25" customHeight="1" x14ac:dyDescent="0.35">
      <c r="A1303" s="295">
        <f t="shared" si="149"/>
        <v>353</v>
      </c>
      <c r="B1303" s="391" t="s">
        <v>2405</v>
      </c>
      <c r="C1303" s="391">
        <v>342.6</v>
      </c>
      <c r="D1303" s="391"/>
      <c r="E1303" s="391"/>
      <c r="F1303" s="295">
        <f t="shared" si="145"/>
        <v>342.6</v>
      </c>
      <c r="G1303" s="392" t="s">
        <v>1907</v>
      </c>
      <c r="H1303" s="393">
        <v>240</v>
      </c>
      <c r="I1303" s="296">
        <f t="shared" si="147"/>
        <v>4.3908942367134746E-3</v>
      </c>
      <c r="J1303" s="361">
        <f t="shared" si="148"/>
        <v>18.799394129776903</v>
      </c>
      <c r="K1303" s="361">
        <f t="shared" si="151"/>
        <v>4.1358667085509184</v>
      </c>
      <c r="L1303" s="297">
        <v>7.5719385603028764</v>
      </c>
      <c r="M1303" s="394">
        <v>4.7728111438300385</v>
      </c>
      <c r="N1303" s="395">
        <f t="shared" si="146"/>
        <v>0.10297726369661626</v>
      </c>
      <c r="R1303" s="356"/>
    </row>
    <row r="1304" spans="1:18" ht="20.25" customHeight="1" x14ac:dyDescent="0.35">
      <c r="A1304" s="295">
        <f t="shared" si="149"/>
        <v>354</v>
      </c>
      <c r="B1304" s="391" t="s">
        <v>2406</v>
      </c>
      <c r="C1304" s="391">
        <v>341.6</v>
      </c>
      <c r="D1304" s="391"/>
      <c r="E1304" s="391"/>
      <c r="F1304" s="295">
        <f t="shared" si="145"/>
        <v>341.6</v>
      </c>
      <c r="G1304" s="392" t="s">
        <v>1907</v>
      </c>
      <c r="H1304" s="393">
        <v>240</v>
      </c>
      <c r="I1304" s="296">
        <f t="shared" si="147"/>
        <v>4.3908942367134746E-3</v>
      </c>
      <c r="J1304" s="361">
        <f t="shared" si="148"/>
        <v>18.799394129776903</v>
      </c>
      <c r="K1304" s="361">
        <f t="shared" si="151"/>
        <v>4.1358667085509184</v>
      </c>
      <c r="L1304" s="297">
        <v>7.5719385603028764</v>
      </c>
      <c r="M1304" s="394">
        <v>4.7728111438300385</v>
      </c>
      <c r="N1304" s="395">
        <f t="shared" si="146"/>
        <v>0.10327871938659465</v>
      </c>
      <c r="R1304" s="356"/>
    </row>
    <row r="1305" spans="1:18" ht="20.25" customHeight="1" x14ac:dyDescent="0.35">
      <c r="A1305" s="295">
        <f t="shared" si="149"/>
        <v>355</v>
      </c>
      <c r="B1305" s="391" t="s">
        <v>2407</v>
      </c>
      <c r="C1305" s="391">
        <v>348.8</v>
      </c>
      <c r="D1305" s="391"/>
      <c r="E1305" s="391"/>
      <c r="F1305" s="295">
        <f t="shared" si="145"/>
        <v>348.8</v>
      </c>
      <c r="G1305" s="392" t="s">
        <v>1907</v>
      </c>
      <c r="H1305" s="393">
        <v>246.6</v>
      </c>
      <c r="I1305" s="296">
        <f t="shared" si="147"/>
        <v>4.5116438282230944E-3</v>
      </c>
      <c r="J1305" s="361">
        <f t="shared" si="148"/>
        <v>19.316377468345767</v>
      </c>
      <c r="K1305" s="361">
        <f t="shared" si="151"/>
        <v>4.2496030430360685</v>
      </c>
      <c r="L1305" s="297">
        <v>7.7801668707112066</v>
      </c>
      <c r="M1305" s="394">
        <v>4.9040634502853635</v>
      </c>
      <c r="N1305" s="395">
        <f t="shared" si="146"/>
        <v>0.10392835674420413</v>
      </c>
      <c r="R1305" s="356"/>
    </row>
    <row r="1306" spans="1:18" ht="20.25" customHeight="1" x14ac:dyDescent="0.35">
      <c r="A1306" s="295">
        <f t="shared" si="149"/>
        <v>356</v>
      </c>
      <c r="B1306" s="391" t="s">
        <v>2408</v>
      </c>
      <c r="C1306" s="391">
        <v>348.5</v>
      </c>
      <c r="D1306" s="391"/>
      <c r="E1306" s="391"/>
      <c r="F1306" s="295">
        <f t="shared" si="145"/>
        <v>348.5</v>
      </c>
      <c r="G1306" s="392" t="s">
        <v>1907</v>
      </c>
      <c r="H1306" s="393">
        <v>248.04</v>
      </c>
      <c r="I1306" s="296">
        <f t="shared" si="147"/>
        <v>4.5379891936433757E-3</v>
      </c>
      <c r="J1306" s="361">
        <f t="shared" si="148"/>
        <v>19.42917383312443</v>
      </c>
      <c r="K1306" s="361">
        <f t="shared" si="151"/>
        <v>4.274418243287375</v>
      </c>
      <c r="L1306" s="297">
        <v>7.8255985020730217</v>
      </c>
      <c r="M1306" s="394">
        <v>4.9327003171483446</v>
      </c>
      <c r="N1306" s="395">
        <f t="shared" si="146"/>
        <v>0.10462522495160163</v>
      </c>
      <c r="R1306" s="356"/>
    </row>
    <row r="1307" spans="1:18" ht="20.25" customHeight="1" x14ac:dyDescent="0.35">
      <c r="A1307" s="295">
        <f t="shared" si="149"/>
        <v>357</v>
      </c>
      <c r="B1307" s="391" t="s">
        <v>2409</v>
      </c>
      <c r="C1307" s="391">
        <v>713.6</v>
      </c>
      <c r="D1307" s="391"/>
      <c r="E1307" s="391"/>
      <c r="F1307" s="295">
        <f t="shared" si="145"/>
        <v>713.6</v>
      </c>
      <c r="G1307" s="392" t="s">
        <v>1892</v>
      </c>
      <c r="H1307" s="393">
        <v>243</v>
      </c>
      <c r="I1307" s="296">
        <f t="shared" si="147"/>
        <v>4.4457804146723926E-3</v>
      </c>
      <c r="J1307" s="361">
        <f t="shared" si="148"/>
        <v>19.034386556399113</v>
      </c>
      <c r="K1307" s="361">
        <f t="shared" si="151"/>
        <v>4.1875650424078046</v>
      </c>
      <c r="L1307" s="297">
        <v>7.6665877923066628</v>
      </c>
      <c r="M1307" s="394">
        <v>4.832471283127914</v>
      </c>
      <c r="N1307" s="395">
        <f t="shared" si="146"/>
        <v>5.0057470115248734E-2</v>
      </c>
      <c r="R1307" s="356"/>
    </row>
    <row r="1308" spans="1:18" ht="20.25" customHeight="1" x14ac:dyDescent="0.35">
      <c r="A1308" s="295">
        <f t="shared" si="149"/>
        <v>358</v>
      </c>
      <c r="B1308" s="391" t="s">
        <v>2410</v>
      </c>
      <c r="C1308" s="391">
        <v>343.6</v>
      </c>
      <c r="D1308" s="391"/>
      <c r="E1308" s="391"/>
      <c r="F1308" s="295">
        <f t="shared" si="145"/>
        <v>343.6</v>
      </c>
      <c r="G1308" s="392" t="s">
        <v>1907</v>
      </c>
      <c r="H1308" s="393">
        <v>245.9</v>
      </c>
      <c r="I1308" s="296">
        <f>2/109317.14*H1308</f>
        <v>4.4988370533660142E-3</v>
      </c>
      <c r="J1308" s="361">
        <f t="shared" si="148"/>
        <v>19.261545902133921</v>
      </c>
      <c r="K1308" s="361">
        <f t="shared" si="151"/>
        <v>4.2375400984694629</v>
      </c>
      <c r="L1308" s="297">
        <v>7.758082049910322</v>
      </c>
      <c r="M1308" s="394">
        <v>4.8901427511158602</v>
      </c>
      <c r="N1308" s="395">
        <f t="shared" si="146"/>
        <v>0.10520171944595333</v>
      </c>
      <c r="R1308" s="356"/>
    </row>
    <row r="1309" spans="1:18" ht="25.5" customHeight="1" x14ac:dyDescent="0.4">
      <c r="A1309" s="525"/>
      <c r="B1309" s="526" t="s">
        <v>1203</v>
      </c>
      <c r="C1309" s="317">
        <f t="shared" ref="C1309:M1309" si="152">SUM(C951:C1308)</f>
        <v>210848.12000000002</v>
      </c>
      <c r="D1309" s="317">
        <f t="shared" si="152"/>
        <v>1269.0999999999999</v>
      </c>
      <c r="E1309" s="317">
        <f t="shared" si="152"/>
        <v>9020.7800000000007</v>
      </c>
      <c r="F1309" s="257">
        <f t="shared" si="152"/>
        <v>221138.00000000012</v>
      </c>
      <c r="G1309" s="257">
        <f t="shared" si="152"/>
        <v>0</v>
      </c>
      <c r="H1309" s="257">
        <f t="shared" si="152"/>
        <v>109317.13999999997</v>
      </c>
      <c r="I1309" s="257">
        <f t="shared" si="152"/>
        <v>2.0000000000000013</v>
      </c>
      <c r="J1309" s="397">
        <f t="shared" si="152"/>
        <v>8562.9000000000015</v>
      </c>
      <c r="K1309" s="398">
        <f t="shared" si="152"/>
        <v>1883.8380000000018</v>
      </c>
      <c r="L1309" s="399">
        <f t="shared" si="152"/>
        <v>3448.9277819501162</v>
      </c>
      <c r="M1309" s="399">
        <f t="shared" si="152"/>
        <v>2183.7030894337713</v>
      </c>
      <c r="N1309" s="296">
        <f t="shared" si="146"/>
        <v>7.2711921385668149E-2</v>
      </c>
      <c r="R1309" s="356"/>
    </row>
    <row r="1310" spans="1:18" ht="22.5" customHeight="1" x14ac:dyDescent="0.4">
      <c r="A1310" s="520" t="s">
        <v>1877</v>
      </c>
      <c r="B1310" s="521"/>
      <c r="C1310" s="521"/>
      <c r="D1310" s="521"/>
      <c r="E1310" s="521"/>
      <c r="F1310" s="521"/>
      <c r="G1310" s="521"/>
      <c r="H1310" s="521"/>
      <c r="I1310" s="521"/>
      <c r="J1310" s="521"/>
      <c r="K1310" s="521"/>
      <c r="L1310" s="521"/>
      <c r="M1310" s="521"/>
      <c r="N1310" s="522"/>
      <c r="R1310" s="356"/>
    </row>
    <row r="1311" spans="1:18" ht="12.75" customHeight="1" x14ac:dyDescent="0.35">
      <c r="A1311" s="295">
        <v>1</v>
      </c>
      <c r="B1311" s="295" t="s">
        <v>1504</v>
      </c>
      <c r="C1311" s="311">
        <v>2589.1999999999998</v>
      </c>
      <c r="D1311" s="295"/>
      <c r="E1311" s="339">
        <v>1780.4</v>
      </c>
      <c r="F1311" s="295">
        <f t="shared" ref="F1311:F1357" si="153">C1311+D1311+E1311</f>
        <v>4369.6000000000004</v>
      </c>
      <c r="G1311" s="373" t="s">
        <v>1896</v>
      </c>
      <c r="H1311" s="362">
        <v>1632</v>
      </c>
      <c r="I1311" s="296">
        <f t="shared" ref="I1311:I1356" si="154">2/69305.9*H1311</f>
        <v>4.7095557521076852E-2</v>
      </c>
      <c r="J1311" s="361">
        <f t="shared" ref="J1311:J1357" si="155">I1311*4281.45</f>
        <v>201.63727474861449</v>
      </c>
      <c r="K1311" s="361">
        <f>J1311*0.22</f>
        <v>44.360200444695188</v>
      </c>
      <c r="L1311" s="297">
        <v>50.941600576784431</v>
      </c>
      <c r="M1311" s="297">
        <v>30.470235202630835</v>
      </c>
      <c r="N1311" s="296">
        <f t="shared" ref="N1311:N1338" si="156">(J1311+K1311+L1311+M1311)/F1311</f>
        <v>7.4928897604523273E-2</v>
      </c>
      <c r="R1311" s="356"/>
    </row>
    <row r="1312" spans="1:18" ht="12.75" customHeight="1" x14ac:dyDescent="0.35">
      <c r="A1312" s="295">
        <f>A1311+1</f>
        <v>2</v>
      </c>
      <c r="B1312" s="295" t="s">
        <v>1505</v>
      </c>
      <c r="C1312" s="311">
        <v>3208.2</v>
      </c>
      <c r="D1312" s="322"/>
      <c r="E1312" s="339">
        <v>45.1</v>
      </c>
      <c r="F1312" s="295">
        <f t="shared" si="153"/>
        <v>3253.2999999999997</v>
      </c>
      <c r="G1312" s="373" t="s">
        <v>1896</v>
      </c>
      <c r="H1312" s="295">
        <v>961</v>
      </c>
      <c r="I1312" s="296">
        <f t="shared" si="154"/>
        <v>2.773212670205567E-2</v>
      </c>
      <c r="J1312" s="361">
        <f t="shared" si="155"/>
        <v>118.73371386851625</v>
      </c>
      <c r="K1312" s="361">
        <f t="shared" ref="K1312:K1357" si="157">J1312*0.22</f>
        <v>26.121417051073575</v>
      </c>
      <c r="L1312" s="297">
        <v>29.996861614148184</v>
      </c>
      <c r="M1312" s="297">
        <v>17.942338253509952</v>
      </c>
      <c r="N1312" s="296">
        <f t="shared" si="156"/>
        <v>5.9261159680093427E-2</v>
      </c>
      <c r="R1312" s="356"/>
    </row>
    <row r="1313" spans="1:18" ht="12.75" customHeight="1" x14ac:dyDescent="0.35">
      <c r="A1313" s="295">
        <f t="shared" ref="A1313:A1357" si="158">A1312+1</f>
        <v>3</v>
      </c>
      <c r="B1313" s="295" t="s">
        <v>1878</v>
      </c>
      <c r="C1313" s="311">
        <v>7422.1</v>
      </c>
      <c r="D1313" s="322"/>
      <c r="E1313" s="339">
        <v>176.5</v>
      </c>
      <c r="F1313" s="295">
        <f t="shared" si="153"/>
        <v>7598.6</v>
      </c>
      <c r="G1313" s="373" t="s">
        <v>1896</v>
      </c>
      <c r="H1313" s="295">
        <v>2254</v>
      </c>
      <c r="I1313" s="296">
        <f t="shared" si="154"/>
        <v>6.5044967311585308E-2</v>
      </c>
      <c r="J1313" s="361">
        <f t="shared" si="155"/>
        <v>278.48677529618692</v>
      </c>
      <c r="K1313" s="361">
        <f t="shared" si="157"/>
        <v>61.267090565161119</v>
      </c>
      <c r="L1313" s="297">
        <v>70.35684295347555</v>
      </c>
      <c r="M1313" s="297">
        <v>42.08327827618254</v>
      </c>
      <c r="N1313" s="296">
        <f t="shared" si="156"/>
        <v>5.951017122772697E-2</v>
      </c>
      <c r="R1313" s="356"/>
    </row>
    <row r="1314" spans="1:18" ht="12.75" customHeight="1" x14ac:dyDescent="0.35">
      <c r="A1314" s="295">
        <f t="shared" si="158"/>
        <v>4</v>
      </c>
      <c r="B1314" s="295" t="s">
        <v>1507</v>
      </c>
      <c r="C1314" s="311">
        <v>3200.7</v>
      </c>
      <c r="D1314" s="322">
        <v>43.2</v>
      </c>
      <c r="E1314" s="339"/>
      <c r="F1314" s="295">
        <f t="shared" si="153"/>
        <v>3243.8999999999996</v>
      </c>
      <c r="G1314" s="373" t="s">
        <v>1896</v>
      </c>
      <c r="H1314" s="295">
        <v>961</v>
      </c>
      <c r="I1314" s="296">
        <f t="shared" si="154"/>
        <v>2.773212670205567E-2</v>
      </c>
      <c r="J1314" s="361">
        <f t="shared" si="155"/>
        <v>118.73371386851625</v>
      </c>
      <c r="K1314" s="361">
        <f t="shared" si="157"/>
        <v>26.121417051073575</v>
      </c>
      <c r="L1314" s="297">
        <v>29.996861614148184</v>
      </c>
      <c r="M1314" s="297">
        <v>17.942338253509952</v>
      </c>
      <c r="N1314" s="296">
        <f t="shared" si="156"/>
        <v>5.9432883500492605E-2</v>
      </c>
      <c r="R1314" s="356"/>
    </row>
    <row r="1315" spans="1:18" ht="12.75" customHeight="1" x14ac:dyDescent="0.35">
      <c r="A1315" s="295">
        <f t="shared" si="158"/>
        <v>5</v>
      </c>
      <c r="B1315" s="295" t="s">
        <v>1508</v>
      </c>
      <c r="C1315" s="311">
        <v>3204.9</v>
      </c>
      <c r="D1315" s="322"/>
      <c r="E1315" s="339"/>
      <c r="F1315" s="295">
        <f t="shared" si="153"/>
        <v>3204.9</v>
      </c>
      <c r="G1315" s="373" t="s">
        <v>1896</v>
      </c>
      <c r="H1315" s="295">
        <v>961</v>
      </c>
      <c r="I1315" s="296">
        <f t="shared" si="154"/>
        <v>2.773212670205567E-2</v>
      </c>
      <c r="J1315" s="361">
        <f t="shared" si="155"/>
        <v>118.73371386851625</v>
      </c>
      <c r="K1315" s="361">
        <f t="shared" si="157"/>
        <v>26.121417051073575</v>
      </c>
      <c r="L1315" s="297">
        <v>29.996861614148184</v>
      </c>
      <c r="M1315" s="297">
        <v>17.942338253509952</v>
      </c>
      <c r="N1315" s="296">
        <f t="shared" si="156"/>
        <v>6.0156114320961004E-2</v>
      </c>
      <c r="R1315" s="356"/>
    </row>
    <row r="1316" spans="1:18" ht="12.75" customHeight="1" x14ac:dyDescent="0.35">
      <c r="A1316" s="295">
        <f t="shared" si="158"/>
        <v>6</v>
      </c>
      <c r="B1316" s="295" t="s">
        <v>1509</v>
      </c>
      <c r="C1316" s="311">
        <v>3188.3</v>
      </c>
      <c r="D1316" s="322"/>
      <c r="E1316" s="339"/>
      <c r="F1316" s="295">
        <f t="shared" si="153"/>
        <v>3188.3</v>
      </c>
      <c r="G1316" s="373" t="s">
        <v>1896</v>
      </c>
      <c r="H1316" s="295">
        <v>963</v>
      </c>
      <c r="I1316" s="296">
        <f t="shared" si="154"/>
        <v>2.7789841846076597E-2</v>
      </c>
      <c r="J1316" s="361">
        <f t="shared" si="155"/>
        <v>118.98081837188464</v>
      </c>
      <c r="K1316" s="361">
        <f t="shared" si="157"/>
        <v>26.175780041814619</v>
      </c>
      <c r="L1316" s="297">
        <v>30.059290046227577</v>
      </c>
      <c r="M1316" s="297">
        <v>17.979679228022977</v>
      </c>
      <c r="N1316" s="296">
        <f t="shared" si="156"/>
        <v>6.0595165978091711E-2</v>
      </c>
      <c r="R1316" s="356"/>
    </row>
    <row r="1317" spans="1:18" x14ac:dyDescent="0.35">
      <c r="A1317" s="295">
        <f t="shared" si="158"/>
        <v>7</v>
      </c>
      <c r="B1317" s="295" t="s">
        <v>1510</v>
      </c>
      <c r="C1317" s="311">
        <v>3475.5</v>
      </c>
      <c r="D1317" s="322"/>
      <c r="E1317" s="339"/>
      <c r="F1317" s="295">
        <f t="shared" si="153"/>
        <v>3475.5</v>
      </c>
      <c r="G1317" s="373" t="s">
        <v>1896</v>
      </c>
      <c r="H1317" s="295">
        <v>1015</v>
      </c>
      <c r="I1317" s="296">
        <f t="shared" si="154"/>
        <v>2.9290435590620712E-2</v>
      </c>
      <c r="J1317" s="361">
        <f t="shared" si="155"/>
        <v>125.40553545946304</v>
      </c>
      <c r="K1317" s="361">
        <f t="shared" si="157"/>
        <v>27.589217801081869</v>
      </c>
      <c r="L1317" s="297">
        <v>31.682429280291789</v>
      </c>
      <c r="M1317" s="297">
        <v>18.950544565361707</v>
      </c>
      <c r="N1317" s="296">
        <f t="shared" si="156"/>
        <v>5.8589476940353442E-2</v>
      </c>
      <c r="R1317" s="356"/>
    </row>
    <row r="1318" spans="1:18" x14ac:dyDescent="0.35">
      <c r="A1318" s="295">
        <f t="shared" si="158"/>
        <v>8</v>
      </c>
      <c r="B1318" s="295" t="s">
        <v>1879</v>
      </c>
      <c r="C1318" s="311">
        <v>3043.6</v>
      </c>
      <c r="D1318" s="322"/>
      <c r="E1318" s="339"/>
      <c r="F1318" s="295">
        <f t="shared" si="153"/>
        <v>3043.6</v>
      </c>
      <c r="G1318" s="373" t="s">
        <v>1896</v>
      </c>
      <c r="H1318" s="295">
        <v>1174</v>
      </c>
      <c r="I1318" s="296">
        <f t="shared" si="154"/>
        <v>3.3878789540284449E-2</v>
      </c>
      <c r="J1318" s="361">
        <f t="shared" si="155"/>
        <v>145.05034347725083</v>
      </c>
      <c r="K1318" s="361">
        <f t="shared" si="157"/>
        <v>31.911075564995183</v>
      </c>
      <c r="L1318" s="297">
        <v>36.645489630603507</v>
      </c>
      <c r="M1318" s="297">
        <v>21.919152039147427</v>
      </c>
      <c r="N1318" s="296">
        <f t="shared" si="156"/>
        <v>7.7384038872386957E-2</v>
      </c>
      <c r="R1318" s="356"/>
    </row>
    <row r="1319" spans="1:18" x14ac:dyDescent="0.35">
      <c r="A1319" s="295">
        <f t="shared" si="158"/>
        <v>9</v>
      </c>
      <c r="B1319" s="295" t="s">
        <v>1511</v>
      </c>
      <c r="C1319" s="311">
        <v>7039.4</v>
      </c>
      <c r="D1319" s="322"/>
      <c r="E1319" s="339">
        <v>816.4</v>
      </c>
      <c r="F1319" s="295">
        <f t="shared" si="153"/>
        <v>7855.7999999999993</v>
      </c>
      <c r="G1319" s="373" t="s">
        <v>1896</v>
      </c>
      <c r="H1319" s="295">
        <v>1393</v>
      </c>
      <c r="I1319" s="296">
        <f t="shared" si="154"/>
        <v>4.0198597810576012E-2</v>
      </c>
      <c r="J1319" s="361">
        <f t="shared" si="155"/>
        <v>172.10828659609066</v>
      </c>
      <c r="K1319" s="361">
        <f t="shared" si="157"/>
        <v>37.863823051139946</v>
      </c>
      <c r="L1319" s="297">
        <v>43.481402943296999</v>
      </c>
      <c r="M1319" s="297">
        <v>26.007988748323996</v>
      </c>
      <c r="N1319" s="296">
        <f t="shared" si="156"/>
        <v>3.5573907347291385E-2</v>
      </c>
      <c r="R1319" s="356"/>
    </row>
    <row r="1320" spans="1:18" x14ac:dyDescent="0.35">
      <c r="A1320" s="295">
        <f t="shared" si="158"/>
        <v>10</v>
      </c>
      <c r="B1320" s="295" t="s">
        <v>1512</v>
      </c>
      <c r="C1320" s="311">
        <v>10010.700000000001</v>
      </c>
      <c r="D1320" s="322">
        <v>269</v>
      </c>
      <c r="E1320" s="339"/>
      <c r="F1320" s="295">
        <f t="shared" si="153"/>
        <v>10279.700000000001</v>
      </c>
      <c r="G1320" s="373" t="s">
        <v>1896</v>
      </c>
      <c r="H1320" s="295">
        <v>2994</v>
      </c>
      <c r="I1320" s="296">
        <f t="shared" si="154"/>
        <v>8.6399570599328485E-2</v>
      </c>
      <c r="J1320" s="361">
        <f t="shared" si="155"/>
        <v>369.91544154249493</v>
      </c>
      <c r="K1320" s="361">
        <f t="shared" si="157"/>
        <v>81.381397139348891</v>
      </c>
      <c r="L1320" s="297">
        <v>93.455362822850859</v>
      </c>
      <c r="M1320" s="297">
        <v>55.899438846002894</v>
      </c>
      <c r="N1320" s="296">
        <f t="shared" si="156"/>
        <v>5.8430853074573921E-2</v>
      </c>
      <c r="R1320" s="356"/>
    </row>
    <row r="1321" spans="1:18" x14ac:dyDescent="0.35">
      <c r="A1321" s="295">
        <f t="shared" si="158"/>
        <v>11</v>
      </c>
      <c r="B1321" s="295" t="s">
        <v>1513</v>
      </c>
      <c r="C1321" s="311">
        <v>9985.1</v>
      </c>
      <c r="D1321" s="322">
        <v>248.8</v>
      </c>
      <c r="E1321" s="339"/>
      <c r="F1321" s="295">
        <f t="shared" si="153"/>
        <v>10233.9</v>
      </c>
      <c r="G1321" s="373" t="s">
        <v>1896</v>
      </c>
      <c r="H1321" s="295">
        <v>2967</v>
      </c>
      <c r="I1321" s="296">
        <f t="shared" si="154"/>
        <v>8.5620416155045967E-2</v>
      </c>
      <c r="J1321" s="361">
        <f t="shared" si="155"/>
        <v>366.57953074702152</v>
      </c>
      <c r="K1321" s="361">
        <f t="shared" si="157"/>
        <v>80.647496764344737</v>
      </c>
      <c r="L1321" s="297">
        <v>92.612578989779038</v>
      </c>
      <c r="M1321" s="297">
        <v>55.395335690077019</v>
      </c>
      <c r="N1321" s="296">
        <f t="shared" si="156"/>
        <v>5.8163060240106153E-2</v>
      </c>
      <c r="R1321" s="356"/>
    </row>
    <row r="1322" spans="1:18" x14ac:dyDescent="0.35">
      <c r="A1322" s="295">
        <f t="shared" si="158"/>
        <v>12</v>
      </c>
      <c r="B1322" s="295" t="s">
        <v>1880</v>
      </c>
      <c r="C1322" s="311">
        <v>4399.7</v>
      </c>
      <c r="D1322" s="322"/>
      <c r="E1322" s="339"/>
      <c r="F1322" s="295">
        <f t="shared" si="153"/>
        <v>4399.7</v>
      </c>
      <c r="G1322" s="373" t="s">
        <v>1896</v>
      </c>
      <c r="H1322" s="295">
        <v>1187</v>
      </c>
      <c r="I1322" s="296">
        <f t="shared" si="154"/>
        <v>3.4253937976420477E-2</v>
      </c>
      <c r="J1322" s="361">
        <f t="shared" si="155"/>
        <v>146.65652274914544</v>
      </c>
      <c r="K1322" s="361">
        <f t="shared" si="157"/>
        <v>32.264435004811993</v>
      </c>
      <c r="L1322" s="297">
        <v>37.05127443911956</v>
      </c>
      <c r="M1322" s="297">
        <v>22.161868373482111</v>
      </c>
      <c r="N1322" s="296">
        <f t="shared" si="156"/>
        <v>5.4125076838547885E-2</v>
      </c>
      <c r="R1322" s="356"/>
    </row>
    <row r="1323" spans="1:18" x14ac:dyDescent="0.35">
      <c r="A1323" s="295">
        <f t="shared" si="158"/>
        <v>13</v>
      </c>
      <c r="B1323" s="295" t="s">
        <v>1514</v>
      </c>
      <c r="C1323" s="311">
        <v>4393.8999999999996</v>
      </c>
      <c r="D1323" s="322"/>
      <c r="E1323" s="339"/>
      <c r="F1323" s="295">
        <f t="shared" si="153"/>
        <v>4393.8999999999996</v>
      </c>
      <c r="G1323" s="373" t="s">
        <v>1896</v>
      </c>
      <c r="H1323" s="295">
        <v>1174</v>
      </c>
      <c r="I1323" s="296">
        <f t="shared" si="154"/>
        <v>3.3878789540284449E-2</v>
      </c>
      <c r="J1323" s="361">
        <f t="shared" si="155"/>
        <v>145.05034347725083</v>
      </c>
      <c r="K1323" s="361">
        <f t="shared" si="157"/>
        <v>31.911075564995183</v>
      </c>
      <c r="L1323" s="297">
        <v>36.645489630603507</v>
      </c>
      <c r="M1323" s="297">
        <v>21.919152039147427</v>
      </c>
      <c r="N1323" s="296">
        <f t="shared" si="156"/>
        <v>5.3602963361022542E-2</v>
      </c>
      <c r="R1323" s="356"/>
    </row>
    <row r="1324" spans="1:18" ht="13.5" customHeight="1" x14ac:dyDescent="0.35">
      <c r="A1324" s="295">
        <f t="shared" si="158"/>
        <v>14</v>
      </c>
      <c r="B1324" s="295" t="s">
        <v>1515</v>
      </c>
      <c r="C1324" s="311">
        <v>13614.8</v>
      </c>
      <c r="D1324" s="322"/>
      <c r="E1324" s="339">
        <v>2083.39</v>
      </c>
      <c r="F1324" s="295">
        <f t="shared" si="153"/>
        <v>15698.189999999999</v>
      </c>
      <c r="G1324" s="373" t="s">
        <v>1896</v>
      </c>
      <c r="H1324" s="295">
        <v>2526</v>
      </c>
      <c r="I1324" s="296">
        <f t="shared" si="154"/>
        <v>7.2894226898431447E-2</v>
      </c>
      <c r="J1324" s="361">
        <f t="shared" si="155"/>
        <v>312.09298775428931</v>
      </c>
      <c r="K1324" s="361">
        <f t="shared" si="157"/>
        <v>68.660457305943652</v>
      </c>
      <c r="L1324" s="297">
        <v>78.847109716272954</v>
      </c>
      <c r="M1324" s="297">
        <v>47.161650809954345</v>
      </c>
      <c r="N1324" s="296">
        <f t="shared" si="156"/>
        <v>3.2281569122711615E-2</v>
      </c>
      <c r="R1324" s="356"/>
    </row>
    <row r="1325" spans="1:18" x14ac:dyDescent="0.35">
      <c r="A1325" s="295">
        <f t="shared" si="158"/>
        <v>15</v>
      </c>
      <c r="B1325" s="295" t="s">
        <v>1516</v>
      </c>
      <c r="C1325" s="311">
        <v>3086.6</v>
      </c>
      <c r="D1325" s="322"/>
      <c r="E1325" s="339"/>
      <c r="F1325" s="295">
        <f t="shared" si="153"/>
        <v>3086.6</v>
      </c>
      <c r="G1325" s="373" t="s">
        <v>1896</v>
      </c>
      <c r="H1325" s="295">
        <v>484</v>
      </c>
      <c r="I1325" s="296">
        <f t="shared" si="154"/>
        <v>1.3967064853064459E-2</v>
      </c>
      <c r="J1325" s="361">
        <f t="shared" si="155"/>
        <v>59.799289815152825</v>
      </c>
      <c r="K1325" s="361">
        <f t="shared" si="157"/>
        <v>13.155843759333621</v>
      </c>
      <c r="L1325" s="297">
        <v>15.10768056321303</v>
      </c>
      <c r="M1325" s="297">
        <v>9.0365158321527748</v>
      </c>
      <c r="N1325" s="296">
        <f t="shared" si="156"/>
        <v>3.1458345742840746E-2</v>
      </c>
      <c r="R1325" s="356"/>
    </row>
    <row r="1326" spans="1:18" x14ac:dyDescent="0.35">
      <c r="A1326" s="295">
        <f t="shared" si="158"/>
        <v>16</v>
      </c>
      <c r="B1326" s="295" t="s">
        <v>1517</v>
      </c>
      <c r="C1326" s="311">
        <v>3011.7</v>
      </c>
      <c r="D1326" s="322"/>
      <c r="E1326" s="339"/>
      <c r="F1326" s="295">
        <f t="shared" si="153"/>
        <v>3011.7</v>
      </c>
      <c r="G1326" s="373" t="s">
        <v>1896</v>
      </c>
      <c r="H1326" s="295">
        <v>484</v>
      </c>
      <c r="I1326" s="296">
        <f t="shared" si="154"/>
        <v>1.3967064853064459E-2</v>
      </c>
      <c r="J1326" s="361">
        <f t="shared" si="155"/>
        <v>59.799289815152825</v>
      </c>
      <c r="K1326" s="361">
        <f t="shared" si="157"/>
        <v>13.155843759333621</v>
      </c>
      <c r="L1326" s="297">
        <v>15.10768056321303</v>
      </c>
      <c r="M1326" s="297">
        <v>9.0365158321527748</v>
      </c>
      <c r="N1326" s="296">
        <f t="shared" si="156"/>
        <v>3.2240704575439864E-2</v>
      </c>
      <c r="R1326" s="356"/>
    </row>
    <row r="1327" spans="1:18" x14ac:dyDescent="0.35">
      <c r="A1327" s="295">
        <f t="shared" si="158"/>
        <v>17</v>
      </c>
      <c r="B1327" s="295" t="s">
        <v>1518</v>
      </c>
      <c r="C1327" s="311">
        <v>4401.5</v>
      </c>
      <c r="D1327" s="322"/>
      <c r="E1327" s="339"/>
      <c r="F1327" s="295">
        <f t="shared" si="153"/>
        <v>4401.5</v>
      </c>
      <c r="G1327" s="373" t="s">
        <v>1896</v>
      </c>
      <c r="H1327" s="295">
        <v>1207</v>
      </c>
      <c r="I1327" s="296">
        <f t="shared" si="154"/>
        <v>3.4831089416629754E-2</v>
      </c>
      <c r="J1327" s="361">
        <f t="shared" si="155"/>
        <v>149.12756778282946</v>
      </c>
      <c r="K1327" s="361">
        <f t="shared" si="157"/>
        <v>32.808064912222484</v>
      </c>
      <c r="L1327" s="297">
        <v>37.675558759913486</v>
      </c>
      <c r="M1327" s="297">
        <v>22.535278118612393</v>
      </c>
      <c r="N1327" s="296">
        <f t="shared" si="156"/>
        <v>5.5014533584818316E-2</v>
      </c>
      <c r="R1327" s="356"/>
    </row>
    <row r="1328" spans="1:18" x14ac:dyDescent="0.35">
      <c r="A1328" s="295">
        <f t="shared" si="158"/>
        <v>18</v>
      </c>
      <c r="B1328" s="295" t="s">
        <v>1519</v>
      </c>
      <c r="C1328" s="311">
        <v>4380.8999999999996</v>
      </c>
      <c r="D1328" s="322"/>
      <c r="E1328" s="339"/>
      <c r="F1328" s="295">
        <f t="shared" si="153"/>
        <v>4380.8999999999996</v>
      </c>
      <c r="G1328" s="373" t="s">
        <v>1896</v>
      </c>
      <c r="H1328" s="295">
        <v>1207</v>
      </c>
      <c r="I1328" s="296">
        <f t="shared" si="154"/>
        <v>3.4831089416629754E-2</v>
      </c>
      <c r="J1328" s="361">
        <f t="shared" si="155"/>
        <v>149.12756778282946</v>
      </c>
      <c r="K1328" s="361">
        <f t="shared" si="157"/>
        <v>32.808064912222484</v>
      </c>
      <c r="L1328" s="297">
        <v>37.675558759913486</v>
      </c>
      <c r="M1328" s="297">
        <v>22.535278118612393</v>
      </c>
      <c r="N1328" s="296">
        <f t="shared" si="156"/>
        <v>5.5273224582523643E-2</v>
      </c>
      <c r="R1328" s="356"/>
    </row>
    <row r="1329" spans="1:18" x14ac:dyDescent="0.35">
      <c r="A1329" s="295">
        <f t="shared" si="158"/>
        <v>19</v>
      </c>
      <c r="B1329" s="295" t="s">
        <v>1521</v>
      </c>
      <c r="C1329" s="311">
        <v>9529.6</v>
      </c>
      <c r="D1329" s="322"/>
      <c r="E1329" s="339">
        <v>1865.5</v>
      </c>
      <c r="F1329" s="295">
        <f t="shared" si="153"/>
        <v>11395.1</v>
      </c>
      <c r="G1329" s="373" t="s">
        <v>1896</v>
      </c>
      <c r="H1329" s="362">
        <v>2010</v>
      </c>
      <c r="I1329" s="296">
        <f t="shared" si="154"/>
        <v>5.8003719741032154E-2</v>
      </c>
      <c r="J1329" s="361">
        <f t="shared" si="155"/>
        <v>248.34002588524211</v>
      </c>
      <c r="K1329" s="361">
        <f t="shared" si="157"/>
        <v>54.634805694753268</v>
      </c>
      <c r="L1329" s="297">
        <v>62.740574239789645</v>
      </c>
      <c r="M1329" s="297">
        <v>37.527679385593132</v>
      </c>
      <c r="N1329" s="296">
        <f t="shared" si="156"/>
        <v>3.5387410834953462E-2</v>
      </c>
      <c r="R1329" s="356"/>
    </row>
    <row r="1330" spans="1:18" x14ac:dyDescent="0.35">
      <c r="A1330" s="295">
        <f t="shared" si="158"/>
        <v>20</v>
      </c>
      <c r="B1330" s="295" t="s">
        <v>1522</v>
      </c>
      <c r="C1330" s="311">
        <v>5840.7</v>
      </c>
      <c r="D1330" s="322"/>
      <c r="E1330" s="339"/>
      <c r="F1330" s="295">
        <f t="shared" si="153"/>
        <v>5840.7</v>
      </c>
      <c r="G1330" s="373" t="s">
        <v>1896</v>
      </c>
      <c r="H1330" s="295">
        <v>1504</v>
      </c>
      <c r="I1330" s="296">
        <f t="shared" si="154"/>
        <v>4.340178830373749E-2</v>
      </c>
      <c r="J1330" s="361">
        <f t="shared" si="155"/>
        <v>185.82258653303688</v>
      </c>
      <c r="K1330" s="361">
        <f t="shared" si="157"/>
        <v>40.880969037268116</v>
      </c>
      <c r="L1330" s="297">
        <v>46.946180923703302</v>
      </c>
      <c r="M1330" s="297">
        <v>28.080412833797048</v>
      </c>
      <c r="N1330" s="296">
        <f t="shared" si="156"/>
        <v>5.1659929345421844E-2</v>
      </c>
      <c r="R1330" s="356"/>
    </row>
    <row r="1331" spans="1:18" x14ac:dyDescent="0.35">
      <c r="A1331" s="295">
        <f t="shared" si="158"/>
        <v>21</v>
      </c>
      <c r="B1331" s="295" t="s">
        <v>1523</v>
      </c>
      <c r="C1331" s="311">
        <v>6026.6</v>
      </c>
      <c r="D1331" s="322"/>
      <c r="E1331" s="339"/>
      <c r="F1331" s="295">
        <f t="shared" si="153"/>
        <v>6026.6</v>
      </c>
      <c r="G1331" s="373" t="s">
        <v>1896</v>
      </c>
      <c r="H1331" s="295">
        <v>1535</v>
      </c>
      <c r="I1331" s="296">
        <f t="shared" si="154"/>
        <v>4.4296373036061869E-2</v>
      </c>
      <c r="J1331" s="361">
        <f t="shared" si="155"/>
        <v>189.65270633524707</v>
      </c>
      <c r="K1331" s="361">
        <f t="shared" si="157"/>
        <v>41.723595393754358</v>
      </c>
      <c r="L1331" s="297">
        <v>47.913821620933888</v>
      </c>
      <c r="M1331" s="297">
        <v>28.659197938748978</v>
      </c>
      <c r="N1331" s="296">
        <f t="shared" si="156"/>
        <v>5.1098350859304462E-2</v>
      </c>
      <c r="R1331" s="356"/>
    </row>
    <row r="1332" spans="1:18" x14ac:dyDescent="0.35">
      <c r="A1332" s="295">
        <f t="shared" si="158"/>
        <v>22</v>
      </c>
      <c r="B1332" s="295" t="s">
        <v>1524</v>
      </c>
      <c r="C1332" s="311">
        <v>5850.8</v>
      </c>
      <c r="D1332" s="322"/>
      <c r="E1332" s="339"/>
      <c r="F1332" s="295">
        <f t="shared" si="153"/>
        <v>5850.8</v>
      </c>
      <c r="G1332" s="373" t="s">
        <v>1896</v>
      </c>
      <c r="H1332" s="295">
        <v>1517</v>
      </c>
      <c r="I1332" s="296">
        <f t="shared" si="154"/>
        <v>4.3776936739873519E-2</v>
      </c>
      <c r="J1332" s="361">
        <f t="shared" si="155"/>
        <v>187.42876580493146</v>
      </c>
      <c r="K1332" s="361">
        <f t="shared" si="157"/>
        <v>41.234328477084922</v>
      </c>
      <c r="L1332" s="297">
        <v>47.351965732219355</v>
      </c>
      <c r="M1332" s="297">
        <v>28.323129168131732</v>
      </c>
      <c r="N1332" s="296">
        <f t="shared" si="156"/>
        <v>5.2016508713742984E-2</v>
      </c>
      <c r="R1332" s="356"/>
    </row>
    <row r="1333" spans="1:18" x14ac:dyDescent="0.35">
      <c r="A1333" s="295">
        <f t="shared" si="158"/>
        <v>23</v>
      </c>
      <c r="B1333" s="295" t="s">
        <v>1525</v>
      </c>
      <c r="C1333" s="311">
        <v>7972.6</v>
      </c>
      <c r="D1333" s="322"/>
      <c r="E1333" s="339"/>
      <c r="F1333" s="295">
        <f t="shared" si="153"/>
        <v>7972.6</v>
      </c>
      <c r="G1333" s="373" t="s">
        <v>1896</v>
      </c>
      <c r="H1333" s="295">
        <v>1226</v>
      </c>
      <c r="I1333" s="296">
        <f t="shared" si="154"/>
        <v>3.5379383284828564E-2</v>
      </c>
      <c r="J1333" s="361">
        <f t="shared" si="155"/>
        <v>151.47506056482925</v>
      </c>
      <c r="K1333" s="361">
        <f t="shared" si="157"/>
        <v>33.324513324262433</v>
      </c>
      <c r="L1333" s="297">
        <v>38.268628864667711</v>
      </c>
      <c r="M1333" s="297">
        <v>22.890017376486156</v>
      </c>
      <c r="N1333" s="296">
        <f t="shared" si="156"/>
        <v>3.0850440274219893E-2</v>
      </c>
      <c r="R1333" s="356"/>
    </row>
    <row r="1334" spans="1:18" x14ac:dyDescent="0.35">
      <c r="A1334" s="295">
        <f t="shared" si="158"/>
        <v>24</v>
      </c>
      <c r="B1334" s="295" t="s">
        <v>1526</v>
      </c>
      <c r="C1334" s="311">
        <v>4276.3</v>
      </c>
      <c r="D1334" s="322"/>
      <c r="E1334" s="339"/>
      <c r="F1334" s="295">
        <f t="shared" si="153"/>
        <v>4276.3</v>
      </c>
      <c r="G1334" s="373" t="s">
        <v>1896</v>
      </c>
      <c r="H1334" s="295">
        <v>1517</v>
      </c>
      <c r="I1334" s="296">
        <f t="shared" si="154"/>
        <v>4.3776936739873519E-2</v>
      </c>
      <c r="J1334" s="361">
        <f t="shared" si="155"/>
        <v>187.42876580493146</v>
      </c>
      <c r="K1334" s="361">
        <f t="shared" si="157"/>
        <v>41.234328477084922</v>
      </c>
      <c r="L1334" s="297">
        <v>47.351965732219355</v>
      </c>
      <c r="M1334" s="297">
        <v>28.323129168131732</v>
      </c>
      <c r="N1334" s="296">
        <f t="shared" si="156"/>
        <v>7.1168577785086978E-2</v>
      </c>
      <c r="R1334" s="356"/>
    </row>
    <row r="1335" spans="1:18" x14ac:dyDescent="0.35">
      <c r="A1335" s="295">
        <f t="shared" si="158"/>
        <v>25</v>
      </c>
      <c r="B1335" s="295" t="s">
        <v>1527</v>
      </c>
      <c r="C1335" s="311">
        <v>4367.5</v>
      </c>
      <c r="D1335" s="322"/>
      <c r="E1335" s="339"/>
      <c r="F1335" s="295">
        <f t="shared" si="153"/>
        <v>4367.5</v>
      </c>
      <c r="G1335" s="373" t="s">
        <v>1896</v>
      </c>
      <c r="H1335" s="295">
        <v>1169</v>
      </c>
      <c r="I1335" s="296">
        <f t="shared" si="154"/>
        <v>3.3734501680232135E-2</v>
      </c>
      <c r="J1335" s="361">
        <f t="shared" si="155"/>
        <v>144.43258221882988</v>
      </c>
      <c r="K1335" s="361">
        <f t="shared" si="157"/>
        <v>31.775168088142575</v>
      </c>
      <c r="L1335" s="297">
        <v>36.489418550405027</v>
      </c>
      <c r="M1335" s="297">
        <v>21.825799602864858</v>
      </c>
      <c r="N1335" s="296">
        <f t="shared" si="156"/>
        <v>5.3697302452259267E-2</v>
      </c>
      <c r="R1335" s="356"/>
    </row>
    <row r="1336" spans="1:18" x14ac:dyDescent="0.35">
      <c r="A1336" s="295">
        <f t="shared" si="158"/>
        <v>26</v>
      </c>
      <c r="B1336" s="295" t="s">
        <v>1528</v>
      </c>
      <c r="C1336" s="311">
        <v>4175.8999999999996</v>
      </c>
      <c r="D1336" s="322"/>
      <c r="E1336" s="339"/>
      <c r="F1336" s="295">
        <f t="shared" si="153"/>
        <v>4175.8999999999996</v>
      </c>
      <c r="G1336" s="373" t="s">
        <v>1896</v>
      </c>
      <c r="H1336" s="295">
        <v>638</v>
      </c>
      <c r="I1336" s="296">
        <f t="shared" si="154"/>
        <v>1.8411130942675876E-2</v>
      </c>
      <c r="J1336" s="361">
        <f t="shared" si="155"/>
        <v>78.82633657451963</v>
      </c>
      <c r="K1336" s="361">
        <f t="shared" si="157"/>
        <v>17.34179404639432</v>
      </c>
      <c r="L1336" s="297">
        <v>19.914669833326268</v>
      </c>
      <c r="M1336" s="297">
        <v>11.91177086965593</v>
      </c>
      <c r="N1336" s="296">
        <f t="shared" si="156"/>
        <v>3.0650775000334338E-2</v>
      </c>
      <c r="R1336" s="356"/>
    </row>
    <row r="1337" spans="1:18" x14ac:dyDescent="0.35">
      <c r="A1337" s="295">
        <f t="shared" si="158"/>
        <v>27</v>
      </c>
      <c r="B1337" s="295" t="s">
        <v>1529</v>
      </c>
      <c r="C1337" s="311">
        <v>12124</v>
      </c>
      <c r="D1337" s="322"/>
      <c r="E1337" s="339">
        <v>87.2</v>
      </c>
      <c r="F1337" s="295">
        <f t="shared" si="153"/>
        <v>12211.2</v>
      </c>
      <c r="G1337" s="373" t="s">
        <v>1896</v>
      </c>
      <c r="H1337" s="295">
        <v>1855</v>
      </c>
      <c r="I1337" s="296">
        <f t="shared" si="154"/>
        <v>5.3530796079410269E-2</v>
      </c>
      <c r="J1337" s="361">
        <f t="shared" si="155"/>
        <v>229.18942687419107</v>
      </c>
      <c r="K1337" s="361">
        <f t="shared" si="157"/>
        <v>50.421673912322035</v>
      </c>
      <c r="L1337" s="297">
        <v>57.902370753636724</v>
      </c>
      <c r="M1337" s="297">
        <v>34.633753860833458</v>
      </c>
      <c r="N1337" s="296">
        <f t="shared" si="156"/>
        <v>3.0475893065463121E-2</v>
      </c>
      <c r="R1337" s="356"/>
    </row>
    <row r="1338" spans="1:18" x14ac:dyDescent="0.35">
      <c r="A1338" s="295">
        <f t="shared" si="158"/>
        <v>28</v>
      </c>
      <c r="B1338" s="295" t="s">
        <v>1530</v>
      </c>
      <c r="C1338" s="311">
        <v>5787.7</v>
      </c>
      <c r="D1338" s="322"/>
      <c r="E1338" s="339"/>
      <c r="F1338" s="295">
        <f t="shared" si="153"/>
        <v>5787.7</v>
      </c>
      <c r="G1338" s="373" t="s">
        <v>1896</v>
      </c>
      <c r="H1338" s="295">
        <v>1584</v>
      </c>
      <c r="I1338" s="296">
        <f t="shared" si="154"/>
        <v>4.571039406457459E-2</v>
      </c>
      <c r="J1338" s="361">
        <f t="shared" si="155"/>
        <v>195.70676666777288</v>
      </c>
      <c r="K1338" s="361">
        <f t="shared" si="157"/>
        <v>43.055488666910037</v>
      </c>
      <c r="L1338" s="297">
        <v>49.443318206878999</v>
      </c>
      <c r="M1338" s="297">
        <v>29.574051814318167</v>
      </c>
      <c r="N1338" s="296">
        <f t="shared" si="156"/>
        <v>5.4906029226787861E-2</v>
      </c>
      <c r="R1338" s="356"/>
    </row>
    <row r="1339" spans="1:18" x14ac:dyDescent="0.35">
      <c r="A1339" s="295">
        <f t="shared" si="158"/>
        <v>29</v>
      </c>
      <c r="B1339" s="295" t="s">
        <v>1531</v>
      </c>
      <c r="C1339" s="311">
        <v>4389.3999999999996</v>
      </c>
      <c r="D1339" s="322"/>
      <c r="E1339" s="339"/>
      <c r="F1339" s="295">
        <f t="shared" si="153"/>
        <v>4389.3999999999996</v>
      </c>
      <c r="G1339" s="373" t="s">
        <v>1896</v>
      </c>
      <c r="H1339" s="295">
        <v>1169</v>
      </c>
      <c r="I1339" s="296">
        <f t="shared" si="154"/>
        <v>3.3734501680232135E-2</v>
      </c>
      <c r="J1339" s="361">
        <f t="shared" si="155"/>
        <v>144.43258221882988</v>
      </c>
      <c r="K1339" s="361">
        <f t="shared" si="157"/>
        <v>31.775168088142575</v>
      </c>
      <c r="L1339" s="297">
        <v>36.489418550405027</v>
      </c>
      <c r="M1339" s="297">
        <v>21.825799602864858</v>
      </c>
      <c r="N1339" s="296">
        <f t="shared" ref="N1339:N1358" si="159">(J1339+K1339+L1339+M1339)/F1339</f>
        <v>5.3429390909974568E-2</v>
      </c>
      <c r="R1339" s="356"/>
    </row>
    <row r="1340" spans="1:18" x14ac:dyDescent="0.35">
      <c r="A1340" s="295">
        <f t="shared" si="158"/>
        <v>30</v>
      </c>
      <c r="B1340" s="295" t="s">
        <v>1881</v>
      </c>
      <c r="C1340" s="311">
        <v>4397.2</v>
      </c>
      <c r="D1340" s="322"/>
      <c r="E1340" s="339"/>
      <c r="F1340" s="295">
        <f t="shared" si="153"/>
        <v>4397.2</v>
      </c>
      <c r="G1340" s="373" t="s">
        <v>1896</v>
      </c>
      <c r="H1340" s="295">
        <v>1169</v>
      </c>
      <c r="I1340" s="296">
        <f t="shared" si="154"/>
        <v>3.3734501680232135E-2</v>
      </c>
      <c r="J1340" s="361">
        <f t="shared" si="155"/>
        <v>144.43258221882988</v>
      </c>
      <c r="K1340" s="361">
        <f t="shared" si="157"/>
        <v>31.775168088142575</v>
      </c>
      <c r="L1340" s="297">
        <v>36.489418550405027</v>
      </c>
      <c r="M1340" s="297">
        <v>21.825799602864858</v>
      </c>
      <c r="N1340" s="296">
        <f t="shared" si="159"/>
        <v>5.3334614859511131E-2</v>
      </c>
      <c r="R1340" s="356"/>
    </row>
    <row r="1341" spans="1:18" x14ac:dyDescent="0.35">
      <c r="A1341" s="295">
        <f t="shared" si="158"/>
        <v>31</v>
      </c>
      <c r="B1341" s="295" t="s">
        <v>1532</v>
      </c>
      <c r="C1341" s="311">
        <v>4374.3999999999996</v>
      </c>
      <c r="D1341" s="322"/>
      <c r="E1341" s="339"/>
      <c r="F1341" s="295">
        <f t="shared" si="153"/>
        <v>4374.3999999999996</v>
      </c>
      <c r="G1341" s="373" t="s">
        <v>1896</v>
      </c>
      <c r="H1341" s="295">
        <v>1169</v>
      </c>
      <c r="I1341" s="296">
        <f t="shared" si="154"/>
        <v>3.3734501680232135E-2</v>
      </c>
      <c r="J1341" s="361">
        <f t="shared" si="155"/>
        <v>144.43258221882988</v>
      </c>
      <c r="K1341" s="361">
        <f t="shared" si="157"/>
        <v>31.775168088142575</v>
      </c>
      <c r="L1341" s="297">
        <v>36.489418550405027</v>
      </c>
      <c r="M1341" s="297">
        <v>21.825799602864858</v>
      </c>
      <c r="N1341" s="296">
        <f t="shared" si="159"/>
        <v>5.3612602519258035E-2</v>
      </c>
      <c r="R1341" s="356"/>
    </row>
    <row r="1342" spans="1:18" x14ac:dyDescent="0.35">
      <c r="A1342" s="295">
        <f t="shared" si="158"/>
        <v>32</v>
      </c>
      <c r="B1342" s="295" t="s">
        <v>0</v>
      </c>
      <c r="C1342" s="311">
        <v>5726.2</v>
      </c>
      <c r="D1342" s="322"/>
      <c r="E1342" s="339"/>
      <c r="F1342" s="295">
        <f t="shared" si="153"/>
        <v>5726.2</v>
      </c>
      <c r="G1342" s="373" t="s">
        <v>1896</v>
      </c>
      <c r="H1342" s="295">
        <v>1584</v>
      </c>
      <c r="I1342" s="296">
        <f t="shared" si="154"/>
        <v>4.571039406457459E-2</v>
      </c>
      <c r="J1342" s="361">
        <f t="shared" si="155"/>
        <v>195.70676666777288</v>
      </c>
      <c r="K1342" s="361">
        <f t="shared" si="157"/>
        <v>43.055488666910037</v>
      </c>
      <c r="L1342" s="297">
        <v>49.443318206878999</v>
      </c>
      <c r="M1342" s="297">
        <v>29.574051814318167</v>
      </c>
      <c r="N1342" s="296">
        <f t="shared" si="159"/>
        <v>5.5495725848884098E-2</v>
      </c>
      <c r="R1342" s="356"/>
    </row>
    <row r="1343" spans="1:18" x14ac:dyDescent="0.35">
      <c r="A1343" s="295">
        <f t="shared" si="158"/>
        <v>33</v>
      </c>
      <c r="B1343" s="295" t="s">
        <v>1</v>
      </c>
      <c r="C1343" s="311">
        <v>16363.4</v>
      </c>
      <c r="D1343" s="322">
        <v>254.1</v>
      </c>
      <c r="E1343" s="339">
        <v>876.7</v>
      </c>
      <c r="F1343" s="295">
        <f t="shared" si="153"/>
        <v>17494.2</v>
      </c>
      <c r="G1343" s="373" t="s">
        <v>1896</v>
      </c>
      <c r="H1343" s="295">
        <v>2585</v>
      </c>
      <c r="I1343" s="296">
        <f t="shared" si="154"/>
        <v>7.459682364704881E-2</v>
      </c>
      <c r="J1343" s="361">
        <f t="shared" si="155"/>
        <v>319.38257060365709</v>
      </c>
      <c r="K1343" s="361">
        <f t="shared" si="157"/>
        <v>70.264165532804554</v>
      </c>
      <c r="L1343" s="297">
        <v>80.688748462615038</v>
      </c>
      <c r="M1343" s="297">
        <v>48.263209558088676</v>
      </c>
      <c r="N1343" s="296">
        <f t="shared" si="159"/>
        <v>2.9644035975189796E-2</v>
      </c>
      <c r="R1343" s="356"/>
    </row>
    <row r="1344" spans="1:18" x14ac:dyDescent="0.35">
      <c r="A1344" s="295">
        <f t="shared" si="158"/>
        <v>34</v>
      </c>
      <c r="B1344" s="295" t="s">
        <v>2</v>
      </c>
      <c r="C1344" s="311">
        <v>20325.400000000001</v>
      </c>
      <c r="D1344" s="322"/>
      <c r="E1344" s="339">
        <v>72.400000000000006</v>
      </c>
      <c r="F1344" s="295">
        <f t="shared" si="153"/>
        <v>20397.800000000003</v>
      </c>
      <c r="G1344" s="373" t="s">
        <v>1896</v>
      </c>
      <c r="H1344" s="295">
        <v>3263</v>
      </c>
      <c r="I1344" s="296">
        <f t="shared" si="154"/>
        <v>9.4162257470143243E-2</v>
      </c>
      <c r="J1344" s="361">
        <f t="shared" si="155"/>
        <v>403.15099724554477</v>
      </c>
      <c r="K1344" s="361">
        <f t="shared" si="157"/>
        <v>88.693219394019849</v>
      </c>
      <c r="L1344" s="297">
        <v>101.85198693752916</v>
      </c>
      <c r="M1344" s="297">
        <v>60.921799918005156</v>
      </c>
      <c r="N1344" s="296">
        <f t="shared" si="159"/>
        <v>3.2092578782765731E-2</v>
      </c>
      <c r="R1344" s="356"/>
    </row>
    <row r="1345" spans="1:18" x14ac:dyDescent="0.35">
      <c r="A1345" s="295">
        <f t="shared" si="158"/>
        <v>35</v>
      </c>
      <c r="B1345" s="295" t="s">
        <v>3</v>
      </c>
      <c r="C1345" s="311">
        <v>3233.5</v>
      </c>
      <c r="D1345" s="322"/>
      <c r="E1345" s="339"/>
      <c r="F1345" s="295">
        <f t="shared" si="153"/>
        <v>3233.5</v>
      </c>
      <c r="G1345" s="373" t="s">
        <v>1896</v>
      </c>
      <c r="H1345" s="295">
        <v>952</v>
      </c>
      <c r="I1345" s="296">
        <f t="shared" si="154"/>
        <v>2.7472408553961495E-2</v>
      </c>
      <c r="J1345" s="361">
        <f t="shared" si="155"/>
        <v>117.62174360335844</v>
      </c>
      <c r="K1345" s="361">
        <f t="shared" si="157"/>
        <v>25.876783592738857</v>
      </c>
      <c r="L1345" s="297">
        <v>29.715933669790914</v>
      </c>
      <c r="M1345" s="297">
        <v>17.774303868201322</v>
      </c>
      <c r="N1345" s="296">
        <f t="shared" si="159"/>
        <v>5.9065645503042996E-2</v>
      </c>
      <c r="R1345" s="356"/>
    </row>
    <row r="1346" spans="1:18" x14ac:dyDescent="0.35">
      <c r="A1346" s="295">
        <f t="shared" si="158"/>
        <v>36</v>
      </c>
      <c r="B1346" s="295" t="s">
        <v>4</v>
      </c>
      <c r="C1346" s="311">
        <v>6170.7</v>
      </c>
      <c r="D1346" s="322"/>
      <c r="E1346" s="339"/>
      <c r="F1346" s="295">
        <f t="shared" si="153"/>
        <v>6170.7</v>
      </c>
      <c r="G1346" s="373" t="s">
        <v>1896</v>
      </c>
      <c r="H1346" s="295">
        <v>2139</v>
      </c>
      <c r="I1346" s="296">
        <f t="shared" si="154"/>
        <v>6.1726346530381976E-2</v>
      </c>
      <c r="J1346" s="361">
        <f t="shared" si="155"/>
        <v>264.27826635250392</v>
      </c>
      <c r="K1346" s="361">
        <f t="shared" si="157"/>
        <v>58.141218597550861</v>
      </c>
      <c r="L1346" s="297">
        <v>66.767208108910467</v>
      </c>
      <c r="M1346" s="297">
        <v>39.936172241683437</v>
      </c>
      <c r="N1346" s="296">
        <f t="shared" si="159"/>
        <v>6.9542007438483266E-2</v>
      </c>
      <c r="R1346" s="356"/>
    </row>
    <row r="1347" spans="1:18" x14ac:dyDescent="0.35">
      <c r="A1347" s="295">
        <f t="shared" si="158"/>
        <v>37</v>
      </c>
      <c r="B1347" s="295" t="s">
        <v>5</v>
      </c>
      <c r="C1347" s="311">
        <v>2571</v>
      </c>
      <c r="D1347" s="322"/>
      <c r="E1347" s="339">
        <v>379</v>
      </c>
      <c r="F1347" s="295">
        <f t="shared" si="153"/>
        <v>2950</v>
      </c>
      <c r="G1347" s="373" t="s">
        <v>1896</v>
      </c>
      <c r="H1347" s="362">
        <v>582</v>
      </c>
      <c r="I1347" s="296">
        <f t="shared" si="154"/>
        <v>1.6795106910089907E-2</v>
      </c>
      <c r="J1347" s="361">
        <f t="shared" si="155"/>
        <v>71.907410480204433</v>
      </c>
      <c r="K1347" s="361">
        <f t="shared" si="157"/>
        <v>15.819630305644976</v>
      </c>
      <c r="L1347" s="297">
        <v>18.166673735103274</v>
      </c>
      <c r="M1347" s="297">
        <v>10.866223583291143</v>
      </c>
      <c r="N1347" s="296">
        <f t="shared" si="159"/>
        <v>3.9579640035336892E-2</v>
      </c>
      <c r="R1347" s="356"/>
    </row>
    <row r="1348" spans="1:18" x14ac:dyDescent="0.35">
      <c r="A1348" s="295">
        <f t="shared" si="158"/>
        <v>38</v>
      </c>
      <c r="B1348" s="295" t="s">
        <v>6</v>
      </c>
      <c r="C1348" s="311">
        <v>4446</v>
      </c>
      <c r="D1348" s="322"/>
      <c r="E1348" s="339">
        <v>135.1</v>
      </c>
      <c r="F1348" s="295">
        <f t="shared" si="153"/>
        <v>4581.1000000000004</v>
      </c>
      <c r="G1348" s="373" t="s">
        <v>1906</v>
      </c>
      <c r="H1348" s="295">
        <v>2123</v>
      </c>
      <c r="I1348" s="296">
        <f t="shared" si="154"/>
        <v>6.1264625378214553E-2</v>
      </c>
      <c r="J1348" s="361">
        <f t="shared" si="155"/>
        <v>262.30143032555668</v>
      </c>
      <c r="K1348" s="361">
        <f t="shared" si="157"/>
        <v>57.706314671622472</v>
      </c>
      <c r="L1348" s="297">
        <v>66.267780652275334</v>
      </c>
      <c r="M1348" s="297">
        <v>39.637444445579206</v>
      </c>
      <c r="N1348" s="296">
        <f t="shared" si="159"/>
        <v>9.2971768809900171E-2</v>
      </c>
      <c r="R1348" s="356"/>
    </row>
    <row r="1349" spans="1:18" x14ac:dyDescent="0.35">
      <c r="A1349" s="295">
        <f t="shared" si="158"/>
        <v>39</v>
      </c>
      <c r="B1349" s="295" t="s">
        <v>7</v>
      </c>
      <c r="C1349" s="311">
        <v>2571.8000000000002</v>
      </c>
      <c r="D1349" s="322"/>
      <c r="E1349" s="339"/>
      <c r="F1349" s="295">
        <f t="shared" si="153"/>
        <v>2571.8000000000002</v>
      </c>
      <c r="G1349" s="373" t="s">
        <v>1896</v>
      </c>
      <c r="H1349" s="295">
        <v>748</v>
      </c>
      <c r="I1349" s="296">
        <f t="shared" si="154"/>
        <v>2.1585463863826891E-2</v>
      </c>
      <c r="J1349" s="361">
        <f t="shared" si="155"/>
        <v>92.417084259781646</v>
      </c>
      <c r="K1349" s="361">
        <f t="shared" si="157"/>
        <v>20.331758537151963</v>
      </c>
      <c r="L1349" s="297">
        <v>23.348233597692865</v>
      </c>
      <c r="M1349" s="297">
        <v>13.965524467872466</v>
      </c>
      <c r="N1349" s="296">
        <f t="shared" si="159"/>
        <v>5.8349249888210171E-2</v>
      </c>
      <c r="R1349" s="356"/>
    </row>
    <row r="1350" spans="1:18" x14ac:dyDescent="0.35">
      <c r="A1350" s="295">
        <f t="shared" si="158"/>
        <v>40</v>
      </c>
      <c r="B1350" s="295" t="s">
        <v>8</v>
      </c>
      <c r="C1350" s="311">
        <v>4089.4</v>
      </c>
      <c r="D1350" s="322"/>
      <c r="E1350" s="339"/>
      <c r="F1350" s="295">
        <f t="shared" si="153"/>
        <v>4089.4</v>
      </c>
      <c r="G1350" s="373" t="s">
        <v>1896</v>
      </c>
      <c r="H1350" s="295">
        <v>665</v>
      </c>
      <c r="I1350" s="296">
        <f t="shared" si="154"/>
        <v>1.9190285386958397E-2</v>
      </c>
      <c r="J1350" s="361">
        <f t="shared" si="155"/>
        <v>82.162247369993025</v>
      </c>
      <c r="K1350" s="361">
        <f t="shared" si="157"/>
        <v>18.075694421398467</v>
      </c>
      <c r="L1350" s="297">
        <v>20.757453666398067</v>
      </c>
      <c r="M1350" s="297">
        <v>12.415874025581806</v>
      </c>
      <c r="N1350" s="296">
        <f t="shared" si="159"/>
        <v>3.2623678163880121E-2</v>
      </c>
      <c r="R1350" s="356"/>
    </row>
    <row r="1351" spans="1:18" x14ac:dyDescent="0.35">
      <c r="A1351" s="295">
        <f t="shared" si="158"/>
        <v>41</v>
      </c>
      <c r="B1351" s="295" t="s">
        <v>9</v>
      </c>
      <c r="C1351" s="311">
        <v>4079.1</v>
      </c>
      <c r="D1351" s="322"/>
      <c r="E1351" s="339"/>
      <c r="F1351" s="295">
        <f t="shared" si="153"/>
        <v>4079.1</v>
      </c>
      <c r="G1351" s="373" t="s">
        <v>1896</v>
      </c>
      <c r="H1351" s="295">
        <v>668</v>
      </c>
      <c r="I1351" s="296">
        <f t="shared" si="154"/>
        <v>1.9276858102989791E-2</v>
      </c>
      <c r="J1351" s="361">
        <f t="shared" si="155"/>
        <v>82.532904125045633</v>
      </c>
      <c r="K1351" s="361">
        <f t="shared" si="157"/>
        <v>18.157238907510038</v>
      </c>
      <c r="L1351" s="297">
        <v>20.851096314517161</v>
      </c>
      <c r="M1351" s="297">
        <v>12.471885487351349</v>
      </c>
      <c r="N1351" s="296">
        <f t="shared" si="159"/>
        <v>3.2853601244005833E-2</v>
      </c>
      <c r="R1351" s="356"/>
    </row>
    <row r="1352" spans="1:18" x14ac:dyDescent="0.35">
      <c r="A1352" s="295">
        <f t="shared" si="158"/>
        <v>42</v>
      </c>
      <c r="B1352" s="295" t="s">
        <v>1882</v>
      </c>
      <c r="C1352" s="311">
        <v>8506.9</v>
      </c>
      <c r="D1352" s="322"/>
      <c r="E1352" s="339"/>
      <c r="F1352" s="295">
        <f t="shared" si="153"/>
        <v>8506.9</v>
      </c>
      <c r="G1352" s="373" t="s">
        <v>1896</v>
      </c>
      <c r="H1352" s="295">
        <v>1502</v>
      </c>
      <c r="I1352" s="296">
        <f t="shared" si="154"/>
        <v>4.3344073159716563E-2</v>
      </c>
      <c r="J1352" s="361">
        <f t="shared" si="155"/>
        <v>185.57548202966848</v>
      </c>
      <c r="K1352" s="361">
        <f t="shared" si="157"/>
        <v>40.826606046527068</v>
      </c>
      <c r="L1352" s="297">
        <v>46.883752491623902</v>
      </c>
      <c r="M1352" s="297">
        <v>28.043071859284019</v>
      </c>
      <c r="N1352" s="296">
        <f>(J1352+K1352+L1352+M1352)/F1352</f>
        <v>3.5421706194630649E-2</v>
      </c>
      <c r="R1352" s="356"/>
    </row>
    <row r="1353" spans="1:18" x14ac:dyDescent="0.35">
      <c r="A1353" s="295">
        <f t="shared" si="158"/>
        <v>43</v>
      </c>
      <c r="B1353" s="295" t="s">
        <v>500</v>
      </c>
      <c r="C1353" s="311">
        <v>1934.1</v>
      </c>
      <c r="D1353" s="322"/>
      <c r="E1353" s="339">
        <v>1212.4000000000001</v>
      </c>
      <c r="F1353" s="295">
        <f t="shared" si="153"/>
        <v>3146.5</v>
      </c>
      <c r="G1353" s="373" t="s">
        <v>1893</v>
      </c>
      <c r="H1353" s="295">
        <v>818.6</v>
      </c>
      <c r="I1353" s="296">
        <f t="shared" si="154"/>
        <v>2.3622808447765632E-2</v>
      </c>
      <c r="J1353" s="361">
        <f t="shared" si="155"/>
        <v>101.13987322868616</v>
      </c>
      <c r="K1353" s="361">
        <f t="shared" si="157"/>
        <v>22.250772110310955</v>
      </c>
      <c r="L1353" s="297">
        <v>25.551957250095423</v>
      </c>
      <c r="M1353" s="297">
        <v>15.283660868182356</v>
      </c>
      <c r="N1353" s="296">
        <f t="shared" si="159"/>
        <v>5.2193314303917014E-2</v>
      </c>
      <c r="R1353" s="356"/>
    </row>
    <row r="1354" spans="1:18" x14ac:dyDescent="0.35">
      <c r="A1354" s="295">
        <f t="shared" si="158"/>
        <v>44</v>
      </c>
      <c r="B1354" s="295" t="s">
        <v>501</v>
      </c>
      <c r="C1354" s="311">
        <v>4269.5</v>
      </c>
      <c r="D1354" s="322"/>
      <c r="E1354" s="339">
        <v>538</v>
      </c>
      <c r="F1354" s="295">
        <f t="shared" si="153"/>
        <v>4807.5</v>
      </c>
      <c r="G1354" s="373" t="s">
        <v>1893</v>
      </c>
      <c r="H1354" s="295">
        <v>1204.3</v>
      </c>
      <c r="I1354" s="296">
        <f t="shared" si="154"/>
        <v>3.4753173972201498E-2</v>
      </c>
      <c r="J1354" s="361">
        <f t="shared" si="155"/>
        <v>148.79397670328208</v>
      </c>
      <c r="K1354" s="361">
        <f t="shared" si="157"/>
        <v>32.73467487472206</v>
      </c>
      <c r="L1354" s="297">
        <v>37.591280376606306</v>
      </c>
      <c r="M1354" s="297">
        <v>22.484867803019799</v>
      </c>
      <c r="N1354" s="296">
        <f t="shared" si="159"/>
        <v>5.0255808581930371E-2</v>
      </c>
      <c r="R1354" s="356"/>
    </row>
    <row r="1355" spans="1:18" x14ac:dyDescent="0.35">
      <c r="A1355" s="295">
        <f t="shared" si="158"/>
        <v>45</v>
      </c>
      <c r="B1355" s="340" t="s">
        <v>2102</v>
      </c>
      <c r="C1355" s="311">
        <v>4095</v>
      </c>
      <c r="D1355" s="322"/>
      <c r="E1355" s="339"/>
      <c r="F1355" s="295">
        <f t="shared" si="153"/>
        <v>4095</v>
      </c>
      <c r="G1355" s="373" t="s">
        <v>1893</v>
      </c>
      <c r="H1355" s="295">
        <v>484</v>
      </c>
      <c r="I1355" s="296">
        <f t="shared" si="154"/>
        <v>1.3967064853064459E-2</v>
      </c>
      <c r="J1355" s="361">
        <f t="shared" si="155"/>
        <v>59.799289815152825</v>
      </c>
      <c r="K1355" s="361">
        <f t="shared" si="157"/>
        <v>13.155843759333621</v>
      </c>
      <c r="L1355" s="297">
        <v>15.10768056321303</v>
      </c>
      <c r="M1355" s="297">
        <v>9.0365158321527748</v>
      </c>
      <c r="N1355" s="296">
        <f t="shared" si="159"/>
        <v>2.3711680090318005E-2</v>
      </c>
      <c r="R1355" s="356"/>
    </row>
    <row r="1356" spans="1:18" s="343" customFormat="1" x14ac:dyDescent="0.35">
      <c r="A1356" s="295">
        <f t="shared" si="158"/>
        <v>46</v>
      </c>
      <c r="B1356" s="341" t="s">
        <v>1209</v>
      </c>
      <c r="C1356" s="311">
        <v>15885</v>
      </c>
      <c r="D1356" s="322"/>
      <c r="E1356" s="339">
        <v>238.9</v>
      </c>
      <c r="F1356" s="295">
        <v>16123.9</v>
      </c>
      <c r="G1356" s="373" t="s">
        <v>1893</v>
      </c>
      <c r="H1356" s="295">
        <v>5438</v>
      </c>
      <c r="I1356" s="296">
        <f t="shared" si="154"/>
        <v>0.1569274765929019</v>
      </c>
      <c r="J1356" s="361">
        <f t="shared" si="155"/>
        <v>671.87714465867987</v>
      </c>
      <c r="K1356" s="361">
        <f t="shared" si="157"/>
        <v>147.81297182490957</v>
      </c>
      <c r="L1356" s="297">
        <v>169.74290682386871</v>
      </c>
      <c r="M1356" s="342">
        <v>47.796447376675829</v>
      </c>
      <c r="N1356" s="400">
        <f t="shared" si="159"/>
        <v>6.432869657366605E-2</v>
      </c>
      <c r="O1356" s="401"/>
      <c r="R1356" s="401"/>
    </row>
    <row r="1357" spans="1:18" ht="12.75" customHeight="1" x14ac:dyDescent="0.35">
      <c r="A1357" s="295">
        <f t="shared" si="158"/>
        <v>47</v>
      </c>
      <c r="B1357" s="340" t="s">
        <v>1641</v>
      </c>
      <c r="C1357" s="311">
        <v>3468</v>
      </c>
      <c r="D1357" s="322"/>
      <c r="E1357" s="339"/>
      <c r="F1357" s="295">
        <f t="shared" si="153"/>
        <v>3468</v>
      </c>
      <c r="G1357" s="373" t="s">
        <v>1893</v>
      </c>
      <c r="H1357" s="295">
        <v>944</v>
      </c>
      <c r="I1357" s="296">
        <f>2/69305.9*H1357</f>
        <v>2.7241547977877787E-2</v>
      </c>
      <c r="J1357" s="361">
        <f t="shared" si="155"/>
        <v>116.63332558988485</v>
      </c>
      <c r="K1357" s="361">
        <f t="shared" si="157"/>
        <v>25.659331629774666</v>
      </c>
      <c r="L1357" s="297">
        <v>29.466219941473348</v>
      </c>
      <c r="M1357" s="297">
        <v>17.62493997014921</v>
      </c>
      <c r="N1357" s="296">
        <f t="shared" si="159"/>
        <v>5.4608943809481565E-2</v>
      </c>
      <c r="R1357" s="356"/>
    </row>
    <row r="1358" spans="1:18" ht="18" x14ac:dyDescent="0.4">
      <c r="A1358" s="295"/>
      <c r="B1358" s="314" t="s">
        <v>1203</v>
      </c>
      <c r="C1358" s="317">
        <f t="shared" ref="C1358:M1358" si="160">SUM(C1311:C1357)</f>
        <v>280504.5</v>
      </c>
      <c r="D1358" s="317">
        <f t="shared" si="160"/>
        <v>815.1</v>
      </c>
      <c r="E1358" s="317">
        <f t="shared" si="160"/>
        <v>10306.989999999998</v>
      </c>
      <c r="F1358" s="317">
        <f t="shared" si="160"/>
        <v>291626.59000000008</v>
      </c>
      <c r="G1358" s="317">
        <f t="shared" si="160"/>
        <v>0</v>
      </c>
      <c r="H1358" s="317">
        <f t="shared" si="160"/>
        <v>69305.899999999994</v>
      </c>
      <c r="I1358" s="317">
        <f t="shared" si="160"/>
        <v>2</v>
      </c>
      <c r="J1358" s="371">
        <f t="shared" si="160"/>
        <v>8562.9000000000015</v>
      </c>
      <c r="K1358" s="371">
        <f t="shared" si="160"/>
        <v>1883.838</v>
      </c>
      <c r="L1358" s="320">
        <f t="shared" si="160"/>
        <v>2163.3293354255907</v>
      </c>
      <c r="M1358" s="320">
        <f t="shared" si="160"/>
        <v>1240.2412604269859</v>
      </c>
      <c r="N1358" s="296">
        <f t="shared" si="159"/>
        <v>4.74932981791975E-2</v>
      </c>
      <c r="R1358" s="356"/>
    </row>
    <row r="1359" spans="1:18" ht="18" x14ac:dyDescent="0.4">
      <c r="A1359" s="520" t="s">
        <v>1883</v>
      </c>
      <c r="B1359" s="521"/>
      <c r="C1359" s="521"/>
      <c r="D1359" s="521"/>
      <c r="E1359" s="521"/>
      <c r="F1359" s="521"/>
      <c r="G1359" s="521"/>
      <c r="H1359" s="521"/>
      <c r="I1359" s="521"/>
      <c r="J1359" s="521"/>
      <c r="K1359" s="521"/>
      <c r="L1359" s="521"/>
      <c r="M1359" s="521"/>
      <c r="N1359" s="522"/>
      <c r="R1359" s="356"/>
    </row>
    <row r="1360" spans="1:18" x14ac:dyDescent="0.35">
      <c r="A1360" s="295">
        <v>1</v>
      </c>
      <c r="B1360" s="295" t="s">
        <v>308</v>
      </c>
      <c r="C1360" s="323">
        <v>5786.79</v>
      </c>
      <c r="D1360" s="295"/>
      <c r="E1360" s="339"/>
      <c r="F1360" s="295">
        <f t="shared" ref="F1360:F1396" si="161">C1360+D1360+E1360</f>
        <v>5786.79</v>
      </c>
      <c r="G1360" s="373" t="s">
        <v>1896</v>
      </c>
      <c r="H1360" s="295">
        <v>1154</v>
      </c>
      <c r="I1360" s="296">
        <f t="shared" ref="I1360:I1396" si="162">2/33503.7*H1360</f>
        <v>6.8887913872199197E-2</v>
      </c>
      <c r="J1360" s="361">
        <f t="shared" ref="J1360:J1396" si="163">I1360*4281.45</f>
        <v>294.94015884812723</v>
      </c>
      <c r="K1360" s="361">
        <f>J1360*0.22</f>
        <v>64.886834946587996</v>
      </c>
      <c r="L1360" s="297">
        <v>118.38801326420666</v>
      </c>
      <c r="M1360" s="297">
        <v>44.077656139471166</v>
      </c>
      <c r="N1360" s="296">
        <f t="shared" ref="N1360:N1397" si="164">(J1360+K1360+L1360+M1360)/F1360</f>
        <v>9.0256025049879646E-2</v>
      </c>
      <c r="R1360" s="356"/>
    </row>
    <row r="1361" spans="1:18" x14ac:dyDescent="0.35">
      <c r="A1361" s="295">
        <f>A1360+1</f>
        <v>2</v>
      </c>
      <c r="B1361" s="295" t="s">
        <v>309</v>
      </c>
      <c r="C1361" s="323">
        <v>3626.15</v>
      </c>
      <c r="D1361" s="322"/>
      <c r="E1361" s="339"/>
      <c r="F1361" s="295">
        <f t="shared" si="161"/>
        <v>3626.15</v>
      </c>
      <c r="G1361" s="373" t="s">
        <v>1896</v>
      </c>
      <c r="H1361" s="295">
        <v>657</v>
      </c>
      <c r="I1361" s="296">
        <f t="shared" si="162"/>
        <v>3.9219548885645474E-2</v>
      </c>
      <c r="J1361" s="361">
        <f t="shared" si="163"/>
        <v>167.91653757644681</v>
      </c>
      <c r="K1361" s="361">
        <f t="shared" ref="K1361:K1396" si="165">J1361*0.22</f>
        <v>36.941638266818302</v>
      </c>
      <c r="L1361" s="297">
        <v>67.401147932914881</v>
      </c>
      <c r="M1361" s="297">
        <v>25.094471476284713</v>
      </c>
      <c r="N1361" s="296">
        <f t="shared" si="164"/>
        <v>8.2002618549278067E-2</v>
      </c>
      <c r="R1361" s="356"/>
    </row>
    <row r="1362" spans="1:18" x14ac:dyDescent="0.35">
      <c r="A1362" s="295">
        <f t="shared" ref="A1362:A1396" si="166">A1361+1</f>
        <v>3</v>
      </c>
      <c r="B1362" s="295" t="s">
        <v>310</v>
      </c>
      <c r="C1362" s="323">
        <v>7702.04</v>
      </c>
      <c r="D1362" s="322"/>
      <c r="E1362" s="339"/>
      <c r="F1362" s="295">
        <f t="shared" si="161"/>
        <v>7702.04</v>
      </c>
      <c r="G1362" s="373" t="s">
        <v>1896</v>
      </c>
      <c r="H1362" s="362">
        <v>2300</v>
      </c>
      <c r="I1362" s="296">
        <f t="shared" si="162"/>
        <v>0.1372982685494438</v>
      </c>
      <c r="J1362" s="361">
        <f t="shared" si="163"/>
        <v>587.83567188101608</v>
      </c>
      <c r="K1362" s="361">
        <f t="shared" si="165"/>
        <v>129.32384781382353</v>
      </c>
      <c r="L1362" s="297">
        <v>235.95531239833215</v>
      </c>
      <c r="M1362" s="297">
        <v>87.849747938287408</v>
      </c>
      <c r="N1362" s="296">
        <f t="shared" si="164"/>
        <v>0.13515439805966462</v>
      </c>
      <c r="R1362" s="356"/>
    </row>
    <row r="1363" spans="1:18" x14ac:dyDescent="0.35">
      <c r="A1363" s="295">
        <f t="shared" si="166"/>
        <v>4</v>
      </c>
      <c r="B1363" s="295" t="s">
        <v>311</v>
      </c>
      <c r="C1363" s="323">
        <v>5721.7</v>
      </c>
      <c r="D1363" s="322"/>
      <c r="E1363" s="339"/>
      <c r="F1363" s="295">
        <f t="shared" si="161"/>
        <v>5721.7</v>
      </c>
      <c r="G1363" s="373" t="s">
        <v>1896</v>
      </c>
      <c r="H1363" s="295">
        <v>939</v>
      </c>
      <c r="I1363" s="296">
        <f t="shared" si="162"/>
        <v>5.6053510507794668E-2</v>
      </c>
      <c r="J1363" s="361">
        <f t="shared" si="163"/>
        <v>239.99030256359748</v>
      </c>
      <c r="K1363" s="361">
        <f t="shared" si="165"/>
        <v>52.797866563991448</v>
      </c>
      <c r="L1363" s="297">
        <v>96.331321018275602</v>
      </c>
      <c r="M1363" s="297">
        <v>35.865614484370383</v>
      </c>
      <c r="N1363" s="296">
        <f t="shared" si="164"/>
        <v>7.4276020174115207E-2</v>
      </c>
      <c r="R1363" s="356"/>
    </row>
    <row r="1364" spans="1:18" x14ac:dyDescent="0.35">
      <c r="A1364" s="295">
        <f t="shared" si="166"/>
        <v>5</v>
      </c>
      <c r="B1364" s="295" t="s">
        <v>312</v>
      </c>
      <c r="C1364" s="323">
        <v>5777.4</v>
      </c>
      <c r="D1364" s="322"/>
      <c r="E1364" s="339"/>
      <c r="F1364" s="295">
        <f t="shared" si="161"/>
        <v>5777.4</v>
      </c>
      <c r="G1364" s="373" t="s">
        <v>1896</v>
      </c>
      <c r="H1364" s="295">
        <v>1034</v>
      </c>
      <c r="I1364" s="296">
        <f t="shared" si="162"/>
        <v>6.1724525947880388E-2</v>
      </c>
      <c r="J1364" s="361">
        <f t="shared" si="163"/>
        <v>264.2704716195525</v>
      </c>
      <c r="K1364" s="361">
        <f t="shared" si="165"/>
        <v>58.139503756301551</v>
      </c>
      <c r="L1364" s="297">
        <v>106.07730131298932</v>
      </c>
      <c r="M1364" s="297">
        <v>39.494191029647475</v>
      </c>
      <c r="N1364" s="296">
        <f t="shared" si="164"/>
        <v>8.1002088780159048E-2</v>
      </c>
      <c r="R1364" s="356"/>
    </row>
    <row r="1365" spans="1:18" x14ac:dyDescent="0.35">
      <c r="A1365" s="295">
        <f t="shared" si="166"/>
        <v>6</v>
      </c>
      <c r="B1365" s="295" t="s">
        <v>313</v>
      </c>
      <c r="C1365" s="323">
        <v>5627.6</v>
      </c>
      <c r="D1365" s="322"/>
      <c r="E1365" s="339">
        <v>46.65</v>
      </c>
      <c r="F1365" s="295">
        <f t="shared" si="161"/>
        <v>5674.25</v>
      </c>
      <c r="G1365" s="373" t="s">
        <v>1896</v>
      </c>
      <c r="H1365" s="295">
        <v>1034</v>
      </c>
      <c r="I1365" s="296">
        <f t="shared" si="162"/>
        <v>6.1724525947880388E-2</v>
      </c>
      <c r="J1365" s="361">
        <f t="shared" si="163"/>
        <v>264.2704716195525</v>
      </c>
      <c r="K1365" s="361">
        <f t="shared" si="165"/>
        <v>58.139503756301551</v>
      </c>
      <c r="L1365" s="297">
        <v>106.07730131298932</v>
      </c>
      <c r="M1365" s="297">
        <v>39.494191029647475</v>
      </c>
      <c r="N1365" s="296">
        <f t="shared" si="164"/>
        <v>8.2474594478299496E-2</v>
      </c>
      <c r="R1365" s="356"/>
    </row>
    <row r="1366" spans="1:18" x14ac:dyDescent="0.35">
      <c r="A1366" s="295">
        <f t="shared" si="166"/>
        <v>7</v>
      </c>
      <c r="B1366" s="295" t="s">
        <v>314</v>
      </c>
      <c r="C1366" s="323">
        <v>4060.15</v>
      </c>
      <c r="D1366" s="322">
        <v>29</v>
      </c>
      <c r="E1366" s="339"/>
      <c r="F1366" s="295">
        <f t="shared" si="161"/>
        <v>4089.15</v>
      </c>
      <c r="G1366" s="373" t="s">
        <v>1896</v>
      </c>
      <c r="H1366" s="295">
        <v>552</v>
      </c>
      <c r="I1366" s="296">
        <f t="shared" si="162"/>
        <v>3.2951584451866515E-2</v>
      </c>
      <c r="J1366" s="361">
        <f t="shared" si="163"/>
        <v>141.0805612514439</v>
      </c>
      <c r="K1366" s="361">
        <f t="shared" si="165"/>
        <v>31.037723475317659</v>
      </c>
      <c r="L1366" s="297">
        <v>56.629274975599721</v>
      </c>
      <c r="M1366" s="297">
        <v>21.083939505188983</v>
      </c>
      <c r="N1366" s="296">
        <f t="shared" si="164"/>
        <v>6.1096193391670703E-2</v>
      </c>
      <c r="R1366" s="356"/>
    </row>
    <row r="1367" spans="1:18" x14ac:dyDescent="0.35">
      <c r="A1367" s="295">
        <f t="shared" si="166"/>
        <v>8</v>
      </c>
      <c r="B1367" s="295" t="s">
        <v>315</v>
      </c>
      <c r="C1367" s="323">
        <v>3998.55</v>
      </c>
      <c r="D1367" s="322"/>
      <c r="E1367" s="339"/>
      <c r="F1367" s="295">
        <f t="shared" si="161"/>
        <v>3998.55</v>
      </c>
      <c r="G1367" s="373" t="s">
        <v>1896</v>
      </c>
      <c r="H1367" s="295">
        <v>657</v>
      </c>
      <c r="I1367" s="296">
        <f t="shared" si="162"/>
        <v>3.9219548885645474E-2</v>
      </c>
      <c r="J1367" s="361">
        <f t="shared" si="163"/>
        <v>167.91653757644681</v>
      </c>
      <c r="K1367" s="361">
        <f t="shared" si="165"/>
        <v>36.941638266818302</v>
      </c>
      <c r="L1367" s="297">
        <v>67.401147932914881</v>
      </c>
      <c r="M1367" s="297">
        <v>25.094471476284713</v>
      </c>
      <c r="N1367" s="296">
        <f t="shared" si="164"/>
        <v>7.4365406272890094E-2</v>
      </c>
      <c r="R1367" s="356"/>
    </row>
    <row r="1368" spans="1:18" x14ac:dyDescent="0.35">
      <c r="A1368" s="295">
        <f t="shared" si="166"/>
        <v>9</v>
      </c>
      <c r="B1368" s="295" t="s">
        <v>316</v>
      </c>
      <c r="C1368" s="323">
        <v>9976.0499999999993</v>
      </c>
      <c r="D1368" s="322"/>
      <c r="E1368" s="339">
        <v>37.299999999999997</v>
      </c>
      <c r="F1368" s="295">
        <f t="shared" si="161"/>
        <v>10013.349999999999</v>
      </c>
      <c r="G1368" s="373" t="s">
        <v>1896</v>
      </c>
      <c r="H1368" s="295">
        <v>1752</v>
      </c>
      <c r="I1368" s="296">
        <f t="shared" si="162"/>
        <v>0.10458546369505459</v>
      </c>
      <c r="J1368" s="361">
        <f t="shared" si="163"/>
        <v>447.77743353719143</v>
      </c>
      <c r="K1368" s="361">
        <f t="shared" si="165"/>
        <v>98.511035378182115</v>
      </c>
      <c r="L1368" s="297">
        <v>179.73639448777303</v>
      </c>
      <c r="M1368" s="297">
        <v>66.918590603425898</v>
      </c>
      <c r="N1368" s="296">
        <f t="shared" si="164"/>
        <v>7.9188628581500956E-2</v>
      </c>
      <c r="R1368" s="356"/>
    </row>
    <row r="1369" spans="1:18" x14ac:dyDescent="0.35">
      <c r="A1369" s="295">
        <f t="shared" si="166"/>
        <v>10</v>
      </c>
      <c r="B1369" s="295" t="s">
        <v>317</v>
      </c>
      <c r="C1369" s="323">
        <v>8239.06</v>
      </c>
      <c r="D1369" s="322"/>
      <c r="E1369" s="339"/>
      <c r="F1369" s="295">
        <f t="shared" si="161"/>
        <v>8239.06</v>
      </c>
      <c r="G1369" s="373" t="s">
        <v>1896</v>
      </c>
      <c r="H1369" s="295">
        <v>1170</v>
      </c>
      <c r="I1369" s="296">
        <f t="shared" si="162"/>
        <v>6.9843032262108376E-2</v>
      </c>
      <c r="J1369" s="361">
        <f t="shared" si="163"/>
        <v>299.02945047860391</v>
      </c>
      <c r="K1369" s="361">
        <f t="shared" si="165"/>
        <v>65.786479105292855</v>
      </c>
      <c r="L1369" s="297">
        <v>120.02944152436899</v>
      </c>
      <c r="M1369" s="297">
        <v>44.688784820780995</v>
      </c>
      <c r="N1369" s="296">
        <f t="shared" si="164"/>
        <v>6.4271185782000237E-2</v>
      </c>
      <c r="R1369" s="356"/>
    </row>
    <row r="1370" spans="1:18" x14ac:dyDescent="0.35">
      <c r="A1370" s="295">
        <f t="shared" si="166"/>
        <v>11</v>
      </c>
      <c r="B1370" s="295" t="s">
        <v>318</v>
      </c>
      <c r="C1370" s="323">
        <v>5737.55</v>
      </c>
      <c r="D1370" s="322"/>
      <c r="E1370" s="339"/>
      <c r="F1370" s="295">
        <f t="shared" si="161"/>
        <v>5737.55</v>
      </c>
      <c r="G1370" s="373" t="s">
        <v>1896</v>
      </c>
      <c r="H1370" s="295">
        <v>862</v>
      </c>
      <c r="I1370" s="296">
        <f t="shared" si="162"/>
        <v>5.1457003256356763E-2</v>
      </c>
      <c r="J1370" s="361">
        <f t="shared" si="163"/>
        <v>220.31058659192865</v>
      </c>
      <c r="K1370" s="361">
        <f t="shared" si="165"/>
        <v>48.468329050224305</v>
      </c>
      <c r="L1370" s="297">
        <v>88.431947516244477</v>
      </c>
      <c r="M1370" s="297">
        <v>32.924557705566848</v>
      </c>
      <c r="N1370" s="296">
        <f t="shared" si="164"/>
        <v>6.7996866408826809E-2</v>
      </c>
      <c r="R1370" s="356"/>
    </row>
    <row r="1371" spans="1:18" ht="18" x14ac:dyDescent="0.4">
      <c r="A1371" s="295">
        <f t="shared" si="166"/>
        <v>12</v>
      </c>
      <c r="B1371" s="295" t="s">
        <v>319</v>
      </c>
      <c r="C1371" s="323">
        <v>4073.5</v>
      </c>
      <c r="D1371" s="322"/>
      <c r="E1371" s="339"/>
      <c r="F1371" s="295">
        <f t="shared" si="161"/>
        <v>4073.5</v>
      </c>
      <c r="G1371" s="373" t="s">
        <v>1896</v>
      </c>
      <c r="H1371" s="295">
        <v>551</v>
      </c>
      <c r="I1371" s="296">
        <f t="shared" si="162"/>
        <v>3.2891889552497187E-2</v>
      </c>
      <c r="J1371" s="361">
        <f t="shared" si="163"/>
        <v>140.82498052453909</v>
      </c>
      <c r="K1371" s="361">
        <f t="shared" si="165"/>
        <v>30.981495715398598</v>
      </c>
      <c r="L1371" s="297">
        <v>56.526685709339567</v>
      </c>
      <c r="M1371" s="297">
        <v>21.045743962607116</v>
      </c>
      <c r="N1371" s="296">
        <f t="shared" si="164"/>
        <v>6.121981242466782E-2</v>
      </c>
      <c r="O1371" s="402"/>
      <c r="P1371" s="403"/>
      <c r="Q1371" s="403"/>
      <c r="R1371" s="404"/>
    </row>
    <row r="1372" spans="1:18" x14ac:dyDescent="0.35">
      <c r="A1372" s="295">
        <f t="shared" si="166"/>
        <v>13</v>
      </c>
      <c r="B1372" s="295" t="s">
        <v>320</v>
      </c>
      <c r="C1372" s="323">
        <v>3747.29</v>
      </c>
      <c r="D1372" s="322"/>
      <c r="E1372" s="339"/>
      <c r="F1372" s="295">
        <f t="shared" si="161"/>
        <v>3747.29</v>
      </c>
      <c r="G1372" s="373" t="s">
        <v>1896</v>
      </c>
      <c r="H1372" s="295">
        <v>462.6</v>
      </c>
      <c r="I1372" s="296">
        <f t="shared" si="162"/>
        <v>2.7614860448249002E-2</v>
      </c>
      <c r="J1372" s="361">
        <f t="shared" si="163"/>
        <v>118.23164426615568</v>
      </c>
      <c r="K1372" s="361">
        <f t="shared" si="165"/>
        <v>26.010961738554251</v>
      </c>
      <c r="L1372" s="297">
        <v>47.457794571942806</v>
      </c>
      <c r="M1372" s="297">
        <v>17.66925799837033</v>
      </c>
      <c r="N1372" s="296">
        <f t="shared" si="164"/>
        <v>5.5872285992016379E-2</v>
      </c>
      <c r="R1372" s="356"/>
    </row>
    <row r="1373" spans="1:18" x14ac:dyDescent="0.35">
      <c r="A1373" s="295">
        <f t="shared" si="166"/>
        <v>14</v>
      </c>
      <c r="B1373" s="295" t="s">
        <v>321</v>
      </c>
      <c r="C1373" s="323">
        <v>3638.7</v>
      </c>
      <c r="D1373" s="322"/>
      <c r="E1373" s="339"/>
      <c r="F1373" s="295">
        <f t="shared" si="161"/>
        <v>3638.7</v>
      </c>
      <c r="G1373" s="373" t="s">
        <v>1896</v>
      </c>
      <c r="H1373" s="295">
        <v>479</v>
      </c>
      <c r="I1373" s="296">
        <f t="shared" si="162"/>
        <v>2.8593856797905905E-2</v>
      </c>
      <c r="J1373" s="361">
        <f t="shared" si="163"/>
        <v>122.42316818739424</v>
      </c>
      <c r="K1373" s="361">
        <f t="shared" si="165"/>
        <v>26.933097001226734</v>
      </c>
      <c r="L1373" s="297">
        <v>49.140258538609174</v>
      </c>
      <c r="M1373" s="297">
        <v>18.2956648967129</v>
      </c>
      <c r="N1373" s="296">
        <f t="shared" si="164"/>
        <v>5.9579571996576541E-2</v>
      </c>
      <c r="R1373" s="356"/>
    </row>
    <row r="1374" spans="1:18" x14ac:dyDescent="0.35">
      <c r="A1374" s="295">
        <f t="shared" si="166"/>
        <v>15</v>
      </c>
      <c r="B1374" s="295" t="s">
        <v>322</v>
      </c>
      <c r="C1374" s="323">
        <v>6155.56</v>
      </c>
      <c r="D1374" s="322"/>
      <c r="E1374" s="339"/>
      <c r="F1374" s="295">
        <f t="shared" si="161"/>
        <v>6155.56</v>
      </c>
      <c r="G1374" s="373" t="s">
        <v>1896</v>
      </c>
      <c r="H1374" s="295">
        <v>883</v>
      </c>
      <c r="I1374" s="296">
        <f t="shared" si="162"/>
        <v>5.2710596143112555E-2</v>
      </c>
      <c r="J1374" s="361">
        <f t="shared" si="163"/>
        <v>225.67778185692924</v>
      </c>
      <c r="K1374" s="361">
        <f t="shared" si="165"/>
        <v>49.649112008524433</v>
      </c>
      <c r="L1374" s="297">
        <v>90.586322107707517</v>
      </c>
      <c r="M1374" s="297">
        <v>33.726664099785999</v>
      </c>
      <c r="N1374" s="296">
        <f t="shared" si="164"/>
        <v>6.4923399345136287E-2</v>
      </c>
      <c r="R1374" s="356"/>
    </row>
    <row r="1375" spans="1:18" x14ac:dyDescent="0.35">
      <c r="A1375" s="295">
        <f t="shared" si="166"/>
        <v>16</v>
      </c>
      <c r="B1375" s="295" t="s">
        <v>323</v>
      </c>
      <c r="C1375" s="323">
        <v>3981.75</v>
      </c>
      <c r="D1375" s="322"/>
      <c r="E1375" s="339"/>
      <c r="F1375" s="295">
        <f t="shared" si="161"/>
        <v>3981.75</v>
      </c>
      <c r="G1375" s="373" t="s">
        <v>1896</v>
      </c>
      <c r="H1375" s="295">
        <v>657</v>
      </c>
      <c r="I1375" s="296">
        <f t="shared" si="162"/>
        <v>3.9219548885645474E-2</v>
      </c>
      <c r="J1375" s="361">
        <f t="shared" si="163"/>
        <v>167.91653757644681</v>
      </c>
      <c r="K1375" s="361">
        <f t="shared" si="165"/>
        <v>36.941638266818302</v>
      </c>
      <c r="L1375" s="297">
        <v>67.401147932914881</v>
      </c>
      <c r="M1375" s="297">
        <v>25.094471476284713</v>
      </c>
      <c r="N1375" s="296">
        <f t="shared" si="164"/>
        <v>7.4679172537819971E-2</v>
      </c>
      <c r="R1375" s="356"/>
    </row>
    <row r="1376" spans="1:18" x14ac:dyDescent="0.35">
      <c r="A1376" s="295">
        <f t="shared" si="166"/>
        <v>17</v>
      </c>
      <c r="B1376" s="295" t="s">
        <v>324</v>
      </c>
      <c r="C1376" s="323">
        <v>4019.15</v>
      </c>
      <c r="D1376" s="322"/>
      <c r="E1376" s="339"/>
      <c r="F1376" s="295">
        <f t="shared" si="161"/>
        <v>4019.15</v>
      </c>
      <c r="G1376" s="373" t="s">
        <v>1896</v>
      </c>
      <c r="H1376" s="295">
        <v>522.9</v>
      </c>
      <c r="I1376" s="296">
        <f t="shared" si="162"/>
        <v>3.1214462880219201E-2</v>
      </c>
      <c r="J1376" s="361">
        <f t="shared" si="163"/>
        <v>133.64316209851449</v>
      </c>
      <c r="K1376" s="361">
        <f t="shared" si="165"/>
        <v>29.401495661673188</v>
      </c>
      <c r="L1376" s="297">
        <v>53.643927327429516</v>
      </c>
      <c r="M1376" s="297">
        <v>19.972449216056734</v>
      </c>
      <c r="N1376" s="296">
        <f t="shared" si="164"/>
        <v>5.8883354516172305E-2</v>
      </c>
      <c r="R1376" s="356"/>
    </row>
    <row r="1377" spans="1:18" x14ac:dyDescent="0.35">
      <c r="A1377" s="295">
        <f t="shared" si="166"/>
        <v>18</v>
      </c>
      <c r="B1377" s="295" t="s">
        <v>325</v>
      </c>
      <c r="C1377" s="323">
        <v>2190.5</v>
      </c>
      <c r="D1377" s="322"/>
      <c r="E1377" s="339"/>
      <c r="F1377" s="295">
        <f t="shared" si="161"/>
        <v>2190.5</v>
      </c>
      <c r="G1377" s="373" t="s">
        <v>1896</v>
      </c>
      <c r="H1377" s="295">
        <v>350</v>
      </c>
      <c r="I1377" s="296">
        <f t="shared" si="162"/>
        <v>2.0893214779263189E-2</v>
      </c>
      <c r="J1377" s="361">
        <f t="shared" si="163"/>
        <v>89.453254416676373</v>
      </c>
      <c r="K1377" s="361">
        <f t="shared" si="165"/>
        <v>19.679715971668802</v>
      </c>
      <c r="L1377" s="297">
        <v>35.90624319105055</v>
      </c>
      <c r="M1377" s="297">
        <v>13.368439903652433</v>
      </c>
      <c r="N1377" s="296">
        <f t="shared" si="164"/>
        <v>7.2315751418876126E-2</v>
      </c>
      <c r="R1377" s="356"/>
    </row>
    <row r="1378" spans="1:18" x14ac:dyDescent="0.35">
      <c r="A1378" s="295">
        <f t="shared" si="166"/>
        <v>19</v>
      </c>
      <c r="B1378" s="295" t="s">
        <v>326</v>
      </c>
      <c r="C1378" s="323">
        <v>3923.4</v>
      </c>
      <c r="D1378" s="322"/>
      <c r="E1378" s="339"/>
      <c r="F1378" s="295">
        <f t="shared" si="161"/>
        <v>3923.4</v>
      </c>
      <c r="G1378" s="373" t="s">
        <v>1896</v>
      </c>
      <c r="H1378" s="295">
        <v>590</v>
      </c>
      <c r="I1378" s="296">
        <f t="shared" si="162"/>
        <v>3.52199906279008E-2</v>
      </c>
      <c r="J1378" s="361">
        <f t="shared" si="163"/>
        <v>150.79262887382586</v>
      </c>
      <c r="K1378" s="361">
        <f t="shared" si="165"/>
        <v>33.174378352241689</v>
      </c>
      <c r="L1378" s="297">
        <v>60.527667093485199</v>
      </c>
      <c r="M1378" s="297">
        <v>22.535370123299817</v>
      </c>
      <c r="N1378" s="296">
        <f t="shared" si="164"/>
        <v>6.8060876903413503E-2</v>
      </c>
      <c r="R1378" s="356"/>
    </row>
    <row r="1379" spans="1:18" x14ac:dyDescent="0.35">
      <c r="A1379" s="295">
        <f t="shared" si="166"/>
        <v>20</v>
      </c>
      <c r="B1379" s="295" t="s">
        <v>327</v>
      </c>
      <c r="C1379" s="323">
        <v>7774.24</v>
      </c>
      <c r="D1379" s="322"/>
      <c r="E1379" s="339"/>
      <c r="F1379" s="295">
        <f t="shared" si="161"/>
        <v>7774.24</v>
      </c>
      <c r="G1379" s="373" t="s">
        <v>1896</v>
      </c>
      <c r="H1379" s="295">
        <v>1170</v>
      </c>
      <c r="I1379" s="296">
        <f t="shared" si="162"/>
        <v>6.9843032262108376E-2</v>
      </c>
      <c r="J1379" s="361">
        <f t="shared" si="163"/>
        <v>299.02945047860391</v>
      </c>
      <c r="K1379" s="361">
        <f t="shared" si="165"/>
        <v>65.786479105292855</v>
      </c>
      <c r="L1379" s="297">
        <v>120.02944152436899</v>
      </c>
      <c r="M1379" s="297">
        <v>44.688784820780995</v>
      </c>
      <c r="N1379" s="296">
        <f t="shared" si="164"/>
        <v>6.8113945019583511E-2</v>
      </c>
      <c r="R1379" s="356"/>
    </row>
    <row r="1380" spans="1:18" x14ac:dyDescent="0.35">
      <c r="A1380" s="295">
        <f t="shared" si="166"/>
        <v>21</v>
      </c>
      <c r="B1380" s="295" t="s">
        <v>328</v>
      </c>
      <c r="C1380" s="323">
        <v>13720.72</v>
      </c>
      <c r="D1380" s="322">
        <v>29.7</v>
      </c>
      <c r="E1380" s="339"/>
      <c r="F1380" s="295">
        <f t="shared" si="161"/>
        <v>13750.42</v>
      </c>
      <c r="G1380" s="373" t="s">
        <v>1896</v>
      </c>
      <c r="H1380" s="295">
        <v>2453</v>
      </c>
      <c r="I1380" s="296">
        <f t="shared" si="162"/>
        <v>0.14643158815295029</v>
      </c>
      <c r="J1380" s="361">
        <f t="shared" si="163"/>
        <v>626.93952309744896</v>
      </c>
      <c r="K1380" s="361">
        <f t="shared" si="165"/>
        <v>137.92669508143877</v>
      </c>
      <c r="L1380" s="297">
        <v>251.65147013613426</v>
      </c>
      <c r="M1380" s="297">
        <v>93.693665953312632</v>
      </c>
      <c r="N1380" s="296">
        <f t="shared" si="164"/>
        <v>8.0740177701360008E-2</v>
      </c>
      <c r="R1380" s="356"/>
    </row>
    <row r="1381" spans="1:18" x14ac:dyDescent="0.35">
      <c r="A1381" s="295">
        <f t="shared" si="166"/>
        <v>22</v>
      </c>
      <c r="B1381" s="295" t="s">
        <v>329</v>
      </c>
      <c r="C1381" s="323">
        <v>7628.53</v>
      </c>
      <c r="D1381" s="322"/>
      <c r="E1381" s="339"/>
      <c r="F1381" s="295">
        <f t="shared" si="161"/>
        <v>7628.53</v>
      </c>
      <c r="G1381" s="373" t="s">
        <v>1896</v>
      </c>
      <c r="H1381" s="295">
        <v>1170</v>
      </c>
      <c r="I1381" s="296">
        <f t="shared" si="162"/>
        <v>6.9843032262108376E-2</v>
      </c>
      <c r="J1381" s="361">
        <f t="shared" si="163"/>
        <v>299.02945047860391</v>
      </c>
      <c r="K1381" s="361">
        <f t="shared" si="165"/>
        <v>65.786479105292855</v>
      </c>
      <c r="L1381" s="297">
        <v>120.02944152436899</v>
      </c>
      <c r="M1381" s="297">
        <v>44.688784820780995</v>
      </c>
      <c r="N1381" s="296">
        <f t="shared" si="164"/>
        <v>6.9414966701192349E-2</v>
      </c>
      <c r="R1381" s="356"/>
    </row>
    <row r="1382" spans="1:18" x14ac:dyDescent="0.35">
      <c r="A1382" s="295">
        <f t="shared" si="166"/>
        <v>23</v>
      </c>
      <c r="B1382" s="295" t="s">
        <v>330</v>
      </c>
      <c r="C1382" s="323">
        <v>7731.41</v>
      </c>
      <c r="D1382" s="322"/>
      <c r="E1382" s="339"/>
      <c r="F1382" s="295">
        <f t="shared" si="161"/>
        <v>7731.41</v>
      </c>
      <c r="G1382" s="373" t="s">
        <v>1896</v>
      </c>
      <c r="H1382" s="295">
        <v>1289</v>
      </c>
      <c r="I1382" s="296">
        <f t="shared" si="162"/>
        <v>7.6946725287057857E-2</v>
      </c>
      <c r="J1382" s="361">
        <f t="shared" si="163"/>
        <v>329.44355698027385</v>
      </c>
      <c r="K1382" s="361">
        <f t="shared" si="165"/>
        <v>72.477582535660247</v>
      </c>
      <c r="L1382" s="297">
        <v>132.23756420932617</v>
      </c>
      <c r="M1382" s="297">
        <v>49.23405438802282</v>
      </c>
      <c r="N1382" s="296">
        <f t="shared" si="164"/>
        <v>7.5457485518590148E-2</v>
      </c>
      <c r="R1382" s="356"/>
    </row>
    <row r="1383" spans="1:18" x14ac:dyDescent="0.35">
      <c r="A1383" s="295">
        <f t="shared" si="166"/>
        <v>24</v>
      </c>
      <c r="B1383" s="295" t="s">
        <v>331</v>
      </c>
      <c r="C1383" s="323">
        <v>7718.47</v>
      </c>
      <c r="D1383" s="322"/>
      <c r="E1383" s="339"/>
      <c r="F1383" s="295">
        <f t="shared" si="161"/>
        <v>7718.47</v>
      </c>
      <c r="G1383" s="373" t="s">
        <v>1896</v>
      </c>
      <c r="H1383" s="295">
        <v>1289</v>
      </c>
      <c r="I1383" s="296">
        <f t="shared" si="162"/>
        <v>7.6946725287057857E-2</v>
      </c>
      <c r="J1383" s="361">
        <f t="shared" si="163"/>
        <v>329.44355698027385</v>
      </c>
      <c r="K1383" s="361">
        <f t="shared" si="165"/>
        <v>72.477582535660247</v>
      </c>
      <c r="L1383" s="297">
        <v>132.23756420932617</v>
      </c>
      <c r="M1383" s="297">
        <v>49.23405438802282</v>
      </c>
      <c r="N1383" s="296">
        <f t="shared" si="164"/>
        <v>7.5583989846858643E-2</v>
      </c>
      <c r="R1383" s="356"/>
    </row>
    <row r="1384" spans="1:18" x14ac:dyDescent="0.35">
      <c r="A1384" s="295">
        <f t="shared" si="166"/>
        <v>25</v>
      </c>
      <c r="B1384" s="295" t="s">
        <v>332</v>
      </c>
      <c r="C1384" s="323">
        <v>7958</v>
      </c>
      <c r="D1384" s="322"/>
      <c r="E1384" s="339"/>
      <c r="F1384" s="295">
        <f t="shared" si="161"/>
        <v>7958</v>
      </c>
      <c r="G1384" s="373" t="s">
        <v>1896</v>
      </c>
      <c r="H1384" s="295">
        <v>1170</v>
      </c>
      <c r="I1384" s="296">
        <f t="shared" si="162"/>
        <v>6.9843032262108376E-2</v>
      </c>
      <c r="J1384" s="361">
        <f t="shared" si="163"/>
        <v>299.02945047860391</v>
      </c>
      <c r="K1384" s="361">
        <f t="shared" si="165"/>
        <v>65.786479105292855</v>
      </c>
      <c r="L1384" s="297">
        <v>120.02944152436899</v>
      </c>
      <c r="M1384" s="297">
        <v>44.688784820780995</v>
      </c>
      <c r="N1384" s="296">
        <f t="shared" si="164"/>
        <v>6.6541110320312499E-2</v>
      </c>
      <c r="R1384" s="356"/>
    </row>
    <row r="1385" spans="1:18" x14ac:dyDescent="0.35">
      <c r="A1385" s="295">
        <f t="shared" si="166"/>
        <v>26</v>
      </c>
      <c r="B1385" s="295" t="s">
        <v>333</v>
      </c>
      <c r="C1385" s="323">
        <v>3973.2</v>
      </c>
      <c r="D1385" s="322"/>
      <c r="E1385" s="339"/>
      <c r="F1385" s="295">
        <f t="shared" si="161"/>
        <v>3973.2</v>
      </c>
      <c r="G1385" s="373" t="s">
        <v>1896</v>
      </c>
      <c r="H1385" s="295">
        <v>550</v>
      </c>
      <c r="I1385" s="296">
        <f t="shared" si="162"/>
        <v>3.2832194653127866E-2</v>
      </c>
      <c r="J1385" s="361">
        <f t="shared" si="163"/>
        <v>140.5693997976343</v>
      </c>
      <c r="K1385" s="361">
        <f t="shared" si="165"/>
        <v>30.925267955479548</v>
      </c>
      <c r="L1385" s="297">
        <v>56.424096443079428</v>
      </c>
      <c r="M1385" s="297">
        <v>21.007548420025252</v>
      </c>
      <c r="N1385" s="296">
        <f t="shared" si="164"/>
        <v>6.2651342146435751E-2</v>
      </c>
      <c r="R1385" s="356"/>
    </row>
    <row r="1386" spans="1:18" x14ac:dyDescent="0.35">
      <c r="A1386" s="295">
        <f t="shared" si="166"/>
        <v>27</v>
      </c>
      <c r="B1386" s="295" t="s">
        <v>334</v>
      </c>
      <c r="C1386" s="323">
        <v>4035</v>
      </c>
      <c r="D1386" s="322"/>
      <c r="E1386" s="339"/>
      <c r="F1386" s="295">
        <f t="shared" si="161"/>
        <v>4035</v>
      </c>
      <c r="G1386" s="373" t="s">
        <v>1896</v>
      </c>
      <c r="H1386" s="295">
        <v>590</v>
      </c>
      <c r="I1386" s="296">
        <f t="shared" si="162"/>
        <v>3.52199906279008E-2</v>
      </c>
      <c r="J1386" s="361">
        <f t="shared" si="163"/>
        <v>150.79262887382586</v>
      </c>
      <c r="K1386" s="361">
        <f t="shared" si="165"/>
        <v>33.174378352241689</v>
      </c>
      <c r="L1386" s="297">
        <v>60.527667093485199</v>
      </c>
      <c r="M1386" s="297">
        <v>22.535370123299817</v>
      </c>
      <c r="N1386" s="296">
        <f t="shared" si="164"/>
        <v>6.6178449676047718E-2</v>
      </c>
      <c r="R1386" s="356"/>
    </row>
    <row r="1387" spans="1:18" x14ac:dyDescent="0.35">
      <c r="A1387" s="295">
        <f t="shared" si="166"/>
        <v>28</v>
      </c>
      <c r="B1387" s="295" t="s">
        <v>335</v>
      </c>
      <c r="C1387" s="323">
        <v>3981.6</v>
      </c>
      <c r="D1387" s="322"/>
      <c r="E1387" s="339"/>
      <c r="F1387" s="295">
        <f t="shared" si="161"/>
        <v>3981.6</v>
      </c>
      <c r="G1387" s="373" t="s">
        <v>1896</v>
      </c>
      <c r="H1387" s="295">
        <v>559</v>
      </c>
      <c r="I1387" s="296">
        <f t="shared" si="162"/>
        <v>3.3369448747451777E-2</v>
      </c>
      <c r="J1387" s="361">
        <f t="shared" si="163"/>
        <v>142.8696263397774</v>
      </c>
      <c r="K1387" s="361">
        <f t="shared" si="165"/>
        <v>31.431317794751028</v>
      </c>
      <c r="L1387" s="297">
        <v>57.347399839420731</v>
      </c>
      <c r="M1387" s="297">
        <v>21.35130830326203</v>
      </c>
      <c r="N1387" s="296">
        <f t="shared" si="164"/>
        <v>6.3542207222526431E-2</v>
      </c>
      <c r="R1387" s="356"/>
    </row>
    <row r="1388" spans="1:18" x14ac:dyDescent="0.35">
      <c r="A1388" s="295">
        <f t="shared" si="166"/>
        <v>29</v>
      </c>
      <c r="B1388" s="295" t="s">
        <v>336</v>
      </c>
      <c r="C1388" s="323">
        <v>3970.65</v>
      </c>
      <c r="D1388" s="322"/>
      <c r="E1388" s="339">
        <v>104.6</v>
      </c>
      <c r="F1388" s="295">
        <f t="shared" si="161"/>
        <v>4075.25</v>
      </c>
      <c r="G1388" s="373" t="s">
        <v>1896</v>
      </c>
      <c r="H1388" s="295">
        <v>551</v>
      </c>
      <c r="I1388" s="296">
        <f t="shared" si="162"/>
        <v>3.2891889552497187E-2</v>
      </c>
      <c r="J1388" s="361">
        <f t="shared" si="163"/>
        <v>140.82498052453909</v>
      </c>
      <c r="K1388" s="361">
        <f t="shared" si="165"/>
        <v>30.981495715398598</v>
      </c>
      <c r="L1388" s="297">
        <v>56.526685709339567</v>
      </c>
      <c r="M1388" s="297">
        <v>21.045743962607116</v>
      </c>
      <c r="N1388" s="296">
        <f t="shared" si="164"/>
        <v>6.1193523320504109E-2</v>
      </c>
      <c r="R1388" s="356"/>
    </row>
    <row r="1389" spans="1:18" x14ac:dyDescent="0.35">
      <c r="A1389" s="295">
        <f t="shared" si="166"/>
        <v>30</v>
      </c>
      <c r="B1389" s="295" t="s">
        <v>337</v>
      </c>
      <c r="C1389" s="323">
        <v>4030.55</v>
      </c>
      <c r="D1389" s="322"/>
      <c r="E1389" s="339"/>
      <c r="F1389" s="295">
        <f t="shared" si="161"/>
        <v>4030.55</v>
      </c>
      <c r="G1389" s="373" t="s">
        <v>1896</v>
      </c>
      <c r="H1389" s="295">
        <v>551</v>
      </c>
      <c r="I1389" s="296">
        <f t="shared" si="162"/>
        <v>3.2891889552497187E-2</v>
      </c>
      <c r="J1389" s="361">
        <f t="shared" si="163"/>
        <v>140.82498052453909</v>
      </c>
      <c r="K1389" s="361">
        <f t="shared" si="165"/>
        <v>30.981495715398598</v>
      </c>
      <c r="L1389" s="297">
        <v>56.526685709339567</v>
      </c>
      <c r="M1389" s="297">
        <v>21.045743962607116</v>
      </c>
      <c r="N1389" s="296">
        <f t="shared" si="164"/>
        <v>6.1872177720629778E-2</v>
      </c>
      <c r="R1389" s="356"/>
    </row>
    <row r="1390" spans="1:18" x14ac:dyDescent="0.35">
      <c r="A1390" s="295">
        <f t="shared" si="166"/>
        <v>31</v>
      </c>
      <c r="B1390" s="295" t="s">
        <v>338</v>
      </c>
      <c r="C1390" s="323">
        <v>4226.88</v>
      </c>
      <c r="D1390" s="322"/>
      <c r="E1390" s="339"/>
      <c r="F1390" s="295">
        <f t="shared" si="161"/>
        <v>4226.88</v>
      </c>
      <c r="G1390" s="373" t="s">
        <v>1896</v>
      </c>
      <c r="H1390" s="295">
        <v>498.2</v>
      </c>
      <c r="I1390" s="296">
        <f t="shared" si="162"/>
        <v>2.9739998865796913E-2</v>
      </c>
      <c r="J1390" s="361">
        <f t="shared" si="163"/>
        <v>127.3303181439662</v>
      </c>
      <c r="K1390" s="361">
        <f t="shared" si="165"/>
        <v>28.012669991672563</v>
      </c>
      <c r="L1390" s="297">
        <v>51.109972450803944</v>
      </c>
      <c r="M1390" s="297">
        <v>19.029019314284692</v>
      </c>
      <c r="N1390" s="296">
        <f t="shared" si="164"/>
        <v>5.3344779104381339E-2</v>
      </c>
      <c r="R1390" s="356"/>
    </row>
    <row r="1391" spans="1:18" x14ac:dyDescent="0.35">
      <c r="A1391" s="295">
        <f t="shared" si="166"/>
        <v>32</v>
      </c>
      <c r="B1391" s="295" t="s">
        <v>339</v>
      </c>
      <c r="C1391" s="323">
        <v>4140.3</v>
      </c>
      <c r="D1391" s="322"/>
      <c r="E1391" s="339">
        <v>50.1</v>
      </c>
      <c r="F1391" s="295">
        <f t="shared" si="161"/>
        <v>4190.4000000000005</v>
      </c>
      <c r="G1391" s="373" t="s">
        <v>1896</v>
      </c>
      <c r="H1391" s="295">
        <v>432</v>
      </c>
      <c r="I1391" s="296">
        <f t="shared" si="162"/>
        <v>2.5788196527547706E-2</v>
      </c>
      <c r="J1391" s="361">
        <f t="shared" si="163"/>
        <v>110.41087402286912</v>
      </c>
      <c r="K1391" s="361">
        <f t="shared" si="165"/>
        <v>24.290392285031206</v>
      </c>
      <c r="L1391" s="297">
        <v>44.318563024382392</v>
      </c>
      <c r="M1391" s="297">
        <v>16.500474395365288</v>
      </c>
      <c r="N1391" s="296">
        <f t="shared" si="164"/>
        <v>4.6659102645964103E-2</v>
      </c>
      <c r="R1391" s="356"/>
    </row>
    <row r="1392" spans="1:18" x14ac:dyDescent="0.35">
      <c r="A1392" s="295">
        <f t="shared" si="166"/>
        <v>33</v>
      </c>
      <c r="B1392" s="295" t="s">
        <v>1237</v>
      </c>
      <c r="C1392" s="323">
        <v>4059.4</v>
      </c>
      <c r="D1392" s="335"/>
      <c r="E1392" s="344"/>
      <c r="F1392" s="295">
        <f t="shared" si="161"/>
        <v>4059.4</v>
      </c>
      <c r="G1392" s="373" t="s">
        <v>1896</v>
      </c>
      <c r="H1392" s="295">
        <v>843</v>
      </c>
      <c r="I1392" s="296">
        <f t="shared" si="162"/>
        <v>5.0322800168339621E-2</v>
      </c>
      <c r="J1392" s="361">
        <f t="shared" si="163"/>
        <v>215.45455278073766</v>
      </c>
      <c r="K1392" s="361">
        <f t="shared" si="165"/>
        <v>47.400001611762285</v>
      </c>
      <c r="L1392" s="297">
        <v>86.482751457301745</v>
      </c>
      <c r="M1392" s="297">
        <v>32.198842396511431</v>
      </c>
      <c r="N1392" s="296">
        <f t="shared" si="164"/>
        <v>9.3988310648448814E-2</v>
      </c>
      <c r="R1392" s="356"/>
    </row>
    <row r="1393" spans="1:18" x14ac:dyDescent="0.35">
      <c r="A1393" s="295">
        <f t="shared" si="166"/>
        <v>34</v>
      </c>
      <c r="B1393" s="322" t="s">
        <v>1238</v>
      </c>
      <c r="C1393" s="334">
        <v>4225.3</v>
      </c>
      <c r="D1393" s="335"/>
      <c r="E1393" s="344"/>
      <c r="F1393" s="295">
        <f t="shared" si="161"/>
        <v>4225.3</v>
      </c>
      <c r="G1393" s="373" t="s">
        <v>1896</v>
      </c>
      <c r="H1393" s="362">
        <v>935</v>
      </c>
      <c r="I1393" s="296">
        <f t="shared" si="162"/>
        <v>5.5814730910317377E-2</v>
      </c>
      <c r="J1393" s="361">
        <f t="shared" si="163"/>
        <v>238.96797965597833</v>
      </c>
      <c r="K1393" s="361">
        <f t="shared" si="165"/>
        <v>52.572955524315233</v>
      </c>
      <c r="L1393" s="297">
        <v>95.920963953235031</v>
      </c>
      <c r="M1393" s="297">
        <v>35.712832314042934</v>
      </c>
      <c r="N1393" s="296">
        <f t="shared" si="164"/>
        <v>0.1001525883245146</v>
      </c>
      <c r="R1393" s="356"/>
    </row>
    <row r="1394" spans="1:18" x14ac:dyDescent="0.35">
      <c r="A1394" s="295">
        <f t="shared" si="166"/>
        <v>35</v>
      </c>
      <c r="B1394" s="322" t="s">
        <v>1239</v>
      </c>
      <c r="C1394" s="334">
        <v>3974.4</v>
      </c>
      <c r="D1394" s="335"/>
      <c r="E1394" s="344"/>
      <c r="F1394" s="295">
        <f t="shared" si="161"/>
        <v>3974.4</v>
      </c>
      <c r="G1394" s="373" t="s">
        <v>1896</v>
      </c>
      <c r="H1394" s="295">
        <v>752</v>
      </c>
      <c r="I1394" s="296">
        <f t="shared" si="162"/>
        <v>4.4890564325731193E-2</v>
      </c>
      <c r="J1394" s="361">
        <f t="shared" si="163"/>
        <v>192.1967066324018</v>
      </c>
      <c r="K1394" s="361">
        <f t="shared" si="165"/>
        <v>42.283275459128397</v>
      </c>
      <c r="L1394" s="297">
        <v>77.147128227628613</v>
      </c>
      <c r="M1394" s="297">
        <v>28.723048021561802</v>
      </c>
      <c r="N1394" s="296">
        <f t="shared" si="164"/>
        <v>8.56356074730074E-2</v>
      </c>
      <c r="R1394" s="356"/>
    </row>
    <row r="1395" spans="1:18" x14ac:dyDescent="0.35">
      <c r="A1395" s="295">
        <f t="shared" si="166"/>
        <v>36</v>
      </c>
      <c r="B1395" s="322" t="s">
        <v>1240</v>
      </c>
      <c r="C1395" s="334">
        <v>3989.7</v>
      </c>
      <c r="D1395" s="335"/>
      <c r="E1395" s="344"/>
      <c r="F1395" s="295">
        <f t="shared" si="161"/>
        <v>3989.7</v>
      </c>
      <c r="G1395" s="373" t="s">
        <v>1896</v>
      </c>
      <c r="H1395" s="295">
        <v>675</v>
      </c>
      <c r="I1395" s="296">
        <f t="shared" si="162"/>
        <v>4.0294057074293288E-2</v>
      </c>
      <c r="J1395" s="361">
        <f t="shared" si="163"/>
        <v>172.516990660733</v>
      </c>
      <c r="K1395" s="361">
        <f t="shared" si="165"/>
        <v>37.953737945361262</v>
      </c>
      <c r="L1395" s="297">
        <v>69.247754725597488</v>
      </c>
      <c r="M1395" s="297">
        <v>25.781991242758263</v>
      </c>
      <c r="N1395" s="296">
        <f t="shared" si="164"/>
        <v>7.6572292296275407E-2</v>
      </c>
      <c r="R1395" s="356"/>
    </row>
    <row r="1396" spans="1:18" x14ac:dyDescent="0.35">
      <c r="A1396" s="295">
        <f t="shared" si="166"/>
        <v>37</v>
      </c>
      <c r="B1396" s="322" t="s">
        <v>1453</v>
      </c>
      <c r="C1396" s="334">
        <v>5525.8</v>
      </c>
      <c r="D1396" s="335"/>
      <c r="E1396" s="344"/>
      <c r="F1396" s="295">
        <f t="shared" si="161"/>
        <v>5525.8</v>
      </c>
      <c r="G1396" s="373" t="s">
        <v>1896</v>
      </c>
      <c r="H1396" s="295">
        <v>1420</v>
      </c>
      <c r="I1396" s="296">
        <f t="shared" si="162"/>
        <v>8.4766757104439219E-2</v>
      </c>
      <c r="J1396" s="361">
        <f t="shared" si="163"/>
        <v>362.9246322048013</v>
      </c>
      <c r="K1396" s="361">
        <f t="shared" si="165"/>
        <v>79.843419085056283</v>
      </c>
      <c r="L1396" s="297">
        <v>145.6767580894051</v>
      </c>
      <c r="M1396" s="297">
        <v>54.23767046624701</v>
      </c>
      <c r="N1396" s="296">
        <f t="shared" si="164"/>
        <v>0.11630578013057107</v>
      </c>
      <c r="R1396" s="356"/>
    </row>
    <row r="1397" spans="1:18" ht="18" x14ac:dyDescent="0.4">
      <c r="A1397" s="295"/>
      <c r="B1397" s="314" t="s">
        <v>1203</v>
      </c>
      <c r="C1397" s="405">
        <f t="shared" ref="C1397:M1397" si="167">SUM(C1360:C1396)</f>
        <v>200647.03999999995</v>
      </c>
      <c r="D1397" s="405">
        <f t="shared" si="167"/>
        <v>58.7</v>
      </c>
      <c r="E1397" s="405">
        <f t="shared" si="167"/>
        <v>238.64999999999998</v>
      </c>
      <c r="F1397" s="405">
        <f t="shared" si="167"/>
        <v>200944.38999999996</v>
      </c>
      <c r="G1397" s="405">
        <f t="shared" si="167"/>
        <v>0</v>
      </c>
      <c r="H1397" s="405">
        <f t="shared" si="167"/>
        <v>33503.699999999997</v>
      </c>
      <c r="I1397" s="405">
        <f t="shared" si="167"/>
        <v>2.0000000000000004</v>
      </c>
      <c r="J1397" s="406">
        <f t="shared" si="167"/>
        <v>8562.9000000000015</v>
      </c>
      <c r="K1397" s="406">
        <f t="shared" si="167"/>
        <v>1883.8379999999997</v>
      </c>
      <c r="L1397" s="345">
        <f t="shared" si="167"/>
        <v>3437.1200000000008</v>
      </c>
      <c r="M1397" s="345">
        <f t="shared" si="167"/>
        <v>1279.692</v>
      </c>
      <c r="N1397" s="296">
        <f t="shared" si="164"/>
        <v>7.5461424924577428E-2</v>
      </c>
      <c r="R1397" s="356"/>
    </row>
    <row r="1398" spans="1:18" ht="18" x14ac:dyDescent="0.4">
      <c r="A1398" s="520" t="s">
        <v>1884</v>
      </c>
      <c r="B1398" s="521"/>
      <c r="C1398" s="521"/>
      <c r="D1398" s="521"/>
      <c r="E1398" s="521"/>
      <c r="F1398" s="521"/>
      <c r="G1398" s="521"/>
      <c r="H1398" s="521"/>
      <c r="I1398" s="521"/>
      <c r="J1398" s="521"/>
      <c r="K1398" s="521"/>
      <c r="L1398" s="521"/>
      <c r="M1398" s="521"/>
      <c r="N1398" s="522"/>
      <c r="R1398" s="356"/>
    </row>
    <row r="1399" spans="1:18" x14ac:dyDescent="0.35">
      <c r="A1399" s="295">
        <v>1</v>
      </c>
      <c r="B1399" s="295" t="s">
        <v>2431</v>
      </c>
      <c r="C1399" s="295">
        <v>22381.8</v>
      </c>
      <c r="D1399" s="295"/>
      <c r="E1399" s="339"/>
      <c r="F1399" s="295">
        <f>C1399+D1399+E1399</f>
        <v>22381.8</v>
      </c>
      <c r="G1399" s="295" t="s">
        <v>1896</v>
      </c>
      <c r="H1399" s="373">
        <v>3300</v>
      </c>
      <c r="I1399" s="296">
        <f t="shared" ref="I1399:I1461" si="168">3/71634.3*H1399</f>
        <v>0.1382019507414744</v>
      </c>
      <c r="J1399" s="361">
        <f t="shared" ref="J1399:J1430" si="169">I1399*4281.45</f>
        <v>591.7047420020856</v>
      </c>
      <c r="K1399" s="361">
        <f>J1399*0.22</f>
        <v>130.17504324045882</v>
      </c>
      <c r="L1399" s="297">
        <v>156.95793800823813</v>
      </c>
      <c r="M1399" s="297">
        <v>86.286295348327187</v>
      </c>
      <c r="N1399" s="296">
        <f t="shared" ref="N1399:N1429" si="170">(J1399+K1399+L1399+M1399)/F1399</f>
        <v>4.3120929442632391E-2</v>
      </c>
      <c r="R1399" s="356"/>
    </row>
    <row r="1400" spans="1:18" x14ac:dyDescent="0.35">
      <c r="A1400" s="295">
        <f>A1399+1</f>
        <v>2</v>
      </c>
      <c r="B1400" s="295" t="s">
        <v>2432</v>
      </c>
      <c r="C1400" s="295">
        <v>2034</v>
      </c>
      <c r="D1400" s="322">
        <v>106.1</v>
      </c>
      <c r="E1400" s="339"/>
      <c r="F1400" s="295">
        <f t="shared" ref="F1400:F1462" si="171">C1400+D1400+E1400</f>
        <v>2140.1</v>
      </c>
      <c r="G1400" s="295" t="s">
        <v>1896</v>
      </c>
      <c r="H1400" s="373">
        <v>300</v>
      </c>
      <c r="I1400" s="296">
        <f t="shared" si="168"/>
        <v>1.25638137037704E-2</v>
      </c>
      <c r="J1400" s="361">
        <f t="shared" si="169"/>
        <v>53.791340182007772</v>
      </c>
      <c r="K1400" s="361">
        <f t="shared" ref="K1400:K1461" si="172">J1400*0.22</f>
        <v>11.834094840041709</v>
      </c>
      <c r="L1400" s="297">
        <v>14.268903455294376</v>
      </c>
      <c r="M1400" s="297">
        <v>7.8442086680297445</v>
      </c>
      <c r="N1400" s="296">
        <f t="shared" si="170"/>
        <v>4.0997405329364807E-2</v>
      </c>
      <c r="R1400" s="356"/>
    </row>
    <row r="1401" spans="1:18" x14ac:dyDescent="0.35">
      <c r="A1401" s="295">
        <f>A1400+1</f>
        <v>3</v>
      </c>
      <c r="B1401" s="295" t="str">
        <f>[1]Лист1!$B$7</f>
        <v>В.Великого,93а</v>
      </c>
      <c r="C1401" s="295">
        <v>12358.7</v>
      </c>
      <c r="D1401" s="322"/>
      <c r="E1401" s="339"/>
      <c r="F1401" s="295">
        <f t="shared" si="171"/>
        <v>12358.7</v>
      </c>
      <c r="G1401" s="295" t="s">
        <v>1896</v>
      </c>
      <c r="H1401" s="373">
        <v>1900</v>
      </c>
      <c r="I1401" s="296">
        <f t="shared" si="168"/>
        <v>7.9570820123879199E-2</v>
      </c>
      <c r="J1401" s="361">
        <f t="shared" si="169"/>
        <v>340.67848781938261</v>
      </c>
      <c r="K1401" s="361">
        <f t="shared" si="172"/>
        <v>74.94926732026417</v>
      </c>
      <c r="L1401" s="297">
        <v>90.369721883531042</v>
      </c>
      <c r="M1401" s="297">
        <v>49.679988230855045</v>
      </c>
      <c r="N1401" s="296">
        <f t="shared" si="170"/>
        <v>4.4962452786622607E-2</v>
      </c>
      <c r="R1401" s="356"/>
    </row>
    <row r="1402" spans="1:18" x14ac:dyDescent="0.35">
      <c r="A1402" s="295">
        <f t="shared" ref="A1402:A1462" si="173">A1401+1</f>
        <v>4</v>
      </c>
      <c r="B1402" s="295" t="str">
        <f>[1]Лист1!$B$8</f>
        <v>В.Великого,103</v>
      </c>
      <c r="C1402" s="295">
        <v>1958.1</v>
      </c>
      <c r="D1402" s="322"/>
      <c r="E1402" s="339"/>
      <c r="F1402" s="295">
        <f t="shared" si="171"/>
        <v>1958.1</v>
      </c>
      <c r="G1402" s="295" t="s">
        <v>1896</v>
      </c>
      <c r="H1402" s="373">
        <v>305</v>
      </c>
      <c r="I1402" s="296">
        <f t="shared" si="168"/>
        <v>1.2773210598833238E-2</v>
      </c>
      <c r="J1402" s="361">
        <f t="shared" si="169"/>
        <v>54.687862518374565</v>
      </c>
      <c r="K1402" s="361">
        <f t="shared" si="172"/>
        <v>12.031329754042405</v>
      </c>
      <c r="L1402" s="297">
        <v>14.506718512882616</v>
      </c>
      <c r="M1402" s="297">
        <v>7.9749454791635737</v>
      </c>
      <c r="N1402" s="296">
        <f t="shared" si="170"/>
        <v>4.5554801217743308E-2</v>
      </c>
      <c r="R1402" s="356"/>
    </row>
    <row r="1403" spans="1:18" x14ac:dyDescent="0.35">
      <c r="A1403" s="295">
        <f t="shared" si="173"/>
        <v>5</v>
      </c>
      <c r="B1403" s="295" t="str">
        <f>[1]Лист1!$B$9</f>
        <v>В.Великого,105</v>
      </c>
      <c r="C1403" s="295">
        <v>2016.3</v>
      </c>
      <c r="D1403" s="322"/>
      <c r="E1403" s="339"/>
      <c r="F1403" s="295">
        <f t="shared" si="171"/>
        <v>2016.3</v>
      </c>
      <c r="G1403" s="295" t="s">
        <v>1896</v>
      </c>
      <c r="H1403" s="373">
        <v>304</v>
      </c>
      <c r="I1403" s="296">
        <f t="shared" si="168"/>
        <v>1.2731331219820671E-2</v>
      </c>
      <c r="J1403" s="361">
        <f t="shared" si="169"/>
        <v>54.508558051101211</v>
      </c>
      <c r="K1403" s="361">
        <f t="shared" si="172"/>
        <v>11.991882771242267</v>
      </c>
      <c r="L1403" s="297">
        <v>14.459155501364966</v>
      </c>
      <c r="M1403" s="297">
        <v>7.9487981169368069</v>
      </c>
      <c r="N1403" s="296">
        <f t="shared" si="170"/>
        <v>4.4094824401450801E-2</v>
      </c>
      <c r="R1403" s="356"/>
    </row>
    <row r="1404" spans="1:18" x14ac:dyDescent="0.35">
      <c r="A1404" s="295">
        <f t="shared" si="173"/>
        <v>6</v>
      </c>
      <c r="B1404" s="295" t="str">
        <f>[1]Лист1!$B$10</f>
        <v>В.Великого,109</v>
      </c>
      <c r="C1404" s="295">
        <v>2040.5</v>
      </c>
      <c r="D1404" s="322">
        <v>153.19999999999999</v>
      </c>
      <c r="E1404" s="339"/>
      <c r="F1404" s="295">
        <f t="shared" si="171"/>
        <v>2193.6999999999998</v>
      </c>
      <c r="G1404" s="295" t="s">
        <v>1896</v>
      </c>
      <c r="H1404" s="373">
        <v>305</v>
      </c>
      <c r="I1404" s="296">
        <f t="shared" si="168"/>
        <v>1.2773210598833238E-2</v>
      </c>
      <c r="J1404" s="361">
        <f t="shared" si="169"/>
        <v>54.687862518374565</v>
      </c>
      <c r="K1404" s="361">
        <f t="shared" si="172"/>
        <v>12.031329754042405</v>
      </c>
      <c r="L1404" s="297">
        <v>14.506718512882616</v>
      </c>
      <c r="M1404" s="297">
        <v>7.9749454791635737</v>
      </c>
      <c r="N1404" s="296">
        <f t="shared" si="170"/>
        <v>4.0662285756695615E-2</v>
      </c>
      <c r="R1404" s="356"/>
    </row>
    <row r="1405" spans="1:18" x14ac:dyDescent="0.35">
      <c r="A1405" s="295">
        <f t="shared" si="173"/>
        <v>7</v>
      </c>
      <c r="B1405" s="295" t="str">
        <f>[1]Лист1!$B$11</f>
        <v>В.Великого,111</v>
      </c>
      <c r="C1405" s="295">
        <v>8086.8</v>
      </c>
      <c r="D1405" s="322">
        <v>73.7</v>
      </c>
      <c r="E1405" s="339"/>
      <c r="F1405" s="295">
        <f t="shared" si="171"/>
        <v>8160.5</v>
      </c>
      <c r="G1405" s="295" t="s">
        <v>1896</v>
      </c>
      <c r="H1405" s="373">
        <v>1238</v>
      </c>
      <c r="I1405" s="296">
        <f t="shared" si="168"/>
        <v>5.1846671217559183E-2</v>
      </c>
      <c r="J1405" s="361">
        <f t="shared" si="169"/>
        <v>221.97893048441875</v>
      </c>
      <c r="K1405" s="361">
        <f t="shared" si="172"/>
        <v>48.835364706572129</v>
      </c>
      <c r="L1405" s="297">
        <v>58.883008258848115</v>
      </c>
      <c r="M1405" s="297">
        <v>32.370434436736076</v>
      </c>
      <c r="N1405" s="296">
        <f t="shared" si="170"/>
        <v>4.4368327662100984E-2</v>
      </c>
      <c r="R1405" s="356"/>
    </row>
    <row r="1406" spans="1:18" x14ac:dyDescent="0.35">
      <c r="A1406" s="295">
        <f t="shared" si="173"/>
        <v>8</v>
      </c>
      <c r="B1406" s="295" t="str">
        <f>[1]Лист1!$B$12</f>
        <v>В.Великого,113</v>
      </c>
      <c r="C1406" s="295">
        <v>4049.6</v>
      </c>
      <c r="D1406" s="322"/>
      <c r="E1406" s="339"/>
      <c r="F1406" s="295">
        <f t="shared" si="171"/>
        <v>4049.6</v>
      </c>
      <c r="G1406" s="295" t="s">
        <v>1896</v>
      </c>
      <c r="H1406" s="373">
        <v>1025</v>
      </c>
      <c r="I1406" s="296">
        <f t="shared" si="168"/>
        <v>4.2926363487882195E-2</v>
      </c>
      <c r="J1406" s="361">
        <f t="shared" si="169"/>
        <v>183.78707895519321</v>
      </c>
      <c r="K1406" s="361">
        <f t="shared" si="172"/>
        <v>40.433157370142503</v>
      </c>
      <c r="L1406" s="297">
        <v>48.752086805589116</v>
      </c>
      <c r="M1406" s="297">
        <v>26.801046282434957</v>
      </c>
      <c r="N1406" s="296">
        <f t="shared" si="170"/>
        <v>7.402542705782296E-2</v>
      </c>
      <c r="R1406" s="356"/>
    </row>
    <row r="1407" spans="1:18" x14ac:dyDescent="0.35">
      <c r="A1407" s="295">
        <f t="shared" si="173"/>
        <v>9</v>
      </c>
      <c r="B1407" s="295" t="str">
        <f>[1]Лист1!$B$13</f>
        <v>В.Великого,117</v>
      </c>
      <c r="C1407" s="295">
        <v>4091.8</v>
      </c>
      <c r="D1407" s="322"/>
      <c r="E1407" s="339"/>
      <c r="F1407" s="295">
        <f t="shared" si="171"/>
        <v>4091.8</v>
      </c>
      <c r="G1407" s="295" t="s">
        <v>1896</v>
      </c>
      <c r="H1407" s="373">
        <v>1025</v>
      </c>
      <c r="I1407" s="296">
        <f t="shared" si="168"/>
        <v>4.2926363487882195E-2</v>
      </c>
      <c r="J1407" s="361">
        <f t="shared" si="169"/>
        <v>183.78707895519321</v>
      </c>
      <c r="K1407" s="361">
        <f t="shared" si="172"/>
        <v>40.433157370142503</v>
      </c>
      <c r="L1407" s="297">
        <v>48.752086805589116</v>
      </c>
      <c r="M1407" s="297">
        <v>26.801046282434957</v>
      </c>
      <c r="N1407" s="296">
        <f t="shared" si="170"/>
        <v>7.3261979914306621E-2</v>
      </c>
      <c r="R1407" s="356"/>
    </row>
    <row r="1408" spans="1:18" x14ac:dyDescent="0.35">
      <c r="A1408" s="295">
        <f t="shared" si="173"/>
        <v>10</v>
      </c>
      <c r="B1408" s="295" t="str">
        <f>[1]Лист1!$B$14</f>
        <v>В.Великого,121</v>
      </c>
      <c r="C1408" s="295">
        <v>4035.2</v>
      </c>
      <c r="D1408" s="322"/>
      <c r="E1408" s="339"/>
      <c r="F1408" s="295">
        <f t="shared" si="171"/>
        <v>4035.2</v>
      </c>
      <c r="G1408" s="295" t="s">
        <v>1896</v>
      </c>
      <c r="H1408" s="373">
        <v>1025</v>
      </c>
      <c r="I1408" s="296">
        <f t="shared" si="168"/>
        <v>4.2926363487882195E-2</v>
      </c>
      <c r="J1408" s="361">
        <f t="shared" si="169"/>
        <v>183.78707895519321</v>
      </c>
      <c r="K1408" s="361">
        <f t="shared" si="172"/>
        <v>40.433157370142503</v>
      </c>
      <c r="L1408" s="297">
        <v>48.752086805589116</v>
      </c>
      <c r="M1408" s="297">
        <v>26.801046282434957</v>
      </c>
      <c r="N1408" s="296">
        <f t="shared" si="170"/>
        <v>7.4289593926784261E-2</v>
      </c>
      <c r="R1408" s="356"/>
    </row>
    <row r="1409" spans="1:18" x14ac:dyDescent="0.35">
      <c r="A1409" s="295">
        <f t="shared" si="173"/>
        <v>11</v>
      </c>
      <c r="B1409" s="295" t="str">
        <f>[1]Лист1!$B$17</f>
        <v>Кульпарківська,121</v>
      </c>
      <c r="C1409" s="295">
        <v>7649.6</v>
      </c>
      <c r="D1409" s="322"/>
      <c r="E1409" s="339"/>
      <c r="F1409" s="295">
        <f t="shared" si="171"/>
        <v>7649.6</v>
      </c>
      <c r="G1409" s="295" t="s">
        <v>1896</v>
      </c>
      <c r="H1409" s="373">
        <v>1256</v>
      </c>
      <c r="I1409" s="296">
        <f t="shared" si="168"/>
        <v>5.2600500039785406E-2</v>
      </c>
      <c r="J1409" s="361">
        <f t="shared" si="169"/>
        <v>225.20641089533922</v>
      </c>
      <c r="K1409" s="361">
        <f t="shared" si="172"/>
        <v>49.545410396974631</v>
      </c>
      <c r="L1409" s="297">
        <v>59.739142466165781</v>
      </c>
      <c r="M1409" s="297">
        <v>32.841086956817861</v>
      </c>
      <c r="N1409" s="296">
        <f t="shared" si="170"/>
        <v>4.8019772369182367E-2</v>
      </c>
      <c r="R1409" s="356"/>
    </row>
    <row r="1410" spans="1:18" x14ac:dyDescent="0.35">
      <c r="A1410" s="295">
        <f t="shared" si="173"/>
        <v>12</v>
      </c>
      <c r="B1410" s="295" t="str">
        <f>[1]Лист1!$B$18</f>
        <v>Кульпарківська,123</v>
      </c>
      <c r="C1410" s="295">
        <v>5959.3</v>
      </c>
      <c r="D1410" s="322"/>
      <c r="E1410" s="339"/>
      <c r="F1410" s="295">
        <f t="shared" si="171"/>
        <v>5959.3</v>
      </c>
      <c r="G1410" s="295" t="s">
        <v>1896</v>
      </c>
      <c r="H1410" s="373">
        <v>924</v>
      </c>
      <c r="I1410" s="296">
        <f t="shared" si="168"/>
        <v>3.8696546207612828E-2</v>
      </c>
      <c r="J1410" s="361">
        <f t="shared" si="169"/>
        <v>165.67732776058395</v>
      </c>
      <c r="K1410" s="361">
        <f t="shared" si="172"/>
        <v>36.449012107328471</v>
      </c>
      <c r="L1410" s="297">
        <v>43.948222642306675</v>
      </c>
      <c r="M1410" s="297">
        <v>24.160162697531607</v>
      </c>
      <c r="N1410" s="296">
        <f t="shared" si="170"/>
        <v>4.5346722804314385E-2</v>
      </c>
      <c r="R1410" s="356"/>
    </row>
    <row r="1411" spans="1:18" x14ac:dyDescent="0.35">
      <c r="A1411" s="295">
        <f t="shared" si="173"/>
        <v>13</v>
      </c>
      <c r="B1411" s="295" t="str">
        <f>[1]Лист1!$B$19</f>
        <v>Кульпарківська,125</v>
      </c>
      <c r="C1411" s="295">
        <v>4182.7</v>
      </c>
      <c r="D1411" s="322">
        <v>439.8</v>
      </c>
      <c r="E1411" s="339"/>
      <c r="F1411" s="295">
        <f t="shared" si="171"/>
        <v>4622.5</v>
      </c>
      <c r="G1411" s="295" t="s">
        <v>1896</v>
      </c>
      <c r="H1411" s="373">
        <v>488</v>
      </c>
      <c r="I1411" s="296">
        <f t="shared" si="168"/>
        <v>2.0437136958133182E-2</v>
      </c>
      <c r="J1411" s="361">
        <f t="shared" si="169"/>
        <v>87.500580029399302</v>
      </c>
      <c r="K1411" s="361">
        <f t="shared" si="172"/>
        <v>19.250127606467846</v>
      </c>
      <c r="L1411" s="297">
        <v>23.210749620612187</v>
      </c>
      <c r="M1411" s="297">
        <v>12.759912766661715</v>
      </c>
      <c r="N1411" s="296">
        <f t="shared" si="170"/>
        <v>3.0875363985536194E-2</v>
      </c>
      <c r="R1411" s="356"/>
    </row>
    <row r="1412" spans="1:18" x14ac:dyDescent="0.35">
      <c r="A1412" s="295">
        <f t="shared" si="173"/>
        <v>14</v>
      </c>
      <c r="B1412" s="295" t="str">
        <f>[1]Лист1!$B$20</f>
        <v>Кульпарківська,129</v>
      </c>
      <c r="C1412" s="295">
        <v>4158.5</v>
      </c>
      <c r="D1412" s="322">
        <v>82.1</v>
      </c>
      <c r="E1412" s="339"/>
      <c r="F1412" s="295">
        <f t="shared" si="171"/>
        <v>4240.6000000000004</v>
      </c>
      <c r="G1412" s="295" t="s">
        <v>1896</v>
      </c>
      <c r="H1412" s="373">
        <v>496</v>
      </c>
      <c r="I1412" s="296">
        <f t="shared" si="168"/>
        <v>2.0772171990233727E-2</v>
      </c>
      <c r="J1412" s="361">
        <f t="shared" si="169"/>
        <v>88.935015767586194</v>
      </c>
      <c r="K1412" s="361">
        <f t="shared" si="172"/>
        <v>19.565703468868964</v>
      </c>
      <c r="L1412" s="297">
        <v>23.591253712753367</v>
      </c>
      <c r="M1412" s="297">
        <v>12.969091664475842</v>
      </c>
      <c r="N1412" s="296">
        <f t="shared" si="170"/>
        <v>3.4207674530416537E-2</v>
      </c>
      <c r="R1412" s="356"/>
    </row>
    <row r="1413" spans="1:18" x14ac:dyDescent="0.35">
      <c r="A1413" s="295">
        <f t="shared" si="173"/>
        <v>15</v>
      </c>
      <c r="B1413" s="295" t="str">
        <f>[1]Лист1!$B$21</f>
        <v>Кульпарківська,133</v>
      </c>
      <c r="C1413" s="295">
        <v>7806.9</v>
      </c>
      <c r="D1413" s="322"/>
      <c r="E1413" s="339"/>
      <c r="F1413" s="295">
        <f t="shared" si="171"/>
        <v>7806.9</v>
      </c>
      <c r="G1413" s="295" t="s">
        <v>1896</v>
      </c>
      <c r="H1413" s="373">
        <v>1256</v>
      </c>
      <c r="I1413" s="296">
        <f t="shared" si="168"/>
        <v>5.2600500039785406E-2</v>
      </c>
      <c r="J1413" s="361">
        <f t="shared" si="169"/>
        <v>225.20641089533922</v>
      </c>
      <c r="K1413" s="361">
        <f t="shared" si="172"/>
        <v>49.545410396974631</v>
      </c>
      <c r="L1413" s="297">
        <v>59.739142466165781</v>
      </c>
      <c r="M1413" s="297">
        <v>32.841086956817861</v>
      </c>
      <c r="N1413" s="296">
        <f t="shared" si="170"/>
        <v>4.705222952968495E-2</v>
      </c>
      <c r="R1413" s="356"/>
    </row>
    <row r="1414" spans="1:18" x14ac:dyDescent="0.35">
      <c r="A1414" s="295">
        <f t="shared" si="173"/>
        <v>16</v>
      </c>
      <c r="B1414" s="295" t="str">
        <f>[1]Лист1!$B$22</f>
        <v>Кульпарківська,133а</v>
      </c>
      <c r="C1414" s="295">
        <v>4253.3999999999996</v>
      </c>
      <c r="D1414" s="322"/>
      <c r="E1414" s="339"/>
      <c r="F1414" s="295">
        <f t="shared" si="171"/>
        <v>4253.3999999999996</v>
      </c>
      <c r="G1414" s="295" t="s">
        <v>1896</v>
      </c>
      <c r="H1414" s="373">
        <v>496</v>
      </c>
      <c r="I1414" s="296">
        <f t="shared" si="168"/>
        <v>2.0772171990233727E-2</v>
      </c>
      <c r="J1414" s="361">
        <f t="shared" si="169"/>
        <v>88.935015767586194</v>
      </c>
      <c r="K1414" s="361">
        <f t="shared" si="172"/>
        <v>19.565703468868964</v>
      </c>
      <c r="L1414" s="297">
        <v>23.591253712753367</v>
      </c>
      <c r="M1414" s="297">
        <v>12.969091664475842</v>
      </c>
      <c r="N1414" s="296">
        <f t="shared" si="170"/>
        <v>3.4104731418085392E-2</v>
      </c>
      <c r="R1414" s="356"/>
    </row>
    <row r="1415" spans="1:18" x14ac:dyDescent="0.35">
      <c r="A1415" s="295">
        <f t="shared" si="173"/>
        <v>17</v>
      </c>
      <c r="B1415" s="295" t="str">
        <f>[1]Лист1!$B$23</f>
        <v>Кульпарківська,135</v>
      </c>
      <c r="C1415" s="295">
        <v>7737.08</v>
      </c>
      <c r="D1415" s="322"/>
      <c r="E1415" s="339"/>
      <c r="F1415" s="295">
        <f t="shared" si="171"/>
        <v>7737.08</v>
      </c>
      <c r="G1415" s="295" t="s">
        <v>1896</v>
      </c>
      <c r="H1415" s="373">
        <v>1256</v>
      </c>
      <c r="I1415" s="296">
        <f t="shared" si="168"/>
        <v>5.2600500039785406E-2</v>
      </c>
      <c r="J1415" s="361">
        <f t="shared" si="169"/>
        <v>225.20641089533922</v>
      </c>
      <c r="K1415" s="361">
        <f t="shared" si="172"/>
        <v>49.545410396974631</v>
      </c>
      <c r="L1415" s="297">
        <v>59.739142466165781</v>
      </c>
      <c r="M1415" s="297">
        <v>32.841086956817861</v>
      </c>
      <c r="N1415" s="296">
        <f t="shared" si="170"/>
        <v>4.747683243746962E-2</v>
      </c>
      <c r="R1415" s="356"/>
    </row>
    <row r="1416" spans="1:18" x14ac:dyDescent="0.35">
      <c r="A1416" s="295">
        <f t="shared" si="173"/>
        <v>18</v>
      </c>
      <c r="B1416" s="295" t="str">
        <f>[1]Лист1!$B$24</f>
        <v>Наукова,44</v>
      </c>
      <c r="C1416" s="295">
        <v>8046.52</v>
      </c>
      <c r="D1416" s="322"/>
      <c r="E1416" s="339"/>
      <c r="F1416" s="295">
        <f t="shared" si="171"/>
        <v>8046.52</v>
      </c>
      <c r="G1416" s="295" t="s">
        <v>1896</v>
      </c>
      <c r="H1416" s="373">
        <v>1249</v>
      </c>
      <c r="I1416" s="296">
        <f t="shared" si="168"/>
        <v>5.230734438669743E-2</v>
      </c>
      <c r="J1416" s="361">
        <f t="shared" si="169"/>
        <v>223.95127962442569</v>
      </c>
      <c r="K1416" s="361">
        <f t="shared" si="172"/>
        <v>49.269281517373656</v>
      </c>
      <c r="L1416" s="297">
        <v>59.406201385542246</v>
      </c>
      <c r="M1416" s="297">
        <v>32.6580554212305</v>
      </c>
      <c r="N1416" s="296">
        <f t="shared" si="170"/>
        <v>4.5396620893078263E-2</v>
      </c>
      <c r="R1416" s="356"/>
    </row>
    <row r="1417" spans="1:18" x14ac:dyDescent="0.35">
      <c r="A1417" s="295">
        <f t="shared" si="173"/>
        <v>19</v>
      </c>
      <c r="B1417" s="295" t="str">
        <f>[1]Лист1!$B$25</f>
        <v>Наукова,46</v>
      </c>
      <c r="C1417" s="295">
        <v>8105.15</v>
      </c>
      <c r="D1417" s="322"/>
      <c r="E1417" s="339"/>
      <c r="F1417" s="295">
        <f t="shared" si="171"/>
        <v>8105.15</v>
      </c>
      <c r="G1417" s="295" t="s">
        <v>1896</v>
      </c>
      <c r="H1417" s="373">
        <v>1249</v>
      </c>
      <c r="I1417" s="296">
        <f t="shared" si="168"/>
        <v>5.230734438669743E-2</v>
      </c>
      <c r="J1417" s="361">
        <f t="shared" si="169"/>
        <v>223.95127962442569</v>
      </c>
      <c r="K1417" s="361">
        <f t="shared" si="172"/>
        <v>49.269281517373656</v>
      </c>
      <c r="L1417" s="297">
        <v>59.406201385542246</v>
      </c>
      <c r="M1417" s="297">
        <v>32.6580554212305</v>
      </c>
      <c r="N1417" s="296">
        <f t="shared" si="170"/>
        <v>4.5068236608646624E-2</v>
      </c>
      <c r="R1417" s="356"/>
    </row>
    <row r="1418" spans="1:18" x14ac:dyDescent="0.35">
      <c r="A1418" s="295">
        <f t="shared" si="173"/>
        <v>20</v>
      </c>
      <c r="B1418" s="295" t="str">
        <f>[1]Лист1!$B$26</f>
        <v>Наукова,48</v>
      </c>
      <c r="C1418" s="295">
        <v>4156.1000000000004</v>
      </c>
      <c r="D1418" s="322"/>
      <c r="E1418" s="339"/>
      <c r="F1418" s="295">
        <f t="shared" si="171"/>
        <v>4156.1000000000004</v>
      </c>
      <c r="G1418" s="295" t="s">
        <v>1896</v>
      </c>
      <c r="H1418" s="373">
        <v>663</v>
      </c>
      <c r="I1418" s="296">
        <f t="shared" si="168"/>
        <v>2.7766028285332582E-2</v>
      </c>
      <c r="J1418" s="361">
        <f t="shared" si="169"/>
        <v>118.87886180223718</v>
      </c>
      <c r="K1418" s="361">
        <f t="shared" si="172"/>
        <v>26.15334959649218</v>
      </c>
      <c r="L1418" s="297">
        <v>31.53427663620057</v>
      </c>
      <c r="M1418" s="297">
        <v>17.335701156345735</v>
      </c>
      <c r="N1418" s="296">
        <f t="shared" si="170"/>
        <v>4.6654842085434821E-2</v>
      </c>
      <c r="R1418" s="356"/>
    </row>
    <row r="1419" spans="1:18" x14ac:dyDescent="0.35">
      <c r="A1419" s="295">
        <f t="shared" si="173"/>
        <v>21</v>
      </c>
      <c r="B1419" s="295" t="str">
        <f>[1]Лист1!$B$27</f>
        <v>Наукова,50</v>
      </c>
      <c r="C1419" s="295">
        <v>4088.3</v>
      </c>
      <c r="D1419" s="322"/>
      <c r="E1419" s="339"/>
      <c r="F1419" s="295">
        <f t="shared" si="171"/>
        <v>4088.3</v>
      </c>
      <c r="G1419" s="295" t="s">
        <v>1896</v>
      </c>
      <c r="H1419" s="373">
        <v>658</v>
      </c>
      <c r="I1419" s="296">
        <f t="shared" si="168"/>
        <v>2.7556631390269742E-2</v>
      </c>
      <c r="J1419" s="361">
        <f t="shared" si="169"/>
        <v>117.98233946587038</v>
      </c>
      <c r="K1419" s="361">
        <f t="shared" si="172"/>
        <v>25.956114682491485</v>
      </c>
      <c r="L1419" s="297">
        <v>31.296461578612327</v>
      </c>
      <c r="M1419" s="297">
        <v>17.204964345211906</v>
      </c>
      <c r="N1419" s="296">
        <f t="shared" si="170"/>
        <v>4.7070880334658928E-2</v>
      </c>
      <c r="R1419" s="356"/>
    </row>
    <row r="1420" spans="1:18" x14ac:dyDescent="0.35">
      <c r="A1420" s="295">
        <f t="shared" si="173"/>
        <v>22</v>
      </c>
      <c r="B1420" s="295" t="str">
        <f>[1]Лист1!$B$28</f>
        <v>Наукова,52</v>
      </c>
      <c r="C1420" s="295">
        <v>4075.2</v>
      </c>
      <c r="D1420" s="322"/>
      <c r="E1420" s="339"/>
      <c r="F1420" s="295">
        <f t="shared" si="171"/>
        <v>4075.2</v>
      </c>
      <c r="G1420" s="295" t="s">
        <v>1896</v>
      </c>
      <c r="H1420" s="373">
        <v>65</v>
      </c>
      <c r="I1420" s="296">
        <f t="shared" si="168"/>
        <v>2.72215963581692E-3</v>
      </c>
      <c r="J1420" s="361">
        <f t="shared" si="169"/>
        <v>11.654790372768352</v>
      </c>
      <c r="K1420" s="361">
        <f t="shared" si="172"/>
        <v>2.5640538820090373</v>
      </c>
      <c r="L1420" s="297">
        <v>3.0915957486471144</v>
      </c>
      <c r="M1420" s="297">
        <v>1.6995785447397778</v>
      </c>
      <c r="N1420" s="296">
        <f t="shared" si="170"/>
        <v>4.6648062789959466E-3</v>
      </c>
      <c r="R1420" s="356"/>
    </row>
    <row r="1421" spans="1:18" x14ac:dyDescent="0.35">
      <c r="A1421" s="295">
        <f t="shared" si="173"/>
        <v>23</v>
      </c>
      <c r="B1421" s="295" t="str">
        <f>[1]Лист1!$B$29</f>
        <v>Наукова,62</v>
      </c>
      <c r="C1421" s="295">
        <v>12235.2</v>
      </c>
      <c r="D1421" s="322"/>
      <c r="E1421" s="339">
        <v>13</v>
      </c>
      <c r="F1421" s="295">
        <f t="shared" si="171"/>
        <v>12248.2</v>
      </c>
      <c r="G1421" s="295" t="s">
        <v>1896</v>
      </c>
      <c r="H1421" s="373">
        <v>1808</v>
      </c>
      <c r="I1421" s="296">
        <f t="shared" si="168"/>
        <v>7.5717917254722933E-2</v>
      </c>
      <c r="J1421" s="361">
        <f t="shared" si="169"/>
        <v>324.1824768302335</v>
      </c>
      <c r="K1421" s="361">
        <f t="shared" si="172"/>
        <v>71.320144902651364</v>
      </c>
      <c r="L1421" s="297">
        <v>85.99392482390742</v>
      </c>
      <c r="M1421" s="297">
        <v>47.274430905992588</v>
      </c>
      <c r="N1421" s="296">
        <f t="shared" si="170"/>
        <v>4.3171321293152043E-2</v>
      </c>
      <c r="R1421" s="356"/>
    </row>
    <row r="1422" spans="1:18" x14ac:dyDescent="0.35">
      <c r="A1422" s="295">
        <f t="shared" si="173"/>
        <v>24</v>
      </c>
      <c r="B1422" s="295" t="str">
        <f>[1]Лист1!$B$30</f>
        <v>Наукова,64</v>
      </c>
      <c r="C1422" s="295">
        <v>8230.2999999999993</v>
      </c>
      <c r="D1422" s="322">
        <v>160.6</v>
      </c>
      <c r="E1422" s="339"/>
      <c r="F1422" s="295">
        <f t="shared" si="171"/>
        <v>8390.9</v>
      </c>
      <c r="G1422" s="295" t="s">
        <v>1896</v>
      </c>
      <c r="H1422" s="373">
        <v>1247</v>
      </c>
      <c r="I1422" s="296">
        <f t="shared" si="168"/>
        <v>5.2223585628672291E-2</v>
      </c>
      <c r="J1422" s="361">
        <f t="shared" si="169"/>
        <v>223.59267068987896</v>
      </c>
      <c r="K1422" s="361">
        <f t="shared" si="172"/>
        <v>49.19038755177337</v>
      </c>
      <c r="L1422" s="297">
        <v>59.311075362506955</v>
      </c>
      <c r="M1422" s="297">
        <v>32.605760696776962</v>
      </c>
      <c r="N1422" s="296">
        <f t="shared" si="170"/>
        <v>4.346373980156315E-2</v>
      </c>
      <c r="R1422" s="356"/>
    </row>
    <row r="1423" spans="1:18" x14ac:dyDescent="0.35">
      <c r="A1423" s="295">
        <f t="shared" si="173"/>
        <v>25</v>
      </c>
      <c r="B1423" s="295" t="str">
        <f>[1]Лист1!$B$31</f>
        <v>Наукова,74</v>
      </c>
      <c r="C1423" s="295">
        <v>6165.7</v>
      </c>
      <c r="D1423" s="322"/>
      <c r="E1423" s="339"/>
      <c r="F1423" s="295">
        <f t="shared" si="171"/>
        <v>6165.7</v>
      </c>
      <c r="G1423" s="295" t="s">
        <v>1896</v>
      </c>
      <c r="H1423" s="373">
        <v>996</v>
      </c>
      <c r="I1423" s="296">
        <f t="shared" si="168"/>
        <v>4.1711861496517726E-2</v>
      </c>
      <c r="J1423" s="361">
        <f t="shared" si="169"/>
        <v>178.5872494042658</v>
      </c>
      <c r="K1423" s="361">
        <f t="shared" si="172"/>
        <v>39.28919486893848</v>
      </c>
      <c r="L1423" s="297">
        <v>47.372759471577325</v>
      </c>
      <c r="M1423" s="297">
        <v>26.042772777858747</v>
      </c>
      <c r="N1423" s="296">
        <f t="shared" si="170"/>
        <v>4.724394254061022E-2</v>
      </c>
      <c r="R1423" s="356"/>
    </row>
    <row r="1424" spans="1:18" x14ac:dyDescent="0.35">
      <c r="A1424" s="295">
        <f t="shared" si="173"/>
        <v>26</v>
      </c>
      <c r="B1424" s="295" t="str">
        <f>[1]Лист1!$B$32</f>
        <v>Наукова,86</v>
      </c>
      <c r="C1424" s="295">
        <v>4053.1</v>
      </c>
      <c r="D1424" s="322"/>
      <c r="E1424" s="339"/>
      <c r="F1424" s="295">
        <f t="shared" si="171"/>
        <v>4053.1</v>
      </c>
      <c r="G1424" s="295" t="s">
        <v>1896</v>
      </c>
      <c r="H1424" s="373">
        <v>661</v>
      </c>
      <c r="I1424" s="296">
        <f t="shared" si="168"/>
        <v>2.7682269527307447E-2</v>
      </c>
      <c r="J1424" s="361">
        <f t="shared" si="169"/>
        <v>118.52025286769046</v>
      </c>
      <c r="K1424" s="361">
        <f t="shared" si="172"/>
        <v>26.074455630891901</v>
      </c>
      <c r="L1424" s="297">
        <v>31.439150613165275</v>
      </c>
      <c r="M1424" s="297">
        <v>17.2834064318922</v>
      </c>
      <c r="N1424" s="296">
        <f t="shared" si="170"/>
        <v>4.7696149994729917E-2</v>
      </c>
      <c r="R1424" s="356"/>
    </row>
    <row r="1425" spans="1:18" x14ac:dyDescent="0.35">
      <c r="A1425" s="295">
        <f t="shared" si="173"/>
        <v>27</v>
      </c>
      <c r="B1425" s="295" t="str">
        <f>[1]Лист1!$B$33</f>
        <v>Наукова,94</v>
      </c>
      <c r="C1425" s="295">
        <v>12192.44</v>
      </c>
      <c r="D1425" s="322"/>
      <c r="E1425" s="339"/>
      <c r="F1425" s="295">
        <f t="shared" si="171"/>
        <v>12192.44</v>
      </c>
      <c r="G1425" s="295" t="s">
        <v>1896</v>
      </c>
      <c r="H1425" s="373">
        <v>1900</v>
      </c>
      <c r="I1425" s="296">
        <f t="shared" si="168"/>
        <v>7.9570820123879199E-2</v>
      </c>
      <c r="J1425" s="361">
        <f t="shared" si="169"/>
        <v>340.67848781938261</v>
      </c>
      <c r="K1425" s="361">
        <f t="shared" si="172"/>
        <v>74.94926732026417</v>
      </c>
      <c r="L1425" s="297">
        <v>90.369721883531042</v>
      </c>
      <c r="M1425" s="297">
        <v>49.679988230855045</v>
      </c>
      <c r="N1425" s="296">
        <f t="shared" si="170"/>
        <v>4.5575575131313571E-2</v>
      </c>
      <c r="R1425" s="356"/>
    </row>
    <row r="1426" spans="1:18" x14ac:dyDescent="0.35">
      <c r="A1426" s="295">
        <f t="shared" si="173"/>
        <v>28</v>
      </c>
      <c r="B1426" s="295" t="str">
        <f>[1]Лист1!$B$34</f>
        <v>Наукова,112</v>
      </c>
      <c r="C1426" s="295">
        <v>8096.5</v>
      </c>
      <c r="D1426" s="322"/>
      <c r="E1426" s="339">
        <v>112.7</v>
      </c>
      <c r="F1426" s="295">
        <f t="shared" si="171"/>
        <v>8209.2000000000007</v>
      </c>
      <c r="G1426" s="295" t="s">
        <v>1896</v>
      </c>
      <c r="H1426" s="373">
        <v>1238</v>
      </c>
      <c r="I1426" s="296">
        <f t="shared" si="168"/>
        <v>5.1846671217559183E-2</v>
      </c>
      <c r="J1426" s="361">
        <f t="shared" si="169"/>
        <v>221.97893048441875</v>
      </c>
      <c r="K1426" s="361">
        <f t="shared" si="172"/>
        <v>48.835364706572129</v>
      </c>
      <c r="L1426" s="297">
        <v>58.883008258848115</v>
      </c>
      <c r="M1426" s="297">
        <v>32.370434436736076</v>
      </c>
      <c r="N1426" s="296">
        <f t="shared" si="170"/>
        <v>4.4105118389925334E-2</v>
      </c>
      <c r="R1426" s="356"/>
    </row>
    <row r="1427" spans="1:18" x14ac:dyDescent="0.35">
      <c r="A1427" s="295">
        <f t="shared" si="173"/>
        <v>29</v>
      </c>
      <c r="B1427" s="295" t="str">
        <f>[1]Лист1!$B$35</f>
        <v>Наукова,114</v>
      </c>
      <c r="C1427" s="295">
        <v>3682.5</v>
      </c>
      <c r="D1427" s="322"/>
      <c r="E1427" s="339"/>
      <c r="F1427" s="295">
        <f t="shared" si="171"/>
        <v>3682.5</v>
      </c>
      <c r="G1427" s="295" t="s">
        <v>1896</v>
      </c>
      <c r="H1427" s="373">
        <v>564</v>
      </c>
      <c r="I1427" s="296">
        <f t="shared" si="168"/>
        <v>2.3619969763088351E-2</v>
      </c>
      <c r="J1427" s="361">
        <f t="shared" si="169"/>
        <v>101.12771954217462</v>
      </c>
      <c r="K1427" s="361">
        <f t="shared" si="172"/>
        <v>22.248098299278414</v>
      </c>
      <c r="L1427" s="297">
        <v>26.825538495953428</v>
      </c>
      <c r="M1427" s="297">
        <v>14.747112295895919</v>
      </c>
      <c r="N1427" s="296">
        <f t="shared" si="170"/>
        <v>4.4792523729342129E-2</v>
      </c>
      <c r="R1427" s="356"/>
    </row>
    <row r="1428" spans="1:18" s="352" customFormat="1" x14ac:dyDescent="0.35">
      <c r="A1428" s="347">
        <f t="shared" si="173"/>
        <v>30</v>
      </c>
      <c r="B1428" s="347" t="str">
        <f>[1]Лист1!$B$36</f>
        <v>Наукова,116</v>
      </c>
      <c r="C1428" s="347">
        <v>8191.3</v>
      </c>
      <c r="D1428" s="348"/>
      <c r="E1428" s="349"/>
      <c r="F1428" s="347">
        <f t="shared" si="171"/>
        <v>8191.3</v>
      </c>
      <c r="G1428" s="347" t="s">
        <v>1896</v>
      </c>
      <c r="H1428" s="407">
        <v>695.3</v>
      </c>
      <c r="I1428" s="312">
        <f t="shared" si="168"/>
        <v>2.9118732227438528E-2</v>
      </c>
      <c r="J1428" s="351">
        <f t="shared" si="169"/>
        <v>124.67039609516668</v>
      </c>
      <c r="K1428" s="351">
        <f t="shared" si="172"/>
        <v>27.42748714093667</v>
      </c>
      <c r="L1428" s="351">
        <v>33.070561908220597</v>
      </c>
      <c r="M1428" s="351">
        <v>18.180260956270267</v>
      </c>
      <c r="N1428" s="312">
        <f t="shared" si="170"/>
        <v>2.4824961373725075E-2</v>
      </c>
      <c r="O1428" s="408"/>
      <c r="R1428" s="408"/>
    </row>
    <row r="1429" spans="1:18" x14ac:dyDescent="0.35">
      <c r="A1429" s="295">
        <f t="shared" si="173"/>
        <v>31</v>
      </c>
      <c r="B1429" s="295" t="str">
        <f>[1]Лист1!$B$37</f>
        <v>Симоненка,3</v>
      </c>
      <c r="C1429" s="295">
        <v>4054.7</v>
      </c>
      <c r="D1429" s="322"/>
      <c r="E1429" s="339">
        <v>125</v>
      </c>
      <c r="F1429" s="295">
        <f t="shared" si="171"/>
        <v>4179.7</v>
      </c>
      <c r="G1429" s="295" t="s">
        <v>1896</v>
      </c>
      <c r="H1429" s="373">
        <v>1024</v>
      </c>
      <c r="I1429" s="296">
        <f t="shared" si="168"/>
        <v>4.2884484108869629E-2</v>
      </c>
      <c r="J1429" s="361">
        <f t="shared" si="169"/>
        <v>183.60777448791987</v>
      </c>
      <c r="K1429" s="361">
        <f t="shared" si="172"/>
        <v>40.393710387342374</v>
      </c>
      <c r="L1429" s="297">
        <v>48.704523794071463</v>
      </c>
      <c r="M1429" s="297">
        <v>26.774898920208191</v>
      </c>
      <c r="N1429" s="296">
        <f t="shared" si="170"/>
        <v>7.1651292578305117E-2</v>
      </c>
      <c r="R1429" s="356"/>
    </row>
    <row r="1430" spans="1:18" x14ac:dyDescent="0.35">
      <c r="A1430" s="295">
        <f t="shared" si="173"/>
        <v>32</v>
      </c>
      <c r="B1430" s="295" t="str">
        <f>[1]Лист1!$B$38</f>
        <v>Симоненка,7</v>
      </c>
      <c r="C1430" s="295">
        <v>3967.5</v>
      </c>
      <c r="D1430" s="322"/>
      <c r="E1430" s="339">
        <v>74.5</v>
      </c>
      <c r="F1430" s="295">
        <f t="shared" si="171"/>
        <v>4042</v>
      </c>
      <c r="G1430" s="295" t="s">
        <v>1896</v>
      </c>
      <c r="H1430" s="373">
        <v>655</v>
      </c>
      <c r="I1430" s="296">
        <f t="shared" si="168"/>
        <v>2.7430993253232037E-2</v>
      </c>
      <c r="J1430" s="361">
        <f t="shared" si="169"/>
        <v>117.4444260640503</v>
      </c>
      <c r="K1430" s="361">
        <f t="shared" si="172"/>
        <v>25.837773734091066</v>
      </c>
      <c r="L1430" s="297">
        <v>31.153772544059386</v>
      </c>
      <c r="M1430" s="297">
        <v>17.126522258531608</v>
      </c>
      <c r="N1430" s="296">
        <f t="shared" ref="N1430:N1461" si="174">(J1430+K1430+L1430+M1430)/F1430</f>
        <v>4.739299717979524E-2</v>
      </c>
      <c r="R1430" s="356"/>
    </row>
    <row r="1431" spans="1:18" x14ac:dyDescent="0.35">
      <c r="A1431" s="295">
        <f t="shared" si="173"/>
        <v>33</v>
      </c>
      <c r="B1431" s="295" t="str">
        <f>[1]Лист1!$B$39</f>
        <v>Симоненка,12</v>
      </c>
      <c r="C1431" s="295">
        <v>7733.7</v>
      </c>
      <c r="D1431" s="322"/>
      <c r="E1431" s="339"/>
      <c r="F1431" s="295">
        <f t="shared" si="171"/>
        <v>7733.7</v>
      </c>
      <c r="G1431" s="295" t="s">
        <v>1896</v>
      </c>
      <c r="H1431" s="373">
        <v>1230</v>
      </c>
      <c r="I1431" s="296">
        <f t="shared" si="168"/>
        <v>5.1511636185458634E-2</v>
      </c>
      <c r="J1431" s="361">
        <f t="shared" ref="J1431:J1462" si="175">I1431*4281.45</f>
        <v>220.54449474623186</v>
      </c>
      <c r="K1431" s="361">
        <f t="shared" si="172"/>
        <v>48.519788844171011</v>
      </c>
      <c r="L1431" s="297">
        <v>58.502504166706935</v>
      </c>
      <c r="M1431" s="297">
        <v>32.161255538921942</v>
      </c>
      <c r="N1431" s="296">
        <f t="shared" si="174"/>
        <v>4.6514351900905353E-2</v>
      </c>
      <c r="R1431" s="356"/>
    </row>
    <row r="1432" spans="1:18" x14ac:dyDescent="0.35">
      <c r="A1432" s="295">
        <f t="shared" si="173"/>
        <v>34</v>
      </c>
      <c r="B1432" s="295" t="str">
        <f>[1]Лист1!$B$41</f>
        <v>Симоненка,18</v>
      </c>
      <c r="C1432" s="295">
        <v>5374.3</v>
      </c>
      <c r="D1432" s="322"/>
      <c r="E1432" s="339"/>
      <c r="F1432" s="295">
        <f t="shared" si="171"/>
        <v>5374.3</v>
      </c>
      <c r="G1432" s="295" t="s">
        <v>1896</v>
      </c>
      <c r="H1432" s="373">
        <v>924</v>
      </c>
      <c r="I1432" s="296">
        <f t="shared" si="168"/>
        <v>3.8696546207612828E-2</v>
      </c>
      <c r="J1432" s="361">
        <f t="shared" si="175"/>
        <v>165.67732776058395</v>
      </c>
      <c r="K1432" s="361">
        <f t="shared" si="172"/>
        <v>36.449012107328471</v>
      </c>
      <c r="L1432" s="297">
        <v>43.948222642306675</v>
      </c>
      <c r="M1432" s="297">
        <v>24.160162697531607</v>
      </c>
      <c r="N1432" s="296">
        <f t="shared" si="174"/>
        <v>5.0282776400229004E-2</v>
      </c>
      <c r="R1432" s="356"/>
    </row>
    <row r="1433" spans="1:18" x14ac:dyDescent="0.35">
      <c r="A1433" s="295">
        <f t="shared" si="173"/>
        <v>35</v>
      </c>
      <c r="B1433" s="295" t="str">
        <f>[1]Лист1!$B$42</f>
        <v>Симоненка,20</v>
      </c>
      <c r="C1433" s="295">
        <v>8191.7</v>
      </c>
      <c r="D1433" s="322"/>
      <c r="E1433" s="339"/>
      <c r="F1433" s="295">
        <f t="shared" si="171"/>
        <v>8191.7</v>
      </c>
      <c r="G1433" s="295" t="s">
        <v>1896</v>
      </c>
      <c r="H1433" s="373">
        <v>1238</v>
      </c>
      <c r="I1433" s="296">
        <f t="shared" si="168"/>
        <v>5.1846671217559183E-2</v>
      </c>
      <c r="J1433" s="361">
        <f t="shared" si="175"/>
        <v>221.97893048441875</v>
      </c>
      <c r="K1433" s="361">
        <f t="shared" si="172"/>
        <v>48.835364706572129</v>
      </c>
      <c r="L1433" s="297">
        <v>58.883008258848115</v>
      </c>
      <c r="M1433" s="297">
        <v>32.370434436736076</v>
      </c>
      <c r="N1433" s="296">
        <f t="shared" si="174"/>
        <v>4.4199340538175848E-2</v>
      </c>
      <c r="R1433" s="356"/>
    </row>
    <row r="1434" spans="1:18" x14ac:dyDescent="0.35">
      <c r="A1434" s="295">
        <f t="shared" si="173"/>
        <v>36</v>
      </c>
      <c r="B1434" s="295" t="str">
        <f>[1]Лист1!$B$43</f>
        <v>Симоненка,22</v>
      </c>
      <c r="C1434" s="295">
        <v>4123.8999999999996</v>
      </c>
      <c r="D1434" s="322"/>
      <c r="E1434" s="339"/>
      <c r="F1434" s="295">
        <f t="shared" si="171"/>
        <v>4123.8999999999996</v>
      </c>
      <c r="G1434" s="295" t="s">
        <v>1896</v>
      </c>
      <c r="H1434" s="373">
        <v>488</v>
      </c>
      <c r="I1434" s="296">
        <f t="shared" si="168"/>
        <v>2.0437136958133182E-2</v>
      </c>
      <c r="J1434" s="361">
        <f t="shared" si="175"/>
        <v>87.500580029399302</v>
      </c>
      <c r="K1434" s="361">
        <f t="shared" si="172"/>
        <v>19.250127606467846</v>
      </c>
      <c r="L1434" s="297">
        <v>23.210749620612187</v>
      </c>
      <c r="M1434" s="297">
        <v>12.759912766661715</v>
      </c>
      <c r="N1434" s="296">
        <f t="shared" si="174"/>
        <v>3.4608348898649596E-2</v>
      </c>
      <c r="R1434" s="356"/>
    </row>
    <row r="1435" spans="1:18" x14ac:dyDescent="0.35">
      <c r="A1435" s="295">
        <f t="shared" si="173"/>
        <v>37</v>
      </c>
      <c r="B1435" s="295" t="s">
        <v>341</v>
      </c>
      <c r="C1435" s="295">
        <v>4398.3999999999996</v>
      </c>
      <c r="D1435" s="322"/>
      <c r="E1435" s="339"/>
      <c r="F1435" s="295">
        <f t="shared" si="171"/>
        <v>4398.3999999999996</v>
      </c>
      <c r="G1435" s="295" t="s">
        <v>1896</v>
      </c>
      <c r="H1435" s="373">
        <v>1211</v>
      </c>
      <c r="I1435" s="296">
        <f t="shared" si="168"/>
        <v>5.0715927984219845E-2</v>
      </c>
      <c r="J1435" s="361">
        <f t="shared" si="175"/>
        <v>217.13770986803806</v>
      </c>
      <c r="K1435" s="361">
        <f t="shared" si="172"/>
        <v>47.770296170968372</v>
      </c>
      <c r="L1435" s="297">
        <v>57.59880694787163</v>
      </c>
      <c r="M1435" s="297">
        <v>31.664455656613399</v>
      </c>
      <c r="N1435" s="296">
        <f t="shared" si="174"/>
        <v>8.0522751146665031E-2</v>
      </c>
      <c r="R1435" s="356"/>
    </row>
    <row r="1436" spans="1:18" x14ac:dyDescent="0.35">
      <c r="A1436" s="295">
        <f t="shared" si="173"/>
        <v>38</v>
      </c>
      <c r="B1436" s="295" t="s">
        <v>342</v>
      </c>
      <c r="C1436" s="295">
        <v>4369.7</v>
      </c>
      <c r="D1436" s="322"/>
      <c r="E1436" s="339"/>
      <c r="F1436" s="295">
        <f t="shared" si="171"/>
        <v>4369.7</v>
      </c>
      <c r="G1436" s="295" t="s">
        <v>1896</v>
      </c>
      <c r="H1436" s="373">
        <v>1149</v>
      </c>
      <c r="I1436" s="296">
        <f t="shared" si="168"/>
        <v>4.8119406485440629E-2</v>
      </c>
      <c r="J1436" s="361">
        <f t="shared" si="175"/>
        <v>206.02083289708978</v>
      </c>
      <c r="K1436" s="361">
        <f t="shared" si="172"/>
        <v>45.324583237359754</v>
      </c>
      <c r="L1436" s="297">
        <v>54.649900233777451</v>
      </c>
      <c r="M1436" s="297">
        <v>30.04331919855392</v>
      </c>
      <c r="N1436" s="296">
        <f t="shared" si="174"/>
        <v>7.6901992257313062E-2</v>
      </c>
      <c r="R1436" s="356"/>
    </row>
    <row r="1437" spans="1:18" x14ac:dyDescent="0.35">
      <c r="A1437" s="295">
        <f t="shared" si="173"/>
        <v>39</v>
      </c>
      <c r="B1437" s="295" t="s">
        <v>343</v>
      </c>
      <c r="C1437" s="295">
        <v>5769.7</v>
      </c>
      <c r="D1437" s="322"/>
      <c r="E1437" s="339"/>
      <c r="F1437" s="295">
        <f t="shared" si="171"/>
        <v>5769.7</v>
      </c>
      <c r="G1437" s="295" t="s">
        <v>1896</v>
      </c>
      <c r="H1437" s="373">
        <v>1579</v>
      </c>
      <c r="I1437" s="296">
        <f t="shared" si="168"/>
        <v>6.6127539460844861E-2</v>
      </c>
      <c r="J1437" s="361">
        <f t="shared" si="175"/>
        <v>283.1217538246342</v>
      </c>
      <c r="K1437" s="361">
        <f t="shared" si="172"/>
        <v>62.286785841419523</v>
      </c>
      <c r="L1437" s="297">
        <v>75.101995186366054</v>
      </c>
      <c r="M1437" s="297">
        <v>41.286684956063219</v>
      </c>
      <c r="N1437" s="296">
        <f t="shared" si="174"/>
        <v>8.0038341648349665E-2</v>
      </c>
      <c r="R1437" s="356"/>
    </row>
    <row r="1438" spans="1:18" x14ac:dyDescent="0.35">
      <c r="A1438" s="295">
        <f t="shared" si="173"/>
        <v>40</v>
      </c>
      <c r="B1438" s="295" t="s">
        <v>344</v>
      </c>
      <c r="C1438" s="295">
        <v>4446.8999999999996</v>
      </c>
      <c r="D1438" s="322"/>
      <c r="E1438" s="339"/>
      <c r="F1438" s="295">
        <f t="shared" si="171"/>
        <v>4446.8999999999996</v>
      </c>
      <c r="G1438" s="295" t="s">
        <v>1896</v>
      </c>
      <c r="H1438" s="373">
        <v>1186</v>
      </c>
      <c r="I1438" s="296">
        <f t="shared" si="168"/>
        <v>4.9668943508905647E-2</v>
      </c>
      <c r="J1438" s="361">
        <f t="shared" si="175"/>
        <v>212.65509818620407</v>
      </c>
      <c r="K1438" s="361">
        <f t="shared" si="172"/>
        <v>46.784121600964895</v>
      </c>
      <c r="L1438" s="297">
        <v>56.409731659930429</v>
      </c>
      <c r="M1438" s="297">
        <v>31.010771600944256</v>
      </c>
      <c r="N1438" s="296">
        <f t="shared" si="174"/>
        <v>7.8000342496580458E-2</v>
      </c>
      <c r="R1438" s="356"/>
    </row>
    <row r="1439" spans="1:18" x14ac:dyDescent="0.35">
      <c r="A1439" s="295">
        <f t="shared" si="173"/>
        <v>41</v>
      </c>
      <c r="B1439" s="295" t="s">
        <v>345</v>
      </c>
      <c r="C1439" s="295">
        <v>4422.5</v>
      </c>
      <c r="D1439" s="322"/>
      <c r="E1439" s="339"/>
      <c r="F1439" s="295">
        <f t="shared" si="171"/>
        <v>4422.5</v>
      </c>
      <c r="G1439" s="295" t="s">
        <v>1896</v>
      </c>
      <c r="H1439" s="373">
        <v>1184</v>
      </c>
      <c r="I1439" s="296">
        <f t="shared" si="168"/>
        <v>4.9585184750880508E-2</v>
      </c>
      <c r="J1439" s="361">
        <f t="shared" si="175"/>
        <v>212.29648925165733</v>
      </c>
      <c r="K1439" s="361">
        <f t="shared" si="172"/>
        <v>46.705227635364615</v>
      </c>
      <c r="L1439" s="297">
        <v>56.314605636895131</v>
      </c>
      <c r="M1439" s="297">
        <v>30.958476876490721</v>
      </c>
      <c r="N1439" s="296">
        <f t="shared" si="174"/>
        <v>7.829842835509504E-2</v>
      </c>
      <c r="R1439" s="356"/>
    </row>
    <row r="1440" spans="1:18" x14ac:dyDescent="0.35">
      <c r="A1440" s="295">
        <f t="shared" si="173"/>
        <v>42</v>
      </c>
      <c r="B1440" s="295" t="s">
        <v>346</v>
      </c>
      <c r="C1440" s="295">
        <v>3984.5</v>
      </c>
      <c r="D1440" s="322"/>
      <c r="E1440" s="339"/>
      <c r="F1440" s="295">
        <f t="shared" si="171"/>
        <v>3984.5</v>
      </c>
      <c r="G1440" s="295" t="s">
        <v>1896</v>
      </c>
      <c r="H1440" s="373">
        <v>1083</v>
      </c>
      <c r="I1440" s="296">
        <f t="shared" si="168"/>
        <v>4.5355367470611141E-2</v>
      </c>
      <c r="J1440" s="361">
        <f t="shared" si="175"/>
        <v>194.18673805704807</v>
      </c>
      <c r="K1440" s="361">
        <f t="shared" si="172"/>
        <v>42.721082372550576</v>
      </c>
      <c r="L1440" s="297">
        <v>51.51074147361269</v>
      </c>
      <c r="M1440" s="297">
        <v>28.317593291587379</v>
      </c>
      <c r="N1440" s="296">
        <f t="shared" si="174"/>
        <v>7.949207057216684E-2</v>
      </c>
      <c r="R1440" s="356"/>
    </row>
    <row r="1441" spans="1:18" x14ac:dyDescent="0.35">
      <c r="A1441" s="295">
        <f t="shared" si="173"/>
        <v>43</v>
      </c>
      <c r="B1441" s="295" t="s">
        <v>347</v>
      </c>
      <c r="C1441" s="295">
        <v>5874.6</v>
      </c>
      <c r="D1441" s="322"/>
      <c r="E1441" s="339"/>
      <c r="F1441" s="295">
        <f t="shared" si="171"/>
        <v>5874.6</v>
      </c>
      <c r="G1441" s="295" t="s">
        <v>1896</v>
      </c>
      <c r="H1441" s="373">
        <v>1581</v>
      </c>
      <c r="I1441" s="296">
        <f t="shared" si="168"/>
        <v>6.6211298218870007E-2</v>
      </c>
      <c r="J1441" s="361">
        <f t="shared" si="175"/>
        <v>283.48036275918099</v>
      </c>
      <c r="K1441" s="361">
        <f t="shared" si="172"/>
        <v>62.365679807019816</v>
      </c>
      <c r="L1441" s="297">
        <v>75.197121209401359</v>
      </c>
      <c r="M1441" s="297">
        <v>41.338979680516751</v>
      </c>
      <c r="N1441" s="296">
        <f t="shared" si="174"/>
        <v>7.8708702457379029E-2</v>
      </c>
      <c r="R1441" s="356"/>
    </row>
    <row r="1442" spans="1:18" x14ac:dyDescent="0.35">
      <c r="A1442" s="295">
        <f t="shared" si="173"/>
        <v>44</v>
      </c>
      <c r="B1442" s="295" t="s">
        <v>348</v>
      </c>
      <c r="C1442" s="295">
        <v>5861.2</v>
      </c>
      <c r="D1442" s="322"/>
      <c r="E1442" s="339"/>
      <c r="F1442" s="295">
        <f t="shared" si="171"/>
        <v>5861.2</v>
      </c>
      <c r="G1442" s="295" t="s">
        <v>1896</v>
      </c>
      <c r="H1442" s="373">
        <v>1579</v>
      </c>
      <c r="I1442" s="296">
        <f t="shared" si="168"/>
        <v>6.6127539460844861E-2</v>
      </c>
      <c r="J1442" s="361">
        <f t="shared" si="175"/>
        <v>283.1217538246342</v>
      </c>
      <c r="K1442" s="361">
        <f t="shared" si="172"/>
        <v>62.286785841419523</v>
      </c>
      <c r="L1442" s="297">
        <v>75.101995186366054</v>
      </c>
      <c r="M1442" s="297">
        <v>41.286684956063219</v>
      </c>
      <c r="N1442" s="296">
        <f t="shared" si="174"/>
        <v>7.8788852079520064E-2</v>
      </c>
      <c r="R1442" s="356"/>
    </row>
    <row r="1443" spans="1:18" x14ac:dyDescent="0.35">
      <c r="A1443" s="295">
        <f t="shared" si="173"/>
        <v>45</v>
      </c>
      <c r="B1443" s="295" t="s">
        <v>349</v>
      </c>
      <c r="C1443" s="295">
        <v>4068.9</v>
      </c>
      <c r="D1443" s="322"/>
      <c r="E1443" s="339"/>
      <c r="F1443" s="295">
        <f t="shared" si="171"/>
        <v>4068.9</v>
      </c>
      <c r="G1443" s="295" t="s">
        <v>1896</v>
      </c>
      <c r="H1443" s="373">
        <v>1054</v>
      </c>
      <c r="I1443" s="296">
        <f t="shared" si="168"/>
        <v>4.4140865479246671E-2</v>
      </c>
      <c r="J1443" s="361">
        <f t="shared" si="175"/>
        <v>188.98690850612064</v>
      </c>
      <c r="K1443" s="361">
        <f t="shared" si="172"/>
        <v>41.57711987134654</v>
      </c>
      <c r="L1443" s="297">
        <v>50.131414139600906</v>
      </c>
      <c r="M1443" s="297">
        <v>27.559319787011166</v>
      </c>
      <c r="N1443" s="296">
        <f t="shared" si="174"/>
        <v>7.5758746173186675E-2</v>
      </c>
      <c r="R1443" s="356"/>
    </row>
    <row r="1444" spans="1:18" x14ac:dyDescent="0.35">
      <c r="A1444" s="295">
        <f t="shared" si="173"/>
        <v>46</v>
      </c>
      <c r="B1444" s="295" t="s">
        <v>350</v>
      </c>
      <c r="C1444" s="295">
        <v>4057</v>
      </c>
      <c r="D1444" s="322"/>
      <c r="E1444" s="339"/>
      <c r="F1444" s="295">
        <f t="shared" si="171"/>
        <v>4057</v>
      </c>
      <c r="G1444" s="295" t="s">
        <v>1896</v>
      </c>
      <c r="H1444" s="373">
        <v>1054</v>
      </c>
      <c r="I1444" s="296">
        <f t="shared" si="168"/>
        <v>4.4140865479246671E-2</v>
      </c>
      <c r="J1444" s="361">
        <f t="shared" si="175"/>
        <v>188.98690850612064</v>
      </c>
      <c r="K1444" s="361">
        <f t="shared" si="172"/>
        <v>41.57711987134654</v>
      </c>
      <c r="L1444" s="297">
        <v>50.131414139600906</v>
      </c>
      <c r="M1444" s="297">
        <v>27.559319787011166</v>
      </c>
      <c r="N1444" s="296">
        <f t="shared" si="174"/>
        <v>7.5980961869381136E-2</v>
      </c>
      <c r="R1444" s="356"/>
    </row>
    <row r="1445" spans="1:18" x14ac:dyDescent="0.35">
      <c r="A1445" s="295">
        <f t="shared" si="173"/>
        <v>47</v>
      </c>
      <c r="B1445" s="295" t="s">
        <v>351</v>
      </c>
      <c r="C1445" s="295">
        <v>5809.5</v>
      </c>
      <c r="D1445" s="322"/>
      <c r="E1445" s="339"/>
      <c r="F1445" s="295">
        <f t="shared" si="171"/>
        <v>5809.5</v>
      </c>
      <c r="G1445" s="295" t="s">
        <v>1896</v>
      </c>
      <c r="H1445" s="373">
        <v>1579</v>
      </c>
      <c r="I1445" s="296">
        <f t="shared" si="168"/>
        <v>6.6127539460844861E-2</v>
      </c>
      <c r="J1445" s="361">
        <f t="shared" si="175"/>
        <v>283.1217538246342</v>
      </c>
      <c r="K1445" s="361">
        <f t="shared" si="172"/>
        <v>62.286785841419523</v>
      </c>
      <c r="L1445" s="297">
        <v>75.101995186366054</v>
      </c>
      <c r="M1445" s="297">
        <v>41.286684956063219</v>
      </c>
      <c r="N1445" s="296">
        <f t="shared" si="174"/>
        <v>7.9490011155604279E-2</v>
      </c>
      <c r="R1445" s="356"/>
    </row>
    <row r="1446" spans="1:18" x14ac:dyDescent="0.35">
      <c r="A1446" s="295">
        <f t="shared" si="173"/>
        <v>48</v>
      </c>
      <c r="B1446" s="295" t="s">
        <v>352</v>
      </c>
      <c r="C1446" s="295">
        <v>5835.6</v>
      </c>
      <c r="D1446" s="322"/>
      <c r="E1446" s="339"/>
      <c r="F1446" s="295">
        <f t="shared" si="171"/>
        <v>5835.6</v>
      </c>
      <c r="G1446" s="295" t="s">
        <v>1896</v>
      </c>
      <c r="H1446" s="373">
        <v>2108</v>
      </c>
      <c r="I1446" s="296">
        <f t="shared" si="168"/>
        <v>8.8281730958493343E-2</v>
      </c>
      <c r="J1446" s="361">
        <f t="shared" si="175"/>
        <v>377.97381701224128</v>
      </c>
      <c r="K1446" s="361">
        <f t="shared" si="172"/>
        <v>83.154239742693079</v>
      </c>
      <c r="L1446" s="297">
        <v>100.26282827920181</v>
      </c>
      <c r="M1446" s="297">
        <v>55.118639574022332</v>
      </c>
      <c r="N1446" s="296">
        <f t="shared" si="174"/>
        <v>0.10564629594354626</v>
      </c>
      <c r="R1446" s="356"/>
    </row>
    <row r="1447" spans="1:18" x14ac:dyDescent="0.35">
      <c r="A1447" s="295">
        <f t="shared" si="173"/>
        <v>49</v>
      </c>
      <c r="B1447" s="295" t="s">
        <v>353</v>
      </c>
      <c r="C1447" s="295">
        <v>4048.9</v>
      </c>
      <c r="D1447" s="322"/>
      <c r="E1447" s="339"/>
      <c r="F1447" s="295">
        <f t="shared" si="171"/>
        <v>4048.9</v>
      </c>
      <c r="G1447" s="295" t="s">
        <v>1896</v>
      </c>
      <c r="H1447" s="373">
        <v>1083</v>
      </c>
      <c r="I1447" s="296">
        <f t="shared" si="168"/>
        <v>4.5355367470611141E-2</v>
      </c>
      <c r="J1447" s="361">
        <f t="shared" si="175"/>
        <v>194.18673805704807</v>
      </c>
      <c r="K1447" s="361">
        <f t="shared" si="172"/>
        <v>42.721082372550576</v>
      </c>
      <c r="L1447" s="297">
        <v>51.51074147361269</v>
      </c>
      <c r="M1447" s="297">
        <v>28.317593291587379</v>
      </c>
      <c r="N1447" s="296">
        <f t="shared" si="174"/>
        <v>7.8227705103805667E-2</v>
      </c>
      <c r="R1447" s="356"/>
    </row>
    <row r="1448" spans="1:18" x14ac:dyDescent="0.35">
      <c r="A1448" s="295">
        <f t="shared" si="173"/>
        <v>50</v>
      </c>
      <c r="B1448" s="295" t="s">
        <v>1848</v>
      </c>
      <c r="C1448" s="295">
        <v>4427.8</v>
      </c>
      <c r="D1448" s="322"/>
      <c r="E1448" s="339"/>
      <c r="F1448" s="295">
        <f t="shared" si="171"/>
        <v>4427.8</v>
      </c>
      <c r="G1448" s="295" t="s">
        <v>1896</v>
      </c>
      <c r="H1448" s="373">
        <v>1189</v>
      </c>
      <c r="I1448" s="296">
        <f t="shared" si="168"/>
        <v>4.9794581645943352E-2</v>
      </c>
      <c r="J1448" s="361">
        <f t="shared" si="175"/>
        <v>213.19301158802415</v>
      </c>
      <c r="K1448" s="361">
        <f t="shared" si="172"/>
        <v>46.90246254936531</v>
      </c>
      <c r="L1448" s="297">
        <v>56.552420694483374</v>
      </c>
      <c r="M1448" s="297">
        <v>31.08921368762455</v>
      </c>
      <c r="N1448" s="296">
        <f t="shared" si="174"/>
        <v>7.8534962852770535E-2</v>
      </c>
      <c r="R1448" s="356"/>
    </row>
    <row r="1449" spans="1:18" x14ac:dyDescent="0.35">
      <c r="A1449" s="295">
        <f t="shared" si="173"/>
        <v>51</v>
      </c>
      <c r="B1449" s="295" t="s">
        <v>1849</v>
      </c>
      <c r="C1449" s="295">
        <v>4428.6000000000004</v>
      </c>
      <c r="D1449" s="322"/>
      <c r="E1449" s="339"/>
      <c r="F1449" s="295">
        <f t="shared" si="171"/>
        <v>4428.6000000000004</v>
      </c>
      <c r="G1449" s="295" t="s">
        <v>1896</v>
      </c>
      <c r="H1449" s="373">
        <v>1188</v>
      </c>
      <c r="I1449" s="296">
        <f t="shared" si="168"/>
        <v>4.9752702266930779E-2</v>
      </c>
      <c r="J1449" s="361">
        <f t="shared" si="175"/>
        <v>213.01370712075078</v>
      </c>
      <c r="K1449" s="361">
        <f t="shared" si="172"/>
        <v>46.863015566565174</v>
      </c>
      <c r="L1449" s="297">
        <v>56.504857682965721</v>
      </c>
      <c r="M1449" s="297">
        <v>31.063066325397784</v>
      </c>
      <c r="N1449" s="296">
        <f t="shared" si="174"/>
        <v>7.8454736642658951E-2</v>
      </c>
      <c r="R1449" s="356"/>
    </row>
    <row r="1450" spans="1:18" x14ac:dyDescent="0.35">
      <c r="A1450" s="295">
        <f t="shared" si="173"/>
        <v>52</v>
      </c>
      <c r="B1450" s="295" t="s">
        <v>1850</v>
      </c>
      <c r="C1450" s="295">
        <v>5782.4</v>
      </c>
      <c r="D1450" s="322"/>
      <c r="E1450" s="339"/>
      <c r="F1450" s="295">
        <f t="shared" si="171"/>
        <v>5782.4</v>
      </c>
      <c r="G1450" s="295" t="s">
        <v>1896</v>
      </c>
      <c r="H1450" s="373">
        <v>1509</v>
      </c>
      <c r="I1450" s="296">
        <f t="shared" si="168"/>
        <v>6.3195982929965103E-2</v>
      </c>
      <c r="J1450" s="361">
        <f t="shared" si="175"/>
        <v>270.57044111549908</v>
      </c>
      <c r="K1450" s="361">
        <f t="shared" si="172"/>
        <v>59.5254970454098</v>
      </c>
      <c r="L1450" s="297">
        <v>71.772584380130695</v>
      </c>
      <c r="M1450" s="297">
        <v>39.45636960018961</v>
      </c>
      <c r="N1450" s="296">
        <f t="shared" si="174"/>
        <v>7.6322096731673561E-2</v>
      </c>
      <c r="R1450" s="356"/>
    </row>
    <row r="1451" spans="1:18" x14ac:dyDescent="0.35">
      <c r="A1451" s="295">
        <f t="shared" si="173"/>
        <v>53</v>
      </c>
      <c r="B1451" s="295" t="s">
        <v>1851</v>
      </c>
      <c r="C1451" s="295">
        <v>5882.7</v>
      </c>
      <c r="D1451" s="322"/>
      <c r="E1451" s="339"/>
      <c r="F1451" s="295">
        <f t="shared" si="171"/>
        <v>5882.7</v>
      </c>
      <c r="G1451" s="295" t="s">
        <v>1896</v>
      </c>
      <c r="H1451" s="373">
        <v>1579</v>
      </c>
      <c r="I1451" s="296">
        <f t="shared" si="168"/>
        <v>6.6127539460844861E-2</v>
      </c>
      <c r="J1451" s="361">
        <f t="shared" si="175"/>
        <v>283.1217538246342</v>
      </c>
      <c r="K1451" s="361">
        <f t="shared" si="172"/>
        <v>62.286785841419523</v>
      </c>
      <c r="L1451" s="297">
        <v>75.101995186366054</v>
      </c>
      <c r="M1451" s="297">
        <v>41.286684956063219</v>
      </c>
      <c r="N1451" s="296">
        <f t="shared" si="174"/>
        <v>7.850089581458905E-2</v>
      </c>
      <c r="R1451" s="356"/>
    </row>
    <row r="1452" spans="1:18" x14ac:dyDescent="0.35">
      <c r="A1452" s="295">
        <f t="shared" si="173"/>
        <v>54</v>
      </c>
      <c r="B1452" s="295" t="s">
        <v>1852</v>
      </c>
      <c r="C1452" s="295">
        <v>4404.7</v>
      </c>
      <c r="D1452" s="322"/>
      <c r="E1452" s="339"/>
      <c r="F1452" s="295">
        <f t="shared" si="171"/>
        <v>4404.7</v>
      </c>
      <c r="G1452" s="295" t="s">
        <v>1896</v>
      </c>
      <c r="H1452" s="373">
        <v>1194</v>
      </c>
      <c r="I1452" s="296">
        <f t="shared" si="168"/>
        <v>5.0003978541006189E-2</v>
      </c>
      <c r="J1452" s="361">
        <f t="shared" si="175"/>
        <v>214.08953392439093</v>
      </c>
      <c r="K1452" s="361">
        <f t="shared" si="172"/>
        <v>47.099697463366006</v>
      </c>
      <c r="L1452" s="297">
        <v>56.790235752071609</v>
      </c>
      <c r="M1452" s="297">
        <v>31.219950498758379</v>
      </c>
      <c r="N1452" s="296">
        <f t="shared" si="174"/>
        <v>7.9278819814876611E-2</v>
      </c>
      <c r="R1452" s="356"/>
    </row>
    <row r="1453" spans="1:18" x14ac:dyDescent="0.35">
      <c r="A1453" s="295">
        <f t="shared" si="173"/>
        <v>55</v>
      </c>
      <c r="B1453" s="295" t="s">
        <v>1853</v>
      </c>
      <c r="C1453" s="295">
        <v>4428.3999999999996</v>
      </c>
      <c r="D1453" s="322"/>
      <c r="E1453" s="339"/>
      <c r="F1453" s="295">
        <f t="shared" si="171"/>
        <v>4428.3999999999996</v>
      </c>
      <c r="G1453" s="295" t="s">
        <v>1896</v>
      </c>
      <c r="H1453" s="373">
        <v>1184</v>
      </c>
      <c r="I1453" s="296">
        <f t="shared" si="168"/>
        <v>4.9585184750880508E-2</v>
      </c>
      <c r="J1453" s="361">
        <f t="shared" si="175"/>
        <v>212.29648925165733</v>
      </c>
      <c r="K1453" s="361">
        <f t="shared" si="172"/>
        <v>46.705227635364615</v>
      </c>
      <c r="L1453" s="297">
        <v>56.314605636895131</v>
      </c>
      <c r="M1453" s="297">
        <v>30.958476876490721</v>
      </c>
      <c r="N1453" s="296">
        <f t="shared" si="174"/>
        <v>7.8194110604373548E-2</v>
      </c>
      <c r="R1453" s="356"/>
    </row>
    <row r="1454" spans="1:18" x14ac:dyDescent="0.35">
      <c r="A1454" s="295">
        <f t="shared" si="173"/>
        <v>56</v>
      </c>
      <c r="B1454" s="295" t="s">
        <v>1854</v>
      </c>
      <c r="C1454" s="295">
        <v>4419.2</v>
      </c>
      <c r="D1454" s="322"/>
      <c r="E1454" s="339"/>
      <c r="F1454" s="295">
        <f t="shared" si="171"/>
        <v>4419.2</v>
      </c>
      <c r="G1454" s="295" t="s">
        <v>1896</v>
      </c>
      <c r="H1454" s="373">
        <v>1179</v>
      </c>
      <c r="I1454" s="296">
        <f t="shared" si="168"/>
        <v>4.9375787855817671E-2</v>
      </c>
      <c r="J1454" s="361">
        <f t="shared" si="175"/>
        <v>211.39996691529055</v>
      </c>
      <c r="K1454" s="361">
        <f t="shared" si="172"/>
        <v>46.507992721363919</v>
      </c>
      <c r="L1454" s="297">
        <v>56.076790579306888</v>
      </c>
      <c r="M1454" s="297">
        <v>30.827740065356888</v>
      </c>
      <c r="N1454" s="296">
        <f t="shared" si="174"/>
        <v>7.802599798183342E-2</v>
      </c>
      <c r="R1454" s="356"/>
    </row>
    <row r="1455" spans="1:18" x14ac:dyDescent="0.35">
      <c r="A1455" s="295">
        <f t="shared" si="173"/>
        <v>57</v>
      </c>
      <c r="B1455" s="295" t="s">
        <v>1855</v>
      </c>
      <c r="C1455" s="295">
        <v>5902.1</v>
      </c>
      <c r="D1455" s="322"/>
      <c r="E1455" s="339"/>
      <c r="F1455" s="295">
        <f t="shared" si="171"/>
        <v>5902.1</v>
      </c>
      <c r="G1455" s="295" t="s">
        <v>1896</v>
      </c>
      <c r="H1455" s="373">
        <v>1595</v>
      </c>
      <c r="I1455" s="296">
        <f t="shared" si="168"/>
        <v>6.6797609525045959E-2</v>
      </c>
      <c r="J1455" s="361">
        <f t="shared" si="175"/>
        <v>285.99062530100798</v>
      </c>
      <c r="K1455" s="361">
        <f t="shared" si="172"/>
        <v>62.917937566221759</v>
      </c>
      <c r="L1455" s="297">
        <v>75.863003370648414</v>
      </c>
      <c r="M1455" s="297">
        <v>41.705042751691472</v>
      </c>
      <c r="N1455" s="296">
        <f t="shared" si="174"/>
        <v>7.9035700681040572E-2</v>
      </c>
      <c r="R1455" s="356"/>
    </row>
    <row r="1456" spans="1:18" x14ac:dyDescent="0.35">
      <c r="A1456" s="295">
        <f t="shared" si="173"/>
        <v>58</v>
      </c>
      <c r="B1456" s="295" t="s">
        <v>1856</v>
      </c>
      <c r="C1456" s="295">
        <v>4397.8</v>
      </c>
      <c r="D1456" s="322"/>
      <c r="E1456" s="339"/>
      <c r="F1456" s="295">
        <f t="shared" si="171"/>
        <v>4397.8</v>
      </c>
      <c r="G1456" s="295" t="s">
        <v>1896</v>
      </c>
      <c r="H1456" s="373">
        <v>1184</v>
      </c>
      <c r="I1456" s="296">
        <f t="shared" si="168"/>
        <v>4.9585184750880508E-2</v>
      </c>
      <c r="J1456" s="361">
        <f t="shared" si="175"/>
        <v>212.29648925165733</v>
      </c>
      <c r="K1456" s="361">
        <f t="shared" si="172"/>
        <v>46.705227635364615</v>
      </c>
      <c r="L1456" s="297">
        <v>56.314605636895131</v>
      </c>
      <c r="M1456" s="297">
        <v>30.958476876490721</v>
      </c>
      <c r="N1456" s="296">
        <f t="shared" si="174"/>
        <v>7.8738187139116789E-2</v>
      </c>
      <c r="R1456" s="356"/>
    </row>
    <row r="1457" spans="1:18" x14ac:dyDescent="0.35">
      <c r="A1457" s="295">
        <f t="shared" si="173"/>
        <v>59</v>
      </c>
      <c r="B1457" s="295" t="s">
        <v>1857</v>
      </c>
      <c r="C1457" s="295">
        <v>4423.3999999999996</v>
      </c>
      <c r="D1457" s="322"/>
      <c r="E1457" s="339"/>
      <c r="F1457" s="295">
        <f t="shared" si="171"/>
        <v>4423.3999999999996</v>
      </c>
      <c r="G1457" s="295" t="s">
        <v>1896</v>
      </c>
      <c r="H1457" s="373">
        <v>1179</v>
      </c>
      <c r="I1457" s="296">
        <f t="shared" si="168"/>
        <v>4.9375787855817671E-2</v>
      </c>
      <c r="J1457" s="361">
        <f t="shared" si="175"/>
        <v>211.39996691529055</v>
      </c>
      <c r="K1457" s="361">
        <f t="shared" si="172"/>
        <v>46.507992721363919</v>
      </c>
      <c r="L1457" s="297">
        <v>56.076790579306888</v>
      </c>
      <c r="M1457" s="297">
        <v>30.827740065356888</v>
      </c>
      <c r="N1457" s="296">
        <f t="shared" si="174"/>
        <v>7.7951912619550173E-2</v>
      </c>
      <c r="R1457" s="356"/>
    </row>
    <row r="1458" spans="1:18" x14ac:dyDescent="0.35">
      <c r="A1458" s="295">
        <f t="shared" si="173"/>
        <v>60</v>
      </c>
      <c r="B1458" s="295" t="s">
        <v>1858</v>
      </c>
      <c r="C1458" s="295">
        <v>5916.4</v>
      </c>
      <c r="D1458" s="322"/>
      <c r="E1458" s="339"/>
      <c r="F1458" s="295">
        <f t="shared" si="171"/>
        <v>5916.4</v>
      </c>
      <c r="G1458" s="295" t="s">
        <v>1896</v>
      </c>
      <c r="H1458" s="373">
        <v>1595</v>
      </c>
      <c r="I1458" s="296">
        <f t="shared" si="168"/>
        <v>6.6797609525045959E-2</v>
      </c>
      <c r="J1458" s="361">
        <f t="shared" si="175"/>
        <v>285.99062530100798</v>
      </c>
      <c r="K1458" s="361">
        <f t="shared" si="172"/>
        <v>62.917937566221759</v>
      </c>
      <c r="L1458" s="297">
        <v>75.863003370648414</v>
      </c>
      <c r="M1458" s="297">
        <v>41.705042751691472</v>
      </c>
      <c r="N1458" s="296">
        <f t="shared" si="174"/>
        <v>7.8844670574939088E-2</v>
      </c>
      <c r="R1458" s="356"/>
    </row>
    <row r="1459" spans="1:18" x14ac:dyDescent="0.35">
      <c r="A1459" s="295">
        <f t="shared" si="173"/>
        <v>61</v>
      </c>
      <c r="B1459" s="295" t="s">
        <v>1859</v>
      </c>
      <c r="C1459" s="295">
        <v>3331.8</v>
      </c>
      <c r="D1459" s="322"/>
      <c r="E1459" s="339"/>
      <c r="F1459" s="295">
        <f t="shared" si="171"/>
        <v>3331.8</v>
      </c>
      <c r="G1459" s="295" t="s">
        <v>1896</v>
      </c>
      <c r="H1459" s="373">
        <v>1083</v>
      </c>
      <c r="I1459" s="296">
        <f t="shared" si="168"/>
        <v>4.5355367470611141E-2</v>
      </c>
      <c r="J1459" s="361">
        <f t="shared" si="175"/>
        <v>194.18673805704807</v>
      </c>
      <c r="K1459" s="361">
        <f t="shared" si="172"/>
        <v>42.721082372550576</v>
      </c>
      <c r="L1459" s="297">
        <v>51.51074147361269</v>
      </c>
      <c r="M1459" s="297">
        <v>28.317593291587379</v>
      </c>
      <c r="N1459" s="296">
        <f t="shared" si="174"/>
        <v>9.5064576263520842E-2</v>
      </c>
      <c r="R1459" s="356"/>
    </row>
    <row r="1460" spans="1:18" x14ac:dyDescent="0.35">
      <c r="A1460" s="295">
        <f t="shared" si="173"/>
        <v>62</v>
      </c>
      <c r="B1460" s="295" t="s">
        <v>1860</v>
      </c>
      <c r="C1460" s="295">
        <v>4392.1000000000004</v>
      </c>
      <c r="D1460" s="322"/>
      <c r="E1460" s="339"/>
      <c r="F1460" s="295">
        <f t="shared" si="171"/>
        <v>4392.1000000000004</v>
      </c>
      <c r="G1460" s="295" t="s">
        <v>1896</v>
      </c>
      <c r="H1460" s="373">
        <v>1186</v>
      </c>
      <c r="I1460" s="296">
        <f t="shared" si="168"/>
        <v>4.9668943508905647E-2</v>
      </c>
      <c r="J1460" s="361">
        <f t="shared" si="175"/>
        <v>212.65509818620407</v>
      </c>
      <c r="K1460" s="361">
        <f t="shared" si="172"/>
        <v>46.784121600964895</v>
      </c>
      <c r="L1460" s="297">
        <v>56.409731659930429</v>
      </c>
      <c r="M1460" s="297">
        <v>31.010771600944256</v>
      </c>
      <c r="N1460" s="296">
        <f t="shared" si="174"/>
        <v>7.8973548655095191E-2</v>
      </c>
      <c r="R1460" s="356"/>
    </row>
    <row r="1461" spans="1:18" x14ac:dyDescent="0.35">
      <c r="A1461" s="295">
        <f t="shared" si="173"/>
        <v>63</v>
      </c>
      <c r="B1461" s="295" t="s">
        <v>1861</v>
      </c>
      <c r="C1461" s="295">
        <v>5869.2</v>
      </c>
      <c r="D1461" s="322"/>
      <c r="E1461" s="339"/>
      <c r="F1461" s="295">
        <f t="shared" si="171"/>
        <v>5869.2</v>
      </c>
      <c r="G1461" s="295" t="s">
        <v>1896</v>
      </c>
      <c r="H1461" s="373">
        <v>1581</v>
      </c>
      <c r="I1461" s="296">
        <f t="shared" si="168"/>
        <v>6.6211298218870007E-2</v>
      </c>
      <c r="J1461" s="361">
        <f t="shared" si="175"/>
        <v>283.48036275918099</v>
      </c>
      <c r="K1461" s="361">
        <f t="shared" si="172"/>
        <v>62.365679807019816</v>
      </c>
      <c r="L1461" s="297">
        <v>75.197121209401359</v>
      </c>
      <c r="M1461" s="297">
        <v>41.338979680516751</v>
      </c>
      <c r="N1461" s="296">
        <f t="shared" si="174"/>
        <v>7.8781118969556141E-2</v>
      </c>
      <c r="R1461" s="356"/>
    </row>
    <row r="1462" spans="1:18" x14ac:dyDescent="0.35">
      <c r="A1462" s="295">
        <f t="shared" si="173"/>
        <v>64</v>
      </c>
      <c r="B1462" s="302" t="s">
        <v>2418</v>
      </c>
      <c r="C1462" s="301">
        <v>4119.7</v>
      </c>
      <c r="D1462" s="323"/>
      <c r="E1462" s="323"/>
      <c r="F1462" s="295">
        <f t="shared" si="171"/>
        <v>4119.7</v>
      </c>
      <c r="G1462" s="365" t="s">
        <v>2419</v>
      </c>
      <c r="H1462" s="323">
        <v>328</v>
      </c>
      <c r="I1462" s="296">
        <f>3/71634.3*H1462</f>
        <v>1.3736436316122303E-2</v>
      </c>
      <c r="J1462" s="361">
        <f t="shared" si="175"/>
        <v>58.811865265661829</v>
      </c>
      <c r="K1462" s="409">
        <f>J1462*0.22</f>
        <v>12.938610358445603</v>
      </c>
      <c r="L1462" s="297">
        <v>15.600667777788516</v>
      </c>
      <c r="M1462" s="369">
        <v>8.576334810379187</v>
      </c>
      <c r="N1462" s="369">
        <f t="shared" ref="N1462:N1464" si="176">(J1462+K1462+L1462+M1462)/F1462</f>
        <v>2.3285064012494874E-2</v>
      </c>
      <c r="R1462" s="356"/>
    </row>
    <row r="1463" spans="1:18" s="381" customFormat="1" ht="18" x14ac:dyDescent="0.4">
      <c r="A1463" s="317"/>
      <c r="B1463" s="314" t="s">
        <v>1203</v>
      </c>
      <c r="C1463" s="320">
        <f t="shared" ref="C1463:M1463" si="177">SUM(C1399:C1462)</f>
        <v>364638.09000000014</v>
      </c>
      <c r="D1463" s="320">
        <f t="shared" si="177"/>
        <v>1015.5</v>
      </c>
      <c r="E1463" s="320">
        <f t="shared" si="177"/>
        <v>325.2</v>
      </c>
      <c r="F1463" s="320">
        <f t="shared" si="177"/>
        <v>365978.79000000015</v>
      </c>
      <c r="G1463" s="320">
        <f t="shared" si="177"/>
        <v>0</v>
      </c>
      <c r="H1463" s="320">
        <f t="shared" si="177"/>
        <v>71634.3</v>
      </c>
      <c r="I1463" s="353">
        <f t="shared" si="177"/>
        <v>2.9999999999999987</v>
      </c>
      <c r="J1463" s="320">
        <f t="shared" si="177"/>
        <v>12844.349999999997</v>
      </c>
      <c r="K1463" s="320">
        <f t="shared" si="177"/>
        <v>2825.7569999999978</v>
      </c>
      <c r="L1463" s="320">
        <f t="shared" si="177"/>
        <v>3407.1430359586461</v>
      </c>
      <c r="M1463" s="320">
        <f t="shared" si="177"/>
        <v>1873.0479899608115</v>
      </c>
      <c r="N1463" s="353">
        <f t="shared" si="176"/>
        <v>5.7244568806622494E-2</v>
      </c>
      <c r="O1463" s="380"/>
      <c r="R1463" s="380"/>
    </row>
    <row r="1464" spans="1:18" s="381" customFormat="1" ht="18" x14ac:dyDescent="0.4">
      <c r="A1464" s="317"/>
      <c r="B1464" s="314" t="s">
        <v>1203</v>
      </c>
      <c r="C1464" s="372">
        <f t="shared" ref="C1464:M1464" si="178">C1463++C1397+C1358+C1309+C949+C882+C707+C379</f>
        <v>1921091.8000000005</v>
      </c>
      <c r="D1464" s="372">
        <f t="shared" si="178"/>
        <v>15236.400000000003</v>
      </c>
      <c r="E1464" s="372">
        <f t="shared" si="178"/>
        <v>43230.02</v>
      </c>
      <c r="F1464" s="372">
        <f t="shared" si="178"/>
        <v>1979558.2200000007</v>
      </c>
      <c r="G1464" s="372">
        <f t="shared" si="178"/>
        <v>0</v>
      </c>
      <c r="H1464" s="372">
        <f t="shared" si="178"/>
        <v>668493.14</v>
      </c>
      <c r="I1464" s="372">
        <f t="shared" si="178"/>
        <v>21</v>
      </c>
      <c r="J1464" s="372">
        <f t="shared" si="178"/>
        <v>89910.450000000012</v>
      </c>
      <c r="K1464" s="372">
        <f t="shared" si="178"/>
        <v>19780.298999999999</v>
      </c>
      <c r="L1464" s="372">
        <f t="shared" si="178"/>
        <v>33098.8506730023</v>
      </c>
      <c r="M1464" s="372">
        <f t="shared" si="178"/>
        <v>19086.784010043288</v>
      </c>
      <c r="N1464" s="353">
        <f t="shared" si="176"/>
        <v>8.1773994847721909E-2</v>
      </c>
      <c r="O1464" s="380"/>
      <c r="R1464" s="380"/>
    </row>
  </sheetData>
  <mergeCells count="10">
    <mergeCell ref="A1:N1"/>
    <mergeCell ref="A5:N5"/>
    <mergeCell ref="A380:N380"/>
    <mergeCell ref="A1359:N1359"/>
    <mergeCell ref="A1398:N1398"/>
    <mergeCell ref="A708:N708"/>
    <mergeCell ref="A883:N883"/>
    <mergeCell ref="A950:N950"/>
    <mergeCell ref="A1309:B1309"/>
    <mergeCell ref="A1310:N1310"/>
  </mergeCells>
  <phoneticPr fontId="16" type="noConversion"/>
  <pageMargins left="0.75" right="0.75" top="0.32" bottom="0.38" header="0.32" footer="0.41"/>
  <pageSetup paperSize="9" scale="7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indexed="11"/>
  </sheetPr>
  <dimension ref="A1:L1464"/>
  <sheetViews>
    <sheetView view="pageBreakPreview" topLeftCell="A1429" zoomScale="75" zoomScaleNormal="90" zoomScaleSheetLayoutView="75" workbookViewId="0">
      <selection activeCell="K1454" sqref="K1454"/>
    </sheetView>
  </sheetViews>
  <sheetFormatPr defaultColWidth="12" defaultRowHeight="12.5" x14ac:dyDescent="0.25"/>
  <cols>
    <col min="1" max="1" width="5.7265625" style="56" customWidth="1"/>
    <col min="2" max="2" width="22.81640625" style="56" customWidth="1"/>
    <col min="3" max="4" width="12" style="56"/>
    <col min="5" max="5" width="13" style="56" customWidth="1"/>
    <col min="6" max="6" width="11.7265625" style="56" customWidth="1"/>
    <col min="7" max="7" width="10.54296875" style="56" customWidth="1"/>
    <col min="8" max="8" width="12" style="56"/>
    <col min="9" max="9" width="14.26953125" style="56" customWidth="1"/>
    <col min="10" max="10" width="11" style="56" customWidth="1"/>
    <col min="11" max="16384" width="12" style="56"/>
  </cols>
  <sheetData>
    <row r="1" spans="1:12" ht="17.5" x14ac:dyDescent="0.25">
      <c r="A1" s="519" t="s">
        <v>1914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2" x14ac:dyDescent="0.25">
      <c r="A2" s="63"/>
      <c r="B2" s="63"/>
      <c r="C2" s="63"/>
      <c r="D2" s="63"/>
      <c r="E2" s="63"/>
      <c r="F2" s="63"/>
      <c r="G2" s="63"/>
      <c r="H2" s="63"/>
    </row>
    <row r="3" spans="1:12" ht="46" x14ac:dyDescent="0.25">
      <c r="A3" s="9" t="s">
        <v>451</v>
      </c>
      <c r="B3" s="9" t="s">
        <v>454</v>
      </c>
      <c r="C3" s="10" t="s">
        <v>1350</v>
      </c>
      <c r="D3" s="10" t="s">
        <v>1349</v>
      </c>
      <c r="E3" s="10" t="s">
        <v>1178</v>
      </c>
      <c r="F3" s="10" t="s">
        <v>1351</v>
      </c>
      <c r="G3" s="10" t="s">
        <v>1915</v>
      </c>
      <c r="H3" s="10" t="s">
        <v>1890</v>
      </c>
      <c r="I3" s="10" t="s">
        <v>1867</v>
      </c>
      <c r="J3" s="10" t="s">
        <v>1868</v>
      </c>
      <c r="K3" s="199" t="s">
        <v>1869</v>
      </c>
      <c r="L3" s="199" t="s">
        <v>1916</v>
      </c>
    </row>
    <row r="4" spans="1:12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11">
        <v>9</v>
      </c>
      <c r="J4" s="11">
        <v>13</v>
      </c>
      <c r="K4" s="11">
        <v>11</v>
      </c>
      <c r="L4" s="11">
        <v>12</v>
      </c>
    </row>
    <row r="5" spans="1:12" ht="15.5" x14ac:dyDescent="0.35">
      <c r="A5" s="529" t="s">
        <v>456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</row>
    <row r="6" spans="1:12" x14ac:dyDescent="0.25">
      <c r="A6" s="64">
        <v>1</v>
      </c>
      <c r="B6" s="46" t="s">
        <v>457</v>
      </c>
      <c r="C6" s="46">
        <v>410.1</v>
      </c>
      <c r="D6" s="46"/>
      <c r="E6" s="46"/>
      <c r="F6" s="46">
        <f>C6+D6+E6</f>
        <v>410.1</v>
      </c>
      <c r="G6" s="82">
        <f t="shared" ref="G6:G69" si="0">1/272386.88*F6</f>
        <v>1.5055791233410361E-3</v>
      </c>
      <c r="H6" s="135">
        <f t="shared" ref="H6:H69" si="1">G6*4281.45</f>
        <v>6.4460617376284786</v>
      </c>
      <c r="I6" s="43">
        <f>H6*0.22</f>
        <v>1.4181335822782652</v>
      </c>
      <c r="J6" s="43">
        <v>2.3977096514927476</v>
      </c>
      <c r="K6" s="135">
        <v>1.1663801698381633</v>
      </c>
      <c r="L6" s="82">
        <f t="shared" ref="L6:L69" si="2">(H6+I6+J6+K6)/F6</f>
        <v>2.7867069351957218E-2</v>
      </c>
    </row>
    <row r="7" spans="1:12" x14ac:dyDescent="0.25">
      <c r="A7" s="65">
        <f>A6+1</f>
        <v>2</v>
      </c>
      <c r="B7" s="46" t="s">
        <v>458</v>
      </c>
      <c r="C7" s="46">
        <v>458.5</v>
      </c>
      <c r="D7" s="46"/>
      <c r="E7" s="46"/>
      <c r="F7" s="46">
        <f t="shared" ref="F7:F70" si="3">C7+D7+E7</f>
        <v>458.5</v>
      </c>
      <c r="G7" s="82">
        <f t="shared" si="0"/>
        <v>1.6832675641352476E-3</v>
      </c>
      <c r="H7" s="135">
        <f t="shared" si="1"/>
        <v>7.2068259124668561</v>
      </c>
      <c r="I7" s="43">
        <f t="shared" ref="I7:I70" si="4">H7*0.22</f>
        <v>1.5855017007427084</v>
      </c>
      <c r="J7" s="43">
        <v>2.6806873328686294</v>
      </c>
      <c r="K7" s="135">
        <v>1.3040363517941913</v>
      </c>
      <c r="L7" s="82">
        <f t="shared" si="2"/>
        <v>2.7867069351957222E-2</v>
      </c>
    </row>
    <row r="8" spans="1:12" x14ac:dyDescent="0.25">
      <c r="A8" s="65">
        <f t="shared" ref="A8:A71" si="5">A7+1</f>
        <v>3</v>
      </c>
      <c r="B8" s="46" t="s">
        <v>459</v>
      </c>
      <c r="C8" s="46">
        <v>507.2</v>
      </c>
      <c r="D8" s="46"/>
      <c r="E8" s="46"/>
      <c r="F8" s="46">
        <f t="shared" si="3"/>
        <v>507.2</v>
      </c>
      <c r="G8" s="82">
        <f t="shared" si="0"/>
        <v>1.8620573795624809E-3</v>
      </c>
      <c r="H8" s="135">
        <f t="shared" si="1"/>
        <v>7.9723055677277834</v>
      </c>
      <c r="I8" s="43">
        <f t="shared" si="4"/>
        <v>1.7539072249001124</v>
      </c>
      <c r="J8" s="43">
        <v>2.9654190081373364</v>
      </c>
      <c r="K8" s="135">
        <v>1.4425457745474672</v>
      </c>
      <c r="L8" s="82">
        <f t="shared" si="2"/>
        <v>2.7867069351957218E-2</v>
      </c>
    </row>
    <row r="9" spans="1:12" x14ac:dyDescent="0.25">
      <c r="A9" s="65">
        <f t="shared" si="5"/>
        <v>4</v>
      </c>
      <c r="B9" s="46" t="s">
        <v>460</v>
      </c>
      <c r="C9" s="46">
        <v>1675</v>
      </c>
      <c r="D9" s="46"/>
      <c r="E9" s="46"/>
      <c r="F9" s="46">
        <f t="shared" si="3"/>
        <v>1675</v>
      </c>
      <c r="G9" s="82">
        <f t="shared" si="0"/>
        <v>6.1493417010393446E-3</v>
      </c>
      <c r="H9" s="135">
        <f t="shared" si="1"/>
        <v>26.328099025914902</v>
      </c>
      <c r="I9" s="43">
        <f t="shared" si="4"/>
        <v>5.7921817857012785</v>
      </c>
      <c r="J9" s="43">
        <v>9.7931325682768886</v>
      </c>
      <c r="K9" s="135">
        <v>4.7639277846352668</v>
      </c>
      <c r="L9" s="82">
        <f t="shared" si="2"/>
        <v>2.7867069351957215E-2</v>
      </c>
    </row>
    <row r="10" spans="1:12" x14ac:dyDescent="0.25">
      <c r="A10" s="65">
        <f t="shared" si="5"/>
        <v>5</v>
      </c>
      <c r="B10" s="46" t="s">
        <v>461</v>
      </c>
      <c r="C10" s="46">
        <v>546.6</v>
      </c>
      <c r="D10" s="46"/>
      <c r="E10" s="46"/>
      <c r="F10" s="46">
        <f t="shared" si="3"/>
        <v>546.6</v>
      </c>
      <c r="G10" s="82">
        <f t="shared" si="0"/>
        <v>2.0067045813660337E-3</v>
      </c>
      <c r="H10" s="135">
        <f t="shared" si="1"/>
        <v>8.5916053298896049</v>
      </c>
      <c r="I10" s="43">
        <f t="shared" si="4"/>
        <v>1.890153172575713</v>
      </c>
      <c r="J10" s="43">
        <v>3.1957768727284472</v>
      </c>
      <c r="K10" s="135">
        <v>1.5546047325860519</v>
      </c>
      <c r="L10" s="82">
        <f t="shared" si="2"/>
        <v>2.7867069351957222E-2</v>
      </c>
    </row>
    <row r="11" spans="1:12" x14ac:dyDescent="0.25">
      <c r="A11" s="65">
        <f t="shared" si="5"/>
        <v>6</v>
      </c>
      <c r="B11" s="46" t="s">
        <v>462</v>
      </c>
      <c r="C11" s="46">
        <v>2868.3</v>
      </c>
      <c r="D11" s="46"/>
      <c r="E11" s="46"/>
      <c r="F11" s="46">
        <f t="shared" si="3"/>
        <v>2868.3</v>
      </c>
      <c r="G11" s="82">
        <f t="shared" si="0"/>
        <v>1.0530242866323078E-2</v>
      </c>
      <c r="H11" s="135">
        <f t="shared" si="1"/>
        <v>45.08470832001894</v>
      </c>
      <c r="I11" s="43">
        <f t="shared" si="4"/>
        <v>9.9186358304041669</v>
      </c>
      <c r="J11" s="43">
        <v>16.769935609306632</v>
      </c>
      <c r="K11" s="135">
        <v>8.1578352624891579</v>
      </c>
      <c r="L11" s="82">
        <f t="shared" si="2"/>
        <v>2.7867069351957218E-2</v>
      </c>
    </row>
    <row r="12" spans="1:12" x14ac:dyDescent="0.25">
      <c r="A12" s="65">
        <f t="shared" si="5"/>
        <v>7</v>
      </c>
      <c r="B12" s="46" t="s">
        <v>463</v>
      </c>
      <c r="C12" s="46">
        <v>405</v>
      </c>
      <c r="D12" s="46"/>
      <c r="E12" s="46"/>
      <c r="F12" s="46">
        <f t="shared" si="3"/>
        <v>405</v>
      </c>
      <c r="G12" s="82">
        <f t="shared" si="0"/>
        <v>1.4868557545796625E-3</v>
      </c>
      <c r="H12" s="135">
        <f t="shared" si="1"/>
        <v>6.3658985704450952</v>
      </c>
      <c r="I12" s="43">
        <f t="shared" si="4"/>
        <v>1.400497685497921</v>
      </c>
      <c r="J12" s="43">
        <v>2.367891755314711</v>
      </c>
      <c r="K12" s="135">
        <v>1.1518750762849455</v>
      </c>
      <c r="L12" s="82">
        <f t="shared" si="2"/>
        <v>2.7867069351957215E-2</v>
      </c>
    </row>
    <row r="13" spans="1:12" x14ac:dyDescent="0.25">
      <c r="A13" s="65">
        <f t="shared" si="5"/>
        <v>8</v>
      </c>
      <c r="B13" s="46" t="s">
        <v>464</v>
      </c>
      <c r="C13" s="46">
        <v>141.30000000000001</v>
      </c>
      <c r="D13" s="46"/>
      <c r="E13" s="46"/>
      <c r="F13" s="46">
        <f t="shared" si="3"/>
        <v>141.30000000000001</v>
      </c>
      <c r="G13" s="82">
        <f t="shared" si="0"/>
        <v>5.1874745215334901E-4</v>
      </c>
      <c r="H13" s="135">
        <f t="shared" si="1"/>
        <v>2.2209912790219559</v>
      </c>
      <c r="I13" s="43">
        <f t="shared" si="4"/>
        <v>0.48861808138483032</v>
      </c>
      <c r="J13" s="43">
        <v>0.82613112352091023</v>
      </c>
      <c r="K13" s="135">
        <v>0.40187641550385872</v>
      </c>
      <c r="L13" s="82">
        <f t="shared" si="2"/>
        <v>2.7867069351957215E-2</v>
      </c>
    </row>
    <row r="14" spans="1:12" x14ac:dyDescent="0.25">
      <c r="A14" s="65">
        <f t="shared" si="5"/>
        <v>9</v>
      </c>
      <c r="B14" s="46" t="s">
        <v>466</v>
      </c>
      <c r="C14" s="46">
        <v>221.7</v>
      </c>
      <c r="D14" s="46"/>
      <c r="E14" s="46"/>
      <c r="F14" s="46">
        <f t="shared" si="3"/>
        <v>221.7</v>
      </c>
      <c r="G14" s="82">
        <f t="shared" si="0"/>
        <v>8.1391585380323744E-4</v>
      </c>
      <c r="H14" s="135">
        <f t="shared" si="1"/>
        <v>3.4847400322658708</v>
      </c>
      <c r="I14" s="43">
        <f t="shared" si="4"/>
        <v>0.76664280709849153</v>
      </c>
      <c r="J14" s="43">
        <v>1.2962014867982008</v>
      </c>
      <c r="K14" s="135">
        <v>0.63054494916635151</v>
      </c>
      <c r="L14" s="82">
        <f t="shared" si="2"/>
        <v>2.7867069351957215E-2</v>
      </c>
    </row>
    <row r="15" spans="1:12" x14ac:dyDescent="0.25">
      <c r="A15" s="65">
        <f t="shared" si="5"/>
        <v>10</v>
      </c>
      <c r="B15" s="46" t="s">
        <v>467</v>
      </c>
      <c r="C15" s="46">
        <v>206.1</v>
      </c>
      <c r="D15" s="46"/>
      <c r="E15" s="46"/>
      <c r="F15" s="46">
        <f t="shared" si="3"/>
        <v>206.1</v>
      </c>
      <c r="G15" s="82">
        <f t="shared" si="0"/>
        <v>7.5664437288609494E-4</v>
      </c>
      <c r="H15" s="135">
        <f t="shared" si="1"/>
        <v>3.239535050293171</v>
      </c>
      <c r="I15" s="43">
        <f t="shared" si="4"/>
        <v>0.71269771106449764</v>
      </c>
      <c r="J15" s="43">
        <v>1.2049938043712638</v>
      </c>
      <c r="K15" s="135">
        <v>0.58617642770944989</v>
      </c>
      <c r="L15" s="82">
        <f t="shared" si="2"/>
        <v>2.7867069351957218E-2</v>
      </c>
    </row>
    <row r="16" spans="1:12" x14ac:dyDescent="0.25">
      <c r="A16" s="65">
        <f t="shared" si="5"/>
        <v>11</v>
      </c>
      <c r="B16" s="46" t="s">
        <v>468</v>
      </c>
      <c r="C16" s="46">
        <v>512.4</v>
      </c>
      <c r="D16" s="46"/>
      <c r="E16" s="46">
        <v>84.7</v>
      </c>
      <c r="F16" s="46">
        <f t="shared" si="3"/>
        <v>597.1</v>
      </c>
      <c r="G16" s="82">
        <f t="shared" si="0"/>
        <v>2.1921026445913989E-3</v>
      </c>
      <c r="H16" s="135">
        <f t="shared" si="1"/>
        <v>9.385377867685845</v>
      </c>
      <c r="I16" s="43">
        <f t="shared" si="4"/>
        <v>2.0647831308908859</v>
      </c>
      <c r="J16" s="43">
        <v>3.4910325113541085</v>
      </c>
      <c r="K16" s="135">
        <v>1.6982336001228169</v>
      </c>
      <c r="L16" s="82">
        <f t="shared" si="2"/>
        <v>2.7867069351957218E-2</v>
      </c>
    </row>
    <row r="17" spans="1:12" x14ac:dyDescent="0.25">
      <c r="A17" s="65">
        <f t="shared" si="5"/>
        <v>12</v>
      </c>
      <c r="B17" s="46" t="s">
        <v>469</v>
      </c>
      <c r="C17" s="46">
        <v>683.9</v>
      </c>
      <c r="D17" s="46"/>
      <c r="E17" s="46">
        <v>19.5</v>
      </c>
      <c r="F17" s="46">
        <f t="shared" si="3"/>
        <v>703.4</v>
      </c>
      <c r="G17" s="82">
        <f t="shared" si="0"/>
        <v>2.582356389558851E-3</v>
      </c>
      <c r="H17" s="135">
        <f t="shared" si="1"/>
        <v>11.056229764076742</v>
      </c>
      <c r="I17" s="43">
        <f t="shared" si="4"/>
        <v>2.4323705480968831</v>
      </c>
      <c r="J17" s="43">
        <v>4.1125310140453513</v>
      </c>
      <c r="K17" s="135">
        <v>2.0005652559477292</v>
      </c>
      <c r="L17" s="82">
        <f t="shared" si="2"/>
        <v>2.7867069351957218E-2</v>
      </c>
    </row>
    <row r="18" spans="1:12" x14ac:dyDescent="0.25">
      <c r="A18" s="65">
        <f t="shared" si="5"/>
        <v>13</v>
      </c>
      <c r="B18" s="46" t="s">
        <v>470</v>
      </c>
      <c r="C18" s="46">
        <v>551.20000000000005</v>
      </c>
      <c r="D18" s="46"/>
      <c r="E18" s="46">
        <v>111.5</v>
      </c>
      <c r="F18" s="46">
        <f t="shared" si="3"/>
        <v>662.7</v>
      </c>
      <c r="G18" s="82">
        <f t="shared" si="0"/>
        <v>2.432936564345537E-3</v>
      </c>
      <c r="H18" s="135">
        <f t="shared" si="1"/>
        <v>10.416496253417199</v>
      </c>
      <c r="I18" s="43">
        <f t="shared" si="4"/>
        <v>2.2916291757517837</v>
      </c>
      <c r="J18" s="43">
        <v>3.8745725092519971</v>
      </c>
      <c r="K18" s="135">
        <v>1.8848089211210699</v>
      </c>
      <c r="L18" s="82">
        <f t="shared" si="2"/>
        <v>2.7867069351957215E-2</v>
      </c>
    </row>
    <row r="19" spans="1:12" x14ac:dyDescent="0.25">
      <c r="A19" s="65">
        <f t="shared" si="5"/>
        <v>14</v>
      </c>
      <c r="B19" s="46" t="s">
        <v>471</v>
      </c>
      <c r="C19" s="46">
        <v>872.9</v>
      </c>
      <c r="D19" s="46"/>
      <c r="E19" s="46">
        <v>62.9</v>
      </c>
      <c r="F19" s="46">
        <f t="shared" si="3"/>
        <v>935.8</v>
      </c>
      <c r="G19" s="82">
        <f t="shared" si="0"/>
        <v>3.4355546052732052E-3</v>
      </c>
      <c r="H19" s="135">
        <f t="shared" si="1"/>
        <v>14.709155264746963</v>
      </c>
      <c r="I19" s="43">
        <f t="shared" si="4"/>
        <v>3.2360141582443318</v>
      </c>
      <c r="J19" s="43">
        <v>5.4712916163543364</v>
      </c>
      <c r="K19" s="135">
        <v>2.6615424602159301</v>
      </c>
      <c r="L19" s="82">
        <f t="shared" si="2"/>
        <v>2.7867069351957215E-2</v>
      </c>
    </row>
    <row r="20" spans="1:12" x14ac:dyDescent="0.25">
      <c r="A20" s="65">
        <f t="shared" si="5"/>
        <v>15</v>
      </c>
      <c r="B20" s="46" t="s">
        <v>472</v>
      </c>
      <c r="C20" s="46">
        <v>559.20000000000005</v>
      </c>
      <c r="D20" s="46"/>
      <c r="E20" s="46"/>
      <c r="F20" s="46">
        <f t="shared" si="3"/>
        <v>559.20000000000005</v>
      </c>
      <c r="G20" s="82">
        <f t="shared" si="0"/>
        <v>2.0529623159529563E-3</v>
      </c>
      <c r="H20" s="135">
        <f t="shared" si="1"/>
        <v>8.7896555076367839</v>
      </c>
      <c r="I20" s="43">
        <f t="shared" si="4"/>
        <v>1.9337242116800926</v>
      </c>
      <c r="J20" s="43">
        <v>3.2694446162271267</v>
      </c>
      <c r="K20" s="135">
        <v>1.5904408460704726</v>
      </c>
      <c r="L20" s="82">
        <f t="shared" si="2"/>
        <v>2.7867069351957215E-2</v>
      </c>
    </row>
    <row r="21" spans="1:12" x14ac:dyDescent="0.25">
      <c r="A21" s="65">
        <f t="shared" si="5"/>
        <v>16</v>
      </c>
      <c r="B21" s="46" t="s">
        <v>473</v>
      </c>
      <c r="C21" s="46">
        <v>740.8</v>
      </c>
      <c r="D21" s="46">
        <v>57.8</v>
      </c>
      <c r="E21" s="46"/>
      <c r="F21" s="46">
        <f t="shared" si="3"/>
        <v>798.59999999999991</v>
      </c>
      <c r="G21" s="82">
        <f t="shared" si="0"/>
        <v>2.9318592731044897E-3</v>
      </c>
      <c r="H21" s="135">
        <f t="shared" si="1"/>
        <v>12.552608884833218</v>
      </c>
      <c r="I21" s="43">
        <f t="shared" si="4"/>
        <v>2.7615739546633078</v>
      </c>
      <c r="J21" s="43">
        <v>4.6691317427020431</v>
      </c>
      <c r="K21" s="135">
        <v>2.2713270022744623</v>
      </c>
      <c r="L21" s="82">
        <f t="shared" si="2"/>
        <v>2.7867069351957211E-2</v>
      </c>
    </row>
    <row r="22" spans="1:12" x14ac:dyDescent="0.25">
      <c r="A22" s="65">
        <f t="shared" si="5"/>
        <v>17</v>
      </c>
      <c r="B22" s="46" t="s">
        <v>474</v>
      </c>
      <c r="C22" s="46">
        <v>611.4</v>
      </c>
      <c r="D22" s="46"/>
      <c r="E22" s="46"/>
      <c r="F22" s="46">
        <f t="shared" si="3"/>
        <v>611.4</v>
      </c>
      <c r="G22" s="82">
        <f t="shared" si="0"/>
        <v>2.2446015020987794E-3</v>
      </c>
      <c r="H22" s="135">
        <f t="shared" si="1"/>
        <v>9.6101491011608182</v>
      </c>
      <c r="I22" s="43">
        <f t="shared" si="4"/>
        <v>2.1142328022553802</v>
      </c>
      <c r="J22" s="43">
        <v>3.5746395535788</v>
      </c>
      <c r="K22" s="135">
        <v>1.738904744791643</v>
      </c>
      <c r="L22" s="82">
        <f t="shared" si="2"/>
        <v>2.7867069351957215E-2</v>
      </c>
    </row>
    <row r="23" spans="1:12" x14ac:dyDescent="0.25">
      <c r="A23" s="65">
        <f t="shared" si="5"/>
        <v>18</v>
      </c>
      <c r="B23" s="46" t="s">
        <v>475</v>
      </c>
      <c r="C23" s="46">
        <v>603.70000000000005</v>
      </c>
      <c r="D23" s="46"/>
      <c r="E23" s="46"/>
      <c r="F23" s="46">
        <f t="shared" si="3"/>
        <v>603.70000000000005</v>
      </c>
      <c r="G23" s="82">
        <f t="shared" si="0"/>
        <v>2.2163328865178822E-3</v>
      </c>
      <c r="H23" s="135">
        <f t="shared" si="1"/>
        <v>9.4891184369819861</v>
      </c>
      <c r="I23" s="43">
        <f t="shared" si="4"/>
        <v>2.0876060561360368</v>
      </c>
      <c r="J23" s="43">
        <v>3.5296203769962742</v>
      </c>
      <c r="K23" s="135">
        <v>1.7170048976622752</v>
      </c>
      <c r="L23" s="82">
        <f t="shared" si="2"/>
        <v>2.7867069351957218E-2</v>
      </c>
    </row>
    <row r="24" spans="1:12" x14ac:dyDescent="0.25">
      <c r="A24" s="65">
        <f t="shared" si="5"/>
        <v>19</v>
      </c>
      <c r="B24" s="46" t="s">
        <v>476</v>
      </c>
      <c r="C24" s="46">
        <v>813.6</v>
      </c>
      <c r="D24" s="46"/>
      <c r="E24" s="46"/>
      <c r="F24" s="46">
        <f t="shared" si="3"/>
        <v>813.6</v>
      </c>
      <c r="G24" s="82">
        <f t="shared" si="0"/>
        <v>2.986928004755589E-3</v>
      </c>
      <c r="H24" s="135">
        <f t="shared" si="1"/>
        <v>12.788382905960816</v>
      </c>
      <c r="I24" s="43">
        <f t="shared" si="4"/>
        <v>2.8134442393113797</v>
      </c>
      <c r="J24" s="43">
        <v>4.7568314373433296</v>
      </c>
      <c r="K24" s="135">
        <v>2.3139890421368681</v>
      </c>
      <c r="L24" s="82">
        <f t="shared" si="2"/>
        <v>2.7867069351957218E-2</v>
      </c>
    </row>
    <row r="25" spans="1:12" x14ac:dyDescent="0.25">
      <c r="A25" s="65">
        <f t="shared" si="5"/>
        <v>20</v>
      </c>
      <c r="B25" s="46" t="s">
        <v>477</v>
      </c>
      <c r="C25" s="46">
        <v>632.1</v>
      </c>
      <c r="D25" s="46"/>
      <c r="E25" s="46"/>
      <c r="F25" s="46">
        <f t="shared" si="3"/>
        <v>632.1</v>
      </c>
      <c r="G25" s="82">
        <f t="shared" si="0"/>
        <v>2.3205963517772955E-3</v>
      </c>
      <c r="H25" s="135">
        <f t="shared" si="1"/>
        <v>9.9355172503169022</v>
      </c>
      <c r="I25" s="43">
        <f t="shared" si="4"/>
        <v>2.1858137950697185</v>
      </c>
      <c r="J25" s="43">
        <v>3.6956651321837746</v>
      </c>
      <c r="K25" s="135">
        <v>1.7977783598017629</v>
      </c>
      <c r="L25" s="82">
        <f t="shared" si="2"/>
        <v>2.7867069351957222E-2</v>
      </c>
    </row>
    <row r="26" spans="1:12" x14ac:dyDescent="0.25">
      <c r="A26" s="65">
        <f t="shared" si="5"/>
        <v>21</v>
      </c>
      <c r="B26" s="46" t="s">
        <v>478</v>
      </c>
      <c r="C26" s="46">
        <v>507.6</v>
      </c>
      <c r="D26" s="46"/>
      <c r="E26" s="46">
        <v>37.1</v>
      </c>
      <c r="F26" s="46">
        <f t="shared" si="3"/>
        <v>544.70000000000005</v>
      </c>
      <c r="G26" s="82">
        <f t="shared" si="0"/>
        <v>1.9997292086902279E-3</v>
      </c>
      <c r="H26" s="135">
        <f t="shared" si="1"/>
        <v>8.5617406205467752</v>
      </c>
      <c r="I26" s="43">
        <f t="shared" si="4"/>
        <v>1.8835829365202905</v>
      </c>
      <c r="J26" s="43">
        <v>3.1846682447405508</v>
      </c>
      <c r="K26" s="135">
        <v>1.5492008742034808</v>
      </c>
      <c r="L26" s="82">
        <f t="shared" si="2"/>
        <v>2.7867069351957215E-2</v>
      </c>
    </row>
    <row r="27" spans="1:12" x14ac:dyDescent="0.25">
      <c r="A27" s="65">
        <f t="shared" si="5"/>
        <v>22</v>
      </c>
      <c r="B27" s="46" t="s">
        <v>479</v>
      </c>
      <c r="C27" s="46">
        <v>712</v>
      </c>
      <c r="D27" s="46"/>
      <c r="E27" s="46"/>
      <c r="F27" s="46">
        <f t="shared" si="3"/>
        <v>712</v>
      </c>
      <c r="G27" s="82">
        <f t="shared" si="0"/>
        <v>2.613929129038814E-3</v>
      </c>
      <c r="H27" s="135">
        <f t="shared" si="1"/>
        <v>11.191406869523229</v>
      </c>
      <c r="I27" s="43">
        <f t="shared" si="4"/>
        <v>2.4621095112951106</v>
      </c>
      <c r="J27" s="43">
        <v>4.1628121723063556</v>
      </c>
      <c r="K27" s="135">
        <v>2.0250248254688419</v>
      </c>
      <c r="L27" s="82">
        <f t="shared" si="2"/>
        <v>2.7867069351957218E-2</v>
      </c>
    </row>
    <row r="28" spans="1:12" x14ac:dyDescent="0.25">
      <c r="A28" s="65">
        <f t="shared" si="5"/>
        <v>23</v>
      </c>
      <c r="B28" s="46" t="s">
        <v>480</v>
      </c>
      <c r="C28" s="46">
        <v>667</v>
      </c>
      <c r="D28" s="46"/>
      <c r="E28" s="46"/>
      <c r="F28" s="46">
        <f t="shared" si="3"/>
        <v>667</v>
      </c>
      <c r="G28" s="82">
        <f t="shared" si="0"/>
        <v>2.4487229340855181E-3</v>
      </c>
      <c r="H28" s="135">
        <f t="shared" si="1"/>
        <v>10.484084806140441</v>
      </c>
      <c r="I28" s="43">
        <f t="shared" si="4"/>
        <v>2.3064986573508972</v>
      </c>
      <c r="J28" s="43">
        <v>3.8997130883824993</v>
      </c>
      <c r="K28" s="135">
        <v>1.897038705881626</v>
      </c>
      <c r="L28" s="82">
        <f t="shared" si="2"/>
        <v>2.7867069351957215E-2</v>
      </c>
    </row>
    <row r="29" spans="1:12" x14ac:dyDescent="0.25">
      <c r="A29" s="65">
        <f t="shared" si="5"/>
        <v>24</v>
      </c>
      <c r="B29" s="46" t="s">
        <v>481</v>
      </c>
      <c r="C29" s="46">
        <v>569</v>
      </c>
      <c r="D29" s="46"/>
      <c r="E29" s="46"/>
      <c r="F29" s="46">
        <f t="shared" si="3"/>
        <v>569</v>
      </c>
      <c r="G29" s="82">
        <f t="shared" si="0"/>
        <v>2.0889405539650072E-3</v>
      </c>
      <c r="H29" s="135">
        <f t="shared" si="1"/>
        <v>8.9436945347734795</v>
      </c>
      <c r="I29" s="43">
        <f t="shared" si="4"/>
        <v>1.9676127976501656</v>
      </c>
      <c r="J29" s="43">
        <v>3.326741750059433</v>
      </c>
      <c r="K29" s="135">
        <v>1.6183133787805775</v>
      </c>
      <c r="L29" s="82">
        <f t="shared" si="2"/>
        <v>2.7867069351957215E-2</v>
      </c>
    </row>
    <row r="30" spans="1:12" x14ac:dyDescent="0.25">
      <c r="A30" s="65">
        <f t="shared" si="5"/>
        <v>25</v>
      </c>
      <c r="B30" s="46" t="s">
        <v>482</v>
      </c>
      <c r="C30" s="46">
        <v>833.8</v>
      </c>
      <c r="D30" s="46"/>
      <c r="E30" s="46">
        <v>59.3</v>
      </c>
      <c r="F30" s="46">
        <f t="shared" si="3"/>
        <v>893.09999999999991</v>
      </c>
      <c r="G30" s="82">
        <f t="shared" si="0"/>
        <v>3.2787922825064111E-3</v>
      </c>
      <c r="H30" s="135">
        <f t="shared" si="1"/>
        <v>14.037985217937074</v>
      </c>
      <c r="I30" s="43">
        <f t="shared" si="4"/>
        <v>3.0883567479461562</v>
      </c>
      <c r="J30" s="43">
        <v>5.2216398189421431</v>
      </c>
      <c r="K30" s="135">
        <v>2.5400978534076164</v>
      </c>
      <c r="L30" s="82">
        <f t="shared" si="2"/>
        <v>2.7867069351957222E-2</v>
      </c>
    </row>
    <row r="31" spans="1:12" x14ac:dyDescent="0.25">
      <c r="A31" s="65">
        <f t="shared" si="5"/>
        <v>26</v>
      </c>
      <c r="B31" s="46" t="s">
        <v>483</v>
      </c>
      <c r="C31" s="46">
        <v>880.8</v>
      </c>
      <c r="D31" s="46"/>
      <c r="E31" s="46"/>
      <c r="F31" s="46">
        <f t="shared" si="3"/>
        <v>880.8</v>
      </c>
      <c r="G31" s="82">
        <f t="shared" si="0"/>
        <v>3.2336359225525104E-3</v>
      </c>
      <c r="H31" s="135">
        <f t="shared" si="1"/>
        <v>13.844650520612445</v>
      </c>
      <c r="I31" s="43">
        <f t="shared" si="4"/>
        <v>3.0458231145347381</v>
      </c>
      <c r="J31" s="43">
        <v>5.149726069336289</v>
      </c>
      <c r="K31" s="135">
        <v>2.5051149807204434</v>
      </c>
      <c r="L31" s="82">
        <f t="shared" si="2"/>
        <v>2.7867069351957218E-2</v>
      </c>
    </row>
    <row r="32" spans="1:12" x14ac:dyDescent="0.25">
      <c r="A32" s="65">
        <f t="shared" si="5"/>
        <v>27</v>
      </c>
      <c r="B32" s="46" t="s">
        <v>484</v>
      </c>
      <c r="C32" s="46">
        <v>853.7</v>
      </c>
      <c r="D32" s="46">
        <v>45.8</v>
      </c>
      <c r="E32" s="46">
        <v>34.200000000000003</v>
      </c>
      <c r="F32" s="46">
        <f t="shared" si="3"/>
        <v>933.7</v>
      </c>
      <c r="G32" s="82">
        <f t="shared" si="0"/>
        <v>3.4278449828420519E-3</v>
      </c>
      <c r="H32" s="135">
        <f t="shared" si="1"/>
        <v>14.676146901789103</v>
      </c>
      <c r="I32" s="43">
        <f t="shared" si="4"/>
        <v>3.2287523183936027</v>
      </c>
      <c r="J32" s="43">
        <v>5.4590136591045564</v>
      </c>
      <c r="K32" s="135">
        <v>2.6555697746351936</v>
      </c>
      <c r="L32" s="82">
        <f t="shared" si="2"/>
        <v>2.7867069351957218E-2</v>
      </c>
    </row>
    <row r="33" spans="1:12" x14ac:dyDescent="0.25">
      <c r="A33" s="65">
        <f t="shared" si="5"/>
        <v>28</v>
      </c>
      <c r="B33" s="46" t="s">
        <v>485</v>
      </c>
      <c r="C33" s="46">
        <v>737.2</v>
      </c>
      <c r="D33" s="46"/>
      <c r="E33" s="46"/>
      <c r="F33" s="46">
        <f t="shared" si="3"/>
        <v>737.2</v>
      </c>
      <c r="G33" s="82">
        <f t="shared" si="0"/>
        <v>2.7064445982126601E-3</v>
      </c>
      <c r="H33" s="135">
        <f t="shared" si="1"/>
        <v>11.587507225017593</v>
      </c>
      <c r="I33" s="43">
        <f t="shared" si="4"/>
        <v>2.5492515895038705</v>
      </c>
      <c r="J33" s="43">
        <v>4.3101476593037154</v>
      </c>
      <c r="K33" s="135">
        <v>2.0966970524376833</v>
      </c>
      <c r="L33" s="82">
        <f t="shared" si="2"/>
        <v>2.7867069351957218E-2</v>
      </c>
    </row>
    <row r="34" spans="1:12" x14ac:dyDescent="0.25">
      <c r="A34" s="65">
        <f t="shared" si="5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3"/>
        <v>3169.7</v>
      </c>
      <c r="G34" s="82">
        <f t="shared" si="0"/>
        <v>1.1636757247632483E-2</v>
      </c>
      <c r="H34" s="135">
        <f t="shared" si="1"/>
        <v>49.822194317876097</v>
      </c>
      <c r="I34" s="43">
        <f t="shared" si="4"/>
        <v>10.960882749932741</v>
      </c>
      <c r="J34" s="43">
        <v>18.532114806965524</v>
      </c>
      <c r="K34" s="135">
        <v>9.0150578501244212</v>
      </c>
      <c r="L34" s="82">
        <f t="shared" si="2"/>
        <v>2.7867069351957218E-2</v>
      </c>
    </row>
    <row r="35" spans="1:12" x14ac:dyDescent="0.25">
      <c r="A35" s="65">
        <f t="shared" si="5"/>
        <v>30</v>
      </c>
      <c r="B35" s="46" t="s">
        <v>487</v>
      </c>
      <c r="C35" s="46">
        <v>757.5</v>
      </c>
      <c r="D35" s="46"/>
      <c r="E35" s="46"/>
      <c r="F35" s="46">
        <f t="shared" si="3"/>
        <v>757.5</v>
      </c>
      <c r="G35" s="82">
        <f t="shared" si="0"/>
        <v>2.7809709483804798E-3</v>
      </c>
      <c r="H35" s="135">
        <f t="shared" si="1"/>
        <v>11.906588066943605</v>
      </c>
      <c r="I35" s="43">
        <f t="shared" si="4"/>
        <v>2.6194493747275933</v>
      </c>
      <c r="J35" s="43">
        <v>4.4288345793849215</v>
      </c>
      <c r="K35" s="135">
        <v>2.1544330130514719</v>
      </c>
      <c r="L35" s="82">
        <f t="shared" si="2"/>
        <v>2.7867069351957218E-2</v>
      </c>
    </row>
    <row r="36" spans="1:12" x14ac:dyDescent="0.25">
      <c r="A36" s="65">
        <f t="shared" si="5"/>
        <v>31</v>
      </c>
      <c r="B36" s="46" t="s">
        <v>488</v>
      </c>
      <c r="C36" s="46">
        <v>386.9</v>
      </c>
      <c r="D36" s="46">
        <v>101.6</v>
      </c>
      <c r="E36" s="46"/>
      <c r="F36" s="46">
        <f t="shared" si="3"/>
        <v>488.5</v>
      </c>
      <c r="G36" s="82">
        <f t="shared" si="0"/>
        <v>1.7934050274374448E-3</v>
      </c>
      <c r="H36" s="135">
        <f t="shared" si="1"/>
        <v>7.6783739547220478</v>
      </c>
      <c r="I36" s="43">
        <f t="shared" si="4"/>
        <v>1.6892422700388505</v>
      </c>
      <c r="J36" s="43">
        <v>2.8560867221512005</v>
      </c>
      <c r="K36" s="135">
        <v>1.3893604315190018</v>
      </c>
      <c r="L36" s="82">
        <f t="shared" si="2"/>
        <v>2.7867069351957215E-2</v>
      </c>
    </row>
    <row r="37" spans="1:12" x14ac:dyDescent="0.25">
      <c r="A37" s="65">
        <f t="shared" si="5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3"/>
        <v>1837.85</v>
      </c>
      <c r="G37" s="82">
        <f t="shared" si="0"/>
        <v>6.7472045643314389E-3</v>
      </c>
      <c r="H37" s="135">
        <f t="shared" si="1"/>
        <v>28.887818981956837</v>
      </c>
      <c r="I37" s="43">
        <f t="shared" si="4"/>
        <v>6.3553201760305038</v>
      </c>
      <c r="J37" s="43">
        <v>10.74525891976578</v>
      </c>
      <c r="K37" s="135">
        <v>5.2270953307414487</v>
      </c>
      <c r="L37" s="82">
        <f t="shared" si="2"/>
        <v>2.7867069351957218E-2</v>
      </c>
    </row>
    <row r="38" spans="1:12" x14ac:dyDescent="0.25">
      <c r="A38" s="65">
        <f t="shared" si="5"/>
        <v>33</v>
      </c>
      <c r="B38" s="46" t="s">
        <v>490</v>
      </c>
      <c r="C38" s="46">
        <v>534.6</v>
      </c>
      <c r="D38" s="46">
        <v>34.4</v>
      </c>
      <c r="E38" s="46"/>
      <c r="F38" s="46">
        <f t="shared" si="3"/>
        <v>569</v>
      </c>
      <c r="G38" s="82">
        <f t="shared" si="0"/>
        <v>2.0889405539650072E-3</v>
      </c>
      <c r="H38" s="135">
        <f t="shared" si="1"/>
        <v>8.9436945347734795</v>
      </c>
      <c r="I38" s="43">
        <f t="shared" si="4"/>
        <v>1.9676127976501656</v>
      </c>
      <c r="J38" s="43">
        <v>3.326741750059433</v>
      </c>
      <c r="K38" s="135">
        <v>1.6183133787805775</v>
      </c>
      <c r="L38" s="82">
        <f t="shared" si="2"/>
        <v>2.7867069351957215E-2</v>
      </c>
    </row>
    <row r="39" spans="1:12" x14ac:dyDescent="0.25">
      <c r="A39" s="65">
        <f t="shared" si="5"/>
        <v>34</v>
      </c>
      <c r="B39" s="46" t="s">
        <v>491</v>
      </c>
      <c r="C39" s="46">
        <v>578.79999999999995</v>
      </c>
      <c r="D39" s="46"/>
      <c r="E39" s="46">
        <v>47.8</v>
      </c>
      <c r="F39" s="46">
        <f t="shared" si="3"/>
        <v>626.59999999999991</v>
      </c>
      <c r="G39" s="82">
        <f t="shared" si="0"/>
        <v>2.3004044835052257E-3</v>
      </c>
      <c r="H39" s="135">
        <f t="shared" si="1"/>
        <v>9.8490667759034487</v>
      </c>
      <c r="I39" s="43">
        <f t="shared" si="4"/>
        <v>2.1667946906987585</v>
      </c>
      <c r="J39" s="43">
        <v>3.6635085774819687</v>
      </c>
      <c r="K39" s="135">
        <v>1.7821356118522138</v>
      </c>
      <c r="L39" s="82">
        <f t="shared" si="2"/>
        <v>2.7867069351957215E-2</v>
      </c>
    </row>
    <row r="40" spans="1:12" x14ac:dyDescent="0.25">
      <c r="A40" s="65">
        <f t="shared" si="5"/>
        <v>35</v>
      </c>
      <c r="B40" s="46" t="s">
        <v>492</v>
      </c>
      <c r="C40" s="46">
        <v>1126.7</v>
      </c>
      <c r="D40" s="46"/>
      <c r="E40" s="46">
        <v>28.1</v>
      </c>
      <c r="F40" s="46">
        <f t="shared" si="3"/>
        <v>1154.8</v>
      </c>
      <c r="G40" s="82">
        <f t="shared" si="0"/>
        <v>4.2395580873792445E-3</v>
      </c>
      <c r="H40" s="135">
        <f t="shared" si="1"/>
        <v>18.151455973209867</v>
      </c>
      <c r="I40" s="43">
        <f t="shared" si="4"/>
        <v>3.9933203141061706</v>
      </c>
      <c r="J40" s="43">
        <v>6.7517071581171058</v>
      </c>
      <c r="K40" s="135">
        <v>3.2844082422070486</v>
      </c>
      <c r="L40" s="82">
        <f t="shared" si="2"/>
        <v>2.7867069351957215E-2</v>
      </c>
    </row>
    <row r="41" spans="1:12" x14ac:dyDescent="0.25">
      <c r="A41" s="65">
        <f t="shared" si="5"/>
        <v>36</v>
      </c>
      <c r="B41" s="46" t="s">
        <v>493</v>
      </c>
      <c r="C41" s="46">
        <v>627.1</v>
      </c>
      <c r="D41" s="46"/>
      <c r="E41" s="46"/>
      <c r="F41" s="46">
        <f t="shared" si="3"/>
        <v>627.1</v>
      </c>
      <c r="G41" s="82">
        <f t="shared" si="0"/>
        <v>2.3022401078935961E-3</v>
      </c>
      <c r="H41" s="135">
        <f t="shared" si="1"/>
        <v>9.8569259099410367</v>
      </c>
      <c r="I41" s="43">
        <f t="shared" si="4"/>
        <v>2.1685237001870279</v>
      </c>
      <c r="J41" s="43">
        <v>3.6664319006366788</v>
      </c>
      <c r="K41" s="135">
        <v>1.7835576798476278</v>
      </c>
      <c r="L41" s="82">
        <f t="shared" si="2"/>
        <v>2.7867069351957215E-2</v>
      </c>
    </row>
    <row r="42" spans="1:12" x14ac:dyDescent="0.25">
      <c r="A42" s="65">
        <f t="shared" si="5"/>
        <v>37</v>
      </c>
      <c r="B42" s="46" t="s">
        <v>494</v>
      </c>
      <c r="C42" s="46">
        <v>820.3</v>
      </c>
      <c r="D42" s="46">
        <v>55.7</v>
      </c>
      <c r="E42" s="46"/>
      <c r="F42" s="46">
        <f t="shared" si="3"/>
        <v>876</v>
      </c>
      <c r="G42" s="82">
        <f t="shared" si="0"/>
        <v>3.2160139284241589E-3</v>
      </c>
      <c r="H42" s="135">
        <f t="shared" si="1"/>
        <v>13.769202833851615</v>
      </c>
      <c r="I42" s="43">
        <f t="shared" si="4"/>
        <v>3.0292246234473552</v>
      </c>
      <c r="J42" s="43">
        <v>5.1216621670510776</v>
      </c>
      <c r="K42" s="135">
        <v>2.4914631279644741</v>
      </c>
      <c r="L42" s="82">
        <f t="shared" si="2"/>
        <v>2.7867069351957215E-2</v>
      </c>
    </row>
    <row r="43" spans="1:12" x14ac:dyDescent="0.25">
      <c r="A43" s="65">
        <f t="shared" si="5"/>
        <v>38</v>
      </c>
      <c r="B43" s="46" t="s">
        <v>495</v>
      </c>
      <c r="C43" s="46">
        <v>834.6</v>
      </c>
      <c r="D43" s="46"/>
      <c r="E43" s="46">
        <v>120.9</v>
      </c>
      <c r="F43" s="46">
        <f t="shared" si="3"/>
        <v>955.5</v>
      </c>
      <c r="G43" s="82">
        <f t="shared" si="0"/>
        <v>3.5078782061749815E-3</v>
      </c>
      <c r="H43" s="135">
        <f t="shared" si="1"/>
        <v>15.018805145827875</v>
      </c>
      <c r="I43" s="43">
        <f t="shared" si="4"/>
        <v>3.3041371320821322</v>
      </c>
      <c r="J43" s="43">
        <v>5.5864705486498911</v>
      </c>
      <c r="K43" s="135">
        <v>2.7175719392352229</v>
      </c>
      <c r="L43" s="82">
        <f t="shared" si="2"/>
        <v>2.7867069351957218E-2</v>
      </c>
    </row>
    <row r="44" spans="1:12" x14ac:dyDescent="0.25">
      <c r="A44" s="65">
        <f t="shared" si="5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3"/>
        <v>2862.5</v>
      </c>
      <c r="G44" s="82">
        <f t="shared" si="0"/>
        <v>1.0508949623417986E-2</v>
      </c>
      <c r="H44" s="135">
        <f t="shared" si="1"/>
        <v>44.993542365182932</v>
      </c>
      <c r="I44" s="43">
        <f t="shared" si="4"/>
        <v>9.8985793203402448</v>
      </c>
      <c r="J44" s="43">
        <v>16.736025060711999</v>
      </c>
      <c r="K44" s="135">
        <v>8.1413392737423607</v>
      </c>
      <c r="L44" s="82">
        <f t="shared" si="2"/>
        <v>2.7867069351957218E-2</v>
      </c>
    </row>
    <row r="45" spans="1:12" x14ac:dyDescent="0.25">
      <c r="A45" s="65">
        <f t="shared" si="5"/>
        <v>40</v>
      </c>
      <c r="B45" s="46" t="s">
        <v>497</v>
      </c>
      <c r="C45" s="46">
        <v>643.79999999999995</v>
      </c>
      <c r="D45" s="46"/>
      <c r="E45" s="46">
        <v>33.700000000000003</v>
      </c>
      <c r="F45" s="46">
        <f t="shared" si="3"/>
        <v>677.5</v>
      </c>
      <c r="G45" s="82">
        <f t="shared" si="0"/>
        <v>2.4872710462412874E-3</v>
      </c>
      <c r="H45" s="135">
        <f t="shared" si="1"/>
        <v>10.64912662092976</v>
      </c>
      <c r="I45" s="43">
        <f t="shared" si="4"/>
        <v>2.3428078566045474</v>
      </c>
      <c r="J45" s="43">
        <v>3.9611028746313988</v>
      </c>
      <c r="K45" s="135">
        <v>1.9269021337853094</v>
      </c>
      <c r="L45" s="82">
        <f t="shared" si="2"/>
        <v>2.7867069351957222E-2</v>
      </c>
    </row>
    <row r="46" spans="1:12" x14ac:dyDescent="0.25">
      <c r="A46" s="65">
        <f t="shared" si="5"/>
        <v>41</v>
      </c>
      <c r="B46" s="46" t="s">
        <v>498</v>
      </c>
      <c r="C46" s="46">
        <v>2514.1999999999998</v>
      </c>
      <c r="D46" s="46"/>
      <c r="E46" s="46"/>
      <c r="F46" s="46">
        <f t="shared" si="3"/>
        <v>2514.1999999999998</v>
      </c>
      <c r="G46" s="82">
        <f t="shared" si="0"/>
        <v>9.2302536744794748E-3</v>
      </c>
      <c r="H46" s="135">
        <f t="shared" si="1"/>
        <v>39.518869594600147</v>
      </c>
      <c r="I46" s="43">
        <f t="shared" si="4"/>
        <v>8.6941513108120319</v>
      </c>
      <c r="J46" s="43">
        <v>14.699638151141345</v>
      </c>
      <c r="K46" s="135">
        <v>7.1507267081373067</v>
      </c>
      <c r="L46" s="82">
        <f t="shared" si="2"/>
        <v>2.7867069351957218E-2</v>
      </c>
    </row>
    <row r="47" spans="1:12" x14ac:dyDescent="0.25">
      <c r="A47" s="65">
        <f t="shared" si="5"/>
        <v>42</v>
      </c>
      <c r="B47" s="46" t="s">
        <v>499</v>
      </c>
      <c r="C47" s="46">
        <v>366.9</v>
      </c>
      <c r="D47" s="46">
        <v>25</v>
      </c>
      <c r="E47" s="46"/>
      <c r="F47" s="46">
        <f t="shared" si="3"/>
        <v>391.9</v>
      </c>
      <c r="G47" s="82">
        <f t="shared" si="0"/>
        <v>1.4387623956043697E-3</v>
      </c>
      <c r="H47" s="135">
        <f t="shared" si="1"/>
        <v>6.1599892586603282</v>
      </c>
      <c r="I47" s="43">
        <f t="shared" si="4"/>
        <v>1.3551976369052723</v>
      </c>
      <c r="J47" s="43">
        <v>2.2913006886613214</v>
      </c>
      <c r="K47" s="135">
        <v>1.1146168948051112</v>
      </c>
      <c r="L47" s="82">
        <f t="shared" si="2"/>
        <v>2.7867069351957218E-2</v>
      </c>
    </row>
    <row r="48" spans="1:12" x14ac:dyDescent="0.25">
      <c r="A48" s="65">
        <f t="shared" si="5"/>
        <v>43</v>
      </c>
      <c r="B48" s="46" t="s">
        <v>502</v>
      </c>
      <c r="C48" s="46">
        <v>623.5</v>
      </c>
      <c r="D48" s="46">
        <v>121.1</v>
      </c>
      <c r="E48" s="46">
        <v>31.1</v>
      </c>
      <c r="F48" s="46">
        <f t="shared" si="3"/>
        <v>775.7</v>
      </c>
      <c r="G48" s="82">
        <f t="shared" si="0"/>
        <v>2.8477876761171463E-3</v>
      </c>
      <c r="H48" s="135">
        <f t="shared" si="1"/>
        <v>12.192660545911755</v>
      </c>
      <c r="I48" s="43">
        <f t="shared" si="4"/>
        <v>2.6823853201005861</v>
      </c>
      <c r="J48" s="43">
        <v>4.5352435422163486</v>
      </c>
      <c r="K48" s="135">
        <v>2.2061962880845241</v>
      </c>
      <c r="L48" s="82">
        <f t="shared" si="2"/>
        <v>2.7867069351957215E-2</v>
      </c>
    </row>
    <row r="49" spans="1:12" x14ac:dyDescent="0.25">
      <c r="A49" s="65">
        <f t="shared" si="5"/>
        <v>44</v>
      </c>
      <c r="B49" s="46" t="s">
        <v>503</v>
      </c>
      <c r="C49" s="46">
        <v>1208.3</v>
      </c>
      <c r="D49" s="46"/>
      <c r="E49" s="46"/>
      <c r="F49" s="46">
        <f t="shared" si="3"/>
        <v>1208.3</v>
      </c>
      <c r="G49" s="82">
        <f t="shared" si="0"/>
        <v>4.4359698969348299E-3</v>
      </c>
      <c r="H49" s="135">
        <f t="shared" si="1"/>
        <v>18.992383315231628</v>
      </c>
      <c r="I49" s="43">
        <f t="shared" si="4"/>
        <v>4.178324329350958</v>
      </c>
      <c r="J49" s="43">
        <v>7.0645027356710237</v>
      </c>
      <c r="K49" s="135">
        <v>3.4365695177162952</v>
      </c>
      <c r="L49" s="82">
        <f t="shared" si="2"/>
        <v>2.7867069351957218E-2</v>
      </c>
    </row>
    <row r="50" spans="1:12" x14ac:dyDescent="0.25">
      <c r="A50" s="65">
        <f t="shared" si="5"/>
        <v>45</v>
      </c>
      <c r="B50" s="46" t="s">
        <v>504</v>
      </c>
      <c r="C50" s="46">
        <v>625.20000000000005</v>
      </c>
      <c r="D50" s="46"/>
      <c r="E50" s="46"/>
      <c r="F50" s="46">
        <f t="shared" si="3"/>
        <v>625.20000000000005</v>
      </c>
      <c r="G50" s="82">
        <f t="shared" si="0"/>
        <v>2.2952647352177903E-3</v>
      </c>
      <c r="H50" s="135">
        <f t="shared" si="1"/>
        <v>9.827061200598207</v>
      </c>
      <c r="I50" s="43">
        <f t="shared" si="4"/>
        <v>2.1619534641316056</v>
      </c>
      <c r="J50" s="43">
        <v>3.6553232726487837</v>
      </c>
      <c r="K50" s="135">
        <v>1.7781538214650563</v>
      </c>
      <c r="L50" s="82">
        <f t="shared" si="2"/>
        <v>2.7867069351957215E-2</v>
      </c>
    </row>
    <row r="51" spans="1:12" x14ac:dyDescent="0.25">
      <c r="A51" s="65">
        <f t="shared" si="5"/>
        <v>46</v>
      </c>
      <c r="B51" s="46" t="s">
        <v>506</v>
      </c>
      <c r="C51" s="46">
        <v>493.3</v>
      </c>
      <c r="D51" s="46"/>
      <c r="E51" s="46">
        <v>24.2</v>
      </c>
      <c r="F51" s="46">
        <f t="shared" si="3"/>
        <v>517.5</v>
      </c>
      <c r="G51" s="82">
        <f t="shared" si="0"/>
        <v>1.899871241962902E-3</v>
      </c>
      <c r="H51" s="135">
        <f t="shared" si="1"/>
        <v>8.134203728902067</v>
      </c>
      <c r="I51" s="43">
        <f t="shared" si="4"/>
        <v>1.7895248203584548</v>
      </c>
      <c r="J51" s="43">
        <v>3.0256394651243523</v>
      </c>
      <c r="K51" s="135">
        <v>1.4718403752529854</v>
      </c>
      <c r="L51" s="82">
        <f t="shared" si="2"/>
        <v>2.7867069351957215E-2</v>
      </c>
    </row>
    <row r="52" spans="1:12" x14ac:dyDescent="0.25">
      <c r="A52" s="65">
        <f t="shared" si="5"/>
        <v>47</v>
      </c>
      <c r="B52" s="46" t="s">
        <v>507</v>
      </c>
      <c r="C52" s="46">
        <v>338</v>
      </c>
      <c r="D52" s="46">
        <v>30.7</v>
      </c>
      <c r="E52" s="46"/>
      <c r="F52" s="46">
        <f t="shared" si="3"/>
        <v>368.7</v>
      </c>
      <c r="G52" s="82">
        <f t="shared" si="0"/>
        <v>1.3535894239840038E-3</v>
      </c>
      <c r="H52" s="135">
        <f t="shared" si="1"/>
        <v>5.7953254393163132</v>
      </c>
      <c r="I52" s="43">
        <f t="shared" si="4"/>
        <v>1.2749715966495889</v>
      </c>
      <c r="J52" s="43">
        <v>2.1556584942827994</v>
      </c>
      <c r="K52" s="135">
        <v>1.0486329398179242</v>
      </c>
      <c r="L52" s="82">
        <f t="shared" si="2"/>
        <v>2.7867069351957215E-2</v>
      </c>
    </row>
    <row r="53" spans="1:12" x14ac:dyDescent="0.25">
      <c r="A53" s="65">
        <f t="shared" si="5"/>
        <v>48</v>
      </c>
      <c r="B53" s="46" t="s">
        <v>508</v>
      </c>
      <c r="C53" s="46">
        <v>331.1</v>
      </c>
      <c r="D53" s="46"/>
      <c r="E53" s="46"/>
      <c r="F53" s="46">
        <f t="shared" si="3"/>
        <v>331.1</v>
      </c>
      <c r="G53" s="82">
        <f t="shared" si="0"/>
        <v>1.2155504699785835E-3</v>
      </c>
      <c r="H53" s="135">
        <f t="shared" si="1"/>
        <v>5.2043185596898063</v>
      </c>
      <c r="I53" s="43">
        <f t="shared" si="4"/>
        <v>1.1449500831317574</v>
      </c>
      <c r="J53" s="43">
        <v>1.935824593048644</v>
      </c>
      <c r="K53" s="135">
        <v>0.94169342656282828</v>
      </c>
      <c r="L53" s="82">
        <f t="shared" si="2"/>
        <v>2.7867069351957218E-2</v>
      </c>
    </row>
    <row r="54" spans="1:12" x14ac:dyDescent="0.25">
      <c r="A54" s="65">
        <f t="shared" si="5"/>
        <v>49</v>
      </c>
      <c r="B54" s="46" t="s">
        <v>509</v>
      </c>
      <c r="C54" s="46">
        <v>215.4</v>
      </c>
      <c r="D54" s="46"/>
      <c r="E54" s="46"/>
      <c r="F54" s="46">
        <f t="shared" si="3"/>
        <v>215.4</v>
      </c>
      <c r="G54" s="82">
        <f t="shared" si="0"/>
        <v>7.9078698650977613E-4</v>
      </c>
      <c r="H54" s="135">
        <f t="shared" si="1"/>
        <v>3.3857149433922809</v>
      </c>
      <c r="I54" s="43">
        <f t="shared" si="4"/>
        <v>0.74485728754630176</v>
      </c>
      <c r="J54" s="43">
        <v>1.2593676150488611</v>
      </c>
      <c r="K54" s="135">
        <v>0.61262689242414126</v>
      </c>
      <c r="L54" s="82">
        <f t="shared" si="2"/>
        <v>2.7867069351957218E-2</v>
      </c>
    </row>
    <row r="55" spans="1:12" x14ac:dyDescent="0.25">
      <c r="A55" s="65">
        <f t="shared" si="5"/>
        <v>50</v>
      </c>
      <c r="B55" s="46" t="s">
        <v>510</v>
      </c>
      <c r="C55" s="46">
        <v>720.4</v>
      </c>
      <c r="D55" s="46"/>
      <c r="E55" s="46"/>
      <c r="F55" s="46">
        <f t="shared" si="3"/>
        <v>720.4</v>
      </c>
      <c r="G55" s="82">
        <f t="shared" si="0"/>
        <v>2.6447676187634291E-3</v>
      </c>
      <c r="H55" s="135">
        <f t="shared" si="1"/>
        <v>11.323440321354683</v>
      </c>
      <c r="I55" s="43">
        <f t="shared" si="4"/>
        <v>2.4911568706980303</v>
      </c>
      <c r="J55" s="43">
        <v>4.2119240013054746</v>
      </c>
      <c r="K55" s="135">
        <v>2.0489155677917892</v>
      </c>
      <c r="L55" s="82">
        <f t="shared" si="2"/>
        <v>2.7867069351957211E-2</v>
      </c>
    </row>
    <row r="56" spans="1:12" x14ac:dyDescent="0.25">
      <c r="A56" s="65">
        <f t="shared" si="5"/>
        <v>51</v>
      </c>
      <c r="B56" s="46" t="s">
        <v>511</v>
      </c>
      <c r="C56" s="46">
        <v>191</v>
      </c>
      <c r="D56" s="46"/>
      <c r="E56" s="46">
        <v>101.5</v>
      </c>
      <c r="F56" s="46">
        <f t="shared" si="3"/>
        <v>292.5</v>
      </c>
      <c r="G56" s="82">
        <f t="shared" si="0"/>
        <v>1.0738402671964229E-3</v>
      </c>
      <c r="H56" s="135">
        <f t="shared" si="1"/>
        <v>4.5975934119881243</v>
      </c>
      <c r="I56" s="43">
        <f t="shared" si="4"/>
        <v>1.0114705506373873</v>
      </c>
      <c r="J56" s="43">
        <v>1.7101440455050687</v>
      </c>
      <c r="K56" s="135">
        <v>0.83190977731690496</v>
      </c>
      <c r="L56" s="82">
        <f t="shared" si="2"/>
        <v>2.7867069351957218E-2</v>
      </c>
    </row>
    <row r="57" spans="1:12" x14ac:dyDescent="0.25">
      <c r="A57" s="65">
        <f t="shared" si="5"/>
        <v>52</v>
      </c>
      <c r="B57" s="46" t="s">
        <v>512</v>
      </c>
      <c r="C57" s="46">
        <v>936.65</v>
      </c>
      <c r="D57" s="46">
        <v>28.5</v>
      </c>
      <c r="E57" s="46"/>
      <c r="F57" s="46">
        <f t="shared" si="3"/>
        <v>965.15</v>
      </c>
      <c r="G57" s="82">
        <f t="shared" si="0"/>
        <v>3.5433057568705216E-3</v>
      </c>
      <c r="H57" s="135">
        <f t="shared" si="1"/>
        <v>15.170486432753295</v>
      </c>
      <c r="I57" s="43">
        <f t="shared" si="4"/>
        <v>3.3375070152057247</v>
      </c>
      <c r="J57" s="43">
        <v>5.6428906855357859</v>
      </c>
      <c r="K57" s="135">
        <v>2.7450178515467036</v>
      </c>
      <c r="L57" s="82">
        <f t="shared" si="2"/>
        <v>2.7867069351957218E-2</v>
      </c>
    </row>
    <row r="58" spans="1:12" x14ac:dyDescent="0.25">
      <c r="A58" s="65">
        <f t="shared" si="5"/>
        <v>53</v>
      </c>
      <c r="B58" s="46" t="s">
        <v>513</v>
      </c>
      <c r="C58" s="46">
        <v>349.5</v>
      </c>
      <c r="D58" s="46"/>
      <c r="E58" s="46">
        <v>62.7</v>
      </c>
      <c r="F58" s="46">
        <f t="shared" si="3"/>
        <v>412.2</v>
      </c>
      <c r="G58" s="82">
        <f t="shared" si="0"/>
        <v>1.5132887457721899E-3</v>
      </c>
      <c r="H58" s="135">
        <f t="shared" si="1"/>
        <v>6.479070100586342</v>
      </c>
      <c r="I58" s="43">
        <f t="shared" si="4"/>
        <v>1.4253954221289953</v>
      </c>
      <c r="J58" s="43">
        <v>2.4099876087425276</v>
      </c>
      <c r="K58" s="135">
        <v>1.1723528554188998</v>
      </c>
      <c r="L58" s="82">
        <f t="shared" si="2"/>
        <v>2.7867069351957218E-2</v>
      </c>
    </row>
    <row r="59" spans="1:12" x14ac:dyDescent="0.25">
      <c r="A59" s="65">
        <f t="shared" si="5"/>
        <v>54</v>
      </c>
      <c r="B59" s="46" t="s">
        <v>514</v>
      </c>
      <c r="C59" s="46">
        <v>878.9</v>
      </c>
      <c r="D59" s="46">
        <v>93.3</v>
      </c>
      <c r="E59" s="46"/>
      <c r="F59" s="46">
        <f t="shared" si="3"/>
        <v>972.19999999999993</v>
      </c>
      <c r="G59" s="82">
        <f t="shared" si="0"/>
        <v>3.5691880607465376E-3</v>
      </c>
      <c r="H59" s="135">
        <f t="shared" si="1"/>
        <v>15.281300222683264</v>
      </c>
      <c r="I59" s="43">
        <f t="shared" si="4"/>
        <v>3.3618860489903182</v>
      </c>
      <c r="J59" s="43">
        <v>5.6841095420171888</v>
      </c>
      <c r="K59" s="135">
        <v>2.7650690102820339</v>
      </c>
      <c r="L59" s="82">
        <f t="shared" si="2"/>
        <v>2.7867069351957218E-2</v>
      </c>
    </row>
    <row r="60" spans="1:12" x14ac:dyDescent="0.25">
      <c r="A60" s="65">
        <f t="shared" si="5"/>
        <v>55</v>
      </c>
      <c r="B60" s="46" t="s">
        <v>515</v>
      </c>
      <c r="C60" s="46">
        <v>498.3</v>
      </c>
      <c r="D60" s="46"/>
      <c r="E60" s="46"/>
      <c r="F60" s="46">
        <f t="shared" si="3"/>
        <v>498.3</v>
      </c>
      <c r="G60" s="82">
        <f t="shared" si="0"/>
        <v>1.8293832654494959E-3</v>
      </c>
      <c r="H60" s="135">
        <f t="shared" si="1"/>
        <v>7.8324129818587442</v>
      </c>
      <c r="I60" s="43">
        <f t="shared" si="4"/>
        <v>1.7231308560089238</v>
      </c>
      <c r="J60" s="43">
        <v>2.9133838559835068</v>
      </c>
      <c r="K60" s="135">
        <v>1.4172329642291068</v>
      </c>
      <c r="L60" s="82">
        <f t="shared" si="2"/>
        <v>2.7867069351957218E-2</v>
      </c>
    </row>
    <row r="61" spans="1:12" x14ac:dyDescent="0.25">
      <c r="A61" s="65">
        <f t="shared" si="5"/>
        <v>56</v>
      </c>
      <c r="B61" s="46" t="s">
        <v>516</v>
      </c>
      <c r="C61" s="46">
        <v>478.1</v>
      </c>
      <c r="D61" s="46"/>
      <c r="E61" s="46"/>
      <c r="F61" s="46">
        <f t="shared" si="3"/>
        <v>478.1</v>
      </c>
      <c r="G61" s="82">
        <f t="shared" si="0"/>
        <v>1.7552240401593499E-3</v>
      </c>
      <c r="H61" s="135">
        <f t="shared" si="1"/>
        <v>7.5149039667402482</v>
      </c>
      <c r="I61" s="43">
        <f t="shared" si="4"/>
        <v>1.6532788726828547</v>
      </c>
      <c r="J61" s="43">
        <v>2.7952816005332424</v>
      </c>
      <c r="K61" s="135">
        <v>1.3597814172144009</v>
      </c>
      <c r="L61" s="82">
        <f t="shared" si="2"/>
        <v>2.7867069351957218E-2</v>
      </c>
    </row>
    <row r="62" spans="1:12" x14ac:dyDescent="0.25">
      <c r="A62" s="65">
        <f t="shared" si="5"/>
        <v>57</v>
      </c>
      <c r="B62" s="46" t="s">
        <v>517</v>
      </c>
      <c r="C62" s="46">
        <v>429.3</v>
      </c>
      <c r="D62" s="46">
        <v>34.299999999999997</v>
      </c>
      <c r="E62" s="46"/>
      <c r="F62" s="46">
        <f t="shared" si="3"/>
        <v>463.6</v>
      </c>
      <c r="G62" s="82">
        <f t="shared" si="0"/>
        <v>1.7019909328966211E-3</v>
      </c>
      <c r="H62" s="135">
        <f t="shared" si="1"/>
        <v>7.2869890796502377</v>
      </c>
      <c r="I62" s="43">
        <f t="shared" si="4"/>
        <v>1.6031375975230524</v>
      </c>
      <c r="J62" s="43">
        <v>2.7105052290466665</v>
      </c>
      <c r="K62" s="135">
        <v>1.3185414453474089</v>
      </c>
      <c r="L62" s="82">
        <f t="shared" si="2"/>
        <v>2.7867069351957211E-2</v>
      </c>
    </row>
    <row r="63" spans="1:12" x14ac:dyDescent="0.25">
      <c r="A63" s="65">
        <f t="shared" si="5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3"/>
        <v>1858.8999999999999</v>
      </c>
      <c r="G63" s="82">
        <f t="shared" si="0"/>
        <v>6.8244843510818134E-3</v>
      </c>
      <c r="H63" s="135">
        <f t="shared" si="1"/>
        <v>29.218688524939228</v>
      </c>
      <c r="I63" s="43">
        <f t="shared" si="4"/>
        <v>6.42811147548663</v>
      </c>
      <c r="J63" s="43">
        <v>10.868330824579051</v>
      </c>
      <c r="K63" s="135">
        <v>5.2869643933483568</v>
      </c>
      <c r="L63" s="82">
        <f t="shared" si="2"/>
        <v>2.7867069351957211E-2</v>
      </c>
    </row>
    <row r="64" spans="1:12" x14ac:dyDescent="0.25">
      <c r="A64" s="65">
        <f t="shared" si="5"/>
        <v>59</v>
      </c>
      <c r="B64" s="46" t="s">
        <v>519</v>
      </c>
      <c r="C64" s="46">
        <v>584.88</v>
      </c>
      <c r="D64" s="46">
        <v>40.700000000000003</v>
      </c>
      <c r="E64" s="46"/>
      <c r="F64" s="46">
        <f t="shared" si="3"/>
        <v>625.58000000000004</v>
      </c>
      <c r="G64" s="82">
        <f t="shared" si="0"/>
        <v>2.2966598097529513E-3</v>
      </c>
      <c r="H64" s="135">
        <f t="shared" si="1"/>
        <v>9.8330341424667722</v>
      </c>
      <c r="I64" s="43">
        <f t="shared" si="4"/>
        <v>2.1632675113426898</v>
      </c>
      <c r="J64" s="43">
        <v>3.6575449982463626</v>
      </c>
      <c r="K64" s="135">
        <v>1.7792345931415705</v>
      </c>
      <c r="L64" s="82">
        <f t="shared" si="2"/>
        <v>2.7867069351957215E-2</v>
      </c>
    </row>
    <row r="65" spans="1:12" x14ac:dyDescent="0.25">
      <c r="A65" s="65">
        <f t="shared" si="5"/>
        <v>60</v>
      </c>
      <c r="B65" s="46" t="s">
        <v>520</v>
      </c>
      <c r="C65" s="46">
        <v>444.85</v>
      </c>
      <c r="D65" s="46"/>
      <c r="E65" s="46"/>
      <c r="F65" s="46">
        <f t="shared" si="3"/>
        <v>444.85</v>
      </c>
      <c r="G65" s="82">
        <f t="shared" si="0"/>
        <v>1.6331550183327479E-3</v>
      </c>
      <c r="H65" s="135">
        <f t="shared" si="1"/>
        <v>6.9922715532407436</v>
      </c>
      <c r="I65" s="43">
        <f t="shared" si="4"/>
        <v>1.5382997417129636</v>
      </c>
      <c r="J65" s="43">
        <v>2.6008806107450595</v>
      </c>
      <c r="K65" s="135">
        <v>1.2652138955194023</v>
      </c>
      <c r="L65" s="82">
        <f t="shared" si="2"/>
        <v>2.7867069351957218E-2</v>
      </c>
    </row>
    <row r="66" spans="1:12" x14ac:dyDescent="0.25">
      <c r="A66" s="65">
        <f t="shared" si="5"/>
        <v>61</v>
      </c>
      <c r="B66" s="46" t="s">
        <v>521</v>
      </c>
      <c r="C66" s="46">
        <v>550.70000000000005</v>
      </c>
      <c r="D66" s="46"/>
      <c r="E66" s="46"/>
      <c r="F66" s="46">
        <f t="shared" si="3"/>
        <v>550.70000000000005</v>
      </c>
      <c r="G66" s="82">
        <f t="shared" si="0"/>
        <v>2.0217567013506672E-3</v>
      </c>
      <c r="H66" s="135">
        <f t="shared" si="1"/>
        <v>8.6560502289978132</v>
      </c>
      <c r="I66" s="43">
        <f t="shared" si="4"/>
        <v>1.904331050379519</v>
      </c>
      <c r="J66" s="43">
        <v>3.219748122597065</v>
      </c>
      <c r="K66" s="135">
        <v>1.5662656901484433</v>
      </c>
      <c r="L66" s="82">
        <f t="shared" si="2"/>
        <v>2.7867069351957215E-2</v>
      </c>
    </row>
    <row r="67" spans="1:12" x14ac:dyDescent="0.25">
      <c r="A67" s="65">
        <f t="shared" si="5"/>
        <v>62</v>
      </c>
      <c r="B67" s="46" t="s">
        <v>522</v>
      </c>
      <c r="C67" s="46">
        <v>213.7</v>
      </c>
      <c r="D67" s="46"/>
      <c r="E67" s="46"/>
      <c r="F67" s="46">
        <f t="shared" si="3"/>
        <v>213.7</v>
      </c>
      <c r="G67" s="82">
        <f t="shared" si="0"/>
        <v>7.8454586358931821E-4</v>
      </c>
      <c r="H67" s="135">
        <f t="shared" si="1"/>
        <v>3.3589938876644863</v>
      </c>
      <c r="I67" s="43">
        <f t="shared" si="4"/>
        <v>0.738978655286187</v>
      </c>
      <c r="J67" s="43">
        <v>1.2494283163228483</v>
      </c>
      <c r="K67" s="135">
        <v>0.60779186123973528</v>
      </c>
      <c r="L67" s="82">
        <f t="shared" si="2"/>
        <v>2.7867069351957218E-2</v>
      </c>
    </row>
    <row r="68" spans="1:12" x14ac:dyDescent="0.25">
      <c r="A68" s="65">
        <f t="shared" si="5"/>
        <v>63</v>
      </c>
      <c r="B68" s="46" t="s">
        <v>523</v>
      </c>
      <c r="C68" s="46">
        <v>537.54999999999995</v>
      </c>
      <c r="D68" s="46"/>
      <c r="E68" s="46"/>
      <c r="F68" s="46">
        <f t="shared" si="3"/>
        <v>537.54999999999995</v>
      </c>
      <c r="G68" s="82">
        <f t="shared" si="0"/>
        <v>1.973479779936537E-3</v>
      </c>
      <c r="H68" s="135">
        <f t="shared" si="1"/>
        <v>8.4493550038092859</v>
      </c>
      <c r="I68" s="43">
        <f t="shared" si="4"/>
        <v>1.8588581008380429</v>
      </c>
      <c r="J68" s="43">
        <v>3.1428647236282035</v>
      </c>
      <c r="K68" s="135">
        <v>1.5288653018690674</v>
      </c>
      <c r="L68" s="82">
        <f t="shared" si="2"/>
        <v>2.7867069351957218E-2</v>
      </c>
    </row>
    <row r="69" spans="1:12" x14ac:dyDescent="0.25">
      <c r="A69" s="65">
        <f t="shared" si="5"/>
        <v>64</v>
      </c>
      <c r="B69" s="46" t="s">
        <v>524</v>
      </c>
      <c r="C69" s="46">
        <v>467.1</v>
      </c>
      <c r="D69" s="46"/>
      <c r="E69" s="46">
        <v>80.8</v>
      </c>
      <c r="F69" s="46">
        <f t="shared" si="3"/>
        <v>547.9</v>
      </c>
      <c r="G69" s="82">
        <f t="shared" si="0"/>
        <v>2.0114772047757951E-3</v>
      </c>
      <c r="H69" s="135">
        <f t="shared" si="1"/>
        <v>8.612039078387328</v>
      </c>
      <c r="I69" s="43">
        <f t="shared" si="4"/>
        <v>1.8946485972452121</v>
      </c>
      <c r="J69" s="43">
        <v>3.203377512930691</v>
      </c>
      <c r="K69" s="135">
        <v>1.5583021093741272</v>
      </c>
      <c r="L69" s="82">
        <f t="shared" si="2"/>
        <v>2.7867069351957215E-2</v>
      </c>
    </row>
    <row r="70" spans="1:12" x14ac:dyDescent="0.25">
      <c r="A70" s="65">
        <f t="shared" si="5"/>
        <v>65</v>
      </c>
      <c r="B70" s="46" t="s">
        <v>525</v>
      </c>
      <c r="C70" s="46">
        <v>430.8</v>
      </c>
      <c r="D70" s="46"/>
      <c r="E70" s="46"/>
      <c r="F70" s="46">
        <f t="shared" si="3"/>
        <v>430.8</v>
      </c>
      <c r="G70" s="82">
        <f t="shared" ref="G70:G133" si="6">1/272386.88*F70</f>
        <v>1.5815739730195523E-3</v>
      </c>
      <c r="H70" s="135">
        <f t="shared" ref="H70:H133" si="7">G70*4281.45</f>
        <v>6.7714298867845617</v>
      </c>
      <c r="I70" s="43">
        <f t="shared" si="4"/>
        <v>1.4897145750926035</v>
      </c>
      <c r="J70" s="43">
        <v>2.5187352300977222</v>
      </c>
      <c r="K70" s="135">
        <v>1.2252537848482825</v>
      </c>
      <c r="L70" s="82">
        <f t="shared" ref="L70:L129" si="8">(H70+I70+J70+K70)/F70</f>
        <v>2.7867069351957218E-2</v>
      </c>
    </row>
    <row r="71" spans="1:12" x14ac:dyDescent="0.25">
      <c r="A71" s="65">
        <f t="shared" si="5"/>
        <v>66</v>
      </c>
      <c r="B71" s="46" t="s">
        <v>526</v>
      </c>
      <c r="C71" s="46">
        <v>487.85</v>
      </c>
      <c r="D71" s="46"/>
      <c r="E71" s="46"/>
      <c r="F71" s="46">
        <f t="shared" ref="F71:F128" si="9">C71+D71+E71</f>
        <v>487.85</v>
      </c>
      <c r="G71" s="82">
        <f t="shared" si="6"/>
        <v>1.7910187157325638E-3</v>
      </c>
      <c r="H71" s="135">
        <f t="shared" si="7"/>
        <v>7.6681570804731853</v>
      </c>
      <c r="I71" s="43">
        <f t="shared" ref="I71:I128" si="10">H71*0.22</f>
        <v>1.6869945577041008</v>
      </c>
      <c r="J71" s="43">
        <v>2.8522864020500784</v>
      </c>
      <c r="K71" s="135">
        <v>1.3875117431249642</v>
      </c>
      <c r="L71" s="82">
        <f t="shared" si="8"/>
        <v>2.7867069351957215E-2</v>
      </c>
    </row>
    <row r="72" spans="1:12" x14ac:dyDescent="0.25">
      <c r="A72" s="65">
        <f t="shared" ref="A72:A135" si="11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9"/>
        <v>3060.4</v>
      </c>
      <c r="G72" s="82">
        <f t="shared" si="6"/>
        <v>1.1235489756334814E-2</v>
      </c>
      <c r="H72" s="135">
        <f t="shared" si="7"/>
        <v>48.104187617259683</v>
      </c>
      <c r="I72" s="43">
        <f t="shared" si="10"/>
        <v>10.58292127579713</v>
      </c>
      <c r="J72" s="43">
        <v>17.89307636534603</v>
      </c>
      <c r="K72" s="135">
        <v>8.7041937863270302</v>
      </c>
      <c r="L72" s="82">
        <f t="shared" si="8"/>
        <v>2.7867069351957218E-2</v>
      </c>
    </row>
    <row r="73" spans="1:12" x14ac:dyDescent="0.25">
      <c r="A73" s="65">
        <f t="shared" si="11"/>
        <v>68</v>
      </c>
      <c r="B73" s="46" t="s">
        <v>528</v>
      </c>
      <c r="C73" s="46">
        <v>386.9</v>
      </c>
      <c r="D73" s="46"/>
      <c r="E73" s="46"/>
      <c r="F73" s="46">
        <f t="shared" si="9"/>
        <v>386.9</v>
      </c>
      <c r="G73" s="82">
        <f t="shared" si="6"/>
        <v>1.42040615172067E-3</v>
      </c>
      <c r="H73" s="135">
        <f t="shared" si="7"/>
        <v>6.0813979182844626</v>
      </c>
      <c r="I73" s="43">
        <f t="shared" si="10"/>
        <v>1.3379075420225819</v>
      </c>
      <c r="J73" s="43">
        <v>2.2620674571142261</v>
      </c>
      <c r="K73" s="135">
        <v>1.1003962148509761</v>
      </c>
      <c r="L73" s="82">
        <f t="shared" si="8"/>
        <v>2.7867069351957218E-2</v>
      </c>
    </row>
    <row r="74" spans="1:12" x14ac:dyDescent="0.25">
      <c r="A74" s="65">
        <f t="shared" si="11"/>
        <v>69</v>
      </c>
      <c r="B74" s="46" t="s">
        <v>529</v>
      </c>
      <c r="C74" s="46">
        <v>902</v>
      </c>
      <c r="D74" s="46"/>
      <c r="E74" s="46"/>
      <c r="F74" s="46">
        <f t="shared" si="9"/>
        <v>902</v>
      </c>
      <c r="G74" s="82">
        <f t="shared" si="6"/>
        <v>3.3114663966193965E-3</v>
      </c>
      <c r="H74" s="135">
        <f t="shared" si="7"/>
        <v>14.177877803806114</v>
      </c>
      <c r="I74" s="43">
        <f t="shared" si="10"/>
        <v>3.1191331168373448</v>
      </c>
      <c r="J74" s="43">
        <v>5.2736749710959732</v>
      </c>
      <c r="K74" s="135">
        <v>2.5654106637259768</v>
      </c>
      <c r="L74" s="82">
        <f t="shared" si="8"/>
        <v>2.7867069351957215E-2</v>
      </c>
    </row>
    <row r="75" spans="1:12" x14ac:dyDescent="0.25">
      <c r="A75" s="65">
        <f t="shared" si="11"/>
        <v>70</v>
      </c>
      <c r="B75" s="46" t="s">
        <v>530</v>
      </c>
      <c r="C75" s="46">
        <v>659.8</v>
      </c>
      <c r="D75" s="46">
        <v>57.3</v>
      </c>
      <c r="E75" s="46"/>
      <c r="F75" s="46">
        <f t="shared" si="9"/>
        <v>717.09999999999991</v>
      </c>
      <c r="G75" s="82">
        <f t="shared" si="6"/>
        <v>2.6326524978001874E-3</v>
      </c>
      <c r="H75" s="135">
        <f t="shared" si="7"/>
        <v>11.271570036706612</v>
      </c>
      <c r="I75" s="43">
        <f t="shared" si="10"/>
        <v>2.4797454080754546</v>
      </c>
      <c r="J75" s="43">
        <v>4.1926300684843918</v>
      </c>
      <c r="K75" s="135">
        <v>2.0395299190220597</v>
      </c>
      <c r="L75" s="82">
        <f t="shared" si="8"/>
        <v>2.7867069351957211E-2</v>
      </c>
    </row>
    <row r="76" spans="1:12" x14ac:dyDescent="0.25">
      <c r="A76" s="65">
        <f t="shared" si="11"/>
        <v>71</v>
      </c>
      <c r="B76" s="46" t="s">
        <v>531</v>
      </c>
      <c r="C76" s="46">
        <v>542.70000000000005</v>
      </c>
      <c r="D76" s="46"/>
      <c r="E76" s="46"/>
      <c r="F76" s="46">
        <f t="shared" si="9"/>
        <v>542.70000000000005</v>
      </c>
      <c r="G76" s="82">
        <f t="shared" si="6"/>
        <v>1.9923867111367481E-3</v>
      </c>
      <c r="H76" s="135">
        <f t="shared" si="7"/>
        <v>8.5303040843964304</v>
      </c>
      <c r="I76" s="43">
        <f t="shared" si="10"/>
        <v>1.8766668985672148</v>
      </c>
      <c r="J76" s="43">
        <v>3.1729749521217125</v>
      </c>
      <c r="K76" s="135">
        <v>1.5435126022218268</v>
      </c>
      <c r="L76" s="82">
        <f t="shared" si="8"/>
        <v>2.7867069351957225E-2</v>
      </c>
    </row>
    <row r="77" spans="1:12" x14ac:dyDescent="0.25">
      <c r="A77" s="65">
        <f t="shared" si="11"/>
        <v>72</v>
      </c>
      <c r="B77" s="46" t="s">
        <v>532</v>
      </c>
      <c r="C77" s="46">
        <v>605.70000000000005</v>
      </c>
      <c r="D77" s="46"/>
      <c r="E77" s="46">
        <v>19</v>
      </c>
      <c r="F77" s="46">
        <f t="shared" si="9"/>
        <v>624.70000000000005</v>
      </c>
      <c r="G77" s="82">
        <f t="shared" si="6"/>
        <v>2.2934291108294203E-3</v>
      </c>
      <c r="H77" s="135">
        <f t="shared" si="7"/>
        <v>9.8192020665606208</v>
      </c>
      <c r="I77" s="43">
        <f t="shared" si="10"/>
        <v>2.1602244546433367</v>
      </c>
      <c r="J77" s="43">
        <v>3.6523999494940735</v>
      </c>
      <c r="K77" s="135">
        <v>1.7767317534696427</v>
      </c>
      <c r="L77" s="82">
        <f t="shared" si="8"/>
        <v>2.7867069351957215E-2</v>
      </c>
    </row>
    <row r="78" spans="1:12" x14ac:dyDescent="0.25">
      <c r="A78" s="65">
        <f t="shared" si="11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9"/>
        <v>1354.3999999999999</v>
      </c>
      <c r="G78" s="82">
        <f t="shared" si="6"/>
        <v>4.9723393432165299E-3</v>
      </c>
      <c r="H78" s="135">
        <f t="shared" si="7"/>
        <v>21.288822281014411</v>
      </c>
      <c r="I78" s="43">
        <f t="shared" si="10"/>
        <v>4.6835409018231706</v>
      </c>
      <c r="J78" s="43">
        <v>7.9186977614771443</v>
      </c>
      <c r="K78" s="135">
        <v>3.852097785976123</v>
      </c>
      <c r="L78" s="82">
        <f t="shared" si="8"/>
        <v>2.7867069351957218E-2</v>
      </c>
    </row>
    <row r="79" spans="1:12" x14ac:dyDescent="0.25">
      <c r="A79" s="65">
        <f t="shared" si="11"/>
        <v>74</v>
      </c>
      <c r="B79" s="46" t="s">
        <v>534</v>
      </c>
      <c r="C79" s="46">
        <v>235.6</v>
      </c>
      <c r="D79" s="46"/>
      <c r="E79" s="46"/>
      <c r="F79" s="46">
        <f t="shared" si="9"/>
        <v>235.6</v>
      </c>
      <c r="G79" s="82">
        <f t="shared" si="6"/>
        <v>8.6494621179992212E-4</v>
      </c>
      <c r="H79" s="135">
        <f t="shared" si="7"/>
        <v>3.7032239585107765</v>
      </c>
      <c r="I79" s="43">
        <f t="shared" si="10"/>
        <v>0.81470927087237077</v>
      </c>
      <c r="J79" s="43">
        <v>1.3774698704991253</v>
      </c>
      <c r="K79" s="135">
        <v>0.67007843943884715</v>
      </c>
      <c r="L79" s="82">
        <f t="shared" si="8"/>
        <v>2.7867069351957218E-2</v>
      </c>
    </row>
    <row r="80" spans="1:12" x14ac:dyDescent="0.25">
      <c r="A80" s="65">
        <f t="shared" si="11"/>
        <v>75</v>
      </c>
      <c r="B80" s="46" t="s">
        <v>535</v>
      </c>
      <c r="C80" s="46">
        <v>666.3</v>
      </c>
      <c r="D80" s="46">
        <v>58.1</v>
      </c>
      <c r="E80" s="46"/>
      <c r="F80" s="46">
        <f t="shared" si="9"/>
        <v>724.4</v>
      </c>
      <c r="G80" s="82">
        <f t="shared" si="6"/>
        <v>2.6594526138703891E-3</v>
      </c>
      <c r="H80" s="135">
        <f t="shared" si="7"/>
        <v>11.386313393655376</v>
      </c>
      <c r="I80" s="43">
        <f t="shared" si="10"/>
        <v>2.5049889466041826</v>
      </c>
      <c r="J80" s="43">
        <v>4.2353105865431511</v>
      </c>
      <c r="K80" s="135">
        <v>2.0602921117550972</v>
      </c>
      <c r="L80" s="82">
        <f t="shared" si="8"/>
        <v>2.7867069351957218E-2</v>
      </c>
    </row>
    <row r="81" spans="1:12" x14ac:dyDescent="0.25">
      <c r="A81" s="65">
        <f t="shared" si="11"/>
        <v>76</v>
      </c>
      <c r="B81" s="46" t="s">
        <v>536</v>
      </c>
      <c r="C81" s="46">
        <v>574.5</v>
      </c>
      <c r="D81" s="46"/>
      <c r="E81" s="46"/>
      <c r="F81" s="46">
        <f t="shared" si="9"/>
        <v>574.5</v>
      </c>
      <c r="G81" s="82">
        <f t="shared" si="6"/>
        <v>2.109132422237077E-3</v>
      </c>
      <c r="H81" s="135">
        <f t="shared" si="7"/>
        <v>9.0301450091869331</v>
      </c>
      <c r="I81" s="43">
        <f t="shared" si="10"/>
        <v>1.9866319020211254</v>
      </c>
      <c r="J81" s="43">
        <v>3.3588983047612375</v>
      </c>
      <c r="K81" s="135">
        <v>1.6339561267301261</v>
      </c>
      <c r="L81" s="82">
        <f t="shared" si="8"/>
        <v>2.7867069351957218E-2</v>
      </c>
    </row>
    <row r="82" spans="1:12" x14ac:dyDescent="0.25">
      <c r="A82" s="65">
        <f t="shared" si="11"/>
        <v>77</v>
      </c>
      <c r="B82" s="46" t="s">
        <v>537</v>
      </c>
      <c r="C82" s="46">
        <v>656.4</v>
      </c>
      <c r="D82" s="46">
        <v>40.5</v>
      </c>
      <c r="E82" s="46"/>
      <c r="F82" s="46">
        <f t="shared" si="9"/>
        <v>696.9</v>
      </c>
      <c r="G82" s="82">
        <f t="shared" si="6"/>
        <v>2.5584932725100412E-3</v>
      </c>
      <c r="H82" s="135">
        <f t="shared" si="7"/>
        <v>10.954061021588116</v>
      </c>
      <c r="I82" s="43">
        <f t="shared" si="10"/>
        <v>2.4098934247493853</v>
      </c>
      <c r="J82" s="43">
        <v>4.0745278130341278</v>
      </c>
      <c r="K82" s="135">
        <v>1.9820783720073536</v>
      </c>
      <c r="L82" s="82">
        <f t="shared" si="8"/>
        <v>2.7867069351957215E-2</v>
      </c>
    </row>
    <row r="83" spans="1:12" x14ac:dyDescent="0.25">
      <c r="A83" s="65">
        <f t="shared" si="11"/>
        <v>78</v>
      </c>
      <c r="B83" s="46" t="s">
        <v>538</v>
      </c>
      <c r="C83" s="46">
        <v>560.6</v>
      </c>
      <c r="D83" s="46"/>
      <c r="E83" s="46">
        <v>38.4</v>
      </c>
      <c r="F83" s="46">
        <f t="shared" si="9"/>
        <v>599</v>
      </c>
      <c r="G83" s="82">
        <f t="shared" si="6"/>
        <v>2.1990780172672047E-3</v>
      </c>
      <c r="H83" s="135">
        <f t="shared" si="7"/>
        <v>9.415242577028673</v>
      </c>
      <c r="I83" s="43">
        <f t="shared" si="10"/>
        <v>2.0713533669463082</v>
      </c>
      <c r="J83" s="43">
        <v>3.5021411393420045</v>
      </c>
      <c r="K83" s="135">
        <v>1.7036374585053886</v>
      </c>
      <c r="L83" s="82">
        <f t="shared" si="8"/>
        <v>2.7867069351957218E-2</v>
      </c>
    </row>
    <row r="84" spans="1:12" x14ac:dyDescent="0.25">
      <c r="A84" s="65">
        <f t="shared" si="11"/>
        <v>79</v>
      </c>
      <c r="B84" s="46" t="s">
        <v>539</v>
      </c>
      <c r="C84" s="46">
        <v>494.5</v>
      </c>
      <c r="D84" s="46"/>
      <c r="E84" s="46"/>
      <c r="F84" s="46">
        <f t="shared" si="9"/>
        <v>494.5</v>
      </c>
      <c r="G84" s="82">
        <f t="shared" si="6"/>
        <v>1.8154325200978843E-3</v>
      </c>
      <c r="H84" s="135">
        <f t="shared" si="7"/>
        <v>7.7726835631730866</v>
      </c>
      <c r="I84" s="43">
        <f t="shared" si="10"/>
        <v>1.709990383898079</v>
      </c>
      <c r="J84" s="43">
        <v>2.8911666000077147</v>
      </c>
      <c r="K84" s="135">
        <v>1.4064252474639638</v>
      </c>
      <c r="L84" s="82">
        <f t="shared" si="8"/>
        <v>2.7867069351957222E-2</v>
      </c>
    </row>
    <row r="85" spans="1:12" x14ac:dyDescent="0.25">
      <c r="A85" s="65">
        <f t="shared" si="11"/>
        <v>80</v>
      </c>
      <c r="B85" s="46" t="s">
        <v>540</v>
      </c>
      <c r="C85" s="46">
        <v>719.5</v>
      </c>
      <c r="D85" s="46">
        <v>20.3</v>
      </c>
      <c r="E85" s="46"/>
      <c r="F85" s="46">
        <f t="shared" si="9"/>
        <v>739.8</v>
      </c>
      <c r="G85" s="82">
        <f t="shared" si="6"/>
        <v>2.7159898450321834E-3</v>
      </c>
      <c r="H85" s="135">
        <f t="shared" si="7"/>
        <v>11.62837472201304</v>
      </c>
      <c r="I85" s="43">
        <f t="shared" si="10"/>
        <v>2.5582424388428691</v>
      </c>
      <c r="J85" s="43">
        <v>4.3253489397082046</v>
      </c>
      <c r="K85" s="135">
        <v>2.1040918060138329</v>
      </c>
      <c r="L85" s="82">
        <f t="shared" si="8"/>
        <v>2.7867069351957222E-2</v>
      </c>
    </row>
    <row r="86" spans="1:12" x14ac:dyDescent="0.25">
      <c r="A86" s="65">
        <f t="shared" si="11"/>
        <v>81</v>
      </c>
      <c r="B86" s="46" t="s">
        <v>541</v>
      </c>
      <c r="C86" s="46">
        <v>673</v>
      </c>
      <c r="D86" s="46">
        <v>43.4</v>
      </c>
      <c r="E86" s="46"/>
      <c r="F86" s="46">
        <f t="shared" si="9"/>
        <v>716.4</v>
      </c>
      <c r="G86" s="82">
        <f t="shared" si="6"/>
        <v>2.6300826236564695E-3</v>
      </c>
      <c r="H86" s="135">
        <f t="shared" si="7"/>
        <v>11.260567249053992</v>
      </c>
      <c r="I86" s="43">
        <f t="shared" si="10"/>
        <v>2.4773247947918784</v>
      </c>
      <c r="J86" s="43">
        <v>4.1885374160677999</v>
      </c>
      <c r="K86" s="135">
        <v>2.0375390238284812</v>
      </c>
      <c r="L86" s="82">
        <f t="shared" si="8"/>
        <v>2.7867069351957218E-2</v>
      </c>
    </row>
    <row r="87" spans="1:12" x14ac:dyDescent="0.25">
      <c r="A87" s="65">
        <f t="shared" si="11"/>
        <v>82</v>
      </c>
      <c r="B87" s="46" t="s">
        <v>542</v>
      </c>
      <c r="C87" s="46">
        <v>628.5</v>
      </c>
      <c r="D87" s="46"/>
      <c r="E87" s="46"/>
      <c r="F87" s="46">
        <f t="shared" si="9"/>
        <v>628.5</v>
      </c>
      <c r="G87" s="82">
        <f t="shared" si="6"/>
        <v>2.3073798561810319E-3</v>
      </c>
      <c r="H87" s="135">
        <f t="shared" si="7"/>
        <v>9.8789314852462784</v>
      </c>
      <c r="I87" s="43">
        <f t="shared" si="10"/>
        <v>2.1733649267541812</v>
      </c>
      <c r="J87" s="43">
        <v>3.6746172054698656</v>
      </c>
      <c r="K87" s="135">
        <v>1.7875394702347853</v>
      </c>
      <c r="L87" s="82">
        <f t="shared" si="8"/>
        <v>2.7867069351957215E-2</v>
      </c>
    </row>
    <row r="88" spans="1:12" x14ac:dyDescent="0.25">
      <c r="A88" s="65">
        <f t="shared" si="11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9"/>
        <v>1908.2</v>
      </c>
      <c r="G88" s="82">
        <f t="shared" si="6"/>
        <v>7.0054769157750912E-3</v>
      </c>
      <c r="H88" s="135">
        <f t="shared" si="7"/>
        <v>29.993599141045262</v>
      </c>
      <c r="I88" s="43">
        <f t="shared" si="10"/>
        <v>6.5985918110299577</v>
      </c>
      <c r="J88" s="43">
        <v>11.156570487633411</v>
      </c>
      <c r="K88" s="135">
        <v>5.4271802976961299</v>
      </c>
      <c r="L88" s="82">
        <f t="shared" si="8"/>
        <v>2.7867069351957218E-2</v>
      </c>
    </row>
    <row r="89" spans="1:12" x14ac:dyDescent="0.25">
      <c r="A89" s="65">
        <f t="shared" si="11"/>
        <v>84</v>
      </c>
      <c r="B89" s="46" t="s">
        <v>544</v>
      </c>
      <c r="C89" s="46">
        <v>872.9</v>
      </c>
      <c r="D89" s="46"/>
      <c r="E89" s="46">
        <v>66</v>
      </c>
      <c r="F89" s="46">
        <f t="shared" si="9"/>
        <v>938.9</v>
      </c>
      <c r="G89" s="82">
        <f t="shared" si="6"/>
        <v>3.4469354764810989E-3</v>
      </c>
      <c r="H89" s="135">
        <f t="shared" si="7"/>
        <v>14.757881895780001</v>
      </c>
      <c r="I89" s="43">
        <f t="shared" si="10"/>
        <v>3.2467340170716001</v>
      </c>
      <c r="J89" s="43">
        <v>5.4894162199135348</v>
      </c>
      <c r="K89" s="135">
        <v>2.6703592817874942</v>
      </c>
      <c r="L89" s="82">
        <f t="shared" si="8"/>
        <v>2.7867069351957215E-2</v>
      </c>
    </row>
    <row r="90" spans="1:12" x14ac:dyDescent="0.25">
      <c r="A90" s="65">
        <f t="shared" si="11"/>
        <v>85</v>
      </c>
      <c r="B90" s="46" t="s">
        <v>545</v>
      </c>
      <c r="C90" s="46">
        <v>583.5</v>
      </c>
      <c r="D90" s="46"/>
      <c r="E90" s="46"/>
      <c r="F90" s="46">
        <f t="shared" si="9"/>
        <v>583.5</v>
      </c>
      <c r="G90" s="82">
        <f t="shared" si="6"/>
        <v>2.142173661227736E-3</v>
      </c>
      <c r="H90" s="135">
        <f t="shared" si="7"/>
        <v>9.17160942186349</v>
      </c>
      <c r="I90" s="43">
        <f t="shared" si="10"/>
        <v>2.0177540728099679</v>
      </c>
      <c r="J90" s="43">
        <v>3.4115181215460089</v>
      </c>
      <c r="K90" s="135">
        <v>1.6595533506475695</v>
      </c>
      <c r="L90" s="82">
        <f t="shared" si="8"/>
        <v>2.7867069351957222E-2</v>
      </c>
    </row>
    <row r="91" spans="1:12" x14ac:dyDescent="0.25">
      <c r="A91" s="65">
        <f t="shared" si="11"/>
        <v>86</v>
      </c>
      <c r="B91" s="46" t="s">
        <v>546</v>
      </c>
      <c r="C91" s="46">
        <v>288.43</v>
      </c>
      <c r="D91" s="46"/>
      <c r="E91" s="46"/>
      <c r="F91" s="46">
        <f t="shared" si="9"/>
        <v>288.43</v>
      </c>
      <c r="G91" s="82">
        <f t="shared" si="6"/>
        <v>1.0588982846750916E-3</v>
      </c>
      <c r="H91" s="135">
        <f t="shared" si="7"/>
        <v>4.5336200609221704</v>
      </c>
      <c r="I91" s="43">
        <f t="shared" si="10"/>
        <v>0.99739641340287755</v>
      </c>
      <c r="J91" s="43">
        <v>1.6863481950257333</v>
      </c>
      <c r="K91" s="135">
        <v>0.82033414383423897</v>
      </c>
      <c r="L91" s="82">
        <f t="shared" si="8"/>
        <v>2.7867069351957218E-2</v>
      </c>
    </row>
    <row r="92" spans="1:12" x14ac:dyDescent="0.25">
      <c r="A92" s="65">
        <f t="shared" si="11"/>
        <v>87</v>
      </c>
      <c r="B92" s="46" t="s">
        <v>547</v>
      </c>
      <c r="C92" s="46">
        <v>539.6</v>
      </c>
      <c r="D92" s="46"/>
      <c r="E92" s="46"/>
      <c r="F92" s="46">
        <f t="shared" si="9"/>
        <v>539.6</v>
      </c>
      <c r="G92" s="82">
        <f t="shared" si="6"/>
        <v>1.981005839928854E-3</v>
      </c>
      <c r="H92" s="135">
        <f t="shared" si="7"/>
        <v>8.481577453363391</v>
      </c>
      <c r="I92" s="43">
        <f t="shared" si="10"/>
        <v>1.865947039739946</v>
      </c>
      <c r="J92" s="43">
        <v>3.1548503485625132</v>
      </c>
      <c r="K92" s="135">
        <v>1.534695780650263</v>
      </c>
      <c r="L92" s="82">
        <f t="shared" si="8"/>
        <v>2.7867069351957218E-2</v>
      </c>
    </row>
    <row r="93" spans="1:12" x14ac:dyDescent="0.25">
      <c r="A93" s="65">
        <f t="shared" si="11"/>
        <v>88</v>
      </c>
      <c r="B93" s="46" t="s">
        <v>548</v>
      </c>
      <c r="C93" s="46">
        <v>2006.4</v>
      </c>
      <c r="D93" s="46"/>
      <c r="E93" s="46"/>
      <c r="F93" s="46">
        <f t="shared" si="9"/>
        <v>2006.4</v>
      </c>
      <c r="G93" s="82">
        <f t="shared" si="6"/>
        <v>7.365993545650951E-3</v>
      </c>
      <c r="H93" s="135">
        <f t="shared" si="7"/>
        <v>31.537133066027263</v>
      </c>
      <c r="I93" s="43">
        <f t="shared" si="10"/>
        <v>6.9381692745259977</v>
      </c>
      <c r="J93" s="43">
        <v>11.730711155218358</v>
      </c>
      <c r="K93" s="135">
        <v>5.7064744519953434</v>
      </c>
      <c r="L93" s="82">
        <f t="shared" si="8"/>
        <v>2.7867069351957218E-2</v>
      </c>
    </row>
    <row r="94" spans="1:12" x14ac:dyDescent="0.25">
      <c r="A94" s="65">
        <f t="shared" si="11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9"/>
        <v>3511.2</v>
      </c>
      <c r="G94" s="82">
        <f t="shared" si="6"/>
        <v>1.2890488704889163E-2</v>
      </c>
      <c r="H94" s="135">
        <f t="shared" si="7"/>
        <v>55.189982865547705</v>
      </c>
      <c r="I94" s="43">
        <f t="shared" si="10"/>
        <v>12.141796230420494</v>
      </c>
      <c r="J94" s="43">
        <v>20.528744521632127</v>
      </c>
      <c r="K94" s="135">
        <v>9.9863302909918517</v>
      </c>
      <c r="L94" s="82">
        <f t="shared" si="8"/>
        <v>2.7867069351957218E-2</v>
      </c>
    </row>
    <row r="95" spans="1:12" x14ac:dyDescent="0.25">
      <c r="A95" s="65">
        <f t="shared" si="11"/>
        <v>90</v>
      </c>
      <c r="B95" s="46" t="s">
        <v>550</v>
      </c>
      <c r="C95" s="46">
        <v>416.5</v>
      </c>
      <c r="D95" s="46"/>
      <c r="E95" s="46">
        <v>27.3</v>
      </c>
      <c r="F95" s="46">
        <f t="shared" si="9"/>
        <v>443.8</v>
      </c>
      <c r="G95" s="82">
        <f t="shared" si="6"/>
        <v>1.629300207117171E-3</v>
      </c>
      <c r="H95" s="135">
        <f t="shared" si="7"/>
        <v>6.9757673717618118</v>
      </c>
      <c r="I95" s="43">
        <f t="shared" si="10"/>
        <v>1.5346688217875986</v>
      </c>
      <c r="J95" s="43">
        <v>2.5947416321201695</v>
      </c>
      <c r="K95" s="135">
        <v>1.2622275527290339</v>
      </c>
      <c r="L95" s="82">
        <f t="shared" si="8"/>
        <v>2.7867069351957215E-2</v>
      </c>
    </row>
    <row r="96" spans="1:12" x14ac:dyDescent="0.25">
      <c r="A96" s="65">
        <f t="shared" si="11"/>
        <v>91</v>
      </c>
      <c r="B96" s="46" t="s">
        <v>551</v>
      </c>
      <c r="C96" s="46">
        <v>514.9</v>
      </c>
      <c r="D96" s="46">
        <v>88.2</v>
      </c>
      <c r="E96" s="46"/>
      <c r="F96" s="46">
        <f t="shared" si="9"/>
        <v>603.1</v>
      </c>
      <c r="G96" s="82">
        <f t="shared" si="6"/>
        <v>2.2141301372518383E-3</v>
      </c>
      <c r="H96" s="135">
        <f t="shared" si="7"/>
        <v>9.479687476136883</v>
      </c>
      <c r="I96" s="43">
        <f t="shared" si="10"/>
        <v>2.0855312447501144</v>
      </c>
      <c r="J96" s="43">
        <v>3.5261123892106223</v>
      </c>
      <c r="K96" s="135">
        <v>1.7152984160677791</v>
      </c>
      <c r="L96" s="82">
        <f t="shared" si="8"/>
        <v>2.7867069351957218E-2</v>
      </c>
    </row>
    <row r="97" spans="1:12" x14ac:dyDescent="0.25">
      <c r="A97" s="65">
        <f t="shared" si="11"/>
        <v>92</v>
      </c>
      <c r="B97" s="46" t="s">
        <v>552</v>
      </c>
      <c r="C97" s="46">
        <v>368.8</v>
      </c>
      <c r="D97" s="46">
        <v>30.4</v>
      </c>
      <c r="E97" s="46"/>
      <c r="F97" s="46">
        <f t="shared" si="9"/>
        <v>399.2</v>
      </c>
      <c r="G97" s="82">
        <f t="shared" si="6"/>
        <v>1.4655625116745711E-3</v>
      </c>
      <c r="H97" s="135">
        <f t="shared" si="7"/>
        <v>6.2747326156090919</v>
      </c>
      <c r="I97" s="43">
        <f t="shared" si="10"/>
        <v>1.3804411754340002</v>
      </c>
      <c r="J97" s="43">
        <v>2.3339812067200802</v>
      </c>
      <c r="K97" s="135">
        <v>1.1353790875381486</v>
      </c>
      <c r="L97" s="82">
        <f t="shared" si="8"/>
        <v>2.7867069351957215E-2</v>
      </c>
    </row>
    <row r="98" spans="1:12" x14ac:dyDescent="0.25">
      <c r="A98" s="65">
        <f t="shared" si="11"/>
        <v>93</v>
      </c>
      <c r="B98" s="46" t="s">
        <v>553</v>
      </c>
      <c r="C98" s="46">
        <v>939.1</v>
      </c>
      <c r="D98" s="46"/>
      <c r="E98" s="46"/>
      <c r="F98" s="46">
        <f t="shared" si="9"/>
        <v>939.1</v>
      </c>
      <c r="G98" s="82">
        <f t="shared" si="6"/>
        <v>3.4476697262364473E-3</v>
      </c>
      <c r="H98" s="135">
        <f t="shared" si="7"/>
        <v>14.761025549395036</v>
      </c>
      <c r="I98" s="43">
        <f t="shared" si="10"/>
        <v>3.2474256208669079</v>
      </c>
      <c r="J98" s="43">
        <v>5.4905855491754192</v>
      </c>
      <c r="K98" s="135">
        <v>2.6709281089856596</v>
      </c>
      <c r="L98" s="82">
        <f t="shared" si="8"/>
        <v>2.7867069351957218E-2</v>
      </c>
    </row>
    <row r="99" spans="1:12" x14ac:dyDescent="0.25">
      <c r="A99" s="65">
        <f t="shared" si="11"/>
        <v>94</v>
      </c>
      <c r="B99" s="46" t="s">
        <v>554</v>
      </c>
      <c r="C99" s="46">
        <v>455.8</v>
      </c>
      <c r="D99" s="46"/>
      <c r="E99" s="46"/>
      <c r="F99" s="46">
        <f t="shared" si="9"/>
        <v>455.8</v>
      </c>
      <c r="G99" s="82">
        <f t="shared" si="6"/>
        <v>1.6733551924380499E-3</v>
      </c>
      <c r="H99" s="135">
        <f t="shared" si="7"/>
        <v>7.1643865886638887</v>
      </c>
      <c r="I99" s="43">
        <f t="shared" si="10"/>
        <v>1.5761650495060555</v>
      </c>
      <c r="J99" s="43">
        <v>2.664901387833198</v>
      </c>
      <c r="K99" s="135">
        <v>1.2963571846189581</v>
      </c>
      <c r="L99" s="82">
        <f t="shared" si="8"/>
        <v>2.7867069351957215E-2</v>
      </c>
    </row>
    <row r="100" spans="1:12" x14ac:dyDescent="0.25">
      <c r="A100" s="65">
        <f t="shared" si="11"/>
        <v>95</v>
      </c>
      <c r="B100" s="46" t="s">
        <v>555</v>
      </c>
      <c r="C100" s="46">
        <v>592.29999999999995</v>
      </c>
      <c r="D100" s="46"/>
      <c r="E100" s="46"/>
      <c r="F100" s="46">
        <f t="shared" si="9"/>
        <v>592.29999999999995</v>
      </c>
      <c r="G100" s="82">
        <f t="shared" si="6"/>
        <v>2.174480650463047E-3</v>
      </c>
      <c r="H100" s="135">
        <f t="shared" si="7"/>
        <v>9.3099301809250132</v>
      </c>
      <c r="I100" s="43">
        <f t="shared" si="10"/>
        <v>2.0481846398035031</v>
      </c>
      <c r="J100" s="43">
        <v>3.4629686090688963</v>
      </c>
      <c r="K100" s="135">
        <v>1.684581747366847</v>
      </c>
      <c r="L100" s="82">
        <f t="shared" si="8"/>
        <v>2.7867069351957222E-2</v>
      </c>
    </row>
    <row r="101" spans="1:12" x14ac:dyDescent="0.25">
      <c r="A101" s="65">
        <f t="shared" si="11"/>
        <v>96</v>
      </c>
      <c r="B101" s="46" t="s">
        <v>556</v>
      </c>
      <c r="C101" s="46">
        <v>636.6</v>
      </c>
      <c r="D101" s="46"/>
      <c r="E101" s="46"/>
      <c r="F101" s="46">
        <f t="shared" si="9"/>
        <v>636.6</v>
      </c>
      <c r="G101" s="82">
        <f t="shared" si="6"/>
        <v>2.337116971272625E-3</v>
      </c>
      <c r="H101" s="135">
        <f t="shared" si="7"/>
        <v>10.00624945665518</v>
      </c>
      <c r="I101" s="43">
        <f t="shared" si="10"/>
        <v>2.2013748804641398</v>
      </c>
      <c r="J101" s="43">
        <v>3.7219750405761602</v>
      </c>
      <c r="K101" s="135">
        <v>1.8105769717604845</v>
      </c>
      <c r="L101" s="82">
        <f t="shared" si="8"/>
        <v>2.7867069351957215E-2</v>
      </c>
    </row>
    <row r="102" spans="1:12" x14ac:dyDescent="0.25">
      <c r="A102" s="65">
        <f t="shared" si="11"/>
        <v>97</v>
      </c>
      <c r="B102" s="46" t="s">
        <v>557</v>
      </c>
      <c r="C102" s="46">
        <v>335</v>
      </c>
      <c r="D102" s="46"/>
      <c r="E102" s="46">
        <v>55.3</v>
      </c>
      <c r="F102" s="46">
        <f t="shared" si="9"/>
        <v>390.3</v>
      </c>
      <c r="G102" s="82">
        <f t="shared" si="6"/>
        <v>1.4328883975615859E-3</v>
      </c>
      <c r="H102" s="135">
        <f t="shared" si="7"/>
        <v>6.1348400297400518</v>
      </c>
      <c r="I102" s="43">
        <f t="shared" si="10"/>
        <v>1.3496648065428114</v>
      </c>
      <c r="J102" s="43">
        <v>2.2819460545662507</v>
      </c>
      <c r="K102" s="135">
        <v>1.110066277219788</v>
      </c>
      <c r="L102" s="82">
        <f t="shared" si="8"/>
        <v>2.7867069351957218E-2</v>
      </c>
    </row>
    <row r="103" spans="1:12" x14ac:dyDescent="0.25">
      <c r="A103" s="65">
        <f t="shared" si="11"/>
        <v>98</v>
      </c>
      <c r="B103" s="46" t="s">
        <v>558</v>
      </c>
      <c r="C103" s="46">
        <v>784</v>
      </c>
      <c r="D103" s="46"/>
      <c r="E103" s="46"/>
      <c r="F103" s="46">
        <f t="shared" si="9"/>
        <v>784</v>
      </c>
      <c r="G103" s="82">
        <f t="shared" si="6"/>
        <v>2.8782590409640874E-3</v>
      </c>
      <c r="H103" s="135">
        <f t="shared" si="7"/>
        <v>12.323122170935692</v>
      </c>
      <c r="I103" s="43">
        <f t="shared" si="10"/>
        <v>2.7110868776058523</v>
      </c>
      <c r="J103" s="43">
        <v>4.5837707065845263</v>
      </c>
      <c r="K103" s="135">
        <v>2.2298026168083878</v>
      </c>
      <c r="L103" s="82">
        <f t="shared" si="8"/>
        <v>2.7867069351957222E-2</v>
      </c>
    </row>
    <row r="104" spans="1:12" x14ac:dyDescent="0.25">
      <c r="A104" s="65">
        <f t="shared" si="11"/>
        <v>99</v>
      </c>
      <c r="B104" s="46" t="s">
        <v>559</v>
      </c>
      <c r="C104" s="46">
        <v>324.2</v>
      </c>
      <c r="D104" s="46"/>
      <c r="E104" s="46">
        <v>31.1</v>
      </c>
      <c r="F104" s="46">
        <f t="shared" si="9"/>
        <v>355.3</v>
      </c>
      <c r="G104" s="82">
        <f t="shared" si="6"/>
        <v>1.3043946903756891E-3</v>
      </c>
      <c r="H104" s="135">
        <f t="shared" si="7"/>
        <v>5.5847006471089937</v>
      </c>
      <c r="I104" s="43">
        <f t="shared" si="10"/>
        <v>1.2286341423639786</v>
      </c>
      <c r="J104" s="43">
        <v>2.0773134337365842</v>
      </c>
      <c r="K104" s="135">
        <v>1.010521517540842</v>
      </c>
      <c r="L104" s="82">
        <f t="shared" si="8"/>
        <v>2.7867069351957211E-2</v>
      </c>
    </row>
    <row r="105" spans="1:12" x14ac:dyDescent="0.25">
      <c r="A105" s="65">
        <f t="shared" si="11"/>
        <v>100</v>
      </c>
      <c r="B105" s="46" t="s">
        <v>560</v>
      </c>
      <c r="C105" s="46">
        <v>767.05</v>
      </c>
      <c r="D105" s="46"/>
      <c r="E105" s="46"/>
      <c r="F105" s="46">
        <f t="shared" si="9"/>
        <v>767.05</v>
      </c>
      <c r="G105" s="82">
        <f t="shared" si="6"/>
        <v>2.816031374198346E-3</v>
      </c>
      <c r="H105" s="135">
        <f t="shared" si="7"/>
        <v>12.056697527061509</v>
      </c>
      <c r="I105" s="43">
        <f t="shared" si="10"/>
        <v>2.6524734559535319</v>
      </c>
      <c r="J105" s="43">
        <v>4.4846700516398732</v>
      </c>
      <c r="K105" s="135">
        <v>2.1815945117638695</v>
      </c>
      <c r="L105" s="82">
        <f t="shared" si="8"/>
        <v>2.7867069351957218E-2</v>
      </c>
    </row>
    <row r="106" spans="1:12" x14ac:dyDescent="0.25">
      <c r="A106" s="65">
        <f t="shared" si="11"/>
        <v>101</v>
      </c>
      <c r="B106" s="46" t="s">
        <v>561</v>
      </c>
      <c r="C106" s="46">
        <v>364.8</v>
      </c>
      <c r="D106" s="46"/>
      <c r="E106" s="46"/>
      <c r="F106" s="46">
        <f t="shared" si="9"/>
        <v>364.8</v>
      </c>
      <c r="G106" s="82">
        <f t="shared" si="6"/>
        <v>1.3392715537547182E-3</v>
      </c>
      <c r="H106" s="135">
        <f t="shared" si="7"/>
        <v>5.7340241938231378</v>
      </c>
      <c r="I106" s="43">
        <f t="shared" si="10"/>
        <v>1.2614853226410903</v>
      </c>
      <c r="J106" s="43">
        <v>2.1328565736760656</v>
      </c>
      <c r="K106" s="135">
        <v>1.0375408094536989</v>
      </c>
      <c r="L106" s="82">
        <f t="shared" si="8"/>
        <v>2.7867069351957215E-2</v>
      </c>
    </row>
    <row r="107" spans="1:12" x14ac:dyDescent="0.25">
      <c r="A107" s="65">
        <f t="shared" si="11"/>
        <v>102</v>
      </c>
      <c r="B107" s="46" t="s">
        <v>562</v>
      </c>
      <c r="C107" s="46">
        <v>638.5</v>
      </c>
      <c r="D107" s="46">
        <v>25.4</v>
      </c>
      <c r="E107" s="46"/>
      <c r="F107" s="46">
        <f t="shared" si="9"/>
        <v>663.9</v>
      </c>
      <c r="G107" s="82">
        <f t="shared" si="6"/>
        <v>2.4373420628776244E-3</v>
      </c>
      <c r="H107" s="135">
        <f t="shared" si="7"/>
        <v>10.435358175107405</v>
      </c>
      <c r="I107" s="43">
        <f t="shared" si="10"/>
        <v>2.2957787985236293</v>
      </c>
      <c r="J107" s="43">
        <v>3.8815884848232995</v>
      </c>
      <c r="K107" s="135">
        <v>1.8882218843100618</v>
      </c>
      <c r="L107" s="82">
        <f t="shared" si="8"/>
        <v>2.7867069351957222E-2</v>
      </c>
    </row>
    <row r="108" spans="1:12" x14ac:dyDescent="0.25">
      <c r="A108" s="65">
        <f t="shared" si="11"/>
        <v>103</v>
      </c>
      <c r="B108" s="46" t="s">
        <v>563</v>
      </c>
      <c r="C108" s="46">
        <v>939.5</v>
      </c>
      <c r="D108" s="46"/>
      <c r="E108" s="46"/>
      <c r="F108" s="46">
        <f t="shared" si="9"/>
        <v>939.5</v>
      </c>
      <c r="G108" s="82">
        <f t="shared" si="6"/>
        <v>3.4491382257471432E-3</v>
      </c>
      <c r="H108" s="135">
        <f t="shared" si="7"/>
        <v>14.767312856625106</v>
      </c>
      <c r="I108" s="43">
        <f t="shared" si="10"/>
        <v>3.2488088284575234</v>
      </c>
      <c r="J108" s="43">
        <v>5.4929242076991862</v>
      </c>
      <c r="K108" s="135">
        <v>2.6720657633819904</v>
      </c>
      <c r="L108" s="82">
        <f t="shared" si="8"/>
        <v>2.7867069351957218E-2</v>
      </c>
    </row>
    <row r="109" spans="1:12" x14ac:dyDescent="0.25">
      <c r="A109" s="65">
        <f t="shared" si="11"/>
        <v>104</v>
      </c>
      <c r="B109" s="46" t="s">
        <v>564</v>
      </c>
      <c r="C109" s="46">
        <v>804.7</v>
      </c>
      <c r="D109" s="46"/>
      <c r="E109" s="46"/>
      <c r="F109" s="46">
        <f t="shared" si="9"/>
        <v>804.7</v>
      </c>
      <c r="G109" s="82">
        <f t="shared" si="6"/>
        <v>2.9542538906426035E-3</v>
      </c>
      <c r="H109" s="135">
        <f t="shared" si="7"/>
        <v>12.648490320091774</v>
      </c>
      <c r="I109" s="43">
        <f t="shared" si="10"/>
        <v>2.7826678704201901</v>
      </c>
      <c r="J109" s="43">
        <v>4.7047962851895004</v>
      </c>
      <c r="K109" s="135">
        <v>2.2886762318185072</v>
      </c>
      <c r="L109" s="82">
        <f t="shared" si="8"/>
        <v>2.7867069351957218E-2</v>
      </c>
    </row>
    <row r="110" spans="1:12" x14ac:dyDescent="0.25">
      <c r="A110" s="65">
        <f t="shared" si="11"/>
        <v>105</v>
      </c>
      <c r="B110" s="46" t="s">
        <v>565</v>
      </c>
      <c r="C110" s="46">
        <v>683.2</v>
      </c>
      <c r="D110" s="46"/>
      <c r="E110" s="46"/>
      <c r="F110" s="46">
        <f t="shared" si="9"/>
        <v>683.2</v>
      </c>
      <c r="G110" s="82">
        <f t="shared" si="6"/>
        <v>2.5081971642687047E-3</v>
      </c>
      <c r="H110" s="135">
        <f t="shared" si="7"/>
        <v>10.738720748958245</v>
      </c>
      <c r="I110" s="43">
        <f t="shared" si="10"/>
        <v>2.3625185647708142</v>
      </c>
      <c r="J110" s="43">
        <v>3.9944287585950868</v>
      </c>
      <c r="K110" s="135">
        <v>1.9431137089330239</v>
      </c>
      <c r="L110" s="82">
        <f t="shared" si="8"/>
        <v>2.7867069351957215E-2</v>
      </c>
    </row>
    <row r="111" spans="1:12" x14ac:dyDescent="0.25">
      <c r="A111" s="65">
        <f t="shared" si="11"/>
        <v>106</v>
      </c>
      <c r="B111" s="46" t="s">
        <v>566</v>
      </c>
      <c r="C111" s="46">
        <v>367.7</v>
      </c>
      <c r="D111" s="46">
        <v>41.3</v>
      </c>
      <c r="E111" s="46"/>
      <c r="F111" s="46">
        <f t="shared" si="9"/>
        <v>409</v>
      </c>
      <c r="G111" s="82">
        <f t="shared" si="6"/>
        <v>1.5015407496866222E-3</v>
      </c>
      <c r="H111" s="135">
        <f t="shared" si="7"/>
        <v>6.4287716427457884</v>
      </c>
      <c r="I111" s="43">
        <f t="shared" si="10"/>
        <v>1.4143297614040735</v>
      </c>
      <c r="J111" s="43">
        <v>2.391278340552387</v>
      </c>
      <c r="K111" s="135">
        <v>1.1632516202482535</v>
      </c>
      <c r="L111" s="82">
        <f t="shared" si="8"/>
        <v>2.7867069351957218E-2</v>
      </c>
    </row>
    <row r="112" spans="1:12" x14ac:dyDescent="0.25">
      <c r="A112" s="65">
        <f t="shared" si="11"/>
        <v>107</v>
      </c>
      <c r="B112" s="46" t="s">
        <v>567</v>
      </c>
      <c r="C112" s="46">
        <v>417.4</v>
      </c>
      <c r="D112" s="46"/>
      <c r="E112" s="46"/>
      <c r="F112" s="46">
        <f t="shared" si="9"/>
        <v>417.4</v>
      </c>
      <c r="G112" s="82">
        <f t="shared" si="6"/>
        <v>1.5323792394112373E-3</v>
      </c>
      <c r="H112" s="135">
        <f t="shared" si="7"/>
        <v>6.5608050945772414</v>
      </c>
      <c r="I112" s="43">
        <f t="shared" si="10"/>
        <v>1.4433771208069932</v>
      </c>
      <c r="J112" s="43">
        <v>2.4403901695515064</v>
      </c>
      <c r="K112" s="135">
        <v>1.1871423625712003</v>
      </c>
      <c r="L112" s="82">
        <f t="shared" si="8"/>
        <v>2.7867069351957215E-2</v>
      </c>
    </row>
    <row r="113" spans="1:12" x14ac:dyDescent="0.25">
      <c r="A113" s="65">
        <f t="shared" si="11"/>
        <v>108</v>
      </c>
      <c r="B113" s="46" t="s">
        <v>568</v>
      </c>
      <c r="C113" s="46">
        <v>250.6</v>
      </c>
      <c r="D113" s="46"/>
      <c r="E113" s="46"/>
      <c r="F113" s="46">
        <f t="shared" si="9"/>
        <v>250.6</v>
      </c>
      <c r="G113" s="82">
        <f t="shared" si="6"/>
        <v>9.2001494345102079E-4</v>
      </c>
      <c r="H113" s="135">
        <f t="shared" si="7"/>
        <v>3.9389979796383727</v>
      </c>
      <c r="I113" s="43">
        <f t="shared" si="10"/>
        <v>0.86657955552044197</v>
      </c>
      <c r="J113" s="43">
        <v>1.4651695651404111</v>
      </c>
      <c r="K113" s="135">
        <v>0.71274047930125262</v>
      </c>
      <c r="L113" s="82">
        <f t="shared" si="8"/>
        <v>2.7867069351957215E-2</v>
      </c>
    </row>
    <row r="114" spans="1:12" x14ac:dyDescent="0.25">
      <c r="A114" s="65">
        <f t="shared" si="11"/>
        <v>109</v>
      </c>
      <c r="B114" s="46" t="s">
        <v>569</v>
      </c>
      <c r="C114" s="46">
        <v>362.9</v>
      </c>
      <c r="D114" s="46"/>
      <c r="E114" s="46"/>
      <c r="F114" s="46">
        <f t="shared" si="9"/>
        <v>362.9</v>
      </c>
      <c r="G114" s="82">
        <f t="shared" si="6"/>
        <v>1.3322961810789122E-3</v>
      </c>
      <c r="H114" s="135">
        <f t="shared" si="7"/>
        <v>5.704159484480309</v>
      </c>
      <c r="I114" s="43">
        <f t="shared" si="10"/>
        <v>1.254915086585668</v>
      </c>
      <c r="J114" s="43">
        <v>2.1217479456881692</v>
      </c>
      <c r="K114" s="135">
        <v>1.0321369510711276</v>
      </c>
      <c r="L114" s="82">
        <f t="shared" si="8"/>
        <v>2.7867069351957218E-2</v>
      </c>
    </row>
    <row r="115" spans="1:12" x14ac:dyDescent="0.25">
      <c r="A115" s="65">
        <f t="shared" si="11"/>
        <v>110</v>
      </c>
      <c r="B115" s="46" t="s">
        <v>570</v>
      </c>
      <c r="C115" s="46">
        <v>270.2</v>
      </c>
      <c r="D115" s="46"/>
      <c r="E115" s="46"/>
      <c r="F115" s="46">
        <f t="shared" si="9"/>
        <v>270.2</v>
      </c>
      <c r="G115" s="82">
        <f t="shared" si="6"/>
        <v>9.9197141947512295E-4</v>
      </c>
      <c r="H115" s="135">
        <f t="shared" si="7"/>
        <v>4.2470760339117648</v>
      </c>
      <c r="I115" s="43">
        <f t="shared" si="10"/>
        <v>0.93435672746058829</v>
      </c>
      <c r="J115" s="43">
        <v>1.5797638328050243</v>
      </c>
      <c r="K115" s="135">
        <v>0.76848554472146224</v>
      </c>
      <c r="L115" s="82">
        <f t="shared" si="8"/>
        <v>2.7867069351957218E-2</v>
      </c>
    </row>
    <row r="116" spans="1:12" x14ac:dyDescent="0.25">
      <c r="A116" s="65">
        <f t="shared" si="11"/>
        <v>111</v>
      </c>
      <c r="B116" s="46" t="s">
        <v>571</v>
      </c>
      <c r="C116" s="46">
        <v>1561.8</v>
      </c>
      <c r="D116" s="46"/>
      <c r="E116" s="46"/>
      <c r="F116" s="46">
        <f t="shared" si="9"/>
        <v>1561.8</v>
      </c>
      <c r="G116" s="82">
        <f t="shared" si="6"/>
        <v>5.7337563395123874E-3</v>
      </c>
      <c r="H116" s="135">
        <f t="shared" si="7"/>
        <v>24.548791079805309</v>
      </c>
      <c r="I116" s="43">
        <f t="shared" si="10"/>
        <v>5.400734037557168</v>
      </c>
      <c r="J116" s="43">
        <v>9.1312922060506541</v>
      </c>
      <c r="K116" s="135">
        <v>4.4419715904736483</v>
      </c>
      <c r="L116" s="82">
        <f t="shared" si="8"/>
        <v>2.7867069351957215E-2</v>
      </c>
    </row>
    <row r="117" spans="1:12" x14ac:dyDescent="0.25">
      <c r="A117" s="65">
        <f t="shared" si="11"/>
        <v>112</v>
      </c>
      <c r="B117" s="46" t="s">
        <v>573</v>
      </c>
      <c r="C117" s="46">
        <v>468.9</v>
      </c>
      <c r="D117" s="46"/>
      <c r="E117" s="46"/>
      <c r="F117" s="46">
        <f t="shared" si="9"/>
        <v>468.9</v>
      </c>
      <c r="G117" s="82">
        <f t="shared" si="6"/>
        <v>1.7214485514133425E-3</v>
      </c>
      <c r="H117" s="135">
        <f t="shared" si="7"/>
        <v>7.3702959004486548</v>
      </c>
      <c r="I117" s="43">
        <f t="shared" si="10"/>
        <v>1.621465098098704</v>
      </c>
      <c r="J117" s="43">
        <v>2.7414924544865866</v>
      </c>
      <c r="K117" s="135">
        <v>1.3336153660987922</v>
      </c>
      <c r="L117" s="82">
        <f t="shared" si="8"/>
        <v>2.7867069351957215E-2</v>
      </c>
    </row>
    <row r="118" spans="1:12" x14ac:dyDescent="0.25">
      <c r="A118" s="65">
        <f t="shared" si="11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9"/>
        <v>1358.5</v>
      </c>
      <c r="G118" s="82">
        <f t="shared" si="6"/>
        <v>4.9873914632011639E-3</v>
      </c>
      <c r="H118" s="135">
        <f t="shared" si="7"/>
        <v>21.353267180122621</v>
      </c>
      <c r="I118" s="43">
        <f t="shared" si="10"/>
        <v>4.6977187796269764</v>
      </c>
      <c r="J118" s="43">
        <v>7.9426690113457639</v>
      </c>
      <c r="K118" s="135">
        <v>3.8637587435385141</v>
      </c>
      <c r="L118" s="82">
        <f t="shared" si="8"/>
        <v>2.7867069351957211E-2</v>
      </c>
    </row>
    <row r="119" spans="1:12" x14ac:dyDescent="0.25">
      <c r="A119" s="65">
        <f t="shared" si="11"/>
        <v>114</v>
      </c>
      <c r="B119" s="46" t="s">
        <v>575</v>
      </c>
      <c r="C119" s="46">
        <v>1398.4</v>
      </c>
      <c r="D119" s="46"/>
      <c r="E119" s="46"/>
      <c r="F119" s="46">
        <f t="shared" si="9"/>
        <v>1398.4</v>
      </c>
      <c r="G119" s="82">
        <f t="shared" si="6"/>
        <v>5.1338742893930868E-3</v>
      </c>
      <c r="H119" s="135">
        <f t="shared" si="7"/>
        <v>21.980426076322029</v>
      </c>
      <c r="I119" s="43">
        <f t="shared" si="10"/>
        <v>4.8356937367908461</v>
      </c>
      <c r="J119" s="43">
        <v>8.1759501990915844</v>
      </c>
      <c r="K119" s="135">
        <v>3.9772397695725128</v>
      </c>
      <c r="L119" s="82">
        <f t="shared" si="8"/>
        <v>2.7867069351957218E-2</v>
      </c>
    </row>
    <row r="120" spans="1:12" x14ac:dyDescent="0.25">
      <c r="A120" s="65">
        <f t="shared" si="11"/>
        <v>115</v>
      </c>
      <c r="B120" s="46" t="s">
        <v>576</v>
      </c>
      <c r="C120" s="46">
        <v>450.5</v>
      </c>
      <c r="D120" s="46">
        <v>29.8</v>
      </c>
      <c r="E120" s="46"/>
      <c r="F120" s="46">
        <f t="shared" si="9"/>
        <v>480.3</v>
      </c>
      <c r="G120" s="82">
        <f t="shared" si="6"/>
        <v>1.7633007874681777E-3</v>
      </c>
      <c r="H120" s="135">
        <f t="shared" si="7"/>
        <v>7.5494841565056285</v>
      </c>
      <c r="I120" s="43">
        <f t="shared" si="10"/>
        <v>1.6608865144312384</v>
      </c>
      <c r="J120" s="43">
        <v>2.8081442224139641</v>
      </c>
      <c r="K120" s="135">
        <v>1.3660385163942204</v>
      </c>
      <c r="L120" s="82">
        <f t="shared" si="8"/>
        <v>2.7867069351957211E-2</v>
      </c>
    </row>
    <row r="121" spans="1:12" x14ac:dyDescent="0.25">
      <c r="A121" s="65">
        <f t="shared" si="11"/>
        <v>116</v>
      </c>
      <c r="B121" s="46" t="s">
        <v>577</v>
      </c>
      <c r="C121" s="46">
        <v>830.9</v>
      </c>
      <c r="D121" s="46">
        <v>89.8</v>
      </c>
      <c r="E121" s="46"/>
      <c r="F121" s="46">
        <f t="shared" si="9"/>
        <v>920.69999999999993</v>
      </c>
      <c r="G121" s="82">
        <f t="shared" si="6"/>
        <v>3.3801187487444324E-3</v>
      </c>
      <c r="H121" s="135">
        <f t="shared" si="7"/>
        <v>14.471809416811849</v>
      </c>
      <c r="I121" s="43">
        <f t="shared" si="10"/>
        <v>3.183798071698607</v>
      </c>
      <c r="J121" s="43">
        <v>5.3830072570821077</v>
      </c>
      <c r="K121" s="135">
        <v>2.618596006754442</v>
      </c>
      <c r="L121" s="82">
        <f t="shared" si="8"/>
        <v>2.7867069351957211E-2</v>
      </c>
    </row>
    <row r="122" spans="1:12" x14ac:dyDescent="0.25">
      <c r="A122" s="65">
        <f t="shared" si="11"/>
        <v>117</v>
      </c>
      <c r="B122" s="46" t="s">
        <v>2016</v>
      </c>
      <c r="C122" s="46">
        <v>473.9</v>
      </c>
      <c r="D122" s="46"/>
      <c r="E122" s="46"/>
      <c r="F122" s="46">
        <f t="shared" si="9"/>
        <v>473.9</v>
      </c>
      <c r="G122" s="82">
        <f t="shared" si="6"/>
        <v>1.7398047952970419E-3</v>
      </c>
      <c r="H122" s="135">
        <f t="shared" si="7"/>
        <v>7.4488872408245195</v>
      </c>
      <c r="I122" s="43">
        <f t="shared" si="10"/>
        <v>1.6387551929813944</v>
      </c>
      <c r="J122" s="43">
        <v>2.770725686033682</v>
      </c>
      <c r="K122" s="135">
        <v>1.3478360460529273</v>
      </c>
      <c r="L122" s="82">
        <f t="shared" si="8"/>
        <v>2.7867069351957218E-2</v>
      </c>
    </row>
    <row r="123" spans="1:12" x14ac:dyDescent="0.25">
      <c r="A123" s="65">
        <f t="shared" si="11"/>
        <v>118</v>
      </c>
      <c r="B123" s="46" t="s">
        <v>2017</v>
      </c>
      <c r="C123" s="46">
        <v>696.4</v>
      </c>
      <c r="D123" s="46">
        <v>43.5</v>
      </c>
      <c r="E123" s="46"/>
      <c r="F123" s="46">
        <f t="shared" si="9"/>
        <v>739.9</v>
      </c>
      <c r="G123" s="82">
        <f t="shared" si="6"/>
        <v>2.7163569699098574E-3</v>
      </c>
      <c r="H123" s="135">
        <f t="shared" si="7"/>
        <v>11.629946548820559</v>
      </c>
      <c r="I123" s="43">
        <f t="shared" si="10"/>
        <v>2.5585882407405229</v>
      </c>
      <c r="J123" s="43">
        <v>4.3259336043391468</v>
      </c>
      <c r="K123" s="135">
        <v>2.1043762196129157</v>
      </c>
      <c r="L123" s="82">
        <f t="shared" si="8"/>
        <v>2.7867069351957222E-2</v>
      </c>
    </row>
    <row r="124" spans="1:12" x14ac:dyDescent="0.25">
      <c r="A124" s="65">
        <f t="shared" si="11"/>
        <v>119</v>
      </c>
      <c r="B124" s="46" t="s">
        <v>2018</v>
      </c>
      <c r="C124" s="46">
        <v>360</v>
      </c>
      <c r="D124" s="46"/>
      <c r="E124" s="46"/>
      <c r="F124" s="46">
        <f t="shared" si="9"/>
        <v>360</v>
      </c>
      <c r="G124" s="82">
        <f t="shared" si="6"/>
        <v>1.3216495596263668E-3</v>
      </c>
      <c r="H124" s="135">
        <f t="shared" si="7"/>
        <v>5.6585765070623077</v>
      </c>
      <c r="I124" s="43">
        <f t="shared" si="10"/>
        <v>1.2448868315537076</v>
      </c>
      <c r="J124" s="43">
        <v>2.1047926713908538</v>
      </c>
      <c r="K124" s="135">
        <v>1.0238889566977292</v>
      </c>
      <c r="L124" s="82">
        <f t="shared" si="8"/>
        <v>2.7867069351957215E-2</v>
      </c>
    </row>
    <row r="125" spans="1:12" x14ac:dyDescent="0.25">
      <c r="A125" s="65">
        <f t="shared" si="11"/>
        <v>120</v>
      </c>
      <c r="B125" s="46" t="s">
        <v>2019</v>
      </c>
      <c r="C125" s="46">
        <v>821.7</v>
      </c>
      <c r="D125" s="46"/>
      <c r="E125" s="46"/>
      <c r="F125" s="46">
        <f t="shared" si="9"/>
        <v>821.7</v>
      </c>
      <c r="G125" s="82">
        <f t="shared" si="6"/>
        <v>3.0166651198471821E-3</v>
      </c>
      <c r="H125" s="135">
        <f t="shared" si="7"/>
        <v>12.915700877369718</v>
      </c>
      <c r="I125" s="43">
        <f t="shared" si="10"/>
        <v>2.8414541930213377</v>
      </c>
      <c r="J125" s="43">
        <v>4.8041892724496247</v>
      </c>
      <c r="K125" s="135">
        <v>2.3370265436625672</v>
      </c>
      <c r="L125" s="82">
        <f t="shared" si="8"/>
        <v>2.7867069351957218E-2</v>
      </c>
    </row>
    <row r="126" spans="1:12" x14ac:dyDescent="0.25">
      <c r="A126" s="65">
        <f t="shared" si="11"/>
        <v>121</v>
      </c>
      <c r="B126" s="46" t="s">
        <v>2020</v>
      </c>
      <c r="C126" s="46">
        <v>834.7</v>
      </c>
      <c r="D126" s="46"/>
      <c r="E126" s="46"/>
      <c r="F126" s="46">
        <f t="shared" si="9"/>
        <v>834.7</v>
      </c>
      <c r="G126" s="82">
        <f t="shared" si="6"/>
        <v>3.0643913539448011E-3</v>
      </c>
      <c r="H126" s="135">
        <f t="shared" si="7"/>
        <v>13.120038362346968</v>
      </c>
      <c r="I126" s="43">
        <f t="shared" si="10"/>
        <v>2.886408439716333</v>
      </c>
      <c r="J126" s="43">
        <v>4.8801956744720716</v>
      </c>
      <c r="K126" s="135">
        <v>2.3740003115433184</v>
      </c>
      <c r="L126" s="82">
        <f t="shared" si="8"/>
        <v>2.7867069351957218E-2</v>
      </c>
    </row>
    <row r="127" spans="1:12" x14ac:dyDescent="0.25">
      <c r="A127" s="65">
        <f t="shared" si="11"/>
        <v>122</v>
      </c>
      <c r="B127" s="46" t="s">
        <v>2021</v>
      </c>
      <c r="C127" s="46">
        <v>321.8</v>
      </c>
      <c r="D127" s="46"/>
      <c r="E127" s="46"/>
      <c r="F127" s="46">
        <f t="shared" si="9"/>
        <v>321.8</v>
      </c>
      <c r="G127" s="82">
        <f t="shared" si="6"/>
        <v>1.1814078563549023E-3</v>
      </c>
      <c r="H127" s="135">
        <f t="shared" si="7"/>
        <v>5.058138666590696</v>
      </c>
      <c r="I127" s="43">
        <f t="shared" si="10"/>
        <v>1.112790506649953</v>
      </c>
      <c r="J127" s="43">
        <v>1.8814507823710469</v>
      </c>
      <c r="K127" s="135">
        <v>0.9152429618481368</v>
      </c>
      <c r="L127" s="82">
        <f t="shared" si="8"/>
        <v>2.7867069351957218E-2</v>
      </c>
    </row>
    <row r="128" spans="1:12" x14ac:dyDescent="0.25">
      <c r="A128" s="65">
        <f t="shared" si="11"/>
        <v>123</v>
      </c>
      <c r="B128" s="46" t="s">
        <v>2022</v>
      </c>
      <c r="C128" s="46">
        <v>427</v>
      </c>
      <c r="D128" s="46"/>
      <c r="E128" s="46"/>
      <c r="F128" s="46">
        <f t="shared" si="9"/>
        <v>427</v>
      </c>
      <c r="G128" s="82">
        <f t="shared" si="6"/>
        <v>1.5676232276679405E-3</v>
      </c>
      <c r="H128" s="135">
        <f t="shared" si="7"/>
        <v>6.7117004680989032</v>
      </c>
      <c r="I128" s="43">
        <f t="shared" si="10"/>
        <v>1.4765741029817587</v>
      </c>
      <c r="J128" s="43">
        <v>2.4965179741219297</v>
      </c>
      <c r="K128" s="135">
        <v>1.2144460680831399</v>
      </c>
      <c r="L128" s="82">
        <f t="shared" si="8"/>
        <v>2.7867069351957215E-2</v>
      </c>
    </row>
    <row r="129" spans="1:12" x14ac:dyDescent="0.25">
      <c r="A129" s="65">
        <f t="shared" si="11"/>
        <v>124</v>
      </c>
      <c r="B129" s="46" t="s">
        <v>2023</v>
      </c>
      <c r="C129" s="46">
        <v>546.1</v>
      </c>
      <c r="D129" s="46"/>
      <c r="E129" s="46"/>
      <c r="F129" s="46">
        <f t="shared" ref="F129:F309" si="12">C129+D129+E129</f>
        <v>546.1</v>
      </c>
      <c r="G129" s="82">
        <f t="shared" si="6"/>
        <v>2.0048689569776637E-3</v>
      </c>
      <c r="H129" s="135">
        <f t="shared" si="7"/>
        <v>8.5837461958520187</v>
      </c>
      <c r="I129" s="43">
        <f t="shared" ref="I129:I190" si="13">H129*0.22</f>
        <v>1.8884241630874441</v>
      </c>
      <c r="J129" s="43">
        <v>3.1928535495737376</v>
      </c>
      <c r="K129" s="135">
        <v>1.5531826645906386</v>
      </c>
      <c r="L129" s="82">
        <f t="shared" si="8"/>
        <v>2.7867069351957222E-2</v>
      </c>
    </row>
    <row r="130" spans="1:12" x14ac:dyDescent="0.25">
      <c r="A130" s="65">
        <f t="shared" si="11"/>
        <v>125</v>
      </c>
      <c r="B130" s="46" t="s">
        <v>2024</v>
      </c>
      <c r="C130" s="46">
        <v>912.32</v>
      </c>
      <c r="D130" s="46">
        <v>50</v>
      </c>
      <c r="E130" s="46"/>
      <c r="F130" s="46">
        <f t="shared" si="12"/>
        <v>962.32</v>
      </c>
      <c r="G130" s="82">
        <f t="shared" si="6"/>
        <v>3.5329161228323477E-3</v>
      </c>
      <c r="H130" s="135">
        <f t="shared" si="7"/>
        <v>15.126003734100554</v>
      </c>
      <c r="I130" s="43">
        <f t="shared" si="13"/>
        <v>3.3277208215021217</v>
      </c>
      <c r="J130" s="43">
        <v>5.6263446764801301</v>
      </c>
      <c r="K130" s="135">
        <v>2.7369689466926634</v>
      </c>
      <c r="L130" s="82">
        <f t="shared" ref="L130:L193" si="14">(H130+I130+J130+K130)/F130</f>
        <v>2.7867069351957215E-2</v>
      </c>
    </row>
    <row r="131" spans="1:12" x14ac:dyDescent="0.25">
      <c r="A131" s="65">
        <f t="shared" si="11"/>
        <v>126</v>
      </c>
      <c r="B131" s="46" t="s">
        <v>2025</v>
      </c>
      <c r="C131" s="46">
        <v>1925.1</v>
      </c>
      <c r="D131" s="46"/>
      <c r="E131" s="46"/>
      <c r="F131" s="46">
        <f t="shared" si="12"/>
        <v>1925.1</v>
      </c>
      <c r="G131" s="82">
        <f t="shared" si="6"/>
        <v>7.0675210201019958E-3</v>
      </c>
      <c r="H131" s="135">
        <f t="shared" si="7"/>
        <v>30.25923787151569</v>
      </c>
      <c r="I131" s="43">
        <f t="shared" si="13"/>
        <v>6.6570323317334523</v>
      </c>
      <c r="J131" s="43">
        <v>11.25537881026259</v>
      </c>
      <c r="K131" s="135">
        <v>5.4752461959411072</v>
      </c>
      <c r="L131" s="82">
        <f t="shared" si="14"/>
        <v>2.7867069351957218E-2</v>
      </c>
    </row>
    <row r="132" spans="1:12" x14ac:dyDescent="0.25">
      <c r="A132" s="65">
        <f t="shared" si="11"/>
        <v>127</v>
      </c>
      <c r="B132" s="46" t="s">
        <v>2026</v>
      </c>
      <c r="C132" s="46">
        <v>770.9</v>
      </c>
      <c r="D132" s="46"/>
      <c r="E132" s="46"/>
      <c r="F132" s="46">
        <f t="shared" si="12"/>
        <v>770.9</v>
      </c>
      <c r="G132" s="82">
        <f t="shared" si="6"/>
        <v>2.8301656819887944E-3</v>
      </c>
      <c r="H132" s="135">
        <f t="shared" si="7"/>
        <v>12.117212859150923</v>
      </c>
      <c r="I132" s="43">
        <f t="shared" si="13"/>
        <v>2.6657868290132032</v>
      </c>
      <c r="J132" s="43">
        <v>4.5071796399311372</v>
      </c>
      <c r="K132" s="135">
        <v>2.1925444353285535</v>
      </c>
      <c r="L132" s="82">
        <f t="shared" si="14"/>
        <v>2.7867069351957215E-2</v>
      </c>
    </row>
    <row r="133" spans="1:12" x14ac:dyDescent="0.25">
      <c r="A133" s="65">
        <f t="shared" si="11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12"/>
        <v>1506.7</v>
      </c>
      <c r="G133" s="82">
        <f t="shared" si="6"/>
        <v>5.531470531914019E-3</v>
      </c>
      <c r="H133" s="135">
        <f t="shared" si="7"/>
        <v>23.682714508863278</v>
      </c>
      <c r="I133" s="43">
        <f t="shared" si="13"/>
        <v>5.2101971919499208</v>
      </c>
      <c r="J133" s="43">
        <v>8.8091419944016653</v>
      </c>
      <c r="K133" s="135">
        <v>4.2852596973790789</v>
      </c>
      <c r="L133" s="82">
        <f t="shared" si="14"/>
        <v>2.7867069351957222E-2</v>
      </c>
    </row>
    <row r="134" spans="1:12" x14ac:dyDescent="0.25">
      <c r="A134" s="65">
        <f t="shared" si="11"/>
        <v>129</v>
      </c>
      <c r="B134" s="46" t="s">
        <v>2028</v>
      </c>
      <c r="C134" s="46">
        <v>583.6</v>
      </c>
      <c r="D134" s="46"/>
      <c r="E134" s="46"/>
      <c r="F134" s="46">
        <f t="shared" si="12"/>
        <v>583.6</v>
      </c>
      <c r="G134" s="82">
        <f t="shared" ref="G134:G197" si="15">1/272386.88*F134</f>
        <v>2.14254078610541E-3</v>
      </c>
      <c r="H134" s="135">
        <f t="shared" ref="H134:H197" si="16">G134*4281.45</f>
        <v>9.1731812486710069</v>
      </c>
      <c r="I134" s="43">
        <f t="shared" si="13"/>
        <v>2.0180998747076218</v>
      </c>
      <c r="J134" s="43">
        <v>3.4121027861769511</v>
      </c>
      <c r="K134" s="135">
        <v>1.659837764246652</v>
      </c>
      <c r="L134" s="82">
        <f t="shared" si="14"/>
        <v>2.7867069351957215E-2</v>
      </c>
    </row>
    <row r="135" spans="1:12" x14ac:dyDescent="0.25">
      <c r="A135" s="65">
        <f t="shared" si="11"/>
        <v>130</v>
      </c>
      <c r="B135" s="46" t="s">
        <v>2029</v>
      </c>
      <c r="C135" s="46">
        <v>399.2</v>
      </c>
      <c r="D135" s="46"/>
      <c r="E135" s="46"/>
      <c r="F135" s="46">
        <f t="shared" si="12"/>
        <v>399.2</v>
      </c>
      <c r="G135" s="82">
        <f t="shared" si="15"/>
        <v>1.4655625116745711E-3</v>
      </c>
      <c r="H135" s="135">
        <f t="shared" si="16"/>
        <v>6.2747326156090919</v>
      </c>
      <c r="I135" s="43">
        <f t="shared" si="13"/>
        <v>1.3804411754340002</v>
      </c>
      <c r="J135" s="43">
        <v>2.3339812067200802</v>
      </c>
      <c r="K135" s="135">
        <v>1.1353790875381486</v>
      </c>
      <c r="L135" s="82">
        <f t="shared" si="14"/>
        <v>2.7867069351957215E-2</v>
      </c>
    </row>
    <row r="136" spans="1:12" x14ac:dyDescent="0.25">
      <c r="A136" s="65">
        <f t="shared" ref="A136:A199" si="17">A135+1</f>
        <v>131</v>
      </c>
      <c r="B136" s="46" t="s">
        <v>2030</v>
      </c>
      <c r="C136" s="46">
        <v>408.5</v>
      </c>
      <c r="D136" s="46"/>
      <c r="E136" s="46">
        <v>16.100000000000001</v>
      </c>
      <c r="F136" s="46">
        <f t="shared" si="12"/>
        <v>424.6</v>
      </c>
      <c r="G136" s="82">
        <f t="shared" si="15"/>
        <v>1.5588122306037647E-3</v>
      </c>
      <c r="H136" s="135">
        <f t="shared" si="16"/>
        <v>6.6739766247184882</v>
      </c>
      <c r="I136" s="43">
        <f t="shared" si="13"/>
        <v>1.4682748574380675</v>
      </c>
      <c r="J136" s="43">
        <v>2.482486022979324</v>
      </c>
      <c r="K136" s="135">
        <v>1.2076201417051549</v>
      </c>
      <c r="L136" s="82">
        <f t="shared" si="14"/>
        <v>2.7867069351957215E-2</v>
      </c>
    </row>
    <row r="137" spans="1:12" x14ac:dyDescent="0.25">
      <c r="A137" s="65">
        <f t="shared" si="17"/>
        <v>132</v>
      </c>
      <c r="B137" s="46" t="s">
        <v>2031</v>
      </c>
      <c r="C137" s="46">
        <v>744</v>
      </c>
      <c r="D137" s="46"/>
      <c r="E137" s="46">
        <v>108.9</v>
      </c>
      <c r="F137" s="46">
        <f t="shared" si="12"/>
        <v>852.9</v>
      </c>
      <c r="G137" s="82">
        <f t="shared" si="15"/>
        <v>3.1312080816814671E-3</v>
      </c>
      <c r="H137" s="135">
        <f t="shared" si="16"/>
        <v>13.406110841315117</v>
      </c>
      <c r="I137" s="43">
        <f t="shared" si="13"/>
        <v>2.9493443850893257</v>
      </c>
      <c r="J137" s="43">
        <v>4.9866046373034978</v>
      </c>
      <c r="K137" s="135">
        <v>2.42576358657637</v>
      </c>
      <c r="L137" s="82">
        <f t="shared" si="14"/>
        <v>2.7867069351957218E-2</v>
      </c>
    </row>
    <row r="138" spans="1:12" x14ac:dyDescent="0.25">
      <c r="A138" s="65">
        <f t="shared" si="17"/>
        <v>133</v>
      </c>
      <c r="B138" s="46" t="s">
        <v>2032</v>
      </c>
      <c r="C138" s="46">
        <v>226.1</v>
      </c>
      <c r="D138" s="46"/>
      <c r="E138" s="46"/>
      <c r="F138" s="46">
        <f t="shared" si="12"/>
        <v>226.1</v>
      </c>
      <c r="G138" s="82">
        <f t="shared" si="15"/>
        <v>8.3006934842089306E-4</v>
      </c>
      <c r="H138" s="135">
        <f t="shared" si="16"/>
        <v>3.5539004117966324</v>
      </c>
      <c r="I138" s="43">
        <f t="shared" si="13"/>
        <v>0.78185809059525913</v>
      </c>
      <c r="J138" s="43">
        <v>1.3219267305596447</v>
      </c>
      <c r="K138" s="135">
        <v>0.64305914752599036</v>
      </c>
      <c r="L138" s="82">
        <f t="shared" si="14"/>
        <v>2.7867069351957218E-2</v>
      </c>
    </row>
    <row r="139" spans="1:12" x14ac:dyDescent="0.25">
      <c r="A139" s="65">
        <f t="shared" si="17"/>
        <v>134</v>
      </c>
      <c r="B139" s="46" t="s">
        <v>2033</v>
      </c>
      <c r="C139" s="46">
        <v>481.6</v>
      </c>
      <c r="D139" s="46">
        <v>222</v>
      </c>
      <c r="E139" s="46"/>
      <c r="F139" s="46">
        <f t="shared" si="12"/>
        <v>703.6</v>
      </c>
      <c r="G139" s="82">
        <f t="shared" si="15"/>
        <v>2.5830906393141989E-3</v>
      </c>
      <c r="H139" s="135">
        <f t="shared" si="16"/>
        <v>11.059373417691777</v>
      </c>
      <c r="I139" s="43">
        <f t="shared" si="13"/>
        <v>2.4330621518921909</v>
      </c>
      <c r="J139" s="43">
        <v>4.1137003433072366</v>
      </c>
      <c r="K139" s="135">
        <v>2.001134083145895</v>
      </c>
      <c r="L139" s="82">
        <f t="shared" si="14"/>
        <v>2.7867069351957218E-2</v>
      </c>
    </row>
    <row r="140" spans="1:12" x14ac:dyDescent="0.25">
      <c r="A140" s="65">
        <f t="shared" si="17"/>
        <v>135</v>
      </c>
      <c r="B140" s="46" t="s">
        <v>2034</v>
      </c>
      <c r="C140" s="46">
        <v>280.5</v>
      </c>
      <c r="D140" s="46">
        <v>98.9</v>
      </c>
      <c r="E140" s="46"/>
      <c r="F140" s="46">
        <f t="shared" si="12"/>
        <v>379.4</v>
      </c>
      <c r="G140" s="82">
        <f t="shared" si="15"/>
        <v>1.3928717858951209E-3</v>
      </c>
      <c r="H140" s="135">
        <f t="shared" si="16"/>
        <v>5.9635109077206652</v>
      </c>
      <c r="I140" s="43">
        <f t="shared" si="13"/>
        <v>1.3119723996985464</v>
      </c>
      <c r="J140" s="43">
        <v>2.2182176097935828</v>
      </c>
      <c r="K140" s="135">
        <v>1.0790651949197734</v>
      </c>
      <c r="L140" s="82">
        <f t="shared" si="14"/>
        <v>2.7867069351957218E-2</v>
      </c>
    </row>
    <row r="141" spans="1:12" x14ac:dyDescent="0.25">
      <c r="A141" s="65">
        <f t="shared" si="17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12"/>
        <v>234.6</v>
      </c>
      <c r="G141" s="82">
        <f t="shared" si="15"/>
        <v>8.6127496302318223E-4</v>
      </c>
      <c r="H141" s="135">
        <f t="shared" si="16"/>
        <v>3.6875056904356036</v>
      </c>
      <c r="I141" s="43">
        <f t="shared" si="13"/>
        <v>0.8112512518958328</v>
      </c>
      <c r="J141" s="43">
        <v>1.3716232241897064</v>
      </c>
      <c r="K141" s="135">
        <v>0.66723430344802015</v>
      </c>
      <c r="L141" s="82">
        <f t="shared" si="14"/>
        <v>2.7867069351957215E-2</v>
      </c>
    </row>
    <row r="142" spans="1:12" x14ac:dyDescent="0.25">
      <c r="A142" s="65">
        <f t="shared" si="17"/>
        <v>137</v>
      </c>
      <c r="B142" s="46" t="s">
        <v>2036</v>
      </c>
      <c r="C142" s="46">
        <v>230.6</v>
      </c>
      <c r="D142" s="46"/>
      <c r="E142" s="46"/>
      <c r="F142" s="46">
        <f t="shared" si="12"/>
        <v>230.6</v>
      </c>
      <c r="G142" s="82">
        <f t="shared" si="15"/>
        <v>8.4658996791622267E-4</v>
      </c>
      <c r="H142" s="135">
        <f t="shared" si="16"/>
        <v>3.6246326181349113</v>
      </c>
      <c r="I142" s="43">
        <f t="shared" si="13"/>
        <v>0.79741917598968048</v>
      </c>
      <c r="J142" s="43">
        <v>1.3482366389520304</v>
      </c>
      <c r="K142" s="135">
        <v>0.65585775948471203</v>
      </c>
      <c r="L142" s="82">
        <f t="shared" si="14"/>
        <v>2.7867069351957218E-2</v>
      </c>
    </row>
    <row r="143" spans="1:12" x14ac:dyDescent="0.25">
      <c r="A143" s="65">
        <f t="shared" si="17"/>
        <v>138</v>
      </c>
      <c r="B143" s="46" t="s">
        <v>2037</v>
      </c>
      <c r="C143" s="46">
        <v>305.60000000000002</v>
      </c>
      <c r="D143" s="46"/>
      <c r="E143" s="46">
        <v>165.3</v>
      </c>
      <c r="F143" s="46">
        <f t="shared" si="12"/>
        <v>470.90000000000003</v>
      </c>
      <c r="G143" s="82">
        <f t="shared" si="15"/>
        <v>1.7287910489668225E-3</v>
      </c>
      <c r="H143" s="135">
        <f t="shared" si="16"/>
        <v>7.4017324365990023</v>
      </c>
      <c r="I143" s="43">
        <f t="shared" si="13"/>
        <v>1.6283811360517806</v>
      </c>
      <c r="J143" s="43">
        <v>2.7531857471054253</v>
      </c>
      <c r="K143" s="135">
        <v>1.3393036380804464</v>
      </c>
      <c r="L143" s="82">
        <f t="shared" si="14"/>
        <v>2.7867069351957218E-2</v>
      </c>
    </row>
    <row r="144" spans="1:12" x14ac:dyDescent="0.25">
      <c r="A144" s="65">
        <f t="shared" si="17"/>
        <v>139</v>
      </c>
      <c r="B144" s="46" t="s">
        <v>2038</v>
      </c>
      <c r="C144" s="67">
        <v>2174.8000000000002</v>
      </c>
      <c r="D144" s="46"/>
      <c r="E144" s="46">
        <v>163.69999999999999</v>
      </c>
      <c r="F144" s="46">
        <f t="shared" si="12"/>
        <v>2338.5</v>
      </c>
      <c r="G144" s="82">
        <f t="shared" si="15"/>
        <v>8.5852152644062731E-3</v>
      </c>
      <c r="H144" s="135">
        <f t="shared" si="16"/>
        <v>36.757169893792238</v>
      </c>
      <c r="I144" s="43">
        <f t="shared" si="13"/>
        <v>8.0865773766342919</v>
      </c>
      <c r="J144" s="43">
        <v>13.672382394576422</v>
      </c>
      <c r="K144" s="135">
        <v>6.651012014548999</v>
      </c>
      <c r="L144" s="82">
        <f t="shared" si="14"/>
        <v>2.7867069351957222E-2</v>
      </c>
    </row>
    <row r="145" spans="1:12" x14ac:dyDescent="0.25">
      <c r="A145" s="65">
        <f t="shared" si="17"/>
        <v>140</v>
      </c>
      <c r="B145" s="46" t="s">
        <v>2039</v>
      </c>
      <c r="C145" s="67">
        <v>308.60000000000002</v>
      </c>
      <c r="D145" s="46"/>
      <c r="E145" s="46"/>
      <c r="F145" s="46">
        <f t="shared" si="12"/>
        <v>308.60000000000002</v>
      </c>
      <c r="G145" s="82">
        <f t="shared" si="15"/>
        <v>1.1329473725019356E-3</v>
      </c>
      <c r="H145" s="135">
        <f t="shared" si="16"/>
        <v>4.8506575279984121</v>
      </c>
      <c r="I145" s="43">
        <f t="shared" si="13"/>
        <v>1.0671446561596507</v>
      </c>
      <c r="J145" s="43">
        <v>1.8042750510867152</v>
      </c>
      <c r="K145" s="135">
        <v>0.87770036676921992</v>
      </c>
      <c r="L145" s="82">
        <f t="shared" si="14"/>
        <v>2.7867069351957215E-2</v>
      </c>
    </row>
    <row r="146" spans="1:12" x14ac:dyDescent="0.25">
      <c r="A146" s="65">
        <f t="shared" si="17"/>
        <v>141</v>
      </c>
      <c r="B146" s="46" t="s">
        <v>2040</v>
      </c>
      <c r="C146" s="46">
        <v>441.9</v>
      </c>
      <c r="D146" s="46"/>
      <c r="E146" s="46"/>
      <c r="F146" s="46">
        <f t="shared" si="12"/>
        <v>441.9</v>
      </c>
      <c r="G146" s="82">
        <f t="shared" si="15"/>
        <v>1.622324834441365E-3</v>
      </c>
      <c r="H146" s="135">
        <f t="shared" si="16"/>
        <v>6.9459026624189821</v>
      </c>
      <c r="I146" s="43">
        <f t="shared" si="13"/>
        <v>1.5280985857321761</v>
      </c>
      <c r="J146" s="43">
        <v>2.5836330041322735</v>
      </c>
      <c r="K146" s="135">
        <v>1.2568236943464626</v>
      </c>
      <c r="L146" s="82">
        <f t="shared" si="14"/>
        <v>2.7867069351957218E-2</v>
      </c>
    </row>
    <row r="147" spans="1:12" x14ac:dyDescent="0.25">
      <c r="A147" s="65">
        <f t="shared" si="17"/>
        <v>142</v>
      </c>
      <c r="B147" s="46" t="s">
        <v>2041</v>
      </c>
      <c r="C147" s="46">
        <v>358</v>
      </c>
      <c r="D147" s="46"/>
      <c r="E147" s="46"/>
      <c r="F147" s="46">
        <f t="shared" si="12"/>
        <v>358</v>
      </c>
      <c r="G147" s="82">
        <f t="shared" si="15"/>
        <v>1.3143070620728868E-3</v>
      </c>
      <c r="H147" s="135">
        <f t="shared" si="16"/>
        <v>5.6271399709119612</v>
      </c>
      <c r="I147" s="43">
        <f t="shared" si="13"/>
        <v>1.2379707936006314</v>
      </c>
      <c r="J147" s="43">
        <v>2.0930993787720156</v>
      </c>
      <c r="K147" s="135">
        <v>1.0182006847160752</v>
      </c>
      <c r="L147" s="82">
        <f t="shared" si="14"/>
        <v>2.7867069351957218E-2</v>
      </c>
    </row>
    <row r="148" spans="1:12" x14ac:dyDescent="0.25">
      <c r="A148" s="65">
        <f t="shared" si="17"/>
        <v>143</v>
      </c>
      <c r="B148" s="46" t="s">
        <v>2042</v>
      </c>
      <c r="C148" s="46">
        <v>438.7</v>
      </c>
      <c r="D148" s="46"/>
      <c r="E148" s="46"/>
      <c r="F148" s="46">
        <f t="shared" si="12"/>
        <v>438.7</v>
      </c>
      <c r="G148" s="82">
        <f t="shared" si="15"/>
        <v>1.6105768383557974E-3</v>
      </c>
      <c r="H148" s="135">
        <f t="shared" si="16"/>
        <v>6.8956042045784285</v>
      </c>
      <c r="I148" s="43">
        <f t="shared" si="13"/>
        <v>1.5170329250072543</v>
      </c>
      <c r="J148" s="43">
        <v>2.564923735942132</v>
      </c>
      <c r="K148" s="135">
        <v>1.2477224591758158</v>
      </c>
      <c r="L148" s="82">
        <f t="shared" si="14"/>
        <v>2.7867069351957215E-2</v>
      </c>
    </row>
    <row r="149" spans="1:12" x14ac:dyDescent="0.25">
      <c r="A149" s="65">
        <f t="shared" si="17"/>
        <v>144</v>
      </c>
      <c r="B149" s="46" t="s">
        <v>2043</v>
      </c>
      <c r="C149" s="46">
        <v>378.9</v>
      </c>
      <c r="D149" s="46"/>
      <c r="E149" s="46"/>
      <c r="F149" s="46">
        <f t="shared" si="12"/>
        <v>378.9</v>
      </c>
      <c r="G149" s="82">
        <f t="shared" si="15"/>
        <v>1.3910361615067509E-3</v>
      </c>
      <c r="H149" s="135">
        <f t="shared" si="16"/>
        <v>5.9556517736830781</v>
      </c>
      <c r="I149" s="43">
        <f t="shared" si="13"/>
        <v>1.3102433902102772</v>
      </c>
      <c r="J149" s="43">
        <v>2.2152942866388741</v>
      </c>
      <c r="K149" s="135">
        <v>1.0776431269243598</v>
      </c>
      <c r="L149" s="82">
        <f t="shared" si="14"/>
        <v>2.7867069351957215E-2</v>
      </c>
    </row>
    <row r="150" spans="1:12" x14ac:dyDescent="0.25">
      <c r="A150" s="65">
        <f t="shared" si="17"/>
        <v>145</v>
      </c>
      <c r="B150" s="46" t="s">
        <v>2044</v>
      </c>
      <c r="C150" s="46">
        <v>243.9</v>
      </c>
      <c r="D150" s="46">
        <v>16.2</v>
      </c>
      <c r="E150" s="46">
        <v>35.6</v>
      </c>
      <c r="F150" s="46">
        <f t="shared" si="12"/>
        <v>295.70000000000005</v>
      </c>
      <c r="G150" s="82">
        <f t="shared" si="15"/>
        <v>1.0855882632819908E-3</v>
      </c>
      <c r="H150" s="135">
        <f t="shared" si="16"/>
        <v>4.6478918698286789</v>
      </c>
      <c r="I150" s="43">
        <f t="shared" si="13"/>
        <v>1.0225362113623093</v>
      </c>
      <c r="J150" s="43">
        <v>1.72885331369521</v>
      </c>
      <c r="K150" s="135">
        <v>0.84101101248755161</v>
      </c>
      <c r="L150" s="82">
        <f t="shared" si="14"/>
        <v>2.7867069351957218E-2</v>
      </c>
    </row>
    <row r="151" spans="1:12" x14ac:dyDescent="0.25">
      <c r="A151" s="65">
        <f t="shared" si="17"/>
        <v>146</v>
      </c>
      <c r="B151" s="46" t="s">
        <v>2045</v>
      </c>
      <c r="C151" s="46">
        <v>699.2</v>
      </c>
      <c r="D151" s="46"/>
      <c r="E151" s="46"/>
      <c r="F151" s="46">
        <f t="shared" si="12"/>
        <v>699.2</v>
      </c>
      <c r="G151" s="82">
        <f t="shared" si="15"/>
        <v>2.5669371446965434E-3</v>
      </c>
      <c r="H151" s="135">
        <f t="shared" si="16"/>
        <v>10.990213038161015</v>
      </c>
      <c r="I151" s="43">
        <f t="shared" si="13"/>
        <v>2.4178468683954231</v>
      </c>
      <c r="J151" s="43">
        <v>4.0879750995457922</v>
      </c>
      <c r="K151" s="135">
        <v>1.9886198847862564</v>
      </c>
      <c r="L151" s="82">
        <f t="shared" si="14"/>
        <v>2.7867069351957218E-2</v>
      </c>
    </row>
    <row r="152" spans="1:12" x14ac:dyDescent="0.25">
      <c r="A152" s="65">
        <f t="shared" si="17"/>
        <v>147</v>
      </c>
      <c r="B152" s="46" t="s">
        <v>2046</v>
      </c>
      <c r="C152" s="46">
        <v>765.5</v>
      </c>
      <c r="D152" s="46"/>
      <c r="E152" s="46"/>
      <c r="F152" s="46">
        <f t="shared" si="12"/>
        <v>765.5</v>
      </c>
      <c r="G152" s="82">
        <f t="shared" si="15"/>
        <v>2.810340938594399E-3</v>
      </c>
      <c r="H152" s="135">
        <f t="shared" si="16"/>
        <v>12.032334211544988</v>
      </c>
      <c r="I152" s="43">
        <f t="shared" si="13"/>
        <v>2.6471135265398975</v>
      </c>
      <c r="J152" s="43">
        <v>4.4756077498602744</v>
      </c>
      <c r="K152" s="135">
        <v>2.177186100978088</v>
      </c>
      <c r="L152" s="82">
        <f t="shared" si="14"/>
        <v>2.7867069351957211E-2</v>
      </c>
    </row>
    <row r="153" spans="1:12" x14ac:dyDescent="0.25">
      <c r="A153" s="65">
        <f t="shared" si="17"/>
        <v>148</v>
      </c>
      <c r="B153" s="46" t="s">
        <v>2047</v>
      </c>
      <c r="C153" s="46">
        <v>774.85</v>
      </c>
      <c r="D153" s="46">
        <v>31.4</v>
      </c>
      <c r="E153" s="46"/>
      <c r="F153" s="46">
        <f t="shared" si="12"/>
        <v>806.25</v>
      </c>
      <c r="G153" s="82">
        <f t="shared" si="15"/>
        <v>2.9599443262465506E-3</v>
      </c>
      <c r="H153" s="135">
        <f t="shared" si="16"/>
        <v>12.672853635608293</v>
      </c>
      <c r="I153" s="43">
        <f t="shared" si="13"/>
        <v>2.7880277998338245</v>
      </c>
      <c r="J153" s="43">
        <v>4.7138585869691001</v>
      </c>
      <c r="K153" s="135">
        <v>2.2930846426042892</v>
      </c>
      <c r="L153" s="82">
        <f t="shared" si="14"/>
        <v>2.7867069351957218E-2</v>
      </c>
    </row>
    <row r="154" spans="1:12" x14ac:dyDescent="0.25">
      <c r="A154" s="65">
        <f t="shared" si="17"/>
        <v>149</v>
      </c>
      <c r="B154" s="46" t="s">
        <v>2048</v>
      </c>
      <c r="C154" s="46">
        <v>506.14</v>
      </c>
      <c r="D154" s="46">
        <v>17.100000000000001</v>
      </c>
      <c r="E154" s="46"/>
      <c r="F154" s="46">
        <f t="shared" si="12"/>
        <v>523.24</v>
      </c>
      <c r="G154" s="82">
        <f t="shared" si="15"/>
        <v>1.9209442099413891E-3</v>
      </c>
      <c r="H154" s="135">
        <f t="shared" si="16"/>
        <v>8.2244265876535607</v>
      </c>
      <c r="I154" s="43">
        <f t="shared" si="13"/>
        <v>1.8093738492837834</v>
      </c>
      <c r="J154" s="43">
        <v>3.0591992149404175</v>
      </c>
      <c r="K154" s="135">
        <v>1.488165715840333</v>
      </c>
      <c r="L154" s="82">
        <f t="shared" si="14"/>
        <v>2.7867069351957218E-2</v>
      </c>
    </row>
    <row r="155" spans="1:12" x14ac:dyDescent="0.25">
      <c r="A155" s="65">
        <f t="shared" si="17"/>
        <v>150</v>
      </c>
      <c r="B155" s="46" t="s">
        <v>2049</v>
      </c>
      <c r="C155" s="46">
        <v>574.20000000000005</v>
      </c>
      <c r="D155" s="46"/>
      <c r="E155" s="46"/>
      <c r="F155" s="46">
        <f t="shared" si="12"/>
        <v>574.20000000000005</v>
      </c>
      <c r="G155" s="82">
        <f t="shared" si="15"/>
        <v>2.108031047604055E-3</v>
      </c>
      <c r="H155" s="135">
        <f t="shared" si="16"/>
        <v>9.0254295287643806</v>
      </c>
      <c r="I155" s="43">
        <f t="shared" si="13"/>
        <v>1.9855944963281638</v>
      </c>
      <c r="J155" s="43">
        <v>3.3571443108684123</v>
      </c>
      <c r="K155" s="135">
        <v>1.6331028859328782</v>
      </c>
      <c r="L155" s="82">
        <f t="shared" si="14"/>
        <v>2.7867069351957215E-2</v>
      </c>
    </row>
    <row r="156" spans="1:12" x14ac:dyDescent="0.25">
      <c r="A156" s="65">
        <f t="shared" si="17"/>
        <v>151</v>
      </c>
      <c r="B156" s="46" t="s">
        <v>2050</v>
      </c>
      <c r="C156" s="46">
        <v>265.10000000000002</v>
      </c>
      <c r="D156" s="46"/>
      <c r="E156" s="46"/>
      <c r="F156" s="46">
        <f t="shared" si="12"/>
        <v>265.10000000000002</v>
      </c>
      <c r="G156" s="82">
        <f t="shared" si="15"/>
        <v>9.7324805071374951E-4</v>
      </c>
      <c r="H156" s="135">
        <f t="shared" si="16"/>
        <v>4.1669128667283823</v>
      </c>
      <c r="I156" s="43">
        <f t="shared" si="13"/>
        <v>0.91672083068024413</v>
      </c>
      <c r="J156" s="43">
        <v>1.5499459366269872</v>
      </c>
      <c r="K156" s="135">
        <v>0.75398045116824453</v>
      </c>
      <c r="L156" s="82">
        <f t="shared" si="14"/>
        <v>2.7867069351957218E-2</v>
      </c>
    </row>
    <row r="157" spans="1:12" x14ac:dyDescent="0.25">
      <c r="A157" s="65">
        <f t="shared" si="17"/>
        <v>152</v>
      </c>
      <c r="B157" s="46" t="s">
        <v>2051</v>
      </c>
      <c r="C157" s="46">
        <v>733.7</v>
      </c>
      <c r="D157" s="46"/>
      <c r="E157" s="46"/>
      <c r="F157" s="46">
        <f t="shared" si="12"/>
        <v>733.7</v>
      </c>
      <c r="G157" s="82">
        <f t="shared" si="15"/>
        <v>2.69359522749407E-3</v>
      </c>
      <c r="H157" s="135">
        <f t="shared" si="16"/>
        <v>11.532493286754486</v>
      </c>
      <c r="I157" s="43">
        <f t="shared" si="13"/>
        <v>2.5371485230859867</v>
      </c>
      <c r="J157" s="43">
        <v>4.289684397220749</v>
      </c>
      <c r="K157" s="135">
        <v>2.0867425764697889</v>
      </c>
      <c r="L157" s="82">
        <f t="shared" si="14"/>
        <v>2.7867069351957218E-2</v>
      </c>
    </row>
    <row r="158" spans="1:12" x14ac:dyDescent="0.25">
      <c r="A158" s="65">
        <f t="shared" si="17"/>
        <v>153</v>
      </c>
      <c r="B158" s="46" t="s">
        <v>2052</v>
      </c>
      <c r="C158" s="46">
        <v>560.1</v>
      </c>
      <c r="D158" s="46"/>
      <c r="E158" s="46"/>
      <c r="F158" s="46">
        <f t="shared" si="12"/>
        <v>560.1</v>
      </c>
      <c r="G158" s="82">
        <f t="shared" si="15"/>
        <v>2.0562664398520222E-3</v>
      </c>
      <c r="H158" s="135">
        <f t="shared" si="16"/>
        <v>8.8038019489044395</v>
      </c>
      <c r="I158" s="43">
        <f t="shared" si="13"/>
        <v>1.9368364287589768</v>
      </c>
      <c r="J158" s="43">
        <v>3.2747065979056038</v>
      </c>
      <c r="K158" s="135">
        <v>1.5930005684622168</v>
      </c>
      <c r="L158" s="82">
        <f t="shared" si="14"/>
        <v>2.7867069351957218E-2</v>
      </c>
    </row>
    <row r="159" spans="1:12" x14ac:dyDescent="0.25">
      <c r="A159" s="65">
        <f t="shared" si="17"/>
        <v>154</v>
      </c>
      <c r="B159" s="46" t="s">
        <v>2053</v>
      </c>
      <c r="C159" s="46">
        <v>635.20000000000005</v>
      </c>
      <c r="D159" s="46">
        <v>38.700000000000003</v>
      </c>
      <c r="E159" s="46"/>
      <c r="F159" s="46">
        <f t="shared" si="12"/>
        <v>673.90000000000009</v>
      </c>
      <c r="G159" s="82">
        <f t="shared" si="15"/>
        <v>2.4740545506450238E-3</v>
      </c>
      <c r="H159" s="135">
        <f t="shared" si="16"/>
        <v>10.592540855859136</v>
      </c>
      <c r="I159" s="43">
        <f t="shared" si="13"/>
        <v>2.3303589882890101</v>
      </c>
      <c r="J159" s="43">
        <v>3.9400549479174907</v>
      </c>
      <c r="K159" s="135">
        <v>1.9166632442183327</v>
      </c>
      <c r="L159" s="82">
        <f t="shared" si="14"/>
        <v>2.7867069351957215E-2</v>
      </c>
    </row>
    <row r="160" spans="1:12" x14ac:dyDescent="0.25">
      <c r="A160" s="65">
        <f t="shared" si="17"/>
        <v>155</v>
      </c>
      <c r="B160" s="46" t="s">
        <v>2054</v>
      </c>
      <c r="C160" s="46">
        <v>485.6</v>
      </c>
      <c r="D160" s="46"/>
      <c r="E160" s="46"/>
      <c r="F160" s="46">
        <f t="shared" si="12"/>
        <v>485.6</v>
      </c>
      <c r="G160" s="82">
        <f t="shared" si="15"/>
        <v>1.7827584059848991E-3</v>
      </c>
      <c r="H160" s="135">
        <f t="shared" si="16"/>
        <v>7.6327909773040457</v>
      </c>
      <c r="I160" s="43">
        <f t="shared" si="13"/>
        <v>1.6792140150068902</v>
      </c>
      <c r="J160" s="43">
        <v>2.8391314478538856</v>
      </c>
      <c r="K160" s="135">
        <v>1.3811124371456036</v>
      </c>
      <c r="L160" s="82">
        <f t="shared" si="14"/>
        <v>2.7867069351957215E-2</v>
      </c>
    </row>
    <row r="161" spans="1:12" x14ac:dyDescent="0.25">
      <c r="A161" s="65">
        <f t="shared" si="17"/>
        <v>156</v>
      </c>
      <c r="B161" s="46" t="s">
        <v>2055</v>
      </c>
      <c r="C161" s="46">
        <v>464.9</v>
      </c>
      <c r="D161" s="46"/>
      <c r="E161" s="46"/>
      <c r="F161" s="46">
        <f t="shared" si="12"/>
        <v>464.9</v>
      </c>
      <c r="G161" s="82">
        <f t="shared" si="15"/>
        <v>1.7067635563063829E-3</v>
      </c>
      <c r="H161" s="135">
        <f t="shared" si="16"/>
        <v>7.3074228281479625</v>
      </c>
      <c r="I161" s="43">
        <f t="shared" si="13"/>
        <v>1.6076330221925517</v>
      </c>
      <c r="J161" s="43">
        <v>2.7181058692489111</v>
      </c>
      <c r="K161" s="135">
        <v>1.3222388221354842</v>
      </c>
      <c r="L161" s="82">
        <f t="shared" si="14"/>
        <v>2.7867069351957218E-2</v>
      </c>
    </row>
    <row r="162" spans="1:12" x14ac:dyDescent="0.25">
      <c r="A162" s="65">
        <f t="shared" si="17"/>
        <v>157</v>
      </c>
      <c r="B162" s="46" t="s">
        <v>2056</v>
      </c>
      <c r="C162" s="46">
        <v>624.1</v>
      </c>
      <c r="D162" s="46"/>
      <c r="E162" s="46"/>
      <c r="F162" s="46">
        <f t="shared" si="12"/>
        <v>624.1</v>
      </c>
      <c r="G162" s="82">
        <f t="shared" si="15"/>
        <v>2.2912263615633764E-3</v>
      </c>
      <c r="H162" s="135">
        <f t="shared" si="16"/>
        <v>9.8097711057155177</v>
      </c>
      <c r="I162" s="43">
        <f t="shared" si="13"/>
        <v>2.1581496432574139</v>
      </c>
      <c r="J162" s="43">
        <v>3.6488919617084221</v>
      </c>
      <c r="K162" s="135">
        <v>1.7750252718751469</v>
      </c>
      <c r="L162" s="82">
        <f t="shared" si="14"/>
        <v>2.7867069351957215E-2</v>
      </c>
    </row>
    <row r="163" spans="1:12" x14ac:dyDescent="0.25">
      <c r="A163" s="65">
        <f t="shared" si="17"/>
        <v>158</v>
      </c>
      <c r="B163" s="46" t="s">
        <v>2057</v>
      </c>
      <c r="C163" s="46">
        <v>764.3</v>
      </c>
      <c r="D163" s="46"/>
      <c r="E163" s="46"/>
      <c r="F163" s="46">
        <f t="shared" si="12"/>
        <v>764.3</v>
      </c>
      <c r="G163" s="82">
        <f t="shared" si="15"/>
        <v>2.8059354400623111E-3</v>
      </c>
      <c r="H163" s="135">
        <f t="shared" si="16"/>
        <v>12.013472289854782</v>
      </c>
      <c r="I163" s="43">
        <f t="shared" si="13"/>
        <v>2.6429639037680519</v>
      </c>
      <c r="J163" s="43">
        <v>4.4685917742889707</v>
      </c>
      <c r="K163" s="135">
        <v>2.1737731377890954</v>
      </c>
      <c r="L163" s="82">
        <f t="shared" si="14"/>
        <v>2.7867069351957218E-2</v>
      </c>
    </row>
    <row r="164" spans="1:12" x14ac:dyDescent="0.25">
      <c r="A164" s="65">
        <f t="shared" si="17"/>
        <v>159</v>
      </c>
      <c r="B164" s="46" t="s">
        <v>2058</v>
      </c>
      <c r="C164" s="46">
        <v>726.1</v>
      </c>
      <c r="D164" s="46"/>
      <c r="E164" s="46">
        <v>20.6</v>
      </c>
      <c r="F164" s="46">
        <f t="shared" si="12"/>
        <v>746.7</v>
      </c>
      <c r="G164" s="82">
        <f t="shared" si="15"/>
        <v>2.741321461591689E-3</v>
      </c>
      <c r="H164" s="135">
        <f t="shared" si="16"/>
        <v>11.736830771731736</v>
      </c>
      <c r="I164" s="43">
        <f t="shared" si="13"/>
        <v>2.582102769780982</v>
      </c>
      <c r="J164" s="43">
        <v>4.3656907992431968</v>
      </c>
      <c r="K164" s="135">
        <v>2.12371634435054</v>
      </c>
      <c r="L164" s="82">
        <f t="shared" si="14"/>
        <v>2.7867069351957215E-2</v>
      </c>
    </row>
    <row r="165" spans="1:12" x14ac:dyDescent="0.25">
      <c r="A165" s="65">
        <f t="shared" si="17"/>
        <v>160</v>
      </c>
      <c r="B165" s="46" t="s">
        <v>2059</v>
      </c>
      <c r="C165" s="46">
        <v>644.70000000000005</v>
      </c>
      <c r="D165" s="46">
        <v>38.200000000000003</v>
      </c>
      <c r="E165" s="46">
        <v>32.799999999999997</v>
      </c>
      <c r="F165" s="46">
        <f t="shared" si="12"/>
        <v>715.7</v>
      </c>
      <c r="G165" s="82">
        <f t="shared" si="15"/>
        <v>2.627512749512752E-3</v>
      </c>
      <c r="H165" s="135">
        <f t="shared" si="16"/>
        <v>11.249564461401372</v>
      </c>
      <c r="I165" s="43">
        <f t="shared" si="13"/>
        <v>2.4749041815083017</v>
      </c>
      <c r="J165" s="43">
        <v>4.1844447636512063</v>
      </c>
      <c r="K165" s="135">
        <v>2.0355481286349022</v>
      </c>
      <c r="L165" s="82">
        <f t="shared" si="14"/>
        <v>2.7867069351957222E-2</v>
      </c>
    </row>
    <row r="166" spans="1:12" x14ac:dyDescent="0.25">
      <c r="A166" s="65">
        <f t="shared" si="17"/>
        <v>161</v>
      </c>
      <c r="B166" s="46" t="s">
        <v>2060</v>
      </c>
      <c r="C166" s="46">
        <v>233.7</v>
      </c>
      <c r="D166" s="46"/>
      <c r="E166" s="46"/>
      <c r="F166" s="46">
        <f t="shared" si="12"/>
        <v>233.7</v>
      </c>
      <c r="G166" s="82">
        <f t="shared" si="15"/>
        <v>8.5797083912411633E-4</v>
      </c>
      <c r="H166" s="135">
        <f t="shared" si="16"/>
        <v>3.6733592491679476</v>
      </c>
      <c r="I166" s="43">
        <f t="shared" si="13"/>
        <v>0.80813903481694849</v>
      </c>
      <c r="J166" s="43">
        <v>1.3663612425112293</v>
      </c>
      <c r="K166" s="135">
        <v>0.66467458105627575</v>
      </c>
      <c r="L166" s="82">
        <f t="shared" si="14"/>
        <v>2.7867069351957218E-2</v>
      </c>
    </row>
    <row r="167" spans="1:12" x14ac:dyDescent="0.25">
      <c r="A167" s="65">
        <f t="shared" si="17"/>
        <v>162</v>
      </c>
      <c r="B167" s="46" t="s">
        <v>2061</v>
      </c>
      <c r="C167" s="46">
        <v>428.1</v>
      </c>
      <c r="D167" s="46">
        <v>104.4</v>
      </c>
      <c r="E167" s="46">
        <v>125.8</v>
      </c>
      <c r="F167" s="46">
        <f t="shared" si="12"/>
        <v>658.3</v>
      </c>
      <c r="G167" s="82">
        <f t="shared" si="15"/>
        <v>2.4167830697278811E-3</v>
      </c>
      <c r="H167" s="135">
        <f t="shared" si="16"/>
        <v>10.347335873886436</v>
      </c>
      <c r="I167" s="43">
        <f t="shared" si="13"/>
        <v>2.2764138922550159</v>
      </c>
      <c r="J167" s="43">
        <v>3.8488472654905528</v>
      </c>
      <c r="K167" s="135">
        <v>1.8722947227614306</v>
      </c>
      <c r="L167" s="82">
        <f t="shared" si="14"/>
        <v>2.7867069351957222E-2</v>
      </c>
    </row>
    <row r="168" spans="1:12" x14ac:dyDescent="0.25">
      <c r="A168" s="65">
        <f t="shared" si="17"/>
        <v>163</v>
      </c>
      <c r="B168" s="46" t="s">
        <v>2062</v>
      </c>
      <c r="C168" s="46">
        <v>692.5</v>
      </c>
      <c r="D168" s="46"/>
      <c r="E168" s="46">
        <v>41</v>
      </c>
      <c r="F168" s="46">
        <f t="shared" si="12"/>
        <v>733.5</v>
      </c>
      <c r="G168" s="82">
        <f t="shared" si="15"/>
        <v>2.6928609777387221E-3</v>
      </c>
      <c r="H168" s="135">
        <f t="shared" si="16"/>
        <v>11.529349633139452</v>
      </c>
      <c r="I168" s="43">
        <f t="shared" si="13"/>
        <v>2.5364569192906794</v>
      </c>
      <c r="J168" s="43">
        <v>4.2885150679588646</v>
      </c>
      <c r="K168" s="135">
        <v>2.0861737492716235</v>
      </c>
      <c r="L168" s="82">
        <f t="shared" si="14"/>
        <v>2.7867069351957218E-2</v>
      </c>
    </row>
    <row r="169" spans="1:12" x14ac:dyDescent="0.25">
      <c r="A169" s="65">
        <f t="shared" si="17"/>
        <v>164</v>
      </c>
      <c r="B169" s="46" t="s">
        <v>2063</v>
      </c>
      <c r="C169" s="46">
        <v>739</v>
      </c>
      <c r="D169" s="46"/>
      <c r="E169" s="46">
        <v>21.7</v>
      </c>
      <c r="F169" s="46">
        <f t="shared" si="12"/>
        <v>760.7</v>
      </c>
      <c r="G169" s="82">
        <f t="shared" si="15"/>
        <v>2.7927189444660479E-3</v>
      </c>
      <c r="H169" s="135">
        <f t="shared" si="16"/>
        <v>11.95688652478416</v>
      </c>
      <c r="I169" s="43">
        <f t="shared" si="13"/>
        <v>2.6305150354525151</v>
      </c>
      <c r="J169" s="43">
        <v>4.447543847575063</v>
      </c>
      <c r="K169" s="135">
        <v>2.1635342482221183</v>
      </c>
      <c r="L169" s="82">
        <f t="shared" si="14"/>
        <v>2.7867069351957215E-2</v>
      </c>
    </row>
    <row r="170" spans="1:12" x14ac:dyDescent="0.25">
      <c r="A170" s="65">
        <f t="shared" si="17"/>
        <v>165</v>
      </c>
      <c r="B170" s="46" t="s">
        <v>2064</v>
      </c>
      <c r="C170" s="46">
        <v>571.5</v>
      </c>
      <c r="D170" s="46"/>
      <c r="E170" s="46"/>
      <c r="F170" s="46">
        <f t="shared" si="12"/>
        <v>571.5</v>
      </c>
      <c r="G170" s="82">
        <f t="shared" si="15"/>
        <v>2.0981186759068569E-3</v>
      </c>
      <c r="H170" s="135">
        <f t="shared" si="16"/>
        <v>8.9829902049614123</v>
      </c>
      <c r="I170" s="43">
        <f t="shared" si="13"/>
        <v>1.9762578450915107</v>
      </c>
      <c r="J170" s="43">
        <v>3.3413583658329808</v>
      </c>
      <c r="K170" s="135">
        <v>1.625423718757645</v>
      </c>
      <c r="L170" s="82">
        <f t="shared" si="14"/>
        <v>2.7867069351957215E-2</v>
      </c>
    </row>
    <row r="171" spans="1:12" x14ac:dyDescent="0.25">
      <c r="A171" s="65">
        <f t="shared" si="17"/>
        <v>166</v>
      </c>
      <c r="B171" s="46" t="s">
        <v>2065</v>
      </c>
      <c r="C171" s="46">
        <v>539.9</v>
      </c>
      <c r="D171" s="46">
        <v>31.5</v>
      </c>
      <c r="E171" s="46"/>
      <c r="F171" s="46">
        <f t="shared" si="12"/>
        <v>571.4</v>
      </c>
      <c r="G171" s="82">
        <f t="shared" si="15"/>
        <v>2.0977515510291829E-3</v>
      </c>
      <c r="H171" s="135">
        <f t="shared" si="16"/>
        <v>8.9814183781538954</v>
      </c>
      <c r="I171" s="43">
        <f t="shared" si="13"/>
        <v>1.975912043193857</v>
      </c>
      <c r="J171" s="43">
        <v>3.3407737012020386</v>
      </c>
      <c r="K171" s="135">
        <v>1.6251393051585621</v>
      </c>
      <c r="L171" s="82">
        <f t="shared" si="14"/>
        <v>2.7867069351957218E-2</v>
      </c>
    </row>
    <row r="172" spans="1:12" x14ac:dyDescent="0.25">
      <c r="A172" s="65">
        <f t="shared" si="17"/>
        <v>167</v>
      </c>
      <c r="B172" s="46" t="s">
        <v>2066</v>
      </c>
      <c r="C172" s="46">
        <v>555.79999999999995</v>
      </c>
      <c r="D172" s="46">
        <v>65.2</v>
      </c>
      <c r="E172" s="46"/>
      <c r="F172" s="46">
        <f t="shared" si="12"/>
        <v>621</v>
      </c>
      <c r="G172" s="82">
        <f t="shared" si="15"/>
        <v>2.2798454903554823E-3</v>
      </c>
      <c r="H172" s="135">
        <f t="shared" si="16"/>
        <v>9.76104447468248</v>
      </c>
      <c r="I172" s="43">
        <f t="shared" si="13"/>
        <v>2.1474297844301455</v>
      </c>
      <c r="J172" s="43">
        <v>3.6307673581492237</v>
      </c>
      <c r="K172" s="135">
        <v>1.7662084503035829</v>
      </c>
      <c r="L172" s="82">
        <f t="shared" si="14"/>
        <v>2.7867069351957222E-2</v>
      </c>
    </row>
    <row r="173" spans="1:12" x14ac:dyDescent="0.25">
      <c r="A173" s="65">
        <f t="shared" si="17"/>
        <v>168</v>
      </c>
      <c r="B173" s="46" t="s">
        <v>2067</v>
      </c>
      <c r="C173" s="46">
        <v>627.5</v>
      </c>
      <c r="D173" s="46">
        <v>32.299999999999997</v>
      </c>
      <c r="E173" s="46"/>
      <c r="F173" s="46">
        <f t="shared" si="12"/>
        <v>659.8</v>
      </c>
      <c r="G173" s="82">
        <f t="shared" si="15"/>
        <v>2.4222899428929909E-3</v>
      </c>
      <c r="H173" s="135">
        <f t="shared" si="16"/>
        <v>10.370913275999195</v>
      </c>
      <c r="I173" s="43">
        <f t="shared" si="13"/>
        <v>2.2816009207198227</v>
      </c>
      <c r="J173" s="43">
        <v>3.8576172349546818</v>
      </c>
      <c r="K173" s="135">
        <v>1.8765609267476713</v>
      </c>
      <c r="L173" s="82">
        <f t="shared" si="14"/>
        <v>2.7867069351957218E-2</v>
      </c>
    </row>
    <row r="174" spans="1:12" x14ac:dyDescent="0.25">
      <c r="A174" s="65">
        <f t="shared" si="17"/>
        <v>169</v>
      </c>
      <c r="B174" s="46" t="s">
        <v>2068</v>
      </c>
      <c r="C174" s="46">
        <v>647.1</v>
      </c>
      <c r="D174" s="46">
        <v>50</v>
      </c>
      <c r="E174" s="46">
        <v>99.3</v>
      </c>
      <c r="F174" s="46">
        <f t="shared" si="12"/>
        <v>796.4</v>
      </c>
      <c r="G174" s="82">
        <f t="shared" si="15"/>
        <v>2.923782525795662E-3</v>
      </c>
      <c r="H174" s="135">
        <f t="shared" si="16"/>
        <v>12.518028695067837</v>
      </c>
      <c r="I174" s="43">
        <f t="shared" si="13"/>
        <v>2.7539663129149243</v>
      </c>
      <c r="J174" s="43">
        <v>4.6562691208213227</v>
      </c>
      <c r="K174" s="135">
        <v>2.2650699030946426</v>
      </c>
      <c r="L174" s="82">
        <f t="shared" si="14"/>
        <v>2.7867069351957215E-2</v>
      </c>
    </row>
    <row r="175" spans="1:12" x14ac:dyDescent="0.25">
      <c r="A175" s="65">
        <f t="shared" si="17"/>
        <v>170</v>
      </c>
      <c r="B175" s="46" t="s">
        <v>2069</v>
      </c>
      <c r="C175" s="46">
        <v>560.79999999999995</v>
      </c>
      <c r="D175" s="46"/>
      <c r="E175" s="46"/>
      <c r="F175" s="46">
        <f t="shared" si="12"/>
        <v>560.79999999999995</v>
      </c>
      <c r="G175" s="82">
        <f t="shared" si="15"/>
        <v>2.0588363139957401E-3</v>
      </c>
      <c r="H175" s="135">
        <f t="shared" si="16"/>
        <v>8.8148047365570612</v>
      </c>
      <c r="I175" s="43">
        <f t="shared" si="13"/>
        <v>1.9392570420425534</v>
      </c>
      <c r="J175" s="43">
        <v>3.2787992503221965</v>
      </c>
      <c r="K175" s="135">
        <v>1.5949914636557956</v>
      </c>
      <c r="L175" s="82">
        <f t="shared" si="14"/>
        <v>2.7867069351957218E-2</v>
      </c>
    </row>
    <row r="176" spans="1:12" x14ac:dyDescent="0.25">
      <c r="A176" s="65">
        <f t="shared" si="17"/>
        <v>171</v>
      </c>
      <c r="B176" s="46" t="s">
        <v>2070</v>
      </c>
      <c r="C176" s="46">
        <v>584.1</v>
      </c>
      <c r="D176" s="46"/>
      <c r="E176" s="46"/>
      <c r="F176" s="46">
        <f t="shared" si="12"/>
        <v>584.1</v>
      </c>
      <c r="G176" s="82">
        <f t="shared" si="15"/>
        <v>2.1443764104937799E-3</v>
      </c>
      <c r="H176" s="135">
        <f t="shared" si="16"/>
        <v>9.1810403827085931</v>
      </c>
      <c r="I176" s="43">
        <f t="shared" si="13"/>
        <v>2.0198288841958907</v>
      </c>
      <c r="J176" s="43">
        <v>3.4150261093316607</v>
      </c>
      <c r="K176" s="135">
        <v>1.6612598322420657</v>
      </c>
      <c r="L176" s="82">
        <f t="shared" si="14"/>
        <v>2.7867069351957215E-2</v>
      </c>
    </row>
    <row r="177" spans="1:12" x14ac:dyDescent="0.25">
      <c r="A177" s="65">
        <f t="shared" si="17"/>
        <v>172</v>
      </c>
      <c r="B177" s="46" t="s">
        <v>2071</v>
      </c>
      <c r="C177" s="46">
        <v>557.1</v>
      </c>
      <c r="D177" s="46">
        <v>231.9</v>
      </c>
      <c r="E177" s="46"/>
      <c r="F177" s="46">
        <f t="shared" si="12"/>
        <v>789</v>
      </c>
      <c r="G177" s="82">
        <f t="shared" si="15"/>
        <v>2.8966152848477868E-3</v>
      </c>
      <c r="H177" s="135">
        <f t="shared" si="16"/>
        <v>12.401713511311556</v>
      </c>
      <c r="I177" s="43">
        <f t="shared" si="13"/>
        <v>2.7283769724885425</v>
      </c>
      <c r="J177" s="43">
        <v>4.6130039381316212</v>
      </c>
      <c r="K177" s="135">
        <v>2.2440232967625233</v>
      </c>
      <c r="L177" s="82">
        <f t="shared" si="14"/>
        <v>2.7867069351957215E-2</v>
      </c>
    </row>
    <row r="178" spans="1:12" x14ac:dyDescent="0.25">
      <c r="A178" s="65">
        <f t="shared" si="17"/>
        <v>173</v>
      </c>
      <c r="B178" s="46" t="s">
        <v>2072</v>
      </c>
      <c r="C178" s="46">
        <v>2669.4</v>
      </c>
      <c r="D178" s="46"/>
      <c r="E178" s="46">
        <v>28.5</v>
      </c>
      <c r="F178" s="46">
        <f t="shared" si="12"/>
        <v>2697.9</v>
      </c>
      <c r="G178" s="82">
        <f t="shared" si="15"/>
        <v>9.9046620747665973E-3</v>
      </c>
      <c r="H178" s="135">
        <f t="shared" si="16"/>
        <v>42.406315440009443</v>
      </c>
      <c r="I178" s="43">
        <f t="shared" si="13"/>
        <v>9.3293893968020782</v>
      </c>
      <c r="J178" s="43">
        <v>15.773667078181624</v>
      </c>
      <c r="K178" s="135">
        <v>7.6731944896522322</v>
      </c>
      <c r="L178" s="82">
        <f t="shared" si="14"/>
        <v>2.7867069351957218E-2</v>
      </c>
    </row>
    <row r="179" spans="1:12" x14ac:dyDescent="0.25">
      <c r="A179" s="65">
        <f t="shared" si="17"/>
        <v>174</v>
      </c>
      <c r="B179" s="46" t="s">
        <v>2073</v>
      </c>
      <c r="C179" s="68">
        <v>671.45</v>
      </c>
      <c r="D179" s="68"/>
      <c r="E179" s="68"/>
      <c r="F179" s="46">
        <f t="shared" si="12"/>
        <v>671.45</v>
      </c>
      <c r="G179" s="82">
        <f t="shared" si="15"/>
        <v>2.4650599911420108E-3</v>
      </c>
      <c r="H179" s="135">
        <f t="shared" si="16"/>
        <v>10.554031099074962</v>
      </c>
      <c r="I179" s="43">
        <f t="shared" si="13"/>
        <v>2.3218868417964917</v>
      </c>
      <c r="J179" s="43">
        <v>3.9257306644594139</v>
      </c>
      <c r="K179" s="135">
        <v>1.9096951110408065</v>
      </c>
      <c r="L179" s="82">
        <f t="shared" si="14"/>
        <v>2.7867069351957218E-2</v>
      </c>
    </row>
    <row r="180" spans="1:12" x14ac:dyDescent="0.25">
      <c r="A180" s="65">
        <f t="shared" si="17"/>
        <v>175</v>
      </c>
      <c r="B180" s="68" t="s">
        <v>776</v>
      </c>
      <c r="C180" s="68">
        <v>606.9</v>
      </c>
      <c r="D180" s="68"/>
      <c r="E180" s="68"/>
      <c r="F180" s="68">
        <f t="shared" si="12"/>
        <v>606.9</v>
      </c>
      <c r="G180" s="82">
        <f t="shared" si="15"/>
        <v>2.2280808826034499E-3</v>
      </c>
      <c r="H180" s="135">
        <f t="shared" si="16"/>
        <v>9.5394168948225406</v>
      </c>
      <c r="I180" s="43">
        <f t="shared" si="13"/>
        <v>2.098671716860959</v>
      </c>
      <c r="J180" s="43">
        <v>3.5483296451864144</v>
      </c>
      <c r="K180" s="135">
        <v>1.7261061328329217</v>
      </c>
      <c r="L180" s="136">
        <f t="shared" si="14"/>
        <v>2.7867069351957218E-2</v>
      </c>
    </row>
    <row r="181" spans="1:12" x14ac:dyDescent="0.25">
      <c r="A181" s="65">
        <f t="shared" si="17"/>
        <v>176</v>
      </c>
      <c r="B181" s="68" t="s">
        <v>777</v>
      </c>
      <c r="C181" s="68">
        <v>487</v>
      </c>
      <c r="D181" s="68"/>
      <c r="E181" s="68"/>
      <c r="F181" s="68">
        <f t="shared" si="12"/>
        <v>487</v>
      </c>
      <c r="G181" s="82">
        <f t="shared" si="15"/>
        <v>1.7878981542723349E-3</v>
      </c>
      <c r="H181" s="135">
        <f t="shared" si="16"/>
        <v>7.6547965526092883</v>
      </c>
      <c r="I181" s="43">
        <f t="shared" si="13"/>
        <v>1.6840552415740435</v>
      </c>
      <c r="J181" s="43">
        <v>2.847316752687072</v>
      </c>
      <c r="K181" s="135">
        <v>1.3850942275327613</v>
      </c>
      <c r="L181" s="136">
        <f t="shared" si="14"/>
        <v>2.7867069351957222E-2</v>
      </c>
    </row>
    <row r="182" spans="1:12" x14ac:dyDescent="0.25">
      <c r="A182" s="65">
        <f t="shared" si="17"/>
        <v>177</v>
      </c>
      <c r="B182" s="68" t="s">
        <v>778</v>
      </c>
      <c r="C182" s="68">
        <v>450.5</v>
      </c>
      <c r="D182" s="68"/>
      <c r="E182" s="68"/>
      <c r="F182" s="68">
        <f t="shared" si="12"/>
        <v>450.5</v>
      </c>
      <c r="G182" s="82">
        <f t="shared" si="15"/>
        <v>1.6538975739213283E-3</v>
      </c>
      <c r="H182" s="135">
        <f t="shared" si="16"/>
        <v>7.0810797678654707</v>
      </c>
      <c r="I182" s="43">
        <f t="shared" si="13"/>
        <v>1.5578375489304035</v>
      </c>
      <c r="J182" s="43">
        <v>2.6339141623932774</v>
      </c>
      <c r="K182" s="135">
        <v>1.2812832638675749</v>
      </c>
      <c r="L182" s="136">
        <f t="shared" si="14"/>
        <v>2.7867069351957215E-2</v>
      </c>
    </row>
    <row r="183" spans="1:12" x14ac:dyDescent="0.25">
      <c r="A183" s="65">
        <f t="shared" si="17"/>
        <v>178</v>
      </c>
      <c r="B183" s="68" t="s">
        <v>779</v>
      </c>
      <c r="C183" s="68">
        <v>2680.77</v>
      </c>
      <c r="D183" s="68"/>
      <c r="E183" s="68"/>
      <c r="F183" s="68">
        <f t="shared" si="12"/>
        <v>2680.77</v>
      </c>
      <c r="G183" s="82">
        <f t="shared" si="15"/>
        <v>9.8417735832210407E-3</v>
      </c>
      <c r="H183" s="135">
        <f t="shared" si="16"/>
        <v>42.137061507881725</v>
      </c>
      <c r="I183" s="43">
        <f t="shared" si="13"/>
        <v>9.27015353173398</v>
      </c>
      <c r="J183" s="43">
        <v>15.673514026901277</v>
      </c>
      <c r="K183" s="135">
        <v>7.6244744401293651</v>
      </c>
      <c r="L183" s="136">
        <f t="shared" si="14"/>
        <v>2.7867069351957215E-2</v>
      </c>
    </row>
    <row r="184" spans="1:12" x14ac:dyDescent="0.25">
      <c r="A184" s="65">
        <f t="shared" si="17"/>
        <v>179</v>
      </c>
      <c r="B184" s="68" t="s">
        <v>780</v>
      </c>
      <c r="C184" s="68">
        <v>995.3</v>
      </c>
      <c r="D184" s="68"/>
      <c r="E184" s="68"/>
      <c r="F184" s="68">
        <f t="shared" si="12"/>
        <v>995.3</v>
      </c>
      <c r="G184" s="82">
        <f t="shared" si="15"/>
        <v>3.6539939074892295E-3</v>
      </c>
      <c r="H184" s="135">
        <f t="shared" si="16"/>
        <v>15.644392215219762</v>
      </c>
      <c r="I184" s="43">
        <f t="shared" si="13"/>
        <v>3.4417662873483477</v>
      </c>
      <c r="J184" s="43">
        <v>5.8191670717647686</v>
      </c>
      <c r="K184" s="135">
        <v>2.8307685516701384</v>
      </c>
      <c r="L184" s="136">
        <f t="shared" si="14"/>
        <v>2.7867069351957218E-2</v>
      </c>
    </row>
    <row r="185" spans="1:12" x14ac:dyDescent="0.25">
      <c r="A185" s="65">
        <f t="shared" si="17"/>
        <v>180</v>
      </c>
      <c r="B185" s="68" t="s">
        <v>781</v>
      </c>
      <c r="C185" s="68">
        <v>2062.92</v>
      </c>
      <c r="D185" s="68"/>
      <c r="E185" s="68"/>
      <c r="F185" s="68">
        <f t="shared" si="12"/>
        <v>2062.92</v>
      </c>
      <c r="G185" s="82">
        <f t="shared" si="15"/>
        <v>7.5734925265122897E-3</v>
      </c>
      <c r="H185" s="135">
        <f t="shared" si="16"/>
        <v>32.425529577636041</v>
      </c>
      <c r="I185" s="43">
        <f t="shared" si="13"/>
        <v>7.1336165070799291</v>
      </c>
      <c r="J185" s="43">
        <v>12.061163604626724</v>
      </c>
      <c r="K185" s="135">
        <v>5.8672250181968879</v>
      </c>
      <c r="L185" s="136">
        <f t="shared" si="14"/>
        <v>2.7867069351957215E-2</v>
      </c>
    </row>
    <row r="186" spans="1:12" x14ac:dyDescent="0.25">
      <c r="A186" s="65">
        <f t="shared" si="17"/>
        <v>181</v>
      </c>
      <c r="B186" s="68" t="s">
        <v>782</v>
      </c>
      <c r="C186" s="68">
        <v>706.9</v>
      </c>
      <c r="D186" s="68"/>
      <c r="E186" s="68">
        <v>19.8</v>
      </c>
      <c r="F186" s="68">
        <f t="shared" si="12"/>
        <v>726.69999999999993</v>
      </c>
      <c r="G186" s="82">
        <f t="shared" si="15"/>
        <v>2.6678964860568904E-3</v>
      </c>
      <c r="H186" s="135">
        <f t="shared" si="16"/>
        <v>11.422465410228273</v>
      </c>
      <c r="I186" s="43">
        <f t="shared" si="13"/>
        <v>2.5129423902502204</v>
      </c>
      <c r="J186" s="43">
        <v>4.2487578730548154</v>
      </c>
      <c r="K186" s="135">
        <v>2.0668336245339991</v>
      </c>
      <c r="L186" s="136">
        <f t="shared" si="14"/>
        <v>2.7867069351957215E-2</v>
      </c>
    </row>
    <row r="187" spans="1:12" x14ac:dyDescent="0.25">
      <c r="A187" s="65">
        <f t="shared" si="17"/>
        <v>182</v>
      </c>
      <c r="B187" s="68" t="s">
        <v>783</v>
      </c>
      <c r="C187" s="68">
        <v>682.6</v>
      </c>
      <c r="D187" s="68"/>
      <c r="E187" s="68">
        <v>11.5</v>
      </c>
      <c r="F187" s="68">
        <f t="shared" si="12"/>
        <v>694.1</v>
      </c>
      <c r="G187" s="82">
        <f t="shared" si="15"/>
        <v>2.54821377593517E-3</v>
      </c>
      <c r="H187" s="135">
        <f t="shared" si="16"/>
        <v>10.910049870977634</v>
      </c>
      <c r="I187" s="43">
        <f t="shared" si="13"/>
        <v>2.4002109716150795</v>
      </c>
      <c r="J187" s="43">
        <v>4.0581572033677551</v>
      </c>
      <c r="K187" s="135">
        <v>1.9741147912330383</v>
      </c>
      <c r="L187" s="136">
        <f t="shared" si="14"/>
        <v>2.7867069351957218E-2</v>
      </c>
    </row>
    <row r="188" spans="1:12" x14ac:dyDescent="0.25">
      <c r="A188" s="65">
        <f t="shared" si="17"/>
        <v>183</v>
      </c>
      <c r="B188" s="68" t="s">
        <v>784</v>
      </c>
      <c r="C188" s="68">
        <v>770.3</v>
      </c>
      <c r="D188" s="68"/>
      <c r="E188" s="68"/>
      <c r="F188" s="68">
        <f t="shared" si="12"/>
        <v>770.3</v>
      </c>
      <c r="G188" s="82">
        <f t="shared" si="15"/>
        <v>2.8279629327227504E-3</v>
      </c>
      <c r="H188" s="135">
        <f t="shared" si="16"/>
        <v>12.10778189830582</v>
      </c>
      <c r="I188" s="43">
        <f t="shared" si="13"/>
        <v>2.6637120176272804</v>
      </c>
      <c r="J188" s="43">
        <v>4.5036716521454849</v>
      </c>
      <c r="K188" s="135">
        <v>2.1908379537340577</v>
      </c>
      <c r="L188" s="136">
        <f t="shared" si="14"/>
        <v>2.7867069351957215E-2</v>
      </c>
    </row>
    <row r="189" spans="1:12" x14ac:dyDescent="0.25">
      <c r="A189" s="65">
        <f t="shared" si="17"/>
        <v>184</v>
      </c>
      <c r="B189" s="68" t="s">
        <v>785</v>
      </c>
      <c r="C189" s="68">
        <v>535.9</v>
      </c>
      <c r="D189" s="68"/>
      <c r="E189" s="68"/>
      <c r="F189" s="68">
        <f t="shared" si="12"/>
        <v>535.9</v>
      </c>
      <c r="G189" s="82">
        <f t="shared" si="15"/>
        <v>1.9674222194549164E-3</v>
      </c>
      <c r="H189" s="135">
        <f t="shared" si="16"/>
        <v>8.423419861485252</v>
      </c>
      <c r="I189" s="43">
        <f t="shared" si="13"/>
        <v>1.8531523695267555</v>
      </c>
      <c r="J189" s="43">
        <v>3.1332177572176629</v>
      </c>
      <c r="K189" s="135">
        <v>1.5241724774842029</v>
      </c>
      <c r="L189" s="136">
        <f t="shared" si="14"/>
        <v>2.7867069351957222E-2</v>
      </c>
    </row>
    <row r="190" spans="1:12" x14ac:dyDescent="0.25">
      <c r="A190" s="65">
        <f t="shared" si="17"/>
        <v>185</v>
      </c>
      <c r="B190" s="68" t="s">
        <v>786</v>
      </c>
      <c r="C190" s="68">
        <v>732.5</v>
      </c>
      <c r="D190" s="68"/>
      <c r="E190" s="68">
        <v>60</v>
      </c>
      <c r="F190" s="68">
        <f t="shared" si="12"/>
        <v>792.5</v>
      </c>
      <c r="G190" s="82">
        <f t="shared" si="15"/>
        <v>2.9094646555663769E-3</v>
      </c>
      <c r="H190" s="135">
        <f t="shared" si="16"/>
        <v>12.456727449574664</v>
      </c>
      <c r="I190" s="43">
        <f t="shared" si="13"/>
        <v>2.7404800389064263</v>
      </c>
      <c r="J190" s="43">
        <v>4.6334672002145885</v>
      </c>
      <c r="K190" s="135">
        <v>2.2539777727304178</v>
      </c>
      <c r="L190" s="136">
        <f t="shared" si="14"/>
        <v>2.7867069351957222E-2</v>
      </c>
    </row>
    <row r="191" spans="1:12" x14ac:dyDescent="0.25">
      <c r="A191" s="65">
        <f t="shared" si="17"/>
        <v>186</v>
      </c>
      <c r="B191" s="68" t="s">
        <v>787</v>
      </c>
      <c r="C191" s="68">
        <v>665.7</v>
      </c>
      <c r="D191" s="68"/>
      <c r="E191" s="68"/>
      <c r="F191" s="68">
        <f t="shared" si="12"/>
        <v>665.7</v>
      </c>
      <c r="G191" s="82">
        <f t="shared" si="15"/>
        <v>2.4439503106757567E-3</v>
      </c>
      <c r="H191" s="135">
        <f t="shared" si="16"/>
        <v>10.463651057642718</v>
      </c>
      <c r="I191" s="43">
        <f t="shared" ref="I191:I253" si="18">H191*0.22</f>
        <v>2.3020032326813977</v>
      </c>
      <c r="J191" s="43">
        <v>3.8921124481802543</v>
      </c>
      <c r="K191" s="135">
        <v>1.8933413290935508</v>
      </c>
      <c r="L191" s="136">
        <f t="shared" si="14"/>
        <v>2.7867069351957215E-2</v>
      </c>
    </row>
    <row r="192" spans="1:12" x14ac:dyDescent="0.25">
      <c r="A192" s="65">
        <f t="shared" si="17"/>
        <v>187</v>
      </c>
      <c r="B192" s="68" t="s">
        <v>788</v>
      </c>
      <c r="C192" s="68">
        <v>772.6</v>
      </c>
      <c r="D192" s="68">
        <v>46.1</v>
      </c>
      <c r="E192" s="68"/>
      <c r="F192" s="68">
        <f t="shared" si="12"/>
        <v>818.7</v>
      </c>
      <c r="G192" s="82">
        <f t="shared" si="15"/>
        <v>3.0056513735169624E-3</v>
      </c>
      <c r="H192" s="135">
        <f t="shared" si="16"/>
        <v>12.868546073144199</v>
      </c>
      <c r="I192" s="43">
        <f t="shared" si="18"/>
        <v>2.8310801360917237</v>
      </c>
      <c r="J192" s="43">
        <v>4.7866493335213676</v>
      </c>
      <c r="K192" s="135">
        <v>2.3284941356900859</v>
      </c>
      <c r="L192" s="136">
        <f t="shared" si="14"/>
        <v>2.7867069351957218E-2</v>
      </c>
    </row>
    <row r="193" spans="1:12" x14ac:dyDescent="0.25">
      <c r="A193" s="65">
        <f t="shared" si="17"/>
        <v>188</v>
      </c>
      <c r="B193" s="68" t="s">
        <v>789</v>
      </c>
      <c r="C193" s="68">
        <v>659.7</v>
      </c>
      <c r="D193" s="68"/>
      <c r="E193" s="68"/>
      <c r="F193" s="68">
        <f t="shared" si="12"/>
        <v>659.7</v>
      </c>
      <c r="G193" s="82">
        <f t="shared" si="15"/>
        <v>2.4219228180153169E-3</v>
      </c>
      <c r="H193" s="135">
        <f t="shared" si="16"/>
        <v>10.369341449191678</v>
      </c>
      <c r="I193" s="43">
        <f t="shared" si="18"/>
        <v>2.2812551188221692</v>
      </c>
      <c r="J193" s="43">
        <v>3.8570325703237405</v>
      </c>
      <c r="K193" s="135">
        <v>1.8762765131485888</v>
      </c>
      <c r="L193" s="136">
        <f t="shared" si="14"/>
        <v>2.7867069351957218E-2</v>
      </c>
    </row>
    <row r="194" spans="1:12" x14ac:dyDescent="0.25">
      <c r="A194" s="65">
        <f t="shared" si="17"/>
        <v>189</v>
      </c>
      <c r="B194" s="68" t="s">
        <v>790</v>
      </c>
      <c r="C194" s="68">
        <v>1045.7</v>
      </c>
      <c r="D194" s="68"/>
      <c r="E194" s="68">
        <v>87.3</v>
      </c>
      <c r="F194" s="68">
        <f t="shared" si="12"/>
        <v>1133</v>
      </c>
      <c r="G194" s="82">
        <f t="shared" si="15"/>
        <v>4.1595248640463149E-3</v>
      </c>
      <c r="H194" s="135">
        <f t="shared" si="16"/>
        <v>17.808797729171093</v>
      </c>
      <c r="I194" s="43">
        <f t="shared" si="18"/>
        <v>3.9179355004176406</v>
      </c>
      <c r="J194" s="43">
        <v>6.6242502685717719</v>
      </c>
      <c r="K194" s="135">
        <v>3.2224060776070202</v>
      </c>
      <c r="L194" s="136">
        <f t="shared" ref="L194:L257" si="19">(H194+I194+J194+K194)/F194</f>
        <v>2.7867069351957215E-2</v>
      </c>
    </row>
    <row r="195" spans="1:12" x14ac:dyDescent="0.25">
      <c r="A195" s="65">
        <f t="shared" si="17"/>
        <v>190</v>
      </c>
      <c r="B195" s="68" t="s">
        <v>791</v>
      </c>
      <c r="C195" s="68">
        <v>610.5</v>
      </c>
      <c r="D195" s="68"/>
      <c r="E195" s="68">
        <v>114</v>
      </c>
      <c r="F195" s="68">
        <f t="shared" si="12"/>
        <v>724.5</v>
      </c>
      <c r="G195" s="82">
        <f t="shared" si="15"/>
        <v>2.6598197387480631E-3</v>
      </c>
      <c r="H195" s="135">
        <f t="shared" si="16"/>
        <v>11.387885220462895</v>
      </c>
      <c r="I195" s="43">
        <f t="shared" si="18"/>
        <v>2.5053347485018369</v>
      </c>
      <c r="J195" s="43">
        <v>4.2358952511740933</v>
      </c>
      <c r="K195" s="135">
        <v>2.0605765253541799</v>
      </c>
      <c r="L195" s="136">
        <f t="shared" si="19"/>
        <v>2.7867069351957218E-2</v>
      </c>
    </row>
    <row r="196" spans="1:12" x14ac:dyDescent="0.25">
      <c r="A196" s="65">
        <f t="shared" si="17"/>
        <v>191</v>
      </c>
      <c r="B196" s="68" t="s">
        <v>792</v>
      </c>
      <c r="C196" s="68">
        <v>1026.5</v>
      </c>
      <c r="D196" s="68"/>
      <c r="E196" s="68"/>
      <c r="F196" s="68">
        <f t="shared" si="12"/>
        <v>1026.5</v>
      </c>
      <c r="G196" s="82">
        <f t="shared" si="15"/>
        <v>3.7685368693235149E-3</v>
      </c>
      <c r="H196" s="135">
        <f t="shared" si="16"/>
        <v>16.134802179165163</v>
      </c>
      <c r="I196" s="43">
        <f t="shared" si="18"/>
        <v>3.5496564794163361</v>
      </c>
      <c r="J196" s="43">
        <v>6.0015824366186425</v>
      </c>
      <c r="K196" s="135">
        <v>2.9195055945839417</v>
      </c>
      <c r="L196" s="136">
        <f t="shared" si="19"/>
        <v>2.7867069351957215E-2</v>
      </c>
    </row>
    <row r="197" spans="1:12" x14ac:dyDescent="0.25">
      <c r="A197" s="65">
        <f t="shared" si="17"/>
        <v>192</v>
      </c>
      <c r="B197" s="68" t="s">
        <v>793</v>
      </c>
      <c r="C197" s="68">
        <v>244.6</v>
      </c>
      <c r="D197" s="68"/>
      <c r="E197" s="68">
        <v>133.1</v>
      </c>
      <c r="F197" s="68">
        <f t="shared" si="12"/>
        <v>377.7</v>
      </c>
      <c r="G197" s="82">
        <f t="shared" si="15"/>
        <v>1.386630662974663E-3</v>
      </c>
      <c r="H197" s="135">
        <f t="shared" si="16"/>
        <v>5.936789851992871</v>
      </c>
      <c r="I197" s="43">
        <f t="shared" si="18"/>
        <v>1.3060937674384316</v>
      </c>
      <c r="J197" s="43">
        <v>2.2082783110675708</v>
      </c>
      <c r="K197" s="135">
        <v>1.0742301637353675</v>
      </c>
      <c r="L197" s="136">
        <f t="shared" si="19"/>
        <v>2.7867069351957222E-2</v>
      </c>
    </row>
    <row r="198" spans="1:12" x14ac:dyDescent="0.25">
      <c r="A198" s="65">
        <f t="shared" si="17"/>
        <v>193</v>
      </c>
      <c r="B198" s="68" t="s">
        <v>794</v>
      </c>
      <c r="C198" s="68">
        <v>950.1</v>
      </c>
      <c r="D198" s="68"/>
      <c r="E198" s="68"/>
      <c r="F198" s="68">
        <f t="shared" si="12"/>
        <v>950.1</v>
      </c>
      <c r="G198" s="82">
        <f t="shared" ref="G198:G261" si="20">1/272386.88*F198</f>
        <v>3.4880534627805861E-3</v>
      </c>
      <c r="H198" s="135">
        <f t="shared" ref="H198:H261" si="21">G198*4281.45</f>
        <v>14.93392649822194</v>
      </c>
      <c r="I198" s="43">
        <f t="shared" si="18"/>
        <v>3.2854638296088265</v>
      </c>
      <c r="J198" s="43">
        <v>5.5548986585790292</v>
      </c>
      <c r="K198" s="135">
        <v>2.7022136048847574</v>
      </c>
      <c r="L198" s="136">
        <f t="shared" si="19"/>
        <v>2.7867069351957215E-2</v>
      </c>
    </row>
    <row r="199" spans="1:12" x14ac:dyDescent="0.25">
      <c r="A199" s="65">
        <f t="shared" si="17"/>
        <v>194</v>
      </c>
      <c r="B199" s="68" t="s">
        <v>795</v>
      </c>
      <c r="C199" s="68">
        <v>760.7</v>
      </c>
      <c r="D199" s="68"/>
      <c r="E199" s="68">
        <v>125</v>
      </c>
      <c r="F199" s="68">
        <f t="shared" si="12"/>
        <v>885.7</v>
      </c>
      <c r="G199" s="82">
        <f t="shared" si="20"/>
        <v>3.2516250415585363E-3</v>
      </c>
      <c r="H199" s="135">
        <f t="shared" si="21"/>
        <v>13.921670034180794</v>
      </c>
      <c r="I199" s="43">
        <f t="shared" si="18"/>
        <v>3.0627674075197748</v>
      </c>
      <c r="J199" s="43">
        <v>5.1783746362524425</v>
      </c>
      <c r="K199" s="135">
        <v>2.5190512470754962</v>
      </c>
      <c r="L199" s="136">
        <f t="shared" si="19"/>
        <v>2.7867069351957215E-2</v>
      </c>
    </row>
    <row r="200" spans="1:12" x14ac:dyDescent="0.25">
      <c r="A200" s="65">
        <f t="shared" ref="A200:A263" si="22">A199+1</f>
        <v>195</v>
      </c>
      <c r="B200" s="68" t="s">
        <v>796</v>
      </c>
      <c r="C200" s="68">
        <v>254.2</v>
      </c>
      <c r="D200" s="68"/>
      <c r="E200" s="68"/>
      <c r="F200" s="68">
        <f t="shared" si="12"/>
        <v>254.2</v>
      </c>
      <c r="G200" s="82">
        <f t="shared" si="20"/>
        <v>9.3323143904728439E-4</v>
      </c>
      <c r="H200" s="135">
        <f t="shared" si="21"/>
        <v>3.9955837447089957</v>
      </c>
      <c r="I200" s="43">
        <f t="shared" si="18"/>
        <v>0.87902842383597901</v>
      </c>
      <c r="J200" s="43">
        <v>1.4862174918543194</v>
      </c>
      <c r="K200" s="135">
        <v>0.72297936886822978</v>
      </c>
      <c r="L200" s="136">
        <f t="shared" si="19"/>
        <v>2.7867069351957211E-2</v>
      </c>
    </row>
    <row r="201" spans="1:12" x14ac:dyDescent="0.25">
      <c r="A201" s="65">
        <f t="shared" si="22"/>
        <v>196</v>
      </c>
      <c r="B201" s="68" t="s">
        <v>797</v>
      </c>
      <c r="C201" s="68">
        <v>302.2</v>
      </c>
      <c r="D201" s="68"/>
      <c r="E201" s="68">
        <v>39.799999999999997</v>
      </c>
      <c r="F201" s="68">
        <f t="shared" si="12"/>
        <v>342</v>
      </c>
      <c r="G201" s="82">
        <f t="shared" si="20"/>
        <v>1.2555670816450483E-3</v>
      </c>
      <c r="H201" s="135">
        <f t="shared" si="21"/>
        <v>5.375647681709192</v>
      </c>
      <c r="I201" s="43">
        <f t="shared" si="18"/>
        <v>1.1826424899760222</v>
      </c>
      <c r="J201" s="43">
        <v>1.9995530378213113</v>
      </c>
      <c r="K201" s="135">
        <v>0.97269450886284259</v>
      </c>
      <c r="L201" s="136">
        <f t="shared" si="19"/>
        <v>2.7867069351957218E-2</v>
      </c>
    </row>
    <row r="202" spans="1:12" x14ac:dyDescent="0.25">
      <c r="A202" s="65">
        <f t="shared" si="22"/>
        <v>197</v>
      </c>
      <c r="B202" s="68" t="s">
        <v>2231</v>
      </c>
      <c r="C202" s="68">
        <v>405.7</v>
      </c>
      <c r="D202" s="68">
        <v>122.9</v>
      </c>
      <c r="E202" s="68">
        <v>22.3</v>
      </c>
      <c r="F202" s="68">
        <f t="shared" si="12"/>
        <v>550.9</v>
      </c>
      <c r="G202" s="82">
        <f t="shared" si="20"/>
        <v>2.0224909511060147E-3</v>
      </c>
      <c r="H202" s="135">
        <f t="shared" si="21"/>
        <v>8.6591938826128469</v>
      </c>
      <c r="I202" s="43">
        <f t="shared" si="18"/>
        <v>1.9050226541748263</v>
      </c>
      <c r="J202" s="43">
        <v>3.2209174518589485</v>
      </c>
      <c r="K202" s="135">
        <v>1.5668345173466081</v>
      </c>
      <c r="L202" s="136">
        <f t="shared" si="19"/>
        <v>2.7867069351957218E-2</v>
      </c>
    </row>
    <row r="203" spans="1:12" x14ac:dyDescent="0.25">
      <c r="A203" s="65">
        <f t="shared" si="22"/>
        <v>198</v>
      </c>
      <c r="B203" s="68" t="s">
        <v>2232</v>
      </c>
      <c r="C203" s="68">
        <v>1271.93</v>
      </c>
      <c r="D203" s="68">
        <v>43.5</v>
      </c>
      <c r="E203" s="68">
        <v>59.1</v>
      </c>
      <c r="F203" s="68">
        <f t="shared" si="12"/>
        <v>1374.53</v>
      </c>
      <c r="G203" s="82">
        <f t="shared" si="20"/>
        <v>5.0462415810923053E-3</v>
      </c>
      <c r="H203" s="135">
        <f t="shared" si="21"/>
        <v>21.60523101736765</v>
      </c>
      <c r="I203" s="43">
        <f t="shared" si="18"/>
        <v>4.7531508238208833</v>
      </c>
      <c r="J203" s="43">
        <v>8.0363907516857509</v>
      </c>
      <c r="K203" s="135">
        <v>3.9093502434714713</v>
      </c>
      <c r="L203" s="136">
        <f t="shared" si="19"/>
        <v>2.7867069351957218E-2</v>
      </c>
    </row>
    <row r="204" spans="1:12" x14ac:dyDescent="0.25">
      <c r="A204" s="65">
        <f t="shared" si="22"/>
        <v>199</v>
      </c>
      <c r="B204" s="68" t="s">
        <v>2233</v>
      </c>
      <c r="C204" s="68">
        <v>453.6</v>
      </c>
      <c r="D204" s="68"/>
      <c r="E204" s="68"/>
      <c r="F204" s="68">
        <f t="shared" si="12"/>
        <v>453.6</v>
      </c>
      <c r="G204" s="82">
        <f t="shared" si="20"/>
        <v>1.6652784451292222E-3</v>
      </c>
      <c r="H204" s="135">
        <f t="shared" si="21"/>
        <v>7.1298063988985083</v>
      </c>
      <c r="I204" s="43">
        <f t="shared" si="18"/>
        <v>1.5685574077576718</v>
      </c>
      <c r="J204" s="43">
        <v>2.6520387659524762</v>
      </c>
      <c r="K204" s="135">
        <v>1.2901000854391387</v>
      </c>
      <c r="L204" s="136">
        <f t="shared" si="19"/>
        <v>2.7867069351957218E-2</v>
      </c>
    </row>
    <row r="205" spans="1:12" x14ac:dyDescent="0.25">
      <c r="A205" s="65">
        <f t="shared" si="22"/>
        <v>200</v>
      </c>
      <c r="B205" s="68" t="s">
        <v>2234</v>
      </c>
      <c r="C205" s="68">
        <v>622.29999999999995</v>
      </c>
      <c r="D205" s="68"/>
      <c r="E205" s="68">
        <v>99.8</v>
      </c>
      <c r="F205" s="68">
        <f t="shared" si="12"/>
        <v>722.09999999999991</v>
      </c>
      <c r="G205" s="82">
        <f t="shared" si="20"/>
        <v>2.6510087416838869E-3</v>
      </c>
      <c r="H205" s="135">
        <f t="shared" si="21"/>
        <v>11.350161377082477</v>
      </c>
      <c r="I205" s="43">
        <f t="shared" si="18"/>
        <v>2.4970355029581448</v>
      </c>
      <c r="J205" s="43">
        <v>4.2218633000314876</v>
      </c>
      <c r="K205" s="135">
        <v>2.0537505989761948</v>
      </c>
      <c r="L205" s="136">
        <f t="shared" si="19"/>
        <v>2.7867069351957218E-2</v>
      </c>
    </row>
    <row r="206" spans="1:12" x14ac:dyDescent="0.25">
      <c r="A206" s="65">
        <f t="shared" si="22"/>
        <v>201</v>
      </c>
      <c r="B206" s="68" t="s">
        <v>2235</v>
      </c>
      <c r="C206" s="68">
        <v>610.9</v>
      </c>
      <c r="D206" s="68">
        <v>29.9</v>
      </c>
      <c r="E206" s="68"/>
      <c r="F206" s="68">
        <f t="shared" si="12"/>
        <v>640.79999999999995</v>
      </c>
      <c r="G206" s="82">
        <f t="shared" si="20"/>
        <v>2.3525362161349326E-3</v>
      </c>
      <c r="H206" s="135">
        <f t="shared" si="21"/>
        <v>10.072266182570907</v>
      </c>
      <c r="I206" s="43">
        <f t="shared" si="18"/>
        <v>2.2158985601655994</v>
      </c>
      <c r="J206" s="43">
        <v>3.7465309550757202</v>
      </c>
      <c r="K206" s="135">
        <v>1.8225223429219579</v>
      </c>
      <c r="L206" s="136">
        <f t="shared" si="19"/>
        <v>2.7867069351957215E-2</v>
      </c>
    </row>
    <row r="207" spans="1:12" x14ac:dyDescent="0.25">
      <c r="A207" s="65">
        <f t="shared" si="22"/>
        <v>202</v>
      </c>
      <c r="B207" s="68" t="s">
        <v>2236</v>
      </c>
      <c r="C207" s="68">
        <v>481.4</v>
      </c>
      <c r="D207" s="68"/>
      <c r="E207" s="68"/>
      <c r="F207" s="68">
        <f t="shared" si="12"/>
        <v>481.4</v>
      </c>
      <c r="G207" s="82">
        <f t="shared" si="20"/>
        <v>1.7673391611225913E-3</v>
      </c>
      <c r="H207" s="135">
        <f t="shared" si="21"/>
        <v>7.5667742513883187</v>
      </c>
      <c r="I207" s="43">
        <f t="shared" si="18"/>
        <v>1.6646903353054301</v>
      </c>
      <c r="J207" s="43">
        <v>2.8145755333543252</v>
      </c>
      <c r="K207" s="135">
        <v>1.3691670659841297</v>
      </c>
      <c r="L207" s="136">
        <f t="shared" si="19"/>
        <v>2.7867069351957218E-2</v>
      </c>
    </row>
    <row r="208" spans="1:12" x14ac:dyDescent="0.25">
      <c r="A208" s="65">
        <f t="shared" si="22"/>
        <v>203</v>
      </c>
      <c r="B208" s="68" t="s">
        <v>2237</v>
      </c>
      <c r="C208" s="68">
        <v>973.8</v>
      </c>
      <c r="D208" s="68"/>
      <c r="E208" s="68"/>
      <c r="F208" s="68">
        <f t="shared" si="12"/>
        <v>973.8</v>
      </c>
      <c r="G208" s="82">
        <f t="shared" si="20"/>
        <v>3.5750620587893219E-3</v>
      </c>
      <c r="H208" s="135">
        <f t="shared" si="21"/>
        <v>15.306449451603541</v>
      </c>
      <c r="I208" s="43">
        <f t="shared" si="18"/>
        <v>3.3674188793527788</v>
      </c>
      <c r="J208" s="43">
        <v>5.6934641761122595</v>
      </c>
      <c r="K208" s="135">
        <v>2.7696196278673573</v>
      </c>
      <c r="L208" s="136">
        <f t="shared" si="19"/>
        <v>2.7867069351957218E-2</v>
      </c>
    </row>
    <row r="209" spans="1:12" x14ac:dyDescent="0.25">
      <c r="A209" s="65">
        <f t="shared" si="22"/>
        <v>204</v>
      </c>
      <c r="B209" s="68" t="s">
        <v>2238</v>
      </c>
      <c r="C209" s="68">
        <v>724.7</v>
      </c>
      <c r="D209" s="68">
        <v>41.9</v>
      </c>
      <c r="E209" s="68"/>
      <c r="F209" s="68">
        <f t="shared" si="12"/>
        <v>766.6</v>
      </c>
      <c r="G209" s="82">
        <f t="shared" si="20"/>
        <v>2.8143793122488133E-3</v>
      </c>
      <c r="H209" s="135">
        <f t="shared" si="21"/>
        <v>12.049624306427681</v>
      </c>
      <c r="I209" s="43">
        <f t="shared" si="18"/>
        <v>2.6509173474140897</v>
      </c>
      <c r="J209" s="43">
        <v>4.4820390608006351</v>
      </c>
      <c r="K209" s="135">
        <v>2.1803146505679978</v>
      </c>
      <c r="L209" s="136">
        <f t="shared" si="19"/>
        <v>2.7867069351957215E-2</v>
      </c>
    </row>
    <row r="210" spans="1:12" x14ac:dyDescent="0.25">
      <c r="A210" s="65">
        <f t="shared" si="22"/>
        <v>205</v>
      </c>
      <c r="B210" s="68" t="s">
        <v>2239</v>
      </c>
      <c r="C210" s="68">
        <v>743.6</v>
      </c>
      <c r="D210" s="68"/>
      <c r="E210" s="68"/>
      <c r="F210" s="68">
        <f t="shared" si="12"/>
        <v>743.6</v>
      </c>
      <c r="G210" s="82">
        <f t="shared" si="20"/>
        <v>2.7299405903837954E-3</v>
      </c>
      <c r="H210" s="135">
        <f t="shared" si="21"/>
        <v>11.6881041406987</v>
      </c>
      <c r="I210" s="43">
        <f t="shared" si="18"/>
        <v>2.5713829109537141</v>
      </c>
      <c r="J210" s="43">
        <v>4.3475661956839975</v>
      </c>
      <c r="K210" s="135">
        <v>2.114899522778976</v>
      </c>
      <c r="L210" s="136">
        <f t="shared" si="19"/>
        <v>2.7867069351957215E-2</v>
      </c>
    </row>
    <row r="211" spans="1:12" x14ac:dyDescent="0.25">
      <c r="A211" s="65">
        <f t="shared" si="22"/>
        <v>206</v>
      </c>
      <c r="B211" s="68" t="s">
        <v>2240</v>
      </c>
      <c r="C211" s="68">
        <v>682.02</v>
      </c>
      <c r="D211" s="68"/>
      <c r="E211" s="68">
        <v>80.3</v>
      </c>
      <c r="F211" s="68">
        <f t="shared" si="12"/>
        <v>762.31999999999994</v>
      </c>
      <c r="G211" s="82">
        <f t="shared" si="20"/>
        <v>2.7986663674843659E-3</v>
      </c>
      <c r="H211" s="135">
        <f t="shared" si="21"/>
        <v>11.982350119065938</v>
      </c>
      <c r="I211" s="43">
        <f t="shared" si="18"/>
        <v>2.6361170261945062</v>
      </c>
      <c r="J211" s="43">
        <v>4.4570154145963219</v>
      </c>
      <c r="K211" s="135">
        <v>2.1681417485272583</v>
      </c>
      <c r="L211" s="136">
        <f t="shared" si="19"/>
        <v>2.7867069351957218E-2</v>
      </c>
    </row>
    <row r="212" spans="1:12" x14ac:dyDescent="0.25">
      <c r="A212" s="65">
        <f t="shared" si="22"/>
        <v>207</v>
      </c>
      <c r="B212" s="68" t="s">
        <v>2241</v>
      </c>
      <c r="C212" s="68">
        <v>509.8</v>
      </c>
      <c r="D212" s="68"/>
      <c r="E212" s="68">
        <v>20.7</v>
      </c>
      <c r="F212" s="68">
        <f t="shared" si="12"/>
        <v>530.5</v>
      </c>
      <c r="G212" s="82">
        <f t="shared" si="20"/>
        <v>1.947597476060521E-3</v>
      </c>
      <c r="H212" s="135">
        <f t="shared" si="21"/>
        <v>8.3385412138793171</v>
      </c>
      <c r="I212" s="43">
        <f t="shared" si="18"/>
        <v>1.8344790670534499</v>
      </c>
      <c r="J212" s="43">
        <v>3.1016458671467997</v>
      </c>
      <c r="K212" s="135">
        <v>1.508814143133737</v>
      </c>
      <c r="L212" s="136">
        <f t="shared" si="19"/>
        <v>2.7867069351957218E-2</v>
      </c>
    </row>
    <row r="213" spans="1:12" x14ac:dyDescent="0.25">
      <c r="A213" s="65">
        <f t="shared" si="22"/>
        <v>208</v>
      </c>
      <c r="B213" s="68" t="s">
        <v>2242</v>
      </c>
      <c r="C213" s="68">
        <v>548.4</v>
      </c>
      <c r="D213" s="68"/>
      <c r="E213" s="68">
        <v>39</v>
      </c>
      <c r="F213" s="68">
        <f t="shared" si="12"/>
        <v>587.4</v>
      </c>
      <c r="G213" s="82">
        <f t="shared" si="20"/>
        <v>2.1564915314570216E-3</v>
      </c>
      <c r="H213" s="135">
        <f t="shared" si="21"/>
        <v>9.2329106673566645</v>
      </c>
      <c r="I213" s="43">
        <f t="shared" si="18"/>
        <v>2.0312403468184663</v>
      </c>
      <c r="J213" s="43">
        <v>3.4343200421527431</v>
      </c>
      <c r="K213" s="135">
        <v>1.6706454810117946</v>
      </c>
      <c r="L213" s="136">
        <f t="shared" si="19"/>
        <v>2.7867069351957215E-2</v>
      </c>
    </row>
    <row r="214" spans="1:12" x14ac:dyDescent="0.25">
      <c r="A214" s="65">
        <f t="shared" si="22"/>
        <v>209</v>
      </c>
      <c r="B214" s="68" t="s">
        <v>2243</v>
      </c>
      <c r="C214" s="68">
        <v>450.9</v>
      </c>
      <c r="D214" s="68"/>
      <c r="E214" s="68">
        <v>36</v>
      </c>
      <c r="F214" s="68">
        <f t="shared" si="12"/>
        <v>486.9</v>
      </c>
      <c r="G214" s="82">
        <f t="shared" si="20"/>
        <v>1.7875310293946609E-3</v>
      </c>
      <c r="H214" s="135">
        <f t="shared" si="21"/>
        <v>7.6532247258017705</v>
      </c>
      <c r="I214" s="43">
        <f t="shared" si="18"/>
        <v>1.6837094396763894</v>
      </c>
      <c r="J214" s="43">
        <v>2.8467320880561298</v>
      </c>
      <c r="K214" s="135">
        <v>1.3848098139336786</v>
      </c>
      <c r="L214" s="136">
        <f t="shared" si="19"/>
        <v>2.7867069351957218E-2</v>
      </c>
    </row>
    <row r="215" spans="1:12" x14ac:dyDescent="0.25">
      <c r="A215" s="65">
        <f t="shared" si="22"/>
        <v>210</v>
      </c>
      <c r="B215" s="68" t="s">
        <v>2244</v>
      </c>
      <c r="C215" s="68">
        <v>1505.5</v>
      </c>
      <c r="D215" s="68">
        <v>827.5</v>
      </c>
      <c r="E215" s="68"/>
      <c r="F215" s="68">
        <f t="shared" si="12"/>
        <v>2333</v>
      </c>
      <c r="G215" s="82">
        <f t="shared" si="20"/>
        <v>8.5650233961342033E-3</v>
      </c>
      <c r="H215" s="135">
        <f t="shared" si="21"/>
        <v>36.670719419378784</v>
      </c>
      <c r="I215" s="43">
        <f t="shared" si="18"/>
        <v>8.0675582722633319</v>
      </c>
      <c r="J215" s="43">
        <v>13.640225839874617</v>
      </c>
      <c r="K215" s="135">
        <v>6.6353692665994499</v>
      </c>
      <c r="L215" s="136">
        <f t="shared" si="19"/>
        <v>2.7867069351957215E-2</v>
      </c>
    </row>
    <row r="216" spans="1:12" x14ac:dyDescent="0.25">
      <c r="A216" s="65">
        <f t="shared" si="22"/>
        <v>211</v>
      </c>
      <c r="B216" s="68" t="s">
        <v>2245</v>
      </c>
      <c r="C216" s="68">
        <v>922.6</v>
      </c>
      <c r="D216" s="68"/>
      <c r="E216" s="68">
        <v>33</v>
      </c>
      <c r="F216" s="68">
        <f t="shared" si="12"/>
        <v>955.6</v>
      </c>
      <c r="G216" s="82">
        <f t="shared" si="20"/>
        <v>3.5082453310526555E-3</v>
      </c>
      <c r="H216" s="135">
        <f t="shared" si="21"/>
        <v>15.020376972635392</v>
      </c>
      <c r="I216" s="43">
        <f t="shared" si="18"/>
        <v>3.3044829339797861</v>
      </c>
      <c r="J216" s="43">
        <v>5.5870552132808333</v>
      </c>
      <c r="K216" s="135">
        <v>2.7178563528343056</v>
      </c>
      <c r="L216" s="136">
        <f t="shared" si="19"/>
        <v>2.7867069351957218E-2</v>
      </c>
    </row>
    <row r="217" spans="1:12" x14ac:dyDescent="0.25">
      <c r="A217" s="65">
        <f t="shared" si="22"/>
        <v>212</v>
      </c>
      <c r="B217" s="68" t="s">
        <v>2246</v>
      </c>
      <c r="C217" s="68">
        <v>1175.5</v>
      </c>
      <c r="D217" s="68"/>
      <c r="E217" s="68"/>
      <c r="F217" s="68">
        <f t="shared" si="12"/>
        <v>1175.5</v>
      </c>
      <c r="G217" s="82">
        <f t="shared" si="20"/>
        <v>4.3155529370577615E-3</v>
      </c>
      <c r="H217" s="135">
        <f t="shared" si="21"/>
        <v>18.476824122365951</v>
      </c>
      <c r="I217" s="43">
        <f t="shared" si="18"/>
        <v>4.0649013069205093</v>
      </c>
      <c r="J217" s="43">
        <v>6.8727327367220798</v>
      </c>
      <c r="K217" s="135">
        <v>3.3432818572171681</v>
      </c>
      <c r="L217" s="136">
        <f t="shared" si="19"/>
        <v>2.7867069351957215E-2</v>
      </c>
    </row>
    <row r="218" spans="1:12" x14ac:dyDescent="0.25">
      <c r="A218" s="65">
        <f t="shared" si="22"/>
        <v>213</v>
      </c>
      <c r="B218" s="68" t="s">
        <v>2247</v>
      </c>
      <c r="C218" s="68">
        <v>504.4</v>
      </c>
      <c r="D218" s="68">
        <v>189.5</v>
      </c>
      <c r="E218" s="68"/>
      <c r="F218" s="68">
        <f t="shared" si="12"/>
        <v>693.9</v>
      </c>
      <c r="G218" s="82">
        <f t="shared" si="20"/>
        <v>2.5474795261798216E-3</v>
      </c>
      <c r="H218" s="135">
        <f t="shared" si="21"/>
        <v>10.906906217362597</v>
      </c>
      <c r="I218" s="43">
        <f t="shared" si="18"/>
        <v>2.3995193678197713</v>
      </c>
      <c r="J218" s="43">
        <v>4.0569878741058707</v>
      </c>
      <c r="K218" s="135">
        <v>1.9735459640348727</v>
      </c>
      <c r="L218" s="136">
        <f t="shared" si="19"/>
        <v>2.7867069351957218E-2</v>
      </c>
    </row>
    <row r="219" spans="1:12" x14ac:dyDescent="0.25">
      <c r="A219" s="65">
        <f t="shared" si="22"/>
        <v>214</v>
      </c>
      <c r="B219" s="68" t="s">
        <v>2248</v>
      </c>
      <c r="C219" s="68">
        <v>606.6</v>
      </c>
      <c r="D219" s="68"/>
      <c r="E219" s="68"/>
      <c r="F219" s="68">
        <f t="shared" si="12"/>
        <v>606.6</v>
      </c>
      <c r="G219" s="82">
        <f t="shared" si="20"/>
        <v>2.2269795079704279E-3</v>
      </c>
      <c r="H219" s="135">
        <f t="shared" si="21"/>
        <v>9.5347014143999882</v>
      </c>
      <c r="I219" s="43">
        <f t="shared" si="18"/>
        <v>2.0976343111679974</v>
      </c>
      <c r="J219" s="43">
        <v>3.5465756512935886</v>
      </c>
      <c r="K219" s="135">
        <v>1.7252528920356738</v>
      </c>
      <c r="L219" s="136">
        <f t="shared" si="19"/>
        <v>2.7867069351957215E-2</v>
      </c>
    </row>
    <row r="220" spans="1:12" x14ac:dyDescent="0.25">
      <c r="A220" s="65">
        <f t="shared" si="22"/>
        <v>215</v>
      </c>
      <c r="B220" s="68" t="s">
        <v>2249</v>
      </c>
      <c r="C220" s="68">
        <v>520.5</v>
      </c>
      <c r="D220" s="68"/>
      <c r="E220" s="68"/>
      <c r="F220" s="68">
        <f t="shared" si="12"/>
        <v>520.5</v>
      </c>
      <c r="G220" s="82">
        <f t="shared" si="20"/>
        <v>1.9108849882931219E-3</v>
      </c>
      <c r="H220" s="135">
        <f t="shared" si="21"/>
        <v>8.181358533127586</v>
      </c>
      <c r="I220" s="43">
        <f t="shared" si="18"/>
        <v>1.7998988772880689</v>
      </c>
      <c r="J220" s="43">
        <v>3.0431794040526094</v>
      </c>
      <c r="K220" s="135">
        <v>1.4803727832254669</v>
      </c>
      <c r="L220" s="136">
        <f t="shared" si="19"/>
        <v>2.7867069351957215E-2</v>
      </c>
    </row>
    <row r="221" spans="1:12" x14ac:dyDescent="0.25">
      <c r="A221" s="65">
        <f t="shared" si="22"/>
        <v>216</v>
      </c>
      <c r="B221" s="68" t="s">
        <v>2250</v>
      </c>
      <c r="C221" s="68">
        <v>539.9</v>
      </c>
      <c r="D221" s="68"/>
      <c r="E221" s="68"/>
      <c r="F221" s="68">
        <f t="shared" si="12"/>
        <v>539.9</v>
      </c>
      <c r="G221" s="82">
        <f t="shared" si="20"/>
        <v>1.982107214561876E-3</v>
      </c>
      <c r="H221" s="135">
        <f t="shared" si="21"/>
        <v>8.4862929337859434</v>
      </c>
      <c r="I221" s="43">
        <f t="shared" si="18"/>
        <v>1.8669844454329076</v>
      </c>
      <c r="J221" s="43">
        <v>3.1566043424553389</v>
      </c>
      <c r="K221" s="135">
        <v>1.5355490214475112</v>
      </c>
      <c r="L221" s="136">
        <f t="shared" si="19"/>
        <v>2.7867069351957218E-2</v>
      </c>
    </row>
    <row r="222" spans="1:12" x14ac:dyDescent="0.25">
      <c r="A222" s="65">
        <f t="shared" si="22"/>
        <v>217</v>
      </c>
      <c r="B222" s="68" t="s">
        <v>2251</v>
      </c>
      <c r="C222" s="68">
        <v>595.5</v>
      </c>
      <c r="D222" s="68"/>
      <c r="E222" s="68"/>
      <c r="F222" s="68">
        <f t="shared" si="12"/>
        <v>595.5</v>
      </c>
      <c r="G222" s="82">
        <f t="shared" si="20"/>
        <v>2.1862286465486147E-3</v>
      </c>
      <c r="H222" s="135">
        <f t="shared" si="21"/>
        <v>9.360228638765566</v>
      </c>
      <c r="I222" s="43">
        <f t="shared" si="18"/>
        <v>2.0592503005284244</v>
      </c>
      <c r="J222" s="43">
        <v>3.4816778772590373</v>
      </c>
      <c r="K222" s="135">
        <v>1.6936829825374937</v>
      </c>
      <c r="L222" s="136">
        <f t="shared" si="19"/>
        <v>2.7867069351957211E-2</v>
      </c>
    </row>
    <row r="223" spans="1:12" x14ac:dyDescent="0.25">
      <c r="A223" s="65">
        <f t="shared" si="22"/>
        <v>218</v>
      </c>
      <c r="B223" s="68" t="s">
        <v>2252</v>
      </c>
      <c r="C223" s="68">
        <v>711.4</v>
      </c>
      <c r="D223" s="68"/>
      <c r="E223" s="68">
        <v>63.4</v>
      </c>
      <c r="F223" s="68">
        <f t="shared" si="12"/>
        <v>774.8</v>
      </c>
      <c r="G223" s="82">
        <f t="shared" si="20"/>
        <v>2.8444835522180799E-3</v>
      </c>
      <c r="H223" s="135">
        <f t="shared" si="21"/>
        <v>12.178514104644098</v>
      </c>
      <c r="I223" s="43">
        <f t="shared" si="18"/>
        <v>2.6792731030217016</v>
      </c>
      <c r="J223" s="43">
        <v>4.5299815605378706</v>
      </c>
      <c r="K223" s="135">
        <v>2.2036365656927792</v>
      </c>
      <c r="L223" s="136">
        <f t="shared" si="19"/>
        <v>2.7867069351957218E-2</v>
      </c>
    </row>
    <row r="224" spans="1:12" x14ac:dyDescent="0.25">
      <c r="A224" s="65">
        <f t="shared" si="22"/>
        <v>219</v>
      </c>
      <c r="B224" s="68" t="s">
        <v>2253</v>
      </c>
      <c r="C224" s="68">
        <v>762.1</v>
      </c>
      <c r="D224" s="68">
        <v>53.2</v>
      </c>
      <c r="E224" s="68"/>
      <c r="F224" s="68">
        <f t="shared" si="12"/>
        <v>815.30000000000007</v>
      </c>
      <c r="G224" s="82">
        <f t="shared" si="20"/>
        <v>2.9931691276760468E-3</v>
      </c>
      <c r="H224" s="135">
        <f t="shared" si="21"/>
        <v>12.81510396168861</v>
      </c>
      <c r="I224" s="43">
        <f t="shared" si="18"/>
        <v>2.8193228715714942</v>
      </c>
      <c r="J224" s="43">
        <v>4.7667707360693425</v>
      </c>
      <c r="K224" s="135">
        <v>2.3188240733212742</v>
      </c>
      <c r="L224" s="136">
        <f t="shared" si="19"/>
        <v>2.7867069351957218E-2</v>
      </c>
    </row>
    <row r="225" spans="1:12" x14ac:dyDescent="0.25">
      <c r="A225" s="65">
        <f t="shared" si="22"/>
        <v>220</v>
      </c>
      <c r="B225" s="68" t="s">
        <v>2254</v>
      </c>
      <c r="C225" s="68">
        <v>707.8</v>
      </c>
      <c r="D225" s="68">
        <v>33.1</v>
      </c>
      <c r="E225" s="68"/>
      <c r="F225" s="68">
        <f t="shared" si="12"/>
        <v>740.9</v>
      </c>
      <c r="G225" s="82">
        <f t="shared" si="20"/>
        <v>2.7200282186865972E-3</v>
      </c>
      <c r="H225" s="135">
        <f t="shared" si="21"/>
        <v>11.645664816895732</v>
      </c>
      <c r="I225" s="43">
        <f t="shared" si="18"/>
        <v>2.5620462597170608</v>
      </c>
      <c r="J225" s="43">
        <v>4.3317802506485652</v>
      </c>
      <c r="K225" s="135">
        <v>2.1072203556037428</v>
      </c>
      <c r="L225" s="136">
        <f t="shared" si="19"/>
        <v>2.7867069351957218E-2</v>
      </c>
    </row>
    <row r="226" spans="1:12" x14ac:dyDescent="0.25">
      <c r="A226" s="65">
        <f t="shared" si="22"/>
        <v>221</v>
      </c>
      <c r="B226" s="68" t="s">
        <v>2255</v>
      </c>
      <c r="C226" s="68">
        <v>952</v>
      </c>
      <c r="D226" s="68">
        <v>67.7</v>
      </c>
      <c r="E226" s="68">
        <v>127.2</v>
      </c>
      <c r="F226" s="68">
        <f t="shared" si="12"/>
        <v>1146.9000000000001</v>
      </c>
      <c r="G226" s="82">
        <f t="shared" si="20"/>
        <v>4.2105552220429998E-3</v>
      </c>
      <c r="H226" s="135">
        <f t="shared" si="21"/>
        <v>18.027281655416001</v>
      </c>
      <c r="I226" s="43">
        <f t="shared" si="18"/>
        <v>3.9660019641915203</v>
      </c>
      <c r="J226" s="43">
        <v>6.7055186522726959</v>
      </c>
      <c r="K226" s="135">
        <v>3.2619395678795158</v>
      </c>
      <c r="L226" s="136">
        <f t="shared" si="19"/>
        <v>2.7867069351957218E-2</v>
      </c>
    </row>
    <row r="227" spans="1:12" x14ac:dyDescent="0.25">
      <c r="A227" s="65">
        <f t="shared" si="22"/>
        <v>222</v>
      </c>
      <c r="B227" s="68" t="s">
        <v>2256</v>
      </c>
      <c r="C227" s="68">
        <v>348.4</v>
      </c>
      <c r="D227" s="68"/>
      <c r="E227" s="68">
        <v>48</v>
      </c>
      <c r="F227" s="68">
        <f t="shared" si="12"/>
        <v>396.4</v>
      </c>
      <c r="G227" s="82">
        <f t="shared" si="20"/>
        <v>1.4552830150996992E-3</v>
      </c>
      <c r="H227" s="135">
        <f t="shared" si="21"/>
        <v>6.2307214649986067</v>
      </c>
      <c r="I227" s="43">
        <f t="shared" si="18"/>
        <v>1.3707587222996935</v>
      </c>
      <c r="J227" s="43">
        <v>2.3176105970537071</v>
      </c>
      <c r="K227" s="135">
        <v>1.1274155067638327</v>
      </c>
      <c r="L227" s="136">
        <f t="shared" si="19"/>
        <v>2.7867069351957215E-2</v>
      </c>
    </row>
    <row r="228" spans="1:12" x14ac:dyDescent="0.25">
      <c r="A228" s="65">
        <f t="shared" si="22"/>
        <v>223</v>
      </c>
      <c r="B228" s="68" t="s">
        <v>2257</v>
      </c>
      <c r="C228" s="68">
        <v>337.8</v>
      </c>
      <c r="D228" s="68"/>
      <c r="E228" s="68">
        <v>23.4</v>
      </c>
      <c r="F228" s="68">
        <f t="shared" si="12"/>
        <v>361.2</v>
      </c>
      <c r="G228" s="82">
        <f t="shared" si="20"/>
        <v>1.3260550581584544E-3</v>
      </c>
      <c r="H228" s="135">
        <f t="shared" si="21"/>
        <v>5.6774384287525148</v>
      </c>
      <c r="I228" s="43">
        <f t="shared" si="18"/>
        <v>1.2490364543255532</v>
      </c>
      <c r="J228" s="43">
        <v>2.1118086469621571</v>
      </c>
      <c r="K228" s="135">
        <v>1.0273019198867215</v>
      </c>
      <c r="L228" s="136">
        <f t="shared" si="19"/>
        <v>2.7867069351957215E-2</v>
      </c>
    </row>
    <row r="229" spans="1:12" x14ac:dyDescent="0.25">
      <c r="A229" s="65">
        <f t="shared" si="22"/>
        <v>224</v>
      </c>
      <c r="B229" s="68" t="s">
        <v>2258</v>
      </c>
      <c r="C229" s="68">
        <v>699.3</v>
      </c>
      <c r="D229" s="68"/>
      <c r="E229" s="68">
        <v>36.700000000000003</v>
      </c>
      <c r="F229" s="68">
        <f t="shared" si="12"/>
        <v>736</v>
      </c>
      <c r="G229" s="82">
        <f t="shared" si="20"/>
        <v>2.7020390996805718E-3</v>
      </c>
      <c r="H229" s="135">
        <f t="shared" si="21"/>
        <v>11.568645303327383</v>
      </c>
      <c r="I229" s="43">
        <f t="shared" si="18"/>
        <v>2.545101966732024</v>
      </c>
      <c r="J229" s="43">
        <v>4.3031316837324125</v>
      </c>
      <c r="K229" s="135">
        <v>2.0932840892486908</v>
      </c>
      <c r="L229" s="136">
        <f t="shared" si="19"/>
        <v>2.7867069351957215E-2</v>
      </c>
    </row>
    <row r="230" spans="1:12" x14ac:dyDescent="0.25">
      <c r="A230" s="65">
        <f t="shared" si="22"/>
        <v>225</v>
      </c>
      <c r="B230" s="68" t="s">
        <v>2259</v>
      </c>
      <c r="C230" s="68">
        <v>478.8</v>
      </c>
      <c r="D230" s="68"/>
      <c r="E230" s="68"/>
      <c r="F230" s="68">
        <f t="shared" si="12"/>
        <v>478.8</v>
      </c>
      <c r="G230" s="82">
        <f t="shared" si="20"/>
        <v>1.7577939143030676E-3</v>
      </c>
      <c r="H230" s="135">
        <f t="shared" si="21"/>
        <v>7.5259067543928682</v>
      </c>
      <c r="I230" s="43">
        <f t="shared" si="18"/>
        <v>1.6556994859664309</v>
      </c>
      <c r="J230" s="43">
        <v>2.799374252949836</v>
      </c>
      <c r="K230" s="135">
        <v>1.3617723124079797</v>
      </c>
      <c r="L230" s="136">
        <f t="shared" si="19"/>
        <v>2.7867069351957215E-2</v>
      </c>
    </row>
    <row r="231" spans="1:12" x14ac:dyDescent="0.25">
      <c r="A231" s="65">
        <f t="shared" si="22"/>
        <v>226</v>
      </c>
      <c r="B231" s="68" t="s">
        <v>2260</v>
      </c>
      <c r="C231" s="68">
        <v>676.9</v>
      </c>
      <c r="D231" s="68"/>
      <c r="E231" s="68"/>
      <c r="F231" s="68">
        <f t="shared" si="12"/>
        <v>676.9</v>
      </c>
      <c r="G231" s="82">
        <f t="shared" si="20"/>
        <v>2.4850682969752434E-3</v>
      </c>
      <c r="H231" s="135">
        <f t="shared" si="21"/>
        <v>10.639695660084655</v>
      </c>
      <c r="I231" s="43">
        <f t="shared" si="18"/>
        <v>2.3407330452186241</v>
      </c>
      <c r="J231" s="43">
        <v>3.9575948868457473</v>
      </c>
      <c r="K231" s="135">
        <v>1.9251956521908136</v>
      </c>
      <c r="L231" s="136">
        <f t="shared" si="19"/>
        <v>2.7867069351957215E-2</v>
      </c>
    </row>
    <row r="232" spans="1:12" x14ac:dyDescent="0.25">
      <c r="A232" s="65">
        <f t="shared" si="22"/>
        <v>227</v>
      </c>
      <c r="B232" s="68" t="s">
        <v>2261</v>
      </c>
      <c r="C232" s="68">
        <v>893.8</v>
      </c>
      <c r="D232" s="68"/>
      <c r="E232" s="68"/>
      <c r="F232" s="68">
        <f t="shared" si="12"/>
        <v>893.8</v>
      </c>
      <c r="G232" s="82">
        <f t="shared" si="20"/>
        <v>3.281362156650129E-3</v>
      </c>
      <c r="H232" s="135">
        <f t="shared" si="21"/>
        <v>14.048988005589694</v>
      </c>
      <c r="I232" s="43">
        <f t="shared" si="18"/>
        <v>3.0907773612297325</v>
      </c>
      <c r="J232" s="43">
        <v>5.2257324713587368</v>
      </c>
      <c r="K232" s="135">
        <v>2.5420887486011954</v>
      </c>
      <c r="L232" s="136">
        <f t="shared" si="19"/>
        <v>2.7867069351957215E-2</v>
      </c>
    </row>
    <row r="233" spans="1:12" x14ac:dyDescent="0.25">
      <c r="A233" s="65">
        <f t="shared" si="22"/>
        <v>228</v>
      </c>
      <c r="B233" s="68" t="s">
        <v>2262</v>
      </c>
      <c r="C233" s="68">
        <v>467.4</v>
      </c>
      <c r="D233" s="68"/>
      <c r="E233" s="68">
        <v>8.6</v>
      </c>
      <c r="F233" s="68">
        <f t="shared" si="12"/>
        <v>476</v>
      </c>
      <c r="G233" s="82">
        <f t="shared" si="20"/>
        <v>1.7475144177281959E-3</v>
      </c>
      <c r="H233" s="135">
        <f t="shared" si="21"/>
        <v>7.4818956037823838</v>
      </c>
      <c r="I233" s="43">
        <f t="shared" si="18"/>
        <v>1.6460170328321244</v>
      </c>
      <c r="J233" s="43">
        <v>2.7830036432834624</v>
      </c>
      <c r="K233" s="135">
        <v>1.3538087316336642</v>
      </c>
      <c r="L233" s="136">
        <f t="shared" si="19"/>
        <v>2.7867069351957218E-2</v>
      </c>
    </row>
    <row r="234" spans="1:12" x14ac:dyDescent="0.25">
      <c r="A234" s="65">
        <f t="shared" si="22"/>
        <v>229</v>
      </c>
      <c r="B234" s="68" t="s">
        <v>2263</v>
      </c>
      <c r="C234" s="68">
        <v>324.10000000000002</v>
      </c>
      <c r="D234" s="68"/>
      <c r="E234" s="68"/>
      <c r="F234" s="68">
        <f t="shared" si="12"/>
        <v>324.10000000000002</v>
      </c>
      <c r="G234" s="82">
        <f t="shared" si="20"/>
        <v>1.1898517285414041E-3</v>
      </c>
      <c r="H234" s="135">
        <f t="shared" si="21"/>
        <v>5.0942906831635941</v>
      </c>
      <c r="I234" s="43">
        <f t="shared" si="18"/>
        <v>1.1207439502959906</v>
      </c>
      <c r="J234" s="43">
        <v>1.8948980688827104</v>
      </c>
      <c r="K234" s="135">
        <v>0.92178447462703905</v>
      </c>
      <c r="L234" s="136">
        <f t="shared" si="19"/>
        <v>2.7867069351957215E-2</v>
      </c>
    </row>
    <row r="235" spans="1:12" x14ac:dyDescent="0.25">
      <c r="A235" s="65">
        <f t="shared" si="22"/>
        <v>230</v>
      </c>
      <c r="B235" s="68" t="s">
        <v>2264</v>
      </c>
      <c r="C235" s="68">
        <v>433.9</v>
      </c>
      <c r="D235" s="68"/>
      <c r="E235" s="68"/>
      <c r="F235" s="68">
        <f t="shared" si="12"/>
        <v>433.9</v>
      </c>
      <c r="G235" s="82">
        <f t="shared" si="20"/>
        <v>1.5929548442274457E-3</v>
      </c>
      <c r="H235" s="135">
        <f t="shared" si="21"/>
        <v>6.8201565178175967</v>
      </c>
      <c r="I235" s="43">
        <f t="shared" si="18"/>
        <v>1.5004344339198712</v>
      </c>
      <c r="J235" s="43">
        <v>2.5368598336569206</v>
      </c>
      <c r="K235" s="135">
        <v>1.2340706064198463</v>
      </c>
      <c r="L235" s="136">
        <f t="shared" si="19"/>
        <v>2.7867069351957218E-2</v>
      </c>
    </row>
    <row r="236" spans="1:12" x14ac:dyDescent="0.25">
      <c r="A236" s="65">
        <f t="shared" si="22"/>
        <v>231</v>
      </c>
      <c r="B236" s="68" t="s">
        <v>2265</v>
      </c>
      <c r="C236" s="68">
        <v>375.2</v>
      </c>
      <c r="D236" s="68"/>
      <c r="E236" s="68"/>
      <c r="F236" s="68">
        <f t="shared" si="12"/>
        <v>375.2</v>
      </c>
      <c r="G236" s="82">
        <f t="shared" si="20"/>
        <v>1.3774525410328133E-3</v>
      </c>
      <c r="H236" s="135">
        <f t="shared" si="21"/>
        <v>5.8974941818049382</v>
      </c>
      <c r="I236" s="43">
        <f t="shared" si="18"/>
        <v>1.2974487199970863</v>
      </c>
      <c r="J236" s="43">
        <v>2.1936616952940229</v>
      </c>
      <c r="K236" s="135">
        <v>1.0671198237582997</v>
      </c>
      <c r="L236" s="136">
        <f t="shared" si="19"/>
        <v>2.7867069351957222E-2</v>
      </c>
    </row>
    <row r="237" spans="1:12" x14ac:dyDescent="0.25">
      <c r="A237" s="65">
        <f t="shared" si="22"/>
        <v>232</v>
      </c>
      <c r="B237" s="68" t="s">
        <v>2266</v>
      </c>
      <c r="C237" s="68">
        <v>375.1</v>
      </c>
      <c r="D237" s="68"/>
      <c r="E237" s="68">
        <v>120.5</v>
      </c>
      <c r="F237" s="68">
        <f t="shared" si="12"/>
        <v>495.6</v>
      </c>
      <c r="G237" s="82">
        <f t="shared" si="20"/>
        <v>1.8194708937522982E-3</v>
      </c>
      <c r="H237" s="135">
        <f t="shared" si="21"/>
        <v>7.7899736580557768</v>
      </c>
      <c r="I237" s="43">
        <f t="shared" si="18"/>
        <v>1.713794204772271</v>
      </c>
      <c r="J237" s="43">
        <v>2.8975979109480758</v>
      </c>
      <c r="K237" s="135">
        <v>1.4095537970538738</v>
      </c>
      <c r="L237" s="136">
        <f t="shared" si="19"/>
        <v>2.7867069351957215E-2</v>
      </c>
    </row>
    <row r="238" spans="1:12" x14ac:dyDescent="0.25">
      <c r="A238" s="65">
        <f t="shared" si="22"/>
        <v>233</v>
      </c>
      <c r="B238" s="68" t="s">
        <v>2267</v>
      </c>
      <c r="C238" s="68">
        <v>534.1</v>
      </c>
      <c r="D238" s="68">
        <v>48.8</v>
      </c>
      <c r="E238" s="68"/>
      <c r="F238" s="68">
        <f t="shared" si="12"/>
        <v>582.9</v>
      </c>
      <c r="G238" s="82">
        <f t="shared" si="20"/>
        <v>2.1399709119616921E-3</v>
      </c>
      <c r="H238" s="135">
        <f t="shared" si="21"/>
        <v>9.162178461018387</v>
      </c>
      <c r="I238" s="43">
        <f t="shared" si="18"/>
        <v>2.0156792614240451</v>
      </c>
      <c r="J238" s="43">
        <v>3.4080101337603574</v>
      </c>
      <c r="K238" s="135">
        <v>1.657846869053073</v>
      </c>
      <c r="L238" s="136">
        <f t="shared" si="19"/>
        <v>2.7867069351957222E-2</v>
      </c>
    </row>
    <row r="239" spans="1:12" x14ac:dyDescent="0.25">
      <c r="A239" s="65">
        <f t="shared" si="22"/>
        <v>234</v>
      </c>
      <c r="B239" s="68" t="s">
        <v>2268</v>
      </c>
      <c r="C239" s="68">
        <v>471.8</v>
      </c>
      <c r="D239" s="68"/>
      <c r="E239" s="68"/>
      <c r="F239" s="68">
        <f t="shared" si="12"/>
        <v>471.8</v>
      </c>
      <c r="G239" s="82">
        <f t="shared" si="20"/>
        <v>1.7320951728658884E-3</v>
      </c>
      <c r="H239" s="135">
        <f t="shared" si="21"/>
        <v>7.4158788778666578</v>
      </c>
      <c r="I239" s="43">
        <f t="shared" si="18"/>
        <v>1.6314933531306648</v>
      </c>
      <c r="J239" s="43">
        <v>2.7584477287839024</v>
      </c>
      <c r="K239" s="135">
        <v>1.3418633604721906</v>
      </c>
      <c r="L239" s="136">
        <f t="shared" si="19"/>
        <v>2.7867069351957218E-2</v>
      </c>
    </row>
    <row r="240" spans="1:12" x14ac:dyDescent="0.25">
      <c r="A240" s="65">
        <f t="shared" si="22"/>
        <v>235</v>
      </c>
      <c r="B240" s="68" t="s">
        <v>2269</v>
      </c>
      <c r="C240" s="68">
        <v>579</v>
      </c>
      <c r="D240" s="68">
        <v>91.8</v>
      </c>
      <c r="E240" s="68"/>
      <c r="F240" s="68">
        <f t="shared" si="12"/>
        <v>670.8</v>
      </c>
      <c r="G240" s="82">
        <f t="shared" si="20"/>
        <v>2.4626736794371297E-3</v>
      </c>
      <c r="H240" s="135">
        <f t="shared" si="21"/>
        <v>10.543814224826098</v>
      </c>
      <c r="I240" s="43">
        <f t="shared" si="18"/>
        <v>2.3196391294617418</v>
      </c>
      <c r="J240" s="43">
        <v>3.9219303443582914</v>
      </c>
      <c r="K240" s="135">
        <v>1.9078464226467686</v>
      </c>
      <c r="L240" s="136">
        <f t="shared" si="19"/>
        <v>2.7867069351957222E-2</v>
      </c>
    </row>
    <row r="241" spans="1:12" x14ac:dyDescent="0.25">
      <c r="A241" s="65">
        <f t="shared" si="22"/>
        <v>236</v>
      </c>
      <c r="B241" s="68" t="s">
        <v>2270</v>
      </c>
      <c r="C241" s="68">
        <v>343.9</v>
      </c>
      <c r="D241" s="68"/>
      <c r="E241" s="68"/>
      <c r="F241" s="68">
        <f t="shared" si="12"/>
        <v>343.9</v>
      </c>
      <c r="G241" s="82">
        <f t="shared" si="20"/>
        <v>1.2625424543208541E-3</v>
      </c>
      <c r="H241" s="135">
        <f t="shared" si="21"/>
        <v>5.4055123910520209</v>
      </c>
      <c r="I241" s="43">
        <f t="shared" si="18"/>
        <v>1.1892127260314447</v>
      </c>
      <c r="J241" s="43">
        <v>2.0106616658092076</v>
      </c>
      <c r="K241" s="135">
        <v>0.97809836724541388</v>
      </c>
      <c r="L241" s="136">
        <f t="shared" si="19"/>
        <v>2.7867069351957218E-2</v>
      </c>
    </row>
    <row r="242" spans="1:12" x14ac:dyDescent="0.25">
      <c r="A242" s="65">
        <f t="shared" si="22"/>
        <v>237</v>
      </c>
      <c r="B242" s="68" t="s">
        <v>2271</v>
      </c>
      <c r="C242" s="68">
        <v>664</v>
      </c>
      <c r="D242" s="68"/>
      <c r="E242" s="68">
        <v>35.700000000000003</v>
      </c>
      <c r="F242" s="68">
        <f t="shared" si="12"/>
        <v>699.7</v>
      </c>
      <c r="G242" s="82">
        <f t="shared" si="20"/>
        <v>2.5687727690849134E-3</v>
      </c>
      <c r="H242" s="135">
        <f t="shared" si="21"/>
        <v>10.998072172198603</v>
      </c>
      <c r="I242" s="43">
        <f t="shared" si="18"/>
        <v>2.4195758778836924</v>
      </c>
      <c r="J242" s="43">
        <v>4.0908984227005023</v>
      </c>
      <c r="K242" s="135">
        <v>1.99004195278167</v>
      </c>
      <c r="L242" s="136">
        <f t="shared" si="19"/>
        <v>2.7867069351957218E-2</v>
      </c>
    </row>
    <row r="243" spans="1:12" x14ac:dyDescent="0.25">
      <c r="A243" s="65">
        <f t="shared" si="22"/>
        <v>238</v>
      </c>
      <c r="B243" s="68" t="s">
        <v>2272</v>
      </c>
      <c r="C243" s="68">
        <v>150.30000000000001</v>
      </c>
      <c r="D243" s="68"/>
      <c r="E243" s="68">
        <v>232.7</v>
      </c>
      <c r="F243" s="68">
        <f t="shared" si="12"/>
        <v>383</v>
      </c>
      <c r="G243" s="82">
        <f t="shared" si="20"/>
        <v>1.4060882814913845E-3</v>
      </c>
      <c r="H243" s="135">
        <f t="shared" si="21"/>
        <v>6.0200966727912881</v>
      </c>
      <c r="I243" s="43">
        <f t="shared" si="18"/>
        <v>1.3244212680140834</v>
      </c>
      <c r="J243" s="43">
        <v>2.2392655365074918</v>
      </c>
      <c r="K243" s="135">
        <v>1.0893040844867508</v>
      </c>
      <c r="L243" s="136">
        <f t="shared" si="19"/>
        <v>2.7867069351957215E-2</v>
      </c>
    </row>
    <row r="244" spans="1:12" x14ac:dyDescent="0.25">
      <c r="A244" s="65">
        <f t="shared" si="22"/>
        <v>239</v>
      </c>
      <c r="B244" s="68" t="s">
        <v>2273</v>
      </c>
      <c r="C244" s="68">
        <v>630.29999999999995</v>
      </c>
      <c r="D244" s="68"/>
      <c r="E244" s="68">
        <v>33.9</v>
      </c>
      <c r="F244" s="68">
        <f t="shared" si="12"/>
        <v>664.19999999999993</v>
      </c>
      <c r="G244" s="82">
        <f t="shared" si="20"/>
        <v>2.4384434375106464E-3</v>
      </c>
      <c r="H244" s="135">
        <f t="shared" si="21"/>
        <v>10.440073655529957</v>
      </c>
      <c r="I244" s="43">
        <f t="shared" si="18"/>
        <v>2.2968162042165905</v>
      </c>
      <c r="J244" s="43">
        <v>3.8833424787161253</v>
      </c>
      <c r="K244" s="135">
        <v>1.8890751251073097</v>
      </c>
      <c r="L244" s="136">
        <f t="shared" si="19"/>
        <v>2.7867069351957218E-2</v>
      </c>
    </row>
    <row r="245" spans="1:12" x14ac:dyDescent="0.25">
      <c r="A245" s="65">
        <f t="shared" si="22"/>
        <v>240</v>
      </c>
      <c r="B245" s="68" t="s">
        <v>2274</v>
      </c>
      <c r="C245" s="68">
        <v>447.75</v>
      </c>
      <c r="D245" s="68"/>
      <c r="E245" s="68"/>
      <c r="F245" s="68">
        <f t="shared" si="12"/>
        <v>447.75</v>
      </c>
      <c r="G245" s="82">
        <f t="shared" si="20"/>
        <v>1.6438016397852936E-3</v>
      </c>
      <c r="H245" s="135">
        <f t="shared" si="21"/>
        <v>7.0378545306587448</v>
      </c>
      <c r="I245" s="43">
        <f t="shared" si="18"/>
        <v>1.5483279967449239</v>
      </c>
      <c r="J245" s="43">
        <v>2.6178358850423749</v>
      </c>
      <c r="K245" s="135">
        <v>1.2734618898928007</v>
      </c>
      <c r="L245" s="136">
        <f t="shared" si="19"/>
        <v>2.7867069351957218E-2</v>
      </c>
    </row>
    <row r="246" spans="1:12" x14ac:dyDescent="0.25">
      <c r="A246" s="65">
        <f t="shared" si="22"/>
        <v>241</v>
      </c>
      <c r="B246" s="68" t="s">
        <v>2275</v>
      </c>
      <c r="C246" s="68">
        <v>688.6</v>
      </c>
      <c r="D246" s="68"/>
      <c r="E246" s="68">
        <v>64.099999999999994</v>
      </c>
      <c r="F246" s="68">
        <f t="shared" si="12"/>
        <v>752.7</v>
      </c>
      <c r="G246" s="82">
        <f t="shared" si="20"/>
        <v>2.7633489542521284E-3</v>
      </c>
      <c r="H246" s="135">
        <f t="shared" si="21"/>
        <v>11.831140380182774</v>
      </c>
      <c r="I246" s="43">
        <f t="shared" si="18"/>
        <v>2.6028508836402104</v>
      </c>
      <c r="J246" s="43">
        <v>4.400770677099711</v>
      </c>
      <c r="K246" s="135">
        <v>2.1407811602955023</v>
      </c>
      <c r="L246" s="136">
        <f t="shared" si="19"/>
        <v>2.7867069351957218E-2</v>
      </c>
    </row>
    <row r="247" spans="1:12" x14ac:dyDescent="0.25">
      <c r="A247" s="65">
        <f t="shared" si="22"/>
        <v>242</v>
      </c>
      <c r="B247" s="68" t="s">
        <v>2276</v>
      </c>
      <c r="C247" s="68">
        <v>675.4</v>
      </c>
      <c r="D247" s="68"/>
      <c r="E247" s="68"/>
      <c r="F247" s="68">
        <f t="shared" si="12"/>
        <v>675.4</v>
      </c>
      <c r="G247" s="82">
        <f t="shared" si="20"/>
        <v>2.4795614238101336E-3</v>
      </c>
      <c r="H247" s="135">
        <f t="shared" si="21"/>
        <v>10.616118257971896</v>
      </c>
      <c r="I247" s="43">
        <f t="shared" si="18"/>
        <v>2.3355460167538173</v>
      </c>
      <c r="J247" s="43">
        <v>3.9488249173816183</v>
      </c>
      <c r="K247" s="135">
        <v>1.9209294482045729</v>
      </c>
      <c r="L247" s="136">
        <f t="shared" si="19"/>
        <v>2.7867069351957218E-2</v>
      </c>
    </row>
    <row r="248" spans="1:12" x14ac:dyDescent="0.25">
      <c r="A248" s="65">
        <f t="shared" si="22"/>
        <v>243</v>
      </c>
      <c r="B248" s="68" t="s">
        <v>2277</v>
      </c>
      <c r="C248" s="68">
        <v>633.9</v>
      </c>
      <c r="D248" s="68"/>
      <c r="E248" s="68"/>
      <c r="F248" s="68">
        <f t="shared" si="12"/>
        <v>633.9</v>
      </c>
      <c r="G248" s="82">
        <f t="shared" si="20"/>
        <v>2.3272045995754273E-3</v>
      </c>
      <c r="H248" s="135">
        <f t="shared" si="21"/>
        <v>9.9638101328522133</v>
      </c>
      <c r="I248" s="43">
        <f t="shared" si="18"/>
        <v>2.1920382292274869</v>
      </c>
      <c r="J248" s="43">
        <v>3.7061890955407284</v>
      </c>
      <c r="K248" s="135">
        <v>1.8028978045852515</v>
      </c>
      <c r="L248" s="136">
        <f t="shared" si="19"/>
        <v>2.7867069351957218E-2</v>
      </c>
    </row>
    <row r="249" spans="1:12" x14ac:dyDescent="0.25">
      <c r="A249" s="65">
        <f t="shared" si="22"/>
        <v>244</v>
      </c>
      <c r="B249" s="68" t="s">
        <v>2278</v>
      </c>
      <c r="C249" s="68">
        <v>230.9</v>
      </c>
      <c r="D249" s="68">
        <v>51.2</v>
      </c>
      <c r="E249" s="68"/>
      <c r="F249" s="68">
        <f t="shared" si="12"/>
        <v>282.10000000000002</v>
      </c>
      <c r="G249" s="82">
        <f t="shared" si="20"/>
        <v>1.0356592799183281E-3</v>
      </c>
      <c r="H249" s="135">
        <f t="shared" si="21"/>
        <v>4.4341234240063256</v>
      </c>
      <c r="I249" s="43">
        <f t="shared" si="18"/>
        <v>0.97550715328139159</v>
      </c>
      <c r="J249" s="43">
        <v>1.649338923887111</v>
      </c>
      <c r="K249" s="135">
        <v>0.80233076301230388</v>
      </c>
      <c r="L249" s="136">
        <f t="shared" si="19"/>
        <v>2.7867069351957218E-2</v>
      </c>
    </row>
    <row r="250" spans="1:12" x14ac:dyDescent="0.25">
      <c r="A250" s="65">
        <f t="shared" si="22"/>
        <v>245</v>
      </c>
      <c r="B250" s="68" t="s">
        <v>2279</v>
      </c>
      <c r="C250" s="68">
        <v>1262.0999999999999</v>
      </c>
      <c r="D250" s="68"/>
      <c r="E250" s="68">
        <v>163.6</v>
      </c>
      <c r="F250" s="68">
        <f t="shared" si="12"/>
        <v>1425.6999999999998</v>
      </c>
      <c r="G250" s="82">
        <f t="shared" si="20"/>
        <v>5.2340993809980854E-3</v>
      </c>
      <c r="H250" s="135">
        <f t="shared" si="21"/>
        <v>22.409534794774252</v>
      </c>
      <c r="I250" s="43">
        <f t="shared" si="18"/>
        <v>4.9300976548503357</v>
      </c>
      <c r="J250" s="43">
        <v>8.3355636433387215</v>
      </c>
      <c r="K250" s="135">
        <v>4.0548846821220899</v>
      </c>
      <c r="L250" s="136">
        <f t="shared" si="19"/>
        <v>2.7867069351957215E-2</v>
      </c>
    </row>
    <row r="251" spans="1:12" x14ac:dyDescent="0.25">
      <c r="A251" s="65">
        <f t="shared" si="22"/>
        <v>246</v>
      </c>
      <c r="B251" s="68" t="s">
        <v>2280</v>
      </c>
      <c r="C251" s="68">
        <v>332.6</v>
      </c>
      <c r="D251" s="68"/>
      <c r="E251" s="68">
        <v>108.7</v>
      </c>
      <c r="F251" s="68">
        <f t="shared" si="12"/>
        <v>441.3</v>
      </c>
      <c r="G251" s="82">
        <f t="shared" si="20"/>
        <v>1.6201220851753211E-3</v>
      </c>
      <c r="H251" s="135">
        <f t="shared" si="21"/>
        <v>6.9364717015738782</v>
      </c>
      <c r="I251" s="43">
        <f t="shared" si="18"/>
        <v>1.5260237743462532</v>
      </c>
      <c r="J251" s="43">
        <v>2.5801250163466221</v>
      </c>
      <c r="K251" s="135">
        <v>1.2551172127519663</v>
      </c>
      <c r="L251" s="136">
        <f t="shared" si="19"/>
        <v>2.7867069351957218E-2</v>
      </c>
    </row>
    <row r="252" spans="1:12" x14ac:dyDescent="0.25">
      <c r="A252" s="65">
        <f t="shared" si="22"/>
        <v>247</v>
      </c>
      <c r="B252" s="68" t="s">
        <v>2281</v>
      </c>
      <c r="C252" s="68">
        <v>511</v>
      </c>
      <c r="D252" s="68"/>
      <c r="E252" s="68">
        <v>141.6</v>
      </c>
      <c r="F252" s="68">
        <f t="shared" si="12"/>
        <v>652.6</v>
      </c>
      <c r="G252" s="82">
        <f t="shared" si="20"/>
        <v>2.3958569517004637E-3</v>
      </c>
      <c r="H252" s="135">
        <f t="shared" si="21"/>
        <v>10.257741745857949</v>
      </c>
      <c r="I252" s="43">
        <f t="shared" si="18"/>
        <v>2.2567031840887486</v>
      </c>
      <c r="J252" s="43">
        <v>3.8155213815268652</v>
      </c>
      <c r="K252" s="135">
        <v>1.856083147613717</v>
      </c>
      <c r="L252" s="136">
        <f t="shared" si="19"/>
        <v>2.7867069351957215E-2</v>
      </c>
    </row>
    <row r="253" spans="1:12" x14ac:dyDescent="0.25">
      <c r="A253" s="65">
        <f t="shared" si="22"/>
        <v>248</v>
      </c>
      <c r="B253" s="68" t="s">
        <v>2282</v>
      </c>
      <c r="C253" s="68">
        <v>1078.7</v>
      </c>
      <c r="D253" s="68"/>
      <c r="E253" s="68"/>
      <c r="F253" s="68">
        <f t="shared" si="12"/>
        <v>1078.7</v>
      </c>
      <c r="G253" s="82">
        <f t="shared" si="20"/>
        <v>3.9601760554693385E-3</v>
      </c>
      <c r="H253" s="135">
        <f t="shared" si="21"/>
        <v>16.955295772689198</v>
      </c>
      <c r="I253" s="43">
        <f t="shared" si="18"/>
        <v>3.7301650699916236</v>
      </c>
      <c r="J253" s="43">
        <v>6.3067773739703172</v>
      </c>
      <c r="K253" s="135">
        <v>3.0679694933051125</v>
      </c>
      <c r="L253" s="136">
        <f t="shared" si="19"/>
        <v>2.7867069351957218E-2</v>
      </c>
    </row>
    <row r="254" spans="1:12" x14ac:dyDescent="0.25">
      <c r="A254" s="65">
        <f t="shared" si="22"/>
        <v>249</v>
      </c>
      <c r="B254" s="68" t="s">
        <v>2283</v>
      </c>
      <c r="C254" s="68">
        <v>611.4</v>
      </c>
      <c r="D254" s="68"/>
      <c r="E254" s="68">
        <v>112.1</v>
      </c>
      <c r="F254" s="68">
        <f t="shared" si="12"/>
        <v>723.5</v>
      </c>
      <c r="G254" s="82">
        <f t="shared" si="20"/>
        <v>2.6561484899713232E-3</v>
      </c>
      <c r="H254" s="135">
        <f t="shared" si="21"/>
        <v>11.372166952387721</v>
      </c>
      <c r="I254" s="43">
        <f t="shared" ref="I254:I311" si="23">H254*0.22</f>
        <v>2.5018767295252986</v>
      </c>
      <c r="J254" s="43">
        <v>4.2300486048646739</v>
      </c>
      <c r="K254" s="135">
        <v>2.0577323893633528</v>
      </c>
      <c r="L254" s="136">
        <f t="shared" si="19"/>
        <v>2.7867069351957215E-2</v>
      </c>
    </row>
    <row r="255" spans="1:12" x14ac:dyDescent="0.25">
      <c r="A255" s="65">
        <f t="shared" si="22"/>
        <v>250</v>
      </c>
      <c r="B255" s="68" t="s">
        <v>2284</v>
      </c>
      <c r="C255" s="68">
        <v>690.47</v>
      </c>
      <c r="D255" s="68">
        <v>27.1</v>
      </c>
      <c r="E255" s="68">
        <v>79.3</v>
      </c>
      <c r="F255" s="68">
        <f t="shared" si="12"/>
        <v>796.87</v>
      </c>
      <c r="G255" s="82">
        <f t="shared" si="20"/>
        <v>2.9255080127207301E-3</v>
      </c>
      <c r="H255" s="135">
        <f t="shared" si="21"/>
        <v>12.525416281063169</v>
      </c>
      <c r="I255" s="43">
        <f t="shared" si="23"/>
        <v>2.7555915818338974</v>
      </c>
      <c r="J255" s="43">
        <v>4.6590170445867489</v>
      </c>
      <c r="K255" s="135">
        <v>2.2664066470103315</v>
      </c>
      <c r="L255" s="136">
        <f t="shared" si="19"/>
        <v>2.7867069351957218E-2</v>
      </c>
    </row>
    <row r="256" spans="1:12" x14ac:dyDescent="0.25">
      <c r="A256" s="65">
        <f t="shared" si="22"/>
        <v>251</v>
      </c>
      <c r="B256" s="68" t="s">
        <v>10</v>
      </c>
      <c r="C256" s="68">
        <v>401.2</v>
      </c>
      <c r="D256" s="68"/>
      <c r="E256" s="68">
        <v>112.2</v>
      </c>
      <c r="F256" s="68">
        <f t="shared" si="12"/>
        <v>513.4</v>
      </c>
      <c r="G256" s="82">
        <f t="shared" si="20"/>
        <v>1.8848191219782684E-3</v>
      </c>
      <c r="H256" s="135">
        <f t="shared" si="21"/>
        <v>8.0697588297938569</v>
      </c>
      <c r="I256" s="43">
        <f t="shared" si="23"/>
        <v>1.7753469425546486</v>
      </c>
      <c r="J256" s="43">
        <v>3.0016682152557341</v>
      </c>
      <c r="K256" s="135">
        <v>1.4601794176905947</v>
      </c>
      <c r="L256" s="136">
        <f t="shared" si="19"/>
        <v>2.7867069351957215E-2</v>
      </c>
    </row>
    <row r="257" spans="1:12" x14ac:dyDescent="0.25">
      <c r="A257" s="65">
        <f t="shared" si="22"/>
        <v>252</v>
      </c>
      <c r="B257" s="68" t="s">
        <v>11</v>
      </c>
      <c r="C257" s="68">
        <v>339.2</v>
      </c>
      <c r="D257" s="68"/>
      <c r="E257" s="68"/>
      <c r="F257" s="68">
        <f t="shared" si="12"/>
        <v>339.2</v>
      </c>
      <c r="G257" s="82">
        <f t="shared" si="20"/>
        <v>1.2452875850701766E-3</v>
      </c>
      <c r="H257" s="135">
        <f t="shared" si="21"/>
        <v>5.3316365310987077</v>
      </c>
      <c r="I257" s="43">
        <f t="shared" si="23"/>
        <v>1.1729600368417157</v>
      </c>
      <c r="J257" s="43">
        <v>1.9831824280999999</v>
      </c>
      <c r="K257" s="135">
        <v>0.96473092808852701</v>
      </c>
      <c r="L257" s="136">
        <f t="shared" si="19"/>
        <v>2.786706935179525E-2</v>
      </c>
    </row>
    <row r="258" spans="1:12" x14ac:dyDescent="0.25">
      <c r="A258" s="65">
        <f t="shared" si="22"/>
        <v>253</v>
      </c>
      <c r="B258" s="68" t="s">
        <v>12</v>
      </c>
      <c r="C258" s="68">
        <v>213.9</v>
      </c>
      <c r="D258" s="68"/>
      <c r="E258" s="68"/>
      <c r="F258" s="68">
        <f t="shared" si="12"/>
        <v>213.9</v>
      </c>
      <c r="G258" s="82">
        <f t="shared" si="20"/>
        <v>7.8528011334466619E-4</v>
      </c>
      <c r="H258" s="135">
        <f t="shared" si="21"/>
        <v>3.3621375412795209</v>
      </c>
      <c r="I258" s="43">
        <f t="shared" si="23"/>
        <v>0.73967025908149464</v>
      </c>
      <c r="J258" s="43">
        <v>1.2505976455847325</v>
      </c>
      <c r="K258" s="135">
        <v>0.60836068843790081</v>
      </c>
      <c r="L258" s="136">
        <f t="shared" ref="L258:L318" si="24">(H258+I258+J258+K258)/F258</f>
        <v>2.7867069351957215E-2</v>
      </c>
    </row>
    <row r="259" spans="1:12" x14ac:dyDescent="0.25">
      <c r="A259" s="65">
        <f t="shared" si="22"/>
        <v>254</v>
      </c>
      <c r="B259" s="68" t="s">
        <v>13</v>
      </c>
      <c r="C259" s="68">
        <v>227.3</v>
      </c>
      <c r="D259" s="68"/>
      <c r="E259" s="68"/>
      <c r="F259" s="68">
        <f t="shared" si="12"/>
        <v>227.3</v>
      </c>
      <c r="G259" s="82">
        <f t="shared" si="20"/>
        <v>8.3447484695298104E-4</v>
      </c>
      <c r="H259" s="135">
        <f t="shared" si="21"/>
        <v>3.5727623334868404</v>
      </c>
      <c r="I259" s="43">
        <f t="shared" si="23"/>
        <v>0.78600771336710484</v>
      </c>
      <c r="J259" s="43">
        <v>1.3289427061309476</v>
      </c>
      <c r="K259" s="135">
        <v>0.64647211071498289</v>
      </c>
      <c r="L259" s="136">
        <f t="shared" si="24"/>
        <v>2.7867069351957222E-2</v>
      </c>
    </row>
    <row r="260" spans="1:12" x14ac:dyDescent="0.25">
      <c r="A260" s="65">
        <f t="shared" si="22"/>
        <v>255</v>
      </c>
      <c r="B260" s="68" t="s">
        <v>14</v>
      </c>
      <c r="C260" s="68">
        <v>479.8</v>
      </c>
      <c r="D260" s="68"/>
      <c r="E260" s="68"/>
      <c r="F260" s="68">
        <f t="shared" si="12"/>
        <v>479.8</v>
      </c>
      <c r="G260" s="82">
        <f t="shared" si="20"/>
        <v>1.7614651630798077E-3</v>
      </c>
      <c r="H260" s="135">
        <f t="shared" si="21"/>
        <v>7.5416250224680423</v>
      </c>
      <c r="I260" s="43">
        <f t="shared" si="23"/>
        <v>1.6591575049429694</v>
      </c>
      <c r="J260" s="43">
        <v>2.8052208992592544</v>
      </c>
      <c r="K260" s="135">
        <v>1.364616448398807</v>
      </c>
      <c r="L260" s="136">
        <f t="shared" si="24"/>
        <v>2.7867069351957218E-2</v>
      </c>
    </row>
    <row r="261" spans="1:12" x14ac:dyDescent="0.25">
      <c r="A261" s="65">
        <f t="shared" si="22"/>
        <v>256</v>
      </c>
      <c r="B261" s="68" t="s">
        <v>15</v>
      </c>
      <c r="C261" s="68">
        <v>209.3</v>
      </c>
      <c r="D261" s="68"/>
      <c r="E261" s="68"/>
      <c r="F261" s="68">
        <f t="shared" si="12"/>
        <v>209.3</v>
      </c>
      <c r="G261" s="82">
        <f t="shared" si="20"/>
        <v>7.683923689716627E-4</v>
      </c>
      <c r="H261" s="135">
        <f t="shared" si="21"/>
        <v>3.2898335081337251</v>
      </c>
      <c r="I261" s="43">
        <f t="shared" si="23"/>
        <v>0.72376337178941952</v>
      </c>
      <c r="J261" s="43">
        <v>1.2237030725614049</v>
      </c>
      <c r="K261" s="135">
        <v>0.59527766288009643</v>
      </c>
      <c r="L261" s="136">
        <f t="shared" si="24"/>
        <v>2.7867069351957222E-2</v>
      </c>
    </row>
    <row r="262" spans="1:12" x14ac:dyDescent="0.25">
      <c r="A262" s="65">
        <f t="shared" si="22"/>
        <v>257</v>
      </c>
      <c r="B262" s="68" t="s">
        <v>16</v>
      </c>
      <c r="C262" s="68">
        <v>510.7</v>
      </c>
      <c r="D262" s="68"/>
      <c r="E262" s="68"/>
      <c r="F262" s="68">
        <f t="shared" si="12"/>
        <v>510.7</v>
      </c>
      <c r="G262" s="82">
        <f t="shared" ref="G262:G325" si="25">1/272386.88*F262</f>
        <v>1.8749067502810707E-3</v>
      </c>
      <c r="H262" s="135">
        <f t="shared" ref="H262:H325" si="26">G262*4281.45</f>
        <v>8.0273195059908904</v>
      </c>
      <c r="I262" s="43">
        <f t="shared" si="23"/>
        <v>1.7660102913179958</v>
      </c>
      <c r="J262" s="43">
        <v>2.9858822702203032</v>
      </c>
      <c r="K262" s="135">
        <v>1.4525002505153619</v>
      </c>
      <c r="L262" s="136">
        <f t="shared" si="24"/>
        <v>2.7867069351957218E-2</v>
      </c>
    </row>
    <row r="263" spans="1:12" x14ac:dyDescent="0.25">
      <c r="A263" s="65">
        <f t="shared" si="22"/>
        <v>258</v>
      </c>
      <c r="B263" s="68" t="s">
        <v>17</v>
      </c>
      <c r="C263" s="68">
        <v>482.5</v>
      </c>
      <c r="D263" s="68"/>
      <c r="E263" s="68">
        <v>43.8</v>
      </c>
      <c r="F263" s="68">
        <f t="shared" si="12"/>
        <v>526.29999999999995</v>
      </c>
      <c r="G263" s="82">
        <f t="shared" si="25"/>
        <v>1.932178231198213E-3</v>
      </c>
      <c r="H263" s="135">
        <f t="shared" si="26"/>
        <v>8.2725244879635884</v>
      </c>
      <c r="I263" s="43">
        <f t="shared" si="23"/>
        <v>1.8199553873519894</v>
      </c>
      <c r="J263" s="43">
        <v>3.0770899526472397</v>
      </c>
      <c r="K263" s="135">
        <v>1.4968687719722633</v>
      </c>
      <c r="L263" s="136">
        <f t="shared" si="24"/>
        <v>2.7867069351957215E-2</v>
      </c>
    </row>
    <row r="264" spans="1:12" x14ac:dyDescent="0.25">
      <c r="A264" s="65">
        <f t="shared" ref="A264:A327" si="27">A263+1</f>
        <v>259</v>
      </c>
      <c r="B264" s="68" t="s">
        <v>18</v>
      </c>
      <c r="C264" s="68">
        <v>265.39999999999998</v>
      </c>
      <c r="D264" s="68"/>
      <c r="E264" s="68">
        <v>29.8</v>
      </c>
      <c r="F264" s="68">
        <f t="shared" si="12"/>
        <v>295.2</v>
      </c>
      <c r="G264" s="82">
        <f t="shared" si="25"/>
        <v>1.0837526388936206E-3</v>
      </c>
      <c r="H264" s="135">
        <f t="shared" si="26"/>
        <v>4.6400327357910918</v>
      </c>
      <c r="I264" s="43">
        <f t="shared" si="23"/>
        <v>1.0208072018740402</v>
      </c>
      <c r="J264" s="43">
        <v>1.7259299905405003</v>
      </c>
      <c r="K264" s="135">
        <v>0.83958894449213783</v>
      </c>
      <c r="L264" s="136">
        <f t="shared" si="24"/>
        <v>2.7867069351957215E-2</v>
      </c>
    </row>
    <row r="265" spans="1:12" x14ac:dyDescent="0.25">
      <c r="A265" s="65">
        <f t="shared" si="27"/>
        <v>260</v>
      </c>
      <c r="B265" s="68" t="s">
        <v>19</v>
      </c>
      <c r="C265" s="68">
        <v>211.6</v>
      </c>
      <c r="D265" s="68"/>
      <c r="E265" s="68"/>
      <c r="F265" s="68">
        <f t="shared" si="12"/>
        <v>211.6</v>
      </c>
      <c r="G265" s="82">
        <f t="shared" si="25"/>
        <v>7.7683624115816444E-4</v>
      </c>
      <c r="H265" s="135">
        <f t="shared" si="26"/>
        <v>3.3259855247066232</v>
      </c>
      <c r="I265" s="43">
        <f t="shared" si="23"/>
        <v>0.73171681543545708</v>
      </c>
      <c r="J265" s="43">
        <v>1.2371503590730684</v>
      </c>
      <c r="K265" s="135">
        <v>0.60181917565899856</v>
      </c>
      <c r="L265" s="136">
        <f t="shared" si="24"/>
        <v>2.7867069351957218E-2</v>
      </c>
    </row>
    <row r="266" spans="1:12" x14ac:dyDescent="0.25">
      <c r="A266" s="65">
        <f t="shared" si="27"/>
        <v>261</v>
      </c>
      <c r="B266" s="68" t="s">
        <v>20</v>
      </c>
      <c r="C266" s="68">
        <v>224</v>
      </c>
      <c r="D266" s="68">
        <v>79.5</v>
      </c>
      <c r="E266" s="68"/>
      <c r="F266" s="68">
        <f t="shared" si="12"/>
        <v>303.5</v>
      </c>
      <c r="G266" s="82">
        <f t="shared" si="25"/>
        <v>1.1142240037405619E-3</v>
      </c>
      <c r="H266" s="135">
        <f t="shared" si="26"/>
        <v>4.7704943608150288</v>
      </c>
      <c r="I266" s="43">
        <f t="shared" si="23"/>
        <v>1.0495087593793064</v>
      </c>
      <c r="J266" s="43">
        <v>1.7744571549086783</v>
      </c>
      <c r="K266" s="135">
        <v>0.86319527321600231</v>
      </c>
      <c r="L266" s="136">
        <f t="shared" si="24"/>
        <v>2.7867069351957218E-2</v>
      </c>
    </row>
    <row r="267" spans="1:12" x14ac:dyDescent="0.25">
      <c r="A267" s="65">
        <f t="shared" si="27"/>
        <v>262</v>
      </c>
      <c r="B267" s="68" t="s">
        <v>21</v>
      </c>
      <c r="C267" s="68">
        <v>177.6</v>
      </c>
      <c r="D267" s="68"/>
      <c r="E267" s="68"/>
      <c r="F267" s="68">
        <f t="shared" si="12"/>
        <v>177.6</v>
      </c>
      <c r="G267" s="82">
        <f t="shared" si="25"/>
        <v>6.5201378274900754E-4</v>
      </c>
      <c r="H267" s="135">
        <f t="shared" si="26"/>
        <v>2.7915644101507384</v>
      </c>
      <c r="I267" s="43">
        <f t="shared" si="23"/>
        <v>0.61414417023316248</v>
      </c>
      <c r="J267" s="43">
        <v>1.0383643845528212</v>
      </c>
      <c r="K267" s="135">
        <v>0.50511855197087974</v>
      </c>
      <c r="L267" s="136">
        <f t="shared" si="24"/>
        <v>2.7867069351957218E-2</v>
      </c>
    </row>
    <row r="268" spans="1:12" x14ac:dyDescent="0.25">
      <c r="A268" s="65">
        <f t="shared" si="27"/>
        <v>263</v>
      </c>
      <c r="B268" s="68" t="s">
        <v>22</v>
      </c>
      <c r="C268" s="68">
        <v>590</v>
      </c>
      <c r="D268" s="68"/>
      <c r="E268" s="68">
        <v>44.1</v>
      </c>
      <c r="F268" s="68">
        <f t="shared" si="12"/>
        <v>634.1</v>
      </c>
      <c r="G268" s="82">
        <f t="shared" si="25"/>
        <v>2.3279388493307753E-3</v>
      </c>
      <c r="H268" s="135">
        <f t="shared" si="26"/>
        <v>9.9669537864672471</v>
      </c>
      <c r="I268" s="43">
        <f t="shared" si="23"/>
        <v>2.1927298330227942</v>
      </c>
      <c r="J268" s="43">
        <v>3.7073584248026128</v>
      </c>
      <c r="K268" s="135">
        <v>1.8034666317834169</v>
      </c>
      <c r="L268" s="136">
        <f t="shared" si="24"/>
        <v>2.7867069351957211E-2</v>
      </c>
    </row>
    <row r="269" spans="1:12" x14ac:dyDescent="0.25">
      <c r="A269" s="65">
        <f t="shared" si="27"/>
        <v>264</v>
      </c>
      <c r="B269" s="68" t="s">
        <v>23</v>
      </c>
      <c r="C269" s="68">
        <v>119.2</v>
      </c>
      <c r="D269" s="68"/>
      <c r="E269" s="68"/>
      <c r="F269" s="68">
        <f t="shared" si="12"/>
        <v>119.2</v>
      </c>
      <c r="G269" s="82">
        <f t="shared" si="25"/>
        <v>4.3761285418739696E-4</v>
      </c>
      <c r="H269" s="135">
        <f t="shared" si="26"/>
        <v>1.8736175545606306</v>
      </c>
      <c r="I269" s="43">
        <f t="shared" si="23"/>
        <v>0.41219586200333874</v>
      </c>
      <c r="J269" s="43">
        <v>0.69692024008274944</v>
      </c>
      <c r="K269" s="135">
        <v>0.33902101010658142</v>
      </c>
      <c r="L269" s="136">
        <f t="shared" si="24"/>
        <v>2.7867069351957218E-2</v>
      </c>
    </row>
    <row r="270" spans="1:12" x14ac:dyDescent="0.25">
      <c r="A270" s="65">
        <f t="shared" si="27"/>
        <v>265</v>
      </c>
      <c r="B270" s="68" t="s">
        <v>24</v>
      </c>
      <c r="C270" s="68">
        <v>1517.4</v>
      </c>
      <c r="D270" s="68"/>
      <c r="E270" s="68">
        <v>120</v>
      </c>
      <c r="F270" s="68">
        <f t="shared" si="12"/>
        <v>1637.4</v>
      </c>
      <c r="G270" s="82">
        <f t="shared" si="25"/>
        <v>6.0113027470339248E-3</v>
      </c>
      <c r="H270" s="135">
        <f t="shared" si="26"/>
        <v>25.737092146288397</v>
      </c>
      <c r="I270" s="43">
        <f t="shared" si="23"/>
        <v>5.6621602721834474</v>
      </c>
      <c r="J270" s="43">
        <v>9.5732986670427351</v>
      </c>
      <c r="K270" s="135">
        <v>4.6569882713801718</v>
      </c>
      <c r="L270" s="136">
        <f t="shared" si="24"/>
        <v>2.7867069351957218E-2</v>
      </c>
    </row>
    <row r="271" spans="1:12" x14ac:dyDescent="0.25">
      <c r="A271" s="65">
        <f t="shared" si="27"/>
        <v>266</v>
      </c>
      <c r="B271" s="68" t="s">
        <v>25</v>
      </c>
      <c r="C271" s="68">
        <v>256.8</v>
      </c>
      <c r="D271" s="68"/>
      <c r="E271" s="68"/>
      <c r="F271" s="68">
        <f t="shared" si="12"/>
        <v>256.8</v>
      </c>
      <c r="G271" s="82">
        <f t="shared" si="25"/>
        <v>9.4277668586680832E-4</v>
      </c>
      <c r="H271" s="135">
        <f t="shared" si="26"/>
        <v>4.0364512417044462</v>
      </c>
      <c r="I271" s="43">
        <f t="shared" si="23"/>
        <v>0.8880192731749782</v>
      </c>
      <c r="J271" s="43">
        <v>1.5014187722588093</v>
      </c>
      <c r="K271" s="135">
        <v>0.73037412244438016</v>
      </c>
      <c r="L271" s="136">
        <f t="shared" si="24"/>
        <v>2.7867069351957218E-2</v>
      </c>
    </row>
    <row r="272" spans="1:12" x14ac:dyDescent="0.25">
      <c r="A272" s="65">
        <f t="shared" si="27"/>
        <v>267</v>
      </c>
      <c r="B272" s="68" t="s">
        <v>26</v>
      </c>
      <c r="C272" s="68">
        <v>293.31</v>
      </c>
      <c r="D272" s="68"/>
      <c r="E272" s="68"/>
      <c r="F272" s="68">
        <f t="shared" si="12"/>
        <v>293.31</v>
      </c>
      <c r="G272" s="82">
        <f t="shared" si="25"/>
        <v>1.0768139787055823E-3</v>
      </c>
      <c r="H272" s="135">
        <f t="shared" si="26"/>
        <v>4.610325209129015</v>
      </c>
      <c r="I272" s="43">
        <f t="shared" si="23"/>
        <v>1.0142715460083833</v>
      </c>
      <c r="J272" s="43">
        <v>1.7148798290156981</v>
      </c>
      <c r="K272" s="135">
        <v>0.83421352746947486</v>
      </c>
      <c r="L272" s="136">
        <f t="shared" si="24"/>
        <v>2.7867069351957218E-2</v>
      </c>
    </row>
    <row r="273" spans="1:12" x14ac:dyDescent="0.25">
      <c r="A273" s="65">
        <f t="shared" si="27"/>
        <v>268</v>
      </c>
      <c r="B273" s="68" t="s">
        <v>27</v>
      </c>
      <c r="C273" s="68">
        <v>452.8</v>
      </c>
      <c r="D273" s="68">
        <v>35.6</v>
      </c>
      <c r="E273" s="68"/>
      <c r="F273" s="68">
        <f t="shared" si="12"/>
        <v>488.40000000000003</v>
      </c>
      <c r="G273" s="82">
        <f t="shared" si="25"/>
        <v>1.793037902559771E-3</v>
      </c>
      <c r="H273" s="135">
        <f t="shared" si="26"/>
        <v>7.6768021279145309</v>
      </c>
      <c r="I273" s="43">
        <f t="shared" si="23"/>
        <v>1.6888964681411969</v>
      </c>
      <c r="J273" s="43">
        <v>2.8555020575202583</v>
      </c>
      <c r="K273" s="135">
        <v>1.3890760179199193</v>
      </c>
      <c r="L273" s="136">
        <f t="shared" si="24"/>
        <v>2.7867069351957215E-2</v>
      </c>
    </row>
    <row r="274" spans="1:12" x14ac:dyDescent="0.25">
      <c r="A274" s="65">
        <f t="shared" si="27"/>
        <v>269</v>
      </c>
      <c r="B274" s="68" t="s">
        <v>28</v>
      </c>
      <c r="C274" s="68">
        <v>271.2</v>
      </c>
      <c r="D274" s="68"/>
      <c r="E274" s="68"/>
      <c r="F274" s="68">
        <f t="shared" si="12"/>
        <v>271.2</v>
      </c>
      <c r="G274" s="82">
        <f t="shared" si="25"/>
        <v>9.9564266825186284E-4</v>
      </c>
      <c r="H274" s="135">
        <f t="shared" si="26"/>
        <v>4.2627943019869381</v>
      </c>
      <c r="I274" s="43">
        <f t="shared" si="23"/>
        <v>0.93781474643712637</v>
      </c>
      <c r="J274" s="43">
        <v>1.5856104791144432</v>
      </c>
      <c r="K274" s="135">
        <v>0.77132968071228925</v>
      </c>
      <c r="L274" s="136">
        <f t="shared" si="24"/>
        <v>2.7867069351957218E-2</v>
      </c>
    </row>
    <row r="275" spans="1:12" x14ac:dyDescent="0.25">
      <c r="A275" s="65">
        <f t="shared" si="27"/>
        <v>270</v>
      </c>
      <c r="B275" s="68" t="s">
        <v>29</v>
      </c>
      <c r="C275" s="68">
        <v>455.2</v>
      </c>
      <c r="D275" s="68"/>
      <c r="E275" s="68"/>
      <c r="F275" s="68">
        <f t="shared" si="12"/>
        <v>455.2</v>
      </c>
      <c r="G275" s="82">
        <f t="shared" si="25"/>
        <v>1.6711524431720058E-3</v>
      </c>
      <c r="H275" s="135">
        <f t="shared" si="26"/>
        <v>7.1549556278187838</v>
      </c>
      <c r="I275" s="43">
        <f t="shared" si="23"/>
        <v>1.5740902381201325</v>
      </c>
      <c r="J275" s="43">
        <v>2.6613934000475465</v>
      </c>
      <c r="K275" s="135">
        <v>1.2946507030244621</v>
      </c>
      <c r="L275" s="136">
        <f t="shared" si="24"/>
        <v>2.7867069351957215E-2</v>
      </c>
    </row>
    <row r="276" spans="1:12" x14ac:dyDescent="0.25">
      <c r="A276" s="65">
        <f t="shared" si="27"/>
        <v>271</v>
      </c>
      <c r="B276" s="68" t="s">
        <v>30</v>
      </c>
      <c r="C276" s="68">
        <v>510.8</v>
      </c>
      <c r="D276" s="68"/>
      <c r="E276" s="68"/>
      <c r="F276" s="68">
        <f t="shared" si="12"/>
        <v>510.8</v>
      </c>
      <c r="G276" s="82">
        <f t="shared" si="25"/>
        <v>1.8752738751587447E-3</v>
      </c>
      <c r="H276" s="135">
        <f t="shared" si="26"/>
        <v>8.0288913327984073</v>
      </c>
      <c r="I276" s="43">
        <f t="shared" si="23"/>
        <v>1.7663560932156497</v>
      </c>
      <c r="J276" s="43">
        <v>2.9864669348512449</v>
      </c>
      <c r="K276" s="135">
        <v>1.4527846641144446</v>
      </c>
      <c r="L276" s="136">
        <f t="shared" si="24"/>
        <v>2.7867069351957218E-2</v>
      </c>
    </row>
    <row r="277" spans="1:12" x14ac:dyDescent="0.25">
      <c r="A277" s="65">
        <f t="shared" si="27"/>
        <v>272</v>
      </c>
      <c r="B277" s="68" t="s">
        <v>31</v>
      </c>
      <c r="C277" s="68">
        <v>209.8</v>
      </c>
      <c r="D277" s="68"/>
      <c r="E277" s="68">
        <v>30.1</v>
      </c>
      <c r="F277" s="68">
        <f t="shared" si="12"/>
        <v>239.9</v>
      </c>
      <c r="G277" s="82">
        <f t="shared" si="25"/>
        <v>8.8073258153990386E-4</v>
      </c>
      <c r="H277" s="135">
        <f t="shared" si="26"/>
        <v>3.7708125112340212</v>
      </c>
      <c r="I277" s="43">
        <f t="shared" si="23"/>
        <v>0.82957875247148471</v>
      </c>
      <c r="J277" s="43">
        <v>1.4026104496296272</v>
      </c>
      <c r="K277" s="135">
        <v>0.68230822419940351</v>
      </c>
      <c r="L277" s="136">
        <f t="shared" si="24"/>
        <v>2.7867069351957218E-2</v>
      </c>
    </row>
    <row r="278" spans="1:12" x14ac:dyDescent="0.25">
      <c r="A278" s="65">
        <f t="shared" si="27"/>
        <v>273</v>
      </c>
      <c r="B278" s="68" t="s">
        <v>32</v>
      </c>
      <c r="C278" s="68">
        <v>506.6</v>
      </c>
      <c r="D278" s="68"/>
      <c r="E278" s="68"/>
      <c r="F278" s="68">
        <f t="shared" si="12"/>
        <v>506.6</v>
      </c>
      <c r="G278" s="82">
        <f t="shared" si="25"/>
        <v>1.8598546302964372E-3</v>
      </c>
      <c r="H278" s="135">
        <f t="shared" si="26"/>
        <v>7.9628746068826803</v>
      </c>
      <c r="I278" s="43">
        <f t="shared" si="23"/>
        <v>1.7518324135141896</v>
      </c>
      <c r="J278" s="43">
        <v>2.961911020351685</v>
      </c>
      <c r="K278" s="135">
        <v>1.4408392929529712</v>
      </c>
      <c r="L278" s="136">
        <f t="shared" si="24"/>
        <v>2.7867069351957218E-2</v>
      </c>
    </row>
    <row r="279" spans="1:12" x14ac:dyDescent="0.25">
      <c r="A279" s="65">
        <f t="shared" si="27"/>
        <v>274</v>
      </c>
      <c r="B279" s="68" t="s">
        <v>33</v>
      </c>
      <c r="C279" s="68">
        <v>229.4</v>
      </c>
      <c r="D279" s="68"/>
      <c r="E279" s="68"/>
      <c r="F279" s="68">
        <f t="shared" si="12"/>
        <v>229.4</v>
      </c>
      <c r="G279" s="82">
        <f t="shared" si="25"/>
        <v>8.421844693841348E-4</v>
      </c>
      <c r="H279" s="135">
        <f t="shared" si="26"/>
        <v>3.6057706964447038</v>
      </c>
      <c r="I279" s="43">
        <f t="shared" si="23"/>
        <v>0.79326955321783488</v>
      </c>
      <c r="J279" s="43">
        <v>1.3412206633807275</v>
      </c>
      <c r="K279" s="135">
        <v>0.65244479629571961</v>
      </c>
      <c r="L279" s="136">
        <f t="shared" si="24"/>
        <v>2.7867069351957222E-2</v>
      </c>
    </row>
    <row r="280" spans="1:12" x14ac:dyDescent="0.25">
      <c r="A280" s="65">
        <f t="shared" si="27"/>
        <v>275</v>
      </c>
      <c r="B280" s="68" t="s">
        <v>34</v>
      </c>
      <c r="C280" s="68">
        <v>619.9</v>
      </c>
      <c r="D280" s="68"/>
      <c r="E280" s="68"/>
      <c r="F280" s="68">
        <f t="shared" si="12"/>
        <v>619.9</v>
      </c>
      <c r="G280" s="82">
        <f t="shared" si="25"/>
        <v>2.2758071167010684E-3</v>
      </c>
      <c r="H280" s="135">
        <f t="shared" si="26"/>
        <v>9.743754379799789</v>
      </c>
      <c r="I280" s="43">
        <f t="shared" si="23"/>
        <v>2.1436259635559538</v>
      </c>
      <c r="J280" s="43">
        <v>3.6243360472088613</v>
      </c>
      <c r="K280" s="135">
        <v>1.763079900713673</v>
      </c>
      <c r="L280" s="136">
        <f t="shared" si="24"/>
        <v>2.7867069351957218E-2</v>
      </c>
    </row>
    <row r="281" spans="1:12" x14ac:dyDescent="0.25">
      <c r="A281" s="65">
        <f t="shared" si="27"/>
        <v>276</v>
      </c>
      <c r="B281" s="68" t="s">
        <v>35</v>
      </c>
      <c r="C281" s="68">
        <v>356.2</v>
      </c>
      <c r="D281" s="68"/>
      <c r="E281" s="68"/>
      <c r="F281" s="68">
        <f t="shared" si="12"/>
        <v>356.2</v>
      </c>
      <c r="G281" s="82">
        <f t="shared" si="25"/>
        <v>1.307698814274755E-3</v>
      </c>
      <c r="H281" s="135">
        <f t="shared" si="26"/>
        <v>5.5988470883766492</v>
      </c>
      <c r="I281" s="43">
        <f t="shared" si="23"/>
        <v>1.2317463594428628</v>
      </c>
      <c r="J281" s="43">
        <v>2.0825754154150617</v>
      </c>
      <c r="K281" s="135">
        <v>1.0130812399325864</v>
      </c>
      <c r="L281" s="136">
        <f t="shared" si="24"/>
        <v>2.7867069351957215E-2</v>
      </c>
    </row>
    <row r="282" spans="1:12" x14ac:dyDescent="0.25">
      <c r="A282" s="65">
        <f t="shared" si="27"/>
        <v>277</v>
      </c>
      <c r="B282" s="68" t="s">
        <v>36</v>
      </c>
      <c r="C282" s="68">
        <v>1295.8</v>
      </c>
      <c r="D282" s="68"/>
      <c r="E282" s="68"/>
      <c r="F282" s="68">
        <f t="shared" si="12"/>
        <v>1295.8</v>
      </c>
      <c r="G282" s="82">
        <f t="shared" si="25"/>
        <v>4.7572041648995715E-3</v>
      </c>
      <c r="H282" s="135">
        <f t="shared" si="26"/>
        <v>20.367731771809268</v>
      </c>
      <c r="I282" s="43">
        <f t="shared" si="23"/>
        <v>4.4809009897980392</v>
      </c>
      <c r="J282" s="43">
        <v>7.5760842877451902</v>
      </c>
      <c r="K282" s="135">
        <v>3.6854314169136591</v>
      </c>
      <c r="L282" s="136">
        <f t="shared" si="24"/>
        <v>2.7867069351957211E-2</v>
      </c>
    </row>
    <row r="283" spans="1:12" x14ac:dyDescent="0.25">
      <c r="A283" s="65">
        <f t="shared" si="27"/>
        <v>278</v>
      </c>
      <c r="B283" s="68" t="s">
        <v>60</v>
      </c>
      <c r="C283" s="68">
        <v>156.44999999999999</v>
      </c>
      <c r="D283" s="68"/>
      <c r="E283" s="68">
        <v>36.1</v>
      </c>
      <c r="F283" s="68">
        <f t="shared" si="12"/>
        <v>192.54999999999998</v>
      </c>
      <c r="G283" s="82">
        <f t="shared" si="25"/>
        <v>7.0689895196126911E-4</v>
      </c>
      <c r="H283" s="135">
        <f t="shared" si="26"/>
        <v>3.0265525178745754</v>
      </c>
      <c r="I283" s="43">
        <f t="shared" si="23"/>
        <v>0.66584155393240663</v>
      </c>
      <c r="J283" s="43">
        <v>1.1257717468786359</v>
      </c>
      <c r="K283" s="135">
        <v>0.54763838503374362</v>
      </c>
      <c r="L283" s="136">
        <f t="shared" si="24"/>
        <v>2.7867069351957215E-2</v>
      </c>
    </row>
    <row r="284" spans="1:12" x14ac:dyDescent="0.25">
      <c r="A284" s="65">
        <f t="shared" si="27"/>
        <v>279</v>
      </c>
      <c r="B284" s="68" t="s">
        <v>61</v>
      </c>
      <c r="C284" s="68">
        <v>160.69999999999999</v>
      </c>
      <c r="D284" s="68"/>
      <c r="E284" s="68"/>
      <c r="F284" s="68">
        <f t="shared" si="12"/>
        <v>160.69999999999999</v>
      </c>
      <c r="G284" s="82">
        <f t="shared" si="25"/>
        <v>5.8996967842210308E-4</v>
      </c>
      <c r="H284" s="135">
        <f t="shared" si="26"/>
        <v>2.5259256796803133</v>
      </c>
      <c r="I284" s="43">
        <f t="shared" si="23"/>
        <v>0.55570364952966889</v>
      </c>
      <c r="J284" s="43">
        <v>0.93955606192363939</v>
      </c>
      <c r="K284" s="135">
        <v>0.45705265372590298</v>
      </c>
      <c r="L284" s="136">
        <f t="shared" si="24"/>
        <v>2.7867069351957215E-2</v>
      </c>
    </row>
    <row r="285" spans="1:12" x14ac:dyDescent="0.25">
      <c r="A285" s="65">
        <f t="shared" si="27"/>
        <v>280</v>
      </c>
      <c r="B285" s="68" t="s">
        <v>62</v>
      </c>
      <c r="C285" s="68">
        <v>170.8</v>
      </c>
      <c r="D285" s="68"/>
      <c r="E285" s="68">
        <v>34.5</v>
      </c>
      <c r="F285" s="68">
        <f t="shared" si="12"/>
        <v>205.3</v>
      </c>
      <c r="G285" s="82">
        <f t="shared" si="25"/>
        <v>7.5370737386470303E-4</v>
      </c>
      <c r="H285" s="135">
        <f t="shared" si="26"/>
        <v>3.2269604358330328</v>
      </c>
      <c r="I285" s="43">
        <f t="shared" si="23"/>
        <v>0.7099312958832672</v>
      </c>
      <c r="J285" s="43">
        <v>1.2003164873237289</v>
      </c>
      <c r="K285" s="135">
        <v>0.58390111891678831</v>
      </c>
      <c r="L285" s="136">
        <f t="shared" si="24"/>
        <v>2.7867069351957218E-2</v>
      </c>
    </row>
    <row r="286" spans="1:12" x14ac:dyDescent="0.25">
      <c r="A286" s="65">
        <f t="shared" si="27"/>
        <v>281</v>
      </c>
      <c r="B286" s="68" t="s">
        <v>63</v>
      </c>
      <c r="C286" s="68">
        <v>114.5</v>
      </c>
      <c r="D286" s="68"/>
      <c r="E286" s="68"/>
      <c r="F286" s="68">
        <f t="shared" si="12"/>
        <v>114.5</v>
      </c>
      <c r="G286" s="82">
        <f t="shared" si="25"/>
        <v>4.2035798493671942E-4</v>
      </c>
      <c r="H286" s="135">
        <f t="shared" si="26"/>
        <v>1.7997416946073173</v>
      </c>
      <c r="I286" s="43">
        <f t="shared" si="23"/>
        <v>0.3959431728136098</v>
      </c>
      <c r="J286" s="43">
        <v>0.66944100242847993</v>
      </c>
      <c r="K286" s="135">
        <v>0.32565357094969438</v>
      </c>
      <c r="L286" s="136">
        <f t="shared" si="24"/>
        <v>2.7867069351957215E-2</v>
      </c>
    </row>
    <row r="287" spans="1:12" x14ac:dyDescent="0.25">
      <c r="A287" s="65">
        <f t="shared" si="27"/>
        <v>282</v>
      </c>
      <c r="B287" s="68" t="s">
        <v>64</v>
      </c>
      <c r="C287" s="68">
        <v>132.19999999999999</v>
      </c>
      <c r="D287" s="68"/>
      <c r="E287" s="68"/>
      <c r="F287" s="68">
        <f t="shared" si="12"/>
        <v>132.19999999999999</v>
      </c>
      <c r="G287" s="82">
        <f t="shared" si="25"/>
        <v>4.8533908828501574E-4</v>
      </c>
      <c r="H287" s="135">
        <f t="shared" si="26"/>
        <v>2.0779550395378807</v>
      </c>
      <c r="I287" s="43">
        <f t="shared" si="23"/>
        <v>0.45715010869833378</v>
      </c>
      <c r="J287" s="43">
        <v>0.77292664210519679</v>
      </c>
      <c r="K287" s="135">
        <v>0.37599477798733272</v>
      </c>
      <c r="L287" s="136">
        <f t="shared" si="24"/>
        <v>2.7867069351957222E-2</v>
      </c>
    </row>
    <row r="288" spans="1:12" x14ac:dyDescent="0.25">
      <c r="A288" s="65">
        <f t="shared" si="27"/>
        <v>283</v>
      </c>
      <c r="B288" s="68" t="s">
        <v>65</v>
      </c>
      <c r="C288" s="68">
        <v>143.9</v>
      </c>
      <c r="D288" s="68"/>
      <c r="E288" s="68"/>
      <c r="F288" s="68">
        <f t="shared" si="12"/>
        <v>143.9</v>
      </c>
      <c r="G288" s="82">
        <f t="shared" si="25"/>
        <v>5.2829269897287272E-4</v>
      </c>
      <c r="H288" s="135">
        <f t="shared" si="26"/>
        <v>2.261858776017406</v>
      </c>
      <c r="I288" s="43">
        <f t="shared" si="23"/>
        <v>0.49760893072382933</v>
      </c>
      <c r="J288" s="43">
        <v>0.84133240392539965</v>
      </c>
      <c r="K288" s="135">
        <v>0.40927116908000899</v>
      </c>
      <c r="L288" s="136">
        <f t="shared" si="24"/>
        <v>2.7867069351957215E-2</v>
      </c>
    </row>
    <row r="289" spans="1:12" x14ac:dyDescent="0.25">
      <c r="A289" s="65">
        <f t="shared" si="27"/>
        <v>284</v>
      </c>
      <c r="B289" s="68" t="s">
        <v>82</v>
      </c>
      <c r="C289" s="68">
        <v>302</v>
      </c>
      <c r="D289" s="68"/>
      <c r="E289" s="68">
        <v>49</v>
      </c>
      <c r="F289" s="68">
        <f t="shared" si="12"/>
        <v>351</v>
      </c>
      <c r="G289" s="82">
        <f t="shared" si="25"/>
        <v>1.2886083206357076E-3</v>
      </c>
      <c r="H289" s="135">
        <f t="shared" si="26"/>
        <v>5.5171120943857499</v>
      </c>
      <c r="I289" s="43">
        <f t="shared" si="23"/>
        <v>1.2137646607648649</v>
      </c>
      <c r="J289" s="43">
        <v>2.0521728546060825</v>
      </c>
      <c r="K289" s="135">
        <v>0.99829173278028593</v>
      </c>
      <c r="L289" s="136">
        <f t="shared" si="24"/>
        <v>2.7867069351957218E-2</v>
      </c>
    </row>
    <row r="290" spans="1:12" x14ac:dyDescent="0.25">
      <c r="A290" s="65">
        <f t="shared" si="27"/>
        <v>285</v>
      </c>
      <c r="B290" s="68" t="s">
        <v>83</v>
      </c>
      <c r="C290" s="68">
        <v>299.10000000000002</v>
      </c>
      <c r="D290" s="68"/>
      <c r="E290" s="68">
        <v>30.3</v>
      </c>
      <c r="F290" s="68">
        <f t="shared" si="12"/>
        <v>329.40000000000003</v>
      </c>
      <c r="G290" s="82">
        <f t="shared" si="25"/>
        <v>1.2093093470581257E-3</v>
      </c>
      <c r="H290" s="135">
        <f t="shared" si="26"/>
        <v>5.1775975039620121</v>
      </c>
      <c r="I290" s="43">
        <f t="shared" si="23"/>
        <v>1.1390714508716426</v>
      </c>
      <c r="J290" s="43">
        <v>1.9258852943226312</v>
      </c>
      <c r="K290" s="135">
        <v>0.9368583953784223</v>
      </c>
      <c r="L290" s="136">
        <f t="shared" si="24"/>
        <v>2.7867069351957215E-2</v>
      </c>
    </row>
    <row r="291" spans="1:12" x14ac:dyDescent="0.25">
      <c r="A291" s="65">
        <f t="shared" si="27"/>
        <v>286</v>
      </c>
      <c r="B291" s="68" t="s">
        <v>84</v>
      </c>
      <c r="C291" s="68">
        <v>240.7</v>
      </c>
      <c r="D291" s="68"/>
      <c r="E291" s="68">
        <v>32</v>
      </c>
      <c r="F291" s="68">
        <f t="shared" si="12"/>
        <v>272.7</v>
      </c>
      <c r="G291" s="82">
        <f t="shared" si="25"/>
        <v>1.0011495414169727E-3</v>
      </c>
      <c r="H291" s="135">
        <f t="shared" si="26"/>
        <v>4.2863717040996976</v>
      </c>
      <c r="I291" s="43">
        <f t="shared" si="23"/>
        <v>0.94300177490193349</v>
      </c>
      <c r="J291" s="43">
        <v>1.5943804485785718</v>
      </c>
      <c r="K291" s="135">
        <v>0.7755958846985298</v>
      </c>
      <c r="L291" s="136">
        <f t="shared" si="24"/>
        <v>2.7867069351957215E-2</v>
      </c>
    </row>
    <row r="292" spans="1:12" x14ac:dyDescent="0.25">
      <c r="A292" s="65">
        <f t="shared" si="27"/>
        <v>287</v>
      </c>
      <c r="B292" s="68" t="s">
        <v>85</v>
      </c>
      <c r="C292" s="68">
        <v>354.6</v>
      </c>
      <c r="D292" s="68"/>
      <c r="E292" s="68">
        <v>49</v>
      </c>
      <c r="F292" s="68">
        <f t="shared" si="12"/>
        <v>403.6</v>
      </c>
      <c r="G292" s="82">
        <f t="shared" si="25"/>
        <v>1.4817160062922266E-3</v>
      </c>
      <c r="H292" s="135">
        <f t="shared" si="26"/>
        <v>6.3438929951398535</v>
      </c>
      <c r="I292" s="43">
        <f t="shared" si="23"/>
        <v>1.3956564589307678</v>
      </c>
      <c r="J292" s="43">
        <v>2.3597064504815242</v>
      </c>
      <c r="K292" s="135">
        <v>1.1478932858977875</v>
      </c>
      <c r="L292" s="136">
        <f t="shared" si="24"/>
        <v>2.7867069351957211E-2</v>
      </c>
    </row>
    <row r="293" spans="1:12" x14ac:dyDescent="0.25">
      <c r="A293" s="65">
        <f t="shared" si="27"/>
        <v>288</v>
      </c>
      <c r="B293" s="68" t="s">
        <v>86</v>
      </c>
      <c r="C293" s="68">
        <v>306.2</v>
      </c>
      <c r="D293" s="68"/>
      <c r="E293" s="68"/>
      <c r="F293" s="68">
        <f t="shared" si="12"/>
        <v>306.2</v>
      </c>
      <c r="G293" s="82">
        <f t="shared" si="25"/>
        <v>1.1241363754377596E-3</v>
      </c>
      <c r="H293" s="135">
        <f t="shared" si="26"/>
        <v>4.8129336846179962</v>
      </c>
      <c r="I293" s="43">
        <f t="shared" si="23"/>
        <v>1.0588454106159593</v>
      </c>
      <c r="J293" s="43">
        <v>1.7902430999441097</v>
      </c>
      <c r="K293" s="135">
        <v>0.87087444039123518</v>
      </c>
      <c r="L293" s="136">
        <f t="shared" si="24"/>
        <v>2.7867069351957222E-2</v>
      </c>
    </row>
    <row r="294" spans="1:12" x14ac:dyDescent="0.25">
      <c r="A294" s="65">
        <f t="shared" si="27"/>
        <v>289</v>
      </c>
      <c r="B294" s="68" t="s">
        <v>87</v>
      </c>
      <c r="C294" s="68">
        <v>426.9</v>
      </c>
      <c r="D294" s="68"/>
      <c r="E294" s="68"/>
      <c r="F294" s="68">
        <f t="shared" si="12"/>
        <v>426.9</v>
      </c>
      <c r="G294" s="82">
        <f t="shared" si="25"/>
        <v>1.5672561027902665E-3</v>
      </c>
      <c r="H294" s="135">
        <f t="shared" si="26"/>
        <v>6.7101286412913863</v>
      </c>
      <c r="I294" s="43">
        <f t="shared" si="23"/>
        <v>1.4762283010841051</v>
      </c>
      <c r="J294" s="43">
        <v>2.4959333094909879</v>
      </c>
      <c r="K294" s="135">
        <v>1.214161654484057</v>
      </c>
      <c r="L294" s="136">
        <f t="shared" si="24"/>
        <v>2.7867069351957222E-2</v>
      </c>
    </row>
    <row r="295" spans="1:12" x14ac:dyDescent="0.25">
      <c r="A295" s="65">
        <f t="shared" si="27"/>
        <v>290</v>
      </c>
      <c r="B295" s="68" t="s">
        <v>88</v>
      </c>
      <c r="C295" s="68">
        <v>347.5</v>
      </c>
      <c r="D295" s="68"/>
      <c r="E295" s="68"/>
      <c r="F295" s="68">
        <f t="shared" si="12"/>
        <v>347.5</v>
      </c>
      <c r="G295" s="82">
        <f t="shared" si="25"/>
        <v>1.2757589499171179E-3</v>
      </c>
      <c r="H295" s="135">
        <f t="shared" si="26"/>
        <v>5.4620981561226447</v>
      </c>
      <c r="I295" s="43">
        <f t="shared" si="23"/>
        <v>1.2016615943469819</v>
      </c>
      <c r="J295" s="43">
        <v>2.0317095925231161</v>
      </c>
      <c r="K295" s="135">
        <v>0.98833725681239126</v>
      </c>
      <c r="L295" s="136">
        <f t="shared" si="24"/>
        <v>2.7867069351957222E-2</v>
      </c>
    </row>
    <row r="296" spans="1:12" x14ac:dyDescent="0.25">
      <c r="A296" s="65">
        <f t="shared" si="27"/>
        <v>291</v>
      </c>
      <c r="B296" s="68" t="s">
        <v>89</v>
      </c>
      <c r="C296" s="68">
        <v>667.2</v>
      </c>
      <c r="D296" s="68"/>
      <c r="E296" s="68"/>
      <c r="F296" s="68">
        <f t="shared" si="12"/>
        <v>667.2</v>
      </c>
      <c r="G296" s="82">
        <f t="shared" si="25"/>
        <v>2.4494571838408665E-3</v>
      </c>
      <c r="H296" s="135">
        <f t="shared" si="26"/>
        <v>10.487228459755478</v>
      </c>
      <c r="I296" s="43">
        <f t="shared" si="23"/>
        <v>2.3071902611462054</v>
      </c>
      <c r="J296" s="43">
        <v>3.9008824176443828</v>
      </c>
      <c r="K296" s="135">
        <v>1.8976075330797915</v>
      </c>
      <c r="L296" s="136">
        <f t="shared" si="24"/>
        <v>2.7867069351957222E-2</v>
      </c>
    </row>
    <row r="297" spans="1:12" x14ac:dyDescent="0.25">
      <c r="A297" s="65">
        <f t="shared" si="27"/>
        <v>292</v>
      </c>
      <c r="B297" s="68" t="s">
        <v>90</v>
      </c>
      <c r="C297" s="68">
        <v>364</v>
      </c>
      <c r="D297" s="68"/>
      <c r="E297" s="68"/>
      <c r="F297" s="68">
        <f t="shared" si="12"/>
        <v>364</v>
      </c>
      <c r="G297" s="82">
        <f t="shared" si="25"/>
        <v>1.3363345547333263E-3</v>
      </c>
      <c r="H297" s="135">
        <f t="shared" si="26"/>
        <v>5.721449579363</v>
      </c>
      <c r="I297" s="43">
        <f t="shared" si="23"/>
        <v>1.2587189074598599</v>
      </c>
      <c r="J297" s="43">
        <v>2.1281792566285302</v>
      </c>
      <c r="K297" s="135">
        <v>1.0352655006610372</v>
      </c>
      <c r="L297" s="136">
        <f t="shared" si="24"/>
        <v>2.7867069351957215E-2</v>
      </c>
    </row>
    <row r="298" spans="1:12" x14ac:dyDescent="0.25">
      <c r="A298" s="65">
        <f t="shared" si="27"/>
        <v>293</v>
      </c>
      <c r="B298" s="68" t="s">
        <v>91</v>
      </c>
      <c r="C298" s="68">
        <v>180.5</v>
      </c>
      <c r="D298" s="68"/>
      <c r="E298" s="68"/>
      <c r="F298" s="68">
        <f t="shared" si="12"/>
        <v>180.5</v>
      </c>
      <c r="G298" s="82">
        <f t="shared" si="25"/>
        <v>6.6266040420155333E-4</v>
      </c>
      <c r="H298" s="135">
        <f t="shared" si="26"/>
        <v>2.8371473875687405</v>
      </c>
      <c r="I298" s="43">
        <f t="shared" si="23"/>
        <v>0.62417242526512295</v>
      </c>
      <c r="J298" s="43">
        <v>1.0553196588501366</v>
      </c>
      <c r="K298" s="135">
        <v>0.51336654634427803</v>
      </c>
      <c r="L298" s="136">
        <f t="shared" si="24"/>
        <v>2.7867069351957218E-2</v>
      </c>
    </row>
    <row r="299" spans="1:12" x14ac:dyDescent="0.25">
      <c r="A299" s="65">
        <f t="shared" si="27"/>
        <v>294</v>
      </c>
      <c r="B299" s="68" t="s">
        <v>92</v>
      </c>
      <c r="C299" s="68">
        <v>235.8</v>
      </c>
      <c r="D299" s="68"/>
      <c r="E299" s="68"/>
      <c r="F299" s="68">
        <f t="shared" si="12"/>
        <v>235.8</v>
      </c>
      <c r="G299" s="82">
        <f t="shared" si="25"/>
        <v>8.6568046155527021E-4</v>
      </c>
      <c r="H299" s="135">
        <f t="shared" si="26"/>
        <v>3.7063676121258116</v>
      </c>
      <c r="I299" s="43">
        <f t="shared" si="23"/>
        <v>0.81540087466767852</v>
      </c>
      <c r="J299" s="43">
        <v>1.3786391997610095</v>
      </c>
      <c r="K299" s="135">
        <v>0.67064726663701257</v>
      </c>
      <c r="L299" s="136">
        <f t="shared" si="24"/>
        <v>2.7867069351957215E-2</v>
      </c>
    </row>
    <row r="300" spans="1:12" x14ac:dyDescent="0.25">
      <c r="A300" s="65">
        <f t="shared" si="27"/>
        <v>295</v>
      </c>
      <c r="B300" s="68" t="s">
        <v>93</v>
      </c>
      <c r="C300" s="68">
        <v>234.1</v>
      </c>
      <c r="D300" s="68"/>
      <c r="E300" s="68"/>
      <c r="F300" s="68">
        <f t="shared" si="12"/>
        <v>234.1</v>
      </c>
      <c r="G300" s="82">
        <f t="shared" si="25"/>
        <v>8.5943933863481228E-4</v>
      </c>
      <c r="H300" s="135">
        <f t="shared" si="26"/>
        <v>3.679646556398017</v>
      </c>
      <c r="I300" s="43">
        <f t="shared" si="23"/>
        <v>0.80952224240756376</v>
      </c>
      <c r="J300" s="43">
        <v>1.3686999010349969</v>
      </c>
      <c r="K300" s="135">
        <v>0.6658122354526067</v>
      </c>
      <c r="L300" s="136">
        <f t="shared" si="24"/>
        <v>2.7867069351957218E-2</v>
      </c>
    </row>
    <row r="301" spans="1:12" x14ac:dyDescent="0.25">
      <c r="A301" s="65">
        <f t="shared" si="27"/>
        <v>296</v>
      </c>
      <c r="B301" s="68" t="s">
        <v>94</v>
      </c>
      <c r="C301" s="68">
        <v>490.4</v>
      </c>
      <c r="D301" s="68"/>
      <c r="E301" s="68"/>
      <c r="F301" s="68">
        <f t="shared" si="12"/>
        <v>490.4</v>
      </c>
      <c r="G301" s="82">
        <f t="shared" si="25"/>
        <v>1.8003804001132506E-3</v>
      </c>
      <c r="H301" s="135">
        <f t="shared" si="26"/>
        <v>7.7082386640648766</v>
      </c>
      <c r="I301" s="43">
        <f t="shared" si="23"/>
        <v>1.6958125060942728</v>
      </c>
      <c r="J301" s="43">
        <v>2.8671953501390965</v>
      </c>
      <c r="K301" s="135">
        <v>1.3947642899015731</v>
      </c>
      <c r="L301" s="136">
        <f t="shared" si="24"/>
        <v>2.7867069351957222E-2</v>
      </c>
    </row>
    <row r="302" spans="1:12" x14ac:dyDescent="0.25">
      <c r="A302" s="65">
        <f t="shared" si="27"/>
        <v>297</v>
      </c>
      <c r="B302" s="68" t="s">
        <v>95</v>
      </c>
      <c r="C302" s="68">
        <v>274</v>
      </c>
      <c r="D302" s="68"/>
      <c r="E302" s="68"/>
      <c r="F302" s="68">
        <f t="shared" si="12"/>
        <v>274</v>
      </c>
      <c r="G302" s="82">
        <f t="shared" si="25"/>
        <v>1.0059221648267345E-3</v>
      </c>
      <c r="H302" s="135">
        <f t="shared" si="26"/>
        <v>4.3068054525974224</v>
      </c>
      <c r="I302" s="43">
        <f t="shared" si="23"/>
        <v>0.94749719957143297</v>
      </c>
      <c r="J302" s="43">
        <v>1.6019810887808166</v>
      </c>
      <c r="K302" s="135">
        <v>0.77929326148660505</v>
      </c>
      <c r="L302" s="136">
        <f t="shared" si="24"/>
        <v>2.7867069351957215E-2</v>
      </c>
    </row>
    <row r="303" spans="1:12" x14ac:dyDescent="0.25">
      <c r="A303" s="65">
        <f t="shared" si="27"/>
        <v>298</v>
      </c>
      <c r="B303" s="68" t="s">
        <v>96</v>
      </c>
      <c r="C303" s="68">
        <v>287.60000000000002</v>
      </c>
      <c r="D303" s="68"/>
      <c r="E303" s="68"/>
      <c r="F303" s="68">
        <f t="shared" si="12"/>
        <v>287.60000000000002</v>
      </c>
      <c r="G303" s="82">
        <f t="shared" si="25"/>
        <v>1.0558511481903975E-3</v>
      </c>
      <c r="H303" s="135">
        <f t="shared" si="26"/>
        <v>4.5205738984197774</v>
      </c>
      <c r="I303" s="43">
        <f t="shared" si="23"/>
        <v>0.99452625765235103</v>
      </c>
      <c r="J303" s="43">
        <v>1.6814954785889158</v>
      </c>
      <c r="K303" s="135">
        <v>0.81797351096185256</v>
      </c>
      <c r="L303" s="136">
        <f t="shared" si="24"/>
        <v>2.7867069351957218E-2</v>
      </c>
    </row>
    <row r="304" spans="1:12" x14ac:dyDescent="0.25">
      <c r="A304" s="65">
        <f t="shared" si="27"/>
        <v>299</v>
      </c>
      <c r="B304" s="68" t="s">
        <v>97</v>
      </c>
      <c r="C304" s="68">
        <v>254.08</v>
      </c>
      <c r="D304" s="68"/>
      <c r="E304" s="68"/>
      <c r="F304" s="68">
        <f t="shared" si="12"/>
        <v>254.08</v>
      </c>
      <c r="G304" s="82">
        <f t="shared" si="25"/>
        <v>9.3279088919407576E-4</v>
      </c>
      <c r="H304" s="135">
        <f t="shared" si="26"/>
        <v>3.9936975525399756</v>
      </c>
      <c r="I304" s="43">
        <f t="shared" si="23"/>
        <v>0.87861346155879461</v>
      </c>
      <c r="J304" s="43">
        <v>1.4855158942971893</v>
      </c>
      <c r="K304" s="135">
        <v>0.72263807254933066</v>
      </c>
      <c r="L304" s="136">
        <f t="shared" si="24"/>
        <v>2.7867069351957218E-2</v>
      </c>
    </row>
    <row r="305" spans="1:12" x14ac:dyDescent="0.25">
      <c r="A305" s="65">
        <f t="shared" si="27"/>
        <v>300</v>
      </c>
      <c r="B305" s="68" t="s">
        <v>98</v>
      </c>
      <c r="C305" s="68">
        <v>389.6</v>
      </c>
      <c r="D305" s="68"/>
      <c r="E305" s="68"/>
      <c r="F305" s="68">
        <f t="shared" si="12"/>
        <v>389.6</v>
      </c>
      <c r="G305" s="82">
        <f t="shared" si="25"/>
        <v>1.4303185234178679E-3</v>
      </c>
      <c r="H305" s="135">
        <f t="shared" si="26"/>
        <v>6.1238372420874301</v>
      </c>
      <c r="I305" s="43">
        <f t="shared" si="23"/>
        <v>1.3472441932592347</v>
      </c>
      <c r="J305" s="43">
        <v>2.2778534021496575</v>
      </c>
      <c r="K305" s="135">
        <v>1.1080753820262093</v>
      </c>
      <c r="L305" s="136">
        <f t="shared" si="24"/>
        <v>2.7867069351957218E-2</v>
      </c>
    </row>
    <row r="306" spans="1:12" x14ac:dyDescent="0.25">
      <c r="A306" s="65">
        <f t="shared" si="27"/>
        <v>301</v>
      </c>
      <c r="B306" s="68" t="s">
        <v>99</v>
      </c>
      <c r="C306" s="68">
        <v>181.8</v>
      </c>
      <c r="D306" s="68"/>
      <c r="E306" s="68"/>
      <c r="F306" s="68">
        <f t="shared" si="12"/>
        <v>181.8</v>
      </c>
      <c r="G306" s="82">
        <f t="shared" si="25"/>
        <v>6.6743302761131519E-4</v>
      </c>
      <c r="H306" s="135">
        <f t="shared" si="26"/>
        <v>2.8575811360664654</v>
      </c>
      <c r="I306" s="43">
        <f t="shared" si="23"/>
        <v>0.62866784993462244</v>
      </c>
      <c r="J306" s="43">
        <v>1.0629202990523814</v>
      </c>
      <c r="K306" s="135">
        <v>0.51706392313235328</v>
      </c>
      <c r="L306" s="136">
        <f t="shared" si="24"/>
        <v>2.7867069351957215E-2</v>
      </c>
    </row>
    <row r="307" spans="1:12" x14ac:dyDescent="0.25">
      <c r="A307" s="65">
        <f t="shared" si="27"/>
        <v>302</v>
      </c>
      <c r="B307" s="68" t="s">
        <v>100</v>
      </c>
      <c r="C307" s="68">
        <v>439.7</v>
      </c>
      <c r="D307" s="68"/>
      <c r="E307" s="68"/>
      <c r="F307" s="68">
        <f t="shared" si="12"/>
        <v>439.7</v>
      </c>
      <c r="G307" s="82">
        <f t="shared" si="25"/>
        <v>1.6142480871325373E-3</v>
      </c>
      <c r="H307" s="135">
        <f t="shared" si="26"/>
        <v>6.9113224726536018</v>
      </c>
      <c r="I307" s="43">
        <f t="shared" si="23"/>
        <v>1.5204909439837924</v>
      </c>
      <c r="J307" s="43">
        <v>2.5707703822515513</v>
      </c>
      <c r="K307" s="135">
        <v>1.2505665951666431</v>
      </c>
      <c r="L307" s="136">
        <f t="shared" si="24"/>
        <v>2.7867069351957218E-2</v>
      </c>
    </row>
    <row r="308" spans="1:12" x14ac:dyDescent="0.25">
      <c r="A308" s="65">
        <f t="shared" si="27"/>
        <v>303</v>
      </c>
      <c r="B308" s="68" t="s">
        <v>101</v>
      </c>
      <c r="C308" s="68">
        <v>245.7</v>
      </c>
      <c r="D308" s="68"/>
      <c r="E308" s="68"/>
      <c r="F308" s="68">
        <f t="shared" si="12"/>
        <v>245.7</v>
      </c>
      <c r="G308" s="82">
        <f t="shared" si="25"/>
        <v>9.0202582444499522E-4</v>
      </c>
      <c r="H308" s="135">
        <f t="shared" si="26"/>
        <v>3.8619784660700245</v>
      </c>
      <c r="I308" s="43">
        <f t="shared" si="23"/>
        <v>0.84963526253540544</v>
      </c>
      <c r="J308" s="43">
        <v>1.4365209982242577</v>
      </c>
      <c r="K308" s="135">
        <v>0.69880421294620021</v>
      </c>
      <c r="L308" s="136">
        <f t="shared" si="24"/>
        <v>2.7867069351957218E-2</v>
      </c>
    </row>
    <row r="309" spans="1:12" x14ac:dyDescent="0.25">
      <c r="A309" s="65">
        <f t="shared" si="27"/>
        <v>304</v>
      </c>
      <c r="B309" s="68" t="s">
        <v>102</v>
      </c>
      <c r="C309" s="68">
        <v>288.60000000000002</v>
      </c>
      <c r="D309" s="68"/>
      <c r="E309" s="68"/>
      <c r="F309" s="68">
        <f t="shared" si="12"/>
        <v>288.60000000000002</v>
      </c>
      <c r="G309" s="82">
        <f t="shared" si="25"/>
        <v>1.0595223969671374E-3</v>
      </c>
      <c r="H309" s="135">
        <f t="shared" si="26"/>
        <v>4.5362921664949498</v>
      </c>
      <c r="I309" s="43">
        <f t="shared" si="23"/>
        <v>0.997984276628889</v>
      </c>
      <c r="J309" s="43">
        <v>1.6873421248983347</v>
      </c>
      <c r="K309" s="135">
        <v>0.82081764695267956</v>
      </c>
      <c r="L309" s="136">
        <f t="shared" si="24"/>
        <v>2.7867069351957215E-2</v>
      </c>
    </row>
    <row r="310" spans="1:12" x14ac:dyDescent="0.25">
      <c r="A310" s="65">
        <f t="shared" si="27"/>
        <v>305</v>
      </c>
      <c r="B310" s="68" t="s">
        <v>1652</v>
      </c>
      <c r="C310" s="68">
        <v>2653.63</v>
      </c>
      <c r="D310" s="68"/>
      <c r="E310" s="68"/>
      <c r="F310" s="68">
        <f>C310+D310+E310</f>
        <v>2653.63</v>
      </c>
      <c r="G310" s="82">
        <f t="shared" si="25"/>
        <v>9.7421358914203202E-3</v>
      </c>
      <c r="H310" s="135">
        <f t="shared" si="26"/>
        <v>41.710467712321531</v>
      </c>
      <c r="I310" s="43">
        <f t="shared" si="23"/>
        <v>9.1763028967107374</v>
      </c>
      <c r="J310" s="43">
        <v>15.514836046063644</v>
      </c>
      <c r="K310" s="135">
        <v>7.5472845893383189</v>
      </c>
      <c r="L310" s="136">
        <f t="shared" si="24"/>
        <v>2.7867069351957218E-2</v>
      </c>
    </row>
    <row r="311" spans="1:12" x14ac:dyDescent="0.25">
      <c r="A311" s="65">
        <f t="shared" si="27"/>
        <v>306</v>
      </c>
      <c r="B311" s="68" t="s">
        <v>1653</v>
      </c>
      <c r="C311" s="68">
        <v>268.3</v>
      </c>
      <c r="D311" s="68"/>
      <c r="E311" s="68"/>
      <c r="F311" s="68">
        <f>C311+D311+E311</f>
        <v>268.3</v>
      </c>
      <c r="G311" s="82">
        <f t="shared" si="25"/>
        <v>9.8499604679931716E-4</v>
      </c>
      <c r="H311" s="135">
        <f t="shared" si="26"/>
        <v>4.217211324568936</v>
      </c>
      <c r="I311" s="43">
        <f t="shared" si="23"/>
        <v>0.92778649140516589</v>
      </c>
      <c r="J311" s="43">
        <v>1.5686552048171281</v>
      </c>
      <c r="K311" s="135">
        <v>0.76308168633889095</v>
      </c>
      <c r="L311" s="136">
        <f t="shared" si="24"/>
        <v>2.7867069351957215E-2</v>
      </c>
    </row>
    <row r="312" spans="1:12" x14ac:dyDescent="0.25">
      <c r="A312" s="65">
        <f t="shared" si="27"/>
        <v>307</v>
      </c>
      <c r="B312" s="68" t="s">
        <v>1654</v>
      </c>
      <c r="C312" s="68">
        <v>2006.88</v>
      </c>
      <c r="D312" s="68"/>
      <c r="E312" s="68">
        <v>105.2</v>
      </c>
      <c r="F312" s="68">
        <f>C312+D312+E312</f>
        <v>2112.08</v>
      </c>
      <c r="G312" s="82">
        <f t="shared" si="25"/>
        <v>7.7539711163768232E-3</v>
      </c>
      <c r="H312" s="135">
        <f t="shared" si="26"/>
        <v>33.198239636211547</v>
      </c>
      <c r="I312" s="43">
        <f t="shared" ref="I312:I362" si="28">H312*0.22</f>
        <v>7.3036127199665399</v>
      </c>
      <c r="J312" s="43">
        <v>12.348584737197761</v>
      </c>
      <c r="K312" s="135">
        <v>6.0070427435059432</v>
      </c>
      <c r="L312" s="136">
        <f t="shared" si="24"/>
        <v>2.7867069351957211E-2</v>
      </c>
    </row>
    <row r="313" spans="1:12" x14ac:dyDescent="0.25">
      <c r="A313" s="65">
        <f t="shared" si="27"/>
        <v>308</v>
      </c>
      <c r="B313" s="68" t="s">
        <v>1655</v>
      </c>
      <c r="C313" s="68">
        <v>1829</v>
      </c>
      <c r="D313" s="68"/>
      <c r="E313" s="68"/>
      <c r="F313" s="68">
        <f>C313+D313+E313</f>
        <v>1829</v>
      </c>
      <c r="G313" s="82">
        <f t="shared" si="25"/>
        <v>6.7147140126572911E-3</v>
      </c>
      <c r="H313" s="135">
        <f t="shared" si="26"/>
        <v>28.748712309491559</v>
      </c>
      <c r="I313" s="43">
        <f t="shared" si="28"/>
        <v>6.3247167080881432</v>
      </c>
      <c r="J313" s="43">
        <v>10.693516099927422</v>
      </c>
      <c r="K313" s="135">
        <v>5.2019247272226297</v>
      </c>
      <c r="L313" s="136">
        <f t="shared" si="24"/>
        <v>2.7867069351957218E-2</v>
      </c>
    </row>
    <row r="314" spans="1:12" x14ac:dyDescent="0.25">
      <c r="A314" s="65">
        <f t="shared" si="27"/>
        <v>309</v>
      </c>
      <c r="B314" s="68" t="s">
        <v>1656</v>
      </c>
      <c r="C314" s="68">
        <v>1983.1</v>
      </c>
      <c r="D314" s="68"/>
      <c r="E314" s="68"/>
      <c r="F314" s="68">
        <f>C314+D314+E314</f>
        <v>1983.1</v>
      </c>
      <c r="G314" s="82">
        <f t="shared" si="25"/>
        <v>7.2804534491529103E-3</v>
      </c>
      <c r="H314" s="135">
        <f t="shared" si="26"/>
        <v>31.170897419875725</v>
      </c>
      <c r="I314" s="43">
        <f t="shared" si="28"/>
        <v>6.8575974323726596</v>
      </c>
      <c r="J314" s="43">
        <v>11.594484296208895</v>
      </c>
      <c r="K314" s="135">
        <v>5.6402060834090735</v>
      </c>
      <c r="L314" s="136">
        <f t="shared" si="24"/>
        <v>2.7867069351957218E-2</v>
      </c>
    </row>
    <row r="315" spans="1:12" x14ac:dyDescent="0.25">
      <c r="A315" s="65">
        <f t="shared" si="27"/>
        <v>310</v>
      </c>
      <c r="B315" s="68" t="s">
        <v>1703</v>
      </c>
      <c r="C315" s="68">
        <v>94.9</v>
      </c>
      <c r="D315" s="68"/>
      <c r="E315" s="68"/>
      <c r="F315" s="68">
        <f t="shared" ref="F315:F374" si="29">C315+D315+E315</f>
        <v>94.9</v>
      </c>
      <c r="G315" s="82">
        <f t="shared" si="25"/>
        <v>3.4840150891261726E-4</v>
      </c>
      <c r="H315" s="135">
        <f t="shared" si="26"/>
        <v>1.4916636403339252</v>
      </c>
      <c r="I315" s="43">
        <f t="shared" si="28"/>
        <v>0.32816600087346354</v>
      </c>
      <c r="J315" s="43">
        <v>0.5548467347638667</v>
      </c>
      <c r="K315" s="135">
        <v>0.26990850552948475</v>
      </c>
      <c r="L315" s="136">
        <f t="shared" si="24"/>
        <v>2.7867069351957218E-2</v>
      </c>
    </row>
    <row r="316" spans="1:12" x14ac:dyDescent="0.25">
      <c r="A316" s="65">
        <f t="shared" si="27"/>
        <v>311</v>
      </c>
      <c r="B316" s="68" t="s">
        <v>1720</v>
      </c>
      <c r="C316" s="68">
        <v>75.599999999999994</v>
      </c>
      <c r="D316" s="68"/>
      <c r="E316" s="68"/>
      <c r="F316" s="68">
        <f t="shared" si="29"/>
        <v>75.599999999999994</v>
      </c>
      <c r="G316" s="82">
        <f t="shared" si="25"/>
        <v>2.7754640752153696E-4</v>
      </c>
      <c r="H316" s="135">
        <f t="shared" si="26"/>
        <v>1.1883010664830844</v>
      </c>
      <c r="I316" s="43">
        <f t="shared" si="28"/>
        <v>0.26142623462627856</v>
      </c>
      <c r="J316" s="43">
        <v>0.44200646099207935</v>
      </c>
      <c r="K316" s="135">
        <v>0.21501668090652309</v>
      </c>
      <c r="L316" s="136">
        <f t="shared" si="24"/>
        <v>2.7867069351957215E-2</v>
      </c>
    </row>
    <row r="317" spans="1:12" x14ac:dyDescent="0.25">
      <c r="A317" s="65">
        <f t="shared" si="27"/>
        <v>312</v>
      </c>
      <c r="B317" s="68" t="s">
        <v>1721</v>
      </c>
      <c r="C317" s="68">
        <v>129.69999999999999</v>
      </c>
      <c r="D317" s="68"/>
      <c r="E317" s="68"/>
      <c r="F317" s="68">
        <f t="shared" si="29"/>
        <v>129.69999999999999</v>
      </c>
      <c r="G317" s="82">
        <f t="shared" si="25"/>
        <v>4.7616096634316596E-4</v>
      </c>
      <c r="H317" s="135">
        <f t="shared" si="26"/>
        <v>2.038659369349948</v>
      </c>
      <c r="I317" s="43">
        <f t="shared" si="28"/>
        <v>0.44850506125698858</v>
      </c>
      <c r="J317" s="43">
        <v>0.75831002633164935</v>
      </c>
      <c r="K317" s="135">
        <v>0.36888443801026516</v>
      </c>
      <c r="L317" s="136">
        <f t="shared" si="24"/>
        <v>2.7867069351957222E-2</v>
      </c>
    </row>
    <row r="318" spans="1:12" x14ac:dyDescent="0.25">
      <c r="A318" s="65">
        <f t="shared" si="27"/>
        <v>313</v>
      </c>
      <c r="B318" s="68" t="s">
        <v>1722</v>
      </c>
      <c r="C318" s="68">
        <v>137.4</v>
      </c>
      <c r="D318" s="68"/>
      <c r="E318" s="68"/>
      <c r="F318" s="68">
        <f t="shared" si="29"/>
        <v>137.4</v>
      </c>
      <c r="G318" s="82">
        <f t="shared" si="25"/>
        <v>5.0442958192406333E-4</v>
      </c>
      <c r="H318" s="135">
        <f t="shared" si="26"/>
        <v>2.159690033528781</v>
      </c>
      <c r="I318" s="43">
        <f t="shared" si="28"/>
        <v>0.47513180737633182</v>
      </c>
      <c r="J318" s="43">
        <v>0.80332920291417587</v>
      </c>
      <c r="K318" s="135">
        <v>0.39078428513963331</v>
      </c>
      <c r="L318" s="136">
        <f t="shared" si="24"/>
        <v>2.7867069351957218E-2</v>
      </c>
    </row>
    <row r="319" spans="1:12" x14ac:dyDescent="0.25">
      <c r="A319" s="65">
        <f t="shared" si="27"/>
        <v>314</v>
      </c>
      <c r="B319" s="68" t="s">
        <v>1723</v>
      </c>
      <c r="C319" s="68">
        <v>130.80000000000001</v>
      </c>
      <c r="D319" s="68"/>
      <c r="E319" s="68"/>
      <c r="F319" s="68">
        <f t="shared" si="29"/>
        <v>130.80000000000001</v>
      </c>
      <c r="G319" s="82">
        <f t="shared" si="25"/>
        <v>4.8019933999757995E-4</v>
      </c>
      <c r="H319" s="135">
        <f t="shared" si="26"/>
        <v>2.0559494642326386</v>
      </c>
      <c r="I319" s="43">
        <f t="shared" si="28"/>
        <v>0.45230888213118048</v>
      </c>
      <c r="J319" s="43">
        <v>0.76474133727201032</v>
      </c>
      <c r="K319" s="135">
        <v>0.37201298760017498</v>
      </c>
      <c r="L319" s="136">
        <f t="shared" ref="L319:L379" si="30">(H319+I319+J319+K319)/F319</f>
        <v>2.7867069351957215E-2</v>
      </c>
    </row>
    <row r="320" spans="1:12" x14ac:dyDescent="0.25">
      <c r="A320" s="65">
        <f t="shared" si="27"/>
        <v>315</v>
      </c>
      <c r="B320" s="68" t="s">
        <v>1724</v>
      </c>
      <c r="C320" s="68">
        <v>104</v>
      </c>
      <c r="D320" s="68"/>
      <c r="E320" s="68"/>
      <c r="F320" s="68">
        <f t="shared" si="29"/>
        <v>104</v>
      </c>
      <c r="G320" s="82">
        <f t="shared" si="25"/>
        <v>3.8180987278095037E-4</v>
      </c>
      <c r="H320" s="135">
        <f t="shared" si="26"/>
        <v>1.6346998798179999</v>
      </c>
      <c r="I320" s="43">
        <f t="shared" si="28"/>
        <v>0.35963397355995996</v>
      </c>
      <c r="J320" s="43">
        <v>0.60805121617958002</v>
      </c>
      <c r="K320" s="135">
        <v>0.29579014304601065</v>
      </c>
      <c r="L320" s="136">
        <f t="shared" si="30"/>
        <v>2.7867069351957222E-2</v>
      </c>
    </row>
    <row r="321" spans="1:12" x14ac:dyDescent="0.25">
      <c r="A321" s="65">
        <f t="shared" si="27"/>
        <v>316</v>
      </c>
      <c r="B321" s="68" t="s">
        <v>1725</v>
      </c>
      <c r="C321" s="68">
        <v>147.6</v>
      </c>
      <c r="D321" s="68"/>
      <c r="E321" s="68"/>
      <c r="F321" s="68">
        <f t="shared" si="29"/>
        <v>147.6</v>
      </c>
      <c r="G321" s="82">
        <f t="shared" si="25"/>
        <v>5.4187631944681031E-4</v>
      </c>
      <c r="H321" s="135">
        <f t="shared" si="26"/>
        <v>2.3200163678955459</v>
      </c>
      <c r="I321" s="43">
        <f t="shared" si="28"/>
        <v>0.51040360093702009</v>
      </c>
      <c r="J321" s="43">
        <v>0.86296499527025017</v>
      </c>
      <c r="K321" s="135">
        <v>0.41979447224606892</v>
      </c>
      <c r="L321" s="136">
        <f t="shared" si="30"/>
        <v>2.7867069351957215E-2</v>
      </c>
    </row>
    <row r="322" spans="1:12" x14ac:dyDescent="0.25">
      <c r="A322" s="65">
        <f t="shared" si="27"/>
        <v>317</v>
      </c>
      <c r="B322" s="68" t="s">
        <v>1755</v>
      </c>
      <c r="C322" s="68">
        <v>613.6</v>
      </c>
      <c r="D322" s="68"/>
      <c r="E322" s="68">
        <v>61.8</v>
      </c>
      <c r="F322" s="68">
        <f t="shared" si="29"/>
        <v>675.4</v>
      </c>
      <c r="G322" s="82">
        <f t="shared" si="25"/>
        <v>2.4795614238101336E-3</v>
      </c>
      <c r="H322" s="135">
        <f t="shared" si="26"/>
        <v>10.616118257971896</v>
      </c>
      <c r="I322" s="43">
        <f t="shared" si="28"/>
        <v>2.3355460167538173</v>
      </c>
      <c r="J322" s="43">
        <v>3.9488249173816183</v>
      </c>
      <c r="K322" s="135">
        <v>1.9209294482045729</v>
      </c>
      <c r="L322" s="136">
        <f t="shared" si="30"/>
        <v>2.7867069351957218E-2</v>
      </c>
    </row>
    <row r="323" spans="1:12" x14ac:dyDescent="0.25">
      <c r="A323" s="65">
        <f t="shared" si="27"/>
        <v>318</v>
      </c>
      <c r="B323" s="68" t="s">
        <v>1756</v>
      </c>
      <c r="C323" s="68">
        <v>250.6</v>
      </c>
      <c r="D323" s="68"/>
      <c r="E323" s="68"/>
      <c r="F323" s="68">
        <f t="shared" si="29"/>
        <v>250.6</v>
      </c>
      <c r="G323" s="82">
        <f t="shared" si="25"/>
        <v>9.2001494345102079E-4</v>
      </c>
      <c r="H323" s="135">
        <f t="shared" si="26"/>
        <v>3.9389979796383727</v>
      </c>
      <c r="I323" s="43">
        <f t="shared" si="28"/>
        <v>0.86657955552044197</v>
      </c>
      <c r="J323" s="43">
        <v>1.4651695651404111</v>
      </c>
      <c r="K323" s="135">
        <v>0.71274047930125262</v>
      </c>
      <c r="L323" s="136">
        <f t="shared" si="30"/>
        <v>2.7867069351957215E-2</v>
      </c>
    </row>
    <row r="324" spans="1:12" x14ac:dyDescent="0.25">
      <c r="A324" s="65">
        <f t="shared" si="27"/>
        <v>319</v>
      </c>
      <c r="B324" s="68" t="s">
        <v>1757</v>
      </c>
      <c r="C324" s="68">
        <v>252.6</v>
      </c>
      <c r="D324" s="68"/>
      <c r="E324" s="68"/>
      <c r="F324" s="68">
        <f t="shared" si="29"/>
        <v>252.6</v>
      </c>
      <c r="G324" s="82">
        <f t="shared" si="25"/>
        <v>9.2735744100450057E-4</v>
      </c>
      <c r="H324" s="135">
        <f t="shared" si="26"/>
        <v>3.9704345157887189</v>
      </c>
      <c r="I324" s="43">
        <f t="shared" si="28"/>
        <v>0.87349559347351813</v>
      </c>
      <c r="J324" s="43">
        <v>1.4768628577592493</v>
      </c>
      <c r="K324" s="135">
        <v>0.71842875128290662</v>
      </c>
      <c r="L324" s="136">
        <f t="shared" si="30"/>
        <v>2.7867069351957215E-2</v>
      </c>
    </row>
    <row r="325" spans="1:12" x14ac:dyDescent="0.25">
      <c r="A325" s="65">
        <f t="shared" si="27"/>
        <v>320</v>
      </c>
      <c r="B325" s="68" t="s">
        <v>237</v>
      </c>
      <c r="C325" s="68">
        <v>282.7</v>
      </c>
      <c r="D325" s="68"/>
      <c r="E325" s="68"/>
      <c r="F325" s="68">
        <f t="shared" si="29"/>
        <v>282.7</v>
      </c>
      <c r="G325" s="82">
        <f t="shared" si="25"/>
        <v>1.0378620291843718E-3</v>
      </c>
      <c r="H325" s="135">
        <f t="shared" si="26"/>
        <v>4.4435543848514287</v>
      </c>
      <c r="I325" s="43">
        <f t="shared" si="28"/>
        <v>0.97758196466731428</v>
      </c>
      <c r="J325" s="43">
        <v>1.6528469116727622</v>
      </c>
      <c r="K325" s="135">
        <v>0.80403724460680004</v>
      </c>
      <c r="L325" s="136">
        <f t="shared" si="30"/>
        <v>2.7867069351957218E-2</v>
      </c>
    </row>
    <row r="326" spans="1:12" x14ac:dyDescent="0.25">
      <c r="A326" s="65">
        <f t="shared" si="27"/>
        <v>321</v>
      </c>
      <c r="B326" s="68" t="s">
        <v>238</v>
      </c>
      <c r="C326" s="68">
        <v>280.89999999999998</v>
      </c>
      <c r="D326" s="68"/>
      <c r="E326" s="68"/>
      <c r="F326" s="68">
        <f t="shared" si="29"/>
        <v>280.89999999999998</v>
      </c>
      <c r="G326" s="82">
        <f t="shared" ref="G326:G377" si="31">1/272386.88*F326</f>
        <v>1.03125378138624E-3</v>
      </c>
      <c r="H326" s="135">
        <f t="shared" ref="H326:H378" si="32">G326*4281.45</f>
        <v>4.4152615023161168</v>
      </c>
      <c r="I326" s="43">
        <f t="shared" si="28"/>
        <v>0.97135753050954565</v>
      </c>
      <c r="J326" s="43">
        <v>1.6423229483158077</v>
      </c>
      <c r="K326" s="135">
        <v>0.79891779982331135</v>
      </c>
      <c r="L326" s="136">
        <f t="shared" si="30"/>
        <v>2.7867069351957215E-2</v>
      </c>
    </row>
    <row r="327" spans="1:12" x14ac:dyDescent="0.25">
      <c r="A327" s="65">
        <f t="shared" si="27"/>
        <v>322</v>
      </c>
      <c r="B327" s="68" t="s">
        <v>239</v>
      </c>
      <c r="C327" s="68">
        <v>255.5</v>
      </c>
      <c r="D327" s="68"/>
      <c r="E327" s="68"/>
      <c r="F327" s="68">
        <f t="shared" si="29"/>
        <v>255.5</v>
      </c>
      <c r="G327" s="82">
        <f t="shared" si="31"/>
        <v>9.3800406245704636E-4</v>
      </c>
      <c r="H327" s="135">
        <f t="shared" si="32"/>
        <v>4.0160174932067205</v>
      </c>
      <c r="I327" s="43">
        <f t="shared" si="28"/>
        <v>0.88352384850547849</v>
      </c>
      <c r="J327" s="43">
        <v>1.4938181320565644</v>
      </c>
      <c r="K327" s="135">
        <v>0.72667674565630502</v>
      </c>
      <c r="L327" s="136">
        <f t="shared" si="30"/>
        <v>2.7867069351957215E-2</v>
      </c>
    </row>
    <row r="328" spans="1:12" x14ac:dyDescent="0.25">
      <c r="A328" s="65">
        <f t="shared" ref="A328:A378" si="33">A327+1</f>
        <v>323</v>
      </c>
      <c r="B328" s="68" t="s">
        <v>240</v>
      </c>
      <c r="C328" s="68">
        <v>426</v>
      </c>
      <c r="D328" s="68"/>
      <c r="E328" s="68"/>
      <c r="F328" s="68">
        <f t="shared" si="29"/>
        <v>426</v>
      </c>
      <c r="G328" s="82">
        <f t="shared" si="31"/>
        <v>1.5639519788912006E-3</v>
      </c>
      <c r="H328" s="135">
        <f t="shared" si="32"/>
        <v>6.6959822000237308</v>
      </c>
      <c r="I328" s="43">
        <f t="shared" si="28"/>
        <v>1.4731160840052209</v>
      </c>
      <c r="J328" s="43">
        <v>2.4906713278125103</v>
      </c>
      <c r="K328" s="135">
        <v>1.2116019320923128</v>
      </c>
      <c r="L328" s="136">
        <f t="shared" si="30"/>
        <v>2.7867069351957218E-2</v>
      </c>
    </row>
    <row r="329" spans="1:12" x14ac:dyDescent="0.25">
      <c r="A329" s="65">
        <f t="shared" si="33"/>
        <v>324</v>
      </c>
      <c r="B329" s="68" t="s">
        <v>241</v>
      </c>
      <c r="C329" s="68">
        <v>267.8</v>
      </c>
      <c r="D329" s="68"/>
      <c r="E329" s="68"/>
      <c r="F329" s="68">
        <f t="shared" si="29"/>
        <v>267.8</v>
      </c>
      <c r="G329" s="82">
        <f t="shared" si="31"/>
        <v>9.8316042241094722E-4</v>
      </c>
      <c r="H329" s="135">
        <f t="shared" si="32"/>
        <v>4.2093521905313498</v>
      </c>
      <c r="I329" s="43">
        <f t="shared" si="28"/>
        <v>0.92605748191689696</v>
      </c>
      <c r="J329" s="43">
        <v>1.5657318816624186</v>
      </c>
      <c r="K329" s="135">
        <v>0.76165961834347751</v>
      </c>
      <c r="L329" s="136">
        <f t="shared" si="30"/>
        <v>2.7867069351957215E-2</v>
      </c>
    </row>
    <row r="330" spans="1:12" x14ac:dyDescent="0.25">
      <c r="A330" s="65">
        <f t="shared" si="33"/>
        <v>325</v>
      </c>
      <c r="B330" s="68" t="s">
        <v>242</v>
      </c>
      <c r="C330" s="68">
        <v>503.7</v>
      </c>
      <c r="D330" s="68"/>
      <c r="E330" s="68"/>
      <c r="F330" s="68">
        <f t="shared" si="29"/>
        <v>503.7</v>
      </c>
      <c r="G330" s="82">
        <f t="shared" si="31"/>
        <v>1.8492080088438913E-3</v>
      </c>
      <c r="H330" s="135">
        <f t="shared" si="32"/>
        <v>7.9172916294646782</v>
      </c>
      <c r="I330" s="43">
        <f t="shared" si="28"/>
        <v>1.7418041584822292</v>
      </c>
      <c r="J330" s="43">
        <v>2.9449557460543696</v>
      </c>
      <c r="K330" s="135">
        <v>1.4325912985795726</v>
      </c>
      <c r="L330" s="136">
        <f t="shared" si="30"/>
        <v>2.7867069351957211E-2</v>
      </c>
    </row>
    <row r="331" spans="1:12" x14ac:dyDescent="0.25">
      <c r="A331" s="65">
        <f t="shared" si="33"/>
        <v>326</v>
      </c>
      <c r="B331" s="68" t="s">
        <v>243</v>
      </c>
      <c r="C331" s="68">
        <v>841.6</v>
      </c>
      <c r="D331" s="68"/>
      <c r="E331" s="68"/>
      <c r="F331" s="68">
        <f t="shared" si="29"/>
        <v>841.6</v>
      </c>
      <c r="G331" s="82">
        <f t="shared" si="31"/>
        <v>3.0897229705043063E-3</v>
      </c>
      <c r="H331" s="135">
        <f t="shared" si="32"/>
        <v>13.228494412065661</v>
      </c>
      <c r="I331" s="43">
        <f t="shared" si="28"/>
        <v>2.9102687706544454</v>
      </c>
      <c r="J331" s="43">
        <v>4.920537534007063</v>
      </c>
      <c r="K331" s="135">
        <v>2.3936248498800246</v>
      </c>
      <c r="L331" s="136">
        <f t="shared" si="30"/>
        <v>2.7867069351957215E-2</v>
      </c>
    </row>
    <row r="332" spans="1:12" x14ac:dyDescent="0.25">
      <c r="A332" s="65">
        <f t="shared" si="33"/>
        <v>327</v>
      </c>
      <c r="B332" s="68" t="s">
        <v>244</v>
      </c>
      <c r="C332" s="68">
        <v>999</v>
      </c>
      <c r="D332" s="68"/>
      <c r="E332" s="68"/>
      <c r="F332" s="68">
        <f t="shared" si="29"/>
        <v>999</v>
      </c>
      <c r="G332" s="82">
        <f t="shared" si="31"/>
        <v>3.6675775279631675E-3</v>
      </c>
      <c r="H332" s="135">
        <f t="shared" si="32"/>
        <v>15.702549807097903</v>
      </c>
      <c r="I332" s="43">
        <f t="shared" si="28"/>
        <v>3.4545609575615388</v>
      </c>
      <c r="J332" s="43">
        <v>5.8407996631096193</v>
      </c>
      <c r="K332" s="135">
        <v>2.8412918548361983</v>
      </c>
      <c r="L332" s="136">
        <f t="shared" si="30"/>
        <v>2.7867069351957222E-2</v>
      </c>
    </row>
    <row r="333" spans="1:12" x14ac:dyDescent="0.25">
      <c r="A333" s="65">
        <f t="shared" si="33"/>
        <v>328</v>
      </c>
      <c r="B333" s="68" t="s">
        <v>245</v>
      </c>
      <c r="C333" s="68">
        <v>764.25</v>
      </c>
      <c r="D333" s="68"/>
      <c r="E333" s="68"/>
      <c r="F333" s="68">
        <f t="shared" si="29"/>
        <v>764.25</v>
      </c>
      <c r="G333" s="82">
        <f t="shared" si="31"/>
        <v>2.8057518776234743E-3</v>
      </c>
      <c r="H333" s="135">
        <f t="shared" si="32"/>
        <v>12.012686376451024</v>
      </c>
      <c r="I333" s="43">
        <f t="shared" si="28"/>
        <v>2.6427910028192252</v>
      </c>
      <c r="J333" s="43">
        <v>4.4682994419735005</v>
      </c>
      <c r="K333" s="135">
        <v>2.1736309309895541</v>
      </c>
      <c r="L333" s="136">
        <f t="shared" si="30"/>
        <v>2.7867069351957215E-2</v>
      </c>
    </row>
    <row r="334" spans="1:12" x14ac:dyDescent="0.25">
      <c r="A334" s="65">
        <f t="shared" si="33"/>
        <v>329</v>
      </c>
      <c r="B334" s="68" t="s">
        <v>246</v>
      </c>
      <c r="C334" s="68">
        <v>342.3</v>
      </c>
      <c r="D334" s="68"/>
      <c r="E334" s="68"/>
      <c r="F334" s="68">
        <f t="shared" si="29"/>
        <v>342.3</v>
      </c>
      <c r="G334" s="82">
        <f t="shared" si="31"/>
        <v>1.2566684562780703E-3</v>
      </c>
      <c r="H334" s="135">
        <f t="shared" si="32"/>
        <v>5.3803631621317436</v>
      </c>
      <c r="I334" s="43">
        <f t="shared" si="28"/>
        <v>1.1836798956689836</v>
      </c>
      <c r="J334" s="43">
        <v>2.0013070317141368</v>
      </c>
      <c r="K334" s="135">
        <v>0.97354774966009083</v>
      </c>
      <c r="L334" s="136">
        <f t="shared" si="30"/>
        <v>2.7867069351957218E-2</v>
      </c>
    </row>
    <row r="335" spans="1:12" x14ac:dyDescent="0.25">
      <c r="A335" s="65">
        <f t="shared" si="33"/>
        <v>330</v>
      </c>
      <c r="B335" s="68" t="s">
        <v>247</v>
      </c>
      <c r="C335" s="68">
        <v>301</v>
      </c>
      <c r="D335" s="68"/>
      <c r="E335" s="68"/>
      <c r="F335" s="68">
        <f t="shared" si="29"/>
        <v>301</v>
      </c>
      <c r="G335" s="82">
        <f t="shared" si="31"/>
        <v>1.1050458817987122E-3</v>
      </c>
      <c r="H335" s="135">
        <f t="shared" si="32"/>
        <v>4.731198690627096</v>
      </c>
      <c r="I335" s="43">
        <f t="shared" si="28"/>
        <v>1.0408637119379611</v>
      </c>
      <c r="J335" s="43">
        <v>1.7598405391351308</v>
      </c>
      <c r="K335" s="135">
        <v>0.85608493323893453</v>
      </c>
      <c r="L335" s="136">
        <f t="shared" si="30"/>
        <v>2.7867069351957218E-2</v>
      </c>
    </row>
    <row r="336" spans="1:12" x14ac:dyDescent="0.25">
      <c r="A336" s="65">
        <f t="shared" si="33"/>
        <v>331</v>
      </c>
      <c r="B336" s="68" t="s">
        <v>248</v>
      </c>
      <c r="C336" s="68">
        <v>221.5</v>
      </c>
      <c r="D336" s="68"/>
      <c r="E336" s="68"/>
      <c r="F336" s="68">
        <f t="shared" si="29"/>
        <v>221.5</v>
      </c>
      <c r="G336" s="82">
        <f t="shared" si="31"/>
        <v>8.1318160404788946E-4</v>
      </c>
      <c r="H336" s="135">
        <f t="shared" si="32"/>
        <v>3.4815963786508362</v>
      </c>
      <c r="I336" s="43">
        <f t="shared" si="28"/>
        <v>0.765951203303184</v>
      </c>
      <c r="J336" s="43">
        <v>1.2950321575363171</v>
      </c>
      <c r="K336" s="135">
        <v>0.62997612196818609</v>
      </c>
      <c r="L336" s="136">
        <f t="shared" si="30"/>
        <v>2.7867069351957215E-2</v>
      </c>
    </row>
    <row r="337" spans="1:12" x14ac:dyDescent="0.25">
      <c r="A337" s="65">
        <f t="shared" si="33"/>
        <v>332</v>
      </c>
      <c r="B337" s="68" t="s">
        <v>249</v>
      </c>
      <c r="C337" s="68">
        <v>232.5</v>
      </c>
      <c r="D337" s="68"/>
      <c r="E337" s="68"/>
      <c r="F337" s="68">
        <f t="shared" si="29"/>
        <v>232.5</v>
      </c>
      <c r="G337" s="82">
        <f t="shared" si="31"/>
        <v>8.5356534059202846E-4</v>
      </c>
      <c r="H337" s="135">
        <f t="shared" si="32"/>
        <v>3.6544973274777401</v>
      </c>
      <c r="I337" s="43">
        <f t="shared" si="28"/>
        <v>0.80398941204510288</v>
      </c>
      <c r="J337" s="43">
        <v>1.3593452669399264</v>
      </c>
      <c r="K337" s="135">
        <v>0.66126161786728332</v>
      </c>
      <c r="L337" s="136">
        <f t="shared" si="30"/>
        <v>2.7867069351957215E-2</v>
      </c>
    </row>
    <row r="338" spans="1:12" x14ac:dyDescent="0.25">
      <c r="A338" s="65">
        <f t="shared" si="33"/>
        <v>333</v>
      </c>
      <c r="B338" s="68" t="s">
        <v>268</v>
      </c>
      <c r="C338" s="68">
        <v>325.3</v>
      </c>
      <c r="D338" s="68"/>
      <c r="E338" s="68"/>
      <c r="F338" s="68">
        <f t="shared" si="29"/>
        <v>325.3</v>
      </c>
      <c r="G338" s="82">
        <f t="shared" si="31"/>
        <v>1.194257227073492E-3</v>
      </c>
      <c r="H338" s="135">
        <f t="shared" si="32"/>
        <v>5.1131526048538021</v>
      </c>
      <c r="I338" s="43">
        <f t="shared" si="28"/>
        <v>1.1248935730678364</v>
      </c>
      <c r="J338" s="43">
        <v>1.9019140444540135</v>
      </c>
      <c r="K338" s="135">
        <v>0.92519743781603125</v>
      </c>
      <c r="L338" s="136">
        <f t="shared" si="30"/>
        <v>2.7867069351957218E-2</v>
      </c>
    </row>
    <row r="339" spans="1:12" x14ac:dyDescent="0.25">
      <c r="A339" s="65">
        <f t="shared" si="33"/>
        <v>334</v>
      </c>
      <c r="B339" s="68" t="s">
        <v>272</v>
      </c>
      <c r="C339" s="68">
        <v>178.3</v>
      </c>
      <c r="D339" s="68"/>
      <c r="E339" s="68"/>
      <c r="F339" s="68">
        <f t="shared" si="29"/>
        <v>178.3</v>
      </c>
      <c r="G339" s="82">
        <f t="shared" si="31"/>
        <v>6.5458365689272558E-4</v>
      </c>
      <c r="H339" s="135">
        <f t="shared" si="32"/>
        <v>2.8025671978033597</v>
      </c>
      <c r="I339" s="43">
        <f t="shared" si="28"/>
        <v>0.61656478351673916</v>
      </c>
      <c r="J339" s="43">
        <v>1.0424570369694146</v>
      </c>
      <c r="K339" s="135">
        <v>0.50710944716445872</v>
      </c>
      <c r="L339" s="136">
        <f t="shared" si="30"/>
        <v>2.7867069351957222E-2</v>
      </c>
    </row>
    <row r="340" spans="1:12" x14ac:dyDescent="0.25">
      <c r="A340" s="65">
        <f t="shared" si="33"/>
        <v>335</v>
      </c>
      <c r="B340" s="68" t="s">
        <v>294</v>
      </c>
      <c r="C340" s="68">
        <v>212.89</v>
      </c>
      <c r="D340" s="68"/>
      <c r="E340" s="68"/>
      <c r="F340" s="68">
        <f t="shared" si="29"/>
        <v>212.89</v>
      </c>
      <c r="G340" s="82">
        <f t="shared" si="31"/>
        <v>7.8157215208015881E-4</v>
      </c>
      <c r="H340" s="135">
        <f t="shared" si="32"/>
        <v>3.346262090523596</v>
      </c>
      <c r="I340" s="43">
        <f t="shared" si="28"/>
        <v>0.73617765991519113</v>
      </c>
      <c r="J340" s="43">
        <v>1.2446925328122191</v>
      </c>
      <c r="K340" s="135">
        <v>0.60548811108716538</v>
      </c>
      <c r="L340" s="136">
        <f t="shared" si="30"/>
        <v>2.7867069351957218E-2</v>
      </c>
    </row>
    <row r="341" spans="1:12" x14ac:dyDescent="0.25">
      <c r="A341" s="65">
        <f t="shared" si="33"/>
        <v>336</v>
      </c>
      <c r="B341" s="68" t="s">
        <v>295</v>
      </c>
      <c r="C341" s="68">
        <v>235.6</v>
      </c>
      <c r="D341" s="68"/>
      <c r="E341" s="68"/>
      <c r="F341" s="68">
        <f t="shared" si="29"/>
        <v>235.6</v>
      </c>
      <c r="G341" s="82">
        <f t="shared" si="31"/>
        <v>8.6494621179992212E-4</v>
      </c>
      <c r="H341" s="135">
        <f t="shared" si="32"/>
        <v>3.7032239585107765</v>
      </c>
      <c r="I341" s="43">
        <f t="shared" si="28"/>
        <v>0.81470927087237077</v>
      </c>
      <c r="J341" s="43">
        <v>1.3774698704991253</v>
      </c>
      <c r="K341" s="135">
        <v>0.67007843943884715</v>
      </c>
      <c r="L341" s="136">
        <f t="shared" si="30"/>
        <v>2.7867069351957218E-2</v>
      </c>
    </row>
    <row r="342" spans="1:12" x14ac:dyDescent="0.25">
      <c r="A342" s="65">
        <f t="shared" si="33"/>
        <v>337</v>
      </c>
      <c r="B342" s="68" t="s">
        <v>296</v>
      </c>
      <c r="C342" s="68">
        <v>549.4</v>
      </c>
      <c r="D342" s="68"/>
      <c r="E342" s="68"/>
      <c r="F342" s="68">
        <f t="shared" si="29"/>
        <v>549.4</v>
      </c>
      <c r="G342" s="82">
        <f t="shared" si="31"/>
        <v>2.0169840779409049E-3</v>
      </c>
      <c r="H342" s="135">
        <f t="shared" si="32"/>
        <v>8.6356164805000866</v>
      </c>
      <c r="I342" s="43">
        <f t="shared" si="28"/>
        <v>1.8998356257100191</v>
      </c>
      <c r="J342" s="43">
        <v>3.21214748239482</v>
      </c>
      <c r="K342" s="135">
        <v>1.5625683133603678</v>
      </c>
      <c r="L342" s="136">
        <f t="shared" si="30"/>
        <v>2.7867069351957211E-2</v>
      </c>
    </row>
    <row r="343" spans="1:12" x14ac:dyDescent="0.25">
      <c r="A343" s="65">
        <f t="shared" si="33"/>
        <v>338</v>
      </c>
      <c r="B343" s="68" t="s">
        <v>297</v>
      </c>
      <c r="C343" s="68">
        <v>335</v>
      </c>
      <c r="D343" s="68"/>
      <c r="E343" s="68"/>
      <c r="F343" s="68">
        <f t="shared" si="29"/>
        <v>335</v>
      </c>
      <c r="G343" s="82">
        <f t="shared" si="31"/>
        <v>1.2298683402078689E-3</v>
      </c>
      <c r="H343" s="135">
        <f t="shared" si="32"/>
        <v>5.2656198051829799</v>
      </c>
      <c r="I343" s="43">
        <f t="shared" si="28"/>
        <v>1.1584363571402556</v>
      </c>
      <c r="J343" s="43">
        <v>1.9586265136553778</v>
      </c>
      <c r="K343" s="135">
        <v>0.95278555692705358</v>
      </c>
      <c r="L343" s="136">
        <f t="shared" si="30"/>
        <v>2.7867069351957218E-2</v>
      </c>
    </row>
    <row r="344" spans="1:12" x14ac:dyDescent="0.25">
      <c r="A344" s="65">
        <f t="shared" si="33"/>
        <v>339</v>
      </c>
      <c r="B344" s="68" t="s">
        <v>298</v>
      </c>
      <c r="C344" s="68">
        <v>867.4</v>
      </c>
      <c r="D344" s="68"/>
      <c r="E344" s="68"/>
      <c r="F344" s="68">
        <f t="shared" si="29"/>
        <v>867.4</v>
      </c>
      <c r="G344" s="82">
        <f t="shared" si="31"/>
        <v>3.1844411889441955E-3</v>
      </c>
      <c r="H344" s="135">
        <f t="shared" si="32"/>
        <v>13.634025728405126</v>
      </c>
      <c r="I344" s="43">
        <f t="shared" si="28"/>
        <v>2.9994856602491278</v>
      </c>
      <c r="J344" s="43">
        <v>5.0713810087900741</v>
      </c>
      <c r="K344" s="135">
        <v>2.4670035584433618</v>
      </c>
      <c r="L344" s="136">
        <f t="shared" si="30"/>
        <v>2.7867069351957215E-2</v>
      </c>
    </row>
    <row r="345" spans="1:12" x14ac:dyDescent="0.25">
      <c r="A345" s="65">
        <f t="shared" si="33"/>
        <v>340</v>
      </c>
      <c r="B345" s="68" t="s">
        <v>299</v>
      </c>
      <c r="C345" s="68">
        <v>617.4</v>
      </c>
      <c r="D345" s="68">
        <v>14.7</v>
      </c>
      <c r="E345" s="68"/>
      <c r="F345" s="68">
        <f t="shared" si="29"/>
        <v>632.1</v>
      </c>
      <c r="G345" s="82">
        <f t="shared" si="31"/>
        <v>2.3205963517772955E-3</v>
      </c>
      <c r="H345" s="135">
        <f t="shared" si="32"/>
        <v>9.9355172503169022</v>
      </c>
      <c r="I345" s="43">
        <f t="shared" si="28"/>
        <v>2.1858137950697185</v>
      </c>
      <c r="J345" s="43">
        <v>3.6956651321837746</v>
      </c>
      <c r="K345" s="135">
        <v>1.7977783598017629</v>
      </c>
      <c r="L345" s="136">
        <f t="shared" si="30"/>
        <v>2.7867069351957222E-2</v>
      </c>
    </row>
    <row r="346" spans="1:12" x14ac:dyDescent="0.25">
      <c r="A346" s="65">
        <f t="shared" si="33"/>
        <v>341</v>
      </c>
      <c r="B346" s="68" t="s">
        <v>300</v>
      </c>
      <c r="C346" s="68">
        <v>1578.2</v>
      </c>
      <c r="D346" s="68"/>
      <c r="E346" s="68"/>
      <c r="F346" s="68">
        <f t="shared" si="29"/>
        <v>1578.2</v>
      </c>
      <c r="G346" s="82">
        <f t="shared" si="31"/>
        <v>5.7939648194509225E-3</v>
      </c>
      <c r="H346" s="135">
        <f t="shared" si="32"/>
        <v>24.806570676238152</v>
      </c>
      <c r="I346" s="43">
        <f t="shared" si="28"/>
        <v>5.4574455487723936</v>
      </c>
      <c r="J346" s="43">
        <v>9.2271772055251251</v>
      </c>
      <c r="K346" s="135">
        <v>4.4886154207232121</v>
      </c>
      <c r="L346" s="136">
        <f t="shared" si="30"/>
        <v>2.7867069351957222E-2</v>
      </c>
    </row>
    <row r="347" spans="1:12" x14ac:dyDescent="0.25">
      <c r="A347" s="65">
        <f t="shared" si="33"/>
        <v>342</v>
      </c>
      <c r="B347" s="68" t="s">
        <v>301</v>
      </c>
      <c r="C347" s="68">
        <v>261.7</v>
      </c>
      <c r="D347" s="68"/>
      <c r="E347" s="68"/>
      <c r="F347" s="68">
        <f t="shared" si="29"/>
        <v>261.7</v>
      </c>
      <c r="G347" s="82">
        <f t="shared" si="31"/>
        <v>9.6076580487283378E-4</v>
      </c>
      <c r="H347" s="135">
        <f t="shared" si="32"/>
        <v>4.113470755272794</v>
      </c>
      <c r="I347" s="43">
        <f t="shared" si="28"/>
        <v>0.90496356616001472</v>
      </c>
      <c r="J347" s="43">
        <v>1.5300673391749622</v>
      </c>
      <c r="K347" s="135">
        <v>0.74431038879943257</v>
      </c>
      <c r="L347" s="136">
        <f t="shared" si="30"/>
        <v>2.7867069351957218E-2</v>
      </c>
    </row>
    <row r="348" spans="1:12" x14ac:dyDescent="0.25">
      <c r="A348" s="65">
        <f t="shared" si="33"/>
        <v>343</v>
      </c>
      <c r="B348" s="68" t="s">
        <v>302</v>
      </c>
      <c r="C348" s="68">
        <v>674.21</v>
      </c>
      <c r="D348" s="68"/>
      <c r="E348" s="68"/>
      <c r="F348" s="68">
        <f t="shared" si="29"/>
        <v>674.21</v>
      </c>
      <c r="G348" s="82">
        <f t="shared" si="31"/>
        <v>2.475192637765813E-3</v>
      </c>
      <c r="H348" s="135">
        <f t="shared" si="32"/>
        <v>10.597413518962439</v>
      </c>
      <c r="I348" s="43">
        <f t="shared" si="28"/>
        <v>2.3314309741717367</v>
      </c>
      <c r="J348" s="43">
        <v>3.94186740827341</v>
      </c>
      <c r="K348" s="135">
        <v>1.9175449263754891</v>
      </c>
      <c r="L348" s="136">
        <f t="shared" si="30"/>
        <v>2.7867069351957211E-2</v>
      </c>
    </row>
    <row r="349" spans="1:12" x14ac:dyDescent="0.25">
      <c r="A349" s="65">
        <f t="shared" si="33"/>
        <v>344</v>
      </c>
      <c r="B349" s="68" t="s">
        <v>303</v>
      </c>
      <c r="C349" s="68">
        <v>258.89999999999998</v>
      </c>
      <c r="D349" s="68"/>
      <c r="E349" s="68"/>
      <c r="F349" s="68">
        <f t="shared" si="29"/>
        <v>258.89999999999998</v>
      </c>
      <c r="G349" s="82">
        <f t="shared" si="31"/>
        <v>9.5048630829796198E-4</v>
      </c>
      <c r="H349" s="135">
        <f t="shared" si="32"/>
        <v>4.0694596046623088</v>
      </c>
      <c r="I349" s="43">
        <f t="shared" si="28"/>
        <v>0.8952811130257079</v>
      </c>
      <c r="J349" s="43">
        <v>1.513696729508589</v>
      </c>
      <c r="K349" s="135">
        <v>0.73634680802511687</v>
      </c>
      <c r="L349" s="136">
        <f t="shared" si="30"/>
        <v>2.7867069351957218E-2</v>
      </c>
    </row>
    <row r="350" spans="1:12" x14ac:dyDescent="0.25">
      <c r="A350" s="65">
        <f t="shared" si="33"/>
        <v>345</v>
      </c>
      <c r="B350" s="68" t="s">
        <v>304</v>
      </c>
      <c r="C350" s="68">
        <v>184.7</v>
      </c>
      <c r="D350" s="68"/>
      <c r="E350" s="68"/>
      <c r="F350" s="68">
        <f t="shared" si="29"/>
        <v>184.7</v>
      </c>
      <c r="G350" s="82">
        <f t="shared" si="31"/>
        <v>6.7807964906386087E-4</v>
      </c>
      <c r="H350" s="135">
        <f t="shared" si="32"/>
        <v>2.903164113484467</v>
      </c>
      <c r="I350" s="43">
        <f t="shared" si="28"/>
        <v>0.6386961049665828</v>
      </c>
      <c r="J350" s="43">
        <v>1.0798755733496963</v>
      </c>
      <c r="K350" s="135">
        <v>0.52531191750575157</v>
      </c>
      <c r="L350" s="136">
        <f t="shared" si="30"/>
        <v>2.7867069351957218E-2</v>
      </c>
    </row>
    <row r="351" spans="1:12" x14ac:dyDescent="0.25">
      <c r="A351" s="65">
        <f t="shared" si="33"/>
        <v>346</v>
      </c>
      <c r="B351" s="68" t="s">
        <v>305</v>
      </c>
      <c r="C351" s="68">
        <v>197.6</v>
      </c>
      <c r="D351" s="68"/>
      <c r="E351" s="68"/>
      <c r="F351" s="68">
        <f t="shared" si="29"/>
        <v>197.6</v>
      </c>
      <c r="G351" s="82">
        <f t="shared" si="31"/>
        <v>7.2543875828380566E-4</v>
      </c>
      <c r="H351" s="135">
        <f t="shared" si="32"/>
        <v>3.1059297716541998</v>
      </c>
      <c r="I351" s="43">
        <f t="shared" si="28"/>
        <v>0.68330454976392396</v>
      </c>
      <c r="J351" s="43">
        <v>1.1552973107412019</v>
      </c>
      <c r="K351" s="135">
        <v>0.56200127178742021</v>
      </c>
      <c r="L351" s="136">
        <f t="shared" si="30"/>
        <v>2.7867069351957218E-2</v>
      </c>
    </row>
    <row r="352" spans="1:12" x14ac:dyDescent="0.25">
      <c r="A352" s="65">
        <f t="shared" si="33"/>
        <v>347</v>
      </c>
      <c r="B352" s="68" t="s">
        <v>306</v>
      </c>
      <c r="C352" s="68">
        <v>229.2</v>
      </c>
      <c r="D352" s="68"/>
      <c r="E352" s="68"/>
      <c r="F352" s="68">
        <f t="shared" si="29"/>
        <v>229.2</v>
      </c>
      <c r="G352" s="82">
        <f t="shared" si="31"/>
        <v>8.4145021962878672E-4</v>
      </c>
      <c r="H352" s="135">
        <f t="shared" si="32"/>
        <v>3.6026270428296687</v>
      </c>
      <c r="I352" s="43">
        <f t="shared" si="28"/>
        <v>0.79257794942252713</v>
      </c>
      <c r="J352" s="43">
        <v>1.3400513341188436</v>
      </c>
      <c r="K352" s="135">
        <v>0.65187596909755419</v>
      </c>
      <c r="L352" s="136">
        <f t="shared" si="30"/>
        <v>2.7867069351957215E-2</v>
      </c>
    </row>
    <row r="353" spans="1:12" x14ac:dyDescent="0.25">
      <c r="A353" s="65">
        <f t="shared" si="33"/>
        <v>348</v>
      </c>
      <c r="B353" s="68" t="s">
        <v>1687</v>
      </c>
      <c r="C353" s="68">
        <v>455.74</v>
      </c>
      <c r="D353" s="68"/>
      <c r="E353" s="68"/>
      <c r="F353" s="68">
        <f t="shared" si="29"/>
        <v>455.74</v>
      </c>
      <c r="G353" s="82">
        <f t="shared" si="31"/>
        <v>1.6731349175114455E-3</v>
      </c>
      <c r="H353" s="135">
        <f t="shared" si="32"/>
        <v>7.1634434925793782</v>
      </c>
      <c r="I353" s="43">
        <f t="shared" si="28"/>
        <v>1.5759575683674631</v>
      </c>
      <c r="J353" s="43">
        <v>2.6645505890546328</v>
      </c>
      <c r="K353" s="135">
        <v>1.2961865364595087</v>
      </c>
      <c r="L353" s="136">
        <f t="shared" si="30"/>
        <v>2.7867069351957218E-2</v>
      </c>
    </row>
    <row r="354" spans="1:12" x14ac:dyDescent="0.25">
      <c r="A354" s="65">
        <f t="shared" si="33"/>
        <v>349</v>
      </c>
      <c r="B354" s="68" t="s">
        <v>1688</v>
      </c>
      <c r="C354" s="68">
        <v>425.6</v>
      </c>
      <c r="D354" s="68">
        <v>38.1</v>
      </c>
      <c r="E354" s="68"/>
      <c r="F354" s="68">
        <f t="shared" si="29"/>
        <v>463.70000000000005</v>
      </c>
      <c r="G354" s="82">
        <f t="shared" si="31"/>
        <v>1.7023580577742953E-3</v>
      </c>
      <c r="H354" s="135">
        <f t="shared" si="32"/>
        <v>7.2885609064577563</v>
      </c>
      <c r="I354" s="43">
        <f t="shared" si="28"/>
        <v>1.6034833994207065</v>
      </c>
      <c r="J354" s="43">
        <v>2.7110898936776087</v>
      </c>
      <c r="K354" s="135">
        <v>1.3188258589464918</v>
      </c>
      <c r="L354" s="136">
        <f t="shared" si="30"/>
        <v>2.7867069351957215E-2</v>
      </c>
    </row>
    <row r="355" spans="1:12" x14ac:dyDescent="0.25">
      <c r="A355" s="65">
        <f t="shared" si="33"/>
        <v>350</v>
      </c>
      <c r="B355" s="68" t="s">
        <v>1689</v>
      </c>
      <c r="C355" s="68">
        <v>475.2</v>
      </c>
      <c r="D355" s="68"/>
      <c r="E355" s="68"/>
      <c r="F355" s="68">
        <f t="shared" si="29"/>
        <v>475.2</v>
      </c>
      <c r="G355" s="82">
        <f t="shared" si="31"/>
        <v>1.744577418706804E-3</v>
      </c>
      <c r="H355" s="135">
        <f t="shared" si="32"/>
        <v>7.4693209893222461</v>
      </c>
      <c r="I355" s="43">
        <f t="shared" si="28"/>
        <v>1.6432506176508941</v>
      </c>
      <c r="J355" s="43">
        <v>2.778326326235927</v>
      </c>
      <c r="K355" s="135">
        <v>1.3515334228410025</v>
      </c>
      <c r="L355" s="136">
        <f t="shared" si="30"/>
        <v>2.7867069351957222E-2</v>
      </c>
    </row>
    <row r="356" spans="1:12" x14ac:dyDescent="0.25">
      <c r="A356" s="65">
        <f t="shared" si="33"/>
        <v>351</v>
      </c>
      <c r="B356" s="68" t="s">
        <v>1690</v>
      </c>
      <c r="C356" s="68">
        <v>454.5</v>
      </c>
      <c r="D356" s="68"/>
      <c r="E356" s="68"/>
      <c r="F356" s="68">
        <f t="shared" si="29"/>
        <v>454.5</v>
      </c>
      <c r="G356" s="82">
        <f t="shared" si="31"/>
        <v>1.6685825690282879E-3</v>
      </c>
      <c r="H356" s="135">
        <f t="shared" si="32"/>
        <v>7.1439528401661629</v>
      </c>
      <c r="I356" s="43">
        <f t="shared" si="28"/>
        <v>1.5716696248365558</v>
      </c>
      <c r="J356" s="43">
        <v>2.6573007476309529</v>
      </c>
      <c r="K356" s="135">
        <v>1.2926598078308831</v>
      </c>
      <c r="L356" s="136">
        <f t="shared" si="30"/>
        <v>2.7867069351957218E-2</v>
      </c>
    </row>
    <row r="357" spans="1:12" x14ac:dyDescent="0.25">
      <c r="A357" s="65">
        <f t="shared" si="33"/>
        <v>352</v>
      </c>
      <c r="B357" s="68" t="s">
        <v>1691</v>
      </c>
      <c r="C357" s="68">
        <v>590.97</v>
      </c>
      <c r="D357" s="68"/>
      <c r="E357" s="68"/>
      <c r="F357" s="68">
        <f t="shared" si="29"/>
        <v>590.97</v>
      </c>
      <c r="G357" s="82">
        <f t="shared" si="31"/>
        <v>2.1695978895899834E-3</v>
      </c>
      <c r="H357" s="135">
        <f t="shared" si="32"/>
        <v>9.289024884385034</v>
      </c>
      <c r="I357" s="43">
        <f t="shared" si="28"/>
        <v>2.0435854745647073</v>
      </c>
      <c r="J357" s="43">
        <v>3.4551925694773691</v>
      </c>
      <c r="K357" s="135">
        <v>1.6807990464990474</v>
      </c>
      <c r="L357" s="136">
        <f t="shared" si="30"/>
        <v>2.7867069351957218E-2</v>
      </c>
    </row>
    <row r="358" spans="1:12" x14ac:dyDescent="0.25">
      <c r="A358" s="65">
        <f t="shared" si="33"/>
        <v>353</v>
      </c>
      <c r="B358" s="68" t="s">
        <v>1692</v>
      </c>
      <c r="C358" s="68">
        <v>629.20000000000005</v>
      </c>
      <c r="D358" s="68"/>
      <c r="E358" s="68"/>
      <c r="F358" s="68">
        <f t="shared" si="29"/>
        <v>629.20000000000005</v>
      </c>
      <c r="G358" s="82">
        <f t="shared" si="31"/>
        <v>2.3099497303247498E-3</v>
      </c>
      <c r="H358" s="135">
        <f t="shared" si="32"/>
        <v>9.8899342728989001</v>
      </c>
      <c r="I358" s="43">
        <f t="shared" si="28"/>
        <v>2.1757855400377579</v>
      </c>
      <c r="J358" s="43">
        <v>3.6787098578864601</v>
      </c>
      <c r="K358" s="135">
        <v>1.7895303654283643</v>
      </c>
      <c r="L358" s="136">
        <f t="shared" si="30"/>
        <v>2.7867069351957218E-2</v>
      </c>
    </row>
    <row r="359" spans="1:12" x14ac:dyDescent="0.25">
      <c r="A359" s="65">
        <f t="shared" si="33"/>
        <v>354</v>
      </c>
      <c r="B359" s="68" t="s">
        <v>1693</v>
      </c>
      <c r="C359" s="68">
        <v>484.9</v>
      </c>
      <c r="D359" s="68"/>
      <c r="E359" s="68"/>
      <c r="F359" s="68">
        <f t="shared" si="29"/>
        <v>484.9</v>
      </c>
      <c r="G359" s="82">
        <f t="shared" si="31"/>
        <v>1.7801885318411809E-3</v>
      </c>
      <c r="H359" s="135">
        <f t="shared" si="32"/>
        <v>7.6217881896514239</v>
      </c>
      <c r="I359" s="43">
        <f t="shared" si="28"/>
        <v>1.6767934017233133</v>
      </c>
      <c r="J359" s="43">
        <v>2.835038795437292</v>
      </c>
      <c r="K359" s="135">
        <v>1.3791215419520246</v>
      </c>
      <c r="L359" s="136">
        <f t="shared" si="30"/>
        <v>2.7867069351957218E-2</v>
      </c>
    </row>
    <row r="360" spans="1:12" x14ac:dyDescent="0.25">
      <c r="A360" s="65">
        <f t="shared" si="33"/>
        <v>355</v>
      </c>
      <c r="B360" s="68" t="s">
        <v>1694</v>
      </c>
      <c r="C360" s="68">
        <v>1170.4000000000001</v>
      </c>
      <c r="D360" s="68"/>
      <c r="E360" s="68"/>
      <c r="F360" s="68">
        <f t="shared" si="29"/>
        <v>1170.4000000000001</v>
      </c>
      <c r="G360" s="82">
        <f t="shared" si="31"/>
        <v>4.2968295682963877E-3</v>
      </c>
      <c r="H360" s="135">
        <f t="shared" si="32"/>
        <v>18.396660955182568</v>
      </c>
      <c r="I360" s="43">
        <f t="shared" si="28"/>
        <v>4.0472654101401648</v>
      </c>
      <c r="J360" s="43">
        <v>6.8429148405440436</v>
      </c>
      <c r="K360" s="135">
        <v>3.3287767636639507</v>
      </c>
      <c r="L360" s="136">
        <f t="shared" si="30"/>
        <v>2.7867069351957211E-2</v>
      </c>
    </row>
    <row r="361" spans="1:12" x14ac:dyDescent="0.25">
      <c r="A361" s="65">
        <f t="shared" si="33"/>
        <v>356</v>
      </c>
      <c r="B361" s="68" t="s">
        <v>1695</v>
      </c>
      <c r="C361" s="68">
        <v>441.7</v>
      </c>
      <c r="D361" s="68"/>
      <c r="E361" s="68"/>
      <c r="F361" s="68">
        <f t="shared" si="29"/>
        <v>441.7</v>
      </c>
      <c r="G361" s="82">
        <f t="shared" si="31"/>
        <v>1.6215905846860171E-3</v>
      </c>
      <c r="H361" s="135">
        <f t="shared" si="32"/>
        <v>6.9427590088039475</v>
      </c>
      <c r="I361" s="43">
        <f t="shared" si="28"/>
        <v>1.5274069819368685</v>
      </c>
      <c r="J361" s="43">
        <v>2.5824636748703891</v>
      </c>
      <c r="K361" s="135">
        <v>1.2562548671482971</v>
      </c>
      <c r="L361" s="136">
        <f t="shared" si="30"/>
        <v>2.7867069351957215E-2</v>
      </c>
    </row>
    <row r="362" spans="1:12" x14ac:dyDescent="0.25">
      <c r="A362" s="65">
        <f t="shared" si="33"/>
        <v>357</v>
      </c>
      <c r="B362" s="68" t="s">
        <v>1696</v>
      </c>
      <c r="C362" s="68">
        <v>465.7</v>
      </c>
      <c r="D362" s="68"/>
      <c r="E362" s="68"/>
      <c r="F362" s="68">
        <f t="shared" si="29"/>
        <v>465.7</v>
      </c>
      <c r="G362" s="82">
        <f t="shared" si="31"/>
        <v>1.7097005553277748E-3</v>
      </c>
      <c r="H362" s="135">
        <f t="shared" si="32"/>
        <v>7.3199974426081011</v>
      </c>
      <c r="I362" s="43">
        <f t="shared" si="28"/>
        <v>1.6103994373737822</v>
      </c>
      <c r="J362" s="43">
        <v>2.7227831862964464</v>
      </c>
      <c r="K362" s="135">
        <v>1.3245141309281456</v>
      </c>
      <c r="L362" s="136">
        <f t="shared" si="30"/>
        <v>2.7867069351957215E-2</v>
      </c>
    </row>
    <row r="363" spans="1:12" x14ac:dyDescent="0.25">
      <c r="A363" s="65">
        <f t="shared" si="33"/>
        <v>358</v>
      </c>
      <c r="B363" s="71" t="s">
        <v>2411</v>
      </c>
      <c r="C363" s="70">
        <v>7459.3</v>
      </c>
      <c r="D363" s="71"/>
      <c r="E363" s="71"/>
      <c r="F363" s="81">
        <f t="shared" si="29"/>
        <v>7459.3</v>
      </c>
      <c r="G363" s="82">
        <f t="shared" si="31"/>
        <v>2.7384946000335992E-2</v>
      </c>
      <c r="H363" s="135">
        <f t="shared" si="32"/>
        <v>117.24727705313853</v>
      </c>
      <c r="I363" s="43">
        <f>H363*0.22</f>
        <v>25.794400951690477</v>
      </c>
      <c r="J363" s="43">
        <v>43.61188881584944</v>
      </c>
      <c r="K363" s="135">
        <v>21.215263596376033</v>
      </c>
      <c r="L363" s="45">
        <f t="shared" si="30"/>
        <v>2.7867069351957218E-2</v>
      </c>
    </row>
    <row r="364" spans="1:12" x14ac:dyDescent="0.25">
      <c r="A364" s="65">
        <f t="shared" si="33"/>
        <v>359</v>
      </c>
      <c r="B364" s="71" t="s">
        <v>2359</v>
      </c>
      <c r="C364" s="70">
        <v>1321</v>
      </c>
      <c r="D364" s="71"/>
      <c r="E364" s="71"/>
      <c r="F364" s="81">
        <f t="shared" si="29"/>
        <v>1321</v>
      </c>
      <c r="G364" s="82">
        <f t="shared" si="31"/>
        <v>4.8497196340734176E-3</v>
      </c>
      <c r="H364" s="135">
        <f t="shared" si="32"/>
        <v>20.763832127303633</v>
      </c>
      <c r="I364" s="43">
        <f t="shared" ref="I364:I378" si="34">H364*0.22</f>
        <v>4.5680430680067996</v>
      </c>
      <c r="J364" s="43">
        <v>7.7234197747425508</v>
      </c>
      <c r="K364" s="135">
        <v>3.7571036438825001</v>
      </c>
      <c r="L364" s="45">
        <f t="shared" si="30"/>
        <v>2.7867069351957218E-2</v>
      </c>
    </row>
    <row r="365" spans="1:12" x14ac:dyDescent="0.25">
      <c r="A365" s="65">
        <f t="shared" si="33"/>
        <v>360</v>
      </c>
      <c r="B365" s="71" t="s">
        <v>2360</v>
      </c>
      <c r="C365" s="70">
        <v>2046.5</v>
      </c>
      <c r="D365" s="71"/>
      <c r="E365" s="71"/>
      <c r="F365" s="81">
        <f t="shared" si="29"/>
        <v>2046.5</v>
      </c>
      <c r="G365" s="82">
        <f t="shared" si="31"/>
        <v>7.5132106215982201E-3</v>
      </c>
      <c r="H365" s="135">
        <f t="shared" si="32"/>
        <v>32.167435615841697</v>
      </c>
      <c r="I365" s="43">
        <f t="shared" si="34"/>
        <v>7.0768358354851735</v>
      </c>
      <c r="J365" s="43">
        <v>11.965161672226062</v>
      </c>
      <c r="K365" s="135">
        <v>5.820524305227508</v>
      </c>
      <c r="L365" s="45">
        <f t="shared" si="30"/>
        <v>2.7867069351957211E-2</v>
      </c>
    </row>
    <row r="366" spans="1:12" x14ac:dyDescent="0.25">
      <c r="A366" s="65">
        <f t="shared" si="33"/>
        <v>361</v>
      </c>
      <c r="B366" s="71" t="s">
        <v>2361</v>
      </c>
      <c r="C366" s="70">
        <v>2053.5</v>
      </c>
      <c r="D366" s="71">
        <v>114</v>
      </c>
      <c r="E366" s="71"/>
      <c r="F366" s="81">
        <f t="shared" si="29"/>
        <v>2167.5</v>
      </c>
      <c r="G366" s="82">
        <f t="shared" si="31"/>
        <v>7.9574317235837494E-3</v>
      </c>
      <c r="H366" s="135">
        <f t="shared" si="32"/>
        <v>34.06934605293764</v>
      </c>
      <c r="I366" s="43">
        <f t="shared" si="34"/>
        <v>7.4952561316462809</v>
      </c>
      <c r="J366" s="43">
        <v>12.672605875665765</v>
      </c>
      <c r="K366" s="135">
        <v>6.164664760117577</v>
      </c>
      <c r="L366" s="45">
        <f t="shared" si="30"/>
        <v>2.7867069351957215E-2</v>
      </c>
    </row>
    <row r="367" spans="1:12" x14ac:dyDescent="0.25">
      <c r="A367" s="65">
        <f t="shared" si="33"/>
        <v>362</v>
      </c>
      <c r="B367" s="71" t="s">
        <v>2362</v>
      </c>
      <c r="C367" s="70">
        <v>644.5</v>
      </c>
      <c r="D367" s="71"/>
      <c r="E367" s="71"/>
      <c r="F367" s="81">
        <f t="shared" si="29"/>
        <v>644.5</v>
      </c>
      <c r="G367" s="82">
        <f t="shared" si="31"/>
        <v>2.3661198366088701E-3</v>
      </c>
      <c r="H367" s="135">
        <f t="shared" si="32"/>
        <v>10.130423774449048</v>
      </c>
      <c r="I367" s="43">
        <f t="shared" si="34"/>
        <v>2.2286932303787905</v>
      </c>
      <c r="J367" s="43">
        <v>3.7681635464205701</v>
      </c>
      <c r="K367" s="135">
        <v>1.8330456460880176</v>
      </c>
      <c r="L367" s="45">
        <f t="shared" si="30"/>
        <v>2.7867069351957215E-2</v>
      </c>
    </row>
    <row r="368" spans="1:12" x14ac:dyDescent="0.25">
      <c r="A368" s="65">
        <f t="shared" si="33"/>
        <v>363</v>
      </c>
      <c r="B368" s="71" t="s">
        <v>2363</v>
      </c>
      <c r="C368" s="70">
        <v>665.3</v>
      </c>
      <c r="D368" s="71"/>
      <c r="E368" s="71"/>
      <c r="F368" s="81">
        <f t="shared" si="29"/>
        <v>665.3</v>
      </c>
      <c r="G368" s="82">
        <f t="shared" si="31"/>
        <v>2.4424818111650603E-3</v>
      </c>
      <c r="H368" s="135">
        <f t="shared" si="32"/>
        <v>10.457363750412647</v>
      </c>
      <c r="I368" s="43">
        <f t="shared" si="34"/>
        <v>2.3006200250907822</v>
      </c>
      <c r="J368" s="43">
        <v>3.8897737896564863</v>
      </c>
      <c r="K368" s="135">
        <v>1.8922036746972197</v>
      </c>
      <c r="L368" s="45">
        <f t="shared" si="30"/>
        <v>2.7867069351957222E-2</v>
      </c>
    </row>
    <row r="369" spans="1:12" x14ac:dyDescent="0.25">
      <c r="A369" s="65">
        <f t="shared" si="33"/>
        <v>364</v>
      </c>
      <c r="B369" s="71" t="s">
        <v>2364</v>
      </c>
      <c r="C369" s="70">
        <v>3477.44</v>
      </c>
      <c r="D369" s="71"/>
      <c r="E369" s="71">
        <v>93.5</v>
      </c>
      <c r="F369" s="81">
        <f t="shared" si="29"/>
        <v>3570.94</v>
      </c>
      <c r="G369" s="82">
        <f t="shared" si="31"/>
        <v>1.3109809106811605E-2</v>
      </c>
      <c r="H369" s="135">
        <f t="shared" si="32"/>
        <v>56.128992200358546</v>
      </c>
      <c r="I369" s="43">
        <f t="shared" si="34"/>
        <v>12.34837828407888</v>
      </c>
      <c r="J369" s="43">
        <v>20.878023172156823</v>
      </c>
      <c r="K369" s="135">
        <v>10.156238975083857</v>
      </c>
      <c r="L369" s="45">
        <f t="shared" si="30"/>
        <v>2.7867069351957218E-2</v>
      </c>
    </row>
    <row r="370" spans="1:12" x14ac:dyDescent="0.25">
      <c r="A370" s="65">
        <f t="shared" si="33"/>
        <v>365</v>
      </c>
      <c r="B370" s="71" t="s">
        <v>2365</v>
      </c>
      <c r="C370" s="70">
        <v>2537.6</v>
      </c>
      <c r="D370" s="71"/>
      <c r="E370" s="71"/>
      <c r="F370" s="81">
        <f t="shared" si="29"/>
        <v>2537.6</v>
      </c>
      <c r="G370" s="82">
        <f t="shared" si="31"/>
        <v>9.3161608958551891E-3</v>
      </c>
      <c r="H370" s="135">
        <f t="shared" si="32"/>
        <v>39.886677067559198</v>
      </c>
      <c r="I370" s="43">
        <f t="shared" si="34"/>
        <v>8.7750689548630234</v>
      </c>
      <c r="J370" s="43">
        <v>14.83644967478175</v>
      </c>
      <c r="K370" s="135">
        <v>7.2172794903226594</v>
      </c>
      <c r="L370" s="45">
        <f t="shared" si="30"/>
        <v>2.7867069351957215E-2</v>
      </c>
    </row>
    <row r="371" spans="1:12" x14ac:dyDescent="0.25">
      <c r="A371" s="65">
        <f t="shared" si="33"/>
        <v>366</v>
      </c>
      <c r="B371" s="71" t="s">
        <v>2366</v>
      </c>
      <c r="C371" s="70">
        <v>2587.5</v>
      </c>
      <c r="D371" s="71"/>
      <c r="E371" s="71"/>
      <c r="F371" s="81">
        <f t="shared" si="29"/>
        <v>2587.5</v>
      </c>
      <c r="G371" s="82">
        <f t="shared" si="31"/>
        <v>9.49935620981451E-3</v>
      </c>
      <c r="H371" s="135">
        <f t="shared" si="32"/>
        <v>40.671018644510333</v>
      </c>
      <c r="I371" s="43">
        <f t="shared" si="34"/>
        <v>8.9476241017922735</v>
      </c>
      <c r="J371" s="43">
        <v>15.128197325621763</v>
      </c>
      <c r="K371" s="135">
        <v>7.3592018762649269</v>
      </c>
      <c r="L371" s="45">
        <f t="shared" si="30"/>
        <v>2.7867069351957218E-2</v>
      </c>
    </row>
    <row r="372" spans="1:12" x14ac:dyDescent="0.25">
      <c r="A372" s="65">
        <f t="shared" si="33"/>
        <v>367</v>
      </c>
      <c r="B372" s="71" t="s">
        <v>2367</v>
      </c>
      <c r="C372" s="70">
        <v>1484.2</v>
      </c>
      <c r="D372" s="71"/>
      <c r="E372" s="71"/>
      <c r="F372" s="81">
        <f t="shared" si="29"/>
        <v>1484.2</v>
      </c>
      <c r="G372" s="82">
        <f t="shared" si="31"/>
        <v>5.4488674344373711E-3</v>
      </c>
      <c r="H372" s="135">
        <f t="shared" si="32"/>
        <v>23.329053477171882</v>
      </c>
      <c r="I372" s="43">
        <f t="shared" si="34"/>
        <v>5.1323917649778146</v>
      </c>
      <c r="J372" s="43">
        <v>8.6775924524397379</v>
      </c>
      <c r="K372" s="135">
        <v>4.2212666375854715</v>
      </c>
      <c r="L372" s="45">
        <f t="shared" si="30"/>
        <v>2.7867069351957218E-2</v>
      </c>
    </row>
    <row r="373" spans="1:12" x14ac:dyDescent="0.25">
      <c r="A373" s="65">
        <f t="shared" si="33"/>
        <v>368</v>
      </c>
      <c r="B373" s="71" t="s">
        <v>2368</v>
      </c>
      <c r="C373" s="70">
        <v>1419.5</v>
      </c>
      <c r="D373" s="71">
        <v>60.5</v>
      </c>
      <c r="E373" s="71"/>
      <c r="F373" s="81">
        <f t="shared" si="29"/>
        <v>1480</v>
      </c>
      <c r="G373" s="82">
        <f t="shared" si="31"/>
        <v>5.4334481895750627E-3</v>
      </c>
      <c r="H373" s="135">
        <f t="shared" si="32"/>
        <v>23.263036751256152</v>
      </c>
      <c r="I373" s="43">
        <f t="shared" si="34"/>
        <v>5.1178680852763536</v>
      </c>
      <c r="J373" s="43">
        <v>8.6530365379401779</v>
      </c>
      <c r="K373" s="135">
        <v>4.2093212664239976</v>
      </c>
      <c r="L373" s="45">
        <f t="shared" si="30"/>
        <v>2.7867069351957218E-2</v>
      </c>
    </row>
    <row r="374" spans="1:12" x14ac:dyDescent="0.25">
      <c r="A374" s="65">
        <f t="shared" si="33"/>
        <v>369</v>
      </c>
      <c r="B374" s="71" t="s">
        <v>2369</v>
      </c>
      <c r="C374" s="70">
        <v>999.4</v>
      </c>
      <c r="D374" s="71"/>
      <c r="E374" s="71"/>
      <c r="F374" s="81">
        <f t="shared" si="29"/>
        <v>999.4</v>
      </c>
      <c r="G374" s="82">
        <f t="shared" si="31"/>
        <v>3.6690460274738635E-3</v>
      </c>
      <c r="H374" s="135">
        <f t="shared" si="32"/>
        <v>15.708837114327972</v>
      </c>
      <c r="I374" s="43">
        <f t="shared" si="34"/>
        <v>3.4559441651521539</v>
      </c>
      <c r="J374" s="43">
        <v>5.8431383216333863</v>
      </c>
      <c r="K374" s="135">
        <v>2.8424295092325291</v>
      </c>
      <c r="L374" s="45">
        <f t="shared" si="30"/>
        <v>2.7867069351957211E-2</v>
      </c>
    </row>
    <row r="375" spans="1:12" x14ac:dyDescent="0.25">
      <c r="A375" s="65">
        <f t="shared" si="33"/>
        <v>370</v>
      </c>
      <c r="B375" s="71" t="s">
        <v>2370</v>
      </c>
      <c r="C375" s="70">
        <v>2110</v>
      </c>
      <c r="D375" s="71"/>
      <c r="E375" s="71">
        <v>179.1</v>
      </c>
      <c r="F375" s="81">
        <f>C375+D375+E375</f>
        <v>2289.1</v>
      </c>
      <c r="G375" s="82">
        <f t="shared" si="31"/>
        <v>8.4038555748353217E-3</v>
      </c>
      <c r="H375" s="135">
        <f t="shared" si="32"/>
        <v>35.980687450878683</v>
      </c>
      <c r="I375" s="43">
        <f t="shared" si="34"/>
        <v>7.9157512391933107</v>
      </c>
      <c r="J375" s="43">
        <v>13.383558066891121</v>
      </c>
      <c r="K375" s="135">
        <v>6.5105116966021441</v>
      </c>
      <c r="L375" s="45">
        <f>(H375+I375+J375+K375)/F375</f>
        <v>2.7867069351957215E-2</v>
      </c>
    </row>
    <row r="376" spans="1:12" x14ac:dyDescent="0.25">
      <c r="A376" s="65">
        <f t="shared" si="33"/>
        <v>371</v>
      </c>
      <c r="B376" s="71" t="s">
        <v>2371</v>
      </c>
      <c r="C376" s="70">
        <v>3201.5</v>
      </c>
      <c r="D376" s="71"/>
      <c r="E376" s="71"/>
      <c r="F376" s="81">
        <f>C376+D376+E376</f>
        <v>3201.5</v>
      </c>
      <c r="G376" s="82">
        <f t="shared" si="31"/>
        <v>1.1753502958732814E-2</v>
      </c>
      <c r="H376" s="135">
        <f t="shared" si="32"/>
        <v>50.322035242666608</v>
      </c>
      <c r="I376" s="43">
        <f t="shared" si="34"/>
        <v>11.070847753386653</v>
      </c>
      <c r="J376" s="43">
        <v>18.718038159605051</v>
      </c>
      <c r="K376" s="135">
        <v>9.1055013746327216</v>
      </c>
      <c r="L376" s="45">
        <f t="shared" si="30"/>
        <v>2.7867069351957215E-2</v>
      </c>
    </row>
    <row r="377" spans="1:12" x14ac:dyDescent="0.25">
      <c r="A377" s="65">
        <f t="shared" si="33"/>
        <v>372</v>
      </c>
      <c r="B377" s="71" t="s">
        <v>2412</v>
      </c>
      <c r="C377" s="70">
        <v>783.9</v>
      </c>
      <c r="D377" s="71"/>
      <c r="E377" s="71">
        <v>46.4</v>
      </c>
      <c r="F377" s="81">
        <f>C377+D377+E377</f>
        <v>830.3</v>
      </c>
      <c r="G377" s="82">
        <f t="shared" si="31"/>
        <v>3.0482378593271451E-3</v>
      </c>
      <c r="H377" s="135">
        <f t="shared" si="32"/>
        <v>13.050877982816205</v>
      </c>
      <c r="I377" s="43">
        <f t="shared" si="34"/>
        <v>2.8711931562195652</v>
      </c>
      <c r="J377" s="43">
        <v>4.8544704307106272</v>
      </c>
      <c r="K377" s="135">
        <v>2.3614861131836791</v>
      </c>
      <c r="L377" s="45">
        <f t="shared" si="30"/>
        <v>2.7867069351957222E-2</v>
      </c>
    </row>
    <row r="378" spans="1:12" x14ac:dyDescent="0.25">
      <c r="A378" s="65">
        <f t="shared" si="33"/>
        <v>373</v>
      </c>
      <c r="B378" s="71" t="s">
        <v>2413</v>
      </c>
      <c r="C378" s="70">
        <v>1990</v>
      </c>
      <c r="D378" s="71">
        <v>186.8</v>
      </c>
      <c r="E378" s="71">
        <v>270.60000000000002</v>
      </c>
      <c r="F378" s="81">
        <f>C378+D378+E378</f>
        <v>2447.4</v>
      </c>
      <c r="G378" s="82">
        <f>1/272386.88*F378</f>
        <v>8.9850142561932501E-3</v>
      </c>
      <c r="H378" s="135">
        <f t="shared" si="32"/>
        <v>38.468889287178591</v>
      </c>
      <c r="I378" s="43">
        <f t="shared" si="34"/>
        <v>8.4631556431792898</v>
      </c>
      <c r="J378" s="43">
        <v>14.309082177672154</v>
      </c>
      <c r="K378" s="135">
        <v>6.9607384239500627</v>
      </c>
      <c r="L378" s="45">
        <f t="shared" si="30"/>
        <v>2.7867069351957222E-2</v>
      </c>
    </row>
    <row r="379" spans="1:12" ht="13" x14ac:dyDescent="0.3">
      <c r="A379" s="14"/>
      <c r="B379" s="14" t="s">
        <v>2074</v>
      </c>
      <c r="C379" s="14">
        <f t="shared" ref="C379:K379" si="35">SUM(C6:C378)</f>
        <v>260330.18000000008</v>
      </c>
      <c r="D379" s="14">
        <f t="shared" si="35"/>
        <v>4681.8000000000011</v>
      </c>
      <c r="E379" s="27">
        <f t="shared" si="35"/>
        <v>7374.9000000000042</v>
      </c>
      <c r="F379" s="27">
        <f t="shared" si="35"/>
        <v>272386.88000000006</v>
      </c>
      <c r="G379" s="27">
        <f t="shared" si="35"/>
        <v>1.0000000000000002</v>
      </c>
      <c r="H379" s="27">
        <f t="shared" si="35"/>
        <v>4281.449999999998</v>
      </c>
      <c r="I379" s="27">
        <f t="shared" si="35"/>
        <v>941.91899999999885</v>
      </c>
      <c r="J379" s="27">
        <f t="shared" si="35"/>
        <v>1592.5497466861107</v>
      </c>
      <c r="K379" s="27">
        <f t="shared" si="35"/>
        <v>774.70532883708233</v>
      </c>
      <c r="L379" s="136">
        <f t="shared" si="30"/>
        <v>2.7867069351956996E-2</v>
      </c>
    </row>
    <row r="380" spans="1:12" x14ac:dyDescent="0.25">
      <c r="A380" s="528" t="s">
        <v>1872</v>
      </c>
      <c r="B380" s="528"/>
      <c r="C380" s="528"/>
      <c r="D380" s="528"/>
      <c r="E380" s="528"/>
      <c r="F380" s="528"/>
      <c r="G380" s="528"/>
      <c r="H380" s="528"/>
      <c r="I380" s="528"/>
      <c r="J380" s="528"/>
      <c r="K380" s="528"/>
      <c r="L380" s="528"/>
    </row>
    <row r="381" spans="1:12" x14ac:dyDescent="0.25">
      <c r="A381" s="190">
        <v>1</v>
      </c>
      <c r="B381" s="46" t="s">
        <v>2075</v>
      </c>
      <c r="C381" s="46">
        <v>400.8</v>
      </c>
      <c r="D381" s="46"/>
      <c r="E381" s="46"/>
      <c r="F381" s="46">
        <f t="shared" ref="F381:F439" si="36">C381+D381+E381</f>
        <v>400.8</v>
      </c>
      <c r="G381" s="93"/>
      <c r="H381" s="135">
        <v>0</v>
      </c>
      <c r="I381" s="43">
        <v>0</v>
      </c>
      <c r="J381" s="43">
        <f t="shared" ref="J381:J444" si="37">H381*0.21</f>
        <v>0</v>
      </c>
      <c r="K381" s="135">
        <f t="shared" ref="K381:K412" si="38">G381*408.88</f>
        <v>0</v>
      </c>
      <c r="L381" s="137">
        <v>0</v>
      </c>
    </row>
    <row r="382" spans="1:12" x14ac:dyDescent="0.25">
      <c r="A382" s="190">
        <f>1+A381</f>
        <v>2</v>
      </c>
      <c r="B382" s="46" t="s">
        <v>2076</v>
      </c>
      <c r="C382" s="46">
        <v>272.8</v>
      </c>
      <c r="D382" s="46"/>
      <c r="E382" s="46"/>
      <c r="F382" s="46">
        <f t="shared" si="36"/>
        <v>272.8</v>
      </c>
      <c r="G382" s="93"/>
      <c r="H382" s="135">
        <v>0</v>
      </c>
      <c r="I382" s="43">
        <v>0</v>
      </c>
      <c r="J382" s="43">
        <f t="shared" si="37"/>
        <v>0</v>
      </c>
      <c r="K382" s="135">
        <f t="shared" si="38"/>
        <v>0</v>
      </c>
      <c r="L382" s="137">
        <v>0</v>
      </c>
    </row>
    <row r="383" spans="1:12" x14ac:dyDescent="0.25">
      <c r="A383" s="190">
        <f t="shared" ref="A383:A446" si="39">1+A382</f>
        <v>3</v>
      </c>
      <c r="B383" s="46" t="s">
        <v>2077</v>
      </c>
      <c r="C383" s="46">
        <v>584.5</v>
      </c>
      <c r="D383" s="46"/>
      <c r="E383" s="46"/>
      <c r="F383" s="46">
        <f t="shared" si="36"/>
        <v>584.5</v>
      </c>
      <c r="G383" s="93"/>
      <c r="H383" s="135">
        <v>0</v>
      </c>
      <c r="I383" s="43">
        <v>0</v>
      </c>
      <c r="J383" s="43">
        <f t="shared" si="37"/>
        <v>0</v>
      </c>
      <c r="K383" s="135">
        <f t="shared" si="38"/>
        <v>0</v>
      </c>
      <c r="L383" s="137">
        <v>0</v>
      </c>
    </row>
    <row r="384" spans="1:12" x14ac:dyDescent="0.25">
      <c r="A384" s="190">
        <f t="shared" si="39"/>
        <v>4</v>
      </c>
      <c r="B384" s="46" t="s">
        <v>2078</v>
      </c>
      <c r="C384" s="46">
        <v>274.10000000000002</v>
      </c>
      <c r="D384" s="46"/>
      <c r="E384" s="46">
        <v>19.2</v>
      </c>
      <c r="F384" s="46">
        <f t="shared" si="36"/>
        <v>293.3</v>
      </c>
      <c r="G384" s="93"/>
      <c r="H384" s="135">
        <v>0</v>
      </c>
      <c r="I384" s="43">
        <v>0</v>
      </c>
      <c r="J384" s="43">
        <f t="shared" si="37"/>
        <v>0</v>
      </c>
      <c r="K384" s="135">
        <f t="shared" si="38"/>
        <v>0</v>
      </c>
      <c r="L384" s="137">
        <v>0</v>
      </c>
    </row>
    <row r="385" spans="1:12" x14ac:dyDescent="0.25">
      <c r="A385" s="190">
        <f t="shared" si="39"/>
        <v>5</v>
      </c>
      <c r="B385" s="46" t="s">
        <v>2079</v>
      </c>
      <c r="C385" s="46">
        <v>468.6</v>
      </c>
      <c r="D385" s="46"/>
      <c r="E385" s="46"/>
      <c r="F385" s="46">
        <f t="shared" si="36"/>
        <v>468.6</v>
      </c>
      <c r="G385" s="93"/>
      <c r="H385" s="135">
        <v>0</v>
      </c>
      <c r="I385" s="43">
        <v>0</v>
      </c>
      <c r="J385" s="43">
        <f t="shared" si="37"/>
        <v>0</v>
      </c>
      <c r="K385" s="135">
        <f t="shared" si="38"/>
        <v>0</v>
      </c>
      <c r="L385" s="137">
        <v>0</v>
      </c>
    </row>
    <row r="386" spans="1:12" x14ac:dyDescent="0.25">
      <c r="A386" s="190">
        <f t="shared" si="39"/>
        <v>6</v>
      </c>
      <c r="B386" s="46" t="s">
        <v>2080</v>
      </c>
      <c r="C386" s="46">
        <v>346.93</v>
      </c>
      <c r="D386" s="46"/>
      <c r="E386" s="46"/>
      <c r="F386" s="46">
        <f t="shared" si="36"/>
        <v>346.93</v>
      </c>
      <c r="G386" s="93"/>
      <c r="H386" s="135">
        <v>0</v>
      </c>
      <c r="I386" s="43">
        <v>0</v>
      </c>
      <c r="J386" s="43">
        <f t="shared" si="37"/>
        <v>0</v>
      </c>
      <c r="K386" s="135">
        <f t="shared" si="38"/>
        <v>0</v>
      </c>
      <c r="L386" s="137">
        <v>0</v>
      </c>
    </row>
    <row r="387" spans="1:12" x14ac:dyDescent="0.25">
      <c r="A387" s="190">
        <f t="shared" si="39"/>
        <v>7</v>
      </c>
      <c r="B387" s="46" t="s">
        <v>2081</v>
      </c>
      <c r="C387" s="46">
        <v>606.20000000000005</v>
      </c>
      <c r="D387" s="46"/>
      <c r="E387" s="46">
        <v>58.3</v>
      </c>
      <c r="F387" s="46">
        <f t="shared" si="36"/>
        <v>664.5</v>
      </c>
      <c r="G387" s="93"/>
      <c r="H387" s="135">
        <v>0</v>
      </c>
      <c r="I387" s="43">
        <v>0</v>
      </c>
      <c r="J387" s="43">
        <f t="shared" si="37"/>
        <v>0</v>
      </c>
      <c r="K387" s="135">
        <f t="shared" si="38"/>
        <v>0</v>
      </c>
      <c r="L387" s="137">
        <v>0</v>
      </c>
    </row>
    <row r="388" spans="1:12" x14ac:dyDescent="0.25">
      <c r="A388" s="190">
        <f t="shared" si="39"/>
        <v>8</v>
      </c>
      <c r="B388" s="46" t="s">
        <v>2082</v>
      </c>
      <c r="C388" s="46">
        <v>434.3</v>
      </c>
      <c r="D388" s="46"/>
      <c r="E388" s="46"/>
      <c r="F388" s="46">
        <f t="shared" si="36"/>
        <v>434.3</v>
      </c>
      <c r="G388" s="93"/>
      <c r="H388" s="135">
        <v>0</v>
      </c>
      <c r="I388" s="43">
        <v>0</v>
      </c>
      <c r="J388" s="43">
        <f t="shared" si="37"/>
        <v>0</v>
      </c>
      <c r="K388" s="135">
        <f t="shared" si="38"/>
        <v>0</v>
      </c>
      <c r="L388" s="137">
        <v>0</v>
      </c>
    </row>
    <row r="389" spans="1:12" x14ac:dyDescent="0.25">
      <c r="A389" s="190">
        <f t="shared" si="39"/>
        <v>9</v>
      </c>
      <c r="B389" s="46" t="s">
        <v>2083</v>
      </c>
      <c r="C389" s="46">
        <v>613.4</v>
      </c>
      <c r="D389" s="46"/>
      <c r="E389" s="46">
        <v>29</v>
      </c>
      <c r="F389" s="46">
        <f t="shared" si="36"/>
        <v>642.4</v>
      </c>
      <c r="G389" s="93"/>
      <c r="H389" s="135">
        <v>0</v>
      </c>
      <c r="I389" s="43">
        <v>0</v>
      </c>
      <c r="J389" s="43">
        <f t="shared" si="37"/>
        <v>0</v>
      </c>
      <c r="K389" s="135">
        <f t="shared" si="38"/>
        <v>0</v>
      </c>
      <c r="L389" s="137">
        <v>0</v>
      </c>
    </row>
    <row r="390" spans="1:12" x14ac:dyDescent="0.25">
      <c r="A390" s="190">
        <f t="shared" si="39"/>
        <v>10</v>
      </c>
      <c r="B390" s="46" t="s">
        <v>2084</v>
      </c>
      <c r="C390" s="46">
        <v>237.3</v>
      </c>
      <c r="D390" s="46"/>
      <c r="E390" s="46"/>
      <c r="F390" s="46">
        <f t="shared" si="36"/>
        <v>237.3</v>
      </c>
      <c r="G390" s="93"/>
      <c r="H390" s="135">
        <v>0</v>
      </c>
      <c r="I390" s="43">
        <v>0</v>
      </c>
      <c r="J390" s="43">
        <f t="shared" si="37"/>
        <v>0</v>
      </c>
      <c r="K390" s="135">
        <f t="shared" si="38"/>
        <v>0</v>
      </c>
      <c r="L390" s="137">
        <v>0</v>
      </c>
    </row>
    <row r="391" spans="1:12" x14ac:dyDescent="0.25">
      <c r="A391" s="190">
        <f t="shared" si="39"/>
        <v>11</v>
      </c>
      <c r="B391" s="46" t="s">
        <v>2085</v>
      </c>
      <c r="C391" s="46">
        <v>662.7</v>
      </c>
      <c r="D391" s="46"/>
      <c r="E391" s="46">
        <v>66.400000000000006</v>
      </c>
      <c r="F391" s="46">
        <f t="shared" si="36"/>
        <v>729.1</v>
      </c>
      <c r="G391" s="93"/>
      <c r="H391" s="135">
        <v>0</v>
      </c>
      <c r="I391" s="43">
        <v>0</v>
      </c>
      <c r="J391" s="43">
        <f t="shared" si="37"/>
        <v>0</v>
      </c>
      <c r="K391" s="135">
        <f t="shared" si="38"/>
        <v>0</v>
      </c>
      <c r="L391" s="137">
        <v>0</v>
      </c>
    </row>
    <row r="392" spans="1:12" x14ac:dyDescent="0.25">
      <c r="A392" s="190">
        <f t="shared" si="39"/>
        <v>12</v>
      </c>
      <c r="B392" s="46" t="s">
        <v>2087</v>
      </c>
      <c r="C392" s="46">
        <v>660.2</v>
      </c>
      <c r="D392" s="46"/>
      <c r="E392" s="46"/>
      <c r="F392" s="46">
        <f t="shared" si="36"/>
        <v>660.2</v>
      </c>
      <c r="G392" s="93"/>
      <c r="H392" s="135">
        <v>0</v>
      </c>
      <c r="I392" s="43">
        <v>0</v>
      </c>
      <c r="J392" s="43">
        <f t="shared" si="37"/>
        <v>0</v>
      </c>
      <c r="K392" s="135">
        <f t="shared" si="38"/>
        <v>0</v>
      </c>
      <c r="L392" s="137">
        <v>0</v>
      </c>
    </row>
    <row r="393" spans="1:12" x14ac:dyDescent="0.25">
      <c r="A393" s="190">
        <f t="shared" si="39"/>
        <v>13</v>
      </c>
      <c r="B393" s="46" t="s">
        <v>2088</v>
      </c>
      <c r="C393" s="46">
        <v>523.9</v>
      </c>
      <c r="D393" s="46"/>
      <c r="E393" s="46"/>
      <c r="F393" s="46">
        <f t="shared" si="36"/>
        <v>523.9</v>
      </c>
      <c r="G393" s="93"/>
      <c r="H393" s="135">
        <v>0</v>
      </c>
      <c r="I393" s="43">
        <v>0</v>
      </c>
      <c r="J393" s="43">
        <f t="shared" si="37"/>
        <v>0</v>
      </c>
      <c r="K393" s="135">
        <f t="shared" si="38"/>
        <v>0</v>
      </c>
      <c r="L393" s="137">
        <v>0</v>
      </c>
    </row>
    <row r="394" spans="1:12" x14ac:dyDescent="0.25">
      <c r="A394" s="190">
        <f t="shared" si="39"/>
        <v>14</v>
      </c>
      <c r="B394" s="46" t="s">
        <v>2089</v>
      </c>
      <c r="C394" s="46">
        <v>529.29999999999995</v>
      </c>
      <c r="D394" s="46">
        <v>23.9</v>
      </c>
      <c r="E394" s="46"/>
      <c r="F394" s="46">
        <f t="shared" si="36"/>
        <v>553.19999999999993</v>
      </c>
      <c r="G394" s="93"/>
      <c r="H394" s="135">
        <v>0</v>
      </c>
      <c r="I394" s="43">
        <v>0</v>
      </c>
      <c r="J394" s="43">
        <f t="shared" si="37"/>
        <v>0</v>
      </c>
      <c r="K394" s="135">
        <f t="shared" si="38"/>
        <v>0</v>
      </c>
      <c r="L394" s="137">
        <v>0</v>
      </c>
    </row>
    <row r="395" spans="1:12" x14ac:dyDescent="0.25">
      <c r="A395" s="190">
        <f t="shared" si="39"/>
        <v>15</v>
      </c>
      <c r="B395" s="46" t="s">
        <v>2090</v>
      </c>
      <c r="C395" s="46">
        <v>533.79999999999995</v>
      </c>
      <c r="D395" s="46"/>
      <c r="E395" s="46"/>
      <c r="F395" s="46">
        <f t="shared" si="36"/>
        <v>533.79999999999995</v>
      </c>
      <c r="G395" s="93"/>
      <c r="H395" s="135">
        <v>0</v>
      </c>
      <c r="I395" s="43">
        <v>0</v>
      </c>
      <c r="J395" s="43">
        <f t="shared" si="37"/>
        <v>0</v>
      </c>
      <c r="K395" s="135">
        <f t="shared" si="38"/>
        <v>0</v>
      </c>
      <c r="L395" s="137">
        <v>0</v>
      </c>
    </row>
    <row r="396" spans="1:12" x14ac:dyDescent="0.25">
      <c r="A396" s="190">
        <f t="shared" si="39"/>
        <v>16</v>
      </c>
      <c r="B396" s="46" t="s">
        <v>2091</v>
      </c>
      <c r="C396" s="46">
        <v>612</v>
      </c>
      <c r="D396" s="46">
        <v>49.8</v>
      </c>
      <c r="E396" s="46"/>
      <c r="F396" s="46">
        <f t="shared" si="36"/>
        <v>661.8</v>
      </c>
      <c r="G396" s="93"/>
      <c r="H396" s="135">
        <v>0</v>
      </c>
      <c r="I396" s="43">
        <v>0</v>
      </c>
      <c r="J396" s="43">
        <f t="shared" si="37"/>
        <v>0</v>
      </c>
      <c r="K396" s="135">
        <f t="shared" si="38"/>
        <v>0</v>
      </c>
      <c r="L396" s="137">
        <v>0</v>
      </c>
    </row>
    <row r="397" spans="1:12" x14ac:dyDescent="0.25">
      <c r="A397" s="190">
        <f t="shared" si="39"/>
        <v>17</v>
      </c>
      <c r="B397" s="46" t="s">
        <v>2092</v>
      </c>
      <c r="C397" s="46">
        <v>641.79999999999995</v>
      </c>
      <c r="D397" s="46"/>
      <c r="E397" s="46"/>
      <c r="F397" s="46">
        <f t="shared" si="36"/>
        <v>641.79999999999995</v>
      </c>
      <c r="G397" s="93"/>
      <c r="H397" s="135">
        <v>0</v>
      </c>
      <c r="I397" s="43">
        <v>0</v>
      </c>
      <c r="J397" s="43">
        <f t="shared" si="37"/>
        <v>0</v>
      </c>
      <c r="K397" s="135">
        <f t="shared" si="38"/>
        <v>0</v>
      </c>
      <c r="L397" s="137">
        <v>0</v>
      </c>
    </row>
    <row r="398" spans="1:12" x14ac:dyDescent="0.25">
      <c r="A398" s="190">
        <f t="shared" si="39"/>
        <v>18</v>
      </c>
      <c r="B398" s="46" t="s">
        <v>2093</v>
      </c>
      <c r="C398" s="46">
        <v>170.2</v>
      </c>
      <c r="D398" s="46"/>
      <c r="E398" s="46"/>
      <c r="F398" s="46">
        <f t="shared" si="36"/>
        <v>170.2</v>
      </c>
      <c r="G398" s="93"/>
      <c r="H398" s="135">
        <v>0</v>
      </c>
      <c r="I398" s="43">
        <v>0</v>
      </c>
      <c r="J398" s="43">
        <f t="shared" si="37"/>
        <v>0</v>
      </c>
      <c r="K398" s="135">
        <f t="shared" si="38"/>
        <v>0</v>
      </c>
      <c r="L398" s="137">
        <v>0</v>
      </c>
    </row>
    <row r="399" spans="1:12" x14ac:dyDescent="0.25">
      <c r="A399" s="190">
        <f t="shared" si="39"/>
        <v>19</v>
      </c>
      <c r="B399" s="46" t="s">
        <v>2094</v>
      </c>
      <c r="C399" s="46">
        <v>899</v>
      </c>
      <c r="D399" s="46"/>
      <c r="E399" s="46">
        <v>148.9</v>
      </c>
      <c r="F399" s="46">
        <f t="shared" si="36"/>
        <v>1047.9000000000001</v>
      </c>
      <c r="G399" s="93"/>
      <c r="H399" s="135">
        <v>0</v>
      </c>
      <c r="I399" s="43">
        <v>0</v>
      </c>
      <c r="J399" s="43">
        <f t="shared" si="37"/>
        <v>0</v>
      </c>
      <c r="K399" s="135">
        <f t="shared" si="38"/>
        <v>0</v>
      </c>
      <c r="L399" s="137">
        <v>0</v>
      </c>
    </row>
    <row r="400" spans="1:12" x14ac:dyDescent="0.25">
      <c r="A400" s="190">
        <f t="shared" si="39"/>
        <v>20</v>
      </c>
      <c r="B400" s="46" t="s">
        <v>2095</v>
      </c>
      <c r="C400" s="46">
        <v>463.25</v>
      </c>
      <c r="D400" s="46"/>
      <c r="E400" s="46"/>
      <c r="F400" s="46">
        <f t="shared" si="36"/>
        <v>463.25</v>
      </c>
      <c r="G400" s="93"/>
      <c r="H400" s="135">
        <v>0</v>
      </c>
      <c r="I400" s="43">
        <v>0</v>
      </c>
      <c r="J400" s="43">
        <f t="shared" si="37"/>
        <v>0</v>
      </c>
      <c r="K400" s="135">
        <f t="shared" si="38"/>
        <v>0</v>
      </c>
      <c r="L400" s="137">
        <v>0</v>
      </c>
    </row>
    <row r="401" spans="1:12" x14ac:dyDescent="0.25">
      <c r="A401" s="190">
        <f t="shared" si="39"/>
        <v>21</v>
      </c>
      <c r="B401" s="46" t="s">
        <v>2096</v>
      </c>
      <c r="C401" s="46">
        <v>565.20000000000005</v>
      </c>
      <c r="D401" s="46"/>
      <c r="E401" s="46"/>
      <c r="F401" s="46">
        <f t="shared" si="36"/>
        <v>565.20000000000005</v>
      </c>
      <c r="G401" s="93"/>
      <c r="H401" s="135">
        <v>0</v>
      </c>
      <c r="I401" s="43">
        <v>0</v>
      </c>
      <c r="J401" s="43">
        <f t="shared" si="37"/>
        <v>0</v>
      </c>
      <c r="K401" s="135">
        <f t="shared" si="38"/>
        <v>0</v>
      </c>
      <c r="L401" s="137">
        <v>0</v>
      </c>
    </row>
    <row r="402" spans="1:12" x14ac:dyDescent="0.25">
      <c r="A402" s="190">
        <f t="shared" si="39"/>
        <v>22</v>
      </c>
      <c r="B402" s="46" t="s">
        <v>2097</v>
      </c>
      <c r="C402" s="46">
        <v>482.6</v>
      </c>
      <c r="D402" s="46"/>
      <c r="E402" s="46"/>
      <c r="F402" s="46">
        <f t="shared" si="36"/>
        <v>482.6</v>
      </c>
      <c r="G402" s="93"/>
      <c r="H402" s="135">
        <v>0</v>
      </c>
      <c r="I402" s="43">
        <v>0</v>
      </c>
      <c r="J402" s="43">
        <f t="shared" si="37"/>
        <v>0</v>
      </c>
      <c r="K402" s="135">
        <f t="shared" si="38"/>
        <v>0</v>
      </c>
      <c r="L402" s="137">
        <v>0</v>
      </c>
    </row>
    <row r="403" spans="1:12" x14ac:dyDescent="0.25">
      <c r="A403" s="190">
        <f t="shared" si="39"/>
        <v>23</v>
      </c>
      <c r="B403" s="46" t="s">
        <v>2098</v>
      </c>
      <c r="C403" s="46">
        <v>334</v>
      </c>
      <c r="D403" s="46"/>
      <c r="E403" s="46"/>
      <c r="F403" s="46">
        <f t="shared" si="36"/>
        <v>334</v>
      </c>
      <c r="G403" s="93"/>
      <c r="H403" s="135">
        <v>0</v>
      </c>
      <c r="I403" s="43">
        <v>0</v>
      </c>
      <c r="J403" s="43">
        <f t="shared" si="37"/>
        <v>0</v>
      </c>
      <c r="K403" s="135">
        <f t="shared" si="38"/>
        <v>0</v>
      </c>
      <c r="L403" s="137">
        <v>0</v>
      </c>
    </row>
    <row r="404" spans="1:12" x14ac:dyDescent="0.25">
      <c r="A404" s="190">
        <f t="shared" si="39"/>
        <v>24</v>
      </c>
      <c r="B404" s="46" t="s">
        <v>2099</v>
      </c>
      <c r="C404" s="46">
        <v>579</v>
      </c>
      <c r="D404" s="46"/>
      <c r="E404" s="46"/>
      <c r="F404" s="46">
        <f t="shared" si="36"/>
        <v>579</v>
      </c>
      <c r="G404" s="93"/>
      <c r="H404" s="135">
        <v>0</v>
      </c>
      <c r="I404" s="43">
        <v>0</v>
      </c>
      <c r="J404" s="43">
        <f t="shared" si="37"/>
        <v>0</v>
      </c>
      <c r="K404" s="135">
        <f t="shared" si="38"/>
        <v>0</v>
      </c>
      <c r="L404" s="137">
        <v>0</v>
      </c>
    </row>
    <row r="405" spans="1:12" x14ac:dyDescent="0.25">
      <c r="A405" s="190">
        <f t="shared" si="39"/>
        <v>25</v>
      </c>
      <c r="B405" s="46" t="s">
        <v>2100</v>
      </c>
      <c r="C405" s="46">
        <v>674.3</v>
      </c>
      <c r="D405" s="46"/>
      <c r="E405" s="46"/>
      <c r="F405" s="46">
        <f t="shared" si="36"/>
        <v>674.3</v>
      </c>
      <c r="G405" s="93"/>
      <c r="H405" s="135">
        <v>0</v>
      </c>
      <c r="I405" s="43">
        <v>0</v>
      </c>
      <c r="J405" s="43">
        <f t="shared" si="37"/>
        <v>0</v>
      </c>
      <c r="K405" s="135">
        <f t="shared" si="38"/>
        <v>0</v>
      </c>
      <c r="L405" s="137">
        <v>0</v>
      </c>
    </row>
    <row r="406" spans="1:12" x14ac:dyDescent="0.25">
      <c r="A406" s="190">
        <f t="shared" si="39"/>
        <v>26</v>
      </c>
      <c r="B406" s="46" t="s">
        <v>2101</v>
      </c>
      <c r="C406" s="46">
        <v>90.6</v>
      </c>
      <c r="D406" s="46"/>
      <c r="E406" s="46"/>
      <c r="F406" s="46">
        <f t="shared" si="36"/>
        <v>90.6</v>
      </c>
      <c r="G406" s="93"/>
      <c r="H406" s="135">
        <v>0</v>
      </c>
      <c r="I406" s="43">
        <v>0</v>
      </c>
      <c r="J406" s="43">
        <f t="shared" si="37"/>
        <v>0</v>
      </c>
      <c r="K406" s="135">
        <f t="shared" si="38"/>
        <v>0</v>
      </c>
      <c r="L406" s="137">
        <v>0</v>
      </c>
    </row>
    <row r="407" spans="1:12" x14ac:dyDescent="0.25">
      <c r="A407" s="190">
        <f t="shared" si="39"/>
        <v>27</v>
      </c>
      <c r="B407" s="46" t="s">
        <v>2103</v>
      </c>
      <c r="C407" s="46">
        <v>267.5</v>
      </c>
      <c r="D407" s="46"/>
      <c r="E407" s="46"/>
      <c r="F407" s="46">
        <f t="shared" si="36"/>
        <v>267.5</v>
      </c>
      <c r="G407" s="93"/>
      <c r="H407" s="135">
        <v>0</v>
      </c>
      <c r="I407" s="43">
        <v>0</v>
      </c>
      <c r="J407" s="43">
        <f t="shared" si="37"/>
        <v>0</v>
      </c>
      <c r="K407" s="135">
        <f t="shared" si="38"/>
        <v>0</v>
      </c>
      <c r="L407" s="137">
        <v>0</v>
      </c>
    </row>
    <row r="408" spans="1:12" x14ac:dyDescent="0.25">
      <c r="A408" s="190">
        <f t="shared" si="39"/>
        <v>28</v>
      </c>
      <c r="B408" s="46" t="s">
        <v>2104</v>
      </c>
      <c r="C408" s="46">
        <v>584.20000000000005</v>
      </c>
      <c r="D408" s="46"/>
      <c r="E408" s="46"/>
      <c r="F408" s="46">
        <f t="shared" si="36"/>
        <v>584.20000000000005</v>
      </c>
      <c r="G408" s="93"/>
      <c r="H408" s="135">
        <v>0</v>
      </c>
      <c r="I408" s="43">
        <v>0</v>
      </c>
      <c r="J408" s="43">
        <f t="shared" si="37"/>
        <v>0</v>
      </c>
      <c r="K408" s="135">
        <f t="shared" si="38"/>
        <v>0</v>
      </c>
      <c r="L408" s="137">
        <v>0</v>
      </c>
    </row>
    <row r="409" spans="1:12" x14ac:dyDescent="0.25">
      <c r="A409" s="190">
        <f t="shared" si="39"/>
        <v>29</v>
      </c>
      <c r="B409" s="46" t="s">
        <v>2105</v>
      </c>
      <c r="C409" s="46">
        <v>628.9</v>
      </c>
      <c r="D409" s="46"/>
      <c r="E409" s="46"/>
      <c r="F409" s="46">
        <f t="shared" si="36"/>
        <v>628.9</v>
      </c>
      <c r="G409" s="93"/>
      <c r="H409" s="135">
        <v>0</v>
      </c>
      <c r="I409" s="43">
        <v>0</v>
      </c>
      <c r="J409" s="43">
        <f t="shared" si="37"/>
        <v>0</v>
      </c>
      <c r="K409" s="135">
        <f t="shared" si="38"/>
        <v>0</v>
      </c>
      <c r="L409" s="137">
        <v>0</v>
      </c>
    </row>
    <row r="410" spans="1:12" x14ac:dyDescent="0.25">
      <c r="A410" s="190">
        <f t="shared" si="39"/>
        <v>30</v>
      </c>
      <c r="B410" s="46" t="s">
        <v>2106</v>
      </c>
      <c r="C410" s="46">
        <v>409.2</v>
      </c>
      <c r="D410" s="46"/>
      <c r="E410" s="46"/>
      <c r="F410" s="46">
        <f t="shared" si="36"/>
        <v>409.2</v>
      </c>
      <c r="G410" s="93"/>
      <c r="H410" s="135">
        <v>0</v>
      </c>
      <c r="I410" s="43">
        <v>0</v>
      </c>
      <c r="J410" s="43">
        <f t="shared" si="37"/>
        <v>0</v>
      </c>
      <c r="K410" s="135">
        <f t="shared" si="38"/>
        <v>0</v>
      </c>
      <c r="L410" s="137">
        <v>0</v>
      </c>
    </row>
    <row r="411" spans="1:12" x14ac:dyDescent="0.25">
      <c r="A411" s="190">
        <f t="shared" si="39"/>
        <v>31</v>
      </c>
      <c r="B411" s="46" t="s">
        <v>2107</v>
      </c>
      <c r="C411" s="46">
        <v>320.60000000000002</v>
      </c>
      <c r="D411" s="46"/>
      <c r="E411" s="46"/>
      <c r="F411" s="46">
        <f t="shared" si="36"/>
        <v>320.60000000000002</v>
      </c>
      <c r="G411" s="93"/>
      <c r="H411" s="135">
        <v>0</v>
      </c>
      <c r="I411" s="43">
        <v>0</v>
      </c>
      <c r="J411" s="43">
        <f t="shared" si="37"/>
        <v>0</v>
      </c>
      <c r="K411" s="135">
        <f t="shared" si="38"/>
        <v>0</v>
      </c>
      <c r="L411" s="137">
        <v>0</v>
      </c>
    </row>
    <row r="412" spans="1:12" x14ac:dyDescent="0.25">
      <c r="A412" s="190">
        <f t="shared" si="39"/>
        <v>32</v>
      </c>
      <c r="B412" s="46" t="s">
        <v>2108</v>
      </c>
      <c r="C412" s="46">
        <v>505.8</v>
      </c>
      <c r="D412" s="46"/>
      <c r="E412" s="46"/>
      <c r="F412" s="46">
        <f t="shared" si="36"/>
        <v>505.8</v>
      </c>
      <c r="G412" s="93"/>
      <c r="H412" s="135">
        <v>0</v>
      </c>
      <c r="I412" s="43">
        <v>0</v>
      </c>
      <c r="J412" s="43">
        <f t="shared" si="37"/>
        <v>0</v>
      </c>
      <c r="K412" s="135">
        <f t="shared" si="38"/>
        <v>0</v>
      </c>
      <c r="L412" s="137">
        <v>0</v>
      </c>
    </row>
    <row r="413" spans="1:12" x14ac:dyDescent="0.25">
      <c r="A413" s="190">
        <f t="shared" si="39"/>
        <v>33</v>
      </c>
      <c r="B413" s="46" t="s">
        <v>2109</v>
      </c>
      <c r="C413" s="46">
        <v>482.7</v>
      </c>
      <c r="D413" s="46"/>
      <c r="E413" s="46"/>
      <c r="F413" s="46">
        <f t="shared" si="36"/>
        <v>482.7</v>
      </c>
      <c r="G413" s="93"/>
      <c r="H413" s="135">
        <v>0</v>
      </c>
      <c r="I413" s="43">
        <v>0</v>
      </c>
      <c r="J413" s="43">
        <f t="shared" si="37"/>
        <v>0</v>
      </c>
      <c r="K413" s="135">
        <f t="shared" ref="K413:K444" si="40">G413*408.88</f>
        <v>0</v>
      </c>
      <c r="L413" s="137">
        <v>0</v>
      </c>
    </row>
    <row r="414" spans="1:12" x14ac:dyDescent="0.25">
      <c r="A414" s="190">
        <f t="shared" si="39"/>
        <v>34</v>
      </c>
      <c r="B414" s="46" t="s">
        <v>2110</v>
      </c>
      <c r="C414" s="46">
        <v>236.2</v>
      </c>
      <c r="D414" s="46"/>
      <c r="E414" s="46"/>
      <c r="F414" s="46">
        <f t="shared" si="36"/>
        <v>236.2</v>
      </c>
      <c r="G414" s="93"/>
      <c r="H414" s="135">
        <v>0</v>
      </c>
      <c r="I414" s="43">
        <v>0</v>
      </c>
      <c r="J414" s="43">
        <f t="shared" si="37"/>
        <v>0</v>
      </c>
      <c r="K414" s="135">
        <f t="shared" si="40"/>
        <v>0</v>
      </c>
      <c r="L414" s="137">
        <v>0</v>
      </c>
    </row>
    <row r="415" spans="1:12" x14ac:dyDescent="0.25">
      <c r="A415" s="190">
        <f t="shared" si="39"/>
        <v>35</v>
      </c>
      <c r="B415" s="46" t="s">
        <v>2111</v>
      </c>
      <c r="C415" s="46">
        <v>412.4</v>
      </c>
      <c r="D415" s="46">
        <v>16.8</v>
      </c>
      <c r="E415" s="46"/>
      <c r="F415" s="46">
        <f t="shared" si="36"/>
        <v>429.2</v>
      </c>
      <c r="G415" s="93"/>
      <c r="H415" s="135">
        <v>0</v>
      </c>
      <c r="I415" s="43">
        <v>0</v>
      </c>
      <c r="J415" s="43">
        <f t="shared" si="37"/>
        <v>0</v>
      </c>
      <c r="K415" s="135">
        <f t="shared" si="40"/>
        <v>0</v>
      </c>
      <c r="L415" s="137">
        <v>0</v>
      </c>
    </row>
    <row r="416" spans="1:12" x14ac:dyDescent="0.25">
      <c r="A416" s="190">
        <f t="shared" si="39"/>
        <v>36</v>
      </c>
      <c r="B416" s="46" t="s">
        <v>2112</v>
      </c>
      <c r="C416" s="46">
        <v>551.1</v>
      </c>
      <c r="D416" s="46"/>
      <c r="E416" s="46"/>
      <c r="F416" s="46">
        <f t="shared" si="36"/>
        <v>551.1</v>
      </c>
      <c r="G416" s="93"/>
      <c r="H416" s="135">
        <v>0</v>
      </c>
      <c r="I416" s="43">
        <v>0</v>
      </c>
      <c r="J416" s="43">
        <f t="shared" si="37"/>
        <v>0</v>
      </c>
      <c r="K416" s="135">
        <f t="shared" si="40"/>
        <v>0</v>
      </c>
      <c r="L416" s="137">
        <v>0</v>
      </c>
    </row>
    <row r="417" spans="1:12" x14ac:dyDescent="0.25">
      <c r="A417" s="190">
        <f t="shared" si="39"/>
        <v>37</v>
      </c>
      <c r="B417" s="46" t="s">
        <v>2113</v>
      </c>
      <c r="C417" s="46">
        <v>129.1</v>
      </c>
      <c r="D417" s="46">
        <v>13.6</v>
      </c>
      <c r="E417" s="46"/>
      <c r="F417" s="46">
        <f t="shared" si="36"/>
        <v>142.69999999999999</v>
      </c>
      <c r="G417" s="93"/>
      <c r="H417" s="135">
        <v>0</v>
      </c>
      <c r="I417" s="43">
        <v>0</v>
      </c>
      <c r="J417" s="43">
        <f t="shared" si="37"/>
        <v>0</v>
      </c>
      <c r="K417" s="135">
        <f t="shared" si="40"/>
        <v>0</v>
      </c>
      <c r="L417" s="137">
        <v>0</v>
      </c>
    </row>
    <row r="418" spans="1:12" x14ac:dyDescent="0.25">
      <c r="A418" s="190">
        <f t="shared" si="39"/>
        <v>38</v>
      </c>
      <c r="B418" s="46" t="s">
        <v>2114</v>
      </c>
      <c r="C418" s="46">
        <v>508.7</v>
      </c>
      <c r="D418" s="46"/>
      <c r="E418" s="46"/>
      <c r="F418" s="46">
        <f t="shared" si="36"/>
        <v>508.7</v>
      </c>
      <c r="G418" s="93"/>
      <c r="H418" s="135">
        <v>0</v>
      </c>
      <c r="I418" s="43">
        <v>0</v>
      </c>
      <c r="J418" s="43">
        <f t="shared" si="37"/>
        <v>0</v>
      </c>
      <c r="K418" s="135">
        <f t="shared" si="40"/>
        <v>0</v>
      </c>
      <c r="L418" s="137">
        <v>0</v>
      </c>
    </row>
    <row r="419" spans="1:12" x14ac:dyDescent="0.25">
      <c r="A419" s="190">
        <f t="shared" si="39"/>
        <v>39</v>
      </c>
      <c r="B419" s="46" t="s">
        <v>2115</v>
      </c>
      <c r="C419" s="46">
        <v>172.3</v>
      </c>
      <c r="D419" s="46"/>
      <c r="E419" s="46">
        <v>54.6</v>
      </c>
      <c r="F419" s="46">
        <f t="shared" si="36"/>
        <v>226.9</v>
      </c>
      <c r="G419" s="93"/>
      <c r="H419" s="135">
        <v>0</v>
      </c>
      <c r="I419" s="43">
        <v>0</v>
      </c>
      <c r="J419" s="43">
        <f t="shared" si="37"/>
        <v>0</v>
      </c>
      <c r="K419" s="135">
        <f t="shared" si="40"/>
        <v>0</v>
      </c>
      <c r="L419" s="137">
        <v>0</v>
      </c>
    </row>
    <row r="420" spans="1:12" ht="13" x14ac:dyDescent="0.3">
      <c r="A420" s="190">
        <f t="shared" si="39"/>
        <v>40</v>
      </c>
      <c r="B420" s="46" t="s">
        <v>2116</v>
      </c>
      <c r="C420" s="19">
        <v>355.6</v>
      </c>
      <c r="D420" s="19"/>
      <c r="E420" s="19"/>
      <c r="F420" s="46">
        <f t="shared" si="36"/>
        <v>355.6</v>
      </c>
      <c r="G420" s="93"/>
      <c r="H420" s="135">
        <v>0</v>
      </c>
      <c r="I420" s="43">
        <v>0</v>
      </c>
      <c r="J420" s="43">
        <f t="shared" si="37"/>
        <v>0</v>
      </c>
      <c r="K420" s="135">
        <f t="shared" si="40"/>
        <v>0</v>
      </c>
      <c r="L420" s="137">
        <v>0</v>
      </c>
    </row>
    <row r="421" spans="1:12" x14ac:dyDescent="0.25">
      <c r="A421" s="190">
        <f t="shared" si="39"/>
        <v>41</v>
      </c>
      <c r="B421" s="46" t="s">
        <v>2117</v>
      </c>
      <c r="C421" s="46">
        <v>42.8</v>
      </c>
      <c r="D421" s="46"/>
      <c r="E421" s="46"/>
      <c r="F421" s="46">
        <f t="shared" si="36"/>
        <v>42.8</v>
      </c>
      <c r="G421" s="93"/>
      <c r="H421" s="135">
        <v>0</v>
      </c>
      <c r="I421" s="43">
        <v>0</v>
      </c>
      <c r="J421" s="43">
        <f t="shared" si="37"/>
        <v>0</v>
      </c>
      <c r="K421" s="135">
        <f t="shared" si="40"/>
        <v>0</v>
      </c>
      <c r="L421" s="137">
        <v>0</v>
      </c>
    </row>
    <row r="422" spans="1:12" x14ac:dyDescent="0.25">
      <c r="A422" s="190">
        <f t="shared" si="39"/>
        <v>42</v>
      </c>
      <c r="B422" s="46" t="s">
        <v>2118</v>
      </c>
      <c r="C422" s="46">
        <v>504</v>
      </c>
      <c r="D422" s="46">
        <v>50</v>
      </c>
      <c r="E422" s="46">
        <v>35.1</v>
      </c>
      <c r="F422" s="46">
        <f t="shared" si="36"/>
        <v>589.1</v>
      </c>
      <c r="G422" s="93"/>
      <c r="H422" s="135">
        <v>0</v>
      </c>
      <c r="I422" s="43">
        <v>0</v>
      </c>
      <c r="J422" s="43">
        <f t="shared" si="37"/>
        <v>0</v>
      </c>
      <c r="K422" s="135">
        <f t="shared" si="40"/>
        <v>0</v>
      </c>
      <c r="L422" s="137">
        <v>0</v>
      </c>
    </row>
    <row r="423" spans="1:12" x14ac:dyDescent="0.25">
      <c r="A423" s="190">
        <f t="shared" si="39"/>
        <v>43</v>
      </c>
      <c r="B423" s="46" t="s">
        <v>2119</v>
      </c>
      <c r="C423" s="46">
        <v>729.9</v>
      </c>
      <c r="D423" s="46">
        <v>32.700000000000003</v>
      </c>
      <c r="E423" s="46"/>
      <c r="F423" s="46">
        <f t="shared" si="36"/>
        <v>762.6</v>
      </c>
      <c r="G423" s="93"/>
      <c r="H423" s="135">
        <v>0</v>
      </c>
      <c r="I423" s="43">
        <v>0</v>
      </c>
      <c r="J423" s="43">
        <f t="shared" si="37"/>
        <v>0</v>
      </c>
      <c r="K423" s="135">
        <f t="shared" si="40"/>
        <v>0</v>
      </c>
      <c r="L423" s="137">
        <v>0</v>
      </c>
    </row>
    <row r="424" spans="1:12" x14ac:dyDescent="0.25">
      <c r="A424" s="190">
        <f t="shared" si="39"/>
        <v>44</v>
      </c>
      <c r="B424" s="46" t="s">
        <v>2120</v>
      </c>
      <c r="C424" s="46">
        <v>851.12</v>
      </c>
      <c r="D424" s="46"/>
      <c r="E424" s="46"/>
      <c r="F424" s="46">
        <f t="shared" si="36"/>
        <v>851.12</v>
      </c>
      <c r="G424" s="93"/>
      <c r="H424" s="135">
        <v>0</v>
      </c>
      <c r="I424" s="43">
        <v>0</v>
      </c>
      <c r="J424" s="43">
        <f t="shared" si="37"/>
        <v>0</v>
      </c>
      <c r="K424" s="135">
        <f t="shared" si="40"/>
        <v>0</v>
      </c>
      <c r="L424" s="137">
        <v>0</v>
      </c>
    </row>
    <row r="425" spans="1:12" x14ac:dyDescent="0.25">
      <c r="A425" s="190">
        <f t="shared" si="39"/>
        <v>45</v>
      </c>
      <c r="B425" s="46" t="s">
        <v>2121</v>
      </c>
      <c r="C425" s="46">
        <v>650.29999999999995</v>
      </c>
      <c r="D425" s="46">
        <v>180</v>
      </c>
      <c r="E425" s="46"/>
      <c r="F425" s="46">
        <f t="shared" si="36"/>
        <v>830.3</v>
      </c>
      <c r="G425" s="93"/>
      <c r="H425" s="135">
        <v>0</v>
      </c>
      <c r="I425" s="43">
        <v>0</v>
      </c>
      <c r="J425" s="43">
        <f t="shared" si="37"/>
        <v>0</v>
      </c>
      <c r="K425" s="135">
        <f t="shared" si="40"/>
        <v>0</v>
      </c>
      <c r="L425" s="137">
        <v>0</v>
      </c>
    </row>
    <row r="426" spans="1:12" x14ac:dyDescent="0.25">
      <c r="A426" s="190">
        <f t="shared" si="39"/>
        <v>46</v>
      </c>
      <c r="B426" s="46" t="s">
        <v>2122</v>
      </c>
      <c r="C426" s="46">
        <v>1204.45</v>
      </c>
      <c r="D426" s="46">
        <v>254.7</v>
      </c>
      <c r="E426" s="46"/>
      <c r="F426" s="46">
        <f t="shared" si="36"/>
        <v>1459.15</v>
      </c>
      <c r="G426" s="93"/>
      <c r="H426" s="135">
        <v>0</v>
      </c>
      <c r="I426" s="43">
        <v>0</v>
      </c>
      <c r="J426" s="43">
        <f t="shared" si="37"/>
        <v>0</v>
      </c>
      <c r="K426" s="135">
        <f t="shared" si="40"/>
        <v>0</v>
      </c>
      <c r="L426" s="137">
        <v>0</v>
      </c>
    </row>
    <row r="427" spans="1:12" x14ac:dyDescent="0.25">
      <c r="A427" s="190">
        <f t="shared" si="39"/>
        <v>47</v>
      </c>
      <c r="B427" s="46" t="s">
        <v>2123</v>
      </c>
      <c r="C427" s="46">
        <v>490.1</v>
      </c>
      <c r="D427" s="46"/>
      <c r="E427" s="46">
        <v>67.099999999999994</v>
      </c>
      <c r="F427" s="46">
        <f t="shared" si="36"/>
        <v>557.20000000000005</v>
      </c>
      <c r="G427" s="93"/>
      <c r="H427" s="135">
        <v>0</v>
      </c>
      <c r="I427" s="43">
        <v>0</v>
      </c>
      <c r="J427" s="43">
        <f t="shared" si="37"/>
        <v>0</v>
      </c>
      <c r="K427" s="135">
        <f t="shared" si="40"/>
        <v>0</v>
      </c>
      <c r="L427" s="137">
        <v>0</v>
      </c>
    </row>
    <row r="428" spans="1:12" x14ac:dyDescent="0.25">
      <c r="A428" s="190">
        <f t="shared" si="39"/>
        <v>48</v>
      </c>
      <c r="B428" s="46" t="s">
        <v>2124</v>
      </c>
      <c r="C428" s="46">
        <v>269</v>
      </c>
      <c r="D428" s="46"/>
      <c r="E428" s="46">
        <v>31.1</v>
      </c>
      <c r="F428" s="46">
        <f t="shared" si="36"/>
        <v>300.10000000000002</v>
      </c>
      <c r="G428" s="93"/>
      <c r="H428" s="135">
        <v>0</v>
      </c>
      <c r="I428" s="43">
        <v>0</v>
      </c>
      <c r="J428" s="43">
        <f t="shared" si="37"/>
        <v>0</v>
      </c>
      <c r="K428" s="135">
        <f t="shared" si="40"/>
        <v>0</v>
      </c>
      <c r="L428" s="137">
        <v>0</v>
      </c>
    </row>
    <row r="429" spans="1:12" x14ac:dyDescent="0.25">
      <c r="A429" s="190">
        <f t="shared" si="39"/>
        <v>49</v>
      </c>
      <c r="B429" s="46" t="s">
        <v>2125</v>
      </c>
      <c r="C429" s="46">
        <v>331.5</v>
      </c>
      <c r="D429" s="46"/>
      <c r="E429" s="46">
        <v>54</v>
      </c>
      <c r="F429" s="46">
        <f t="shared" si="36"/>
        <v>385.5</v>
      </c>
      <c r="G429" s="93"/>
      <c r="H429" s="135">
        <v>0</v>
      </c>
      <c r="I429" s="43">
        <v>0</v>
      </c>
      <c r="J429" s="43">
        <f t="shared" si="37"/>
        <v>0</v>
      </c>
      <c r="K429" s="135">
        <f t="shared" si="40"/>
        <v>0</v>
      </c>
      <c r="L429" s="137">
        <v>0</v>
      </c>
    </row>
    <row r="430" spans="1:12" x14ac:dyDescent="0.25">
      <c r="A430" s="190">
        <f t="shared" si="39"/>
        <v>50</v>
      </c>
      <c r="B430" s="46" t="s">
        <v>2126</v>
      </c>
      <c r="C430" s="46">
        <v>504</v>
      </c>
      <c r="D430" s="46"/>
      <c r="E430" s="46">
        <v>46.5</v>
      </c>
      <c r="F430" s="46">
        <f t="shared" si="36"/>
        <v>550.5</v>
      </c>
      <c r="G430" s="93"/>
      <c r="H430" s="135">
        <v>0</v>
      </c>
      <c r="I430" s="43">
        <v>0</v>
      </c>
      <c r="J430" s="43">
        <f t="shared" si="37"/>
        <v>0</v>
      </c>
      <c r="K430" s="135">
        <f t="shared" si="40"/>
        <v>0</v>
      </c>
      <c r="L430" s="137">
        <v>0</v>
      </c>
    </row>
    <row r="431" spans="1:12" x14ac:dyDescent="0.25">
      <c r="A431" s="190">
        <f t="shared" si="39"/>
        <v>51</v>
      </c>
      <c r="B431" s="46" t="s">
        <v>2127</v>
      </c>
      <c r="C431" s="46">
        <v>529.5</v>
      </c>
      <c r="D431" s="46"/>
      <c r="E431" s="46">
        <v>43</v>
      </c>
      <c r="F431" s="46">
        <f t="shared" si="36"/>
        <v>572.5</v>
      </c>
      <c r="G431" s="93"/>
      <c r="H431" s="135">
        <v>0</v>
      </c>
      <c r="I431" s="43">
        <v>0</v>
      </c>
      <c r="J431" s="43">
        <f t="shared" si="37"/>
        <v>0</v>
      </c>
      <c r="K431" s="135">
        <f t="shared" si="40"/>
        <v>0</v>
      </c>
      <c r="L431" s="137">
        <v>0</v>
      </c>
    </row>
    <row r="432" spans="1:12" x14ac:dyDescent="0.25">
      <c r="A432" s="190">
        <f t="shared" si="39"/>
        <v>52</v>
      </c>
      <c r="B432" s="46" t="s">
        <v>2128</v>
      </c>
      <c r="C432" s="46">
        <v>964.1</v>
      </c>
      <c r="D432" s="46"/>
      <c r="E432" s="46">
        <v>72.3</v>
      </c>
      <c r="F432" s="46">
        <f t="shared" si="36"/>
        <v>1036.4000000000001</v>
      </c>
      <c r="G432" s="93"/>
      <c r="H432" s="135">
        <v>0</v>
      </c>
      <c r="I432" s="43">
        <v>0</v>
      </c>
      <c r="J432" s="43">
        <f t="shared" si="37"/>
        <v>0</v>
      </c>
      <c r="K432" s="135">
        <f t="shared" si="40"/>
        <v>0</v>
      </c>
      <c r="L432" s="137">
        <v>0</v>
      </c>
    </row>
    <row r="433" spans="1:12" x14ac:dyDescent="0.25">
      <c r="A433" s="190">
        <f t="shared" si="39"/>
        <v>53</v>
      </c>
      <c r="B433" s="46" t="s">
        <v>2129</v>
      </c>
      <c r="C433" s="46">
        <v>472.5</v>
      </c>
      <c r="D433" s="46"/>
      <c r="E433" s="46">
        <v>96.5</v>
      </c>
      <c r="F433" s="46">
        <f t="shared" si="36"/>
        <v>569</v>
      </c>
      <c r="G433" s="93"/>
      <c r="H433" s="135">
        <v>0</v>
      </c>
      <c r="I433" s="43">
        <v>0</v>
      </c>
      <c r="J433" s="43">
        <f t="shared" si="37"/>
        <v>0</v>
      </c>
      <c r="K433" s="135">
        <f t="shared" si="40"/>
        <v>0</v>
      </c>
      <c r="L433" s="137">
        <v>0</v>
      </c>
    </row>
    <row r="434" spans="1:12" x14ac:dyDescent="0.25">
      <c r="A434" s="190">
        <f t="shared" si="39"/>
        <v>54</v>
      </c>
      <c r="B434" s="46" t="s">
        <v>2130</v>
      </c>
      <c r="C434" s="46">
        <v>219</v>
      </c>
      <c r="D434" s="46"/>
      <c r="E434" s="46"/>
      <c r="F434" s="46">
        <f t="shared" si="36"/>
        <v>219</v>
      </c>
      <c r="G434" s="93"/>
      <c r="H434" s="135">
        <v>0</v>
      </c>
      <c r="I434" s="43">
        <v>0</v>
      </c>
      <c r="J434" s="43">
        <f t="shared" si="37"/>
        <v>0</v>
      </c>
      <c r="K434" s="135">
        <f t="shared" si="40"/>
        <v>0</v>
      </c>
      <c r="L434" s="137">
        <v>0</v>
      </c>
    </row>
    <row r="435" spans="1:12" x14ac:dyDescent="0.25">
      <c r="A435" s="190">
        <f t="shared" si="39"/>
        <v>55</v>
      </c>
      <c r="B435" s="46" t="s">
        <v>2131</v>
      </c>
      <c r="C435" s="46">
        <v>361.4</v>
      </c>
      <c r="D435" s="46"/>
      <c r="E435" s="46"/>
      <c r="F435" s="46">
        <f t="shared" si="36"/>
        <v>361.4</v>
      </c>
      <c r="G435" s="93"/>
      <c r="H435" s="135">
        <v>0</v>
      </c>
      <c r="I435" s="43">
        <v>0</v>
      </c>
      <c r="J435" s="43">
        <f t="shared" si="37"/>
        <v>0</v>
      </c>
      <c r="K435" s="135">
        <f t="shared" si="40"/>
        <v>0</v>
      </c>
      <c r="L435" s="137">
        <v>0</v>
      </c>
    </row>
    <row r="436" spans="1:12" x14ac:dyDescent="0.25">
      <c r="A436" s="190">
        <f t="shared" si="39"/>
        <v>56</v>
      </c>
      <c r="B436" s="46" t="s">
        <v>2132</v>
      </c>
      <c r="C436" s="46">
        <v>325.7</v>
      </c>
      <c r="D436" s="46"/>
      <c r="E436" s="46">
        <v>17.7</v>
      </c>
      <c r="F436" s="46">
        <f t="shared" si="36"/>
        <v>343.4</v>
      </c>
      <c r="G436" s="93"/>
      <c r="H436" s="135">
        <v>0</v>
      </c>
      <c r="I436" s="43">
        <v>0</v>
      </c>
      <c r="J436" s="43">
        <f t="shared" si="37"/>
        <v>0</v>
      </c>
      <c r="K436" s="135">
        <f t="shared" si="40"/>
        <v>0</v>
      </c>
      <c r="L436" s="137">
        <v>0</v>
      </c>
    </row>
    <row r="437" spans="1:12" x14ac:dyDescent="0.25">
      <c r="A437" s="190">
        <f t="shared" si="39"/>
        <v>57</v>
      </c>
      <c r="B437" s="46" t="s">
        <v>2133</v>
      </c>
      <c r="C437" s="46">
        <v>398.4</v>
      </c>
      <c r="D437" s="46"/>
      <c r="E437" s="46">
        <v>80.599999999999994</v>
      </c>
      <c r="F437" s="46">
        <f t="shared" si="36"/>
        <v>479</v>
      </c>
      <c r="G437" s="93"/>
      <c r="H437" s="135">
        <v>0</v>
      </c>
      <c r="I437" s="43">
        <v>0</v>
      </c>
      <c r="J437" s="43">
        <f t="shared" si="37"/>
        <v>0</v>
      </c>
      <c r="K437" s="135">
        <f t="shared" si="40"/>
        <v>0</v>
      </c>
      <c r="L437" s="137">
        <v>0</v>
      </c>
    </row>
    <row r="438" spans="1:12" x14ac:dyDescent="0.25">
      <c r="A438" s="190">
        <f t="shared" si="39"/>
        <v>58</v>
      </c>
      <c r="B438" s="46" t="s">
        <v>2134</v>
      </c>
      <c r="C438" s="46">
        <v>675.5</v>
      </c>
      <c r="D438" s="46"/>
      <c r="E438" s="46"/>
      <c r="F438" s="46">
        <f t="shared" si="36"/>
        <v>675.5</v>
      </c>
      <c r="G438" s="93"/>
      <c r="H438" s="135">
        <v>0</v>
      </c>
      <c r="I438" s="43">
        <v>0</v>
      </c>
      <c r="J438" s="43">
        <f t="shared" si="37"/>
        <v>0</v>
      </c>
      <c r="K438" s="135">
        <f t="shared" si="40"/>
        <v>0</v>
      </c>
      <c r="L438" s="137">
        <v>0</v>
      </c>
    </row>
    <row r="439" spans="1:12" x14ac:dyDescent="0.25">
      <c r="A439" s="190">
        <f t="shared" si="39"/>
        <v>59</v>
      </c>
      <c r="B439" s="46" t="s">
        <v>2135</v>
      </c>
      <c r="C439" s="46">
        <v>1644.9</v>
      </c>
      <c r="D439" s="46">
        <v>102.4</v>
      </c>
      <c r="E439" s="46">
        <v>88.7</v>
      </c>
      <c r="F439" s="46">
        <f t="shared" si="36"/>
        <v>1836.0000000000002</v>
      </c>
      <c r="G439" s="93"/>
      <c r="H439" s="135">
        <v>0</v>
      </c>
      <c r="I439" s="43">
        <v>0</v>
      </c>
      <c r="J439" s="43">
        <f t="shared" si="37"/>
        <v>0</v>
      </c>
      <c r="K439" s="135">
        <f t="shared" si="40"/>
        <v>0</v>
      </c>
      <c r="L439" s="137">
        <v>0</v>
      </c>
    </row>
    <row r="440" spans="1:12" x14ac:dyDescent="0.25">
      <c r="A440" s="190">
        <f t="shared" si="39"/>
        <v>60</v>
      </c>
      <c r="B440" s="46" t="s">
        <v>652</v>
      </c>
      <c r="C440" s="46">
        <v>640.29999999999995</v>
      </c>
      <c r="D440" s="46">
        <v>45.5</v>
      </c>
      <c r="E440" s="46"/>
      <c r="F440" s="46">
        <f t="shared" ref="F440:F502" si="41">C440+D440+E440</f>
        <v>685.8</v>
      </c>
      <c r="G440" s="93"/>
      <c r="H440" s="135">
        <v>0</v>
      </c>
      <c r="I440" s="43">
        <v>0</v>
      </c>
      <c r="J440" s="43">
        <f t="shared" si="37"/>
        <v>0</v>
      </c>
      <c r="K440" s="135">
        <f t="shared" si="40"/>
        <v>0</v>
      </c>
      <c r="L440" s="137">
        <v>0</v>
      </c>
    </row>
    <row r="441" spans="1:12" x14ac:dyDescent="0.25">
      <c r="A441" s="190">
        <f t="shared" si="39"/>
        <v>61</v>
      </c>
      <c r="B441" s="46" t="s">
        <v>653</v>
      </c>
      <c r="C441" s="46">
        <v>484.9</v>
      </c>
      <c r="D441" s="46">
        <v>39.799999999999997</v>
      </c>
      <c r="E441" s="46"/>
      <c r="F441" s="46">
        <f t="shared" si="41"/>
        <v>524.69999999999993</v>
      </c>
      <c r="G441" s="93"/>
      <c r="H441" s="135">
        <v>0</v>
      </c>
      <c r="I441" s="43">
        <v>0</v>
      </c>
      <c r="J441" s="43">
        <f t="shared" si="37"/>
        <v>0</v>
      </c>
      <c r="K441" s="135">
        <f t="shared" si="40"/>
        <v>0</v>
      </c>
      <c r="L441" s="137">
        <v>0</v>
      </c>
    </row>
    <row r="442" spans="1:12" x14ac:dyDescent="0.25">
      <c r="A442" s="190">
        <f t="shared" si="39"/>
        <v>62</v>
      </c>
      <c r="B442" s="46" t="s">
        <v>654</v>
      </c>
      <c r="C442" s="46">
        <v>642.79999999999995</v>
      </c>
      <c r="D442" s="46"/>
      <c r="E442" s="46"/>
      <c r="F442" s="46">
        <f t="shared" si="41"/>
        <v>642.79999999999995</v>
      </c>
      <c r="G442" s="93"/>
      <c r="H442" s="135">
        <v>0</v>
      </c>
      <c r="I442" s="43">
        <v>0</v>
      </c>
      <c r="J442" s="43">
        <f t="shared" si="37"/>
        <v>0</v>
      </c>
      <c r="K442" s="135">
        <f t="shared" si="40"/>
        <v>0</v>
      </c>
      <c r="L442" s="137">
        <v>0</v>
      </c>
    </row>
    <row r="443" spans="1:12" x14ac:dyDescent="0.25">
      <c r="A443" s="190">
        <f t="shared" si="39"/>
        <v>63</v>
      </c>
      <c r="B443" s="46" t="s">
        <v>655</v>
      </c>
      <c r="C443" s="46">
        <v>637.20000000000005</v>
      </c>
      <c r="D443" s="46"/>
      <c r="E443" s="46"/>
      <c r="F443" s="46">
        <f t="shared" si="41"/>
        <v>637.20000000000005</v>
      </c>
      <c r="G443" s="93"/>
      <c r="H443" s="135">
        <v>0</v>
      </c>
      <c r="I443" s="43">
        <v>0</v>
      </c>
      <c r="J443" s="43">
        <f t="shared" si="37"/>
        <v>0</v>
      </c>
      <c r="K443" s="135">
        <f t="shared" si="40"/>
        <v>0</v>
      </c>
      <c r="L443" s="137">
        <v>0</v>
      </c>
    </row>
    <row r="444" spans="1:12" x14ac:dyDescent="0.25">
      <c r="A444" s="190">
        <f t="shared" si="39"/>
        <v>64</v>
      </c>
      <c r="B444" s="46" t="s">
        <v>656</v>
      </c>
      <c r="C444" s="46">
        <v>453.2</v>
      </c>
      <c r="D444" s="46"/>
      <c r="E444" s="46"/>
      <c r="F444" s="46">
        <f t="shared" si="41"/>
        <v>453.2</v>
      </c>
      <c r="G444" s="93"/>
      <c r="H444" s="135">
        <v>0</v>
      </c>
      <c r="I444" s="43">
        <v>0</v>
      </c>
      <c r="J444" s="43">
        <f t="shared" si="37"/>
        <v>0</v>
      </c>
      <c r="K444" s="135">
        <f t="shared" si="40"/>
        <v>0</v>
      </c>
      <c r="L444" s="137">
        <v>0</v>
      </c>
    </row>
    <row r="445" spans="1:12" x14ac:dyDescent="0.25">
      <c r="A445" s="190">
        <f t="shared" si="39"/>
        <v>65</v>
      </c>
      <c r="B445" s="46" t="s">
        <v>657</v>
      </c>
      <c r="C445" s="46">
        <v>771.5</v>
      </c>
      <c r="D445" s="46">
        <v>16.600000000000001</v>
      </c>
      <c r="E445" s="46"/>
      <c r="F445" s="46">
        <f t="shared" si="41"/>
        <v>788.1</v>
      </c>
      <c r="G445" s="93"/>
      <c r="H445" s="135">
        <v>0</v>
      </c>
      <c r="I445" s="43">
        <v>0</v>
      </c>
      <c r="J445" s="43">
        <f t="shared" ref="J445:J507" si="42">H445*0.21</f>
        <v>0</v>
      </c>
      <c r="K445" s="135">
        <f t="shared" ref="K445:K476" si="43">G445*408.88</f>
        <v>0</v>
      </c>
      <c r="L445" s="137">
        <v>0</v>
      </c>
    </row>
    <row r="446" spans="1:12" x14ac:dyDescent="0.25">
      <c r="A446" s="190">
        <f t="shared" si="39"/>
        <v>66</v>
      </c>
      <c r="B446" s="46" t="s">
        <v>658</v>
      </c>
      <c r="C446" s="46">
        <v>1131.7</v>
      </c>
      <c r="D446" s="46"/>
      <c r="E446" s="46">
        <v>24.6</v>
      </c>
      <c r="F446" s="46">
        <f t="shared" si="41"/>
        <v>1156.3</v>
      </c>
      <c r="G446" s="93"/>
      <c r="H446" s="135">
        <v>0</v>
      </c>
      <c r="I446" s="43">
        <v>0</v>
      </c>
      <c r="J446" s="43">
        <f t="shared" si="42"/>
        <v>0</v>
      </c>
      <c r="K446" s="135">
        <f t="shared" si="43"/>
        <v>0</v>
      </c>
      <c r="L446" s="137">
        <v>0</v>
      </c>
    </row>
    <row r="447" spans="1:12" x14ac:dyDescent="0.25">
      <c r="A447" s="190">
        <f t="shared" ref="A447:A509" si="44">1+A446</f>
        <v>67</v>
      </c>
      <c r="B447" s="46" t="s">
        <v>659</v>
      </c>
      <c r="C447" s="46">
        <v>534.6</v>
      </c>
      <c r="D447" s="46"/>
      <c r="E447" s="46"/>
      <c r="F447" s="46">
        <f t="shared" si="41"/>
        <v>534.6</v>
      </c>
      <c r="G447" s="93"/>
      <c r="H447" s="135">
        <v>0</v>
      </c>
      <c r="I447" s="43">
        <v>0</v>
      </c>
      <c r="J447" s="43">
        <f t="shared" si="42"/>
        <v>0</v>
      </c>
      <c r="K447" s="135">
        <f t="shared" si="43"/>
        <v>0</v>
      </c>
      <c r="L447" s="137">
        <v>0</v>
      </c>
    </row>
    <row r="448" spans="1:12" x14ac:dyDescent="0.25">
      <c r="A448" s="190">
        <f t="shared" si="44"/>
        <v>68</v>
      </c>
      <c r="B448" s="46" t="s">
        <v>660</v>
      </c>
      <c r="C448" s="46">
        <v>640.5</v>
      </c>
      <c r="D448" s="46"/>
      <c r="E448" s="46"/>
      <c r="F448" s="46">
        <f t="shared" si="41"/>
        <v>640.5</v>
      </c>
      <c r="G448" s="93"/>
      <c r="H448" s="135">
        <v>0</v>
      </c>
      <c r="I448" s="43">
        <v>0</v>
      </c>
      <c r="J448" s="43">
        <f t="shared" si="42"/>
        <v>0</v>
      </c>
      <c r="K448" s="135">
        <f t="shared" si="43"/>
        <v>0</v>
      </c>
      <c r="L448" s="137">
        <v>0</v>
      </c>
    </row>
    <row r="449" spans="1:12" x14ac:dyDescent="0.25">
      <c r="A449" s="190">
        <f t="shared" si="44"/>
        <v>69</v>
      </c>
      <c r="B449" s="46" t="s">
        <v>661</v>
      </c>
      <c r="C449" s="46">
        <v>679.9</v>
      </c>
      <c r="D449" s="46">
        <v>100.6</v>
      </c>
      <c r="E449" s="46"/>
      <c r="F449" s="46">
        <f t="shared" si="41"/>
        <v>780.5</v>
      </c>
      <c r="G449" s="93"/>
      <c r="H449" s="135">
        <v>0</v>
      </c>
      <c r="I449" s="43">
        <v>0</v>
      </c>
      <c r="J449" s="43">
        <f t="shared" si="42"/>
        <v>0</v>
      </c>
      <c r="K449" s="135">
        <f t="shared" si="43"/>
        <v>0</v>
      </c>
      <c r="L449" s="137">
        <v>0</v>
      </c>
    </row>
    <row r="450" spans="1:12" x14ac:dyDescent="0.25">
      <c r="A450" s="190">
        <f t="shared" si="44"/>
        <v>70</v>
      </c>
      <c r="B450" s="46" t="s">
        <v>662</v>
      </c>
      <c r="C450" s="46">
        <v>708.5</v>
      </c>
      <c r="D450" s="46"/>
      <c r="E450" s="46"/>
      <c r="F450" s="46">
        <f t="shared" si="41"/>
        <v>708.5</v>
      </c>
      <c r="G450" s="93"/>
      <c r="H450" s="135">
        <v>0</v>
      </c>
      <c r="I450" s="43">
        <v>0</v>
      </c>
      <c r="J450" s="43">
        <f t="shared" si="42"/>
        <v>0</v>
      </c>
      <c r="K450" s="135">
        <f t="shared" si="43"/>
        <v>0</v>
      </c>
      <c r="L450" s="137">
        <v>0</v>
      </c>
    </row>
    <row r="451" spans="1:12" x14ac:dyDescent="0.25">
      <c r="A451" s="190">
        <f t="shared" si="44"/>
        <v>71</v>
      </c>
      <c r="B451" s="46" t="s">
        <v>663</v>
      </c>
      <c r="C451" s="46">
        <v>959</v>
      </c>
      <c r="D451" s="46"/>
      <c r="E451" s="46"/>
      <c r="F451" s="46">
        <f t="shared" si="41"/>
        <v>959</v>
      </c>
      <c r="G451" s="93"/>
      <c r="H451" s="135">
        <v>0</v>
      </c>
      <c r="I451" s="43">
        <v>0</v>
      </c>
      <c r="J451" s="43">
        <f t="shared" si="42"/>
        <v>0</v>
      </c>
      <c r="K451" s="135">
        <f t="shared" si="43"/>
        <v>0</v>
      </c>
      <c r="L451" s="137">
        <v>0</v>
      </c>
    </row>
    <row r="452" spans="1:12" x14ac:dyDescent="0.25">
      <c r="A452" s="190">
        <f t="shared" si="44"/>
        <v>72</v>
      </c>
      <c r="B452" s="46" t="s">
        <v>664</v>
      </c>
      <c r="C452" s="46">
        <v>492.4</v>
      </c>
      <c r="D452" s="46"/>
      <c r="E452" s="46"/>
      <c r="F452" s="46">
        <f t="shared" si="41"/>
        <v>492.4</v>
      </c>
      <c r="G452" s="93"/>
      <c r="H452" s="135">
        <v>0</v>
      </c>
      <c r="I452" s="43">
        <v>0</v>
      </c>
      <c r="J452" s="43">
        <f t="shared" si="42"/>
        <v>0</v>
      </c>
      <c r="K452" s="135">
        <f t="shared" si="43"/>
        <v>0</v>
      </c>
      <c r="L452" s="137">
        <v>0</v>
      </c>
    </row>
    <row r="453" spans="1:12" x14ac:dyDescent="0.25">
      <c r="A453" s="190">
        <f t="shared" si="44"/>
        <v>73</v>
      </c>
      <c r="B453" s="46" t="s">
        <v>665</v>
      </c>
      <c r="C453" s="46">
        <v>287.5</v>
      </c>
      <c r="D453" s="46"/>
      <c r="E453" s="46">
        <v>44.8</v>
      </c>
      <c r="F453" s="46">
        <f t="shared" si="41"/>
        <v>332.3</v>
      </c>
      <c r="G453" s="93"/>
      <c r="H453" s="135">
        <v>0</v>
      </c>
      <c r="I453" s="43">
        <v>0</v>
      </c>
      <c r="J453" s="43">
        <f t="shared" si="42"/>
        <v>0</v>
      </c>
      <c r="K453" s="135">
        <f t="shared" si="43"/>
        <v>0</v>
      </c>
      <c r="L453" s="137">
        <v>0</v>
      </c>
    </row>
    <row r="454" spans="1:12" x14ac:dyDescent="0.25">
      <c r="A454" s="190">
        <f t="shared" si="44"/>
        <v>74</v>
      </c>
      <c r="B454" s="46" t="s">
        <v>666</v>
      </c>
      <c r="C454" s="46">
        <v>227.9</v>
      </c>
      <c r="D454" s="46"/>
      <c r="E454" s="46"/>
      <c r="F454" s="46">
        <f t="shared" si="41"/>
        <v>227.9</v>
      </c>
      <c r="G454" s="93"/>
      <c r="H454" s="135">
        <v>0</v>
      </c>
      <c r="I454" s="43">
        <v>0</v>
      </c>
      <c r="J454" s="43">
        <f t="shared" si="42"/>
        <v>0</v>
      </c>
      <c r="K454" s="135">
        <f t="shared" si="43"/>
        <v>0</v>
      </c>
      <c r="L454" s="137">
        <v>0</v>
      </c>
    </row>
    <row r="455" spans="1:12" x14ac:dyDescent="0.25">
      <c r="A455" s="190">
        <f t="shared" si="44"/>
        <v>75</v>
      </c>
      <c r="B455" s="46" t="s">
        <v>667</v>
      </c>
      <c r="C455" s="46">
        <v>638.54999999999995</v>
      </c>
      <c r="D455" s="46">
        <v>38.700000000000003</v>
      </c>
      <c r="E455" s="46"/>
      <c r="F455" s="46">
        <f t="shared" si="41"/>
        <v>677.25</v>
      </c>
      <c r="G455" s="93"/>
      <c r="H455" s="135">
        <v>0</v>
      </c>
      <c r="I455" s="43">
        <v>0</v>
      </c>
      <c r="J455" s="43">
        <f t="shared" si="42"/>
        <v>0</v>
      </c>
      <c r="K455" s="135">
        <f t="shared" si="43"/>
        <v>0</v>
      </c>
      <c r="L455" s="137">
        <v>0</v>
      </c>
    </row>
    <row r="456" spans="1:12" x14ac:dyDescent="0.25">
      <c r="A456" s="190">
        <f t="shared" si="44"/>
        <v>76</v>
      </c>
      <c r="B456" s="46" t="s">
        <v>668</v>
      </c>
      <c r="C456" s="46">
        <v>844.8</v>
      </c>
      <c r="D456" s="46">
        <v>33</v>
      </c>
      <c r="E456" s="46"/>
      <c r="F456" s="46">
        <f t="shared" si="41"/>
        <v>877.8</v>
      </c>
      <c r="G456" s="93"/>
      <c r="H456" s="135">
        <v>0</v>
      </c>
      <c r="I456" s="43">
        <v>0</v>
      </c>
      <c r="J456" s="43">
        <f t="shared" si="42"/>
        <v>0</v>
      </c>
      <c r="K456" s="135">
        <f t="shared" si="43"/>
        <v>0</v>
      </c>
      <c r="L456" s="137">
        <v>0</v>
      </c>
    </row>
    <row r="457" spans="1:12" x14ac:dyDescent="0.25">
      <c r="A457" s="190">
        <f t="shared" si="44"/>
        <v>77</v>
      </c>
      <c r="B457" s="46" t="s">
        <v>669</v>
      </c>
      <c r="C457" s="46">
        <v>623.70000000000005</v>
      </c>
      <c r="D457" s="46">
        <v>33.200000000000003</v>
      </c>
      <c r="E457" s="46"/>
      <c r="F457" s="46">
        <f t="shared" si="41"/>
        <v>656.90000000000009</v>
      </c>
      <c r="G457" s="93"/>
      <c r="H457" s="135">
        <v>0</v>
      </c>
      <c r="I457" s="43">
        <v>0</v>
      </c>
      <c r="J457" s="43">
        <f t="shared" si="42"/>
        <v>0</v>
      </c>
      <c r="K457" s="135">
        <f t="shared" si="43"/>
        <v>0</v>
      </c>
      <c r="L457" s="137">
        <v>0</v>
      </c>
    </row>
    <row r="458" spans="1:12" x14ac:dyDescent="0.25">
      <c r="A458" s="190">
        <f t="shared" si="44"/>
        <v>78</v>
      </c>
      <c r="B458" s="46" t="s">
        <v>670</v>
      </c>
      <c r="C458" s="46">
        <v>572.4</v>
      </c>
      <c r="D458" s="46"/>
      <c r="E458" s="46"/>
      <c r="F458" s="46">
        <f t="shared" si="41"/>
        <v>572.4</v>
      </c>
      <c r="G458" s="93"/>
      <c r="H458" s="135">
        <v>0</v>
      </c>
      <c r="I458" s="43">
        <v>0</v>
      </c>
      <c r="J458" s="43">
        <f t="shared" si="42"/>
        <v>0</v>
      </c>
      <c r="K458" s="135">
        <f t="shared" si="43"/>
        <v>0</v>
      </c>
      <c r="L458" s="137">
        <v>0</v>
      </c>
    </row>
    <row r="459" spans="1:12" x14ac:dyDescent="0.25">
      <c r="A459" s="190">
        <f t="shared" si="44"/>
        <v>79</v>
      </c>
      <c r="B459" s="46" t="s">
        <v>671</v>
      </c>
      <c r="C459" s="46">
        <v>678.9</v>
      </c>
      <c r="D459" s="46"/>
      <c r="E459" s="46"/>
      <c r="F459" s="46">
        <f t="shared" si="41"/>
        <v>678.9</v>
      </c>
      <c r="G459" s="93"/>
      <c r="H459" s="135">
        <v>0</v>
      </c>
      <c r="I459" s="43">
        <v>0</v>
      </c>
      <c r="J459" s="43">
        <f t="shared" si="42"/>
        <v>0</v>
      </c>
      <c r="K459" s="135">
        <f t="shared" si="43"/>
        <v>0</v>
      </c>
      <c r="L459" s="137">
        <v>0</v>
      </c>
    </row>
    <row r="460" spans="1:12" x14ac:dyDescent="0.25">
      <c r="A460" s="190">
        <f t="shared" si="44"/>
        <v>80</v>
      </c>
      <c r="B460" s="46" t="s">
        <v>672</v>
      </c>
      <c r="C460" s="46">
        <v>785.9</v>
      </c>
      <c r="D460" s="46"/>
      <c r="E460" s="46"/>
      <c r="F460" s="46">
        <f t="shared" si="41"/>
        <v>785.9</v>
      </c>
      <c r="G460" s="93"/>
      <c r="H460" s="135">
        <v>0</v>
      </c>
      <c r="I460" s="43">
        <v>0</v>
      </c>
      <c r="J460" s="43">
        <f t="shared" si="42"/>
        <v>0</v>
      </c>
      <c r="K460" s="135">
        <f t="shared" si="43"/>
        <v>0</v>
      </c>
      <c r="L460" s="137">
        <v>0</v>
      </c>
    </row>
    <row r="461" spans="1:12" x14ac:dyDescent="0.25">
      <c r="A461" s="190">
        <f t="shared" si="44"/>
        <v>81</v>
      </c>
      <c r="B461" s="46" t="s">
        <v>673</v>
      </c>
      <c r="C461" s="46">
        <v>557.20000000000005</v>
      </c>
      <c r="D461" s="46"/>
      <c r="E461" s="46"/>
      <c r="F461" s="46">
        <f t="shared" si="41"/>
        <v>557.20000000000005</v>
      </c>
      <c r="G461" s="93"/>
      <c r="H461" s="135">
        <v>0</v>
      </c>
      <c r="I461" s="43">
        <v>0</v>
      </c>
      <c r="J461" s="43">
        <f t="shared" si="42"/>
        <v>0</v>
      </c>
      <c r="K461" s="135">
        <f t="shared" si="43"/>
        <v>0</v>
      </c>
      <c r="L461" s="137">
        <v>0</v>
      </c>
    </row>
    <row r="462" spans="1:12" x14ac:dyDescent="0.25">
      <c r="A462" s="190">
        <f t="shared" si="44"/>
        <v>82</v>
      </c>
      <c r="B462" s="46" t="s">
        <v>674</v>
      </c>
      <c r="C462" s="46">
        <v>780.8</v>
      </c>
      <c r="D462" s="46">
        <v>45.6</v>
      </c>
      <c r="E462" s="46"/>
      <c r="F462" s="46">
        <f t="shared" si="41"/>
        <v>826.4</v>
      </c>
      <c r="G462" s="93"/>
      <c r="H462" s="135">
        <v>0</v>
      </c>
      <c r="I462" s="43">
        <v>0</v>
      </c>
      <c r="J462" s="43">
        <f t="shared" si="42"/>
        <v>0</v>
      </c>
      <c r="K462" s="135">
        <f t="shared" si="43"/>
        <v>0</v>
      </c>
      <c r="L462" s="137">
        <v>0</v>
      </c>
    </row>
    <row r="463" spans="1:12" x14ac:dyDescent="0.25">
      <c r="A463" s="190">
        <f t="shared" si="44"/>
        <v>83</v>
      </c>
      <c r="B463" s="46" t="s">
        <v>675</v>
      </c>
      <c r="C463" s="46">
        <v>1009.3</v>
      </c>
      <c r="D463" s="46"/>
      <c r="E463" s="46"/>
      <c r="F463" s="46">
        <f t="shared" si="41"/>
        <v>1009.3</v>
      </c>
      <c r="G463" s="93"/>
      <c r="H463" s="135">
        <v>0</v>
      </c>
      <c r="I463" s="43">
        <v>0</v>
      </c>
      <c r="J463" s="43">
        <f t="shared" si="42"/>
        <v>0</v>
      </c>
      <c r="K463" s="135">
        <f t="shared" si="43"/>
        <v>0</v>
      </c>
      <c r="L463" s="137">
        <v>0</v>
      </c>
    </row>
    <row r="464" spans="1:12" x14ac:dyDescent="0.25">
      <c r="A464" s="190">
        <f t="shared" si="44"/>
        <v>84</v>
      </c>
      <c r="B464" s="46" t="s">
        <v>676</v>
      </c>
      <c r="C464" s="46">
        <v>602.29999999999995</v>
      </c>
      <c r="D464" s="46"/>
      <c r="E464" s="46"/>
      <c r="F464" s="46">
        <f t="shared" si="41"/>
        <v>602.29999999999995</v>
      </c>
      <c r="G464" s="93"/>
      <c r="H464" s="135">
        <v>0</v>
      </c>
      <c r="I464" s="43">
        <v>0</v>
      </c>
      <c r="J464" s="43">
        <f t="shared" si="42"/>
        <v>0</v>
      </c>
      <c r="K464" s="135">
        <f t="shared" si="43"/>
        <v>0</v>
      </c>
      <c r="L464" s="137">
        <v>0</v>
      </c>
    </row>
    <row r="465" spans="1:12" x14ac:dyDescent="0.25">
      <c r="A465" s="190">
        <f t="shared" si="44"/>
        <v>85</v>
      </c>
      <c r="B465" s="46" t="s">
        <v>677</v>
      </c>
      <c r="C465" s="46">
        <v>655.4</v>
      </c>
      <c r="D465" s="46">
        <v>60.8</v>
      </c>
      <c r="E465" s="46"/>
      <c r="F465" s="46">
        <f t="shared" si="41"/>
        <v>716.19999999999993</v>
      </c>
      <c r="G465" s="93"/>
      <c r="H465" s="135">
        <v>0</v>
      </c>
      <c r="I465" s="43">
        <v>0</v>
      </c>
      <c r="J465" s="43">
        <f t="shared" si="42"/>
        <v>0</v>
      </c>
      <c r="K465" s="135">
        <f t="shared" si="43"/>
        <v>0</v>
      </c>
      <c r="L465" s="137">
        <v>0</v>
      </c>
    </row>
    <row r="466" spans="1:12" x14ac:dyDescent="0.25">
      <c r="A466" s="190">
        <f t="shared" si="44"/>
        <v>86</v>
      </c>
      <c r="B466" s="46" t="s">
        <v>678</v>
      </c>
      <c r="C466" s="46">
        <v>707.3</v>
      </c>
      <c r="D466" s="46"/>
      <c r="E466" s="46"/>
      <c r="F466" s="46">
        <f t="shared" si="41"/>
        <v>707.3</v>
      </c>
      <c r="G466" s="93"/>
      <c r="H466" s="135">
        <v>0</v>
      </c>
      <c r="I466" s="43">
        <v>0</v>
      </c>
      <c r="J466" s="43">
        <f t="shared" si="42"/>
        <v>0</v>
      </c>
      <c r="K466" s="135">
        <f t="shared" si="43"/>
        <v>0</v>
      </c>
      <c r="L466" s="137">
        <v>0</v>
      </c>
    </row>
    <row r="467" spans="1:12" x14ac:dyDescent="0.25">
      <c r="A467" s="190">
        <f t="shared" si="44"/>
        <v>87</v>
      </c>
      <c r="B467" s="46" t="s">
        <v>679</v>
      </c>
      <c r="C467" s="46">
        <v>789.4</v>
      </c>
      <c r="D467" s="46"/>
      <c r="E467" s="46"/>
      <c r="F467" s="46">
        <f t="shared" si="41"/>
        <v>789.4</v>
      </c>
      <c r="G467" s="93"/>
      <c r="H467" s="135">
        <v>0</v>
      </c>
      <c r="I467" s="43">
        <v>0</v>
      </c>
      <c r="J467" s="43">
        <f t="shared" si="42"/>
        <v>0</v>
      </c>
      <c r="K467" s="135">
        <f t="shared" si="43"/>
        <v>0</v>
      </c>
      <c r="L467" s="137">
        <v>0</v>
      </c>
    </row>
    <row r="468" spans="1:12" x14ac:dyDescent="0.25">
      <c r="A468" s="190">
        <f t="shared" si="44"/>
        <v>88</v>
      </c>
      <c r="B468" s="46" t="s">
        <v>680</v>
      </c>
      <c r="C468" s="46">
        <v>714.2</v>
      </c>
      <c r="D468" s="46"/>
      <c r="E468" s="46"/>
      <c r="F468" s="46">
        <f t="shared" si="41"/>
        <v>714.2</v>
      </c>
      <c r="G468" s="93"/>
      <c r="H468" s="135">
        <v>0</v>
      </c>
      <c r="I468" s="43">
        <v>0</v>
      </c>
      <c r="J468" s="43">
        <f t="shared" si="42"/>
        <v>0</v>
      </c>
      <c r="K468" s="135">
        <f t="shared" si="43"/>
        <v>0</v>
      </c>
      <c r="L468" s="137">
        <v>0</v>
      </c>
    </row>
    <row r="469" spans="1:12" x14ac:dyDescent="0.25">
      <c r="A469" s="190">
        <f t="shared" si="44"/>
        <v>89</v>
      </c>
      <c r="B469" s="46" t="s">
        <v>681</v>
      </c>
      <c r="C469" s="46">
        <v>713.1</v>
      </c>
      <c r="D469" s="46"/>
      <c r="E469" s="46"/>
      <c r="F469" s="46">
        <f t="shared" si="41"/>
        <v>713.1</v>
      </c>
      <c r="G469" s="93"/>
      <c r="H469" s="135">
        <v>0</v>
      </c>
      <c r="I469" s="43">
        <v>0</v>
      </c>
      <c r="J469" s="43">
        <f t="shared" si="42"/>
        <v>0</v>
      </c>
      <c r="K469" s="135">
        <f t="shared" si="43"/>
        <v>0</v>
      </c>
      <c r="L469" s="137">
        <v>0</v>
      </c>
    </row>
    <row r="470" spans="1:12" x14ac:dyDescent="0.25">
      <c r="A470" s="190">
        <f t="shared" si="44"/>
        <v>90</v>
      </c>
      <c r="B470" s="46" t="s">
        <v>682</v>
      </c>
      <c r="C470" s="46">
        <v>771.4</v>
      </c>
      <c r="D470" s="46">
        <v>100</v>
      </c>
      <c r="E470" s="46"/>
      <c r="F470" s="46">
        <f t="shared" si="41"/>
        <v>871.4</v>
      </c>
      <c r="G470" s="93"/>
      <c r="H470" s="135">
        <v>0</v>
      </c>
      <c r="I470" s="43">
        <v>0</v>
      </c>
      <c r="J470" s="43">
        <f t="shared" si="42"/>
        <v>0</v>
      </c>
      <c r="K470" s="135">
        <f t="shared" si="43"/>
        <v>0</v>
      </c>
      <c r="L470" s="137">
        <v>0</v>
      </c>
    </row>
    <row r="471" spans="1:12" x14ac:dyDescent="0.25">
      <c r="A471" s="190">
        <f t="shared" si="44"/>
        <v>91</v>
      </c>
      <c r="B471" s="46" t="s">
        <v>683</v>
      </c>
      <c r="C471" s="46">
        <v>1203.7</v>
      </c>
      <c r="D471" s="46">
        <v>132</v>
      </c>
      <c r="E471" s="46"/>
      <c r="F471" s="46">
        <f t="shared" si="41"/>
        <v>1335.7</v>
      </c>
      <c r="G471" s="93"/>
      <c r="H471" s="135">
        <v>0</v>
      </c>
      <c r="I471" s="43">
        <v>0</v>
      </c>
      <c r="J471" s="43">
        <f t="shared" si="42"/>
        <v>0</v>
      </c>
      <c r="K471" s="135">
        <f t="shared" si="43"/>
        <v>0</v>
      </c>
      <c r="L471" s="137">
        <v>0</v>
      </c>
    </row>
    <row r="472" spans="1:12" x14ac:dyDescent="0.25">
      <c r="A472" s="190">
        <f t="shared" si="44"/>
        <v>92</v>
      </c>
      <c r="B472" s="46" t="s">
        <v>684</v>
      </c>
      <c r="C472" s="46">
        <v>500.7</v>
      </c>
      <c r="D472" s="46"/>
      <c r="E472" s="46">
        <v>56.7</v>
      </c>
      <c r="F472" s="46">
        <f t="shared" si="41"/>
        <v>557.4</v>
      </c>
      <c r="G472" s="93"/>
      <c r="H472" s="135">
        <v>0</v>
      </c>
      <c r="I472" s="43">
        <v>0</v>
      </c>
      <c r="J472" s="43">
        <f t="shared" si="42"/>
        <v>0</v>
      </c>
      <c r="K472" s="135">
        <f t="shared" si="43"/>
        <v>0</v>
      </c>
      <c r="L472" s="137">
        <v>0</v>
      </c>
    </row>
    <row r="473" spans="1:12" x14ac:dyDescent="0.25">
      <c r="A473" s="190">
        <f t="shared" si="44"/>
        <v>93</v>
      </c>
      <c r="B473" s="46" t="s">
        <v>685</v>
      </c>
      <c r="C473" s="46">
        <v>476.1</v>
      </c>
      <c r="D473" s="46"/>
      <c r="E473" s="46"/>
      <c r="F473" s="46">
        <f t="shared" si="41"/>
        <v>476.1</v>
      </c>
      <c r="G473" s="93"/>
      <c r="H473" s="135">
        <v>0</v>
      </c>
      <c r="I473" s="43">
        <v>0</v>
      </c>
      <c r="J473" s="43">
        <f t="shared" si="42"/>
        <v>0</v>
      </c>
      <c r="K473" s="135">
        <f t="shared" si="43"/>
        <v>0</v>
      </c>
      <c r="L473" s="137">
        <v>0</v>
      </c>
    </row>
    <row r="474" spans="1:12" ht="13" x14ac:dyDescent="0.3">
      <c r="A474" s="190">
        <f t="shared" si="44"/>
        <v>94</v>
      </c>
      <c r="B474" s="21" t="s">
        <v>686</v>
      </c>
      <c r="C474" s="19">
        <v>364.5</v>
      </c>
      <c r="D474" s="19"/>
      <c r="E474" s="19">
        <v>21</v>
      </c>
      <c r="F474" s="46">
        <f t="shared" si="41"/>
        <v>385.5</v>
      </c>
      <c r="G474" s="93"/>
      <c r="H474" s="135">
        <v>0</v>
      </c>
      <c r="I474" s="43">
        <v>0</v>
      </c>
      <c r="J474" s="43">
        <f t="shared" si="42"/>
        <v>0</v>
      </c>
      <c r="K474" s="135">
        <f t="shared" si="43"/>
        <v>0</v>
      </c>
      <c r="L474" s="137">
        <v>0</v>
      </c>
    </row>
    <row r="475" spans="1:12" x14ac:dyDescent="0.25">
      <c r="A475" s="190">
        <f t="shared" si="44"/>
        <v>95</v>
      </c>
      <c r="B475" s="46" t="s">
        <v>687</v>
      </c>
      <c r="C475" s="46">
        <v>1235.0999999999999</v>
      </c>
      <c r="D475" s="46">
        <v>129.69999999999999</v>
      </c>
      <c r="E475" s="46"/>
      <c r="F475" s="46">
        <f t="shared" si="41"/>
        <v>1364.8</v>
      </c>
      <c r="G475" s="93"/>
      <c r="H475" s="135">
        <v>0</v>
      </c>
      <c r="I475" s="43">
        <v>0</v>
      </c>
      <c r="J475" s="43">
        <f t="shared" si="42"/>
        <v>0</v>
      </c>
      <c r="K475" s="135">
        <f t="shared" si="43"/>
        <v>0</v>
      </c>
      <c r="L475" s="137">
        <v>0</v>
      </c>
    </row>
    <row r="476" spans="1:12" x14ac:dyDescent="0.25">
      <c r="A476" s="190">
        <f t="shared" si="44"/>
        <v>96</v>
      </c>
      <c r="B476" s="46" t="s">
        <v>688</v>
      </c>
      <c r="C476" s="46">
        <v>283</v>
      </c>
      <c r="D476" s="46">
        <v>27.9</v>
      </c>
      <c r="E476" s="46"/>
      <c r="F476" s="46">
        <f t="shared" si="41"/>
        <v>310.89999999999998</v>
      </c>
      <c r="G476" s="93"/>
      <c r="H476" s="135">
        <v>0</v>
      </c>
      <c r="I476" s="43">
        <v>0</v>
      </c>
      <c r="J476" s="43">
        <f t="shared" si="42"/>
        <v>0</v>
      </c>
      <c r="K476" s="135">
        <f t="shared" si="43"/>
        <v>0</v>
      </c>
      <c r="L476" s="137">
        <v>0</v>
      </c>
    </row>
    <row r="477" spans="1:12" x14ac:dyDescent="0.25">
      <c r="A477" s="190">
        <f t="shared" si="44"/>
        <v>97</v>
      </c>
      <c r="B477" s="46" t="s">
        <v>689</v>
      </c>
      <c r="C477" s="46">
        <v>882.8</v>
      </c>
      <c r="D477" s="46"/>
      <c r="E477" s="46"/>
      <c r="F477" s="46">
        <f t="shared" si="41"/>
        <v>882.8</v>
      </c>
      <c r="G477" s="93"/>
      <c r="H477" s="135">
        <v>0</v>
      </c>
      <c r="I477" s="43">
        <v>0</v>
      </c>
      <c r="J477" s="43">
        <f t="shared" si="42"/>
        <v>0</v>
      </c>
      <c r="K477" s="135">
        <f t="shared" ref="K477:K481" si="45">G477*408.88</f>
        <v>0</v>
      </c>
      <c r="L477" s="137">
        <v>0</v>
      </c>
    </row>
    <row r="478" spans="1:12" x14ac:dyDescent="0.25">
      <c r="A478" s="260">
        <f t="shared" si="44"/>
        <v>98</v>
      </c>
      <c r="B478" s="46" t="s">
        <v>690</v>
      </c>
      <c r="C478" s="46">
        <v>772.9</v>
      </c>
      <c r="D478" s="46"/>
      <c r="E478" s="46"/>
      <c r="F478" s="46">
        <f t="shared" si="41"/>
        <v>772.9</v>
      </c>
      <c r="G478" s="93"/>
      <c r="H478" s="135">
        <v>0</v>
      </c>
      <c r="I478" s="43">
        <v>0</v>
      </c>
      <c r="J478" s="43">
        <f t="shared" si="42"/>
        <v>0</v>
      </c>
      <c r="K478" s="135">
        <f t="shared" si="45"/>
        <v>0</v>
      </c>
      <c r="L478" s="137">
        <v>0</v>
      </c>
    </row>
    <row r="479" spans="1:12" x14ac:dyDescent="0.25">
      <c r="A479" s="260">
        <f t="shared" si="44"/>
        <v>99</v>
      </c>
      <c r="B479" s="46" t="s">
        <v>691</v>
      </c>
      <c r="C479" s="46">
        <v>669.9</v>
      </c>
      <c r="D479" s="46"/>
      <c r="E479" s="46"/>
      <c r="F479" s="46">
        <f t="shared" si="41"/>
        <v>669.9</v>
      </c>
      <c r="G479" s="93"/>
      <c r="H479" s="135">
        <v>0</v>
      </c>
      <c r="I479" s="43">
        <v>0</v>
      </c>
      <c r="J479" s="43">
        <f t="shared" si="42"/>
        <v>0</v>
      </c>
      <c r="K479" s="135">
        <f t="shared" si="45"/>
        <v>0</v>
      </c>
      <c r="L479" s="137">
        <v>0</v>
      </c>
    </row>
    <row r="480" spans="1:12" x14ac:dyDescent="0.25">
      <c r="A480" s="260">
        <f t="shared" si="44"/>
        <v>100</v>
      </c>
      <c r="B480" s="46" t="s">
        <v>692</v>
      </c>
      <c r="C480" s="46">
        <v>872.5</v>
      </c>
      <c r="D480" s="46"/>
      <c r="E480" s="46"/>
      <c r="F480" s="46">
        <f t="shared" si="41"/>
        <v>872.5</v>
      </c>
      <c r="G480" s="93"/>
      <c r="H480" s="135">
        <v>0</v>
      </c>
      <c r="I480" s="43">
        <v>0</v>
      </c>
      <c r="J480" s="43">
        <f t="shared" si="42"/>
        <v>0</v>
      </c>
      <c r="K480" s="135">
        <f t="shared" si="45"/>
        <v>0</v>
      </c>
      <c r="L480" s="137">
        <v>0</v>
      </c>
    </row>
    <row r="481" spans="1:12" x14ac:dyDescent="0.25">
      <c r="A481" s="190">
        <f t="shared" si="44"/>
        <v>101</v>
      </c>
      <c r="B481" s="46" t="s">
        <v>693</v>
      </c>
      <c r="C481" s="46">
        <v>416.2</v>
      </c>
      <c r="D481" s="46">
        <v>126.1</v>
      </c>
      <c r="E481" s="46"/>
      <c r="F481" s="46">
        <f t="shared" si="41"/>
        <v>542.29999999999995</v>
      </c>
      <c r="G481" s="93"/>
      <c r="H481" s="135">
        <v>0</v>
      </c>
      <c r="I481" s="43">
        <v>0</v>
      </c>
      <c r="J481" s="43">
        <f t="shared" si="42"/>
        <v>0</v>
      </c>
      <c r="K481" s="135">
        <f t="shared" si="45"/>
        <v>0</v>
      </c>
      <c r="L481" s="137">
        <v>0</v>
      </c>
    </row>
    <row r="482" spans="1:12" ht="13" x14ac:dyDescent="0.3">
      <c r="A482" s="190">
        <f t="shared" si="44"/>
        <v>102</v>
      </c>
      <c r="B482" s="78" t="s">
        <v>1345</v>
      </c>
      <c r="C482" s="23">
        <v>735.4</v>
      </c>
      <c r="D482" s="23"/>
      <c r="E482" s="23"/>
      <c r="F482" s="46">
        <f t="shared" si="41"/>
        <v>735.4</v>
      </c>
      <c r="G482" s="138"/>
      <c r="H482" s="139">
        <v>0</v>
      </c>
      <c r="I482" s="140">
        <v>0</v>
      </c>
      <c r="J482" s="43">
        <f t="shared" si="42"/>
        <v>0</v>
      </c>
      <c r="K482" s="139">
        <v>0</v>
      </c>
      <c r="L482" s="141">
        <v>0</v>
      </c>
    </row>
    <row r="483" spans="1:12" x14ac:dyDescent="0.25">
      <c r="A483" s="190">
        <f t="shared" si="44"/>
        <v>103</v>
      </c>
      <c r="B483" s="46" t="s">
        <v>694</v>
      </c>
      <c r="C483" s="46">
        <v>767.4</v>
      </c>
      <c r="D483" s="46">
        <v>16.7</v>
      </c>
      <c r="E483" s="46"/>
      <c r="F483" s="46">
        <f t="shared" si="41"/>
        <v>784.1</v>
      </c>
      <c r="G483" s="93"/>
      <c r="H483" s="135">
        <v>0</v>
      </c>
      <c r="I483" s="43">
        <v>0</v>
      </c>
      <c r="J483" s="43">
        <f t="shared" si="42"/>
        <v>0</v>
      </c>
      <c r="K483" s="135">
        <f t="shared" ref="K483:K546" si="46">G483*408.88</f>
        <v>0</v>
      </c>
      <c r="L483" s="137">
        <v>0</v>
      </c>
    </row>
    <row r="484" spans="1:12" x14ac:dyDescent="0.25">
      <c r="A484" s="190">
        <f t="shared" si="44"/>
        <v>104</v>
      </c>
      <c r="B484" s="46" t="s">
        <v>695</v>
      </c>
      <c r="C484" s="46">
        <v>495.5</v>
      </c>
      <c r="D484" s="46"/>
      <c r="E484" s="46"/>
      <c r="F484" s="46">
        <f t="shared" si="41"/>
        <v>495.5</v>
      </c>
      <c r="G484" s="93"/>
      <c r="H484" s="135">
        <v>0</v>
      </c>
      <c r="I484" s="43">
        <v>0</v>
      </c>
      <c r="J484" s="43">
        <f t="shared" si="42"/>
        <v>0</v>
      </c>
      <c r="K484" s="135">
        <f t="shared" si="46"/>
        <v>0</v>
      </c>
      <c r="L484" s="137">
        <v>0</v>
      </c>
    </row>
    <row r="485" spans="1:12" x14ac:dyDescent="0.25">
      <c r="A485" s="190">
        <f t="shared" si="44"/>
        <v>105</v>
      </c>
      <c r="B485" s="46" t="s">
        <v>696</v>
      </c>
      <c r="C485" s="46">
        <v>534.20000000000005</v>
      </c>
      <c r="D485" s="46">
        <v>22.3</v>
      </c>
      <c r="E485" s="46"/>
      <c r="F485" s="46">
        <f t="shared" si="41"/>
        <v>556.5</v>
      </c>
      <c r="G485" s="93"/>
      <c r="H485" s="135">
        <v>0</v>
      </c>
      <c r="I485" s="43">
        <v>0</v>
      </c>
      <c r="J485" s="43">
        <f t="shared" si="42"/>
        <v>0</v>
      </c>
      <c r="K485" s="135">
        <f t="shared" si="46"/>
        <v>0</v>
      </c>
      <c r="L485" s="137">
        <v>0</v>
      </c>
    </row>
    <row r="486" spans="1:12" x14ac:dyDescent="0.25">
      <c r="A486" s="190">
        <f t="shared" si="44"/>
        <v>106</v>
      </c>
      <c r="B486" s="46" t="s">
        <v>697</v>
      </c>
      <c r="C486" s="46">
        <v>758</v>
      </c>
      <c r="D486" s="46"/>
      <c r="E486" s="46"/>
      <c r="F486" s="46">
        <f t="shared" si="41"/>
        <v>758</v>
      </c>
      <c r="G486" s="93"/>
      <c r="H486" s="135">
        <v>0</v>
      </c>
      <c r="I486" s="43">
        <v>0</v>
      </c>
      <c r="J486" s="43">
        <f t="shared" si="42"/>
        <v>0</v>
      </c>
      <c r="K486" s="135">
        <f t="shared" si="46"/>
        <v>0</v>
      </c>
      <c r="L486" s="137">
        <v>0</v>
      </c>
    </row>
    <row r="487" spans="1:12" x14ac:dyDescent="0.25">
      <c r="A487" s="190">
        <f t="shared" si="44"/>
        <v>107</v>
      </c>
      <c r="B487" s="46" t="s">
        <v>698</v>
      </c>
      <c r="C487" s="46">
        <v>463.8</v>
      </c>
      <c r="D487" s="46">
        <v>43.7</v>
      </c>
      <c r="E487" s="46"/>
      <c r="F487" s="46">
        <f t="shared" si="41"/>
        <v>507.5</v>
      </c>
      <c r="G487" s="93"/>
      <c r="H487" s="135">
        <v>0</v>
      </c>
      <c r="I487" s="43">
        <v>0</v>
      </c>
      <c r="J487" s="43">
        <f t="shared" si="42"/>
        <v>0</v>
      </c>
      <c r="K487" s="135">
        <f t="shared" si="46"/>
        <v>0</v>
      </c>
      <c r="L487" s="137">
        <v>0</v>
      </c>
    </row>
    <row r="488" spans="1:12" x14ac:dyDescent="0.25">
      <c r="A488" s="190">
        <f t="shared" si="44"/>
        <v>108</v>
      </c>
      <c r="B488" s="46" t="s">
        <v>699</v>
      </c>
      <c r="C488" s="46">
        <v>564</v>
      </c>
      <c r="D488" s="46"/>
      <c r="E488" s="46"/>
      <c r="F488" s="46">
        <f t="shared" si="41"/>
        <v>564</v>
      </c>
      <c r="G488" s="93"/>
      <c r="H488" s="135">
        <v>0</v>
      </c>
      <c r="I488" s="43">
        <v>0</v>
      </c>
      <c r="J488" s="43">
        <f t="shared" si="42"/>
        <v>0</v>
      </c>
      <c r="K488" s="135">
        <f t="shared" si="46"/>
        <v>0</v>
      </c>
      <c r="L488" s="137">
        <v>0</v>
      </c>
    </row>
    <row r="489" spans="1:12" x14ac:dyDescent="0.25">
      <c r="A489" s="190">
        <f t="shared" si="44"/>
        <v>109</v>
      </c>
      <c r="B489" s="46" t="s">
        <v>700</v>
      </c>
      <c r="C489" s="46">
        <v>832.2</v>
      </c>
      <c r="D489" s="46">
        <v>47.7</v>
      </c>
      <c r="E489" s="46"/>
      <c r="F489" s="46">
        <f t="shared" si="41"/>
        <v>879.90000000000009</v>
      </c>
      <c r="G489" s="93"/>
      <c r="H489" s="135">
        <v>0</v>
      </c>
      <c r="I489" s="43">
        <v>0</v>
      </c>
      <c r="J489" s="43">
        <f t="shared" si="42"/>
        <v>0</v>
      </c>
      <c r="K489" s="135">
        <f t="shared" si="46"/>
        <v>0</v>
      </c>
      <c r="L489" s="137">
        <v>0</v>
      </c>
    </row>
    <row r="490" spans="1:12" x14ac:dyDescent="0.25">
      <c r="A490" s="190">
        <f t="shared" si="44"/>
        <v>110</v>
      </c>
      <c r="B490" s="46" t="s">
        <v>701</v>
      </c>
      <c r="C490" s="46">
        <v>751.4</v>
      </c>
      <c r="D490" s="46"/>
      <c r="E490" s="46"/>
      <c r="F490" s="46">
        <f t="shared" si="41"/>
        <v>751.4</v>
      </c>
      <c r="G490" s="93"/>
      <c r="H490" s="135">
        <v>0</v>
      </c>
      <c r="I490" s="43">
        <v>0</v>
      </c>
      <c r="J490" s="43">
        <f t="shared" si="42"/>
        <v>0</v>
      </c>
      <c r="K490" s="135">
        <f t="shared" si="46"/>
        <v>0</v>
      </c>
      <c r="L490" s="137">
        <v>0</v>
      </c>
    </row>
    <row r="491" spans="1:12" x14ac:dyDescent="0.25">
      <c r="A491" s="190">
        <f t="shared" si="44"/>
        <v>111</v>
      </c>
      <c r="B491" s="46" t="s">
        <v>702</v>
      </c>
      <c r="C491" s="46">
        <v>568.4</v>
      </c>
      <c r="D491" s="46"/>
      <c r="E491" s="46"/>
      <c r="F491" s="46">
        <f t="shared" si="41"/>
        <v>568.4</v>
      </c>
      <c r="G491" s="93"/>
      <c r="H491" s="135">
        <v>0</v>
      </c>
      <c r="I491" s="43">
        <v>0</v>
      </c>
      <c r="J491" s="43">
        <f t="shared" si="42"/>
        <v>0</v>
      </c>
      <c r="K491" s="135">
        <f t="shared" si="46"/>
        <v>0</v>
      </c>
      <c r="L491" s="137">
        <v>0</v>
      </c>
    </row>
    <row r="492" spans="1:12" x14ac:dyDescent="0.25">
      <c r="A492" s="190">
        <f t="shared" si="44"/>
        <v>112</v>
      </c>
      <c r="B492" s="46" t="s">
        <v>703</v>
      </c>
      <c r="C492" s="46">
        <v>678.1</v>
      </c>
      <c r="D492" s="46">
        <v>31.4</v>
      </c>
      <c r="E492" s="46"/>
      <c r="F492" s="46">
        <f t="shared" si="41"/>
        <v>709.5</v>
      </c>
      <c r="G492" s="93"/>
      <c r="H492" s="135">
        <v>0</v>
      </c>
      <c r="I492" s="43">
        <v>0</v>
      </c>
      <c r="J492" s="43">
        <f t="shared" si="42"/>
        <v>0</v>
      </c>
      <c r="K492" s="135">
        <f t="shared" si="46"/>
        <v>0</v>
      </c>
      <c r="L492" s="137">
        <v>0</v>
      </c>
    </row>
    <row r="493" spans="1:12" x14ac:dyDescent="0.25">
      <c r="A493" s="190">
        <f t="shared" si="44"/>
        <v>113</v>
      </c>
      <c r="B493" s="46" t="s">
        <v>704</v>
      </c>
      <c r="C493" s="46">
        <v>726.3</v>
      </c>
      <c r="D493" s="46"/>
      <c r="E493" s="46"/>
      <c r="F493" s="46">
        <f t="shared" si="41"/>
        <v>726.3</v>
      </c>
      <c r="G493" s="93"/>
      <c r="H493" s="135">
        <v>0</v>
      </c>
      <c r="I493" s="43">
        <v>0</v>
      </c>
      <c r="J493" s="43">
        <f t="shared" si="42"/>
        <v>0</v>
      </c>
      <c r="K493" s="135">
        <f t="shared" si="46"/>
        <v>0</v>
      </c>
      <c r="L493" s="137">
        <v>0</v>
      </c>
    </row>
    <row r="494" spans="1:12" x14ac:dyDescent="0.25">
      <c r="A494" s="190">
        <f t="shared" si="44"/>
        <v>114</v>
      </c>
      <c r="B494" s="46" t="s">
        <v>705</v>
      </c>
      <c r="C494" s="46">
        <v>407.5</v>
      </c>
      <c r="D494" s="46"/>
      <c r="E494" s="46"/>
      <c r="F494" s="46">
        <f t="shared" si="41"/>
        <v>407.5</v>
      </c>
      <c r="G494" s="93"/>
      <c r="H494" s="135">
        <v>0</v>
      </c>
      <c r="I494" s="43">
        <v>0</v>
      </c>
      <c r="J494" s="43">
        <f t="shared" si="42"/>
        <v>0</v>
      </c>
      <c r="K494" s="135">
        <f t="shared" si="46"/>
        <v>0</v>
      </c>
      <c r="L494" s="137">
        <v>0</v>
      </c>
    </row>
    <row r="495" spans="1:12" x14ac:dyDescent="0.25">
      <c r="A495" s="190">
        <f t="shared" si="44"/>
        <v>115</v>
      </c>
      <c r="B495" s="46" t="s">
        <v>706</v>
      </c>
      <c r="C495" s="46">
        <v>659.3</v>
      </c>
      <c r="D495" s="46"/>
      <c r="E495" s="46"/>
      <c r="F495" s="46">
        <f t="shared" si="41"/>
        <v>659.3</v>
      </c>
      <c r="G495" s="93"/>
      <c r="H495" s="135">
        <v>0</v>
      </c>
      <c r="I495" s="43">
        <v>0</v>
      </c>
      <c r="J495" s="43">
        <f t="shared" si="42"/>
        <v>0</v>
      </c>
      <c r="K495" s="135">
        <f t="shared" si="46"/>
        <v>0</v>
      </c>
      <c r="L495" s="137">
        <v>0</v>
      </c>
    </row>
    <row r="496" spans="1:12" x14ac:dyDescent="0.25">
      <c r="A496" s="190">
        <f t="shared" si="44"/>
        <v>116</v>
      </c>
      <c r="B496" s="46" t="s">
        <v>707</v>
      </c>
      <c r="C496" s="46">
        <v>2185</v>
      </c>
      <c r="D496" s="46"/>
      <c r="E496" s="46"/>
      <c r="F496" s="46">
        <f t="shared" si="41"/>
        <v>2185</v>
      </c>
      <c r="G496" s="93"/>
      <c r="H496" s="135">
        <v>0</v>
      </c>
      <c r="I496" s="43">
        <v>0</v>
      </c>
      <c r="J496" s="43">
        <f t="shared" si="42"/>
        <v>0</v>
      </c>
      <c r="K496" s="135">
        <f t="shared" si="46"/>
        <v>0</v>
      </c>
      <c r="L496" s="137">
        <v>0</v>
      </c>
    </row>
    <row r="497" spans="1:12" x14ac:dyDescent="0.25">
      <c r="A497" s="190">
        <f t="shared" si="44"/>
        <v>117</v>
      </c>
      <c r="B497" s="46" t="s">
        <v>708</v>
      </c>
      <c r="C497" s="46">
        <v>880.1</v>
      </c>
      <c r="D497" s="46">
        <v>63.6</v>
      </c>
      <c r="E497" s="46">
        <v>117.1</v>
      </c>
      <c r="F497" s="46">
        <f t="shared" si="41"/>
        <v>1060.8</v>
      </c>
      <c r="G497" s="93"/>
      <c r="H497" s="135">
        <v>0</v>
      </c>
      <c r="I497" s="43">
        <v>0</v>
      </c>
      <c r="J497" s="43">
        <f t="shared" si="42"/>
        <v>0</v>
      </c>
      <c r="K497" s="135">
        <f t="shared" si="46"/>
        <v>0</v>
      </c>
      <c r="L497" s="137">
        <v>0</v>
      </c>
    </row>
    <row r="498" spans="1:12" x14ac:dyDescent="0.25">
      <c r="A498" s="190">
        <f t="shared" si="44"/>
        <v>118</v>
      </c>
      <c r="B498" s="46" t="s">
        <v>709</v>
      </c>
      <c r="C498" s="46">
        <v>673.6</v>
      </c>
      <c r="D498" s="46"/>
      <c r="E498" s="46"/>
      <c r="F498" s="46">
        <f t="shared" si="41"/>
        <v>673.6</v>
      </c>
      <c r="G498" s="93"/>
      <c r="H498" s="135">
        <v>0</v>
      </c>
      <c r="I498" s="43">
        <v>0</v>
      </c>
      <c r="J498" s="43">
        <f t="shared" si="42"/>
        <v>0</v>
      </c>
      <c r="K498" s="135">
        <f t="shared" si="46"/>
        <v>0</v>
      </c>
      <c r="L498" s="137">
        <v>0</v>
      </c>
    </row>
    <row r="499" spans="1:12" x14ac:dyDescent="0.25">
      <c r="A499" s="190">
        <f t="shared" si="44"/>
        <v>119</v>
      </c>
      <c r="B499" s="46" t="s">
        <v>710</v>
      </c>
      <c r="C499" s="46">
        <v>511.5</v>
      </c>
      <c r="D499" s="46"/>
      <c r="E499" s="46"/>
      <c r="F499" s="46">
        <f t="shared" si="41"/>
        <v>511.5</v>
      </c>
      <c r="G499" s="93"/>
      <c r="H499" s="135">
        <v>0</v>
      </c>
      <c r="I499" s="43">
        <v>0</v>
      </c>
      <c r="J499" s="43">
        <f t="shared" si="42"/>
        <v>0</v>
      </c>
      <c r="K499" s="135">
        <f t="shared" si="46"/>
        <v>0</v>
      </c>
      <c r="L499" s="137">
        <v>0</v>
      </c>
    </row>
    <row r="500" spans="1:12" x14ac:dyDescent="0.25">
      <c r="A500" s="190">
        <f t="shared" si="44"/>
        <v>120</v>
      </c>
      <c r="B500" s="46" t="s">
        <v>711</v>
      </c>
      <c r="C500" s="46">
        <v>541.65</v>
      </c>
      <c r="D500" s="46"/>
      <c r="E500" s="46">
        <v>87.1</v>
      </c>
      <c r="F500" s="46">
        <f t="shared" si="41"/>
        <v>628.75</v>
      </c>
      <c r="G500" s="93"/>
      <c r="H500" s="135">
        <v>0</v>
      </c>
      <c r="I500" s="43">
        <v>0</v>
      </c>
      <c r="J500" s="43">
        <f t="shared" si="42"/>
        <v>0</v>
      </c>
      <c r="K500" s="135">
        <f t="shared" si="46"/>
        <v>0</v>
      </c>
      <c r="L500" s="137">
        <v>0</v>
      </c>
    </row>
    <row r="501" spans="1:12" x14ac:dyDescent="0.25">
      <c r="A501" s="190">
        <f t="shared" si="44"/>
        <v>121</v>
      </c>
      <c r="B501" s="46" t="s">
        <v>712</v>
      </c>
      <c r="C501" s="46">
        <v>341.1</v>
      </c>
      <c r="D501" s="46"/>
      <c r="E501" s="46"/>
      <c r="F501" s="46">
        <f t="shared" si="41"/>
        <v>341.1</v>
      </c>
      <c r="G501" s="93"/>
      <c r="H501" s="135">
        <v>0</v>
      </c>
      <c r="I501" s="43">
        <v>0</v>
      </c>
      <c r="J501" s="43">
        <f t="shared" si="42"/>
        <v>0</v>
      </c>
      <c r="K501" s="135">
        <f t="shared" si="46"/>
        <v>0</v>
      </c>
      <c r="L501" s="137">
        <v>0</v>
      </c>
    </row>
    <row r="502" spans="1:12" x14ac:dyDescent="0.25">
      <c r="A502" s="190">
        <f t="shared" si="44"/>
        <v>122</v>
      </c>
      <c r="B502" s="46" t="s">
        <v>713</v>
      </c>
      <c r="C502" s="46">
        <v>134.1</v>
      </c>
      <c r="D502" s="46"/>
      <c r="E502" s="46"/>
      <c r="F502" s="46">
        <f t="shared" si="41"/>
        <v>134.1</v>
      </c>
      <c r="G502" s="93"/>
      <c r="H502" s="135">
        <v>0</v>
      </c>
      <c r="I502" s="43">
        <v>0</v>
      </c>
      <c r="J502" s="43">
        <f t="shared" si="42"/>
        <v>0</v>
      </c>
      <c r="K502" s="135">
        <f t="shared" si="46"/>
        <v>0</v>
      </c>
      <c r="L502" s="137">
        <v>0</v>
      </c>
    </row>
    <row r="503" spans="1:12" x14ac:dyDescent="0.25">
      <c r="A503" s="190">
        <f t="shared" si="44"/>
        <v>123</v>
      </c>
      <c r="B503" s="46" t="s">
        <v>714</v>
      </c>
      <c r="C503" s="46">
        <v>1501.3</v>
      </c>
      <c r="D503" s="46"/>
      <c r="E503" s="46"/>
      <c r="F503" s="46">
        <f t="shared" ref="F503:F564" si="47">C503+D503+E503</f>
        <v>1501.3</v>
      </c>
      <c r="G503" s="93"/>
      <c r="H503" s="135">
        <v>0</v>
      </c>
      <c r="I503" s="43">
        <v>0</v>
      </c>
      <c r="J503" s="43">
        <f t="shared" si="42"/>
        <v>0</v>
      </c>
      <c r="K503" s="135">
        <f t="shared" si="46"/>
        <v>0</v>
      </c>
      <c r="L503" s="137">
        <v>0</v>
      </c>
    </row>
    <row r="504" spans="1:12" x14ac:dyDescent="0.25">
      <c r="A504" s="190">
        <f t="shared" si="44"/>
        <v>124</v>
      </c>
      <c r="B504" s="46" t="s">
        <v>715</v>
      </c>
      <c r="C504" s="46">
        <v>558.79999999999995</v>
      </c>
      <c r="D504" s="46"/>
      <c r="E504" s="46"/>
      <c r="F504" s="46">
        <f t="shared" si="47"/>
        <v>558.79999999999995</v>
      </c>
      <c r="G504" s="93"/>
      <c r="H504" s="135">
        <v>0</v>
      </c>
      <c r="I504" s="43">
        <v>0</v>
      </c>
      <c r="J504" s="43">
        <f t="shared" si="42"/>
        <v>0</v>
      </c>
      <c r="K504" s="135">
        <f t="shared" si="46"/>
        <v>0</v>
      </c>
      <c r="L504" s="137">
        <v>0</v>
      </c>
    </row>
    <row r="505" spans="1:12" x14ac:dyDescent="0.25">
      <c r="A505" s="190">
        <f t="shared" si="44"/>
        <v>125</v>
      </c>
      <c r="B505" s="46" t="s">
        <v>716</v>
      </c>
      <c r="C505" s="46">
        <v>518.79999999999995</v>
      </c>
      <c r="D505" s="46">
        <v>32.700000000000003</v>
      </c>
      <c r="E505" s="46"/>
      <c r="F505" s="46">
        <f t="shared" si="47"/>
        <v>551.5</v>
      </c>
      <c r="G505" s="93"/>
      <c r="H505" s="135">
        <v>0</v>
      </c>
      <c r="I505" s="43">
        <v>0</v>
      </c>
      <c r="J505" s="43">
        <f t="shared" si="42"/>
        <v>0</v>
      </c>
      <c r="K505" s="135">
        <f t="shared" si="46"/>
        <v>0</v>
      </c>
      <c r="L505" s="137">
        <v>0</v>
      </c>
    </row>
    <row r="506" spans="1:12" x14ac:dyDescent="0.25">
      <c r="A506" s="190">
        <f t="shared" si="44"/>
        <v>126</v>
      </c>
      <c r="B506" s="46" t="s">
        <v>717</v>
      </c>
      <c r="C506" s="46">
        <v>366.5</v>
      </c>
      <c r="D506" s="46"/>
      <c r="E506" s="46"/>
      <c r="F506" s="46">
        <f t="shared" si="47"/>
        <v>366.5</v>
      </c>
      <c r="G506" s="93"/>
      <c r="H506" s="135">
        <v>0</v>
      </c>
      <c r="I506" s="43">
        <v>0</v>
      </c>
      <c r="J506" s="43">
        <f t="shared" si="42"/>
        <v>0</v>
      </c>
      <c r="K506" s="135">
        <f t="shared" si="46"/>
        <v>0</v>
      </c>
      <c r="L506" s="137">
        <v>0</v>
      </c>
    </row>
    <row r="507" spans="1:12" x14ac:dyDescent="0.25">
      <c r="A507" s="190">
        <f t="shared" si="44"/>
        <v>127</v>
      </c>
      <c r="B507" s="46" t="s">
        <v>718</v>
      </c>
      <c r="C507" s="46">
        <v>485.9</v>
      </c>
      <c r="D507" s="46"/>
      <c r="E507" s="46"/>
      <c r="F507" s="46">
        <f t="shared" si="47"/>
        <v>485.9</v>
      </c>
      <c r="G507" s="93"/>
      <c r="H507" s="135">
        <v>0</v>
      </c>
      <c r="I507" s="43">
        <v>0</v>
      </c>
      <c r="J507" s="43">
        <f t="shared" si="42"/>
        <v>0</v>
      </c>
      <c r="K507" s="135">
        <f t="shared" si="46"/>
        <v>0</v>
      </c>
      <c r="L507" s="137">
        <v>0</v>
      </c>
    </row>
    <row r="508" spans="1:12" x14ac:dyDescent="0.25">
      <c r="A508" s="190">
        <f t="shared" si="44"/>
        <v>128</v>
      </c>
      <c r="B508" s="46" t="s">
        <v>719</v>
      </c>
      <c r="C508" s="46">
        <v>302.89999999999998</v>
      </c>
      <c r="D508" s="46"/>
      <c r="E508" s="46"/>
      <c r="F508" s="46">
        <f t="shared" si="47"/>
        <v>302.89999999999998</v>
      </c>
      <c r="G508" s="93"/>
      <c r="H508" s="135">
        <v>0</v>
      </c>
      <c r="I508" s="43">
        <v>0</v>
      </c>
      <c r="J508" s="43">
        <f t="shared" ref="J508:J571" si="48">H508*0.21</f>
        <v>0</v>
      </c>
      <c r="K508" s="135">
        <f t="shared" si="46"/>
        <v>0</v>
      </c>
      <c r="L508" s="137">
        <v>0</v>
      </c>
    </row>
    <row r="509" spans="1:12" x14ac:dyDescent="0.25">
      <c r="A509" s="190">
        <f t="shared" si="44"/>
        <v>129</v>
      </c>
      <c r="B509" s="46" t="s">
        <v>720</v>
      </c>
      <c r="C509" s="46">
        <v>376.1</v>
      </c>
      <c r="D509" s="46"/>
      <c r="E509" s="46"/>
      <c r="F509" s="46">
        <f t="shared" si="47"/>
        <v>376.1</v>
      </c>
      <c r="G509" s="93"/>
      <c r="H509" s="135">
        <v>0</v>
      </c>
      <c r="I509" s="43">
        <v>0</v>
      </c>
      <c r="J509" s="43">
        <f t="shared" si="48"/>
        <v>0</v>
      </c>
      <c r="K509" s="135">
        <f t="shared" si="46"/>
        <v>0</v>
      </c>
      <c r="L509" s="137">
        <v>0</v>
      </c>
    </row>
    <row r="510" spans="1:12" x14ac:dyDescent="0.25">
      <c r="A510" s="190">
        <f t="shared" ref="A510:A573" si="49">1+A509</f>
        <v>130</v>
      </c>
      <c r="B510" s="46" t="s">
        <v>721</v>
      </c>
      <c r="C510" s="46">
        <v>381.2</v>
      </c>
      <c r="D510" s="46"/>
      <c r="E510" s="46"/>
      <c r="F510" s="46">
        <f t="shared" si="47"/>
        <v>381.2</v>
      </c>
      <c r="G510" s="93"/>
      <c r="H510" s="135">
        <v>0</v>
      </c>
      <c r="I510" s="43">
        <v>0</v>
      </c>
      <c r="J510" s="43">
        <f t="shared" si="48"/>
        <v>0</v>
      </c>
      <c r="K510" s="135">
        <f t="shared" si="46"/>
        <v>0</v>
      </c>
      <c r="L510" s="137">
        <v>0</v>
      </c>
    </row>
    <row r="511" spans="1:12" x14ac:dyDescent="0.25">
      <c r="A511" s="190">
        <f t="shared" si="49"/>
        <v>131</v>
      </c>
      <c r="B511" s="46" t="s">
        <v>722</v>
      </c>
      <c r="C511" s="46">
        <v>323.89999999999998</v>
      </c>
      <c r="D511" s="46"/>
      <c r="E511" s="46"/>
      <c r="F511" s="46">
        <f t="shared" si="47"/>
        <v>323.89999999999998</v>
      </c>
      <c r="G511" s="93"/>
      <c r="H511" s="135">
        <v>0</v>
      </c>
      <c r="I511" s="43">
        <v>0</v>
      </c>
      <c r="J511" s="43">
        <f t="shared" si="48"/>
        <v>0</v>
      </c>
      <c r="K511" s="135">
        <f t="shared" si="46"/>
        <v>0</v>
      </c>
      <c r="L511" s="137">
        <v>0</v>
      </c>
    </row>
    <row r="512" spans="1:12" x14ac:dyDescent="0.25">
      <c r="A512" s="190">
        <f t="shared" si="49"/>
        <v>132</v>
      </c>
      <c r="B512" s="46" t="s">
        <v>723</v>
      </c>
      <c r="C512" s="46">
        <v>465.1</v>
      </c>
      <c r="D512" s="46"/>
      <c r="E512" s="46"/>
      <c r="F512" s="46">
        <f t="shared" si="47"/>
        <v>465.1</v>
      </c>
      <c r="G512" s="93"/>
      <c r="H512" s="135">
        <v>0</v>
      </c>
      <c r="I512" s="43">
        <v>0</v>
      </c>
      <c r="J512" s="43">
        <f t="shared" si="48"/>
        <v>0</v>
      </c>
      <c r="K512" s="135">
        <f t="shared" si="46"/>
        <v>0</v>
      </c>
      <c r="L512" s="137">
        <v>0</v>
      </c>
    </row>
    <row r="513" spans="1:12" x14ac:dyDescent="0.25">
      <c r="A513" s="190">
        <f t="shared" si="49"/>
        <v>133</v>
      </c>
      <c r="B513" s="46" t="s">
        <v>724</v>
      </c>
      <c r="C513" s="46">
        <v>806.2</v>
      </c>
      <c r="D513" s="46"/>
      <c r="E513" s="46"/>
      <c r="F513" s="46">
        <f t="shared" si="47"/>
        <v>806.2</v>
      </c>
      <c r="G513" s="93"/>
      <c r="H513" s="135">
        <v>0</v>
      </c>
      <c r="I513" s="43">
        <v>0</v>
      </c>
      <c r="J513" s="43">
        <f t="shared" si="48"/>
        <v>0</v>
      </c>
      <c r="K513" s="135">
        <f t="shared" si="46"/>
        <v>0</v>
      </c>
      <c r="L513" s="137">
        <v>0</v>
      </c>
    </row>
    <row r="514" spans="1:12" x14ac:dyDescent="0.25">
      <c r="A514" s="190">
        <f t="shared" si="49"/>
        <v>134</v>
      </c>
      <c r="B514" s="46" t="s">
        <v>725</v>
      </c>
      <c r="C514" s="46">
        <v>445.2</v>
      </c>
      <c r="D514" s="46"/>
      <c r="E514" s="46"/>
      <c r="F514" s="46">
        <f t="shared" si="47"/>
        <v>445.2</v>
      </c>
      <c r="G514" s="93"/>
      <c r="H514" s="135">
        <v>0</v>
      </c>
      <c r="I514" s="43">
        <v>0</v>
      </c>
      <c r="J514" s="43">
        <f t="shared" si="48"/>
        <v>0</v>
      </c>
      <c r="K514" s="135">
        <f t="shared" si="46"/>
        <v>0</v>
      </c>
      <c r="L514" s="137">
        <v>0</v>
      </c>
    </row>
    <row r="515" spans="1:12" x14ac:dyDescent="0.25">
      <c r="A515" s="190">
        <f t="shared" si="49"/>
        <v>135</v>
      </c>
      <c r="B515" s="46" t="s">
        <v>726</v>
      </c>
      <c r="C515" s="46">
        <v>698.9</v>
      </c>
      <c r="D515" s="46">
        <v>44.3</v>
      </c>
      <c r="E515" s="46">
        <v>87.4</v>
      </c>
      <c r="F515" s="46">
        <f t="shared" si="47"/>
        <v>830.59999999999991</v>
      </c>
      <c r="G515" s="93"/>
      <c r="H515" s="135">
        <v>0</v>
      </c>
      <c r="I515" s="43">
        <v>0</v>
      </c>
      <c r="J515" s="43">
        <f t="shared" si="48"/>
        <v>0</v>
      </c>
      <c r="K515" s="135">
        <f t="shared" si="46"/>
        <v>0</v>
      </c>
      <c r="L515" s="137">
        <v>0</v>
      </c>
    </row>
    <row r="516" spans="1:12" x14ac:dyDescent="0.25">
      <c r="A516" s="190">
        <f t="shared" si="49"/>
        <v>136</v>
      </c>
      <c r="B516" s="46" t="s">
        <v>727</v>
      </c>
      <c r="C516" s="46">
        <v>537.4</v>
      </c>
      <c r="D516" s="46"/>
      <c r="E516" s="46"/>
      <c r="F516" s="46">
        <f t="shared" si="47"/>
        <v>537.4</v>
      </c>
      <c r="G516" s="93"/>
      <c r="H516" s="135">
        <v>0</v>
      </c>
      <c r="I516" s="43">
        <v>0</v>
      </c>
      <c r="J516" s="43">
        <f t="shared" si="48"/>
        <v>0</v>
      </c>
      <c r="K516" s="135">
        <f t="shared" si="46"/>
        <v>0</v>
      </c>
      <c r="L516" s="137">
        <v>0</v>
      </c>
    </row>
    <row r="517" spans="1:12" x14ac:dyDescent="0.25">
      <c r="A517" s="190">
        <f t="shared" si="49"/>
        <v>137</v>
      </c>
      <c r="B517" s="46" t="s">
        <v>728</v>
      </c>
      <c r="C517" s="46">
        <v>2042.1</v>
      </c>
      <c r="D517" s="46"/>
      <c r="E517" s="46"/>
      <c r="F517" s="46">
        <f t="shared" si="47"/>
        <v>2042.1</v>
      </c>
      <c r="G517" s="93"/>
      <c r="H517" s="135">
        <v>0</v>
      </c>
      <c r="I517" s="43">
        <v>0</v>
      </c>
      <c r="J517" s="43">
        <f t="shared" si="48"/>
        <v>0</v>
      </c>
      <c r="K517" s="135">
        <f t="shared" si="46"/>
        <v>0</v>
      </c>
      <c r="L517" s="137">
        <v>0</v>
      </c>
    </row>
    <row r="518" spans="1:12" x14ac:dyDescent="0.25">
      <c r="A518" s="190">
        <f t="shared" si="49"/>
        <v>138</v>
      </c>
      <c r="B518" s="46" t="s">
        <v>729</v>
      </c>
      <c r="C518" s="46">
        <v>264.39999999999998</v>
      </c>
      <c r="D518" s="46"/>
      <c r="E518" s="46"/>
      <c r="F518" s="46">
        <f t="shared" si="47"/>
        <v>264.39999999999998</v>
      </c>
      <c r="G518" s="93"/>
      <c r="H518" s="135">
        <v>0</v>
      </c>
      <c r="I518" s="43">
        <v>0</v>
      </c>
      <c r="J518" s="43">
        <f t="shared" si="48"/>
        <v>0</v>
      </c>
      <c r="K518" s="135">
        <f t="shared" si="46"/>
        <v>0</v>
      </c>
      <c r="L518" s="137">
        <v>0</v>
      </c>
    </row>
    <row r="519" spans="1:12" x14ac:dyDescent="0.25">
      <c r="A519" s="190">
        <f t="shared" si="49"/>
        <v>139</v>
      </c>
      <c r="B519" s="46" t="s">
        <v>730</v>
      </c>
      <c r="C519" s="46">
        <v>2510.6</v>
      </c>
      <c r="D519" s="46"/>
      <c r="E519" s="46"/>
      <c r="F519" s="46">
        <f t="shared" si="47"/>
        <v>2510.6</v>
      </c>
      <c r="G519" s="93"/>
      <c r="H519" s="135">
        <v>0</v>
      </c>
      <c r="I519" s="43">
        <v>0</v>
      </c>
      <c r="J519" s="43">
        <f t="shared" si="48"/>
        <v>0</v>
      </c>
      <c r="K519" s="135">
        <f t="shared" si="46"/>
        <v>0</v>
      </c>
      <c r="L519" s="137">
        <v>0</v>
      </c>
    </row>
    <row r="520" spans="1:12" x14ac:dyDescent="0.25">
      <c r="A520" s="190">
        <f t="shared" si="49"/>
        <v>140</v>
      </c>
      <c r="B520" s="46" t="s">
        <v>731</v>
      </c>
      <c r="C520" s="46">
        <v>618.6</v>
      </c>
      <c r="D520" s="46"/>
      <c r="E520" s="46">
        <v>97</v>
      </c>
      <c r="F520" s="46">
        <f t="shared" si="47"/>
        <v>715.6</v>
      </c>
      <c r="G520" s="93"/>
      <c r="H520" s="135">
        <v>0</v>
      </c>
      <c r="I520" s="43">
        <v>0</v>
      </c>
      <c r="J520" s="43">
        <f t="shared" si="48"/>
        <v>0</v>
      </c>
      <c r="K520" s="135">
        <f t="shared" si="46"/>
        <v>0</v>
      </c>
      <c r="L520" s="137">
        <v>0</v>
      </c>
    </row>
    <row r="521" spans="1:12" x14ac:dyDescent="0.25">
      <c r="A521" s="190">
        <f t="shared" si="49"/>
        <v>141</v>
      </c>
      <c r="B521" s="46" t="s">
        <v>732</v>
      </c>
      <c r="C521" s="46">
        <v>439.5</v>
      </c>
      <c r="D521" s="46"/>
      <c r="E521" s="46"/>
      <c r="F521" s="46">
        <f t="shared" si="47"/>
        <v>439.5</v>
      </c>
      <c r="G521" s="93"/>
      <c r="H521" s="135">
        <v>0</v>
      </c>
      <c r="I521" s="43">
        <v>0</v>
      </c>
      <c r="J521" s="43">
        <f t="shared" si="48"/>
        <v>0</v>
      </c>
      <c r="K521" s="135">
        <f t="shared" si="46"/>
        <v>0</v>
      </c>
      <c r="L521" s="137">
        <v>0</v>
      </c>
    </row>
    <row r="522" spans="1:12" x14ac:dyDescent="0.25">
      <c r="A522" s="190">
        <f t="shared" si="49"/>
        <v>142</v>
      </c>
      <c r="B522" s="46" t="s">
        <v>733</v>
      </c>
      <c r="C522" s="46">
        <v>489.6</v>
      </c>
      <c r="D522" s="46"/>
      <c r="E522" s="46"/>
      <c r="F522" s="46">
        <f t="shared" si="47"/>
        <v>489.6</v>
      </c>
      <c r="G522" s="93"/>
      <c r="H522" s="135">
        <v>0</v>
      </c>
      <c r="I522" s="43">
        <v>0</v>
      </c>
      <c r="J522" s="43">
        <f t="shared" si="48"/>
        <v>0</v>
      </c>
      <c r="K522" s="135">
        <f t="shared" si="46"/>
        <v>0</v>
      </c>
      <c r="L522" s="137">
        <v>0</v>
      </c>
    </row>
    <row r="523" spans="1:12" x14ac:dyDescent="0.25">
      <c r="A523" s="190">
        <f t="shared" si="49"/>
        <v>143</v>
      </c>
      <c r="B523" s="46" t="s">
        <v>734</v>
      </c>
      <c r="C523" s="46">
        <v>556.5</v>
      </c>
      <c r="D523" s="46"/>
      <c r="E523" s="46"/>
      <c r="F523" s="46">
        <f t="shared" si="47"/>
        <v>556.5</v>
      </c>
      <c r="G523" s="93"/>
      <c r="H523" s="135">
        <v>0</v>
      </c>
      <c r="I523" s="43">
        <v>0</v>
      </c>
      <c r="J523" s="43">
        <f t="shared" si="48"/>
        <v>0</v>
      </c>
      <c r="K523" s="135">
        <f t="shared" si="46"/>
        <v>0</v>
      </c>
      <c r="L523" s="137">
        <v>0</v>
      </c>
    </row>
    <row r="524" spans="1:12" x14ac:dyDescent="0.25">
      <c r="A524" s="190">
        <f t="shared" si="49"/>
        <v>144</v>
      </c>
      <c r="B524" s="46" t="s">
        <v>735</v>
      </c>
      <c r="C524" s="46">
        <v>502</v>
      </c>
      <c r="D524" s="46"/>
      <c r="E524" s="46"/>
      <c r="F524" s="46">
        <f t="shared" si="47"/>
        <v>502</v>
      </c>
      <c r="G524" s="93"/>
      <c r="H524" s="135">
        <v>0</v>
      </c>
      <c r="I524" s="43">
        <v>0</v>
      </c>
      <c r="J524" s="43">
        <f t="shared" si="48"/>
        <v>0</v>
      </c>
      <c r="K524" s="135">
        <f t="shared" si="46"/>
        <v>0</v>
      </c>
      <c r="L524" s="137">
        <v>0</v>
      </c>
    </row>
    <row r="525" spans="1:12" x14ac:dyDescent="0.25">
      <c r="A525" s="190">
        <f t="shared" si="49"/>
        <v>145</v>
      </c>
      <c r="B525" s="46" t="s">
        <v>736</v>
      </c>
      <c r="C525" s="46">
        <v>467.6</v>
      </c>
      <c r="D525" s="46"/>
      <c r="E525" s="46"/>
      <c r="F525" s="46">
        <f t="shared" si="47"/>
        <v>467.6</v>
      </c>
      <c r="G525" s="93"/>
      <c r="H525" s="135">
        <v>0</v>
      </c>
      <c r="I525" s="43">
        <v>0</v>
      </c>
      <c r="J525" s="43">
        <f t="shared" si="48"/>
        <v>0</v>
      </c>
      <c r="K525" s="135">
        <f t="shared" si="46"/>
        <v>0</v>
      </c>
      <c r="L525" s="137">
        <v>0</v>
      </c>
    </row>
    <row r="526" spans="1:12" x14ac:dyDescent="0.25">
      <c r="A526" s="190">
        <f t="shared" si="49"/>
        <v>146</v>
      </c>
      <c r="B526" s="46" t="s">
        <v>737</v>
      </c>
      <c r="C526" s="46">
        <v>493.8</v>
      </c>
      <c r="D526" s="46"/>
      <c r="E526" s="46"/>
      <c r="F526" s="46">
        <f t="shared" si="47"/>
        <v>493.8</v>
      </c>
      <c r="G526" s="93"/>
      <c r="H526" s="135">
        <v>0</v>
      </c>
      <c r="I526" s="43">
        <v>0</v>
      </c>
      <c r="J526" s="43">
        <f t="shared" si="48"/>
        <v>0</v>
      </c>
      <c r="K526" s="135">
        <f t="shared" si="46"/>
        <v>0</v>
      </c>
      <c r="L526" s="137">
        <v>0</v>
      </c>
    </row>
    <row r="527" spans="1:12" x14ac:dyDescent="0.25">
      <c r="A527" s="190">
        <f t="shared" si="49"/>
        <v>147</v>
      </c>
      <c r="B527" s="46" t="s">
        <v>738</v>
      </c>
      <c r="C527" s="46">
        <v>515.79999999999995</v>
      </c>
      <c r="D527" s="46"/>
      <c r="E527" s="46"/>
      <c r="F527" s="46">
        <f t="shared" si="47"/>
        <v>515.79999999999995</v>
      </c>
      <c r="G527" s="93"/>
      <c r="H527" s="135">
        <v>0</v>
      </c>
      <c r="I527" s="43">
        <v>0</v>
      </c>
      <c r="J527" s="43">
        <f t="shared" si="48"/>
        <v>0</v>
      </c>
      <c r="K527" s="135">
        <f t="shared" si="46"/>
        <v>0</v>
      </c>
      <c r="L527" s="137">
        <v>0</v>
      </c>
    </row>
    <row r="528" spans="1:12" x14ac:dyDescent="0.25">
      <c r="A528" s="190">
        <f t="shared" si="49"/>
        <v>148</v>
      </c>
      <c r="B528" s="46" t="s">
        <v>739</v>
      </c>
      <c r="C528" s="46">
        <v>1334.9</v>
      </c>
      <c r="D528" s="46"/>
      <c r="E528" s="46"/>
      <c r="F528" s="46">
        <f t="shared" si="47"/>
        <v>1334.9</v>
      </c>
      <c r="G528" s="93"/>
      <c r="H528" s="135">
        <v>0</v>
      </c>
      <c r="I528" s="43">
        <v>0</v>
      </c>
      <c r="J528" s="43">
        <f t="shared" si="48"/>
        <v>0</v>
      </c>
      <c r="K528" s="135">
        <f t="shared" si="46"/>
        <v>0</v>
      </c>
      <c r="L528" s="137">
        <v>0</v>
      </c>
    </row>
    <row r="529" spans="1:12" x14ac:dyDescent="0.25">
      <c r="A529" s="190">
        <f t="shared" si="49"/>
        <v>149</v>
      </c>
      <c r="B529" s="46" t="s">
        <v>740</v>
      </c>
      <c r="C529" s="46">
        <v>418.1</v>
      </c>
      <c r="D529" s="46"/>
      <c r="E529" s="46"/>
      <c r="F529" s="46">
        <f t="shared" si="47"/>
        <v>418.1</v>
      </c>
      <c r="G529" s="93"/>
      <c r="H529" s="135">
        <v>0</v>
      </c>
      <c r="I529" s="43">
        <v>0</v>
      </c>
      <c r="J529" s="43">
        <f t="shared" si="48"/>
        <v>0</v>
      </c>
      <c r="K529" s="135">
        <f t="shared" si="46"/>
        <v>0</v>
      </c>
      <c r="L529" s="137">
        <v>0</v>
      </c>
    </row>
    <row r="530" spans="1:12" x14ac:dyDescent="0.25">
      <c r="A530" s="190">
        <f t="shared" si="49"/>
        <v>150</v>
      </c>
      <c r="B530" s="46" t="s">
        <v>741</v>
      </c>
      <c r="C530" s="46">
        <v>496.6</v>
      </c>
      <c r="D530" s="46"/>
      <c r="E530" s="46"/>
      <c r="F530" s="46">
        <f t="shared" si="47"/>
        <v>496.6</v>
      </c>
      <c r="G530" s="93"/>
      <c r="H530" s="135">
        <v>0</v>
      </c>
      <c r="I530" s="43">
        <v>0</v>
      </c>
      <c r="J530" s="43">
        <f t="shared" si="48"/>
        <v>0</v>
      </c>
      <c r="K530" s="135">
        <f t="shared" si="46"/>
        <v>0</v>
      </c>
      <c r="L530" s="137">
        <v>0</v>
      </c>
    </row>
    <row r="531" spans="1:12" x14ac:dyDescent="0.25">
      <c r="A531" s="190">
        <f t="shared" si="49"/>
        <v>151</v>
      </c>
      <c r="B531" s="46" t="s">
        <v>742</v>
      </c>
      <c r="C531" s="46">
        <v>357.5</v>
      </c>
      <c r="D531" s="46"/>
      <c r="E531" s="46"/>
      <c r="F531" s="46">
        <f t="shared" si="47"/>
        <v>357.5</v>
      </c>
      <c r="G531" s="93"/>
      <c r="H531" s="135">
        <v>0</v>
      </c>
      <c r="I531" s="43">
        <v>0</v>
      </c>
      <c r="J531" s="43">
        <f t="shared" si="48"/>
        <v>0</v>
      </c>
      <c r="K531" s="135">
        <f t="shared" si="46"/>
        <v>0</v>
      </c>
      <c r="L531" s="137">
        <v>0</v>
      </c>
    </row>
    <row r="532" spans="1:12" x14ac:dyDescent="0.25">
      <c r="A532" s="190">
        <f t="shared" si="49"/>
        <v>152</v>
      </c>
      <c r="B532" s="46" t="s">
        <v>743</v>
      </c>
      <c r="C532" s="46">
        <v>325.89999999999998</v>
      </c>
      <c r="D532" s="46"/>
      <c r="E532" s="46"/>
      <c r="F532" s="46">
        <f t="shared" si="47"/>
        <v>325.89999999999998</v>
      </c>
      <c r="G532" s="93"/>
      <c r="H532" s="135">
        <v>0</v>
      </c>
      <c r="I532" s="43">
        <v>0</v>
      </c>
      <c r="J532" s="43">
        <f t="shared" si="48"/>
        <v>0</v>
      </c>
      <c r="K532" s="135">
        <f t="shared" si="46"/>
        <v>0</v>
      </c>
      <c r="L532" s="137">
        <v>0</v>
      </c>
    </row>
    <row r="533" spans="1:12" x14ac:dyDescent="0.25">
      <c r="A533" s="190">
        <f t="shared" si="49"/>
        <v>153</v>
      </c>
      <c r="B533" s="46" t="s">
        <v>744</v>
      </c>
      <c r="C533" s="46">
        <v>451.9</v>
      </c>
      <c r="D533" s="46"/>
      <c r="E533" s="46"/>
      <c r="F533" s="46">
        <f t="shared" si="47"/>
        <v>451.9</v>
      </c>
      <c r="G533" s="93"/>
      <c r="H533" s="135">
        <v>0</v>
      </c>
      <c r="I533" s="43">
        <v>0</v>
      </c>
      <c r="J533" s="43">
        <f t="shared" si="48"/>
        <v>0</v>
      </c>
      <c r="K533" s="135">
        <f t="shared" si="46"/>
        <v>0</v>
      </c>
      <c r="L533" s="137">
        <v>0</v>
      </c>
    </row>
    <row r="534" spans="1:12" x14ac:dyDescent="0.25">
      <c r="A534" s="190">
        <f t="shared" si="49"/>
        <v>154</v>
      </c>
      <c r="B534" s="46" t="s">
        <v>745</v>
      </c>
      <c r="C534" s="46">
        <v>766.2</v>
      </c>
      <c r="D534" s="46"/>
      <c r="E534" s="46"/>
      <c r="F534" s="46">
        <f t="shared" si="47"/>
        <v>766.2</v>
      </c>
      <c r="G534" s="93"/>
      <c r="H534" s="135">
        <v>0</v>
      </c>
      <c r="I534" s="43">
        <v>0</v>
      </c>
      <c r="J534" s="43">
        <f t="shared" si="48"/>
        <v>0</v>
      </c>
      <c r="K534" s="135">
        <f t="shared" si="46"/>
        <v>0</v>
      </c>
      <c r="L534" s="137">
        <v>0</v>
      </c>
    </row>
    <row r="535" spans="1:12" x14ac:dyDescent="0.25">
      <c r="A535" s="190">
        <f t="shared" si="49"/>
        <v>155</v>
      </c>
      <c r="B535" s="46" t="s">
        <v>746</v>
      </c>
      <c r="C535" s="46">
        <v>402.2</v>
      </c>
      <c r="D535" s="46"/>
      <c r="E535" s="46">
        <v>61</v>
      </c>
      <c r="F535" s="46">
        <f t="shared" si="47"/>
        <v>463.2</v>
      </c>
      <c r="G535" s="93"/>
      <c r="H535" s="135">
        <v>0</v>
      </c>
      <c r="I535" s="43">
        <v>0</v>
      </c>
      <c r="J535" s="43">
        <f t="shared" si="48"/>
        <v>0</v>
      </c>
      <c r="K535" s="135">
        <f t="shared" si="46"/>
        <v>0</v>
      </c>
      <c r="L535" s="137">
        <v>0</v>
      </c>
    </row>
    <row r="536" spans="1:12" x14ac:dyDescent="0.25">
      <c r="A536" s="190">
        <f t="shared" si="49"/>
        <v>156</v>
      </c>
      <c r="B536" s="46" t="s">
        <v>747</v>
      </c>
      <c r="C536" s="46">
        <v>578.1</v>
      </c>
      <c r="D536" s="46"/>
      <c r="E536" s="46"/>
      <c r="F536" s="46">
        <f t="shared" si="47"/>
        <v>578.1</v>
      </c>
      <c r="G536" s="93"/>
      <c r="H536" s="135">
        <v>0</v>
      </c>
      <c r="I536" s="43">
        <v>0</v>
      </c>
      <c r="J536" s="43">
        <f t="shared" si="48"/>
        <v>0</v>
      </c>
      <c r="K536" s="135">
        <f t="shared" si="46"/>
        <v>0</v>
      </c>
      <c r="L536" s="137">
        <v>0</v>
      </c>
    </row>
    <row r="537" spans="1:12" x14ac:dyDescent="0.25">
      <c r="A537" s="190">
        <f t="shared" si="49"/>
        <v>157</v>
      </c>
      <c r="B537" s="46" t="s">
        <v>748</v>
      </c>
      <c r="C537" s="46">
        <v>567.29999999999995</v>
      </c>
      <c r="D537" s="46"/>
      <c r="E537" s="46">
        <v>96.7</v>
      </c>
      <c r="F537" s="46">
        <f t="shared" si="47"/>
        <v>664</v>
      </c>
      <c r="G537" s="93"/>
      <c r="H537" s="135">
        <v>0</v>
      </c>
      <c r="I537" s="43">
        <v>0</v>
      </c>
      <c r="J537" s="43">
        <f t="shared" si="48"/>
        <v>0</v>
      </c>
      <c r="K537" s="135">
        <f t="shared" si="46"/>
        <v>0</v>
      </c>
      <c r="L537" s="137">
        <v>0</v>
      </c>
    </row>
    <row r="538" spans="1:12" x14ac:dyDescent="0.25">
      <c r="A538" s="190">
        <f t="shared" si="49"/>
        <v>158</v>
      </c>
      <c r="B538" s="46" t="s">
        <v>749</v>
      </c>
      <c r="C538" s="46">
        <v>4428.7</v>
      </c>
      <c r="D538" s="46"/>
      <c r="E538" s="46">
        <v>319.5</v>
      </c>
      <c r="F538" s="46">
        <f t="shared" si="47"/>
        <v>4748.2</v>
      </c>
      <c r="G538" s="93"/>
      <c r="H538" s="135">
        <v>0</v>
      </c>
      <c r="I538" s="43">
        <v>0</v>
      </c>
      <c r="J538" s="43">
        <f t="shared" si="48"/>
        <v>0</v>
      </c>
      <c r="K538" s="135">
        <f t="shared" si="46"/>
        <v>0</v>
      </c>
      <c r="L538" s="137">
        <v>0</v>
      </c>
    </row>
    <row r="539" spans="1:12" x14ac:dyDescent="0.25">
      <c r="A539" s="190">
        <f t="shared" si="49"/>
        <v>159</v>
      </c>
      <c r="B539" s="46" t="s">
        <v>750</v>
      </c>
      <c r="C539" s="46">
        <v>231</v>
      </c>
      <c r="D539" s="46"/>
      <c r="E539" s="46"/>
      <c r="F539" s="46">
        <f t="shared" si="47"/>
        <v>231</v>
      </c>
      <c r="G539" s="93"/>
      <c r="H539" s="135">
        <v>0</v>
      </c>
      <c r="I539" s="43">
        <v>0</v>
      </c>
      <c r="J539" s="43">
        <f t="shared" si="48"/>
        <v>0</v>
      </c>
      <c r="K539" s="135">
        <f t="shared" si="46"/>
        <v>0</v>
      </c>
      <c r="L539" s="137">
        <v>0</v>
      </c>
    </row>
    <row r="540" spans="1:12" x14ac:dyDescent="0.25">
      <c r="A540" s="190">
        <f t="shared" si="49"/>
        <v>160</v>
      </c>
      <c r="B540" s="46" t="s">
        <v>751</v>
      </c>
      <c r="C540" s="46">
        <v>260.2</v>
      </c>
      <c r="D540" s="46"/>
      <c r="E540" s="46"/>
      <c r="F540" s="46">
        <f t="shared" si="47"/>
        <v>260.2</v>
      </c>
      <c r="G540" s="93"/>
      <c r="H540" s="135">
        <v>0</v>
      </c>
      <c r="I540" s="43">
        <v>0</v>
      </c>
      <c r="J540" s="43">
        <f t="shared" si="48"/>
        <v>0</v>
      </c>
      <c r="K540" s="135">
        <f t="shared" si="46"/>
        <v>0</v>
      </c>
      <c r="L540" s="137">
        <v>0</v>
      </c>
    </row>
    <row r="541" spans="1:12" x14ac:dyDescent="0.25">
      <c r="A541" s="190">
        <f t="shared" si="49"/>
        <v>161</v>
      </c>
      <c r="B541" s="46" t="s">
        <v>1361</v>
      </c>
      <c r="C541" s="68">
        <v>678.5</v>
      </c>
      <c r="D541" s="68"/>
      <c r="E541" s="68"/>
      <c r="F541" s="68">
        <f t="shared" si="47"/>
        <v>678.5</v>
      </c>
      <c r="G541" s="93"/>
      <c r="H541" s="135">
        <f>G541*1921.89</f>
        <v>0</v>
      </c>
      <c r="I541" s="43">
        <f t="shared" ref="I541:I604" si="50">H541*0.3677</f>
        <v>0</v>
      </c>
      <c r="J541" s="43">
        <f t="shared" si="48"/>
        <v>0</v>
      </c>
      <c r="K541" s="135">
        <f t="shared" si="46"/>
        <v>0</v>
      </c>
      <c r="L541" s="137">
        <f t="shared" ref="L541:L572" si="51">(H541+I541+J541+K541)/F541</f>
        <v>0</v>
      </c>
    </row>
    <row r="542" spans="1:12" x14ac:dyDescent="0.25">
      <c r="A542" s="190">
        <f t="shared" si="49"/>
        <v>162</v>
      </c>
      <c r="B542" s="46" t="s">
        <v>1362</v>
      </c>
      <c r="C542" s="68">
        <v>713</v>
      </c>
      <c r="D542" s="68">
        <v>20</v>
      </c>
      <c r="E542" s="68"/>
      <c r="F542" s="68">
        <f t="shared" si="47"/>
        <v>733</v>
      </c>
      <c r="G542" s="93"/>
      <c r="H542" s="135">
        <f t="shared" ref="H542:H605" si="52">G542*1921.89</f>
        <v>0</v>
      </c>
      <c r="I542" s="43">
        <f t="shared" si="50"/>
        <v>0</v>
      </c>
      <c r="J542" s="43">
        <f t="shared" si="48"/>
        <v>0</v>
      </c>
      <c r="K542" s="135">
        <f t="shared" si="46"/>
        <v>0</v>
      </c>
      <c r="L542" s="137">
        <f t="shared" si="51"/>
        <v>0</v>
      </c>
    </row>
    <row r="543" spans="1:12" x14ac:dyDescent="0.25">
      <c r="A543" s="190">
        <f t="shared" si="49"/>
        <v>163</v>
      </c>
      <c r="B543" s="46" t="s">
        <v>1363</v>
      </c>
      <c r="C543" s="68">
        <v>922.8</v>
      </c>
      <c r="D543" s="68"/>
      <c r="E543" s="68"/>
      <c r="F543" s="68">
        <f t="shared" si="47"/>
        <v>922.8</v>
      </c>
      <c r="G543" s="93"/>
      <c r="H543" s="135">
        <f t="shared" si="52"/>
        <v>0</v>
      </c>
      <c r="I543" s="43">
        <f t="shared" si="50"/>
        <v>0</v>
      </c>
      <c r="J543" s="43">
        <f t="shared" si="48"/>
        <v>0</v>
      </c>
      <c r="K543" s="135">
        <f t="shared" si="46"/>
        <v>0</v>
      </c>
      <c r="L543" s="137">
        <f t="shared" si="51"/>
        <v>0</v>
      </c>
    </row>
    <row r="544" spans="1:12" x14ac:dyDescent="0.25">
      <c r="A544" s="190">
        <f t="shared" si="49"/>
        <v>164</v>
      </c>
      <c r="B544" s="46" t="s">
        <v>1364</v>
      </c>
      <c r="C544" s="68">
        <v>396.9</v>
      </c>
      <c r="D544" s="68"/>
      <c r="E544" s="68"/>
      <c r="F544" s="68">
        <f t="shared" si="47"/>
        <v>396.9</v>
      </c>
      <c r="G544" s="93"/>
      <c r="H544" s="135">
        <f t="shared" si="52"/>
        <v>0</v>
      </c>
      <c r="I544" s="43">
        <f t="shared" si="50"/>
        <v>0</v>
      </c>
      <c r="J544" s="43">
        <f t="shared" si="48"/>
        <v>0</v>
      </c>
      <c r="K544" s="135">
        <f t="shared" si="46"/>
        <v>0</v>
      </c>
      <c r="L544" s="137">
        <f t="shared" si="51"/>
        <v>0</v>
      </c>
    </row>
    <row r="545" spans="1:12" x14ac:dyDescent="0.25">
      <c r="A545" s="190">
        <f t="shared" si="49"/>
        <v>165</v>
      </c>
      <c r="B545" s="46" t="s">
        <v>1365</v>
      </c>
      <c r="C545" s="68">
        <v>817.4</v>
      </c>
      <c r="D545" s="68">
        <v>44.7</v>
      </c>
      <c r="E545" s="68">
        <v>29.9</v>
      </c>
      <c r="F545" s="68">
        <f t="shared" si="47"/>
        <v>892</v>
      </c>
      <c r="G545" s="93"/>
      <c r="H545" s="135">
        <f t="shared" si="52"/>
        <v>0</v>
      </c>
      <c r="I545" s="43">
        <f t="shared" si="50"/>
        <v>0</v>
      </c>
      <c r="J545" s="43">
        <f t="shared" si="48"/>
        <v>0</v>
      </c>
      <c r="K545" s="135">
        <f t="shared" si="46"/>
        <v>0</v>
      </c>
      <c r="L545" s="137">
        <f t="shared" si="51"/>
        <v>0</v>
      </c>
    </row>
    <row r="546" spans="1:12" x14ac:dyDescent="0.25">
      <c r="A546" s="190">
        <f t="shared" si="49"/>
        <v>166</v>
      </c>
      <c r="B546" s="46" t="s">
        <v>1366</v>
      </c>
      <c r="C546" s="68">
        <v>872.1</v>
      </c>
      <c r="D546" s="68"/>
      <c r="E546" s="68"/>
      <c r="F546" s="68">
        <f t="shared" si="47"/>
        <v>872.1</v>
      </c>
      <c r="G546" s="93"/>
      <c r="H546" s="135">
        <f t="shared" si="52"/>
        <v>0</v>
      </c>
      <c r="I546" s="43">
        <f t="shared" si="50"/>
        <v>0</v>
      </c>
      <c r="J546" s="43">
        <f t="shared" si="48"/>
        <v>0</v>
      </c>
      <c r="K546" s="135">
        <f t="shared" si="46"/>
        <v>0</v>
      </c>
      <c r="L546" s="137">
        <f t="shared" si="51"/>
        <v>0</v>
      </c>
    </row>
    <row r="547" spans="1:12" x14ac:dyDescent="0.25">
      <c r="A547" s="190">
        <f t="shared" si="49"/>
        <v>167</v>
      </c>
      <c r="B547" s="46" t="s">
        <v>1367</v>
      </c>
      <c r="C547" s="68">
        <v>654.1</v>
      </c>
      <c r="D547" s="68"/>
      <c r="E547" s="68">
        <v>31.8</v>
      </c>
      <c r="F547" s="68">
        <f t="shared" si="47"/>
        <v>685.9</v>
      </c>
      <c r="G547" s="93"/>
      <c r="H547" s="135">
        <f t="shared" si="52"/>
        <v>0</v>
      </c>
      <c r="I547" s="43">
        <f t="shared" si="50"/>
        <v>0</v>
      </c>
      <c r="J547" s="43">
        <f t="shared" si="48"/>
        <v>0</v>
      </c>
      <c r="K547" s="135">
        <f t="shared" ref="K547:K610" si="53">G547*408.88</f>
        <v>0</v>
      </c>
      <c r="L547" s="137">
        <f t="shared" si="51"/>
        <v>0</v>
      </c>
    </row>
    <row r="548" spans="1:12" x14ac:dyDescent="0.25">
      <c r="A548" s="190">
        <f t="shared" si="49"/>
        <v>168</v>
      </c>
      <c r="B548" s="46" t="s">
        <v>1368</v>
      </c>
      <c r="C548" s="68">
        <v>253.3</v>
      </c>
      <c r="D548" s="68">
        <v>10.1</v>
      </c>
      <c r="E548" s="68"/>
      <c r="F548" s="68">
        <f t="shared" si="47"/>
        <v>263.40000000000003</v>
      </c>
      <c r="G548" s="93"/>
      <c r="H548" s="135">
        <f t="shared" si="52"/>
        <v>0</v>
      </c>
      <c r="I548" s="43">
        <f t="shared" si="50"/>
        <v>0</v>
      </c>
      <c r="J548" s="43">
        <f t="shared" si="48"/>
        <v>0</v>
      </c>
      <c r="K548" s="135">
        <f t="shared" si="53"/>
        <v>0</v>
      </c>
      <c r="L548" s="137">
        <f t="shared" si="51"/>
        <v>0</v>
      </c>
    </row>
    <row r="549" spans="1:12" x14ac:dyDescent="0.25">
      <c r="A549" s="190">
        <f t="shared" si="49"/>
        <v>169</v>
      </c>
      <c r="B549" s="46" t="s">
        <v>1369</v>
      </c>
      <c r="C549" s="68">
        <v>603.79999999999995</v>
      </c>
      <c r="D549" s="68"/>
      <c r="E549" s="68"/>
      <c r="F549" s="68">
        <f t="shared" si="47"/>
        <v>603.79999999999995</v>
      </c>
      <c r="G549" s="93"/>
      <c r="H549" s="135">
        <f t="shared" si="52"/>
        <v>0</v>
      </c>
      <c r="I549" s="43">
        <f t="shared" si="50"/>
        <v>0</v>
      </c>
      <c r="J549" s="43">
        <f t="shared" si="48"/>
        <v>0</v>
      </c>
      <c r="K549" s="135">
        <f t="shared" si="53"/>
        <v>0</v>
      </c>
      <c r="L549" s="137">
        <f t="shared" si="51"/>
        <v>0</v>
      </c>
    </row>
    <row r="550" spans="1:12" x14ac:dyDescent="0.25">
      <c r="A550" s="190">
        <f t="shared" si="49"/>
        <v>170</v>
      </c>
      <c r="B550" s="46" t="s">
        <v>1370</v>
      </c>
      <c r="C550" s="68">
        <v>664</v>
      </c>
      <c r="D550" s="68">
        <v>24.3</v>
      </c>
      <c r="E550" s="68"/>
      <c r="F550" s="68">
        <f t="shared" si="47"/>
        <v>688.3</v>
      </c>
      <c r="G550" s="93"/>
      <c r="H550" s="135">
        <f t="shared" si="52"/>
        <v>0</v>
      </c>
      <c r="I550" s="43">
        <f t="shared" si="50"/>
        <v>0</v>
      </c>
      <c r="J550" s="43">
        <f t="shared" si="48"/>
        <v>0</v>
      </c>
      <c r="K550" s="135">
        <f t="shared" si="53"/>
        <v>0</v>
      </c>
      <c r="L550" s="137">
        <f t="shared" si="51"/>
        <v>0</v>
      </c>
    </row>
    <row r="551" spans="1:12" x14ac:dyDescent="0.25">
      <c r="A551" s="190">
        <f t="shared" si="49"/>
        <v>171</v>
      </c>
      <c r="B551" s="46" t="s">
        <v>1371</v>
      </c>
      <c r="C551" s="68">
        <v>621.6</v>
      </c>
      <c r="D551" s="68"/>
      <c r="E551" s="68"/>
      <c r="F551" s="68">
        <f t="shared" si="47"/>
        <v>621.6</v>
      </c>
      <c r="G551" s="93"/>
      <c r="H551" s="135">
        <f t="shared" si="52"/>
        <v>0</v>
      </c>
      <c r="I551" s="43">
        <f t="shared" si="50"/>
        <v>0</v>
      </c>
      <c r="J551" s="43">
        <f t="shared" si="48"/>
        <v>0</v>
      </c>
      <c r="K551" s="135">
        <f t="shared" si="53"/>
        <v>0</v>
      </c>
      <c r="L551" s="137">
        <f t="shared" si="51"/>
        <v>0</v>
      </c>
    </row>
    <row r="552" spans="1:12" x14ac:dyDescent="0.25">
      <c r="A552" s="190">
        <f t="shared" si="49"/>
        <v>172</v>
      </c>
      <c r="B552" s="46" t="s">
        <v>1372</v>
      </c>
      <c r="C552" s="68">
        <v>547.1</v>
      </c>
      <c r="D552" s="68">
        <v>23.2</v>
      </c>
      <c r="E552" s="68"/>
      <c r="F552" s="68">
        <f t="shared" si="47"/>
        <v>570.30000000000007</v>
      </c>
      <c r="G552" s="93"/>
      <c r="H552" s="135">
        <f t="shared" si="52"/>
        <v>0</v>
      </c>
      <c r="I552" s="43">
        <f t="shared" si="50"/>
        <v>0</v>
      </c>
      <c r="J552" s="43">
        <f t="shared" si="48"/>
        <v>0</v>
      </c>
      <c r="K552" s="135">
        <f t="shared" si="53"/>
        <v>0</v>
      </c>
      <c r="L552" s="137">
        <f t="shared" si="51"/>
        <v>0</v>
      </c>
    </row>
    <row r="553" spans="1:12" x14ac:dyDescent="0.25">
      <c r="A553" s="190">
        <f t="shared" si="49"/>
        <v>173</v>
      </c>
      <c r="B553" s="46" t="s">
        <v>1373</v>
      </c>
      <c r="C553" s="68">
        <v>536.29999999999995</v>
      </c>
      <c r="D553" s="68"/>
      <c r="E553" s="68">
        <v>85.9</v>
      </c>
      <c r="F553" s="68">
        <f t="shared" si="47"/>
        <v>622.19999999999993</v>
      </c>
      <c r="G553" s="93"/>
      <c r="H553" s="135">
        <f t="shared" si="52"/>
        <v>0</v>
      </c>
      <c r="I553" s="43">
        <f t="shared" si="50"/>
        <v>0</v>
      </c>
      <c r="J553" s="43">
        <f t="shared" si="48"/>
        <v>0</v>
      </c>
      <c r="K553" s="135">
        <f t="shared" si="53"/>
        <v>0</v>
      </c>
      <c r="L553" s="137">
        <f t="shared" si="51"/>
        <v>0</v>
      </c>
    </row>
    <row r="554" spans="1:12" x14ac:dyDescent="0.25">
      <c r="A554" s="190">
        <f t="shared" si="49"/>
        <v>174</v>
      </c>
      <c r="B554" s="46" t="s">
        <v>1374</v>
      </c>
      <c r="C554" s="68">
        <v>523.03</v>
      </c>
      <c r="D554" s="68"/>
      <c r="E554" s="68"/>
      <c r="F554" s="68">
        <f t="shared" si="47"/>
        <v>523.03</v>
      </c>
      <c r="G554" s="93"/>
      <c r="H554" s="135">
        <f t="shared" si="52"/>
        <v>0</v>
      </c>
      <c r="I554" s="43">
        <f t="shared" si="50"/>
        <v>0</v>
      </c>
      <c r="J554" s="43">
        <f t="shared" si="48"/>
        <v>0</v>
      </c>
      <c r="K554" s="135">
        <f t="shared" si="53"/>
        <v>0</v>
      </c>
      <c r="L554" s="137">
        <f t="shared" si="51"/>
        <v>0</v>
      </c>
    </row>
    <row r="555" spans="1:12" x14ac:dyDescent="0.25">
      <c r="A555" s="190">
        <f t="shared" si="49"/>
        <v>175</v>
      </c>
      <c r="B555" s="46" t="s">
        <v>1375</v>
      </c>
      <c r="C555" s="68">
        <v>628.20000000000005</v>
      </c>
      <c r="D555" s="68"/>
      <c r="E555" s="68">
        <v>93.9</v>
      </c>
      <c r="F555" s="68">
        <f t="shared" si="47"/>
        <v>722.1</v>
      </c>
      <c r="G555" s="93"/>
      <c r="H555" s="135">
        <f t="shared" si="52"/>
        <v>0</v>
      </c>
      <c r="I555" s="43">
        <f t="shared" si="50"/>
        <v>0</v>
      </c>
      <c r="J555" s="43">
        <f t="shared" si="48"/>
        <v>0</v>
      </c>
      <c r="K555" s="135">
        <f t="shared" si="53"/>
        <v>0</v>
      </c>
      <c r="L555" s="137">
        <f t="shared" si="51"/>
        <v>0</v>
      </c>
    </row>
    <row r="556" spans="1:12" x14ac:dyDescent="0.25">
      <c r="A556" s="190">
        <f t="shared" si="49"/>
        <v>176</v>
      </c>
      <c r="B556" s="46" t="s">
        <v>1376</v>
      </c>
      <c r="C556" s="68">
        <v>570.4</v>
      </c>
      <c r="D556" s="68"/>
      <c r="E556" s="68"/>
      <c r="F556" s="68">
        <f t="shared" si="47"/>
        <v>570.4</v>
      </c>
      <c r="G556" s="93"/>
      <c r="H556" s="135">
        <f t="shared" si="52"/>
        <v>0</v>
      </c>
      <c r="I556" s="43">
        <f t="shared" si="50"/>
        <v>0</v>
      </c>
      <c r="J556" s="43">
        <f t="shared" si="48"/>
        <v>0</v>
      </c>
      <c r="K556" s="135">
        <f t="shared" si="53"/>
        <v>0</v>
      </c>
      <c r="L556" s="137">
        <f t="shared" si="51"/>
        <v>0</v>
      </c>
    </row>
    <row r="557" spans="1:12" x14ac:dyDescent="0.25">
      <c r="A557" s="190">
        <f t="shared" si="49"/>
        <v>177</v>
      </c>
      <c r="B557" s="46" t="s">
        <v>1377</v>
      </c>
      <c r="C557" s="68">
        <v>672.28</v>
      </c>
      <c r="D557" s="68">
        <v>45.9</v>
      </c>
      <c r="E557" s="68"/>
      <c r="F557" s="68">
        <f t="shared" si="47"/>
        <v>718.18</v>
      </c>
      <c r="G557" s="93"/>
      <c r="H557" s="135">
        <f t="shared" si="52"/>
        <v>0</v>
      </c>
      <c r="I557" s="43">
        <f t="shared" si="50"/>
        <v>0</v>
      </c>
      <c r="J557" s="43">
        <f t="shared" si="48"/>
        <v>0</v>
      </c>
      <c r="K557" s="135">
        <f t="shared" si="53"/>
        <v>0</v>
      </c>
      <c r="L557" s="137">
        <f t="shared" si="51"/>
        <v>0</v>
      </c>
    </row>
    <row r="558" spans="1:12" x14ac:dyDescent="0.25">
      <c r="A558" s="190">
        <f t="shared" si="49"/>
        <v>178</v>
      </c>
      <c r="B558" s="46" t="s">
        <v>1378</v>
      </c>
      <c r="C558" s="68">
        <v>862.5</v>
      </c>
      <c r="D558" s="68"/>
      <c r="E558" s="68"/>
      <c r="F558" s="68">
        <f t="shared" si="47"/>
        <v>862.5</v>
      </c>
      <c r="G558" s="93"/>
      <c r="H558" s="135">
        <f t="shared" si="52"/>
        <v>0</v>
      </c>
      <c r="I558" s="43">
        <f t="shared" si="50"/>
        <v>0</v>
      </c>
      <c r="J558" s="43">
        <f t="shared" si="48"/>
        <v>0</v>
      </c>
      <c r="K558" s="135">
        <f t="shared" si="53"/>
        <v>0</v>
      </c>
      <c r="L558" s="137">
        <f t="shared" si="51"/>
        <v>0</v>
      </c>
    </row>
    <row r="559" spans="1:12" x14ac:dyDescent="0.25">
      <c r="A559" s="190">
        <f t="shared" si="49"/>
        <v>179</v>
      </c>
      <c r="B559" s="46" t="s">
        <v>1379</v>
      </c>
      <c r="C559" s="68">
        <v>693.7</v>
      </c>
      <c r="D559" s="68">
        <v>26.4</v>
      </c>
      <c r="E559" s="68"/>
      <c r="F559" s="68">
        <f t="shared" si="47"/>
        <v>720.1</v>
      </c>
      <c r="G559" s="93"/>
      <c r="H559" s="135">
        <f t="shared" si="52"/>
        <v>0</v>
      </c>
      <c r="I559" s="43">
        <f t="shared" si="50"/>
        <v>0</v>
      </c>
      <c r="J559" s="43">
        <f t="shared" si="48"/>
        <v>0</v>
      </c>
      <c r="K559" s="135">
        <f t="shared" si="53"/>
        <v>0</v>
      </c>
      <c r="L559" s="137">
        <f t="shared" si="51"/>
        <v>0</v>
      </c>
    </row>
    <row r="560" spans="1:12" x14ac:dyDescent="0.25">
      <c r="A560" s="190">
        <f t="shared" si="49"/>
        <v>180</v>
      </c>
      <c r="B560" s="46" t="s">
        <v>1380</v>
      </c>
      <c r="C560" s="68">
        <v>689.6</v>
      </c>
      <c r="D560" s="68"/>
      <c r="E560" s="68"/>
      <c r="F560" s="68">
        <f t="shared" si="47"/>
        <v>689.6</v>
      </c>
      <c r="G560" s="93"/>
      <c r="H560" s="135">
        <f t="shared" si="52"/>
        <v>0</v>
      </c>
      <c r="I560" s="43">
        <f t="shared" si="50"/>
        <v>0</v>
      </c>
      <c r="J560" s="43">
        <f t="shared" si="48"/>
        <v>0</v>
      </c>
      <c r="K560" s="135">
        <f t="shared" si="53"/>
        <v>0</v>
      </c>
      <c r="L560" s="137">
        <f t="shared" si="51"/>
        <v>0</v>
      </c>
    </row>
    <row r="561" spans="1:12" x14ac:dyDescent="0.25">
      <c r="A561" s="190">
        <f t="shared" si="49"/>
        <v>181</v>
      </c>
      <c r="B561" s="46" t="s">
        <v>1381</v>
      </c>
      <c r="C561" s="68">
        <v>599</v>
      </c>
      <c r="D561" s="68"/>
      <c r="E561" s="68">
        <v>61.7</v>
      </c>
      <c r="F561" s="68">
        <f t="shared" si="47"/>
        <v>660.7</v>
      </c>
      <c r="G561" s="93"/>
      <c r="H561" s="135">
        <f t="shared" si="52"/>
        <v>0</v>
      </c>
      <c r="I561" s="43">
        <f t="shared" si="50"/>
        <v>0</v>
      </c>
      <c r="J561" s="43">
        <f t="shared" si="48"/>
        <v>0</v>
      </c>
      <c r="K561" s="135">
        <f t="shared" si="53"/>
        <v>0</v>
      </c>
      <c r="L561" s="137">
        <f t="shared" si="51"/>
        <v>0</v>
      </c>
    </row>
    <row r="562" spans="1:12" x14ac:dyDescent="0.25">
      <c r="A562" s="190">
        <f t="shared" si="49"/>
        <v>182</v>
      </c>
      <c r="B562" s="46" t="s">
        <v>1382</v>
      </c>
      <c r="C562" s="68">
        <v>502.6</v>
      </c>
      <c r="D562" s="68"/>
      <c r="E562" s="68">
        <v>53.9</v>
      </c>
      <c r="F562" s="68">
        <f t="shared" si="47"/>
        <v>556.5</v>
      </c>
      <c r="G562" s="93"/>
      <c r="H562" s="135">
        <f t="shared" si="52"/>
        <v>0</v>
      </c>
      <c r="I562" s="43">
        <f t="shared" si="50"/>
        <v>0</v>
      </c>
      <c r="J562" s="43">
        <f t="shared" si="48"/>
        <v>0</v>
      </c>
      <c r="K562" s="135">
        <f t="shared" si="53"/>
        <v>0</v>
      </c>
      <c r="L562" s="137">
        <f t="shared" si="51"/>
        <v>0</v>
      </c>
    </row>
    <row r="563" spans="1:12" x14ac:dyDescent="0.25">
      <c r="A563" s="190">
        <f t="shared" si="49"/>
        <v>183</v>
      </c>
      <c r="B563" s="46" t="s">
        <v>1383</v>
      </c>
      <c r="C563" s="68">
        <v>4995.63</v>
      </c>
      <c r="D563" s="68">
        <v>255.4</v>
      </c>
      <c r="E563" s="68">
        <v>189.6</v>
      </c>
      <c r="F563" s="68">
        <f t="shared" si="47"/>
        <v>5440.63</v>
      </c>
      <c r="G563" s="93"/>
      <c r="H563" s="135">
        <f t="shared" si="52"/>
        <v>0</v>
      </c>
      <c r="I563" s="43">
        <f t="shared" si="50"/>
        <v>0</v>
      </c>
      <c r="J563" s="43">
        <f t="shared" si="48"/>
        <v>0</v>
      </c>
      <c r="K563" s="135">
        <f t="shared" si="53"/>
        <v>0</v>
      </c>
      <c r="L563" s="137">
        <f t="shared" si="51"/>
        <v>0</v>
      </c>
    </row>
    <row r="564" spans="1:12" x14ac:dyDescent="0.25">
      <c r="A564" s="190">
        <f t="shared" si="49"/>
        <v>184</v>
      </c>
      <c r="B564" s="46" t="s">
        <v>1384</v>
      </c>
      <c r="C564" s="68">
        <v>574.70000000000005</v>
      </c>
      <c r="D564" s="68">
        <v>14</v>
      </c>
      <c r="E564" s="68"/>
      <c r="F564" s="68">
        <f t="shared" si="47"/>
        <v>588.70000000000005</v>
      </c>
      <c r="G564" s="93"/>
      <c r="H564" s="135">
        <f t="shared" si="52"/>
        <v>0</v>
      </c>
      <c r="I564" s="43">
        <f t="shared" si="50"/>
        <v>0</v>
      </c>
      <c r="J564" s="43">
        <f t="shared" si="48"/>
        <v>0</v>
      </c>
      <c r="K564" s="135">
        <f t="shared" si="53"/>
        <v>0</v>
      </c>
      <c r="L564" s="137">
        <f t="shared" si="51"/>
        <v>0</v>
      </c>
    </row>
    <row r="565" spans="1:12" x14ac:dyDescent="0.25">
      <c r="A565" s="190">
        <f t="shared" si="49"/>
        <v>185</v>
      </c>
      <c r="B565" s="46" t="s">
        <v>1385</v>
      </c>
      <c r="C565" s="68">
        <v>666.7</v>
      </c>
      <c r="D565" s="68"/>
      <c r="E565" s="68">
        <v>37.9</v>
      </c>
      <c r="F565" s="68">
        <f t="shared" ref="F565:F628" si="54">C565+D565+E565</f>
        <v>704.6</v>
      </c>
      <c r="G565" s="93"/>
      <c r="H565" s="135">
        <f t="shared" si="52"/>
        <v>0</v>
      </c>
      <c r="I565" s="43">
        <f t="shared" si="50"/>
        <v>0</v>
      </c>
      <c r="J565" s="43">
        <f t="shared" si="48"/>
        <v>0</v>
      </c>
      <c r="K565" s="135">
        <f t="shared" si="53"/>
        <v>0</v>
      </c>
      <c r="L565" s="137">
        <f t="shared" si="51"/>
        <v>0</v>
      </c>
    </row>
    <row r="566" spans="1:12" x14ac:dyDescent="0.25">
      <c r="A566" s="190">
        <f t="shared" si="49"/>
        <v>186</v>
      </c>
      <c r="B566" s="46" t="s">
        <v>1386</v>
      </c>
      <c r="C566" s="68">
        <v>663.6</v>
      </c>
      <c r="D566" s="68"/>
      <c r="E566" s="68"/>
      <c r="F566" s="68">
        <f t="shared" si="54"/>
        <v>663.6</v>
      </c>
      <c r="G566" s="93"/>
      <c r="H566" s="135">
        <f t="shared" si="52"/>
        <v>0</v>
      </c>
      <c r="I566" s="43">
        <f t="shared" si="50"/>
        <v>0</v>
      </c>
      <c r="J566" s="43">
        <f t="shared" si="48"/>
        <v>0</v>
      </c>
      <c r="K566" s="135">
        <f t="shared" si="53"/>
        <v>0</v>
      </c>
      <c r="L566" s="137">
        <f t="shared" si="51"/>
        <v>0</v>
      </c>
    </row>
    <row r="567" spans="1:12" x14ac:dyDescent="0.25">
      <c r="A567" s="190">
        <f t="shared" si="49"/>
        <v>187</v>
      </c>
      <c r="B567" s="46" t="s">
        <v>1387</v>
      </c>
      <c r="C567" s="68">
        <v>693.2</v>
      </c>
      <c r="D567" s="68"/>
      <c r="E567" s="68"/>
      <c r="F567" s="68">
        <f t="shared" si="54"/>
        <v>693.2</v>
      </c>
      <c r="G567" s="93"/>
      <c r="H567" s="135">
        <f t="shared" si="52"/>
        <v>0</v>
      </c>
      <c r="I567" s="43">
        <f t="shared" si="50"/>
        <v>0</v>
      </c>
      <c r="J567" s="43">
        <f t="shared" si="48"/>
        <v>0</v>
      </c>
      <c r="K567" s="135">
        <f t="shared" si="53"/>
        <v>0</v>
      </c>
      <c r="L567" s="137">
        <f t="shared" si="51"/>
        <v>0</v>
      </c>
    </row>
    <row r="568" spans="1:12" x14ac:dyDescent="0.25">
      <c r="A568" s="190">
        <f t="shared" si="49"/>
        <v>188</v>
      </c>
      <c r="B568" s="46" t="s">
        <v>1388</v>
      </c>
      <c r="C568" s="68">
        <v>777.3</v>
      </c>
      <c r="D568" s="68"/>
      <c r="E568" s="68">
        <v>88.3</v>
      </c>
      <c r="F568" s="68">
        <f t="shared" si="54"/>
        <v>865.59999999999991</v>
      </c>
      <c r="G568" s="93"/>
      <c r="H568" s="135">
        <f t="shared" si="52"/>
        <v>0</v>
      </c>
      <c r="I568" s="43">
        <f t="shared" si="50"/>
        <v>0</v>
      </c>
      <c r="J568" s="43">
        <f t="shared" si="48"/>
        <v>0</v>
      </c>
      <c r="K568" s="135">
        <f t="shared" si="53"/>
        <v>0</v>
      </c>
      <c r="L568" s="137">
        <f t="shared" si="51"/>
        <v>0</v>
      </c>
    </row>
    <row r="569" spans="1:12" x14ac:dyDescent="0.25">
      <c r="A569" s="190">
        <f t="shared" si="49"/>
        <v>189</v>
      </c>
      <c r="B569" s="46" t="s">
        <v>1389</v>
      </c>
      <c r="C569" s="68">
        <v>635.6</v>
      </c>
      <c r="D569" s="68"/>
      <c r="E569" s="68"/>
      <c r="F569" s="68">
        <f t="shared" si="54"/>
        <v>635.6</v>
      </c>
      <c r="G569" s="93"/>
      <c r="H569" s="135">
        <f t="shared" si="52"/>
        <v>0</v>
      </c>
      <c r="I569" s="43">
        <f t="shared" si="50"/>
        <v>0</v>
      </c>
      <c r="J569" s="43">
        <f t="shared" si="48"/>
        <v>0</v>
      </c>
      <c r="K569" s="135">
        <f t="shared" si="53"/>
        <v>0</v>
      </c>
      <c r="L569" s="137">
        <f t="shared" si="51"/>
        <v>0</v>
      </c>
    </row>
    <row r="570" spans="1:12" x14ac:dyDescent="0.25">
      <c r="A570" s="190">
        <f t="shared" si="49"/>
        <v>190</v>
      </c>
      <c r="B570" s="46" t="s">
        <v>1390</v>
      </c>
      <c r="C570" s="68">
        <v>504.2</v>
      </c>
      <c r="D570" s="68"/>
      <c r="E570" s="68"/>
      <c r="F570" s="68">
        <f t="shared" si="54"/>
        <v>504.2</v>
      </c>
      <c r="G570" s="93"/>
      <c r="H570" s="135">
        <f t="shared" si="52"/>
        <v>0</v>
      </c>
      <c r="I570" s="43">
        <f t="shared" si="50"/>
        <v>0</v>
      </c>
      <c r="J570" s="43">
        <f t="shared" si="48"/>
        <v>0</v>
      </c>
      <c r="K570" s="135">
        <f t="shared" si="53"/>
        <v>0</v>
      </c>
      <c r="L570" s="137">
        <f t="shared" si="51"/>
        <v>0</v>
      </c>
    </row>
    <row r="571" spans="1:12" x14ac:dyDescent="0.25">
      <c r="A571" s="190">
        <f t="shared" si="49"/>
        <v>191</v>
      </c>
      <c r="B571" s="46" t="s">
        <v>1391</v>
      </c>
      <c r="C571" s="68">
        <v>166</v>
      </c>
      <c r="D571" s="68"/>
      <c r="E571" s="68"/>
      <c r="F571" s="68">
        <f t="shared" si="54"/>
        <v>166</v>
      </c>
      <c r="G571" s="93"/>
      <c r="H571" s="135">
        <f t="shared" si="52"/>
        <v>0</v>
      </c>
      <c r="I571" s="43">
        <f t="shared" si="50"/>
        <v>0</v>
      </c>
      <c r="J571" s="43">
        <f t="shared" si="48"/>
        <v>0</v>
      </c>
      <c r="K571" s="135">
        <f t="shared" si="53"/>
        <v>0</v>
      </c>
      <c r="L571" s="137">
        <f t="shared" si="51"/>
        <v>0</v>
      </c>
    </row>
    <row r="572" spans="1:12" x14ac:dyDescent="0.25">
      <c r="A572" s="190">
        <f t="shared" si="49"/>
        <v>192</v>
      </c>
      <c r="B572" s="46" t="s">
        <v>1392</v>
      </c>
      <c r="C572" s="68">
        <v>588.9</v>
      </c>
      <c r="D572" s="68"/>
      <c r="E572" s="68"/>
      <c r="F572" s="68">
        <f t="shared" si="54"/>
        <v>588.9</v>
      </c>
      <c r="G572" s="93"/>
      <c r="H572" s="135">
        <f t="shared" si="52"/>
        <v>0</v>
      </c>
      <c r="I572" s="43">
        <f t="shared" si="50"/>
        <v>0</v>
      </c>
      <c r="J572" s="43">
        <f t="shared" ref="J572:J635" si="55">H572*0.21</f>
        <v>0</v>
      </c>
      <c r="K572" s="135">
        <f t="shared" si="53"/>
        <v>0</v>
      </c>
      <c r="L572" s="137">
        <f t="shared" si="51"/>
        <v>0</v>
      </c>
    </row>
    <row r="573" spans="1:12" x14ac:dyDescent="0.25">
      <c r="A573" s="190">
        <f t="shared" si="49"/>
        <v>193</v>
      </c>
      <c r="B573" s="46" t="s">
        <v>1393</v>
      </c>
      <c r="C573" s="68">
        <v>659.3</v>
      </c>
      <c r="D573" s="68"/>
      <c r="E573" s="68"/>
      <c r="F573" s="68">
        <f t="shared" si="54"/>
        <v>659.3</v>
      </c>
      <c r="G573" s="93"/>
      <c r="H573" s="135">
        <f t="shared" si="52"/>
        <v>0</v>
      </c>
      <c r="I573" s="43">
        <f t="shared" si="50"/>
        <v>0</v>
      </c>
      <c r="J573" s="43">
        <f t="shared" si="55"/>
        <v>0</v>
      </c>
      <c r="K573" s="135">
        <f t="shared" si="53"/>
        <v>0</v>
      </c>
      <c r="L573" s="137">
        <f t="shared" ref="L573:L604" si="56">(H573+I573+J573+K573)/F573</f>
        <v>0</v>
      </c>
    </row>
    <row r="574" spans="1:12" x14ac:dyDescent="0.25">
      <c r="A574" s="190">
        <f t="shared" ref="A574:A637" si="57">1+A573</f>
        <v>194</v>
      </c>
      <c r="B574" s="46" t="s">
        <v>1394</v>
      </c>
      <c r="C574" s="68">
        <v>199.6</v>
      </c>
      <c r="D574" s="68"/>
      <c r="E574" s="68"/>
      <c r="F574" s="68">
        <f t="shared" si="54"/>
        <v>199.6</v>
      </c>
      <c r="G574" s="93"/>
      <c r="H574" s="135">
        <f t="shared" si="52"/>
        <v>0</v>
      </c>
      <c r="I574" s="43">
        <f t="shared" si="50"/>
        <v>0</v>
      </c>
      <c r="J574" s="43">
        <f t="shared" si="55"/>
        <v>0</v>
      </c>
      <c r="K574" s="135">
        <f t="shared" si="53"/>
        <v>0</v>
      </c>
      <c r="L574" s="137">
        <f t="shared" si="56"/>
        <v>0</v>
      </c>
    </row>
    <row r="575" spans="1:12" x14ac:dyDescent="0.25">
      <c r="A575" s="190">
        <f t="shared" si="57"/>
        <v>195</v>
      </c>
      <c r="B575" s="46" t="s">
        <v>1395</v>
      </c>
      <c r="C575" s="68">
        <v>826.4</v>
      </c>
      <c r="D575" s="68"/>
      <c r="E575" s="68"/>
      <c r="F575" s="68">
        <f t="shared" si="54"/>
        <v>826.4</v>
      </c>
      <c r="G575" s="93"/>
      <c r="H575" s="135">
        <f t="shared" si="52"/>
        <v>0</v>
      </c>
      <c r="I575" s="43">
        <f t="shared" si="50"/>
        <v>0</v>
      </c>
      <c r="J575" s="43">
        <f t="shared" si="55"/>
        <v>0</v>
      </c>
      <c r="K575" s="135">
        <f t="shared" si="53"/>
        <v>0</v>
      </c>
      <c r="L575" s="137">
        <f t="shared" si="56"/>
        <v>0</v>
      </c>
    </row>
    <row r="576" spans="1:12" x14ac:dyDescent="0.25">
      <c r="A576" s="190">
        <f t="shared" si="57"/>
        <v>196</v>
      </c>
      <c r="B576" s="46" t="s">
        <v>1396</v>
      </c>
      <c r="C576" s="68">
        <v>582.70000000000005</v>
      </c>
      <c r="D576" s="68"/>
      <c r="E576" s="68">
        <v>61.9</v>
      </c>
      <c r="F576" s="68">
        <f t="shared" si="54"/>
        <v>644.6</v>
      </c>
      <c r="G576" s="93"/>
      <c r="H576" s="135">
        <f t="shared" si="52"/>
        <v>0</v>
      </c>
      <c r="I576" s="43">
        <f t="shared" si="50"/>
        <v>0</v>
      </c>
      <c r="J576" s="43">
        <f t="shared" si="55"/>
        <v>0</v>
      </c>
      <c r="K576" s="135">
        <f t="shared" si="53"/>
        <v>0</v>
      </c>
      <c r="L576" s="137">
        <f t="shared" si="56"/>
        <v>0</v>
      </c>
    </row>
    <row r="577" spans="1:12" x14ac:dyDescent="0.25">
      <c r="A577" s="190">
        <f t="shared" si="57"/>
        <v>197</v>
      </c>
      <c r="B577" s="46" t="s">
        <v>1397</v>
      </c>
      <c r="C577" s="68">
        <v>358.4</v>
      </c>
      <c r="D577" s="68"/>
      <c r="E577" s="68">
        <v>54.6</v>
      </c>
      <c r="F577" s="68">
        <f t="shared" si="54"/>
        <v>413</v>
      </c>
      <c r="G577" s="93"/>
      <c r="H577" s="135">
        <f t="shared" si="52"/>
        <v>0</v>
      </c>
      <c r="I577" s="43">
        <f t="shared" si="50"/>
        <v>0</v>
      </c>
      <c r="J577" s="43">
        <f t="shared" si="55"/>
        <v>0</v>
      </c>
      <c r="K577" s="135">
        <f t="shared" si="53"/>
        <v>0</v>
      </c>
      <c r="L577" s="137">
        <f t="shared" si="56"/>
        <v>0</v>
      </c>
    </row>
    <row r="578" spans="1:12" x14ac:dyDescent="0.25">
      <c r="A578" s="190">
        <f t="shared" si="57"/>
        <v>198</v>
      </c>
      <c r="B578" s="46" t="s">
        <v>1398</v>
      </c>
      <c r="C578" s="68">
        <v>708.8</v>
      </c>
      <c r="D578" s="68"/>
      <c r="E578" s="68">
        <v>106.4</v>
      </c>
      <c r="F578" s="68">
        <f t="shared" si="54"/>
        <v>815.19999999999993</v>
      </c>
      <c r="G578" s="93"/>
      <c r="H578" s="135">
        <f t="shared" si="52"/>
        <v>0</v>
      </c>
      <c r="I578" s="43">
        <f t="shared" si="50"/>
        <v>0</v>
      </c>
      <c r="J578" s="43">
        <f t="shared" si="55"/>
        <v>0</v>
      </c>
      <c r="K578" s="135">
        <f t="shared" si="53"/>
        <v>0</v>
      </c>
      <c r="L578" s="137">
        <f t="shared" si="56"/>
        <v>0</v>
      </c>
    </row>
    <row r="579" spans="1:12" x14ac:dyDescent="0.25">
      <c r="A579" s="190">
        <f t="shared" si="57"/>
        <v>199</v>
      </c>
      <c r="B579" s="46" t="s">
        <v>1399</v>
      </c>
      <c r="C579" s="68">
        <v>520.55999999999995</v>
      </c>
      <c r="D579" s="68">
        <v>21.1</v>
      </c>
      <c r="E579" s="68">
        <v>104.6</v>
      </c>
      <c r="F579" s="68">
        <f t="shared" si="54"/>
        <v>646.26</v>
      </c>
      <c r="G579" s="93"/>
      <c r="H579" s="135">
        <f t="shared" si="52"/>
        <v>0</v>
      </c>
      <c r="I579" s="43">
        <f t="shared" si="50"/>
        <v>0</v>
      </c>
      <c r="J579" s="43">
        <f t="shared" si="55"/>
        <v>0</v>
      </c>
      <c r="K579" s="135">
        <f t="shared" si="53"/>
        <v>0</v>
      </c>
      <c r="L579" s="137">
        <f t="shared" si="56"/>
        <v>0</v>
      </c>
    </row>
    <row r="580" spans="1:12" x14ac:dyDescent="0.25">
      <c r="A580" s="190">
        <f t="shared" si="57"/>
        <v>200</v>
      </c>
      <c r="B580" s="46" t="s">
        <v>1400</v>
      </c>
      <c r="C580" s="68">
        <v>468.6</v>
      </c>
      <c r="D580" s="68">
        <v>34.5</v>
      </c>
      <c r="E580" s="68">
        <v>198</v>
      </c>
      <c r="F580" s="68">
        <f t="shared" si="54"/>
        <v>701.1</v>
      </c>
      <c r="G580" s="93"/>
      <c r="H580" s="135">
        <f t="shared" si="52"/>
        <v>0</v>
      </c>
      <c r="I580" s="43">
        <f t="shared" si="50"/>
        <v>0</v>
      </c>
      <c r="J580" s="43">
        <f t="shared" si="55"/>
        <v>0</v>
      </c>
      <c r="K580" s="135">
        <f t="shared" si="53"/>
        <v>0</v>
      </c>
      <c r="L580" s="137">
        <f t="shared" si="56"/>
        <v>0</v>
      </c>
    </row>
    <row r="581" spans="1:12" x14ac:dyDescent="0.25">
      <c r="A581" s="190">
        <f t="shared" si="57"/>
        <v>201</v>
      </c>
      <c r="B581" s="46" t="s">
        <v>1401</v>
      </c>
      <c r="C581" s="68">
        <v>644.66</v>
      </c>
      <c r="D581" s="68"/>
      <c r="E581" s="68">
        <v>56.9</v>
      </c>
      <c r="F581" s="68">
        <f t="shared" si="54"/>
        <v>701.56</v>
      </c>
      <c r="G581" s="93"/>
      <c r="H581" s="135">
        <f t="shared" si="52"/>
        <v>0</v>
      </c>
      <c r="I581" s="43">
        <f t="shared" si="50"/>
        <v>0</v>
      </c>
      <c r="J581" s="43">
        <f t="shared" si="55"/>
        <v>0</v>
      </c>
      <c r="K581" s="135">
        <f t="shared" si="53"/>
        <v>0</v>
      </c>
      <c r="L581" s="137">
        <f t="shared" si="56"/>
        <v>0</v>
      </c>
    </row>
    <row r="582" spans="1:12" x14ac:dyDescent="0.25">
      <c r="A582" s="190">
        <f t="shared" si="57"/>
        <v>202</v>
      </c>
      <c r="B582" s="46" t="s">
        <v>1402</v>
      </c>
      <c r="C582" s="68">
        <v>665.3</v>
      </c>
      <c r="D582" s="68"/>
      <c r="E582" s="68"/>
      <c r="F582" s="68">
        <f t="shared" si="54"/>
        <v>665.3</v>
      </c>
      <c r="G582" s="93"/>
      <c r="H582" s="135">
        <f t="shared" si="52"/>
        <v>0</v>
      </c>
      <c r="I582" s="43">
        <f t="shared" si="50"/>
        <v>0</v>
      </c>
      <c r="J582" s="43">
        <f t="shared" si="55"/>
        <v>0</v>
      </c>
      <c r="K582" s="135">
        <f t="shared" si="53"/>
        <v>0</v>
      </c>
      <c r="L582" s="137">
        <f t="shared" si="56"/>
        <v>0</v>
      </c>
    </row>
    <row r="583" spans="1:12" x14ac:dyDescent="0.25">
      <c r="A583" s="190">
        <f t="shared" si="57"/>
        <v>203</v>
      </c>
      <c r="B583" s="46" t="s">
        <v>1403</v>
      </c>
      <c r="C583" s="68">
        <v>485.4</v>
      </c>
      <c r="D583" s="68"/>
      <c r="E583" s="68">
        <v>128.4</v>
      </c>
      <c r="F583" s="68">
        <f t="shared" si="54"/>
        <v>613.79999999999995</v>
      </c>
      <c r="G583" s="93"/>
      <c r="H583" s="135">
        <f t="shared" si="52"/>
        <v>0</v>
      </c>
      <c r="I583" s="43">
        <f t="shared" si="50"/>
        <v>0</v>
      </c>
      <c r="J583" s="43">
        <f t="shared" si="55"/>
        <v>0</v>
      </c>
      <c r="K583" s="135">
        <f t="shared" si="53"/>
        <v>0</v>
      </c>
      <c r="L583" s="137">
        <f t="shared" si="56"/>
        <v>0</v>
      </c>
    </row>
    <row r="584" spans="1:12" x14ac:dyDescent="0.25">
      <c r="A584" s="190">
        <f t="shared" si="57"/>
        <v>204</v>
      </c>
      <c r="B584" s="46" t="s">
        <v>1404</v>
      </c>
      <c r="C584" s="68">
        <v>704</v>
      </c>
      <c r="D584" s="68">
        <v>41.3</v>
      </c>
      <c r="E584" s="68">
        <v>161</v>
      </c>
      <c r="F584" s="68">
        <f t="shared" si="54"/>
        <v>906.3</v>
      </c>
      <c r="G584" s="93"/>
      <c r="H584" s="135">
        <f t="shared" si="52"/>
        <v>0</v>
      </c>
      <c r="I584" s="43">
        <f t="shared" si="50"/>
        <v>0</v>
      </c>
      <c r="J584" s="43">
        <f t="shared" si="55"/>
        <v>0</v>
      </c>
      <c r="K584" s="135">
        <f t="shared" si="53"/>
        <v>0</v>
      </c>
      <c r="L584" s="137">
        <f t="shared" si="56"/>
        <v>0</v>
      </c>
    </row>
    <row r="585" spans="1:12" x14ac:dyDescent="0.25">
      <c r="A585" s="190">
        <f t="shared" si="57"/>
        <v>205</v>
      </c>
      <c r="B585" s="46" t="s">
        <v>1405</v>
      </c>
      <c r="C585" s="68">
        <v>745.99</v>
      </c>
      <c r="D585" s="68">
        <v>91.8</v>
      </c>
      <c r="E585" s="68">
        <v>153.19999999999999</v>
      </c>
      <c r="F585" s="68">
        <f t="shared" si="54"/>
        <v>990.99</v>
      </c>
      <c r="G585" s="93"/>
      <c r="H585" s="135">
        <f t="shared" si="52"/>
        <v>0</v>
      </c>
      <c r="I585" s="43">
        <f t="shared" si="50"/>
        <v>0</v>
      </c>
      <c r="J585" s="43">
        <f t="shared" si="55"/>
        <v>0</v>
      </c>
      <c r="K585" s="135">
        <f t="shared" si="53"/>
        <v>0</v>
      </c>
      <c r="L585" s="137">
        <f t="shared" si="56"/>
        <v>0</v>
      </c>
    </row>
    <row r="586" spans="1:12" x14ac:dyDescent="0.25">
      <c r="A586" s="190">
        <f t="shared" si="57"/>
        <v>206</v>
      </c>
      <c r="B586" s="46" t="s">
        <v>1406</v>
      </c>
      <c r="C586" s="68">
        <v>675.4</v>
      </c>
      <c r="D586" s="68"/>
      <c r="E586" s="68">
        <v>182.9</v>
      </c>
      <c r="F586" s="68">
        <f t="shared" si="54"/>
        <v>858.3</v>
      </c>
      <c r="G586" s="93"/>
      <c r="H586" s="135">
        <f t="shared" si="52"/>
        <v>0</v>
      </c>
      <c r="I586" s="43">
        <f t="shared" si="50"/>
        <v>0</v>
      </c>
      <c r="J586" s="43">
        <f t="shared" si="55"/>
        <v>0</v>
      </c>
      <c r="K586" s="135">
        <f t="shared" si="53"/>
        <v>0</v>
      </c>
      <c r="L586" s="137">
        <f t="shared" si="56"/>
        <v>0</v>
      </c>
    </row>
    <row r="587" spans="1:12" x14ac:dyDescent="0.25">
      <c r="A587" s="190">
        <f t="shared" si="57"/>
        <v>207</v>
      </c>
      <c r="B587" s="46" t="s">
        <v>1407</v>
      </c>
      <c r="C587" s="68">
        <v>1034.8</v>
      </c>
      <c r="D587" s="68"/>
      <c r="E587" s="68">
        <v>19.3</v>
      </c>
      <c r="F587" s="68">
        <f t="shared" si="54"/>
        <v>1054.0999999999999</v>
      </c>
      <c r="G587" s="93"/>
      <c r="H587" s="135">
        <f t="shared" si="52"/>
        <v>0</v>
      </c>
      <c r="I587" s="43">
        <f t="shared" si="50"/>
        <v>0</v>
      </c>
      <c r="J587" s="43">
        <f t="shared" si="55"/>
        <v>0</v>
      </c>
      <c r="K587" s="135">
        <f t="shared" si="53"/>
        <v>0</v>
      </c>
      <c r="L587" s="137">
        <f t="shared" si="56"/>
        <v>0</v>
      </c>
    </row>
    <row r="588" spans="1:12" x14ac:dyDescent="0.25">
      <c r="A588" s="190">
        <f t="shared" si="57"/>
        <v>208</v>
      </c>
      <c r="B588" s="46" t="s">
        <v>1408</v>
      </c>
      <c r="C588" s="68">
        <v>910.15</v>
      </c>
      <c r="D588" s="68"/>
      <c r="E588" s="68">
        <v>91.5</v>
      </c>
      <c r="F588" s="68">
        <f t="shared" si="54"/>
        <v>1001.65</v>
      </c>
      <c r="G588" s="93"/>
      <c r="H588" s="135">
        <f t="shared" si="52"/>
        <v>0</v>
      </c>
      <c r="I588" s="43">
        <f t="shared" si="50"/>
        <v>0</v>
      </c>
      <c r="J588" s="43">
        <f t="shared" si="55"/>
        <v>0</v>
      </c>
      <c r="K588" s="135">
        <f t="shared" si="53"/>
        <v>0</v>
      </c>
      <c r="L588" s="137">
        <f t="shared" si="56"/>
        <v>0</v>
      </c>
    </row>
    <row r="589" spans="1:12" x14ac:dyDescent="0.25">
      <c r="A589" s="190">
        <f t="shared" si="57"/>
        <v>209</v>
      </c>
      <c r="B589" s="46" t="s">
        <v>1409</v>
      </c>
      <c r="C589" s="68">
        <v>712</v>
      </c>
      <c r="D589" s="68"/>
      <c r="E589" s="68"/>
      <c r="F589" s="68">
        <f t="shared" si="54"/>
        <v>712</v>
      </c>
      <c r="G589" s="93"/>
      <c r="H589" s="135">
        <f t="shared" si="52"/>
        <v>0</v>
      </c>
      <c r="I589" s="43">
        <f t="shared" si="50"/>
        <v>0</v>
      </c>
      <c r="J589" s="43">
        <f t="shared" si="55"/>
        <v>0</v>
      </c>
      <c r="K589" s="135">
        <f t="shared" si="53"/>
        <v>0</v>
      </c>
      <c r="L589" s="137">
        <f t="shared" si="56"/>
        <v>0</v>
      </c>
    </row>
    <row r="590" spans="1:12" x14ac:dyDescent="0.25">
      <c r="A590" s="190">
        <f t="shared" si="57"/>
        <v>210</v>
      </c>
      <c r="B590" s="46" t="s">
        <v>1410</v>
      </c>
      <c r="C590" s="68">
        <v>305.89999999999998</v>
      </c>
      <c r="D590" s="68"/>
      <c r="E590" s="68">
        <v>31.5</v>
      </c>
      <c r="F590" s="68">
        <f t="shared" si="54"/>
        <v>337.4</v>
      </c>
      <c r="G590" s="93"/>
      <c r="H590" s="135">
        <f t="shared" si="52"/>
        <v>0</v>
      </c>
      <c r="I590" s="43">
        <f t="shared" si="50"/>
        <v>0</v>
      </c>
      <c r="J590" s="43">
        <f t="shared" si="55"/>
        <v>0</v>
      </c>
      <c r="K590" s="135">
        <f t="shared" si="53"/>
        <v>0</v>
      </c>
      <c r="L590" s="137">
        <f t="shared" si="56"/>
        <v>0</v>
      </c>
    </row>
    <row r="591" spans="1:12" x14ac:dyDescent="0.25">
      <c r="A591" s="190">
        <f t="shared" si="57"/>
        <v>211</v>
      </c>
      <c r="B591" s="46" t="s">
        <v>1411</v>
      </c>
      <c r="C591" s="68">
        <v>687.07</v>
      </c>
      <c r="D591" s="68"/>
      <c r="E591" s="68">
        <v>16.899999999999999</v>
      </c>
      <c r="F591" s="68">
        <f t="shared" si="54"/>
        <v>703.97</v>
      </c>
      <c r="G591" s="93"/>
      <c r="H591" s="135">
        <f t="shared" si="52"/>
        <v>0</v>
      </c>
      <c r="I591" s="43">
        <f t="shared" si="50"/>
        <v>0</v>
      </c>
      <c r="J591" s="43">
        <f t="shared" si="55"/>
        <v>0</v>
      </c>
      <c r="K591" s="135">
        <f t="shared" si="53"/>
        <v>0</v>
      </c>
      <c r="L591" s="137">
        <f t="shared" si="56"/>
        <v>0</v>
      </c>
    </row>
    <row r="592" spans="1:12" x14ac:dyDescent="0.25">
      <c r="A592" s="190">
        <f t="shared" si="57"/>
        <v>212</v>
      </c>
      <c r="B592" s="46" t="s">
        <v>1412</v>
      </c>
      <c r="C592" s="68">
        <v>884.9</v>
      </c>
      <c r="D592" s="68">
        <v>28.7</v>
      </c>
      <c r="E592" s="68"/>
      <c r="F592" s="68">
        <f t="shared" si="54"/>
        <v>913.6</v>
      </c>
      <c r="G592" s="93"/>
      <c r="H592" s="135">
        <f t="shared" si="52"/>
        <v>0</v>
      </c>
      <c r="I592" s="43">
        <f t="shared" si="50"/>
        <v>0</v>
      </c>
      <c r="J592" s="43">
        <f t="shared" si="55"/>
        <v>0</v>
      </c>
      <c r="K592" s="135">
        <f t="shared" si="53"/>
        <v>0</v>
      </c>
      <c r="L592" s="137">
        <f t="shared" si="56"/>
        <v>0</v>
      </c>
    </row>
    <row r="593" spans="1:12" x14ac:dyDescent="0.25">
      <c r="A593" s="190">
        <f t="shared" si="57"/>
        <v>213</v>
      </c>
      <c r="B593" s="46" t="s">
        <v>1413</v>
      </c>
      <c r="C593" s="68">
        <v>534.6</v>
      </c>
      <c r="D593" s="68"/>
      <c r="E593" s="68">
        <v>68.599999999999994</v>
      </c>
      <c r="F593" s="68">
        <f t="shared" si="54"/>
        <v>603.20000000000005</v>
      </c>
      <c r="G593" s="93"/>
      <c r="H593" s="135">
        <f t="shared" si="52"/>
        <v>0</v>
      </c>
      <c r="I593" s="43">
        <f t="shared" si="50"/>
        <v>0</v>
      </c>
      <c r="J593" s="43">
        <f t="shared" si="55"/>
        <v>0</v>
      </c>
      <c r="K593" s="135">
        <f t="shared" si="53"/>
        <v>0</v>
      </c>
      <c r="L593" s="137">
        <f t="shared" si="56"/>
        <v>0</v>
      </c>
    </row>
    <row r="594" spans="1:12" x14ac:dyDescent="0.25">
      <c r="A594" s="190">
        <f t="shared" si="57"/>
        <v>214</v>
      </c>
      <c r="B594" s="46" t="s">
        <v>1414</v>
      </c>
      <c r="C594" s="68">
        <v>548.1</v>
      </c>
      <c r="D594" s="68"/>
      <c r="E594" s="68"/>
      <c r="F594" s="68">
        <f t="shared" si="54"/>
        <v>548.1</v>
      </c>
      <c r="G594" s="93"/>
      <c r="H594" s="135">
        <f t="shared" si="52"/>
        <v>0</v>
      </c>
      <c r="I594" s="43">
        <f t="shared" si="50"/>
        <v>0</v>
      </c>
      <c r="J594" s="43">
        <f t="shared" si="55"/>
        <v>0</v>
      </c>
      <c r="K594" s="135">
        <f t="shared" si="53"/>
        <v>0</v>
      </c>
      <c r="L594" s="137">
        <f t="shared" si="56"/>
        <v>0</v>
      </c>
    </row>
    <row r="595" spans="1:12" x14ac:dyDescent="0.25">
      <c r="A595" s="190">
        <f t="shared" si="57"/>
        <v>215</v>
      </c>
      <c r="B595" s="46" t="s">
        <v>1415</v>
      </c>
      <c r="C595" s="68">
        <v>630.6</v>
      </c>
      <c r="D595" s="68">
        <v>114.7</v>
      </c>
      <c r="E595" s="68"/>
      <c r="F595" s="68">
        <f t="shared" si="54"/>
        <v>745.30000000000007</v>
      </c>
      <c r="G595" s="93"/>
      <c r="H595" s="135">
        <f t="shared" si="52"/>
        <v>0</v>
      </c>
      <c r="I595" s="43">
        <f t="shared" si="50"/>
        <v>0</v>
      </c>
      <c r="J595" s="43">
        <f t="shared" si="55"/>
        <v>0</v>
      </c>
      <c r="K595" s="135">
        <f t="shared" si="53"/>
        <v>0</v>
      </c>
      <c r="L595" s="137">
        <f t="shared" si="56"/>
        <v>0</v>
      </c>
    </row>
    <row r="596" spans="1:12" x14ac:dyDescent="0.25">
      <c r="A596" s="190">
        <f t="shared" si="57"/>
        <v>216</v>
      </c>
      <c r="B596" s="46" t="s">
        <v>1416</v>
      </c>
      <c r="C596" s="68">
        <v>473.1</v>
      </c>
      <c r="D596" s="68">
        <v>12.4</v>
      </c>
      <c r="E596" s="68">
        <v>260.39999999999998</v>
      </c>
      <c r="F596" s="68">
        <f t="shared" si="54"/>
        <v>745.9</v>
      </c>
      <c r="G596" s="93"/>
      <c r="H596" s="135">
        <f t="shared" si="52"/>
        <v>0</v>
      </c>
      <c r="I596" s="43">
        <f t="shared" si="50"/>
        <v>0</v>
      </c>
      <c r="J596" s="43">
        <f t="shared" si="55"/>
        <v>0</v>
      </c>
      <c r="K596" s="135">
        <f t="shared" si="53"/>
        <v>0</v>
      </c>
      <c r="L596" s="137">
        <f t="shared" si="56"/>
        <v>0</v>
      </c>
    </row>
    <row r="597" spans="1:12" x14ac:dyDescent="0.25">
      <c r="A597" s="190">
        <f t="shared" si="57"/>
        <v>217</v>
      </c>
      <c r="B597" s="46" t="s">
        <v>1417</v>
      </c>
      <c r="C597" s="68">
        <v>986.7</v>
      </c>
      <c r="D597" s="68"/>
      <c r="E597" s="68">
        <v>215.4</v>
      </c>
      <c r="F597" s="68">
        <f t="shared" si="54"/>
        <v>1202.1000000000001</v>
      </c>
      <c r="G597" s="93"/>
      <c r="H597" s="135">
        <f t="shared" si="52"/>
        <v>0</v>
      </c>
      <c r="I597" s="43">
        <f t="shared" si="50"/>
        <v>0</v>
      </c>
      <c r="J597" s="43">
        <f t="shared" si="55"/>
        <v>0</v>
      </c>
      <c r="K597" s="135">
        <f t="shared" si="53"/>
        <v>0</v>
      </c>
      <c r="L597" s="137">
        <f t="shared" si="56"/>
        <v>0</v>
      </c>
    </row>
    <row r="598" spans="1:12" x14ac:dyDescent="0.25">
      <c r="A598" s="190">
        <f t="shared" si="57"/>
        <v>218</v>
      </c>
      <c r="B598" s="46" t="s">
        <v>1418</v>
      </c>
      <c r="C598" s="68">
        <v>648.20000000000005</v>
      </c>
      <c r="D598" s="68"/>
      <c r="E598" s="68"/>
      <c r="F598" s="68">
        <f t="shared" si="54"/>
        <v>648.20000000000005</v>
      </c>
      <c r="G598" s="93"/>
      <c r="H598" s="135">
        <f t="shared" si="52"/>
        <v>0</v>
      </c>
      <c r="I598" s="43">
        <f t="shared" si="50"/>
        <v>0</v>
      </c>
      <c r="J598" s="43">
        <f t="shared" si="55"/>
        <v>0</v>
      </c>
      <c r="K598" s="135">
        <f t="shared" si="53"/>
        <v>0</v>
      </c>
      <c r="L598" s="137">
        <f t="shared" si="56"/>
        <v>0</v>
      </c>
    </row>
    <row r="599" spans="1:12" x14ac:dyDescent="0.25">
      <c r="A599" s="190">
        <f t="shared" si="57"/>
        <v>219</v>
      </c>
      <c r="B599" s="46" t="s">
        <v>1419</v>
      </c>
      <c r="C599" s="68">
        <v>696.9</v>
      </c>
      <c r="D599" s="68"/>
      <c r="E599" s="68">
        <v>42.8</v>
      </c>
      <c r="F599" s="68">
        <f t="shared" si="54"/>
        <v>739.69999999999993</v>
      </c>
      <c r="G599" s="93"/>
      <c r="H599" s="135">
        <f t="shared" si="52"/>
        <v>0</v>
      </c>
      <c r="I599" s="43">
        <f t="shared" si="50"/>
        <v>0</v>
      </c>
      <c r="J599" s="43">
        <f t="shared" si="55"/>
        <v>0</v>
      </c>
      <c r="K599" s="135">
        <f t="shared" si="53"/>
        <v>0</v>
      </c>
      <c r="L599" s="137">
        <f t="shared" si="56"/>
        <v>0</v>
      </c>
    </row>
    <row r="600" spans="1:12" x14ac:dyDescent="0.25">
      <c r="A600" s="190">
        <f t="shared" si="57"/>
        <v>220</v>
      </c>
      <c r="B600" s="46" t="s">
        <v>1420</v>
      </c>
      <c r="C600" s="68">
        <v>686.9</v>
      </c>
      <c r="D600" s="68"/>
      <c r="E600" s="68">
        <v>111.8</v>
      </c>
      <c r="F600" s="68">
        <f t="shared" si="54"/>
        <v>798.69999999999993</v>
      </c>
      <c r="G600" s="93"/>
      <c r="H600" s="135">
        <f t="shared" si="52"/>
        <v>0</v>
      </c>
      <c r="I600" s="43">
        <f t="shared" si="50"/>
        <v>0</v>
      </c>
      <c r="J600" s="43">
        <f t="shared" si="55"/>
        <v>0</v>
      </c>
      <c r="K600" s="135">
        <f t="shared" si="53"/>
        <v>0</v>
      </c>
      <c r="L600" s="137">
        <f t="shared" si="56"/>
        <v>0</v>
      </c>
    </row>
    <row r="601" spans="1:12" x14ac:dyDescent="0.25">
      <c r="A601" s="190">
        <f t="shared" si="57"/>
        <v>221</v>
      </c>
      <c r="B601" s="46" t="s">
        <v>1421</v>
      </c>
      <c r="C601" s="68">
        <v>6173.94</v>
      </c>
      <c r="D601" s="68">
        <v>111.6</v>
      </c>
      <c r="E601" s="68"/>
      <c r="F601" s="68">
        <f t="shared" si="54"/>
        <v>6285.54</v>
      </c>
      <c r="G601" s="93"/>
      <c r="H601" s="135">
        <f t="shared" si="52"/>
        <v>0</v>
      </c>
      <c r="I601" s="43">
        <f t="shared" si="50"/>
        <v>0</v>
      </c>
      <c r="J601" s="43">
        <f t="shared" si="55"/>
        <v>0</v>
      </c>
      <c r="K601" s="135">
        <f t="shared" si="53"/>
        <v>0</v>
      </c>
      <c r="L601" s="137">
        <f t="shared" si="56"/>
        <v>0</v>
      </c>
    </row>
    <row r="602" spans="1:12" x14ac:dyDescent="0.25">
      <c r="A602" s="190">
        <f t="shared" si="57"/>
        <v>222</v>
      </c>
      <c r="B602" s="46" t="s">
        <v>1422</v>
      </c>
      <c r="C602" s="68">
        <v>842.4</v>
      </c>
      <c r="D602" s="68">
        <v>158.5</v>
      </c>
      <c r="E602" s="68"/>
      <c r="F602" s="68">
        <f t="shared" si="54"/>
        <v>1000.9</v>
      </c>
      <c r="G602" s="93"/>
      <c r="H602" s="135">
        <f t="shared" si="52"/>
        <v>0</v>
      </c>
      <c r="I602" s="43">
        <f t="shared" si="50"/>
        <v>0</v>
      </c>
      <c r="J602" s="43">
        <f t="shared" si="55"/>
        <v>0</v>
      </c>
      <c r="K602" s="135">
        <f t="shared" si="53"/>
        <v>0</v>
      </c>
      <c r="L602" s="137">
        <f t="shared" si="56"/>
        <v>0</v>
      </c>
    </row>
    <row r="603" spans="1:12" x14ac:dyDescent="0.25">
      <c r="A603" s="190">
        <f t="shared" si="57"/>
        <v>223</v>
      </c>
      <c r="B603" s="46" t="s">
        <v>1423</v>
      </c>
      <c r="C603" s="68">
        <v>372.1</v>
      </c>
      <c r="D603" s="68"/>
      <c r="E603" s="68">
        <v>20.3</v>
      </c>
      <c r="F603" s="68">
        <f t="shared" si="54"/>
        <v>392.40000000000003</v>
      </c>
      <c r="G603" s="93"/>
      <c r="H603" s="135">
        <f t="shared" si="52"/>
        <v>0</v>
      </c>
      <c r="I603" s="43">
        <f t="shared" si="50"/>
        <v>0</v>
      </c>
      <c r="J603" s="43">
        <f t="shared" si="55"/>
        <v>0</v>
      </c>
      <c r="K603" s="135">
        <f t="shared" si="53"/>
        <v>0</v>
      </c>
      <c r="L603" s="137">
        <f t="shared" si="56"/>
        <v>0</v>
      </c>
    </row>
    <row r="604" spans="1:12" x14ac:dyDescent="0.25">
      <c r="A604" s="190">
        <f t="shared" si="57"/>
        <v>224</v>
      </c>
      <c r="B604" s="46" t="s">
        <v>1424</v>
      </c>
      <c r="C604" s="68">
        <v>555.1</v>
      </c>
      <c r="D604" s="68"/>
      <c r="E604" s="68">
        <v>40.6</v>
      </c>
      <c r="F604" s="68">
        <f t="shared" si="54"/>
        <v>595.70000000000005</v>
      </c>
      <c r="G604" s="93"/>
      <c r="H604" s="135">
        <f t="shared" si="52"/>
        <v>0</v>
      </c>
      <c r="I604" s="43">
        <f t="shared" si="50"/>
        <v>0</v>
      </c>
      <c r="J604" s="43">
        <f t="shared" si="55"/>
        <v>0</v>
      </c>
      <c r="K604" s="135">
        <f t="shared" si="53"/>
        <v>0</v>
      </c>
      <c r="L604" s="137">
        <f t="shared" si="56"/>
        <v>0</v>
      </c>
    </row>
    <row r="605" spans="1:12" x14ac:dyDescent="0.25">
      <c r="A605" s="190">
        <f t="shared" si="57"/>
        <v>225</v>
      </c>
      <c r="B605" s="46" t="s">
        <v>1425</v>
      </c>
      <c r="C605" s="68">
        <v>538.45000000000005</v>
      </c>
      <c r="D605" s="68"/>
      <c r="E605" s="68">
        <v>37.799999999999997</v>
      </c>
      <c r="F605" s="68">
        <f t="shared" si="54"/>
        <v>576.25</v>
      </c>
      <c r="G605" s="93"/>
      <c r="H605" s="135">
        <f t="shared" si="52"/>
        <v>0</v>
      </c>
      <c r="I605" s="43">
        <f t="shared" ref="I605:I664" si="58">H605*0.3677</f>
        <v>0</v>
      </c>
      <c r="J605" s="43">
        <f t="shared" si="55"/>
        <v>0</v>
      </c>
      <c r="K605" s="135">
        <f t="shared" si="53"/>
        <v>0</v>
      </c>
      <c r="L605" s="137">
        <f t="shared" ref="L605:L636" si="59">(H605+I605+J605+K605)/F605</f>
        <v>0</v>
      </c>
    </row>
    <row r="606" spans="1:12" x14ac:dyDescent="0.25">
      <c r="A606" s="190">
        <f t="shared" si="57"/>
        <v>226</v>
      </c>
      <c r="B606" s="46" t="s">
        <v>1426</v>
      </c>
      <c r="C606" s="68">
        <v>877.8</v>
      </c>
      <c r="D606" s="68"/>
      <c r="E606" s="68"/>
      <c r="F606" s="68">
        <f t="shared" si="54"/>
        <v>877.8</v>
      </c>
      <c r="G606" s="93"/>
      <c r="H606" s="135">
        <f t="shared" ref="H606:H665" si="60">G606*1921.89</f>
        <v>0</v>
      </c>
      <c r="I606" s="43">
        <f t="shared" si="58"/>
        <v>0</v>
      </c>
      <c r="J606" s="43">
        <f t="shared" si="55"/>
        <v>0</v>
      </c>
      <c r="K606" s="135">
        <f t="shared" si="53"/>
        <v>0</v>
      </c>
      <c r="L606" s="137">
        <f t="shared" si="59"/>
        <v>0</v>
      </c>
    </row>
    <row r="607" spans="1:12" x14ac:dyDescent="0.25">
      <c r="A607" s="190">
        <f t="shared" si="57"/>
        <v>227</v>
      </c>
      <c r="B607" s="46" t="s">
        <v>1427</v>
      </c>
      <c r="C607" s="68">
        <v>654.9</v>
      </c>
      <c r="D607" s="68">
        <v>53.4</v>
      </c>
      <c r="E607" s="68"/>
      <c r="F607" s="68">
        <f t="shared" si="54"/>
        <v>708.3</v>
      </c>
      <c r="G607" s="93"/>
      <c r="H607" s="135">
        <f t="shared" si="60"/>
        <v>0</v>
      </c>
      <c r="I607" s="43">
        <f t="shared" si="58"/>
        <v>0</v>
      </c>
      <c r="J607" s="43">
        <f t="shared" si="55"/>
        <v>0</v>
      </c>
      <c r="K607" s="135">
        <f t="shared" si="53"/>
        <v>0</v>
      </c>
      <c r="L607" s="137">
        <f t="shared" si="59"/>
        <v>0</v>
      </c>
    </row>
    <row r="608" spans="1:12" x14ac:dyDescent="0.25">
      <c r="A608" s="190">
        <f t="shared" si="57"/>
        <v>228</v>
      </c>
      <c r="B608" s="46" t="s">
        <v>1428</v>
      </c>
      <c r="C608" s="68">
        <v>392.4</v>
      </c>
      <c r="D608" s="68"/>
      <c r="E608" s="68">
        <v>19.899999999999999</v>
      </c>
      <c r="F608" s="68">
        <f t="shared" si="54"/>
        <v>412.29999999999995</v>
      </c>
      <c r="G608" s="93"/>
      <c r="H608" s="135">
        <f t="shared" si="60"/>
        <v>0</v>
      </c>
      <c r="I608" s="43">
        <f t="shared" si="58"/>
        <v>0</v>
      </c>
      <c r="J608" s="43">
        <f t="shared" si="55"/>
        <v>0</v>
      </c>
      <c r="K608" s="135">
        <f t="shared" si="53"/>
        <v>0</v>
      </c>
      <c r="L608" s="137">
        <f t="shared" si="59"/>
        <v>0</v>
      </c>
    </row>
    <row r="609" spans="1:12" x14ac:dyDescent="0.25">
      <c r="A609" s="190">
        <f t="shared" si="57"/>
        <v>229</v>
      </c>
      <c r="B609" s="46" t="s">
        <v>1429</v>
      </c>
      <c r="C609" s="68">
        <v>598.14</v>
      </c>
      <c r="D609" s="68"/>
      <c r="E609" s="68"/>
      <c r="F609" s="68">
        <f t="shared" si="54"/>
        <v>598.14</v>
      </c>
      <c r="G609" s="93"/>
      <c r="H609" s="135">
        <f t="shared" si="60"/>
        <v>0</v>
      </c>
      <c r="I609" s="43">
        <f t="shared" si="58"/>
        <v>0</v>
      </c>
      <c r="J609" s="43">
        <f t="shared" si="55"/>
        <v>0</v>
      </c>
      <c r="K609" s="135">
        <f t="shared" si="53"/>
        <v>0</v>
      </c>
      <c r="L609" s="137">
        <f t="shared" si="59"/>
        <v>0</v>
      </c>
    </row>
    <row r="610" spans="1:12" x14ac:dyDescent="0.25">
      <c r="A610" s="190">
        <f t="shared" si="57"/>
        <v>230</v>
      </c>
      <c r="B610" s="46" t="s">
        <v>1430</v>
      </c>
      <c r="C610" s="68">
        <v>388.6</v>
      </c>
      <c r="D610" s="68"/>
      <c r="E610" s="68"/>
      <c r="F610" s="68">
        <f t="shared" si="54"/>
        <v>388.6</v>
      </c>
      <c r="G610" s="93"/>
      <c r="H610" s="135">
        <f t="shared" si="60"/>
        <v>0</v>
      </c>
      <c r="I610" s="43">
        <f t="shared" si="58"/>
        <v>0</v>
      </c>
      <c r="J610" s="43">
        <f t="shared" si="55"/>
        <v>0</v>
      </c>
      <c r="K610" s="135">
        <f t="shared" si="53"/>
        <v>0</v>
      </c>
      <c r="L610" s="137">
        <f t="shared" si="59"/>
        <v>0</v>
      </c>
    </row>
    <row r="611" spans="1:12" x14ac:dyDescent="0.25">
      <c r="A611" s="190">
        <f t="shared" si="57"/>
        <v>231</v>
      </c>
      <c r="B611" s="46" t="s">
        <v>1431</v>
      </c>
      <c r="C611" s="68">
        <v>634.1</v>
      </c>
      <c r="D611" s="68"/>
      <c r="E611" s="68"/>
      <c r="F611" s="68">
        <f t="shared" si="54"/>
        <v>634.1</v>
      </c>
      <c r="G611" s="93"/>
      <c r="H611" s="135">
        <f t="shared" si="60"/>
        <v>0</v>
      </c>
      <c r="I611" s="43">
        <f t="shared" si="58"/>
        <v>0</v>
      </c>
      <c r="J611" s="43">
        <f t="shared" si="55"/>
        <v>0</v>
      </c>
      <c r="K611" s="135">
        <f t="shared" ref="K611:K674" si="61">G611*408.88</f>
        <v>0</v>
      </c>
      <c r="L611" s="137">
        <f t="shared" si="59"/>
        <v>0</v>
      </c>
    </row>
    <row r="612" spans="1:12" x14ac:dyDescent="0.25">
      <c r="A612" s="190">
        <f t="shared" si="57"/>
        <v>232</v>
      </c>
      <c r="B612" s="46" t="s">
        <v>1432</v>
      </c>
      <c r="C612" s="68">
        <v>629.6</v>
      </c>
      <c r="D612" s="68"/>
      <c r="E612" s="68">
        <v>82.9</v>
      </c>
      <c r="F612" s="68">
        <f t="shared" si="54"/>
        <v>712.5</v>
      </c>
      <c r="G612" s="93"/>
      <c r="H612" s="135">
        <f t="shared" si="60"/>
        <v>0</v>
      </c>
      <c r="I612" s="43">
        <f t="shared" si="58"/>
        <v>0</v>
      </c>
      <c r="J612" s="43">
        <f t="shared" si="55"/>
        <v>0</v>
      </c>
      <c r="K612" s="135">
        <f t="shared" si="61"/>
        <v>0</v>
      </c>
      <c r="L612" s="137">
        <f t="shared" si="59"/>
        <v>0</v>
      </c>
    </row>
    <row r="613" spans="1:12" x14ac:dyDescent="0.25">
      <c r="A613" s="190">
        <f t="shared" si="57"/>
        <v>233</v>
      </c>
      <c r="B613" s="46" t="s">
        <v>1433</v>
      </c>
      <c r="C613" s="68">
        <v>597.1</v>
      </c>
      <c r="D613" s="68"/>
      <c r="E613" s="68">
        <v>43.4</v>
      </c>
      <c r="F613" s="68">
        <f t="shared" si="54"/>
        <v>640.5</v>
      </c>
      <c r="G613" s="93"/>
      <c r="H613" s="135">
        <f t="shared" si="60"/>
        <v>0</v>
      </c>
      <c r="I613" s="43">
        <f t="shared" si="58"/>
        <v>0</v>
      </c>
      <c r="J613" s="43">
        <f t="shared" si="55"/>
        <v>0</v>
      </c>
      <c r="K613" s="135">
        <f t="shared" si="61"/>
        <v>0</v>
      </c>
      <c r="L613" s="137">
        <f t="shared" si="59"/>
        <v>0</v>
      </c>
    </row>
    <row r="614" spans="1:12" x14ac:dyDescent="0.25">
      <c r="A614" s="190">
        <f t="shared" si="57"/>
        <v>234</v>
      </c>
      <c r="B614" s="46" t="s">
        <v>1434</v>
      </c>
      <c r="C614" s="68">
        <v>589.5</v>
      </c>
      <c r="D614" s="68"/>
      <c r="E614" s="68">
        <v>28.2</v>
      </c>
      <c r="F614" s="68">
        <f t="shared" si="54"/>
        <v>617.70000000000005</v>
      </c>
      <c r="G614" s="93"/>
      <c r="H614" s="135">
        <f t="shared" si="60"/>
        <v>0</v>
      </c>
      <c r="I614" s="43">
        <f t="shared" si="58"/>
        <v>0</v>
      </c>
      <c r="J614" s="43">
        <f t="shared" si="55"/>
        <v>0</v>
      </c>
      <c r="K614" s="135">
        <f t="shared" si="61"/>
        <v>0</v>
      </c>
      <c r="L614" s="137">
        <f t="shared" si="59"/>
        <v>0</v>
      </c>
    </row>
    <row r="615" spans="1:12" x14ac:dyDescent="0.25">
      <c r="A615" s="190">
        <f t="shared" si="57"/>
        <v>235</v>
      </c>
      <c r="B615" s="46" t="s">
        <v>1435</v>
      </c>
      <c r="C615" s="68">
        <v>657.5</v>
      </c>
      <c r="D615" s="68"/>
      <c r="E615" s="68">
        <v>28.8</v>
      </c>
      <c r="F615" s="68">
        <f t="shared" si="54"/>
        <v>686.3</v>
      </c>
      <c r="G615" s="93"/>
      <c r="H615" s="135">
        <f t="shared" si="60"/>
        <v>0</v>
      </c>
      <c r="I615" s="43">
        <f t="shared" si="58"/>
        <v>0</v>
      </c>
      <c r="J615" s="43">
        <f t="shared" si="55"/>
        <v>0</v>
      </c>
      <c r="K615" s="135">
        <f t="shared" si="61"/>
        <v>0</v>
      </c>
      <c r="L615" s="137">
        <f t="shared" si="59"/>
        <v>0</v>
      </c>
    </row>
    <row r="616" spans="1:12" x14ac:dyDescent="0.25">
      <c r="A616" s="190">
        <f t="shared" si="57"/>
        <v>236</v>
      </c>
      <c r="B616" s="46" t="s">
        <v>1436</v>
      </c>
      <c r="C616" s="68">
        <v>494</v>
      </c>
      <c r="D616" s="68"/>
      <c r="E616" s="68">
        <v>79.900000000000006</v>
      </c>
      <c r="F616" s="68">
        <f t="shared" si="54"/>
        <v>573.9</v>
      </c>
      <c r="G616" s="93"/>
      <c r="H616" s="135">
        <f t="shared" si="60"/>
        <v>0</v>
      </c>
      <c r="I616" s="43">
        <f t="shared" si="58"/>
        <v>0</v>
      </c>
      <c r="J616" s="43">
        <f t="shared" si="55"/>
        <v>0</v>
      </c>
      <c r="K616" s="135">
        <f t="shared" si="61"/>
        <v>0</v>
      </c>
      <c r="L616" s="137">
        <f t="shared" si="59"/>
        <v>0</v>
      </c>
    </row>
    <row r="617" spans="1:12" x14ac:dyDescent="0.25">
      <c r="A617" s="190">
        <f t="shared" si="57"/>
        <v>237</v>
      </c>
      <c r="B617" s="46" t="s">
        <v>1437</v>
      </c>
      <c r="C617" s="68">
        <v>710.1</v>
      </c>
      <c r="D617" s="68"/>
      <c r="E617" s="68"/>
      <c r="F617" s="68">
        <f t="shared" si="54"/>
        <v>710.1</v>
      </c>
      <c r="G617" s="93"/>
      <c r="H617" s="135">
        <f t="shared" si="60"/>
        <v>0</v>
      </c>
      <c r="I617" s="43">
        <f t="shared" si="58"/>
        <v>0</v>
      </c>
      <c r="J617" s="43">
        <f t="shared" si="55"/>
        <v>0</v>
      </c>
      <c r="K617" s="135">
        <f t="shared" si="61"/>
        <v>0</v>
      </c>
      <c r="L617" s="137">
        <f t="shared" si="59"/>
        <v>0</v>
      </c>
    </row>
    <row r="618" spans="1:12" x14ac:dyDescent="0.25">
      <c r="A618" s="190">
        <f t="shared" si="57"/>
        <v>238</v>
      </c>
      <c r="B618" s="46" t="s">
        <v>1438</v>
      </c>
      <c r="C618" s="68">
        <v>689.64</v>
      </c>
      <c r="D618" s="68">
        <v>121.5</v>
      </c>
      <c r="E618" s="68"/>
      <c r="F618" s="68">
        <f t="shared" si="54"/>
        <v>811.14</v>
      </c>
      <c r="G618" s="93"/>
      <c r="H618" s="135">
        <f t="shared" si="60"/>
        <v>0</v>
      </c>
      <c r="I618" s="43">
        <f t="shared" si="58"/>
        <v>0</v>
      </c>
      <c r="J618" s="43">
        <f t="shared" si="55"/>
        <v>0</v>
      </c>
      <c r="K618" s="135">
        <f t="shared" si="61"/>
        <v>0</v>
      </c>
      <c r="L618" s="137">
        <f t="shared" si="59"/>
        <v>0</v>
      </c>
    </row>
    <row r="619" spans="1:12" x14ac:dyDescent="0.25">
      <c r="A619" s="190">
        <f t="shared" si="57"/>
        <v>239</v>
      </c>
      <c r="B619" s="46" t="s">
        <v>1439</v>
      </c>
      <c r="C619" s="68">
        <v>1029</v>
      </c>
      <c r="D619" s="68">
        <v>102.5</v>
      </c>
      <c r="E619" s="68"/>
      <c r="F619" s="68">
        <f t="shared" si="54"/>
        <v>1131.5</v>
      </c>
      <c r="G619" s="93"/>
      <c r="H619" s="135">
        <f t="shared" si="60"/>
        <v>0</v>
      </c>
      <c r="I619" s="43">
        <f t="shared" si="58"/>
        <v>0</v>
      </c>
      <c r="J619" s="43">
        <f t="shared" si="55"/>
        <v>0</v>
      </c>
      <c r="K619" s="135">
        <f t="shared" si="61"/>
        <v>0</v>
      </c>
      <c r="L619" s="137">
        <f t="shared" si="59"/>
        <v>0</v>
      </c>
    </row>
    <row r="620" spans="1:12" x14ac:dyDescent="0.25">
      <c r="A620" s="190">
        <f t="shared" si="57"/>
        <v>240</v>
      </c>
      <c r="B620" s="46" t="s">
        <v>1440</v>
      </c>
      <c r="C620" s="68">
        <v>478</v>
      </c>
      <c r="D620" s="68"/>
      <c r="E620" s="68">
        <v>77.5</v>
      </c>
      <c r="F620" s="68">
        <f t="shared" si="54"/>
        <v>555.5</v>
      </c>
      <c r="G620" s="93"/>
      <c r="H620" s="135">
        <f t="shared" si="60"/>
        <v>0</v>
      </c>
      <c r="I620" s="43">
        <f t="shared" si="58"/>
        <v>0</v>
      </c>
      <c r="J620" s="43">
        <f t="shared" si="55"/>
        <v>0</v>
      </c>
      <c r="K620" s="135">
        <f t="shared" si="61"/>
        <v>0</v>
      </c>
      <c r="L620" s="137">
        <f t="shared" si="59"/>
        <v>0</v>
      </c>
    </row>
    <row r="621" spans="1:12" x14ac:dyDescent="0.25">
      <c r="A621" s="190">
        <f t="shared" si="57"/>
        <v>241</v>
      </c>
      <c r="B621" s="46" t="s">
        <v>1441</v>
      </c>
      <c r="C621" s="68">
        <v>937.9</v>
      </c>
      <c r="D621" s="68"/>
      <c r="E621" s="68"/>
      <c r="F621" s="68">
        <f t="shared" si="54"/>
        <v>937.9</v>
      </c>
      <c r="G621" s="93"/>
      <c r="H621" s="135">
        <f t="shared" si="60"/>
        <v>0</v>
      </c>
      <c r="I621" s="43">
        <f t="shared" si="58"/>
        <v>0</v>
      </c>
      <c r="J621" s="43">
        <f t="shared" si="55"/>
        <v>0</v>
      </c>
      <c r="K621" s="135">
        <f t="shared" si="61"/>
        <v>0</v>
      </c>
      <c r="L621" s="137">
        <f t="shared" si="59"/>
        <v>0</v>
      </c>
    </row>
    <row r="622" spans="1:12" x14ac:dyDescent="0.25">
      <c r="A622" s="190">
        <f t="shared" si="57"/>
        <v>242</v>
      </c>
      <c r="B622" s="46" t="s">
        <v>1442</v>
      </c>
      <c r="C622" s="68">
        <v>848.1</v>
      </c>
      <c r="D622" s="68"/>
      <c r="E622" s="68">
        <v>34.700000000000003</v>
      </c>
      <c r="F622" s="68">
        <f t="shared" si="54"/>
        <v>882.80000000000007</v>
      </c>
      <c r="G622" s="93"/>
      <c r="H622" s="135">
        <f t="shared" si="60"/>
        <v>0</v>
      </c>
      <c r="I622" s="43">
        <f t="shared" si="58"/>
        <v>0</v>
      </c>
      <c r="J622" s="43">
        <f t="shared" si="55"/>
        <v>0</v>
      </c>
      <c r="K622" s="135">
        <f t="shared" si="61"/>
        <v>0</v>
      </c>
      <c r="L622" s="137">
        <f t="shared" si="59"/>
        <v>0</v>
      </c>
    </row>
    <row r="623" spans="1:12" x14ac:dyDescent="0.25">
      <c r="A623" s="190">
        <f t="shared" si="57"/>
        <v>243</v>
      </c>
      <c r="B623" s="46" t="s">
        <v>1443</v>
      </c>
      <c r="C623" s="68">
        <v>958.6</v>
      </c>
      <c r="D623" s="68"/>
      <c r="E623" s="68"/>
      <c r="F623" s="68">
        <f t="shared" si="54"/>
        <v>958.6</v>
      </c>
      <c r="G623" s="93"/>
      <c r="H623" s="135">
        <f t="shared" si="60"/>
        <v>0</v>
      </c>
      <c r="I623" s="43">
        <f t="shared" si="58"/>
        <v>0</v>
      </c>
      <c r="J623" s="43">
        <f t="shared" si="55"/>
        <v>0</v>
      </c>
      <c r="K623" s="135">
        <f t="shared" si="61"/>
        <v>0</v>
      </c>
      <c r="L623" s="137">
        <f t="shared" si="59"/>
        <v>0</v>
      </c>
    </row>
    <row r="624" spans="1:12" x14ac:dyDescent="0.25">
      <c r="A624" s="190">
        <f t="shared" si="57"/>
        <v>244</v>
      </c>
      <c r="B624" s="46" t="s">
        <v>1444</v>
      </c>
      <c r="C624" s="68">
        <v>950.2</v>
      </c>
      <c r="D624" s="68"/>
      <c r="E624" s="68"/>
      <c r="F624" s="68">
        <f t="shared" si="54"/>
        <v>950.2</v>
      </c>
      <c r="G624" s="93"/>
      <c r="H624" s="135">
        <f t="shared" si="60"/>
        <v>0</v>
      </c>
      <c r="I624" s="43">
        <f t="shared" si="58"/>
        <v>0</v>
      </c>
      <c r="J624" s="43">
        <f t="shared" si="55"/>
        <v>0</v>
      </c>
      <c r="K624" s="135">
        <f t="shared" si="61"/>
        <v>0</v>
      </c>
      <c r="L624" s="137">
        <f t="shared" si="59"/>
        <v>0</v>
      </c>
    </row>
    <row r="625" spans="1:12" x14ac:dyDescent="0.25">
      <c r="A625" s="190">
        <f t="shared" si="57"/>
        <v>245</v>
      </c>
      <c r="B625" s="46" t="s">
        <v>1445</v>
      </c>
      <c r="C625" s="68">
        <v>717.45</v>
      </c>
      <c r="D625" s="68"/>
      <c r="E625" s="68">
        <v>83.8</v>
      </c>
      <c r="F625" s="68">
        <f t="shared" si="54"/>
        <v>801.25</v>
      </c>
      <c r="G625" s="93"/>
      <c r="H625" s="135">
        <f t="shared" si="60"/>
        <v>0</v>
      </c>
      <c r="I625" s="43">
        <f t="shared" si="58"/>
        <v>0</v>
      </c>
      <c r="J625" s="43">
        <f t="shared" si="55"/>
        <v>0</v>
      </c>
      <c r="K625" s="135">
        <f t="shared" si="61"/>
        <v>0</v>
      </c>
      <c r="L625" s="137">
        <f t="shared" si="59"/>
        <v>0</v>
      </c>
    </row>
    <row r="626" spans="1:12" x14ac:dyDescent="0.25">
      <c r="A626" s="190">
        <f t="shared" si="57"/>
        <v>246</v>
      </c>
      <c r="B626" s="46" t="s">
        <v>1446</v>
      </c>
      <c r="C626" s="68">
        <v>678.26</v>
      </c>
      <c r="D626" s="68"/>
      <c r="E626" s="68"/>
      <c r="F626" s="68">
        <f t="shared" si="54"/>
        <v>678.26</v>
      </c>
      <c r="G626" s="93"/>
      <c r="H626" s="135">
        <f t="shared" si="60"/>
        <v>0</v>
      </c>
      <c r="I626" s="43">
        <f t="shared" si="58"/>
        <v>0</v>
      </c>
      <c r="J626" s="43">
        <f t="shared" si="55"/>
        <v>0</v>
      </c>
      <c r="K626" s="135">
        <f t="shared" si="61"/>
        <v>0</v>
      </c>
      <c r="L626" s="137">
        <f t="shared" si="59"/>
        <v>0</v>
      </c>
    </row>
    <row r="627" spans="1:12" x14ac:dyDescent="0.25">
      <c r="A627" s="190">
        <f t="shared" si="57"/>
        <v>247</v>
      </c>
      <c r="B627" s="46" t="s">
        <v>1447</v>
      </c>
      <c r="C627" s="68">
        <v>633.9</v>
      </c>
      <c r="D627" s="68"/>
      <c r="E627" s="68">
        <v>33.200000000000003</v>
      </c>
      <c r="F627" s="68">
        <f t="shared" si="54"/>
        <v>667.1</v>
      </c>
      <c r="G627" s="93"/>
      <c r="H627" s="135">
        <f t="shared" si="60"/>
        <v>0</v>
      </c>
      <c r="I627" s="43">
        <f t="shared" si="58"/>
        <v>0</v>
      </c>
      <c r="J627" s="43">
        <f t="shared" si="55"/>
        <v>0</v>
      </c>
      <c r="K627" s="135">
        <f t="shared" si="61"/>
        <v>0</v>
      </c>
      <c r="L627" s="137">
        <f t="shared" si="59"/>
        <v>0</v>
      </c>
    </row>
    <row r="628" spans="1:12" x14ac:dyDescent="0.25">
      <c r="A628" s="190">
        <f t="shared" si="57"/>
        <v>248</v>
      </c>
      <c r="B628" s="46" t="s">
        <v>1448</v>
      </c>
      <c r="C628" s="68">
        <v>657.24</v>
      </c>
      <c r="D628" s="68"/>
      <c r="E628" s="68">
        <v>32.6</v>
      </c>
      <c r="F628" s="68">
        <f t="shared" si="54"/>
        <v>689.84</v>
      </c>
      <c r="G628" s="93"/>
      <c r="H628" s="135">
        <f t="shared" si="60"/>
        <v>0</v>
      </c>
      <c r="I628" s="43">
        <f t="shared" si="58"/>
        <v>0</v>
      </c>
      <c r="J628" s="43">
        <f t="shared" si="55"/>
        <v>0</v>
      </c>
      <c r="K628" s="135">
        <f t="shared" si="61"/>
        <v>0</v>
      </c>
      <c r="L628" s="137">
        <f t="shared" si="59"/>
        <v>0</v>
      </c>
    </row>
    <row r="629" spans="1:12" x14ac:dyDescent="0.25">
      <c r="A629" s="190">
        <f t="shared" si="57"/>
        <v>249</v>
      </c>
      <c r="B629" s="46" t="s">
        <v>1449</v>
      </c>
      <c r="C629" s="68">
        <v>546.5</v>
      </c>
      <c r="D629" s="68"/>
      <c r="E629" s="68">
        <v>73.2</v>
      </c>
      <c r="F629" s="68">
        <f t="shared" ref="F629:F689" si="62">C629+D629+E629</f>
        <v>619.70000000000005</v>
      </c>
      <c r="G629" s="93"/>
      <c r="H629" s="135">
        <f t="shared" si="60"/>
        <v>0</v>
      </c>
      <c r="I629" s="43">
        <f t="shared" si="58"/>
        <v>0</v>
      </c>
      <c r="J629" s="43">
        <f t="shared" si="55"/>
        <v>0</v>
      </c>
      <c r="K629" s="135">
        <f t="shared" si="61"/>
        <v>0</v>
      </c>
      <c r="L629" s="137">
        <f t="shared" si="59"/>
        <v>0</v>
      </c>
    </row>
    <row r="630" spans="1:12" x14ac:dyDescent="0.25">
      <c r="A630" s="190">
        <f t="shared" si="57"/>
        <v>250</v>
      </c>
      <c r="B630" s="46" t="s">
        <v>1450</v>
      </c>
      <c r="C630" s="68">
        <v>648.6</v>
      </c>
      <c r="D630" s="68"/>
      <c r="E630" s="68"/>
      <c r="F630" s="68">
        <f t="shared" si="62"/>
        <v>648.6</v>
      </c>
      <c r="G630" s="93"/>
      <c r="H630" s="135">
        <f t="shared" si="60"/>
        <v>0</v>
      </c>
      <c r="I630" s="43">
        <f t="shared" si="58"/>
        <v>0</v>
      </c>
      <c r="J630" s="43">
        <f t="shared" si="55"/>
        <v>0</v>
      </c>
      <c r="K630" s="135">
        <f t="shared" si="61"/>
        <v>0</v>
      </c>
      <c r="L630" s="137">
        <f t="shared" si="59"/>
        <v>0</v>
      </c>
    </row>
    <row r="631" spans="1:12" x14ac:dyDescent="0.25">
      <c r="A631" s="190">
        <f t="shared" si="57"/>
        <v>251</v>
      </c>
      <c r="B631" s="46" t="s">
        <v>1451</v>
      </c>
      <c r="C631" s="68">
        <v>633.29999999999995</v>
      </c>
      <c r="D631" s="68"/>
      <c r="E631" s="68">
        <v>40.9</v>
      </c>
      <c r="F631" s="68">
        <f t="shared" si="62"/>
        <v>674.19999999999993</v>
      </c>
      <c r="G631" s="93"/>
      <c r="H631" s="135">
        <f t="shared" si="60"/>
        <v>0</v>
      </c>
      <c r="I631" s="43">
        <f t="shared" si="58"/>
        <v>0</v>
      </c>
      <c r="J631" s="43">
        <f t="shared" si="55"/>
        <v>0</v>
      </c>
      <c r="K631" s="135">
        <f t="shared" si="61"/>
        <v>0</v>
      </c>
      <c r="L631" s="137">
        <f t="shared" si="59"/>
        <v>0</v>
      </c>
    </row>
    <row r="632" spans="1:12" x14ac:dyDescent="0.25">
      <c r="A632" s="190">
        <f t="shared" si="57"/>
        <v>252</v>
      </c>
      <c r="B632" s="46" t="s">
        <v>37</v>
      </c>
      <c r="C632" s="68">
        <v>297.2</v>
      </c>
      <c r="D632" s="68"/>
      <c r="E632" s="68">
        <v>60.8</v>
      </c>
      <c r="F632" s="68">
        <f t="shared" si="62"/>
        <v>358</v>
      </c>
      <c r="G632" s="93"/>
      <c r="H632" s="135">
        <f t="shared" si="60"/>
        <v>0</v>
      </c>
      <c r="I632" s="43">
        <f t="shared" si="58"/>
        <v>0</v>
      </c>
      <c r="J632" s="43">
        <f t="shared" si="55"/>
        <v>0</v>
      </c>
      <c r="K632" s="135">
        <f t="shared" si="61"/>
        <v>0</v>
      </c>
      <c r="L632" s="137">
        <f t="shared" si="59"/>
        <v>0</v>
      </c>
    </row>
    <row r="633" spans="1:12" x14ac:dyDescent="0.25">
      <c r="A633" s="190">
        <f t="shared" si="57"/>
        <v>253</v>
      </c>
      <c r="B633" s="46" t="s">
        <v>40</v>
      </c>
      <c r="C633" s="68">
        <v>226.9</v>
      </c>
      <c r="D633" s="68"/>
      <c r="E633" s="68"/>
      <c r="F633" s="68">
        <f t="shared" si="62"/>
        <v>226.9</v>
      </c>
      <c r="G633" s="93"/>
      <c r="H633" s="135">
        <f t="shared" si="60"/>
        <v>0</v>
      </c>
      <c r="I633" s="43">
        <f t="shared" si="58"/>
        <v>0</v>
      </c>
      <c r="J633" s="43">
        <f t="shared" si="55"/>
        <v>0</v>
      </c>
      <c r="K633" s="135">
        <f t="shared" si="61"/>
        <v>0</v>
      </c>
      <c r="L633" s="137">
        <f t="shared" si="59"/>
        <v>0</v>
      </c>
    </row>
    <row r="634" spans="1:12" x14ac:dyDescent="0.25">
      <c r="A634" s="190">
        <f t="shared" si="57"/>
        <v>254</v>
      </c>
      <c r="B634" s="46" t="s">
        <v>41</v>
      </c>
      <c r="C634" s="68">
        <v>314.89999999999998</v>
      </c>
      <c r="D634" s="68"/>
      <c r="E634" s="68"/>
      <c r="F634" s="68">
        <f t="shared" si="62"/>
        <v>314.89999999999998</v>
      </c>
      <c r="G634" s="93"/>
      <c r="H634" s="135">
        <f t="shared" si="60"/>
        <v>0</v>
      </c>
      <c r="I634" s="43">
        <f t="shared" si="58"/>
        <v>0</v>
      </c>
      <c r="J634" s="43">
        <f t="shared" si="55"/>
        <v>0</v>
      </c>
      <c r="K634" s="135">
        <f t="shared" si="61"/>
        <v>0</v>
      </c>
      <c r="L634" s="137">
        <f t="shared" si="59"/>
        <v>0</v>
      </c>
    </row>
    <row r="635" spans="1:12" x14ac:dyDescent="0.25">
      <c r="A635" s="190">
        <f t="shared" si="57"/>
        <v>255</v>
      </c>
      <c r="B635" s="46" t="s">
        <v>42</v>
      </c>
      <c r="C635" s="68">
        <v>199.2</v>
      </c>
      <c r="D635" s="68"/>
      <c r="E635" s="68"/>
      <c r="F635" s="68">
        <f t="shared" si="62"/>
        <v>199.2</v>
      </c>
      <c r="G635" s="93"/>
      <c r="H635" s="135">
        <f t="shared" si="60"/>
        <v>0</v>
      </c>
      <c r="I635" s="43">
        <f t="shared" si="58"/>
        <v>0</v>
      </c>
      <c r="J635" s="43">
        <f t="shared" si="55"/>
        <v>0</v>
      </c>
      <c r="K635" s="135">
        <f t="shared" si="61"/>
        <v>0</v>
      </c>
      <c r="L635" s="137">
        <f t="shared" si="59"/>
        <v>0</v>
      </c>
    </row>
    <row r="636" spans="1:12" x14ac:dyDescent="0.25">
      <c r="A636" s="190">
        <f t="shared" si="57"/>
        <v>256</v>
      </c>
      <c r="B636" s="46" t="s">
        <v>43</v>
      </c>
      <c r="C636" s="68">
        <v>748.1</v>
      </c>
      <c r="D636" s="68"/>
      <c r="E636" s="68">
        <v>189.2</v>
      </c>
      <c r="F636" s="68">
        <f t="shared" si="62"/>
        <v>937.3</v>
      </c>
      <c r="G636" s="93"/>
      <c r="H636" s="135">
        <f t="shared" si="60"/>
        <v>0</v>
      </c>
      <c r="I636" s="43">
        <f t="shared" si="58"/>
        <v>0</v>
      </c>
      <c r="J636" s="43">
        <f t="shared" ref="J636:J702" si="63">H636*0.21</f>
        <v>0</v>
      </c>
      <c r="K636" s="135">
        <f t="shared" si="61"/>
        <v>0</v>
      </c>
      <c r="L636" s="137">
        <f t="shared" si="59"/>
        <v>0</v>
      </c>
    </row>
    <row r="637" spans="1:12" x14ac:dyDescent="0.25">
      <c r="A637" s="190">
        <f t="shared" si="57"/>
        <v>257</v>
      </c>
      <c r="B637" s="46" t="s">
        <v>44</v>
      </c>
      <c r="C637" s="68">
        <v>486.2</v>
      </c>
      <c r="D637" s="68"/>
      <c r="E637" s="68"/>
      <c r="F637" s="68">
        <f t="shared" si="62"/>
        <v>486.2</v>
      </c>
      <c r="G637" s="93"/>
      <c r="H637" s="135">
        <f t="shared" si="60"/>
        <v>0</v>
      </c>
      <c r="I637" s="43">
        <f t="shared" si="58"/>
        <v>0</v>
      </c>
      <c r="J637" s="43">
        <f t="shared" si="63"/>
        <v>0</v>
      </c>
      <c r="K637" s="135">
        <f t="shared" si="61"/>
        <v>0</v>
      </c>
      <c r="L637" s="137">
        <f t="shared" ref="L637:L668" si="64">(H637+I637+J637+K637)/F637</f>
        <v>0</v>
      </c>
    </row>
    <row r="638" spans="1:12" x14ac:dyDescent="0.25">
      <c r="A638" s="190">
        <f t="shared" ref="A638:A701" si="65">1+A637</f>
        <v>258</v>
      </c>
      <c r="B638" s="46" t="s">
        <v>45</v>
      </c>
      <c r="C638" s="68">
        <v>1811.6</v>
      </c>
      <c r="D638" s="68"/>
      <c r="E638" s="68">
        <v>36.9</v>
      </c>
      <c r="F638" s="68">
        <f t="shared" si="62"/>
        <v>1848.5</v>
      </c>
      <c r="G638" s="93"/>
      <c r="H638" s="135">
        <f t="shared" si="60"/>
        <v>0</v>
      </c>
      <c r="I638" s="43">
        <f t="shared" si="58"/>
        <v>0</v>
      </c>
      <c r="J638" s="43">
        <f t="shared" si="63"/>
        <v>0</v>
      </c>
      <c r="K638" s="135">
        <f t="shared" si="61"/>
        <v>0</v>
      </c>
      <c r="L638" s="137">
        <f t="shared" si="64"/>
        <v>0</v>
      </c>
    </row>
    <row r="639" spans="1:12" x14ac:dyDescent="0.25">
      <c r="A639" s="190">
        <f t="shared" si="65"/>
        <v>259</v>
      </c>
      <c r="B639" s="46" t="s">
        <v>46</v>
      </c>
      <c r="C639" s="68">
        <v>314</v>
      </c>
      <c r="D639" s="68"/>
      <c r="E639" s="68"/>
      <c r="F639" s="68">
        <f t="shared" si="62"/>
        <v>314</v>
      </c>
      <c r="G639" s="93"/>
      <c r="H639" s="135">
        <f t="shared" si="60"/>
        <v>0</v>
      </c>
      <c r="I639" s="43">
        <f t="shared" si="58"/>
        <v>0</v>
      </c>
      <c r="J639" s="43">
        <f t="shared" si="63"/>
        <v>0</v>
      </c>
      <c r="K639" s="135">
        <f t="shared" si="61"/>
        <v>0</v>
      </c>
      <c r="L639" s="137">
        <f t="shared" si="64"/>
        <v>0</v>
      </c>
    </row>
    <row r="640" spans="1:12" x14ac:dyDescent="0.25">
      <c r="A640" s="190">
        <f t="shared" si="65"/>
        <v>260</v>
      </c>
      <c r="B640" s="46" t="s">
        <v>47</v>
      </c>
      <c r="C640" s="68">
        <v>1446.6</v>
      </c>
      <c r="D640" s="68"/>
      <c r="E640" s="68">
        <v>54.7</v>
      </c>
      <c r="F640" s="68">
        <f t="shared" si="62"/>
        <v>1501.3</v>
      </c>
      <c r="G640" s="93"/>
      <c r="H640" s="135">
        <f t="shared" si="60"/>
        <v>0</v>
      </c>
      <c r="I640" s="43">
        <f t="shared" si="58"/>
        <v>0</v>
      </c>
      <c r="J640" s="43">
        <f t="shared" si="63"/>
        <v>0</v>
      </c>
      <c r="K640" s="135">
        <f t="shared" si="61"/>
        <v>0</v>
      </c>
      <c r="L640" s="137">
        <f t="shared" si="64"/>
        <v>0</v>
      </c>
    </row>
    <row r="641" spans="1:12" x14ac:dyDescent="0.25">
      <c r="A641" s="190">
        <f t="shared" si="65"/>
        <v>261</v>
      </c>
      <c r="B641" s="46" t="s">
        <v>66</v>
      </c>
      <c r="C641" s="68">
        <v>249.2</v>
      </c>
      <c r="D641" s="68"/>
      <c r="E641" s="68"/>
      <c r="F641" s="68">
        <f t="shared" si="62"/>
        <v>249.2</v>
      </c>
      <c r="G641" s="93"/>
      <c r="H641" s="135">
        <f t="shared" si="60"/>
        <v>0</v>
      </c>
      <c r="I641" s="43">
        <f t="shared" si="58"/>
        <v>0</v>
      </c>
      <c r="J641" s="43">
        <f t="shared" si="63"/>
        <v>0</v>
      </c>
      <c r="K641" s="135">
        <f t="shared" si="61"/>
        <v>0</v>
      </c>
      <c r="L641" s="137">
        <f t="shared" si="64"/>
        <v>0</v>
      </c>
    </row>
    <row r="642" spans="1:12" x14ac:dyDescent="0.25">
      <c r="A642" s="190">
        <f t="shared" si="65"/>
        <v>262</v>
      </c>
      <c r="B642" s="46" t="s">
        <v>67</v>
      </c>
      <c r="C642" s="68">
        <v>299.39999999999998</v>
      </c>
      <c r="D642" s="68"/>
      <c r="E642" s="68"/>
      <c r="F642" s="68">
        <f t="shared" si="62"/>
        <v>299.39999999999998</v>
      </c>
      <c r="G642" s="93"/>
      <c r="H642" s="135">
        <f t="shared" si="60"/>
        <v>0</v>
      </c>
      <c r="I642" s="43">
        <f t="shared" si="58"/>
        <v>0</v>
      </c>
      <c r="J642" s="43">
        <f t="shared" si="63"/>
        <v>0</v>
      </c>
      <c r="K642" s="135">
        <f t="shared" si="61"/>
        <v>0</v>
      </c>
      <c r="L642" s="137">
        <f t="shared" si="64"/>
        <v>0</v>
      </c>
    </row>
    <row r="643" spans="1:12" x14ac:dyDescent="0.25">
      <c r="A643" s="190">
        <f t="shared" si="65"/>
        <v>263</v>
      </c>
      <c r="B643" s="46" t="s">
        <v>68</v>
      </c>
      <c r="C643" s="68">
        <v>51.3</v>
      </c>
      <c r="D643" s="68"/>
      <c r="E643" s="68"/>
      <c r="F643" s="68">
        <f t="shared" si="62"/>
        <v>51.3</v>
      </c>
      <c r="G643" s="93"/>
      <c r="H643" s="135">
        <f t="shared" si="60"/>
        <v>0</v>
      </c>
      <c r="I643" s="43">
        <f t="shared" si="58"/>
        <v>0</v>
      </c>
      <c r="J643" s="43">
        <f t="shared" si="63"/>
        <v>0</v>
      </c>
      <c r="K643" s="135">
        <f t="shared" si="61"/>
        <v>0</v>
      </c>
      <c r="L643" s="137">
        <f t="shared" si="64"/>
        <v>0</v>
      </c>
    </row>
    <row r="644" spans="1:12" x14ac:dyDescent="0.25">
      <c r="A644" s="190">
        <f t="shared" si="65"/>
        <v>264</v>
      </c>
      <c r="B644" s="46" t="s">
        <v>69</v>
      </c>
      <c r="C644" s="68">
        <v>312.3</v>
      </c>
      <c r="D644" s="68"/>
      <c r="E644" s="68"/>
      <c r="F644" s="68">
        <f t="shared" si="62"/>
        <v>312.3</v>
      </c>
      <c r="G644" s="93"/>
      <c r="H644" s="135">
        <f t="shared" si="60"/>
        <v>0</v>
      </c>
      <c r="I644" s="43">
        <f t="shared" si="58"/>
        <v>0</v>
      </c>
      <c r="J644" s="43">
        <f t="shared" si="63"/>
        <v>0</v>
      </c>
      <c r="K644" s="135">
        <f t="shared" si="61"/>
        <v>0</v>
      </c>
      <c r="L644" s="137">
        <f t="shared" si="64"/>
        <v>0</v>
      </c>
    </row>
    <row r="645" spans="1:12" x14ac:dyDescent="0.25">
      <c r="A645" s="190">
        <f t="shared" si="65"/>
        <v>265</v>
      </c>
      <c r="B645" s="46" t="s">
        <v>70</v>
      </c>
      <c r="C645" s="68">
        <v>706.6</v>
      </c>
      <c r="D645" s="68">
        <v>191.5</v>
      </c>
      <c r="E645" s="68"/>
      <c r="F645" s="68">
        <f t="shared" si="62"/>
        <v>898.1</v>
      </c>
      <c r="G645" s="93"/>
      <c r="H645" s="135">
        <f t="shared" si="60"/>
        <v>0</v>
      </c>
      <c r="I645" s="43">
        <f t="shared" si="58"/>
        <v>0</v>
      </c>
      <c r="J645" s="43">
        <f t="shared" si="63"/>
        <v>0</v>
      </c>
      <c r="K645" s="135">
        <f t="shared" si="61"/>
        <v>0</v>
      </c>
      <c r="L645" s="137">
        <f t="shared" si="64"/>
        <v>0</v>
      </c>
    </row>
    <row r="646" spans="1:12" x14ac:dyDescent="0.25">
      <c r="A646" s="190">
        <f t="shared" si="65"/>
        <v>266</v>
      </c>
      <c r="B646" s="46" t="s">
        <v>71</v>
      </c>
      <c r="C646" s="68">
        <v>552.4</v>
      </c>
      <c r="D646" s="68"/>
      <c r="E646" s="68"/>
      <c r="F646" s="68">
        <f t="shared" si="62"/>
        <v>552.4</v>
      </c>
      <c r="G646" s="93"/>
      <c r="H646" s="135">
        <f t="shared" si="60"/>
        <v>0</v>
      </c>
      <c r="I646" s="43">
        <f t="shared" si="58"/>
        <v>0</v>
      </c>
      <c r="J646" s="43">
        <f t="shared" si="63"/>
        <v>0</v>
      </c>
      <c r="K646" s="135">
        <f t="shared" si="61"/>
        <v>0</v>
      </c>
      <c r="L646" s="137">
        <f t="shared" si="64"/>
        <v>0</v>
      </c>
    </row>
    <row r="647" spans="1:12" x14ac:dyDescent="0.25">
      <c r="A647" s="190">
        <f t="shared" si="65"/>
        <v>267</v>
      </c>
      <c r="B647" s="46" t="s">
        <v>72</v>
      </c>
      <c r="C647" s="68">
        <v>971.2</v>
      </c>
      <c r="D647" s="68"/>
      <c r="E647" s="68"/>
      <c r="F647" s="68">
        <f t="shared" si="62"/>
        <v>971.2</v>
      </c>
      <c r="G647" s="93"/>
      <c r="H647" s="135">
        <f t="shared" si="60"/>
        <v>0</v>
      </c>
      <c r="I647" s="43">
        <f t="shared" si="58"/>
        <v>0</v>
      </c>
      <c r="J647" s="43">
        <f t="shared" si="63"/>
        <v>0</v>
      </c>
      <c r="K647" s="135">
        <f t="shared" si="61"/>
        <v>0</v>
      </c>
      <c r="L647" s="137">
        <f t="shared" si="64"/>
        <v>0</v>
      </c>
    </row>
    <row r="648" spans="1:12" x14ac:dyDescent="0.25">
      <c r="A648" s="190">
        <f t="shared" si="65"/>
        <v>268</v>
      </c>
      <c r="B648" s="46" t="s">
        <v>73</v>
      </c>
      <c r="C648" s="68">
        <v>391.8</v>
      </c>
      <c r="D648" s="68"/>
      <c r="E648" s="68"/>
      <c r="F648" s="68">
        <f t="shared" si="62"/>
        <v>391.8</v>
      </c>
      <c r="G648" s="93"/>
      <c r="H648" s="135">
        <f t="shared" si="60"/>
        <v>0</v>
      </c>
      <c r="I648" s="43">
        <f t="shared" si="58"/>
        <v>0</v>
      </c>
      <c r="J648" s="43">
        <f t="shared" si="63"/>
        <v>0</v>
      </c>
      <c r="K648" s="135">
        <f t="shared" si="61"/>
        <v>0</v>
      </c>
      <c r="L648" s="137">
        <f t="shared" si="64"/>
        <v>0</v>
      </c>
    </row>
    <row r="649" spans="1:12" x14ac:dyDescent="0.25">
      <c r="A649" s="190">
        <f t="shared" si="65"/>
        <v>269</v>
      </c>
      <c r="B649" s="46" t="s">
        <v>74</v>
      </c>
      <c r="C649" s="68">
        <v>414</v>
      </c>
      <c r="D649" s="68"/>
      <c r="E649" s="68"/>
      <c r="F649" s="68">
        <f t="shared" si="62"/>
        <v>414</v>
      </c>
      <c r="G649" s="93"/>
      <c r="H649" s="135">
        <f t="shared" si="60"/>
        <v>0</v>
      </c>
      <c r="I649" s="43">
        <f t="shared" si="58"/>
        <v>0</v>
      </c>
      <c r="J649" s="43">
        <f t="shared" si="63"/>
        <v>0</v>
      </c>
      <c r="K649" s="135">
        <f t="shared" si="61"/>
        <v>0</v>
      </c>
      <c r="L649" s="137">
        <f t="shared" si="64"/>
        <v>0</v>
      </c>
    </row>
    <row r="650" spans="1:12" x14ac:dyDescent="0.25">
      <c r="A650" s="190">
        <f t="shared" si="65"/>
        <v>270</v>
      </c>
      <c r="B650" s="46" t="s">
        <v>75</v>
      </c>
      <c r="C650" s="68">
        <v>370.4</v>
      </c>
      <c r="D650" s="68">
        <v>116.4</v>
      </c>
      <c r="E650" s="68"/>
      <c r="F650" s="68">
        <f t="shared" si="62"/>
        <v>486.79999999999995</v>
      </c>
      <c r="G650" s="93"/>
      <c r="H650" s="135">
        <f t="shared" si="60"/>
        <v>0</v>
      </c>
      <c r="I650" s="43">
        <f t="shared" si="58"/>
        <v>0</v>
      </c>
      <c r="J650" s="43">
        <f t="shared" si="63"/>
        <v>0</v>
      </c>
      <c r="K650" s="135">
        <f t="shared" si="61"/>
        <v>0</v>
      </c>
      <c r="L650" s="137">
        <f t="shared" si="64"/>
        <v>0</v>
      </c>
    </row>
    <row r="651" spans="1:12" x14ac:dyDescent="0.25">
      <c r="A651" s="190">
        <f t="shared" si="65"/>
        <v>271</v>
      </c>
      <c r="B651" s="46" t="s">
        <v>76</v>
      </c>
      <c r="C651" s="68">
        <v>355</v>
      </c>
      <c r="D651" s="68"/>
      <c r="E651" s="68"/>
      <c r="F651" s="68">
        <f t="shared" si="62"/>
        <v>355</v>
      </c>
      <c r="G651" s="93"/>
      <c r="H651" s="135">
        <f t="shared" si="60"/>
        <v>0</v>
      </c>
      <c r="I651" s="43">
        <f t="shared" si="58"/>
        <v>0</v>
      </c>
      <c r="J651" s="43">
        <f t="shared" si="63"/>
        <v>0</v>
      </c>
      <c r="K651" s="135">
        <f t="shared" si="61"/>
        <v>0</v>
      </c>
      <c r="L651" s="137">
        <f t="shared" si="64"/>
        <v>0</v>
      </c>
    </row>
    <row r="652" spans="1:12" x14ac:dyDescent="0.25">
      <c r="A652" s="190">
        <f t="shared" si="65"/>
        <v>272</v>
      </c>
      <c r="B652" s="46" t="s">
        <v>77</v>
      </c>
      <c r="C652" s="68">
        <v>143.19999999999999</v>
      </c>
      <c r="D652" s="68"/>
      <c r="E652" s="68">
        <v>41.9</v>
      </c>
      <c r="F652" s="68">
        <f t="shared" si="62"/>
        <v>185.1</v>
      </c>
      <c r="G652" s="93"/>
      <c r="H652" s="135">
        <f t="shared" si="60"/>
        <v>0</v>
      </c>
      <c r="I652" s="43">
        <f t="shared" si="58"/>
        <v>0</v>
      </c>
      <c r="J652" s="43">
        <f t="shared" si="63"/>
        <v>0</v>
      </c>
      <c r="K652" s="135">
        <f t="shared" si="61"/>
        <v>0</v>
      </c>
      <c r="L652" s="137">
        <f t="shared" si="64"/>
        <v>0</v>
      </c>
    </row>
    <row r="653" spans="1:12" x14ac:dyDescent="0.25">
      <c r="A653" s="190">
        <f t="shared" si="65"/>
        <v>273</v>
      </c>
      <c r="B653" s="46" t="s">
        <v>78</v>
      </c>
      <c r="C653" s="68">
        <v>163.19999999999999</v>
      </c>
      <c r="D653" s="68"/>
      <c r="E653" s="68"/>
      <c r="F653" s="68">
        <f t="shared" si="62"/>
        <v>163.19999999999999</v>
      </c>
      <c r="G653" s="93"/>
      <c r="H653" s="135">
        <f t="shared" si="60"/>
        <v>0</v>
      </c>
      <c r="I653" s="43">
        <f t="shared" si="58"/>
        <v>0</v>
      </c>
      <c r="J653" s="43">
        <f t="shared" si="63"/>
        <v>0</v>
      </c>
      <c r="K653" s="135">
        <f t="shared" si="61"/>
        <v>0</v>
      </c>
      <c r="L653" s="137">
        <f t="shared" si="64"/>
        <v>0</v>
      </c>
    </row>
    <row r="654" spans="1:12" x14ac:dyDescent="0.25">
      <c r="A654" s="190">
        <f t="shared" si="65"/>
        <v>274</v>
      </c>
      <c r="B654" s="46" t="s">
        <v>79</v>
      </c>
      <c r="C654" s="68">
        <v>268.2</v>
      </c>
      <c r="D654" s="68"/>
      <c r="E654" s="68"/>
      <c r="F654" s="68">
        <f t="shared" si="62"/>
        <v>268.2</v>
      </c>
      <c r="G654" s="93"/>
      <c r="H654" s="135">
        <f t="shared" si="60"/>
        <v>0</v>
      </c>
      <c r="I654" s="43">
        <f t="shared" si="58"/>
        <v>0</v>
      </c>
      <c r="J654" s="43">
        <f t="shared" si="63"/>
        <v>0</v>
      </c>
      <c r="K654" s="135">
        <f t="shared" si="61"/>
        <v>0</v>
      </c>
      <c r="L654" s="137">
        <f t="shared" si="64"/>
        <v>0</v>
      </c>
    </row>
    <row r="655" spans="1:12" x14ac:dyDescent="0.25">
      <c r="A655" s="190">
        <f t="shared" si="65"/>
        <v>275</v>
      </c>
      <c r="B655" s="46" t="s">
        <v>80</v>
      </c>
      <c r="C655" s="68">
        <v>1401.05</v>
      </c>
      <c r="D655" s="68"/>
      <c r="E655" s="68"/>
      <c r="F655" s="68">
        <f t="shared" si="62"/>
        <v>1401.05</v>
      </c>
      <c r="G655" s="93"/>
      <c r="H655" s="135">
        <f t="shared" si="60"/>
        <v>0</v>
      </c>
      <c r="I655" s="43">
        <f t="shared" si="58"/>
        <v>0</v>
      </c>
      <c r="J655" s="43">
        <f t="shared" si="63"/>
        <v>0</v>
      </c>
      <c r="K655" s="135">
        <f t="shared" si="61"/>
        <v>0</v>
      </c>
      <c r="L655" s="137">
        <f t="shared" si="64"/>
        <v>0</v>
      </c>
    </row>
    <row r="656" spans="1:12" x14ac:dyDescent="0.25">
      <c r="A656" s="190">
        <f t="shared" si="65"/>
        <v>276</v>
      </c>
      <c r="B656" s="46" t="s">
        <v>81</v>
      </c>
      <c r="C656" s="68">
        <v>1909.5</v>
      </c>
      <c r="D656" s="68"/>
      <c r="E656" s="68"/>
      <c r="F656" s="68">
        <f t="shared" si="62"/>
        <v>1909.5</v>
      </c>
      <c r="G656" s="93"/>
      <c r="H656" s="135">
        <f t="shared" si="60"/>
        <v>0</v>
      </c>
      <c r="I656" s="43">
        <f t="shared" si="58"/>
        <v>0</v>
      </c>
      <c r="J656" s="43">
        <f t="shared" si="63"/>
        <v>0</v>
      </c>
      <c r="K656" s="135">
        <f t="shared" si="61"/>
        <v>0</v>
      </c>
      <c r="L656" s="137">
        <f t="shared" si="64"/>
        <v>0</v>
      </c>
    </row>
    <row r="657" spans="1:12" x14ac:dyDescent="0.25">
      <c r="A657" s="190">
        <f t="shared" si="65"/>
        <v>277</v>
      </c>
      <c r="B657" s="46" t="s">
        <v>112</v>
      </c>
      <c r="C657" s="68">
        <v>542.20000000000005</v>
      </c>
      <c r="D657" s="68"/>
      <c r="E657" s="68"/>
      <c r="F657" s="68">
        <f t="shared" si="62"/>
        <v>542.20000000000005</v>
      </c>
      <c r="G657" s="93"/>
      <c r="H657" s="135">
        <f t="shared" si="60"/>
        <v>0</v>
      </c>
      <c r="I657" s="43">
        <f t="shared" si="58"/>
        <v>0</v>
      </c>
      <c r="J657" s="43">
        <f t="shared" si="63"/>
        <v>0</v>
      </c>
      <c r="K657" s="135">
        <f t="shared" si="61"/>
        <v>0</v>
      </c>
      <c r="L657" s="137">
        <f t="shared" si="64"/>
        <v>0</v>
      </c>
    </row>
    <row r="658" spans="1:12" x14ac:dyDescent="0.25">
      <c r="A658" s="190">
        <f t="shared" si="65"/>
        <v>278</v>
      </c>
      <c r="B658" s="46" t="s">
        <v>113</v>
      </c>
      <c r="C658" s="68">
        <v>168.8</v>
      </c>
      <c r="D658" s="68"/>
      <c r="E658" s="68"/>
      <c r="F658" s="68">
        <f t="shared" si="62"/>
        <v>168.8</v>
      </c>
      <c r="G658" s="93"/>
      <c r="H658" s="135">
        <f t="shared" si="60"/>
        <v>0</v>
      </c>
      <c r="I658" s="43">
        <f t="shared" si="58"/>
        <v>0</v>
      </c>
      <c r="J658" s="43">
        <f t="shared" si="63"/>
        <v>0</v>
      </c>
      <c r="K658" s="135">
        <f t="shared" si="61"/>
        <v>0</v>
      </c>
      <c r="L658" s="137">
        <f t="shared" si="64"/>
        <v>0</v>
      </c>
    </row>
    <row r="659" spans="1:12" x14ac:dyDescent="0.25">
      <c r="A659" s="190">
        <f t="shared" si="65"/>
        <v>279</v>
      </c>
      <c r="B659" s="46" t="s">
        <v>114</v>
      </c>
      <c r="C659" s="68">
        <v>173.2</v>
      </c>
      <c r="D659" s="68"/>
      <c r="E659" s="68"/>
      <c r="F659" s="68">
        <f t="shared" si="62"/>
        <v>173.2</v>
      </c>
      <c r="G659" s="93"/>
      <c r="H659" s="135">
        <f t="shared" si="60"/>
        <v>0</v>
      </c>
      <c r="I659" s="43">
        <f t="shared" si="58"/>
        <v>0</v>
      </c>
      <c r="J659" s="43">
        <f t="shared" si="63"/>
        <v>0</v>
      </c>
      <c r="K659" s="135">
        <f t="shared" si="61"/>
        <v>0</v>
      </c>
      <c r="L659" s="137">
        <f t="shared" si="64"/>
        <v>0</v>
      </c>
    </row>
    <row r="660" spans="1:12" x14ac:dyDescent="0.25">
      <c r="A660" s="190">
        <f t="shared" si="65"/>
        <v>280</v>
      </c>
      <c r="B660" s="46" t="s">
        <v>115</v>
      </c>
      <c r="C660" s="68">
        <v>174.6</v>
      </c>
      <c r="D660" s="68"/>
      <c r="E660" s="68"/>
      <c r="F660" s="68">
        <f t="shared" si="62"/>
        <v>174.6</v>
      </c>
      <c r="G660" s="93"/>
      <c r="H660" s="135">
        <f t="shared" si="60"/>
        <v>0</v>
      </c>
      <c r="I660" s="43">
        <f t="shared" si="58"/>
        <v>0</v>
      </c>
      <c r="J660" s="43">
        <f t="shared" si="63"/>
        <v>0</v>
      </c>
      <c r="K660" s="135">
        <f t="shared" si="61"/>
        <v>0</v>
      </c>
      <c r="L660" s="137">
        <f t="shared" si="64"/>
        <v>0</v>
      </c>
    </row>
    <row r="661" spans="1:12" x14ac:dyDescent="0.25">
      <c r="A661" s="190">
        <f t="shared" si="65"/>
        <v>281</v>
      </c>
      <c r="B661" s="46" t="s">
        <v>116</v>
      </c>
      <c r="C661" s="68">
        <v>174.6</v>
      </c>
      <c r="D661" s="68"/>
      <c r="E661" s="68">
        <v>31</v>
      </c>
      <c r="F661" s="68">
        <f t="shared" si="62"/>
        <v>205.6</v>
      </c>
      <c r="G661" s="93"/>
      <c r="H661" s="135">
        <f t="shared" si="60"/>
        <v>0</v>
      </c>
      <c r="I661" s="43">
        <f t="shared" si="58"/>
        <v>0</v>
      </c>
      <c r="J661" s="43">
        <f t="shared" si="63"/>
        <v>0</v>
      </c>
      <c r="K661" s="135">
        <f t="shared" si="61"/>
        <v>0</v>
      </c>
      <c r="L661" s="137">
        <f t="shared" si="64"/>
        <v>0</v>
      </c>
    </row>
    <row r="662" spans="1:12" x14ac:dyDescent="0.25">
      <c r="A662" s="190">
        <f t="shared" si="65"/>
        <v>282</v>
      </c>
      <c r="B662" s="46" t="s">
        <v>117</v>
      </c>
      <c r="C662" s="68">
        <v>285.89999999999998</v>
      </c>
      <c r="D662" s="68"/>
      <c r="E662" s="68"/>
      <c r="F662" s="68">
        <f t="shared" si="62"/>
        <v>285.89999999999998</v>
      </c>
      <c r="G662" s="93"/>
      <c r="H662" s="135">
        <f t="shared" si="60"/>
        <v>0</v>
      </c>
      <c r="I662" s="43">
        <f t="shared" si="58"/>
        <v>0</v>
      </c>
      <c r="J662" s="43">
        <f t="shared" si="63"/>
        <v>0</v>
      </c>
      <c r="K662" s="135">
        <f t="shared" si="61"/>
        <v>0</v>
      </c>
      <c r="L662" s="137">
        <f t="shared" si="64"/>
        <v>0</v>
      </c>
    </row>
    <row r="663" spans="1:12" x14ac:dyDescent="0.25">
      <c r="A663" s="190">
        <f t="shared" si="65"/>
        <v>283</v>
      </c>
      <c r="B663" s="46" t="s">
        <v>118</v>
      </c>
      <c r="C663" s="68">
        <v>365.3</v>
      </c>
      <c r="D663" s="68">
        <v>20.6</v>
      </c>
      <c r="E663" s="68"/>
      <c r="F663" s="68">
        <f t="shared" si="62"/>
        <v>385.90000000000003</v>
      </c>
      <c r="G663" s="93"/>
      <c r="H663" s="135">
        <f t="shared" si="60"/>
        <v>0</v>
      </c>
      <c r="I663" s="43">
        <f t="shared" si="58"/>
        <v>0</v>
      </c>
      <c r="J663" s="43">
        <f t="shared" si="63"/>
        <v>0</v>
      </c>
      <c r="K663" s="135">
        <f t="shared" si="61"/>
        <v>0</v>
      </c>
      <c r="L663" s="137">
        <f t="shared" si="64"/>
        <v>0</v>
      </c>
    </row>
    <row r="664" spans="1:12" x14ac:dyDescent="0.25">
      <c r="A664" s="190">
        <f t="shared" si="65"/>
        <v>284</v>
      </c>
      <c r="B664" s="46" t="s">
        <v>119</v>
      </c>
      <c r="C664" s="68">
        <v>204.5</v>
      </c>
      <c r="D664" s="68"/>
      <c r="E664" s="68"/>
      <c r="F664" s="68">
        <f t="shared" si="62"/>
        <v>204.5</v>
      </c>
      <c r="G664" s="93"/>
      <c r="H664" s="135">
        <f t="shared" si="60"/>
        <v>0</v>
      </c>
      <c r="I664" s="43">
        <f t="shared" si="58"/>
        <v>0</v>
      </c>
      <c r="J664" s="43">
        <f t="shared" si="63"/>
        <v>0</v>
      </c>
      <c r="K664" s="135">
        <f t="shared" si="61"/>
        <v>0</v>
      </c>
      <c r="L664" s="137">
        <f t="shared" si="64"/>
        <v>0</v>
      </c>
    </row>
    <row r="665" spans="1:12" x14ac:dyDescent="0.25">
      <c r="A665" s="190">
        <f t="shared" si="65"/>
        <v>285</v>
      </c>
      <c r="B665" s="46" t="s">
        <v>120</v>
      </c>
      <c r="C665" s="68">
        <v>625.70000000000005</v>
      </c>
      <c r="D665" s="68"/>
      <c r="E665" s="68"/>
      <c r="F665" s="68">
        <f t="shared" si="62"/>
        <v>625.70000000000005</v>
      </c>
      <c r="G665" s="93"/>
      <c r="H665" s="135">
        <f t="shared" si="60"/>
        <v>0</v>
      </c>
      <c r="I665" s="43">
        <f t="shared" ref="I665:I706" si="66">H665*0.3677</f>
        <v>0</v>
      </c>
      <c r="J665" s="43">
        <f t="shared" si="63"/>
        <v>0</v>
      </c>
      <c r="K665" s="135">
        <f t="shared" si="61"/>
        <v>0</v>
      </c>
      <c r="L665" s="137">
        <f t="shared" si="64"/>
        <v>0</v>
      </c>
    </row>
    <row r="666" spans="1:12" x14ac:dyDescent="0.25">
      <c r="A666" s="190">
        <f t="shared" si="65"/>
        <v>286</v>
      </c>
      <c r="B666" s="46" t="s">
        <v>122</v>
      </c>
      <c r="C666" s="68">
        <v>429.5</v>
      </c>
      <c r="D666" s="68"/>
      <c r="E666" s="68">
        <v>30.7</v>
      </c>
      <c r="F666" s="68">
        <f t="shared" si="62"/>
        <v>460.2</v>
      </c>
      <c r="G666" s="93"/>
      <c r="H666" s="135">
        <f t="shared" ref="H666:H702" si="67">G666*1921.89</f>
        <v>0</v>
      </c>
      <c r="I666" s="43">
        <f t="shared" si="66"/>
        <v>0</v>
      </c>
      <c r="J666" s="43">
        <f t="shared" si="63"/>
        <v>0</v>
      </c>
      <c r="K666" s="135">
        <f t="shared" si="61"/>
        <v>0</v>
      </c>
      <c r="L666" s="137">
        <f t="shared" si="64"/>
        <v>0</v>
      </c>
    </row>
    <row r="667" spans="1:12" x14ac:dyDescent="0.25">
      <c r="A667" s="190">
        <f t="shared" si="65"/>
        <v>287</v>
      </c>
      <c r="B667" s="46" t="s">
        <v>123</v>
      </c>
      <c r="C667" s="68">
        <v>206.4</v>
      </c>
      <c r="D667" s="68"/>
      <c r="E667" s="68"/>
      <c r="F667" s="68">
        <f t="shared" si="62"/>
        <v>206.4</v>
      </c>
      <c r="G667" s="93"/>
      <c r="H667" s="135">
        <f t="shared" si="67"/>
        <v>0</v>
      </c>
      <c r="I667" s="43">
        <f t="shared" si="66"/>
        <v>0</v>
      </c>
      <c r="J667" s="43">
        <f t="shared" si="63"/>
        <v>0</v>
      </c>
      <c r="K667" s="135">
        <f t="shared" si="61"/>
        <v>0</v>
      </c>
      <c r="L667" s="137">
        <f t="shared" si="64"/>
        <v>0</v>
      </c>
    </row>
    <row r="668" spans="1:12" x14ac:dyDescent="0.25">
      <c r="A668" s="190">
        <f t="shared" si="65"/>
        <v>288</v>
      </c>
      <c r="B668" s="46" t="s">
        <v>1670</v>
      </c>
      <c r="C668" s="68">
        <v>275.2</v>
      </c>
      <c r="D668" s="68"/>
      <c r="E668" s="68"/>
      <c r="F668" s="68">
        <f t="shared" si="62"/>
        <v>275.2</v>
      </c>
      <c r="G668" s="93"/>
      <c r="H668" s="135">
        <f t="shared" si="67"/>
        <v>0</v>
      </c>
      <c r="I668" s="43">
        <f t="shared" si="66"/>
        <v>0</v>
      </c>
      <c r="J668" s="43">
        <f t="shared" si="63"/>
        <v>0</v>
      </c>
      <c r="K668" s="135">
        <f t="shared" si="61"/>
        <v>0</v>
      </c>
      <c r="L668" s="137">
        <f t="shared" si="64"/>
        <v>0</v>
      </c>
    </row>
    <row r="669" spans="1:12" x14ac:dyDescent="0.25">
      <c r="A669" s="190">
        <f t="shared" si="65"/>
        <v>289</v>
      </c>
      <c r="B669" s="46" t="s">
        <v>1671</v>
      </c>
      <c r="C669" s="68">
        <v>318.89999999999998</v>
      </c>
      <c r="D669" s="68"/>
      <c r="E669" s="68"/>
      <c r="F669" s="68">
        <f t="shared" si="62"/>
        <v>318.89999999999998</v>
      </c>
      <c r="G669" s="93"/>
      <c r="H669" s="135">
        <f t="shared" si="67"/>
        <v>0</v>
      </c>
      <c r="I669" s="43">
        <f t="shared" si="66"/>
        <v>0</v>
      </c>
      <c r="J669" s="43">
        <f t="shared" si="63"/>
        <v>0</v>
      </c>
      <c r="K669" s="135">
        <f t="shared" si="61"/>
        <v>0</v>
      </c>
      <c r="L669" s="137">
        <f t="shared" ref="L669:L699" si="68">(H669+I669+J669+K669)/F669</f>
        <v>0</v>
      </c>
    </row>
    <row r="670" spans="1:12" x14ac:dyDescent="0.25">
      <c r="A670" s="190">
        <f t="shared" si="65"/>
        <v>290</v>
      </c>
      <c r="B670" s="46" t="s">
        <v>1672</v>
      </c>
      <c r="C670" s="68">
        <v>75.2</v>
      </c>
      <c r="D670" s="68"/>
      <c r="E670" s="68"/>
      <c r="F670" s="68">
        <f t="shared" si="62"/>
        <v>75.2</v>
      </c>
      <c r="G670" s="93"/>
      <c r="H670" s="135">
        <f t="shared" si="67"/>
        <v>0</v>
      </c>
      <c r="I670" s="43">
        <f t="shared" si="66"/>
        <v>0</v>
      </c>
      <c r="J670" s="43">
        <f t="shared" si="63"/>
        <v>0</v>
      </c>
      <c r="K670" s="135">
        <f t="shared" si="61"/>
        <v>0</v>
      </c>
      <c r="L670" s="137">
        <f t="shared" si="68"/>
        <v>0</v>
      </c>
    </row>
    <row r="671" spans="1:12" x14ac:dyDescent="0.25">
      <c r="A671" s="190">
        <f t="shared" si="65"/>
        <v>291</v>
      </c>
      <c r="B671" s="46" t="s">
        <v>1673</v>
      </c>
      <c r="C671" s="68">
        <v>320.89999999999998</v>
      </c>
      <c r="D671" s="68"/>
      <c r="E671" s="68"/>
      <c r="F671" s="68">
        <f t="shared" si="62"/>
        <v>320.89999999999998</v>
      </c>
      <c r="G671" s="93"/>
      <c r="H671" s="135">
        <f t="shared" si="67"/>
        <v>0</v>
      </c>
      <c r="I671" s="43">
        <f t="shared" si="66"/>
        <v>0</v>
      </c>
      <c r="J671" s="43">
        <f t="shared" si="63"/>
        <v>0</v>
      </c>
      <c r="K671" s="135">
        <f t="shared" si="61"/>
        <v>0</v>
      </c>
      <c r="L671" s="137">
        <f t="shared" si="68"/>
        <v>0</v>
      </c>
    </row>
    <row r="672" spans="1:12" x14ac:dyDescent="0.25">
      <c r="A672" s="190">
        <f t="shared" si="65"/>
        <v>292</v>
      </c>
      <c r="B672" s="46" t="s">
        <v>1674</v>
      </c>
      <c r="C672" s="68">
        <v>417.2</v>
      </c>
      <c r="D672" s="68"/>
      <c r="E672" s="68"/>
      <c r="F672" s="68">
        <f t="shared" si="62"/>
        <v>417.2</v>
      </c>
      <c r="G672" s="93"/>
      <c r="H672" s="135">
        <f t="shared" si="67"/>
        <v>0</v>
      </c>
      <c r="I672" s="43">
        <f t="shared" si="66"/>
        <v>0</v>
      </c>
      <c r="J672" s="43">
        <f t="shared" si="63"/>
        <v>0</v>
      </c>
      <c r="K672" s="135">
        <f t="shared" si="61"/>
        <v>0</v>
      </c>
      <c r="L672" s="137">
        <f t="shared" si="68"/>
        <v>0</v>
      </c>
    </row>
    <row r="673" spans="1:12" x14ac:dyDescent="0.25">
      <c r="A673" s="190">
        <f t="shared" si="65"/>
        <v>293</v>
      </c>
      <c r="B673" s="46" t="s">
        <v>1675</v>
      </c>
      <c r="C673" s="68">
        <v>321.3</v>
      </c>
      <c r="D673" s="68"/>
      <c r="E673" s="68"/>
      <c r="F673" s="68">
        <f t="shared" si="62"/>
        <v>321.3</v>
      </c>
      <c r="G673" s="93"/>
      <c r="H673" s="135">
        <f t="shared" si="67"/>
        <v>0</v>
      </c>
      <c r="I673" s="43">
        <f t="shared" si="66"/>
        <v>0</v>
      </c>
      <c r="J673" s="43">
        <f t="shared" si="63"/>
        <v>0</v>
      </c>
      <c r="K673" s="135">
        <f t="shared" si="61"/>
        <v>0</v>
      </c>
      <c r="L673" s="137">
        <f t="shared" si="68"/>
        <v>0</v>
      </c>
    </row>
    <row r="674" spans="1:12" x14ac:dyDescent="0.25">
      <c r="A674" s="190">
        <f t="shared" si="65"/>
        <v>294</v>
      </c>
      <c r="B674" s="46" t="s">
        <v>1676</v>
      </c>
      <c r="C674" s="68">
        <v>284.5</v>
      </c>
      <c r="D674" s="68"/>
      <c r="E674" s="68"/>
      <c r="F674" s="68">
        <f t="shared" si="62"/>
        <v>284.5</v>
      </c>
      <c r="G674" s="93"/>
      <c r="H674" s="135">
        <f t="shared" si="67"/>
        <v>0</v>
      </c>
      <c r="I674" s="43">
        <f t="shared" si="66"/>
        <v>0</v>
      </c>
      <c r="J674" s="43">
        <f t="shared" si="63"/>
        <v>0</v>
      </c>
      <c r="K674" s="135">
        <f t="shared" si="61"/>
        <v>0</v>
      </c>
      <c r="L674" s="137">
        <f t="shared" si="68"/>
        <v>0</v>
      </c>
    </row>
    <row r="675" spans="1:12" x14ac:dyDescent="0.25">
      <c r="A675" s="190">
        <f t="shared" si="65"/>
        <v>295</v>
      </c>
      <c r="B675" s="46" t="s">
        <v>1677</v>
      </c>
      <c r="C675" s="68">
        <v>326.10000000000002</v>
      </c>
      <c r="D675" s="68"/>
      <c r="E675" s="68"/>
      <c r="F675" s="68">
        <f t="shared" si="62"/>
        <v>326.10000000000002</v>
      </c>
      <c r="G675" s="93"/>
      <c r="H675" s="135">
        <f t="shared" si="67"/>
        <v>0</v>
      </c>
      <c r="I675" s="43">
        <f t="shared" si="66"/>
        <v>0</v>
      </c>
      <c r="J675" s="43">
        <f t="shared" si="63"/>
        <v>0</v>
      </c>
      <c r="K675" s="135">
        <f t="shared" ref="K675:K706" si="69">G675*408.88</f>
        <v>0</v>
      </c>
      <c r="L675" s="137">
        <f t="shared" si="68"/>
        <v>0</v>
      </c>
    </row>
    <row r="676" spans="1:12" x14ac:dyDescent="0.25">
      <c r="A676" s="190">
        <f t="shared" si="65"/>
        <v>296</v>
      </c>
      <c r="B676" s="46" t="s">
        <v>1678</v>
      </c>
      <c r="C676" s="68">
        <v>497.9</v>
      </c>
      <c r="D676" s="68"/>
      <c r="E676" s="68">
        <v>40.6</v>
      </c>
      <c r="F676" s="68">
        <f t="shared" si="62"/>
        <v>538.5</v>
      </c>
      <c r="G676" s="93"/>
      <c r="H676" s="135">
        <f t="shared" si="67"/>
        <v>0</v>
      </c>
      <c r="I676" s="43">
        <f t="shared" si="66"/>
        <v>0</v>
      </c>
      <c r="J676" s="43">
        <f t="shared" si="63"/>
        <v>0</v>
      </c>
      <c r="K676" s="135">
        <f t="shared" si="69"/>
        <v>0</v>
      </c>
      <c r="L676" s="137">
        <f t="shared" si="68"/>
        <v>0</v>
      </c>
    </row>
    <row r="677" spans="1:12" x14ac:dyDescent="0.25">
      <c r="A677" s="190">
        <f t="shared" si="65"/>
        <v>297</v>
      </c>
      <c r="B677" s="46" t="s">
        <v>1679</v>
      </c>
      <c r="C677" s="68">
        <v>138.80000000000001</v>
      </c>
      <c r="D677" s="68"/>
      <c r="E677" s="68"/>
      <c r="F677" s="68">
        <f t="shared" si="62"/>
        <v>138.80000000000001</v>
      </c>
      <c r="G677" s="93"/>
      <c r="H677" s="135">
        <f t="shared" si="67"/>
        <v>0</v>
      </c>
      <c r="I677" s="43">
        <f t="shared" si="66"/>
        <v>0</v>
      </c>
      <c r="J677" s="43">
        <f t="shared" si="63"/>
        <v>0</v>
      </c>
      <c r="K677" s="135">
        <f t="shared" si="69"/>
        <v>0</v>
      </c>
      <c r="L677" s="137">
        <f t="shared" si="68"/>
        <v>0</v>
      </c>
    </row>
    <row r="678" spans="1:12" x14ac:dyDescent="0.25">
      <c r="A678" s="190">
        <f t="shared" si="65"/>
        <v>298</v>
      </c>
      <c r="B678" s="46" t="s">
        <v>1680</v>
      </c>
      <c r="C678" s="68">
        <v>4598.6000000000004</v>
      </c>
      <c r="D678" s="68">
        <v>90.9</v>
      </c>
      <c r="E678" s="68">
        <v>100</v>
      </c>
      <c r="F678" s="68">
        <f t="shared" si="62"/>
        <v>4789.5</v>
      </c>
      <c r="G678" s="93"/>
      <c r="H678" s="135">
        <f t="shared" si="67"/>
        <v>0</v>
      </c>
      <c r="I678" s="43">
        <f t="shared" si="66"/>
        <v>0</v>
      </c>
      <c r="J678" s="43">
        <f t="shared" si="63"/>
        <v>0</v>
      </c>
      <c r="K678" s="135">
        <f t="shared" si="69"/>
        <v>0</v>
      </c>
      <c r="L678" s="137">
        <f t="shared" si="68"/>
        <v>0</v>
      </c>
    </row>
    <row r="679" spans="1:12" x14ac:dyDescent="0.25">
      <c r="A679" s="190">
        <f t="shared" si="65"/>
        <v>299</v>
      </c>
      <c r="B679" s="46" t="s">
        <v>1681</v>
      </c>
      <c r="C679" s="68">
        <v>387.4</v>
      </c>
      <c r="D679" s="68"/>
      <c r="E679" s="68"/>
      <c r="F679" s="68">
        <f t="shared" si="62"/>
        <v>387.4</v>
      </c>
      <c r="G679" s="93"/>
      <c r="H679" s="135">
        <f t="shared" si="67"/>
        <v>0</v>
      </c>
      <c r="I679" s="43">
        <f t="shared" si="66"/>
        <v>0</v>
      </c>
      <c r="J679" s="43">
        <f t="shared" si="63"/>
        <v>0</v>
      </c>
      <c r="K679" s="135">
        <f t="shared" si="69"/>
        <v>0</v>
      </c>
      <c r="L679" s="137">
        <f t="shared" si="68"/>
        <v>0</v>
      </c>
    </row>
    <row r="680" spans="1:12" x14ac:dyDescent="0.25">
      <c r="A680" s="190">
        <f t="shared" si="65"/>
        <v>300</v>
      </c>
      <c r="B680" s="46" t="s">
        <v>1682</v>
      </c>
      <c r="C680" s="68">
        <v>4956.8999999999996</v>
      </c>
      <c r="D680" s="68"/>
      <c r="E680" s="68"/>
      <c r="F680" s="68">
        <f t="shared" si="62"/>
        <v>4956.8999999999996</v>
      </c>
      <c r="G680" s="93"/>
      <c r="H680" s="135">
        <f t="shared" si="67"/>
        <v>0</v>
      </c>
      <c r="I680" s="43">
        <f t="shared" si="66"/>
        <v>0</v>
      </c>
      <c r="J680" s="43">
        <f t="shared" si="63"/>
        <v>0</v>
      </c>
      <c r="K680" s="135">
        <f t="shared" si="69"/>
        <v>0</v>
      </c>
      <c r="L680" s="137">
        <f t="shared" si="68"/>
        <v>0</v>
      </c>
    </row>
    <row r="681" spans="1:12" x14ac:dyDescent="0.25">
      <c r="A681" s="190">
        <f t="shared" si="65"/>
        <v>301</v>
      </c>
      <c r="B681" s="46" t="s">
        <v>1683</v>
      </c>
      <c r="C681" s="68">
        <v>4250.2</v>
      </c>
      <c r="D681" s="68"/>
      <c r="E681" s="68"/>
      <c r="F681" s="68">
        <v>4250.2</v>
      </c>
      <c r="G681" s="93"/>
      <c r="H681" s="135">
        <f t="shared" si="67"/>
        <v>0</v>
      </c>
      <c r="I681" s="43">
        <f t="shared" si="66"/>
        <v>0</v>
      </c>
      <c r="J681" s="43">
        <f t="shared" si="63"/>
        <v>0</v>
      </c>
      <c r="K681" s="135">
        <f t="shared" si="69"/>
        <v>0</v>
      </c>
      <c r="L681" s="137">
        <f t="shared" si="68"/>
        <v>0</v>
      </c>
    </row>
    <row r="682" spans="1:12" x14ac:dyDescent="0.25">
      <c r="A682" s="190">
        <f t="shared" si="65"/>
        <v>302</v>
      </c>
      <c r="B682" s="46" t="s">
        <v>1684</v>
      </c>
      <c r="C682" s="68">
        <v>251.9</v>
      </c>
      <c r="D682" s="68"/>
      <c r="E682" s="68"/>
      <c r="F682" s="68">
        <f t="shared" si="62"/>
        <v>251.9</v>
      </c>
      <c r="G682" s="93"/>
      <c r="H682" s="135">
        <f t="shared" si="67"/>
        <v>0</v>
      </c>
      <c r="I682" s="43">
        <f t="shared" si="66"/>
        <v>0</v>
      </c>
      <c r="J682" s="43">
        <f t="shared" si="63"/>
        <v>0</v>
      </c>
      <c r="K682" s="135">
        <f t="shared" si="69"/>
        <v>0</v>
      </c>
      <c r="L682" s="137">
        <f t="shared" si="68"/>
        <v>0</v>
      </c>
    </row>
    <row r="683" spans="1:12" x14ac:dyDescent="0.25">
      <c r="A683" s="190">
        <f t="shared" si="65"/>
        <v>303</v>
      </c>
      <c r="B683" s="46" t="s">
        <v>1685</v>
      </c>
      <c r="C683" s="68">
        <v>352.7</v>
      </c>
      <c r="D683" s="68"/>
      <c r="E683" s="68"/>
      <c r="F683" s="68">
        <f t="shared" si="62"/>
        <v>352.7</v>
      </c>
      <c r="G683" s="93"/>
      <c r="H683" s="135">
        <f t="shared" si="67"/>
        <v>0</v>
      </c>
      <c r="I683" s="43">
        <f t="shared" si="66"/>
        <v>0</v>
      </c>
      <c r="J683" s="43">
        <f t="shared" si="63"/>
        <v>0</v>
      </c>
      <c r="K683" s="135">
        <f t="shared" si="69"/>
        <v>0</v>
      </c>
      <c r="L683" s="137">
        <f t="shared" si="68"/>
        <v>0</v>
      </c>
    </row>
    <row r="684" spans="1:12" x14ac:dyDescent="0.25">
      <c r="A684" s="190">
        <f t="shared" si="65"/>
        <v>304</v>
      </c>
      <c r="B684" s="46" t="s">
        <v>1686</v>
      </c>
      <c r="C684" s="68">
        <v>301.8</v>
      </c>
      <c r="D684" s="68"/>
      <c r="E684" s="68"/>
      <c r="F684" s="68">
        <f t="shared" si="62"/>
        <v>301.8</v>
      </c>
      <c r="G684" s="93"/>
      <c r="H684" s="135">
        <f t="shared" si="67"/>
        <v>0</v>
      </c>
      <c r="I684" s="43">
        <f t="shared" si="66"/>
        <v>0</v>
      </c>
      <c r="J684" s="43">
        <f t="shared" si="63"/>
        <v>0</v>
      </c>
      <c r="K684" s="135">
        <f t="shared" si="69"/>
        <v>0</v>
      </c>
      <c r="L684" s="137">
        <f t="shared" si="68"/>
        <v>0</v>
      </c>
    </row>
    <row r="685" spans="1:12" x14ac:dyDescent="0.25">
      <c r="A685" s="190">
        <f t="shared" si="65"/>
        <v>305</v>
      </c>
      <c r="B685" s="46" t="s">
        <v>1707</v>
      </c>
      <c r="C685" s="68">
        <v>244.4</v>
      </c>
      <c r="D685" s="68"/>
      <c r="E685" s="68">
        <v>51.7</v>
      </c>
      <c r="F685" s="68">
        <f t="shared" si="62"/>
        <v>296.10000000000002</v>
      </c>
      <c r="G685" s="93"/>
      <c r="H685" s="135">
        <f t="shared" si="67"/>
        <v>0</v>
      </c>
      <c r="I685" s="43">
        <f t="shared" si="66"/>
        <v>0</v>
      </c>
      <c r="J685" s="43">
        <f t="shared" si="63"/>
        <v>0</v>
      </c>
      <c r="K685" s="135">
        <f t="shared" si="69"/>
        <v>0</v>
      </c>
      <c r="L685" s="137">
        <f t="shared" si="68"/>
        <v>0</v>
      </c>
    </row>
    <row r="686" spans="1:12" x14ac:dyDescent="0.25">
      <c r="A686" s="190">
        <f t="shared" si="65"/>
        <v>306</v>
      </c>
      <c r="B686" s="46" t="s">
        <v>1708</v>
      </c>
      <c r="C686" s="68">
        <v>253.1</v>
      </c>
      <c r="D686" s="68"/>
      <c r="E686" s="68"/>
      <c r="F686" s="68">
        <f t="shared" si="62"/>
        <v>253.1</v>
      </c>
      <c r="G686" s="93"/>
      <c r="H686" s="135">
        <f t="shared" si="67"/>
        <v>0</v>
      </c>
      <c r="I686" s="43">
        <f t="shared" si="66"/>
        <v>0</v>
      </c>
      <c r="J686" s="43">
        <f t="shared" si="63"/>
        <v>0</v>
      </c>
      <c r="K686" s="135">
        <f t="shared" si="69"/>
        <v>0</v>
      </c>
      <c r="L686" s="137">
        <f t="shared" si="68"/>
        <v>0</v>
      </c>
    </row>
    <row r="687" spans="1:12" x14ac:dyDescent="0.25">
      <c r="A687" s="190">
        <f t="shared" si="65"/>
        <v>307</v>
      </c>
      <c r="B687" s="46" t="s">
        <v>1709</v>
      </c>
      <c r="C687" s="68">
        <v>480.1</v>
      </c>
      <c r="D687" s="68"/>
      <c r="E687" s="68"/>
      <c r="F687" s="68">
        <f t="shared" si="62"/>
        <v>480.1</v>
      </c>
      <c r="G687" s="93"/>
      <c r="H687" s="135">
        <f t="shared" si="67"/>
        <v>0</v>
      </c>
      <c r="I687" s="43">
        <f t="shared" si="66"/>
        <v>0</v>
      </c>
      <c r="J687" s="43">
        <f t="shared" si="63"/>
        <v>0</v>
      </c>
      <c r="K687" s="135">
        <f t="shared" si="69"/>
        <v>0</v>
      </c>
      <c r="L687" s="137">
        <f t="shared" si="68"/>
        <v>0</v>
      </c>
    </row>
    <row r="688" spans="1:12" x14ac:dyDescent="0.25">
      <c r="A688" s="190">
        <f t="shared" si="65"/>
        <v>308</v>
      </c>
      <c r="B688" s="46" t="s">
        <v>1710</v>
      </c>
      <c r="C688" s="68">
        <v>199</v>
      </c>
      <c r="D688" s="68"/>
      <c r="E688" s="68"/>
      <c r="F688" s="68">
        <f t="shared" si="62"/>
        <v>199</v>
      </c>
      <c r="G688" s="93"/>
      <c r="H688" s="135">
        <f t="shared" si="67"/>
        <v>0</v>
      </c>
      <c r="I688" s="43">
        <f t="shared" si="66"/>
        <v>0</v>
      </c>
      <c r="J688" s="43">
        <f t="shared" si="63"/>
        <v>0</v>
      </c>
      <c r="K688" s="135">
        <f t="shared" si="69"/>
        <v>0</v>
      </c>
      <c r="L688" s="137">
        <f t="shared" si="68"/>
        <v>0</v>
      </c>
    </row>
    <row r="689" spans="1:12" x14ac:dyDescent="0.25">
      <c r="A689" s="190">
        <f t="shared" si="65"/>
        <v>309</v>
      </c>
      <c r="B689" s="46" t="s">
        <v>1711</v>
      </c>
      <c r="C689" s="68">
        <v>296.41000000000003</v>
      </c>
      <c r="D689" s="68"/>
      <c r="E689" s="68"/>
      <c r="F689" s="68">
        <f t="shared" si="62"/>
        <v>296.41000000000003</v>
      </c>
      <c r="G689" s="93"/>
      <c r="H689" s="135">
        <f t="shared" si="67"/>
        <v>0</v>
      </c>
      <c r="I689" s="43">
        <f t="shared" si="66"/>
        <v>0</v>
      </c>
      <c r="J689" s="43">
        <f t="shared" si="63"/>
        <v>0</v>
      </c>
      <c r="K689" s="135">
        <f t="shared" si="69"/>
        <v>0</v>
      </c>
      <c r="L689" s="137">
        <f t="shared" si="68"/>
        <v>0</v>
      </c>
    </row>
    <row r="690" spans="1:12" x14ac:dyDescent="0.25">
      <c r="A690" s="190">
        <f t="shared" si="65"/>
        <v>310</v>
      </c>
      <c r="B690" s="46" t="s">
        <v>1712</v>
      </c>
      <c r="C690" s="68">
        <v>273.60000000000002</v>
      </c>
      <c r="D690" s="68">
        <v>19.399999999999999</v>
      </c>
      <c r="E690" s="68"/>
      <c r="F690" s="68">
        <f t="shared" ref="F690:F706" si="70">C690+D690+E690</f>
        <v>293</v>
      </c>
      <c r="G690" s="93"/>
      <c r="H690" s="135">
        <f t="shared" si="67"/>
        <v>0</v>
      </c>
      <c r="I690" s="43">
        <f t="shared" si="66"/>
        <v>0</v>
      </c>
      <c r="J690" s="43">
        <f t="shared" si="63"/>
        <v>0</v>
      </c>
      <c r="K690" s="135">
        <f t="shared" si="69"/>
        <v>0</v>
      </c>
      <c r="L690" s="137">
        <f t="shared" si="68"/>
        <v>0</v>
      </c>
    </row>
    <row r="691" spans="1:12" x14ac:dyDescent="0.25">
      <c r="A691" s="190">
        <f t="shared" si="65"/>
        <v>311</v>
      </c>
      <c r="B691" s="46" t="s">
        <v>1713</v>
      </c>
      <c r="C691" s="68">
        <v>308.60000000000002</v>
      </c>
      <c r="D691" s="68"/>
      <c r="E691" s="68"/>
      <c r="F691" s="68">
        <f t="shared" si="70"/>
        <v>308.60000000000002</v>
      </c>
      <c r="G691" s="93"/>
      <c r="H691" s="135">
        <f t="shared" si="67"/>
        <v>0</v>
      </c>
      <c r="I691" s="43">
        <f t="shared" si="66"/>
        <v>0</v>
      </c>
      <c r="J691" s="43">
        <f t="shared" si="63"/>
        <v>0</v>
      </c>
      <c r="K691" s="135">
        <f t="shared" si="69"/>
        <v>0</v>
      </c>
      <c r="L691" s="137">
        <f t="shared" si="68"/>
        <v>0</v>
      </c>
    </row>
    <row r="692" spans="1:12" x14ac:dyDescent="0.25">
      <c r="A692" s="190">
        <f t="shared" si="65"/>
        <v>312</v>
      </c>
      <c r="B692" s="46" t="s">
        <v>1716</v>
      </c>
      <c r="C692" s="68">
        <v>203.5</v>
      </c>
      <c r="D692" s="68"/>
      <c r="E692" s="68"/>
      <c r="F692" s="68">
        <f t="shared" si="70"/>
        <v>203.5</v>
      </c>
      <c r="G692" s="93"/>
      <c r="H692" s="135">
        <f t="shared" si="67"/>
        <v>0</v>
      </c>
      <c r="I692" s="43">
        <f t="shared" si="66"/>
        <v>0</v>
      </c>
      <c r="J692" s="43">
        <f t="shared" si="63"/>
        <v>0</v>
      </c>
      <c r="K692" s="135">
        <f t="shared" si="69"/>
        <v>0</v>
      </c>
      <c r="L692" s="137">
        <f t="shared" si="68"/>
        <v>0</v>
      </c>
    </row>
    <row r="693" spans="1:12" x14ac:dyDescent="0.25">
      <c r="A693" s="260">
        <f t="shared" si="65"/>
        <v>313</v>
      </c>
      <c r="B693" s="46" t="s">
        <v>1728</v>
      </c>
      <c r="C693" s="68">
        <v>428.2</v>
      </c>
      <c r="D693" s="68"/>
      <c r="E693" s="68"/>
      <c r="F693" s="68">
        <f t="shared" si="70"/>
        <v>428.2</v>
      </c>
      <c r="G693" s="93"/>
      <c r="H693" s="135">
        <f t="shared" si="67"/>
        <v>0</v>
      </c>
      <c r="I693" s="43">
        <f t="shared" si="66"/>
        <v>0</v>
      </c>
      <c r="J693" s="43">
        <f t="shared" si="63"/>
        <v>0</v>
      </c>
      <c r="K693" s="135">
        <f t="shared" si="69"/>
        <v>0</v>
      </c>
      <c r="L693" s="137">
        <f t="shared" si="68"/>
        <v>0</v>
      </c>
    </row>
    <row r="694" spans="1:12" x14ac:dyDescent="0.25">
      <c r="A694" s="260">
        <f t="shared" si="65"/>
        <v>314</v>
      </c>
      <c r="B694" s="46" t="s">
        <v>1729</v>
      </c>
      <c r="C694" s="68">
        <v>198.3</v>
      </c>
      <c r="D694" s="68"/>
      <c r="E694" s="68"/>
      <c r="F694" s="68">
        <f t="shared" si="70"/>
        <v>198.3</v>
      </c>
      <c r="G694" s="93"/>
      <c r="H694" s="135">
        <f t="shared" si="67"/>
        <v>0</v>
      </c>
      <c r="I694" s="43">
        <f t="shared" si="66"/>
        <v>0</v>
      </c>
      <c r="J694" s="43">
        <f t="shared" si="63"/>
        <v>0</v>
      </c>
      <c r="K694" s="135">
        <f t="shared" si="69"/>
        <v>0</v>
      </c>
      <c r="L694" s="137">
        <f t="shared" si="68"/>
        <v>0</v>
      </c>
    </row>
    <row r="695" spans="1:12" x14ac:dyDescent="0.25">
      <c r="A695" s="260">
        <f t="shared" si="65"/>
        <v>315</v>
      </c>
      <c r="B695" s="46" t="s">
        <v>1730</v>
      </c>
      <c r="C695" s="68">
        <v>304.7</v>
      </c>
      <c r="D695" s="68"/>
      <c r="E695" s="68"/>
      <c r="F695" s="68">
        <f t="shared" si="70"/>
        <v>304.7</v>
      </c>
      <c r="G695" s="93"/>
      <c r="H695" s="135">
        <f t="shared" si="67"/>
        <v>0</v>
      </c>
      <c r="I695" s="43">
        <f t="shared" si="66"/>
        <v>0</v>
      </c>
      <c r="J695" s="43">
        <f t="shared" si="63"/>
        <v>0</v>
      </c>
      <c r="K695" s="135">
        <f t="shared" si="69"/>
        <v>0</v>
      </c>
      <c r="L695" s="137">
        <f t="shared" si="68"/>
        <v>0</v>
      </c>
    </row>
    <row r="696" spans="1:12" x14ac:dyDescent="0.25">
      <c r="A696" s="260">
        <f t="shared" si="65"/>
        <v>316</v>
      </c>
      <c r="B696" s="46" t="s">
        <v>1731</v>
      </c>
      <c r="C696" s="68">
        <v>292.2</v>
      </c>
      <c r="D696" s="68"/>
      <c r="E696" s="68"/>
      <c r="F696" s="68">
        <f t="shared" si="70"/>
        <v>292.2</v>
      </c>
      <c r="G696" s="93"/>
      <c r="H696" s="135">
        <f t="shared" si="67"/>
        <v>0</v>
      </c>
      <c r="I696" s="43">
        <f t="shared" si="66"/>
        <v>0</v>
      </c>
      <c r="J696" s="43">
        <f t="shared" si="63"/>
        <v>0</v>
      </c>
      <c r="K696" s="135">
        <f t="shared" si="69"/>
        <v>0</v>
      </c>
      <c r="L696" s="137">
        <f t="shared" si="68"/>
        <v>0</v>
      </c>
    </row>
    <row r="697" spans="1:12" x14ac:dyDescent="0.25">
      <c r="A697" s="260">
        <f t="shared" si="65"/>
        <v>317</v>
      </c>
      <c r="B697" s="46" t="s">
        <v>1732</v>
      </c>
      <c r="C697" s="68">
        <v>411.5</v>
      </c>
      <c r="D697" s="68"/>
      <c r="E697" s="68"/>
      <c r="F697" s="68">
        <f t="shared" si="70"/>
        <v>411.5</v>
      </c>
      <c r="G697" s="93"/>
      <c r="H697" s="135">
        <f t="shared" si="67"/>
        <v>0</v>
      </c>
      <c r="I697" s="43">
        <f t="shared" si="66"/>
        <v>0</v>
      </c>
      <c r="J697" s="43">
        <f t="shared" si="63"/>
        <v>0</v>
      </c>
      <c r="K697" s="135">
        <f t="shared" si="69"/>
        <v>0</v>
      </c>
      <c r="L697" s="137">
        <f t="shared" si="68"/>
        <v>0</v>
      </c>
    </row>
    <row r="698" spans="1:12" x14ac:dyDescent="0.25">
      <c r="A698" s="190">
        <f t="shared" si="65"/>
        <v>318</v>
      </c>
      <c r="B698" s="46" t="s">
        <v>1753</v>
      </c>
      <c r="C698" s="68">
        <v>2772.2</v>
      </c>
      <c r="D698" s="68"/>
      <c r="E698" s="68">
        <v>77.400000000000006</v>
      </c>
      <c r="F698" s="68">
        <f t="shared" si="70"/>
        <v>2849.6</v>
      </c>
      <c r="G698" s="93"/>
      <c r="H698" s="135">
        <f t="shared" si="67"/>
        <v>0</v>
      </c>
      <c r="I698" s="43">
        <f t="shared" si="66"/>
        <v>0</v>
      </c>
      <c r="J698" s="43">
        <f t="shared" si="63"/>
        <v>0</v>
      </c>
      <c r="K698" s="135">
        <f t="shared" si="69"/>
        <v>0</v>
      </c>
      <c r="L698" s="137">
        <f t="shared" si="68"/>
        <v>0</v>
      </c>
    </row>
    <row r="699" spans="1:12" x14ac:dyDescent="0.25">
      <c r="A699" s="190">
        <f t="shared" si="65"/>
        <v>319</v>
      </c>
      <c r="B699" s="46" t="s">
        <v>1754</v>
      </c>
      <c r="C699" s="68">
        <v>256.10000000000002</v>
      </c>
      <c r="D699" s="68"/>
      <c r="E699" s="68"/>
      <c r="F699" s="68">
        <f t="shared" si="70"/>
        <v>256.10000000000002</v>
      </c>
      <c r="G699" s="93"/>
      <c r="H699" s="135">
        <f t="shared" si="67"/>
        <v>0</v>
      </c>
      <c r="I699" s="43">
        <f t="shared" si="66"/>
        <v>0</v>
      </c>
      <c r="J699" s="43">
        <f t="shared" si="63"/>
        <v>0</v>
      </c>
      <c r="K699" s="135">
        <f t="shared" si="69"/>
        <v>0</v>
      </c>
      <c r="L699" s="137">
        <f t="shared" si="68"/>
        <v>0</v>
      </c>
    </row>
    <row r="700" spans="1:12" x14ac:dyDescent="0.25">
      <c r="A700" s="190">
        <f t="shared" si="65"/>
        <v>320</v>
      </c>
      <c r="B700" s="46" t="s">
        <v>291</v>
      </c>
      <c r="C700" s="68">
        <v>266.60000000000002</v>
      </c>
      <c r="D700" s="68"/>
      <c r="E700" s="68"/>
      <c r="F700" s="68">
        <f t="shared" si="70"/>
        <v>266.60000000000002</v>
      </c>
      <c r="G700" s="93"/>
      <c r="H700" s="135">
        <f t="shared" si="67"/>
        <v>0</v>
      </c>
      <c r="I700" s="43">
        <f t="shared" si="66"/>
        <v>0</v>
      </c>
      <c r="J700" s="43">
        <f t="shared" si="63"/>
        <v>0</v>
      </c>
      <c r="K700" s="135">
        <f t="shared" si="69"/>
        <v>0</v>
      </c>
      <c r="L700" s="137">
        <f t="shared" ref="L700:L707" si="71">(H700+I700+J700+K700)/F700</f>
        <v>0</v>
      </c>
    </row>
    <row r="701" spans="1:12" x14ac:dyDescent="0.25">
      <c r="A701" s="260">
        <f t="shared" si="65"/>
        <v>321</v>
      </c>
      <c r="B701" s="46" t="s">
        <v>292</v>
      </c>
      <c r="C701" s="68">
        <v>203.9</v>
      </c>
      <c r="D701" s="68">
        <v>33.799999999999997</v>
      </c>
      <c r="E701" s="68"/>
      <c r="F701" s="68">
        <f t="shared" si="70"/>
        <v>237.7</v>
      </c>
      <c r="G701" s="93"/>
      <c r="H701" s="135">
        <f t="shared" si="67"/>
        <v>0</v>
      </c>
      <c r="I701" s="43">
        <f t="shared" si="66"/>
        <v>0</v>
      </c>
      <c r="J701" s="43">
        <f t="shared" si="63"/>
        <v>0</v>
      </c>
      <c r="K701" s="135">
        <f t="shared" si="69"/>
        <v>0</v>
      </c>
      <c r="L701" s="137">
        <f t="shared" si="71"/>
        <v>0</v>
      </c>
    </row>
    <row r="702" spans="1:12" x14ac:dyDescent="0.25">
      <c r="A702" s="260">
        <f t="shared" ref="A702:A704" si="72">1+A701</f>
        <v>322</v>
      </c>
      <c r="B702" s="46" t="s">
        <v>293</v>
      </c>
      <c r="C702" s="68">
        <v>152.1</v>
      </c>
      <c r="D702" s="68"/>
      <c r="E702" s="68"/>
      <c r="F702" s="68">
        <f t="shared" si="70"/>
        <v>152.1</v>
      </c>
      <c r="G702" s="93"/>
      <c r="H702" s="135">
        <f t="shared" si="67"/>
        <v>0</v>
      </c>
      <c r="I702" s="43">
        <f t="shared" si="66"/>
        <v>0</v>
      </c>
      <c r="J702" s="43">
        <f t="shared" si="63"/>
        <v>0</v>
      </c>
      <c r="K702" s="135">
        <f t="shared" si="69"/>
        <v>0</v>
      </c>
      <c r="L702" s="137">
        <f t="shared" si="71"/>
        <v>0</v>
      </c>
    </row>
    <row r="703" spans="1:12" x14ac:dyDescent="0.25">
      <c r="A703" s="260">
        <f t="shared" si="72"/>
        <v>323</v>
      </c>
      <c r="B703" s="46" t="s">
        <v>2414</v>
      </c>
      <c r="C703" s="46">
        <v>2247.4</v>
      </c>
      <c r="D703" s="46"/>
      <c r="E703" s="46"/>
      <c r="F703" s="46">
        <f t="shared" si="70"/>
        <v>2247.4</v>
      </c>
      <c r="G703" s="93"/>
      <c r="H703" s="43">
        <f>G703</f>
        <v>0</v>
      </c>
      <c r="I703" s="43">
        <f t="shared" si="66"/>
        <v>0</v>
      </c>
      <c r="J703" s="43"/>
      <c r="K703" s="43">
        <f t="shared" si="69"/>
        <v>0</v>
      </c>
      <c r="L703" s="45">
        <f t="shared" si="71"/>
        <v>0</v>
      </c>
    </row>
    <row r="704" spans="1:12" x14ac:dyDescent="0.25">
      <c r="A704" s="260">
        <f t="shared" si="72"/>
        <v>324</v>
      </c>
      <c r="B704" s="46" t="s">
        <v>2415</v>
      </c>
      <c r="C704" s="46">
        <v>2555.1999999999998</v>
      </c>
      <c r="D704" s="46"/>
      <c r="E704" s="46"/>
      <c r="F704" s="46">
        <f t="shared" si="70"/>
        <v>2555.1999999999998</v>
      </c>
      <c r="G704" s="93"/>
      <c r="H704" s="43">
        <f>G704</f>
        <v>0</v>
      </c>
      <c r="I704" s="43">
        <f t="shared" si="66"/>
        <v>0</v>
      </c>
      <c r="J704" s="43"/>
      <c r="K704" s="43">
        <f t="shared" si="69"/>
        <v>0</v>
      </c>
      <c r="L704" s="45">
        <f t="shared" si="71"/>
        <v>0</v>
      </c>
    </row>
    <row r="705" spans="1:12" x14ac:dyDescent="0.25">
      <c r="A705" s="190">
        <f t="shared" ref="A705:A706" si="73">1+A704</f>
        <v>325</v>
      </c>
      <c r="B705" s="46" t="s">
        <v>2416</v>
      </c>
      <c r="C705" s="46">
        <v>2484.8000000000002</v>
      </c>
      <c r="D705" s="46"/>
      <c r="E705" s="46"/>
      <c r="F705" s="46">
        <f t="shared" si="70"/>
        <v>2484.8000000000002</v>
      </c>
      <c r="G705" s="93"/>
      <c r="H705" s="43">
        <f>G705</f>
        <v>0</v>
      </c>
      <c r="I705" s="43">
        <f t="shared" si="66"/>
        <v>0</v>
      </c>
      <c r="J705" s="43"/>
      <c r="K705" s="43">
        <f t="shared" si="69"/>
        <v>0</v>
      </c>
      <c r="L705" s="45">
        <f t="shared" si="71"/>
        <v>0</v>
      </c>
    </row>
    <row r="706" spans="1:12" x14ac:dyDescent="0.25">
      <c r="A706" s="190">
        <f t="shared" si="73"/>
        <v>326</v>
      </c>
      <c r="B706" s="46" t="s">
        <v>2417</v>
      </c>
      <c r="C706" s="46">
        <v>3106.2</v>
      </c>
      <c r="D706" s="46">
        <v>30.3</v>
      </c>
      <c r="E706" s="46"/>
      <c r="F706" s="46">
        <f t="shared" si="70"/>
        <v>3136.5</v>
      </c>
      <c r="G706" s="93"/>
      <c r="H706" s="43">
        <f>G706</f>
        <v>0</v>
      </c>
      <c r="I706" s="43">
        <f t="shared" si="66"/>
        <v>0</v>
      </c>
      <c r="J706" s="43"/>
      <c r="K706" s="43">
        <f t="shared" si="69"/>
        <v>0</v>
      </c>
      <c r="L706" s="45">
        <f t="shared" si="71"/>
        <v>0</v>
      </c>
    </row>
    <row r="707" spans="1:12" ht="13" x14ac:dyDescent="0.3">
      <c r="A707" s="46"/>
      <c r="B707" s="23"/>
      <c r="C707" s="23">
        <f t="shared" ref="C707:K707" si="74">SUM(C381:C706)</f>
        <v>221456.30000000025</v>
      </c>
      <c r="D707" s="23">
        <f t="shared" si="74"/>
        <v>3814.7000000000007</v>
      </c>
      <c r="E707" s="23">
        <f t="shared" si="74"/>
        <v>6233.4999999999982</v>
      </c>
      <c r="F707" s="23">
        <f t="shared" si="74"/>
        <v>231504.50000000023</v>
      </c>
      <c r="G707" s="23">
        <f t="shared" si="74"/>
        <v>0</v>
      </c>
      <c r="H707" s="23">
        <f t="shared" si="74"/>
        <v>0</v>
      </c>
      <c r="I707" s="23">
        <f t="shared" si="74"/>
        <v>0</v>
      </c>
      <c r="J707" s="23">
        <f t="shared" si="74"/>
        <v>0</v>
      </c>
      <c r="K707" s="23">
        <f t="shared" si="74"/>
        <v>0</v>
      </c>
      <c r="L707" s="137">
        <f t="shared" si="71"/>
        <v>0</v>
      </c>
    </row>
    <row r="708" spans="1:12" x14ac:dyDescent="0.25">
      <c r="A708" s="528" t="s">
        <v>1873</v>
      </c>
      <c r="B708" s="528"/>
      <c r="C708" s="528"/>
      <c r="D708" s="528"/>
      <c r="E708" s="528"/>
      <c r="F708" s="528"/>
      <c r="G708" s="528"/>
      <c r="H708" s="528"/>
      <c r="I708" s="528"/>
      <c r="J708" s="528"/>
      <c r="K708" s="528"/>
      <c r="L708" s="528"/>
    </row>
    <row r="709" spans="1:12" x14ac:dyDescent="0.25">
      <c r="A709" s="64">
        <v>1</v>
      </c>
      <c r="B709" s="46" t="s">
        <v>2286</v>
      </c>
      <c r="C709" s="81">
        <v>576.20000000000005</v>
      </c>
      <c r="D709" s="46"/>
      <c r="E709" s="48"/>
      <c r="F709" s="46">
        <f t="shared" ref="F709:F765" si="75">C709+D709+E709</f>
        <v>576.20000000000005</v>
      </c>
      <c r="G709" s="93"/>
      <c r="H709" s="135">
        <f>G709</f>
        <v>0</v>
      </c>
      <c r="I709" s="43">
        <f t="shared" ref="I709:I765" si="76">H709*0.3677</f>
        <v>0</v>
      </c>
      <c r="J709" s="43"/>
      <c r="K709" s="135">
        <f t="shared" ref="K709:K740" si="77">G709*408.88</f>
        <v>0</v>
      </c>
      <c r="L709" s="82">
        <f t="shared" ref="L709:L740" si="78">(H709+I709+J709+K709)/F709</f>
        <v>0</v>
      </c>
    </row>
    <row r="710" spans="1:12" x14ac:dyDescent="0.25">
      <c r="A710" s="65">
        <f>A709+1</f>
        <v>2</v>
      </c>
      <c r="B710" s="46" t="s">
        <v>2287</v>
      </c>
      <c r="C710" s="81">
        <v>311</v>
      </c>
      <c r="D710" s="46"/>
      <c r="E710" s="48"/>
      <c r="F710" s="46">
        <f t="shared" si="75"/>
        <v>311</v>
      </c>
      <c r="G710" s="93"/>
      <c r="H710" s="135">
        <f t="shared" ref="H710:H766" si="79">G710</f>
        <v>0</v>
      </c>
      <c r="I710" s="43">
        <f t="shared" si="76"/>
        <v>0</v>
      </c>
      <c r="J710" s="43"/>
      <c r="K710" s="135">
        <f t="shared" si="77"/>
        <v>0</v>
      </c>
      <c r="L710" s="82">
        <f t="shared" si="78"/>
        <v>0</v>
      </c>
    </row>
    <row r="711" spans="1:12" x14ac:dyDescent="0.25">
      <c r="A711" s="65">
        <f t="shared" ref="A711:A774" si="80">A710+1</f>
        <v>3</v>
      </c>
      <c r="B711" s="46" t="s">
        <v>2288</v>
      </c>
      <c r="C711" s="81">
        <v>309.10000000000002</v>
      </c>
      <c r="D711" s="46"/>
      <c r="E711" s="48"/>
      <c r="F711" s="46">
        <f t="shared" si="75"/>
        <v>309.10000000000002</v>
      </c>
      <c r="G711" s="93"/>
      <c r="H711" s="135">
        <f t="shared" si="79"/>
        <v>0</v>
      </c>
      <c r="I711" s="43">
        <f t="shared" si="76"/>
        <v>0</v>
      </c>
      <c r="J711" s="43"/>
      <c r="K711" s="135">
        <f t="shared" si="77"/>
        <v>0</v>
      </c>
      <c r="L711" s="82">
        <f t="shared" si="78"/>
        <v>0</v>
      </c>
    </row>
    <row r="712" spans="1:12" x14ac:dyDescent="0.25">
      <c r="A712" s="65">
        <f t="shared" si="80"/>
        <v>4</v>
      </c>
      <c r="B712" s="46" t="s">
        <v>2289</v>
      </c>
      <c r="C712" s="81">
        <v>309.3</v>
      </c>
      <c r="D712" s="46"/>
      <c r="E712" s="48"/>
      <c r="F712" s="46">
        <f t="shared" si="75"/>
        <v>309.3</v>
      </c>
      <c r="G712" s="93"/>
      <c r="H712" s="135">
        <f t="shared" si="79"/>
        <v>0</v>
      </c>
      <c r="I712" s="43">
        <f t="shared" si="76"/>
        <v>0</v>
      </c>
      <c r="J712" s="43"/>
      <c r="K712" s="135">
        <f t="shared" si="77"/>
        <v>0</v>
      </c>
      <c r="L712" s="82">
        <f t="shared" si="78"/>
        <v>0</v>
      </c>
    </row>
    <row r="713" spans="1:12" x14ac:dyDescent="0.25">
      <c r="A713" s="65">
        <f t="shared" si="80"/>
        <v>5</v>
      </c>
      <c r="B713" s="46" t="s">
        <v>2290</v>
      </c>
      <c r="C713" s="81">
        <v>421.2</v>
      </c>
      <c r="D713" s="46"/>
      <c r="E713" s="48"/>
      <c r="F713" s="46">
        <f t="shared" si="75"/>
        <v>421.2</v>
      </c>
      <c r="G713" s="93"/>
      <c r="H713" s="135">
        <f t="shared" si="79"/>
        <v>0</v>
      </c>
      <c r="I713" s="43">
        <f t="shared" si="76"/>
        <v>0</v>
      </c>
      <c r="J713" s="43"/>
      <c r="K713" s="135">
        <f t="shared" si="77"/>
        <v>0</v>
      </c>
      <c r="L713" s="82">
        <f t="shared" si="78"/>
        <v>0</v>
      </c>
    </row>
    <row r="714" spans="1:12" x14ac:dyDescent="0.25">
      <c r="A714" s="65">
        <f t="shared" si="80"/>
        <v>6</v>
      </c>
      <c r="B714" s="46" t="s">
        <v>2291</v>
      </c>
      <c r="C714" s="81">
        <v>635.6</v>
      </c>
      <c r="D714" s="46"/>
      <c r="E714" s="48"/>
      <c r="F714" s="46">
        <f t="shared" si="75"/>
        <v>635.6</v>
      </c>
      <c r="G714" s="93"/>
      <c r="H714" s="135">
        <f t="shared" si="79"/>
        <v>0</v>
      </c>
      <c r="I714" s="43">
        <f t="shared" si="76"/>
        <v>0</v>
      </c>
      <c r="J714" s="43"/>
      <c r="K714" s="135">
        <f t="shared" si="77"/>
        <v>0</v>
      </c>
      <c r="L714" s="82">
        <f t="shared" si="78"/>
        <v>0</v>
      </c>
    </row>
    <row r="715" spans="1:12" x14ac:dyDescent="0.25">
      <c r="A715" s="65">
        <f t="shared" si="80"/>
        <v>7</v>
      </c>
      <c r="B715" s="46" t="s">
        <v>2292</v>
      </c>
      <c r="C715" s="81">
        <v>392.8</v>
      </c>
      <c r="D715" s="46"/>
      <c r="E715" s="48"/>
      <c r="F715" s="46">
        <f t="shared" si="75"/>
        <v>392.8</v>
      </c>
      <c r="G715" s="93"/>
      <c r="H715" s="135">
        <f t="shared" si="79"/>
        <v>0</v>
      </c>
      <c r="I715" s="43">
        <f t="shared" si="76"/>
        <v>0</v>
      </c>
      <c r="J715" s="43"/>
      <c r="K715" s="135">
        <f t="shared" si="77"/>
        <v>0</v>
      </c>
      <c r="L715" s="82">
        <f t="shared" si="78"/>
        <v>0</v>
      </c>
    </row>
    <row r="716" spans="1:12" x14ac:dyDescent="0.25">
      <c r="A716" s="65">
        <f t="shared" si="80"/>
        <v>8</v>
      </c>
      <c r="B716" s="46" t="s">
        <v>2293</v>
      </c>
      <c r="C716" s="83">
        <v>150.4</v>
      </c>
      <c r="D716" s="46"/>
      <c r="E716" s="48"/>
      <c r="F716" s="46">
        <f t="shared" si="75"/>
        <v>150.4</v>
      </c>
      <c r="G716" s="93"/>
      <c r="H716" s="135">
        <f t="shared" si="79"/>
        <v>0</v>
      </c>
      <c r="I716" s="43">
        <f t="shared" si="76"/>
        <v>0</v>
      </c>
      <c r="J716" s="43"/>
      <c r="K716" s="135">
        <f t="shared" si="77"/>
        <v>0</v>
      </c>
      <c r="L716" s="82">
        <f t="shared" si="78"/>
        <v>0</v>
      </c>
    </row>
    <row r="717" spans="1:12" x14ac:dyDescent="0.25">
      <c r="A717" s="65">
        <f t="shared" si="80"/>
        <v>9</v>
      </c>
      <c r="B717" s="46" t="s">
        <v>2294</v>
      </c>
      <c r="C717" s="81">
        <v>308.2</v>
      </c>
      <c r="D717" s="46"/>
      <c r="E717" s="48"/>
      <c r="F717" s="46">
        <f t="shared" si="75"/>
        <v>308.2</v>
      </c>
      <c r="G717" s="93"/>
      <c r="H717" s="135">
        <f t="shared" si="79"/>
        <v>0</v>
      </c>
      <c r="I717" s="43">
        <f t="shared" si="76"/>
        <v>0</v>
      </c>
      <c r="J717" s="43"/>
      <c r="K717" s="135">
        <f t="shared" si="77"/>
        <v>0</v>
      </c>
      <c r="L717" s="82">
        <f t="shared" si="78"/>
        <v>0</v>
      </c>
    </row>
    <row r="718" spans="1:12" x14ac:dyDescent="0.25">
      <c r="A718" s="65">
        <f t="shared" si="80"/>
        <v>10</v>
      </c>
      <c r="B718" s="46" t="s">
        <v>2295</v>
      </c>
      <c r="C718" s="81">
        <v>313.8</v>
      </c>
      <c r="D718" s="46"/>
      <c r="E718" s="48"/>
      <c r="F718" s="46">
        <f t="shared" si="75"/>
        <v>313.8</v>
      </c>
      <c r="G718" s="93"/>
      <c r="H718" s="135">
        <f t="shared" si="79"/>
        <v>0</v>
      </c>
      <c r="I718" s="43">
        <f t="shared" si="76"/>
        <v>0</v>
      </c>
      <c r="J718" s="43"/>
      <c r="K718" s="135">
        <f t="shared" si="77"/>
        <v>0</v>
      </c>
      <c r="L718" s="82">
        <f t="shared" si="78"/>
        <v>0</v>
      </c>
    </row>
    <row r="719" spans="1:12" x14ac:dyDescent="0.25">
      <c r="A719" s="65">
        <f t="shared" si="80"/>
        <v>11</v>
      </c>
      <c r="B719" s="46" t="s">
        <v>2296</v>
      </c>
      <c r="C719" s="81">
        <v>138.4</v>
      </c>
      <c r="D719" s="46"/>
      <c r="E719" s="48"/>
      <c r="F719" s="46">
        <f t="shared" si="75"/>
        <v>138.4</v>
      </c>
      <c r="G719" s="93"/>
      <c r="H719" s="135">
        <f t="shared" si="79"/>
        <v>0</v>
      </c>
      <c r="I719" s="43">
        <f t="shared" si="76"/>
        <v>0</v>
      </c>
      <c r="J719" s="43"/>
      <c r="K719" s="135">
        <f t="shared" si="77"/>
        <v>0</v>
      </c>
      <c r="L719" s="82">
        <f t="shared" si="78"/>
        <v>0</v>
      </c>
    </row>
    <row r="720" spans="1:12" x14ac:dyDescent="0.25">
      <c r="A720" s="65">
        <f t="shared" si="80"/>
        <v>12</v>
      </c>
      <c r="B720" s="46" t="s">
        <v>2297</v>
      </c>
      <c r="C720" s="81">
        <v>106.1</v>
      </c>
      <c r="D720" s="46"/>
      <c r="E720" s="48"/>
      <c r="F720" s="46">
        <f t="shared" si="75"/>
        <v>106.1</v>
      </c>
      <c r="G720" s="93"/>
      <c r="H720" s="135">
        <f t="shared" si="79"/>
        <v>0</v>
      </c>
      <c r="I720" s="43">
        <f t="shared" si="76"/>
        <v>0</v>
      </c>
      <c r="J720" s="43"/>
      <c r="K720" s="135">
        <f t="shared" si="77"/>
        <v>0</v>
      </c>
      <c r="L720" s="82">
        <f t="shared" si="78"/>
        <v>0</v>
      </c>
    </row>
    <row r="721" spans="1:12" x14ac:dyDescent="0.25">
      <c r="A721" s="65">
        <f t="shared" si="80"/>
        <v>13</v>
      </c>
      <c r="B721" s="46" t="s">
        <v>2298</v>
      </c>
      <c r="C721" s="81">
        <v>225.1</v>
      </c>
      <c r="D721" s="46"/>
      <c r="E721" s="48"/>
      <c r="F721" s="46">
        <f t="shared" si="75"/>
        <v>225.1</v>
      </c>
      <c r="G721" s="93"/>
      <c r="H721" s="135">
        <f t="shared" si="79"/>
        <v>0</v>
      </c>
      <c r="I721" s="43">
        <f t="shared" si="76"/>
        <v>0</v>
      </c>
      <c r="J721" s="43"/>
      <c r="K721" s="135">
        <f t="shared" si="77"/>
        <v>0</v>
      </c>
      <c r="L721" s="82">
        <f t="shared" si="78"/>
        <v>0</v>
      </c>
    </row>
    <row r="722" spans="1:12" x14ac:dyDescent="0.25">
      <c r="A722" s="65">
        <f t="shared" si="80"/>
        <v>14</v>
      </c>
      <c r="B722" s="46" t="s">
        <v>2299</v>
      </c>
      <c r="C722" s="81">
        <v>184.65</v>
      </c>
      <c r="D722" s="46"/>
      <c r="E722" s="48"/>
      <c r="F722" s="46">
        <f t="shared" si="75"/>
        <v>184.65</v>
      </c>
      <c r="G722" s="93"/>
      <c r="H722" s="135">
        <f t="shared" si="79"/>
        <v>0</v>
      </c>
      <c r="I722" s="43">
        <f t="shared" si="76"/>
        <v>0</v>
      </c>
      <c r="J722" s="43"/>
      <c r="K722" s="135">
        <f t="shared" si="77"/>
        <v>0</v>
      </c>
      <c r="L722" s="82">
        <f t="shared" si="78"/>
        <v>0</v>
      </c>
    </row>
    <row r="723" spans="1:12" x14ac:dyDescent="0.25">
      <c r="A723" s="65">
        <f t="shared" si="80"/>
        <v>15</v>
      </c>
      <c r="B723" s="46" t="s">
        <v>2300</v>
      </c>
      <c r="C723" s="84">
        <v>113.8</v>
      </c>
      <c r="D723" s="46"/>
      <c r="E723" s="48"/>
      <c r="F723" s="46">
        <f t="shared" si="75"/>
        <v>113.8</v>
      </c>
      <c r="G723" s="93"/>
      <c r="H723" s="135">
        <f t="shared" si="79"/>
        <v>0</v>
      </c>
      <c r="I723" s="43">
        <f t="shared" si="76"/>
        <v>0</v>
      </c>
      <c r="J723" s="43"/>
      <c r="K723" s="135">
        <f t="shared" si="77"/>
        <v>0</v>
      </c>
      <c r="L723" s="82">
        <f t="shared" si="78"/>
        <v>0</v>
      </c>
    </row>
    <row r="724" spans="1:12" x14ac:dyDescent="0.25">
      <c r="A724" s="65">
        <f t="shared" si="80"/>
        <v>16</v>
      </c>
      <c r="B724" s="46" t="s">
        <v>2301</v>
      </c>
      <c r="C724" s="81">
        <v>2829.85</v>
      </c>
      <c r="D724" s="46"/>
      <c r="E724" s="48"/>
      <c r="F724" s="46">
        <f t="shared" si="75"/>
        <v>2829.85</v>
      </c>
      <c r="G724" s="93"/>
      <c r="H724" s="135">
        <f t="shared" si="79"/>
        <v>0</v>
      </c>
      <c r="I724" s="43">
        <f t="shared" si="76"/>
        <v>0</v>
      </c>
      <c r="J724" s="43"/>
      <c r="K724" s="135">
        <f t="shared" si="77"/>
        <v>0</v>
      </c>
      <c r="L724" s="82">
        <f t="shared" si="78"/>
        <v>0</v>
      </c>
    </row>
    <row r="725" spans="1:12" x14ac:dyDescent="0.25">
      <c r="A725" s="65">
        <f t="shared" si="80"/>
        <v>17</v>
      </c>
      <c r="B725" s="46" t="s">
        <v>2302</v>
      </c>
      <c r="C725" s="81">
        <v>130</v>
      </c>
      <c r="D725" s="46"/>
      <c r="E725" s="48"/>
      <c r="F725" s="46">
        <f t="shared" si="75"/>
        <v>130</v>
      </c>
      <c r="G725" s="93"/>
      <c r="H725" s="135">
        <f t="shared" si="79"/>
        <v>0</v>
      </c>
      <c r="I725" s="43">
        <f t="shared" si="76"/>
        <v>0</v>
      </c>
      <c r="J725" s="43"/>
      <c r="K725" s="135">
        <f t="shared" si="77"/>
        <v>0</v>
      </c>
      <c r="L725" s="82">
        <f t="shared" si="78"/>
        <v>0</v>
      </c>
    </row>
    <row r="726" spans="1:12" x14ac:dyDescent="0.25">
      <c r="A726" s="65">
        <f t="shared" si="80"/>
        <v>18</v>
      </c>
      <c r="B726" s="46" t="s">
        <v>2303</v>
      </c>
      <c r="C726" s="81">
        <v>132.19999999999999</v>
      </c>
      <c r="D726" s="46"/>
      <c r="E726" s="48"/>
      <c r="F726" s="46">
        <f t="shared" si="75"/>
        <v>132.19999999999999</v>
      </c>
      <c r="G726" s="93"/>
      <c r="H726" s="135">
        <f t="shared" si="79"/>
        <v>0</v>
      </c>
      <c r="I726" s="43">
        <f t="shared" si="76"/>
        <v>0</v>
      </c>
      <c r="J726" s="43"/>
      <c r="K726" s="135">
        <f t="shared" si="77"/>
        <v>0</v>
      </c>
      <c r="L726" s="82">
        <f t="shared" si="78"/>
        <v>0</v>
      </c>
    </row>
    <row r="727" spans="1:12" x14ac:dyDescent="0.25">
      <c r="A727" s="65">
        <f t="shared" si="80"/>
        <v>19</v>
      </c>
      <c r="B727" s="46" t="s">
        <v>2304</v>
      </c>
      <c r="C727" s="81">
        <v>130.6</v>
      </c>
      <c r="D727" s="46"/>
      <c r="E727" s="48"/>
      <c r="F727" s="46">
        <f t="shared" si="75"/>
        <v>130.6</v>
      </c>
      <c r="G727" s="93"/>
      <c r="H727" s="135">
        <f t="shared" si="79"/>
        <v>0</v>
      </c>
      <c r="I727" s="43">
        <f t="shared" si="76"/>
        <v>0</v>
      </c>
      <c r="J727" s="43"/>
      <c r="K727" s="135">
        <f t="shared" si="77"/>
        <v>0</v>
      </c>
      <c r="L727" s="82">
        <f t="shared" si="78"/>
        <v>0</v>
      </c>
    </row>
    <row r="728" spans="1:12" x14ac:dyDescent="0.25">
      <c r="A728" s="65">
        <f t="shared" si="80"/>
        <v>20</v>
      </c>
      <c r="B728" s="46" t="s">
        <v>2305</v>
      </c>
      <c r="C728" s="81">
        <v>302.39999999999998</v>
      </c>
      <c r="D728" s="46"/>
      <c r="E728" s="48"/>
      <c r="F728" s="46">
        <f t="shared" si="75"/>
        <v>302.39999999999998</v>
      </c>
      <c r="G728" s="93"/>
      <c r="H728" s="135">
        <f t="shared" si="79"/>
        <v>0</v>
      </c>
      <c r="I728" s="43">
        <f t="shared" si="76"/>
        <v>0</v>
      </c>
      <c r="J728" s="43"/>
      <c r="K728" s="135">
        <f t="shared" si="77"/>
        <v>0</v>
      </c>
      <c r="L728" s="82">
        <f t="shared" si="78"/>
        <v>0</v>
      </c>
    </row>
    <row r="729" spans="1:12" x14ac:dyDescent="0.25">
      <c r="A729" s="65">
        <f t="shared" si="80"/>
        <v>21</v>
      </c>
      <c r="B729" s="46" t="s">
        <v>2306</v>
      </c>
      <c r="C729" s="81">
        <v>2716.6</v>
      </c>
      <c r="D729" s="46"/>
      <c r="E729" s="48"/>
      <c r="F729" s="46">
        <f t="shared" si="75"/>
        <v>2716.6</v>
      </c>
      <c r="G729" s="93"/>
      <c r="H729" s="135">
        <f t="shared" si="79"/>
        <v>0</v>
      </c>
      <c r="I729" s="43">
        <f t="shared" si="76"/>
        <v>0</v>
      </c>
      <c r="J729" s="43"/>
      <c r="K729" s="135">
        <f t="shared" si="77"/>
        <v>0</v>
      </c>
      <c r="L729" s="82">
        <f t="shared" si="78"/>
        <v>0</v>
      </c>
    </row>
    <row r="730" spans="1:12" x14ac:dyDescent="0.25">
      <c r="A730" s="65">
        <f t="shared" si="80"/>
        <v>22</v>
      </c>
      <c r="B730" s="46" t="s">
        <v>2307</v>
      </c>
      <c r="C730" s="81">
        <v>453</v>
      </c>
      <c r="D730" s="46"/>
      <c r="E730" s="48"/>
      <c r="F730" s="46">
        <f t="shared" si="75"/>
        <v>453</v>
      </c>
      <c r="G730" s="93"/>
      <c r="H730" s="135">
        <f t="shared" si="79"/>
        <v>0</v>
      </c>
      <c r="I730" s="43">
        <f t="shared" si="76"/>
        <v>0</v>
      </c>
      <c r="J730" s="43"/>
      <c r="K730" s="135">
        <f t="shared" si="77"/>
        <v>0</v>
      </c>
      <c r="L730" s="82">
        <f t="shared" si="78"/>
        <v>0</v>
      </c>
    </row>
    <row r="731" spans="1:12" x14ac:dyDescent="0.25">
      <c r="A731" s="65">
        <f t="shared" si="80"/>
        <v>23</v>
      </c>
      <c r="B731" s="46" t="s">
        <v>2308</v>
      </c>
      <c r="C731" s="81">
        <v>183.6</v>
      </c>
      <c r="D731" s="46"/>
      <c r="E731" s="48">
        <v>33.299999999999997</v>
      </c>
      <c r="F731" s="46">
        <f t="shared" si="75"/>
        <v>216.89999999999998</v>
      </c>
      <c r="G731" s="93"/>
      <c r="H731" s="135">
        <f t="shared" si="79"/>
        <v>0</v>
      </c>
      <c r="I731" s="43">
        <f t="shared" si="76"/>
        <v>0</v>
      </c>
      <c r="J731" s="43"/>
      <c r="K731" s="135">
        <f t="shared" si="77"/>
        <v>0</v>
      </c>
      <c r="L731" s="82">
        <f t="shared" si="78"/>
        <v>0</v>
      </c>
    </row>
    <row r="732" spans="1:12" x14ac:dyDescent="0.25">
      <c r="A732" s="65">
        <f t="shared" si="80"/>
        <v>24</v>
      </c>
      <c r="B732" s="46" t="s">
        <v>2309</v>
      </c>
      <c r="C732" s="81">
        <v>1099.8</v>
      </c>
      <c r="D732" s="46"/>
      <c r="E732" s="48"/>
      <c r="F732" s="46">
        <f t="shared" si="75"/>
        <v>1099.8</v>
      </c>
      <c r="G732" s="93"/>
      <c r="H732" s="135">
        <f t="shared" si="79"/>
        <v>0</v>
      </c>
      <c r="I732" s="43">
        <f t="shared" si="76"/>
        <v>0</v>
      </c>
      <c r="J732" s="43"/>
      <c r="K732" s="135">
        <f t="shared" si="77"/>
        <v>0</v>
      </c>
      <c r="L732" s="82">
        <f t="shared" si="78"/>
        <v>0</v>
      </c>
    </row>
    <row r="733" spans="1:12" x14ac:dyDescent="0.25">
      <c r="A733" s="65">
        <f t="shared" si="80"/>
        <v>25</v>
      </c>
      <c r="B733" s="46" t="s">
        <v>2310</v>
      </c>
      <c r="C733" s="81">
        <v>287.8</v>
      </c>
      <c r="D733" s="46">
        <v>29</v>
      </c>
      <c r="E733" s="48"/>
      <c r="F733" s="46">
        <f t="shared" si="75"/>
        <v>316.8</v>
      </c>
      <c r="G733" s="93"/>
      <c r="H733" s="135">
        <f t="shared" si="79"/>
        <v>0</v>
      </c>
      <c r="I733" s="43">
        <f t="shared" si="76"/>
        <v>0</v>
      </c>
      <c r="J733" s="43"/>
      <c r="K733" s="135">
        <f t="shared" si="77"/>
        <v>0</v>
      </c>
      <c r="L733" s="82">
        <f t="shared" si="78"/>
        <v>0</v>
      </c>
    </row>
    <row r="734" spans="1:12" x14ac:dyDescent="0.25">
      <c r="A734" s="65">
        <f t="shared" si="80"/>
        <v>26</v>
      </c>
      <c r="B734" s="46" t="s">
        <v>2311</v>
      </c>
      <c r="C734" s="81">
        <v>272.5</v>
      </c>
      <c r="D734" s="46"/>
      <c r="E734" s="48"/>
      <c r="F734" s="46">
        <f t="shared" si="75"/>
        <v>272.5</v>
      </c>
      <c r="G734" s="93"/>
      <c r="H734" s="135">
        <f t="shared" si="79"/>
        <v>0</v>
      </c>
      <c r="I734" s="43">
        <f t="shared" si="76"/>
        <v>0</v>
      </c>
      <c r="J734" s="43"/>
      <c r="K734" s="135">
        <f t="shared" si="77"/>
        <v>0</v>
      </c>
      <c r="L734" s="82">
        <f t="shared" si="78"/>
        <v>0</v>
      </c>
    </row>
    <row r="735" spans="1:12" x14ac:dyDescent="0.25">
      <c r="A735" s="65">
        <f t="shared" si="80"/>
        <v>27</v>
      </c>
      <c r="B735" s="46" t="s">
        <v>2312</v>
      </c>
      <c r="C735" s="81">
        <v>206.8</v>
      </c>
      <c r="D735" s="46"/>
      <c r="E735" s="48"/>
      <c r="F735" s="46">
        <f t="shared" si="75"/>
        <v>206.8</v>
      </c>
      <c r="G735" s="93"/>
      <c r="H735" s="135">
        <f t="shared" si="79"/>
        <v>0</v>
      </c>
      <c r="I735" s="43">
        <f t="shared" si="76"/>
        <v>0</v>
      </c>
      <c r="J735" s="43"/>
      <c r="K735" s="135">
        <f t="shared" si="77"/>
        <v>0</v>
      </c>
      <c r="L735" s="82">
        <f t="shared" si="78"/>
        <v>0</v>
      </c>
    </row>
    <row r="736" spans="1:12" x14ac:dyDescent="0.25">
      <c r="A736" s="65">
        <f t="shared" si="80"/>
        <v>28</v>
      </c>
      <c r="B736" s="46" t="s">
        <v>2313</v>
      </c>
      <c r="C736" s="81">
        <v>90.7</v>
      </c>
      <c r="D736" s="46"/>
      <c r="E736" s="48"/>
      <c r="F736" s="46">
        <f t="shared" si="75"/>
        <v>90.7</v>
      </c>
      <c r="G736" s="93"/>
      <c r="H736" s="135">
        <f t="shared" si="79"/>
        <v>0</v>
      </c>
      <c r="I736" s="43">
        <f t="shared" si="76"/>
        <v>0</v>
      </c>
      <c r="J736" s="43"/>
      <c r="K736" s="135">
        <f t="shared" si="77"/>
        <v>0</v>
      </c>
      <c r="L736" s="82">
        <f t="shared" si="78"/>
        <v>0</v>
      </c>
    </row>
    <row r="737" spans="1:12" x14ac:dyDescent="0.25">
      <c r="A737" s="65">
        <f t="shared" si="80"/>
        <v>29</v>
      </c>
      <c r="B737" s="46" t="s">
        <v>2314</v>
      </c>
      <c r="C737" s="81">
        <v>315.8</v>
      </c>
      <c r="D737" s="46"/>
      <c r="E737" s="48"/>
      <c r="F737" s="46">
        <f t="shared" si="75"/>
        <v>315.8</v>
      </c>
      <c r="G737" s="93"/>
      <c r="H737" s="135">
        <f t="shared" si="79"/>
        <v>0</v>
      </c>
      <c r="I737" s="43">
        <f t="shared" si="76"/>
        <v>0</v>
      </c>
      <c r="J737" s="43"/>
      <c r="K737" s="135">
        <f t="shared" si="77"/>
        <v>0</v>
      </c>
      <c r="L737" s="82">
        <f t="shared" si="78"/>
        <v>0</v>
      </c>
    </row>
    <row r="738" spans="1:12" x14ac:dyDescent="0.25">
      <c r="A738" s="65">
        <f t="shared" si="80"/>
        <v>30</v>
      </c>
      <c r="B738" s="46" t="s">
        <v>2315</v>
      </c>
      <c r="C738" s="81">
        <v>728.38</v>
      </c>
      <c r="D738" s="46"/>
      <c r="E738" s="48">
        <v>237.1</v>
      </c>
      <c r="F738" s="46">
        <f t="shared" si="75"/>
        <v>965.48</v>
      </c>
      <c r="G738" s="93"/>
      <c r="H738" s="135">
        <f t="shared" si="79"/>
        <v>0</v>
      </c>
      <c r="I738" s="43">
        <f t="shared" si="76"/>
        <v>0</v>
      </c>
      <c r="J738" s="43"/>
      <c r="K738" s="135">
        <f t="shared" si="77"/>
        <v>0</v>
      </c>
      <c r="L738" s="82">
        <f t="shared" si="78"/>
        <v>0</v>
      </c>
    </row>
    <row r="739" spans="1:12" x14ac:dyDescent="0.25">
      <c r="A739" s="65">
        <f t="shared" si="80"/>
        <v>31</v>
      </c>
      <c r="B739" s="46" t="s">
        <v>2316</v>
      </c>
      <c r="C739" s="81">
        <v>2744.5</v>
      </c>
      <c r="D739" s="46">
        <v>461.4</v>
      </c>
      <c r="E739" s="48">
        <v>413</v>
      </c>
      <c r="F739" s="46">
        <f t="shared" si="75"/>
        <v>3618.9</v>
      </c>
      <c r="G739" s="93"/>
      <c r="H739" s="135">
        <f t="shared" si="79"/>
        <v>0</v>
      </c>
      <c r="I739" s="43">
        <f t="shared" si="76"/>
        <v>0</v>
      </c>
      <c r="J739" s="43"/>
      <c r="K739" s="135">
        <f t="shared" si="77"/>
        <v>0</v>
      </c>
      <c r="L739" s="82">
        <f t="shared" si="78"/>
        <v>0</v>
      </c>
    </row>
    <row r="740" spans="1:12" x14ac:dyDescent="0.25">
      <c r="A740" s="65">
        <f t="shared" si="80"/>
        <v>32</v>
      </c>
      <c r="B740" s="46" t="s">
        <v>2317</v>
      </c>
      <c r="C740" s="81">
        <v>853.9</v>
      </c>
      <c r="D740" s="46"/>
      <c r="E740" s="48">
        <v>126.4</v>
      </c>
      <c r="F740" s="46">
        <f t="shared" si="75"/>
        <v>980.3</v>
      </c>
      <c r="G740" s="93"/>
      <c r="H740" s="135">
        <f t="shared" si="79"/>
        <v>0</v>
      </c>
      <c r="I740" s="43">
        <f t="shared" si="76"/>
        <v>0</v>
      </c>
      <c r="J740" s="43"/>
      <c r="K740" s="135">
        <f t="shared" si="77"/>
        <v>0</v>
      </c>
      <c r="L740" s="82">
        <f t="shared" si="78"/>
        <v>0</v>
      </c>
    </row>
    <row r="741" spans="1:12" x14ac:dyDescent="0.25">
      <c r="A741" s="65">
        <f t="shared" si="80"/>
        <v>33</v>
      </c>
      <c r="B741" s="46" t="s">
        <v>2318</v>
      </c>
      <c r="C741" s="81">
        <v>996.64</v>
      </c>
      <c r="D741" s="46"/>
      <c r="E741" s="48">
        <v>120.2</v>
      </c>
      <c r="F741" s="46">
        <f t="shared" si="75"/>
        <v>1116.8399999999999</v>
      </c>
      <c r="G741" s="93"/>
      <c r="H741" s="135">
        <f t="shared" si="79"/>
        <v>0</v>
      </c>
      <c r="I741" s="43">
        <f t="shared" si="76"/>
        <v>0</v>
      </c>
      <c r="J741" s="43"/>
      <c r="K741" s="135">
        <f t="shared" ref="K741:K772" si="81">G741*408.88</f>
        <v>0</v>
      </c>
      <c r="L741" s="82">
        <f t="shared" ref="L741:L772" si="82">(H741+I741+J741+K741)/F741</f>
        <v>0</v>
      </c>
    </row>
    <row r="742" spans="1:12" x14ac:dyDescent="0.25">
      <c r="A742" s="65">
        <f t="shared" si="80"/>
        <v>34</v>
      </c>
      <c r="B742" s="46" t="s">
        <v>2319</v>
      </c>
      <c r="C742" s="81">
        <v>978.3</v>
      </c>
      <c r="D742" s="46">
        <v>22.8</v>
      </c>
      <c r="E742" s="48"/>
      <c r="F742" s="46">
        <f t="shared" si="75"/>
        <v>1001.0999999999999</v>
      </c>
      <c r="G742" s="93"/>
      <c r="H742" s="135">
        <f t="shared" si="79"/>
        <v>0</v>
      </c>
      <c r="I742" s="43">
        <f t="shared" si="76"/>
        <v>0</v>
      </c>
      <c r="J742" s="43"/>
      <c r="K742" s="135">
        <f t="shared" si="81"/>
        <v>0</v>
      </c>
      <c r="L742" s="82">
        <f t="shared" si="82"/>
        <v>0</v>
      </c>
    </row>
    <row r="743" spans="1:12" x14ac:dyDescent="0.25">
      <c r="A743" s="65">
        <f t="shared" si="80"/>
        <v>35</v>
      </c>
      <c r="B743" s="46" t="s">
        <v>2320</v>
      </c>
      <c r="C743" s="81">
        <v>290.39999999999998</v>
      </c>
      <c r="D743" s="46"/>
      <c r="E743" s="48"/>
      <c r="F743" s="46">
        <f t="shared" si="75"/>
        <v>290.39999999999998</v>
      </c>
      <c r="G743" s="93"/>
      <c r="H743" s="135">
        <f t="shared" si="79"/>
        <v>0</v>
      </c>
      <c r="I743" s="43">
        <f t="shared" si="76"/>
        <v>0</v>
      </c>
      <c r="J743" s="43"/>
      <c r="K743" s="135">
        <f t="shared" si="81"/>
        <v>0</v>
      </c>
      <c r="L743" s="82">
        <f t="shared" si="82"/>
        <v>0</v>
      </c>
    </row>
    <row r="744" spans="1:12" x14ac:dyDescent="0.25">
      <c r="A744" s="65">
        <f t="shared" si="80"/>
        <v>36</v>
      </c>
      <c r="B744" s="46" t="s">
        <v>2321</v>
      </c>
      <c r="C744" s="81">
        <v>1017.8</v>
      </c>
      <c r="D744" s="46"/>
      <c r="E744" s="48">
        <v>108.5</v>
      </c>
      <c r="F744" s="46">
        <f t="shared" si="75"/>
        <v>1126.3</v>
      </c>
      <c r="G744" s="93"/>
      <c r="H744" s="135">
        <f t="shared" si="79"/>
        <v>0</v>
      </c>
      <c r="I744" s="43">
        <f t="shared" si="76"/>
        <v>0</v>
      </c>
      <c r="J744" s="43"/>
      <c r="K744" s="135">
        <f t="shared" si="81"/>
        <v>0</v>
      </c>
      <c r="L744" s="82">
        <f t="shared" si="82"/>
        <v>0</v>
      </c>
    </row>
    <row r="745" spans="1:12" x14ac:dyDescent="0.25">
      <c r="A745" s="65">
        <f t="shared" si="80"/>
        <v>37</v>
      </c>
      <c r="B745" s="46" t="s">
        <v>925</v>
      </c>
      <c r="C745" s="81">
        <v>803.6</v>
      </c>
      <c r="D745" s="46"/>
      <c r="E745" s="48">
        <v>89</v>
      </c>
      <c r="F745" s="46">
        <f t="shared" si="75"/>
        <v>892.6</v>
      </c>
      <c r="G745" s="93"/>
      <c r="H745" s="135">
        <f t="shared" si="79"/>
        <v>0</v>
      </c>
      <c r="I745" s="43">
        <f t="shared" si="76"/>
        <v>0</v>
      </c>
      <c r="J745" s="43"/>
      <c r="K745" s="135">
        <f t="shared" si="81"/>
        <v>0</v>
      </c>
      <c r="L745" s="82">
        <f t="shared" si="82"/>
        <v>0</v>
      </c>
    </row>
    <row r="746" spans="1:12" x14ac:dyDescent="0.25">
      <c r="A746" s="65">
        <f t="shared" si="80"/>
        <v>38</v>
      </c>
      <c r="B746" s="46" t="s">
        <v>926</v>
      </c>
      <c r="C746" s="81">
        <v>923.4</v>
      </c>
      <c r="D746" s="46"/>
      <c r="E746" s="48"/>
      <c r="F746" s="46">
        <f t="shared" si="75"/>
        <v>923.4</v>
      </c>
      <c r="G746" s="93"/>
      <c r="H746" s="135">
        <f t="shared" si="79"/>
        <v>0</v>
      </c>
      <c r="I746" s="43">
        <f t="shared" si="76"/>
        <v>0</v>
      </c>
      <c r="J746" s="43"/>
      <c r="K746" s="135">
        <f t="shared" si="81"/>
        <v>0</v>
      </c>
      <c r="L746" s="82">
        <f t="shared" si="82"/>
        <v>0</v>
      </c>
    </row>
    <row r="747" spans="1:12" x14ac:dyDescent="0.25">
      <c r="A747" s="65">
        <f t="shared" si="80"/>
        <v>39</v>
      </c>
      <c r="B747" s="46" t="s">
        <v>927</v>
      </c>
      <c r="C747" s="81">
        <v>953.3</v>
      </c>
      <c r="D747" s="46"/>
      <c r="E747" s="48"/>
      <c r="F747" s="46">
        <f t="shared" si="75"/>
        <v>953.3</v>
      </c>
      <c r="G747" s="93"/>
      <c r="H747" s="135">
        <f t="shared" si="79"/>
        <v>0</v>
      </c>
      <c r="I747" s="43">
        <f t="shared" si="76"/>
        <v>0</v>
      </c>
      <c r="J747" s="43"/>
      <c r="K747" s="135">
        <f t="shared" si="81"/>
        <v>0</v>
      </c>
      <c r="L747" s="82">
        <f t="shared" si="82"/>
        <v>0</v>
      </c>
    </row>
    <row r="748" spans="1:12" x14ac:dyDescent="0.25">
      <c r="A748" s="65">
        <f t="shared" si="80"/>
        <v>40</v>
      </c>
      <c r="B748" s="46" t="s">
        <v>928</v>
      </c>
      <c r="C748" s="81">
        <v>956.1</v>
      </c>
      <c r="D748" s="46">
        <v>153.69999999999999</v>
      </c>
      <c r="E748" s="48"/>
      <c r="F748" s="46">
        <f t="shared" si="75"/>
        <v>1109.8</v>
      </c>
      <c r="G748" s="93"/>
      <c r="H748" s="135">
        <f t="shared" si="79"/>
        <v>0</v>
      </c>
      <c r="I748" s="43">
        <f t="shared" si="76"/>
        <v>0</v>
      </c>
      <c r="J748" s="43"/>
      <c r="K748" s="135">
        <f t="shared" si="81"/>
        <v>0</v>
      </c>
      <c r="L748" s="82">
        <f t="shared" si="82"/>
        <v>0</v>
      </c>
    </row>
    <row r="749" spans="1:12" x14ac:dyDescent="0.25">
      <c r="A749" s="65">
        <f t="shared" si="80"/>
        <v>41</v>
      </c>
      <c r="B749" s="46" t="s">
        <v>929</v>
      </c>
      <c r="C749" s="81">
        <v>900.4</v>
      </c>
      <c r="D749" s="46"/>
      <c r="E749" s="48"/>
      <c r="F749" s="46">
        <f t="shared" si="75"/>
        <v>900.4</v>
      </c>
      <c r="G749" s="93"/>
      <c r="H749" s="135">
        <f t="shared" si="79"/>
        <v>0</v>
      </c>
      <c r="I749" s="43">
        <f t="shared" si="76"/>
        <v>0</v>
      </c>
      <c r="J749" s="43"/>
      <c r="K749" s="135">
        <f t="shared" si="81"/>
        <v>0</v>
      </c>
      <c r="L749" s="82">
        <f t="shared" si="82"/>
        <v>0</v>
      </c>
    </row>
    <row r="750" spans="1:12" x14ac:dyDescent="0.25">
      <c r="A750" s="65">
        <f t="shared" si="80"/>
        <v>42</v>
      </c>
      <c r="B750" s="46" t="s">
        <v>930</v>
      </c>
      <c r="C750" s="81">
        <v>643.84</v>
      </c>
      <c r="D750" s="46">
        <v>33.299999999999997</v>
      </c>
      <c r="E750" s="48"/>
      <c r="F750" s="46">
        <f t="shared" si="75"/>
        <v>677.14</v>
      </c>
      <c r="G750" s="93"/>
      <c r="H750" s="135">
        <f t="shared" si="79"/>
        <v>0</v>
      </c>
      <c r="I750" s="43">
        <f t="shared" si="76"/>
        <v>0</v>
      </c>
      <c r="J750" s="43"/>
      <c r="K750" s="135">
        <f t="shared" si="81"/>
        <v>0</v>
      </c>
      <c r="L750" s="82">
        <f t="shared" si="82"/>
        <v>0</v>
      </c>
    </row>
    <row r="751" spans="1:12" x14ac:dyDescent="0.25">
      <c r="A751" s="65">
        <f t="shared" si="80"/>
        <v>43</v>
      </c>
      <c r="B751" s="46" t="s">
        <v>931</v>
      </c>
      <c r="C751" s="81">
        <v>1596</v>
      </c>
      <c r="D751" s="46"/>
      <c r="E751" s="48">
        <v>102.9</v>
      </c>
      <c r="F751" s="46">
        <f t="shared" si="75"/>
        <v>1698.9</v>
      </c>
      <c r="G751" s="93"/>
      <c r="H751" s="135">
        <f t="shared" si="79"/>
        <v>0</v>
      </c>
      <c r="I751" s="43">
        <f t="shared" si="76"/>
        <v>0</v>
      </c>
      <c r="J751" s="43"/>
      <c r="K751" s="135">
        <f t="shared" si="81"/>
        <v>0</v>
      </c>
      <c r="L751" s="82">
        <f t="shared" si="82"/>
        <v>0</v>
      </c>
    </row>
    <row r="752" spans="1:12" x14ac:dyDescent="0.25">
      <c r="A752" s="65">
        <f t="shared" si="80"/>
        <v>44</v>
      </c>
      <c r="B752" s="46" t="s">
        <v>932</v>
      </c>
      <c r="C752" s="81">
        <v>697.3</v>
      </c>
      <c r="D752" s="46"/>
      <c r="E752" s="48"/>
      <c r="F752" s="46">
        <f t="shared" si="75"/>
        <v>697.3</v>
      </c>
      <c r="G752" s="93"/>
      <c r="H752" s="135">
        <f t="shared" si="79"/>
        <v>0</v>
      </c>
      <c r="I752" s="43">
        <f t="shared" si="76"/>
        <v>0</v>
      </c>
      <c r="J752" s="43"/>
      <c r="K752" s="135">
        <f t="shared" si="81"/>
        <v>0</v>
      </c>
      <c r="L752" s="82">
        <f t="shared" si="82"/>
        <v>0</v>
      </c>
    </row>
    <row r="753" spans="1:12" x14ac:dyDescent="0.25">
      <c r="A753" s="65">
        <f t="shared" si="80"/>
        <v>45</v>
      </c>
      <c r="B753" s="46" t="s">
        <v>933</v>
      </c>
      <c r="C753" s="81">
        <v>696.5</v>
      </c>
      <c r="D753" s="46"/>
      <c r="E753" s="48">
        <v>42.8</v>
      </c>
      <c r="F753" s="46">
        <f t="shared" si="75"/>
        <v>739.3</v>
      </c>
      <c r="G753" s="93"/>
      <c r="H753" s="135">
        <f t="shared" si="79"/>
        <v>0</v>
      </c>
      <c r="I753" s="43">
        <f t="shared" si="76"/>
        <v>0</v>
      </c>
      <c r="J753" s="43"/>
      <c r="K753" s="135">
        <f t="shared" si="81"/>
        <v>0</v>
      </c>
      <c r="L753" s="82">
        <f t="shared" si="82"/>
        <v>0</v>
      </c>
    </row>
    <row r="754" spans="1:12" x14ac:dyDescent="0.25">
      <c r="A754" s="65">
        <f t="shared" si="80"/>
        <v>46</v>
      </c>
      <c r="B754" s="46" t="s">
        <v>934</v>
      </c>
      <c r="C754" s="81">
        <v>570.20000000000005</v>
      </c>
      <c r="D754" s="46"/>
      <c r="E754" s="48"/>
      <c r="F754" s="46">
        <f t="shared" si="75"/>
        <v>570.20000000000005</v>
      </c>
      <c r="G754" s="93"/>
      <c r="H754" s="135">
        <f t="shared" si="79"/>
        <v>0</v>
      </c>
      <c r="I754" s="43">
        <f t="shared" si="76"/>
        <v>0</v>
      </c>
      <c r="J754" s="43"/>
      <c r="K754" s="135">
        <f t="shared" si="81"/>
        <v>0</v>
      </c>
      <c r="L754" s="82">
        <f t="shared" si="82"/>
        <v>0</v>
      </c>
    </row>
    <row r="755" spans="1:12" x14ac:dyDescent="0.25">
      <c r="A755" s="65">
        <f t="shared" si="80"/>
        <v>47</v>
      </c>
      <c r="B755" s="46" t="s">
        <v>935</v>
      </c>
      <c r="C755" s="81">
        <v>251.5</v>
      </c>
      <c r="D755" s="46"/>
      <c r="E755" s="48"/>
      <c r="F755" s="46">
        <f t="shared" si="75"/>
        <v>251.5</v>
      </c>
      <c r="G755" s="93"/>
      <c r="H755" s="135">
        <f t="shared" si="79"/>
        <v>0</v>
      </c>
      <c r="I755" s="43">
        <f t="shared" si="76"/>
        <v>0</v>
      </c>
      <c r="J755" s="43"/>
      <c r="K755" s="135">
        <f t="shared" si="81"/>
        <v>0</v>
      </c>
      <c r="L755" s="82">
        <f t="shared" si="82"/>
        <v>0</v>
      </c>
    </row>
    <row r="756" spans="1:12" x14ac:dyDescent="0.25">
      <c r="A756" s="65">
        <f t="shared" si="80"/>
        <v>48</v>
      </c>
      <c r="B756" s="46" t="s">
        <v>936</v>
      </c>
      <c r="C756" s="81">
        <v>810.9</v>
      </c>
      <c r="D756" s="46">
        <v>47.5</v>
      </c>
      <c r="E756" s="48"/>
      <c r="F756" s="46">
        <f t="shared" si="75"/>
        <v>858.4</v>
      </c>
      <c r="G756" s="93"/>
      <c r="H756" s="135">
        <f t="shared" si="79"/>
        <v>0</v>
      </c>
      <c r="I756" s="43">
        <f t="shared" si="76"/>
        <v>0</v>
      </c>
      <c r="J756" s="43"/>
      <c r="K756" s="135">
        <f t="shared" si="81"/>
        <v>0</v>
      </c>
      <c r="L756" s="82">
        <f t="shared" si="82"/>
        <v>0</v>
      </c>
    </row>
    <row r="757" spans="1:12" x14ac:dyDescent="0.25">
      <c r="A757" s="65">
        <f t="shared" si="80"/>
        <v>49</v>
      </c>
      <c r="B757" s="46" t="s">
        <v>937</v>
      </c>
      <c r="C757" s="81">
        <v>553</v>
      </c>
      <c r="D757" s="46"/>
      <c r="E757" s="48"/>
      <c r="F757" s="46">
        <f t="shared" si="75"/>
        <v>553</v>
      </c>
      <c r="G757" s="93"/>
      <c r="H757" s="135">
        <f t="shared" si="79"/>
        <v>0</v>
      </c>
      <c r="I757" s="43">
        <f t="shared" si="76"/>
        <v>0</v>
      </c>
      <c r="J757" s="43"/>
      <c r="K757" s="135">
        <f t="shared" si="81"/>
        <v>0</v>
      </c>
      <c r="L757" s="82">
        <f t="shared" si="82"/>
        <v>0</v>
      </c>
    </row>
    <row r="758" spans="1:12" x14ac:dyDescent="0.25">
      <c r="A758" s="65">
        <f t="shared" si="80"/>
        <v>50</v>
      </c>
      <c r="B758" s="46" t="s">
        <v>938</v>
      </c>
      <c r="C758" s="81">
        <v>993.9</v>
      </c>
      <c r="D758" s="46"/>
      <c r="E758" s="48"/>
      <c r="F758" s="46">
        <f t="shared" si="75"/>
        <v>993.9</v>
      </c>
      <c r="G758" s="93"/>
      <c r="H758" s="135">
        <f t="shared" si="79"/>
        <v>0</v>
      </c>
      <c r="I758" s="43">
        <f t="shared" si="76"/>
        <v>0</v>
      </c>
      <c r="J758" s="43"/>
      <c r="K758" s="135">
        <f t="shared" si="81"/>
        <v>0</v>
      </c>
      <c r="L758" s="82">
        <f t="shared" si="82"/>
        <v>0</v>
      </c>
    </row>
    <row r="759" spans="1:12" x14ac:dyDescent="0.25">
      <c r="A759" s="65">
        <f t="shared" si="80"/>
        <v>51</v>
      </c>
      <c r="B759" s="46" t="s">
        <v>939</v>
      </c>
      <c r="C759" s="81">
        <v>351.3</v>
      </c>
      <c r="D759" s="46"/>
      <c r="E759" s="48"/>
      <c r="F759" s="46">
        <f t="shared" si="75"/>
        <v>351.3</v>
      </c>
      <c r="G759" s="93"/>
      <c r="H759" s="135">
        <f t="shared" si="79"/>
        <v>0</v>
      </c>
      <c r="I759" s="43">
        <f t="shared" si="76"/>
        <v>0</v>
      </c>
      <c r="J759" s="43"/>
      <c r="K759" s="135">
        <f t="shared" si="81"/>
        <v>0</v>
      </c>
      <c r="L759" s="82">
        <f t="shared" si="82"/>
        <v>0</v>
      </c>
    </row>
    <row r="760" spans="1:12" x14ac:dyDescent="0.25">
      <c r="A760" s="65">
        <f t="shared" si="80"/>
        <v>52</v>
      </c>
      <c r="B760" s="46" t="s">
        <v>940</v>
      </c>
      <c r="C760" s="81">
        <v>330</v>
      </c>
      <c r="D760" s="46"/>
      <c r="E760" s="48">
        <v>35</v>
      </c>
      <c r="F760" s="46">
        <f t="shared" si="75"/>
        <v>365</v>
      </c>
      <c r="G760" s="93"/>
      <c r="H760" s="135">
        <f t="shared" si="79"/>
        <v>0</v>
      </c>
      <c r="I760" s="43">
        <f t="shared" si="76"/>
        <v>0</v>
      </c>
      <c r="J760" s="43"/>
      <c r="K760" s="135">
        <f t="shared" si="81"/>
        <v>0</v>
      </c>
      <c r="L760" s="82">
        <f t="shared" si="82"/>
        <v>0</v>
      </c>
    </row>
    <row r="761" spans="1:12" x14ac:dyDescent="0.25">
      <c r="A761" s="65">
        <f t="shared" si="80"/>
        <v>53</v>
      </c>
      <c r="B761" s="46" t="s">
        <v>941</v>
      </c>
      <c r="C761" s="81">
        <v>207.1</v>
      </c>
      <c r="D761" s="46"/>
      <c r="E761" s="48">
        <v>43.3</v>
      </c>
      <c r="F761" s="46">
        <f t="shared" si="75"/>
        <v>250.39999999999998</v>
      </c>
      <c r="G761" s="93"/>
      <c r="H761" s="135">
        <f t="shared" si="79"/>
        <v>0</v>
      </c>
      <c r="I761" s="43">
        <f t="shared" si="76"/>
        <v>0</v>
      </c>
      <c r="J761" s="43"/>
      <c r="K761" s="135">
        <f t="shared" si="81"/>
        <v>0</v>
      </c>
      <c r="L761" s="82">
        <f t="shared" si="82"/>
        <v>0</v>
      </c>
    </row>
    <row r="762" spans="1:12" x14ac:dyDescent="0.25">
      <c r="A762" s="65">
        <f t="shared" si="80"/>
        <v>54</v>
      </c>
      <c r="B762" s="46" t="s">
        <v>942</v>
      </c>
      <c r="C762" s="81">
        <v>285.8</v>
      </c>
      <c r="D762" s="46"/>
      <c r="E762" s="48">
        <v>39.1</v>
      </c>
      <c r="F762" s="46">
        <f t="shared" si="75"/>
        <v>324.90000000000003</v>
      </c>
      <c r="G762" s="93"/>
      <c r="H762" s="135">
        <f t="shared" si="79"/>
        <v>0</v>
      </c>
      <c r="I762" s="43">
        <f t="shared" si="76"/>
        <v>0</v>
      </c>
      <c r="J762" s="43"/>
      <c r="K762" s="135">
        <f t="shared" si="81"/>
        <v>0</v>
      </c>
      <c r="L762" s="82">
        <f t="shared" si="82"/>
        <v>0</v>
      </c>
    </row>
    <row r="763" spans="1:12" x14ac:dyDescent="0.25">
      <c r="A763" s="65">
        <f t="shared" si="80"/>
        <v>55</v>
      </c>
      <c r="B763" s="46" t="s">
        <v>943</v>
      </c>
      <c r="C763" s="81">
        <v>255</v>
      </c>
      <c r="D763" s="46"/>
      <c r="E763" s="48"/>
      <c r="F763" s="46">
        <f t="shared" si="75"/>
        <v>255</v>
      </c>
      <c r="G763" s="93"/>
      <c r="H763" s="135">
        <f t="shared" si="79"/>
        <v>0</v>
      </c>
      <c r="I763" s="43">
        <f t="shared" si="76"/>
        <v>0</v>
      </c>
      <c r="J763" s="43"/>
      <c r="K763" s="135">
        <f t="shared" si="81"/>
        <v>0</v>
      </c>
      <c r="L763" s="82">
        <f t="shared" si="82"/>
        <v>0</v>
      </c>
    </row>
    <row r="764" spans="1:12" x14ac:dyDescent="0.25">
      <c r="A764" s="65">
        <f t="shared" si="80"/>
        <v>56</v>
      </c>
      <c r="B764" s="46" t="s">
        <v>944</v>
      </c>
      <c r="C764" s="81">
        <v>313.39999999999998</v>
      </c>
      <c r="D764" s="46"/>
      <c r="E764" s="48"/>
      <c r="F764" s="46">
        <f t="shared" si="75"/>
        <v>313.39999999999998</v>
      </c>
      <c r="G764" s="93"/>
      <c r="H764" s="135">
        <f t="shared" si="79"/>
        <v>0</v>
      </c>
      <c r="I764" s="43">
        <f t="shared" si="76"/>
        <v>0</v>
      </c>
      <c r="J764" s="43"/>
      <c r="K764" s="135">
        <f t="shared" si="81"/>
        <v>0</v>
      </c>
      <c r="L764" s="82">
        <f t="shared" si="82"/>
        <v>0</v>
      </c>
    </row>
    <row r="765" spans="1:12" x14ac:dyDescent="0.25">
      <c r="A765" s="65">
        <f t="shared" si="80"/>
        <v>57</v>
      </c>
      <c r="B765" s="46" t="s">
        <v>945</v>
      </c>
      <c r="C765" s="81">
        <v>129.80000000000001</v>
      </c>
      <c r="D765" s="46"/>
      <c r="E765" s="48"/>
      <c r="F765" s="46">
        <f t="shared" si="75"/>
        <v>129.80000000000001</v>
      </c>
      <c r="G765" s="93"/>
      <c r="H765" s="135">
        <f t="shared" si="79"/>
        <v>0</v>
      </c>
      <c r="I765" s="43">
        <f t="shared" si="76"/>
        <v>0</v>
      </c>
      <c r="J765" s="43"/>
      <c r="K765" s="135">
        <f t="shared" si="81"/>
        <v>0</v>
      </c>
      <c r="L765" s="82">
        <f t="shared" si="82"/>
        <v>0</v>
      </c>
    </row>
    <row r="766" spans="1:12" x14ac:dyDescent="0.25">
      <c r="A766" s="65">
        <f t="shared" si="80"/>
        <v>58</v>
      </c>
      <c r="B766" s="46" t="s">
        <v>946</v>
      </c>
      <c r="C766" s="81">
        <v>307.3</v>
      </c>
      <c r="D766" s="46"/>
      <c r="E766" s="48"/>
      <c r="F766" s="46">
        <f t="shared" ref="F766:F811" si="83">C766+D766+E766</f>
        <v>307.3</v>
      </c>
      <c r="G766" s="93"/>
      <c r="H766" s="135">
        <f t="shared" si="79"/>
        <v>0</v>
      </c>
      <c r="I766" s="43">
        <f t="shared" ref="I766:I811" si="84">H766*0.3677</f>
        <v>0</v>
      </c>
      <c r="J766" s="43"/>
      <c r="K766" s="135">
        <f t="shared" si="81"/>
        <v>0</v>
      </c>
      <c r="L766" s="82">
        <f t="shared" si="82"/>
        <v>0</v>
      </c>
    </row>
    <row r="767" spans="1:12" x14ac:dyDescent="0.25">
      <c r="A767" s="65">
        <f t="shared" si="80"/>
        <v>59</v>
      </c>
      <c r="B767" s="46" t="s">
        <v>948</v>
      </c>
      <c r="C767" s="81">
        <v>134.5</v>
      </c>
      <c r="D767" s="46"/>
      <c r="E767" s="48"/>
      <c r="F767" s="46">
        <f t="shared" si="83"/>
        <v>134.5</v>
      </c>
      <c r="G767" s="93"/>
      <c r="H767" s="135">
        <f t="shared" ref="H767:H812" si="85">G767</f>
        <v>0</v>
      </c>
      <c r="I767" s="43">
        <f t="shared" si="84"/>
        <v>0</v>
      </c>
      <c r="J767" s="43"/>
      <c r="K767" s="135">
        <f t="shared" si="81"/>
        <v>0</v>
      </c>
      <c r="L767" s="82">
        <f t="shared" si="82"/>
        <v>0</v>
      </c>
    </row>
    <row r="768" spans="1:12" x14ac:dyDescent="0.25">
      <c r="A768" s="65">
        <f t="shared" si="80"/>
        <v>60</v>
      </c>
      <c r="B768" s="46" t="s">
        <v>949</v>
      </c>
      <c r="C768" s="81">
        <v>4314.8999999999996</v>
      </c>
      <c r="D768" s="46"/>
      <c r="E768" s="48">
        <v>196.7</v>
      </c>
      <c r="F768" s="46">
        <f t="shared" si="83"/>
        <v>4511.5999999999995</v>
      </c>
      <c r="G768" s="93"/>
      <c r="H768" s="135">
        <f t="shared" si="85"/>
        <v>0</v>
      </c>
      <c r="I768" s="43">
        <f t="shared" si="84"/>
        <v>0</v>
      </c>
      <c r="J768" s="43"/>
      <c r="K768" s="135">
        <f t="shared" si="81"/>
        <v>0</v>
      </c>
      <c r="L768" s="82">
        <f t="shared" si="82"/>
        <v>0</v>
      </c>
    </row>
    <row r="769" spans="1:12" x14ac:dyDescent="0.25">
      <c r="A769" s="65">
        <f t="shared" si="80"/>
        <v>61</v>
      </c>
      <c r="B769" s="46" t="s">
        <v>950</v>
      </c>
      <c r="C769" s="81">
        <v>3549.4</v>
      </c>
      <c r="D769" s="46"/>
      <c r="E769" s="48"/>
      <c r="F769" s="46">
        <f t="shared" si="83"/>
        <v>3549.4</v>
      </c>
      <c r="G769" s="93"/>
      <c r="H769" s="135">
        <f t="shared" si="85"/>
        <v>0</v>
      </c>
      <c r="I769" s="43">
        <f t="shared" si="84"/>
        <v>0</v>
      </c>
      <c r="J769" s="43"/>
      <c r="K769" s="135">
        <f t="shared" si="81"/>
        <v>0</v>
      </c>
      <c r="L769" s="82">
        <f t="shared" si="82"/>
        <v>0</v>
      </c>
    </row>
    <row r="770" spans="1:12" x14ac:dyDescent="0.25">
      <c r="A770" s="65">
        <f t="shared" si="80"/>
        <v>62</v>
      </c>
      <c r="B770" s="46" t="s">
        <v>951</v>
      </c>
      <c r="C770" s="81">
        <v>3345.7</v>
      </c>
      <c r="D770" s="46"/>
      <c r="E770" s="48"/>
      <c r="F770" s="46">
        <f t="shared" si="83"/>
        <v>3345.7</v>
      </c>
      <c r="G770" s="93"/>
      <c r="H770" s="135">
        <f t="shared" si="85"/>
        <v>0</v>
      </c>
      <c r="I770" s="43">
        <f t="shared" si="84"/>
        <v>0</v>
      </c>
      <c r="J770" s="43"/>
      <c r="K770" s="135">
        <f t="shared" si="81"/>
        <v>0</v>
      </c>
      <c r="L770" s="82">
        <f t="shared" si="82"/>
        <v>0</v>
      </c>
    </row>
    <row r="771" spans="1:12" x14ac:dyDescent="0.25">
      <c r="A771" s="65">
        <f t="shared" si="80"/>
        <v>63</v>
      </c>
      <c r="B771" s="46" t="s">
        <v>952</v>
      </c>
      <c r="C771" s="81">
        <v>3098.6</v>
      </c>
      <c r="D771" s="46"/>
      <c r="E771" s="48">
        <v>182</v>
      </c>
      <c r="F771" s="46">
        <f t="shared" si="83"/>
        <v>3280.6</v>
      </c>
      <c r="G771" s="93"/>
      <c r="H771" s="135">
        <f t="shared" si="85"/>
        <v>0</v>
      </c>
      <c r="I771" s="43">
        <f t="shared" si="84"/>
        <v>0</v>
      </c>
      <c r="J771" s="43"/>
      <c r="K771" s="135">
        <f t="shared" si="81"/>
        <v>0</v>
      </c>
      <c r="L771" s="82">
        <f t="shared" si="82"/>
        <v>0</v>
      </c>
    </row>
    <row r="772" spans="1:12" x14ac:dyDescent="0.25">
      <c r="A772" s="65">
        <f t="shared" si="80"/>
        <v>64</v>
      </c>
      <c r="B772" s="46" t="s">
        <v>953</v>
      </c>
      <c r="C772" s="81">
        <v>141.30000000000001</v>
      </c>
      <c r="D772" s="46"/>
      <c r="E772" s="48"/>
      <c r="F772" s="46">
        <f t="shared" si="83"/>
        <v>141.30000000000001</v>
      </c>
      <c r="G772" s="93"/>
      <c r="H772" s="135">
        <f t="shared" si="85"/>
        <v>0</v>
      </c>
      <c r="I772" s="43">
        <f t="shared" si="84"/>
        <v>0</v>
      </c>
      <c r="J772" s="43"/>
      <c r="K772" s="135">
        <f t="shared" si="81"/>
        <v>0</v>
      </c>
      <c r="L772" s="82">
        <f t="shared" si="82"/>
        <v>0</v>
      </c>
    </row>
    <row r="773" spans="1:12" x14ac:dyDescent="0.25">
      <c r="A773" s="65">
        <f t="shared" si="80"/>
        <v>65</v>
      </c>
      <c r="B773" s="46" t="s">
        <v>954</v>
      </c>
      <c r="C773" s="81">
        <v>263.8</v>
      </c>
      <c r="D773" s="46"/>
      <c r="E773" s="48"/>
      <c r="F773" s="46">
        <f t="shared" si="83"/>
        <v>263.8</v>
      </c>
      <c r="G773" s="93"/>
      <c r="H773" s="135">
        <f t="shared" si="85"/>
        <v>0</v>
      </c>
      <c r="I773" s="43">
        <f t="shared" si="84"/>
        <v>0</v>
      </c>
      <c r="J773" s="43"/>
      <c r="K773" s="135">
        <f t="shared" ref="K773:K804" si="86">G773*408.88</f>
        <v>0</v>
      </c>
      <c r="L773" s="82">
        <f t="shared" ref="L773:L804" si="87">(H773+I773+J773+K773)/F773</f>
        <v>0</v>
      </c>
    </row>
    <row r="774" spans="1:12" x14ac:dyDescent="0.25">
      <c r="A774" s="65">
        <f t="shared" si="80"/>
        <v>66</v>
      </c>
      <c r="B774" s="46" t="s">
        <v>955</v>
      </c>
      <c r="C774" s="81">
        <v>117.3</v>
      </c>
      <c r="D774" s="46"/>
      <c r="E774" s="48"/>
      <c r="F774" s="46">
        <f t="shared" si="83"/>
        <v>117.3</v>
      </c>
      <c r="G774" s="93"/>
      <c r="H774" s="135">
        <f t="shared" si="85"/>
        <v>0</v>
      </c>
      <c r="I774" s="43">
        <f t="shared" si="84"/>
        <v>0</v>
      </c>
      <c r="J774" s="43"/>
      <c r="K774" s="135">
        <f t="shared" si="86"/>
        <v>0</v>
      </c>
      <c r="L774" s="82">
        <f t="shared" si="87"/>
        <v>0</v>
      </c>
    </row>
    <row r="775" spans="1:12" x14ac:dyDescent="0.25">
      <c r="A775" s="65">
        <f t="shared" ref="A775:A837" si="88">A774+1</f>
        <v>67</v>
      </c>
      <c r="B775" s="46" t="s">
        <v>956</v>
      </c>
      <c r="C775" s="81">
        <v>138</v>
      </c>
      <c r="D775" s="46"/>
      <c r="E775" s="48"/>
      <c r="F775" s="46">
        <f t="shared" si="83"/>
        <v>138</v>
      </c>
      <c r="G775" s="93"/>
      <c r="H775" s="135">
        <f t="shared" si="85"/>
        <v>0</v>
      </c>
      <c r="I775" s="43">
        <f t="shared" si="84"/>
        <v>0</v>
      </c>
      <c r="J775" s="43"/>
      <c r="K775" s="135">
        <f t="shared" si="86"/>
        <v>0</v>
      </c>
      <c r="L775" s="82">
        <f t="shared" si="87"/>
        <v>0</v>
      </c>
    </row>
    <row r="776" spans="1:12" x14ac:dyDescent="0.25">
      <c r="A776" s="65">
        <f t="shared" si="88"/>
        <v>68</v>
      </c>
      <c r="B776" s="46" t="s">
        <v>957</v>
      </c>
      <c r="C776" s="81">
        <v>139</v>
      </c>
      <c r="D776" s="46"/>
      <c r="E776" s="48"/>
      <c r="F776" s="46">
        <f t="shared" si="83"/>
        <v>139</v>
      </c>
      <c r="G776" s="93"/>
      <c r="H776" s="135">
        <f t="shared" si="85"/>
        <v>0</v>
      </c>
      <c r="I776" s="43">
        <f t="shared" si="84"/>
        <v>0</v>
      </c>
      <c r="J776" s="43"/>
      <c r="K776" s="135">
        <f t="shared" si="86"/>
        <v>0</v>
      </c>
      <c r="L776" s="82">
        <f t="shared" si="87"/>
        <v>0</v>
      </c>
    </row>
    <row r="777" spans="1:12" x14ac:dyDescent="0.25">
      <c r="A777" s="65">
        <f t="shared" si="88"/>
        <v>69</v>
      </c>
      <c r="B777" s="46" t="s">
        <v>958</v>
      </c>
      <c r="C777" s="81">
        <v>133</v>
      </c>
      <c r="D777" s="46"/>
      <c r="E777" s="48"/>
      <c r="F777" s="46">
        <f t="shared" si="83"/>
        <v>133</v>
      </c>
      <c r="G777" s="93"/>
      <c r="H777" s="135">
        <f t="shared" si="85"/>
        <v>0</v>
      </c>
      <c r="I777" s="43">
        <f t="shared" si="84"/>
        <v>0</v>
      </c>
      <c r="J777" s="43"/>
      <c r="K777" s="135">
        <f t="shared" si="86"/>
        <v>0</v>
      </c>
      <c r="L777" s="82">
        <f t="shared" si="87"/>
        <v>0</v>
      </c>
    </row>
    <row r="778" spans="1:12" x14ac:dyDescent="0.25">
      <c r="A778" s="65">
        <f t="shared" si="88"/>
        <v>70</v>
      </c>
      <c r="B778" s="46" t="s">
        <v>959</v>
      </c>
      <c r="C778" s="81">
        <v>315.60000000000002</v>
      </c>
      <c r="D778" s="68"/>
      <c r="E778" s="48"/>
      <c r="F778" s="46">
        <f t="shared" si="83"/>
        <v>315.60000000000002</v>
      </c>
      <c r="G778" s="93"/>
      <c r="H778" s="135">
        <f t="shared" si="85"/>
        <v>0</v>
      </c>
      <c r="I778" s="43">
        <f t="shared" si="84"/>
        <v>0</v>
      </c>
      <c r="J778" s="43"/>
      <c r="K778" s="135">
        <f t="shared" si="86"/>
        <v>0</v>
      </c>
      <c r="L778" s="82">
        <f t="shared" si="87"/>
        <v>0</v>
      </c>
    </row>
    <row r="779" spans="1:12" x14ac:dyDescent="0.25">
      <c r="A779" s="65">
        <f t="shared" si="88"/>
        <v>71</v>
      </c>
      <c r="B779" s="46" t="s">
        <v>960</v>
      </c>
      <c r="C779" s="81">
        <v>265.7</v>
      </c>
      <c r="D779" s="46"/>
      <c r="E779" s="48"/>
      <c r="F779" s="46">
        <f t="shared" si="83"/>
        <v>265.7</v>
      </c>
      <c r="G779" s="93"/>
      <c r="H779" s="135">
        <f t="shared" si="85"/>
        <v>0</v>
      </c>
      <c r="I779" s="43">
        <f t="shared" si="84"/>
        <v>0</v>
      </c>
      <c r="J779" s="43"/>
      <c r="K779" s="135">
        <f t="shared" si="86"/>
        <v>0</v>
      </c>
      <c r="L779" s="82">
        <f t="shared" si="87"/>
        <v>0</v>
      </c>
    </row>
    <row r="780" spans="1:12" x14ac:dyDescent="0.25">
      <c r="A780" s="65">
        <f t="shared" si="88"/>
        <v>72</v>
      </c>
      <c r="B780" s="46" t="s">
        <v>961</v>
      </c>
      <c r="C780" s="81">
        <v>156.80000000000001</v>
      </c>
      <c r="D780" s="46"/>
      <c r="E780" s="85">
        <v>17.5</v>
      </c>
      <c r="F780" s="46">
        <f t="shared" si="83"/>
        <v>174.3</v>
      </c>
      <c r="G780" s="93"/>
      <c r="H780" s="135">
        <f t="shared" si="85"/>
        <v>0</v>
      </c>
      <c r="I780" s="43">
        <f t="shared" si="84"/>
        <v>0</v>
      </c>
      <c r="J780" s="43"/>
      <c r="K780" s="135">
        <f t="shared" si="86"/>
        <v>0</v>
      </c>
      <c r="L780" s="82">
        <f t="shared" si="87"/>
        <v>0</v>
      </c>
    </row>
    <row r="781" spans="1:12" x14ac:dyDescent="0.25">
      <c r="A781" s="65">
        <f t="shared" si="88"/>
        <v>73</v>
      </c>
      <c r="B781" s="46" t="s">
        <v>962</v>
      </c>
      <c r="C781" s="81">
        <v>132.30000000000001</v>
      </c>
      <c r="D781" s="46"/>
      <c r="E781" s="48"/>
      <c r="F781" s="46">
        <f t="shared" si="83"/>
        <v>132.30000000000001</v>
      </c>
      <c r="G781" s="93"/>
      <c r="H781" s="135">
        <f t="shared" si="85"/>
        <v>0</v>
      </c>
      <c r="I781" s="43">
        <f t="shared" si="84"/>
        <v>0</v>
      </c>
      <c r="J781" s="43"/>
      <c r="K781" s="135">
        <f t="shared" si="86"/>
        <v>0</v>
      </c>
      <c r="L781" s="82">
        <f t="shared" si="87"/>
        <v>0</v>
      </c>
    </row>
    <row r="782" spans="1:12" x14ac:dyDescent="0.25">
      <c r="A782" s="65">
        <f t="shared" si="88"/>
        <v>74</v>
      </c>
      <c r="B782" s="46" t="s">
        <v>963</v>
      </c>
      <c r="C782" s="81">
        <v>238.1</v>
      </c>
      <c r="D782" s="46"/>
      <c r="E782" s="48"/>
      <c r="F782" s="46">
        <f t="shared" si="83"/>
        <v>238.1</v>
      </c>
      <c r="G782" s="93"/>
      <c r="H782" s="135">
        <f t="shared" si="85"/>
        <v>0</v>
      </c>
      <c r="I782" s="43">
        <f t="shared" si="84"/>
        <v>0</v>
      </c>
      <c r="J782" s="43"/>
      <c r="K782" s="135">
        <f t="shared" si="86"/>
        <v>0</v>
      </c>
      <c r="L782" s="82">
        <f t="shared" si="87"/>
        <v>0</v>
      </c>
    </row>
    <row r="783" spans="1:12" x14ac:dyDescent="0.25">
      <c r="A783" s="65">
        <f t="shared" si="88"/>
        <v>75</v>
      </c>
      <c r="B783" s="46" t="s">
        <v>964</v>
      </c>
      <c r="C783" s="81">
        <v>80.8</v>
      </c>
      <c r="D783" s="46"/>
      <c r="E783" s="48"/>
      <c r="F783" s="46">
        <f t="shared" si="83"/>
        <v>80.8</v>
      </c>
      <c r="G783" s="93"/>
      <c r="H783" s="135">
        <f t="shared" si="85"/>
        <v>0</v>
      </c>
      <c r="I783" s="43">
        <f t="shared" si="84"/>
        <v>0</v>
      </c>
      <c r="J783" s="43"/>
      <c r="K783" s="135">
        <f t="shared" si="86"/>
        <v>0</v>
      </c>
      <c r="L783" s="82">
        <f t="shared" si="87"/>
        <v>0</v>
      </c>
    </row>
    <row r="784" spans="1:12" x14ac:dyDescent="0.25">
      <c r="A784" s="65">
        <f t="shared" si="88"/>
        <v>76</v>
      </c>
      <c r="B784" s="46" t="s">
        <v>965</v>
      </c>
      <c r="C784" s="81">
        <v>137.5</v>
      </c>
      <c r="D784" s="46"/>
      <c r="E784" s="48">
        <v>41.1</v>
      </c>
      <c r="F784" s="46">
        <f t="shared" si="83"/>
        <v>178.6</v>
      </c>
      <c r="G784" s="93"/>
      <c r="H784" s="135">
        <f t="shared" si="85"/>
        <v>0</v>
      </c>
      <c r="I784" s="43">
        <f t="shared" si="84"/>
        <v>0</v>
      </c>
      <c r="J784" s="43"/>
      <c r="K784" s="135">
        <f t="shared" si="86"/>
        <v>0</v>
      </c>
      <c r="L784" s="82">
        <f t="shared" si="87"/>
        <v>0</v>
      </c>
    </row>
    <row r="785" spans="1:12" x14ac:dyDescent="0.25">
      <c r="A785" s="65">
        <f t="shared" si="88"/>
        <v>77</v>
      </c>
      <c r="B785" s="46" t="s">
        <v>966</v>
      </c>
      <c r="C785" s="81">
        <v>84.9</v>
      </c>
      <c r="D785" s="46"/>
      <c r="E785" s="48"/>
      <c r="F785" s="46">
        <f t="shared" si="83"/>
        <v>84.9</v>
      </c>
      <c r="G785" s="93"/>
      <c r="H785" s="135">
        <f t="shared" si="85"/>
        <v>0</v>
      </c>
      <c r="I785" s="43">
        <f t="shared" si="84"/>
        <v>0</v>
      </c>
      <c r="J785" s="43"/>
      <c r="K785" s="135">
        <f t="shared" si="86"/>
        <v>0</v>
      </c>
      <c r="L785" s="82">
        <f t="shared" si="87"/>
        <v>0</v>
      </c>
    </row>
    <row r="786" spans="1:12" x14ac:dyDescent="0.25">
      <c r="A786" s="65">
        <f t="shared" si="88"/>
        <v>78</v>
      </c>
      <c r="B786" s="46" t="s">
        <v>967</v>
      </c>
      <c r="C786" s="81">
        <v>332.9</v>
      </c>
      <c r="D786" s="46"/>
      <c r="E786" s="48"/>
      <c r="F786" s="46">
        <f t="shared" si="83"/>
        <v>332.9</v>
      </c>
      <c r="G786" s="93"/>
      <c r="H786" s="135">
        <f t="shared" si="85"/>
        <v>0</v>
      </c>
      <c r="I786" s="43">
        <f t="shared" si="84"/>
        <v>0</v>
      </c>
      <c r="J786" s="43"/>
      <c r="K786" s="135">
        <f t="shared" si="86"/>
        <v>0</v>
      </c>
      <c r="L786" s="82">
        <f t="shared" si="87"/>
        <v>0</v>
      </c>
    </row>
    <row r="787" spans="1:12" x14ac:dyDescent="0.25">
      <c r="A787" s="65">
        <f t="shared" si="88"/>
        <v>79</v>
      </c>
      <c r="B787" s="46" t="s">
        <v>968</v>
      </c>
      <c r="C787" s="81">
        <v>3867.9</v>
      </c>
      <c r="D787" s="46"/>
      <c r="E787" s="48"/>
      <c r="F787" s="46">
        <f t="shared" si="83"/>
        <v>3867.9</v>
      </c>
      <c r="G787" s="93"/>
      <c r="H787" s="135">
        <f t="shared" si="85"/>
        <v>0</v>
      </c>
      <c r="I787" s="43">
        <f t="shared" si="84"/>
        <v>0</v>
      </c>
      <c r="J787" s="43"/>
      <c r="K787" s="135">
        <f t="shared" si="86"/>
        <v>0</v>
      </c>
      <c r="L787" s="82">
        <f t="shared" si="87"/>
        <v>0</v>
      </c>
    </row>
    <row r="788" spans="1:12" x14ac:dyDescent="0.25">
      <c r="A788" s="65">
        <f t="shared" si="88"/>
        <v>80</v>
      </c>
      <c r="B788" s="46" t="s">
        <v>969</v>
      </c>
      <c r="C788" s="81">
        <v>3143.8</v>
      </c>
      <c r="D788" s="46"/>
      <c r="E788" s="48">
        <v>91.3</v>
      </c>
      <c r="F788" s="46">
        <f t="shared" si="83"/>
        <v>3235.1000000000004</v>
      </c>
      <c r="G788" s="93"/>
      <c r="H788" s="135">
        <f t="shared" si="85"/>
        <v>0</v>
      </c>
      <c r="I788" s="43">
        <f t="shared" si="84"/>
        <v>0</v>
      </c>
      <c r="J788" s="43"/>
      <c r="K788" s="135">
        <f t="shared" si="86"/>
        <v>0</v>
      </c>
      <c r="L788" s="82">
        <f t="shared" si="87"/>
        <v>0</v>
      </c>
    </row>
    <row r="789" spans="1:12" x14ac:dyDescent="0.25">
      <c r="A789" s="65">
        <f t="shared" si="88"/>
        <v>81</v>
      </c>
      <c r="B789" s="46" t="s">
        <v>970</v>
      </c>
      <c r="C789" s="81">
        <v>147.19999999999999</v>
      </c>
      <c r="D789" s="46"/>
      <c r="E789" s="48"/>
      <c r="F789" s="46">
        <f t="shared" si="83"/>
        <v>147.19999999999999</v>
      </c>
      <c r="G789" s="93"/>
      <c r="H789" s="135">
        <f t="shared" si="85"/>
        <v>0</v>
      </c>
      <c r="I789" s="43">
        <f t="shared" si="84"/>
        <v>0</v>
      </c>
      <c r="J789" s="43"/>
      <c r="K789" s="135">
        <f t="shared" si="86"/>
        <v>0</v>
      </c>
      <c r="L789" s="82">
        <f t="shared" si="87"/>
        <v>0</v>
      </c>
    </row>
    <row r="790" spans="1:12" x14ac:dyDescent="0.25">
      <c r="A790" s="65">
        <f t="shared" si="88"/>
        <v>82</v>
      </c>
      <c r="B790" s="46" t="s">
        <v>971</v>
      </c>
      <c r="C790" s="81">
        <v>3088.4</v>
      </c>
      <c r="D790" s="46"/>
      <c r="E790" s="48">
        <v>104.6</v>
      </c>
      <c r="F790" s="46">
        <f t="shared" si="83"/>
        <v>3193</v>
      </c>
      <c r="G790" s="93"/>
      <c r="H790" s="135">
        <f t="shared" si="85"/>
        <v>0</v>
      </c>
      <c r="I790" s="43">
        <f t="shared" si="84"/>
        <v>0</v>
      </c>
      <c r="J790" s="43"/>
      <c r="K790" s="135">
        <f t="shared" si="86"/>
        <v>0</v>
      </c>
      <c r="L790" s="82">
        <f t="shared" si="87"/>
        <v>0</v>
      </c>
    </row>
    <row r="791" spans="1:12" x14ac:dyDescent="0.25">
      <c r="A791" s="65">
        <f t="shared" si="88"/>
        <v>83</v>
      </c>
      <c r="B791" s="46" t="s">
        <v>972</v>
      </c>
      <c r="C791" s="81">
        <v>3233.9</v>
      </c>
      <c r="D791" s="46"/>
      <c r="E791" s="48"/>
      <c r="F791" s="46">
        <f t="shared" si="83"/>
        <v>3233.9</v>
      </c>
      <c r="G791" s="93"/>
      <c r="H791" s="135">
        <f t="shared" si="85"/>
        <v>0</v>
      </c>
      <c r="I791" s="43">
        <f t="shared" si="84"/>
        <v>0</v>
      </c>
      <c r="J791" s="43"/>
      <c r="K791" s="135">
        <f t="shared" si="86"/>
        <v>0</v>
      </c>
      <c r="L791" s="82">
        <f t="shared" si="87"/>
        <v>0</v>
      </c>
    </row>
    <row r="792" spans="1:12" x14ac:dyDescent="0.25">
      <c r="A792" s="65">
        <f t="shared" si="88"/>
        <v>84</v>
      </c>
      <c r="B792" s="46" t="s">
        <v>973</v>
      </c>
      <c r="C792" s="81">
        <v>2156.4</v>
      </c>
      <c r="D792" s="46"/>
      <c r="E792" s="48">
        <v>96.5</v>
      </c>
      <c r="F792" s="46">
        <f t="shared" si="83"/>
        <v>2252.9</v>
      </c>
      <c r="G792" s="93"/>
      <c r="H792" s="135">
        <f t="shared" si="85"/>
        <v>0</v>
      </c>
      <c r="I792" s="43">
        <f t="shared" si="84"/>
        <v>0</v>
      </c>
      <c r="J792" s="43"/>
      <c r="K792" s="135">
        <f t="shared" si="86"/>
        <v>0</v>
      </c>
      <c r="L792" s="82">
        <f t="shared" si="87"/>
        <v>0</v>
      </c>
    </row>
    <row r="793" spans="1:12" x14ac:dyDescent="0.25">
      <c r="A793" s="65">
        <f t="shared" si="88"/>
        <v>85</v>
      </c>
      <c r="B793" s="46" t="s">
        <v>974</v>
      </c>
      <c r="C793" s="81">
        <v>213.4</v>
      </c>
      <c r="D793" s="46"/>
      <c r="E793" s="48"/>
      <c r="F793" s="46">
        <f t="shared" si="83"/>
        <v>213.4</v>
      </c>
      <c r="G793" s="93"/>
      <c r="H793" s="135">
        <f t="shared" si="85"/>
        <v>0</v>
      </c>
      <c r="I793" s="43">
        <f t="shared" si="84"/>
        <v>0</v>
      </c>
      <c r="J793" s="43"/>
      <c r="K793" s="135">
        <f t="shared" si="86"/>
        <v>0</v>
      </c>
      <c r="L793" s="82">
        <f t="shared" si="87"/>
        <v>0</v>
      </c>
    </row>
    <row r="794" spans="1:12" x14ac:dyDescent="0.25">
      <c r="A794" s="65">
        <f t="shared" si="88"/>
        <v>86</v>
      </c>
      <c r="B794" s="46" t="s">
        <v>975</v>
      </c>
      <c r="C794" s="81">
        <v>316.39999999999998</v>
      </c>
      <c r="D794" s="46"/>
      <c r="E794" s="48"/>
      <c r="F794" s="46">
        <f t="shared" si="83"/>
        <v>316.39999999999998</v>
      </c>
      <c r="G794" s="93"/>
      <c r="H794" s="135">
        <f t="shared" si="85"/>
        <v>0</v>
      </c>
      <c r="I794" s="43">
        <f t="shared" si="84"/>
        <v>0</v>
      </c>
      <c r="J794" s="43"/>
      <c r="K794" s="135">
        <f t="shared" si="86"/>
        <v>0</v>
      </c>
      <c r="L794" s="82">
        <f t="shared" si="87"/>
        <v>0</v>
      </c>
    </row>
    <row r="795" spans="1:12" x14ac:dyDescent="0.25">
      <c r="A795" s="65">
        <f t="shared" si="88"/>
        <v>87</v>
      </c>
      <c r="B795" s="46" t="s">
        <v>976</v>
      </c>
      <c r="C795" s="81">
        <v>356.6</v>
      </c>
      <c r="D795" s="46"/>
      <c r="E795" s="48"/>
      <c r="F795" s="46">
        <f t="shared" si="83"/>
        <v>356.6</v>
      </c>
      <c r="G795" s="93"/>
      <c r="H795" s="135">
        <f t="shared" si="85"/>
        <v>0</v>
      </c>
      <c r="I795" s="43">
        <f t="shared" si="84"/>
        <v>0</v>
      </c>
      <c r="J795" s="43"/>
      <c r="K795" s="135">
        <f t="shared" si="86"/>
        <v>0</v>
      </c>
      <c r="L795" s="82">
        <f t="shared" si="87"/>
        <v>0</v>
      </c>
    </row>
    <row r="796" spans="1:12" x14ac:dyDescent="0.25">
      <c r="A796" s="65">
        <f t="shared" si="88"/>
        <v>88</v>
      </c>
      <c r="B796" s="46" t="s">
        <v>977</v>
      </c>
      <c r="C796" s="81">
        <v>324.7</v>
      </c>
      <c r="D796" s="46"/>
      <c r="E796" s="48"/>
      <c r="F796" s="46">
        <f t="shared" si="83"/>
        <v>324.7</v>
      </c>
      <c r="G796" s="93"/>
      <c r="H796" s="135">
        <f t="shared" si="85"/>
        <v>0</v>
      </c>
      <c r="I796" s="43">
        <f t="shared" si="84"/>
        <v>0</v>
      </c>
      <c r="J796" s="43"/>
      <c r="K796" s="135">
        <f t="shared" si="86"/>
        <v>0</v>
      </c>
      <c r="L796" s="82">
        <f t="shared" si="87"/>
        <v>0</v>
      </c>
    </row>
    <row r="797" spans="1:12" x14ac:dyDescent="0.25">
      <c r="A797" s="65">
        <f t="shared" si="88"/>
        <v>89</v>
      </c>
      <c r="B797" s="46" t="s">
        <v>978</v>
      </c>
      <c r="C797" s="81">
        <v>140.69999999999999</v>
      </c>
      <c r="D797" s="46"/>
      <c r="E797" s="48"/>
      <c r="F797" s="46">
        <f t="shared" si="83"/>
        <v>140.69999999999999</v>
      </c>
      <c r="G797" s="93"/>
      <c r="H797" s="135">
        <f t="shared" si="85"/>
        <v>0</v>
      </c>
      <c r="I797" s="43">
        <f t="shared" si="84"/>
        <v>0</v>
      </c>
      <c r="J797" s="43"/>
      <c r="K797" s="135">
        <f t="shared" si="86"/>
        <v>0</v>
      </c>
      <c r="L797" s="82">
        <f t="shared" si="87"/>
        <v>0</v>
      </c>
    </row>
    <row r="798" spans="1:12" x14ac:dyDescent="0.25">
      <c r="A798" s="65">
        <f t="shared" si="88"/>
        <v>90</v>
      </c>
      <c r="B798" s="46" t="s">
        <v>979</v>
      </c>
      <c r="C798" s="81">
        <v>135</v>
      </c>
      <c r="D798" s="46"/>
      <c r="E798" s="48"/>
      <c r="F798" s="46">
        <f t="shared" si="83"/>
        <v>135</v>
      </c>
      <c r="G798" s="93"/>
      <c r="H798" s="135">
        <f t="shared" si="85"/>
        <v>0</v>
      </c>
      <c r="I798" s="43">
        <f t="shared" si="84"/>
        <v>0</v>
      </c>
      <c r="J798" s="43"/>
      <c r="K798" s="135">
        <f t="shared" si="86"/>
        <v>0</v>
      </c>
      <c r="L798" s="82">
        <f t="shared" si="87"/>
        <v>0</v>
      </c>
    </row>
    <row r="799" spans="1:12" x14ac:dyDescent="0.25">
      <c r="A799" s="65">
        <f t="shared" si="88"/>
        <v>91</v>
      </c>
      <c r="B799" s="46" t="s">
        <v>980</v>
      </c>
      <c r="C799" s="81">
        <v>303.7</v>
      </c>
      <c r="D799" s="46"/>
      <c r="E799" s="48"/>
      <c r="F799" s="46">
        <f t="shared" si="83"/>
        <v>303.7</v>
      </c>
      <c r="G799" s="93"/>
      <c r="H799" s="135">
        <f t="shared" si="85"/>
        <v>0</v>
      </c>
      <c r="I799" s="43">
        <f t="shared" si="84"/>
        <v>0</v>
      </c>
      <c r="J799" s="43"/>
      <c r="K799" s="135">
        <f t="shared" si="86"/>
        <v>0</v>
      </c>
      <c r="L799" s="82">
        <f t="shared" si="87"/>
        <v>0</v>
      </c>
    </row>
    <row r="800" spans="1:12" x14ac:dyDescent="0.25">
      <c r="A800" s="65">
        <f t="shared" si="88"/>
        <v>92</v>
      </c>
      <c r="B800" s="46" t="s">
        <v>981</v>
      </c>
      <c r="C800" s="81">
        <v>405.1</v>
      </c>
      <c r="D800" s="46"/>
      <c r="E800" s="48"/>
      <c r="F800" s="46">
        <f t="shared" si="83"/>
        <v>405.1</v>
      </c>
      <c r="G800" s="93"/>
      <c r="H800" s="135">
        <f t="shared" si="85"/>
        <v>0</v>
      </c>
      <c r="I800" s="43">
        <f t="shared" si="84"/>
        <v>0</v>
      </c>
      <c r="J800" s="43"/>
      <c r="K800" s="135">
        <f t="shared" si="86"/>
        <v>0</v>
      </c>
      <c r="L800" s="82">
        <f t="shared" si="87"/>
        <v>0</v>
      </c>
    </row>
    <row r="801" spans="1:12" x14ac:dyDescent="0.25">
      <c r="A801" s="65">
        <f t="shared" si="88"/>
        <v>93</v>
      </c>
      <c r="B801" s="46" t="s">
        <v>982</v>
      </c>
      <c r="C801" s="81">
        <v>409.6</v>
      </c>
      <c r="D801" s="46"/>
      <c r="E801" s="48"/>
      <c r="F801" s="46">
        <f t="shared" si="83"/>
        <v>409.6</v>
      </c>
      <c r="G801" s="93"/>
      <c r="H801" s="135">
        <f t="shared" si="85"/>
        <v>0</v>
      </c>
      <c r="I801" s="43">
        <f t="shared" si="84"/>
        <v>0</v>
      </c>
      <c r="J801" s="43"/>
      <c r="K801" s="135">
        <f t="shared" si="86"/>
        <v>0</v>
      </c>
      <c r="L801" s="82">
        <f t="shared" si="87"/>
        <v>0</v>
      </c>
    </row>
    <row r="802" spans="1:12" x14ac:dyDescent="0.25">
      <c r="A802" s="65">
        <f t="shared" si="88"/>
        <v>94</v>
      </c>
      <c r="B802" s="46" t="s">
        <v>983</v>
      </c>
      <c r="C802" s="81">
        <v>411</v>
      </c>
      <c r="D802" s="46"/>
      <c r="E802" s="48"/>
      <c r="F802" s="46">
        <f t="shared" si="83"/>
        <v>411</v>
      </c>
      <c r="G802" s="93"/>
      <c r="H802" s="135">
        <f t="shared" si="85"/>
        <v>0</v>
      </c>
      <c r="I802" s="43">
        <f t="shared" si="84"/>
        <v>0</v>
      </c>
      <c r="J802" s="43"/>
      <c r="K802" s="135">
        <f t="shared" si="86"/>
        <v>0</v>
      </c>
      <c r="L802" s="82">
        <f t="shared" si="87"/>
        <v>0</v>
      </c>
    </row>
    <row r="803" spans="1:12" x14ac:dyDescent="0.25">
      <c r="A803" s="65">
        <f t="shared" si="88"/>
        <v>95</v>
      </c>
      <c r="B803" s="46" t="s">
        <v>984</v>
      </c>
      <c r="C803" s="81">
        <v>394.7</v>
      </c>
      <c r="D803" s="46"/>
      <c r="E803" s="48"/>
      <c r="F803" s="46">
        <f t="shared" si="83"/>
        <v>394.7</v>
      </c>
      <c r="G803" s="93"/>
      <c r="H803" s="135">
        <f t="shared" si="85"/>
        <v>0</v>
      </c>
      <c r="I803" s="43">
        <f t="shared" si="84"/>
        <v>0</v>
      </c>
      <c r="J803" s="43"/>
      <c r="K803" s="135">
        <f t="shared" si="86"/>
        <v>0</v>
      </c>
      <c r="L803" s="82">
        <f t="shared" si="87"/>
        <v>0</v>
      </c>
    </row>
    <row r="804" spans="1:12" x14ac:dyDescent="0.25">
      <c r="A804" s="65">
        <f t="shared" si="88"/>
        <v>96</v>
      </c>
      <c r="B804" s="46" t="s">
        <v>985</v>
      </c>
      <c r="C804" s="81">
        <v>242.2</v>
      </c>
      <c r="D804" s="46"/>
      <c r="E804" s="48"/>
      <c r="F804" s="46">
        <f t="shared" si="83"/>
        <v>242.2</v>
      </c>
      <c r="G804" s="93"/>
      <c r="H804" s="135">
        <f t="shared" si="85"/>
        <v>0</v>
      </c>
      <c r="I804" s="43">
        <f t="shared" si="84"/>
        <v>0</v>
      </c>
      <c r="J804" s="43"/>
      <c r="K804" s="135">
        <f t="shared" si="86"/>
        <v>0</v>
      </c>
      <c r="L804" s="82">
        <f t="shared" si="87"/>
        <v>0</v>
      </c>
    </row>
    <row r="805" spans="1:12" x14ac:dyDescent="0.25">
      <c r="A805" s="65">
        <f t="shared" si="88"/>
        <v>97</v>
      </c>
      <c r="B805" s="46" t="s">
        <v>986</v>
      </c>
      <c r="C805" s="81">
        <v>1242.4000000000001</v>
      </c>
      <c r="D805" s="46"/>
      <c r="E805" s="48">
        <v>37.299999999999997</v>
      </c>
      <c r="F805" s="46">
        <f t="shared" si="83"/>
        <v>1279.7</v>
      </c>
      <c r="G805" s="93"/>
      <c r="H805" s="135">
        <f t="shared" si="85"/>
        <v>0</v>
      </c>
      <c r="I805" s="43">
        <f t="shared" si="84"/>
        <v>0</v>
      </c>
      <c r="J805" s="43"/>
      <c r="K805" s="135">
        <f t="shared" ref="K805:K835" si="89">G805*408.88</f>
        <v>0</v>
      </c>
      <c r="L805" s="82">
        <f t="shared" ref="L805:L835" si="90">(H805+I805+J805+K805)/F805</f>
        <v>0</v>
      </c>
    </row>
    <row r="806" spans="1:12" x14ac:dyDescent="0.25">
      <c r="A806" s="65">
        <f t="shared" si="88"/>
        <v>98</v>
      </c>
      <c r="B806" s="46" t="s">
        <v>987</v>
      </c>
      <c r="C806" s="81">
        <v>1061.7</v>
      </c>
      <c r="D806" s="46"/>
      <c r="E806" s="48"/>
      <c r="F806" s="46">
        <f t="shared" si="83"/>
        <v>1061.7</v>
      </c>
      <c r="G806" s="93"/>
      <c r="H806" s="135">
        <f t="shared" si="85"/>
        <v>0</v>
      </c>
      <c r="I806" s="43">
        <f t="shared" si="84"/>
        <v>0</v>
      </c>
      <c r="J806" s="43"/>
      <c r="K806" s="135">
        <f t="shared" si="89"/>
        <v>0</v>
      </c>
      <c r="L806" s="82">
        <f t="shared" si="90"/>
        <v>0</v>
      </c>
    </row>
    <row r="807" spans="1:12" x14ac:dyDescent="0.25">
      <c r="A807" s="65">
        <f t="shared" si="88"/>
        <v>99</v>
      </c>
      <c r="B807" s="46" t="s">
        <v>988</v>
      </c>
      <c r="C807" s="81">
        <v>439.1</v>
      </c>
      <c r="D807" s="46"/>
      <c r="E807" s="48"/>
      <c r="F807" s="46">
        <f t="shared" si="83"/>
        <v>439.1</v>
      </c>
      <c r="G807" s="93"/>
      <c r="H807" s="135">
        <f t="shared" si="85"/>
        <v>0</v>
      </c>
      <c r="I807" s="43">
        <f t="shared" si="84"/>
        <v>0</v>
      </c>
      <c r="J807" s="43"/>
      <c r="K807" s="135">
        <f t="shared" si="89"/>
        <v>0</v>
      </c>
      <c r="L807" s="82">
        <f t="shared" si="90"/>
        <v>0</v>
      </c>
    </row>
    <row r="808" spans="1:12" x14ac:dyDescent="0.25">
      <c r="A808" s="65">
        <f t="shared" si="88"/>
        <v>100</v>
      </c>
      <c r="B808" s="46" t="s">
        <v>989</v>
      </c>
      <c r="C808" s="81">
        <v>805.2</v>
      </c>
      <c r="D808" s="46"/>
      <c r="E808" s="48"/>
      <c r="F808" s="46">
        <f t="shared" si="83"/>
        <v>805.2</v>
      </c>
      <c r="G808" s="93"/>
      <c r="H808" s="135">
        <f t="shared" si="85"/>
        <v>0</v>
      </c>
      <c r="I808" s="43">
        <f t="shared" si="84"/>
        <v>0</v>
      </c>
      <c r="J808" s="43"/>
      <c r="K808" s="135">
        <f t="shared" si="89"/>
        <v>0</v>
      </c>
      <c r="L808" s="82">
        <f t="shared" si="90"/>
        <v>0</v>
      </c>
    </row>
    <row r="809" spans="1:12" x14ac:dyDescent="0.25">
      <c r="A809" s="65">
        <f t="shared" si="88"/>
        <v>101</v>
      </c>
      <c r="B809" s="46" t="s">
        <v>990</v>
      </c>
      <c r="C809" s="81">
        <v>853</v>
      </c>
      <c r="D809" s="46"/>
      <c r="E809" s="48"/>
      <c r="F809" s="46">
        <f t="shared" si="83"/>
        <v>853</v>
      </c>
      <c r="G809" s="93"/>
      <c r="H809" s="135">
        <f t="shared" si="85"/>
        <v>0</v>
      </c>
      <c r="I809" s="43">
        <f t="shared" si="84"/>
        <v>0</v>
      </c>
      <c r="J809" s="43"/>
      <c r="K809" s="135">
        <f t="shared" si="89"/>
        <v>0</v>
      </c>
      <c r="L809" s="82">
        <f t="shared" si="90"/>
        <v>0</v>
      </c>
    </row>
    <row r="810" spans="1:12" x14ac:dyDescent="0.25">
      <c r="A810" s="65">
        <f t="shared" si="88"/>
        <v>102</v>
      </c>
      <c r="B810" s="46" t="s">
        <v>991</v>
      </c>
      <c r="C810" s="81">
        <v>424.1</v>
      </c>
      <c r="D810" s="46"/>
      <c r="E810" s="48"/>
      <c r="F810" s="46">
        <f t="shared" si="83"/>
        <v>424.1</v>
      </c>
      <c r="G810" s="93"/>
      <c r="H810" s="135">
        <f t="shared" si="85"/>
        <v>0</v>
      </c>
      <c r="I810" s="43">
        <f t="shared" si="84"/>
        <v>0</v>
      </c>
      <c r="J810" s="43"/>
      <c r="K810" s="135">
        <f t="shared" si="89"/>
        <v>0</v>
      </c>
      <c r="L810" s="82">
        <f t="shared" si="90"/>
        <v>0</v>
      </c>
    </row>
    <row r="811" spans="1:12" x14ac:dyDescent="0.25">
      <c r="A811" s="65">
        <f t="shared" si="88"/>
        <v>103</v>
      </c>
      <c r="B811" s="46" t="s">
        <v>992</v>
      </c>
      <c r="C811" s="81">
        <v>250.6</v>
      </c>
      <c r="D811" s="46"/>
      <c r="E811" s="48"/>
      <c r="F811" s="46">
        <f t="shared" si="83"/>
        <v>250.6</v>
      </c>
      <c r="G811" s="93"/>
      <c r="H811" s="135">
        <f t="shared" si="85"/>
        <v>0</v>
      </c>
      <c r="I811" s="43">
        <f t="shared" si="84"/>
        <v>0</v>
      </c>
      <c r="J811" s="43"/>
      <c r="K811" s="135">
        <f t="shared" si="89"/>
        <v>0</v>
      </c>
      <c r="L811" s="82">
        <f t="shared" si="90"/>
        <v>0</v>
      </c>
    </row>
    <row r="812" spans="1:12" x14ac:dyDescent="0.25">
      <c r="A812" s="65">
        <f t="shared" si="88"/>
        <v>104</v>
      </c>
      <c r="B812" s="46" t="s">
        <v>993</v>
      </c>
      <c r="C812" s="81">
        <v>117.5</v>
      </c>
      <c r="D812" s="46"/>
      <c r="E812" s="48"/>
      <c r="F812" s="46">
        <f t="shared" ref="F812:F862" si="91">C812+D812+E812</f>
        <v>117.5</v>
      </c>
      <c r="G812" s="93"/>
      <c r="H812" s="135">
        <f t="shared" si="85"/>
        <v>0</v>
      </c>
      <c r="I812" s="43">
        <f t="shared" ref="I812:I881" si="92">H812*0.3677</f>
        <v>0</v>
      </c>
      <c r="J812" s="43"/>
      <c r="K812" s="135">
        <f t="shared" si="89"/>
        <v>0</v>
      </c>
      <c r="L812" s="82">
        <f t="shared" si="90"/>
        <v>0</v>
      </c>
    </row>
    <row r="813" spans="1:12" x14ac:dyDescent="0.25">
      <c r="A813" s="65">
        <f t="shared" si="88"/>
        <v>105</v>
      </c>
      <c r="B813" s="46" t="s">
        <v>994</v>
      </c>
      <c r="C813" s="81">
        <v>133.19999999999999</v>
      </c>
      <c r="D813" s="46"/>
      <c r="E813" s="48"/>
      <c r="F813" s="46">
        <f t="shared" si="91"/>
        <v>133.19999999999999</v>
      </c>
      <c r="G813" s="93"/>
      <c r="H813" s="135">
        <f t="shared" ref="H813:H881" si="93">G813</f>
        <v>0</v>
      </c>
      <c r="I813" s="43">
        <f t="shared" si="92"/>
        <v>0</v>
      </c>
      <c r="J813" s="43"/>
      <c r="K813" s="135">
        <f t="shared" si="89"/>
        <v>0</v>
      </c>
      <c r="L813" s="82">
        <f t="shared" si="90"/>
        <v>0</v>
      </c>
    </row>
    <row r="814" spans="1:12" x14ac:dyDescent="0.25">
      <c r="A814" s="65">
        <f t="shared" si="88"/>
        <v>106</v>
      </c>
      <c r="B814" s="46" t="s">
        <v>995</v>
      </c>
      <c r="C814" s="81">
        <v>134.19999999999999</v>
      </c>
      <c r="D814" s="46"/>
      <c r="E814" s="48"/>
      <c r="F814" s="46">
        <f t="shared" si="91"/>
        <v>134.19999999999999</v>
      </c>
      <c r="G814" s="93"/>
      <c r="H814" s="135">
        <f t="shared" si="93"/>
        <v>0</v>
      </c>
      <c r="I814" s="43">
        <f t="shared" si="92"/>
        <v>0</v>
      </c>
      <c r="J814" s="43"/>
      <c r="K814" s="135">
        <f t="shared" si="89"/>
        <v>0</v>
      </c>
      <c r="L814" s="82">
        <f t="shared" si="90"/>
        <v>0</v>
      </c>
    </row>
    <row r="815" spans="1:12" x14ac:dyDescent="0.25">
      <c r="A815" s="65">
        <f t="shared" si="88"/>
        <v>107</v>
      </c>
      <c r="B815" s="46" t="s">
        <v>996</v>
      </c>
      <c r="C815" s="81">
        <v>137</v>
      </c>
      <c r="D815" s="46"/>
      <c r="E815" s="48"/>
      <c r="F815" s="46">
        <f t="shared" si="91"/>
        <v>137</v>
      </c>
      <c r="G815" s="93"/>
      <c r="H815" s="135">
        <f t="shared" si="93"/>
        <v>0</v>
      </c>
      <c r="I815" s="43">
        <f t="shared" si="92"/>
        <v>0</v>
      </c>
      <c r="J815" s="43"/>
      <c r="K815" s="135">
        <f t="shared" si="89"/>
        <v>0</v>
      </c>
      <c r="L815" s="82">
        <f t="shared" si="90"/>
        <v>0</v>
      </c>
    </row>
    <row r="816" spans="1:12" x14ac:dyDescent="0.25">
      <c r="A816" s="65">
        <f t="shared" si="88"/>
        <v>108</v>
      </c>
      <c r="B816" s="46" t="s">
        <v>997</v>
      </c>
      <c r="C816" s="81">
        <v>139.6</v>
      </c>
      <c r="D816" s="46"/>
      <c r="E816" s="48"/>
      <c r="F816" s="46">
        <f t="shared" si="91"/>
        <v>139.6</v>
      </c>
      <c r="G816" s="93"/>
      <c r="H816" s="135">
        <f t="shared" si="93"/>
        <v>0</v>
      </c>
      <c r="I816" s="43">
        <f t="shared" si="92"/>
        <v>0</v>
      </c>
      <c r="J816" s="43"/>
      <c r="K816" s="135">
        <f t="shared" si="89"/>
        <v>0</v>
      </c>
      <c r="L816" s="82">
        <f t="shared" si="90"/>
        <v>0</v>
      </c>
    </row>
    <row r="817" spans="1:12" x14ac:dyDescent="0.25">
      <c r="A817" s="65">
        <f t="shared" si="88"/>
        <v>109</v>
      </c>
      <c r="B817" s="46" t="s">
        <v>998</v>
      </c>
      <c r="C817" s="81">
        <v>48.8</v>
      </c>
      <c r="D817" s="46"/>
      <c r="E817" s="48"/>
      <c r="F817" s="46">
        <f t="shared" si="91"/>
        <v>48.8</v>
      </c>
      <c r="G817" s="93"/>
      <c r="H817" s="135">
        <f t="shared" si="93"/>
        <v>0</v>
      </c>
      <c r="I817" s="43">
        <f t="shared" si="92"/>
        <v>0</v>
      </c>
      <c r="J817" s="43"/>
      <c r="K817" s="135">
        <f t="shared" si="89"/>
        <v>0</v>
      </c>
      <c r="L817" s="82">
        <f t="shared" si="90"/>
        <v>0</v>
      </c>
    </row>
    <row r="818" spans="1:12" x14ac:dyDescent="0.25">
      <c r="A818" s="65">
        <f t="shared" si="88"/>
        <v>110</v>
      </c>
      <c r="B818" s="46" t="s">
        <v>999</v>
      </c>
      <c r="C818" s="81">
        <v>291</v>
      </c>
      <c r="D818" s="46"/>
      <c r="E818" s="48"/>
      <c r="F818" s="46">
        <f t="shared" si="91"/>
        <v>291</v>
      </c>
      <c r="G818" s="93"/>
      <c r="H818" s="135">
        <f t="shared" si="93"/>
        <v>0</v>
      </c>
      <c r="I818" s="43">
        <f t="shared" si="92"/>
        <v>0</v>
      </c>
      <c r="J818" s="43"/>
      <c r="K818" s="135">
        <f t="shared" si="89"/>
        <v>0</v>
      </c>
      <c r="L818" s="82">
        <f t="shared" si="90"/>
        <v>0</v>
      </c>
    </row>
    <row r="819" spans="1:12" x14ac:dyDescent="0.25">
      <c r="A819" s="65">
        <f t="shared" si="88"/>
        <v>111</v>
      </c>
      <c r="B819" s="46" t="s">
        <v>1000</v>
      </c>
      <c r="C819" s="81">
        <v>455.4</v>
      </c>
      <c r="D819" s="46"/>
      <c r="E819" s="48"/>
      <c r="F819" s="46">
        <f t="shared" si="91"/>
        <v>455.4</v>
      </c>
      <c r="G819" s="93"/>
      <c r="H819" s="135">
        <f t="shared" si="93"/>
        <v>0</v>
      </c>
      <c r="I819" s="43">
        <f t="shared" si="92"/>
        <v>0</v>
      </c>
      <c r="J819" s="43"/>
      <c r="K819" s="135">
        <f t="shared" si="89"/>
        <v>0</v>
      </c>
      <c r="L819" s="82">
        <f t="shared" si="90"/>
        <v>0</v>
      </c>
    </row>
    <row r="820" spans="1:12" x14ac:dyDescent="0.25">
      <c r="A820" s="65">
        <f t="shared" si="88"/>
        <v>112</v>
      </c>
      <c r="B820" s="46" t="s">
        <v>1001</v>
      </c>
      <c r="C820" s="81">
        <v>260</v>
      </c>
      <c r="D820" s="46"/>
      <c r="E820" s="48"/>
      <c r="F820" s="46">
        <f t="shared" si="91"/>
        <v>260</v>
      </c>
      <c r="G820" s="93"/>
      <c r="H820" s="135">
        <f t="shared" si="93"/>
        <v>0</v>
      </c>
      <c r="I820" s="43">
        <f t="shared" si="92"/>
        <v>0</v>
      </c>
      <c r="J820" s="43"/>
      <c r="K820" s="135">
        <f t="shared" si="89"/>
        <v>0</v>
      </c>
      <c r="L820" s="82">
        <f t="shared" si="90"/>
        <v>0</v>
      </c>
    </row>
    <row r="821" spans="1:12" x14ac:dyDescent="0.25">
      <c r="A821" s="65">
        <f t="shared" si="88"/>
        <v>113</v>
      </c>
      <c r="B821" s="46" t="s">
        <v>1002</v>
      </c>
      <c r="C821" s="81">
        <v>1677.5</v>
      </c>
      <c r="D821" s="46"/>
      <c r="E821" s="48">
        <v>89.1</v>
      </c>
      <c r="F821" s="46">
        <f t="shared" si="91"/>
        <v>1766.6</v>
      </c>
      <c r="G821" s="93"/>
      <c r="H821" s="135">
        <f t="shared" si="93"/>
        <v>0</v>
      </c>
      <c r="I821" s="43">
        <f t="shared" si="92"/>
        <v>0</v>
      </c>
      <c r="J821" s="43"/>
      <c r="K821" s="135">
        <f t="shared" si="89"/>
        <v>0</v>
      </c>
      <c r="L821" s="82">
        <f t="shared" si="90"/>
        <v>0</v>
      </c>
    </row>
    <row r="822" spans="1:12" x14ac:dyDescent="0.25">
      <c r="A822" s="65">
        <f t="shared" si="88"/>
        <v>114</v>
      </c>
      <c r="B822" s="46" t="s">
        <v>1003</v>
      </c>
      <c r="C822" s="81">
        <v>4349.5</v>
      </c>
      <c r="D822" s="46"/>
      <c r="E822" s="48"/>
      <c r="F822" s="46">
        <f t="shared" si="91"/>
        <v>4349.5</v>
      </c>
      <c r="G822" s="93"/>
      <c r="H822" s="135">
        <f t="shared" si="93"/>
        <v>0</v>
      </c>
      <c r="I822" s="43">
        <f t="shared" si="92"/>
        <v>0</v>
      </c>
      <c r="J822" s="43"/>
      <c r="K822" s="135">
        <f t="shared" si="89"/>
        <v>0</v>
      </c>
      <c r="L822" s="82">
        <f t="shared" si="90"/>
        <v>0</v>
      </c>
    </row>
    <row r="823" spans="1:12" x14ac:dyDescent="0.25">
      <c r="A823" s="65">
        <f t="shared" si="88"/>
        <v>115</v>
      </c>
      <c r="B823" s="46" t="s">
        <v>1004</v>
      </c>
      <c r="C823" s="81">
        <v>2979.4</v>
      </c>
      <c r="D823" s="46"/>
      <c r="E823" s="48">
        <v>29</v>
      </c>
      <c r="F823" s="46">
        <f t="shared" si="91"/>
        <v>3008.4</v>
      </c>
      <c r="G823" s="93"/>
      <c r="H823" s="135">
        <f t="shared" si="93"/>
        <v>0</v>
      </c>
      <c r="I823" s="43">
        <f t="shared" si="92"/>
        <v>0</v>
      </c>
      <c r="J823" s="43"/>
      <c r="K823" s="135">
        <f t="shared" si="89"/>
        <v>0</v>
      </c>
      <c r="L823" s="82">
        <f t="shared" si="90"/>
        <v>0</v>
      </c>
    </row>
    <row r="824" spans="1:12" x14ac:dyDescent="0.25">
      <c r="A824" s="65">
        <f t="shared" si="88"/>
        <v>116</v>
      </c>
      <c r="B824" s="46" t="s">
        <v>1005</v>
      </c>
      <c r="C824" s="81">
        <v>4293.7</v>
      </c>
      <c r="D824" s="46"/>
      <c r="E824" s="48">
        <v>255.7</v>
      </c>
      <c r="F824" s="46">
        <f t="shared" si="91"/>
        <v>4549.3999999999996</v>
      </c>
      <c r="G824" s="93"/>
      <c r="H824" s="135">
        <f t="shared" si="93"/>
        <v>0</v>
      </c>
      <c r="I824" s="43">
        <f t="shared" si="92"/>
        <v>0</v>
      </c>
      <c r="J824" s="43"/>
      <c r="K824" s="135">
        <f t="shared" si="89"/>
        <v>0</v>
      </c>
      <c r="L824" s="82">
        <f t="shared" si="90"/>
        <v>0</v>
      </c>
    </row>
    <row r="825" spans="1:12" x14ac:dyDescent="0.25">
      <c r="A825" s="65">
        <f t="shared" si="88"/>
        <v>117</v>
      </c>
      <c r="B825" s="46" t="s">
        <v>1006</v>
      </c>
      <c r="C825" s="81">
        <v>146.30000000000001</v>
      </c>
      <c r="D825" s="46"/>
      <c r="E825" s="48"/>
      <c r="F825" s="46">
        <f t="shared" si="91"/>
        <v>146.30000000000001</v>
      </c>
      <c r="G825" s="93"/>
      <c r="H825" s="135">
        <f t="shared" si="93"/>
        <v>0</v>
      </c>
      <c r="I825" s="43">
        <f t="shared" si="92"/>
        <v>0</v>
      </c>
      <c r="J825" s="43"/>
      <c r="K825" s="135">
        <f t="shared" si="89"/>
        <v>0</v>
      </c>
      <c r="L825" s="82">
        <f t="shared" si="90"/>
        <v>0</v>
      </c>
    </row>
    <row r="826" spans="1:12" x14ac:dyDescent="0.25">
      <c r="A826" s="65">
        <f t="shared" si="88"/>
        <v>118</v>
      </c>
      <c r="B826" s="46" t="s">
        <v>1007</v>
      </c>
      <c r="C826" s="81">
        <v>1345.9</v>
      </c>
      <c r="D826" s="46"/>
      <c r="E826" s="48"/>
      <c r="F826" s="46">
        <f t="shared" si="91"/>
        <v>1345.9</v>
      </c>
      <c r="G826" s="93"/>
      <c r="H826" s="135">
        <f t="shared" si="93"/>
        <v>0</v>
      </c>
      <c r="I826" s="43">
        <f t="shared" si="92"/>
        <v>0</v>
      </c>
      <c r="J826" s="43"/>
      <c r="K826" s="135">
        <f t="shared" si="89"/>
        <v>0</v>
      </c>
      <c r="L826" s="82">
        <f t="shared" si="90"/>
        <v>0</v>
      </c>
    </row>
    <row r="827" spans="1:12" x14ac:dyDescent="0.25">
      <c r="A827" s="65">
        <f t="shared" si="88"/>
        <v>119</v>
      </c>
      <c r="B827" s="46" t="s">
        <v>1008</v>
      </c>
      <c r="C827" s="81">
        <v>2193.8000000000002</v>
      </c>
      <c r="D827" s="46"/>
      <c r="E827" s="48"/>
      <c r="F827" s="46">
        <f t="shared" si="91"/>
        <v>2193.8000000000002</v>
      </c>
      <c r="G827" s="93"/>
      <c r="H827" s="135">
        <f t="shared" si="93"/>
        <v>0</v>
      </c>
      <c r="I827" s="43">
        <f t="shared" si="92"/>
        <v>0</v>
      </c>
      <c r="J827" s="43"/>
      <c r="K827" s="135">
        <f t="shared" si="89"/>
        <v>0</v>
      </c>
      <c r="L827" s="82">
        <f t="shared" si="90"/>
        <v>0</v>
      </c>
    </row>
    <row r="828" spans="1:12" x14ac:dyDescent="0.25">
      <c r="A828" s="65">
        <f t="shared" si="88"/>
        <v>120</v>
      </c>
      <c r="B828" s="46" t="s">
        <v>1009</v>
      </c>
      <c r="C828" s="81">
        <v>11261.6</v>
      </c>
      <c r="D828" s="46">
        <v>194.6</v>
      </c>
      <c r="E828" s="48">
        <v>748.5</v>
      </c>
      <c r="F828" s="46">
        <f t="shared" si="91"/>
        <v>12204.7</v>
      </c>
      <c r="G828" s="93"/>
      <c r="H828" s="135">
        <f t="shared" si="93"/>
        <v>0</v>
      </c>
      <c r="I828" s="43">
        <f t="shared" si="92"/>
        <v>0</v>
      </c>
      <c r="J828" s="43"/>
      <c r="K828" s="135">
        <f t="shared" si="89"/>
        <v>0</v>
      </c>
      <c r="L828" s="82">
        <f t="shared" si="90"/>
        <v>0</v>
      </c>
    </row>
    <row r="829" spans="1:12" x14ac:dyDescent="0.25">
      <c r="A829" s="65">
        <f t="shared" si="88"/>
        <v>121</v>
      </c>
      <c r="B829" s="46" t="s">
        <v>1010</v>
      </c>
      <c r="C829" s="81">
        <v>444</v>
      </c>
      <c r="D829" s="46"/>
      <c r="E829" s="48"/>
      <c r="F829" s="46">
        <f t="shared" si="91"/>
        <v>444</v>
      </c>
      <c r="G829" s="93"/>
      <c r="H829" s="135">
        <f t="shared" si="93"/>
        <v>0</v>
      </c>
      <c r="I829" s="43">
        <f t="shared" si="92"/>
        <v>0</v>
      </c>
      <c r="J829" s="43"/>
      <c r="K829" s="135">
        <f t="shared" si="89"/>
        <v>0</v>
      </c>
      <c r="L829" s="82">
        <f t="shared" si="90"/>
        <v>0</v>
      </c>
    </row>
    <row r="830" spans="1:12" x14ac:dyDescent="0.25">
      <c r="A830" s="65">
        <f t="shared" si="88"/>
        <v>122</v>
      </c>
      <c r="B830" s="46" t="s">
        <v>1011</v>
      </c>
      <c r="C830" s="81">
        <v>442.5</v>
      </c>
      <c r="D830" s="46"/>
      <c r="E830" s="48"/>
      <c r="F830" s="46">
        <f t="shared" si="91"/>
        <v>442.5</v>
      </c>
      <c r="G830" s="93"/>
      <c r="H830" s="135">
        <f t="shared" si="93"/>
        <v>0</v>
      </c>
      <c r="I830" s="43">
        <f t="shared" si="92"/>
        <v>0</v>
      </c>
      <c r="J830" s="43"/>
      <c r="K830" s="135">
        <f t="shared" si="89"/>
        <v>0</v>
      </c>
      <c r="L830" s="82">
        <f t="shared" si="90"/>
        <v>0</v>
      </c>
    </row>
    <row r="831" spans="1:12" ht="13" x14ac:dyDescent="0.3">
      <c r="A831" s="65">
        <f t="shared" si="88"/>
        <v>123</v>
      </c>
      <c r="B831" s="28" t="s">
        <v>1012</v>
      </c>
      <c r="C831" s="81">
        <v>371.5</v>
      </c>
      <c r="D831" s="46"/>
      <c r="E831" s="48"/>
      <c r="F831" s="46">
        <f t="shared" si="91"/>
        <v>371.5</v>
      </c>
      <c r="G831" s="93"/>
      <c r="H831" s="135">
        <f t="shared" si="93"/>
        <v>0</v>
      </c>
      <c r="I831" s="43">
        <f t="shared" si="92"/>
        <v>0</v>
      </c>
      <c r="J831" s="43"/>
      <c r="K831" s="135">
        <f t="shared" si="89"/>
        <v>0</v>
      </c>
      <c r="L831" s="82">
        <f t="shared" si="90"/>
        <v>0</v>
      </c>
    </row>
    <row r="832" spans="1:12" x14ac:dyDescent="0.25">
      <c r="A832" s="65">
        <f t="shared" si="88"/>
        <v>124</v>
      </c>
      <c r="B832" s="46" t="s">
        <v>1013</v>
      </c>
      <c r="C832" s="81">
        <v>449.5</v>
      </c>
      <c r="D832" s="46"/>
      <c r="E832" s="48">
        <v>34.200000000000003</v>
      </c>
      <c r="F832" s="46">
        <f t="shared" si="91"/>
        <v>483.7</v>
      </c>
      <c r="G832" s="93"/>
      <c r="H832" s="135">
        <f t="shared" si="93"/>
        <v>0</v>
      </c>
      <c r="I832" s="43">
        <f t="shared" si="92"/>
        <v>0</v>
      </c>
      <c r="J832" s="43"/>
      <c r="K832" s="135">
        <f t="shared" si="89"/>
        <v>0</v>
      </c>
      <c r="L832" s="82">
        <f t="shared" si="90"/>
        <v>0</v>
      </c>
    </row>
    <row r="833" spans="1:12" x14ac:dyDescent="0.25">
      <c r="A833" s="65">
        <f t="shared" si="88"/>
        <v>125</v>
      </c>
      <c r="B833" s="46" t="s">
        <v>1014</v>
      </c>
      <c r="C833" s="81">
        <v>197</v>
      </c>
      <c r="D833" s="46"/>
      <c r="E833" s="48"/>
      <c r="F833" s="46">
        <f t="shared" si="91"/>
        <v>197</v>
      </c>
      <c r="G833" s="93"/>
      <c r="H833" s="135">
        <f t="shared" si="93"/>
        <v>0</v>
      </c>
      <c r="I833" s="43">
        <f t="shared" si="92"/>
        <v>0</v>
      </c>
      <c r="J833" s="43"/>
      <c r="K833" s="135">
        <f t="shared" si="89"/>
        <v>0</v>
      </c>
      <c r="L833" s="82">
        <f t="shared" si="90"/>
        <v>0</v>
      </c>
    </row>
    <row r="834" spans="1:12" x14ac:dyDescent="0.25">
      <c r="A834" s="65">
        <f t="shared" si="88"/>
        <v>126</v>
      </c>
      <c r="B834" s="46" t="s">
        <v>1015</v>
      </c>
      <c r="C834" s="81">
        <v>310.3</v>
      </c>
      <c r="D834" s="46"/>
      <c r="E834" s="48"/>
      <c r="F834" s="46">
        <f t="shared" si="91"/>
        <v>310.3</v>
      </c>
      <c r="G834" s="93"/>
      <c r="H834" s="135">
        <f t="shared" si="93"/>
        <v>0</v>
      </c>
      <c r="I834" s="43">
        <f t="shared" si="92"/>
        <v>0</v>
      </c>
      <c r="J834" s="43"/>
      <c r="K834" s="135">
        <f t="shared" si="89"/>
        <v>0</v>
      </c>
      <c r="L834" s="82">
        <f t="shared" si="90"/>
        <v>0</v>
      </c>
    </row>
    <row r="835" spans="1:12" x14ac:dyDescent="0.25">
      <c r="A835" s="65">
        <f t="shared" si="88"/>
        <v>127</v>
      </c>
      <c r="B835" s="46" t="s">
        <v>1016</v>
      </c>
      <c r="C835" s="81">
        <v>2084.5</v>
      </c>
      <c r="D835" s="46"/>
      <c r="E835" s="48">
        <v>106.4</v>
      </c>
      <c r="F835" s="46">
        <f t="shared" si="91"/>
        <v>2190.9</v>
      </c>
      <c r="G835" s="93"/>
      <c r="H835" s="135">
        <f t="shared" si="93"/>
        <v>0</v>
      </c>
      <c r="I835" s="43">
        <f t="shared" si="92"/>
        <v>0</v>
      </c>
      <c r="J835" s="43"/>
      <c r="K835" s="135">
        <f t="shared" si="89"/>
        <v>0</v>
      </c>
      <c r="L835" s="82">
        <f t="shared" si="90"/>
        <v>0</v>
      </c>
    </row>
    <row r="836" spans="1:12" x14ac:dyDescent="0.25">
      <c r="A836" s="65">
        <f t="shared" si="88"/>
        <v>128</v>
      </c>
      <c r="B836" s="46" t="s">
        <v>1017</v>
      </c>
      <c r="C836" s="81">
        <v>1343.2</v>
      </c>
      <c r="D836" s="46"/>
      <c r="E836" s="48"/>
      <c r="F836" s="46">
        <f t="shared" si="91"/>
        <v>1343.2</v>
      </c>
      <c r="G836" s="93"/>
      <c r="H836" s="135">
        <f t="shared" si="93"/>
        <v>0</v>
      </c>
      <c r="I836" s="43">
        <f t="shared" si="92"/>
        <v>0</v>
      </c>
      <c r="J836" s="43"/>
      <c r="K836" s="135">
        <f t="shared" ref="K836:K865" si="94">G836*408.88</f>
        <v>0</v>
      </c>
      <c r="L836" s="82">
        <f t="shared" ref="L836:L865" si="95">(H836+I836+J836+K836)/F836</f>
        <v>0</v>
      </c>
    </row>
    <row r="837" spans="1:12" x14ac:dyDescent="0.25">
      <c r="A837" s="65">
        <f t="shared" si="88"/>
        <v>129</v>
      </c>
      <c r="B837" s="46" t="s">
        <v>1018</v>
      </c>
      <c r="C837" s="81">
        <v>3247.3</v>
      </c>
      <c r="D837" s="46"/>
      <c r="E837" s="48"/>
      <c r="F837" s="46">
        <f t="shared" si="91"/>
        <v>3247.3</v>
      </c>
      <c r="G837" s="93"/>
      <c r="H837" s="135">
        <f t="shared" si="93"/>
        <v>0</v>
      </c>
      <c r="I837" s="43">
        <f t="shared" si="92"/>
        <v>0</v>
      </c>
      <c r="J837" s="43"/>
      <c r="K837" s="135">
        <f t="shared" si="94"/>
        <v>0</v>
      </c>
      <c r="L837" s="82">
        <f t="shared" si="95"/>
        <v>0</v>
      </c>
    </row>
    <row r="838" spans="1:12" ht="13" x14ac:dyDescent="0.3">
      <c r="A838" s="65">
        <f t="shared" ref="A838:A881" si="96">A837+1</f>
        <v>130</v>
      </c>
      <c r="B838" s="28" t="s">
        <v>1019</v>
      </c>
      <c r="C838" s="81">
        <v>193.9</v>
      </c>
      <c r="D838" s="46"/>
      <c r="E838" s="48"/>
      <c r="F838" s="46">
        <f t="shared" si="91"/>
        <v>193.9</v>
      </c>
      <c r="G838" s="93"/>
      <c r="H838" s="135">
        <f t="shared" si="93"/>
        <v>0</v>
      </c>
      <c r="I838" s="43">
        <f t="shared" si="92"/>
        <v>0</v>
      </c>
      <c r="J838" s="43"/>
      <c r="K838" s="135">
        <f t="shared" si="94"/>
        <v>0</v>
      </c>
      <c r="L838" s="82">
        <f t="shared" si="95"/>
        <v>0</v>
      </c>
    </row>
    <row r="839" spans="1:12" x14ac:dyDescent="0.25">
      <c r="A839" s="65">
        <f t="shared" si="96"/>
        <v>131</v>
      </c>
      <c r="B839" s="46" t="s">
        <v>758</v>
      </c>
      <c r="C839" s="81">
        <v>1434.2</v>
      </c>
      <c r="D839" s="46"/>
      <c r="E839" s="48"/>
      <c r="F839" s="46">
        <f t="shared" si="91"/>
        <v>1434.2</v>
      </c>
      <c r="G839" s="93"/>
      <c r="H839" s="135">
        <f t="shared" si="93"/>
        <v>0</v>
      </c>
      <c r="I839" s="43">
        <f t="shared" si="92"/>
        <v>0</v>
      </c>
      <c r="J839" s="43"/>
      <c r="K839" s="135">
        <f t="shared" si="94"/>
        <v>0</v>
      </c>
      <c r="L839" s="82">
        <f t="shared" si="95"/>
        <v>0</v>
      </c>
    </row>
    <row r="840" spans="1:12" x14ac:dyDescent="0.25">
      <c r="A840" s="65">
        <f t="shared" si="96"/>
        <v>132</v>
      </c>
      <c r="B840" s="46" t="s">
        <v>759</v>
      </c>
      <c r="C840" s="81">
        <v>333.8</v>
      </c>
      <c r="D840" s="46"/>
      <c r="E840" s="48"/>
      <c r="F840" s="46">
        <f t="shared" si="91"/>
        <v>333.8</v>
      </c>
      <c r="G840" s="93"/>
      <c r="H840" s="135">
        <f t="shared" si="93"/>
        <v>0</v>
      </c>
      <c r="I840" s="43">
        <f t="shared" si="92"/>
        <v>0</v>
      </c>
      <c r="J840" s="43"/>
      <c r="K840" s="135">
        <f t="shared" si="94"/>
        <v>0</v>
      </c>
      <c r="L840" s="82">
        <f t="shared" si="95"/>
        <v>0</v>
      </c>
    </row>
    <row r="841" spans="1:12" x14ac:dyDescent="0.25">
      <c r="A841" s="65">
        <f t="shared" si="96"/>
        <v>133</v>
      </c>
      <c r="B841" s="46" t="s">
        <v>760</v>
      </c>
      <c r="C841" s="81">
        <v>797.8</v>
      </c>
      <c r="D841" s="46">
        <v>14.2</v>
      </c>
      <c r="E841" s="48"/>
      <c r="F841" s="46">
        <f t="shared" si="91"/>
        <v>812</v>
      </c>
      <c r="G841" s="93"/>
      <c r="H841" s="135">
        <f t="shared" si="93"/>
        <v>0</v>
      </c>
      <c r="I841" s="43">
        <f t="shared" si="92"/>
        <v>0</v>
      </c>
      <c r="J841" s="43"/>
      <c r="K841" s="135">
        <f t="shared" si="94"/>
        <v>0</v>
      </c>
      <c r="L841" s="82">
        <f t="shared" si="95"/>
        <v>0</v>
      </c>
    </row>
    <row r="842" spans="1:12" x14ac:dyDescent="0.25">
      <c r="A842" s="65">
        <f t="shared" si="96"/>
        <v>134</v>
      </c>
      <c r="B842" s="46" t="s">
        <v>761</v>
      </c>
      <c r="C842" s="86">
        <v>798.6</v>
      </c>
      <c r="D842" s="81"/>
      <c r="E842" s="87"/>
      <c r="F842" s="46">
        <f t="shared" si="91"/>
        <v>798.6</v>
      </c>
      <c r="G842" s="93"/>
      <c r="H842" s="135">
        <f t="shared" si="93"/>
        <v>0</v>
      </c>
      <c r="I842" s="43">
        <f t="shared" si="92"/>
        <v>0</v>
      </c>
      <c r="J842" s="43"/>
      <c r="K842" s="135">
        <f t="shared" si="94"/>
        <v>0</v>
      </c>
      <c r="L842" s="82">
        <f t="shared" si="95"/>
        <v>0</v>
      </c>
    </row>
    <row r="843" spans="1:12" x14ac:dyDescent="0.25">
      <c r="A843" s="65">
        <f t="shared" si="96"/>
        <v>135</v>
      </c>
      <c r="B843" s="46" t="s">
        <v>762</v>
      </c>
      <c r="C843" s="86">
        <v>325.2</v>
      </c>
      <c r="D843" s="81"/>
      <c r="E843" s="87"/>
      <c r="F843" s="46">
        <f t="shared" si="91"/>
        <v>325.2</v>
      </c>
      <c r="G843" s="93"/>
      <c r="H843" s="135">
        <f t="shared" si="93"/>
        <v>0</v>
      </c>
      <c r="I843" s="43">
        <f t="shared" si="92"/>
        <v>0</v>
      </c>
      <c r="J843" s="43"/>
      <c r="K843" s="135">
        <f t="shared" si="94"/>
        <v>0</v>
      </c>
      <c r="L843" s="82">
        <f t="shared" si="95"/>
        <v>0</v>
      </c>
    </row>
    <row r="844" spans="1:12" x14ac:dyDescent="0.25">
      <c r="A844" s="65">
        <f t="shared" si="96"/>
        <v>136</v>
      </c>
      <c r="B844" s="46" t="s">
        <v>763</v>
      </c>
      <c r="C844" s="86">
        <v>701.7</v>
      </c>
      <c r="D844" s="81"/>
      <c r="E844" s="87"/>
      <c r="F844" s="46">
        <f t="shared" si="91"/>
        <v>701.7</v>
      </c>
      <c r="G844" s="93"/>
      <c r="H844" s="135">
        <f t="shared" si="93"/>
        <v>0</v>
      </c>
      <c r="I844" s="43">
        <f t="shared" si="92"/>
        <v>0</v>
      </c>
      <c r="J844" s="43"/>
      <c r="K844" s="135">
        <f t="shared" si="94"/>
        <v>0</v>
      </c>
      <c r="L844" s="82">
        <f t="shared" si="95"/>
        <v>0</v>
      </c>
    </row>
    <row r="845" spans="1:12" x14ac:dyDescent="0.25">
      <c r="A845" s="65">
        <f t="shared" si="96"/>
        <v>137</v>
      </c>
      <c r="B845" s="46" t="s">
        <v>764</v>
      </c>
      <c r="C845" s="86">
        <v>693</v>
      </c>
      <c r="D845" s="81">
        <v>17</v>
      </c>
      <c r="E845" s="87"/>
      <c r="F845" s="46">
        <f t="shared" si="91"/>
        <v>710</v>
      </c>
      <c r="G845" s="93"/>
      <c r="H845" s="135">
        <f t="shared" si="93"/>
        <v>0</v>
      </c>
      <c r="I845" s="43">
        <f t="shared" si="92"/>
        <v>0</v>
      </c>
      <c r="J845" s="43"/>
      <c r="K845" s="135">
        <f t="shared" si="94"/>
        <v>0</v>
      </c>
      <c r="L845" s="82">
        <f t="shared" si="95"/>
        <v>0</v>
      </c>
    </row>
    <row r="846" spans="1:12" x14ac:dyDescent="0.25">
      <c r="A846" s="65">
        <f t="shared" si="96"/>
        <v>138</v>
      </c>
      <c r="B846" s="46" t="s">
        <v>765</v>
      </c>
      <c r="C846" s="86">
        <v>717.8</v>
      </c>
      <c r="D846" s="81">
        <v>39.4</v>
      </c>
      <c r="E846" s="87"/>
      <c r="F846" s="46">
        <f t="shared" si="91"/>
        <v>757.19999999999993</v>
      </c>
      <c r="G846" s="93"/>
      <c r="H846" s="135">
        <f t="shared" si="93"/>
        <v>0</v>
      </c>
      <c r="I846" s="43">
        <f t="shared" si="92"/>
        <v>0</v>
      </c>
      <c r="J846" s="43"/>
      <c r="K846" s="135">
        <f t="shared" si="94"/>
        <v>0</v>
      </c>
      <c r="L846" s="82">
        <f t="shared" si="95"/>
        <v>0</v>
      </c>
    </row>
    <row r="847" spans="1:12" x14ac:dyDescent="0.25">
      <c r="A847" s="65">
        <f t="shared" si="96"/>
        <v>139</v>
      </c>
      <c r="B847" s="46" t="s">
        <v>766</v>
      </c>
      <c r="C847" s="86">
        <v>681.3</v>
      </c>
      <c r="D847" s="81">
        <v>38.299999999999997</v>
      </c>
      <c r="E847" s="87"/>
      <c r="F847" s="46">
        <f t="shared" si="91"/>
        <v>719.59999999999991</v>
      </c>
      <c r="G847" s="93"/>
      <c r="H847" s="135">
        <f t="shared" si="93"/>
        <v>0</v>
      </c>
      <c r="I847" s="43">
        <f t="shared" si="92"/>
        <v>0</v>
      </c>
      <c r="J847" s="43"/>
      <c r="K847" s="135">
        <f t="shared" si="94"/>
        <v>0</v>
      </c>
      <c r="L847" s="82">
        <f t="shared" si="95"/>
        <v>0</v>
      </c>
    </row>
    <row r="848" spans="1:12" x14ac:dyDescent="0.25">
      <c r="A848" s="65">
        <f t="shared" si="96"/>
        <v>140</v>
      </c>
      <c r="B848" s="46" t="s">
        <v>767</v>
      </c>
      <c r="C848" s="86">
        <v>670.9</v>
      </c>
      <c r="D848" s="81"/>
      <c r="E848" s="87">
        <v>107</v>
      </c>
      <c r="F848" s="46">
        <f t="shared" si="91"/>
        <v>777.9</v>
      </c>
      <c r="G848" s="93"/>
      <c r="H848" s="135">
        <f t="shared" si="93"/>
        <v>0</v>
      </c>
      <c r="I848" s="43">
        <f t="shared" si="92"/>
        <v>0</v>
      </c>
      <c r="J848" s="43"/>
      <c r="K848" s="135">
        <f t="shared" si="94"/>
        <v>0</v>
      </c>
      <c r="L848" s="82">
        <f t="shared" si="95"/>
        <v>0</v>
      </c>
    </row>
    <row r="849" spans="1:12" x14ac:dyDescent="0.25">
      <c r="A849" s="65">
        <f t="shared" si="96"/>
        <v>141</v>
      </c>
      <c r="B849" s="46" t="s">
        <v>768</v>
      </c>
      <c r="C849" s="86">
        <v>775.8</v>
      </c>
      <c r="D849" s="81"/>
      <c r="E849" s="87">
        <v>58.5</v>
      </c>
      <c r="F849" s="46">
        <f t="shared" si="91"/>
        <v>834.3</v>
      </c>
      <c r="G849" s="93"/>
      <c r="H849" s="135">
        <f t="shared" si="93"/>
        <v>0</v>
      </c>
      <c r="I849" s="43">
        <f t="shared" si="92"/>
        <v>0</v>
      </c>
      <c r="J849" s="43"/>
      <c r="K849" s="135">
        <f t="shared" si="94"/>
        <v>0</v>
      </c>
      <c r="L849" s="82">
        <f t="shared" si="95"/>
        <v>0</v>
      </c>
    </row>
    <row r="850" spans="1:12" x14ac:dyDescent="0.25">
      <c r="A850" s="65">
        <f t="shared" si="96"/>
        <v>142</v>
      </c>
      <c r="B850" s="46" t="s">
        <v>769</v>
      </c>
      <c r="C850" s="86">
        <v>812.5</v>
      </c>
      <c r="D850" s="81"/>
      <c r="E850" s="87"/>
      <c r="F850" s="46">
        <f t="shared" si="91"/>
        <v>812.5</v>
      </c>
      <c r="G850" s="93"/>
      <c r="H850" s="135">
        <f t="shared" si="93"/>
        <v>0</v>
      </c>
      <c r="I850" s="43">
        <f t="shared" si="92"/>
        <v>0</v>
      </c>
      <c r="J850" s="43"/>
      <c r="K850" s="135">
        <f t="shared" si="94"/>
        <v>0</v>
      </c>
      <c r="L850" s="82">
        <f t="shared" si="95"/>
        <v>0</v>
      </c>
    </row>
    <row r="851" spans="1:12" x14ac:dyDescent="0.25">
      <c r="A851" s="65">
        <f t="shared" si="96"/>
        <v>143</v>
      </c>
      <c r="B851" s="46" t="s">
        <v>770</v>
      </c>
      <c r="C851" s="86">
        <v>781.3</v>
      </c>
      <c r="D851" s="81"/>
      <c r="E851" s="87">
        <v>43.3</v>
      </c>
      <c r="F851" s="46">
        <f t="shared" si="91"/>
        <v>824.59999999999991</v>
      </c>
      <c r="G851" s="93"/>
      <c r="H851" s="135">
        <f t="shared" si="93"/>
        <v>0</v>
      </c>
      <c r="I851" s="43">
        <f t="shared" si="92"/>
        <v>0</v>
      </c>
      <c r="J851" s="43"/>
      <c r="K851" s="135">
        <f t="shared" si="94"/>
        <v>0</v>
      </c>
      <c r="L851" s="82">
        <f t="shared" si="95"/>
        <v>0</v>
      </c>
    </row>
    <row r="852" spans="1:12" x14ac:dyDescent="0.25">
      <c r="A852" s="65">
        <f t="shared" si="96"/>
        <v>144</v>
      </c>
      <c r="B852" s="46" t="s">
        <v>771</v>
      </c>
      <c r="C852" s="86">
        <v>748.9</v>
      </c>
      <c r="D852" s="81"/>
      <c r="E852" s="87">
        <v>75.400000000000006</v>
      </c>
      <c r="F852" s="46">
        <f t="shared" si="91"/>
        <v>824.3</v>
      </c>
      <c r="G852" s="93"/>
      <c r="H852" s="135">
        <f t="shared" si="93"/>
        <v>0</v>
      </c>
      <c r="I852" s="43">
        <f t="shared" si="92"/>
        <v>0</v>
      </c>
      <c r="J852" s="43"/>
      <c r="K852" s="135">
        <f t="shared" si="94"/>
        <v>0</v>
      </c>
      <c r="L852" s="82">
        <f t="shared" si="95"/>
        <v>0</v>
      </c>
    </row>
    <row r="853" spans="1:12" x14ac:dyDescent="0.25">
      <c r="A853" s="65">
        <f t="shared" si="96"/>
        <v>145</v>
      </c>
      <c r="B853" s="46" t="s">
        <v>772</v>
      </c>
      <c r="C853" s="86">
        <v>585.79999999999995</v>
      </c>
      <c r="D853" s="81"/>
      <c r="E853" s="87">
        <v>154.4</v>
      </c>
      <c r="F853" s="46">
        <f t="shared" si="91"/>
        <v>740.19999999999993</v>
      </c>
      <c r="G853" s="93"/>
      <c r="H853" s="135">
        <f t="shared" si="93"/>
        <v>0</v>
      </c>
      <c r="I853" s="43">
        <f t="shared" si="92"/>
        <v>0</v>
      </c>
      <c r="J853" s="43"/>
      <c r="K853" s="135">
        <f t="shared" si="94"/>
        <v>0</v>
      </c>
      <c r="L853" s="82">
        <f t="shared" si="95"/>
        <v>0</v>
      </c>
    </row>
    <row r="854" spans="1:12" x14ac:dyDescent="0.25">
      <c r="A854" s="65">
        <f t="shared" si="96"/>
        <v>146</v>
      </c>
      <c r="B854" s="46" t="s">
        <v>773</v>
      </c>
      <c r="C854" s="86">
        <v>868.4</v>
      </c>
      <c r="D854" s="81"/>
      <c r="E854" s="87"/>
      <c r="F854" s="46">
        <f t="shared" si="91"/>
        <v>868.4</v>
      </c>
      <c r="G854" s="93"/>
      <c r="H854" s="135">
        <f t="shared" si="93"/>
        <v>0</v>
      </c>
      <c r="I854" s="43">
        <f t="shared" si="92"/>
        <v>0</v>
      </c>
      <c r="J854" s="43"/>
      <c r="K854" s="135">
        <f t="shared" si="94"/>
        <v>0</v>
      </c>
      <c r="L854" s="82">
        <f t="shared" si="95"/>
        <v>0</v>
      </c>
    </row>
    <row r="855" spans="1:12" x14ac:dyDescent="0.25">
      <c r="A855" s="65">
        <f t="shared" si="96"/>
        <v>147</v>
      </c>
      <c r="B855" s="46" t="s">
        <v>774</v>
      </c>
      <c r="C855" s="86">
        <v>909.8</v>
      </c>
      <c r="D855" s="81"/>
      <c r="E855" s="87"/>
      <c r="F855" s="46">
        <f t="shared" si="91"/>
        <v>909.8</v>
      </c>
      <c r="G855" s="93"/>
      <c r="H855" s="135">
        <f t="shared" si="93"/>
        <v>0</v>
      </c>
      <c r="I855" s="43">
        <f t="shared" si="92"/>
        <v>0</v>
      </c>
      <c r="J855" s="43"/>
      <c r="K855" s="135">
        <f t="shared" si="94"/>
        <v>0</v>
      </c>
      <c r="L855" s="82">
        <f t="shared" si="95"/>
        <v>0</v>
      </c>
    </row>
    <row r="856" spans="1:12" x14ac:dyDescent="0.25">
      <c r="A856" s="65">
        <f t="shared" si="96"/>
        <v>148</v>
      </c>
      <c r="B856" s="46" t="s">
        <v>775</v>
      </c>
      <c r="C856" s="86">
        <v>915.4</v>
      </c>
      <c r="D856" s="81"/>
      <c r="E856" s="87"/>
      <c r="F856" s="46">
        <f t="shared" si="91"/>
        <v>915.4</v>
      </c>
      <c r="G856" s="93"/>
      <c r="H856" s="135">
        <f t="shared" si="93"/>
        <v>0</v>
      </c>
      <c r="I856" s="43">
        <f t="shared" si="92"/>
        <v>0</v>
      </c>
      <c r="J856" s="43"/>
      <c r="K856" s="135">
        <f t="shared" si="94"/>
        <v>0</v>
      </c>
      <c r="L856" s="82">
        <f t="shared" si="95"/>
        <v>0</v>
      </c>
    </row>
    <row r="857" spans="1:12" x14ac:dyDescent="0.25">
      <c r="A857" s="65">
        <f t="shared" si="96"/>
        <v>149</v>
      </c>
      <c r="B857" s="46" t="s">
        <v>753</v>
      </c>
      <c r="C857" s="86">
        <v>402.5</v>
      </c>
      <c r="D857" s="81"/>
      <c r="E857" s="87"/>
      <c r="F857" s="46">
        <f t="shared" si="91"/>
        <v>402.5</v>
      </c>
      <c r="G857" s="93"/>
      <c r="H857" s="135">
        <f t="shared" si="93"/>
        <v>0</v>
      </c>
      <c r="I857" s="43">
        <f t="shared" si="92"/>
        <v>0</v>
      </c>
      <c r="J857" s="43"/>
      <c r="K857" s="135">
        <f t="shared" si="94"/>
        <v>0</v>
      </c>
      <c r="L857" s="82">
        <f t="shared" si="95"/>
        <v>0</v>
      </c>
    </row>
    <row r="858" spans="1:12" x14ac:dyDescent="0.25">
      <c r="A858" s="65">
        <f t="shared" si="96"/>
        <v>150</v>
      </c>
      <c r="B858" s="46" t="s">
        <v>754</v>
      </c>
      <c r="C858" s="86">
        <v>303.60000000000002</v>
      </c>
      <c r="D858" s="81"/>
      <c r="E858" s="87"/>
      <c r="F858" s="46">
        <f t="shared" si="91"/>
        <v>303.60000000000002</v>
      </c>
      <c r="G858" s="93"/>
      <c r="H858" s="135">
        <f t="shared" si="93"/>
        <v>0</v>
      </c>
      <c r="I858" s="43">
        <f t="shared" si="92"/>
        <v>0</v>
      </c>
      <c r="J858" s="43"/>
      <c r="K858" s="135">
        <f t="shared" si="94"/>
        <v>0</v>
      </c>
      <c r="L858" s="82">
        <f t="shared" si="95"/>
        <v>0</v>
      </c>
    </row>
    <row r="859" spans="1:12" x14ac:dyDescent="0.25">
      <c r="A859" s="65">
        <f t="shared" si="96"/>
        <v>151</v>
      </c>
      <c r="B859" s="46" t="s">
        <v>755</v>
      </c>
      <c r="C859" s="86">
        <v>444</v>
      </c>
      <c r="D859" s="81"/>
      <c r="E859" s="87"/>
      <c r="F859" s="46">
        <f t="shared" si="91"/>
        <v>444</v>
      </c>
      <c r="G859" s="93"/>
      <c r="H859" s="135">
        <f t="shared" si="93"/>
        <v>0</v>
      </c>
      <c r="I859" s="43">
        <f t="shared" si="92"/>
        <v>0</v>
      </c>
      <c r="J859" s="43"/>
      <c r="K859" s="135">
        <f t="shared" si="94"/>
        <v>0</v>
      </c>
      <c r="L859" s="82">
        <f t="shared" si="95"/>
        <v>0</v>
      </c>
    </row>
    <row r="860" spans="1:12" x14ac:dyDescent="0.25">
      <c r="A860" s="65">
        <f t="shared" si="96"/>
        <v>152</v>
      </c>
      <c r="B860" s="46" t="s">
        <v>756</v>
      </c>
      <c r="C860" s="86">
        <v>298.89999999999998</v>
      </c>
      <c r="D860" s="81"/>
      <c r="E860" s="87"/>
      <c r="F860" s="46">
        <f t="shared" si="91"/>
        <v>298.89999999999998</v>
      </c>
      <c r="G860" s="93"/>
      <c r="H860" s="135">
        <f t="shared" si="93"/>
        <v>0</v>
      </c>
      <c r="I860" s="43">
        <f t="shared" si="92"/>
        <v>0</v>
      </c>
      <c r="J860" s="43"/>
      <c r="K860" s="135">
        <f t="shared" si="94"/>
        <v>0</v>
      </c>
      <c r="L860" s="82">
        <f t="shared" si="95"/>
        <v>0</v>
      </c>
    </row>
    <row r="861" spans="1:12" x14ac:dyDescent="0.25">
      <c r="A861" s="65">
        <f t="shared" si="96"/>
        <v>153</v>
      </c>
      <c r="B861" s="46" t="s">
        <v>757</v>
      </c>
      <c r="C861" s="88">
        <v>624.6</v>
      </c>
      <c r="D861" s="81"/>
      <c r="E861" s="87"/>
      <c r="F861" s="46">
        <f t="shared" si="91"/>
        <v>624.6</v>
      </c>
      <c r="G861" s="93"/>
      <c r="H861" s="135">
        <f t="shared" si="93"/>
        <v>0</v>
      </c>
      <c r="I861" s="43">
        <f t="shared" si="92"/>
        <v>0</v>
      </c>
      <c r="J861" s="43"/>
      <c r="K861" s="135">
        <f t="shared" si="94"/>
        <v>0</v>
      </c>
      <c r="L861" s="82">
        <f t="shared" si="95"/>
        <v>0</v>
      </c>
    </row>
    <row r="862" spans="1:12" x14ac:dyDescent="0.25">
      <c r="A862" s="65">
        <f t="shared" si="96"/>
        <v>154</v>
      </c>
      <c r="B862" s="46" t="s">
        <v>55</v>
      </c>
      <c r="C862" s="86">
        <v>4530.8</v>
      </c>
      <c r="D862" s="81">
        <v>149.19999999999999</v>
      </c>
      <c r="E862" s="87"/>
      <c r="F862" s="46">
        <f t="shared" si="91"/>
        <v>4680</v>
      </c>
      <c r="G862" s="93"/>
      <c r="H862" s="135">
        <f t="shared" si="93"/>
        <v>0</v>
      </c>
      <c r="I862" s="43">
        <f t="shared" si="92"/>
        <v>0</v>
      </c>
      <c r="J862" s="43"/>
      <c r="K862" s="135">
        <f t="shared" si="94"/>
        <v>0</v>
      </c>
      <c r="L862" s="82">
        <f t="shared" si="95"/>
        <v>0</v>
      </c>
    </row>
    <row r="863" spans="1:12" x14ac:dyDescent="0.25">
      <c r="A863" s="65">
        <f t="shared" si="96"/>
        <v>155</v>
      </c>
      <c r="B863" s="46" t="s">
        <v>2378</v>
      </c>
      <c r="C863" s="46">
        <v>545.4</v>
      </c>
      <c r="D863" s="81"/>
      <c r="E863" s="190"/>
      <c r="F863" s="46">
        <f>C863+D863+E863</f>
        <v>545.4</v>
      </c>
      <c r="G863" s="93"/>
      <c r="H863" s="43">
        <f t="shared" si="93"/>
        <v>0</v>
      </c>
      <c r="I863" s="43">
        <f t="shared" si="92"/>
        <v>0</v>
      </c>
      <c r="J863" s="43"/>
      <c r="K863" s="43">
        <f t="shared" si="94"/>
        <v>0</v>
      </c>
      <c r="L863" s="45">
        <f t="shared" si="95"/>
        <v>0</v>
      </c>
    </row>
    <row r="864" spans="1:12" x14ac:dyDescent="0.25">
      <c r="A864" s="65">
        <f t="shared" si="96"/>
        <v>156</v>
      </c>
      <c r="B864" s="46" t="s">
        <v>2379</v>
      </c>
      <c r="C864" s="89">
        <v>8680.2999999999993</v>
      </c>
      <c r="D864" s="71">
        <v>15.2</v>
      </c>
      <c r="E864" s="71">
        <v>458.1</v>
      </c>
      <c r="F864" s="71">
        <f>C864+D864+E864</f>
        <v>9153.6</v>
      </c>
      <c r="G864" s="93"/>
      <c r="H864" s="43">
        <f t="shared" si="93"/>
        <v>0</v>
      </c>
      <c r="I864" s="43">
        <f t="shared" si="92"/>
        <v>0</v>
      </c>
      <c r="J864" s="43"/>
      <c r="K864" s="43">
        <f t="shared" si="94"/>
        <v>0</v>
      </c>
      <c r="L864" s="45">
        <f t="shared" si="95"/>
        <v>0</v>
      </c>
    </row>
    <row r="865" spans="1:12" x14ac:dyDescent="0.25">
      <c r="A865" s="65">
        <f t="shared" si="96"/>
        <v>157</v>
      </c>
      <c r="B865" s="46" t="s">
        <v>2380</v>
      </c>
      <c r="C865" s="89">
        <v>6441.7</v>
      </c>
      <c r="D865" s="71"/>
      <c r="E865" s="71">
        <v>321.39999999999998</v>
      </c>
      <c r="F865" s="71">
        <f>C865+D865+E865</f>
        <v>6763.0999999999995</v>
      </c>
      <c r="G865" s="93"/>
      <c r="H865" s="43">
        <f t="shared" si="93"/>
        <v>0</v>
      </c>
      <c r="I865" s="43">
        <f t="shared" si="92"/>
        <v>0</v>
      </c>
      <c r="J865" s="43"/>
      <c r="K865" s="43">
        <f t="shared" si="94"/>
        <v>0</v>
      </c>
      <c r="L865" s="45">
        <f t="shared" si="95"/>
        <v>0</v>
      </c>
    </row>
    <row r="866" spans="1:12" x14ac:dyDescent="0.25">
      <c r="A866" s="65">
        <f t="shared" si="96"/>
        <v>158</v>
      </c>
      <c r="B866" s="46" t="s">
        <v>2381</v>
      </c>
      <c r="C866" s="89">
        <v>902.8</v>
      </c>
      <c r="D866" s="71"/>
      <c r="E866" s="71"/>
      <c r="F866" s="71">
        <f>C866+D866+E866</f>
        <v>902.8</v>
      </c>
      <c r="G866" s="93"/>
      <c r="H866" s="43">
        <f t="shared" si="93"/>
        <v>0</v>
      </c>
      <c r="I866" s="43">
        <f t="shared" si="92"/>
        <v>0</v>
      </c>
      <c r="J866" s="43"/>
      <c r="K866" s="43">
        <f t="shared" ref="K866:K881" si="97">G866*408.88</f>
        <v>0</v>
      </c>
      <c r="L866" s="45">
        <f t="shared" ref="L866:L882" si="98">(H866+I866+J866+K866)/F866</f>
        <v>0</v>
      </c>
    </row>
    <row r="867" spans="1:12" x14ac:dyDescent="0.25">
      <c r="A867" s="65">
        <f t="shared" si="96"/>
        <v>159</v>
      </c>
      <c r="B867" s="46" t="s">
        <v>2382</v>
      </c>
      <c r="C867" s="89">
        <v>990.15</v>
      </c>
      <c r="D867" s="71"/>
      <c r="E867" s="71"/>
      <c r="F867" s="71">
        <f>C867+D867+E867</f>
        <v>990.15</v>
      </c>
      <c r="G867" s="93"/>
      <c r="H867" s="43">
        <f t="shared" si="93"/>
        <v>0</v>
      </c>
      <c r="I867" s="43">
        <f t="shared" si="92"/>
        <v>0</v>
      </c>
      <c r="J867" s="43"/>
      <c r="K867" s="43">
        <f t="shared" si="97"/>
        <v>0</v>
      </c>
      <c r="L867" s="45">
        <f t="shared" si="98"/>
        <v>0</v>
      </c>
    </row>
    <row r="868" spans="1:12" x14ac:dyDescent="0.25">
      <c r="A868" s="65">
        <f t="shared" si="96"/>
        <v>160</v>
      </c>
      <c r="B868" s="46" t="s">
        <v>2383</v>
      </c>
      <c r="C868" s="89">
        <v>3450.4</v>
      </c>
      <c r="D868" s="71">
        <v>452.4</v>
      </c>
      <c r="E868" s="71">
        <v>86.2</v>
      </c>
      <c r="F868" s="71">
        <f t="shared" ref="F868:F881" si="99">C868+D868+E868</f>
        <v>3989</v>
      </c>
      <c r="G868" s="93"/>
      <c r="H868" s="43">
        <f t="shared" si="93"/>
        <v>0</v>
      </c>
      <c r="I868" s="43">
        <f t="shared" si="92"/>
        <v>0</v>
      </c>
      <c r="J868" s="43"/>
      <c r="K868" s="43">
        <f t="shared" si="97"/>
        <v>0</v>
      </c>
      <c r="L868" s="45">
        <f t="shared" si="98"/>
        <v>0</v>
      </c>
    </row>
    <row r="869" spans="1:12" x14ac:dyDescent="0.25">
      <c r="A869" s="65">
        <f t="shared" si="96"/>
        <v>161</v>
      </c>
      <c r="B869" s="46" t="s">
        <v>2384</v>
      </c>
      <c r="C869" s="89">
        <v>3984.72</v>
      </c>
      <c r="D869" s="71"/>
      <c r="E869" s="71"/>
      <c r="F869" s="71">
        <f t="shared" si="99"/>
        <v>3984.72</v>
      </c>
      <c r="G869" s="93"/>
      <c r="H869" s="43">
        <f t="shared" si="93"/>
        <v>0</v>
      </c>
      <c r="I869" s="43">
        <f t="shared" si="92"/>
        <v>0</v>
      </c>
      <c r="J869" s="43"/>
      <c r="K869" s="43">
        <f t="shared" si="97"/>
        <v>0</v>
      </c>
      <c r="L869" s="45">
        <f t="shared" si="98"/>
        <v>0</v>
      </c>
    </row>
    <row r="870" spans="1:12" x14ac:dyDescent="0.25">
      <c r="A870" s="65">
        <f t="shared" si="96"/>
        <v>162</v>
      </c>
      <c r="B870" s="46" t="s">
        <v>2385</v>
      </c>
      <c r="C870" s="89">
        <v>2376.3000000000002</v>
      </c>
      <c r="D870" s="71"/>
      <c r="E870" s="71">
        <v>236.9</v>
      </c>
      <c r="F870" s="71">
        <f t="shared" si="99"/>
        <v>2613.2000000000003</v>
      </c>
      <c r="G870" s="93"/>
      <c r="H870" s="43">
        <f t="shared" si="93"/>
        <v>0</v>
      </c>
      <c r="I870" s="43">
        <f t="shared" si="92"/>
        <v>0</v>
      </c>
      <c r="J870" s="43"/>
      <c r="K870" s="43">
        <f t="shared" si="97"/>
        <v>0</v>
      </c>
      <c r="L870" s="45">
        <f t="shared" si="98"/>
        <v>0</v>
      </c>
    </row>
    <row r="871" spans="1:12" x14ac:dyDescent="0.25">
      <c r="A871" s="65">
        <f t="shared" si="96"/>
        <v>163</v>
      </c>
      <c r="B871" s="46" t="s">
        <v>2386</v>
      </c>
      <c r="C871" s="89">
        <v>3525</v>
      </c>
      <c r="D871" s="71"/>
      <c r="E871" s="71">
        <v>76.7</v>
      </c>
      <c r="F871" s="71">
        <f t="shared" si="99"/>
        <v>3601.7</v>
      </c>
      <c r="G871" s="93"/>
      <c r="H871" s="43">
        <f t="shared" si="93"/>
        <v>0</v>
      </c>
      <c r="I871" s="43">
        <f t="shared" si="92"/>
        <v>0</v>
      </c>
      <c r="J871" s="43"/>
      <c r="K871" s="43">
        <f t="shared" si="97"/>
        <v>0</v>
      </c>
      <c r="L871" s="45">
        <f t="shared" si="98"/>
        <v>0</v>
      </c>
    </row>
    <row r="872" spans="1:12" x14ac:dyDescent="0.25">
      <c r="A872" s="65">
        <f t="shared" si="96"/>
        <v>164</v>
      </c>
      <c r="B872" s="46" t="s">
        <v>2387</v>
      </c>
      <c r="C872" s="89">
        <v>3660.2</v>
      </c>
      <c r="D872" s="71">
        <v>226.3</v>
      </c>
      <c r="E872" s="71">
        <v>73.8</v>
      </c>
      <c r="F872" s="71">
        <f t="shared" si="99"/>
        <v>3960.3</v>
      </c>
      <c r="G872" s="93"/>
      <c r="H872" s="43">
        <f t="shared" si="93"/>
        <v>0</v>
      </c>
      <c r="I872" s="43">
        <f t="shared" si="92"/>
        <v>0</v>
      </c>
      <c r="J872" s="43"/>
      <c r="K872" s="43">
        <f t="shared" si="97"/>
        <v>0</v>
      </c>
      <c r="L872" s="45">
        <f t="shared" si="98"/>
        <v>0</v>
      </c>
    </row>
    <row r="873" spans="1:12" x14ac:dyDescent="0.25">
      <c r="A873" s="65">
        <f t="shared" si="96"/>
        <v>165</v>
      </c>
      <c r="B873" s="46" t="s">
        <v>2388</v>
      </c>
      <c r="C873" s="89">
        <v>3837.3</v>
      </c>
      <c r="D873" s="71">
        <v>43.9</v>
      </c>
      <c r="E873" s="71">
        <v>131.80000000000001</v>
      </c>
      <c r="F873" s="71">
        <f t="shared" si="99"/>
        <v>4013.0000000000005</v>
      </c>
      <c r="G873" s="93"/>
      <c r="H873" s="43">
        <f t="shared" si="93"/>
        <v>0</v>
      </c>
      <c r="I873" s="43">
        <f t="shared" si="92"/>
        <v>0</v>
      </c>
      <c r="J873" s="43"/>
      <c r="K873" s="43">
        <f t="shared" si="97"/>
        <v>0</v>
      </c>
      <c r="L873" s="45">
        <f t="shared" si="98"/>
        <v>0</v>
      </c>
    </row>
    <row r="874" spans="1:12" x14ac:dyDescent="0.25">
      <c r="A874" s="65">
        <f t="shared" si="96"/>
        <v>166</v>
      </c>
      <c r="B874" s="46" t="s">
        <v>2389</v>
      </c>
      <c r="C874" s="89">
        <v>4482.6099999999997</v>
      </c>
      <c r="D874" s="71">
        <v>302.60000000000002</v>
      </c>
      <c r="E874" s="71"/>
      <c r="F874" s="71">
        <f t="shared" si="99"/>
        <v>4785.21</v>
      </c>
      <c r="G874" s="93"/>
      <c r="H874" s="43">
        <f t="shared" si="93"/>
        <v>0</v>
      </c>
      <c r="I874" s="43">
        <f t="shared" si="92"/>
        <v>0</v>
      </c>
      <c r="J874" s="43"/>
      <c r="K874" s="43">
        <f t="shared" si="97"/>
        <v>0</v>
      </c>
      <c r="L874" s="45">
        <f t="shared" si="98"/>
        <v>0</v>
      </c>
    </row>
    <row r="875" spans="1:12" x14ac:dyDescent="0.25">
      <c r="A875" s="65">
        <f t="shared" si="96"/>
        <v>167</v>
      </c>
      <c r="B875" s="46" t="s">
        <v>2390</v>
      </c>
      <c r="C875" s="89">
        <v>3042.5</v>
      </c>
      <c r="D875" s="71"/>
      <c r="E875" s="71"/>
      <c r="F875" s="71">
        <f t="shared" si="99"/>
        <v>3042.5</v>
      </c>
      <c r="G875" s="93"/>
      <c r="H875" s="43">
        <f t="shared" si="93"/>
        <v>0</v>
      </c>
      <c r="I875" s="43">
        <f t="shared" si="92"/>
        <v>0</v>
      </c>
      <c r="J875" s="43"/>
      <c r="K875" s="43">
        <f t="shared" si="97"/>
        <v>0</v>
      </c>
      <c r="L875" s="45">
        <f t="shared" si="98"/>
        <v>0</v>
      </c>
    </row>
    <row r="876" spans="1:12" x14ac:dyDescent="0.25">
      <c r="A876" s="65">
        <f t="shared" si="96"/>
        <v>168</v>
      </c>
      <c r="B876" s="46" t="s">
        <v>2391</v>
      </c>
      <c r="C876" s="89">
        <v>2913</v>
      </c>
      <c r="D876" s="71"/>
      <c r="E876" s="71"/>
      <c r="F876" s="71">
        <f t="shared" si="99"/>
        <v>2913</v>
      </c>
      <c r="G876" s="93"/>
      <c r="H876" s="43">
        <f t="shared" si="93"/>
        <v>0</v>
      </c>
      <c r="I876" s="43">
        <f t="shared" si="92"/>
        <v>0</v>
      </c>
      <c r="J876" s="43"/>
      <c r="K876" s="43">
        <f t="shared" si="97"/>
        <v>0</v>
      </c>
      <c r="L876" s="45">
        <f t="shared" si="98"/>
        <v>0</v>
      </c>
    </row>
    <row r="877" spans="1:12" x14ac:dyDescent="0.25">
      <c r="A877" s="65">
        <f t="shared" si="96"/>
        <v>169</v>
      </c>
      <c r="B877" s="46" t="s">
        <v>2392</v>
      </c>
      <c r="C877" s="89">
        <v>4833.58</v>
      </c>
      <c r="D877" s="71"/>
      <c r="E877" s="71"/>
      <c r="F877" s="71">
        <f t="shared" si="99"/>
        <v>4833.58</v>
      </c>
      <c r="G877" s="93"/>
      <c r="H877" s="43">
        <f t="shared" si="93"/>
        <v>0</v>
      </c>
      <c r="I877" s="43">
        <f t="shared" si="92"/>
        <v>0</v>
      </c>
      <c r="J877" s="43"/>
      <c r="K877" s="43">
        <f t="shared" si="97"/>
        <v>0</v>
      </c>
      <c r="L877" s="45">
        <f t="shared" si="98"/>
        <v>0</v>
      </c>
    </row>
    <row r="878" spans="1:12" x14ac:dyDescent="0.25">
      <c r="A878" s="65">
        <f t="shared" si="96"/>
        <v>170</v>
      </c>
      <c r="B878" s="46" t="s">
        <v>2393</v>
      </c>
      <c r="C878" s="89">
        <v>3770.3</v>
      </c>
      <c r="D878" s="71">
        <v>400.8</v>
      </c>
      <c r="E878" s="71"/>
      <c r="F878" s="71">
        <f t="shared" si="99"/>
        <v>4171.1000000000004</v>
      </c>
      <c r="G878" s="93"/>
      <c r="H878" s="43">
        <f t="shared" si="93"/>
        <v>0</v>
      </c>
      <c r="I878" s="43">
        <f t="shared" si="92"/>
        <v>0</v>
      </c>
      <c r="J878" s="43"/>
      <c r="K878" s="43">
        <f t="shared" si="97"/>
        <v>0</v>
      </c>
      <c r="L878" s="45">
        <f t="shared" si="98"/>
        <v>0</v>
      </c>
    </row>
    <row r="879" spans="1:12" x14ac:dyDescent="0.25">
      <c r="A879" s="65">
        <f t="shared" si="96"/>
        <v>171</v>
      </c>
      <c r="B879" s="46" t="s">
        <v>2394</v>
      </c>
      <c r="C879" s="89">
        <v>4325.3999999999996</v>
      </c>
      <c r="D879" s="71"/>
      <c r="E879" s="71"/>
      <c r="F879" s="71">
        <f t="shared" si="99"/>
        <v>4325.3999999999996</v>
      </c>
      <c r="G879" s="93"/>
      <c r="H879" s="43">
        <f t="shared" si="93"/>
        <v>0</v>
      </c>
      <c r="I879" s="43">
        <f t="shared" si="92"/>
        <v>0</v>
      </c>
      <c r="J879" s="43"/>
      <c r="K879" s="43">
        <f t="shared" si="97"/>
        <v>0</v>
      </c>
      <c r="L879" s="45">
        <f t="shared" si="98"/>
        <v>0</v>
      </c>
    </row>
    <row r="880" spans="1:12" x14ac:dyDescent="0.25">
      <c r="A880" s="65">
        <f t="shared" si="96"/>
        <v>172</v>
      </c>
      <c r="B880" s="46" t="s">
        <v>2395</v>
      </c>
      <c r="C880" s="89">
        <v>1852.22</v>
      </c>
      <c r="D880" s="71"/>
      <c r="E880" s="71">
        <v>465.7</v>
      </c>
      <c r="F880" s="71">
        <f t="shared" si="99"/>
        <v>2317.92</v>
      </c>
      <c r="G880" s="93"/>
      <c r="H880" s="43">
        <f t="shared" si="93"/>
        <v>0</v>
      </c>
      <c r="I880" s="43">
        <f t="shared" si="92"/>
        <v>0</v>
      </c>
      <c r="J880" s="43"/>
      <c r="K880" s="43">
        <f t="shared" si="97"/>
        <v>0</v>
      </c>
      <c r="L880" s="45">
        <f t="shared" si="98"/>
        <v>0</v>
      </c>
    </row>
    <row r="881" spans="1:12" x14ac:dyDescent="0.25">
      <c r="A881" s="65">
        <f t="shared" si="96"/>
        <v>173</v>
      </c>
      <c r="B881" s="46" t="s">
        <v>2396</v>
      </c>
      <c r="C881" s="89">
        <v>3870.3</v>
      </c>
      <c r="D881" s="71"/>
      <c r="E881" s="71">
        <v>176.2</v>
      </c>
      <c r="F881" s="71">
        <f t="shared" si="99"/>
        <v>4046.5</v>
      </c>
      <c r="G881" s="93"/>
      <c r="H881" s="43">
        <f t="shared" si="93"/>
        <v>0</v>
      </c>
      <c r="I881" s="43">
        <f t="shared" si="92"/>
        <v>0</v>
      </c>
      <c r="J881" s="43"/>
      <c r="K881" s="43">
        <f t="shared" si="97"/>
        <v>0</v>
      </c>
      <c r="L881" s="45">
        <f t="shared" si="98"/>
        <v>0</v>
      </c>
    </row>
    <row r="882" spans="1:12" ht="15.5" x14ac:dyDescent="0.35">
      <c r="A882" s="3"/>
      <c r="B882" s="46" t="s">
        <v>2074</v>
      </c>
      <c r="C882" s="142">
        <f t="shared" ref="C882:K882" si="100">SUM(C709:C881)</f>
        <v>202962.63999999993</v>
      </c>
      <c r="D882" s="142">
        <f t="shared" si="100"/>
        <v>2641.6000000000004</v>
      </c>
      <c r="E882" s="142">
        <f t="shared" si="100"/>
        <v>5885.8999999999987</v>
      </c>
      <c r="F882" s="142">
        <f t="shared" si="100"/>
        <v>211490.13999999998</v>
      </c>
      <c r="G882" s="142">
        <f t="shared" si="100"/>
        <v>0</v>
      </c>
      <c r="H882" s="142">
        <f t="shared" si="100"/>
        <v>0</v>
      </c>
      <c r="I882" s="142">
        <f t="shared" si="100"/>
        <v>0</v>
      </c>
      <c r="J882" s="142">
        <f t="shared" si="100"/>
        <v>0</v>
      </c>
      <c r="K882" s="142">
        <f t="shared" si="100"/>
        <v>0</v>
      </c>
      <c r="L882" s="82">
        <f t="shared" si="98"/>
        <v>0</v>
      </c>
    </row>
    <row r="883" spans="1:12" ht="15.5" x14ac:dyDescent="0.35">
      <c r="A883" s="143"/>
      <c r="B883" s="144"/>
      <c r="C883" s="144"/>
      <c r="D883" s="144"/>
      <c r="E883" s="144" t="s">
        <v>1520</v>
      </c>
      <c r="F883" s="144"/>
      <c r="G883" s="144"/>
      <c r="H883" s="144"/>
      <c r="I883" s="144"/>
      <c r="J883" s="7"/>
      <c r="K883" s="144"/>
      <c r="L883" s="145"/>
    </row>
    <row r="884" spans="1:12" x14ac:dyDescent="0.25">
      <c r="A884" s="92">
        <v>1</v>
      </c>
      <c r="B884" s="46" t="s">
        <v>1021</v>
      </c>
      <c r="C884" s="30">
        <v>645.70000000000005</v>
      </c>
      <c r="D884" s="30"/>
      <c r="E884" s="30"/>
      <c r="F884" s="46">
        <f t="shared" ref="F884:F943" si="101">C884+D884+E884</f>
        <v>645.70000000000005</v>
      </c>
      <c r="G884" s="93"/>
      <c r="H884" s="135">
        <f t="shared" ref="H884:H942" si="102">G884</f>
        <v>0</v>
      </c>
      <c r="I884" s="43">
        <f>H884*0.3677</f>
        <v>0</v>
      </c>
      <c r="J884" s="43"/>
      <c r="K884" s="135">
        <f t="shared" ref="K884:K915" si="103">G884*408.88</f>
        <v>0</v>
      </c>
      <c r="L884" s="137">
        <f t="shared" ref="L884:L915" si="104">(H884+I884+J884+K884)/F884</f>
        <v>0</v>
      </c>
    </row>
    <row r="885" spans="1:12" ht="13" x14ac:dyDescent="0.3">
      <c r="A885" s="92">
        <v>2</v>
      </c>
      <c r="B885" s="28" t="s">
        <v>1022</v>
      </c>
      <c r="C885" s="30">
        <v>4141.22</v>
      </c>
      <c r="D885" s="30">
        <v>409.9</v>
      </c>
      <c r="E885" s="30">
        <v>53.5</v>
      </c>
      <c r="F885" s="46">
        <f t="shared" si="101"/>
        <v>4604.62</v>
      </c>
      <c r="G885" s="93"/>
      <c r="H885" s="135">
        <f t="shared" si="102"/>
        <v>0</v>
      </c>
      <c r="I885" s="43">
        <f>H885*0.3677</f>
        <v>0</v>
      </c>
      <c r="J885" s="43"/>
      <c r="K885" s="135">
        <f t="shared" si="103"/>
        <v>0</v>
      </c>
      <c r="L885" s="137">
        <f t="shared" si="104"/>
        <v>0</v>
      </c>
    </row>
    <row r="886" spans="1:12" x14ac:dyDescent="0.25">
      <c r="A886" s="92">
        <f t="shared" ref="A886:A948" si="105">A885+1</f>
        <v>3</v>
      </c>
      <c r="B886" s="46" t="s">
        <v>1023</v>
      </c>
      <c r="C886" s="30">
        <v>300.7</v>
      </c>
      <c r="D886" s="30"/>
      <c r="E886" s="30">
        <v>53.5</v>
      </c>
      <c r="F886" s="46">
        <f t="shared" si="101"/>
        <v>354.2</v>
      </c>
      <c r="G886" s="93"/>
      <c r="H886" s="135">
        <f t="shared" si="102"/>
        <v>0</v>
      </c>
      <c r="I886" s="43">
        <f t="shared" ref="I886:I945" si="106">H886*0.3677</f>
        <v>0</v>
      </c>
      <c r="J886" s="43"/>
      <c r="K886" s="135">
        <f t="shared" si="103"/>
        <v>0</v>
      </c>
      <c r="L886" s="137">
        <f t="shared" si="104"/>
        <v>0</v>
      </c>
    </row>
    <row r="887" spans="1:12" ht="13" x14ac:dyDescent="0.3">
      <c r="A887" s="92">
        <f t="shared" si="105"/>
        <v>4</v>
      </c>
      <c r="B887" s="28" t="s">
        <v>1024</v>
      </c>
      <c r="C887" s="30">
        <v>4230.32</v>
      </c>
      <c r="D887" s="30"/>
      <c r="E887" s="30"/>
      <c r="F887" s="46">
        <f t="shared" si="101"/>
        <v>4230.32</v>
      </c>
      <c r="G887" s="93"/>
      <c r="H887" s="135">
        <f t="shared" si="102"/>
        <v>0</v>
      </c>
      <c r="I887" s="43">
        <f t="shared" si="106"/>
        <v>0</v>
      </c>
      <c r="J887" s="43"/>
      <c r="K887" s="135">
        <f t="shared" si="103"/>
        <v>0</v>
      </c>
      <c r="L887" s="137">
        <f t="shared" si="104"/>
        <v>0</v>
      </c>
    </row>
    <row r="888" spans="1:12" x14ac:dyDescent="0.25">
      <c r="A888" s="92">
        <f t="shared" si="105"/>
        <v>5</v>
      </c>
      <c r="B888" s="46" t="s">
        <v>1025</v>
      </c>
      <c r="C888" s="30">
        <v>7824.4</v>
      </c>
      <c r="D888" s="30"/>
      <c r="E888" s="30"/>
      <c r="F888" s="46">
        <f t="shared" si="101"/>
        <v>7824.4</v>
      </c>
      <c r="G888" s="93"/>
      <c r="H888" s="135">
        <f t="shared" si="102"/>
        <v>0</v>
      </c>
      <c r="I888" s="43">
        <f t="shared" si="106"/>
        <v>0</v>
      </c>
      <c r="J888" s="43"/>
      <c r="K888" s="135">
        <f t="shared" si="103"/>
        <v>0</v>
      </c>
      <c r="L888" s="137">
        <f t="shared" si="104"/>
        <v>0</v>
      </c>
    </row>
    <row r="889" spans="1:12" x14ac:dyDescent="0.25">
      <c r="A889" s="92">
        <f t="shared" si="105"/>
        <v>6</v>
      </c>
      <c r="B889" s="46" t="s">
        <v>1026</v>
      </c>
      <c r="C889" s="30">
        <v>4013.9</v>
      </c>
      <c r="D889" s="30"/>
      <c r="E889" s="30"/>
      <c r="F889" s="46">
        <f t="shared" si="101"/>
        <v>4013.9</v>
      </c>
      <c r="G889" s="93"/>
      <c r="H889" s="135">
        <f t="shared" si="102"/>
        <v>0</v>
      </c>
      <c r="I889" s="43">
        <f t="shared" si="106"/>
        <v>0</v>
      </c>
      <c r="J889" s="43"/>
      <c r="K889" s="135">
        <f t="shared" si="103"/>
        <v>0</v>
      </c>
      <c r="L889" s="137">
        <f t="shared" si="104"/>
        <v>0</v>
      </c>
    </row>
    <row r="890" spans="1:12" x14ac:dyDescent="0.25">
      <c r="A890" s="92">
        <f t="shared" si="105"/>
        <v>7</v>
      </c>
      <c r="B890" s="46" t="s">
        <v>1027</v>
      </c>
      <c r="C890" s="30">
        <v>8035.65</v>
      </c>
      <c r="D890" s="30"/>
      <c r="E890" s="30"/>
      <c r="F890" s="46">
        <f t="shared" si="101"/>
        <v>8035.65</v>
      </c>
      <c r="G890" s="93"/>
      <c r="H890" s="135">
        <f t="shared" si="102"/>
        <v>0</v>
      </c>
      <c r="I890" s="43">
        <f t="shared" si="106"/>
        <v>0</v>
      </c>
      <c r="J890" s="43"/>
      <c r="K890" s="135">
        <f t="shared" si="103"/>
        <v>0</v>
      </c>
      <c r="L890" s="137">
        <f t="shared" si="104"/>
        <v>0</v>
      </c>
    </row>
    <row r="891" spans="1:12" ht="13" x14ac:dyDescent="0.3">
      <c r="A891" s="92">
        <f t="shared" si="105"/>
        <v>8</v>
      </c>
      <c r="B891" s="28" t="s">
        <v>1028</v>
      </c>
      <c r="C891" s="30">
        <v>4255.7299999999996</v>
      </c>
      <c r="D891" s="30"/>
      <c r="E891" s="30">
        <v>76.8</v>
      </c>
      <c r="F891" s="46">
        <f t="shared" si="101"/>
        <v>4332.53</v>
      </c>
      <c r="G891" s="93"/>
      <c r="H891" s="135">
        <f t="shared" si="102"/>
        <v>0</v>
      </c>
      <c r="I891" s="43">
        <f t="shared" si="106"/>
        <v>0</v>
      </c>
      <c r="J891" s="43"/>
      <c r="K891" s="135">
        <f t="shared" si="103"/>
        <v>0</v>
      </c>
      <c r="L891" s="137">
        <f t="shared" si="104"/>
        <v>0</v>
      </c>
    </row>
    <row r="892" spans="1:12" x14ac:dyDescent="0.25">
      <c r="A892" s="92">
        <f t="shared" si="105"/>
        <v>9</v>
      </c>
      <c r="B892" s="46" t="s">
        <v>1029</v>
      </c>
      <c r="C892" s="30">
        <v>3910.03</v>
      </c>
      <c r="D892" s="30"/>
      <c r="E892" s="30">
        <v>129.5</v>
      </c>
      <c r="F892" s="46">
        <f t="shared" si="101"/>
        <v>4039.53</v>
      </c>
      <c r="G892" s="93"/>
      <c r="H892" s="135">
        <f t="shared" si="102"/>
        <v>0</v>
      </c>
      <c r="I892" s="43">
        <f t="shared" si="106"/>
        <v>0</v>
      </c>
      <c r="J892" s="43"/>
      <c r="K892" s="135">
        <f t="shared" si="103"/>
        <v>0</v>
      </c>
      <c r="L892" s="137">
        <f t="shared" si="104"/>
        <v>0</v>
      </c>
    </row>
    <row r="893" spans="1:12" x14ac:dyDescent="0.25">
      <c r="A893" s="92">
        <f t="shared" si="105"/>
        <v>10</v>
      </c>
      <c r="B893" s="46" t="s">
        <v>1030</v>
      </c>
      <c r="C893" s="30">
        <v>280.39999999999998</v>
      </c>
      <c r="D893" s="30"/>
      <c r="E893" s="30">
        <v>30.9</v>
      </c>
      <c r="F893" s="46">
        <f t="shared" si="101"/>
        <v>311.29999999999995</v>
      </c>
      <c r="G893" s="93"/>
      <c r="H893" s="135">
        <f t="shared" si="102"/>
        <v>0</v>
      </c>
      <c r="I893" s="43">
        <f t="shared" si="106"/>
        <v>0</v>
      </c>
      <c r="J893" s="43"/>
      <c r="K893" s="135">
        <f t="shared" si="103"/>
        <v>0</v>
      </c>
      <c r="L893" s="137">
        <f t="shared" si="104"/>
        <v>0</v>
      </c>
    </row>
    <row r="894" spans="1:12" x14ac:dyDescent="0.25">
      <c r="A894" s="92">
        <f t="shared" si="105"/>
        <v>11</v>
      </c>
      <c r="B894" s="46" t="s">
        <v>1031</v>
      </c>
      <c r="C894" s="30">
        <v>309.10000000000002</v>
      </c>
      <c r="D894" s="30"/>
      <c r="E894" s="30"/>
      <c r="F894" s="46">
        <f t="shared" si="101"/>
        <v>309.10000000000002</v>
      </c>
      <c r="G894" s="93"/>
      <c r="H894" s="135">
        <f t="shared" si="102"/>
        <v>0</v>
      </c>
      <c r="I894" s="43">
        <f t="shared" si="106"/>
        <v>0</v>
      </c>
      <c r="J894" s="43"/>
      <c r="K894" s="135">
        <f t="shared" si="103"/>
        <v>0</v>
      </c>
      <c r="L894" s="137">
        <f t="shared" si="104"/>
        <v>0</v>
      </c>
    </row>
    <row r="895" spans="1:12" x14ac:dyDescent="0.25">
      <c r="A895" s="92">
        <f t="shared" si="105"/>
        <v>12</v>
      </c>
      <c r="B895" s="46" t="s">
        <v>1032</v>
      </c>
      <c r="C895" s="30">
        <v>529.20000000000005</v>
      </c>
      <c r="D895" s="30"/>
      <c r="E895" s="30"/>
      <c r="F895" s="46">
        <f t="shared" si="101"/>
        <v>529.20000000000005</v>
      </c>
      <c r="G895" s="93"/>
      <c r="H895" s="135">
        <f t="shared" si="102"/>
        <v>0</v>
      </c>
      <c r="I895" s="43">
        <f t="shared" si="106"/>
        <v>0</v>
      </c>
      <c r="J895" s="43"/>
      <c r="K895" s="135">
        <f t="shared" si="103"/>
        <v>0</v>
      </c>
      <c r="L895" s="137">
        <f t="shared" si="104"/>
        <v>0</v>
      </c>
    </row>
    <row r="896" spans="1:12" x14ac:dyDescent="0.25">
      <c r="A896" s="92">
        <f t="shared" si="105"/>
        <v>13</v>
      </c>
      <c r="B896" s="46" t="s">
        <v>1033</v>
      </c>
      <c r="C896" s="30">
        <v>4612.71</v>
      </c>
      <c r="D896" s="30">
        <v>38.799999999999997</v>
      </c>
      <c r="E896" s="30">
        <v>58.7</v>
      </c>
      <c r="F896" s="46">
        <f t="shared" si="101"/>
        <v>4710.21</v>
      </c>
      <c r="G896" s="93"/>
      <c r="H896" s="135">
        <f t="shared" si="102"/>
        <v>0</v>
      </c>
      <c r="I896" s="43">
        <f t="shared" si="106"/>
        <v>0</v>
      </c>
      <c r="J896" s="43"/>
      <c r="K896" s="135">
        <f t="shared" si="103"/>
        <v>0</v>
      </c>
      <c r="L896" s="137">
        <f t="shared" si="104"/>
        <v>0</v>
      </c>
    </row>
    <row r="897" spans="1:12" x14ac:dyDescent="0.25">
      <c r="A897" s="92">
        <f t="shared" si="105"/>
        <v>14</v>
      </c>
      <c r="B897" s="46" t="s">
        <v>1034</v>
      </c>
      <c r="C897" s="30">
        <v>337.4</v>
      </c>
      <c r="D897" s="30"/>
      <c r="E897" s="30"/>
      <c r="F897" s="46">
        <f t="shared" si="101"/>
        <v>337.4</v>
      </c>
      <c r="G897" s="93"/>
      <c r="H897" s="135">
        <f t="shared" si="102"/>
        <v>0</v>
      </c>
      <c r="I897" s="43">
        <f t="shared" si="106"/>
        <v>0</v>
      </c>
      <c r="J897" s="43"/>
      <c r="K897" s="135">
        <f t="shared" si="103"/>
        <v>0</v>
      </c>
      <c r="L897" s="137">
        <f t="shared" si="104"/>
        <v>0</v>
      </c>
    </row>
    <row r="898" spans="1:12" x14ac:dyDescent="0.25">
      <c r="A898" s="92">
        <f t="shared" si="105"/>
        <v>15</v>
      </c>
      <c r="B898" s="46" t="s">
        <v>1035</v>
      </c>
      <c r="C898" s="30">
        <v>344.8</v>
      </c>
      <c r="D898" s="30"/>
      <c r="E898" s="30"/>
      <c r="F898" s="46">
        <f t="shared" si="101"/>
        <v>344.8</v>
      </c>
      <c r="G898" s="93"/>
      <c r="H898" s="135">
        <f t="shared" si="102"/>
        <v>0</v>
      </c>
      <c r="I898" s="43">
        <f t="shared" si="106"/>
        <v>0</v>
      </c>
      <c r="J898" s="43"/>
      <c r="K898" s="135">
        <f t="shared" si="103"/>
        <v>0</v>
      </c>
      <c r="L898" s="137">
        <f t="shared" si="104"/>
        <v>0</v>
      </c>
    </row>
    <row r="899" spans="1:12" x14ac:dyDescent="0.25">
      <c r="A899" s="92">
        <f t="shared" si="105"/>
        <v>16</v>
      </c>
      <c r="B899" s="46" t="s">
        <v>1036</v>
      </c>
      <c r="C899" s="30">
        <v>338.65</v>
      </c>
      <c r="D899" s="30"/>
      <c r="E899" s="30"/>
      <c r="F899" s="46">
        <f t="shared" si="101"/>
        <v>338.65</v>
      </c>
      <c r="G899" s="93"/>
      <c r="H899" s="135">
        <f t="shared" si="102"/>
        <v>0</v>
      </c>
      <c r="I899" s="43">
        <f t="shared" si="106"/>
        <v>0</v>
      </c>
      <c r="J899" s="43"/>
      <c r="K899" s="135">
        <f t="shared" si="103"/>
        <v>0</v>
      </c>
      <c r="L899" s="137">
        <f t="shared" si="104"/>
        <v>0</v>
      </c>
    </row>
    <row r="900" spans="1:12" x14ac:dyDescent="0.25">
      <c r="A900" s="92">
        <f t="shared" si="105"/>
        <v>17</v>
      </c>
      <c r="B900" s="46" t="s">
        <v>1037</v>
      </c>
      <c r="C900" s="30">
        <v>344.1</v>
      </c>
      <c r="D900" s="30"/>
      <c r="E900" s="30"/>
      <c r="F900" s="46">
        <f t="shared" si="101"/>
        <v>344.1</v>
      </c>
      <c r="G900" s="93"/>
      <c r="H900" s="135">
        <f t="shared" si="102"/>
        <v>0</v>
      </c>
      <c r="I900" s="43">
        <f t="shared" si="106"/>
        <v>0</v>
      </c>
      <c r="J900" s="43"/>
      <c r="K900" s="135">
        <f t="shared" si="103"/>
        <v>0</v>
      </c>
      <c r="L900" s="137">
        <f t="shared" si="104"/>
        <v>0</v>
      </c>
    </row>
    <row r="901" spans="1:12" x14ac:dyDescent="0.25">
      <c r="A901" s="92">
        <f t="shared" si="105"/>
        <v>18</v>
      </c>
      <c r="B901" s="46" t="s">
        <v>1038</v>
      </c>
      <c r="C901" s="30">
        <v>340.9</v>
      </c>
      <c r="D901" s="30"/>
      <c r="E901" s="30"/>
      <c r="F901" s="46">
        <f t="shared" si="101"/>
        <v>340.9</v>
      </c>
      <c r="G901" s="93"/>
      <c r="H901" s="135">
        <f t="shared" si="102"/>
        <v>0</v>
      </c>
      <c r="I901" s="43">
        <f t="shared" si="106"/>
        <v>0</v>
      </c>
      <c r="J901" s="43"/>
      <c r="K901" s="135">
        <f t="shared" si="103"/>
        <v>0</v>
      </c>
      <c r="L901" s="137">
        <f t="shared" si="104"/>
        <v>0</v>
      </c>
    </row>
    <row r="902" spans="1:12" x14ac:dyDescent="0.25">
      <c r="A902" s="92">
        <f t="shared" si="105"/>
        <v>19</v>
      </c>
      <c r="B902" s="46" t="s">
        <v>1039</v>
      </c>
      <c r="C902" s="30">
        <v>346</v>
      </c>
      <c r="D902" s="30"/>
      <c r="E902" s="30"/>
      <c r="F902" s="46">
        <f t="shared" si="101"/>
        <v>346</v>
      </c>
      <c r="G902" s="93"/>
      <c r="H902" s="135">
        <f t="shared" si="102"/>
        <v>0</v>
      </c>
      <c r="I902" s="43">
        <f t="shared" si="106"/>
        <v>0</v>
      </c>
      <c r="J902" s="43"/>
      <c r="K902" s="135">
        <f t="shared" si="103"/>
        <v>0</v>
      </c>
      <c r="L902" s="137">
        <f t="shared" si="104"/>
        <v>0</v>
      </c>
    </row>
    <row r="903" spans="1:12" x14ac:dyDescent="0.25">
      <c r="A903" s="92">
        <f t="shared" si="105"/>
        <v>20</v>
      </c>
      <c r="B903" s="46" t="s">
        <v>1040</v>
      </c>
      <c r="C903" s="30">
        <v>343.4</v>
      </c>
      <c r="D903" s="30"/>
      <c r="E903" s="30"/>
      <c r="F903" s="46">
        <f t="shared" si="101"/>
        <v>343.4</v>
      </c>
      <c r="G903" s="93"/>
      <c r="H903" s="135">
        <f t="shared" si="102"/>
        <v>0</v>
      </c>
      <c r="I903" s="43">
        <f t="shared" si="106"/>
        <v>0</v>
      </c>
      <c r="J903" s="43"/>
      <c r="K903" s="135">
        <f t="shared" si="103"/>
        <v>0</v>
      </c>
      <c r="L903" s="137">
        <f t="shared" si="104"/>
        <v>0</v>
      </c>
    </row>
    <row r="904" spans="1:12" x14ac:dyDescent="0.25">
      <c r="A904" s="92">
        <f t="shared" si="105"/>
        <v>21</v>
      </c>
      <c r="B904" s="46" t="s">
        <v>2426</v>
      </c>
      <c r="C904" s="30">
        <v>345.5</v>
      </c>
      <c r="D904" s="30"/>
      <c r="E904" s="30"/>
      <c r="F904" s="46">
        <f t="shared" si="101"/>
        <v>345.5</v>
      </c>
      <c r="G904" s="93"/>
      <c r="H904" s="135">
        <f t="shared" si="102"/>
        <v>0</v>
      </c>
      <c r="I904" s="43">
        <f t="shared" si="106"/>
        <v>0</v>
      </c>
      <c r="J904" s="43"/>
      <c r="K904" s="135">
        <f t="shared" si="103"/>
        <v>0</v>
      </c>
      <c r="L904" s="137">
        <f t="shared" si="104"/>
        <v>0</v>
      </c>
    </row>
    <row r="905" spans="1:12" x14ac:dyDescent="0.25">
      <c r="A905" s="92">
        <f t="shared" si="105"/>
        <v>22</v>
      </c>
      <c r="B905" s="46" t="s">
        <v>2427</v>
      </c>
      <c r="C905" s="30">
        <v>341.7</v>
      </c>
      <c r="D905" s="30"/>
      <c r="E905" s="30"/>
      <c r="F905" s="46">
        <f t="shared" si="101"/>
        <v>341.7</v>
      </c>
      <c r="G905" s="93"/>
      <c r="H905" s="135">
        <f t="shared" si="102"/>
        <v>0</v>
      </c>
      <c r="I905" s="43">
        <f t="shared" si="106"/>
        <v>0</v>
      </c>
      <c r="J905" s="43"/>
      <c r="K905" s="135">
        <f t="shared" si="103"/>
        <v>0</v>
      </c>
      <c r="L905" s="137">
        <f t="shared" si="104"/>
        <v>0</v>
      </c>
    </row>
    <row r="906" spans="1:12" x14ac:dyDescent="0.25">
      <c r="A906" s="92">
        <f t="shared" si="105"/>
        <v>23</v>
      </c>
      <c r="B906" s="46" t="s">
        <v>2428</v>
      </c>
      <c r="C906" s="30">
        <v>346.5</v>
      </c>
      <c r="D906" s="30"/>
      <c r="E906" s="30"/>
      <c r="F906" s="46">
        <f t="shared" si="101"/>
        <v>346.5</v>
      </c>
      <c r="G906" s="93"/>
      <c r="H906" s="135">
        <f t="shared" si="102"/>
        <v>0</v>
      </c>
      <c r="I906" s="43">
        <f t="shared" si="106"/>
        <v>0</v>
      </c>
      <c r="J906" s="43"/>
      <c r="K906" s="135">
        <f t="shared" si="103"/>
        <v>0</v>
      </c>
      <c r="L906" s="137">
        <f t="shared" si="104"/>
        <v>0</v>
      </c>
    </row>
    <row r="907" spans="1:12" x14ac:dyDescent="0.25">
      <c r="A907" s="92">
        <f t="shared" si="105"/>
        <v>24</v>
      </c>
      <c r="B907" s="46" t="s">
        <v>2429</v>
      </c>
      <c r="C907" s="30">
        <v>77.5</v>
      </c>
      <c r="D907" s="30"/>
      <c r="E907" s="30"/>
      <c r="F907" s="46">
        <f t="shared" si="101"/>
        <v>77.5</v>
      </c>
      <c r="G907" s="93"/>
      <c r="H907" s="135">
        <f t="shared" si="102"/>
        <v>0</v>
      </c>
      <c r="I907" s="43">
        <f t="shared" si="106"/>
        <v>0</v>
      </c>
      <c r="J907" s="43"/>
      <c r="K907" s="135">
        <f t="shared" si="103"/>
        <v>0</v>
      </c>
      <c r="L907" s="137">
        <f t="shared" si="104"/>
        <v>0</v>
      </c>
    </row>
    <row r="908" spans="1:12" x14ac:dyDescent="0.25">
      <c r="A908" s="92">
        <f t="shared" si="105"/>
        <v>25</v>
      </c>
      <c r="B908" s="46" t="s">
        <v>2430</v>
      </c>
      <c r="C908" s="30">
        <v>176.7</v>
      </c>
      <c r="D908" s="30"/>
      <c r="E908" s="30"/>
      <c r="F908" s="46">
        <f t="shared" si="101"/>
        <v>176.7</v>
      </c>
      <c r="G908" s="93"/>
      <c r="H908" s="135">
        <f t="shared" si="102"/>
        <v>0</v>
      </c>
      <c r="I908" s="43">
        <f t="shared" si="106"/>
        <v>0</v>
      </c>
      <c r="J908" s="43"/>
      <c r="K908" s="135">
        <f t="shared" si="103"/>
        <v>0</v>
      </c>
      <c r="L908" s="137">
        <f t="shared" si="104"/>
        <v>0</v>
      </c>
    </row>
    <row r="909" spans="1:12" x14ac:dyDescent="0.25">
      <c r="A909" s="92">
        <f t="shared" si="105"/>
        <v>26</v>
      </c>
      <c r="B909" s="46" t="s">
        <v>1158</v>
      </c>
      <c r="C909" s="30">
        <v>3973.8</v>
      </c>
      <c r="D909" s="30"/>
      <c r="E909" s="30">
        <v>282.60000000000002</v>
      </c>
      <c r="F909" s="46">
        <f t="shared" si="101"/>
        <v>4256.4000000000005</v>
      </c>
      <c r="G909" s="93"/>
      <c r="H909" s="135">
        <f t="shared" si="102"/>
        <v>0</v>
      </c>
      <c r="I909" s="43">
        <f t="shared" si="106"/>
        <v>0</v>
      </c>
      <c r="J909" s="43"/>
      <c r="K909" s="135">
        <f t="shared" si="103"/>
        <v>0</v>
      </c>
      <c r="L909" s="137">
        <f t="shared" si="104"/>
        <v>0</v>
      </c>
    </row>
    <row r="910" spans="1:12" x14ac:dyDescent="0.25">
      <c r="A910" s="92">
        <f t="shared" si="105"/>
        <v>27</v>
      </c>
      <c r="B910" s="46" t="s">
        <v>1159</v>
      </c>
      <c r="C910" s="30">
        <v>2318.1999999999998</v>
      </c>
      <c r="D910" s="30"/>
      <c r="E910" s="30"/>
      <c r="F910" s="46">
        <f t="shared" si="101"/>
        <v>2318.1999999999998</v>
      </c>
      <c r="G910" s="93"/>
      <c r="H910" s="135">
        <f t="shared" si="102"/>
        <v>0</v>
      </c>
      <c r="I910" s="43">
        <f t="shared" si="106"/>
        <v>0</v>
      </c>
      <c r="J910" s="43"/>
      <c r="K910" s="135">
        <f t="shared" si="103"/>
        <v>0</v>
      </c>
      <c r="L910" s="137">
        <f t="shared" si="104"/>
        <v>0</v>
      </c>
    </row>
    <row r="911" spans="1:12" x14ac:dyDescent="0.25">
      <c r="A911" s="92">
        <f t="shared" si="105"/>
        <v>28</v>
      </c>
      <c r="B911" s="46" t="s">
        <v>1160</v>
      </c>
      <c r="C911" s="30">
        <v>19972.8</v>
      </c>
      <c r="D911" s="30">
        <v>200.6</v>
      </c>
      <c r="E911" s="30">
        <v>2292.4</v>
      </c>
      <c r="F911" s="46">
        <f t="shared" si="101"/>
        <v>22465.8</v>
      </c>
      <c r="G911" s="93"/>
      <c r="H911" s="135">
        <f t="shared" si="102"/>
        <v>0</v>
      </c>
      <c r="I911" s="43">
        <f t="shared" si="106"/>
        <v>0</v>
      </c>
      <c r="J911" s="43"/>
      <c r="K911" s="135">
        <f t="shared" si="103"/>
        <v>0</v>
      </c>
      <c r="L911" s="137">
        <f t="shared" si="104"/>
        <v>0</v>
      </c>
    </row>
    <row r="912" spans="1:12" ht="13" x14ac:dyDescent="0.3">
      <c r="A912" s="92">
        <f t="shared" si="105"/>
        <v>29</v>
      </c>
      <c r="B912" s="28" t="s">
        <v>1161</v>
      </c>
      <c r="C912" s="32">
        <v>4510.8999999999996</v>
      </c>
      <c r="D912" s="30"/>
      <c r="E912" s="30"/>
      <c r="F912" s="46">
        <f t="shared" si="101"/>
        <v>4510.8999999999996</v>
      </c>
      <c r="G912" s="93"/>
      <c r="H912" s="135">
        <f t="shared" si="102"/>
        <v>0</v>
      </c>
      <c r="I912" s="43">
        <f t="shared" si="106"/>
        <v>0</v>
      </c>
      <c r="J912" s="43"/>
      <c r="K912" s="135">
        <f t="shared" si="103"/>
        <v>0</v>
      </c>
      <c r="L912" s="137">
        <f t="shared" si="104"/>
        <v>0</v>
      </c>
    </row>
    <row r="913" spans="1:12" x14ac:dyDescent="0.25">
      <c r="A913" s="92">
        <f t="shared" si="105"/>
        <v>30</v>
      </c>
      <c r="B913" s="46" t="s">
        <v>1162</v>
      </c>
      <c r="C913" s="30">
        <v>3364.6</v>
      </c>
      <c r="D913" s="30">
        <v>242</v>
      </c>
      <c r="E913" s="30">
        <v>228.7</v>
      </c>
      <c r="F913" s="46">
        <f t="shared" si="101"/>
        <v>3835.2999999999997</v>
      </c>
      <c r="G913" s="93"/>
      <c r="H913" s="135">
        <f t="shared" si="102"/>
        <v>0</v>
      </c>
      <c r="I913" s="43">
        <f t="shared" si="106"/>
        <v>0</v>
      </c>
      <c r="J913" s="43"/>
      <c r="K913" s="135">
        <f t="shared" si="103"/>
        <v>0</v>
      </c>
      <c r="L913" s="137">
        <f t="shared" si="104"/>
        <v>0</v>
      </c>
    </row>
    <row r="914" spans="1:12" x14ac:dyDescent="0.25">
      <c r="A914" s="92">
        <f t="shared" si="105"/>
        <v>31</v>
      </c>
      <c r="B914" s="46" t="s">
        <v>1163</v>
      </c>
      <c r="C914" s="30">
        <v>3738.09</v>
      </c>
      <c r="D914" s="30"/>
      <c r="E914" s="30">
        <v>73</v>
      </c>
      <c r="F914" s="46">
        <f t="shared" si="101"/>
        <v>3811.09</v>
      </c>
      <c r="G914" s="93"/>
      <c r="H914" s="135">
        <f t="shared" si="102"/>
        <v>0</v>
      </c>
      <c r="I914" s="43">
        <f t="shared" si="106"/>
        <v>0</v>
      </c>
      <c r="J914" s="43"/>
      <c r="K914" s="135">
        <f t="shared" si="103"/>
        <v>0</v>
      </c>
      <c r="L914" s="137">
        <f t="shared" si="104"/>
        <v>0</v>
      </c>
    </row>
    <row r="915" spans="1:12" x14ac:dyDescent="0.25">
      <c r="A915" s="92">
        <f t="shared" si="105"/>
        <v>32</v>
      </c>
      <c r="B915" s="46" t="s">
        <v>1164</v>
      </c>
      <c r="C915" s="30">
        <v>4404.33</v>
      </c>
      <c r="D915" s="30"/>
      <c r="E915" s="30"/>
      <c r="F915" s="46">
        <f t="shared" si="101"/>
        <v>4404.33</v>
      </c>
      <c r="G915" s="93"/>
      <c r="H915" s="135">
        <f t="shared" si="102"/>
        <v>0</v>
      </c>
      <c r="I915" s="43">
        <f t="shared" si="106"/>
        <v>0</v>
      </c>
      <c r="J915" s="43"/>
      <c r="K915" s="135">
        <f t="shared" si="103"/>
        <v>0</v>
      </c>
      <c r="L915" s="137">
        <f t="shared" si="104"/>
        <v>0</v>
      </c>
    </row>
    <row r="916" spans="1:12" ht="13" x14ac:dyDescent="0.3">
      <c r="A916" s="92">
        <f t="shared" si="105"/>
        <v>33</v>
      </c>
      <c r="B916" s="28" t="s">
        <v>1165</v>
      </c>
      <c r="C916" s="30">
        <v>2676.4</v>
      </c>
      <c r="D916" s="30"/>
      <c r="E916" s="30"/>
      <c r="F916" s="46">
        <f t="shared" si="101"/>
        <v>2676.4</v>
      </c>
      <c r="G916" s="93"/>
      <c r="H916" s="135">
        <f t="shared" si="102"/>
        <v>0</v>
      </c>
      <c r="I916" s="43">
        <f t="shared" si="106"/>
        <v>0</v>
      </c>
      <c r="J916" s="43"/>
      <c r="K916" s="135">
        <f t="shared" ref="K916:K948" si="107">G916*408.88</f>
        <v>0</v>
      </c>
      <c r="L916" s="137">
        <f t="shared" ref="L916:L947" si="108">(H916+I916+J916+K916)/F916</f>
        <v>0</v>
      </c>
    </row>
    <row r="917" spans="1:12" x14ac:dyDescent="0.25">
      <c r="A917" s="92">
        <f t="shared" si="105"/>
        <v>34</v>
      </c>
      <c r="B917" s="46" t="s">
        <v>1166</v>
      </c>
      <c r="C917" s="30">
        <v>1241.5999999999999</v>
      </c>
      <c r="D917" s="30"/>
      <c r="E917" s="30"/>
      <c r="F917" s="46">
        <f t="shared" si="101"/>
        <v>1241.5999999999999</v>
      </c>
      <c r="G917" s="93"/>
      <c r="H917" s="135">
        <f t="shared" si="102"/>
        <v>0</v>
      </c>
      <c r="I917" s="43">
        <f t="shared" si="106"/>
        <v>0</v>
      </c>
      <c r="J917" s="43"/>
      <c r="K917" s="135">
        <f t="shared" si="107"/>
        <v>0</v>
      </c>
      <c r="L917" s="137">
        <f t="shared" si="108"/>
        <v>0</v>
      </c>
    </row>
    <row r="918" spans="1:12" x14ac:dyDescent="0.25">
      <c r="A918" s="92">
        <f t="shared" si="105"/>
        <v>35</v>
      </c>
      <c r="B918" s="46" t="s">
        <v>54</v>
      </c>
      <c r="C918" s="30">
        <v>7600.7</v>
      </c>
      <c r="D918" s="30"/>
      <c r="E918" s="30">
        <v>75.599999999999994</v>
      </c>
      <c r="F918" s="46">
        <f t="shared" si="101"/>
        <v>7676.3</v>
      </c>
      <c r="G918" s="93"/>
      <c r="H918" s="135">
        <f t="shared" si="102"/>
        <v>0</v>
      </c>
      <c r="I918" s="43">
        <f t="shared" si="106"/>
        <v>0</v>
      </c>
      <c r="J918" s="43"/>
      <c r="K918" s="135">
        <f t="shared" si="107"/>
        <v>0</v>
      </c>
      <c r="L918" s="137">
        <f t="shared" si="108"/>
        <v>0</v>
      </c>
    </row>
    <row r="919" spans="1:12" x14ac:dyDescent="0.25">
      <c r="A919" s="92">
        <f t="shared" si="105"/>
        <v>36</v>
      </c>
      <c r="B919" s="46" t="s">
        <v>1167</v>
      </c>
      <c r="C919" s="30">
        <v>9475.4500000000007</v>
      </c>
      <c r="D919" s="30"/>
      <c r="E919" s="30"/>
      <c r="F919" s="46">
        <f t="shared" si="101"/>
        <v>9475.4500000000007</v>
      </c>
      <c r="G919" s="93"/>
      <c r="H919" s="135">
        <f t="shared" si="102"/>
        <v>0</v>
      </c>
      <c r="I919" s="43">
        <f t="shared" si="106"/>
        <v>0</v>
      </c>
      <c r="J919" s="43"/>
      <c r="K919" s="135">
        <f t="shared" si="107"/>
        <v>0</v>
      </c>
      <c r="L919" s="137">
        <f t="shared" si="108"/>
        <v>0</v>
      </c>
    </row>
    <row r="920" spans="1:12" x14ac:dyDescent="0.25">
      <c r="A920" s="92">
        <f t="shared" si="105"/>
        <v>37</v>
      </c>
      <c r="B920" s="46" t="s">
        <v>1168</v>
      </c>
      <c r="C920" s="30">
        <v>4310.78</v>
      </c>
      <c r="D920" s="30"/>
      <c r="E920" s="30">
        <v>310.10000000000002</v>
      </c>
      <c r="F920" s="46">
        <f t="shared" si="101"/>
        <v>4620.88</v>
      </c>
      <c r="G920" s="93"/>
      <c r="H920" s="135">
        <f t="shared" si="102"/>
        <v>0</v>
      </c>
      <c r="I920" s="43">
        <f t="shared" si="106"/>
        <v>0</v>
      </c>
      <c r="J920" s="43"/>
      <c r="K920" s="135">
        <f t="shared" si="107"/>
        <v>0</v>
      </c>
      <c r="L920" s="137">
        <f t="shared" si="108"/>
        <v>0</v>
      </c>
    </row>
    <row r="921" spans="1:12" x14ac:dyDescent="0.25">
      <c r="A921" s="92">
        <f t="shared" si="105"/>
        <v>38</v>
      </c>
      <c r="B921" s="46" t="s">
        <v>1169</v>
      </c>
      <c r="C921" s="30">
        <v>6507.98</v>
      </c>
      <c r="D921" s="30">
        <v>48.6</v>
      </c>
      <c r="E921" s="30"/>
      <c r="F921" s="46">
        <f t="shared" si="101"/>
        <v>6556.58</v>
      </c>
      <c r="G921" s="93"/>
      <c r="H921" s="135">
        <f t="shared" si="102"/>
        <v>0</v>
      </c>
      <c r="I921" s="43">
        <f t="shared" si="106"/>
        <v>0</v>
      </c>
      <c r="J921" s="43"/>
      <c r="K921" s="135">
        <f t="shared" si="107"/>
        <v>0</v>
      </c>
      <c r="L921" s="137">
        <f t="shared" si="108"/>
        <v>0</v>
      </c>
    </row>
    <row r="922" spans="1:12" x14ac:dyDescent="0.25">
      <c r="A922" s="92">
        <f t="shared" si="105"/>
        <v>39</v>
      </c>
      <c r="B922" s="46" t="s">
        <v>1170</v>
      </c>
      <c r="C922" s="30">
        <v>374.3</v>
      </c>
      <c r="D922" s="30"/>
      <c r="E922" s="30"/>
      <c r="F922" s="46">
        <f t="shared" si="101"/>
        <v>374.3</v>
      </c>
      <c r="G922" s="93"/>
      <c r="H922" s="135">
        <f t="shared" si="102"/>
        <v>0</v>
      </c>
      <c r="I922" s="43">
        <f t="shared" si="106"/>
        <v>0</v>
      </c>
      <c r="J922" s="43"/>
      <c r="K922" s="135">
        <f t="shared" si="107"/>
        <v>0</v>
      </c>
      <c r="L922" s="137">
        <f t="shared" si="108"/>
        <v>0</v>
      </c>
    </row>
    <row r="923" spans="1:12" x14ac:dyDescent="0.25">
      <c r="A923" s="92">
        <f t="shared" si="105"/>
        <v>40</v>
      </c>
      <c r="B923" s="46" t="s">
        <v>1171</v>
      </c>
      <c r="C923" s="30">
        <v>376.1</v>
      </c>
      <c r="D923" s="30"/>
      <c r="E923" s="30"/>
      <c r="F923" s="46">
        <f t="shared" si="101"/>
        <v>376.1</v>
      </c>
      <c r="G923" s="93"/>
      <c r="H923" s="135">
        <f t="shared" si="102"/>
        <v>0</v>
      </c>
      <c r="I923" s="43">
        <f t="shared" si="106"/>
        <v>0</v>
      </c>
      <c r="J923" s="43"/>
      <c r="K923" s="135">
        <f t="shared" si="107"/>
        <v>0</v>
      </c>
      <c r="L923" s="137">
        <f t="shared" si="108"/>
        <v>0</v>
      </c>
    </row>
    <row r="924" spans="1:12" x14ac:dyDescent="0.25">
      <c r="A924" s="92">
        <f t="shared" si="105"/>
        <v>41</v>
      </c>
      <c r="B924" s="46" t="s">
        <v>1172</v>
      </c>
      <c r="C924" s="30">
        <v>382.3</v>
      </c>
      <c r="D924" s="30"/>
      <c r="E924" s="30"/>
      <c r="F924" s="46">
        <f t="shared" si="101"/>
        <v>382.3</v>
      </c>
      <c r="G924" s="93"/>
      <c r="H924" s="135">
        <f t="shared" si="102"/>
        <v>0</v>
      </c>
      <c r="I924" s="43">
        <f t="shared" si="106"/>
        <v>0</v>
      </c>
      <c r="J924" s="43"/>
      <c r="K924" s="135">
        <f t="shared" si="107"/>
        <v>0</v>
      </c>
      <c r="L924" s="137">
        <f t="shared" si="108"/>
        <v>0</v>
      </c>
    </row>
    <row r="925" spans="1:12" x14ac:dyDescent="0.25">
      <c r="A925" s="92">
        <f t="shared" si="105"/>
        <v>42</v>
      </c>
      <c r="B925" s="46" t="s">
        <v>1173</v>
      </c>
      <c r="C925" s="30">
        <v>411</v>
      </c>
      <c r="D925" s="30"/>
      <c r="E925" s="30"/>
      <c r="F925" s="46">
        <f t="shared" si="101"/>
        <v>411</v>
      </c>
      <c r="G925" s="93"/>
      <c r="H925" s="135">
        <f t="shared" si="102"/>
        <v>0</v>
      </c>
      <c r="I925" s="43">
        <f t="shared" si="106"/>
        <v>0</v>
      </c>
      <c r="J925" s="43"/>
      <c r="K925" s="135">
        <f t="shared" si="107"/>
        <v>0</v>
      </c>
      <c r="L925" s="137">
        <f t="shared" si="108"/>
        <v>0</v>
      </c>
    </row>
    <row r="926" spans="1:12" x14ac:dyDescent="0.25">
      <c r="A926" s="92">
        <f t="shared" si="105"/>
        <v>43</v>
      </c>
      <c r="B926" s="46" t="s">
        <v>1174</v>
      </c>
      <c r="C926" s="30">
        <v>388.9</v>
      </c>
      <c r="D926" s="30"/>
      <c r="E926" s="30"/>
      <c r="F926" s="46">
        <f t="shared" si="101"/>
        <v>388.9</v>
      </c>
      <c r="G926" s="93"/>
      <c r="H926" s="135">
        <f t="shared" si="102"/>
        <v>0</v>
      </c>
      <c r="I926" s="43">
        <f t="shared" si="106"/>
        <v>0</v>
      </c>
      <c r="J926" s="43"/>
      <c r="K926" s="135">
        <f t="shared" si="107"/>
        <v>0</v>
      </c>
      <c r="L926" s="137">
        <f t="shared" si="108"/>
        <v>0</v>
      </c>
    </row>
    <row r="927" spans="1:12" x14ac:dyDescent="0.25">
      <c r="A927" s="92">
        <f t="shared" si="105"/>
        <v>44</v>
      </c>
      <c r="B927" s="46" t="s">
        <v>1175</v>
      </c>
      <c r="C927" s="30">
        <v>364.6</v>
      </c>
      <c r="D927" s="30"/>
      <c r="E927" s="30"/>
      <c r="F927" s="46">
        <f t="shared" si="101"/>
        <v>364.6</v>
      </c>
      <c r="G927" s="93"/>
      <c r="H927" s="135">
        <f t="shared" si="102"/>
        <v>0</v>
      </c>
      <c r="I927" s="43">
        <f t="shared" si="106"/>
        <v>0</v>
      </c>
      <c r="J927" s="43"/>
      <c r="K927" s="135">
        <f t="shared" si="107"/>
        <v>0</v>
      </c>
      <c r="L927" s="137">
        <f t="shared" si="108"/>
        <v>0</v>
      </c>
    </row>
    <row r="928" spans="1:12" x14ac:dyDescent="0.25">
      <c r="A928" s="92">
        <f t="shared" si="105"/>
        <v>45</v>
      </c>
      <c r="B928" s="46" t="s">
        <v>1176</v>
      </c>
      <c r="C928" s="30">
        <v>133.5</v>
      </c>
      <c r="D928" s="30"/>
      <c r="E928" s="30"/>
      <c r="F928" s="46">
        <f t="shared" si="101"/>
        <v>133.5</v>
      </c>
      <c r="G928" s="93"/>
      <c r="H928" s="135">
        <f t="shared" si="102"/>
        <v>0</v>
      </c>
      <c r="I928" s="43">
        <f t="shared" si="106"/>
        <v>0</v>
      </c>
      <c r="J928" s="43"/>
      <c r="K928" s="135">
        <f t="shared" si="107"/>
        <v>0</v>
      </c>
      <c r="L928" s="137">
        <f t="shared" si="108"/>
        <v>0</v>
      </c>
    </row>
    <row r="929" spans="1:12" x14ac:dyDescent="0.25">
      <c r="A929" s="92">
        <f t="shared" si="105"/>
        <v>46</v>
      </c>
      <c r="B929" s="46" t="s">
        <v>1177</v>
      </c>
      <c r="C929" s="30">
        <v>9198.7099999999991</v>
      </c>
      <c r="D929" s="30"/>
      <c r="E929" s="30"/>
      <c r="F929" s="46">
        <f t="shared" si="101"/>
        <v>9198.7099999999991</v>
      </c>
      <c r="G929" s="93"/>
      <c r="H929" s="135">
        <f t="shared" si="102"/>
        <v>0</v>
      </c>
      <c r="I929" s="43">
        <f t="shared" si="106"/>
        <v>0</v>
      </c>
      <c r="J929" s="43"/>
      <c r="K929" s="135">
        <f t="shared" si="107"/>
        <v>0</v>
      </c>
      <c r="L929" s="137">
        <f t="shared" si="108"/>
        <v>0</v>
      </c>
    </row>
    <row r="930" spans="1:12" x14ac:dyDescent="0.25">
      <c r="A930" s="92">
        <f t="shared" si="105"/>
        <v>47</v>
      </c>
      <c r="B930" s="46" t="s">
        <v>1188</v>
      </c>
      <c r="C930" s="30">
        <v>3168.96</v>
      </c>
      <c r="D930" s="30"/>
      <c r="E930" s="30"/>
      <c r="F930" s="46">
        <f t="shared" si="101"/>
        <v>3168.96</v>
      </c>
      <c r="G930" s="93"/>
      <c r="H930" s="135">
        <f t="shared" si="102"/>
        <v>0</v>
      </c>
      <c r="I930" s="43">
        <f t="shared" si="106"/>
        <v>0</v>
      </c>
      <c r="J930" s="43"/>
      <c r="K930" s="135">
        <f t="shared" si="107"/>
        <v>0</v>
      </c>
      <c r="L930" s="137">
        <f t="shared" si="108"/>
        <v>0</v>
      </c>
    </row>
    <row r="931" spans="1:12" x14ac:dyDescent="0.25">
      <c r="A931" s="92">
        <f t="shared" si="105"/>
        <v>48</v>
      </c>
      <c r="B931" s="46" t="s">
        <v>1189</v>
      </c>
      <c r="C931" s="30">
        <v>4196.6499999999996</v>
      </c>
      <c r="D931" s="30"/>
      <c r="E931" s="30">
        <v>69.099999999999994</v>
      </c>
      <c r="F931" s="46">
        <f t="shared" si="101"/>
        <v>4265.75</v>
      </c>
      <c r="G931" s="93"/>
      <c r="H931" s="135">
        <f t="shared" si="102"/>
        <v>0</v>
      </c>
      <c r="I931" s="43">
        <f t="shared" si="106"/>
        <v>0</v>
      </c>
      <c r="J931" s="43"/>
      <c r="K931" s="135">
        <f t="shared" si="107"/>
        <v>0</v>
      </c>
      <c r="L931" s="137">
        <f t="shared" si="108"/>
        <v>0</v>
      </c>
    </row>
    <row r="932" spans="1:12" ht="13" x14ac:dyDescent="0.3">
      <c r="A932" s="92">
        <f t="shared" si="105"/>
        <v>49</v>
      </c>
      <c r="B932" s="28" t="s">
        <v>1190</v>
      </c>
      <c r="C932" s="30">
        <v>8277.0499999999993</v>
      </c>
      <c r="D932" s="30"/>
      <c r="E932" s="30"/>
      <c r="F932" s="46">
        <f t="shared" si="101"/>
        <v>8277.0499999999993</v>
      </c>
      <c r="G932" s="93"/>
      <c r="H932" s="135">
        <f t="shared" si="102"/>
        <v>0</v>
      </c>
      <c r="I932" s="43">
        <f t="shared" si="106"/>
        <v>0</v>
      </c>
      <c r="J932" s="43"/>
      <c r="K932" s="135">
        <f t="shared" si="107"/>
        <v>0</v>
      </c>
      <c r="L932" s="137">
        <f t="shared" si="108"/>
        <v>0</v>
      </c>
    </row>
    <row r="933" spans="1:12" ht="13" x14ac:dyDescent="0.3">
      <c r="A933" s="92">
        <f t="shared" si="105"/>
        <v>50</v>
      </c>
      <c r="B933" s="28" t="s">
        <v>1191</v>
      </c>
      <c r="C933" s="30">
        <v>1475.3</v>
      </c>
      <c r="D933" s="30"/>
      <c r="E933" s="30"/>
      <c r="F933" s="46">
        <f t="shared" si="101"/>
        <v>1475.3</v>
      </c>
      <c r="G933" s="93"/>
      <c r="H933" s="135">
        <f t="shared" si="102"/>
        <v>0</v>
      </c>
      <c r="I933" s="43">
        <f t="shared" si="106"/>
        <v>0</v>
      </c>
      <c r="J933" s="43"/>
      <c r="K933" s="135">
        <f t="shared" si="107"/>
        <v>0</v>
      </c>
      <c r="L933" s="137">
        <f t="shared" si="108"/>
        <v>0</v>
      </c>
    </row>
    <row r="934" spans="1:12" x14ac:dyDescent="0.25">
      <c r="A934" s="92">
        <f t="shared" si="105"/>
        <v>51</v>
      </c>
      <c r="B934" s="46" t="s">
        <v>1192</v>
      </c>
      <c r="C934" s="30">
        <v>1459.86</v>
      </c>
      <c r="D934" s="30"/>
      <c r="E934" s="30"/>
      <c r="F934" s="46">
        <f t="shared" si="101"/>
        <v>1459.86</v>
      </c>
      <c r="G934" s="93"/>
      <c r="H934" s="135">
        <f t="shared" si="102"/>
        <v>0</v>
      </c>
      <c r="I934" s="43">
        <f t="shared" si="106"/>
        <v>0</v>
      </c>
      <c r="J934" s="43"/>
      <c r="K934" s="135">
        <f t="shared" si="107"/>
        <v>0</v>
      </c>
      <c r="L934" s="137">
        <f t="shared" si="108"/>
        <v>0</v>
      </c>
    </row>
    <row r="935" spans="1:12" x14ac:dyDescent="0.25">
      <c r="A935" s="92">
        <f t="shared" si="105"/>
        <v>52</v>
      </c>
      <c r="B935" s="46" t="s">
        <v>1193</v>
      </c>
      <c r="C935" s="30">
        <v>411.3</v>
      </c>
      <c r="D935" s="30"/>
      <c r="E935" s="30"/>
      <c r="F935" s="46">
        <f t="shared" si="101"/>
        <v>411.3</v>
      </c>
      <c r="G935" s="93"/>
      <c r="H935" s="135">
        <f t="shared" si="102"/>
        <v>0</v>
      </c>
      <c r="I935" s="43">
        <f t="shared" si="106"/>
        <v>0</v>
      </c>
      <c r="J935" s="43"/>
      <c r="K935" s="135">
        <f t="shared" si="107"/>
        <v>0</v>
      </c>
      <c r="L935" s="137">
        <f t="shared" si="108"/>
        <v>0</v>
      </c>
    </row>
    <row r="936" spans="1:12" x14ac:dyDescent="0.25">
      <c r="A936" s="92">
        <f t="shared" si="105"/>
        <v>53</v>
      </c>
      <c r="B936" s="46" t="s">
        <v>1194</v>
      </c>
      <c r="C936" s="30">
        <v>402.8</v>
      </c>
      <c r="D936" s="30"/>
      <c r="E936" s="30"/>
      <c r="F936" s="46">
        <f t="shared" si="101"/>
        <v>402.8</v>
      </c>
      <c r="G936" s="93"/>
      <c r="H936" s="135">
        <f t="shared" si="102"/>
        <v>0</v>
      </c>
      <c r="I936" s="43">
        <f t="shared" si="106"/>
        <v>0</v>
      </c>
      <c r="J936" s="43"/>
      <c r="K936" s="135">
        <f t="shared" si="107"/>
        <v>0</v>
      </c>
      <c r="L936" s="137">
        <f t="shared" si="108"/>
        <v>0</v>
      </c>
    </row>
    <row r="937" spans="1:12" x14ac:dyDescent="0.25">
      <c r="A937" s="92">
        <f t="shared" si="105"/>
        <v>54</v>
      </c>
      <c r="B937" s="46" t="s">
        <v>1195</v>
      </c>
      <c r="C937" s="30">
        <v>142.9</v>
      </c>
      <c r="D937" s="30"/>
      <c r="E937" s="30"/>
      <c r="F937" s="46">
        <f t="shared" si="101"/>
        <v>142.9</v>
      </c>
      <c r="G937" s="93"/>
      <c r="H937" s="135">
        <f t="shared" si="102"/>
        <v>0</v>
      </c>
      <c r="I937" s="43">
        <f t="shared" si="106"/>
        <v>0</v>
      </c>
      <c r="J937" s="43"/>
      <c r="K937" s="135">
        <f t="shared" si="107"/>
        <v>0</v>
      </c>
      <c r="L937" s="137">
        <f t="shared" si="108"/>
        <v>0</v>
      </c>
    </row>
    <row r="938" spans="1:12" x14ac:dyDescent="0.25">
      <c r="A938" s="92">
        <f t="shared" si="105"/>
        <v>55</v>
      </c>
      <c r="B938" s="46" t="s">
        <v>1196</v>
      </c>
      <c r="C938" s="30">
        <v>776.7</v>
      </c>
      <c r="D938" s="30"/>
      <c r="E938" s="30"/>
      <c r="F938" s="46">
        <f t="shared" si="101"/>
        <v>776.7</v>
      </c>
      <c r="G938" s="93"/>
      <c r="H938" s="135">
        <f t="shared" si="102"/>
        <v>0</v>
      </c>
      <c r="I938" s="43">
        <f t="shared" si="106"/>
        <v>0</v>
      </c>
      <c r="J938" s="43"/>
      <c r="K938" s="135">
        <f t="shared" si="107"/>
        <v>0</v>
      </c>
      <c r="L938" s="137">
        <f t="shared" si="108"/>
        <v>0</v>
      </c>
    </row>
    <row r="939" spans="1:12" x14ac:dyDescent="0.25">
      <c r="A939" s="92">
        <f t="shared" si="105"/>
        <v>56</v>
      </c>
      <c r="B939" s="46" t="s">
        <v>1197</v>
      </c>
      <c r="C939" s="30">
        <v>159.5</v>
      </c>
      <c r="D939" s="30"/>
      <c r="E939" s="30"/>
      <c r="F939" s="46">
        <f t="shared" si="101"/>
        <v>159.5</v>
      </c>
      <c r="G939" s="93"/>
      <c r="H939" s="135">
        <f t="shared" si="102"/>
        <v>0</v>
      </c>
      <c r="I939" s="43">
        <f t="shared" si="106"/>
        <v>0</v>
      </c>
      <c r="J939" s="43"/>
      <c r="K939" s="135">
        <f t="shared" si="107"/>
        <v>0</v>
      </c>
      <c r="L939" s="137">
        <f t="shared" si="108"/>
        <v>0</v>
      </c>
    </row>
    <row r="940" spans="1:12" x14ac:dyDescent="0.25">
      <c r="A940" s="92">
        <f t="shared" si="105"/>
        <v>57</v>
      </c>
      <c r="B940" s="46" t="s">
        <v>1198</v>
      </c>
      <c r="C940" s="30">
        <v>8044.64</v>
      </c>
      <c r="D940" s="30"/>
      <c r="E940" s="30"/>
      <c r="F940" s="46">
        <f t="shared" si="101"/>
        <v>8044.64</v>
      </c>
      <c r="G940" s="93"/>
      <c r="H940" s="135">
        <f t="shared" si="102"/>
        <v>0</v>
      </c>
      <c r="I940" s="43">
        <f t="shared" si="106"/>
        <v>0</v>
      </c>
      <c r="J940" s="43"/>
      <c r="K940" s="135">
        <f t="shared" si="107"/>
        <v>0</v>
      </c>
      <c r="L940" s="137">
        <f t="shared" si="108"/>
        <v>0</v>
      </c>
    </row>
    <row r="941" spans="1:12" x14ac:dyDescent="0.25">
      <c r="A941" s="92">
        <f t="shared" si="105"/>
        <v>58</v>
      </c>
      <c r="B941" s="46" t="s">
        <v>1199</v>
      </c>
      <c r="C941" s="30">
        <v>3996.29</v>
      </c>
      <c r="D941" s="30"/>
      <c r="E941" s="30"/>
      <c r="F941" s="46">
        <f t="shared" si="101"/>
        <v>3996.29</v>
      </c>
      <c r="G941" s="93"/>
      <c r="H941" s="135">
        <f t="shared" si="102"/>
        <v>0</v>
      </c>
      <c r="I941" s="43">
        <f t="shared" si="106"/>
        <v>0</v>
      </c>
      <c r="J941" s="43"/>
      <c r="K941" s="135">
        <f t="shared" si="107"/>
        <v>0</v>
      </c>
      <c r="L941" s="137">
        <f t="shared" si="108"/>
        <v>0</v>
      </c>
    </row>
    <row r="942" spans="1:12" x14ac:dyDescent="0.25">
      <c r="A942" s="92">
        <f t="shared" si="105"/>
        <v>59</v>
      </c>
      <c r="B942" s="46" t="s">
        <v>1200</v>
      </c>
      <c r="C942" s="30">
        <v>69.53</v>
      </c>
      <c r="D942" s="30"/>
      <c r="E942" s="30"/>
      <c r="F942" s="46">
        <f t="shared" si="101"/>
        <v>69.53</v>
      </c>
      <c r="G942" s="93"/>
      <c r="H942" s="135">
        <f t="shared" si="102"/>
        <v>0</v>
      </c>
      <c r="I942" s="43">
        <f t="shared" si="106"/>
        <v>0</v>
      </c>
      <c r="J942" s="43"/>
      <c r="K942" s="135">
        <f t="shared" si="107"/>
        <v>0</v>
      </c>
      <c r="L942" s="137">
        <f t="shared" si="108"/>
        <v>0</v>
      </c>
    </row>
    <row r="943" spans="1:12" x14ac:dyDescent="0.25">
      <c r="A943" s="92">
        <f t="shared" si="105"/>
        <v>60</v>
      </c>
      <c r="B943" s="46" t="s">
        <v>1201</v>
      </c>
      <c r="C943" s="30">
        <v>3450.5</v>
      </c>
      <c r="D943" s="30"/>
      <c r="E943" s="30"/>
      <c r="F943" s="46">
        <f t="shared" si="101"/>
        <v>3450.5</v>
      </c>
      <c r="G943" s="93"/>
      <c r="H943" s="135">
        <f t="shared" ref="H943:H948" si="109">G943</f>
        <v>0</v>
      </c>
      <c r="I943" s="43">
        <f t="shared" si="106"/>
        <v>0</v>
      </c>
      <c r="J943" s="43"/>
      <c r="K943" s="135">
        <f t="shared" si="107"/>
        <v>0</v>
      </c>
      <c r="L943" s="137">
        <f t="shared" si="108"/>
        <v>0</v>
      </c>
    </row>
    <row r="944" spans="1:12" x14ac:dyDescent="0.25">
      <c r="A944" s="92">
        <f t="shared" si="105"/>
        <v>61</v>
      </c>
      <c r="B944" s="46" t="s">
        <v>1202</v>
      </c>
      <c r="C944" s="30">
        <v>46</v>
      </c>
      <c r="D944" s="30"/>
      <c r="E944" s="30"/>
      <c r="F944" s="46">
        <f t="shared" ref="F944:F948" si="110">C944+D944+E944</f>
        <v>46</v>
      </c>
      <c r="G944" s="93"/>
      <c r="H944" s="135">
        <f t="shared" si="109"/>
        <v>0</v>
      </c>
      <c r="I944" s="43">
        <f t="shared" si="106"/>
        <v>0</v>
      </c>
      <c r="J944" s="43"/>
      <c r="K944" s="135">
        <f t="shared" si="107"/>
        <v>0</v>
      </c>
      <c r="L944" s="137">
        <f t="shared" si="108"/>
        <v>0</v>
      </c>
    </row>
    <row r="945" spans="1:12" x14ac:dyDescent="0.25">
      <c r="A945" s="92">
        <f t="shared" si="105"/>
        <v>62</v>
      </c>
      <c r="B945" s="46" t="s">
        <v>1244</v>
      </c>
      <c r="C945" s="30">
        <v>3217.4</v>
      </c>
      <c r="D945" s="30"/>
      <c r="E945" s="30"/>
      <c r="F945" s="46">
        <f t="shared" si="110"/>
        <v>3217.4</v>
      </c>
      <c r="G945" s="93"/>
      <c r="H945" s="135">
        <f t="shared" si="109"/>
        <v>0</v>
      </c>
      <c r="I945" s="43">
        <f t="shared" si="106"/>
        <v>0</v>
      </c>
      <c r="J945" s="43"/>
      <c r="K945" s="135">
        <f t="shared" si="107"/>
        <v>0</v>
      </c>
      <c r="L945" s="137">
        <f t="shared" si="108"/>
        <v>0</v>
      </c>
    </row>
    <row r="946" spans="1:12" x14ac:dyDescent="0.25">
      <c r="A946" s="92">
        <f t="shared" si="105"/>
        <v>63</v>
      </c>
      <c r="B946" s="46" t="s">
        <v>1245</v>
      </c>
      <c r="C946" s="30">
        <v>3196.1</v>
      </c>
      <c r="D946" s="30"/>
      <c r="E946" s="30"/>
      <c r="F946" s="46">
        <f t="shared" si="110"/>
        <v>3196.1</v>
      </c>
      <c r="G946" s="93"/>
      <c r="H946" s="135">
        <f t="shared" si="109"/>
        <v>0</v>
      </c>
      <c r="I946" s="43">
        <f>H946*0.3677</f>
        <v>0</v>
      </c>
      <c r="J946" s="43"/>
      <c r="K946" s="135">
        <f t="shared" si="107"/>
        <v>0</v>
      </c>
      <c r="L946" s="137">
        <f t="shared" si="108"/>
        <v>0</v>
      </c>
    </row>
    <row r="947" spans="1:12" x14ac:dyDescent="0.25">
      <c r="A947" s="92">
        <f t="shared" si="105"/>
        <v>64</v>
      </c>
      <c r="B947" s="46" t="s">
        <v>1246</v>
      </c>
      <c r="C947" s="30">
        <v>1632.1</v>
      </c>
      <c r="D947" s="30"/>
      <c r="E947" s="30"/>
      <c r="F947" s="46">
        <f t="shared" si="110"/>
        <v>1632.1</v>
      </c>
      <c r="G947" s="93"/>
      <c r="H947" s="135">
        <f t="shared" si="109"/>
        <v>0</v>
      </c>
      <c r="I947" s="43">
        <f>H947*0.3677</f>
        <v>0</v>
      </c>
      <c r="J947" s="43"/>
      <c r="K947" s="135">
        <f t="shared" si="107"/>
        <v>0</v>
      </c>
      <c r="L947" s="137">
        <f t="shared" si="108"/>
        <v>0</v>
      </c>
    </row>
    <row r="948" spans="1:12" x14ac:dyDescent="0.25">
      <c r="A948" s="92">
        <f t="shared" si="105"/>
        <v>65</v>
      </c>
      <c r="B948" s="46" t="s">
        <v>572</v>
      </c>
      <c r="C948" s="94">
        <v>3084.1</v>
      </c>
      <c r="D948" s="48"/>
      <c r="E948" s="48">
        <v>109.7</v>
      </c>
      <c r="F948" s="46">
        <f t="shared" si="110"/>
        <v>3193.7999999999997</v>
      </c>
      <c r="G948" s="93"/>
      <c r="H948" s="135">
        <f t="shared" si="109"/>
        <v>0</v>
      </c>
      <c r="I948" s="43">
        <f>H948*0.3677</f>
        <v>0</v>
      </c>
      <c r="J948" s="43"/>
      <c r="K948" s="135">
        <f t="shared" si="107"/>
        <v>0</v>
      </c>
      <c r="L948" s="137">
        <f t="shared" ref="L948:L949" si="111">(H948+I948+J948+K948)/F948</f>
        <v>0</v>
      </c>
    </row>
    <row r="949" spans="1:12" ht="13" x14ac:dyDescent="0.3">
      <c r="A949" s="92"/>
      <c r="B949" s="46" t="s">
        <v>1203</v>
      </c>
      <c r="C949" s="53">
        <f>SUM(C884:C948)</f>
        <v>179704.92999999996</v>
      </c>
      <c r="D949" s="53">
        <f t="shared" ref="D949:K949" si="112">SUM(D884:D948)</f>
        <v>939.9</v>
      </c>
      <c r="E949" s="53">
        <f t="shared" si="112"/>
        <v>3844.0999999999995</v>
      </c>
      <c r="F949" s="53">
        <f t="shared" si="112"/>
        <v>184488.92999999996</v>
      </c>
      <c r="G949" s="53">
        <f t="shared" si="112"/>
        <v>0</v>
      </c>
      <c r="H949" s="53">
        <f t="shared" si="112"/>
        <v>0</v>
      </c>
      <c r="I949" s="53">
        <f t="shared" si="112"/>
        <v>0</v>
      </c>
      <c r="J949" s="53">
        <f t="shared" si="112"/>
        <v>0</v>
      </c>
      <c r="K949" s="53">
        <f t="shared" si="112"/>
        <v>0</v>
      </c>
      <c r="L949" s="137">
        <f t="shared" si="111"/>
        <v>0</v>
      </c>
    </row>
    <row r="950" spans="1:12" ht="15.75" customHeight="1" x14ac:dyDescent="0.3">
      <c r="A950" s="530" t="s">
        <v>1876</v>
      </c>
      <c r="B950" s="531"/>
      <c r="C950" s="531"/>
      <c r="D950" s="531"/>
      <c r="E950" s="531"/>
      <c r="F950" s="531"/>
      <c r="G950" s="531"/>
      <c r="H950" s="531"/>
      <c r="I950" s="531"/>
      <c r="J950" s="531"/>
      <c r="K950" s="531"/>
      <c r="L950" s="532"/>
    </row>
    <row r="951" spans="1:12" x14ac:dyDescent="0.25">
      <c r="A951" s="64">
        <v>1</v>
      </c>
      <c r="B951" s="46" t="s">
        <v>1205</v>
      </c>
      <c r="C951" s="46">
        <v>653.70000000000005</v>
      </c>
      <c r="D951" s="46">
        <v>37.5</v>
      </c>
      <c r="E951" s="46">
        <v>147.30000000000001</v>
      </c>
      <c r="F951" s="46">
        <f>C951+D951+E951</f>
        <v>838.5</v>
      </c>
      <c r="G951" s="146"/>
      <c r="H951" s="135">
        <f>G951</f>
        <v>0</v>
      </c>
      <c r="I951" s="43">
        <f>H951*0.3677</f>
        <v>0</v>
      </c>
      <c r="J951" s="43"/>
      <c r="K951" s="135">
        <f t="shared" ref="K951:K1014" si="113">G951*408.88</f>
        <v>0</v>
      </c>
      <c r="L951" s="82">
        <f t="shared" ref="L951:L1014" si="114">(H951+I951+J951+K951)/F951</f>
        <v>0</v>
      </c>
    </row>
    <row r="952" spans="1:12" x14ac:dyDescent="0.25">
      <c r="A952" s="65">
        <f>A951+1</f>
        <v>2</v>
      </c>
      <c r="B952" s="46" t="s">
        <v>1206</v>
      </c>
      <c r="C952" s="46">
        <v>244</v>
      </c>
      <c r="D952" s="46"/>
      <c r="E952" s="46"/>
      <c r="F952" s="46">
        <f>C952+D952+E952</f>
        <v>244</v>
      </c>
      <c r="G952" s="93"/>
      <c r="H952" s="135">
        <f>G952</f>
        <v>0</v>
      </c>
      <c r="I952" s="43">
        <f>H952*0.3677</f>
        <v>0</v>
      </c>
      <c r="J952" s="43"/>
      <c r="K952" s="135">
        <f t="shared" si="113"/>
        <v>0</v>
      </c>
      <c r="L952" s="82">
        <f t="shared" si="114"/>
        <v>0</v>
      </c>
    </row>
    <row r="953" spans="1:12" x14ac:dyDescent="0.25">
      <c r="A953" s="65">
        <f t="shared" ref="A953:A1016" si="115">A952+1</f>
        <v>3</v>
      </c>
      <c r="B953" s="46" t="s">
        <v>1207</v>
      </c>
      <c r="C953" s="46">
        <v>279.89999999999998</v>
      </c>
      <c r="D953" s="46"/>
      <c r="E953" s="46"/>
      <c r="F953" s="46">
        <f t="shared" ref="F953:F1015" si="116">C953+D953+E953</f>
        <v>279.89999999999998</v>
      </c>
      <c r="G953" s="93"/>
      <c r="H953" s="135">
        <f t="shared" ref="H953:H1015" si="117">G953</f>
        <v>0</v>
      </c>
      <c r="I953" s="43">
        <f t="shared" ref="I953:I1015" si="118">H953*0.3677</f>
        <v>0</v>
      </c>
      <c r="J953" s="43"/>
      <c r="K953" s="135">
        <f t="shared" si="113"/>
        <v>0</v>
      </c>
      <c r="L953" s="82">
        <f t="shared" si="114"/>
        <v>0</v>
      </c>
    </row>
    <row r="954" spans="1:12" x14ac:dyDescent="0.25">
      <c r="A954" s="65">
        <f t="shared" si="115"/>
        <v>4</v>
      </c>
      <c r="B954" s="46" t="s">
        <v>1208</v>
      </c>
      <c r="C954" s="46">
        <v>107.3</v>
      </c>
      <c r="D954" s="46"/>
      <c r="E954" s="46"/>
      <c r="F954" s="46">
        <f t="shared" si="116"/>
        <v>107.3</v>
      </c>
      <c r="G954" s="93"/>
      <c r="H954" s="135">
        <f t="shared" si="117"/>
        <v>0</v>
      </c>
      <c r="I954" s="43">
        <f t="shared" si="118"/>
        <v>0</v>
      </c>
      <c r="J954" s="43"/>
      <c r="K954" s="135">
        <f t="shared" si="113"/>
        <v>0</v>
      </c>
      <c r="L954" s="82">
        <f t="shared" si="114"/>
        <v>0</v>
      </c>
    </row>
    <row r="955" spans="1:12" x14ac:dyDescent="0.25">
      <c r="A955" s="65">
        <f t="shared" si="115"/>
        <v>5</v>
      </c>
      <c r="B955" s="46" t="s">
        <v>1210</v>
      </c>
      <c r="C955" s="46">
        <v>149.30000000000001</v>
      </c>
      <c r="D955" s="46"/>
      <c r="E955" s="46"/>
      <c r="F955" s="46">
        <f t="shared" si="116"/>
        <v>149.30000000000001</v>
      </c>
      <c r="G955" s="93"/>
      <c r="H955" s="135">
        <f t="shared" si="117"/>
        <v>0</v>
      </c>
      <c r="I955" s="43">
        <f t="shared" si="118"/>
        <v>0</v>
      </c>
      <c r="J955" s="43"/>
      <c r="K955" s="135">
        <f t="shared" si="113"/>
        <v>0</v>
      </c>
      <c r="L955" s="82">
        <f t="shared" si="114"/>
        <v>0</v>
      </c>
    </row>
    <row r="956" spans="1:12" x14ac:dyDescent="0.25">
      <c r="A956" s="65">
        <f t="shared" si="115"/>
        <v>6</v>
      </c>
      <c r="B956" s="46" t="s">
        <v>1211</v>
      </c>
      <c r="C956" s="46">
        <v>111.1</v>
      </c>
      <c r="D956" s="46">
        <v>25.8</v>
      </c>
      <c r="E956" s="46"/>
      <c r="F956" s="46">
        <f t="shared" si="116"/>
        <v>136.9</v>
      </c>
      <c r="G956" s="93"/>
      <c r="H956" s="135">
        <f t="shared" si="117"/>
        <v>0</v>
      </c>
      <c r="I956" s="43">
        <f t="shared" si="118"/>
        <v>0</v>
      </c>
      <c r="J956" s="43"/>
      <c r="K956" s="135">
        <f t="shared" si="113"/>
        <v>0</v>
      </c>
      <c r="L956" s="82">
        <f t="shared" si="114"/>
        <v>0</v>
      </c>
    </row>
    <row r="957" spans="1:12" x14ac:dyDescent="0.25">
      <c r="A957" s="65">
        <f t="shared" si="115"/>
        <v>7</v>
      </c>
      <c r="B957" s="46" t="s">
        <v>1212</v>
      </c>
      <c r="C957" s="46">
        <v>131.5</v>
      </c>
      <c r="D957" s="46"/>
      <c r="E957" s="46"/>
      <c r="F957" s="46">
        <f t="shared" si="116"/>
        <v>131.5</v>
      </c>
      <c r="G957" s="93"/>
      <c r="H957" s="135">
        <f t="shared" si="117"/>
        <v>0</v>
      </c>
      <c r="I957" s="43">
        <f t="shared" si="118"/>
        <v>0</v>
      </c>
      <c r="J957" s="43"/>
      <c r="K957" s="135">
        <f t="shared" si="113"/>
        <v>0</v>
      </c>
      <c r="L957" s="82">
        <f t="shared" si="114"/>
        <v>0</v>
      </c>
    </row>
    <row r="958" spans="1:12" x14ac:dyDescent="0.25">
      <c r="A958" s="65">
        <f t="shared" si="115"/>
        <v>8</v>
      </c>
      <c r="B958" s="46" t="s">
        <v>1213</v>
      </c>
      <c r="C958" s="46">
        <v>164</v>
      </c>
      <c r="D958" s="46"/>
      <c r="E958" s="46"/>
      <c r="F958" s="46">
        <f t="shared" si="116"/>
        <v>164</v>
      </c>
      <c r="G958" s="93"/>
      <c r="H958" s="135">
        <f t="shared" si="117"/>
        <v>0</v>
      </c>
      <c r="I958" s="43">
        <f t="shared" si="118"/>
        <v>0</v>
      </c>
      <c r="J958" s="43"/>
      <c r="K958" s="135">
        <f t="shared" si="113"/>
        <v>0</v>
      </c>
      <c r="L958" s="82">
        <f t="shared" si="114"/>
        <v>0</v>
      </c>
    </row>
    <row r="959" spans="1:12" x14ac:dyDescent="0.25">
      <c r="A959" s="65">
        <f t="shared" si="115"/>
        <v>9</v>
      </c>
      <c r="B959" s="46" t="s">
        <v>1214</v>
      </c>
      <c r="C959" s="46">
        <v>183.5</v>
      </c>
      <c r="D959" s="46"/>
      <c r="E959" s="46"/>
      <c r="F959" s="46">
        <f t="shared" si="116"/>
        <v>183.5</v>
      </c>
      <c r="G959" s="93"/>
      <c r="H959" s="135">
        <f t="shared" si="117"/>
        <v>0</v>
      </c>
      <c r="I959" s="43">
        <f t="shared" si="118"/>
        <v>0</v>
      </c>
      <c r="J959" s="43"/>
      <c r="K959" s="135">
        <f t="shared" si="113"/>
        <v>0</v>
      </c>
      <c r="L959" s="82">
        <f t="shared" si="114"/>
        <v>0</v>
      </c>
    </row>
    <row r="960" spans="1:12" x14ac:dyDescent="0.25">
      <c r="A960" s="65">
        <f t="shared" si="115"/>
        <v>10</v>
      </c>
      <c r="B960" s="46" t="s">
        <v>1215</v>
      </c>
      <c r="C960" s="46">
        <v>4270.7</v>
      </c>
      <c r="D960" s="46"/>
      <c r="E960" s="46"/>
      <c r="F960" s="46">
        <f t="shared" si="116"/>
        <v>4270.7</v>
      </c>
      <c r="G960" s="93"/>
      <c r="H960" s="135">
        <f t="shared" si="117"/>
        <v>0</v>
      </c>
      <c r="I960" s="43">
        <f t="shared" si="118"/>
        <v>0</v>
      </c>
      <c r="J960" s="43"/>
      <c r="K960" s="135">
        <f t="shared" si="113"/>
        <v>0</v>
      </c>
      <c r="L960" s="82">
        <f t="shared" si="114"/>
        <v>0</v>
      </c>
    </row>
    <row r="961" spans="1:12" x14ac:dyDescent="0.25">
      <c r="A961" s="65">
        <f t="shared" si="115"/>
        <v>11</v>
      </c>
      <c r="B961" s="46" t="s">
        <v>1216</v>
      </c>
      <c r="C961" s="46">
        <v>2670.7</v>
      </c>
      <c r="D961" s="46"/>
      <c r="E961" s="46"/>
      <c r="F961" s="46">
        <f t="shared" si="116"/>
        <v>2670.7</v>
      </c>
      <c r="G961" s="93"/>
      <c r="H961" s="135">
        <f t="shared" si="117"/>
        <v>0</v>
      </c>
      <c r="I961" s="43">
        <f t="shared" si="118"/>
        <v>0</v>
      </c>
      <c r="J961" s="43"/>
      <c r="K961" s="135">
        <f t="shared" si="113"/>
        <v>0</v>
      </c>
      <c r="L961" s="82">
        <f t="shared" si="114"/>
        <v>0</v>
      </c>
    </row>
    <row r="962" spans="1:12" x14ac:dyDescent="0.25">
      <c r="A962" s="65">
        <f t="shared" si="115"/>
        <v>12</v>
      </c>
      <c r="B962" s="46" t="s">
        <v>1217</v>
      </c>
      <c r="C962" s="46">
        <v>463.7</v>
      </c>
      <c r="D962" s="46"/>
      <c r="E962" s="46">
        <v>121.1</v>
      </c>
      <c r="F962" s="46">
        <f t="shared" si="116"/>
        <v>584.79999999999995</v>
      </c>
      <c r="G962" s="93"/>
      <c r="H962" s="135">
        <f t="shared" si="117"/>
        <v>0</v>
      </c>
      <c r="I962" s="43">
        <f t="shared" si="118"/>
        <v>0</v>
      </c>
      <c r="J962" s="43"/>
      <c r="K962" s="135">
        <f t="shared" si="113"/>
        <v>0</v>
      </c>
      <c r="L962" s="82">
        <f t="shared" si="114"/>
        <v>0</v>
      </c>
    </row>
    <row r="963" spans="1:12" x14ac:dyDescent="0.25">
      <c r="A963" s="65">
        <f t="shared" si="115"/>
        <v>13</v>
      </c>
      <c r="B963" s="46" t="s">
        <v>1218</v>
      </c>
      <c r="C963" s="46">
        <v>892.4</v>
      </c>
      <c r="D963" s="46"/>
      <c r="E963" s="46"/>
      <c r="F963" s="46">
        <f t="shared" si="116"/>
        <v>892.4</v>
      </c>
      <c r="G963" s="93"/>
      <c r="H963" s="135">
        <f t="shared" si="117"/>
        <v>0</v>
      </c>
      <c r="I963" s="43">
        <f t="shared" si="118"/>
        <v>0</v>
      </c>
      <c r="J963" s="43"/>
      <c r="K963" s="135">
        <f t="shared" si="113"/>
        <v>0</v>
      </c>
      <c r="L963" s="82">
        <f t="shared" si="114"/>
        <v>0</v>
      </c>
    </row>
    <row r="964" spans="1:12" x14ac:dyDescent="0.25">
      <c r="A964" s="65">
        <f t="shared" si="115"/>
        <v>14</v>
      </c>
      <c r="B964" s="46" t="s">
        <v>1219</v>
      </c>
      <c r="C964" s="46">
        <v>481.8</v>
      </c>
      <c r="D964" s="46"/>
      <c r="E964" s="46">
        <v>50.8</v>
      </c>
      <c r="F964" s="46">
        <f t="shared" si="116"/>
        <v>532.6</v>
      </c>
      <c r="G964" s="93"/>
      <c r="H964" s="135">
        <f t="shared" si="117"/>
        <v>0</v>
      </c>
      <c r="I964" s="43">
        <f t="shared" si="118"/>
        <v>0</v>
      </c>
      <c r="J964" s="43"/>
      <c r="K964" s="135">
        <f t="shared" si="113"/>
        <v>0</v>
      </c>
      <c r="L964" s="82">
        <f t="shared" si="114"/>
        <v>0</v>
      </c>
    </row>
    <row r="965" spans="1:12" x14ac:dyDescent="0.25">
      <c r="A965" s="65">
        <f t="shared" si="115"/>
        <v>15</v>
      </c>
      <c r="B965" s="46" t="s">
        <v>1220</v>
      </c>
      <c r="C965" s="46">
        <v>340.1</v>
      </c>
      <c r="D965" s="46"/>
      <c r="E965" s="46"/>
      <c r="F965" s="46">
        <f t="shared" si="116"/>
        <v>340.1</v>
      </c>
      <c r="G965" s="93"/>
      <c r="H965" s="135">
        <f t="shared" si="117"/>
        <v>0</v>
      </c>
      <c r="I965" s="43">
        <f t="shared" si="118"/>
        <v>0</v>
      </c>
      <c r="J965" s="43"/>
      <c r="K965" s="135">
        <f t="shared" si="113"/>
        <v>0</v>
      </c>
      <c r="L965" s="82">
        <f t="shared" si="114"/>
        <v>0</v>
      </c>
    </row>
    <row r="966" spans="1:12" x14ac:dyDescent="0.25">
      <c r="A966" s="65">
        <f t="shared" si="115"/>
        <v>16</v>
      </c>
      <c r="B966" s="46" t="s">
        <v>1221</v>
      </c>
      <c r="C966" s="46">
        <v>449.9</v>
      </c>
      <c r="D966" s="46"/>
      <c r="E966" s="46">
        <v>99.3</v>
      </c>
      <c r="F966" s="46">
        <f t="shared" si="116"/>
        <v>549.19999999999993</v>
      </c>
      <c r="G966" s="93"/>
      <c r="H966" s="135">
        <f t="shared" si="117"/>
        <v>0</v>
      </c>
      <c r="I966" s="43">
        <f t="shared" si="118"/>
        <v>0</v>
      </c>
      <c r="J966" s="43"/>
      <c r="K966" s="135">
        <f t="shared" si="113"/>
        <v>0</v>
      </c>
      <c r="L966" s="82">
        <f t="shared" si="114"/>
        <v>0</v>
      </c>
    </row>
    <row r="967" spans="1:12" x14ac:dyDescent="0.25">
      <c r="A967" s="65">
        <f t="shared" si="115"/>
        <v>17</v>
      </c>
      <c r="B967" s="46" t="s">
        <v>1222</v>
      </c>
      <c r="C967" s="46">
        <v>855.5</v>
      </c>
      <c r="D967" s="46"/>
      <c r="E967" s="46">
        <v>188</v>
      </c>
      <c r="F967" s="46">
        <f t="shared" si="116"/>
        <v>1043.5</v>
      </c>
      <c r="G967" s="93"/>
      <c r="H967" s="135">
        <f t="shared" si="117"/>
        <v>0</v>
      </c>
      <c r="I967" s="43">
        <f t="shared" si="118"/>
        <v>0</v>
      </c>
      <c r="J967" s="43"/>
      <c r="K967" s="135">
        <f t="shared" si="113"/>
        <v>0</v>
      </c>
      <c r="L967" s="82">
        <f t="shared" si="114"/>
        <v>0</v>
      </c>
    </row>
    <row r="968" spans="1:12" x14ac:dyDescent="0.25">
      <c r="A968" s="65">
        <f t="shared" si="115"/>
        <v>18</v>
      </c>
      <c r="B968" s="46" t="s">
        <v>1223</v>
      </c>
      <c r="C968" s="46">
        <v>851.2</v>
      </c>
      <c r="D968" s="46"/>
      <c r="E968" s="46">
        <v>76.2</v>
      </c>
      <c r="F968" s="46">
        <f t="shared" si="116"/>
        <v>927.40000000000009</v>
      </c>
      <c r="G968" s="93"/>
      <c r="H968" s="135">
        <f t="shared" si="117"/>
        <v>0</v>
      </c>
      <c r="I968" s="43">
        <f t="shared" si="118"/>
        <v>0</v>
      </c>
      <c r="J968" s="43"/>
      <c r="K968" s="135">
        <f t="shared" si="113"/>
        <v>0</v>
      </c>
      <c r="L968" s="82">
        <f t="shared" si="114"/>
        <v>0</v>
      </c>
    </row>
    <row r="969" spans="1:12" x14ac:dyDescent="0.25">
      <c r="A969" s="65">
        <f t="shared" si="115"/>
        <v>19</v>
      </c>
      <c r="B969" s="46" t="s">
        <v>1224</v>
      </c>
      <c r="C969" s="46">
        <v>544.4</v>
      </c>
      <c r="D969" s="46">
        <v>105.8</v>
      </c>
      <c r="E969" s="46">
        <v>74</v>
      </c>
      <c r="F969" s="46">
        <f t="shared" si="116"/>
        <v>724.19999999999993</v>
      </c>
      <c r="G969" s="93"/>
      <c r="H969" s="135">
        <f t="shared" si="117"/>
        <v>0</v>
      </c>
      <c r="I969" s="43">
        <f t="shared" si="118"/>
        <v>0</v>
      </c>
      <c r="J969" s="43"/>
      <c r="K969" s="135">
        <f t="shared" si="113"/>
        <v>0</v>
      </c>
      <c r="L969" s="82">
        <f t="shared" si="114"/>
        <v>0</v>
      </c>
    </row>
    <row r="970" spans="1:12" x14ac:dyDescent="0.25">
      <c r="A970" s="65">
        <f t="shared" si="115"/>
        <v>20</v>
      </c>
      <c r="B970" s="46" t="s">
        <v>1225</v>
      </c>
      <c r="C970" s="46">
        <v>252.4</v>
      </c>
      <c r="D970" s="46">
        <v>53</v>
      </c>
      <c r="E970" s="46">
        <v>35.4</v>
      </c>
      <c r="F970" s="46">
        <f t="shared" si="116"/>
        <v>340.79999999999995</v>
      </c>
      <c r="G970" s="93"/>
      <c r="H970" s="135">
        <f t="shared" si="117"/>
        <v>0</v>
      </c>
      <c r="I970" s="43">
        <f t="shared" si="118"/>
        <v>0</v>
      </c>
      <c r="J970" s="43"/>
      <c r="K970" s="135">
        <f t="shared" si="113"/>
        <v>0</v>
      </c>
      <c r="L970" s="82">
        <f t="shared" si="114"/>
        <v>0</v>
      </c>
    </row>
    <row r="971" spans="1:12" x14ac:dyDescent="0.25">
      <c r="A971" s="65">
        <f t="shared" si="115"/>
        <v>21</v>
      </c>
      <c r="B971" s="46" t="s">
        <v>1226</v>
      </c>
      <c r="C971" s="46">
        <v>446.3</v>
      </c>
      <c r="D971" s="46">
        <v>12.4</v>
      </c>
      <c r="E971" s="46">
        <v>75.400000000000006</v>
      </c>
      <c r="F971" s="46">
        <f t="shared" si="116"/>
        <v>534.1</v>
      </c>
      <c r="G971" s="93"/>
      <c r="H971" s="135">
        <f t="shared" si="117"/>
        <v>0</v>
      </c>
      <c r="I971" s="43">
        <f t="shared" si="118"/>
        <v>0</v>
      </c>
      <c r="J971" s="43"/>
      <c r="K971" s="135">
        <f t="shared" si="113"/>
        <v>0</v>
      </c>
      <c r="L971" s="82">
        <f t="shared" si="114"/>
        <v>0</v>
      </c>
    </row>
    <row r="972" spans="1:12" x14ac:dyDescent="0.25">
      <c r="A972" s="65">
        <f t="shared" si="115"/>
        <v>22</v>
      </c>
      <c r="B972" s="46" t="s">
        <v>1227</v>
      </c>
      <c r="C972" s="46">
        <v>237.5</v>
      </c>
      <c r="D972" s="46"/>
      <c r="E972" s="46"/>
      <c r="F972" s="46">
        <f t="shared" si="116"/>
        <v>237.5</v>
      </c>
      <c r="G972" s="93"/>
      <c r="H972" s="135">
        <f t="shared" si="117"/>
        <v>0</v>
      </c>
      <c r="I972" s="43">
        <f t="shared" si="118"/>
        <v>0</v>
      </c>
      <c r="J972" s="43"/>
      <c r="K972" s="135">
        <f t="shared" si="113"/>
        <v>0</v>
      </c>
      <c r="L972" s="82">
        <f t="shared" si="114"/>
        <v>0</v>
      </c>
    </row>
    <row r="973" spans="1:12" x14ac:dyDescent="0.25">
      <c r="A973" s="65">
        <f t="shared" si="115"/>
        <v>23</v>
      </c>
      <c r="B973" s="46" t="s">
        <v>1228</v>
      </c>
      <c r="C973" s="46">
        <v>159.5</v>
      </c>
      <c r="D973" s="46"/>
      <c r="E973" s="46">
        <v>91.9</v>
      </c>
      <c r="F973" s="46">
        <f t="shared" si="116"/>
        <v>251.4</v>
      </c>
      <c r="G973" s="93"/>
      <c r="H973" s="135">
        <f t="shared" si="117"/>
        <v>0</v>
      </c>
      <c r="I973" s="43">
        <f t="shared" si="118"/>
        <v>0</v>
      </c>
      <c r="J973" s="43"/>
      <c r="K973" s="135">
        <f t="shared" si="113"/>
        <v>0</v>
      </c>
      <c r="L973" s="82">
        <f t="shared" si="114"/>
        <v>0</v>
      </c>
    </row>
    <row r="974" spans="1:12" x14ac:dyDescent="0.25">
      <c r="A974" s="65">
        <f t="shared" si="115"/>
        <v>24</v>
      </c>
      <c r="B974" s="46" t="s">
        <v>1229</v>
      </c>
      <c r="C974" s="46">
        <v>6036.5</v>
      </c>
      <c r="D974" s="46"/>
      <c r="E974" s="46">
        <v>57.9</v>
      </c>
      <c r="F974" s="46">
        <f t="shared" si="116"/>
        <v>6094.4</v>
      </c>
      <c r="G974" s="93"/>
      <c r="H974" s="135">
        <f t="shared" si="117"/>
        <v>0</v>
      </c>
      <c r="I974" s="43">
        <f t="shared" si="118"/>
        <v>0</v>
      </c>
      <c r="J974" s="43"/>
      <c r="K974" s="135">
        <f t="shared" si="113"/>
        <v>0</v>
      </c>
      <c r="L974" s="82">
        <f t="shared" si="114"/>
        <v>0</v>
      </c>
    </row>
    <row r="975" spans="1:12" x14ac:dyDescent="0.25">
      <c r="A975" s="65">
        <f t="shared" si="115"/>
        <v>25</v>
      </c>
      <c r="B975" s="46" t="s">
        <v>1230</v>
      </c>
      <c r="C975" s="46">
        <v>5942.78</v>
      </c>
      <c r="D975" s="46">
        <v>26.3</v>
      </c>
      <c r="E975" s="46">
        <v>169.5</v>
      </c>
      <c r="F975" s="46">
        <f t="shared" si="116"/>
        <v>6138.58</v>
      </c>
      <c r="G975" s="93"/>
      <c r="H975" s="135">
        <f t="shared" si="117"/>
        <v>0</v>
      </c>
      <c r="I975" s="43">
        <f t="shared" si="118"/>
        <v>0</v>
      </c>
      <c r="J975" s="43"/>
      <c r="K975" s="135">
        <f t="shared" si="113"/>
        <v>0</v>
      </c>
      <c r="L975" s="82">
        <f t="shared" si="114"/>
        <v>0</v>
      </c>
    </row>
    <row r="976" spans="1:12" x14ac:dyDescent="0.25">
      <c r="A976" s="65">
        <f t="shared" si="115"/>
        <v>26</v>
      </c>
      <c r="B976" s="46" t="s">
        <v>1231</v>
      </c>
      <c r="C976" s="46">
        <v>362.7</v>
      </c>
      <c r="D976" s="46"/>
      <c r="E976" s="46">
        <v>64.8</v>
      </c>
      <c r="F976" s="46">
        <f t="shared" si="116"/>
        <v>427.5</v>
      </c>
      <c r="G976" s="93"/>
      <c r="H976" s="135">
        <f t="shared" si="117"/>
        <v>0</v>
      </c>
      <c r="I976" s="43">
        <f t="shared" si="118"/>
        <v>0</v>
      </c>
      <c r="J976" s="43"/>
      <c r="K976" s="135">
        <f t="shared" si="113"/>
        <v>0</v>
      </c>
      <c r="L976" s="82">
        <f t="shared" si="114"/>
        <v>0</v>
      </c>
    </row>
    <row r="977" spans="1:12" x14ac:dyDescent="0.25">
      <c r="A977" s="65">
        <f t="shared" si="115"/>
        <v>27</v>
      </c>
      <c r="B977" s="46" t="s">
        <v>1232</v>
      </c>
      <c r="C977" s="46">
        <v>5493.7</v>
      </c>
      <c r="D977" s="46"/>
      <c r="E977" s="46"/>
      <c r="F977" s="46">
        <f t="shared" si="116"/>
        <v>5493.7</v>
      </c>
      <c r="G977" s="93"/>
      <c r="H977" s="135">
        <f t="shared" si="117"/>
        <v>0</v>
      </c>
      <c r="I977" s="43">
        <f t="shared" si="118"/>
        <v>0</v>
      </c>
      <c r="J977" s="43"/>
      <c r="K977" s="135">
        <f t="shared" si="113"/>
        <v>0</v>
      </c>
      <c r="L977" s="82">
        <f t="shared" si="114"/>
        <v>0</v>
      </c>
    </row>
    <row r="978" spans="1:12" x14ac:dyDescent="0.25">
      <c r="A978" s="65">
        <f t="shared" si="115"/>
        <v>28</v>
      </c>
      <c r="B978" s="46" t="s">
        <v>1233</v>
      </c>
      <c r="C978" s="46">
        <v>5413.1</v>
      </c>
      <c r="D978" s="46"/>
      <c r="E978" s="46">
        <v>26</v>
      </c>
      <c r="F978" s="46">
        <f t="shared" si="116"/>
        <v>5439.1</v>
      </c>
      <c r="G978" s="93"/>
      <c r="H978" s="135">
        <f t="shared" si="117"/>
        <v>0</v>
      </c>
      <c r="I978" s="43">
        <f t="shared" si="118"/>
        <v>0</v>
      </c>
      <c r="J978" s="43"/>
      <c r="K978" s="135">
        <f t="shared" si="113"/>
        <v>0</v>
      </c>
      <c r="L978" s="82">
        <f t="shared" si="114"/>
        <v>0</v>
      </c>
    </row>
    <row r="979" spans="1:12" x14ac:dyDescent="0.25">
      <c r="A979" s="65">
        <f t="shared" si="115"/>
        <v>29</v>
      </c>
      <c r="B979" s="46" t="s">
        <v>1234</v>
      </c>
      <c r="C979" s="46">
        <v>420.4</v>
      </c>
      <c r="D979" s="46"/>
      <c r="E979" s="46">
        <v>81.3</v>
      </c>
      <c r="F979" s="46">
        <f t="shared" si="116"/>
        <v>501.7</v>
      </c>
      <c r="G979" s="93"/>
      <c r="H979" s="135">
        <f t="shared" si="117"/>
        <v>0</v>
      </c>
      <c r="I979" s="43">
        <f t="shared" si="118"/>
        <v>0</v>
      </c>
      <c r="J979" s="43"/>
      <c r="K979" s="135">
        <f t="shared" si="113"/>
        <v>0</v>
      </c>
      <c r="L979" s="82">
        <f t="shared" si="114"/>
        <v>0</v>
      </c>
    </row>
    <row r="980" spans="1:12" x14ac:dyDescent="0.25">
      <c r="A980" s="65">
        <f t="shared" si="115"/>
        <v>30</v>
      </c>
      <c r="B980" s="46" t="s">
        <v>1235</v>
      </c>
      <c r="C980" s="46">
        <v>176.4</v>
      </c>
      <c r="D980" s="46"/>
      <c r="E980" s="46">
        <v>88.5</v>
      </c>
      <c r="F980" s="46">
        <f t="shared" si="116"/>
        <v>264.89999999999998</v>
      </c>
      <c r="G980" s="93"/>
      <c r="H980" s="135">
        <f t="shared" si="117"/>
        <v>0</v>
      </c>
      <c r="I980" s="43">
        <f t="shared" si="118"/>
        <v>0</v>
      </c>
      <c r="J980" s="43"/>
      <c r="K980" s="135">
        <f t="shared" si="113"/>
        <v>0</v>
      </c>
      <c r="L980" s="82">
        <f t="shared" si="114"/>
        <v>0</v>
      </c>
    </row>
    <row r="981" spans="1:12" x14ac:dyDescent="0.25">
      <c r="A981" s="65">
        <f t="shared" si="115"/>
        <v>31</v>
      </c>
      <c r="B981" s="46" t="s">
        <v>1236</v>
      </c>
      <c r="C981" s="46">
        <v>476.7</v>
      </c>
      <c r="D981" s="46"/>
      <c r="E981" s="46">
        <v>38</v>
      </c>
      <c r="F981" s="46">
        <f t="shared" si="116"/>
        <v>514.70000000000005</v>
      </c>
      <c r="G981" s="93"/>
      <c r="H981" s="135">
        <f t="shared" si="117"/>
        <v>0</v>
      </c>
      <c r="I981" s="43">
        <f t="shared" si="118"/>
        <v>0</v>
      </c>
      <c r="J981" s="43"/>
      <c r="K981" s="135">
        <f t="shared" si="113"/>
        <v>0</v>
      </c>
      <c r="L981" s="82">
        <f t="shared" si="114"/>
        <v>0</v>
      </c>
    </row>
    <row r="982" spans="1:12" x14ac:dyDescent="0.25">
      <c r="A982" s="65">
        <f t="shared" si="115"/>
        <v>32</v>
      </c>
      <c r="B982" s="46" t="s">
        <v>1241</v>
      </c>
      <c r="C982" s="46">
        <v>474.8</v>
      </c>
      <c r="D982" s="46"/>
      <c r="E982" s="46"/>
      <c r="F982" s="46">
        <f t="shared" si="116"/>
        <v>474.8</v>
      </c>
      <c r="G982" s="93"/>
      <c r="H982" s="135">
        <f t="shared" si="117"/>
        <v>0</v>
      </c>
      <c r="I982" s="43">
        <f t="shared" si="118"/>
        <v>0</v>
      </c>
      <c r="J982" s="43"/>
      <c r="K982" s="135">
        <f t="shared" si="113"/>
        <v>0</v>
      </c>
      <c r="L982" s="82">
        <f t="shared" si="114"/>
        <v>0</v>
      </c>
    </row>
    <row r="983" spans="1:12" x14ac:dyDescent="0.25">
      <c r="A983" s="65">
        <f t="shared" si="115"/>
        <v>33</v>
      </c>
      <c r="B983" s="46" t="s">
        <v>1242</v>
      </c>
      <c r="C983" s="46">
        <v>667.03</v>
      </c>
      <c r="D983" s="46"/>
      <c r="E983" s="46"/>
      <c r="F983" s="46">
        <f t="shared" si="116"/>
        <v>667.03</v>
      </c>
      <c r="G983" s="93"/>
      <c r="H983" s="135">
        <f t="shared" si="117"/>
        <v>0</v>
      </c>
      <c r="I983" s="43">
        <f t="shared" si="118"/>
        <v>0</v>
      </c>
      <c r="J983" s="43"/>
      <c r="K983" s="135">
        <f t="shared" si="113"/>
        <v>0</v>
      </c>
      <c r="L983" s="82">
        <f t="shared" si="114"/>
        <v>0</v>
      </c>
    </row>
    <row r="984" spans="1:12" x14ac:dyDescent="0.25">
      <c r="A984" s="65">
        <f t="shared" si="115"/>
        <v>34</v>
      </c>
      <c r="B984" s="46" t="s">
        <v>1243</v>
      </c>
      <c r="C984" s="46">
        <v>1023.7</v>
      </c>
      <c r="D984" s="46"/>
      <c r="E984" s="46"/>
      <c r="F984" s="46">
        <f t="shared" si="116"/>
        <v>1023.7</v>
      </c>
      <c r="G984" s="93"/>
      <c r="H984" s="135">
        <f t="shared" si="117"/>
        <v>0</v>
      </c>
      <c r="I984" s="43">
        <f t="shared" si="118"/>
        <v>0</v>
      </c>
      <c r="J984" s="43"/>
      <c r="K984" s="135">
        <f t="shared" si="113"/>
        <v>0</v>
      </c>
      <c r="L984" s="82">
        <f t="shared" si="114"/>
        <v>0</v>
      </c>
    </row>
    <row r="985" spans="1:12" x14ac:dyDescent="0.25">
      <c r="A985" s="65">
        <f t="shared" si="115"/>
        <v>35</v>
      </c>
      <c r="B985" s="46" t="s">
        <v>1247</v>
      </c>
      <c r="C985" s="46">
        <v>214.1</v>
      </c>
      <c r="D985" s="46"/>
      <c r="E985" s="46"/>
      <c r="F985" s="46">
        <f t="shared" si="116"/>
        <v>214.1</v>
      </c>
      <c r="G985" s="93"/>
      <c r="H985" s="135">
        <f t="shared" si="117"/>
        <v>0</v>
      </c>
      <c r="I985" s="43">
        <f t="shared" si="118"/>
        <v>0</v>
      </c>
      <c r="J985" s="43"/>
      <c r="K985" s="135">
        <f t="shared" si="113"/>
        <v>0</v>
      </c>
      <c r="L985" s="82">
        <f t="shared" si="114"/>
        <v>0</v>
      </c>
    </row>
    <row r="986" spans="1:12" x14ac:dyDescent="0.25">
      <c r="A986" s="65">
        <f t="shared" si="115"/>
        <v>36</v>
      </c>
      <c r="B986" s="46" t="s">
        <v>1248</v>
      </c>
      <c r="C986" s="46">
        <v>396.1</v>
      </c>
      <c r="D986" s="46"/>
      <c r="E986" s="46">
        <v>77.8</v>
      </c>
      <c r="F986" s="46">
        <f t="shared" si="116"/>
        <v>473.90000000000003</v>
      </c>
      <c r="G986" s="93"/>
      <c r="H986" s="135">
        <f t="shared" si="117"/>
        <v>0</v>
      </c>
      <c r="I986" s="43">
        <f t="shared" si="118"/>
        <v>0</v>
      </c>
      <c r="J986" s="43"/>
      <c r="K986" s="135">
        <f t="shared" si="113"/>
        <v>0</v>
      </c>
      <c r="L986" s="82">
        <f t="shared" si="114"/>
        <v>0</v>
      </c>
    </row>
    <row r="987" spans="1:12" x14ac:dyDescent="0.25">
      <c r="A987" s="65">
        <f t="shared" si="115"/>
        <v>37</v>
      </c>
      <c r="B987" s="46" t="s">
        <v>1249</v>
      </c>
      <c r="C987" s="46">
        <v>479.6</v>
      </c>
      <c r="D987" s="46"/>
      <c r="E987" s="46"/>
      <c r="F987" s="46">
        <f t="shared" si="116"/>
        <v>479.6</v>
      </c>
      <c r="G987" s="93"/>
      <c r="H987" s="135">
        <f t="shared" si="117"/>
        <v>0</v>
      </c>
      <c r="I987" s="43">
        <f t="shared" si="118"/>
        <v>0</v>
      </c>
      <c r="J987" s="43"/>
      <c r="K987" s="135">
        <f t="shared" si="113"/>
        <v>0</v>
      </c>
      <c r="L987" s="82">
        <f t="shared" si="114"/>
        <v>0</v>
      </c>
    </row>
    <row r="988" spans="1:12" x14ac:dyDescent="0.25">
      <c r="A988" s="65">
        <f t="shared" si="115"/>
        <v>38</v>
      </c>
      <c r="B988" s="46" t="s">
        <v>1250</v>
      </c>
      <c r="C988" s="46">
        <v>415.6</v>
      </c>
      <c r="D988" s="46"/>
      <c r="E988" s="46"/>
      <c r="F988" s="46">
        <f t="shared" si="116"/>
        <v>415.6</v>
      </c>
      <c r="G988" s="93"/>
      <c r="H988" s="135">
        <f t="shared" si="117"/>
        <v>0</v>
      </c>
      <c r="I988" s="43">
        <f t="shared" si="118"/>
        <v>0</v>
      </c>
      <c r="J988" s="43"/>
      <c r="K988" s="135">
        <f t="shared" si="113"/>
        <v>0</v>
      </c>
      <c r="L988" s="82">
        <f t="shared" si="114"/>
        <v>0</v>
      </c>
    </row>
    <row r="989" spans="1:12" x14ac:dyDescent="0.25">
      <c r="A989" s="65">
        <f t="shared" si="115"/>
        <v>39</v>
      </c>
      <c r="B989" s="46" t="s">
        <v>1251</v>
      </c>
      <c r="C989" s="46">
        <v>338.9</v>
      </c>
      <c r="D989" s="46"/>
      <c r="E989" s="46">
        <v>73.099999999999994</v>
      </c>
      <c r="F989" s="46">
        <f t="shared" si="116"/>
        <v>412</v>
      </c>
      <c r="G989" s="93"/>
      <c r="H989" s="135">
        <f t="shared" si="117"/>
        <v>0</v>
      </c>
      <c r="I989" s="43">
        <f t="shared" si="118"/>
        <v>0</v>
      </c>
      <c r="J989" s="43"/>
      <c r="K989" s="135">
        <f t="shared" si="113"/>
        <v>0</v>
      </c>
      <c r="L989" s="82">
        <f t="shared" si="114"/>
        <v>0</v>
      </c>
    </row>
    <row r="990" spans="1:12" x14ac:dyDescent="0.25">
      <c r="A990" s="65">
        <f t="shared" si="115"/>
        <v>40</v>
      </c>
      <c r="B990" s="46" t="s">
        <v>1252</v>
      </c>
      <c r="C990" s="46">
        <v>154.69999999999999</v>
      </c>
      <c r="D990" s="46"/>
      <c r="E990" s="46"/>
      <c r="F990" s="46">
        <f t="shared" si="116"/>
        <v>154.69999999999999</v>
      </c>
      <c r="G990" s="93"/>
      <c r="H990" s="135">
        <f t="shared" si="117"/>
        <v>0</v>
      </c>
      <c r="I990" s="43">
        <f t="shared" si="118"/>
        <v>0</v>
      </c>
      <c r="J990" s="43"/>
      <c r="K990" s="135">
        <f t="shared" si="113"/>
        <v>0</v>
      </c>
      <c r="L990" s="82">
        <f t="shared" si="114"/>
        <v>0</v>
      </c>
    </row>
    <row r="991" spans="1:12" x14ac:dyDescent="0.25">
      <c r="A991" s="65">
        <f t="shared" si="115"/>
        <v>41</v>
      </c>
      <c r="B991" s="46" t="s">
        <v>1253</v>
      </c>
      <c r="C991" s="46">
        <v>127</v>
      </c>
      <c r="D991" s="46">
        <v>51.8</v>
      </c>
      <c r="E991" s="46"/>
      <c r="F991" s="46">
        <f t="shared" si="116"/>
        <v>178.8</v>
      </c>
      <c r="G991" s="93"/>
      <c r="H991" s="135">
        <f t="shared" si="117"/>
        <v>0</v>
      </c>
      <c r="I991" s="43">
        <f t="shared" si="118"/>
        <v>0</v>
      </c>
      <c r="J991" s="43"/>
      <c r="K991" s="135">
        <f t="shared" si="113"/>
        <v>0</v>
      </c>
      <c r="L991" s="82">
        <f t="shared" si="114"/>
        <v>0</v>
      </c>
    </row>
    <row r="992" spans="1:12" x14ac:dyDescent="0.25">
      <c r="A992" s="65">
        <f t="shared" si="115"/>
        <v>42</v>
      </c>
      <c r="B992" s="46" t="s">
        <v>1254</v>
      </c>
      <c r="C992" s="46">
        <v>228.6</v>
      </c>
      <c r="D992" s="46"/>
      <c r="E992" s="46"/>
      <c r="F992" s="46">
        <f t="shared" si="116"/>
        <v>228.6</v>
      </c>
      <c r="G992" s="93"/>
      <c r="H992" s="135">
        <f t="shared" si="117"/>
        <v>0</v>
      </c>
      <c r="I992" s="43">
        <f t="shared" si="118"/>
        <v>0</v>
      </c>
      <c r="J992" s="43"/>
      <c r="K992" s="135">
        <f t="shared" si="113"/>
        <v>0</v>
      </c>
      <c r="L992" s="82">
        <f t="shared" si="114"/>
        <v>0</v>
      </c>
    </row>
    <row r="993" spans="1:12" x14ac:dyDescent="0.25">
      <c r="A993" s="65">
        <f t="shared" si="115"/>
        <v>43</v>
      </c>
      <c r="B993" s="46" t="s">
        <v>1255</v>
      </c>
      <c r="C993" s="46">
        <v>211.7</v>
      </c>
      <c r="D993" s="46"/>
      <c r="E993" s="46"/>
      <c r="F993" s="46">
        <f t="shared" si="116"/>
        <v>211.7</v>
      </c>
      <c r="G993" s="93"/>
      <c r="H993" s="135">
        <f t="shared" si="117"/>
        <v>0</v>
      </c>
      <c r="I993" s="43">
        <f t="shared" si="118"/>
        <v>0</v>
      </c>
      <c r="J993" s="43"/>
      <c r="K993" s="135">
        <f t="shared" si="113"/>
        <v>0</v>
      </c>
      <c r="L993" s="82">
        <f t="shared" si="114"/>
        <v>0</v>
      </c>
    </row>
    <row r="994" spans="1:12" ht="13" x14ac:dyDescent="0.3">
      <c r="A994" s="65">
        <f t="shared" si="115"/>
        <v>44</v>
      </c>
      <c r="B994" s="46" t="s">
        <v>1256</v>
      </c>
      <c r="C994" s="46">
        <v>209.66</v>
      </c>
      <c r="D994" s="46"/>
      <c r="E994" s="19"/>
      <c r="F994" s="46">
        <f t="shared" si="116"/>
        <v>209.66</v>
      </c>
      <c r="G994" s="93"/>
      <c r="H994" s="135">
        <f t="shared" si="117"/>
        <v>0</v>
      </c>
      <c r="I994" s="43">
        <f t="shared" si="118"/>
        <v>0</v>
      </c>
      <c r="J994" s="43"/>
      <c r="K994" s="135">
        <f t="shared" si="113"/>
        <v>0</v>
      </c>
      <c r="L994" s="82">
        <f t="shared" si="114"/>
        <v>0</v>
      </c>
    </row>
    <row r="995" spans="1:12" x14ac:dyDescent="0.25">
      <c r="A995" s="65">
        <f t="shared" si="115"/>
        <v>45</v>
      </c>
      <c r="B995" s="46" t="s">
        <v>1257</v>
      </c>
      <c r="C995" s="46">
        <v>211.9</v>
      </c>
      <c r="D995" s="46"/>
      <c r="E995" s="46"/>
      <c r="F995" s="46">
        <f t="shared" si="116"/>
        <v>211.9</v>
      </c>
      <c r="G995" s="93"/>
      <c r="H995" s="135">
        <f t="shared" si="117"/>
        <v>0</v>
      </c>
      <c r="I995" s="43">
        <f t="shared" si="118"/>
        <v>0</v>
      </c>
      <c r="J995" s="43"/>
      <c r="K995" s="135">
        <f t="shared" si="113"/>
        <v>0</v>
      </c>
      <c r="L995" s="82">
        <f t="shared" si="114"/>
        <v>0</v>
      </c>
    </row>
    <row r="996" spans="1:12" x14ac:dyDescent="0.25">
      <c r="A996" s="65">
        <f t="shared" si="115"/>
        <v>46</v>
      </c>
      <c r="B996" s="46" t="s">
        <v>1258</v>
      </c>
      <c r="C996" s="46">
        <v>207</v>
      </c>
      <c r="D996" s="46"/>
      <c r="E996" s="46"/>
      <c r="F996" s="46">
        <f t="shared" si="116"/>
        <v>207</v>
      </c>
      <c r="G996" s="93"/>
      <c r="H996" s="135">
        <f t="shared" si="117"/>
        <v>0</v>
      </c>
      <c r="I996" s="43">
        <f t="shared" si="118"/>
        <v>0</v>
      </c>
      <c r="J996" s="43"/>
      <c r="K996" s="135">
        <f t="shared" si="113"/>
        <v>0</v>
      </c>
      <c r="L996" s="82">
        <f t="shared" si="114"/>
        <v>0</v>
      </c>
    </row>
    <row r="997" spans="1:12" x14ac:dyDescent="0.25">
      <c r="A997" s="65">
        <f t="shared" si="115"/>
        <v>47</v>
      </c>
      <c r="B997" s="46" t="s">
        <v>1259</v>
      </c>
      <c r="C997" s="46">
        <v>513.6</v>
      </c>
      <c r="D997" s="46"/>
      <c r="E997" s="46"/>
      <c r="F997" s="46">
        <f t="shared" si="116"/>
        <v>513.6</v>
      </c>
      <c r="G997" s="93"/>
      <c r="H997" s="135">
        <f t="shared" si="117"/>
        <v>0</v>
      </c>
      <c r="I997" s="43">
        <f t="shared" si="118"/>
        <v>0</v>
      </c>
      <c r="J997" s="43"/>
      <c r="K997" s="135">
        <f t="shared" si="113"/>
        <v>0</v>
      </c>
      <c r="L997" s="82">
        <f t="shared" si="114"/>
        <v>0</v>
      </c>
    </row>
    <row r="998" spans="1:12" x14ac:dyDescent="0.25">
      <c r="A998" s="65">
        <f t="shared" si="115"/>
        <v>48</v>
      </c>
      <c r="B998" s="46" t="s">
        <v>1260</v>
      </c>
      <c r="C998" s="46">
        <v>322.89999999999998</v>
      </c>
      <c r="D998" s="46">
        <v>13.4</v>
      </c>
      <c r="E998" s="46"/>
      <c r="F998" s="46">
        <f t="shared" si="116"/>
        <v>336.29999999999995</v>
      </c>
      <c r="G998" s="93"/>
      <c r="H998" s="135">
        <f t="shared" si="117"/>
        <v>0</v>
      </c>
      <c r="I998" s="43">
        <f t="shared" si="118"/>
        <v>0</v>
      </c>
      <c r="J998" s="43"/>
      <c r="K998" s="135">
        <f t="shared" si="113"/>
        <v>0</v>
      </c>
      <c r="L998" s="82">
        <f t="shared" si="114"/>
        <v>0</v>
      </c>
    </row>
    <row r="999" spans="1:12" x14ac:dyDescent="0.25">
      <c r="A999" s="65">
        <f t="shared" si="115"/>
        <v>49</v>
      </c>
      <c r="B999" s="46" t="s">
        <v>1261</v>
      </c>
      <c r="C999" s="46">
        <v>315.5</v>
      </c>
      <c r="D999" s="46"/>
      <c r="E999" s="46"/>
      <c r="F999" s="46">
        <f t="shared" si="116"/>
        <v>315.5</v>
      </c>
      <c r="G999" s="93"/>
      <c r="H999" s="135">
        <f t="shared" si="117"/>
        <v>0</v>
      </c>
      <c r="I999" s="43">
        <f t="shared" si="118"/>
        <v>0</v>
      </c>
      <c r="J999" s="43"/>
      <c r="K999" s="135">
        <f t="shared" si="113"/>
        <v>0</v>
      </c>
      <c r="L999" s="82">
        <f t="shared" si="114"/>
        <v>0</v>
      </c>
    </row>
    <row r="1000" spans="1:12" x14ac:dyDescent="0.25">
      <c r="A1000" s="65">
        <f t="shared" si="115"/>
        <v>50</v>
      </c>
      <c r="B1000" s="46" t="s">
        <v>1262</v>
      </c>
      <c r="C1000" s="46">
        <v>375.8</v>
      </c>
      <c r="D1000" s="46"/>
      <c r="E1000" s="46"/>
      <c r="F1000" s="46">
        <f t="shared" si="116"/>
        <v>375.8</v>
      </c>
      <c r="G1000" s="93"/>
      <c r="H1000" s="135">
        <f t="shared" si="117"/>
        <v>0</v>
      </c>
      <c r="I1000" s="43">
        <f t="shared" si="118"/>
        <v>0</v>
      </c>
      <c r="J1000" s="43"/>
      <c r="K1000" s="135">
        <f t="shared" si="113"/>
        <v>0</v>
      </c>
      <c r="L1000" s="82">
        <f t="shared" si="114"/>
        <v>0</v>
      </c>
    </row>
    <row r="1001" spans="1:12" x14ac:dyDescent="0.25">
      <c r="A1001" s="65">
        <f t="shared" si="115"/>
        <v>51</v>
      </c>
      <c r="B1001" s="46" t="s">
        <v>1268</v>
      </c>
      <c r="C1001" s="46">
        <v>267.3</v>
      </c>
      <c r="D1001" s="46"/>
      <c r="E1001" s="46"/>
      <c r="F1001" s="46">
        <f t="shared" si="116"/>
        <v>267.3</v>
      </c>
      <c r="G1001" s="93"/>
      <c r="H1001" s="135">
        <f t="shared" si="117"/>
        <v>0</v>
      </c>
      <c r="I1001" s="43">
        <f t="shared" si="118"/>
        <v>0</v>
      </c>
      <c r="J1001" s="43"/>
      <c r="K1001" s="135">
        <f t="shared" si="113"/>
        <v>0</v>
      </c>
      <c r="L1001" s="82">
        <f t="shared" si="114"/>
        <v>0</v>
      </c>
    </row>
    <row r="1002" spans="1:12" x14ac:dyDescent="0.25">
      <c r="A1002" s="65">
        <f t="shared" si="115"/>
        <v>52</v>
      </c>
      <c r="B1002" s="46" t="s">
        <v>1269</v>
      </c>
      <c r="C1002" s="46">
        <v>505.3</v>
      </c>
      <c r="D1002" s="46"/>
      <c r="E1002" s="46"/>
      <c r="F1002" s="46">
        <f t="shared" si="116"/>
        <v>505.3</v>
      </c>
      <c r="G1002" s="93"/>
      <c r="H1002" s="135">
        <f t="shared" si="117"/>
        <v>0</v>
      </c>
      <c r="I1002" s="43">
        <f t="shared" si="118"/>
        <v>0</v>
      </c>
      <c r="J1002" s="43"/>
      <c r="K1002" s="135">
        <f t="shared" si="113"/>
        <v>0</v>
      </c>
      <c r="L1002" s="82">
        <f t="shared" si="114"/>
        <v>0</v>
      </c>
    </row>
    <row r="1003" spans="1:12" x14ac:dyDescent="0.25">
      <c r="A1003" s="65">
        <f t="shared" si="115"/>
        <v>53</v>
      </c>
      <c r="B1003" s="46" t="s">
        <v>1270</v>
      </c>
      <c r="C1003" s="46">
        <v>500.8</v>
      </c>
      <c r="D1003" s="46"/>
      <c r="E1003" s="46"/>
      <c r="F1003" s="46">
        <f t="shared" si="116"/>
        <v>500.8</v>
      </c>
      <c r="G1003" s="93"/>
      <c r="H1003" s="135">
        <f t="shared" si="117"/>
        <v>0</v>
      </c>
      <c r="I1003" s="43">
        <f t="shared" si="118"/>
        <v>0</v>
      </c>
      <c r="J1003" s="43"/>
      <c r="K1003" s="135">
        <f t="shared" si="113"/>
        <v>0</v>
      </c>
      <c r="L1003" s="82">
        <f t="shared" si="114"/>
        <v>0</v>
      </c>
    </row>
    <row r="1004" spans="1:12" x14ac:dyDescent="0.25">
      <c r="A1004" s="65">
        <f t="shared" si="115"/>
        <v>54</v>
      </c>
      <c r="B1004" s="46" t="s">
        <v>1271</v>
      </c>
      <c r="C1004" s="46">
        <v>494</v>
      </c>
      <c r="D1004" s="46"/>
      <c r="E1004" s="46"/>
      <c r="F1004" s="46">
        <f t="shared" si="116"/>
        <v>494</v>
      </c>
      <c r="G1004" s="93"/>
      <c r="H1004" s="135">
        <f t="shared" si="117"/>
        <v>0</v>
      </c>
      <c r="I1004" s="43">
        <f t="shared" si="118"/>
        <v>0</v>
      </c>
      <c r="J1004" s="43"/>
      <c r="K1004" s="135">
        <f t="shared" si="113"/>
        <v>0</v>
      </c>
      <c r="L1004" s="82">
        <f t="shared" si="114"/>
        <v>0</v>
      </c>
    </row>
    <row r="1005" spans="1:12" x14ac:dyDescent="0.25">
      <c r="A1005" s="65">
        <f t="shared" si="115"/>
        <v>55</v>
      </c>
      <c r="B1005" s="46" t="s">
        <v>1272</v>
      </c>
      <c r="C1005" s="46">
        <v>504.3</v>
      </c>
      <c r="D1005" s="46"/>
      <c r="E1005" s="46"/>
      <c r="F1005" s="46">
        <f t="shared" si="116"/>
        <v>504.3</v>
      </c>
      <c r="G1005" s="93"/>
      <c r="H1005" s="135">
        <f t="shared" si="117"/>
        <v>0</v>
      </c>
      <c r="I1005" s="43">
        <f t="shared" si="118"/>
        <v>0</v>
      </c>
      <c r="J1005" s="43"/>
      <c r="K1005" s="135">
        <f t="shared" si="113"/>
        <v>0</v>
      </c>
      <c r="L1005" s="82">
        <f t="shared" si="114"/>
        <v>0</v>
      </c>
    </row>
    <row r="1006" spans="1:12" x14ac:dyDescent="0.25">
      <c r="A1006" s="65">
        <f t="shared" si="115"/>
        <v>56</v>
      </c>
      <c r="B1006" s="46" t="s">
        <v>1273</v>
      </c>
      <c r="C1006" s="46">
        <v>272.3</v>
      </c>
      <c r="D1006" s="46"/>
      <c r="E1006" s="46"/>
      <c r="F1006" s="46">
        <f t="shared" si="116"/>
        <v>272.3</v>
      </c>
      <c r="G1006" s="93"/>
      <c r="H1006" s="135">
        <f t="shared" si="117"/>
        <v>0</v>
      </c>
      <c r="I1006" s="43">
        <f t="shared" si="118"/>
        <v>0</v>
      </c>
      <c r="J1006" s="43"/>
      <c r="K1006" s="135">
        <f t="shared" si="113"/>
        <v>0</v>
      </c>
      <c r="L1006" s="82">
        <f t="shared" si="114"/>
        <v>0</v>
      </c>
    </row>
    <row r="1007" spans="1:12" x14ac:dyDescent="0.25">
      <c r="A1007" s="65">
        <f t="shared" si="115"/>
        <v>57</v>
      </c>
      <c r="B1007" s="46" t="s">
        <v>1274</v>
      </c>
      <c r="C1007" s="46">
        <v>388.84</v>
      </c>
      <c r="D1007" s="46"/>
      <c r="E1007" s="46"/>
      <c r="F1007" s="46">
        <f t="shared" si="116"/>
        <v>388.84</v>
      </c>
      <c r="G1007" s="93"/>
      <c r="H1007" s="135">
        <f t="shared" si="117"/>
        <v>0</v>
      </c>
      <c r="I1007" s="43">
        <f t="shared" si="118"/>
        <v>0</v>
      </c>
      <c r="J1007" s="43"/>
      <c r="K1007" s="135">
        <f t="shared" si="113"/>
        <v>0</v>
      </c>
      <c r="L1007" s="82">
        <f t="shared" si="114"/>
        <v>0</v>
      </c>
    </row>
    <row r="1008" spans="1:12" x14ac:dyDescent="0.25">
      <c r="A1008" s="65">
        <f t="shared" si="115"/>
        <v>58</v>
      </c>
      <c r="B1008" s="46" t="s">
        <v>1275</v>
      </c>
      <c r="C1008" s="46">
        <v>441.6</v>
      </c>
      <c r="D1008" s="46"/>
      <c r="E1008" s="46"/>
      <c r="F1008" s="46">
        <f t="shared" si="116"/>
        <v>441.6</v>
      </c>
      <c r="G1008" s="93"/>
      <c r="H1008" s="135">
        <f t="shared" si="117"/>
        <v>0</v>
      </c>
      <c r="I1008" s="43">
        <f t="shared" si="118"/>
        <v>0</v>
      </c>
      <c r="J1008" s="43"/>
      <c r="K1008" s="135">
        <f t="shared" si="113"/>
        <v>0</v>
      </c>
      <c r="L1008" s="82">
        <f t="shared" si="114"/>
        <v>0</v>
      </c>
    </row>
    <row r="1009" spans="1:12" x14ac:dyDescent="0.25">
      <c r="A1009" s="65">
        <f t="shared" si="115"/>
        <v>59</v>
      </c>
      <c r="B1009" s="46" t="s">
        <v>1276</v>
      </c>
      <c r="C1009" s="46">
        <v>440.7</v>
      </c>
      <c r="D1009" s="46"/>
      <c r="E1009" s="46"/>
      <c r="F1009" s="46">
        <f t="shared" si="116"/>
        <v>440.7</v>
      </c>
      <c r="G1009" s="93"/>
      <c r="H1009" s="135">
        <f t="shared" si="117"/>
        <v>0</v>
      </c>
      <c r="I1009" s="43">
        <f t="shared" si="118"/>
        <v>0</v>
      </c>
      <c r="J1009" s="43"/>
      <c r="K1009" s="135">
        <f t="shared" si="113"/>
        <v>0</v>
      </c>
      <c r="L1009" s="82">
        <f t="shared" si="114"/>
        <v>0</v>
      </c>
    </row>
    <row r="1010" spans="1:12" x14ac:dyDescent="0.25">
      <c r="A1010" s="65">
        <f t="shared" si="115"/>
        <v>60</v>
      </c>
      <c r="B1010" s="46" t="s">
        <v>1277</v>
      </c>
      <c r="C1010" s="46">
        <v>399.7</v>
      </c>
      <c r="D1010" s="46"/>
      <c r="E1010" s="46"/>
      <c r="F1010" s="46">
        <f t="shared" si="116"/>
        <v>399.7</v>
      </c>
      <c r="G1010" s="93"/>
      <c r="H1010" s="135">
        <f t="shared" si="117"/>
        <v>0</v>
      </c>
      <c r="I1010" s="43">
        <f t="shared" si="118"/>
        <v>0</v>
      </c>
      <c r="J1010" s="43"/>
      <c r="K1010" s="135">
        <f t="shared" si="113"/>
        <v>0</v>
      </c>
      <c r="L1010" s="82">
        <f t="shared" si="114"/>
        <v>0</v>
      </c>
    </row>
    <row r="1011" spans="1:12" x14ac:dyDescent="0.25">
      <c r="A1011" s="65">
        <f t="shared" si="115"/>
        <v>61</v>
      </c>
      <c r="B1011" s="46" t="s">
        <v>1278</v>
      </c>
      <c r="C1011" s="46">
        <v>275.89999999999998</v>
      </c>
      <c r="D1011" s="46"/>
      <c r="E1011" s="46"/>
      <c r="F1011" s="46">
        <f t="shared" si="116"/>
        <v>275.89999999999998</v>
      </c>
      <c r="G1011" s="93"/>
      <c r="H1011" s="135">
        <f t="shared" si="117"/>
        <v>0</v>
      </c>
      <c r="I1011" s="43">
        <f t="shared" si="118"/>
        <v>0</v>
      </c>
      <c r="J1011" s="43"/>
      <c r="K1011" s="135">
        <f t="shared" si="113"/>
        <v>0</v>
      </c>
      <c r="L1011" s="82">
        <f t="shared" si="114"/>
        <v>0</v>
      </c>
    </row>
    <row r="1012" spans="1:12" x14ac:dyDescent="0.25">
      <c r="A1012" s="65">
        <f t="shared" si="115"/>
        <v>62</v>
      </c>
      <c r="B1012" s="46" t="s">
        <v>1279</v>
      </c>
      <c r="C1012" s="46">
        <v>417.4</v>
      </c>
      <c r="D1012" s="46"/>
      <c r="E1012" s="46"/>
      <c r="F1012" s="46">
        <f t="shared" si="116"/>
        <v>417.4</v>
      </c>
      <c r="G1012" s="93"/>
      <c r="H1012" s="135">
        <f t="shared" si="117"/>
        <v>0</v>
      </c>
      <c r="I1012" s="43">
        <f t="shared" si="118"/>
        <v>0</v>
      </c>
      <c r="J1012" s="43"/>
      <c r="K1012" s="135">
        <f t="shared" si="113"/>
        <v>0</v>
      </c>
      <c r="L1012" s="82">
        <f t="shared" si="114"/>
        <v>0</v>
      </c>
    </row>
    <row r="1013" spans="1:12" x14ac:dyDescent="0.25">
      <c r="A1013" s="65">
        <f t="shared" si="115"/>
        <v>63</v>
      </c>
      <c r="B1013" s="46" t="s">
        <v>1280</v>
      </c>
      <c r="C1013" s="46">
        <v>450.1</v>
      </c>
      <c r="D1013" s="46"/>
      <c r="E1013" s="46"/>
      <c r="F1013" s="46">
        <f t="shared" si="116"/>
        <v>450.1</v>
      </c>
      <c r="G1013" s="93"/>
      <c r="H1013" s="135">
        <f t="shared" si="117"/>
        <v>0</v>
      </c>
      <c r="I1013" s="43">
        <f t="shared" si="118"/>
        <v>0</v>
      </c>
      <c r="J1013" s="43"/>
      <c r="K1013" s="135">
        <f t="shared" si="113"/>
        <v>0</v>
      </c>
      <c r="L1013" s="82">
        <f t="shared" si="114"/>
        <v>0</v>
      </c>
    </row>
    <row r="1014" spans="1:12" x14ac:dyDescent="0.25">
      <c r="A1014" s="65">
        <f t="shared" si="115"/>
        <v>64</v>
      </c>
      <c r="B1014" s="46" t="s">
        <v>1281</v>
      </c>
      <c r="C1014" s="46">
        <v>451</v>
      </c>
      <c r="D1014" s="46"/>
      <c r="E1014" s="46"/>
      <c r="F1014" s="46">
        <f t="shared" si="116"/>
        <v>451</v>
      </c>
      <c r="G1014" s="93"/>
      <c r="H1014" s="135">
        <f t="shared" si="117"/>
        <v>0</v>
      </c>
      <c r="I1014" s="43">
        <f t="shared" si="118"/>
        <v>0</v>
      </c>
      <c r="J1014" s="43"/>
      <c r="K1014" s="135">
        <f t="shared" si="113"/>
        <v>0</v>
      </c>
      <c r="L1014" s="82">
        <f t="shared" si="114"/>
        <v>0</v>
      </c>
    </row>
    <row r="1015" spans="1:12" x14ac:dyDescent="0.25">
      <c r="A1015" s="65">
        <f t="shared" si="115"/>
        <v>65</v>
      </c>
      <c r="B1015" s="46" t="s">
        <v>1282</v>
      </c>
      <c r="C1015" s="46">
        <v>416.4</v>
      </c>
      <c r="D1015" s="46"/>
      <c r="E1015" s="46"/>
      <c r="F1015" s="46">
        <f t="shared" si="116"/>
        <v>416.4</v>
      </c>
      <c r="G1015" s="93"/>
      <c r="H1015" s="135">
        <f t="shared" si="117"/>
        <v>0</v>
      </c>
      <c r="I1015" s="43">
        <f t="shared" si="118"/>
        <v>0</v>
      </c>
      <c r="J1015" s="43"/>
      <c r="K1015" s="135">
        <f t="shared" ref="K1015:K1078" si="119">G1015*408.88</f>
        <v>0</v>
      </c>
      <c r="L1015" s="82">
        <f t="shared" ref="L1015:L1078" si="120">(H1015+I1015+J1015+K1015)/F1015</f>
        <v>0</v>
      </c>
    </row>
    <row r="1016" spans="1:12" x14ac:dyDescent="0.25">
      <c r="A1016" s="65">
        <f t="shared" si="115"/>
        <v>66</v>
      </c>
      <c r="B1016" s="46" t="s">
        <v>1283</v>
      </c>
      <c r="C1016" s="46">
        <v>309.8</v>
      </c>
      <c r="D1016" s="46"/>
      <c r="E1016" s="46"/>
      <c r="F1016" s="46">
        <f t="shared" ref="F1016:F1073" si="121">C1016+D1016+E1016</f>
        <v>309.8</v>
      </c>
      <c r="G1016" s="93"/>
      <c r="H1016" s="135">
        <f t="shared" ref="H1016:H1073" si="122">G1016</f>
        <v>0</v>
      </c>
      <c r="I1016" s="43">
        <f t="shared" ref="I1016:I1073" si="123">H1016*0.3677</f>
        <v>0</v>
      </c>
      <c r="J1016" s="43"/>
      <c r="K1016" s="135">
        <f t="shared" si="119"/>
        <v>0</v>
      </c>
      <c r="L1016" s="82">
        <f t="shared" si="120"/>
        <v>0</v>
      </c>
    </row>
    <row r="1017" spans="1:12" x14ac:dyDescent="0.25">
      <c r="A1017" s="65">
        <f t="shared" ref="A1017:A1080" si="124">A1016+1</f>
        <v>67</v>
      </c>
      <c r="B1017" s="46" t="s">
        <v>1284</v>
      </c>
      <c r="C1017" s="46">
        <v>265.89999999999998</v>
      </c>
      <c r="D1017" s="46"/>
      <c r="E1017" s="46"/>
      <c r="F1017" s="46">
        <f t="shared" si="121"/>
        <v>265.89999999999998</v>
      </c>
      <c r="G1017" s="93"/>
      <c r="H1017" s="135">
        <f t="shared" si="122"/>
        <v>0</v>
      </c>
      <c r="I1017" s="43">
        <f t="shared" si="123"/>
        <v>0</v>
      </c>
      <c r="J1017" s="43"/>
      <c r="K1017" s="135">
        <f t="shared" si="119"/>
        <v>0</v>
      </c>
      <c r="L1017" s="82">
        <f t="shared" si="120"/>
        <v>0</v>
      </c>
    </row>
    <row r="1018" spans="1:12" x14ac:dyDescent="0.25">
      <c r="A1018" s="65">
        <f t="shared" si="124"/>
        <v>68</v>
      </c>
      <c r="B1018" s="46" t="s">
        <v>1285</v>
      </c>
      <c r="C1018" s="46">
        <v>274</v>
      </c>
      <c r="D1018" s="46"/>
      <c r="E1018" s="46"/>
      <c r="F1018" s="46">
        <f t="shared" si="121"/>
        <v>274</v>
      </c>
      <c r="G1018" s="93"/>
      <c r="H1018" s="135">
        <f t="shared" si="122"/>
        <v>0</v>
      </c>
      <c r="I1018" s="43">
        <f t="shared" si="123"/>
        <v>0</v>
      </c>
      <c r="J1018" s="43"/>
      <c r="K1018" s="135">
        <f t="shared" si="119"/>
        <v>0</v>
      </c>
      <c r="L1018" s="82">
        <f t="shared" si="120"/>
        <v>0</v>
      </c>
    </row>
    <row r="1019" spans="1:12" x14ac:dyDescent="0.25">
      <c r="A1019" s="65">
        <f t="shared" si="124"/>
        <v>69</v>
      </c>
      <c r="B1019" s="46" t="s">
        <v>1286</v>
      </c>
      <c r="C1019" s="46">
        <v>245.3</v>
      </c>
      <c r="D1019" s="46"/>
      <c r="E1019" s="46"/>
      <c r="F1019" s="46">
        <f t="shared" si="121"/>
        <v>245.3</v>
      </c>
      <c r="G1019" s="93"/>
      <c r="H1019" s="135">
        <f t="shared" si="122"/>
        <v>0</v>
      </c>
      <c r="I1019" s="43">
        <f t="shared" si="123"/>
        <v>0</v>
      </c>
      <c r="J1019" s="43"/>
      <c r="K1019" s="135">
        <f t="shared" si="119"/>
        <v>0</v>
      </c>
      <c r="L1019" s="82">
        <f t="shared" si="120"/>
        <v>0</v>
      </c>
    </row>
    <row r="1020" spans="1:12" x14ac:dyDescent="0.25">
      <c r="A1020" s="65">
        <f t="shared" si="124"/>
        <v>70</v>
      </c>
      <c r="B1020" s="46" t="s">
        <v>1287</v>
      </c>
      <c r="C1020" s="46">
        <v>347.2</v>
      </c>
      <c r="D1020" s="46"/>
      <c r="E1020" s="46"/>
      <c r="F1020" s="46">
        <f t="shared" si="121"/>
        <v>347.2</v>
      </c>
      <c r="G1020" s="93"/>
      <c r="H1020" s="135">
        <f t="shared" si="122"/>
        <v>0</v>
      </c>
      <c r="I1020" s="43">
        <f t="shared" si="123"/>
        <v>0</v>
      </c>
      <c r="J1020" s="43"/>
      <c r="K1020" s="135">
        <f t="shared" si="119"/>
        <v>0</v>
      </c>
      <c r="L1020" s="82">
        <f t="shared" si="120"/>
        <v>0</v>
      </c>
    </row>
    <row r="1021" spans="1:12" x14ac:dyDescent="0.25">
      <c r="A1021" s="65">
        <f t="shared" si="124"/>
        <v>71</v>
      </c>
      <c r="B1021" s="46" t="s">
        <v>1288</v>
      </c>
      <c r="C1021" s="46">
        <v>332.5</v>
      </c>
      <c r="D1021" s="46"/>
      <c r="E1021" s="46"/>
      <c r="F1021" s="46">
        <f t="shared" si="121"/>
        <v>332.5</v>
      </c>
      <c r="G1021" s="93"/>
      <c r="H1021" s="135">
        <f t="shared" si="122"/>
        <v>0</v>
      </c>
      <c r="I1021" s="43">
        <f t="shared" si="123"/>
        <v>0</v>
      </c>
      <c r="J1021" s="43"/>
      <c r="K1021" s="135">
        <f t="shared" si="119"/>
        <v>0</v>
      </c>
      <c r="L1021" s="82">
        <f t="shared" si="120"/>
        <v>0</v>
      </c>
    </row>
    <row r="1022" spans="1:12" x14ac:dyDescent="0.25">
      <c r="A1022" s="65">
        <f t="shared" si="124"/>
        <v>72</v>
      </c>
      <c r="B1022" s="46" t="s">
        <v>1289</v>
      </c>
      <c r="C1022" s="46">
        <v>317.3</v>
      </c>
      <c r="D1022" s="46"/>
      <c r="E1022" s="46"/>
      <c r="F1022" s="46">
        <f t="shared" si="121"/>
        <v>317.3</v>
      </c>
      <c r="G1022" s="93"/>
      <c r="H1022" s="135">
        <f t="shared" si="122"/>
        <v>0</v>
      </c>
      <c r="I1022" s="43">
        <f t="shared" si="123"/>
        <v>0</v>
      </c>
      <c r="J1022" s="43"/>
      <c r="K1022" s="135">
        <f t="shared" si="119"/>
        <v>0</v>
      </c>
      <c r="L1022" s="82">
        <f t="shared" si="120"/>
        <v>0</v>
      </c>
    </row>
    <row r="1023" spans="1:12" x14ac:dyDescent="0.25">
      <c r="A1023" s="65">
        <f t="shared" si="124"/>
        <v>73</v>
      </c>
      <c r="B1023" s="46" t="s">
        <v>1290</v>
      </c>
      <c r="C1023" s="46">
        <v>286</v>
      </c>
      <c r="D1023" s="46"/>
      <c r="E1023" s="46"/>
      <c r="F1023" s="46">
        <f t="shared" si="121"/>
        <v>286</v>
      </c>
      <c r="G1023" s="93"/>
      <c r="H1023" s="135">
        <f t="shared" si="122"/>
        <v>0</v>
      </c>
      <c r="I1023" s="43">
        <f t="shared" si="123"/>
        <v>0</v>
      </c>
      <c r="J1023" s="43"/>
      <c r="K1023" s="135">
        <f t="shared" si="119"/>
        <v>0</v>
      </c>
      <c r="L1023" s="82">
        <f t="shared" si="120"/>
        <v>0</v>
      </c>
    </row>
    <row r="1024" spans="1:12" x14ac:dyDescent="0.25">
      <c r="A1024" s="65">
        <f t="shared" si="124"/>
        <v>74</v>
      </c>
      <c r="B1024" s="46" t="s">
        <v>1291</v>
      </c>
      <c r="C1024" s="46">
        <v>226.4</v>
      </c>
      <c r="D1024" s="46"/>
      <c r="E1024" s="46"/>
      <c r="F1024" s="46">
        <f t="shared" si="121"/>
        <v>226.4</v>
      </c>
      <c r="G1024" s="93"/>
      <c r="H1024" s="135">
        <f t="shared" si="122"/>
        <v>0</v>
      </c>
      <c r="I1024" s="43">
        <f t="shared" si="123"/>
        <v>0</v>
      </c>
      <c r="J1024" s="43"/>
      <c r="K1024" s="135">
        <f t="shared" si="119"/>
        <v>0</v>
      </c>
      <c r="L1024" s="82">
        <f t="shared" si="120"/>
        <v>0</v>
      </c>
    </row>
    <row r="1025" spans="1:12" x14ac:dyDescent="0.25">
      <c r="A1025" s="65">
        <f t="shared" si="124"/>
        <v>75</v>
      </c>
      <c r="B1025" s="46" t="s">
        <v>1292</v>
      </c>
      <c r="C1025" s="46">
        <v>281.01</v>
      </c>
      <c r="D1025" s="46"/>
      <c r="E1025" s="46"/>
      <c r="F1025" s="46">
        <f t="shared" si="121"/>
        <v>281.01</v>
      </c>
      <c r="G1025" s="93"/>
      <c r="H1025" s="135">
        <f t="shared" si="122"/>
        <v>0</v>
      </c>
      <c r="I1025" s="43">
        <f t="shared" si="123"/>
        <v>0</v>
      </c>
      <c r="J1025" s="43"/>
      <c r="K1025" s="135">
        <f t="shared" si="119"/>
        <v>0</v>
      </c>
      <c r="L1025" s="82">
        <f t="shared" si="120"/>
        <v>0</v>
      </c>
    </row>
    <row r="1026" spans="1:12" x14ac:dyDescent="0.25">
      <c r="A1026" s="65">
        <f t="shared" si="124"/>
        <v>76</v>
      </c>
      <c r="B1026" s="46" t="s">
        <v>1293</v>
      </c>
      <c r="C1026" s="46">
        <v>94.8</v>
      </c>
      <c r="D1026" s="46">
        <v>27.9</v>
      </c>
      <c r="E1026" s="46">
        <v>26</v>
      </c>
      <c r="F1026" s="46">
        <f t="shared" si="121"/>
        <v>148.69999999999999</v>
      </c>
      <c r="G1026" s="93"/>
      <c r="H1026" s="135">
        <f t="shared" si="122"/>
        <v>0</v>
      </c>
      <c r="I1026" s="43">
        <f t="shared" si="123"/>
        <v>0</v>
      </c>
      <c r="J1026" s="43"/>
      <c r="K1026" s="135">
        <f t="shared" si="119"/>
        <v>0</v>
      </c>
      <c r="L1026" s="82">
        <f t="shared" si="120"/>
        <v>0</v>
      </c>
    </row>
    <row r="1027" spans="1:12" x14ac:dyDescent="0.25">
      <c r="A1027" s="65">
        <f t="shared" si="124"/>
        <v>77</v>
      </c>
      <c r="B1027" s="46" t="s">
        <v>1294</v>
      </c>
      <c r="C1027" s="46">
        <v>222.4</v>
      </c>
      <c r="D1027" s="46"/>
      <c r="E1027" s="46"/>
      <c r="F1027" s="46">
        <f t="shared" si="121"/>
        <v>222.4</v>
      </c>
      <c r="G1027" s="93"/>
      <c r="H1027" s="135">
        <f t="shared" si="122"/>
        <v>0</v>
      </c>
      <c r="I1027" s="43">
        <f t="shared" si="123"/>
        <v>0</v>
      </c>
      <c r="J1027" s="43"/>
      <c r="K1027" s="135">
        <f t="shared" si="119"/>
        <v>0</v>
      </c>
      <c r="L1027" s="82">
        <f t="shared" si="120"/>
        <v>0</v>
      </c>
    </row>
    <row r="1028" spans="1:12" x14ac:dyDescent="0.25">
      <c r="A1028" s="65">
        <f t="shared" si="124"/>
        <v>78</v>
      </c>
      <c r="B1028" s="46" t="s">
        <v>1295</v>
      </c>
      <c r="C1028" s="46">
        <v>377.2</v>
      </c>
      <c r="D1028" s="46"/>
      <c r="E1028" s="46">
        <v>171.6</v>
      </c>
      <c r="F1028" s="46">
        <f t="shared" si="121"/>
        <v>548.79999999999995</v>
      </c>
      <c r="G1028" s="93"/>
      <c r="H1028" s="135">
        <f t="shared" si="122"/>
        <v>0</v>
      </c>
      <c r="I1028" s="43">
        <f t="shared" si="123"/>
        <v>0</v>
      </c>
      <c r="J1028" s="43"/>
      <c r="K1028" s="135">
        <f t="shared" si="119"/>
        <v>0</v>
      </c>
      <c r="L1028" s="82">
        <f t="shared" si="120"/>
        <v>0</v>
      </c>
    </row>
    <row r="1029" spans="1:12" x14ac:dyDescent="0.25">
      <c r="A1029" s="65">
        <f t="shared" si="124"/>
        <v>79</v>
      </c>
      <c r="B1029" s="46" t="s">
        <v>1296</v>
      </c>
      <c r="C1029" s="46">
        <v>195.3</v>
      </c>
      <c r="D1029" s="46"/>
      <c r="E1029" s="46"/>
      <c r="F1029" s="46">
        <f t="shared" si="121"/>
        <v>195.3</v>
      </c>
      <c r="G1029" s="93"/>
      <c r="H1029" s="135">
        <f t="shared" si="122"/>
        <v>0</v>
      </c>
      <c r="I1029" s="43">
        <f t="shared" si="123"/>
        <v>0</v>
      </c>
      <c r="J1029" s="43"/>
      <c r="K1029" s="135">
        <f t="shared" si="119"/>
        <v>0</v>
      </c>
      <c r="L1029" s="82">
        <f t="shared" si="120"/>
        <v>0</v>
      </c>
    </row>
    <row r="1030" spans="1:12" x14ac:dyDescent="0.25">
      <c r="A1030" s="65">
        <f t="shared" si="124"/>
        <v>80</v>
      </c>
      <c r="B1030" s="46" t="s">
        <v>1297</v>
      </c>
      <c r="C1030" s="46">
        <v>178.1</v>
      </c>
      <c r="D1030" s="46"/>
      <c r="E1030" s="46">
        <v>22.4</v>
      </c>
      <c r="F1030" s="46">
        <f t="shared" si="121"/>
        <v>200.5</v>
      </c>
      <c r="G1030" s="93"/>
      <c r="H1030" s="135">
        <f t="shared" si="122"/>
        <v>0</v>
      </c>
      <c r="I1030" s="43">
        <f t="shared" si="123"/>
        <v>0</v>
      </c>
      <c r="J1030" s="43"/>
      <c r="K1030" s="135">
        <f t="shared" si="119"/>
        <v>0</v>
      </c>
      <c r="L1030" s="82">
        <f t="shared" si="120"/>
        <v>0</v>
      </c>
    </row>
    <row r="1031" spans="1:12" x14ac:dyDescent="0.25">
      <c r="A1031" s="65">
        <f t="shared" si="124"/>
        <v>81</v>
      </c>
      <c r="B1031" s="46" t="s">
        <v>1298</v>
      </c>
      <c r="C1031" s="46">
        <v>292.10000000000002</v>
      </c>
      <c r="D1031" s="46"/>
      <c r="E1031" s="46">
        <v>168.1</v>
      </c>
      <c r="F1031" s="46">
        <f t="shared" si="121"/>
        <v>460.20000000000005</v>
      </c>
      <c r="G1031" s="93"/>
      <c r="H1031" s="135">
        <f t="shared" si="122"/>
        <v>0</v>
      </c>
      <c r="I1031" s="43">
        <f t="shared" si="123"/>
        <v>0</v>
      </c>
      <c r="J1031" s="43"/>
      <c r="K1031" s="135">
        <f t="shared" si="119"/>
        <v>0</v>
      </c>
      <c r="L1031" s="82">
        <f t="shared" si="120"/>
        <v>0</v>
      </c>
    </row>
    <row r="1032" spans="1:12" x14ac:dyDescent="0.25">
      <c r="A1032" s="65">
        <f t="shared" si="124"/>
        <v>82</v>
      </c>
      <c r="B1032" s="46" t="s">
        <v>1299</v>
      </c>
      <c r="C1032" s="46">
        <v>337</v>
      </c>
      <c r="D1032" s="46"/>
      <c r="E1032" s="46">
        <v>36.6</v>
      </c>
      <c r="F1032" s="46">
        <f t="shared" si="121"/>
        <v>373.6</v>
      </c>
      <c r="G1032" s="93"/>
      <c r="H1032" s="135">
        <f t="shared" si="122"/>
        <v>0</v>
      </c>
      <c r="I1032" s="43">
        <f t="shared" si="123"/>
        <v>0</v>
      </c>
      <c r="J1032" s="43"/>
      <c r="K1032" s="135">
        <f t="shared" si="119"/>
        <v>0</v>
      </c>
      <c r="L1032" s="82">
        <f t="shared" si="120"/>
        <v>0</v>
      </c>
    </row>
    <row r="1033" spans="1:12" x14ac:dyDescent="0.25">
      <c r="A1033" s="65">
        <f t="shared" si="124"/>
        <v>83</v>
      </c>
      <c r="B1033" s="46" t="s">
        <v>1300</v>
      </c>
      <c r="C1033" s="46">
        <v>275</v>
      </c>
      <c r="D1033" s="46"/>
      <c r="E1033" s="46"/>
      <c r="F1033" s="46">
        <f t="shared" si="121"/>
        <v>275</v>
      </c>
      <c r="G1033" s="93"/>
      <c r="H1033" s="135">
        <f t="shared" si="122"/>
        <v>0</v>
      </c>
      <c r="I1033" s="43">
        <f t="shared" si="123"/>
        <v>0</v>
      </c>
      <c r="J1033" s="43"/>
      <c r="K1033" s="135">
        <f t="shared" si="119"/>
        <v>0</v>
      </c>
      <c r="L1033" s="82">
        <f t="shared" si="120"/>
        <v>0</v>
      </c>
    </row>
    <row r="1034" spans="1:12" x14ac:dyDescent="0.25">
      <c r="A1034" s="65">
        <f t="shared" si="124"/>
        <v>84</v>
      </c>
      <c r="B1034" s="46" t="s">
        <v>1301</v>
      </c>
      <c r="C1034" s="46">
        <v>568.20000000000005</v>
      </c>
      <c r="D1034" s="46">
        <v>30.6</v>
      </c>
      <c r="E1034" s="46"/>
      <c r="F1034" s="46">
        <f t="shared" si="121"/>
        <v>598.80000000000007</v>
      </c>
      <c r="G1034" s="93"/>
      <c r="H1034" s="135">
        <f t="shared" si="122"/>
        <v>0</v>
      </c>
      <c r="I1034" s="43">
        <f t="shared" si="123"/>
        <v>0</v>
      </c>
      <c r="J1034" s="43"/>
      <c r="K1034" s="135">
        <f t="shared" si="119"/>
        <v>0</v>
      </c>
      <c r="L1034" s="82">
        <f t="shared" si="120"/>
        <v>0</v>
      </c>
    </row>
    <row r="1035" spans="1:12" x14ac:dyDescent="0.25">
      <c r="A1035" s="65">
        <f t="shared" si="124"/>
        <v>85</v>
      </c>
      <c r="B1035" s="46" t="s">
        <v>1302</v>
      </c>
      <c r="C1035" s="46">
        <v>242.6</v>
      </c>
      <c r="D1035" s="46"/>
      <c r="E1035" s="46">
        <v>164.4</v>
      </c>
      <c r="F1035" s="46">
        <f t="shared" si="121"/>
        <v>407</v>
      </c>
      <c r="G1035" s="93"/>
      <c r="H1035" s="135">
        <f t="shared" si="122"/>
        <v>0</v>
      </c>
      <c r="I1035" s="43">
        <f t="shared" si="123"/>
        <v>0</v>
      </c>
      <c r="J1035" s="43"/>
      <c r="K1035" s="135">
        <f t="shared" si="119"/>
        <v>0</v>
      </c>
      <c r="L1035" s="82">
        <f t="shared" si="120"/>
        <v>0</v>
      </c>
    </row>
    <row r="1036" spans="1:12" x14ac:dyDescent="0.25">
      <c r="A1036" s="65">
        <f t="shared" si="124"/>
        <v>86</v>
      </c>
      <c r="B1036" s="46" t="s">
        <v>1303</v>
      </c>
      <c r="C1036" s="46">
        <v>255.3</v>
      </c>
      <c r="D1036" s="46"/>
      <c r="E1036" s="46"/>
      <c r="F1036" s="46">
        <f t="shared" si="121"/>
        <v>255.3</v>
      </c>
      <c r="G1036" s="93"/>
      <c r="H1036" s="135">
        <f t="shared" si="122"/>
        <v>0</v>
      </c>
      <c r="I1036" s="43">
        <f t="shared" si="123"/>
        <v>0</v>
      </c>
      <c r="J1036" s="43"/>
      <c r="K1036" s="135">
        <f t="shared" si="119"/>
        <v>0</v>
      </c>
      <c r="L1036" s="82">
        <f t="shared" si="120"/>
        <v>0</v>
      </c>
    </row>
    <row r="1037" spans="1:12" x14ac:dyDescent="0.25">
      <c r="A1037" s="65">
        <f t="shared" si="124"/>
        <v>87</v>
      </c>
      <c r="B1037" s="46" t="s">
        <v>1304</v>
      </c>
      <c r="C1037" s="46">
        <v>139.19999999999999</v>
      </c>
      <c r="D1037" s="46"/>
      <c r="E1037" s="46"/>
      <c r="F1037" s="46">
        <f t="shared" si="121"/>
        <v>139.19999999999999</v>
      </c>
      <c r="G1037" s="93"/>
      <c r="H1037" s="135">
        <f t="shared" si="122"/>
        <v>0</v>
      </c>
      <c r="I1037" s="43">
        <f t="shared" si="123"/>
        <v>0</v>
      </c>
      <c r="J1037" s="43"/>
      <c r="K1037" s="135">
        <f t="shared" si="119"/>
        <v>0</v>
      </c>
      <c r="L1037" s="82">
        <f t="shared" si="120"/>
        <v>0</v>
      </c>
    </row>
    <row r="1038" spans="1:12" x14ac:dyDescent="0.25">
      <c r="A1038" s="65">
        <f t="shared" si="124"/>
        <v>88</v>
      </c>
      <c r="B1038" s="46" t="s">
        <v>1305</v>
      </c>
      <c r="C1038" s="46">
        <v>110.5</v>
      </c>
      <c r="D1038" s="46">
        <v>21.5</v>
      </c>
      <c r="E1038" s="46"/>
      <c r="F1038" s="46">
        <f t="shared" si="121"/>
        <v>132</v>
      </c>
      <c r="G1038" s="93"/>
      <c r="H1038" s="135">
        <f t="shared" si="122"/>
        <v>0</v>
      </c>
      <c r="I1038" s="43">
        <f t="shared" si="123"/>
        <v>0</v>
      </c>
      <c r="J1038" s="43"/>
      <c r="K1038" s="135">
        <f t="shared" si="119"/>
        <v>0</v>
      </c>
      <c r="L1038" s="82">
        <f t="shared" si="120"/>
        <v>0</v>
      </c>
    </row>
    <row r="1039" spans="1:12" x14ac:dyDescent="0.25">
      <c r="A1039" s="65">
        <f t="shared" si="124"/>
        <v>89</v>
      </c>
      <c r="B1039" s="46" t="s">
        <v>1306</v>
      </c>
      <c r="C1039" s="46">
        <v>153.9</v>
      </c>
      <c r="D1039" s="46"/>
      <c r="E1039" s="46"/>
      <c r="F1039" s="46">
        <f t="shared" si="121"/>
        <v>153.9</v>
      </c>
      <c r="G1039" s="93"/>
      <c r="H1039" s="135">
        <f t="shared" si="122"/>
        <v>0</v>
      </c>
      <c r="I1039" s="43">
        <f t="shared" si="123"/>
        <v>0</v>
      </c>
      <c r="J1039" s="43"/>
      <c r="K1039" s="135">
        <f t="shared" si="119"/>
        <v>0</v>
      </c>
      <c r="L1039" s="82">
        <f t="shared" si="120"/>
        <v>0</v>
      </c>
    </row>
    <row r="1040" spans="1:12" x14ac:dyDescent="0.25">
      <c r="A1040" s="65">
        <f t="shared" si="124"/>
        <v>90</v>
      </c>
      <c r="B1040" s="46" t="s">
        <v>1307</v>
      </c>
      <c r="C1040" s="46">
        <v>120.6</v>
      </c>
      <c r="D1040" s="46"/>
      <c r="E1040" s="46"/>
      <c r="F1040" s="46">
        <f t="shared" si="121"/>
        <v>120.6</v>
      </c>
      <c r="G1040" s="93"/>
      <c r="H1040" s="135">
        <f t="shared" si="122"/>
        <v>0</v>
      </c>
      <c r="I1040" s="43">
        <f t="shared" si="123"/>
        <v>0</v>
      </c>
      <c r="J1040" s="43"/>
      <c r="K1040" s="135">
        <f t="shared" si="119"/>
        <v>0</v>
      </c>
      <c r="L1040" s="82">
        <f t="shared" si="120"/>
        <v>0</v>
      </c>
    </row>
    <row r="1041" spans="1:12" x14ac:dyDescent="0.25">
      <c r="A1041" s="65">
        <f t="shared" si="124"/>
        <v>91</v>
      </c>
      <c r="B1041" s="46" t="s">
        <v>1308</v>
      </c>
      <c r="C1041" s="46">
        <v>141.30000000000001</v>
      </c>
      <c r="D1041" s="46"/>
      <c r="E1041" s="46"/>
      <c r="F1041" s="46">
        <f t="shared" si="121"/>
        <v>141.30000000000001</v>
      </c>
      <c r="G1041" s="93"/>
      <c r="H1041" s="135">
        <f t="shared" si="122"/>
        <v>0</v>
      </c>
      <c r="I1041" s="43">
        <f t="shared" si="123"/>
        <v>0</v>
      </c>
      <c r="J1041" s="43"/>
      <c r="K1041" s="135">
        <f t="shared" si="119"/>
        <v>0</v>
      </c>
      <c r="L1041" s="82">
        <f t="shared" si="120"/>
        <v>0</v>
      </c>
    </row>
    <row r="1042" spans="1:12" x14ac:dyDescent="0.25">
      <c r="A1042" s="65">
        <f t="shared" si="124"/>
        <v>92</v>
      </c>
      <c r="B1042" s="46" t="s">
        <v>1309</v>
      </c>
      <c r="C1042" s="46">
        <v>326</v>
      </c>
      <c r="D1042" s="46"/>
      <c r="E1042" s="46"/>
      <c r="F1042" s="46">
        <f t="shared" si="121"/>
        <v>326</v>
      </c>
      <c r="G1042" s="93"/>
      <c r="H1042" s="135">
        <f t="shared" si="122"/>
        <v>0</v>
      </c>
      <c r="I1042" s="43">
        <f t="shared" si="123"/>
        <v>0</v>
      </c>
      <c r="J1042" s="43"/>
      <c r="K1042" s="135">
        <f t="shared" si="119"/>
        <v>0</v>
      </c>
      <c r="L1042" s="82">
        <f t="shared" si="120"/>
        <v>0</v>
      </c>
    </row>
    <row r="1043" spans="1:12" x14ac:dyDescent="0.25">
      <c r="A1043" s="65">
        <f t="shared" si="124"/>
        <v>93</v>
      </c>
      <c r="B1043" s="46" t="s">
        <v>1310</v>
      </c>
      <c r="C1043" s="46">
        <v>378.3</v>
      </c>
      <c r="D1043" s="46"/>
      <c r="E1043" s="46"/>
      <c r="F1043" s="46">
        <f t="shared" si="121"/>
        <v>378.3</v>
      </c>
      <c r="G1043" s="93"/>
      <c r="H1043" s="135">
        <f t="shared" si="122"/>
        <v>0</v>
      </c>
      <c r="I1043" s="43">
        <f t="shared" si="123"/>
        <v>0</v>
      </c>
      <c r="J1043" s="43"/>
      <c r="K1043" s="135">
        <f t="shared" si="119"/>
        <v>0</v>
      </c>
      <c r="L1043" s="82">
        <f t="shared" si="120"/>
        <v>0</v>
      </c>
    </row>
    <row r="1044" spans="1:12" x14ac:dyDescent="0.25">
      <c r="A1044" s="65">
        <f t="shared" si="124"/>
        <v>94</v>
      </c>
      <c r="B1044" s="46" t="s">
        <v>1311</v>
      </c>
      <c r="C1044" s="46">
        <v>228.2</v>
      </c>
      <c r="D1044" s="46"/>
      <c r="E1044" s="46"/>
      <c r="F1044" s="46">
        <f t="shared" si="121"/>
        <v>228.2</v>
      </c>
      <c r="G1044" s="93"/>
      <c r="H1044" s="135">
        <f t="shared" si="122"/>
        <v>0</v>
      </c>
      <c r="I1044" s="43">
        <f t="shared" si="123"/>
        <v>0</v>
      </c>
      <c r="J1044" s="43"/>
      <c r="K1044" s="135">
        <f t="shared" si="119"/>
        <v>0</v>
      </c>
      <c r="L1044" s="82">
        <f t="shared" si="120"/>
        <v>0</v>
      </c>
    </row>
    <row r="1045" spans="1:12" x14ac:dyDescent="0.25">
      <c r="A1045" s="65">
        <f t="shared" si="124"/>
        <v>95</v>
      </c>
      <c r="B1045" s="46" t="s">
        <v>1312</v>
      </c>
      <c r="C1045" s="46">
        <v>145.69999999999999</v>
      </c>
      <c r="D1045" s="46"/>
      <c r="E1045" s="46"/>
      <c r="F1045" s="46">
        <f t="shared" si="121"/>
        <v>145.69999999999999</v>
      </c>
      <c r="G1045" s="93"/>
      <c r="H1045" s="135">
        <f t="shared" si="122"/>
        <v>0</v>
      </c>
      <c r="I1045" s="43">
        <f t="shared" si="123"/>
        <v>0</v>
      </c>
      <c r="J1045" s="43"/>
      <c r="K1045" s="135">
        <f t="shared" si="119"/>
        <v>0</v>
      </c>
      <c r="L1045" s="82">
        <f t="shared" si="120"/>
        <v>0</v>
      </c>
    </row>
    <row r="1046" spans="1:12" x14ac:dyDescent="0.25">
      <c r="A1046" s="65">
        <f t="shared" si="124"/>
        <v>96</v>
      </c>
      <c r="B1046" s="46" t="s">
        <v>1313</v>
      </c>
      <c r="C1046" s="46">
        <v>220.3</v>
      </c>
      <c r="D1046" s="46"/>
      <c r="E1046" s="46"/>
      <c r="F1046" s="46">
        <f t="shared" si="121"/>
        <v>220.3</v>
      </c>
      <c r="G1046" s="93"/>
      <c r="H1046" s="135">
        <f t="shared" si="122"/>
        <v>0</v>
      </c>
      <c r="I1046" s="43">
        <f t="shared" si="123"/>
        <v>0</v>
      </c>
      <c r="J1046" s="43"/>
      <c r="K1046" s="135">
        <f t="shared" si="119"/>
        <v>0</v>
      </c>
      <c r="L1046" s="82">
        <f t="shared" si="120"/>
        <v>0</v>
      </c>
    </row>
    <row r="1047" spans="1:12" x14ac:dyDescent="0.25">
      <c r="A1047" s="65">
        <f t="shared" si="124"/>
        <v>97</v>
      </c>
      <c r="B1047" s="46" t="s">
        <v>1314</v>
      </c>
      <c r="C1047" s="46">
        <v>5244.1</v>
      </c>
      <c r="D1047" s="46"/>
      <c r="E1047" s="46"/>
      <c r="F1047" s="46">
        <f t="shared" si="121"/>
        <v>5244.1</v>
      </c>
      <c r="G1047" s="93"/>
      <c r="H1047" s="135">
        <f t="shared" si="122"/>
        <v>0</v>
      </c>
      <c r="I1047" s="43">
        <f t="shared" si="123"/>
        <v>0</v>
      </c>
      <c r="J1047" s="43"/>
      <c r="K1047" s="135">
        <f t="shared" si="119"/>
        <v>0</v>
      </c>
      <c r="L1047" s="82">
        <f t="shared" si="120"/>
        <v>0</v>
      </c>
    </row>
    <row r="1048" spans="1:12" ht="13" x14ac:dyDescent="0.3">
      <c r="A1048" s="65">
        <f t="shared" si="124"/>
        <v>98</v>
      </c>
      <c r="B1048" s="46" t="s">
        <v>1315</v>
      </c>
      <c r="C1048" s="46">
        <v>164.4</v>
      </c>
      <c r="D1048" s="46"/>
      <c r="E1048" s="19"/>
      <c r="F1048" s="46">
        <f t="shared" si="121"/>
        <v>164.4</v>
      </c>
      <c r="G1048" s="93"/>
      <c r="H1048" s="135">
        <f t="shared" si="122"/>
        <v>0</v>
      </c>
      <c r="I1048" s="43">
        <f t="shared" si="123"/>
        <v>0</v>
      </c>
      <c r="J1048" s="43"/>
      <c r="K1048" s="135">
        <f t="shared" si="119"/>
        <v>0</v>
      </c>
      <c r="L1048" s="82">
        <f t="shared" si="120"/>
        <v>0</v>
      </c>
    </row>
    <row r="1049" spans="1:12" x14ac:dyDescent="0.25">
      <c r="A1049" s="65">
        <f t="shared" si="124"/>
        <v>99</v>
      </c>
      <c r="B1049" s="46" t="s">
        <v>1316</v>
      </c>
      <c r="C1049" s="46">
        <v>126.2</v>
      </c>
      <c r="D1049" s="46"/>
      <c r="E1049" s="46"/>
      <c r="F1049" s="46">
        <f t="shared" si="121"/>
        <v>126.2</v>
      </c>
      <c r="G1049" s="93"/>
      <c r="H1049" s="135">
        <f t="shared" si="122"/>
        <v>0</v>
      </c>
      <c r="I1049" s="43">
        <f t="shared" si="123"/>
        <v>0</v>
      </c>
      <c r="J1049" s="43"/>
      <c r="K1049" s="135">
        <f t="shared" si="119"/>
        <v>0</v>
      </c>
      <c r="L1049" s="82">
        <f t="shared" si="120"/>
        <v>0</v>
      </c>
    </row>
    <row r="1050" spans="1:12" x14ac:dyDescent="0.25">
      <c r="A1050" s="65">
        <f t="shared" si="124"/>
        <v>100</v>
      </c>
      <c r="B1050" s="46" t="s">
        <v>1317</v>
      </c>
      <c r="C1050" s="46">
        <v>232.2</v>
      </c>
      <c r="D1050" s="46"/>
      <c r="E1050" s="46">
        <v>29.4</v>
      </c>
      <c r="F1050" s="46">
        <f t="shared" si="121"/>
        <v>261.59999999999997</v>
      </c>
      <c r="G1050" s="93"/>
      <c r="H1050" s="135">
        <f t="shared" si="122"/>
        <v>0</v>
      </c>
      <c r="I1050" s="43">
        <f t="shared" si="123"/>
        <v>0</v>
      </c>
      <c r="J1050" s="43"/>
      <c r="K1050" s="135">
        <f t="shared" si="119"/>
        <v>0</v>
      </c>
      <c r="L1050" s="82">
        <f t="shared" si="120"/>
        <v>0</v>
      </c>
    </row>
    <row r="1051" spans="1:12" x14ac:dyDescent="0.25">
      <c r="A1051" s="65">
        <f t="shared" si="124"/>
        <v>101</v>
      </c>
      <c r="B1051" s="46" t="s">
        <v>1318</v>
      </c>
      <c r="C1051" s="46">
        <v>561.9</v>
      </c>
      <c r="D1051" s="46"/>
      <c r="E1051" s="46"/>
      <c r="F1051" s="46">
        <f t="shared" si="121"/>
        <v>561.9</v>
      </c>
      <c r="G1051" s="93"/>
      <c r="H1051" s="135">
        <f t="shared" si="122"/>
        <v>0</v>
      </c>
      <c r="I1051" s="43">
        <f t="shared" si="123"/>
        <v>0</v>
      </c>
      <c r="J1051" s="43"/>
      <c r="K1051" s="135">
        <f t="shared" si="119"/>
        <v>0</v>
      </c>
      <c r="L1051" s="82">
        <f t="shared" si="120"/>
        <v>0</v>
      </c>
    </row>
    <row r="1052" spans="1:12" x14ac:dyDescent="0.25">
      <c r="A1052" s="65">
        <f t="shared" si="124"/>
        <v>102</v>
      </c>
      <c r="B1052" s="46" t="s">
        <v>1319</v>
      </c>
      <c r="C1052" s="46">
        <v>452.2</v>
      </c>
      <c r="D1052" s="46"/>
      <c r="E1052" s="46"/>
      <c r="F1052" s="46">
        <f t="shared" si="121"/>
        <v>452.2</v>
      </c>
      <c r="G1052" s="93"/>
      <c r="H1052" s="135">
        <f t="shared" si="122"/>
        <v>0</v>
      </c>
      <c r="I1052" s="43">
        <f t="shared" si="123"/>
        <v>0</v>
      </c>
      <c r="J1052" s="43"/>
      <c r="K1052" s="135">
        <f t="shared" si="119"/>
        <v>0</v>
      </c>
      <c r="L1052" s="82">
        <f t="shared" si="120"/>
        <v>0</v>
      </c>
    </row>
    <row r="1053" spans="1:12" x14ac:dyDescent="0.25">
      <c r="A1053" s="65">
        <f t="shared" si="124"/>
        <v>103</v>
      </c>
      <c r="B1053" s="46" t="s">
        <v>1320</v>
      </c>
      <c r="C1053" s="46">
        <v>569.4</v>
      </c>
      <c r="D1053" s="46"/>
      <c r="E1053" s="46"/>
      <c r="F1053" s="46">
        <f t="shared" si="121"/>
        <v>569.4</v>
      </c>
      <c r="G1053" s="93"/>
      <c r="H1053" s="135">
        <f t="shared" si="122"/>
        <v>0</v>
      </c>
      <c r="I1053" s="43">
        <f t="shared" si="123"/>
        <v>0</v>
      </c>
      <c r="J1053" s="43"/>
      <c r="K1053" s="135">
        <f t="shared" si="119"/>
        <v>0</v>
      </c>
      <c r="L1053" s="82">
        <f t="shared" si="120"/>
        <v>0</v>
      </c>
    </row>
    <row r="1054" spans="1:12" x14ac:dyDescent="0.25">
      <c r="A1054" s="65">
        <f t="shared" si="124"/>
        <v>104</v>
      </c>
      <c r="B1054" s="46" t="s">
        <v>1321</v>
      </c>
      <c r="C1054" s="46">
        <v>154.30000000000001</v>
      </c>
      <c r="D1054" s="46"/>
      <c r="E1054" s="46"/>
      <c r="F1054" s="46">
        <f t="shared" si="121"/>
        <v>154.30000000000001</v>
      </c>
      <c r="G1054" s="93"/>
      <c r="H1054" s="135">
        <f t="shared" si="122"/>
        <v>0</v>
      </c>
      <c r="I1054" s="43">
        <f t="shared" si="123"/>
        <v>0</v>
      </c>
      <c r="J1054" s="43"/>
      <c r="K1054" s="135">
        <f t="shared" si="119"/>
        <v>0</v>
      </c>
      <c r="L1054" s="82">
        <f t="shared" si="120"/>
        <v>0</v>
      </c>
    </row>
    <row r="1055" spans="1:12" x14ac:dyDescent="0.25">
      <c r="A1055" s="65">
        <f t="shared" si="124"/>
        <v>105</v>
      </c>
      <c r="B1055" s="46" t="s">
        <v>1322</v>
      </c>
      <c r="C1055" s="46">
        <v>394.45</v>
      </c>
      <c r="D1055" s="46"/>
      <c r="E1055" s="46">
        <v>115.6</v>
      </c>
      <c r="F1055" s="46">
        <f t="shared" si="121"/>
        <v>510.04999999999995</v>
      </c>
      <c r="G1055" s="93"/>
      <c r="H1055" s="135">
        <f t="shared" si="122"/>
        <v>0</v>
      </c>
      <c r="I1055" s="43">
        <f t="shared" si="123"/>
        <v>0</v>
      </c>
      <c r="J1055" s="43"/>
      <c r="K1055" s="135">
        <f t="shared" si="119"/>
        <v>0</v>
      </c>
      <c r="L1055" s="82">
        <f t="shared" si="120"/>
        <v>0</v>
      </c>
    </row>
    <row r="1056" spans="1:12" x14ac:dyDescent="0.25">
      <c r="A1056" s="65">
        <f t="shared" si="124"/>
        <v>106</v>
      </c>
      <c r="B1056" s="46" t="s">
        <v>1323</v>
      </c>
      <c r="C1056" s="46">
        <v>382.2</v>
      </c>
      <c r="D1056" s="46"/>
      <c r="E1056" s="67"/>
      <c r="F1056" s="46">
        <f t="shared" si="121"/>
        <v>382.2</v>
      </c>
      <c r="G1056" s="93"/>
      <c r="H1056" s="135">
        <f t="shared" si="122"/>
        <v>0</v>
      </c>
      <c r="I1056" s="43">
        <f t="shared" si="123"/>
        <v>0</v>
      </c>
      <c r="J1056" s="43"/>
      <c r="K1056" s="135">
        <f t="shared" si="119"/>
        <v>0</v>
      </c>
      <c r="L1056" s="82">
        <f t="shared" si="120"/>
        <v>0</v>
      </c>
    </row>
    <row r="1057" spans="1:12" x14ac:dyDescent="0.25">
      <c r="A1057" s="65">
        <f t="shared" si="124"/>
        <v>107</v>
      </c>
      <c r="B1057" s="46" t="s">
        <v>1324</v>
      </c>
      <c r="C1057" s="46">
        <v>360.6</v>
      </c>
      <c r="D1057" s="46"/>
      <c r="E1057" s="46">
        <v>114.9</v>
      </c>
      <c r="F1057" s="46">
        <f t="shared" si="121"/>
        <v>475.5</v>
      </c>
      <c r="G1057" s="93"/>
      <c r="H1057" s="135">
        <f t="shared" si="122"/>
        <v>0</v>
      </c>
      <c r="I1057" s="43">
        <f t="shared" si="123"/>
        <v>0</v>
      </c>
      <c r="J1057" s="43"/>
      <c r="K1057" s="135">
        <f t="shared" si="119"/>
        <v>0</v>
      </c>
      <c r="L1057" s="82">
        <f t="shared" si="120"/>
        <v>0</v>
      </c>
    </row>
    <row r="1058" spans="1:12" x14ac:dyDescent="0.25">
      <c r="A1058" s="65">
        <f t="shared" si="124"/>
        <v>108</v>
      </c>
      <c r="B1058" s="46" t="s">
        <v>1325</v>
      </c>
      <c r="C1058" s="46">
        <v>340.3</v>
      </c>
      <c r="D1058" s="46"/>
      <c r="E1058" s="46">
        <v>203.8</v>
      </c>
      <c r="F1058" s="46">
        <f t="shared" si="121"/>
        <v>544.1</v>
      </c>
      <c r="G1058" s="93"/>
      <c r="H1058" s="135">
        <f t="shared" si="122"/>
        <v>0</v>
      </c>
      <c r="I1058" s="43">
        <f t="shared" si="123"/>
        <v>0</v>
      </c>
      <c r="J1058" s="43"/>
      <c r="K1058" s="135">
        <f t="shared" si="119"/>
        <v>0</v>
      </c>
      <c r="L1058" s="82">
        <f t="shared" si="120"/>
        <v>0</v>
      </c>
    </row>
    <row r="1059" spans="1:12" x14ac:dyDescent="0.25">
      <c r="A1059" s="65">
        <f t="shared" si="124"/>
        <v>109</v>
      </c>
      <c r="B1059" s="46" t="s">
        <v>1326</v>
      </c>
      <c r="C1059" s="46">
        <v>171.5</v>
      </c>
      <c r="D1059" s="46"/>
      <c r="E1059" s="46">
        <v>70</v>
      </c>
      <c r="F1059" s="46">
        <f t="shared" si="121"/>
        <v>241.5</v>
      </c>
      <c r="G1059" s="93"/>
      <c r="H1059" s="135">
        <f t="shared" si="122"/>
        <v>0</v>
      </c>
      <c r="I1059" s="43">
        <f t="shared" si="123"/>
        <v>0</v>
      </c>
      <c r="J1059" s="43"/>
      <c r="K1059" s="135">
        <f t="shared" si="119"/>
        <v>0</v>
      </c>
      <c r="L1059" s="82">
        <f t="shared" si="120"/>
        <v>0</v>
      </c>
    </row>
    <row r="1060" spans="1:12" x14ac:dyDescent="0.25">
      <c r="A1060" s="65">
        <f t="shared" si="124"/>
        <v>110</v>
      </c>
      <c r="B1060" s="46" t="s">
        <v>1327</v>
      </c>
      <c r="C1060" s="46">
        <v>338.7</v>
      </c>
      <c r="D1060" s="46"/>
      <c r="E1060" s="46">
        <v>33.5</v>
      </c>
      <c r="F1060" s="46">
        <f t="shared" si="121"/>
        <v>372.2</v>
      </c>
      <c r="G1060" s="93"/>
      <c r="H1060" s="135">
        <f t="shared" si="122"/>
        <v>0</v>
      </c>
      <c r="I1060" s="43">
        <f t="shared" si="123"/>
        <v>0</v>
      </c>
      <c r="J1060" s="43"/>
      <c r="K1060" s="135">
        <f t="shared" si="119"/>
        <v>0</v>
      </c>
      <c r="L1060" s="82">
        <f t="shared" si="120"/>
        <v>0</v>
      </c>
    </row>
    <row r="1061" spans="1:12" x14ac:dyDescent="0.25">
      <c r="A1061" s="65">
        <f t="shared" si="124"/>
        <v>111</v>
      </c>
      <c r="B1061" s="46" t="s">
        <v>1328</v>
      </c>
      <c r="C1061" s="46">
        <v>241.5</v>
      </c>
      <c r="D1061" s="46"/>
      <c r="E1061" s="46"/>
      <c r="F1061" s="46">
        <f t="shared" si="121"/>
        <v>241.5</v>
      </c>
      <c r="G1061" s="93"/>
      <c r="H1061" s="135">
        <f t="shared" si="122"/>
        <v>0</v>
      </c>
      <c r="I1061" s="43">
        <f t="shared" si="123"/>
        <v>0</v>
      </c>
      <c r="J1061" s="43"/>
      <c r="K1061" s="135">
        <f t="shared" si="119"/>
        <v>0</v>
      </c>
      <c r="L1061" s="82">
        <f t="shared" si="120"/>
        <v>0</v>
      </c>
    </row>
    <row r="1062" spans="1:12" x14ac:dyDescent="0.25">
      <c r="A1062" s="65">
        <f t="shared" si="124"/>
        <v>112</v>
      </c>
      <c r="B1062" s="46" t="s">
        <v>1329</v>
      </c>
      <c r="C1062" s="46">
        <v>331.7</v>
      </c>
      <c r="D1062" s="46"/>
      <c r="E1062" s="46"/>
      <c r="F1062" s="46">
        <f t="shared" si="121"/>
        <v>331.7</v>
      </c>
      <c r="G1062" s="93"/>
      <c r="H1062" s="135">
        <f t="shared" si="122"/>
        <v>0</v>
      </c>
      <c r="I1062" s="43">
        <f t="shared" si="123"/>
        <v>0</v>
      </c>
      <c r="J1062" s="43"/>
      <c r="K1062" s="135">
        <f t="shared" si="119"/>
        <v>0</v>
      </c>
      <c r="L1062" s="82">
        <f t="shared" si="120"/>
        <v>0</v>
      </c>
    </row>
    <row r="1063" spans="1:12" x14ac:dyDescent="0.25">
      <c r="A1063" s="65">
        <f t="shared" si="124"/>
        <v>113</v>
      </c>
      <c r="B1063" s="46" t="s">
        <v>1330</v>
      </c>
      <c r="C1063" s="46">
        <v>95</v>
      </c>
      <c r="D1063" s="46"/>
      <c r="E1063" s="46"/>
      <c r="F1063" s="46">
        <f t="shared" si="121"/>
        <v>95</v>
      </c>
      <c r="G1063" s="93"/>
      <c r="H1063" s="135">
        <f t="shared" si="122"/>
        <v>0</v>
      </c>
      <c r="I1063" s="43">
        <f t="shared" si="123"/>
        <v>0</v>
      </c>
      <c r="J1063" s="43"/>
      <c r="K1063" s="135">
        <f t="shared" si="119"/>
        <v>0</v>
      </c>
      <c r="L1063" s="82">
        <f t="shared" si="120"/>
        <v>0</v>
      </c>
    </row>
    <row r="1064" spans="1:12" x14ac:dyDescent="0.25">
      <c r="A1064" s="65">
        <f t="shared" si="124"/>
        <v>114</v>
      </c>
      <c r="B1064" s="46" t="s">
        <v>1331</v>
      </c>
      <c r="C1064" s="46">
        <v>208.9</v>
      </c>
      <c r="D1064" s="46"/>
      <c r="E1064" s="46"/>
      <c r="F1064" s="46">
        <f t="shared" si="121"/>
        <v>208.9</v>
      </c>
      <c r="G1064" s="93"/>
      <c r="H1064" s="135">
        <f t="shared" si="122"/>
        <v>0</v>
      </c>
      <c r="I1064" s="43">
        <f t="shared" si="123"/>
        <v>0</v>
      </c>
      <c r="J1064" s="43"/>
      <c r="K1064" s="135">
        <f t="shared" si="119"/>
        <v>0</v>
      </c>
      <c r="L1064" s="82">
        <f t="shared" si="120"/>
        <v>0</v>
      </c>
    </row>
    <row r="1065" spans="1:12" x14ac:dyDescent="0.25">
      <c r="A1065" s="65">
        <f t="shared" si="124"/>
        <v>115</v>
      </c>
      <c r="B1065" s="46" t="s">
        <v>1332</v>
      </c>
      <c r="C1065" s="46">
        <v>141.30000000000001</v>
      </c>
      <c r="D1065" s="46"/>
      <c r="E1065" s="46"/>
      <c r="F1065" s="46">
        <f t="shared" si="121"/>
        <v>141.30000000000001</v>
      </c>
      <c r="G1065" s="93"/>
      <c r="H1065" s="135">
        <f t="shared" si="122"/>
        <v>0</v>
      </c>
      <c r="I1065" s="43">
        <f t="shared" si="123"/>
        <v>0</v>
      </c>
      <c r="J1065" s="43"/>
      <c r="K1065" s="135">
        <f t="shared" si="119"/>
        <v>0</v>
      </c>
      <c r="L1065" s="82">
        <f t="shared" si="120"/>
        <v>0</v>
      </c>
    </row>
    <row r="1066" spans="1:12" x14ac:dyDescent="0.25">
      <c r="A1066" s="65">
        <f t="shared" si="124"/>
        <v>116</v>
      </c>
      <c r="B1066" s="46" t="s">
        <v>1333</v>
      </c>
      <c r="C1066" s="46">
        <v>372.1</v>
      </c>
      <c r="D1066" s="46"/>
      <c r="E1066" s="46"/>
      <c r="F1066" s="46">
        <f t="shared" si="121"/>
        <v>372.1</v>
      </c>
      <c r="G1066" s="93"/>
      <c r="H1066" s="135">
        <f t="shared" si="122"/>
        <v>0</v>
      </c>
      <c r="I1066" s="43">
        <f t="shared" si="123"/>
        <v>0</v>
      </c>
      <c r="J1066" s="43"/>
      <c r="K1066" s="135">
        <f t="shared" si="119"/>
        <v>0</v>
      </c>
      <c r="L1066" s="82">
        <f t="shared" si="120"/>
        <v>0</v>
      </c>
    </row>
    <row r="1067" spans="1:12" x14ac:dyDescent="0.25">
      <c r="A1067" s="65">
        <f t="shared" si="124"/>
        <v>117</v>
      </c>
      <c r="B1067" s="46" t="s">
        <v>1334</v>
      </c>
      <c r="C1067" s="46">
        <v>313.60000000000002</v>
      </c>
      <c r="D1067" s="46"/>
      <c r="E1067" s="46">
        <v>40</v>
      </c>
      <c r="F1067" s="46">
        <f t="shared" si="121"/>
        <v>353.6</v>
      </c>
      <c r="G1067" s="93"/>
      <c r="H1067" s="135">
        <f t="shared" si="122"/>
        <v>0</v>
      </c>
      <c r="I1067" s="43">
        <f t="shared" si="123"/>
        <v>0</v>
      </c>
      <c r="J1067" s="43"/>
      <c r="K1067" s="135">
        <f t="shared" si="119"/>
        <v>0</v>
      </c>
      <c r="L1067" s="82">
        <f t="shared" si="120"/>
        <v>0</v>
      </c>
    </row>
    <row r="1068" spans="1:12" x14ac:dyDescent="0.25">
      <c r="A1068" s="65">
        <f t="shared" si="124"/>
        <v>118</v>
      </c>
      <c r="B1068" s="46" t="s">
        <v>1335</v>
      </c>
      <c r="C1068" s="46">
        <v>249.6</v>
      </c>
      <c r="D1068" s="46"/>
      <c r="E1068" s="46"/>
      <c r="F1068" s="46">
        <f t="shared" si="121"/>
        <v>249.6</v>
      </c>
      <c r="G1068" s="93"/>
      <c r="H1068" s="135">
        <f t="shared" si="122"/>
        <v>0</v>
      </c>
      <c r="I1068" s="43">
        <f t="shared" si="123"/>
        <v>0</v>
      </c>
      <c r="J1068" s="43"/>
      <c r="K1068" s="135">
        <f t="shared" si="119"/>
        <v>0</v>
      </c>
      <c r="L1068" s="82">
        <f t="shared" si="120"/>
        <v>0</v>
      </c>
    </row>
    <row r="1069" spans="1:12" x14ac:dyDescent="0.25">
      <c r="A1069" s="65">
        <f t="shared" si="124"/>
        <v>119</v>
      </c>
      <c r="B1069" s="46" t="s">
        <v>1336</v>
      </c>
      <c r="C1069" s="46">
        <v>305.8</v>
      </c>
      <c r="D1069" s="46"/>
      <c r="E1069" s="46">
        <v>36.5</v>
      </c>
      <c r="F1069" s="46">
        <f t="shared" si="121"/>
        <v>342.3</v>
      </c>
      <c r="G1069" s="93"/>
      <c r="H1069" s="135">
        <f t="shared" si="122"/>
        <v>0</v>
      </c>
      <c r="I1069" s="43">
        <f t="shared" si="123"/>
        <v>0</v>
      </c>
      <c r="J1069" s="43"/>
      <c r="K1069" s="135">
        <f t="shared" si="119"/>
        <v>0</v>
      </c>
      <c r="L1069" s="82">
        <f t="shared" si="120"/>
        <v>0</v>
      </c>
    </row>
    <row r="1070" spans="1:12" x14ac:dyDescent="0.25">
      <c r="A1070" s="65">
        <f t="shared" si="124"/>
        <v>120</v>
      </c>
      <c r="B1070" s="46" t="s">
        <v>1337</v>
      </c>
      <c r="C1070" s="46">
        <v>206.5</v>
      </c>
      <c r="D1070" s="46"/>
      <c r="E1070" s="46"/>
      <c r="F1070" s="46">
        <f t="shared" si="121"/>
        <v>206.5</v>
      </c>
      <c r="G1070" s="93"/>
      <c r="H1070" s="135">
        <f t="shared" si="122"/>
        <v>0</v>
      </c>
      <c r="I1070" s="43">
        <f t="shared" si="123"/>
        <v>0</v>
      </c>
      <c r="J1070" s="43"/>
      <c r="K1070" s="135">
        <f t="shared" si="119"/>
        <v>0</v>
      </c>
      <c r="L1070" s="82">
        <f t="shared" si="120"/>
        <v>0</v>
      </c>
    </row>
    <row r="1071" spans="1:12" x14ac:dyDescent="0.25">
      <c r="A1071" s="65">
        <f t="shared" si="124"/>
        <v>121</v>
      </c>
      <c r="B1071" s="46" t="s">
        <v>1338</v>
      </c>
      <c r="C1071" s="46">
        <v>300.39999999999998</v>
      </c>
      <c r="D1071" s="46"/>
      <c r="E1071" s="46"/>
      <c r="F1071" s="46">
        <f t="shared" si="121"/>
        <v>300.39999999999998</v>
      </c>
      <c r="G1071" s="93"/>
      <c r="H1071" s="135">
        <f t="shared" si="122"/>
        <v>0</v>
      </c>
      <c r="I1071" s="43">
        <f t="shared" si="123"/>
        <v>0</v>
      </c>
      <c r="J1071" s="43"/>
      <c r="K1071" s="135">
        <f t="shared" si="119"/>
        <v>0</v>
      </c>
      <c r="L1071" s="82">
        <f t="shared" si="120"/>
        <v>0</v>
      </c>
    </row>
    <row r="1072" spans="1:12" x14ac:dyDescent="0.25">
      <c r="A1072" s="65">
        <f t="shared" si="124"/>
        <v>122</v>
      </c>
      <c r="B1072" s="46" t="s">
        <v>1339</v>
      </c>
      <c r="C1072" s="46">
        <v>913.8</v>
      </c>
      <c r="D1072" s="46"/>
      <c r="E1072" s="46"/>
      <c r="F1072" s="46">
        <f t="shared" si="121"/>
        <v>913.8</v>
      </c>
      <c r="G1072" s="93"/>
      <c r="H1072" s="135">
        <f t="shared" si="122"/>
        <v>0</v>
      </c>
      <c r="I1072" s="43">
        <f t="shared" si="123"/>
        <v>0</v>
      </c>
      <c r="J1072" s="43"/>
      <c r="K1072" s="135">
        <f t="shared" si="119"/>
        <v>0</v>
      </c>
      <c r="L1072" s="82">
        <f t="shared" si="120"/>
        <v>0</v>
      </c>
    </row>
    <row r="1073" spans="1:12" x14ac:dyDescent="0.25">
      <c r="A1073" s="65">
        <f t="shared" si="124"/>
        <v>123</v>
      </c>
      <c r="B1073" s="46" t="s">
        <v>1340</v>
      </c>
      <c r="C1073" s="46">
        <v>124.1</v>
      </c>
      <c r="D1073" s="46"/>
      <c r="E1073" s="46"/>
      <c r="F1073" s="46">
        <f t="shared" si="121"/>
        <v>124.1</v>
      </c>
      <c r="G1073" s="93"/>
      <c r="H1073" s="135">
        <f t="shared" si="122"/>
        <v>0</v>
      </c>
      <c r="I1073" s="43">
        <f t="shared" si="123"/>
        <v>0</v>
      </c>
      <c r="J1073" s="43"/>
      <c r="K1073" s="135">
        <f t="shared" si="119"/>
        <v>0</v>
      </c>
      <c r="L1073" s="82">
        <f t="shared" si="120"/>
        <v>0</v>
      </c>
    </row>
    <row r="1074" spans="1:12" x14ac:dyDescent="0.25">
      <c r="A1074" s="65">
        <f t="shared" si="124"/>
        <v>124</v>
      </c>
      <c r="B1074" s="46" t="s">
        <v>1341</v>
      </c>
      <c r="C1074" s="46">
        <v>173.4</v>
      </c>
      <c r="D1074" s="46"/>
      <c r="E1074" s="46"/>
      <c r="F1074" s="46">
        <f t="shared" ref="F1074:F1133" si="125">C1074+D1074+E1074</f>
        <v>173.4</v>
      </c>
      <c r="G1074" s="93"/>
      <c r="H1074" s="135">
        <f t="shared" ref="H1074:H1133" si="126">G1074</f>
        <v>0</v>
      </c>
      <c r="I1074" s="43">
        <f t="shared" ref="I1074:I1133" si="127">H1074*0.3677</f>
        <v>0</v>
      </c>
      <c r="J1074" s="43"/>
      <c r="K1074" s="135">
        <f t="shared" si="119"/>
        <v>0</v>
      </c>
      <c r="L1074" s="82">
        <f t="shared" si="120"/>
        <v>0</v>
      </c>
    </row>
    <row r="1075" spans="1:12" x14ac:dyDescent="0.25">
      <c r="A1075" s="65">
        <f t="shared" si="124"/>
        <v>125</v>
      </c>
      <c r="B1075" s="46" t="s">
        <v>1342</v>
      </c>
      <c r="C1075" s="46">
        <v>262.2</v>
      </c>
      <c r="D1075" s="46"/>
      <c r="E1075" s="46"/>
      <c r="F1075" s="46">
        <f t="shared" si="125"/>
        <v>262.2</v>
      </c>
      <c r="G1075" s="93"/>
      <c r="H1075" s="135">
        <f t="shared" si="126"/>
        <v>0</v>
      </c>
      <c r="I1075" s="43">
        <f t="shared" si="127"/>
        <v>0</v>
      </c>
      <c r="J1075" s="43"/>
      <c r="K1075" s="135">
        <f t="shared" si="119"/>
        <v>0</v>
      </c>
      <c r="L1075" s="82">
        <f t="shared" si="120"/>
        <v>0</v>
      </c>
    </row>
    <row r="1076" spans="1:12" x14ac:dyDescent="0.25">
      <c r="A1076" s="65">
        <f t="shared" si="124"/>
        <v>126</v>
      </c>
      <c r="B1076" s="46" t="s">
        <v>1346</v>
      </c>
      <c r="C1076" s="46">
        <v>375.7</v>
      </c>
      <c r="D1076" s="46"/>
      <c r="E1076" s="46">
        <v>26.9</v>
      </c>
      <c r="F1076" s="46">
        <f t="shared" si="125"/>
        <v>402.59999999999997</v>
      </c>
      <c r="G1076" s="93"/>
      <c r="H1076" s="135">
        <f t="shared" si="126"/>
        <v>0</v>
      </c>
      <c r="I1076" s="43">
        <f t="shared" si="127"/>
        <v>0</v>
      </c>
      <c r="J1076" s="43"/>
      <c r="K1076" s="135">
        <f t="shared" si="119"/>
        <v>0</v>
      </c>
      <c r="L1076" s="82">
        <f t="shared" si="120"/>
        <v>0</v>
      </c>
    </row>
    <row r="1077" spans="1:12" x14ac:dyDescent="0.25">
      <c r="A1077" s="65">
        <f t="shared" si="124"/>
        <v>127</v>
      </c>
      <c r="B1077" s="46" t="s">
        <v>1347</v>
      </c>
      <c r="C1077" s="46">
        <v>180</v>
      </c>
      <c r="D1077" s="46"/>
      <c r="E1077" s="46"/>
      <c r="F1077" s="46">
        <f t="shared" si="125"/>
        <v>180</v>
      </c>
      <c r="G1077" s="93"/>
      <c r="H1077" s="135">
        <f t="shared" si="126"/>
        <v>0</v>
      </c>
      <c r="I1077" s="43">
        <f t="shared" si="127"/>
        <v>0</v>
      </c>
      <c r="J1077" s="43"/>
      <c r="K1077" s="135">
        <f t="shared" si="119"/>
        <v>0</v>
      </c>
      <c r="L1077" s="82">
        <f t="shared" si="120"/>
        <v>0</v>
      </c>
    </row>
    <row r="1078" spans="1:12" x14ac:dyDescent="0.25">
      <c r="A1078" s="65">
        <f t="shared" si="124"/>
        <v>128</v>
      </c>
      <c r="B1078" s="46" t="s">
        <v>1348</v>
      </c>
      <c r="C1078" s="46">
        <v>580.1</v>
      </c>
      <c r="D1078" s="46"/>
      <c r="E1078" s="46"/>
      <c r="F1078" s="46">
        <f t="shared" si="125"/>
        <v>580.1</v>
      </c>
      <c r="G1078" s="93"/>
      <c r="H1078" s="135">
        <f t="shared" si="126"/>
        <v>0</v>
      </c>
      <c r="I1078" s="43">
        <f t="shared" si="127"/>
        <v>0</v>
      </c>
      <c r="J1078" s="43"/>
      <c r="K1078" s="135">
        <f t="shared" si="119"/>
        <v>0</v>
      </c>
      <c r="L1078" s="82">
        <f t="shared" si="120"/>
        <v>0</v>
      </c>
    </row>
    <row r="1079" spans="1:12" x14ac:dyDescent="0.25">
      <c r="A1079" s="65">
        <f t="shared" si="124"/>
        <v>129</v>
      </c>
      <c r="B1079" s="46" t="s">
        <v>1352</v>
      </c>
      <c r="C1079" s="46">
        <v>351</v>
      </c>
      <c r="D1079" s="46"/>
      <c r="E1079" s="46"/>
      <c r="F1079" s="46">
        <f t="shared" si="125"/>
        <v>351</v>
      </c>
      <c r="G1079" s="93"/>
      <c r="H1079" s="135">
        <f t="shared" si="126"/>
        <v>0</v>
      </c>
      <c r="I1079" s="43">
        <f t="shared" si="127"/>
        <v>0</v>
      </c>
      <c r="J1079" s="43"/>
      <c r="K1079" s="135">
        <f t="shared" ref="K1079:K1141" si="128">G1079*408.88</f>
        <v>0</v>
      </c>
      <c r="L1079" s="82">
        <f t="shared" ref="L1079:L1141" si="129">(H1079+I1079+J1079+K1079)/F1079</f>
        <v>0</v>
      </c>
    </row>
    <row r="1080" spans="1:12" x14ac:dyDescent="0.25">
      <c r="A1080" s="65">
        <f t="shared" si="124"/>
        <v>130</v>
      </c>
      <c r="B1080" s="46" t="s">
        <v>1353</v>
      </c>
      <c r="C1080" s="46">
        <v>299.7</v>
      </c>
      <c r="D1080" s="46"/>
      <c r="E1080" s="46"/>
      <c r="F1080" s="46">
        <f t="shared" si="125"/>
        <v>299.7</v>
      </c>
      <c r="G1080" s="93"/>
      <c r="H1080" s="135">
        <f t="shared" si="126"/>
        <v>0</v>
      </c>
      <c r="I1080" s="43">
        <f t="shared" si="127"/>
        <v>0</v>
      </c>
      <c r="J1080" s="43"/>
      <c r="K1080" s="135">
        <f t="shared" si="128"/>
        <v>0</v>
      </c>
      <c r="L1080" s="82">
        <f t="shared" si="129"/>
        <v>0</v>
      </c>
    </row>
    <row r="1081" spans="1:12" x14ac:dyDescent="0.25">
      <c r="A1081" s="65">
        <f t="shared" ref="A1081:A1144" si="130">A1080+1</f>
        <v>131</v>
      </c>
      <c r="B1081" s="46" t="s">
        <v>1354</v>
      </c>
      <c r="C1081" s="46">
        <v>428.3</v>
      </c>
      <c r="D1081" s="46"/>
      <c r="E1081" s="46"/>
      <c r="F1081" s="46">
        <f t="shared" si="125"/>
        <v>428.3</v>
      </c>
      <c r="G1081" s="93"/>
      <c r="H1081" s="135">
        <f t="shared" si="126"/>
        <v>0</v>
      </c>
      <c r="I1081" s="43">
        <f t="shared" si="127"/>
        <v>0</v>
      </c>
      <c r="J1081" s="43"/>
      <c r="K1081" s="135">
        <f t="shared" si="128"/>
        <v>0</v>
      </c>
      <c r="L1081" s="82">
        <f t="shared" si="129"/>
        <v>0</v>
      </c>
    </row>
    <row r="1082" spans="1:12" x14ac:dyDescent="0.25">
      <c r="A1082" s="65">
        <f t="shared" si="130"/>
        <v>132</v>
      </c>
      <c r="B1082" s="46" t="s">
        <v>1355</v>
      </c>
      <c r="C1082" s="46">
        <v>299.3</v>
      </c>
      <c r="D1082" s="46"/>
      <c r="E1082" s="46"/>
      <c r="F1082" s="46">
        <f t="shared" si="125"/>
        <v>299.3</v>
      </c>
      <c r="G1082" s="93"/>
      <c r="H1082" s="135">
        <f t="shared" si="126"/>
        <v>0</v>
      </c>
      <c r="I1082" s="43">
        <f t="shared" si="127"/>
        <v>0</v>
      </c>
      <c r="J1082" s="43"/>
      <c r="K1082" s="135">
        <f t="shared" si="128"/>
        <v>0</v>
      </c>
      <c r="L1082" s="82">
        <f t="shared" si="129"/>
        <v>0</v>
      </c>
    </row>
    <row r="1083" spans="1:12" x14ac:dyDescent="0.25">
      <c r="A1083" s="65">
        <f t="shared" si="130"/>
        <v>133</v>
      </c>
      <c r="B1083" s="46" t="s">
        <v>1356</v>
      </c>
      <c r="C1083" s="46">
        <v>343.9</v>
      </c>
      <c r="D1083" s="46"/>
      <c r="E1083" s="46"/>
      <c r="F1083" s="46">
        <f t="shared" si="125"/>
        <v>343.9</v>
      </c>
      <c r="G1083" s="93"/>
      <c r="H1083" s="135">
        <f t="shared" si="126"/>
        <v>0</v>
      </c>
      <c r="I1083" s="43">
        <f t="shared" si="127"/>
        <v>0</v>
      </c>
      <c r="J1083" s="43"/>
      <c r="K1083" s="135">
        <f t="shared" si="128"/>
        <v>0</v>
      </c>
      <c r="L1083" s="82">
        <f t="shared" si="129"/>
        <v>0</v>
      </c>
    </row>
    <row r="1084" spans="1:12" x14ac:dyDescent="0.25">
      <c r="A1084" s="65">
        <f t="shared" si="130"/>
        <v>134</v>
      </c>
      <c r="B1084" s="46" t="s">
        <v>1357</v>
      </c>
      <c r="C1084" s="46">
        <v>282</v>
      </c>
      <c r="D1084" s="46"/>
      <c r="E1084" s="46"/>
      <c r="F1084" s="46">
        <f t="shared" si="125"/>
        <v>282</v>
      </c>
      <c r="G1084" s="93"/>
      <c r="H1084" s="135">
        <f t="shared" si="126"/>
        <v>0</v>
      </c>
      <c r="I1084" s="43">
        <f t="shared" si="127"/>
        <v>0</v>
      </c>
      <c r="J1084" s="43"/>
      <c r="K1084" s="135">
        <f t="shared" si="128"/>
        <v>0</v>
      </c>
      <c r="L1084" s="82">
        <f t="shared" si="129"/>
        <v>0</v>
      </c>
    </row>
    <row r="1085" spans="1:12" x14ac:dyDescent="0.25">
      <c r="A1085" s="65">
        <f t="shared" si="130"/>
        <v>135</v>
      </c>
      <c r="B1085" s="46" t="s">
        <v>1358</v>
      </c>
      <c r="C1085" s="46">
        <v>357.6</v>
      </c>
      <c r="D1085" s="46"/>
      <c r="E1085" s="46"/>
      <c r="F1085" s="46">
        <f t="shared" si="125"/>
        <v>357.6</v>
      </c>
      <c r="G1085" s="93"/>
      <c r="H1085" s="135">
        <f t="shared" si="126"/>
        <v>0</v>
      </c>
      <c r="I1085" s="43">
        <f t="shared" si="127"/>
        <v>0</v>
      </c>
      <c r="J1085" s="43"/>
      <c r="K1085" s="135">
        <f t="shared" si="128"/>
        <v>0</v>
      </c>
      <c r="L1085" s="82">
        <f t="shared" si="129"/>
        <v>0</v>
      </c>
    </row>
    <row r="1086" spans="1:12" x14ac:dyDescent="0.25">
      <c r="A1086" s="65">
        <f t="shared" si="130"/>
        <v>136</v>
      </c>
      <c r="B1086" s="46" t="s">
        <v>1454</v>
      </c>
      <c r="C1086" s="46">
        <v>424.7</v>
      </c>
      <c r="D1086" s="46"/>
      <c r="E1086" s="46"/>
      <c r="F1086" s="46">
        <f t="shared" si="125"/>
        <v>424.7</v>
      </c>
      <c r="G1086" s="93"/>
      <c r="H1086" s="135">
        <f t="shared" si="126"/>
        <v>0</v>
      </c>
      <c r="I1086" s="43">
        <f t="shared" si="127"/>
        <v>0</v>
      </c>
      <c r="J1086" s="43"/>
      <c r="K1086" s="135">
        <f t="shared" si="128"/>
        <v>0</v>
      </c>
      <c r="L1086" s="82">
        <f t="shared" si="129"/>
        <v>0</v>
      </c>
    </row>
    <row r="1087" spans="1:12" x14ac:dyDescent="0.25">
      <c r="A1087" s="65">
        <f t="shared" si="130"/>
        <v>137</v>
      </c>
      <c r="B1087" s="46" t="s">
        <v>1455</v>
      </c>
      <c r="C1087" s="46">
        <v>120.4</v>
      </c>
      <c r="D1087" s="46"/>
      <c r="E1087" s="46"/>
      <c r="F1087" s="46">
        <f t="shared" si="125"/>
        <v>120.4</v>
      </c>
      <c r="G1087" s="93"/>
      <c r="H1087" s="135">
        <f t="shared" si="126"/>
        <v>0</v>
      </c>
      <c r="I1087" s="43">
        <f t="shared" si="127"/>
        <v>0</v>
      </c>
      <c r="J1087" s="43"/>
      <c r="K1087" s="135">
        <f t="shared" si="128"/>
        <v>0</v>
      </c>
      <c r="L1087" s="82">
        <f t="shared" si="129"/>
        <v>0</v>
      </c>
    </row>
    <row r="1088" spans="1:12" x14ac:dyDescent="0.25">
      <c r="A1088" s="65">
        <f t="shared" si="130"/>
        <v>138</v>
      </c>
      <c r="B1088" s="46" t="s">
        <v>1456</v>
      </c>
      <c r="C1088" s="46">
        <v>317.60000000000002</v>
      </c>
      <c r="D1088" s="46"/>
      <c r="E1088" s="46"/>
      <c r="F1088" s="46">
        <f t="shared" si="125"/>
        <v>317.60000000000002</v>
      </c>
      <c r="G1088" s="93"/>
      <c r="H1088" s="135">
        <f t="shared" si="126"/>
        <v>0</v>
      </c>
      <c r="I1088" s="43">
        <f t="shared" si="127"/>
        <v>0</v>
      </c>
      <c r="J1088" s="43"/>
      <c r="K1088" s="135">
        <f t="shared" si="128"/>
        <v>0</v>
      </c>
      <c r="L1088" s="82">
        <f t="shared" si="129"/>
        <v>0</v>
      </c>
    </row>
    <row r="1089" spans="1:12" x14ac:dyDescent="0.25">
      <c r="A1089" s="65">
        <f t="shared" si="130"/>
        <v>139</v>
      </c>
      <c r="B1089" s="46" t="s">
        <v>1457</v>
      </c>
      <c r="C1089" s="46">
        <v>395.53</v>
      </c>
      <c r="D1089" s="46"/>
      <c r="E1089" s="46"/>
      <c r="F1089" s="46">
        <f t="shared" si="125"/>
        <v>395.53</v>
      </c>
      <c r="G1089" s="93"/>
      <c r="H1089" s="135">
        <f t="shared" si="126"/>
        <v>0</v>
      </c>
      <c r="I1089" s="43">
        <f t="shared" si="127"/>
        <v>0</v>
      </c>
      <c r="J1089" s="43"/>
      <c r="K1089" s="135">
        <f t="shared" si="128"/>
        <v>0</v>
      </c>
      <c r="L1089" s="82">
        <f t="shared" si="129"/>
        <v>0</v>
      </c>
    </row>
    <row r="1090" spans="1:12" x14ac:dyDescent="0.25">
      <c r="A1090" s="65">
        <f t="shared" si="130"/>
        <v>140</v>
      </c>
      <c r="B1090" s="46" t="s">
        <v>1458</v>
      </c>
      <c r="C1090" s="46">
        <v>516.79999999999995</v>
      </c>
      <c r="D1090" s="46"/>
      <c r="E1090" s="46"/>
      <c r="F1090" s="46">
        <f t="shared" si="125"/>
        <v>516.79999999999995</v>
      </c>
      <c r="G1090" s="93"/>
      <c r="H1090" s="135">
        <f t="shared" si="126"/>
        <v>0</v>
      </c>
      <c r="I1090" s="43">
        <f t="shared" si="127"/>
        <v>0</v>
      </c>
      <c r="J1090" s="43"/>
      <c r="K1090" s="135">
        <f t="shared" si="128"/>
        <v>0</v>
      </c>
      <c r="L1090" s="82">
        <f t="shared" si="129"/>
        <v>0</v>
      </c>
    </row>
    <row r="1091" spans="1:12" x14ac:dyDescent="0.25">
      <c r="A1091" s="65">
        <f t="shared" si="130"/>
        <v>141</v>
      </c>
      <c r="B1091" s="46" t="s">
        <v>1459</v>
      </c>
      <c r="C1091" s="46">
        <v>305.89999999999998</v>
      </c>
      <c r="D1091" s="46"/>
      <c r="E1091" s="46"/>
      <c r="F1091" s="46">
        <f t="shared" si="125"/>
        <v>305.89999999999998</v>
      </c>
      <c r="G1091" s="93"/>
      <c r="H1091" s="135">
        <f t="shared" si="126"/>
        <v>0</v>
      </c>
      <c r="I1091" s="43">
        <f t="shared" si="127"/>
        <v>0</v>
      </c>
      <c r="J1091" s="43"/>
      <c r="K1091" s="135">
        <f t="shared" si="128"/>
        <v>0</v>
      </c>
      <c r="L1091" s="82">
        <f t="shared" si="129"/>
        <v>0</v>
      </c>
    </row>
    <row r="1092" spans="1:12" x14ac:dyDescent="0.25">
      <c r="A1092" s="65">
        <f t="shared" si="130"/>
        <v>142</v>
      </c>
      <c r="B1092" s="46" t="s">
        <v>1460</v>
      </c>
      <c r="C1092" s="46">
        <v>483.9</v>
      </c>
      <c r="D1092" s="46"/>
      <c r="E1092" s="46">
        <v>35.299999999999997</v>
      </c>
      <c r="F1092" s="46">
        <f t="shared" si="125"/>
        <v>519.19999999999993</v>
      </c>
      <c r="G1092" s="93"/>
      <c r="H1092" s="135">
        <f t="shared" si="126"/>
        <v>0</v>
      </c>
      <c r="I1092" s="43">
        <f t="shared" si="127"/>
        <v>0</v>
      </c>
      <c r="J1092" s="43"/>
      <c r="K1092" s="135">
        <f t="shared" si="128"/>
        <v>0</v>
      </c>
      <c r="L1092" s="82">
        <f t="shared" si="129"/>
        <v>0</v>
      </c>
    </row>
    <row r="1093" spans="1:12" x14ac:dyDescent="0.25">
      <c r="A1093" s="65">
        <f t="shared" si="130"/>
        <v>143</v>
      </c>
      <c r="B1093" s="46" t="s">
        <v>1461</v>
      </c>
      <c r="C1093" s="46">
        <v>257.3</v>
      </c>
      <c r="D1093" s="46"/>
      <c r="E1093" s="46"/>
      <c r="F1093" s="46">
        <f t="shared" si="125"/>
        <v>257.3</v>
      </c>
      <c r="G1093" s="93"/>
      <c r="H1093" s="135">
        <f t="shared" si="126"/>
        <v>0</v>
      </c>
      <c r="I1093" s="43">
        <f t="shared" si="127"/>
        <v>0</v>
      </c>
      <c r="J1093" s="43"/>
      <c r="K1093" s="135">
        <f t="shared" si="128"/>
        <v>0</v>
      </c>
      <c r="L1093" s="82">
        <f t="shared" si="129"/>
        <v>0</v>
      </c>
    </row>
    <row r="1094" spans="1:12" x14ac:dyDescent="0.25">
      <c r="A1094" s="65">
        <f t="shared" si="130"/>
        <v>144</v>
      </c>
      <c r="B1094" s="46" t="s">
        <v>1462</v>
      </c>
      <c r="C1094" s="46">
        <v>261.3</v>
      </c>
      <c r="D1094" s="46"/>
      <c r="E1094" s="46"/>
      <c r="F1094" s="46">
        <f t="shared" si="125"/>
        <v>261.3</v>
      </c>
      <c r="G1094" s="93"/>
      <c r="H1094" s="135">
        <f t="shared" si="126"/>
        <v>0</v>
      </c>
      <c r="I1094" s="43">
        <f t="shared" si="127"/>
        <v>0</v>
      </c>
      <c r="J1094" s="43"/>
      <c r="K1094" s="135">
        <f t="shared" si="128"/>
        <v>0</v>
      </c>
      <c r="L1094" s="82">
        <f t="shared" si="129"/>
        <v>0</v>
      </c>
    </row>
    <row r="1095" spans="1:12" x14ac:dyDescent="0.25">
      <c r="A1095" s="65">
        <f t="shared" si="130"/>
        <v>145</v>
      </c>
      <c r="B1095" s="46" t="s">
        <v>1463</v>
      </c>
      <c r="C1095" s="46">
        <v>296.89999999999998</v>
      </c>
      <c r="D1095" s="46"/>
      <c r="E1095" s="46">
        <v>50</v>
      </c>
      <c r="F1095" s="46">
        <f t="shared" si="125"/>
        <v>346.9</v>
      </c>
      <c r="G1095" s="93"/>
      <c r="H1095" s="135">
        <f t="shared" si="126"/>
        <v>0</v>
      </c>
      <c r="I1095" s="43">
        <f t="shared" si="127"/>
        <v>0</v>
      </c>
      <c r="J1095" s="43"/>
      <c r="K1095" s="135">
        <f t="shared" si="128"/>
        <v>0</v>
      </c>
      <c r="L1095" s="82">
        <f t="shared" si="129"/>
        <v>0</v>
      </c>
    </row>
    <row r="1096" spans="1:12" x14ac:dyDescent="0.25">
      <c r="A1096" s="65">
        <f t="shared" si="130"/>
        <v>146</v>
      </c>
      <c r="B1096" s="46" t="s">
        <v>1464</v>
      </c>
      <c r="C1096" s="46">
        <v>495.2</v>
      </c>
      <c r="D1096" s="46"/>
      <c r="E1096" s="46">
        <v>62.5</v>
      </c>
      <c r="F1096" s="46">
        <f t="shared" si="125"/>
        <v>557.70000000000005</v>
      </c>
      <c r="G1096" s="93"/>
      <c r="H1096" s="135">
        <f t="shared" si="126"/>
        <v>0</v>
      </c>
      <c r="I1096" s="43">
        <f t="shared" si="127"/>
        <v>0</v>
      </c>
      <c r="J1096" s="43"/>
      <c r="K1096" s="135">
        <f t="shared" si="128"/>
        <v>0</v>
      </c>
      <c r="L1096" s="82">
        <f t="shared" si="129"/>
        <v>0</v>
      </c>
    </row>
    <row r="1097" spans="1:12" x14ac:dyDescent="0.25">
      <c r="A1097" s="65">
        <f t="shared" si="130"/>
        <v>147</v>
      </c>
      <c r="B1097" s="46" t="s">
        <v>1465</v>
      </c>
      <c r="C1097" s="46">
        <v>446.2</v>
      </c>
      <c r="D1097" s="46"/>
      <c r="E1097" s="46"/>
      <c r="F1097" s="46">
        <f t="shared" si="125"/>
        <v>446.2</v>
      </c>
      <c r="G1097" s="93"/>
      <c r="H1097" s="135">
        <f t="shared" si="126"/>
        <v>0</v>
      </c>
      <c r="I1097" s="43">
        <f t="shared" si="127"/>
        <v>0</v>
      </c>
      <c r="J1097" s="43"/>
      <c r="K1097" s="135">
        <f t="shared" si="128"/>
        <v>0</v>
      </c>
      <c r="L1097" s="82">
        <f t="shared" si="129"/>
        <v>0</v>
      </c>
    </row>
    <row r="1098" spans="1:12" x14ac:dyDescent="0.25">
      <c r="A1098" s="65">
        <f t="shared" si="130"/>
        <v>148</v>
      </c>
      <c r="B1098" s="46" t="s">
        <v>1466</v>
      </c>
      <c r="C1098" s="46">
        <v>266.39999999999998</v>
      </c>
      <c r="D1098" s="46"/>
      <c r="E1098" s="46"/>
      <c r="F1098" s="46">
        <f t="shared" si="125"/>
        <v>266.39999999999998</v>
      </c>
      <c r="G1098" s="93"/>
      <c r="H1098" s="135">
        <f t="shared" si="126"/>
        <v>0</v>
      </c>
      <c r="I1098" s="43">
        <f t="shared" si="127"/>
        <v>0</v>
      </c>
      <c r="J1098" s="43"/>
      <c r="K1098" s="135">
        <f t="shared" si="128"/>
        <v>0</v>
      </c>
      <c r="L1098" s="82">
        <f t="shared" si="129"/>
        <v>0</v>
      </c>
    </row>
    <row r="1099" spans="1:12" ht="13" x14ac:dyDescent="0.3">
      <c r="A1099" s="65">
        <f t="shared" si="130"/>
        <v>149</v>
      </c>
      <c r="B1099" s="46" t="s">
        <v>1467</v>
      </c>
      <c r="C1099" s="46">
        <v>548.4</v>
      </c>
      <c r="D1099" s="46"/>
      <c r="E1099" s="19">
        <v>215.2</v>
      </c>
      <c r="F1099" s="46">
        <f t="shared" si="125"/>
        <v>763.59999999999991</v>
      </c>
      <c r="G1099" s="93"/>
      <c r="H1099" s="135">
        <f t="shared" si="126"/>
        <v>0</v>
      </c>
      <c r="I1099" s="43">
        <f t="shared" si="127"/>
        <v>0</v>
      </c>
      <c r="J1099" s="43"/>
      <c r="K1099" s="135">
        <f t="shared" si="128"/>
        <v>0</v>
      </c>
      <c r="L1099" s="82">
        <f t="shared" si="129"/>
        <v>0</v>
      </c>
    </row>
    <row r="1100" spans="1:12" x14ac:dyDescent="0.25">
      <c r="A1100" s="65">
        <f t="shared" si="130"/>
        <v>150</v>
      </c>
      <c r="B1100" s="46" t="s">
        <v>1468</v>
      </c>
      <c r="C1100" s="46">
        <v>539.79999999999995</v>
      </c>
      <c r="D1100" s="46">
        <v>83.3</v>
      </c>
      <c r="E1100" s="46"/>
      <c r="F1100" s="46">
        <f t="shared" si="125"/>
        <v>623.09999999999991</v>
      </c>
      <c r="G1100" s="93"/>
      <c r="H1100" s="135">
        <f t="shared" si="126"/>
        <v>0</v>
      </c>
      <c r="I1100" s="43">
        <f t="shared" si="127"/>
        <v>0</v>
      </c>
      <c r="J1100" s="43"/>
      <c r="K1100" s="135">
        <f t="shared" si="128"/>
        <v>0</v>
      </c>
      <c r="L1100" s="82">
        <f t="shared" si="129"/>
        <v>0</v>
      </c>
    </row>
    <row r="1101" spans="1:12" x14ac:dyDescent="0.25">
      <c r="A1101" s="65">
        <f t="shared" si="130"/>
        <v>151</v>
      </c>
      <c r="B1101" s="46" t="s">
        <v>1469</v>
      </c>
      <c r="C1101" s="46">
        <v>384.6</v>
      </c>
      <c r="D1101" s="46"/>
      <c r="E1101" s="46"/>
      <c r="F1101" s="46">
        <f t="shared" si="125"/>
        <v>384.6</v>
      </c>
      <c r="G1101" s="93"/>
      <c r="H1101" s="135">
        <f t="shared" si="126"/>
        <v>0</v>
      </c>
      <c r="I1101" s="43">
        <f t="shared" si="127"/>
        <v>0</v>
      </c>
      <c r="J1101" s="43"/>
      <c r="K1101" s="135">
        <f t="shared" si="128"/>
        <v>0</v>
      </c>
      <c r="L1101" s="82">
        <f t="shared" si="129"/>
        <v>0</v>
      </c>
    </row>
    <row r="1102" spans="1:12" x14ac:dyDescent="0.25">
      <c r="A1102" s="65">
        <f t="shared" si="130"/>
        <v>152</v>
      </c>
      <c r="B1102" s="46" t="s">
        <v>2322</v>
      </c>
      <c r="C1102" s="46">
        <v>589.75</v>
      </c>
      <c r="D1102" s="46"/>
      <c r="E1102" s="46">
        <v>32.799999999999997</v>
      </c>
      <c r="F1102" s="46">
        <f t="shared" si="125"/>
        <v>622.54999999999995</v>
      </c>
      <c r="G1102" s="93"/>
      <c r="H1102" s="135">
        <f t="shared" si="126"/>
        <v>0</v>
      </c>
      <c r="I1102" s="43">
        <f t="shared" si="127"/>
        <v>0</v>
      </c>
      <c r="J1102" s="43"/>
      <c r="K1102" s="135">
        <f t="shared" si="128"/>
        <v>0</v>
      </c>
      <c r="L1102" s="82">
        <f t="shared" si="129"/>
        <v>0</v>
      </c>
    </row>
    <row r="1103" spans="1:12" x14ac:dyDescent="0.25">
      <c r="A1103" s="65">
        <f t="shared" si="130"/>
        <v>153</v>
      </c>
      <c r="B1103" s="46" t="s">
        <v>2323</v>
      </c>
      <c r="C1103" s="46">
        <v>405</v>
      </c>
      <c r="D1103" s="46"/>
      <c r="E1103" s="46">
        <v>21</v>
      </c>
      <c r="F1103" s="46">
        <f t="shared" si="125"/>
        <v>426</v>
      </c>
      <c r="G1103" s="93"/>
      <c r="H1103" s="135">
        <f t="shared" si="126"/>
        <v>0</v>
      </c>
      <c r="I1103" s="43">
        <f t="shared" si="127"/>
        <v>0</v>
      </c>
      <c r="J1103" s="43"/>
      <c r="K1103" s="135">
        <f t="shared" si="128"/>
        <v>0</v>
      </c>
      <c r="L1103" s="82">
        <f t="shared" si="129"/>
        <v>0</v>
      </c>
    </row>
    <row r="1104" spans="1:12" x14ac:dyDescent="0.25">
      <c r="A1104" s="65">
        <f t="shared" si="130"/>
        <v>154</v>
      </c>
      <c r="B1104" s="46" t="s">
        <v>2324</v>
      </c>
      <c r="C1104" s="46">
        <v>678.5</v>
      </c>
      <c r="D1104" s="46"/>
      <c r="E1104" s="46"/>
      <c r="F1104" s="46">
        <f t="shared" si="125"/>
        <v>678.5</v>
      </c>
      <c r="G1104" s="93"/>
      <c r="H1104" s="135">
        <f t="shared" si="126"/>
        <v>0</v>
      </c>
      <c r="I1104" s="43">
        <f t="shared" si="127"/>
        <v>0</v>
      </c>
      <c r="J1104" s="43"/>
      <c r="K1104" s="135">
        <f t="shared" si="128"/>
        <v>0</v>
      </c>
      <c r="L1104" s="82">
        <f t="shared" si="129"/>
        <v>0</v>
      </c>
    </row>
    <row r="1105" spans="1:12" x14ac:dyDescent="0.25">
      <c r="A1105" s="65">
        <f t="shared" si="130"/>
        <v>155</v>
      </c>
      <c r="B1105" s="46" t="s">
        <v>2325</v>
      </c>
      <c r="C1105" s="46">
        <v>973.9</v>
      </c>
      <c r="D1105" s="46"/>
      <c r="E1105" s="46">
        <v>132.80000000000001</v>
      </c>
      <c r="F1105" s="46">
        <f t="shared" si="125"/>
        <v>1106.7</v>
      </c>
      <c r="G1105" s="93"/>
      <c r="H1105" s="135">
        <f t="shared" si="126"/>
        <v>0</v>
      </c>
      <c r="I1105" s="43">
        <f t="shared" si="127"/>
        <v>0</v>
      </c>
      <c r="J1105" s="43"/>
      <c r="K1105" s="135">
        <f t="shared" si="128"/>
        <v>0</v>
      </c>
      <c r="L1105" s="82">
        <f t="shared" si="129"/>
        <v>0</v>
      </c>
    </row>
    <row r="1106" spans="1:12" x14ac:dyDescent="0.25">
      <c r="A1106" s="65">
        <f t="shared" si="130"/>
        <v>156</v>
      </c>
      <c r="B1106" s="46" t="s">
        <v>2326</v>
      </c>
      <c r="C1106" s="46">
        <v>669.8</v>
      </c>
      <c r="D1106" s="46"/>
      <c r="E1106" s="46"/>
      <c r="F1106" s="46">
        <f t="shared" si="125"/>
        <v>669.8</v>
      </c>
      <c r="G1106" s="93"/>
      <c r="H1106" s="135">
        <f t="shared" si="126"/>
        <v>0</v>
      </c>
      <c r="I1106" s="43">
        <f t="shared" si="127"/>
        <v>0</v>
      </c>
      <c r="J1106" s="43"/>
      <c r="K1106" s="135">
        <f t="shared" si="128"/>
        <v>0</v>
      </c>
      <c r="L1106" s="82">
        <f t="shared" si="129"/>
        <v>0</v>
      </c>
    </row>
    <row r="1107" spans="1:12" x14ac:dyDescent="0.25">
      <c r="A1107" s="65">
        <f t="shared" si="130"/>
        <v>157</v>
      </c>
      <c r="B1107" s="46" t="s">
        <v>2327</v>
      </c>
      <c r="C1107" s="46">
        <v>533.79999999999995</v>
      </c>
      <c r="D1107" s="46"/>
      <c r="E1107" s="46"/>
      <c r="F1107" s="46">
        <f t="shared" si="125"/>
        <v>533.79999999999995</v>
      </c>
      <c r="G1107" s="93"/>
      <c r="H1107" s="135">
        <f t="shared" si="126"/>
        <v>0</v>
      </c>
      <c r="I1107" s="43">
        <f t="shared" si="127"/>
        <v>0</v>
      </c>
      <c r="J1107" s="43"/>
      <c r="K1107" s="135">
        <f t="shared" si="128"/>
        <v>0</v>
      </c>
      <c r="L1107" s="82">
        <f t="shared" si="129"/>
        <v>0</v>
      </c>
    </row>
    <row r="1108" spans="1:12" x14ac:dyDescent="0.25">
      <c r="A1108" s="65">
        <f t="shared" si="130"/>
        <v>158</v>
      </c>
      <c r="B1108" s="46" t="s">
        <v>2328</v>
      </c>
      <c r="C1108" s="46">
        <v>413.5</v>
      </c>
      <c r="D1108" s="46"/>
      <c r="E1108" s="46">
        <v>30.4</v>
      </c>
      <c r="F1108" s="46">
        <f t="shared" si="125"/>
        <v>443.9</v>
      </c>
      <c r="G1108" s="93"/>
      <c r="H1108" s="135">
        <f t="shared" si="126"/>
        <v>0</v>
      </c>
      <c r="I1108" s="43">
        <f t="shared" si="127"/>
        <v>0</v>
      </c>
      <c r="J1108" s="43"/>
      <c r="K1108" s="135">
        <f t="shared" si="128"/>
        <v>0</v>
      </c>
      <c r="L1108" s="82">
        <f t="shared" si="129"/>
        <v>0</v>
      </c>
    </row>
    <row r="1109" spans="1:12" x14ac:dyDescent="0.25">
      <c r="A1109" s="65">
        <f t="shared" si="130"/>
        <v>159</v>
      </c>
      <c r="B1109" s="46" t="s">
        <v>2329</v>
      </c>
      <c r="C1109" s="46">
        <v>526.5</v>
      </c>
      <c r="D1109" s="46"/>
      <c r="E1109" s="46">
        <v>45.5</v>
      </c>
      <c r="F1109" s="46">
        <f t="shared" si="125"/>
        <v>572</v>
      </c>
      <c r="G1109" s="93"/>
      <c r="H1109" s="135">
        <f t="shared" si="126"/>
        <v>0</v>
      </c>
      <c r="I1109" s="43">
        <f t="shared" si="127"/>
        <v>0</v>
      </c>
      <c r="J1109" s="43"/>
      <c r="K1109" s="135">
        <f t="shared" si="128"/>
        <v>0</v>
      </c>
      <c r="L1109" s="82">
        <f t="shared" si="129"/>
        <v>0</v>
      </c>
    </row>
    <row r="1110" spans="1:12" x14ac:dyDescent="0.25">
      <c r="A1110" s="65">
        <f t="shared" si="130"/>
        <v>160</v>
      </c>
      <c r="B1110" s="46" t="s">
        <v>2330</v>
      </c>
      <c r="C1110" s="46">
        <v>894.7</v>
      </c>
      <c r="D1110" s="46"/>
      <c r="E1110" s="46">
        <v>42.5</v>
      </c>
      <c r="F1110" s="46">
        <f t="shared" si="125"/>
        <v>937.2</v>
      </c>
      <c r="G1110" s="93"/>
      <c r="H1110" s="135">
        <f t="shared" si="126"/>
        <v>0</v>
      </c>
      <c r="I1110" s="43">
        <f t="shared" si="127"/>
        <v>0</v>
      </c>
      <c r="J1110" s="43"/>
      <c r="K1110" s="135">
        <f t="shared" si="128"/>
        <v>0</v>
      </c>
      <c r="L1110" s="82">
        <f t="shared" si="129"/>
        <v>0</v>
      </c>
    </row>
    <row r="1111" spans="1:12" x14ac:dyDescent="0.25">
      <c r="A1111" s="65">
        <f t="shared" si="130"/>
        <v>161</v>
      </c>
      <c r="B1111" s="46" t="s">
        <v>2331</v>
      </c>
      <c r="C1111" s="46">
        <v>544.79999999999995</v>
      </c>
      <c r="D1111" s="46"/>
      <c r="E1111" s="46"/>
      <c r="F1111" s="46">
        <f t="shared" si="125"/>
        <v>544.79999999999995</v>
      </c>
      <c r="G1111" s="93"/>
      <c r="H1111" s="135">
        <f t="shared" si="126"/>
        <v>0</v>
      </c>
      <c r="I1111" s="43">
        <f t="shared" si="127"/>
        <v>0</v>
      </c>
      <c r="J1111" s="43"/>
      <c r="K1111" s="135">
        <f t="shared" si="128"/>
        <v>0</v>
      </c>
      <c r="L1111" s="82">
        <f t="shared" si="129"/>
        <v>0</v>
      </c>
    </row>
    <row r="1112" spans="1:12" x14ac:dyDescent="0.25">
      <c r="A1112" s="65">
        <f t="shared" si="130"/>
        <v>162</v>
      </c>
      <c r="B1112" s="46" t="s">
        <v>2332</v>
      </c>
      <c r="C1112" s="46">
        <v>521.9</v>
      </c>
      <c r="D1112" s="46"/>
      <c r="E1112" s="46"/>
      <c r="F1112" s="46">
        <f t="shared" si="125"/>
        <v>521.9</v>
      </c>
      <c r="G1112" s="93"/>
      <c r="H1112" s="135">
        <f t="shared" si="126"/>
        <v>0</v>
      </c>
      <c r="I1112" s="43">
        <f t="shared" si="127"/>
        <v>0</v>
      </c>
      <c r="J1112" s="43"/>
      <c r="K1112" s="135">
        <f t="shared" si="128"/>
        <v>0</v>
      </c>
      <c r="L1112" s="82">
        <f t="shared" si="129"/>
        <v>0</v>
      </c>
    </row>
    <row r="1113" spans="1:12" x14ac:dyDescent="0.25">
      <c r="A1113" s="65">
        <f t="shared" si="130"/>
        <v>163</v>
      </c>
      <c r="B1113" s="46" t="s">
        <v>2333</v>
      </c>
      <c r="C1113" s="46">
        <v>522.6</v>
      </c>
      <c r="D1113" s="46"/>
      <c r="E1113" s="46"/>
      <c r="F1113" s="46">
        <f t="shared" si="125"/>
        <v>522.6</v>
      </c>
      <c r="G1113" s="93"/>
      <c r="H1113" s="135">
        <f t="shared" si="126"/>
        <v>0</v>
      </c>
      <c r="I1113" s="43">
        <f t="shared" si="127"/>
        <v>0</v>
      </c>
      <c r="J1113" s="43"/>
      <c r="K1113" s="135">
        <f t="shared" si="128"/>
        <v>0</v>
      </c>
      <c r="L1113" s="82">
        <f t="shared" si="129"/>
        <v>0</v>
      </c>
    </row>
    <row r="1114" spans="1:12" x14ac:dyDescent="0.25">
      <c r="A1114" s="65">
        <f t="shared" si="130"/>
        <v>164</v>
      </c>
      <c r="B1114" s="46" t="s">
        <v>2334</v>
      </c>
      <c r="C1114" s="46">
        <v>551.6</v>
      </c>
      <c r="D1114" s="46"/>
      <c r="E1114" s="46"/>
      <c r="F1114" s="46">
        <f t="shared" si="125"/>
        <v>551.6</v>
      </c>
      <c r="G1114" s="93"/>
      <c r="H1114" s="135">
        <f t="shared" si="126"/>
        <v>0</v>
      </c>
      <c r="I1114" s="43">
        <f t="shared" si="127"/>
        <v>0</v>
      </c>
      <c r="J1114" s="43"/>
      <c r="K1114" s="135">
        <f t="shared" si="128"/>
        <v>0</v>
      </c>
      <c r="L1114" s="82">
        <f t="shared" si="129"/>
        <v>0</v>
      </c>
    </row>
    <row r="1115" spans="1:12" x14ac:dyDescent="0.25">
      <c r="A1115" s="65">
        <f t="shared" si="130"/>
        <v>165</v>
      </c>
      <c r="B1115" s="46" t="s">
        <v>2335</v>
      </c>
      <c r="C1115" s="46">
        <v>683.5</v>
      </c>
      <c r="D1115" s="46"/>
      <c r="E1115" s="46"/>
      <c r="F1115" s="46">
        <f t="shared" si="125"/>
        <v>683.5</v>
      </c>
      <c r="G1115" s="93"/>
      <c r="H1115" s="135">
        <f t="shared" si="126"/>
        <v>0</v>
      </c>
      <c r="I1115" s="43">
        <f t="shared" si="127"/>
        <v>0</v>
      </c>
      <c r="J1115" s="43"/>
      <c r="K1115" s="135">
        <f t="shared" si="128"/>
        <v>0</v>
      </c>
      <c r="L1115" s="82">
        <f t="shared" si="129"/>
        <v>0</v>
      </c>
    </row>
    <row r="1116" spans="1:12" x14ac:dyDescent="0.25">
      <c r="A1116" s="65">
        <f t="shared" si="130"/>
        <v>166</v>
      </c>
      <c r="B1116" s="46" t="s">
        <v>2336</v>
      </c>
      <c r="C1116" s="46">
        <v>416.7</v>
      </c>
      <c r="D1116" s="46">
        <v>3.8</v>
      </c>
      <c r="E1116" s="46">
        <v>203.4</v>
      </c>
      <c r="F1116" s="46">
        <f t="shared" si="125"/>
        <v>623.9</v>
      </c>
      <c r="G1116" s="93"/>
      <c r="H1116" s="135">
        <f t="shared" si="126"/>
        <v>0</v>
      </c>
      <c r="I1116" s="43">
        <f t="shared" si="127"/>
        <v>0</v>
      </c>
      <c r="J1116" s="43"/>
      <c r="K1116" s="135">
        <f t="shared" si="128"/>
        <v>0</v>
      </c>
      <c r="L1116" s="82">
        <f t="shared" si="129"/>
        <v>0</v>
      </c>
    </row>
    <row r="1117" spans="1:12" x14ac:dyDescent="0.25">
      <c r="A1117" s="65">
        <f t="shared" si="130"/>
        <v>167</v>
      </c>
      <c r="B1117" s="46" t="s">
        <v>2337</v>
      </c>
      <c r="C1117" s="46">
        <v>353.8</v>
      </c>
      <c r="D1117" s="46"/>
      <c r="E1117" s="46"/>
      <c r="F1117" s="46">
        <f t="shared" si="125"/>
        <v>353.8</v>
      </c>
      <c r="G1117" s="93"/>
      <c r="H1117" s="135">
        <f t="shared" si="126"/>
        <v>0</v>
      </c>
      <c r="I1117" s="43">
        <f t="shared" si="127"/>
        <v>0</v>
      </c>
      <c r="J1117" s="43"/>
      <c r="K1117" s="135">
        <f t="shared" si="128"/>
        <v>0</v>
      </c>
      <c r="L1117" s="82">
        <f t="shared" si="129"/>
        <v>0</v>
      </c>
    </row>
    <row r="1118" spans="1:12" x14ac:dyDescent="0.25">
      <c r="A1118" s="65">
        <f t="shared" si="130"/>
        <v>168</v>
      </c>
      <c r="B1118" s="46" t="s">
        <v>2338</v>
      </c>
      <c r="C1118" s="46">
        <v>168.1</v>
      </c>
      <c r="D1118" s="46"/>
      <c r="E1118" s="46">
        <v>67.7</v>
      </c>
      <c r="F1118" s="46">
        <f t="shared" si="125"/>
        <v>235.8</v>
      </c>
      <c r="G1118" s="93"/>
      <c r="H1118" s="135">
        <f t="shared" si="126"/>
        <v>0</v>
      </c>
      <c r="I1118" s="43">
        <f t="shared" si="127"/>
        <v>0</v>
      </c>
      <c r="J1118" s="43"/>
      <c r="K1118" s="135">
        <f t="shared" si="128"/>
        <v>0</v>
      </c>
      <c r="L1118" s="82">
        <f t="shared" si="129"/>
        <v>0</v>
      </c>
    </row>
    <row r="1119" spans="1:12" x14ac:dyDescent="0.25">
      <c r="A1119" s="65">
        <f t="shared" si="130"/>
        <v>169</v>
      </c>
      <c r="B1119" s="46" t="s">
        <v>2339</v>
      </c>
      <c r="C1119" s="46">
        <v>417.2</v>
      </c>
      <c r="D1119" s="46"/>
      <c r="E1119" s="46">
        <v>90</v>
      </c>
      <c r="F1119" s="46">
        <f t="shared" si="125"/>
        <v>507.2</v>
      </c>
      <c r="G1119" s="93"/>
      <c r="H1119" s="135">
        <f t="shared" si="126"/>
        <v>0</v>
      </c>
      <c r="I1119" s="43">
        <f t="shared" si="127"/>
        <v>0</v>
      </c>
      <c r="J1119" s="43"/>
      <c r="K1119" s="135">
        <f t="shared" si="128"/>
        <v>0</v>
      </c>
      <c r="L1119" s="82">
        <f t="shared" si="129"/>
        <v>0</v>
      </c>
    </row>
    <row r="1120" spans="1:12" x14ac:dyDescent="0.25">
      <c r="A1120" s="65">
        <f t="shared" si="130"/>
        <v>170</v>
      </c>
      <c r="B1120" s="46" t="s">
        <v>2340</v>
      </c>
      <c r="C1120" s="46">
        <v>718.3</v>
      </c>
      <c r="D1120" s="46"/>
      <c r="E1120" s="46"/>
      <c r="F1120" s="46">
        <f t="shared" si="125"/>
        <v>718.3</v>
      </c>
      <c r="G1120" s="93"/>
      <c r="H1120" s="135">
        <f t="shared" si="126"/>
        <v>0</v>
      </c>
      <c r="I1120" s="43">
        <f t="shared" si="127"/>
        <v>0</v>
      </c>
      <c r="J1120" s="43"/>
      <c r="K1120" s="135">
        <f t="shared" si="128"/>
        <v>0</v>
      </c>
      <c r="L1120" s="82">
        <f t="shared" si="129"/>
        <v>0</v>
      </c>
    </row>
    <row r="1121" spans="1:12" x14ac:dyDescent="0.25">
      <c r="A1121" s="65">
        <f t="shared" si="130"/>
        <v>171</v>
      </c>
      <c r="B1121" s="46" t="s">
        <v>2341</v>
      </c>
      <c r="C1121" s="46">
        <v>376.4</v>
      </c>
      <c r="D1121" s="46"/>
      <c r="E1121" s="46"/>
      <c r="F1121" s="46">
        <f t="shared" si="125"/>
        <v>376.4</v>
      </c>
      <c r="G1121" s="93"/>
      <c r="H1121" s="135">
        <f t="shared" si="126"/>
        <v>0</v>
      </c>
      <c r="I1121" s="43">
        <f t="shared" si="127"/>
        <v>0</v>
      </c>
      <c r="J1121" s="43"/>
      <c r="K1121" s="135">
        <f t="shared" si="128"/>
        <v>0</v>
      </c>
      <c r="L1121" s="82">
        <f t="shared" si="129"/>
        <v>0</v>
      </c>
    </row>
    <row r="1122" spans="1:12" x14ac:dyDescent="0.25">
      <c r="A1122" s="65">
        <f t="shared" si="130"/>
        <v>172</v>
      </c>
      <c r="B1122" s="46" t="s">
        <v>2342</v>
      </c>
      <c r="C1122" s="46">
        <v>382.6</v>
      </c>
      <c r="D1122" s="46"/>
      <c r="E1122" s="46"/>
      <c r="F1122" s="46">
        <f t="shared" si="125"/>
        <v>382.6</v>
      </c>
      <c r="G1122" s="93"/>
      <c r="H1122" s="135">
        <f t="shared" si="126"/>
        <v>0</v>
      </c>
      <c r="I1122" s="43">
        <f t="shared" si="127"/>
        <v>0</v>
      </c>
      <c r="J1122" s="43"/>
      <c r="K1122" s="135">
        <f t="shared" si="128"/>
        <v>0</v>
      </c>
      <c r="L1122" s="82">
        <f t="shared" si="129"/>
        <v>0</v>
      </c>
    </row>
    <row r="1123" spans="1:12" x14ac:dyDescent="0.25">
      <c r="A1123" s="65">
        <f t="shared" si="130"/>
        <v>173</v>
      </c>
      <c r="B1123" s="46" t="s">
        <v>2343</v>
      </c>
      <c r="C1123" s="46">
        <v>2603.6999999999998</v>
      </c>
      <c r="D1123" s="46"/>
      <c r="E1123" s="46"/>
      <c r="F1123" s="46">
        <f t="shared" si="125"/>
        <v>2603.6999999999998</v>
      </c>
      <c r="G1123" s="93"/>
      <c r="H1123" s="135">
        <f t="shared" si="126"/>
        <v>0</v>
      </c>
      <c r="I1123" s="43">
        <f t="shared" si="127"/>
        <v>0</v>
      </c>
      <c r="J1123" s="43"/>
      <c r="K1123" s="135">
        <f t="shared" si="128"/>
        <v>0</v>
      </c>
      <c r="L1123" s="82">
        <f t="shared" si="129"/>
        <v>0</v>
      </c>
    </row>
    <row r="1124" spans="1:12" x14ac:dyDescent="0.25">
      <c r="A1124" s="65">
        <f t="shared" si="130"/>
        <v>174</v>
      </c>
      <c r="B1124" s="46" t="s">
        <v>2344</v>
      </c>
      <c r="C1124" s="46">
        <v>474.3</v>
      </c>
      <c r="D1124" s="46"/>
      <c r="E1124" s="46">
        <v>105.2</v>
      </c>
      <c r="F1124" s="46">
        <f t="shared" si="125"/>
        <v>579.5</v>
      </c>
      <c r="G1124" s="93"/>
      <c r="H1124" s="135">
        <f t="shared" si="126"/>
        <v>0</v>
      </c>
      <c r="I1124" s="43">
        <f t="shared" si="127"/>
        <v>0</v>
      </c>
      <c r="J1124" s="43"/>
      <c r="K1124" s="135">
        <f t="shared" si="128"/>
        <v>0</v>
      </c>
      <c r="L1124" s="82">
        <f t="shared" si="129"/>
        <v>0</v>
      </c>
    </row>
    <row r="1125" spans="1:12" x14ac:dyDescent="0.25">
      <c r="A1125" s="65">
        <f t="shared" si="130"/>
        <v>175</v>
      </c>
      <c r="B1125" s="46" t="s">
        <v>2345</v>
      </c>
      <c r="C1125" s="46">
        <v>314.8</v>
      </c>
      <c r="D1125" s="46"/>
      <c r="E1125" s="46"/>
      <c r="F1125" s="46">
        <f t="shared" si="125"/>
        <v>314.8</v>
      </c>
      <c r="G1125" s="93"/>
      <c r="H1125" s="135">
        <f t="shared" si="126"/>
        <v>0</v>
      </c>
      <c r="I1125" s="43">
        <f t="shared" si="127"/>
        <v>0</v>
      </c>
      <c r="J1125" s="43"/>
      <c r="K1125" s="135">
        <f t="shared" si="128"/>
        <v>0</v>
      </c>
      <c r="L1125" s="82">
        <f t="shared" si="129"/>
        <v>0</v>
      </c>
    </row>
    <row r="1126" spans="1:12" x14ac:dyDescent="0.25">
      <c r="A1126" s="65">
        <f t="shared" si="130"/>
        <v>176</v>
      </c>
      <c r="B1126" s="46" t="s">
        <v>2346</v>
      </c>
      <c r="C1126" s="46">
        <v>223.6</v>
      </c>
      <c r="D1126" s="46"/>
      <c r="E1126" s="46"/>
      <c r="F1126" s="46">
        <f t="shared" si="125"/>
        <v>223.6</v>
      </c>
      <c r="G1126" s="93"/>
      <c r="H1126" s="135">
        <f t="shared" si="126"/>
        <v>0</v>
      </c>
      <c r="I1126" s="43">
        <f t="shared" si="127"/>
        <v>0</v>
      </c>
      <c r="J1126" s="43"/>
      <c r="K1126" s="135">
        <f t="shared" si="128"/>
        <v>0</v>
      </c>
      <c r="L1126" s="82">
        <f t="shared" si="129"/>
        <v>0</v>
      </c>
    </row>
    <row r="1127" spans="1:12" x14ac:dyDescent="0.25">
      <c r="A1127" s="65">
        <f t="shared" si="130"/>
        <v>177</v>
      </c>
      <c r="B1127" s="46" t="s">
        <v>2347</v>
      </c>
      <c r="C1127" s="46">
        <v>243.3</v>
      </c>
      <c r="D1127" s="46"/>
      <c r="E1127" s="46">
        <v>216.6</v>
      </c>
      <c r="F1127" s="46">
        <f t="shared" si="125"/>
        <v>459.9</v>
      </c>
      <c r="G1127" s="93"/>
      <c r="H1127" s="135">
        <f t="shared" si="126"/>
        <v>0</v>
      </c>
      <c r="I1127" s="43">
        <f t="shared" si="127"/>
        <v>0</v>
      </c>
      <c r="J1127" s="43"/>
      <c r="K1127" s="135">
        <f t="shared" si="128"/>
        <v>0</v>
      </c>
      <c r="L1127" s="82">
        <f t="shared" si="129"/>
        <v>0</v>
      </c>
    </row>
    <row r="1128" spans="1:12" x14ac:dyDescent="0.25">
      <c r="A1128" s="65">
        <f t="shared" si="130"/>
        <v>178</v>
      </c>
      <c r="B1128" s="46" t="s">
        <v>2348</v>
      </c>
      <c r="C1128" s="46">
        <v>530.5</v>
      </c>
      <c r="D1128" s="46"/>
      <c r="E1128" s="46"/>
      <c r="F1128" s="46">
        <f t="shared" si="125"/>
        <v>530.5</v>
      </c>
      <c r="G1128" s="93"/>
      <c r="H1128" s="135">
        <f t="shared" si="126"/>
        <v>0</v>
      </c>
      <c r="I1128" s="43">
        <f t="shared" si="127"/>
        <v>0</v>
      </c>
      <c r="J1128" s="43"/>
      <c r="K1128" s="135">
        <f t="shared" si="128"/>
        <v>0</v>
      </c>
      <c r="L1128" s="82">
        <f t="shared" si="129"/>
        <v>0</v>
      </c>
    </row>
    <row r="1129" spans="1:12" x14ac:dyDescent="0.25">
      <c r="A1129" s="65">
        <f t="shared" si="130"/>
        <v>179</v>
      </c>
      <c r="B1129" s="46" t="s">
        <v>2349</v>
      </c>
      <c r="C1129" s="46">
        <v>377</v>
      </c>
      <c r="D1129" s="46"/>
      <c r="E1129" s="46"/>
      <c r="F1129" s="46">
        <f t="shared" si="125"/>
        <v>377</v>
      </c>
      <c r="G1129" s="93"/>
      <c r="H1129" s="135">
        <f t="shared" si="126"/>
        <v>0</v>
      </c>
      <c r="I1129" s="43">
        <f t="shared" si="127"/>
        <v>0</v>
      </c>
      <c r="J1129" s="43"/>
      <c r="K1129" s="135">
        <f t="shared" si="128"/>
        <v>0</v>
      </c>
      <c r="L1129" s="82">
        <f t="shared" si="129"/>
        <v>0</v>
      </c>
    </row>
    <row r="1130" spans="1:12" x14ac:dyDescent="0.25">
      <c r="A1130" s="65">
        <f t="shared" si="130"/>
        <v>180</v>
      </c>
      <c r="B1130" s="46" t="s">
        <v>2350</v>
      </c>
      <c r="C1130" s="46">
        <v>439.5</v>
      </c>
      <c r="D1130" s="46"/>
      <c r="E1130" s="46"/>
      <c r="F1130" s="46">
        <f t="shared" si="125"/>
        <v>439.5</v>
      </c>
      <c r="G1130" s="93"/>
      <c r="H1130" s="135">
        <f t="shared" si="126"/>
        <v>0</v>
      </c>
      <c r="I1130" s="43">
        <f t="shared" si="127"/>
        <v>0</v>
      </c>
      <c r="J1130" s="43"/>
      <c r="K1130" s="135">
        <f t="shared" si="128"/>
        <v>0</v>
      </c>
      <c r="L1130" s="82">
        <f t="shared" si="129"/>
        <v>0</v>
      </c>
    </row>
    <row r="1131" spans="1:12" x14ac:dyDescent="0.25">
      <c r="A1131" s="65">
        <f t="shared" si="130"/>
        <v>181</v>
      </c>
      <c r="B1131" s="46" t="s">
        <v>2351</v>
      </c>
      <c r="C1131" s="46">
        <v>150.1</v>
      </c>
      <c r="D1131" s="46"/>
      <c r="E1131" s="46"/>
      <c r="F1131" s="46">
        <f t="shared" si="125"/>
        <v>150.1</v>
      </c>
      <c r="G1131" s="93"/>
      <c r="H1131" s="135">
        <f t="shared" si="126"/>
        <v>0</v>
      </c>
      <c r="I1131" s="43">
        <f t="shared" si="127"/>
        <v>0</v>
      </c>
      <c r="J1131" s="43"/>
      <c r="K1131" s="135">
        <f t="shared" si="128"/>
        <v>0</v>
      </c>
      <c r="L1131" s="82">
        <f t="shared" si="129"/>
        <v>0</v>
      </c>
    </row>
    <row r="1132" spans="1:12" x14ac:dyDescent="0.25">
      <c r="A1132" s="65">
        <f t="shared" si="130"/>
        <v>182</v>
      </c>
      <c r="B1132" s="46" t="s">
        <v>2352</v>
      </c>
      <c r="C1132" s="46">
        <v>438.6</v>
      </c>
      <c r="D1132" s="46"/>
      <c r="E1132" s="46"/>
      <c r="F1132" s="46">
        <f t="shared" si="125"/>
        <v>438.6</v>
      </c>
      <c r="G1132" s="93"/>
      <c r="H1132" s="135">
        <f t="shared" si="126"/>
        <v>0</v>
      </c>
      <c r="I1132" s="43">
        <f t="shared" si="127"/>
        <v>0</v>
      </c>
      <c r="J1132" s="43"/>
      <c r="K1132" s="135">
        <f t="shared" si="128"/>
        <v>0</v>
      </c>
      <c r="L1132" s="82">
        <f t="shared" si="129"/>
        <v>0</v>
      </c>
    </row>
    <row r="1133" spans="1:12" x14ac:dyDescent="0.25">
      <c r="A1133" s="65">
        <f t="shared" si="130"/>
        <v>183</v>
      </c>
      <c r="B1133" s="46" t="s">
        <v>2353</v>
      </c>
      <c r="C1133" s="46">
        <v>124.3</v>
      </c>
      <c r="D1133" s="46"/>
      <c r="E1133" s="46"/>
      <c r="F1133" s="46">
        <f t="shared" si="125"/>
        <v>124.3</v>
      </c>
      <c r="G1133" s="93"/>
      <c r="H1133" s="135">
        <f t="shared" si="126"/>
        <v>0</v>
      </c>
      <c r="I1133" s="43">
        <f t="shared" si="127"/>
        <v>0</v>
      </c>
      <c r="J1133" s="43"/>
      <c r="K1133" s="135">
        <f t="shared" si="128"/>
        <v>0</v>
      </c>
      <c r="L1133" s="82">
        <f t="shared" si="129"/>
        <v>0</v>
      </c>
    </row>
    <row r="1134" spans="1:12" x14ac:dyDescent="0.25">
      <c r="A1134" s="65">
        <f t="shared" si="130"/>
        <v>184</v>
      </c>
      <c r="B1134" s="46" t="s">
        <v>2354</v>
      </c>
      <c r="C1134" s="46">
        <v>511.6</v>
      </c>
      <c r="D1134" s="46"/>
      <c r="E1134" s="46"/>
      <c r="F1134" s="46">
        <f t="shared" ref="F1134:F1190" si="131">C1134+D1134+E1134</f>
        <v>511.6</v>
      </c>
      <c r="G1134" s="93"/>
      <c r="H1134" s="135">
        <f t="shared" ref="H1134:H1177" si="132">G1134</f>
        <v>0</v>
      </c>
      <c r="I1134" s="43">
        <f t="shared" ref="I1134:I1190" si="133">H1134*0.3677</f>
        <v>0</v>
      </c>
      <c r="J1134" s="43"/>
      <c r="K1134" s="135">
        <f t="shared" si="128"/>
        <v>0</v>
      </c>
      <c r="L1134" s="82">
        <f t="shared" si="129"/>
        <v>0</v>
      </c>
    </row>
    <row r="1135" spans="1:12" x14ac:dyDescent="0.25">
      <c r="A1135" s="65">
        <f t="shared" si="130"/>
        <v>185</v>
      </c>
      <c r="B1135" s="46" t="s">
        <v>2355</v>
      </c>
      <c r="C1135" s="46">
        <v>174.2</v>
      </c>
      <c r="D1135" s="46">
        <v>37.6</v>
      </c>
      <c r="E1135" s="46"/>
      <c r="F1135" s="46">
        <f t="shared" si="131"/>
        <v>211.79999999999998</v>
      </c>
      <c r="G1135" s="93"/>
      <c r="H1135" s="135">
        <f t="shared" si="132"/>
        <v>0</v>
      </c>
      <c r="I1135" s="43">
        <f t="shared" si="133"/>
        <v>0</v>
      </c>
      <c r="J1135" s="43"/>
      <c r="K1135" s="135">
        <f t="shared" si="128"/>
        <v>0</v>
      </c>
      <c r="L1135" s="82">
        <f t="shared" si="129"/>
        <v>0</v>
      </c>
    </row>
    <row r="1136" spans="1:12" x14ac:dyDescent="0.25">
      <c r="A1136" s="65">
        <f t="shared" si="130"/>
        <v>186</v>
      </c>
      <c r="B1136" s="46" t="s">
        <v>2356</v>
      </c>
      <c r="C1136" s="46">
        <v>172.8</v>
      </c>
      <c r="D1136" s="46"/>
      <c r="E1136" s="46">
        <v>14.6</v>
      </c>
      <c r="F1136" s="46">
        <f t="shared" si="131"/>
        <v>187.4</v>
      </c>
      <c r="G1136" s="93"/>
      <c r="H1136" s="135">
        <f t="shared" si="132"/>
        <v>0</v>
      </c>
      <c r="I1136" s="43">
        <f t="shared" si="133"/>
        <v>0</v>
      </c>
      <c r="J1136" s="43"/>
      <c r="K1136" s="135">
        <f t="shared" si="128"/>
        <v>0</v>
      </c>
      <c r="L1136" s="82">
        <f t="shared" si="129"/>
        <v>0</v>
      </c>
    </row>
    <row r="1137" spans="1:12" x14ac:dyDescent="0.25">
      <c r="A1137" s="65">
        <f t="shared" si="130"/>
        <v>187</v>
      </c>
      <c r="B1137" s="46" t="s">
        <v>2357</v>
      </c>
      <c r="C1137" s="46">
        <v>273.7</v>
      </c>
      <c r="D1137" s="46"/>
      <c r="E1137" s="46"/>
      <c r="F1137" s="46">
        <f t="shared" si="131"/>
        <v>273.7</v>
      </c>
      <c r="G1137" s="93"/>
      <c r="H1137" s="135">
        <f t="shared" si="132"/>
        <v>0</v>
      </c>
      <c r="I1137" s="43">
        <f t="shared" si="133"/>
        <v>0</v>
      </c>
      <c r="J1137" s="43"/>
      <c r="K1137" s="135">
        <f t="shared" si="128"/>
        <v>0</v>
      </c>
      <c r="L1137" s="82">
        <f t="shared" si="129"/>
        <v>0</v>
      </c>
    </row>
    <row r="1138" spans="1:12" x14ac:dyDescent="0.25">
      <c r="A1138" s="65">
        <f t="shared" si="130"/>
        <v>188</v>
      </c>
      <c r="B1138" s="46" t="s">
        <v>918</v>
      </c>
      <c r="C1138" s="46">
        <v>479.4</v>
      </c>
      <c r="D1138" s="46"/>
      <c r="E1138" s="46"/>
      <c r="F1138" s="46">
        <f t="shared" si="131"/>
        <v>479.4</v>
      </c>
      <c r="G1138" s="93"/>
      <c r="H1138" s="135">
        <f t="shared" si="132"/>
        <v>0</v>
      </c>
      <c r="I1138" s="43">
        <f t="shared" si="133"/>
        <v>0</v>
      </c>
      <c r="J1138" s="43"/>
      <c r="K1138" s="135">
        <f t="shared" si="128"/>
        <v>0</v>
      </c>
      <c r="L1138" s="82">
        <f t="shared" si="129"/>
        <v>0</v>
      </c>
    </row>
    <row r="1139" spans="1:12" x14ac:dyDescent="0.25">
      <c r="A1139" s="65">
        <f t="shared" si="130"/>
        <v>189</v>
      </c>
      <c r="B1139" s="46" t="s">
        <v>919</v>
      </c>
      <c r="C1139" s="46">
        <v>381.4</v>
      </c>
      <c r="D1139" s="46"/>
      <c r="E1139" s="46">
        <v>32</v>
      </c>
      <c r="F1139" s="46">
        <f t="shared" si="131"/>
        <v>413.4</v>
      </c>
      <c r="G1139" s="93"/>
      <c r="H1139" s="135">
        <f t="shared" si="132"/>
        <v>0</v>
      </c>
      <c r="I1139" s="43">
        <f t="shared" si="133"/>
        <v>0</v>
      </c>
      <c r="J1139" s="43"/>
      <c r="K1139" s="135">
        <f t="shared" si="128"/>
        <v>0</v>
      </c>
      <c r="L1139" s="82">
        <f t="shared" si="129"/>
        <v>0</v>
      </c>
    </row>
    <row r="1140" spans="1:12" x14ac:dyDescent="0.25">
      <c r="A1140" s="65">
        <f t="shared" si="130"/>
        <v>190</v>
      </c>
      <c r="B1140" s="46" t="s">
        <v>920</v>
      </c>
      <c r="C1140" s="46">
        <v>9330.6</v>
      </c>
      <c r="D1140" s="46"/>
      <c r="E1140" s="46">
        <v>1157.25</v>
      </c>
      <c r="F1140" s="46">
        <f t="shared" si="131"/>
        <v>10487.85</v>
      </c>
      <c r="G1140" s="93"/>
      <c r="H1140" s="135">
        <f t="shared" si="132"/>
        <v>0</v>
      </c>
      <c r="I1140" s="43">
        <f t="shared" si="133"/>
        <v>0</v>
      </c>
      <c r="J1140" s="43"/>
      <c r="K1140" s="135">
        <f t="shared" si="128"/>
        <v>0</v>
      </c>
      <c r="L1140" s="82">
        <f t="shared" si="129"/>
        <v>0</v>
      </c>
    </row>
    <row r="1141" spans="1:12" x14ac:dyDescent="0.25">
      <c r="A1141" s="65">
        <f t="shared" si="130"/>
        <v>191</v>
      </c>
      <c r="B1141" s="46" t="s">
        <v>921</v>
      </c>
      <c r="C1141" s="46">
        <v>2360</v>
      </c>
      <c r="D1141" s="46">
        <v>47.2</v>
      </c>
      <c r="E1141" s="46"/>
      <c r="F1141" s="46">
        <f t="shared" si="131"/>
        <v>2407.1999999999998</v>
      </c>
      <c r="G1141" s="93"/>
      <c r="H1141" s="135">
        <f t="shared" si="132"/>
        <v>0</v>
      </c>
      <c r="I1141" s="43">
        <f t="shared" si="133"/>
        <v>0</v>
      </c>
      <c r="J1141" s="43"/>
      <c r="K1141" s="135">
        <f t="shared" si="128"/>
        <v>0</v>
      </c>
      <c r="L1141" s="82">
        <f t="shared" si="129"/>
        <v>0</v>
      </c>
    </row>
    <row r="1142" spans="1:12" x14ac:dyDescent="0.25">
      <c r="A1142" s="65">
        <f t="shared" si="130"/>
        <v>192</v>
      </c>
      <c r="B1142" s="46" t="s">
        <v>922</v>
      </c>
      <c r="C1142" s="46">
        <v>3652.21</v>
      </c>
      <c r="D1142" s="46">
        <v>536.29999999999995</v>
      </c>
      <c r="E1142" s="46">
        <v>38.4</v>
      </c>
      <c r="F1142" s="46">
        <f t="shared" si="131"/>
        <v>4226.91</v>
      </c>
      <c r="G1142" s="93"/>
      <c r="H1142" s="135">
        <f t="shared" si="132"/>
        <v>0</v>
      </c>
      <c r="I1142" s="43">
        <f t="shared" si="133"/>
        <v>0</v>
      </c>
      <c r="J1142" s="43"/>
      <c r="K1142" s="135">
        <f t="shared" ref="K1142:K1202" si="134">G1142*408.88</f>
        <v>0</v>
      </c>
      <c r="L1142" s="82">
        <f t="shared" ref="L1142:L1202" si="135">(H1142+I1142+J1142+K1142)/F1142</f>
        <v>0</v>
      </c>
    </row>
    <row r="1143" spans="1:12" x14ac:dyDescent="0.25">
      <c r="A1143" s="65">
        <f t="shared" si="130"/>
        <v>193</v>
      </c>
      <c r="B1143" s="46" t="s">
        <v>923</v>
      </c>
      <c r="C1143" s="46">
        <v>1805.5</v>
      </c>
      <c r="D1143" s="46"/>
      <c r="E1143" s="46"/>
      <c r="F1143" s="46">
        <f t="shared" si="131"/>
        <v>1805.5</v>
      </c>
      <c r="G1143" s="93"/>
      <c r="H1143" s="135">
        <f t="shared" si="132"/>
        <v>0</v>
      </c>
      <c r="I1143" s="43">
        <f t="shared" si="133"/>
        <v>0</v>
      </c>
      <c r="J1143" s="43"/>
      <c r="K1143" s="135">
        <f t="shared" si="134"/>
        <v>0</v>
      </c>
      <c r="L1143" s="82">
        <f t="shared" si="135"/>
        <v>0</v>
      </c>
    </row>
    <row r="1144" spans="1:12" x14ac:dyDescent="0.25">
      <c r="A1144" s="65">
        <f t="shared" si="130"/>
        <v>194</v>
      </c>
      <c r="B1144" s="46" t="s">
        <v>924</v>
      </c>
      <c r="C1144" s="46">
        <v>1806.9</v>
      </c>
      <c r="D1144" s="46"/>
      <c r="E1144" s="46"/>
      <c r="F1144" s="46">
        <f t="shared" si="131"/>
        <v>1806.9</v>
      </c>
      <c r="G1144" s="93"/>
      <c r="H1144" s="135">
        <f t="shared" si="132"/>
        <v>0</v>
      </c>
      <c r="I1144" s="43">
        <f t="shared" si="133"/>
        <v>0</v>
      </c>
      <c r="J1144" s="43"/>
      <c r="K1144" s="135">
        <f t="shared" si="134"/>
        <v>0</v>
      </c>
      <c r="L1144" s="82">
        <f t="shared" si="135"/>
        <v>0</v>
      </c>
    </row>
    <row r="1145" spans="1:12" x14ac:dyDescent="0.25">
      <c r="A1145" s="65">
        <f t="shared" ref="A1145:A1208" si="136">A1144+1</f>
        <v>195</v>
      </c>
      <c r="B1145" s="46" t="s">
        <v>1470</v>
      </c>
      <c r="C1145" s="46">
        <v>119.6</v>
      </c>
      <c r="D1145" s="46"/>
      <c r="E1145" s="46"/>
      <c r="F1145" s="46">
        <f t="shared" si="131"/>
        <v>119.6</v>
      </c>
      <c r="G1145" s="93"/>
      <c r="H1145" s="135">
        <f t="shared" si="132"/>
        <v>0</v>
      </c>
      <c r="I1145" s="43">
        <f t="shared" si="133"/>
        <v>0</v>
      </c>
      <c r="J1145" s="43"/>
      <c r="K1145" s="135">
        <f t="shared" si="134"/>
        <v>0</v>
      </c>
      <c r="L1145" s="82">
        <f t="shared" si="135"/>
        <v>0</v>
      </c>
    </row>
    <row r="1146" spans="1:12" x14ac:dyDescent="0.25">
      <c r="A1146" s="65">
        <f t="shared" si="136"/>
        <v>196</v>
      </c>
      <c r="B1146" s="46" t="s">
        <v>1471</v>
      </c>
      <c r="C1146" s="46">
        <v>151.69999999999999</v>
      </c>
      <c r="D1146" s="46"/>
      <c r="E1146" s="46">
        <v>205.3</v>
      </c>
      <c r="F1146" s="46">
        <f t="shared" si="131"/>
        <v>357</v>
      </c>
      <c r="G1146" s="93"/>
      <c r="H1146" s="135">
        <f t="shared" si="132"/>
        <v>0</v>
      </c>
      <c r="I1146" s="43">
        <f t="shared" si="133"/>
        <v>0</v>
      </c>
      <c r="J1146" s="43"/>
      <c r="K1146" s="135">
        <f t="shared" si="134"/>
        <v>0</v>
      </c>
      <c r="L1146" s="82">
        <f t="shared" si="135"/>
        <v>0</v>
      </c>
    </row>
    <row r="1147" spans="1:12" x14ac:dyDescent="0.25">
      <c r="A1147" s="65">
        <f t="shared" si="136"/>
        <v>197</v>
      </c>
      <c r="B1147" s="46" t="s">
        <v>1472</v>
      </c>
      <c r="C1147" s="46">
        <v>171.7</v>
      </c>
      <c r="D1147" s="46">
        <v>16.100000000000001</v>
      </c>
      <c r="E1147" s="46"/>
      <c r="F1147" s="46">
        <f t="shared" si="131"/>
        <v>187.79999999999998</v>
      </c>
      <c r="G1147" s="93"/>
      <c r="H1147" s="135">
        <f t="shared" si="132"/>
        <v>0</v>
      </c>
      <c r="I1147" s="43">
        <f t="shared" si="133"/>
        <v>0</v>
      </c>
      <c r="J1147" s="43"/>
      <c r="K1147" s="135">
        <f t="shared" si="134"/>
        <v>0</v>
      </c>
      <c r="L1147" s="82">
        <f t="shared" si="135"/>
        <v>0</v>
      </c>
    </row>
    <row r="1148" spans="1:12" x14ac:dyDescent="0.25">
      <c r="A1148" s="65">
        <f t="shared" si="136"/>
        <v>198</v>
      </c>
      <c r="B1148" s="46" t="s">
        <v>1473</v>
      </c>
      <c r="C1148" s="46">
        <v>198.5</v>
      </c>
      <c r="D1148" s="46"/>
      <c r="E1148" s="46">
        <v>65.5</v>
      </c>
      <c r="F1148" s="46">
        <f t="shared" si="131"/>
        <v>264</v>
      </c>
      <c r="G1148" s="93"/>
      <c r="H1148" s="135">
        <f t="shared" si="132"/>
        <v>0</v>
      </c>
      <c r="I1148" s="43">
        <f t="shared" si="133"/>
        <v>0</v>
      </c>
      <c r="J1148" s="43"/>
      <c r="K1148" s="135">
        <f t="shared" si="134"/>
        <v>0</v>
      </c>
      <c r="L1148" s="82">
        <f t="shared" si="135"/>
        <v>0</v>
      </c>
    </row>
    <row r="1149" spans="1:12" x14ac:dyDescent="0.25">
      <c r="A1149" s="65">
        <f t="shared" si="136"/>
        <v>199</v>
      </c>
      <c r="B1149" s="46" t="s">
        <v>1474</v>
      </c>
      <c r="C1149" s="46">
        <v>451.6</v>
      </c>
      <c r="D1149" s="46"/>
      <c r="E1149" s="46">
        <v>23.5</v>
      </c>
      <c r="F1149" s="46">
        <f t="shared" si="131"/>
        <v>475.1</v>
      </c>
      <c r="G1149" s="93"/>
      <c r="H1149" s="135">
        <f t="shared" si="132"/>
        <v>0</v>
      </c>
      <c r="I1149" s="43">
        <f t="shared" si="133"/>
        <v>0</v>
      </c>
      <c r="J1149" s="43"/>
      <c r="K1149" s="135">
        <f t="shared" si="134"/>
        <v>0</v>
      </c>
      <c r="L1149" s="82">
        <f t="shared" si="135"/>
        <v>0</v>
      </c>
    </row>
    <row r="1150" spans="1:12" x14ac:dyDescent="0.25">
      <c r="A1150" s="65">
        <f t="shared" si="136"/>
        <v>200</v>
      </c>
      <c r="B1150" s="46" t="s">
        <v>1475</v>
      </c>
      <c r="C1150" s="46">
        <v>316.7</v>
      </c>
      <c r="D1150" s="46"/>
      <c r="E1150" s="46">
        <v>70.5</v>
      </c>
      <c r="F1150" s="46">
        <f t="shared" si="131"/>
        <v>387.2</v>
      </c>
      <c r="G1150" s="93"/>
      <c r="H1150" s="135">
        <f t="shared" si="132"/>
        <v>0</v>
      </c>
      <c r="I1150" s="43">
        <f t="shared" si="133"/>
        <v>0</v>
      </c>
      <c r="J1150" s="43"/>
      <c r="K1150" s="135">
        <f t="shared" si="134"/>
        <v>0</v>
      </c>
      <c r="L1150" s="82">
        <f t="shared" si="135"/>
        <v>0</v>
      </c>
    </row>
    <row r="1151" spans="1:12" x14ac:dyDescent="0.25">
      <c r="A1151" s="65">
        <f t="shared" si="136"/>
        <v>201</v>
      </c>
      <c r="B1151" s="46" t="s">
        <v>1476</v>
      </c>
      <c r="C1151" s="46">
        <v>234</v>
      </c>
      <c r="D1151" s="46"/>
      <c r="E1151" s="46">
        <v>92.6</v>
      </c>
      <c r="F1151" s="46">
        <f t="shared" si="131"/>
        <v>326.60000000000002</v>
      </c>
      <c r="G1151" s="93"/>
      <c r="H1151" s="135">
        <f t="shared" si="132"/>
        <v>0</v>
      </c>
      <c r="I1151" s="43">
        <f t="shared" si="133"/>
        <v>0</v>
      </c>
      <c r="J1151" s="43"/>
      <c r="K1151" s="135">
        <f t="shared" si="134"/>
        <v>0</v>
      </c>
      <c r="L1151" s="82">
        <f t="shared" si="135"/>
        <v>0</v>
      </c>
    </row>
    <row r="1152" spans="1:12" x14ac:dyDescent="0.25">
      <c r="A1152" s="65">
        <f t="shared" si="136"/>
        <v>202</v>
      </c>
      <c r="B1152" s="46" t="s">
        <v>1477</v>
      </c>
      <c r="C1152" s="46">
        <v>267.89999999999998</v>
      </c>
      <c r="D1152" s="46"/>
      <c r="E1152" s="46">
        <v>98</v>
      </c>
      <c r="F1152" s="46">
        <f t="shared" si="131"/>
        <v>365.9</v>
      </c>
      <c r="G1152" s="93"/>
      <c r="H1152" s="135">
        <f t="shared" si="132"/>
        <v>0</v>
      </c>
      <c r="I1152" s="43">
        <f t="shared" si="133"/>
        <v>0</v>
      </c>
      <c r="J1152" s="43"/>
      <c r="K1152" s="135">
        <f t="shared" si="134"/>
        <v>0</v>
      </c>
      <c r="L1152" s="82">
        <f t="shared" si="135"/>
        <v>0</v>
      </c>
    </row>
    <row r="1153" spans="1:12" x14ac:dyDescent="0.25">
      <c r="A1153" s="65">
        <f t="shared" si="136"/>
        <v>203</v>
      </c>
      <c r="B1153" s="46" t="s">
        <v>1478</v>
      </c>
      <c r="C1153" s="46">
        <v>705.4</v>
      </c>
      <c r="D1153" s="46"/>
      <c r="E1153" s="46">
        <v>73.430000000000007</v>
      </c>
      <c r="F1153" s="46">
        <f t="shared" si="131"/>
        <v>778.82999999999993</v>
      </c>
      <c r="G1153" s="93"/>
      <c r="H1153" s="135">
        <f t="shared" si="132"/>
        <v>0</v>
      </c>
      <c r="I1153" s="43">
        <f t="shared" si="133"/>
        <v>0</v>
      </c>
      <c r="J1153" s="43"/>
      <c r="K1153" s="135">
        <f t="shared" si="134"/>
        <v>0</v>
      </c>
      <c r="L1153" s="82">
        <f t="shared" si="135"/>
        <v>0</v>
      </c>
    </row>
    <row r="1154" spans="1:12" x14ac:dyDescent="0.25">
      <c r="A1154" s="65">
        <f t="shared" si="136"/>
        <v>204</v>
      </c>
      <c r="B1154" s="46" t="s">
        <v>1479</v>
      </c>
      <c r="C1154" s="46">
        <v>147.9</v>
      </c>
      <c r="D1154" s="46"/>
      <c r="E1154" s="46">
        <v>136</v>
      </c>
      <c r="F1154" s="46">
        <f t="shared" si="131"/>
        <v>283.89999999999998</v>
      </c>
      <c r="G1154" s="93"/>
      <c r="H1154" s="135">
        <f t="shared" si="132"/>
        <v>0</v>
      </c>
      <c r="I1154" s="43">
        <f t="shared" si="133"/>
        <v>0</v>
      </c>
      <c r="J1154" s="43"/>
      <c r="K1154" s="135">
        <f t="shared" si="134"/>
        <v>0</v>
      </c>
      <c r="L1154" s="82">
        <f t="shared" si="135"/>
        <v>0</v>
      </c>
    </row>
    <row r="1155" spans="1:12" x14ac:dyDescent="0.25">
      <c r="A1155" s="65">
        <f t="shared" si="136"/>
        <v>205</v>
      </c>
      <c r="B1155" s="46" t="s">
        <v>1480</v>
      </c>
      <c r="C1155" s="46">
        <v>1317.61</v>
      </c>
      <c r="D1155" s="46"/>
      <c r="E1155" s="46">
        <v>44.4</v>
      </c>
      <c r="F1155" s="46">
        <f t="shared" si="131"/>
        <v>1362.01</v>
      </c>
      <c r="G1155" s="93"/>
      <c r="H1155" s="135">
        <f t="shared" si="132"/>
        <v>0</v>
      </c>
      <c r="I1155" s="43">
        <f t="shared" si="133"/>
        <v>0</v>
      </c>
      <c r="J1155" s="43"/>
      <c r="K1155" s="135">
        <f t="shared" si="134"/>
        <v>0</v>
      </c>
      <c r="L1155" s="82">
        <f t="shared" si="135"/>
        <v>0</v>
      </c>
    </row>
    <row r="1156" spans="1:12" x14ac:dyDescent="0.25">
      <c r="A1156" s="65">
        <f t="shared" si="136"/>
        <v>206</v>
      </c>
      <c r="B1156" s="46" t="s">
        <v>1481</v>
      </c>
      <c r="C1156" s="46">
        <v>300.39999999999998</v>
      </c>
      <c r="D1156" s="46"/>
      <c r="E1156" s="46">
        <v>132.19999999999999</v>
      </c>
      <c r="F1156" s="46">
        <f t="shared" si="131"/>
        <v>432.59999999999997</v>
      </c>
      <c r="G1156" s="93"/>
      <c r="H1156" s="135">
        <f t="shared" si="132"/>
        <v>0</v>
      </c>
      <c r="I1156" s="43">
        <f t="shared" si="133"/>
        <v>0</v>
      </c>
      <c r="J1156" s="43"/>
      <c r="K1156" s="135">
        <f t="shared" si="134"/>
        <v>0</v>
      </c>
      <c r="L1156" s="82">
        <f t="shared" si="135"/>
        <v>0</v>
      </c>
    </row>
    <row r="1157" spans="1:12" x14ac:dyDescent="0.25">
      <c r="A1157" s="65">
        <f t="shared" si="136"/>
        <v>207</v>
      </c>
      <c r="B1157" s="46" t="s">
        <v>1482</v>
      </c>
      <c r="C1157" s="46">
        <v>359.6</v>
      </c>
      <c r="D1157" s="46">
        <v>18.100000000000001</v>
      </c>
      <c r="E1157" s="46"/>
      <c r="F1157" s="46">
        <f t="shared" si="131"/>
        <v>377.70000000000005</v>
      </c>
      <c r="G1157" s="93"/>
      <c r="H1157" s="135">
        <f t="shared" si="132"/>
        <v>0</v>
      </c>
      <c r="I1157" s="43">
        <f t="shared" si="133"/>
        <v>0</v>
      </c>
      <c r="J1157" s="43"/>
      <c r="K1157" s="135">
        <f t="shared" si="134"/>
        <v>0</v>
      </c>
      <c r="L1157" s="82">
        <f t="shared" si="135"/>
        <v>0</v>
      </c>
    </row>
    <row r="1158" spans="1:12" x14ac:dyDescent="0.25">
      <c r="A1158" s="65">
        <f t="shared" si="136"/>
        <v>208</v>
      </c>
      <c r="B1158" s="46" t="s">
        <v>1483</v>
      </c>
      <c r="C1158" s="46">
        <v>327.5</v>
      </c>
      <c r="D1158" s="46"/>
      <c r="E1158" s="46"/>
      <c r="F1158" s="46">
        <f t="shared" si="131"/>
        <v>327.5</v>
      </c>
      <c r="G1158" s="93"/>
      <c r="H1158" s="135">
        <f t="shared" si="132"/>
        <v>0</v>
      </c>
      <c r="I1158" s="43">
        <f t="shared" si="133"/>
        <v>0</v>
      </c>
      <c r="J1158" s="43"/>
      <c r="K1158" s="135">
        <f t="shared" si="134"/>
        <v>0</v>
      </c>
      <c r="L1158" s="82">
        <f t="shared" si="135"/>
        <v>0</v>
      </c>
    </row>
    <row r="1159" spans="1:12" x14ac:dyDescent="0.25">
      <c r="A1159" s="65">
        <f t="shared" si="136"/>
        <v>209</v>
      </c>
      <c r="B1159" s="46" t="s">
        <v>1484</v>
      </c>
      <c r="C1159" s="46">
        <v>278.2</v>
      </c>
      <c r="D1159" s="46"/>
      <c r="E1159" s="46">
        <v>45</v>
      </c>
      <c r="F1159" s="46">
        <f t="shared" si="131"/>
        <v>323.2</v>
      </c>
      <c r="G1159" s="93"/>
      <c r="H1159" s="135">
        <f t="shared" si="132"/>
        <v>0</v>
      </c>
      <c r="I1159" s="43">
        <f t="shared" si="133"/>
        <v>0</v>
      </c>
      <c r="J1159" s="43"/>
      <c r="K1159" s="135">
        <f t="shared" si="134"/>
        <v>0</v>
      </c>
      <c r="L1159" s="82">
        <f t="shared" si="135"/>
        <v>0</v>
      </c>
    </row>
    <row r="1160" spans="1:12" x14ac:dyDescent="0.25">
      <c r="A1160" s="65">
        <f t="shared" si="136"/>
        <v>210</v>
      </c>
      <c r="B1160" s="46" t="s">
        <v>1485</v>
      </c>
      <c r="C1160" s="46">
        <v>863.3</v>
      </c>
      <c r="D1160" s="46"/>
      <c r="E1160" s="46"/>
      <c r="F1160" s="46">
        <f t="shared" si="131"/>
        <v>863.3</v>
      </c>
      <c r="G1160" s="93"/>
      <c r="H1160" s="135">
        <f t="shared" si="132"/>
        <v>0</v>
      </c>
      <c r="I1160" s="43">
        <f t="shared" si="133"/>
        <v>0</v>
      </c>
      <c r="J1160" s="43"/>
      <c r="K1160" s="135">
        <f t="shared" si="134"/>
        <v>0</v>
      </c>
      <c r="L1160" s="82">
        <f t="shared" si="135"/>
        <v>0</v>
      </c>
    </row>
    <row r="1161" spans="1:12" x14ac:dyDescent="0.25">
      <c r="A1161" s="65">
        <f t="shared" si="136"/>
        <v>211</v>
      </c>
      <c r="B1161" s="46" t="s">
        <v>1486</v>
      </c>
      <c r="C1161" s="46">
        <v>306.39999999999998</v>
      </c>
      <c r="D1161" s="46"/>
      <c r="E1161" s="46">
        <v>28.3</v>
      </c>
      <c r="F1161" s="46">
        <f t="shared" si="131"/>
        <v>334.7</v>
      </c>
      <c r="G1161" s="93"/>
      <c r="H1161" s="135">
        <f t="shared" si="132"/>
        <v>0</v>
      </c>
      <c r="I1161" s="43">
        <f t="shared" si="133"/>
        <v>0</v>
      </c>
      <c r="J1161" s="43"/>
      <c r="K1161" s="135">
        <f t="shared" si="134"/>
        <v>0</v>
      </c>
      <c r="L1161" s="82">
        <f t="shared" si="135"/>
        <v>0</v>
      </c>
    </row>
    <row r="1162" spans="1:12" x14ac:dyDescent="0.25">
      <c r="A1162" s="65">
        <f t="shared" si="136"/>
        <v>212</v>
      </c>
      <c r="B1162" s="46" t="s">
        <v>1487</v>
      </c>
      <c r="C1162" s="46">
        <v>383.2</v>
      </c>
      <c r="D1162" s="46"/>
      <c r="E1162" s="46">
        <v>34</v>
      </c>
      <c r="F1162" s="46">
        <f t="shared" si="131"/>
        <v>417.2</v>
      </c>
      <c r="G1162" s="93"/>
      <c r="H1162" s="135">
        <f t="shared" si="132"/>
        <v>0</v>
      </c>
      <c r="I1162" s="43">
        <f t="shared" si="133"/>
        <v>0</v>
      </c>
      <c r="J1162" s="43"/>
      <c r="K1162" s="135">
        <f t="shared" si="134"/>
        <v>0</v>
      </c>
      <c r="L1162" s="82">
        <f t="shared" si="135"/>
        <v>0</v>
      </c>
    </row>
    <row r="1163" spans="1:12" x14ac:dyDescent="0.25">
      <c r="A1163" s="65">
        <f t="shared" si="136"/>
        <v>213</v>
      </c>
      <c r="B1163" s="46" t="s">
        <v>1488</v>
      </c>
      <c r="C1163" s="46">
        <v>492.7</v>
      </c>
      <c r="D1163" s="46"/>
      <c r="E1163" s="46">
        <v>183.5</v>
      </c>
      <c r="F1163" s="46">
        <f t="shared" si="131"/>
        <v>676.2</v>
      </c>
      <c r="G1163" s="93"/>
      <c r="H1163" s="135">
        <f t="shared" si="132"/>
        <v>0</v>
      </c>
      <c r="I1163" s="43">
        <f t="shared" si="133"/>
        <v>0</v>
      </c>
      <c r="J1163" s="43"/>
      <c r="K1163" s="135">
        <f t="shared" si="134"/>
        <v>0</v>
      </c>
      <c r="L1163" s="82">
        <f t="shared" si="135"/>
        <v>0</v>
      </c>
    </row>
    <row r="1164" spans="1:12" x14ac:dyDescent="0.25">
      <c r="A1164" s="65">
        <f t="shared" si="136"/>
        <v>214</v>
      </c>
      <c r="B1164" s="46" t="s">
        <v>1489</v>
      </c>
      <c r="C1164" s="46">
        <v>697.4</v>
      </c>
      <c r="D1164" s="46"/>
      <c r="E1164" s="46">
        <v>17.2</v>
      </c>
      <c r="F1164" s="46">
        <f t="shared" si="131"/>
        <v>714.6</v>
      </c>
      <c r="G1164" s="93"/>
      <c r="H1164" s="135">
        <f t="shared" si="132"/>
        <v>0</v>
      </c>
      <c r="I1164" s="43">
        <f t="shared" si="133"/>
        <v>0</v>
      </c>
      <c r="J1164" s="43"/>
      <c r="K1164" s="135">
        <f t="shared" si="134"/>
        <v>0</v>
      </c>
      <c r="L1164" s="82">
        <f t="shared" si="135"/>
        <v>0</v>
      </c>
    </row>
    <row r="1165" spans="1:12" x14ac:dyDescent="0.25">
      <c r="A1165" s="65">
        <f t="shared" si="136"/>
        <v>215</v>
      </c>
      <c r="B1165" s="46" t="s">
        <v>1490</v>
      </c>
      <c r="C1165" s="46">
        <v>509.9</v>
      </c>
      <c r="D1165" s="46"/>
      <c r="E1165" s="46">
        <v>97.6</v>
      </c>
      <c r="F1165" s="46">
        <f t="shared" si="131"/>
        <v>607.5</v>
      </c>
      <c r="G1165" s="93"/>
      <c r="H1165" s="135">
        <f t="shared" si="132"/>
        <v>0</v>
      </c>
      <c r="I1165" s="43">
        <f t="shared" si="133"/>
        <v>0</v>
      </c>
      <c r="J1165" s="43"/>
      <c r="K1165" s="135">
        <f t="shared" si="134"/>
        <v>0</v>
      </c>
      <c r="L1165" s="82">
        <f t="shared" si="135"/>
        <v>0</v>
      </c>
    </row>
    <row r="1166" spans="1:12" x14ac:dyDescent="0.25">
      <c r="A1166" s="65">
        <f t="shared" si="136"/>
        <v>216</v>
      </c>
      <c r="B1166" s="46" t="s">
        <v>1491</v>
      </c>
      <c r="C1166" s="46">
        <v>238.2</v>
      </c>
      <c r="D1166" s="46"/>
      <c r="E1166" s="46"/>
      <c r="F1166" s="46">
        <f t="shared" si="131"/>
        <v>238.2</v>
      </c>
      <c r="G1166" s="93"/>
      <c r="H1166" s="135">
        <f t="shared" si="132"/>
        <v>0</v>
      </c>
      <c r="I1166" s="43">
        <f t="shared" si="133"/>
        <v>0</v>
      </c>
      <c r="J1166" s="43"/>
      <c r="K1166" s="135">
        <f t="shared" si="134"/>
        <v>0</v>
      </c>
      <c r="L1166" s="82">
        <f t="shared" si="135"/>
        <v>0</v>
      </c>
    </row>
    <row r="1167" spans="1:12" x14ac:dyDescent="0.25">
      <c r="A1167" s="65">
        <f t="shared" si="136"/>
        <v>217</v>
      </c>
      <c r="B1167" s="46" t="s">
        <v>1492</v>
      </c>
      <c r="C1167" s="46">
        <v>524.6</v>
      </c>
      <c r="D1167" s="46"/>
      <c r="E1167" s="46">
        <v>132.1</v>
      </c>
      <c r="F1167" s="46">
        <f t="shared" si="131"/>
        <v>656.7</v>
      </c>
      <c r="G1167" s="93"/>
      <c r="H1167" s="135">
        <f t="shared" si="132"/>
        <v>0</v>
      </c>
      <c r="I1167" s="43">
        <f t="shared" si="133"/>
        <v>0</v>
      </c>
      <c r="J1167" s="43"/>
      <c r="K1167" s="135">
        <f t="shared" si="134"/>
        <v>0</v>
      </c>
      <c r="L1167" s="82">
        <f t="shared" si="135"/>
        <v>0</v>
      </c>
    </row>
    <row r="1168" spans="1:12" x14ac:dyDescent="0.25">
      <c r="A1168" s="65">
        <f t="shared" si="136"/>
        <v>218</v>
      </c>
      <c r="B1168" s="46" t="s">
        <v>1493</v>
      </c>
      <c r="C1168" s="46">
        <v>436.8</v>
      </c>
      <c r="D1168" s="46"/>
      <c r="E1168" s="46"/>
      <c r="F1168" s="46">
        <f t="shared" si="131"/>
        <v>436.8</v>
      </c>
      <c r="G1168" s="93"/>
      <c r="H1168" s="135">
        <f t="shared" si="132"/>
        <v>0</v>
      </c>
      <c r="I1168" s="43">
        <f t="shared" si="133"/>
        <v>0</v>
      </c>
      <c r="J1168" s="43"/>
      <c r="K1168" s="135">
        <f t="shared" si="134"/>
        <v>0</v>
      </c>
      <c r="L1168" s="82">
        <f t="shared" si="135"/>
        <v>0</v>
      </c>
    </row>
    <row r="1169" spans="1:12" x14ac:dyDescent="0.25">
      <c r="A1169" s="65">
        <f t="shared" si="136"/>
        <v>219</v>
      </c>
      <c r="B1169" s="46" t="s">
        <v>1494</v>
      </c>
      <c r="C1169" s="46">
        <v>829.6</v>
      </c>
      <c r="D1169" s="46"/>
      <c r="E1169" s="46">
        <v>76</v>
      </c>
      <c r="F1169" s="46">
        <f t="shared" si="131"/>
        <v>905.6</v>
      </c>
      <c r="G1169" s="93"/>
      <c r="H1169" s="135">
        <f t="shared" si="132"/>
        <v>0</v>
      </c>
      <c r="I1169" s="43">
        <f t="shared" si="133"/>
        <v>0</v>
      </c>
      <c r="J1169" s="43"/>
      <c r="K1169" s="135">
        <f t="shared" si="134"/>
        <v>0</v>
      </c>
      <c r="L1169" s="82">
        <f t="shared" si="135"/>
        <v>0</v>
      </c>
    </row>
    <row r="1170" spans="1:12" x14ac:dyDescent="0.25">
      <c r="A1170" s="65">
        <f t="shared" si="136"/>
        <v>220</v>
      </c>
      <c r="B1170" s="46" t="s">
        <v>1495</v>
      </c>
      <c r="C1170" s="46">
        <v>690.33</v>
      </c>
      <c r="D1170" s="46"/>
      <c r="E1170" s="46"/>
      <c r="F1170" s="46">
        <f t="shared" si="131"/>
        <v>690.33</v>
      </c>
      <c r="G1170" s="93"/>
      <c r="H1170" s="135">
        <f t="shared" si="132"/>
        <v>0</v>
      </c>
      <c r="I1170" s="43">
        <f t="shared" si="133"/>
        <v>0</v>
      </c>
      <c r="J1170" s="43"/>
      <c r="K1170" s="135">
        <f t="shared" si="134"/>
        <v>0</v>
      </c>
      <c r="L1170" s="82">
        <f t="shared" si="135"/>
        <v>0</v>
      </c>
    </row>
    <row r="1171" spans="1:12" x14ac:dyDescent="0.25">
      <c r="A1171" s="65">
        <f t="shared" si="136"/>
        <v>221</v>
      </c>
      <c r="B1171" s="46" t="s">
        <v>1496</v>
      </c>
      <c r="C1171" s="46">
        <v>548.21</v>
      </c>
      <c r="D1171" s="46"/>
      <c r="E1171" s="46"/>
      <c r="F1171" s="46">
        <f t="shared" si="131"/>
        <v>548.21</v>
      </c>
      <c r="G1171" s="93"/>
      <c r="H1171" s="135">
        <f t="shared" si="132"/>
        <v>0</v>
      </c>
      <c r="I1171" s="43">
        <f t="shared" si="133"/>
        <v>0</v>
      </c>
      <c r="J1171" s="43"/>
      <c r="K1171" s="135">
        <f t="shared" si="134"/>
        <v>0</v>
      </c>
      <c r="L1171" s="82">
        <f t="shared" si="135"/>
        <v>0</v>
      </c>
    </row>
    <row r="1172" spans="1:12" x14ac:dyDescent="0.25">
      <c r="A1172" s="65">
        <f t="shared" si="136"/>
        <v>222</v>
      </c>
      <c r="B1172" s="46" t="s">
        <v>1497</v>
      </c>
      <c r="C1172" s="46">
        <v>433.09</v>
      </c>
      <c r="D1172" s="46"/>
      <c r="E1172" s="46"/>
      <c r="F1172" s="46">
        <f t="shared" si="131"/>
        <v>433.09</v>
      </c>
      <c r="G1172" s="93"/>
      <c r="H1172" s="135">
        <f t="shared" si="132"/>
        <v>0</v>
      </c>
      <c r="I1172" s="43">
        <f t="shared" si="133"/>
        <v>0</v>
      </c>
      <c r="J1172" s="43"/>
      <c r="K1172" s="135">
        <f t="shared" si="134"/>
        <v>0</v>
      </c>
      <c r="L1172" s="82">
        <f t="shared" si="135"/>
        <v>0</v>
      </c>
    </row>
    <row r="1173" spans="1:12" x14ac:dyDescent="0.25">
      <c r="A1173" s="65">
        <f t="shared" si="136"/>
        <v>223</v>
      </c>
      <c r="B1173" s="46" t="s">
        <v>1498</v>
      </c>
      <c r="C1173" s="46">
        <v>478.9</v>
      </c>
      <c r="D1173" s="46"/>
      <c r="E1173" s="46"/>
      <c r="F1173" s="46">
        <f t="shared" si="131"/>
        <v>478.9</v>
      </c>
      <c r="G1173" s="93"/>
      <c r="H1173" s="135">
        <f t="shared" si="132"/>
        <v>0</v>
      </c>
      <c r="I1173" s="43">
        <f t="shared" si="133"/>
        <v>0</v>
      </c>
      <c r="J1173" s="43"/>
      <c r="K1173" s="135">
        <f t="shared" si="134"/>
        <v>0</v>
      </c>
      <c r="L1173" s="82">
        <f t="shared" si="135"/>
        <v>0</v>
      </c>
    </row>
    <row r="1174" spans="1:12" x14ac:dyDescent="0.25">
      <c r="A1174" s="65">
        <f t="shared" si="136"/>
        <v>224</v>
      </c>
      <c r="B1174" s="46" t="s">
        <v>1499</v>
      </c>
      <c r="C1174" s="46">
        <v>3670.09</v>
      </c>
      <c r="D1174" s="46"/>
      <c r="E1174" s="46"/>
      <c r="F1174" s="46">
        <f t="shared" si="131"/>
        <v>3670.09</v>
      </c>
      <c r="G1174" s="93"/>
      <c r="H1174" s="135">
        <f t="shared" si="132"/>
        <v>0</v>
      </c>
      <c r="I1174" s="43">
        <f t="shared" si="133"/>
        <v>0</v>
      </c>
      <c r="J1174" s="43"/>
      <c r="K1174" s="135">
        <f t="shared" si="134"/>
        <v>0</v>
      </c>
      <c r="L1174" s="82">
        <f t="shared" si="135"/>
        <v>0</v>
      </c>
    </row>
    <row r="1175" spans="1:12" x14ac:dyDescent="0.25">
      <c r="A1175" s="65">
        <f t="shared" si="136"/>
        <v>225</v>
      </c>
      <c r="B1175" s="46" t="s">
        <v>1500</v>
      </c>
      <c r="C1175" s="46">
        <v>428.84</v>
      </c>
      <c r="D1175" s="46"/>
      <c r="E1175" s="46"/>
      <c r="F1175" s="46">
        <f t="shared" si="131"/>
        <v>428.84</v>
      </c>
      <c r="G1175" s="93"/>
      <c r="H1175" s="135">
        <f t="shared" si="132"/>
        <v>0</v>
      </c>
      <c r="I1175" s="43">
        <f t="shared" si="133"/>
        <v>0</v>
      </c>
      <c r="J1175" s="43"/>
      <c r="K1175" s="135">
        <f t="shared" si="134"/>
        <v>0</v>
      </c>
      <c r="L1175" s="82">
        <f t="shared" si="135"/>
        <v>0</v>
      </c>
    </row>
    <row r="1176" spans="1:12" x14ac:dyDescent="0.25">
      <c r="A1176" s="65">
        <f t="shared" si="136"/>
        <v>226</v>
      </c>
      <c r="B1176" s="46" t="s">
        <v>1501</v>
      </c>
      <c r="C1176" s="46">
        <v>192.9</v>
      </c>
      <c r="D1176" s="46"/>
      <c r="E1176" s="46"/>
      <c r="F1176" s="46">
        <f t="shared" si="131"/>
        <v>192.9</v>
      </c>
      <c r="G1176" s="93"/>
      <c r="H1176" s="135">
        <f t="shared" si="132"/>
        <v>0</v>
      </c>
      <c r="I1176" s="43">
        <f t="shared" si="133"/>
        <v>0</v>
      </c>
      <c r="J1176" s="43"/>
      <c r="K1176" s="135">
        <f t="shared" si="134"/>
        <v>0</v>
      </c>
      <c r="L1176" s="82">
        <f t="shared" si="135"/>
        <v>0</v>
      </c>
    </row>
    <row r="1177" spans="1:12" x14ac:dyDescent="0.25">
      <c r="A1177" s="65">
        <f t="shared" si="136"/>
        <v>227</v>
      </c>
      <c r="B1177" s="46" t="s">
        <v>1502</v>
      </c>
      <c r="C1177" s="46">
        <v>315.60000000000002</v>
      </c>
      <c r="D1177" s="46"/>
      <c r="E1177" s="46"/>
      <c r="F1177" s="46">
        <f t="shared" si="131"/>
        <v>315.60000000000002</v>
      </c>
      <c r="G1177" s="93"/>
      <c r="H1177" s="135">
        <f t="shared" si="132"/>
        <v>0</v>
      </c>
      <c r="I1177" s="43">
        <f t="shared" si="133"/>
        <v>0</v>
      </c>
      <c r="J1177" s="43"/>
      <c r="K1177" s="135">
        <f t="shared" si="134"/>
        <v>0</v>
      </c>
      <c r="L1177" s="82">
        <f t="shared" si="135"/>
        <v>0</v>
      </c>
    </row>
    <row r="1178" spans="1:12" x14ac:dyDescent="0.25">
      <c r="A1178" s="65">
        <f t="shared" si="136"/>
        <v>228</v>
      </c>
      <c r="B1178" s="46" t="s">
        <v>48</v>
      </c>
      <c r="C1178" s="46">
        <v>146.4</v>
      </c>
      <c r="D1178" s="46"/>
      <c r="E1178" s="46"/>
      <c r="F1178" s="46">
        <f t="shared" si="131"/>
        <v>146.4</v>
      </c>
      <c r="G1178" s="93"/>
      <c r="H1178" s="135">
        <f t="shared" ref="H1178:H1222" si="137">G1178*1921.89</f>
        <v>0</v>
      </c>
      <c r="I1178" s="43">
        <f t="shared" si="133"/>
        <v>0</v>
      </c>
      <c r="J1178" s="43"/>
      <c r="K1178" s="135">
        <f t="shared" si="134"/>
        <v>0</v>
      </c>
      <c r="L1178" s="82">
        <f t="shared" si="135"/>
        <v>0</v>
      </c>
    </row>
    <row r="1179" spans="1:12" x14ac:dyDescent="0.25">
      <c r="A1179" s="65">
        <f t="shared" si="136"/>
        <v>229</v>
      </c>
      <c r="B1179" s="46" t="s">
        <v>49</v>
      </c>
      <c r="C1179" s="46">
        <v>145.1</v>
      </c>
      <c r="D1179" s="46"/>
      <c r="E1179" s="46"/>
      <c r="F1179" s="46">
        <f t="shared" si="131"/>
        <v>145.1</v>
      </c>
      <c r="G1179" s="93"/>
      <c r="H1179" s="135">
        <f t="shared" si="137"/>
        <v>0</v>
      </c>
      <c r="I1179" s="43">
        <f t="shared" si="133"/>
        <v>0</v>
      </c>
      <c r="J1179" s="43"/>
      <c r="K1179" s="135">
        <f t="shared" si="134"/>
        <v>0</v>
      </c>
      <c r="L1179" s="82">
        <f t="shared" si="135"/>
        <v>0</v>
      </c>
    </row>
    <row r="1180" spans="1:12" x14ac:dyDescent="0.25">
      <c r="A1180" s="65">
        <f t="shared" si="136"/>
        <v>230</v>
      </c>
      <c r="B1180" s="46" t="s">
        <v>50</v>
      </c>
      <c r="C1180" s="46">
        <v>206.7</v>
      </c>
      <c r="D1180" s="46"/>
      <c r="E1180" s="46"/>
      <c r="F1180" s="46">
        <f t="shared" si="131"/>
        <v>206.7</v>
      </c>
      <c r="G1180" s="93"/>
      <c r="H1180" s="135">
        <f t="shared" si="137"/>
        <v>0</v>
      </c>
      <c r="I1180" s="43">
        <f t="shared" si="133"/>
        <v>0</v>
      </c>
      <c r="J1180" s="43"/>
      <c r="K1180" s="135">
        <f t="shared" si="134"/>
        <v>0</v>
      </c>
      <c r="L1180" s="82">
        <f t="shared" si="135"/>
        <v>0</v>
      </c>
    </row>
    <row r="1181" spans="1:12" x14ac:dyDescent="0.25">
      <c r="A1181" s="65">
        <f t="shared" si="136"/>
        <v>231</v>
      </c>
      <c r="B1181" s="46" t="s">
        <v>51</v>
      </c>
      <c r="C1181" s="46">
        <v>108.4</v>
      </c>
      <c r="D1181" s="46"/>
      <c r="E1181" s="46"/>
      <c r="F1181" s="46">
        <f t="shared" si="131"/>
        <v>108.4</v>
      </c>
      <c r="G1181" s="93"/>
      <c r="H1181" s="135">
        <f t="shared" si="137"/>
        <v>0</v>
      </c>
      <c r="I1181" s="43">
        <f t="shared" si="133"/>
        <v>0</v>
      </c>
      <c r="J1181" s="43"/>
      <c r="K1181" s="135">
        <f t="shared" si="134"/>
        <v>0</v>
      </c>
      <c r="L1181" s="82">
        <f t="shared" si="135"/>
        <v>0</v>
      </c>
    </row>
    <row r="1182" spans="1:12" x14ac:dyDescent="0.25">
      <c r="A1182" s="65">
        <f t="shared" si="136"/>
        <v>232</v>
      </c>
      <c r="B1182" s="46" t="s">
        <v>52</v>
      </c>
      <c r="C1182" s="46">
        <v>253.3</v>
      </c>
      <c r="D1182" s="46"/>
      <c r="E1182" s="46"/>
      <c r="F1182" s="46">
        <f t="shared" si="131"/>
        <v>253.3</v>
      </c>
      <c r="G1182" s="93"/>
      <c r="H1182" s="135">
        <f t="shared" si="137"/>
        <v>0</v>
      </c>
      <c r="I1182" s="43">
        <f t="shared" si="133"/>
        <v>0</v>
      </c>
      <c r="J1182" s="43"/>
      <c r="K1182" s="135">
        <f t="shared" si="134"/>
        <v>0</v>
      </c>
      <c r="L1182" s="82">
        <f t="shared" si="135"/>
        <v>0</v>
      </c>
    </row>
    <row r="1183" spans="1:12" x14ac:dyDescent="0.25">
      <c r="A1183" s="65">
        <f t="shared" si="136"/>
        <v>233</v>
      </c>
      <c r="B1183" s="46" t="s">
        <v>53</v>
      </c>
      <c r="C1183" s="46">
        <v>3062.2</v>
      </c>
      <c r="D1183" s="46"/>
      <c r="E1183" s="46"/>
      <c r="F1183" s="46">
        <f t="shared" si="131"/>
        <v>3062.2</v>
      </c>
      <c r="G1183" s="93"/>
      <c r="H1183" s="135">
        <f t="shared" si="137"/>
        <v>0</v>
      </c>
      <c r="I1183" s="43">
        <f t="shared" si="133"/>
        <v>0</v>
      </c>
      <c r="J1183" s="43"/>
      <c r="K1183" s="135">
        <f t="shared" si="134"/>
        <v>0</v>
      </c>
      <c r="L1183" s="82">
        <f t="shared" si="135"/>
        <v>0</v>
      </c>
    </row>
    <row r="1184" spans="1:12" x14ac:dyDescent="0.25">
      <c r="A1184" s="65">
        <f t="shared" si="136"/>
        <v>234</v>
      </c>
      <c r="B1184" s="46" t="s">
        <v>56</v>
      </c>
      <c r="C1184" s="46">
        <v>111.8</v>
      </c>
      <c r="D1184" s="46"/>
      <c r="E1184" s="46"/>
      <c r="F1184" s="46">
        <f t="shared" si="131"/>
        <v>111.8</v>
      </c>
      <c r="G1184" s="93"/>
      <c r="H1184" s="135">
        <f t="shared" si="137"/>
        <v>0</v>
      </c>
      <c r="I1184" s="43">
        <f t="shared" si="133"/>
        <v>0</v>
      </c>
      <c r="J1184" s="43"/>
      <c r="K1184" s="135">
        <f t="shared" si="134"/>
        <v>0</v>
      </c>
      <c r="L1184" s="82">
        <f t="shared" si="135"/>
        <v>0</v>
      </c>
    </row>
    <row r="1185" spans="1:12" x14ac:dyDescent="0.25">
      <c r="A1185" s="65">
        <f t="shared" si="136"/>
        <v>235</v>
      </c>
      <c r="B1185" s="46" t="s">
        <v>57</v>
      </c>
      <c r="C1185" s="46">
        <v>2015.4</v>
      </c>
      <c r="D1185" s="46"/>
      <c r="E1185" s="46"/>
      <c r="F1185" s="46">
        <f t="shared" si="131"/>
        <v>2015.4</v>
      </c>
      <c r="G1185" s="93"/>
      <c r="H1185" s="135">
        <f t="shared" si="137"/>
        <v>0</v>
      </c>
      <c r="I1185" s="43">
        <f t="shared" si="133"/>
        <v>0</v>
      </c>
      <c r="J1185" s="43"/>
      <c r="K1185" s="135">
        <f t="shared" si="134"/>
        <v>0</v>
      </c>
      <c r="L1185" s="82">
        <f t="shared" si="135"/>
        <v>0</v>
      </c>
    </row>
    <row r="1186" spans="1:12" x14ac:dyDescent="0.25">
      <c r="A1186" s="65">
        <f t="shared" si="136"/>
        <v>236</v>
      </c>
      <c r="B1186" s="46" t="s">
        <v>58</v>
      </c>
      <c r="C1186" s="46">
        <v>3806.5</v>
      </c>
      <c r="D1186" s="46"/>
      <c r="E1186" s="46"/>
      <c r="F1186" s="46">
        <f t="shared" si="131"/>
        <v>3806.5</v>
      </c>
      <c r="G1186" s="93"/>
      <c r="H1186" s="135">
        <f t="shared" si="137"/>
        <v>0</v>
      </c>
      <c r="I1186" s="43">
        <f t="shared" si="133"/>
        <v>0</v>
      </c>
      <c r="J1186" s="43"/>
      <c r="K1186" s="135">
        <f t="shared" si="134"/>
        <v>0</v>
      </c>
      <c r="L1186" s="82">
        <f t="shared" si="135"/>
        <v>0</v>
      </c>
    </row>
    <row r="1187" spans="1:12" x14ac:dyDescent="0.25">
      <c r="A1187" s="65">
        <f t="shared" si="136"/>
        <v>237</v>
      </c>
      <c r="B1187" s="46" t="s">
        <v>59</v>
      </c>
      <c r="C1187" s="46">
        <v>300.8</v>
      </c>
      <c r="D1187" s="46"/>
      <c r="E1187" s="46"/>
      <c r="F1187" s="46">
        <f t="shared" si="131"/>
        <v>300.8</v>
      </c>
      <c r="G1187" s="93"/>
      <c r="H1187" s="135">
        <f t="shared" si="137"/>
        <v>0</v>
      </c>
      <c r="I1187" s="43">
        <f t="shared" si="133"/>
        <v>0</v>
      </c>
      <c r="J1187" s="43"/>
      <c r="K1187" s="135">
        <f t="shared" si="134"/>
        <v>0</v>
      </c>
      <c r="L1187" s="82">
        <f t="shared" si="135"/>
        <v>0</v>
      </c>
    </row>
    <row r="1188" spans="1:12" x14ac:dyDescent="0.25">
      <c r="A1188" s="65">
        <f t="shared" si="136"/>
        <v>238</v>
      </c>
      <c r="B1188" s="46" t="s">
        <v>103</v>
      </c>
      <c r="C1188" s="46">
        <v>1711.2</v>
      </c>
      <c r="D1188" s="46"/>
      <c r="E1188" s="46">
        <v>324.10000000000002</v>
      </c>
      <c r="F1188" s="46">
        <f t="shared" si="131"/>
        <v>2035.3000000000002</v>
      </c>
      <c r="G1188" s="93"/>
      <c r="H1188" s="135">
        <f t="shared" si="137"/>
        <v>0</v>
      </c>
      <c r="I1188" s="43">
        <f t="shared" si="133"/>
        <v>0</v>
      </c>
      <c r="J1188" s="43"/>
      <c r="K1188" s="135">
        <f t="shared" si="134"/>
        <v>0</v>
      </c>
      <c r="L1188" s="82">
        <f t="shared" si="135"/>
        <v>0</v>
      </c>
    </row>
    <row r="1189" spans="1:12" x14ac:dyDescent="0.25">
      <c r="A1189" s="65">
        <f t="shared" si="136"/>
        <v>239</v>
      </c>
      <c r="B1189" s="46" t="s">
        <v>104</v>
      </c>
      <c r="C1189" s="46">
        <v>1885.6</v>
      </c>
      <c r="D1189" s="46"/>
      <c r="E1189" s="46"/>
      <c r="F1189" s="46">
        <f t="shared" si="131"/>
        <v>1885.6</v>
      </c>
      <c r="G1189" s="93"/>
      <c r="H1189" s="135">
        <f t="shared" si="137"/>
        <v>0</v>
      </c>
      <c r="I1189" s="43">
        <f t="shared" si="133"/>
        <v>0</v>
      </c>
      <c r="J1189" s="43"/>
      <c r="K1189" s="135">
        <f t="shared" si="134"/>
        <v>0</v>
      </c>
      <c r="L1189" s="82">
        <f t="shared" si="135"/>
        <v>0</v>
      </c>
    </row>
    <row r="1190" spans="1:12" x14ac:dyDescent="0.25">
      <c r="A1190" s="65">
        <f t="shared" si="136"/>
        <v>240</v>
      </c>
      <c r="B1190" s="46" t="s">
        <v>105</v>
      </c>
      <c r="C1190" s="46">
        <v>2603.3000000000002</v>
      </c>
      <c r="D1190" s="46"/>
      <c r="E1190" s="46">
        <v>443.5</v>
      </c>
      <c r="F1190" s="46">
        <f t="shared" si="131"/>
        <v>3046.8</v>
      </c>
      <c r="G1190" s="93"/>
      <c r="H1190" s="135">
        <f t="shared" si="137"/>
        <v>0</v>
      </c>
      <c r="I1190" s="43">
        <f t="shared" si="133"/>
        <v>0</v>
      </c>
      <c r="J1190" s="43"/>
      <c r="K1190" s="135">
        <f t="shared" si="134"/>
        <v>0</v>
      </c>
      <c r="L1190" s="82">
        <f t="shared" si="135"/>
        <v>0</v>
      </c>
    </row>
    <row r="1191" spans="1:12" x14ac:dyDescent="0.25">
      <c r="A1191" s="65">
        <f t="shared" si="136"/>
        <v>241</v>
      </c>
      <c r="B1191" s="46" t="s">
        <v>106</v>
      </c>
      <c r="C1191" s="46">
        <v>122.5</v>
      </c>
      <c r="D1191" s="46"/>
      <c r="E1191" s="46"/>
      <c r="F1191" s="46">
        <f t="shared" ref="F1191:F1236" si="138">C1191+D1191+E1191</f>
        <v>122.5</v>
      </c>
      <c r="G1191" s="93"/>
      <c r="H1191" s="135">
        <f t="shared" si="137"/>
        <v>0</v>
      </c>
      <c r="I1191" s="43">
        <f t="shared" ref="I1191:I1236" si="139">H1191*0.3677</f>
        <v>0</v>
      </c>
      <c r="J1191" s="43"/>
      <c r="K1191" s="135">
        <f t="shared" si="134"/>
        <v>0</v>
      </c>
      <c r="L1191" s="82">
        <f t="shared" si="135"/>
        <v>0</v>
      </c>
    </row>
    <row r="1192" spans="1:12" x14ac:dyDescent="0.25">
      <c r="A1192" s="65">
        <f t="shared" si="136"/>
        <v>242</v>
      </c>
      <c r="B1192" s="46" t="s">
        <v>107</v>
      </c>
      <c r="C1192" s="46">
        <v>1944.7</v>
      </c>
      <c r="D1192" s="46"/>
      <c r="E1192" s="46">
        <v>44.7</v>
      </c>
      <c r="F1192" s="46">
        <f t="shared" si="138"/>
        <v>1989.4</v>
      </c>
      <c r="G1192" s="93"/>
      <c r="H1192" s="135">
        <f t="shared" si="137"/>
        <v>0</v>
      </c>
      <c r="I1192" s="43">
        <f t="shared" si="139"/>
        <v>0</v>
      </c>
      <c r="J1192" s="43"/>
      <c r="K1192" s="135">
        <f t="shared" si="134"/>
        <v>0</v>
      </c>
      <c r="L1192" s="82">
        <f t="shared" si="135"/>
        <v>0</v>
      </c>
    </row>
    <row r="1193" spans="1:12" x14ac:dyDescent="0.25">
      <c r="A1193" s="65">
        <f t="shared" si="136"/>
        <v>243</v>
      </c>
      <c r="B1193" s="46" t="s">
        <v>108</v>
      </c>
      <c r="C1193" s="46">
        <v>275.8</v>
      </c>
      <c r="D1193" s="46"/>
      <c r="E1193" s="46">
        <v>62.2</v>
      </c>
      <c r="F1193" s="46">
        <f t="shared" si="138"/>
        <v>338</v>
      </c>
      <c r="G1193" s="93"/>
      <c r="H1193" s="135">
        <f t="shared" si="137"/>
        <v>0</v>
      </c>
      <c r="I1193" s="43">
        <f t="shared" si="139"/>
        <v>0</v>
      </c>
      <c r="J1193" s="43"/>
      <c r="K1193" s="135">
        <f t="shared" si="134"/>
        <v>0</v>
      </c>
      <c r="L1193" s="82">
        <f t="shared" si="135"/>
        <v>0</v>
      </c>
    </row>
    <row r="1194" spans="1:12" x14ac:dyDescent="0.25">
      <c r="A1194" s="65">
        <f t="shared" si="136"/>
        <v>244</v>
      </c>
      <c r="B1194" s="46" t="s">
        <v>109</v>
      </c>
      <c r="C1194" s="46">
        <v>3125.4</v>
      </c>
      <c r="D1194" s="46"/>
      <c r="E1194" s="46">
        <v>54.7</v>
      </c>
      <c r="F1194" s="46">
        <f t="shared" si="138"/>
        <v>3180.1</v>
      </c>
      <c r="G1194" s="93"/>
      <c r="H1194" s="135">
        <f t="shared" si="137"/>
        <v>0</v>
      </c>
      <c r="I1194" s="43">
        <f t="shared" si="139"/>
        <v>0</v>
      </c>
      <c r="J1194" s="43"/>
      <c r="K1194" s="135">
        <f t="shared" si="134"/>
        <v>0</v>
      </c>
      <c r="L1194" s="82">
        <f t="shared" si="135"/>
        <v>0</v>
      </c>
    </row>
    <row r="1195" spans="1:12" x14ac:dyDescent="0.25">
      <c r="A1195" s="65">
        <f t="shared" si="136"/>
        <v>245</v>
      </c>
      <c r="B1195" s="46" t="s">
        <v>110</v>
      </c>
      <c r="C1195" s="46">
        <v>296</v>
      </c>
      <c r="D1195" s="46"/>
      <c r="E1195" s="46">
        <v>36.799999999999997</v>
      </c>
      <c r="F1195" s="46">
        <f t="shared" si="138"/>
        <v>332.8</v>
      </c>
      <c r="G1195" s="93"/>
      <c r="H1195" s="135">
        <f t="shared" si="137"/>
        <v>0</v>
      </c>
      <c r="I1195" s="43">
        <f t="shared" si="139"/>
        <v>0</v>
      </c>
      <c r="J1195" s="43"/>
      <c r="K1195" s="135">
        <f t="shared" si="134"/>
        <v>0</v>
      </c>
      <c r="L1195" s="82">
        <f t="shared" si="135"/>
        <v>0</v>
      </c>
    </row>
    <row r="1196" spans="1:12" x14ac:dyDescent="0.25">
      <c r="A1196" s="65">
        <f t="shared" si="136"/>
        <v>246</v>
      </c>
      <c r="B1196" s="46" t="s">
        <v>111</v>
      </c>
      <c r="C1196" s="46">
        <v>154.80000000000001</v>
      </c>
      <c r="D1196" s="46"/>
      <c r="E1196" s="46"/>
      <c r="F1196" s="46">
        <f t="shared" si="138"/>
        <v>154.80000000000001</v>
      </c>
      <c r="G1196" s="93"/>
      <c r="H1196" s="135">
        <f t="shared" si="137"/>
        <v>0</v>
      </c>
      <c r="I1196" s="43">
        <f t="shared" si="139"/>
        <v>0</v>
      </c>
      <c r="J1196" s="43"/>
      <c r="K1196" s="135">
        <f t="shared" si="134"/>
        <v>0</v>
      </c>
      <c r="L1196" s="82">
        <f t="shared" si="135"/>
        <v>0</v>
      </c>
    </row>
    <row r="1197" spans="1:12" x14ac:dyDescent="0.25">
      <c r="A1197" s="65">
        <f t="shared" si="136"/>
        <v>247</v>
      </c>
      <c r="B1197" s="46" t="s">
        <v>124</v>
      </c>
      <c r="C1197" s="46">
        <v>247.5</v>
      </c>
      <c r="D1197" s="46"/>
      <c r="E1197" s="46"/>
      <c r="F1197" s="46">
        <f t="shared" si="138"/>
        <v>247.5</v>
      </c>
      <c r="G1197" s="93"/>
      <c r="H1197" s="135">
        <f t="shared" si="137"/>
        <v>0</v>
      </c>
      <c r="I1197" s="43">
        <f t="shared" si="139"/>
        <v>0</v>
      </c>
      <c r="J1197" s="43"/>
      <c r="K1197" s="135">
        <f t="shared" si="134"/>
        <v>0</v>
      </c>
      <c r="L1197" s="82">
        <f t="shared" si="135"/>
        <v>0</v>
      </c>
    </row>
    <row r="1198" spans="1:12" x14ac:dyDescent="0.25">
      <c r="A1198" s="65">
        <f t="shared" si="136"/>
        <v>248</v>
      </c>
      <c r="B1198" s="46" t="s">
        <v>1642</v>
      </c>
      <c r="C1198" s="46">
        <v>101.8</v>
      </c>
      <c r="D1198" s="46"/>
      <c r="E1198" s="46"/>
      <c r="F1198" s="46">
        <f t="shared" si="138"/>
        <v>101.8</v>
      </c>
      <c r="G1198" s="93"/>
      <c r="H1198" s="135">
        <f t="shared" si="137"/>
        <v>0</v>
      </c>
      <c r="I1198" s="43">
        <f t="shared" si="139"/>
        <v>0</v>
      </c>
      <c r="J1198" s="43"/>
      <c r="K1198" s="135">
        <f t="shared" si="134"/>
        <v>0</v>
      </c>
      <c r="L1198" s="82">
        <f t="shared" si="135"/>
        <v>0</v>
      </c>
    </row>
    <row r="1199" spans="1:12" x14ac:dyDescent="0.25">
      <c r="A1199" s="65">
        <f t="shared" si="136"/>
        <v>249</v>
      </c>
      <c r="B1199" s="46" t="s">
        <v>1643</v>
      </c>
      <c r="C1199" s="46">
        <v>115</v>
      </c>
      <c r="D1199" s="46"/>
      <c r="E1199" s="46"/>
      <c r="F1199" s="46">
        <f t="shared" si="138"/>
        <v>115</v>
      </c>
      <c r="G1199" s="93"/>
      <c r="H1199" s="135">
        <f t="shared" si="137"/>
        <v>0</v>
      </c>
      <c r="I1199" s="43">
        <f t="shared" si="139"/>
        <v>0</v>
      </c>
      <c r="J1199" s="43"/>
      <c r="K1199" s="135">
        <f t="shared" si="134"/>
        <v>0</v>
      </c>
      <c r="L1199" s="82">
        <f t="shared" si="135"/>
        <v>0</v>
      </c>
    </row>
    <row r="1200" spans="1:12" x14ac:dyDescent="0.25">
      <c r="A1200" s="65">
        <f t="shared" si="136"/>
        <v>250</v>
      </c>
      <c r="B1200" s="46" t="s">
        <v>1644</v>
      </c>
      <c r="C1200" s="46">
        <v>140.6</v>
      </c>
      <c r="D1200" s="46"/>
      <c r="E1200" s="46"/>
      <c r="F1200" s="46">
        <f t="shared" si="138"/>
        <v>140.6</v>
      </c>
      <c r="G1200" s="93"/>
      <c r="H1200" s="135">
        <f t="shared" si="137"/>
        <v>0</v>
      </c>
      <c r="I1200" s="43">
        <f t="shared" si="139"/>
        <v>0</v>
      </c>
      <c r="J1200" s="43"/>
      <c r="K1200" s="135">
        <f t="shared" si="134"/>
        <v>0</v>
      </c>
      <c r="L1200" s="82">
        <f t="shared" si="135"/>
        <v>0</v>
      </c>
    </row>
    <row r="1201" spans="1:12" x14ac:dyDescent="0.25">
      <c r="A1201" s="65">
        <f t="shared" si="136"/>
        <v>251</v>
      </c>
      <c r="B1201" s="46" t="s">
        <v>1645</v>
      </c>
      <c r="C1201" s="46">
        <v>309.3</v>
      </c>
      <c r="D1201" s="46"/>
      <c r="E1201" s="46"/>
      <c r="F1201" s="46">
        <f t="shared" si="138"/>
        <v>309.3</v>
      </c>
      <c r="G1201" s="93"/>
      <c r="H1201" s="135">
        <f t="shared" si="137"/>
        <v>0</v>
      </c>
      <c r="I1201" s="43">
        <f t="shared" si="139"/>
        <v>0</v>
      </c>
      <c r="J1201" s="43"/>
      <c r="K1201" s="135">
        <f t="shared" si="134"/>
        <v>0</v>
      </c>
      <c r="L1201" s="82">
        <f t="shared" si="135"/>
        <v>0</v>
      </c>
    </row>
    <row r="1202" spans="1:12" x14ac:dyDescent="0.25">
      <c r="A1202" s="65">
        <f t="shared" si="136"/>
        <v>252</v>
      </c>
      <c r="B1202" s="46" t="s">
        <v>1646</v>
      </c>
      <c r="C1202" s="46">
        <v>156.5</v>
      </c>
      <c r="D1202" s="46"/>
      <c r="E1202" s="46"/>
      <c r="F1202" s="46">
        <f t="shared" si="138"/>
        <v>156.5</v>
      </c>
      <c r="G1202" s="93"/>
      <c r="H1202" s="135">
        <f t="shared" si="137"/>
        <v>0</v>
      </c>
      <c r="I1202" s="43">
        <f t="shared" si="139"/>
        <v>0</v>
      </c>
      <c r="J1202" s="43"/>
      <c r="K1202" s="135">
        <f t="shared" si="134"/>
        <v>0</v>
      </c>
      <c r="L1202" s="82">
        <f t="shared" si="135"/>
        <v>0</v>
      </c>
    </row>
    <row r="1203" spans="1:12" x14ac:dyDescent="0.25">
      <c r="A1203" s="65">
        <f t="shared" si="136"/>
        <v>253</v>
      </c>
      <c r="B1203" s="46" t="s">
        <v>1647</v>
      </c>
      <c r="C1203" s="46">
        <v>85.5</v>
      </c>
      <c r="D1203" s="46"/>
      <c r="E1203" s="46"/>
      <c r="F1203" s="46">
        <f t="shared" si="138"/>
        <v>85.5</v>
      </c>
      <c r="G1203" s="93"/>
      <c r="H1203" s="135">
        <f t="shared" si="137"/>
        <v>0</v>
      </c>
      <c r="I1203" s="43">
        <f t="shared" si="139"/>
        <v>0</v>
      </c>
      <c r="J1203" s="43"/>
      <c r="K1203" s="135">
        <f t="shared" ref="K1203:K1264" si="140">G1203*408.88</f>
        <v>0</v>
      </c>
      <c r="L1203" s="82">
        <f t="shared" ref="L1203:L1264" si="141">(H1203+I1203+J1203+K1203)/F1203</f>
        <v>0</v>
      </c>
    </row>
    <row r="1204" spans="1:12" x14ac:dyDescent="0.25">
      <c r="A1204" s="65">
        <f t="shared" si="136"/>
        <v>254</v>
      </c>
      <c r="B1204" s="46" t="s">
        <v>1648</v>
      </c>
      <c r="C1204" s="46">
        <v>305</v>
      </c>
      <c r="D1204" s="46"/>
      <c r="E1204" s="46"/>
      <c r="F1204" s="46">
        <f t="shared" si="138"/>
        <v>305</v>
      </c>
      <c r="G1204" s="93"/>
      <c r="H1204" s="135">
        <f t="shared" si="137"/>
        <v>0</v>
      </c>
      <c r="I1204" s="43">
        <f t="shared" si="139"/>
        <v>0</v>
      </c>
      <c r="J1204" s="43"/>
      <c r="K1204" s="135">
        <f t="shared" si="140"/>
        <v>0</v>
      </c>
      <c r="L1204" s="82">
        <f t="shared" si="141"/>
        <v>0</v>
      </c>
    </row>
    <row r="1205" spans="1:12" x14ac:dyDescent="0.25">
      <c r="A1205" s="65">
        <f t="shared" si="136"/>
        <v>255</v>
      </c>
      <c r="B1205" s="46" t="s">
        <v>1649</v>
      </c>
      <c r="C1205" s="46">
        <v>340.2</v>
      </c>
      <c r="D1205" s="46"/>
      <c r="E1205" s="46"/>
      <c r="F1205" s="46">
        <f t="shared" si="138"/>
        <v>340.2</v>
      </c>
      <c r="G1205" s="93"/>
      <c r="H1205" s="135">
        <f t="shared" si="137"/>
        <v>0</v>
      </c>
      <c r="I1205" s="43">
        <f t="shared" si="139"/>
        <v>0</v>
      </c>
      <c r="J1205" s="43"/>
      <c r="K1205" s="135">
        <f t="shared" si="140"/>
        <v>0</v>
      </c>
      <c r="L1205" s="82">
        <f t="shared" si="141"/>
        <v>0</v>
      </c>
    </row>
    <row r="1206" spans="1:12" x14ac:dyDescent="0.25">
      <c r="A1206" s="65">
        <f t="shared" si="136"/>
        <v>256</v>
      </c>
      <c r="B1206" s="46" t="s">
        <v>1650</v>
      </c>
      <c r="C1206" s="46">
        <v>189.1</v>
      </c>
      <c r="D1206" s="46"/>
      <c r="E1206" s="46"/>
      <c r="F1206" s="46">
        <f t="shared" si="138"/>
        <v>189.1</v>
      </c>
      <c r="G1206" s="93"/>
      <c r="H1206" s="135">
        <f t="shared" si="137"/>
        <v>0</v>
      </c>
      <c r="I1206" s="43">
        <f t="shared" si="139"/>
        <v>0</v>
      </c>
      <c r="J1206" s="43"/>
      <c r="K1206" s="135">
        <f t="shared" si="140"/>
        <v>0</v>
      </c>
      <c r="L1206" s="82">
        <f t="shared" si="141"/>
        <v>0</v>
      </c>
    </row>
    <row r="1207" spans="1:12" x14ac:dyDescent="0.25">
      <c r="A1207" s="65">
        <f t="shared" si="136"/>
        <v>257</v>
      </c>
      <c r="B1207" s="46" t="s">
        <v>1651</v>
      </c>
      <c r="C1207" s="46">
        <v>101.7</v>
      </c>
      <c r="D1207" s="46"/>
      <c r="E1207" s="46"/>
      <c r="F1207" s="46">
        <f t="shared" si="138"/>
        <v>101.7</v>
      </c>
      <c r="G1207" s="93"/>
      <c r="H1207" s="135">
        <f t="shared" si="137"/>
        <v>0</v>
      </c>
      <c r="I1207" s="43">
        <f t="shared" si="139"/>
        <v>0</v>
      </c>
      <c r="J1207" s="43"/>
      <c r="K1207" s="135">
        <f t="shared" si="140"/>
        <v>0</v>
      </c>
      <c r="L1207" s="82">
        <f t="shared" si="141"/>
        <v>0</v>
      </c>
    </row>
    <row r="1208" spans="1:12" x14ac:dyDescent="0.25">
      <c r="A1208" s="65">
        <f t="shared" si="136"/>
        <v>258</v>
      </c>
      <c r="B1208" s="46" t="s">
        <v>1657</v>
      </c>
      <c r="C1208" s="46">
        <v>414.8</v>
      </c>
      <c r="D1208" s="46"/>
      <c r="E1208" s="46"/>
      <c r="F1208" s="46">
        <f t="shared" si="138"/>
        <v>414.8</v>
      </c>
      <c r="G1208" s="93"/>
      <c r="H1208" s="135">
        <f t="shared" si="137"/>
        <v>0</v>
      </c>
      <c r="I1208" s="43">
        <f t="shared" si="139"/>
        <v>0</v>
      </c>
      <c r="J1208" s="43"/>
      <c r="K1208" s="135">
        <f t="shared" si="140"/>
        <v>0</v>
      </c>
      <c r="L1208" s="82">
        <f t="shared" si="141"/>
        <v>0</v>
      </c>
    </row>
    <row r="1209" spans="1:12" x14ac:dyDescent="0.25">
      <c r="A1209" s="65">
        <f t="shared" ref="A1209:A1272" si="142">A1208+1</f>
        <v>259</v>
      </c>
      <c r="B1209" s="46" t="s">
        <v>1658</v>
      </c>
      <c r="C1209" s="46">
        <v>143.6</v>
      </c>
      <c r="D1209" s="46"/>
      <c r="E1209" s="46"/>
      <c r="F1209" s="46">
        <f t="shared" si="138"/>
        <v>143.6</v>
      </c>
      <c r="G1209" s="93"/>
      <c r="H1209" s="135">
        <f t="shared" si="137"/>
        <v>0</v>
      </c>
      <c r="I1209" s="43">
        <f t="shared" si="139"/>
        <v>0</v>
      </c>
      <c r="J1209" s="43"/>
      <c r="K1209" s="135">
        <f t="shared" si="140"/>
        <v>0</v>
      </c>
      <c r="L1209" s="82">
        <f t="shared" si="141"/>
        <v>0</v>
      </c>
    </row>
    <row r="1210" spans="1:12" x14ac:dyDescent="0.25">
      <c r="A1210" s="65">
        <f t="shared" si="142"/>
        <v>260</v>
      </c>
      <c r="B1210" s="46" t="s">
        <v>1659</v>
      </c>
      <c r="C1210" s="46">
        <v>314.10000000000002</v>
      </c>
      <c r="D1210" s="46"/>
      <c r="E1210" s="46"/>
      <c r="F1210" s="46">
        <f t="shared" si="138"/>
        <v>314.10000000000002</v>
      </c>
      <c r="G1210" s="93"/>
      <c r="H1210" s="135">
        <f t="shared" si="137"/>
        <v>0</v>
      </c>
      <c r="I1210" s="43">
        <f t="shared" si="139"/>
        <v>0</v>
      </c>
      <c r="J1210" s="43"/>
      <c r="K1210" s="135">
        <f t="shared" si="140"/>
        <v>0</v>
      </c>
      <c r="L1210" s="82">
        <f t="shared" si="141"/>
        <v>0</v>
      </c>
    </row>
    <row r="1211" spans="1:12" x14ac:dyDescent="0.25">
      <c r="A1211" s="65">
        <f t="shared" si="142"/>
        <v>261</v>
      </c>
      <c r="B1211" s="46" t="s">
        <v>1660</v>
      </c>
      <c r="C1211" s="46">
        <v>158.19999999999999</v>
      </c>
      <c r="D1211" s="46"/>
      <c r="E1211" s="46"/>
      <c r="F1211" s="46">
        <f t="shared" si="138"/>
        <v>158.19999999999999</v>
      </c>
      <c r="G1211" s="93"/>
      <c r="H1211" s="135">
        <f t="shared" si="137"/>
        <v>0</v>
      </c>
      <c r="I1211" s="43">
        <f t="shared" si="139"/>
        <v>0</v>
      </c>
      <c r="J1211" s="43"/>
      <c r="K1211" s="135">
        <f t="shared" si="140"/>
        <v>0</v>
      </c>
      <c r="L1211" s="82">
        <f t="shared" si="141"/>
        <v>0</v>
      </c>
    </row>
    <row r="1212" spans="1:12" x14ac:dyDescent="0.25">
      <c r="A1212" s="65">
        <f t="shared" si="142"/>
        <v>262</v>
      </c>
      <c r="B1212" s="46" t="s">
        <v>1661</v>
      </c>
      <c r="C1212" s="46">
        <v>168.4</v>
      </c>
      <c r="D1212" s="46"/>
      <c r="E1212" s="46"/>
      <c r="F1212" s="46">
        <f t="shared" si="138"/>
        <v>168.4</v>
      </c>
      <c r="G1212" s="93"/>
      <c r="H1212" s="135">
        <f t="shared" si="137"/>
        <v>0</v>
      </c>
      <c r="I1212" s="43">
        <f t="shared" si="139"/>
        <v>0</v>
      </c>
      <c r="J1212" s="43"/>
      <c r="K1212" s="135">
        <f t="shared" si="140"/>
        <v>0</v>
      </c>
      <c r="L1212" s="82">
        <f t="shared" si="141"/>
        <v>0</v>
      </c>
    </row>
    <row r="1213" spans="1:12" x14ac:dyDescent="0.25">
      <c r="A1213" s="65">
        <f t="shared" si="142"/>
        <v>263</v>
      </c>
      <c r="B1213" s="46" t="s">
        <v>1662</v>
      </c>
      <c r="C1213" s="46">
        <v>120.3</v>
      </c>
      <c r="D1213" s="46"/>
      <c r="E1213" s="46"/>
      <c r="F1213" s="46">
        <f t="shared" si="138"/>
        <v>120.3</v>
      </c>
      <c r="G1213" s="93"/>
      <c r="H1213" s="135">
        <f t="shared" si="137"/>
        <v>0</v>
      </c>
      <c r="I1213" s="43">
        <f t="shared" si="139"/>
        <v>0</v>
      </c>
      <c r="J1213" s="43"/>
      <c r="K1213" s="135">
        <f t="shared" si="140"/>
        <v>0</v>
      </c>
      <c r="L1213" s="82">
        <f t="shared" si="141"/>
        <v>0</v>
      </c>
    </row>
    <row r="1214" spans="1:12" x14ac:dyDescent="0.25">
      <c r="A1214" s="65">
        <f t="shared" si="142"/>
        <v>264</v>
      </c>
      <c r="B1214" s="46" t="s">
        <v>1663</v>
      </c>
      <c r="C1214" s="46">
        <v>1901.4</v>
      </c>
      <c r="D1214" s="46"/>
      <c r="E1214" s="46"/>
      <c r="F1214" s="46">
        <f t="shared" si="138"/>
        <v>1901.4</v>
      </c>
      <c r="G1214" s="93"/>
      <c r="H1214" s="135">
        <f t="shared" si="137"/>
        <v>0</v>
      </c>
      <c r="I1214" s="43">
        <f t="shared" si="139"/>
        <v>0</v>
      </c>
      <c r="J1214" s="43"/>
      <c r="K1214" s="135">
        <f t="shared" si="140"/>
        <v>0</v>
      </c>
      <c r="L1214" s="82">
        <f t="shared" si="141"/>
        <v>0</v>
      </c>
    </row>
    <row r="1215" spans="1:12" x14ac:dyDescent="0.25">
      <c r="A1215" s="65">
        <f t="shared" si="142"/>
        <v>265</v>
      </c>
      <c r="B1215" s="46" t="s">
        <v>1664</v>
      </c>
      <c r="C1215" s="46">
        <v>404.1</v>
      </c>
      <c r="D1215" s="46"/>
      <c r="E1215" s="46"/>
      <c r="F1215" s="46">
        <f t="shared" si="138"/>
        <v>404.1</v>
      </c>
      <c r="G1215" s="93"/>
      <c r="H1215" s="135">
        <f t="shared" si="137"/>
        <v>0</v>
      </c>
      <c r="I1215" s="43">
        <f t="shared" si="139"/>
        <v>0</v>
      </c>
      <c r="J1215" s="43"/>
      <c r="K1215" s="135">
        <f t="shared" si="140"/>
        <v>0</v>
      </c>
      <c r="L1215" s="82">
        <f t="shared" si="141"/>
        <v>0</v>
      </c>
    </row>
    <row r="1216" spans="1:12" x14ac:dyDescent="0.25">
      <c r="A1216" s="65">
        <f t="shared" si="142"/>
        <v>266</v>
      </c>
      <c r="B1216" s="46" t="s">
        <v>1665</v>
      </c>
      <c r="C1216" s="46">
        <v>148.19999999999999</v>
      </c>
      <c r="D1216" s="46"/>
      <c r="E1216" s="46"/>
      <c r="F1216" s="46">
        <f t="shared" si="138"/>
        <v>148.19999999999999</v>
      </c>
      <c r="G1216" s="93"/>
      <c r="H1216" s="135">
        <f t="shared" si="137"/>
        <v>0</v>
      </c>
      <c r="I1216" s="43">
        <f t="shared" si="139"/>
        <v>0</v>
      </c>
      <c r="J1216" s="43"/>
      <c r="K1216" s="135">
        <f t="shared" si="140"/>
        <v>0</v>
      </c>
      <c r="L1216" s="82">
        <f t="shared" si="141"/>
        <v>0</v>
      </c>
    </row>
    <row r="1217" spans="1:12" x14ac:dyDescent="0.25">
      <c r="A1217" s="65">
        <f t="shared" si="142"/>
        <v>267</v>
      </c>
      <c r="B1217" s="46" t="s">
        <v>1666</v>
      </c>
      <c r="C1217" s="46">
        <v>156.9</v>
      </c>
      <c r="D1217" s="46"/>
      <c r="E1217" s="46"/>
      <c r="F1217" s="46">
        <f t="shared" si="138"/>
        <v>156.9</v>
      </c>
      <c r="G1217" s="93"/>
      <c r="H1217" s="135">
        <f t="shared" si="137"/>
        <v>0</v>
      </c>
      <c r="I1217" s="43">
        <f t="shared" si="139"/>
        <v>0</v>
      </c>
      <c r="J1217" s="43"/>
      <c r="K1217" s="135">
        <f t="shared" si="140"/>
        <v>0</v>
      </c>
      <c r="L1217" s="82">
        <f t="shared" si="141"/>
        <v>0</v>
      </c>
    </row>
    <row r="1218" spans="1:12" x14ac:dyDescent="0.25">
      <c r="A1218" s="65">
        <f t="shared" si="142"/>
        <v>268</v>
      </c>
      <c r="B1218" s="46" t="s">
        <v>1667</v>
      </c>
      <c r="C1218" s="46">
        <v>156.6</v>
      </c>
      <c r="D1218" s="46"/>
      <c r="E1218" s="46"/>
      <c r="F1218" s="46">
        <f t="shared" si="138"/>
        <v>156.6</v>
      </c>
      <c r="G1218" s="93"/>
      <c r="H1218" s="135">
        <f t="shared" si="137"/>
        <v>0</v>
      </c>
      <c r="I1218" s="43">
        <f t="shared" si="139"/>
        <v>0</v>
      </c>
      <c r="J1218" s="43"/>
      <c r="K1218" s="135">
        <f t="shared" si="140"/>
        <v>0</v>
      </c>
      <c r="L1218" s="82">
        <f t="shared" si="141"/>
        <v>0</v>
      </c>
    </row>
    <row r="1219" spans="1:12" x14ac:dyDescent="0.25">
      <c r="A1219" s="65">
        <f t="shared" si="142"/>
        <v>269</v>
      </c>
      <c r="B1219" s="46" t="s">
        <v>1668</v>
      </c>
      <c r="C1219" s="46">
        <v>164.4</v>
      </c>
      <c r="D1219" s="46"/>
      <c r="E1219" s="46"/>
      <c r="F1219" s="46">
        <f t="shared" si="138"/>
        <v>164.4</v>
      </c>
      <c r="G1219" s="93"/>
      <c r="H1219" s="135">
        <f t="shared" si="137"/>
        <v>0</v>
      </c>
      <c r="I1219" s="43">
        <f t="shared" si="139"/>
        <v>0</v>
      </c>
      <c r="J1219" s="43"/>
      <c r="K1219" s="135">
        <f t="shared" si="140"/>
        <v>0</v>
      </c>
      <c r="L1219" s="82">
        <f t="shared" si="141"/>
        <v>0</v>
      </c>
    </row>
    <row r="1220" spans="1:12" x14ac:dyDescent="0.25">
      <c r="A1220" s="65">
        <f t="shared" si="142"/>
        <v>270</v>
      </c>
      <c r="B1220" s="46" t="s">
        <v>1669</v>
      </c>
      <c r="C1220" s="46">
        <v>149.69999999999999</v>
      </c>
      <c r="D1220" s="46"/>
      <c r="E1220" s="46"/>
      <c r="F1220" s="46">
        <f t="shared" si="138"/>
        <v>149.69999999999999</v>
      </c>
      <c r="G1220" s="93"/>
      <c r="H1220" s="135">
        <f t="shared" si="137"/>
        <v>0</v>
      </c>
      <c r="I1220" s="43">
        <f t="shared" si="139"/>
        <v>0</v>
      </c>
      <c r="J1220" s="43"/>
      <c r="K1220" s="135">
        <f t="shared" si="140"/>
        <v>0</v>
      </c>
      <c r="L1220" s="82">
        <f t="shared" si="141"/>
        <v>0</v>
      </c>
    </row>
    <row r="1221" spans="1:12" x14ac:dyDescent="0.25">
      <c r="A1221" s="65">
        <f t="shared" si="142"/>
        <v>271</v>
      </c>
      <c r="B1221" s="46" t="s">
        <v>1697</v>
      </c>
      <c r="C1221" s="46">
        <v>94</v>
      </c>
      <c r="D1221" s="46"/>
      <c r="E1221" s="46"/>
      <c r="F1221" s="46">
        <f t="shared" si="138"/>
        <v>94</v>
      </c>
      <c r="G1221" s="93"/>
      <c r="H1221" s="135">
        <f t="shared" si="137"/>
        <v>0</v>
      </c>
      <c r="I1221" s="43">
        <f t="shared" si="139"/>
        <v>0</v>
      </c>
      <c r="J1221" s="43"/>
      <c r="K1221" s="135">
        <f t="shared" si="140"/>
        <v>0</v>
      </c>
      <c r="L1221" s="82">
        <f t="shared" si="141"/>
        <v>0</v>
      </c>
    </row>
    <row r="1222" spans="1:12" x14ac:dyDescent="0.25">
      <c r="A1222" s="65">
        <f t="shared" si="142"/>
        <v>272</v>
      </c>
      <c r="B1222" s="46" t="s">
        <v>1698</v>
      </c>
      <c r="C1222" s="46">
        <v>190.9</v>
      </c>
      <c r="D1222" s="46"/>
      <c r="E1222" s="46"/>
      <c r="F1222" s="46">
        <f t="shared" si="138"/>
        <v>190.9</v>
      </c>
      <c r="G1222" s="93"/>
      <c r="H1222" s="135">
        <f t="shared" si="137"/>
        <v>0</v>
      </c>
      <c r="I1222" s="43">
        <f t="shared" si="139"/>
        <v>0</v>
      </c>
      <c r="J1222" s="43"/>
      <c r="K1222" s="135">
        <f t="shared" si="140"/>
        <v>0</v>
      </c>
      <c r="L1222" s="82">
        <f t="shared" si="141"/>
        <v>0</v>
      </c>
    </row>
    <row r="1223" spans="1:12" x14ac:dyDescent="0.25">
      <c r="A1223" s="65">
        <f t="shared" si="142"/>
        <v>273</v>
      </c>
      <c r="B1223" s="46" t="s">
        <v>1699</v>
      </c>
      <c r="C1223" s="46">
        <v>204.2</v>
      </c>
      <c r="D1223" s="46"/>
      <c r="E1223" s="46"/>
      <c r="F1223" s="46">
        <f t="shared" si="138"/>
        <v>204.2</v>
      </c>
      <c r="G1223" s="93"/>
      <c r="H1223" s="135">
        <f t="shared" ref="H1223:H1267" si="143">G1223*1921.89</f>
        <v>0</v>
      </c>
      <c r="I1223" s="43">
        <f t="shared" si="139"/>
        <v>0</v>
      </c>
      <c r="J1223" s="43"/>
      <c r="K1223" s="135">
        <f t="shared" si="140"/>
        <v>0</v>
      </c>
      <c r="L1223" s="82">
        <f t="shared" si="141"/>
        <v>0</v>
      </c>
    </row>
    <row r="1224" spans="1:12" x14ac:dyDescent="0.25">
      <c r="A1224" s="65">
        <f t="shared" si="142"/>
        <v>274</v>
      </c>
      <c r="B1224" s="46" t="s">
        <v>1700</v>
      </c>
      <c r="C1224" s="46">
        <v>215.5</v>
      </c>
      <c r="D1224" s="46"/>
      <c r="E1224" s="46"/>
      <c r="F1224" s="46">
        <f t="shared" si="138"/>
        <v>215.5</v>
      </c>
      <c r="G1224" s="93"/>
      <c r="H1224" s="135">
        <f t="shared" si="143"/>
        <v>0</v>
      </c>
      <c r="I1224" s="43">
        <f t="shared" si="139"/>
        <v>0</v>
      </c>
      <c r="J1224" s="43"/>
      <c r="K1224" s="135">
        <f t="shared" si="140"/>
        <v>0</v>
      </c>
      <c r="L1224" s="82">
        <f t="shared" si="141"/>
        <v>0</v>
      </c>
    </row>
    <row r="1225" spans="1:12" x14ac:dyDescent="0.25">
      <c r="A1225" s="65">
        <f t="shared" si="142"/>
        <v>275</v>
      </c>
      <c r="B1225" s="46" t="s">
        <v>1701</v>
      </c>
      <c r="C1225" s="46">
        <v>182.6</v>
      </c>
      <c r="D1225" s="46"/>
      <c r="E1225" s="46"/>
      <c r="F1225" s="46">
        <f t="shared" si="138"/>
        <v>182.6</v>
      </c>
      <c r="G1225" s="93"/>
      <c r="H1225" s="135">
        <f t="shared" si="143"/>
        <v>0</v>
      </c>
      <c r="I1225" s="43">
        <f t="shared" si="139"/>
        <v>0</v>
      </c>
      <c r="J1225" s="43"/>
      <c r="K1225" s="135">
        <f t="shared" si="140"/>
        <v>0</v>
      </c>
      <c r="L1225" s="82">
        <f t="shared" si="141"/>
        <v>0</v>
      </c>
    </row>
    <row r="1226" spans="1:12" x14ac:dyDescent="0.25">
      <c r="A1226" s="65">
        <f t="shared" si="142"/>
        <v>276</v>
      </c>
      <c r="B1226" s="46" t="s">
        <v>1702</v>
      </c>
      <c r="C1226" s="46">
        <v>140.1</v>
      </c>
      <c r="D1226" s="46"/>
      <c r="E1226" s="46"/>
      <c r="F1226" s="46">
        <f t="shared" si="138"/>
        <v>140.1</v>
      </c>
      <c r="G1226" s="93"/>
      <c r="H1226" s="135">
        <f t="shared" si="143"/>
        <v>0</v>
      </c>
      <c r="I1226" s="43">
        <f t="shared" si="139"/>
        <v>0</v>
      </c>
      <c r="J1226" s="43"/>
      <c r="K1226" s="135">
        <f t="shared" si="140"/>
        <v>0</v>
      </c>
      <c r="L1226" s="82">
        <f t="shared" si="141"/>
        <v>0</v>
      </c>
    </row>
    <row r="1227" spans="1:12" x14ac:dyDescent="0.25">
      <c r="A1227" s="65">
        <f t="shared" si="142"/>
        <v>277</v>
      </c>
      <c r="B1227" s="46" t="s">
        <v>1704</v>
      </c>
      <c r="C1227" s="46">
        <v>2666.8</v>
      </c>
      <c r="D1227" s="46"/>
      <c r="E1227" s="46">
        <v>64.2</v>
      </c>
      <c r="F1227" s="46">
        <f t="shared" si="138"/>
        <v>2731</v>
      </c>
      <c r="G1227" s="93"/>
      <c r="H1227" s="135">
        <f t="shared" si="143"/>
        <v>0</v>
      </c>
      <c r="I1227" s="43">
        <f t="shared" si="139"/>
        <v>0</v>
      </c>
      <c r="J1227" s="43"/>
      <c r="K1227" s="135">
        <f t="shared" si="140"/>
        <v>0</v>
      </c>
      <c r="L1227" s="82">
        <f t="shared" si="141"/>
        <v>0</v>
      </c>
    </row>
    <row r="1228" spans="1:12" x14ac:dyDescent="0.25">
      <c r="A1228" s="65">
        <f t="shared" si="142"/>
        <v>278</v>
      </c>
      <c r="B1228" s="46" t="s">
        <v>1705</v>
      </c>
      <c r="C1228" s="46">
        <v>84.6</v>
      </c>
      <c r="D1228" s="46"/>
      <c r="E1228" s="46"/>
      <c r="F1228" s="46">
        <f t="shared" si="138"/>
        <v>84.6</v>
      </c>
      <c r="G1228" s="93"/>
      <c r="H1228" s="135">
        <f t="shared" si="143"/>
        <v>0</v>
      </c>
      <c r="I1228" s="43">
        <f t="shared" si="139"/>
        <v>0</v>
      </c>
      <c r="J1228" s="43"/>
      <c r="K1228" s="135">
        <f t="shared" si="140"/>
        <v>0</v>
      </c>
      <c r="L1228" s="82">
        <f t="shared" si="141"/>
        <v>0</v>
      </c>
    </row>
    <row r="1229" spans="1:12" x14ac:dyDescent="0.25">
      <c r="A1229" s="65">
        <f t="shared" si="142"/>
        <v>279</v>
      </c>
      <c r="B1229" s="46" t="s">
        <v>1706</v>
      </c>
      <c r="C1229" s="46">
        <v>219.7</v>
      </c>
      <c r="D1229" s="46"/>
      <c r="E1229" s="46"/>
      <c r="F1229" s="46">
        <f t="shared" si="138"/>
        <v>219.7</v>
      </c>
      <c r="G1229" s="93"/>
      <c r="H1229" s="135">
        <f t="shared" si="143"/>
        <v>0</v>
      </c>
      <c r="I1229" s="43">
        <f t="shared" si="139"/>
        <v>0</v>
      </c>
      <c r="J1229" s="43"/>
      <c r="K1229" s="135">
        <f t="shared" si="140"/>
        <v>0</v>
      </c>
      <c r="L1229" s="82">
        <f t="shared" si="141"/>
        <v>0</v>
      </c>
    </row>
    <row r="1230" spans="1:12" x14ac:dyDescent="0.25">
      <c r="A1230" s="65">
        <f t="shared" si="142"/>
        <v>280</v>
      </c>
      <c r="B1230" s="46" t="s">
        <v>1714</v>
      </c>
      <c r="C1230" s="46">
        <v>171.2</v>
      </c>
      <c r="D1230" s="46"/>
      <c r="E1230" s="46"/>
      <c r="F1230" s="46">
        <f t="shared" si="138"/>
        <v>171.2</v>
      </c>
      <c r="G1230" s="93"/>
      <c r="H1230" s="135">
        <f t="shared" si="143"/>
        <v>0</v>
      </c>
      <c r="I1230" s="43">
        <f t="shared" si="139"/>
        <v>0</v>
      </c>
      <c r="J1230" s="43"/>
      <c r="K1230" s="135">
        <f t="shared" si="140"/>
        <v>0</v>
      </c>
      <c r="L1230" s="82">
        <f t="shared" si="141"/>
        <v>0</v>
      </c>
    </row>
    <row r="1231" spans="1:12" x14ac:dyDescent="0.25">
      <c r="A1231" s="65">
        <f t="shared" si="142"/>
        <v>281</v>
      </c>
      <c r="B1231" s="46" t="s">
        <v>1715</v>
      </c>
      <c r="C1231" s="46">
        <v>246.6</v>
      </c>
      <c r="D1231" s="46">
        <v>31.9</v>
      </c>
      <c r="E1231" s="46"/>
      <c r="F1231" s="46">
        <f t="shared" si="138"/>
        <v>278.5</v>
      </c>
      <c r="G1231" s="93"/>
      <c r="H1231" s="135">
        <f t="shared" si="143"/>
        <v>0</v>
      </c>
      <c r="I1231" s="43">
        <f t="shared" si="139"/>
        <v>0</v>
      </c>
      <c r="J1231" s="43"/>
      <c r="K1231" s="135">
        <f t="shared" si="140"/>
        <v>0</v>
      </c>
      <c r="L1231" s="82">
        <f t="shared" si="141"/>
        <v>0</v>
      </c>
    </row>
    <row r="1232" spans="1:12" x14ac:dyDescent="0.25">
      <c r="A1232" s="65">
        <f t="shared" si="142"/>
        <v>282</v>
      </c>
      <c r="B1232" s="46" t="s">
        <v>1717</v>
      </c>
      <c r="C1232" s="46">
        <v>138.4</v>
      </c>
      <c r="D1232" s="46"/>
      <c r="E1232" s="46"/>
      <c r="F1232" s="46">
        <f t="shared" si="138"/>
        <v>138.4</v>
      </c>
      <c r="G1232" s="93"/>
      <c r="H1232" s="135">
        <f t="shared" si="143"/>
        <v>0</v>
      </c>
      <c r="I1232" s="43">
        <f t="shared" si="139"/>
        <v>0</v>
      </c>
      <c r="J1232" s="43"/>
      <c r="K1232" s="135">
        <f t="shared" si="140"/>
        <v>0</v>
      </c>
      <c r="L1232" s="82">
        <f t="shared" si="141"/>
        <v>0</v>
      </c>
    </row>
    <row r="1233" spans="1:12" x14ac:dyDescent="0.25">
      <c r="A1233" s="65">
        <f t="shared" si="142"/>
        <v>283</v>
      </c>
      <c r="B1233" s="46" t="s">
        <v>1718</v>
      </c>
      <c r="C1233" s="46">
        <v>990.2</v>
      </c>
      <c r="D1233" s="46"/>
      <c r="E1233" s="46"/>
      <c r="F1233" s="46">
        <f t="shared" si="138"/>
        <v>990.2</v>
      </c>
      <c r="G1233" s="93"/>
      <c r="H1233" s="135">
        <f t="shared" si="143"/>
        <v>0</v>
      </c>
      <c r="I1233" s="43">
        <f t="shared" si="139"/>
        <v>0</v>
      </c>
      <c r="J1233" s="43"/>
      <c r="K1233" s="135">
        <f t="shared" si="140"/>
        <v>0</v>
      </c>
      <c r="L1233" s="82">
        <f t="shared" si="141"/>
        <v>0</v>
      </c>
    </row>
    <row r="1234" spans="1:12" x14ac:dyDescent="0.25">
      <c r="A1234" s="65">
        <f t="shared" si="142"/>
        <v>284</v>
      </c>
      <c r="B1234" s="46" t="s">
        <v>1719</v>
      </c>
      <c r="C1234" s="46">
        <v>184.5</v>
      </c>
      <c r="D1234" s="46"/>
      <c r="E1234" s="46"/>
      <c r="F1234" s="46">
        <f t="shared" si="138"/>
        <v>184.5</v>
      </c>
      <c r="G1234" s="93"/>
      <c r="H1234" s="135">
        <f t="shared" si="143"/>
        <v>0</v>
      </c>
      <c r="I1234" s="43">
        <f t="shared" si="139"/>
        <v>0</v>
      </c>
      <c r="J1234" s="43"/>
      <c r="K1234" s="135">
        <f t="shared" si="140"/>
        <v>0</v>
      </c>
      <c r="L1234" s="82">
        <f t="shared" si="141"/>
        <v>0</v>
      </c>
    </row>
    <row r="1235" spans="1:12" x14ac:dyDescent="0.25">
      <c r="A1235" s="65">
        <f t="shared" si="142"/>
        <v>285</v>
      </c>
      <c r="B1235" s="46" t="s">
        <v>1726</v>
      </c>
      <c r="C1235" s="46">
        <v>96.2</v>
      </c>
      <c r="D1235" s="46"/>
      <c r="E1235" s="46"/>
      <c r="F1235" s="46">
        <f t="shared" si="138"/>
        <v>96.2</v>
      </c>
      <c r="G1235" s="93"/>
      <c r="H1235" s="135">
        <f t="shared" si="143"/>
        <v>0</v>
      </c>
      <c r="I1235" s="43">
        <f t="shared" si="139"/>
        <v>0</v>
      </c>
      <c r="J1235" s="43"/>
      <c r="K1235" s="135">
        <f t="shared" si="140"/>
        <v>0</v>
      </c>
      <c r="L1235" s="82">
        <f t="shared" si="141"/>
        <v>0</v>
      </c>
    </row>
    <row r="1236" spans="1:12" x14ac:dyDescent="0.25">
      <c r="A1236" s="65">
        <f t="shared" si="142"/>
        <v>286</v>
      </c>
      <c r="B1236" s="46" t="s">
        <v>1727</v>
      </c>
      <c r="C1236" s="46">
        <v>150.80000000000001</v>
      </c>
      <c r="D1236" s="46"/>
      <c r="E1236" s="46"/>
      <c r="F1236" s="46">
        <f t="shared" si="138"/>
        <v>150.80000000000001</v>
      </c>
      <c r="G1236" s="93"/>
      <c r="H1236" s="135">
        <f t="shared" si="143"/>
        <v>0</v>
      </c>
      <c r="I1236" s="43">
        <f t="shared" si="139"/>
        <v>0</v>
      </c>
      <c r="J1236" s="43"/>
      <c r="K1236" s="135">
        <f t="shared" si="140"/>
        <v>0</v>
      </c>
      <c r="L1236" s="82">
        <f t="shared" si="141"/>
        <v>0</v>
      </c>
    </row>
    <row r="1237" spans="1:12" x14ac:dyDescent="0.25">
      <c r="A1237" s="65">
        <f t="shared" si="142"/>
        <v>287</v>
      </c>
      <c r="B1237" s="46" t="s">
        <v>1733</v>
      </c>
      <c r="C1237" s="46">
        <v>301.02</v>
      </c>
      <c r="D1237" s="46"/>
      <c r="E1237" s="46"/>
      <c r="F1237" s="46">
        <f t="shared" ref="F1237:F1281" si="144">C1237+D1237+E1237</f>
        <v>301.02</v>
      </c>
      <c r="G1237" s="93"/>
      <c r="H1237" s="135">
        <f t="shared" si="143"/>
        <v>0</v>
      </c>
      <c r="I1237" s="43">
        <f t="shared" ref="I1237:I1281" si="145">H1237*0.3677</f>
        <v>0</v>
      </c>
      <c r="J1237" s="43"/>
      <c r="K1237" s="135">
        <f t="shared" si="140"/>
        <v>0</v>
      </c>
      <c r="L1237" s="82">
        <f t="shared" si="141"/>
        <v>0</v>
      </c>
    </row>
    <row r="1238" spans="1:12" x14ac:dyDescent="0.25">
      <c r="A1238" s="65">
        <f t="shared" si="142"/>
        <v>288</v>
      </c>
      <c r="B1238" s="46" t="s">
        <v>1734</v>
      </c>
      <c r="C1238" s="46">
        <v>725.3</v>
      </c>
      <c r="D1238" s="46"/>
      <c r="E1238" s="46"/>
      <c r="F1238" s="46">
        <f t="shared" si="144"/>
        <v>725.3</v>
      </c>
      <c r="G1238" s="93"/>
      <c r="H1238" s="135">
        <f t="shared" si="143"/>
        <v>0</v>
      </c>
      <c r="I1238" s="43">
        <f t="shared" si="145"/>
        <v>0</v>
      </c>
      <c r="J1238" s="43"/>
      <c r="K1238" s="135">
        <f t="shared" si="140"/>
        <v>0</v>
      </c>
      <c r="L1238" s="82">
        <f t="shared" si="141"/>
        <v>0</v>
      </c>
    </row>
    <row r="1239" spans="1:12" x14ac:dyDescent="0.25">
      <c r="A1239" s="65">
        <f t="shared" si="142"/>
        <v>289</v>
      </c>
      <c r="B1239" s="46" t="s">
        <v>1735</v>
      </c>
      <c r="C1239" s="46">
        <v>1494.6</v>
      </c>
      <c r="D1239" s="46">
        <v>88.8</v>
      </c>
      <c r="E1239" s="46"/>
      <c r="F1239" s="46">
        <f t="shared" si="144"/>
        <v>1583.3999999999999</v>
      </c>
      <c r="G1239" s="93"/>
      <c r="H1239" s="135">
        <f t="shared" si="143"/>
        <v>0</v>
      </c>
      <c r="I1239" s="43">
        <f t="shared" si="145"/>
        <v>0</v>
      </c>
      <c r="J1239" s="43"/>
      <c r="K1239" s="135">
        <f t="shared" si="140"/>
        <v>0</v>
      </c>
      <c r="L1239" s="82">
        <f t="shared" si="141"/>
        <v>0</v>
      </c>
    </row>
    <row r="1240" spans="1:12" x14ac:dyDescent="0.25">
      <c r="A1240" s="65">
        <f t="shared" si="142"/>
        <v>290</v>
      </c>
      <c r="B1240" s="46" t="s">
        <v>1736</v>
      </c>
      <c r="C1240" s="46">
        <v>1123</v>
      </c>
      <c r="D1240" s="46"/>
      <c r="E1240" s="46">
        <v>374</v>
      </c>
      <c r="F1240" s="46">
        <f t="shared" si="144"/>
        <v>1497</v>
      </c>
      <c r="G1240" s="93"/>
      <c r="H1240" s="135">
        <f t="shared" si="143"/>
        <v>0</v>
      </c>
      <c r="I1240" s="43">
        <f t="shared" si="145"/>
        <v>0</v>
      </c>
      <c r="J1240" s="43"/>
      <c r="K1240" s="135">
        <f t="shared" si="140"/>
        <v>0</v>
      </c>
      <c r="L1240" s="82">
        <f t="shared" si="141"/>
        <v>0</v>
      </c>
    </row>
    <row r="1241" spans="1:12" x14ac:dyDescent="0.25">
      <c r="A1241" s="65">
        <f t="shared" si="142"/>
        <v>291</v>
      </c>
      <c r="B1241" s="46" t="s">
        <v>1737</v>
      </c>
      <c r="C1241" s="46">
        <v>1486.2</v>
      </c>
      <c r="D1241" s="46"/>
      <c r="E1241" s="46"/>
      <c r="F1241" s="46">
        <f t="shared" si="144"/>
        <v>1486.2</v>
      </c>
      <c r="G1241" s="93"/>
      <c r="H1241" s="135">
        <f t="shared" si="143"/>
        <v>0</v>
      </c>
      <c r="I1241" s="43">
        <f t="shared" si="145"/>
        <v>0</v>
      </c>
      <c r="J1241" s="43"/>
      <c r="K1241" s="135">
        <f t="shared" si="140"/>
        <v>0</v>
      </c>
      <c r="L1241" s="82">
        <f t="shared" si="141"/>
        <v>0</v>
      </c>
    </row>
    <row r="1242" spans="1:12" x14ac:dyDescent="0.25">
      <c r="A1242" s="65">
        <f t="shared" si="142"/>
        <v>292</v>
      </c>
      <c r="B1242" s="46" t="s">
        <v>1738</v>
      </c>
      <c r="C1242" s="46">
        <v>2557.9</v>
      </c>
      <c r="D1242" s="46"/>
      <c r="E1242" s="46"/>
      <c r="F1242" s="46">
        <f t="shared" si="144"/>
        <v>2557.9</v>
      </c>
      <c r="G1242" s="93"/>
      <c r="H1242" s="135">
        <f t="shared" si="143"/>
        <v>0</v>
      </c>
      <c r="I1242" s="43">
        <f t="shared" si="145"/>
        <v>0</v>
      </c>
      <c r="J1242" s="43"/>
      <c r="K1242" s="135">
        <f t="shared" si="140"/>
        <v>0</v>
      </c>
      <c r="L1242" s="82">
        <f t="shared" si="141"/>
        <v>0</v>
      </c>
    </row>
    <row r="1243" spans="1:12" x14ac:dyDescent="0.25">
      <c r="A1243" s="65">
        <f t="shared" si="142"/>
        <v>293</v>
      </c>
      <c r="B1243" s="46" t="s">
        <v>1739</v>
      </c>
      <c r="C1243" s="46">
        <v>2559.3000000000002</v>
      </c>
      <c r="D1243" s="46"/>
      <c r="E1243" s="46"/>
      <c r="F1243" s="46">
        <f t="shared" si="144"/>
        <v>2559.3000000000002</v>
      </c>
      <c r="G1243" s="93"/>
      <c r="H1243" s="135">
        <f t="shared" si="143"/>
        <v>0</v>
      </c>
      <c r="I1243" s="43">
        <f t="shared" si="145"/>
        <v>0</v>
      </c>
      <c r="J1243" s="43"/>
      <c r="K1243" s="135">
        <f t="shared" si="140"/>
        <v>0</v>
      </c>
      <c r="L1243" s="82">
        <f t="shared" si="141"/>
        <v>0</v>
      </c>
    </row>
    <row r="1244" spans="1:12" x14ac:dyDescent="0.25">
      <c r="A1244" s="65">
        <f t="shared" si="142"/>
        <v>294</v>
      </c>
      <c r="B1244" s="46" t="s">
        <v>1740</v>
      </c>
      <c r="C1244" s="46">
        <v>1346.9</v>
      </c>
      <c r="D1244" s="46"/>
      <c r="E1244" s="46"/>
      <c r="F1244" s="46">
        <f t="shared" si="144"/>
        <v>1346.9</v>
      </c>
      <c r="G1244" s="93"/>
      <c r="H1244" s="135">
        <f t="shared" si="143"/>
        <v>0</v>
      </c>
      <c r="I1244" s="43">
        <f t="shared" si="145"/>
        <v>0</v>
      </c>
      <c r="J1244" s="43"/>
      <c r="K1244" s="135">
        <f t="shared" si="140"/>
        <v>0</v>
      </c>
      <c r="L1244" s="82">
        <f t="shared" si="141"/>
        <v>0</v>
      </c>
    </row>
    <row r="1245" spans="1:12" x14ac:dyDescent="0.25">
      <c r="A1245" s="65">
        <f t="shared" si="142"/>
        <v>295</v>
      </c>
      <c r="B1245" s="46" t="s">
        <v>1741</v>
      </c>
      <c r="C1245" s="46">
        <v>2035.1</v>
      </c>
      <c r="D1245" s="46"/>
      <c r="E1245" s="46"/>
      <c r="F1245" s="46">
        <f t="shared" si="144"/>
        <v>2035.1</v>
      </c>
      <c r="G1245" s="93"/>
      <c r="H1245" s="135">
        <f t="shared" si="143"/>
        <v>0</v>
      </c>
      <c r="I1245" s="43">
        <f t="shared" si="145"/>
        <v>0</v>
      </c>
      <c r="J1245" s="43"/>
      <c r="K1245" s="135">
        <f t="shared" si="140"/>
        <v>0</v>
      </c>
      <c r="L1245" s="82">
        <f t="shared" si="141"/>
        <v>0</v>
      </c>
    </row>
    <row r="1246" spans="1:12" x14ac:dyDescent="0.25">
      <c r="A1246" s="65">
        <f t="shared" si="142"/>
        <v>296</v>
      </c>
      <c r="B1246" s="46" t="s">
        <v>1742</v>
      </c>
      <c r="C1246" s="46">
        <v>1523.5</v>
      </c>
      <c r="D1246" s="46"/>
      <c r="E1246" s="46"/>
      <c r="F1246" s="46">
        <f t="shared" si="144"/>
        <v>1523.5</v>
      </c>
      <c r="G1246" s="93"/>
      <c r="H1246" s="135">
        <f t="shared" si="143"/>
        <v>0</v>
      </c>
      <c r="I1246" s="43">
        <f t="shared" si="145"/>
        <v>0</v>
      </c>
      <c r="J1246" s="43"/>
      <c r="K1246" s="135">
        <f t="shared" si="140"/>
        <v>0</v>
      </c>
      <c r="L1246" s="82">
        <f t="shared" si="141"/>
        <v>0</v>
      </c>
    </row>
    <row r="1247" spans="1:12" x14ac:dyDescent="0.25">
      <c r="A1247" s="65">
        <f t="shared" si="142"/>
        <v>297</v>
      </c>
      <c r="B1247" s="46" t="s">
        <v>1743</v>
      </c>
      <c r="C1247" s="46">
        <v>2022.1</v>
      </c>
      <c r="D1247" s="46"/>
      <c r="E1247" s="46"/>
      <c r="F1247" s="46">
        <f t="shared" si="144"/>
        <v>2022.1</v>
      </c>
      <c r="G1247" s="93"/>
      <c r="H1247" s="135">
        <f t="shared" si="143"/>
        <v>0</v>
      </c>
      <c r="I1247" s="43">
        <f t="shared" si="145"/>
        <v>0</v>
      </c>
      <c r="J1247" s="43"/>
      <c r="K1247" s="135">
        <f t="shared" si="140"/>
        <v>0</v>
      </c>
      <c r="L1247" s="82">
        <f t="shared" si="141"/>
        <v>0</v>
      </c>
    </row>
    <row r="1248" spans="1:12" x14ac:dyDescent="0.25">
      <c r="A1248" s="65">
        <f t="shared" si="142"/>
        <v>298</v>
      </c>
      <c r="B1248" s="46" t="s">
        <v>1744</v>
      </c>
      <c r="C1248" s="46">
        <v>147.19999999999999</v>
      </c>
      <c r="D1248" s="46"/>
      <c r="E1248" s="46"/>
      <c r="F1248" s="46">
        <f t="shared" si="144"/>
        <v>147.19999999999999</v>
      </c>
      <c r="G1248" s="93"/>
      <c r="H1248" s="135">
        <f t="shared" si="143"/>
        <v>0</v>
      </c>
      <c r="I1248" s="43">
        <f t="shared" si="145"/>
        <v>0</v>
      </c>
      <c r="J1248" s="43"/>
      <c r="K1248" s="135">
        <f t="shared" si="140"/>
        <v>0</v>
      </c>
      <c r="L1248" s="82">
        <f t="shared" si="141"/>
        <v>0</v>
      </c>
    </row>
    <row r="1249" spans="1:12" x14ac:dyDescent="0.25">
      <c r="A1249" s="65">
        <f t="shared" si="142"/>
        <v>299</v>
      </c>
      <c r="B1249" s="46" t="s">
        <v>1745</v>
      </c>
      <c r="C1249" s="46">
        <v>1486.9</v>
      </c>
      <c r="D1249" s="46"/>
      <c r="E1249" s="46"/>
      <c r="F1249" s="46">
        <f t="shared" si="144"/>
        <v>1486.9</v>
      </c>
      <c r="G1249" s="93"/>
      <c r="H1249" s="135">
        <f t="shared" si="143"/>
        <v>0</v>
      </c>
      <c r="I1249" s="43">
        <f t="shared" si="145"/>
        <v>0</v>
      </c>
      <c r="J1249" s="43"/>
      <c r="K1249" s="135">
        <f t="shared" si="140"/>
        <v>0</v>
      </c>
      <c r="L1249" s="82">
        <f t="shared" si="141"/>
        <v>0</v>
      </c>
    </row>
    <row r="1250" spans="1:12" x14ac:dyDescent="0.25">
      <c r="A1250" s="65">
        <f t="shared" si="142"/>
        <v>300</v>
      </c>
      <c r="B1250" s="46" t="s">
        <v>1746</v>
      </c>
      <c r="C1250" s="46">
        <v>252.3</v>
      </c>
      <c r="D1250" s="46"/>
      <c r="E1250" s="46"/>
      <c r="F1250" s="46">
        <f t="shared" si="144"/>
        <v>252.3</v>
      </c>
      <c r="G1250" s="93"/>
      <c r="H1250" s="135">
        <f t="shared" si="143"/>
        <v>0</v>
      </c>
      <c r="I1250" s="43">
        <f t="shared" si="145"/>
        <v>0</v>
      </c>
      <c r="J1250" s="43"/>
      <c r="K1250" s="135">
        <f t="shared" si="140"/>
        <v>0</v>
      </c>
      <c r="L1250" s="82">
        <f t="shared" si="141"/>
        <v>0</v>
      </c>
    </row>
    <row r="1251" spans="1:12" x14ac:dyDescent="0.25">
      <c r="A1251" s="65">
        <f t="shared" si="142"/>
        <v>301</v>
      </c>
      <c r="B1251" s="46" t="s">
        <v>1747</v>
      </c>
      <c r="C1251" s="46">
        <v>127.4</v>
      </c>
      <c r="D1251" s="46"/>
      <c r="E1251" s="46">
        <v>58.5</v>
      </c>
      <c r="F1251" s="46">
        <f t="shared" si="144"/>
        <v>185.9</v>
      </c>
      <c r="G1251" s="93"/>
      <c r="H1251" s="135">
        <f t="shared" si="143"/>
        <v>0</v>
      </c>
      <c r="I1251" s="43">
        <f t="shared" si="145"/>
        <v>0</v>
      </c>
      <c r="J1251" s="43"/>
      <c r="K1251" s="135">
        <f t="shared" si="140"/>
        <v>0</v>
      </c>
      <c r="L1251" s="82">
        <f t="shared" si="141"/>
        <v>0</v>
      </c>
    </row>
    <row r="1252" spans="1:12" x14ac:dyDescent="0.25">
      <c r="A1252" s="65">
        <f t="shared" si="142"/>
        <v>302</v>
      </c>
      <c r="B1252" s="46" t="s">
        <v>1748</v>
      </c>
      <c r="C1252" s="46">
        <v>148.4</v>
      </c>
      <c r="D1252" s="46"/>
      <c r="E1252" s="46"/>
      <c r="F1252" s="46">
        <f t="shared" si="144"/>
        <v>148.4</v>
      </c>
      <c r="G1252" s="93"/>
      <c r="H1252" s="135">
        <f t="shared" si="143"/>
        <v>0</v>
      </c>
      <c r="I1252" s="43">
        <f t="shared" si="145"/>
        <v>0</v>
      </c>
      <c r="J1252" s="43"/>
      <c r="K1252" s="135">
        <f t="shared" si="140"/>
        <v>0</v>
      </c>
      <c r="L1252" s="82">
        <f t="shared" si="141"/>
        <v>0</v>
      </c>
    </row>
    <row r="1253" spans="1:12" x14ac:dyDescent="0.25">
      <c r="A1253" s="65">
        <f t="shared" si="142"/>
        <v>303</v>
      </c>
      <c r="B1253" s="46" t="s">
        <v>1749</v>
      </c>
      <c r="C1253" s="46">
        <v>166</v>
      </c>
      <c r="D1253" s="46"/>
      <c r="E1253" s="46"/>
      <c r="F1253" s="46">
        <f t="shared" si="144"/>
        <v>166</v>
      </c>
      <c r="G1253" s="93"/>
      <c r="H1253" s="135">
        <f t="shared" si="143"/>
        <v>0</v>
      </c>
      <c r="I1253" s="43">
        <f t="shared" si="145"/>
        <v>0</v>
      </c>
      <c r="J1253" s="43"/>
      <c r="K1253" s="135">
        <f t="shared" si="140"/>
        <v>0</v>
      </c>
      <c r="L1253" s="82">
        <f t="shared" si="141"/>
        <v>0</v>
      </c>
    </row>
    <row r="1254" spans="1:12" x14ac:dyDescent="0.25">
      <c r="A1254" s="65">
        <f t="shared" si="142"/>
        <v>304</v>
      </c>
      <c r="B1254" s="46" t="s">
        <v>1750</v>
      </c>
      <c r="C1254" s="46">
        <v>1491.85</v>
      </c>
      <c r="D1254" s="46"/>
      <c r="E1254" s="46">
        <v>243</v>
      </c>
      <c r="F1254" s="46">
        <f t="shared" si="144"/>
        <v>1734.85</v>
      </c>
      <c r="G1254" s="93"/>
      <c r="H1254" s="135">
        <f t="shared" si="143"/>
        <v>0</v>
      </c>
      <c r="I1254" s="43">
        <f t="shared" si="145"/>
        <v>0</v>
      </c>
      <c r="J1254" s="43"/>
      <c r="K1254" s="135">
        <f t="shared" si="140"/>
        <v>0</v>
      </c>
      <c r="L1254" s="82">
        <f t="shared" si="141"/>
        <v>0</v>
      </c>
    </row>
    <row r="1255" spans="1:12" x14ac:dyDescent="0.25">
      <c r="A1255" s="65">
        <f t="shared" si="142"/>
        <v>305</v>
      </c>
      <c r="B1255" s="46" t="s">
        <v>1751</v>
      </c>
      <c r="C1255" s="46">
        <v>213.8</v>
      </c>
      <c r="D1255" s="46"/>
      <c r="E1255" s="46"/>
      <c r="F1255" s="46">
        <f t="shared" si="144"/>
        <v>213.8</v>
      </c>
      <c r="G1255" s="93"/>
      <c r="H1255" s="135">
        <f t="shared" si="143"/>
        <v>0</v>
      </c>
      <c r="I1255" s="43">
        <f t="shared" si="145"/>
        <v>0</v>
      </c>
      <c r="J1255" s="43"/>
      <c r="K1255" s="135">
        <f t="shared" si="140"/>
        <v>0</v>
      </c>
      <c r="L1255" s="82">
        <f t="shared" si="141"/>
        <v>0</v>
      </c>
    </row>
    <row r="1256" spans="1:12" x14ac:dyDescent="0.25">
      <c r="A1256" s="65">
        <f t="shared" si="142"/>
        <v>306</v>
      </c>
      <c r="B1256" s="46" t="s">
        <v>1752</v>
      </c>
      <c r="C1256" s="46">
        <v>123.2</v>
      </c>
      <c r="D1256" s="46"/>
      <c r="E1256" s="46"/>
      <c r="F1256" s="46">
        <f t="shared" si="144"/>
        <v>123.2</v>
      </c>
      <c r="G1256" s="93"/>
      <c r="H1256" s="135">
        <f t="shared" si="143"/>
        <v>0</v>
      </c>
      <c r="I1256" s="43">
        <f t="shared" si="145"/>
        <v>0</v>
      </c>
      <c r="J1256" s="43"/>
      <c r="K1256" s="135">
        <f t="shared" si="140"/>
        <v>0</v>
      </c>
      <c r="L1256" s="82">
        <f t="shared" si="141"/>
        <v>0</v>
      </c>
    </row>
    <row r="1257" spans="1:12" x14ac:dyDescent="0.25">
      <c r="A1257" s="65">
        <f t="shared" si="142"/>
        <v>307</v>
      </c>
      <c r="B1257" s="46" t="s">
        <v>250</v>
      </c>
      <c r="C1257" s="46">
        <v>120.6</v>
      </c>
      <c r="D1257" s="46"/>
      <c r="E1257" s="46"/>
      <c r="F1257" s="46">
        <f t="shared" si="144"/>
        <v>120.6</v>
      </c>
      <c r="G1257" s="93"/>
      <c r="H1257" s="135">
        <f t="shared" si="143"/>
        <v>0</v>
      </c>
      <c r="I1257" s="43">
        <f t="shared" si="145"/>
        <v>0</v>
      </c>
      <c r="J1257" s="43"/>
      <c r="K1257" s="135">
        <f t="shared" si="140"/>
        <v>0</v>
      </c>
      <c r="L1257" s="82">
        <f t="shared" si="141"/>
        <v>0</v>
      </c>
    </row>
    <row r="1258" spans="1:12" x14ac:dyDescent="0.25">
      <c r="A1258" s="65">
        <f t="shared" si="142"/>
        <v>308</v>
      </c>
      <c r="B1258" s="46" t="s">
        <v>251</v>
      </c>
      <c r="C1258" s="46">
        <v>151.1</v>
      </c>
      <c r="D1258" s="46"/>
      <c r="E1258" s="46"/>
      <c r="F1258" s="46">
        <f t="shared" si="144"/>
        <v>151.1</v>
      </c>
      <c r="G1258" s="93"/>
      <c r="H1258" s="135">
        <f t="shared" si="143"/>
        <v>0</v>
      </c>
      <c r="I1258" s="43">
        <f t="shared" si="145"/>
        <v>0</v>
      </c>
      <c r="J1258" s="43"/>
      <c r="K1258" s="135">
        <f t="shared" si="140"/>
        <v>0</v>
      </c>
      <c r="L1258" s="82">
        <f t="shared" si="141"/>
        <v>0</v>
      </c>
    </row>
    <row r="1259" spans="1:12" x14ac:dyDescent="0.25">
      <c r="A1259" s="65">
        <f t="shared" si="142"/>
        <v>309</v>
      </c>
      <c r="B1259" s="46" t="s">
        <v>252</v>
      </c>
      <c r="C1259" s="46">
        <v>96</v>
      </c>
      <c r="D1259" s="46"/>
      <c r="E1259" s="46"/>
      <c r="F1259" s="46">
        <f t="shared" si="144"/>
        <v>96</v>
      </c>
      <c r="G1259" s="93"/>
      <c r="H1259" s="135">
        <f t="shared" si="143"/>
        <v>0</v>
      </c>
      <c r="I1259" s="43">
        <f t="shared" si="145"/>
        <v>0</v>
      </c>
      <c r="J1259" s="43"/>
      <c r="K1259" s="135">
        <f t="shared" si="140"/>
        <v>0</v>
      </c>
      <c r="L1259" s="82">
        <f t="shared" si="141"/>
        <v>0</v>
      </c>
    </row>
    <row r="1260" spans="1:12" x14ac:dyDescent="0.25">
      <c r="A1260" s="65">
        <f t="shared" si="142"/>
        <v>310</v>
      </c>
      <c r="B1260" s="46" t="s">
        <v>253</v>
      </c>
      <c r="C1260" s="46">
        <v>145.9</v>
      </c>
      <c r="D1260" s="46"/>
      <c r="E1260" s="46"/>
      <c r="F1260" s="46">
        <f t="shared" si="144"/>
        <v>145.9</v>
      </c>
      <c r="G1260" s="93"/>
      <c r="H1260" s="135">
        <f t="shared" si="143"/>
        <v>0</v>
      </c>
      <c r="I1260" s="43">
        <f t="shared" si="145"/>
        <v>0</v>
      </c>
      <c r="J1260" s="43"/>
      <c r="K1260" s="135">
        <f t="shared" si="140"/>
        <v>0</v>
      </c>
      <c r="L1260" s="82">
        <f t="shared" si="141"/>
        <v>0</v>
      </c>
    </row>
    <row r="1261" spans="1:12" x14ac:dyDescent="0.25">
      <c r="A1261" s="65">
        <f t="shared" si="142"/>
        <v>311</v>
      </c>
      <c r="B1261" s="46" t="s">
        <v>254</v>
      </c>
      <c r="C1261" s="46">
        <v>184.6</v>
      </c>
      <c r="D1261" s="46"/>
      <c r="E1261" s="46"/>
      <c r="F1261" s="46">
        <f t="shared" si="144"/>
        <v>184.6</v>
      </c>
      <c r="G1261" s="93"/>
      <c r="H1261" s="135">
        <f t="shared" si="143"/>
        <v>0</v>
      </c>
      <c r="I1261" s="43">
        <f t="shared" si="145"/>
        <v>0</v>
      </c>
      <c r="J1261" s="43"/>
      <c r="K1261" s="135">
        <f t="shared" si="140"/>
        <v>0</v>
      </c>
      <c r="L1261" s="82">
        <f t="shared" si="141"/>
        <v>0</v>
      </c>
    </row>
    <row r="1262" spans="1:12" x14ac:dyDescent="0.25">
      <c r="A1262" s="65">
        <f t="shared" si="142"/>
        <v>312</v>
      </c>
      <c r="B1262" s="46" t="s">
        <v>255</v>
      </c>
      <c r="C1262" s="46">
        <v>185.1</v>
      </c>
      <c r="D1262" s="46"/>
      <c r="E1262" s="46"/>
      <c r="F1262" s="46">
        <f t="shared" si="144"/>
        <v>185.1</v>
      </c>
      <c r="G1262" s="93"/>
      <c r="H1262" s="135">
        <f t="shared" si="143"/>
        <v>0</v>
      </c>
      <c r="I1262" s="43">
        <f t="shared" si="145"/>
        <v>0</v>
      </c>
      <c r="J1262" s="43"/>
      <c r="K1262" s="135">
        <f t="shared" si="140"/>
        <v>0</v>
      </c>
      <c r="L1262" s="82">
        <f t="shared" si="141"/>
        <v>0</v>
      </c>
    </row>
    <row r="1263" spans="1:12" x14ac:dyDescent="0.25">
      <c r="A1263" s="65">
        <f t="shared" si="142"/>
        <v>313</v>
      </c>
      <c r="B1263" s="46" t="s">
        <v>256</v>
      </c>
      <c r="C1263" s="46">
        <v>190.2</v>
      </c>
      <c r="D1263" s="46"/>
      <c r="E1263" s="46"/>
      <c r="F1263" s="46">
        <f t="shared" si="144"/>
        <v>190.2</v>
      </c>
      <c r="G1263" s="93"/>
      <c r="H1263" s="135">
        <f t="shared" si="143"/>
        <v>0</v>
      </c>
      <c r="I1263" s="43">
        <f t="shared" si="145"/>
        <v>0</v>
      </c>
      <c r="J1263" s="43"/>
      <c r="K1263" s="135">
        <f t="shared" si="140"/>
        <v>0</v>
      </c>
      <c r="L1263" s="82">
        <f t="shared" si="141"/>
        <v>0</v>
      </c>
    </row>
    <row r="1264" spans="1:12" x14ac:dyDescent="0.25">
      <c r="A1264" s="65">
        <f t="shared" si="142"/>
        <v>314</v>
      </c>
      <c r="B1264" s="46" t="s">
        <v>257</v>
      </c>
      <c r="C1264" s="46">
        <v>90</v>
      </c>
      <c r="D1264" s="46"/>
      <c r="E1264" s="46"/>
      <c r="F1264" s="46">
        <f t="shared" si="144"/>
        <v>90</v>
      </c>
      <c r="G1264" s="93"/>
      <c r="H1264" s="135">
        <f t="shared" si="143"/>
        <v>0</v>
      </c>
      <c r="I1264" s="43">
        <f t="shared" si="145"/>
        <v>0</v>
      </c>
      <c r="J1264" s="43"/>
      <c r="K1264" s="135">
        <f t="shared" si="140"/>
        <v>0</v>
      </c>
      <c r="L1264" s="82">
        <f t="shared" si="141"/>
        <v>0</v>
      </c>
    </row>
    <row r="1265" spans="1:12" x14ac:dyDescent="0.25">
      <c r="A1265" s="65">
        <f t="shared" si="142"/>
        <v>315</v>
      </c>
      <c r="B1265" s="46" t="s">
        <v>258</v>
      </c>
      <c r="C1265" s="46">
        <v>113.2</v>
      </c>
      <c r="D1265" s="46"/>
      <c r="E1265" s="46"/>
      <c r="F1265" s="46">
        <f t="shared" si="144"/>
        <v>113.2</v>
      </c>
      <c r="G1265" s="93"/>
      <c r="H1265" s="135">
        <f t="shared" si="143"/>
        <v>0</v>
      </c>
      <c r="I1265" s="43">
        <f t="shared" si="145"/>
        <v>0</v>
      </c>
      <c r="J1265" s="43"/>
      <c r="K1265" s="135">
        <f t="shared" ref="K1265:K1308" si="146">G1265*408.88</f>
        <v>0</v>
      </c>
      <c r="L1265" s="82">
        <f t="shared" ref="L1265:L1293" si="147">(H1265+I1265+J1265+K1265)/F1265</f>
        <v>0</v>
      </c>
    </row>
    <row r="1266" spans="1:12" x14ac:dyDescent="0.25">
      <c r="A1266" s="65">
        <f t="shared" si="142"/>
        <v>316</v>
      </c>
      <c r="B1266" s="46" t="s">
        <v>259</v>
      </c>
      <c r="C1266" s="46">
        <v>125.7</v>
      </c>
      <c r="D1266" s="46"/>
      <c r="E1266" s="46"/>
      <c r="F1266" s="46">
        <f t="shared" si="144"/>
        <v>125.7</v>
      </c>
      <c r="G1266" s="93"/>
      <c r="H1266" s="135">
        <f t="shared" si="143"/>
        <v>0</v>
      </c>
      <c r="I1266" s="43">
        <f t="shared" si="145"/>
        <v>0</v>
      </c>
      <c r="J1266" s="43"/>
      <c r="K1266" s="135">
        <f t="shared" si="146"/>
        <v>0</v>
      </c>
      <c r="L1266" s="82">
        <f t="shared" si="147"/>
        <v>0</v>
      </c>
    </row>
    <row r="1267" spans="1:12" x14ac:dyDescent="0.25">
      <c r="A1267" s="65">
        <f t="shared" si="142"/>
        <v>317</v>
      </c>
      <c r="B1267" s="46" t="s">
        <v>260</v>
      </c>
      <c r="C1267" s="46">
        <v>385.4</v>
      </c>
      <c r="D1267" s="46"/>
      <c r="E1267" s="46"/>
      <c r="F1267" s="46">
        <f t="shared" si="144"/>
        <v>385.4</v>
      </c>
      <c r="G1267" s="93"/>
      <c r="H1267" s="135">
        <f t="shared" si="143"/>
        <v>0</v>
      </c>
      <c r="I1267" s="43">
        <f t="shared" si="145"/>
        <v>0</v>
      </c>
      <c r="J1267" s="43"/>
      <c r="K1267" s="135">
        <f t="shared" si="146"/>
        <v>0</v>
      </c>
      <c r="L1267" s="82">
        <f t="shared" si="147"/>
        <v>0</v>
      </c>
    </row>
    <row r="1268" spans="1:12" x14ac:dyDescent="0.25">
      <c r="A1268" s="65">
        <f t="shared" si="142"/>
        <v>318</v>
      </c>
      <c r="B1268" s="46" t="s">
        <v>261</v>
      </c>
      <c r="C1268" s="46">
        <v>133.4</v>
      </c>
      <c r="D1268" s="46"/>
      <c r="E1268" s="46"/>
      <c r="F1268" s="46">
        <f t="shared" si="144"/>
        <v>133.4</v>
      </c>
      <c r="G1268" s="93"/>
      <c r="H1268" s="135">
        <f t="shared" ref="H1268:H1308" si="148">G1268*1921.89</f>
        <v>0</v>
      </c>
      <c r="I1268" s="43">
        <f t="shared" si="145"/>
        <v>0</v>
      </c>
      <c r="J1268" s="43"/>
      <c r="K1268" s="135">
        <f t="shared" si="146"/>
        <v>0</v>
      </c>
      <c r="L1268" s="82">
        <f t="shared" si="147"/>
        <v>0</v>
      </c>
    </row>
    <row r="1269" spans="1:12" x14ac:dyDescent="0.25">
      <c r="A1269" s="65">
        <f t="shared" si="142"/>
        <v>319</v>
      </c>
      <c r="B1269" s="46" t="s">
        <v>262</v>
      </c>
      <c r="C1269" s="46">
        <v>197.2</v>
      </c>
      <c r="D1269" s="46"/>
      <c r="E1269" s="46"/>
      <c r="F1269" s="46">
        <f t="shared" si="144"/>
        <v>197.2</v>
      </c>
      <c r="G1269" s="93"/>
      <c r="H1269" s="135">
        <f t="shared" si="148"/>
        <v>0</v>
      </c>
      <c r="I1269" s="43">
        <f t="shared" si="145"/>
        <v>0</v>
      </c>
      <c r="J1269" s="43"/>
      <c r="K1269" s="135">
        <f t="shared" si="146"/>
        <v>0</v>
      </c>
      <c r="L1269" s="82">
        <f t="shared" si="147"/>
        <v>0</v>
      </c>
    </row>
    <row r="1270" spans="1:12" x14ac:dyDescent="0.25">
      <c r="A1270" s="65">
        <f t="shared" si="142"/>
        <v>320</v>
      </c>
      <c r="B1270" s="46" t="s">
        <v>263</v>
      </c>
      <c r="C1270" s="46">
        <v>752.2</v>
      </c>
      <c r="D1270" s="46"/>
      <c r="E1270" s="46">
        <v>270.8</v>
      </c>
      <c r="F1270" s="46">
        <f t="shared" si="144"/>
        <v>1023</v>
      </c>
      <c r="G1270" s="93"/>
      <c r="H1270" s="135">
        <f t="shared" si="148"/>
        <v>0</v>
      </c>
      <c r="I1270" s="43">
        <f t="shared" si="145"/>
        <v>0</v>
      </c>
      <c r="J1270" s="43"/>
      <c r="K1270" s="135">
        <f t="shared" si="146"/>
        <v>0</v>
      </c>
      <c r="L1270" s="82">
        <f t="shared" si="147"/>
        <v>0</v>
      </c>
    </row>
    <row r="1271" spans="1:12" x14ac:dyDescent="0.25">
      <c r="A1271" s="65">
        <f t="shared" si="142"/>
        <v>321</v>
      </c>
      <c r="B1271" s="46" t="s">
        <v>264</v>
      </c>
      <c r="C1271" s="46">
        <v>41.8</v>
      </c>
      <c r="D1271" s="46"/>
      <c r="E1271" s="46"/>
      <c r="F1271" s="46">
        <f t="shared" si="144"/>
        <v>41.8</v>
      </c>
      <c r="G1271" s="93"/>
      <c r="H1271" s="135">
        <f t="shared" si="148"/>
        <v>0</v>
      </c>
      <c r="I1271" s="43">
        <f t="shared" si="145"/>
        <v>0</v>
      </c>
      <c r="J1271" s="43"/>
      <c r="K1271" s="135">
        <f t="shared" si="146"/>
        <v>0</v>
      </c>
      <c r="L1271" s="82">
        <f t="shared" si="147"/>
        <v>0</v>
      </c>
    </row>
    <row r="1272" spans="1:12" x14ac:dyDescent="0.25">
      <c r="A1272" s="65">
        <f t="shared" si="142"/>
        <v>322</v>
      </c>
      <c r="B1272" s="46" t="s">
        <v>265</v>
      </c>
      <c r="C1272" s="46">
        <v>144.19999999999999</v>
      </c>
      <c r="D1272" s="46"/>
      <c r="E1272" s="46"/>
      <c r="F1272" s="46">
        <f t="shared" si="144"/>
        <v>144.19999999999999</v>
      </c>
      <c r="G1272" s="93"/>
      <c r="H1272" s="135">
        <f t="shared" si="148"/>
        <v>0</v>
      </c>
      <c r="I1272" s="43">
        <f t="shared" si="145"/>
        <v>0</v>
      </c>
      <c r="J1272" s="43"/>
      <c r="K1272" s="135">
        <f t="shared" si="146"/>
        <v>0</v>
      </c>
      <c r="L1272" s="82">
        <f t="shared" si="147"/>
        <v>0</v>
      </c>
    </row>
    <row r="1273" spans="1:12" x14ac:dyDescent="0.25">
      <c r="A1273" s="65">
        <f t="shared" ref="A1273:A1308" si="149">A1272+1</f>
        <v>323</v>
      </c>
      <c r="B1273" s="46" t="s">
        <v>266</v>
      </c>
      <c r="C1273" s="46">
        <v>378.5</v>
      </c>
      <c r="D1273" s="46"/>
      <c r="E1273" s="46"/>
      <c r="F1273" s="46">
        <f t="shared" si="144"/>
        <v>378.5</v>
      </c>
      <c r="G1273" s="93"/>
      <c r="H1273" s="135">
        <f t="shared" si="148"/>
        <v>0</v>
      </c>
      <c r="I1273" s="43">
        <f t="shared" si="145"/>
        <v>0</v>
      </c>
      <c r="J1273" s="43"/>
      <c r="K1273" s="135">
        <f t="shared" si="146"/>
        <v>0</v>
      </c>
      <c r="L1273" s="82">
        <f t="shared" si="147"/>
        <v>0</v>
      </c>
    </row>
    <row r="1274" spans="1:12" x14ac:dyDescent="0.25">
      <c r="A1274" s="65">
        <f t="shared" si="149"/>
        <v>324</v>
      </c>
      <c r="B1274" s="46" t="s">
        <v>267</v>
      </c>
      <c r="C1274" s="46">
        <v>145.9</v>
      </c>
      <c r="D1274" s="46"/>
      <c r="E1274" s="46"/>
      <c r="F1274" s="46">
        <f t="shared" si="144"/>
        <v>145.9</v>
      </c>
      <c r="G1274" s="93"/>
      <c r="H1274" s="135">
        <f t="shared" si="148"/>
        <v>0</v>
      </c>
      <c r="I1274" s="43">
        <f t="shared" si="145"/>
        <v>0</v>
      </c>
      <c r="J1274" s="43"/>
      <c r="K1274" s="135">
        <f t="shared" si="146"/>
        <v>0</v>
      </c>
      <c r="L1274" s="82">
        <f t="shared" si="147"/>
        <v>0</v>
      </c>
    </row>
    <row r="1275" spans="1:12" x14ac:dyDescent="0.25">
      <c r="A1275" s="65">
        <f t="shared" si="149"/>
        <v>325</v>
      </c>
      <c r="B1275" s="46" t="s">
        <v>273</v>
      </c>
      <c r="C1275" s="46">
        <v>126.6</v>
      </c>
      <c r="D1275" s="46"/>
      <c r="E1275" s="46"/>
      <c r="F1275" s="46">
        <f t="shared" si="144"/>
        <v>126.6</v>
      </c>
      <c r="G1275" s="93"/>
      <c r="H1275" s="135">
        <f t="shared" si="148"/>
        <v>0</v>
      </c>
      <c r="I1275" s="43">
        <f t="shared" si="145"/>
        <v>0</v>
      </c>
      <c r="J1275" s="43"/>
      <c r="K1275" s="135">
        <f t="shared" si="146"/>
        <v>0</v>
      </c>
      <c r="L1275" s="82">
        <f t="shared" si="147"/>
        <v>0</v>
      </c>
    </row>
    <row r="1276" spans="1:12" x14ac:dyDescent="0.25">
      <c r="A1276" s="65">
        <f t="shared" si="149"/>
        <v>326</v>
      </c>
      <c r="B1276" s="46" t="s">
        <v>274</v>
      </c>
      <c r="C1276" s="46">
        <v>251.9</v>
      </c>
      <c r="D1276" s="46"/>
      <c r="E1276" s="46"/>
      <c r="F1276" s="46">
        <f t="shared" si="144"/>
        <v>251.9</v>
      </c>
      <c r="G1276" s="93"/>
      <c r="H1276" s="135">
        <f t="shared" si="148"/>
        <v>0</v>
      </c>
      <c r="I1276" s="43">
        <f t="shared" si="145"/>
        <v>0</v>
      </c>
      <c r="J1276" s="43"/>
      <c r="K1276" s="135">
        <f t="shared" si="146"/>
        <v>0</v>
      </c>
      <c r="L1276" s="82">
        <f t="shared" si="147"/>
        <v>0</v>
      </c>
    </row>
    <row r="1277" spans="1:12" x14ac:dyDescent="0.25">
      <c r="A1277" s="65">
        <f t="shared" si="149"/>
        <v>327</v>
      </c>
      <c r="B1277" s="46" t="s">
        <v>275</v>
      </c>
      <c r="C1277" s="46">
        <v>200.4</v>
      </c>
      <c r="D1277" s="46"/>
      <c r="E1277" s="46"/>
      <c r="F1277" s="46">
        <f t="shared" si="144"/>
        <v>200.4</v>
      </c>
      <c r="G1277" s="93"/>
      <c r="H1277" s="135">
        <f t="shared" si="148"/>
        <v>0</v>
      </c>
      <c r="I1277" s="43">
        <f t="shared" si="145"/>
        <v>0</v>
      </c>
      <c r="J1277" s="43"/>
      <c r="K1277" s="135">
        <f t="shared" si="146"/>
        <v>0</v>
      </c>
      <c r="L1277" s="82">
        <f t="shared" si="147"/>
        <v>0</v>
      </c>
    </row>
    <row r="1278" spans="1:12" x14ac:dyDescent="0.25">
      <c r="A1278" s="65">
        <f t="shared" si="149"/>
        <v>328</v>
      </c>
      <c r="B1278" s="46" t="s">
        <v>276</v>
      </c>
      <c r="C1278" s="46">
        <v>142.6</v>
      </c>
      <c r="D1278" s="46"/>
      <c r="E1278" s="46"/>
      <c r="F1278" s="46">
        <f t="shared" si="144"/>
        <v>142.6</v>
      </c>
      <c r="G1278" s="93"/>
      <c r="H1278" s="135">
        <f t="shared" si="148"/>
        <v>0</v>
      </c>
      <c r="I1278" s="43">
        <f t="shared" si="145"/>
        <v>0</v>
      </c>
      <c r="J1278" s="43"/>
      <c r="K1278" s="135">
        <f t="shared" si="146"/>
        <v>0</v>
      </c>
      <c r="L1278" s="82">
        <f t="shared" si="147"/>
        <v>0</v>
      </c>
    </row>
    <row r="1279" spans="1:12" x14ac:dyDescent="0.25">
      <c r="A1279" s="65">
        <f t="shared" si="149"/>
        <v>329</v>
      </c>
      <c r="B1279" s="46" t="s">
        <v>277</v>
      </c>
      <c r="C1279" s="46">
        <v>276.5</v>
      </c>
      <c r="D1279" s="46"/>
      <c r="E1279" s="46"/>
      <c r="F1279" s="46">
        <f t="shared" si="144"/>
        <v>276.5</v>
      </c>
      <c r="G1279" s="93"/>
      <c r="H1279" s="135">
        <f t="shared" si="148"/>
        <v>0</v>
      </c>
      <c r="I1279" s="43">
        <f t="shared" si="145"/>
        <v>0</v>
      </c>
      <c r="J1279" s="43"/>
      <c r="K1279" s="135">
        <f t="shared" si="146"/>
        <v>0</v>
      </c>
      <c r="L1279" s="82">
        <f t="shared" si="147"/>
        <v>0</v>
      </c>
    </row>
    <row r="1280" spans="1:12" x14ac:dyDescent="0.25">
      <c r="A1280" s="65">
        <f t="shared" si="149"/>
        <v>330</v>
      </c>
      <c r="B1280" s="46" t="s">
        <v>278</v>
      </c>
      <c r="C1280" s="46">
        <v>214.3</v>
      </c>
      <c r="D1280" s="46"/>
      <c r="E1280" s="46"/>
      <c r="F1280" s="46">
        <f t="shared" si="144"/>
        <v>214.3</v>
      </c>
      <c r="G1280" s="93"/>
      <c r="H1280" s="135">
        <f t="shared" si="148"/>
        <v>0</v>
      </c>
      <c r="I1280" s="43">
        <f t="shared" si="145"/>
        <v>0</v>
      </c>
      <c r="J1280" s="43"/>
      <c r="K1280" s="135">
        <f t="shared" si="146"/>
        <v>0</v>
      </c>
      <c r="L1280" s="82">
        <f t="shared" si="147"/>
        <v>0</v>
      </c>
    </row>
    <row r="1281" spans="1:12" x14ac:dyDescent="0.25">
      <c r="A1281" s="65">
        <f t="shared" si="149"/>
        <v>331</v>
      </c>
      <c r="B1281" s="46" t="s">
        <v>279</v>
      </c>
      <c r="C1281" s="46">
        <v>219.5</v>
      </c>
      <c r="D1281" s="46"/>
      <c r="E1281" s="46"/>
      <c r="F1281" s="46">
        <f t="shared" si="144"/>
        <v>219.5</v>
      </c>
      <c r="G1281" s="93"/>
      <c r="H1281" s="135">
        <f t="shared" si="148"/>
        <v>0</v>
      </c>
      <c r="I1281" s="43">
        <f t="shared" si="145"/>
        <v>0</v>
      </c>
      <c r="J1281" s="43"/>
      <c r="K1281" s="135">
        <f t="shared" si="146"/>
        <v>0</v>
      </c>
      <c r="L1281" s="82">
        <f t="shared" si="147"/>
        <v>0</v>
      </c>
    </row>
    <row r="1282" spans="1:12" x14ac:dyDescent="0.25">
      <c r="A1282" s="65">
        <f t="shared" si="149"/>
        <v>332</v>
      </c>
      <c r="B1282" s="46" t="s">
        <v>280</v>
      </c>
      <c r="C1282" s="46">
        <v>139.69999999999999</v>
      </c>
      <c r="D1282" s="46"/>
      <c r="E1282" s="46"/>
      <c r="F1282" s="46">
        <f t="shared" ref="F1282:F1291" si="150">C1282+D1282+E1282</f>
        <v>139.69999999999999</v>
      </c>
      <c r="G1282" s="93"/>
      <c r="H1282" s="135">
        <f t="shared" si="148"/>
        <v>0</v>
      </c>
      <c r="I1282" s="43">
        <f t="shared" ref="I1282:I1293" si="151">H1282*0.3677</f>
        <v>0</v>
      </c>
      <c r="J1282" s="43"/>
      <c r="K1282" s="135">
        <f t="shared" si="146"/>
        <v>0</v>
      </c>
      <c r="L1282" s="82">
        <f t="shared" si="147"/>
        <v>0</v>
      </c>
    </row>
    <row r="1283" spans="1:12" x14ac:dyDescent="0.25">
      <c r="A1283" s="65">
        <f t="shared" si="149"/>
        <v>333</v>
      </c>
      <c r="B1283" s="46" t="s">
        <v>281</v>
      </c>
      <c r="C1283" s="46">
        <v>207.5</v>
      </c>
      <c r="D1283" s="46"/>
      <c r="E1283" s="46"/>
      <c r="F1283" s="46">
        <f t="shared" si="150"/>
        <v>207.5</v>
      </c>
      <c r="G1283" s="93"/>
      <c r="H1283" s="135">
        <f t="shared" si="148"/>
        <v>0</v>
      </c>
      <c r="I1283" s="43">
        <f t="shared" si="151"/>
        <v>0</v>
      </c>
      <c r="J1283" s="43"/>
      <c r="K1283" s="135">
        <f t="shared" si="146"/>
        <v>0</v>
      </c>
      <c r="L1283" s="82">
        <f t="shared" si="147"/>
        <v>0</v>
      </c>
    </row>
    <row r="1284" spans="1:12" x14ac:dyDescent="0.25">
      <c r="A1284" s="65">
        <f t="shared" si="149"/>
        <v>334</v>
      </c>
      <c r="B1284" s="46" t="s">
        <v>282</v>
      </c>
      <c r="C1284" s="46">
        <v>1523.2</v>
      </c>
      <c r="D1284" s="46"/>
      <c r="E1284" s="46"/>
      <c r="F1284" s="46">
        <f t="shared" si="150"/>
        <v>1523.2</v>
      </c>
      <c r="G1284" s="93"/>
      <c r="H1284" s="135">
        <f t="shared" si="148"/>
        <v>0</v>
      </c>
      <c r="I1284" s="43">
        <f t="shared" si="151"/>
        <v>0</v>
      </c>
      <c r="J1284" s="43"/>
      <c r="K1284" s="135">
        <f t="shared" si="146"/>
        <v>0</v>
      </c>
      <c r="L1284" s="82">
        <f t="shared" si="147"/>
        <v>0</v>
      </c>
    </row>
    <row r="1285" spans="1:12" x14ac:dyDescent="0.25">
      <c r="A1285" s="65">
        <f t="shared" si="149"/>
        <v>335</v>
      </c>
      <c r="B1285" s="46" t="s">
        <v>283</v>
      </c>
      <c r="C1285" s="46">
        <v>747.1</v>
      </c>
      <c r="D1285" s="46"/>
      <c r="E1285" s="46"/>
      <c r="F1285" s="46">
        <f t="shared" si="150"/>
        <v>747.1</v>
      </c>
      <c r="G1285" s="93"/>
      <c r="H1285" s="135">
        <f t="shared" si="148"/>
        <v>0</v>
      </c>
      <c r="I1285" s="43">
        <f t="shared" si="151"/>
        <v>0</v>
      </c>
      <c r="J1285" s="43"/>
      <c r="K1285" s="135">
        <f t="shared" si="146"/>
        <v>0</v>
      </c>
      <c r="L1285" s="82">
        <f t="shared" si="147"/>
        <v>0</v>
      </c>
    </row>
    <row r="1286" spans="1:12" x14ac:dyDescent="0.25">
      <c r="A1286" s="65">
        <f t="shared" si="149"/>
        <v>336</v>
      </c>
      <c r="B1286" s="46" t="s">
        <v>284</v>
      </c>
      <c r="C1286" s="46">
        <v>139.6</v>
      </c>
      <c r="D1286" s="46"/>
      <c r="E1286" s="46"/>
      <c r="F1286" s="46">
        <f t="shared" si="150"/>
        <v>139.6</v>
      </c>
      <c r="G1286" s="93"/>
      <c r="H1286" s="135">
        <f t="shared" si="148"/>
        <v>0</v>
      </c>
      <c r="I1286" s="43">
        <f t="shared" si="151"/>
        <v>0</v>
      </c>
      <c r="J1286" s="43"/>
      <c r="K1286" s="135">
        <f t="shared" si="146"/>
        <v>0</v>
      </c>
      <c r="L1286" s="82">
        <f t="shared" si="147"/>
        <v>0</v>
      </c>
    </row>
    <row r="1287" spans="1:12" x14ac:dyDescent="0.25">
      <c r="A1287" s="65">
        <f t="shared" si="149"/>
        <v>337</v>
      </c>
      <c r="B1287" s="46" t="s">
        <v>285</v>
      </c>
      <c r="C1287" s="46">
        <v>127.4</v>
      </c>
      <c r="D1287" s="46"/>
      <c r="E1287" s="46"/>
      <c r="F1287" s="46">
        <f t="shared" si="150"/>
        <v>127.4</v>
      </c>
      <c r="G1287" s="93"/>
      <c r="H1287" s="135">
        <f t="shared" si="148"/>
        <v>0</v>
      </c>
      <c r="I1287" s="43">
        <f t="shared" si="151"/>
        <v>0</v>
      </c>
      <c r="J1287" s="43"/>
      <c r="K1287" s="135">
        <f t="shared" si="146"/>
        <v>0</v>
      </c>
      <c r="L1287" s="82">
        <f t="shared" si="147"/>
        <v>0</v>
      </c>
    </row>
    <row r="1288" spans="1:12" x14ac:dyDescent="0.25">
      <c r="A1288" s="65">
        <f t="shared" si="149"/>
        <v>338</v>
      </c>
      <c r="B1288" s="46" t="s">
        <v>286</v>
      </c>
      <c r="C1288" s="46">
        <v>112.8</v>
      </c>
      <c r="D1288" s="46"/>
      <c r="E1288" s="46"/>
      <c r="F1288" s="46">
        <f t="shared" si="150"/>
        <v>112.8</v>
      </c>
      <c r="G1288" s="93"/>
      <c r="H1288" s="135">
        <f t="shared" si="148"/>
        <v>0</v>
      </c>
      <c r="I1288" s="43">
        <f t="shared" si="151"/>
        <v>0</v>
      </c>
      <c r="J1288" s="43"/>
      <c r="K1288" s="135">
        <f t="shared" si="146"/>
        <v>0</v>
      </c>
      <c r="L1288" s="82">
        <f t="shared" si="147"/>
        <v>0</v>
      </c>
    </row>
    <row r="1289" spans="1:12" x14ac:dyDescent="0.25">
      <c r="A1289" s="65">
        <f t="shared" si="149"/>
        <v>339</v>
      </c>
      <c r="B1289" s="46" t="s">
        <v>287</v>
      </c>
      <c r="C1289" s="46">
        <v>84.2</v>
      </c>
      <c r="D1289" s="46"/>
      <c r="E1289" s="46"/>
      <c r="F1289" s="46">
        <f t="shared" si="150"/>
        <v>84.2</v>
      </c>
      <c r="G1289" s="93"/>
      <c r="H1289" s="135">
        <f t="shared" si="148"/>
        <v>0</v>
      </c>
      <c r="I1289" s="43">
        <f t="shared" si="151"/>
        <v>0</v>
      </c>
      <c r="J1289" s="43"/>
      <c r="K1289" s="135">
        <f t="shared" si="146"/>
        <v>0</v>
      </c>
      <c r="L1289" s="82">
        <f t="shared" si="147"/>
        <v>0</v>
      </c>
    </row>
    <row r="1290" spans="1:12" x14ac:dyDescent="0.25">
      <c r="A1290" s="65">
        <f t="shared" si="149"/>
        <v>340</v>
      </c>
      <c r="B1290" s="46" t="s">
        <v>288</v>
      </c>
      <c r="C1290" s="46">
        <v>151.6</v>
      </c>
      <c r="D1290" s="46"/>
      <c r="E1290" s="46"/>
      <c r="F1290" s="46">
        <f t="shared" si="150"/>
        <v>151.6</v>
      </c>
      <c r="G1290" s="93"/>
      <c r="H1290" s="135">
        <f t="shared" si="148"/>
        <v>0</v>
      </c>
      <c r="I1290" s="43">
        <f t="shared" si="151"/>
        <v>0</v>
      </c>
      <c r="J1290" s="43"/>
      <c r="K1290" s="135">
        <f t="shared" si="146"/>
        <v>0</v>
      </c>
      <c r="L1290" s="82">
        <f t="shared" si="147"/>
        <v>0</v>
      </c>
    </row>
    <row r="1291" spans="1:12" x14ac:dyDescent="0.25">
      <c r="A1291" s="65">
        <f t="shared" si="149"/>
        <v>341</v>
      </c>
      <c r="B1291" s="46" t="s">
        <v>289</v>
      </c>
      <c r="C1291" s="46">
        <v>45.6</v>
      </c>
      <c r="D1291" s="46"/>
      <c r="E1291" s="46"/>
      <c r="F1291" s="46">
        <f t="shared" si="150"/>
        <v>45.6</v>
      </c>
      <c r="G1291" s="93"/>
      <c r="H1291" s="135">
        <f t="shared" si="148"/>
        <v>0</v>
      </c>
      <c r="I1291" s="43">
        <f t="shared" si="151"/>
        <v>0</v>
      </c>
      <c r="J1291" s="43"/>
      <c r="K1291" s="135">
        <f t="shared" si="146"/>
        <v>0</v>
      </c>
      <c r="L1291" s="82">
        <f t="shared" si="147"/>
        <v>0</v>
      </c>
    </row>
    <row r="1292" spans="1:12" x14ac:dyDescent="0.25">
      <c r="A1292" s="65">
        <f t="shared" si="149"/>
        <v>342</v>
      </c>
      <c r="B1292" s="46" t="s">
        <v>290</v>
      </c>
      <c r="C1292" s="46">
        <v>193.6</v>
      </c>
      <c r="D1292" s="46"/>
      <c r="E1292" s="46"/>
      <c r="F1292" s="46">
        <f>C1292+D1292+E1292</f>
        <v>193.6</v>
      </c>
      <c r="G1292" s="93"/>
      <c r="H1292" s="135">
        <f t="shared" si="148"/>
        <v>0</v>
      </c>
      <c r="I1292" s="43">
        <f t="shared" si="151"/>
        <v>0</v>
      </c>
      <c r="J1292" s="43"/>
      <c r="K1292" s="135">
        <f t="shared" si="146"/>
        <v>0</v>
      </c>
      <c r="L1292" s="82">
        <f t="shared" si="147"/>
        <v>0</v>
      </c>
    </row>
    <row r="1293" spans="1:12" x14ac:dyDescent="0.25">
      <c r="A1293" s="65">
        <f t="shared" si="149"/>
        <v>343</v>
      </c>
      <c r="B1293" s="46" t="s">
        <v>947</v>
      </c>
      <c r="C1293" s="46">
        <v>743</v>
      </c>
      <c r="D1293" s="46"/>
      <c r="E1293" s="46"/>
      <c r="F1293" s="46">
        <f>C1293+D1293+E1293</f>
        <v>743</v>
      </c>
      <c r="G1293" s="93"/>
      <c r="H1293" s="135">
        <f t="shared" si="148"/>
        <v>0</v>
      </c>
      <c r="I1293" s="43">
        <f t="shared" si="151"/>
        <v>0</v>
      </c>
      <c r="J1293" s="43"/>
      <c r="K1293" s="135">
        <f t="shared" si="146"/>
        <v>0</v>
      </c>
      <c r="L1293" s="82">
        <f t="shared" si="147"/>
        <v>0</v>
      </c>
    </row>
    <row r="1294" spans="1:12" x14ac:dyDescent="0.25">
      <c r="A1294" s="65">
        <f t="shared" si="149"/>
        <v>344</v>
      </c>
      <c r="B1294" s="46" t="s">
        <v>1359</v>
      </c>
      <c r="C1294" s="46">
        <v>1518.08</v>
      </c>
      <c r="D1294" s="46"/>
      <c r="E1294" s="46"/>
      <c r="F1294" s="46">
        <v>1518.08</v>
      </c>
      <c r="G1294" s="93"/>
      <c r="H1294" s="135">
        <f t="shared" si="148"/>
        <v>0</v>
      </c>
      <c r="I1294" s="43">
        <v>0</v>
      </c>
      <c r="J1294" s="43"/>
      <c r="K1294" s="135">
        <f t="shared" si="146"/>
        <v>0</v>
      </c>
      <c r="L1294" s="82">
        <v>0</v>
      </c>
    </row>
    <row r="1295" spans="1:12" x14ac:dyDescent="0.25">
      <c r="A1295" s="65">
        <f t="shared" si="149"/>
        <v>345</v>
      </c>
      <c r="B1295" s="46" t="s">
        <v>2397</v>
      </c>
      <c r="C1295" s="46">
        <v>320.7</v>
      </c>
      <c r="D1295" s="46"/>
      <c r="E1295" s="46"/>
      <c r="F1295" s="46">
        <f>C1295+D1295+E1295</f>
        <v>320.7</v>
      </c>
      <c r="G1295" s="93"/>
      <c r="H1295" s="135">
        <f t="shared" si="148"/>
        <v>0</v>
      </c>
      <c r="I1295" s="43">
        <v>0</v>
      </c>
      <c r="J1295" s="43"/>
      <c r="K1295" s="135">
        <f t="shared" si="146"/>
        <v>0</v>
      </c>
      <c r="L1295" s="82">
        <v>0</v>
      </c>
    </row>
    <row r="1296" spans="1:12" x14ac:dyDescent="0.25">
      <c r="A1296" s="65">
        <f t="shared" si="149"/>
        <v>346</v>
      </c>
      <c r="B1296" s="46" t="s">
        <v>2398</v>
      </c>
      <c r="C1296" s="46">
        <v>352.5</v>
      </c>
      <c r="D1296" s="46"/>
      <c r="E1296" s="46"/>
      <c r="F1296" s="46">
        <f t="shared" ref="F1296:F1308" si="152">C1296+D1296+E1296</f>
        <v>352.5</v>
      </c>
      <c r="G1296" s="93"/>
      <c r="H1296" s="135">
        <f t="shared" si="148"/>
        <v>0</v>
      </c>
      <c r="I1296" s="43">
        <v>0</v>
      </c>
      <c r="J1296" s="43"/>
      <c r="K1296" s="135">
        <f t="shared" si="146"/>
        <v>0</v>
      </c>
      <c r="L1296" s="82">
        <v>0</v>
      </c>
    </row>
    <row r="1297" spans="1:12" x14ac:dyDescent="0.25">
      <c r="A1297" s="65">
        <f t="shared" si="149"/>
        <v>347</v>
      </c>
      <c r="B1297" s="46" t="s">
        <v>2399</v>
      </c>
      <c r="C1297" s="46">
        <v>399.4</v>
      </c>
      <c r="D1297" s="46"/>
      <c r="E1297" s="46"/>
      <c r="F1297" s="46">
        <f t="shared" si="152"/>
        <v>399.4</v>
      </c>
      <c r="G1297" s="93"/>
      <c r="H1297" s="135">
        <f t="shared" si="148"/>
        <v>0</v>
      </c>
      <c r="I1297" s="43">
        <v>0</v>
      </c>
      <c r="J1297" s="43"/>
      <c r="K1297" s="135">
        <f t="shared" si="146"/>
        <v>0</v>
      </c>
      <c r="L1297" s="82">
        <v>0</v>
      </c>
    </row>
    <row r="1298" spans="1:12" x14ac:dyDescent="0.25">
      <c r="A1298" s="65">
        <f t="shared" si="149"/>
        <v>348</v>
      </c>
      <c r="B1298" s="46" t="s">
        <v>2400</v>
      </c>
      <c r="C1298" s="46">
        <v>381.3</v>
      </c>
      <c r="D1298" s="46"/>
      <c r="E1298" s="46"/>
      <c r="F1298" s="46">
        <f t="shared" si="152"/>
        <v>381.3</v>
      </c>
      <c r="G1298" s="93"/>
      <c r="H1298" s="135">
        <f t="shared" si="148"/>
        <v>0</v>
      </c>
      <c r="I1298" s="43">
        <v>0</v>
      </c>
      <c r="J1298" s="43"/>
      <c r="K1298" s="135">
        <f t="shared" si="146"/>
        <v>0</v>
      </c>
      <c r="L1298" s="82">
        <v>0</v>
      </c>
    </row>
    <row r="1299" spans="1:12" x14ac:dyDescent="0.25">
      <c r="A1299" s="65">
        <f t="shared" si="149"/>
        <v>349</v>
      </c>
      <c r="B1299" s="46" t="s">
        <v>2401</v>
      </c>
      <c r="C1299" s="46">
        <v>351.4</v>
      </c>
      <c r="D1299" s="46"/>
      <c r="E1299" s="46"/>
      <c r="F1299" s="46">
        <f t="shared" si="152"/>
        <v>351.4</v>
      </c>
      <c r="G1299" s="93"/>
      <c r="H1299" s="135">
        <f t="shared" si="148"/>
        <v>0</v>
      </c>
      <c r="I1299" s="43">
        <v>0</v>
      </c>
      <c r="J1299" s="43"/>
      <c r="K1299" s="135">
        <f t="shared" si="146"/>
        <v>0</v>
      </c>
      <c r="L1299" s="82">
        <v>0</v>
      </c>
    </row>
    <row r="1300" spans="1:12" x14ac:dyDescent="0.25">
      <c r="A1300" s="65">
        <f t="shared" si="149"/>
        <v>350</v>
      </c>
      <c r="B1300" s="46" t="s">
        <v>2402</v>
      </c>
      <c r="C1300" s="46">
        <v>381.3</v>
      </c>
      <c r="D1300" s="46"/>
      <c r="E1300" s="46"/>
      <c r="F1300" s="46">
        <f t="shared" si="152"/>
        <v>381.3</v>
      </c>
      <c r="G1300" s="93"/>
      <c r="H1300" s="135">
        <f t="shared" si="148"/>
        <v>0</v>
      </c>
      <c r="I1300" s="43">
        <v>0</v>
      </c>
      <c r="J1300" s="43"/>
      <c r="K1300" s="135">
        <f t="shared" si="146"/>
        <v>0</v>
      </c>
      <c r="L1300" s="82">
        <v>0</v>
      </c>
    </row>
    <row r="1301" spans="1:12" x14ac:dyDescent="0.25">
      <c r="A1301" s="65">
        <f t="shared" si="149"/>
        <v>351</v>
      </c>
      <c r="B1301" s="46" t="s">
        <v>2403</v>
      </c>
      <c r="C1301" s="46">
        <v>125.1</v>
      </c>
      <c r="D1301" s="46"/>
      <c r="E1301" s="46"/>
      <c r="F1301" s="46">
        <f t="shared" si="152"/>
        <v>125.1</v>
      </c>
      <c r="G1301" s="93"/>
      <c r="H1301" s="135">
        <f t="shared" si="148"/>
        <v>0</v>
      </c>
      <c r="I1301" s="43">
        <v>0</v>
      </c>
      <c r="J1301" s="43"/>
      <c r="K1301" s="135">
        <f t="shared" si="146"/>
        <v>0</v>
      </c>
      <c r="L1301" s="82">
        <v>0</v>
      </c>
    </row>
    <row r="1302" spans="1:12" x14ac:dyDescent="0.25">
      <c r="A1302" s="65">
        <f t="shared" si="149"/>
        <v>352</v>
      </c>
      <c r="B1302" s="46" t="s">
        <v>2404</v>
      </c>
      <c r="C1302" s="46">
        <v>120.3</v>
      </c>
      <c r="D1302" s="46"/>
      <c r="E1302" s="46"/>
      <c r="F1302" s="46">
        <f t="shared" si="152"/>
        <v>120.3</v>
      </c>
      <c r="G1302" s="93"/>
      <c r="H1302" s="135">
        <f t="shared" si="148"/>
        <v>0</v>
      </c>
      <c r="I1302" s="43">
        <v>0</v>
      </c>
      <c r="J1302" s="43"/>
      <c r="K1302" s="135">
        <f t="shared" si="146"/>
        <v>0</v>
      </c>
      <c r="L1302" s="82">
        <v>0</v>
      </c>
    </row>
    <row r="1303" spans="1:12" x14ac:dyDescent="0.25">
      <c r="A1303" s="65">
        <f t="shared" si="149"/>
        <v>353</v>
      </c>
      <c r="B1303" s="46" t="s">
        <v>2405</v>
      </c>
      <c r="C1303" s="46">
        <v>342.6</v>
      </c>
      <c r="D1303" s="46"/>
      <c r="E1303" s="46"/>
      <c r="F1303" s="46">
        <f t="shared" si="152"/>
        <v>342.6</v>
      </c>
      <c r="G1303" s="93"/>
      <c r="H1303" s="135">
        <f t="shared" si="148"/>
        <v>0</v>
      </c>
      <c r="I1303" s="43">
        <v>0</v>
      </c>
      <c r="J1303" s="43"/>
      <c r="K1303" s="135">
        <f t="shared" si="146"/>
        <v>0</v>
      </c>
      <c r="L1303" s="82">
        <v>0</v>
      </c>
    </row>
    <row r="1304" spans="1:12" x14ac:dyDescent="0.25">
      <c r="A1304" s="65">
        <f t="shared" si="149"/>
        <v>354</v>
      </c>
      <c r="B1304" s="46" t="s">
        <v>2406</v>
      </c>
      <c r="C1304" s="46">
        <v>341.6</v>
      </c>
      <c r="D1304" s="46"/>
      <c r="E1304" s="46"/>
      <c r="F1304" s="46">
        <f t="shared" si="152"/>
        <v>341.6</v>
      </c>
      <c r="G1304" s="93"/>
      <c r="H1304" s="135">
        <f t="shared" si="148"/>
        <v>0</v>
      </c>
      <c r="I1304" s="43">
        <v>0</v>
      </c>
      <c r="J1304" s="43"/>
      <c r="K1304" s="135">
        <f t="shared" si="146"/>
        <v>0</v>
      </c>
      <c r="L1304" s="82">
        <v>0</v>
      </c>
    </row>
    <row r="1305" spans="1:12" x14ac:dyDescent="0.25">
      <c r="A1305" s="65">
        <f t="shared" si="149"/>
        <v>355</v>
      </c>
      <c r="B1305" s="46" t="s">
        <v>2407</v>
      </c>
      <c r="C1305" s="46">
        <v>348.8</v>
      </c>
      <c r="D1305" s="46"/>
      <c r="E1305" s="46"/>
      <c r="F1305" s="46">
        <f t="shared" si="152"/>
        <v>348.8</v>
      </c>
      <c r="G1305" s="93"/>
      <c r="H1305" s="135">
        <f t="shared" si="148"/>
        <v>0</v>
      </c>
      <c r="I1305" s="43">
        <v>0</v>
      </c>
      <c r="J1305" s="43"/>
      <c r="K1305" s="135">
        <f t="shared" si="146"/>
        <v>0</v>
      </c>
      <c r="L1305" s="82">
        <v>0</v>
      </c>
    </row>
    <row r="1306" spans="1:12" x14ac:dyDescent="0.25">
      <c r="A1306" s="65">
        <f t="shared" si="149"/>
        <v>356</v>
      </c>
      <c r="B1306" s="46" t="s">
        <v>2408</v>
      </c>
      <c r="C1306" s="46">
        <v>348.5</v>
      </c>
      <c r="D1306" s="46"/>
      <c r="E1306" s="46"/>
      <c r="F1306" s="46">
        <f t="shared" si="152"/>
        <v>348.5</v>
      </c>
      <c r="G1306" s="93"/>
      <c r="H1306" s="135">
        <f t="shared" si="148"/>
        <v>0</v>
      </c>
      <c r="I1306" s="43">
        <v>0</v>
      </c>
      <c r="J1306" s="43"/>
      <c r="K1306" s="135">
        <f t="shared" si="146"/>
        <v>0</v>
      </c>
      <c r="L1306" s="82">
        <v>0</v>
      </c>
    </row>
    <row r="1307" spans="1:12" x14ac:dyDescent="0.25">
      <c r="A1307" s="65">
        <f t="shared" si="149"/>
        <v>357</v>
      </c>
      <c r="B1307" s="46" t="s">
        <v>2409</v>
      </c>
      <c r="C1307" s="46">
        <v>713.6</v>
      </c>
      <c r="D1307" s="46"/>
      <c r="E1307" s="46"/>
      <c r="F1307" s="46">
        <f t="shared" si="152"/>
        <v>713.6</v>
      </c>
      <c r="G1307" s="93"/>
      <c r="H1307" s="135">
        <f t="shared" si="148"/>
        <v>0</v>
      </c>
      <c r="I1307" s="43">
        <v>0</v>
      </c>
      <c r="J1307" s="43"/>
      <c r="K1307" s="135">
        <f t="shared" si="146"/>
        <v>0</v>
      </c>
      <c r="L1307" s="82">
        <v>0</v>
      </c>
    </row>
    <row r="1308" spans="1:12" x14ac:dyDescent="0.25">
      <c r="A1308" s="65">
        <f t="shared" si="149"/>
        <v>358</v>
      </c>
      <c r="B1308" s="46" t="s">
        <v>2410</v>
      </c>
      <c r="C1308" s="46">
        <v>343.6</v>
      </c>
      <c r="D1308" s="46"/>
      <c r="E1308" s="46"/>
      <c r="F1308" s="46">
        <f t="shared" si="152"/>
        <v>343.6</v>
      </c>
      <c r="G1308" s="93"/>
      <c r="H1308" s="135">
        <f t="shared" si="148"/>
        <v>0</v>
      </c>
      <c r="I1308" s="43">
        <v>0</v>
      </c>
      <c r="J1308" s="43"/>
      <c r="K1308" s="135">
        <f t="shared" si="146"/>
        <v>0</v>
      </c>
      <c r="L1308" s="82">
        <v>0</v>
      </c>
    </row>
    <row r="1309" spans="1:12" s="40" customFormat="1" ht="13" x14ac:dyDescent="0.3">
      <c r="A1309" s="23"/>
      <c r="B1309" s="23" t="s">
        <v>1203</v>
      </c>
      <c r="C1309" s="23">
        <f t="shared" ref="C1309:K1309" si="153">SUM(C951:C1308)</f>
        <v>210848.08000000002</v>
      </c>
      <c r="D1309" s="23">
        <f t="shared" si="153"/>
        <v>1269.0999999999999</v>
      </c>
      <c r="E1309" s="23">
        <f t="shared" si="153"/>
        <v>9020.7800000000007</v>
      </c>
      <c r="F1309" s="23">
        <f t="shared" si="153"/>
        <v>221137.96000000011</v>
      </c>
      <c r="G1309" s="23">
        <f t="shared" si="153"/>
        <v>0</v>
      </c>
      <c r="H1309" s="23">
        <f t="shared" si="153"/>
        <v>0</v>
      </c>
      <c r="I1309" s="23">
        <f t="shared" si="153"/>
        <v>0</v>
      </c>
      <c r="J1309" s="23">
        <f t="shared" si="153"/>
        <v>0</v>
      </c>
      <c r="K1309" s="23">
        <f t="shared" si="153"/>
        <v>0</v>
      </c>
      <c r="L1309" s="147">
        <f>(H1309+I1309+J1309+K1309)/F1309</f>
        <v>0</v>
      </c>
    </row>
    <row r="1310" spans="1:12" x14ac:dyDescent="0.25">
      <c r="A1310" s="516" t="s">
        <v>1877</v>
      </c>
      <c r="B1310" s="517"/>
      <c r="C1310" s="517"/>
      <c r="D1310" s="517"/>
      <c r="E1310" s="517"/>
      <c r="F1310" s="517"/>
      <c r="G1310" s="517"/>
      <c r="H1310" s="517"/>
      <c r="I1310" s="517"/>
      <c r="J1310" s="517"/>
      <c r="K1310" s="517"/>
      <c r="L1310" s="518"/>
    </row>
    <row r="1311" spans="1:12" x14ac:dyDescent="0.25">
      <c r="A1311" s="46">
        <v>1</v>
      </c>
      <c r="B1311" s="46" t="s">
        <v>1504</v>
      </c>
      <c r="C1311" s="190">
        <v>2589.1999999999998</v>
      </c>
      <c r="D1311" s="46"/>
      <c r="E1311" s="49">
        <v>1780.4</v>
      </c>
      <c r="F1311" s="46">
        <f t="shared" ref="F1311:F1357" si="154">C1311+D1311+E1311</f>
        <v>4369.6000000000004</v>
      </c>
      <c r="G1311" s="93"/>
      <c r="H1311" s="135">
        <f t="shared" ref="H1311:H1357" si="155">G1311</f>
        <v>0</v>
      </c>
      <c r="I1311" s="43">
        <f t="shared" ref="I1311:I1357" si="156">H1311*0.3677</f>
        <v>0</v>
      </c>
      <c r="J1311" s="43"/>
      <c r="K1311" s="135">
        <f t="shared" ref="K1311:K1338" si="157">G1311*408.88</f>
        <v>0</v>
      </c>
      <c r="L1311" s="82">
        <f t="shared" ref="L1311:L1338" si="158">(H1311+I1311+J1311+K1311)/F1311</f>
        <v>0</v>
      </c>
    </row>
    <row r="1312" spans="1:12" x14ac:dyDescent="0.25">
      <c r="A1312" s="46">
        <f>A1311+1</f>
        <v>2</v>
      </c>
      <c r="B1312" s="46" t="s">
        <v>1505</v>
      </c>
      <c r="C1312" s="190">
        <v>3208.2</v>
      </c>
      <c r="D1312" s="48"/>
      <c r="E1312" s="49">
        <v>45.1</v>
      </c>
      <c r="F1312" s="46">
        <f t="shared" si="154"/>
        <v>3253.2999999999997</v>
      </c>
      <c r="G1312" s="93"/>
      <c r="H1312" s="135">
        <f t="shared" si="155"/>
        <v>0</v>
      </c>
      <c r="I1312" s="43">
        <f t="shared" si="156"/>
        <v>0</v>
      </c>
      <c r="J1312" s="43"/>
      <c r="K1312" s="135">
        <f t="shared" si="157"/>
        <v>0</v>
      </c>
      <c r="L1312" s="82">
        <f t="shared" si="158"/>
        <v>0</v>
      </c>
    </row>
    <row r="1313" spans="1:12" x14ac:dyDescent="0.25">
      <c r="A1313" s="46">
        <f t="shared" ref="A1313:A1357" si="159">A1312+1</f>
        <v>3</v>
      </c>
      <c r="B1313" s="46" t="s">
        <v>1878</v>
      </c>
      <c r="C1313" s="190">
        <v>7422.1</v>
      </c>
      <c r="D1313" s="48"/>
      <c r="E1313" s="49">
        <v>176.5</v>
      </c>
      <c r="F1313" s="46">
        <f t="shared" si="154"/>
        <v>7598.6</v>
      </c>
      <c r="G1313" s="93"/>
      <c r="H1313" s="135">
        <f t="shared" si="155"/>
        <v>0</v>
      </c>
      <c r="I1313" s="43">
        <f t="shared" si="156"/>
        <v>0</v>
      </c>
      <c r="J1313" s="43"/>
      <c r="K1313" s="135">
        <f t="shared" si="157"/>
        <v>0</v>
      </c>
      <c r="L1313" s="82">
        <f t="shared" si="158"/>
        <v>0</v>
      </c>
    </row>
    <row r="1314" spans="1:12" x14ac:dyDescent="0.25">
      <c r="A1314" s="46">
        <f t="shared" si="159"/>
        <v>4</v>
      </c>
      <c r="B1314" s="46" t="s">
        <v>1507</v>
      </c>
      <c r="C1314" s="190">
        <v>3200.7</v>
      </c>
      <c r="D1314" s="48">
        <v>43.2</v>
      </c>
      <c r="E1314" s="49"/>
      <c r="F1314" s="46">
        <f t="shared" si="154"/>
        <v>3243.8999999999996</v>
      </c>
      <c r="G1314" s="93"/>
      <c r="H1314" s="135">
        <f t="shared" si="155"/>
        <v>0</v>
      </c>
      <c r="I1314" s="43">
        <f t="shared" si="156"/>
        <v>0</v>
      </c>
      <c r="J1314" s="43"/>
      <c r="K1314" s="135">
        <f t="shared" si="157"/>
        <v>0</v>
      </c>
      <c r="L1314" s="82">
        <f t="shared" si="158"/>
        <v>0</v>
      </c>
    </row>
    <row r="1315" spans="1:12" x14ac:dyDescent="0.25">
      <c r="A1315" s="46">
        <f t="shared" si="159"/>
        <v>5</v>
      </c>
      <c r="B1315" s="46" t="s">
        <v>1508</v>
      </c>
      <c r="C1315" s="190">
        <v>3204.9</v>
      </c>
      <c r="D1315" s="48"/>
      <c r="E1315" s="49"/>
      <c r="F1315" s="46">
        <f t="shared" si="154"/>
        <v>3204.9</v>
      </c>
      <c r="G1315" s="93"/>
      <c r="H1315" s="135">
        <f t="shared" si="155"/>
        <v>0</v>
      </c>
      <c r="I1315" s="43">
        <f t="shared" si="156"/>
        <v>0</v>
      </c>
      <c r="J1315" s="43"/>
      <c r="K1315" s="135">
        <f t="shared" si="157"/>
        <v>0</v>
      </c>
      <c r="L1315" s="82">
        <f t="shared" si="158"/>
        <v>0</v>
      </c>
    </row>
    <row r="1316" spans="1:12" x14ac:dyDescent="0.25">
      <c r="A1316" s="46">
        <f t="shared" si="159"/>
        <v>6</v>
      </c>
      <c r="B1316" s="46" t="s">
        <v>1509</v>
      </c>
      <c r="C1316" s="190">
        <v>3188.3</v>
      </c>
      <c r="D1316" s="48"/>
      <c r="E1316" s="49"/>
      <c r="F1316" s="46">
        <f t="shared" si="154"/>
        <v>3188.3</v>
      </c>
      <c r="G1316" s="93"/>
      <c r="H1316" s="135">
        <f t="shared" si="155"/>
        <v>0</v>
      </c>
      <c r="I1316" s="43">
        <f t="shared" si="156"/>
        <v>0</v>
      </c>
      <c r="J1316" s="43"/>
      <c r="K1316" s="135">
        <f t="shared" si="157"/>
        <v>0</v>
      </c>
      <c r="L1316" s="82">
        <f t="shared" si="158"/>
        <v>0</v>
      </c>
    </row>
    <row r="1317" spans="1:12" x14ac:dyDescent="0.25">
      <c r="A1317" s="46">
        <f t="shared" si="159"/>
        <v>7</v>
      </c>
      <c r="B1317" s="46" t="s">
        <v>1510</v>
      </c>
      <c r="C1317" s="190">
        <v>3475.5</v>
      </c>
      <c r="D1317" s="48"/>
      <c r="E1317" s="49"/>
      <c r="F1317" s="46">
        <f t="shared" si="154"/>
        <v>3475.5</v>
      </c>
      <c r="G1317" s="93"/>
      <c r="H1317" s="135">
        <f t="shared" si="155"/>
        <v>0</v>
      </c>
      <c r="I1317" s="43">
        <f t="shared" si="156"/>
        <v>0</v>
      </c>
      <c r="J1317" s="43"/>
      <c r="K1317" s="135">
        <f t="shared" si="157"/>
        <v>0</v>
      </c>
      <c r="L1317" s="82">
        <f t="shared" si="158"/>
        <v>0</v>
      </c>
    </row>
    <row r="1318" spans="1:12" x14ac:dyDescent="0.25">
      <c r="A1318" s="46">
        <f t="shared" si="159"/>
        <v>8</v>
      </c>
      <c r="B1318" s="46" t="s">
        <v>1879</v>
      </c>
      <c r="C1318" s="190">
        <v>3043.6</v>
      </c>
      <c r="D1318" s="48"/>
      <c r="E1318" s="49"/>
      <c r="F1318" s="46">
        <f t="shared" si="154"/>
        <v>3043.6</v>
      </c>
      <c r="G1318" s="93"/>
      <c r="H1318" s="135">
        <f t="shared" si="155"/>
        <v>0</v>
      </c>
      <c r="I1318" s="43">
        <f t="shared" si="156"/>
        <v>0</v>
      </c>
      <c r="J1318" s="43"/>
      <c r="K1318" s="135">
        <f t="shared" si="157"/>
        <v>0</v>
      </c>
      <c r="L1318" s="82">
        <f t="shared" si="158"/>
        <v>0</v>
      </c>
    </row>
    <row r="1319" spans="1:12" x14ac:dyDescent="0.25">
      <c r="A1319" s="46">
        <f t="shared" si="159"/>
        <v>9</v>
      </c>
      <c r="B1319" s="46" t="s">
        <v>1511</v>
      </c>
      <c r="C1319" s="190">
        <v>7039.4</v>
      </c>
      <c r="D1319" s="48"/>
      <c r="E1319" s="49">
        <v>816.4</v>
      </c>
      <c r="F1319" s="46">
        <f t="shared" si="154"/>
        <v>7855.7999999999993</v>
      </c>
      <c r="G1319" s="93"/>
      <c r="H1319" s="135">
        <f t="shared" si="155"/>
        <v>0</v>
      </c>
      <c r="I1319" s="43">
        <f t="shared" si="156"/>
        <v>0</v>
      </c>
      <c r="J1319" s="43"/>
      <c r="K1319" s="135">
        <f t="shared" si="157"/>
        <v>0</v>
      </c>
      <c r="L1319" s="82">
        <f t="shared" si="158"/>
        <v>0</v>
      </c>
    </row>
    <row r="1320" spans="1:12" x14ac:dyDescent="0.25">
      <c r="A1320" s="46">
        <f t="shared" si="159"/>
        <v>10</v>
      </c>
      <c r="B1320" s="46" t="s">
        <v>1512</v>
      </c>
      <c r="C1320" s="190">
        <v>10010.700000000001</v>
      </c>
      <c r="D1320" s="48">
        <v>269</v>
      </c>
      <c r="E1320" s="49"/>
      <c r="F1320" s="46">
        <f t="shared" si="154"/>
        <v>10279.700000000001</v>
      </c>
      <c r="G1320" s="93"/>
      <c r="H1320" s="135">
        <f t="shared" si="155"/>
        <v>0</v>
      </c>
      <c r="I1320" s="43">
        <f t="shared" si="156"/>
        <v>0</v>
      </c>
      <c r="J1320" s="43"/>
      <c r="K1320" s="135">
        <f t="shared" si="157"/>
        <v>0</v>
      </c>
      <c r="L1320" s="82">
        <f t="shared" si="158"/>
        <v>0</v>
      </c>
    </row>
    <row r="1321" spans="1:12" x14ac:dyDescent="0.25">
      <c r="A1321" s="46">
        <f t="shared" si="159"/>
        <v>11</v>
      </c>
      <c r="B1321" s="46" t="s">
        <v>1513</v>
      </c>
      <c r="C1321" s="190">
        <v>9985.1</v>
      </c>
      <c r="D1321" s="48">
        <v>248.8</v>
      </c>
      <c r="E1321" s="49"/>
      <c r="F1321" s="46">
        <f t="shared" si="154"/>
        <v>10233.9</v>
      </c>
      <c r="G1321" s="93"/>
      <c r="H1321" s="135">
        <f t="shared" si="155"/>
        <v>0</v>
      </c>
      <c r="I1321" s="43">
        <f t="shared" si="156"/>
        <v>0</v>
      </c>
      <c r="J1321" s="43"/>
      <c r="K1321" s="135">
        <f t="shared" si="157"/>
        <v>0</v>
      </c>
      <c r="L1321" s="82">
        <f t="shared" si="158"/>
        <v>0</v>
      </c>
    </row>
    <row r="1322" spans="1:12" x14ac:dyDescent="0.25">
      <c r="A1322" s="46">
        <f t="shared" si="159"/>
        <v>12</v>
      </c>
      <c r="B1322" s="46" t="s">
        <v>1880</v>
      </c>
      <c r="C1322" s="190">
        <v>4399.7</v>
      </c>
      <c r="D1322" s="48"/>
      <c r="E1322" s="49"/>
      <c r="F1322" s="46">
        <f t="shared" si="154"/>
        <v>4399.7</v>
      </c>
      <c r="G1322" s="93"/>
      <c r="H1322" s="135">
        <f t="shared" si="155"/>
        <v>0</v>
      </c>
      <c r="I1322" s="43">
        <f t="shared" si="156"/>
        <v>0</v>
      </c>
      <c r="J1322" s="43"/>
      <c r="K1322" s="135">
        <f t="shared" si="157"/>
        <v>0</v>
      </c>
      <c r="L1322" s="82">
        <f t="shared" si="158"/>
        <v>0</v>
      </c>
    </row>
    <row r="1323" spans="1:12" x14ac:dyDescent="0.25">
      <c r="A1323" s="46">
        <f t="shared" si="159"/>
        <v>13</v>
      </c>
      <c r="B1323" s="46" t="s">
        <v>1514</v>
      </c>
      <c r="C1323" s="190">
        <v>4393.8999999999996</v>
      </c>
      <c r="D1323" s="48"/>
      <c r="E1323" s="49"/>
      <c r="F1323" s="46">
        <f t="shared" si="154"/>
        <v>4393.8999999999996</v>
      </c>
      <c r="G1323" s="93"/>
      <c r="H1323" s="135">
        <f t="shared" si="155"/>
        <v>0</v>
      </c>
      <c r="I1323" s="43">
        <f t="shared" si="156"/>
        <v>0</v>
      </c>
      <c r="J1323" s="43"/>
      <c r="K1323" s="135">
        <f t="shared" si="157"/>
        <v>0</v>
      </c>
      <c r="L1323" s="82">
        <f t="shared" si="158"/>
        <v>0</v>
      </c>
    </row>
    <row r="1324" spans="1:12" x14ac:dyDescent="0.25">
      <c r="A1324" s="46">
        <f t="shared" si="159"/>
        <v>14</v>
      </c>
      <c r="B1324" s="46" t="s">
        <v>1515</v>
      </c>
      <c r="C1324" s="190">
        <v>13614.8</v>
      </c>
      <c r="D1324" s="48"/>
      <c r="E1324" s="49">
        <v>2083.39</v>
      </c>
      <c r="F1324" s="46">
        <f t="shared" si="154"/>
        <v>15698.189999999999</v>
      </c>
      <c r="G1324" s="93"/>
      <c r="H1324" s="135">
        <f t="shared" si="155"/>
        <v>0</v>
      </c>
      <c r="I1324" s="43">
        <f t="shared" si="156"/>
        <v>0</v>
      </c>
      <c r="J1324" s="43"/>
      <c r="K1324" s="135">
        <f t="shared" si="157"/>
        <v>0</v>
      </c>
      <c r="L1324" s="82">
        <f t="shared" si="158"/>
        <v>0</v>
      </c>
    </row>
    <row r="1325" spans="1:12" x14ac:dyDescent="0.25">
      <c r="A1325" s="46">
        <f t="shared" si="159"/>
        <v>15</v>
      </c>
      <c r="B1325" s="46" t="s">
        <v>1516</v>
      </c>
      <c r="C1325" s="190">
        <v>3086.6</v>
      </c>
      <c r="D1325" s="48"/>
      <c r="E1325" s="49"/>
      <c r="F1325" s="46">
        <f t="shared" si="154"/>
        <v>3086.6</v>
      </c>
      <c r="G1325" s="93"/>
      <c r="H1325" s="135">
        <f t="shared" si="155"/>
        <v>0</v>
      </c>
      <c r="I1325" s="43">
        <f t="shared" si="156"/>
        <v>0</v>
      </c>
      <c r="J1325" s="43"/>
      <c r="K1325" s="135">
        <f t="shared" si="157"/>
        <v>0</v>
      </c>
      <c r="L1325" s="82">
        <f t="shared" si="158"/>
        <v>0</v>
      </c>
    </row>
    <row r="1326" spans="1:12" x14ac:dyDescent="0.25">
      <c r="A1326" s="46">
        <f t="shared" si="159"/>
        <v>16</v>
      </c>
      <c r="B1326" s="46" t="s">
        <v>1517</v>
      </c>
      <c r="C1326" s="190">
        <v>3011.7</v>
      </c>
      <c r="D1326" s="48"/>
      <c r="E1326" s="49"/>
      <c r="F1326" s="46">
        <f t="shared" si="154"/>
        <v>3011.7</v>
      </c>
      <c r="G1326" s="93"/>
      <c r="H1326" s="135">
        <f t="shared" si="155"/>
        <v>0</v>
      </c>
      <c r="I1326" s="43">
        <f t="shared" si="156"/>
        <v>0</v>
      </c>
      <c r="J1326" s="43"/>
      <c r="K1326" s="135">
        <f t="shared" si="157"/>
        <v>0</v>
      </c>
      <c r="L1326" s="82">
        <f t="shared" si="158"/>
        <v>0</v>
      </c>
    </row>
    <row r="1327" spans="1:12" x14ac:dyDescent="0.25">
      <c r="A1327" s="46">
        <f t="shared" si="159"/>
        <v>17</v>
      </c>
      <c r="B1327" s="46" t="s">
        <v>1518</v>
      </c>
      <c r="C1327" s="190">
        <v>4401.5</v>
      </c>
      <c r="D1327" s="48"/>
      <c r="E1327" s="49"/>
      <c r="F1327" s="46">
        <f t="shared" si="154"/>
        <v>4401.5</v>
      </c>
      <c r="G1327" s="93"/>
      <c r="H1327" s="135">
        <f t="shared" si="155"/>
        <v>0</v>
      </c>
      <c r="I1327" s="43">
        <f t="shared" si="156"/>
        <v>0</v>
      </c>
      <c r="J1327" s="43"/>
      <c r="K1327" s="135">
        <f t="shared" si="157"/>
        <v>0</v>
      </c>
      <c r="L1327" s="82">
        <f t="shared" si="158"/>
        <v>0</v>
      </c>
    </row>
    <row r="1328" spans="1:12" x14ac:dyDescent="0.25">
      <c r="A1328" s="46">
        <f t="shared" si="159"/>
        <v>18</v>
      </c>
      <c r="B1328" s="46" t="s">
        <v>1519</v>
      </c>
      <c r="C1328" s="190">
        <v>4380.8999999999996</v>
      </c>
      <c r="D1328" s="48"/>
      <c r="E1328" s="49"/>
      <c r="F1328" s="46">
        <f t="shared" si="154"/>
        <v>4380.8999999999996</v>
      </c>
      <c r="G1328" s="93"/>
      <c r="H1328" s="135">
        <f t="shared" si="155"/>
        <v>0</v>
      </c>
      <c r="I1328" s="43">
        <f t="shared" si="156"/>
        <v>0</v>
      </c>
      <c r="J1328" s="43"/>
      <c r="K1328" s="135">
        <f t="shared" si="157"/>
        <v>0</v>
      </c>
      <c r="L1328" s="82">
        <f t="shared" si="158"/>
        <v>0</v>
      </c>
    </row>
    <row r="1329" spans="1:12" x14ac:dyDescent="0.25">
      <c r="A1329" s="46">
        <f t="shared" si="159"/>
        <v>19</v>
      </c>
      <c r="B1329" s="46" t="s">
        <v>1521</v>
      </c>
      <c r="C1329" s="190">
        <v>9529.6</v>
      </c>
      <c r="D1329" s="48"/>
      <c r="E1329" s="49">
        <v>1865.5</v>
      </c>
      <c r="F1329" s="46">
        <f t="shared" si="154"/>
        <v>11395.1</v>
      </c>
      <c r="G1329" s="93"/>
      <c r="H1329" s="135">
        <f t="shared" si="155"/>
        <v>0</v>
      </c>
      <c r="I1329" s="43">
        <f t="shared" si="156"/>
        <v>0</v>
      </c>
      <c r="J1329" s="43"/>
      <c r="K1329" s="135">
        <f t="shared" si="157"/>
        <v>0</v>
      </c>
      <c r="L1329" s="82">
        <f t="shared" si="158"/>
        <v>0</v>
      </c>
    </row>
    <row r="1330" spans="1:12" x14ac:dyDescent="0.25">
      <c r="A1330" s="46">
        <f t="shared" si="159"/>
        <v>20</v>
      </c>
      <c r="B1330" s="46" t="s">
        <v>1522</v>
      </c>
      <c r="C1330" s="190">
        <v>5840.7</v>
      </c>
      <c r="D1330" s="48"/>
      <c r="E1330" s="49"/>
      <c r="F1330" s="46">
        <f t="shared" si="154"/>
        <v>5840.7</v>
      </c>
      <c r="G1330" s="93"/>
      <c r="H1330" s="135">
        <f t="shared" si="155"/>
        <v>0</v>
      </c>
      <c r="I1330" s="43">
        <f t="shared" si="156"/>
        <v>0</v>
      </c>
      <c r="J1330" s="43"/>
      <c r="K1330" s="135">
        <f t="shared" si="157"/>
        <v>0</v>
      </c>
      <c r="L1330" s="82">
        <f t="shared" si="158"/>
        <v>0</v>
      </c>
    </row>
    <row r="1331" spans="1:12" x14ac:dyDescent="0.25">
      <c r="A1331" s="46">
        <f t="shared" si="159"/>
        <v>21</v>
      </c>
      <c r="B1331" s="46" t="s">
        <v>1523</v>
      </c>
      <c r="C1331" s="190">
        <v>6026.6</v>
      </c>
      <c r="D1331" s="48"/>
      <c r="E1331" s="49"/>
      <c r="F1331" s="46">
        <f t="shared" si="154"/>
        <v>6026.6</v>
      </c>
      <c r="G1331" s="93"/>
      <c r="H1331" s="135">
        <f t="shared" si="155"/>
        <v>0</v>
      </c>
      <c r="I1331" s="43">
        <f t="shared" si="156"/>
        <v>0</v>
      </c>
      <c r="J1331" s="43"/>
      <c r="K1331" s="135">
        <f t="shared" si="157"/>
        <v>0</v>
      </c>
      <c r="L1331" s="82">
        <f t="shared" si="158"/>
        <v>0</v>
      </c>
    </row>
    <row r="1332" spans="1:12" x14ac:dyDescent="0.25">
      <c r="A1332" s="46">
        <f t="shared" si="159"/>
        <v>22</v>
      </c>
      <c r="B1332" s="46" t="s">
        <v>1524</v>
      </c>
      <c r="C1332" s="190">
        <v>5850.8</v>
      </c>
      <c r="D1332" s="48"/>
      <c r="E1332" s="49"/>
      <c r="F1332" s="46">
        <f t="shared" si="154"/>
        <v>5850.8</v>
      </c>
      <c r="G1332" s="93"/>
      <c r="H1332" s="135">
        <f t="shared" si="155"/>
        <v>0</v>
      </c>
      <c r="I1332" s="43">
        <f t="shared" si="156"/>
        <v>0</v>
      </c>
      <c r="J1332" s="43"/>
      <c r="K1332" s="135">
        <f t="shared" si="157"/>
        <v>0</v>
      </c>
      <c r="L1332" s="82">
        <f t="shared" si="158"/>
        <v>0</v>
      </c>
    </row>
    <row r="1333" spans="1:12" x14ac:dyDescent="0.25">
      <c r="A1333" s="46">
        <f t="shared" si="159"/>
        <v>23</v>
      </c>
      <c r="B1333" s="46" t="s">
        <v>1525</v>
      </c>
      <c r="C1333" s="190">
        <v>7972.6</v>
      </c>
      <c r="D1333" s="48"/>
      <c r="E1333" s="49"/>
      <c r="F1333" s="46">
        <f t="shared" si="154"/>
        <v>7972.6</v>
      </c>
      <c r="G1333" s="93"/>
      <c r="H1333" s="135">
        <f t="shared" si="155"/>
        <v>0</v>
      </c>
      <c r="I1333" s="43">
        <f t="shared" si="156"/>
        <v>0</v>
      </c>
      <c r="J1333" s="43"/>
      <c r="K1333" s="135">
        <f t="shared" si="157"/>
        <v>0</v>
      </c>
      <c r="L1333" s="82">
        <f t="shared" si="158"/>
        <v>0</v>
      </c>
    </row>
    <row r="1334" spans="1:12" x14ac:dyDescent="0.25">
      <c r="A1334" s="46">
        <f t="shared" si="159"/>
        <v>24</v>
      </c>
      <c r="B1334" s="46" t="s">
        <v>1526</v>
      </c>
      <c r="C1334" s="190">
        <v>4276.3</v>
      </c>
      <c r="D1334" s="48"/>
      <c r="E1334" s="49"/>
      <c r="F1334" s="46">
        <f t="shared" si="154"/>
        <v>4276.3</v>
      </c>
      <c r="G1334" s="93"/>
      <c r="H1334" s="135">
        <f t="shared" si="155"/>
        <v>0</v>
      </c>
      <c r="I1334" s="43">
        <f t="shared" si="156"/>
        <v>0</v>
      </c>
      <c r="J1334" s="43"/>
      <c r="K1334" s="135">
        <f t="shared" si="157"/>
        <v>0</v>
      </c>
      <c r="L1334" s="82">
        <f t="shared" si="158"/>
        <v>0</v>
      </c>
    </row>
    <row r="1335" spans="1:12" x14ac:dyDescent="0.25">
      <c r="A1335" s="46">
        <f t="shared" si="159"/>
        <v>25</v>
      </c>
      <c r="B1335" s="46" t="s">
        <v>1527</v>
      </c>
      <c r="C1335" s="190">
        <v>4367.5</v>
      </c>
      <c r="D1335" s="48"/>
      <c r="E1335" s="49"/>
      <c r="F1335" s="46">
        <f t="shared" si="154"/>
        <v>4367.5</v>
      </c>
      <c r="G1335" s="93"/>
      <c r="H1335" s="135">
        <f t="shared" si="155"/>
        <v>0</v>
      </c>
      <c r="I1335" s="43">
        <f t="shared" si="156"/>
        <v>0</v>
      </c>
      <c r="J1335" s="43"/>
      <c r="K1335" s="135">
        <f t="shared" si="157"/>
        <v>0</v>
      </c>
      <c r="L1335" s="82">
        <f t="shared" si="158"/>
        <v>0</v>
      </c>
    </row>
    <row r="1336" spans="1:12" x14ac:dyDescent="0.25">
      <c r="A1336" s="46">
        <f t="shared" si="159"/>
        <v>26</v>
      </c>
      <c r="B1336" s="46" t="s">
        <v>1528</v>
      </c>
      <c r="C1336" s="190">
        <v>4175.8999999999996</v>
      </c>
      <c r="D1336" s="48"/>
      <c r="E1336" s="49"/>
      <c r="F1336" s="46">
        <f t="shared" si="154"/>
        <v>4175.8999999999996</v>
      </c>
      <c r="G1336" s="93"/>
      <c r="H1336" s="135">
        <f t="shared" si="155"/>
        <v>0</v>
      </c>
      <c r="I1336" s="43">
        <f t="shared" si="156"/>
        <v>0</v>
      </c>
      <c r="J1336" s="43"/>
      <c r="K1336" s="135">
        <f t="shared" si="157"/>
        <v>0</v>
      </c>
      <c r="L1336" s="82">
        <f t="shared" si="158"/>
        <v>0</v>
      </c>
    </row>
    <row r="1337" spans="1:12" x14ac:dyDescent="0.25">
      <c r="A1337" s="46">
        <f t="shared" si="159"/>
        <v>27</v>
      </c>
      <c r="B1337" s="46" t="s">
        <v>1529</v>
      </c>
      <c r="C1337" s="190">
        <v>12124</v>
      </c>
      <c r="D1337" s="48"/>
      <c r="E1337" s="49">
        <v>87.2</v>
      </c>
      <c r="F1337" s="46">
        <f t="shared" si="154"/>
        <v>12211.2</v>
      </c>
      <c r="G1337" s="93"/>
      <c r="H1337" s="135">
        <f t="shared" si="155"/>
        <v>0</v>
      </c>
      <c r="I1337" s="43">
        <f t="shared" si="156"/>
        <v>0</v>
      </c>
      <c r="J1337" s="43"/>
      <c r="K1337" s="135">
        <f t="shared" si="157"/>
        <v>0</v>
      </c>
      <c r="L1337" s="82">
        <f t="shared" si="158"/>
        <v>0</v>
      </c>
    </row>
    <row r="1338" spans="1:12" x14ac:dyDescent="0.25">
      <c r="A1338" s="46">
        <f t="shared" si="159"/>
        <v>28</v>
      </c>
      <c r="B1338" s="46" t="s">
        <v>1530</v>
      </c>
      <c r="C1338" s="190">
        <v>5787.7</v>
      </c>
      <c r="D1338" s="48"/>
      <c r="E1338" s="49"/>
      <c r="F1338" s="46">
        <f t="shared" si="154"/>
        <v>5787.7</v>
      </c>
      <c r="G1338" s="93"/>
      <c r="H1338" s="135">
        <f t="shared" si="155"/>
        <v>0</v>
      </c>
      <c r="I1338" s="43">
        <f t="shared" si="156"/>
        <v>0</v>
      </c>
      <c r="J1338" s="43"/>
      <c r="K1338" s="135">
        <f t="shared" si="157"/>
        <v>0</v>
      </c>
      <c r="L1338" s="82">
        <f t="shared" si="158"/>
        <v>0</v>
      </c>
    </row>
    <row r="1339" spans="1:12" x14ac:dyDescent="0.25">
      <c r="A1339" s="46">
        <f t="shared" si="159"/>
        <v>29</v>
      </c>
      <c r="B1339" s="46" t="s">
        <v>1531</v>
      </c>
      <c r="C1339" s="190">
        <v>4389.3999999999996</v>
      </c>
      <c r="D1339" s="48"/>
      <c r="E1339" s="49"/>
      <c r="F1339" s="46">
        <f t="shared" si="154"/>
        <v>4389.3999999999996</v>
      </c>
      <c r="G1339" s="93"/>
      <c r="H1339" s="135">
        <f t="shared" si="155"/>
        <v>0</v>
      </c>
      <c r="I1339" s="43">
        <f t="shared" si="156"/>
        <v>0</v>
      </c>
      <c r="J1339" s="43"/>
      <c r="K1339" s="135">
        <f t="shared" ref="K1339:K1357" si="160">G1339*408.88</f>
        <v>0</v>
      </c>
      <c r="L1339" s="82">
        <f t="shared" ref="L1339:L1358" si="161">(H1339+I1339+J1339+K1339)/F1339</f>
        <v>0</v>
      </c>
    </row>
    <row r="1340" spans="1:12" x14ac:dyDescent="0.25">
      <c r="A1340" s="46">
        <f t="shared" si="159"/>
        <v>30</v>
      </c>
      <c r="B1340" s="46" t="s">
        <v>1881</v>
      </c>
      <c r="C1340" s="190">
        <v>4397.2</v>
      </c>
      <c r="D1340" s="48"/>
      <c r="E1340" s="49"/>
      <c r="F1340" s="46">
        <f t="shared" si="154"/>
        <v>4397.2</v>
      </c>
      <c r="G1340" s="93"/>
      <c r="H1340" s="135">
        <f t="shared" si="155"/>
        <v>0</v>
      </c>
      <c r="I1340" s="43">
        <f t="shared" si="156"/>
        <v>0</v>
      </c>
      <c r="J1340" s="43"/>
      <c r="K1340" s="135">
        <f t="shared" si="160"/>
        <v>0</v>
      </c>
      <c r="L1340" s="82">
        <f t="shared" si="161"/>
        <v>0</v>
      </c>
    </row>
    <row r="1341" spans="1:12" x14ac:dyDescent="0.25">
      <c r="A1341" s="46">
        <f t="shared" si="159"/>
        <v>31</v>
      </c>
      <c r="B1341" s="46" t="s">
        <v>1532</v>
      </c>
      <c r="C1341" s="190">
        <v>4374.3999999999996</v>
      </c>
      <c r="D1341" s="48"/>
      <c r="E1341" s="49"/>
      <c r="F1341" s="46">
        <f t="shared" si="154"/>
        <v>4374.3999999999996</v>
      </c>
      <c r="G1341" s="93"/>
      <c r="H1341" s="135">
        <f t="shared" si="155"/>
        <v>0</v>
      </c>
      <c r="I1341" s="43">
        <f t="shared" si="156"/>
        <v>0</v>
      </c>
      <c r="J1341" s="43"/>
      <c r="K1341" s="135">
        <f t="shared" si="160"/>
        <v>0</v>
      </c>
      <c r="L1341" s="82">
        <f t="shared" si="161"/>
        <v>0</v>
      </c>
    </row>
    <row r="1342" spans="1:12" x14ac:dyDescent="0.25">
      <c r="A1342" s="46">
        <f t="shared" si="159"/>
        <v>32</v>
      </c>
      <c r="B1342" s="46" t="s">
        <v>0</v>
      </c>
      <c r="C1342" s="190">
        <v>5726.2</v>
      </c>
      <c r="D1342" s="48"/>
      <c r="E1342" s="49"/>
      <c r="F1342" s="46">
        <f t="shared" si="154"/>
        <v>5726.2</v>
      </c>
      <c r="G1342" s="93"/>
      <c r="H1342" s="135">
        <f t="shared" si="155"/>
        <v>0</v>
      </c>
      <c r="I1342" s="43">
        <f t="shared" si="156"/>
        <v>0</v>
      </c>
      <c r="J1342" s="43"/>
      <c r="K1342" s="135">
        <f t="shared" si="160"/>
        <v>0</v>
      </c>
      <c r="L1342" s="82">
        <f t="shared" si="161"/>
        <v>0</v>
      </c>
    </row>
    <row r="1343" spans="1:12" x14ac:dyDescent="0.25">
      <c r="A1343" s="46">
        <f t="shared" si="159"/>
        <v>33</v>
      </c>
      <c r="B1343" s="46" t="s">
        <v>1</v>
      </c>
      <c r="C1343" s="190">
        <v>16363.4</v>
      </c>
      <c r="D1343" s="48">
        <v>254.1</v>
      </c>
      <c r="E1343" s="49">
        <v>876.7</v>
      </c>
      <c r="F1343" s="46">
        <f t="shared" si="154"/>
        <v>17494.2</v>
      </c>
      <c r="G1343" s="93"/>
      <c r="H1343" s="135">
        <f t="shared" si="155"/>
        <v>0</v>
      </c>
      <c r="I1343" s="43">
        <f t="shared" si="156"/>
        <v>0</v>
      </c>
      <c r="J1343" s="43"/>
      <c r="K1343" s="135">
        <f t="shared" si="160"/>
        <v>0</v>
      </c>
      <c r="L1343" s="82">
        <f t="shared" si="161"/>
        <v>0</v>
      </c>
    </row>
    <row r="1344" spans="1:12" x14ac:dyDescent="0.25">
      <c r="A1344" s="46">
        <f t="shared" si="159"/>
        <v>34</v>
      </c>
      <c r="B1344" s="46" t="s">
        <v>2</v>
      </c>
      <c r="C1344" s="190">
        <v>20325.400000000001</v>
      </c>
      <c r="D1344" s="48"/>
      <c r="E1344" s="49">
        <v>72.400000000000006</v>
      </c>
      <c r="F1344" s="46">
        <f t="shared" si="154"/>
        <v>20397.800000000003</v>
      </c>
      <c r="G1344" s="93"/>
      <c r="H1344" s="135">
        <f t="shared" si="155"/>
        <v>0</v>
      </c>
      <c r="I1344" s="43">
        <f t="shared" si="156"/>
        <v>0</v>
      </c>
      <c r="J1344" s="43"/>
      <c r="K1344" s="135">
        <f t="shared" si="160"/>
        <v>0</v>
      </c>
      <c r="L1344" s="82">
        <f t="shared" si="161"/>
        <v>0</v>
      </c>
    </row>
    <row r="1345" spans="1:12" x14ac:dyDescent="0.25">
      <c r="A1345" s="46">
        <f t="shared" si="159"/>
        <v>35</v>
      </c>
      <c r="B1345" s="46" t="s">
        <v>3</v>
      </c>
      <c r="C1345" s="190">
        <v>3233.5</v>
      </c>
      <c r="D1345" s="48"/>
      <c r="E1345" s="49"/>
      <c r="F1345" s="46">
        <f t="shared" si="154"/>
        <v>3233.5</v>
      </c>
      <c r="G1345" s="93"/>
      <c r="H1345" s="135">
        <f t="shared" si="155"/>
        <v>0</v>
      </c>
      <c r="I1345" s="43">
        <f t="shared" si="156"/>
        <v>0</v>
      </c>
      <c r="J1345" s="43"/>
      <c r="K1345" s="135">
        <f t="shared" si="160"/>
        <v>0</v>
      </c>
      <c r="L1345" s="82">
        <f t="shared" si="161"/>
        <v>0</v>
      </c>
    </row>
    <row r="1346" spans="1:12" x14ac:dyDescent="0.25">
      <c r="A1346" s="46">
        <f t="shared" si="159"/>
        <v>36</v>
      </c>
      <c r="B1346" s="46" t="s">
        <v>4</v>
      </c>
      <c r="C1346" s="190">
        <v>6170.7</v>
      </c>
      <c r="D1346" s="48"/>
      <c r="E1346" s="49"/>
      <c r="F1346" s="46">
        <f t="shared" si="154"/>
        <v>6170.7</v>
      </c>
      <c r="G1346" s="93"/>
      <c r="H1346" s="135">
        <f t="shared" si="155"/>
        <v>0</v>
      </c>
      <c r="I1346" s="43">
        <f t="shared" si="156"/>
        <v>0</v>
      </c>
      <c r="J1346" s="43"/>
      <c r="K1346" s="135">
        <f t="shared" si="160"/>
        <v>0</v>
      </c>
      <c r="L1346" s="82">
        <f t="shared" si="161"/>
        <v>0</v>
      </c>
    </row>
    <row r="1347" spans="1:12" x14ac:dyDescent="0.25">
      <c r="A1347" s="46">
        <f t="shared" si="159"/>
        <v>37</v>
      </c>
      <c r="B1347" s="46" t="s">
        <v>5</v>
      </c>
      <c r="C1347" s="190">
        <v>2571</v>
      </c>
      <c r="D1347" s="48"/>
      <c r="E1347" s="49">
        <v>379</v>
      </c>
      <c r="F1347" s="46">
        <f t="shared" si="154"/>
        <v>2950</v>
      </c>
      <c r="G1347" s="93"/>
      <c r="H1347" s="135">
        <f t="shared" si="155"/>
        <v>0</v>
      </c>
      <c r="I1347" s="43">
        <f t="shared" si="156"/>
        <v>0</v>
      </c>
      <c r="J1347" s="43"/>
      <c r="K1347" s="135">
        <f t="shared" si="160"/>
        <v>0</v>
      </c>
      <c r="L1347" s="82">
        <f t="shared" si="161"/>
        <v>0</v>
      </c>
    </row>
    <row r="1348" spans="1:12" x14ac:dyDescent="0.25">
      <c r="A1348" s="46">
        <f t="shared" si="159"/>
        <v>38</v>
      </c>
      <c r="B1348" s="46" t="s">
        <v>6</v>
      </c>
      <c r="C1348" s="190">
        <v>4446</v>
      </c>
      <c r="D1348" s="48"/>
      <c r="E1348" s="49">
        <v>135.1</v>
      </c>
      <c r="F1348" s="46">
        <f t="shared" si="154"/>
        <v>4581.1000000000004</v>
      </c>
      <c r="G1348" s="93"/>
      <c r="H1348" s="135">
        <f t="shared" si="155"/>
        <v>0</v>
      </c>
      <c r="I1348" s="43">
        <f t="shared" si="156"/>
        <v>0</v>
      </c>
      <c r="J1348" s="43"/>
      <c r="K1348" s="135">
        <f t="shared" si="160"/>
        <v>0</v>
      </c>
      <c r="L1348" s="82">
        <f t="shared" si="161"/>
        <v>0</v>
      </c>
    </row>
    <row r="1349" spans="1:12" x14ac:dyDescent="0.25">
      <c r="A1349" s="46">
        <f t="shared" si="159"/>
        <v>39</v>
      </c>
      <c r="B1349" s="46" t="s">
        <v>7</v>
      </c>
      <c r="C1349" s="190">
        <v>2571.8000000000002</v>
      </c>
      <c r="D1349" s="48"/>
      <c r="E1349" s="49"/>
      <c r="F1349" s="46">
        <f t="shared" si="154"/>
        <v>2571.8000000000002</v>
      </c>
      <c r="G1349" s="93"/>
      <c r="H1349" s="135">
        <f t="shared" si="155"/>
        <v>0</v>
      </c>
      <c r="I1349" s="43">
        <f t="shared" si="156"/>
        <v>0</v>
      </c>
      <c r="J1349" s="43"/>
      <c r="K1349" s="135">
        <f t="shared" si="160"/>
        <v>0</v>
      </c>
      <c r="L1349" s="82">
        <f t="shared" si="161"/>
        <v>0</v>
      </c>
    </row>
    <row r="1350" spans="1:12" x14ac:dyDescent="0.25">
      <c r="A1350" s="46">
        <f t="shared" si="159"/>
        <v>40</v>
      </c>
      <c r="B1350" s="46" t="s">
        <v>8</v>
      </c>
      <c r="C1350" s="190">
        <v>4089.4</v>
      </c>
      <c r="D1350" s="48"/>
      <c r="E1350" s="49"/>
      <c r="F1350" s="46">
        <f t="shared" si="154"/>
        <v>4089.4</v>
      </c>
      <c r="G1350" s="93"/>
      <c r="H1350" s="135">
        <f t="shared" si="155"/>
        <v>0</v>
      </c>
      <c r="I1350" s="43">
        <f t="shared" si="156"/>
        <v>0</v>
      </c>
      <c r="J1350" s="43"/>
      <c r="K1350" s="135">
        <f t="shared" si="160"/>
        <v>0</v>
      </c>
      <c r="L1350" s="82">
        <f t="shared" si="161"/>
        <v>0</v>
      </c>
    </row>
    <row r="1351" spans="1:12" x14ac:dyDescent="0.25">
      <c r="A1351" s="46">
        <f t="shared" si="159"/>
        <v>41</v>
      </c>
      <c r="B1351" s="46" t="s">
        <v>9</v>
      </c>
      <c r="C1351" s="190">
        <v>4079.1</v>
      </c>
      <c r="D1351" s="48"/>
      <c r="E1351" s="49"/>
      <c r="F1351" s="46">
        <f t="shared" si="154"/>
        <v>4079.1</v>
      </c>
      <c r="G1351" s="93"/>
      <c r="H1351" s="135">
        <f t="shared" si="155"/>
        <v>0</v>
      </c>
      <c r="I1351" s="43">
        <f t="shared" si="156"/>
        <v>0</v>
      </c>
      <c r="J1351" s="43"/>
      <c r="K1351" s="135">
        <f t="shared" si="160"/>
        <v>0</v>
      </c>
      <c r="L1351" s="82">
        <f t="shared" si="161"/>
        <v>0</v>
      </c>
    </row>
    <row r="1352" spans="1:12" x14ac:dyDescent="0.25">
      <c r="A1352" s="46">
        <f t="shared" si="159"/>
        <v>42</v>
      </c>
      <c r="B1352" s="46" t="s">
        <v>1882</v>
      </c>
      <c r="C1352" s="190">
        <v>8506.9</v>
      </c>
      <c r="D1352" s="48"/>
      <c r="E1352" s="49"/>
      <c r="F1352" s="46">
        <f t="shared" si="154"/>
        <v>8506.9</v>
      </c>
      <c r="G1352" s="93"/>
      <c r="H1352" s="135">
        <f t="shared" si="155"/>
        <v>0</v>
      </c>
      <c r="I1352" s="43">
        <f t="shared" si="156"/>
        <v>0</v>
      </c>
      <c r="J1352" s="43"/>
      <c r="K1352" s="135">
        <f t="shared" si="160"/>
        <v>0</v>
      </c>
      <c r="L1352" s="82">
        <f t="shared" si="161"/>
        <v>0</v>
      </c>
    </row>
    <row r="1353" spans="1:12" x14ac:dyDescent="0.25">
      <c r="A1353" s="46">
        <f t="shared" si="159"/>
        <v>43</v>
      </c>
      <c r="B1353" s="46" t="s">
        <v>500</v>
      </c>
      <c r="C1353" s="190">
        <v>1934.1</v>
      </c>
      <c r="D1353" s="48"/>
      <c r="E1353" s="49">
        <v>1212.4000000000001</v>
      </c>
      <c r="F1353" s="46">
        <f t="shared" si="154"/>
        <v>3146.5</v>
      </c>
      <c r="G1353" s="93"/>
      <c r="H1353" s="135">
        <f t="shared" si="155"/>
        <v>0</v>
      </c>
      <c r="I1353" s="43">
        <f t="shared" si="156"/>
        <v>0</v>
      </c>
      <c r="J1353" s="43"/>
      <c r="K1353" s="135">
        <f t="shared" si="160"/>
        <v>0</v>
      </c>
      <c r="L1353" s="82">
        <f t="shared" si="161"/>
        <v>0</v>
      </c>
    </row>
    <row r="1354" spans="1:12" x14ac:dyDescent="0.25">
      <c r="A1354" s="46">
        <f t="shared" si="159"/>
        <v>44</v>
      </c>
      <c r="B1354" s="46" t="s">
        <v>501</v>
      </c>
      <c r="C1354" s="190">
        <v>4269.5</v>
      </c>
      <c r="D1354" s="48"/>
      <c r="E1354" s="49">
        <v>538</v>
      </c>
      <c r="F1354" s="46">
        <f t="shared" si="154"/>
        <v>4807.5</v>
      </c>
      <c r="G1354" s="93"/>
      <c r="H1354" s="135">
        <f t="shared" si="155"/>
        <v>0</v>
      </c>
      <c r="I1354" s="43">
        <f t="shared" si="156"/>
        <v>0</v>
      </c>
      <c r="J1354" s="43"/>
      <c r="K1354" s="135">
        <f t="shared" si="160"/>
        <v>0</v>
      </c>
      <c r="L1354" s="82">
        <f t="shared" si="161"/>
        <v>0</v>
      </c>
    </row>
    <row r="1355" spans="1:12" x14ac:dyDescent="0.25">
      <c r="A1355" s="46">
        <f t="shared" si="159"/>
        <v>45</v>
      </c>
      <c r="B1355" s="98" t="s">
        <v>2102</v>
      </c>
      <c r="C1355" s="190">
        <v>4095</v>
      </c>
      <c r="D1355" s="48"/>
      <c r="E1355" s="49"/>
      <c r="F1355" s="46">
        <f t="shared" si="154"/>
        <v>4095</v>
      </c>
      <c r="G1355" s="93"/>
      <c r="H1355" s="135">
        <f t="shared" si="155"/>
        <v>0</v>
      </c>
      <c r="I1355" s="43">
        <f t="shared" si="156"/>
        <v>0</v>
      </c>
      <c r="J1355" s="43"/>
      <c r="K1355" s="135">
        <f t="shared" si="160"/>
        <v>0</v>
      </c>
      <c r="L1355" s="82">
        <f t="shared" si="161"/>
        <v>0</v>
      </c>
    </row>
    <row r="1356" spans="1:12" s="102" customFormat="1" x14ac:dyDescent="0.25">
      <c r="A1356" s="46">
        <f t="shared" si="159"/>
        <v>46</v>
      </c>
      <c r="B1356" s="99" t="s">
        <v>1209</v>
      </c>
      <c r="C1356" s="190">
        <v>15885</v>
      </c>
      <c r="D1356" s="48"/>
      <c r="E1356" s="49">
        <v>238.9</v>
      </c>
      <c r="F1356" s="46">
        <v>16123.9</v>
      </c>
      <c r="G1356" s="132"/>
      <c r="H1356" s="148">
        <f t="shared" si="155"/>
        <v>0</v>
      </c>
      <c r="I1356" s="100">
        <f t="shared" si="156"/>
        <v>0</v>
      </c>
      <c r="J1356" s="43"/>
      <c r="K1356" s="148">
        <f t="shared" si="160"/>
        <v>0</v>
      </c>
      <c r="L1356" s="149">
        <f t="shared" si="161"/>
        <v>0</v>
      </c>
    </row>
    <row r="1357" spans="1:12" ht="13.5" customHeight="1" x14ac:dyDescent="0.25">
      <c r="A1357" s="46">
        <f t="shared" si="159"/>
        <v>47</v>
      </c>
      <c r="B1357" s="98" t="s">
        <v>1641</v>
      </c>
      <c r="C1357" s="190">
        <v>3468</v>
      </c>
      <c r="D1357" s="48"/>
      <c r="E1357" s="49"/>
      <c r="F1357" s="46">
        <f t="shared" si="154"/>
        <v>3468</v>
      </c>
      <c r="G1357" s="93"/>
      <c r="H1357" s="135">
        <f t="shared" si="155"/>
        <v>0</v>
      </c>
      <c r="I1357" s="43">
        <f t="shared" si="156"/>
        <v>0</v>
      </c>
      <c r="J1357" s="43"/>
      <c r="K1357" s="135">
        <f t="shared" si="160"/>
        <v>0</v>
      </c>
      <c r="L1357" s="82">
        <f t="shared" si="161"/>
        <v>0</v>
      </c>
    </row>
    <row r="1358" spans="1:12" ht="13" x14ac:dyDescent="0.3">
      <c r="A1358" s="46"/>
      <c r="B1358" s="77" t="s">
        <v>1203</v>
      </c>
      <c r="C1358" s="142">
        <f t="shared" ref="C1358:K1358" si="162">SUM(C1311:C1357)</f>
        <v>280504.5</v>
      </c>
      <c r="D1358" s="142">
        <f t="shared" si="162"/>
        <v>815.1</v>
      </c>
      <c r="E1358" s="142">
        <f t="shared" si="162"/>
        <v>10306.989999999998</v>
      </c>
      <c r="F1358" s="142">
        <f t="shared" si="162"/>
        <v>291626.59000000008</v>
      </c>
      <c r="G1358" s="142">
        <f t="shared" si="162"/>
        <v>0</v>
      </c>
      <c r="H1358" s="142">
        <f t="shared" si="162"/>
        <v>0</v>
      </c>
      <c r="I1358" s="142">
        <f t="shared" si="162"/>
        <v>0</v>
      </c>
      <c r="J1358" s="142">
        <f t="shared" si="162"/>
        <v>0</v>
      </c>
      <c r="K1358" s="142">
        <f t="shared" si="162"/>
        <v>0</v>
      </c>
      <c r="L1358" s="147">
        <f t="shared" si="161"/>
        <v>0</v>
      </c>
    </row>
    <row r="1359" spans="1:12" x14ac:dyDescent="0.25">
      <c r="A1359" s="528" t="s">
        <v>1883</v>
      </c>
      <c r="B1359" s="528"/>
      <c r="C1359" s="528"/>
      <c r="D1359" s="528"/>
      <c r="E1359" s="528"/>
      <c r="F1359" s="528"/>
      <c r="G1359" s="528"/>
      <c r="H1359" s="528"/>
      <c r="I1359" s="528"/>
      <c r="J1359" s="528"/>
      <c r="K1359" s="528"/>
      <c r="L1359" s="528"/>
    </row>
    <row r="1360" spans="1:12" x14ac:dyDescent="0.25">
      <c r="A1360" s="46">
        <v>1</v>
      </c>
      <c r="B1360" s="46" t="s">
        <v>308</v>
      </c>
      <c r="C1360" s="81">
        <v>5786.79</v>
      </c>
      <c r="D1360" s="46"/>
      <c r="E1360" s="49"/>
      <c r="F1360" s="46">
        <f t="shared" ref="F1360:F1396" si="163">C1360+D1360+E1360</f>
        <v>5786.79</v>
      </c>
      <c r="G1360" s="45">
        <f t="shared" ref="G1360:G1396" si="164">1/200944.39*F1360</f>
        <v>2.8797967437657748E-2</v>
      </c>
      <c r="H1360" s="135">
        <f t="shared" ref="H1360:H1396" si="165">G1360*4281.45</f>
        <v>123.29705768595976</v>
      </c>
      <c r="I1360" s="43">
        <f>H1360*0.22</f>
        <v>27.125352690911146</v>
      </c>
      <c r="J1360" s="43">
        <v>49.491034919661104</v>
      </c>
      <c r="K1360" s="135">
        <v>20.017351974046147</v>
      </c>
      <c r="L1360" s="82">
        <f t="shared" ref="L1360:L1397" si="166">(H1360+I1360+J1360+K1360)/F1360</f>
        <v>3.8005664154147314E-2</v>
      </c>
    </row>
    <row r="1361" spans="1:12" x14ac:dyDescent="0.25">
      <c r="A1361" s="46">
        <f>A1360+1</f>
        <v>2</v>
      </c>
      <c r="B1361" s="46" t="s">
        <v>309</v>
      </c>
      <c r="C1361" s="81">
        <v>3626.15</v>
      </c>
      <c r="D1361" s="48"/>
      <c r="E1361" s="49"/>
      <c r="F1361" s="46">
        <f t="shared" si="163"/>
        <v>3626.15</v>
      </c>
      <c r="G1361" s="45">
        <f t="shared" si="164"/>
        <v>1.8045539863043698E-2</v>
      </c>
      <c r="H1361" s="135">
        <f t="shared" si="165"/>
        <v>77.261076646628439</v>
      </c>
      <c r="I1361" s="43">
        <f t="shared" ref="I1361:I1396" si="167">H1361*0.22</f>
        <v>16.997436862258258</v>
      </c>
      <c r="J1361" s="43">
        <v>31.01234298703238</v>
      </c>
      <c r="K1361" s="135">
        <v>12.543382576642223</v>
      </c>
      <c r="L1361" s="82">
        <f t="shared" si="166"/>
        <v>3.8005664154147314E-2</v>
      </c>
    </row>
    <row r="1362" spans="1:12" x14ac:dyDescent="0.25">
      <c r="A1362" s="46">
        <f t="shared" ref="A1362:A1396" si="168">A1361+1</f>
        <v>3</v>
      </c>
      <c r="B1362" s="46" t="s">
        <v>310</v>
      </c>
      <c r="C1362" s="81">
        <v>7702.04</v>
      </c>
      <c r="D1362" s="48"/>
      <c r="E1362" s="49"/>
      <c r="F1362" s="46">
        <f t="shared" si="163"/>
        <v>7702.04</v>
      </c>
      <c r="G1362" s="45">
        <f t="shared" si="164"/>
        <v>3.8329211380322678E-2</v>
      </c>
      <c r="H1362" s="135">
        <f t="shared" si="165"/>
        <v>164.10460206428252</v>
      </c>
      <c r="I1362" s="43">
        <f t="shared" si="167"/>
        <v>36.103012454142153</v>
      </c>
      <c r="J1362" s="43">
        <v>65.871049509767346</v>
      </c>
      <c r="K1362" s="135">
        <v>26.642481513616769</v>
      </c>
      <c r="L1362" s="82">
        <f t="shared" si="166"/>
        <v>3.8005664154147314E-2</v>
      </c>
    </row>
    <row r="1363" spans="1:12" x14ac:dyDescent="0.25">
      <c r="A1363" s="46">
        <f t="shared" si="168"/>
        <v>4</v>
      </c>
      <c r="B1363" s="46" t="s">
        <v>311</v>
      </c>
      <c r="C1363" s="81">
        <v>5721.7</v>
      </c>
      <c r="D1363" s="48"/>
      <c r="E1363" s="49"/>
      <c r="F1363" s="46">
        <f t="shared" si="163"/>
        <v>5721.7</v>
      </c>
      <c r="G1363" s="45">
        <f t="shared" si="164"/>
        <v>2.8474046973891626E-2</v>
      </c>
      <c r="H1363" s="135">
        <f t="shared" si="165"/>
        <v>121.91020841636831</v>
      </c>
      <c r="I1363" s="43">
        <f t="shared" si="167"/>
        <v>26.820245851601026</v>
      </c>
      <c r="J1363" s="43">
        <v>48.934358167451194</v>
      </c>
      <c r="K1363" s="135">
        <v>19.792196155364174</v>
      </c>
      <c r="L1363" s="82">
        <f t="shared" si="166"/>
        <v>3.8005664154147314E-2</v>
      </c>
    </row>
    <row r="1364" spans="1:12" x14ac:dyDescent="0.25">
      <c r="A1364" s="46">
        <f t="shared" si="168"/>
        <v>5</v>
      </c>
      <c r="B1364" s="46" t="s">
        <v>312</v>
      </c>
      <c r="C1364" s="81">
        <v>5777.4</v>
      </c>
      <c r="D1364" s="48"/>
      <c r="E1364" s="49"/>
      <c r="F1364" s="46">
        <f t="shared" si="163"/>
        <v>5777.4</v>
      </c>
      <c r="G1364" s="45">
        <f t="shared" si="164"/>
        <v>2.8751238091294803E-2</v>
      </c>
      <c r="H1364" s="135">
        <f t="shared" si="165"/>
        <v>123.09698832597414</v>
      </c>
      <c r="I1364" s="43">
        <f t="shared" si="167"/>
        <v>27.08133743171431</v>
      </c>
      <c r="J1364" s="43">
        <v>49.410727734175602</v>
      </c>
      <c r="K1364" s="135">
        <v>19.984870592306653</v>
      </c>
      <c r="L1364" s="82">
        <f t="shared" si="166"/>
        <v>3.8005664154147314E-2</v>
      </c>
    </row>
    <row r="1365" spans="1:12" x14ac:dyDescent="0.25">
      <c r="A1365" s="46">
        <f t="shared" si="168"/>
        <v>6</v>
      </c>
      <c r="B1365" s="46" t="s">
        <v>313</v>
      </c>
      <c r="C1365" s="81">
        <v>5627.6</v>
      </c>
      <c r="D1365" s="48"/>
      <c r="E1365" s="49">
        <v>46.65</v>
      </c>
      <c r="F1365" s="46">
        <f t="shared" si="163"/>
        <v>5674.25</v>
      </c>
      <c r="G1365" s="45">
        <f t="shared" si="164"/>
        <v>2.8237911991471864E-2</v>
      </c>
      <c r="H1365" s="135">
        <f t="shared" si="165"/>
        <v>120.89920829588721</v>
      </c>
      <c r="I1365" s="43">
        <f t="shared" si="167"/>
        <v>26.597825825095185</v>
      </c>
      <c r="J1365" s="43">
        <v>48.528546032063886</v>
      </c>
      <c r="K1365" s="135">
        <v>19.628059673624126</v>
      </c>
      <c r="L1365" s="82">
        <f>(H1365+I1365+J1365+K1365)/F1365</f>
        <v>3.8005664154147321E-2</v>
      </c>
    </row>
    <row r="1366" spans="1:12" x14ac:dyDescent="0.25">
      <c r="A1366" s="46">
        <f t="shared" si="168"/>
        <v>7</v>
      </c>
      <c r="B1366" s="46" t="s">
        <v>314</v>
      </c>
      <c r="C1366" s="81">
        <v>4060.15</v>
      </c>
      <c r="D1366" s="48">
        <v>29</v>
      </c>
      <c r="E1366" s="49"/>
      <c r="F1366" s="46">
        <f t="shared" si="163"/>
        <v>4089.15</v>
      </c>
      <c r="G1366" s="45">
        <f t="shared" si="164"/>
        <v>2.0349659923325054E-2</v>
      </c>
      <c r="H1366" s="135">
        <f t="shared" si="165"/>
        <v>87.126051478720044</v>
      </c>
      <c r="I1366" s="43">
        <f t="shared" si="167"/>
        <v>19.16773132531841</v>
      </c>
      <c r="J1366" s="43">
        <v>34.972111557829507</v>
      </c>
      <c r="K1366" s="135">
        <v>14.144967214063552</v>
      </c>
      <c r="L1366" s="82">
        <f t="shared" si="166"/>
        <v>3.8005664154147314E-2</v>
      </c>
    </row>
    <row r="1367" spans="1:12" x14ac:dyDescent="0.25">
      <c r="A1367" s="46">
        <f t="shared" si="168"/>
        <v>8</v>
      </c>
      <c r="B1367" s="46" t="s">
        <v>315</v>
      </c>
      <c r="C1367" s="81">
        <v>3998.55</v>
      </c>
      <c r="D1367" s="48"/>
      <c r="E1367" s="49"/>
      <c r="F1367" s="46">
        <f t="shared" si="163"/>
        <v>3998.55</v>
      </c>
      <c r="G1367" s="45">
        <f t="shared" si="164"/>
        <v>1.9898788913689004E-2</v>
      </c>
      <c r="H1367" s="135">
        <f t="shared" si="165"/>
        <v>85.195669794513776</v>
      </c>
      <c r="I1367" s="43">
        <f t="shared" si="167"/>
        <v>18.743047354793031</v>
      </c>
      <c r="J1367" s="43">
        <v>34.197262675509371</v>
      </c>
      <c r="K1367" s="135">
        <v>13.83156857874957</v>
      </c>
      <c r="L1367" s="82">
        <f t="shared" si="166"/>
        <v>3.8005664154147314E-2</v>
      </c>
    </row>
    <row r="1368" spans="1:12" x14ac:dyDescent="0.25">
      <c r="A1368" s="46">
        <f t="shared" si="168"/>
        <v>9</v>
      </c>
      <c r="B1368" s="46" t="s">
        <v>316</v>
      </c>
      <c r="C1368" s="81">
        <v>9976.0499999999993</v>
      </c>
      <c r="D1368" s="48"/>
      <c r="E1368" s="49">
        <v>37.299999999999997</v>
      </c>
      <c r="F1368" s="46">
        <f t="shared" si="163"/>
        <v>10013.349999999999</v>
      </c>
      <c r="G1368" s="45">
        <f t="shared" si="164"/>
        <v>4.9831448392264131E-2</v>
      </c>
      <c r="H1368" s="135">
        <f t="shared" si="165"/>
        <v>213.35085471905924</v>
      </c>
      <c r="I1368" s="43">
        <f t="shared" si="167"/>
        <v>46.937188038193035</v>
      </c>
      <c r="J1368" s="43">
        <v>85.63833394900945</v>
      </c>
      <c r="K1368" s="135">
        <v>34.637640451669228</v>
      </c>
      <c r="L1368" s="82">
        <f t="shared" si="166"/>
        <v>3.8005664154147314E-2</v>
      </c>
    </row>
    <row r="1369" spans="1:12" x14ac:dyDescent="0.25">
      <c r="A1369" s="46">
        <f t="shared" si="168"/>
        <v>10</v>
      </c>
      <c r="B1369" s="46" t="s">
        <v>317</v>
      </c>
      <c r="C1369" s="81">
        <v>8239.06</v>
      </c>
      <c r="D1369" s="48"/>
      <c r="E1369" s="49"/>
      <c r="F1369" s="46">
        <f t="shared" si="163"/>
        <v>8239.06</v>
      </c>
      <c r="G1369" s="45">
        <f t="shared" si="164"/>
        <v>4.100169206017644E-2</v>
      </c>
      <c r="H1369" s="135">
        <f t="shared" si="165"/>
        <v>175.5466944710424</v>
      </c>
      <c r="I1369" s="43">
        <f t="shared" si="167"/>
        <v>38.620272783629325</v>
      </c>
      <c r="J1369" s="43">
        <v>70.463867906936827</v>
      </c>
      <c r="K1369" s="135">
        <v>28.500112144260399</v>
      </c>
      <c r="L1369" s="82">
        <f t="shared" si="166"/>
        <v>3.8005664154147314E-2</v>
      </c>
    </row>
    <row r="1370" spans="1:12" x14ac:dyDescent="0.25">
      <c r="A1370" s="46">
        <f t="shared" si="168"/>
        <v>11</v>
      </c>
      <c r="B1370" s="46" t="s">
        <v>318</v>
      </c>
      <c r="C1370" s="81">
        <v>5737.55</v>
      </c>
      <c r="D1370" s="48"/>
      <c r="E1370" s="49"/>
      <c r="F1370" s="46">
        <f t="shared" si="163"/>
        <v>5737.55</v>
      </c>
      <c r="G1370" s="45">
        <f t="shared" si="164"/>
        <v>2.8552924518071888E-2</v>
      </c>
      <c r="H1370" s="135">
        <f t="shared" si="165"/>
        <v>122.24791867789888</v>
      </c>
      <c r="I1370" s="43">
        <f t="shared" si="167"/>
        <v>26.894542109137753</v>
      </c>
      <c r="J1370" s="43">
        <v>49.069913959777629</v>
      </c>
      <c r="K1370" s="135">
        <v>19.847023620813697</v>
      </c>
      <c r="L1370" s="82">
        <f t="shared" si="166"/>
        <v>3.8005664154147321E-2</v>
      </c>
    </row>
    <row r="1371" spans="1:12" x14ac:dyDescent="0.25">
      <c r="A1371" s="46">
        <f t="shared" si="168"/>
        <v>12</v>
      </c>
      <c r="B1371" s="46" t="s">
        <v>319</v>
      </c>
      <c r="C1371" s="81">
        <v>4073.5</v>
      </c>
      <c r="D1371" s="48"/>
      <c r="E1371" s="49"/>
      <c r="F1371" s="46">
        <f t="shared" si="163"/>
        <v>4073.5</v>
      </c>
      <c r="G1371" s="45">
        <f t="shared" si="164"/>
        <v>2.0271777679386815E-2</v>
      </c>
      <c r="H1371" s="135">
        <f t="shared" si="165"/>
        <v>86.792602545410674</v>
      </c>
      <c r="I1371" s="43">
        <f t="shared" si="167"/>
        <v>19.094372559990347</v>
      </c>
      <c r="J1371" s="43">
        <v>34.838266248687006</v>
      </c>
      <c r="K1371" s="135">
        <v>14.090831577831059</v>
      </c>
      <c r="L1371" s="82">
        <f t="shared" si="166"/>
        <v>3.8005664154147321E-2</v>
      </c>
    </row>
    <row r="1372" spans="1:12" x14ac:dyDescent="0.25">
      <c r="A1372" s="46">
        <f t="shared" si="168"/>
        <v>13</v>
      </c>
      <c r="B1372" s="46" t="s">
        <v>320</v>
      </c>
      <c r="C1372" s="81">
        <v>3747.29</v>
      </c>
      <c r="D1372" s="48"/>
      <c r="E1372" s="49"/>
      <c r="F1372" s="46">
        <f t="shared" si="163"/>
        <v>3747.29</v>
      </c>
      <c r="G1372" s="45">
        <f t="shared" si="164"/>
        <v>1.8648393219636534E-2</v>
      </c>
      <c r="H1372" s="135">
        <f t="shared" si="165"/>
        <v>79.842163150212841</v>
      </c>
      <c r="I1372" s="43">
        <f t="shared" si="167"/>
        <v>17.565275893046824</v>
      </c>
      <c r="J1372" s="43">
        <v>32.048382651538567</v>
      </c>
      <c r="K1372" s="135">
        <v>12.962423533396477</v>
      </c>
      <c r="L1372" s="82">
        <f t="shared" si="166"/>
        <v>3.8005664154147321E-2</v>
      </c>
    </row>
    <row r="1373" spans="1:12" x14ac:dyDescent="0.25">
      <c r="A1373" s="46">
        <f t="shared" si="168"/>
        <v>14</v>
      </c>
      <c r="B1373" s="46" t="s">
        <v>321</v>
      </c>
      <c r="C1373" s="81">
        <v>3638.7</v>
      </c>
      <c r="D1373" s="48"/>
      <c r="E1373" s="49"/>
      <c r="F1373" s="46">
        <f t="shared" si="163"/>
        <v>3638.7</v>
      </c>
      <c r="G1373" s="45">
        <f t="shared" si="164"/>
        <v>1.810799495323059E-2</v>
      </c>
      <c r="H1373" s="135">
        <f t="shared" si="165"/>
        <v>77.528474992509103</v>
      </c>
      <c r="I1373" s="43">
        <f t="shared" si="167"/>
        <v>17.056264498352004</v>
      </c>
      <c r="J1373" s="43">
        <v>31.119675806823963</v>
      </c>
      <c r="K1373" s="135">
        <v>12.58679486001077</v>
      </c>
      <c r="L1373" s="82">
        <f t="shared" si="166"/>
        <v>3.8005664154147321E-2</v>
      </c>
    </row>
    <row r="1374" spans="1:12" x14ac:dyDescent="0.25">
      <c r="A1374" s="46">
        <f t="shared" si="168"/>
        <v>15</v>
      </c>
      <c r="B1374" s="46" t="s">
        <v>322</v>
      </c>
      <c r="C1374" s="81">
        <v>6155.56</v>
      </c>
      <c r="D1374" s="48"/>
      <c r="E1374" s="49"/>
      <c r="F1374" s="46">
        <f t="shared" si="163"/>
        <v>6155.56</v>
      </c>
      <c r="G1374" s="45">
        <f t="shared" si="164"/>
        <v>3.0633151788910351E-2</v>
      </c>
      <c r="H1374" s="135">
        <f t="shared" si="165"/>
        <v>131.15430772663021</v>
      </c>
      <c r="I1374" s="43">
        <f t="shared" si="167"/>
        <v>28.853947699858647</v>
      </c>
      <c r="J1374" s="43">
        <v>52.644909338349777</v>
      </c>
      <c r="K1374" s="135">
        <v>21.292981275864431</v>
      </c>
      <c r="L1374" s="82">
        <f t="shared" si="166"/>
        <v>3.8005664154147314E-2</v>
      </c>
    </row>
    <row r="1375" spans="1:12" x14ac:dyDescent="0.25">
      <c r="A1375" s="46">
        <f t="shared" si="168"/>
        <v>16</v>
      </c>
      <c r="B1375" s="46" t="s">
        <v>323</v>
      </c>
      <c r="C1375" s="81">
        <v>3981.75</v>
      </c>
      <c r="D1375" s="48"/>
      <c r="E1375" s="49"/>
      <c r="F1375" s="46">
        <f t="shared" si="163"/>
        <v>3981.75</v>
      </c>
      <c r="G1375" s="45">
        <f t="shared" si="164"/>
        <v>1.9815183693359141E-2</v>
      </c>
      <c r="H1375" s="135">
        <f t="shared" si="165"/>
        <v>84.837718223932484</v>
      </c>
      <c r="I1375" s="43">
        <f t="shared" si="167"/>
        <v>18.664298009265146</v>
      </c>
      <c r="J1375" s="43">
        <v>34.053582088059287</v>
      </c>
      <c r="K1375" s="135">
        <v>13.773454924519166</v>
      </c>
      <c r="L1375" s="82">
        <f t="shared" si="166"/>
        <v>3.8005664154147321E-2</v>
      </c>
    </row>
    <row r="1376" spans="1:12" x14ac:dyDescent="0.25">
      <c r="A1376" s="46">
        <f t="shared" si="168"/>
        <v>17</v>
      </c>
      <c r="B1376" s="46" t="s">
        <v>324</v>
      </c>
      <c r="C1376" s="81">
        <v>4019.15</v>
      </c>
      <c r="D1376" s="48"/>
      <c r="E1376" s="49"/>
      <c r="F1376" s="46">
        <f t="shared" si="163"/>
        <v>4019.15</v>
      </c>
      <c r="G1376" s="45">
        <f t="shared" si="164"/>
        <v>2.0001304838617288E-2</v>
      </c>
      <c r="H1376" s="135">
        <f t="shared" si="165"/>
        <v>85.634586601297983</v>
      </c>
      <c r="I1376" s="43">
        <f t="shared" si="167"/>
        <v>18.839609052285557</v>
      </c>
      <c r="J1376" s="43">
        <v>34.373442443454131</v>
      </c>
      <c r="K1376" s="135">
        <v>13.902826988103524</v>
      </c>
      <c r="L1376" s="82">
        <f t="shared" si="166"/>
        <v>3.8005664154147321E-2</v>
      </c>
    </row>
    <row r="1377" spans="1:12" x14ac:dyDescent="0.25">
      <c r="A1377" s="46">
        <f t="shared" si="168"/>
        <v>18</v>
      </c>
      <c r="B1377" s="46" t="s">
        <v>325</v>
      </c>
      <c r="C1377" s="81">
        <v>2190.5</v>
      </c>
      <c r="D1377" s="48"/>
      <c r="E1377" s="49"/>
      <c r="F1377" s="46">
        <f t="shared" si="163"/>
        <v>2190.5</v>
      </c>
      <c r="G1377" s="45">
        <f t="shared" si="164"/>
        <v>1.0901025900747962E-2</v>
      </c>
      <c r="H1377" s="135">
        <f t="shared" si="165"/>
        <v>46.672197342757364</v>
      </c>
      <c r="I1377" s="43">
        <f t="shared" si="167"/>
        <v>10.267883415406621</v>
      </c>
      <c r="J1377" s="43">
        <v>18.734067071989422</v>
      </c>
      <c r="K1377" s="135">
        <v>7.5772594995063045</v>
      </c>
      <c r="L1377" s="82">
        <f t="shared" si="166"/>
        <v>3.8005664154147321E-2</v>
      </c>
    </row>
    <row r="1378" spans="1:12" x14ac:dyDescent="0.25">
      <c r="A1378" s="46">
        <f t="shared" si="168"/>
        <v>19</v>
      </c>
      <c r="B1378" s="46" t="s">
        <v>326</v>
      </c>
      <c r="C1378" s="81">
        <v>3923.4</v>
      </c>
      <c r="D1378" s="48"/>
      <c r="E1378" s="49"/>
      <c r="F1378" s="46">
        <f t="shared" si="163"/>
        <v>3923.4</v>
      </c>
      <c r="G1378" s="45">
        <f t="shared" si="164"/>
        <v>1.9524804847749169E-2</v>
      </c>
      <c r="H1378" s="135">
        <f t="shared" si="165"/>
        <v>83.594475715395674</v>
      </c>
      <c r="I1378" s="43">
        <f t="shared" si="167"/>
        <v>18.390784657387048</v>
      </c>
      <c r="J1378" s="43">
        <v>33.554548619147816</v>
      </c>
      <c r="K1378" s="135">
        <v>13.571613750451057</v>
      </c>
      <c r="L1378" s="82">
        <f t="shared" si="166"/>
        <v>3.8005664154147321E-2</v>
      </c>
    </row>
    <row r="1379" spans="1:12" x14ac:dyDescent="0.25">
      <c r="A1379" s="46">
        <f t="shared" si="168"/>
        <v>20</v>
      </c>
      <c r="B1379" s="46" t="s">
        <v>327</v>
      </c>
      <c r="C1379" s="81">
        <v>7774.24</v>
      </c>
      <c r="D1379" s="48"/>
      <c r="E1379" s="49"/>
      <c r="F1379" s="46">
        <f t="shared" si="163"/>
        <v>7774.24</v>
      </c>
      <c r="G1379" s="45">
        <f t="shared" si="164"/>
        <v>3.8688514767692687E-2</v>
      </c>
      <c r="H1379" s="135">
        <f t="shared" si="165"/>
        <v>165.64294155213784</v>
      </c>
      <c r="I1379" s="43">
        <f t="shared" si="167"/>
        <v>36.441447141470327</v>
      </c>
      <c r="J1379" s="43">
        <v>66.488533939165947</v>
      </c>
      <c r="K1379" s="135">
        <v>26.892231860964113</v>
      </c>
      <c r="L1379" s="82">
        <f t="shared" si="166"/>
        <v>3.8005664154147314E-2</v>
      </c>
    </row>
    <row r="1380" spans="1:12" x14ac:dyDescent="0.25">
      <c r="A1380" s="46">
        <f t="shared" si="168"/>
        <v>21</v>
      </c>
      <c r="B1380" s="46" t="s">
        <v>328</v>
      </c>
      <c r="C1380" s="81">
        <v>13720.72</v>
      </c>
      <c r="D1380" s="48">
        <v>29.7</v>
      </c>
      <c r="E1380" s="49"/>
      <c r="F1380" s="46">
        <f t="shared" si="163"/>
        <v>13750.42</v>
      </c>
      <c r="G1380" s="45">
        <f t="shared" si="164"/>
        <v>6.842898176953334E-2</v>
      </c>
      <c r="H1380" s="135">
        <f t="shared" si="165"/>
        <v>292.9752639971685</v>
      </c>
      <c r="I1380" s="43">
        <f t="shared" si="167"/>
        <v>64.454558079377065</v>
      </c>
      <c r="J1380" s="43">
        <v>117.59931090984922</v>
      </c>
      <c r="K1380" s="135">
        <v>47.56471151207554</v>
      </c>
      <c r="L1380" s="82">
        <f t="shared" si="166"/>
        <v>3.8005664154147321E-2</v>
      </c>
    </row>
    <row r="1381" spans="1:12" x14ac:dyDescent="0.25">
      <c r="A1381" s="46">
        <f t="shared" si="168"/>
        <v>22</v>
      </c>
      <c r="B1381" s="46" t="s">
        <v>329</v>
      </c>
      <c r="C1381" s="81">
        <v>7628.53</v>
      </c>
      <c r="D1381" s="48"/>
      <c r="E1381" s="49"/>
      <c r="F1381" s="46">
        <f t="shared" si="163"/>
        <v>7628.53</v>
      </c>
      <c r="G1381" s="45">
        <f t="shared" si="164"/>
        <v>3.7963388776367422E-2</v>
      </c>
      <c r="H1381" s="135">
        <f t="shared" si="165"/>
        <v>162.53835087657831</v>
      </c>
      <c r="I1381" s="43">
        <f t="shared" si="167"/>
        <v>35.758437192847225</v>
      </c>
      <c r="J1381" s="43">
        <v>65.242361415513997</v>
      </c>
      <c r="K1381" s="135">
        <v>26.388199684897888</v>
      </c>
      <c r="L1381" s="82">
        <f t="shared" si="166"/>
        <v>3.8005664154147314E-2</v>
      </c>
    </row>
    <row r="1382" spans="1:12" x14ac:dyDescent="0.25">
      <c r="A1382" s="46">
        <f t="shared" si="168"/>
        <v>23</v>
      </c>
      <c r="B1382" s="46" t="s">
        <v>330</v>
      </c>
      <c r="C1382" s="81">
        <v>7731.41</v>
      </c>
      <c r="D1382" s="48"/>
      <c r="E1382" s="49"/>
      <c r="F1382" s="46">
        <f t="shared" si="163"/>
        <v>7731.41</v>
      </c>
      <c r="G1382" s="45">
        <f t="shared" si="164"/>
        <v>3.8475371220863634E-2</v>
      </c>
      <c r="H1382" s="135">
        <f t="shared" si="165"/>
        <v>164.73037811356659</v>
      </c>
      <c r="I1382" s="43">
        <f t="shared" si="167"/>
        <v>36.240683184984647</v>
      </c>
      <c r="J1382" s="43">
        <v>66.12223396532741</v>
      </c>
      <c r="K1382" s="135">
        <v>26.744076634137429</v>
      </c>
      <c r="L1382" s="82">
        <f t="shared" si="166"/>
        <v>3.8005664154147308E-2</v>
      </c>
    </row>
    <row r="1383" spans="1:12" x14ac:dyDescent="0.25">
      <c r="A1383" s="46">
        <f t="shared" si="168"/>
        <v>24</v>
      </c>
      <c r="B1383" s="46" t="s">
        <v>331</v>
      </c>
      <c r="C1383" s="81">
        <v>7718.47</v>
      </c>
      <c r="D1383" s="48"/>
      <c r="E1383" s="49"/>
      <c r="F1383" s="46">
        <f t="shared" si="163"/>
        <v>7718.47</v>
      </c>
      <c r="G1383" s="45">
        <f t="shared" si="164"/>
        <v>3.8410975295204805E-2</v>
      </c>
      <c r="H1383" s="135">
        <f t="shared" si="165"/>
        <v>164.45467017765461</v>
      </c>
      <c r="I1383" s="43">
        <f t="shared" si="167"/>
        <v>36.180027439084014</v>
      </c>
      <c r="J1383" s="43">
        <v>66.011565703327179</v>
      </c>
      <c r="K1383" s="135">
        <v>26.699315283795677</v>
      </c>
      <c r="L1383" s="82">
        <f t="shared" si="166"/>
        <v>3.8005664154147314E-2</v>
      </c>
    </row>
    <row r="1384" spans="1:12" x14ac:dyDescent="0.25">
      <c r="A1384" s="46">
        <f t="shared" si="168"/>
        <v>25</v>
      </c>
      <c r="B1384" s="46" t="s">
        <v>332</v>
      </c>
      <c r="C1384" s="81">
        <v>7958</v>
      </c>
      <c r="D1384" s="48"/>
      <c r="E1384" s="49"/>
      <c r="F1384" s="46">
        <f t="shared" si="163"/>
        <v>7958</v>
      </c>
      <c r="G1384" s="45">
        <f t="shared" si="164"/>
        <v>3.960299663006267E-2</v>
      </c>
      <c r="H1384" s="135">
        <f t="shared" si="165"/>
        <v>169.55824992178182</v>
      </c>
      <c r="I1384" s="43">
        <f t="shared" si="167"/>
        <v>37.302814982792</v>
      </c>
      <c r="J1384" s="43">
        <v>68.060125888560506</v>
      </c>
      <c r="K1384" s="135">
        <v>27.527884545570043</v>
      </c>
      <c r="L1384" s="82">
        <f t="shared" si="166"/>
        <v>3.8005664154147314E-2</v>
      </c>
    </row>
    <row r="1385" spans="1:12" x14ac:dyDescent="0.25">
      <c r="A1385" s="46">
        <f t="shared" si="168"/>
        <v>26</v>
      </c>
      <c r="B1385" s="46" t="s">
        <v>333</v>
      </c>
      <c r="C1385" s="81">
        <v>3973.2</v>
      </c>
      <c r="D1385" s="48"/>
      <c r="E1385" s="49"/>
      <c r="F1385" s="46">
        <f t="shared" si="163"/>
        <v>3973.2</v>
      </c>
      <c r="G1385" s="45">
        <f t="shared" si="164"/>
        <v>1.977263460801269E-2</v>
      </c>
      <c r="H1385" s="135">
        <f t="shared" si="165"/>
        <v>84.655546442475924</v>
      </c>
      <c r="I1385" s="43">
        <f t="shared" si="167"/>
        <v>18.624220217344703</v>
      </c>
      <c r="J1385" s="43">
        <v>33.980458931946288</v>
      </c>
      <c r="K1385" s="135">
        <v>13.743879225491188</v>
      </c>
      <c r="L1385" s="82">
        <f t="shared" si="166"/>
        <v>3.8005664154147314E-2</v>
      </c>
    </row>
    <row r="1386" spans="1:12" x14ac:dyDescent="0.25">
      <c r="A1386" s="46">
        <f t="shared" si="168"/>
        <v>27</v>
      </c>
      <c r="B1386" s="46" t="s">
        <v>334</v>
      </c>
      <c r="C1386" s="81">
        <v>4035</v>
      </c>
      <c r="D1386" s="48"/>
      <c r="E1386" s="49"/>
      <c r="F1386" s="46">
        <f t="shared" si="163"/>
        <v>4035</v>
      </c>
      <c r="G1386" s="45">
        <f t="shared" si="164"/>
        <v>2.0080182382797546E-2</v>
      </c>
      <c r="H1386" s="135">
        <f t="shared" si="165"/>
        <v>85.972296862828543</v>
      </c>
      <c r="I1386" s="43">
        <f t="shared" si="167"/>
        <v>18.91390530982228</v>
      </c>
      <c r="J1386" s="43">
        <v>34.508998235780552</v>
      </c>
      <c r="K1386" s="135">
        <v>13.957654453553044</v>
      </c>
      <c r="L1386" s="82">
        <f t="shared" si="166"/>
        <v>3.8005664154147314E-2</v>
      </c>
    </row>
    <row r="1387" spans="1:12" x14ac:dyDescent="0.25">
      <c r="A1387" s="46">
        <f t="shared" si="168"/>
        <v>28</v>
      </c>
      <c r="B1387" s="46" t="s">
        <v>335</v>
      </c>
      <c r="C1387" s="81">
        <v>3981.6</v>
      </c>
      <c r="D1387" s="48"/>
      <c r="E1387" s="49"/>
      <c r="F1387" s="46">
        <f t="shared" si="163"/>
        <v>3981.6</v>
      </c>
      <c r="G1387" s="45">
        <f t="shared" si="164"/>
        <v>1.9814437218177623E-2</v>
      </c>
      <c r="H1387" s="135">
        <f t="shared" si="165"/>
        <v>84.834522227766584</v>
      </c>
      <c r="I1387" s="43">
        <f t="shared" si="167"/>
        <v>18.663594890108648</v>
      </c>
      <c r="J1387" s="43">
        <v>34.052299225671341</v>
      </c>
      <c r="K1387" s="135">
        <v>13.772936052606394</v>
      </c>
      <c r="L1387" s="82">
        <f t="shared" si="166"/>
        <v>3.8005664154147314E-2</v>
      </c>
    </row>
    <row r="1388" spans="1:12" x14ac:dyDescent="0.25">
      <c r="A1388" s="46">
        <f t="shared" si="168"/>
        <v>29</v>
      </c>
      <c r="B1388" s="46" t="s">
        <v>336</v>
      </c>
      <c r="C1388" s="81">
        <v>3970.65</v>
      </c>
      <c r="D1388" s="48"/>
      <c r="E1388" s="49">
        <v>104.6</v>
      </c>
      <c r="F1388" s="46">
        <f t="shared" si="163"/>
        <v>4075.25</v>
      </c>
      <c r="G1388" s="45">
        <f t="shared" si="164"/>
        <v>2.0280486556504509E-2</v>
      </c>
      <c r="H1388" s="135">
        <f t="shared" si="165"/>
        <v>86.829889167346224</v>
      </c>
      <c r="I1388" s="43">
        <f t="shared" si="167"/>
        <v>19.102575616816168</v>
      </c>
      <c r="J1388" s="43">
        <v>34.853232976546394</v>
      </c>
      <c r="K1388" s="135">
        <v>14.096885083480057</v>
      </c>
      <c r="L1388" s="82">
        <f t="shared" si="166"/>
        <v>3.8005664154147314E-2</v>
      </c>
    </row>
    <row r="1389" spans="1:12" x14ac:dyDescent="0.25">
      <c r="A1389" s="46">
        <f t="shared" si="168"/>
        <v>30</v>
      </c>
      <c r="B1389" s="46" t="s">
        <v>337</v>
      </c>
      <c r="C1389" s="81">
        <v>4030.55</v>
      </c>
      <c r="D1389" s="48"/>
      <c r="E1389" s="49"/>
      <c r="F1389" s="46">
        <f t="shared" si="163"/>
        <v>4030.55</v>
      </c>
      <c r="G1389" s="45">
        <f t="shared" si="164"/>
        <v>2.0058036952412553E-2</v>
      </c>
      <c r="H1389" s="135">
        <f t="shared" si="165"/>
        <v>85.877482309906725</v>
      </c>
      <c r="I1389" s="43">
        <f t="shared" si="167"/>
        <v>18.89304610817948</v>
      </c>
      <c r="J1389" s="43">
        <v>34.47093998493812</v>
      </c>
      <c r="K1389" s="135">
        <v>13.942261253474156</v>
      </c>
      <c r="L1389" s="82">
        <f t="shared" si="166"/>
        <v>3.8005664154147321E-2</v>
      </c>
    </row>
    <row r="1390" spans="1:12" x14ac:dyDescent="0.25">
      <c r="A1390" s="46">
        <f t="shared" si="168"/>
        <v>31</v>
      </c>
      <c r="B1390" s="46" t="s">
        <v>338</v>
      </c>
      <c r="C1390" s="81">
        <v>4226.88</v>
      </c>
      <c r="D1390" s="48"/>
      <c r="E1390" s="49"/>
      <c r="F1390" s="46">
        <f t="shared" si="163"/>
        <v>4226.88</v>
      </c>
      <c r="G1390" s="45">
        <f t="shared" si="164"/>
        <v>2.1035073434993629E-2</v>
      </c>
      <c r="H1390" s="135">
        <f t="shared" si="165"/>
        <v>90.060615158253469</v>
      </c>
      <c r="I1390" s="43">
        <f t="shared" si="167"/>
        <v>19.813335334815765</v>
      </c>
      <c r="J1390" s="43">
        <v>36.150035802442652</v>
      </c>
      <c r="K1390" s="135">
        <v>14.621395404370331</v>
      </c>
      <c r="L1390" s="82">
        <f t="shared" si="166"/>
        <v>3.8005664154147321E-2</v>
      </c>
    </row>
    <row r="1391" spans="1:12" x14ac:dyDescent="0.25">
      <c r="A1391" s="46">
        <f t="shared" si="168"/>
        <v>32</v>
      </c>
      <c r="B1391" s="46" t="s">
        <v>339</v>
      </c>
      <c r="C1391" s="81">
        <v>4140.3</v>
      </c>
      <c r="D1391" s="48"/>
      <c r="E1391" s="49">
        <v>50.1</v>
      </c>
      <c r="F1391" s="46">
        <f t="shared" si="163"/>
        <v>4190.4000000000005</v>
      </c>
      <c r="G1391" s="45">
        <f t="shared" si="164"/>
        <v>2.0853530670848785E-2</v>
      </c>
      <c r="H1391" s="135">
        <f t="shared" si="165"/>
        <v>89.283348890705525</v>
      </c>
      <c r="I1391" s="43">
        <f t="shared" si="167"/>
        <v>19.642336755955217</v>
      </c>
      <c r="J1391" s="43">
        <v>35.838043669693889</v>
      </c>
      <c r="K1391" s="135">
        <v>14.495205755184307</v>
      </c>
      <c r="L1391" s="82">
        <f t="shared" si="166"/>
        <v>3.8005664154147314E-2</v>
      </c>
    </row>
    <row r="1392" spans="1:12" x14ac:dyDescent="0.25">
      <c r="A1392" s="46">
        <f t="shared" si="168"/>
        <v>33</v>
      </c>
      <c r="B1392" s="37" t="s">
        <v>1237</v>
      </c>
      <c r="C1392" s="81">
        <v>4059.4</v>
      </c>
      <c r="D1392" s="94"/>
      <c r="E1392" s="105"/>
      <c r="F1392" s="46">
        <f t="shared" si="163"/>
        <v>4059.4</v>
      </c>
      <c r="G1392" s="45">
        <f t="shared" si="164"/>
        <v>2.0201609012324252E-2</v>
      </c>
      <c r="H1392" s="135">
        <f t="shared" si="165"/>
        <v>86.492178905815663</v>
      </c>
      <c r="I1392" s="43">
        <f t="shared" si="167"/>
        <v>19.028279359279445</v>
      </c>
      <c r="J1392" s="43">
        <v>34.717677184219966</v>
      </c>
      <c r="K1392" s="135">
        <v>14.042057618030537</v>
      </c>
      <c r="L1392" s="82">
        <f t="shared" si="166"/>
        <v>3.8005664154147308E-2</v>
      </c>
    </row>
    <row r="1393" spans="1:12" x14ac:dyDescent="0.25">
      <c r="A1393" s="46">
        <f t="shared" si="168"/>
        <v>34</v>
      </c>
      <c r="B1393" s="38" t="s">
        <v>1238</v>
      </c>
      <c r="C1393" s="92">
        <v>4225.3</v>
      </c>
      <c r="D1393" s="94"/>
      <c r="E1393" s="105"/>
      <c r="F1393" s="46">
        <f t="shared" si="163"/>
        <v>4225.3</v>
      </c>
      <c r="G1393" s="45">
        <f t="shared" si="164"/>
        <v>2.1027210563081655E-2</v>
      </c>
      <c r="H1393" s="135">
        <f t="shared" si="165"/>
        <v>90.026950665305947</v>
      </c>
      <c r="I1393" s="43">
        <f t="shared" si="167"/>
        <v>19.805929146367308</v>
      </c>
      <c r="J1393" s="43">
        <v>36.136522985289609</v>
      </c>
      <c r="K1393" s="135">
        <v>14.615929953555804</v>
      </c>
      <c r="L1393" s="82">
        <f t="shared" si="166"/>
        <v>3.8005664154147314E-2</v>
      </c>
    </row>
    <row r="1394" spans="1:12" x14ac:dyDescent="0.25">
      <c r="A1394" s="46">
        <f t="shared" si="168"/>
        <v>35</v>
      </c>
      <c r="B1394" s="38" t="s">
        <v>1239</v>
      </c>
      <c r="C1394" s="92">
        <v>3974.4</v>
      </c>
      <c r="D1394" s="94"/>
      <c r="E1394" s="105"/>
      <c r="F1394" s="46">
        <f t="shared" si="163"/>
        <v>3974.4</v>
      </c>
      <c r="G1394" s="45">
        <f t="shared" si="164"/>
        <v>1.9778606409464824E-2</v>
      </c>
      <c r="H1394" s="135">
        <f t="shared" si="165"/>
        <v>84.681114411803165</v>
      </c>
      <c r="I1394" s="43">
        <f t="shared" si="167"/>
        <v>18.629845170596695</v>
      </c>
      <c r="J1394" s="43">
        <v>33.990721831049868</v>
      </c>
      <c r="K1394" s="135">
        <v>13.748030200793361</v>
      </c>
      <c r="L1394" s="82">
        <f t="shared" si="166"/>
        <v>3.8005664154147314E-2</v>
      </c>
    </row>
    <row r="1395" spans="1:12" x14ac:dyDescent="0.25">
      <c r="A1395" s="46">
        <f t="shared" si="168"/>
        <v>36</v>
      </c>
      <c r="B1395" s="38" t="s">
        <v>1240</v>
      </c>
      <c r="C1395" s="92">
        <v>3989.7</v>
      </c>
      <c r="D1395" s="94"/>
      <c r="E1395" s="105"/>
      <c r="F1395" s="46">
        <f t="shared" si="163"/>
        <v>3989.7</v>
      </c>
      <c r="G1395" s="45">
        <f t="shared" si="164"/>
        <v>1.9854746877979522E-2</v>
      </c>
      <c r="H1395" s="135">
        <f t="shared" si="165"/>
        <v>85.007106020725416</v>
      </c>
      <c r="I1395" s="43">
        <f t="shared" si="167"/>
        <v>18.70156332455959</v>
      </c>
      <c r="J1395" s="43">
        <v>34.121573794620488</v>
      </c>
      <c r="K1395" s="135">
        <v>13.800955135896052</v>
      </c>
      <c r="L1395" s="82">
        <f t="shared" si="166"/>
        <v>3.8005664154147321E-2</v>
      </c>
    </row>
    <row r="1396" spans="1:12" x14ac:dyDescent="0.25">
      <c r="A1396" s="46">
        <f t="shared" si="168"/>
        <v>37</v>
      </c>
      <c r="B1396" s="38" t="s">
        <v>1453</v>
      </c>
      <c r="C1396" s="92">
        <v>5525.8</v>
      </c>
      <c r="D1396" s="94"/>
      <c r="E1396" s="105"/>
      <c r="F1396" s="46">
        <f t="shared" si="163"/>
        <v>5525.8</v>
      </c>
      <c r="G1396" s="45">
        <f t="shared" si="164"/>
        <v>2.7499150386830901E-2</v>
      </c>
      <c r="H1396" s="135">
        <f t="shared" si="165"/>
        <v>117.73623742369715</v>
      </c>
      <c r="I1396" s="43">
        <f t="shared" si="167"/>
        <v>25.901972233213371</v>
      </c>
      <c r="J1396" s="43">
        <v>47.258939888792113</v>
      </c>
      <c r="K1396" s="135">
        <v>19.114549437284612</v>
      </c>
      <c r="L1396" s="82">
        <f t="shared" si="166"/>
        <v>3.8005664154147314E-2</v>
      </c>
    </row>
    <row r="1397" spans="1:12" ht="13" x14ac:dyDescent="0.3">
      <c r="A1397" s="46"/>
      <c r="B1397" s="46" t="s">
        <v>2074</v>
      </c>
      <c r="C1397" s="241">
        <f>SUM(C1360:C1396)</f>
        <v>200647.03999999995</v>
      </c>
      <c r="D1397" s="241">
        <f t="shared" ref="D1397:K1397" si="169">SUM(D1360:D1396)</f>
        <v>58.7</v>
      </c>
      <c r="E1397" s="241">
        <f t="shared" si="169"/>
        <v>238.64999999999998</v>
      </c>
      <c r="F1397" s="241">
        <f t="shared" si="169"/>
        <v>200944.38999999996</v>
      </c>
      <c r="G1397" s="241">
        <f t="shared" si="169"/>
        <v>1</v>
      </c>
      <c r="H1397" s="241">
        <f t="shared" si="169"/>
        <v>4281.449999999998</v>
      </c>
      <c r="I1397" s="241">
        <f t="shared" si="169"/>
        <v>941.91899999999987</v>
      </c>
      <c r="J1397" s="241">
        <f t="shared" si="169"/>
        <v>1718.56</v>
      </c>
      <c r="K1397" s="241">
        <f t="shared" si="169"/>
        <v>695.09599999999978</v>
      </c>
      <c r="L1397" s="82">
        <f t="shared" si="166"/>
        <v>3.8005664154147321E-2</v>
      </c>
    </row>
    <row r="1398" spans="1:12" x14ac:dyDescent="0.25">
      <c r="A1398" s="528" t="s">
        <v>1884</v>
      </c>
      <c r="B1398" s="528"/>
      <c r="C1398" s="528"/>
      <c r="D1398" s="528"/>
      <c r="E1398" s="528"/>
      <c r="F1398" s="528"/>
      <c r="G1398" s="528"/>
      <c r="H1398" s="528"/>
      <c r="I1398" s="528"/>
      <c r="J1398" s="528"/>
      <c r="K1398" s="528"/>
      <c r="L1398" s="528"/>
    </row>
    <row r="1399" spans="1:12" x14ac:dyDescent="0.25">
      <c r="A1399" s="46">
        <v>1</v>
      </c>
      <c r="B1399" s="46" t="s">
        <v>2431</v>
      </c>
      <c r="C1399" s="46">
        <v>22381.8</v>
      </c>
      <c r="D1399" s="46"/>
      <c r="E1399" s="49"/>
      <c r="F1399" s="46">
        <f>C1399+D1399+E1399</f>
        <v>22381.8</v>
      </c>
      <c r="G1399" s="45">
        <f t="shared" ref="G1399:G1461" si="170">1/365978.79*F1399</f>
        <v>6.1156003056898459E-2</v>
      </c>
      <c r="H1399" s="135">
        <f t="shared" ref="H1399:H1430" si="171">G1399*4281.45</f>
        <v>261.83636928795789</v>
      </c>
      <c r="I1399" s="43">
        <f>H1399*0.22</f>
        <v>57.604001243350737</v>
      </c>
      <c r="J1399" s="43">
        <v>69.042241414677363</v>
      </c>
      <c r="K1399" s="135">
        <v>41.440021957152275</v>
      </c>
      <c r="L1399" s="82">
        <f t="shared" ref="L1399:L1429" si="172">(H1399+I1399+J1399+K1399)/F1399</f>
        <v>1.920858170045029E-2</v>
      </c>
    </row>
    <row r="1400" spans="1:12" x14ac:dyDescent="0.25">
      <c r="A1400" s="46">
        <f>A1399+1</f>
        <v>2</v>
      </c>
      <c r="B1400" s="46" t="s">
        <v>2432</v>
      </c>
      <c r="C1400" s="46">
        <v>2034</v>
      </c>
      <c r="D1400" s="48">
        <v>106.1</v>
      </c>
      <c r="E1400" s="49"/>
      <c r="F1400" s="46">
        <f t="shared" ref="F1400:F1462" si="173">C1400+D1400+E1400</f>
        <v>2140.1</v>
      </c>
      <c r="G1400" s="45">
        <f t="shared" si="170"/>
        <v>5.8476066331603531E-3</v>
      </c>
      <c r="H1400" s="135">
        <f t="shared" si="171"/>
        <v>25.036235419544393</v>
      </c>
      <c r="I1400" s="43">
        <f t="shared" ref="I1400:I1461" si="174">H1400*0.22</f>
        <v>5.5079717922997666</v>
      </c>
      <c r="J1400" s="43">
        <v>6.601671932174848</v>
      </c>
      <c r="K1400" s="135">
        <v>3.9624065531146555</v>
      </c>
      <c r="L1400" s="82">
        <f t="shared" si="172"/>
        <v>1.9208581700450287E-2</v>
      </c>
    </row>
    <row r="1401" spans="1:12" x14ac:dyDescent="0.25">
      <c r="A1401" s="46">
        <f>A1400+1</f>
        <v>3</v>
      </c>
      <c r="B1401" s="46" t="str">
        <f>[1]Лист1!$B$7</f>
        <v>В.Великого,93а</v>
      </c>
      <c r="C1401" s="46">
        <v>12358.7</v>
      </c>
      <c r="D1401" s="48"/>
      <c r="E1401" s="49"/>
      <c r="F1401" s="46">
        <f t="shared" si="173"/>
        <v>12358.7</v>
      </c>
      <c r="G1401" s="45">
        <f t="shared" si="170"/>
        <v>3.3768896825960876E-2</v>
      </c>
      <c r="H1401" s="135">
        <f t="shared" si="171"/>
        <v>144.57984331551017</v>
      </c>
      <c r="I1401" s="43">
        <f t="shared" si="174"/>
        <v>31.807565529412237</v>
      </c>
      <c r="J1401" s="43">
        <v>38.123490915456905</v>
      </c>
      <c r="K1401" s="135">
        <v>22.882198900975698</v>
      </c>
      <c r="L1401" s="82">
        <f t="shared" si="172"/>
        <v>1.920858170045029E-2</v>
      </c>
    </row>
    <row r="1402" spans="1:12" x14ac:dyDescent="0.25">
      <c r="A1402" s="46">
        <f>A1401+1</f>
        <v>4</v>
      </c>
      <c r="B1402" s="46" t="str">
        <f>[1]Лист1!$B$8</f>
        <v>В.Великого,103</v>
      </c>
      <c r="C1402" s="46">
        <v>1958.1</v>
      </c>
      <c r="D1402" s="48"/>
      <c r="E1402" s="49"/>
      <c r="F1402" s="46">
        <f t="shared" si="173"/>
        <v>1958.1</v>
      </c>
      <c r="G1402" s="45">
        <f t="shared" si="170"/>
        <v>5.3503100548531789E-3</v>
      </c>
      <c r="H1402" s="135">
        <f t="shared" si="171"/>
        <v>22.90708498435114</v>
      </c>
      <c r="I1402" s="43">
        <f t="shared" si="174"/>
        <v>5.0395586965572505</v>
      </c>
      <c r="J1402" s="43">
        <v>6.0402475633809498</v>
      </c>
      <c r="K1402" s="135">
        <v>3.6254325833623686</v>
      </c>
      <c r="L1402" s="82">
        <f t="shared" si="172"/>
        <v>1.9208581700450287E-2</v>
      </c>
    </row>
    <row r="1403" spans="1:12" x14ac:dyDescent="0.25">
      <c r="A1403" s="46">
        <f t="shared" ref="A1403:A1462" si="175">A1402+1</f>
        <v>5</v>
      </c>
      <c r="B1403" s="46" t="str">
        <f>[1]Лист1!$B$9</f>
        <v>В.Великого,105</v>
      </c>
      <c r="C1403" s="46">
        <v>2016.3</v>
      </c>
      <c r="D1403" s="48"/>
      <c r="E1403" s="49"/>
      <c r="F1403" s="46">
        <f t="shared" si="173"/>
        <v>2016.3</v>
      </c>
      <c r="G1403" s="45">
        <f t="shared" si="170"/>
        <v>5.5093356639601982E-3</v>
      </c>
      <c r="H1403" s="135">
        <f t="shared" si="171"/>
        <v>23.587945178462391</v>
      </c>
      <c r="I1403" s="43">
        <f t="shared" si="174"/>
        <v>5.1893479392617259</v>
      </c>
      <c r="J1403" s="43">
        <v>6.2197799714238347</v>
      </c>
      <c r="K1403" s="135">
        <v>3.7331901934699681</v>
      </c>
      <c r="L1403" s="82">
        <f t="shared" si="172"/>
        <v>1.920858170045029E-2</v>
      </c>
    </row>
    <row r="1404" spans="1:12" x14ac:dyDescent="0.25">
      <c r="A1404" s="46">
        <f t="shared" si="175"/>
        <v>6</v>
      </c>
      <c r="B1404" s="46" t="str">
        <f>[1]Лист1!$B$10</f>
        <v>В.Великого,109</v>
      </c>
      <c r="C1404" s="46">
        <v>2040.5</v>
      </c>
      <c r="D1404" s="48">
        <v>153.19999999999999</v>
      </c>
      <c r="E1404" s="49"/>
      <c r="F1404" s="46">
        <f t="shared" si="173"/>
        <v>2193.6999999999998</v>
      </c>
      <c r="G1404" s="45">
        <f t="shared" si="170"/>
        <v>5.9940632078705975E-3</v>
      </c>
      <c r="H1404" s="135">
        <f t="shared" si="171"/>
        <v>25.663281921337568</v>
      </c>
      <c r="I1404" s="43">
        <f t="shared" si="174"/>
        <v>5.6459220226942648</v>
      </c>
      <c r="J1404" s="43">
        <v>6.7670144935339316</v>
      </c>
      <c r="K1404" s="135">
        <v>4.0616472387120313</v>
      </c>
      <c r="L1404" s="82">
        <f t="shared" si="172"/>
        <v>1.920858170045029E-2</v>
      </c>
    </row>
    <row r="1405" spans="1:12" x14ac:dyDescent="0.25">
      <c r="A1405" s="46">
        <f t="shared" si="175"/>
        <v>7</v>
      </c>
      <c r="B1405" s="46" t="str">
        <f>[1]Лист1!$B$11</f>
        <v>В.Великого,111</v>
      </c>
      <c r="C1405" s="46">
        <v>8086.8</v>
      </c>
      <c r="D1405" s="48">
        <v>73.7</v>
      </c>
      <c r="E1405" s="49"/>
      <c r="F1405" s="46">
        <f t="shared" si="173"/>
        <v>8160.5</v>
      </c>
      <c r="G1405" s="45">
        <f t="shared" si="170"/>
        <v>2.2297740259756584E-2</v>
      </c>
      <c r="H1405" s="135">
        <f t="shared" si="171"/>
        <v>95.466660035134822</v>
      </c>
      <c r="I1405" s="43">
        <f t="shared" si="174"/>
        <v>21.00266520772966</v>
      </c>
      <c r="J1405" s="43">
        <v>25.173096491992361</v>
      </c>
      <c r="K1405" s="135">
        <v>15.109209231667746</v>
      </c>
      <c r="L1405" s="82">
        <f t="shared" si="172"/>
        <v>1.9208581700450287E-2</v>
      </c>
    </row>
    <row r="1406" spans="1:12" x14ac:dyDescent="0.25">
      <c r="A1406" s="46">
        <f t="shared" si="175"/>
        <v>8</v>
      </c>
      <c r="B1406" s="46" t="str">
        <f>[1]Лист1!$B$12</f>
        <v>В.Великого,113</v>
      </c>
      <c r="C1406" s="46">
        <v>4049.6</v>
      </c>
      <c r="D1406" s="48"/>
      <c r="E1406" s="49"/>
      <c r="F1406" s="46">
        <f t="shared" si="173"/>
        <v>4049.6</v>
      </c>
      <c r="G1406" s="45">
        <f t="shared" si="170"/>
        <v>1.1065122107212826E-2</v>
      </c>
      <c r="H1406" s="135">
        <f t="shared" si="171"/>
        <v>47.374767045926347</v>
      </c>
      <c r="I1406" s="43">
        <f t="shared" si="174"/>
        <v>10.422448750103797</v>
      </c>
      <c r="J1406" s="43">
        <v>12.492000680592154</v>
      </c>
      <c r="K1406" s="135">
        <v>7.4978559775211933</v>
      </c>
      <c r="L1406" s="82">
        <f t="shared" si="172"/>
        <v>1.920858170045029E-2</v>
      </c>
    </row>
    <row r="1407" spans="1:12" x14ac:dyDescent="0.25">
      <c r="A1407" s="46">
        <f t="shared" si="175"/>
        <v>9</v>
      </c>
      <c r="B1407" s="46" t="str">
        <f>[1]Лист1!$B$13</f>
        <v>В.Великого,117</v>
      </c>
      <c r="C1407" s="46">
        <v>4091.8</v>
      </c>
      <c r="D1407" s="48"/>
      <c r="E1407" s="49"/>
      <c r="F1407" s="46">
        <f t="shared" si="173"/>
        <v>4091.8</v>
      </c>
      <c r="G1407" s="45">
        <f t="shared" si="170"/>
        <v>1.1180429335809323E-2</v>
      </c>
      <c r="H1407" s="135">
        <f t="shared" si="171"/>
        <v>47.868449179800827</v>
      </c>
      <c r="I1407" s="43">
        <f t="shared" si="174"/>
        <v>10.531058819556183</v>
      </c>
      <c r="J1407" s="43">
        <v>12.62217710016964</v>
      </c>
      <c r="K1407" s="135">
        <v>7.5759895023758457</v>
      </c>
      <c r="L1407" s="82">
        <f t="shared" si="172"/>
        <v>1.920858170045029E-2</v>
      </c>
    </row>
    <row r="1408" spans="1:12" x14ac:dyDescent="0.25">
      <c r="A1408" s="46">
        <f t="shared" si="175"/>
        <v>10</v>
      </c>
      <c r="B1408" s="46" t="str">
        <f>[1]Лист1!$B$14</f>
        <v>В.Великого,121</v>
      </c>
      <c r="C1408" s="46">
        <v>4035.2</v>
      </c>
      <c r="D1408" s="48"/>
      <c r="E1408" s="49"/>
      <c r="F1408" s="46">
        <f t="shared" si="173"/>
        <v>4035.2</v>
      </c>
      <c r="G1408" s="45">
        <f t="shared" si="170"/>
        <v>1.1025775564753355E-2</v>
      </c>
      <c r="H1408" s="135">
        <f t="shared" si="171"/>
        <v>47.206306791713253</v>
      </c>
      <c r="I1408" s="43">
        <f t="shared" si="174"/>
        <v>10.385387494176916</v>
      </c>
      <c r="J1408" s="43">
        <v>12.447580290973296</v>
      </c>
      <c r="K1408" s="135">
        <v>7.4711943007935409</v>
      </c>
      <c r="L1408" s="82">
        <f t="shared" si="172"/>
        <v>1.920858170045029E-2</v>
      </c>
    </row>
    <row r="1409" spans="1:12" x14ac:dyDescent="0.25">
      <c r="A1409" s="46">
        <f t="shared" si="175"/>
        <v>11</v>
      </c>
      <c r="B1409" s="46" t="str">
        <f>[1]Лист1!$B$17</f>
        <v>Кульпарківська,121</v>
      </c>
      <c r="C1409" s="46">
        <v>7649.6</v>
      </c>
      <c r="D1409" s="48"/>
      <c r="E1409" s="49"/>
      <c r="F1409" s="46">
        <f t="shared" si="173"/>
        <v>7649.6</v>
      </c>
      <c r="G1409" s="45">
        <f t="shared" si="170"/>
        <v>2.0901757722080014E-2</v>
      </c>
      <c r="H1409" s="135">
        <f t="shared" si="171"/>
        <v>89.489830599199465</v>
      </c>
      <c r="I1409" s="43">
        <f t="shared" si="174"/>
        <v>19.687762731823881</v>
      </c>
      <c r="J1409" s="43">
        <v>23.597098085306634</v>
      </c>
      <c r="K1409" s="135">
        <v>14.163275159434546</v>
      </c>
      <c r="L1409" s="82">
        <f t="shared" si="172"/>
        <v>1.9208581700450283E-2</v>
      </c>
    </row>
    <row r="1410" spans="1:12" x14ac:dyDescent="0.25">
      <c r="A1410" s="46">
        <f t="shared" si="175"/>
        <v>12</v>
      </c>
      <c r="B1410" s="46" t="str">
        <f>[1]Лист1!$B$18</f>
        <v>Кульпарківська,123</v>
      </c>
      <c r="C1410" s="46">
        <v>5959.3</v>
      </c>
      <c r="D1410" s="48"/>
      <c r="E1410" s="49"/>
      <c r="F1410" s="46">
        <f t="shared" si="173"/>
        <v>5959.3</v>
      </c>
      <c r="G1410" s="45">
        <f t="shared" si="170"/>
        <v>1.628318406102168E-2</v>
      </c>
      <c r="H1410" s="135">
        <f t="shared" si="171"/>
        <v>69.715638398061273</v>
      </c>
      <c r="I1410" s="43">
        <f t="shared" si="174"/>
        <v>15.33744044757348</v>
      </c>
      <c r="J1410" s="43">
        <v>18.382946378865277</v>
      </c>
      <c r="K1410" s="135">
        <v>11.033675702993396</v>
      </c>
      <c r="L1410" s="82">
        <f t="shared" si="172"/>
        <v>1.9208581700450294E-2</v>
      </c>
    </row>
    <row r="1411" spans="1:12" x14ac:dyDescent="0.25">
      <c r="A1411" s="46">
        <f t="shared" si="175"/>
        <v>13</v>
      </c>
      <c r="B1411" s="46" t="str">
        <f>[1]Лист1!$B$19</f>
        <v>Кульпарківська,125</v>
      </c>
      <c r="C1411" s="46">
        <v>4182.7</v>
      </c>
      <c r="D1411" s="48">
        <v>439.8</v>
      </c>
      <c r="E1411" s="49"/>
      <c r="F1411" s="46">
        <f t="shared" si="173"/>
        <v>4622.5</v>
      </c>
      <c r="G1411" s="45">
        <f t="shared" si="170"/>
        <v>1.2630513369367663E-2</v>
      </c>
      <c r="H1411" s="135">
        <f t="shared" si="171"/>
        <v>54.076911465279174</v>
      </c>
      <c r="I1411" s="43">
        <f t="shared" si="174"/>
        <v>11.896920522361418</v>
      </c>
      <c r="J1411" s="43">
        <v>14.2592535425813</v>
      </c>
      <c r="K1411" s="135">
        <v>8.558583380109571</v>
      </c>
      <c r="L1411" s="82">
        <f t="shared" si="172"/>
        <v>1.920858170045029E-2</v>
      </c>
    </row>
    <row r="1412" spans="1:12" x14ac:dyDescent="0.25">
      <c r="A1412" s="46">
        <f t="shared" si="175"/>
        <v>14</v>
      </c>
      <c r="B1412" s="46" t="str">
        <f>[1]Лист1!$B$20</f>
        <v>Кульпарківська,129</v>
      </c>
      <c r="C1412" s="46">
        <v>4158.5</v>
      </c>
      <c r="D1412" s="48">
        <v>82.1</v>
      </c>
      <c r="E1412" s="49"/>
      <c r="F1412" s="46">
        <f t="shared" si="173"/>
        <v>4240.6000000000004</v>
      </c>
      <c r="G1412" s="45">
        <f t="shared" si="170"/>
        <v>1.1587010274557169E-2</v>
      </c>
      <c r="H1412" s="135">
        <f t="shared" si="171"/>
        <v>49.609205140002786</v>
      </c>
      <c r="I1412" s="43">
        <f t="shared" si="174"/>
        <v>10.914025130800614</v>
      </c>
      <c r="J1412" s="43">
        <v>13.08118779289784</v>
      </c>
      <c r="K1412" s="135">
        <v>7.8514934952282642</v>
      </c>
      <c r="L1412" s="82">
        <f t="shared" si="172"/>
        <v>1.9208581700450287E-2</v>
      </c>
    </row>
    <row r="1413" spans="1:12" x14ac:dyDescent="0.25">
      <c r="A1413" s="46">
        <f t="shared" si="175"/>
        <v>15</v>
      </c>
      <c r="B1413" s="46" t="str">
        <f>[1]Лист1!$B$21</f>
        <v>Кульпарківська,133</v>
      </c>
      <c r="C1413" s="46">
        <v>7806.9</v>
      </c>
      <c r="D1413" s="48"/>
      <c r="E1413" s="49"/>
      <c r="F1413" s="46">
        <f t="shared" si="173"/>
        <v>7806.9</v>
      </c>
      <c r="G1413" s="45">
        <f t="shared" si="170"/>
        <v>2.133156405047407E-2</v>
      </c>
      <c r="H1413" s="135">
        <f t="shared" si="171"/>
        <v>91.330024903902199</v>
      </c>
      <c r="I1413" s="43">
        <f t="shared" si="174"/>
        <v>20.092605478858484</v>
      </c>
      <c r="J1413" s="43">
        <v>24.082329146907075</v>
      </c>
      <c r="K1413" s="135">
        <v>14.45451694757759</v>
      </c>
      <c r="L1413" s="82">
        <f t="shared" si="172"/>
        <v>1.9208581700450287E-2</v>
      </c>
    </row>
    <row r="1414" spans="1:12" x14ac:dyDescent="0.25">
      <c r="A1414" s="46">
        <f t="shared" si="175"/>
        <v>16</v>
      </c>
      <c r="B1414" s="46" t="str">
        <f>[1]Лист1!$B$22</f>
        <v>Кульпарківська,133а</v>
      </c>
      <c r="C1414" s="46">
        <v>4253.3999999999996</v>
      </c>
      <c r="D1414" s="48"/>
      <c r="E1414" s="49"/>
      <c r="F1414" s="46">
        <f t="shared" si="173"/>
        <v>4253.3999999999996</v>
      </c>
      <c r="G1414" s="45">
        <f t="shared" si="170"/>
        <v>1.1621984978965584E-2</v>
      </c>
      <c r="H1414" s="135">
        <f t="shared" si="171"/>
        <v>49.7589475881922</v>
      </c>
      <c r="I1414" s="43">
        <f t="shared" si="174"/>
        <v>10.946968469402284</v>
      </c>
      <c r="J1414" s="43">
        <v>13.120672583670157</v>
      </c>
      <c r="K1414" s="135">
        <v>7.875192763430622</v>
      </c>
      <c r="L1414" s="82">
        <f t="shared" si="172"/>
        <v>1.920858170045029E-2</v>
      </c>
    </row>
    <row r="1415" spans="1:12" x14ac:dyDescent="0.25">
      <c r="A1415" s="46">
        <f t="shared" si="175"/>
        <v>17</v>
      </c>
      <c r="B1415" s="46" t="str">
        <f>[1]Лист1!$B$23</f>
        <v>Кульпарківська,135</v>
      </c>
      <c r="C1415" s="46">
        <v>7737.08</v>
      </c>
      <c r="D1415" s="48"/>
      <c r="E1415" s="49"/>
      <c r="F1415" s="46">
        <f t="shared" si="173"/>
        <v>7737.08</v>
      </c>
      <c r="G1415" s="45">
        <f t="shared" si="170"/>
        <v>2.1140787967521286E-2</v>
      </c>
      <c r="H1415" s="135">
        <f t="shared" si="171"/>
        <v>90.513226643544002</v>
      </c>
      <c r="I1415" s="43">
        <f t="shared" si="174"/>
        <v>19.912909861579681</v>
      </c>
      <c r="J1415" s="43">
        <v>23.866951952241191</v>
      </c>
      <c r="K1415" s="135">
        <v>14.325244845555035</v>
      </c>
      <c r="L1415" s="82">
        <f t="shared" si="172"/>
        <v>1.9208581700450287E-2</v>
      </c>
    </row>
    <row r="1416" spans="1:12" x14ac:dyDescent="0.25">
      <c r="A1416" s="46">
        <f t="shared" si="175"/>
        <v>18</v>
      </c>
      <c r="B1416" s="46" t="str">
        <f>[1]Лист1!$B$24</f>
        <v>Наукова,44</v>
      </c>
      <c r="C1416" s="46">
        <v>8046.52</v>
      </c>
      <c r="D1416" s="48"/>
      <c r="E1416" s="49"/>
      <c r="F1416" s="46">
        <f t="shared" si="173"/>
        <v>8046.52</v>
      </c>
      <c r="G1416" s="45">
        <f t="shared" si="170"/>
        <v>2.1986301446594761E-2</v>
      </c>
      <c r="H1416" s="135">
        <f t="shared" si="171"/>
        <v>94.133250328523133</v>
      </c>
      <c r="I1416" s="43">
        <f t="shared" si="174"/>
        <v>20.709315072275089</v>
      </c>
      <c r="J1416" s="43">
        <v>24.821496769161985</v>
      </c>
      <c r="K1416" s="135">
        <v>14.898174654347059</v>
      </c>
      <c r="L1416" s="82">
        <f t="shared" si="172"/>
        <v>1.9208581700450287E-2</v>
      </c>
    </row>
    <row r="1417" spans="1:12" x14ac:dyDescent="0.25">
      <c r="A1417" s="46">
        <f t="shared" si="175"/>
        <v>19</v>
      </c>
      <c r="B1417" s="46" t="str">
        <f>[1]Лист1!$B$25</f>
        <v>Наукова,46</v>
      </c>
      <c r="C1417" s="46">
        <v>8105.15</v>
      </c>
      <c r="D1417" s="48"/>
      <c r="E1417" s="49"/>
      <c r="F1417" s="46">
        <f t="shared" si="173"/>
        <v>8105.15</v>
      </c>
      <c r="G1417" s="45">
        <f t="shared" si="170"/>
        <v>2.2146501987177998E-2</v>
      </c>
      <c r="H1417" s="135">
        <f t="shared" si="171"/>
        <v>94.81914093300324</v>
      </c>
      <c r="I1417" s="43">
        <f t="shared" si="174"/>
        <v>20.860211005260712</v>
      </c>
      <c r="J1417" s="43">
        <v>25.002355619394873</v>
      </c>
      <c r="K1417" s="135">
        <v>15.006728411745828</v>
      </c>
      <c r="L1417" s="82">
        <f t="shared" si="172"/>
        <v>1.920858170045029E-2</v>
      </c>
    </row>
    <row r="1418" spans="1:12" x14ac:dyDescent="0.25">
      <c r="A1418" s="46">
        <f t="shared" si="175"/>
        <v>20</v>
      </c>
      <c r="B1418" s="46" t="str">
        <f>[1]Лист1!$B$26</f>
        <v>Наукова,48</v>
      </c>
      <c r="C1418" s="46">
        <v>4156.1000000000004</v>
      </c>
      <c r="D1418" s="48"/>
      <c r="E1418" s="49"/>
      <c r="F1418" s="46">
        <f t="shared" si="173"/>
        <v>4156.1000000000004</v>
      </c>
      <c r="G1418" s="45">
        <f t="shared" si="170"/>
        <v>1.1356122577485981E-2</v>
      </c>
      <c r="H1418" s="135">
        <f t="shared" si="171"/>
        <v>48.620671009377347</v>
      </c>
      <c r="I1418" s="43">
        <f t="shared" si="174"/>
        <v>10.696547622063017</v>
      </c>
      <c r="J1418" s="43">
        <v>12.820526478814958</v>
      </c>
      <c r="K1418" s="135">
        <v>7.6950412949861304</v>
      </c>
      <c r="L1418" s="82">
        <f t="shared" si="172"/>
        <v>1.9208581700450287E-2</v>
      </c>
    </row>
    <row r="1419" spans="1:12" x14ac:dyDescent="0.25">
      <c r="A1419" s="46">
        <f t="shared" si="175"/>
        <v>21</v>
      </c>
      <c r="B1419" s="46" t="str">
        <f>[1]Лист1!$B$27</f>
        <v>Наукова,50</v>
      </c>
      <c r="C1419" s="46">
        <v>4088.3</v>
      </c>
      <c r="D1419" s="48"/>
      <c r="E1419" s="49"/>
      <c r="F1419" s="46">
        <f t="shared" si="173"/>
        <v>4088.3</v>
      </c>
      <c r="G1419" s="45">
        <f t="shared" si="170"/>
        <v>1.1170865940072649E-2</v>
      </c>
      <c r="H1419" s="135">
        <f t="shared" si="171"/>
        <v>47.827503979124039</v>
      </c>
      <c r="I1419" s="43">
        <f t="shared" si="174"/>
        <v>10.522050875407288</v>
      </c>
      <c r="J1419" s="43">
        <v>12.611380477692833</v>
      </c>
      <c r="K1419" s="135">
        <v>7.5695092337267633</v>
      </c>
      <c r="L1419" s="82">
        <f t="shared" si="172"/>
        <v>1.9208581700450287E-2</v>
      </c>
    </row>
    <row r="1420" spans="1:12" x14ac:dyDescent="0.25">
      <c r="A1420" s="46">
        <f t="shared" si="175"/>
        <v>22</v>
      </c>
      <c r="B1420" s="46" t="str">
        <f>[1]Лист1!$B$28</f>
        <v>Наукова,52</v>
      </c>
      <c r="C1420" s="46">
        <v>4075.2</v>
      </c>
      <c r="D1420" s="48"/>
      <c r="E1420" s="49"/>
      <c r="F1420" s="46">
        <f t="shared" si="173"/>
        <v>4075.2</v>
      </c>
      <c r="G1420" s="45">
        <f t="shared" si="170"/>
        <v>1.1135071516029658E-2</v>
      </c>
      <c r="H1420" s="135">
        <f t="shared" si="171"/>
        <v>47.674251942305176</v>
      </c>
      <c r="I1420" s="43">
        <f t="shared" si="174"/>
        <v>10.488335427307138</v>
      </c>
      <c r="J1420" s="43">
        <v>12.57097026213679</v>
      </c>
      <c r="K1420" s="135">
        <v>7.5452545139259106</v>
      </c>
      <c r="L1420" s="82">
        <f t="shared" si="172"/>
        <v>1.920858170045029E-2</v>
      </c>
    </row>
    <row r="1421" spans="1:12" x14ac:dyDescent="0.25">
      <c r="A1421" s="46">
        <f t="shared" si="175"/>
        <v>23</v>
      </c>
      <c r="B1421" s="46" t="str">
        <f>[1]Лист1!$B$29</f>
        <v>Наукова,62</v>
      </c>
      <c r="C1421" s="46">
        <v>12235.2</v>
      </c>
      <c r="D1421" s="48"/>
      <c r="E1421" s="49">
        <v>13</v>
      </c>
      <c r="F1421" s="46">
        <f t="shared" si="173"/>
        <v>12248.2</v>
      </c>
      <c r="G1421" s="45">
        <f t="shared" si="170"/>
        <v>3.3466966760560088E-2</v>
      </c>
      <c r="H1421" s="135">
        <f t="shared" si="171"/>
        <v>143.28714483699997</v>
      </c>
      <c r="I1421" s="43">
        <f t="shared" si="174"/>
        <v>31.523171864139993</v>
      </c>
      <c r="J1421" s="43">
        <v>37.782626120117747</v>
      </c>
      <c r="K1421" s="135">
        <v>22.677607562197522</v>
      </c>
      <c r="L1421" s="82">
        <f t="shared" si="172"/>
        <v>1.9208581700450287E-2</v>
      </c>
    </row>
    <row r="1422" spans="1:12" x14ac:dyDescent="0.25">
      <c r="A1422" s="46">
        <f t="shared" si="175"/>
        <v>24</v>
      </c>
      <c r="B1422" s="46" t="str">
        <f>[1]Лист1!$B$30</f>
        <v>Наукова,64</v>
      </c>
      <c r="C1422" s="46">
        <v>8230.2999999999993</v>
      </c>
      <c r="D1422" s="48">
        <v>160.6</v>
      </c>
      <c r="E1422" s="49"/>
      <c r="F1422" s="46">
        <f t="shared" si="173"/>
        <v>8390.9</v>
      </c>
      <c r="G1422" s="45">
        <f t="shared" si="170"/>
        <v>2.2927284939108082E-2</v>
      </c>
      <c r="H1422" s="135">
        <f t="shared" si="171"/>
        <v>98.162024102544294</v>
      </c>
      <c r="I1422" s="43">
        <f t="shared" si="174"/>
        <v>21.595645302559745</v>
      </c>
      <c r="J1422" s="43">
        <v>25.883822725894088</v>
      </c>
      <c r="K1422" s="135">
        <v>15.535796059310199</v>
      </c>
      <c r="L1422" s="82">
        <f t="shared" si="172"/>
        <v>1.920858170045029E-2</v>
      </c>
    </row>
    <row r="1423" spans="1:12" x14ac:dyDescent="0.25">
      <c r="A1423" s="46">
        <f t="shared" si="175"/>
        <v>25</v>
      </c>
      <c r="B1423" s="46" t="str">
        <f>[1]Лист1!$B$31</f>
        <v>Наукова,74</v>
      </c>
      <c r="C1423" s="46">
        <v>6165.7</v>
      </c>
      <c r="D1423" s="48"/>
      <c r="E1423" s="49"/>
      <c r="F1423" s="46">
        <f t="shared" si="173"/>
        <v>6165.7</v>
      </c>
      <c r="G1423" s="45">
        <f t="shared" si="170"/>
        <v>1.6847151169607395E-2</v>
      </c>
      <c r="H1423" s="135">
        <f t="shared" si="171"/>
        <v>72.130235375115575</v>
      </c>
      <c r="I1423" s="43">
        <f t="shared" si="174"/>
        <v>15.868651782525427</v>
      </c>
      <c r="J1423" s="43">
        <v>19.019638630068908</v>
      </c>
      <c r="K1423" s="135">
        <v>11.415826402756428</v>
      </c>
      <c r="L1423" s="82">
        <f t="shared" si="172"/>
        <v>1.920858170045029E-2</v>
      </c>
    </row>
    <row r="1424" spans="1:12" x14ac:dyDescent="0.25">
      <c r="A1424" s="46">
        <f t="shared" si="175"/>
        <v>26</v>
      </c>
      <c r="B1424" s="46" t="str">
        <f>[1]Лист1!$B$32</f>
        <v>Наукова,86</v>
      </c>
      <c r="C1424" s="46">
        <v>4053.1</v>
      </c>
      <c r="D1424" s="48"/>
      <c r="E1424" s="49"/>
      <c r="F1424" s="46">
        <f t="shared" si="173"/>
        <v>4053.1</v>
      </c>
      <c r="G1424" s="45">
        <f t="shared" si="170"/>
        <v>1.1074685502949501E-2</v>
      </c>
      <c r="H1424" s="135">
        <f t="shared" si="171"/>
        <v>47.415712246603135</v>
      </c>
      <c r="I1424" s="43">
        <f t="shared" si="174"/>
        <v>10.43145669425269</v>
      </c>
      <c r="J1424" s="43">
        <v>12.502797303068959</v>
      </c>
      <c r="K1424" s="135">
        <v>7.5043362461702765</v>
      </c>
      <c r="L1424" s="82">
        <f t="shared" si="172"/>
        <v>1.920858170045029E-2</v>
      </c>
    </row>
    <row r="1425" spans="1:12" x14ac:dyDescent="0.25">
      <c r="A1425" s="46">
        <f t="shared" si="175"/>
        <v>27</v>
      </c>
      <c r="B1425" s="46" t="str">
        <f>[1]Лист1!$B$33</f>
        <v>Наукова,94</v>
      </c>
      <c r="C1425" s="46">
        <v>12192.44</v>
      </c>
      <c r="D1425" s="48"/>
      <c r="E1425" s="49"/>
      <c r="F1425" s="46">
        <f t="shared" si="173"/>
        <v>12192.44</v>
      </c>
      <c r="G1425" s="45">
        <f t="shared" si="170"/>
        <v>3.3314608204480921E-2</v>
      </c>
      <c r="H1425" s="135">
        <f t="shared" si="171"/>
        <v>142.63482929707484</v>
      </c>
      <c r="I1425" s="43">
        <f t="shared" si="174"/>
        <v>31.379662445356466</v>
      </c>
      <c r="J1425" s="43">
        <v>37.610620500315832</v>
      </c>
      <c r="K1425" s="135">
        <v>22.574367625091</v>
      </c>
      <c r="L1425" s="82">
        <f t="shared" si="172"/>
        <v>1.920858170045029E-2</v>
      </c>
    </row>
    <row r="1426" spans="1:12" x14ac:dyDescent="0.25">
      <c r="A1426" s="46">
        <f t="shared" si="175"/>
        <v>28</v>
      </c>
      <c r="B1426" s="46" t="str">
        <f>[1]Лист1!$B$34</f>
        <v>Наукова,112</v>
      </c>
      <c r="C1426" s="46">
        <v>8096.5</v>
      </c>
      <c r="D1426" s="48"/>
      <c r="E1426" s="49">
        <v>112.7</v>
      </c>
      <c r="F1426" s="46">
        <f t="shared" si="173"/>
        <v>8209.2000000000007</v>
      </c>
      <c r="G1426" s="45">
        <f t="shared" si="170"/>
        <v>2.2430808080435481E-2</v>
      </c>
      <c r="H1426" s="135">
        <f t="shared" si="171"/>
        <v>96.036383255980482</v>
      </c>
      <c r="I1426" s="43">
        <f t="shared" si="174"/>
        <v>21.128004316315707</v>
      </c>
      <c r="J1426" s="43">
        <v>25.323323781883918</v>
      </c>
      <c r="K1426" s="135">
        <v>15.199377541156409</v>
      </c>
      <c r="L1426" s="82">
        <f t="shared" si="172"/>
        <v>1.9208581700450287E-2</v>
      </c>
    </row>
    <row r="1427" spans="1:12" x14ac:dyDescent="0.25">
      <c r="A1427" s="46">
        <f t="shared" si="175"/>
        <v>29</v>
      </c>
      <c r="B1427" s="46" t="str">
        <f>[1]Лист1!$B$35</f>
        <v>Наукова,114</v>
      </c>
      <c r="C1427" s="46">
        <v>3682.5</v>
      </c>
      <c r="D1427" s="48"/>
      <c r="E1427" s="49"/>
      <c r="F1427" s="46">
        <f t="shared" si="173"/>
        <v>3682.5</v>
      </c>
      <c r="G1427" s="45">
        <f t="shared" si="170"/>
        <v>1.0062058514374563E-2</v>
      </c>
      <c r="H1427" s="135">
        <f t="shared" si="171"/>
        <v>43.080200426368968</v>
      </c>
      <c r="I1427" s="43">
        <f t="shared" si="174"/>
        <v>9.4776440938011728</v>
      </c>
      <c r="J1427" s="43">
        <v>11.359589220239185</v>
      </c>
      <c r="K1427" s="135">
        <v>6.8181683714988628</v>
      </c>
      <c r="L1427" s="82">
        <f t="shared" si="172"/>
        <v>1.920858170045029E-2</v>
      </c>
    </row>
    <row r="1428" spans="1:12" s="264" customFormat="1" x14ac:dyDescent="0.25">
      <c r="A1428" s="263">
        <f t="shared" si="175"/>
        <v>30</v>
      </c>
      <c r="B1428" s="263" t="str">
        <f>[2]Лист1!$B$36</f>
        <v>Наукова,116</v>
      </c>
      <c r="C1428" s="263">
        <v>8191.3</v>
      </c>
      <c r="D1428" s="268"/>
      <c r="E1428" s="270"/>
      <c r="F1428" s="263">
        <f t="shared" si="173"/>
        <v>8191.3</v>
      </c>
      <c r="G1428" s="253">
        <f t="shared" si="170"/>
        <v>2.2381898142239336E-2</v>
      </c>
      <c r="H1428" s="275">
        <f t="shared" si="171"/>
        <v>95.826977801090607</v>
      </c>
      <c r="I1428" s="269">
        <f t="shared" si="174"/>
        <v>21.081935116239933</v>
      </c>
      <c r="J1428" s="269">
        <v>25.268106769788254</v>
      </c>
      <c r="K1428" s="275">
        <v>11.37472298446796</v>
      </c>
      <c r="L1428" s="276">
        <f t="shared" si="172"/>
        <v>1.874571101920168E-2</v>
      </c>
    </row>
    <row r="1429" spans="1:12" x14ac:dyDescent="0.25">
      <c r="A1429" s="46">
        <f t="shared" si="175"/>
        <v>31</v>
      </c>
      <c r="B1429" s="46" t="str">
        <f>[1]Лист1!$B$37</f>
        <v>Симоненка,3</v>
      </c>
      <c r="C1429" s="46">
        <v>4054.7</v>
      </c>
      <c r="D1429" s="48"/>
      <c r="E1429" s="49">
        <v>125</v>
      </c>
      <c r="F1429" s="46">
        <f t="shared" si="173"/>
        <v>4179.7</v>
      </c>
      <c r="G1429" s="45">
        <f t="shared" si="170"/>
        <v>1.1420607188738998E-2</v>
      </c>
      <c r="H1429" s="135">
        <f t="shared" si="171"/>
        <v>48.89675864822658</v>
      </c>
      <c r="I1429" s="43">
        <f t="shared" si="174"/>
        <v>10.757286902609847</v>
      </c>
      <c r="J1429" s="43">
        <v>12.89332656180142</v>
      </c>
      <c r="K1429" s="135">
        <v>7.7387368207342293</v>
      </c>
      <c r="L1429" s="82">
        <f t="shared" si="172"/>
        <v>1.920858170045029E-2</v>
      </c>
    </row>
    <row r="1430" spans="1:12" x14ac:dyDescent="0.25">
      <c r="A1430" s="46">
        <f t="shared" si="175"/>
        <v>32</v>
      </c>
      <c r="B1430" s="46" t="str">
        <f>[1]Лист1!$B$38</f>
        <v>Симоненка,7</v>
      </c>
      <c r="C1430" s="46">
        <v>3967.5</v>
      </c>
      <c r="D1430" s="48"/>
      <c r="E1430" s="49">
        <v>74.5</v>
      </c>
      <c r="F1430" s="46">
        <f t="shared" si="173"/>
        <v>4042</v>
      </c>
      <c r="G1430" s="45">
        <f t="shared" si="170"/>
        <v>1.1044355876470327E-2</v>
      </c>
      <c r="H1430" s="135">
        <f t="shared" si="171"/>
        <v>47.285857467313882</v>
      </c>
      <c r="I1430" s="43">
        <f t="shared" si="174"/>
        <v>10.402888642809055</v>
      </c>
      <c r="J1430" s="43">
        <v>12.46855658607109</v>
      </c>
      <c r="K1430" s="135">
        <v>7.4837845370260432</v>
      </c>
      <c r="L1430" s="82">
        <f t="shared" ref="L1430:L1461" si="176">(H1430+I1430+J1430+K1430)/F1430</f>
        <v>1.9208581700450287E-2</v>
      </c>
    </row>
    <row r="1431" spans="1:12" x14ac:dyDescent="0.25">
      <c r="A1431" s="46">
        <f t="shared" si="175"/>
        <v>33</v>
      </c>
      <c r="B1431" s="46" t="str">
        <f>[1]Лист1!$B$39</f>
        <v>Симоненка,12</v>
      </c>
      <c r="C1431" s="46">
        <v>7733.7</v>
      </c>
      <c r="D1431" s="48"/>
      <c r="E1431" s="49"/>
      <c r="F1431" s="46">
        <f t="shared" si="173"/>
        <v>7733.7</v>
      </c>
      <c r="G1431" s="45">
        <f t="shared" si="170"/>
        <v>2.113155245963844E-2</v>
      </c>
      <c r="H1431" s="135">
        <f t="shared" ref="H1431:H1462" si="177">G1431*4281.45</f>
        <v>90.473685278318996</v>
      </c>
      <c r="I1431" s="43">
        <f t="shared" si="174"/>
        <v>19.904210761230178</v>
      </c>
      <c r="J1431" s="43">
        <v>23.856525499677879</v>
      </c>
      <c r="K1431" s="135">
        <v>14.318986757545352</v>
      </c>
      <c r="L1431" s="82">
        <f t="shared" si="176"/>
        <v>1.920858170045029E-2</v>
      </c>
    </row>
    <row r="1432" spans="1:12" x14ac:dyDescent="0.25">
      <c r="A1432" s="46">
        <f t="shared" si="175"/>
        <v>34</v>
      </c>
      <c r="B1432" s="46" t="str">
        <f>[1]Лист1!$B$41</f>
        <v>Симоненка,18</v>
      </c>
      <c r="C1432" s="46">
        <v>5374.3</v>
      </c>
      <c r="D1432" s="48"/>
      <c r="E1432" s="49"/>
      <c r="F1432" s="46">
        <f t="shared" si="173"/>
        <v>5374.3</v>
      </c>
      <c r="G1432" s="45">
        <f t="shared" si="170"/>
        <v>1.4684730773605761E-2</v>
      </c>
      <c r="H1432" s="135">
        <f t="shared" si="177"/>
        <v>62.871940570654381</v>
      </c>
      <c r="I1432" s="43">
        <f t="shared" si="174"/>
        <v>13.831826925543965</v>
      </c>
      <c r="J1432" s="43">
        <v>16.578368050599174</v>
      </c>
      <c r="K1432" s="135">
        <v>9.9505450859324771</v>
      </c>
      <c r="L1432" s="82">
        <f t="shared" si="176"/>
        <v>1.920858170045029E-2</v>
      </c>
    </row>
    <row r="1433" spans="1:12" x14ac:dyDescent="0.25">
      <c r="A1433" s="46">
        <f t="shared" si="175"/>
        <v>35</v>
      </c>
      <c r="B1433" s="46" t="str">
        <f>[1]Лист1!$B$42</f>
        <v>Симоненка,20</v>
      </c>
      <c r="C1433" s="46">
        <v>8191.7</v>
      </c>
      <c r="D1433" s="48"/>
      <c r="E1433" s="49"/>
      <c r="F1433" s="46">
        <f t="shared" si="173"/>
        <v>8191.7</v>
      </c>
      <c r="G1433" s="45">
        <f t="shared" si="170"/>
        <v>2.2382991101752098E-2</v>
      </c>
      <c r="H1433" s="135">
        <f t="shared" si="177"/>
        <v>95.831657252596514</v>
      </c>
      <c r="I1433" s="43">
        <f t="shared" si="174"/>
        <v>21.082964595571234</v>
      </c>
      <c r="J1433" s="43">
        <v>25.26934066949989</v>
      </c>
      <c r="K1433" s="135">
        <v>15.166976197910994</v>
      </c>
      <c r="L1433" s="82">
        <f t="shared" si="176"/>
        <v>1.9208581700450287E-2</v>
      </c>
    </row>
    <row r="1434" spans="1:12" x14ac:dyDescent="0.25">
      <c r="A1434" s="46">
        <f t="shared" si="175"/>
        <v>36</v>
      </c>
      <c r="B1434" s="46" t="str">
        <f>[1]Лист1!$B$43</f>
        <v>Симоненка,22</v>
      </c>
      <c r="C1434" s="46">
        <v>4123.8999999999996</v>
      </c>
      <c r="D1434" s="48"/>
      <c r="E1434" s="49"/>
      <c r="F1434" s="46">
        <f t="shared" si="173"/>
        <v>4123.8999999999996</v>
      </c>
      <c r="G1434" s="45">
        <f t="shared" si="170"/>
        <v>1.1268139336708555E-2</v>
      </c>
      <c r="H1434" s="135">
        <f t="shared" si="177"/>
        <v>48.243975163150843</v>
      </c>
      <c r="I1434" s="43">
        <f t="shared" si="174"/>
        <v>10.613674535893185</v>
      </c>
      <c r="J1434" s="43">
        <v>12.721197552028343</v>
      </c>
      <c r="K1434" s="135">
        <v>7.6354228234145731</v>
      </c>
      <c r="L1434" s="82">
        <f t="shared" si="176"/>
        <v>1.920858170045029E-2</v>
      </c>
    </row>
    <row r="1435" spans="1:12" x14ac:dyDescent="0.25">
      <c r="A1435" s="46">
        <f t="shared" si="175"/>
        <v>37</v>
      </c>
      <c r="B1435" s="46" t="s">
        <v>341</v>
      </c>
      <c r="C1435" s="46">
        <v>4398.3999999999996</v>
      </c>
      <c r="D1435" s="48"/>
      <c r="E1435" s="49"/>
      <c r="F1435" s="46">
        <f t="shared" si="173"/>
        <v>4398.3999999999996</v>
      </c>
      <c r="G1435" s="45">
        <f t="shared" si="170"/>
        <v>1.2018182802342178E-2</v>
      </c>
      <c r="H1435" s="135">
        <f t="shared" si="177"/>
        <v>51.455248759087915</v>
      </c>
      <c r="I1435" s="43">
        <f t="shared" si="174"/>
        <v>11.320154726999341</v>
      </c>
      <c r="J1435" s="43">
        <v>13.567961229137822</v>
      </c>
      <c r="K1435" s="135">
        <v>8.1436610360354642</v>
      </c>
      <c r="L1435" s="82">
        <f t="shared" si="176"/>
        <v>1.920858170045029E-2</v>
      </c>
    </row>
    <row r="1436" spans="1:12" x14ac:dyDescent="0.25">
      <c r="A1436" s="46">
        <f t="shared" si="175"/>
        <v>38</v>
      </c>
      <c r="B1436" s="46" t="s">
        <v>342</v>
      </c>
      <c r="C1436" s="46">
        <v>4369.7</v>
      </c>
      <c r="D1436" s="48"/>
      <c r="E1436" s="49"/>
      <c r="F1436" s="46">
        <f t="shared" si="173"/>
        <v>4369.7</v>
      </c>
      <c r="G1436" s="45">
        <f t="shared" si="170"/>
        <v>1.1939762957301432E-2</v>
      </c>
      <c r="H1436" s="135">
        <f t="shared" si="177"/>
        <v>51.119498113538214</v>
      </c>
      <c r="I1436" s="43">
        <f t="shared" si="174"/>
        <v>11.246289584978408</v>
      </c>
      <c r="J1436" s="43">
        <v>13.479428924828017</v>
      </c>
      <c r="K1436" s="135">
        <v>8.0905228331129901</v>
      </c>
      <c r="L1436" s="82">
        <f t="shared" si="176"/>
        <v>1.920858170045029E-2</v>
      </c>
    </row>
    <row r="1437" spans="1:12" x14ac:dyDescent="0.25">
      <c r="A1437" s="46">
        <f t="shared" si="175"/>
        <v>39</v>
      </c>
      <c r="B1437" s="46" t="s">
        <v>343</v>
      </c>
      <c r="C1437" s="46">
        <v>5769.7</v>
      </c>
      <c r="D1437" s="48"/>
      <c r="E1437" s="49"/>
      <c r="F1437" s="46">
        <f t="shared" si="173"/>
        <v>5769.7</v>
      </c>
      <c r="G1437" s="45">
        <f t="shared" si="170"/>
        <v>1.5765121251972006E-2</v>
      </c>
      <c r="H1437" s="135">
        <f t="shared" si="177"/>
        <v>67.497578384255547</v>
      </c>
      <c r="I1437" s="43">
        <f t="shared" si="174"/>
        <v>14.849467244536221</v>
      </c>
      <c r="J1437" s="43">
        <v>17.798077915550312</v>
      </c>
      <c r="K1437" s="135">
        <v>10.682630292745959</v>
      </c>
      <c r="L1437" s="82">
        <f t="shared" si="176"/>
        <v>1.9208581700450287E-2</v>
      </c>
    </row>
    <row r="1438" spans="1:12" x14ac:dyDescent="0.25">
      <c r="A1438" s="46">
        <f t="shared" si="175"/>
        <v>40</v>
      </c>
      <c r="B1438" s="46" t="s">
        <v>344</v>
      </c>
      <c r="C1438" s="46">
        <v>4446.8999999999996</v>
      </c>
      <c r="D1438" s="48"/>
      <c r="E1438" s="49"/>
      <c r="F1438" s="46">
        <f t="shared" si="173"/>
        <v>4446.8999999999996</v>
      </c>
      <c r="G1438" s="45">
        <f t="shared" si="170"/>
        <v>1.2150704143264695E-2</v>
      </c>
      <c r="H1438" s="135">
        <f t="shared" si="177"/>
        <v>52.022632254180628</v>
      </c>
      <c r="I1438" s="43">
        <f t="shared" si="174"/>
        <v>11.444979095919738</v>
      </c>
      <c r="J1438" s="43">
        <v>13.717571569173559</v>
      </c>
      <c r="K1438" s="135">
        <v>8.2334590444584634</v>
      </c>
      <c r="L1438" s="82">
        <f t="shared" si="176"/>
        <v>1.9208581700450294E-2</v>
      </c>
    </row>
    <row r="1439" spans="1:12" x14ac:dyDescent="0.25">
      <c r="A1439" s="46">
        <f t="shared" si="175"/>
        <v>41</v>
      </c>
      <c r="B1439" s="46" t="s">
        <v>345</v>
      </c>
      <c r="C1439" s="46">
        <v>4422.5</v>
      </c>
      <c r="D1439" s="48"/>
      <c r="E1439" s="49"/>
      <c r="F1439" s="46">
        <f t="shared" si="173"/>
        <v>4422.5</v>
      </c>
      <c r="G1439" s="45">
        <f t="shared" si="170"/>
        <v>1.2084033612986151E-2</v>
      </c>
      <c r="H1439" s="135">
        <f t="shared" si="177"/>
        <v>51.737185712319551</v>
      </c>
      <c r="I1439" s="43">
        <f t="shared" si="174"/>
        <v>11.382180856710301</v>
      </c>
      <c r="J1439" s="43">
        <v>13.64230368676383</v>
      </c>
      <c r="K1439" s="135">
        <v>8.1882823144477186</v>
      </c>
      <c r="L1439" s="82">
        <f t="shared" si="176"/>
        <v>1.9208581700450287E-2</v>
      </c>
    </row>
    <row r="1440" spans="1:12" x14ac:dyDescent="0.25">
      <c r="A1440" s="46">
        <f t="shared" si="175"/>
        <v>42</v>
      </c>
      <c r="B1440" s="46" t="s">
        <v>346</v>
      </c>
      <c r="C1440" s="46">
        <v>3984.5</v>
      </c>
      <c r="D1440" s="48"/>
      <c r="E1440" s="49"/>
      <c r="F1440" s="46">
        <f t="shared" si="173"/>
        <v>3984.5</v>
      </c>
      <c r="G1440" s="45">
        <f t="shared" si="170"/>
        <v>1.0887242946510643E-2</v>
      </c>
      <c r="H1440" s="135">
        <f t="shared" si="177"/>
        <v>46.613186313337991</v>
      </c>
      <c r="I1440" s="43">
        <f t="shared" si="174"/>
        <v>10.254900988934358</v>
      </c>
      <c r="J1440" s="43">
        <v>12.291183502523568</v>
      </c>
      <c r="K1440" s="135">
        <v>7.3773229806482608</v>
      </c>
      <c r="L1440" s="82">
        <f t="shared" si="176"/>
        <v>1.920858170045029E-2</v>
      </c>
    </row>
    <row r="1441" spans="1:12" x14ac:dyDescent="0.25">
      <c r="A1441" s="46">
        <f t="shared" si="175"/>
        <v>43</v>
      </c>
      <c r="B1441" s="46" t="s">
        <v>347</v>
      </c>
      <c r="C1441" s="46">
        <v>5874.6</v>
      </c>
      <c r="D1441" s="48"/>
      <c r="E1441" s="49"/>
      <c r="F1441" s="46">
        <f t="shared" si="173"/>
        <v>5874.6</v>
      </c>
      <c r="G1441" s="45">
        <f t="shared" si="170"/>
        <v>1.6051749884194111E-2</v>
      </c>
      <c r="H1441" s="135">
        <f t="shared" si="177"/>
        <v>68.724764541682873</v>
      </c>
      <c r="I1441" s="43">
        <f t="shared" si="174"/>
        <v>15.119448199170233</v>
      </c>
      <c r="J1441" s="43">
        <v>18.121668114926582</v>
      </c>
      <c r="K1441" s="135">
        <v>10.8768532016856</v>
      </c>
      <c r="L1441" s="82">
        <f t="shared" si="176"/>
        <v>1.920858170045029E-2</v>
      </c>
    </row>
    <row r="1442" spans="1:12" x14ac:dyDescent="0.25">
      <c r="A1442" s="46">
        <f t="shared" si="175"/>
        <v>44</v>
      </c>
      <c r="B1442" s="46" t="s">
        <v>348</v>
      </c>
      <c r="C1442" s="46">
        <v>5861.2</v>
      </c>
      <c r="D1442" s="48"/>
      <c r="E1442" s="49"/>
      <c r="F1442" s="46">
        <f t="shared" si="173"/>
        <v>5861.2</v>
      </c>
      <c r="G1442" s="45">
        <f t="shared" si="170"/>
        <v>1.6015135740516547E-2</v>
      </c>
      <c r="H1442" s="135">
        <f t="shared" si="177"/>
        <v>68.568002916234562</v>
      </c>
      <c r="I1442" s="43">
        <f t="shared" si="174"/>
        <v>15.084960641571604</v>
      </c>
      <c r="J1442" s="43">
        <v>18.080332474586807</v>
      </c>
      <c r="K1442" s="135">
        <v>10.852043030286255</v>
      </c>
      <c r="L1442" s="82">
        <f t="shared" si="176"/>
        <v>1.9208581700450287E-2</v>
      </c>
    </row>
    <row r="1443" spans="1:12" x14ac:dyDescent="0.25">
      <c r="A1443" s="46">
        <f t="shared" si="175"/>
        <v>45</v>
      </c>
      <c r="B1443" s="46" t="s">
        <v>349</v>
      </c>
      <c r="C1443" s="46">
        <v>4068.9</v>
      </c>
      <c r="D1443" s="48"/>
      <c r="E1443" s="49"/>
      <c r="F1443" s="46">
        <f t="shared" si="173"/>
        <v>4068.9</v>
      </c>
      <c r="G1443" s="45">
        <f t="shared" si="170"/>
        <v>1.1117857403703642E-2</v>
      </c>
      <c r="H1443" s="135">
        <f t="shared" si="177"/>
        <v>47.600550581086956</v>
      </c>
      <c r="I1443" s="43">
        <f t="shared" si="174"/>
        <v>10.472121127839131</v>
      </c>
      <c r="J1443" s="43">
        <v>12.55153634167854</v>
      </c>
      <c r="K1443" s="135">
        <v>7.5335900303575629</v>
      </c>
      <c r="L1443" s="82">
        <f t="shared" si="176"/>
        <v>1.9208581700450287E-2</v>
      </c>
    </row>
    <row r="1444" spans="1:12" x14ac:dyDescent="0.25">
      <c r="A1444" s="46">
        <f t="shared" si="175"/>
        <v>46</v>
      </c>
      <c r="B1444" s="46" t="s">
        <v>350</v>
      </c>
      <c r="C1444" s="46">
        <v>4057</v>
      </c>
      <c r="D1444" s="48"/>
      <c r="E1444" s="49"/>
      <c r="F1444" s="46">
        <f t="shared" si="173"/>
        <v>4057</v>
      </c>
      <c r="G1444" s="45">
        <f t="shared" si="170"/>
        <v>1.1085341858198941E-2</v>
      </c>
      <c r="H1444" s="135">
        <f t="shared" si="177"/>
        <v>47.461336898785852</v>
      </c>
      <c r="I1444" s="43">
        <f t="shared" si="174"/>
        <v>10.441494117732887</v>
      </c>
      <c r="J1444" s="43">
        <v>12.514827825257401</v>
      </c>
      <c r="K1444" s="135">
        <v>7.5115571169506827</v>
      </c>
      <c r="L1444" s="82">
        <f t="shared" si="176"/>
        <v>1.920858170045029E-2</v>
      </c>
    </row>
    <row r="1445" spans="1:12" x14ac:dyDescent="0.25">
      <c r="A1445" s="46">
        <f t="shared" si="175"/>
        <v>47</v>
      </c>
      <c r="B1445" s="46" t="s">
        <v>351</v>
      </c>
      <c r="C1445" s="46">
        <v>5809.5</v>
      </c>
      <c r="D1445" s="48"/>
      <c r="E1445" s="49"/>
      <c r="F1445" s="46">
        <f t="shared" si="173"/>
        <v>5809.5</v>
      </c>
      <c r="G1445" s="45">
        <f t="shared" si="170"/>
        <v>1.5873870723491928E-2</v>
      </c>
      <c r="H1445" s="135">
        <f t="shared" si="177"/>
        <v>67.963183809094517</v>
      </c>
      <c r="I1445" s="43">
        <f t="shared" si="174"/>
        <v>14.951900438000793</v>
      </c>
      <c r="J1445" s="43">
        <v>17.920850936857992</v>
      </c>
      <c r="K1445" s="135">
        <v>10.756320204812667</v>
      </c>
      <c r="L1445" s="82">
        <f t="shared" si="176"/>
        <v>1.920858170045029E-2</v>
      </c>
    </row>
    <row r="1446" spans="1:12" x14ac:dyDescent="0.25">
      <c r="A1446" s="46">
        <f t="shared" si="175"/>
        <v>48</v>
      </c>
      <c r="B1446" s="46" t="s">
        <v>352</v>
      </c>
      <c r="C1446" s="46">
        <v>5835.6</v>
      </c>
      <c r="D1446" s="48"/>
      <c r="E1446" s="49"/>
      <c r="F1446" s="46">
        <f t="shared" si="173"/>
        <v>5835.6</v>
      </c>
      <c r="G1446" s="45">
        <f t="shared" si="170"/>
        <v>1.5945186331699716E-2</v>
      </c>
      <c r="H1446" s="135">
        <f t="shared" si="177"/>
        <v>68.268518019855748</v>
      </c>
      <c r="I1446" s="43">
        <f t="shared" si="174"/>
        <v>15.019073964368264</v>
      </c>
      <c r="J1446" s="43">
        <v>18.00136289304217</v>
      </c>
      <c r="K1446" s="135">
        <v>10.80464449388154</v>
      </c>
      <c r="L1446" s="82">
        <f t="shared" si="176"/>
        <v>1.920858170045029E-2</v>
      </c>
    </row>
    <row r="1447" spans="1:12" x14ac:dyDescent="0.25">
      <c r="A1447" s="46">
        <f t="shared" si="175"/>
        <v>49</v>
      </c>
      <c r="B1447" s="46" t="s">
        <v>353</v>
      </c>
      <c r="C1447" s="46">
        <v>4048.9</v>
      </c>
      <c r="D1447" s="48"/>
      <c r="E1447" s="49"/>
      <c r="F1447" s="46">
        <f t="shared" si="173"/>
        <v>4048.9</v>
      </c>
      <c r="G1447" s="45">
        <f t="shared" si="170"/>
        <v>1.106320942806549E-2</v>
      </c>
      <c r="H1447" s="135">
        <f t="shared" si="177"/>
        <v>47.366578005790991</v>
      </c>
      <c r="I1447" s="43">
        <f t="shared" si="174"/>
        <v>10.420647161274019</v>
      </c>
      <c r="J1447" s="43">
        <v>12.489841356096793</v>
      </c>
      <c r="K1447" s="135">
        <v>7.496559923791378</v>
      </c>
      <c r="L1447" s="82">
        <f t="shared" si="176"/>
        <v>1.920858170045029E-2</v>
      </c>
    </row>
    <row r="1448" spans="1:12" x14ac:dyDescent="0.25">
      <c r="A1448" s="46">
        <f t="shared" si="175"/>
        <v>50</v>
      </c>
      <c r="B1448" s="46" t="s">
        <v>1848</v>
      </c>
      <c r="C1448" s="46">
        <v>4427.8</v>
      </c>
      <c r="D1448" s="48"/>
      <c r="E1448" s="49"/>
      <c r="F1448" s="46">
        <f t="shared" si="173"/>
        <v>4427.8</v>
      </c>
      <c r="G1448" s="45">
        <f t="shared" si="170"/>
        <v>1.2098515326530262E-2</v>
      </c>
      <c r="H1448" s="135">
        <f t="shared" si="177"/>
        <v>51.799188444772987</v>
      </c>
      <c r="I1448" s="43">
        <f t="shared" si="174"/>
        <v>11.395821457850058</v>
      </c>
      <c r="J1448" s="43">
        <v>13.658652857942993</v>
      </c>
      <c r="K1448" s="135">
        <v>8.1980952926877588</v>
      </c>
      <c r="L1448" s="82">
        <f t="shared" si="176"/>
        <v>1.920858170045029E-2</v>
      </c>
    </row>
    <row r="1449" spans="1:12" x14ac:dyDescent="0.25">
      <c r="A1449" s="46">
        <f t="shared" si="175"/>
        <v>51</v>
      </c>
      <c r="B1449" s="46" t="s">
        <v>1849</v>
      </c>
      <c r="C1449" s="46">
        <v>4428.6000000000004</v>
      </c>
      <c r="D1449" s="48"/>
      <c r="E1449" s="49"/>
      <c r="F1449" s="46">
        <f t="shared" si="173"/>
        <v>4428.6000000000004</v>
      </c>
      <c r="G1449" s="45">
        <f t="shared" si="170"/>
        <v>1.2100701245555788E-2</v>
      </c>
      <c r="H1449" s="135">
        <f t="shared" si="177"/>
        <v>51.808547347784824</v>
      </c>
      <c r="I1449" s="43">
        <f t="shared" si="174"/>
        <v>11.397880416512661</v>
      </c>
      <c r="J1449" s="43">
        <v>13.661120657366263</v>
      </c>
      <c r="K1449" s="135">
        <v>8.1995764969504066</v>
      </c>
      <c r="L1449" s="82">
        <f t="shared" si="176"/>
        <v>1.9208581700450287E-2</v>
      </c>
    </row>
    <row r="1450" spans="1:12" x14ac:dyDescent="0.25">
      <c r="A1450" s="46">
        <f t="shared" si="175"/>
        <v>52</v>
      </c>
      <c r="B1450" s="46" t="s">
        <v>1850</v>
      </c>
      <c r="C1450" s="46">
        <v>5782.4</v>
      </c>
      <c r="D1450" s="48"/>
      <c r="E1450" s="49"/>
      <c r="F1450" s="46">
        <f t="shared" si="173"/>
        <v>5782.4</v>
      </c>
      <c r="G1450" s="45">
        <f t="shared" si="170"/>
        <v>1.5799822716502231E-2</v>
      </c>
      <c r="H1450" s="135">
        <f t="shared" si="177"/>
        <v>67.646150969568467</v>
      </c>
      <c r="I1450" s="43">
        <f t="shared" si="174"/>
        <v>14.882153213305063</v>
      </c>
      <c r="J1450" s="43">
        <v>17.837254231394724</v>
      </c>
      <c r="K1450" s="135">
        <v>10.706144410415487</v>
      </c>
      <c r="L1450" s="82">
        <f t="shared" si="176"/>
        <v>1.9208581700450287E-2</v>
      </c>
    </row>
    <row r="1451" spans="1:12" x14ac:dyDescent="0.25">
      <c r="A1451" s="46">
        <f t="shared" si="175"/>
        <v>53</v>
      </c>
      <c r="B1451" s="46" t="s">
        <v>1851</v>
      </c>
      <c r="C1451" s="46">
        <v>5882.7</v>
      </c>
      <c r="D1451" s="48"/>
      <c r="E1451" s="49"/>
      <c r="F1451" s="46">
        <f t="shared" si="173"/>
        <v>5882.7</v>
      </c>
      <c r="G1451" s="45">
        <f t="shared" si="170"/>
        <v>1.6073882314327558E-2</v>
      </c>
      <c r="H1451" s="135">
        <f t="shared" si="177"/>
        <v>68.81952343467772</v>
      </c>
      <c r="I1451" s="43">
        <f t="shared" si="174"/>
        <v>15.140295155629099</v>
      </c>
      <c r="J1451" s="43">
        <v>18.146654584087184</v>
      </c>
      <c r="K1451" s="135">
        <v>10.891850394844905</v>
      </c>
      <c r="L1451" s="82">
        <f t="shared" si="176"/>
        <v>1.920858170045029E-2</v>
      </c>
    </row>
    <row r="1452" spans="1:12" x14ac:dyDescent="0.25">
      <c r="A1452" s="46">
        <f t="shared" si="175"/>
        <v>54</v>
      </c>
      <c r="B1452" s="46" t="s">
        <v>1852</v>
      </c>
      <c r="C1452" s="46">
        <v>4404.7</v>
      </c>
      <c r="D1452" s="48"/>
      <c r="E1452" s="49"/>
      <c r="F1452" s="46">
        <f t="shared" si="173"/>
        <v>4404.7</v>
      </c>
      <c r="G1452" s="45">
        <f t="shared" si="170"/>
        <v>1.2035396914668196E-2</v>
      </c>
      <c r="H1452" s="135">
        <f t="shared" si="177"/>
        <v>51.528950120306142</v>
      </c>
      <c r="I1452" s="43">
        <f t="shared" si="174"/>
        <v>11.33636902646735</v>
      </c>
      <c r="J1452" s="43">
        <v>13.587395149596073</v>
      </c>
      <c r="K1452" s="135">
        <v>8.1553255196038137</v>
      </c>
      <c r="L1452" s="82">
        <f t="shared" si="176"/>
        <v>1.9208581700450287E-2</v>
      </c>
    </row>
    <row r="1453" spans="1:12" x14ac:dyDescent="0.25">
      <c r="A1453" s="46">
        <f t="shared" si="175"/>
        <v>55</v>
      </c>
      <c r="B1453" s="46" t="s">
        <v>1853</v>
      </c>
      <c r="C1453" s="46">
        <v>4428.3999999999996</v>
      </c>
      <c r="D1453" s="48"/>
      <c r="E1453" s="49"/>
      <c r="F1453" s="46">
        <f t="shared" si="173"/>
        <v>4428.3999999999996</v>
      </c>
      <c r="G1453" s="45">
        <f t="shared" si="170"/>
        <v>1.2100154765799405E-2</v>
      </c>
      <c r="H1453" s="135">
        <f t="shared" si="177"/>
        <v>51.806207622031863</v>
      </c>
      <c r="I1453" s="43">
        <f t="shared" si="174"/>
        <v>11.397365676847009</v>
      </c>
      <c r="J1453" s="43">
        <v>13.660503707510443</v>
      </c>
      <c r="K1453" s="135">
        <v>8.1992061958847433</v>
      </c>
      <c r="L1453" s="82">
        <f t="shared" si="176"/>
        <v>1.920858170045029E-2</v>
      </c>
    </row>
    <row r="1454" spans="1:12" x14ac:dyDescent="0.25">
      <c r="A1454" s="46">
        <f t="shared" si="175"/>
        <v>56</v>
      </c>
      <c r="B1454" s="46" t="s">
        <v>1854</v>
      </c>
      <c r="C1454" s="46">
        <v>4419.2</v>
      </c>
      <c r="D1454" s="48"/>
      <c r="E1454" s="49"/>
      <c r="F1454" s="46">
        <f t="shared" si="173"/>
        <v>4419.2</v>
      </c>
      <c r="G1454" s="45">
        <f t="shared" si="170"/>
        <v>1.2075016697005857E-2</v>
      </c>
      <c r="H1454" s="135">
        <f t="shared" si="177"/>
        <v>51.698580237395724</v>
      </c>
      <c r="I1454" s="43">
        <f t="shared" si="174"/>
        <v>11.37368765222706</v>
      </c>
      <c r="J1454" s="43">
        <v>13.632124014142841</v>
      </c>
      <c r="K1454" s="135">
        <v>8.1821723468642968</v>
      </c>
      <c r="L1454" s="82">
        <f t="shared" si="176"/>
        <v>1.920858170045029E-2</v>
      </c>
    </row>
    <row r="1455" spans="1:12" x14ac:dyDescent="0.25">
      <c r="A1455" s="46">
        <f t="shared" si="175"/>
        <v>57</v>
      </c>
      <c r="B1455" s="46" t="s">
        <v>1855</v>
      </c>
      <c r="C1455" s="46">
        <v>5902.1</v>
      </c>
      <c r="D1455" s="48"/>
      <c r="E1455" s="49"/>
      <c r="F1455" s="46">
        <f t="shared" si="173"/>
        <v>5902.1</v>
      </c>
      <c r="G1455" s="45">
        <f t="shared" si="170"/>
        <v>1.6126890850696567E-2</v>
      </c>
      <c r="H1455" s="135">
        <f t="shared" si="177"/>
        <v>69.046476832714816</v>
      </c>
      <c r="I1455" s="43">
        <f t="shared" si="174"/>
        <v>15.19022490319726</v>
      </c>
      <c r="J1455" s="43">
        <v>18.206498720101479</v>
      </c>
      <c r="K1455" s="135">
        <v>10.927769598214105</v>
      </c>
      <c r="L1455" s="82">
        <f t="shared" si="176"/>
        <v>1.9208581700450287E-2</v>
      </c>
    </row>
    <row r="1456" spans="1:12" x14ac:dyDescent="0.25">
      <c r="A1456" s="46">
        <f t="shared" si="175"/>
        <v>58</v>
      </c>
      <c r="B1456" s="46" t="s">
        <v>1856</v>
      </c>
      <c r="C1456" s="46">
        <v>4397.8</v>
      </c>
      <c r="D1456" s="48"/>
      <c r="E1456" s="49"/>
      <c r="F1456" s="46">
        <f t="shared" si="173"/>
        <v>4397.8</v>
      </c>
      <c r="G1456" s="45">
        <f t="shared" si="170"/>
        <v>1.2016543363073036E-2</v>
      </c>
      <c r="H1456" s="135">
        <f t="shared" si="177"/>
        <v>51.448229581829047</v>
      </c>
      <c r="I1456" s="43">
        <f t="shared" si="174"/>
        <v>11.31861050800239</v>
      </c>
      <c r="J1456" s="43">
        <v>13.566110379570372</v>
      </c>
      <c r="K1456" s="135">
        <v>8.1425501328384797</v>
      </c>
      <c r="L1456" s="82">
        <f t="shared" si="176"/>
        <v>1.920858170045029E-2</v>
      </c>
    </row>
    <row r="1457" spans="1:12" x14ac:dyDescent="0.25">
      <c r="A1457" s="46">
        <f t="shared" si="175"/>
        <v>59</v>
      </c>
      <c r="B1457" s="46" t="s">
        <v>1857</v>
      </c>
      <c r="C1457" s="46">
        <v>4423.3999999999996</v>
      </c>
      <c r="D1457" s="48"/>
      <c r="E1457" s="49"/>
      <c r="F1457" s="46">
        <f t="shared" si="173"/>
        <v>4423.3999999999996</v>
      </c>
      <c r="G1457" s="45">
        <f t="shared" si="170"/>
        <v>1.2086492771889867E-2</v>
      </c>
      <c r="H1457" s="135">
        <f t="shared" si="177"/>
        <v>51.747714478207868</v>
      </c>
      <c r="I1457" s="43">
        <f t="shared" si="174"/>
        <v>11.384497185205731</v>
      </c>
      <c r="J1457" s="43">
        <v>13.645079961115005</v>
      </c>
      <c r="K1457" s="135">
        <v>8.1899486692431971</v>
      </c>
      <c r="L1457" s="82">
        <f t="shared" si="176"/>
        <v>1.9208581700450287E-2</v>
      </c>
    </row>
    <row r="1458" spans="1:12" x14ac:dyDescent="0.25">
      <c r="A1458" s="46">
        <f t="shared" si="175"/>
        <v>60</v>
      </c>
      <c r="B1458" s="46" t="s">
        <v>1858</v>
      </c>
      <c r="C1458" s="46">
        <v>5916.4</v>
      </c>
      <c r="D1458" s="48"/>
      <c r="E1458" s="49"/>
      <c r="F1458" s="46">
        <f t="shared" si="173"/>
        <v>5916.4</v>
      </c>
      <c r="G1458" s="45">
        <f t="shared" si="170"/>
        <v>1.6165964153277843E-2</v>
      </c>
      <c r="H1458" s="135">
        <f t="shared" si="177"/>
        <v>69.213767224051423</v>
      </c>
      <c r="I1458" s="43">
        <f t="shared" si="174"/>
        <v>15.227028789291314</v>
      </c>
      <c r="J1458" s="43">
        <v>18.25061063479243</v>
      </c>
      <c r="K1458" s="135">
        <v>10.954246124408927</v>
      </c>
      <c r="L1458" s="82">
        <f t="shared" si="176"/>
        <v>1.920858170045029E-2</v>
      </c>
    </row>
    <row r="1459" spans="1:12" x14ac:dyDescent="0.25">
      <c r="A1459" s="46">
        <f t="shared" si="175"/>
        <v>61</v>
      </c>
      <c r="B1459" s="46" t="s">
        <v>1859</v>
      </c>
      <c r="C1459" s="46">
        <v>3331.8</v>
      </c>
      <c r="D1459" s="48"/>
      <c r="E1459" s="49"/>
      <c r="F1459" s="46">
        <f t="shared" si="173"/>
        <v>3331.8</v>
      </c>
      <c r="G1459" s="45">
        <f t="shared" si="170"/>
        <v>9.1038062615595838E-3</v>
      </c>
      <c r="H1459" s="135">
        <f t="shared" si="177"/>
        <v>38.977491318554279</v>
      </c>
      <c r="I1459" s="43">
        <f t="shared" si="174"/>
        <v>8.5750480900819408</v>
      </c>
      <c r="J1459" s="43">
        <v>10.277767648063252</v>
      </c>
      <c r="K1459" s="135">
        <v>6.1688454528608059</v>
      </c>
      <c r="L1459" s="82">
        <f t="shared" si="176"/>
        <v>1.920858170045029E-2</v>
      </c>
    </row>
    <row r="1460" spans="1:12" x14ac:dyDescent="0.25">
      <c r="A1460" s="46">
        <f t="shared" si="175"/>
        <v>62</v>
      </c>
      <c r="B1460" s="46" t="s">
        <v>1860</v>
      </c>
      <c r="C1460" s="46">
        <v>4392.1000000000004</v>
      </c>
      <c r="D1460" s="48"/>
      <c r="E1460" s="49"/>
      <c r="F1460" s="46">
        <f t="shared" si="173"/>
        <v>4392.1000000000004</v>
      </c>
      <c r="G1460" s="45">
        <f t="shared" si="170"/>
        <v>1.2000968690016163E-2</v>
      </c>
      <c r="H1460" s="135">
        <f t="shared" si="177"/>
        <v>51.381547397869696</v>
      </c>
      <c r="I1460" s="43">
        <f t="shared" si="174"/>
        <v>11.303940427531334</v>
      </c>
      <c r="J1460" s="43">
        <v>13.548527308679574</v>
      </c>
      <c r="K1460" s="135">
        <v>8.1319965524671183</v>
      </c>
      <c r="L1460" s="82">
        <f t="shared" si="176"/>
        <v>1.920858170045029E-2</v>
      </c>
    </row>
    <row r="1461" spans="1:12" x14ac:dyDescent="0.25">
      <c r="A1461" s="46">
        <f t="shared" si="175"/>
        <v>63</v>
      </c>
      <c r="B1461" s="46" t="s">
        <v>1861</v>
      </c>
      <c r="C1461" s="46">
        <v>5869.2</v>
      </c>
      <c r="D1461" s="48"/>
      <c r="E1461" s="49"/>
      <c r="F1461" s="46">
        <f t="shared" si="173"/>
        <v>5869.2</v>
      </c>
      <c r="G1461" s="45">
        <f t="shared" si="170"/>
        <v>1.6036994930771806E-2</v>
      </c>
      <c r="H1461" s="135">
        <f t="shared" si="177"/>
        <v>68.661591946352942</v>
      </c>
      <c r="I1461" s="43">
        <f t="shared" si="174"/>
        <v>15.105550228197647</v>
      </c>
      <c r="J1461" s="43">
        <v>18.105010468819504</v>
      </c>
      <c r="K1461" s="135">
        <v>10.866855072912731</v>
      </c>
      <c r="L1461" s="82">
        <f t="shared" si="176"/>
        <v>1.9208581700450287E-2</v>
      </c>
    </row>
    <row r="1462" spans="1:12" x14ac:dyDescent="0.25">
      <c r="A1462" s="46">
        <f t="shared" si="175"/>
        <v>64</v>
      </c>
      <c r="B1462" s="46" t="s">
        <v>2423</v>
      </c>
      <c r="C1462" s="46">
        <v>4119.7</v>
      </c>
      <c r="D1462" s="46"/>
      <c r="E1462" s="46"/>
      <c r="F1462" s="46">
        <f t="shared" si="173"/>
        <v>4119.7</v>
      </c>
      <c r="G1462" s="45">
        <f>1/365978.79*F1462</f>
        <v>1.1256663261824545E-2</v>
      </c>
      <c r="H1462" s="135">
        <f t="shared" si="177"/>
        <v>48.194840922338692</v>
      </c>
      <c r="I1462" s="43">
        <f>H1462*0.22</f>
        <v>10.602865002914513</v>
      </c>
      <c r="J1462" s="43">
        <v>12.708241605056177</v>
      </c>
      <c r="K1462" s="43">
        <v>5.0701414977472412</v>
      </c>
      <c r="L1462" s="45">
        <f t="shared" ref="L1462:L1464" si="178">(H1462+I1462+J1462+K1462)/F1462</f>
        <v>1.8587782855076007E-2</v>
      </c>
    </row>
    <row r="1463" spans="1:12" ht="13" x14ac:dyDescent="0.3">
      <c r="A1463" s="46"/>
      <c r="B1463" s="46" t="s">
        <v>1875</v>
      </c>
      <c r="C1463" s="39">
        <f t="shared" ref="C1463:K1463" si="179">SUM(C1399:C1462)</f>
        <v>364638.09000000014</v>
      </c>
      <c r="D1463" s="39">
        <f t="shared" si="179"/>
        <v>1015.5</v>
      </c>
      <c r="E1463" s="39">
        <f t="shared" si="179"/>
        <v>325.2</v>
      </c>
      <c r="F1463" s="39">
        <f t="shared" si="179"/>
        <v>365978.79000000015</v>
      </c>
      <c r="G1463" s="130">
        <f t="shared" si="179"/>
        <v>1.0000000000000002</v>
      </c>
      <c r="H1463" s="39">
        <f t="shared" si="179"/>
        <v>4281.449999999998</v>
      </c>
      <c r="I1463" s="39">
        <f t="shared" si="179"/>
        <v>941.91900000000021</v>
      </c>
      <c r="J1463" s="39">
        <f t="shared" si="179"/>
        <v>1128.9528086137623</v>
      </c>
      <c r="K1463" s="39">
        <f t="shared" si="179"/>
        <v>671.26266211857683</v>
      </c>
      <c r="L1463" s="82">
        <f t="shared" si="178"/>
        <v>1.9191233652453833E-2</v>
      </c>
    </row>
    <row r="1464" spans="1:12" ht="13" x14ac:dyDescent="0.3">
      <c r="A1464" s="527" t="s">
        <v>1875</v>
      </c>
      <c r="B1464" s="527"/>
      <c r="C1464" s="39">
        <f t="shared" ref="C1464:K1464" si="180">C1463+C1397+C1358+C1309+C949+C882+C707+C379</f>
        <v>1921091.7600000005</v>
      </c>
      <c r="D1464" s="39">
        <f t="shared" si="180"/>
        <v>15236.400000000003</v>
      </c>
      <c r="E1464" s="39">
        <f t="shared" si="180"/>
        <v>43230.02</v>
      </c>
      <c r="F1464" s="39">
        <f t="shared" si="180"/>
        <v>1979558.1800000006</v>
      </c>
      <c r="G1464" s="39">
        <f t="shared" si="180"/>
        <v>3</v>
      </c>
      <c r="H1464" s="39">
        <f t="shared" si="180"/>
        <v>12844.349999999995</v>
      </c>
      <c r="I1464" s="39">
        <f t="shared" si="180"/>
        <v>2825.7569999999992</v>
      </c>
      <c r="J1464" s="39">
        <f t="shared" si="180"/>
        <v>4440.0625552998727</v>
      </c>
      <c r="K1464" s="39">
        <f t="shared" si="180"/>
        <v>2141.0639909556589</v>
      </c>
      <c r="L1464" s="82">
        <f t="shared" si="178"/>
        <v>1.1240504962706134E-2</v>
      </c>
    </row>
  </sheetData>
  <mergeCells count="9">
    <mergeCell ref="A1464:B1464"/>
    <mergeCell ref="A708:L708"/>
    <mergeCell ref="A1359:L1359"/>
    <mergeCell ref="A1:L1"/>
    <mergeCell ref="A5:L5"/>
    <mergeCell ref="A380:L380"/>
    <mergeCell ref="A1310:L1310"/>
    <mergeCell ref="A950:L950"/>
    <mergeCell ref="A1398:L1398"/>
  </mergeCells>
  <phoneticPr fontId="16" type="noConversion"/>
  <pageMargins left="0.39370078740157483" right="0.39370078740157483" top="0.55000000000000004" bottom="0.46" header="0.51181102362204722" footer="0.51181102362204722"/>
  <pageSetup paperSize="9" scale="5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indexed="11"/>
  </sheetPr>
  <dimension ref="A1:M1464"/>
  <sheetViews>
    <sheetView view="pageBreakPreview" topLeftCell="A1421" zoomScale="75" zoomScaleNormal="90" zoomScaleSheetLayoutView="75" workbookViewId="0">
      <selection activeCell="D1456" sqref="D1456"/>
    </sheetView>
  </sheetViews>
  <sheetFormatPr defaultColWidth="9.1796875" defaultRowHeight="12.5" x14ac:dyDescent="0.25"/>
  <cols>
    <col min="1" max="1" width="7" style="56" customWidth="1"/>
    <col min="2" max="2" width="23.7265625" style="56" customWidth="1"/>
    <col min="3" max="4" width="13.1796875" style="56" customWidth="1"/>
    <col min="5" max="5" width="13" style="56" customWidth="1"/>
    <col min="6" max="6" width="11.7265625" style="56" customWidth="1"/>
    <col min="7" max="7" width="16.1796875" style="56" customWidth="1"/>
    <col min="8" max="8" width="14.26953125" style="56" customWidth="1"/>
    <col min="9" max="9" width="17.54296875" style="134" customWidth="1"/>
    <col min="10" max="16384" width="9.1796875" style="56"/>
  </cols>
  <sheetData>
    <row r="1" spans="1:13" ht="12.75" customHeight="1" x14ac:dyDescent="0.25">
      <c r="A1" s="519" t="s">
        <v>1910</v>
      </c>
      <c r="B1" s="519"/>
      <c r="C1" s="519"/>
      <c r="D1" s="519"/>
      <c r="E1" s="519"/>
      <c r="F1" s="519"/>
      <c r="G1" s="519"/>
      <c r="H1" s="519"/>
      <c r="I1" s="519"/>
    </row>
    <row r="2" spans="1:13" ht="18" customHeight="1" x14ac:dyDescent="0.25">
      <c r="A2" s="533"/>
      <c r="B2" s="533"/>
      <c r="C2" s="533"/>
      <c r="D2" s="533"/>
      <c r="E2" s="533"/>
      <c r="F2" s="533"/>
      <c r="G2" s="533"/>
      <c r="H2" s="533"/>
      <c r="I2" s="533"/>
    </row>
    <row r="3" spans="1:13" ht="75.75" customHeight="1" x14ac:dyDescent="0.25">
      <c r="A3" s="9" t="s">
        <v>451</v>
      </c>
      <c r="B3" s="9" t="s">
        <v>454</v>
      </c>
      <c r="C3" s="10" t="s">
        <v>1350</v>
      </c>
      <c r="D3" s="10" t="s">
        <v>1349</v>
      </c>
      <c r="E3" s="10" t="s">
        <v>1178</v>
      </c>
      <c r="F3" s="10" t="s">
        <v>1351</v>
      </c>
      <c r="G3" s="10" t="s">
        <v>1911</v>
      </c>
      <c r="H3" s="199" t="s">
        <v>1912</v>
      </c>
      <c r="I3" s="206" t="s">
        <v>1913</v>
      </c>
    </row>
    <row r="4" spans="1:13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8</v>
      </c>
      <c r="I4" s="11">
        <v>9</v>
      </c>
    </row>
    <row r="5" spans="1:13" ht="15.5" x14ac:dyDescent="0.35">
      <c r="A5" s="529" t="s">
        <v>1871</v>
      </c>
      <c r="B5" s="529"/>
      <c r="C5" s="529"/>
      <c r="D5" s="529"/>
      <c r="E5" s="529"/>
      <c r="F5" s="529"/>
      <c r="G5" s="529"/>
      <c r="H5" s="529"/>
      <c r="I5" s="529"/>
      <c r="J5" s="123"/>
      <c r="K5" s="123"/>
      <c r="L5" s="123"/>
      <c r="M5" s="124"/>
    </row>
    <row r="6" spans="1:13" x14ac:dyDescent="0.25">
      <c r="A6" s="64">
        <v>1</v>
      </c>
      <c r="B6" s="46" t="s">
        <v>457</v>
      </c>
      <c r="C6" s="46">
        <v>410.1</v>
      </c>
      <c r="D6" s="46"/>
      <c r="E6" s="46"/>
      <c r="F6" s="46">
        <f>C6+D6+E6</f>
        <v>410.1</v>
      </c>
      <c r="G6" s="125">
        <f>33.9+14.4</f>
        <v>48.3</v>
      </c>
      <c r="H6" s="46">
        <v>7.4999999999999997E-2</v>
      </c>
      <c r="I6" s="93">
        <f>(G6*H6)/F6</f>
        <v>8.8332114118507658E-3</v>
      </c>
    </row>
    <row r="7" spans="1:13" x14ac:dyDescent="0.25">
      <c r="A7" s="65">
        <f>A6+1</f>
        <v>2</v>
      </c>
      <c r="B7" s="46" t="s">
        <v>458</v>
      </c>
      <c r="C7" s="46">
        <v>458.5</v>
      </c>
      <c r="D7" s="46"/>
      <c r="E7" s="46"/>
      <c r="F7" s="46">
        <f t="shared" ref="F7:F70" si="0">C7+D7+E7</f>
        <v>458.5</v>
      </c>
      <c r="G7" s="125">
        <f>19+24.2</f>
        <v>43.2</v>
      </c>
      <c r="H7" s="46">
        <v>7.4999999999999997E-2</v>
      </c>
      <c r="I7" s="93">
        <f t="shared" ref="I7:I70" si="1">(G7*H7)/F7</f>
        <v>7.0665212649945481E-3</v>
      </c>
    </row>
    <row r="8" spans="1:13" x14ac:dyDescent="0.25">
      <c r="A8" s="65">
        <f t="shared" ref="A8:A71" si="2">A7+1</f>
        <v>3</v>
      </c>
      <c r="B8" s="46" t="s">
        <v>459</v>
      </c>
      <c r="C8" s="46">
        <v>507.2</v>
      </c>
      <c r="D8" s="46"/>
      <c r="E8" s="46"/>
      <c r="F8" s="46">
        <f t="shared" si="0"/>
        <v>507.2</v>
      </c>
      <c r="G8" s="125">
        <f>24.8+24.9</f>
        <v>49.7</v>
      </c>
      <c r="H8" s="46">
        <v>7.4999999999999997E-2</v>
      </c>
      <c r="I8" s="93">
        <f t="shared" si="1"/>
        <v>7.3491719242902214E-3</v>
      </c>
    </row>
    <row r="9" spans="1:13" x14ac:dyDescent="0.25">
      <c r="A9" s="65">
        <f t="shared" si="2"/>
        <v>4</v>
      </c>
      <c r="B9" s="46" t="s">
        <v>460</v>
      </c>
      <c r="C9" s="46">
        <v>1675</v>
      </c>
      <c r="D9" s="46"/>
      <c r="E9" s="46"/>
      <c r="F9" s="46">
        <f t="shared" si="0"/>
        <v>1675</v>
      </c>
      <c r="G9" s="125">
        <f>104.6+30.4</f>
        <v>135</v>
      </c>
      <c r="H9" s="46">
        <v>7.4999999999999997E-2</v>
      </c>
      <c r="I9" s="93">
        <f t="shared" si="1"/>
        <v>6.0447761194029849E-3</v>
      </c>
    </row>
    <row r="10" spans="1:13" x14ac:dyDescent="0.25">
      <c r="A10" s="65">
        <f t="shared" si="2"/>
        <v>5</v>
      </c>
      <c r="B10" s="46" t="s">
        <v>461</v>
      </c>
      <c r="C10" s="46">
        <v>546.6</v>
      </c>
      <c r="D10" s="46"/>
      <c r="E10" s="46"/>
      <c r="F10" s="46">
        <f t="shared" si="0"/>
        <v>546.6</v>
      </c>
      <c r="G10" s="125">
        <f>30.8+23.1</f>
        <v>53.900000000000006</v>
      </c>
      <c r="H10" s="46">
        <v>7.4999999999999997E-2</v>
      </c>
      <c r="I10" s="93">
        <f t="shared" si="1"/>
        <v>7.3957189901207466E-3</v>
      </c>
    </row>
    <row r="11" spans="1:13" x14ac:dyDescent="0.25">
      <c r="A11" s="65">
        <f t="shared" si="2"/>
        <v>6</v>
      </c>
      <c r="B11" s="46" t="s">
        <v>462</v>
      </c>
      <c r="C11" s="46">
        <v>2868.3</v>
      </c>
      <c r="D11" s="46"/>
      <c r="E11" s="46"/>
      <c r="F11" s="46">
        <f t="shared" si="0"/>
        <v>2868.3</v>
      </c>
      <c r="G11" s="125">
        <f>155.8+68.1</f>
        <v>223.9</v>
      </c>
      <c r="H11" s="46">
        <v>7.4999999999999997E-2</v>
      </c>
      <c r="I11" s="93">
        <f t="shared" si="1"/>
        <v>5.8545131262420251E-3</v>
      </c>
    </row>
    <row r="12" spans="1:13" x14ac:dyDescent="0.25">
      <c r="A12" s="65">
        <f t="shared" si="2"/>
        <v>7</v>
      </c>
      <c r="B12" s="46" t="s">
        <v>463</v>
      </c>
      <c r="C12" s="46">
        <v>405</v>
      </c>
      <c r="D12" s="46"/>
      <c r="E12" s="46"/>
      <c r="F12" s="46">
        <f t="shared" si="0"/>
        <v>405</v>
      </c>
      <c r="G12" s="125">
        <f>18+11.7</f>
        <v>29.7</v>
      </c>
      <c r="H12" s="46">
        <v>7.4999999999999997E-2</v>
      </c>
      <c r="I12" s="93">
        <f t="shared" si="1"/>
        <v>5.4999999999999997E-3</v>
      </c>
    </row>
    <row r="13" spans="1:13" x14ac:dyDescent="0.25">
      <c r="A13" s="65">
        <f t="shared" si="2"/>
        <v>8</v>
      </c>
      <c r="B13" s="46" t="s">
        <v>464</v>
      </c>
      <c r="C13" s="46">
        <v>141.30000000000001</v>
      </c>
      <c r="D13" s="46"/>
      <c r="E13" s="46"/>
      <c r="F13" s="46">
        <f t="shared" si="0"/>
        <v>141.30000000000001</v>
      </c>
      <c r="G13" s="125">
        <f>10.1+7</f>
        <v>17.100000000000001</v>
      </c>
      <c r="H13" s="46">
        <v>7.4999999999999997E-2</v>
      </c>
      <c r="I13" s="93">
        <f t="shared" si="1"/>
        <v>9.076433121019108E-3</v>
      </c>
    </row>
    <row r="14" spans="1:13" x14ac:dyDescent="0.25">
      <c r="A14" s="65">
        <f t="shared" si="2"/>
        <v>9</v>
      </c>
      <c r="B14" s="46" t="s">
        <v>466</v>
      </c>
      <c r="C14" s="46">
        <v>221.7</v>
      </c>
      <c r="D14" s="46"/>
      <c r="E14" s="46"/>
      <c r="F14" s="46">
        <f t="shared" si="0"/>
        <v>221.7</v>
      </c>
      <c r="G14" s="125">
        <f>6.4+12.6</f>
        <v>19</v>
      </c>
      <c r="H14" s="46">
        <v>7.4999999999999997E-2</v>
      </c>
      <c r="I14" s="93">
        <f t="shared" si="1"/>
        <v>6.4276048714479034E-3</v>
      </c>
    </row>
    <row r="15" spans="1:13" x14ac:dyDescent="0.25">
      <c r="A15" s="65">
        <f t="shared" si="2"/>
        <v>10</v>
      </c>
      <c r="B15" s="46" t="s">
        <v>467</v>
      </c>
      <c r="C15" s="46">
        <v>206.1</v>
      </c>
      <c r="D15" s="46"/>
      <c r="E15" s="46"/>
      <c r="F15" s="46">
        <f t="shared" si="0"/>
        <v>206.1</v>
      </c>
      <c r="G15" s="125">
        <f>21.5+11.3</f>
        <v>32.799999999999997</v>
      </c>
      <c r="H15" s="46">
        <v>7.4999999999999997E-2</v>
      </c>
      <c r="I15" s="93">
        <f t="shared" si="1"/>
        <v>1.1935953420669576E-2</v>
      </c>
    </row>
    <row r="16" spans="1:13" x14ac:dyDescent="0.25">
      <c r="A16" s="65">
        <f t="shared" si="2"/>
        <v>11</v>
      </c>
      <c r="B16" s="46" t="s">
        <v>468</v>
      </c>
      <c r="C16" s="46">
        <v>512.4</v>
      </c>
      <c r="D16" s="46"/>
      <c r="E16" s="46">
        <v>84.7</v>
      </c>
      <c r="F16" s="46">
        <f t="shared" si="0"/>
        <v>597.1</v>
      </c>
      <c r="G16" s="125">
        <f>29+36.2</f>
        <v>65.2</v>
      </c>
      <c r="H16" s="46">
        <v>7.4999999999999997E-2</v>
      </c>
      <c r="I16" s="93">
        <f t="shared" si="1"/>
        <v>8.1895829844247179E-3</v>
      </c>
    </row>
    <row r="17" spans="1:9" x14ac:dyDescent="0.25">
      <c r="A17" s="65">
        <f t="shared" si="2"/>
        <v>12</v>
      </c>
      <c r="B17" s="46" t="s">
        <v>469</v>
      </c>
      <c r="C17" s="46">
        <v>683.9</v>
      </c>
      <c r="D17" s="46"/>
      <c r="E17" s="46">
        <v>19.5</v>
      </c>
      <c r="F17" s="46">
        <f t="shared" si="0"/>
        <v>703.4</v>
      </c>
      <c r="G17" s="125">
        <f>27.2+51.6</f>
        <v>78.8</v>
      </c>
      <c r="H17" s="46">
        <v>7.4999999999999997E-2</v>
      </c>
      <c r="I17" s="93">
        <f t="shared" si="1"/>
        <v>8.4020471993175999E-3</v>
      </c>
    </row>
    <row r="18" spans="1:9" x14ac:dyDescent="0.25">
      <c r="A18" s="65">
        <f t="shared" si="2"/>
        <v>13</v>
      </c>
      <c r="B18" s="46" t="s">
        <v>470</v>
      </c>
      <c r="C18" s="46">
        <v>551.20000000000005</v>
      </c>
      <c r="D18" s="46"/>
      <c r="E18" s="46">
        <v>111.5</v>
      </c>
      <c r="F18" s="46">
        <f t="shared" si="0"/>
        <v>662.7</v>
      </c>
      <c r="G18" s="125">
        <f>27.7+24.7</f>
        <v>52.4</v>
      </c>
      <c r="H18" s="46">
        <v>7.4999999999999997E-2</v>
      </c>
      <c r="I18" s="93">
        <f t="shared" si="1"/>
        <v>5.9302851969216834E-3</v>
      </c>
    </row>
    <row r="19" spans="1:9" x14ac:dyDescent="0.25">
      <c r="A19" s="65">
        <f t="shared" si="2"/>
        <v>14</v>
      </c>
      <c r="B19" s="46" t="s">
        <v>471</v>
      </c>
      <c r="C19" s="46">
        <v>872.9</v>
      </c>
      <c r="D19" s="46"/>
      <c r="E19" s="46">
        <v>62.9</v>
      </c>
      <c r="F19" s="46">
        <f t="shared" si="0"/>
        <v>935.8</v>
      </c>
      <c r="G19" s="125">
        <f>18.9+25.7</f>
        <v>44.599999999999994</v>
      </c>
      <c r="H19" s="46">
        <v>7.4999999999999997E-2</v>
      </c>
      <c r="I19" s="93">
        <f t="shared" si="1"/>
        <v>3.5744817268647143E-3</v>
      </c>
    </row>
    <row r="20" spans="1:9" x14ac:dyDescent="0.25">
      <c r="A20" s="65">
        <f t="shared" si="2"/>
        <v>15</v>
      </c>
      <c r="B20" s="46" t="s">
        <v>472</v>
      </c>
      <c r="C20" s="46">
        <v>559.20000000000005</v>
      </c>
      <c r="D20" s="46"/>
      <c r="E20" s="46"/>
      <c r="F20" s="46">
        <f t="shared" si="0"/>
        <v>559.20000000000005</v>
      </c>
      <c r="G20" s="125">
        <f>11.7+20.5</f>
        <v>32.200000000000003</v>
      </c>
      <c r="H20" s="46">
        <v>7.4999999999999997E-2</v>
      </c>
      <c r="I20" s="93">
        <f t="shared" si="1"/>
        <v>4.318669527896995E-3</v>
      </c>
    </row>
    <row r="21" spans="1:9" x14ac:dyDescent="0.25">
      <c r="A21" s="65">
        <f t="shared" si="2"/>
        <v>16</v>
      </c>
      <c r="B21" s="46" t="s">
        <v>473</v>
      </c>
      <c r="C21" s="46">
        <v>740.8</v>
      </c>
      <c r="D21" s="46">
        <v>57.8</v>
      </c>
      <c r="E21" s="46"/>
      <c r="F21" s="46">
        <f t="shared" si="0"/>
        <v>798.59999999999991</v>
      </c>
      <c r="G21" s="125">
        <f>12.8+19.9</f>
        <v>32.700000000000003</v>
      </c>
      <c r="H21" s="46">
        <v>7.4999999999999997E-2</v>
      </c>
      <c r="I21" s="93">
        <f t="shared" si="1"/>
        <v>3.0709992486851996E-3</v>
      </c>
    </row>
    <row r="22" spans="1:9" x14ac:dyDescent="0.25">
      <c r="A22" s="65">
        <f t="shared" si="2"/>
        <v>17</v>
      </c>
      <c r="B22" s="46" t="s">
        <v>474</v>
      </c>
      <c r="C22" s="46">
        <v>611.4</v>
      </c>
      <c r="D22" s="46"/>
      <c r="E22" s="46"/>
      <c r="F22" s="46">
        <f t="shared" si="0"/>
        <v>611.4</v>
      </c>
      <c r="G22" s="125">
        <f>36.6+18.1</f>
        <v>54.7</v>
      </c>
      <c r="H22" s="46">
        <v>7.4999999999999997E-2</v>
      </c>
      <c r="I22" s="93">
        <f t="shared" si="1"/>
        <v>6.7100098135426892E-3</v>
      </c>
    </row>
    <row r="23" spans="1:9" x14ac:dyDescent="0.25">
      <c r="A23" s="65">
        <f t="shared" si="2"/>
        <v>18</v>
      </c>
      <c r="B23" s="46" t="s">
        <v>475</v>
      </c>
      <c r="C23" s="46">
        <v>603.70000000000005</v>
      </c>
      <c r="D23" s="46"/>
      <c r="E23" s="46"/>
      <c r="F23" s="46">
        <f t="shared" si="0"/>
        <v>603.70000000000005</v>
      </c>
      <c r="G23" s="125">
        <f>36.6+18.1</f>
        <v>54.7</v>
      </c>
      <c r="H23" s="46">
        <v>7.4999999999999997E-2</v>
      </c>
      <c r="I23" s="93">
        <f t="shared" si="1"/>
        <v>6.7955938379990061E-3</v>
      </c>
    </row>
    <row r="24" spans="1:9" x14ac:dyDescent="0.25">
      <c r="A24" s="65">
        <f t="shared" si="2"/>
        <v>19</v>
      </c>
      <c r="B24" s="46" t="s">
        <v>476</v>
      </c>
      <c r="C24" s="46">
        <v>813.6</v>
      </c>
      <c r="D24" s="46"/>
      <c r="E24" s="46"/>
      <c r="F24" s="46">
        <f t="shared" si="0"/>
        <v>813.6</v>
      </c>
      <c r="G24" s="125">
        <f>18.7+28.6</f>
        <v>47.3</v>
      </c>
      <c r="H24" s="46">
        <v>7.4999999999999997E-2</v>
      </c>
      <c r="I24" s="93">
        <f t="shared" si="1"/>
        <v>4.3602507374631266E-3</v>
      </c>
    </row>
    <row r="25" spans="1:9" x14ac:dyDescent="0.25">
      <c r="A25" s="65">
        <f t="shared" si="2"/>
        <v>20</v>
      </c>
      <c r="B25" s="46" t="s">
        <v>477</v>
      </c>
      <c r="C25" s="46">
        <v>632.1</v>
      </c>
      <c r="D25" s="46"/>
      <c r="E25" s="46"/>
      <c r="F25" s="46">
        <f t="shared" si="0"/>
        <v>632.1</v>
      </c>
      <c r="G25" s="125">
        <f>20.8+24.1</f>
        <v>44.900000000000006</v>
      </c>
      <c r="H25" s="46">
        <v>7.4999999999999997E-2</v>
      </c>
      <c r="I25" s="93">
        <f t="shared" si="1"/>
        <v>5.3274798291409586E-3</v>
      </c>
    </row>
    <row r="26" spans="1:9" x14ac:dyDescent="0.25">
      <c r="A26" s="65">
        <f t="shared" si="2"/>
        <v>21</v>
      </c>
      <c r="B26" s="46" t="s">
        <v>478</v>
      </c>
      <c r="C26" s="46">
        <v>507.6</v>
      </c>
      <c r="D26" s="46"/>
      <c r="E26" s="46">
        <v>37.1</v>
      </c>
      <c r="F26" s="46">
        <f t="shared" si="0"/>
        <v>544.70000000000005</v>
      </c>
      <c r="G26" s="125">
        <f>22.8+21.1</f>
        <v>43.900000000000006</v>
      </c>
      <c r="H26" s="46">
        <v>7.4999999999999997E-2</v>
      </c>
      <c r="I26" s="93">
        <f t="shared" si="1"/>
        <v>6.0446117128694701E-3</v>
      </c>
    </row>
    <row r="27" spans="1:9" x14ac:dyDescent="0.25">
      <c r="A27" s="65">
        <f t="shared" si="2"/>
        <v>22</v>
      </c>
      <c r="B27" s="46" t="s">
        <v>479</v>
      </c>
      <c r="C27" s="46">
        <v>712</v>
      </c>
      <c r="D27" s="46"/>
      <c r="E27" s="46"/>
      <c r="F27" s="46">
        <f t="shared" si="0"/>
        <v>712</v>
      </c>
      <c r="G27" s="125">
        <f>28.4+23</f>
        <v>51.4</v>
      </c>
      <c r="H27" s="46">
        <v>7.4999999999999997E-2</v>
      </c>
      <c r="I27" s="93">
        <f t="shared" si="1"/>
        <v>5.4143258426966288E-3</v>
      </c>
    </row>
    <row r="28" spans="1:9" x14ac:dyDescent="0.25">
      <c r="A28" s="65">
        <f t="shared" si="2"/>
        <v>23</v>
      </c>
      <c r="B28" s="46" t="s">
        <v>480</v>
      </c>
      <c r="C28" s="46">
        <v>667</v>
      </c>
      <c r="D28" s="46"/>
      <c r="E28" s="46"/>
      <c r="F28" s="46">
        <f t="shared" si="0"/>
        <v>667</v>
      </c>
      <c r="G28" s="125">
        <f>26.3+22.3</f>
        <v>48.6</v>
      </c>
      <c r="H28" s="46">
        <v>7.4999999999999997E-2</v>
      </c>
      <c r="I28" s="93">
        <f t="shared" si="1"/>
        <v>5.4647676161919045E-3</v>
      </c>
    </row>
    <row r="29" spans="1:9" x14ac:dyDescent="0.25">
      <c r="A29" s="65">
        <f t="shared" si="2"/>
        <v>24</v>
      </c>
      <c r="B29" s="46" t="s">
        <v>481</v>
      </c>
      <c r="C29" s="46">
        <v>569</v>
      </c>
      <c r="D29" s="46"/>
      <c r="E29" s="46"/>
      <c r="F29" s="46">
        <f t="shared" si="0"/>
        <v>569</v>
      </c>
      <c r="G29" s="125">
        <f>37+24.8</f>
        <v>61.8</v>
      </c>
      <c r="H29" s="46">
        <v>7.4999999999999997E-2</v>
      </c>
      <c r="I29" s="93">
        <f t="shared" si="1"/>
        <v>8.1458699472759227E-3</v>
      </c>
    </row>
    <row r="30" spans="1:9" x14ac:dyDescent="0.25">
      <c r="A30" s="65">
        <f t="shared" si="2"/>
        <v>25</v>
      </c>
      <c r="B30" s="46" t="s">
        <v>482</v>
      </c>
      <c r="C30" s="46">
        <v>833.8</v>
      </c>
      <c r="D30" s="46"/>
      <c r="E30" s="46">
        <v>59.3</v>
      </c>
      <c r="F30" s="46">
        <f t="shared" si="0"/>
        <v>893.09999999999991</v>
      </c>
      <c r="G30" s="125">
        <f>22.9+38.2</f>
        <v>61.1</v>
      </c>
      <c r="H30" s="46">
        <v>7.4999999999999997E-2</v>
      </c>
      <c r="I30" s="93">
        <f t="shared" si="1"/>
        <v>5.1310043668122271E-3</v>
      </c>
    </row>
    <row r="31" spans="1:9" x14ac:dyDescent="0.25">
      <c r="A31" s="65">
        <f t="shared" si="2"/>
        <v>26</v>
      </c>
      <c r="B31" s="46" t="s">
        <v>483</v>
      </c>
      <c r="C31" s="46">
        <v>880.8</v>
      </c>
      <c r="D31" s="46"/>
      <c r="E31" s="46"/>
      <c r="F31" s="46">
        <f t="shared" si="0"/>
        <v>880.8</v>
      </c>
      <c r="G31" s="125">
        <f>32.5+29</f>
        <v>61.5</v>
      </c>
      <c r="H31" s="46">
        <v>7.4999999999999997E-2</v>
      </c>
      <c r="I31" s="93">
        <f t="shared" si="1"/>
        <v>5.2367166212534061E-3</v>
      </c>
    </row>
    <row r="32" spans="1:9" x14ac:dyDescent="0.25">
      <c r="A32" s="65">
        <f t="shared" si="2"/>
        <v>27</v>
      </c>
      <c r="B32" s="46" t="s">
        <v>484</v>
      </c>
      <c r="C32" s="46">
        <v>853.7</v>
      </c>
      <c r="D32" s="46">
        <v>45.8</v>
      </c>
      <c r="E32" s="46">
        <v>34.200000000000003</v>
      </c>
      <c r="F32" s="46">
        <f t="shared" si="0"/>
        <v>933.7</v>
      </c>
      <c r="G32" s="125">
        <f>28.5+32.3</f>
        <v>60.8</v>
      </c>
      <c r="H32" s="46">
        <v>7.4999999999999997E-2</v>
      </c>
      <c r="I32" s="93">
        <f t="shared" si="1"/>
        <v>4.8837956517082566E-3</v>
      </c>
    </row>
    <row r="33" spans="1:9" x14ac:dyDescent="0.25">
      <c r="A33" s="65">
        <f t="shared" si="2"/>
        <v>28</v>
      </c>
      <c r="B33" s="46" t="s">
        <v>485</v>
      </c>
      <c r="C33" s="46">
        <v>737.2</v>
      </c>
      <c r="D33" s="46"/>
      <c r="E33" s="46"/>
      <c r="F33" s="46">
        <f t="shared" si="0"/>
        <v>737.2</v>
      </c>
      <c r="G33" s="125">
        <f>41.4+23.2</f>
        <v>64.599999999999994</v>
      </c>
      <c r="H33" s="46">
        <v>7.4999999999999997E-2</v>
      </c>
      <c r="I33" s="93">
        <f t="shared" si="1"/>
        <v>6.5721649484536074E-3</v>
      </c>
    </row>
    <row r="34" spans="1:9" x14ac:dyDescent="0.25">
      <c r="A34" s="65">
        <f t="shared" si="2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0"/>
        <v>3169.7</v>
      </c>
      <c r="G34" s="125">
        <f>137.3+38.2</f>
        <v>175.5</v>
      </c>
      <c r="H34" s="46">
        <v>7.4999999999999997E-2</v>
      </c>
      <c r="I34" s="93">
        <f t="shared" si="1"/>
        <v>4.1526011925418814E-3</v>
      </c>
    </row>
    <row r="35" spans="1:9" x14ac:dyDescent="0.25">
      <c r="A35" s="65">
        <f t="shared" si="2"/>
        <v>30</v>
      </c>
      <c r="B35" s="46" t="s">
        <v>487</v>
      </c>
      <c r="C35" s="46">
        <v>757.5</v>
      </c>
      <c r="D35" s="46"/>
      <c r="E35" s="46"/>
      <c r="F35" s="46">
        <f t="shared" si="0"/>
        <v>757.5</v>
      </c>
      <c r="G35" s="125">
        <f>8.3+22.6</f>
        <v>30.900000000000002</v>
      </c>
      <c r="H35" s="46">
        <v>7.4999999999999997E-2</v>
      </c>
      <c r="I35" s="93">
        <f t="shared" si="1"/>
        <v>3.0594059405940591E-3</v>
      </c>
    </row>
    <row r="36" spans="1:9" x14ac:dyDescent="0.25">
      <c r="A36" s="65">
        <f t="shared" si="2"/>
        <v>31</v>
      </c>
      <c r="B36" s="46" t="s">
        <v>488</v>
      </c>
      <c r="C36" s="46">
        <v>386.9</v>
      </c>
      <c r="D36" s="46">
        <v>101.6</v>
      </c>
      <c r="E36" s="46"/>
      <c r="F36" s="46">
        <f t="shared" si="0"/>
        <v>488.5</v>
      </c>
      <c r="G36" s="125">
        <f>24.9+24.8</f>
        <v>49.7</v>
      </c>
      <c r="H36" s="46">
        <v>7.4999999999999997E-2</v>
      </c>
      <c r="I36" s="93">
        <f t="shared" si="1"/>
        <v>7.6305015353121805E-3</v>
      </c>
    </row>
    <row r="37" spans="1:9" x14ac:dyDescent="0.25">
      <c r="A37" s="65">
        <f t="shared" si="2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0"/>
        <v>1837.85</v>
      </c>
      <c r="G37" s="125">
        <f>131.8+32.1</f>
        <v>163.9</v>
      </c>
      <c r="H37" s="46">
        <v>7.4999999999999997E-2</v>
      </c>
      <c r="I37" s="93">
        <f t="shared" si="1"/>
        <v>6.6885219141932153E-3</v>
      </c>
    </row>
    <row r="38" spans="1:9" x14ac:dyDescent="0.25">
      <c r="A38" s="65">
        <f t="shared" si="2"/>
        <v>33</v>
      </c>
      <c r="B38" s="46" t="s">
        <v>490</v>
      </c>
      <c r="C38" s="46">
        <v>534.6</v>
      </c>
      <c r="D38" s="46">
        <v>34.4</v>
      </c>
      <c r="E38" s="46"/>
      <c r="F38" s="46">
        <f t="shared" si="0"/>
        <v>569</v>
      </c>
      <c r="G38" s="125">
        <f>28+27.8</f>
        <v>55.8</v>
      </c>
      <c r="H38" s="46">
        <v>7.4999999999999997E-2</v>
      </c>
      <c r="I38" s="93">
        <f t="shared" si="1"/>
        <v>7.3550087873462209E-3</v>
      </c>
    </row>
    <row r="39" spans="1:9" x14ac:dyDescent="0.25">
      <c r="A39" s="65">
        <f t="shared" si="2"/>
        <v>34</v>
      </c>
      <c r="B39" s="46" t="s">
        <v>491</v>
      </c>
      <c r="C39" s="46">
        <v>578.79999999999995</v>
      </c>
      <c r="D39" s="46"/>
      <c r="E39" s="46">
        <v>47.8</v>
      </c>
      <c r="F39" s="46">
        <f t="shared" si="0"/>
        <v>626.59999999999991</v>
      </c>
      <c r="G39" s="125">
        <f>25.3+26.3</f>
        <v>51.6</v>
      </c>
      <c r="H39" s="46">
        <v>7.4999999999999997E-2</v>
      </c>
      <c r="I39" s="93">
        <f t="shared" si="1"/>
        <v>6.1761889562719453E-3</v>
      </c>
    </row>
    <row r="40" spans="1:9" x14ac:dyDescent="0.25">
      <c r="A40" s="65">
        <f t="shared" si="2"/>
        <v>35</v>
      </c>
      <c r="B40" s="46" t="s">
        <v>492</v>
      </c>
      <c r="C40" s="46">
        <v>1126.7</v>
      </c>
      <c r="D40" s="46"/>
      <c r="E40" s="46">
        <v>28.1</v>
      </c>
      <c r="F40" s="46">
        <f t="shared" si="0"/>
        <v>1154.8</v>
      </c>
      <c r="G40" s="125">
        <f>7.3+54.3</f>
        <v>61.599999999999994</v>
      </c>
      <c r="H40" s="46">
        <v>7.4999999999999997E-2</v>
      </c>
      <c r="I40" s="93">
        <f t="shared" si="1"/>
        <v>4.0006927606511941E-3</v>
      </c>
    </row>
    <row r="41" spans="1:9" x14ac:dyDescent="0.25">
      <c r="A41" s="65">
        <f t="shared" si="2"/>
        <v>36</v>
      </c>
      <c r="B41" s="46" t="s">
        <v>493</v>
      </c>
      <c r="C41" s="46">
        <v>627.1</v>
      </c>
      <c r="D41" s="46"/>
      <c r="E41" s="46"/>
      <c r="F41" s="46">
        <f t="shared" si="0"/>
        <v>627.1</v>
      </c>
      <c r="G41" s="125">
        <f>25.9+16.7</f>
        <v>42.599999999999994</v>
      </c>
      <c r="H41" s="46">
        <v>7.4999999999999997E-2</v>
      </c>
      <c r="I41" s="93">
        <f t="shared" si="1"/>
        <v>5.0948811991707848E-3</v>
      </c>
    </row>
    <row r="42" spans="1:9" x14ac:dyDescent="0.25">
      <c r="A42" s="65">
        <f t="shared" si="2"/>
        <v>37</v>
      </c>
      <c r="B42" s="46" t="s">
        <v>494</v>
      </c>
      <c r="C42" s="46">
        <v>820.3</v>
      </c>
      <c r="D42" s="46">
        <v>55.7</v>
      </c>
      <c r="E42" s="46"/>
      <c r="F42" s="46">
        <f t="shared" si="0"/>
        <v>876</v>
      </c>
      <c r="G42" s="125">
        <f>30.5+21.4</f>
        <v>51.9</v>
      </c>
      <c r="H42" s="46">
        <v>7.4999999999999997E-2</v>
      </c>
      <c r="I42" s="93">
        <f t="shared" si="1"/>
        <v>4.4434931506849313E-3</v>
      </c>
    </row>
    <row r="43" spans="1:9" x14ac:dyDescent="0.25">
      <c r="A43" s="65">
        <f t="shared" si="2"/>
        <v>38</v>
      </c>
      <c r="B43" s="46" t="s">
        <v>495</v>
      </c>
      <c r="C43" s="46">
        <v>834.6</v>
      </c>
      <c r="D43" s="46"/>
      <c r="E43" s="46">
        <v>120.9</v>
      </c>
      <c r="F43" s="46">
        <f t="shared" si="0"/>
        <v>955.5</v>
      </c>
      <c r="G43" s="125">
        <f>37.9+21.3</f>
        <v>59.2</v>
      </c>
      <c r="H43" s="46">
        <v>7.4999999999999997E-2</v>
      </c>
      <c r="I43" s="93">
        <f t="shared" si="1"/>
        <v>4.6467817896389332E-3</v>
      </c>
    </row>
    <row r="44" spans="1:9" x14ac:dyDescent="0.25">
      <c r="A44" s="65">
        <f t="shared" si="2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0"/>
        <v>2862.5</v>
      </c>
      <c r="G44" s="125">
        <f>71.9+47.6</f>
        <v>119.5</v>
      </c>
      <c r="H44" s="46">
        <v>7.4999999999999997E-2</v>
      </c>
      <c r="I44" s="93">
        <f t="shared" si="1"/>
        <v>3.131004366812227E-3</v>
      </c>
    </row>
    <row r="45" spans="1:9" x14ac:dyDescent="0.25">
      <c r="A45" s="65">
        <f t="shared" si="2"/>
        <v>40</v>
      </c>
      <c r="B45" s="46" t="s">
        <v>497</v>
      </c>
      <c r="C45" s="46">
        <v>643.79999999999995</v>
      </c>
      <c r="D45" s="46"/>
      <c r="E45" s="46">
        <v>33.700000000000003</v>
      </c>
      <c r="F45" s="46">
        <f t="shared" si="0"/>
        <v>677.5</v>
      </c>
      <c r="G45" s="125">
        <f>24.4+24.5</f>
        <v>48.9</v>
      </c>
      <c r="H45" s="46">
        <v>7.4999999999999997E-2</v>
      </c>
      <c r="I45" s="93">
        <f t="shared" si="1"/>
        <v>5.4132841328413273E-3</v>
      </c>
    </row>
    <row r="46" spans="1:9" x14ac:dyDescent="0.25">
      <c r="A46" s="65">
        <f t="shared" si="2"/>
        <v>41</v>
      </c>
      <c r="B46" s="46" t="s">
        <v>498</v>
      </c>
      <c r="C46" s="46">
        <v>2514.1999999999998</v>
      </c>
      <c r="D46" s="46"/>
      <c r="E46" s="46"/>
      <c r="F46" s="46">
        <f t="shared" si="0"/>
        <v>2514.1999999999998</v>
      </c>
      <c r="G46" s="125">
        <f>74.9+41.3</f>
        <v>116.2</v>
      </c>
      <c r="H46" s="46">
        <v>7.4999999999999997E-2</v>
      </c>
      <c r="I46" s="93">
        <f t="shared" si="1"/>
        <v>3.4663113515233475E-3</v>
      </c>
    </row>
    <row r="47" spans="1:9" x14ac:dyDescent="0.25">
      <c r="A47" s="65">
        <f t="shared" si="2"/>
        <v>42</v>
      </c>
      <c r="B47" s="46" t="s">
        <v>499</v>
      </c>
      <c r="C47" s="46">
        <v>366.9</v>
      </c>
      <c r="D47" s="46">
        <v>25</v>
      </c>
      <c r="E47" s="46"/>
      <c r="F47" s="46">
        <f t="shared" si="0"/>
        <v>391.9</v>
      </c>
      <c r="G47" s="125">
        <f>40.7+26.3</f>
        <v>67</v>
      </c>
      <c r="H47" s="46">
        <v>7.4999999999999997E-2</v>
      </c>
      <c r="I47" s="93">
        <f t="shared" si="1"/>
        <v>1.2822148507272263E-2</v>
      </c>
    </row>
    <row r="48" spans="1:9" x14ac:dyDescent="0.25">
      <c r="A48" s="65">
        <f t="shared" si="2"/>
        <v>43</v>
      </c>
      <c r="B48" s="46" t="s">
        <v>502</v>
      </c>
      <c r="C48" s="46">
        <v>623.5</v>
      </c>
      <c r="D48" s="46">
        <v>121.1</v>
      </c>
      <c r="E48" s="46">
        <v>31.1</v>
      </c>
      <c r="F48" s="46">
        <f t="shared" si="0"/>
        <v>775.7</v>
      </c>
      <c r="G48" s="125">
        <f>56.9+34</f>
        <v>90.9</v>
      </c>
      <c r="H48" s="46">
        <v>7.4999999999999997E-2</v>
      </c>
      <c r="I48" s="93">
        <f t="shared" si="1"/>
        <v>8.7888358901637223E-3</v>
      </c>
    </row>
    <row r="49" spans="1:9" x14ac:dyDescent="0.25">
      <c r="A49" s="65">
        <f t="shared" si="2"/>
        <v>44</v>
      </c>
      <c r="B49" s="46" t="s">
        <v>503</v>
      </c>
      <c r="C49" s="46">
        <v>1208.3</v>
      </c>
      <c r="D49" s="46"/>
      <c r="E49" s="46"/>
      <c r="F49" s="46">
        <f t="shared" si="0"/>
        <v>1208.3</v>
      </c>
      <c r="G49" s="125">
        <f>54.8+58.9</f>
        <v>113.69999999999999</v>
      </c>
      <c r="H49" s="46">
        <v>7.4999999999999997E-2</v>
      </c>
      <c r="I49" s="93">
        <f t="shared" si="1"/>
        <v>7.0574360672018529E-3</v>
      </c>
    </row>
    <row r="50" spans="1:9" x14ac:dyDescent="0.25">
      <c r="A50" s="65">
        <f t="shared" si="2"/>
        <v>45</v>
      </c>
      <c r="B50" s="46" t="s">
        <v>504</v>
      </c>
      <c r="C50" s="46">
        <v>625.20000000000005</v>
      </c>
      <c r="D50" s="46"/>
      <c r="E50" s="46"/>
      <c r="F50" s="46">
        <f t="shared" si="0"/>
        <v>625.20000000000005</v>
      </c>
      <c r="G50" s="125">
        <f>38.1+25.3</f>
        <v>63.400000000000006</v>
      </c>
      <c r="H50" s="46">
        <v>7.4999999999999997E-2</v>
      </c>
      <c r="I50" s="93">
        <f t="shared" si="1"/>
        <v>7.6055662188099799E-3</v>
      </c>
    </row>
    <row r="51" spans="1:9" x14ac:dyDescent="0.25">
      <c r="A51" s="65">
        <f t="shared" si="2"/>
        <v>46</v>
      </c>
      <c r="B51" s="46" t="s">
        <v>506</v>
      </c>
      <c r="C51" s="46">
        <v>493.3</v>
      </c>
      <c r="D51" s="46"/>
      <c r="E51" s="46">
        <v>24.2</v>
      </c>
      <c r="F51" s="46">
        <f t="shared" si="0"/>
        <v>517.5</v>
      </c>
      <c r="G51" s="125">
        <f>25.1+24</f>
        <v>49.1</v>
      </c>
      <c r="H51" s="46">
        <v>7.4999999999999997E-2</v>
      </c>
      <c r="I51" s="93">
        <f t="shared" si="1"/>
        <v>7.1159420289855077E-3</v>
      </c>
    </row>
    <row r="52" spans="1:9" x14ac:dyDescent="0.25">
      <c r="A52" s="65">
        <f t="shared" si="2"/>
        <v>47</v>
      </c>
      <c r="B52" s="46" t="s">
        <v>507</v>
      </c>
      <c r="C52" s="46">
        <v>338</v>
      </c>
      <c r="D52" s="46">
        <v>30.7</v>
      </c>
      <c r="E52" s="46"/>
      <c r="F52" s="46">
        <f t="shared" si="0"/>
        <v>368.7</v>
      </c>
      <c r="G52" s="125">
        <f>25.3+2.1</f>
        <v>27.400000000000002</v>
      </c>
      <c r="H52" s="46">
        <v>7.4999999999999997E-2</v>
      </c>
      <c r="I52" s="93">
        <f t="shared" si="1"/>
        <v>5.5736371033360465E-3</v>
      </c>
    </row>
    <row r="53" spans="1:9" x14ac:dyDescent="0.25">
      <c r="A53" s="65">
        <f t="shared" si="2"/>
        <v>48</v>
      </c>
      <c r="B53" s="46" t="s">
        <v>508</v>
      </c>
      <c r="C53" s="46">
        <v>331.1</v>
      </c>
      <c r="D53" s="46"/>
      <c r="E53" s="46"/>
      <c r="F53" s="46">
        <f t="shared" si="0"/>
        <v>331.1</v>
      </c>
      <c r="G53" s="125">
        <f>25.6+10.7</f>
        <v>36.299999999999997</v>
      </c>
      <c r="H53" s="46">
        <v>7.4999999999999997E-2</v>
      </c>
      <c r="I53" s="93">
        <f t="shared" si="1"/>
        <v>8.2225913621262452E-3</v>
      </c>
    </row>
    <row r="54" spans="1:9" x14ac:dyDescent="0.25">
      <c r="A54" s="65">
        <f t="shared" si="2"/>
        <v>49</v>
      </c>
      <c r="B54" s="46" t="s">
        <v>509</v>
      </c>
      <c r="C54" s="46">
        <v>215.4</v>
      </c>
      <c r="D54" s="46"/>
      <c r="E54" s="46"/>
      <c r="F54" s="46">
        <f t="shared" si="0"/>
        <v>215.4</v>
      </c>
      <c r="G54" s="125">
        <f>28.9+24.1</f>
        <v>53</v>
      </c>
      <c r="H54" s="46">
        <v>7.4999999999999997E-2</v>
      </c>
      <c r="I54" s="93">
        <f t="shared" si="1"/>
        <v>1.8454038997214484E-2</v>
      </c>
    </row>
    <row r="55" spans="1:9" x14ac:dyDescent="0.25">
      <c r="A55" s="65">
        <f t="shared" si="2"/>
        <v>50</v>
      </c>
      <c r="B55" s="46" t="s">
        <v>510</v>
      </c>
      <c r="C55" s="46">
        <v>720.4</v>
      </c>
      <c r="D55" s="46"/>
      <c r="E55" s="46"/>
      <c r="F55" s="46">
        <f t="shared" si="0"/>
        <v>720.4</v>
      </c>
      <c r="G55" s="125">
        <f>25.3+26.4</f>
        <v>51.7</v>
      </c>
      <c r="H55" s="46">
        <v>7.4999999999999997E-2</v>
      </c>
      <c r="I55" s="93">
        <f t="shared" si="1"/>
        <v>5.382426429761244E-3</v>
      </c>
    </row>
    <row r="56" spans="1:9" x14ac:dyDescent="0.25">
      <c r="A56" s="65">
        <f t="shared" si="2"/>
        <v>51</v>
      </c>
      <c r="B56" s="46" t="s">
        <v>511</v>
      </c>
      <c r="C56" s="46">
        <v>191</v>
      </c>
      <c r="D56" s="46"/>
      <c r="E56" s="46">
        <v>101.5</v>
      </c>
      <c r="F56" s="46">
        <f t="shared" si="0"/>
        <v>292.5</v>
      </c>
      <c r="G56" s="125">
        <f>9.8+16.3</f>
        <v>26.1</v>
      </c>
      <c r="H56" s="46">
        <v>7.4999999999999997E-2</v>
      </c>
      <c r="I56" s="93">
        <f t="shared" si="1"/>
        <v>6.6923076923076927E-3</v>
      </c>
    </row>
    <row r="57" spans="1:9" x14ac:dyDescent="0.25">
      <c r="A57" s="65">
        <f t="shared" si="2"/>
        <v>52</v>
      </c>
      <c r="B57" s="46" t="s">
        <v>512</v>
      </c>
      <c r="C57" s="46">
        <v>936.65</v>
      </c>
      <c r="D57" s="46">
        <v>28.5</v>
      </c>
      <c r="E57" s="46"/>
      <c r="F57" s="46">
        <f t="shared" si="0"/>
        <v>965.15</v>
      </c>
      <c r="G57" s="125">
        <f>47+29.5</f>
        <v>76.5</v>
      </c>
      <c r="H57" s="46">
        <v>7.4999999999999997E-2</v>
      </c>
      <c r="I57" s="93">
        <f t="shared" si="1"/>
        <v>5.9446718126716057E-3</v>
      </c>
    </row>
    <row r="58" spans="1:9" x14ac:dyDescent="0.25">
      <c r="A58" s="65">
        <f t="shared" si="2"/>
        <v>53</v>
      </c>
      <c r="B58" s="46" t="s">
        <v>513</v>
      </c>
      <c r="C58" s="46">
        <v>349.5</v>
      </c>
      <c r="D58" s="46"/>
      <c r="E58" s="46">
        <v>62.7</v>
      </c>
      <c r="F58" s="46">
        <f t="shared" si="0"/>
        <v>412.2</v>
      </c>
      <c r="G58" s="125">
        <f>19.7+29</f>
        <v>48.7</v>
      </c>
      <c r="H58" s="46">
        <v>7.4999999999999997E-2</v>
      </c>
      <c r="I58" s="93">
        <f t="shared" si="1"/>
        <v>8.8609898107714705E-3</v>
      </c>
    </row>
    <row r="59" spans="1:9" x14ac:dyDescent="0.25">
      <c r="A59" s="65">
        <f t="shared" si="2"/>
        <v>54</v>
      </c>
      <c r="B59" s="46" t="s">
        <v>514</v>
      </c>
      <c r="C59" s="46">
        <v>878.9</v>
      </c>
      <c r="D59" s="46">
        <v>93.3</v>
      </c>
      <c r="E59" s="46"/>
      <c r="F59" s="46">
        <f t="shared" si="0"/>
        <v>972.19999999999993</v>
      </c>
      <c r="G59" s="125">
        <f>42.6+42.6</f>
        <v>85.2</v>
      </c>
      <c r="H59" s="46">
        <v>7.4999999999999997E-2</v>
      </c>
      <c r="I59" s="93">
        <f t="shared" si="1"/>
        <v>6.572721662209422E-3</v>
      </c>
    </row>
    <row r="60" spans="1:9" x14ac:dyDescent="0.25">
      <c r="A60" s="65">
        <f t="shared" si="2"/>
        <v>55</v>
      </c>
      <c r="B60" s="46" t="s">
        <v>515</v>
      </c>
      <c r="C60" s="46">
        <v>498.3</v>
      </c>
      <c r="D60" s="46"/>
      <c r="E60" s="46"/>
      <c r="F60" s="46">
        <f t="shared" si="0"/>
        <v>498.3</v>
      </c>
      <c r="G60" s="125">
        <f>28.8+24.6</f>
        <v>53.400000000000006</v>
      </c>
      <c r="H60" s="46">
        <v>7.4999999999999997E-2</v>
      </c>
      <c r="I60" s="93">
        <f t="shared" si="1"/>
        <v>8.0373269114990958E-3</v>
      </c>
    </row>
    <row r="61" spans="1:9" x14ac:dyDescent="0.25">
      <c r="A61" s="65">
        <f t="shared" si="2"/>
        <v>56</v>
      </c>
      <c r="B61" s="46" t="s">
        <v>516</v>
      </c>
      <c r="C61" s="46">
        <v>478.1</v>
      </c>
      <c r="D61" s="46"/>
      <c r="E61" s="46"/>
      <c r="F61" s="46">
        <f t="shared" si="0"/>
        <v>478.1</v>
      </c>
      <c r="G61" s="125">
        <f>30.1+23.2</f>
        <v>53.3</v>
      </c>
      <c r="H61" s="46">
        <v>7.4999999999999997E-2</v>
      </c>
      <c r="I61" s="93">
        <f t="shared" si="1"/>
        <v>8.3612215017778695E-3</v>
      </c>
    </row>
    <row r="62" spans="1:9" x14ac:dyDescent="0.25">
      <c r="A62" s="65">
        <f t="shared" si="2"/>
        <v>57</v>
      </c>
      <c r="B62" s="46" t="s">
        <v>517</v>
      </c>
      <c r="C62" s="46">
        <v>429.3</v>
      </c>
      <c r="D62" s="46">
        <v>34.299999999999997</v>
      </c>
      <c r="E62" s="46"/>
      <c r="F62" s="46">
        <f t="shared" si="0"/>
        <v>463.6</v>
      </c>
      <c r="G62" s="125">
        <f>13.8+28.3</f>
        <v>42.1</v>
      </c>
      <c r="H62" s="46">
        <v>7.4999999999999997E-2</v>
      </c>
      <c r="I62" s="93">
        <f t="shared" si="1"/>
        <v>6.8108283002588435E-3</v>
      </c>
    </row>
    <row r="63" spans="1:9" x14ac:dyDescent="0.25">
      <c r="A63" s="65">
        <f t="shared" si="2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0"/>
        <v>1858.8999999999999</v>
      </c>
      <c r="G63" s="125">
        <f>54.1+24.5</f>
        <v>78.599999999999994</v>
      </c>
      <c r="H63" s="46">
        <v>7.4999999999999997E-2</v>
      </c>
      <c r="I63" s="93">
        <f t="shared" si="1"/>
        <v>3.1712302974877616E-3</v>
      </c>
    </row>
    <row r="64" spans="1:9" x14ac:dyDescent="0.25">
      <c r="A64" s="65">
        <f t="shared" si="2"/>
        <v>59</v>
      </c>
      <c r="B64" s="46" t="s">
        <v>519</v>
      </c>
      <c r="C64" s="46">
        <v>584.88</v>
      </c>
      <c r="D64" s="46">
        <v>40.700000000000003</v>
      </c>
      <c r="E64" s="46"/>
      <c r="F64" s="46">
        <f t="shared" si="0"/>
        <v>625.58000000000004</v>
      </c>
      <c r="G64" s="125">
        <f>32+13.1</f>
        <v>45.1</v>
      </c>
      <c r="H64" s="46">
        <v>7.4999999999999997E-2</v>
      </c>
      <c r="I64" s="93">
        <f t="shared" si="1"/>
        <v>5.4069823204066624E-3</v>
      </c>
    </row>
    <row r="65" spans="1:9" x14ac:dyDescent="0.25">
      <c r="A65" s="65">
        <f t="shared" si="2"/>
        <v>60</v>
      </c>
      <c r="B65" s="46" t="s">
        <v>520</v>
      </c>
      <c r="C65" s="46">
        <v>444.85</v>
      </c>
      <c r="D65" s="46"/>
      <c r="E65" s="46"/>
      <c r="F65" s="46">
        <f t="shared" si="0"/>
        <v>444.85</v>
      </c>
      <c r="G65" s="125">
        <f>28.4+22.5</f>
        <v>50.9</v>
      </c>
      <c r="H65" s="46">
        <v>7.4999999999999997E-2</v>
      </c>
      <c r="I65" s="93">
        <f t="shared" si="1"/>
        <v>8.5815443407890289E-3</v>
      </c>
    </row>
    <row r="66" spans="1:9" x14ac:dyDescent="0.25">
      <c r="A66" s="65">
        <f t="shared" si="2"/>
        <v>61</v>
      </c>
      <c r="B66" s="46" t="s">
        <v>521</v>
      </c>
      <c r="C66" s="46">
        <v>550.70000000000005</v>
      </c>
      <c r="D66" s="46"/>
      <c r="E66" s="46"/>
      <c r="F66" s="46">
        <f t="shared" si="0"/>
        <v>550.70000000000005</v>
      </c>
      <c r="G66" s="125">
        <f>20.9+23.6</f>
        <v>44.5</v>
      </c>
      <c r="H66" s="46">
        <v>7.4999999999999997E-2</v>
      </c>
      <c r="I66" s="93">
        <f t="shared" si="1"/>
        <v>6.0604684946431809E-3</v>
      </c>
    </row>
    <row r="67" spans="1:9" x14ac:dyDescent="0.25">
      <c r="A67" s="65">
        <f t="shared" si="2"/>
        <v>62</v>
      </c>
      <c r="B67" s="46" t="s">
        <v>522</v>
      </c>
      <c r="C67" s="46">
        <v>213.7</v>
      </c>
      <c r="D67" s="46"/>
      <c r="E67" s="46"/>
      <c r="F67" s="46">
        <f t="shared" si="0"/>
        <v>213.7</v>
      </c>
      <c r="G67" s="125">
        <f>19.7+23.6</f>
        <v>43.3</v>
      </c>
      <c r="H67" s="46">
        <v>7.4999999999999997E-2</v>
      </c>
      <c r="I67" s="93">
        <f t="shared" si="1"/>
        <v>1.5196537201684604E-2</v>
      </c>
    </row>
    <row r="68" spans="1:9" x14ac:dyDescent="0.25">
      <c r="A68" s="65">
        <f t="shared" si="2"/>
        <v>63</v>
      </c>
      <c r="B68" s="46" t="s">
        <v>523</v>
      </c>
      <c r="C68" s="46">
        <v>537.54999999999995</v>
      </c>
      <c r="D68" s="46"/>
      <c r="E68" s="46"/>
      <c r="F68" s="46">
        <f t="shared" si="0"/>
        <v>537.54999999999995</v>
      </c>
      <c r="G68" s="125">
        <f>13.1+11.3</f>
        <v>24.4</v>
      </c>
      <c r="H68" s="46">
        <v>7.4999999999999997E-2</v>
      </c>
      <c r="I68" s="93">
        <f t="shared" si="1"/>
        <v>3.4043344805134404E-3</v>
      </c>
    </row>
    <row r="69" spans="1:9" x14ac:dyDescent="0.25">
      <c r="A69" s="65">
        <f t="shared" si="2"/>
        <v>64</v>
      </c>
      <c r="B69" s="46" t="s">
        <v>524</v>
      </c>
      <c r="C69" s="46">
        <v>467.1</v>
      </c>
      <c r="D69" s="46"/>
      <c r="E69" s="46">
        <v>80.8</v>
      </c>
      <c r="F69" s="46">
        <f t="shared" si="0"/>
        <v>547.9</v>
      </c>
      <c r="G69" s="125">
        <f>24.8+24</f>
        <v>48.8</v>
      </c>
      <c r="H69" s="46">
        <v>7.4999999999999997E-2</v>
      </c>
      <c r="I69" s="93">
        <f t="shared" si="1"/>
        <v>6.6800511042160978E-3</v>
      </c>
    </row>
    <row r="70" spans="1:9" x14ac:dyDescent="0.25">
      <c r="A70" s="65">
        <f t="shared" si="2"/>
        <v>65</v>
      </c>
      <c r="B70" s="46" t="s">
        <v>525</v>
      </c>
      <c r="C70" s="46">
        <v>430.8</v>
      </c>
      <c r="D70" s="46"/>
      <c r="E70" s="46"/>
      <c r="F70" s="46">
        <f t="shared" si="0"/>
        <v>430.8</v>
      </c>
      <c r="G70" s="125">
        <f>9.4+12.7</f>
        <v>22.1</v>
      </c>
      <c r="H70" s="46">
        <v>7.4999999999999997E-2</v>
      </c>
      <c r="I70" s="93">
        <f t="shared" si="1"/>
        <v>3.847493036211699E-3</v>
      </c>
    </row>
    <row r="71" spans="1:9" x14ac:dyDescent="0.25">
      <c r="A71" s="65">
        <f t="shared" si="2"/>
        <v>66</v>
      </c>
      <c r="B71" s="46" t="s">
        <v>526</v>
      </c>
      <c r="C71" s="46">
        <v>487.85</v>
      </c>
      <c r="D71" s="46"/>
      <c r="E71" s="46"/>
      <c r="F71" s="46">
        <f t="shared" ref="F71:F128" si="3">C71+D71+E71</f>
        <v>487.85</v>
      </c>
      <c r="G71" s="125">
        <f>6.6+27.9</f>
        <v>34.5</v>
      </c>
      <c r="H71" s="46">
        <v>7.4999999999999997E-2</v>
      </c>
      <c r="I71" s="93">
        <f t="shared" ref="I71:I128" si="4">(G71*H71)/F71</f>
        <v>5.3038843906938601E-3</v>
      </c>
    </row>
    <row r="72" spans="1:9" s="126" customFormat="1" x14ac:dyDescent="0.25">
      <c r="A72" s="65">
        <f t="shared" ref="A72:A135" si="5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3"/>
        <v>3060.4</v>
      </c>
      <c r="G72" s="125">
        <f>48.6+38.2</f>
        <v>86.800000000000011</v>
      </c>
      <c r="H72" s="46">
        <v>7.4999999999999997E-2</v>
      </c>
      <c r="I72" s="93">
        <f t="shared" si="4"/>
        <v>2.1271729185727358E-3</v>
      </c>
    </row>
    <row r="73" spans="1:9" x14ac:dyDescent="0.25">
      <c r="A73" s="65">
        <f t="shared" si="5"/>
        <v>68</v>
      </c>
      <c r="B73" s="46" t="s">
        <v>528</v>
      </c>
      <c r="C73" s="46">
        <v>386.9</v>
      </c>
      <c r="D73" s="46"/>
      <c r="E73" s="46"/>
      <c r="F73" s="46">
        <f t="shared" si="3"/>
        <v>386.9</v>
      </c>
      <c r="G73" s="125">
        <f>21.7+26</f>
        <v>47.7</v>
      </c>
      <c r="H73" s="46">
        <v>7.4999999999999997E-2</v>
      </c>
      <c r="I73" s="93">
        <f t="shared" si="4"/>
        <v>9.2465753424657536E-3</v>
      </c>
    </row>
    <row r="74" spans="1:9" x14ac:dyDescent="0.25">
      <c r="A74" s="65">
        <f t="shared" si="5"/>
        <v>69</v>
      </c>
      <c r="B74" s="46" t="s">
        <v>529</v>
      </c>
      <c r="C74" s="46">
        <v>902</v>
      </c>
      <c r="D74" s="46"/>
      <c r="E74" s="46"/>
      <c r="F74" s="46">
        <f t="shared" si="3"/>
        <v>902</v>
      </c>
      <c r="G74" s="125">
        <f>57+23.8</f>
        <v>80.8</v>
      </c>
      <c r="H74" s="46">
        <v>7.4999999999999997E-2</v>
      </c>
      <c r="I74" s="93">
        <f t="shared" si="4"/>
        <v>6.7184035476718397E-3</v>
      </c>
    </row>
    <row r="75" spans="1:9" x14ac:dyDescent="0.25">
      <c r="A75" s="65">
        <f t="shared" si="5"/>
        <v>70</v>
      </c>
      <c r="B75" s="46" t="s">
        <v>530</v>
      </c>
      <c r="C75" s="46">
        <v>659.8</v>
      </c>
      <c r="D75" s="46">
        <v>57.3</v>
      </c>
      <c r="E75" s="46"/>
      <c r="F75" s="46">
        <f t="shared" si="3"/>
        <v>717.09999999999991</v>
      </c>
      <c r="G75" s="125">
        <f>26.8+16.6</f>
        <v>43.400000000000006</v>
      </c>
      <c r="H75" s="46">
        <v>7.4999999999999997E-2</v>
      </c>
      <c r="I75" s="93">
        <f t="shared" si="4"/>
        <v>4.5391158834193288E-3</v>
      </c>
    </row>
    <row r="76" spans="1:9" x14ac:dyDescent="0.25">
      <c r="A76" s="65">
        <f t="shared" si="5"/>
        <v>71</v>
      </c>
      <c r="B76" s="46" t="s">
        <v>531</v>
      </c>
      <c r="C76" s="46">
        <v>542.70000000000005</v>
      </c>
      <c r="D76" s="46"/>
      <c r="E76" s="46"/>
      <c r="F76" s="46">
        <f t="shared" si="3"/>
        <v>542.70000000000005</v>
      </c>
      <c r="G76" s="125">
        <f>30.2+25.9</f>
        <v>56.099999999999994</v>
      </c>
      <c r="H76" s="46">
        <v>7.4999999999999997E-2</v>
      </c>
      <c r="I76" s="93">
        <f t="shared" si="4"/>
        <v>7.7529021558872292E-3</v>
      </c>
    </row>
    <row r="77" spans="1:9" s="126" customFormat="1" x14ac:dyDescent="0.25">
      <c r="A77" s="65">
        <f t="shared" si="5"/>
        <v>72</v>
      </c>
      <c r="B77" s="46" t="s">
        <v>532</v>
      </c>
      <c r="C77" s="46">
        <v>605.70000000000005</v>
      </c>
      <c r="D77" s="46"/>
      <c r="E77" s="46">
        <v>19</v>
      </c>
      <c r="F77" s="46">
        <f t="shared" si="3"/>
        <v>624.70000000000005</v>
      </c>
      <c r="G77" s="125">
        <f>13.8+23.6</f>
        <v>37.400000000000006</v>
      </c>
      <c r="H77" s="46">
        <v>7.4999999999999997E-2</v>
      </c>
      <c r="I77" s="93">
        <f t="shared" si="4"/>
        <v>4.4901552745317749E-3</v>
      </c>
    </row>
    <row r="78" spans="1:9" x14ac:dyDescent="0.25">
      <c r="A78" s="65">
        <f t="shared" si="5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3"/>
        <v>1354.3999999999999</v>
      </c>
      <c r="G78" s="125">
        <f>27.7+33.7</f>
        <v>61.400000000000006</v>
      </c>
      <c r="H78" s="46">
        <v>7.4999999999999997E-2</v>
      </c>
      <c r="I78" s="93">
        <f t="shared" si="4"/>
        <v>3.4000295333727116E-3</v>
      </c>
    </row>
    <row r="79" spans="1:9" x14ac:dyDescent="0.25">
      <c r="A79" s="65">
        <f t="shared" si="5"/>
        <v>74</v>
      </c>
      <c r="B79" s="46" t="s">
        <v>534</v>
      </c>
      <c r="C79" s="46">
        <v>235.6</v>
      </c>
      <c r="D79" s="46"/>
      <c r="E79" s="46"/>
      <c r="F79" s="46">
        <f t="shared" si="3"/>
        <v>235.6</v>
      </c>
      <c r="G79" s="125">
        <f>14.1+18.7</f>
        <v>32.799999999999997</v>
      </c>
      <c r="H79" s="46">
        <v>7.4999999999999997E-2</v>
      </c>
      <c r="I79" s="93">
        <f t="shared" si="4"/>
        <v>1.0441426146010185E-2</v>
      </c>
    </row>
    <row r="80" spans="1:9" x14ac:dyDescent="0.25">
      <c r="A80" s="65">
        <f t="shared" si="5"/>
        <v>75</v>
      </c>
      <c r="B80" s="46" t="s">
        <v>535</v>
      </c>
      <c r="C80" s="46">
        <v>666.3</v>
      </c>
      <c r="D80" s="46">
        <v>58.1</v>
      </c>
      <c r="E80" s="46"/>
      <c r="F80" s="46">
        <f t="shared" si="3"/>
        <v>724.4</v>
      </c>
      <c r="G80" s="125">
        <f>43.6+16</f>
        <v>59.6</v>
      </c>
      <c r="H80" s="46">
        <v>7.4999999999999997E-2</v>
      </c>
      <c r="I80" s="93">
        <f t="shared" si="4"/>
        <v>6.1706239646604081E-3</v>
      </c>
    </row>
    <row r="81" spans="1:9" x14ac:dyDescent="0.25">
      <c r="A81" s="65">
        <f t="shared" si="5"/>
        <v>76</v>
      </c>
      <c r="B81" s="46" t="s">
        <v>536</v>
      </c>
      <c r="C81" s="46">
        <v>574.5</v>
      </c>
      <c r="D81" s="46"/>
      <c r="E81" s="46"/>
      <c r="F81" s="46">
        <f t="shared" si="3"/>
        <v>574.5</v>
      </c>
      <c r="G81" s="125">
        <f>21.4+13.3</f>
        <v>34.700000000000003</v>
      </c>
      <c r="H81" s="46">
        <v>7.4999999999999997E-2</v>
      </c>
      <c r="I81" s="93">
        <f t="shared" si="4"/>
        <v>4.5300261096605744E-3</v>
      </c>
    </row>
    <row r="82" spans="1:9" x14ac:dyDescent="0.25">
      <c r="A82" s="65">
        <f t="shared" si="5"/>
        <v>77</v>
      </c>
      <c r="B82" s="46" t="s">
        <v>537</v>
      </c>
      <c r="C82" s="46">
        <v>656.4</v>
      </c>
      <c r="D82" s="46">
        <v>40.5</v>
      </c>
      <c r="E82" s="46"/>
      <c r="F82" s="46">
        <f t="shared" si="3"/>
        <v>696.9</v>
      </c>
      <c r="G82" s="125">
        <f>34.6+18.2</f>
        <v>52.8</v>
      </c>
      <c r="H82" s="46">
        <v>7.4999999999999997E-2</v>
      </c>
      <c r="I82" s="93">
        <f t="shared" si="4"/>
        <v>5.6823073611708989E-3</v>
      </c>
    </row>
    <row r="83" spans="1:9" x14ac:dyDescent="0.25">
      <c r="A83" s="65">
        <f t="shared" si="5"/>
        <v>78</v>
      </c>
      <c r="B83" s="46" t="s">
        <v>538</v>
      </c>
      <c r="C83" s="46">
        <v>560.6</v>
      </c>
      <c r="D83" s="46"/>
      <c r="E83" s="46">
        <v>38.4</v>
      </c>
      <c r="F83" s="46">
        <f t="shared" si="3"/>
        <v>599</v>
      </c>
      <c r="G83" s="125">
        <f>21.8+29.9</f>
        <v>51.7</v>
      </c>
      <c r="H83" s="46">
        <v>7.4999999999999997E-2</v>
      </c>
      <c r="I83" s="93">
        <f t="shared" si="4"/>
        <v>6.473288814691152E-3</v>
      </c>
    </row>
    <row r="84" spans="1:9" x14ac:dyDescent="0.25">
      <c r="A84" s="65">
        <f t="shared" si="5"/>
        <v>79</v>
      </c>
      <c r="B84" s="46" t="s">
        <v>539</v>
      </c>
      <c r="C84" s="46">
        <v>494.5</v>
      </c>
      <c r="D84" s="46"/>
      <c r="E84" s="46"/>
      <c r="F84" s="46">
        <f t="shared" si="3"/>
        <v>494.5</v>
      </c>
      <c r="G84" s="125">
        <f>26.9+14.9</f>
        <v>41.8</v>
      </c>
      <c r="H84" s="46">
        <v>7.4999999999999997E-2</v>
      </c>
      <c r="I84" s="93">
        <f t="shared" si="4"/>
        <v>6.3397371081900904E-3</v>
      </c>
    </row>
    <row r="85" spans="1:9" x14ac:dyDescent="0.25">
      <c r="A85" s="65">
        <f t="shared" si="5"/>
        <v>80</v>
      </c>
      <c r="B85" s="46" t="s">
        <v>540</v>
      </c>
      <c r="C85" s="46">
        <v>719.5</v>
      </c>
      <c r="D85" s="46">
        <v>20.3</v>
      </c>
      <c r="E85" s="46"/>
      <c r="F85" s="46">
        <f t="shared" si="3"/>
        <v>739.8</v>
      </c>
      <c r="G85" s="125">
        <f>52.5+14.6</f>
        <v>67.099999999999994</v>
      </c>
      <c r="H85" s="46">
        <v>7.4999999999999997E-2</v>
      </c>
      <c r="I85" s="93">
        <f t="shared" si="4"/>
        <v>6.8025141930251418E-3</v>
      </c>
    </row>
    <row r="86" spans="1:9" x14ac:dyDescent="0.25">
      <c r="A86" s="65">
        <f t="shared" si="5"/>
        <v>81</v>
      </c>
      <c r="B86" s="46" t="s">
        <v>541</v>
      </c>
      <c r="C86" s="46">
        <v>673</v>
      </c>
      <c r="D86" s="46">
        <v>43.4</v>
      </c>
      <c r="E86" s="46"/>
      <c r="F86" s="46">
        <f t="shared" si="3"/>
        <v>716.4</v>
      </c>
      <c r="G86" s="125">
        <f>20+28.7</f>
        <v>48.7</v>
      </c>
      <c r="H86" s="46">
        <v>7.4999999999999997E-2</v>
      </c>
      <c r="I86" s="93">
        <f t="shared" si="4"/>
        <v>5.0984087102177557E-3</v>
      </c>
    </row>
    <row r="87" spans="1:9" x14ac:dyDescent="0.25">
      <c r="A87" s="65">
        <f t="shared" si="5"/>
        <v>82</v>
      </c>
      <c r="B87" s="46" t="s">
        <v>542</v>
      </c>
      <c r="C87" s="46">
        <v>628.5</v>
      </c>
      <c r="D87" s="46"/>
      <c r="E87" s="46"/>
      <c r="F87" s="46">
        <f t="shared" si="3"/>
        <v>628.5</v>
      </c>
      <c r="G87" s="125">
        <f>26.2+25.7</f>
        <v>51.9</v>
      </c>
      <c r="H87" s="46">
        <v>7.4999999999999997E-2</v>
      </c>
      <c r="I87" s="93">
        <f t="shared" si="4"/>
        <v>6.1933174224343673E-3</v>
      </c>
    </row>
    <row r="88" spans="1:9" x14ac:dyDescent="0.25">
      <c r="A88" s="65">
        <f t="shared" si="5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3"/>
        <v>1908.2</v>
      </c>
      <c r="G88" s="125">
        <f>116.2+30.3</f>
        <v>146.5</v>
      </c>
      <c r="H88" s="46">
        <v>7.4999999999999997E-2</v>
      </c>
      <c r="I88" s="93">
        <f t="shared" si="4"/>
        <v>5.7580442301645527E-3</v>
      </c>
    </row>
    <row r="89" spans="1:9" x14ac:dyDescent="0.25">
      <c r="A89" s="65">
        <f t="shared" si="5"/>
        <v>84</v>
      </c>
      <c r="B89" s="46" t="s">
        <v>544</v>
      </c>
      <c r="C89" s="46">
        <v>872.9</v>
      </c>
      <c r="D89" s="46"/>
      <c r="E89" s="46">
        <v>66</v>
      </c>
      <c r="F89" s="46">
        <f t="shared" si="3"/>
        <v>938.9</v>
      </c>
      <c r="G89" s="125">
        <f>36.4+22.6</f>
        <v>59</v>
      </c>
      <c r="H89" s="46">
        <v>7.4999999999999997E-2</v>
      </c>
      <c r="I89" s="93">
        <f t="shared" si="4"/>
        <v>4.7129619767813397E-3</v>
      </c>
    </row>
    <row r="90" spans="1:9" x14ac:dyDescent="0.25">
      <c r="A90" s="65">
        <f t="shared" si="5"/>
        <v>85</v>
      </c>
      <c r="B90" s="46" t="s">
        <v>545</v>
      </c>
      <c r="C90" s="46">
        <v>583.5</v>
      </c>
      <c r="D90" s="46"/>
      <c r="E90" s="46"/>
      <c r="F90" s="46">
        <f t="shared" si="3"/>
        <v>583.5</v>
      </c>
      <c r="G90" s="125">
        <f>22.3+24.9</f>
        <v>47.2</v>
      </c>
      <c r="H90" s="46">
        <v>7.4999999999999997E-2</v>
      </c>
      <c r="I90" s="93">
        <f t="shared" si="4"/>
        <v>6.0668380462724934E-3</v>
      </c>
    </row>
    <row r="91" spans="1:9" x14ac:dyDescent="0.25">
      <c r="A91" s="65">
        <f t="shared" si="5"/>
        <v>86</v>
      </c>
      <c r="B91" s="46" t="s">
        <v>546</v>
      </c>
      <c r="C91" s="46">
        <v>288.43</v>
      </c>
      <c r="D91" s="46"/>
      <c r="E91" s="46"/>
      <c r="F91" s="46">
        <f t="shared" si="3"/>
        <v>288.43</v>
      </c>
      <c r="G91" s="125">
        <f>22.1+11.1</f>
        <v>33.200000000000003</v>
      </c>
      <c r="H91" s="46">
        <v>7.4999999999999997E-2</v>
      </c>
      <c r="I91" s="93">
        <f t="shared" si="4"/>
        <v>8.6329438685296273E-3</v>
      </c>
    </row>
    <row r="92" spans="1:9" x14ac:dyDescent="0.25">
      <c r="A92" s="65">
        <f t="shared" si="5"/>
        <v>87</v>
      </c>
      <c r="B92" s="46" t="s">
        <v>547</v>
      </c>
      <c r="C92" s="46">
        <v>539.6</v>
      </c>
      <c r="D92" s="46"/>
      <c r="E92" s="46"/>
      <c r="F92" s="46">
        <f t="shared" si="3"/>
        <v>539.6</v>
      </c>
      <c r="G92" s="125">
        <f>27.4+17.7</f>
        <v>45.099999999999994</v>
      </c>
      <c r="H92" s="46">
        <v>7.4999999999999997E-2</v>
      </c>
      <c r="I92" s="93">
        <f t="shared" si="4"/>
        <v>6.268532246108227E-3</v>
      </c>
    </row>
    <row r="93" spans="1:9" x14ac:dyDescent="0.25">
      <c r="A93" s="65">
        <f t="shared" si="5"/>
        <v>88</v>
      </c>
      <c r="B93" s="46" t="s">
        <v>548</v>
      </c>
      <c r="C93" s="46">
        <v>2006.4</v>
      </c>
      <c r="D93" s="46"/>
      <c r="E93" s="46"/>
      <c r="F93" s="46">
        <f t="shared" si="3"/>
        <v>2006.4</v>
      </c>
      <c r="G93" s="125">
        <f>70.8+32</f>
        <v>102.8</v>
      </c>
      <c r="H93" s="46">
        <v>7.4999999999999997E-2</v>
      </c>
      <c r="I93" s="93">
        <f t="shared" si="4"/>
        <v>3.8427033492822961E-3</v>
      </c>
    </row>
    <row r="94" spans="1:9" x14ac:dyDescent="0.25">
      <c r="A94" s="65">
        <f t="shared" si="5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3"/>
        <v>3511.2</v>
      </c>
      <c r="G94" s="125">
        <f>86+73.9</f>
        <v>159.9</v>
      </c>
      <c r="H94" s="46">
        <v>7.4999999999999997E-2</v>
      </c>
      <c r="I94" s="93">
        <f t="shared" si="4"/>
        <v>3.4154989747095009E-3</v>
      </c>
    </row>
    <row r="95" spans="1:9" x14ac:dyDescent="0.25">
      <c r="A95" s="65">
        <f t="shared" si="5"/>
        <v>90</v>
      </c>
      <c r="B95" s="46" t="s">
        <v>550</v>
      </c>
      <c r="C95" s="46">
        <v>416.5</v>
      </c>
      <c r="D95" s="46"/>
      <c r="E95" s="46">
        <v>27.3</v>
      </c>
      <c r="F95" s="46">
        <f t="shared" si="3"/>
        <v>443.8</v>
      </c>
      <c r="G95" s="125">
        <f>20.8+23.5</f>
        <v>44.3</v>
      </c>
      <c r="H95" s="46">
        <v>7.4999999999999997E-2</v>
      </c>
      <c r="I95" s="93">
        <f t="shared" si="4"/>
        <v>7.4864803965750334E-3</v>
      </c>
    </row>
    <row r="96" spans="1:9" x14ac:dyDescent="0.25">
      <c r="A96" s="65">
        <f t="shared" si="5"/>
        <v>91</v>
      </c>
      <c r="B96" s="46" t="s">
        <v>551</v>
      </c>
      <c r="C96" s="46">
        <v>514.9</v>
      </c>
      <c r="D96" s="46">
        <v>88.2</v>
      </c>
      <c r="E96" s="46"/>
      <c r="F96" s="46">
        <f t="shared" si="3"/>
        <v>603.1</v>
      </c>
      <c r="G96" s="125">
        <f>55.9+21.5</f>
        <v>77.400000000000006</v>
      </c>
      <c r="H96" s="46">
        <v>7.4999999999999997E-2</v>
      </c>
      <c r="I96" s="93">
        <f t="shared" si="4"/>
        <v>9.6252694412203629E-3</v>
      </c>
    </row>
    <row r="97" spans="1:9" x14ac:dyDescent="0.25">
      <c r="A97" s="65">
        <f t="shared" si="5"/>
        <v>92</v>
      </c>
      <c r="B97" s="46" t="s">
        <v>552</v>
      </c>
      <c r="C97" s="46">
        <v>368.8</v>
      </c>
      <c r="D97" s="46">
        <v>30.4</v>
      </c>
      <c r="E97" s="46"/>
      <c r="F97" s="46">
        <f t="shared" si="3"/>
        <v>399.2</v>
      </c>
      <c r="G97" s="125">
        <f>31.7+21.7</f>
        <v>53.4</v>
      </c>
      <c r="H97" s="46">
        <v>7.4999999999999997E-2</v>
      </c>
      <c r="I97" s="93">
        <f t="shared" si="4"/>
        <v>1.0032565130260521E-2</v>
      </c>
    </row>
    <row r="98" spans="1:9" x14ac:dyDescent="0.25">
      <c r="A98" s="65">
        <f t="shared" si="5"/>
        <v>93</v>
      </c>
      <c r="B98" s="46" t="s">
        <v>553</v>
      </c>
      <c r="C98" s="46">
        <v>939.1</v>
      </c>
      <c r="D98" s="46"/>
      <c r="E98" s="46"/>
      <c r="F98" s="46">
        <f t="shared" si="3"/>
        <v>939.1</v>
      </c>
      <c r="G98" s="125">
        <f>57+24.5</f>
        <v>81.5</v>
      </c>
      <c r="H98" s="46">
        <v>7.4999999999999997E-2</v>
      </c>
      <c r="I98" s="93">
        <f t="shared" si="4"/>
        <v>6.5088914918539024E-3</v>
      </c>
    </row>
    <row r="99" spans="1:9" x14ac:dyDescent="0.25">
      <c r="A99" s="65">
        <f t="shared" si="5"/>
        <v>94</v>
      </c>
      <c r="B99" s="46" t="s">
        <v>554</v>
      </c>
      <c r="C99" s="46">
        <v>455.8</v>
      </c>
      <c r="D99" s="46"/>
      <c r="E99" s="46"/>
      <c r="F99" s="46">
        <f t="shared" si="3"/>
        <v>455.8</v>
      </c>
      <c r="G99" s="125">
        <f>22.9+23.2</f>
        <v>46.099999999999994</v>
      </c>
      <c r="H99" s="46">
        <v>7.4999999999999997E-2</v>
      </c>
      <c r="I99" s="93">
        <f t="shared" si="4"/>
        <v>7.5855638437911351E-3</v>
      </c>
    </row>
    <row r="100" spans="1:9" x14ac:dyDescent="0.25">
      <c r="A100" s="65">
        <f t="shared" si="5"/>
        <v>95</v>
      </c>
      <c r="B100" s="46" t="s">
        <v>555</v>
      </c>
      <c r="C100" s="46">
        <v>592.29999999999995</v>
      </c>
      <c r="D100" s="46"/>
      <c r="E100" s="46"/>
      <c r="F100" s="46">
        <f t="shared" si="3"/>
        <v>592.29999999999995</v>
      </c>
      <c r="G100" s="125">
        <f>18.9+21.4</f>
        <v>40.299999999999997</v>
      </c>
      <c r="H100" s="46">
        <v>7.4999999999999997E-2</v>
      </c>
      <c r="I100" s="93">
        <f t="shared" si="4"/>
        <v>5.1029883504980578E-3</v>
      </c>
    </row>
    <row r="101" spans="1:9" x14ac:dyDescent="0.25">
      <c r="A101" s="65">
        <f t="shared" si="5"/>
        <v>96</v>
      </c>
      <c r="B101" s="46" t="s">
        <v>556</v>
      </c>
      <c r="C101" s="46">
        <v>636.6</v>
      </c>
      <c r="D101" s="46"/>
      <c r="E101" s="46"/>
      <c r="F101" s="46">
        <f t="shared" si="3"/>
        <v>636.6</v>
      </c>
      <c r="G101" s="125">
        <f>35.2+23.8</f>
        <v>59</v>
      </c>
      <c r="H101" s="46">
        <v>7.4999999999999997E-2</v>
      </c>
      <c r="I101" s="93">
        <f t="shared" si="4"/>
        <v>6.9509896324222425E-3</v>
      </c>
    </row>
    <row r="102" spans="1:9" x14ac:dyDescent="0.25">
      <c r="A102" s="65">
        <f t="shared" si="5"/>
        <v>97</v>
      </c>
      <c r="B102" s="46" t="s">
        <v>557</v>
      </c>
      <c r="C102" s="46">
        <v>335</v>
      </c>
      <c r="D102" s="46"/>
      <c r="E102" s="46">
        <v>55.3</v>
      </c>
      <c r="F102" s="46">
        <f t="shared" si="3"/>
        <v>390.3</v>
      </c>
      <c r="G102" s="125">
        <f>29+16.1</f>
        <v>45.1</v>
      </c>
      <c r="H102" s="46">
        <v>7.4999999999999997E-2</v>
      </c>
      <c r="I102" s="93">
        <f t="shared" si="4"/>
        <v>8.6664104534973085E-3</v>
      </c>
    </row>
    <row r="103" spans="1:9" x14ac:dyDescent="0.25">
      <c r="A103" s="65">
        <f t="shared" si="5"/>
        <v>98</v>
      </c>
      <c r="B103" s="46" t="s">
        <v>558</v>
      </c>
      <c r="C103" s="46">
        <v>784</v>
      </c>
      <c r="D103" s="46"/>
      <c r="E103" s="46"/>
      <c r="F103" s="46">
        <f t="shared" si="3"/>
        <v>784</v>
      </c>
      <c r="G103" s="125">
        <f>31.5+26.8</f>
        <v>58.3</v>
      </c>
      <c r="H103" s="46">
        <v>7.4999999999999997E-2</v>
      </c>
      <c r="I103" s="93">
        <f t="shared" si="4"/>
        <v>5.577168367346938E-3</v>
      </c>
    </row>
    <row r="104" spans="1:9" x14ac:dyDescent="0.25">
      <c r="A104" s="65">
        <f t="shared" si="5"/>
        <v>99</v>
      </c>
      <c r="B104" s="46" t="s">
        <v>559</v>
      </c>
      <c r="C104" s="46">
        <v>324.2</v>
      </c>
      <c r="D104" s="46"/>
      <c r="E104" s="46">
        <v>31.1</v>
      </c>
      <c r="F104" s="46">
        <f t="shared" si="3"/>
        <v>355.3</v>
      </c>
      <c r="G104" s="125">
        <f>15.2+16.8</f>
        <v>32</v>
      </c>
      <c r="H104" s="46">
        <v>7.4999999999999997E-2</v>
      </c>
      <c r="I104" s="93">
        <f t="shared" si="4"/>
        <v>6.7548550520686737E-3</v>
      </c>
    </row>
    <row r="105" spans="1:9" x14ac:dyDescent="0.25">
      <c r="A105" s="65">
        <f t="shared" si="5"/>
        <v>100</v>
      </c>
      <c r="B105" s="46" t="s">
        <v>560</v>
      </c>
      <c r="C105" s="46">
        <v>767.05</v>
      </c>
      <c r="D105" s="46"/>
      <c r="E105" s="46"/>
      <c r="F105" s="46">
        <f t="shared" si="3"/>
        <v>767.05</v>
      </c>
      <c r="G105" s="125">
        <f>25.2+26.2</f>
        <v>51.4</v>
      </c>
      <c r="H105" s="46">
        <v>7.4999999999999997E-2</v>
      </c>
      <c r="I105" s="93">
        <f t="shared" si="4"/>
        <v>5.0257479955674337E-3</v>
      </c>
    </row>
    <row r="106" spans="1:9" x14ac:dyDescent="0.25">
      <c r="A106" s="65">
        <f t="shared" si="5"/>
        <v>101</v>
      </c>
      <c r="B106" s="46" t="s">
        <v>561</v>
      </c>
      <c r="C106" s="46">
        <v>364.8</v>
      </c>
      <c r="D106" s="46"/>
      <c r="E106" s="46"/>
      <c r="F106" s="46">
        <f t="shared" si="3"/>
        <v>364.8</v>
      </c>
      <c r="G106" s="125">
        <f>22.3+10.2</f>
        <v>32.5</v>
      </c>
      <c r="H106" s="46">
        <v>7.4999999999999997E-2</v>
      </c>
      <c r="I106" s="93">
        <f t="shared" si="4"/>
        <v>6.6817434210526315E-3</v>
      </c>
    </row>
    <row r="107" spans="1:9" x14ac:dyDescent="0.25">
      <c r="A107" s="65">
        <f t="shared" si="5"/>
        <v>102</v>
      </c>
      <c r="B107" s="46" t="s">
        <v>562</v>
      </c>
      <c r="C107" s="46">
        <v>638.5</v>
      </c>
      <c r="D107" s="46">
        <v>25.4</v>
      </c>
      <c r="E107" s="46"/>
      <c r="F107" s="46">
        <f t="shared" si="3"/>
        <v>663.9</v>
      </c>
      <c r="G107" s="125">
        <f>38.6+19.3</f>
        <v>57.900000000000006</v>
      </c>
      <c r="H107" s="46">
        <v>7.4999999999999997E-2</v>
      </c>
      <c r="I107" s="93">
        <f t="shared" si="4"/>
        <v>6.5408947130591961E-3</v>
      </c>
    </row>
    <row r="108" spans="1:9" x14ac:dyDescent="0.25">
      <c r="A108" s="65">
        <f t="shared" si="5"/>
        <v>103</v>
      </c>
      <c r="B108" s="46" t="s">
        <v>563</v>
      </c>
      <c r="C108" s="46">
        <v>939.5</v>
      </c>
      <c r="D108" s="46"/>
      <c r="E108" s="46"/>
      <c r="F108" s="46">
        <f t="shared" si="3"/>
        <v>939.5</v>
      </c>
      <c r="G108" s="125">
        <f>61.4+30.4</f>
        <v>91.8</v>
      </c>
      <c r="H108" s="46">
        <v>7.4999999999999997E-2</v>
      </c>
      <c r="I108" s="93">
        <f t="shared" si="4"/>
        <v>7.3283661522086218E-3</v>
      </c>
    </row>
    <row r="109" spans="1:9" x14ac:dyDescent="0.25">
      <c r="A109" s="65">
        <f t="shared" si="5"/>
        <v>104</v>
      </c>
      <c r="B109" s="46" t="s">
        <v>564</v>
      </c>
      <c r="C109" s="46">
        <v>804.7</v>
      </c>
      <c r="D109" s="46"/>
      <c r="E109" s="46"/>
      <c r="F109" s="46">
        <f t="shared" si="3"/>
        <v>804.7</v>
      </c>
      <c r="G109" s="125">
        <f>39.7+25.9</f>
        <v>65.599999999999994</v>
      </c>
      <c r="H109" s="46">
        <v>7.4999999999999997E-2</v>
      </c>
      <c r="I109" s="93">
        <f t="shared" si="4"/>
        <v>6.1140797812849496E-3</v>
      </c>
    </row>
    <row r="110" spans="1:9" x14ac:dyDescent="0.25">
      <c r="A110" s="65">
        <f t="shared" si="5"/>
        <v>105</v>
      </c>
      <c r="B110" s="46" t="s">
        <v>565</v>
      </c>
      <c r="C110" s="46">
        <v>683.2</v>
      </c>
      <c r="D110" s="46"/>
      <c r="E110" s="46"/>
      <c r="F110" s="46">
        <f t="shared" si="3"/>
        <v>683.2</v>
      </c>
      <c r="G110" s="125">
        <f>66.7+41.1</f>
        <v>107.80000000000001</v>
      </c>
      <c r="H110" s="46">
        <v>7.4999999999999997E-2</v>
      </c>
      <c r="I110" s="93">
        <f t="shared" si="4"/>
        <v>1.1834016393442623E-2</v>
      </c>
    </row>
    <row r="111" spans="1:9" x14ac:dyDescent="0.25">
      <c r="A111" s="65">
        <f t="shared" si="5"/>
        <v>106</v>
      </c>
      <c r="B111" s="46" t="s">
        <v>566</v>
      </c>
      <c r="C111" s="46">
        <v>367.7</v>
      </c>
      <c r="D111" s="46">
        <v>41.3</v>
      </c>
      <c r="E111" s="46"/>
      <c r="F111" s="46">
        <f t="shared" si="3"/>
        <v>409</v>
      </c>
      <c r="G111" s="125">
        <f>27.1+27.5</f>
        <v>54.6</v>
      </c>
      <c r="H111" s="46">
        <v>7.4999999999999997E-2</v>
      </c>
      <c r="I111" s="93">
        <f t="shared" si="4"/>
        <v>1.0012224938875306E-2</v>
      </c>
    </row>
    <row r="112" spans="1:9" x14ac:dyDescent="0.25">
      <c r="A112" s="65">
        <f t="shared" si="5"/>
        <v>107</v>
      </c>
      <c r="B112" s="46" t="s">
        <v>567</v>
      </c>
      <c r="C112" s="46">
        <v>417.4</v>
      </c>
      <c r="D112" s="46"/>
      <c r="E112" s="46"/>
      <c r="F112" s="46">
        <f t="shared" si="3"/>
        <v>417.4</v>
      </c>
      <c r="G112" s="125">
        <f>38.2+27.4</f>
        <v>65.599999999999994</v>
      </c>
      <c r="H112" s="46">
        <v>7.4999999999999997E-2</v>
      </c>
      <c r="I112" s="93">
        <f t="shared" si="4"/>
        <v>1.1787254432199327E-2</v>
      </c>
    </row>
    <row r="113" spans="1:9" x14ac:dyDescent="0.25">
      <c r="A113" s="65">
        <f t="shared" si="5"/>
        <v>108</v>
      </c>
      <c r="B113" s="46" t="s">
        <v>568</v>
      </c>
      <c r="C113" s="46">
        <v>250.6</v>
      </c>
      <c r="D113" s="46"/>
      <c r="E113" s="46"/>
      <c r="F113" s="46">
        <f t="shared" si="3"/>
        <v>250.6</v>
      </c>
      <c r="G113" s="125">
        <f>22.4+12.9</f>
        <v>35.299999999999997</v>
      </c>
      <c r="H113" s="46">
        <v>7.4999999999999997E-2</v>
      </c>
      <c r="I113" s="93">
        <f t="shared" si="4"/>
        <v>1.0564644852354348E-2</v>
      </c>
    </row>
    <row r="114" spans="1:9" x14ac:dyDescent="0.25">
      <c r="A114" s="65">
        <f t="shared" si="5"/>
        <v>109</v>
      </c>
      <c r="B114" s="46" t="s">
        <v>569</v>
      </c>
      <c r="C114" s="46">
        <v>362.9</v>
      </c>
      <c r="D114" s="46"/>
      <c r="E114" s="46"/>
      <c r="F114" s="46">
        <f t="shared" si="3"/>
        <v>362.9</v>
      </c>
      <c r="G114" s="125">
        <f>17.7+11.4</f>
        <v>29.1</v>
      </c>
      <c r="H114" s="46">
        <v>7.4999999999999997E-2</v>
      </c>
      <c r="I114" s="93">
        <f t="shared" si="4"/>
        <v>6.0140534582529626E-3</v>
      </c>
    </row>
    <row r="115" spans="1:9" x14ac:dyDescent="0.25">
      <c r="A115" s="65">
        <f t="shared" si="5"/>
        <v>110</v>
      </c>
      <c r="B115" s="46" t="s">
        <v>570</v>
      </c>
      <c r="C115" s="46">
        <v>270.2</v>
      </c>
      <c r="D115" s="46"/>
      <c r="E115" s="46"/>
      <c r="F115" s="46">
        <f t="shared" si="3"/>
        <v>270.2</v>
      </c>
      <c r="G115" s="125"/>
      <c r="H115" s="46">
        <v>7.4999999999999997E-2</v>
      </c>
      <c r="I115" s="93">
        <f t="shared" si="4"/>
        <v>0</v>
      </c>
    </row>
    <row r="116" spans="1:9" x14ac:dyDescent="0.25">
      <c r="A116" s="65">
        <f t="shared" si="5"/>
        <v>111</v>
      </c>
      <c r="B116" s="46" t="s">
        <v>571</v>
      </c>
      <c r="C116" s="46">
        <v>1561.8</v>
      </c>
      <c r="D116" s="46"/>
      <c r="E116" s="46"/>
      <c r="F116" s="46">
        <f t="shared" si="3"/>
        <v>1561.8</v>
      </c>
      <c r="G116" s="125">
        <f>37.9+61.9</f>
        <v>99.8</v>
      </c>
      <c r="H116" s="46">
        <v>7.4999999999999997E-2</v>
      </c>
      <c r="I116" s="93">
        <f t="shared" si="4"/>
        <v>4.7925470610833652E-3</v>
      </c>
    </row>
    <row r="117" spans="1:9" x14ac:dyDescent="0.25">
      <c r="A117" s="65">
        <f t="shared" si="5"/>
        <v>112</v>
      </c>
      <c r="B117" s="46" t="s">
        <v>573</v>
      </c>
      <c r="C117" s="46">
        <v>468.9</v>
      </c>
      <c r="D117" s="46"/>
      <c r="E117" s="46"/>
      <c r="F117" s="46">
        <f t="shared" si="3"/>
        <v>468.9</v>
      </c>
      <c r="G117" s="125">
        <f>22.8+20</f>
        <v>42.8</v>
      </c>
      <c r="H117" s="46">
        <v>7.4999999999999997E-2</v>
      </c>
      <c r="I117" s="93">
        <f t="shared" si="4"/>
        <v>6.8458093410108762E-3</v>
      </c>
    </row>
    <row r="118" spans="1:9" x14ac:dyDescent="0.25">
      <c r="A118" s="65">
        <f t="shared" si="5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3"/>
        <v>1358.5</v>
      </c>
      <c r="G118" s="125">
        <f>42.2+27.1</f>
        <v>69.300000000000011</v>
      </c>
      <c r="H118" s="46">
        <v>7.4999999999999997E-2</v>
      </c>
      <c r="I118" s="93">
        <f t="shared" si="4"/>
        <v>3.8259109311740897E-3</v>
      </c>
    </row>
    <row r="119" spans="1:9" x14ac:dyDescent="0.25">
      <c r="A119" s="65">
        <f t="shared" si="5"/>
        <v>114</v>
      </c>
      <c r="B119" s="46" t="s">
        <v>575</v>
      </c>
      <c r="C119" s="46">
        <v>1398.4</v>
      </c>
      <c r="D119" s="46"/>
      <c r="E119" s="46"/>
      <c r="F119" s="46">
        <f t="shared" si="3"/>
        <v>1398.4</v>
      </c>
      <c r="G119" s="125">
        <f>20+60.4</f>
        <v>80.400000000000006</v>
      </c>
      <c r="H119" s="46">
        <v>7.4999999999999997E-2</v>
      </c>
      <c r="I119" s="93">
        <f t="shared" si="4"/>
        <v>4.3120709382151031E-3</v>
      </c>
    </row>
    <row r="120" spans="1:9" x14ac:dyDescent="0.25">
      <c r="A120" s="65">
        <f t="shared" si="5"/>
        <v>115</v>
      </c>
      <c r="B120" s="46" t="s">
        <v>576</v>
      </c>
      <c r="C120" s="46">
        <v>450.5</v>
      </c>
      <c r="D120" s="46">
        <v>29.8</v>
      </c>
      <c r="E120" s="46"/>
      <c r="F120" s="46">
        <f t="shared" si="3"/>
        <v>480.3</v>
      </c>
      <c r="G120" s="125">
        <f>29.7+13.4</f>
        <v>43.1</v>
      </c>
      <c r="H120" s="46">
        <v>7.4999999999999997E-2</v>
      </c>
      <c r="I120" s="93">
        <f t="shared" si="4"/>
        <v>6.7301686445971265E-3</v>
      </c>
    </row>
    <row r="121" spans="1:9" x14ac:dyDescent="0.25">
      <c r="A121" s="65">
        <f t="shared" si="5"/>
        <v>116</v>
      </c>
      <c r="B121" s="46" t="s">
        <v>577</v>
      </c>
      <c r="C121" s="46">
        <v>830.9</v>
      </c>
      <c r="D121" s="46">
        <v>89.8</v>
      </c>
      <c r="E121" s="46"/>
      <c r="F121" s="46">
        <f t="shared" si="3"/>
        <v>920.69999999999993</v>
      </c>
      <c r="G121" s="125">
        <f>70.5+31.7</f>
        <v>102.2</v>
      </c>
      <c r="H121" s="46">
        <v>7.4999999999999997E-2</v>
      </c>
      <c r="I121" s="93">
        <f t="shared" si="4"/>
        <v>8.3251873574454235E-3</v>
      </c>
    </row>
    <row r="122" spans="1:9" x14ac:dyDescent="0.25">
      <c r="A122" s="65">
        <f t="shared" si="5"/>
        <v>117</v>
      </c>
      <c r="B122" s="46" t="s">
        <v>2016</v>
      </c>
      <c r="C122" s="46">
        <v>473.9</v>
      </c>
      <c r="D122" s="46"/>
      <c r="E122" s="46"/>
      <c r="F122" s="46">
        <f t="shared" si="3"/>
        <v>473.9</v>
      </c>
      <c r="G122" s="125">
        <f>28.1+23.4</f>
        <v>51.5</v>
      </c>
      <c r="H122" s="46">
        <v>7.4999999999999997E-2</v>
      </c>
      <c r="I122" s="93">
        <f t="shared" si="4"/>
        <v>8.1504536822114369E-3</v>
      </c>
    </row>
    <row r="123" spans="1:9" x14ac:dyDescent="0.25">
      <c r="A123" s="65">
        <f t="shared" si="5"/>
        <v>118</v>
      </c>
      <c r="B123" s="46" t="s">
        <v>2017</v>
      </c>
      <c r="C123" s="46">
        <v>696.4</v>
      </c>
      <c r="D123" s="46">
        <v>43.5</v>
      </c>
      <c r="E123" s="46"/>
      <c r="F123" s="46">
        <f t="shared" si="3"/>
        <v>739.9</v>
      </c>
      <c r="G123" s="125">
        <f>33.5+26</f>
        <v>59.5</v>
      </c>
      <c r="H123" s="46">
        <v>7.4999999999999997E-2</v>
      </c>
      <c r="I123" s="93">
        <f t="shared" si="4"/>
        <v>6.0312204351939446E-3</v>
      </c>
    </row>
    <row r="124" spans="1:9" x14ac:dyDescent="0.25">
      <c r="A124" s="65">
        <f t="shared" si="5"/>
        <v>119</v>
      </c>
      <c r="B124" s="46" t="s">
        <v>2018</v>
      </c>
      <c r="C124" s="46">
        <v>360</v>
      </c>
      <c r="D124" s="46"/>
      <c r="E124" s="46"/>
      <c r="F124" s="46">
        <f t="shared" si="3"/>
        <v>360</v>
      </c>
      <c r="G124" s="125">
        <f>18.5+20.7</f>
        <v>39.200000000000003</v>
      </c>
      <c r="H124" s="46">
        <v>7.4999999999999997E-2</v>
      </c>
      <c r="I124" s="93">
        <f t="shared" si="4"/>
        <v>8.1666666666666658E-3</v>
      </c>
    </row>
    <row r="125" spans="1:9" x14ac:dyDescent="0.25">
      <c r="A125" s="65">
        <f t="shared" si="5"/>
        <v>120</v>
      </c>
      <c r="B125" s="46" t="s">
        <v>2019</v>
      </c>
      <c r="C125" s="46">
        <v>821.7</v>
      </c>
      <c r="D125" s="46"/>
      <c r="E125" s="46"/>
      <c r="F125" s="46">
        <f t="shared" si="3"/>
        <v>821.7</v>
      </c>
      <c r="G125" s="125">
        <f>15.2+12.9</f>
        <v>28.1</v>
      </c>
      <c r="H125" s="46">
        <v>7.4999999999999997E-2</v>
      </c>
      <c r="I125" s="93">
        <f t="shared" si="4"/>
        <v>2.5648046732384081E-3</v>
      </c>
    </row>
    <row r="126" spans="1:9" x14ac:dyDescent="0.25">
      <c r="A126" s="65">
        <f t="shared" si="5"/>
        <v>121</v>
      </c>
      <c r="B126" s="46" t="s">
        <v>2020</v>
      </c>
      <c r="C126" s="46">
        <v>834.7</v>
      </c>
      <c r="D126" s="46"/>
      <c r="E126" s="46"/>
      <c r="F126" s="46">
        <f t="shared" si="3"/>
        <v>834.7</v>
      </c>
      <c r="G126" s="125">
        <f>30.1+36</f>
        <v>66.099999999999994</v>
      </c>
      <c r="H126" s="46">
        <v>7.4999999999999997E-2</v>
      </c>
      <c r="I126" s="93">
        <f t="shared" si="4"/>
        <v>5.9392596142326575E-3</v>
      </c>
    </row>
    <row r="127" spans="1:9" x14ac:dyDescent="0.25">
      <c r="A127" s="65">
        <f t="shared" si="5"/>
        <v>122</v>
      </c>
      <c r="B127" s="46" t="s">
        <v>2021</v>
      </c>
      <c r="C127" s="46">
        <v>321.8</v>
      </c>
      <c r="D127" s="46"/>
      <c r="E127" s="46"/>
      <c r="F127" s="46">
        <f t="shared" si="3"/>
        <v>321.8</v>
      </c>
      <c r="G127" s="125">
        <f>23.6+7.4</f>
        <v>31</v>
      </c>
      <c r="H127" s="46">
        <v>7.4999999999999997E-2</v>
      </c>
      <c r="I127" s="93">
        <f t="shared" si="4"/>
        <v>7.2249844623990048E-3</v>
      </c>
    </row>
    <row r="128" spans="1:9" x14ac:dyDescent="0.25">
      <c r="A128" s="65">
        <f t="shared" si="5"/>
        <v>123</v>
      </c>
      <c r="B128" s="46" t="s">
        <v>2022</v>
      </c>
      <c r="C128" s="46">
        <v>427</v>
      </c>
      <c r="D128" s="46"/>
      <c r="E128" s="46"/>
      <c r="F128" s="46">
        <f t="shared" si="3"/>
        <v>427</v>
      </c>
      <c r="G128" s="125">
        <f>32+12.1</f>
        <v>44.1</v>
      </c>
      <c r="H128" s="46">
        <v>7.4999999999999997E-2</v>
      </c>
      <c r="I128" s="93">
        <f t="shared" si="4"/>
        <v>7.7459016393442628E-3</v>
      </c>
    </row>
    <row r="129" spans="1:9" x14ac:dyDescent="0.25">
      <c r="A129" s="65">
        <f t="shared" si="5"/>
        <v>124</v>
      </c>
      <c r="B129" s="46" t="s">
        <v>2023</v>
      </c>
      <c r="C129" s="46">
        <v>546.1</v>
      </c>
      <c r="D129" s="46"/>
      <c r="E129" s="46"/>
      <c r="F129" s="46">
        <f t="shared" ref="F129:F309" si="6">C129+D129+E129</f>
        <v>546.1</v>
      </c>
      <c r="G129" s="125">
        <f>23.4+11</f>
        <v>34.4</v>
      </c>
      <c r="H129" s="46">
        <v>7.4999999999999997E-2</v>
      </c>
      <c r="I129" s="93">
        <f t="shared" ref="I129:I379" si="7">(G129*H129)/F129</f>
        <v>4.7244094488188967E-3</v>
      </c>
    </row>
    <row r="130" spans="1:9" x14ac:dyDescent="0.25">
      <c r="A130" s="65">
        <f t="shared" si="5"/>
        <v>125</v>
      </c>
      <c r="B130" s="46" t="s">
        <v>2024</v>
      </c>
      <c r="C130" s="46">
        <v>912.32</v>
      </c>
      <c r="D130" s="46">
        <v>50</v>
      </c>
      <c r="E130" s="46"/>
      <c r="F130" s="46">
        <f t="shared" si="6"/>
        <v>962.32</v>
      </c>
      <c r="G130" s="125">
        <f>47.5+40.6</f>
        <v>88.1</v>
      </c>
      <c r="H130" s="46">
        <v>7.4999999999999997E-2</v>
      </c>
      <c r="I130" s="93">
        <f t="shared" si="7"/>
        <v>6.8662191370853758E-3</v>
      </c>
    </row>
    <row r="131" spans="1:9" x14ac:dyDescent="0.25">
      <c r="A131" s="65">
        <f t="shared" si="5"/>
        <v>126</v>
      </c>
      <c r="B131" s="46" t="s">
        <v>2025</v>
      </c>
      <c r="C131" s="46">
        <v>1925.1</v>
      </c>
      <c r="D131" s="46"/>
      <c r="E131" s="46"/>
      <c r="F131" s="46">
        <f t="shared" si="6"/>
        <v>1925.1</v>
      </c>
      <c r="G131" s="125">
        <f>79.7+65.9</f>
        <v>145.60000000000002</v>
      </c>
      <c r="H131" s="46">
        <v>7.4999999999999997E-2</v>
      </c>
      <c r="I131" s="93">
        <f t="shared" si="7"/>
        <v>5.6724326009038499E-3</v>
      </c>
    </row>
    <row r="132" spans="1:9" x14ac:dyDescent="0.25">
      <c r="A132" s="65">
        <f t="shared" si="5"/>
        <v>127</v>
      </c>
      <c r="B132" s="46" t="s">
        <v>2026</v>
      </c>
      <c r="C132" s="46">
        <v>770.9</v>
      </c>
      <c r="D132" s="46"/>
      <c r="E132" s="46"/>
      <c r="F132" s="46">
        <f t="shared" si="6"/>
        <v>770.9</v>
      </c>
      <c r="G132" s="125">
        <f>34+15.6</f>
        <v>49.6</v>
      </c>
      <c r="H132" s="46">
        <v>7.4999999999999997E-2</v>
      </c>
      <c r="I132" s="93">
        <f t="shared" si="7"/>
        <v>4.8255286029316386E-3</v>
      </c>
    </row>
    <row r="133" spans="1:9" x14ac:dyDescent="0.25">
      <c r="A133" s="65">
        <f t="shared" si="5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6"/>
        <v>1506.7</v>
      </c>
      <c r="G133" s="125">
        <f>65.9+23.5</f>
        <v>89.4</v>
      </c>
      <c r="H133" s="46">
        <v>7.4999999999999997E-2</v>
      </c>
      <c r="I133" s="93">
        <f t="shared" si="7"/>
        <v>4.4501227848941392E-3</v>
      </c>
    </row>
    <row r="134" spans="1:9" x14ac:dyDescent="0.25">
      <c r="A134" s="65">
        <f t="shared" si="5"/>
        <v>129</v>
      </c>
      <c r="B134" s="46" t="s">
        <v>2028</v>
      </c>
      <c r="C134" s="46">
        <v>583.6</v>
      </c>
      <c r="D134" s="46"/>
      <c r="E134" s="46"/>
      <c r="F134" s="46">
        <f t="shared" si="6"/>
        <v>583.6</v>
      </c>
      <c r="G134" s="125">
        <f>27.6+21.4</f>
        <v>49</v>
      </c>
      <c r="H134" s="46">
        <v>7.4999999999999997E-2</v>
      </c>
      <c r="I134" s="93">
        <f t="shared" si="7"/>
        <v>6.2971213159698416E-3</v>
      </c>
    </row>
    <row r="135" spans="1:9" x14ac:dyDescent="0.25">
      <c r="A135" s="65">
        <f t="shared" si="5"/>
        <v>130</v>
      </c>
      <c r="B135" s="46" t="s">
        <v>2029</v>
      </c>
      <c r="C135" s="46">
        <v>399.2</v>
      </c>
      <c r="D135" s="46"/>
      <c r="E135" s="46"/>
      <c r="F135" s="46">
        <f t="shared" si="6"/>
        <v>399.2</v>
      </c>
      <c r="G135" s="125">
        <f>17.2+22.8</f>
        <v>40</v>
      </c>
      <c r="H135" s="46">
        <v>7.4999999999999997E-2</v>
      </c>
      <c r="I135" s="93">
        <f t="shared" si="7"/>
        <v>7.5150300601202411E-3</v>
      </c>
    </row>
    <row r="136" spans="1:9" x14ac:dyDescent="0.25">
      <c r="A136" s="65">
        <f t="shared" ref="A136:A199" si="8">A135+1</f>
        <v>131</v>
      </c>
      <c r="B136" s="46" t="s">
        <v>2030</v>
      </c>
      <c r="C136" s="46">
        <v>408.5</v>
      </c>
      <c r="D136" s="46"/>
      <c r="E136" s="46">
        <v>16.100000000000001</v>
      </c>
      <c r="F136" s="46">
        <f t="shared" si="6"/>
        <v>424.6</v>
      </c>
      <c r="G136" s="125">
        <f>21.9+23.3</f>
        <v>45.2</v>
      </c>
      <c r="H136" s="46">
        <v>7.4999999999999997E-2</v>
      </c>
      <c r="I136" s="93">
        <f t="shared" si="7"/>
        <v>7.9839849269901075E-3</v>
      </c>
    </row>
    <row r="137" spans="1:9" x14ac:dyDescent="0.25">
      <c r="A137" s="65">
        <f t="shared" si="8"/>
        <v>132</v>
      </c>
      <c r="B137" s="46" t="s">
        <v>2031</v>
      </c>
      <c r="C137" s="46">
        <v>744</v>
      </c>
      <c r="D137" s="46"/>
      <c r="E137" s="46">
        <v>108.9</v>
      </c>
      <c r="F137" s="46">
        <f t="shared" si="6"/>
        <v>852.9</v>
      </c>
      <c r="G137" s="125">
        <f>20.9+18.4</f>
        <v>39.299999999999997</v>
      </c>
      <c r="H137" s="46">
        <v>7.4999999999999997E-2</v>
      </c>
      <c r="I137" s="93">
        <f t="shared" si="7"/>
        <v>3.455856489623637E-3</v>
      </c>
    </row>
    <row r="138" spans="1:9" x14ac:dyDescent="0.25">
      <c r="A138" s="65">
        <f t="shared" si="8"/>
        <v>133</v>
      </c>
      <c r="B138" s="46" t="s">
        <v>2032</v>
      </c>
      <c r="C138" s="46">
        <v>226.1</v>
      </c>
      <c r="D138" s="46"/>
      <c r="E138" s="46"/>
      <c r="F138" s="46">
        <f t="shared" si="6"/>
        <v>226.1</v>
      </c>
      <c r="G138" s="125">
        <f>15.2+11.7</f>
        <v>26.9</v>
      </c>
      <c r="H138" s="46">
        <v>7.4999999999999997E-2</v>
      </c>
      <c r="I138" s="93">
        <f t="shared" si="7"/>
        <v>8.9230429013710741E-3</v>
      </c>
    </row>
    <row r="139" spans="1:9" x14ac:dyDescent="0.25">
      <c r="A139" s="65">
        <f t="shared" si="8"/>
        <v>134</v>
      </c>
      <c r="B139" s="46" t="s">
        <v>2033</v>
      </c>
      <c r="C139" s="46">
        <v>481.6</v>
      </c>
      <c r="D139" s="46">
        <v>222</v>
      </c>
      <c r="E139" s="46"/>
      <c r="F139" s="46">
        <f t="shared" si="6"/>
        <v>703.6</v>
      </c>
      <c r="G139" s="125">
        <f>26.8+28.6</f>
        <v>55.400000000000006</v>
      </c>
      <c r="H139" s="46">
        <v>7.4999999999999997E-2</v>
      </c>
      <c r="I139" s="93">
        <f t="shared" si="7"/>
        <v>5.9053439454235359E-3</v>
      </c>
    </row>
    <row r="140" spans="1:9" s="126" customFormat="1" x14ac:dyDescent="0.25">
      <c r="A140" s="65">
        <f t="shared" si="8"/>
        <v>135</v>
      </c>
      <c r="B140" s="46" t="s">
        <v>2034</v>
      </c>
      <c r="C140" s="46">
        <v>280.5</v>
      </c>
      <c r="D140" s="46">
        <v>98.9</v>
      </c>
      <c r="E140" s="46"/>
      <c r="F140" s="46">
        <f t="shared" si="6"/>
        <v>379.4</v>
      </c>
      <c r="G140" s="125">
        <f>31+33.6</f>
        <v>64.599999999999994</v>
      </c>
      <c r="H140" s="46">
        <v>7.4999999999999997E-2</v>
      </c>
      <c r="I140" s="93">
        <f t="shared" si="7"/>
        <v>1.2770163415919874E-2</v>
      </c>
    </row>
    <row r="141" spans="1:9" x14ac:dyDescent="0.25">
      <c r="A141" s="65">
        <f t="shared" si="8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6"/>
        <v>234.6</v>
      </c>
      <c r="G141" s="125">
        <f>11.2+14.2</f>
        <v>25.4</v>
      </c>
      <c r="H141" s="46">
        <v>7.4999999999999997E-2</v>
      </c>
      <c r="I141" s="93">
        <f t="shared" si="7"/>
        <v>8.1202046035805612E-3</v>
      </c>
    </row>
    <row r="142" spans="1:9" x14ac:dyDescent="0.25">
      <c r="A142" s="65">
        <f t="shared" si="8"/>
        <v>137</v>
      </c>
      <c r="B142" s="46" t="s">
        <v>2036</v>
      </c>
      <c r="C142" s="46">
        <v>230.6</v>
      </c>
      <c r="D142" s="46"/>
      <c r="E142" s="46"/>
      <c r="F142" s="46">
        <f t="shared" si="6"/>
        <v>230.6</v>
      </c>
      <c r="G142" s="125">
        <f>10.4+7.2</f>
        <v>17.600000000000001</v>
      </c>
      <c r="H142" s="46">
        <v>7.4999999999999997E-2</v>
      </c>
      <c r="I142" s="93">
        <f t="shared" si="7"/>
        <v>5.7241977450130099E-3</v>
      </c>
    </row>
    <row r="143" spans="1:9" x14ac:dyDescent="0.25">
      <c r="A143" s="65">
        <f t="shared" si="8"/>
        <v>138</v>
      </c>
      <c r="B143" s="46" t="s">
        <v>2037</v>
      </c>
      <c r="C143" s="46">
        <v>305.60000000000002</v>
      </c>
      <c r="D143" s="46"/>
      <c r="E143" s="46">
        <v>165.3</v>
      </c>
      <c r="F143" s="46">
        <f t="shared" si="6"/>
        <v>470.90000000000003</v>
      </c>
      <c r="G143" s="125">
        <f>25.6+16.7</f>
        <v>42.3</v>
      </c>
      <c r="H143" s="46">
        <v>7.4999999999999997E-2</v>
      </c>
      <c r="I143" s="93">
        <f t="shared" si="7"/>
        <v>6.7370991717986828E-3</v>
      </c>
    </row>
    <row r="144" spans="1:9" x14ac:dyDescent="0.25">
      <c r="A144" s="65">
        <f t="shared" si="8"/>
        <v>139</v>
      </c>
      <c r="B144" s="46" t="s">
        <v>2038</v>
      </c>
      <c r="C144" s="67">
        <v>2174.8000000000002</v>
      </c>
      <c r="D144" s="46"/>
      <c r="E144" s="46">
        <v>163.69999999999999</v>
      </c>
      <c r="F144" s="46">
        <f t="shared" si="6"/>
        <v>2338.5</v>
      </c>
      <c r="G144" s="125">
        <f>96+39</f>
        <v>135</v>
      </c>
      <c r="H144" s="46">
        <v>7.4999999999999997E-2</v>
      </c>
      <c r="I144" s="93">
        <f t="shared" si="7"/>
        <v>4.3296985246953175E-3</v>
      </c>
    </row>
    <row r="145" spans="1:9" x14ac:dyDescent="0.25">
      <c r="A145" s="65">
        <f t="shared" si="8"/>
        <v>140</v>
      </c>
      <c r="B145" s="46" t="s">
        <v>2039</v>
      </c>
      <c r="C145" s="67">
        <v>308.60000000000002</v>
      </c>
      <c r="D145" s="46"/>
      <c r="E145" s="46"/>
      <c r="F145" s="46">
        <f t="shared" si="6"/>
        <v>308.60000000000002</v>
      </c>
      <c r="G145" s="125">
        <f>24.5+12</f>
        <v>36.5</v>
      </c>
      <c r="H145" s="46">
        <v>7.4999999999999997E-2</v>
      </c>
      <c r="I145" s="93">
        <f t="shared" si="7"/>
        <v>8.8707064160725851E-3</v>
      </c>
    </row>
    <row r="146" spans="1:9" x14ac:dyDescent="0.25">
      <c r="A146" s="65">
        <f t="shared" si="8"/>
        <v>141</v>
      </c>
      <c r="B146" s="46" t="s">
        <v>2040</v>
      </c>
      <c r="C146" s="46">
        <v>441.9</v>
      </c>
      <c r="D146" s="46"/>
      <c r="E146" s="46"/>
      <c r="F146" s="46">
        <f t="shared" si="6"/>
        <v>441.9</v>
      </c>
      <c r="G146" s="125">
        <f>31+16.2</f>
        <v>47.2</v>
      </c>
      <c r="H146" s="46">
        <v>7.4999999999999997E-2</v>
      </c>
      <c r="I146" s="93">
        <f t="shared" si="7"/>
        <v>8.0108621860149366E-3</v>
      </c>
    </row>
    <row r="147" spans="1:9" x14ac:dyDescent="0.25">
      <c r="A147" s="65">
        <f t="shared" si="8"/>
        <v>142</v>
      </c>
      <c r="B147" s="46" t="s">
        <v>2041</v>
      </c>
      <c r="C147" s="46">
        <v>358</v>
      </c>
      <c r="D147" s="46"/>
      <c r="E147" s="46"/>
      <c r="F147" s="46">
        <f t="shared" si="6"/>
        <v>358</v>
      </c>
      <c r="G147" s="125">
        <f>11.2+24.6</f>
        <v>35.799999999999997</v>
      </c>
      <c r="H147" s="46">
        <v>7.4999999999999997E-2</v>
      </c>
      <c r="I147" s="93">
        <f t="shared" si="7"/>
        <v>7.4999999999999989E-3</v>
      </c>
    </row>
    <row r="148" spans="1:9" x14ac:dyDescent="0.25">
      <c r="A148" s="65">
        <f t="shared" si="8"/>
        <v>143</v>
      </c>
      <c r="B148" s="46" t="s">
        <v>2042</v>
      </c>
      <c r="C148" s="46">
        <v>438.7</v>
      </c>
      <c r="D148" s="46"/>
      <c r="E148" s="46"/>
      <c r="F148" s="46">
        <f t="shared" si="6"/>
        <v>438.7</v>
      </c>
      <c r="G148" s="125">
        <f>24.8+23.1</f>
        <v>47.900000000000006</v>
      </c>
      <c r="H148" s="46">
        <v>7.4999999999999997E-2</v>
      </c>
      <c r="I148" s="93">
        <f t="shared" si="7"/>
        <v>8.1889674036927287E-3</v>
      </c>
    </row>
    <row r="149" spans="1:9" x14ac:dyDescent="0.25">
      <c r="A149" s="65">
        <f t="shared" si="8"/>
        <v>144</v>
      </c>
      <c r="B149" s="46" t="s">
        <v>2043</v>
      </c>
      <c r="C149" s="46">
        <v>378.9</v>
      </c>
      <c r="D149" s="46"/>
      <c r="E149" s="46"/>
      <c r="F149" s="46">
        <f t="shared" si="6"/>
        <v>378.9</v>
      </c>
      <c r="G149" s="125">
        <f>16.8+23.1</f>
        <v>39.900000000000006</v>
      </c>
      <c r="H149" s="46">
        <v>7.4999999999999997E-2</v>
      </c>
      <c r="I149" s="93">
        <f t="shared" si="7"/>
        <v>7.8978622327790984E-3</v>
      </c>
    </row>
    <row r="150" spans="1:9" x14ac:dyDescent="0.25">
      <c r="A150" s="65">
        <f t="shared" si="8"/>
        <v>145</v>
      </c>
      <c r="B150" s="46" t="s">
        <v>2044</v>
      </c>
      <c r="C150" s="46">
        <v>243.9</v>
      </c>
      <c r="D150" s="46">
        <v>16.2</v>
      </c>
      <c r="E150" s="46">
        <v>35.6</v>
      </c>
      <c r="F150" s="46">
        <f t="shared" si="6"/>
        <v>295.70000000000005</v>
      </c>
      <c r="G150" s="125">
        <f>12.4+21.4</f>
        <v>33.799999999999997</v>
      </c>
      <c r="H150" s="46">
        <v>7.4999999999999997E-2</v>
      </c>
      <c r="I150" s="93">
        <f t="shared" si="7"/>
        <v>8.5728779168075721E-3</v>
      </c>
    </row>
    <row r="151" spans="1:9" x14ac:dyDescent="0.25">
      <c r="A151" s="65">
        <f t="shared" si="8"/>
        <v>146</v>
      </c>
      <c r="B151" s="46" t="s">
        <v>2045</v>
      </c>
      <c r="C151" s="46">
        <v>699.2</v>
      </c>
      <c r="D151" s="46"/>
      <c r="E151" s="46"/>
      <c r="F151" s="46">
        <f t="shared" si="6"/>
        <v>699.2</v>
      </c>
      <c r="G151" s="125">
        <f>25.7+26.2</f>
        <v>51.9</v>
      </c>
      <c r="H151" s="46">
        <v>7.4999999999999997E-2</v>
      </c>
      <c r="I151" s="93">
        <f t="shared" si="7"/>
        <v>5.5670766590389005E-3</v>
      </c>
    </row>
    <row r="152" spans="1:9" x14ac:dyDescent="0.25">
      <c r="A152" s="65">
        <f t="shared" si="8"/>
        <v>147</v>
      </c>
      <c r="B152" s="46" t="s">
        <v>2046</v>
      </c>
      <c r="C152" s="46">
        <v>765.5</v>
      </c>
      <c r="D152" s="46"/>
      <c r="E152" s="46"/>
      <c r="F152" s="46">
        <f t="shared" si="6"/>
        <v>765.5</v>
      </c>
      <c r="G152" s="125">
        <f>29.1+13.7</f>
        <v>42.8</v>
      </c>
      <c r="H152" s="46">
        <v>7.4999999999999997E-2</v>
      </c>
      <c r="I152" s="93">
        <f t="shared" si="7"/>
        <v>4.1933376877857607E-3</v>
      </c>
    </row>
    <row r="153" spans="1:9" x14ac:dyDescent="0.25">
      <c r="A153" s="65">
        <f t="shared" si="8"/>
        <v>148</v>
      </c>
      <c r="B153" s="46" t="s">
        <v>2047</v>
      </c>
      <c r="C153" s="46">
        <v>774.85</v>
      </c>
      <c r="D153" s="46">
        <v>31.4</v>
      </c>
      <c r="E153" s="46"/>
      <c r="F153" s="46">
        <f t="shared" si="6"/>
        <v>806.25</v>
      </c>
      <c r="G153" s="125">
        <f>33.2+27.2</f>
        <v>60.400000000000006</v>
      </c>
      <c r="H153" s="46">
        <v>7.4999999999999997E-2</v>
      </c>
      <c r="I153" s="93">
        <f t="shared" si="7"/>
        <v>5.6186046511627914E-3</v>
      </c>
    </row>
    <row r="154" spans="1:9" x14ac:dyDescent="0.25">
      <c r="A154" s="65">
        <f t="shared" si="8"/>
        <v>149</v>
      </c>
      <c r="B154" s="46" t="s">
        <v>2048</v>
      </c>
      <c r="C154" s="46">
        <v>506.14</v>
      </c>
      <c r="D154" s="46">
        <v>17.100000000000001</v>
      </c>
      <c r="E154" s="46"/>
      <c r="F154" s="46">
        <f t="shared" si="6"/>
        <v>523.24</v>
      </c>
      <c r="G154" s="125">
        <f>42.7+32.7</f>
        <v>75.400000000000006</v>
      </c>
      <c r="H154" s="46">
        <v>7.4999999999999997E-2</v>
      </c>
      <c r="I154" s="93">
        <f t="shared" si="7"/>
        <v>1.0807659964834493E-2</v>
      </c>
    </row>
    <row r="155" spans="1:9" x14ac:dyDescent="0.25">
      <c r="A155" s="65">
        <f t="shared" si="8"/>
        <v>150</v>
      </c>
      <c r="B155" s="46" t="s">
        <v>2049</v>
      </c>
      <c r="C155" s="46">
        <v>574.20000000000005</v>
      </c>
      <c r="D155" s="46"/>
      <c r="E155" s="46"/>
      <c r="F155" s="46">
        <f t="shared" si="6"/>
        <v>574.20000000000005</v>
      </c>
      <c r="G155" s="125">
        <f>24.5+22.8</f>
        <v>47.3</v>
      </c>
      <c r="H155" s="46">
        <v>7.4999999999999997E-2</v>
      </c>
      <c r="I155" s="93">
        <f t="shared" si="7"/>
        <v>6.1781609195402289E-3</v>
      </c>
    </row>
    <row r="156" spans="1:9" x14ac:dyDescent="0.25">
      <c r="A156" s="65">
        <f t="shared" si="8"/>
        <v>151</v>
      </c>
      <c r="B156" s="46" t="s">
        <v>2050</v>
      </c>
      <c r="C156" s="46">
        <v>265.10000000000002</v>
      </c>
      <c r="D156" s="46"/>
      <c r="E156" s="46"/>
      <c r="F156" s="46">
        <f t="shared" si="6"/>
        <v>265.10000000000002</v>
      </c>
      <c r="G156" s="125">
        <f>25.7+11</f>
        <v>36.700000000000003</v>
      </c>
      <c r="H156" s="46">
        <v>7.4999999999999997E-2</v>
      </c>
      <c r="I156" s="93">
        <f t="shared" si="7"/>
        <v>1.0382874387023764E-2</v>
      </c>
    </row>
    <row r="157" spans="1:9" x14ac:dyDescent="0.25">
      <c r="A157" s="65">
        <f t="shared" si="8"/>
        <v>152</v>
      </c>
      <c r="B157" s="46" t="s">
        <v>2051</v>
      </c>
      <c r="C157" s="46">
        <v>733.7</v>
      </c>
      <c r="D157" s="46"/>
      <c r="E157" s="46"/>
      <c r="F157" s="46">
        <f t="shared" si="6"/>
        <v>733.7</v>
      </c>
      <c r="G157" s="125">
        <f>33.1+23.6</f>
        <v>56.7</v>
      </c>
      <c r="H157" s="46">
        <v>7.4999999999999997E-2</v>
      </c>
      <c r="I157" s="93">
        <f t="shared" si="7"/>
        <v>5.795965653536868E-3</v>
      </c>
    </row>
    <row r="158" spans="1:9" x14ac:dyDescent="0.25">
      <c r="A158" s="65">
        <f t="shared" si="8"/>
        <v>153</v>
      </c>
      <c r="B158" s="46" t="s">
        <v>2052</v>
      </c>
      <c r="C158" s="46">
        <v>560.1</v>
      </c>
      <c r="D158" s="46"/>
      <c r="E158" s="46"/>
      <c r="F158" s="46">
        <f t="shared" si="6"/>
        <v>560.1</v>
      </c>
      <c r="G158" s="125">
        <f>24.2+20.4</f>
        <v>44.599999999999994</v>
      </c>
      <c r="H158" s="46">
        <v>7.4999999999999997E-2</v>
      </c>
      <c r="I158" s="93">
        <f t="shared" si="7"/>
        <v>5.9721478307445085E-3</v>
      </c>
    </row>
    <row r="159" spans="1:9" x14ac:dyDescent="0.25">
      <c r="A159" s="65">
        <f t="shared" si="8"/>
        <v>154</v>
      </c>
      <c r="B159" s="46" t="s">
        <v>2053</v>
      </c>
      <c r="C159" s="46">
        <v>635.20000000000005</v>
      </c>
      <c r="D159" s="46">
        <v>38.700000000000003</v>
      </c>
      <c r="E159" s="46"/>
      <c r="F159" s="46">
        <f t="shared" si="6"/>
        <v>673.90000000000009</v>
      </c>
      <c r="G159" s="125">
        <f>18.2+20.1</f>
        <v>38.299999999999997</v>
      </c>
      <c r="H159" s="46">
        <v>7.4999999999999997E-2</v>
      </c>
      <c r="I159" s="93">
        <f t="shared" si="7"/>
        <v>4.2625018548746096E-3</v>
      </c>
    </row>
    <row r="160" spans="1:9" x14ac:dyDescent="0.25">
      <c r="A160" s="65">
        <f t="shared" si="8"/>
        <v>155</v>
      </c>
      <c r="B160" s="46" t="s">
        <v>2054</v>
      </c>
      <c r="C160" s="46">
        <v>485.6</v>
      </c>
      <c r="D160" s="46"/>
      <c r="E160" s="46"/>
      <c r="F160" s="46">
        <f t="shared" si="6"/>
        <v>485.6</v>
      </c>
      <c r="G160" s="125">
        <f>20.5+21.5</f>
        <v>42</v>
      </c>
      <c r="H160" s="46">
        <v>7.4999999999999997E-2</v>
      </c>
      <c r="I160" s="93">
        <f t="shared" si="7"/>
        <v>6.4868204283360783E-3</v>
      </c>
    </row>
    <row r="161" spans="1:9" x14ac:dyDescent="0.25">
      <c r="A161" s="65">
        <f t="shared" si="8"/>
        <v>156</v>
      </c>
      <c r="B161" s="46" t="s">
        <v>2055</v>
      </c>
      <c r="C161" s="46">
        <v>464.9</v>
      </c>
      <c r="D161" s="46"/>
      <c r="E161" s="46"/>
      <c r="F161" s="46">
        <f t="shared" si="6"/>
        <v>464.9</v>
      </c>
      <c r="G161" s="125">
        <f>20.9+20.2</f>
        <v>41.099999999999994</v>
      </c>
      <c r="H161" s="46">
        <v>7.4999999999999997E-2</v>
      </c>
      <c r="I161" s="93">
        <f t="shared" si="7"/>
        <v>6.6304581630458161E-3</v>
      </c>
    </row>
    <row r="162" spans="1:9" x14ac:dyDescent="0.25">
      <c r="A162" s="65">
        <f t="shared" si="8"/>
        <v>157</v>
      </c>
      <c r="B162" s="46" t="s">
        <v>2056</v>
      </c>
      <c r="C162" s="46">
        <v>624.1</v>
      </c>
      <c r="D162" s="46"/>
      <c r="E162" s="46"/>
      <c r="F162" s="46">
        <f t="shared" si="6"/>
        <v>624.1</v>
      </c>
      <c r="G162" s="125">
        <f>15.3+23.7</f>
        <v>39</v>
      </c>
      <c r="H162" s="46">
        <v>7.4999999999999997E-2</v>
      </c>
      <c r="I162" s="93">
        <f t="shared" si="7"/>
        <v>4.6867489184425565E-3</v>
      </c>
    </row>
    <row r="163" spans="1:9" x14ac:dyDescent="0.25">
      <c r="A163" s="65">
        <f t="shared" si="8"/>
        <v>158</v>
      </c>
      <c r="B163" s="46" t="s">
        <v>2057</v>
      </c>
      <c r="C163" s="46">
        <v>764.3</v>
      </c>
      <c r="D163" s="46"/>
      <c r="E163" s="46"/>
      <c r="F163" s="46">
        <f t="shared" si="6"/>
        <v>764.3</v>
      </c>
      <c r="G163" s="125">
        <f>13.6+21.2</f>
        <v>34.799999999999997</v>
      </c>
      <c r="H163" s="46">
        <v>7.4999999999999997E-2</v>
      </c>
      <c r="I163" s="93">
        <f t="shared" si="7"/>
        <v>3.4148894413188538E-3</v>
      </c>
    </row>
    <row r="164" spans="1:9" x14ac:dyDescent="0.25">
      <c r="A164" s="65">
        <f t="shared" si="8"/>
        <v>159</v>
      </c>
      <c r="B164" s="46" t="s">
        <v>2058</v>
      </c>
      <c r="C164" s="46">
        <v>726.1</v>
      </c>
      <c r="D164" s="46"/>
      <c r="E164" s="46">
        <v>20.6</v>
      </c>
      <c r="F164" s="46">
        <f t="shared" si="6"/>
        <v>746.7</v>
      </c>
      <c r="G164" s="125">
        <f>15.1+28.7</f>
        <v>43.8</v>
      </c>
      <c r="H164" s="46">
        <v>7.4999999999999997E-2</v>
      </c>
      <c r="I164" s="93">
        <f t="shared" si="7"/>
        <v>4.3993571715548402E-3</v>
      </c>
    </row>
    <row r="165" spans="1:9" x14ac:dyDescent="0.25">
      <c r="A165" s="65">
        <f t="shared" si="8"/>
        <v>160</v>
      </c>
      <c r="B165" s="46" t="s">
        <v>2059</v>
      </c>
      <c r="C165" s="46">
        <v>644.70000000000005</v>
      </c>
      <c r="D165" s="46">
        <v>38.200000000000003</v>
      </c>
      <c r="E165" s="46">
        <v>32.799999999999997</v>
      </c>
      <c r="F165" s="46">
        <f t="shared" si="6"/>
        <v>715.7</v>
      </c>
      <c r="G165" s="125">
        <f>20.9+20.5</f>
        <v>41.4</v>
      </c>
      <c r="H165" s="46">
        <v>7.4999999999999997E-2</v>
      </c>
      <c r="I165" s="93">
        <f t="shared" si="7"/>
        <v>4.3384099483023608E-3</v>
      </c>
    </row>
    <row r="166" spans="1:9" x14ac:dyDescent="0.25">
      <c r="A166" s="65">
        <f t="shared" si="8"/>
        <v>161</v>
      </c>
      <c r="B166" s="46" t="s">
        <v>2060</v>
      </c>
      <c r="C166" s="46">
        <v>233.7</v>
      </c>
      <c r="D166" s="46"/>
      <c r="E166" s="46"/>
      <c r="F166" s="46">
        <f t="shared" si="6"/>
        <v>233.7</v>
      </c>
      <c r="G166" s="125">
        <f>11.6+15.4</f>
        <v>27</v>
      </c>
      <c r="H166" s="46">
        <v>7.4999999999999997E-2</v>
      </c>
      <c r="I166" s="93">
        <f t="shared" si="7"/>
        <v>8.6649550706033376E-3</v>
      </c>
    </row>
    <row r="167" spans="1:9" x14ac:dyDescent="0.25">
      <c r="A167" s="65">
        <f t="shared" si="8"/>
        <v>162</v>
      </c>
      <c r="B167" s="46" t="s">
        <v>2061</v>
      </c>
      <c r="C167" s="46">
        <v>428.1</v>
      </c>
      <c r="D167" s="46">
        <v>104.4</v>
      </c>
      <c r="E167" s="46">
        <v>125.8</v>
      </c>
      <c r="F167" s="46">
        <f t="shared" si="6"/>
        <v>658.3</v>
      </c>
      <c r="G167" s="125">
        <f>28.6+23.5</f>
        <v>52.1</v>
      </c>
      <c r="H167" s="46">
        <v>7.4999999999999997E-2</v>
      </c>
      <c r="I167" s="93">
        <f t="shared" si="7"/>
        <v>5.9357435819535169E-3</v>
      </c>
    </row>
    <row r="168" spans="1:9" x14ac:dyDescent="0.25">
      <c r="A168" s="65">
        <f t="shared" si="8"/>
        <v>163</v>
      </c>
      <c r="B168" s="46" t="s">
        <v>2062</v>
      </c>
      <c r="C168" s="46">
        <v>692.5</v>
      </c>
      <c r="D168" s="46"/>
      <c r="E168" s="46">
        <v>41</v>
      </c>
      <c r="F168" s="46">
        <f t="shared" si="6"/>
        <v>733.5</v>
      </c>
      <c r="G168" s="125">
        <f>14.4+34.9</f>
        <v>49.3</v>
      </c>
      <c r="H168" s="46">
        <v>7.4999999999999997E-2</v>
      </c>
      <c r="I168" s="93">
        <f t="shared" si="7"/>
        <v>5.0408997955010224E-3</v>
      </c>
    </row>
    <row r="169" spans="1:9" x14ac:dyDescent="0.25">
      <c r="A169" s="65">
        <f t="shared" si="8"/>
        <v>164</v>
      </c>
      <c r="B169" s="46" t="s">
        <v>2063</v>
      </c>
      <c r="C169" s="46">
        <v>739</v>
      </c>
      <c r="D169" s="46"/>
      <c r="E169" s="46">
        <v>21.7</v>
      </c>
      <c r="F169" s="46">
        <f t="shared" si="6"/>
        <v>760.7</v>
      </c>
      <c r="G169" s="125">
        <f>32.4+38.6</f>
        <v>71</v>
      </c>
      <c r="H169" s="46">
        <v>7.4999999999999997E-2</v>
      </c>
      <c r="I169" s="93">
        <f t="shared" si="7"/>
        <v>7.000131457867753E-3</v>
      </c>
    </row>
    <row r="170" spans="1:9" x14ac:dyDescent="0.25">
      <c r="A170" s="65">
        <f t="shared" si="8"/>
        <v>165</v>
      </c>
      <c r="B170" s="46" t="s">
        <v>2064</v>
      </c>
      <c r="C170" s="46">
        <v>571.5</v>
      </c>
      <c r="D170" s="46"/>
      <c r="E170" s="46"/>
      <c r="F170" s="46">
        <f t="shared" si="6"/>
        <v>571.5</v>
      </c>
      <c r="G170" s="125">
        <f>26.3+35.5</f>
        <v>61.8</v>
      </c>
      <c r="H170" s="46">
        <v>7.4999999999999997E-2</v>
      </c>
      <c r="I170" s="93">
        <f t="shared" si="7"/>
        <v>8.1102362204724405E-3</v>
      </c>
    </row>
    <row r="171" spans="1:9" x14ac:dyDescent="0.25">
      <c r="A171" s="65">
        <f t="shared" si="8"/>
        <v>166</v>
      </c>
      <c r="B171" s="46" t="s">
        <v>2065</v>
      </c>
      <c r="C171" s="46">
        <v>539.9</v>
      </c>
      <c r="D171" s="46">
        <v>31.5</v>
      </c>
      <c r="E171" s="46"/>
      <c r="F171" s="46">
        <f t="shared" si="6"/>
        <v>571.4</v>
      </c>
      <c r="G171" s="125">
        <f>36+32.5</f>
        <v>68.5</v>
      </c>
      <c r="H171" s="46">
        <v>7.4999999999999997E-2</v>
      </c>
      <c r="I171" s="93">
        <f t="shared" si="7"/>
        <v>8.9910745537276869E-3</v>
      </c>
    </row>
    <row r="172" spans="1:9" x14ac:dyDescent="0.25">
      <c r="A172" s="65">
        <f t="shared" si="8"/>
        <v>167</v>
      </c>
      <c r="B172" s="46" t="s">
        <v>2066</v>
      </c>
      <c r="C172" s="46">
        <v>555.79999999999995</v>
      </c>
      <c r="D172" s="46">
        <v>65.2</v>
      </c>
      <c r="E172" s="46"/>
      <c r="F172" s="46">
        <f t="shared" si="6"/>
        <v>621</v>
      </c>
      <c r="G172" s="125">
        <f>41.5+35.6</f>
        <v>77.099999999999994</v>
      </c>
      <c r="H172" s="46">
        <v>7.4999999999999997E-2</v>
      </c>
      <c r="I172" s="93">
        <f t="shared" si="7"/>
        <v>9.3115942028985498E-3</v>
      </c>
    </row>
    <row r="173" spans="1:9" x14ac:dyDescent="0.25">
      <c r="A173" s="65">
        <f t="shared" si="8"/>
        <v>168</v>
      </c>
      <c r="B173" s="46" t="s">
        <v>2067</v>
      </c>
      <c r="C173" s="46">
        <v>627.5</v>
      </c>
      <c r="D173" s="46">
        <v>32.299999999999997</v>
      </c>
      <c r="E173" s="46"/>
      <c r="F173" s="46">
        <f t="shared" si="6"/>
        <v>659.8</v>
      </c>
      <c r="G173" s="125">
        <f>65+30.6</f>
        <v>95.6</v>
      </c>
      <c r="H173" s="46">
        <v>7.4999999999999997E-2</v>
      </c>
      <c r="I173" s="93">
        <f t="shared" si="7"/>
        <v>1.0866929372537132E-2</v>
      </c>
    </row>
    <row r="174" spans="1:9" x14ac:dyDescent="0.25">
      <c r="A174" s="65">
        <f t="shared" si="8"/>
        <v>169</v>
      </c>
      <c r="B174" s="46" t="s">
        <v>2068</v>
      </c>
      <c r="C174" s="46">
        <v>647.1</v>
      </c>
      <c r="D174" s="46">
        <v>50</v>
      </c>
      <c r="E174" s="46">
        <v>99.3</v>
      </c>
      <c r="F174" s="46">
        <f t="shared" si="6"/>
        <v>796.4</v>
      </c>
      <c r="G174" s="125">
        <f>34.3+37.5</f>
        <v>71.8</v>
      </c>
      <c r="H174" s="46">
        <v>7.4999999999999997E-2</v>
      </c>
      <c r="I174" s="93">
        <f t="shared" si="7"/>
        <v>6.7616775489703664E-3</v>
      </c>
    </row>
    <row r="175" spans="1:9" x14ac:dyDescent="0.25">
      <c r="A175" s="65">
        <f t="shared" si="8"/>
        <v>170</v>
      </c>
      <c r="B175" s="46" t="s">
        <v>2069</v>
      </c>
      <c r="C175" s="46">
        <v>560.79999999999995</v>
      </c>
      <c r="D175" s="46"/>
      <c r="E175" s="46"/>
      <c r="F175" s="46">
        <f t="shared" si="6"/>
        <v>560.79999999999995</v>
      </c>
      <c r="G175" s="125">
        <f>20.7+25.3</f>
        <v>46</v>
      </c>
      <c r="H175" s="46">
        <v>7.4999999999999997E-2</v>
      </c>
      <c r="I175" s="93">
        <f t="shared" si="7"/>
        <v>6.1519258202567756E-3</v>
      </c>
    </row>
    <row r="176" spans="1:9" x14ac:dyDescent="0.25">
      <c r="A176" s="65">
        <f t="shared" si="8"/>
        <v>171</v>
      </c>
      <c r="B176" s="46" t="s">
        <v>2070</v>
      </c>
      <c r="C176" s="46">
        <v>584.1</v>
      </c>
      <c r="D176" s="46"/>
      <c r="E176" s="46"/>
      <c r="F176" s="46">
        <f t="shared" si="6"/>
        <v>584.1</v>
      </c>
      <c r="G176" s="125">
        <f>34.5+29</f>
        <v>63.5</v>
      </c>
      <c r="H176" s="46">
        <v>7.4999999999999997E-2</v>
      </c>
      <c r="I176" s="93">
        <f t="shared" si="7"/>
        <v>8.1535695942475603E-3</v>
      </c>
    </row>
    <row r="177" spans="1:9" x14ac:dyDescent="0.25">
      <c r="A177" s="65">
        <f t="shared" si="8"/>
        <v>172</v>
      </c>
      <c r="B177" s="46" t="s">
        <v>2071</v>
      </c>
      <c r="C177" s="46">
        <v>557.1</v>
      </c>
      <c r="D177" s="46">
        <v>231.9</v>
      </c>
      <c r="E177" s="46"/>
      <c r="F177" s="46">
        <f t="shared" si="6"/>
        <v>789</v>
      </c>
      <c r="G177" s="125">
        <f>20.9+37.8</f>
        <v>58.699999999999996</v>
      </c>
      <c r="H177" s="46">
        <v>7.4999999999999997E-2</v>
      </c>
      <c r="I177" s="93">
        <f>(G177*H177)/F177</f>
        <v>5.5798479087452472E-3</v>
      </c>
    </row>
    <row r="178" spans="1:9" x14ac:dyDescent="0.25">
      <c r="A178" s="65">
        <f t="shared" si="8"/>
        <v>173</v>
      </c>
      <c r="B178" s="46" t="s">
        <v>2072</v>
      </c>
      <c r="C178" s="46">
        <v>2669.4</v>
      </c>
      <c r="D178" s="46"/>
      <c r="E178" s="46">
        <v>28.5</v>
      </c>
      <c r="F178" s="46">
        <f t="shared" si="6"/>
        <v>2697.9</v>
      </c>
      <c r="G178" s="125">
        <f>49.5+12.2</f>
        <v>61.7</v>
      </c>
      <c r="H178" s="46">
        <v>7.4999999999999997E-2</v>
      </c>
      <c r="I178" s="93">
        <f t="shared" si="7"/>
        <v>1.7152229511842546E-3</v>
      </c>
    </row>
    <row r="179" spans="1:9" x14ac:dyDescent="0.25">
      <c r="A179" s="65">
        <f t="shared" si="8"/>
        <v>174</v>
      </c>
      <c r="B179" s="46" t="s">
        <v>2073</v>
      </c>
      <c r="C179" s="68">
        <v>671.45</v>
      </c>
      <c r="D179" s="68"/>
      <c r="E179" s="68"/>
      <c r="F179" s="46">
        <f t="shared" si="6"/>
        <v>671.45</v>
      </c>
      <c r="G179" s="125">
        <f>19.6+19.7</f>
        <v>39.299999999999997</v>
      </c>
      <c r="H179" s="46">
        <v>7.4999999999999997E-2</v>
      </c>
      <c r="I179" s="93">
        <f t="shared" si="7"/>
        <v>4.3897535185047276E-3</v>
      </c>
    </row>
    <row r="180" spans="1:9" x14ac:dyDescent="0.25">
      <c r="A180" s="65">
        <f t="shared" si="8"/>
        <v>175</v>
      </c>
      <c r="B180" s="68" t="s">
        <v>776</v>
      </c>
      <c r="C180" s="68">
        <v>606.9</v>
      </c>
      <c r="D180" s="68"/>
      <c r="E180" s="68"/>
      <c r="F180" s="68">
        <f t="shared" si="6"/>
        <v>606.9</v>
      </c>
      <c r="G180" s="127">
        <v>66.099999999999994</v>
      </c>
      <c r="H180" s="46">
        <v>7.4999999999999997E-2</v>
      </c>
      <c r="I180" s="128">
        <f t="shared" si="7"/>
        <v>8.1685615422639642E-3</v>
      </c>
    </row>
    <row r="181" spans="1:9" x14ac:dyDescent="0.25">
      <c r="A181" s="65">
        <f t="shared" si="8"/>
        <v>176</v>
      </c>
      <c r="B181" s="68" t="s">
        <v>777</v>
      </c>
      <c r="C181" s="68">
        <v>487</v>
      </c>
      <c r="D181" s="68"/>
      <c r="E181" s="68"/>
      <c r="F181" s="68">
        <f t="shared" si="6"/>
        <v>487</v>
      </c>
      <c r="G181" s="127">
        <v>53</v>
      </c>
      <c r="H181" s="46">
        <v>7.4999999999999997E-2</v>
      </c>
      <c r="I181" s="128">
        <f t="shared" si="7"/>
        <v>8.1622176591375755E-3</v>
      </c>
    </row>
    <row r="182" spans="1:9" x14ac:dyDescent="0.25">
      <c r="A182" s="65">
        <f t="shared" si="8"/>
        <v>177</v>
      </c>
      <c r="B182" s="68" t="s">
        <v>778</v>
      </c>
      <c r="C182" s="68">
        <v>450.5</v>
      </c>
      <c r="D182" s="68"/>
      <c r="E182" s="68"/>
      <c r="F182" s="68">
        <f t="shared" si="6"/>
        <v>450.5</v>
      </c>
      <c r="G182" s="127">
        <v>49</v>
      </c>
      <c r="H182" s="46">
        <v>7.4999999999999997E-2</v>
      </c>
      <c r="I182" s="128">
        <f t="shared" si="7"/>
        <v>8.1576026637069921E-3</v>
      </c>
    </row>
    <row r="183" spans="1:9" x14ac:dyDescent="0.25">
      <c r="A183" s="65">
        <f t="shared" si="8"/>
        <v>178</v>
      </c>
      <c r="B183" s="68" t="s">
        <v>779</v>
      </c>
      <c r="C183" s="68">
        <v>2680.77</v>
      </c>
      <c r="D183" s="68"/>
      <c r="E183" s="68"/>
      <c r="F183" s="68">
        <f t="shared" si="6"/>
        <v>2680.77</v>
      </c>
      <c r="G183" s="127">
        <v>291.89999999999998</v>
      </c>
      <c r="H183" s="46">
        <v>7.4999999999999997E-2</v>
      </c>
      <c r="I183" s="128">
        <f t="shared" si="7"/>
        <v>8.1664969393122119E-3</v>
      </c>
    </row>
    <row r="184" spans="1:9" x14ac:dyDescent="0.25">
      <c r="A184" s="65">
        <f t="shared" si="8"/>
        <v>179</v>
      </c>
      <c r="B184" s="68" t="s">
        <v>780</v>
      </c>
      <c r="C184" s="68">
        <v>995.3</v>
      </c>
      <c r="D184" s="68"/>
      <c r="E184" s="68"/>
      <c r="F184" s="68">
        <f t="shared" si="6"/>
        <v>995.3</v>
      </c>
      <c r="G184" s="127">
        <v>108.4</v>
      </c>
      <c r="H184" s="46">
        <v>7.4999999999999997E-2</v>
      </c>
      <c r="I184" s="128">
        <f t="shared" si="7"/>
        <v>8.1683914397669057E-3</v>
      </c>
    </row>
    <row r="185" spans="1:9" x14ac:dyDescent="0.25">
      <c r="A185" s="65">
        <f t="shared" si="8"/>
        <v>180</v>
      </c>
      <c r="B185" s="68" t="s">
        <v>781</v>
      </c>
      <c r="C185" s="68">
        <v>2062.92</v>
      </c>
      <c r="D185" s="68"/>
      <c r="E185" s="68"/>
      <c r="F185" s="68">
        <f t="shared" si="6"/>
        <v>2062.92</v>
      </c>
      <c r="G185" s="127">
        <v>224.6</v>
      </c>
      <c r="H185" s="46">
        <v>7.4999999999999997E-2</v>
      </c>
      <c r="I185" s="128">
        <f t="shared" si="7"/>
        <v>8.1656099121633404E-3</v>
      </c>
    </row>
    <row r="186" spans="1:9" x14ac:dyDescent="0.25">
      <c r="A186" s="65">
        <f t="shared" si="8"/>
        <v>181</v>
      </c>
      <c r="B186" s="68" t="s">
        <v>782</v>
      </c>
      <c r="C186" s="68">
        <v>706.9</v>
      </c>
      <c r="D186" s="68"/>
      <c r="E186" s="68">
        <v>19.8</v>
      </c>
      <c r="F186" s="68">
        <f t="shared" si="6"/>
        <v>726.69999999999993</v>
      </c>
      <c r="G186" s="127">
        <v>77</v>
      </c>
      <c r="H186" s="46">
        <v>7.4999999999999997E-2</v>
      </c>
      <c r="I186" s="128">
        <f t="shared" si="7"/>
        <v>7.9468831704967661E-3</v>
      </c>
    </row>
    <row r="187" spans="1:9" x14ac:dyDescent="0.25">
      <c r="A187" s="65">
        <f t="shared" si="8"/>
        <v>182</v>
      </c>
      <c r="B187" s="68" t="s">
        <v>783</v>
      </c>
      <c r="C187" s="68">
        <v>682.6</v>
      </c>
      <c r="D187" s="68"/>
      <c r="E187" s="68">
        <v>11.5</v>
      </c>
      <c r="F187" s="68">
        <f t="shared" si="6"/>
        <v>694.1</v>
      </c>
      <c r="G187" s="127">
        <v>74.3</v>
      </c>
      <c r="H187" s="46">
        <v>7.4999999999999997E-2</v>
      </c>
      <c r="I187" s="128">
        <f t="shared" si="7"/>
        <v>8.0283820775104448E-3</v>
      </c>
    </row>
    <row r="188" spans="1:9" x14ac:dyDescent="0.25">
      <c r="A188" s="65">
        <f t="shared" si="8"/>
        <v>183</v>
      </c>
      <c r="B188" s="68" t="s">
        <v>784</v>
      </c>
      <c r="C188" s="68">
        <v>770.3</v>
      </c>
      <c r="D188" s="68"/>
      <c r="E188" s="68"/>
      <c r="F188" s="68">
        <f t="shared" si="6"/>
        <v>770.3</v>
      </c>
      <c r="G188" s="127">
        <v>83.9</v>
      </c>
      <c r="H188" s="46">
        <v>7.4999999999999997E-2</v>
      </c>
      <c r="I188" s="128">
        <f t="shared" si="7"/>
        <v>8.1688952356224857E-3</v>
      </c>
    </row>
    <row r="189" spans="1:9" x14ac:dyDescent="0.25">
      <c r="A189" s="65">
        <f t="shared" si="8"/>
        <v>184</v>
      </c>
      <c r="B189" s="68" t="s">
        <v>785</v>
      </c>
      <c r="C189" s="68">
        <v>535.9</v>
      </c>
      <c r="D189" s="68"/>
      <c r="E189" s="68"/>
      <c r="F189" s="68">
        <f t="shared" si="6"/>
        <v>535.9</v>
      </c>
      <c r="G189" s="127">
        <v>58.3</v>
      </c>
      <c r="H189" s="46">
        <v>7.4999999999999997E-2</v>
      </c>
      <c r="I189" s="128">
        <f t="shared" si="7"/>
        <v>8.1591714872177642E-3</v>
      </c>
    </row>
    <row r="190" spans="1:9" x14ac:dyDescent="0.25">
      <c r="A190" s="65">
        <f t="shared" si="8"/>
        <v>185</v>
      </c>
      <c r="B190" s="68" t="s">
        <v>786</v>
      </c>
      <c r="C190" s="68">
        <v>732.5</v>
      </c>
      <c r="D190" s="68"/>
      <c r="E190" s="68">
        <v>60</v>
      </c>
      <c r="F190" s="68">
        <f t="shared" si="6"/>
        <v>792.5</v>
      </c>
      <c r="G190" s="127">
        <v>79.7</v>
      </c>
      <c r="H190" s="46">
        <v>7.4999999999999997E-2</v>
      </c>
      <c r="I190" s="128">
        <f t="shared" si="7"/>
        <v>7.5425867507886435E-3</v>
      </c>
    </row>
    <row r="191" spans="1:9" x14ac:dyDescent="0.25">
      <c r="A191" s="65">
        <f t="shared" si="8"/>
        <v>186</v>
      </c>
      <c r="B191" s="68" t="s">
        <v>787</v>
      </c>
      <c r="C191" s="68">
        <v>665.7</v>
      </c>
      <c r="D191" s="68"/>
      <c r="E191" s="68"/>
      <c r="F191" s="68">
        <f t="shared" si="6"/>
        <v>665.7</v>
      </c>
      <c r="G191" s="127">
        <v>72.5</v>
      </c>
      <c r="H191" s="46">
        <v>7.4999999999999997E-2</v>
      </c>
      <c r="I191" s="128">
        <f t="shared" si="7"/>
        <v>8.1680937359170785E-3</v>
      </c>
    </row>
    <row r="192" spans="1:9" x14ac:dyDescent="0.25">
      <c r="A192" s="65">
        <f t="shared" si="8"/>
        <v>187</v>
      </c>
      <c r="B192" s="68" t="s">
        <v>788</v>
      </c>
      <c r="C192" s="68">
        <v>772.6</v>
      </c>
      <c r="D192" s="68">
        <v>46.1</v>
      </c>
      <c r="E192" s="68"/>
      <c r="F192" s="68">
        <f t="shared" si="6"/>
        <v>818.7</v>
      </c>
      <c r="G192" s="127">
        <v>84.1</v>
      </c>
      <c r="H192" s="46">
        <v>7.4999999999999997E-2</v>
      </c>
      <c r="I192" s="128">
        <f t="shared" si="7"/>
        <v>7.7042872847196764E-3</v>
      </c>
    </row>
    <row r="193" spans="1:9" x14ac:dyDescent="0.25">
      <c r="A193" s="65">
        <f t="shared" si="8"/>
        <v>188</v>
      </c>
      <c r="B193" s="68" t="s">
        <v>789</v>
      </c>
      <c r="C193" s="68">
        <v>659.7</v>
      </c>
      <c r="D193" s="68"/>
      <c r="E193" s="68"/>
      <c r="F193" s="68">
        <f t="shared" si="6"/>
        <v>659.7</v>
      </c>
      <c r="G193" s="127">
        <v>71.8</v>
      </c>
      <c r="H193" s="46">
        <v>7.4999999999999997E-2</v>
      </c>
      <c r="I193" s="128">
        <f t="shared" si="7"/>
        <v>8.162801273306047E-3</v>
      </c>
    </row>
    <row r="194" spans="1:9" x14ac:dyDescent="0.25">
      <c r="A194" s="65">
        <f t="shared" si="8"/>
        <v>189</v>
      </c>
      <c r="B194" s="68" t="s">
        <v>790</v>
      </c>
      <c r="C194" s="68">
        <v>1045.7</v>
      </c>
      <c r="D194" s="68"/>
      <c r="E194" s="68">
        <v>87.3</v>
      </c>
      <c r="F194" s="68">
        <f t="shared" si="6"/>
        <v>1133</v>
      </c>
      <c r="G194" s="127">
        <v>113.8</v>
      </c>
      <c r="H194" s="46">
        <v>7.4999999999999997E-2</v>
      </c>
      <c r="I194" s="128">
        <f t="shared" si="7"/>
        <v>7.5330979699911741E-3</v>
      </c>
    </row>
    <row r="195" spans="1:9" x14ac:dyDescent="0.25">
      <c r="A195" s="65">
        <f t="shared" si="8"/>
        <v>190</v>
      </c>
      <c r="B195" s="68" t="s">
        <v>791</v>
      </c>
      <c r="C195" s="68">
        <v>610.5</v>
      </c>
      <c r="D195" s="68"/>
      <c r="E195" s="68">
        <v>114</v>
      </c>
      <c r="F195" s="68">
        <f t="shared" si="6"/>
        <v>724.5</v>
      </c>
      <c r="G195" s="127">
        <v>66.5</v>
      </c>
      <c r="H195" s="46">
        <v>7.4999999999999997E-2</v>
      </c>
      <c r="I195" s="128">
        <f t="shared" si="7"/>
        <v>6.8840579710144926E-3</v>
      </c>
    </row>
    <row r="196" spans="1:9" x14ac:dyDescent="0.25">
      <c r="A196" s="65">
        <f t="shared" si="8"/>
        <v>191</v>
      </c>
      <c r="B196" s="68" t="s">
        <v>792</v>
      </c>
      <c r="C196" s="68">
        <v>1026.5</v>
      </c>
      <c r="D196" s="68"/>
      <c r="E196" s="68"/>
      <c r="F196" s="68">
        <f t="shared" si="6"/>
        <v>1026.5</v>
      </c>
      <c r="G196" s="127">
        <v>111.8</v>
      </c>
      <c r="H196" s="46">
        <v>7.4999999999999997E-2</v>
      </c>
      <c r="I196" s="128">
        <f t="shared" si="7"/>
        <v>8.1685338528981969E-3</v>
      </c>
    </row>
    <row r="197" spans="1:9" x14ac:dyDescent="0.25">
      <c r="A197" s="65">
        <f t="shared" si="8"/>
        <v>192</v>
      </c>
      <c r="B197" s="68" t="s">
        <v>793</v>
      </c>
      <c r="C197" s="68">
        <v>244.6</v>
      </c>
      <c r="D197" s="68"/>
      <c r="E197" s="68">
        <v>133.1</v>
      </c>
      <c r="F197" s="68">
        <f t="shared" si="6"/>
        <v>377.7</v>
      </c>
      <c r="G197" s="127">
        <v>26.6</v>
      </c>
      <c r="H197" s="46">
        <v>7.4999999999999997E-2</v>
      </c>
      <c r="I197" s="128">
        <f t="shared" si="7"/>
        <v>5.2819698173153301E-3</v>
      </c>
    </row>
    <row r="198" spans="1:9" x14ac:dyDescent="0.25">
      <c r="A198" s="65">
        <f t="shared" si="8"/>
        <v>193</v>
      </c>
      <c r="B198" s="68" t="s">
        <v>794</v>
      </c>
      <c r="C198" s="68">
        <v>950.1</v>
      </c>
      <c r="D198" s="68"/>
      <c r="E198" s="68"/>
      <c r="F198" s="68">
        <f t="shared" si="6"/>
        <v>950.1</v>
      </c>
      <c r="G198" s="127">
        <v>103.4</v>
      </c>
      <c r="H198" s="46">
        <v>7.4999999999999997E-2</v>
      </c>
      <c r="I198" s="128">
        <f t="shared" si="7"/>
        <v>8.1622987053994317E-3</v>
      </c>
    </row>
    <row r="199" spans="1:9" x14ac:dyDescent="0.25">
      <c r="A199" s="65">
        <f t="shared" si="8"/>
        <v>194</v>
      </c>
      <c r="B199" s="68" t="s">
        <v>795</v>
      </c>
      <c r="C199" s="68">
        <v>760.7</v>
      </c>
      <c r="D199" s="68"/>
      <c r="E199" s="68">
        <v>125</v>
      </c>
      <c r="F199" s="68">
        <f t="shared" si="6"/>
        <v>885.7</v>
      </c>
      <c r="G199" s="127">
        <v>82.8</v>
      </c>
      <c r="H199" s="46">
        <v>7.4999999999999997E-2</v>
      </c>
      <c r="I199" s="128">
        <f t="shared" si="7"/>
        <v>7.0114034097324149E-3</v>
      </c>
    </row>
    <row r="200" spans="1:9" x14ac:dyDescent="0.25">
      <c r="A200" s="65">
        <f t="shared" ref="A200:A263" si="9">A199+1</f>
        <v>195</v>
      </c>
      <c r="B200" s="68" t="s">
        <v>796</v>
      </c>
      <c r="C200" s="68">
        <v>254.2</v>
      </c>
      <c r="D200" s="68"/>
      <c r="E200" s="68"/>
      <c r="F200" s="68">
        <f t="shared" si="6"/>
        <v>254.2</v>
      </c>
      <c r="G200" s="127">
        <v>27.7</v>
      </c>
      <c r="H200" s="46">
        <v>7.4999999999999997E-2</v>
      </c>
      <c r="I200" s="128">
        <f t="shared" si="7"/>
        <v>8.1726986624704942E-3</v>
      </c>
    </row>
    <row r="201" spans="1:9" x14ac:dyDescent="0.25">
      <c r="A201" s="65">
        <f t="shared" si="9"/>
        <v>196</v>
      </c>
      <c r="B201" s="68" t="s">
        <v>797</v>
      </c>
      <c r="C201" s="68">
        <v>302.2</v>
      </c>
      <c r="D201" s="68"/>
      <c r="E201" s="68">
        <v>39.799999999999997</v>
      </c>
      <c r="F201" s="68">
        <f t="shared" si="6"/>
        <v>342</v>
      </c>
      <c r="G201" s="127">
        <v>32.9</v>
      </c>
      <c r="H201" s="46">
        <v>7.4999999999999997E-2</v>
      </c>
      <c r="I201" s="128">
        <f t="shared" si="7"/>
        <v>7.2149122807017539E-3</v>
      </c>
    </row>
    <row r="202" spans="1:9" x14ac:dyDescent="0.25">
      <c r="A202" s="65">
        <f t="shared" si="9"/>
        <v>197</v>
      </c>
      <c r="B202" s="68" t="s">
        <v>2231</v>
      </c>
      <c r="C202" s="68">
        <v>405.7</v>
      </c>
      <c r="D202" s="68">
        <v>122.9</v>
      </c>
      <c r="E202" s="68">
        <v>22.3</v>
      </c>
      <c r="F202" s="68">
        <f t="shared" si="6"/>
        <v>550.9</v>
      </c>
      <c r="G202" s="127">
        <v>44.1</v>
      </c>
      <c r="H202" s="46">
        <v>7.4999999999999997E-2</v>
      </c>
      <c r="I202" s="128">
        <f t="shared" si="7"/>
        <v>6.0038119440914868E-3</v>
      </c>
    </row>
    <row r="203" spans="1:9" x14ac:dyDescent="0.25">
      <c r="A203" s="65">
        <f t="shared" si="9"/>
        <v>198</v>
      </c>
      <c r="B203" s="68" t="s">
        <v>2232</v>
      </c>
      <c r="C203" s="68">
        <v>1271.93</v>
      </c>
      <c r="D203" s="68">
        <v>43.5</v>
      </c>
      <c r="E203" s="68">
        <v>59.1</v>
      </c>
      <c r="F203" s="68">
        <f t="shared" si="6"/>
        <v>1374.53</v>
      </c>
      <c r="G203" s="127">
        <v>138.5</v>
      </c>
      <c r="H203" s="46">
        <v>7.4999999999999997E-2</v>
      </c>
      <c r="I203" s="128">
        <f t="shared" si="7"/>
        <v>7.5571286185095992E-3</v>
      </c>
    </row>
    <row r="204" spans="1:9" x14ac:dyDescent="0.25">
      <c r="A204" s="65">
        <f t="shared" si="9"/>
        <v>199</v>
      </c>
      <c r="B204" s="68" t="s">
        <v>2233</v>
      </c>
      <c r="C204" s="68">
        <v>453.6</v>
      </c>
      <c r="D204" s="68"/>
      <c r="E204" s="68"/>
      <c r="F204" s="68">
        <f t="shared" si="6"/>
        <v>453.6</v>
      </c>
      <c r="G204" s="127">
        <v>49.4</v>
      </c>
      <c r="H204" s="46">
        <v>7.4999999999999997E-2</v>
      </c>
      <c r="I204" s="128">
        <f t="shared" si="7"/>
        <v>8.1679894179894161E-3</v>
      </c>
    </row>
    <row r="205" spans="1:9" x14ac:dyDescent="0.25">
      <c r="A205" s="65">
        <f t="shared" si="9"/>
        <v>200</v>
      </c>
      <c r="B205" s="68" t="s">
        <v>2234</v>
      </c>
      <c r="C205" s="68">
        <v>622.29999999999995</v>
      </c>
      <c r="D205" s="68"/>
      <c r="E205" s="68">
        <v>99.8</v>
      </c>
      <c r="F205" s="68">
        <f t="shared" si="6"/>
        <v>722.09999999999991</v>
      </c>
      <c r="G205" s="127">
        <v>67.7</v>
      </c>
      <c r="H205" s="46">
        <v>7.4999999999999997E-2</v>
      </c>
      <c r="I205" s="128">
        <f t="shared" si="7"/>
        <v>7.0315745741587046E-3</v>
      </c>
    </row>
    <row r="206" spans="1:9" x14ac:dyDescent="0.25">
      <c r="A206" s="65">
        <f t="shared" si="9"/>
        <v>201</v>
      </c>
      <c r="B206" s="68" t="s">
        <v>2235</v>
      </c>
      <c r="C206" s="68">
        <v>610.9</v>
      </c>
      <c r="D206" s="68">
        <v>29.9</v>
      </c>
      <c r="E206" s="68"/>
      <c r="F206" s="68">
        <f t="shared" si="6"/>
        <v>640.79999999999995</v>
      </c>
      <c r="G206" s="127">
        <v>66.5</v>
      </c>
      <c r="H206" s="46">
        <v>7.4999999999999997E-2</v>
      </c>
      <c r="I206" s="128">
        <f t="shared" si="7"/>
        <v>7.7832397003745318E-3</v>
      </c>
    </row>
    <row r="207" spans="1:9" x14ac:dyDescent="0.25">
      <c r="A207" s="65">
        <f t="shared" si="9"/>
        <v>202</v>
      </c>
      <c r="B207" s="68" t="s">
        <v>2236</v>
      </c>
      <c r="C207" s="68">
        <v>481.4</v>
      </c>
      <c r="D207" s="68"/>
      <c r="E207" s="68"/>
      <c r="F207" s="68">
        <f t="shared" si="6"/>
        <v>481.4</v>
      </c>
      <c r="G207" s="127">
        <v>52.4</v>
      </c>
      <c r="H207" s="46">
        <v>7.4999999999999997E-2</v>
      </c>
      <c r="I207" s="128">
        <f t="shared" si="7"/>
        <v>8.1636892397174907E-3</v>
      </c>
    </row>
    <row r="208" spans="1:9" x14ac:dyDescent="0.25">
      <c r="A208" s="65">
        <f t="shared" si="9"/>
        <v>203</v>
      </c>
      <c r="B208" s="68" t="s">
        <v>2237</v>
      </c>
      <c r="C208" s="68">
        <v>973.8</v>
      </c>
      <c r="D208" s="68"/>
      <c r="E208" s="68"/>
      <c r="F208" s="68">
        <f t="shared" si="6"/>
        <v>973.8</v>
      </c>
      <c r="G208" s="127">
        <v>106</v>
      </c>
      <c r="H208" s="46">
        <v>7.4999999999999997E-2</v>
      </c>
      <c r="I208" s="128">
        <f t="shared" si="7"/>
        <v>8.1638940234134323E-3</v>
      </c>
    </row>
    <row r="209" spans="1:9" x14ac:dyDescent="0.25">
      <c r="A209" s="65">
        <f t="shared" si="9"/>
        <v>204</v>
      </c>
      <c r="B209" s="68" t="s">
        <v>2238</v>
      </c>
      <c r="C209" s="68">
        <v>724.7</v>
      </c>
      <c r="D209" s="68">
        <v>41.9</v>
      </c>
      <c r="E209" s="68"/>
      <c r="F209" s="68">
        <f t="shared" si="6"/>
        <v>766.6</v>
      </c>
      <c r="G209" s="127">
        <v>78.900000000000006</v>
      </c>
      <c r="H209" s="46">
        <v>7.4999999999999997E-2</v>
      </c>
      <c r="I209" s="128">
        <f t="shared" si="7"/>
        <v>7.7191494912601097E-3</v>
      </c>
    </row>
    <row r="210" spans="1:9" x14ac:dyDescent="0.25">
      <c r="A210" s="65">
        <f t="shared" si="9"/>
        <v>205</v>
      </c>
      <c r="B210" s="68" t="s">
        <v>2239</v>
      </c>
      <c r="C210" s="68">
        <v>743.6</v>
      </c>
      <c r="D210" s="68"/>
      <c r="E210" s="68"/>
      <c r="F210" s="68">
        <f t="shared" si="6"/>
        <v>743.6</v>
      </c>
      <c r="G210" s="127">
        <v>81</v>
      </c>
      <c r="H210" s="46">
        <v>7.4999999999999997E-2</v>
      </c>
      <c r="I210" s="128">
        <f t="shared" si="7"/>
        <v>8.1697149004841315E-3</v>
      </c>
    </row>
    <row r="211" spans="1:9" x14ac:dyDescent="0.25">
      <c r="A211" s="65">
        <f t="shared" si="9"/>
        <v>206</v>
      </c>
      <c r="B211" s="68" t="s">
        <v>2240</v>
      </c>
      <c r="C211" s="68">
        <v>682.02</v>
      </c>
      <c r="D211" s="68"/>
      <c r="E211" s="68">
        <v>80.3</v>
      </c>
      <c r="F211" s="68">
        <f t="shared" si="6"/>
        <v>762.31999999999994</v>
      </c>
      <c r="G211" s="127">
        <v>74.2</v>
      </c>
      <c r="H211" s="46">
        <v>7.4999999999999997E-2</v>
      </c>
      <c r="I211" s="128">
        <f t="shared" si="7"/>
        <v>7.300083954244938E-3</v>
      </c>
    </row>
    <row r="212" spans="1:9" x14ac:dyDescent="0.25">
      <c r="A212" s="65">
        <f t="shared" si="9"/>
        <v>207</v>
      </c>
      <c r="B212" s="68" t="s">
        <v>2241</v>
      </c>
      <c r="C212" s="68">
        <v>509.8</v>
      </c>
      <c r="D212" s="68"/>
      <c r="E212" s="68">
        <v>20.7</v>
      </c>
      <c r="F212" s="68">
        <f t="shared" si="6"/>
        <v>530.5</v>
      </c>
      <c r="G212" s="127">
        <v>55.5</v>
      </c>
      <c r="H212" s="46">
        <v>7.4999999999999997E-2</v>
      </c>
      <c r="I212" s="128">
        <f t="shared" si="7"/>
        <v>7.8463713477851076E-3</v>
      </c>
    </row>
    <row r="213" spans="1:9" x14ac:dyDescent="0.25">
      <c r="A213" s="65">
        <f t="shared" si="9"/>
        <v>208</v>
      </c>
      <c r="B213" s="68" t="s">
        <v>2242</v>
      </c>
      <c r="C213" s="68">
        <v>548.4</v>
      </c>
      <c r="D213" s="68"/>
      <c r="E213" s="68">
        <v>39</v>
      </c>
      <c r="F213" s="68">
        <f t="shared" si="6"/>
        <v>587.4</v>
      </c>
      <c r="G213" s="127">
        <v>59.7</v>
      </c>
      <c r="H213" s="46">
        <v>7.4999999999999997E-2</v>
      </c>
      <c r="I213" s="128">
        <f t="shared" si="7"/>
        <v>7.622574055158325E-3</v>
      </c>
    </row>
    <row r="214" spans="1:9" x14ac:dyDescent="0.25">
      <c r="A214" s="65">
        <f t="shared" si="9"/>
        <v>209</v>
      </c>
      <c r="B214" s="68" t="s">
        <v>2243</v>
      </c>
      <c r="C214" s="68">
        <v>450.9</v>
      </c>
      <c r="D214" s="68"/>
      <c r="E214" s="68">
        <v>36</v>
      </c>
      <c r="F214" s="68">
        <f t="shared" si="6"/>
        <v>486.9</v>
      </c>
      <c r="G214" s="127">
        <v>49.1</v>
      </c>
      <c r="H214" s="46">
        <v>7.4999999999999997E-2</v>
      </c>
      <c r="I214" s="128">
        <f t="shared" si="7"/>
        <v>7.5631546518792362E-3</v>
      </c>
    </row>
    <row r="215" spans="1:9" x14ac:dyDescent="0.25">
      <c r="A215" s="65">
        <f t="shared" si="9"/>
        <v>210</v>
      </c>
      <c r="B215" s="68" t="s">
        <v>2244</v>
      </c>
      <c r="C215" s="68">
        <v>1505.5</v>
      </c>
      <c r="D215" s="68">
        <v>827.5</v>
      </c>
      <c r="E215" s="68"/>
      <c r="F215" s="68">
        <f t="shared" si="6"/>
        <v>2333</v>
      </c>
      <c r="G215" s="127">
        <v>163.9</v>
      </c>
      <c r="H215" s="46">
        <v>7.4999999999999997E-2</v>
      </c>
      <c r="I215" s="128">
        <f t="shared" si="7"/>
        <v>5.2689669952850409E-3</v>
      </c>
    </row>
    <row r="216" spans="1:9" x14ac:dyDescent="0.25">
      <c r="A216" s="65">
        <f t="shared" si="9"/>
        <v>211</v>
      </c>
      <c r="B216" s="68" t="s">
        <v>2245</v>
      </c>
      <c r="C216" s="68">
        <v>922.6</v>
      </c>
      <c r="D216" s="68"/>
      <c r="E216" s="68">
        <v>33</v>
      </c>
      <c r="F216" s="68">
        <f t="shared" si="6"/>
        <v>955.6</v>
      </c>
      <c r="G216" s="127">
        <v>100.4</v>
      </c>
      <c r="H216" s="46">
        <v>7.4999999999999997E-2</v>
      </c>
      <c r="I216" s="128">
        <f t="shared" si="7"/>
        <v>7.8798660527417339E-3</v>
      </c>
    </row>
    <row r="217" spans="1:9" x14ac:dyDescent="0.25">
      <c r="A217" s="65">
        <f t="shared" si="9"/>
        <v>212</v>
      </c>
      <c r="B217" s="68" t="s">
        <v>2246</v>
      </c>
      <c r="C217" s="68">
        <v>1175.5</v>
      </c>
      <c r="D217" s="68"/>
      <c r="E217" s="68"/>
      <c r="F217" s="68">
        <f t="shared" si="6"/>
        <v>1175.5</v>
      </c>
      <c r="G217" s="127">
        <v>128</v>
      </c>
      <c r="H217" s="46">
        <v>7.4999999999999997E-2</v>
      </c>
      <c r="I217" s="128">
        <f t="shared" si="7"/>
        <v>8.166737558485751E-3</v>
      </c>
    </row>
    <row r="218" spans="1:9" x14ac:dyDescent="0.25">
      <c r="A218" s="65">
        <f t="shared" si="9"/>
        <v>213</v>
      </c>
      <c r="B218" s="68" t="s">
        <v>2247</v>
      </c>
      <c r="C218" s="68">
        <v>504.4</v>
      </c>
      <c r="D218" s="68">
        <v>189.5</v>
      </c>
      <c r="E218" s="68"/>
      <c r="F218" s="68">
        <f t="shared" si="6"/>
        <v>693.9</v>
      </c>
      <c r="G218" s="127">
        <v>54.9</v>
      </c>
      <c r="H218" s="46">
        <v>7.4999999999999997E-2</v>
      </c>
      <c r="I218" s="128">
        <f t="shared" si="7"/>
        <v>5.9338521400778207E-3</v>
      </c>
    </row>
    <row r="219" spans="1:9" x14ac:dyDescent="0.25">
      <c r="A219" s="65">
        <f t="shared" si="9"/>
        <v>214</v>
      </c>
      <c r="B219" s="68" t="s">
        <v>2248</v>
      </c>
      <c r="C219" s="68">
        <v>606.6</v>
      </c>
      <c r="D219" s="68"/>
      <c r="E219" s="68"/>
      <c r="F219" s="68">
        <f t="shared" si="6"/>
        <v>606.6</v>
      </c>
      <c r="G219" s="127">
        <v>66</v>
      </c>
      <c r="H219" s="46">
        <v>7.4999999999999997E-2</v>
      </c>
      <c r="I219" s="128">
        <f t="shared" si="7"/>
        <v>8.1602373887240363E-3</v>
      </c>
    </row>
    <row r="220" spans="1:9" x14ac:dyDescent="0.25">
      <c r="A220" s="65">
        <f t="shared" si="9"/>
        <v>215</v>
      </c>
      <c r="B220" s="68" t="s">
        <v>2249</v>
      </c>
      <c r="C220" s="68">
        <v>520.5</v>
      </c>
      <c r="D220" s="68"/>
      <c r="E220" s="68"/>
      <c r="F220" s="68">
        <f t="shared" si="6"/>
        <v>520.5</v>
      </c>
      <c r="G220" s="127">
        <v>56.7</v>
      </c>
      <c r="H220" s="46">
        <v>7.4999999999999997E-2</v>
      </c>
      <c r="I220" s="128">
        <f t="shared" si="7"/>
        <v>8.1700288184438051E-3</v>
      </c>
    </row>
    <row r="221" spans="1:9" x14ac:dyDescent="0.25">
      <c r="A221" s="65">
        <f t="shared" si="9"/>
        <v>216</v>
      </c>
      <c r="B221" s="68" t="s">
        <v>2250</v>
      </c>
      <c r="C221" s="68">
        <v>539.9</v>
      </c>
      <c r="D221" s="68"/>
      <c r="E221" s="68"/>
      <c r="F221" s="68">
        <f t="shared" si="6"/>
        <v>539.9</v>
      </c>
      <c r="G221" s="127">
        <v>58.7</v>
      </c>
      <c r="H221" s="46">
        <v>7.4999999999999997E-2</v>
      </c>
      <c r="I221" s="128">
        <f t="shared" si="7"/>
        <v>8.1542878310798296E-3</v>
      </c>
    </row>
    <row r="222" spans="1:9" x14ac:dyDescent="0.25">
      <c r="A222" s="65">
        <f t="shared" si="9"/>
        <v>217</v>
      </c>
      <c r="B222" s="68" t="s">
        <v>2251</v>
      </c>
      <c r="C222" s="68">
        <v>595.5</v>
      </c>
      <c r="D222" s="68"/>
      <c r="E222" s="68"/>
      <c r="F222" s="68">
        <f t="shared" si="6"/>
        <v>595.5</v>
      </c>
      <c r="G222" s="127">
        <v>64.8</v>
      </c>
      <c r="H222" s="46">
        <v>7.4999999999999997E-2</v>
      </c>
      <c r="I222" s="128">
        <f t="shared" si="7"/>
        <v>8.1612090680100741E-3</v>
      </c>
    </row>
    <row r="223" spans="1:9" x14ac:dyDescent="0.25">
      <c r="A223" s="65">
        <f t="shared" si="9"/>
        <v>218</v>
      </c>
      <c r="B223" s="68" t="s">
        <v>2252</v>
      </c>
      <c r="C223" s="68">
        <v>711.4</v>
      </c>
      <c r="D223" s="68"/>
      <c r="E223" s="68">
        <v>63.4</v>
      </c>
      <c r="F223" s="68">
        <f t="shared" si="6"/>
        <v>774.8</v>
      </c>
      <c r="G223" s="127">
        <v>77.400000000000006</v>
      </c>
      <c r="H223" s="46">
        <v>7.4999999999999997E-2</v>
      </c>
      <c r="I223" s="128">
        <f t="shared" si="7"/>
        <v>7.4922560660815709E-3</v>
      </c>
    </row>
    <row r="224" spans="1:9" x14ac:dyDescent="0.25">
      <c r="A224" s="65">
        <f t="shared" si="9"/>
        <v>219</v>
      </c>
      <c r="B224" s="68" t="s">
        <v>2253</v>
      </c>
      <c r="C224" s="68">
        <v>762.1</v>
      </c>
      <c r="D224" s="68">
        <v>53.2</v>
      </c>
      <c r="E224" s="68"/>
      <c r="F224" s="68">
        <f t="shared" si="6"/>
        <v>815.30000000000007</v>
      </c>
      <c r="G224" s="127">
        <v>83</v>
      </c>
      <c r="H224" s="46">
        <v>7.4999999999999997E-2</v>
      </c>
      <c r="I224" s="128">
        <f t="shared" si="7"/>
        <v>7.6352262970685626E-3</v>
      </c>
    </row>
    <row r="225" spans="1:9" x14ac:dyDescent="0.25">
      <c r="A225" s="65">
        <f t="shared" si="9"/>
        <v>220</v>
      </c>
      <c r="B225" s="68" t="s">
        <v>2254</v>
      </c>
      <c r="C225" s="68">
        <v>707.8</v>
      </c>
      <c r="D225" s="68">
        <v>33.1</v>
      </c>
      <c r="E225" s="68"/>
      <c r="F225" s="68">
        <f t="shared" si="6"/>
        <v>740.9</v>
      </c>
      <c r="G225" s="127">
        <v>77</v>
      </c>
      <c r="H225" s="46">
        <v>7.4999999999999997E-2</v>
      </c>
      <c r="I225" s="128">
        <f t="shared" si="7"/>
        <v>7.79457416655419E-3</v>
      </c>
    </row>
    <row r="226" spans="1:9" x14ac:dyDescent="0.25">
      <c r="A226" s="65">
        <f t="shared" si="9"/>
        <v>221</v>
      </c>
      <c r="B226" s="68" t="s">
        <v>2255</v>
      </c>
      <c r="C226" s="68">
        <v>952</v>
      </c>
      <c r="D226" s="68">
        <v>67.7</v>
      </c>
      <c r="E226" s="68">
        <v>127.2</v>
      </c>
      <c r="F226" s="68">
        <f t="shared" si="6"/>
        <v>1146.9000000000001</v>
      </c>
      <c r="G226" s="127">
        <v>103.6</v>
      </c>
      <c r="H226" s="46">
        <v>7.4999999999999997E-2</v>
      </c>
      <c r="I226" s="128">
        <f t="shared" si="7"/>
        <v>6.7747842008893527E-3</v>
      </c>
    </row>
    <row r="227" spans="1:9" x14ac:dyDescent="0.25">
      <c r="A227" s="65">
        <f t="shared" si="9"/>
        <v>222</v>
      </c>
      <c r="B227" s="68" t="s">
        <v>2256</v>
      </c>
      <c r="C227" s="68">
        <v>348.4</v>
      </c>
      <c r="D227" s="68"/>
      <c r="E227" s="68">
        <v>48</v>
      </c>
      <c r="F227" s="68">
        <f t="shared" si="6"/>
        <v>396.4</v>
      </c>
      <c r="G227" s="127">
        <v>37.9</v>
      </c>
      <c r="H227" s="46">
        <v>7.4999999999999997E-2</v>
      </c>
      <c r="I227" s="128">
        <f t="shared" si="7"/>
        <v>7.1707870837537839E-3</v>
      </c>
    </row>
    <row r="228" spans="1:9" x14ac:dyDescent="0.25">
      <c r="A228" s="65">
        <f t="shared" si="9"/>
        <v>223</v>
      </c>
      <c r="B228" s="68" t="s">
        <v>2257</v>
      </c>
      <c r="C228" s="68">
        <v>337.8</v>
      </c>
      <c r="D228" s="68"/>
      <c r="E228" s="68">
        <v>23.4</v>
      </c>
      <c r="F228" s="68">
        <f t="shared" si="6"/>
        <v>361.2</v>
      </c>
      <c r="G228" s="127">
        <v>36.799999999999997</v>
      </c>
      <c r="H228" s="46">
        <v>7.4999999999999997E-2</v>
      </c>
      <c r="I228" s="128">
        <f t="shared" si="7"/>
        <v>7.6411960132890359E-3</v>
      </c>
    </row>
    <row r="229" spans="1:9" x14ac:dyDescent="0.25">
      <c r="A229" s="65">
        <f t="shared" si="9"/>
        <v>224</v>
      </c>
      <c r="B229" s="68" t="s">
        <v>2258</v>
      </c>
      <c r="C229" s="68">
        <v>699.3</v>
      </c>
      <c r="D229" s="68"/>
      <c r="E229" s="68">
        <v>36.700000000000003</v>
      </c>
      <c r="F229" s="68">
        <f t="shared" si="6"/>
        <v>736</v>
      </c>
      <c r="G229" s="127">
        <v>76.099999999999994</v>
      </c>
      <c r="H229" s="46">
        <v>7.4999999999999997E-2</v>
      </c>
      <c r="I229" s="128">
        <f t="shared" si="7"/>
        <v>7.7547554347826078E-3</v>
      </c>
    </row>
    <row r="230" spans="1:9" x14ac:dyDescent="0.25">
      <c r="A230" s="65">
        <f t="shared" si="9"/>
        <v>225</v>
      </c>
      <c r="B230" s="68" t="s">
        <v>2259</v>
      </c>
      <c r="C230" s="68">
        <v>478.8</v>
      </c>
      <c r="D230" s="68"/>
      <c r="E230" s="68"/>
      <c r="F230" s="68">
        <f t="shared" si="6"/>
        <v>478.8</v>
      </c>
      <c r="G230" s="127">
        <v>52.1</v>
      </c>
      <c r="H230" s="46">
        <v>7.4999999999999997E-2</v>
      </c>
      <c r="I230" s="128">
        <f t="shared" si="7"/>
        <v>8.1610275689223046E-3</v>
      </c>
    </row>
    <row r="231" spans="1:9" x14ac:dyDescent="0.25">
      <c r="A231" s="65">
        <f t="shared" si="9"/>
        <v>226</v>
      </c>
      <c r="B231" s="68" t="s">
        <v>2260</v>
      </c>
      <c r="C231" s="68">
        <v>676.9</v>
      </c>
      <c r="D231" s="68"/>
      <c r="E231" s="68"/>
      <c r="F231" s="68">
        <f t="shared" si="6"/>
        <v>676.9</v>
      </c>
      <c r="G231" s="127">
        <v>73.7</v>
      </c>
      <c r="H231" s="46">
        <v>7.4999999999999997E-2</v>
      </c>
      <c r="I231" s="128">
        <f t="shared" si="7"/>
        <v>8.1659033830698783E-3</v>
      </c>
    </row>
    <row r="232" spans="1:9" x14ac:dyDescent="0.25">
      <c r="A232" s="65">
        <f t="shared" si="9"/>
        <v>227</v>
      </c>
      <c r="B232" s="68" t="s">
        <v>2261</v>
      </c>
      <c r="C232" s="68">
        <v>893.8</v>
      </c>
      <c r="D232" s="68"/>
      <c r="E232" s="68"/>
      <c r="F232" s="68">
        <f t="shared" si="6"/>
        <v>893.8</v>
      </c>
      <c r="G232" s="127">
        <v>97.3</v>
      </c>
      <c r="H232" s="46">
        <v>7.4999999999999997E-2</v>
      </c>
      <c r="I232" s="128">
        <f t="shared" si="7"/>
        <v>8.1645782054150812E-3</v>
      </c>
    </row>
    <row r="233" spans="1:9" x14ac:dyDescent="0.25">
      <c r="A233" s="65">
        <f t="shared" si="9"/>
        <v>228</v>
      </c>
      <c r="B233" s="68" t="s">
        <v>2262</v>
      </c>
      <c r="C233" s="68">
        <v>467.4</v>
      </c>
      <c r="D233" s="68"/>
      <c r="E233" s="68">
        <v>8.6</v>
      </c>
      <c r="F233" s="68">
        <f t="shared" si="6"/>
        <v>476</v>
      </c>
      <c r="G233" s="127">
        <v>50.9</v>
      </c>
      <c r="H233" s="46">
        <v>7.4999999999999997E-2</v>
      </c>
      <c r="I233" s="128">
        <f t="shared" si="7"/>
        <v>8.0199579831932762E-3</v>
      </c>
    </row>
    <row r="234" spans="1:9" x14ac:dyDescent="0.25">
      <c r="A234" s="65">
        <f t="shared" si="9"/>
        <v>229</v>
      </c>
      <c r="B234" s="68" t="s">
        <v>2263</v>
      </c>
      <c r="C234" s="68">
        <v>324.10000000000002</v>
      </c>
      <c r="D234" s="68"/>
      <c r="E234" s="68"/>
      <c r="F234" s="68">
        <f t="shared" si="6"/>
        <v>324.10000000000002</v>
      </c>
      <c r="G234" s="127">
        <v>35.299999999999997</v>
      </c>
      <c r="H234" s="46">
        <v>7.4999999999999997E-2</v>
      </c>
      <c r="I234" s="128">
        <f t="shared" si="7"/>
        <v>8.1687750694230156E-3</v>
      </c>
    </row>
    <row r="235" spans="1:9" x14ac:dyDescent="0.25">
      <c r="A235" s="65">
        <f t="shared" si="9"/>
        <v>230</v>
      </c>
      <c r="B235" s="68" t="s">
        <v>2264</v>
      </c>
      <c r="C235" s="68">
        <v>433.9</v>
      </c>
      <c r="D235" s="68"/>
      <c r="E235" s="68"/>
      <c r="F235" s="68">
        <f t="shared" si="6"/>
        <v>433.9</v>
      </c>
      <c r="G235" s="127">
        <v>47.2</v>
      </c>
      <c r="H235" s="46">
        <v>7.4999999999999997E-2</v>
      </c>
      <c r="I235" s="128">
        <f t="shared" si="7"/>
        <v>8.1585618806176551E-3</v>
      </c>
    </row>
    <row r="236" spans="1:9" x14ac:dyDescent="0.25">
      <c r="A236" s="65">
        <f t="shared" si="9"/>
        <v>231</v>
      </c>
      <c r="B236" s="68" t="s">
        <v>2265</v>
      </c>
      <c r="C236" s="68">
        <v>375.2</v>
      </c>
      <c r="D236" s="68"/>
      <c r="E236" s="68"/>
      <c r="F236" s="68">
        <f t="shared" si="6"/>
        <v>375.2</v>
      </c>
      <c r="G236" s="127">
        <v>40.9</v>
      </c>
      <c r="H236" s="46">
        <v>7.4999999999999997E-2</v>
      </c>
      <c r="I236" s="128">
        <f t="shared" si="7"/>
        <v>8.1756396588486147E-3</v>
      </c>
    </row>
    <row r="237" spans="1:9" x14ac:dyDescent="0.25">
      <c r="A237" s="65">
        <f t="shared" si="9"/>
        <v>232</v>
      </c>
      <c r="B237" s="68" t="s">
        <v>2266</v>
      </c>
      <c r="C237" s="68">
        <v>375.1</v>
      </c>
      <c r="D237" s="68"/>
      <c r="E237" s="68">
        <v>120.5</v>
      </c>
      <c r="F237" s="68">
        <f t="shared" si="6"/>
        <v>495.6</v>
      </c>
      <c r="G237" s="127">
        <v>40.799999999999997</v>
      </c>
      <c r="H237" s="46">
        <v>7.4999999999999997E-2</v>
      </c>
      <c r="I237" s="128">
        <f t="shared" si="7"/>
        <v>6.174334140435834E-3</v>
      </c>
    </row>
    <row r="238" spans="1:9" x14ac:dyDescent="0.25">
      <c r="A238" s="65">
        <f t="shared" si="9"/>
        <v>233</v>
      </c>
      <c r="B238" s="68" t="s">
        <v>2267</v>
      </c>
      <c r="C238" s="68">
        <v>534.1</v>
      </c>
      <c r="D238" s="68">
        <v>48.8</v>
      </c>
      <c r="E238" s="68"/>
      <c r="F238" s="68">
        <f t="shared" si="6"/>
        <v>582.9</v>
      </c>
      <c r="G238" s="127">
        <v>58.2</v>
      </c>
      <c r="H238" s="46">
        <v>7.4999999999999997E-2</v>
      </c>
      <c r="I238" s="128">
        <f t="shared" si="7"/>
        <v>7.4884199691199185E-3</v>
      </c>
    </row>
    <row r="239" spans="1:9" x14ac:dyDescent="0.25">
      <c r="A239" s="65">
        <f t="shared" si="9"/>
        <v>234</v>
      </c>
      <c r="B239" s="68" t="s">
        <v>2268</v>
      </c>
      <c r="C239" s="68">
        <v>471.8</v>
      </c>
      <c r="D239" s="68"/>
      <c r="E239" s="68"/>
      <c r="F239" s="68">
        <f t="shared" si="6"/>
        <v>471.8</v>
      </c>
      <c r="G239" s="127">
        <v>51.4</v>
      </c>
      <c r="H239" s="46">
        <v>7.4999999999999997E-2</v>
      </c>
      <c r="I239" s="128">
        <f t="shared" si="7"/>
        <v>8.1708350996184814E-3</v>
      </c>
    </row>
    <row r="240" spans="1:9" x14ac:dyDescent="0.25">
      <c r="A240" s="65">
        <f t="shared" si="9"/>
        <v>235</v>
      </c>
      <c r="B240" s="68" t="s">
        <v>2269</v>
      </c>
      <c r="C240" s="68">
        <v>579</v>
      </c>
      <c r="D240" s="68">
        <v>91.8</v>
      </c>
      <c r="E240" s="68"/>
      <c r="F240" s="68">
        <f t="shared" si="6"/>
        <v>670.8</v>
      </c>
      <c r="G240" s="127">
        <v>63</v>
      </c>
      <c r="H240" s="46">
        <v>7.4999999999999997E-2</v>
      </c>
      <c r="I240" s="128">
        <f t="shared" si="7"/>
        <v>7.0438282647584975E-3</v>
      </c>
    </row>
    <row r="241" spans="1:9" x14ac:dyDescent="0.25">
      <c r="A241" s="65">
        <f t="shared" si="9"/>
        <v>236</v>
      </c>
      <c r="B241" s="68" t="s">
        <v>2270</v>
      </c>
      <c r="C241" s="68">
        <v>343.9</v>
      </c>
      <c r="D241" s="68"/>
      <c r="E241" s="68"/>
      <c r="F241" s="68">
        <f t="shared" si="6"/>
        <v>343.9</v>
      </c>
      <c r="G241" s="127">
        <v>37.4</v>
      </c>
      <c r="H241" s="46">
        <v>7.4999999999999997E-2</v>
      </c>
      <c r="I241" s="128">
        <f t="shared" si="7"/>
        <v>8.156440825821459E-3</v>
      </c>
    </row>
    <row r="242" spans="1:9" x14ac:dyDescent="0.25">
      <c r="A242" s="65">
        <f t="shared" si="9"/>
        <v>237</v>
      </c>
      <c r="B242" s="68" t="s">
        <v>2271</v>
      </c>
      <c r="C242" s="68">
        <v>664</v>
      </c>
      <c r="D242" s="68"/>
      <c r="E242" s="68">
        <v>35.700000000000003</v>
      </c>
      <c r="F242" s="68">
        <f t="shared" si="6"/>
        <v>699.7</v>
      </c>
      <c r="G242" s="127">
        <v>72.3</v>
      </c>
      <c r="H242" s="46">
        <v>7.4999999999999997E-2</v>
      </c>
      <c r="I242" s="128">
        <f t="shared" si="7"/>
        <v>7.7497498928112037E-3</v>
      </c>
    </row>
    <row r="243" spans="1:9" x14ac:dyDescent="0.25">
      <c r="A243" s="65">
        <f t="shared" si="9"/>
        <v>238</v>
      </c>
      <c r="B243" s="68" t="s">
        <v>2272</v>
      </c>
      <c r="C243" s="68">
        <v>150.30000000000001</v>
      </c>
      <c r="D243" s="68"/>
      <c r="E243" s="68">
        <v>232.7</v>
      </c>
      <c r="F243" s="68">
        <f t="shared" si="6"/>
        <v>383</v>
      </c>
      <c r="G243" s="127">
        <v>16.399999999999999</v>
      </c>
      <c r="H243" s="46">
        <v>7.4999999999999997E-2</v>
      </c>
      <c r="I243" s="128">
        <f t="shared" si="7"/>
        <v>3.2114882506527409E-3</v>
      </c>
    </row>
    <row r="244" spans="1:9" x14ac:dyDescent="0.25">
      <c r="A244" s="65">
        <f t="shared" si="9"/>
        <v>239</v>
      </c>
      <c r="B244" s="68" t="s">
        <v>2273</v>
      </c>
      <c r="C244" s="68">
        <v>630.29999999999995</v>
      </c>
      <c r="D244" s="68"/>
      <c r="E244" s="68">
        <v>33.9</v>
      </c>
      <c r="F244" s="68">
        <f t="shared" si="6"/>
        <v>664.19999999999993</v>
      </c>
      <c r="G244" s="127">
        <v>68.599999999999994</v>
      </c>
      <c r="H244" s="46">
        <v>7.4999999999999997E-2</v>
      </c>
      <c r="I244" s="128">
        <f t="shared" si="7"/>
        <v>7.7461607949412831E-3</v>
      </c>
    </row>
    <row r="245" spans="1:9" x14ac:dyDescent="0.25">
      <c r="A245" s="65">
        <f t="shared" si="9"/>
        <v>240</v>
      </c>
      <c r="B245" s="68" t="s">
        <v>2274</v>
      </c>
      <c r="C245" s="68">
        <v>447.75</v>
      </c>
      <c r="D245" s="68"/>
      <c r="E245" s="68"/>
      <c r="F245" s="68">
        <f t="shared" si="6"/>
        <v>447.75</v>
      </c>
      <c r="G245" s="127">
        <v>48.8</v>
      </c>
      <c r="H245" s="46">
        <v>7.4999999999999997E-2</v>
      </c>
      <c r="I245" s="128">
        <f t="shared" si="7"/>
        <v>8.1742043551088772E-3</v>
      </c>
    </row>
    <row r="246" spans="1:9" x14ac:dyDescent="0.25">
      <c r="A246" s="65">
        <f t="shared" si="9"/>
        <v>241</v>
      </c>
      <c r="B246" s="68" t="s">
        <v>2275</v>
      </c>
      <c r="C246" s="68">
        <v>688.6</v>
      </c>
      <c r="D246" s="68"/>
      <c r="E246" s="68">
        <v>64.099999999999994</v>
      </c>
      <c r="F246" s="68">
        <f t="shared" si="6"/>
        <v>752.7</v>
      </c>
      <c r="G246" s="127">
        <v>75</v>
      </c>
      <c r="H246" s="46">
        <v>7.4999999999999997E-2</v>
      </c>
      <c r="I246" s="128">
        <f t="shared" si="7"/>
        <v>7.4730968513351927E-3</v>
      </c>
    </row>
    <row r="247" spans="1:9" x14ac:dyDescent="0.25">
      <c r="A247" s="65">
        <f t="shared" si="9"/>
        <v>242</v>
      </c>
      <c r="B247" s="68" t="s">
        <v>2276</v>
      </c>
      <c r="C247" s="68">
        <v>675.4</v>
      </c>
      <c r="D247" s="68"/>
      <c r="E247" s="68"/>
      <c r="F247" s="68">
        <f t="shared" si="6"/>
        <v>675.4</v>
      </c>
      <c r="G247" s="127">
        <v>73.5</v>
      </c>
      <c r="H247" s="46">
        <v>7.4999999999999997E-2</v>
      </c>
      <c r="I247" s="128">
        <f t="shared" si="7"/>
        <v>8.1618300266508743E-3</v>
      </c>
    </row>
    <row r="248" spans="1:9" x14ac:dyDescent="0.25">
      <c r="A248" s="65">
        <f t="shared" si="9"/>
        <v>243</v>
      </c>
      <c r="B248" s="68" t="s">
        <v>2277</v>
      </c>
      <c r="C248" s="68">
        <v>633.9</v>
      </c>
      <c r="D248" s="68"/>
      <c r="E248" s="68"/>
      <c r="F248" s="68">
        <f t="shared" si="6"/>
        <v>633.9</v>
      </c>
      <c r="G248" s="127">
        <v>69</v>
      </c>
      <c r="H248" s="46">
        <v>7.4999999999999997E-2</v>
      </c>
      <c r="I248" s="128">
        <f t="shared" si="7"/>
        <v>8.1637482252721258E-3</v>
      </c>
    </row>
    <row r="249" spans="1:9" x14ac:dyDescent="0.25">
      <c r="A249" s="65">
        <f t="shared" si="9"/>
        <v>244</v>
      </c>
      <c r="B249" s="68" t="s">
        <v>2278</v>
      </c>
      <c r="C249" s="68">
        <v>230.9</v>
      </c>
      <c r="D249" s="68">
        <v>51.2</v>
      </c>
      <c r="E249" s="68"/>
      <c r="F249" s="68">
        <f t="shared" si="6"/>
        <v>282.10000000000002</v>
      </c>
      <c r="G249" s="127">
        <v>25.1</v>
      </c>
      <c r="H249" s="46">
        <v>7.4999999999999997E-2</v>
      </c>
      <c r="I249" s="128">
        <f t="shared" si="7"/>
        <v>6.6731655441332862E-3</v>
      </c>
    </row>
    <row r="250" spans="1:9" x14ac:dyDescent="0.25">
      <c r="A250" s="65">
        <f t="shared" si="9"/>
        <v>245</v>
      </c>
      <c r="B250" s="68" t="s">
        <v>2279</v>
      </c>
      <c r="C250" s="68">
        <v>1262.0999999999999</v>
      </c>
      <c r="D250" s="68"/>
      <c r="E250" s="68">
        <v>163.6</v>
      </c>
      <c r="F250" s="68">
        <f t="shared" si="6"/>
        <v>1425.6999999999998</v>
      </c>
      <c r="G250" s="127">
        <v>137.4</v>
      </c>
      <c r="H250" s="46">
        <v>7.4999999999999997E-2</v>
      </c>
      <c r="I250" s="128">
        <f t="shared" si="7"/>
        <v>7.228028336957285E-3</v>
      </c>
    </row>
    <row r="251" spans="1:9" x14ac:dyDescent="0.25">
      <c r="A251" s="65">
        <f t="shared" si="9"/>
        <v>246</v>
      </c>
      <c r="B251" s="68" t="s">
        <v>2280</v>
      </c>
      <c r="C251" s="68">
        <v>332.6</v>
      </c>
      <c r="D251" s="68"/>
      <c r="E251" s="68">
        <v>108.7</v>
      </c>
      <c r="F251" s="68">
        <f t="shared" si="6"/>
        <v>441.3</v>
      </c>
      <c r="G251" s="127">
        <v>36.200000000000003</v>
      </c>
      <c r="H251" s="46">
        <v>7.4999999999999997E-2</v>
      </c>
      <c r="I251" s="128">
        <f t="shared" si="7"/>
        <v>6.1522773623385457E-3</v>
      </c>
    </row>
    <row r="252" spans="1:9" x14ac:dyDescent="0.25">
      <c r="A252" s="65">
        <f t="shared" si="9"/>
        <v>247</v>
      </c>
      <c r="B252" s="68" t="s">
        <v>2281</v>
      </c>
      <c r="C252" s="68">
        <v>511</v>
      </c>
      <c r="D252" s="68"/>
      <c r="E252" s="68">
        <v>141.6</v>
      </c>
      <c r="F252" s="68">
        <f t="shared" si="6"/>
        <v>652.6</v>
      </c>
      <c r="G252" s="127">
        <v>55.6</v>
      </c>
      <c r="H252" s="46">
        <v>7.4999999999999997E-2</v>
      </c>
      <c r="I252" s="128">
        <f t="shared" si="7"/>
        <v>6.3898253141281029E-3</v>
      </c>
    </row>
    <row r="253" spans="1:9" x14ac:dyDescent="0.25">
      <c r="A253" s="65">
        <f t="shared" si="9"/>
        <v>248</v>
      </c>
      <c r="B253" s="68" t="s">
        <v>2282</v>
      </c>
      <c r="C253" s="68">
        <v>1078.7</v>
      </c>
      <c r="D253" s="68"/>
      <c r="E253" s="68"/>
      <c r="F253" s="68">
        <f t="shared" si="6"/>
        <v>1078.7</v>
      </c>
      <c r="G253" s="127">
        <v>117.4</v>
      </c>
      <c r="H253" s="46">
        <v>7.4999999999999997E-2</v>
      </c>
      <c r="I253" s="128">
        <f t="shared" si="7"/>
        <v>8.1626031334013152E-3</v>
      </c>
    </row>
    <row r="254" spans="1:9" x14ac:dyDescent="0.25">
      <c r="A254" s="65">
        <f t="shared" si="9"/>
        <v>249</v>
      </c>
      <c r="B254" s="68" t="s">
        <v>2283</v>
      </c>
      <c r="C254" s="68">
        <v>611.4</v>
      </c>
      <c r="D254" s="68"/>
      <c r="E254" s="68">
        <v>112.1</v>
      </c>
      <c r="F254" s="68">
        <f t="shared" si="6"/>
        <v>723.5</v>
      </c>
      <c r="G254" s="127">
        <v>66.5</v>
      </c>
      <c r="H254" s="46">
        <v>7.4999999999999997E-2</v>
      </c>
      <c r="I254" s="128">
        <f t="shared" si="7"/>
        <v>6.8935729094678645E-3</v>
      </c>
    </row>
    <row r="255" spans="1:9" x14ac:dyDescent="0.25">
      <c r="A255" s="65">
        <f t="shared" si="9"/>
        <v>250</v>
      </c>
      <c r="B255" s="68" t="s">
        <v>2284</v>
      </c>
      <c r="C255" s="68">
        <v>690.47</v>
      </c>
      <c r="D255" s="68">
        <v>27.1</v>
      </c>
      <c r="E255" s="68">
        <v>79.3</v>
      </c>
      <c r="F255" s="68">
        <f t="shared" si="6"/>
        <v>796.87</v>
      </c>
      <c r="G255" s="127">
        <v>75.2</v>
      </c>
      <c r="H255" s="46">
        <v>7.4999999999999997E-2</v>
      </c>
      <c r="I255" s="128">
        <f t="shared" si="7"/>
        <v>7.077691467868033E-3</v>
      </c>
    </row>
    <row r="256" spans="1:9" x14ac:dyDescent="0.25">
      <c r="A256" s="65">
        <f t="shared" si="9"/>
        <v>251</v>
      </c>
      <c r="B256" s="68" t="s">
        <v>10</v>
      </c>
      <c r="C256" s="68">
        <v>401.2</v>
      </c>
      <c r="D256" s="68"/>
      <c r="E256" s="68">
        <v>112.2</v>
      </c>
      <c r="F256" s="68">
        <f t="shared" si="6"/>
        <v>513.4</v>
      </c>
      <c r="G256" s="127">
        <v>20</v>
      </c>
      <c r="H256" s="46">
        <v>7.4999999999999997E-2</v>
      </c>
      <c r="I256" s="128">
        <f t="shared" si="7"/>
        <v>2.9216984807167901E-3</v>
      </c>
    </row>
    <row r="257" spans="1:9" x14ac:dyDescent="0.25">
      <c r="A257" s="65">
        <f t="shared" si="9"/>
        <v>252</v>
      </c>
      <c r="B257" s="68" t="s">
        <v>11</v>
      </c>
      <c r="C257" s="68">
        <v>339.2</v>
      </c>
      <c r="D257" s="68"/>
      <c r="E257" s="68"/>
      <c r="F257" s="68">
        <f t="shared" si="6"/>
        <v>339.2</v>
      </c>
      <c r="G257" s="127"/>
      <c r="H257" s="46">
        <v>7.4999999999999997E-2</v>
      </c>
      <c r="I257" s="128">
        <f t="shared" si="7"/>
        <v>0</v>
      </c>
    </row>
    <row r="258" spans="1:9" x14ac:dyDescent="0.25">
      <c r="A258" s="65">
        <f t="shared" si="9"/>
        <v>253</v>
      </c>
      <c r="B258" s="68" t="s">
        <v>12</v>
      </c>
      <c r="C258" s="68">
        <v>213.9</v>
      </c>
      <c r="D258" s="68"/>
      <c r="E258" s="68"/>
      <c r="F258" s="68">
        <f t="shared" si="6"/>
        <v>213.9</v>
      </c>
      <c r="G258" s="127"/>
      <c r="H258" s="46">
        <v>7.4999999999999997E-2</v>
      </c>
      <c r="I258" s="128">
        <f t="shared" si="7"/>
        <v>0</v>
      </c>
    </row>
    <row r="259" spans="1:9" x14ac:dyDescent="0.25">
      <c r="A259" s="65">
        <f t="shared" si="9"/>
        <v>254</v>
      </c>
      <c r="B259" s="68" t="s">
        <v>13</v>
      </c>
      <c r="C259" s="68">
        <v>227.3</v>
      </c>
      <c r="D259" s="68"/>
      <c r="E259" s="68"/>
      <c r="F259" s="68">
        <f t="shared" si="6"/>
        <v>227.3</v>
      </c>
      <c r="G259" s="127">
        <v>7.6</v>
      </c>
      <c r="H259" s="46">
        <v>7.4999999999999997E-2</v>
      </c>
      <c r="I259" s="128">
        <f t="shared" si="7"/>
        <v>2.5076990761108663E-3</v>
      </c>
    </row>
    <row r="260" spans="1:9" x14ac:dyDescent="0.25">
      <c r="A260" s="65">
        <f t="shared" si="9"/>
        <v>255</v>
      </c>
      <c r="B260" s="68" t="s">
        <v>14</v>
      </c>
      <c r="C260" s="68">
        <v>479.8</v>
      </c>
      <c r="D260" s="68"/>
      <c r="E260" s="68"/>
      <c r="F260" s="68">
        <f t="shared" si="6"/>
        <v>479.8</v>
      </c>
      <c r="G260" s="127">
        <v>12.6</v>
      </c>
      <c r="H260" s="46">
        <v>7.4999999999999997E-2</v>
      </c>
      <c r="I260" s="128">
        <f t="shared" si="7"/>
        <v>1.9695706544393494E-3</v>
      </c>
    </row>
    <row r="261" spans="1:9" x14ac:dyDescent="0.25">
      <c r="A261" s="65">
        <f t="shared" si="9"/>
        <v>256</v>
      </c>
      <c r="B261" s="68" t="s">
        <v>15</v>
      </c>
      <c r="C261" s="68">
        <v>209.3</v>
      </c>
      <c r="D261" s="68"/>
      <c r="E261" s="68"/>
      <c r="F261" s="68">
        <f t="shared" si="6"/>
        <v>209.3</v>
      </c>
      <c r="G261" s="127"/>
      <c r="H261" s="46">
        <v>7.4999999999999997E-2</v>
      </c>
      <c r="I261" s="128">
        <f t="shared" si="7"/>
        <v>0</v>
      </c>
    </row>
    <row r="262" spans="1:9" x14ac:dyDescent="0.25">
      <c r="A262" s="65">
        <f t="shared" si="9"/>
        <v>257</v>
      </c>
      <c r="B262" s="68" t="s">
        <v>16</v>
      </c>
      <c r="C262" s="68">
        <v>510.7</v>
      </c>
      <c r="D262" s="68"/>
      <c r="E262" s="68"/>
      <c r="F262" s="68">
        <f t="shared" si="6"/>
        <v>510.7</v>
      </c>
      <c r="G262" s="127">
        <v>20.5</v>
      </c>
      <c r="H262" s="46">
        <v>7.4999999999999997E-2</v>
      </c>
      <c r="I262" s="128">
        <f t="shared" si="7"/>
        <v>3.0105737223418837E-3</v>
      </c>
    </row>
    <row r="263" spans="1:9" x14ac:dyDescent="0.25">
      <c r="A263" s="65">
        <f t="shared" si="9"/>
        <v>258</v>
      </c>
      <c r="B263" s="68" t="s">
        <v>17</v>
      </c>
      <c r="C263" s="68">
        <v>482.5</v>
      </c>
      <c r="D263" s="68"/>
      <c r="E263" s="68">
        <v>43.8</v>
      </c>
      <c r="F263" s="68">
        <f t="shared" si="6"/>
        <v>526.29999999999995</v>
      </c>
      <c r="G263" s="127"/>
      <c r="H263" s="46">
        <v>7.4999999999999997E-2</v>
      </c>
      <c r="I263" s="128">
        <f t="shared" si="7"/>
        <v>0</v>
      </c>
    </row>
    <row r="264" spans="1:9" x14ac:dyDescent="0.25">
      <c r="A264" s="65">
        <f t="shared" ref="A264:A327" si="10">A263+1</f>
        <v>259</v>
      </c>
      <c r="B264" s="68" t="s">
        <v>18</v>
      </c>
      <c r="C264" s="68">
        <v>265.39999999999998</v>
      </c>
      <c r="D264" s="68"/>
      <c r="E264" s="68">
        <v>29.8</v>
      </c>
      <c r="F264" s="68">
        <f t="shared" si="6"/>
        <v>295.2</v>
      </c>
      <c r="G264" s="127"/>
      <c r="H264" s="46">
        <v>7.4999999999999997E-2</v>
      </c>
      <c r="I264" s="128">
        <f t="shared" si="7"/>
        <v>0</v>
      </c>
    </row>
    <row r="265" spans="1:9" x14ac:dyDescent="0.25">
      <c r="A265" s="65">
        <f t="shared" si="10"/>
        <v>260</v>
      </c>
      <c r="B265" s="68" t="s">
        <v>19</v>
      </c>
      <c r="C265" s="68">
        <v>211.6</v>
      </c>
      <c r="D265" s="68"/>
      <c r="E265" s="68"/>
      <c r="F265" s="68">
        <f t="shared" si="6"/>
        <v>211.6</v>
      </c>
      <c r="G265" s="127"/>
      <c r="H265" s="46">
        <v>7.4999999999999997E-2</v>
      </c>
      <c r="I265" s="128">
        <f t="shared" si="7"/>
        <v>0</v>
      </c>
    </row>
    <row r="266" spans="1:9" x14ac:dyDescent="0.25">
      <c r="A266" s="65">
        <f t="shared" si="10"/>
        <v>261</v>
      </c>
      <c r="B266" s="68" t="s">
        <v>20</v>
      </c>
      <c r="C266" s="68">
        <v>224</v>
      </c>
      <c r="D266" s="68">
        <v>79.5</v>
      </c>
      <c r="E266" s="68"/>
      <c r="F266" s="68">
        <f t="shared" si="6"/>
        <v>303.5</v>
      </c>
      <c r="G266" s="127"/>
      <c r="H266" s="46">
        <v>7.4999999999999997E-2</v>
      </c>
      <c r="I266" s="128">
        <f t="shared" si="7"/>
        <v>0</v>
      </c>
    </row>
    <row r="267" spans="1:9" x14ac:dyDescent="0.25">
      <c r="A267" s="65">
        <f t="shared" si="10"/>
        <v>262</v>
      </c>
      <c r="B267" s="68" t="s">
        <v>21</v>
      </c>
      <c r="C267" s="68">
        <v>177.6</v>
      </c>
      <c r="D267" s="68"/>
      <c r="E267" s="68"/>
      <c r="F267" s="68">
        <f t="shared" si="6"/>
        <v>177.6</v>
      </c>
      <c r="G267" s="127"/>
      <c r="H267" s="46">
        <v>7.4999999999999997E-2</v>
      </c>
      <c r="I267" s="128">
        <f t="shared" si="7"/>
        <v>0</v>
      </c>
    </row>
    <row r="268" spans="1:9" x14ac:dyDescent="0.25">
      <c r="A268" s="65">
        <f t="shared" si="10"/>
        <v>263</v>
      </c>
      <c r="B268" s="68" t="s">
        <v>22</v>
      </c>
      <c r="C268" s="68">
        <v>590</v>
      </c>
      <c r="D268" s="68"/>
      <c r="E268" s="68">
        <v>44.1</v>
      </c>
      <c r="F268" s="68">
        <f t="shared" si="6"/>
        <v>634.1</v>
      </c>
      <c r="G268" s="127">
        <v>15.4</v>
      </c>
      <c r="H268" s="46">
        <v>7.4999999999999997E-2</v>
      </c>
      <c r="I268" s="128">
        <f t="shared" si="7"/>
        <v>1.8214792619460653E-3</v>
      </c>
    </row>
    <row r="269" spans="1:9" x14ac:dyDescent="0.25">
      <c r="A269" s="65">
        <f t="shared" si="10"/>
        <v>264</v>
      </c>
      <c r="B269" s="68" t="s">
        <v>23</v>
      </c>
      <c r="C269" s="68">
        <v>119.2</v>
      </c>
      <c r="D269" s="68"/>
      <c r="E269" s="68"/>
      <c r="F269" s="68">
        <f t="shared" si="6"/>
        <v>119.2</v>
      </c>
      <c r="G269" s="127"/>
      <c r="H269" s="46">
        <v>7.4999999999999997E-2</v>
      </c>
      <c r="I269" s="128">
        <f t="shared" si="7"/>
        <v>0</v>
      </c>
    </row>
    <row r="270" spans="1:9" x14ac:dyDescent="0.25">
      <c r="A270" s="65">
        <f t="shared" si="10"/>
        <v>265</v>
      </c>
      <c r="B270" s="68" t="s">
        <v>24</v>
      </c>
      <c r="C270" s="68">
        <v>1517.4</v>
      </c>
      <c r="D270" s="68"/>
      <c r="E270" s="68">
        <v>120</v>
      </c>
      <c r="F270" s="68">
        <f t="shared" si="6"/>
        <v>1637.4</v>
      </c>
      <c r="G270" s="127">
        <v>26.5</v>
      </c>
      <c r="H270" s="46">
        <v>7.4999999999999997E-2</v>
      </c>
      <c r="I270" s="128">
        <f t="shared" si="7"/>
        <v>1.2138145840967385E-3</v>
      </c>
    </row>
    <row r="271" spans="1:9" x14ac:dyDescent="0.25">
      <c r="A271" s="65">
        <f t="shared" si="10"/>
        <v>266</v>
      </c>
      <c r="B271" s="68" t="s">
        <v>25</v>
      </c>
      <c r="C271" s="68">
        <v>256.8</v>
      </c>
      <c r="D271" s="68"/>
      <c r="E271" s="68"/>
      <c r="F271" s="68">
        <f t="shared" si="6"/>
        <v>256.8</v>
      </c>
      <c r="G271" s="127"/>
      <c r="H271" s="46">
        <v>7.4999999999999997E-2</v>
      </c>
      <c r="I271" s="128">
        <f t="shared" si="7"/>
        <v>0</v>
      </c>
    </row>
    <row r="272" spans="1:9" x14ac:dyDescent="0.25">
      <c r="A272" s="65">
        <f t="shared" si="10"/>
        <v>267</v>
      </c>
      <c r="B272" s="68" t="s">
        <v>26</v>
      </c>
      <c r="C272" s="68">
        <v>293.31</v>
      </c>
      <c r="D272" s="68"/>
      <c r="E272" s="68"/>
      <c r="F272" s="68">
        <f t="shared" si="6"/>
        <v>293.31</v>
      </c>
      <c r="G272" s="127"/>
      <c r="H272" s="46">
        <v>7.4999999999999997E-2</v>
      </c>
      <c r="I272" s="128">
        <f t="shared" si="7"/>
        <v>0</v>
      </c>
    </row>
    <row r="273" spans="1:9" x14ac:dyDescent="0.25">
      <c r="A273" s="65">
        <f t="shared" si="10"/>
        <v>268</v>
      </c>
      <c r="B273" s="68" t="s">
        <v>27</v>
      </c>
      <c r="C273" s="68">
        <v>452.8</v>
      </c>
      <c r="D273" s="68">
        <v>35.6</v>
      </c>
      <c r="E273" s="68"/>
      <c r="F273" s="68">
        <f t="shared" si="6"/>
        <v>488.40000000000003</v>
      </c>
      <c r="G273" s="127"/>
      <c r="H273" s="46">
        <v>7.4999999999999997E-2</v>
      </c>
      <c r="I273" s="128">
        <f t="shared" si="7"/>
        <v>0</v>
      </c>
    </row>
    <row r="274" spans="1:9" x14ac:dyDescent="0.25">
      <c r="A274" s="65">
        <f t="shared" si="10"/>
        <v>269</v>
      </c>
      <c r="B274" s="68" t="s">
        <v>28</v>
      </c>
      <c r="C274" s="68">
        <v>271.2</v>
      </c>
      <c r="D274" s="68"/>
      <c r="E274" s="68"/>
      <c r="F274" s="68">
        <f t="shared" si="6"/>
        <v>271.2</v>
      </c>
      <c r="G274" s="127"/>
      <c r="H274" s="46">
        <v>7.4999999999999997E-2</v>
      </c>
      <c r="I274" s="128">
        <f t="shared" si="7"/>
        <v>0</v>
      </c>
    </row>
    <row r="275" spans="1:9" x14ac:dyDescent="0.25">
      <c r="A275" s="65">
        <f t="shared" si="10"/>
        <v>270</v>
      </c>
      <c r="B275" s="68" t="s">
        <v>29</v>
      </c>
      <c r="C275" s="68">
        <v>455.2</v>
      </c>
      <c r="D275" s="68"/>
      <c r="E275" s="68"/>
      <c r="F275" s="68">
        <f t="shared" si="6"/>
        <v>455.2</v>
      </c>
      <c r="G275" s="127">
        <v>16.5</v>
      </c>
      <c r="H275" s="46">
        <v>7.4999999999999997E-2</v>
      </c>
      <c r="I275" s="128">
        <f t="shared" si="7"/>
        <v>2.7185852372583483E-3</v>
      </c>
    </row>
    <row r="276" spans="1:9" x14ac:dyDescent="0.25">
      <c r="A276" s="65">
        <f t="shared" si="10"/>
        <v>271</v>
      </c>
      <c r="B276" s="68" t="s">
        <v>30</v>
      </c>
      <c r="C276" s="68">
        <v>510.8</v>
      </c>
      <c r="D276" s="68"/>
      <c r="E276" s="68"/>
      <c r="F276" s="68">
        <f t="shared" si="6"/>
        <v>510.8</v>
      </c>
      <c r="G276" s="127">
        <v>14.1</v>
      </c>
      <c r="H276" s="46">
        <v>7.4999999999999997E-2</v>
      </c>
      <c r="I276" s="128">
        <f t="shared" si="7"/>
        <v>2.070281910728269E-3</v>
      </c>
    </row>
    <row r="277" spans="1:9" x14ac:dyDescent="0.25">
      <c r="A277" s="65">
        <f t="shared" si="10"/>
        <v>272</v>
      </c>
      <c r="B277" s="68" t="s">
        <v>31</v>
      </c>
      <c r="C277" s="68">
        <v>209.8</v>
      </c>
      <c r="D277" s="68"/>
      <c r="E277" s="68">
        <v>30.1</v>
      </c>
      <c r="F277" s="68">
        <f t="shared" si="6"/>
        <v>239.9</v>
      </c>
      <c r="G277" s="127"/>
      <c r="H277" s="46">
        <v>7.4999999999999997E-2</v>
      </c>
      <c r="I277" s="128">
        <f t="shared" si="7"/>
        <v>0</v>
      </c>
    </row>
    <row r="278" spans="1:9" x14ac:dyDescent="0.25">
      <c r="A278" s="65">
        <f t="shared" si="10"/>
        <v>273</v>
      </c>
      <c r="B278" s="68" t="s">
        <v>32</v>
      </c>
      <c r="C278" s="68">
        <v>506.6</v>
      </c>
      <c r="D278" s="68"/>
      <c r="E278" s="68"/>
      <c r="F278" s="68">
        <f t="shared" si="6"/>
        <v>506.6</v>
      </c>
      <c r="G278" s="127"/>
      <c r="H278" s="46">
        <v>7.4999999999999997E-2</v>
      </c>
      <c r="I278" s="128">
        <f t="shared" si="7"/>
        <v>0</v>
      </c>
    </row>
    <row r="279" spans="1:9" x14ac:dyDescent="0.25">
      <c r="A279" s="65">
        <f t="shared" si="10"/>
        <v>274</v>
      </c>
      <c r="B279" s="68" t="s">
        <v>33</v>
      </c>
      <c r="C279" s="68">
        <v>229.4</v>
      </c>
      <c r="D279" s="68"/>
      <c r="E279" s="68"/>
      <c r="F279" s="68">
        <f t="shared" si="6"/>
        <v>229.4</v>
      </c>
      <c r="G279" s="127"/>
      <c r="H279" s="46">
        <v>7.4999999999999997E-2</v>
      </c>
      <c r="I279" s="128">
        <f t="shared" si="7"/>
        <v>0</v>
      </c>
    </row>
    <row r="280" spans="1:9" x14ac:dyDescent="0.25">
      <c r="A280" s="65">
        <f t="shared" si="10"/>
        <v>275</v>
      </c>
      <c r="B280" s="68" t="s">
        <v>34</v>
      </c>
      <c r="C280" s="68">
        <v>619.9</v>
      </c>
      <c r="D280" s="68"/>
      <c r="E280" s="68"/>
      <c r="F280" s="68">
        <f t="shared" si="6"/>
        <v>619.9</v>
      </c>
      <c r="G280" s="127"/>
      <c r="H280" s="46">
        <v>7.4999999999999997E-2</v>
      </c>
      <c r="I280" s="128">
        <f t="shared" si="7"/>
        <v>0</v>
      </c>
    </row>
    <row r="281" spans="1:9" x14ac:dyDescent="0.25">
      <c r="A281" s="65">
        <f t="shared" si="10"/>
        <v>276</v>
      </c>
      <c r="B281" s="68" t="s">
        <v>35</v>
      </c>
      <c r="C281" s="68">
        <v>356.2</v>
      </c>
      <c r="D281" s="68"/>
      <c r="E281" s="68"/>
      <c r="F281" s="68">
        <f t="shared" si="6"/>
        <v>356.2</v>
      </c>
      <c r="G281" s="127"/>
      <c r="H281" s="46">
        <v>7.4999999999999997E-2</v>
      </c>
      <c r="I281" s="128">
        <f t="shared" si="7"/>
        <v>0</v>
      </c>
    </row>
    <row r="282" spans="1:9" x14ac:dyDescent="0.25">
      <c r="A282" s="65">
        <f t="shared" si="10"/>
        <v>277</v>
      </c>
      <c r="B282" s="68" t="s">
        <v>36</v>
      </c>
      <c r="C282" s="68">
        <v>1295.8</v>
      </c>
      <c r="D282" s="68"/>
      <c r="E282" s="68"/>
      <c r="F282" s="68">
        <f t="shared" si="6"/>
        <v>1295.8</v>
      </c>
      <c r="G282" s="127">
        <v>22.6</v>
      </c>
      <c r="H282" s="46">
        <v>7.4999999999999997E-2</v>
      </c>
      <c r="I282" s="128">
        <f t="shared" si="7"/>
        <v>1.3080722333693473E-3</v>
      </c>
    </row>
    <row r="283" spans="1:9" x14ac:dyDescent="0.25">
      <c r="A283" s="65">
        <f t="shared" si="10"/>
        <v>278</v>
      </c>
      <c r="B283" s="68" t="s">
        <v>60</v>
      </c>
      <c r="C283" s="68">
        <v>156.44999999999999</v>
      </c>
      <c r="D283" s="68"/>
      <c r="E283" s="68">
        <v>36.1</v>
      </c>
      <c r="F283" s="68">
        <f t="shared" si="6"/>
        <v>192.54999999999998</v>
      </c>
      <c r="G283" s="127"/>
      <c r="H283" s="46">
        <v>7.4999999999999997E-2</v>
      </c>
      <c r="I283" s="128">
        <f t="shared" si="7"/>
        <v>0</v>
      </c>
    </row>
    <row r="284" spans="1:9" x14ac:dyDescent="0.25">
      <c r="A284" s="65">
        <f t="shared" si="10"/>
        <v>279</v>
      </c>
      <c r="B284" s="68" t="s">
        <v>61</v>
      </c>
      <c r="C284" s="68">
        <v>160.69999999999999</v>
      </c>
      <c r="D284" s="68"/>
      <c r="E284" s="68"/>
      <c r="F284" s="68">
        <f t="shared" si="6"/>
        <v>160.69999999999999</v>
      </c>
      <c r="G284" s="127"/>
      <c r="H284" s="46">
        <v>7.4999999999999997E-2</v>
      </c>
      <c r="I284" s="128">
        <f t="shared" si="7"/>
        <v>0</v>
      </c>
    </row>
    <row r="285" spans="1:9" x14ac:dyDescent="0.25">
      <c r="A285" s="65">
        <f t="shared" si="10"/>
        <v>280</v>
      </c>
      <c r="B285" s="68" t="s">
        <v>62</v>
      </c>
      <c r="C285" s="68">
        <v>170.8</v>
      </c>
      <c r="D285" s="68"/>
      <c r="E285" s="68">
        <v>34.5</v>
      </c>
      <c r="F285" s="68">
        <f t="shared" si="6"/>
        <v>205.3</v>
      </c>
      <c r="G285" s="127"/>
      <c r="H285" s="46">
        <v>7.4999999999999997E-2</v>
      </c>
      <c r="I285" s="128">
        <f t="shared" si="7"/>
        <v>0</v>
      </c>
    </row>
    <row r="286" spans="1:9" x14ac:dyDescent="0.25">
      <c r="A286" s="65">
        <f t="shared" si="10"/>
        <v>281</v>
      </c>
      <c r="B286" s="68" t="s">
        <v>63</v>
      </c>
      <c r="C286" s="68">
        <v>114.5</v>
      </c>
      <c r="D286" s="68"/>
      <c r="E286" s="68"/>
      <c r="F286" s="68">
        <f t="shared" si="6"/>
        <v>114.5</v>
      </c>
      <c r="G286" s="127"/>
      <c r="H286" s="46">
        <v>7.4999999999999997E-2</v>
      </c>
      <c r="I286" s="128">
        <f t="shared" si="7"/>
        <v>0</v>
      </c>
    </row>
    <row r="287" spans="1:9" x14ac:dyDescent="0.25">
      <c r="A287" s="65">
        <f t="shared" si="10"/>
        <v>282</v>
      </c>
      <c r="B287" s="68" t="s">
        <v>64</v>
      </c>
      <c r="C287" s="68">
        <v>132.19999999999999</v>
      </c>
      <c r="D287" s="68"/>
      <c r="E287" s="68"/>
      <c r="F287" s="68">
        <f t="shared" si="6"/>
        <v>132.19999999999999</v>
      </c>
      <c r="G287" s="127"/>
      <c r="H287" s="46">
        <v>7.4999999999999997E-2</v>
      </c>
      <c r="I287" s="128">
        <f t="shared" si="7"/>
        <v>0</v>
      </c>
    </row>
    <row r="288" spans="1:9" x14ac:dyDescent="0.25">
      <c r="A288" s="65">
        <f t="shared" si="10"/>
        <v>283</v>
      </c>
      <c r="B288" s="68" t="s">
        <v>65</v>
      </c>
      <c r="C288" s="68">
        <v>143.9</v>
      </c>
      <c r="D288" s="68"/>
      <c r="E288" s="68"/>
      <c r="F288" s="68">
        <f t="shared" si="6"/>
        <v>143.9</v>
      </c>
      <c r="G288" s="127"/>
      <c r="H288" s="46">
        <v>7.4999999999999997E-2</v>
      </c>
      <c r="I288" s="128">
        <f t="shared" si="7"/>
        <v>0</v>
      </c>
    </row>
    <row r="289" spans="1:9" x14ac:dyDescent="0.25">
      <c r="A289" s="65">
        <f t="shared" si="10"/>
        <v>284</v>
      </c>
      <c r="B289" s="68" t="s">
        <v>82</v>
      </c>
      <c r="C289" s="68">
        <v>302</v>
      </c>
      <c r="D289" s="68"/>
      <c r="E289" s="68">
        <v>49</v>
      </c>
      <c r="F289" s="68">
        <f t="shared" si="6"/>
        <v>351</v>
      </c>
      <c r="G289" s="127">
        <v>44</v>
      </c>
      <c r="H289" s="46">
        <v>7.4999999999999997E-2</v>
      </c>
      <c r="I289" s="128">
        <f t="shared" si="7"/>
        <v>9.4017094017094013E-3</v>
      </c>
    </row>
    <row r="290" spans="1:9" x14ac:dyDescent="0.25">
      <c r="A290" s="65">
        <f t="shared" si="10"/>
        <v>285</v>
      </c>
      <c r="B290" s="68" t="s">
        <v>83</v>
      </c>
      <c r="C290" s="68">
        <v>299.10000000000002</v>
      </c>
      <c r="D290" s="68"/>
      <c r="E290" s="68">
        <v>30.3</v>
      </c>
      <c r="F290" s="68">
        <f t="shared" si="6"/>
        <v>329.40000000000003</v>
      </c>
      <c r="G290" s="127"/>
      <c r="H290" s="46">
        <v>7.4999999999999997E-2</v>
      </c>
      <c r="I290" s="128">
        <f t="shared" si="7"/>
        <v>0</v>
      </c>
    </row>
    <row r="291" spans="1:9" x14ac:dyDescent="0.25">
      <c r="A291" s="65">
        <f t="shared" si="10"/>
        <v>286</v>
      </c>
      <c r="B291" s="68" t="s">
        <v>84</v>
      </c>
      <c r="C291" s="68">
        <v>240.7</v>
      </c>
      <c r="D291" s="68"/>
      <c r="E291" s="68">
        <v>32</v>
      </c>
      <c r="F291" s="68">
        <f t="shared" si="6"/>
        <v>272.7</v>
      </c>
      <c r="G291" s="127"/>
      <c r="H291" s="46">
        <v>7.4999999999999997E-2</v>
      </c>
      <c r="I291" s="128">
        <f t="shared" si="7"/>
        <v>0</v>
      </c>
    </row>
    <row r="292" spans="1:9" x14ac:dyDescent="0.25">
      <c r="A292" s="65">
        <f t="shared" si="10"/>
        <v>287</v>
      </c>
      <c r="B292" s="68" t="s">
        <v>85</v>
      </c>
      <c r="C292" s="68">
        <v>354.6</v>
      </c>
      <c r="D292" s="68"/>
      <c r="E292" s="68">
        <v>49</v>
      </c>
      <c r="F292" s="68">
        <f t="shared" si="6"/>
        <v>403.6</v>
      </c>
      <c r="G292" s="127"/>
      <c r="H292" s="46">
        <v>7.4999999999999997E-2</v>
      </c>
      <c r="I292" s="128">
        <f t="shared" si="7"/>
        <v>0</v>
      </c>
    </row>
    <row r="293" spans="1:9" x14ac:dyDescent="0.25">
      <c r="A293" s="65">
        <f t="shared" si="10"/>
        <v>288</v>
      </c>
      <c r="B293" s="68" t="s">
        <v>86</v>
      </c>
      <c r="C293" s="68">
        <v>306.2</v>
      </c>
      <c r="D293" s="68"/>
      <c r="E293" s="68"/>
      <c r="F293" s="68">
        <f t="shared" si="6"/>
        <v>306.2</v>
      </c>
      <c r="G293" s="127"/>
      <c r="H293" s="46">
        <v>7.4999999999999997E-2</v>
      </c>
      <c r="I293" s="128">
        <f t="shared" si="7"/>
        <v>0</v>
      </c>
    </row>
    <row r="294" spans="1:9" x14ac:dyDescent="0.25">
      <c r="A294" s="65">
        <f t="shared" si="10"/>
        <v>289</v>
      </c>
      <c r="B294" s="68" t="s">
        <v>87</v>
      </c>
      <c r="C294" s="68">
        <v>426.9</v>
      </c>
      <c r="D294" s="68"/>
      <c r="E294" s="68"/>
      <c r="F294" s="68">
        <f t="shared" si="6"/>
        <v>426.9</v>
      </c>
      <c r="G294" s="127"/>
      <c r="H294" s="46">
        <v>7.4999999999999997E-2</v>
      </c>
      <c r="I294" s="128">
        <f t="shared" si="7"/>
        <v>0</v>
      </c>
    </row>
    <row r="295" spans="1:9" x14ac:dyDescent="0.25">
      <c r="A295" s="65">
        <f t="shared" si="10"/>
        <v>290</v>
      </c>
      <c r="B295" s="68" t="s">
        <v>88</v>
      </c>
      <c r="C295" s="68">
        <v>347.5</v>
      </c>
      <c r="D295" s="68"/>
      <c r="E295" s="68"/>
      <c r="F295" s="68">
        <f t="shared" si="6"/>
        <v>347.5</v>
      </c>
      <c r="G295" s="127"/>
      <c r="H295" s="46">
        <v>7.4999999999999997E-2</v>
      </c>
      <c r="I295" s="128">
        <f t="shared" si="7"/>
        <v>0</v>
      </c>
    </row>
    <row r="296" spans="1:9" x14ac:dyDescent="0.25">
      <c r="A296" s="65">
        <f t="shared" si="10"/>
        <v>291</v>
      </c>
      <c r="B296" s="68" t="s">
        <v>89</v>
      </c>
      <c r="C296" s="68">
        <v>667.2</v>
      </c>
      <c r="D296" s="68"/>
      <c r="E296" s="68"/>
      <c r="F296" s="68">
        <f t="shared" si="6"/>
        <v>667.2</v>
      </c>
      <c r="G296" s="127"/>
      <c r="H296" s="46">
        <v>7.4999999999999997E-2</v>
      </c>
      <c r="I296" s="128">
        <f t="shared" si="7"/>
        <v>0</v>
      </c>
    </row>
    <row r="297" spans="1:9" x14ac:dyDescent="0.25">
      <c r="A297" s="65">
        <f t="shared" si="10"/>
        <v>292</v>
      </c>
      <c r="B297" s="68" t="s">
        <v>90</v>
      </c>
      <c r="C297" s="68">
        <v>364</v>
      </c>
      <c r="D297" s="68"/>
      <c r="E297" s="68"/>
      <c r="F297" s="68">
        <f t="shared" si="6"/>
        <v>364</v>
      </c>
      <c r="G297" s="127"/>
      <c r="H297" s="46">
        <v>7.4999999999999997E-2</v>
      </c>
      <c r="I297" s="128">
        <f t="shared" si="7"/>
        <v>0</v>
      </c>
    </row>
    <row r="298" spans="1:9" x14ac:dyDescent="0.25">
      <c r="A298" s="65">
        <f t="shared" si="10"/>
        <v>293</v>
      </c>
      <c r="B298" s="68" t="s">
        <v>91</v>
      </c>
      <c r="C298" s="68">
        <v>180.5</v>
      </c>
      <c r="D298" s="68"/>
      <c r="E298" s="68"/>
      <c r="F298" s="68">
        <f t="shared" si="6"/>
        <v>180.5</v>
      </c>
      <c r="G298" s="127"/>
      <c r="H298" s="46">
        <v>7.4999999999999997E-2</v>
      </c>
      <c r="I298" s="128">
        <f t="shared" si="7"/>
        <v>0</v>
      </c>
    </row>
    <row r="299" spans="1:9" x14ac:dyDescent="0.25">
      <c r="A299" s="65">
        <f t="shared" si="10"/>
        <v>294</v>
      </c>
      <c r="B299" s="68" t="s">
        <v>92</v>
      </c>
      <c r="C299" s="68">
        <v>235.8</v>
      </c>
      <c r="D299" s="68"/>
      <c r="E299" s="68"/>
      <c r="F299" s="68">
        <f t="shared" si="6"/>
        <v>235.8</v>
      </c>
      <c r="G299" s="127"/>
      <c r="H299" s="46">
        <v>7.4999999999999997E-2</v>
      </c>
      <c r="I299" s="128">
        <f t="shared" si="7"/>
        <v>0</v>
      </c>
    </row>
    <row r="300" spans="1:9" x14ac:dyDescent="0.25">
      <c r="A300" s="65">
        <f t="shared" si="10"/>
        <v>295</v>
      </c>
      <c r="B300" s="68" t="s">
        <v>93</v>
      </c>
      <c r="C300" s="68">
        <v>234.1</v>
      </c>
      <c r="D300" s="68"/>
      <c r="E300" s="68"/>
      <c r="F300" s="68">
        <f t="shared" si="6"/>
        <v>234.1</v>
      </c>
      <c r="G300" s="127"/>
      <c r="H300" s="46">
        <v>7.4999999999999997E-2</v>
      </c>
      <c r="I300" s="128">
        <f t="shared" si="7"/>
        <v>0</v>
      </c>
    </row>
    <row r="301" spans="1:9" x14ac:dyDescent="0.25">
      <c r="A301" s="65">
        <f t="shared" si="10"/>
        <v>296</v>
      </c>
      <c r="B301" s="68" t="s">
        <v>94</v>
      </c>
      <c r="C301" s="68">
        <v>490.4</v>
      </c>
      <c r="D301" s="68"/>
      <c r="E301" s="68"/>
      <c r="F301" s="68">
        <f t="shared" si="6"/>
        <v>490.4</v>
      </c>
      <c r="G301" s="127"/>
      <c r="H301" s="46">
        <v>7.4999999999999997E-2</v>
      </c>
      <c r="I301" s="128">
        <f t="shared" si="7"/>
        <v>0</v>
      </c>
    </row>
    <row r="302" spans="1:9" x14ac:dyDescent="0.25">
      <c r="A302" s="65">
        <f t="shared" si="10"/>
        <v>297</v>
      </c>
      <c r="B302" s="68" t="s">
        <v>95</v>
      </c>
      <c r="C302" s="68">
        <v>274</v>
      </c>
      <c r="D302" s="68"/>
      <c r="E302" s="68"/>
      <c r="F302" s="68">
        <f t="shared" si="6"/>
        <v>274</v>
      </c>
      <c r="G302" s="127">
        <v>14.6</v>
      </c>
      <c r="H302" s="46">
        <v>7.4999999999999997E-2</v>
      </c>
      <c r="I302" s="128">
        <f t="shared" si="7"/>
        <v>3.9963503649635039E-3</v>
      </c>
    </row>
    <row r="303" spans="1:9" x14ac:dyDescent="0.25">
      <c r="A303" s="65">
        <f t="shared" si="10"/>
        <v>298</v>
      </c>
      <c r="B303" s="68" t="s">
        <v>96</v>
      </c>
      <c r="C303" s="68">
        <v>287.60000000000002</v>
      </c>
      <c r="D303" s="68"/>
      <c r="E303" s="68"/>
      <c r="F303" s="68">
        <f t="shared" si="6"/>
        <v>287.60000000000002</v>
      </c>
      <c r="G303" s="127"/>
      <c r="H303" s="46">
        <v>7.4999999999999997E-2</v>
      </c>
      <c r="I303" s="128">
        <f t="shared" si="7"/>
        <v>0</v>
      </c>
    </row>
    <row r="304" spans="1:9" x14ac:dyDescent="0.25">
      <c r="A304" s="65">
        <f t="shared" si="10"/>
        <v>299</v>
      </c>
      <c r="B304" s="68" t="s">
        <v>97</v>
      </c>
      <c r="C304" s="68">
        <v>254.08</v>
      </c>
      <c r="D304" s="68"/>
      <c r="E304" s="68"/>
      <c r="F304" s="68">
        <f t="shared" si="6"/>
        <v>254.08</v>
      </c>
      <c r="G304" s="127">
        <v>10.4</v>
      </c>
      <c r="H304" s="46">
        <v>7.4999999999999997E-2</v>
      </c>
      <c r="I304" s="128">
        <f t="shared" si="7"/>
        <v>3.0698992443324935E-3</v>
      </c>
    </row>
    <row r="305" spans="1:9" x14ac:dyDescent="0.25">
      <c r="A305" s="65">
        <f t="shared" si="10"/>
        <v>300</v>
      </c>
      <c r="B305" s="68" t="s">
        <v>98</v>
      </c>
      <c r="C305" s="68">
        <v>389.6</v>
      </c>
      <c r="D305" s="68"/>
      <c r="E305" s="68"/>
      <c r="F305" s="68">
        <f t="shared" si="6"/>
        <v>389.6</v>
      </c>
      <c r="G305" s="127"/>
      <c r="H305" s="46">
        <v>7.4999999999999997E-2</v>
      </c>
      <c r="I305" s="128">
        <f t="shared" si="7"/>
        <v>0</v>
      </c>
    </row>
    <row r="306" spans="1:9" x14ac:dyDescent="0.25">
      <c r="A306" s="65">
        <f t="shared" si="10"/>
        <v>301</v>
      </c>
      <c r="B306" s="68" t="s">
        <v>99</v>
      </c>
      <c r="C306" s="68">
        <v>181.8</v>
      </c>
      <c r="D306" s="68"/>
      <c r="E306" s="68"/>
      <c r="F306" s="68">
        <f t="shared" si="6"/>
        <v>181.8</v>
      </c>
      <c r="G306" s="127">
        <v>7.5</v>
      </c>
      <c r="H306" s="46">
        <v>7.4999999999999997E-2</v>
      </c>
      <c r="I306" s="128">
        <f t="shared" si="7"/>
        <v>3.0940594059405938E-3</v>
      </c>
    </row>
    <row r="307" spans="1:9" x14ac:dyDescent="0.25">
      <c r="A307" s="65">
        <f t="shared" si="10"/>
        <v>302</v>
      </c>
      <c r="B307" s="68" t="s">
        <v>100</v>
      </c>
      <c r="C307" s="68">
        <v>439.7</v>
      </c>
      <c r="D307" s="68"/>
      <c r="E307" s="68"/>
      <c r="F307" s="68">
        <f t="shared" si="6"/>
        <v>439.7</v>
      </c>
      <c r="G307" s="127">
        <v>22.6</v>
      </c>
      <c r="H307" s="46">
        <v>7.4999999999999997E-2</v>
      </c>
      <c r="I307" s="128">
        <f t="shared" si="7"/>
        <v>3.8549010689106211E-3</v>
      </c>
    </row>
    <row r="308" spans="1:9" x14ac:dyDescent="0.25">
      <c r="A308" s="65">
        <f t="shared" si="10"/>
        <v>303</v>
      </c>
      <c r="B308" s="68" t="s">
        <v>101</v>
      </c>
      <c r="C308" s="68">
        <v>245.7</v>
      </c>
      <c r="D308" s="68"/>
      <c r="E308" s="68"/>
      <c r="F308" s="68">
        <f t="shared" si="6"/>
        <v>245.7</v>
      </c>
      <c r="G308" s="127"/>
      <c r="H308" s="46">
        <v>7.4999999999999997E-2</v>
      </c>
      <c r="I308" s="128">
        <f t="shared" si="7"/>
        <v>0</v>
      </c>
    </row>
    <row r="309" spans="1:9" x14ac:dyDescent="0.25">
      <c r="A309" s="65">
        <f t="shared" si="10"/>
        <v>304</v>
      </c>
      <c r="B309" s="68" t="s">
        <v>102</v>
      </c>
      <c r="C309" s="68">
        <v>288.60000000000002</v>
      </c>
      <c r="D309" s="68"/>
      <c r="E309" s="68"/>
      <c r="F309" s="68">
        <f t="shared" si="6"/>
        <v>288.60000000000002</v>
      </c>
      <c r="G309" s="127"/>
      <c r="H309" s="46">
        <v>7.4999999999999997E-2</v>
      </c>
      <c r="I309" s="128">
        <f t="shared" si="7"/>
        <v>0</v>
      </c>
    </row>
    <row r="310" spans="1:9" x14ac:dyDescent="0.25">
      <c r="A310" s="65">
        <f t="shared" si="10"/>
        <v>305</v>
      </c>
      <c r="B310" s="68" t="s">
        <v>1652</v>
      </c>
      <c r="C310" s="68">
        <v>2653.63</v>
      </c>
      <c r="D310" s="68"/>
      <c r="E310" s="68"/>
      <c r="F310" s="68">
        <f>C310+D310+E310</f>
        <v>2653.63</v>
      </c>
      <c r="G310" s="127">
        <v>177</v>
      </c>
      <c r="H310" s="46">
        <v>7.4999999999999997E-2</v>
      </c>
      <c r="I310" s="128">
        <f>(G310*H310)/F310</f>
        <v>5.0025813696709786E-3</v>
      </c>
    </row>
    <row r="311" spans="1:9" x14ac:dyDescent="0.25">
      <c r="A311" s="65">
        <f t="shared" si="10"/>
        <v>306</v>
      </c>
      <c r="B311" s="68" t="s">
        <v>1653</v>
      </c>
      <c r="C311" s="68">
        <v>268.3</v>
      </c>
      <c r="D311" s="68"/>
      <c r="E311" s="68"/>
      <c r="F311" s="68">
        <f>C311+D311+E311</f>
        <v>268.3</v>
      </c>
      <c r="G311" s="127"/>
      <c r="H311" s="46">
        <v>7.4999999999999997E-2</v>
      </c>
      <c r="I311" s="128">
        <f>(G311*H311)/F311</f>
        <v>0</v>
      </c>
    </row>
    <row r="312" spans="1:9" x14ac:dyDescent="0.25">
      <c r="A312" s="65">
        <f t="shared" si="10"/>
        <v>307</v>
      </c>
      <c r="B312" s="68" t="s">
        <v>1654</v>
      </c>
      <c r="C312" s="68">
        <v>2006.88</v>
      </c>
      <c r="D312" s="68"/>
      <c r="E312" s="68">
        <v>105.2</v>
      </c>
      <c r="F312" s="68">
        <f>C312+D312+E312</f>
        <v>2112.08</v>
      </c>
      <c r="G312" s="127">
        <v>146.5</v>
      </c>
      <c r="H312" s="46">
        <v>7.4999999999999997E-2</v>
      </c>
      <c r="I312" s="128">
        <f>(G312*H312)/F312</f>
        <v>5.2022177190257941E-3</v>
      </c>
    </row>
    <row r="313" spans="1:9" x14ac:dyDescent="0.25">
      <c r="A313" s="65">
        <f t="shared" si="10"/>
        <v>308</v>
      </c>
      <c r="B313" s="68" t="s">
        <v>1655</v>
      </c>
      <c r="C313" s="68">
        <v>1829</v>
      </c>
      <c r="D313" s="68"/>
      <c r="E313" s="68"/>
      <c r="F313" s="68">
        <f>C313+D313+E313</f>
        <v>1829</v>
      </c>
      <c r="G313" s="127">
        <v>25.6</v>
      </c>
      <c r="H313" s="46">
        <v>7.4999999999999997E-2</v>
      </c>
      <c r="I313" s="128">
        <f>(G313*H313)/F313</f>
        <v>1.0497539639147074E-3</v>
      </c>
    </row>
    <row r="314" spans="1:9" x14ac:dyDescent="0.25">
      <c r="A314" s="65">
        <f t="shared" si="10"/>
        <v>309</v>
      </c>
      <c r="B314" s="68" t="s">
        <v>1656</v>
      </c>
      <c r="C314" s="68">
        <v>1983.1</v>
      </c>
      <c r="D314" s="68"/>
      <c r="E314" s="68"/>
      <c r="F314" s="68">
        <f>C314+D314+E314</f>
        <v>1983.1</v>
      </c>
      <c r="G314" s="127">
        <v>25.6</v>
      </c>
      <c r="H314" s="46">
        <v>7.4999999999999997E-2</v>
      </c>
      <c r="I314" s="128">
        <f>(G314*H314)/F314</f>
        <v>9.6818113055317432E-4</v>
      </c>
    </row>
    <row r="315" spans="1:9" x14ac:dyDescent="0.25">
      <c r="A315" s="65">
        <f t="shared" si="10"/>
        <v>310</v>
      </c>
      <c r="B315" s="68" t="s">
        <v>1703</v>
      </c>
      <c r="C315" s="68">
        <v>94.9</v>
      </c>
      <c r="D315" s="68"/>
      <c r="E315" s="68"/>
      <c r="F315" s="68">
        <f t="shared" ref="F315:F374" si="11">C315+D315+E315</f>
        <v>94.9</v>
      </c>
      <c r="G315" s="127"/>
      <c r="H315" s="46">
        <v>7.4999999999999997E-2</v>
      </c>
      <c r="I315" s="128">
        <f t="shared" ref="I315:I351" si="12">(G315*H315)/F315</f>
        <v>0</v>
      </c>
    </row>
    <row r="316" spans="1:9" x14ac:dyDescent="0.25">
      <c r="A316" s="65">
        <f t="shared" si="10"/>
        <v>311</v>
      </c>
      <c r="B316" s="68" t="s">
        <v>1720</v>
      </c>
      <c r="C316" s="68">
        <v>75.599999999999994</v>
      </c>
      <c r="D316" s="68"/>
      <c r="E316" s="68"/>
      <c r="F316" s="68">
        <f t="shared" si="11"/>
        <v>75.599999999999994</v>
      </c>
      <c r="G316" s="127"/>
      <c r="H316" s="46">
        <v>7.4999999999999997E-2</v>
      </c>
      <c r="I316" s="128">
        <f t="shared" si="12"/>
        <v>0</v>
      </c>
    </row>
    <row r="317" spans="1:9" x14ac:dyDescent="0.25">
      <c r="A317" s="65">
        <f t="shared" si="10"/>
        <v>312</v>
      </c>
      <c r="B317" s="68" t="s">
        <v>1721</v>
      </c>
      <c r="C317" s="68">
        <v>129.69999999999999</v>
      </c>
      <c r="D317" s="68"/>
      <c r="E317" s="68"/>
      <c r="F317" s="68">
        <f t="shared" si="11"/>
        <v>129.69999999999999</v>
      </c>
      <c r="G317" s="127"/>
      <c r="H317" s="46">
        <v>7.4999999999999997E-2</v>
      </c>
      <c r="I317" s="128">
        <f t="shared" si="12"/>
        <v>0</v>
      </c>
    </row>
    <row r="318" spans="1:9" x14ac:dyDescent="0.25">
      <c r="A318" s="65">
        <f t="shared" si="10"/>
        <v>313</v>
      </c>
      <c r="B318" s="68" t="s">
        <v>1722</v>
      </c>
      <c r="C318" s="68">
        <v>137.4</v>
      </c>
      <c r="D318" s="68"/>
      <c r="E318" s="68"/>
      <c r="F318" s="68">
        <f t="shared" si="11"/>
        <v>137.4</v>
      </c>
      <c r="G318" s="127"/>
      <c r="H318" s="46">
        <v>7.4999999999999997E-2</v>
      </c>
      <c r="I318" s="128">
        <f t="shared" si="12"/>
        <v>0</v>
      </c>
    </row>
    <row r="319" spans="1:9" x14ac:dyDescent="0.25">
      <c r="A319" s="65">
        <f t="shared" si="10"/>
        <v>314</v>
      </c>
      <c r="B319" s="68" t="s">
        <v>1723</v>
      </c>
      <c r="C319" s="68">
        <v>130.80000000000001</v>
      </c>
      <c r="D319" s="68"/>
      <c r="E319" s="68"/>
      <c r="F319" s="68">
        <f t="shared" si="11"/>
        <v>130.80000000000001</v>
      </c>
      <c r="G319" s="127"/>
      <c r="H319" s="46">
        <v>7.4999999999999997E-2</v>
      </c>
      <c r="I319" s="128">
        <f t="shared" si="12"/>
        <v>0</v>
      </c>
    </row>
    <row r="320" spans="1:9" x14ac:dyDescent="0.25">
      <c r="A320" s="65">
        <f t="shared" si="10"/>
        <v>315</v>
      </c>
      <c r="B320" s="68" t="s">
        <v>1724</v>
      </c>
      <c r="C320" s="68">
        <v>104</v>
      </c>
      <c r="D320" s="68"/>
      <c r="E320" s="68"/>
      <c r="F320" s="68">
        <f t="shared" si="11"/>
        <v>104</v>
      </c>
      <c r="G320" s="127"/>
      <c r="H320" s="46">
        <v>7.4999999999999997E-2</v>
      </c>
      <c r="I320" s="128">
        <f t="shared" si="12"/>
        <v>0</v>
      </c>
    </row>
    <row r="321" spans="1:9" x14ac:dyDescent="0.25">
      <c r="A321" s="65">
        <f t="shared" si="10"/>
        <v>316</v>
      </c>
      <c r="B321" s="68" t="s">
        <v>1725</v>
      </c>
      <c r="C321" s="68">
        <v>147.6</v>
      </c>
      <c r="D321" s="68"/>
      <c r="E321" s="68"/>
      <c r="F321" s="68">
        <f t="shared" si="11"/>
        <v>147.6</v>
      </c>
      <c r="G321" s="127"/>
      <c r="H321" s="46">
        <v>7.4999999999999997E-2</v>
      </c>
      <c r="I321" s="128">
        <f t="shared" si="12"/>
        <v>0</v>
      </c>
    </row>
    <row r="322" spans="1:9" x14ac:dyDescent="0.25">
      <c r="A322" s="65">
        <f t="shared" si="10"/>
        <v>317</v>
      </c>
      <c r="B322" s="68" t="s">
        <v>1755</v>
      </c>
      <c r="C322" s="68">
        <v>613.6</v>
      </c>
      <c r="D322" s="68"/>
      <c r="E322" s="68">
        <v>61.8</v>
      </c>
      <c r="F322" s="68">
        <f t="shared" si="11"/>
        <v>675.4</v>
      </c>
      <c r="G322" s="127">
        <v>15</v>
      </c>
      <c r="H322" s="46">
        <v>7.4999999999999997E-2</v>
      </c>
      <c r="I322" s="128">
        <f t="shared" si="12"/>
        <v>1.6656795972756885E-3</v>
      </c>
    </row>
    <row r="323" spans="1:9" x14ac:dyDescent="0.25">
      <c r="A323" s="65">
        <f t="shared" si="10"/>
        <v>318</v>
      </c>
      <c r="B323" s="68" t="s">
        <v>1756</v>
      </c>
      <c r="C323" s="68">
        <v>250.6</v>
      </c>
      <c r="D323" s="68"/>
      <c r="E323" s="68"/>
      <c r="F323" s="68">
        <f t="shared" si="11"/>
        <v>250.6</v>
      </c>
      <c r="G323" s="127">
        <v>15.6</v>
      </c>
      <c r="H323" s="46">
        <v>7.4999999999999997E-2</v>
      </c>
      <c r="I323" s="128">
        <f t="shared" si="12"/>
        <v>4.6687948922585791E-3</v>
      </c>
    </row>
    <row r="324" spans="1:9" x14ac:dyDescent="0.25">
      <c r="A324" s="65">
        <f t="shared" si="10"/>
        <v>319</v>
      </c>
      <c r="B324" s="68" t="s">
        <v>1757</v>
      </c>
      <c r="C324" s="68">
        <v>252.6</v>
      </c>
      <c r="D324" s="68"/>
      <c r="E324" s="68"/>
      <c r="F324" s="68">
        <f t="shared" si="11"/>
        <v>252.6</v>
      </c>
      <c r="G324" s="127">
        <v>12</v>
      </c>
      <c r="H324" s="46">
        <v>7.4999999999999997E-2</v>
      </c>
      <c r="I324" s="128">
        <f t="shared" si="12"/>
        <v>3.5629453681710211E-3</v>
      </c>
    </row>
    <row r="325" spans="1:9" x14ac:dyDescent="0.25">
      <c r="A325" s="65">
        <f t="shared" si="10"/>
        <v>320</v>
      </c>
      <c r="B325" s="68" t="s">
        <v>237</v>
      </c>
      <c r="C325" s="68">
        <v>282.7</v>
      </c>
      <c r="D325" s="68"/>
      <c r="E325" s="68"/>
      <c r="F325" s="68">
        <f t="shared" si="11"/>
        <v>282.7</v>
      </c>
      <c r="G325" s="127">
        <v>16.100000000000001</v>
      </c>
      <c r="H325" s="46">
        <v>7.4999999999999997E-2</v>
      </c>
      <c r="I325" s="128">
        <f t="shared" si="12"/>
        <v>4.2713123452423063E-3</v>
      </c>
    </row>
    <row r="326" spans="1:9" x14ac:dyDescent="0.25">
      <c r="A326" s="65">
        <f t="shared" si="10"/>
        <v>321</v>
      </c>
      <c r="B326" s="68" t="s">
        <v>238</v>
      </c>
      <c r="C326" s="68">
        <v>280.89999999999998</v>
      </c>
      <c r="D326" s="68"/>
      <c r="E326" s="68"/>
      <c r="F326" s="68">
        <f t="shared" si="11"/>
        <v>280.89999999999998</v>
      </c>
      <c r="G326" s="127">
        <v>5.6</v>
      </c>
      <c r="H326" s="46">
        <v>7.4999999999999997E-2</v>
      </c>
      <c r="I326" s="128">
        <f t="shared" si="12"/>
        <v>1.4951940192239233E-3</v>
      </c>
    </row>
    <row r="327" spans="1:9" x14ac:dyDescent="0.25">
      <c r="A327" s="65">
        <f t="shared" si="10"/>
        <v>322</v>
      </c>
      <c r="B327" s="68" t="s">
        <v>239</v>
      </c>
      <c r="C327" s="68">
        <v>255.5</v>
      </c>
      <c r="D327" s="68"/>
      <c r="E327" s="68"/>
      <c r="F327" s="68">
        <f t="shared" si="11"/>
        <v>255.5</v>
      </c>
      <c r="G327" s="127">
        <v>15</v>
      </c>
      <c r="H327" s="46">
        <v>7.4999999999999997E-2</v>
      </c>
      <c r="I327" s="128">
        <f t="shared" si="12"/>
        <v>4.4031311154598823E-3</v>
      </c>
    </row>
    <row r="328" spans="1:9" x14ac:dyDescent="0.25">
      <c r="A328" s="65">
        <f t="shared" ref="A328:A378" si="13">A327+1</f>
        <v>323</v>
      </c>
      <c r="B328" s="68" t="s">
        <v>240</v>
      </c>
      <c r="C328" s="68">
        <v>426</v>
      </c>
      <c r="D328" s="68"/>
      <c r="E328" s="68"/>
      <c r="F328" s="68">
        <f t="shared" si="11"/>
        <v>426</v>
      </c>
      <c r="G328" s="127">
        <v>15.9</v>
      </c>
      <c r="H328" s="46">
        <v>7.4999999999999997E-2</v>
      </c>
      <c r="I328" s="128">
        <f t="shared" si="12"/>
        <v>2.7992957746478869E-3</v>
      </c>
    </row>
    <row r="329" spans="1:9" x14ac:dyDescent="0.25">
      <c r="A329" s="65">
        <f t="shared" si="13"/>
        <v>324</v>
      </c>
      <c r="B329" s="68" t="s">
        <v>241</v>
      </c>
      <c r="C329" s="68">
        <v>267.8</v>
      </c>
      <c r="D329" s="68"/>
      <c r="E329" s="68"/>
      <c r="F329" s="68">
        <f t="shared" si="11"/>
        <v>267.8</v>
      </c>
      <c r="G329" s="127">
        <v>14.8</v>
      </c>
      <c r="H329" s="46">
        <v>7.4999999999999997E-2</v>
      </c>
      <c r="I329" s="128">
        <f t="shared" si="12"/>
        <v>4.1448842419716204E-3</v>
      </c>
    </row>
    <row r="330" spans="1:9" x14ac:dyDescent="0.25">
      <c r="A330" s="65">
        <f t="shared" si="13"/>
        <v>325</v>
      </c>
      <c r="B330" s="68" t="s">
        <v>242</v>
      </c>
      <c r="C330" s="68">
        <v>503.7</v>
      </c>
      <c r="D330" s="68"/>
      <c r="E330" s="68"/>
      <c r="F330" s="68">
        <f t="shared" si="11"/>
        <v>503.7</v>
      </c>
      <c r="G330" s="127">
        <v>21.2</v>
      </c>
      <c r="H330" s="46">
        <v>7.4999999999999997E-2</v>
      </c>
      <c r="I330" s="128">
        <f t="shared" si="12"/>
        <v>3.156640857653365E-3</v>
      </c>
    </row>
    <row r="331" spans="1:9" x14ac:dyDescent="0.25">
      <c r="A331" s="65">
        <f t="shared" si="13"/>
        <v>326</v>
      </c>
      <c r="B331" s="68" t="s">
        <v>243</v>
      </c>
      <c r="C331" s="68">
        <v>841.6</v>
      </c>
      <c r="D331" s="68"/>
      <c r="E331" s="68"/>
      <c r="F331" s="68">
        <f t="shared" si="11"/>
        <v>841.6</v>
      </c>
      <c r="G331" s="127">
        <v>20.100000000000001</v>
      </c>
      <c r="H331" s="46">
        <v>7.4999999999999997E-2</v>
      </c>
      <c r="I331" s="128">
        <f t="shared" si="12"/>
        <v>1.7912309885931559E-3</v>
      </c>
    </row>
    <row r="332" spans="1:9" x14ac:dyDescent="0.25">
      <c r="A332" s="65">
        <f t="shared" si="13"/>
        <v>327</v>
      </c>
      <c r="B332" s="68" t="s">
        <v>244</v>
      </c>
      <c r="C332" s="68">
        <v>999</v>
      </c>
      <c r="D332" s="68"/>
      <c r="E332" s="68"/>
      <c r="F332" s="68">
        <f t="shared" si="11"/>
        <v>999</v>
      </c>
      <c r="G332" s="127">
        <v>26.7</v>
      </c>
      <c r="H332" s="46">
        <v>7.4999999999999997E-2</v>
      </c>
      <c r="I332" s="128">
        <f t="shared" si="12"/>
        <v>2.0045045045045044E-3</v>
      </c>
    </row>
    <row r="333" spans="1:9" x14ac:dyDescent="0.25">
      <c r="A333" s="65">
        <f t="shared" si="13"/>
        <v>328</v>
      </c>
      <c r="B333" s="68" t="s">
        <v>245</v>
      </c>
      <c r="C333" s="68">
        <v>764.25</v>
      </c>
      <c r="D333" s="68"/>
      <c r="E333" s="68"/>
      <c r="F333" s="68">
        <f t="shared" si="11"/>
        <v>764.25</v>
      </c>
      <c r="G333" s="127">
        <v>30.5</v>
      </c>
      <c r="H333" s="46">
        <v>7.4999999999999997E-2</v>
      </c>
      <c r="I333" s="128">
        <f t="shared" si="12"/>
        <v>2.9931305201177628E-3</v>
      </c>
    </row>
    <row r="334" spans="1:9" x14ac:dyDescent="0.25">
      <c r="A334" s="65">
        <f t="shared" si="13"/>
        <v>329</v>
      </c>
      <c r="B334" s="68" t="s">
        <v>246</v>
      </c>
      <c r="C334" s="68">
        <v>342.3</v>
      </c>
      <c r="D334" s="68"/>
      <c r="E334" s="68"/>
      <c r="F334" s="68">
        <f t="shared" si="11"/>
        <v>342.3</v>
      </c>
      <c r="G334" s="127">
        <v>16</v>
      </c>
      <c r="H334" s="46">
        <v>7.4999999999999997E-2</v>
      </c>
      <c r="I334" s="128">
        <f t="shared" si="12"/>
        <v>3.5056967572304992E-3</v>
      </c>
    </row>
    <row r="335" spans="1:9" x14ac:dyDescent="0.25">
      <c r="A335" s="65">
        <f t="shared" si="13"/>
        <v>330</v>
      </c>
      <c r="B335" s="68" t="s">
        <v>247</v>
      </c>
      <c r="C335" s="68">
        <v>301</v>
      </c>
      <c r="D335" s="68"/>
      <c r="E335" s="68"/>
      <c r="F335" s="68">
        <f t="shared" si="11"/>
        <v>301</v>
      </c>
      <c r="G335" s="127">
        <v>15.3</v>
      </c>
      <c r="H335" s="46">
        <v>7.4999999999999997E-2</v>
      </c>
      <c r="I335" s="128">
        <f t="shared" si="12"/>
        <v>3.8122923588039866E-3</v>
      </c>
    </row>
    <row r="336" spans="1:9" x14ac:dyDescent="0.25">
      <c r="A336" s="65">
        <f t="shared" si="13"/>
        <v>331</v>
      </c>
      <c r="B336" s="68" t="s">
        <v>248</v>
      </c>
      <c r="C336" s="68">
        <v>221.5</v>
      </c>
      <c r="D336" s="68"/>
      <c r="E336" s="68"/>
      <c r="F336" s="68">
        <f t="shared" si="11"/>
        <v>221.5</v>
      </c>
      <c r="G336" s="127">
        <v>11.2</v>
      </c>
      <c r="H336" s="46">
        <v>7.4999999999999997E-2</v>
      </c>
      <c r="I336" s="128">
        <f t="shared" si="12"/>
        <v>3.7923250564334083E-3</v>
      </c>
    </row>
    <row r="337" spans="1:9" x14ac:dyDescent="0.25">
      <c r="A337" s="65">
        <f t="shared" si="13"/>
        <v>332</v>
      </c>
      <c r="B337" s="68" t="s">
        <v>249</v>
      </c>
      <c r="C337" s="68">
        <v>232.5</v>
      </c>
      <c r="D337" s="68"/>
      <c r="E337" s="68"/>
      <c r="F337" s="68">
        <f t="shared" si="11"/>
        <v>232.5</v>
      </c>
      <c r="G337" s="127">
        <v>11.1</v>
      </c>
      <c r="H337" s="46">
        <v>7.4999999999999997E-2</v>
      </c>
      <c r="I337" s="128">
        <f t="shared" si="12"/>
        <v>3.5806451612903222E-3</v>
      </c>
    </row>
    <row r="338" spans="1:9" x14ac:dyDescent="0.25">
      <c r="A338" s="65">
        <f t="shared" si="13"/>
        <v>333</v>
      </c>
      <c r="B338" s="68" t="s">
        <v>268</v>
      </c>
      <c r="C338" s="68">
        <v>325.3</v>
      </c>
      <c r="D338" s="68"/>
      <c r="E338" s="68"/>
      <c r="F338" s="68">
        <f t="shared" si="11"/>
        <v>325.3</v>
      </c>
      <c r="G338" s="127"/>
      <c r="H338" s="46">
        <v>7.4999999999999997E-2</v>
      </c>
      <c r="I338" s="128">
        <f t="shared" si="12"/>
        <v>0</v>
      </c>
    </row>
    <row r="339" spans="1:9" x14ac:dyDescent="0.25">
      <c r="A339" s="65">
        <f t="shared" si="13"/>
        <v>334</v>
      </c>
      <c r="B339" s="68" t="s">
        <v>272</v>
      </c>
      <c r="C339" s="68">
        <v>178.3</v>
      </c>
      <c r="D339" s="68"/>
      <c r="E339" s="68"/>
      <c r="F339" s="68">
        <f t="shared" si="11"/>
        <v>178.3</v>
      </c>
      <c r="G339" s="127"/>
      <c r="H339" s="46">
        <v>7.4999999999999997E-2</v>
      </c>
      <c r="I339" s="128">
        <f t="shared" si="12"/>
        <v>0</v>
      </c>
    </row>
    <row r="340" spans="1:9" x14ac:dyDescent="0.25">
      <c r="A340" s="65">
        <f t="shared" si="13"/>
        <v>335</v>
      </c>
      <c r="B340" s="68" t="s">
        <v>294</v>
      </c>
      <c r="C340" s="68">
        <v>212.89</v>
      </c>
      <c r="D340" s="68"/>
      <c r="E340" s="68"/>
      <c r="F340" s="68">
        <f t="shared" si="11"/>
        <v>212.89</v>
      </c>
      <c r="G340" s="127">
        <v>18</v>
      </c>
      <c r="H340" s="46">
        <v>7.4999999999999997E-2</v>
      </c>
      <c r="I340" s="128">
        <f t="shared" si="12"/>
        <v>6.3413030203391422E-3</v>
      </c>
    </row>
    <row r="341" spans="1:9" x14ac:dyDescent="0.25">
      <c r="A341" s="65">
        <f t="shared" si="13"/>
        <v>336</v>
      </c>
      <c r="B341" s="68" t="s">
        <v>295</v>
      </c>
      <c r="C341" s="68">
        <v>235.6</v>
      </c>
      <c r="D341" s="68"/>
      <c r="E341" s="68"/>
      <c r="F341" s="68">
        <f t="shared" si="11"/>
        <v>235.6</v>
      </c>
      <c r="G341" s="127">
        <v>15</v>
      </c>
      <c r="H341" s="46">
        <v>7.4999999999999997E-2</v>
      </c>
      <c r="I341" s="128">
        <f t="shared" si="12"/>
        <v>4.7750424448217317E-3</v>
      </c>
    </row>
    <row r="342" spans="1:9" x14ac:dyDescent="0.25">
      <c r="A342" s="65">
        <f t="shared" si="13"/>
        <v>337</v>
      </c>
      <c r="B342" s="68" t="s">
        <v>296</v>
      </c>
      <c r="C342" s="68">
        <v>549.4</v>
      </c>
      <c r="D342" s="68"/>
      <c r="E342" s="68"/>
      <c r="F342" s="68">
        <f t="shared" si="11"/>
        <v>549.4</v>
      </c>
      <c r="G342" s="127">
        <v>16</v>
      </c>
      <c r="H342" s="46">
        <v>7.4999999999999997E-2</v>
      </c>
      <c r="I342" s="128">
        <f t="shared" si="12"/>
        <v>2.1842009464870769E-3</v>
      </c>
    </row>
    <row r="343" spans="1:9" x14ac:dyDescent="0.25">
      <c r="A343" s="65">
        <f t="shared" si="13"/>
        <v>338</v>
      </c>
      <c r="B343" s="68" t="s">
        <v>297</v>
      </c>
      <c r="C343" s="68">
        <v>335</v>
      </c>
      <c r="D343" s="68"/>
      <c r="E343" s="68"/>
      <c r="F343" s="68">
        <f t="shared" si="11"/>
        <v>335</v>
      </c>
      <c r="G343" s="127">
        <v>17.5</v>
      </c>
      <c r="H343" s="46">
        <v>7.4999999999999997E-2</v>
      </c>
      <c r="I343" s="128">
        <f t="shared" si="12"/>
        <v>3.9179104477611937E-3</v>
      </c>
    </row>
    <row r="344" spans="1:9" x14ac:dyDescent="0.25">
      <c r="A344" s="65">
        <f t="shared" si="13"/>
        <v>339</v>
      </c>
      <c r="B344" s="68" t="s">
        <v>298</v>
      </c>
      <c r="C344" s="68">
        <v>867.4</v>
      </c>
      <c r="D344" s="68"/>
      <c r="E344" s="68"/>
      <c r="F344" s="68">
        <f t="shared" si="11"/>
        <v>867.4</v>
      </c>
      <c r="G344" s="127">
        <v>16.5</v>
      </c>
      <c r="H344" s="46">
        <v>7.4999999999999997E-2</v>
      </c>
      <c r="I344" s="128">
        <f t="shared" si="12"/>
        <v>1.4266774267927139E-3</v>
      </c>
    </row>
    <row r="345" spans="1:9" x14ac:dyDescent="0.25">
      <c r="A345" s="65">
        <f t="shared" si="13"/>
        <v>340</v>
      </c>
      <c r="B345" s="68" t="s">
        <v>299</v>
      </c>
      <c r="C345" s="68">
        <v>617.4</v>
      </c>
      <c r="D345" s="68">
        <v>14.7</v>
      </c>
      <c r="E345" s="68"/>
      <c r="F345" s="68">
        <f t="shared" si="11"/>
        <v>632.1</v>
      </c>
      <c r="G345" s="127">
        <v>24.4</v>
      </c>
      <c r="H345" s="46">
        <v>7.4999999999999997E-2</v>
      </c>
      <c r="I345" s="128">
        <f t="shared" si="12"/>
        <v>2.8951115329852867E-3</v>
      </c>
    </row>
    <row r="346" spans="1:9" x14ac:dyDescent="0.25">
      <c r="A346" s="65">
        <f t="shared" si="13"/>
        <v>341</v>
      </c>
      <c r="B346" s="68" t="s">
        <v>300</v>
      </c>
      <c r="C346" s="68">
        <v>1578.2</v>
      </c>
      <c r="D346" s="68"/>
      <c r="E346" s="68"/>
      <c r="F346" s="68">
        <f t="shared" si="11"/>
        <v>1578.2</v>
      </c>
      <c r="G346" s="127">
        <v>44.6</v>
      </c>
      <c r="H346" s="46">
        <v>7.4999999999999997E-2</v>
      </c>
      <c r="I346" s="128">
        <f t="shared" si="12"/>
        <v>2.1195032315295907E-3</v>
      </c>
    </row>
    <row r="347" spans="1:9" x14ac:dyDescent="0.25">
      <c r="A347" s="65">
        <f t="shared" si="13"/>
        <v>342</v>
      </c>
      <c r="B347" s="68" t="s">
        <v>301</v>
      </c>
      <c r="C347" s="68">
        <v>261.7</v>
      </c>
      <c r="D347" s="68"/>
      <c r="E347" s="68"/>
      <c r="F347" s="68">
        <f t="shared" si="11"/>
        <v>261.7</v>
      </c>
      <c r="G347" s="127">
        <v>20.399999999999999</v>
      </c>
      <c r="H347" s="46">
        <v>7.4999999999999997E-2</v>
      </c>
      <c r="I347" s="128">
        <f t="shared" si="12"/>
        <v>5.8463889950324793E-3</v>
      </c>
    </row>
    <row r="348" spans="1:9" x14ac:dyDescent="0.25">
      <c r="A348" s="65">
        <f t="shared" si="13"/>
        <v>343</v>
      </c>
      <c r="B348" s="68" t="s">
        <v>302</v>
      </c>
      <c r="C348" s="68">
        <v>674.21</v>
      </c>
      <c r="D348" s="68"/>
      <c r="E348" s="68"/>
      <c r="F348" s="68">
        <f t="shared" si="11"/>
        <v>674.21</v>
      </c>
      <c r="G348" s="127">
        <v>27.6</v>
      </c>
      <c r="H348" s="46">
        <v>7.4999999999999997E-2</v>
      </c>
      <c r="I348" s="128">
        <f t="shared" si="12"/>
        <v>3.0702600080093735E-3</v>
      </c>
    </row>
    <row r="349" spans="1:9" x14ac:dyDescent="0.25">
      <c r="A349" s="65">
        <f t="shared" si="13"/>
        <v>344</v>
      </c>
      <c r="B349" s="68" t="s">
        <v>303</v>
      </c>
      <c r="C349" s="68">
        <v>258.89999999999998</v>
      </c>
      <c r="D349" s="68"/>
      <c r="E349" s="68"/>
      <c r="F349" s="68">
        <f t="shared" si="11"/>
        <v>258.89999999999998</v>
      </c>
      <c r="G349" s="127"/>
      <c r="H349" s="46">
        <v>7.4999999999999997E-2</v>
      </c>
      <c r="I349" s="128">
        <f t="shared" si="12"/>
        <v>0</v>
      </c>
    </row>
    <row r="350" spans="1:9" x14ac:dyDescent="0.25">
      <c r="A350" s="65">
        <f t="shared" si="13"/>
        <v>345</v>
      </c>
      <c r="B350" s="68" t="s">
        <v>304</v>
      </c>
      <c r="C350" s="68">
        <v>184.7</v>
      </c>
      <c r="D350" s="68"/>
      <c r="E350" s="68"/>
      <c r="F350" s="68">
        <f t="shared" si="11"/>
        <v>184.7</v>
      </c>
      <c r="G350" s="127"/>
      <c r="H350" s="46">
        <v>7.4999999999999997E-2</v>
      </c>
      <c r="I350" s="128">
        <f t="shared" si="12"/>
        <v>0</v>
      </c>
    </row>
    <row r="351" spans="1:9" x14ac:dyDescent="0.25">
      <c r="A351" s="65">
        <f t="shared" si="13"/>
        <v>346</v>
      </c>
      <c r="B351" s="68" t="s">
        <v>305</v>
      </c>
      <c r="C351" s="68">
        <v>197.6</v>
      </c>
      <c r="D351" s="68"/>
      <c r="E351" s="68"/>
      <c r="F351" s="68">
        <f t="shared" si="11"/>
        <v>197.6</v>
      </c>
      <c r="G351" s="127"/>
      <c r="H351" s="46">
        <v>7.4999999999999997E-2</v>
      </c>
      <c r="I351" s="128">
        <f t="shared" si="12"/>
        <v>0</v>
      </c>
    </row>
    <row r="352" spans="1:9" x14ac:dyDescent="0.25">
      <c r="A352" s="65">
        <f t="shared" si="13"/>
        <v>347</v>
      </c>
      <c r="B352" s="68" t="s">
        <v>306</v>
      </c>
      <c r="C352" s="68">
        <v>229.2</v>
      </c>
      <c r="D352" s="68"/>
      <c r="E352" s="68"/>
      <c r="F352" s="68">
        <f t="shared" si="11"/>
        <v>229.2</v>
      </c>
      <c r="G352" s="127"/>
      <c r="H352" s="46">
        <v>7.4999999999999997E-2</v>
      </c>
      <c r="I352" s="128">
        <f>(G352*H352)/F352</f>
        <v>0</v>
      </c>
    </row>
    <row r="353" spans="1:9" x14ac:dyDescent="0.25">
      <c r="A353" s="65">
        <f t="shared" si="13"/>
        <v>348</v>
      </c>
      <c r="B353" s="68" t="s">
        <v>1687</v>
      </c>
      <c r="C353" s="68">
        <v>455.74</v>
      </c>
      <c r="D353" s="68"/>
      <c r="E353" s="68"/>
      <c r="F353" s="68">
        <f t="shared" si="11"/>
        <v>455.74</v>
      </c>
      <c r="G353" s="127">
        <v>20.5</v>
      </c>
      <c r="H353" s="46">
        <v>7.4999999999999997E-2</v>
      </c>
      <c r="I353" s="128">
        <f t="shared" ref="I353:I378" si="14">(G353*H353)/F353</f>
        <v>3.3736340896124979E-3</v>
      </c>
    </row>
    <row r="354" spans="1:9" x14ac:dyDescent="0.25">
      <c r="A354" s="65">
        <f t="shared" si="13"/>
        <v>349</v>
      </c>
      <c r="B354" s="68" t="s">
        <v>1688</v>
      </c>
      <c r="C354" s="68">
        <v>425.6</v>
      </c>
      <c r="D354" s="68">
        <v>38.1</v>
      </c>
      <c r="E354" s="68"/>
      <c r="F354" s="68">
        <f t="shared" si="11"/>
        <v>463.70000000000005</v>
      </c>
      <c r="G354" s="127">
        <v>26.3</v>
      </c>
      <c r="H354" s="46">
        <v>7.4999999999999997E-2</v>
      </c>
      <c r="I354" s="128">
        <f t="shared" si="14"/>
        <v>4.2538279059736893E-3</v>
      </c>
    </row>
    <row r="355" spans="1:9" x14ac:dyDescent="0.25">
      <c r="A355" s="65">
        <f t="shared" si="13"/>
        <v>350</v>
      </c>
      <c r="B355" s="68" t="s">
        <v>1689</v>
      </c>
      <c r="C355" s="68">
        <v>475.2</v>
      </c>
      <c r="D355" s="68"/>
      <c r="E355" s="68"/>
      <c r="F355" s="68">
        <f t="shared" si="11"/>
        <v>475.2</v>
      </c>
      <c r="G355" s="127">
        <v>21.3</v>
      </c>
      <c r="H355" s="46">
        <v>7.4999999999999997E-2</v>
      </c>
      <c r="I355" s="128">
        <f t="shared" si="14"/>
        <v>3.3617424242424242E-3</v>
      </c>
    </row>
    <row r="356" spans="1:9" x14ac:dyDescent="0.25">
      <c r="A356" s="65">
        <f t="shared" si="13"/>
        <v>351</v>
      </c>
      <c r="B356" s="68" t="s">
        <v>1690</v>
      </c>
      <c r="C356" s="68">
        <v>454.5</v>
      </c>
      <c r="D356" s="68"/>
      <c r="E356" s="68"/>
      <c r="F356" s="68">
        <f t="shared" si="11"/>
        <v>454.5</v>
      </c>
      <c r="G356" s="127">
        <v>22</v>
      </c>
      <c r="H356" s="46">
        <v>7.4999999999999997E-2</v>
      </c>
      <c r="I356" s="128">
        <f t="shared" si="14"/>
        <v>3.63036303630363E-3</v>
      </c>
    </row>
    <row r="357" spans="1:9" x14ac:dyDescent="0.25">
      <c r="A357" s="65">
        <f t="shared" si="13"/>
        <v>352</v>
      </c>
      <c r="B357" s="68" t="s">
        <v>1691</v>
      </c>
      <c r="C357" s="68">
        <v>590.97</v>
      </c>
      <c r="D357" s="68"/>
      <c r="E357" s="68"/>
      <c r="F357" s="68">
        <f t="shared" si="11"/>
        <v>590.97</v>
      </c>
      <c r="G357" s="127">
        <v>20.5</v>
      </c>
      <c r="H357" s="46">
        <v>7.4999999999999997E-2</v>
      </c>
      <c r="I357" s="128">
        <f t="shared" si="14"/>
        <v>2.601654906340423E-3</v>
      </c>
    </row>
    <row r="358" spans="1:9" x14ac:dyDescent="0.25">
      <c r="A358" s="65">
        <f t="shared" si="13"/>
        <v>353</v>
      </c>
      <c r="B358" s="68" t="s">
        <v>1692</v>
      </c>
      <c r="C358" s="68">
        <v>629.20000000000005</v>
      </c>
      <c r="D358" s="68"/>
      <c r="E358" s="68"/>
      <c r="F358" s="68">
        <f t="shared" si="11"/>
        <v>629.20000000000005</v>
      </c>
      <c r="G358" s="127">
        <v>20.5</v>
      </c>
      <c r="H358" s="46">
        <v>7.4999999999999997E-2</v>
      </c>
      <c r="I358" s="128">
        <f t="shared" si="14"/>
        <v>2.4435791481246024E-3</v>
      </c>
    </row>
    <row r="359" spans="1:9" x14ac:dyDescent="0.25">
      <c r="A359" s="65">
        <f t="shared" si="13"/>
        <v>354</v>
      </c>
      <c r="B359" s="68" t="s">
        <v>1693</v>
      </c>
      <c r="C359" s="68">
        <v>484.9</v>
      </c>
      <c r="D359" s="68"/>
      <c r="E359" s="68"/>
      <c r="F359" s="68">
        <f t="shared" si="11"/>
        <v>484.9</v>
      </c>
      <c r="G359" s="127">
        <v>20</v>
      </c>
      <c r="H359" s="46">
        <v>7.4999999999999997E-2</v>
      </c>
      <c r="I359" s="128">
        <f t="shared" si="14"/>
        <v>3.0934213239843266E-3</v>
      </c>
    </row>
    <row r="360" spans="1:9" x14ac:dyDescent="0.25">
      <c r="A360" s="65">
        <f t="shared" si="13"/>
        <v>355</v>
      </c>
      <c r="B360" s="68" t="s">
        <v>1694</v>
      </c>
      <c r="C360" s="68">
        <v>1170.4000000000001</v>
      </c>
      <c r="D360" s="68"/>
      <c r="E360" s="68"/>
      <c r="F360" s="68">
        <f t="shared" si="11"/>
        <v>1170.4000000000001</v>
      </c>
      <c r="G360" s="127">
        <v>22.1</v>
      </c>
      <c r="H360" s="46">
        <v>7.4999999999999997E-2</v>
      </c>
      <c r="I360" s="128">
        <f t="shared" si="14"/>
        <v>1.4161825017088173E-3</v>
      </c>
    </row>
    <row r="361" spans="1:9" x14ac:dyDescent="0.25">
      <c r="A361" s="65">
        <f t="shared" si="13"/>
        <v>356</v>
      </c>
      <c r="B361" s="68" t="s">
        <v>1695</v>
      </c>
      <c r="C361" s="68">
        <v>441.7</v>
      </c>
      <c r="D361" s="68"/>
      <c r="E361" s="68"/>
      <c r="F361" s="68">
        <f t="shared" si="11"/>
        <v>441.7</v>
      </c>
      <c r="G361" s="127">
        <v>16.600000000000001</v>
      </c>
      <c r="H361" s="46">
        <v>7.4999999999999997E-2</v>
      </c>
      <c r="I361" s="128">
        <f t="shared" si="14"/>
        <v>2.818655195834277E-3</v>
      </c>
    </row>
    <row r="362" spans="1:9" x14ac:dyDescent="0.25">
      <c r="A362" s="65">
        <f t="shared" si="13"/>
        <v>357</v>
      </c>
      <c r="B362" s="68" t="s">
        <v>1696</v>
      </c>
      <c r="C362" s="68">
        <v>465.7</v>
      </c>
      <c r="D362" s="68"/>
      <c r="E362" s="68"/>
      <c r="F362" s="68">
        <f t="shared" si="11"/>
        <v>465.7</v>
      </c>
      <c r="G362" s="127">
        <v>20.100000000000001</v>
      </c>
      <c r="H362" s="46">
        <v>7.4999999999999997E-2</v>
      </c>
      <c r="I362" s="128">
        <f t="shared" si="14"/>
        <v>3.237062486579343E-3</v>
      </c>
    </row>
    <row r="363" spans="1:9" x14ac:dyDescent="0.25">
      <c r="A363" s="65">
        <f t="shared" si="13"/>
        <v>358</v>
      </c>
      <c r="B363" s="46" t="s">
        <v>2411</v>
      </c>
      <c r="C363" s="70">
        <v>7459.3</v>
      </c>
      <c r="D363" s="71"/>
      <c r="E363" s="71"/>
      <c r="F363" s="71">
        <f t="shared" si="11"/>
        <v>7459.3</v>
      </c>
      <c r="G363" s="129">
        <v>734.3</v>
      </c>
      <c r="H363" s="46">
        <v>7.4999999999999997E-2</v>
      </c>
      <c r="I363" s="93">
        <f t="shared" si="14"/>
        <v>7.3830654350944451E-3</v>
      </c>
    </row>
    <row r="364" spans="1:9" x14ac:dyDescent="0.25">
      <c r="A364" s="65">
        <f t="shared" si="13"/>
        <v>359</v>
      </c>
      <c r="B364" s="46" t="s">
        <v>2359</v>
      </c>
      <c r="C364" s="70">
        <v>1321</v>
      </c>
      <c r="D364" s="71"/>
      <c r="E364" s="71"/>
      <c r="F364" s="71">
        <f t="shared" si="11"/>
        <v>1321</v>
      </c>
      <c r="G364" s="129">
        <v>81</v>
      </c>
      <c r="H364" s="46">
        <v>7.4999999999999997E-2</v>
      </c>
      <c r="I364" s="93">
        <f t="shared" si="14"/>
        <v>4.598788796366389E-3</v>
      </c>
    </row>
    <row r="365" spans="1:9" x14ac:dyDescent="0.25">
      <c r="A365" s="65">
        <f t="shared" si="13"/>
        <v>360</v>
      </c>
      <c r="B365" s="46" t="s">
        <v>2360</v>
      </c>
      <c r="C365" s="70">
        <v>2046.5</v>
      </c>
      <c r="D365" s="71"/>
      <c r="E365" s="71"/>
      <c r="F365" s="71">
        <f t="shared" si="11"/>
        <v>2046.5</v>
      </c>
      <c r="G365" s="129">
        <v>0</v>
      </c>
      <c r="H365" s="46">
        <v>7.4999999999999997E-2</v>
      </c>
      <c r="I365" s="93">
        <f t="shared" si="14"/>
        <v>0</v>
      </c>
    </row>
    <row r="366" spans="1:9" x14ac:dyDescent="0.25">
      <c r="A366" s="65">
        <f t="shared" si="13"/>
        <v>361</v>
      </c>
      <c r="B366" s="46" t="s">
        <v>2361</v>
      </c>
      <c r="C366" s="70">
        <v>2053.5</v>
      </c>
      <c r="D366" s="71">
        <v>114</v>
      </c>
      <c r="E366" s="71"/>
      <c r="F366" s="71">
        <f t="shared" si="11"/>
        <v>2167.5</v>
      </c>
      <c r="G366" s="129">
        <v>58</v>
      </c>
      <c r="H366" s="46">
        <v>7.4999999999999997E-2</v>
      </c>
      <c r="I366" s="93">
        <f t="shared" si="14"/>
        <v>2.0069204152249132E-3</v>
      </c>
    </row>
    <row r="367" spans="1:9" x14ac:dyDescent="0.25">
      <c r="A367" s="65">
        <f t="shared" si="13"/>
        <v>362</v>
      </c>
      <c r="B367" s="46" t="s">
        <v>2362</v>
      </c>
      <c r="C367" s="70">
        <v>644.5</v>
      </c>
      <c r="D367" s="71"/>
      <c r="E367" s="71"/>
      <c r="F367" s="71">
        <f t="shared" si="11"/>
        <v>644.5</v>
      </c>
      <c r="G367" s="129">
        <v>131</v>
      </c>
      <c r="H367" s="46">
        <v>7.4999999999999997E-2</v>
      </c>
      <c r="I367" s="93">
        <f t="shared" si="14"/>
        <v>1.5244375484871992E-2</v>
      </c>
    </row>
    <row r="368" spans="1:9" x14ac:dyDescent="0.25">
      <c r="A368" s="65">
        <f t="shared" si="13"/>
        <v>363</v>
      </c>
      <c r="B368" s="46" t="s">
        <v>2363</v>
      </c>
      <c r="C368" s="70">
        <v>665.3</v>
      </c>
      <c r="D368" s="71"/>
      <c r="E368" s="71"/>
      <c r="F368" s="71">
        <f t="shared" si="11"/>
        <v>665.3</v>
      </c>
      <c r="G368" s="129">
        <v>131</v>
      </c>
      <c r="H368" s="46">
        <v>7.4999999999999997E-2</v>
      </c>
      <c r="I368" s="93">
        <f t="shared" si="14"/>
        <v>1.4767773936569969E-2</v>
      </c>
    </row>
    <row r="369" spans="1:9" x14ac:dyDescent="0.25">
      <c r="A369" s="65">
        <f t="shared" si="13"/>
        <v>364</v>
      </c>
      <c r="B369" s="46" t="s">
        <v>2364</v>
      </c>
      <c r="C369" s="70">
        <v>3477.44</v>
      </c>
      <c r="D369" s="71"/>
      <c r="E369" s="71">
        <v>93.5</v>
      </c>
      <c r="F369" s="71">
        <f t="shared" si="11"/>
        <v>3570.94</v>
      </c>
      <c r="G369" s="129">
        <v>435.1</v>
      </c>
      <c r="H369" s="46">
        <v>7.4999999999999997E-2</v>
      </c>
      <c r="I369" s="93">
        <f t="shared" si="14"/>
        <v>9.1383501262972781E-3</v>
      </c>
    </row>
    <row r="370" spans="1:9" x14ac:dyDescent="0.25">
      <c r="A370" s="65">
        <f t="shared" si="13"/>
        <v>365</v>
      </c>
      <c r="B370" s="46" t="s">
        <v>2365</v>
      </c>
      <c r="C370" s="70">
        <v>2537.6</v>
      </c>
      <c r="D370" s="71"/>
      <c r="E370" s="71"/>
      <c r="F370" s="71">
        <f t="shared" si="11"/>
        <v>2537.6</v>
      </c>
      <c r="G370" s="129">
        <v>0</v>
      </c>
      <c r="H370" s="46">
        <v>7.4999999999999997E-2</v>
      </c>
      <c r="I370" s="93">
        <f t="shared" si="14"/>
        <v>0</v>
      </c>
    </row>
    <row r="371" spans="1:9" x14ac:dyDescent="0.25">
      <c r="A371" s="65">
        <f t="shared" si="13"/>
        <v>366</v>
      </c>
      <c r="B371" s="46" t="s">
        <v>2366</v>
      </c>
      <c r="C371" s="70">
        <v>2587.5</v>
      </c>
      <c r="D371" s="71"/>
      <c r="E371" s="71"/>
      <c r="F371" s="71">
        <f t="shared" si="11"/>
        <v>2587.5</v>
      </c>
      <c r="G371" s="129">
        <v>0</v>
      </c>
      <c r="H371" s="46">
        <v>7.4999999999999997E-2</v>
      </c>
      <c r="I371" s="93">
        <f t="shared" si="14"/>
        <v>0</v>
      </c>
    </row>
    <row r="372" spans="1:9" x14ac:dyDescent="0.25">
      <c r="A372" s="65">
        <f t="shared" si="13"/>
        <v>367</v>
      </c>
      <c r="B372" s="46" t="s">
        <v>2367</v>
      </c>
      <c r="C372" s="70">
        <v>1484.2</v>
      </c>
      <c r="D372" s="71"/>
      <c r="E372" s="71"/>
      <c r="F372" s="71">
        <f t="shared" si="11"/>
        <v>1484.2</v>
      </c>
      <c r="G372" s="129">
        <v>0</v>
      </c>
      <c r="H372" s="46">
        <v>7.4999999999999997E-2</v>
      </c>
      <c r="I372" s="93">
        <f t="shared" si="14"/>
        <v>0</v>
      </c>
    </row>
    <row r="373" spans="1:9" x14ac:dyDescent="0.25">
      <c r="A373" s="65">
        <f t="shared" si="13"/>
        <v>368</v>
      </c>
      <c r="B373" s="46" t="s">
        <v>2368</v>
      </c>
      <c r="C373" s="70">
        <v>1419.5</v>
      </c>
      <c r="D373" s="71">
        <v>60.5</v>
      </c>
      <c r="E373" s="71"/>
      <c r="F373" s="71">
        <f t="shared" si="11"/>
        <v>1480</v>
      </c>
      <c r="G373" s="129">
        <v>239.9</v>
      </c>
      <c r="H373" s="46">
        <v>7.4999999999999997E-2</v>
      </c>
      <c r="I373" s="93">
        <f t="shared" si="14"/>
        <v>1.2157094594594594E-2</v>
      </c>
    </row>
    <row r="374" spans="1:9" x14ac:dyDescent="0.25">
      <c r="A374" s="65">
        <f t="shared" si="13"/>
        <v>369</v>
      </c>
      <c r="B374" s="46" t="s">
        <v>2369</v>
      </c>
      <c r="C374" s="70">
        <v>999.4</v>
      </c>
      <c r="D374" s="71"/>
      <c r="E374" s="71"/>
      <c r="F374" s="71">
        <f t="shared" si="11"/>
        <v>999.4</v>
      </c>
      <c r="G374" s="129">
        <v>241.2</v>
      </c>
      <c r="H374" s="46">
        <v>7.4999999999999997E-2</v>
      </c>
      <c r="I374" s="93">
        <f t="shared" si="14"/>
        <v>1.8100860516309786E-2</v>
      </c>
    </row>
    <row r="375" spans="1:9" x14ac:dyDescent="0.25">
      <c r="A375" s="65">
        <f t="shared" si="13"/>
        <v>370</v>
      </c>
      <c r="B375" s="46" t="s">
        <v>2370</v>
      </c>
      <c r="C375" s="70">
        <v>2110</v>
      </c>
      <c r="D375" s="71"/>
      <c r="E375" s="71">
        <v>179.1</v>
      </c>
      <c r="F375" s="71">
        <f>C375+D375+E375</f>
        <v>2289.1</v>
      </c>
      <c r="G375" s="129">
        <v>263.3</v>
      </c>
      <c r="H375" s="46">
        <v>7.4999999999999997E-2</v>
      </c>
      <c r="I375" s="93">
        <f t="shared" si="14"/>
        <v>8.626752872307894E-3</v>
      </c>
    </row>
    <row r="376" spans="1:9" x14ac:dyDescent="0.25">
      <c r="A376" s="65">
        <f t="shared" si="13"/>
        <v>371</v>
      </c>
      <c r="B376" s="46" t="s">
        <v>2371</v>
      </c>
      <c r="C376" s="70">
        <v>3201.5</v>
      </c>
      <c r="D376" s="71"/>
      <c r="E376" s="71"/>
      <c r="F376" s="71">
        <f>C376+D376+E376</f>
        <v>3201.5</v>
      </c>
      <c r="G376" s="129">
        <v>653.1</v>
      </c>
      <c r="H376" s="46">
        <v>7.4999999999999997E-2</v>
      </c>
      <c r="I376" s="93">
        <f t="shared" si="14"/>
        <v>1.5299859440887085E-2</v>
      </c>
    </row>
    <row r="377" spans="1:9" x14ac:dyDescent="0.25">
      <c r="A377" s="65">
        <f t="shared" si="13"/>
        <v>372</v>
      </c>
      <c r="B377" s="46" t="s">
        <v>2412</v>
      </c>
      <c r="C377" s="70">
        <v>783.9</v>
      </c>
      <c r="D377" s="71"/>
      <c r="E377" s="71">
        <v>46.4</v>
      </c>
      <c r="F377" s="71">
        <f>C377+D377+E377</f>
        <v>830.3</v>
      </c>
      <c r="G377" s="129">
        <v>81</v>
      </c>
      <c r="H377" s="46">
        <v>7.4999999999999997E-2</v>
      </c>
      <c r="I377" s="93">
        <f t="shared" si="14"/>
        <v>7.3166325424545353E-3</v>
      </c>
    </row>
    <row r="378" spans="1:9" x14ac:dyDescent="0.25">
      <c r="A378" s="65">
        <f t="shared" si="13"/>
        <v>373</v>
      </c>
      <c r="B378" s="46" t="s">
        <v>2413</v>
      </c>
      <c r="C378" s="70">
        <v>1990</v>
      </c>
      <c r="D378" s="71">
        <v>186.8</v>
      </c>
      <c r="E378" s="71">
        <v>270.60000000000002</v>
      </c>
      <c r="F378" s="71">
        <f>C378+D378+E378</f>
        <v>2447.4</v>
      </c>
      <c r="G378" s="129">
        <v>79</v>
      </c>
      <c r="H378" s="46">
        <v>7.4999999999999997E-2</v>
      </c>
      <c r="I378" s="93">
        <f t="shared" si="14"/>
        <v>2.4209365040451089E-3</v>
      </c>
    </row>
    <row r="379" spans="1:9" ht="13" x14ac:dyDescent="0.3">
      <c r="A379" s="65"/>
      <c r="B379" s="14" t="s">
        <v>2074</v>
      </c>
      <c r="C379" s="14">
        <f>SUM(C6:C378)</f>
        <v>260330.18000000008</v>
      </c>
      <c r="D379" s="14">
        <f>SUM(D6:D378)</f>
        <v>4681.8000000000011</v>
      </c>
      <c r="E379" s="14">
        <f>SUM(E6:E378)</f>
        <v>7374.9000000000042</v>
      </c>
      <c r="F379" s="14">
        <f>SUM(F6:F378)</f>
        <v>272386.88000000006</v>
      </c>
      <c r="G379" s="14">
        <f>SUM(G6:G378)</f>
        <v>20117.099999999991</v>
      </c>
      <c r="H379" s="46">
        <v>7.4999999999999997E-2</v>
      </c>
      <c r="I379" s="128">
        <f t="shared" si="7"/>
        <v>5.5391159074915756E-3</v>
      </c>
    </row>
    <row r="380" spans="1:9" x14ac:dyDescent="0.25">
      <c r="A380" s="528" t="s">
        <v>1872</v>
      </c>
      <c r="B380" s="528"/>
      <c r="C380" s="528"/>
      <c r="D380" s="528"/>
      <c r="E380" s="528"/>
      <c r="F380" s="528"/>
      <c r="G380" s="528"/>
      <c r="H380" s="528"/>
      <c r="I380" s="528"/>
    </row>
    <row r="381" spans="1:9" x14ac:dyDescent="0.25">
      <c r="A381" s="47">
        <v>1</v>
      </c>
      <c r="B381" s="46" t="s">
        <v>2075</v>
      </c>
      <c r="C381" s="46">
        <v>400.8</v>
      </c>
      <c r="D381" s="46"/>
      <c r="E381" s="46"/>
      <c r="F381" s="46">
        <f t="shared" ref="F381:F439" si="15">C381+D381+E381</f>
        <v>400.8</v>
      </c>
      <c r="G381" s="46">
        <v>50.3</v>
      </c>
      <c r="H381" s="46">
        <v>7.4999999999999997E-2</v>
      </c>
      <c r="I381" s="93">
        <f t="shared" ref="I381:I439" si="16">(G381*H381)/F381</f>
        <v>9.4124251497005977E-3</v>
      </c>
    </row>
    <row r="382" spans="1:9" x14ac:dyDescent="0.25">
      <c r="A382" s="47">
        <f>1+A381</f>
        <v>2</v>
      </c>
      <c r="B382" s="46" t="s">
        <v>2076</v>
      </c>
      <c r="C382" s="46">
        <v>272.8</v>
      </c>
      <c r="D382" s="46"/>
      <c r="E382" s="46"/>
      <c r="F382" s="46">
        <f t="shared" si="15"/>
        <v>272.8</v>
      </c>
      <c r="G382" s="46">
        <v>36.4</v>
      </c>
      <c r="H382" s="46">
        <v>7.4999999999999997E-2</v>
      </c>
      <c r="I382" s="93">
        <f t="shared" si="16"/>
        <v>1.0007331378299119E-2</v>
      </c>
    </row>
    <row r="383" spans="1:9" x14ac:dyDescent="0.25">
      <c r="A383" s="47">
        <f t="shared" ref="A383:A446" si="17">1+A382</f>
        <v>3</v>
      </c>
      <c r="B383" s="46" t="s">
        <v>2077</v>
      </c>
      <c r="C383" s="46">
        <v>584.5</v>
      </c>
      <c r="D383" s="46"/>
      <c r="E383" s="46"/>
      <c r="F383" s="46">
        <f t="shared" si="15"/>
        <v>584.5</v>
      </c>
      <c r="G383" s="46">
        <v>51.8</v>
      </c>
      <c r="H383" s="46">
        <v>7.4999999999999997E-2</v>
      </c>
      <c r="I383" s="93">
        <f t="shared" si="16"/>
        <v>6.6467065868263467E-3</v>
      </c>
    </row>
    <row r="384" spans="1:9" x14ac:dyDescent="0.25">
      <c r="A384" s="47">
        <f t="shared" si="17"/>
        <v>4</v>
      </c>
      <c r="B384" s="46" t="s">
        <v>2078</v>
      </c>
      <c r="C384" s="46">
        <v>274.10000000000002</v>
      </c>
      <c r="D384" s="46"/>
      <c r="E384" s="46">
        <v>19.2</v>
      </c>
      <c r="F384" s="46">
        <f t="shared" si="15"/>
        <v>293.3</v>
      </c>
      <c r="G384" s="46">
        <v>59.5</v>
      </c>
      <c r="H384" s="46">
        <v>7.4999999999999997E-2</v>
      </c>
      <c r="I384" s="93">
        <f t="shared" si="16"/>
        <v>1.5214797136038185E-2</v>
      </c>
    </row>
    <row r="385" spans="1:9" x14ac:dyDescent="0.25">
      <c r="A385" s="47">
        <f t="shared" si="17"/>
        <v>5</v>
      </c>
      <c r="B385" s="46" t="s">
        <v>2079</v>
      </c>
      <c r="C385" s="46">
        <v>468.6</v>
      </c>
      <c r="D385" s="46"/>
      <c r="E385" s="46"/>
      <c r="F385" s="46">
        <f t="shared" si="15"/>
        <v>468.6</v>
      </c>
      <c r="G385" s="46">
        <v>67.900000000000006</v>
      </c>
      <c r="H385" s="46">
        <v>7.4999999999999997E-2</v>
      </c>
      <c r="I385" s="93">
        <f t="shared" si="16"/>
        <v>1.0867477592829706E-2</v>
      </c>
    </row>
    <row r="386" spans="1:9" x14ac:dyDescent="0.25">
      <c r="A386" s="47">
        <f t="shared" si="17"/>
        <v>6</v>
      </c>
      <c r="B386" s="46" t="s">
        <v>2080</v>
      </c>
      <c r="C386" s="46">
        <v>346.93</v>
      </c>
      <c r="D386" s="46"/>
      <c r="E386" s="46"/>
      <c r="F386" s="46">
        <f t="shared" si="15"/>
        <v>346.93</v>
      </c>
      <c r="G386" s="46">
        <v>103</v>
      </c>
      <c r="H386" s="46">
        <v>7.4999999999999997E-2</v>
      </c>
      <c r="I386" s="93">
        <f t="shared" si="16"/>
        <v>2.2266739688121522E-2</v>
      </c>
    </row>
    <row r="387" spans="1:9" x14ac:dyDescent="0.25">
      <c r="A387" s="47">
        <f t="shared" si="17"/>
        <v>7</v>
      </c>
      <c r="B387" s="46" t="s">
        <v>2081</v>
      </c>
      <c r="C387" s="46">
        <v>606.20000000000005</v>
      </c>
      <c r="D387" s="46"/>
      <c r="E387" s="46">
        <v>58.3</v>
      </c>
      <c r="F387" s="46">
        <f t="shared" si="15"/>
        <v>664.5</v>
      </c>
      <c r="G387" s="46">
        <v>56.9</v>
      </c>
      <c r="H387" s="46">
        <v>7.4999999999999997E-2</v>
      </c>
      <c r="I387" s="93">
        <f t="shared" si="16"/>
        <v>6.4221218961625281E-3</v>
      </c>
    </row>
    <row r="388" spans="1:9" x14ac:dyDescent="0.25">
      <c r="A388" s="47">
        <f t="shared" si="17"/>
        <v>8</v>
      </c>
      <c r="B388" s="46" t="s">
        <v>2082</v>
      </c>
      <c r="C388" s="46">
        <v>434.3</v>
      </c>
      <c r="D388" s="46"/>
      <c r="E388" s="46"/>
      <c r="F388" s="46">
        <f t="shared" si="15"/>
        <v>434.3</v>
      </c>
      <c r="G388" s="46">
        <v>38.700000000000003</v>
      </c>
      <c r="H388" s="46">
        <v>7.4999999999999997E-2</v>
      </c>
      <c r="I388" s="93">
        <f t="shared" si="16"/>
        <v>6.6831683168316839E-3</v>
      </c>
    </row>
    <row r="389" spans="1:9" x14ac:dyDescent="0.25">
      <c r="A389" s="47">
        <f t="shared" si="17"/>
        <v>9</v>
      </c>
      <c r="B389" s="46" t="s">
        <v>2083</v>
      </c>
      <c r="C389" s="46">
        <v>613.4</v>
      </c>
      <c r="D389" s="46"/>
      <c r="E389" s="46">
        <v>29</v>
      </c>
      <c r="F389" s="46">
        <f t="shared" si="15"/>
        <v>642.4</v>
      </c>
      <c r="G389" s="46">
        <v>57.7</v>
      </c>
      <c r="H389" s="46">
        <v>7.4999999999999997E-2</v>
      </c>
      <c r="I389" s="93">
        <f t="shared" si="16"/>
        <v>6.7364570361145701E-3</v>
      </c>
    </row>
    <row r="390" spans="1:9" x14ac:dyDescent="0.25">
      <c r="A390" s="47">
        <f t="shared" si="17"/>
        <v>10</v>
      </c>
      <c r="B390" s="46" t="s">
        <v>2084</v>
      </c>
      <c r="C390" s="46">
        <v>237.3</v>
      </c>
      <c r="D390" s="46"/>
      <c r="E390" s="46"/>
      <c r="F390" s="46">
        <f t="shared" si="15"/>
        <v>237.3</v>
      </c>
      <c r="G390" s="46">
        <v>26.2</v>
      </c>
      <c r="H390" s="46">
        <v>7.4999999999999997E-2</v>
      </c>
      <c r="I390" s="93">
        <f t="shared" si="16"/>
        <v>8.2806573957016419E-3</v>
      </c>
    </row>
    <row r="391" spans="1:9" x14ac:dyDescent="0.25">
      <c r="A391" s="47">
        <f t="shared" si="17"/>
        <v>11</v>
      </c>
      <c r="B391" s="46" t="s">
        <v>2085</v>
      </c>
      <c r="C391" s="46">
        <v>662.7</v>
      </c>
      <c r="D391" s="46"/>
      <c r="E391" s="46">
        <v>66.400000000000006</v>
      </c>
      <c r="F391" s="46">
        <f t="shared" si="15"/>
        <v>729.1</v>
      </c>
      <c r="G391" s="46">
        <v>99.81</v>
      </c>
      <c r="H391" s="46">
        <v>7.4999999999999997E-2</v>
      </c>
      <c r="I391" s="93">
        <f t="shared" si="16"/>
        <v>1.0267110135783842E-2</v>
      </c>
    </row>
    <row r="392" spans="1:9" x14ac:dyDescent="0.25">
      <c r="A392" s="47">
        <f t="shared" si="17"/>
        <v>12</v>
      </c>
      <c r="B392" s="46" t="s">
        <v>2087</v>
      </c>
      <c r="C392" s="46">
        <v>660.2</v>
      </c>
      <c r="D392" s="46"/>
      <c r="E392" s="46"/>
      <c r="F392" s="46">
        <f t="shared" si="15"/>
        <v>660.2</v>
      </c>
      <c r="G392" s="46">
        <v>61.9</v>
      </c>
      <c r="H392" s="46">
        <v>7.4999999999999997E-2</v>
      </c>
      <c r="I392" s="93">
        <f t="shared" si="16"/>
        <v>7.0319600121175399E-3</v>
      </c>
    </row>
    <row r="393" spans="1:9" x14ac:dyDescent="0.25">
      <c r="A393" s="47">
        <f t="shared" si="17"/>
        <v>13</v>
      </c>
      <c r="B393" s="46" t="s">
        <v>2088</v>
      </c>
      <c r="C393" s="46">
        <v>523.9</v>
      </c>
      <c r="D393" s="46"/>
      <c r="E393" s="46"/>
      <c r="F393" s="46">
        <f t="shared" si="15"/>
        <v>523.9</v>
      </c>
      <c r="G393" s="46">
        <v>55.26</v>
      </c>
      <c r="H393" s="46">
        <v>7.4999999999999997E-2</v>
      </c>
      <c r="I393" s="93">
        <f t="shared" si="16"/>
        <v>7.9108608513075006E-3</v>
      </c>
    </row>
    <row r="394" spans="1:9" x14ac:dyDescent="0.25">
      <c r="A394" s="47">
        <f t="shared" si="17"/>
        <v>14</v>
      </c>
      <c r="B394" s="46" t="s">
        <v>2089</v>
      </c>
      <c r="C394" s="46">
        <v>529.29999999999995</v>
      </c>
      <c r="D394" s="46">
        <v>23.9</v>
      </c>
      <c r="E394" s="46"/>
      <c r="F394" s="46">
        <f t="shared" si="15"/>
        <v>553.19999999999993</v>
      </c>
      <c r="G394" s="46">
        <v>58.3</v>
      </c>
      <c r="H394" s="46">
        <v>7.4999999999999997E-2</v>
      </c>
      <c r="I394" s="93">
        <f t="shared" si="16"/>
        <v>7.9040130151843812E-3</v>
      </c>
    </row>
    <row r="395" spans="1:9" x14ac:dyDescent="0.25">
      <c r="A395" s="47">
        <f t="shared" si="17"/>
        <v>15</v>
      </c>
      <c r="B395" s="46" t="s">
        <v>2090</v>
      </c>
      <c r="C395" s="46">
        <v>533.79999999999995</v>
      </c>
      <c r="D395" s="46"/>
      <c r="E395" s="46"/>
      <c r="F395" s="46">
        <f t="shared" si="15"/>
        <v>533.79999999999995</v>
      </c>
      <c r="G395" s="46">
        <v>47.62</v>
      </c>
      <c r="H395" s="46">
        <v>7.4999999999999997E-2</v>
      </c>
      <c r="I395" s="93">
        <f t="shared" si="16"/>
        <v>6.6907081303859131E-3</v>
      </c>
    </row>
    <row r="396" spans="1:9" x14ac:dyDescent="0.25">
      <c r="A396" s="47">
        <f t="shared" si="17"/>
        <v>16</v>
      </c>
      <c r="B396" s="46" t="s">
        <v>2091</v>
      </c>
      <c r="C396" s="46">
        <v>612</v>
      </c>
      <c r="D396" s="46">
        <v>49.8</v>
      </c>
      <c r="E396" s="46"/>
      <c r="F396" s="46">
        <f t="shared" si="15"/>
        <v>661.8</v>
      </c>
      <c r="G396" s="46">
        <v>85.1</v>
      </c>
      <c r="H396" s="46">
        <v>7.4999999999999997E-2</v>
      </c>
      <c r="I396" s="93">
        <f t="shared" si="16"/>
        <v>9.6441523118766994E-3</v>
      </c>
    </row>
    <row r="397" spans="1:9" x14ac:dyDescent="0.25">
      <c r="A397" s="47">
        <f t="shared" si="17"/>
        <v>17</v>
      </c>
      <c r="B397" s="46" t="s">
        <v>2092</v>
      </c>
      <c r="C397" s="46">
        <v>641.79999999999995</v>
      </c>
      <c r="D397" s="46"/>
      <c r="E397" s="46"/>
      <c r="F397" s="46">
        <f t="shared" si="15"/>
        <v>641.79999999999995</v>
      </c>
      <c r="G397" s="46">
        <v>75</v>
      </c>
      <c r="H397" s="46">
        <v>7.4999999999999997E-2</v>
      </c>
      <c r="I397" s="93">
        <f t="shared" si="16"/>
        <v>8.7644125895917739E-3</v>
      </c>
    </row>
    <row r="398" spans="1:9" x14ac:dyDescent="0.25">
      <c r="A398" s="47">
        <f t="shared" si="17"/>
        <v>18</v>
      </c>
      <c r="B398" s="46" t="s">
        <v>2093</v>
      </c>
      <c r="C398" s="46">
        <v>170.2</v>
      </c>
      <c r="D398" s="46"/>
      <c r="E398" s="46"/>
      <c r="F398" s="46">
        <f t="shared" si="15"/>
        <v>170.2</v>
      </c>
      <c r="G398" s="46">
        <v>27.7</v>
      </c>
      <c r="H398" s="46">
        <v>7.4999999999999997E-2</v>
      </c>
      <c r="I398" s="93">
        <f t="shared" si="16"/>
        <v>1.2206227967097531E-2</v>
      </c>
    </row>
    <row r="399" spans="1:9" x14ac:dyDescent="0.25">
      <c r="A399" s="47">
        <f t="shared" si="17"/>
        <v>19</v>
      </c>
      <c r="B399" s="46" t="s">
        <v>2094</v>
      </c>
      <c r="C399" s="46">
        <v>899</v>
      </c>
      <c r="D399" s="46"/>
      <c r="E399" s="46">
        <v>148.9</v>
      </c>
      <c r="F399" s="46">
        <f t="shared" si="15"/>
        <v>1047.9000000000001</v>
      </c>
      <c r="G399" s="46">
        <v>79.099999999999994</v>
      </c>
      <c r="H399" s="46">
        <v>7.4999999999999997E-2</v>
      </c>
      <c r="I399" s="93">
        <f t="shared" si="16"/>
        <v>5.6613226452905795E-3</v>
      </c>
    </row>
    <row r="400" spans="1:9" x14ac:dyDescent="0.25">
      <c r="A400" s="47">
        <f t="shared" si="17"/>
        <v>20</v>
      </c>
      <c r="B400" s="46" t="s">
        <v>2095</v>
      </c>
      <c r="C400" s="46">
        <v>463.25</v>
      </c>
      <c r="D400" s="46"/>
      <c r="E400" s="46"/>
      <c r="F400" s="46">
        <f t="shared" si="15"/>
        <v>463.25</v>
      </c>
      <c r="G400" s="46">
        <v>78.2</v>
      </c>
      <c r="H400" s="46">
        <v>7.4999999999999997E-2</v>
      </c>
      <c r="I400" s="93">
        <f t="shared" si="16"/>
        <v>1.2660550458715596E-2</v>
      </c>
    </row>
    <row r="401" spans="1:9" x14ac:dyDescent="0.25">
      <c r="A401" s="47">
        <f t="shared" si="17"/>
        <v>21</v>
      </c>
      <c r="B401" s="46" t="s">
        <v>2096</v>
      </c>
      <c r="C401" s="46">
        <v>565.20000000000005</v>
      </c>
      <c r="D401" s="46"/>
      <c r="E401" s="46"/>
      <c r="F401" s="46">
        <f t="shared" si="15"/>
        <v>565.20000000000005</v>
      </c>
      <c r="G401" s="46">
        <v>37.49</v>
      </c>
      <c r="H401" s="46">
        <v>7.4999999999999997E-2</v>
      </c>
      <c r="I401" s="93">
        <f t="shared" si="16"/>
        <v>4.9747876857749469E-3</v>
      </c>
    </row>
    <row r="402" spans="1:9" x14ac:dyDescent="0.25">
      <c r="A402" s="47">
        <f t="shared" si="17"/>
        <v>22</v>
      </c>
      <c r="B402" s="46" t="s">
        <v>2097</v>
      </c>
      <c r="C402" s="46">
        <v>482.6</v>
      </c>
      <c r="D402" s="46"/>
      <c r="E402" s="46"/>
      <c r="F402" s="46">
        <f t="shared" si="15"/>
        <v>482.6</v>
      </c>
      <c r="G402" s="46">
        <v>60.1</v>
      </c>
      <c r="H402" s="46">
        <v>7.4999999999999997E-2</v>
      </c>
      <c r="I402" s="93">
        <f t="shared" si="16"/>
        <v>9.3400331537505186E-3</v>
      </c>
    </row>
    <row r="403" spans="1:9" x14ac:dyDescent="0.25">
      <c r="A403" s="47">
        <f t="shared" si="17"/>
        <v>23</v>
      </c>
      <c r="B403" s="46" t="s">
        <v>2098</v>
      </c>
      <c r="C403" s="46">
        <v>334</v>
      </c>
      <c r="D403" s="46"/>
      <c r="E403" s="46"/>
      <c r="F403" s="46">
        <f t="shared" si="15"/>
        <v>334</v>
      </c>
      <c r="G403" s="46">
        <v>51.2</v>
      </c>
      <c r="H403" s="46">
        <v>7.4999999999999997E-2</v>
      </c>
      <c r="I403" s="93">
        <f t="shared" si="16"/>
        <v>1.1497005988023952E-2</v>
      </c>
    </row>
    <row r="404" spans="1:9" x14ac:dyDescent="0.25">
      <c r="A404" s="47">
        <f t="shared" si="17"/>
        <v>24</v>
      </c>
      <c r="B404" s="46" t="s">
        <v>2099</v>
      </c>
      <c r="C404" s="46">
        <v>579</v>
      </c>
      <c r="D404" s="46"/>
      <c r="E404" s="46"/>
      <c r="F404" s="46">
        <f t="shared" si="15"/>
        <v>579</v>
      </c>
      <c r="G404" s="46">
        <v>59.4</v>
      </c>
      <c r="H404" s="46">
        <v>7.4999999999999997E-2</v>
      </c>
      <c r="I404" s="93">
        <f t="shared" si="16"/>
        <v>7.6943005181347151E-3</v>
      </c>
    </row>
    <row r="405" spans="1:9" x14ac:dyDescent="0.25">
      <c r="A405" s="47">
        <f t="shared" si="17"/>
        <v>25</v>
      </c>
      <c r="B405" s="46" t="s">
        <v>2100</v>
      </c>
      <c r="C405" s="46">
        <v>674.3</v>
      </c>
      <c r="D405" s="46"/>
      <c r="E405" s="46"/>
      <c r="F405" s="46">
        <f t="shared" si="15"/>
        <v>674.3</v>
      </c>
      <c r="G405" s="46">
        <v>72</v>
      </c>
      <c r="H405" s="46">
        <v>7.4999999999999997E-2</v>
      </c>
      <c r="I405" s="93">
        <f t="shared" si="16"/>
        <v>8.0083049087943045E-3</v>
      </c>
    </row>
    <row r="406" spans="1:9" x14ac:dyDescent="0.25">
      <c r="A406" s="47">
        <f t="shared" si="17"/>
        <v>26</v>
      </c>
      <c r="B406" s="46" t="s">
        <v>2101</v>
      </c>
      <c r="C406" s="46">
        <v>90.6</v>
      </c>
      <c r="D406" s="46"/>
      <c r="E406" s="46"/>
      <c r="F406" s="46">
        <f t="shared" si="15"/>
        <v>90.6</v>
      </c>
      <c r="G406" s="46">
        <v>7.6</v>
      </c>
      <c r="H406" s="46">
        <v>7.4999999999999997E-2</v>
      </c>
      <c r="I406" s="93">
        <f t="shared" si="16"/>
        <v>6.2913907284768214E-3</v>
      </c>
    </row>
    <row r="407" spans="1:9" x14ac:dyDescent="0.25">
      <c r="A407" s="47">
        <f t="shared" si="17"/>
        <v>27</v>
      </c>
      <c r="B407" s="46" t="s">
        <v>2103</v>
      </c>
      <c r="C407" s="46">
        <v>267.5</v>
      </c>
      <c r="D407" s="46"/>
      <c r="E407" s="46"/>
      <c r="F407" s="46">
        <f t="shared" si="15"/>
        <v>267.5</v>
      </c>
      <c r="G407" s="46">
        <v>11.9</v>
      </c>
      <c r="H407" s="46">
        <v>7.4999999999999997E-2</v>
      </c>
      <c r="I407" s="93">
        <f t="shared" si="16"/>
        <v>3.336448598130841E-3</v>
      </c>
    </row>
    <row r="408" spans="1:9" x14ac:dyDescent="0.25">
      <c r="A408" s="47">
        <f t="shared" si="17"/>
        <v>28</v>
      </c>
      <c r="B408" s="46" t="s">
        <v>2104</v>
      </c>
      <c r="C408" s="46">
        <v>584.20000000000005</v>
      </c>
      <c r="D408" s="46"/>
      <c r="E408" s="46"/>
      <c r="F408" s="46">
        <f t="shared" si="15"/>
        <v>584.20000000000005</v>
      </c>
      <c r="G408" s="46">
        <v>39.5</v>
      </c>
      <c r="H408" s="46">
        <v>7.4999999999999997E-2</v>
      </c>
      <c r="I408" s="93">
        <f t="shared" si="16"/>
        <v>5.0710373159876749E-3</v>
      </c>
    </row>
    <row r="409" spans="1:9" x14ac:dyDescent="0.25">
      <c r="A409" s="47">
        <f t="shared" si="17"/>
        <v>29</v>
      </c>
      <c r="B409" s="46" t="s">
        <v>2105</v>
      </c>
      <c r="C409" s="46">
        <v>628.9</v>
      </c>
      <c r="D409" s="46"/>
      <c r="E409" s="46"/>
      <c r="F409" s="46">
        <f t="shared" si="15"/>
        <v>628.9</v>
      </c>
      <c r="G409" s="46">
        <v>79.599999999999994</v>
      </c>
      <c r="H409" s="46">
        <v>7.4999999999999997E-2</v>
      </c>
      <c r="I409" s="93">
        <f t="shared" si="16"/>
        <v>9.492765145492129E-3</v>
      </c>
    </row>
    <row r="410" spans="1:9" x14ac:dyDescent="0.25">
      <c r="A410" s="47">
        <f t="shared" si="17"/>
        <v>30</v>
      </c>
      <c r="B410" s="46" t="s">
        <v>2106</v>
      </c>
      <c r="C410" s="46">
        <v>409.2</v>
      </c>
      <c r="D410" s="46"/>
      <c r="E410" s="46"/>
      <c r="F410" s="46">
        <f t="shared" si="15"/>
        <v>409.2</v>
      </c>
      <c r="G410" s="46">
        <v>53.85</v>
      </c>
      <c r="H410" s="46">
        <v>7.4999999999999997E-2</v>
      </c>
      <c r="I410" s="93">
        <f t="shared" si="16"/>
        <v>9.8698680351906164E-3</v>
      </c>
    </row>
    <row r="411" spans="1:9" x14ac:dyDescent="0.25">
      <c r="A411" s="47">
        <f t="shared" si="17"/>
        <v>31</v>
      </c>
      <c r="B411" s="46" t="s">
        <v>2107</v>
      </c>
      <c r="C411" s="46">
        <v>320.60000000000002</v>
      </c>
      <c r="D411" s="46"/>
      <c r="E411" s="46"/>
      <c r="F411" s="46">
        <f t="shared" si="15"/>
        <v>320.60000000000002</v>
      </c>
      <c r="G411" s="46">
        <v>20</v>
      </c>
      <c r="H411" s="46">
        <v>7.4999999999999997E-2</v>
      </c>
      <c r="I411" s="93">
        <f t="shared" si="16"/>
        <v>4.6787273861509668E-3</v>
      </c>
    </row>
    <row r="412" spans="1:9" x14ac:dyDescent="0.25">
      <c r="A412" s="47">
        <f t="shared" si="17"/>
        <v>32</v>
      </c>
      <c r="B412" s="46" t="s">
        <v>2108</v>
      </c>
      <c r="C412" s="46">
        <v>505.8</v>
      </c>
      <c r="D412" s="46"/>
      <c r="E412" s="46"/>
      <c r="F412" s="46">
        <f t="shared" si="15"/>
        <v>505.8</v>
      </c>
      <c r="G412" s="46">
        <v>65.5</v>
      </c>
      <c r="H412" s="46">
        <v>7.4999999999999997E-2</v>
      </c>
      <c r="I412" s="93">
        <f t="shared" si="16"/>
        <v>9.7123368920521928E-3</v>
      </c>
    </row>
    <row r="413" spans="1:9" x14ac:dyDescent="0.25">
      <c r="A413" s="47">
        <f t="shared" si="17"/>
        <v>33</v>
      </c>
      <c r="B413" s="46" t="s">
        <v>2109</v>
      </c>
      <c r="C413" s="46">
        <v>482.7</v>
      </c>
      <c r="D413" s="46"/>
      <c r="E413" s="46"/>
      <c r="F413" s="46">
        <f t="shared" si="15"/>
        <v>482.7</v>
      </c>
      <c r="G413" s="46">
        <v>41.3</v>
      </c>
      <c r="H413" s="46">
        <v>7.4999999999999997E-2</v>
      </c>
      <c r="I413" s="93">
        <f t="shared" si="16"/>
        <v>6.4170292106898686E-3</v>
      </c>
    </row>
    <row r="414" spans="1:9" x14ac:dyDescent="0.25">
      <c r="A414" s="47">
        <f t="shared" si="17"/>
        <v>34</v>
      </c>
      <c r="B414" s="46" t="s">
        <v>2110</v>
      </c>
      <c r="C414" s="46">
        <v>236.2</v>
      </c>
      <c r="D414" s="46"/>
      <c r="E414" s="46"/>
      <c r="F414" s="46">
        <f t="shared" si="15"/>
        <v>236.2</v>
      </c>
      <c r="G414" s="46">
        <v>18.399999999999999</v>
      </c>
      <c r="H414" s="46">
        <v>7.4999999999999997E-2</v>
      </c>
      <c r="I414" s="93">
        <f t="shared" si="16"/>
        <v>5.8425063505503812E-3</v>
      </c>
    </row>
    <row r="415" spans="1:9" x14ac:dyDescent="0.25">
      <c r="A415" s="47">
        <f t="shared" si="17"/>
        <v>35</v>
      </c>
      <c r="B415" s="46" t="s">
        <v>2111</v>
      </c>
      <c r="C415" s="46">
        <v>412.4</v>
      </c>
      <c r="D415" s="46">
        <v>16.8</v>
      </c>
      <c r="E415" s="46"/>
      <c r="F415" s="46">
        <f t="shared" si="15"/>
        <v>429.2</v>
      </c>
      <c r="G415" s="46">
        <v>45.2</v>
      </c>
      <c r="H415" s="46">
        <v>7.4999999999999997E-2</v>
      </c>
      <c r="I415" s="93">
        <f t="shared" si="16"/>
        <v>7.8984156570363478E-3</v>
      </c>
    </row>
    <row r="416" spans="1:9" x14ac:dyDescent="0.25">
      <c r="A416" s="47">
        <f t="shared" si="17"/>
        <v>36</v>
      </c>
      <c r="B416" s="46" t="s">
        <v>2112</v>
      </c>
      <c r="C416" s="46">
        <v>551.1</v>
      </c>
      <c r="D416" s="46"/>
      <c r="E416" s="46"/>
      <c r="F416" s="46">
        <f t="shared" si="15"/>
        <v>551.1</v>
      </c>
      <c r="G416" s="46">
        <v>32.1</v>
      </c>
      <c r="H416" s="46">
        <v>7.4999999999999997E-2</v>
      </c>
      <c r="I416" s="93">
        <f t="shared" si="16"/>
        <v>4.3685356559608054E-3</v>
      </c>
    </row>
    <row r="417" spans="1:9" x14ac:dyDescent="0.25">
      <c r="A417" s="47">
        <f t="shared" si="17"/>
        <v>37</v>
      </c>
      <c r="B417" s="46" t="s">
        <v>2113</v>
      </c>
      <c r="C417" s="46">
        <v>129.1</v>
      </c>
      <c r="D417" s="46">
        <v>13.6</v>
      </c>
      <c r="E417" s="46"/>
      <c r="F417" s="46">
        <f t="shared" si="15"/>
        <v>142.69999999999999</v>
      </c>
      <c r="G417" s="46">
        <v>65.2</v>
      </c>
      <c r="H417" s="46">
        <v>7.4999999999999997E-2</v>
      </c>
      <c r="I417" s="93">
        <f t="shared" si="16"/>
        <v>3.42676944639103E-2</v>
      </c>
    </row>
    <row r="418" spans="1:9" x14ac:dyDescent="0.25">
      <c r="A418" s="47">
        <f t="shared" si="17"/>
        <v>38</v>
      </c>
      <c r="B418" s="46" t="s">
        <v>2114</v>
      </c>
      <c r="C418" s="46">
        <v>508.7</v>
      </c>
      <c r="D418" s="46"/>
      <c r="E418" s="46"/>
      <c r="F418" s="46">
        <f t="shared" si="15"/>
        <v>508.7</v>
      </c>
      <c r="G418" s="46">
        <v>42.6</v>
      </c>
      <c r="H418" s="46">
        <v>7.4999999999999997E-2</v>
      </c>
      <c r="I418" s="93">
        <f t="shared" si="16"/>
        <v>6.2807155494397481E-3</v>
      </c>
    </row>
    <row r="419" spans="1:9" x14ac:dyDescent="0.25">
      <c r="A419" s="47">
        <f t="shared" si="17"/>
        <v>39</v>
      </c>
      <c r="B419" s="46" t="s">
        <v>2115</v>
      </c>
      <c r="C419" s="46">
        <v>172.3</v>
      </c>
      <c r="D419" s="46"/>
      <c r="E419" s="46">
        <v>54.6</v>
      </c>
      <c r="F419" s="46">
        <f t="shared" si="15"/>
        <v>226.9</v>
      </c>
      <c r="G419" s="46">
        <v>36.299999999999997</v>
      </c>
      <c r="H419" s="46">
        <v>7.4999999999999997E-2</v>
      </c>
      <c r="I419" s="93">
        <f t="shared" si="16"/>
        <v>1.1998677831643894E-2</v>
      </c>
    </row>
    <row r="420" spans="1:9" ht="13" x14ac:dyDescent="0.3">
      <c r="A420" s="47">
        <f t="shared" si="17"/>
        <v>40</v>
      </c>
      <c r="B420" s="46" t="s">
        <v>2116</v>
      </c>
      <c r="C420" s="19">
        <v>355.6</v>
      </c>
      <c r="D420" s="19"/>
      <c r="E420" s="19"/>
      <c r="F420" s="46">
        <f t="shared" si="15"/>
        <v>355.6</v>
      </c>
      <c r="G420" s="46">
        <v>47.4</v>
      </c>
      <c r="H420" s="46">
        <v>7.4999999999999997E-2</v>
      </c>
      <c r="I420" s="93">
        <f t="shared" si="16"/>
        <v>9.9971878515185582E-3</v>
      </c>
    </row>
    <row r="421" spans="1:9" x14ac:dyDescent="0.25">
      <c r="A421" s="47">
        <f t="shared" si="17"/>
        <v>41</v>
      </c>
      <c r="B421" s="46" t="s">
        <v>2117</v>
      </c>
      <c r="C421" s="46">
        <v>42.8</v>
      </c>
      <c r="D421" s="46"/>
      <c r="E421" s="46"/>
      <c r="F421" s="46">
        <f t="shared" si="15"/>
        <v>42.8</v>
      </c>
      <c r="G421" s="46">
        <v>0</v>
      </c>
      <c r="H421" s="46">
        <v>7.4999999999999997E-2</v>
      </c>
      <c r="I421" s="93">
        <f t="shared" si="16"/>
        <v>0</v>
      </c>
    </row>
    <row r="422" spans="1:9" x14ac:dyDescent="0.25">
      <c r="A422" s="47">
        <f t="shared" si="17"/>
        <v>42</v>
      </c>
      <c r="B422" s="46" t="s">
        <v>2118</v>
      </c>
      <c r="C422" s="46">
        <v>504</v>
      </c>
      <c r="D422" s="46">
        <v>50</v>
      </c>
      <c r="E422" s="46">
        <v>35.1</v>
      </c>
      <c r="F422" s="46">
        <f t="shared" si="15"/>
        <v>589.1</v>
      </c>
      <c r="G422" s="46">
        <v>42.7</v>
      </c>
      <c r="H422" s="46">
        <v>7.4999999999999997E-2</v>
      </c>
      <c r="I422" s="93">
        <f t="shared" si="16"/>
        <v>5.4362586997114245E-3</v>
      </c>
    </row>
    <row r="423" spans="1:9" x14ac:dyDescent="0.25">
      <c r="A423" s="47">
        <f t="shared" si="17"/>
        <v>43</v>
      </c>
      <c r="B423" s="46" t="s">
        <v>2119</v>
      </c>
      <c r="C423" s="46">
        <v>729.9</v>
      </c>
      <c r="D423" s="46">
        <v>32.700000000000003</v>
      </c>
      <c r="E423" s="46"/>
      <c r="F423" s="46">
        <f t="shared" si="15"/>
        <v>762.6</v>
      </c>
      <c r="G423" s="46">
        <v>90.6</v>
      </c>
      <c r="H423" s="46">
        <v>7.4999999999999997E-2</v>
      </c>
      <c r="I423" s="93">
        <f t="shared" si="16"/>
        <v>8.9103068450039329E-3</v>
      </c>
    </row>
    <row r="424" spans="1:9" x14ac:dyDescent="0.25">
      <c r="A424" s="47">
        <f t="shared" si="17"/>
        <v>44</v>
      </c>
      <c r="B424" s="46" t="s">
        <v>2120</v>
      </c>
      <c r="C424" s="46">
        <v>851.12</v>
      </c>
      <c r="D424" s="46"/>
      <c r="E424" s="46"/>
      <c r="F424" s="46">
        <f t="shared" si="15"/>
        <v>851.12</v>
      </c>
      <c r="G424" s="46">
        <v>64.95</v>
      </c>
      <c r="H424" s="46">
        <v>7.4999999999999997E-2</v>
      </c>
      <c r="I424" s="93">
        <f t="shared" si="16"/>
        <v>5.7233410094933729E-3</v>
      </c>
    </row>
    <row r="425" spans="1:9" x14ac:dyDescent="0.25">
      <c r="A425" s="47">
        <f t="shared" si="17"/>
        <v>45</v>
      </c>
      <c r="B425" s="46" t="s">
        <v>2121</v>
      </c>
      <c r="C425" s="46">
        <v>650.29999999999995</v>
      </c>
      <c r="D425" s="46">
        <v>180</v>
      </c>
      <c r="E425" s="46"/>
      <c r="F425" s="46">
        <f t="shared" si="15"/>
        <v>830.3</v>
      </c>
      <c r="G425" s="46">
        <v>67.8</v>
      </c>
      <c r="H425" s="46">
        <v>7.4999999999999997E-2</v>
      </c>
      <c r="I425" s="93">
        <f t="shared" si="16"/>
        <v>6.1242924244249066E-3</v>
      </c>
    </row>
    <row r="426" spans="1:9" x14ac:dyDescent="0.25">
      <c r="A426" s="47">
        <f t="shared" si="17"/>
        <v>46</v>
      </c>
      <c r="B426" s="46" t="s">
        <v>2122</v>
      </c>
      <c r="C426" s="46">
        <v>1204.45</v>
      </c>
      <c r="D426" s="46">
        <v>254.7</v>
      </c>
      <c r="E426" s="46"/>
      <c r="F426" s="46">
        <f t="shared" si="15"/>
        <v>1459.15</v>
      </c>
      <c r="G426" s="46">
        <v>126.82</v>
      </c>
      <c r="H426" s="46">
        <v>7.4999999999999997E-2</v>
      </c>
      <c r="I426" s="93">
        <f t="shared" si="16"/>
        <v>6.5185210567796316E-3</v>
      </c>
    </row>
    <row r="427" spans="1:9" x14ac:dyDescent="0.25">
      <c r="A427" s="47">
        <f t="shared" si="17"/>
        <v>47</v>
      </c>
      <c r="B427" s="46" t="s">
        <v>2123</v>
      </c>
      <c r="C427" s="46">
        <v>490.1</v>
      </c>
      <c r="D427" s="46"/>
      <c r="E427" s="46">
        <v>67.099999999999994</v>
      </c>
      <c r="F427" s="46">
        <f t="shared" si="15"/>
        <v>557.20000000000005</v>
      </c>
      <c r="G427" s="46">
        <v>63.7</v>
      </c>
      <c r="H427" s="46">
        <v>7.4999999999999997E-2</v>
      </c>
      <c r="I427" s="93">
        <f t="shared" si="16"/>
        <v>8.5741206030150747E-3</v>
      </c>
    </row>
    <row r="428" spans="1:9" x14ac:dyDescent="0.25">
      <c r="A428" s="47">
        <f t="shared" si="17"/>
        <v>48</v>
      </c>
      <c r="B428" s="46" t="s">
        <v>2124</v>
      </c>
      <c r="C428" s="46">
        <v>269</v>
      </c>
      <c r="D428" s="46"/>
      <c r="E428" s="46">
        <v>31.1</v>
      </c>
      <c r="F428" s="46">
        <f t="shared" si="15"/>
        <v>300.10000000000002</v>
      </c>
      <c r="G428" s="46">
        <v>33.1</v>
      </c>
      <c r="H428" s="46">
        <v>7.4999999999999997E-2</v>
      </c>
      <c r="I428" s="93">
        <f t="shared" si="16"/>
        <v>8.2722425858047302E-3</v>
      </c>
    </row>
    <row r="429" spans="1:9" x14ac:dyDescent="0.25">
      <c r="A429" s="47">
        <f t="shared" si="17"/>
        <v>49</v>
      </c>
      <c r="B429" s="46" t="s">
        <v>2125</v>
      </c>
      <c r="C429" s="46">
        <v>331.5</v>
      </c>
      <c r="D429" s="46"/>
      <c r="E429" s="46">
        <v>54</v>
      </c>
      <c r="F429" s="46">
        <f t="shared" si="15"/>
        <v>385.5</v>
      </c>
      <c r="G429" s="46">
        <v>45.8</v>
      </c>
      <c r="H429" s="46">
        <v>7.4999999999999997E-2</v>
      </c>
      <c r="I429" s="93">
        <f t="shared" si="16"/>
        <v>8.9105058365758737E-3</v>
      </c>
    </row>
    <row r="430" spans="1:9" x14ac:dyDescent="0.25">
      <c r="A430" s="47">
        <f t="shared" si="17"/>
        <v>50</v>
      </c>
      <c r="B430" s="46" t="s">
        <v>2126</v>
      </c>
      <c r="C430" s="46">
        <v>504</v>
      </c>
      <c r="D430" s="46"/>
      <c r="E430" s="46">
        <v>46.5</v>
      </c>
      <c r="F430" s="46">
        <f t="shared" si="15"/>
        <v>550.5</v>
      </c>
      <c r="G430" s="46">
        <v>32.700000000000003</v>
      </c>
      <c r="H430" s="46">
        <v>7.4999999999999997E-2</v>
      </c>
      <c r="I430" s="93">
        <f t="shared" si="16"/>
        <v>4.4550408719346048E-3</v>
      </c>
    </row>
    <row r="431" spans="1:9" x14ac:dyDescent="0.25">
      <c r="A431" s="47">
        <f t="shared" si="17"/>
        <v>51</v>
      </c>
      <c r="B431" s="46" t="s">
        <v>2127</v>
      </c>
      <c r="C431" s="46">
        <v>529.5</v>
      </c>
      <c r="D431" s="46"/>
      <c r="E431" s="46">
        <v>43</v>
      </c>
      <c r="F431" s="46">
        <f t="shared" si="15"/>
        <v>572.5</v>
      </c>
      <c r="G431" s="46">
        <v>36.700000000000003</v>
      </c>
      <c r="H431" s="46">
        <v>7.4999999999999997E-2</v>
      </c>
      <c r="I431" s="93">
        <f t="shared" si="16"/>
        <v>4.8078602620087339E-3</v>
      </c>
    </row>
    <row r="432" spans="1:9" x14ac:dyDescent="0.25">
      <c r="A432" s="47">
        <f t="shared" si="17"/>
        <v>52</v>
      </c>
      <c r="B432" s="46" t="s">
        <v>2128</v>
      </c>
      <c r="C432" s="46">
        <v>964.1</v>
      </c>
      <c r="D432" s="46"/>
      <c r="E432" s="46">
        <v>72.3</v>
      </c>
      <c r="F432" s="46">
        <f t="shared" si="15"/>
        <v>1036.4000000000001</v>
      </c>
      <c r="G432" s="46">
        <v>0</v>
      </c>
      <c r="H432" s="46">
        <v>7.4999999999999997E-2</v>
      </c>
      <c r="I432" s="93">
        <f t="shared" si="16"/>
        <v>0</v>
      </c>
    </row>
    <row r="433" spans="1:9" x14ac:dyDescent="0.25">
      <c r="A433" s="47">
        <f t="shared" si="17"/>
        <v>53</v>
      </c>
      <c r="B433" s="46" t="s">
        <v>2129</v>
      </c>
      <c r="C433" s="46">
        <v>472.5</v>
      </c>
      <c r="D433" s="46"/>
      <c r="E433" s="46">
        <v>96.5</v>
      </c>
      <c r="F433" s="46">
        <f t="shared" si="15"/>
        <v>569</v>
      </c>
      <c r="G433" s="46">
        <v>38.700000000000003</v>
      </c>
      <c r="H433" s="46">
        <v>7.4999999999999997E-2</v>
      </c>
      <c r="I433" s="93">
        <f t="shared" si="16"/>
        <v>5.1010544815465733E-3</v>
      </c>
    </row>
    <row r="434" spans="1:9" x14ac:dyDescent="0.25">
      <c r="A434" s="47">
        <f t="shared" si="17"/>
        <v>54</v>
      </c>
      <c r="B434" s="46" t="s">
        <v>2130</v>
      </c>
      <c r="C434" s="46">
        <v>219</v>
      </c>
      <c r="D434" s="46"/>
      <c r="E434" s="46"/>
      <c r="F434" s="46">
        <f t="shared" si="15"/>
        <v>219</v>
      </c>
      <c r="G434" s="46">
        <v>28.98</v>
      </c>
      <c r="H434" s="46">
        <v>7.4999999999999997E-2</v>
      </c>
      <c r="I434" s="93">
        <f t="shared" si="16"/>
        <v>9.924657534246574E-3</v>
      </c>
    </row>
    <row r="435" spans="1:9" x14ac:dyDescent="0.25">
      <c r="A435" s="47">
        <f t="shared" si="17"/>
        <v>55</v>
      </c>
      <c r="B435" s="46" t="s">
        <v>2131</v>
      </c>
      <c r="C435" s="46">
        <v>361.4</v>
      </c>
      <c r="D435" s="46"/>
      <c r="E435" s="46"/>
      <c r="F435" s="46">
        <f t="shared" si="15"/>
        <v>361.4</v>
      </c>
      <c r="G435" s="46">
        <v>33.200000000000003</v>
      </c>
      <c r="H435" s="46">
        <v>7.4999999999999997E-2</v>
      </c>
      <c r="I435" s="93">
        <f t="shared" si="16"/>
        <v>6.889872717210848E-3</v>
      </c>
    </row>
    <row r="436" spans="1:9" x14ac:dyDescent="0.25">
      <c r="A436" s="47">
        <f t="shared" si="17"/>
        <v>56</v>
      </c>
      <c r="B436" s="46" t="s">
        <v>2132</v>
      </c>
      <c r="C436" s="46">
        <v>325.7</v>
      </c>
      <c r="D436" s="46"/>
      <c r="E436" s="46">
        <v>17.7</v>
      </c>
      <c r="F436" s="46">
        <f t="shared" si="15"/>
        <v>343.4</v>
      </c>
      <c r="G436" s="46">
        <v>26.4</v>
      </c>
      <c r="H436" s="46">
        <v>7.4999999999999997E-2</v>
      </c>
      <c r="I436" s="93">
        <f t="shared" si="16"/>
        <v>5.7658707047175302E-3</v>
      </c>
    </row>
    <row r="437" spans="1:9" x14ac:dyDescent="0.25">
      <c r="A437" s="47">
        <f t="shared" si="17"/>
        <v>57</v>
      </c>
      <c r="B437" s="46" t="s">
        <v>2133</v>
      </c>
      <c r="C437" s="46">
        <v>398.4</v>
      </c>
      <c r="D437" s="46"/>
      <c r="E437" s="46">
        <v>80.599999999999994</v>
      </c>
      <c r="F437" s="46">
        <f t="shared" si="15"/>
        <v>479</v>
      </c>
      <c r="G437" s="46">
        <v>49</v>
      </c>
      <c r="H437" s="46">
        <v>7.4999999999999997E-2</v>
      </c>
      <c r="I437" s="93">
        <f t="shared" si="16"/>
        <v>7.6722338204592896E-3</v>
      </c>
    </row>
    <row r="438" spans="1:9" x14ac:dyDescent="0.25">
      <c r="A438" s="47">
        <f t="shared" si="17"/>
        <v>58</v>
      </c>
      <c r="B438" s="46" t="s">
        <v>2134</v>
      </c>
      <c r="C438" s="46">
        <v>675.5</v>
      </c>
      <c r="D438" s="46"/>
      <c r="E438" s="46"/>
      <c r="F438" s="46">
        <f t="shared" si="15"/>
        <v>675.5</v>
      </c>
      <c r="G438" s="46">
        <v>60.3</v>
      </c>
      <c r="H438" s="46">
        <v>7.4999999999999997E-2</v>
      </c>
      <c r="I438" s="93">
        <f t="shared" si="16"/>
        <v>6.6950407105847518E-3</v>
      </c>
    </row>
    <row r="439" spans="1:9" x14ac:dyDescent="0.25">
      <c r="A439" s="47">
        <f t="shared" si="17"/>
        <v>59</v>
      </c>
      <c r="B439" s="46" t="s">
        <v>2135</v>
      </c>
      <c r="C439" s="46">
        <v>1644.9</v>
      </c>
      <c r="D439" s="46">
        <v>102.4</v>
      </c>
      <c r="E439" s="46">
        <v>88.7</v>
      </c>
      <c r="F439" s="46">
        <f t="shared" si="15"/>
        <v>1836.0000000000002</v>
      </c>
      <c r="G439" s="46">
        <v>36.5</v>
      </c>
      <c r="H439" s="46">
        <v>7.4999999999999997E-2</v>
      </c>
      <c r="I439" s="93">
        <f t="shared" si="16"/>
        <v>1.4910130718954245E-3</v>
      </c>
    </row>
    <row r="440" spans="1:9" x14ac:dyDescent="0.25">
      <c r="A440" s="47">
        <f t="shared" si="17"/>
        <v>60</v>
      </c>
      <c r="B440" s="46" t="s">
        <v>652</v>
      </c>
      <c r="C440" s="46">
        <v>640.29999999999995</v>
      </c>
      <c r="D440" s="46">
        <v>45.5</v>
      </c>
      <c r="E440" s="46"/>
      <c r="F440" s="46">
        <f t="shared" ref="F440:F502" si="18">C440+D440+E440</f>
        <v>685.8</v>
      </c>
      <c r="G440" s="46">
        <v>42.2</v>
      </c>
      <c r="H440" s="46">
        <v>7.4999999999999997E-2</v>
      </c>
      <c r="I440" s="93">
        <f t="shared" ref="I440:I501" si="19">(G440*H440)/F440</f>
        <v>4.6150481189851274E-3</v>
      </c>
    </row>
    <row r="441" spans="1:9" x14ac:dyDescent="0.25">
      <c r="A441" s="47">
        <f t="shared" si="17"/>
        <v>61</v>
      </c>
      <c r="B441" s="46" t="s">
        <v>653</v>
      </c>
      <c r="C441" s="46">
        <v>484.9</v>
      </c>
      <c r="D441" s="46">
        <v>39.799999999999997</v>
      </c>
      <c r="E441" s="46"/>
      <c r="F441" s="46">
        <f t="shared" si="18"/>
        <v>524.69999999999993</v>
      </c>
      <c r="G441" s="46">
        <v>43.7</v>
      </c>
      <c r="H441" s="46">
        <v>7.4999999999999997E-2</v>
      </c>
      <c r="I441" s="93">
        <f t="shared" si="19"/>
        <v>6.2464265294453983E-3</v>
      </c>
    </row>
    <row r="442" spans="1:9" x14ac:dyDescent="0.25">
      <c r="A442" s="47">
        <f t="shared" si="17"/>
        <v>62</v>
      </c>
      <c r="B442" s="46" t="s">
        <v>654</v>
      </c>
      <c r="C442" s="46">
        <v>642.79999999999995</v>
      </c>
      <c r="D442" s="46"/>
      <c r="E442" s="46"/>
      <c r="F442" s="46">
        <f t="shared" si="18"/>
        <v>642.79999999999995</v>
      </c>
      <c r="G442" s="46">
        <v>63</v>
      </c>
      <c r="H442" s="46">
        <v>7.4999999999999997E-2</v>
      </c>
      <c r="I442" s="93">
        <f t="shared" si="19"/>
        <v>7.3506533914125703E-3</v>
      </c>
    </row>
    <row r="443" spans="1:9" x14ac:dyDescent="0.25">
      <c r="A443" s="47">
        <f t="shared" si="17"/>
        <v>63</v>
      </c>
      <c r="B443" s="46" t="s">
        <v>655</v>
      </c>
      <c r="C443" s="46">
        <v>637.20000000000005</v>
      </c>
      <c r="D443" s="46"/>
      <c r="E443" s="46"/>
      <c r="F443" s="46">
        <f t="shared" si="18"/>
        <v>637.20000000000005</v>
      </c>
      <c r="G443" s="46">
        <v>53.2</v>
      </c>
      <c r="H443" s="46">
        <v>7.4999999999999997E-2</v>
      </c>
      <c r="I443" s="93">
        <f t="shared" si="19"/>
        <v>6.2617702448210921E-3</v>
      </c>
    </row>
    <row r="444" spans="1:9" x14ac:dyDescent="0.25">
      <c r="A444" s="47">
        <f t="shared" si="17"/>
        <v>64</v>
      </c>
      <c r="B444" s="46" t="s">
        <v>656</v>
      </c>
      <c r="C444" s="46">
        <v>453.2</v>
      </c>
      <c r="D444" s="46"/>
      <c r="E444" s="46"/>
      <c r="F444" s="46">
        <f t="shared" si="18"/>
        <v>453.2</v>
      </c>
      <c r="G444" s="46">
        <v>44.4</v>
      </c>
      <c r="H444" s="46">
        <v>7.4999999999999997E-2</v>
      </c>
      <c r="I444" s="93">
        <f t="shared" si="19"/>
        <v>7.3477493380405996E-3</v>
      </c>
    </row>
    <row r="445" spans="1:9" x14ac:dyDescent="0.25">
      <c r="A445" s="47">
        <f t="shared" si="17"/>
        <v>65</v>
      </c>
      <c r="B445" s="46" t="s">
        <v>657</v>
      </c>
      <c r="C445" s="46">
        <v>771.5</v>
      </c>
      <c r="D445" s="46">
        <v>16.600000000000001</v>
      </c>
      <c r="E445" s="46"/>
      <c r="F445" s="46">
        <f t="shared" si="18"/>
        <v>788.1</v>
      </c>
      <c r="G445" s="46">
        <v>66.8</v>
      </c>
      <c r="H445" s="46">
        <v>7.4999999999999997E-2</v>
      </c>
      <c r="I445" s="93">
        <f t="shared" si="19"/>
        <v>6.3570612866387507E-3</v>
      </c>
    </row>
    <row r="446" spans="1:9" x14ac:dyDescent="0.25">
      <c r="A446" s="47">
        <f t="shared" si="17"/>
        <v>66</v>
      </c>
      <c r="B446" s="46" t="s">
        <v>658</v>
      </c>
      <c r="C446" s="46">
        <v>1131.7</v>
      </c>
      <c r="D446" s="46"/>
      <c r="E446" s="46">
        <v>24.6</v>
      </c>
      <c r="F446" s="46">
        <f t="shared" si="18"/>
        <v>1156.3</v>
      </c>
      <c r="G446" s="46">
        <v>100.8</v>
      </c>
      <c r="H446" s="46">
        <v>7.4999999999999997E-2</v>
      </c>
      <c r="I446" s="93">
        <f t="shared" si="19"/>
        <v>6.5380956499178416E-3</v>
      </c>
    </row>
    <row r="447" spans="1:9" x14ac:dyDescent="0.25">
      <c r="A447" s="47">
        <f t="shared" ref="A447:A509" si="20">1+A446</f>
        <v>67</v>
      </c>
      <c r="B447" s="46" t="s">
        <v>659</v>
      </c>
      <c r="C447" s="46">
        <v>534.6</v>
      </c>
      <c r="D447" s="46"/>
      <c r="E447" s="46"/>
      <c r="F447" s="46">
        <f t="shared" si="18"/>
        <v>534.6</v>
      </c>
      <c r="G447" s="46">
        <v>44.7</v>
      </c>
      <c r="H447" s="46">
        <v>7.4999999999999997E-2</v>
      </c>
      <c r="I447" s="93">
        <f t="shared" si="19"/>
        <v>6.2710437710437709E-3</v>
      </c>
    </row>
    <row r="448" spans="1:9" x14ac:dyDescent="0.25">
      <c r="A448" s="47">
        <f t="shared" si="20"/>
        <v>68</v>
      </c>
      <c r="B448" s="46" t="s">
        <v>660</v>
      </c>
      <c r="C448" s="46">
        <v>640.5</v>
      </c>
      <c r="D448" s="46"/>
      <c r="E448" s="46"/>
      <c r="F448" s="46">
        <f t="shared" si="18"/>
        <v>640.5</v>
      </c>
      <c r="G448" s="46">
        <v>59.4</v>
      </c>
      <c r="H448" s="46">
        <v>7.4999999999999997E-2</v>
      </c>
      <c r="I448" s="93">
        <f t="shared" si="19"/>
        <v>6.9555035128805618E-3</v>
      </c>
    </row>
    <row r="449" spans="1:9" x14ac:dyDescent="0.25">
      <c r="A449" s="47">
        <f t="shared" si="20"/>
        <v>69</v>
      </c>
      <c r="B449" s="46" t="s">
        <v>661</v>
      </c>
      <c r="C449" s="46">
        <v>679.9</v>
      </c>
      <c r="D449" s="46">
        <v>100.6</v>
      </c>
      <c r="E449" s="46"/>
      <c r="F449" s="46">
        <f t="shared" si="18"/>
        <v>780.5</v>
      </c>
      <c r="G449" s="46">
        <v>50.4</v>
      </c>
      <c r="H449" s="46">
        <v>7.4999999999999997E-2</v>
      </c>
      <c r="I449" s="93">
        <f t="shared" si="19"/>
        <v>4.8430493273542595E-3</v>
      </c>
    </row>
    <row r="450" spans="1:9" x14ac:dyDescent="0.25">
      <c r="A450" s="47">
        <f t="shared" si="20"/>
        <v>70</v>
      </c>
      <c r="B450" s="46" t="s">
        <v>662</v>
      </c>
      <c r="C450" s="46">
        <v>708.5</v>
      </c>
      <c r="D450" s="46"/>
      <c r="E450" s="46"/>
      <c r="F450" s="46">
        <f t="shared" si="18"/>
        <v>708.5</v>
      </c>
      <c r="G450" s="46">
        <v>49.8</v>
      </c>
      <c r="H450" s="46">
        <v>7.4999999999999997E-2</v>
      </c>
      <c r="I450" s="93">
        <f t="shared" si="19"/>
        <v>5.2717007762879313E-3</v>
      </c>
    </row>
    <row r="451" spans="1:9" x14ac:dyDescent="0.25">
      <c r="A451" s="47">
        <f t="shared" si="20"/>
        <v>71</v>
      </c>
      <c r="B451" s="46" t="s">
        <v>663</v>
      </c>
      <c r="C451" s="46">
        <v>959</v>
      </c>
      <c r="D451" s="46"/>
      <c r="E451" s="46"/>
      <c r="F451" s="46">
        <f t="shared" si="18"/>
        <v>959</v>
      </c>
      <c r="G451" s="46">
        <v>56.3</v>
      </c>
      <c r="H451" s="46">
        <v>7.4999999999999997E-2</v>
      </c>
      <c r="I451" s="93">
        <f t="shared" si="19"/>
        <v>4.4030239833159537E-3</v>
      </c>
    </row>
    <row r="452" spans="1:9" x14ac:dyDescent="0.25">
      <c r="A452" s="47">
        <f t="shared" si="20"/>
        <v>72</v>
      </c>
      <c r="B452" s="46" t="s">
        <v>664</v>
      </c>
      <c r="C452" s="46">
        <v>492.4</v>
      </c>
      <c r="D452" s="46"/>
      <c r="E452" s="46"/>
      <c r="F452" s="46">
        <f t="shared" si="18"/>
        <v>492.4</v>
      </c>
      <c r="G452" s="46">
        <v>32.200000000000003</v>
      </c>
      <c r="H452" s="46">
        <v>7.4999999999999997E-2</v>
      </c>
      <c r="I452" s="93">
        <f t="shared" si="19"/>
        <v>4.9045491470349313E-3</v>
      </c>
    </row>
    <row r="453" spans="1:9" x14ac:dyDescent="0.25">
      <c r="A453" s="47">
        <f t="shared" si="20"/>
        <v>73</v>
      </c>
      <c r="B453" s="46" t="s">
        <v>665</v>
      </c>
      <c r="C453" s="46">
        <v>287.5</v>
      </c>
      <c r="D453" s="46"/>
      <c r="E453" s="46">
        <v>44.8</v>
      </c>
      <c r="F453" s="46">
        <f t="shared" si="18"/>
        <v>332.3</v>
      </c>
      <c r="G453" s="46">
        <v>49.6</v>
      </c>
      <c r="H453" s="46">
        <v>7.4999999999999997E-2</v>
      </c>
      <c r="I453" s="93">
        <f t="shared" si="19"/>
        <v>1.1194703581101414E-2</v>
      </c>
    </row>
    <row r="454" spans="1:9" x14ac:dyDescent="0.25">
      <c r="A454" s="47">
        <f t="shared" si="20"/>
        <v>74</v>
      </c>
      <c r="B454" s="46" t="s">
        <v>666</v>
      </c>
      <c r="C454" s="46">
        <v>227.9</v>
      </c>
      <c r="D454" s="46"/>
      <c r="E454" s="46"/>
      <c r="F454" s="46">
        <f t="shared" si="18"/>
        <v>227.9</v>
      </c>
      <c r="G454" s="46">
        <v>40</v>
      </c>
      <c r="H454" s="46">
        <v>7.4999999999999997E-2</v>
      </c>
      <c r="I454" s="93">
        <f t="shared" si="19"/>
        <v>1.3163668275559455E-2</v>
      </c>
    </row>
    <row r="455" spans="1:9" x14ac:dyDescent="0.25">
      <c r="A455" s="47">
        <f t="shared" si="20"/>
        <v>75</v>
      </c>
      <c r="B455" s="46" t="s">
        <v>667</v>
      </c>
      <c r="C455" s="46">
        <v>638.54999999999995</v>
      </c>
      <c r="D455" s="46">
        <v>38.700000000000003</v>
      </c>
      <c r="E455" s="46"/>
      <c r="F455" s="46">
        <f t="shared" si="18"/>
        <v>677.25</v>
      </c>
      <c r="G455" s="46">
        <v>62.5</v>
      </c>
      <c r="H455" s="46">
        <v>7.4999999999999997E-2</v>
      </c>
      <c r="I455" s="93">
        <f t="shared" si="19"/>
        <v>6.9213732004429675E-3</v>
      </c>
    </row>
    <row r="456" spans="1:9" x14ac:dyDescent="0.25">
      <c r="A456" s="47">
        <f t="shared" si="20"/>
        <v>76</v>
      </c>
      <c r="B456" s="46" t="s">
        <v>668</v>
      </c>
      <c r="C456" s="46">
        <v>844.8</v>
      </c>
      <c r="D456" s="46">
        <v>33</v>
      </c>
      <c r="E456" s="46"/>
      <c r="F456" s="46">
        <f t="shared" si="18"/>
        <v>877.8</v>
      </c>
      <c r="G456" s="46">
        <v>55.1</v>
      </c>
      <c r="H456" s="46">
        <v>7.4999999999999997E-2</v>
      </c>
      <c r="I456" s="93">
        <f t="shared" si="19"/>
        <v>4.7077922077922085E-3</v>
      </c>
    </row>
    <row r="457" spans="1:9" x14ac:dyDescent="0.25">
      <c r="A457" s="47">
        <f t="shared" si="20"/>
        <v>77</v>
      </c>
      <c r="B457" s="46" t="s">
        <v>669</v>
      </c>
      <c r="C457" s="46">
        <v>623.70000000000005</v>
      </c>
      <c r="D457" s="46">
        <v>33.200000000000003</v>
      </c>
      <c r="E457" s="46"/>
      <c r="F457" s="46">
        <f t="shared" si="18"/>
        <v>656.90000000000009</v>
      </c>
      <c r="G457" s="46">
        <v>39.5</v>
      </c>
      <c r="H457" s="46">
        <v>7.4999999999999997E-2</v>
      </c>
      <c r="I457" s="93">
        <f t="shared" si="19"/>
        <v>4.509818846095295E-3</v>
      </c>
    </row>
    <row r="458" spans="1:9" x14ac:dyDescent="0.25">
      <c r="A458" s="47">
        <f t="shared" si="20"/>
        <v>78</v>
      </c>
      <c r="B458" s="46" t="s">
        <v>670</v>
      </c>
      <c r="C458" s="46">
        <v>572.4</v>
      </c>
      <c r="D458" s="46"/>
      <c r="E458" s="46"/>
      <c r="F458" s="46">
        <f t="shared" si="18"/>
        <v>572.4</v>
      </c>
      <c r="G458" s="46">
        <v>52.47</v>
      </c>
      <c r="H458" s="46">
        <v>7.4999999999999997E-2</v>
      </c>
      <c r="I458" s="93">
        <f t="shared" si="19"/>
        <v>6.875E-3</v>
      </c>
    </row>
    <row r="459" spans="1:9" x14ac:dyDescent="0.25">
      <c r="A459" s="47">
        <f t="shared" si="20"/>
        <v>79</v>
      </c>
      <c r="B459" s="46" t="s">
        <v>671</v>
      </c>
      <c r="C459" s="46">
        <v>678.9</v>
      </c>
      <c r="D459" s="46"/>
      <c r="E459" s="46"/>
      <c r="F459" s="46">
        <f t="shared" si="18"/>
        <v>678.9</v>
      </c>
      <c r="G459" s="46">
        <v>54.3</v>
      </c>
      <c r="H459" s="46">
        <v>7.4999999999999997E-2</v>
      </c>
      <c r="I459" s="93">
        <f t="shared" si="19"/>
        <v>5.9986743261157757E-3</v>
      </c>
    </row>
    <row r="460" spans="1:9" x14ac:dyDescent="0.25">
      <c r="A460" s="47">
        <f t="shared" si="20"/>
        <v>80</v>
      </c>
      <c r="B460" s="46" t="s">
        <v>672</v>
      </c>
      <c r="C460" s="46">
        <v>785.9</v>
      </c>
      <c r="D460" s="46"/>
      <c r="E460" s="46"/>
      <c r="F460" s="46">
        <f t="shared" si="18"/>
        <v>785.9</v>
      </c>
      <c r="G460" s="46">
        <v>26.9</v>
      </c>
      <c r="H460" s="46">
        <v>7.4999999999999997E-2</v>
      </c>
      <c r="I460" s="93">
        <f t="shared" si="19"/>
        <v>2.5671204987911945E-3</v>
      </c>
    </row>
    <row r="461" spans="1:9" x14ac:dyDescent="0.25">
      <c r="A461" s="47">
        <f t="shared" si="20"/>
        <v>81</v>
      </c>
      <c r="B461" s="46" t="s">
        <v>673</v>
      </c>
      <c r="C461" s="46">
        <v>557.20000000000005</v>
      </c>
      <c r="D461" s="46"/>
      <c r="E461" s="46"/>
      <c r="F461" s="46">
        <f t="shared" si="18"/>
        <v>557.20000000000005</v>
      </c>
      <c r="G461" s="46">
        <v>37.1</v>
      </c>
      <c r="H461" s="46">
        <v>7.4999999999999997E-2</v>
      </c>
      <c r="I461" s="93">
        <f t="shared" si="19"/>
        <v>4.9937185929648242E-3</v>
      </c>
    </row>
    <row r="462" spans="1:9" x14ac:dyDescent="0.25">
      <c r="A462" s="47">
        <f t="shared" si="20"/>
        <v>82</v>
      </c>
      <c r="B462" s="46" t="s">
        <v>674</v>
      </c>
      <c r="C462" s="46">
        <v>780.8</v>
      </c>
      <c r="D462" s="46">
        <v>45.6</v>
      </c>
      <c r="E462" s="46"/>
      <c r="F462" s="46">
        <f t="shared" si="18"/>
        <v>826.4</v>
      </c>
      <c r="G462" s="46">
        <v>45.97</v>
      </c>
      <c r="H462" s="46">
        <v>7.4999999999999997E-2</v>
      </c>
      <c r="I462" s="93">
        <f t="shared" si="19"/>
        <v>4.1720111326234268E-3</v>
      </c>
    </row>
    <row r="463" spans="1:9" x14ac:dyDescent="0.25">
      <c r="A463" s="47">
        <f t="shared" si="20"/>
        <v>83</v>
      </c>
      <c r="B463" s="46" t="s">
        <v>675</v>
      </c>
      <c r="C463" s="46">
        <v>1009.3</v>
      </c>
      <c r="D463" s="46"/>
      <c r="E463" s="46"/>
      <c r="F463" s="46">
        <f t="shared" si="18"/>
        <v>1009.3</v>
      </c>
      <c r="G463" s="46">
        <v>90.2</v>
      </c>
      <c r="H463" s="46">
        <v>7.4999999999999997E-2</v>
      </c>
      <c r="I463" s="93">
        <f t="shared" si="19"/>
        <v>6.7026652135143165E-3</v>
      </c>
    </row>
    <row r="464" spans="1:9" x14ac:dyDescent="0.25">
      <c r="A464" s="47">
        <f t="shared" si="20"/>
        <v>84</v>
      </c>
      <c r="B464" s="46" t="s">
        <v>676</v>
      </c>
      <c r="C464" s="46">
        <v>602.29999999999995</v>
      </c>
      <c r="D464" s="46"/>
      <c r="E464" s="46"/>
      <c r="F464" s="46">
        <f t="shared" si="18"/>
        <v>602.29999999999995</v>
      </c>
      <c r="G464" s="46">
        <v>44.8</v>
      </c>
      <c r="H464" s="46">
        <v>7.4999999999999997E-2</v>
      </c>
      <c r="I464" s="93">
        <f t="shared" si="19"/>
        <v>5.5786153079860536E-3</v>
      </c>
    </row>
    <row r="465" spans="1:9" x14ac:dyDescent="0.25">
      <c r="A465" s="47">
        <f t="shared" si="20"/>
        <v>85</v>
      </c>
      <c r="B465" s="46" t="s">
        <v>677</v>
      </c>
      <c r="C465" s="46">
        <v>655.4</v>
      </c>
      <c r="D465" s="46">
        <v>60.8</v>
      </c>
      <c r="E465" s="46"/>
      <c r="F465" s="46">
        <f t="shared" si="18"/>
        <v>716.19999999999993</v>
      </c>
      <c r="G465" s="46">
        <v>51.97</v>
      </c>
      <c r="H465" s="46">
        <v>7.4999999999999997E-2</v>
      </c>
      <c r="I465" s="93">
        <f t="shared" si="19"/>
        <v>5.4422647305222005E-3</v>
      </c>
    </row>
    <row r="466" spans="1:9" x14ac:dyDescent="0.25">
      <c r="A466" s="47">
        <f t="shared" si="20"/>
        <v>86</v>
      </c>
      <c r="B466" s="46" t="s">
        <v>678</v>
      </c>
      <c r="C466" s="46">
        <v>707.3</v>
      </c>
      <c r="D466" s="46"/>
      <c r="E466" s="46"/>
      <c r="F466" s="46">
        <f t="shared" si="18"/>
        <v>707.3</v>
      </c>
      <c r="G466" s="46">
        <v>75.8</v>
      </c>
      <c r="H466" s="46">
        <v>7.4999999999999997E-2</v>
      </c>
      <c r="I466" s="93">
        <f t="shared" si="19"/>
        <v>8.0376078043263108E-3</v>
      </c>
    </row>
    <row r="467" spans="1:9" x14ac:dyDescent="0.25">
      <c r="A467" s="47">
        <f t="shared" si="20"/>
        <v>87</v>
      </c>
      <c r="B467" s="46" t="s">
        <v>679</v>
      </c>
      <c r="C467" s="46">
        <v>789.4</v>
      </c>
      <c r="D467" s="46"/>
      <c r="E467" s="46"/>
      <c r="F467" s="46">
        <f t="shared" si="18"/>
        <v>789.4</v>
      </c>
      <c r="G467" s="46">
        <v>57.3</v>
      </c>
      <c r="H467" s="46">
        <v>7.4999999999999997E-2</v>
      </c>
      <c r="I467" s="93">
        <f t="shared" si="19"/>
        <v>5.4440081074233586E-3</v>
      </c>
    </row>
    <row r="468" spans="1:9" x14ac:dyDescent="0.25">
      <c r="A468" s="47">
        <f t="shared" si="20"/>
        <v>88</v>
      </c>
      <c r="B468" s="46" t="s">
        <v>680</v>
      </c>
      <c r="C468" s="46">
        <v>714.2</v>
      </c>
      <c r="D468" s="46"/>
      <c r="E468" s="46"/>
      <c r="F468" s="46">
        <f t="shared" si="18"/>
        <v>714.2</v>
      </c>
      <c r="G468" s="46">
        <v>43.4</v>
      </c>
      <c r="H468" s="46">
        <v>7.4999999999999997E-2</v>
      </c>
      <c r="I468" s="93">
        <f t="shared" si="19"/>
        <v>4.5575469056286753E-3</v>
      </c>
    </row>
    <row r="469" spans="1:9" x14ac:dyDescent="0.25">
      <c r="A469" s="47">
        <f t="shared" si="20"/>
        <v>89</v>
      </c>
      <c r="B469" s="46" t="s">
        <v>681</v>
      </c>
      <c r="C469" s="46">
        <v>713.1</v>
      </c>
      <c r="D469" s="46"/>
      <c r="E469" s="46"/>
      <c r="F469" s="46">
        <f t="shared" si="18"/>
        <v>713.1</v>
      </c>
      <c r="G469" s="46">
        <v>49.5</v>
      </c>
      <c r="H469" s="46">
        <v>7.4999999999999997E-2</v>
      </c>
      <c r="I469" s="93">
        <f t="shared" si="19"/>
        <v>5.2061421960454355E-3</v>
      </c>
    </row>
    <row r="470" spans="1:9" x14ac:dyDescent="0.25">
      <c r="A470" s="47">
        <f t="shared" si="20"/>
        <v>90</v>
      </c>
      <c r="B470" s="46" t="s">
        <v>682</v>
      </c>
      <c r="C470" s="46">
        <v>771.4</v>
      </c>
      <c r="D470" s="46">
        <v>100</v>
      </c>
      <c r="E470" s="46"/>
      <c r="F470" s="46">
        <f t="shared" si="18"/>
        <v>871.4</v>
      </c>
      <c r="G470" s="46">
        <v>53.6</v>
      </c>
      <c r="H470" s="46">
        <v>7.4999999999999997E-2</v>
      </c>
      <c r="I470" s="93">
        <f t="shared" si="19"/>
        <v>4.6132660087215968E-3</v>
      </c>
    </row>
    <row r="471" spans="1:9" x14ac:dyDescent="0.25">
      <c r="A471" s="47">
        <f t="shared" si="20"/>
        <v>91</v>
      </c>
      <c r="B471" s="46" t="s">
        <v>683</v>
      </c>
      <c r="C471" s="46">
        <v>1203.7</v>
      </c>
      <c r="D471" s="46">
        <v>132</v>
      </c>
      <c r="E471" s="46"/>
      <c r="F471" s="46">
        <f t="shared" si="18"/>
        <v>1335.7</v>
      </c>
      <c r="G471" s="46">
        <v>131.80000000000001</v>
      </c>
      <c r="H471" s="46">
        <v>7.4999999999999997E-2</v>
      </c>
      <c r="I471" s="93">
        <f t="shared" si="19"/>
        <v>7.4006139103092007E-3</v>
      </c>
    </row>
    <row r="472" spans="1:9" x14ac:dyDescent="0.25">
      <c r="A472" s="47">
        <f t="shared" si="20"/>
        <v>92</v>
      </c>
      <c r="B472" s="46" t="s">
        <v>684</v>
      </c>
      <c r="C472" s="46">
        <v>500.7</v>
      </c>
      <c r="D472" s="46"/>
      <c r="E472" s="46">
        <v>56.7</v>
      </c>
      <c r="F472" s="46">
        <f t="shared" si="18"/>
        <v>557.4</v>
      </c>
      <c r="G472" s="46">
        <v>45.1</v>
      </c>
      <c r="H472" s="46">
        <v>7.4999999999999997E-2</v>
      </c>
      <c r="I472" s="93">
        <f t="shared" si="19"/>
        <v>6.0683530678148547E-3</v>
      </c>
    </row>
    <row r="473" spans="1:9" x14ac:dyDescent="0.25">
      <c r="A473" s="47">
        <f t="shared" si="20"/>
        <v>93</v>
      </c>
      <c r="B473" s="46" t="s">
        <v>685</v>
      </c>
      <c r="C473" s="46">
        <v>476.1</v>
      </c>
      <c r="D473" s="46"/>
      <c r="E473" s="46"/>
      <c r="F473" s="46">
        <f t="shared" si="18"/>
        <v>476.1</v>
      </c>
      <c r="G473" s="46">
        <v>38.4</v>
      </c>
      <c r="H473" s="46">
        <v>7.4999999999999997E-2</v>
      </c>
      <c r="I473" s="93">
        <f t="shared" si="19"/>
        <v>6.0491493383742906E-3</v>
      </c>
    </row>
    <row r="474" spans="1:9" ht="13" x14ac:dyDescent="0.3">
      <c r="A474" s="47">
        <f t="shared" si="20"/>
        <v>94</v>
      </c>
      <c r="B474" s="21" t="s">
        <v>686</v>
      </c>
      <c r="C474" s="19">
        <v>364.5</v>
      </c>
      <c r="D474" s="19"/>
      <c r="E474" s="19">
        <v>21</v>
      </c>
      <c r="F474" s="46">
        <f t="shared" si="18"/>
        <v>385.5</v>
      </c>
      <c r="G474" s="46">
        <v>54.4</v>
      </c>
      <c r="H474" s="46">
        <v>7.4999999999999997E-2</v>
      </c>
      <c r="I474" s="93">
        <f t="shared" si="19"/>
        <v>1.0583657587548638E-2</v>
      </c>
    </row>
    <row r="475" spans="1:9" x14ac:dyDescent="0.25">
      <c r="A475" s="47">
        <f t="shared" si="20"/>
        <v>95</v>
      </c>
      <c r="B475" s="46" t="s">
        <v>687</v>
      </c>
      <c r="C475" s="46">
        <v>1235.0999999999999</v>
      </c>
      <c r="D475" s="46">
        <v>129.69999999999999</v>
      </c>
      <c r="E475" s="46"/>
      <c r="F475" s="46">
        <f t="shared" si="18"/>
        <v>1364.8</v>
      </c>
      <c r="G475" s="46">
        <v>66.5</v>
      </c>
      <c r="H475" s="46">
        <v>7.4999999999999997E-2</v>
      </c>
      <c r="I475" s="93">
        <f t="shared" si="19"/>
        <v>3.6543815943728018E-3</v>
      </c>
    </row>
    <row r="476" spans="1:9" x14ac:dyDescent="0.25">
      <c r="A476" s="47">
        <f t="shared" si="20"/>
        <v>96</v>
      </c>
      <c r="B476" s="46" t="s">
        <v>688</v>
      </c>
      <c r="C476" s="46">
        <v>283</v>
      </c>
      <c r="D476" s="46">
        <v>27.9</v>
      </c>
      <c r="E476" s="46"/>
      <c r="F476" s="46">
        <f t="shared" si="18"/>
        <v>310.89999999999998</v>
      </c>
      <c r="G476" s="46">
        <v>61.1</v>
      </c>
      <c r="H476" s="46">
        <v>7.4999999999999997E-2</v>
      </c>
      <c r="I476" s="93">
        <f t="shared" si="19"/>
        <v>1.4739466066259248E-2</v>
      </c>
    </row>
    <row r="477" spans="1:9" x14ac:dyDescent="0.25">
      <c r="A477" s="47">
        <f t="shared" si="20"/>
        <v>97</v>
      </c>
      <c r="B477" s="46" t="s">
        <v>689</v>
      </c>
      <c r="C477" s="46">
        <v>882.8</v>
      </c>
      <c r="D477" s="46"/>
      <c r="E477" s="46"/>
      <c r="F477" s="46">
        <f t="shared" si="18"/>
        <v>882.8</v>
      </c>
      <c r="G477" s="46">
        <v>81.2</v>
      </c>
      <c r="H477" s="46">
        <v>7.4999999999999997E-2</v>
      </c>
      <c r="I477" s="93">
        <f t="shared" si="19"/>
        <v>6.8985047575894883E-3</v>
      </c>
    </row>
    <row r="478" spans="1:9" x14ac:dyDescent="0.25">
      <c r="A478" s="262">
        <f t="shared" si="20"/>
        <v>98</v>
      </c>
      <c r="B478" s="46" t="s">
        <v>690</v>
      </c>
      <c r="C478" s="46">
        <v>772.9</v>
      </c>
      <c r="D478" s="46"/>
      <c r="E478" s="46"/>
      <c r="F478" s="46">
        <f t="shared" si="18"/>
        <v>772.9</v>
      </c>
      <c r="G478" s="46">
        <v>59.1</v>
      </c>
      <c r="H478" s="46">
        <v>7.4999999999999997E-2</v>
      </c>
      <c r="I478" s="93">
        <f t="shared" si="19"/>
        <v>5.7348945529822745E-3</v>
      </c>
    </row>
    <row r="479" spans="1:9" x14ac:dyDescent="0.25">
      <c r="A479" s="262">
        <f t="shared" si="20"/>
        <v>99</v>
      </c>
      <c r="B479" s="46" t="s">
        <v>691</v>
      </c>
      <c r="C479" s="46">
        <v>669.9</v>
      </c>
      <c r="D479" s="46"/>
      <c r="E479" s="46"/>
      <c r="F479" s="46">
        <f t="shared" si="18"/>
        <v>669.9</v>
      </c>
      <c r="G479" s="46">
        <v>45.8</v>
      </c>
      <c r="H479" s="46">
        <v>7.4999999999999997E-2</v>
      </c>
      <c r="I479" s="93">
        <f t="shared" si="19"/>
        <v>5.127630989699955E-3</v>
      </c>
    </row>
    <row r="480" spans="1:9" x14ac:dyDescent="0.25">
      <c r="A480" s="262">
        <f t="shared" si="20"/>
        <v>100</v>
      </c>
      <c r="B480" s="46" t="s">
        <v>692</v>
      </c>
      <c r="C480" s="46">
        <v>872.5</v>
      </c>
      <c r="D480" s="46"/>
      <c r="E480" s="46"/>
      <c r="F480" s="46">
        <f t="shared" si="18"/>
        <v>872.5</v>
      </c>
      <c r="G480" s="46">
        <v>31.3</v>
      </c>
      <c r="H480" s="46">
        <v>7.4999999999999997E-2</v>
      </c>
      <c r="I480" s="93">
        <f t="shared" si="19"/>
        <v>2.69054441260745E-3</v>
      </c>
    </row>
    <row r="481" spans="1:9" x14ac:dyDescent="0.25">
      <c r="A481" s="262">
        <f t="shared" si="20"/>
        <v>101</v>
      </c>
      <c r="B481" s="46" t="s">
        <v>693</v>
      </c>
      <c r="C481" s="46">
        <v>416.2</v>
      </c>
      <c r="D481" s="46">
        <v>126.1</v>
      </c>
      <c r="E481" s="46"/>
      <c r="F481" s="46">
        <f t="shared" si="18"/>
        <v>542.29999999999995</v>
      </c>
      <c r="G481" s="46">
        <v>47.2</v>
      </c>
      <c r="H481" s="46">
        <v>7.4999999999999997E-2</v>
      </c>
      <c r="I481" s="93">
        <f t="shared" si="19"/>
        <v>6.5277521666974002E-3</v>
      </c>
    </row>
    <row r="482" spans="1:9" ht="13" x14ac:dyDescent="0.3">
      <c r="A482" s="262">
        <f t="shared" si="20"/>
        <v>102</v>
      </c>
      <c r="B482" s="78" t="s">
        <v>1345</v>
      </c>
      <c r="C482" s="23">
        <v>735.4</v>
      </c>
      <c r="D482" s="23"/>
      <c r="E482" s="23"/>
      <c r="F482" s="46">
        <f t="shared" si="18"/>
        <v>735.4</v>
      </c>
      <c r="G482" s="78">
        <v>21.1</v>
      </c>
      <c r="H482" s="46">
        <v>7.4999999999999997E-2</v>
      </c>
      <c r="I482" s="93">
        <f t="shared" si="19"/>
        <v>2.1518901278215936E-3</v>
      </c>
    </row>
    <row r="483" spans="1:9" x14ac:dyDescent="0.25">
      <c r="A483" s="262">
        <f t="shared" si="20"/>
        <v>103</v>
      </c>
      <c r="B483" s="46" t="s">
        <v>694</v>
      </c>
      <c r="C483" s="46">
        <v>767.4</v>
      </c>
      <c r="D483" s="46">
        <v>16.7</v>
      </c>
      <c r="E483" s="46"/>
      <c r="F483" s="46">
        <f t="shared" si="18"/>
        <v>784.1</v>
      </c>
      <c r="G483" s="46">
        <v>63.9</v>
      </c>
      <c r="H483" s="46">
        <v>7.4999999999999997E-2</v>
      </c>
      <c r="I483" s="93">
        <f t="shared" si="19"/>
        <v>6.1121030480806009E-3</v>
      </c>
    </row>
    <row r="484" spans="1:9" x14ac:dyDescent="0.25">
      <c r="A484" s="262">
        <f t="shared" si="20"/>
        <v>104</v>
      </c>
      <c r="B484" s="46" t="s">
        <v>695</v>
      </c>
      <c r="C484" s="46">
        <v>495.5</v>
      </c>
      <c r="D484" s="46"/>
      <c r="E484" s="46"/>
      <c r="F484" s="46">
        <f t="shared" si="18"/>
        <v>495.5</v>
      </c>
      <c r="G484" s="46">
        <v>45.4</v>
      </c>
      <c r="H484" s="46">
        <v>7.4999999999999997E-2</v>
      </c>
      <c r="I484" s="93">
        <f t="shared" si="19"/>
        <v>6.8718466195761855E-3</v>
      </c>
    </row>
    <row r="485" spans="1:9" x14ac:dyDescent="0.25">
      <c r="A485" s="262">
        <f t="shared" si="20"/>
        <v>105</v>
      </c>
      <c r="B485" s="46" t="s">
        <v>696</v>
      </c>
      <c r="C485" s="46">
        <v>534.20000000000005</v>
      </c>
      <c r="D485" s="46">
        <v>22.3</v>
      </c>
      <c r="E485" s="46"/>
      <c r="F485" s="46">
        <f t="shared" si="18"/>
        <v>556.5</v>
      </c>
      <c r="G485" s="46">
        <v>49.8</v>
      </c>
      <c r="H485" s="46">
        <v>7.4999999999999997E-2</v>
      </c>
      <c r="I485" s="93">
        <f t="shared" si="19"/>
        <v>6.7115902964959562E-3</v>
      </c>
    </row>
    <row r="486" spans="1:9" x14ac:dyDescent="0.25">
      <c r="A486" s="262">
        <f t="shared" si="20"/>
        <v>106</v>
      </c>
      <c r="B486" s="46" t="s">
        <v>697</v>
      </c>
      <c r="C486" s="46">
        <v>758</v>
      </c>
      <c r="D486" s="46"/>
      <c r="E486" s="46"/>
      <c r="F486" s="46">
        <f t="shared" si="18"/>
        <v>758</v>
      </c>
      <c r="G486" s="46">
        <v>139.9</v>
      </c>
      <c r="H486" s="46">
        <v>7.4999999999999997E-2</v>
      </c>
      <c r="I486" s="93">
        <f t="shared" si="19"/>
        <v>1.3842348284960422E-2</v>
      </c>
    </row>
    <row r="487" spans="1:9" x14ac:dyDescent="0.25">
      <c r="A487" s="47">
        <f t="shared" si="20"/>
        <v>107</v>
      </c>
      <c r="B487" s="46" t="s">
        <v>698</v>
      </c>
      <c r="C487" s="46">
        <v>463.8</v>
      </c>
      <c r="D487" s="46">
        <v>43.7</v>
      </c>
      <c r="E487" s="46"/>
      <c r="F487" s="46">
        <f t="shared" si="18"/>
        <v>507.5</v>
      </c>
      <c r="G487" s="46">
        <v>57.2</v>
      </c>
      <c r="H487" s="46">
        <v>7.4999999999999997E-2</v>
      </c>
      <c r="I487" s="93">
        <f t="shared" si="19"/>
        <v>8.4532019704433494E-3</v>
      </c>
    </row>
    <row r="488" spans="1:9" x14ac:dyDescent="0.25">
      <c r="A488" s="47">
        <f t="shared" si="20"/>
        <v>108</v>
      </c>
      <c r="B488" s="46" t="s">
        <v>699</v>
      </c>
      <c r="C488" s="46">
        <v>564</v>
      </c>
      <c r="D488" s="46"/>
      <c r="E488" s="46"/>
      <c r="F488" s="46">
        <f t="shared" si="18"/>
        <v>564</v>
      </c>
      <c r="G488" s="46">
        <v>94.8</v>
      </c>
      <c r="H488" s="46">
        <v>7.4999999999999997E-2</v>
      </c>
      <c r="I488" s="93">
        <f t="shared" si="19"/>
        <v>1.2606382978723404E-2</v>
      </c>
    </row>
    <row r="489" spans="1:9" x14ac:dyDescent="0.25">
      <c r="A489" s="47">
        <f t="shared" si="20"/>
        <v>109</v>
      </c>
      <c r="B489" s="46" t="s">
        <v>700</v>
      </c>
      <c r="C489" s="46">
        <v>832.2</v>
      </c>
      <c r="D489" s="46">
        <v>47.7</v>
      </c>
      <c r="E489" s="46"/>
      <c r="F489" s="46">
        <f t="shared" si="18"/>
        <v>879.90000000000009</v>
      </c>
      <c r="G489" s="46">
        <v>90.6</v>
      </c>
      <c r="H489" s="46">
        <v>7.4999999999999997E-2</v>
      </c>
      <c r="I489" s="93">
        <f t="shared" si="19"/>
        <v>7.722468462325262E-3</v>
      </c>
    </row>
    <row r="490" spans="1:9" x14ac:dyDescent="0.25">
      <c r="A490" s="47">
        <f t="shared" si="20"/>
        <v>110</v>
      </c>
      <c r="B490" s="46" t="s">
        <v>701</v>
      </c>
      <c r="C490" s="46">
        <v>751.4</v>
      </c>
      <c r="D490" s="46"/>
      <c r="E490" s="46"/>
      <c r="F490" s="46">
        <f t="shared" si="18"/>
        <v>751.4</v>
      </c>
      <c r="G490" s="46">
        <v>68.7</v>
      </c>
      <c r="H490" s="46">
        <v>7.4999999999999997E-2</v>
      </c>
      <c r="I490" s="93">
        <f t="shared" si="19"/>
        <v>6.8571998935320734E-3</v>
      </c>
    </row>
    <row r="491" spans="1:9" x14ac:dyDescent="0.25">
      <c r="A491" s="47">
        <f t="shared" si="20"/>
        <v>111</v>
      </c>
      <c r="B491" s="46" t="s">
        <v>702</v>
      </c>
      <c r="C491" s="46">
        <v>568.4</v>
      </c>
      <c r="D491" s="46"/>
      <c r="E491" s="46"/>
      <c r="F491" s="46">
        <f t="shared" si="18"/>
        <v>568.4</v>
      </c>
      <c r="G491" s="46">
        <v>56.9</v>
      </c>
      <c r="H491" s="46">
        <v>7.4999999999999997E-2</v>
      </c>
      <c r="I491" s="93">
        <f t="shared" si="19"/>
        <v>7.5079169598874038E-3</v>
      </c>
    </row>
    <row r="492" spans="1:9" x14ac:dyDescent="0.25">
      <c r="A492" s="47">
        <f t="shared" si="20"/>
        <v>112</v>
      </c>
      <c r="B492" s="46" t="s">
        <v>703</v>
      </c>
      <c r="C492" s="46">
        <v>678.1</v>
      </c>
      <c r="D492" s="46">
        <v>31.4</v>
      </c>
      <c r="E492" s="46"/>
      <c r="F492" s="46">
        <f t="shared" si="18"/>
        <v>709.5</v>
      </c>
      <c r="G492" s="46">
        <v>41.9</v>
      </c>
      <c r="H492" s="46">
        <v>7.4999999999999997E-2</v>
      </c>
      <c r="I492" s="93">
        <f t="shared" si="19"/>
        <v>4.429175475687103E-3</v>
      </c>
    </row>
    <row r="493" spans="1:9" x14ac:dyDescent="0.25">
      <c r="A493" s="47">
        <f t="shared" si="20"/>
        <v>113</v>
      </c>
      <c r="B493" s="46" t="s">
        <v>704</v>
      </c>
      <c r="C493" s="46">
        <v>726.3</v>
      </c>
      <c r="D493" s="46"/>
      <c r="E493" s="46"/>
      <c r="F493" s="46">
        <f t="shared" si="18"/>
        <v>726.3</v>
      </c>
      <c r="G493" s="46">
        <v>19.3</v>
      </c>
      <c r="H493" s="46">
        <v>7.4999999999999997E-2</v>
      </c>
      <c r="I493" s="93">
        <f t="shared" si="19"/>
        <v>1.9929781082197442E-3</v>
      </c>
    </row>
    <row r="494" spans="1:9" x14ac:dyDescent="0.25">
      <c r="A494" s="47">
        <f t="shared" si="20"/>
        <v>114</v>
      </c>
      <c r="B494" s="46" t="s">
        <v>705</v>
      </c>
      <c r="C494" s="46">
        <v>407.5</v>
      </c>
      <c r="D494" s="46"/>
      <c r="E494" s="46"/>
      <c r="F494" s="46">
        <f t="shared" si="18"/>
        <v>407.5</v>
      </c>
      <c r="G494" s="46">
        <v>58</v>
      </c>
      <c r="H494" s="46">
        <v>7.4999999999999997E-2</v>
      </c>
      <c r="I494" s="93">
        <f t="shared" si="19"/>
        <v>1.0674846625766871E-2</v>
      </c>
    </row>
    <row r="495" spans="1:9" x14ac:dyDescent="0.25">
      <c r="A495" s="47">
        <f t="shared" si="20"/>
        <v>115</v>
      </c>
      <c r="B495" s="46" t="s">
        <v>706</v>
      </c>
      <c r="C495" s="46">
        <v>659.3</v>
      </c>
      <c r="D495" s="46"/>
      <c r="E495" s="46"/>
      <c r="F495" s="46">
        <f t="shared" si="18"/>
        <v>659.3</v>
      </c>
      <c r="G495" s="46">
        <v>49.5</v>
      </c>
      <c r="H495" s="46">
        <v>7.4999999999999997E-2</v>
      </c>
      <c r="I495" s="93">
        <f t="shared" si="19"/>
        <v>5.6309722432883362E-3</v>
      </c>
    </row>
    <row r="496" spans="1:9" x14ac:dyDescent="0.25">
      <c r="A496" s="47">
        <f t="shared" si="20"/>
        <v>116</v>
      </c>
      <c r="B496" s="46" t="s">
        <v>707</v>
      </c>
      <c r="C496" s="46">
        <v>2185</v>
      </c>
      <c r="D496" s="46"/>
      <c r="E496" s="46"/>
      <c r="F496" s="46">
        <f t="shared" si="18"/>
        <v>2185</v>
      </c>
      <c r="G496" s="46">
        <v>105.6</v>
      </c>
      <c r="H496" s="46">
        <v>7.4999999999999997E-2</v>
      </c>
      <c r="I496" s="93">
        <f t="shared" si="19"/>
        <v>3.6247139588100681E-3</v>
      </c>
    </row>
    <row r="497" spans="1:9" x14ac:dyDescent="0.25">
      <c r="A497" s="47">
        <f t="shared" si="20"/>
        <v>117</v>
      </c>
      <c r="B497" s="46" t="s">
        <v>708</v>
      </c>
      <c r="C497" s="46">
        <v>880.1</v>
      </c>
      <c r="D497" s="46">
        <v>63.6</v>
      </c>
      <c r="E497" s="46">
        <v>117.1</v>
      </c>
      <c r="F497" s="46">
        <f t="shared" si="18"/>
        <v>1060.8</v>
      </c>
      <c r="G497" s="46">
        <v>64.25</v>
      </c>
      <c r="H497" s="46">
        <v>7.4999999999999997E-2</v>
      </c>
      <c r="I497" s="93">
        <f t="shared" si="19"/>
        <v>4.5425622171945696E-3</v>
      </c>
    </row>
    <row r="498" spans="1:9" x14ac:dyDescent="0.25">
      <c r="A498" s="47">
        <f t="shared" si="20"/>
        <v>118</v>
      </c>
      <c r="B498" s="46" t="s">
        <v>709</v>
      </c>
      <c r="C498" s="46">
        <v>673.6</v>
      </c>
      <c r="D498" s="46"/>
      <c r="E498" s="46"/>
      <c r="F498" s="46">
        <f t="shared" si="18"/>
        <v>673.6</v>
      </c>
      <c r="G498" s="46">
        <v>21.3</v>
      </c>
      <c r="H498" s="46">
        <v>7.4999999999999997E-2</v>
      </c>
      <c r="I498" s="93">
        <f t="shared" si="19"/>
        <v>2.3715855106888361E-3</v>
      </c>
    </row>
    <row r="499" spans="1:9" x14ac:dyDescent="0.25">
      <c r="A499" s="47">
        <f t="shared" si="20"/>
        <v>119</v>
      </c>
      <c r="B499" s="46" t="s">
        <v>710</v>
      </c>
      <c r="C499" s="46">
        <v>511.5</v>
      </c>
      <c r="D499" s="46"/>
      <c r="E499" s="46"/>
      <c r="F499" s="46">
        <f t="shared" si="18"/>
        <v>511.5</v>
      </c>
      <c r="G499" s="46">
        <v>44.6</v>
      </c>
      <c r="H499" s="46">
        <v>7.4999999999999997E-2</v>
      </c>
      <c r="I499" s="93">
        <f t="shared" si="19"/>
        <v>6.5395894428152499E-3</v>
      </c>
    </row>
    <row r="500" spans="1:9" x14ac:dyDescent="0.25">
      <c r="A500" s="47">
        <f t="shared" si="20"/>
        <v>120</v>
      </c>
      <c r="B500" s="46" t="s">
        <v>711</v>
      </c>
      <c r="C500" s="46">
        <v>541.65</v>
      </c>
      <c r="D500" s="46"/>
      <c r="E500" s="46">
        <v>87.1</v>
      </c>
      <c r="F500" s="46">
        <f t="shared" si="18"/>
        <v>628.75</v>
      </c>
      <c r="G500" s="46">
        <v>58.55</v>
      </c>
      <c r="H500" s="46">
        <v>7.4999999999999997E-2</v>
      </c>
      <c r="I500" s="93">
        <f t="shared" si="19"/>
        <v>6.9840954274353866E-3</v>
      </c>
    </row>
    <row r="501" spans="1:9" x14ac:dyDescent="0.25">
      <c r="A501" s="47">
        <f t="shared" si="20"/>
        <v>121</v>
      </c>
      <c r="B501" s="46" t="s">
        <v>712</v>
      </c>
      <c r="C501" s="46">
        <v>341.1</v>
      </c>
      <c r="D501" s="46"/>
      <c r="E501" s="46"/>
      <c r="F501" s="46">
        <f t="shared" si="18"/>
        <v>341.1</v>
      </c>
      <c r="G501" s="46">
        <v>41.35</v>
      </c>
      <c r="H501" s="46">
        <v>7.4999999999999997E-2</v>
      </c>
      <c r="I501" s="93">
        <f t="shared" si="19"/>
        <v>9.0919085312225149E-3</v>
      </c>
    </row>
    <row r="502" spans="1:9" x14ac:dyDescent="0.25">
      <c r="A502" s="47">
        <f t="shared" si="20"/>
        <v>122</v>
      </c>
      <c r="B502" s="46" t="s">
        <v>713</v>
      </c>
      <c r="C502" s="46">
        <v>134.1</v>
      </c>
      <c r="D502" s="46"/>
      <c r="E502" s="46"/>
      <c r="F502" s="46">
        <f t="shared" si="18"/>
        <v>134.1</v>
      </c>
      <c r="G502" s="46">
        <v>78.3</v>
      </c>
      <c r="H502" s="46">
        <v>7.4999999999999997E-2</v>
      </c>
      <c r="I502" s="93">
        <f t="shared" ref="I502:I564" si="21">(G502*H502)/F502</f>
        <v>4.3791946308724829E-2</v>
      </c>
    </row>
    <row r="503" spans="1:9" x14ac:dyDescent="0.25">
      <c r="A503" s="47">
        <f t="shared" si="20"/>
        <v>123</v>
      </c>
      <c r="B503" s="46" t="s">
        <v>714</v>
      </c>
      <c r="C503" s="46">
        <v>1501.3</v>
      </c>
      <c r="D503" s="46"/>
      <c r="E503" s="46"/>
      <c r="F503" s="46">
        <f t="shared" ref="F503:F564" si="22">C503+D503+E503</f>
        <v>1501.3</v>
      </c>
      <c r="G503" s="46">
        <v>51.2</v>
      </c>
      <c r="H503" s="46">
        <v>7.4999999999999997E-2</v>
      </c>
      <c r="I503" s="93">
        <f t="shared" si="21"/>
        <v>2.5577832545127556E-3</v>
      </c>
    </row>
    <row r="504" spans="1:9" x14ac:dyDescent="0.25">
      <c r="A504" s="47">
        <f t="shared" si="20"/>
        <v>124</v>
      </c>
      <c r="B504" s="46" t="s">
        <v>715</v>
      </c>
      <c r="C504" s="46">
        <v>558.79999999999995</v>
      </c>
      <c r="D504" s="46"/>
      <c r="E504" s="46"/>
      <c r="F504" s="46">
        <f t="shared" si="22"/>
        <v>558.79999999999995</v>
      </c>
      <c r="G504" s="46">
        <v>48</v>
      </c>
      <c r="H504" s="46">
        <v>7.4999999999999997E-2</v>
      </c>
      <c r="I504" s="93">
        <f t="shared" si="21"/>
        <v>6.4423765211166781E-3</v>
      </c>
    </row>
    <row r="505" spans="1:9" x14ac:dyDescent="0.25">
      <c r="A505" s="47">
        <f t="shared" si="20"/>
        <v>125</v>
      </c>
      <c r="B505" s="46" t="s">
        <v>716</v>
      </c>
      <c r="C505" s="46">
        <v>518.79999999999995</v>
      </c>
      <c r="D505" s="46">
        <v>32.700000000000003</v>
      </c>
      <c r="E505" s="46"/>
      <c r="F505" s="46">
        <f t="shared" si="22"/>
        <v>551.5</v>
      </c>
      <c r="G505" s="46">
        <v>28.6</v>
      </c>
      <c r="H505" s="46">
        <v>7.4999999999999997E-2</v>
      </c>
      <c r="I505" s="93">
        <f t="shared" si="21"/>
        <v>3.8893925657298278E-3</v>
      </c>
    </row>
    <row r="506" spans="1:9" x14ac:dyDescent="0.25">
      <c r="A506" s="47">
        <f t="shared" si="20"/>
        <v>126</v>
      </c>
      <c r="B506" s="46" t="s">
        <v>717</v>
      </c>
      <c r="C506" s="46">
        <v>366.5</v>
      </c>
      <c r="D506" s="46"/>
      <c r="E506" s="46"/>
      <c r="F506" s="46">
        <f t="shared" si="22"/>
        <v>366.5</v>
      </c>
      <c r="G506" s="46">
        <v>11.4</v>
      </c>
      <c r="H506" s="46">
        <v>7.4999999999999997E-2</v>
      </c>
      <c r="I506" s="93">
        <f t="shared" si="21"/>
        <v>2.3328785811732606E-3</v>
      </c>
    </row>
    <row r="507" spans="1:9" x14ac:dyDescent="0.25">
      <c r="A507" s="47">
        <f t="shared" si="20"/>
        <v>127</v>
      </c>
      <c r="B507" s="46" t="s">
        <v>718</v>
      </c>
      <c r="C507" s="46">
        <v>485.9</v>
      </c>
      <c r="D507" s="46"/>
      <c r="E507" s="46"/>
      <c r="F507" s="46">
        <f t="shared" si="22"/>
        <v>485.9</v>
      </c>
      <c r="G507" s="46">
        <v>62.1</v>
      </c>
      <c r="H507" s="46">
        <v>7.4999999999999997E-2</v>
      </c>
      <c r="I507" s="93">
        <f t="shared" si="21"/>
        <v>9.5853056184400081E-3</v>
      </c>
    </row>
    <row r="508" spans="1:9" x14ac:dyDescent="0.25">
      <c r="A508" s="47">
        <f t="shared" si="20"/>
        <v>128</v>
      </c>
      <c r="B508" s="46" t="s">
        <v>719</v>
      </c>
      <c r="C508" s="46">
        <v>302.89999999999998</v>
      </c>
      <c r="D508" s="46"/>
      <c r="E508" s="46"/>
      <c r="F508" s="46">
        <f t="shared" si="22"/>
        <v>302.89999999999998</v>
      </c>
      <c r="G508" s="46">
        <v>29</v>
      </c>
      <c r="H508" s="46">
        <v>7.4999999999999997E-2</v>
      </c>
      <c r="I508" s="93">
        <f t="shared" si="21"/>
        <v>7.1805876526906572E-3</v>
      </c>
    </row>
    <row r="509" spans="1:9" x14ac:dyDescent="0.25">
      <c r="A509" s="47">
        <f t="shared" si="20"/>
        <v>129</v>
      </c>
      <c r="B509" s="46" t="s">
        <v>720</v>
      </c>
      <c r="C509" s="46">
        <v>376.1</v>
      </c>
      <c r="D509" s="46"/>
      <c r="E509" s="46"/>
      <c r="F509" s="46">
        <f t="shared" si="22"/>
        <v>376.1</v>
      </c>
      <c r="G509" s="46">
        <v>40.4</v>
      </c>
      <c r="H509" s="46">
        <v>7.4999999999999997E-2</v>
      </c>
      <c r="I509" s="93">
        <f t="shared" si="21"/>
        <v>8.0563679872374359E-3</v>
      </c>
    </row>
    <row r="510" spans="1:9" x14ac:dyDescent="0.25">
      <c r="A510" s="47">
        <f t="shared" ref="A510:A573" si="23">1+A509</f>
        <v>130</v>
      </c>
      <c r="B510" s="46" t="s">
        <v>721</v>
      </c>
      <c r="C510" s="46">
        <v>381.2</v>
      </c>
      <c r="D510" s="46"/>
      <c r="E510" s="46"/>
      <c r="F510" s="46">
        <f t="shared" si="22"/>
        <v>381.2</v>
      </c>
      <c r="G510" s="46">
        <v>16.5</v>
      </c>
      <c r="H510" s="46">
        <v>7.4999999999999997E-2</v>
      </c>
      <c r="I510" s="93">
        <f t="shared" si="21"/>
        <v>3.2463273871983214E-3</v>
      </c>
    </row>
    <row r="511" spans="1:9" x14ac:dyDescent="0.25">
      <c r="A511" s="47">
        <f t="shared" si="23"/>
        <v>131</v>
      </c>
      <c r="B511" s="46" t="s">
        <v>722</v>
      </c>
      <c r="C511" s="46">
        <v>323.89999999999998</v>
      </c>
      <c r="D511" s="46"/>
      <c r="E511" s="46"/>
      <c r="F511" s="46">
        <f t="shared" si="22"/>
        <v>323.89999999999998</v>
      </c>
      <c r="G511" s="46">
        <v>26.7</v>
      </c>
      <c r="H511" s="46">
        <v>7.4999999999999997E-2</v>
      </c>
      <c r="I511" s="93">
        <f t="shared" si="21"/>
        <v>6.1824637233714114E-3</v>
      </c>
    </row>
    <row r="512" spans="1:9" x14ac:dyDescent="0.25">
      <c r="A512" s="47">
        <f t="shared" si="23"/>
        <v>132</v>
      </c>
      <c r="B512" s="46" t="s">
        <v>723</v>
      </c>
      <c r="C512" s="46">
        <v>465.1</v>
      </c>
      <c r="D512" s="46"/>
      <c r="E512" s="46"/>
      <c r="F512" s="46">
        <f t="shared" si="22"/>
        <v>465.1</v>
      </c>
      <c r="G512" s="46">
        <v>45.2</v>
      </c>
      <c r="H512" s="46">
        <v>7.4999999999999997E-2</v>
      </c>
      <c r="I512" s="93">
        <f t="shared" si="21"/>
        <v>7.2887551064287253E-3</v>
      </c>
    </row>
    <row r="513" spans="1:9" x14ac:dyDescent="0.25">
      <c r="A513" s="47">
        <f t="shared" si="23"/>
        <v>133</v>
      </c>
      <c r="B513" s="46" t="s">
        <v>724</v>
      </c>
      <c r="C513" s="46">
        <v>806.2</v>
      </c>
      <c r="D513" s="46"/>
      <c r="E513" s="46"/>
      <c r="F513" s="46">
        <f t="shared" si="22"/>
        <v>806.2</v>
      </c>
      <c r="G513" s="46">
        <v>53.3</v>
      </c>
      <c r="H513" s="46">
        <v>7.4999999999999997E-2</v>
      </c>
      <c r="I513" s="93">
        <f t="shared" si="21"/>
        <v>4.9584470354750677E-3</v>
      </c>
    </row>
    <row r="514" spans="1:9" x14ac:dyDescent="0.25">
      <c r="A514" s="47">
        <f t="shared" si="23"/>
        <v>134</v>
      </c>
      <c r="B514" s="46" t="s">
        <v>725</v>
      </c>
      <c r="C514" s="46">
        <v>445.2</v>
      </c>
      <c r="D514" s="46"/>
      <c r="E514" s="46"/>
      <c r="F514" s="46">
        <f t="shared" si="22"/>
        <v>445.2</v>
      </c>
      <c r="G514" s="46">
        <v>43.2</v>
      </c>
      <c r="H514" s="46">
        <v>7.4999999999999997E-2</v>
      </c>
      <c r="I514" s="93">
        <f t="shared" si="21"/>
        <v>7.2776280323450142E-3</v>
      </c>
    </row>
    <row r="515" spans="1:9" x14ac:dyDescent="0.25">
      <c r="A515" s="47">
        <f t="shared" si="23"/>
        <v>135</v>
      </c>
      <c r="B515" s="46" t="s">
        <v>726</v>
      </c>
      <c r="C515" s="46">
        <v>698.9</v>
      </c>
      <c r="D515" s="46">
        <v>44.3</v>
      </c>
      <c r="E515" s="46">
        <v>87.4</v>
      </c>
      <c r="F515" s="46">
        <f t="shared" si="22"/>
        <v>830.59999999999991</v>
      </c>
      <c r="G515" s="46">
        <v>85.4</v>
      </c>
      <c r="H515" s="46">
        <v>7.4999999999999997E-2</v>
      </c>
      <c r="I515" s="93">
        <f t="shared" si="21"/>
        <v>7.7112930411750557E-3</v>
      </c>
    </row>
    <row r="516" spans="1:9" x14ac:dyDescent="0.25">
      <c r="A516" s="47">
        <f t="shared" si="23"/>
        <v>136</v>
      </c>
      <c r="B516" s="46" t="s">
        <v>727</v>
      </c>
      <c r="C516" s="46">
        <v>537.4</v>
      </c>
      <c r="D516" s="46"/>
      <c r="E516" s="46"/>
      <c r="F516" s="46">
        <f t="shared" si="22"/>
        <v>537.4</v>
      </c>
      <c r="G516" s="46">
        <v>36</v>
      </c>
      <c r="H516" s="46">
        <v>7.4999999999999997E-2</v>
      </c>
      <c r="I516" s="93">
        <f t="shared" si="21"/>
        <v>5.0241905470785261E-3</v>
      </c>
    </row>
    <row r="517" spans="1:9" x14ac:dyDescent="0.25">
      <c r="A517" s="47">
        <f t="shared" si="23"/>
        <v>137</v>
      </c>
      <c r="B517" s="46" t="s">
        <v>728</v>
      </c>
      <c r="C517" s="46">
        <v>2042.1</v>
      </c>
      <c r="D517" s="46"/>
      <c r="E517" s="46"/>
      <c r="F517" s="46">
        <f t="shared" si="22"/>
        <v>2042.1</v>
      </c>
      <c r="G517" s="46">
        <v>106.1</v>
      </c>
      <c r="H517" s="46">
        <v>7.4999999999999997E-2</v>
      </c>
      <c r="I517" s="93">
        <f t="shared" si="21"/>
        <v>3.8967239606287644E-3</v>
      </c>
    </row>
    <row r="518" spans="1:9" x14ac:dyDescent="0.25">
      <c r="A518" s="47">
        <f t="shared" si="23"/>
        <v>138</v>
      </c>
      <c r="B518" s="46" t="s">
        <v>729</v>
      </c>
      <c r="C518" s="46">
        <v>264.39999999999998</v>
      </c>
      <c r="D518" s="46"/>
      <c r="E518" s="46"/>
      <c r="F518" s="46">
        <f t="shared" si="22"/>
        <v>264.39999999999998</v>
      </c>
      <c r="G518" s="46">
        <v>62.8</v>
      </c>
      <c r="H518" s="46">
        <v>7.4999999999999997E-2</v>
      </c>
      <c r="I518" s="93">
        <f t="shared" si="21"/>
        <v>1.781391830559758E-2</v>
      </c>
    </row>
    <row r="519" spans="1:9" x14ac:dyDescent="0.25">
      <c r="A519" s="47">
        <f t="shared" si="23"/>
        <v>139</v>
      </c>
      <c r="B519" s="46" t="s">
        <v>730</v>
      </c>
      <c r="C519" s="46">
        <v>2510.6</v>
      </c>
      <c r="D519" s="46"/>
      <c r="E519" s="46"/>
      <c r="F519" s="46">
        <f t="shared" si="22"/>
        <v>2510.6</v>
      </c>
      <c r="G519" s="46">
        <v>78.900000000000006</v>
      </c>
      <c r="H519" s="46">
        <v>7.4999999999999997E-2</v>
      </c>
      <c r="I519" s="93">
        <f t="shared" si="21"/>
        <v>2.3570062933163391E-3</v>
      </c>
    </row>
    <row r="520" spans="1:9" x14ac:dyDescent="0.25">
      <c r="A520" s="47">
        <f t="shared" si="23"/>
        <v>140</v>
      </c>
      <c r="B520" s="46" t="s">
        <v>731</v>
      </c>
      <c r="C520" s="46">
        <v>618.6</v>
      </c>
      <c r="D520" s="46"/>
      <c r="E520" s="46">
        <v>97</v>
      </c>
      <c r="F520" s="46">
        <f t="shared" si="22"/>
        <v>715.6</v>
      </c>
      <c r="G520" s="46">
        <v>61.6</v>
      </c>
      <c r="H520" s="46">
        <v>7.4999999999999997E-2</v>
      </c>
      <c r="I520" s="93">
        <f t="shared" si="21"/>
        <v>6.4561207378423698E-3</v>
      </c>
    </row>
    <row r="521" spans="1:9" x14ac:dyDescent="0.25">
      <c r="A521" s="47">
        <f t="shared" si="23"/>
        <v>141</v>
      </c>
      <c r="B521" s="46" t="s">
        <v>732</v>
      </c>
      <c r="C521" s="46">
        <v>439.5</v>
      </c>
      <c r="D521" s="46"/>
      <c r="E521" s="46"/>
      <c r="F521" s="46">
        <f t="shared" si="22"/>
        <v>439.5</v>
      </c>
      <c r="G521" s="46">
        <v>53.9</v>
      </c>
      <c r="H521" s="46">
        <v>7.4999999999999997E-2</v>
      </c>
      <c r="I521" s="93">
        <f t="shared" si="21"/>
        <v>9.1979522184300333E-3</v>
      </c>
    </row>
    <row r="522" spans="1:9" x14ac:dyDescent="0.25">
      <c r="A522" s="47">
        <f t="shared" si="23"/>
        <v>142</v>
      </c>
      <c r="B522" s="46" t="s">
        <v>733</v>
      </c>
      <c r="C522" s="46">
        <v>489.6</v>
      </c>
      <c r="D522" s="46"/>
      <c r="E522" s="46"/>
      <c r="F522" s="46">
        <f t="shared" si="22"/>
        <v>489.6</v>
      </c>
      <c r="G522" s="46">
        <v>40.369999999999997</v>
      </c>
      <c r="H522" s="46">
        <v>7.4999999999999997E-2</v>
      </c>
      <c r="I522" s="93">
        <f t="shared" si="21"/>
        <v>6.1841299019607839E-3</v>
      </c>
    </row>
    <row r="523" spans="1:9" x14ac:dyDescent="0.25">
      <c r="A523" s="47">
        <f t="shared" si="23"/>
        <v>143</v>
      </c>
      <c r="B523" s="46" t="s">
        <v>734</v>
      </c>
      <c r="C523" s="46">
        <v>556.5</v>
      </c>
      <c r="D523" s="46"/>
      <c r="E523" s="46"/>
      <c r="F523" s="46">
        <f t="shared" si="22"/>
        <v>556.5</v>
      </c>
      <c r="G523" s="46">
        <v>52.6</v>
      </c>
      <c r="H523" s="46">
        <v>7.4999999999999997E-2</v>
      </c>
      <c r="I523" s="93">
        <f t="shared" si="21"/>
        <v>7.088948787061994E-3</v>
      </c>
    </row>
    <row r="524" spans="1:9" x14ac:dyDescent="0.25">
      <c r="A524" s="47">
        <f t="shared" si="23"/>
        <v>144</v>
      </c>
      <c r="B524" s="46" t="s">
        <v>735</v>
      </c>
      <c r="C524" s="46">
        <v>502</v>
      </c>
      <c r="D524" s="46"/>
      <c r="E524" s="46"/>
      <c r="F524" s="46">
        <f t="shared" si="22"/>
        <v>502</v>
      </c>
      <c r="G524" s="46">
        <v>42.8</v>
      </c>
      <c r="H524" s="46">
        <v>7.4999999999999997E-2</v>
      </c>
      <c r="I524" s="93">
        <f t="shared" si="21"/>
        <v>6.3944223107569708E-3</v>
      </c>
    </row>
    <row r="525" spans="1:9" x14ac:dyDescent="0.25">
      <c r="A525" s="47">
        <f t="shared" si="23"/>
        <v>145</v>
      </c>
      <c r="B525" s="46" t="s">
        <v>736</v>
      </c>
      <c r="C525" s="46">
        <v>467.6</v>
      </c>
      <c r="D525" s="46"/>
      <c r="E525" s="46"/>
      <c r="F525" s="46">
        <f t="shared" si="22"/>
        <v>467.6</v>
      </c>
      <c r="G525" s="46">
        <v>51.6</v>
      </c>
      <c r="H525" s="46">
        <v>7.4999999999999997E-2</v>
      </c>
      <c r="I525" s="93">
        <f t="shared" si="21"/>
        <v>8.2763045337895629E-3</v>
      </c>
    </row>
    <row r="526" spans="1:9" x14ac:dyDescent="0.25">
      <c r="A526" s="47">
        <f t="shared" si="23"/>
        <v>146</v>
      </c>
      <c r="B526" s="46" t="s">
        <v>737</v>
      </c>
      <c r="C526" s="46">
        <v>493.8</v>
      </c>
      <c r="D526" s="46"/>
      <c r="E526" s="46"/>
      <c r="F526" s="46">
        <f t="shared" si="22"/>
        <v>493.8</v>
      </c>
      <c r="G526" s="46">
        <v>44</v>
      </c>
      <c r="H526" s="46">
        <v>7.4999999999999997E-2</v>
      </c>
      <c r="I526" s="93">
        <f t="shared" si="21"/>
        <v>6.6828675577156734E-3</v>
      </c>
    </row>
    <row r="527" spans="1:9" x14ac:dyDescent="0.25">
      <c r="A527" s="47">
        <f t="shared" si="23"/>
        <v>147</v>
      </c>
      <c r="B527" s="46" t="s">
        <v>738</v>
      </c>
      <c r="C527" s="46">
        <v>515.79999999999995</v>
      </c>
      <c r="D527" s="46"/>
      <c r="E527" s="46"/>
      <c r="F527" s="46">
        <f t="shared" si="22"/>
        <v>515.79999999999995</v>
      </c>
      <c r="G527" s="46">
        <v>38.700000000000003</v>
      </c>
      <c r="H527" s="46">
        <v>7.4999999999999997E-2</v>
      </c>
      <c r="I527" s="93">
        <f t="shared" si="21"/>
        <v>5.6271810779371864E-3</v>
      </c>
    </row>
    <row r="528" spans="1:9" x14ac:dyDescent="0.25">
      <c r="A528" s="47">
        <f t="shared" si="23"/>
        <v>148</v>
      </c>
      <c r="B528" s="46" t="s">
        <v>739</v>
      </c>
      <c r="C528" s="46">
        <v>1334.9</v>
      </c>
      <c r="D528" s="46"/>
      <c r="E528" s="46"/>
      <c r="F528" s="46">
        <f t="shared" si="22"/>
        <v>1334.9</v>
      </c>
      <c r="G528" s="46">
        <v>100.2</v>
      </c>
      <c r="H528" s="46">
        <v>7.4999999999999997E-2</v>
      </c>
      <c r="I528" s="93">
        <f t="shared" si="21"/>
        <v>5.629635178665068E-3</v>
      </c>
    </row>
    <row r="529" spans="1:9" x14ac:dyDescent="0.25">
      <c r="A529" s="47">
        <f t="shared" si="23"/>
        <v>149</v>
      </c>
      <c r="B529" s="46" t="s">
        <v>740</v>
      </c>
      <c r="C529" s="46">
        <v>418.1</v>
      </c>
      <c r="D529" s="46"/>
      <c r="E529" s="46"/>
      <c r="F529" s="46">
        <f t="shared" si="22"/>
        <v>418.1</v>
      </c>
      <c r="G529" s="46">
        <v>54.1</v>
      </c>
      <c r="H529" s="46">
        <v>7.4999999999999997E-2</v>
      </c>
      <c r="I529" s="93">
        <f t="shared" si="21"/>
        <v>9.704616120545323E-3</v>
      </c>
    </row>
    <row r="530" spans="1:9" x14ac:dyDescent="0.25">
      <c r="A530" s="47">
        <f t="shared" si="23"/>
        <v>150</v>
      </c>
      <c r="B530" s="46" t="s">
        <v>741</v>
      </c>
      <c r="C530" s="46">
        <v>496.6</v>
      </c>
      <c r="D530" s="46"/>
      <c r="E530" s="46"/>
      <c r="F530" s="46">
        <f t="shared" si="22"/>
        <v>496.6</v>
      </c>
      <c r="G530" s="46">
        <v>40.200000000000003</v>
      </c>
      <c r="H530" s="46">
        <v>7.4999999999999997E-2</v>
      </c>
      <c r="I530" s="93">
        <f t="shared" si="21"/>
        <v>6.0712847362062025E-3</v>
      </c>
    </row>
    <row r="531" spans="1:9" x14ac:dyDescent="0.25">
      <c r="A531" s="47">
        <f t="shared" si="23"/>
        <v>151</v>
      </c>
      <c r="B531" s="46" t="s">
        <v>742</v>
      </c>
      <c r="C531" s="46">
        <v>357.5</v>
      </c>
      <c r="D531" s="46"/>
      <c r="E531" s="46"/>
      <c r="F531" s="46">
        <f t="shared" si="22"/>
        <v>357.5</v>
      </c>
      <c r="G531" s="46">
        <v>39.200000000000003</v>
      </c>
      <c r="H531" s="46">
        <v>7.4999999999999997E-2</v>
      </c>
      <c r="I531" s="93">
        <f t="shared" si="21"/>
        <v>8.2237762237762236E-3</v>
      </c>
    </row>
    <row r="532" spans="1:9" x14ac:dyDescent="0.25">
      <c r="A532" s="47">
        <f t="shared" si="23"/>
        <v>152</v>
      </c>
      <c r="B532" s="46" t="s">
        <v>743</v>
      </c>
      <c r="C532" s="46">
        <v>325.89999999999998</v>
      </c>
      <c r="D532" s="46"/>
      <c r="E532" s="46"/>
      <c r="F532" s="46">
        <f t="shared" si="22"/>
        <v>325.89999999999998</v>
      </c>
      <c r="G532" s="46">
        <v>39.4</v>
      </c>
      <c r="H532" s="46">
        <v>7.4999999999999997E-2</v>
      </c>
      <c r="I532" s="93">
        <f t="shared" si="21"/>
        <v>9.0671985271555695E-3</v>
      </c>
    </row>
    <row r="533" spans="1:9" x14ac:dyDescent="0.25">
      <c r="A533" s="47">
        <f t="shared" si="23"/>
        <v>153</v>
      </c>
      <c r="B533" s="46" t="s">
        <v>744</v>
      </c>
      <c r="C533" s="46">
        <v>451.9</v>
      </c>
      <c r="D533" s="46"/>
      <c r="E533" s="46"/>
      <c r="F533" s="46">
        <f t="shared" si="22"/>
        <v>451.9</v>
      </c>
      <c r="G533" s="46">
        <v>41.9</v>
      </c>
      <c r="H533" s="46">
        <v>7.4999999999999997E-2</v>
      </c>
      <c r="I533" s="93">
        <f t="shared" si="21"/>
        <v>6.9539721177251596E-3</v>
      </c>
    </row>
    <row r="534" spans="1:9" x14ac:dyDescent="0.25">
      <c r="A534" s="47">
        <f t="shared" si="23"/>
        <v>154</v>
      </c>
      <c r="B534" s="46" t="s">
        <v>745</v>
      </c>
      <c r="C534" s="46">
        <v>766.2</v>
      </c>
      <c r="D534" s="46"/>
      <c r="E534" s="46"/>
      <c r="F534" s="46">
        <f t="shared" si="22"/>
        <v>766.2</v>
      </c>
      <c r="G534" s="46">
        <v>50.9</v>
      </c>
      <c r="H534" s="46">
        <v>7.4999999999999997E-2</v>
      </c>
      <c r="I534" s="93">
        <f t="shared" si="21"/>
        <v>4.9823805794831635E-3</v>
      </c>
    </row>
    <row r="535" spans="1:9" x14ac:dyDescent="0.25">
      <c r="A535" s="47">
        <f t="shared" si="23"/>
        <v>155</v>
      </c>
      <c r="B535" s="46" t="s">
        <v>746</v>
      </c>
      <c r="C535" s="46">
        <v>402.2</v>
      </c>
      <c r="D535" s="46"/>
      <c r="E535" s="46">
        <v>61</v>
      </c>
      <c r="F535" s="46">
        <f t="shared" si="22"/>
        <v>463.2</v>
      </c>
      <c r="G535" s="46">
        <v>48.3</v>
      </c>
      <c r="H535" s="46">
        <v>7.4999999999999997E-2</v>
      </c>
      <c r="I535" s="93">
        <f t="shared" si="21"/>
        <v>7.8205958549222784E-3</v>
      </c>
    </row>
    <row r="536" spans="1:9" x14ac:dyDescent="0.25">
      <c r="A536" s="47">
        <f t="shared" si="23"/>
        <v>156</v>
      </c>
      <c r="B536" s="46" t="s">
        <v>747</v>
      </c>
      <c r="C536" s="46">
        <v>578.1</v>
      </c>
      <c r="D536" s="46"/>
      <c r="E536" s="46"/>
      <c r="F536" s="46">
        <f t="shared" si="22"/>
        <v>578.1</v>
      </c>
      <c r="G536" s="46">
        <v>12.8</v>
      </c>
      <c r="H536" s="46">
        <v>7.4999999999999997E-2</v>
      </c>
      <c r="I536" s="93">
        <f t="shared" si="21"/>
        <v>1.660612350804359E-3</v>
      </c>
    </row>
    <row r="537" spans="1:9" x14ac:dyDescent="0.25">
      <c r="A537" s="47">
        <f t="shared" si="23"/>
        <v>157</v>
      </c>
      <c r="B537" s="46" t="s">
        <v>748</v>
      </c>
      <c r="C537" s="46">
        <v>567.29999999999995</v>
      </c>
      <c r="D537" s="46"/>
      <c r="E537" s="46">
        <v>96.7</v>
      </c>
      <c r="F537" s="46">
        <f t="shared" si="22"/>
        <v>664</v>
      </c>
      <c r="G537" s="46">
        <v>30.2</v>
      </c>
      <c r="H537" s="46">
        <v>7.4999999999999997E-2</v>
      </c>
      <c r="I537" s="93">
        <f t="shared" si="21"/>
        <v>3.4111445783132524E-3</v>
      </c>
    </row>
    <row r="538" spans="1:9" x14ac:dyDescent="0.25">
      <c r="A538" s="47">
        <f t="shared" si="23"/>
        <v>158</v>
      </c>
      <c r="B538" s="46" t="s">
        <v>749</v>
      </c>
      <c r="C538" s="46">
        <v>4428.7</v>
      </c>
      <c r="D538" s="46"/>
      <c r="E538" s="46">
        <v>319.5</v>
      </c>
      <c r="F538" s="46">
        <f t="shared" si="22"/>
        <v>4748.2</v>
      </c>
      <c r="G538" s="46">
        <v>176.9</v>
      </c>
      <c r="H538" s="46">
        <v>7.4999999999999997E-2</v>
      </c>
      <c r="I538" s="93">
        <f t="shared" si="21"/>
        <v>2.7942167558232594E-3</v>
      </c>
    </row>
    <row r="539" spans="1:9" x14ac:dyDescent="0.25">
      <c r="A539" s="47">
        <f t="shared" si="23"/>
        <v>159</v>
      </c>
      <c r="B539" s="46" t="s">
        <v>750</v>
      </c>
      <c r="C539" s="46">
        <v>231</v>
      </c>
      <c r="D539" s="46"/>
      <c r="E539" s="46"/>
      <c r="F539" s="46">
        <f t="shared" si="22"/>
        <v>231</v>
      </c>
      <c r="G539" s="46">
        <v>28.6</v>
      </c>
      <c r="H539" s="46">
        <v>7.4999999999999997E-2</v>
      </c>
      <c r="I539" s="93">
        <f t="shared" si="21"/>
        <v>9.285714285714286E-3</v>
      </c>
    </row>
    <row r="540" spans="1:9" x14ac:dyDescent="0.25">
      <c r="A540" s="47">
        <f t="shared" si="23"/>
        <v>160</v>
      </c>
      <c r="B540" s="46" t="s">
        <v>751</v>
      </c>
      <c r="C540" s="46">
        <v>260.2</v>
      </c>
      <c r="D540" s="46"/>
      <c r="E540" s="46"/>
      <c r="F540" s="46">
        <f t="shared" si="22"/>
        <v>260.2</v>
      </c>
      <c r="G540" s="46">
        <v>23.8</v>
      </c>
      <c r="H540" s="46">
        <v>7.4999999999999997E-2</v>
      </c>
      <c r="I540" s="93">
        <f t="shared" si="21"/>
        <v>6.8601076095311303E-3</v>
      </c>
    </row>
    <row r="541" spans="1:9" x14ac:dyDescent="0.25">
      <c r="A541" s="47">
        <f t="shared" si="23"/>
        <v>161</v>
      </c>
      <c r="B541" s="46" t="s">
        <v>1361</v>
      </c>
      <c r="C541" s="68">
        <v>678.5</v>
      </c>
      <c r="D541" s="68"/>
      <c r="E541" s="68"/>
      <c r="F541" s="68">
        <f t="shared" si="22"/>
        <v>678.5</v>
      </c>
      <c r="G541" s="46">
        <v>73.900000000000006</v>
      </c>
      <c r="H541" s="46">
        <v>7.4999999999999997E-2</v>
      </c>
      <c r="I541" s="93">
        <f t="shared" si="21"/>
        <v>8.1687546057479746E-3</v>
      </c>
    </row>
    <row r="542" spans="1:9" x14ac:dyDescent="0.25">
      <c r="A542" s="47">
        <f t="shared" si="23"/>
        <v>162</v>
      </c>
      <c r="B542" s="46" t="s">
        <v>1362</v>
      </c>
      <c r="C542" s="68">
        <v>713</v>
      </c>
      <c r="D542" s="68">
        <v>20</v>
      </c>
      <c r="E542" s="68"/>
      <c r="F542" s="68">
        <f t="shared" si="22"/>
        <v>733</v>
      </c>
      <c r="G542" s="46">
        <v>77.599999999999994</v>
      </c>
      <c r="H542" s="46">
        <v>7.4999999999999997E-2</v>
      </c>
      <c r="I542" s="93">
        <f t="shared" si="21"/>
        <v>7.9399727148703955E-3</v>
      </c>
    </row>
    <row r="543" spans="1:9" x14ac:dyDescent="0.25">
      <c r="A543" s="47">
        <f t="shared" si="23"/>
        <v>163</v>
      </c>
      <c r="B543" s="46" t="s">
        <v>1363</v>
      </c>
      <c r="C543" s="68">
        <v>922.8</v>
      </c>
      <c r="D543" s="68"/>
      <c r="E543" s="68"/>
      <c r="F543" s="68">
        <f t="shared" si="22"/>
        <v>922.8</v>
      </c>
      <c r="G543" s="46">
        <v>100.5</v>
      </c>
      <c r="H543" s="46">
        <v>7.4999999999999997E-2</v>
      </c>
      <c r="I543" s="93">
        <f t="shared" si="21"/>
        <v>8.1680754226267881E-3</v>
      </c>
    </row>
    <row r="544" spans="1:9" x14ac:dyDescent="0.25">
      <c r="A544" s="47">
        <f t="shared" si="23"/>
        <v>164</v>
      </c>
      <c r="B544" s="46" t="s">
        <v>1364</v>
      </c>
      <c r="C544" s="68">
        <v>396.9</v>
      </c>
      <c r="D544" s="68"/>
      <c r="E544" s="68"/>
      <c r="F544" s="68">
        <f t="shared" si="22"/>
        <v>396.9</v>
      </c>
      <c r="G544" s="46">
        <v>43.2</v>
      </c>
      <c r="H544" s="46">
        <v>7.4999999999999997E-2</v>
      </c>
      <c r="I544" s="93">
        <f t="shared" si="21"/>
        <v>8.1632653061224497E-3</v>
      </c>
    </row>
    <row r="545" spans="1:9" x14ac:dyDescent="0.25">
      <c r="A545" s="47">
        <f t="shared" si="23"/>
        <v>165</v>
      </c>
      <c r="B545" s="46" t="s">
        <v>1365</v>
      </c>
      <c r="C545" s="68">
        <v>817.4</v>
      </c>
      <c r="D545" s="68">
        <v>44.7</v>
      </c>
      <c r="E545" s="68">
        <v>29.9</v>
      </c>
      <c r="F545" s="68">
        <f t="shared" si="22"/>
        <v>892</v>
      </c>
      <c r="G545" s="46">
        <v>89</v>
      </c>
      <c r="H545" s="46">
        <v>7.4999999999999997E-2</v>
      </c>
      <c r="I545" s="93">
        <f t="shared" si="21"/>
        <v>7.4831838565022415E-3</v>
      </c>
    </row>
    <row r="546" spans="1:9" x14ac:dyDescent="0.25">
      <c r="A546" s="47">
        <f t="shared" si="23"/>
        <v>166</v>
      </c>
      <c r="B546" s="46" t="s">
        <v>1366</v>
      </c>
      <c r="C546" s="68">
        <v>872.1</v>
      </c>
      <c r="D546" s="68"/>
      <c r="E546" s="68"/>
      <c r="F546" s="68">
        <f t="shared" si="22"/>
        <v>872.1</v>
      </c>
      <c r="G546" s="46">
        <v>95</v>
      </c>
      <c r="H546" s="46">
        <v>7.4999999999999997E-2</v>
      </c>
      <c r="I546" s="93">
        <f t="shared" si="21"/>
        <v>8.1699346405228763E-3</v>
      </c>
    </row>
    <row r="547" spans="1:9" x14ac:dyDescent="0.25">
      <c r="A547" s="47">
        <f t="shared" si="23"/>
        <v>167</v>
      </c>
      <c r="B547" s="46" t="s">
        <v>1367</v>
      </c>
      <c r="C547" s="68">
        <v>654.1</v>
      </c>
      <c r="D547" s="68"/>
      <c r="E547" s="68">
        <v>31.8</v>
      </c>
      <c r="F547" s="68">
        <f t="shared" si="22"/>
        <v>685.9</v>
      </c>
      <c r="G547" s="46">
        <v>71.2</v>
      </c>
      <c r="H547" s="46">
        <v>7.4999999999999997E-2</v>
      </c>
      <c r="I547" s="93">
        <f t="shared" si="21"/>
        <v>7.7853914564805365E-3</v>
      </c>
    </row>
    <row r="548" spans="1:9" x14ac:dyDescent="0.25">
      <c r="A548" s="47">
        <f t="shared" si="23"/>
        <v>168</v>
      </c>
      <c r="B548" s="46" t="s">
        <v>1368</v>
      </c>
      <c r="C548" s="68">
        <v>253.3</v>
      </c>
      <c r="D548" s="68">
        <v>10.1</v>
      </c>
      <c r="E548" s="68"/>
      <c r="F548" s="68">
        <f t="shared" si="22"/>
        <v>263.40000000000003</v>
      </c>
      <c r="G548" s="46">
        <v>27.6</v>
      </c>
      <c r="H548" s="46">
        <v>7.4999999999999997E-2</v>
      </c>
      <c r="I548" s="93">
        <f t="shared" si="21"/>
        <v>7.8587699316628682E-3</v>
      </c>
    </row>
    <row r="549" spans="1:9" x14ac:dyDescent="0.25">
      <c r="A549" s="47">
        <f t="shared" si="23"/>
        <v>169</v>
      </c>
      <c r="B549" s="46" t="s">
        <v>1369</v>
      </c>
      <c r="C549" s="68">
        <v>603.79999999999995</v>
      </c>
      <c r="D549" s="68"/>
      <c r="E549" s="68"/>
      <c r="F549" s="68">
        <f t="shared" si="22"/>
        <v>603.79999999999995</v>
      </c>
      <c r="G549" s="46">
        <v>65.7</v>
      </c>
      <c r="H549" s="46">
        <v>7.4999999999999997E-2</v>
      </c>
      <c r="I549" s="93">
        <f t="shared" si="21"/>
        <v>8.1608148393507787E-3</v>
      </c>
    </row>
    <row r="550" spans="1:9" x14ac:dyDescent="0.25">
      <c r="A550" s="47">
        <f t="shared" si="23"/>
        <v>170</v>
      </c>
      <c r="B550" s="46" t="s">
        <v>1370</v>
      </c>
      <c r="C550" s="68">
        <v>664</v>
      </c>
      <c r="D550" s="68">
        <v>24.3</v>
      </c>
      <c r="E550" s="68"/>
      <c r="F550" s="68">
        <f t="shared" si="22"/>
        <v>688.3</v>
      </c>
      <c r="G550" s="46">
        <v>72</v>
      </c>
      <c r="H550" s="46">
        <v>7.4999999999999997E-2</v>
      </c>
      <c r="I550" s="93">
        <f t="shared" si="21"/>
        <v>7.845416242917333E-3</v>
      </c>
    </row>
    <row r="551" spans="1:9" x14ac:dyDescent="0.25">
      <c r="A551" s="47">
        <f t="shared" si="23"/>
        <v>171</v>
      </c>
      <c r="B551" s="46" t="s">
        <v>1371</v>
      </c>
      <c r="C551" s="68">
        <v>621.6</v>
      </c>
      <c r="D551" s="68"/>
      <c r="E551" s="68"/>
      <c r="F551" s="68">
        <f t="shared" si="22"/>
        <v>621.6</v>
      </c>
      <c r="G551" s="46">
        <v>67.5</v>
      </c>
      <c r="H551" s="46">
        <v>7.4999999999999997E-2</v>
      </c>
      <c r="I551" s="93">
        <f t="shared" si="21"/>
        <v>8.1443050193050186E-3</v>
      </c>
    </row>
    <row r="552" spans="1:9" x14ac:dyDescent="0.25">
      <c r="A552" s="47">
        <f t="shared" si="23"/>
        <v>172</v>
      </c>
      <c r="B552" s="46" t="s">
        <v>1372</v>
      </c>
      <c r="C552" s="68">
        <v>547.1</v>
      </c>
      <c r="D552" s="68">
        <v>23.2</v>
      </c>
      <c r="E552" s="68"/>
      <c r="F552" s="68">
        <f t="shared" si="22"/>
        <v>570.30000000000007</v>
      </c>
      <c r="G552" s="46">
        <v>59.7</v>
      </c>
      <c r="H552" s="46">
        <v>7.4999999999999997E-2</v>
      </c>
      <c r="I552" s="93">
        <f t="shared" si="21"/>
        <v>7.8511309836927917E-3</v>
      </c>
    </row>
    <row r="553" spans="1:9" x14ac:dyDescent="0.25">
      <c r="A553" s="47">
        <f t="shared" si="23"/>
        <v>173</v>
      </c>
      <c r="B553" s="46" t="s">
        <v>1373</v>
      </c>
      <c r="C553" s="68">
        <v>536.29999999999995</v>
      </c>
      <c r="D553" s="68"/>
      <c r="E553" s="68">
        <v>85.9</v>
      </c>
      <c r="F553" s="68">
        <f t="shared" si="22"/>
        <v>622.19999999999993</v>
      </c>
      <c r="G553" s="46">
        <v>58.6</v>
      </c>
      <c r="H553" s="46">
        <v>7.4999999999999997E-2</v>
      </c>
      <c r="I553" s="93">
        <f t="shared" si="21"/>
        <v>7.0636451301832213E-3</v>
      </c>
    </row>
    <row r="554" spans="1:9" x14ac:dyDescent="0.25">
      <c r="A554" s="47">
        <f t="shared" si="23"/>
        <v>174</v>
      </c>
      <c r="B554" s="46" t="s">
        <v>1374</v>
      </c>
      <c r="C554" s="68">
        <v>523.03</v>
      </c>
      <c r="D554" s="68"/>
      <c r="E554" s="68"/>
      <c r="F554" s="68">
        <f t="shared" si="22"/>
        <v>523.03</v>
      </c>
      <c r="G554" s="46">
        <v>55.7</v>
      </c>
      <c r="H554" s="46">
        <v>7.4999999999999997E-2</v>
      </c>
      <c r="I554" s="93">
        <f t="shared" si="21"/>
        <v>7.9871135498919762E-3</v>
      </c>
    </row>
    <row r="555" spans="1:9" x14ac:dyDescent="0.25">
      <c r="A555" s="47">
        <f t="shared" si="23"/>
        <v>175</v>
      </c>
      <c r="B555" s="46" t="s">
        <v>1375</v>
      </c>
      <c r="C555" s="68">
        <v>628.20000000000005</v>
      </c>
      <c r="D555" s="68"/>
      <c r="E555" s="68">
        <v>93.9</v>
      </c>
      <c r="F555" s="68">
        <f t="shared" si="22"/>
        <v>722.1</v>
      </c>
      <c r="G555" s="46">
        <v>68.2</v>
      </c>
      <c r="H555" s="46">
        <v>7.4999999999999997E-2</v>
      </c>
      <c r="I555" s="93">
        <f t="shared" si="21"/>
        <v>7.0835064395513084E-3</v>
      </c>
    </row>
    <row r="556" spans="1:9" x14ac:dyDescent="0.25">
      <c r="A556" s="47">
        <f t="shared" si="23"/>
        <v>176</v>
      </c>
      <c r="B556" s="46" t="s">
        <v>1376</v>
      </c>
      <c r="C556" s="68">
        <v>570.4</v>
      </c>
      <c r="D556" s="68"/>
      <c r="E556" s="68"/>
      <c r="F556" s="68">
        <f t="shared" si="22"/>
        <v>570.4</v>
      </c>
      <c r="G556" s="46">
        <v>61.9</v>
      </c>
      <c r="H556" s="46">
        <v>7.4999999999999997E-2</v>
      </c>
      <c r="I556" s="93">
        <f t="shared" si="21"/>
        <v>8.1390252454417965E-3</v>
      </c>
    </row>
    <row r="557" spans="1:9" x14ac:dyDescent="0.25">
      <c r="A557" s="47">
        <f t="shared" si="23"/>
        <v>177</v>
      </c>
      <c r="B557" s="46" t="s">
        <v>1377</v>
      </c>
      <c r="C557" s="68">
        <v>672.28</v>
      </c>
      <c r="D557" s="68">
        <v>45.9</v>
      </c>
      <c r="E557" s="68"/>
      <c r="F557" s="68">
        <f t="shared" si="22"/>
        <v>718.18</v>
      </c>
      <c r="G557" s="46">
        <v>71.5</v>
      </c>
      <c r="H557" s="46">
        <v>7.4999999999999997E-2</v>
      </c>
      <c r="I557" s="93">
        <f t="shared" si="21"/>
        <v>7.4667910551672288E-3</v>
      </c>
    </row>
    <row r="558" spans="1:9" x14ac:dyDescent="0.25">
      <c r="A558" s="47">
        <f t="shared" si="23"/>
        <v>178</v>
      </c>
      <c r="B558" s="46" t="s">
        <v>1378</v>
      </c>
      <c r="C558" s="68">
        <v>862.5</v>
      </c>
      <c r="D558" s="68"/>
      <c r="E558" s="68"/>
      <c r="F558" s="68">
        <f t="shared" si="22"/>
        <v>862.5</v>
      </c>
      <c r="G558" s="46">
        <v>91.2</v>
      </c>
      <c r="H558" s="46">
        <v>7.4999999999999997E-2</v>
      </c>
      <c r="I558" s="93">
        <f t="shared" si="21"/>
        <v>7.930434782608695E-3</v>
      </c>
    </row>
    <row r="559" spans="1:9" x14ac:dyDescent="0.25">
      <c r="A559" s="47">
        <f t="shared" si="23"/>
        <v>179</v>
      </c>
      <c r="B559" s="46" t="s">
        <v>1379</v>
      </c>
      <c r="C559" s="68">
        <v>693.7</v>
      </c>
      <c r="D559" s="68">
        <v>26.4</v>
      </c>
      <c r="E559" s="68"/>
      <c r="F559" s="68">
        <f t="shared" si="22"/>
        <v>720.1</v>
      </c>
      <c r="G559" s="46">
        <v>75.400000000000006</v>
      </c>
      <c r="H559" s="46">
        <v>7.4999999999999997E-2</v>
      </c>
      <c r="I559" s="93">
        <f t="shared" si="21"/>
        <v>7.8530759616719896E-3</v>
      </c>
    </row>
    <row r="560" spans="1:9" x14ac:dyDescent="0.25">
      <c r="A560" s="47">
        <f t="shared" si="23"/>
        <v>180</v>
      </c>
      <c r="B560" s="46" t="s">
        <v>1380</v>
      </c>
      <c r="C560" s="68">
        <v>689.6</v>
      </c>
      <c r="D560" s="68"/>
      <c r="E560" s="68"/>
      <c r="F560" s="68">
        <f t="shared" si="22"/>
        <v>689.6</v>
      </c>
      <c r="G560" s="46">
        <v>74</v>
      </c>
      <c r="H560" s="46">
        <v>7.4999999999999997E-2</v>
      </c>
      <c r="I560" s="93">
        <f t="shared" si="21"/>
        <v>8.0481438515081199E-3</v>
      </c>
    </row>
    <row r="561" spans="1:9" x14ac:dyDescent="0.25">
      <c r="A561" s="47">
        <f t="shared" si="23"/>
        <v>181</v>
      </c>
      <c r="B561" s="46" t="s">
        <v>1381</v>
      </c>
      <c r="C561" s="68">
        <v>599</v>
      </c>
      <c r="D561" s="68"/>
      <c r="E561" s="68">
        <v>61.7</v>
      </c>
      <c r="F561" s="68">
        <f t="shared" si="22"/>
        <v>660.7</v>
      </c>
      <c r="G561" s="46">
        <v>65.400000000000006</v>
      </c>
      <c r="H561" s="46">
        <v>7.4999999999999997E-2</v>
      </c>
      <c r="I561" s="93">
        <f t="shared" si="21"/>
        <v>7.4239443014984105E-3</v>
      </c>
    </row>
    <row r="562" spans="1:9" x14ac:dyDescent="0.25">
      <c r="A562" s="47">
        <f t="shared" si="23"/>
        <v>182</v>
      </c>
      <c r="B562" s="46" t="s">
        <v>1382</v>
      </c>
      <c r="C562" s="68">
        <v>502.6</v>
      </c>
      <c r="D562" s="68"/>
      <c r="E562" s="68">
        <v>53.9</v>
      </c>
      <c r="F562" s="68">
        <f t="shared" si="22"/>
        <v>556.5</v>
      </c>
      <c r="G562" s="46">
        <v>53.7</v>
      </c>
      <c r="H562" s="46">
        <v>7.4999999999999997E-2</v>
      </c>
      <c r="I562" s="93">
        <f t="shared" si="21"/>
        <v>7.2371967654986519E-3</v>
      </c>
    </row>
    <row r="563" spans="1:9" x14ac:dyDescent="0.25">
      <c r="A563" s="47">
        <f t="shared" si="23"/>
        <v>183</v>
      </c>
      <c r="B563" s="46" t="s">
        <v>1383</v>
      </c>
      <c r="C563" s="68">
        <v>4995.63</v>
      </c>
      <c r="D563" s="68">
        <v>255.4</v>
      </c>
      <c r="E563" s="68">
        <v>189.6</v>
      </c>
      <c r="F563" s="68">
        <f t="shared" si="22"/>
        <v>5440.63</v>
      </c>
      <c r="G563" s="46">
        <v>551</v>
      </c>
      <c r="H563" s="46">
        <v>7.4999999999999997E-2</v>
      </c>
      <c r="I563" s="93">
        <f t="shared" si="21"/>
        <v>7.5956277122318549E-3</v>
      </c>
    </row>
    <row r="564" spans="1:9" x14ac:dyDescent="0.25">
      <c r="A564" s="47">
        <f t="shared" si="23"/>
        <v>184</v>
      </c>
      <c r="B564" s="46" t="s">
        <v>1384</v>
      </c>
      <c r="C564" s="68">
        <v>574.70000000000005</v>
      </c>
      <c r="D564" s="68">
        <v>14</v>
      </c>
      <c r="E564" s="68"/>
      <c r="F564" s="68">
        <f t="shared" si="22"/>
        <v>588.70000000000005</v>
      </c>
      <c r="G564" s="46">
        <v>61.6</v>
      </c>
      <c r="H564" s="46">
        <v>7.4999999999999997E-2</v>
      </c>
      <c r="I564" s="93">
        <f t="shared" si="21"/>
        <v>7.8478002378121279E-3</v>
      </c>
    </row>
    <row r="565" spans="1:9" x14ac:dyDescent="0.25">
      <c r="A565" s="47">
        <f t="shared" si="23"/>
        <v>185</v>
      </c>
      <c r="B565" s="46" t="s">
        <v>1385</v>
      </c>
      <c r="C565" s="68">
        <v>666.7</v>
      </c>
      <c r="D565" s="68"/>
      <c r="E565" s="68">
        <v>37.9</v>
      </c>
      <c r="F565" s="68">
        <f t="shared" ref="F565:F628" si="24">C565+D565+E565</f>
        <v>704.6</v>
      </c>
      <c r="G565" s="46">
        <v>71.3</v>
      </c>
      <c r="H565" s="46">
        <v>7.4999999999999997E-2</v>
      </c>
      <c r="I565" s="93">
        <f t="shared" ref="I565:I627" si="25">(G565*H565)/F565</f>
        <v>7.5894124325858632E-3</v>
      </c>
    </row>
    <row r="566" spans="1:9" x14ac:dyDescent="0.25">
      <c r="A566" s="47">
        <f t="shared" si="23"/>
        <v>186</v>
      </c>
      <c r="B566" s="46" t="s">
        <v>1386</v>
      </c>
      <c r="C566" s="68">
        <v>663.6</v>
      </c>
      <c r="D566" s="68"/>
      <c r="E566" s="68"/>
      <c r="F566" s="68">
        <f t="shared" si="24"/>
        <v>663.6</v>
      </c>
      <c r="G566" s="46">
        <v>71.3</v>
      </c>
      <c r="H566" s="46">
        <v>7.4999999999999997E-2</v>
      </c>
      <c r="I566" s="93">
        <f t="shared" si="25"/>
        <v>8.0583182640144649E-3</v>
      </c>
    </row>
    <row r="567" spans="1:9" x14ac:dyDescent="0.25">
      <c r="A567" s="47">
        <f t="shared" si="23"/>
        <v>187</v>
      </c>
      <c r="B567" s="46" t="s">
        <v>1387</v>
      </c>
      <c r="C567" s="68">
        <v>693.2</v>
      </c>
      <c r="D567" s="68"/>
      <c r="E567" s="68"/>
      <c r="F567" s="68">
        <f t="shared" si="24"/>
        <v>693.2</v>
      </c>
      <c r="G567" s="46">
        <v>74.3</v>
      </c>
      <c r="H567" s="46">
        <v>7.4999999999999997E-2</v>
      </c>
      <c r="I567" s="93">
        <f t="shared" si="25"/>
        <v>8.0388055395268308E-3</v>
      </c>
    </row>
    <row r="568" spans="1:9" x14ac:dyDescent="0.25">
      <c r="A568" s="47">
        <f t="shared" si="23"/>
        <v>188</v>
      </c>
      <c r="B568" s="46" t="s">
        <v>1388</v>
      </c>
      <c r="C568" s="68">
        <v>777.3</v>
      </c>
      <c r="D568" s="68"/>
      <c r="E568" s="68">
        <v>88.3</v>
      </c>
      <c r="F568" s="68">
        <f t="shared" si="24"/>
        <v>865.59999999999991</v>
      </c>
      <c r="G568" s="46">
        <v>83.9</v>
      </c>
      <c r="H568" s="46">
        <v>7.4999999999999997E-2</v>
      </c>
      <c r="I568" s="93">
        <f t="shared" si="25"/>
        <v>7.2695240295748628E-3</v>
      </c>
    </row>
    <row r="569" spans="1:9" x14ac:dyDescent="0.25">
      <c r="A569" s="47">
        <f t="shared" si="23"/>
        <v>189</v>
      </c>
      <c r="B569" s="46" t="s">
        <v>1389</v>
      </c>
      <c r="C569" s="68">
        <v>635.6</v>
      </c>
      <c r="D569" s="68"/>
      <c r="E569" s="68"/>
      <c r="F569" s="68">
        <f t="shared" si="24"/>
        <v>635.6</v>
      </c>
      <c r="G569" s="46">
        <v>69.2</v>
      </c>
      <c r="H569" s="46">
        <v>7.4999999999999997E-2</v>
      </c>
      <c r="I569" s="93">
        <f t="shared" si="25"/>
        <v>8.1655129011957202E-3</v>
      </c>
    </row>
    <row r="570" spans="1:9" x14ac:dyDescent="0.25">
      <c r="A570" s="47">
        <f t="shared" si="23"/>
        <v>190</v>
      </c>
      <c r="B570" s="46" t="s">
        <v>1390</v>
      </c>
      <c r="C570" s="68">
        <v>504.2</v>
      </c>
      <c r="D570" s="68"/>
      <c r="E570" s="68"/>
      <c r="F570" s="68">
        <f t="shared" si="24"/>
        <v>504.2</v>
      </c>
      <c r="G570" s="46">
        <v>54</v>
      </c>
      <c r="H570" s="46">
        <v>7.4999999999999997E-2</v>
      </c>
      <c r="I570" s="93">
        <f t="shared" si="25"/>
        <v>8.0325267750892496E-3</v>
      </c>
    </row>
    <row r="571" spans="1:9" x14ac:dyDescent="0.25">
      <c r="A571" s="47">
        <f t="shared" si="23"/>
        <v>191</v>
      </c>
      <c r="B571" s="46" t="s">
        <v>1391</v>
      </c>
      <c r="C571" s="68">
        <v>166</v>
      </c>
      <c r="D571" s="68"/>
      <c r="E571" s="68"/>
      <c r="F571" s="68">
        <f t="shared" si="24"/>
        <v>166</v>
      </c>
      <c r="G571" s="46">
        <v>17.3</v>
      </c>
      <c r="H571" s="46">
        <v>7.4999999999999997E-2</v>
      </c>
      <c r="I571" s="93">
        <f t="shared" si="25"/>
        <v>7.8162650602409643E-3</v>
      </c>
    </row>
    <row r="572" spans="1:9" x14ac:dyDescent="0.25">
      <c r="A572" s="47">
        <f t="shared" si="23"/>
        <v>192</v>
      </c>
      <c r="B572" s="46" t="s">
        <v>1392</v>
      </c>
      <c r="C572" s="68">
        <v>588.9</v>
      </c>
      <c r="D572" s="68"/>
      <c r="E572" s="68"/>
      <c r="F572" s="68">
        <f t="shared" si="24"/>
        <v>588.9</v>
      </c>
      <c r="G572" s="46">
        <v>63</v>
      </c>
      <c r="H572" s="46">
        <v>7.4999999999999997E-2</v>
      </c>
      <c r="I572" s="93">
        <f t="shared" si="25"/>
        <v>8.0234335201222612E-3</v>
      </c>
    </row>
    <row r="573" spans="1:9" x14ac:dyDescent="0.25">
      <c r="A573" s="47">
        <f t="shared" si="23"/>
        <v>193</v>
      </c>
      <c r="B573" s="46" t="s">
        <v>1393</v>
      </c>
      <c r="C573" s="68">
        <v>659.3</v>
      </c>
      <c r="D573" s="68"/>
      <c r="E573" s="68"/>
      <c r="F573" s="68">
        <f t="shared" si="24"/>
        <v>659.3</v>
      </c>
      <c r="G573" s="46">
        <v>59.2</v>
      </c>
      <c r="H573" s="46">
        <v>7.4999999999999997E-2</v>
      </c>
      <c r="I573" s="93">
        <f t="shared" si="25"/>
        <v>6.734415288942819E-3</v>
      </c>
    </row>
    <row r="574" spans="1:9" x14ac:dyDescent="0.25">
      <c r="A574" s="47">
        <f t="shared" ref="A574:A637" si="26">1+A573</f>
        <v>194</v>
      </c>
      <c r="B574" s="46" t="s">
        <v>1394</v>
      </c>
      <c r="C574" s="68">
        <v>199.6</v>
      </c>
      <c r="D574" s="68"/>
      <c r="E574" s="68"/>
      <c r="F574" s="68">
        <f t="shared" si="24"/>
        <v>199.6</v>
      </c>
      <c r="G574" s="46">
        <v>21.7</v>
      </c>
      <c r="H574" s="46">
        <v>7.4999999999999997E-2</v>
      </c>
      <c r="I574" s="93">
        <f t="shared" si="25"/>
        <v>8.1538076152304611E-3</v>
      </c>
    </row>
    <row r="575" spans="1:9" x14ac:dyDescent="0.25">
      <c r="A575" s="47">
        <f t="shared" si="26"/>
        <v>195</v>
      </c>
      <c r="B575" s="46" t="s">
        <v>1395</v>
      </c>
      <c r="C575" s="68">
        <v>826.4</v>
      </c>
      <c r="D575" s="68"/>
      <c r="E575" s="68"/>
      <c r="F575" s="68">
        <f t="shared" si="24"/>
        <v>826.4</v>
      </c>
      <c r="G575" s="46">
        <v>90</v>
      </c>
      <c r="H575" s="46">
        <v>7.4999999999999997E-2</v>
      </c>
      <c r="I575" s="93">
        <f t="shared" si="25"/>
        <v>8.1679574056147154E-3</v>
      </c>
    </row>
    <row r="576" spans="1:9" x14ac:dyDescent="0.25">
      <c r="A576" s="47">
        <f t="shared" si="26"/>
        <v>196</v>
      </c>
      <c r="B576" s="46" t="s">
        <v>1396</v>
      </c>
      <c r="C576" s="68">
        <v>582.70000000000005</v>
      </c>
      <c r="D576" s="68"/>
      <c r="E576" s="68">
        <v>61.9</v>
      </c>
      <c r="F576" s="68">
        <f t="shared" si="24"/>
        <v>644.6</v>
      </c>
      <c r="G576" s="46">
        <v>63.4</v>
      </c>
      <c r="H576" s="46">
        <v>7.4999999999999997E-2</v>
      </c>
      <c r="I576" s="93">
        <f t="shared" si="25"/>
        <v>7.3766677008997826E-3</v>
      </c>
    </row>
    <row r="577" spans="1:9" x14ac:dyDescent="0.25">
      <c r="A577" s="47">
        <f t="shared" si="26"/>
        <v>197</v>
      </c>
      <c r="B577" s="46" t="s">
        <v>1397</v>
      </c>
      <c r="C577" s="68">
        <v>358.4</v>
      </c>
      <c r="D577" s="68"/>
      <c r="E577" s="68">
        <v>54.6</v>
      </c>
      <c r="F577" s="68">
        <f t="shared" si="24"/>
        <v>413</v>
      </c>
      <c r="G577" s="46">
        <v>39</v>
      </c>
      <c r="H577" s="46">
        <v>7.4999999999999997E-2</v>
      </c>
      <c r="I577" s="93">
        <f t="shared" si="25"/>
        <v>7.0823244552058106E-3</v>
      </c>
    </row>
    <row r="578" spans="1:9" x14ac:dyDescent="0.25">
      <c r="A578" s="47">
        <f t="shared" si="26"/>
        <v>198</v>
      </c>
      <c r="B578" s="46" t="s">
        <v>1398</v>
      </c>
      <c r="C578" s="68">
        <v>708.8</v>
      </c>
      <c r="D578" s="68"/>
      <c r="E578" s="68">
        <v>106.4</v>
      </c>
      <c r="F578" s="68">
        <f t="shared" si="24"/>
        <v>815.19999999999993</v>
      </c>
      <c r="G578" s="46">
        <v>71.2</v>
      </c>
      <c r="H578" s="46">
        <v>7.4999999999999997E-2</v>
      </c>
      <c r="I578" s="93">
        <f t="shared" si="25"/>
        <v>6.5505397448478902E-3</v>
      </c>
    </row>
    <row r="579" spans="1:9" x14ac:dyDescent="0.25">
      <c r="A579" s="47">
        <f t="shared" si="26"/>
        <v>199</v>
      </c>
      <c r="B579" s="46" t="s">
        <v>1399</v>
      </c>
      <c r="C579" s="68">
        <v>520.55999999999995</v>
      </c>
      <c r="D579" s="68">
        <v>21.1</v>
      </c>
      <c r="E579" s="68">
        <v>104.6</v>
      </c>
      <c r="F579" s="68">
        <f t="shared" si="24"/>
        <v>646.26</v>
      </c>
      <c r="G579" s="46">
        <v>56.7</v>
      </c>
      <c r="H579" s="46">
        <v>7.4999999999999997E-2</v>
      </c>
      <c r="I579" s="93">
        <f t="shared" si="25"/>
        <v>6.5801689722402752E-3</v>
      </c>
    </row>
    <row r="580" spans="1:9" x14ac:dyDescent="0.25">
      <c r="A580" s="47">
        <f t="shared" si="26"/>
        <v>200</v>
      </c>
      <c r="B580" s="46" t="s">
        <v>1400</v>
      </c>
      <c r="C580" s="68">
        <v>468.6</v>
      </c>
      <c r="D580" s="68">
        <v>34.5</v>
      </c>
      <c r="E580" s="68">
        <v>198</v>
      </c>
      <c r="F580" s="68">
        <f t="shared" si="24"/>
        <v>701.1</v>
      </c>
      <c r="G580" s="46">
        <v>51</v>
      </c>
      <c r="H580" s="46">
        <v>7.4999999999999997E-2</v>
      </c>
      <c r="I580" s="93">
        <f t="shared" si="25"/>
        <v>5.4557124518613605E-3</v>
      </c>
    </row>
    <row r="581" spans="1:9" x14ac:dyDescent="0.25">
      <c r="A581" s="47">
        <f t="shared" si="26"/>
        <v>201</v>
      </c>
      <c r="B581" s="46" t="s">
        <v>1401</v>
      </c>
      <c r="C581" s="68">
        <v>644.66</v>
      </c>
      <c r="D581" s="68"/>
      <c r="E581" s="68">
        <v>56.9</v>
      </c>
      <c r="F581" s="68">
        <f t="shared" si="24"/>
        <v>701.56</v>
      </c>
      <c r="G581" s="46">
        <v>70.2</v>
      </c>
      <c r="H581" s="46">
        <v>7.4999999999999997E-2</v>
      </c>
      <c r="I581" s="93">
        <f t="shared" si="25"/>
        <v>7.5047038029534179E-3</v>
      </c>
    </row>
    <row r="582" spans="1:9" x14ac:dyDescent="0.25">
      <c r="A582" s="47">
        <f t="shared" si="26"/>
        <v>202</v>
      </c>
      <c r="B582" s="46" t="s">
        <v>1402</v>
      </c>
      <c r="C582" s="68">
        <v>665.3</v>
      </c>
      <c r="D582" s="68"/>
      <c r="E582" s="68"/>
      <c r="F582" s="68">
        <f t="shared" si="24"/>
        <v>665.3</v>
      </c>
      <c r="G582" s="46">
        <v>72.400000000000006</v>
      </c>
      <c r="H582" s="46">
        <v>7.4999999999999997E-2</v>
      </c>
      <c r="I582" s="93">
        <f t="shared" si="25"/>
        <v>8.161731549676839E-3</v>
      </c>
    </row>
    <row r="583" spans="1:9" x14ac:dyDescent="0.25">
      <c r="A583" s="47">
        <f t="shared" si="26"/>
        <v>203</v>
      </c>
      <c r="B583" s="46" t="s">
        <v>1403</v>
      </c>
      <c r="C583" s="68">
        <v>485.4</v>
      </c>
      <c r="D583" s="68"/>
      <c r="E583" s="68">
        <v>128.4</v>
      </c>
      <c r="F583" s="68">
        <f t="shared" si="24"/>
        <v>613.79999999999995</v>
      </c>
      <c r="G583" s="46">
        <v>52.8</v>
      </c>
      <c r="H583" s="46">
        <v>7.4999999999999997E-2</v>
      </c>
      <c r="I583" s="93">
        <f t="shared" si="25"/>
        <v>6.4516129032258064E-3</v>
      </c>
    </row>
    <row r="584" spans="1:9" x14ac:dyDescent="0.25">
      <c r="A584" s="47">
        <f t="shared" si="26"/>
        <v>204</v>
      </c>
      <c r="B584" s="46" t="s">
        <v>1404</v>
      </c>
      <c r="C584" s="68">
        <v>704</v>
      </c>
      <c r="D584" s="68">
        <v>41.3</v>
      </c>
      <c r="E584" s="68">
        <v>161</v>
      </c>
      <c r="F584" s="68">
        <f t="shared" si="24"/>
        <v>906.3</v>
      </c>
      <c r="G584" s="46">
        <v>76.599999999999994</v>
      </c>
      <c r="H584" s="46">
        <v>7.4999999999999997E-2</v>
      </c>
      <c r="I584" s="93">
        <f t="shared" si="25"/>
        <v>6.3389606090698443E-3</v>
      </c>
    </row>
    <row r="585" spans="1:9" x14ac:dyDescent="0.25">
      <c r="A585" s="47">
        <f t="shared" si="26"/>
        <v>205</v>
      </c>
      <c r="B585" s="46" t="s">
        <v>1405</v>
      </c>
      <c r="C585" s="68">
        <v>745.99</v>
      </c>
      <c r="D585" s="68">
        <v>91.8</v>
      </c>
      <c r="E585" s="68">
        <v>153.19999999999999</v>
      </c>
      <c r="F585" s="68">
        <f t="shared" si="24"/>
        <v>990.99</v>
      </c>
      <c r="G585" s="46">
        <v>81.2</v>
      </c>
      <c r="H585" s="46">
        <v>7.4999999999999997E-2</v>
      </c>
      <c r="I585" s="93">
        <f t="shared" si="25"/>
        <v>6.1453697817334179E-3</v>
      </c>
    </row>
    <row r="586" spans="1:9" x14ac:dyDescent="0.25">
      <c r="A586" s="47">
        <f t="shared" si="26"/>
        <v>206</v>
      </c>
      <c r="B586" s="46" t="s">
        <v>1406</v>
      </c>
      <c r="C586" s="68">
        <v>675.4</v>
      </c>
      <c r="D586" s="68"/>
      <c r="E586" s="68">
        <v>182.9</v>
      </c>
      <c r="F586" s="68">
        <f t="shared" si="24"/>
        <v>858.3</v>
      </c>
      <c r="G586" s="46">
        <v>73.5</v>
      </c>
      <c r="H586" s="46">
        <v>7.4999999999999997E-2</v>
      </c>
      <c r="I586" s="93">
        <f t="shared" si="25"/>
        <v>6.4225795176511714E-3</v>
      </c>
    </row>
    <row r="587" spans="1:9" x14ac:dyDescent="0.25">
      <c r="A587" s="47">
        <f t="shared" si="26"/>
        <v>207</v>
      </c>
      <c r="B587" s="46" t="s">
        <v>1407</v>
      </c>
      <c r="C587" s="68">
        <v>1034.8</v>
      </c>
      <c r="D587" s="68"/>
      <c r="E587" s="68">
        <v>19.3</v>
      </c>
      <c r="F587" s="68">
        <f t="shared" si="24"/>
        <v>1054.0999999999999</v>
      </c>
      <c r="G587" s="46">
        <v>112.7</v>
      </c>
      <c r="H587" s="46">
        <v>7.4999999999999997E-2</v>
      </c>
      <c r="I587" s="93">
        <f t="shared" si="25"/>
        <v>8.0186889289441243E-3</v>
      </c>
    </row>
    <row r="588" spans="1:9" x14ac:dyDescent="0.25">
      <c r="A588" s="47">
        <f t="shared" si="26"/>
        <v>208</v>
      </c>
      <c r="B588" s="46" t="s">
        <v>1408</v>
      </c>
      <c r="C588" s="68">
        <v>910.15</v>
      </c>
      <c r="D588" s="68"/>
      <c r="E588" s="68">
        <v>91.5</v>
      </c>
      <c r="F588" s="68">
        <f t="shared" si="24"/>
        <v>1001.65</v>
      </c>
      <c r="G588" s="46">
        <v>99.1</v>
      </c>
      <c r="H588" s="46">
        <v>7.4999999999999997E-2</v>
      </c>
      <c r="I588" s="93">
        <f t="shared" si="25"/>
        <v>7.4202565766485293E-3</v>
      </c>
    </row>
    <row r="589" spans="1:9" x14ac:dyDescent="0.25">
      <c r="A589" s="47">
        <f t="shared" si="26"/>
        <v>209</v>
      </c>
      <c r="B589" s="46" t="s">
        <v>1409</v>
      </c>
      <c r="C589" s="68">
        <v>712</v>
      </c>
      <c r="D589" s="68"/>
      <c r="E589" s="68"/>
      <c r="F589" s="68">
        <f t="shared" si="24"/>
        <v>712</v>
      </c>
      <c r="G589" s="46">
        <v>77.5</v>
      </c>
      <c r="H589" s="46">
        <v>7.4999999999999997E-2</v>
      </c>
      <c r="I589" s="93">
        <f t="shared" si="25"/>
        <v>8.1636235955056188E-3</v>
      </c>
    </row>
    <row r="590" spans="1:9" x14ac:dyDescent="0.25">
      <c r="A590" s="47">
        <f t="shared" si="26"/>
        <v>210</v>
      </c>
      <c r="B590" s="46" t="s">
        <v>1410</v>
      </c>
      <c r="C590" s="68">
        <v>305.89999999999998</v>
      </c>
      <c r="D590" s="68"/>
      <c r="E590" s="68">
        <v>31.5</v>
      </c>
      <c r="F590" s="68">
        <f t="shared" si="24"/>
        <v>337.4</v>
      </c>
      <c r="G590" s="46">
        <v>33.299999999999997</v>
      </c>
      <c r="H590" s="46">
        <v>7.4999999999999997E-2</v>
      </c>
      <c r="I590" s="93">
        <f t="shared" si="25"/>
        <v>7.4021932424422048E-3</v>
      </c>
    </row>
    <row r="591" spans="1:9" x14ac:dyDescent="0.25">
      <c r="A591" s="47">
        <f t="shared" si="26"/>
        <v>211</v>
      </c>
      <c r="B591" s="46" t="s">
        <v>1411</v>
      </c>
      <c r="C591" s="68">
        <v>687.07</v>
      </c>
      <c r="D591" s="68"/>
      <c r="E591" s="68">
        <v>16.899999999999999</v>
      </c>
      <c r="F591" s="68">
        <f t="shared" si="24"/>
        <v>703.97</v>
      </c>
      <c r="G591" s="46">
        <v>74.8</v>
      </c>
      <c r="H591" s="46">
        <v>7.4999999999999997E-2</v>
      </c>
      <c r="I591" s="93">
        <f t="shared" si="25"/>
        <v>7.9690895918860163E-3</v>
      </c>
    </row>
    <row r="592" spans="1:9" x14ac:dyDescent="0.25">
      <c r="A592" s="47">
        <f t="shared" si="26"/>
        <v>212</v>
      </c>
      <c r="B592" s="46" t="s">
        <v>1412</v>
      </c>
      <c r="C592" s="68">
        <v>884.9</v>
      </c>
      <c r="D592" s="68">
        <v>28.7</v>
      </c>
      <c r="E592" s="68"/>
      <c r="F592" s="68">
        <f t="shared" si="24"/>
        <v>913.6</v>
      </c>
      <c r="G592" s="46">
        <v>96.3</v>
      </c>
      <c r="H592" s="46">
        <v>7.4999999999999997E-2</v>
      </c>
      <c r="I592" s="93">
        <f t="shared" si="25"/>
        <v>7.9055385288966714E-3</v>
      </c>
    </row>
    <row r="593" spans="1:9" x14ac:dyDescent="0.25">
      <c r="A593" s="47">
        <f t="shared" si="26"/>
        <v>213</v>
      </c>
      <c r="B593" s="46" t="s">
        <v>1413</v>
      </c>
      <c r="C593" s="68">
        <v>534.6</v>
      </c>
      <c r="D593" s="68"/>
      <c r="E593" s="68">
        <v>68.599999999999994</v>
      </c>
      <c r="F593" s="68">
        <f t="shared" si="24"/>
        <v>603.20000000000005</v>
      </c>
      <c r="G593" s="46">
        <v>58.2</v>
      </c>
      <c r="H593" s="46">
        <v>7.4999999999999997E-2</v>
      </c>
      <c r="I593" s="93">
        <f t="shared" si="25"/>
        <v>7.2364058355437666E-3</v>
      </c>
    </row>
    <row r="594" spans="1:9" x14ac:dyDescent="0.25">
      <c r="A594" s="47">
        <f t="shared" si="26"/>
        <v>214</v>
      </c>
      <c r="B594" s="46" t="s">
        <v>1414</v>
      </c>
      <c r="C594" s="68">
        <v>548.1</v>
      </c>
      <c r="D594" s="68"/>
      <c r="E594" s="68"/>
      <c r="F594" s="68">
        <f t="shared" si="24"/>
        <v>548.1</v>
      </c>
      <c r="G594" s="46">
        <v>59.7</v>
      </c>
      <c r="H594" s="46">
        <v>7.4999999999999997E-2</v>
      </c>
      <c r="I594" s="93">
        <f t="shared" si="25"/>
        <v>8.1691297208538582E-3</v>
      </c>
    </row>
    <row r="595" spans="1:9" x14ac:dyDescent="0.25">
      <c r="A595" s="47">
        <f t="shared" si="26"/>
        <v>215</v>
      </c>
      <c r="B595" s="46" t="s">
        <v>1415</v>
      </c>
      <c r="C595" s="68">
        <v>630.6</v>
      </c>
      <c r="D595" s="68">
        <v>114.7</v>
      </c>
      <c r="E595" s="68"/>
      <c r="F595" s="68">
        <f t="shared" si="24"/>
        <v>745.30000000000007</v>
      </c>
      <c r="G595" s="46">
        <v>68.599999999999994</v>
      </c>
      <c r="H595" s="46">
        <v>7.4999999999999997E-2</v>
      </c>
      <c r="I595" s="93">
        <f t="shared" si="25"/>
        <v>6.9032604320407882E-3</v>
      </c>
    </row>
    <row r="596" spans="1:9" x14ac:dyDescent="0.25">
      <c r="A596" s="47">
        <f t="shared" si="26"/>
        <v>216</v>
      </c>
      <c r="B596" s="46" t="s">
        <v>1416</v>
      </c>
      <c r="C596" s="68">
        <v>473.1</v>
      </c>
      <c r="D596" s="68">
        <v>12.4</v>
      </c>
      <c r="E596" s="68">
        <v>260.39999999999998</v>
      </c>
      <c r="F596" s="68">
        <f t="shared" si="24"/>
        <v>745.9</v>
      </c>
      <c r="G596" s="46">
        <v>51.5</v>
      </c>
      <c r="H596" s="46">
        <v>7.4999999999999997E-2</v>
      </c>
      <c r="I596" s="93">
        <f t="shared" si="25"/>
        <v>5.1783080841935917E-3</v>
      </c>
    </row>
    <row r="597" spans="1:9" x14ac:dyDescent="0.25">
      <c r="A597" s="47">
        <f t="shared" si="26"/>
        <v>217</v>
      </c>
      <c r="B597" s="46" t="s">
        <v>1417</v>
      </c>
      <c r="C597" s="68">
        <v>986.7</v>
      </c>
      <c r="D597" s="68"/>
      <c r="E597" s="68">
        <v>215.4</v>
      </c>
      <c r="F597" s="68">
        <f t="shared" si="24"/>
        <v>1202.1000000000001</v>
      </c>
      <c r="G597" s="46">
        <v>107.4</v>
      </c>
      <c r="H597" s="46">
        <v>7.4999999999999997E-2</v>
      </c>
      <c r="I597" s="93">
        <f t="shared" si="25"/>
        <v>6.7007736461192902E-3</v>
      </c>
    </row>
    <row r="598" spans="1:9" x14ac:dyDescent="0.25">
      <c r="A598" s="47">
        <f t="shared" si="26"/>
        <v>218</v>
      </c>
      <c r="B598" s="46" t="s">
        <v>1418</v>
      </c>
      <c r="C598" s="68">
        <v>648.20000000000005</v>
      </c>
      <c r="D598" s="68"/>
      <c r="E598" s="68"/>
      <c r="F598" s="68">
        <f t="shared" si="24"/>
        <v>648.20000000000005</v>
      </c>
      <c r="G598" s="46">
        <v>70.599999999999994</v>
      </c>
      <c r="H598" s="46">
        <v>7.4999999999999997E-2</v>
      </c>
      <c r="I598" s="93">
        <f t="shared" si="25"/>
        <v>8.1687750694230156E-3</v>
      </c>
    </row>
    <row r="599" spans="1:9" x14ac:dyDescent="0.25">
      <c r="A599" s="47">
        <f t="shared" si="26"/>
        <v>219</v>
      </c>
      <c r="B599" s="46" t="s">
        <v>1419</v>
      </c>
      <c r="C599" s="68">
        <v>696.9</v>
      </c>
      <c r="D599" s="68"/>
      <c r="E599" s="68">
        <v>42.8</v>
      </c>
      <c r="F599" s="68">
        <f t="shared" si="24"/>
        <v>739.69999999999993</v>
      </c>
      <c r="G599" s="46">
        <v>75.900000000000006</v>
      </c>
      <c r="H599" s="46">
        <v>7.4999999999999997E-2</v>
      </c>
      <c r="I599" s="93">
        <f t="shared" si="25"/>
        <v>7.6956874408544013E-3</v>
      </c>
    </row>
    <row r="600" spans="1:9" x14ac:dyDescent="0.25">
      <c r="A600" s="47">
        <f t="shared" si="26"/>
        <v>220</v>
      </c>
      <c r="B600" s="46" t="s">
        <v>1420</v>
      </c>
      <c r="C600" s="68">
        <v>686.9</v>
      </c>
      <c r="D600" s="68"/>
      <c r="E600" s="68">
        <v>111.8</v>
      </c>
      <c r="F600" s="68">
        <f t="shared" si="24"/>
        <v>798.69999999999993</v>
      </c>
      <c r="G600" s="46">
        <v>74.8</v>
      </c>
      <c r="H600" s="46">
        <v>7.4999999999999997E-2</v>
      </c>
      <c r="I600" s="93">
        <f t="shared" si="25"/>
        <v>7.0239138600225364E-3</v>
      </c>
    </row>
    <row r="601" spans="1:9" x14ac:dyDescent="0.25">
      <c r="A601" s="47">
        <f t="shared" si="26"/>
        <v>221</v>
      </c>
      <c r="B601" s="46" t="s">
        <v>1421</v>
      </c>
      <c r="C601" s="68">
        <v>6173.94</v>
      </c>
      <c r="D601" s="68">
        <v>111.6</v>
      </c>
      <c r="E601" s="68"/>
      <c r="F601" s="68">
        <f t="shared" si="24"/>
        <v>6285.54</v>
      </c>
      <c r="G601" s="46">
        <v>721.5</v>
      </c>
      <c r="H601" s="46">
        <v>7.4999999999999997E-2</v>
      </c>
      <c r="I601" s="93">
        <f t="shared" si="25"/>
        <v>8.6090455235349698E-3</v>
      </c>
    </row>
    <row r="602" spans="1:9" x14ac:dyDescent="0.25">
      <c r="A602" s="47">
        <f t="shared" si="26"/>
        <v>222</v>
      </c>
      <c r="B602" s="46" t="s">
        <v>1422</v>
      </c>
      <c r="C602" s="68">
        <v>842.4</v>
      </c>
      <c r="D602" s="68">
        <v>158.5</v>
      </c>
      <c r="E602" s="68"/>
      <c r="F602" s="68">
        <f t="shared" si="24"/>
        <v>1000.9</v>
      </c>
      <c r="G602" s="46">
        <v>91.7</v>
      </c>
      <c r="H602" s="46">
        <v>7.4999999999999997E-2</v>
      </c>
      <c r="I602" s="93">
        <f t="shared" si="25"/>
        <v>6.871315815765811E-3</v>
      </c>
    </row>
    <row r="603" spans="1:9" x14ac:dyDescent="0.25">
      <c r="A603" s="47">
        <f t="shared" si="26"/>
        <v>223</v>
      </c>
      <c r="B603" s="46" t="s">
        <v>1423</v>
      </c>
      <c r="C603" s="68">
        <v>372.1</v>
      </c>
      <c r="D603" s="68"/>
      <c r="E603" s="68">
        <v>20.3</v>
      </c>
      <c r="F603" s="68">
        <f t="shared" si="24"/>
        <v>392.40000000000003</v>
      </c>
      <c r="G603" s="46">
        <v>40.5</v>
      </c>
      <c r="H603" s="46">
        <v>7.4999999999999997E-2</v>
      </c>
      <c r="I603" s="93">
        <f t="shared" si="25"/>
        <v>7.7408256880733941E-3</v>
      </c>
    </row>
    <row r="604" spans="1:9" x14ac:dyDescent="0.25">
      <c r="A604" s="47">
        <f t="shared" si="26"/>
        <v>224</v>
      </c>
      <c r="B604" s="46" t="s">
        <v>1424</v>
      </c>
      <c r="C604" s="68">
        <v>555.1</v>
      </c>
      <c r="D604" s="68"/>
      <c r="E604" s="68">
        <v>40.6</v>
      </c>
      <c r="F604" s="68">
        <f t="shared" si="24"/>
        <v>595.70000000000005</v>
      </c>
      <c r="G604" s="46">
        <v>60.4</v>
      </c>
      <c r="H604" s="46">
        <v>7.4999999999999997E-2</v>
      </c>
      <c r="I604" s="93">
        <f t="shared" si="25"/>
        <v>7.6044989088467334E-3</v>
      </c>
    </row>
    <row r="605" spans="1:9" x14ac:dyDescent="0.25">
      <c r="A605" s="47">
        <f t="shared" si="26"/>
        <v>225</v>
      </c>
      <c r="B605" s="46" t="s">
        <v>1425</v>
      </c>
      <c r="C605" s="68">
        <v>538.45000000000005</v>
      </c>
      <c r="D605" s="68"/>
      <c r="E605" s="68">
        <v>37.799999999999997</v>
      </c>
      <c r="F605" s="68">
        <f t="shared" si="24"/>
        <v>576.25</v>
      </c>
      <c r="G605" s="46">
        <v>58.6</v>
      </c>
      <c r="H605" s="46">
        <v>7.4999999999999997E-2</v>
      </c>
      <c r="I605" s="93">
        <f t="shared" si="25"/>
        <v>7.6268980477223417E-3</v>
      </c>
    </row>
    <row r="606" spans="1:9" x14ac:dyDescent="0.25">
      <c r="A606" s="47">
        <f t="shared" si="26"/>
        <v>226</v>
      </c>
      <c r="B606" s="46" t="s">
        <v>1426</v>
      </c>
      <c r="C606" s="68">
        <v>877.8</v>
      </c>
      <c r="D606" s="68"/>
      <c r="E606" s="68"/>
      <c r="F606" s="68">
        <f t="shared" si="24"/>
        <v>877.8</v>
      </c>
      <c r="G606" s="46">
        <v>95.6</v>
      </c>
      <c r="H606" s="46">
        <v>7.4999999999999997E-2</v>
      </c>
      <c r="I606" s="93">
        <f t="shared" si="25"/>
        <v>8.1681476418318522E-3</v>
      </c>
    </row>
    <row r="607" spans="1:9" x14ac:dyDescent="0.25">
      <c r="A607" s="47">
        <f t="shared" si="26"/>
        <v>227</v>
      </c>
      <c r="B607" s="46" t="s">
        <v>1427</v>
      </c>
      <c r="C607" s="68">
        <v>654.9</v>
      </c>
      <c r="D607" s="68">
        <v>53.4</v>
      </c>
      <c r="E607" s="68"/>
      <c r="F607" s="68">
        <f t="shared" si="24"/>
        <v>708.3</v>
      </c>
      <c r="G607" s="46">
        <v>71.3</v>
      </c>
      <c r="H607" s="46">
        <v>7.4999999999999997E-2</v>
      </c>
      <c r="I607" s="93">
        <f t="shared" si="25"/>
        <v>7.5497670478610751E-3</v>
      </c>
    </row>
    <row r="608" spans="1:9" x14ac:dyDescent="0.25">
      <c r="A608" s="47">
        <f t="shared" si="26"/>
        <v>228</v>
      </c>
      <c r="B608" s="46" t="s">
        <v>1428</v>
      </c>
      <c r="C608" s="68">
        <v>392.4</v>
      </c>
      <c r="D608" s="68"/>
      <c r="E608" s="68">
        <v>19.899999999999999</v>
      </c>
      <c r="F608" s="68">
        <f t="shared" si="24"/>
        <v>412.29999999999995</v>
      </c>
      <c r="G608" s="46">
        <v>42.7</v>
      </c>
      <c r="H608" s="46">
        <v>7.4999999999999997E-2</v>
      </c>
      <c r="I608" s="93">
        <f t="shared" si="25"/>
        <v>7.7674023769100185E-3</v>
      </c>
    </row>
    <row r="609" spans="1:9" x14ac:dyDescent="0.25">
      <c r="A609" s="47">
        <f t="shared" si="26"/>
        <v>229</v>
      </c>
      <c r="B609" s="46" t="s">
        <v>1429</v>
      </c>
      <c r="C609" s="68">
        <v>598.14</v>
      </c>
      <c r="D609" s="68"/>
      <c r="E609" s="68"/>
      <c r="F609" s="68">
        <f t="shared" si="24"/>
        <v>598.14</v>
      </c>
      <c r="G609" s="46">
        <v>65.099999999999994</v>
      </c>
      <c r="H609" s="46">
        <v>7.4999999999999997E-2</v>
      </c>
      <c r="I609" s="93">
        <f t="shared" si="25"/>
        <v>8.1628046945531139E-3</v>
      </c>
    </row>
    <row r="610" spans="1:9" x14ac:dyDescent="0.25">
      <c r="A610" s="47">
        <f t="shared" si="26"/>
        <v>230</v>
      </c>
      <c r="B610" s="46" t="s">
        <v>1430</v>
      </c>
      <c r="C610" s="68">
        <v>388.6</v>
      </c>
      <c r="D610" s="68"/>
      <c r="E610" s="68"/>
      <c r="F610" s="68">
        <f t="shared" si="24"/>
        <v>388.6</v>
      </c>
      <c r="G610" s="46">
        <v>42.3</v>
      </c>
      <c r="H610" s="46">
        <v>7.4999999999999997E-2</v>
      </c>
      <c r="I610" s="93">
        <f t="shared" si="25"/>
        <v>8.1639217704580543E-3</v>
      </c>
    </row>
    <row r="611" spans="1:9" x14ac:dyDescent="0.25">
      <c r="A611" s="47">
        <f t="shared" si="26"/>
        <v>231</v>
      </c>
      <c r="B611" s="46" t="s">
        <v>1431</v>
      </c>
      <c r="C611" s="68">
        <v>634.1</v>
      </c>
      <c r="D611" s="68"/>
      <c r="E611" s="68"/>
      <c r="F611" s="68">
        <f t="shared" si="24"/>
        <v>634.1</v>
      </c>
      <c r="G611" s="46">
        <v>69</v>
      </c>
      <c r="H611" s="46">
        <v>7.4999999999999997E-2</v>
      </c>
      <c r="I611" s="93">
        <f t="shared" si="25"/>
        <v>8.1611733165115902E-3</v>
      </c>
    </row>
    <row r="612" spans="1:9" x14ac:dyDescent="0.25">
      <c r="A612" s="47">
        <f t="shared" si="26"/>
        <v>232</v>
      </c>
      <c r="B612" s="46" t="s">
        <v>1432</v>
      </c>
      <c r="C612" s="68">
        <v>629.6</v>
      </c>
      <c r="D612" s="68"/>
      <c r="E612" s="68">
        <v>82.9</v>
      </c>
      <c r="F612" s="68">
        <f t="shared" si="24"/>
        <v>712.5</v>
      </c>
      <c r="G612" s="46">
        <v>68.599999999999994</v>
      </c>
      <c r="H612" s="46">
        <v>7.4999999999999997E-2</v>
      </c>
      <c r="I612" s="93">
        <f t="shared" si="25"/>
        <v>7.2210526315789466E-3</v>
      </c>
    </row>
    <row r="613" spans="1:9" x14ac:dyDescent="0.25">
      <c r="A613" s="47">
        <f t="shared" si="26"/>
        <v>233</v>
      </c>
      <c r="B613" s="46" t="s">
        <v>1433</v>
      </c>
      <c r="C613" s="68">
        <v>597.1</v>
      </c>
      <c r="D613" s="68"/>
      <c r="E613" s="68">
        <v>43.4</v>
      </c>
      <c r="F613" s="68">
        <f t="shared" si="24"/>
        <v>640.5</v>
      </c>
      <c r="G613" s="46">
        <v>65</v>
      </c>
      <c r="H613" s="46">
        <v>7.4999999999999997E-2</v>
      </c>
      <c r="I613" s="93">
        <f t="shared" si="25"/>
        <v>7.6112412177985946E-3</v>
      </c>
    </row>
    <row r="614" spans="1:9" x14ac:dyDescent="0.25">
      <c r="A614" s="47">
        <f t="shared" si="26"/>
        <v>234</v>
      </c>
      <c r="B614" s="46" t="s">
        <v>1434</v>
      </c>
      <c r="C614" s="68">
        <v>589.5</v>
      </c>
      <c r="D614" s="68"/>
      <c r="E614" s="68">
        <v>28.2</v>
      </c>
      <c r="F614" s="68">
        <f t="shared" si="24"/>
        <v>617.70000000000005</v>
      </c>
      <c r="G614" s="46">
        <v>64.2</v>
      </c>
      <c r="H614" s="46">
        <v>7.4999999999999997E-2</v>
      </c>
      <c r="I614" s="93">
        <f t="shared" si="25"/>
        <v>7.79504613890238E-3</v>
      </c>
    </row>
    <row r="615" spans="1:9" x14ac:dyDescent="0.25">
      <c r="A615" s="47">
        <f t="shared" si="26"/>
        <v>235</v>
      </c>
      <c r="B615" s="46" t="s">
        <v>1435</v>
      </c>
      <c r="C615" s="68">
        <v>657.5</v>
      </c>
      <c r="D615" s="68"/>
      <c r="E615" s="68">
        <v>28.8</v>
      </c>
      <c r="F615" s="68">
        <f t="shared" si="24"/>
        <v>686.3</v>
      </c>
      <c r="G615" s="46">
        <v>71.599999999999994</v>
      </c>
      <c r="H615" s="46">
        <v>7.4999999999999997E-2</v>
      </c>
      <c r="I615" s="93">
        <f t="shared" si="25"/>
        <v>7.8245665161008303E-3</v>
      </c>
    </row>
    <row r="616" spans="1:9" x14ac:dyDescent="0.25">
      <c r="A616" s="47">
        <f t="shared" si="26"/>
        <v>236</v>
      </c>
      <c r="B616" s="46" t="s">
        <v>1436</v>
      </c>
      <c r="C616" s="68">
        <v>494</v>
      </c>
      <c r="D616" s="68"/>
      <c r="E616" s="68">
        <v>79.900000000000006</v>
      </c>
      <c r="F616" s="68">
        <f t="shared" si="24"/>
        <v>573.9</v>
      </c>
      <c r="G616" s="46">
        <v>53.8</v>
      </c>
      <c r="H616" s="46">
        <v>7.4999999999999997E-2</v>
      </c>
      <c r="I616" s="93">
        <f t="shared" si="25"/>
        <v>7.030841610036591E-3</v>
      </c>
    </row>
    <row r="617" spans="1:9" x14ac:dyDescent="0.25">
      <c r="A617" s="47">
        <f t="shared" si="26"/>
        <v>237</v>
      </c>
      <c r="B617" s="46" t="s">
        <v>1437</v>
      </c>
      <c r="C617" s="68">
        <v>710.1</v>
      </c>
      <c r="D617" s="68"/>
      <c r="E617" s="68"/>
      <c r="F617" s="68">
        <f t="shared" si="24"/>
        <v>710.1</v>
      </c>
      <c r="G617" s="46">
        <v>77.3</v>
      </c>
      <c r="H617" s="46">
        <v>7.4999999999999997E-2</v>
      </c>
      <c r="I617" s="93">
        <f t="shared" si="25"/>
        <v>8.1643430502746084E-3</v>
      </c>
    </row>
    <row r="618" spans="1:9" x14ac:dyDescent="0.25">
      <c r="A618" s="47">
        <f t="shared" si="26"/>
        <v>238</v>
      </c>
      <c r="B618" s="46" t="s">
        <v>1438</v>
      </c>
      <c r="C618" s="68">
        <v>689.64</v>
      </c>
      <c r="D618" s="68">
        <v>121.5</v>
      </c>
      <c r="E618" s="68"/>
      <c r="F618" s="68">
        <f t="shared" si="24"/>
        <v>811.14</v>
      </c>
      <c r="G618" s="46">
        <v>75.099999999999994</v>
      </c>
      <c r="H618" s="46">
        <v>7.4999999999999997E-2</v>
      </c>
      <c r="I618" s="93">
        <f t="shared" si="25"/>
        <v>6.9439307641097712E-3</v>
      </c>
    </row>
    <row r="619" spans="1:9" x14ac:dyDescent="0.25">
      <c r="A619" s="47">
        <f t="shared" si="26"/>
        <v>239</v>
      </c>
      <c r="B619" s="46" t="s">
        <v>1439</v>
      </c>
      <c r="C619" s="68">
        <v>1029</v>
      </c>
      <c r="D619" s="68">
        <v>102.5</v>
      </c>
      <c r="E619" s="68"/>
      <c r="F619" s="68">
        <f t="shared" si="24"/>
        <v>1131.5</v>
      </c>
      <c r="G619" s="46">
        <v>112</v>
      </c>
      <c r="H619" s="46">
        <v>7.4999999999999997E-2</v>
      </c>
      <c r="I619" s="93">
        <f t="shared" si="25"/>
        <v>7.4237737516570923E-3</v>
      </c>
    </row>
    <row r="620" spans="1:9" x14ac:dyDescent="0.25">
      <c r="A620" s="47">
        <f t="shared" si="26"/>
        <v>240</v>
      </c>
      <c r="B620" s="46" t="s">
        <v>1440</v>
      </c>
      <c r="C620" s="68">
        <v>478</v>
      </c>
      <c r="D620" s="68"/>
      <c r="E620" s="68">
        <v>77.5</v>
      </c>
      <c r="F620" s="68">
        <f t="shared" si="24"/>
        <v>555.5</v>
      </c>
      <c r="G620" s="46">
        <v>52</v>
      </c>
      <c r="H620" s="46">
        <v>7.4999999999999997E-2</v>
      </c>
      <c r="I620" s="93">
        <f t="shared" si="25"/>
        <v>7.0207020702070209E-3</v>
      </c>
    </row>
    <row r="621" spans="1:9" x14ac:dyDescent="0.25">
      <c r="A621" s="47">
        <f t="shared" si="26"/>
        <v>241</v>
      </c>
      <c r="B621" s="46" t="s">
        <v>1441</v>
      </c>
      <c r="C621" s="68">
        <v>937.9</v>
      </c>
      <c r="D621" s="68"/>
      <c r="E621" s="68"/>
      <c r="F621" s="68">
        <f t="shared" si="24"/>
        <v>937.9</v>
      </c>
      <c r="G621" s="46">
        <v>102.1</v>
      </c>
      <c r="H621" s="46">
        <v>7.4999999999999997E-2</v>
      </c>
      <c r="I621" s="93">
        <f t="shared" si="25"/>
        <v>8.1645164729715319E-3</v>
      </c>
    </row>
    <row r="622" spans="1:9" x14ac:dyDescent="0.25">
      <c r="A622" s="47">
        <f t="shared" si="26"/>
        <v>242</v>
      </c>
      <c r="B622" s="46" t="s">
        <v>1442</v>
      </c>
      <c r="C622" s="68">
        <v>848.1</v>
      </c>
      <c r="D622" s="68"/>
      <c r="E622" s="68">
        <v>34.700000000000003</v>
      </c>
      <c r="F622" s="68">
        <f t="shared" si="24"/>
        <v>882.80000000000007</v>
      </c>
      <c r="G622" s="46">
        <v>92.3</v>
      </c>
      <c r="H622" s="46">
        <v>7.4999999999999997E-2</v>
      </c>
      <c r="I622" s="93">
        <f t="shared" si="25"/>
        <v>7.8415269596737638E-3</v>
      </c>
    </row>
    <row r="623" spans="1:9" x14ac:dyDescent="0.25">
      <c r="A623" s="47">
        <f t="shared" si="26"/>
        <v>243</v>
      </c>
      <c r="B623" s="46" t="s">
        <v>1443</v>
      </c>
      <c r="C623" s="68">
        <v>958.6</v>
      </c>
      <c r="D623" s="68"/>
      <c r="E623" s="68"/>
      <c r="F623" s="68">
        <f t="shared" si="24"/>
        <v>958.6</v>
      </c>
      <c r="G623" s="46">
        <v>104.4</v>
      </c>
      <c r="H623" s="46">
        <v>7.4999999999999997E-2</v>
      </c>
      <c r="I623" s="93">
        <f t="shared" si="25"/>
        <v>8.1681619027748793E-3</v>
      </c>
    </row>
    <row r="624" spans="1:9" x14ac:dyDescent="0.25">
      <c r="A624" s="47">
        <f t="shared" si="26"/>
        <v>244</v>
      </c>
      <c r="B624" s="46" t="s">
        <v>1444</v>
      </c>
      <c r="C624" s="68">
        <v>950.2</v>
      </c>
      <c r="D624" s="68"/>
      <c r="E624" s="68"/>
      <c r="F624" s="68">
        <f t="shared" si="24"/>
        <v>950.2</v>
      </c>
      <c r="G624" s="46">
        <v>103.5</v>
      </c>
      <c r="H624" s="46">
        <v>7.4999999999999997E-2</v>
      </c>
      <c r="I624" s="93">
        <f t="shared" si="25"/>
        <v>8.1693327720479894E-3</v>
      </c>
    </row>
    <row r="625" spans="1:9" x14ac:dyDescent="0.25">
      <c r="A625" s="47">
        <f t="shared" si="26"/>
        <v>245</v>
      </c>
      <c r="B625" s="46" t="s">
        <v>1445</v>
      </c>
      <c r="C625" s="68">
        <v>717.45</v>
      </c>
      <c r="D625" s="68"/>
      <c r="E625" s="68">
        <v>83.8</v>
      </c>
      <c r="F625" s="68">
        <f t="shared" si="24"/>
        <v>801.25</v>
      </c>
      <c r="G625" s="46">
        <v>78.099999999999994</v>
      </c>
      <c r="H625" s="46">
        <v>7.4999999999999997E-2</v>
      </c>
      <c r="I625" s="93">
        <f t="shared" si="25"/>
        <v>7.3104524180967224E-3</v>
      </c>
    </row>
    <row r="626" spans="1:9" x14ac:dyDescent="0.25">
      <c r="A626" s="47">
        <f t="shared" si="26"/>
        <v>246</v>
      </c>
      <c r="B626" s="46" t="s">
        <v>1446</v>
      </c>
      <c r="C626" s="68">
        <v>678.26</v>
      </c>
      <c r="D626" s="68"/>
      <c r="E626" s="68"/>
      <c r="F626" s="68">
        <f t="shared" si="24"/>
        <v>678.26</v>
      </c>
      <c r="G626" s="46">
        <v>73.8</v>
      </c>
      <c r="H626" s="46">
        <v>7.4999999999999997E-2</v>
      </c>
      <c r="I626" s="93">
        <f t="shared" si="25"/>
        <v>8.1605873853684424E-3</v>
      </c>
    </row>
    <row r="627" spans="1:9" x14ac:dyDescent="0.25">
      <c r="A627" s="47">
        <f t="shared" si="26"/>
        <v>247</v>
      </c>
      <c r="B627" s="46" t="s">
        <v>1447</v>
      </c>
      <c r="C627" s="68">
        <v>633.9</v>
      </c>
      <c r="D627" s="68"/>
      <c r="E627" s="68">
        <v>33.200000000000003</v>
      </c>
      <c r="F627" s="68">
        <f t="shared" si="24"/>
        <v>667.1</v>
      </c>
      <c r="G627" s="46">
        <v>69</v>
      </c>
      <c r="H627" s="46">
        <v>7.4999999999999997E-2</v>
      </c>
      <c r="I627" s="93">
        <f t="shared" si="25"/>
        <v>7.7574576525258577E-3</v>
      </c>
    </row>
    <row r="628" spans="1:9" x14ac:dyDescent="0.25">
      <c r="A628" s="47">
        <f t="shared" si="26"/>
        <v>248</v>
      </c>
      <c r="B628" s="46" t="s">
        <v>1448</v>
      </c>
      <c r="C628" s="68">
        <v>657.24</v>
      </c>
      <c r="D628" s="68"/>
      <c r="E628" s="68">
        <v>32.6</v>
      </c>
      <c r="F628" s="68">
        <f t="shared" si="24"/>
        <v>689.84</v>
      </c>
      <c r="G628" s="46">
        <v>71.599999999999994</v>
      </c>
      <c r="H628" s="46">
        <v>7.4999999999999997E-2</v>
      </c>
      <c r="I628" s="93">
        <f>(G628*H628)/F628</f>
        <v>7.7844137771077336E-3</v>
      </c>
    </row>
    <row r="629" spans="1:9" x14ac:dyDescent="0.25">
      <c r="A629" s="47">
        <f t="shared" si="26"/>
        <v>249</v>
      </c>
      <c r="B629" s="46" t="s">
        <v>1449</v>
      </c>
      <c r="C629" s="68">
        <v>546.5</v>
      </c>
      <c r="D629" s="68"/>
      <c r="E629" s="68">
        <v>73.2</v>
      </c>
      <c r="F629" s="68">
        <f t="shared" ref="F629:F689" si="27">C629+D629+E629</f>
        <v>619.70000000000005</v>
      </c>
      <c r="G629" s="46">
        <v>59.5</v>
      </c>
      <c r="H629" s="46">
        <v>7.4999999999999997E-2</v>
      </c>
      <c r="I629" s="93">
        <f t="shared" ref="I629:I687" si="28">(G629*H629)/F629</f>
        <v>7.2010650314668374E-3</v>
      </c>
    </row>
    <row r="630" spans="1:9" x14ac:dyDescent="0.25">
      <c r="A630" s="47">
        <f t="shared" si="26"/>
        <v>250</v>
      </c>
      <c r="B630" s="46" t="s">
        <v>1450</v>
      </c>
      <c r="C630" s="68">
        <v>648.6</v>
      </c>
      <c r="D630" s="68"/>
      <c r="E630" s="68"/>
      <c r="F630" s="68">
        <f t="shared" si="27"/>
        <v>648.6</v>
      </c>
      <c r="G630" s="46">
        <v>70.599999999999994</v>
      </c>
      <c r="H630" s="46">
        <v>7.4999999999999997E-2</v>
      </c>
      <c r="I630" s="93">
        <f t="shared" si="28"/>
        <v>8.1637372802960198E-3</v>
      </c>
    </row>
    <row r="631" spans="1:9" x14ac:dyDescent="0.25">
      <c r="A631" s="47">
        <f t="shared" si="26"/>
        <v>251</v>
      </c>
      <c r="B631" s="46" t="s">
        <v>1451</v>
      </c>
      <c r="C631" s="68">
        <v>633.29999999999995</v>
      </c>
      <c r="D631" s="68"/>
      <c r="E631" s="68">
        <v>40.9</v>
      </c>
      <c r="F631" s="68">
        <f t="shared" si="27"/>
        <v>674.19999999999993</v>
      </c>
      <c r="G631" s="46">
        <v>69</v>
      </c>
      <c r="H631" s="46">
        <v>7.4999999999999997E-2</v>
      </c>
      <c r="I631" s="93">
        <f t="shared" si="28"/>
        <v>7.6757638682883426E-3</v>
      </c>
    </row>
    <row r="632" spans="1:9" x14ac:dyDescent="0.25">
      <c r="A632" s="47">
        <f t="shared" si="26"/>
        <v>252</v>
      </c>
      <c r="B632" s="46" t="s">
        <v>37</v>
      </c>
      <c r="C632" s="68">
        <v>297.2</v>
      </c>
      <c r="D632" s="68"/>
      <c r="E632" s="68">
        <v>60.8</v>
      </c>
      <c r="F632" s="68">
        <f t="shared" si="27"/>
        <v>358</v>
      </c>
      <c r="G632" s="46">
        <v>19</v>
      </c>
      <c r="H632" s="46">
        <v>7.4999999999999997E-2</v>
      </c>
      <c r="I632" s="93">
        <f t="shared" si="28"/>
        <v>3.9804469273743018E-3</v>
      </c>
    </row>
    <row r="633" spans="1:9" x14ac:dyDescent="0.25">
      <c r="A633" s="47">
        <f t="shared" si="26"/>
        <v>253</v>
      </c>
      <c r="B633" s="46" t="s">
        <v>40</v>
      </c>
      <c r="C633" s="68">
        <v>226.9</v>
      </c>
      <c r="D633" s="68"/>
      <c r="E633" s="68"/>
      <c r="F633" s="68">
        <f t="shared" si="27"/>
        <v>226.9</v>
      </c>
      <c r="G633" s="46">
        <v>8</v>
      </c>
      <c r="H633" s="46">
        <v>7.4999999999999997E-2</v>
      </c>
      <c r="I633" s="93">
        <f t="shared" si="28"/>
        <v>2.644336712208021E-3</v>
      </c>
    </row>
    <row r="634" spans="1:9" x14ac:dyDescent="0.25">
      <c r="A634" s="47">
        <f t="shared" si="26"/>
        <v>254</v>
      </c>
      <c r="B634" s="46" t="s">
        <v>41</v>
      </c>
      <c r="C634" s="68">
        <v>314.89999999999998</v>
      </c>
      <c r="D634" s="68"/>
      <c r="E634" s="68"/>
      <c r="F634" s="68">
        <f t="shared" si="27"/>
        <v>314.89999999999998</v>
      </c>
      <c r="G634" s="46">
        <v>15</v>
      </c>
      <c r="H634" s="46">
        <v>7.4999999999999997E-2</v>
      </c>
      <c r="I634" s="93">
        <f t="shared" si="28"/>
        <v>3.5725627183232776E-3</v>
      </c>
    </row>
    <row r="635" spans="1:9" x14ac:dyDescent="0.25">
      <c r="A635" s="47">
        <f t="shared" si="26"/>
        <v>255</v>
      </c>
      <c r="B635" s="46" t="s">
        <v>42</v>
      </c>
      <c r="C635" s="68">
        <v>199.2</v>
      </c>
      <c r="D635" s="68"/>
      <c r="E635" s="68"/>
      <c r="F635" s="68">
        <f t="shared" si="27"/>
        <v>199.2</v>
      </c>
      <c r="G635" s="46">
        <v>4</v>
      </c>
      <c r="H635" s="46">
        <v>7.4999999999999997E-2</v>
      </c>
      <c r="I635" s="93">
        <f t="shared" si="28"/>
        <v>1.5060240963855422E-3</v>
      </c>
    </row>
    <row r="636" spans="1:9" x14ac:dyDescent="0.25">
      <c r="A636" s="47">
        <f t="shared" si="26"/>
        <v>256</v>
      </c>
      <c r="B636" s="46" t="s">
        <v>43</v>
      </c>
      <c r="C636" s="68">
        <v>748.1</v>
      </c>
      <c r="D636" s="68"/>
      <c r="E636" s="68">
        <v>189.2</v>
      </c>
      <c r="F636" s="68">
        <f t="shared" si="27"/>
        <v>937.3</v>
      </c>
      <c r="G636" s="46">
        <v>20</v>
      </c>
      <c r="H636" s="46">
        <v>7.4999999999999997E-2</v>
      </c>
      <c r="I636" s="93">
        <f t="shared" si="28"/>
        <v>1.6003414061666491E-3</v>
      </c>
    </row>
    <row r="637" spans="1:9" x14ac:dyDescent="0.25">
      <c r="A637" s="47">
        <f t="shared" si="26"/>
        <v>257</v>
      </c>
      <c r="B637" s="46" t="s">
        <v>44</v>
      </c>
      <c r="C637" s="68">
        <v>486.2</v>
      </c>
      <c r="D637" s="68"/>
      <c r="E637" s="68"/>
      <c r="F637" s="68">
        <f t="shared" si="27"/>
        <v>486.2</v>
      </c>
      <c r="G637" s="46"/>
      <c r="H637" s="46">
        <v>7.4999999999999997E-2</v>
      </c>
      <c r="I637" s="93">
        <f t="shared" si="28"/>
        <v>0</v>
      </c>
    </row>
    <row r="638" spans="1:9" x14ac:dyDescent="0.25">
      <c r="A638" s="47">
        <f t="shared" ref="A638:A701" si="29">1+A637</f>
        <v>258</v>
      </c>
      <c r="B638" s="46" t="s">
        <v>45</v>
      </c>
      <c r="C638" s="68">
        <v>1811.6</v>
      </c>
      <c r="D638" s="68"/>
      <c r="E638" s="68">
        <v>36.9</v>
      </c>
      <c r="F638" s="68">
        <f t="shared" si="27"/>
        <v>1848.5</v>
      </c>
      <c r="G638" s="46">
        <v>48</v>
      </c>
      <c r="H638" s="46">
        <v>7.4999999999999997E-2</v>
      </c>
      <c r="I638" s="93">
        <f t="shared" si="28"/>
        <v>1.9475250202867188E-3</v>
      </c>
    </row>
    <row r="639" spans="1:9" x14ac:dyDescent="0.25">
      <c r="A639" s="47">
        <f t="shared" si="29"/>
        <v>259</v>
      </c>
      <c r="B639" s="46" t="s">
        <v>46</v>
      </c>
      <c r="C639" s="68">
        <v>314</v>
      </c>
      <c r="D639" s="68"/>
      <c r="E639" s="68"/>
      <c r="F639" s="68">
        <f t="shared" si="27"/>
        <v>314</v>
      </c>
      <c r="G639" s="46">
        <v>11</v>
      </c>
      <c r="H639" s="46">
        <v>7.4999999999999997E-2</v>
      </c>
      <c r="I639" s="93">
        <f t="shared" si="28"/>
        <v>2.627388535031847E-3</v>
      </c>
    </row>
    <row r="640" spans="1:9" x14ac:dyDescent="0.25">
      <c r="A640" s="47">
        <f t="shared" si="29"/>
        <v>260</v>
      </c>
      <c r="B640" s="46" t="s">
        <v>47</v>
      </c>
      <c r="C640" s="68">
        <v>1446.6</v>
      </c>
      <c r="D640" s="68"/>
      <c r="E640" s="68">
        <v>54.7</v>
      </c>
      <c r="F640" s="68">
        <f t="shared" si="27"/>
        <v>1501.3</v>
      </c>
      <c r="G640" s="46">
        <v>19</v>
      </c>
      <c r="H640" s="46">
        <v>7.4999999999999997E-2</v>
      </c>
      <c r="I640" s="93">
        <f t="shared" si="28"/>
        <v>9.4917737960434291E-4</v>
      </c>
    </row>
    <row r="641" spans="1:9" x14ac:dyDescent="0.25">
      <c r="A641" s="47">
        <f t="shared" si="29"/>
        <v>261</v>
      </c>
      <c r="B641" s="46" t="s">
        <v>66</v>
      </c>
      <c r="C641" s="68">
        <v>249.2</v>
      </c>
      <c r="D641" s="68"/>
      <c r="E641" s="68"/>
      <c r="F641" s="68">
        <f t="shared" si="27"/>
        <v>249.2</v>
      </c>
      <c r="G641" s="46">
        <v>9</v>
      </c>
      <c r="H641" s="46">
        <v>7.4999999999999997E-2</v>
      </c>
      <c r="I641" s="93">
        <f t="shared" si="28"/>
        <v>2.7086677367576242E-3</v>
      </c>
    </row>
    <row r="642" spans="1:9" x14ac:dyDescent="0.25">
      <c r="A642" s="47">
        <f t="shared" si="29"/>
        <v>262</v>
      </c>
      <c r="B642" s="46" t="s">
        <v>67</v>
      </c>
      <c r="C642" s="68">
        <v>299.39999999999998</v>
      </c>
      <c r="D642" s="68"/>
      <c r="E642" s="68"/>
      <c r="F642" s="68">
        <f t="shared" si="27"/>
        <v>299.39999999999998</v>
      </c>
      <c r="G642" s="46">
        <v>8</v>
      </c>
      <c r="H642" s="46">
        <v>7.4999999999999997E-2</v>
      </c>
      <c r="I642" s="93">
        <f t="shared" si="28"/>
        <v>2.0040080160320644E-3</v>
      </c>
    </row>
    <row r="643" spans="1:9" x14ac:dyDescent="0.25">
      <c r="A643" s="47">
        <f t="shared" si="29"/>
        <v>263</v>
      </c>
      <c r="B643" s="46" t="s">
        <v>68</v>
      </c>
      <c r="C643" s="68">
        <v>51.3</v>
      </c>
      <c r="D643" s="68"/>
      <c r="E643" s="68"/>
      <c r="F643" s="68">
        <f t="shared" si="27"/>
        <v>51.3</v>
      </c>
      <c r="G643" s="46">
        <v>4</v>
      </c>
      <c r="H643" s="46">
        <v>7.4999999999999997E-2</v>
      </c>
      <c r="I643" s="93">
        <f t="shared" si="28"/>
        <v>5.8479532163742687E-3</v>
      </c>
    </row>
    <row r="644" spans="1:9" x14ac:dyDescent="0.25">
      <c r="A644" s="47">
        <f t="shared" si="29"/>
        <v>264</v>
      </c>
      <c r="B644" s="46" t="s">
        <v>69</v>
      </c>
      <c r="C644" s="68">
        <v>312.3</v>
      </c>
      <c r="D644" s="68"/>
      <c r="E644" s="68"/>
      <c r="F644" s="68">
        <f t="shared" si="27"/>
        <v>312.3</v>
      </c>
      <c r="G644" s="46">
        <v>12</v>
      </c>
      <c r="H644" s="46">
        <v>7.4999999999999997E-2</v>
      </c>
      <c r="I644" s="93">
        <f t="shared" si="28"/>
        <v>2.881844380403458E-3</v>
      </c>
    </row>
    <row r="645" spans="1:9" x14ac:dyDescent="0.25">
      <c r="A645" s="47">
        <f t="shared" si="29"/>
        <v>265</v>
      </c>
      <c r="B645" s="46" t="s">
        <v>70</v>
      </c>
      <c r="C645" s="68">
        <v>706.6</v>
      </c>
      <c r="D645" s="68">
        <v>191.5</v>
      </c>
      <c r="E645" s="68"/>
      <c r="F645" s="68">
        <f t="shared" si="27"/>
        <v>898.1</v>
      </c>
      <c r="G645" s="46">
        <v>20</v>
      </c>
      <c r="H645" s="46">
        <v>7.4999999999999997E-2</v>
      </c>
      <c r="I645" s="93">
        <f t="shared" si="28"/>
        <v>1.6701926288831977E-3</v>
      </c>
    </row>
    <row r="646" spans="1:9" x14ac:dyDescent="0.25">
      <c r="A646" s="47">
        <f t="shared" si="29"/>
        <v>266</v>
      </c>
      <c r="B646" s="46" t="s">
        <v>71</v>
      </c>
      <c r="C646" s="68">
        <v>552.4</v>
      </c>
      <c r="D646" s="68"/>
      <c r="E646" s="68"/>
      <c r="F646" s="68">
        <f t="shared" si="27"/>
        <v>552.4</v>
      </c>
      <c r="G646" s="46">
        <v>19</v>
      </c>
      <c r="H646" s="46">
        <v>7.4999999999999997E-2</v>
      </c>
      <c r="I646" s="93">
        <f t="shared" si="28"/>
        <v>2.5796524257784216E-3</v>
      </c>
    </row>
    <row r="647" spans="1:9" x14ac:dyDescent="0.25">
      <c r="A647" s="47">
        <f t="shared" si="29"/>
        <v>267</v>
      </c>
      <c r="B647" s="46" t="s">
        <v>72</v>
      </c>
      <c r="C647" s="68">
        <v>971.2</v>
      </c>
      <c r="D647" s="68"/>
      <c r="E647" s="68"/>
      <c r="F647" s="68">
        <f t="shared" si="27"/>
        <v>971.2</v>
      </c>
      <c r="G647" s="46">
        <v>30</v>
      </c>
      <c r="H647" s="46">
        <v>7.4999999999999997E-2</v>
      </c>
      <c r="I647" s="93">
        <f t="shared" si="28"/>
        <v>2.3167215815485995E-3</v>
      </c>
    </row>
    <row r="648" spans="1:9" x14ac:dyDescent="0.25">
      <c r="A648" s="47">
        <f t="shared" si="29"/>
        <v>268</v>
      </c>
      <c r="B648" s="46" t="s">
        <v>73</v>
      </c>
      <c r="C648" s="68">
        <v>391.8</v>
      </c>
      <c r="D648" s="68"/>
      <c r="E648" s="68"/>
      <c r="F648" s="68">
        <f t="shared" si="27"/>
        <v>391.8</v>
      </c>
      <c r="G648" s="46">
        <v>20</v>
      </c>
      <c r="H648" s="46">
        <v>7.4999999999999997E-2</v>
      </c>
      <c r="I648" s="93">
        <f t="shared" si="28"/>
        <v>3.8284839203675345E-3</v>
      </c>
    </row>
    <row r="649" spans="1:9" x14ac:dyDescent="0.25">
      <c r="A649" s="47">
        <f t="shared" si="29"/>
        <v>269</v>
      </c>
      <c r="B649" s="46" t="s">
        <v>74</v>
      </c>
      <c r="C649" s="68">
        <v>414</v>
      </c>
      <c r="D649" s="68"/>
      <c r="E649" s="68"/>
      <c r="F649" s="68">
        <f t="shared" si="27"/>
        <v>414</v>
      </c>
      <c r="G649" s="46">
        <v>16</v>
      </c>
      <c r="H649" s="46">
        <v>7.4999999999999997E-2</v>
      </c>
      <c r="I649" s="93">
        <f t="shared" si="28"/>
        <v>2.8985507246376812E-3</v>
      </c>
    </row>
    <row r="650" spans="1:9" x14ac:dyDescent="0.25">
      <c r="A650" s="47">
        <f t="shared" si="29"/>
        <v>270</v>
      </c>
      <c r="B650" s="46" t="s">
        <v>75</v>
      </c>
      <c r="C650" s="68">
        <v>370.4</v>
      </c>
      <c r="D650" s="68">
        <v>116.4</v>
      </c>
      <c r="E650" s="68"/>
      <c r="F650" s="68">
        <f t="shared" si="27"/>
        <v>486.79999999999995</v>
      </c>
      <c r="G650" s="46">
        <v>15</v>
      </c>
      <c r="H650" s="46">
        <v>7.4999999999999997E-2</v>
      </c>
      <c r="I650" s="93">
        <f t="shared" si="28"/>
        <v>2.3110106820049305E-3</v>
      </c>
    </row>
    <row r="651" spans="1:9" x14ac:dyDescent="0.25">
      <c r="A651" s="47">
        <f t="shared" si="29"/>
        <v>271</v>
      </c>
      <c r="B651" s="46" t="s">
        <v>76</v>
      </c>
      <c r="C651" s="68">
        <v>355</v>
      </c>
      <c r="D651" s="68"/>
      <c r="E651" s="68"/>
      <c r="F651" s="68">
        <f t="shared" si="27"/>
        <v>355</v>
      </c>
      <c r="G651" s="46">
        <v>14</v>
      </c>
      <c r="H651" s="46">
        <v>7.4999999999999997E-2</v>
      </c>
      <c r="I651" s="93">
        <f t="shared" si="28"/>
        <v>2.9577464788732395E-3</v>
      </c>
    </row>
    <row r="652" spans="1:9" x14ac:dyDescent="0.25">
      <c r="A652" s="47">
        <f t="shared" si="29"/>
        <v>272</v>
      </c>
      <c r="B652" s="46" t="s">
        <v>77</v>
      </c>
      <c r="C652" s="68">
        <v>143.19999999999999</v>
      </c>
      <c r="D652" s="68"/>
      <c r="E652" s="68">
        <v>41.9</v>
      </c>
      <c r="F652" s="68">
        <f t="shared" si="27"/>
        <v>185.1</v>
      </c>
      <c r="G652" s="46"/>
      <c r="H652" s="46">
        <v>7.4999999999999997E-2</v>
      </c>
      <c r="I652" s="93">
        <f t="shared" si="28"/>
        <v>0</v>
      </c>
    </row>
    <row r="653" spans="1:9" x14ac:dyDescent="0.25">
      <c r="A653" s="47">
        <f t="shared" si="29"/>
        <v>273</v>
      </c>
      <c r="B653" s="46" t="s">
        <v>78</v>
      </c>
      <c r="C653" s="68">
        <v>163.19999999999999</v>
      </c>
      <c r="D653" s="68"/>
      <c r="E653" s="68"/>
      <c r="F653" s="68">
        <f t="shared" si="27"/>
        <v>163.19999999999999</v>
      </c>
      <c r="G653" s="46"/>
      <c r="H653" s="46">
        <v>7.4999999999999997E-2</v>
      </c>
      <c r="I653" s="93">
        <f t="shared" si="28"/>
        <v>0</v>
      </c>
    </row>
    <row r="654" spans="1:9" x14ac:dyDescent="0.25">
      <c r="A654" s="47">
        <f t="shared" si="29"/>
        <v>274</v>
      </c>
      <c r="B654" s="46" t="s">
        <v>79</v>
      </c>
      <c r="C654" s="68">
        <v>268.2</v>
      </c>
      <c r="D654" s="68"/>
      <c r="E654" s="68"/>
      <c r="F654" s="68">
        <f t="shared" si="27"/>
        <v>268.2</v>
      </c>
      <c r="G654" s="46"/>
      <c r="H654" s="46">
        <v>7.4999999999999997E-2</v>
      </c>
      <c r="I654" s="93">
        <f t="shared" si="28"/>
        <v>0</v>
      </c>
    </row>
    <row r="655" spans="1:9" x14ac:dyDescent="0.25">
      <c r="A655" s="47">
        <f t="shared" si="29"/>
        <v>275</v>
      </c>
      <c r="B655" s="46" t="s">
        <v>80</v>
      </c>
      <c r="C655" s="68">
        <v>1401.05</v>
      </c>
      <c r="D655" s="68"/>
      <c r="E655" s="68"/>
      <c r="F655" s="68">
        <f t="shared" si="27"/>
        <v>1401.05</v>
      </c>
      <c r="G655" s="46">
        <v>25</v>
      </c>
      <c r="H655" s="46">
        <v>7.4999999999999997E-2</v>
      </c>
      <c r="I655" s="93">
        <f t="shared" si="28"/>
        <v>1.3382820027836265E-3</v>
      </c>
    </row>
    <row r="656" spans="1:9" x14ac:dyDescent="0.25">
      <c r="A656" s="47">
        <f t="shared" si="29"/>
        <v>276</v>
      </c>
      <c r="B656" s="46" t="s">
        <v>81</v>
      </c>
      <c r="C656" s="68">
        <v>1909.5</v>
      </c>
      <c r="D656" s="68"/>
      <c r="E656" s="68"/>
      <c r="F656" s="68">
        <f t="shared" si="27"/>
        <v>1909.5</v>
      </c>
      <c r="G656" s="46">
        <v>53</v>
      </c>
      <c r="H656" s="46">
        <v>7.4999999999999997E-2</v>
      </c>
      <c r="I656" s="93">
        <f t="shared" si="28"/>
        <v>2.0816967792615867E-3</v>
      </c>
    </row>
    <row r="657" spans="1:9" x14ac:dyDescent="0.25">
      <c r="A657" s="47">
        <f t="shared" si="29"/>
        <v>277</v>
      </c>
      <c r="B657" s="46" t="s">
        <v>112</v>
      </c>
      <c r="C657" s="68">
        <v>542.20000000000005</v>
      </c>
      <c r="D657" s="68"/>
      <c r="E657" s="68"/>
      <c r="F657" s="68">
        <f t="shared" si="27"/>
        <v>542.20000000000005</v>
      </c>
      <c r="G657" s="46">
        <v>28</v>
      </c>
      <c r="H657" s="46">
        <v>7.4999999999999997E-2</v>
      </c>
      <c r="I657" s="93">
        <f t="shared" si="28"/>
        <v>3.8731095536702321E-3</v>
      </c>
    </row>
    <row r="658" spans="1:9" x14ac:dyDescent="0.25">
      <c r="A658" s="47">
        <f t="shared" si="29"/>
        <v>278</v>
      </c>
      <c r="B658" s="46" t="s">
        <v>113</v>
      </c>
      <c r="C658" s="68">
        <v>168.8</v>
      </c>
      <c r="D658" s="68"/>
      <c r="E658" s="68"/>
      <c r="F658" s="68">
        <f t="shared" si="27"/>
        <v>168.8</v>
      </c>
      <c r="G658" s="46"/>
      <c r="H658" s="46">
        <v>7.4999999999999997E-2</v>
      </c>
      <c r="I658" s="93">
        <f t="shared" si="28"/>
        <v>0</v>
      </c>
    </row>
    <row r="659" spans="1:9" x14ac:dyDescent="0.25">
      <c r="A659" s="47">
        <f t="shared" si="29"/>
        <v>279</v>
      </c>
      <c r="B659" s="46" t="s">
        <v>114</v>
      </c>
      <c r="C659" s="68">
        <v>173.2</v>
      </c>
      <c r="D659" s="68"/>
      <c r="E659" s="68"/>
      <c r="F659" s="68">
        <f t="shared" si="27"/>
        <v>173.2</v>
      </c>
      <c r="G659" s="46"/>
      <c r="H659" s="46">
        <v>7.4999999999999997E-2</v>
      </c>
      <c r="I659" s="93">
        <f t="shared" si="28"/>
        <v>0</v>
      </c>
    </row>
    <row r="660" spans="1:9" x14ac:dyDescent="0.25">
      <c r="A660" s="47">
        <f t="shared" si="29"/>
        <v>280</v>
      </c>
      <c r="B660" s="46" t="s">
        <v>115</v>
      </c>
      <c r="C660" s="68">
        <v>174.6</v>
      </c>
      <c r="D660" s="68"/>
      <c r="E660" s="68"/>
      <c r="F660" s="68">
        <f t="shared" si="27"/>
        <v>174.6</v>
      </c>
      <c r="G660" s="46"/>
      <c r="H660" s="46">
        <v>7.4999999999999997E-2</v>
      </c>
      <c r="I660" s="93">
        <f t="shared" si="28"/>
        <v>0</v>
      </c>
    </row>
    <row r="661" spans="1:9" x14ac:dyDescent="0.25">
      <c r="A661" s="47">
        <f t="shared" si="29"/>
        <v>281</v>
      </c>
      <c r="B661" s="46" t="s">
        <v>116</v>
      </c>
      <c r="C661" s="68">
        <v>174.6</v>
      </c>
      <c r="D661" s="68"/>
      <c r="E661" s="68">
        <v>31</v>
      </c>
      <c r="F661" s="68">
        <f t="shared" si="27"/>
        <v>205.6</v>
      </c>
      <c r="G661" s="46"/>
      <c r="H661" s="46">
        <v>7.4999999999999997E-2</v>
      </c>
      <c r="I661" s="93">
        <f t="shared" si="28"/>
        <v>0</v>
      </c>
    </row>
    <row r="662" spans="1:9" x14ac:dyDescent="0.25">
      <c r="A662" s="47">
        <f t="shared" si="29"/>
        <v>282</v>
      </c>
      <c r="B662" s="46" t="s">
        <v>117</v>
      </c>
      <c r="C662" s="68">
        <v>285.89999999999998</v>
      </c>
      <c r="D662" s="68"/>
      <c r="E662" s="68"/>
      <c r="F662" s="68">
        <f t="shared" si="27"/>
        <v>285.89999999999998</v>
      </c>
      <c r="G662" s="46">
        <v>70</v>
      </c>
      <c r="H662" s="46">
        <v>7.4999999999999997E-2</v>
      </c>
      <c r="I662" s="93">
        <f t="shared" si="28"/>
        <v>1.8363064008394544E-2</v>
      </c>
    </row>
    <row r="663" spans="1:9" x14ac:dyDescent="0.25">
      <c r="A663" s="47">
        <f t="shared" si="29"/>
        <v>283</v>
      </c>
      <c r="B663" s="46" t="s">
        <v>118</v>
      </c>
      <c r="C663" s="68">
        <v>365.3</v>
      </c>
      <c r="D663" s="68">
        <v>20.6</v>
      </c>
      <c r="E663" s="68"/>
      <c r="F663" s="68">
        <f t="shared" si="27"/>
        <v>385.90000000000003</v>
      </c>
      <c r="G663" s="46">
        <v>22</v>
      </c>
      <c r="H663" s="46">
        <v>7.4999999999999997E-2</v>
      </c>
      <c r="I663" s="93">
        <f t="shared" si="28"/>
        <v>4.2757190982119714E-3</v>
      </c>
    </row>
    <row r="664" spans="1:9" x14ac:dyDescent="0.25">
      <c r="A664" s="47">
        <f t="shared" si="29"/>
        <v>284</v>
      </c>
      <c r="B664" s="46" t="s">
        <v>119</v>
      </c>
      <c r="C664" s="68">
        <v>204.5</v>
      </c>
      <c r="D664" s="68"/>
      <c r="E664" s="68"/>
      <c r="F664" s="68">
        <f t="shared" si="27"/>
        <v>204.5</v>
      </c>
      <c r="G664" s="46"/>
      <c r="H664" s="46">
        <v>7.4999999999999997E-2</v>
      </c>
      <c r="I664" s="93">
        <f t="shared" si="28"/>
        <v>0</v>
      </c>
    </row>
    <row r="665" spans="1:9" x14ac:dyDescent="0.25">
      <c r="A665" s="47">
        <f t="shared" si="29"/>
        <v>285</v>
      </c>
      <c r="B665" s="46" t="s">
        <v>120</v>
      </c>
      <c r="C665" s="68">
        <v>625.70000000000005</v>
      </c>
      <c r="D665" s="68"/>
      <c r="E665" s="68"/>
      <c r="F665" s="68">
        <f t="shared" si="27"/>
        <v>625.70000000000005</v>
      </c>
      <c r="G665" s="46">
        <v>32</v>
      </c>
      <c r="H665" s="46">
        <v>7.4999999999999997E-2</v>
      </c>
      <c r="I665" s="93">
        <f t="shared" si="28"/>
        <v>3.8357040115071118E-3</v>
      </c>
    </row>
    <row r="666" spans="1:9" x14ac:dyDescent="0.25">
      <c r="A666" s="47">
        <f t="shared" si="29"/>
        <v>286</v>
      </c>
      <c r="B666" s="46" t="s">
        <v>122</v>
      </c>
      <c r="C666" s="68">
        <v>429.5</v>
      </c>
      <c r="D666" s="68"/>
      <c r="E666" s="68">
        <v>30.7</v>
      </c>
      <c r="F666" s="68">
        <f t="shared" si="27"/>
        <v>460.2</v>
      </c>
      <c r="G666" s="46">
        <v>12</v>
      </c>
      <c r="H666" s="46">
        <v>7.4999999999999997E-2</v>
      </c>
      <c r="I666" s="93">
        <f t="shared" si="28"/>
        <v>1.9556714471968707E-3</v>
      </c>
    </row>
    <row r="667" spans="1:9" x14ac:dyDescent="0.25">
      <c r="A667" s="47">
        <f t="shared" si="29"/>
        <v>287</v>
      </c>
      <c r="B667" s="46" t="s">
        <v>123</v>
      </c>
      <c r="C667" s="68">
        <v>206.4</v>
      </c>
      <c r="D667" s="68"/>
      <c r="E667" s="68"/>
      <c r="F667" s="68">
        <f t="shared" si="27"/>
        <v>206.4</v>
      </c>
      <c r="G667" s="46">
        <v>15</v>
      </c>
      <c r="H667" s="46">
        <v>7.4999999999999997E-2</v>
      </c>
      <c r="I667" s="93">
        <f t="shared" si="28"/>
        <v>5.4505813953488374E-3</v>
      </c>
    </row>
    <row r="668" spans="1:9" x14ac:dyDescent="0.25">
      <c r="A668" s="47">
        <f t="shared" si="29"/>
        <v>288</v>
      </c>
      <c r="B668" s="46" t="s">
        <v>1670</v>
      </c>
      <c r="C668" s="68">
        <v>275.2</v>
      </c>
      <c r="D668" s="68"/>
      <c r="E668" s="68"/>
      <c r="F668" s="68">
        <f t="shared" si="27"/>
        <v>275.2</v>
      </c>
      <c r="G668" s="46">
        <v>20</v>
      </c>
      <c r="H668" s="46">
        <v>7.4999999999999997E-2</v>
      </c>
      <c r="I668" s="93">
        <f t="shared" si="28"/>
        <v>5.4505813953488374E-3</v>
      </c>
    </row>
    <row r="669" spans="1:9" x14ac:dyDescent="0.25">
      <c r="A669" s="47">
        <f t="shared" si="29"/>
        <v>289</v>
      </c>
      <c r="B669" s="46" t="s">
        <v>1671</v>
      </c>
      <c r="C669" s="68">
        <v>318.89999999999998</v>
      </c>
      <c r="D669" s="68"/>
      <c r="E669" s="68"/>
      <c r="F669" s="68">
        <f t="shared" si="27"/>
        <v>318.89999999999998</v>
      </c>
      <c r="G669" s="46">
        <v>25</v>
      </c>
      <c r="H669" s="46">
        <v>7.4999999999999997E-2</v>
      </c>
      <c r="I669" s="93">
        <f t="shared" si="28"/>
        <v>5.8795860771401701E-3</v>
      </c>
    </row>
    <row r="670" spans="1:9" x14ac:dyDescent="0.25">
      <c r="A670" s="47">
        <f t="shared" si="29"/>
        <v>290</v>
      </c>
      <c r="B670" s="46" t="s">
        <v>1672</v>
      </c>
      <c r="C670" s="68">
        <v>75.2</v>
      </c>
      <c r="D670" s="68"/>
      <c r="E670" s="68"/>
      <c r="F670" s="68">
        <f t="shared" si="27"/>
        <v>75.2</v>
      </c>
      <c r="G670" s="46"/>
      <c r="H670" s="46">
        <v>7.4999999999999997E-2</v>
      </c>
      <c r="I670" s="93">
        <f t="shared" si="28"/>
        <v>0</v>
      </c>
    </row>
    <row r="671" spans="1:9" x14ac:dyDescent="0.25">
      <c r="A671" s="47">
        <f t="shared" si="29"/>
        <v>291</v>
      </c>
      <c r="B671" s="46" t="s">
        <v>1673</v>
      </c>
      <c r="C671" s="68">
        <v>320.89999999999998</v>
      </c>
      <c r="D671" s="68"/>
      <c r="E671" s="68"/>
      <c r="F671" s="68">
        <f t="shared" si="27"/>
        <v>320.89999999999998</v>
      </c>
      <c r="G671" s="46">
        <v>20</v>
      </c>
      <c r="H671" s="46">
        <v>7.4999999999999997E-2</v>
      </c>
      <c r="I671" s="93">
        <f t="shared" si="28"/>
        <v>4.674353381115613E-3</v>
      </c>
    </row>
    <row r="672" spans="1:9" x14ac:dyDescent="0.25">
      <c r="A672" s="47">
        <f t="shared" si="29"/>
        <v>292</v>
      </c>
      <c r="B672" s="46" t="s">
        <v>1674</v>
      </c>
      <c r="C672" s="68">
        <v>417.2</v>
      </c>
      <c r="D672" s="68"/>
      <c r="E672" s="68"/>
      <c r="F672" s="68">
        <f t="shared" si="27"/>
        <v>417.2</v>
      </c>
      <c r="G672" s="46">
        <v>12</v>
      </c>
      <c r="H672" s="46">
        <v>7.4999999999999997E-2</v>
      </c>
      <c r="I672" s="93">
        <f t="shared" si="28"/>
        <v>2.1572387344199425E-3</v>
      </c>
    </row>
    <row r="673" spans="1:9" x14ac:dyDescent="0.25">
      <c r="A673" s="47">
        <f t="shared" si="29"/>
        <v>293</v>
      </c>
      <c r="B673" s="46" t="s">
        <v>1675</v>
      </c>
      <c r="C673" s="68">
        <v>321.3</v>
      </c>
      <c r="D673" s="68"/>
      <c r="E673" s="68"/>
      <c r="F673" s="68">
        <f t="shared" si="27"/>
        <v>321.3</v>
      </c>
      <c r="G673" s="46"/>
      <c r="H673" s="46">
        <v>7.4999999999999997E-2</v>
      </c>
      <c r="I673" s="93">
        <f t="shared" si="28"/>
        <v>0</v>
      </c>
    </row>
    <row r="674" spans="1:9" x14ac:dyDescent="0.25">
      <c r="A674" s="47">
        <f t="shared" si="29"/>
        <v>294</v>
      </c>
      <c r="B674" s="46" t="s">
        <v>1676</v>
      </c>
      <c r="C674" s="68">
        <v>284.5</v>
      </c>
      <c r="D674" s="68"/>
      <c r="E674" s="68"/>
      <c r="F674" s="68">
        <f t="shared" si="27"/>
        <v>284.5</v>
      </c>
      <c r="G674" s="46">
        <v>12</v>
      </c>
      <c r="H674" s="46">
        <v>7.4999999999999997E-2</v>
      </c>
      <c r="I674" s="93">
        <f t="shared" si="28"/>
        <v>3.1634446397188045E-3</v>
      </c>
    </row>
    <row r="675" spans="1:9" x14ac:dyDescent="0.25">
      <c r="A675" s="47">
        <f t="shared" si="29"/>
        <v>295</v>
      </c>
      <c r="B675" s="46" t="s">
        <v>1677</v>
      </c>
      <c r="C675" s="68">
        <v>326.10000000000002</v>
      </c>
      <c r="D675" s="68"/>
      <c r="E675" s="68"/>
      <c r="F675" s="68">
        <f t="shared" si="27"/>
        <v>326.10000000000002</v>
      </c>
      <c r="G675" s="46">
        <v>10.6</v>
      </c>
      <c r="H675" s="46">
        <v>7.4999999999999997E-2</v>
      </c>
      <c r="I675" s="93">
        <f t="shared" si="28"/>
        <v>2.4379024839006436E-3</v>
      </c>
    </row>
    <row r="676" spans="1:9" x14ac:dyDescent="0.25">
      <c r="A676" s="47">
        <f t="shared" si="29"/>
        <v>296</v>
      </c>
      <c r="B676" s="46" t="s">
        <v>1678</v>
      </c>
      <c r="C676" s="68">
        <v>497.9</v>
      </c>
      <c r="D676" s="68"/>
      <c r="E676" s="68">
        <v>40.6</v>
      </c>
      <c r="F676" s="68">
        <f t="shared" si="27"/>
        <v>538.5</v>
      </c>
      <c r="G676" s="46">
        <v>20</v>
      </c>
      <c r="H676" s="46">
        <v>7.4999999999999997E-2</v>
      </c>
      <c r="I676" s="93">
        <f t="shared" si="28"/>
        <v>2.7855153203342618E-3</v>
      </c>
    </row>
    <row r="677" spans="1:9" x14ac:dyDescent="0.25">
      <c r="A677" s="47">
        <f t="shared" si="29"/>
        <v>297</v>
      </c>
      <c r="B677" s="46" t="s">
        <v>1679</v>
      </c>
      <c r="C677" s="68">
        <v>138.80000000000001</v>
      </c>
      <c r="D677" s="68"/>
      <c r="E677" s="68"/>
      <c r="F677" s="68">
        <f t="shared" si="27"/>
        <v>138.80000000000001</v>
      </c>
      <c r="G677" s="46"/>
      <c r="H677" s="46">
        <v>7.4999999999999997E-2</v>
      </c>
      <c r="I677" s="93">
        <f t="shared" si="28"/>
        <v>0</v>
      </c>
    </row>
    <row r="678" spans="1:9" x14ac:dyDescent="0.25">
      <c r="A678" s="47">
        <f t="shared" si="29"/>
        <v>298</v>
      </c>
      <c r="B678" s="46" t="s">
        <v>1680</v>
      </c>
      <c r="C678" s="68">
        <v>4598.6000000000004</v>
      </c>
      <c r="D678" s="68">
        <v>90.9</v>
      </c>
      <c r="E678" s="68">
        <v>100</v>
      </c>
      <c r="F678" s="68">
        <f t="shared" si="27"/>
        <v>4789.5</v>
      </c>
      <c r="G678" s="46">
        <v>250</v>
      </c>
      <c r="H678" s="46">
        <v>7.4999999999999997E-2</v>
      </c>
      <c r="I678" s="93">
        <f t="shared" si="28"/>
        <v>3.9148136548700285E-3</v>
      </c>
    </row>
    <row r="679" spans="1:9" x14ac:dyDescent="0.25">
      <c r="A679" s="47">
        <f t="shared" si="29"/>
        <v>299</v>
      </c>
      <c r="B679" s="46" t="s">
        <v>1681</v>
      </c>
      <c r="C679" s="68">
        <v>387.4</v>
      </c>
      <c r="D679" s="68"/>
      <c r="E679" s="68"/>
      <c r="F679" s="68">
        <f t="shared" si="27"/>
        <v>387.4</v>
      </c>
      <c r="G679" s="46">
        <v>15</v>
      </c>
      <c r="H679" s="46">
        <v>7.4999999999999997E-2</v>
      </c>
      <c r="I679" s="93">
        <f t="shared" si="28"/>
        <v>2.9039752194114613E-3</v>
      </c>
    </row>
    <row r="680" spans="1:9" x14ac:dyDescent="0.25">
      <c r="A680" s="47">
        <f t="shared" si="29"/>
        <v>300</v>
      </c>
      <c r="B680" s="46" t="s">
        <v>1682</v>
      </c>
      <c r="C680" s="68">
        <v>4956.8999999999996</v>
      </c>
      <c r="D680" s="68"/>
      <c r="E680" s="68"/>
      <c r="F680" s="68">
        <f t="shared" si="27"/>
        <v>4956.8999999999996</v>
      </c>
      <c r="G680" s="46">
        <v>290</v>
      </c>
      <c r="H680" s="46">
        <v>7.4999999999999997E-2</v>
      </c>
      <c r="I680" s="93">
        <f t="shared" si="28"/>
        <v>4.3878230345578894E-3</v>
      </c>
    </row>
    <row r="681" spans="1:9" x14ac:dyDescent="0.25">
      <c r="A681" s="47">
        <f t="shared" si="29"/>
        <v>301</v>
      </c>
      <c r="B681" s="46" t="s">
        <v>1683</v>
      </c>
      <c r="C681" s="68">
        <v>4250.2</v>
      </c>
      <c r="D681" s="68"/>
      <c r="E681" s="68"/>
      <c r="F681" s="68">
        <v>4250.2</v>
      </c>
      <c r="G681" s="46">
        <v>271</v>
      </c>
      <c r="H681" s="46">
        <v>7.4999999999999997E-2</v>
      </c>
      <c r="I681" s="93">
        <f t="shared" si="28"/>
        <v>4.7821278998635358E-3</v>
      </c>
    </row>
    <row r="682" spans="1:9" x14ac:dyDescent="0.25">
      <c r="A682" s="47">
        <f t="shared" si="29"/>
        <v>302</v>
      </c>
      <c r="B682" s="46" t="s">
        <v>1684</v>
      </c>
      <c r="C682" s="68">
        <v>251.9</v>
      </c>
      <c r="D682" s="68"/>
      <c r="E682" s="68"/>
      <c r="F682" s="68">
        <f t="shared" si="27"/>
        <v>251.9</v>
      </c>
      <c r="G682" s="46">
        <v>15</v>
      </c>
      <c r="H682" s="46">
        <v>7.4999999999999997E-2</v>
      </c>
      <c r="I682" s="93">
        <f t="shared" si="28"/>
        <v>4.4660579595077413E-3</v>
      </c>
    </row>
    <row r="683" spans="1:9" x14ac:dyDescent="0.25">
      <c r="A683" s="47">
        <f t="shared" si="29"/>
        <v>303</v>
      </c>
      <c r="B683" s="46" t="s">
        <v>1685</v>
      </c>
      <c r="C683" s="68">
        <v>352.7</v>
      </c>
      <c r="D683" s="68"/>
      <c r="E683" s="68"/>
      <c r="F683" s="68">
        <f t="shared" si="27"/>
        <v>352.7</v>
      </c>
      <c r="G683" s="46">
        <v>15</v>
      </c>
      <c r="H683" s="46">
        <v>7.4999999999999997E-2</v>
      </c>
      <c r="I683" s="93">
        <f t="shared" si="28"/>
        <v>3.1896796144031754E-3</v>
      </c>
    </row>
    <row r="684" spans="1:9" x14ac:dyDescent="0.25">
      <c r="A684" s="47">
        <f t="shared" si="29"/>
        <v>304</v>
      </c>
      <c r="B684" s="46" t="s">
        <v>1686</v>
      </c>
      <c r="C684" s="68">
        <v>301.8</v>
      </c>
      <c r="D684" s="68"/>
      <c r="E684" s="68"/>
      <c r="F684" s="68">
        <f t="shared" si="27"/>
        <v>301.8</v>
      </c>
      <c r="G684" s="46"/>
      <c r="H684" s="46">
        <v>7.4999999999999997E-2</v>
      </c>
      <c r="I684" s="93">
        <f t="shared" si="28"/>
        <v>0</v>
      </c>
    </row>
    <row r="685" spans="1:9" x14ac:dyDescent="0.25">
      <c r="A685" s="47">
        <f t="shared" si="29"/>
        <v>305</v>
      </c>
      <c r="B685" s="46" t="s">
        <v>1707</v>
      </c>
      <c r="C685" s="68">
        <v>244.4</v>
      </c>
      <c r="D685" s="68"/>
      <c r="E685" s="68">
        <v>51.7</v>
      </c>
      <c r="F685" s="68">
        <f t="shared" si="27"/>
        <v>296.10000000000002</v>
      </c>
      <c r="G685" s="46"/>
      <c r="H685" s="46">
        <v>7.4999999999999997E-2</v>
      </c>
      <c r="I685" s="93">
        <f t="shared" si="28"/>
        <v>0</v>
      </c>
    </row>
    <row r="686" spans="1:9" x14ac:dyDescent="0.25">
      <c r="A686" s="47">
        <f t="shared" si="29"/>
        <v>306</v>
      </c>
      <c r="B686" s="46" t="s">
        <v>1708</v>
      </c>
      <c r="C686" s="68">
        <v>253.1</v>
      </c>
      <c r="D686" s="68"/>
      <c r="E686" s="68"/>
      <c r="F686" s="68">
        <f t="shared" si="27"/>
        <v>253.1</v>
      </c>
      <c r="G686" s="46">
        <v>12</v>
      </c>
      <c r="H686" s="46">
        <v>7.4999999999999997E-2</v>
      </c>
      <c r="I686" s="93">
        <f t="shared" si="28"/>
        <v>3.5559067562228367E-3</v>
      </c>
    </row>
    <row r="687" spans="1:9" x14ac:dyDescent="0.25">
      <c r="A687" s="47">
        <f t="shared" si="29"/>
        <v>307</v>
      </c>
      <c r="B687" s="46" t="s">
        <v>1709</v>
      </c>
      <c r="C687" s="68">
        <v>480.1</v>
      </c>
      <c r="D687" s="68"/>
      <c r="E687" s="68"/>
      <c r="F687" s="68">
        <f t="shared" si="27"/>
        <v>480.1</v>
      </c>
      <c r="G687" s="46">
        <v>10</v>
      </c>
      <c r="H687" s="46">
        <v>7.4999999999999997E-2</v>
      </c>
      <c r="I687" s="93">
        <f t="shared" si="28"/>
        <v>1.5621745469693814E-3</v>
      </c>
    </row>
    <row r="688" spans="1:9" x14ac:dyDescent="0.25">
      <c r="A688" s="47">
        <f t="shared" si="29"/>
        <v>308</v>
      </c>
      <c r="B688" s="46" t="s">
        <v>1710</v>
      </c>
      <c r="C688" s="68">
        <v>199</v>
      </c>
      <c r="D688" s="68"/>
      <c r="E688" s="68"/>
      <c r="F688" s="68">
        <f t="shared" si="27"/>
        <v>199</v>
      </c>
      <c r="G688" s="46">
        <v>6</v>
      </c>
      <c r="H688" s="46">
        <v>7.4999999999999997E-2</v>
      </c>
      <c r="I688" s="93">
        <f t="shared" ref="I688:I707" si="30">(G688*H688)/F688</f>
        <v>2.2613065326633165E-3</v>
      </c>
    </row>
    <row r="689" spans="1:9" x14ac:dyDescent="0.25">
      <c r="A689" s="47">
        <f t="shared" si="29"/>
        <v>309</v>
      </c>
      <c r="B689" s="46" t="s">
        <v>1711</v>
      </c>
      <c r="C689" s="68">
        <v>296.41000000000003</v>
      </c>
      <c r="D689" s="68"/>
      <c r="E689" s="68"/>
      <c r="F689" s="68">
        <f t="shared" si="27"/>
        <v>296.41000000000003</v>
      </c>
      <c r="G689" s="46">
        <v>14</v>
      </c>
      <c r="H689" s="46">
        <v>7.4999999999999997E-2</v>
      </c>
      <c r="I689" s="93">
        <f t="shared" si="30"/>
        <v>3.5423906076043317E-3</v>
      </c>
    </row>
    <row r="690" spans="1:9" x14ac:dyDescent="0.25">
      <c r="A690" s="47">
        <f t="shared" si="29"/>
        <v>310</v>
      </c>
      <c r="B690" s="46" t="s">
        <v>1712</v>
      </c>
      <c r="C690" s="68">
        <v>273.60000000000002</v>
      </c>
      <c r="D690" s="68">
        <v>19.399999999999999</v>
      </c>
      <c r="E690" s="68"/>
      <c r="F690" s="68">
        <f t="shared" ref="F690:F706" si="31">C690+D690+E690</f>
        <v>293</v>
      </c>
      <c r="G690" s="46">
        <v>12</v>
      </c>
      <c r="H690" s="46">
        <v>7.4999999999999997E-2</v>
      </c>
      <c r="I690" s="93">
        <f t="shared" si="30"/>
        <v>3.0716723549488053E-3</v>
      </c>
    </row>
    <row r="691" spans="1:9" x14ac:dyDescent="0.25">
      <c r="A691" s="47">
        <f t="shared" si="29"/>
        <v>311</v>
      </c>
      <c r="B691" s="46" t="s">
        <v>1713</v>
      </c>
      <c r="C691" s="68">
        <v>308.60000000000002</v>
      </c>
      <c r="D691" s="68"/>
      <c r="E691" s="68"/>
      <c r="F691" s="68">
        <f t="shared" si="31"/>
        <v>308.60000000000002</v>
      </c>
      <c r="G691" s="46">
        <v>12</v>
      </c>
      <c r="H691" s="46">
        <v>7.4999999999999997E-2</v>
      </c>
      <c r="I691" s="93">
        <f t="shared" si="30"/>
        <v>2.9163966299416717E-3</v>
      </c>
    </row>
    <row r="692" spans="1:9" x14ac:dyDescent="0.25">
      <c r="A692" s="47">
        <f t="shared" si="29"/>
        <v>312</v>
      </c>
      <c r="B692" s="46" t="s">
        <v>1716</v>
      </c>
      <c r="C692" s="68">
        <v>203.5</v>
      </c>
      <c r="D692" s="68"/>
      <c r="E692" s="68"/>
      <c r="F692" s="68">
        <f t="shared" si="31"/>
        <v>203.5</v>
      </c>
      <c r="G692" s="46"/>
      <c r="H692" s="46">
        <v>7.4999999999999997E-2</v>
      </c>
      <c r="I692" s="93">
        <f t="shared" si="30"/>
        <v>0</v>
      </c>
    </row>
    <row r="693" spans="1:9" x14ac:dyDescent="0.25">
      <c r="A693" s="262">
        <f t="shared" si="29"/>
        <v>313</v>
      </c>
      <c r="B693" s="46" t="s">
        <v>1728</v>
      </c>
      <c r="C693" s="68">
        <v>428.2</v>
      </c>
      <c r="D693" s="68"/>
      <c r="E693" s="68"/>
      <c r="F693" s="68">
        <f t="shared" si="31"/>
        <v>428.2</v>
      </c>
      <c r="G693" s="46">
        <v>10</v>
      </c>
      <c r="H693" s="46">
        <v>7.4999999999999997E-2</v>
      </c>
      <c r="I693" s="93">
        <f t="shared" si="30"/>
        <v>1.7515179822512844E-3</v>
      </c>
    </row>
    <row r="694" spans="1:9" x14ac:dyDescent="0.25">
      <c r="A694" s="262">
        <f t="shared" si="29"/>
        <v>314</v>
      </c>
      <c r="B694" s="46" t="s">
        <v>1729</v>
      </c>
      <c r="C694" s="68">
        <v>198.3</v>
      </c>
      <c r="D694" s="68"/>
      <c r="E694" s="68"/>
      <c r="F694" s="68">
        <f t="shared" si="31"/>
        <v>198.3</v>
      </c>
      <c r="G694" s="46">
        <v>8</v>
      </c>
      <c r="H694" s="46">
        <v>7.4999999999999997E-2</v>
      </c>
      <c r="I694" s="93">
        <f t="shared" si="30"/>
        <v>3.0257186081694399E-3</v>
      </c>
    </row>
    <row r="695" spans="1:9" x14ac:dyDescent="0.25">
      <c r="A695" s="262">
        <f t="shared" si="29"/>
        <v>315</v>
      </c>
      <c r="B695" s="46" t="s">
        <v>1730</v>
      </c>
      <c r="C695" s="68">
        <v>304.7</v>
      </c>
      <c r="D695" s="68"/>
      <c r="E695" s="68"/>
      <c r="F695" s="68">
        <f t="shared" si="31"/>
        <v>304.7</v>
      </c>
      <c r="G695" s="46">
        <v>7</v>
      </c>
      <c r="H695" s="46">
        <v>7.4999999999999997E-2</v>
      </c>
      <c r="I695" s="93">
        <f t="shared" si="30"/>
        <v>1.7230062356416147E-3</v>
      </c>
    </row>
    <row r="696" spans="1:9" x14ac:dyDescent="0.25">
      <c r="A696" s="262">
        <f t="shared" si="29"/>
        <v>316</v>
      </c>
      <c r="B696" s="46" t="s">
        <v>1731</v>
      </c>
      <c r="C696" s="68">
        <v>292.2</v>
      </c>
      <c r="D696" s="68"/>
      <c r="E696" s="68"/>
      <c r="F696" s="68">
        <f t="shared" si="31"/>
        <v>292.2</v>
      </c>
      <c r="G696" s="46"/>
      <c r="H696" s="46">
        <v>7.4999999999999997E-2</v>
      </c>
      <c r="I696" s="93">
        <f t="shared" si="30"/>
        <v>0</v>
      </c>
    </row>
    <row r="697" spans="1:9" x14ac:dyDescent="0.25">
      <c r="A697" s="262">
        <f t="shared" si="29"/>
        <v>317</v>
      </c>
      <c r="B697" s="46" t="s">
        <v>1732</v>
      </c>
      <c r="C697" s="68">
        <v>411.5</v>
      </c>
      <c r="D697" s="68"/>
      <c r="E697" s="68"/>
      <c r="F697" s="68">
        <f t="shared" si="31"/>
        <v>411.5</v>
      </c>
      <c r="G697" s="46"/>
      <c r="H697" s="46">
        <v>7.4999999999999997E-2</v>
      </c>
      <c r="I697" s="93">
        <f t="shared" si="30"/>
        <v>0</v>
      </c>
    </row>
    <row r="698" spans="1:9" x14ac:dyDescent="0.25">
      <c r="A698" s="47">
        <f t="shared" si="29"/>
        <v>318</v>
      </c>
      <c r="B698" s="46" t="s">
        <v>1753</v>
      </c>
      <c r="C698" s="68">
        <v>2772.2</v>
      </c>
      <c r="D698" s="68"/>
      <c r="E698" s="68">
        <v>77.400000000000006</v>
      </c>
      <c r="F698" s="68">
        <f t="shared" si="31"/>
        <v>2849.6</v>
      </c>
      <c r="G698" s="46">
        <v>80</v>
      </c>
      <c r="H698" s="46">
        <v>7.4999999999999997E-2</v>
      </c>
      <c r="I698" s="93">
        <f t="shared" si="30"/>
        <v>2.1055586749017408E-3</v>
      </c>
    </row>
    <row r="699" spans="1:9" x14ac:dyDescent="0.25">
      <c r="A699" s="47">
        <f t="shared" si="29"/>
        <v>319</v>
      </c>
      <c r="B699" s="46" t="s">
        <v>1754</v>
      </c>
      <c r="C699" s="68">
        <v>256.10000000000002</v>
      </c>
      <c r="D699" s="68"/>
      <c r="E699" s="68"/>
      <c r="F699" s="68">
        <f t="shared" si="31"/>
        <v>256.10000000000002</v>
      </c>
      <c r="G699" s="46">
        <v>11</v>
      </c>
      <c r="H699" s="46">
        <v>7.4999999999999997E-2</v>
      </c>
      <c r="I699" s="93">
        <f t="shared" si="30"/>
        <v>3.2213978914486523E-3</v>
      </c>
    </row>
    <row r="700" spans="1:9" x14ac:dyDescent="0.25">
      <c r="A700" s="47">
        <f t="shared" si="29"/>
        <v>320</v>
      </c>
      <c r="B700" s="46" t="s">
        <v>291</v>
      </c>
      <c r="C700" s="68">
        <v>266.60000000000002</v>
      </c>
      <c r="D700" s="68"/>
      <c r="E700" s="68"/>
      <c r="F700" s="68">
        <f t="shared" si="31"/>
        <v>266.60000000000002</v>
      </c>
      <c r="G700" s="46"/>
      <c r="H700" s="46">
        <v>7.4999999999999997E-2</v>
      </c>
      <c r="I700" s="93">
        <f t="shared" si="30"/>
        <v>0</v>
      </c>
    </row>
    <row r="701" spans="1:9" x14ac:dyDescent="0.25">
      <c r="A701" s="262">
        <f t="shared" si="29"/>
        <v>321</v>
      </c>
      <c r="B701" s="46" t="s">
        <v>292</v>
      </c>
      <c r="C701" s="68">
        <v>203.9</v>
      </c>
      <c r="D701" s="68">
        <v>33.799999999999997</v>
      </c>
      <c r="E701" s="68"/>
      <c r="F701" s="68">
        <f t="shared" si="31"/>
        <v>237.7</v>
      </c>
      <c r="G701" s="46"/>
      <c r="H701" s="46">
        <v>7.4999999999999997E-2</v>
      </c>
      <c r="I701" s="93">
        <f t="shared" si="30"/>
        <v>0</v>
      </c>
    </row>
    <row r="702" spans="1:9" x14ac:dyDescent="0.25">
      <c r="A702" s="262">
        <f t="shared" ref="A702:A704" si="32">1+A701</f>
        <v>322</v>
      </c>
      <c r="B702" s="46" t="s">
        <v>293</v>
      </c>
      <c r="C702" s="68">
        <v>152.1</v>
      </c>
      <c r="D702" s="68"/>
      <c r="E702" s="68"/>
      <c r="F702" s="68">
        <f t="shared" si="31"/>
        <v>152.1</v>
      </c>
      <c r="G702" s="46"/>
      <c r="H702" s="46">
        <v>7.4999999999999997E-2</v>
      </c>
      <c r="I702" s="93">
        <f t="shared" si="30"/>
        <v>0</v>
      </c>
    </row>
    <row r="703" spans="1:9" x14ac:dyDescent="0.25">
      <c r="A703" s="262">
        <f t="shared" si="32"/>
        <v>323</v>
      </c>
      <c r="B703" s="46" t="s">
        <v>2414</v>
      </c>
      <c r="C703" s="46">
        <v>2247.4</v>
      </c>
      <c r="D703" s="46"/>
      <c r="E703" s="46"/>
      <c r="F703" s="46">
        <f t="shared" si="31"/>
        <v>2247.4</v>
      </c>
      <c r="G703" s="46">
        <v>337</v>
      </c>
      <c r="H703" s="46">
        <v>7.4999999999999997E-2</v>
      </c>
      <c r="I703" s="93">
        <f>G703*H703/F703</f>
        <v>1.1246329091394499E-2</v>
      </c>
    </row>
    <row r="704" spans="1:9" x14ac:dyDescent="0.25">
      <c r="A704" s="262">
        <f t="shared" si="32"/>
        <v>324</v>
      </c>
      <c r="B704" s="46" t="s">
        <v>2415</v>
      </c>
      <c r="C704" s="46">
        <v>2555.1999999999998</v>
      </c>
      <c r="D704" s="46"/>
      <c r="E704" s="46"/>
      <c r="F704" s="46">
        <f t="shared" si="31"/>
        <v>2555.1999999999998</v>
      </c>
      <c r="G704" s="46">
        <v>198.9</v>
      </c>
      <c r="H704" s="46">
        <v>7.4999999999999997E-2</v>
      </c>
      <c r="I704" s="93">
        <f>G704*H704/F704</f>
        <v>5.8380948653725742E-3</v>
      </c>
    </row>
    <row r="705" spans="1:9" x14ac:dyDescent="0.25">
      <c r="A705" s="47">
        <f t="shared" ref="A705:A706" si="33">1+A704</f>
        <v>325</v>
      </c>
      <c r="B705" s="46" t="s">
        <v>2416</v>
      </c>
      <c r="C705" s="46">
        <v>2484.8000000000002</v>
      </c>
      <c r="D705" s="46"/>
      <c r="E705" s="46"/>
      <c r="F705" s="46">
        <f t="shared" si="31"/>
        <v>2484.8000000000002</v>
      </c>
      <c r="G705" s="46">
        <v>205.1</v>
      </c>
      <c r="H705" s="46">
        <v>7.4999999999999997E-2</v>
      </c>
      <c r="I705" s="93">
        <f>G705*H705/F705</f>
        <v>6.1906390856406946E-3</v>
      </c>
    </row>
    <row r="706" spans="1:9" x14ac:dyDescent="0.25">
      <c r="A706" s="47">
        <f t="shared" si="33"/>
        <v>326</v>
      </c>
      <c r="B706" s="46" t="s">
        <v>2417</v>
      </c>
      <c r="C706" s="46">
        <v>3106.2</v>
      </c>
      <c r="D706" s="46">
        <v>30.3</v>
      </c>
      <c r="E706" s="46"/>
      <c r="F706" s="46">
        <f t="shared" si="31"/>
        <v>3136.5</v>
      </c>
      <c r="G706" s="46">
        <v>0</v>
      </c>
      <c r="H706" s="46">
        <v>7.4999999999999997E-2</v>
      </c>
      <c r="I706" s="93">
        <f>G706*H706/F706</f>
        <v>0</v>
      </c>
    </row>
    <row r="707" spans="1:9" ht="13" x14ac:dyDescent="0.3">
      <c r="A707" s="46"/>
      <c r="B707" s="23" t="s">
        <v>752</v>
      </c>
      <c r="C707" s="23">
        <f>SUM(C381:C706)</f>
        <v>221456.30000000025</v>
      </c>
      <c r="D707" s="23">
        <f>SUM(D381:D706)</f>
        <v>3814.7000000000007</v>
      </c>
      <c r="E707" s="23">
        <f>SUM(E381:E706)</f>
        <v>6233.4999999999982</v>
      </c>
      <c r="F707" s="23">
        <f>SUM(F381:F706)</f>
        <v>231504.50000000023</v>
      </c>
      <c r="G707" s="23">
        <f>SUM(G381:G706)</f>
        <v>18381.110000000008</v>
      </c>
      <c r="H707" s="46">
        <v>7.4999999999999997E-2</v>
      </c>
      <c r="I707" s="76">
        <f t="shared" si="30"/>
        <v>5.95488748598839E-3</v>
      </c>
    </row>
    <row r="708" spans="1:9" x14ac:dyDescent="0.25">
      <c r="A708" s="516" t="s">
        <v>1873</v>
      </c>
      <c r="B708" s="517"/>
      <c r="C708" s="517"/>
      <c r="D708" s="517"/>
      <c r="E708" s="517"/>
      <c r="F708" s="517"/>
      <c r="G708" s="517"/>
      <c r="H708" s="517"/>
      <c r="I708" s="518"/>
    </row>
    <row r="709" spans="1:9" x14ac:dyDescent="0.25">
      <c r="A709" s="48">
        <v>1</v>
      </c>
      <c r="B709" s="46" t="s">
        <v>2286</v>
      </c>
      <c r="C709" s="81">
        <v>576.20000000000005</v>
      </c>
      <c r="D709" s="46"/>
      <c r="E709" s="48"/>
      <c r="F709" s="46">
        <f t="shared" ref="F709:F766" si="34">C709+D709+E709</f>
        <v>576.20000000000005</v>
      </c>
      <c r="G709" s="46">
        <v>15.2</v>
      </c>
      <c r="H709" s="46">
        <v>7.4999999999999997E-2</v>
      </c>
      <c r="I709" s="93">
        <f t="shared" ref="I709:I766" si="35">(G709*H709)/F709</f>
        <v>1.978479694550503E-3</v>
      </c>
    </row>
    <row r="710" spans="1:9" x14ac:dyDescent="0.25">
      <c r="A710" s="48">
        <f>A709+1</f>
        <v>2</v>
      </c>
      <c r="B710" s="46" t="s">
        <v>2287</v>
      </c>
      <c r="C710" s="81">
        <v>311</v>
      </c>
      <c r="D710" s="46"/>
      <c r="E710" s="48"/>
      <c r="F710" s="46">
        <f t="shared" si="34"/>
        <v>311</v>
      </c>
      <c r="G710" s="46">
        <v>7.8</v>
      </c>
      <c r="H710" s="46">
        <v>7.4999999999999997E-2</v>
      </c>
      <c r="I710" s="93">
        <f t="shared" si="35"/>
        <v>1.8810289389067523E-3</v>
      </c>
    </row>
    <row r="711" spans="1:9" x14ac:dyDescent="0.25">
      <c r="A711" s="48">
        <f t="shared" ref="A711:A774" si="36">A710+1</f>
        <v>3</v>
      </c>
      <c r="B711" s="46" t="s">
        <v>2288</v>
      </c>
      <c r="C711" s="81">
        <v>309.10000000000002</v>
      </c>
      <c r="D711" s="46"/>
      <c r="E711" s="48"/>
      <c r="F711" s="46">
        <f t="shared" si="34"/>
        <v>309.10000000000002</v>
      </c>
      <c r="G711" s="46">
        <v>8.5</v>
      </c>
      <c r="H711" s="46">
        <v>7.4999999999999997E-2</v>
      </c>
      <c r="I711" s="93">
        <f t="shared" si="35"/>
        <v>2.0624393400194107E-3</v>
      </c>
    </row>
    <row r="712" spans="1:9" x14ac:dyDescent="0.25">
      <c r="A712" s="48">
        <f t="shared" si="36"/>
        <v>4</v>
      </c>
      <c r="B712" s="46" t="s">
        <v>2289</v>
      </c>
      <c r="C712" s="81">
        <v>309.3</v>
      </c>
      <c r="D712" s="46"/>
      <c r="E712" s="48"/>
      <c r="F712" s="46">
        <f t="shared" si="34"/>
        <v>309.3</v>
      </c>
      <c r="G712" s="46">
        <v>8.5</v>
      </c>
      <c r="H712" s="46">
        <v>7.4999999999999997E-2</v>
      </c>
      <c r="I712" s="93">
        <f t="shared" si="35"/>
        <v>2.0611057225994179E-3</v>
      </c>
    </row>
    <row r="713" spans="1:9" x14ac:dyDescent="0.25">
      <c r="A713" s="48">
        <f t="shared" si="36"/>
        <v>5</v>
      </c>
      <c r="B713" s="46" t="s">
        <v>2290</v>
      </c>
      <c r="C713" s="81">
        <v>421.2</v>
      </c>
      <c r="D713" s="46"/>
      <c r="E713" s="48"/>
      <c r="F713" s="46">
        <f t="shared" si="34"/>
        <v>421.2</v>
      </c>
      <c r="G713" s="46">
        <v>11.4</v>
      </c>
      <c r="H713" s="46">
        <v>7.4999999999999997E-2</v>
      </c>
      <c r="I713" s="93">
        <f t="shared" si="35"/>
        <v>2.0299145299145301E-3</v>
      </c>
    </row>
    <row r="714" spans="1:9" x14ac:dyDescent="0.25">
      <c r="A714" s="48">
        <f t="shared" si="36"/>
        <v>6</v>
      </c>
      <c r="B714" s="46" t="s">
        <v>2291</v>
      </c>
      <c r="C714" s="81">
        <v>635.6</v>
      </c>
      <c r="D714" s="46"/>
      <c r="E714" s="48"/>
      <c r="F714" s="46">
        <f t="shared" si="34"/>
        <v>635.6</v>
      </c>
      <c r="G714" s="46">
        <v>22.4</v>
      </c>
      <c r="H714" s="46">
        <v>7.4999999999999997E-2</v>
      </c>
      <c r="I714" s="93">
        <f t="shared" si="35"/>
        <v>2.6431718061674008E-3</v>
      </c>
    </row>
    <row r="715" spans="1:9" x14ac:dyDescent="0.25">
      <c r="A715" s="48">
        <f t="shared" si="36"/>
        <v>7</v>
      </c>
      <c r="B715" s="46" t="s">
        <v>2292</v>
      </c>
      <c r="C715" s="81">
        <v>392.8</v>
      </c>
      <c r="D715" s="46"/>
      <c r="E715" s="48"/>
      <c r="F715" s="46">
        <f t="shared" si="34"/>
        <v>392.8</v>
      </c>
      <c r="G715" s="46">
        <v>25.7</v>
      </c>
      <c r="H715" s="46">
        <v>7.4999999999999997E-2</v>
      </c>
      <c r="I715" s="93">
        <f t="shared" si="35"/>
        <v>4.9070773930753554E-3</v>
      </c>
    </row>
    <row r="716" spans="1:9" x14ac:dyDescent="0.25">
      <c r="A716" s="48">
        <f t="shared" si="36"/>
        <v>8</v>
      </c>
      <c r="B716" s="46" t="s">
        <v>2293</v>
      </c>
      <c r="C716" s="83">
        <v>150.4</v>
      </c>
      <c r="D716" s="46"/>
      <c r="E716" s="48"/>
      <c r="F716" s="46">
        <f t="shared" si="34"/>
        <v>150.4</v>
      </c>
      <c r="G716" s="67">
        <v>15.4</v>
      </c>
      <c r="H716" s="46">
        <v>7.4999999999999997E-2</v>
      </c>
      <c r="I716" s="93">
        <f t="shared" si="35"/>
        <v>7.6795212765957445E-3</v>
      </c>
    </row>
    <row r="717" spans="1:9" x14ac:dyDescent="0.25">
      <c r="A717" s="48">
        <f t="shared" si="36"/>
        <v>9</v>
      </c>
      <c r="B717" s="46" t="s">
        <v>2294</v>
      </c>
      <c r="C717" s="81">
        <v>308.2</v>
      </c>
      <c r="D717" s="46"/>
      <c r="E717" s="48"/>
      <c r="F717" s="46">
        <f t="shared" si="34"/>
        <v>308.2</v>
      </c>
      <c r="G717" s="46">
        <v>30.8</v>
      </c>
      <c r="H717" s="46">
        <v>7.4999999999999997E-2</v>
      </c>
      <c r="I717" s="93">
        <f t="shared" si="35"/>
        <v>7.4951330304996759E-3</v>
      </c>
    </row>
    <row r="718" spans="1:9" x14ac:dyDescent="0.25">
      <c r="A718" s="48">
        <f t="shared" si="36"/>
        <v>10</v>
      </c>
      <c r="B718" s="46" t="s">
        <v>2295</v>
      </c>
      <c r="C718" s="81">
        <v>313.8</v>
      </c>
      <c r="D718" s="46"/>
      <c r="E718" s="48"/>
      <c r="F718" s="46">
        <f t="shared" si="34"/>
        <v>313.8</v>
      </c>
      <c r="G718" s="46">
        <v>21</v>
      </c>
      <c r="H718" s="46">
        <v>7.4999999999999997E-2</v>
      </c>
      <c r="I718" s="93">
        <f t="shared" si="35"/>
        <v>5.019120458891013E-3</v>
      </c>
    </row>
    <row r="719" spans="1:9" x14ac:dyDescent="0.25">
      <c r="A719" s="48">
        <f t="shared" si="36"/>
        <v>11</v>
      </c>
      <c r="B719" s="46" t="s">
        <v>2296</v>
      </c>
      <c r="C719" s="81">
        <v>138.4</v>
      </c>
      <c r="D719" s="46"/>
      <c r="E719" s="48"/>
      <c r="F719" s="46">
        <f t="shared" si="34"/>
        <v>138.4</v>
      </c>
      <c r="G719" s="46">
        <v>0</v>
      </c>
      <c r="H719" s="46">
        <v>7.4999999999999997E-2</v>
      </c>
      <c r="I719" s="93">
        <f t="shared" si="35"/>
        <v>0</v>
      </c>
    </row>
    <row r="720" spans="1:9" x14ac:dyDescent="0.25">
      <c r="A720" s="48">
        <f t="shared" si="36"/>
        <v>12</v>
      </c>
      <c r="B720" s="46" t="s">
        <v>2297</v>
      </c>
      <c r="C720" s="81">
        <v>106.1</v>
      </c>
      <c r="D720" s="46"/>
      <c r="E720" s="48"/>
      <c r="F720" s="46">
        <f t="shared" si="34"/>
        <v>106.1</v>
      </c>
      <c r="G720" s="46">
        <v>10.7</v>
      </c>
      <c r="H720" s="46">
        <v>7.4999999999999997E-2</v>
      </c>
      <c r="I720" s="93">
        <f t="shared" si="35"/>
        <v>7.5636192271442025E-3</v>
      </c>
    </row>
    <row r="721" spans="1:9" x14ac:dyDescent="0.25">
      <c r="A721" s="48">
        <f t="shared" si="36"/>
        <v>13</v>
      </c>
      <c r="B721" s="46" t="s">
        <v>2298</v>
      </c>
      <c r="C721" s="81">
        <v>225.1</v>
      </c>
      <c r="D721" s="46"/>
      <c r="E721" s="48"/>
      <c r="F721" s="46">
        <f t="shared" si="34"/>
        <v>225.1</v>
      </c>
      <c r="G721" s="46">
        <v>22.5</v>
      </c>
      <c r="H721" s="46">
        <v>7.4999999999999997E-2</v>
      </c>
      <c r="I721" s="93">
        <f t="shared" si="35"/>
        <v>7.4966681474900043E-3</v>
      </c>
    </row>
    <row r="722" spans="1:9" x14ac:dyDescent="0.25">
      <c r="A722" s="48">
        <f t="shared" si="36"/>
        <v>14</v>
      </c>
      <c r="B722" s="46" t="s">
        <v>2299</v>
      </c>
      <c r="C722" s="81">
        <v>184.65</v>
      </c>
      <c r="D722" s="46"/>
      <c r="E722" s="48"/>
      <c r="F722" s="46">
        <f t="shared" si="34"/>
        <v>184.65</v>
      </c>
      <c r="G722" s="46">
        <v>6</v>
      </c>
      <c r="H722" s="46">
        <v>7.4999999999999997E-2</v>
      </c>
      <c r="I722" s="93">
        <f t="shared" si="35"/>
        <v>2.4370430544272946E-3</v>
      </c>
    </row>
    <row r="723" spans="1:9" x14ac:dyDescent="0.25">
      <c r="A723" s="48">
        <f t="shared" si="36"/>
        <v>15</v>
      </c>
      <c r="B723" s="46" t="s">
        <v>2300</v>
      </c>
      <c r="C723" s="84">
        <v>113.8</v>
      </c>
      <c r="D723" s="46"/>
      <c r="E723" s="48"/>
      <c r="F723" s="46">
        <f t="shared" si="34"/>
        <v>113.8</v>
      </c>
      <c r="G723" s="46">
        <v>14</v>
      </c>
      <c r="H723" s="46">
        <v>7.4999999999999997E-2</v>
      </c>
      <c r="I723" s="93">
        <f t="shared" si="35"/>
        <v>9.2267135325131821E-3</v>
      </c>
    </row>
    <row r="724" spans="1:9" x14ac:dyDescent="0.25">
      <c r="A724" s="48">
        <f t="shared" si="36"/>
        <v>16</v>
      </c>
      <c r="B724" s="46" t="s">
        <v>2301</v>
      </c>
      <c r="C724" s="81">
        <v>2829.85</v>
      </c>
      <c r="D724" s="46"/>
      <c r="E724" s="48"/>
      <c r="F724" s="46">
        <f t="shared" si="34"/>
        <v>2829.85</v>
      </c>
      <c r="G724" s="46">
        <v>76.5</v>
      </c>
      <c r="H724" s="46">
        <v>7.4999999999999997E-2</v>
      </c>
      <c r="I724" s="93">
        <f t="shared" si="35"/>
        <v>2.0274926232839198E-3</v>
      </c>
    </row>
    <row r="725" spans="1:9" x14ac:dyDescent="0.25">
      <c r="A725" s="48">
        <f t="shared" si="36"/>
        <v>17</v>
      </c>
      <c r="B725" s="46" t="s">
        <v>2302</v>
      </c>
      <c r="C725" s="81">
        <v>130</v>
      </c>
      <c r="D725" s="46"/>
      <c r="E725" s="48"/>
      <c r="F725" s="46">
        <f t="shared" si="34"/>
        <v>130</v>
      </c>
      <c r="G725" s="46">
        <v>4</v>
      </c>
      <c r="H725" s="46">
        <v>7.4999999999999997E-2</v>
      </c>
      <c r="I725" s="93">
        <f t="shared" si="35"/>
        <v>2.3076923076923075E-3</v>
      </c>
    </row>
    <row r="726" spans="1:9" x14ac:dyDescent="0.25">
      <c r="A726" s="48">
        <f t="shared" si="36"/>
        <v>18</v>
      </c>
      <c r="B726" s="46" t="s">
        <v>2303</v>
      </c>
      <c r="C726" s="81">
        <v>132.19999999999999</v>
      </c>
      <c r="D726" s="46"/>
      <c r="E726" s="48"/>
      <c r="F726" s="46">
        <f t="shared" si="34"/>
        <v>132.19999999999999</v>
      </c>
      <c r="G726" s="46">
        <v>9</v>
      </c>
      <c r="H726" s="46">
        <v>7.4999999999999997E-2</v>
      </c>
      <c r="I726" s="93">
        <f t="shared" si="35"/>
        <v>5.10590015128593E-3</v>
      </c>
    </row>
    <row r="727" spans="1:9" x14ac:dyDescent="0.25">
      <c r="A727" s="48">
        <f t="shared" si="36"/>
        <v>19</v>
      </c>
      <c r="B727" s="46" t="s">
        <v>2304</v>
      </c>
      <c r="C727" s="81">
        <v>130.6</v>
      </c>
      <c r="D727" s="46"/>
      <c r="E727" s="48"/>
      <c r="F727" s="46">
        <f t="shared" si="34"/>
        <v>130.6</v>
      </c>
      <c r="G727" s="46">
        <v>9</v>
      </c>
      <c r="H727" s="46">
        <v>7.4999999999999997E-2</v>
      </c>
      <c r="I727" s="93">
        <f t="shared" si="35"/>
        <v>5.1684532924961713E-3</v>
      </c>
    </row>
    <row r="728" spans="1:9" x14ac:dyDescent="0.25">
      <c r="A728" s="48">
        <f t="shared" si="36"/>
        <v>20</v>
      </c>
      <c r="B728" s="46" t="s">
        <v>2305</v>
      </c>
      <c r="C728" s="81">
        <v>302.39999999999998</v>
      </c>
      <c r="D728" s="46"/>
      <c r="E728" s="48"/>
      <c r="F728" s="46">
        <f t="shared" si="34"/>
        <v>302.39999999999998</v>
      </c>
      <c r="G728" s="46">
        <v>17</v>
      </c>
      <c r="H728" s="46">
        <v>7.4999999999999997E-2</v>
      </c>
      <c r="I728" s="93">
        <f t="shared" si="35"/>
        <v>4.216269841269841E-3</v>
      </c>
    </row>
    <row r="729" spans="1:9" x14ac:dyDescent="0.25">
      <c r="A729" s="48">
        <f t="shared" si="36"/>
        <v>21</v>
      </c>
      <c r="B729" s="46" t="s">
        <v>2306</v>
      </c>
      <c r="C729" s="81">
        <v>2716.6</v>
      </c>
      <c r="D729" s="46"/>
      <c r="E729" s="48"/>
      <c r="F729" s="46">
        <f t="shared" si="34"/>
        <v>2716.6</v>
      </c>
      <c r="G729" s="46">
        <v>76</v>
      </c>
      <c r="H729" s="46">
        <v>7.4999999999999997E-2</v>
      </c>
      <c r="I729" s="93">
        <f t="shared" si="35"/>
        <v>2.0982109990429214E-3</v>
      </c>
    </row>
    <row r="730" spans="1:9" x14ac:dyDescent="0.25">
      <c r="A730" s="48">
        <f t="shared" si="36"/>
        <v>22</v>
      </c>
      <c r="B730" s="46" t="s">
        <v>2307</v>
      </c>
      <c r="C730" s="81">
        <v>453</v>
      </c>
      <c r="D730" s="46"/>
      <c r="E730" s="48"/>
      <c r="F730" s="46">
        <f t="shared" si="34"/>
        <v>453</v>
      </c>
      <c r="G730" s="46">
        <v>37.299999999999997</v>
      </c>
      <c r="H730" s="46">
        <v>7.4999999999999997E-2</v>
      </c>
      <c r="I730" s="93">
        <f t="shared" si="35"/>
        <v>6.1754966887417216E-3</v>
      </c>
    </row>
    <row r="731" spans="1:9" x14ac:dyDescent="0.25">
      <c r="A731" s="48">
        <f t="shared" si="36"/>
        <v>23</v>
      </c>
      <c r="B731" s="46" t="s">
        <v>2308</v>
      </c>
      <c r="C731" s="81">
        <v>183.6</v>
      </c>
      <c r="D731" s="46"/>
      <c r="E731" s="48">
        <v>33.299999999999997</v>
      </c>
      <c r="F731" s="46">
        <f t="shared" si="34"/>
        <v>216.89999999999998</v>
      </c>
      <c r="G731" s="46">
        <v>21.6</v>
      </c>
      <c r="H731" s="46">
        <v>7.4999999999999997E-2</v>
      </c>
      <c r="I731" s="93">
        <f t="shared" si="35"/>
        <v>7.4688796680497938E-3</v>
      </c>
    </row>
    <row r="732" spans="1:9" x14ac:dyDescent="0.25">
      <c r="A732" s="48">
        <f t="shared" si="36"/>
        <v>24</v>
      </c>
      <c r="B732" s="46" t="s">
        <v>2309</v>
      </c>
      <c r="C732" s="81">
        <v>1099.8</v>
      </c>
      <c r="D732" s="46"/>
      <c r="E732" s="48"/>
      <c r="F732" s="46">
        <f t="shared" si="34"/>
        <v>1099.8</v>
      </c>
      <c r="G732" s="46">
        <v>83.8</v>
      </c>
      <c r="H732" s="46">
        <v>7.4999999999999997E-2</v>
      </c>
      <c r="I732" s="93">
        <f t="shared" si="35"/>
        <v>5.7146753955264586E-3</v>
      </c>
    </row>
    <row r="733" spans="1:9" x14ac:dyDescent="0.25">
      <c r="A733" s="48">
        <f t="shared" si="36"/>
        <v>25</v>
      </c>
      <c r="B733" s="46" t="s">
        <v>2310</v>
      </c>
      <c r="C733" s="81">
        <v>287.8</v>
      </c>
      <c r="D733" s="46">
        <v>29</v>
      </c>
      <c r="E733" s="48"/>
      <c r="F733" s="46">
        <f t="shared" si="34"/>
        <v>316.8</v>
      </c>
      <c r="G733" s="46">
        <v>20.399999999999999</v>
      </c>
      <c r="H733" s="46">
        <v>7.4999999999999997E-2</v>
      </c>
      <c r="I733" s="93">
        <f t="shared" si="35"/>
        <v>4.8295454545454536E-3</v>
      </c>
    </row>
    <row r="734" spans="1:9" x14ac:dyDescent="0.25">
      <c r="A734" s="48">
        <f t="shared" si="36"/>
        <v>26</v>
      </c>
      <c r="B734" s="46" t="s">
        <v>2311</v>
      </c>
      <c r="C734" s="81">
        <v>272.5</v>
      </c>
      <c r="D734" s="46"/>
      <c r="E734" s="48"/>
      <c r="F734" s="46">
        <f t="shared" si="34"/>
        <v>272.5</v>
      </c>
      <c r="G734" s="46">
        <v>31.9</v>
      </c>
      <c r="H734" s="46">
        <v>7.4999999999999997E-2</v>
      </c>
      <c r="I734" s="93">
        <f t="shared" si="35"/>
        <v>8.7798165137614667E-3</v>
      </c>
    </row>
    <row r="735" spans="1:9" x14ac:dyDescent="0.25">
      <c r="A735" s="48">
        <f t="shared" si="36"/>
        <v>27</v>
      </c>
      <c r="B735" s="46" t="s">
        <v>2312</v>
      </c>
      <c r="C735" s="81">
        <v>206.8</v>
      </c>
      <c r="D735" s="46"/>
      <c r="E735" s="48"/>
      <c r="F735" s="46">
        <f t="shared" si="34"/>
        <v>206.8</v>
      </c>
      <c r="G735" s="46">
        <v>20.3</v>
      </c>
      <c r="H735" s="46">
        <v>7.4999999999999997E-2</v>
      </c>
      <c r="I735" s="93">
        <f t="shared" si="35"/>
        <v>7.3621856866537714E-3</v>
      </c>
    </row>
    <row r="736" spans="1:9" x14ac:dyDescent="0.25">
      <c r="A736" s="48">
        <f t="shared" si="36"/>
        <v>28</v>
      </c>
      <c r="B736" s="46" t="s">
        <v>2313</v>
      </c>
      <c r="C736" s="81">
        <v>90.7</v>
      </c>
      <c r="D736" s="46"/>
      <c r="E736" s="48"/>
      <c r="F736" s="46">
        <f t="shared" si="34"/>
        <v>90.7</v>
      </c>
      <c r="G736" s="46">
        <v>9.6999999999999993</v>
      </c>
      <c r="H736" s="46">
        <v>7.4999999999999997E-2</v>
      </c>
      <c r="I736" s="93">
        <f t="shared" si="35"/>
        <v>8.0209481808158761E-3</v>
      </c>
    </row>
    <row r="737" spans="1:9" x14ac:dyDescent="0.25">
      <c r="A737" s="48">
        <f t="shared" si="36"/>
        <v>29</v>
      </c>
      <c r="B737" s="46" t="s">
        <v>2314</v>
      </c>
      <c r="C737" s="81">
        <v>315.8</v>
      </c>
      <c r="D737" s="46"/>
      <c r="E737" s="48"/>
      <c r="F737" s="46">
        <f t="shared" si="34"/>
        <v>315.8</v>
      </c>
      <c r="G737" s="46">
        <v>13.8</v>
      </c>
      <c r="H737" s="46">
        <v>7.4999999999999997E-2</v>
      </c>
      <c r="I737" s="93">
        <f t="shared" si="35"/>
        <v>3.2773907536415448E-3</v>
      </c>
    </row>
    <row r="738" spans="1:9" x14ac:dyDescent="0.25">
      <c r="A738" s="48">
        <f t="shared" si="36"/>
        <v>30</v>
      </c>
      <c r="B738" s="46" t="s">
        <v>2315</v>
      </c>
      <c r="C738" s="81">
        <v>728.38</v>
      </c>
      <c r="D738" s="46"/>
      <c r="E738" s="48">
        <v>237.1</v>
      </c>
      <c r="F738" s="46">
        <f t="shared" si="34"/>
        <v>965.48</v>
      </c>
      <c r="G738" s="46">
        <v>53.1</v>
      </c>
      <c r="H738" s="46">
        <v>7.4999999999999997E-2</v>
      </c>
      <c r="I738" s="93">
        <f t="shared" si="35"/>
        <v>4.1248912458051951E-3</v>
      </c>
    </row>
    <row r="739" spans="1:9" x14ac:dyDescent="0.25">
      <c r="A739" s="48">
        <f t="shared" si="36"/>
        <v>31</v>
      </c>
      <c r="B739" s="46" t="s">
        <v>2316</v>
      </c>
      <c r="C739" s="81">
        <v>2744.5</v>
      </c>
      <c r="D739" s="46">
        <v>461.4</v>
      </c>
      <c r="E739" s="48">
        <v>413</v>
      </c>
      <c r="F739" s="46">
        <f t="shared" si="34"/>
        <v>3618.9</v>
      </c>
      <c r="G739" s="46">
        <v>60.9</v>
      </c>
      <c r="H739" s="46">
        <v>7.4999999999999997E-2</v>
      </c>
      <c r="I739" s="93">
        <f t="shared" si="35"/>
        <v>1.2621238497886097E-3</v>
      </c>
    </row>
    <row r="740" spans="1:9" x14ac:dyDescent="0.25">
      <c r="A740" s="48">
        <f t="shared" si="36"/>
        <v>32</v>
      </c>
      <c r="B740" s="46" t="s">
        <v>2317</v>
      </c>
      <c r="C740" s="81">
        <v>853.9</v>
      </c>
      <c r="D740" s="46"/>
      <c r="E740" s="48">
        <v>126.4</v>
      </c>
      <c r="F740" s="46">
        <f t="shared" si="34"/>
        <v>980.3</v>
      </c>
      <c r="G740" s="46">
        <v>30.3</v>
      </c>
      <c r="H740" s="46">
        <v>7.4999999999999997E-2</v>
      </c>
      <c r="I740" s="93">
        <f t="shared" si="35"/>
        <v>2.3181679077833319E-3</v>
      </c>
    </row>
    <row r="741" spans="1:9" x14ac:dyDescent="0.25">
      <c r="A741" s="48">
        <f t="shared" si="36"/>
        <v>33</v>
      </c>
      <c r="B741" s="46" t="s">
        <v>2318</v>
      </c>
      <c r="C741" s="81">
        <v>996.64</v>
      </c>
      <c r="D741" s="46"/>
      <c r="E741" s="48">
        <v>120.2</v>
      </c>
      <c r="F741" s="46">
        <f t="shared" si="34"/>
        <v>1116.8399999999999</v>
      </c>
      <c r="G741" s="46">
        <v>39.5</v>
      </c>
      <c r="H741" s="46">
        <v>7.4999999999999997E-2</v>
      </c>
      <c r="I741" s="93">
        <f t="shared" si="35"/>
        <v>2.6525733319007201E-3</v>
      </c>
    </row>
    <row r="742" spans="1:9" x14ac:dyDescent="0.25">
      <c r="A742" s="48">
        <f t="shared" si="36"/>
        <v>34</v>
      </c>
      <c r="B742" s="46" t="s">
        <v>2319</v>
      </c>
      <c r="C742" s="81">
        <v>978.3</v>
      </c>
      <c r="D742" s="46">
        <v>22.8</v>
      </c>
      <c r="E742" s="48"/>
      <c r="F742" s="46">
        <f t="shared" si="34"/>
        <v>1001.0999999999999</v>
      </c>
      <c r="G742" s="46">
        <v>40</v>
      </c>
      <c r="H742" s="46">
        <v>7.4999999999999997E-2</v>
      </c>
      <c r="I742" s="93">
        <f t="shared" si="35"/>
        <v>2.9967036260113876E-3</v>
      </c>
    </row>
    <row r="743" spans="1:9" x14ac:dyDescent="0.25">
      <c r="A743" s="48">
        <f t="shared" si="36"/>
        <v>35</v>
      </c>
      <c r="B743" s="46" t="s">
        <v>2320</v>
      </c>
      <c r="C743" s="81">
        <v>290.39999999999998</v>
      </c>
      <c r="D743" s="46"/>
      <c r="E743" s="48"/>
      <c r="F743" s="46">
        <f t="shared" si="34"/>
        <v>290.39999999999998</v>
      </c>
      <c r="G743" s="46">
        <v>27.3</v>
      </c>
      <c r="H743" s="46">
        <v>7.4999999999999997E-2</v>
      </c>
      <c r="I743" s="93">
        <f t="shared" si="35"/>
        <v>7.0506198347107443E-3</v>
      </c>
    </row>
    <row r="744" spans="1:9" x14ac:dyDescent="0.25">
      <c r="A744" s="48">
        <f t="shared" si="36"/>
        <v>36</v>
      </c>
      <c r="B744" s="46" t="s">
        <v>2321</v>
      </c>
      <c r="C744" s="81">
        <v>1017.8</v>
      </c>
      <c r="D744" s="46"/>
      <c r="E744" s="48">
        <v>108.5</v>
      </c>
      <c r="F744" s="46">
        <f t="shared" si="34"/>
        <v>1126.3</v>
      </c>
      <c r="G744" s="46">
        <v>40.5</v>
      </c>
      <c r="H744" s="46">
        <v>7.4999999999999997E-2</v>
      </c>
      <c r="I744" s="93">
        <f t="shared" si="35"/>
        <v>2.6968836011719791E-3</v>
      </c>
    </row>
    <row r="745" spans="1:9" x14ac:dyDescent="0.25">
      <c r="A745" s="48">
        <f t="shared" si="36"/>
        <v>37</v>
      </c>
      <c r="B745" s="46" t="s">
        <v>925</v>
      </c>
      <c r="C745" s="81">
        <v>803.6</v>
      </c>
      <c r="D745" s="46"/>
      <c r="E745" s="48">
        <v>89</v>
      </c>
      <c r="F745" s="46">
        <f t="shared" si="34"/>
        <v>892.6</v>
      </c>
      <c r="G745" s="46">
        <v>28.8</v>
      </c>
      <c r="H745" s="46">
        <v>7.4999999999999997E-2</v>
      </c>
      <c r="I745" s="93">
        <f t="shared" si="35"/>
        <v>2.419896930315931E-3</v>
      </c>
    </row>
    <row r="746" spans="1:9" x14ac:dyDescent="0.25">
      <c r="A746" s="48">
        <f t="shared" si="36"/>
        <v>38</v>
      </c>
      <c r="B746" s="46" t="s">
        <v>926</v>
      </c>
      <c r="C746" s="81">
        <v>923.4</v>
      </c>
      <c r="D746" s="46"/>
      <c r="E746" s="48"/>
      <c r="F746" s="46">
        <f t="shared" si="34"/>
        <v>923.4</v>
      </c>
      <c r="G746" s="46">
        <v>31.9</v>
      </c>
      <c r="H746" s="46">
        <v>7.4999999999999997E-2</v>
      </c>
      <c r="I746" s="93">
        <f t="shared" si="35"/>
        <v>2.5909681611435992E-3</v>
      </c>
    </row>
    <row r="747" spans="1:9" x14ac:dyDescent="0.25">
      <c r="A747" s="48">
        <f t="shared" si="36"/>
        <v>39</v>
      </c>
      <c r="B747" s="46" t="s">
        <v>927</v>
      </c>
      <c r="C747" s="81">
        <v>953.3</v>
      </c>
      <c r="D747" s="46"/>
      <c r="E747" s="48"/>
      <c r="F747" s="46">
        <f t="shared" si="34"/>
        <v>953.3</v>
      </c>
      <c r="G747" s="46">
        <v>31.9</v>
      </c>
      <c r="H747" s="46">
        <v>7.4999999999999997E-2</v>
      </c>
      <c r="I747" s="93">
        <f t="shared" si="35"/>
        <v>2.509703136473303E-3</v>
      </c>
    </row>
    <row r="748" spans="1:9" x14ac:dyDescent="0.25">
      <c r="A748" s="48">
        <f t="shared" si="36"/>
        <v>40</v>
      </c>
      <c r="B748" s="46" t="s">
        <v>928</v>
      </c>
      <c r="C748" s="81">
        <v>956.1</v>
      </c>
      <c r="D748" s="46">
        <v>153.69999999999999</v>
      </c>
      <c r="E748" s="48"/>
      <c r="F748" s="46">
        <f t="shared" si="34"/>
        <v>1109.8</v>
      </c>
      <c r="G748" s="46">
        <v>35.5</v>
      </c>
      <c r="H748" s="46">
        <v>7.4999999999999997E-2</v>
      </c>
      <c r="I748" s="93">
        <f t="shared" si="35"/>
        <v>2.3990809154802667E-3</v>
      </c>
    </row>
    <row r="749" spans="1:9" x14ac:dyDescent="0.25">
      <c r="A749" s="48">
        <f t="shared" si="36"/>
        <v>41</v>
      </c>
      <c r="B749" s="46" t="s">
        <v>929</v>
      </c>
      <c r="C749" s="81">
        <v>900.4</v>
      </c>
      <c r="D749" s="46"/>
      <c r="E749" s="48"/>
      <c r="F749" s="46">
        <f t="shared" si="34"/>
        <v>900.4</v>
      </c>
      <c r="G749" s="46">
        <v>35</v>
      </c>
      <c r="H749" s="46">
        <v>7.4999999999999997E-2</v>
      </c>
      <c r="I749" s="93">
        <f t="shared" si="35"/>
        <v>2.9153709462461127E-3</v>
      </c>
    </row>
    <row r="750" spans="1:9" x14ac:dyDescent="0.25">
      <c r="A750" s="48">
        <f t="shared" si="36"/>
        <v>42</v>
      </c>
      <c r="B750" s="46" t="s">
        <v>930</v>
      </c>
      <c r="C750" s="81">
        <v>643.84</v>
      </c>
      <c r="D750" s="46">
        <v>33.299999999999997</v>
      </c>
      <c r="E750" s="48"/>
      <c r="F750" s="46">
        <f t="shared" si="34"/>
        <v>677.14</v>
      </c>
      <c r="G750" s="46">
        <v>42.1</v>
      </c>
      <c r="H750" s="46">
        <v>7.4999999999999997E-2</v>
      </c>
      <c r="I750" s="93">
        <f t="shared" si="35"/>
        <v>4.6629943586259858E-3</v>
      </c>
    </row>
    <row r="751" spans="1:9" x14ac:dyDescent="0.25">
      <c r="A751" s="48">
        <f t="shared" si="36"/>
        <v>43</v>
      </c>
      <c r="B751" s="46" t="s">
        <v>931</v>
      </c>
      <c r="C751" s="81">
        <v>1596</v>
      </c>
      <c r="D751" s="46"/>
      <c r="E751" s="48">
        <v>102.9</v>
      </c>
      <c r="F751" s="46">
        <f t="shared" si="34"/>
        <v>1698.9</v>
      </c>
      <c r="G751" s="46">
        <v>43.6</v>
      </c>
      <c r="H751" s="46">
        <v>7.4999999999999997E-2</v>
      </c>
      <c r="I751" s="93">
        <f t="shared" si="35"/>
        <v>1.9247748543174995E-3</v>
      </c>
    </row>
    <row r="752" spans="1:9" x14ac:dyDescent="0.25">
      <c r="A752" s="48">
        <f t="shared" si="36"/>
        <v>44</v>
      </c>
      <c r="B752" s="46" t="s">
        <v>932</v>
      </c>
      <c r="C752" s="81">
        <v>697.3</v>
      </c>
      <c r="D752" s="46"/>
      <c r="E752" s="48"/>
      <c r="F752" s="46">
        <f t="shared" si="34"/>
        <v>697.3</v>
      </c>
      <c r="G752" s="46">
        <v>25.7</v>
      </c>
      <c r="H752" s="46">
        <v>7.4999999999999997E-2</v>
      </c>
      <c r="I752" s="93">
        <f t="shared" si="35"/>
        <v>2.7642334719632866E-3</v>
      </c>
    </row>
    <row r="753" spans="1:9" ht="13" x14ac:dyDescent="0.3">
      <c r="A753" s="48">
        <f t="shared" si="36"/>
        <v>45</v>
      </c>
      <c r="B753" s="46" t="s">
        <v>933</v>
      </c>
      <c r="C753" s="81">
        <v>696.5</v>
      </c>
      <c r="D753" s="46"/>
      <c r="E753" s="48">
        <v>42.8</v>
      </c>
      <c r="F753" s="46">
        <f t="shared" si="34"/>
        <v>739.3</v>
      </c>
      <c r="G753" s="77">
        <v>26</v>
      </c>
      <c r="H753" s="46">
        <v>7.4999999999999997E-2</v>
      </c>
      <c r="I753" s="93">
        <f t="shared" si="35"/>
        <v>2.6376301907209522E-3</v>
      </c>
    </row>
    <row r="754" spans="1:9" x14ac:dyDescent="0.25">
      <c r="A754" s="48">
        <f t="shared" si="36"/>
        <v>46</v>
      </c>
      <c r="B754" s="46" t="s">
        <v>934</v>
      </c>
      <c r="C754" s="81">
        <v>570.20000000000005</v>
      </c>
      <c r="D754" s="46"/>
      <c r="E754" s="48"/>
      <c r="F754" s="46">
        <f t="shared" si="34"/>
        <v>570.20000000000005</v>
      </c>
      <c r="G754" s="46">
        <v>29.4</v>
      </c>
      <c r="H754" s="46">
        <v>7.4999999999999997E-2</v>
      </c>
      <c r="I754" s="93">
        <f t="shared" si="35"/>
        <v>3.867064188004208E-3</v>
      </c>
    </row>
    <row r="755" spans="1:9" x14ac:dyDescent="0.25">
      <c r="A755" s="48">
        <f t="shared" si="36"/>
        <v>47</v>
      </c>
      <c r="B755" s="46" t="s">
        <v>935</v>
      </c>
      <c r="C755" s="81">
        <v>251.5</v>
      </c>
      <c r="D755" s="46"/>
      <c r="E755" s="48"/>
      <c r="F755" s="46">
        <f t="shared" si="34"/>
        <v>251.5</v>
      </c>
      <c r="G755" s="46">
        <v>21.4</v>
      </c>
      <c r="H755" s="46">
        <v>7.4999999999999997E-2</v>
      </c>
      <c r="I755" s="93">
        <f t="shared" si="35"/>
        <v>6.3817097415506951E-3</v>
      </c>
    </row>
    <row r="756" spans="1:9" x14ac:dyDescent="0.25">
      <c r="A756" s="48">
        <f t="shared" si="36"/>
        <v>48</v>
      </c>
      <c r="B756" s="46" t="s">
        <v>936</v>
      </c>
      <c r="C756" s="81">
        <v>810.9</v>
      </c>
      <c r="D756" s="46">
        <v>47.5</v>
      </c>
      <c r="E756" s="48"/>
      <c r="F756" s="46">
        <f t="shared" si="34"/>
        <v>858.4</v>
      </c>
      <c r="G756" s="46">
        <v>37.6</v>
      </c>
      <c r="H756" s="46">
        <v>7.4999999999999997E-2</v>
      </c>
      <c r="I756" s="93">
        <f t="shared" si="35"/>
        <v>3.2851817334575953E-3</v>
      </c>
    </row>
    <row r="757" spans="1:9" x14ac:dyDescent="0.25">
      <c r="A757" s="48">
        <f t="shared" si="36"/>
        <v>49</v>
      </c>
      <c r="B757" s="46" t="s">
        <v>937</v>
      </c>
      <c r="C757" s="81">
        <v>553</v>
      </c>
      <c r="D757" s="46"/>
      <c r="E757" s="48"/>
      <c r="F757" s="46">
        <f t="shared" si="34"/>
        <v>553</v>
      </c>
      <c r="G757" s="46">
        <v>44</v>
      </c>
      <c r="H757" s="46">
        <v>7.4999999999999997E-2</v>
      </c>
      <c r="I757" s="93">
        <f t="shared" si="35"/>
        <v>5.9674502712477396E-3</v>
      </c>
    </row>
    <row r="758" spans="1:9" x14ac:dyDescent="0.25">
      <c r="A758" s="48">
        <f t="shared" si="36"/>
        <v>50</v>
      </c>
      <c r="B758" s="46" t="s">
        <v>938</v>
      </c>
      <c r="C758" s="81">
        <v>993.9</v>
      </c>
      <c r="D758" s="46"/>
      <c r="E758" s="48"/>
      <c r="F758" s="46">
        <f t="shared" si="34"/>
        <v>993.9</v>
      </c>
      <c r="G758" s="46">
        <v>29</v>
      </c>
      <c r="H758" s="46">
        <v>7.4999999999999997E-2</v>
      </c>
      <c r="I758" s="93">
        <f t="shared" si="35"/>
        <v>2.1883489284636281E-3</v>
      </c>
    </row>
    <row r="759" spans="1:9" x14ac:dyDescent="0.25">
      <c r="A759" s="48">
        <f t="shared" si="36"/>
        <v>51</v>
      </c>
      <c r="B759" s="46" t="s">
        <v>939</v>
      </c>
      <c r="C759" s="81">
        <v>351.3</v>
      </c>
      <c r="D759" s="46"/>
      <c r="E759" s="48"/>
      <c r="F759" s="46">
        <f t="shared" si="34"/>
        <v>351.3</v>
      </c>
      <c r="G759" s="46">
        <v>30</v>
      </c>
      <c r="H759" s="46">
        <v>7.4999999999999997E-2</v>
      </c>
      <c r="I759" s="93">
        <f t="shared" si="35"/>
        <v>6.4047822374039285E-3</v>
      </c>
    </row>
    <row r="760" spans="1:9" x14ac:dyDescent="0.25">
      <c r="A760" s="48">
        <f t="shared" si="36"/>
        <v>52</v>
      </c>
      <c r="B760" s="46" t="s">
        <v>940</v>
      </c>
      <c r="C760" s="81">
        <v>330</v>
      </c>
      <c r="D760" s="46"/>
      <c r="E760" s="48">
        <v>35</v>
      </c>
      <c r="F760" s="46">
        <f t="shared" si="34"/>
        <v>365</v>
      </c>
      <c r="G760" s="46">
        <v>19.899999999999999</v>
      </c>
      <c r="H760" s="46">
        <v>7.4999999999999997E-2</v>
      </c>
      <c r="I760" s="93">
        <f t="shared" si="35"/>
        <v>4.0890410958904109E-3</v>
      </c>
    </row>
    <row r="761" spans="1:9" x14ac:dyDescent="0.25">
      <c r="A761" s="48">
        <f t="shared" si="36"/>
        <v>53</v>
      </c>
      <c r="B761" s="46" t="s">
        <v>941</v>
      </c>
      <c r="C761" s="81">
        <v>207.1</v>
      </c>
      <c r="D761" s="46"/>
      <c r="E761" s="48">
        <v>43.3</v>
      </c>
      <c r="F761" s="46">
        <f t="shared" si="34"/>
        <v>250.39999999999998</v>
      </c>
      <c r="G761" s="46">
        <v>29.2</v>
      </c>
      <c r="H761" s="46">
        <v>7.4999999999999997E-2</v>
      </c>
      <c r="I761" s="93">
        <f t="shared" si="35"/>
        <v>8.7460063897763576E-3</v>
      </c>
    </row>
    <row r="762" spans="1:9" x14ac:dyDescent="0.25">
      <c r="A762" s="48">
        <f t="shared" si="36"/>
        <v>54</v>
      </c>
      <c r="B762" s="46" t="s">
        <v>942</v>
      </c>
      <c r="C762" s="81">
        <v>285.8</v>
      </c>
      <c r="D762" s="46"/>
      <c r="E762" s="48">
        <v>39.1</v>
      </c>
      <c r="F762" s="46">
        <f t="shared" si="34"/>
        <v>324.90000000000003</v>
      </c>
      <c r="G762" s="46">
        <v>21.4</v>
      </c>
      <c r="H762" s="46">
        <v>7.4999999999999997E-2</v>
      </c>
      <c r="I762" s="93">
        <f t="shared" si="35"/>
        <v>4.9399815327793159E-3</v>
      </c>
    </row>
    <row r="763" spans="1:9" x14ac:dyDescent="0.25">
      <c r="A763" s="48">
        <f t="shared" si="36"/>
        <v>55</v>
      </c>
      <c r="B763" s="46" t="s">
        <v>943</v>
      </c>
      <c r="C763" s="81">
        <v>255</v>
      </c>
      <c r="D763" s="46"/>
      <c r="E763" s="48"/>
      <c r="F763" s="46">
        <f t="shared" si="34"/>
        <v>255</v>
      </c>
      <c r="G763" s="46">
        <v>26.2</v>
      </c>
      <c r="H763" s="46">
        <v>7.4999999999999997E-2</v>
      </c>
      <c r="I763" s="93">
        <f t="shared" si="35"/>
        <v>7.7058823529411761E-3</v>
      </c>
    </row>
    <row r="764" spans="1:9" x14ac:dyDescent="0.25">
      <c r="A764" s="48">
        <f t="shared" si="36"/>
        <v>56</v>
      </c>
      <c r="B764" s="46" t="s">
        <v>944</v>
      </c>
      <c r="C764" s="81">
        <v>313.39999999999998</v>
      </c>
      <c r="D764" s="46"/>
      <c r="E764" s="48"/>
      <c r="F764" s="46">
        <f t="shared" si="34"/>
        <v>313.39999999999998</v>
      </c>
      <c r="G764" s="46">
        <v>13</v>
      </c>
      <c r="H764" s="46">
        <v>7.4999999999999997E-2</v>
      </c>
      <c r="I764" s="93">
        <f t="shared" si="35"/>
        <v>3.1110402042118699E-3</v>
      </c>
    </row>
    <row r="765" spans="1:9" x14ac:dyDescent="0.25">
      <c r="A765" s="48">
        <f t="shared" si="36"/>
        <v>57</v>
      </c>
      <c r="B765" s="46" t="s">
        <v>945</v>
      </c>
      <c r="C765" s="81">
        <v>129.80000000000001</v>
      </c>
      <c r="D765" s="46"/>
      <c r="E765" s="48"/>
      <c r="F765" s="46">
        <f t="shared" si="34"/>
        <v>129.80000000000001</v>
      </c>
      <c r="G765" s="46">
        <v>18.600000000000001</v>
      </c>
      <c r="H765" s="46">
        <v>7.4999999999999997E-2</v>
      </c>
      <c r="I765" s="93">
        <f t="shared" si="35"/>
        <v>1.0747303543913712E-2</v>
      </c>
    </row>
    <row r="766" spans="1:9" x14ac:dyDescent="0.25">
      <c r="A766" s="48">
        <f t="shared" si="36"/>
        <v>58</v>
      </c>
      <c r="B766" s="46" t="s">
        <v>946</v>
      </c>
      <c r="C766" s="81">
        <v>307.3</v>
      </c>
      <c r="D766" s="46"/>
      <c r="E766" s="48"/>
      <c r="F766" s="46">
        <f t="shared" si="34"/>
        <v>307.3</v>
      </c>
      <c r="G766" s="46">
        <v>16.8</v>
      </c>
      <c r="H766" s="46">
        <v>7.4999999999999997E-2</v>
      </c>
      <c r="I766" s="93">
        <f t="shared" si="35"/>
        <v>4.1002277904328014E-3</v>
      </c>
    </row>
    <row r="767" spans="1:9" x14ac:dyDescent="0.25">
      <c r="A767" s="48">
        <f t="shared" si="36"/>
        <v>59</v>
      </c>
      <c r="B767" s="46" t="s">
        <v>948</v>
      </c>
      <c r="C767" s="81">
        <v>134.5</v>
      </c>
      <c r="D767" s="46"/>
      <c r="E767" s="48"/>
      <c r="F767" s="46">
        <f t="shared" ref="F767:F813" si="37">C767+D767+E767</f>
        <v>134.5</v>
      </c>
      <c r="G767" s="46">
        <v>14</v>
      </c>
      <c r="H767" s="46">
        <v>7.4999999999999997E-2</v>
      </c>
      <c r="I767" s="93">
        <f t="shared" ref="I767:I813" si="38">(G767*H767)/F767</f>
        <v>7.8066914498141271E-3</v>
      </c>
    </row>
    <row r="768" spans="1:9" x14ac:dyDescent="0.25">
      <c r="A768" s="48">
        <f t="shared" si="36"/>
        <v>60</v>
      </c>
      <c r="B768" s="46" t="s">
        <v>949</v>
      </c>
      <c r="C768" s="81">
        <v>4314.8999999999996</v>
      </c>
      <c r="D768" s="46"/>
      <c r="E768" s="48">
        <v>196.7</v>
      </c>
      <c r="F768" s="46">
        <f t="shared" si="37"/>
        <v>4511.5999999999995</v>
      </c>
      <c r="G768" s="46">
        <v>91.2</v>
      </c>
      <c r="H768" s="46">
        <v>7.4999999999999997E-2</v>
      </c>
      <c r="I768" s="93">
        <f t="shared" si="38"/>
        <v>1.5160918521145493E-3</v>
      </c>
    </row>
    <row r="769" spans="1:9" x14ac:dyDescent="0.25">
      <c r="A769" s="48">
        <f t="shared" si="36"/>
        <v>61</v>
      </c>
      <c r="B769" s="46" t="s">
        <v>950</v>
      </c>
      <c r="C769" s="81">
        <v>3549.4</v>
      </c>
      <c r="D769" s="46"/>
      <c r="E769" s="48"/>
      <c r="F769" s="46">
        <f t="shared" si="37"/>
        <v>3549.4</v>
      </c>
      <c r="G769" s="46">
        <v>71</v>
      </c>
      <c r="H769" s="46">
        <v>7.4999999999999997E-2</v>
      </c>
      <c r="I769" s="93">
        <f t="shared" si="38"/>
        <v>1.5002535639826449E-3</v>
      </c>
    </row>
    <row r="770" spans="1:9" x14ac:dyDescent="0.25">
      <c r="A770" s="48">
        <f t="shared" si="36"/>
        <v>62</v>
      </c>
      <c r="B770" s="46" t="s">
        <v>951</v>
      </c>
      <c r="C770" s="81">
        <v>3345.7</v>
      </c>
      <c r="D770" s="46"/>
      <c r="E770" s="48"/>
      <c r="F770" s="46">
        <f t="shared" si="37"/>
        <v>3345.7</v>
      </c>
      <c r="G770" s="46">
        <v>81.900000000000006</v>
      </c>
      <c r="H770" s="46">
        <v>7.4999999999999997E-2</v>
      </c>
      <c r="I770" s="93">
        <f t="shared" si="38"/>
        <v>1.8359386675434141E-3</v>
      </c>
    </row>
    <row r="771" spans="1:9" x14ac:dyDescent="0.25">
      <c r="A771" s="48">
        <f t="shared" si="36"/>
        <v>63</v>
      </c>
      <c r="B771" s="46" t="s">
        <v>952</v>
      </c>
      <c r="C771" s="81">
        <v>3098.6</v>
      </c>
      <c r="D771" s="46"/>
      <c r="E771" s="48">
        <v>182</v>
      </c>
      <c r="F771" s="46">
        <f t="shared" si="37"/>
        <v>3280.6</v>
      </c>
      <c r="G771" s="46">
        <v>57.1</v>
      </c>
      <c r="H771" s="46">
        <v>7.4999999999999997E-2</v>
      </c>
      <c r="I771" s="93">
        <f t="shared" si="38"/>
        <v>1.3054014509540938E-3</v>
      </c>
    </row>
    <row r="772" spans="1:9" x14ac:dyDescent="0.25">
      <c r="A772" s="48">
        <f t="shared" si="36"/>
        <v>64</v>
      </c>
      <c r="B772" s="46" t="s">
        <v>953</v>
      </c>
      <c r="C772" s="81">
        <v>141.30000000000001</v>
      </c>
      <c r="D772" s="46"/>
      <c r="E772" s="48"/>
      <c r="F772" s="46">
        <f t="shared" si="37"/>
        <v>141.30000000000001</v>
      </c>
      <c r="G772" s="46">
        <v>0</v>
      </c>
      <c r="H772" s="46">
        <v>7.4999999999999997E-2</v>
      </c>
      <c r="I772" s="93">
        <f t="shared" si="38"/>
        <v>0</v>
      </c>
    </row>
    <row r="773" spans="1:9" x14ac:dyDescent="0.25">
      <c r="A773" s="48">
        <f t="shared" si="36"/>
        <v>65</v>
      </c>
      <c r="B773" s="46" t="s">
        <v>954</v>
      </c>
      <c r="C773" s="81">
        <v>263.8</v>
      </c>
      <c r="D773" s="46"/>
      <c r="E773" s="48"/>
      <c r="F773" s="46">
        <f t="shared" si="37"/>
        <v>263.8</v>
      </c>
      <c r="G773" s="46">
        <v>3.7</v>
      </c>
      <c r="H773" s="46">
        <v>7.4999999999999997E-2</v>
      </c>
      <c r="I773" s="93">
        <f t="shared" si="38"/>
        <v>1.0519332827899925E-3</v>
      </c>
    </row>
    <row r="774" spans="1:9" x14ac:dyDescent="0.25">
      <c r="A774" s="48">
        <f t="shared" si="36"/>
        <v>66</v>
      </c>
      <c r="B774" s="46" t="s">
        <v>955</v>
      </c>
      <c r="C774" s="81">
        <v>117.3</v>
      </c>
      <c r="D774" s="46"/>
      <c r="E774" s="48"/>
      <c r="F774" s="46">
        <f t="shared" si="37"/>
        <v>117.3</v>
      </c>
      <c r="G774" s="46">
        <v>0</v>
      </c>
      <c r="H774" s="46">
        <v>7.4999999999999997E-2</v>
      </c>
      <c r="I774" s="93">
        <f t="shared" si="38"/>
        <v>0</v>
      </c>
    </row>
    <row r="775" spans="1:9" x14ac:dyDescent="0.25">
      <c r="A775" s="48">
        <f t="shared" ref="A775:A838" si="39">A774+1</f>
        <v>67</v>
      </c>
      <c r="B775" s="46" t="s">
        <v>956</v>
      </c>
      <c r="C775" s="81">
        <v>138</v>
      </c>
      <c r="D775" s="46"/>
      <c r="E775" s="48"/>
      <c r="F775" s="46">
        <f t="shared" si="37"/>
        <v>138</v>
      </c>
      <c r="G775" s="46">
        <v>3.4</v>
      </c>
      <c r="H775" s="46">
        <v>7.4999999999999997E-2</v>
      </c>
      <c r="I775" s="93">
        <f t="shared" si="38"/>
        <v>1.8478260869565217E-3</v>
      </c>
    </row>
    <row r="776" spans="1:9" x14ac:dyDescent="0.25">
      <c r="A776" s="48">
        <f t="shared" si="39"/>
        <v>68</v>
      </c>
      <c r="B776" s="46" t="s">
        <v>957</v>
      </c>
      <c r="C776" s="81">
        <v>139</v>
      </c>
      <c r="D776" s="46"/>
      <c r="E776" s="48"/>
      <c r="F776" s="46">
        <f t="shared" si="37"/>
        <v>139</v>
      </c>
      <c r="G776" s="46">
        <v>3.9</v>
      </c>
      <c r="H776" s="46">
        <v>7.4999999999999997E-2</v>
      </c>
      <c r="I776" s="93">
        <f t="shared" si="38"/>
        <v>2.1043165467625898E-3</v>
      </c>
    </row>
    <row r="777" spans="1:9" x14ac:dyDescent="0.25">
      <c r="A777" s="48">
        <f t="shared" si="39"/>
        <v>69</v>
      </c>
      <c r="B777" s="46" t="s">
        <v>958</v>
      </c>
      <c r="C777" s="81">
        <v>133</v>
      </c>
      <c r="D777" s="46"/>
      <c r="E777" s="48"/>
      <c r="F777" s="46">
        <f t="shared" si="37"/>
        <v>133</v>
      </c>
      <c r="G777" s="46">
        <v>3.6</v>
      </c>
      <c r="H777" s="46">
        <v>7.4999999999999997E-2</v>
      </c>
      <c r="I777" s="93">
        <f t="shared" si="38"/>
        <v>2.0300751879699249E-3</v>
      </c>
    </row>
    <row r="778" spans="1:9" x14ac:dyDescent="0.25">
      <c r="A778" s="48">
        <f t="shared" si="39"/>
        <v>70</v>
      </c>
      <c r="B778" s="46" t="s">
        <v>959</v>
      </c>
      <c r="C778" s="81">
        <v>315.60000000000002</v>
      </c>
      <c r="D778" s="68"/>
      <c r="E778" s="48"/>
      <c r="F778" s="46">
        <f t="shared" si="37"/>
        <v>315.60000000000002</v>
      </c>
      <c r="G778" s="46">
        <v>6.6</v>
      </c>
      <c r="H778" s="46">
        <v>7.4999999999999997E-2</v>
      </c>
      <c r="I778" s="93">
        <f t="shared" si="38"/>
        <v>1.5684410646387829E-3</v>
      </c>
    </row>
    <row r="779" spans="1:9" x14ac:dyDescent="0.25">
      <c r="A779" s="48">
        <f t="shared" si="39"/>
        <v>71</v>
      </c>
      <c r="B779" s="46" t="s">
        <v>960</v>
      </c>
      <c r="C779" s="81">
        <v>265.7</v>
      </c>
      <c r="D779" s="46"/>
      <c r="E779" s="48"/>
      <c r="F779" s="46">
        <f t="shared" si="37"/>
        <v>265.7</v>
      </c>
      <c r="G779" s="46">
        <v>26.4</v>
      </c>
      <c r="H779" s="46">
        <v>7.4999999999999997E-2</v>
      </c>
      <c r="I779" s="93">
        <f t="shared" si="38"/>
        <v>7.4520135491155434E-3</v>
      </c>
    </row>
    <row r="780" spans="1:9" x14ac:dyDescent="0.25">
      <c r="A780" s="48">
        <f t="shared" si="39"/>
        <v>72</v>
      </c>
      <c r="B780" s="46" t="s">
        <v>961</v>
      </c>
      <c r="C780" s="81">
        <v>156.80000000000001</v>
      </c>
      <c r="D780" s="46"/>
      <c r="E780" s="85">
        <v>17.5</v>
      </c>
      <c r="F780" s="46">
        <f t="shared" si="37"/>
        <v>174.3</v>
      </c>
      <c r="G780" s="46">
        <v>12.2</v>
      </c>
      <c r="H780" s="46">
        <v>7.4999999999999997E-2</v>
      </c>
      <c r="I780" s="93">
        <f t="shared" si="38"/>
        <v>5.2495697074010318E-3</v>
      </c>
    </row>
    <row r="781" spans="1:9" x14ac:dyDescent="0.25">
      <c r="A781" s="48">
        <f t="shared" si="39"/>
        <v>73</v>
      </c>
      <c r="B781" s="46" t="s">
        <v>962</v>
      </c>
      <c r="C781" s="81">
        <v>132.30000000000001</v>
      </c>
      <c r="D781" s="46"/>
      <c r="E781" s="48"/>
      <c r="F781" s="46">
        <f t="shared" si="37"/>
        <v>132.30000000000001</v>
      </c>
      <c r="G781" s="46">
        <v>5</v>
      </c>
      <c r="H781" s="46">
        <v>7.4999999999999997E-2</v>
      </c>
      <c r="I781" s="93">
        <f t="shared" si="38"/>
        <v>2.8344671201814059E-3</v>
      </c>
    </row>
    <row r="782" spans="1:9" x14ac:dyDescent="0.25">
      <c r="A782" s="48">
        <f t="shared" si="39"/>
        <v>74</v>
      </c>
      <c r="B782" s="46" t="s">
        <v>963</v>
      </c>
      <c r="C782" s="81">
        <v>238.1</v>
      </c>
      <c r="D782" s="46"/>
      <c r="E782" s="48"/>
      <c r="F782" s="46">
        <f t="shared" si="37"/>
        <v>238.1</v>
      </c>
      <c r="G782" s="46">
        <v>19.399999999999999</v>
      </c>
      <c r="H782" s="46">
        <v>7.4999999999999997E-2</v>
      </c>
      <c r="I782" s="93">
        <f t="shared" si="38"/>
        <v>6.1108777824443504E-3</v>
      </c>
    </row>
    <row r="783" spans="1:9" x14ac:dyDescent="0.25">
      <c r="A783" s="48">
        <f t="shared" si="39"/>
        <v>75</v>
      </c>
      <c r="B783" s="46" t="s">
        <v>964</v>
      </c>
      <c r="C783" s="81">
        <v>80.8</v>
      </c>
      <c r="D783" s="46"/>
      <c r="E783" s="48"/>
      <c r="F783" s="46">
        <f t="shared" si="37"/>
        <v>80.8</v>
      </c>
      <c r="G783" s="46">
        <v>15.9</v>
      </c>
      <c r="H783" s="46">
        <v>7.4999999999999997E-2</v>
      </c>
      <c r="I783" s="93">
        <f t="shared" si="38"/>
        <v>1.4758663366336633E-2</v>
      </c>
    </row>
    <row r="784" spans="1:9" x14ac:dyDescent="0.25">
      <c r="A784" s="48">
        <f t="shared" si="39"/>
        <v>76</v>
      </c>
      <c r="B784" s="46" t="s">
        <v>965</v>
      </c>
      <c r="C784" s="81">
        <v>137.5</v>
      </c>
      <c r="D784" s="46"/>
      <c r="E784" s="48">
        <v>41.1</v>
      </c>
      <c r="F784" s="46">
        <f t="shared" si="37"/>
        <v>178.6</v>
      </c>
      <c r="G784" s="46">
        <v>18.399999999999999</v>
      </c>
      <c r="H784" s="46">
        <v>7.4999999999999997E-2</v>
      </c>
      <c r="I784" s="93">
        <f t="shared" si="38"/>
        <v>7.7267637178051506E-3</v>
      </c>
    </row>
    <row r="785" spans="1:9" x14ac:dyDescent="0.25">
      <c r="A785" s="48">
        <f t="shared" si="39"/>
        <v>77</v>
      </c>
      <c r="B785" s="46" t="s">
        <v>966</v>
      </c>
      <c r="C785" s="81">
        <v>84.9</v>
      </c>
      <c r="D785" s="46"/>
      <c r="E785" s="48"/>
      <c r="F785" s="46">
        <f t="shared" si="37"/>
        <v>84.9</v>
      </c>
      <c r="G785" s="46">
        <v>0</v>
      </c>
      <c r="H785" s="46">
        <v>7.4999999999999997E-2</v>
      </c>
      <c r="I785" s="93">
        <f t="shared" si="38"/>
        <v>0</v>
      </c>
    </row>
    <row r="786" spans="1:9" x14ac:dyDescent="0.25">
      <c r="A786" s="48">
        <f t="shared" si="39"/>
        <v>78</v>
      </c>
      <c r="B786" s="46" t="s">
        <v>967</v>
      </c>
      <c r="C786" s="81">
        <v>332.9</v>
      </c>
      <c r="D786" s="46"/>
      <c r="E786" s="48"/>
      <c r="F786" s="46">
        <f t="shared" si="37"/>
        <v>332.9</v>
      </c>
      <c r="G786" s="46">
        <v>20.2</v>
      </c>
      <c r="H786" s="46">
        <v>7.4999999999999997E-2</v>
      </c>
      <c r="I786" s="93">
        <f t="shared" si="38"/>
        <v>4.5509161910483632E-3</v>
      </c>
    </row>
    <row r="787" spans="1:9" x14ac:dyDescent="0.25">
      <c r="A787" s="48">
        <f t="shared" si="39"/>
        <v>79</v>
      </c>
      <c r="B787" s="46" t="s">
        <v>968</v>
      </c>
      <c r="C787" s="81">
        <v>3867.9</v>
      </c>
      <c r="D787" s="46"/>
      <c r="E787" s="48"/>
      <c r="F787" s="46">
        <f t="shared" si="37"/>
        <v>3867.9</v>
      </c>
      <c r="G787" s="46">
        <v>85.5</v>
      </c>
      <c r="H787" s="46">
        <v>7.4999999999999997E-2</v>
      </c>
      <c r="I787" s="93">
        <f t="shared" si="38"/>
        <v>1.657876367020864E-3</v>
      </c>
    </row>
    <row r="788" spans="1:9" x14ac:dyDescent="0.25">
      <c r="A788" s="48">
        <f t="shared" si="39"/>
        <v>80</v>
      </c>
      <c r="B788" s="46" t="s">
        <v>969</v>
      </c>
      <c r="C788" s="81">
        <v>3143.8</v>
      </c>
      <c r="D788" s="46"/>
      <c r="E788" s="48">
        <v>91.3</v>
      </c>
      <c r="F788" s="46">
        <f t="shared" si="37"/>
        <v>3235.1000000000004</v>
      </c>
      <c r="G788" s="46">
        <v>49.6</v>
      </c>
      <c r="H788" s="46">
        <v>7.4999999999999997E-2</v>
      </c>
      <c r="I788" s="93">
        <f t="shared" si="38"/>
        <v>1.1498871750486846E-3</v>
      </c>
    </row>
    <row r="789" spans="1:9" x14ac:dyDescent="0.25">
      <c r="A789" s="48">
        <f t="shared" si="39"/>
        <v>81</v>
      </c>
      <c r="B789" s="46" t="s">
        <v>970</v>
      </c>
      <c r="C789" s="81">
        <v>147.19999999999999</v>
      </c>
      <c r="D789" s="46"/>
      <c r="E789" s="48"/>
      <c r="F789" s="46">
        <f t="shared" si="37"/>
        <v>147.19999999999999</v>
      </c>
      <c r="G789" s="46">
        <v>17.600000000000001</v>
      </c>
      <c r="H789" s="46">
        <v>7.4999999999999997E-2</v>
      </c>
      <c r="I789" s="93">
        <f t="shared" si="38"/>
        <v>8.9673913043478264E-3</v>
      </c>
    </row>
    <row r="790" spans="1:9" x14ac:dyDescent="0.25">
      <c r="A790" s="48">
        <f t="shared" si="39"/>
        <v>82</v>
      </c>
      <c r="B790" s="46" t="s">
        <v>971</v>
      </c>
      <c r="C790" s="81">
        <v>3088.4</v>
      </c>
      <c r="D790" s="46"/>
      <c r="E790" s="48">
        <v>104.6</v>
      </c>
      <c r="F790" s="46">
        <f t="shared" si="37"/>
        <v>3193</v>
      </c>
      <c r="G790" s="46">
        <v>103</v>
      </c>
      <c r="H790" s="46">
        <v>7.4999999999999997E-2</v>
      </c>
      <c r="I790" s="93">
        <f t="shared" si="38"/>
        <v>2.4193548387096771E-3</v>
      </c>
    </row>
    <row r="791" spans="1:9" x14ac:dyDescent="0.25">
      <c r="A791" s="48">
        <f t="shared" si="39"/>
        <v>83</v>
      </c>
      <c r="B791" s="46" t="s">
        <v>972</v>
      </c>
      <c r="C791" s="81">
        <v>3233.9</v>
      </c>
      <c r="D791" s="46"/>
      <c r="E791" s="48"/>
      <c r="F791" s="46">
        <f t="shared" si="37"/>
        <v>3233.9</v>
      </c>
      <c r="G791" s="46">
        <v>81.8</v>
      </c>
      <c r="H791" s="46">
        <v>7.4999999999999997E-2</v>
      </c>
      <c r="I791" s="93">
        <f t="shared" si="38"/>
        <v>1.8970902006864776E-3</v>
      </c>
    </row>
    <row r="792" spans="1:9" x14ac:dyDescent="0.25">
      <c r="A792" s="48">
        <f t="shared" si="39"/>
        <v>84</v>
      </c>
      <c r="B792" s="46" t="s">
        <v>973</v>
      </c>
      <c r="C792" s="81">
        <v>2156.4</v>
      </c>
      <c r="D792" s="46"/>
      <c r="E792" s="48">
        <v>96.5</v>
      </c>
      <c r="F792" s="46">
        <f t="shared" si="37"/>
        <v>2252.9</v>
      </c>
      <c r="G792" s="46">
        <v>40.1</v>
      </c>
      <c r="H792" s="46">
        <v>7.4999999999999997E-2</v>
      </c>
      <c r="I792" s="93">
        <f t="shared" si="38"/>
        <v>1.3349460695104088E-3</v>
      </c>
    </row>
    <row r="793" spans="1:9" x14ac:dyDescent="0.25">
      <c r="A793" s="48">
        <f t="shared" si="39"/>
        <v>85</v>
      </c>
      <c r="B793" s="46" t="s">
        <v>974</v>
      </c>
      <c r="C793" s="81">
        <v>213.4</v>
      </c>
      <c r="D793" s="46"/>
      <c r="E793" s="48"/>
      <c r="F793" s="46">
        <f t="shared" si="37"/>
        <v>213.4</v>
      </c>
      <c r="G793" s="46">
        <v>13.3</v>
      </c>
      <c r="H793" s="46">
        <v>7.4999999999999997E-2</v>
      </c>
      <c r="I793" s="93">
        <f t="shared" si="38"/>
        <v>4.6743205248359889E-3</v>
      </c>
    </row>
    <row r="794" spans="1:9" x14ac:dyDescent="0.25">
      <c r="A794" s="48">
        <f t="shared" si="39"/>
        <v>86</v>
      </c>
      <c r="B794" s="46" t="s">
        <v>975</v>
      </c>
      <c r="C794" s="81">
        <v>316.39999999999998</v>
      </c>
      <c r="D794" s="46"/>
      <c r="E794" s="48"/>
      <c r="F794" s="46">
        <f t="shared" si="37"/>
        <v>316.39999999999998</v>
      </c>
      <c r="G794" s="46">
        <v>22.5</v>
      </c>
      <c r="H794" s="46">
        <v>7.4999999999999997E-2</v>
      </c>
      <c r="I794" s="93">
        <f t="shared" si="38"/>
        <v>5.3334386852085967E-3</v>
      </c>
    </row>
    <row r="795" spans="1:9" x14ac:dyDescent="0.25">
      <c r="A795" s="48">
        <f t="shared" si="39"/>
        <v>87</v>
      </c>
      <c r="B795" s="46" t="s">
        <v>976</v>
      </c>
      <c r="C795" s="81">
        <v>356.6</v>
      </c>
      <c r="D795" s="46"/>
      <c r="E795" s="48"/>
      <c r="F795" s="46">
        <f t="shared" si="37"/>
        <v>356.6</v>
      </c>
      <c r="G795" s="46">
        <v>14.6</v>
      </c>
      <c r="H795" s="46">
        <v>7.4999999999999997E-2</v>
      </c>
      <c r="I795" s="93">
        <f t="shared" si="38"/>
        <v>3.0706674144699939E-3</v>
      </c>
    </row>
    <row r="796" spans="1:9" x14ac:dyDescent="0.25">
      <c r="A796" s="48">
        <f t="shared" si="39"/>
        <v>88</v>
      </c>
      <c r="B796" s="46" t="s">
        <v>977</v>
      </c>
      <c r="C796" s="81">
        <v>324.7</v>
      </c>
      <c r="D796" s="46"/>
      <c r="E796" s="48"/>
      <c r="F796" s="46">
        <f t="shared" si="37"/>
        <v>324.7</v>
      </c>
      <c r="G796" s="46">
        <v>28.3</v>
      </c>
      <c r="H796" s="46">
        <v>7.4999999999999997E-2</v>
      </c>
      <c r="I796" s="93">
        <f t="shared" si="38"/>
        <v>6.5368032029565759E-3</v>
      </c>
    </row>
    <row r="797" spans="1:9" x14ac:dyDescent="0.25">
      <c r="A797" s="48">
        <f t="shared" si="39"/>
        <v>89</v>
      </c>
      <c r="B797" s="46" t="s">
        <v>978</v>
      </c>
      <c r="C797" s="81">
        <v>140.69999999999999</v>
      </c>
      <c r="D797" s="46"/>
      <c r="E797" s="48"/>
      <c r="F797" s="46">
        <f t="shared" si="37"/>
        <v>140.69999999999999</v>
      </c>
      <c r="G797" s="46">
        <v>6.7</v>
      </c>
      <c r="H797" s="46">
        <v>7.4999999999999997E-2</v>
      </c>
      <c r="I797" s="93">
        <f t="shared" si="38"/>
        <v>3.5714285714285713E-3</v>
      </c>
    </row>
    <row r="798" spans="1:9" x14ac:dyDescent="0.25">
      <c r="A798" s="48">
        <f t="shared" si="39"/>
        <v>90</v>
      </c>
      <c r="B798" s="46" t="s">
        <v>979</v>
      </c>
      <c r="C798" s="81">
        <v>135</v>
      </c>
      <c r="D798" s="46"/>
      <c r="E798" s="48"/>
      <c r="F798" s="46">
        <f t="shared" si="37"/>
        <v>135</v>
      </c>
      <c r="G798" s="46">
        <v>6.7</v>
      </c>
      <c r="H798" s="46">
        <v>7.4999999999999997E-2</v>
      </c>
      <c r="I798" s="93">
        <f t="shared" si="38"/>
        <v>3.7222222222222218E-3</v>
      </c>
    </row>
    <row r="799" spans="1:9" x14ac:dyDescent="0.25">
      <c r="A799" s="48">
        <f t="shared" si="39"/>
        <v>91</v>
      </c>
      <c r="B799" s="46" t="s">
        <v>980</v>
      </c>
      <c r="C799" s="81">
        <v>303.7</v>
      </c>
      <c r="D799" s="46"/>
      <c r="E799" s="48"/>
      <c r="F799" s="46">
        <f t="shared" si="37"/>
        <v>303.7</v>
      </c>
      <c r="G799" s="46">
        <v>11.2</v>
      </c>
      <c r="H799" s="46">
        <v>7.4999999999999997E-2</v>
      </c>
      <c r="I799" s="93">
        <f t="shared" si="38"/>
        <v>2.7658873888705962E-3</v>
      </c>
    </row>
    <row r="800" spans="1:9" x14ac:dyDescent="0.25">
      <c r="A800" s="48">
        <f t="shared" si="39"/>
        <v>92</v>
      </c>
      <c r="B800" s="46" t="s">
        <v>981</v>
      </c>
      <c r="C800" s="81">
        <v>405.1</v>
      </c>
      <c r="D800" s="46"/>
      <c r="E800" s="48"/>
      <c r="F800" s="46">
        <f t="shared" si="37"/>
        <v>405.1</v>
      </c>
      <c r="G800" s="46">
        <v>20.399999999999999</v>
      </c>
      <c r="H800" s="46">
        <v>7.4999999999999997E-2</v>
      </c>
      <c r="I800" s="93">
        <f t="shared" si="38"/>
        <v>3.7768452234016284E-3</v>
      </c>
    </row>
    <row r="801" spans="1:9" x14ac:dyDescent="0.25">
      <c r="A801" s="48">
        <f t="shared" si="39"/>
        <v>93</v>
      </c>
      <c r="B801" s="46" t="s">
        <v>982</v>
      </c>
      <c r="C801" s="81">
        <v>409.6</v>
      </c>
      <c r="D801" s="46"/>
      <c r="E801" s="48"/>
      <c r="F801" s="46">
        <f t="shared" si="37"/>
        <v>409.6</v>
      </c>
      <c r="G801" s="46">
        <v>24</v>
      </c>
      <c r="H801" s="46">
        <v>7.4999999999999997E-2</v>
      </c>
      <c r="I801" s="93">
        <f t="shared" si="38"/>
        <v>4.3945312499999991E-3</v>
      </c>
    </row>
    <row r="802" spans="1:9" x14ac:dyDescent="0.25">
      <c r="A802" s="48">
        <f t="shared" si="39"/>
        <v>94</v>
      </c>
      <c r="B802" s="46" t="s">
        <v>983</v>
      </c>
      <c r="C802" s="81">
        <v>411</v>
      </c>
      <c r="D802" s="46"/>
      <c r="E802" s="48"/>
      <c r="F802" s="46">
        <f t="shared" si="37"/>
        <v>411</v>
      </c>
      <c r="G802" s="46">
        <v>24</v>
      </c>
      <c r="H802" s="46">
        <v>7.4999999999999997E-2</v>
      </c>
      <c r="I802" s="93">
        <f t="shared" si="38"/>
        <v>4.3795620437956199E-3</v>
      </c>
    </row>
    <row r="803" spans="1:9" x14ac:dyDescent="0.25">
      <c r="A803" s="48">
        <f t="shared" si="39"/>
        <v>95</v>
      </c>
      <c r="B803" s="46" t="s">
        <v>984</v>
      </c>
      <c r="C803" s="81">
        <v>394.7</v>
      </c>
      <c r="D803" s="46"/>
      <c r="E803" s="48"/>
      <c r="F803" s="46">
        <f t="shared" si="37"/>
        <v>394.7</v>
      </c>
      <c r="G803" s="46">
        <v>24</v>
      </c>
      <c r="H803" s="46">
        <v>7.4999999999999997E-2</v>
      </c>
      <c r="I803" s="93">
        <f t="shared" si="38"/>
        <v>4.5604256397263742E-3</v>
      </c>
    </row>
    <row r="804" spans="1:9" x14ac:dyDescent="0.25">
      <c r="A804" s="48">
        <f t="shared" si="39"/>
        <v>96</v>
      </c>
      <c r="B804" s="46" t="s">
        <v>985</v>
      </c>
      <c r="C804" s="81">
        <v>242.2</v>
      </c>
      <c r="D804" s="46"/>
      <c r="E804" s="48"/>
      <c r="F804" s="46">
        <f t="shared" si="37"/>
        <v>242.2</v>
      </c>
      <c r="G804" s="46">
        <v>4.2</v>
      </c>
      <c r="H804" s="46">
        <v>7.4999999999999997E-2</v>
      </c>
      <c r="I804" s="93">
        <f t="shared" si="38"/>
        <v>1.3005780346820809E-3</v>
      </c>
    </row>
    <row r="805" spans="1:9" x14ac:dyDescent="0.25">
      <c r="A805" s="48">
        <f t="shared" si="39"/>
        <v>97</v>
      </c>
      <c r="B805" s="46" t="s">
        <v>986</v>
      </c>
      <c r="C805" s="81">
        <v>1242.4000000000001</v>
      </c>
      <c r="D805" s="46"/>
      <c r="E805" s="48">
        <v>37.299999999999997</v>
      </c>
      <c r="F805" s="46">
        <f t="shared" si="37"/>
        <v>1279.7</v>
      </c>
      <c r="G805" s="46">
        <v>41.8</v>
      </c>
      <c r="H805" s="46">
        <v>7.4999999999999997E-2</v>
      </c>
      <c r="I805" s="93">
        <f t="shared" si="38"/>
        <v>2.4497929202156755E-3</v>
      </c>
    </row>
    <row r="806" spans="1:9" x14ac:dyDescent="0.25">
      <c r="A806" s="48">
        <f t="shared" si="39"/>
        <v>98</v>
      </c>
      <c r="B806" s="46" t="s">
        <v>987</v>
      </c>
      <c r="C806" s="81">
        <v>1061.7</v>
      </c>
      <c r="D806" s="46"/>
      <c r="E806" s="48"/>
      <c r="F806" s="46">
        <f t="shared" si="37"/>
        <v>1061.7</v>
      </c>
      <c r="G806" s="46">
        <v>42.4</v>
      </c>
      <c r="H806" s="46">
        <v>7.4999999999999997E-2</v>
      </c>
      <c r="I806" s="93">
        <f t="shared" si="38"/>
        <v>2.9951963831590842E-3</v>
      </c>
    </row>
    <row r="807" spans="1:9" x14ac:dyDescent="0.25">
      <c r="A807" s="48">
        <f t="shared" si="39"/>
        <v>99</v>
      </c>
      <c r="B807" s="46" t="s">
        <v>988</v>
      </c>
      <c r="C807" s="81">
        <v>439.1</v>
      </c>
      <c r="D807" s="46"/>
      <c r="E807" s="48"/>
      <c r="F807" s="46">
        <f t="shared" si="37"/>
        <v>439.1</v>
      </c>
      <c r="G807" s="46">
        <v>36.700000000000003</v>
      </c>
      <c r="H807" s="46">
        <v>7.4999999999999997E-2</v>
      </c>
      <c r="I807" s="93">
        <f t="shared" si="38"/>
        <v>6.2685037576861759E-3</v>
      </c>
    </row>
    <row r="808" spans="1:9" x14ac:dyDescent="0.25">
      <c r="A808" s="48">
        <f t="shared" si="39"/>
        <v>100</v>
      </c>
      <c r="B808" s="46" t="s">
        <v>989</v>
      </c>
      <c r="C808" s="81">
        <v>805.2</v>
      </c>
      <c r="D808" s="46"/>
      <c r="E808" s="48"/>
      <c r="F808" s="46">
        <f t="shared" si="37"/>
        <v>805.2</v>
      </c>
      <c r="G808" s="46">
        <v>24.5</v>
      </c>
      <c r="H808" s="46">
        <v>7.4999999999999997E-2</v>
      </c>
      <c r="I808" s="93">
        <f t="shared" si="38"/>
        <v>2.2820417287630402E-3</v>
      </c>
    </row>
    <row r="809" spans="1:9" x14ac:dyDescent="0.25">
      <c r="A809" s="48">
        <f t="shared" si="39"/>
        <v>101</v>
      </c>
      <c r="B809" s="46" t="s">
        <v>990</v>
      </c>
      <c r="C809" s="81">
        <v>853</v>
      </c>
      <c r="D809" s="46"/>
      <c r="E809" s="48"/>
      <c r="F809" s="46">
        <f t="shared" si="37"/>
        <v>853</v>
      </c>
      <c r="G809" s="46">
        <v>15</v>
      </c>
      <c r="H809" s="46">
        <v>7.4999999999999997E-2</v>
      </c>
      <c r="I809" s="93">
        <f t="shared" si="38"/>
        <v>1.3188745603751465E-3</v>
      </c>
    </row>
    <row r="810" spans="1:9" x14ac:dyDescent="0.25">
      <c r="A810" s="48">
        <f t="shared" si="39"/>
        <v>102</v>
      </c>
      <c r="B810" s="46" t="s">
        <v>991</v>
      </c>
      <c r="C810" s="81">
        <v>424.1</v>
      </c>
      <c r="D810" s="46"/>
      <c r="E810" s="48"/>
      <c r="F810" s="46">
        <f t="shared" si="37"/>
        <v>424.1</v>
      </c>
      <c r="G810" s="46">
        <v>28.1</v>
      </c>
      <c r="H810" s="46">
        <v>7.4999999999999997E-2</v>
      </c>
      <c r="I810" s="93">
        <f t="shared" si="38"/>
        <v>4.9693468521575098E-3</v>
      </c>
    </row>
    <row r="811" spans="1:9" x14ac:dyDescent="0.25">
      <c r="A811" s="48">
        <f t="shared" si="39"/>
        <v>103</v>
      </c>
      <c r="B811" s="46" t="s">
        <v>992</v>
      </c>
      <c r="C811" s="81">
        <v>250.6</v>
      </c>
      <c r="D811" s="46"/>
      <c r="E811" s="48"/>
      <c r="F811" s="46">
        <f t="shared" si="37"/>
        <v>250.6</v>
      </c>
      <c r="G811" s="46">
        <v>21.3</v>
      </c>
      <c r="H811" s="46">
        <v>7.4999999999999997E-2</v>
      </c>
      <c r="I811" s="93">
        <f t="shared" si="38"/>
        <v>6.374700718276137E-3</v>
      </c>
    </row>
    <row r="812" spans="1:9" x14ac:dyDescent="0.25">
      <c r="A812" s="48">
        <f t="shared" si="39"/>
        <v>104</v>
      </c>
      <c r="B812" s="46" t="s">
        <v>993</v>
      </c>
      <c r="C812" s="81">
        <v>117.5</v>
      </c>
      <c r="D812" s="46"/>
      <c r="E812" s="48"/>
      <c r="F812" s="46">
        <f t="shared" si="37"/>
        <v>117.5</v>
      </c>
      <c r="G812" s="46">
        <v>7.2</v>
      </c>
      <c r="H812" s="46">
        <v>7.4999999999999997E-2</v>
      </c>
      <c r="I812" s="93">
        <f t="shared" si="38"/>
        <v>4.5957446808510645E-3</v>
      </c>
    </row>
    <row r="813" spans="1:9" x14ac:dyDescent="0.25">
      <c r="A813" s="48">
        <f t="shared" si="39"/>
        <v>105</v>
      </c>
      <c r="B813" s="46" t="s">
        <v>994</v>
      </c>
      <c r="C813" s="81">
        <v>133.19999999999999</v>
      </c>
      <c r="D813" s="46"/>
      <c r="E813" s="48"/>
      <c r="F813" s="46">
        <f t="shared" si="37"/>
        <v>133.19999999999999</v>
      </c>
      <c r="G813" s="46">
        <v>5.8</v>
      </c>
      <c r="H813" s="46">
        <v>7.4999999999999997E-2</v>
      </c>
      <c r="I813" s="93">
        <f t="shared" si="38"/>
        <v>3.2657657657657662E-3</v>
      </c>
    </row>
    <row r="814" spans="1:9" x14ac:dyDescent="0.25">
      <c r="A814" s="48">
        <f t="shared" si="39"/>
        <v>106</v>
      </c>
      <c r="B814" s="46" t="s">
        <v>995</v>
      </c>
      <c r="C814" s="81">
        <v>134.19999999999999</v>
      </c>
      <c r="D814" s="46"/>
      <c r="E814" s="48"/>
      <c r="F814" s="46">
        <f t="shared" ref="F814:F862" si="40">C814+D814+E814</f>
        <v>134.19999999999999</v>
      </c>
      <c r="G814" s="46">
        <v>5.7</v>
      </c>
      <c r="H814" s="46">
        <v>7.4999999999999997E-2</v>
      </c>
      <c r="I814" s="93">
        <f t="shared" ref="I814:I882" si="41">(G814*H814)/F814</f>
        <v>3.1855439642324889E-3</v>
      </c>
    </row>
    <row r="815" spans="1:9" x14ac:dyDescent="0.25">
      <c r="A815" s="48">
        <f t="shared" si="39"/>
        <v>107</v>
      </c>
      <c r="B815" s="46" t="s">
        <v>996</v>
      </c>
      <c r="C815" s="81">
        <v>137</v>
      </c>
      <c r="D815" s="46"/>
      <c r="E815" s="48"/>
      <c r="F815" s="46">
        <f t="shared" si="40"/>
        <v>137</v>
      </c>
      <c r="G815" s="46">
        <v>5.7</v>
      </c>
      <c r="H815" s="46">
        <v>7.4999999999999997E-2</v>
      </c>
      <c r="I815" s="93">
        <f t="shared" si="41"/>
        <v>3.1204379562043793E-3</v>
      </c>
    </row>
    <row r="816" spans="1:9" x14ac:dyDescent="0.25">
      <c r="A816" s="48">
        <f t="shared" si="39"/>
        <v>108</v>
      </c>
      <c r="B816" s="46" t="s">
        <v>997</v>
      </c>
      <c r="C816" s="81">
        <v>139.6</v>
      </c>
      <c r="D816" s="46"/>
      <c r="E816" s="48"/>
      <c r="F816" s="46">
        <f t="shared" si="40"/>
        <v>139.6</v>
      </c>
      <c r="G816" s="46">
        <v>0</v>
      </c>
      <c r="H816" s="46">
        <v>7.4999999999999997E-2</v>
      </c>
      <c r="I816" s="93">
        <f t="shared" si="41"/>
        <v>0</v>
      </c>
    </row>
    <row r="817" spans="1:9" x14ac:dyDescent="0.25">
      <c r="A817" s="48">
        <f t="shared" si="39"/>
        <v>109</v>
      </c>
      <c r="B817" s="46" t="s">
        <v>998</v>
      </c>
      <c r="C817" s="81">
        <v>48.8</v>
      </c>
      <c r="D817" s="46"/>
      <c r="E817" s="48"/>
      <c r="F817" s="46">
        <f t="shared" si="40"/>
        <v>48.8</v>
      </c>
      <c r="G817" s="46">
        <v>7</v>
      </c>
      <c r="H817" s="46">
        <v>7.4999999999999997E-2</v>
      </c>
      <c r="I817" s="93">
        <f t="shared" si="41"/>
        <v>1.0758196721311477E-2</v>
      </c>
    </row>
    <row r="818" spans="1:9" x14ac:dyDescent="0.25">
      <c r="A818" s="48">
        <f t="shared" si="39"/>
        <v>110</v>
      </c>
      <c r="B818" s="46" t="s">
        <v>999</v>
      </c>
      <c r="C818" s="81">
        <v>291</v>
      </c>
      <c r="D818" s="46"/>
      <c r="E818" s="48"/>
      <c r="F818" s="46">
        <f t="shared" si="40"/>
        <v>291</v>
      </c>
      <c r="G818" s="46">
        <v>34</v>
      </c>
      <c r="H818" s="46">
        <v>7.4999999999999997E-2</v>
      </c>
      <c r="I818" s="93">
        <f t="shared" si="41"/>
        <v>8.7628865979381444E-3</v>
      </c>
    </row>
    <row r="819" spans="1:9" x14ac:dyDescent="0.25">
      <c r="A819" s="48">
        <f t="shared" si="39"/>
        <v>111</v>
      </c>
      <c r="B819" s="46" t="s">
        <v>1000</v>
      </c>
      <c r="C819" s="81">
        <v>455.4</v>
      </c>
      <c r="D819" s="46"/>
      <c r="E819" s="48"/>
      <c r="F819" s="46">
        <f t="shared" si="40"/>
        <v>455.4</v>
      </c>
      <c r="G819" s="46">
        <v>10.82</v>
      </c>
      <c r="H819" s="46">
        <v>7.4999999999999997E-2</v>
      </c>
      <c r="I819" s="93">
        <f t="shared" si="41"/>
        <v>1.7819499341238472E-3</v>
      </c>
    </row>
    <row r="820" spans="1:9" x14ac:dyDescent="0.25">
      <c r="A820" s="48">
        <f t="shared" si="39"/>
        <v>112</v>
      </c>
      <c r="B820" s="46" t="s">
        <v>1001</v>
      </c>
      <c r="C820" s="81">
        <v>260</v>
      </c>
      <c r="D820" s="46"/>
      <c r="E820" s="48"/>
      <c r="F820" s="46">
        <f t="shared" si="40"/>
        <v>260</v>
      </c>
      <c r="G820" s="46">
        <v>24.5</v>
      </c>
      <c r="H820" s="46">
        <v>7.4999999999999997E-2</v>
      </c>
      <c r="I820" s="93">
        <f t="shared" si="41"/>
        <v>7.0673076923076922E-3</v>
      </c>
    </row>
    <row r="821" spans="1:9" x14ac:dyDescent="0.25">
      <c r="A821" s="48">
        <f t="shared" si="39"/>
        <v>113</v>
      </c>
      <c r="B821" s="46" t="s">
        <v>1002</v>
      </c>
      <c r="C821" s="81">
        <v>1677.5</v>
      </c>
      <c r="D821" s="46"/>
      <c r="E821" s="48">
        <v>89.1</v>
      </c>
      <c r="F821" s="46">
        <f t="shared" si="40"/>
        <v>1766.6</v>
      </c>
      <c r="G821" s="46">
        <v>27.8</v>
      </c>
      <c r="H821" s="46">
        <v>7.4999999999999997E-2</v>
      </c>
      <c r="I821" s="93">
        <f t="shared" si="41"/>
        <v>1.1802332163477868E-3</v>
      </c>
    </row>
    <row r="822" spans="1:9" x14ac:dyDescent="0.25">
      <c r="A822" s="48">
        <f t="shared" si="39"/>
        <v>114</v>
      </c>
      <c r="B822" s="46" t="s">
        <v>1003</v>
      </c>
      <c r="C822" s="81">
        <v>4349.5</v>
      </c>
      <c r="D822" s="46"/>
      <c r="E822" s="48"/>
      <c r="F822" s="46">
        <f t="shared" si="40"/>
        <v>4349.5</v>
      </c>
      <c r="G822" s="46">
        <v>58.1</v>
      </c>
      <c r="H822" s="46">
        <v>7.4999999999999997E-2</v>
      </c>
      <c r="I822" s="93">
        <f t="shared" si="41"/>
        <v>1.001839291872629E-3</v>
      </c>
    </row>
    <row r="823" spans="1:9" x14ac:dyDescent="0.25">
      <c r="A823" s="48">
        <f t="shared" si="39"/>
        <v>115</v>
      </c>
      <c r="B823" s="46" t="s">
        <v>1004</v>
      </c>
      <c r="C823" s="81">
        <v>2979.4</v>
      </c>
      <c r="D823" s="46"/>
      <c r="E823" s="48">
        <v>29</v>
      </c>
      <c r="F823" s="46">
        <f t="shared" si="40"/>
        <v>3008.4</v>
      </c>
      <c r="G823" s="46">
        <v>66.099999999999994</v>
      </c>
      <c r="H823" s="46">
        <v>7.4999999999999997E-2</v>
      </c>
      <c r="I823" s="93">
        <f t="shared" si="41"/>
        <v>1.6478859194256081E-3</v>
      </c>
    </row>
    <row r="824" spans="1:9" x14ac:dyDescent="0.25">
      <c r="A824" s="48">
        <f t="shared" si="39"/>
        <v>116</v>
      </c>
      <c r="B824" s="46" t="s">
        <v>1005</v>
      </c>
      <c r="C824" s="81">
        <v>4293.7</v>
      </c>
      <c r="D824" s="46"/>
      <c r="E824" s="48">
        <v>255.7</v>
      </c>
      <c r="F824" s="46">
        <f t="shared" si="40"/>
        <v>4549.3999999999996</v>
      </c>
      <c r="G824" s="46">
        <v>78</v>
      </c>
      <c r="H824" s="46">
        <v>7.4999999999999997E-2</v>
      </c>
      <c r="I824" s="93">
        <f t="shared" si="41"/>
        <v>1.285883852815756E-3</v>
      </c>
    </row>
    <row r="825" spans="1:9" x14ac:dyDescent="0.25">
      <c r="A825" s="48">
        <f t="shared" si="39"/>
        <v>117</v>
      </c>
      <c r="B825" s="46" t="s">
        <v>1006</v>
      </c>
      <c r="C825" s="81">
        <v>146.30000000000001</v>
      </c>
      <c r="D825" s="46"/>
      <c r="E825" s="48"/>
      <c r="F825" s="46">
        <f t="shared" si="40"/>
        <v>146.30000000000001</v>
      </c>
      <c r="G825" s="46">
        <v>14.6</v>
      </c>
      <c r="H825" s="46">
        <v>7.4999999999999997E-2</v>
      </c>
      <c r="I825" s="93">
        <f t="shared" si="41"/>
        <v>7.4846206425153786E-3</v>
      </c>
    </row>
    <row r="826" spans="1:9" x14ac:dyDescent="0.25">
      <c r="A826" s="48">
        <f t="shared" si="39"/>
        <v>118</v>
      </c>
      <c r="B826" s="46" t="s">
        <v>1007</v>
      </c>
      <c r="C826" s="81">
        <v>1345.9</v>
      </c>
      <c r="D826" s="46"/>
      <c r="E826" s="48"/>
      <c r="F826" s="46">
        <f t="shared" si="40"/>
        <v>1345.9</v>
      </c>
      <c r="G826" s="46">
        <v>55.8</v>
      </c>
      <c r="H826" s="46">
        <v>7.4999999999999997E-2</v>
      </c>
      <c r="I826" s="93">
        <f t="shared" si="41"/>
        <v>3.1094434950590679E-3</v>
      </c>
    </row>
    <row r="827" spans="1:9" x14ac:dyDescent="0.25">
      <c r="A827" s="48">
        <f t="shared" si="39"/>
        <v>119</v>
      </c>
      <c r="B827" s="46" t="s">
        <v>1008</v>
      </c>
      <c r="C827" s="81">
        <v>2193.8000000000002</v>
      </c>
      <c r="D827" s="46"/>
      <c r="E827" s="48"/>
      <c r="F827" s="46">
        <f t="shared" si="40"/>
        <v>2193.8000000000002</v>
      </c>
      <c r="G827" s="46">
        <v>40.4</v>
      </c>
      <c r="H827" s="46">
        <v>7.4999999999999997E-2</v>
      </c>
      <c r="I827" s="93">
        <f t="shared" si="41"/>
        <v>1.3811651016501047E-3</v>
      </c>
    </row>
    <row r="828" spans="1:9" x14ac:dyDescent="0.25">
      <c r="A828" s="48">
        <f t="shared" si="39"/>
        <v>120</v>
      </c>
      <c r="B828" s="46" t="s">
        <v>1009</v>
      </c>
      <c r="C828" s="81">
        <v>11261.6</v>
      </c>
      <c r="D828" s="46">
        <v>194.6</v>
      </c>
      <c r="E828" s="48">
        <v>748.5</v>
      </c>
      <c r="F828" s="46">
        <f t="shared" si="40"/>
        <v>12204.7</v>
      </c>
      <c r="G828" s="46">
        <v>148</v>
      </c>
      <c r="H828" s="46">
        <v>7.4999999999999997E-2</v>
      </c>
      <c r="I828" s="93">
        <f t="shared" si="41"/>
        <v>9.094856899391217E-4</v>
      </c>
    </row>
    <row r="829" spans="1:9" x14ac:dyDescent="0.25">
      <c r="A829" s="48">
        <f t="shared" si="39"/>
        <v>121</v>
      </c>
      <c r="B829" s="46" t="s">
        <v>1010</v>
      </c>
      <c r="C829" s="81">
        <v>444</v>
      </c>
      <c r="D829" s="46"/>
      <c r="E829" s="48"/>
      <c r="F829" s="46">
        <f t="shared" si="40"/>
        <v>444</v>
      </c>
      <c r="G829" s="46">
        <v>44.4</v>
      </c>
      <c r="H829" s="46">
        <v>7.4999999999999997E-2</v>
      </c>
      <c r="I829" s="93">
        <f t="shared" si="41"/>
        <v>7.4999999999999989E-3</v>
      </c>
    </row>
    <row r="830" spans="1:9" x14ac:dyDescent="0.25">
      <c r="A830" s="48">
        <f t="shared" si="39"/>
        <v>122</v>
      </c>
      <c r="B830" s="46" t="s">
        <v>1011</v>
      </c>
      <c r="C830" s="81">
        <v>442.5</v>
      </c>
      <c r="D830" s="46"/>
      <c r="E830" s="48"/>
      <c r="F830" s="46">
        <f t="shared" si="40"/>
        <v>442.5</v>
      </c>
      <c r="G830" s="46">
        <v>24.4</v>
      </c>
      <c r="H830" s="46">
        <v>7.4999999999999997E-2</v>
      </c>
      <c r="I830" s="93">
        <f t="shared" si="41"/>
        <v>4.1355932203389831E-3</v>
      </c>
    </row>
    <row r="831" spans="1:9" ht="13" x14ac:dyDescent="0.3">
      <c r="A831" s="48">
        <f t="shared" si="39"/>
        <v>123</v>
      </c>
      <c r="B831" s="28" t="s">
        <v>1012</v>
      </c>
      <c r="C831" s="81">
        <v>371.5</v>
      </c>
      <c r="D831" s="46"/>
      <c r="E831" s="48"/>
      <c r="F831" s="46">
        <f t="shared" si="40"/>
        <v>371.5</v>
      </c>
      <c r="G831" s="46">
        <v>24.4</v>
      </c>
      <c r="H831" s="46">
        <v>7.4999999999999997E-2</v>
      </c>
      <c r="I831" s="93">
        <f t="shared" si="41"/>
        <v>4.9259757738896364E-3</v>
      </c>
    </row>
    <row r="832" spans="1:9" x14ac:dyDescent="0.25">
      <c r="A832" s="48">
        <f t="shared" si="39"/>
        <v>124</v>
      </c>
      <c r="B832" s="46" t="s">
        <v>1013</v>
      </c>
      <c r="C832" s="81">
        <v>449.5</v>
      </c>
      <c r="D832" s="46"/>
      <c r="E832" s="48">
        <v>34.200000000000003</v>
      </c>
      <c r="F832" s="46">
        <f t="shared" si="40"/>
        <v>483.7</v>
      </c>
      <c r="G832" s="46">
        <v>43.6</v>
      </c>
      <c r="H832" s="46">
        <v>7.4999999999999997E-2</v>
      </c>
      <c r="I832" s="93">
        <f t="shared" si="41"/>
        <v>6.7603886706636349E-3</v>
      </c>
    </row>
    <row r="833" spans="1:9" x14ac:dyDescent="0.25">
      <c r="A833" s="48">
        <f t="shared" si="39"/>
        <v>125</v>
      </c>
      <c r="B833" s="46" t="s">
        <v>1014</v>
      </c>
      <c r="C833" s="81">
        <v>197</v>
      </c>
      <c r="D833" s="46"/>
      <c r="E833" s="48"/>
      <c r="F833" s="46">
        <f t="shared" si="40"/>
        <v>197</v>
      </c>
      <c r="G833" s="46">
        <v>19.7</v>
      </c>
      <c r="H833" s="46">
        <v>7.4999999999999997E-2</v>
      </c>
      <c r="I833" s="93">
        <f t="shared" si="41"/>
        <v>7.4999999999999989E-3</v>
      </c>
    </row>
    <row r="834" spans="1:9" x14ac:dyDescent="0.25">
      <c r="A834" s="48">
        <f t="shared" si="39"/>
        <v>126</v>
      </c>
      <c r="B834" s="46" t="s">
        <v>1015</v>
      </c>
      <c r="C834" s="81">
        <v>310.3</v>
      </c>
      <c r="D834" s="46"/>
      <c r="E834" s="48"/>
      <c r="F834" s="46">
        <f t="shared" si="40"/>
        <v>310.3</v>
      </c>
      <c r="G834" s="46">
        <v>17.399999999999999</v>
      </c>
      <c r="H834" s="46">
        <v>7.4999999999999997E-2</v>
      </c>
      <c r="I834" s="93">
        <f t="shared" si="41"/>
        <v>4.2056074766355133E-3</v>
      </c>
    </row>
    <row r="835" spans="1:9" x14ac:dyDescent="0.25">
      <c r="A835" s="48">
        <f t="shared" si="39"/>
        <v>127</v>
      </c>
      <c r="B835" s="46" t="s">
        <v>1016</v>
      </c>
      <c r="C835" s="81">
        <v>2084.5</v>
      </c>
      <c r="D835" s="46"/>
      <c r="E835" s="48">
        <v>106.4</v>
      </c>
      <c r="F835" s="46">
        <f t="shared" si="40"/>
        <v>2190.9</v>
      </c>
      <c r="G835" s="46">
        <v>112</v>
      </c>
      <c r="H835" s="46">
        <v>7.4999999999999997E-2</v>
      </c>
      <c r="I835" s="93">
        <f t="shared" si="41"/>
        <v>3.8340408051485693E-3</v>
      </c>
    </row>
    <row r="836" spans="1:9" x14ac:dyDescent="0.25">
      <c r="A836" s="48">
        <f t="shared" si="39"/>
        <v>128</v>
      </c>
      <c r="B836" s="46" t="s">
        <v>1017</v>
      </c>
      <c r="C836" s="81">
        <v>1343.2</v>
      </c>
      <c r="D836" s="46"/>
      <c r="E836" s="48"/>
      <c r="F836" s="46">
        <f t="shared" si="40"/>
        <v>1343.2</v>
      </c>
      <c r="G836" s="46">
        <v>61.2</v>
      </c>
      <c r="H836" s="46">
        <v>7.4999999999999997E-2</v>
      </c>
      <c r="I836" s="93">
        <f t="shared" si="41"/>
        <v>3.4172126265634302E-3</v>
      </c>
    </row>
    <row r="837" spans="1:9" x14ac:dyDescent="0.25">
      <c r="A837" s="48">
        <f t="shared" si="39"/>
        <v>129</v>
      </c>
      <c r="B837" s="46" t="s">
        <v>1018</v>
      </c>
      <c r="C837" s="81">
        <v>3247.3</v>
      </c>
      <c r="D837" s="46"/>
      <c r="E837" s="48"/>
      <c r="F837" s="46">
        <f t="shared" si="40"/>
        <v>3247.3</v>
      </c>
      <c r="G837" s="46">
        <v>52.1</v>
      </c>
      <c r="H837" s="46">
        <v>7.4999999999999997E-2</v>
      </c>
      <c r="I837" s="93">
        <f t="shared" si="41"/>
        <v>1.203307363040064E-3</v>
      </c>
    </row>
    <row r="838" spans="1:9" x14ac:dyDescent="0.25">
      <c r="A838" s="48">
        <f t="shared" si="39"/>
        <v>130</v>
      </c>
      <c r="B838" s="46" t="s">
        <v>1019</v>
      </c>
      <c r="C838" s="81">
        <v>193.9</v>
      </c>
      <c r="D838" s="46"/>
      <c r="E838" s="48"/>
      <c r="F838" s="46">
        <f t="shared" si="40"/>
        <v>193.9</v>
      </c>
      <c r="G838" s="46">
        <v>18</v>
      </c>
      <c r="H838" s="46">
        <v>7.4999999999999997E-2</v>
      </c>
      <c r="I838" s="93">
        <f t="shared" si="41"/>
        <v>6.9623517276946869E-3</v>
      </c>
    </row>
    <row r="839" spans="1:9" x14ac:dyDescent="0.25">
      <c r="A839" s="48">
        <f t="shared" ref="A839:A845" si="42">A838+1</f>
        <v>131</v>
      </c>
      <c r="B839" s="46" t="s">
        <v>758</v>
      </c>
      <c r="C839" s="81">
        <v>1434.2</v>
      </c>
      <c r="D839" s="46"/>
      <c r="E839" s="48"/>
      <c r="F839" s="46">
        <f t="shared" si="40"/>
        <v>1434.2</v>
      </c>
      <c r="G839" s="46">
        <v>58.2</v>
      </c>
      <c r="H839" s="46">
        <v>7.4999999999999997E-2</v>
      </c>
      <c r="I839" s="93">
        <f t="shared" si="41"/>
        <v>3.0435085762097339E-3</v>
      </c>
    </row>
    <row r="840" spans="1:9" x14ac:dyDescent="0.25">
      <c r="A840" s="48">
        <f t="shared" si="42"/>
        <v>132</v>
      </c>
      <c r="B840" s="46" t="s">
        <v>759</v>
      </c>
      <c r="C840" s="81">
        <v>333.8</v>
      </c>
      <c r="D840" s="46"/>
      <c r="E840" s="48"/>
      <c r="F840" s="46">
        <f t="shared" si="40"/>
        <v>333.8</v>
      </c>
      <c r="G840" s="46">
        <v>30.2</v>
      </c>
      <c r="H840" s="46">
        <v>7.4999999999999997E-2</v>
      </c>
      <c r="I840" s="93">
        <f t="shared" si="41"/>
        <v>6.7855002995805859E-3</v>
      </c>
    </row>
    <row r="841" spans="1:9" x14ac:dyDescent="0.25">
      <c r="A841" s="48">
        <f t="shared" si="42"/>
        <v>133</v>
      </c>
      <c r="B841" s="46" t="s">
        <v>760</v>
      </c>
      <c r="C841" s="81">
        <v>797.8</v>
      </c>
      <c r="D841" s="46">
        <v>14.2</v>
      </c>
      <c r="E841" s="48"/>
      <c r="F841" s="46">
        <f t="shared" si="40"/>
        <v>812</v>
      </c>
      <c r="G841" s="46">
        <v>34.1</v>
      </c>
      <c r="H841" s="46">
        <v>7.4999999999999997E-2</v>
      </c>
      <c r="I841" s="93">
        <f t="shared" si="41"/>
        <v>3.1496305418719215E-3</v>
      </c>
    </row>
    <row r="842" spans="1:9" x14ac:dyDescent="0.25">
      <c r="A842" s="48">
        <f t="shared" si="42"/>
        <v>134</v>
      </c>
      <c r="B842" s="46" t="s">
        <v>761</v>
      </c>
      <c r="C842" s="86">
        <v>798.6</v>
      </c>
      <c r="D842" s="81"/>
      <c r="E842" s="87"/>
      <c r="F842" s="46">
        <f t="shared" si="40"/>
        <v>798.6</v>
      </c>
      <c r="G842" s="46">
        <v>34.1</v>
      </c>
      <c r="H842" s="46">
        <v>7.4999999999999997E-2</v>
      </c>
      <c r="I842" s="93">
        <f t="shared" si="41"/>
        <v>3.2024793388429752E-3</v>
      </c>
    </row>
    <row r="843" spans="1:9" x14ac:dyDescent="0.25">
      <c r="A843" s="48">
        <f t="shared" si="42"/>
        <v>135</v>
      </c>
      <c r="B843" s="46" t="s">
        <v>762</v>
      </c>
      <c r="C843" s="86">
        <v>325.2</v>
      </c>
      <c r="D843" s="81"/>
      <c r="E843" s="87"/>
      <c r="F843" s="46">
        <f t="shared" si="40"/>
        <v>325.2</v>
      </c>
      <c r="G843" s="46">
        <v>30.2</v>
      </c>
      <c r="H843" s="46">
        <v>7.4999999999999997E-2</v>
      </c>
      <c r="I843" s="93">
        <f t="shared" si="41"/>
        <v>6.9649446494464938E-3</v>
      </c>
    </row>
    <row r="844" spans="1:9" x14ac:dyDescent="0.25">
      <c r="A844" s="48">
        <f t="shared" si="42"/>
        <v>136</v>
      </c>
      <c r="B844" s="46" t="s">
        <v>763</v>
      </c>
      <c r="C844" s="86">
        <v>701.7</v>
      </c>
      <c r="D844" s="81"/>
      <c r="E844" s="87"/>
      <c r="F844" s="46">
        <f t="shared" si="40"/>
        <v>701.7</v>
      </c>
      <c r="G844" s="46">
        <v>34.6</v>
      </c>
      <c r="H844" s="46">
        <v>7.4999999999999997E-2</v>
      </c>
      <c r="I844" s="93">
        <f t="shared" si="41"/>
        <v>3.6981616075245833E-3</v>
      </c>
    </row>
    <row r="845" spans="1:9" x14ac:dyDescent="0.25">
      <c r="A845" s="48">
        <f t="shared" si="42"/>
        <v>137</v>
      </c>
      <c r="B845" s="46" t="s">
        <v>764</v>
      </c>
      <c r="C845" s="86">
        <v>693</v>
      </c>
      <c r="D845" s="81">
        <v>17</v>
      </c>
      <c r="E845" s="87"/>
      <c r="F845" s="46">
        <f t="shared" si="40"/>
        <v>710</v>
      </c>
      <c r="G845" s="46">
        <v>38.5</v>
      </c>
      <c r="H845" s="46">
        <v>7.4999999999999997E-2</v>
      </c>
      <c r="I845" s="93">
        <f t="shared" si="41"/>
        <v>4.0669014084507042E-3</v>
      </c>
    </row>
    <row r="846" spans="1:9" x14ac:dyDescent="0.25">
      <c r="A846" s="48">
        <f t="shared" ref="A846:A881" si="43">A845+1</f>
        <v>138</v>
      </c>
      <c r="B846" s="46" t="s">
        <v>765</v>
      </c>
      <c r="C846" s="86">
        <v>717.8</v>
      </c>
      <c r="D846" s="81">
        <v>39.4</v>
      </c>
      <c r="E846" s="87"/>
      <c r="F846" s="46">
        <f t="shared" si="40"/>
        <v>757.19999999999993</v>
      </c>
      <c r="G846" s="46">
        <v>32.4</v>
      </c>
      <c r="H846" s="46">
        <v>7.4999999999999997E-2</v>
      </c>
      <c r="I846" s="93">
        <f t="shared" si="41"/>
        <v>3.2091917591125199E-3</v>
      </c>
    </row>
    <row r="847" spans="1:9" x14ac:dyDescent="0.25">
      <c r="A847" s="48">
        <f t="shared" si="43"/>
        <v>139</v>
      </c>
      <c r="B847" s="46" t="s">
        <v>766</v>
      </c>
      <c r="C847" s="86">
        <v>681.3</v>
      </c>
      <c r="D847" s="81">
        <v>38.299999999999997</v>
      </c>
      <c r="E847" s="87"/>
      <c r="F847" s="46">
        <f t="shared" si="40"/>
        <v>719.59999999999991</v>
      </c>
      <c r="G847" s="46">
        <v>38.1</v>
      </c>
      <c r="H847" s="46">
        <v>7.4999999999999997E-2</v>
      </c>
      <c r="I847" s="93">
        <f t="shared" si="41"/>
        <v>3.9709560867148422E-3</v>
      </c>
    </row>
    <row r="848" spans="1:9" x14ac:dyDescent="0.25">
      <c r="A848" s="48">
        <f t="shared" si="43"/>
        <v>140</v>
      </c>
      <c r="B848" s="46" t="s">
        <v>767</v>
      </c>
      <c r="C848" s="86">
        <v>670.9</v>
      </c>
      <c r="D848" s="81"/>
      <c r="E848" s="87">
        <v>107</v>
      </c>
      <c r="F848" s="46">
        <f t="shared" si="40"/>
        <v>777.9</v>
      </c>
      <c r="G848" s="46">
        <v>29.1</v>
      </c>
      <c r="H848" s="46">
        <v>7.4999999999999997E-2</v>
      </c>
      <c r="I848" s="93">
        <f t="shared" si="41"/>
        <v>2.8056305437716934E-3</v>
      </c>
    </row>
    <row r="849" spans="1:9" x14ac:dyDescent="0.25">
      <c r="A849" s="48">
        <f t="shared" si="43"/>
        <v>141</v>
      </c>
      <c r="B849" s="46" t="s">
        <v>768</v>
      </c>
      <c r="C849" s="86">
        <v>775.8</v>
      </c>
      <c r="D849" s="81"/>
      <c r="E849" s="87">
        <v>58.5</v>
      </c>
      <c r="F849" s="46">
        <f t="shared" si="40"/>
        <v>834.3</v>
      </c>
      <c r="G849" s="46">
        <v>34.1</v>
      </c>
      <c r="H849" s="46">
        <v>7.4999999999999997E-2</v>
      </c>
      <c r="I849" s="93">
        <f t="shared" si="41"/>
        <v>3.065444084861561E-3</v>
      </c>
    </row>
    <row r="850" spans="1:9" x14ac:dyDescent="0.25">
      <c r="A850" s="48">
        <f t="shared" si="43"/>
        <v>142</v>
      </c>
      <c r="B850" s="46" t="s">
        <v>769</v>
      </c>
      <c r="C850" s="86">
        <v>812.5</v>
      </c>
      <c r="D850" s="81"/>
      <c r="E850" s="87"/>
      <c r="F850" s="46">
        <f t="shared" si="40"/>
        <v>812.5</v>
      </c>
      <c r="G850" s="46">
        <v>32.299999999999997</v>
      </c>
      <c r="H850" s="46">
        <v>7.4999999999999997E-2</v>
      </c>
      <c r="I850" s="93">
        <f t="shared" si="41"/>
        <v>2.9815384615384613E-3</v>
      </c>
    </row>
    <row r="851" spans="1:9" x14ac:dyDescent="0.25">
      <c r="A851" s="48">
        <f t="shared" si="43"/>
        <v>143</v>
      </c>
      <c r="B851" s="46" t="s">
        <v>770</v>
      </c>
      <c r="C851" s="86">
        <v>781.3</v>
      </c>
      <c r="D851" s="81"/>
      <c r="E851" s="87">
        <v>43.3</v>
      </c>
      <c r="F851" s="46">
        <f t="shared" si="40"/>
        <v>824.59999999999991</v>
      </c>
      <c r="G851" s="46">
        <v>34.5</v>
      </c>
      <c r="H851" s="46">
        <v>7.4999999999999997E-2</v>
      </c>
      <c r="I851" s="93">
        <f t="shared" si="41"/>
        <v>3.1378850351685668E-3</v>
      </c>
    </row>
    <row r="852" spans="1:9" x14ac:dyDescent="0.25">
      <c r="A852" s="48">
        <f t="shared" si="43"/>
        <v>144</v>
      </c>
      <c r="B852" s="46" t="s">
        <v>771</v>
      </c>
      <c r="C852" s="86">
        <v>748.9</v>
      </c>
      <c r="D852" s="81"/>
      <c r="E852" s="87">
        <v>75.400000000000006</v>
      </c>
      <c r="F852" s="46">
        <f t="shared" si="40"/>
        <v>824.3</v>
      </c>
      <c r="G852" s="46">
        <v>34.799999999999997</v>
      </c>
      <c r="H852" s="46">
        <v>7.4999999999999997E-2</v>
      </c>
      <c r="I852" s="93">
        <f t="shared" si="41"/>
        <v>3.1663229406769379E-3</v>
      </c>
    </row>
    <row r="853" spans="1:9" x14ac:dyDescent="0.25">
      <c r="A853" s="48">
        <f t="shared" si="43"/>
        <v>145</v>
      </c>
      <c r="B853" s="46" t="s">
        <v>772</v>
      </c>
      <c r="C853" s="86">
        <v>585.79999999999995</v>
      </c>
      <c r="D853" s="81"/>
      <c r="E853" s="87">
        <v>154.4</v>
      </c>
      <c r="F853" s="46">
        <f t="shared" si="40"/>
        <v>740.19999999999993</v>
      </c>
      <c r="G853" s="46">
        <v>29.2</v>
      </c>
      <c r="H853" s="46">
        <v>7.4999999999999997E-2</v>
      </c>
      <c r="I853" s="93">
        <f>(G853*H853)/F853</f>
        <v>2.9586598216698192E-3</v>
      </c>
    </row>
    <row r="854" spans="1:9" x14ac:dyDescent="0.25">
      <c r="A854" s="48">
        <f t="shared" si="43"/>
        <v>146</v>
      </c>
      <c r="B854" s="46" t="s">
        <v>773</v>
      </c>
      <c r="C854" s="86">
        <v>868.4</v>
      </c>
      <c r="D854" s="81"/>
      <c r="E854" s="87"/>
      <c r="F854" s="46">
        <f t="shared" si="40"/>
        <v>868.4</v>
      </c>
      <c r="G854" s="46">
        <v>29.5</v>
      </c>
      <c r="H854" s="46">
        <v>7.4999999999999997E-2</v>
      </c>
      <c r="I854" s="93">
        <f t="shared" si="41"/>
        <v>2.5477890373099953E-3</v>
      </c>
    </row>
    <row r="855" spans="1:9" x14ac:dyDescent="0.25">
      <c r="A855" s="48">
        <f t="shared" si="43"/>
        <v>147</v>
      </c>
      <c r="B855" s="46" t="s">
        <v>774</v>
      </c>
      <c r="C855" s="86">
        <v>909.8</v>
      </c>
      <c r="D855" s="81"/>
      <c r="E855" s="87"/>
      <c r="F855" s="46">
        <f t="shared" si="40"/>
        <v>909.8</v>
      </c>
      <c r="G855" s="46">
        <v>29.5</v>
      </c>
      <c r="H855" s="46">
        <v>7.4999999999999997E-2</v>
      </c>
      <c r="I855" s="93">
        <f t="shared" si="41"/>
        <v>2.4318531545394592E-3</v>
      </c>
    </row>
    <row r="856" spans="1:9" x14ac:dyDescent="0.25">
      <c r="A856" s="48">
        <f t="shared" si="43"/>
        <v>148</v>
      </c>
      <c r="B856" s="46" t="s">
        <v>775</v>
      </c>
      <c r="C856" s="86">
        <v>915.4</v>
      </c>
      <c r="D856" s="81"/>
      <c r="E856" s="87"/>
      <c r="F856" s="46">
        <f t="shared" si="40"/>
        <v>915.4</v>
      </c>
      <c r="G856" s="46">
        <v>29.5</v>
      </c>
      <c r="H856" s="46">
        <v>7.4999999999999997E-2</v>
      </c>
      <c r="I856" s="93">
        <f t="shared" si="41"/>
        <v>2.416976185274197E-3</v>
      </c>
    </row>
    <row r="857" spans="1:9" x14ac:dyDescent="0.25">
      <c r="A857" s="48">
        <f t="shared" si="43"/>
        <v>149</v>
      </c>
      <c r="B857" s="46" t="s">
        <v>753</v>
      </c>
      <c r="C857" s="86">
        <v>402.5</v>
      </c>
      <c r="D857" s="81"/>
      <c r="E857" s="87"/>
      <c r="F857" s="46">
        <f t="shared" si="40"/>
        <v>402.5</v>
      </c>
      <c r="G857" s="46">
        <v>0</v>
      </c>
      <c r="H857" s="46">
        <v>7.4999999999999997E-2</v>
      </c>
      <c r="I857" s="93">
        <f t="shared" si="41"/>
        <v>0</v>
      </c>
    </row>
    <row r="858" spans="1:9" x14ac:dyDescent="0.25">
      <c r="A858" s="48">
        <f t="shared" si="43"/>
        <v>150</v>
      </c>
      <c r="B858" s="46" t="s">
        <v>754</v>
      </c>
      <c r="C858" s="86">
        <v>303.60000000000002</v>
      </c>
      <c r="D858" s="81"/>
      <c r="E858" s="87"/>
      <c r="F858" s="46">
        <f t="shared" si="40"/>
        <v>303.60000000000002</v>
      </c>
      <c r="G858" s="46">
        <v>0</v>
      </c>
      <c r="H858" s="46">
        <v>7.4999999999999997E-2</v>
      </c>
      <c r="I858" s="93">
        <f t="shared" si="41"/>
        <v>0</v>
      </c>
    </row>
    <row r="859" spans="1:9" x14ac:dyDescent="0.25">
      <c r="A859" s="48">
        <f t="shared" si="43"/>
        <v>151</v>
      </c>
      <c r="B859" s="46" t="s">
        <v>755</v>
      </c>
      <c r="C859" s="86">
        <v>444</v>
      </c>
      <c r="D859" s="81"/>
      <c r="E859" s="87"/>
      <c r="F859" s="46">
        <f t="shared" si="40"/>
        <v>444</v>
      </c>
      <c r="G859" s="68">
        <v>0</v>
      </c>
      <c r="H859" s="46">
        <v>7.4999999999999997E-2</v>
      </c>
      <c r="I859" s="93">
        <f t="shared" si="41"/>
        <v>0</v>
      </c>
    </row>
    <row r="860" spans="1:9" x14ac:dyDescent="0.25">
      <c r="A860" s="48">
        <f t="shared" si="43"/>
        <v>152</v>
      </c>
      <c r="B860" s="46" t="s">
        <v>756</v>
      </c>
      <c r="C860" s="86">
        <v>298.89999999999998</v>
      </c>
      <c r="D860" s="81"/>
      <c r="E860" s="87"/>
      <c r="F860" s="46">
        <f t="shared" si="40"/>
        <v>298.89999999999998</v>
      </c>
      <c r="G860" s="68">
        <v>0</v>
      </c>
      <c r="H860" s="46">
        <v>7.4999999999999997E-2</v>
      </c>
      <c r="I860" s="93">
        <f t="shared" si="41"/>
        <v>0</v>
      </c>
    </row>
    <row r="861" spans="1:9" x14ac:dyDescent="0.25">
      <c r="A861" s="48">
        <f t="shared" si="43"/>
        <v>153</v>
      </c>
      <c r="B861" s="46" t="s">
        <v>757</v>
      </c>
      <c r="C861" s="88">
        <v>624.6</v>
      </c>
      <c r="D861" s="81"/>
      <c r="E861" s="87"/>
      <c r="F861" s="46">
        <f t="shared" si="40"/>
        <v>624.6</v>
      </c>
      <c r="G861" s="68">
        <v>0</v>
      </c>
      <c r="H861" s="46">
        <v>7.4999999999999997E-2</v>
      </c>
      <c r="I861" s="93">
        <f t="shared" si="41"/>
        <v>0</v>
      </c>
    </row>
    <row r="862" spans="1:9" x14ac:dyDescent="0.25">
      <c r="A862" s="48">
        <f t="shared" si="43"/>
        <v>154</v>
      </c>
      <c r="B862" s="46" t="s">
        <v>55</v>
      </c>
      <c r="C862" s="86">
        <v>4530.8</v>
      </c>
      <c r="D862" s="81">
        <v>149.19999999999999</v>
      </c>
      <c r="E862" s="87"/>
      <c r="F862" s="46">
        <f t="shared" si="40"/>
        <v>4680</v>
      </c>
      <c r="G862" s="68">
        <v>179.8</v>
      </c>
      <c r="H862" s="46">
        <v>7.4999999999999997E-2</v>
      </c>
      <c r="I862" s="93">
        <f t="shared" si="41"/>
        <v>2.8814102564102568E-3</v>
      </c>
    </row>
    <row r="863" spans="1:9" x14ac:dyDescent="0.25">
      <c r="A863" s="48">
        <f t="shared" si="43"/>
        <v>155</v>
      </c>
      <c r="B863" s="46" t="s">
        <v>2378</v>
      </c>
      <c r="C863" s="46">
        <v>545.4</v>
      </c>
      <c r="D863" s="81"/>
      <c r="E863" s="47"/>
      <c r="F863" s="46">
        <f>C863+D863+E863</f>
        <v>545.4</v>
      </c>
      <c r="G863" s="46">
        <v>10.199999999999999</v>
      </c>
      <c r="H863" s="46">
        <v>7.4999999999999997E-2</v>
      </c>
      <c r="I863" s="93">
        <f>(G863*H863)/F863</f>
        <v>1.4026402640264024E-3</v>
      </c>
    </row>
    <row r="864" spans="1:9" x14ac:dyDescent="0.25">
      <c r="A864" s="48">
        <f t="shared" si="43"/>
        <v>156</v>
      </c>
      <c r="B864" s="46" t="s">
        <v>2379</v>
      </c>
      <c r="C864" s="89">
        <v>8680.2999999999993</v>
      </c>
      <c r="D864" s="71">
        <v>15.2</v>
      </c>
      <c r="E864" s="71">
        <v>458.1</v>
      </c>
      <c r="F864" s="71">
        <f>C864+D864+E864</f>
        <v>9153.6</v>
      </c>
      <c r="G864" s="46">
        <v>797</v>
      </c>
      <c r="H864" s="46">
        <v>7.4999999999999997E-2</v>
      </c>
      <c r="I864" s="93">
        <f t="shared" ref="I864:I881" si="44">(G864*H864)/F864</f>
        <v>6.5302176192973248E-3</v>
      </c>
    </row>
    <row r="865" spans="1:9" x14ac:dyDescent="0.25">
      <c r="A865" s="48">
        <f t="shared" si="43"/>
        <v>157</v>
      </c>
      <c r="B865" s="46" t="s">
        <v>2380</v>
      </c>
      <c r="C865" s="89">
        <v>6441.7</v>
      </c>
      <c r="D865" s="71"/>
      <c r="E865" s="71">
        <v>321.39999999999998</v>
      </c>
      <c r="F865" s="71">
        <f>C865+D865+E865</f>
        <v>6763.0999999999995</v>
      </c>
      <c r="G865" s="46">
        <v>585</v>
      </c>
      <c r="H865" s="46">
        <v>7.4999999999999997E-2</v>
      </c>
      <c r="I865" s="93">
        <f t="shared" si="44"/>
        <v>6.4874096198488862E-3</v>
      </c>
    </row>
    <row r="866" spans="1:9" x14ac:dyDescent="0.25">
      <c r="A866" s="48">
        <f t="shared" si="43"/>
        <v>158</v>
      </c>
      <c r="B866" s="46" t="s">
        <v>2381</v>
      </c>
      <c r="C866" s="89">
        <v>902.8</v>
      </c>
      <c r="D866" s="71"/>
      <c r="E866" s="71"/>
      <c r="F866" s="71">
        <f>C866+D866+E866</f>
        <v>902.8</v>
      </c>
      <c r="G866" s="46">
        <v>28</v>
      </c>
      <c r="H866" s="46">
        <v>7.4999999999999997E-2</v>
      </c>
      <c r="I866" s="93">
        <f t="shared" si="44"/>
        <v>2.3260965883916706E-3</v>
      </c>
    </row>
    <row r="867" spans="1:9" x14ac:dyDescent="0.25">
      <c r="A867" s="48">
        <f t="shared" si="43"/>
        <v>159</v>
      </c>
      <c r="B867" s="46" t="s">
        <v>2382</v>
      </c>
      <c r="C867" s="89">
        <v>990.15</v>
      </c>
      <c r="D867" s="71"/>
      <c r="E867" s="71"/>
      <c r="F867" s="71">
        <f>C867+D867+E867</f>
        <v>990.15</v>
      </c>
      <c r="G867" s="46">
        <v>28</v>
      </c>
      <c r="H867" s="46">
        <v>7.4999999999999997E-2</v>
      </c>
      <c r="I867" s="93">
        <f t="shared" si="44"/>
        <v>2.1208907741251328E-3</v>
      </c>
    </row>
    <row r="868" spans="1:9" x14ac:dyDescent="0.25">
      <c r="A868" s="48">
        <f t="shared" si="43"/>
        <v>160</v>
      </c>
      <c r="B868" s="46" t="s">
        <v>2383</v>
      </c>
      <c r="C868" s="89">
        <v>3450.4</v>
      </c>
      <c r="D868" s="71">
        <v>452.4</v>
      </c>
      <c r="E868" s="71">
        <v>86.2</v>
      </c>
      <c r="F868" s="71">
        <f t="shared" ref="F868:F881" si="45">C868+D868+E868</f>
        <v>3989</v>
      </c>
      <c r="G868" s="46">
        <v>105</v>
      </c>
      <c r="H868" s="46">
        <v>7.4999999999999997E-2</v>
      </c>
      <c r="I868" s="93">
        <f t="shared" si="44"/>
        <v>1.9741789922286287E-3</v>
      </c>
    </row>
    <row r="869" spans="1:9" x14ac:dyDescent="0.25">
      <c r="A869" s="48">
        <f t="shared" si="43"/>
        <v>161</v>
      </c>
      <c r="B869" s="46" t="s">
        <v>2384</v>
      </c>
      <c r="C869" s="89">
        <v>3984.72</v>
      </c>
      <c r="D869" s="71"/>
      <c r="E869" s="71"/>
      <c r="F869" s="71">
        <f t="shared" si="45"/>
        <v>3984.72</v>
      </c>
      <c r="G869" s="46">
        <v>60</v>
      </c>
      <c r="H869" s="46">
        <v>7.4999999999999997E-2</v>
      </c>
      <c r="I869" s="93">
        <f t="shared" si="44"/>
        <v>1.1293139794013132E-3</v>
      </c>
    </row>
    <row r="870" spans="1:9" x14ac:dyDescent="0.25">
      <c r="A870" s="48">
        <f t="shared" si="43"/>
        <v>162</v>
      </c>
      <c r="B870" s="46" t="s">
        <v>2385</v>
      </c>
      <c r="C870" s="89">
        <v>2376.3000000000002</v>
      </c>
      <c r="D870" s="71"/>
      <c r="E870" s="71">
        <v>236.9</v>
      </c>
      <c r="F870" s="71">
        <f t="shared" si="45"/>
        <v>2613.2000000000003</v>
      </c>
      <c r="G870" s="46">
        <v>121</v>
      </c>
      <c r="H870" s="46">
        <v>7.4999999999999997E-2</v>
      </c>
      <c r="I870" s="93">
        <f t="shared" si="44"/>
        <v>3.4727537119240773E-3</v>
      </c>
    </row>
    <row r="871" spans="1:9" x14ac:dyDescent="0.25">
      <c r="A871" s="48">
        <f t="shared" si="43"/>
        <v>163</v>
      </c>
      <c r="B871" s="46" t="s">
        <v>2386</v>
      </c>
      <c r="C871" s="89">
        <v>3525</v>
      </c>
      <c r="D871" s="71"/>
      <c r="E871" s="71">
        <v>76.7</v>
      </c>
      <c r="F871" s="71">
        <f t="shared" si="45"/>
        <v>3601.7</v>
      </c>
      <c r="G871" s="46">
        <v>113</v>
      </c>
      <c r="H871" s="46">
        <v>7.4999999999999997E-2</v>
      </c>
      <c r="I871" s="93">
        <f t="shared" si="44"/>
        <v>2.3530555015687038E-3</v>
      </c>
    </row>
    <row r="872" spans="1:9" x14ac:dyDescent="0.25">
      <c r="A872" s="48">
        <f t="shared" si="43"/>
        <v>164</v>
      </c>
      <c r="B872" s="46" t="s">
        <v>2387</v>
      </c>
      <c r="C872" s="89">
        <v>3660.2</v>
      </c>
      <c r="D872" s="71">
        <v>226.3</v>
      </c>
      <c r="E872" s="71">
        <v>73.8</v>
      </c>
      <c r="F872" s="71">
        <f t="shared" si="45"/>
        <v>3960.3</v>
      </c>
      <c r="G872" s="46">
        <v>218</v>
      </c>
      <c r="H872" s="46">
        <v>7.4999999999999997E-2</v>
      </c>
      <c r="I872" s="93">
        <f t="shared" si="44"/>
        <v>4.128475115521551E-3</v>
      </c>
    </row>
    <row r="873" spans="1:9" x14ac:dyDescent="0.25">
      <c r="A873" s="48">
        <f t="shared" si="43"/>
        <v>165</v>
      </c>
      <c r="B873" s="46" t="s">
        <v>2388</v>
      </c>
      <c r="C873" s="89">
        <v>3837.3</v>
      </c>
      <c r="D873" s="71">
        <v>43.9</v>
      </c>
      <c r="E873" s="71">
        <v>131.80000000000001</v>
      </c>
      <c r="F873" s="71">
        <f t="shared" si="45"/>
        <v>4013.0000000000005</v>
      </c>
      <c r="G873" s="46">
        <v>331</v>
      </c>
      <c r="H873" s="46">
        <v>7.4999999999999997E-2</v>
      </c>
      <c r="I873" s="93">
        <f t="shared" si="44"/>
        <v>6.1861450286568647E-3</v>
      </c>
    </row>
    <row r="874" spans="1:9" x14ac:dyDescent="0.25">
      <c r="A874" s="48">
        <f t="shared" si="43"/>
        <v>166</v>
      </c>
      <c r="B874" s="46" t="s">
        <v>2389</v>
      </c>
      <c r="C874" s="89">
        <v>4482.6099999999997</v>
      </c>
      <c r="D874" s="71">
        <v>302.60000000000002</v>
      </c>
      <c r="E874" s="71"/>
      <c r="F874" s="71">
        <f t="shared" si="45"/>
        <v>4785.21</v>
      </c>
      <c r="G874" s="46">
        <v>86</v>
      </c>
      <c r="H874" s="46">
        <v>7.4999999999999997E-2</v>
      </c>
      <c r="I874" s="93">
        <f t="shared" si="44"/>
        <v>1.3479032268176319E-3</v>
      </c>
    </row>
    <row r="875" spans="1:9" x14ac:dyDescent="0.25">
      <c r="A875" s="48">
        <f t="shared" si="43"/>
        <v>167</v>
      </c>
      <c r="B875" s="46" t="s">
        <v>2390</v>
      </c>
      <c r="C875" s="89">
        <v>3042.5</v>
      </c>
      <c r="D875" s="71"/>
      <c r="E875" s="71"/>
      <c r="F875" s="71">
        <f t="shared" si="45"/>
        <v>3042.5</v>
      </c>
      <c r="G875" s="46">
        <v>75</v>
      </c>
      <c r="H875" s="46">
        <v>7.4999999999999997E-2</v>
      </c>
      <c r="I875" s="93">
        <f t="shared" si="44"/>
        <v>1.8488085456039441E-3</v>
      </c>
    </row>
    <row r="876" spans="1:9" x14ac:dyDescent="0.25">
      <c r="A876" s="48">
        <f t="shared" si="43"/>
        <v>168</v>
      </c>
      <c r="B876" s="46" t="s">
        <v>2391</v>
      </c>
      <c r="C876" s="89">
        <v>2913</v>
      </c>
      <c r="D876" s="71"/>
      <c r="E876" s="71"/>
      <c r="F876" s="71">
        <f t="shared" si="45"/>
        <v>2913</v>
      </c>
      <c r="G876" s="46">
        <v>75</v>
      </c>
      <c r="H876" s="46">
        <v>7.4999999999999997E-2</v>
      </c>
      <c r="I876" s="93">
        <f t="shared" si="44"/>
        <v>1.9309989701338827E-3</v>
      </c>
    </row>
    <row r="877" spans="1:9" x14ac:dyDescent="0.25">
      <c r="A877" s="48">
        <f t="shared" si="43"/>
        <v>169</v>
      </c>
      <c r="B877" s="46" t="s">
        <v>2392</v>
      </c>
      <c r="C877" s="89">
        <v>4833.58</v>
      </c>
      <c r="D877" s="71"/>
      <c r="E877" s="71"/>
      <c r="F877" s="71">
        <f t="shared" si="45"/>
        <v>4833.58</v>
      </c>
      <c r="G877" s="46">
        <v>83</v>
      </c>
      <c r="H877" s="46">
        <v>7.4999999999999997E-2</v>
      </c>
      <c r="I877" s="93">
        <f t="shared" si="44"/>
        <v>1.287865308942854E-3</v>
      </c>
    </row>
    <row r="878" spans="1:9" x14ac:dyDescent="0.25">
      <c r="A878" s="48">
        <f t="shared" si="43"/>
        <v>170</v>
      </c>
      <c r="B878" s="46" t="s">
        <v>2393</v>
      </c>
      <c r="C878" s="89">
        <v>3770.3</v>
      </c>
      <c r="D878" s="71">
        <v>400.8</v>
      </c>
      <c r="E878" s="71"/>
      <c r="F878" s="71">
        <f t="shared" si="45"/>
        <v>4171.1000000000004</v>
      </c>
      <c r="G878" s="46">
        <v>352</v>
      </c>
      <c r="H878" s="46">
        <v>7.4999999999999997E-2</v>
      </c>
      <c r="I878" s="93">
        <f t="shared" si="44"/>
        <v>6.329265661336337E-3</v>
      </c>
    </row>
    <row r="879" spans="1:9" x14ac:dyDescent="0.25">
      <c r="A879" s="48">
        <f t="shared" si="43"/>
        <v>171</v>
      </c>
      <c r="B879" s="46" t="s">
        <v>2394</v>
      </c>
      <c r="C879" s="89">
        <v>4325.3999999999996</v>
      </c>
      <c r="D879" s="71"/>
      <c r="E879" s="71"/>
      <c r="F879" s="71">
        <f t="shared" si="45"/>
        <v>4325.3999999999996</v>
      </c>
      <c r="G879" s="46">
        <v>106</v>
      </c>
      <c r="H879" s="46">
        <v>7.4999999999999997E-2</v>
      </c>
      <c r="I879" s="93">
        <f t="shared" si="44"/>
        <v>1.8379803023997781E-3</v>
      </c>
    </row>
    <row r="880" spans="1:9" x14ac:dyDescent="0.25">
      <c r="A880" s="48">
        <f t="shared" si="43"/>
        <v>172</v>
      </c>
      <c r="B880" s="46" t="s">
        <v>2395</v>
      </c>
      <c r="C880" s="89">
        <v>1852.22</v>
      </c>
      <c r="D880" s="71"/>
      <c r="E880" s="71">
        <v>465.7</v>
      </c>
      <c r="F880" s="71">
        <f t="shared" si="45"/>
        <v>2317.92</v>
      </c>
      <c r="G880" s="46">
        <v>57</v>
      </c>
      <c r="H880" s="46">
        <v>7.4999999999999997E-2</v>
      </c>
      <c r="I880" s="93">
        <f t="shared" si="44"/>
        <v>1.844325947401118E-3</v>
      </c>
    </row>
    <row r="881" spans="1:9" x14ac:dyDescent="0.25">
      <c r="A881" s="48">
        <f t="shared" si="43"/>
        <v>173</v>
      </c>
      <c r="B881" s="46" t="s">
        <v>2396</v>
      </c>
      <c r="C881" s="89">
        <v>3870.3</v>
      </c>
      <c r="D881" s="71"/>
      <c r="E881" s="71">
        <v>176.2</v>
      </c>
      <c r="F881" s="71">
        <f t="shared" si="45"/>
        <v>4046.5</v>
      </c>
      <c r="G881" s="46">
        <v>352</v>
      </c>
      <c r="H881" s="46">
        <v>7.4999999999999997E-2</v>
      </c>
      <c r="I881" s="93">
        <f t="shared" si="44"/>
        <v>6.5241566786111453E-3</v>
      </c>
    </row>
    <row r="882" spans="1:9" s="40" customFormat="1" ht="14" x14ac:dyDescent="0.3">
      <c r="A882" s="115"/>
      <c r="B882" s="23" t="s">
        <v>2074</v>
      </c>
      <c r="C882" s="91">
        <f>SUM(C709:C881)</f>
        <v>202962.63999999993</v>
      </c>
      <c r="D882" s="91">
        <f>SUM(D709:D881)</f>
        <v>2641.6000000000004</v>
      </c>
      <c r="E882" s="91">
        <f>SUM(E709:E881)</f>
        <v>5885.8999999999987</v>
      </c>
      <c r="F882" s="91">
        <f>SUM(F709:F881)</f>
        <v>211490.13999999998</v>
      </c>
      <c r="G882" s="91">
        <f>SUM(G709:G881)</f>
        <v>8201.6200000000008</v>
      </c>
      <c r="H882" s="46">
        <v>7.4999999999999997E-2</v>
      </c>
      <c r="I882" s="130">
        <f t="shared" si="41"/>
        <v>2.9085114795422621E-3</v>
      </c>
    </row>
    <row r="883" spans="1:9" x14ac:dyDescent="0.25">
      <c r="A883" s="528" t="s">
        <v>1874</v>
      </c>
      <c r="B883" s="534"/>
      <c r="C883" s="534"/>
      <c r="D883" s="534"/>
      <c r="E883" s="534"/>
      <c r="F883" s="534"/>
      <c r="G883" s="534"/>
      <c r="H883" s="534"/>
      <c r="I883" s="528"/>
    </row>
    <row r="884" spans="1:9" x14ac:dyDescent="0.25">
      <c r="A884" s="92">
        <v>1</v>
      </c>
      <c r="B884" s="46" t="s">
        <v>1021</v>
      </c>
      <c r="C884" s="30">
        <v>645.70000000000005</v>
      </c>
      <c r="D884" s="30"/>
      <c r="E884" s="30"/>
      <c r="F884" s="46">
        <f>C884+D884+E884</f>
        <v>645.70000000000005</v>
      </c>
      <c r="G884" s="46">
        <v>0</v>
      </c>
      <c r="H884" s="46">
        <v>7.4999999999999997E-2</v>
      </c>
      <c r="I884" s="76">
        <f t="shared" ref="I884:I942" si="46">(G884*H884)/F884</f>
        <v>0</v>
      </c>
    </row>
    <row r="885" spans="1:9" ht="13" x14ac:dyDescent="0.3">
      <c r="A885" s="92">
        <v>2</v>
      </c>
      <c r="B885" s="28" t="s">
        <v>1022</v>
      </c>
      <c r="C885" s="30">
        <v>4141.22</v>
      </c>
      <c r="D885" s="30">
        <v>409.9</v>
      </c>
      <c r="E885" s="30">
        <v>53.5</v>
      </c>
      <c r="F885" s="46">
        <f t="shared" ref="F885:F944" si="47">C885+D885+E885</f>
        <v>4604.62</v>
      </c>
      <c r="G885" s="46">
        <v>484.2</v>
      </c>
      <c r="H885" s="46">
        <v>7.4999999999999997E-2</v>
      </c>
      <c r="I885" s="76">
        <f t="shared" si="46"/>
        <v>7.8866442833502009E-3</v>
      </c>
    </row>
    <row r="886" spans="1:9" x14ac:dyDescent="0.25">
      <c r="A886" s="92">
        <f t="shared" ref="A886:A948" si="48">A885+1</f>
        <v>3</v>
      </c>
      <c r="B886" s="46" t="s">
        <v>1023</v>
      </c>
      <c r="C886" s="30">
        <v>300.7</v>
      </c>
      <c r="D886" s="30"/>
      <c r="E886" s="30">
        <v>53.5</v>
      </c>
      <c r="F886" s="46">
        <f t="shared" si="47"/>
        <v>354.2</v>
      </c>
      <c r="G886" s="46">
        <v>0</v>
      </c>
      <c r="H886" s="46">
        <v>7.4999999999999997E-2</v>
      </c>
      <c r="I886" s="76">
        <f t="shared" si="46"/>
        <v>0</v>
      </c>
    </row>
    <row r="887" spans="1:9" ht="13" x14ac:dyDescent="0.3">
      <c r="A887" s="92">
        <f t="shared" si="48"/>
        <v>4</v>
      </c>
      <c r="B887" s="28" t="s">
        <v>1024</v>
      </c>
      <c r="C887" s="30">
        <v>4230.32</v>
      </c>
      <c r="D887" s="30"/>
      <c r="E887" s="30"/>
      <c r="F887" s="46">
        <f t="shared" si="47"/>
        <v>4230.32</v>
      </c>
      <c r="G887" s="46">
        <v>484.2</v>
      </c>
      <c r="H887" s="46">
        <v>7.4999999999999997E-2</v>
      </c>
      <c r="I887" s="76">
        <f t="shared" si="46"/>
        <v>8.5844569677943992E-3</v>
      </c>
    </row>
    <row r="888" spans="1:9" x14ac:dyDescent="0.25">
      <c r="A888" s="92">
        <f t="shared" si="48"/>
        <v>5</v>
      </c>
      <c r="B888" s="46" t="s">
        <v>1025</v>
      </c>
      <c r="C888" s="30">
        <v>7824.4</v>
      </c>
      <c r="D888" s="30"/>
      <c r="E888" s="30"/>
      <c r="F888" s="46">
        <f t="shared" si="47"/>
        <v>7824.4</v>
      </c>
      <c r="G888" s="46">
        <v>1567.3</v>
      </c>
      <c r="H888" s="46">
        <v>7.4999999999999997E-2</v>
      </c>
      <c r="I888" s="76">
        <f t="shared" si="46"/>
        <v>1.5023196666837072E-2</v>
      </c>
    </row>
    <row r="889" spans="1:9" x14ac:dyDescent="0.25">
      <c r="A889" s="92">
        <f t="shared" si="48"/>
        <v>6</v>
      </c>
      <c r="B889" s="46" t="s">
        <v>1026</v>
      </c>
      <c r="C889" s="30">
        <v>4013.9</v>
      </c>
      <c r="D889" s="30"/>
      <c r="E889" s="30"/>
      <c r="F889" s="46">
        <f t="shared" si="47"/>
        <v>4013.9</v>
      </c>
      <c r="G889" s="46">
        <v>802.6</v>
      </c>
      <c r="H889" s="46">
        <v>7.4999999999999997E-2</v>
      </c>
      <c r="I889" s="76">
        <f t="shared" si="46"/>
        <v>1.49966366875109E-2</v>
      </c>
    </row>
    <row r="890" spans="1:9" x14ac:dyDescent="0.25">
      <c r="A890" s="92">
        <f t="shared" si="48"/>
        <v>7</v>
      </c>
      <c r="B890" s="46" t="s">
        <v>1027</v>
      </c>
      <c r="C890" s="30">
        <v>8035.65</v>
      </c>
      <c r="D890" s="30"/>
      <c r="E890" s="30"/>
      <c r="F890" s="46">
        <f t="shared" si="47"/>
        <v>8035.65</v>
      </c>
      <c r="G890" s="46">
        <v>1579.2</v>
      </c>
      <c r="H890" s="46">
        <v>7.4999999999999997E-2</v>
      </c>
      <c r="I890" s="76">
        <f t="shared" si="46"/>
        <v>1.4739317914543316E-2</v>
      </c>
    </row>
    <row r="891" spans="1:9" ht="13" x14ac:dyDescent="0.3">
      <c r="A891" s="92">
        <f t="shared" si="48"/>
        <v>8</v>
      </c>
      <c r="B891" s="28" t="s">
        <v>1028</v>
      </c>
      <c r="C891" s="30">
        <v>4255.7299999999996</v>
      </c>
      <c r="D891" s="30"/>
      <c r="E891" s="30">
        <v>76.8</v>
      </c>
      <c r="F891" s="46">
        <f t="shared" si="47"/>
        <v>4332.53</v>
      </c>
      <c r="G891" s="46">
        <v>492</v>
      </c>
      <c r="H891" s="46">
        <v>7.4999999999999997E-2</v>
      </c>
      <c r="I891" s="76">
        <f t="shared" si="46"/>
        <v>8.516963529392756E-3</v>
      </c>
    </row>
    <row r="892" spans="1:9" x14ac:dyDescent="0.25">
      <c r="A892" s="92">
        <f t="shared" si="48"/>
        <v>9</v>
      </c>
      <c r="B892" s="46" t="s">
        <v>1029</v>
      </c>
      <c r="C892" s="30">
        <v>3910.03</v>
      </c>
      <c r="D892" s="30"/>
      <c r="E892" s="30">
        <v>129.5</v>
      </c>
      <c r="F892" s="46">
        <f t="shared" si="47"/>
        <v>4039.53</v>
      </c>
      <c r="G892" s="46">
        <v>656</v>
      </c>
      <c r="H892" s="46">
        <v>7.4999999999999997E-2</v>
      </c>
      <c r="I892" s="76">
        <f t="shared" si="46"/>
        <v>1.2179634759489345E-2</v>
      </c>
    </row>
    <row r="893" spans="1:9" x14ac:dyDescent="0.25">
      <c r="A893" s="92">
        <f t="shared" si="48"/>
        <v>10</v>
      </c>
      <c r="B893" s="46" t="s">
        <v>1030</v>
      </c>
      <c r="C893" s="30">
        <v>280.39999999999998</v>
      </c>
      <c r="D893" s="30"/>
      <c r="E893" s="30">
        <v>30.9</v>
      </c>
      <c r="F893" s="46">
        <f t="shared" si="47"/>
        <v>311.29999999999995</v>
      </c>
      <c r="G893" s="46">
        <v>0</v>
      </c>
      <c r="H893" s="46">
        <v>7.4999999999999997E-2</v>
      </c>
      <c r="I893" s="76">
        <f t="shared" si="46"/>
        <v>0</v>
      </c>
    </row>
    <row r="894" spans="1:9" x14ac:dyDescent="0.25">
      <c r="A894" s="92">
        <f t="shared" si="48"/>
        <v>11</v>
      </c>
      <c r="B894" s="46" t="s">
        <v>1031</v>
      </c>
      <c r="C894" s="30">
        <v>309.10000000000002</v>
      </c>
      <c r="D894" s="30"/>
      <c r="E894" s="30"/>
      <c r="F894" s="46">
        <f t="shared" si="47"/>
        <v>309.10000000000002</v>
      </c>
      <c r="G894" s="46">
        <v>0</v>
      </c>
      <c r="H894" s="46">
        <v>7.4999999999999997E-2</v>
      </c>
      <c r="I894" s="76">
        <f t="shared" si="46"/>
        <v>0</v>
      </c>
    </row>
    <row r="895" spans="1:9" x14ac:dyDescent="0.25">
      <c r="A895" s="92">
        <f t="shared" si="48"/>
        <v>12</v>
      </c>
      <c r="B895" s="46" t="s">
        <v>1032</v>
      </c>
      <c r="C895" s="30">
        <v>529.20000000000005</v>
      </c>
      <c r="D895" s="30"/>
      <c r="E895" s="30"/>
      <c r="F895" s="46">
        <f t="shared" si="47"/>
        <v>529.20000000000005</v>
      </c>
      <c r="G895" s="46">
        <v>0</v>
      </c>
      <c r="H895" s="46">
        <v>7.4999999999999997E-2</v>
      </c>
      <c r="I895" s="76">
        <f t="shared" si="46"/>
        <v>0</v>
      </c>
    </row>
    <row r="896" spans="1:9" x14ac:dyDescent="0.25">
      <c r="A896" s="92">
        <f t="shared" si="48"/>
        <v>13</v>
      </c>
      <c r="B896" s="46" t="s">
        <v>1033</v>
      </c>
      <c r="C896" s="30">
        <v>4612.71</v>
      </c>
      <c r="D896" s="30">
        <v>38.799999999999997</v>
      </c>
      <c r="E896" s="30">
        <v>58.7</v>
      </c>
      <c r="F896" s="46">
        <f t="shared" si="47"/>
        <v>4710.21</v>
      </c>
      <c r="G896" s="46">
        <v>979.9</v>
      </c>
      <c r="H896" s="46">
        <v>7.4999999999999997E-2</v>
      </c>
      <c r="I896" s="76">
        <f t="shared" si="46"/>
        <v>1.5602807518136133E-2</v>
      </c>
    </row>
    <row r="897" spans="1:9" x14ac:dyDescent="0.25">
      <c r="A897" s="92">
        <f t="shared" si="48"/>
        <v>14</v>
      </c>
      <c r="B897" s="46" t="s">
        <v>1034</v>
      </c>
      <c r="C897" s="30">
        <v>337.4</v>
      </c>
      <c r="D897" s="30"/>
      <c r="E897" s="30"/>
      <c r="F897" s="46">
        <f t="shared" si="47"/>
        <v>337.4</v>
      </c>
      <c r="G897" s="46">
        <v>26</v>
      </c>
      <c r="H897" s="46">
        <v>7.4999999999999997E-2</v>
      </c>
      <c r="I897" s="76">
        <f t="shared" si="46"/>
        <v>5.7794902193242445E-3</v>
      </c>
    </row>
    <row r="898" spans="1:9" x14ac:dyDescent="0.25">
      <c r="A898" s="92">
        <f t="shared" si="48"/>
        <v>15</v>
      </c>
      <c r="B898" s="46" t="s">
        <v>1035</v>
      </c>
      <c r="C898" s="30">
        <v>344.8</v>
      </c>
      <c r="D898" s="30"/>
      <c r="E898" s="30"/>
      <c r="F898" s="46">
        <f t="shared" si="47"/>
        <v>344.8</v>
      </c>
      <c r="G898" s="46">
        <v>26</v>
      </c>
      <c r="H898" s="46">
        <v>7.4999999999999997E-2</v>
      </c>
      <c r="I898" s="76">
        <f t="shared" si="46"/>
        <v>5.6554524361948954E-3</v>
      </c>
    </row>
    <row r="899" spans="1:9" x14ac:dyDescent="0.25">
      <c r="A899" s="92">
        <f t="shared" si="48"/>
        <v>16</v>
      </c>
      <c r="B899" s="46" t="s">
        <v>1036</v>
      </c>
      <c r="C899" s="30">
        <v>338.65</v>
      </c>
      <c r="D899" s="30"/>
      <c r="E899" s="30"/>
      <c r="F899" s="46">
        <f t="shared" si="47"/>
        <v>338.65</v>
      </c>
      <c r="G899" s="46">
        <v>26</v>
      </c>
      <c r="H899" s="46">
        <v>7.4999999999999997E-2</v>
      </c>
      <c r="I899" s="76">
        <f t="shared" si="46"/>
        <v>5.7581573896353169E-3</v>
      </c>
    </row>
    <row r="900" spans="1:9" x14ac:dyDescent="0.25">
      <c r="A900" s="92">
        <f t="shared" si="48"/>
        <v>17</v>
      </c>
      <c r="B900" s="46" t="s">
        <v>1037</v>
      </c>
      <c r="C900" s="30">
        <v>344.1</v>
      </c>
      <c r="D900" s="30"/>
      <c r="E900" s="30"/>
      <c r="F900" s="46">
        <f t="shared" si="47"/>
        <v>344.1</v>
      </c>
      <c r="G900" s="46">
        <v>26</v>
      </c>
      <c r="H900" s="46">
        <v>7.4999999999999997E-2</v>
      </c>
      <c r="I900" s="76">
        <f t="shared" si="46"/>
        <v>5.6669572798605048E-3</v>
      </c>
    </row>
    <row r="901" spans="1:9" x14ac:dyDescent="0.25">
      <c r="A901" s="92">
        <f t="shared" si="48"/>
        <v>18</v>
      </c>
      <c r="B901" s="46" t="s">
        <v>1038</v>
      </c>
      <c r="C901" s="30">
        <v>340.9</v>
      </c>
      <c r="D901" s="30"/>
      <c r="E901" s="30"/>
      <c r="F901" s="46">
        <f t="shared" si="47"/>
        <v>340.9</v>
      </c>
      <c r="G901" s="46">
        <v>26</v>
      </c>
      <c r="H901" s="46">
        <v>7.4999999999999997E-2</v>
      </c>
      <c r="I901" s="76">
        <f t="shared" si="46"/>
        <v>5.7201525374009979E-3</v>
      </c>
    </row>
    <row r="902" spans="1:9" x14ac:dyDescent="0.25">
      <c r="A902" s="92">
        <f t="shared" si="48"/>
        <v>19</v>
      </c>
      <c r="B902" s="46" t="s">
        <v>1039</v>
      </c>
      <c r="C902" s="30">
        <v>346</v>
      </c>
      <c r="D902" s="30"/>
      <c r="E902" s="30"/>
      <c r="F902" s="46">
        <f t="shared" si="47"/>
        <v>346</v>
      </c>
      <c r="G902" s="46">
        <v>26</v>
      </c>
      <c r="H902" s="46">
        <v>7.4999999999999997E-2</v>
      </c>
      <c r="I902" s="76">
        <f t="shared" si="46"/>
        <v>5.6358381502890171E-3</v>
      </c>
    </row>
    <row r="903" spans="1:9" x14ac:dyDescent="0.25">
      <c r="A903" s="92">
        <f t="shared" si="48"/>
        <v>20</v>
      </c>
      <c r="B903" s="46" t="s">
        <v>1040</v>
      </c>
      <c r="C903" s="30">
        <v>343.4</v>
      </c>
      <c r="D903" s="30"/>
      <c r="E903" s="30"/>
      <c r="F903" s="46">
        <f t="shared" si="47"/>
        <v>343.4</v>
      </c>
      <c r="G903" s="46">
        <v>26</v>
      </c>
      <c r="H903" s="46">
        <v>7.4999999999999997E-2</v>
      </c>
      <c r="I903" s="76">
        <f t="shared" si="46"/>
        <v>5.6785090273733258E-3</v>
      </c>
    </row>
    <row r="904" spans="1:9" x14ac:dyDescent="0.25">
      <c r="A904" s="92">
        <f t="shared" si="48"/>
        <v>21</v>
      </c>
      <c r="B904" s="46" t="s">
        <v>2426</v>
      </c>
      <c r="C904" s="30">
        <v>345.5</v>
      </c>
      <c r="D904" s="30"/>
      <c r="E904" s="30"/>
      <c r="F904" s="46">
        <f t="shared" si="47"/>
        <v>345.5</v>
      </c>
      <c r="G904" s="46">
        <v>26</v>
      </c>
      <c r="H904" s="46">
        <v>7.4999999999999997E-2</v>
      </c>
      <c r="I904" s="76">
        <f t="shared" si="46"/>
        <v>5.6439942112879882E-3</v>
      </c>
    </row>
    <row r="905" spans="1:9" x14ac:dyDescent="0.25">
      <c r="A905" s="92">
        <f t="shared" si="48"/>
        <v>22</v>
      </c>
      <c r="B905" s="46" t="s">
        <v>2427</v>
      </c>
      <c r="C905" s="30">
        <v>341.7</v>
      </c>
      <c r="D905" s="30"/>
      <c r="E905" s="30"/>
      <c r="F905" s="46">
        <f t="shared" si="47"/>
        <v>341.7</v>
      </c>
      <c r="G905" s="46">
        <v>26</v>
      </c>
      <c r="H905" s="46">
        <v>7.4999999999999997E-2</v>
      </c>
      <c r="I905" s="76">
        <f t="shared" si="46"/>
        <v>5.7067603160667248E-3</v>
      </c>
    </row>
    <row r="906" spans="1:9" x14ac:dyDescent="0.25">
      <c r="A906" s="92">
        <f t="shared" si="48"/>
        <v>23</v>
      </c>
      <c r="B906" s="46" t="s">
        <v>2428</v>
      </c>
      <c r="C906" s="30">
        <v>346.5</v>
      </c>
      <c r="D906" s="30"/>
      <c r="E906" s="30"/>
      <c r="F906" s="46">
        <f t="shared" si="47"/>
        <v>346.5</v>
      </c>
      <c r="G906" s="46">
        <v>26</v>
      </c>
      <c r="H906" s="46">
        <v>0</v>
      </c>
      <c r="I906" s="76">
        <f t="shared" si="46"/>
        <v>0</v>
      </c>
    </row>
    <row r="907" spans="1:9" x14ac:dyDescent="0.25">
      <c r="A907" s="92">
        <f t="shared" si="48"/>
        <v>24</v>
      </c>
      <c r="B907" s="46" t="s">
        <v>2429</v>
      </c>
      <c r="C907" s="30">
        <v>77.5</v>
      </c>
      <c r="D907" s="30"/>
      <c r="E907" s="30"/>
      <c r="F907" s="46">
        <f t="shared" si="47"/>
        <v>77.5</v>
      </c>
      <c r="G907" s="46">
        <v>6.8</v>
      </c>
      <c r="H907" s="46">
        <v>7.4999999999999997E-2</v>
      </c>
      <c r="I907" s="76">
        <f t="shared" si="46"/>
        <v>6.5806451612903227E-3</v>
      </c>
    </row>
    <row r="908" spans="1:9" x14ac:dyDescent="0.25">
      <c r="A908" s="92">
        <f t="shared" si="48"/>
        <v>25</v>
      </c>
      <c r="B908" s="46" t="s">
        <v>2430</v>
      </c>
      <c r="C908" s="30">
        <v>176.7</v>
      </c>
      <c r="D908" s="30"/>
      <c r="E908" s="30"/>
      <c r="F908" s="46">
        <f t="shared" si="47"/>
        <v>176.7</v>
      </c>
      <c r="G908" s="46">
        <v>6.8</v>
      </c>
      <c r="H908" s="46">
        <v>7.4999999999999997E-2</v>
      </c>
      <c r="I908" s="76">
        <f t="shared" si="46"/>
        <v>2.8862478777589135E-3</v>
      </c>
    </row>
    <row r="909" spans="1:9" x14ac:dyDescent="0.25">
      <c r="A909" s="92">
        <f t="shared" si="48"/>
        <v>26</v>
      </c>
      <c r="B909" s="46" t="s">
        <v>1158</v>
      </c>
      <c r="C909" s="30">
        <v>3973.8</v>
      </c>
      <c r="D909" s="30"/>
      <c r="E909" s="30">
        <v>282.60000000000002</v>
      </c>
      <c r="F909" s="46">
        <f t="shared" si="47"/>
        <v>4256.4000000000005</v>
      </c>
      <c r="G909" s="46">
        <v>317</v>
      </c>
      <c r="H909" s="46">
        <v>7.4999999999999997E-2</v>
      </c>
      <c r="I909" s="76">
        <f t="shared" si="46"/>
        <v>5.585706230617422E-3</v>
      </c>
    </row>
    <row r="910" spans="1:9" x14ac:dyDescent="0.25">
      <c r="A910" s="92">
        <f t="shared" si="48"/>
        <v>27</v>
      </c>
      <c r="B910" s="46" t="s">
        <v>1159</v>
      </c>
      <c r="C910" s="30">
        <v>2318.1999999999998</v>
      </c>
      <c r="D910" s="30"/>
      <c r="E910" s="30"/>
      <c r="F910" s="46">
        <f t="shared" si="47"/>
        <v>2318.1999999999998</v>
      </c>
      <c r="G910" s="46">
        <v>463.6</v>
      </c>
      <c r="H910" s="46">
        <v>7.4999999999999997E-2</v>
      </c>
      <c r="I910" s="76">
        <f t="shared" si="46"/>
        <v>1.4998705892502807E-2</v>
      </c>
    </row>
    <row r="911" spans="1:9" x14ac:dyDescent="0.25">
      <c r="A911" s="92">
        <f t="shared" si="48"/>
        <v>28</v>
      </c>
      <c r="B911" s="46" t="s">
        <v>1160</v>
      </c>
      <c r="C911" s="30">
        <v>19972.8</v>
      </c>
      <c r="D911" s="30">
        <v>200.6</v>
      </c>
      <c r="E911" s="30">
        <v>2292.4</v>
      </c>
      <c r="F911" s="46">
        <f t="shared" si="47"/>
        <v>22465.8</v>
      </c>
      <c r="G911" s="46">
        <v>1421</v>
      </c>
      <c r="H911" s="46">
        <v>7.4999999999999997E-2</v>
      </c>
      <c r="I911" s="76">
        <f t="shared" si="46"/>
        <v>4.7438773602542532E-3</v>
      </c>
    </row>
    <row r="912" spans="1:9" ht="13" x14ac:dyDescent="0.3">
      <c r="A912" s="92">
        <f t="shared" si="48"/>
        <v>29</v>
      </c>
      <c r="B912" s="28" t="s">
        <v>1161</v>
      </c>
      <c r="C912" s="32">
        <v>4510.8999999999996</v>
      </c>
      <c r="D912" s="30"/>
      <c r="E912" s="30"/>
      <c r="F912" s="46">
        <f t="shared" si="47"/>
        <v>4510.8999999999996</v>
      </c>
      <c r="G912" s="46">
        <v>957.3</v>
      </c>
      <c r="H912" s="46">
        <v>7.4999999999999997E-2</v>
      </c>
      <c r="I912" s="76">
        <f t="shared" si="46"/>
        <v>1.5916446828792483E-2</v>
      </c>
    </row>
    <row r="913" spans="1:9" x14ac:dyDescent="0.25">
      <c r="A913" s="92">
        <f t="shared" si="48"/>
        <v>30</v>
      </c>
      <c r="B913" s="46" t="s">
        <v>1162</v>
      </c>
      <c r="C913" s="30">
        <v>3364.6</v>
      </c>
      <c r="D913" s="30">
        <v>242</v>
      </c>
      <c r="E913" s="30">
        <v>228.7</v>
      </c>
      <c r="F913" s="46">
        <f t="shared" si="47"/>
        <v>3835.2999999999997</v>
      </c>
      <c r="G913" s="46">
        <v>673</v>
      </c>
      <c r="H913" s="46">
        <v>7.4999999999999997E-2</v>
      </c>
      <c r="I913" s="76">
        <f t="shared" si="46"/>
        <v>1.3160639324172817E-2</v>
      </c>
    </row>
    <row r="914" spans="1:9" x14ac:dyDescent="0.25">
      <c r="A914" s="92">
        <f t="shared" si="48"/>
        <v>31</v>
      </c>
      <c r="B914" s="46" t="s">
        <v>1163</v>
      </c>
      <c r="C914" s="30">
        <v>3738.09</v>
      </c>
      <c r="D914" s="30"/>
      <c r="E914" s="30">
        <v>73</v>
      </c>
      <c r="F914" s="46">
        <f t="shared" si="47"/>
        <v>3811.09</v>
      </c>
      <c r="G914" s="46">
        <v>674</v>
      </c>
      <c r="H914" s="46">
        <v>7.4999999999999997E-2</v>
      </c>
      <c r="I914" s="76">
        <f t="shared" si="46"/>
        <v>1.3263921870121145E-2</v>
      </c>
    </row>
    <row r="915" spans="1:9" x14ac:dyDescent="0.25">
      <c r="A915" s="92">
        <f t="shared" si="48"/>
        <v>32</v>
      </c>
      <c r="B915" s="46" t="s">
        <v>1164</v>
      </c>
      <c r="C915" s="30">
        <v>4404.33</v>
      </c>
      <c r="D915" s="30"/>
      <c r="E915" s="30"/>
      <c r="F915" s="46">
        <f t="shared" si="47"/>
        <v>4404.33</v>
      </c>
      <c r="G915" s="46">
        <v>495.8</v>
      </c>
      <c r="H915" s="46">
        <v>7.4999999999999997E-2</v>
      </c>
      <c r="I915" s="76">
        <f t="shared" si="46"/>
        <v>8.4428278534987161E-3</v>
      </c>
    </row>
    <row r="916" spans="1:9" ht="13" x14ac:dyDescent="0.3">
      <c r="A916" s="92">
        <f t="shared" si="48"/>
        <v>33</v>
      </c>
      <c r="B916" s="28" t="s">
        <v>1165</v>
      </c>
      <c r="C916" s="30">
        <v>2676.4</v>
      </c>
      <c r="D916" s="30"/>
      <c r="E916" s="30"/>
      <c r="F916" s="46">
        <f t="shared" si="47"/>
        <v>2676.4</v>
      </c>
      <c r="G916" s="46">
        <v>535</v>
      </c>
      <c r="H916" s="46">
        <v>7.4999999999999997E-2</v>
      </c>
      <c r="I916" s="76">
        <f t="shared" si="46"/>
        <v>1.4992153639216858E-2</v>
      </c>
    </row>
    <row r="917" spans="1:9" x14ac:dyDescent="0.25">
      <c r="A917" s="92">
        <f t="shared" si="48"/>
        <v>34</v>
      </c>
      <c r="B917" s="46" t="s">
        <v>1166</v>
      </c>
      <c r="C917" s="30">
        <v>1241.5999999999999</v>
      </c>
      <c r="D917" s="30"/>
      <c r="E917" s="30"/>
      <c r="F917" s="46">
        <f t="shared" si="47"/>
        <v>1241.5999999999999</v>
      </c>
      <c r="G917" s="46">
        <v>162</v>
      </c>
      <c r="H917" s="46">
        <v>7.4999999999999997E-2</v>
      </c>
      <c r="I917" s="76">
        <f t="shared" si="46"/>
        <v>9.7857603092783522E-3</v>
      </c>
    </row>
    <row r="918" spans="1:9" x14ac:dyDescent="0.25">
      <c r="A918" s="92">
        <f t="shared" si="48"/>
        <v>35</v>
      </c>
      <c r="B918" s="46" t="s">
        <v>54</v>
      </c>
      <c r="C918" s="30">
        <v>7600.7</v>
      </c>
      <c r="D918" s="30"/>
      <c r="E918" s="30">
        <v>75.599999999999994</v>
      </c>
      <c r="F918" s="46">
        <f t="shared" si="47"/>
        <v>7676.3</v>
      </c>
      <c r="G918" s="46">
        <v>842</v>
      </c>
      <c r="H918" s="46">
        <v>7.4999999999999997E-2</v>
      </c>
      <c r="I918" s="76">
        <f t="shared" si="46"/>
        <v>8.2266195953779805E-3</v>
      </c>
    </row>
    <row r="919" spans="1:9" x14ac:dyDescent="0.25">
      <c r="A919" s="92">
        <f t="shared" si="48"/>
        <v>36</v>
      </c>
      <c r="B919" s="46" t="s">
        <v>1167</v>
      </c>
      <c r="C919" s="30">
        <v>9475.4500000000007</v>
      </c>
      <c r="D919" s="30"/>
      <c r="E919" s="30"/>
      <c r="F919" s="46">
        <f t="shared" si="47"/>
        <v>9475.4500000000007</v>
      </c>
      <c r="G919" s="46">
        <v>726</v>
      </c>
      <c r="H919" s="46">
        <v>7.4999999999999997E-2</v>
      </c>
      <c r="I919" s="76">
        <f t="shared" si="46"/>
        <v>5.7464289294967509E-3</v>
      </c>
    </row>
    <row r="920" spans="1:9" x14ac:dyDescent="0.25">
      <c r="A920" s="92">
        <f t="shared" si="48"/>
        <v>37</v>
      </c>
      <c r="B920" s="46" t="s">
        <v>1168</v>
      </c>
      <c r="C920" s="30">
        <v>4310.78</v>
      </c>
      <c r="D920" s="30"/>
      <c r="E920" s="30">
        <v>310.10000000000002</v>
      </c>
      <c r="F920" s="46">
        <f t="shared" si="47"/>
        <v>4620.88</v>
      </c>
      <c r="G920" s="46">
        <v>363</v>
      </c>
      <c r="H920" s="46">
        <v>7.4999999999999997E-2</v>
      </c>
      <c r="I920" s="76">
        <f t="shared" si="46"/>
        <v>5.8917349076366404E-3</v>
      </c>
    </row>
    <row r="921" spans="1:9" x14ac:dyDescent="0.25">
      <c r="A921" s="92">
        <f t="shared" si="48"/>
        <v>38</v>
      </c>
      <c r="B921" s="46" t="s">
        <v>1169</v>
      </c>
      <c r="C921" s="30">
        <v>6507.98</v>
      </c>
      <c r="D921" s="30">
        <v>48.6</v>
      </c>
      <c r="E921" s="30"/>
      <c r="F921" s="46">
        <f t="shared" si="47"/>
        <v>6556.58</v>
      </c>
      <c r="G921" s="46">
        <v>723</v>
      </c>
      <c r="H921" s="46">
        <v>7.4999999999999997E-2</v>
      </c>
      <c r="I921" s="76">
        <f t="shared" si="46"/>
        <v>8.2703177571233789E-3</v>
      </c>
    </row>
    <row r="922" spans="1:9" x14ac:dyDescent="0.25">
      <c r="A922" s="92">
        <f t="shared" si="48"/>
        <v>39</v>
      </c>
      <c r="B922" s="46" t="s">
        <v>1170</v>
      </c>
      <c r="C922" s="30">
        <v>374.3</v>
      </c>
      <c r="D922" s="30"/>
      <c r="E922" s="30"/>
      <c r="F922" s="46">
        <f t="shared" si="47"/>
        <v>374.3</v>
      </c>
      <c r="G922" s="46">
        <v>0</v>
      </c>
      <c r="H922" s="46">
        <v>7.4999999999999997E-2</v>
      </c>
      <c r="I922" s="76">
        <f t="shared" si="46"/>
        <v>0</v>
      </c>
    </row>
    <row r="923" spans="1:9" x14ac:dyDescent="0.25">
      <c r="A923" s="92">
        <f t="shared" si="48"/>
        <v>40</v>
      </c>
      <c r="B923" s="46" t="s">
        <v>1171</v>
      </c>
      <c r="C923" s="30">
        <v>376.1</v>
      </c>
      <c r="D923" s="30"/>
      <c r="E923" s="30"/>
      <c r="F923" s="46">
        <f t="shared" si="47"/>
        <v>376.1</v>
      </c>
      <c r="G923" s="46">
        <v>0</v>
      </c>
      <c r="H923" s="46">
        <v>7.4999999999999997E-2</v>
      </c>
      <c r="I923" s="76">
        <f t="shared" si="46"/>
        <v>0</v>
      </c>
    </row>
    <row r="924" spans="1:9" x14ac:dyDescent="0.25">
      <c r="A924" s="92">
        <f t="shared" si="48"/>
        <v>41</v>
      </c>
      <c r="B924" s="46" t="s">
        <v>1172</v>
      </c>
      <c r="C924" s="30">
        <v>382.3</v>
      </c>
      <c r="D924" s="30"/>
      <c r="E924" s="30"/>
      <c r="F924" s="46">
        <f t="shared" si="47"/>
        <v>382.3</v>
      </c>
      <c r="G924" s="46">
        <v>0</v>
      </c>
      <c r="H924" s="46">
        <v>7.4999999999999997E-2</v>
      </c>
      <c r="I924" s="76">
        <f t="shared" si="46"/>
        <v>0</v>
      </c>
    </row>
    <row r="925" spans="1:9" x14ac:dyDescent="0.25">
      <c r="A925" s="92">
        <f t="shared" si="48"/>
        <v>42</v>
      </c>
      <c r="B925" s="46" t="s">
        <v>1173</v>
      </c>
      <c r="C925" s="30">
        <v>411</v>
      </c>
      <c r="D925" s="30"/>
      <c r="E925" s="30"/>
      <c r="F925" s="46">
        <f t="shared" si="47"/>
        <v>411</v>
      </c>
      <c r="G925" s="46">
        <v>0</v>
      </c>
      <c r="H925" s="46">
        <v>7.4999999999999997E-2</v>
      </c>
      <c r="I925" s="76">
        <f t="shared" si="46"/>
        <v>0</v>
      </c>
    </row>
    <row r="926" spans="1:9" x14ac:dyDescent="0.25">
      <c r="A926" s="92">
        <f t="shared" si="48"/>
        <v>43</v>
      </c>
      <c r="B926" s="46" t="s">
        <v>1174</v>
      </c>
      <c r="C926" s="30">
        <v>388.9</v>
      </c>
      <c r="D926" s="30"/>
      <c r="E926" s="30"/>
      <c r="F926" s="46">
        <f t="shared" si="47"/>
        <v>388.9</v>
      </c>
      <c r="G926" s="46">
        <v>0</v>
      </c>
      <c r="H926" s="46">
        <v>7.4999999999999997E-2</v>
      </c>
      <c r="I926" s="76">
        <f t="shared" si="46"/>
        <v>0</v>
      </c>
    </row>
    <row r="927" spans="1:9" x14ac:dyDescent="0.25">
      <c r="A927" s="92">
        <f t="shared" si="48"/>
        <v>44</v>
      </c>
      <c r="B927" s="46" t="s">
        <v>1175</v>
      </c>
      <c r="C927" s="30">
        <v>364.6</v>
      </c>
      <c r="D927" s="30"/>
      <c r="E927" s="30"/>
      <c r="F927" s="46">
        <f t="shared" si="47"/>
        <v>364.6</v>
      </c>
      <c r="G927" s="46">
        <v>0</v>
      </c>
      <c r="H927" s="46">
        <v>7.4999999999999997E-2</v>
      </c>
      <c r="I927" s="76">
        <f t="shared" si="46"/>
        <v>0</v>
      </c>
    </row>
    <row r="928" spans="1:9" x14ac:dyDescent="0.25">
      <c r="A928" s="92">
        <f t="shared" si="48"/>
        <v>45</v>
      </c>
      <c r="B928" s="46" t="s">
        <v>1176</v>
      </c>
      <c r="C928" s="30">
        <v>133.5</v>
      </c>
      <c r="D928" s="30"/>
      <c r="E928" s="30"/>
      <c r="F928" s="46">
        <f t="shared" si="47"/>
        <v>133.5</v>
      </c>
      <c r="G928" s="46">
        <v>0</v>
      </c>
      <c r="H928" s="46">
        <v>7.4999999999999997E-2</v>
      </c>
      <c r="I928" s="76">
        <f t="shared" si="46"/>
        <v>0</v>
      </c>
    </row>
    <row r="929" spans="1:9" x14ac:dyDescent="0.25">
      <c r="A929" s="92">
        <f t="shared" si="48"/>
        <v>46</v>
      </c>
      <c r="B929" s="46" t="s">
        <v>1177</v>
      </c>
      <c r="C929" s="30">
        <v>9198.7099999999991</v>
      </c>
      <c r="D929" s="30"/>
      <c r="E929" s="30"/>
      <c r="F929" s="46">
        <f t="shared" si="47"/>
        <v>9198.7099999999991</v>
      </c>
      <c r="G929" s="46">
        <v>424</v>
      </c>
      <c r="H929" s="46">
        <v>7.4999999999999997E-2</v>
      </c>
      <c r="I929" s="76">
        <f t="shared" si="46"/>
        <v>3.457006471559599E-3</v>
      </c>
    </row>
    <row r="930" spans="1:9" x14ac:dyDescent="0.25">
      <c r="A930" s="92">
        <f t="shared" si="48"/>
        <v>47</v>
      </c>
      <c r="B930" s="46" t="s">
        <v>1188</v>
      </c>
      <c r="C930" s="30">
        <v>3168.96</v>
      </c>
      <c r="D930" s="30"/>
      <c r="E930" s="30"/>
      <c r="F930" s="46">
        <f t="shared" si="47"/>
        <v>3168.96</v>
      </c>
      <c r="G930" s="46">
        <v>491</v>
      </c>
      <c r="H930" s="46">
        <v>7.4999999999999997E-2</v>
      </c>
      <c r="I930" s="76">
        <f t="shared" si="46"/>
        <v>1.1620531657073612E-2</v>
      </c>
    </row>
    <row r="931" spans="1:9" x14ac:dyDescent="0.25">
      <c r="A931" s="92">
        <f t="shared" si="48"/>
        <v>48</v>
      </c>
      <c r="B931" s="46" t="s">
        <v>1189</v>
      </c>
      <c r="C931" s="30">
        <v>4196.6499999999996</v>
      </c>
      <c r="D931" s="30"/>
      <c r="E931" s="30">
        <v>69.099999999999994</v>
      </c>
      <c r="F931" s="46">
        <f t="shared" si="47"/>
        <v>4265.75</v>
      </c>
      <c r="G931" s="46">
        <v>366</v>
      </c>
      <c r="H931" s="46">
        <v>7.4999999999999997E-2</v>
      </c>
      <c r="I931" s="76">
        <f t="shared" si="46"/>
        <v>6.4349762644318118E-3</v>
      </c>
    </row>
    <row r="932" spans="1:9" ht="13" x14ac:dyDescent="0.3">
      <c r="A932" s="92">
        <f t="shared" si="48"/>
        <v>49</v>
      </c>
      <c r="B932" s="28" t="s">
        <v>1190</v>
      </c>
      <c r="C932" s="30">
        <v>8277.0499999999993</v>
      </c>
      <c r="D932" s="30"/>
      <c r="E932" s="30"/>
      <c r="F932" s="46">
        <f t="shared" si="47"/>
        <v>8277.0499999999993</v>
      </c>
      <c r="G932" s="46">
        <v>220.8</v>
      </c>
      <c r="H932" s="46">
        <v>7.4999999999999997E-2</v>
      </c>
      <c r="I932" s="76">
        <f t="shared" si="46"/>
        <v>2.0007128143481072E-3</v>
      </c>
    </row>
    <row r="933" spans="1:9" ht="13" x14ac:dyDescent="0.3">
      <c r="A933" s="92">
        <f t="shared" si="48"/>
        <v>50</v>
      </c>
      <c r="B933" s="28" t="s">
        <v>1191</v>
      </c>
      <c r="C933" s="30">
        <v>1475.3</v>
      </c>
      <c r="D933" s="30"/>
      <c r="E933" s="30"/>
      <c r="F933" s="46">
        <f t="shared" si="47"/>
        <v>1475.3</v>
      </c>
      <c r="G933" s="46">
        <v>115</v>
      </c>
      <c r="H933" s="46">
        <v>7.4999999999999997E-2</v>
      </c>
      <c r="I933" s="76">
        <f t="shared" si="46"/>
        <v>5.8462685555480242E-3</v>
      </c>
    </row>
    <row r="934" spans="1:9" x14ac:dyDescent="0.25">
      <c r="A934" s="92">
        <f t="shared" si="48"/>
        <v>51</v>
      </c>
      <c r="B934" s="46" t="s">
        <v>1192</v>
      </c>
      <c r="C934" s="30">
        <v>1459.86</v>
      </c>
      <c r="D934" s="30"/>
      <c r="E934" s="30"/>
      <c r="F934" s="46">
        <f t="shared" si="47"/>
        <v>1459.86</v>
      </c>
      <c r="G934" s="46">
        <v>112</v>
      </c>
      <c r="H934" s="46">
        <v>7.4999999999999997E-2</v>
      </c>
      <c r="I934" s="76">
        <f t="shared" si="46"/>
        <v>5.753976408696725E-3</v>
      </c>
    </row>
    <row r="935" spans="1:9" x14ac:dyDescent="0.25">
      <c r="A935" s="92">
        <f t="shared" si="48"/>
        <v>52</v>
      </c>
      <c r="B935" s="46" t="s">
        <v>1193</v>
      </c>
      <c r="C935" s="30">
        <v>411.3</v>
      </c>
      <c r="D935" s="30"/>
      <c r="E935" s="30"/>
      <c r="F935" s="46">
        <f t="shared" si="47"/>
        <v>411.3</v>
      </c>
      <c r="G935" s="46">
        <v>0</v>
      </c>
      <c r="H935" s="46">
        <v>0</v>
      </c>
      <c r="I935" s="76">
        <f t="shared" si="46"/>
        <v>0</v>
      </c>
    </row>
    <row r="936" spans="1:9" x14ac:dyDescent="0.25">
      <c r="A936" s="92">
        <f t="shared" si="48"/>
        <v>53</v>
      </c>
      <c r="B936" s="46" t="s">
        <v>1194</v>
      </c>
      <c r="C936" s="30">
        <v>402.8</v>
      </c>
      <c r="D936" s="30"/>
      <c r="E936" s="30"/>
      <c r="F936" s="46">
        <f t="shared" si="47"/>
        <v>402.8</v>
      </c>
      <c r="G936" s="46">
        <v>0</v>
      </c>
      <c r="H936" s="46">
        <v>0</v>
      </c>
      <c r="I936" s="76">
        <f t="shared" si="46"/>
        <v>0</v>
      </c>
    </row>
    <row r="937" spans="1:9" x14ac:dyDescent="0.25">
      <c r="A937" s="92">
        <f t="shared" si="48"/>
        <v>54</v>
      </c>
      <c r="B937" s="46" t="s">
        <v>1195</v>
      </c>
      <c r="C937" s="30">
        <v>142.9</v>
      </c>
      <c r="D937" s="30"/>
      <c r="E937" s="30"/>
      <c r="F937" s="46">
        <f t="shared" si="47"/>
        <v>142.9</v>
      </c>
      <c r="G937" s="46">
        <v>0</v>
      </c>
      <c r="H937" s="46">
        <v>7.4999999999999997E-2</v>
      </c>
      <c r="I937" s="76">
        <f t="shared" si="46"/>
        <v>0</v>
      </c>
    </row>
    <row r="938" spans="1:9" x14ac:dyDescent="0.25">
      <c r="A938" s="92">
        <f t="shared" si="48"/>
        <v>55</v>
      </c>
      <c r="B938" s="46" t="s">
        <v>1196</v>
      </c>
      <c r="C938" s="30">
        <v>776.7</v>
      </c>
      <c r="D938" s="30"/>
      <c r="E938" s="30"/>
      <c r="F938" s="46">
        <f t="shared" si="47"/>
        <v>776.7</v>
      </c>
      <c r="G938" s="46">
        <v>41.8</v>
      </c>
      <c r="H938" s="46">
        <v>7.4999999999999997E-2</v>
      </c>
      <c r="I938" s="76">
        <f t="shared" si="46"/>
        <v>4.0363074546156813E-3</v>
      </c>
    </row>
    <row r="939" spans="1:9" x14ac:dyDescent="0.25">
      <c r="A939" s="92">
        <f t="shared" si="48"/>
        <v>56</v>
      </c>
      <c r="B939" s="46" t="s">
        <v>1197</v>
      </c>
      <c r="C939" s="30">
        <v>159.5</v>
      </c>
      <c r="D939" s="30"/>
      <c r="E939" s="30"/>
      <c r="F939" s="46">
        <f t="shared" si="47"/>
        <v>159.5</v>
      </c>
      <c r="G939" s="46">
        <v>0</v>
      </c>
      <c r="H939" s="46">
        <v>7.4999999999999997E-2</v>
      </c>
      <c r="I939" s="76">
        <f t="shared" si="46"/>
        <v>0</v>
      </c>
    </row>
    <row r="940" spans="1:9" x14ac:dyDescent="0.25">
      <c r="A940" s="92">
        <f t="shared" si="48"/>
        <v>57</v>
      </c>
      <c r="B940" s="46" t="s">
        <v>1198</v>
      </c>
      <c r="C940" s="30">
        <v>8044.64</v>
      </c>
      <c r="D940" s="30"/>
      <c r="E940" s="30"/>
      <c r="F940" s="46">
        <f t="shared" si="47"/>
        <v>8044.64</v>
      </c>
      <c r="G940" s="46">
        <v>1470</v>
      </c>
      <c r="H940" s="46">
        <v>7.4999999999999997E-2</v>
      </c>
      <c r="I940" s="76">
        <f t="shared" si="46"/>
        <v>1.3704777342429244E-2</v>
      </c>
    </row>
    <row r="941" spans="1:9" x14ac:dyDescent="0.25">
      <c r="A941" s="92">
        <f t="shared" si="48"/>
        <v>58</v>
      </c>
      <c r="B941" s="46" t="s">
        <v>1199</v>
      </c>
      <c r="C941" s="30">
        <v>3996.29</v>
      </c>
      <c r="D941" s="30"/>
      <c r="E941" s="30"/>
      <c r="F941" s="46">
        <f t="shared" si="47"/>
        <v>3996.29</v>
      </c>
      <c r="G941" s="46">
        <v>735</v>
      </c>
      <c r="H941" s="46">
        <v>7.4999999999999997E-2</v>
      </c>
      <c r="I941" s="76">
        <f t="shared" si="46"/>
        <v>1.3794043975787543E-2</v>
      </c>
    </row>
    <row r="942" spans="1:9" x14ac:dyDescent="0.25">
      <c r="A942" s="92">
        <f t="shared" si="48"/>
        <v>59</v>
      </c>
      <c r="B942" s="46" t="s">
        <v>1200</v>
      </c>
      <c r="C942" s="30">
        <v>69.53</v>
      </c>
      <c r="D942" s="30"/>
      <c r="E942" s="30"/>
      <c r="F942" s="46">
        <f t="shared" si="47"/>
        <v>69.53</v>
      </c>
      <c r="G942" s="46">
        <v>0</v>
      </c>
      <c r="H942" s="46">
        <v>7.4999999999999997E-2</v>
      </c>
      <c r="I942" s="76">
        <f t="shared" si="46"/>
        <v>0</v>
      </c>
    </row>
    <row r="943" spans="1:9" x14ac:dyDescent="0.25">
      <c r="A943" s="92">
        <f t="shared" si="48"/>
        <v>60</v>
      </c>
      <c r="B943" s="46" t="s">
        <v>1201</v>
      </c>
      <c r="C943" s="30">
        <v>3450.5</v>
      </c>
      <c r="D943" s="30"/>
      <c r="E943" s="30"/>
      <c r="F943" s="46">
        <f t="shared" si="47"/>
        <v>3450.5</v>
      </c>
      <c r="G943" s="46">
        <v>690.1</v>
      </c>
      <c r="H943" s="46">
        <v>7.4999999999999997E-2</v>
      </c>
      <c r="I943" s="76">
        <f t="shared" ref="I943:I948" si="49">(G943*H943)/F943</f>
        <v>1.4999999999999999E-2</v>
      </c>
    </row>
    <row r="944" spans="1:9" x14ac:dyDescent="0.25">
      <c r="A944" s="92">
        <f t="shared" si="48"/>
        <v>61</v>
      </c>
      <c r="B944" s="46" t="s">
        <v>1202</v>
      </c>
      <c r="C944" s="30">
        <v>46</v>
      </c>
      <c r="D944" s="30"/>
      <c r="E944" s="30"/>
      <c r="F944" s="46">
        <f t="shared" si="47"/>
        <v>46</v>
      </c>
      <c r="G944" s="46">
        <v>0</v>
      </c>
      <c r="H944" s="46">
        <v>7.4999999999999997E-2</v>
      </c>
      <c r="I944" s="76">
        <f t="shared" si="49"/>
        <v>0</v>
      </c>
    </row>
    <row r="945" spans="1:9" x14ac:dyDescent="0.25">
      <c r="A945" s="92">
        <f t="shared" si="48"/>
        <v>62</v>
      </c>
      <c r="B945" s="46" t="s">
        <v>1244</v>
      </c>
      <c r="C945" s="30">
        <v>3217.4</v>
      </c>
      <c r="D945" s="30"/>
      <c r="E945" s="30"/>
      <c r="F945" s="46">
        <f>C945+D945+E945</f>
        <v>3217.4</v>
      </c>
      <c r="G945" s="46">
        <v>742</v>
      </c>
      <c r="H945" s="46">
        <v>7.4999999999999997E-2</v>
      </c>
      <c r="I945" s="76">
        <f t="shared" si="49"/>
        <v>1.7296574874121961E-2</v>
      </c>
    </row>
    <row r="946" spans="1:9" x14ac:dyDescent="0.25">
      <c r="A946" s="92">
        <f t="shared" si="48"/>
        <v>63</v>
      </c>
      <c r="B946" s="46" t="s">
        <v>1245</v>
      </c>
      <c r="C946" s="30">
        <v>3196.1</v>
      </c>
      <c r="D946" s="30"/>
      <c r="E946" s="30"/>
      <c r="F946" s="46">
        <f>C946+D946+E946</f>
        <v>3196.1</v>
      </c>
      <c r="G946" s="46">
        <v>742.2</v>
      </c>
      <c r="H946" s="46">
        <v>7.4999999999999997E-2</v>
      </c>
      <c r="I946" s="76">
        <f t="shared" si="49"/>
        <v>1.7416538906792654E-2</v>
      </c>
    </row>
    <row r="947" spans="1:9" x14ac:dyDescent="0.25">
      <c r="A947" s="92">
        <f t="shared" si="48"/>
        <v>64</v>
      </c>
      <c r="B947" s="46" t="s">
        <v>1246</v>
      </c>
      <c r="C947" s="30">
        <v>1632.1</v>
      </c>
      <c r="D947" s="30"/>
      <c r="E947" s="30"/>
      <c r="F947" s="46">
        <f>C947+D947+E947</f>
        <v>1632.1</v>
      </c>
      <c r="G947" s="46">
        <v>37.799999999999997</v>
      </c>
      <c r="H947" s="46">
        <v>7.4999999999999997E-2</v>
      </c>
      <c r="I947" s="76">
        <f t="shared" si="49"/>
        <v>1.7370259175295629E-3</v>
      </c>
    </row>
    <row r="948" spans="1:9" x14ac:dyDescent="0.25">
      <c r="A948" s="92">
        <f t="shared" si="48"/>
        <v>65</v>
      </c>
      <c r="B948" s="46" t="s">
        <v>572</v>
      </c>
      <c r="C948" s="94">
        <v>3084.1</v>
      </c>
      <c r="D948" s="48"/>
      <c r="E948" s="48">
        <v>109.7</v>
      </c>
      <c r="F948" s="46">
        <f>C948+D948+E948</f>
        <v>3193.7999999999997</v>
      </c>
      <c r="G948" s="46">
        <v>808.1</v>
      </c>
      <c r="H948" s="46">
        <v>7.4999999999999997E-2</v>
      </c>
      <c r="I948" s="76">
        <f t="shared" si="49"/>
        <v>1.8976610933684013E-2</v>
      </c>
    </row>
    <row r="949" spans="1:9" ht="13" x14ac:dyDescent="0.3">
      <c r="A949" s="92"/>
      <c r="B949" s="46" t="s">
        <v>1203</v>
      </c>
      <c r="C949" s="53">
        <f>SUM(C884:C948)</f>
        <v>179704.92999999996</v>
      </c>
      <c r="D949" s="53">
        <f t="shared" ref="D949:G949" si="50">SUM(D884:D948)</f>
        <v>939.9</v>
      </c>
      <c r="E949" s="53">
        <f t="shared" si="50"/>
        <v>3844.0999999999995</v>
      </c>
      <c r="F949" s="53">
        <f t="shared" si="50"/>
        <v>184488.92999999996</v>
      </c>
      <c r="G949" s="53">
        <f t="shared" si="50"/>
        <v>22667.499999999993</v>
      </c>
      <c r="H949" s="46">
        <v>7.4999999999999997E-2</v>
      </c>
      <c r="I949" s="76">
        <f>(G949*H949)/F949</f>
        <v>9.2149837933365418E-3</v>
      </c>
    </row>
    <row r="950" spans="1:9" x14ac:dyDescent="0.25">
      <c r="A950" s="528" t="s">
        <v>1876</v>
      </c>
      <c r="B950" s="528"/>
      <c r="C950" s="528"/>
      <c r="D950" s="528"/>
      <c r="E950" s="528"/>
      <c r="F950" s="528"/>
      <c r="G950" s="528"/>
      <c r="H950" s="528"/>
      <c r="I950" s="528"/>
    </row>
    <row r="951" spans="1:9" x14ac:dyDescent="0.25">
      <c r="A951" s="64">
        <v>1</v>
      </c>
      <c r="B951" s="46" t="s">
        <v>1205</v>
      </c>
      <c r="C951" s="46">
        <v>653.70000000000005</v>
      </c>
      <c r="D951" s="46">
        <v>37.5</v>
      </c>
      <c r="E951" s="46">
        <v>147.30000000000001</v>
      </c>
      <c r="F951" s="46">
        <f t="shared" ref="F951:F1013" si="51">C951+D951+E951</f>
        <v>838.5</v>
      </c>
      <c r="G951" s="46">
        <v>32</v>
      </c>
      <c r="H951" s="46">
        <v>7.4999999999999997E-2</v>
      </c>
      <c r="I951" s="93">
        <f t="shared" ref="I951:I1013" si="52">(G951*H951)/F951</f>
        <v>2.8622540250447226E-3</v>
      </c>
    </row>
    <row r="952" spans="1:9" x14ac:dyDescent="0.25">
      <c r="A952" s="65">
        <f>A951+1</f>
        <v>2</v>
      </c>
      <c r="B952" s="46" t="s">
        <v>1206</v>
      </c>
      <c r="C952" s="46">
        <v>244</v>
      </c>
      <c r="D952" s="46"/>
      <c r="E952" s="46"/>
      <c r="F952" s="46">
        <f t="shared" si="51"/>
        <v>244</v>
      </c>
      <c r="G952" s="46">
        <v>15</v>
      </c>
      <c r="H952" s="46">
        <v>7.4999999999999997E-2</v>
      </c>
      <c r="I952" s="93">
        <f t="shared" si="52"/>
        <v>4.6106557377049179E-3</v>
      </c>
    </row>
    <row r="953" spans="1:9" x14ac:dyDescent="0.25">
      <c r="A953" s="65">
        <f t="shared" ref="A953:A1015" si="53">A952+1</f>
        <v>3</v>
      </c>
      <c r="B953" s="46" t="s">
        <v>1207</v>
      </c>
      <c r="C953" s="46">
        <v>279.89999999999998</v>
      </c>
      <c r="D953" s="46"/>
      <c r="E953" s="46"/>
      <c r="F953" s="46">
        <f t="shared" si="51"/>
        <v>279.89999999999998</v>
      </c>
      <c r="G953" s="46">
        <v>10</v>
      </c>
      <c r="H953" s="46">
        <v>7.4999999999999997E-2</v>
      </c>
      <c r="I953" s="93">
        <f t="shared" si="52"/>
        <v>2.6795284030010722E-3</v>
      </c>
    </row>
    <row r="954" spans="1:9" x14ac:dyDescent="0.25">
      <c r="A954" s="65">
        <f t="shared" si="53"/>
        <v>4</v>
      </c>
      <c r="B954" s="46" t="s">
        <v>1208</v>
      </c>
      <c r="C954" s="46">
        <v>107.3</v>
      </c>
      <c r="D954" s="46"/>
      <c r="E954" s="46"/>
      <c r="F954" s="46">
        <f t="shared" si="51"/>
        <v>107.3</v>
      </c>
      <c r="G954" s="46">
        <v>15</v>
      </c>
      <c r="H954" s="46">
        <v>7.4999999999999997E-2</v>
      </c>
      <c r="I954" s="93">
        <f t="shared" si="52"/>
        <v>1.0484622553588072E-2</v>
      </c>
    </row>
    <row r="955" spans="1:9" x14ac:dyDescent="0.25">
      <c r="A955" s="65">
        <f t="shared" si="53"/>
        <v>5</v>
      </c>
      <c r="B955" s="46" t="s">
        <v>1210</v>
      </c>
      <c r="C955" s="46">
        <v>149.30000000000001</v>
      </c>
      <c r="D955" s="46"/>
      <c r="E955" s="46"/>
      <c r="F955" s="46">
        <f t="shared" si="51"/>
        <v>149.30000000000001</v>
      </c>
      <c r="G955" s="46">
        <v>15</v>
      </c>
      <c r="H955" s="46">
        <v>7.4999999999999997E-2</v>
      </c>
      <c r="I955" s="93">
        <f t="shared" si="52"/>
        <v>7.5351640991292695E-3</v>
      </c>
    </row>
    <row r="956" spans="1:9" x14ac:dyDescent="0.25">
      <c r="A956" s="65">
        <f t="shared" si="53"/>
        <v>6</v>
      </c>
      <c r="B956" s="46" t="s">
        <v>1211</v>
      </c>
      <c r="C956" s="46">
        <v>111.1</v>
      </c>
      <c r="D956" s="46">
        <v>25.8</v>
      </c>
      <c r="E956" s="46"/>
      <c r="F956" s="46">
        <f t="shared" si="51"/>
        <v>136.9</v>
      </c>
      <c r="G956" s="46">
        <v>15</v>
      </c>
      <c r="H956" s="46">
        <v>7.4999999999999997E-2</v>
      </c>
      <c r="I956" s="93">
        <f t="shared" si="52"/>
        <v>8.2176771365960553E-3</v>
      </c>
    </row>
    <row r="957" spans="1:9" x14ac:dyDescent="0.25">
      <c r="A957" s="65">
        <f t="shared" si="53"/>
        <v>7</v>
      </c>
      <c r="B957" s="46" t="s">
        <v>1212</v>
      </c>
      <c r="C957" s="46">
        <v>131.5</v>
      </c>
      <c r="D957" s="46"/>
      <c r="E957" s="46"/>
      <c r="F957" s="46">
        <f t="shared" si="51"/>
        <v>131.5</v>
      </c>
      <c r="G957" s="46">
        <v>10</v>
      </c>
      <c r="H957" s="46">
        <v>7.4999999999999997E-2</v>
      </c>
      <c r="I957" s="93">
        <f t="shared" si="52"/>
        <v>5.7034220532319393E-3</v>
      </c>
    </row>
    <row r="958" spans="1:9" x14ac:dyDescent="0.25">
      <c r="A958" s="65">
        <f t="shared" si="53"/>
        <v>8</v>
      </c>
      <c r="B958" s="46" t="s">
        <v>1213</v>
      </c>
      <c r="C958" s="46">
        <v>164</v>
      </c>
      <c r="D958" s="46"/>
      <c r="E958" s="46"/>
      <c r="F958" s="46">
        <f t="shared" si="51"/>
        <v>164</v>
      </c>
      <c r="G958" s="46">
        <v>10</v>
      </c>
      <c r="H958" s="46">
        <v>7.4999999999999997E-2</v>
      </c>
      <c r="I958" s="93">
        <f t="shared" si="52"/>
        <v>4.5731707317073168E-3</v>
      </c>
    </row>
    <row r="959" spans="1:9" x14ac:dyDescent="0.25">
      <c r="A959" s="65">
        <f t="shared" si="53"/>
        <v>9</v>
      </c>
      <c r="B959" s="46" t="s">
        <v>1214</v>
      </c>
      <c r="C959" s="46">
        <v>183.5</v>
      </c>
      <c r="D959" s="46"/>
      <c r="E959" s="46"/>
      <c r="F959" s="46">
        <f t="shared" si="51"/>
        <v>183.5</v>
      </c>
      <c r="G959" s="46">
        <v>10</v>
      </c>
      <c r="H959" s="46">
        <v>7.4999999999999997E-2</v>
      </c>
      <c r="I959" s="93">
        <f t="shared" si="52"/>
        <v>4.0871934604904629E-3</v>
      </c>
    </row>
    <row r="960" spans="1:9" x14ac:dyDescent="0.25">
      <c r="A960" s="65">
        <f t="shared" si="53"/>
        <v>10</v>
      </c>
      <c r="B960" s="46" t="s">
        <v>1215</v>
      </c>
      <c r="C960" s="46">
        <v>4270.7</v>
      </c>
      <c r="D960" s="46"/>
      <c r="E960" s="46"/>
      <c r="F960" s="46">
        <f t="shared" si="51"/>
        <v>4270.7</v>
      </c>
      <c r="G960" s="46">
        <v>100</v>
      </c>
      <c r="H960" s="46">
        <v>7.4999999999999997E-2</v>
      </c>
      <c r="I960" s="93">
        <f t="shared" si="52"/>
        <v>1.7561523871964784E-3</v>
      </c>
    </row>
    <row r="961" spans="1:9" x14ac:dyDescent="0.25">
      <c r="A961" s="65">
        <f t="shared" si="53"/>
        <v>11</v>
      </c>
      <c r="B961" s="46" t="s">
        <v>1216</v>
      </c>
      <c r="C961" s="46">
        <v>2670.7</v>
      </c>
      <c r="D961" s="46"/>
      <c r="E961" s="46"/>
      <c r="F961" s="46">
        <f t="shared" si="51"/>
        <v>2670.7</v>
      </c>
      <c r="G961" s="46">
        <v>156</v>
      </c>
      <c r="H961" s="46">
        <v>7.4999999999999997E-2</v>
      </c>
      <c r="I961" s="93">
        <f t="shared" si="52"/>
        <v>4.3808739281836224E-3</v>
      </c>
    </row>
    <row r="962" spans="1:9" x14ac:dyDescent="0.25">
      <c r="A962" s="65">
        <f t="shared" si="53"/>
        <v>12</v>
      </c>
      <c r="B962" s="46" t="s">
        <v>1217</v>
      </c>
      <c r="C962" s="46">
        <v>463.7</v>
      </c>
      <c r="D962" s="46"/>
      <c r="E962" s="46">
        <v>121.1</v>
      </c>
      <c r="F962" s="46">
        <f t="shared" si="51"/>
        <v>584.79999999999995</v>
      </c>
      <c r="G962" s="46">
        <v>64</v>
      </c>
      <c r="H962" s="46">
        <v>7.4999999999999997E-2</v>
      </c>
      <c r="I962" s="93">
        <f t="shared" si="52"/>
        <v>8.2079343365253077E-3</v>
      </c>
    </row>
    <row r="963" spans="1:9" x14ac:dyDescent="0.25">
      <c r="A963" s="65">
        <f t="shared" si="53"/>
        <v>13</v>
      </c>
      <c r="B963" s="46" t="s">
        <v>1218</v>
      </c>
      <c r="C963" s="46">
        <v>892.4</v>
      </c>
      <c r="D963" s="46"/>
      <c r="E963" s="46"/>
      <c r="F963" s="46">
        <f t="shared" si="51"/>
        <v>892.4</v>
      </c>
      <c r="G963" s="46">
        <v>31</v>
      </c>
      <c r="H963" s="46">
        <v>7.4999999999999997E-2</v>
      </c>
      <c r="I963" s="93">
        <f t="shared" si="52"/>
        <v>2.6053339309726579E-3</v>
      </c>
    </row>
    <row r="964" spans="1:9" x14ac:dyDescent="0.25">
      <c r="A964" s="65">
        <f t="shared" si="53"/>
        <v>14</v>
      </c>
      <c r="B964" s="46" t="s">
        <v>1219</v>
      </c>
      <c r="C964" s="46">
        <v>481.8</v>
      </c>
      <c r="D964" s="46"/>
      <c r="E964" s="46">
        <v>50.8</v>
      </c>
      <c r="F964" s="46">
        <f t="shared" si="51"/>
        <v>532.6</v>
      </c>
      <c r="G964" s="46">
        <v>28</v>
      </c>
      <c r="H964" s="46">
        <v>7.4999999999999997E-2</v>
      </c>
      <c r="I964" s="93">
        <f t="shared" si="52"/>
        <v>3.9429215170859932E-3</v>
      </c>
    </row>
    <row r="965" spans="1:9" x14ac:dyDescent="0.25">
      <c r="A965" s="65">
        <f t="shared" si="53"/>
        <v>15</v>
      </c>
      <c r="B965" s="46" t="s">
        <v>1220</v>
      </c>
      <c r="C965" s="46">
        <v>340.1</v>
      </c>
      <c r="D965" s="46"/>
      <c r="E965" s="46"/>
      <c r="F965" s="46">
        <f t="shared" si="51"/>
        <v>340.1</v>
      </c>
      <c r="G965" s="46">
        <v>32</v>
      </c>
      <c r="H965" s="46">
        <v>7.4999999999999997E-2</v>
      </c>
      <c r="I965" s="93">
        <f t="shared" si="52"/>
        <v>7.0567480152896201E-3</v>
      </c>
    </row>
    <row r="966" spans="1:9" x14ac:dyDescent="0.25">
      <c r="A966" s="65">
        <f t="shared" si="53"/>
        <v>16</v>
      </c>
      <c r="B966" s="46" t="s">
        <v>1221</v>
      </c>
      <c r="C966" s="46">
        <v>449.9</v>
      </c>
      <c r="D966" s="46"/>
      <c r="E966" s="46">
        <v>99.3</v>
      </c>
      <c r="F966" s="46">
        <f t="shared" si="51"/>
        <v>549.19999999999993</v>
      </c>
      <c r="G966" s="46">
        <v>28</v>
      </c>
      <c r="H966" s="46">
        <v>7.4999999999999997E-2</v>
      </c>
      <c r="I966" s="93">
        <f t="shared" si="52"/>
        <v>3.8237436270939554E-3</v>
      </c>
    </row>
    <row r="967" spans="1:9" x14ac:dyDescent="0.25">
      <c r="A967" s="65">
        <f t="shared" si="53"/>
        <v>17</v>
      </c>
      <c r="B967" s="46" t="s">
        <v>1222</v>
      </c>
      <c r="C967" s="46">
        <v>855.5</v>
      </c>
      <c r="D967" s="46"/>
      <c r="E967" s="46">
        <v>188</v>
      </c>
      <c r="F967" s="46">
        <f t="shared" si="51"/>
        <v>1043.5</v>
      </c>
      <c r="G967" s="46">
        <v>43</v>
      </c>
      <c r="H967" s="46">
        <v>7.4999999999999997E-2</v>
      </c>
      <c r="I967" s="93">
        <f t="shared" si="52"/>
        <v>3.0905606133205558E-3</v>
      </c>
    </row>
    <row r="968" spans="1:9" x14ac:dyDescent="0.25">
      <c r="A968" s="65">
        <f t="shared" si="53"/>
        <v>18</v>
      </c>
      <c r="B968" s="46" t="s">
        <v>1223</v>
      </c>
      <c r="C968" s="46">
        <v>851.2</v>
      </c>
      <c r="D968" s="46"/>
      <c r="E968" s="46">
        <v>76.2</v>
      </c>
      <c r="F968" s="46">
        <f t="shared" si="51"/>
        <v>927.40000000000009</v>
      </c>
      <c r="G968" s="46">
        <v>41</v>
      </c>
      <c r="H968" s="46">
        <v>7.4999999999999997E-2</v>
      </c>
      <c r="I968" s="93">
        <f t="shared" si="52"/>
        <v>3.3157213715764495E-3</v>
      </c>
    </row>
    <row r="969" spans="1:9" x14ac:dyDescent="0.25">
      <c r="A969" s="65">
        <f t="shared" si="53"/>
        <v>19</v>
      </c>
      <c r="B969" s="46" t="s">
        <v>1224</v>
      </c>
      <c r="C969" s="46">
        <v>544.4</v>
      </c>
      <c r="D969" s="46">
        <v>105.8</v>
      </c>
      <c r="E969" s="46">
        <v>74</v>
      </c>
      <c r="F969" s="46">
        <f t="shared" si="51"/>
        <v>724.19999999999993</v>
      </c>
      <c r="G969" s="46">
        <v>43</v>
      </c>
      <c r="H969" s="46">
        <v>7.4999999999999997E-2</v>
      </c>
      <c r="I969" s="93">
        <f t="shared" si="52"/>
        <v>4.4531897265948639E-3</v>
      </c>
    </row>
    <row r="970" spans="1:9" x14ac:dyDescent="0.25">
      <c r="A970" s="65">
        <f t="shared" si="53"/>
        <v>20</v>
      </c>
      <c r="B970" s="46" t="s">
        <v>1225</v>
      </c>
      <c r="C970" s="46">
        <v>252.4</v>
      </c>
      <c r="D970" s="46">
        <v>53</v>
      </c>
      <c r="E970" s="46">
        <v>35.4</v>
      </c>
      <c r="F970" s="46">
        <f t="shared" si="51"/>
        <v>340.79999999999995</v>
      </c>
      <c r="G970" s="46">
        <v>45</v>
      </c>
      <c r="H970" s="46">
        <v>7.4999999999999997E-2</v>
      </c>
      <c r="I970" s="93">
        <f t="shared" si="52"/>
        <v>9.9031690140845077E-3</v>
      </c>
    </row>
    <row r="971" spans="1:9" x14ac:dyDescent="0.25">
      <c r="A971" s="65">
        <f t="shared" si="53"/>
        <v>21</v>
      </c>
      <c r="B971" s="46" t="s">
        <v>1226</v>
      </c>
      <c r="C971" s="46">
        <v>446.3</v>
      </c>
      <c r="D971" s="46">
        <v>12.4</v>
      </c>
      <c r="E971" s="46">
        <v>75.400000000000006</v>
      </c>
      <c r="F971" s="46">
        <f t="shared" si="51"/>
        <v>534.1</v>
      </c>
      <c r="G971" s="46">
        <v>41</v>
      </c>
      <c r="H971" s="46">
        <v>7.4999999999999997E-2</v>
      </c>
      <c r="I971" s="93">
        <f t="shared" si="52"/>
        <v>5.757348811084066E-3</v>
      </c>
    </row>
    <row r="972" spans="1:9" x14ac:dyDescent="0.25">
      <c r="A972" s="65">
        <f t="shared" si="53"/>
        <v>22</v>
      </c>
      <c r="B972" s="46" t="s">
        <v>1227</v>
      </c>
      <c r="C972" s="46">
        <v>237.5</v>
      </c>
      <c r="D972" s="46"/>
      <c r="E972" s="46"/>
      <c r="F972" s="46">
        <f t="shared" si="51"/>
        <v>237.5</v>
      </c>
      <c r="G972" s="46">
        <v>43</v>
      </c>
      <c r="H972" s="46">
        <v>7.4999999999999997E-2</v>
      </c>
      <c r="I972" s="93">
        <f t="shared" si="52"/>
        <v>1.3578947368421053E-2</v>
      </c>
    </row>
    <row r="973" spans="1:9" x14ac:dyDescent="0.25">
      <c r="A973" s="65">
        <f t="shared" si="53"/>
        <v>23</v>
      </c>
      <c r="B973" s="46" t="s">
        <v>1228</v>
      </c>
      <c r="C973" s="46">
        <v>159.5</v>
      </c>
      <c r="D973" s="46"/>
      <c r="E973" s="46">
        <v>91.9</v>
      </c>
      <c r="F973" s="46">
        <f t="shared" si="51"/>
        <v>251.4</v>
      </c>
      <c r="G973" s="46">
        <v>45</v>
      </c>
      <c r="H973" s="46">
        <v>7.4999999999999997E-2</v>
      </c>
      <c r="I973" s="93">
        <f t="shared" si="52"/>
        <v>1.3424821002386634E-2</v>
      </c>
    </row>
    <row r="974" spans="1:9" x14ac:dyDescent="0.25">
      <c r="A974" s="65">
        <f t="shared" si="53"/>
        <v>24</v>
      </c>
      <c r="B974" s="46" t="s">
        <v>1229</v>
      </c>
      <c r="C974" s="46">
        <v>6036.5</v>
      </c>
      <c r="D974" s="46"/>
      <c r="E974" s="46">
        <v>57.9</v>
      </c>
      <c r="F974" s="46">
        <f t="shared" si="51"/>
        <v>6094.4</v>
      </c>
      <c r="G974" s="46">
        <v>120</v>
      </c>
      <c r="H974" s="46">
        <v>7.4999999999999997E-2</v>
      </c>
      <c r="I974" s="93">
        <f t="shared" si="52"/>
        <v>1.4767655552638489E-3</v>
      </c>
    </row>
    <row r="975" spans="1:9" x14ac:dyDescent="0.25">
      <c r="A975" s="65">
        <f t="shared" si="53"/>
        <v>25</v>
      </c>
      <c r="B975" s="46" t="s">
        <v>1230</v>
      </c>
      <c r="C975" s="46">
        <v>5942.78</v>
      </c>
      <c r="D975" s="46">
        <v>26.3</v>
      </c>
      <c r="E975" s="46">
        <v>169.5</v>
      </c>
      <c r="F975" s="46">
        <f t="shared" si="51"/>
        <v>6138.58</v>
      </c>
      <c r="G975" s="46">
        <v>130</v>
      </c>
      <c r="H975" s="46">
        <v>7.4999999999999997E-2</v>
      </c>
      <c r="I975" s="93">
        <f t="shared" si="52"/>
        <v>1.5883152129645619E-3</v>
      </c>
    </row>
    <row r="976" spans="1:9" x14ac:dyDescent="0.25">
      <c r="A976" s="65">
        <f t="shared" si="53"/>
        <v>26</v>
      </c>
      <c r="B976" s="46" t="s">
        <v>1231</v>
      </c>
      <c r="C976" s="46">
        <v>362.7</v>
      </c>
      <c r="D976" s="46"/>
      <c r="E976" s="46">
        <v>64.8</v>
      </c>
      <c r="F976" s="46">
        <f t="shared" si="51"/>
        <v>427.5</v>
      </c>
      <c r="G976" s="46">
        <v>42</v>
      </c>
      <c r="H976" s="46">
        <v>7.4999999999999997E-2</v>
      </c>
      <c r="I976" s="93">
        <f t="shared" si="52"/>
        <v>7.3684210526315788E-3</v>
      </c>
    </row>
    <row r="977" spans="1:9" x14ac:dyDescent="0.25">
      <c r="A977" s="65">
        <f t="shared" si="53"/>
        <v>27</v>
      </c>
      <c r="B977" s="46" t="s">
        <v>1232</v>
      </c>
      <c r="C977" s="46">
        <v>5493.7</v>
      </c>
      <c r="D977" s="46"/>
      <c r="E977" s="46"/>
      <c r="F977" s="46">
        <f t="shared" si="51"/>
        <v>5493.7</v>
      </c>
      <c r="G977" s="46">
        <v>125</v>
      </c>
      <c r="H977" s="46">
        <v>7.4999999999999997E-2</v>
      </c>
      <c r="I977" s="93">
        <f t="shared" si="52"/>
        <v>1.7065001729253508E-3</v>
      </c>
    </row>
    <row r="978" spans="1:9" x14ac:dyDescent="0.25">
      <c r="A978" s="65">
        <f t="shared" si="53"/>
        <v>28</v>
      </c>
      <c r="B978" s="46" t="s">
        <v>1233</v>
      </c>
      <c r="C978" s="46">
        <v>5413.1</v>
      </c>
      <c r="D978" s="46"/>
      <c r="E978" s="46">
        <v>26</v>
      </c>
      <c r="F978" s="46">
        <f t="shared" si="51"/>
        <v>5439.1</v>
      </c>
      <c r="G978" s="46">
        <v>120</v>
      </c>
      <c r="H978" s="46">
        <v>7.4999999999999997E-2</v>
      </c>
      <c r="I978" s="93">
        <f t="shared" si="52"/>
        <v>1.6546855178246401E-3</v>
      </c>
    </row>
    <row r="979" spans="1:9" x14ac:dyDescent="0.25">
      <c r="A979" s="65">
        <f t="shared" si="53"/>
        <v>29</v>
      </c>
      <c r="B979" s="46" t="s">
        <v>1234</v>
      </c>
      <c r="C979" s="46">
        <v>420.4</v>
      </c>
      <c r="D979" s="46"/>
      <c r="E979" s="46">
        <v>81.3</v>
      </c>
      <c r="F979" s="46">
        <f t="shared" si="51"/>
        <v>501.7</v>
      </c>
      <c r="G979" s="46">
        <v>40</v>
      </c>
      <c r="H979" s="46">
        <v>7.4999999999999997E-2</v>
      </c>
      <c r="I979" s="93">
        <f t="shared" si="52"/>
        <v>5.9796691249750849E-3</v>
      </c>
    </row>
    <row r="980" spans="1:9" x14ac:dyDescent="0.25">
      <c r="A980" s="65">
        <f t="shared" si="53"/>
        <v>30</v>
      </c>
      <c r="B980" s="46" t="s">
        <v>1235</v>
      </c>
      <c r="C980" s="46">
        <v>176.4</v>
      </c>
      <c r="D980" s="46"/>
      <c r="E980" s="46">
        <v>88.5</v>
      </c>
      <c r="F980" s="46">
        <f t="shared" si="51"/>
        <v>264.89999999999998</v>
      </c>
      <c r="G980" s="46">
        <v>42</v>
      </c>
      <c r="H980" s="46">
        <v>7.4999999999999997E-2</v>
      </c>
      <c r="I980" s="93">
        <f t="shared" si="52"/>
        <v>1.1891279728199321E-2</v>
      </c>
    </row>
    <row r="981" spans="1:9" x14ac:dyDescent="0.25">
      <c r="A981" s="65">
        <f t="shared" si="53"/>
        <v>31</v>
      </c>
      <c r="B981" s="46" t="s">
        <v>1236</v>
      </c>
      <c r="C981" s="46">
        <v>476.7</v>
      </c>
      <c r="D981" s="46"/>
      <c r="E981" s="46">
        <v>38</v>
      </c>
      <c r="F981" s="46">
        <f t="shared" si="51"/>
        <v>514.70000000000005</v>
      </c>
      <c r="G981" s="46">
        <v>41</v>
      </c>
      <c r="H981" s="46">
        <v>7.4999999999999997E-2</v>
      </c>
      <c r="I981" s="93">
        <f t="shared" si="52"/>
        <v>5.9743539926170571E-3</v>
      </c>
    </row>
    <row r="982" spans="1:9" x14ac:dyDescent="0.25">
      <c r="A982" s="65">
        <f t="shared" si="53"/>
        <v>32</v>
      </c>
      <c r="B982" s="46" t="s">
        <v>1241</v>
      </c>
      <c r="C982" s="46">
        <v>474.8</v>
      </c>
      <c r="D982" s="46"/>
      <c r="E982" s="46"/>
      <c r="F982" s="46">
        <f t="shared" si="51"/>
        <v>474.8</v>
      </c>
      <c r="G982" s="46">
        <v>35</v>
      </c>
      <c r="H982" s="46">
        <v>7.4999999999999997E-2</v>
      </c>
      <c r="I982" s="93">
        <f t="shared" si="52"/>
        <v>5.5286436394271273E-3</v>
      </c>
    </row>
    <row r="983" spans="1:9" x14ac:dyDescent="0.25">
      <c r="A983" s="65">
        <f t="shared" si="53"/>
        <v>33</v>
      </c>
      <c r="B983" s="46" t="s">
        <v>1242</v>
      </c>
      <c r="C983" s="46">
        <v>667.03</v>
      </c>
      <c r="D983" s="46"/>
      <c r="E983" s="46"/>
      <c r="F983" s="46">
        <f t="shared" si="51"/>
        <v>667.03</v>
      </c>
      <c r="G983" s="46">
        <v>50</v>
      </c>
      <c r="H983" s="46">
        <v>7.4999999999999997E-2</v>
      </c>
      <c r="I983" s="93">
        <f t="shared" si="52"/>
        <v>5.6219360448555543E-3</v>
      </c>
    </row>
    <row r="984" spans="1:9" x14ac:dyDescent="0.25">
      <c r="A984" s="65">
        <f t="shared" si="53"/>
        <v>34</v>
      </c>
      <c r="B984" s="46" t="s">
        <v>1243</v>
      </c>
      <c r="C984" s="46">
        <v>1023.7</v>
      </c>
      <c r="D984" s="46"/>
      <c r="E984" s="46"/>
      <c r="F984" s="46">
        <f t="shared" si="51"/>
        <v>1023.7</v>
      </c>
      <c r="G984" s="46">
        <v>40</v>
      </c>
      <c r="H984" s="46">
        <v>7.4999999999999997E-2</v>
      </c>
      <c r="I984" s="93">
        <f t="shared" si="52"/>
        <v>2.9305460584155515E-3</v>
      </c>
    </row>
    <row r="985" spans="1:9" x14ac:dyDescent="0.25">
      <c r="A985" s="65">
        <f t="shared" si="53"/>
        <v>35</v>
      </c>
      <c r="B985" s="46" t="s">
        <v>1247</v>
      </c>
      <c r="C985" s="46">
        <v>214.1</v>
      </c>
      <c r="D985" s="46"/>
      <c r="E985" s="46"/>
      <c r="F985" s="46">
        <f t="shared" si="51"/>
        <v>214.1</v>
      </c>
      <c r="G985" s="46">
        <v>35</v>
      </c>
      <c r="H985" s="46">
        <v>7.4999999999999997E-2</v>
      </c>
      <c r="I985" s="93">
        <f t="shared" si="52"/>
        <v>1.2260625875758992E-2</v>
      </c>
    </row>
    <row r="986" spans="1:9" x14ac:dyDescent="0.25">
      <c r="A986" s="65">
        <f t="shared" si="53"/>
        <v>36</v>
      </c>
      <c r="B986" s="46" t="s">
        <v>1248</v>
      </c>
      <c r="C986" s="46">
        <v>396.1</v>
      </c>
      <c r="D986" s="46"/>
      <c r="E986" s="46">
        <v>77.8</v>
      </c>
      <c r="F986" s="46">
        <f t="shared" si="51"/>
        <v>473.90000000000003</v>
      </c>
      <c r="G986" s="46">
        <v>40</v>
      </c>
      <c r="H986" s="46">
        <v>7.4999999999999997E-2</v>
      </c>
      <c r="I986" s="93">
        <f t="shared" si="52"/>
        <v>6.3304494619117954E-3</v>
      </c>
    </row>
    <row r="987" spans="1:9" x14ac:dyDescent="0.25">
      <c r="A987" s="65">
        <f t="shared" si="53"/>
        <v>37</v>
      </c>
      <c r="B987" s="46" t="s">
        <v>1249</v>
      </c>
      <c r="C987" s="46">
        <v>479.6</v>
      </c>
      <c r="D987" s="46"/>
      <c r="E987" s="46"/>
      <c r="F987" s="46">
        <f t="shared" si="51"/>
        <v>479.6</v>
      </c>
      <c r="G987" s="46">
        <v>42</v>
      </c>
      <c r="H987" s="46">
        <v>7.4999999999999997E-2</v>
      </c>
      <c r="I987" s="93">
        <f t="shared" si="52"/>
        <v>6.5679733110925766E-3</v>
      </c>
    </row>
    <row r="988" spans="1:9" x14ac:dyDescent="0.25">
      <c r="A988" s="65">
        <f t="shared" si="53"/>
        <v>38</v>
      </c>
      <c r="B988" s="46" t="s">
        <v>1250</v>
      </c>
      <c r="C988" s="46">
        <v>415.6</v>
      </c>
      <c r="D988" s="46"/>
      <c r="E988" s="46"/>
      <c r="F988" s="46">
        <f t="shared" si="51"/>
        <v>415.6</v>
      </c>
      <c r="G988" s="46">
        <v>43</v>
      </c>
      <c r="H988" s="46">
        <v>7.4999999999999997E-2</v>
      </c>
      <c r="I988" s="93">
        <f t="shared" si="52"/>
        <v>7.7598652550529357E-3</v>
      </c>
    </row>
    <row r="989" spans="1:9" x14ac:dyDescent="0.25">
      <c r="A989" s="65">
        <f t="shared" si="53"/>
        <v>39</v>
      </c>
      <c r="B989" s="46" t="s">
        <v>1251</v>
      </c>
      <c r="C989" s="46">
        <v>338.9</v>
      </c>
      <c r="D989" s="46"/>
      <c r="E989" s="46">
        <v>73.099999999999994</v>
      </c>
      <c r="F989" s="46">
        <f t="shared" si="51"/>
        <v>412</v>
      </c>
      <c r="G989" s="46">
        <v>45</v>
      </c>
      <c r="H989" s="46">
        <v>7.4999999999999997E-2</v>
      </c>
      <c r="I989" s="93">
        <f t="shared" si="52"/>
        <v>8.1917475728155338E-3</v>
      </c>
    </row>
    <row r="990" spans="1:9" x14ac:dyDescent="0.25">
      <c r="A990" s="65">
        <f t="shared" si="53"/>
        <v>40</v>
      </c>
      <c r="B990" s="46" t="s">
        <v>1252</v>
      </c>
      <c r="C990" s="46">
        <v>154.69999999999999</v>
      </c>
      <c r="D990" s="46"/>
      <c r="E990" s="46"/>
      <c r="F990" s="46">
        <f t="shared" si="51"/>
        <v>154.69999999999999</v>
      </c>
      <c r="G990" s="46">
        <v>38</v>
      </c>
      <c r="H990" s="46">
        <v>7.4999999999999997E-2</v>
      </c>
      <c r="I990" s="93">
        <f t="shared" si="52"/>
        <v>1.8422753716871364E-2</v>
      </c>
    </row>
    <row r="991" spans="1:9" x14ac:dyDescent="0.25">
      <c r="A991" s="65">
        <f t="shared" si="53"/>
        <v>41</v>
      </c>
      <c r="B991" s="46" t="s">
        <v>1253</v>
      </c>
      <c r="C991" s="46">
        <v>127</v>
      </c>
      <c r="D991" s="46">
        <v>51.8</v>
      </c>
      <c r="E991" s="46"/>
      <c r="F991" s="46">
        <f t="shared" si="51"/>
        <v>178.8</v>
      </c>
      <c r="G991" s="46">
        <v>41</v>
      </c>
      <c r="H991" s="46">
        <v>7.4999999999999997E-2</v>
      </c>
      <c r="I991" s="93">
        <f t="shared" si="52"/>
        <v>1.7197986577181204E-2</v>
      </c>
    </row>
    <row r="992" spans="1:9" x14ac:dyDescent="0.25">
      <c r="A992" s="65">
        <f t="shared" si="53"/>
        <v>42</v>
      </c>
      <c r="B992" s="46" t="s">
        <v>1254</v>
      </c>
      <c r="C992" s="46">
        <v>228.6</v>
      </c>
      <c r="D992" s="46"/>
      <c r="E992" s="46"/>
      <c r="F992" s="46">
        <f t="shared" si="51"/>
        <v>228.6</v>
      </c>
      <c r="G992" s="46">
        <v>37</v>
      </c>
      <c r="H992" s="46">
        <v>7.4999999999999997E-2</v>
      </c>
      <c r="I992" s="93">
        <f t="shared" si="52"/>
        <v>1.2139107611548556E-2</v>
      </c>
    </row>
    <row r="993" spans="1:9" x14ac:dyDescent="0.25">
      <c r="A993" s="65">
        <f t="shared" si="53"/>
        <v>43</v>
      </c>
      <c r="B993" s="46" t="s">
        <v>1255</v>
      </c>
      <c r="C993" s="46">
        <v>211.7</v>
      </c>
      <c r="D993" s="46"/>
      <c r="E993" s="46"/>
      <c r="F993" s="46">
        <f t="shared" si="51"/>
        <v>211.7</v>
      </c>
      <c r="G993" s="46">
        <v>42</v>
      </c>
      <c r="H993" s="46">
        <v>7.4999999999999997E-2</v>
      </c>
      <c r="I993" s="93">
        <f t="shared" si="52"/>
        <v>1.4879546528105811E-2</v>
      </c>
    </row>
    <row r="994" spans="1:9" ht="13" x14ac:dyDescent="0.3">
      <c r="A994" s="65">
        <f t="shared" si="53"/>
        <v>44</v>
      </c>
      <c r="B994" s="46" t="s">
        <v>1256</v>
      </c>
      <c r="C994" s="46">
        <v>209.66</v>
      </c>
      <c r="D994" s="46"/>
      <c r="E994" s="19"/>
      <c r="F994" s="46">
        <f t="shared" si="51"/>
        <v>209.66</v>
      </c>
      <c r="G994" s="46">
        <v>41</v>
      </c>
      <c r="H994" s="46">
        <v>7.4999999999999997E-2</v>
      </c>
      <c r="I994" s="93">
        <f t="shared" si="52"/>
        <v>1.4666603071639797E-2</v>
      </c>
    </row>
    <row r="995" spans="1:9" x14ac:dyDescent="0.25">
      <c r="A995" s="65">
        <f t="shared" si="53"/>
        <v>45</v>
      </c>
      <c r="B995" s="46" t="s">
        <v>1257</v>
      </c>
      <c r="C995" s="46">
        <v>211.9</v>
      </c>
      <c r="D995" s="46"/>
      <c r="E995" s="46"/>
      <c r="F995" s="46">
        <f t="shared" si="51"/>
        <v>211.9</v>
      </c>
      <c r="G995" s="46">
        <v>39</v>
      </c>
      <c r="H995" s="46">
        <v>7.4999999999999997E-2</v>
      </c>
      <c r="I995" s="93">
        <f t="shared" si="52"/>
        <v>1.380368098159509E-2</v>
      </c>
    </row>
    <row r="996" spans="1:9" x14ac:dyDescent="0.25">
      <c r="A996" s="65">
        <f t="shared" si="53"/>
        <v>46</v>
      </c>
      <c r="B996" s="46" t="s">
        <v>1258</v>
      </c>
      <c r="C996" s="46">
        <v>207</v>
      </c>
      <c r="D996" s="46"/>
      <c r="E996" s="46"/>
      <c r="F996" s="46">
        <f t="shared" si="51"/>
        <v>207</v>
      </c>
      <c r="G996" s="46">
        <v>36</v>
      </c>
      <c r="H996" s="46">
        <v>7.4999999999999997E-2</v>
      </c>
      <c r="I996" s="93">
        <f t="shared" si="52"/>
        <v>1.3043478260869565E-2</v>
      </c>
    </row>
    <row r="997" spans="1:9" x14ac:dyDescent="0.25">
      <c r="A997" s="65">
        <f t="shared" si="53"/>
        <v>47</v>
      </c>
      <c r="B997" s="46" t="s">
        <v>1259</v>
      </c>
      <c r="C997" s="46">
        <v>513.6</v>
      </c>
      <c r="D997" s="46"/>
      <c r="E997" s="46"/>
      <c r="F997" s="46">
        <f t="shared" si="51"/>
        <v>513.6</v>
      </c>
      <c r="G997" s="46">
        <v>41</v>
      </c>
      <c r="H997" s="46">
        <v>7.4999999999999997E-2</v>
      </c>
      <c r="I997" s="93">
        <f t="shared" si="52"/>
        <v>5.9871495327102793E-3</v>
      </c>
    </row>
    <row r="998" spans="1:9" x14ac:dyDescent="0.25">
      <c r="A998" s="65">
        <f t="shared" si="53"/>
        <v>48</v>
      </c>
      <c r="B998" s="46" t="s">
        <v>1260</v>
      </c>
      <c r="C998" s="46">
        <v>322.89999999999998</v>
      </c>
      <c r="D998" s="46">
        <v>13.4</v>
      </c>
      <c r="E998" s="46"/>
      <c r="F998" s="46">
        <f t="shared" si="51"/>
        <v>336.29999999999995</v>
      </c>
      <c r="G998" s="46">
        <v>40</v>
      </c>
      <c r="H998" s="46">
        <v>7.4999999999999997E-2</v>
      </c>
      <c r="I998" s="93">
        <f t="shared" si="52"/>
        <v>8.9206066012488868E-3</v>
      </c>
    </row>
    <row r="999" spans="1:9" x14ac:dyDescent="0.25">
      <c r="A999" s="65">
        <f t="shared" si="53"/>
        <v>49</v>
      </c>
      <c r="B999" s="46" t="s">
        <v>1261</v>
      </c>
      <c r="C999" s="46">
        <v>315.5</v>
      </c>
      <c r="D999" s="46"/>
      <c r="E999" s="46"/>
      <c r="F999" s="46">
        <f t="shared" si="51"/>
        <v>315.5</v>
      </c>
      <c r="G999" s="46">
        <v>41</v>
      </c>
      <c r="H999" s="46">
        <v>7.4999999999999997E-2</v>
      </c>
      <c r="I999" s="93">
        <f t="shared" si="52"/>
        <v>9.7464342313787634E-3</v>
      </c>
    </row>
    <row r="1000" spans="1:9" x14ac:dyDescent="0.25">
      <c r="A1000" s="65">
        <f t="shared" si="53"/>
        <v>50</v>
      </c>
      <c r="B1000" s="46" t="s">
        <v>1262</v>
      </c>
      <c r="C1000" s="46">
        <v>375.8</v>
      </c>
      <c r="D1000" s="46"/>
      <c r="E1000" s="46"/>
      <c r="F1000" s="46">
        <f t="shared" si="51"/>
        <v>375.8</v>
      </c>
      <c r="G1000" s="46">
        <v>40</v>
      </c>
      <c r="H1000" s="46">
        <v>7.4999999999999997E-2</v>
      </c>
      <c r="I1000" s="93">
        <f t="shared" si="52"/>
        <v>7.9829696647152736E-3</v>
      </c>
    </row>
    <row r="1001" spans="1:9" x14ac:dyDescent="0.25">
      <c r="A1001" s="65">
        <f t="shared" si="53"/>
        <v>51</v>
      </c>
      <c r="B1001" s="46" t="s">
        <v>1268</v>
      </c>
      <c r="C1001" s="46">
        <v>267.3</v>
      </c>
      <c r="D1001" s="46"/>
      <c r="E1001" s="46"/>
      <c r="F1001" s="46">
        <f t="shared" si="51"/>
        <v>267.3</v>
      </c>
      <c r="G1001" s="46">
        <v>43</v>
      </c>
      <c r="H1001" s="46">
        <v>7.4999999999999997E-2</v>
      </c>
      <c r="I1001" s="93">
        <f t="shared" si="52"/>
        <v>1.2065095398428732E-2</v>
      </c>
    </row>
    <row r="1002" spans="1:9" x14ac:dyDescent="0.25">
      <c r="A1002" s="65">
        <f t="shared" si="53"/>
        <v>52</v>
      </c>
      <c r="B1002" s="46" t="s">
        <v>1269</v>
      </c>
      <c r="C1002" s="46">
        <v>505.3</v>
      </c>
      <c r="D1002" s="46"/>
      <c r="E1002" s="46"/>
      <c r="F1002" s="46">
        <f t="shared" si="51"/>
        <v>505.3</v>
      </c>
      <c r="G1002" s="46">
        <v>70</v>
      </c>
      <c r="H1002" s="46">
        <v>7.4999999999999997E-2</v>
      </c>
      <c r="I1002" s="93">
        <f t="shared" si="52"/>
        <v>1.0389867405501681E-2</v>
      </c>
    </row>
    <row r="1003" spans="1:9" x14ac:dyDescent="0.25">
      <c r="A1003" s="65">
        <f t="shared" si="53"/>
        <v>53</v>
      </c>
      <c r="B1003" s="46" t="s">
        <v>1270</v>
      </c>
      <c r="C1003" s="46">
        <v>500.8</v>
      </c>
      <c r="D1003" s="46"/>
      <c r="E1003" s="46"/>
      <c r="F1003" s="46">
        <f t="shared" si="51"/>
        <v>500.8</v>
      </c>
      <c r="G1003" s="46">
        <v>71</v>
      </c>
      <c r="H1003" s="46">
        <v>7.4999999999999997E-2</v>
      </c>
      <c r="I1003" s="93">
        <f t="shared" si="52"/>
        <v>1.0632987220447284E-2</v>
      </c>
    </row>
    <row r="1004" spans="1:9" x14ac:dyDescent="0.25">
      <c r="A1004" s="65">
        <f t="shared" si="53"/>
        <v>54</v>
      </c>
      <c r="B1004" s="46" t="s">
        <v>1271</v>
      </c>
      <c r="C1004" s="46">
        <v>494</v>
      </c>
      <c r="D1004" s="46"/>
      <c r="E1004" s="46"/>
      <c r="F1004" s="46">
        <f t="shared" si="51"/>
        <v>494</v>
      </c>
      <c r="G1004" s="46">
        <v>70</v>
      </c>
      <c r="H1004" s="46">
        <v>7.4999999999999997E-2</v>
      </c>
      <c r="I1004" s="93">
        <f t="shared" si="52"/>
        <v>1.0627530364372469E-2</v>
      </c>
    </row>
    <row r="1005" spans="1:9" x14ac:dyDescent="0.25">
      <c r="A1005" s="65">
        <f t="shared" si="53"/>
        <v>55</v>
      </c>
      <c r="B1005" s="46" t="s">
        <v>1272</v>
      </c>
      <c r="C1005" s="46">
        <v>504.3</v>
      </c>
      <c r="D1005" s="46"/>
      <c r="E1005" s="46"/>
      <c r="F1005" s="46">
        <f t="shared" si="51"/>
        <v>504.3</v>
      </c>
      <c r="G1005" s="46">
        <v>70</v>
      </c>
      <c r="H1005" s="46">
        <v>7.4999999999999997E-2</v>
      </c>
      <c r="I1005" s="93">
        <f t="shared" si="52"/>
        <v>1.0410469958358121E-2</v>
      </c>
    </row>
    <row r="1006" spans="1:9" x14ac:dyDescent="0.25">
      <c r="A1006" s="65">
        <f t="shared" si="53"/>
        <v>56</v>
      </c>
      <c r="B1006" s="46" t="s">
        <v>1273</v>
      </c>
      <c r="C1006" s="46">
        <v>272.3</v>
      </c>
      <c r="D1006" s="46"/>
      <c r="E1006" s="46"/>
      <c r="F1006" s="46">
        <f t="shared" si="51"/>
        <v>272.3</v>
      </c>
      <c r="G1006" s="46">
        <v>48</v>
      </c>
      <c r="H1006" s="46">
        <v>7.4999999999999997E-2</v>
      </c>
      <c r="I1006" s="93">
        <f t="shared" si="52"/>
        <v>1.3220712449504221E-2</v>
      </c>
    </row>
    <row r="1007" spans="1:9" x14ac:dyDescent="0.25">
      <c r="A1007" s="65">
        <f t="shared" si="53"/>
        <v>57</v>
      </c>
      <c r="B1007" s="46" t="s">
        <v>1274</v>
      </c>
      <c r="C1007" s="46">
        <v>388.84</v>
      </c>
      <c r="D1007" s="46"/>
      <c r="E1007" s="46"/>
      <c r="F1007" s="46">
        <f t="shared" si="51"/>
        <v>388.84</v>
      </c>
      <c r="G1007" s="46">
        <v>42</v>
      </c>
      <c r="H1007" s="46">
        <v>7.4999999999999997E-2</v>
      </c>
      <c r="I1007" s="93">
        <f t="shared" si="52"/>
        <v>8.101018413743442E-3</v>
      </c>
    </row>
    <row r="1008" spans="1:9" x14ac:dyDescent="0.25">
      <c r="A1008" s="65">
        <f t="shared" si="53"/>
        <v>58</v>
      </c>
      <c r="B1008" s="46" t="s">
        <v>1275</v>
      </c>
      <c r="C1008" s="46">
        <v>441.6</v>
      </c>
      <c r="D1008" s="46"/>
      <c r="E1008" s="46"/>
      <c r="F1008" s="46">
        <f t="shared" si="51"/>
        <v>441.6</v>
      </c>
      <c r="G1008" s="46">
        <v>71</v>
      </c>
      <c r="H1008" s="46">
        <v>7.4999999999999997E-2</v>
      </c>
      <c r="I1008" s="93">
        <f t="shared" si="52"/>
        <v>1.2058423913043478E-2</v>
      </c>
    </row>
    <row r="1009" spans="1:9" ht="13" x14ac:dyDescent="0.3">
      <c r="A1009" s="65">
        <f t="shared" si="53"/>
        <v>59</v>
      </c>
      <c r="B1009" s="46" t="s">
        <v>1276</v>
      </c>
      <c r="C1009" s="46">
        <v>440.7</v>
      </c>
      <c r="D1009" s="46"/>
      <c r="E1009" s="46"/>
      <c r="F1009" s="46">
        <f t="shared" si="51"/>
        <v>440.7</v>
      </c>
      <c r="G1009" s="77">
        <v>70</v>
      </c>
      <c r="H1009" s="46">
        <v>7.4999999999999997E-2</v>
      </c>
      <c r="I1009" s="93">
        <f t="shared" si="52"/>
        <v>1.1912865895166781E-2</v>
      </c>
    </row>
    <row r="1010" spans="1:9" ht="13" x14ac:dyDescent="0.3">
      <c r="A1010" s="65">
        <f t="shared" si="53"/>
        <v>60</v>
      </c>
      <c r="B1010" s="46" t="s">
        <v>1277</v>
      </c>
      <c r="C1010" s="46">
        <v>399.7</v>
      </c>
      <c r="D1010" s="46"/>
      <c r="E1010" s="46"/>
      <c r="F1010" s="46">
        <f t="shared" si="51"/>
        <v>399.7</v>
      </c>
      <c r="G1010" s="77">
        <v>72</v>
      </c>
      <c r="H1010" s="46">
        <v>7.4999999999999997E-2</v>
      </c>
      <c r="I1010" s="93">
        <f t="shared" si="52"/>
        <v>1.3510132599449587E-2</v>
      </c>
    </row>
    <row r="1011" spans="1:9" x14ac:dyDescent="0.25">
      <c r="A1011" s="65">
        <f t="shared" si="53"/>
        <v>61</v>
      </c>
      <c r="B1011" s="46" t="s">
        <v>1278</v>
      </c>
      <c r="C1011" s="46">
        <v>275.89999999999998</v>
      </c>
      <c r="D1011" s="46"/>
      <c r="E1011" s="46"/>
      <c r="F1011" s="46">
        <f t="shared" si="51"/>
        <v>275.89999999999998</v>
      </c>
      <c r="G1011" s="46">
        <v>48</v>
      </c>
      <c r="H1011" s="46">
        <v>7.4999999999999997E-2</v>
      </c>
      <c r="I1011" s="93">
        <f t="shared" si="52"/>
        <v>1.3048205871692642E-2</v>
      </c>
    </row>
    <row r="1012" spans="1:9" x14ac:dyDescent="0.25">
      <c r="A1012" s="65">
        <f t="shared" si="53"/>
        <v>62</v>
      </c>
      <c r="B1012" s="46" t="s">
        <v>1279</v>
      </c>
      <c r="C1012" s="46">
        <v>417.4</v>
      </c>
      <c r="D1012" s="46"/>
      <c r="E1012" s="46"/>
      <c r="F1012" s="46">
        <f t="shared" si="51"/>
        <v>417.4</v>
      </c>
      <c r="G1012" s="46">
        <v>46</v>
      </c>
      <c r="H1012" s="46">
        <v>7.4999999999999997E-2</v>
      </c>
      <c r="I1012" s="93">
        <f t="shared" si="52"/>
        <v>8.2654528030666023E-3</v>
      </c>
    </row>
    <row r="1013" spans="1:9" x14ac:dyDescent="0.25">
      <c r="A1013" s="65">
        <f t="shared" si="53"/>
        <v>63</v>
      </c>
      <c r="B1013" s="46" t="s">
        <v>1280</v>
      </c>
      <c r="C1013" s="46">
        <v>450.1</v>
      </c>
      <c r="D1013" s="46"/>
      <c r="E1013" s="46"/>
      <c r="F1013" s="46">
        <f t="shared" si="51"/>
        <v>450.1</v>
      </c>
      <c r="G1013" s="46">
        <v>70</v>
      </c>
      <c r="H1013" s="46">
        <v>7.4999999999999997E-2</v>
      </c>
      <c r="I1013" s="93">
        <f t="shared" si="52"/>
        <v>1.1664074650077761E-2</v>
      </c>
    </row>
    <row r="1014" spans="1:9" x14ac:dyDescent="0.25">
      <c r="A1014" s="65">
        <f t="shared" si="53"/>
        <v>64</v>
      </c>
      <c r="B1014" s="46" t="s">
        <v>1281</v>
      </c>
      <c r="C1014" s="46">
        <v>451</v>
      </c>
      <c r="D1014" s="46"/>
      <c r="E1014" s="46"/>
      <c r="F1014" s="46">
        <f t="shared" ref="F1014:F1071" si="54">C1014+D1014+E1014</f>
        <v>451</v>
      </c>
      <c r="G1014" s="46">
        <v>70</v>
      </c>
      <c r="H1014" s="46">
        <v>7.4999999999999997E-2</v>
      </c>
      <c r="I1014" s="93">
        <f t="shared" ref="I1014:I1071" si="55">(G1014*H1014)/F1014</f>
        <v>1.164079822616408E-2</v>
      </c>
    </row>
    <row r="1015" spans="1:9" x14ac:dyDescent="0.25">
      <c r="A1015" s="65">
        <f t="shared" si="53"/>
        <v>65</v>
      </c>
      <c r="B1015" s="46" t="s">
        <v>1282</v>
      </c>
      <c r="C1015" s="46">
        <v>416.4</v>
      </c>
      <c r="D1015" s="46"/>
      <c r="E1015" s="46"/>
      <c r="F1015" s="46">
        <f t="shared" si="54"/>
        <v>416.4</v>
      </c>
      <c r="G1015" s="46">
        <v>72</v>
      </c>
      <c r="H1015" s="46">
        <v>7.4999999999999997E-2</v>
      </c>
      <c r="I1015" s="93">
        <f t="shared" si="55"/>
        <v>1.2968299711815562E-2</v>
      </c>
    </row>
    <row r="1016" spans="1:9" x14ac:dyDescent="0.25">
      <c r="A1016" s="65">
        <f t="shared" ref="A1016:A1079" si="56">A1015+1</f>
        <v>66</v>
      </c>
      <c r="B1016" s="46" t="s">
        <v>1283</v>
      </c>
      <c r="C1016" s="46">
        <v>309.8</v>
      </c>
      <c r="D1016" s="46"/>
      <c r="E1016" s="46"/>
      <c r="F1016" s="46">
        <f t="shared" si="54"/>
        <v>309.8</v>
      </c>
      <c r="G1016" s="46">
        <v>70</v>
      </c>
      <c r="H1016" s="46">
        <v>7.4999999999999997E-2</v>
      </c>
      <c r="I1016" s="93">
        <f t="shared" si="55"/>
        <v>1.6946417043253711E-2</v>
      </c>
    </row>
    <row r="1017" spans="1:9" x14ac:dyDescent="0.25">
      <c r="A1017" s="65">
        <f t="shared" si="56"/>
        <v>67</v>
      </c>
      <c r="B1017" s="46" t="s">
        <v>1284</v>
      </c>
      <c r="C1017" s="46">
        <v>265.89999999999998</v>
      </c>
      <c r="D1017" s="46"/>
      <c r="E1017" s="46"/>
      <c r="F1017" s="46">
        <f t="shared" si="54"/>
        <v>265.89999999999998</v>
      </c>
      <c r="G1017" s="46">
        <v>44</v>
      </c>
      <c r="H1017" s="46">
        <v>7.4999999999999997E-2</v>
      </c>
      <c r="I1017" s="93">
        <f t="shared" si="55"/>
        <v>1.2410680707032719E-2</v>
      </c>
    </row>
    <row r="1018" spans="1:9" x14ac:dyDescent="0.25">
      <c r="A1018" s="65">
        <f t="shared" si="56"/>
        <v>68</v>
      </c>
      <c r="B1018" s="46" t="s">
        <v>1285</v>
      </c>
      <c r="C1018" s="46">
        <v>274</v>
      </c>
      <c r="D1018" s="46"/>
      <c r="E1018" s="46"/>
      <c r="F1018" s="46">
        <f t="shared" si="54"/>
        <v>274</v>
      </c>
      <c r="G1018" s="46">
        <v>42</v>
      </c>
      <c r="H1018" s="46">
        <v>7.4999999999999997E-2</v>
      </c>
      <c r="I1018" s="93">
        <f t="shared" si="55"/>
        <v>1.1496350364963503E-2</v>
      </c>
    </row>
    <row r="1019" spans="1:9" x14ac:dyDescent="0.25">
      <c r="A1019" s="65">
        <f t="shared" si="56"/>
        <v>69</v>
      </c>
      <c r="B1019" s="46" t="s">
        <v>1286</v>
      </c>
      <c r="C1019" s="46">
        <v>245.3</v>
      </c>
      <c r="D1019" s="46"/>
      <c r="E1019" s="46"/>
      <c r="F1019" s="46">
        <f t="shared" si="54"/>
        <v>245.3</v>
      </c>
      <c r="G1019" s="46">
        <v>41</v>
      </c>
      <c r="H1019" s="46">
        <v>7.4999999999999997E-2</v>
      </c>
      <c r="I1019" s="93">
        <f t="shared" si="55"/>
        <v>1.2535670607419485E-2</v>
      </c>
    </row>
    <row r="1020" spans="1:9" x14ac:dyDescent="0.25">
      <c r="A1020" s="65">
        <f t="shared" si="56"/>
        <v>70</v>
      </c>
      <c r="B1020" s="46" t="s">
        <v>1287</v>
      </c>
      <c r="C1020" s="46">
        <v>347.2</v>
      </c>
      <c r="D1020" s="46"/>
      <c r="E1020" s="46"/>
      <c r="F1020" s="46">
        <f t="shared" si="54"/>
        <v>347.2</v>
      </c>
      <c r="G1020" s="46">
        <v>40</v>
      </c>
      <c r="H1020" s="46">
        <v>7.4999999999999997E-2</v>
      </c>
      <c r="I1020" s="93">
        <f t="shared" si="55"/>
        <v>8.6405529953917058E-3</v>
      </c>
    </row>
    <row r="1021" spans="1:9" x14ac:dyDescent="0.25">
      <c r="A1021" s="65">
        <f t="shared" si="56"/>
        <v>71</v>
      </c>
      <c r="B1021" s="46" t="s">
        <v>1288</v>
      </c>
      <c r="C1021" s="46">
        <v>332.5</v>
      </c>
      <c r="D1021" s="46"/>
      <c r="E1021" s="46"/>
      <c r="F1021" s="46">
        <f t="shared" si="54"/>
        <v>332.5</v>
      </c>
      <c r="G1021" s="46">
        <v>42</v>
      </c>
      <c r="H1021" s="46">
        <v>7.4999999999999997E-2</v>
      </c>
      <c r="I1021" s="93">
        <f t="shared" si="55"/>
        <v>9.4736842105263147E-3</v>
      </c>
    </row>
    <row r="1022" spans="1:9" x14ac:dyDescent="0.25">
      <c r="A1022" s="65">
        <f t="shared" si="56"/>
        <v>72</v>
      </c>
      <c r="B1022" s="46" t="s">
        <v>1289</v>
      </c>
      <c r="C1022" s="46">
        <v>317.3</v>
      </c>
      <c r="D1022" s="46"/>
      <c r="E1022" s="46"/>
      <c r="F1022" s="46">
        <f t="shared" si="54"/>
        <v>317.3</v>
      </c>
      <c r="G1022" s="46">
        <v>44</v>
      </c>
      <c r="H1022" s="46">
        <v>7.4999999999999997E-2</v>
      </c>
      <c r="I1022" s="93">
        <f t="shared" si="55"/>
        <v>1.0400252127324297E-2</v>
      </c>
    </row>
    <row r="1023" spans="1:9" x14ac:dyDescent="0.25">
      <c r="A1023" s="65">
        <f t="shared" si="56"/>
        <v>73</v>
      </c>
      <c r="B1023" s="46" t="s">
        <v>1290</v>
      </c>
      <c r="C1023" s="46">
        <v>286</v>
      </c>
      <c r="D1023" s="46"/>
      <c r="E1023" s="46"/>
      <c r="F1023" s="46">
        <f t="shared" si="54"/>
        <v>286</v>
      </c>
      <c r="G1023" s="46">
        <v>15</v>
      </c>
      <c r="H1023" s="46">
        <v>7.4999999999999997E-2</v>
      </c>
      <c r="I1023" s="93">
        <f t="shared" si="55"/>
        <v>3.9335664335664339E-3</v>
      </c>
    </row>
    <row r="1024" spans="1:9" x14ac:dyDescent="0.25">
      <c r="A1024" s="65">
        <f t="shared" si="56"/>
        <v>74</v>
      </c>
      <c r="B1024" s="46" t="s">
        <v>1291</v>
      </c>
      <c r="C1024" s="46">
        <v>226.4</v>
      </c>
      <c r="D1024" s="46"/>
      <c r="E1024" s="46"/>
      <c r="F1024" s="46">
        <f t="shared" si="54"/>
        <v>226.4</v>
      </c>
      <c r="G1024" s="46">
        <v>20</v>
      </c>
      <c r="H1024" s="46">
        <v>7.4999999999999997E-2</v>
      </c>
      <c r="I1024" s="93">
        <f t="shared" si="55"/>
        <v>6.6254416961130744E-3</v>
      </c>
    </row>
    <row r="1025" spans="1:9" x14ac:dyDescent="0.25">
      <c r="A1025" s="65">
        <f t="shared" si="56"/>
        <v>75</v>
      </c>
      <c r="B1025" s="46" t="s">
        <v>1292</v>
      </c>
      <c r="C1025" s="46">
        <v>281.01</v>
      </c>
      <c r="D1025" s="46"/>
      <c r="E1025" s="46"/>
      <c r="F1025" s="46">
        <f t="shared" si="54"/>
        <v>281.01</v>
      </c>
      <c r="G1025" s="46">
        <v>25</v>
      </c>
      <c r="H1025" s="46">
        <v>7.4999999999999997E-2</v>
      </c>
      <c r="I1025" s="93">
        <f t="shared" si="55"/>
        <v>6.6723604142201343E-3</v>
      </c>
    </row>
    <row r="1026" spans="1:9" x14ac:dyDescent="0.25">
      <c r="A1026" s="65">
        <f t="shared" si="56"/>
        <v>76</v>
      </c>
      <c r="B1026" s="46" t="s">
        <v>1293</v>
      </c>
      <c r="C1026" s="46">
        <v>94.8</v>
      </c>
      <c r="D1026" s="46">
        <v>27.9</v>
      </c>
      <c r="E1026" s="46">
        <v>26</v>
      </c>
      <c r="F1026" s="46">
        <f t="shared" si="54"/>
        <v>148.69999999999999</v>
      </c>
      <c r="G1026" s="46">
        <v>15</v>
      </c>
      <c r="H1026" s="46">
        <v>7.4999999999999997E-2</v>
      </c>
      <c r="I1026" s="93">
        <f t="shared" si="55"/>
        <v>7.5655682582380637E-3</v>
      </c>
    </row>
    <row r="1027" spans="1:9" x14ac:dyDescent="0.25">
      <c r="A1027" s="65">
        <f t="shared" si="56"/>
        <v>77</v>
      </c>
      <c r="B1027" s="46" t="s">
        <v>1294</v>
      </c>
      <c r="C1027" s="46">
        <v>222.4</v>
      </c>
      <c r="D1027" s="46"/>
      <c r="E1027" s="46"/>
      <c r="F1027" s="46">
        <f t="shared" si="54"/>
        <v>222.4</v>
      </c>
      <c r="G1027" s="46">
        <v>29</v>
      </c>
      <c r="H1027" s="46">
        <v>7.4999999999999997E-2</v>
      </c>
      <c r="I1027" s="93">
        <f t="shared" si="55"/>
        <v>9.7796762589928039E-3</v>
      </c>
    </row>
    <row r="1028" spans="1:9" x14ac:dyDescent="0.25">
      <c r="A1028" s="65">
        <f t="shared" si="56"/>
        <v>78</v>
      </c>
      <c r="B1028" s="46" t="s">
        <v>1295</v>
      </c>
      <c r="C1028" s="46">
        <v>377.2</v>
      </c>
      <c r="D1028" s="46"/>
      <c r="E1028" s="46">
        <v>171.6</v>
      </c>
      <c r="F1028" s="46">
        <f t="shared" si="54"/>
        <v>548.79999999999995</v>
      </c>
      <c r="G1028" s="46">
        <v>31</v>
      </c>
      <c r="H1028" s="46">
        <v>7.4999999999999997E-2</v>
      </c>
      <c r="I1028" s="93">
        <f t="shared" si="55"/>
        <v>4.2365160349854226E-3</v>
      </c>
    </row>
    <row r="1029" spans="1:9" x14ac:dyDescent="0.25">
      <c r="A1029" s="65">
        <f t="shared" si="56"/>
        <v>79</v>
      </c>
      <c r="B1029" s="46" t="s">
        <v>1296</v>
      </c>
      <c r="C1029" s="46">
        <v>195.3</v>
      </c>
      <c r="D1029" s="46"/>
      <c r="E1029" s="46"/>
      <c r="F1029" s="46">
        <f t="shared" si="54"/>
        <v>195.3</v>
      </c>
      <c r="G1029" s="46">
        <v>42</v>
      </c>
      <c r="H1029" s="46">
        <v>7.4999999999999997E-2</v>
      </c>
      <c r="I1029" s="93">
        <f t="shared" si="55"/>
        <v>1.6129032258064516E-2</v>
      </c>
    </row>
    <row r="1030" spans="1:9" x14ac:dyDescent="0.25">
      <c r="A1030" s="65">
        <f t="shared" si="56"/>
        <v>80</v>
      </c>
      <c r="B1030" s="46" t="s">
        <v>1297</v>
      </c>
      <c r="C1030" s="46">
        <v>178.1</v>
      </c>
      <c r="D1030" s="46"/>
      <c r="E1030" s="46">
        <v>22.4</v>
      </c>
      <c r="F1030" s="46">
        <f t="shared" si="54"/>
        <v>200.5</v>
      </c>
      <c r="G1030" s="46">
        <v>34</v>
      </c>
      <c r="H1030" s="46">
        <v>7.4999999999999997E-2</v>
      </c>
      <c r="I1030" s="93">
        <f t="shared" si="55"/>
        <v>1.2718204488778055E-2</v>
      </c>
    </row>
    <row r="1031" spans="1:9" x14ac:dyDescent="0.25">
      <c r="A1031" s="65">
        <f t="shared" si="56"/>
        <v>81</v>
      </c>
      <c r="B1031" s="46" t="s">
        <v>1298</v>
      </c>
      <c r="C1031" s="46">
        <v>292.10000000000002</v>
      </c>
      <c r="D1031" s="46"/>
      <c r="E1031" s="46">
        <v>168.1</v>
      </c>
      <c r="F1031" s="46">
        <f t="shared" si="54"/>
        <v>460.20000000000005</v>
      </c>
      <c r="G1031" s="46">
        <v>38</v>
      </c>
      <c r="H1031" s="46">
        <v>7.4999999999999997E-2</v>
      </c>
      <c r="I1031" s="93">
        <f t="shared" si="55"/>
        <v>6.192959582790091E-3</v>
      </c>
    </row>
    <row r="1032" spans="1:9" x14ac:dyDescent="0.25">
      <c r="A1032" s="65">
        <f t="shared" si="56"/>
        <v>82</v>
      </c>
      <c r="B1032" s="46" t="s">
        <v>1299</v>
      </c>
      <c r="C1032" s="46">
        <v>337</v>
      </c>
      <c r="D1032" s="46"/>
      <c r="E1032" s="46">
        <v>36.6</v>
      </c>
      <c r="F1032" s="46">
        <f t="shared" si="54"/>
        <v>373.6</v>
      </c>
      <c r="G1032" s="46">
        <v>46</v>
      </c>
      <c r="H1032" s="46">
        <v>7.4999999999999997E-2</v>
      </c>
      <c r="I1032" s="93">
        <f t="shared" si="55"/>
        <v>9.2344753747323326E-3</v>
      </c>
    </row>
    <row r="1033" spans="1:9" x14ac:dyDescent="0.25">
      <c r="A1033" s="65">
        <f t="shared" si="56"/>
        <v>83</v>
      </c>
      <c r="B1033" s="46" t="s">
        <v>1300</v>
      </c>
      <c r="C1033" s="46">
        <v>275</v>
      </c>
      <c r="D1033" s="46"/>
      <c r="E1033" s="46"/>
      <c r="F1033" s="46">
        <f t="shared" si="54"/>
        <v>275</v>
      </c>
      <c r="G1033" s="46">
        <v>38</v>
      </c>
      <c r="H1033" s="46">
        <v>7.4999999999999997E-2</v>
      </c>
      <c r="I1033" s="93">
        <f t="shared" si="55"/>
        <v>1.0363636363636365E-2</v>
      </c>
    </row>
    <row r="1034" spans="1:9" x14ac:dyDescent="0.25">
      <c r="A1034" s="65">
        <f t="shared" si="56"/>
        <v>84</v>
      </c>
      <c r="B1034" s="46" t="s">
        <v>1301</v>
      </c>
      <c r="C1034" s="46">
        <v>568.20000000000005</v>
      </c>
      <c r="D1034" s="46">
        <v>30.6</v>
      </c>
      <c r="E1034" s="46"/>
      <c r="F1034" s="46">
        <f t="shared" si="54"/>
        <v>598.80000000000007</v>
      </c>
      <c r="G1034" s="46">
        <v>55</v>
      </c>
      <c r="H1034" s="46">
        <v>7.4999999999999997E-2</v>
      </c>
      <c r="I1034" s="93">
        <f t="shared" si="55"/>
        <v>6.8887775551102195E-3</v>
      </c>
    </row>
    <row r="1035" spans="1:9" x14ac:dyDescent="0.25">
      <c r="A1035" s="65">
        <f t="shared" si="56"/>
        <v>85</v>
      </c>
      <c r="B1035" s="46" t="s">
        <v>1302</v>
      </c>
      <c r="C1035" s="46">
        <v>242.6</v>
      </c>
      <c r="D1035" s="46"/>
      <c r="E1035" s="46">
        <v>164.4</v>
      </c>
      <c r="F1035" s="46">
        <f t="shared" si="54"/>
        <v>407</v>
      </c>
      <c r="G1035" s="46">
        <v>22</v>
      </c>
      <c r="H1035" s="46">
        <v>7.4999999999999997E-2</v>
      </c>
      <c r="I1035" s="93">
        <f t="shared" si="55"/>
        <v>4.0540540540540534E-3</v>
      </c>
    </row>
    <row r="1036" spans="1:9" x14ac:dyDescent="0.25">
      <c r="A1036" s="65">
        <f t="shared" si="56"/>
        <v>86</v>
      </c>
      <c r="B1036" s="46" t="s">
        <v>1303</v>
      </c>
      <c r="C1036" s="46">
        <v>255.3</v>
      </c>
      <c r="D1036" s="46"/>
      <c r="E1036" s="46"/>
      <c r="F1036" s="46">
        <f t="shared" si="54"/>
        <v>255.3</v>
      </c>
      <c r="G1036" s="46">
        <v>27</v>
      </c>
      <c r="H1036" s="46">
        <v>7.4999999999999997E-2</v>
      </c>
      <c r="I1036" s="93">
        <f t="shared" si="55"/>
        <v>7.9318448883666272E-3</v>
      </c>
    </row>
    <row r="1037" spans="1:9" x14ac:dyDescent="0.25">
      <c r="A1037" s="65">
        <f t="shared" si="56"/>
        <v>87</v>
      </c>
      <c r="B1037" s="46" t="s">
        <v>1304</v>
      </c>
      <c r="C1037" s="46">
        <v>139.19999999999999</v>
      </c>
      <c r="D1037" s="46"/>
      <c r="E1037" s="46"/>
      <c r="F1037" s="46">
        <f t="shared" si="54"/>
        <v>139.19999999999999</v>
      </c>
      <c r="G1037" s="46">
        <v>15</v>
      </c>
      <c r="H1037" s="46">
        <v>7.4999999999999997E-2</v>
      </c>
      <c r="I1037" s="93">
        <f t="shared" si="55"/>
        <v>8.0818965517241385E-3</v>
      </c>
    </row>
    <row r="1038" spans="1:9" x14ac:dyDescent="0.25">
      <c r="A1038" s="65">
        <f t="shared" si="56"/>
        <v>88</v>
      </c>
      <c r="B1038" s="46" t="s">
        <v>1305</v>
      </c>
      <c r="C1038" s="46">
        <v>110.5</v>
      </c>
      <c r="D1038" s="46">
        <v>21.5</v>
      </c>
      <c r="E1038" s="46"/>
      <c r="F1038" s="46">
        <f t="shared" si="54"/>
        <v>132</v>
      </c>
      <c r="G1038" s="46">
        <v>10</v>
      </c>
      <c r="H1038" s="46">
        <v>7.4999999999999997E-2</v>
      </c>
      <c r="I1038" s="93">
        <f t="shared" si="55"/>
        <v>5.681818181818182E-3</v>
      </c>
    </row>
    <row r="1039" spans="1:9" x14ac:dyDescent="0.25">
      <c r="A1039" s="65">
        <f t="shared" si="56"/>
        <v>89</v>
      </c>
      <c r="B1039" s="46" t="s">
        <v>1306</v>
      </c>
      <c r="C1039" s="46">
        <v>153.9</v>
      </c>
      <c r="D1039" s="46"/>
      <c r="E1039" s="46"/>
      <c r="F1039" s="46">
        <f t="shared" si="54"/>
        <v>153.9</v>
      </c>
      <c r="G1039" s="46">
        <v>30</v>
      </c>
      <c r="H1039" s="46">
        <v>7.4999999999999997E-2</v>
      </c>
      <c r="I1039" s="93">
        <f t="shared" si="55"/>
        <v>1.4619883040935672E-2</v>
      </c>
    </row>
    <row r="1040" spans="1:9" x14ac:dyDescent="0.25">
      <c r="A1040" s="65">
        <f t="shared" si="56"/>
        <v>90</v>
      </c>
      <c r="B1040" s="46" t="s">
        <v>1307</v>
      </c>
      <c r="C1040" s="46">
        <v>120.6</v>
      </c>
      <c r="D1040" s="46"/>
      <c r="E1040" s="46"/>
      <c r="F1040" s="46">
        <f t="shared" si="54"/>
        <v>120.6</v>
      </c>
      <c r="G1040" s="46">
        <v>20</v>
      </c>
      <c r="H1040" s="46">
        <v>7.4999999999999997E-2</v>
      </c>
      <c r="I1040" s="93">
        <f t="shared" si="55"/>
        <v>1.2437810945273632E-2</v>
      </c>
    </row>
    <row r="1041" spans="1:9" x14ac:dyDescent="0.25">
      <c r="A1041" s="65">
        <f t="shared" si="56"/>
        <v>91</v>
      </c>
      <c r="B1041" s="46" t="s">
        <v>1308</v>
      </c>
      <c r="C1041" s="46">
        <v>141.30000000000001</v>
      </c>
      <c r="D1041" s="46"/>
      <c r="E1041" s="46"/>
      <c r="F1041" s="46">
        <f t="shared" si="54"/>
        <v>141.30000000000001</v>
      </c>
      <c r="G1041" s="46">
        <v>34</v>
      </c>
      <c r="H1041" s="46">
        <v>7.4999999999999997E-2</v>
      </c>
      <c r="I1041" s="93">
        <f t="shared" si="55"/>
        <v>1.8046709129511673E-2</v>
      </c>
    </row>
    <row r="1042" spans="1:9" x14ac:dyDescent="0.25">
      <c r="A1042" s="65">
        <f t="shared" si="56"/>
        <v>92</v>
      </c>
      <c r="B1042" s="46" t="s">
        <v>1309</v>
      </c>
      <c r="C1042" s="46">
        <v>326</v>
      </c>
      <c r="D1042" s="46"/>
      <c r="E1042" s="46"/>
      <c r="F1042" s="46">
        <f t="shared" si="54"/>
        <v>326</v>
      </c>
      <c r="G1042" s="46">
        <v>24</v>
      </c>
      <c r="H1042" s="46">
        <v>7.4999999999999997E-2</v>
      </c>
      <c r="I1042" s="93">
        <f t="shared" si="55"/>
        <v>5.5214723926380362E-3</v>
      </c>
    </row>
    <row r="1043" spans="1:9" x14ac:dyDescent="0.25">
      <c r="A1043" s="65">
        <f t="shared" si="56"/>
        <v>93</v>
      </c>
      <c r="B1043" s="46" t="s">
        <v>1310</v>
      </c>
      <c r="C1043" s="46">
        <v>378.3</v>
      </c>
      <c r="D1043" s="46"/>
      <c r="E1043" s="46"/>
      <c r="F1043" s="46">
        <f t="shared" si="54"/>
        <v>378.3</v>
      </c>
      <c r="G1043" s="46">
        <v>25</v>
      </c>
      <c r="H1043" s="46">
        <v>7.4999999999999997E-2</v>
      </c>
      <c r="I1043" s="93">
        <f t="shared" si="55"/>
        <v>4.9563838223632035E-3</v>
      </c>
    </row>
    <row r="1044" spans="1:9" x14ac:dyDescent="0.25">
      <c r="A1044" s="65">
        <f t="shared" si="56"/>
        <v>94</v>
      </c>
      <c r="B1044" s="46" t="s">
        <v>1311</v>
      </c>
      <c r="C1044" s="46">
        <v>228.2</v>
      </c>
      <c r="D1044" s="46"/>
      <c r="E1044" s="46"/>
      <c r="F1044" s="46">
        <f t="shared" si="54"/>
        <v>228.2</v>
      </c>
      <c r="G1044" s="46">
        <v>15</v>
      </c>
      <c r="H1044" s="46">
        <v>7.4999999999999997E-2</v>
      </c>
      <c r="I1044" s="93">
        <f t="shared" si="55"/>
        <v>4.9298860648553907E-3</v>
      </c>
    </row>
    <row r="1045" spans="1:9" x14ac:dyDescent="0.25">
      <c r="A1045" s="65">
        <f t="shared" si="56"/>
        <v>95</v>
      </c>
      <c r="B1045" s="46" t="s">
        <v>1312</v>
      </c>
      <c r="C1045" s="46">
        <v>145.69999999999999</v>
      </c>
      <c r="D1045" s="46"/>
      <c r="E1045" s="46"/>
      <c r="F1045" s="46">
        <f t="shared" si="54"/>
        <v>145.69999999999999</v>
      </c>
      <c r="G1045" s="46">
        <v>10</v>
      </c>
      <c r="H1045" s="46">
        <v>7.4999999999999997E-2</v>
      </c>
      <c r="I1045" s="93">
        <f t="shared" si="55"/>
        <v>5.1475634866163357E-3</v>
      </c>
    </row>
    <row r="1046" spans="1:9" x14ac:dyDescent="0.25">
      <c r="A1046" s="65">
        <f t="shared" si="56"/>
        <v>96</v>
      </c>
      <c r="B1046" s="46" t="s">
        <v>1313</v>
      </c>
      <c r="C1046" s="46">
        <v>220.3</v>
      </c>
      <c r="D1046" s="46"/>
      <c r="E1046" s="46"/>
      <c r="F1046" s="46">
        <f t="shared" si="54"/>
        <v>220.3</v>
      </c>
      <c r="G1046" s="46">
        <v>15</v>
      </c>
      <c r="H1046" s="46">
        <v>7.4999999999999997E-2</v>
      </c>
      <c r="I1046" s="93">
        <f t="shared" si="55"/>
        <v>5.1066727190195189E-3</v>
      </c>
    </row>
    <row r="1047" spans="1:9" x14ac:dyDescent="0.25">
      <c r="A1047" s="65">
        <f t="shared" si="56"/>
        <v>97</v>
      </c>
      <c r="B1047" s="46" t="s">
        <v>1314</v>
      </c>
      <c r="C1047" s="46">
        <v>5244.1</v>
      </c>
      <c r="D1047" s="46"/>
      <c r="E1047" s="46"/>
      <c r="F1047" s="46">
        <f t="shared" si="54"/>
        <v>5244.1</v>
      </c>
      <c r="G1047" s="46">
        <v>350</v>
      </c>
      <c r="H1047" s="46">
        <v>7.4999999999999997E-2</v>
      </c>
      <c r="I1047" s="93">
        <f t="shared" si="55"/>
        <v>5.0056253694628246E-3</v>
      </c>
    </row>
    <row r="1048" spans="1:9" ht="13" x14ac:dyDescent="0.3">
      <c r="A1048" s="65">
        <f t="shared" si="56"/>
        <v>98</v>
      </c>
      <c r="B1048" s="46" t="s">
        <v>1315</v>
      </c>
      <c r="C1048" s="46">
        <v>164.4</v>
      </c>
      <c r="D1048" s="46"/>
      <c r="E1048" s="19"/>
      <c r="F1048" s="46">
        <f t="shared" si="54"/>
        <v>164.4</v>
      </c>
      <c r="G1048" s="46">
        <v>41</v>
      </c>
      <c r="H1048" s="46">
        <v>7.4999999999999997E-2</v>
      </c>
      <c r="I1048" s="93">
        <f t="shared" si="55"/>
        <v>1.8704379562043794E-2</v>
      </c>
    </row>
    <row r="1049" spans="1:9" x14ac:dyDescent="0.25">
      <c r="A1049" s="65">
        <f t="shared" si="56"/>
        <v>99</v>
      </c>
      <c r="B1049" s="46" t="s">
        <v>1316</v>
      </c>
      <c r="C1049" s="46">
        <v>126.2</v>
      </c>
      <c r="D1049" s="46"/>
      <c r="E1049" s="46"/>
      <c r="F1049" s="46">
        <f t="shared" si="54"/>
        <v>126.2</v>
      </c>
      <c r="G1049" s="46">
        <v>40</v>
      </c>
      <c r="H1049" s="46">
        <v>7.4999999999999997E-2</v>
      </c>
      <c r="I1049" s="93">
        <f t="shared" si="55"/>
        <v>2.3771790808240888E-2</v>
      </c>
    </row>
    <row r="1050" spans="1:9" x14ac:dyDescent="0.25">
      <c r="A1050" s="65">
        <f t="shared" si="56"/>
        <v>100</v>
      </c>
      <c r="B1050" s="46" t="s">
        <v>1317</v>
      </c>
      <c r="C1050" s="46">
        <v>232.2</v>
      </c>
      <c r="D1050" s="46"/>
      <c r="E1050" s="46">
        <v>29.4</v>
      </c>
      <c r="F1050" s="46">
        <f t="shared" si="54"/>
        <v>261.59999999999997</v>
      </c>
      <c r="G1050" s="46">
        <v>42</v>
      </c>
      <c r="H1050" s="46">
        <v>7.4999999999999997E-2</v>
      </c>
      <c r="I1050" s="93">
        <f t="shared" si="55"/>
        <v>1.2041284403669725E-2</v>
      </c>
    </row>
    <row r="1051" spans="1:9" x14ac:dyDescent="0.25">
      <c r="A1051" s="65">
        <f t="shared" si="56"/>
        <v>101</v>
      </c>
      <c r="B1051" s="46" t="s">
        <v>1318</v>
      </c>
      <c r="C1051" s="46">
        <v>561.9</v>
      </c>
      <c r="D1051" s="46"/>
      <c r="E1051" s="46"/>
      <c r="F1051" s="46">
        <f t="shared" si="54"/>
        <v>561.9</v>
      </c>
      <c r="G1051" s="46">
        <v>40</v>
      </c>
      <c r="H1051" s="46">
        <v>7.4999999999999997E-2</v>
      </c>
      <c r="I1051" s="93">
        <f t="shared" si="55"/>
        <v>5.3390282968499734E-3</v>
      </c>
    </row>
    <row r="1052" spans="1:9" x14ac:dyDescent="0.25">
      <c r="A1052" s="65">
        <f t="shared" si="56"/>
        <v>102</v>
      </c>
      <c r="B1052" s="46" t="s">
        <v>1319</v>
      </c>
      <c r="C1052" s="46">
        <v>452.2</v>
      </c>
      <c r="D1052" s="46"/>
      <c r="E1052" s="46"/>
      <c r="F1052" s="46">
        <f t="shared" si="54"/>
        <v>452.2</v>
      </c>
      <c r="G1052" s="46">
        <v>44</v>
      </c>
      <c r="H1052" s="46">
        <v>7.4999999999999997E-2</v>
      </c>
      <c r="I1052" s="93">
        <f t="shared" si="55"/>
        <v>7.29765590446705E-3</v>
      </c>
    </row>
    <row r="1053" spans="1:9" x14ac:dyDescent="0.25">
      <c r="A1053" s="65">
        <f t="shared" si="56"/>
        <v>103</v>
      </c>
      <c r="B1053" s="46" t="s">
        <v>1320</v>
      </c>
      <c r="C1053" s="46">
        <v>569.4</v>
      </c>
      <c r="D1053" s="46"/>
      <c r="E1053" s="46"/>
      <c r="F1053" s="46">
        <f t="shared" si="54"/>
        <v>569.4</v>
      </c>
      <c r="G1053" s="46">
        <v>41</v>
      </c>
      <c r="H1053" s="46">
        <v>7.4999999999999997E-2</v>
      </c>
      <c r="I1053" s="93">
        <f t="shared" si="55"/>
        <v>5.4004214963119072E-3</v>
      </c>
    </row>
    <row r="1054" spans="1:9" x14ac:dyDescent="0.25">
      <c r="A1054" s="65">
        <f t="shared" si="56"/>
        <v>104</v>
      </c>
      <c r="B1054" s="46" t="s">
        <v>1321</v>
      </c>
      <c r="C1054" s="46">
        <v>154.30000000000001</v>
      </c>
      <c r="D1054" s="46"/>
      <c r="E1054" s="46"/>
      <c r="F1054" s="46">
        <f t="shared" si="54"/>
        <v>154.30000000000001</v>
      </c>
      <c r="G1054" s="46">
        <v>42</v>
      </c>
      <c r="H1054" s="46">
        <v>7.4999999999999997E-2</v>
      </c>
      <c r="I1054" s="93">
        <f t="shared" si="55"/>
        <v>2.0414776409591703E-2</v>
      </c>
    </row>
    <row r="1055" spans="1:9" x14ac:dyDescent="0.25">
      <c r="A1055" s="65">
        <f t="shared" si="56"/>
        <v>105</v>
      </c>
      <c r="B1055" s="46" t="s">
        <v>1322</v>
      </c>
      <c r="C1055" s="46">
        <v>394.45</v>
      </c>
      <c r="D1055" s="46"/>
      <c r="E1055" s="46">
        <v>115.6</v>
      </c>
      <c r="F1055" s="46">
        <f t="shared" si="54"/>
        <v>510.04999999999995</v>
      </c>
      <c r="G1055" s="46">
        <v>24</v>
      </c>
      <c r="H1055" s="46">
        <v>7.4999999999999997E-2</v>
      </c>
      <c r="I1055" s="93">
        <f t="shared" si="55"/>
        <v>3.5290657778649153E-3</v>
      </c>
    </row>
    <row r="1056" spans="1:9" x14ac:dyDescent="0.25">
      <c r="A1056" s="65">
        <f t="shared" si="56"/>
        <v>106</v>
      </c>
      <c r="B1056" s="46" t="s">
        <v>1323</v>
      </c>
      <c r="C1056" s="46">
        <v>382.2</v>
      </c>
      <c r="D1056" s="46"/>
      <c r="E1056" s="67"/>
      <c r="F1056" s="46">
        <f t="shared" si="54"/>
        <v>382.2</v>
      </c>
      <c r="G1056" s="46">
        <v>32</v>
      </c>
      <c r="H1056" s="46">
        <v>7.4999999999999997E-2</v>
      </c>
      <c r="I1056" s="93">
        <f t="shared" si="55"/>
        <v>6.2794348508634227E-3</v>
      </c>
    </row>
    <row r="1057" spans="1:9" x14ac:dyDescent="0.25">
      <c r="A1057" s="65">
        <f t="shared" si="56"/>
        <v>107</v>
      </c>
      <c r="B1057" s="46" t="s">
        <v>1324</v>
      </c>
      <c r="C1057" s="46">
        <v>360.6</v>
      </c>
      <c r="D1057" s="46"/>
      <c r="E1057" s="46">
        <v>114.9</v>
      </c>
      <c r="F1057" s="46">
        <f t="shared" si="54"/>
        <v>475.5</v>
      </c>
      <c r="G1057" s="46">
        <v>28</v>
      </c>
      <c r="H1057" s="46">
        <v>7.4999999999999997E-2</v>
      </c>
      <c r="I1057" s="93">
        <f t="shared" si="55"/>
        <v>4.4164037854889588E-3</v>
      </c>
    </row>
    <row r="1058" spans="1:9" x14ac:dyDescent="0.25">
      <c r="A1058" s="65">
        <f t="shared" si="56"/>
        <v>108</v>
      </c>
      <c r="B1058" s="46" t="s">
        <v>1325</v>
      </c>
      <c r="C1058" s="46">
        <v>340.3</v>
      </c>
      <c r="D1058" s="46"/>
      <c r="E1058" s="46">
        <v>203.8</v>
      </c>
      <c r="F1058" s="46">
        <f t="shared" si="54"/>
        <v>544.1</v>
      </c>
      <c r="G1058" s="46">
        <v>27</v>
      </c>
      <c r="H1058" s="46">
        <v>7.4999999999999997E-2</v>
      </c>
      <c r="I1058" s="93">
        <f t="shared" si="55"/>
        <v>3.7217423267781654E-3</v>
      </c>
    </row>
    <row r="1059" spans="1:9" x14ac:dyDescent="0.25">
      <c r="A1059" s="65">
        <f t="shared" si="56"/>
        <v>109</v>
      </c>
      <c r="B1059" s="46" t="s">
        <v>1326</v>
      </c>
      <c r="C1059" s="46">
        <v>171.5</v>
      </c>
      <c r="D1059" s="46"/>
      <c r="E1059" s="46">
        <v>70</v>
      </c>
      <c r="F1059" s="46">
        <f t="shared" si="54"/>
        <v>241.5</v>
      </c>
      <c r="G1059" s="46">
        <v>29</v>
      </c>
      <c r="H1059" s="46">
        <v>7.4999999999999997E-2</v>
      </c>
      <c r="I1059" s="93">
        <f t="shared" si="55"/>
        <v>9.0062111801242229E-3</v>
      </c>
    </row>
    <row r="1060" spans="1:9" x14ac:dyDescent="0.25">
      <c r="A1060" s="65">
        <f t="shared" si="56"/>
        <v>110</v>
      </c>
      <c r="B1060" s="46" t="s">
        <v>1327</v>
      </c>
      <c r="C1060" s="46">
        <v>338.7</v>
      </c>
      <c r="D1060" s="46"/>
      <c r="E1060" s="46">
        <v>33.5</v>
      </c>
      <c r="F1060" s="46">
        <f t="shared" si="54"/>
        <v>372.2</v>
      </c>
      <c r="G1060" s="46">
        <v>32</v>
      </c>
      <c r="H1060" s="46">
        <v>7.4999999999999997E-2</v>
      </c>
      <c r="I1060" s="93">
        <f t="shared" si="55"/>
        <v>6.4481461579795809E-3</v>
      </c>
    </row>
    <row r="1061" spans="1:9" x14ac:dyDescent="0.25">
      <c r="A1061" s="65">
        <f t="shared" si="56"/>
        <v>111</v>
      </c>
      <c r="B1061" s="46" t="s">
        <v>1328</v>
      </c>
      <c r="C1061" s="46">
        <v>241.5</v>
      </c>
      <c r="D1061" s="46"/>
      <c r="E1061" s="46"/>
      <c r="F1061" s="46">
        <f t="shared" si="54"/>
        <v>241.5</v>
      </c>
      <c r="G1061" s="46">
        <v>34</v>
      </c>
      <c r="H1061" s="46">
        <v>7.4999999999999997E-2</v>
      </c>
      <c r="I1061" s="93">
        <f t="shared" si="55"/>
        <v>1.0559006211180123E-2</v>
      </c>
    </row>
    <row r="1062" spans="1:9" x14ac:dyDescent="0.25">
      <c r="A1062" s="65">
        <f t="shared" si="56"/>
        <v>112</v>
      </c>
      <c r="B1062" s="46" t="s">
        <v>1329</v>
      </c>
      <c r="C1062" s="46">
        <v>331.7</v>
      </c>
      <c r="D1062" s="46"/>
      <c r="E1062" s="46"/>
      <c r="F1062" s="46">
        <f t="shared" si="54"/>
        <v>331.7</v>
      </c>
      <c r="G1062" s="46">
        <v>28</v>
      </c>
      <c r="H1062" s="46">
        <v>7.4999999999999997E-2</v>
      </c>
      <c r="I1062" s="93">
        <f t="shared" si="55"/>
        <v>6.3310220078384083E-3</v>
      </c>
    </row>
    <row r="1063" spans="1:9" x14ac:dyDescent="0.25">
      <c r="A1063" s="65">
        <f t="shared" si="56"/>
        <v>113</v>
      </c>
      <c r="B1063" s="46" t="s">
        <v>1330</v>
      </c>
      <c r="C1063" s="46">
        <v>95</v>
      </c>
      <c r="D1063" s="46"/>
      <c r="E1063" s="46"/>
      <c r="F1063" s="46">
        <f t="shared" si="54"/>
        <v>95</v>
      </c>
      <c r="G1063" s="46">
        <v>15</v>
      </c>
      <c r="H1063" s="46">
        <v>7.4999999999999997E-2</v>
      </c>
      <c r="I1063" s="93">
        <f t="shared" si="55"/>
        <v>1.1842105263157895E-2</v>
      </c>
    </row>
    <row r="1064" spans="1:9" x14ac:dyDescent="0.25">
      <c r="A1064" s="65">
        <f t="shared" si="56"/>
        <v>114</v>
      </c>
      <c r="B1064" s="46" t="s">
        <v>1331</v>
      </c>
      <c r="C1064" s="46">
        <v>208.9</v>
      </c>
      <c r="D1064" s="46"/>
      <c r="E1064" s="46"/>
      <c r="F1064" s="46">
        <f t="shared" si="54"/>
        <v>208.9</v>
      </c>
      <c r="G1064" s="46">
        <v>25</v>
      </c>
      <c r="H1064" s="46">
        <v>7.4999999999999997E-2</v>
      </c>
      <c r="I1064" s="93">
        <f t="shared" si="55"/>
        <v>8.9755864049784577E-3</v>
      </c>
    </row>
    <row r="1065" spans="1:9" x14ac:dyDescent="0.25">
      <c r="A1065" s="65">
        <f t="shared" si="56"/>
        <v>115</v>
      </c>
      <c r="B1065" s="46" t="s">
        <v>1332</v>
      </c>
      <c r="C1065" s="46">
        <v>141.30000000000001</v>
      </c>
      <c r="D1065" s="46"/>
      <c r="E1065" s="46"/>
      <c r="F1065" s="46">
        <f t="shared" si="54"/>
        <v>141.30000000000001</v>
      </c>
      <c r="G1065" s="46">
        <v>20</v>
      </c>
      <c r="H1065" s="46">
        <v>7.4999999999999997E-2</v>
      </c>
      <c r="I1065" s="93">
        <f t="shared" si="55"/>
        <v>1.0615711252653927E-2</v>
      </c>
    </row>
    <row r="1066" spans="1:9" x14ac:dyDescent="0.25">
      <c r="A1066" s="65">
        <f t="shared" si="56"/>
        <v>116</v>
      </c>
      <c r="B1066" s="46" t="s">
        <v>1333</v>
      </c>
      <c r="C1066" s="46">
        <v>372.1</v>
      </c>
      <c r="D1066" s="46"/>
      <c r="E1066" s="46"/>
      <c r="F1066" s="46">
        <f t="shared" si="54"/>
        <v>372.1</v>
      </c>
      <c r="G1066" s="46">
        <v>32</v>
      </c>
      <c r="H1066" s="46">
        <v>7.4999999999999997E-2</v>
      </c>
      <c r="I1066" s="93">
        <f t="shared" si="55"/>
        <v>6.4498790647675346E-3</v>
      </c>
    </row>
    <row r="1067" spans="1:9" x14ac:dyDescent="0.25">
      <c r="A1067" s="65">
        <f t="shared" si="56"/>
        <v>117</v>
      </c>
      <c r="B1067" s="46" t="s">
        <v>1334</v>
      </c>
      <c r="C1067" s="46">
        <v>313.60000000000002</v>
      </c>
      <c r="D1067" s="46"/>
      <c r="E1067" s="46">
        <v>40</v>
      </c>
      <c r="F1067" s="46">
        <f t="shared" si="54"/>
        <v>353.6</v>
      </c>
      <c r="G1067" s="46">
        <v>34</v>
      </c>
      <c r="H1067" s="46">
        <v>7.4999999999999997E-2</v>
      </c>
      <c r="I1067" s="93">
        <f t="shared" si="55"/>
        <v>7.2115384615384602E-3</v>
      </c>
    </row>
    <row r="1068" spans="1:9" x14ac:dyDescent="0.25">
      <c r="A1068" s="65">
        <f t="shared" si="56"/>
        <v>118</v>
      </c>
      <c r="B1068" s="46" t="s">
        <v>1335</v>
      </c>
      <c r="C1068" s="46">
        <v>249.6</v>
      </c>
      <c r="D1068" s="46"/>
      <c r="E1068" s="46"/>
      <c r="F1068" s="46">
        <f t="shared" si="54"/>
        <v>249.6</v>
      </c>
      <c r="G1068" s="46">
        <v>22</v>
      </c>
      <c r="H1068" s="46">
        <v>7.4999999999999997E-2</v>
      </c>
      <c r="I1068" s="93">
        <f t="shared" si="55"/>
        <v>6.610576923076923E-3</v>
      </c>
    </row>
    <row r="1069" spans="1:9" x14ac:dyDescent="0.25">
      <c r="A1069" s="65">
        <f t="shared" si="56"/>
        <v>119</v>
      </c>
      <c r="B1069" s="46" t="s">
        <v>1336</v>
      </c>
      <c r="C1069" s="46">
        <v>305.8</v>
      </c>
      <c r="D1069" s="46"/>
      <c r="E1069" s="46">
        <v>36.5</v>
      </c>
      <c r="F1069" s="46">
        <f t="shared" si="54"/>
        <v>342.3</v>
      </c>
      <c r="G1069" s="46">
        <v>18</v>
      </c>
      <c r="H1069" s="46">
        <v>7.4999999999999997E-2</v>
      </c>
      <c r="I1069" s="93">
        <f t="shared" si="55"/>
        <v>3.9439088518843117E-3</v>
      </c>
    </row>
    <row r="1070" spans="1:9" x14ac:dyDescent="0.25">
      <c r="A1070" s="65">
        <f t="shared" si="56"/>
        <v>120</v>
      </c>
      <c r="B1070" s="46" t="s">
        <v>1337</v>
      </c>
      <c r="C1070" s="46">
        <v>206.5</v>
      </c>
      <c r="D1070" s="46"/>
      <c r="E1070" s="46"/>
      <c r="F1070" s="46">
        <f t="shared" si="54"/>
        <v>206.5</v>
      </c>
      <c r="G1070" s="46">
        <v>28</v>
      </c>
      <c r="H1070" s="46">
        <v>7.4999999999999997E-2</v>
      </c>
      <c r="I1070" s="93">
        <f t="shared" si="55"/>
        <v>1.016949152542373E-2</v>
      </c>
    </row>
    <row r="1071" spans="1:9" x14ac:dyDescent="0.25">
      <c r="A1071" s="65">
        <f t="shared" si="56"/>
        <v>121</v>
      </c>
      <c r="B1071" s="46" t="s">
        <v>1338</v>
      </c>
      <c r="C1071" s="46">
        <v>300.39999999999998</v>
      </c>
      <c r="D1071" s="46"/>
      <c r="E1071" s="46"/>
      <c r="F1071" s="46">
        <f t="shared" si="54"/>
        <v>300.39999999999998</v>
      </c>
      <c r="G1071" s="46">
        <v>28</v>
      </c>
      <c r="H1071" s="46">
        <v>7.4999999999999997E-2</v>
      </c>
      <c r="I1071" s="93">
        <f t="shared" si="55"/>
        <v>6.9906790945406137E-3</v>
      </c>
    </row>
    <row r="1072" spans="1:9" x14ac:dyDescent="0.25">
      <c r="A1072" s="65">
        <f t="shared" si="56"/>
        <v>122</v>
      </c>
      <c r="B1072" s="46" t="s">
        <v>1339</v>
      </c>
      <c r="C1072" s="46">
        <v>913.8</v>
      </c>
      <c r="D1072" s="46"/>
      <c r="E1072" s="46"/>
      <c r="F1072" s="46">
        <f t="shared" ref="F1072:F1131" si="57">C1072+D1072+E1072</f>
        <v>913.8</v>
      </c>
      <c r="G1072" s="46">
        <v>46</v>
      </c>
      <c r="H1072" s="46">
        <v>7.4999999999999997E-2</v>
      </c>
      <c r="I1072" s="93">
        <f t="shared" ref="I1072:I1131" si="58">(G1072*H1072)/F1072</f>
        <v>3.7754432042022322E-3</v>
      </c>
    </row>
    <row r="1073" spans="1:9" x14ac:dyDescent="0.25">
      <c r="A1073" s="65">
        <f t="shared" si="56"/>
        <v>123</v>
      </c>
      <c r="B1073" s="46" t="s">
        <v>1340</v>
      </c>
      <c r="C1073" s="46">
        <v>124.1</v>
      </c>
      <c r="D1073" s="46"/>
      <c r="E1073" s="46"/>
      <c r="F1073" s="46">
        <f t="shared" si="57"/>
        <v>124.1</v>
      </c>
      <c r="G1073" s="46">
        <v>11</v>
      </c>
      <c r="H1073" s="46">
        <v>7.4999999999999997E-2</v>
      </c>
      <c r="I1073" s="93">
        <f t="shared" si="58"/>
        <v>6.6478646253021753E-3</v>
      </c>
    </row>
    <row r="1074" spans="1:9" x14ac:dyDescent="0.25">
      <c r="A1074" s="65">
        <f t="shared" si="56"/>
        <v>124</v>
      </c>
      <c r="B1074" s="46" t="s">
        <v>1341</v>
      </c>
      <c r="C1074" s="46">
        <v>173.4</v>
      </c>
      <c r="D1074" s="46"/>
      <c r="E1074" s="46"/>
      <c r="F1074" s="46">
        <f t="shared" si="57"/>
        <v>173.4</v>
      </c>
      <c r="G1074" s="46">
        <v>8</v>
      </c>
      <c r="H1074" s="46">
        <v>7.4999999999999997E-2</v>
      </c>
      <c r="I1074" s="93">
        <f t="shared" si="58"/>
        <v>3.4602076124567471E-3</v>
      </c>
    </row>
    <row r="1075" spans="1:9" x14ac:dyDescent="0.25">
      <c r="A1075" s="65">
        <f t="shared" si="56"/>
        <v>125</v>
      </c>
      <c r="B1075" s="46" t="s">
        <v>1342</v>
      </c>
      <c r="C1075" s="46">
        <v>262.2</v>
      </c>
      <c r="D1075" s="46"/>
      <c r="E1075" s="46"/>
      <c r="F1075" s="46">
        <f t="shared" si="57"/>
        <v>262.2</v>
      </c>
      <c r="G1075" s="46">
        <v>28</v>
      </c>
      <c r="H1075" s="46">
        <v>7.4999999999999997E-2</v>
      </c>
      <c r="I1075" s="93">
        <f t="shared" si="58"/>
        <v>8.0091533180778034E-3</v>
      </c>
    </row>
    <row r="1076" spans="1:9" x14ac:dyDescent="0.25">
      <c r="A1076" s="65">
        <f t="shared" si="56"/>
        <v>126</v>
      </c>
      <c r="B1076" s="46" t="s">
        <v>1346</v>
      </c>
      <c r="C1076" s="46">
        <v>375.7</v>
      </c>
      <c r="D1076" s="46"/>
      <c r="E1076" s="46">
        <v>26.9</v>
      </c>
      <c r="F1076" s="46">
        <f t="shared" si="57"/>
        <v>402.59999999999997</v>
      </c>
      <c r="G1076" s="46">
        <v>20</v>
      </c>
      <c r="H1076" s="46">
        <v>7.4999999999999997E-2</v>
      </c>
      <c r="I1076" s="93">
        <f t="shared" si="58"/>
        <v>3.7257824143070049E-3</v>
      </c>
    </row>
    <row r="1077" spans="1:9" x14ac:dyDescent="0.25">
      <c r="A1077" s="65">
        <f t="shared" si="56"/>
        <v>127</v>
      </c>
      <c r="B1077" s="46" t="s">
        <v>1347</v>
      </c>
      <c r="C1077" s="46">
        <v>180</v>
      </c>
      <c r="D1077" s="46"/>
      <c r="E1077" s="46"/>
      <c r="F1077" s="46">
        <f t="shared" si="57"/>
        <v>180</v>
      </c>
      <c r="G1077" s="46">
        <v>8</v>
      </c>
      <c r="H1077" s="46">
        <v>7.4999999999999997E-2</v>
      </c>
      <c r="I1077" s="93">
        <f t="shared" si="58"/>
        <v>3.3333333333333331E-3</v>
      </c>
    </row>
    <row r="1078" spans="1:9" x14ac:dyDescent="0.25">
      <c r="A1078" s="65">
        <f t="shared" si="56"/>
        <v>128</v>
      </c>
      <c r="B1078" s="46" t="s">
        <v>1348</v>
      </c>
      <c r="C1078" s="46">
        <v>580.1</v>
      </c>
      <c r="D1078" s="46"/>
      <c r="E1078" s="46"/>
      <c r="F1078" s="46">
        <f t="shared" si="57"/>
        <v>580.1</v>
      </c>
      <c r="G1078" s="46">
        <v>18</v>
      </c>
      <c r="H1078" s="46">
        <v>7.4999999999999997E-2</v>
      </c>
      <c r="I1078" s="93">
        <f t="shared" si="58"/>
        <v>2.3271849681089462E-3</v>
      </c>
    </row>
    <row r="1079" spans="1:9" x14ac:dyDescent="0.25">
      <c r="A1079" s="65">
        <f t="shared" si="56"/>
        <v>129</v>
      </c>
      <c r="B1079" s="46" t="s">
        <v>1352</v>
      </c>
      <c r="C1079" s="46">
        <v>351</v>
      </c>
      <c r="D1079" s="46"/>
      <c r="E1079" s="46"/>
      <c r="F1079" s="46">
        <f t="shared" si="57"/>
        <v>351</v>
      </c>
      <c r="G1079" s="46">
        <v>14</v>
      </c>
      <c r="H1079" s="46">
        <v>7.4999999999999997E-2</v>
      </c>
      <c r="I1079" s="93">
        <f t="shared" si="58"/>
        <v>2.9914529914529917E-3</v>
      </c>
    </row>
    <row r="1080" spans="1:9" x14ac:dyDescent="0.25">
      <c r="A1080" s="65">
        <f t="shared" ref="A1080:A1143" si="59">A1079+1</f>
        <v>130</v>
      </c>
      <c r="B1080" s="46" t="s">
        <v>1353</v>
      </c>
      <c r="C1080" s="46">
        <v>299.7</v>
      </c>
      <c r="D1080" s="46"/>
      <c r="E1080" s="46"/>
      <c r="F1080" s="46">
        <f t="shared" si="57"/>
        <v>299.7</v>
      </c>
      <c r="G1080" s="46">
        <v>27</v>
      </c>
      <c r="H1080" s="46">
        <v>7.4999999999999997E-2</v>
      </c>
      <c r="I1080" s="93">
        <f t="shared" si="58"/>
        <v>6.7567567567567571E-3</v>
      </c>
    </row>
    <row r="1081" spans="1:9" x14ac:dyDescent="0.25">
      <c r="A1081" s="65">
        <f t="shared" si="59"/>
        <v>131</v>
      </c>
      <c r="B1081" s="46" t="s">
        <v>1354</v>
      </c>
      <c r="C1081" s="46">
        <v>428.3</v>
      </c>
      <c r="D1081" s="46"/>
      <c r="E1081" s="46"/>
      <c r="F1081" s="46">
        <f t="shared" si="57"/>
        <v>428.3</v>
      </c>
      <c r="G1081" s="46">
        <v>20</v>
      </c>
      <c r="H1081" s="46">
        <v>7.4999999999999997E-2</v>
      </c>
      <c r="I1081" s="93">
        <f t="shared" si="58"/>
        <v>3.5022180714452487E-3</v>
      </c>
    </row>
    <row r="1082" spans="1:9" x14ac:dyDescent="0.25">
      <c r="A1082" s="65">
        <f t="shared" si="59"/>
        <v>132</v>
      </c>
      <c r="B1082" s="46" t="s">
        <v>1355</v>
      </c>
      <c r="C1082" s="46">
        <v>299.3</v>
      </c>
      <c r="D1082" s="46"/>
      <c r="E1082" s="46"/>
      <c r="F1082" s="46">
        <f t="shared" si="57"/>
        <v>299.3</v>
      </c>
      <c r="G1082" s="46">
        <v>24</v>
      </c>
      <c r="H1082" s="46">
        <v>7.4999999999999997E-2</v>
      </c>
      <c r="I1082" s="93">
        <f t="shared" si="58"/>
        <v>6.0140327430671563E-3</v>
      </c>
    </row>
    <row r="1083" spans="1:9" x14ac:dyDescent="0.25">
      <c r="A1083" s="65">
        <f t="shared" si="59"/>
        <v>133</v>
      </c>
      <c r="B1083" s="46" t="s">
        <v>1356</v>
      </c>
      <c r="C1083" s="46">
        <v>343.9</v>
      </c>
      <c r="D1083" s="46"/>
      <c r="E1083" s="46"/>
      <c r="F1083" s="46">
        <f t="shared" si="57"/>
        <v>343.9</v>
      </c>
      <c r="G1083" s="46">
        <v>25</v>
      </c>
      <c r="H1083" s="46">
        <v>7.4999999999999997E-2</v>
      </c>
      <c r="I1083" s="93">
        <f t="shared" si="58"/>
        <v>5.452166327420762E-3</v>
      </c>
    </row>
    <row r="1084" spans="1:9" x14ac:dyDescent="0.25">
      <c r="A1084" s="65">
        <f t="shared" si="59"/>
        <v>134</v>
      </c>
      <c r="B1084" s="46" t="s">
        <v>1357</v>
      </c>
      <c r="C1084" s="46">
        <v>282</v>
      </c>
      <c r="D1084" s="46"/>
      <c r="E1084" s="46"/>
      <c r="F1084" s="46">
        <f t="shared" si="57"/>
        <v>282</v>
      </c>
      <c r="G1084" s="46">
        <v>26</v>
      </c>
      <c r="H1084" s="46">
        <v>7.4999999999999997E-2</v>
      </c>
      <c r="I1084" s="93">
        <f t="shared" si="58"/>
        <v>6.9148936170212762E-3</v>
      </c>
    </row>
    <row r="1085" spans="1:9" x14ac:dyDescent="0.25">
      <c r="A1085" s="65">
        <f t="shared" si="59"/>
        <v>135</v>
      </c>
      <c r="B1085" s="46" t="s">
        <v>1358</v>
      </c>
      <c r="C1085" s="46">
        <v>357.6</v>
      </c>
      <c r="D1085" s="46"/>
      <c r="E1085" s="46"/>
      <c r="F1085" s="46">
        <f t="shared" si="57"/>
        <v>357.6</v>
      </c>
      <c r="G1085" s="46">
        <v>18</v>
      </c>
      <c r="H1085" s="46">
        <v>7.4999999999999997E-2</v>
      </c>
      <c r="I1085" s="93">
        <f t="shared" si="58"/>
        <v>3.7751677852348987E-3</v>
      </c>
    </row>
    <row r="1086" spans="1:9" x14ac:dyDescent="0.25">
      <c r="A1086" s="65">
        <f t="shared" si="59"/>
        <v>136</v>
      </c>
      <c r="B1086" s="46" t="s">
        <v>1454</v>
      </c>
      <c r="C1086" s="46">
        <v>424.7</v>
      </c>
      <c r="D1086" s="46"/>
      <c r="E1086" s="46"/>
      <c r="F1086" s="46">
        <f t="shared" si="57"/>
        <v>424.7</v>
      </c>
      <c r="G1086" s="46">
        <v>28</v>
      </c>
      <c r="H1086" s="46">
        <v>7.4999999999999997E-2</v>
      </c>
      <c r="I1086" s="93">
        <f t="shared" si="58"/>
        <v>4.9446668236402171E-3</v>
      </c>
    </row>
    <row r="1087" spans="1:9" x14ac:dyDescent="0.25">
      <c r="A1087" s="65">
        <f t="shared" si="59"/>
        <v>137</v>
      </c>
      <c r="B1087" s="46" t="s">
        <v>1455</v>
      </c>
      <c r="C1087" s="46">
        <v>120.4</v>
      </c>
      <c r="D1087" s="46"/>
      <c r="E1087" s="46"/>
      <c r="F1087" s="46">
        <f t="shared" si="57"/>
        <v>120.4</v>
      </c>
      <c r="G1087" s="46">
        <v>24</v>
      </c>
      <c r="H1087" s="46">
        <v>7.4999999999999997E-2</v>
      </c>
      <c r="I1087" s="93">
        <f t="shared" si="58"/>
        <v>1.4950166112956808E-2</v>
      </c>
    </row>
    <row r="1088" spans="1:9" x14ac:dyDescent="0.25">
      <c r="A1088" s="65">
        <f t="shared" si="59"/>
        <v>138</v>
      </c>
      <c r="B1088" s="46" t="s">
        <v>1456</v>
      </c>
      <c r="C1088" s="46">
        <v>317.60000000000002</v>
      </c>
      <c r="D1088" s="46"/>
      <c r="E1088" s="46"/>
      <c r="F1088" s="46">
        <f t="shared" si="57"/>
        <v>317.60000000000002</v>
      </c>
      <c r="G1088" s="46">
        <v>40</v>
      </c>
      <c r="H1088" s="46">
        <v>7.4999999999999997E-2</v>
      </c>
      <c r="I1088" s="93">
        <f t="shared" si="58"/>
        <v>9.4458438287153643E-3</v>
      </c>
    </row>
    <row r="1089" spans="1:9" x14ac:dyDescent="0.25">
      <c r="A1089" s="65">
        <f t="shared" si="59"/>
        <v>139</v>
      </c>
      <c r="B1089" s="46" t="s">
        <v>1457</v>
      </c>
      <c r="C1089" s="46">
        <v>395.53</v>
      </c>
      <c r="D1089" s="46"/>
      <c r="E1089" s="46"/>
      <c r="F1089" s="46">
        <f t="shared" si="57"/>
        <v>395.53</v>
      </c>
      <c r="G1089" s="46">
        <v>42</v>
      </c>
      <c r="H1089" s="46">
        <v>7.4999999999999997E-2</v>
      </c>
      <c r="I1089" s="93">
        <f t="shared" si="58"/>
        <v>7.9639976740070294E-3</v>
      </c>
    </row>
    <row r="1090" spans="1:9" x14ac:dyDescent="0.25">
      <c r="A1090" s="65">
        <f t="shared" si="59"/>
        <v>140</v>
      </c>
      <c r="B1090" s="46" t="s">
        <v>1458</v>
      </c>
      <c r="C1090" s="46">
        <v>516.79999999999995</v>
      </c>
      <c r="D1090" s="46"/>
      <c r="E1090" s="46"/>
      <c r="F1090" s="46">
        <f t="shared" si="57"/>
        <v>516.79999999999995</v>
      </c>
      <c r="G1090" s="46">
        <v>41</v>
      </c>
      <c r="H1090" s="46">
        <v>7.4999999999999997E-2</v>
      </c>
      <c r="I1090" s="93">
        <f t="shared" si="58"/>
        <v>5.9500773993808051E-3</v>
      </c>
    </row>
    <row r="1091" spans="1:9" x14ac:dyDescent="0.25">
      <c r="A1091" s="65">
        <f t="shared" si="59"/>
        <v>141</v>
      </c>
      <c r="B1091" s="46" t="s">
        <v>1459</v>
      </c>
      <c r="C1091" s="46">
        <v>305.89999999999998</v>
      </c>
      <c r="D1091" s="46"/>
      <c r="E1091" s="46"/>
      <c r="F1091" s="46">
        <f t="shared" si="57"/>
        <v>305.89999999999998</v>
      </c>
      <c r="G1091" s="46">
        <v>40</v>
      </c>
      <c r="H1091" s="46">
        <v>7.4999999999999997E-2</v>
      </c>
      <c r="I1091" s="93">
        <f t="shared" si="58"/>
        <v>9.8071265119320048E-3</v>
      </c>
    </row>
    <row r="1092" spans="1:9" x14ac:dyDescent="0.25">
      <c r="A1092" s="65">
        <f t="shared" si="59"/>
        <v>142</v>
      </c>
      <c r="B1092" s="46" t="s">
        <v>1460</v>
      </c>
      <c r="C1092" s="46">
        <v>483.9</v>
      </c>
      <c r="D1092" s="46"/>
      <c r="E1092" s="46">
        <v>35.299999999999997</v>
      </c>
      <c r="F1092" s="46">
        <f t="shared" si="57"/>
        <v>519.19999999999993</v>
      </c>
      <c r="G1092" s="46">
        <v>44</v>
      </c>
      <c r="H1092" s="46">
        <v>7.4999999999999997E-2</v>
      </c>
      <c r="I1092" s="93">
        <f t="shared" si="58"/>
        <v>6.3559322033898309E-3</v>
      </c>
    </row>
    <row r="1093" spans="1:9" x14ac:dyDescent="0.25">
      <c r="A1093" s="65">
        <f t="shared" si="59"/>
        <v>143</v>
      </c>
      <c r="B1093" s="46" t="s">
        <v>1461</v>
      </c>
      <c r="C1093" s="46">
        <v>257.3</v>
      </c>
      <c r="D1093" s="46"/>
      <c r="E1093" s="46"/>
      <c r="F1093" s="46">
        <f t="shared" si="57"/>
        <v>257.3</v>
      </c>
      <c r="G1093" s="46">
        <v>40</v>
      </c>
      <c r="H1093" s="46">
        <v>7.4999999999999997E-2</v>
      </c>
      <c r="I1093" s="93">
        <f t="shared" si="58"/>
        <v>1.1659541391371939E-2</v>
      </c>
    </row>
    <row r="1094" spans="1:9" x14ac:dyDescent="0.25">
      <c r="A1094" s="65">
        <f t="shared" si="59"/>
        <v>144</v>
      </c>
      <c r="B1094" s="46" t="s">
        <v>1462</v>
      </c>
      <c r="C1094" s="46">
        <v>261.3</v>
      </c>
      <c r="D1094" s="46"/>
      <c r="E1094" s="46"/>
      <c r="F1094" s="46">
        <f t="shared" si="57"/>
        <v>261.3</v>
      </c>
      <c r="G1094" s="46">
        <v>18</v>
      </c>
      <c r="H1094" s="46">
        <v>7.4999999999999997E-2</v>
      </c>
      <c r="I1094" s="93">
        <f t="shared" si="58"/>
        <v>5.1664753157290464E-3</v>
      </c>
    </row>
    <row r="1095" spans="1:9" x14ac:dyDescent="0.25">
      <c r="A1095" s="65">
        <f t="shared" si="59"/>
        <v>145</v>
      </c>
      <c r="B1095" s="46" t="s">
        <v>1463</v>
      </c>
      <c r="C1095" s="46">
        <v>296.89999999999998</v>
      </c>
      <c r="D1095" s="46"/>
      <c r="E1095" s="46">
        <v>50</v>
      </c>
      <c r="F1095" s="46">
        <f t="shared" si="57"/>
        <v>346.9</v>
      </c>
      <c r="G1095" s="46">
        <v>20</v>
      </c>
      <c r="H1095" s="46">
        <v>7.4999999999999997E-2</v>
      </c>
      <c r="I1095" s="93">
        <f t="shared" si="58"/>
        <v>4.3240126837705397E-3</v>
      </c>
    </row>
    <row r="1096" spans="1:9" x14ac:dyDescent="0.25">
      <c r="A1096" s="65">
        <f t="shared" si="59"/>
        <v>146</v>
      </c>
      <c r="B1096" s="46" t="s">
        <v>1464</v>
      </c>
      <c r="C1096" s="46">
        <v>495.2</v>
      </c>
      <c r="D1096" s="46"/>
      <c r="E1096" s="46">
        <v>62.5</v>
      </c>
      <c r="F1096" s="46">
        <f t="shared" si="57"/>
        <v>557.70000000000005</v>
      </c>
      <c r="G1096" s="46">
        <v>25</v>
      </c>
      <c r="H1096" s="46">
        <v>7.4999999999999997E-2</v>
      </c>
      <c r="I1096" s="93">
        <f t="shared" si="58"/>
        <v>3.3620225927918231E-3</v>
      </c>
    </row>
    <row r="1097" spans="1:9" x14ac:dyDescent="0.25">
      <c r="A1097" s="65">
        <f t="shared" si="59"/>
        <v>147</v>
      </c>
      <c r="B1097" s="46" t="s">
        <v>1465</v>
      </c>
      <c r="C1097" s="46">
        <v>446.2</v>
      </c>
      <c r="D1097" s="46"/>
      <c r="E1097" s="46"/>
      <c r="F1097" s="46">
        <f t="shared" si="57"/>
        <v>446.2</v>
      </c>
      <c r="G1097" s="46">
        <v>24</v>
      </c>
      <c r="H1097" s="46">
        <v>7.4999999999999997E-2</v>
      </c>
      <c r="I1097" s="93">
        <f t="shared" si="58"/>
        <v>4.0340654415060512E-3</v>
      </c>
    </row>
    <row r="1098" spans="1:9" x14ac:dyDescent="0.25">
      <c r="A1098" s="65">
        <f t="shared" si="59"/>
        <v>148</v>
      </c>
      <c r="B1098" s="46" t="s">
        <v>1466</v>
      </c>
      <c r="C1098" s="46">
        <v>266.39999999999998</v>
      </c>
      <c r="D1098" s="46"/>
      <c r="E1098" s="46"/>
      <c r="F1098" s="46">
        <f t="shared" si="57"/>
        <v>266.39999999999998</v>
      </c>
      <c r="G1098" s="46">
        <v>28</v>
      </c>
      <c r="H1098" s="46">
        <v>7.4999999999999997E-2</v>
      </c>
      <c r="I1098" s="93">
        <f t="shared" si="58"/>
        <v>7.8828828828828839E-3</v>
      </c>
    </row>
    <row r="1099" spans="1:9" ht="13" x14ac:dyDescent="0.3">
      <c r="A1099" s="65">
        <f t="shared" si="59"/>
        <v>149</v>
      </c>
      <c r="B1099" s="46" t="s">
        <v>1467</v>
      </c>
      <c r="C1099" s="46">
        <v>548.4</v>
      </c>
      <c r="D1099" s="46"/>
      <c r="E1099" s="19">
        <v>215.2</v>
      </c>
      <c r="F1099" s="46">
        <f t="shared" si="57"/>
        <v>763.59999999999991</v>
      </c>
      <c r="G1099" s="46">
        <v>32</v>
      </c>
      <c r="H1099" s="46">
        <v>7.4999999999999997E-2</v>
      </c>
      <c r="I1099" s="93">
        <f t="shared" si="58"/>
        <v>3.1430068098480882E-3</v>
      </c>
    </row>
    <row r="1100" spans="1:9" x14ac:dyDescent="0.25">
      <c r="A1100" s="65">
        <f t="shared" si="59"/>
        <v>150</v>
      </c>
      <c r="B1100" s="46" t="s">
        <v>1468</v>
      </c>
      <c r="C1100" s="46">
        <v>539.79999999999995</v>
      </c>
      <c r="D1100" s="46">
        <v>83.3</v>
      </c>
      <c r="E1100" s="46"/>
      <c r="F1100" s="46">
        <f t="shared" si="57"/>
        <v>623.09999999999991</v>
      </c>
      <c r="G1100" s="46">
        <v>28</v>
      </c>
      <c r="H1100" s="46">
        <v>7.4999999999999997E-2</v>
      </c>
      <c r="I1100" s="93">
        <f t="shared" si="58"/>
        <v>3.370245546461243E-3</v>
      </c>
    </row>
    <row r="1101" spans="1:9" x14ac:dyDescent="0.25">
      <c r="A1101" s="65">
        <f t="shared" si="59"/>
        <v>151</v>
      </c>
      <c r="B1101" s="46" t="s">
        <v>1469</v>
      </c>
      <c r="C1101" s="46">
        <v>384.6</v>
      </c>
      <c r="D1101" s="46"/>
      <c r="E1101" s="46"/>
      <c r="F1101" s="46">
        <f t="shared" si="57"/>
        <v>384.6</v>
      </c>
      <c r="G1101" s="46">
        <v>39</v>
      </c>
      <c r="H1101" s="46">
        <v>7.4999999999999997E-2</v>
      </c>
      <c r="I1101" s="93">
        <f t="shared" si="58"/>
        <v>7.6053042121684861E-3</v>
      </c>
    </row>
    <row r="1102" spans="1:9" x14ac:dyDescent="0.25">
      <c r="A1102" s="65">
        <f t="shared" si="59"/>
        <v>152</v>
      </c>
      <c r="B1102" s="46" t="s">
        <v>2322</v>
      </c>
      <c r="C1102" s="46">
        <v>589.75</v>
      </c>
      <c r="D1102" s="46"/>
      <c r="E1102" s="46">
        <v>32.799999999999997</v>
      </c>
      <c r="F1102" s="46">
        <f t="shared" si="57"/>
        <v>622.54999999999995</v>
      </c>
      <c r="G1102" s="46">
        <v>25</v>
      </c>
      <c r="H1102" s="46">
        <v>7.4999999999999997E-2</v>
      </c>
      <c r="I1102" s="93">
        <f t="shared" si="58"/>
        <v>3.0118062806200308E-3</v>
      </c>
    </row>
    <row r="1103" spans="1:9" x14ac:dyDescent="0.25">
      <c r="A1103" s="65">
        <f t="shared" si="59"/>
        <v>153</v>
      </c>
      <c r="B1103" s="46" t="s">
        <v>2323</v>
      </c>
      <c r="C1103" s="46">
        <v>405</v>
      </c>
      <c r="D1103" s="46"/>
      <c r="E1103" s="46">
        <v>21</v>
      </c>
      <c r="F1103" s="46">
        <f t="shared" si="57"/>
        <v>426</v>
      </c>
      <c r="G1103" s="46">
        <v>37</v>
      </c>
      <c r="H1103" s="46">
        <v>7.4999999999999997E-2</v>
      </c>
      <c r="I1103" s="93">
        <f t="shared" si="58"/>
        <v>6.5140845070422535E-3</v>
      </c>
    </row>
    <row r="1104" spans="1:9" x14ac:dyDescent="0.25">
      <c r="A1104" s="65">
        <f t="shared" si="59"/>
        <v>154</v>
      </c>
      <c r="B1104" s="46" t="s">
        <v>2324</v>
      </c>
      <c r="C1104" s="46">
        <v>678.5</v>
      </c>
      <c r="D1104" s="46"/>
      <c r="E1104" s="46"/>
      <c r="F1104" s="46">
        <f t="shared" si="57"/>
        <v>678.5</v>
      </c>
      <c r="G1104" s="46">
        <v>32</v>
      </c>
      <c r="H1104" s="46">
        <v>7.4999999999999997E-2</v>
      </c>
      <c r="I1104" s="93">
        <f t="shared" si="58"/>
        <v>3.5372144436256448E-3</v>
      </c>
    </row>
    <row r="1105" spans="1:9" x14ac:dyDescent="0.25">
      <c r="A1105" s="65">
        <f t="shared" si="59"/>
        <v>155</v>
      </c>
      <c r="B1105" s="46" t="s">
        <v>2325</v>
      </c>
      <c r="C1105" s="46">
        <v>973.9</v>
      </c>
      <c r="D1105" s="46"/>
      <c r="E1105" s="46">
        <v>132.80000000000001</v>
      </c>
      <c r="F1105" s="46">
        <f t="shared" si="57"/>
        <v>1106.7</v>
      </c>
      <c r="G1105" s="46">
        <v>41</v>
      </c>
      <c r="H1105" s="46">
        <v>7.4999999999999997E-2</v>
      </c>
      <c r="I1105" s="93">
        <f t="shared" si="58"/>
        <v>2.7785307671455675E-3</v>
      </c>
    </row>
    <row r="1106" spans="1:9" x14ac:dyDescent="0.25">
      <c r="A1106" s="65">
        <f t="shared" si="59"/>
        <v>156</v>
      </c>
      <c r="B1106" s="46" t="s">
        <v>2326</v>
      </c>
      <c r="C1106" s="46">
        <v>669.8</v>
      </c>
      <c r="D1106" s="46"/>
      <c r="E1106" s="46"/>
      <c r="F1106" s="46">
        <f t="shared" si="57"/>
        <v>669.8</v>
      </c>
      <c r="G1106" s="46">
        <v>28</v>
      </c>
      <c r="H1106" s="46">
        <v>7.4999999999999997E-2</v>
      </c>
      <c r="I1106" s="93">
        <f t="shared" si="58"/>
        <v>3.1352642579874591E-3</v>
      </c>
    </row>
    <row r="1107" spans="1:9" x14ac:dyDescent="0.25">
      <c r="A1107" s="65">
        <f t="shared" si="59"/>
        <v>157</v>
      </c>
      <c r="B1107" s="46" t="s">
        <v>2327</v>
      </c>
      <c r="C1107" s="46">
        <v>533.79999999999995</v>
      </c>
      <c r="D1107" s="46"/>
      <c r="E1107" s="46"/>
      <c r="F1107" s="46">
        <f t="shared" si="57"/>
        <v>533.79999999999995</v>
      </c>
      <c r="G1107" s="46">
        <v>30</v>
      </c>
      <c r="H1107" s="46">
        <v>7.4999999999999997E-2</v>
      </c>
      <c r="I1107" s="93">
        <f t="shared" si="58"/>
        <v>4.2150618209067072E-3</v>
      </c>
    </row>
    <row r="1108" spans="1:9" x14ac:dyDescent="0.25">
      <c r="A1108" s="65">
        <f t="shared" si="59"/>
        <v>158</v>
      </c>
      <c r="B1108" s="46" t="s">
        <v>2328</v>
      </c>
      <c r="C1108" s="46">
        <v>413.5</v>
      </c>
      <c r="D1108" s="46"/>
      <c r="E1108" s="46">
        <v>30.4</v>
      </c>
      <c r="F1108" s="46">
        <f t="shared" si="57"/>
        <v>443.9</v>
      </c>
      <c r="G1108" s="46">
        <v>31</v>
      </c>
      <c r="H1108" s="46">
        <v>7.4999999999999997E-2</v>
      </c>
      <c r="I1108" s="93">
        <f t="shared" si="58"/>
        <v>5.2376661410227527E-3</v>
      </c>
    </row>
    <row r="1109" spans="1:9" x14ac:dyDescent="0.25">
      <c r="A1109" s="65">
        <f t="shared" si="59"/>
        <v>159</v>
      </c>
      <c r="B1109" s="46" t="s">
        <v>2329</v>
      </c>
      <c r="C1109" s="46">
        <v>526.5</v>
      </c>
      <c r="D1109" s="46"/>
      <c r="E1109" s="46">
        <v>45.5</v>
      </c>
      <c r="F1109" s="46">
        <f t="shared" si="57"/>
        <v>572</v>
      </c>
      <c r="G1109" s="46">
        <v>28</v>
      </c>
      <c r="H1109" s="46">
        <v>7.4999999999999997E-2</v>
      </c>
      <c r="I1109" s="93">
        <f t="shared" si="58"/>
        <v>3.6713286713286717E-3</v>
      </c>
    </row>
    <row r="1110" spans="1:9" x14ac:dyDescent="0.25">
      <c r="A1110" s="65">
        <f t="shared" si="59"/>
        <v>160</v>
      </c>
      <c r="B1110" s="46" t="s">
        <v>2330</v>
      </c>
      <c r="C1110" s="46">
        <v>894.7</v>
      </c>
      <c r="D1110" s="46"/>
      <c r="E1110" s="46">
        <v>42.5</v>
      </c>
      <c r="F1110" s="46">
        <f t="shared" si="57"/>
        <v>937.2</v>
      </c>
      <c r="G1110" s="46">
        <v>30</v>
      </c>
      <c r="H1110" s="46">
        <v>7.4999999999999997E-2</v>
      </c>
      <c r="I1110" s="93">
        <f t="shared" si="58"/>
        <v>2.4007682458386682E-3</v>
      </c>
    </row>
    <row r="1111" spans="1:9" x14ac:dyDescent="0.25">
      <c r="A1111" s="65">
        <f t="shared" si="59"/>
        <v>161</v>
      </c>
      <c r="B1111" s="46" t="s">
        <v>2331</v>
      </c>
      <c r="C1111" s="46">
        <v>544.79999999999995</v>
      </c>
      <c r="D1111" s="46"/>
      <c r="E1111" s="46"/>
      <c r="F1111" s="46">
        <f t="shared" si="57"/>
        <v>544.79999999999995</v>
      </c>
      <c r="G1111" s="46">
        <v>24</v>
      </c>
      <c r="H1111" s="46">
        <v>7.4999999999999997E-2</v>
      </c>
      <c r="I1111" s="93">
        <f t="shared" si="58"/>
        <v>3.3039647577092512E-3</v>
      </c>
    </row>
    <row r="1112" spans="1:9" x14ac:dyDescent="0.25">
      <c r="A1112" s="65">
        <f t="shared" si="59"/>
        <v>162</v>
      </c>
      <c r="B1112" s="46" t="s">
        <v>2332</v>
      </c>
      <c r="C1112" s="46">
        <v>521.9</v>
      </c>
      <c r="D1112" s="46"/>
      <c r="E1112" s="46"/>
      <c r="F1112" s="46">
        <f t="shared" si="57"/>
        <v>521.9</v>
      </c>
      <c r="G1112" s="46">
        <v>25</v>
      </c>
      <c r="H1112" s="46">
        <v>7.4999999999999997E-2</v>
      </c>
      <c r="I1112" s="93">
        <f t="shared" si="58"/>
        <v>3.5926422686338379E-3</v>
      </c>
    </row>
    <row r="1113" spans="1:9" x14ac:dyDescent="0.25">
      <c r="A1113" s="65">
        <f t="shared" si="59"/>
        <v>163</v>
      </c>
      <c r="B1113" s="46" t="s">
        <v>2333</v>
      </c>
      <c r="C1113" s="46">
        <v>522.6</v>
      </c>
      <c r="D1113" s="46"/>
      <c r="E1113" s="46"/>
      <c r="F1113" s="46">
        <f t="shared" si="57"/>
        <v>522.6</v>
      </c>
      <c r="G1113" s="46">
        <v>31</v>
      </c>
      <c r="H1113" s="46">
        <v>7.4999999999999997E-2</v>
      </c>
      <c r="I1113" s="93">
        <f t="shared" si="58"/>
        <v>4.4489092996555677E-3</v>
      </c>
    </row>
    <row r="1114" spans="1:9" x14ac:dyDescent="0.25">
      <c r="A1114" s="65">
        <f t="shared" si="59"/>
        <v>164</v>
      </c>
      <c r="B1114" s="46" t="s">
        <v>2334</v>
      </c>
      <c r="C1114" s="46">
        <v>551.6</v>
      </c>
      <c r="D1114" s="46"/>
      <c r="E1114" s="46"/>
      <c r="F1114" s="46">
        <f t="shared" si="57"/>
        <v>551.6</v>
      </c>
      <c r="G1114" s="46">
        <v>37</v>
      </c>
      <c r="H1114" s="46">
        <v>7.4999999999999997E-2</v>
      </c>
      <c r="I1114" s="93">
        <f t="shared" si="58"/>
        <v>5.0308194343727337E-3</v>
      </c>
    </row>
    <row r="1115" spans="1:9" x14ac:dyDescent="0.25">
      <c r="A1115" s="65">
        <f t="shared" si="59"/>
        <v>165</v>
      </c>
      <c r="B1115" s="46" t="s">
        <v>2335</v>
      </c>
      <c r="C1115" s="46">
        <v>683.5</v>
      </c>
      <c r="D1115" s="46"/>
      <c r="E1115" s="46"/>
      <c r="F1115" s="46">
        <f t="shared" si="57"/>
        <v>683.5</v>
      </c>
      <c r="G1115" s="46">
        <v>38</v>
      </c>
      <c r="H1115" s="46">
        <v>7.4999999999999997E-2</v>
      </c>
      <c r="I1115" s="93">
        <f t="shared" si="58"/>
        <v>4.1697147037307973E-3</v>
      </c>
    </row>
    <row r="1116" spans="1:9" x14ac:dyDescent="0.25">
      <c r="A1116" s="65">
        <f t="shared" si="59"/>
        <v>166</v>
      </c>
      <c r="B1116" s="46" t="s">
        <v>2336</v>
      </c>
      <c r="C1116" s="46">
        <v>416.7</v>
      </c>
      <c r="D1116" s="46">
        <v>3.8</v>
      </c>
      <c r="E1116" s="46">
        <v>203.4</v>
      </c>
      <c r="F1116" s="46">
        <f t="shared" si="57"/>
        <v>623.9</v>
      </c>
      <c r="G1116" s="46">
        <v>31</v>
      </c>
      <c r="H1116" s="46">
        <v>7.4999999999999997E-2</v>
      </c>
      <c r="I1116" s="93">
        <f t="shared" si="58"/>
        <v>3.7265587433883631E-3</v>
      </c>
    </row>
    <row r="1117" spans="1:9" x14ac:dyDescent="0.25">
      <c r="A1117" s="65">
        <f t="shared" si="59"/>
        <v>167</v>
      </c>
      <c r="B1117" s="46" t="s">
        <v>2337</v>
      </c>
      <c r="C1117" s="46">
        <v>353.8</v>
      </c>
      <c r="D1117" s="46"/>
      <c r="E1117" s="46"/>
      <c r="F1117" s="46">
        <f t="shared" si="57"/>
        <v>353.8</v>
      </c>
      <c r="G1117" s="46">
        <v>32</v>
      </c>
      <c r="H1117" s="46">
        <v>7.4999999999999997E-2</v>
      </c>
      <c r="I1117" s="93">
        <f t="shared" si="58"/>
        <v>6.7834934991520632E-3</v>
      </c>
    </row>
    <row r="1118" spans="1:9" x14ac:dyDescent="0.25">
      <c r="A1118" s="65">
        <f t="shared" si="59"/>
        <v>168</v>
      </c>
      <c r="B1118" s="46" t="s">
        <v>2338</v>
      </c>
      <c r="C1118" s="46">
        <v>168.1</v>
      </c>
      <c r="D1118" s="46"/>
      <c r="E1118" s="46">
        <v>67.7</v>
      </c>
      <c r="F1118" s="46">
        <f t="shared" si="57"/>
        <v>235.8</v>
      </c>
      <c r="G1118" s="46">
        <v>34</v>
      </c>
      <c r="H1118" s="46">
        <v>7.4999999999999997E-2</v>
      </c>
      <c r="I1118" s="93">
        <f t="shared" si="58"/>
        <v>1.0814249363867684E-2</v>
      </c>
    </row>
    <row r="1119" spans="1:9" x14ac:dyDescent="0.25">
      <c r="A1119" s="65">
        <f t="shared" si="59"/>
        <v>169</v>
      </c>
      <c r="B1119" s="46" t="s">
        <v>2339</v>
      </c>
      <c r="C1119" s="46">
        <v>417.2</v>
      </c>
      <c r="D1119" s="46"/>
      <c r="E1119" s="46">
        <v>90</v>
      </c>
      <c r="F1119" s="46">
        <f t="shared" si="57"/>
        <v>507.2</v>
      </c>
      <c r="G1119" s="46">
        <v>35</v>
      </c>
      <c r="H1119" s="46">
        <v>7.4999999999999997E-2</v>
      </c>
      <c r="I1119" s="93">
        <f t="shared" si="58"/>
        <v>5.1754731861198737E-3</v>
      </c>
    </row>
    <row r="1120" spans="1:9" x14ac:dyDescent="0.25">
      <c r="A1120" s="65">
        <f t="shared" si="59"/>
        <v>170</v>
      </c>
      <c r="B1120" s="46" t="s">
        <v>2340</v>
      </c>
      <c r="C1120" s="46">
        <v>718.3</v>
      </c>
      <c r="D1120" s="46"/>
      <c r="E1120" s="46"/>
      <c r="F1120" s="46">
        <f t="shared" si="57"/>
        <v>718.3</v>
      </c>
      <c r="G1120" s="46">
        <v>32</v>
      </c>
      <c r="H1120" s="46">
        <v>7.4999999999999997E-2</v>
      </c>
      <c r="I1120" s="93">
        <f t="shared" si="58"/>
        <v>3.3412223305025754E-3</v>
      </c>
    </row>
    <row r="1121" spans="1:9" x14ac:dyDescent="0.25">
      <c r="A1121" s="65">
        <f t="shared" si="59"/>
        <v>171</v>
      </c>
      <c r="B1121" s="46" t="s">
        <v>2341</v>
      </c>
      <c r="C1121" s="46">
        <v>376.4</v>
      </c>
      <c r="D1121" s="46"/>
      <c r="E1121" s="46"/>
      <c r="F1121" s="46">
        <f t="shared" si="57"/>
        <v>376.4</v>
      </c>
      <c r="G1121" s="46">
        <v>34</v>
      </c>
      <c r="H1121" s="46">
        <v>7.4999999999999997E-2</v>
      </c>
      <c r="I1121" s="93">
        <f t="shared" si="58"/>
        <v>6.7747077577045697E-3</v>
      </c>
    </row>
    <row r="1122" spans="1:9" x14ac:dyDescent="0.25">
      <c r="A1122" s="65">
        <f t="shared" si="59"/>
        <v>172</v>
      </c>
      <c r="B1122" s="46" t="s">
        <v>2342</v>
      </c>
      <c r="C1122" s="46">
        <v>382.6</v>
      </c>
      <c r="D1122" s="46"/>
      <c r="E1122" s="46"/>
      <c r="F1122" s="46">
        <f t="shared" si="57"/>
        <v>382.6</v>
      </c>
      <c r="G1122" s="46">
        <v>31</v>
      </c>
      <c r="H1122" s="46">
        <v>7.4999999999999997E-2</v>
      </c>
      <c r="I1122" s="93">
        <f t="shared" si="58"/>
        <v>6.0768426555148974E-3</v>
      </c>
    </row>
    <row r="1123" spans="1:9" x14ac:dyDescent="0.25">
      <c r="A1123" s="65">
        <f t="shared" si="59"/>
        <v>173</v>
      </c>
      <c r="B1123" s="46" t="s">
        <v>2343</v>
      </c>
      <c r="C1123" s="46">
        <v>2603.6999999999998</v>
      </c>
      <c r="D1123" s="46"/>
      <c r="E1123" s="46"/>
      <c r="F1123" s="46">
        <f t="shared" si="57"/>
        <v>2603.6999999999998</v>
      </c>
      <c r="G1123" s="46">
        <v>138</v>
      </c>
      <c r="H1123" s="46">
        <v>7.4999999999999997E-2</v>
      </c>
      <c r="I1123" s="93">
        <f t="shared" si="58"/>
        <v>3.9751123401313513E-3</v>
      </c>
    </row>
    <row r="1124" spans="1:9" x14ac:dyDescent="0.25">
      <c r="A1124" s="65">
        <f t="shared" si="59"/>
        <v>174</v>
      </c>
      <c r="B1124" s="46" t="s">
        <v>2344</v>
      </c>
      <c r="C1124" s="46">
        <v>474.3</v>
      </c>
      <c r="D1124" s="46"/>
      <c r="E1124" s="46">
        <v>105.2</v>
      </c>
      <c r="F1124" s="46">
        <f t="shared" si="57"/>
        <v>579.5</v>
      </c>
      <c r="G1124" s="46">
        <v>36</v>
      </c>
      <c r="H1124" s="46">
        <v>7.4999999999999997E-2</v>
      </c>
      <c r="I1124" s="93">
        <f t="shared" si="58"/>
        <v>4.6591889559965483E-3</v>
      </c>
    </row>
    <row r="1125" spans="1:9" x14ac:dyDescent="0.25">
      <c r="A1125" s="65">
        <f t="shared" si="59"/>
        <v>175</v>
      </c>
      <c r="B1125" s="46" t="s">
        <v>2345</v>
      </c>
      <c r="C1125" s="46">
        <v>314.8</v>
      </c>
      <c r="D1125" s="46"/>
      <c r="E1125" s="46"/>
      <c r="F1125" s="46">
        <f t="shared" si="57"/>
        <v>314.8</v>
      </c>
      <c r="G1125" s="46">
        <v>28</v>
      </c>
      <c r="H1125" s="46">
        <v>7.4999999999999997E-2</v>
      </c>
      <c r="I1125" s="93">
        <f t="shared" si="58"/>
        <v>6.6709021601016518E-3</v>
      </c>
    </row>
    <row r="1126" spans="1:9" x14ac:dyDescent="0.25">
      <c r="A1126" s="65">
        <f t="shared" si="59"/>
        <v>176</v>
      </c>
      <c r="B1126" s="46" t="s">
        <v>2346</v>
      </c>
      <c r="C1126" s="46">
        <v>223.6</v>
      </c>
      <c r="D1126" s="46"/>
      <c r="E1126" s="46"/>
      <c r="F1126" s="46">
        <f t="shared" si="57"/>
        <v>223.6</v>
      </c>
      <c r="G1126" s="46">
        <v>30</v>
      </c>
      <c r="H1126" s="46">
        <v>7.4999999999999997E-2</v>
      </c>
      <c r="I1126" s="93">
        <f t="shared" si="58"/>
        <v>1.0062611806797853E-2</v>
      </c>
    </row>
    <row r="1127" spans="1:9" x14ac:dyDescent="0.25">
      <c r="A1127" s="65">
        <f t="shared" si="59"/>
        <v>177</v>
      </c>
      <c r="B1127" s="46" t="s">
        <v>2347</v>
      </c>
      <c r="C1127" s="46">
        <v>243.3</v>
      </c>
      <c r="D1127" s="46"/>
      <c r="E1127" s="46">
        <v>216.6</v>
      </c>
      <c r="F1127" s="46">
        <f t="shared" si="57"/>
        <v>459.9</v>
      </c>
      <c r="G1127" s="46">
        <v>18</v>
      </c>
      <c r="H1127" s="46">
        <v>7.4999999999999997E-2</v>
      </c>
      <c r="I1127" s="93">
        <f t="shared" si="58"/>
        <v>2.9354207436399216E-3</v>
      </c>
    </row>
    <row r="1128" spans="1:9" x14ac:dyDescent="0.25">
      <c r="A1128" s="65">
        <f t="shared" si="59"/>
        <v>178</v>
      </c>
      <c r="B1128" s="46" t="s">
        <v>2348</v>
      </c>
      <c r="C1128" s="46">
        <v>530.5</v>
      </c>
      <c r="D1128" s="46"/>
      <c r="E1128" s="46"/>
      <c r="F1128" s="46">
        <f t="shared" si="57"/>
        <v>530.5</v>
      </c>
      <c r="G1128" s="46">
        <v>31</v>
      </c>
      <c r="H1128" s="46">
        <v>7.4999999999999997E-2</v>
      </c>
      <c r="I1128" s="93">
        <f t="shared" si="58"/>
        <v>4.382657869934024E-3</v>
      </c>
    </row>
    <row r="1129" spans="1:9" x14ac:dyDescent="0.25">
      <c r="A1129" s="65">
        <f t="shared" si="59"/>
        <v>179</v>
      </c>
      <c r="B1129" s="46" t="s">
        <v>2349</v>
      </c>
      <c r="C1129" s="46">
        <v>377</v>
      </c>
      <c r="D1129" s="46"/>
      <c r="E1129" s="46"/>
      <c r="F1129" s="46">
        <f t="shared" si="57"/>
        <v>377</v>
      </c>
      <c r="G1129" s="46">
        <v>40</v>
      </c>
      <c r="H1129" s="46">
        <v>7.4999999999999997E-2</v>
      </c>
      <c r="I1129" s="93">
        <f t="shared" si="58"/>
        <v>7.9575596816976128E-3</v>
      </c>
    </row>
    <row r="1130" spans="1:9" x14ac:dyDescent="0.25">
      <c r="A1130" s="65">
        <f t="shared" si="59"/>
        <v>180</v>
      </c>
      <c r="B1130" s="46" t="s">
        <v>2350</v>
      </c>
      <c r="C1130" s="46">
        <v>439.5</v>
      </c>
      <c r="D1130" s="46"/>
      <c r="E1130" s="46"/>
      <c r="F1130" s="46">
        <f t="shared" si="57"/>
        <v>439.5</v>
      </c>
      <c r="G1130" s="46">
        <v>29</v>
      </c>
      <c r="H1130" s="46">
        <v>7.4999999999999997E-2</v>
      </c>
      <c r="I1130" s="93">
        <f t="shared" si="58"/>
        <v>4.948805460750853E-3</v>
      </c>
    </row>
    <row r="1131" spans="1:9" x14ac:dyDescent="0.25">
      <c r="A1131" s="65">
        <f t="shared" si="59"/>
        <v>181</v>
      </c>
      <c r="B1131" s="46" t="s">
        <v>2351</v>
      </c>
      <c r="C1131" s="46">
        <v>150.1</v>
      </c>
      <c r="D1131" s="46"/>
      <c r="E1131" s="46"/>
      <c r="F1131" s="46">
        <f t="shared" si="57"/>
        <v>150.1</v>
      </c>
      <c r="G1131" s="46">
        <v>21</v>
      </c>
      <c r="H1131" s="46">
        <v>7.4999999999999997E-2</v>
      </c>
      <c r="I1131" s="93">
        <f t="shared" si="58"/>
        <v>1.0493004663557629E-2</v>
      </c>
    </row>
    <row r="1132" spans="1:9" x14ac:dyDescent="0.25">
      <c r="A1132" s="65">
        <f t="shared" si="59"/>
        <v>182</v>
      </c>
      <c r="B1132" s="46" t="s">
        <v>2352</v>
      </c>
      <c r="C1132" s="46">
        <v>438.6</v>
      </c>
      <c r="D1132" s="46"/>
      <c r="E1132" s="46"/>
      <c r="F1132" s="46">
        <f t="shared" ref="F1132:F1190" si="60">C1132+D1132+E1132</f>
        <v>438.6</v>
      </c>
      <c r="G1132" s="46">
        <v>15</v>
      </c>
      <c r="H1132" s="46">
        <v>7.4999999999999997E-2</v>
      </c>
      <c r="I1132" s="93">
        <f t="shared" ref="I1132:I1190" si="61">(G1132*H1132)/F1132</f>
        <v>2.5649794801641587E-3</v>
      </c>
    </row>
    <row r="1133" spans="1:9" x14ac:dyDescent="0.25">
      <c r="A1133" s="65">
        <f t="shared" si="59"/>
        <v>183</v>
      </c>
      <c r="B1133" s="46" t="s">
        <v>2353</v>
      </c>
      <c r="C1133" s="46">
        <v>124.3</v>
      </c>
      <c r="D1133" s="46"/>
      <c r="E1133" s="46"/>
      <c r="F1133" s="46">
        <f t="shared" si="60"/>
        <v>124.3</v>
      </c>
      <c r="G1133" s="46">
        <v>8</v>
      </c>
      <c r="H1133" s="46">
        <v>7.4999999999999997E-2</v>
      </c>
      <c r="I1133" s="93">
        <f t="shared" si="61"/>
        <v>4.8270313757039418E-3</v>
      </c>
    </row>
    <row r="1134" spans="1:9" x14ac:dyDescent="0.25">
      <c r="A1134" s="65">
        <f t="shared" si="59"/>
        <v>184</v>
      </c>
      <c r="B1134" s="46" t="s">
        <v>2354</v>
      </c>
      <c r="C1134" s="46">
        <v>511.6</v>
      </c>
      <c r="D1134" s="46"/>
      <c r="E1134" s="46"/>
      <c r="F1134" s="46">
        <f t="shared" si="60"/>
        <v>511.6</v>
      </c>
      <c r="G1134" s="46">
        <v>40</v>
      </c>
      <c r="H1134" s="46">
        <v>7.4999999999999997E-2</v>
      </c>
      <c r="I1134" s="93">
        <f t="shared" si="61"/>
        <v>5.8639562157935888E-3</v>
      </c>
    </row>
    <row r="1135" spans="1:9" x14ac:dyDescent="0.25">
      <c r="A1135" s="65">
        <f t="shared" si="59"/>
        <v>185</v>
      </c>
      <c r="B1135" s="46" t="s">
        <v>2355</v>
      </c>
      <c r="C1135" s="46">
        <v>174.2</v>
      </c>
      <c r="D1135" s="46">
        <v>37.6</v>
      </c>
      <c r="E1135" s="46"/>
      <c r="F1135" s="46">
        <f t="shared" si="60"/>
        <v>211.79999999999998</v>
      </c>
      <c r="G1135" s="46">
        <v>10</v>
      </c>
      <c r="H1135" s="46">
        <v>7.4999999999999997E-2</v>
      </c>
      <c r="I1135" s="93">
        <f t="shared" si="61"/>
        <v>3.5410764872521251E-3</v>
      </c>
    </row>
    <row r="1136" spans="1:9" x14ac:dyDescent="0.25">
      <c r="A1136" s="65">
        <f t="shared" si="59"/>
        <v>186</v>
      </c>
      <c r="B1136" s="46" t="s">
        <v>2356</v>
      </c>
      <c r="C1136" s="46">
        <v>172.8</v>
      </c>
      <c r="D1136" s="46"/>
      <c r="E1136" s="46">
        <v>14.6</v>
      </c>
      <c r="F1136" s="46">
        <f t="shared" si="60"/>
        <v>187.4</v>
      </c>
      <c r="G1136" s="46">
        <v>19</v>
      </c>
      <c r="H1136" s="46">
        <v>7.4999999999999997E-2</v>
      </c>
      <c r="I1136" s="93">
        <f t="shared" si="61"/>
        <v>7.6040554962646745E-3</v>
      </c>
    </row>
    <row r="1137" spans="1:9" x14ac:dyDescent="0.25">
      <c r="A1137" s="65">
        <f t="shared" si="59"/>
        <v>187</v>
      </c>
      <c r="B1137" s="46" t="s">
        <v>2357</v>
      </c>
      <c r="C1137" s="46">
        <v>273.7</v>
      </c>
      <c r="D1137" s="46"/>
      <c r="E1137" s="46"/>
      <c r="F1137" s="46">
        <f t="shared" si="60"/>
        <v>273.7</v>
      </c>
      <c r="G1137" s="46">
        <v>31</v>
      </c>
      <c r="H1137" s="46">
        <v>7.4999999999999997E-2</v>
      </c>
      <c r="I1137" s="93">
        <f t="shared" si="61"/>
        <v>8.4947022287175742E-3</v>
      </c>
    </row>
    <row r="1138" spans="1:9" x14ac:dyDescent="0.25">
      <c r="A1138" s="65">
        <f t="shared" si="59"/>
        <v>188</v>
      </c>
      <c r="B1138" s="46" t="s">
        <v>918</v>
      </c>
      <c r="C1138" s="46">
        <v>479.4</v>
      </c>
      <c r="D1138" s="46"/>
      <c r="E1138" s="46"/>
      <c r="F1138" s="46">
        <f t="shared" si="60"/>
        <v>479.4</v>
      </c>
      <c r="G1138" s="46">
        <v>10</v>
      </c>
      <c r="H1138" s="46">
        <v>7.4999999999999997E-2</v>
      </c>
      <c r="I1138" s="93">
        <f t="shared" si="61"/>
        <v>1.5644555694618273E-3</v>
      </c>
    </row>
    <row r="1139" spans="1:9" x14ac:dyDescent="0.25">
      <c r="A1139" s="65">
        <f t="shared" si="59"/>
        <v>189</v>
      </c>
      <c r="B1139" s="46" t="s">
        <v>919</v>
      </c>
      <c r="C1139" s="46">
        <v>381.4</v>
      </c>
      <c r="D1139" s="46"/>
      <c r="E1139" s="46">
        <v>32</v>
      </c>
      <c r="F1139" s="46">
        <f t="shared" si="60"/>
        <v>413.4</v>
      </c>
      <c r="G1139" s="46">
        <v>32</v>
      </c>
      <c r="H1139" s="46">
        <v>7.4999999999999997E-2</v>
      </c>
      <c r="I1139" s="93">
        <f t="shared" si="61"/>
        <v>5.8055152394775036E-3</v>
      </c>
    </row>
    <row r="1140" spans="1:9" x14ac:dyDescent="0.25">
      <c r="A1140" s="65">
        <f t="shared" si="59"/>
        <v>190</v>
      </c>
      <c r="B1140" s="46" t="s">
        <v>920</v>
      </c>
      <c r="C1140" s="46">
        <v>9330.6</v>
      </c>
      <c r="D1140" s="46"/>
      <c r="E1140" s="46">
        <v>1157.25</v>
      </c>
      <c r="F1140" s="46">
        <f t="shared" si="60"/>
        <v>10487.85</v>
      </c>
      <c r="G1140" s="46">
        <v>350</v>
      </c>
      <c r="H1140" s="46">
        <v>7.4999999999999997E-2</v>
      </c>
      <c r="I1140" s="93">
        <f t="shared" si="61"/>
        <v>2.5028962084698006E-3</v>
      </c>
    </row>
    <row r="1141" spans="1:9" x14ac:dyDescent="0.25">
      <c r="A1141" s="65">
        <f t="shared" si="59"/>
        <v>191</v>
      </c>
      <c r="B1141" s="46" t="s">
        <v>921</v>
      </c>
      <c r="C1141" s="46">
        <v>2360</v>
      </c>
      <c r="D1141" s="46">
        <v>47.2</v>
      </c>
      <c r="E1141" s="46"/>
      <c r="F1141" s="46">
        <f t="shared" si="60"/>
        <v>2407.1999999999998</v>
      </c>
      <c r="G1141" s="46">
        <v>120</v>
      </c>
      <c r="H1141" s="46">
        <v>7.4999999999999997E-2</v>
      </c>
      <c r="I1141" s="93">
        <f t="shared" si="61"/>
        <v>3.7387836490528417E-3</v>
      </c>
    </row>
    <row r="1142" spans="1:9" x14ac:dyDescent="0.25">
      <c r="A1142" s="65">
        <f t="shared" si="59"/>
        <v>192</v>
      </c>
      <c r="B1142" s="46" t="s">
        <v>922</v>
      </c>
      <c r="C1142" s="46">
        <v>3652.21</v>
      </c>
      <c r="D1142" s="46">
        <v>536.29999999999995</v>
      </c>
      <c r="E1142" s="46">
        <v>38.4</v>
      </c>
      <c r="F1142" s="46">
        <f t="shared" si="60"/>
        <v>4226.91</v>
      </c>
      <c r="G1142" s="46">
        <v>115</v>
      </c>
      <c r="H1142" s="46">
        <v>7.4999999999999997E-2</v>
      </c>
      <c r="I1142" s="93">
        <f t="shared" si="61"/>
        <v>2.0404976685096205E-3</v>
      </c>
    </row>
    <row r="1143" spans="1:9" x14ac:dyDescent="0.25">
      <c r="A1143" s="65">
        <f t="shared" si="59"/>
        <v>193</v>
      </c>
      <c r="B1143" s="46" t="s">
        <v>923</v>
      </c>
      <c r="C1143" s="46">
        <v>1805.5</v>
      </c>
      <c r="D1143" s="46"/>
      <c r="E1143" s="46"/>
      <c r="F1143" s="46">
        <f t="shared" si="60"/>
        <v>1805.5</v>
      </c>
      <c r="G1143" s="46">
        <v>120</v>
      </c>
      <c r="H1143" s="46">
        <v>7.4999999999999997E-2</v>
      </c>
      <c r="I1143" s="93">
        <f t="shared" si="61"/>
        <v>4.9847687621157573E-3</v>
      </c>
    </row>
    <row r="1144" spans="1:9" x14ac:dyDescent="0.25">
      <c r="A1144" s="65">
        <f t="shared" ref="A1144:A1207" si="62">A1143+1</f>
        <v>194</v>
      </c>
      <c r="B1144" s="46" t="s">
        <v>924</v>
      </c>
      <c r="C1144" s="46">
        <v>1806.9</v>
      </c>
      <c r="D1144" s="46"/>
      <c r="E1144" s="46"/>
      <c r="F1144" s="46">
        <f t="shared" si="60"/>
        <v>1806.9</v>
      </c>
      <c r="G1144" s="46">
        <v>125</v>
      </c>
      <c r="H1144" s="46">
        <v>7.4999999999999997E-2</v>
      </c>
      <c r="I1144" s="93">
        <f t="shared" si="61"/>
        <v>5.1884442968620284E-3</v>
      </c>
    </row>
    <row r="1145" spans="1:9" x14ac:dyDescent="0.25">
      <c r="A1145" s="65">
        <f t="shared" si="62"/>
        <v>195</v>
      </c>
      <c r="B1145" s="46" t="s">
        <v>1470</v>
      </c>
      <c r="C1145" s="46">
        <v>119.6</v>
      </c>
      <c r="D1145" s="46"/>
      <c r="E1145" s="46"/>
      <c r="F1145" s="46">
        <f t="shared" si="60"/>
        <v>119.6</v>
      </c>
      <c r="G1145" s="46">
        <v>17</v>
      </c>
      <c r="H1145" s="46">
        <v>7.4999999999999997E-2</v>
      </c>
      <c r="I1145" s="93">
        <f t="shared" si="61"/>
        <v>1.0660535117056856E-2</v>
      </c>
    </row>
    <row r="1146" spans="1:9" x14ac:dyDescent="0.25">
      <c r="A1146" s="65">
        <f t="shared" si="62"/>
        <v>196</v>
      </c>
      <c r="B1146" s="46" t="s">
        <v>1471</v>
      </c>
      <c r="C1146" s="46">
        <v>151.69999999999999</v>
      </c>
      <c r="D1146" s="46"/>
      <c r="E1146" s="46">
        <v>205.3</v>
      </c>
      <c r="F1146" s="46">
        <f t="shared" si="60"/>
        <v>357</v>
      </c>
      <c r="G1146" s="46">
        <v>16</v>
      </c>
      <c r="H1146" s="46">
        <v>7.4999999999999997E-2</v>
      </c>
      <c r="I1146" s="93">
        <f t="shared" si="61"/>
        <v>3.3613445378151258E-3</v>
      </c>
    </row>
    <row r="1147" spans="1:9" x14ac:dyDescent="0.25">
      <c r="A1147" s="65">
        <f t="shared" si="62"/>
        <v>197</v>
      </c>
      <c r="B1147" s="46" t="s">
        <v>1472</v>
      </c>
      <c r="C1147" s="46">
        <v>171.7</v>
      </c>
      <c r="D1147" s="46">
        <v>16.100000000000001</v>
      </c>
      <c r="E1147" s="46"/>
      <c r="F1147" s="46">
        <f t="shared" si="60"/>
        <v>187.79999999999998</v>
      </c>
      <c r="G1147" s="46">
        <v>19</v>
      </c>
      <c r="H1147" s="46">
        <v>7.4999999999999997E-2</v>
      </c>
      <c r="I1147" s="93">
        <f t="shared" si="61"/>
        <v>7.5878594249201283E-3</v>
      </c>
    </row>
    <row r="1148" spans="1:9" x14ac:dyDescent="0.25">
      <c r="A1148" s="65">
        <f t="shared" si="62"/>
        <v>198</v>
      </c>
      <c r="B1148" s="46" t="s">
        <v>1473</v>
      </c>
      <c r="C1148" s="46">
        <v>198.5</v>
      </c>
      <c r="D1148" s="46"/>
      <c r="E1148" s="46">
        <v>65.5</v>
      </c>
      <c r="F1148" s="46">
        <f t="shared" si="60"/>
        <v>264</v>
      </c>
      <c r="G1148" s="46">
        <v>18</v>
      </c>
      <c r="H1148" s="46">
        <v>7.4999999999999997E-2</v>
      </c>
      <c r="I1148" s="93">
        <f t="shared" si="61"/>
        <v>5.1136363636363627E-3</v>
      </c>
    </row>
    <row r="1149" spans="1:9" x14ac:dyDescent="0.25">
      <c r="A1149" s="65">
        <f t="shared" si="62"/>
        <v>199</v>
      </c>
      <c r="B1149" s="46" t="s">
        <v>1474</v>
      </c>
      <c r="C1149" s="46">
        <v>451.6</v>
      </c>
      <c r="D1149" s="46"/>
      <c r="E1149" s="46">
        <v>23.5</v>
      </c>
      <c r="F1149" s="46">
        <f t="shared" si="60"/>
        <v>475.1</v>
      </c>
      <c r="G1149" s="46">
        <v>40</v>
      </c>
      <c r="H1149" s="46">
        <v>7.4999999999999997E-2</v>
      </c>
      <c r="I1149" s="93">
        <f t="shared" si="61"/>
        <v>6.3144601136602817E-3</v>
      </c>
    </row>
    <row r="1150" spans="1:9" x14ac:dyDescent="0.25">
      <c r="A1150" s="65">
        <f t="shared" si="62"/>
        <v>200</v>
      </c>
      <c r="B1150" s="46" t="s">
        <v>1475</v>
      </c>
      <c r="C1150" s="46">
        <v>316.7</v>
      </c>
      <c r="D1150" s="46"/>
      <c r="E1150" s="46">
        <v>70.5</v>
      </c>
      <c r="F1150" s="46">
        <f t="shared" si="60"/>
        <v>387.2</v>
      </c>
      <c r="G1150" s="46">
        <v>16</v>
      </c>
      <c r="H1150" s="46">
        <v>7.4999999999999997E-2</v>
      </c>
      <c r="I1150" s="93">
        <f t="shared" si="61"/>
        <v>3.0991735537190084E-3</v>
      </c>
    </row>
    <row r="1151" spans="1:9" x14ac:dyDescent="0.25">
      <c r="A1151" s="65">
        <f t="shared" si="62"/>
        <v>201</v>
      </c>
      <c r="B1151" s="46" t="s">
        <v>1476</v>
      </c>
      <c r="C1151" s="46">
        <v>234</v>
      </c>
      <c r="D1151" s="46"/>
      <c r="E1151" s="46">
        <v>92.6</v>
      </c>
      <c r="F1151" s="46">
        <f t="shared" si="60"/>
        <v>326.60000000000002</v>
      </c>
      <c r="G1151" s="46">
        <v>39</v>
      </c>
      <c r="H1151" s="46">
        <v>7.4999999999999997E-2</v>
      </c>
      <c r="I1151" s="93">
        <f t="shared" si="61"/>
        <v>8.9559093692590311E-3</v>
      </c>
    </row>
    <row r="1152" spans="1:9" x14ac:dyDescent="0.25">
      <c r="A1152" s="65">
        <f t="shared" si="62"/>
        <v>202</v>
      </c>
      <c r="B1152" s="46" t="s">
        <v>1477</v>
      </c>
      <c r="C1152" s="46">
        <v>267.89999999999998</v>
      </c>
      <c r="D1152" s="46"/>
      <c r="E1152" s="46">
        <v>98</v>
      </c>
      <c r="F1152" s="46">
        <f t="shared" si="60"/>
        <v>365.9</v>
      </c>
      <c r="G1152" s="46">
        <v>34</v>
      </c>
      <c r="H1152" s="46">
        <v>7.4999999999999997E-2</v>
      </c>
      <c r="I1152" s="93">
        <f t="shared" si="61"/>
        <v>6.9691172451489475E-3</v>
      </c>
    </row>
    <row r="1153" spans="1:9" x14ac:dyDescent="0.25">
      <c r="A1153" s="65">
        <f t="shared" si="62"/>
        <v>203</v>
      </c>
      <c r="B1153" s="46" t="s">
        <v>1478</v>
      </c>
      <c r="C1153" s="46">
        <v>705.4</v>
      </c>
      <c r="D1153" s="46"/>
      <c r="E1153" s="46">
        <v>73.430000000000007</v>
      </c>
      <c r="F1153" s="46">
        <f t="shared" si="60"/>
        <v>778.82999999999993</v>
      </c>
      <c r="G1153" s="46">
        <v>28</v>
      </c>
      <c r="H1153" s="46">
        <v>7.4999999999999997E-2</v>
      </c>
      <c r="I1153" s="93">
        <f t="shared" si="61"/>
        <v>2.6963522206386505E-3</v>
      </c>
    </row>
    <row r="1154" spans="1:9" x14ac:dyDescent="0.25">
      <c r="A1154" s="65">
        <f t="shared" si="62"/>
        <v>204</v>
      </c>
      <c r="B1154" s="46" t="s">
        <v>1479</v>
      </c>
      <c r="C1154" s="46">
        <v>147.9</v>
      </c>
      <c r="D1154" s="46"/>
      <c r="E1154" s="46">
        <v>136</v>
      </c>
      <c r="F1154" s="46">
        <f t="shared" si="60"/>
        <v>283.89999999999998</v>
      </c>
      <c r="G1154" s="46">
        <v>32</v>
      </c>
      <c r="H1154" s="46">
        <v>7.4999999999999997E-2</v>
      </c>
      <c r="I1154" s="93">
        <f t="shared" si="61"/>
        <v>8.4536808735470245E-3</v>
      </c>
    </row>
    <row r="1155" spans="1:9" x14ac:dyDescent="0.25">
      <c r="A1155" s="65">
        <f t="shared" si="62"/>
        <v>205</v>
      </c>
      <c r="B1155" s="46" t="s">
        <v>1480</v>
      </c>
      <c r="C1155" s="46">
        <v>1317.61</v>
      </c>
      <c r="D1155" s="46"/>
      <c r="E1155" s="46">
        <v>44.4</v>
      </c>
      <c r="F1155" s="46">
        <f t="shared" si="60"/>
        <v>1362.01</v>
      </c>
      <c r="G1155" s="46">
        <v>58</v>
      </c>
      <c r="H1155" s="46">
        <v>7.4999999999999997E-2</v>
      </c>
      <c r="I1155" s="93">
        <f t="shared" si="61"/>
        <v>3.1938091497125567E-3</v>
      </c>
    </row>
    <row r="1156" spans="1:9" x14ac:dyDescent="0.25">
      <c r="A1156" s="65">
        <f t="shared" si="62"/>
        <v>206</v>
      </c>
      <c r="B1156" s="46" t="s">
        <v>1481</v>
      </c>
      <c r="C1156" s="46">
        <v>300.39999999999998</v>
      </c>
      <c r="D1156" s="46"/>
      <c r="E1156" s="46">
        <v>132.19999999999999</v>
      </c>
      <c r="F1156" s="46">
        <f t="shared" si="60"/>
        <v>432.59999999999997</v>
      </c>
      <c r="G1156" s="46">
        <v>60</v>
      </c>
      <c r="H1156" s="46">
        <v>7.4999999999999997E-2</v>
      </c>
      <c r="I1156" s="93">
        <f t="shared" si="61"/>
        <v>1.0402219140083218E-2</v>
      </c>
    </row>
    <row r="1157" spans="1:9" x14ac:dyDescent="0.25">
      <c r="A1157" s="65">
        <f t="shared" si="62"/>
        <v>207</v>
      </c>
      <c r="B1157" s="46" t="s">
        <v>1482</v>
      </c>
      <c r="C1157" s="46">
        <v>359.6</v>
      </c>
      <c r="D1157" s="46">
        <v>18.100000000000001</v>
      </c>
      <c r="E1157" s="46"/>
      <c r="F1157" s="46">
        <f t="shared" si="60"/>
        <v>377.70000000000005</v>
      </c>
      <c r="G1157" s="46">
        <v>72</v>
      </c>
      <c r="H1157" s="46">
        <v>7.4999999999999997E-2</v>
      </c>
      <c r="I1157" s="93">
        <f t="shared" si="61"/>
        <v>1.4297061159650513E-2</v>
      </c>
    </row>
    <row r="1158" spans="1:9" x14ac:dyDescent="0.25">
      <c r="A1158" s="65">
        <f t="shared" si="62"/>
        <v>208</v>
      </c>
      <c r="B1158" s="46" t="s">
        <v>1483</v>
      </c>
      <c r="C1158" s="46">
        <v>327.5</v>
      </c>
      <c r="D1158" s="46"/>
      <c r="E1158" s="46"/>
      <c r="F1158" s="46">
        <f t="shared" si="60"/>
        <v>327.5</v>
      </c>
      <c r="G1158" s="46">
        <v>54</v>
      </c>
      <c r="H1158" s="46">
        <v>7.4999999999999997E-2</v>
      </c>
      <c r="I1158" s="93">
        <f t="shared" si="61"/>
        <v>1.2366412213740458E-2</v>
      </c>
    </row>
    <row r="1159" spans="1:9" x14ac:dyDescent="0.25">
      <c r="A1159" s="65">
        <f t="shared" si="62"/>
        <v>209</v>
      </c>
      <c r="B1159" s="46" t="s">
        <v>1484</v>
      </c>
      <c r="C1159" s="46">
        <v>278.2</v>
      </c>
      <c r="D1159" s="46"/>
      <c r="E1159" s="46">
        <v>45</v>
      </c>
      <c r="F1159" s="46">
        <f t="shared" si="60"/>
        <v>323.2</v>
      </c>
      <c r="G1159" s="46">
        <v>28</v>
      </c>
      <c r="H1159" s="46">
        <v>7.4999999999999997E-2</v>
      </c>
      <c r="I1159" s="93">
        <f t="shared" si="61"/>
        <v>6.4975247524752481E-3</v>
      </c>
    </row>
    <row r="1160" spans="1:9" x14ac:dyDescent="0.25">
      <c r="A1160" s="65">
        <f t="shared" si="62"/>
        <v>210</v>
      </c>
      <c r="B1160" s="46" t="s">
        <v>1485</v>
      </c>
      <c r="C1160" s="46">
        <v>863.3</v>
      </c>
      <c r="D1160" s="46"/>
      <c r="E1160" s="46"/>
      <c r="F1160" s="46">
        <f t="shared" si="60"/>
        <v>863.3</v>
      </c>
      <c r="G1160" s="46">
        <v>32</v>
      </c>
      <c r="H1160" s="46">
        <v>7.4999999999999997E-2</v>
      </c>
      <c r="I1160" s="93">
        <f t="shared" si="61"/>
        <v>2.7800301169929342E-3</v>
      </c>
    </row>
    <row r="1161" spans="1:9" x14ac:dyDescent="0.25">
      <c r="A1161" s="65">
        <f t="shared" si="62"/>
        <v>211</v>
      </c>
      <c r="B1161" s="46" t="s">
        <v>1486</v>
      </c>
      <c r="C1161" s="46">
        <v>306.39999999999998</v>
      </c>
      <c r="D1161" s="46"/>
      <c r="E1161" s="46">
        <v>28.3</v>
      </c>
      <c r="F1161" s="46">
        <f t="shared" si="60"/>
        <v>334.7</v>
      </c>
      <c r="G1161" s="46">
        <v>18</v>
      </c>
      <c r="H1161" s="46">
        <v>7.4999999999999997E-2</v>
      </c>
      <c r="I1161" s="93">
        <f t="shared" si="61"/>
        <v>4.0334628025097095E-3</v>
      </c>
    </row>
    <row r="1162" spans="1:9" x14ac:dyDescent="0.25">
      <c r="A1162" s="65">
        <f t="shared" si="62"/>
        <v>212</v>
      </c>
      <c r="B1162" s="46" t="s">
        <v>1487</v>
      </c>
      <c r="C1162" s="46">
        <v>383.2</v>
      </c>
      <c r="D1162" s="46"/>
      <c r="E1162" s="46">
        <v>34</v>
      </c>
      <c r="F1162" s="46">
        <f t="shared" si="60"/>
        <v>417.2</v>
      </c>
      <c r="G1162" s="46">
        <v>28</v>
      </c>
      <c r="H1162" s="46">
        <v>7.4999999999999997E-2</v>
      </c>
      <c r="I1162" s="93">
        <f t="shared" si="61"/>
        <v>5.0335570469798663E-3</v>
      </c>
    </row>
    <row r="1163" spans="1:9" x14ac:dyDescent="0.25">
      <c r="A1163" s="65">
        <f t="shared" si="62"/>
        <v>213</v>
      </c>
      <c r="B1163" s="46" t="s">
        <v>1488</v>
      </c>
      <c r="C1163" s="46">
        <v>492.7</v>
      </c>
      <c r="D1163" s="46"/>
      <c r="E1163" s="46">
        <v>183.5</v>
      </c>
      <c r="F1163" s="46">
        <f t="shared" si="60"/>
        <v>676.2</v>
      </c>
      <c r="G1163" s="46">
        <v>110</v>
      </c>
      <c r="H1163" s="46">
        <v>7.4999999999999997E-2</v>
      </c>
      <c r="I1163" s="93">
        <f t="shared" si="61"/>
        <v>1.220053238686779E-2</v>
      </c>
    </row>
    <row r="1164" spans="1:9" x14ac:dyDescent="0.25">
      <c r="A1164" s="65">
        <f t="shared" si="62"/>
        <v>214</v>
      </c>
      <c r="B1164" s="46" t="s">
        <v>1489</v>
      </c>
      <c r="C1164" s="46">
        <v>697.4</v>
      </c>
      <c r="D1164" s="46"/>
      <c r="E1164" s="46">
        <v>17.2</v>
      </c>
      <c r="F1164" s="46">
        <f t="shared" si="60"/>
        <v>714.6</v>
      </c>
      <c r="G1164" s="46">
        <v>27</v>
      </c>
      <c r="H1164" s="46">
        <v>7.4999999999999997E-2</v>
      </c>
      <c r="I1164" s="93">
        <f t="shared" si="61"/>
        <v>2.8337531486146094E-3</v>
      </c>
    </row>
    <row r="1165" spans="1:9" x14ac:dyDescent="0.25">
      <c r="A1165" s="65">
        <f t="shared" si="62"/>
        <v>215</v>
      </c>
      <c r="B1165" s="46" t="s">
        <v>1490</v>
      </c>
      <c r="C1165" s="46">
        <v>509.9</v>
      </c>
      <c r="D1165" s="46"/>
      <c r="E1165" s="46">
        <v>97.6</v>
      </c>
      <c r="F1165" s="46">
        <f t="shared" si="60"/>
        <v>607.5</v>
      </c>
      <c r="G1165" s="46">
        <v>29</v>
      </c>
      <c r="H1165" s="46">
        <v>7.4999999999999997E-2</v>
      </c>
      <c r="I1165" s="93">
        <f t="shared" si="61"/>
        <v>3.5802469135802466E-3</v>
      </c>
    </row>
    <row r="1166" spans="1:9" x14ac:dyDescent="0.25">
      <c r="A1166" s="65">
        <f t="shared" si="62"/>
        <v>216</v>
      </c>
      <c r="B1166" s="46" t="s">
        <v>1491</v>
      </c>
      <c r="C1166" s="46">
        <v>238.2</v>
      </c>
      <c r="D1166" s="46"/>
      <c r="E1166" s="46"/>
      <c r="F1166" s="46">
        <f t="shared" si="60"/>
        <v>238.2</v>
      </c>
      <c r="G1166" s="46">
        <v>32</v>
      </c>
      <c r="H1166" s="46">
        <v>7.4999999999999997E-2</v>
      </c>
      <c r="I1166" s="93">
        <f t="shared" si="61"/>
        <v>1.0075566750629723E-2</v>
      </c>
    </row>
    <row r="1167" spans="1:9" x14ac:dyDescent="0.25">
      <c r="A1167" s="65">
        <f t="shared" si="62"/>
        <v>217</v>
      </c>
      <c r="B1167" s="46" t="s">
        <v>1492</v>
      </c>
      <c r="C1167" s="46">
        <v>524.6</v>
      </c>
      <c r="D1167" s="46"/>
      <c r="E1167" s="46">
        <v>132.1</v>
      </c>
      <c r="F1167" s="46">
        <f t="shared" si="60"/>
        <v>656.7</v>
      </c>
      <c r="G1167" s="46">
        <v>28</v>
      </c>
      <c r="H1167" s="46">
        <v>7.4999999999999997E-2</v>
      </c>
      <c r="I1167" s="93">
        <f t="shared" si="61"/>
        <v>3.1978072179077205E-3</v>
      </c>
    </row>
    <row r="1168" spans="1:9" x14ac:dyDescent="0.25">
      <c r="A1168" s="65">
        <f t="shared" si="62"/>
        <v>218</v>
      </c>
      <c r="B1168" s="46" t="s">
        <v>1493</v>
      </c>
      <c r="C1168" s="46">
        <v>436.8</v>
      </c>
      <c r="D1168" s="46"/>
      <c r="E1168" s="46"/>
      <c r="F1168" s="46">
        <f t="shared" si="60"/>
        <v>436.8</v>
      </c>
      <c r="G1168" s="46">
        <v>31</v>
      </c>
      <c r="H1168" s="46">
        <v>7.4999999999999997E-2</v>
      </c>
      <c r="I1168" s="93">
        <f t="shared" si="61"/>
        <v>5.3228021978021971E-3</v>
      </c>
    </row>
    <row r="1169" spans="1:9" x14ac:dyDescent="0.25">
      <c r="A1169" s="65">
        <f t="shared" si="62"/>
        <v>219</v>
      </c>
      <c r="B1169" s="46" t="s">
        <v>1494</v>
      </c>
      <c r="C1169" s="46">
        <v>829.6</v>
      </c>
      <c r="D1169" s="46"/>
      <c r="E1169" s="46">
        <v>76</v>
      </c>
      <c r="F1169" s="46">
        <f t="shared" si="60"/>
        <v>905.6</v>
      </c>
      <c r="G1169" s="46">
        <v>28</v>
      </c>
      <c r="H1169" s="46">
        <v>7.4999999999999997E-2</v>
      </c>
      <c r="I1169" s="93">
        <f t="shared" si="61"/>
        <v>2.318904593639576E-3</v>
      </c>
    </row>
    <row r="1170" spans="1:9" x14ac:dyDescent="0.25">
      <c r="A1170" s="65">
        <f t="shared" si="62"/>
        <v>220</v>
      </c>
      <c r="B1170" s="46" t="s">
        <v>1495</v>
      </c>
      <c r="C1170" s="46">
        <v>690.33</v>
      </c>
      <c r="D1170" s="46"/>
      <c r="E1170" s="46"/>
      <c r="F1170" s="46">
        <f t="shared" si="60"/>
        <v>690.33</v>
      </c>
      <c r="G1170" s="46">
        <v>32</v>
      </c>
      <c r="H1170" s="46">
        <v>7.4999999999999997E-2</v>
      </c>
      <c r="I1170" s="93">
        <f t="shared" si="61"/>
        <v>3.4765981487114854E-3</v>
      </c>
    </row>
    <row r="1171" spans="1:9" x14ac:dyDescent="0.25">
      <c r="A1171" s="65">
        <f t="shared" si="62"/>
        <v>221</v>
      </c>
      <c r="B1171" s="46" t="s">
        <v>1496</v>
      </c>
      <c r="C1171" s="46">
        <v>548.21</v>
      </c>
      <c r="D1171" s="46"/>
      <c r="E1171" s="46"/>
      <c r="F1171" s="46">
        <f t="shared" si="60"/>
        <v>548.21</v>
      </c>
      <c r="G1171" s="46">
        <v>28</v>
      </c>
      <c r="H1171" s="46">
        <v>7.4999999999999997E-2</v>
      </c>
      <c r="I1171" s="93">
        <f t="shared" si="61"/>
        <v>3.830648838948578E-3</v>
      </c>
    </row>
    <row r="1172" spans="1:9" x14ac:dyDescent="0.25">
      <c r="A1172" s="65">
        <f t="shared" si="62"/>
        <v>222</v>
      </c>
      <c r="B1172" s="46" t="s">
        <v>1497</v>
      </c>
      <c r="C1172" s="46">
        <v>433.09</v>
      </c>
      <c r="D1172" s="46"/>
      <c r="E1172" s="46"/>
      <c r="F1172" s="46">
        <f t="shared" si="60"/>
        <v>433.09</v>
      </c>
      <c r="G1172" s="46">
        <v>32</v>
      </c>
      <c r="H1172" s="46">
        <v>7.4999999999999997E-2</v>
      </c>
      <c r="I1172" s="93">
        <f t="shared" si="61"/>
        <v>5.5415733450322104E-3</v>
      </c>
    </row>
    <row r="1173" spans="1:9" x14ac:dyDescent="0.25">
      <c r="A1173" s="65">
        <f t="shared" si="62"/>
        <v>223</v>
      </c>
      <c r="B1173" s="46" t="s">
        <v>1498</v>
      </c>
      <c r="C1173" s="46">
        <v>478.9</v>
      </c>
      <c r="D1173" s="46"/>
      <c r="E1173" s="46"/>
      <c r="F1173" s="46">
        <f t="shared" si="60"/>
        <v>478.9</v>
      </c>
      <c r="G1173" s="46">
        <v>38</v>
      </c>
      <c r="H1173" s="46">
        <v>7.4999999999999997E-2</v>
      </c>
      <c r="I1173" s="93">
        <f t="shared" si="61"/>
        <v>5.9511380246397997E-3</v>
      </c>
    </row>
    <row r="1174" spans="1:9" x14ac:dyDescent="0.25">
      <c r="A1174" s="65">
        <f t="shared" si="62"/>
        <v>224</v>
      </c>
      <c r="B1174" s="46" t="s">
        <v>1499</v>
      </c>
      <c r="C1174" s="46">
        <v>3670.09</v>
      </c>
      <c r="D1174" s="46"/>
      <c r="E1174" s="46"/>
      <c r="F1174" s="46">
        <f t="shared" si="60"/>
        <v>3670.09</v>
      </c>
      <c r="G1174" s="46">
        <v>130</v>
      </c>
      <c r="H1174" s="46">
        <v>7.4999999999999997E-2</v>
      </c>
      <c r="I1174" s="93">
        <f>(G1174*H1174)/F1174</f>
        <v>2.6566106008299524E-3</v>
      </c>
    </row>
    <row r="1175" spans="1:9" x14ac:dyDescent="0.25">
      <c r="A1175" s="65">
        <f t="shared" si="62"/>
        <v>225</v>
      </c>
      <c r="B1175" s="46" t="s">
        <v>1500</v>
      </c>
      <c r="C1175" s="46">
        <v>428.84</v>
      </c>
      <c r="D1175" s="46"/>
      <c r="E1175" s="46"/>
      <c r="F1175" s="46">
        <f t="shared" si="60"/>
        <v>428.84</v>
      </c>
      <c r="G1175" s="46">
        <v>32</v>
      </c>
      <c r="H1175" s="46">
        <v>7.4999999999999997E-2</v>
      </c>
      <c r="I1175" s="93">
        <f t="shared" si="61"/>
        <v>5.5964928644715983E-3</v>
      </c>
    </row>
    <row r="1176" spans="1:9" x14ac:dyDescent="0.25">
      <c r="A1176" s="65">
        <f t="shared" si="62"/>
        <v>226</v>
      </c>
      <c r="B1176" s="46" t="s">
        <v>1501</v>
      </c>
      <c r="C1176" s="46">
        <v>192.9</v>
      </c>
      <c r="D1176" s="46"/>
      <c r="E1176" s="46"/>
      <c r="F1176" s="46">
        <f t="shared" si="60"/>
        <v>192.9</v>
      </c>
      <c r="G1176" s="46">
        <v>43</v>
      </c>
      <c r="H1176" s="46">
        <v>7.4999999999999997E-2</v>
      </c>
      <c r="I1176" s="93">
        <f t="shared" si="61"/>
        <v>1.671850699844479E-2</v>
      </c>
    </row>
    <row r="1177" spans="1:9" x14ac:dyDescent="0.25">
      <c r="A1177" s="65">
        <f t="shared" si="62"/>
        <v>227</v>
      </c>
      <c r="B1177" s="46" t="s">
        <v>1502</v>
      </c>
      <c r="C1177" s="46">
        <v>315.60000000000002</v>
      </c>
      <c r="D1177" s="46"/>
      <c r="E1177" s="46"/>
      <c r="F1177" s="46">
        <f t="shared" si="60"/>
        <v>315.60000000000002</v>
      </c>
      <c r="G1177" s="46">
        <v>48</v>
      </c>
      <c r="H1177" s="46">
        <v>7.4999999999999997E-2</v>
      </c>
      <c r="I1177" s="93">
        <f t="shared" si="61"/>
        <v>1.1406844106463877E-2</v>
      </c>
    </row>
    <row r="1178" spans="1:9" x14ac:dyDescent="0.25">
      <c r="A1178" s="65">
        <f t="shared" si="62"/>
        <v>228</v>
      </c>
      <c r="B1178" s="46" t="s">
        <v>48</v>
      </c>
      <c r="C1178" s="46">
        <v>146.4</v>
      </c>
      <c r="D1178" s="46"/>
      <c r="E1178" s="46"/>
      <c r="F1178" s="46">
        <f t="shared" si="60"/>
        <v>146.4</v>
      </c>
      <c r="G1178" s="46"/>
      <c r="H1178" s="46">
        <v>7.4999999999999997E-2</v>
      </c>
      <c r="I1178" s="93">
        <f t="shared" si="61"/>
        <v>0</v>
      </c>
    </row>
    <row r="1179" spans="1:9" x14ac:dyDescent="0.25">
      <c r="A1179" s="65">
        <f t="shared" si="62"/>
        <v>229</v>
      </c>
      <c r="B1179" s="46" t="s">
        <v>49</v>
      </c>
      <c r="C1179" s="46">
        <v>145.1</v>
      </c>
      <c r="D1179" s="46"/>
      <c r="E1179" s="46"/>
      <c r="F1179" s="46">
        <f t="shared" si="60"/>
        <v>145.1</v>
      </c>
      <c r="G1179" s="46"/>
      <c r="H1179" s="46">
        <v>7.4999999999999997E-2</v>
      </c>
      <c r="I1179" s="93">
        <f t="shared" si="61"/>
        <v>0</v>
      </c>
    </row>
    <row r="1180" spans="1:9" x14ac:dyDescent="0.25">
      <c r="A1180" s="65">
        <f t="shared" si="62"/>
        <v>230</v>
      </c>
      <c r="B1180" s="46" t="s">
        <v>50</v>
      </c>
      <c r="C1180" s="46">
        <v>206.7</v>
      </c>
      <c r="D1180" s="46"/>
      <c r="E1180" s="46"/>
      <c r="F1180" s="46">
        <f t="shared" si="60"/>
        <v>206.7</v>
      </c>
      <c r="G1180" s="46"/>
      <c r="H1180" s="46">
        <v>7.4999999999999997E-2</v>
      </c>
      <c r="I1180" s="93">
        <f t="shared" si="61"/>
        <v>0</v>
      </c>
    </row>
    <row r="1181" spans="1:9" x14ac:dyDescent="0.25">
      <c r="A1181" s="65">
        <f t="shared" si="62"/>
        <v>231</v>
      </c>
      <c r="B1181" s="46" t="s">
        <v>51</v>
      </c>
      <c r="C1181" s="46">
        <v>108.4</v>
      </c>
      <c r="D1181" s="46"/>
      <c r="E1181" s="46"/>
      <c r="F1181" s="46">
        <f t="shared" si="60"/>
        <v>108.4</v>
      </c>
      <c r="G1181" s="46"/>
      <c r="H1181" s="46">
        <v>7.4999999999999997E-2</v>
      </c>
      <c r="I1181" s="93">
        <f t="shared" si="61"/>
        <v>0</v>
      </c>
    </row>
    <row r="1182" spans="1:9" x14ac:dyDescent="0.25">
      <c r="A1182" s="65">
        <f t="shared" si="62"/>
        <v>232</v>
      </c>
      <c r="B1182" s="46" t="s">
        <v>52</v>
      </c>
      <c r="C1182" s="46">
        <v>253.3</v>
      </c>
      <c r="D1182" s="46"/>
      <c r="E1182" s="46"/>
      <c r="F1182" s="46">
        <f t="shared" si="60"/>
        <v>253.3</v>
      </c>
      <c r="G1182" s="46"/>
      <c r="H1182" s="46">
        <v>7.4999999999999997E-2</v>
      </c>
      <c r="I1182" s="93">
        <f t="shared" si="61"/>
        <v>0</v>
      </c>
    </row>
    <row r="1183" spans="1:9" x14ac:dyDescent="0.25">
      <c r="A1183" s="65">
        <f t="shared" si="62"/>
        <v>233</v>
      </c>
      <c r="B1183" s="46" t="s">
        <v>53</v>
      </c>
      <c r="C1183" s="46">
        <v>3062.2</v>
      </c>
      <c r="D1183" s="46"/>
      <c r="E1183" s="46"/>
      <c r="F1183" s="46">
        <f t="shared" si="60"/>
        <v>3062.2</v>
      </c>
      <c r="G1183" s="46">
        <v>90</v>
      </c>
      <c r="H1183" s="46">
        <v>7.4999999999999997E-2</v>
      </c>
      <c r="I1183" s="93">
        <f t="shared" si="61"/>
        <v>2.2042975638429888E-3</v>
      </c>
    </row>
    <row r="1184" spans="1:9" x14ac:dyDescent="0.25">
      <c r="A1184" s="65">
        <f t="shared" si="62"/>
        <v>234</v>
      </c>
      <c r="B1184" s="46" t="s">
        <v>56</v>
      </c>
      <c r="C1184" s="46">
        <v>111.8</v>
      </c>
      <c r="D1184" s="46"/>
      <c r="E1184" s="46"/>
      <c r="F1184" s="46">
        <f t="shared" si="60"/>
        <v>111.8</v>
      </c>
      <c r="G1184" s="46"/>
      <c r="H1184" s="46">
        <v>7.4999999999999997E-2</v>
      </c>
      <c r="I1184" s="93">
        <f t="shared" si="61"/>
        <v>0</v>
      </c>
    </row>
    <row r="1185" spans="1:9" x14ac:dyDescent="0.25">
      <c r="A1185" s="65">
        <f t="shared" si="62"/>
        <v>235</v>
      </c>
      <c r="B1185" s="46" t="s">
        <v>57</v>
      </c>
      <c r="C1185" s="46">
        <v>2015.4</v>
      </c>
      <c r="D1185" s="46"/>
      <c r="E1185" s="46"/>
      <c r="F1185" s="46">
        <f t="shared" si="60"/>
        <v>2015.4</v>
      </c>
      <c r="G1185" s="46">
        <v>130</v>
      </c>
      <c r="H1185" s="46">
        <v>7.4999999999999997E-2</v>
      </c>
      <c r="I1185" s="93">
        <f t="shared" si="61"/>
        <v>4.8377493301577845E-3</v>
      </c>
    </row>
    <row r="1186" spans="1:9" x14ac:dyDescent="0.25">
      <c r="A1186" s="65">
        <f t="shared" si="62"/>
        <v>236</v>
      </c>
      <c r="B1186" s="46" t="s">
        <v>58</v>
      </c>
      <c r="C1186" s="46">
        <v>3806.5</v>
      </c>
      <c r="D1186" s="46"/>
      <c r="E1186" s="46"/>
      <c r="F1186" s="46">
        <f t="shared" si="60"/>
        <v>3806.5</v>
      </c>
      <c r="G1186" s="46">
        <v>80</v>
      </c>
      <c r="H1186" s="46">
        <v>7.4999999999999997E-2</v>
      </c>
      <c r="I1186" s="93">
        <f t="shared" si="61"/>
        <v>1.5762511493497965E-3</v>
      </c>
    </row>
    <row r="1187" spans="1:9" x14ac:dyDescent="0.25">
      <c r="A1187" s="65">
        <f t="shared" si="62"/>
        <v>237</v>
      </c>
      <c r="B1187" s="46" t="s">
        <v>59</v>
      </c>
      <c r="C1187" s="46">
        <v>300.8</v>
      </c>
      <c r="D1187" s="46"/>
      <c r="E1187" s="46"/>
      <c r="F1187" s="46">
        <f t="shared" si="60"/>
        <v>300.8</v>
      </c>
      <c r="G1187" s="46"/>
      <c r="H1187" s="46">
        <v>7.4999999999999997E-2</v>
      </c>
      <c r="I1187" s="93">
        <f t="shared" si="61"/>
        <v>0</v>
      </c>
    </row>
    <row r="1188" spans="1:9" x14ac:dyDescent="0.25">
      <c r="A1188" s="65">
        <f t="shared" si="62"/>
        <v>238</v>
      </c>
      <c r="B1188" s="46" t="s">
        <v>103</v>
      </c>
      <c r="C1188" s="46">
        <v>1711.2</v>
      </c>
      <c r="D1188" s="46"/>
      <c r="E1188" s="46">
        <v>324.10000000000002</v>
      </c>
      <c r="F1188" s="46">
        <f t="shared" si="60"/>
        <v>2035.3000000000002</v>
      </c>
      <c r="G1188" s="46">
        <v>150</v>
      </c>
      <c r="H1188" s="46">
        <v>7.4999999999999997E-2</v>
      </c>
      <c r="I1188" s="93">
        <f t="shared" si="61"/>
        <v>5.5274406721367852E-3</v>
      </c>
    </row>
    <row r="1189" spans="1:9" x14ac:dyDescent="0.25">
      <c r="A1189" s="65">
        <f t="shared" si="62"/>
        <v>239</v>
      </c>
      <c r="B1189" s="46" t="s">
        <v>104</v>
      </c>
      <c r="C1189" s="46">
        <v>1885.6</v>
      </c>
      <c r="D1189" s="46"/>
      <c r="E1189" s="46"/>
      <c r="F1189" s="46">
        <f t="shared" si="60"/>
        <v>1885.6</v>
      </c>
      <c r="G1189" s="46">
        <v>80</v>
      </c>
      <c r="H1189" s="46">
        <v>7.4999999999999997E-2</v>
      </c>
      <c r="I1189" s="93">
        <f t="shared" si="61"/>
        <v>3.182011030971574E-3</v>
      </c>
    </row>
    <row r="1190" spans="1:9" x14ac:dyDescent="0.25">
      <c r="A1190" s="65">
        <f t="shared" si="62"/>
        <v>240</v>
      </c>
      <c r="B1190" s="46" t="s">
        <v>105</v>
      </c>
      <c r="C1190" s="46">
        <v>2603.3000000000002</v>
      </c>
      <c r="D1190" s="46"/>
      <c r="E1190" s="46">
        <v>443.5</v>
      </c>
      <c r="F1190" s="46">
        <f t="shared" si="60"/>
        <v>3046.8</v>
      </c>
      <c r="G1190" s="46">
        <v>150</v>
      </c>
      <c r="H1190" s="46">
        <v>7.4999999999999997E-2</v>
      </c>
      <c r="I1190" s="93">
        <f t="shared" si="61"/>
        <v>3.6923985821189441E-3</v>
      </c>
    </row>
    <row r="1191" spans="1:9" x14ac:dyDescent="0.25">
      <c r="A1191" s="65">
        <f t="shared" si="62"/>
        <v>241</v>
      </c>
      <c r="B1191" s="46" t="s">
        <v>106</v>
      </c>
      <c r="C1191" s="46">
        <v>122.5</v>
      </c>
      <c r="D1191" s="46"/>
      <c r="E1191" s="46"/>
      <c r="F1191" s="46">
        <f t="shared" ref="F1191:F1234" si="63">C1191+D1191+E1191</f>
        <v>122.5</v>
      </c>
      <c r="G1191" s="46"/>
      <c r="H1191" s="46">
        <v>7.4999999999999997E-2</v>
      </c>
      <c r="I1191" s="93">
        <f t="shared" ref="I1191:I1234" si="64">(G1191*H1191)/F1191</f>
        <v>0</v>
      </c>
    </row>
    <row r="1192" spans="1:9" x14ac:dyDescent="0.25">
      <c r="A1192" s="65">
        <f t="shared" si="62"/>
        <v>242</v>
      </c>
      <c r="B1192" s="46" t="s">
        <v>107</v>
      </c>
      <c r="C1192" s="46">
        <v>1944.7</v>
      </c>
      <c r="D1192" s="46"/>
      <c r="E1192" s="46">
        <v>44.7</v>
      </c>
      <c r="F1192" s="46">
        <f t="shared" si="63"/>
        <v>1989.4</v>
      </c>
      <c r="G1192" s="46">
        <v>48</v>
      </c>
      <c r="H1192" s="46">
        <v>7.4999999999999997E-2</v>
      </c>
      <c r="I1192" s="93">
        <f t="shared" si="64"/>
        <v>1.8095908314064539E-3</v>
      </c>
    </row>
    <row r="1193" spans="1:9" x14ac:dyDescent="0.25">
      <c r="A1193" s="65">
        <f t="shared" si="62"/>
        <v>243</v>
      </c>
      <c r="B1193" s="46" t="s">
        <v>108</v>
      </c>
      <c r="C1193" s="46">
        <v>275.8</v>
      </c>
      <c r="D1193" s="46"/>
      <c r="E1193" s="46">
        <v>62.2</v>
      </c>
      <c r="F1193" s="46">
        <f t="shared" si="63"/>
        <v>338</v>
      </c>
      <c r="G1193" s="46">
        <v>34</v>
      </c>
      <c r="H1193" s="46">
        <v>7.4999999999999997E-2</v>
      </c>
      <c r="I1193" s="93">
        <f t="shared" si="64"/>
        <v>7.5443786982248512E-3</v>
      </c>
    </row>
    <row r="1194" spans="1:9" x14ac:dyDescent="0.25">
      <c r="A1194" s="65">
        <f t="shared" si="62"/>
        <v>244</v>
      </c>
      <c r="B1194" s="46" t="s">
        <v>109</v>
      </c>
      <c r="C1194" s="46">
        <v>3125.4</v>
      </c>
      <c r="D1194" s="46"/>
      <c r="E1194" s="46">
        <v>54.7</v>
      </c>
      <c r="F1194" s="46">
        <f t="shared" si="63"/>
        <v>3180.1</v>
      </c>
      <c r="G1194" s="46">
        <v>150</v>
      </c>
      <c r="H1194" s="46">
        <v>7.4999999999999997E-2</v>
      </c>
      <c r="I1194" s="93">
        <f t="shared" si="64"/>
        <v>3.5376246029999057E-3</v>
      </c>
    </row>
    <row r="1195" spans="1:9" x14ac:dyDescent="0.25">
      <c r="A1195" s="65">
        <f t="shared" si="62"/>
        <v>245</v>
      </c>
      <c r="B1195" s="46" t="s">
        <v>110</v>
      </c>
      <c r="C1195" s="46">
        <v>296</v>
      </c>
      <c r="D1195" s="46"/>
      <c r="E1195" s="46">
        <v>36.799999999999997</v>
      </c>
      <c r="F1195" s="46">
        <f t="shared" si="63"/>
        <v>332.8</v>
      </c>
      <c r="G1195" s="46">
        <v>35</v>
      </c>
      <c r="H1195" s="46">
        <v>7.4999999999999997E-2</v>
      </c>
      <c r="I1195" s="93">
        <f t="shared" si="64"/>
        <v>7.887620192307692E-3</v>
      </c>
    </row>
    <row r="1196" spans="1:9" x14ac:dyDescent="0.25">
      <c r="A1196" s="65">
        <f t="shared" si="62"/>
        <v>246</v>
      </c>
      <c r="B1196" s="46" t="s">
        <v>111</v>
      </c>
      <c r="C1196" s="46">
        <v>154.80000000000001</v>
      </c>
      <c r="D1196" s="46"/>
      <c r="E1196" s="46"/>
      <c r="F1196" s="46">
        <f t="shared" si="63"/>
        <v>154.80000000000001</v>
      </c>
      <c r="G1196" s="46"/>
      <c r="H1196" s="46">
        <v>7.4999999999999997E-2</v>
      </c>
      <c r="I1196" s="93">
        <f t="shared" si="64"/>
        <v>0</v>
      </c>
    </row>
    <row r="1197" spans="1:9" x14ac:dyDescent="0.25">
      <c r="A1197" s="65">
        <f t="shared" si="62"/>
        <v>247</v>
      </c>
      <c r="B1197" s="46" t="s">
        <v>124</v>
      </c>
      <c r="C1197" s="46">
        <v>247.5</v>
      </c>
      <c r="D1197" s="46"/>
      <c r="E1197" s="46"/>
      <c r="F1197" s="46">
        <f t="shared" si="63"/>
        <v>247.5</v>
      </c>
      <c r="G1197" s="46"/>
      <c r="H1197" s="46">
        <v>7.4999999999999997E-2</v>
      </c>
      <c r="I1197" s="93">
        <f t="shared" si="64"/>
        <v>0</v>
      </c>
    </row>
    <row r="1198" spans="1:9" x14ac:dyDescent="0.25">
      <c r="A1198" s="65">
        <f t="shared" si="62"/>
        <v>248</v>
      </c>
      <c r="B1198" s="46" t="s">
        <v>1642</v>
      </c>
      <c r="C1198" s="46">
        <v>101.8</v>
      </c>
      <c r="D1198" s="46"/>
      <c r="E1198" s="46"/>
      <c r="F1198" s="46">
        <f t="shared" si="63"/>
        <v>101.8</v>
      </c>
      <c r="G1198" s="46"/>
      <c r="H1198" s="46">
        <v>7.4999999999999997E-2</v>
      </c>
      <c r="I1198" s="93">
        <f t="shared" si="64"/>
        <v>0</v>
      </c>
    </row>
    <row r="1199" spans="1:9" x14ac:dyDescent="0.25">
      <c r="A1199" s="65">
        <f t="shared" si="62"/>
        <v>249</v>
      </c>
      <c r="B1199" s="46" t="s">
        <v>1643</v>
      </c>
      <c r="C1199" s="46">
        <v>115</v>
      </c>
      <c r="D1199" s="46"/>
      <c r="E1199" s="46"/>
      <c r="F1199" s="46">
        <f t="shared" si="63"/>
        <v>115</v>
      </c>
      <c r="G1199" s="46">
        <v>10</v>
      </c>
      <c r="H1199" s="46">
        <v>7.4999999999999997E-2</v>
      </c>
      <c r="I1199" s="93">
        <f t="shared" si="64"/>
        <v>6.5217391304347823E-3</v>
      </c>
    </row>
    <row r="1200" spans="1:9" x14ac:dyDescent="0.25">
      <c r="A1200" s="65">
        <f t="shared" si="62"/>
        <v>250</v>
      </c>
      <c r="B1200" s="46" t="s">
        <v>1644</v>
      </c>
      <c r="C1200" s="46">
        <v>140.6</v>
      </c>
      <c r="D1200" s="46"/>
      <c r="E1200" s="46"/>
      <c r="F1200" s="46">
        <f t="shared" si="63"/>
        <v>140.6</v>
      </c>
      <c r="G1200" s="46">
        <v>4</v>
      </c>
      <c r="H1200" s="46">
        <v>7.4999999999999997E-2</v>
      </c>
      <c r="I1200" s="93">
        <f t="shared" si="64"/>
        <v>2.1337126600284497E-3</v>
      </c>
    </row>
    <row r="1201" spans="1:9" x14ac:dyDescent="0.25">
      <c r="A1201" s="65">
        <f t="shared" si="62"/>
        <v>251</v>
      </c>
      <c r="B1201" s="46" t="s">
        <v>1645</v>
      </c>
      <c r="C1201" s="46">
        <v>309.3</v>
      </c>
      <c r="D1201" s="46"/>
      <c r="E1201" s="46"/>
      <c r="F1201" s="46">
        <f t="shared" si="63"/>
        <v>309.3</v>
      </c>
      <c r="G1201" s="46">
        <v>10</v>
      </c>
      <c r="H1201" s="46">
        <v>7.4999999999999997E-2</v>
      </c>
      <c r="I1201" s="93">
        <f t="shared" si="64"/>
        <v>2.424830261881668E-3</v>
      </c>
    </row>
    <row r="1202" spans="1:9" x14ac:dyDescent="0.25">
      <c r="A1202" s="65">
        <f t="shared" si="62"/>
        <v>252</v>
      </c>
      <c r="B1202" s="46" t="s">
        <v>1646</v>
      </c>
      <c r="C1202" s="46">
        <v>156.5</v>
      </c>
      <c r="D1202" s="46"/>
      <c r="E1202" s="46"/>
      <c r="F1202" s="46">
        <f t="shared" si="63"/>
        <v>156.5</v>
      </c>
      <c r="G1202" s="46"/>
      <c r="H1202" s="46">
        <v>7.4999999999999997E-2</v>
      </c>
      <c r="I1202" s="93">
        <f t="shared" si="64"/>
        <v>0</v>
      </c>
    </row>
    <row r="1203" spans="1:9" x14ac:dyDescent="0.25">
      <c r="A1203" s="65">
        <f t="shared" si="62"/>
        <v>253</v>
      </c>
      <c r="B1203" s="46" t="s">
        <v>1647</v>
      </c>
      <c r="C1203" s="46">
        <v>85.5</v>
      </c>
      <c r="D1203" s="46"/>
      <c r="E1203" s="46"/>
      <c r="F1203" s="46">
        <f t="shared" si="63"/>
        <v>85.5</v>
      </c>
      <c r="G1203" s="46"/>
      <c r="H1203" s="46">
        <v>7.4999999999999997E-2</v>
      </c>
      <c r="I1203" s="93">
        <f t="shared" si="64"/>
        <v>0</v>
      </c>
    </row>
    <row r="1204" spans="1:9" x14ac:dyDescent="0.25">
      <c r="A1204" s="65">
        <f t="shared" si="62"/>
        <v>254</v>
      </c>
      <c r="B1204" s="46" t="s">
        <v>1648</v>
      </c>
      <c r="C1204" s="46">
        <v>305</v>
      </c>
      <c r="D1204" s="46"/>
      <c r="E1204" s="46"/>
      <c r="F1204" s="46">
        <f t="shared" si="63"/>
        <v>305</v>
      </c>
      <c r="G1204" s="46"/>
      <c r="H1204" s="46">
        <v>7.4999999999999997E-2</v>
      </c>
      <c r="I1204" s="93">
        <f t="shared" si="64"/>
        <v>0</v>
      </c>
    </row>
    <row r="1205" spans="1:9" x14ac:dyDescent="0.25">
      <c r="A1205" s="65">
        <f t="shared" si="62"/>
        <v>255</v>
      </c>
      <c r="B1205" s="46" t="s">
        <v>1649</v>
      </c>
      <c r="C1205" s="46">
        <v>340.2</v>
      </c>
      <c r="D1205" s="46"/>
      <c r="E1205" s="46"/>
      <c r="F1205" s="46">
        <f t="shared" si="63"/>
        <v>340.2</v>
      </c>
      <c r="G1205" s="46"/>
      <c r="H1205" s="46">
        <v>7.4999999999999997E-2</v>
      </c>
      <c r="I1205" s="93">
        <f t="shared" si="64"/>
        <v>0</v>
      </c>
    </row>
    <row r="1206" spans="1:9" x14ac:dyDescent="0.25">
      <c r="A1206" s="65">
        <f t="shared" si="62"/>
        <v>256</v>
      </c>
      <c r="B1206" s="46" t="s">
        <v>1650</v>
      </c>
      <c r="C1206" s="46">
        <v>189.1</v>
      </c>
      <c r="D1206" s="46"/>
      <c r="E1206" s="46"/>
      <c r="F1206" s="46">
        <f t="shared" si="63"/>
        <v>189.1</v>
      </c>
      <c r="G1206" s="46"/>
      <c r="H1206" s="46">
        <v>7.4999999999999997E-2</v>
      </c>
      <c r="I1206" s="93">
        <f t="shared" si="64"/>
        <v>0</v>
      </c>
    </row>
    <row r="1207" spans="1:9" x14ac:dyDescent="0.25">
      <c r="A1207" s="65">
        <f t="shared" si="62"/>
        <v>257</v>
      </c>
      <c r="B1207" s="46" t="s">
        <v>1651</v>
      </c>
      <c r="C1207" s="46">
        <v>101.7</v>
      </c>
      <c r="D1207" s="46"/>
      <c r="E1207" s="46"/>
      <c r="F1207" s="46">
        <f t="shared" si="63"/>
        <v>101.7</v>
      </c>
      <c r="G1207" s="46"/>
      <c r="H1207" s="46">
        <v>7.4999999999999997E-2</v>
      </c>
      <c r="I1207" s="93">
        <f t="shared" si="64"/>
        <v>0</v>
      </c>
    </row>
    <row r="1208" spans="1:9" x14ac:dyDescent="0.25">
      <c r="A1208" s="65">
        <f t="shared" ref="A1208:A1271" si="65">A1207+1</f>
        <v>258</v>
      </c>
      <c r="B1208" s="46" t="s">
        <v>1657</v>
      </c>
      <c r="C1208" s="46">
        <v>414.8</v>
      </c>
      <c r="D1208" s="46"/>
      <c r="E1208" s="46"/>
      <c r="F1208" s="46">
        <f t="shared" si="63"/>
        <v>414.8</v>
      </c>
      <c r="G1208" s="46">
        <v>10</v>
      </c>
      <c r="H1208" s="46">
        <v>7.4999999999999997E-2</v>
      </c>
      <c r="I1208" s="93">
        <f t="shared" si="64"/>
        <v>1.8081002892960463E-3</v>
      </c>
    </row>
    <row r="1209" spans="1:9" x14ac:dyDescent="0.25">
      <c r="A1209" s="65">
        <f t="shared" si="65"/>
        <v>259</v>
      </c>
      <c r="B1209" s="46" t="s">
        <v>1658</v>
      </c>
      <c r="C1209" s="46">
        <v>143.6</v>
      </c>
      <c r="D1209" s="46"/>
      <c r="E1209" s="46"/>
      <c r="F1209" s="46">
        <f t="shared" si="63"/>
        <v>143.6</v>
      </c>
      <c r="G1209" s="46"/>
      <c r="H1209" s="46">
        <v>7.4999999999999997E-2</v>
      </c>
      <c r="I1209" s="93">
        <f t="shared" si="64"/>
        <v>0</v>
      </c>
    </row>
    <row r="1210" spans="1:9" x14ac:dyDescent="0.25">
      <c r="A1210" s="65">
        <f t="shared" si="65"/>
        <v>260</v>
      </c>
      <c r="B1210" s="46" t="s">
        <v>1659</v>
      </c>
      <c r="C1210" s="46">
        <v>314.10000000000002</v>
      </c>
      <c r="D1210" s="46"/>
      <c r="E1210" s="46"/>
      <c r="F1210" s="46">
        <f t="shared" si="63"/>
        <v>314.10000000000002</v>
      </c>
      <c r="G1210" s="46">
        <v>10</v>
      </c>
      <c r="H1210" s="46">
        <v>7.4999999999999997E-2</v>
      </c>
      <c r="I1210" s="93">
        <f t="shared" si="64"/>
        <v>2.3877745940783187E-3</v>
      </c>
    </row>
    <row r="1211" spans="1:9" x14ac:dyDescent="0.25">
      <c r="A1211" s="65">
        <f t="shared" si="65"/>
        <v>261</v>
      </c>
      <c r="B1211" s="46" t="s">
        <v>1660</v>
      </c>
      <c r="C1211" s="46">
        <v>158.19999999999999</v>
      </c>
      <c r="D1211" s="46"/>
      <c r="E1211" s="46"/>
      <c r="F1211" s="46">
        <f t="shared" si="63"/>
        <v>158.19999999999999</v>
      </c>
      <c r="G1211" s="46"/>
      <c r="H1211" s="46">
        <v>7.4999999999999997E-2</v>
      </c>
      <c r="I1211" s="93">
        <f t="shared" si="64"/>
        <v>0</v>
      </c>
    </row>
    <row r="1212" spans="1:9" x14ac:dyDescent="0.25">
      <c r="A1212" s="65">
        <f t="shared" si="65"/>
        <v>262</v>
      </c>
      <c r="B1212" s="46" t="s">
        <v>1661</v>
      </c>
      <c r="C1212" s="46">
        <v>168.4</v>
      </c>
      <c r="D1212" s="46"/>
      <c r="E1212" s="46"/>
      <c r="F1212" s="46">
        <f t="shared" si="63"/>
        <v>168.4</v>
      </c>
      <c r="G1212" s="46"/>
      <c r="H1212" s="46">
        <v>7.4999999999999997E-2</v>
      </c>
      <c r="I1212" s="93">
        <f t="shared" si="64"/>
        <v>0</v>
      </c>
    </row>
    <row r="1213" spans="1:9" x14ac:dyDescent="0.25">
      <c r="A1213" s="65">
        <f t="shared" si="65"/>
        <v>263</v>
      </c>
      <c r="B1213" s="46" t="s">
        <v>1662</v>
      </c>
      <c r="C1213" s="46">
        <v>120.3</v>
      </c>
      <c r="D1213" s="46"/>
      <c r="E1213" s="46"/>
      <c r="F1213" s="46">
        <f t="shared" si="63"/>
        <v>120.3</v>
      </c>
      <c r="G1213" s="46">
        <v>10</v>
      </c>
      <c r="H1213" s="46">
        <v>7.4999999999999997E-2</v>
      </c>
      <c r="I1213" s="93">
        <f t="shared" si="64"/>
        <v>6.2344139650872821E-3</v>
      </c>
    </row>
    <row r="1214" spans="1:9" x14ac:dyDescent="0.25">
      <c r="A1214" s="65">
        <f t="shared" si="65"/>
        <v>264</v>
      </c>
      <c r="B1214" s="46" t="s">
        <v>1663</v>
      </c>
      <c r="C1214" s="46">
        <v>1901.4</v>
      </c>
      <c r="D1214" s="46"/>
      <c r="E1214" s="46"/>
      <c r="F1214" s="46">
        <f t="shared" si="63"/>
        <v>1901.4</v>
      </c>
      <c r="G1214" s="46">
        <v>364</v>
      </c>
      <c r="H1214" s="46">
        <v>7.4999999999999997E-2</v>
      </c>
      <c r="I1214" s="93">
        <f t="shared" si="64"/>
        <v>1.4357841590407068E-2</v>
      </c>
    </row>
    <row r="1215" spans="1:9" x14ac:dyDescent="0.25">
      <c r="A1215" s="65">
        <f t="shared" si="65"/>
        <v>265</v>
      </c>
      <c r="B1215" s="46" t="s">
        <v>1664</v>
      </c>
      <c r="C1215" s="46">
        <v>404.1</v>
      </c>
      <c r="D1215" s="46"/>
      <c r="E1215" s="46"/>
      <c r="F1215" s="46">
        <f t="shared" si="63"/>
        <v>404.1</v>
      </c>
      <c r="G1215" s="46"/>
      <c r="H1215" s="46">
        <v>7.4999999999999997E-2</v>
      </c>
      <c r="I1215" s="93">
        <f t="shared" si="64"/>
        <v>0</v>
      </c>
    </row>
    <row r="1216" spans="1:9" x14ac:dyDescent="0.25">
      <c r="A1216" s="65">
        <f t="shared" si="65"/>
        <v>266</v>
      </c>
      <c r="B1216" s="46" t="s">
        <v>1665</v>
      </c>
      <c r="C1216" s="46">
        <v>148.19999999999999</v>
      </c>
      <c r="D1216" s="46"/>
      <c r="E1216" s="46"/>
      <c r="F1216" s="46">
        <f t="shared" si="63"/>
        <v>148.19999999999999</v>
      </c>
      <c r="G1216" s="46"/>
      <c r="H1216" s="46">
        <v>7.4999999999999997E-2</v>
      </c>
      <c r="I1216" s="93">
        <f t="shared" si="64"/>
        <v>0</v>
      </c>
    </row>
    <row r="1217" spans="1:9" x14ac:dyDescent="0.25">
      <c r="A1217" s="65">
        <f t="shared" si="65"/>
        <v>267</v>
      </c>
      <c r="B1217" s="46" t="s">
        <v>1666</v>
      </c>
      <c r="C1217" s="46">
        <v>156.9</v>
      </c>
      <c r="D1217" s="46"/>
      <c r="E1217" s="46"/>
      <c r="F1217" s="46">
        <f t="shared" si="63"/>
        <v>156.9</v>
      </c>
      <c r="G1217" s="46"/>
      <c r="H1217" s="46">
        <v>7.4999999999999997E-2</v>
      </c>
      <c r="I1217" s="93">
        <f t="shared" si="64"/>
        <v>0</v>
      </c>
    </row>
    <row r="1218" spans="1:9" x14ac:dyDescent="0.25">
      <c r="A1218" s="65">
        <f t="shared" si="65"/>
        <v>268</v>
      </c>
      <c r="B1218" s="46" t="s">
        <v>1667</v>
      </c>
      <c r="C1218" s="46">
        <v>156.6</v>
      </c>
      <c r="D1218" s="46"/>
      <c r="E1218" s="46"/>
      <c r="F1218" s="46">
        <f t="shared" si="63"/>
        <v>156.6</v>
      </c>
      <c r="G1218" s="46"/>
      <c r="H1218" s="46">
        <v>7.4999999999999997E-2</v>
      </c>
      <c r="I1218" s="93">
        <f t="shared" si="64"/>
        <v>0</v>
      </c>
    </row>
    <row r="1219" spans="1:9" x14ac:dyDescent="0.25">
      <c r="A1219" s="65">
        <f t="shared" si="65"/>
        <v>269</v>
      </c>
      <c r="B1219" s="46" t="s">
        <v>1668</v>
      </c>
      <c r="C1219" s="46">
        <v>164.4</v>
      </c>
      <c r="D1219" s="46"/>
      <c r="E1219" s="46"/>
      <c r="F1219" s="46">
        <f t="shared" si="63"/>
        <v>164.4</v>
      </c>
      <c r="G1219" s="46"/>
      <c r="H1219" s="46">
        <v>7.4999999999999997E-2</v>
      </c>
      <c r="I1219" s="93">
        <f t="shared" si="64"/>
        <v>0</v>
      </c>
    </row>
    <row r="1220" spans="1:9" x14ac:dyDescent="0.25">
      <c r="A1220" s="65">
        <f t="shared" si="65"/>
        <v>270</v>
      </c>
      <c r="B1220" s="46" t="s">
        <v>1669</v>
      </c>
      <c r="C1220" s="46">
        <v>149.69999999999999</v>
      </c>
      <c r="D1220" s="46"/>
      <c r="E1220" s="46"/>
      <c r="F1220" s="46">
        <f t="shared" si="63"/>
        <v>149.69999999999999</v>
      </c>
      <c r="G1220" s="46"/>
      <c r="H1220" s="46">
        <v>7.4999999999999997E-2</v>
      </c>
      <c r="I1220" s="93">
        <f t="shared" si="64"/>
        <v>0</v>
      </c>
    </row>
    <row r="1221" spans="1:9" x14ac:dyDescent="0.25">
      <c r="A1221" s="65">
        <f t="shared" si="65"/>
        <v>271</v>
      </c>
      <c r="B1221" s="46" t="s">
        <v>1697</v>
      </c>
      <c r="C1221" s="46">
        <v>94</v>
      </c>
      <c r="D1221" s="46"/>
      <c r="E1221" s="46"/>
      <c r="F1221" s="46">
        <f t="shared" si="63"/>
        <v>94</v>
      </c>
      <c r="G1221" s="46"/>
      <c r="H1221" s="46">
        <v>7.4999999999999997E-2</v>
      </c>
      <c r="I1221" s="93">
        <f t="shared" si="64"/>
        <v>0</v>
      </c>
    </row>
    <row r="1222" spans="1:9" x14ac:dyDescent="0.25">
      <c r="A1222" s="65">
        <f t="shared" si="65"/>
        <v>272</v>
      </c>
      <c r="B1222" s="46" t="s">
        <v>1698</v>
      </c>
      <c r="C1222" s="46">
        <v>190.9</v>
      </c>
      <c r="D1222" s="46"/>
      <c r="E1222" s="46"/>
      <c r="F1222" s="46">
        <f t="shared" si="63"/>
        <v>190.9</v>
      </c>
      <c r="G1222" s="46"/>
      <c r="H1222" s="46">
        <v>7.4999999999999997E-2</v>
      </c>
      <c r="I1222" s="93">
        <f t="shared" si="64"/>
        <v>0</v>
      </c>
    </row>
    <row r="1223" spans="1:9" x14ac:dyDescent="0.25">
      <c r="A1223" s="65">
        <f t="shared" si="65"/>
        <v>273</v>
      </c>
      <c r="B1223" s="46" t="s">
        <v>1699</v>
      </c>
      <c r="C1223" s="46">
        <v>204.2</v>
      </c>
      <c r="D1223" s="46"/>
      <c r="E1223" s="46"/>
      <c r="F1223" s="46">
        <f t="shared" si="63"/>
        <v>204.2</v>
      </c>
      <c r="G1223" s="46">
        <v>10</v>
      </c>
      <c r="H1223" s="46">
        <v>7.4999999999999997E-2</v>
      </c>
      <c r="I1223" s="93">
        <f t="shared" si="64"/>
        <v>3.6728697355533791E-3</v>
      </c>
    </row>
    <row r="1224" spans="1:9" x14ac:dyDescent="0.25">
      <c r="A1224" s="65">
        <f t="shared" si="65"/>
        <v>274</v>
      </c>
      <c r="B1224" s="46" t="s">
        <v>1700</v>
      </c>
      <c r="C1224" s="46">
        <v>215.5</v>
      </c>
      <c r="D1224" s="46"/>
      <c r="E1224" s="46"/>
      <c r="F1224" s="46">
        <f t="shared" si="63"/>
        <v>215.5</v>
      </c>
      <c r="G1224" s="46">
        <v>6</v>
      </c>
      <c r="H1224" s="46">
        <v>7.4999999999999997E-2</v>
      </c>
      <c r="I1224" s="93">
        <f t="shared" si="64"/>
        <v>2.0881670533642689E-3</v>
      </c>
    </row>
    <row r="1225" spans="1:9" x14ac:dyDescent="0.25">
      <c r="A1225" s="65">
        <f t="shared" si="65"/>
        <v>275</v>
      </c>
      <c r="B1225" s="46" t="s">
        <v>1701</v>
      </c>
      <c r="C1225" s="46">
        <v>182.6</v>
      </c>
      <c r="D1225" s="46"/>
      <c r="E1225" s="46"/>
      <c r="F1225" s="46">
        <f t="shared" si="63"/>
        <v>182.6</v>
      </c>
      <c r="G1225" s="46">
        <v>10</v>
      </c>
      <c r="H1225" s="46">
        <v>7.4999999999999997E-2</v>
      </c>
      <c r="I1225" s="93">
        <f t="shared" si="64"/>
        <v>4.1073384446878424E-3</v>
      </c>
    </row>
    <row r="1226" spans="1:9" x14ac:dyDescent="0.25">
      <c r="A1226" s="65">
        <f t="shared" si="65"/>
        <v>276</v>
      </c>
      <c r="B1226" s="46" t="s">
        <v>1702</v>
      </c>
      <c r="C1226" s="46">
        <v>140.1</v>
      </c>
      <c r="D1226" s="46"/>
      <c r="E1226" s="46"/>
      <c r="F1226" s="46">
        <f t="shared" si="63"/>
        <v>140.1</v>
      </c>
      <c r="G1226" s="46">
        <v>10</v>
      </c>
      <c r="H1226" s="46">
        <v>7.4999999999999997E-2</v>
      </c>
      <c r="I1226" s="93">
        <f t="shared" si="64"/>
        <v>5.3533190578158463E-3</v>
      </c>
    </row>
    <row r="1227" spans="1:9" x14ac:dyDescent="0.25">
      <c r="A1227" s="65">
        <f t="shared" si="65"/>
        <v>277</v>
      </c>
      <c r="B1227" s="46" t="s">
        <v>1704</v>
      </c>
      <c r="C1227" s="46">
        <v>2666.8</v>
      </c>
      <c r="D1227" s="46"/>
      <c r="E1227" s="46">
        <v>64.2</v>
      </c>
      <c r="F1227" s="46">
        <f t="shared" si="63"/>
        <v>2731</v>
      </c>
      <c r="G1227" s="46">
        <v>60</v>
      </c>
      <c r="H1227" s="46">
        <v>7.4999999999999997E-2</v>
      </c>
      <c r="I1227" s="93">
        <f t="shared" si="64"/>
        <v>1.6477480776272428E-3</v>
      </c>
    </row>
    <row r="1228" spans="1:9" x14ac:dyDescent="0.25">
      <c r="A1228" s="65">
        <f t="shared" si="65"/>
        <v>278</v>
      </c>
      <c r="B1228" s="46" t="s">
        <v>1705</v>
      </c>
      <c r="C1228" s="46">
        <v>84.6</v>
      </c>
      <c r="D1228" s="46"/>
      <c r="E1228" s="46"/>
      <c r="F1228" s="46">
        <f t="shared" si="63"/>
        <v>84.6</v>
      </c>
      <c r="G1228" s="46"/>
      <c r="H1228" s="46">
        <v>7.4999999999999997E-2</v>
      </c>
      <c r="I1228" s="93">
        <f t="shared" si="64"/>
        <v>0</v>
      </c>
    </row>
    <row r="1229" spans="1:9" x14ac:dyDescent="0.25">
      <c r="A1229" s="65">
        <f t="shared" si="65"/>
        <v>279</v>
      </c>
      <c r="B1229" s="46" t="s">
        <v>1706</v>
      </c>
      <c r="C1229" s="46">
        <v>219.7</v>
      </c>
      <c r="D1229" s="46"/>
      <c r="E1229" s="46"/>
      <c r="F1229" s="46">
        <f t="shared" si="63"/>
        <v>219.7</v>
      </c>
      <c r="G1229" s="46"/>
      <c r="H1229" s="46">
        <v>7.4999999999999997E-2</v>
      </c>
      <c r="I1229" s="93">
        <f t="shared" si="64"/>
        <v>0</v>
      </c>
    </row>
    <row r="1230" spans="1:9" x14ac:dyDescent="0.25">
      <c r="A1230" s="65">
        <f t="shared" si="65"/>
        <v>280</v>
      </c>
      <c r="B1230" s="46" t="s">
        <v>1714</v>
      </c>
      <c r="C1230" s="46">
        <v>171.2</v>
      </c>
      <c r="D1230" s="46"/>
      <c r="E1230" s="46"/>
      <c r="F1230" s="46">
        <f t="shared" si="63"/>
        <v>171.2</v>
      </c>
      <c r="G1230" s="46"/>
      <c r="H1230" s="46">
        <v>7.4999999999999997E-2</v>
      </c>
      <c r="I1230" s="93">
        <f t="shared" si="64"/>
        <v>0</v>
      </c>
    </row>
    <row r="1231" spans="1:9" x14ac:dyDescent="0.25">
      <c r="A1231" s="65">
        <f t="shared" si="65"/>
        <v>281</v>
      </c>
      <c r="B1231" s="46" t="s">
        <v>1715</v>
      </c>
      <c r="C1231" s="46">
        <v>246.6</v>
      </c>
      <c r="D1231" s="46">
        <v>31.9</v>
      </c>
      <c r="E1231" s="46"/>
      <c r="F1231" s="46">
        <f t="shared" si="63"/>
        <v>278.5</v>
      </c>
      <c r="G1231" s="46">
        <v>10</v>
      </c>
      <c r="H1231" s="46">
        <v>7.4999999999999997E-2</v>
      </c>
      <c r="I1231" s="93">
        <f t="shared" si="64"/>
        <v>2.6929982046678637E-3</v>
      </c>
    </row>
    <row r="1232" spans="1:9" x14ac:dyDescent="0.25">
      <c r="A1232" s="65">
        <f t="shared" si="65"/>
        <v>282</v>
      </c>
      <c r="B1232" s="46" t="s">
        <v>1717</v>
      </c>
      <c r="C1232" s="46">
        <v>138.4</v>
      </c>
      <c r="D1232" s="46"/>
      <c r="E1232" s="46"/>
      <c r="F1232" s="46">
        <f t="shared" si="63"/>
        <v>138.4</v>
      </c>
      <c r="G1232" s="46"/>
      <c r="H1232" s="46">
        <v>7.4999999999999997E-2</v>
      </c>
      <c r="I1232" s="93">
        <f t="shared" si="64"/>
        <v>0</v>
      </c>
    </row>
    <row r="1233" spans="1:9" x14ac:dyDescent="0.25">
      <c r="A1233" s="65">
        <f t="shared" si="65"/>
        <v>283</v>
      </c>
      <c r="B1233" s="46" t="s">
        <v>1718</v>
      </c>
      <c r="C1233" s="46">
        <v>990.2</v>
      </c>
      <c r="D1233" s="46"/>
      <c r="E1233" s="46"/>
      <c r="F1233" s="46">
        <f t="shared" si="63"/>
        <v>990.2</v>
      </c>
      <c r="G1233" s="46"/>
      <c r="H1233" s="46">
        <v>7.4999999999999997E-2</v>
      </c>
      <c r="I1233" s="93">
        <f t="shared" si="64"/>
        <v>0</v>
      </c>
    </row>
    <row r="1234" spans="1:9" x14ac:dyDescent="0.25">
      <c r="A1234" s="65">
        <f t="shared" si="65"/>
        <v>284</v>
      </c>
      <c r="B1234" s="46" t="s">
        <v>1719</v>
      </c>
      <c r="C1234" s="46">
        <v>184.5</v>
      </c>
      <c r="D1234" s="46"/>
      <c r="E1234" s="46"/>
      <c r="F1234" s="46">
        <f t="shared" si="63"/>
        <v>184.5</v>
      </c>
      <c r="G1234" s="46"/>
      <c r="H1234" s="46">
        <v>7.4999999999999997E-2</v>
      </c>
      <c r="I1234" s="93">
        <f t="shared" si="64"/>
        <v>0</v>
      </c>
    </row>
    <row r="1235" spans="1:9" x14ac:dyDescent="0.25">
      <c r="A1235" s="65">
        <f t="shared" si="65"/>
        <v>285</v>
      </c>
      <c r="B1235" s="46" t="s">
        <v>1726</v>
      </c>
      <c r="C1235" s="46">
        <v>96.2</v>
      </c>
      <c r="D1235" s="46"/>
      <c r="E1235" s="46"/>
      <c r="F1235" s="46">
        <f t="shared" ref="F1235:F1280" si="66">C1235+D1235+E1235</f>
        <v>96.2</v>
      </c>
      <c r="G1235" s="46"/>
      <c r="H1235" s="46">
        <v>7.4999999999999997E-2</v>
      </c>
      <c r="I1235" s="93">
        <f t="shared" ref="I1235:I1280" si="67">(G1235*H1235)/F1235</f>
        <v>0</v>
      </c>
    </row>
    <row r="1236" spans="1:9" x14ac:dyDescent="0.25">
      <c r="A1236" s="65">
        <f t="shared" si="65"/>
        <v>286</v>
      </c>
      <c r="B1236" s="46" t="s">
        <v>1727</v>
      </c>
      <c r="C1236" s="46">
        <v>150.80000000000001</v>
      </c>
      <c r="D1236" s="46"/>
      <c r="E1236" s="46"/>
      <c r="F1236" s="46">
        <f t="shared" si="66"/>
        <v>150.80000000000001</v>
      </c>
      <c r="G1236" s="46">
        <v>10</v>
      </c>
      <c r="H1236" s="46">
        <v>7.4999999999999997E-2</v>
      </c>
      <c r="I1236" s="93">
        <f t="shared" si="67"/>
        <v>4.9734748010610078E-3</v>
      </c>
    </row>
    <row r="1237" spans="1:9" x14ac:dyDescent="0.25">
      <c r="A1237" s="65">
        <f t="shared" si="65"/>
        <v>287</v>
      </c>
      <c r="B1237" s="46" t="s">
        <v>1733</v>
      </c>
      <c r="C1237" s="46">
        <v>301.02</v>
      </c>
      <c r="D1237" s="46"/>
      <c r="E1237" s="46"/>
      <c r="F1237" s="46">
        <f t="shared" si="66"/>
        <v>301.02</v>
      </c>
      <c r="G1237" s="46"/>
      <c r="H1237" s="46">
        <v>7.4999999999999997E-2</v>
      </c>
      <c r="I1237" s="93">
        <f t="shared" si="67"/>
        <v>0</v>
      </c>
    </row>
    <row r="1238" spans="1:9" x14ac:dyDescent="0.25">
      <c r="A1238" s="65">
        <f t="shared" si="65"/>
        <v>288</v>
      </c>
      <c r="B1238" s="46" t="s">
        <v>1734</v>
      </c>
      <c r="C1238" s="46">
        <v>725.3</v>
      </c>
      <c r="D1238" s="46"/>
      <c r="E1238" s="46"/>
      <c r="F1238" s="46">
        <f t="shared" si="66"/>
        <v>725.3</v>
      </c>
      <c r="G1238" s="46"/>
      <c r="H1238" s="46">
        <v>7.4999999999999997E-2</v>
      </c>
      <c r="I1238" s="93">
        <f t="shared" si="67"/>
        <v>0</v>
      </c>
    </row>
    <row r="1239" spans="1:9" x14ac:dyDescent="0.25">
      <c r="A1239" s="65">
        <f t="shared" si="65"/>
        <v>289</v>
      </c>
      <c r="B1239" s="46" t="s">
        <v>1735</v>
      </c>
      <c r="C1239" s="46">
        <v>1494.6</v>
      </c>
      <c r="D1239" s="46">
        <v>88.8</v>
      </c>
      <c r="E1239" s="46"/>
      <c r="F1239" s="46">
        <f t="shared" si="66"/>
        <v>1583.3999999999999</v>
      </c>
      <c r="G1239" s="46">
        <v>60</v>
      </c>
      <c r="H1239" s="46">
        <v>7.4999999999999997E-2</v>
      </c>
      <c r="I1239" s="93">
        <f t="shared" si="67"/>
        <v>2.8419856006062904E-3</v>
      </c>
    </row>
    <row r="1240" spans="1:9" x14ac:dyDescent="0.25">
      <c r="A1240" s="65">
        <f t="shared" si="65"/>
        <v>290</v>
      </c>
      <c r="B1240" s="46" t="s">
        <v>1736</v>
      </c>
      <c r="C1240" s="46">
        <v>1123</v>
      </c>
      <c r="D1240" s="46"/>
      <c r="E1240" s="46">
        <v>374</v>
      </c>
      <c r="F1240" s="46">
        <f t="shared" si="66"/>
        <v>1497</v>
      </c>
      <c r="G1240" s="46">
        <v>60</v>
      </c>
      <c r="H1240" s="46">
        <v>7.4999999999999997E-2</v>
      </c>
      <c r="I1240" s="93">
        <f t="shared" si="67"/>
        <v>3.0060120240480962E-3</v>
      </c>
    </row>
    <row r="1241" spans="1:9" x14ac:dyDescent="0.25">
      <c r="A1241" s="65">
        <f t="shared" si="65"/>
        <v>291</v>
      </c>
      <c r="B1241" s="46" t="s">
        <v>1737</v>
      </c>
      <c r="C1241" s="46">
        <v>1486.2</v>
      </c>
      <c r="D1241" s="46"/>
      <c r="E1241" s="46"/>
      <c r="F1241" s="46">
        <f t="shared" si="66"/>
        <v>1486.2</v>
      </c>
      <c r="G1241" s="46">
        <v>50</v>
      </c>
      <c r="H1241" s="46">
        <v>7.4999999999999997E-2</v>
      </c>
      <c r="I1241" s="93">
        <f t="shared" si="67"/>
        <v>2.5232135647961242E-3</v>
      </c>
    </row>
    <row r="1242" spans="1:9" x14ac:dyDescent="0.25">
      <c r="A1242" s="65">
        <f t="shared" si="65"/>
        <v>292</v>
      </c>
      <c r="B1242" s="46" t="s">
        <v>1738</v>
      </c>
      <c r="C1242" s="46">
        <v>2557.9</v>
      </c>
      <c r="D1242" s="46"/>
      <c r="E1242" s="46"/>
      <c r="F1242" s="46">
        <f t="shared" si="66"/>
        <v>2557.9</v>
      </c>
      <c r="G1242" s="46">
        <v>90</v>
      </c>
      <c r="H1242" s="46">
        <v>7.4999999999999997E-2</v>
      </c>
      <c r="I1242" s="93">
        <f t="shared" si="67"/>
        <v>2.6388834590875326E-3</v>
      </c>
    </row>
    <row r="1243" spans="1:9" x14ac:dyDescent="0.25">
      <c r="A1243" s="65">
        <f t="shared" si="65"/>
        <v>293</v>
      </c>
      <c r="B1243" s="46" t="s">
        <v>1739</v>
      </c>
      <c r="C1243" s="46">
        <v>2559.3000000000002</v>
      </c>
      <c r="D1243" s="46"/>
      <c r="E1243" s="46"/>
      <c r="F1243" s="46">
        <f t="shared" si="66"/>
        <v>2559.3000000000002</v>
      </c>
      <c r="G1243" s="46">
        <v>95</v>
      </c>
      <c r="H1243" s="46">
        <v>7.4999999999999997E-2</v>
      </c>
      <c r="I1243" s="93">
        <f t="shared" si="67"/>
        <v>2.7839643652561247E-3</v>
      </c>
    </row>
    <row r="1244" spans="1:9" x14ac:dyDescent="0.25">
      <c r="A1244" s="65">
        <f t="shared" si="65"/>
        <v>294</v>
      </c>
      <c r="B1244" s="46" t="s">
        <v>1740</v>
      </c>
      <c r="C1244" s="46">
        <v>1346.9</v>
      </c>
      <c r="D1244" s="46"/>
      <c r="E1244" s="46"/>
      <c r="F1244" s="46">
        <f t="shared" si="66"/>
        <v>1346.9</v>
      </c>
      <c r="G1244" s="46"/>
      <c r="H1244" s="46">
        <v>7.4999999999999997E-2</v>
      </c>
      <c r="I1244" s="93">
        <f t="shared" si="67"/>
        <v>0</v>
      </c>
    </row>
    <row r="1245" spans="1:9" x14ac:dyDescent="0.25">
      <c r="A1245" s="65">
        <f t="shared" si="65"/>
        <v>295</v>
      </c>
      <c r="B1245" s="46" t="s">
        <v>1741</v>
      </c>
      <c r="C1245" s="46">
        <v>2035.1</v>
      </c>
      <c r="D1245" s="46"/>
      <c r="E1245" s="46"/>
      <c r="F1245" s="46">
        <f t="shared" si="66"/>
        <v>2035.1</v>
      </c>
      <c r="G1245" s="46">
        <v>30</v>
      </c>
      <c r="H1245" s="46">
        <v>7.4999999999999997E-2</v>
      </c>
      <c r="I1245" s="93">
        <f t="shared" si="67"/>
        <v>1.105596776571176E-3</v>
      </c>
    </row>
    <row r="1246" spans="1:9" x14ac:dyDescent="0.25">
      <c r="A1246" s="65">
        <f t="shared" si="65"/>
        <v>296</v>
      </c>
      <c r="B1246" s="46" t="s">
        <v>1742</v>
      </c>
      <c r="C1246" s="46">
        <v>1523.5</v>
      </c>
      <c r="D1246" s="46"/>
      <c r="E1246" s="46"/>
      <c r="F1246" s="46">
        <f t="shared" si="66"/>
        <v>1523.5</v>
      </c>
      <c r="G1246" s="46"/>
      <c r="H1246" s="46">
        <v>7.4999999999999997E-2</v>
      </c>
      <c r="I1246" s="93">
        <f t="shared" si="67"/>
        <v>0</v>
      </c>
    </row>
    <row r="1247" spans="1:9" x14ac:dyDescent="0.25">
      <c r="A1247" s="65">
        <f t="shared" si="65"/>
        <v>297</v>
      </c>
      <c r="B1247" s="46" t="s">
        <v>1743</v>
      </c>
      <c r="C1247" s="46">
        <v>2022.1</v>
      </c>
      <c r="D1247" s="46"/>
      <c r="E1247" s="46"/>
      <c r="F1247" s="46">
        <f t="shared" si="66"/>
        <v>2022.1</v>
      </c>
      <c r="G1247" s="46">
        <v>50</v>
      </c>
      <c r="H1247" s="46">
        <v>7.4999999999999997E-2</v>
      </c>
      <c r="I1247" s="93">
        <f t="shared" si="67"/>
        <v>1.8545076900252215E-3</v>
      </c>
    </row>
    <row r="1248" spans="1:9" x14ac:dyDescent="0.25">
      <c r="A1248" s="65">
        <f t="shared" si="65"/>
        <v>298</v>
      </c>
      <c r="B1248" s="46" t="s">
        <v>1744</v>
      </c>
      <c r="C1248" s="46">
        <v>147.19999999999999</v>
      </c>
      <c r="D1248" s="46"/>
      <c r="E1248" s="46"/>
      <c r="F1248" s="46">
        <f t="shared" si="66"/>
        <v>147.19999999999999</v>
      </c>
      <c r="G1248" s="46">
        <v>30</v>
      </c>
      <c r="H1248" s="46">
        <v>7.4999999999999997E-2</v>
      </c>
      <c r="I1248" s="93">
        <f t="shared" si="67"/>
        <v>1.5285326086956524E-2</v>
      </c>
    </row>
    <row r="1249" spans="1:9" x14ac:dyDescent="0.25">
      <c r="A1249" s="65">
        <f t="shared" si="65"/>
        <v>299</v>
      </c>
      <c r="B1249" s="46" t="s">
        <v>1745</v>
      </c>
      <c r="C1249" s="46">
        <v>1486.9</v>
      </c>
      <c r="D1249" s="46"/>
      <c r="E1249" s="46"/>
      <c r="F1249" s="46">
        <f t="shared" si="66"/>
        <v>1486.9</v>
      </c>
      <c r="G1249" s="46">
        <v>50</v>
      </c>
      <c r="H1249" s="46">
        <v>7.4999999999999997E-2</v>
      </c>
      <c r="I1249" s="93">
        <f t="shared" si="67"/>
        <v>2.5220256910350393E-3</v>
      </c>
    </row>
    <row r="1250" spans="1:9" x14ac:dyDescent="0.25">
      <c r="A1250" s="65">
        <f t="shared" si="65"/>
        <v>300</v>
      </c>
      <c r="B1250" s="46" t="s">
        <v>1746</v>
      </c>
      <c r="C1250" s="46">
        <v>252.3</v>
      </c>
      <c r="D1250" s="46"/>
      <c r="E1250" s="46"/>
      <c r="F1250" s="46">
        <f t="shared" si="66"/>
        <v>252.3</v>
      </c>
      <c r="G1250" s="46"/>
      <c r="H1250" s="46">
        <v>7.4999999999999997E-2</v>
      </c>
      <c r="I1250" s="93">
        <f t="shared" si="67"/>
        <v>0</v>
      </c>
    </row>
    <row r="1251" spans="1:9" x14ac:dyDescent="0.25">
      <c r="A1251" s="65">
        <f t="shared" si="65"/>
        <v>301</v>
      </c>
      <c r="B1251" s="46" t="s">
        <v>1747</v>
      </c>
      <c r="C1251" s="46">
        <v>127.4</v>
      </c>
      <c r="D1251" s="46"/>
      <c r="E1251" s="46">
        <v>58.5</v>
      </c>
      <c r="F1251" s="46">
        <f t="shared" si="66"/>
        <v>185.9</v>
      </c>
      <c r="G1251" s="46"/>
      <c r="H1251" s="46">
        <v>7.4999999999999997E-2</v>
      </c>
      <c r="I1251" s="93">
        <f t="shared" si="67"/>
        <v>0</v>
      </c>
    </row>
    <row r="1252" spans="1:9" x14ac:dyDescent="0.25">
      <c r="A1252" s="65">
        <f t="shared" si="65"/>
        <v>302</v>
      </c>
      <c r="B1252" s="46" t="s">
        <v>1748</v>
      </c>
      <c r="C1252" s="46">
        <v>148.4</v>
      </c>
      <c r="D1252" s="46"/>
      <c r="E1252" s="46"/>
      <c r="F1252" s="46">
        <f t="shared" si="66"/>
        <v>148.4</v>
      </c>
      <c r="G1252" s="46"/>
      <c r="H1252" s="46">
        <v>7.4999999999999997E-2</v>
      </c>
      <c r="I1252" s="93">
        <f t="shared" si="67"/>
        <v>0</v>
      </c>
    </row>
    <row r="1253" spans="1:9" x14ac:dyDescent="0.25">
      <c r="A1253" s="65">
        <f t="shared" si="65"/>
        <v>303</v>
      </c>
      <c r="B1253" s="46" t="s">
        <v>1749</v>
      </c>
      <c r="C1253" s="46">
        <v>166</v>
      </c>
      <c r="D1253" s="46"/>
      <c r="E1253" s="46"/>
      <c r="F1253" s="46">
        <f t="shared" si="66"/>
        <v>166</v>
      </c>
      <c r="G1253" s="46"/>
      <c r="H1253" s="46">
        <v>7.4999999999999997E-2</v>
      </c>
      <c r="I1253" s="93">
        <f t="shared" si="67"/>
        <v>0</v>
      </c>
    </row>
    <row r="1254" spans="1:9" x14ac:dyDescent="0.25">
      <c r="A1254" s="65">
        <f t="shared" si="65"/>
        <v>304</v>
      </c>
      <c r="B1254" s="46" t="s">
        <v>1750</v>
      </c>
      <c r="C1254" s="46">
        <v>1491.85</v>
      </c>
      <c r="D1254" s="46"/>
      <c r="E1254" s="46">
        <v>243</v>
      </c>
      <c r="F1254" s="46">
        <f t="shared" si="66"/>
        <v>1734.85</v>
      </c>
      <c r="G1254" s="46">
        <v>80</v>
      </c>
      <c r="H1254" s="46">
        <v>7.4999999999999997E-2</v>
      </c>
      <c r="I1254" s="93">
        <f t="shared" si="67"/>
        <v>3.4585122633080671E-3</v>
      </c>
    </row>
    <row r="1255" spans="1:9" x14ac:dyDescent="0.25">
      <c r="A1255" s="65">
        <f t="shared" si="65"/>
        <v>305</v>
      </c>
      <c r="B1255" s="46" t="s">
        <v>1751</v>
      </c>
      <c r="C1255" s="46">
        <v>213.8</v>
      </c>
      <c r="D1255" s="46"/>
      <c r="E1255" s="46"/>
      <c r="F1255" s="46">
        <f t="shared" si="66"/>
        <v>213.8</v>
      </c>
      <c r="G1255" s="46"/>
      <c r="H1255" s="46">
        <v>7.4999999999999997E-2</v>
      </c>
      <c r="I1255" s="93">
        <f t="shared" si="67"/>
        <v>0</v>
      </c>
    </row>
    <row r="1256" spans="1:9" x14ac:dyDescent="0.25">
      <c r="A1256" s="65">
        <f t="shared" si="65"/>
        <v>306</v>
      </c>
      <c r="B1256" s="46" t="s">
        <v>1752</v>
      </c>
      <c r="C1256" s="46">
        <v>123.2</v>
      </c>
      <c r="D1256" s="46"/>
      <c r="E1256" s="46"/>
      <c r="F1256" s="46">
        <f t="shared" si="66"/>
        <v>123.2</v>
      </c>
      <c r="G1256" s="46"/>
      <c r="H1256" s="46">
        <v>7.4999999999999997E-2</v>
      </c>
      <c r="I1256" s="93">
        <f t="shared" si="67"/>
        <v>0</v>
      </c>
    </row>
    <row r="1257" spans="1:9" x14ac:dyDescent="0.25">
      <c r="A1257" s="65">
        <f t="shared" si="65"/>
        <v>307</v>
      </c>
      <c r="B1257" s="46" t="s">
        <v>250</v>
      </c>
      <c r="C1257" s="46">
        <v>120.6</v>
      </c>
      <c r="D1257" s="46"/>
      <c r="E1257" s="46"/>
      <c r="F1257" s="46">
        <f t="shared" si="66"/>
        <v>120.6</v>
      </c>
      <c r="G1257" s="46"/>
      <c r="H1257" s="46">
        <v>7.4999999999999997E-2</v>
      </c>
      <c r="I1257" s="93">
        <f t="shared" si="67"/>
        <v>0</v>
      </c>
    </row>
    <row r="1258" spans="1:9" x14ac:dyDescent="0.25">
      <c r="A1258" s="65">
        <f t="shared" si="65"/>
        <v>308</v>
      </c>
      <c r="B1258" s="46" t="s">
        <v>251</v>
      </c>
      <c r="C1258" s="46">
        <v>151.1</v>
      </c>
      <c r="D1258" s="46"/>
      <c r="E1258" s="46"/>
      <c r="F1258" s="46">
        <f t="shared" si="66"/>
        <v>151.1</v>
      </c>
      <c r="G1258" s="46"/>
      <c r="H1258" s="46">
        <v>7.4999999999999997E-2</v>
      </c>
      <c r="I1258" s="93">
        <f t="shared" si="67"/>
        <v>0</v>
      </c>
    </row>
    <row r="1259" spans="1:9" x14ac:dyDescent="0.25">
      <c r="A1259" s="65">
        <f t="shared" si="65"/>
        <v>309</v>
      </c>
      <c r="B1259" s="46" t="s">
        <v>252</v>
      </c>
      <c r="C1259" s="46">
        <v>96</v>
      </c>
      <c r="D1259" s="46"/>
      <c r="E1259" s="46"/>
      <c r="F1259" s="46">
        <f t="shared" si="66"/>
        <v>96</v>
      </c>
      <c r="G1259" s="46"/>
      <c r="H1259" s="46">
        <v>7.4999999999999997E-2</v>
      </c>
      <c r="I1259" s="93">
        <f t="shared" si="67"/>
        <v>0</v>
      </c>
    </row>
    <row r="1260" spans="1:9" x14ac:dyDescent="0.25">
      <c r="A1260" s="65">
        <f t="shared" si="65"/>
        <v>310</v>
      </c>
      <c r="B1260" s="46" t="s">
        <v>253</v>
      </c>
      <c r="C1260" s="46">
        <v>145.9</v>
      </c>
      <c r="D1260" s="46"/>
      <c r="E1260" s="46"/>
      <c r="F1260" s="46">
        <f t="shared" si="66"/>
        <v>145.9</v>
      </c>
      <c r="G1260" s="46"/>
      <c r="H1260" s="46">
        <v>7.4999999999999997E-2</v>
      </c>
      <c r="I1260" s="93">
        <f t="shared" si="67"/>
        <v>0</v>
      </c>
    </row>
    <row r="1261" spans="1:9" x14ac:dyDescent="0.25">
      <c r="A1261" s="65">
        <f t="shared" si="65"/>
        <v>311</v>
      </c>
      <c r="B1261" s="46" t="s">
        <v>254</v>
      </c>
      <c r="C1261" s="46">
        <v>184.6</v>
      </c>
      <c r="D1261" s="46"/>
      <c r="E1261" s="46"/>
      <c r="F1261" s="46">
        <f t="shared" si="66"/>
        <v>184.6</v>
      </c>
      <c r="G1261" s="46"/>
      <c r="H1261" s="46">
        <v>7.4999999999999997E-2</v>
      </c>
      <c r="I1261" s="93">
        <f t="shared" si="67"/>
        <v>0</v>
      </c>
    </row>
    <row r="1262" spans="1:9" x14ac:dyDescent="0.25">
      <c r="A1262" s="65">
        <f t="shared" si="65"/>
        <v>312</v>
      </c>
      <c r="B1262" s="46" t="s">
        <v>255</v>
      </c>
      <c r="C1262" s="46">
        <v>185.1</v>
      </c>
      <c r="D1262" s="46"/>
      <c r="E1262" s="46"/>
      <c r="F1262" s="46">
        <f t="shared" si="66"/>
        <v>185.1</v>
      </c>
      <c r="G1262" s="46">
        <v>8</v>
      </c>
      <c r="H1262" s="46">
        <v>7.4999999999999997E-2</v>
      </c>
      <c r="I1262" s="93">
        <f t="shared" si="67"/>
        <v>3.2414910858995136E-3</v>
      </c>
    </row>
    <row r="1263" spans="1:9" x14ac:dyDescent="0.25">
      <c r="A1263" s="65">
        <f t="shared" si="65"/>
        <v>313</v>
      </c>
      <c r="B1263" s="46" t="s">
        <v>256</v>
      </c>
      <c r="C1263" s="46">
        <v>190.2</v>
      </c>
      <c r="D1263" s="46"/>
      <c r="E1263" s="46"/>
      <c r="F1263" s="46">
        <f t="shared" si="66"/>
        <v>190.2</v>
      </c>
      <c r="G1263" s="46">
        <v>10</v>
      </c>
      <c r="H1263" s="46">
        <v>7.4999999999999997E-2</v>
      </c>
      <c r="I1263" s="93">
        <f t="shared" si="67"/>
        <v>3.9432176656151426E-3</v>
      </c>
    </row>
    <row r="1264" spans="1:9" x14ac:dyDescent="0.25">
      <c r="A1264" s="65">
        <f t="shared" si="65"/>
        <v>314</v>
      </c>
      <c r="B1264" s="46" t="s">
        <v>257</v>
      </c>
      <c r="C1264" s="46">
        <v>90</v>
      </c>
      <c r="D1264" s="46"/>
      <c r="E1264" s="46"/>
      <c r="F1264" s="46">
        <f t="shared" si="66"/>
        <v>90</v>
      </c>
      <c r="G1264" s="46"/>
      <c r="H1264" s="46">
        <v>7.4999999999999997E-2</v>
      </c>
      <c r="I1264" s="93">
        <f t="shared" si="67"/>
        <v>0</v>
      </c>
    </row>
    <row r="1265" spans="1:9" x14ac:dyDescent="0.25">
      <c r="A1265" s="65">
        <f t="shared" si="65"/>
        <v>315</v>
      </c>
      <c r="B1265" s="46" t="s">
        <v>258</v>
      </c>
      <c r="C1265" s="46">
        <v>113.2</v>
      </c>
      <c r="D1265" s="46"/>
      <c r="E1265" s="46"/>
      <c r="F1265" s="46">
        <f t="shared" si="66"/>
        <v>113.2</v>
      </c>
      <c r="G1265" s="46"/>
      <c r="H1265" s="46">
        <v>7.4999999999999997E-2</v>
      </c>
      <c r="I1265" s="93">
        <f t="shared" si="67"/>
        <v>0</v>
      </c>
    </row>
    <row r="1266" spans="1:9" x14ac:dyDescent="0.25">
      <c r="A1266" s="65">
        <f t="shared" si="65"/>
        <v>316</v>
      </c>
      <c r="B1266" s="46" t="s">
        <v>259</v>
      </c>
      <c r="C1266" s="46">
        <v>125.7</v>
      </c>
      <c r="D1266" s="46"/>
      <c r="E1266" s="46"/>
      <c r="F1266" s="46">
        <f t="shared" si="66"/>
        <v>125.7</v>
      </c>
      <c r="G1266" s="46"/>
      <c r="H1266" s="46">
        <v>7.4999999999999997E-2</v>
      </c>
      <c r="I1266" s="93">
        <f t="shared" si="67"/>
        <v>0</v>
      </c>
    </row>
    <row r="1267" spans="1:9" x14ac:dyDescent="0.25">
      <c r="A1267" s="65">
        <f t="shared" si="65"/>
        <v>317</v>
      </c>
      <c r="B1267" s="46" t="s">
        <v>260</v>
      </c>
      <c r="C1267" s="46">
        <v>385.4</v>
      </c>
      <c r="D1267" s="46"/>
      <c r="E1267" s="46"/>
      <c r="F1267" s="46">
        <f t="shared" si="66"/>
        <v>385.4</v>
      </c>
      <c r="G1267" s="46"/>
      <c r="H1267" s="46">
        <v>7.4999999999999997E-2</v>
      </c>
      <c r="I1267" s="93">
        <f t="shared" si="67"/>
        <v>0</v>
      </c>
    </row>
    <row r="1268" spans="1:9" x14ac:dyDescent="0.25">
      <c r="A1268" s="65">
        <f t="shared" si="65"/>
        <v>318</v>
      </c>
      <c r="B1268" s="46" t="s">
        <v>261</v>
      </c>
      <c r="C1268" s="46">
        <v>133.4</v>
      </c>
      <c r="D1268" s="46"/>
      <c r="E1268" s="46"/>
      <c r="F1268" s="46">
        <f t="shared" si="66"/>
        <v>133.4</v>
      </c>
      <c r="G1268" s="46">
        <v>10</v>
      </c>
      <c r="H1268" s="46">
        <v>7.4999999999999997E-2</v>
      </c>
      <c r="I1268" s="93">
        <f t="shared" si="67"/>
        <v>5.6221889055472259E-3</v>
      </c>
    </row>
    <row r="1269" spans="1:9" x14ac:dyDescent="0.25">
      <c r="A1269" s="65">
        <f t="shared" si="65"/>
        <v>319</v>
      </c>
      <c r="B1269" s="46" t="s">
        <v>262</v>
      </c>
      <c r="C1269" s="46">
        <v>197.2</v>
      </c>
      <c r="D1269" s="46"/>
      <c r="E1269" s="46"/>
      <c r="F1269" s="46">
        <f t="shared" si="66"/>
        <v>197.2</v>
      </c>
      <c r="G1269" s="46">
        <v>10</v>
      </c>
      <c r="H1269" s="46">
        <v>7.4999999999999997E-2</v>
      </c>
      <c r="I1269" s="93">
        <f t="shared" si="67"/>
        <v>3.8032454361054771E-3</v>
      </c>
    </row>
    <row r="1270" spans="1:9" x14ac:dyDescent="0.25">
      <c r="A1270" s="65">
        <f t="shared" si="65"/>
        <v>320</v>
      </c>
      <c r="B1270" s="46" t="s">
        <v>263</v>
      </c>
      <c r="C1270" s="46">
        <v>752.2</v>
      </c>
      <c r="D1270" s="46"/>
      <c r="E1270" s="46">
        <v>270.8</v>
      </c>
      <c r="F1270" s="46">
        <f t="shared" si="66"/>
        <v>1023</v>
      </c>
      <c r="G1270" s="46">
        <v>30</v>
      </c>
      <c r="H1270" s="46">
        <v>7.4999999999999997E-2</v>
      </c>
      <c r="I1270" s="93">
        <f t="shared" si="67"/>
        <v>2.1994134897360706E-3</v>
      </c>
    </row>
    <row r="1271" spans="1:9" x14ac:dyDescent="0.25">
      <c r="A1271" s="65">
        <f t="shared" si="65"/>
        <v>321</v>
      </c>
      <c r="B1271" s="46" t="s">
        <v>264</v>
      </c>
      <c r="C1271" s="46">
        <v>41.8</v>
      </c>
      <c r="D1271" s="46"/>
      <c r="E1271" s="46"/>
      <c r="F1271" s="46">
        <f t="shared" si="66"/>
        <v>41.8</v>
      </c>
      <c r="G1271" s="46"/>
      <c r="H1271" s="46">
        <v>7.4999999999999997E-2</v>
      </c>
      <c r="I1271" s="93">
        <f t="shared" si="67"/>
        <v>0</v>
      </c>
    </row>
    <row r="1272" spans="1:9" x14ac:dyDescent="0.25">
      <c r="A1272" s="65">
        <f t="shared" ref="A1272:A1308" si="68">A1271+1</f>
        <v>322</v>
      </c>
      <c r="B1272" s="46" t="s">
        <v>265</v>
      </c>
      <c r="C1272" s="46">
        <v>144.19999999999999</v>
      </c>
      <c r="D1272" s="46"/>
      <c r="E1272" s="46"/>
      <c r="F1272" s="46">
        <f t="shared" si="66"/>
        <v>144.19999999999999</v>
      </c>
      <c r="G1272" s="46"/>
      <c r="H1272" s="46">
        <v>7.4999999999999997E-2</v>
      </c>
      <c r="I1272" s="93">
        <f t="shared" si="67"/>
        <v>0</v>
      </c>
    </row>
    <row r="1273" spans="1:9" x14ac:dyDescent="0.25">
      <c r="A1273" s="65">
        <f t="shared" si="68"/>
        <v>323</v>
      </c>
      <c r="B1273" s="46" t="s">
        <v>266</v>
      </c>
      <c r="C1273" s="46">
        <v>378.5</v>
      </c>
      <c r="D1273" s="46"/>
      <c r="E1273" s="46"/>
      <c r="F1273" s="46">
        <f t="shared" si="66"/>
        <v>378.5</v>
      </c>
      <c r="G1273" s="46"/>
      <c r="H1273" s="46">
        <v>7.4999999999999997E-2</v>
      </c>
      <c r="I1273" s="93">
        <f t="shared" si="67"/>
        <v>0</v>
      </c>
    </row>
    <row r="1274" spans="1:9" x14ac:dyDescent="0.25">
      <c r="A1274" s="65">
        <f t="shared" si="68"/>
        <v>324</v>
      </c>
      <c r="B1274" s="46" t="s">
        <v>267</v>
      </c>
      <c r="C1274" s="46">
        <v>145.9</v>
      </c>
      <c r="D1274" s="46"/>
      <c r="E1274" s="46"/>
      <c r="F1274" s="46">
        <f t="shared" si="66"/>
        <v>145.9</v>
      </c>
      <c r="G1274" s="46"/>
      <c r="H1274" s="46">
        <v>7.4999999999999997E-2</v>
      </c>
      <c r="I1274" s="93">
        <f t="shared" si="67"/>
        <v>0</v>
      </c>
    </row>
    <row r="1275" spans="1:9" x14ac:dyDescent="0.25">
      <c r="A1275" s="65">
        <f t="shared" si="68"/>
        <v>325</v>
      </c>
      <c r="B1275" s="46" t="s">
        <v>273</v>
      </c>
      <c r="C1275" s="46">
        <v>126.6</v>
      </c>
      <c r="D1275" s="46"/>
      <c r="E1275" s="46"/>
      <c r="F1275" s="46">
        <f t="shared" si="66"/>
        <v>126.6</v>
      </c>
      <c r="G1275" s="46"/>
      <c r="H1275" s="46">
        <v>7.4999999999999997E-2</v>
      </c>
      <c r="I1275" s="93">
        <f t="shared" si="67"/>
        <v>0</v>
      </c>
    </row>
    <row r="1276" spans="1:9" x14ac:dyDescent="0.25">
      <c r="A1276" s="65">
        <f t="shared" si="68"/>
        <v>326</v>
      </c>
      <c r="B1276" s="46" t="s">
        <v>274</v>
      </c>
      <c r="C1276" s="46">
        <v>251.9</v>
      </c>
      <c r="D1276" s="46"/>
      <c r="E1276" s="46"/>
      <c r="F1276" s="46">
        <f t="shared" si="66"/>
        <v>251.9</v>
      </c>
      <c r="G1276" s="46"/>
      <c r="H1276" s="46">
        <v>7.4999999999999997E-2</v>
      </c>
      <c r="I1276" s="93">
        <f t="shared" si="67"/>
        <v>0</v>
      </c>
    </row>
    <row r="1277" spans="1:9" x14ac:dyDescent="0.25">
      <c r="A1277" s="65">
        <f t="shared" si="68"/>
        <v>327</v>
      </c>
      <c r="B1277" s="46" t="s">
        <v>275</v>
      </c>
      <c r="C1277" s="46">
        <v>200.4</v>
      </c>
      <c r="D1277" s="46"/>
      <c r="E1277" s="46"/>
      <c r="F1277" s="46">
        <f t="shared" si="66"/>
        <v>200.4</v>
      </c>
      <c r="G1277" s="46">
        <v>10</v>
      </c>
      <c r="H1277" s="46">
        <v>7.4999999999999997E-2</v>
      </c>
      <c r="I1277" s="93">
        <f t="shared" si="67"/>
        <v>3.7425149700598802E-3</v>
      </c>
    </row>
    <row r="1278" spans="1:9" x14ac:dyDescent="0.25">
      <c r="A1278" s="65">
        <f t="shared" si="68"/>
        <v>328</v>
      </c>
      <c r="B1278" s="46" t="s">
        <v>276</v>
      </c>
      <c r="C1278" s="46">
        <v>142.6</v>
      </c>
      <c r="D1278" s="46"/>
      <c r="E1278" s="46"/>
      <c r="F1278" s="46">
        <f t="shared" si="66"/>
        <v>142.6</v>
      </c>
      <c r="G1278" s="46"/>
      <c r="H1278" s="46">
        <v>7.4999999999999997E-2</v>
      </c>
      <c r="I1278" s="93">
        <f t="shared" si="67"/>
        <v>0</v>
      </c>
    </row>
    <row r="1279" spans="1:9" x14ac:dyDescent="0.25">
      <c r="A1279" s="65">
        <f t="shared" si="68"/>
        <v>329</v>
      </c>
      <c r="B1279" s="46" t="s">
        <v>277</v>
      </c>
      <c r="C1279" s="46">
        <v>276.5</v>
      </c>
      <c r="D1279" s="46"/>
      <c r="E1279" s="46"/>
      <c r="F1279" s="46">
        <f t="shared" si="66"/>
        <v>276.5</v>
      </c>
      <c r="G1279" s="46"/>
      <c r="H1279" s="46">
        <v>7.4999999999999997E-2</v>
      </c>
      <c r="I1279" s="93">
        <f t="shared" si="67"/>
        <v>0</v>
      </c>
    </row>
    <row r="1280" spans="1:9" x14ac:dyDescent="0.25">
      <c r="A1280" s="65">
        <f t="shared" si="68"/>
        <v>330</v>
      </c>
      <c r="B1280" s="46" t="s">
        <v>278</v>
      </c>
      <c r="C1280" s="46">
        <v>214.3</v>
      </c>
      <c r="D1280" s="46"/>
      <c r="E1280" s="46"/>
      <c r="F1280" s="46">
        <f t="shared" si="66"/>
        <v>214.3</v>
      </c>
      <c r="G1280" s="46"/>
      <c r="H1280" s="46">
        <v>7.4999999999999997E-2</v>
      </c>
      <c r="I1280" s="93">
        <f t="shared" si="67"/>
        <v>0</v>
      </c>
    </row>
    <row r="1281" spans="1:9" x14ac:dyDescent="0.25">
      <c r="A1281" s="65">
        <f t="shared" si="68"/>
        <v>331</v>
      </c>
      <c r="B1281" s="46" t="s">
        <v>279</v>
      </c>
      <c r="C1281" s="46">
        <v>219.5</v>
      </c>
      <c r="D1281" s="46"/>
      <c r="E1281" s="46"/>
      <c r="F1281" s="46">
        <f t="shared" ref="F1281:F1293" si="69">C1281+D1281+E1281</f>
        <v>219.5</v>
      </c>
      <c r="G1281" s="46"/>
      <c r="H1281" s="46">
        <v>7.4999999999999997E-2</v>
      </c>
      <c r="I1281" s="93">
        <f t="shared" ref="I1281:I1309" si="70">(G1281*H1281)/F1281</f>
        <v>0</v>
      </c>
    </row>
    <row r="1282" spans="1:9" x14ac:dyDescent="0.25">
      <c r="A1282" s="65">
        <f t="shared" si="68"/>
        <v>332</v>
      </c>
      <c r="B1282" s="46" t="s">
        <v>280</v>
      </c>
      <c r="C1282" s="46">
        <v>139.69999999999999</v>
      </c>
      <c r="D1282" s="46"/>
      <c r="E1282" s="46"/>
      <c r="F1282" s="46">
        <f t="shared" si="69"/>
        <v>139.69999999999999</v>
      </c>
      <c r="G1282" s="46"/>
      <c r="H1282" s="46">
        <v>7.4999999999999997E-2</v>
      </c>
      <c r="I1282" s="93">
        <f t="shared" si="70"/>
        <v>0</v>
      </c>
    </row>
    <row r="1283" spans="1:9" x14ac:dyDescent="0.25">
      <c r="A1283" s="65">
        <f t="shared" si="68"/>
        <v>333</v>
      </c>
      <c r="B1283" s="46" t="s">
        <v>281</v>
      </c>
      <c r="C1283" s="46">
        <v>207.5</v>
      </c>
      <c r="D1283" s="46"/>
      <c r="E1283" s="46"/>
      <c r="F1283" s="46">
        <f t="shared" si="69"/>
        <v>207.5</v>
      </c>
      <c r="G1283" s="46"/>
      <c r="H1283" s="46">
        <v>7.4999999999999997E-2</v>
      </c>
      <c r="I1283" s="93">
        <f t="shared" si="70"/>
        <v>0</v>
      </c>
    </row>
    <row r="1284" spans="1:9" x14ac:dyDescent="0.25">
      <c r="A1284" s="65">
        <f t="shared" si="68"/>
        <v>334</v>
      </c>
      <c r="B1284" s="46" t="s">
        <v>282</v>
      </c>
      <c r="C1284" s="46">
        <v>1523.2</v>
      </c>
      <c r="D1284" s="46"/>
      <c r="E1284" s="46"/>
      <c r="F1284" s="46">
        <f t="shared" si="69"/>
        <v>1523.2</v>
      </c>
      <c r="G1284" s="46">
        <v>60</v>
      </c>
      <c r="H1284" s="46">
        <v>7.4999999999999997E-2</v>
      </c>
      <c r="I1284" s="93">
        <f t="shared" si="70"/>
        <v>2.9543067226890755E-3</v>
      </c>
    </row>
    <row r="1285" spans="1:9" x14ac:dyDescent="0.25">
      <c r="A1285" s="65">
        <f t="shared" si="68"/>
        <v>335</v>
      </c>
      <c r="B1285" s="46" t="s">
        <v>283</v>
      </c>
      <c r="C1285" s="46">
        <v>747.1</v>
      </c>
      <c r="D1285" s="46"/>
      <c r="E1285" s="46"/>
      <c r="F1285" s="46">
        <f t="shared" si="69"/>
        <v>747.1</v>
      </c>
      <c r="G1285" s="46">
        <v>30</v>
      </c>
      <c r="H1285" s="46">
        <v>7.4999999999999997E-2</v>
      </c>
      <c r="I1285" s="93">
        <f t="shared" si="70"/>
        <v>3.0116450274394325E-3</v>
      </c>
    </row>
    <row r="1286" spans="1:9" x14ac:dyDescent="0.25">
      <c r="A1286" s="65">
        <f t="shared" si="68"/>
        <v>336</v>
      </c>
      <c r="B1286" s="46" t="s">
        <v>284</v>
      </c>
      <c r="C1286" s="46">
        <v>139.6</v>
      </c>
      <c r="D1286" s="46"/>
      <c r="E1286" s="46"/>
      <c r="F1286" s="46">
        <f t="shared" si="69"/>
        <v>139.6</v>
      </c>
      <c r="G1286" s="46"/>
      <c r="H1286" s="46">
        <v>7.4999999999999997E-2</v>
      </c>
      <c r="I1286" s="93">
        <f t="shared" si="70"/>
        <v>0</v>
      </c>
    </row>
    <row r="1287" spans="1:9" x14ac:dyDescent="0.25">
      <c r="A1287" s="65">
        <f t="shared" si="68"/>
        <v>337</v>
      </c>
      <c r="B1287" s="46" t="s">
        <v>285</v>
      </c>
      <c r="C1287" s="46">
        <v>127.4</v>
      </c>
      <c r="D1287" s="46"/>
      <c r="E1287" s="46"/>
      <c r="F1287" s="46">
        <f t="shared" si="69"/>
        <v>127.4</v>
      </c>
      <c r="G1287" s="46"/>
      <c r="H1287" s="46">
        <v>7.4999999999999997E-2</v>
      </c>
      <c r="I1287" s="93">
        <f t="shared" si="70"/>
        <v>0</v>
      </c>
    </row>
    <row r="1288" spans="1:9" x14ac:dyDescent="0.25">
      <c r="A1288" s="65">
        <f t="shared" si="68"/>
        <v>338</v>
      </c>
      <c r="B1288" s="46" t="s">
        <v>286</v>
      </c>
      <c r="C1288" s="46">
        <v>112.8</v>
      </c>
      <c r="D1288" s="46"/>
      <c r="E1288" s="46"/>
      <c r="F1288" s="46">
        <f t="shared" si="69"/>
        <v>112.8</v>
      </c>
      <c r="G1288" s="46"/>
      <c r="H1288" s="46">
        <v>7.4999999999999997E-2</v>
      </c>
      <c r="I1288" s="93">
        <f t="shared" si="70"/>
        <v>0</v>
      </c>
    </row>
    <row r="1289" spans="1:9" x14ac:dyDescent="0.25">
      <c r="A1289" s="65">
        <f t="shared" si="68"/>
        <v>339</v>
      </c>
      <c r="B1289" s="46" t="s">
        <v>287</v>
      </c>
      <c r="C1289" s="46">
        <v>84.2</v>
      </c>
      <c r="D1289" s="46"/>
      <c r="E1289" s="46"/>
      <c r="F1289" s="46">
        <f t="shared" si="69"/>
        <v>84.2</v>
      </c>
      <c r="G1289" s="46"/>
      <c r="H1289" s="46">
        <v>7.4999999999999997E-2</v>
      </c>
      <c r="I1289" s="93">
        <f t="shared" si="70"/>
        <v>0</v>
      </c>
    </row>
    <row r="1290" spans="1:9" x14ac:dyDescent="0.25">
      <c r="A1290" s="65">
        <f t="shared" si="68"/>
        <v>340</v>
      </c>
      <c r="B1290" s="46" t="s">
        <v>288</v>
      </c>
      <c r="C1290" s="46">
        <v>151.6</v>
      </c>
      <c r="D1290" s="46"/>
      <c r="E1290" s="46"/>
      <c r="F1290" s="46">
        <f t="shared" si="69"/>
        <v>151.6</v>
      </c>
      <c r="G1290" s="46"/>
      <c r="H1290" s="46">
        <v>7.4999999999999997E-2</v>
      </c>
      <c r="I1290" s="93">
        <f t="shared" si="70"/>
        <v>0</v>
      </c>
    </row>
    <row r="1291" spans="1:9" x14ac:dyDescent="0.25">
      <c r="A1291" s="65">
        <f t="shared" si="68"/>
        <v>341</v>
      </c>
      <c r="B1291" s="46" t="s">
        <v>289</v>
      </c>
      <c r="C1291" s="46">
        <v>45.6</v>
      </c>
      <c r="D1291" s="46"/>
      <c r="E1291" s="46"/>
      <c r="F1291" s="46">
        <f t="shared" si="69"/>
        <v>45.6</v>
      </c>
      <c r="G1291" s="46"/>
      <c r="H1291" s="46">
        <v>7.4999999999999997E-2</v>
      </c>
      <c r="I1291" s="93">
        <f t="shared" si="70"/>
        <v>0</v>
      </c>
    </row>
    <row r="1292" spans="1:9" x14ac:dyDescent="0.25">
      <c r="A1292" s="65">
        <f t="shared" si="68"/>
        <v>342</v>
      </c>
      <c r="B1292" s="46" t="s">
        <v>290</v>
      </c>
      <c r="C1292" s="46">
        <v>193.6</v>
      </c>
      <c r="D1292" s="46"/>
      <c r="E1292" s="46"/>
      <c r="F1292" s="46">
        <f t="shared" si="69"/>
        <v>193.6</v>
      </c>
      <c r="G1292" s="46"/>
      <c r="H1292" s="46">
        <v>7.4999999999999997E-2</v>
      </c>
      <c r="I1292" s="93">
        <f t="shared" si="70"/>
        <v>0</v>
      </c>
    </row>
    <row r="1293" spans="1:9" x14ac:dyDescent="0.25">
      <c r="A1293" s="65">
        <f t="shared" si="68"/>
        <v>343</v>
      </c>
      <c r="B1293" s="46" t="s">
        <v>947</v>
      </c>
      <c r="C1293" s="46">
        <v>743</v>
      </c>
      <c r="D1293" s="46"/>
      <c r="E1293" s="46"/>
      <c r="F1293" s="46">
        <f t="shared" si="69"/>
        <v>743</v>
      </c>
      <c r="G1293" s="46">
        <v>25</v>
      </c>
      <c r="H1293" s="46">
        <v>7.4999999999999997E-2</v>
      </c>
      <c r="I1293" s="93">
        <f t="shared" si="70"/>
        <v>2.5235531628532972E-3</v>
      </c>
    </row>
    <row r="1294" spans="1:9" x14ac:dyDescent="0.25">
      <c r="A1294" s="65">
        <f t="shared" si="68"/>
        <v>344</v>
      </c>
      <c r="B1294" s="46" t="s">
        <v>1359</v>
      </c>
      <c r="C1294" s="46">
        <v>1518.08</v>
      </c>
      <c r="D1294" s="46"/>
      <c r="E1294" s="46"/>
      <c r="F1294" s="46">
        <v>1518.08</v>
      </c>
      <c r="G1294" s="46">
        <v>30.7</v>
      </c>
      <c r="H1294" s="46">
        <v>7.4999999999999997E-2</v>
      </c>
      <c r="I1294" s="93">
        <f t="shared" si="70"/>
        <v>1.5167184865092747E-3</v>
      </c>
    </row>
    <row r="1295" spans="1:9" x14ac:dyDescent="0.25">
      <c r="A1295" s="65">
        <f t="shared" si="68"/>
        <v>345</v>
      </c>
      <c r="B1295" s="46" t="s">
        <v>2397</v>
      </c>
      <c r="C1295" s="46">
        <v>320.7</v>
      </c>
      <c r="D1295" s="46"/>
      <c r="E1295" s="46"/>
      <c r="F1295" s="46">
        <f>C1295+D1295+E1295</f>
        <v>320.7</v>
      </c>
      <c r="G1295" s="46"/>
      <c r="H1295" s="46">
        <v>7.4999999999999997E-2</v>
      </c>
      <c r="I1295" s="76">
        <f t="shared" si="70"/>
        <v>0</v>
      </c>
    </row>
    <row r="1296" spans="1:9" x14ac:dyDescent="0.25">
      <c r="A1296" s="65">
        <f t="shared" si="68"/>
        <v>346</v>
      </c>
      <c r="B1296" s="46" t="s">
        <v>2398</v>
      </c>
      <c r="C1296" s="46">
        <v>352.5</v>
      </c>
      <c r="D1296" s="46"/>
      <c r="E1296" s="46"/>
      <c r="F1296" s="46">
        <f t="shared" ref="F1296:F1308" si="71">C1296+D1296+E1296</f>
        <v>352.5</v>
      </c>
      <c r="G1296" s="46"/>
      <c r="H1296" s="46">
        <v>7.4999999999999997E-2</v>
      </c>
      <c r="I1296" s="76">
        <f t="shared" si="70"/>
        <v>0</v>
      </c>
    </row>
    <row r="1297" spans="1:9" x14ac:dyDescent="0.25">
      <c r="A1297" s="65">
        <f t="shared" si="68"/>
        <v>347</v>
      </c>
      <c r="B1297" s="46" t="s">
        <v>2399</v>
      </c>
      <c r="C1297" s="46">
        <v>399.4</v>
      </c>
      <c r="D1297" s="46"/>
      <c r="E1297" s="46"/>
      <c r="F1297" s="46">
        <f t="shared" si="71"/>
        <v>399.4</v>
      </c>
      <c r="G1297" s="46"/>
      <c r="H1297" s="46">
        <v>7.4999999999999997E-2</v>
      </c>
      <c r="I1297" s="76">
        <f t="shared" si="70"/>
        <v>0</v>
      </c>
    </row>
    <row r="1298" spans="1:9" x14ac:dyDescent="0.25">
      <c r="A1298" s="65">
        <f t="shared" si="68"/>
        <v>348</v>
      </c>
      <c r="B1298" s="46" t="s">
        <v>2400</v>
      </c>
      <c r="C1298" s="46">
        <v>381.3</v>
      </c>
      <c r="D1298" s="46"/>
      <c r="E1298" s="46"/>
      <c r="F1298" s="46">
        <f t="shared" si="71"/>
        <v>381.3</v>
      </c>
      <c r="G1298" s="46"/>
      <c r="H1298" s="46">
        <v>7.4999999999999997E-2</v>
      </c>
      <c r="I1298" s="76">
        <f t="shared" si="70"/>
        <v>0</v>
      </c>
    </row>
    <row r="1299" spans="1:9" x14ac:dyDescent="0.25">
      <c r="A1299" s="65">
        <f t="shared" si="68"/>
        <v>349</v>
      </c>
      <c r="B1299" s="46" t="s">
        <v>2401</v>
      </c>
      <c r="C1299" s="46">
        <v>351.4</v>
      </c>
      <c r="D1299" s="46"/>
      <c r="E1299" s="46"/>
      <c r="F1299" s="46">
        <f t="shared" si="71"/>
        <v>351.4</v>
      </c>
      <c r="G1299" s="46"/>
      <c r="H1299" s="46">
        <v>7.4999999999999997E-2</v>
      </c>
      <c r="I1299" s="76">
        <f t="shared" si="70"/>
        <v>0</v>
      </c>
    </row>
    <row r="1300" spans="1:9" x14ac:dyDescent="0.25">
      <c r="A1300" s="65">
        <f t="shared" si="68"/>
        <v>350</v>
      </c>
      <c r="B1300" s="46" t="s">
        <v>2402</v>
      </c>
      <c r="C1300" s="46">
        <v>381.3</v>
      </c>
      <c r="D1300" s="46"/>
      <c r="E1300" s="46"/>
      <c r="F1300" s="46">
        <f t="shared" si="71"/>
        <v>381.3</v>
      </c>
      <c r="G1300" s="46"/>
      <c r="H1300" s="46">
        <v>7.4999999999999997E-2</v>
      </c>
      <c r="I1300" s="76">
        <f t="shared" si="70"/>
        <v>0</v>
      </c>
    </row>
    <row r="1301" spans="1:9" x14ac:dyDescent="0.25">
      <c r="A1301" s="65">
        <f t="shared" si="68"/>
        <v>351</v>
      </c>
      <c r="B1301" s="46" t="s">
        <v>2403</v>
      </c>
      <c r="C1301" s="46">
        <v>125.1</v>
      </c>
      <c r="D1301" s="46"/>
      <c r="E1301" s="46"/>
      <c r="F1301" s="46">
        <f t="shared" si="71"/>
        <v>125.1</v>
      </c>
      <c r="G1301" s="46"/>
      <c r="H1301" s="46">
        <v>7.4999999999999997E-2</v>
      </c>
      <c r="I1301" s="76">
        <f t="shared" si="70"/>
        <v>0</v>
      </c>
    </row>
    <row r="1302" spans="1:9" x14ac:dyDescent="0.25">
      <c r="A1302" s="65">
        <f t="shared" si="68"/>
        <v>352</v>
      </c>
      <c r="B1302" s="46" t="s">
        <v>2404</v>
      </c>
      <c r="C1302" s="46">
        <v>120.3</v>
      </c>
      <c r="D1302" s="46"/>
      <c r="E1302" s="46"/>
      <c r="F1302" s="46">
        <f t="shared" si="71"/>
        <v>120.3</v>
      </c>
      <c r="G1302" s="46"/>
      <c r="H1302" s="46">
        <v>7.4999999999999997E-2</v>
      </c>
      <c r="I1302" s="76">
        <f t="shared" si="70"/>
        <v>0</v>
      </c>
    </row>
    <row r="1303" spans="1:9" x14ac:dyDescent="0.25">
      <c r="A1303" s="65">
        <f t="shared" si="68"/>
        <v>353</v>
      </c>
      <c r="B1303" s="46" t="s">
        <v>2405</v>
      </c>
      <c r="C1303" s="46">
        <v>342.6</v>
      </c>
      <c r="D1303" s="46"/>
      <c r="E1303" s="46"/>
      <c r="F1303" s="46">
        <f t="shared" si="71"/>
        <v>342.6</v>
      </c>
      <c r="G1303" s="131">
        <v>51.8</v>
      </c>
      <c r="H1303" s="46">
        <v>7.4999999999999997E-2</v>
      </c>
      <c r="I1303" s="76">
        <f t="shared" si="70"/>
        <v>1.1339754816112083E-2</v>
      </c>
    </row>
    <row r="1304" spans="1:9" x14ac:dyDescent="0.25">
      <c r="A1304" s="65">
        <f t="shared" si="68"/>
        <v>354</v>
      </c>
      <c r="B1304" s="46" t="s">
        <v>2406</v>
      </c>
      <c r="C1304" s="46">
        <v>341.6</v>
      </c>
      <c r="D1304" s="46"/>
      <c r="E1304" s="46"/>
      <c r="F1304" s="46">
        <f t="shared" si="71"/>
        <v>341.6</v>
      </c>
      <c r="G1304" s="131">
        <v>52.8</v>
      </c>
      <c r="H1304" s="46">
        <v>7.4999999999999997E-2</v>
      </c>
      <c r="I1304" s="76">
        <f t="shared" si="70"/>
        <v>1.1592505854800934E-2</v>
      </c>
    </row>
    <row r="1305" spans="1:9" x14ac:dyDescent="0.25">
      <c r="A1305" s="65">
        <f t="shared" si="68"/>
        <v>355</v>
      </c>
      <c r="B1305" s="46" t="s">
        <v>2407</v>
      </c>
      <c r="C1305" s="46">
        <v>348.8</v>
      </c>
      <c r="D1305" s="46"/>
      <c r="E1305" s="46"/>
      <c r="F1305" s="46">
        <f t="shared" si="71"/>
        <v>348.8</v>
      </c>
      <c r="G1305" s="131">
        <v>42.3</v>
      </c>
      <c r="H1305" s="46">
        <v>7.4999999999999997E-2</v>
      </c>
      <c r="I1305" s="76">
        <f t="shared" si="70"/>
        <v>9.095470183486238E-3</v>
      </c>
    </row>
    <row r="1306" spans="1:9" x14ac:dyDescent="0.25">
      <c r="A1306" s="65">
        <f t="shared" si="68"/>
        <v>356</v>
      </c>
      <c r="B1306" s="46" t="s">
        <v>2408</v>
      </c>
      <c r="C1306" s="46">
        <v>348.5</v>
      </c>
      <c r="D1306" s="46"/>
      <c r="E1306" s="46"/>
      <c r="F1306" s="46">
        <f t="shared" si="71"/>
        <v>348.5</v>
      </c>
      <c r="G1306" s="131">
        <v>41.8</v>
      </c>
      <c r="H1306" s="46">
        <v>7.4999999999999997E-2</v>
      </c>
      <c r="I1306" s="76">
        <f t="shared" si="70"/>
        <v>8.9956958393113337E-3</v>
      </c>
    </row>
    <row r="1307" spans="1:9" x14ac:dyDescent="0.25">
      <c r="A1307" s="65">
        <f t="shared" si="68"/>
        <v>357</v>
      </c>
      <c r="B1307" s="46" t="s">
        <v>2409</v>
      </c>
      <c r="C1307" s="46">
        <v>713.6</v>
      </c>
      <c r="D1307" s="46"/>
      <c r="E1307" s="46"/>
      <c r="F1307" s="46">
        <f t="shared" si="71"/>
        <v>713.6</v>
      </c>
      <c r="G1307" s="131">
        <v>52.5</v>
      </c>
      <c r="H1307" s="46">
        <v>7.4999999999999997E-2</v>
      </c>
      <c r="I1307" s="76">
        <f t="shared" si="70"/>
        <v>5.5177970852017932E-3</v>
      </c>
    </row>
    <row r="1308" spans="1:9" x14ac:dyDescent="0.25">
      <c r="A1308" s="65">
        <f t="shared" si="68"/>
        <v>358</v>
      </c>
      <c r="B1308" s="46" t="s">
        <v>2410</v>
      </c>
      <c r="C1308" s="46">
        <v>343.6</v>
      </c>
      <c r="D1308" s="46"/>
      <c r="E1308" s="46"/>
      <c r="F1308" s="46">
        <f t="shared" si="71"/>
        <v>343.6</v>
      </c>
      <c r="G1308" s="131">
        <v>42</v>
      </c>
      <c r="H1308" s="46">
        <v>7.4999999999999997E-2</v>
      </c>
      <c r="I1308" s="76">
        <f t="shared" si="70"/>
        <v>9.1676367869615825E-3</v>
      </c>
    </row>
    <row r="1309" spans="1:9" ht="14" x14ac:dyDescent="0.3">
      <c r="A1309" s="23"/>
      <c r="B1309" s="23" t="s">
        <v>2074</v>
      </c>
      <c r="C1309" s="35">
        <f>SUM(C951:C1308)</f>
        <v>210848.08000000002</v>
      </c>
      <c r="D1309" s="35">
        <f>SUM(D951:D1308)</f>
        <v>1269.0999999999999</v>
      </c>
      <c r="E1309" s="35">
        <f>SUM(E951:E1308)</f>
        <v>9020.7800000000007</v>
      </c>
      <c r="F1309" s="35">
        <f>SUM(F951:F1308)</f>
        <v>221137.96000000011</v>
      </c>
      <c r="G1309" s="35">
        <f>SUM(G951:G1308)</f>
        <v>11982.899999999998</v>
      </c>
      <c r="H1309" s="46">
        <v>7.4999999999999997E-2</v>
      </c>
      <c r="I1309" s="93">
        <f t="shared" si="70"/>
        <v>4.0640580206130119E-3</v>
      </c>
    </row>
    <row r="1310" spans="1:9" x14ac:dyDescent="0.25">
      <c r="A1310" s="528" t="s">
        <v>1877</v>
      </c>
      <c r="B1310" s="528"/>
      <c r="C1310" s="528"/>
      <c r="D1310" s="528"/>
      <c r="E1310" s="528"/>
      <c r="F1310" s="528"/>
      <c r="G1310" s="528"/>
      <c r="H1310" s="528"/>
      <c r="I1310" s="528"/>
    </row>
    <row r="1311" spans="1:9" x14ac:dyDescent="0.25">
      <c r="A1311" s="46">
        <v>1</v>
      </c>
      <c r="B1311" s="46" t="s">
        <v>1504</v>
      </c>
      <c r="C1311" s="47">
        <v>2589.1999999999998</v>
      </c>
      <c r="D1311" s="46"/>
      <c r="E1311" s="49"/>
      <c r="F1311" s="46">
        <f t="shared" ref="F1311:F1357" si="72">C1311+D1311+E1311</f>
        <v>2589.1999999999998</v>
      </c>
      <c r="G1311" s="46">
        <v>985</v>
      </c>
      <c r="H1311" s="46">
        <v>7.4999999999999997E-2</v>
      </c>
      <c r="I1311" s="93">
        <f>(G1311*H1311)/F1311</f>
        <v>2.8531978989649313E-2</v>
      </c>
    </row>
    <row r="1312" spans="1:9" x14ac:dyDescent="0.25">
      <c r="A1312" s="46">
        <f>A1311+1</f>
        <v>2</v>
      </c>
      <c r="B1312" s="46" t="s">
        <v>1505</v>
      </c>
      <c r="C1312" s="47">
        <v>3208.2</v>
      </c>
      <c r="D1312" s="48"/>
      <c r="E1312" s="49"/>
      <c r="F1312" s="46">
        <f t="shared" si="72"/>
        <v>3208.2</v>
      </c>
      <c r="G1312" s="46">
        <v>714</v>
      </c>
      <c r="H1312" s="46">
        <v>7.4999999999999997E-2</v>
      </c>
      <c r="I1312" s="93">
        <f>(G1312*H1312)/F1312</f>
        <v>1.6691602767907238E-2</v>
      </c>
    </row>
    <row r="1313" spans="1:9" x14ac:dyDescent="0.25">
      <c r="A1313" s="46">
        <f t="shared" ref="A1313:A1357" si="73">A1312+1</f>
        <v>3</v>
      </c>
      <c r="B1313" s="46" t="s">
        <v>1878</v>
      </c>
      <c r="C1313" s="47">
        <v>7422.1</v>
      </c>
      <c r="D1313" s="48"/>
      <c r="E1313" s="49"/>
      <c r="F1313" s="46">
        <f t="shared" si="72"/>
        <v>7422.1</v>
      </c>
      <c r="G1313" s="46">
        <v>1703</v>
      </c>
      <c r="H1313" s="46">
        <v>7.4999999999999997E-2</v>
      </c>
      <c r="I1313" s="93">
        <f>(G1313*H1313)/F1313</f>
        <v>1.7208741461311489E-2</v>
      </c>
    </row>
    <row r="1314" spans="1:9" x14ac:dyDescent="0.25">
      <c r="A1314" s="46">
        <f t="shared" si="73"/>
        <v>4</v>
      </c>
      <c r="B1314" s="46" t="s">
        <v>1507</v>
      </c>
      <c r="C1314" s="47">
        <v>3200.7</v>
      </c>
      <c r="D1314" s="48">
        <v>43.2</v>
      </c>
      <c r="E1314" s="49"/>
      <c r="F1314" s="46">
        <f t="shared" si="72"/>
        <v>3243.8999999999996</v>
      </c>
      <c r="G1314" s="46">
        <v>725</v>
      </c>
      <c r="H1314" s="46">
        <v>7.4999999999999997E-2</v>
      </c>
      <c r="I1314" s="93">
        <f>(G1314*H1314)/F1314</f>
        <v>1.6762230648293724E-2</v>
      </c>
    </row>
    <row r="1315" spans="1:9" x14ac:dyDescent="0.25">
      <c r="A1315" s="46">
        <f t="shared" si="73"/>
        <v>5</v>
      </c>
      <c r="B1315" s="46" t="s">
        <v>1508</v>
      </c>
      <c r="C1315" s="47">
        <v>3204.9</v>
      </c>
      <c r="D1315" s="48"/>
      <c r="E1315" s="49"/>
      <c r="F1315" s="46">
        <f t="shared" si="72"/>
        <v>3204.9</v>
      </c>
      <c r="G1315" s="46">
        <v>725</v>
      </c>
      <c r="H1315" s="46">
        <v>7.4999999999999997E-2</v>
      </c>
      <c r="I1315" s="93">
        <f>(G1315*H1315)/F1315</f>
        <v>1.6966207994009174E-2</v>
      </c>
    </row>
    <row r="1316" spans="1:9" x14ac:dyDescent="0.25">
      <c r="A1316" s="46">
        <f t="shared" si="73"/>
        <v>6</v>
      </c>
      <c r="B1316" s="46" t="s">
        <v>1509</v>
      </c>
      <c r="C1316" s="47">
        <v>3188.3</v>
      </c>
      <c r="D1316" s="48"/>
      <c r="E1316" s="49"/>
      <c r="F1316" s="46">
        <f t="shared" si="72"/>
        <v>3188.3</v>
      </c>
      <c r="G1316" s="46">
        <v>707</v>
      </c>
      <c r="H1316" s="46">
        <v>7.4999999999999997E-2</v>
      </c>
      <c r="I1316" s="93">
        <f t="shared" ref="I1316:I1353" si="74">(G1316*H1316)/F1316</f>
        <v>1.6631120032619264E-2</v>
      </c>
    </row>
    <row r="1317" spans="1:9" x14ac:dyDescent="0.25">
      <c r="A1317" s="46">
        <f t="shared" si="73"/>
        <v>7</v>
      </c>
      <c r="B1317" s="46" t="s">
        <v>1510</v>
      </c>
      <c r="C1317" s="47">
        <v>3475.5</v>
      </c>
      <c r="D1317" s="48"/>
      <c r="E1317" s="49"/>
      <c r="F1317" s="46">
        <f t="shared" si="72"/>
        <v>3475.5</v>
      </c>
      <c r="G1317" s="46">
        <v>750</v>
      </c>
      <c r="H1317" s="46">
        <v>7.4999999999999997E-2</v>
      </c>
      <c r="I1317" s="93">
        <f t="shared" si="74"/>
        <v>1.6184721622788088E-2</v>
      </c>
    </row>
    <row r="1318" spans="1:9" x14ac:dyDescent="0.25">
      <c r="A1318" s="46">
        <f t="shared" si="73"/>
        <v>8</v>
      </c>
      <c r="B1318" s="46" t="s">
        <v>1879</v>
      </c>
      <c r="C1318" s="47">
        <v>3043.6</v>
      </c>
      <c r="D1318" s="48"/>
      <c r="E1318" s="49"/>
      <c r="F1318" s="46">
        <f t="shared" si="72"/>
        <v>3043.6</v>
      </c>
      <c r="G1318" s="46">
        <v>926</v>
      </c>
      <c r="H1318" s="46">
        <v>7.4999999999999997E-2</v>
      </c>
      <c r="I1318" s="93">
        <f>(G1318*H1318)/F1318</f>
        <v>2.2818372979366543E-2</v>
      </c>
    </row>
    <row r="1319" spans="1:9" x14ac:dyDescent="0.25">
      <c r="A1319" s="46">
        <f t="shared" si="73"/>
        <v>9</v>
      </c>
      <c r="B1319" s="46" t="s">
        <v>1511</v>
      </c>
      <c r="C1319" s="47">
        <v>7039.4</v>
      </c>
      <c r="D1319" s="48"/>
      <c r="E1319" s="49"/>
      <c r="F1319" s="46">
        <f t="shared" si="72"/>
        <v>7039.4</v>
      </c>
      <c r="G1319" s="46">
        <v>819</v>
      </c>
      <c r="H1319" s="46">
        <v>7.4999999999999997E-2</v>
      </c>
      <c r="I1319" s="93">
        <f t="shared" si="74"/>
        <v>8.7258857288973497E-3</v>
      </c>
    </row>
    <row r="1320" spans="1:9" x14ac:dyDescent="0.25">
      <c r="A1320" s="46">
        <f t="shared" si="73"/>
        <v>10</v>
      </c>
      <c r="B1320" s="46" t="s">
        <v>1512</v>
      </c>
      <c r="C1320" s="47">
        <v>10010.700000000001</v>
      </c>
      <c r="D1320" s="48">
        <v>269</v>
      </c>
      <c r="E1320" s="49"/>
      <c r="F1320" s="46">
        <f t="shared" si="72"/>
        <v>10279.700000000001</v>
      </c>
      <c r="G1320" s="46">
        <v>1873</v>
      </c>
      <c r="H1320" s="46">
        <v>7.4999999999999997E-2</v>
      </c>
      <c r="I1320" s="93">
        <f t="shared" si="74"/>
        <v>1.3665282060760526E-2</v>
      </c>
    </row>
    <row r="1321" spans="1:9" x14ac:dyDescent="0.25">
      <c r="A1321" s="46">
        <f t="shared" si="73"/>
        <v>11</v>
      </c>
      <c r="B1321" s="46" t="s">
        <v>1513</v>
      </c>
      <c r="C1321" s="47">
        <v>9985.1</v>
      </c>
      <c r="D1321" s="48">
        <v>248.8</v>
      </c>
      <c r="E1321" s="49"/>
      <c r="F1321" s="46">
        <f t="shared" si="72"/>
        <v>10233.9</v>
      </c>
      <c r="G1321" s="46">
        <v>1934.2</v>
      </c>
      <c r="H1321" s="46">
        <v>7.4999999999999997E-2</v>
      </c>
      <c r="I1321" s="93">
        <f t="shared" si="74"/>
        <v>1.4174947967050685E-2</v>
      </c>
    </row>
    <row r="1322" spans="1:9" x14ac:dyDescent="0.25">
      <c r="A1322" s="46">
        <f t="shared" si="73"/>
        <v>12</v>
      </c>
      <c r="B1322" s="46" t="s">
        <v>1880</v>
      </c>
      <c r="C1322" s="47">
        <v>4399.7</v>
      </c>
      <c r="D1322" s="48"/>
      <c r="E1322" s="49"/>
      <c r="F1322" s="46">
        <f t="shared" si="72"/>
        <v>4399.7</v>
      </c>
      <c r="G1322" s="46">
        <v>926</v>
      </c>
      <c r="H1322" s="46">
        <v>7.4999999999999997E-2</v>
      </c>
      <c r="I1322" s="93">
        <f t="shared" si="74"/>
        <v>1.5785167170488897E-2</v>
      </c>
    </row>
    <row r="1323" spans="1:9" x14ac:dyDescent="0.25">
      <c r="A1323" s="46">
        <f t="shared" si="73"/>
        <v>13</v>
      </c>
      <c r="B1323" s="46" t="s">
        <v>1514</v>
      </c>
      <c r="C1323" s="47">
        <v>4393.8999999999996</v>
      </c>
      <c r="D1323" s="48"/>
      <c r="E1323" s="49"/>
      <c r="F1323" s="46">
        <f t="shared" si="72"/>
        <v>4393.8999999999996</v>
      </c>
      <c r="G1323" s="46">
        <v>926</v>
      </c>
      <c r="H1323" s="46">
        <v>7.4999999999999997E-2</v>
      </c>
      <c r="I1323" s="93">
        <f t="shared" si="74"/>
        <v>1.5806003777964907E-2</v>
      </c>
    </row>
    <row r="1324" spans="1:9" x14ac:dyDescent="0.25">
      <c r="A1324" s="46">
        <f t="shared" si="73"/>
        <v>14</v>
      </c>
      <c r="B1324" s="46" t="s">
        <v>1515</v>
      </c>
      <c r="C1324" s="47">
        <v>13614.8</v>
      </c>
      <c r="D1324" s="48"/>
      <c r="E1324" s="49"/>
      <c r="F1324" s="46">
        <f t="shared" si="72"/>
        <v>13614.8</v>
      </c>
      <c r="G1324" s="46">
        <v>1971</v>
      </c>
      <c r="H1324" s="46">
        <v>7.4999999999999997E-2</v>
      </c>
      <c r="I1324" s="93">
        <f t="shared" si="74"/>
        <v>1.0857669594852661E-2</v>
      </c>
    </row>
    <row r="1325" spans="1:9" x14ac:dyDescent="0.25">
      <c r="A1325" s="46">
        <f t="shared" si="73"/>
        <v>15</v>
      </c>
      <c r="B1325" s="46" t="s">
        <v>1516</v>
      </c>
      <c r="C1325" s="47">
        <v>3086.6</v>
      </c>
      <c r="D1325" s="48"/>
      <c r="E1325" s="49"/>
      <c r="F1325" s="46">
        <f t="shared" si="72"/>
        <v>3086.6</v>
      </c>
      <c r="G1325" s="46">
        <v>337</v>
      </c>
      <c r="H1325" s="46">
        <v>7.4999999999999997E-2</v>
      </c>
      <c r="I1325" s="93">
        <f t="shared" si="74"/>
        <v>8.1886217844877856E-3</v>
      </c>
    </row>
    <row r="1326" spans="1:9" x14ac:dyDescent="0.25">
      <c r="A1326" s="46">
        <f t="shared" si="73"/>
        <v>16</v>
      </c>
      <c r="B1326" s="46" t="s">
        <v>1517</v>
      </c>
      <c r="C1326" s="47">
        <v>3011.7</v>
      </c>
      <c r="D1326" s="48"/>
      <c r="E1326" s="49"/>
      <c r="F1326" s="46">
        <f t="shared" si="72"/>
        <v>3011.7</v>
      </c>
      <c r="G1326" s="46">
        <v>343</v>
      </c>
      <c r="H1326" s="46">
        <v>7.4999999999999997E-2</v>
      </c>
      <c r="I1326" s="93">
        <f t="shared" si="74"/>
        <v>8.5416874190656442E-3</v>
      </c>
    </row>
    <row r="1327" spans="1:9" x14ac:dyDescent="0.25">
      <c r="A1327" s="46">
        <f t="shared" si="73"/>
        <v>17</v>
      </c>
      <c r="B1327" s="46" t="s">
        <v>1518</v>
      </c>
      <c r="C1327" s="47">
        <v>4401.5</v>
      </c>
      <c r="D1327" s="48"/>
      <c r="E1327" s="49"/>
      <c r="F1327" s="46">
        <f t="shared" si="72"/>
        <v>4401.5</v>
      </c>
      <c r="G1327" s="46">
        <v>908</v>
      </c>
      <c r="H1327" s="46">
        <v>7.4999999999999997E-2</v>
      </c>
      <c r="I1327" s="93">
        <f t="shared" si="74"/>
        <v>1.5471998182437803E-2</v>
      </c>
    </row>
    <row r="1328" spans="1:9" x14ac:dyDescent="0.25">
      <c r="A1328" s="46">
        <f t="shared" si="73"/>
        <v>18</v>
      </c>
      <c r="B1328" s="46" t="s">
        <v>1519</v>
      </c>
      <c r="C1328" s="47">
        <v>4380.8999999999996</v>
      </c>
      <c r="D1328" s="48"/>
      <c r="E1328" s="49"/>
      <c r="F1328" s="46">
        <f t="shared" si="72"/>
        <v>4380.8999999999996</v>
      </c>
      <c r="G1328" s="46">
        <v>885</v>
      </c>
      <c r="H1328" s="46">
        <v>7.4999999999999997E-2</v>
      </c>
      <c r="I1328" s="93">
        <f t="shared" si="74"/>
        <v>1.515099637060878E-2</v>
      </c>
    </row>
    <row r="1329" spans="1:9" x14ac:dyDescent="0.25">
      <c r="A1329" s="46">
        <f t="shared" si="73"/>
        <v>19</v>
      </c>
      <c r="B1329" s="46" t="s">
        <v>1521</v>
      </c>
      <c r="C1329" s="47">
        <v>9529.6</v>
      </c>
      <c r="D1329" s="48"/>
      <c r="E1329" s="49"/>
      <c r="F1329" s="46">
        <f t="shared" si="72"/>
        <v>9529.6</v>
      </c>
      <c r="G1329" s="46">
        <v>1253</v>
      </c>
      <c r="H1329" s="46">
        <v>7.4999999999999997E-2</v>
      </c>
      <c r="I1329" s="93">
        <f t="shared" si="74"/>
        <v>9.8613792813969092E-3</v>
      </c>
    </row>
    <row r="1330" spans="1:9" x14ac:dyDescent="0.25">
      <c r="A1330" s="46">
        <f t="shared" si="73"/>
        <v>20</v>
      </c>
      <c r="B1330" s="46" t="s">
        <v>1522</v>
      </c>
      <c r="C1330" s="47">
        <v>5840.7</v>
      </c>
      <c r="D1330" s="48"/>
      <c r="E1330" s="49"/>
      <c r="F1330" s="46">
        <f t="shared" si="72"/>
        <v>5840.7</v>
      </c>
      <c r="G1330" s="46">
        <v>1242</v>
      </c>
      <c r="H1330" s="46">
        <v>7.4999999999999997E-2</v>
      </c>
      <c r="I1330" s="93">
        <f t="shared" si="74"/>
        <v>1.5948430838769324E-2</v>
      </c>
    </row>
    <row r="1331" spans="1:9" x14ac:dyDescent="0.25">
      <c r="A1331" s="46">
        <f t="shared" si="73"/>
        <v>21</v>
      </c>
      <c r="B1331" s="46" t="s">
        <v>1523</v>
      </c>
      <c r="C1331" s="47">
        <v>6026.6</v>
      </c>
      <c r="D1331" s="48"/>
      <c r="E1331" s="49"/>
      <c r="F1331" s="46">
        <f t="shared" si="72"/>
        <v>6026.6</v>
      </c>
      <c r="G1331" s="46">
        <v>1296</v>
      </c>
      <c r="H1331" s="46">
        <v>7.4999999999999997E-2</v>
      </c>
      <c r="I1331" s="93">
        <f t="shared" si="74"/>
        <v>1.6128496996648194E-2</v>
      </c>
    </row>
    <row r="1332" spans="1:9" x14ac:dyDescent="0.25">
      <c r="A1332" s="46">
        <f t="shared" si="73"/>
        <v>22</v>
      </c>
      <c r="B1332" s="46" t="s">
        <v>1524</v>
      </c>
      <c r="C1332" s="47">
        <v>5850.8</v>
      </c>
      <c r="D1332" s="48"/>
      <c r="E1332" s="49"/>
      <c r="F1332" s="46">
        <f t="shared" si="72"/>
        <v>5850.8</v>
      </c>
      <c r="G1332" s="46">
        <v>1222</v>
      </c>
      <c r="H1332" s="46">
        <v>7.4999999999999997E-2</v>
      </c>
      <c r="I1332" s="93">
        <f t="shared" si="74"/>
        <v>1.5664524509468789E-2</v>
      </c>
    </row>
    <row r="1333" spans="1:9" x14ac:dyDescent="0.25">
      <c r="A1333" s="46">
        <f t="shared" si="73"/>
        <v>23</v>
      </c>
      <c r="B1333" s="46" t="s">
        <v>1525</v>
      </c>
      <c r="C1333" s="47">
        <v>7972.6</v>
      </c>
      <c r="D1333" s="48"/>
      <c r="E1333" s="49"/>
      <c r="F1333" s="46">
        <f t="shared" si="72"/>
        <v>7972.6</v>
      </c>
      <c r="G1333" s="46">
        <v>967</v>
      </c>
      <c r="H1333" s="46">
        <v>7.4999999999999997E-2</v>
      </c>
      <c r="I1333" s="93">
        <f t="shared" si="74"/>
        <v>9.0967814765572069E-3</v>
      </c>
    </row>
    <row r="1334" spans="1:9" x14ac:dyDescent="0.25">
      <c r="A1334" s="46">
        <f t="shared" si="73"/>
        <v>24</v>
      </c>
      <c r="B1334" s="46" t="s">
        <v>1526</v>
      </c>
      <c r="C1334" s="47">
        <v>4276.3</v>
      </c>
      <c r="D1334" s="48"/>
      <c r="E1334" s="49"/>
      <c r="F1334" s="46">
        <f t="shared" si="72"/>
        <v>4276.3</v>
      </c>
      <c r="G1334" s="46">
        <v>903</v>
      </c>
      <c r="H1334" s="46">
        <v>7.4999999999999997E-2</v>
      </c>
      <c r="I1334" s="93">
        <f t="shared" si="74"/>
        <v>1.5837289245375672E-2</v>
      </c>
    </row>
    <row r="1335" spans="1:9" x14ac:dyDescent="0.25">
      <c r="A1335" s="46">
        <f t="shared" si="73"/>
        <v>25</v>
      </c>
      <c r="B1335" s="46" t="s">
        <v>1527</v>
      </c>
      <c r="C1335" s="47">
        <v>4367.5</v>
      </c>
      <c r="D1335" s="48"/>
      <c r="E1335" s="49"/>
      <c r="F1335" s="46">
        <f t="shared" si="72"/>
        <v>4367.5</v>
      </c>
      <c r="G1335" s="46">
        <v>923</v>
      </c>
      <c r="H1335" s="46">
        <v>7.4999999999999997E-2</v>
      </c>
      <c r="I1335" s="93">
        <f t="shared" si="74"/>
        <v>1.5850028620492271E-2</v>
      </c>
    </row>
    <row r="1336" spans="1:9" x14ac:dyDescent="0.25">
      <c r="A1336" s="46">
        <f t="shared" si="73"/>
        <v>26</v>
      </c>
      <c r="B1336" s="46" t="s">
        <v>1528</v>
      </c>
      <c r="C1336" s="47">
        <v>4175.8999999999996</v>
      </c>
      <c r="D1336" s="48"/>
      <c r="E1336" s="49"/>
      <c r="F1336" s="46">
        <f t="shared" si="72"/>
        <v>4175.8999999999996</v>
      </c>
      <c r="G1336" s="46">
        <v>472</v>
      </c>
      <c r="H1336" s="46">
        <v>7.4999999999999997E-2</v>
      </c>
      <c r="I1336" s="93">
        <f t="shared" si="74"/>
        <v>8.4772144926842114E-3</v>
      </c>
    </row>
    <row r="1337" spans="1:9" x14ac:dyDescent="0.25">
      <c r="A1337" s="46">
        <f t="shared" si="73"/>
        <v>27</v>
      </c>
      <c r="B1337" s="46" t="s">
        <v>1529</v>
      </c>
      <c r="C1337" s="47">
        <v>12124</v>
      </c>
      <c r="D1337" s="48"/>
      <c r="E1337" s="49"/>
      <c r="F1337" s="46">
        <f t="shared" si="72"/>
        <v>12124</v>
      </c>
      <c r="G1337" s="46">
        <v>1160</v>
      </c>
      <c r="H1337" s="46">
        <v>7.4999999999999997E-2</v>
      </c>
      <c r="I1337" s="93">
        <f t="shared" si="74"/>
        <v>7.1758495546024419E-3</v>
      </c>
    </row>
    <row r="1338" spans="1:9" x14ac:dyDescent="0.25">
      <c r="A1338" s="46">
        <f t="shared" si="73"/>
        <v>28</v>
      </c>
      <c r="B1338" s="46" t="s">
        <v>1530</v>
      </c>
      <c r="C1338" s="47">
        <v>5787.7</v>
      </c>
      <c r="D1338" s="48"/>
      <c r="E1338" s="49"/>
      <c r="F1338" s="46">
        <f t="shared" si="72"/>
        <v>5787.7</v>
      </c>
      <c r="G1338" s="46">
        <v>1222</v>
      </c>
      <c r="H1338" s="46">
        <v>7.4999999999999997E-2</v>
      </c>
      <c r="I1338" s="93">
        <f t="shared" si="74"/>
        <v>1.5835305907355251E-2</v>
      </c>
    </row>
    <row r="1339" spans="1:9" x14ac:dyDescent="0.25">
      <c r="A1339" s="46">
        <f t="shared" si="73"/>
        <v>29</v>
      </c>
      <c r="B1339" s="46" t="s">
        <v>1531</v>
      </c>
      <c r="C1339" s="47">
        <v>4389.3999999999996</v>
      </c>
      <c r="D1339" s="48"/>
      <c r="E1339" s="49"/>
      <c r="F1339" s="46">
        <f t="shared" si="72"/>
        <v>4389.3999999999996</v>
      </c>
      <c r="G1339" s="46">
        <v>928</v>
      </c>
      <c r="H1339" s="46">
        <v>7.4999999999999997E-2</v>
      </c>
      <c r="I1339" s="93">
        <f t="shared" si="74"/>
        <v>1.5856381282179796E-2</v>
      </c>
    </row>
    <row r="1340" spans="1:9" x14ac:dyDescent="0.25">
      <c r="A1340" s="46">
        <f t="shared" si="73"/>
        <v>30</v>
      </c>
      <c r="B1340" s="46" t="s">
        <v>1881</v>
      </c>
      <c r="C1340" s="47">
        <v>4397.2</v>
      </c>
      <c r="D1340" s="48"/>
      <c r="E1340" s="49"/>
      <c r="F1340" s="46">
        <f t="shared" si="72"/>
        <v>4397.2</v>
      </c>
      <c r="G1340" s="46">
        <v>931</v>
      </c>
      <c r="H1340" s="46">
        <v>7.4999999999999997E-2</v>
      </c>
      <c r="I1340" s="93">
        <f t="shared" si="74"/>
        <v>1.5879423269353227E-2</v>
      </c>
    </row>
    <row r="1341" spans="1:9" x14ac:dyDescent="0.25">
      <c r="A1341" s="46">
        <f t="shared" si="73"/>
        <v>31</v>
      </c>
      <c r="B1341" s="46" t="s">
        <v>1532</v>
      </c>
      <c r="C1341" s="47">
        <v>4374.3999999999996</v>
      </c>
      <c r="D1341" s="48"/>
      <c r="E1341" s="49"/>
      <c r="F1341" s="46">
        <f t="shared" si="72"/>
        <v>4374.3999999999996</v>
      </c>
      <c r="G1341" s="46">
        <v>934</v>
      </c>
      <c r="H1341" s="46">
        <v>7.4999999999999997E-2</v>
      </c>
      <c r="I1341" s="93">
        <f t="shared" si="74"/>
        <v>1.6013624725676665E-2</v>
      </c>
    </row>
    <row r="1342" spans="1:9" x14ac:dyDescent="0.25">
      <c r="A1342" s="46">
        <f t="shared" si="73"/>
        <v>32</v>
      </c>
      <c r="B1342" s="46" t="s">
        <v>0</v>
      </c>
      <c r="C1342" s="47">
        <v>5726.2</v>
      </c>
      <c r="D1342" s="48"/>
      <c r="E1342" s="49"/>
      <c r="F1342" s="46">
        <f t="shared" si="72"/>
        <v>5726.2</v>
      </c>
      <c r="G1342" s="46">
        <v>1284</v>
      </c>
      <c r="H1342" s="46">
        <v>7.4999999999999997E-2</v>
      </c>
      <c r="I1342" s="93">
        <f t="shared" si="74"/>
        <v>1.681743564667668E-2</v>
      </c>
    </row>
    <row r="1343" spans="1:9" x14ac:dyDescent="0.25">
      <c r="A1343" s="46">
        <f t="shared" si="73"/>
        <v>33</v>
      </c>
      <c r="B1343" s="46" t="s">
        <v>1</v>
      </c>
      <c r="C1343" s="47">
        <v>16363.4</v>
      </c>
      <c r="D1343" s="48"/>
      <c r="E1343" s="49"/>
      <c r="F1343" s="46">
        <f t="shared" si="72"/>
        <v>16363.4</v>
      </c>
      <c r="G1343" s="46">
        <v>1956</v>
      </c>
      <c r="H1343" s="46">
        <v>7.4999999999999997E-2</v>
      </c>
      <c r="I1343" s="93">
        <f t="shared" si="74"/>
        <v>8.9651294963149462E-3</v>
      </c>
    </row>
    <row r="1344" spans="1:9" x14ac:dyDescent="0.25">
      <c r="A1344" s="46">
        <f t="shared" si="73"/>
        <v>34</v>
      </c>
      <c r="B1344" s="46" t="s">
        <v>2</v>
      </c>
      <c r="C1344" s="47">
        <v>20325.400000000001</v>
      </c>
      <c r="D1344" s="48"/>
      <c r="E1344" s="49"/>
      <c r="F1344" s="46">
        <f t="shared" si="72"/>
        <v>20325.400000000001</v>
      </c>
      <c r="G1344" s="46">
        <v>2393</v>
      </c>
      <c r="H1344" s="46">
        <v>7.4999999999999997E-2</v>
      </c>
      <c r="I1344" s="93">
        <f t="shared" si="74"/>
        <v>8.8300845247817998E-3</v>
      </c>
    </row>
    <row r="1345" spans="1:9" x14ac:dyDescent="0.25">
      <c r="A1345" s="46">
        <f t="shared" si="73"/>
        <v>35</v>
      </c>
      <c r="B1345" s="46" t="s">
        <v>3</v>
      </c>
      <c r="C1345" s="47">
        <v>3233.5</v>
      </c>
      <c r="D1345" s="48"/>
      <c r="E1345" s="49"/>
      <c r="F1345" s="46">
        <f t="shared" si="72"/>
        <v>3233.5</v>
      </c>
      <c r="G1345" s="46">
        <v>714</v>
      </c>
      <c r="H1345" s="46">
        <v>7.4999999999999997E-2</v>
      </c>
      <c r="I1345" s="93">
        <f t="shared" si="74"/>
        <v>1.6561002010205658E-2</v>
      </c>
    </row>
    <row r="1346" spans="1:9" x14ac:dyDescent="0.25">
      <c r="A1346" s="46">
        <f t="shared" si="73"/>
        <v>36</v>
      </c>
      <c r="B1346" s="46" t="s">
        <v>4</v>
      </c>
      <c r="C1346" s="47">
        <v>6170.7</v>
      </c>
      <c r="D1346" s="48"/>
      <c r="E1346" s="49"/>
      <c r="F1346" s="46">
        <f t="shared" si="72"/>
        <v>6170.7</v>
      </c>
      <c r="G1346" s="46">
        <v>1054</v>
      </c>
      <c r="H1346" s="46">
        <v>7.4999999999999997E-2</v>
      </c>
      <c r="I1346" s="93">
        <f t="shared" si="74"/>
        <v>1.2810540133210171E-2</v>
      </c>
    </row>
    <row r="1347" spans="1:9" x14ac:dyDescent="0.25">
      <c r="A1347" s="46">
        <f t="shared" si="73"/>
        <v>37</v>
      </c>
      <c r="B1347" s="46" t="s">
        <v>5</v>
      </c>
      <c r="C1347" s="47">
        <v>2571</v>
      </c>
      <c r="D1347" s="48"/>
      <c r="E1347" s="49"/>
      <c r="F1347" s="46">
        <f t="shared" si="72"/>
        <v>2571</v>
      </c>
      <c r="G1347" s="46">
        <v>364</v>
      </c>
      <c r="H1347" s="46">
        <v>7.4999999999999997E-2</v>
      </c>
      <c r="I1347" s="93">
        <f t="shared" si="74"/>
        <v>1.0618436406067678E-2</v>
      </c>
    </row>
    <row r="1348" spans="1:9" x14ac:dyDescent="0.25">
      <c r="A1348" s="46">
        <f t="shared" si="73"/>
        <v>38</v>
      </c>
      <c r="B1348" s="46" t="s">
        <v>6</v>
      </c>
      <c r="C1348" s="47">
        <v>4446</v>
      </c>
      <c r="D1348" s="48"/>
      <c r="E1348" s="49">
        <v>135.1</v>
      </c>
      <c r="F1348" s="46">
        <f t="shared" si="72"/>
        <v>4581.1000000000004</v>
      </c>
      <c r="G1348" s="46">
        <v>1444</v>
      </c>
      <c r="H1348" s="46">
        <v>7.4999999999999997E-2</v>
      </c>
      <c r="I1348" s="93">
        <f t="shared" si="74"/>
        <v>2.3640610333762632E-2</v>
      </c>
    </row>
    <row r="1349" spans="1:9" x14ac:dyDescent="0.25">
      <c r="A1349" s="46">
        <f t="shared" si="73"/>
        <v>39</v>
      </c>
      <c r="B1349" s="46" t="s">
        <v>7</v>
      </c>
      <c r="C1349" s="47">
        <v>2571.8000000000002</v>
      </c>
      <c r="D1349" s="48"/>
      <c r="E1349" s="49"/>
      <c r="F1349" s="46">
        <f t="shared" si="72"/>
        <v>2571.8000000000002</v>
      </c>
      <c r="G1349" s="46"/>
      <c r="H1349" s="46">
        <v>7.4999999999999997E-2</v>
      </c>
      <c r="I1349" s="93">
        <f t="shared" si="74"/>
        <v>0</v>
      </c>
    </row>
    <row r="1350" spans="1:9" x14ac:dyDescent="0.25">
      <c r="A1350" s="46">
        <f t="shared" si="73"/>
        <v>40</v>
      </c>
      <c r="B1350" s="46" t="s">
        <v>8</v>
      </c>
      <c r="C1350" s="47">
        <v>4089.4</v>
      </c>
      <c r="D1350" s="48"/>
      <c r="E1350" s="49"/>
      <c r="F1350" s="46">
        <f t="shared" si="72"/>
        <v>4089.4</v>
      </c>
      <c r="G1350" s="46">
        <v>481</v>
      </c>
      <c r="H1350" s="46">
        <v>7.4999999999999997E-2</v>
      </c>
      <c r="I1350" s="93">
        <f t="shared" si="74"/>
        <v>8.8215875189514344E-3</v>
      </c>
    </row>
    <row r="1351" spans="1:9" x14ac:dyDescent="0.25">
      <c r="A1351" s="46">
        <f t="shared" si="73"/>
        <v>41</v>
      </c>
      <c r="B1351" s="46" t="s">
        <v>9</v>
      </c>
      <c r="C1351" s="47">
        <v>4079.1</v>
      </c>
      <c r="D1351" s="48"/>
      <c r="E1351" s="49"/>
      <c r="F1351" s="46">
        <f t="shared" si="72"/>
        <v>4079.1</v>
      </c>
      <c r="G1351" s="46">
        <v>472</v>
      </c>
      <c r="H1351" s="46">
        <v>7.4999999999999997E-2</v>
      </c>
      <c r="I1351" s="93">
        <f t="shared" si="74"/>
        <v>8.6783849378539377E-3</v>
      </c>
    </row>
    <row r="1352" spans="1:9" x14ac:dyDescent="0.25">
      <c r="A1352" s="46">
        <f t="shared" si="73"/>
        <v>42</v>
      </c>
      <c r="B1352" s="46" t="s">
        <v>1882</v>
      </c>
      <c r="C1352" s="47">
        <v>8506.9</v>
      </c>
      <c r="D1352" s="48"/>
      <c r="E1352" s="49"/>
      <c r="F1352" s="46">
        <f t="shared" si="72"/>
        <v>8506.9</v>
      </c>
      <c r="G1352" s="46">
        <v>1277</v>
      </c>
      <c r="H1352" s="46">
        <v>7.4999999999999997E-2</v>
      </c>
      <c r="I1352" s="93">
        <f t="shared" si="74"/>
        <v>1.1258507799550952E-2</v>
      </c>
    </row>
    <row r="1353" spans="1:9" x14ac:dyDescent="0.25">
      <c r="A1353" s="46">
        <f t="shared" si="73"/>
        <v>43</v>
      </c>
      <c r="B1353" s="46" t="s">
        <v>500</v>
      </c>
      <c r="C1353" s="47">
        <v>1934.1</v>
      </c>
      <c r="D1353" s="48"/>
      <c r="E1353" s="49">
        <v>1212.4000000000001</v>
      </c>
      <c r="F1353" s="46">
        <f t="shared" si="72"/>
        <v>3146.5</v>
      </c>
      <c r="G1353" s="46">
        <v>100</v>
      </c>
      <c r="H1353" s="46">
        <v>7.4999999999999997E-2</v>
      </c>
      <c r="I1353" s="93">
        <f t="shared" si="74"/>
        <v>2.3836008263149531E-3</v>
      </c>
    </row>
    <row r="1354" spans="1:9" x14ac:dyDescent="0.25">
      <c r="A1354" s="46">
        <f t="shared" si="73"/>
        <v>44</v>
      </c>
      <c r="B1354" s="46" t="s">
        <v>501</v>
      </c>
      <c r="C1354" s="47">
        <v>4269.5</v>
      </c>
      <c r="D1354" s="48"/>
      <c r="E1354" s="49"/>
      <c r="F1354" s="46">
        <f t="shared" si="72"/>
        <v>4269.5</v>
      </c>
      <c r="G1354" s="46">
        <v>102</v>
      </c>
      <c r="H1354" s="46">
        <v>7.4999999999999997E-2</v>
      </c>
      <c r="I1354" s="93">
        <f>(G1354*H1354)/F1354</f>
        <v>1.791778896826326E-3</v>
      </c>
    </row>
    <row r="1355" spans="1:9" x14ac:dyDescent="0.25">
      <c r="A1355" s="46">
        <f t="shared" si="73"/>
        <v>45</v>
      </c>
      <c r="B1355" s="98" t="s">
        <v>2102</v>
      </c>
      <c r="C1355" s="47">
        <v>4095</v>
      </c>
      <c r="D1355" s="48"/>
      <c r="E1355" s="49"/>
      <c r="F1355" s="46">
        <f t="shared" si="72"/>
        <v>4095</v>
      </c>
      <c r="G1355" s="46">
        <v>321</v>
      </c>
      <c r="H1355" s="46">
        <v>7.4999999999999997E-2</v>
      </c>
      <c r="I1355" s="93">
        <f>(G1355*H1355)/F1355</f>
        <v>5.8791208791208792E-3</v>
      </c>
    </row>
    <row r="1356" spans="1:9" s="102" customFormat="1" x14ac:dyDescent="0.25">
      <c r="A1356" s="46">
        <f t="shared" si="73"/>
        <v>46</v>
      </c>
      <c r="B1356" s="99" t="s">
        <v>1209</v>
      </c>
      <c r="C1356" s="47">
        <v>15885</v>
      </c>
      <c r="D1356" s="48"/>
      <c r="E1356" s="49">
        <v>238.9</v>
      </c>
      <c r="F1356" s="46">
        <v>16123.9</v>
      </c>
      <c r="G1356" s="46">
        <v>1220</v>
      </c>
      <c r="H1356" s="46">
        <v>7.4999999999999997E-2</v>
      </c>
      <c r="I1356" s="132">
        <f>(G1356*H1356)/F1356</f>
        <v>5.6748057231811163E-3</v>
      </c>
    </row>
    <row r="1357" spans="1:9" x14ac:dyDescent="0.25">
      <c r="A1357" s="46">
        <f t="shared" si="73"/>
        <v>47</v>
      </c>
      <c r="B1357" s="98" t="s">
        <v>1641</v>
      </c>
      <c r="C1357" s="47">
        <v>3468</v>
      </c>
      <c r="D1357" s="48"/>
      <c r="E1357" s="49"/>
      <c r="F1357" s="46">
        <f t="shared" si="72"/>
        <v>3468</v>
      </c>
      <c r="G1357" s="46">
        <v>717</v>
      </c>
      <c r="H1357" s="46">
        <v>7.4999999999999997E-2</v>
      </c>
      <c r="I1357" s="93">
        <f>(G1357*H1357)/F1357</f>
        <v>1.5506055363321799E-2</v>
      </c>
    </row>
    <row r="1358" spans="1:9" ht="14" x14ac:dyDescent="0.3">
      <c r="A1358" s="46"/>
      <c r="B1358" s="77" t="s">
        <v>1203</v>
      </c>
      <c r="C1358" s="58">
        <f>SUM(C1311:C1357)</f>
        <v>280504.5</v>
      </c>
      <c r="D1358" s="58">
        <f>SUM(D1311:D1357)</f>
        <v>561</v>
      </c>
      <c r="E1358" s="58">
        <f>SUM(E1311:E1357)</f>
        <v>1586.4</v>
      </c>
      <c r="F1358" s="58">
        <f>SUM(F1311:F1357)</f>
        <v>282651.90000000002</v>
      </c>
      <c r="G1358" s="58">
        <f>SUM(G1311:G1357)</f>
        <v>45509.2</v>
      </c>
      <c r="H1358" s="46">
        <v>7.4999999999999997E-2</v>
      </c>
      <c r="I1358" s="93">
        <f>(G1358*H1358)/F1358</f>
        <v>1.2075595458583506E-2</v>
      </c>
    </row>
    <row r="1359" spans="1:9" x14ac:dyDescent="0.25">
      <c r="A1359" s="528" t="s">
        <v>1883</v>
      </c>
      <c r="B1359" s="528"/>
      <c r="C1359" s="528"/>
      <c r="D1359" s="528"/>
      <c r="E1359" s="528"/>
      <c r="F1359" s="528"/>
      <c r="G1359" s="528"/>
      <c r="H1359" s="528"/>
      <c r="I1359" s="528"/>
    </row>
    <row r="1360" spans="1:9" x14ac:dyDescent="0.25">
      <c r="A1360" s="46">
        <v>1</v>
      </c>
      <c r="B1360" s="46" t="s">
        <v>308</v>
      </c>
      <c r="C1360" s="81">
        <v>5786.79</v>
      </c>
      <c r="D1360" s="46"/>
      <c r="E1360" s="49"/>
      <c r="F1360" s="46">
        <f t="shared" ref="F1360:F1396" si="75">C1360+D1360+E1360</f>
        <v>5786.79</v>
      </c>
      <c r="G1360" s="46">
        <v>660</v>
      </c>
      <c r="H1360" s="46">
        <v>7.4999999999999997E-2</v>
      </c>
      <c r="I1360" s="93">
        <f t="shared" ref="I1360:I1395" si="76">(G1360*H1360)/F1360</f>
        <v>8.5539651516643948E-3</v>
      </c>
    </row>
    <row r="1361" spans="1:9" x14ac:dyDescent="0.25">
      <c r="A1361" s="46">
        <f>A1360+1</f>
        <v>2</v>
      </c>
      <c r="B1361" s="46" t="s">
        <v>309</v>
      </c>
      <c r="C1361" s="81">
        <v>3626.15</v>
      </c>
      <c r="D1361" s="48"/>
      <c r="E1361" s="49"/>
      <c r="F1361" s="46">
        <f t="shared" si="75"/>
        <v>3626.15</v>
      </c>
      <c r="G1361" s="46">
        <v>440</v>
      </c>
      <c r="H1361" s="46">
        <v>7.4999999999999997E-2</v>
      </c>
      <c r="I1361" s="93">
        <f t="shared" si="76"/>
        <v>9.1005612012740791E-3</v>
      </c>
    </row>
    <row r="1362" spans="1:9" x14ac:dyDescent="0.25">
      <c r="A1362" s="46">
        <f t="shared" ref="A1362:A1396" si="77">A1361+1</f>
        <v>3</v>
      </c>
      <c r="B1362" s="46" t="s">
        <v>310</v>
      </c>
      <c r="C1362" s="81">
        <v>7702.04</v>
      </c>
      <c r="D1362" s="48"/>
      <c r="E1362" s="49"/>
      <c r="F1362" s="46">
        <f t="shared" si="75"/>
        <v>7702.04</v>
      </c>
      <c r="G1362" s="46">
        <v>880</v>
      </c>
      <c r="H1362" s="46">
        <v>7.4999999999999997E-2</v>
      </c>
      <c r="I1362" s="93">
        <f t="shared" si="76"/>
        <v>8.5691583009176783E-3</v>
      </c>
    </row>
    <row r="1363" spans="1:9" x14ac:dyDescent="0.25">
      <c r="A1363" s="46">
        <f t="shared" si="77"/>
        <v>4</v>
      </c>
      <c r="B1363" s="46" t="s">
        <v>311</v>
      </c>
      <c r="C1363" s="81">
        <v>5721.7</v>
      </c>
      <c r="D1363" s="48"/>
      <c r="E1363" s="49"/>
      <c r="F1363" s="46">
        <f t="shared" si="75"/>
        <v>5721.7</v>
      </c>
      <c r="G1363" s="46">
        <v>660</v>
      </c>
      <c r="H1363" s="46">
        <v>7.4999999999999997E-2</v>
      </c>
      <c r="I1363" s="93">
        <f t="shared" si="76"/>
        <v>8.6512749707254831E-3</v>
      </c>
    </row>
    <row r="1364" spans="1:9" x14ac:dyDescent="0.25">
      <c r="A1364" s="46">
        <f t="shared" si="77"/>
        <v>5</v>
      </c>
      <c r="B1364" s="46" t="s">
        <v>312</v>
      </c>
      <c r="C1364" s="81">
        <v>5777.4</v>
      </c>
      <c r="D1364" s="48"/>
      <c r="E1364" s="49"/>
      <c r="F1364" s="46">
        <f t="shared" si="75"/>
        <v>5777.4</v>
      </c>
      <c r="G1364" s="46">
        <v>660</v>
      </c>
      <c r="H1364" s="46">
        <v>7.4999999999999997E-2</v>
      </c>
      <c r="I1364" s="93">
        <f t="shared" si="76"/>
        <v>8.567867899054938E-3</v>
      </c>
    </row>
    <row r="1365" spans="1:9" x14ac:dyDescent="0.25">
      <c r="A1365" s="46">
        <f t="shared" si="77"/>
        <v>6</v>
      </c>
      <c r="B1365" s="46" t="s">
        <v>313</v>
      </c>
      <c r="C1365" s="81">
        <v>5627.6</v>
      </c>
      <c r="D1365" s="48"/>
      <c r="E1365" s="49">
        <v>46.65</v>
      </c>
      <c r="F1365" s="46">
        <f t="shared" si="75"/>
        <v>5674.25</v>
      </c>
      <c r="G1365" s="46">
        <v>660</v>
      </c>
      <c r="H1365" s="46">
        <v>7.4999999999999997E-2</v>
      </c>
      <c r="I1365" s="93">
        <f t="shared" si="76"/>
        <v>8.7236198616557261E-3</v>
      </c>
    </row>
    <row r="1366" spans="1:9" x14ac:dyDescent="0.25">
      <c r="A1366" s="46">
        <f t="shared" si="77"/>
        <v>7</v>
      </c>
      <c r="B1366" s="46" t="s">
        <v>314</v>
      </c>
      <c r="C1366" s="81">
        <v>4060.15</v>
      </c>
      <c r="D1366" s="48">
        <v>29</v>
      </c>
      <c r="E1366" s="49"/>
      <c r="F1366" s="46">
        <f t="shared" si="75"/>
        <v>4089.15</v>
      </c>
      <c r="G1366" s="46">
        <v>440</v>
      </c>
      <c r="H1366" s="46">
        <v>7.4999999999999997E-2</v>
      </c>
      <c r="I1366" s="93">
        <f t="shared" si="76"/>
        <v>8.0701368255016327E-3</v>
      </c>
    </row>
    <row r="1367" spans="1:9" x14ac:dyDescent="0.25">
      <c r="A1367" s="46">
        <f t="shared" si="77"/>
        <v>8</v>
      </c>
      <c r="B1367" s="46" t="s">
        <v>315</v>
      </c>
      <c r="C1367" s="81">
        <v>3998.55</v>
      </c>
      <c r="D1367" s="48"/>
      <c r="E1367" s="49"/>
      <c r="F1367" s="46">
        <f t="shared" si="75"/>
        <v>3998.55</v>
      </c>
      <c r="G1367" s="46">
        <v>440</v>
      </c>
      <c r="H1367" s="46">
        <v>7.4999999999999997E-2</v>
      </c>
      <c r="I1367" s="93">
        <f t="shared" si="76"/>
        <v>8.2529917094946916E-3</v>
      </c>
    </row>
    <row r="1368" spans="1:9" x14ac:dyDescent="0.25">
      <c r="A1368" s="46">
        <f t="shared" si="77"/>
        <v>9</v>
      </c>
      <c r="B1368" s="46" t="s">
        <v>316</v>
      </c>
      <c r="C1368" s="81">
        <v>9976.0499999999993</v>
      </c>
      <c r="D1368" s="48"/>
      <c r="E1368" s="49">
        <v>37.299999999999997</v>
      </c>
      <c r="F1368" s="46">
        <f t="shared" si="75"/>
        <v>10013.349999999999</v>
      </c>
      <c r="G1368" s="46">
        <v>1100</v>
      </c>
      <c r="H1368" s="46">
        <v>7.4999999999999997E-2</v>
      </c>
      <c r="I1368" s="93">
        <f t="shared" si="76"/>
        <v>8.2390009337534407E-3</v>
      </c>
    </row>
    <row r="1369" spans="1:9" x14ac:dyDescent="0.25">
      <c r="A1369" s="46">
        <f t="shared" si="77"/>
        <v>10</v>
      </c>
      <c r="B1369" s="46" t="s">
        <v>317</v>
      </c>
      <c r="C1369" s="81">
        <v>8239.06</v>
      </c>
      <c r="D1369" s="48"/>
      <c r="E1369" s="49"/>
      <c r="F1369" s="46">
        <f t="shared" si="75"/>
        <v>8239.06</v>
      </c>
      <c r="G1369" s="46">
        <v>880</v>
      </c>
      <c r="H1369" s="46">
        <v>7.4999999999999997E-2</v>
      </c>
      <c r="I1369" s="93">
        <f t="shared" si="76"/>
        <v>8.0106225710214526E-3</v>
      </c>
    </row>
    <row r="1370" spans="1:9" x14ac:dyDescent="0.25">
      <c r="A1370" s="46">
        <f t="shared" si="77"/>
        <v>11</v>
      </c>
      <c r="B1370" s="46" t="s">
        <v>318</v>
      </c>
      <c r="C1370" s="81">
        <v>5737.55</v>
      </c>
      <c r="D1370" s="48"/>
      <c r="E1370" s="49"/>
      <c r="F1370" s="46">
        <f t="shared" si="75"/>
        <v>5737.55</v>
      </c>
      <c r="G1370" s="46">
        <v>660</v>
      </c>
      <c r="H1370" s="46">
        <v>7.4999999999999997E-2</v>
      </c>
      <c r="I1370" s="93">
        <f t="shared" si="76"/>
        <v>8.627375796289357E-3</v>
      </c>
    </row>
    <row r="1371" spans="1:9" x14ac:dyDescent="0.25">
      <c r="A1371" s="46">
        <f t="shared" si="77"/>
        <v>12</v>
      </c>
      <c r="B1371" s="46" t="s">
        <v>319</v>
      </c>
      <c r="C1371" s="81">
        <v>4073.5</v>
      </c>
      <c r="D1371" s="48"/>
      <c r="E1371" s="49"/>
      <c r="F1371" s="46">
        <f t="shared" si="75"/>
        <v>4073.5</v>
      </c>
      <c r="G1371" s="46">
        <v>440</v>
      </c>
      <c r="H1371" s="46">
        <v>7.4999999999999997E-2</v>
      </c>
      <c r="I1371" s="93">
        <f t="shared" si="76"/>
        <v>8.1011415244875411E-3</v>
      </c>
    </row>
    <row r="1372" spans="1:9" x14ac:dyDescent="0.25">
      <c r="A1372" s="46">
        <f t="shared" si="77"/>
        <v>13</v>
      </c>
      <c r="B1372" s="46" t="s">
        <v>320</v>
      </c>
      <c r="C1372" s="81">
        <v>3747.29</v>
      </c>
      <c r="D1372" s="48"/>
      <c r="E1372" s="49"/>
      <c r="F1372" s="46">
        <f t="shared" si="75"/>
        <v>3747.29</v>
      </c>
      <c r="G1372" s="46">
        <v>440</v>
      </c>
      <c r="H1372" s="46">
        <v>7.4999999999999997E-2</v>
      </c>
      <c r="I1372" s="93">
        <f t="shared" si="76"/>
        <v>8.8063640657648594E-3</v>
      </c>
    </row>
    <row r="1373" spans="1:9" x14ac:dyDescent="0.25">
      <c r="A1373" s="46">
        <f t="shared" si="77"/>
        <v>14</v>
      </c>
      <c r="B1373" s="46" t="s">
        <v>321</v>
      </c>
      <c r="C1373" s="81">
        <v>3638.7</v>
      </c>
      <c r="D1373" s="48"/>
      <c r="E1373" s="49"/>
      <c r="F1373" s="46">
        <f t="shared" si="75"/>
        <v>3638.7</v>
      </c>
      <c r="G1373" s="46">
        <v>440</v>
      </c>
      <c r="H1373" s="46">
        <v>7.4999999999999997E-2</v>
      </c>
      <c r="I1373" s="93">
        <f t="shared" si="76"/>
        <v>9.06917305631132E-3</v>
      </c>
    </row>
    <row r="1374" spans="1:9" x14ac:dyDescent="0.25">
      <c r="A1374" s="46">
        <f t="shared" si="77"/>
        <v>15</v>
      </c>
      <c r="B1374" s="46" t="s">
        <v>322</v>
      </c>
      <c r="C1374" s="81">
        <v>6155.56</v>
      </c>
      <c r="D1374" s="48"/>
      <c r="E1374" s="49"/>
      <c r="F1374" s="46">
        <f t="shared" si="75"/>
        <v>6155.56</v>
      </c>
      <c r="G1374" s="46">
        <v>660</v>
      </c>
      <c r="H1374" s="46">
        <v>7.4999999999999997E-2</v>
      </c>
      <c r="I1374" s="93">
        <f t="shared" si="76"/>
        <v>8.0415104393426421E-3</v>
      </c>
    </row>
    <row r="1375" spans="1:9" x14ac:dyDescent="0.25">
      <c r="A1375" s="46">
        <f t="shared" si="77"/>
        <v>16</v>
      </c>
      <c r="B1375" s="46" t="s">
        <v>323</v>
      </c>
      <c r="C1375" s="81">
        <v>3981.75</v>
      </c>
      <c r="D1375" s="48"/>
      <c r="E1375" s="49"/>
      <c r="F1375" s="46">
        <f t="shared" si="75"/>
        <v>3981.75</v>
      </c>
      <c r="G1375" s="46">
        <v>440</v>
      </c>
      <c r="H1375" s="46">
        <v>7.4999999999999997E-2</v>
      </c>
      <c r="I1375" s="93">
        <f t="shared" si="76"/>
        <v>8.2878131474854021E-3</v>
      </c>
    </row>
    <row r="1376" spans="1:9" x14ac:dyDescent="0.25">
      <c r="A1376" s="46">
        <f t="shared" si="77"/>
        <v>17</v>
      </c>
      <c r="B1376" s="46" t="s">
        <v>324</v>
      </c>
      <c r="C1376" s="81">
        <v>4019.15</v>
      </c>
      <c r="D1376" s="48"/>
      <c r="E1376" s="49"/>
      <c r="F1376" s="46">
        <f t="shared" si="75"/>
        <v>4019.15</v>
      </c>
      <c r="G1376" s="46">
        <v>440</v>
      </c>
      <c r="H1376" s="46">
        <v>7.4999999999999997E-2</v>
      </c>
      <c r="I1376" s="93">
        <f t="shared" si="76"/>
        <v>8.2106913153278671E-3</v>
      </c>
    </row>
    <row r="1377" spans="1:9" x14ac:dyDescent="0.25">
      <c r="A1377" s="46">
        <f t="shared" si="77"/>
        <v>18</v>
      </c>
      <c r="B1377" s="46" t="s">
        <v>325</v>
      </c>
      <c r="C1377" s="81">
        <v>2190.5</v>
      </c>
      <c r="D1377" s="48"/>
      <c r="E1377" s="49"/>
      <c r="F1377" s="46">
        <f t="shared" si="75"/>
        <v>2190.5</v>
      </c>
      <c r="G1377" s="46">
        <v>215</v>
      </c>
      <c r="H1377" s="46">
        <v>7.4999999999999997E-2</v>
      </c>
      <c r="I1377" s="93">
        <f t="shared" si="76"/>
        <v>7.3613330289888151E-3</v>
      </c>
    </row>
    <row r="1378" spans="1:9" x14ac:dyDescent="0.25">
      <c r="A1378" s="46">
        <f t="shared" si="77"/>
        <v>19</v>
      </c>
      <c r="B1378" s="46" t="s">
        <v>326</v>
      </c>
      <c r="C1378" s="81">
        <v>3923.4</v>
      </c>
      <c r="D1378" s="48"/>
      <c r="E1378" s="49"/>
      <c r="F1378" s="46">
        <f t="shared" si="75"/>
        <v>3923.4</v>
      </c>
      <c r="G1378" s="46">
        <v>215</v>
      </c>
      <c r="H1378" s="46">
        <v>7.4999999999999997E-2</v>
      </c>
      <c r="I1378" s="93">
        <f t="shared" si="76"/>
        <v>4.109955650711118E-3</v>
      </c>
    </row>
    <row r="1379" spans="1:9" x14ac:dyDescent="0.25">
      <c r="A1379" s="46">
        <f t="shared" si="77"/>
        <v>20</v>
      </c>
      <c r="B1379" s="46" t="s">
        <v>327</v>
      </c>
      <c r="C1379" s="81">
        <v>7774.24</v>
      </c>
      <c r="D1379" s="48"/>
      <c r="E1379" s="49"/>
      <c r="F1379" s="46">
        <f t="shared" si="75"/>
        <v>7774.24</v>
      </c>
      <c r="G1379" s="46">
        <v>880</v>
      </c>
      <c r="H1379" s="46">
        <v>7.4999999999999997E-2</v>
      </c>
      <c r="I1379" s="93">
        <f t="shared" si="76"/>
        <v>8.4895758299203521E-3</v>
      </c>
    </row>
    <row r="1380" spans="1:9" x14ac:dyDescent="0.25">
      <c r="A1380" s="46">
        <f t="shared" si="77"/>
        <v>21</v>
      </c>
      <c r="B1380" s="46" t="s">
        <v>328</v>
      </c>
      <c r="C1380" s="81">
        <v>13720.72</v>
      </c>
      <c r="D1380" s="48">
        <v>29.7</v>
      </c>
      <c r="E1380" s="49"/>
      <c r="F1380" s="46">
        <f t="shared" si="75"/>
        <v>13750.42</v>
      </c>
      <c r="G1380" s="46">
        <v>1540</v>
      </c>
      <c r="H1380" s="46">
        <v>7.4999999999999997E-2</v>
      </c>
      <c r="I1380" s="93">
        <f t="shared" si="76"/>
        <v>8.3997434260189869E-3</v>
      </c>
    </row>
    <row r="1381" spans="1:9" x14ac:dyDescent="0.25">
      <c r="A1381" s="46">
        <f t="shared" si="77"/>
        <v>22</v>
      </c>
      <c r="B1381" s="46" t="s">
        <v>329</v>
      </c>
      <c r="C1381" s="81">
        <v>7628.53</v>
      </c>
      <c r="D1381" s="48"/>
      <c r="E1381" s="49"/>
      <c r="F1381" s="46">
        <f t="shared" si="75"/>
        <v>7628.53</v>
      </c>
      <c r="G1381" s="46">
        <v>880</v>
      </c>
      <c r="H1381" s="46">
        <v>7.4999999999999997E-2</v>
      </c>
      <c r="I1381" s="93">
        <f t="shared" si="76"/>
        <v>8.6517323783219056E-3</v>
      </c>
    </row>
    <row r="1382" spans="1:9" x14ac:dyDescent="0.25">
      <c r="A1382" s="46">
        <f t="shared" si="77"/>
        <v>23</v>
      </c>
      <c r="B1382" s="46" t="s">
        <v>330</v>
      </c>
      <c r="C1382" s="81">
        <v>7731.41</v>
      </c>
      <c r="D1382" s="48"/>
      <c r="E1382" s="49"/>
      <c r="F1382" s="46">
        <f t="shared" si="75"/>
        <v>7731.41</v>
      </c>
      <c r="G1382" s="46">
        <v>880</v>
      </c>
      <c r="H1382" s="46">
        <v>7.4999999999999997E-2</v>
      </c>
      <c r="I1382" s="93">
        <f t="shared" si="76"/>
        <v>8.536605871374045E-3</v>
      </c>
    </row>
    <row r="1383" spans="1:9" x14ac:dyDescent="0.25">
      <c r="A1383" s="46">
        <f t="shared" si="77"/>
        <v>24</v>
      </c>
      <c r="B1383" s="46" t="s">
        <v>331</v>
      </c>
      <c r="C1383" s="81">
        <v>7718.47</v>
      </c>
      <c r="D1383" s="48"/>
      <c r="E1383" s="49"/>
      <c r="F1383" s="46">
        <f t="shared" si="75"/>
        <v>7718.47</v>
      </c>
      <c r="G1383" s="46">
        <v>880</v>
      </c>
      <c r="H1383" s="46">
        <v>7.4999999999999997E-2</v>
      </c>
      <c r="I1383" s="93">
        <f t="shared" si="76"/>
        <v>8.550917474577216E-3</v>
      </c>
    </row>
    <row r="1384" spans="1:9" x14ac:dyDescent="0.25">
      <c r="A1384" s="46">
        <f t="shared" si="77"/>
        <v>25</v>
      </c>
      <c r="B1384" s="46" t="s">
        <v>332</v>
      </c>
      <c r="C1384" s="81">
        <v>7958</v>
      </c>
      <c r="D1384" s="48"/>
      <c r="E1384" s="49"/>
      <c r="F1384" s="46">
        <f t="shared" si="75"/>
        <v>7958</v>
      </c>
      <c r="G1384" s="46">
        <v>880</v>
      </c>
      <c r="H1384" s="46">
        <v>7.4999999999999997E-2</v>
      </c>
      <c r="I1384" s="93">
        <f t="shared" si="76"/>
        <v>8.2935410907263134E-3</v>
      </c>
    </row>
    <row r="1385" spans="1:9" x14ac:dyDescent="0.25">
      <c r="A1385" s="46">
        <f t="shared" si="77"/>
        <v>26</v>
      </c>
      <c r="B1385" s="46" t="s">
        <v>333</v>
      </c>
      <c r="C1385" s="81">
        <v>3973.2</v>
      </c>
      <c r="D1385" s="48"/>
      <c r="E1385" s="49"/>
      <c r="F1385" s="46">
        <f t="shared" si="75"/>
        <v>3973.2</v>
      </c>
      <c r="G1385" s="46">
        <v>440</v>
      </c>
      <c r="H1385" s="46">
        <v>7.4999999999999997E-2</v>
      </c>
      <c r="I1385" s="93">
        <f t="shared" si="76"/>
        <v>8.3056478405315621E-3</v>
      </c>
    </row>
    <row r="1386" spans="1:9" x14ac:dyDescent="0.25">
      <c r="A1386" s="46">
        <f t="shared" si="77"/>
        <v>27</v>
      </c>
      <c r="B1386" s="46" t="s">
        <v>334</v>
      </c>
      <c r="C1386" s="81">
        <v>4035</v>
      </c>
      <c r="D1386" s="48"/>
      <c r="E1386" s="49"/>
      <c r="F1386" s="46">
        <f t="shared" si="75"/>
        <v>4035</v>
      </c>
      <c r="G1386" s="46">
        <v>215</v>
      </c>
      <c r="H1386" s="46">
        <v>7.4999999999999997E-2</v>
      </c>
      <c r="I1386" s="93">
        <f t="shared" si="76"/>
        <v>3.9962825278810413E-3</v>
      </c>
    </row>
    <row r="1387" spans="1:9" x14ac:dyDescent="0.25">
      <c r="A1387" s="46">
        <f t="shared" si="77"/>
        <v>28</v>
      </c>
      <c r="B1387" s="46" t="s">
        <v>335</v>
      </c>
      <c r="C1387" s="81">
        <v>3981.6</v>
      </c>
      <c r="D1387" s="48"/>
      <c r="E1387" s="49"/>
      <c r="F1387" s="46">
        <f t="shared" si="75"/>
        <v>3981.6</v>
      </c>
      <c r="G1387" s="46">
        <v>215</v>
      </c>
      <c r="H1387" s="46">
        <v>7.4999999999999997E-2</v>
      </c>
      <c r="I1387" s="93">
        <f t="shared" si="76"/>
        <v>4.0498794454490658E-3</v>
      </c>
    </row>
    <row r="1388" spans="1:9" x14ac:dyDescent="0.25">
      <c r="A1388" s="46">
        <f t="shared" si="77"/>
        <v>29</v>
      </c>
      <c r="B1388" s="46" t="s">
        <v>336</v>
      </c>
      <c r="C1388" s="81">
        <v>3970.65</v>
      </c>
      <c r="D1388" s="48"/>
      <c r="E1388" s="49">
        <v>104.6</v>
      </c>
      <c r="F1388" s="46">
        <f t="shared" si="75"/>
        <v>4075.25</v>
      </c>
      <c r="G1388" s="46">
        <v>440</v>
      </c>
      <c r="H1388" s="46">
        <v>7.4999999999999997E-2</v>
      </c>
      <c r="I1388" s="93">
        <f t="shared" si="76"/>
        <v>8.0976627200785231E-3</v>
      </c>
    </row>
    <row r="1389" spans="1:9" x14ac:dyDescent="0.25">
      <c r="A1389" s="46">
        <f t="shared" si="77"/>
        <v>30</v>
      </c>
      <c r="B1389" s="46" t="s">
        <v>337</v>
      </c>
      <c r="C1389" s="81">
        <v>4030.55</v>
      </c>
      <c r="D1389" s="48"/>
      <c r="E1389" s="49"/>
      <c r="F1389" s="46">
        <f t="shared" si="75"/>
        <v>4030.55</v>
      </c>
      <c r="G1389" s="46">
        <v>440</v>
      </c>
      <c r="H1389" s="46">
        <v>7.4999999999999997E-2</v>
      </c>
      <c r="I1389" s="93">
        <f t="shared" si="76"/>
        <v>8.1874682115344061E-3</v>
      </c>
    </row>
    <row r="1390" spans="1:9" x14ac:dyDescent="0.25">
      <c r="A1390" s="46">
        <f t="shared" si="77"/>
        <v>31</v>
      </c>
      <c r="B1390" s="46" t="s">
        <v>338</v>
      </c>
      <c r="C1390" s="81">
        <v>4226.88</v>
      </c>
      <c r="D1390" s="48"/>
      <c r="E1390" s="49"/>
      <c r="F1390" s="46">
        <f t="shared" si="75"/>
        <v>4226.88</v>
      </c>
      <c r="G1390" s="46">
        <v>215</v>
      </c>
      <c r="H1390" s="46">
        <v>7.4999999999999997E-2</v>
      </c>
      <c r="I1390" s="93">
        <f t="shared" si="76"/>
        <v>3.8148705428117193E-3</v>
      </c>
    </row>
    <row r="1391" spans="1:9" x14ac:dyDescent="0.25">
      <c r="A1391" s="46">
        <f t="shared" si="77"/>
        <v>32</v>
      </c>
      <c r="B1391" s="46" t="s">
        <v>339</v>
      </c>
      <c r="C1391" s="81">
        <v>4140.3</v>
      </c>
      <c r="D1391" s="48"/>
      <c r="E1391" s="49">
        <v>50.1</v>
      </c>
      <c r="F1391" s="46">
        <f t="shared" si="75"/>
        <v>4190.4000000000005</v>
      </c>
      <c r="G1391" s="46">
        <v>215</v>
      </c>
      <c r="H1391" s="46">
        <v>7.4999999999999997E-2</v>
      </c>
      <c r="I1391" s="93">
        <f t="shared" si="76"/>
        <v>3.8480813287514312E-3</v>
      </c>
    </row>
    <row r="1392" spans="1:9" x14ac:dyDescent="0.25">
      <c r="A1392" s="46">
        <f t="shared" si="77"/>
        <v>33</v>
      </c>
      <c r="B1392" s="37" t="s">
        <v>1237</v>
      </c>
      <c r="C1392" s="81">
        <v>4059.4</v>
      </c>
      <c r="D1392" s="94"/>
      <c r="E1392" s="105"/>
      <c r="F1392" s="46">
        <f t="shared" si="75"/>
        <v>4059.4</v>
      </c>
      <c r="G1392" s="46">
        <v>215</v>
      </c>
      <c r="H1392" s="46">
        <v>7.4999999999999997E-2</v>
      </c>
      <c r="I1392" s="93">
        <f t="shared" si="76"/>
        <v>3.972261910627186E-3</v>
      </c>
    </row>
    <row r="1393" spans="1:9" x14ac:dyDescent="0.25">
      <c r="A1393" s="46">
        <f t="shared" si="77"/>
        <v>34</v>
      </c>
      <c r="B1393" s="38" t="s">
        <v>1238</v>
      </c>
      <c r="C1393" s="92">
        <v>4225.3</v>
      </c>
      <c r="D1393" s="94"/>
      <c r="E1393" s="105"/>
      <c r="F1393" s="46">
        <f t="shared" si="75"/>
        <v>4225.3</v>
      </c>
      <c r="G1393" s="46">
        <v>215</v>
      </c>
      <c r="H1393" s="46">
        <v>7.4999999999999997E-2</v>
      </c>
      <c r="I1393" s="93">
        <f t="shared" si="76"/>
        <v>3.8162970676638343E-3</v>
      </c>
    </row>
    <row r="1394" spans="1:9" x14ac:dyDescent="0.25">
      <c r="A1394" s="46">
        <f t="shared" si="77"/>
        <v>35</v>
      </c>
      <c r="B1394" s="38" t="s">
        <v>1239</v>
      </c>
      <c r="C1394" s="92">
        <v>3974.4</v>
      </c>
      <c r="D1394" s="94"/>
      <c r="E1394" s="105"/>
      <c r="F1394" s="46">
        <f t="shared" si="75"/>
        <v>3974.4</v>
      </c>
      <c r="G1394" s="46">
        <v>660</v>
      </c>
      <c r="H1394" s="46">
        <v>7.4999999999999997E-2</v>
      </c>
      <c r="I1394" s="93">
        <f>(G1394*H1394)/F1394</f>
        <v>1.2454710144927536E-2</v>
      </c>
    </row>
    <row r="1395" spans="1:9" x14ac:dyDescent="0.25">
      <c r="A1395" s="46">
        <f t="shared" si="77"/>
        <v>36</v>
      </c>
      <c r="B1395" s="38" t="s">
        <v>1240</v>
      </c>
      <c r="C1395" s="92">
        <v>3989.7</v>
      </c>
      <c r="D1395" s="94"/>
      <c r="E1395" s="105"/>
      <c r="F1395" s="46">
        <f t="shared" si="75"/>
        <v>3989.7</v>
      </c>
      <c r="G1395" s="46">
        <v>215</v>
      </c>
      <c r="H1395" s="46">
        <v>7.4999999999999997E-2</v>
      </c>
      <c r="I1395" s="93">
        <f t="shared" si="76"/>
        <v>4.0416572674637193E-3</v>
      </c>
    </row>
    <row r="1396" spans="1:9" x14ac:dyDescent="0.25">
      <c r="A1396" s="46">
        <f t="shared" si="77"/>
        <v>37</v>
      </c>
      <c r="B1396" s="38" t="s">
        <v>1453</v>
      </c>
      <c r="C1396" s="92">
        <v>5525.8</v>
      </c>
      <c r="D1396" s="94"/>
      <c r="E1396" s="105"/>
      <c r="F1396" s="46">
        <f t="shared" si="75"/>
        <v>5525.8</v>
      </c>
      <c r="G1396" s="46">
        <v>215</v>
      </c>
      <c r="H1396" s="46">
        <v>7.4999999999999997E-2</v>
      </c>
      <c r="I1396" s="93">
        <f>(G1396*H1396)/F1396</f>
        <v>2.9181295016106265E-3</v>
      </c>
    </row>
    <row r="1397" spans="1:9" ht="14" x14ac:dyDescent="0.3">
      <c r="A1397" s="46"/>
      <c r="B1397" s="46" t="s">
        <v>2074</v>
      </c>
      <c r="C1397" s="106">
        <f>SUM(C1360:C1396)</f>
        <v>200647.03999999995</v>
      </c>
      <c r="D1397" s="106">
        <f t="shared" ref="D1397:G1397" si="78">SUM(D1360:D1396)</f>
        <v>58.7</v>
      </c>
      <c r="E1397" s="106">
        <f t="shared" si="78"/>
        <v>238.64999999999998</v>
      </c>
      <c r="F1397" s="106">
        <f t="shared" si="78"/>
        <v>200944.38999999996</v>
      </c>
      <c r="G1397" s="106">
        <f t="shared" si="78"/>
        <v>20410</v>
      </c>
      <c r="H1397" s="46">
        <v>7.4999999999999997E-2</v>
      </c>
      <c r="I1397" s="93">
        <f>(G1397*H1397)/F1397</f>
        <v>7.6177792273772879E-3</v>
      </c>
    </row>
    <row r="1398" spans="1:9" x14ac:dyDescent="0.25">
      <c r="A1398" s="528" t="s">
        <v>1884</v>
      </c>
      <c r="B1398" s="528"/>
      <c r="C1398" s="528"/>
      <c r="D1398" s="528"/>
      <c r="E1398" s="528"/>
      <c r="F1398" s="528"/>
      <c r="G1398" s="528"/>
      <c r="H1398" s="528"/>
      <c r="I1398" s="528"/>
    </row>
    <row r="1399" spans="1:9" x14ac:dyDescent="0.25">
      <c r="A1399" s="46">
        <v>1</v>
      </c>
      <c r="B1399" s="46" t="s">
        <v>2431</v>
      </c>
      <c r="C1399" s="46">
        <v>22381.8</v>
      </c>
      <c r="D1399" s="46"/>
      <c r="E1399" s="49"/>
      <c r="F1399" s="46">
        <f>C1399+D1399+E1399</f>
        <v>22381.8</v>
      </c>
      <c r="G1399" s="108">
        <v>2082.6999999999998</v>
      </c>
      <c r="H1399" s="46">
        <v>7.4999999999999997E-2</v>
      </c>
      <c r="I1399" s="93">
        <f>(G1399*H1399)/F1399</f>
        <v>6.9789963273731333E-3</v>
      </c>
    </row>
    <row r="1400" spans="1:9" x14ac:dyDescent="0.25">
      <c r="A1400" s="46">
        <f>A1399+1</f>
        <v>2</v>
      </c>
      <c r="B1400" s="46" t="s">
        <v>2432</v>
      </c>
      <c r="C1400" s="46">
        <v>2034</v>
      </c>
      <c r="D1400" s="48">
        <v>106.1</v>
      </c>
      <c r="E1400" s="49"/>
      <c r="F1400" s="46">
        <f>C1400+D1400+E1400</f>
        <v>2140.1</v>
      </c>
      <c r="G1400" s="108">
        <v>189.3</v>
      </c>
      <c r="H1400" s="46">
        <v>7.4999999999999997E-2</v>
      </c>
      <c r="I1400" s="93">
        <f>(G1400*H1400)/F1400</f>
        <v>6.6340357927199669E-3</v>
      </c>
    </row>
    <row r="1401" spans="1:9" x14ac:dyDescent="0.25">
      <c r="A1401" s="46">
        <f>A1400+1</f>
        <v>3</v>
      </c>
      <c r="B1401" s="46" t="str">
        <f>[1]Лист1!$B$7</f>
        <v>В.Великого,93а</v>
      </c>
      <c r="C1401" s="46">
        <v>12358.7</v>
      </c>
      <c r="D1401" s="48"/>
      <c r="E1401" s="49"/>
      <c r="F1401" s="46">
        <f t="shared" ref="F1401:F1461" si="79">C1401+D1401+E1401</f>
        <v>12358.7</v>
      </c>
      <c r="G1401" s="108">
        <v>1557</v>
      </c>
      <c r="H1401" s="46">
        <v>7.4999999999999997E-2</v>
      </c>
      <c r="I1401" s="93">
        <f t="shared" ref="I1401:I1460" si="80">(G1401*H1401)/F1401</f>
        <v>9.4488093407882699E-3</v>
      </c>
    </row>
    <row r="1402" spans="1:9" x14ac:dyDescent="0.25">
      <c r="A1402" s="46">
        <f>A1401+1</f>
        <v>4</v>
      </c>
      <c r="B1402" s="46" t="str">
        <f>[1]Лист1!$B$8</f>
        <v>В.Великого,103</v>
      </c>
      <c r="C1402" s="46">
        <v>1958.1</v>
      </c>
      <c r="D1402" s="48"/>
      <c r="E1402" s="49"/>
      <c r="F1402" s="46">
        <f t="shared" si="79"/>
        <v>1958.1</v>
      </c>
      <c r="G1402" s="108">
        <v>186</v>
      </c>
      <c r="H1402" s="46">
        <v>7.4999999999999997E-2</v>
      </c>
      <c r="I1402" s="93">
        <f t="shared" si="80"/>
        <v>7.1242531024973185E-3</v>
      </c>
    </row>
    <row r="1403" spans="1:9" x14ac:dyDescent="0.25">
      <c r="A1403" s="46">
        <f>A1402+1</f>
        <v>5</v>
      </c>
      <c r="B1403" s="46" t="str">
        <f>[1]Лист1!$B$9</f>
        <v>В.Великого,105</v>
      </c>
      <c r="C1403" s="46">
        <v>2016.3</v>
      </c>
      <c r="D1403" s="48"/>
      <c r="E1403" s="49"/>
      <c r="F1403" s="46">
        <f t="shared" si="79"/>
        <v>2016.3</v>
      </c>
      <c r="G1403" s="108">
        <v>186</v>
      </c>
      <c r="H1403" s="46">
        <v>7.4999999999999997E-2</v>
      </c>
      <c r="I1403" s="93">
        <f t="shared" si="80"/>
        <v>6.9186133015920245E-3</v>
      </c>
    </row>
    <row r="1404" spans="1:9" x14ac:dyDescent="0.25">
      <c r="A1404" s="46">
        <f t="shared" ref="A1404:A1462" si="81">A1403+1</f>
        <v>6</v>
      </c>
      <c r="B1404" s="46" t="str">
        <f>[1]Лист1!$B$10</f>
        <v>В.Великого,109</v>
      </c>
      <c r="C1404" s="46">
        <v>2040.5</v>
      </c>
      <c r="D1404" s="48">
        <v>153.19999999999999</v>
      </c>
      <c r="E1404" s="49"/>
      <c r="F1404" s="46">
        <f t="shared" si="79"/>
        <v>2193.6999999999998</v>
      </c>
      <c r="G1404" s="108">
        <v>186</v>
      </c>
      <c r="H1404" s="46">
        <v>7.4999999999999997E-2</v>
      </c>
      <c r="I1404" s="93">
        <f t="shared" si="80"/>
        <v>6.3591192961662945E-3</v>
      </c>
    </row>
    <row r="1405" spans="1:9" x14ac:dyDescent="0.25">
      <c r="A1405" s="46">
        <f t="shared" si="81"/>
        <v>7</v>
      </c>
      <c r="B1405" s="46" t="str">
        <f>[1]Лист1!$B$11</f>
        <v>В.Великого,111</v>
      </c>
      <c r="C1405" s="46">
        <v>8086.8</v>
      </c>
      <c r="D1405" s="48">
        <v>73.7</v>
      </c>
      <c r="E1405" s="49"/>
      <c r="F1405" s="46">
        <f t="shared" si="79"/>
        <v>8160.5</v>
      </c>
      <c r="G1405" s="108">
        <v>717</v>
      </c>
      <c r="H1405" s="46">
        <v>7.4999999999999997E-2</v>
      </c>
      <c r="I1405" s="93">
        <f t="shared" si="80"/>
        <v>6.5896697506280253E-3</v>
      </c>
    </row>
    <row r="1406" spans="1:9" x14ac:dyDescent="0.25">
      <c r="A1406" s="46">
        <f t="shared" si="81"/>
        <v>8</v>
      </c>
      <c r="B1406" s="46" t="str">
        <f>[1]Лист1!$B$12</f>
        <v>В.Великого,113</v>
      </c>
      <c r="C1406" s="46">
        <v>4049.6</v>
      </c>
      <c r="D1406" s="48"/>
      <c r="E1406" s="49"/>
      <c r="F1406" s="46">
        <f t="shared" si="79"/>
        <v>4049.6</v>
      </c>
      <c r="G1406" s="108">
        <v>492</v>
      </c>
      <c r="H1406" s="46">
        <v>7.4999999999999997E-2</v>
      </c>
      <c r="I1406" s="93">
        <f t="shared" si="80"/>
        <v>9.1120110628210189E-3</v>
      </c>
    </row>
    <row r="1407" spans="1:9" x14ac:dyDescent="0.25">
      <c r="A1407" s="46">
        <f t="shared" si="81"/>
        <v>9</v>
      </c>
      <c r="B1407" s="46" t="str">
        <f>[1]Лист1!$B$13</f>
        <v>В.Великого,117</v>
      </c>
      <c r="C1407" s="46">
        <v>4091.8</v>
      </c>
      <c r="D1407" s="48"/>
      <c r="E1407" s="49"/>
      <c r="F1407" s="46">
        <f t="shared" si="79"/>
        <v>4091.8</v>
      </c>
      <c r="G1407" s="108">
        <v>492</v>
      </c>
      <c r="H1407" s="46">
        <v>7.4999999999999997E-2</v>
      </c>
      <c r="I1407" s="93">
        <f t="shared" si="80"/>
        <v>9.0180360721442872E-3</v>
      </c>
    </row>
    <row r="1408" spans="1:9" x14ac:dyDescent="0.25">
      <c r="A1408" s="46">
        <f t="shared" si="81"/>
        <v>10</v>
      </c>
      <c r="B1408" s="46" t="str">
        <f>[1]Лист1!$B$14</f>
        <v>В.Великого,121</v>
      </c>
      <c r="C1408" s="46">
        <v>4035.2</v>
      </c>
      <c r="D1408" s="48"/>
      <c r="E1408" s="49"/>
      <c r="F1408" s="46">
        <f t="shared" si="79"/>
        <v>4035.2</v>
      </c>
      <c r="G1408" s="108">
        <v>492</v>
      </c>
      <c r="H1408" s="46">
        <v>7.4999999999999997E-2</v>
      </c>
      <c r="I1408" s="93">
        <f t="shared" si="80"/>
        <v>9.1445281522601115E-3</v>
      </c>
    </row>
    <row r="1409" spans="1:9" x14ac:dyDescent="0.25">
      <c r="A1409" s="46">
        <f t="shared" si="81"/>
        <v>11</v>
      </c>
      <c r="B1409" s="46" t="str">
        <f>[1]Лист1!$B$17</f>
        <v>Кульпарківська,121</v>
      </c>
      <c r="C1409" s="46">
        <v>7649.6</v>
      </c>
      <c r="D1409" s="48"/>
      <c r="E1409" s="49"/>
      <c r="F1409" s="46">
        <f t="shared" si="79"/>
        <v>7649.6</v>
      </c>
      <c r="G1409" s="108">
        <v>748</v>
      </c>
      <c r="H1409" s="46">
        <v>7.4999999999999997E-2</v>
      </c>
      <c r="I1409" s="93">
        <f t="shared" si="80"/>
        <v>7.3337167956494453E-3</v>
      </c>
    </row>
    <row r="1410" spans="1:9" x14ac:dyDescent="0.25">
      <c r="A1410" s="46">
        <f t="shared" si="81"/>
        <v>12</v>
      </c>
      <c r="B1410" s="46" t="str">
        <f>[1]Лист1!$B$18</f>
        <v>Кульпарківська,123</v>
      </c>
      <c r="C1410" s="46">
        <v>5959.3</v>
      </c>
      <c r="D1410" s="48"/>
      <c r="E1410" s="49"/>
      <c r="F1410" s="46">
        <f t="shared" si="79"/>
        <v>5959.3</v>
      </c>
      <c r="G1410" s="108">
        <v>726</v>
      </c>
      <c r="H1410" s="46">
        <v>7.4999999999999997E-2</v>
      </c>
      <c r="I1410" s="93">
        <f t="shared" si="80"/>
        <v>9.136979175406507E-3</v>
      </c>
    </row>
    <row r="1411" spans="1:9" x14ac:dyDescent="0.25">
      <c r="A1411" s="46">
        <f t="shared" si="81"/>
        <v>13</v>
      </c>
      <c r="B1411" s="46" t="str">
        <f>[1]Лист1!$B$19</f>
        <v>Кульпарківська,125</v>
      </c>
      <c r="C1411" s="46">
        <v>4182.7</v>
      </c>
      <c r="D1411" s="48">
        <v>439.8</v>
      </c>
      <c r="E1411" s="49"/>
      <c r="F1411" s="46">
        <f t="shared" si="79"/>
        <v>4622.5</v>
      </c>
      <c r="G1411" s="108">
        <v>707</v>
      </c>
      <c r="H1411" s="46">
        <v>7.4999999999999997E-2</v>
      </c>
      <c r="I1411" s="93">
        <f t="shared" si="80"/>
        <v>1.14710654407788E-2</v>
      </c>
    </row>
    <row r="1412" spans="1:9" x14ac:dyDescent="0.25">
      <c r="A1412" s="46">
        <f t="shared" si="81"/>
        <v>14</v>
      </c>
      <c r="B1412" s="46" t="str">
        <f>[1]Лист1!$B$20</f>
        <v>Кульпарківська,129</v>
      </c>
      <c r="C1412" s="46">
        <v>4158.5</v>
      </c>
      <c r="D1412" s="48">
        <v>82.1</v>
      </c>
      <c r="E1412" s="49"/>
      <c r="F1412" s="46">
        <f t="shared" si="79"/>
        <v>4240.6000000000004</v>
      </c>
      <c r="G1412" s="108">
        <v>447</v>
      </c>
      <c r="H1412" s="46">
        <v>7.4999999999999997E-2</v>
      </c>
      <c r="I1412" s="93">
        <f t="shared" si="80"/>
        <v>7.9057208885535048E-3</v>
      </c>
    </row>
    <row r="1413" spans="1:9" x14ac:dyDescent="0.25">
      <c r="A1413" s="46">
        <f t="shared" si="81"/>
        <v>15</v>
      </c>
      <c r="B1413" s="46" t="str">
        <f>[1]Лист1!$B$21</f>
        <v>Кульпарківська,133</v>
      </c>
      <c r="C1413" s="46">
        <v>7806.9</v>
      </c>
      <c r="D1413" s="48"/>
      <c r="E1413" s="49"/>
      <c r="F1413" s="46">
        <f t="shared" si="79"/>
        <v>7806.9</v>
      </c>
      <c r="G1413" s="108">
        <v>599</v>
      </c>
      <c r="H1413" s="46">
        <v>7.4999999999999997E-2</v>
      </c>
      <c r="I1413" s="93">
        <f t="shared" si="80"/>
        <v>5.7545248434077547E-3</v>
      </c>
    </row>
    <row r="1414" spans="1:9" x14ac:dyDescent="0.25">
      <c r="A1414" s="46">
        <f t="shared" si="81"/>
        <v>16</v>
      </c>
      <c r="B1414" s="46" t="str">
        <f>[1]Лист1!$B$22</f>
        <v>Кульпарківська,133а</v>
      </c>
      <c r="C1414" s="46">
        <v>4253.3999999999996</v>
      </c>
      <c r="D1414" s="48"/>
      <c r="E1414" s="49"/>
      <c r="F1414" s="46">
        <f t="shared" si="79"/>
        <v>4253.3999999999996</v>
      </c>
      <c r="G1414" s="108">
        <v>481</v>
      </c>
      <c r="H1414" s="46">
        <v>7.4999999999999997E-2</v>
      </c>
      <c r="I1414" s="93">
        <f t="shared" si="80"/>
        <v>8.4814501340104379E-3</v>
      </c>
    </row>
    <row r="1415" spans="1:9" x14ac:dyDescent="0.25">
      <c r="A1415" s="46">
        <f t="shared" si="81"/>
        <v>17</v>
      </c>
      <c r="B1415" s="46" t="str">
        <f>[1]Лист1!$B$23</f>
        <v>Кульпарківська,135</v>
      </c>
      <c r="C1415" s="46">
        <v>7737.08</v>
      </c>
      <c r="D1415" s="48"/>
      <c r="E1415" s="49"/>
      <c r="F1415" s="46">
        <f t="shared" si="79"/>
        <v>7737.08</v>
      </c>
      <c r="G1415" s="108">
        <v>598</v>
      </c>
      <c r="H1415" s="46">
        <v>7.4999999999999997E-2</v>
      </c>
      <c r="I1415" s="93">
        <f t="shared" si="80"/>
        <v>5.7967605349821903E-3</v>
      </c>
    </row>
    <row r="1416" spans="1:9" x14ac:dyDescent="0.25">
      <c r="A1416" s="46">
        <f t="shared" si="81"/>
        <v>18</v>
      </c>
      <c r="B1416" s="46" t="str">
        <f>[1]Лист1!$B$24</f>
        <v>Наукова,44</v>
      </c>
      <c r="C1416" s="46">
        <v>8046.52</v>
      </c>
      <c r="D1416" s="48"/>
      <c r="E1416" s="49"/>
      <c r="F1416" s="46">
        <f t="shared" si="79"/>
        <v>8046.52</v>
      </c>
      <c r="G1416" s="108">
        <v>1366</v>
      </c>
      <c r="H1416" s="46">
        <v>7.4999999999999997E-2</v>
      </c>
      <c r="I1416" s="93">
        <f t="shared" si="80"/>
        <v>1.273221218613761E-2</v>
      </c>
    </row>
    <row r="1417" spans="1:9" x14ac:dyDescent="0.25">
      <c r="A1417" s="46">
        <f t="shared" si="81"/>
        <v>19</v>
      </c>
      <c r="B1417" s="46" t="str">
        <f>[1]Лист1!$B$25</f>
        <v>Наукова,46</v>
      </c>
      <c r="C1417" s="46">
        <v>8105.15</v>
      </c>
      <c r="D1417" s="48"/>
      <c r="E1417" s="49"/>
      <c r="F1417" s="46">
        <f t="shared" si="79"/>
        <v>8105.15</v>
      </c>
      <c r="G1417" s="108">
        <v>1362</v>
      </c>
      <c r="H1417" s="46">
        <v>7.4999999999999997E-2</v>
      </c>
      <c r="I1417" s="93">
        <f t="shared" si="80"/>
        <v>1.2603098030264707E-2</v>
      </c>
    </row>
    <row r="1418" spans="1:9" x14ac:dyDescent="0.25">
      <c r="A1418" s="46">
        <f t="shared" si="81"/>
        <v>20</v>
      </c>
      <c r="B1418" s="46" t="str">
        <f>[1]Лист1!$B$26</f>
        <v>Наукова,48</v>
      </c>
      <c r="C1418" s="46">
        <v>4156.1000000000004</v>
      </c>
      <c r="D1418" s="48"/>
      <c r="E1418" s="49"/>
      <c r="F1418" s="46">
        <f t="shared" si="79"/>
        <v>4156.1000000000004</v>
      </c>
      <c r="G1418" s="108">
        <v>662</v>
      </c>
      <c r="H1418" s="46">
        <v>7.4999999999999997E-2</v>
      </c>
      <c r="I1418" s="93">
        <f t="shared" si="80"/>
        <v>1.1946295806164431E-2</v>
      </c>
    </row>
    <row r="1419" spans="1:9" x14ac:dyDescent="0.25">
      <c r="A1419" s="46">
        <f t="shared" si="81"/>
        <v>21</v>
      </c>
      <c r="B1419" s="46" t="str">
        <f>[1]Лист1!$B$27</f>
        <v>Наукова,50</v>
      </c>
      <c r="C1419" s="46">
        <v>4088.3</v>
      </c>
      <c r="D1419" s="48"/>
      <c r="E1419" s="49"/>
      <c r="F1419" s="46">
        <f t="shared" si="79"/>
        <v>4088.3</v>
      </c>
      <c r="G1419" s="108">
        <v>680</v>
      </c>
      <c r="H1419" s="46">
        <v>7.4999999999999997E-2</v>
      </c>
      <c r="I1419" s="93">
        <f t="shared" si="80"/>
        <v>1.247462270381332E-2</v>
      </c>
    </row>
    <row r="1420" spans="1:9" x14ac:dyDescent="0.25">
      <c r="A1420" s="46">
        <f t="shared" si="81"/>
        <v>22</v>
      </c>
      <c r="B1420" s="46" t="str">
        <f>[1]Лист1!$B$28</f>
        <v>Наукова,52</v>
      </c>
      <c r="C1420" s="46">
        <v>4075.2</v>
      </c>
      <c r="D1420" s="48"/>
      <c r="E1420" s="49"/>
      <c r="F1420" s="46">
        <f t="shared" si="79"/>
        <v>4075.2</v>
      </c>
      <c r="G1420" s="108">
        <v>673</v>
      </c>
      <c r="H1420" s="46">
        <v>7.4999999999999997E-2</v>
      </c>
      <c r="I1420" s="93">
        <f t="shared" si="80"/>
        <v>1.2385895170789165E-2</v>
      </c>
    </row>
    <row r="1421" spans="1:9" x14ac:dyDescent="0.25">
      <c r="A1421" s="46">
        <f t="shared" si="81"/>
        <v>23</v>
      </c>
      <c r="B1421" s="46" t="str">
        <f>[1]Лист1!$B$29</f>
        <v>Наукова,62</v>
      </c>
      <c r="C1421" s="46">
        <v>12235.2</v>
      </c>
      <c r="D1421" s="48"/>
      <c r="E1421" s="49">
        <v>13</v>
      </c>
      <c r="F1421" s="46">
        <f t="shared" si="79"/>
        <v>12248.2</v>
      </c>
      <c r="G1421" s="108">
        <v>1595</v>
      </c>
      <c r="H1421" s="46">
        <v>7.4999999999999997E-2</v>
      </c>
      <c r="I1421" s="93">
        <f t="shared" si="80"/>
        <v>9.7667412354468398E-3</v>
      </c>
    </row>
    <row r="1422" spans="1:9" x14ac:dyDescent="0.25">
      <c r="A1422" s="46">
        <f t="shared" si="81"/>
        <v>24</v>
      </c>
      <c r="B1422" s="46" t="str">
        <f>[1]Лист1!$B$30</f>
        <v>Наукова,64</v>
      </c>
      <c r="C1422" s="46">
        <v>8230.2999999999993</v>
      </c>
      <c r="D1422" s="48">
        <v>160.6</v>
      </c>
      <c r="E1422" s="49"/>
      <c r="F1422" s="46">
        <f t="shared" si="79"/>
        <v>8390.9</v>
      </c>
      <c r="G1422" s="108">
        <v>1142</v>
      </c>
      <c r="H1422" s="46">
        <v>7.4999999999999997E-2</v>
      </c>
      <c r="I1422" s="93">
        <f t="shared" si="80"/>
        <v>1.0207486682000739E-2</v>
      </c>
    </row>
    <row r="1423" spans="1:9" x14ac:dyDescent="0.25">
      <c r="A1423" s="46">
        <f t="shared" si="81"/>
        <v>25</v>
      </c>
      <c r="B1423" s="46" t="str">
        <f>[1]Лист1!$B$31</f>
        <v>Наукова,74</v>
      </c>
      <c r="C1423" s="46">
        <v>6165.7</v>
      </c>
      <c r="D1423" s="48"/>
      <c r="E1423" s="49"/>
      <c r="F1423" s="46">
        <f t="shared" si="79"/>
        <v>6165.7</v>
      </c>
      <c r="G1423" s="108">
        <v>576</v>
      </c>
      <c r="H1423" s="46">
        <v>7.4999999999999997E-2</v>
      </c>
      <c r="I1423" s="93">
        <f t="shared" si="80"/>
        <v>7.006503722205102E-3</v>
      </c>
    </row>
    <row r="1424" spans="1:9" x14ac:dyDescent="0.25">
      <c r="A1424" s="46">
        <f t="shared" si="81"/>
        <v>26</v>
      </c>
      <c r="B1424" s="46" t="str">
        <f>[1]Лист1!$B$32</f>
        <v>Наукова,86</v>
      </c>
      <c r="C1424" s="46">
        <v>4053.1</v>
      </c>
      <c r="D1424" s="48"/>
      <c r="E1424" s="49"/>
      <c r="F1424" s="46">
        <f t="shared" si="79"/>
        <v>4053.1</v>
      </c>
      <c r="G1424" s="108">
        <v>702</v>
      </c>
      <c r="H1424" s="46">
        <v>7.4999999999999997E-2</v>
      </c>
      <c r="I1424" s="93">
        <f t="shared" si="80"/>
        <v>1.2990056993412449E-2</v>
      </c>
    </row>
    <row r="1425" spans="1:9" x14ac:dyDescent="0.25">
      <c r="A1425" s="46">
        <f t="shared" si="81"/>
        <v>27</v>
      </c>
      <c r="B1425" s="46" t="str">
        <f>[1]Лист1!$B$33</f>
        <v>Наукова,94</v>
      </c>
      <c r="C1425" s="46">
        <v>12192.44</v>
      </c>
      <c r="D1425" s="48"/>
      <c r="E1425" s="49"/>
      <c r="F1425" s="46">
        <f t="shared" si="79"/>
        <v>12192.44</v>
      </c>
      <c r="G1425" s="108">
        <v>1136</v>
      </c>
      <c r="H1425" s="46">
        <v>7.4999999999999997E-2</v>
      </c>
      <c r="I1425" s="93">
        <f t="shared" si="80"/>
        <v>6.9879367870582096E-3</v>
      </c>
    </row>
    <row r="1426" spans="1:9" x14ac:dyDescent="0.25">
      <c r="A1426" s="46">
        <f t="shared" si="81"/>
        <v>28</v>
      </c>
      <c r="B1426" s="46" t="str">
        <f>[1]Лист1!$B$34</f>
        <v>Наукова,112</v>
      </c>
      <c r="C1426" s="46">
        <v>8096.5</v>
      </c>
      <c r="D1426" s="48"/>
      <c r="E1426" s="49">
        <v>112.7</v>
      </c>
      <c r="F1426" s="46">
        <f t="shared" si="79"/>
        <v>8209.2000000000007</v>
      </c>
      <c r="G1426" s="108">
        <v>467</v>
      </c>
      <c r="H1426" s="46">
        <v>7.4999999999999997E-2</v>
      </c>
      <c r="I1426" s="93">
        <f t="shared" si="80"/>
        <v>4.2665545972810984E-3</v>
      </c>
    </row>
    <row r="1427" spans="1:9" x14ac:dyDescent="0.25">
      <c r="A1427" s="46">
        <f t="shared" si="81"/>
        <v>29</v>
      </c>
      <c r="B1427" s="46" t="str">
        <f>[1]Лист1!$B$35</f>
        <v>Наукова,114</v>
      </c>
      <c r="C1427" s="46">
        <v>3682.5</v>
      </c>
      <c r="D1427" s="48"/>
      <c r="E1427" s="49"/>
      <c r="F1427" s="46">
        <f t="shared" si="79"/>
        <v>3682.5</v>
      </c>
      <c r="G1427" s="108">
        <v>231</v>
      </c>
      <c r="H1427" s="46">
        <v>7.4999999999999997E-2</v>
      </c>
      <c r="I1427" s="93">
        <f t="shared" si="80"/>
        <v>4.7046843177189403E-3</v>
      </c>
    </row>
    <row r="1428" spans="1:9" s="264" customFormat="1" x14ac:dyDescent="0.25">
      <c r="A1428" s="263">
        <f t="shared" si="81"/>
        <v>30</v>
      </c>
      <c r="B1428" s="263" t="str">
        <f>[3]Лист1!$B$36</f>
        <v>Наукова,116</v>
      </c>
      <c r="C1428" s="263">
        <v>8191.3</v>
      </c>
      <c r="D1428" s="268"/>
      <c r="E1428" s="270"/>
      <c r="F1428" s="263">
        <v>8191.3</v>
      </c>
      <c r="G1428" s="271">
        <v>348.7</v>
      </c>
      <c r="H1428" s="263">
        <v>7.4999999999999997E-2</v>
      </c>
      <c r="I1428" s="272">
        <f t="shared" si="80"/>
        <v>3.1927166628007765E-3</v>
      </c>
    </row>
    <row r="1429" spans="1:9" x14ac:dyDescent="0.25">
      <c r="A1429" s="46">
        <f t="shared" si="81"/>
        <v>31</v>
      </c>
      <c r="B1429" s="46" t="str">
        <f>[1]Лист1!$B$37</f>
        <v>Симоненка,3</v>
      </c>
      <c r="C1429" s="46">
        <v>4054.7</v>
      </c>
      <c r="D1429" s="48"/>
      <c r="E1429" s="49">
        <v>125</v>
      </c>
      <c r="F1429" s="46">
        <f t="shared" si="79"/>
        <v>4179.7</v>
      </c>
      <c r="G1429" s="108">
        <v>304</v>
      </c>
      <c r="H1429" s="46">
        <v>7.4999999999999997E-2</v>
      </c>
      <c r="I1429" s="93">
        <f t="shared" si="80"/>
        <v>5.4549369571978857E-3</v>
      </c>
    </row>
    <row r="1430" spans="1:9" x14ac:dyDescent="0.25">
      <c r="A1430" s="46">
        <f t="shared" si="81"/>
        <v>32</v>
      </c>
      <c r="B1430" s="46" t="str">
        <f>[1]Лист1!$B$38</f>
        <v>Симоненка,7</v>
      </c>
      <c r="C1430" s="46">
        <v>3967.5</v>
      </c>
      <c r="D1430" s="48"/>
      <c r="E1430" s="49">
        <v>74.5</v>
      </c>
      <c r="F1430" s="46">
        <f t="shared" si="79"/>
        <v>4042</v>
      </c>
      <c r="G1430" s="108">
        <v>333</v>
      </c>
      <c r="H1430" s="46">
        <v>7.4999999999999997E-2</v>
      </c>
      <c r="I1430" s="93">
        <f t="shared" si="80"/>
        <v>6.1788718456209793E-3</v>
      </c>
    </row>
    <row r="1431" spans="1:9" x14ac:dyDescent="0.25">
      <c r="A1431" s="46">
        <f t="shared" si="81"/>
        <v>33</v>
      </c>
      <c r="B1431" s="46" t="str">
        <f>[1]Лист1!$B$39</f>
        <v>Симоненка,12</v>
      </c>
      <c r="C1431" s="46">
        <v>7733.7</v>
      </c>
      <c r="D1431" s="48"/>
      <c r="E1431" s="49"/>
      <c r="F1431" s="46">
        <f t="shared" si="79"/>
        <v>7733.7</v>
      </c>
      <c r="G1431" s="108">
        <v>458</v>
      </c>
      <c r="H1431" s="46">
        <v>7.4999999999999997E-2</v>
      </c>
      <c r="I1431" s="93">
        <f t="shared" si="80"/>
        <v>4.4415997517359097E-3</v>
      </c>
    </row>
    <row r="1432" spans="1:9" x14ac:dyDescent="0.25">
      <c r="A1432" s="46">
        <f t="shared" si="81"/>
        <v>34</v>
      </c>
      <c r="B1432" s="46" t="str">
        <f>[1]Лист1!$B$41</f>
        <v>Симоненка,18</v>
      </c>
      <c r="C1432" s="46">
        <v>5374.3</v>
      </c>
      <c r="D1432" s="48"/>
      <c r="E1432" s="49"/>
      <c r="F1432" s="46">
        <f t="shared" si="79"/>
        <v>5374.3</v>
      </c>
      <c r="G1432" s="108">
        <v>451</v>
      </c>
      <c r="H1432" s="46">
        <v>7.4999999999999997E-2</v>
      </c>
      <c r="I1432" s="93">
        <f t="shared" si="80"/>
        <v>6.2938429190778321E-3</v>
      </c>
    </row>
    <row r="1433" spans="1:9" x14ac:dyDescent="0.25">
      <c r="A1433" s="46">
        <f t="shared" si="81"/>
        <v>35</v>
      </c>
      <c r="B1433" s="46" t="str">
        <f>[1]Лист1!$B$42</f>
        <v>Симоненка,20</v>
      </c>
      <c r="C1433" s="46">
        <v>8191.7</v>
      </c>
      <c r="D1433" s="48"/>
      <c r="E1433" s="49"/>
      <c r="F1433" s="46">
        <f t="shared" si="79"/>
        <v>8191.7</v>
      </c>
      <c r="G1433" s="108">
        <v>795</v>
      </c>
      <c r="H1433" s="46">
        <v>7.4999999999999997E-2</v>
      </c>
      <c r="I1433" s="93">
        <f t="shared" si="80"/>
        <v>7.2787089370948644E-3</v>
      </c>
    </row>
    <row r="1434" spans="1:9" x14ac:dyDescent="0.25">
      <c r="A1434" s="46">
        <f t="shared" si="81"/>
        <v>36</v>
      </c>
      <c r="B1434" s="46" t="str">
        <f>[1]Лист1!$B$43</f>
        <v>Симоненка,22</v>
      </c>
      <c r="C1434" s="46">
        <v>4123.8999999999996</v>
      </c>
      <c r="D1434" s="48"/>
      <c r="E1434" s="49"/>
      <c r="F1434" s="46">
        <f t="shared" si="79"/>
        <v>4123.8999999999996</v>
      </c>
      <c r="G1434" s="108">
        <v>469</v>
      </c>
      <c r="H1434" s="46">
        <v>7.4999999999999997E-2</v>
      </c>
      <c r="I1434" s="93">
        <f t="shared" si="80"/>
        <v>8.5295472732122499E-3</v>
      </c>
    </row>
    <row r="1435" spans="1:9" x14ac:dyDescent="0.25">
      <c r="A1435" s="46">
        <f t="shared" si="81"/>
        <v>37</v>
      </c>
      <c r="B1435" s="46" t="s">
        <v>341</v>
      </c>
      <c r="C1435" s="46">
        <v>4398.3999999999996</v>
      </c>
      <c r="D1435" s="48"/>
      <c r="E1435" s="49"/>
      <c r="F1435" s="46">
        <f t="shared" si="79"/>
        <v>4398.3999999999996</v>
      </c>
      <c r="G1435" s="108">
        <v>566</v>
      </c>
      <c r="H1435" s="46">
        <v>7.4999999999999997E-2</v>
      </c>
      <c r="I1435" s="93">
        <f t="shared" si="80"/>
        <v>9.6512368133866867E-3</v>
      </c>
    </row>
    <row r="1436" spans="1:9" x14ac:dyDescent="0.25">
      <c r="A1436" s="46">
        <f t="shared" si="81"/>
        <v>38</v>
      </c>
      <c r="B1436" s="46" t="s">
        <v>342</v>
      </c>
      <c r="C1436" s="46">
        <v>4369.7</v>
      </c>
      <c r="D1436" s="48"/>
      <c r="E1436" s="49"/>
      <c r="F1436" s="46">
        <f t="shared" si="79"/>
        <v>4369.7</v>
      </c>
      <c r="G1436" s="108">
        <v>566</v>
      </c>
      <c r="H1436" s="46">
        <v>7.4999999999999997E-2</v>
      </c>
      <c r="I1436" s="93">
        <f t="shared" si="80"/>
        <v>9.7146257180126781E-3</v>
      </c>
    </row>
    <row r="1437" spans="1:9" x14ac:dyDescent="0.25">
      <c r="A1437" s="46">
        <f t="shared" si="81"/>
        <v>39</v>
      </c>
      <c r="B1437" s="46" t="s">
        <v>343</v>
      </c>
      <c r="C1437" s="46">
        <v>5769.7</v>
      </c>
      <c r="D1437" s="48"/>
      <c r="E1437" s="49"/>
      <c r="F1437" s="46">
        <f t="shared" si="79"/>
        <v>5769.7</v>
      </c>
      <c r="G1437" s="108">
        <v>727</v>
      </c>
      <c r="H1437" s="46">
        <v>7.4999999999999997E-2</v>
      </c>
      <c r="I1437" s="93">
        <f t="shared" si="80"/>
        <v>9.4502313811809981E-3</v>
      </c>
    </row>
    <row r="1438" spans="1:9" x14ac:dyDescent="0.25">
      <c r="A1438" s="46">
        <f t="shared" si="81"/>
        <v>40</v>
      </c>
      <c r="B1438" s="46" t="s">
        <v>344</v>
      </c>
      <c r="C1438" s="46">
        <v>4446.8999999999996</v>
      </c>
      <c r="D1438" s="48"/>
      <c r="E1438" s="49"/>
      <c r="F1438" s="46">
        <f t="shared" si="79"/>
        <v>4446.8999999999996</v>
      </c>
      <c r="G1438" s="108">
        <v>549</v>
      </c>
      <c r="H1438" s="46">
        <v>7.4999999999999997E-2</v>
      </c>
      <c r="I1438" s="93">
        <f t="shared" si="80"/>
        <v>9.2592592592592587E-3</v>
      </c>
    </row>
    <row r="1439" spans="1:9" x14ac:dyDescent="0.25">
      <c r="A1439" s="46">
        <f t="shared" si="81"/>
        <v>41</v>
      </c>
      <c r="B1439" s="46" t="s">
        <v>345</v>
      </c>
      <c r="C1439" s="46">
        <v>4422.5</v>
      </c>
      <c r="D1439" s="48"/>
      <c r="E1439" s="49"/>
      <c r="F1439" s="46">
        <f t="shared" si="79"/>
        <v>4422.5</v>
      </c>
      <c r="G1439" s="108">
        <v>549</v>
      </c>
      <c r="H1439" s="46">
        <v>7.4999999999999997E-2</v>
      </c>
      <c r="I1439" s="93">
        <f t="shared" si="80"/>
        <v>9.3103448275862061E-3</v>
      </c>
    </row>
    <row r="1440" spans="1:9" x14ac:dyDescent="0.25">
      <c r="A1440" s="46">
        <f t="shared" si="81"/>
        <v>42</v>
      </c>
      <c r="B1440" s="46" t="s">
        <v>346</v>
      </c>
      <c r="C1440" s="46">
        <v>3984.5</v>
      </c>
      <c r="D1440" s="48"/>
      <c r="E1440" s="49"/>
      <c r="F1440" s="46">
        <f t="shared" si="79"/>
        <v>3984.5</v>
      </c>
      <c r="G1440" s="108">
        <v>542</v>
      </c>
      <c r="H1440" s="46">
        <v>7.4999999999999997E-2</v>
      </c>
      <c r="I1440" s="93">
        <f t="shared" si="80"/>
        <v>1.0202032877399925E-2</v>
      </c>
    </row>
    <row r="1441" spans="1:9" x14ac:dyDescent="0.25">
      <c r="A1441" s="46">
        <f t="shared" si="81"/>
        <v>43</v>
      </c>
      <c r="B1441" s="46" t="s">
        <v>347</v>
      </c>
      <c r="C1441" s="46">
        <v>5874.6</v>
      </c>
      <c r="D1441" s="48"/>
      <c r="E1441" s="49"/>
      <c r="F1441" s="46">
        <f t="shared" si="79"/>
        <v>5874.6</v>
      </c>
      <c r="G1441" s="108">
        <v>627</v>
      </c>
      <c r="H1441" s="46">
        <v>7.4999999999999997E-2</v>
      </c>
      <c r="I1441" s="93">
        <f t="shared" si="80"/>
        <v>8.0048003268307615E-3</v>
      </c>
    </row>
    <row r="1442" spans="1:9" x14ac:dyDescent="0.25">
      <c r="A1442" s="46">
        <f t="shared" si="81"/>
        <v>44</v>
      </c>
      <c r="B1442" s="46" t="s">
        <v>348</v>
      </c>
      <c r="C1442" s="46">
        <v>5861.2</v>
      </c>
      <c r="D1442" s="48"/>
      <c r="E1442" s="49"/>
      <c r="F1442" s="46">
        <f t="shared" si="79"/>
        <v>5861.2</v>
      </c>
      <c r="G1442" s="108">
        <v>219</v>
      </c>
      <c r="H1442" s="46">
        <v>7.4999999999999997E-2</v>
      </c>
      <c r="I1442" s="93">
        <f t="shared" si="80"/>
        <v>2.8023271684979186E-3</v>
      </c>
    </row>
    <row r="1443" spans="1:9" x14ac:dyDescent="0.25">
      <c r="A1443" s="46">
        <f t="shared" si="81"/>
        <v>45</v>
      </c>
      <c r="B1443" s="46" t="s">
        <v>349</v>
      </c>
      <c r="C1443" s="46">
        <v>4068.9</v>
      </c>
      <c r="D1443" s="48"/>
      <c r="E1443" s="49"/>
      <c r="F1443" s="46">
        <f t="shared" si="79"/>
        <v>4068.9</v>
      </c>
      <c r="G1443" s="108">
        <v>532</v>
      </c>
      <c r="H1443" s="46">
        <v>7.4999999999999997E-2</v>
      </c>
      <c r="I1443" s="93">
        <f t="shared" si="80"/>
        <v>9.8060900980608996E-3</v>
      </c>
    </row>
    <row r="1444" spans="1:9" x14ac:dyDescent="0.25">
      <c r="A1444" s="46">
        <f t="shared" si="81"/>
        <v>46</v>
      </c>
      <c r="B1444" s="46" t="s">
        <v>350</v>
      </c>
      <c r="C1444" s="46">
        <v>4057</v>
      </c>
      <c r="D1444" s="48"/>
      <c r="E1444" s="49"/>
      <c r="F1444" s="46">
        <f t="shared" si="79"/>
        <v>4057</v>
      </c>
      <c r="G1444" s="108">
        <v>534</v>
      </c>
      <c r="H1444" s="46">
        <v>7.4999999999999997E-2</v>
      </c>
      <c r="I1444" s="93">
        <f t="shared" si="80"/>
        <v>9.871826472763124E-3</v>
      </c>
    </row>
    <row r="1445" spans="1:9" x14ac:dyDescent="0.25">
      <c r="A1445" s="46">
        <f t="shared" si="81"/>
        <v>47</v>
      </c>
      <c r="B1445" s="46" t="s">
        <v>351</v>
      </c>
      <c r="C1445" s="46">
        <v>5809.5</v>
      </c>
      <c r="D1445" s="48"/>
      <c r="E1445" s="49"/>
      <c r="F1445" s="46">
        <f t="shared" si="79"/>
        <v>5809.5</v>
      </c>
      <c r="G1445" s="108">
        <v>755</v>
      </c>
      <c r="H1445" s="46">
        <v>7.4999999999999997E-2</v>
      </c>
      <c r="I1445" s="93">
        <f t="shared" si="80"/>
        <v>9.7469661760908859E-3</v>
      </c>
    </row>
    <row r="1446" spans="1:9" x14ac:dyDescent="0.25">
      <c r="A1446" s="46">
        <f t="shared" si="81"/>
        <v>48</v>
      </c>
      <c r="B1446" s="46" t="s">
        <v>352</v>
      </c>
      <c r="C1446" s="46">
        <v>5835.6</v>
      </c>
      <c r="D1446" s="48"/>
      <c r="E1446" s="49"/>
      <c r="F1446" s="46">
        <f t="shared" si="79"/>
        <v>5835.6</v>
      </c>
      <c r="G1446" s="108">
        <v>666</v>
      </c>
      <c r="H1446" s="46">
        <v>7.4999999999999997E-2</v>
      </c>
      <c r="I1446" s="93">
        <f t="shared" si="80"/>
        <v>8.559531153608883E-3</v>
      </c>
    </row>
    <row r="1447" spans="1:9" x14ac:dyDescent="0.25">
      <c r="A1447" s="46">
        <f t="shared" si="81"/>
        <v>49</v>
      </c>
      <c r="B1447" s="46" t="s">
        <v>353</v>
      </c>
      <c r="C1447" s="46">
        <v>4048.9</v>
      </c>
      <c r="D1447" s="48"/>
      <c r="E1447" s="49"/>
      <c r="F1447" s="46">
        <f t="shared" si="79"/>
        <v>4048.9</v>
      </c>
      <c r="G1447" s="108">
        <v>502</v>
      </c>
      <c r="H1447" s="46">
        <v>7.4999999999999997E-2</v>
      </c>
      <c r="I1447" s="93">
        <f t="shared" si="80"/>
        <v>9.2988219022450535E-3</v>
      </c>
    </row>
    <row r="1448" spans="1:9" x14ac:dyDescent="0.25">
      <c r="A1448" s="46">
        <f t="shared" si="81"/>
        <v>50</v>
      </c>
      <c r="B1448" s="46" t="s">
        <v>1848</v>
      </c>
      <c r="C1448" s="46">
        <v>4427.8</v>
      </c>
      <c r="D1448" s="48"/>
      <c r="E1448" s="49"/>
      <c r="F1448" s="46">
        <f t="shared" si="79"/>
        <v>4427.8</v>
      </c>
      <c r="G1448" s="108">
        <v>1021</v>
      </c>
      <c r="H1448" s="46">
        <v>7.4999999999999997E-2</v>
      </c>
      <c r="I1448" s="93">
        <f t="shared" si="80"/>
        <v>1.7294141560142733E-2</v>
      </c>
    </row>
    <row r="1449" spans="1:9" x14ac:dyDescent="0.25">
      <c r="A1449" s="46">
        <f t="shared" si="81"/>
        <v>51</v>
      </c>
      <c r="B1449" s="46" t="s">
        <v>1849</v>
      </c>
      <c r="C1449" s="46">
        <v>4428.6000000000004</v>
      </c>
      <c r="D1449" s="48"/>
      <c r="E1449" s="49"/>
      <c r="F1449" s="46">
        <f t="shared" si="79"/>
        <v>4428.6000000000004</v>
      </c>
      <c r="G1449" s="108">
        <v>1015</v>
      </c>
      <c r="H1449" s="46">
        <v>7.4999999999999997E-2</v>
      </c>
      <c r="I1449" s="93">
        <f t="shared" si="80"/>
        <v>1.7189405229643677E-2</v>
      </c>
    </row>
    <row r="1450" spans="1:9" x14ac:dyDescent="0.25">
      <c r="A1450" s="46">
        <f t="shared" si="81"/>
        <v>52</v>
      </c>
      <c r="B1450" s="46" t="s">
        <v>1850</v>
      </c>
      <c r="C1450" s="46">
        <v>5782.4</v>
      </c>
      <c r="D1450" s="48"/>
      <c r="E1450" s="49"/>
      <c r="F1450" s="46">
        <f t="shared" si="79"/>
        <v>5782.4</v>
      </c>
      <c r="G1450" s="108">
        <v>1015</v>
      </c>
      <c r="H1450" s="46">
        <v>7.4999999999999997E-2</v>
      </c>
      <c r="I1450" s="93">
        <f t="shared" si="80"/>
        <v>1.3164948810182623E-2</v>
      </c>
    </row>
    <row r="1451" spans="1:9" x14ac:dyDescent="0.25">
      <c r="A1451" s="46">
        <f t="shared" si="81"/>
        <v>53</v>
      </c>
      <c r="B1451" s="46" t="s">
        <v>1851</v>
      </c>
      <c r="C1451" s="46">
        <v>5882.7</v>
      </c>
      <c r="D1451" s="48"/>
      <c r="E1451" s="49"/>
      <c r="F1451" s="46">
        <f t="shared" si="79"/>
        <v>5882.7</v>
      </c>
      <c r="G1451" s="108">
        <v>1099</v>
      </c>
      <c r="H1451" s="46">
        <v>7.4999999999999997E-2</v>
      </c>
      <c r="I1451" s="93">
        <f t="shared" si="80"/>
        <v>1.4011423326023764E-2</v>
      </c>
    </row>
    <row r="1452" spans="1:9" x14ac:dyDescent="0.25">
      <c r="A1452" s="46">
        <f t="shared" si="81"/>
        <v>54</v>
      </c>
      <c r="B1452" s="46" t="s">
        <v>1852</v>
      </c>
      <c r="C1452" s="46">
        <v>4404.7</v>
      </c>
      <c r="D1452" s="48"/>
      <c r="E1452" s="49"/>
      <c r="F1452" s="46">
        <f t="shared" si="79"/>
        <v>4404.7</v>
      </c>
      <c r="G1452" s="108">
        <v>1116</v>
      </c>
      <c r="H1452" s="46">
        <v>7.4999999999999997E-2</v>
      </c>
      <c r="I1452" s="93">
        <f t="shared" si="80"/>
        <v>1.9002429223329627E-2</v>
      </c>
    </row>
    <row r="1453" spans="1:9" x14ac:dyDescent="0.25">
      <c r="A1453" s="46">
        <f t="shared" si="81"/>
        <v>55</v>
      </c>
      <c r="B1453" s="46" t="s">
        <v>1853</v>
      </c>
      <c r="C1453" s="46">
        <v>4428.3999999999996</v>
      </c>
      <c r="D1453" s="48"/>
      <c r="E1453" s="49"/>
      <c r="F1453" s="46">
        <f t="shared" si="79"/>
        <v>4428.3999999999996</v>
      </c>
      <c r="G1453" s="108">
        <v>475</v>
      </c>
      <c r="H1453" s="46">
        <v>7.4999999999999997E-2</v>
      </c>
      <c r="I1453" s="93">
        <f t="shared" si="80"/>
        <v>8.0446662451449744E-3</v>
      </c>
    </row>
    <row r="1454" spans="1:9" x14ac:dyDescent="0.25">
      <c r="A1454" s="46">
        <f t="shared" si="81"/>
        <v>56</v>
      </c>
      <c r="B1454" s="46" t="s">
        <v>1854</v>
      </c>
      <c r="C1454" s="46">
        <v>4419.2</v>
      </c>
      <c r="D1454" s="48"/>
      <c r="E1454" s="49"/>
      <c r="F1454" s="46">
        <f t="shared" si="79"/>
        <v>4419.2</v>
      </c>
      <c r="G1454" s="108">
        <v>477</v>
      </c>
      <c r="H1454" s="46">
        <v>7.4999999999999997E-2</v>
      </c>
      <c r="I1454" s="93">
        <f t="shared" si="80"/>
        <v>8.0953566256335985E-3</v>
      </c>
    </row>
    <row r="1455" spans="1:9" x14ac:dyDescent="0.25">
      <c r="A1455" s="46">
        <f t="shared" si="81"/>
        <v>57</v>
      </c>
      <c r="B1455" s="46" t="s">
        <v>1855</v>
      </c>
      <c r="C1455" s="46">
        <v>5902.1</v>
      </c>
      <c r="D1455" s="48"/>
      <c r="E1455" s="49"/>
      <c r="F1455" s="46">
        <f t="shared" si="79"/>
        <v>5902.1</v>
      </c>
      <c r="G1455" s="108">
        <v>527</v>
      </c>
      <c r="H1455" s="46">
        <v>7.4999999999999997E-2</v>
      </c>
      <c r="I1455" s="93">
        <f t="shared" si="80"/>
        <v>6.6967689466461084E-3</v>
      </c>
    </row>
    <row r="1456" spans="1:9" x14ac:dyDescent="0.25">
      <c r="A1456" s="46">
        <f t="shared" si="81"/>
        <v>58</v>
      </c>
      <c r="B1456" s="46" t="s">
        <v>1856</v>
      </c>
      <c r="C1456" s="46">
        <v>4397.8</v>
      </c>
      <c r="D1456" s="48"/>
      <c r="E1456" s="49"/>
      <c r="F1456" s="46">
        <f t="shared" si="79"/>
        <v>4397.8</v>
      </c>
      <c r="G1456" s="108">
        <v>627</v>
      </c>
      <c r="H1456" s="46">
        <v>7.4999999999999997E-2</v>
      </c>
      <c r="I1456" s="93">
        <f t="shared" si="80"/>
        <v>1.0692846423211605E-2</v>
      </c>
    </row>
    <row r="1457" spans="1:9" x14ac:dyDescent="0.25">
      <c r="A1457" s="46">
        <f t="shared" si="81"/>
        <v>59</v>
      </c>
      <c r="B1457" s="46" t="s">
        <v>1857</v>
      </c>
      <c r="C1457" s="46">
        <v>4423.3999999999996</v>
      </c>
      <c r="D1457" s="48"/>
      <c r="E1457" s="49"/>
      <c r="F1457" s="46">
        <f t="shared" si="79"/>
        <v>4423.3999999999996</v>
      </c>
      <c r="G1457" s="108">
        <v>627</v>
      </c>
      <c r="H1457" s="46">
        <v>7.4999999999999997E-2</v>
      </c>
      <c r="I1457" s="93">
        <f t="shared" si="80"/>
        <v>1.0630962607948637E-2</v>
      </c>
    </row>
    <row r="1458" spans="1:9" x14ac:dyDescent="0.25">
      <c r="A1458" s="46">
        <f t="shared" si="81"/>
        <v>60</v>
      </c>
      <c r="B1458" s="46" t="s">
        <v>1858</v>
      </c>
      <c r="C1458" s="46">
        <v>5916.4</v>
      </c>
      <c r="D1458" s="48"/>
      <c r="E1458" s="49"/>
      <c r="F1458" s="46">
        <f t="shared" si="79"/>
        <v>5916.4</v>
      </c>
      <c r="G1458" s="108">
        <v>424</v>
      </c>
      <c r="H1458" s="46">
        <v>7.4999999999999997E-2</v>
      </c>
      <c r="I1458" s="93">
        <f t="shared" si="80"/>
        <v>5.3748901358934486E-3</v>
      </c>
    </row>
    <row r="1459" spans="1:9" x14ac:dyDescent="0.25">
      <c r="A1459" s="46">
        <f t="shared" si="81"/>
        <v>61</v>
      </c>
      <c r="B1459" s="46" t="s">
        <v>1859</v>
      </c>
      <c r="C1459" s="46">
        <v>3331.8</v>
      </c>
      <c r="D1459" s="48"/>
      <c r="E1459" s="49"/>
      <c r="F1459" s="46">
        <f t="shared" si="79"/>
        <v>3331.8</v>
      </c>
      <c r="G1459" s="108">
        <v>519</v>
      </c>
      <c r="H1459" s="46">
        <v>7.4999999999999997E-2</v>
      </c>
      <c r="I1459" s="93">
        <f t="shared" si="80"/>
        <v>1.1682874122096162E-2</v>
      </c>
    </row>
    <row r="1460" spans="1:9" x14ac:dyDescent="0.25">
      <c r="A1460" s="46">
        <f t="shared" si="81"/>
        <v>62</v>
      </c>
      <c r="B1460" s="46" t="s">
        <v>1860</v>
      </c>
      <c r="C1460" s="46">
        <v>4392.1000000000004</v>
      </c>
      <c r="D1460" s="48"/>
      <c r="E1460" s="49"/>
      <c r="F1460" s="46">
        <f t="shared" si="79"/>
        <v>4392.1000000000004</v>
      </c>
      <c r="G1460" s="108">
        <v>627</v>
      </c>
      <c r="H1460" s="46">
        <v>7.4999999999999997E-2</v>
      </c>
      <c r="I1460" s="93">
        <f t="shared" si="80"/>
        <v>1.0706723435258759E-2</v>
      </c>
    </row>
    <row r="1461" spans="1:9" x14ac:dyDescent="0.25">
      <c r="A1461" s="46">
        <f t="shared" si="81"/>
        <v>63</v>
      </c>
      <c r="B1461" s="46" t="s">
        <v>1861</v>
      </c>
      <c r="C1461" s="46">
        <v>5869.2</v>
      </c>
      <c r="D1461" s="48"/>
      <c r="E1461" s="49"/>
      <c r="F1461" s="46">
        <f t="shared" si="79"/>
        <v>5869.2</v>
      </c>
      <c r="G1461" s="108">
        <v>634</v>
      </c>
      <c r="H1461" s="46">
        <v>7.4999999999999997E-2</v>
      </c>
      <c r="I1461" s="93">
        <f>(G1461*H1461)/F1461</f>
        <v>8.1016152116131675E-3</v>
      </c>
    </row>
    <row r="1462" spans="1:9" x14ac:dyDescent="0.25">
      <c r="A1462" s="46">
        <f t="shared" si="81"/>
        <v>64</v>
      </c>
      <c r="B1462" s="46" t="s">
        <v>2418</v>
      </c>
      <c r="C1462" s="70">
        <v>4119.7</v>
      </c>
      <c r="D1462" s="71"/>
      <c r="E1462" s="71"/>
      <c r="F1462" s="71">
        <f>C1462+D1462+E1462</f>
        <v>4119.7</v>
      </c>
      <c r="G1462" s="73">
        <v>430</v>
      </c>
      <c r="H1462" s="46">
        <v>7.4999999999999997E-2</v>
      </c>
      <c r="I1462" s="133">
        <f>(G1462*H1462)/F1462</f>
        <v>7.8282399203825521E-3</v>
      </c>
    </row>
    <row r="1463" spans="1:9" ht="14" x14ac:dyDescent="0.3">
      <c r="A1463" s="46"/>
      <c r="B1463" s="46" t="s">
        <v>1875</v>
      </c>
      <c r="C1463" s="35">
        <f>SUM(C1399:C1462)</f>
        <v>364638.09000000014</v>
      </c>
      <c r="D1463" s="35">
        <f t="shared" ref="D1463:G1463" si="82">SUM(D1399:D1462)</f>
        <v>1015.5</v>
      </c>
      <c r="E1463" s="35">
        <f t="shared" si="82"/>
        <v>325.2</v>
      </c>
      <c r="F1463" s="35">
        <f t="shared" si="82"/>
        <v>365978.79000000015</v>
      </c>
      <c r="G1463" s="35">
        <f t="shared" si="82"/>
        <v>42603.7</v>
      </c>
      <c r="H1463" s="46">
        <v>7.4999999999999997E-2</v>
      </c>
      <c r="I1463" s="93">
        <f>(G1463*H1463)/F1463</f>
        <v>8.7307723488566063E-3</v>
      </c>
    </row>
    <row r="1464" spans="1:9" ht="14" x14ac:dyDescent="0.3">
      <c r="A1464" s="527" t="s">
        <v>2074</v>
      </c>
      <c r="B1464" s="527"/>
      <c r="C1464" s="58">
        <f>C1463+C1397+C1358+C1309+C949+C882+C707+C379</f>
        <v>1921091.7600000005</v>
      </c>
      <c r="D1464" s="39">
        <f>D1463+D1397+D1358+D1309+D949+D882+D707+D379</f>
        <v>14982.300000000003</v>
      </c>
      <c r="E1464" s="39">
        <f>E1463+E1397+E1358+E1309+E949+E882+E707+E379</f>
        <v>34509.43</v>
      </c>
      <c r="F1464" s="39">
        <f>F1463+F1397+F1358+F1309+F949+F882+F707+F379</f>
        <v>1970583.4900000005</v>
      </c>
      <c r="G1464" s="39">
        <f>G1463+G1397+G1358+G1309+G949+G882+G707+G379</f>
        <v>189873.13</v>
      </c>
      <c r="H1464" s="46">
        <v>7.4999999999999997E-2</v>
      </c>
      <c r="I1464" s="93">
        <f>(G1464*H1464)/F1464</f>
        <v>7.2265320511743433E-3</v>
      </c>
    </row>
  </sheetData>
  <mergeCells count="10">
    <mergeCell ref="A1:I2"/>
    <mergeCell ref="A5:I5"/>
    <mergeCell ref="A380:I380"/>
    <mergeCell ref="A1398:I1398"/>
    <mergeCell ref="A1464:B1464"/>
    <mergeCell ref="A708:I708"/>
    <mergeCell ref="A883:I883"/>
    <mergeCell ref="A950:I950"/>
    <mergeCell ref="A1310:I1310"/>
    <mergeCell ref="A1359:I1359"/>
  </mergeCells>
  <phoneticPr fontId="16" type="noConversion"/>
  <pageMargins left="0" right="0" top="0.31" bottom="0.24" header="0.35" footer="0.18"/>
  <pageSetup paperSize="9" scale="7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indexed="11"/>
  </sheetPr>
  <dimension ref="A1:Q1467"/>
  <sheetViews>
    <sheetView view="pageBreakPreview" topLeftCell="A1439" zoomScale="71" zoomScaleNormal="90" zoomScaleSheetLayoutView="71" workbookViewId="0">
      <selection activeCell="M1479" sqref="M1479"/>
    </sheetView>
  </sheetViews>
  <sheetFormatPr defaultColWidth="9.1796875" defaultRowHeight="17.5" x14ac:dyDescent="0.35"/>
  <cols>
    <col min="1" max="1" width="5.7265625" style="290" customWidth="1"/>
    <col min="2" max="2" width="21.26953125" style="290" customWidth="1"/>
    <col min="3" max="3" width="12.1796875" style="290" customWidth="1"/>
    <col min="4" max="5" width="9.7265625" style="290" customWidth="1"/>
    <col min="6" max="6" width="14" style="290" customWidth="1"/>
    <col min="7" max="7" width="9.81640625" style="290" customWidth="1"/>
    <col min="8" max="9" width="12.54296875" style="290" customWidth="1"/>
    <col min="10" max="10" width="11" style="290" customWidth="1"/>
    <col min="11" max="14" width="12.81640625" style="290" customWidth="1"/>
    <col min="15" max="15" width="11.54296875" style="290" customWidth="1"/>
    <col min="16" max="16" width="13.453125" style="290" customWidth="1"/>
    <col min="17" max="17" width="9.81640625" style="290" bestFit="1" customWidth="1"/>
    <col min="18" max="18" width="9.1796875" style="290"/>
    <col min="19" max="19" width="9.26953125" style="290" bestFit="1" customWidth="1"/>
    <col min="20" max="16384" width="9.1796875" style="290"/>
  </cols>
  <sheetData>
    <row r="1" spans="1:16" ht="45.75" customHeight="1" x14ac:dyDescent="0.35">
      <c r="A1" s="519" t="s">
        <v>1265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</row>
    <row r="2" spans="1:16" x14ac:dyDescent="0.35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</row>
    <row r="3" spans="1:16" ht="78" customHeight="1" x14ac:dyDescent="0.35">
      <c r="A3" s="292" t="s">
        <v>451</v>
      </c>
      <c r="B3" s="292" t="s">
        <v>454</v>
      </c>
      <c r="C3" s="292" t="s">
        <v>1350</v>
      </c>
      <c r="D3" s="292" t="s">
        <v>1349</v>
      </c>
      <c r="E3" s="292" t="s">
        <v>1178</v>
      </c>
      <c r="F3" s="292" t="s">
        <v>1351</v>
      </c>
      <c r="G3" s="292" t="s">
        <v>1918</v>
      </c>
      <c r="H3" s="292" t="s">
        <v>1266</v>
      </c>
      <c r="I3" s="292" t="s">
        <v>1179</v>
      </c>
      <c r="J3" s="292" t="s">
        <v>1267</v>
      </c>
      <c r="K3" s="292" t="s">
        <v>1919</v>
      </c>
      <c r="L3" s="292" t="s">
        <v>1890</v>
      </c>
      <c r="M3" s="292" t="s">
        <v>1867</v>
      </c>
      <c r="N3" s="292" t="s">
        <v>1868</v>
      </c>
      <c r="O3" s="292" t="s">
        <v>1869</v>
      </c>
      <c r="P3" s="292" t="s">
        <v>1920</v>
      </c>
    </row>
    <row r="4" spans="1:16" x14ac:dyDescent="0.35">
      <c r="A4" s="293">
        <v>1</v>
      </c>
      <c r="B4" s="293">
        <v>2</v>
      </c>
      <c r="C4" s="293">
        <v>3</v>
      </c>
      <c r="D4" s="293">
        <v>4</v>
      </c>
      <c r="E4" s="293">
        <v>5</v>
      </c>
      <c r="F4" s="293">
        <v>6</v>
      </c>
      <c r="G4" s="293">
        <v>7</v>
      </c>
      <c r="H4" s="293">
        <v>8</v>
      </c>
      <c r="I4" s="293">
        <v>9</v>
      </c>
      <c r="J4" s="293">
        <v>10</v>
      </c>
      <c r="K4" s="293">
        <v>11</v>
      </c>
      <c r="L4" s="293">
        <v>12</v>
      </c>
      <c r="M4" s="293">
        <v>13</v>
      </c>
      <c r="N4" s="293">
        <v>13</v>
      </c>
      <c r="O4" s="293">
        <v>15</v>
      </c>
      <c r="P4" s="293">
        <v>16</v>
      </c>
    </row>
    <row r="5" spans="1:16" ht="18" x14ac:dyDescent="0.4">
      <c r="A5" s="535" t="s">
        <v>1871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</row>
    <row r="6" spans="1:16" x14ac:dyDescent="0.35">
      <c r="A6" s="294">
        <v>1</v>
      </c>
      <c r="B6" s="295" t="s">
        <v>457</v>
      </c>
      <c r="C6" s="295">
        <v>410.1</v>
      </c>
      <c r="D6" s="295"/>
      <c r="E6" s="295"/>
      <c r="F6" s="295">
        <f>C6+D6+E6</f>
        <v>410.1</v>
      </c>
      <c r="G6" s="295">
        <v>5</v>
      </c>
      <c r="H6" s="295"/>
      <c r="I6" s="295"/>
      <c r="J6" s="295">
        <f>G6+H6+I6</f>
        <v>5</v>
      </c>
      <c r="K6" s="296">
        <f>3/$J$379*J6</f>
        <v>3.2397408207343412E-3</v>
      </c>
      <c r="L6" s="297">
        <f t="shared" ref="L6:L69" si="0">K6*4281.45</f>
        <v>13.870788336933044</v>
      </c>
      <c r="M6" s="297">
        <f>L6*0.22</f>
        <v>3.0515734341252698</v>
      </c>
      <c r="N6" s="297">
        <v>5.1631849315068497</v>
      </c>
      <c r="O6" s="297">
        <v>0.53241304347826079</v>
      </c>
      <c r="P6" s="296">
        <f>(L6+M6+N6+O6)/F6</f>
        <v>5.5152303696765229E-2</v>
      </c>
    </row>
    <row r="7" spans="1:16" x14ac:dyDescent="0.35">
      <c r="A7" s="298">
        <f>A6+1</f>
        <v>2</v>
      </c>
      <c r="B7" s="295" t="s">
        <v>458</v>
      </c>
      <c r="C7" s="295">
        <v>458.5</v>
      </c>
      <c r="D7" s="295"/>
      <c r="E7" s="295"/>
      <c r="F7" s="295">
        <f t="shared" ref="F7:F70" si="1">C7+D7+E7</f>
        <v>458.5</v>
      </c>
      <c r="G7" s="295">
        <v>5</v>
      </c>
      <c r="H7" s="295"/>
      <c r="I7" s="295"/>
      <c r="J7" s="295">
        <f t="shared" ref="J7:J70" si="2">G7+H7+I7</f>
        <v>5</v>
      </c>
      <c r="K7" s="296">
        <f t="shared" ref="K7:K69" si="3">3/$J$379*J7</f>
        <v>3.2397408207343412E-3</v>
      </c>
      <c r="L7" s="297">
        <f t="shared" si="0"/>
        <v>13.870788336933044</v>
      </c>
      <c r="M7" s="297">
        <f t="shared" ref="M7:M70" si="4">L7*0.22</f>
        <v>3.0515734341252698</v>
      </c>
      <c r="N7" s="297">
        <v>5.1631849315068497</v>
      </c>
      <c r="O7" s="297">
        <v>0.53241304347826079</v>
      </c>
      <c r="P7" s="296">
        <f t="shared" ref="P7:P70" si="5">(L7+M7+N7+O7)/F7</f>
        <v>4.9330337505002007E-2</v>
      </c>
    </row>
    <row r="8" spans="1:16" x14ac:dyDescent="0.35">
      <c r="A8" s="298">
        <f t="shared" ref="A8:A71" si="6">A7+1</f>
        <v>3</v>
      </c>
      <c r="B8" s="295" t="s">
        <v>459</v>
      </c>
      <c r="C8" s="295">
        <v>507.2</v>
      </c>
      <c r="D8" s="295"/>
      <c r="E8" s="295"/>
      <c r="F8" s="295">
        <f t="shared" si="1"/>
        <v>507.2</v>
      </c>
      <c r="G8" s="295">
        <v>9</v>
      </c>
      <c r="H8" s="295"/>
      <c r="I8" s="295"/>
      <c r="J8" s="295">
        <f t="shared" si="2"/>
        <v>9</v>
      </c>
      <c r="K8" s="296">
        <f t="shared" si="3"/>
        <v>5.8315334773218147E-3</v>
      </c>
      <c r="L8" s="297">
        <f t="shared" si="0"/>
        <v>24.967419006479481</v>
      </c>
      <c r="M8" s="297">
        <f t="shared" si="4"/>
        <v>5.4928321814254861</v>
      </c>
      <c r="N8" s="297">
        <v>9.293732876712328</v>
      </c>
      <c r="O8" s="297">
        <v>0.95834347826086952</v>
      </c>
      <c r="P8" s="296">
        <f t="shared" si="5"/>
        <v>8.0268784587693542E-2</v>
      </c>
    </row>
    <row r="9" spans="1:16" x14ac:dyDescent="0.35">
      <c r="A9" s="298">
        <f t="shared" si="6"/>
        <v>4</v>
      </c>
      <c r="B9" s="295" t="s">
        <v>460</v>
      </c>
      <c r="C9" s="295">
        <v>1675</v>
      </c>
      <c r="D9" s="295"/>
      <c r="E9" s="295"/>
      <c r="F9" s="295">
        <f t="shared" si="1"/>
        <v>1675</v>
      </c>
      <c r="G9" s="295">
        <v>21</v>
      </c>
      <c r="H9" s="295"/>
      <c r="I9" s="295"/>
      <c r="J9" s="295">
        <f t="shared" si="2"/>
        <v>21</v>
      </c>
      <c r="K9" s="296">
        <f t="shared" si="3"/>
        <v>1.3606911447084234E-2</v>
      </c>
      <c r="L9" s="297">
        <f t="shared" si="0"/>
        <v>58.257311015118788</v>
      </c>
      <c r="M9" s="297">
        <f t="shared" si="4"/>
        <v>12.816608423326134</v>
      </c>
      <c r="N9" s="297">
        <v>21.685376712328765</v>
      </c>
      <c r="O9" s="297">
        <v>2.236134782608695</v>
      </c>
      <c r="P9" s="296">
        <f t="shared" si="5"/>
        <v>5.6713690109482018E-2</v>
      </c>
    </row>
    <row r="10" spans="1:16" x14ac:dyDescent="0.35">
      <c r="A10" s="298">
        <f t="shared" si="6"/>
        <v>5</v>
      </c>
      <c r="B10" s="295" t="s">
        <v>461</v>
      </c>
      <c r="C10" s="295">
        <v>546.6</v>
      </c>
      <c r="D10" s="295"/>
      <c r="E10" s="295"/>
      <c r="F10" s="295">
        <f t="shared" si="1"/>
        <v>546.6</v>
      </c>
      <c r="G10" s="295">
        <v>8</v>
      </c>
      <c r="H10" s="295"/>
      <c r="I10" s="295"/>
      <c r="J10" s="295">
        <f t="shared" si="2"/>
        <v>8</v>
      </c>
      <c r="K10" s="296">
        <f t="shared" si="3"/>
        <v>5.1835853131749461E-3</v>
      </c>
      <c r="L10" s="297">
        <f t="shared" si="0"/>
        <v>22.193261339092871</v>
      </c>
      <c r="M10" s="297">
        <f t="shared" si="4"/>
        <v>4.8825174946004317</v>
      </c>
      <c r="N10" s="297">
        <v>8.2610958904109584</v>
      </c>
      <c r="O10" s="297">
        <v>0.85186086956521734</v>
      </c>
      <c r="P10" s="296">
        <f t="shared" si="5"/>
        <v>6.6206980595809511E-2</v>
      </c>
    </row>
    <row r="11" spans="1:16" x14ac:dyDescent="0.35">
      <c r="A11" s="298">
        <f t="shared" si="6"/>
        <v>6</v>
      </c>
      <c r="B11" s="295" t="s">
        <v>462</v>
      </c>
      <c r="C11" s="295">
        <v>2868.3</v>
      </c>
      <c r="D11" s="295"/>
      <c r="E11" s="295"/>
      <c r="F11" s="295">
        <f t="shared" si="1"/>
        <v>2868.3</v>
      </c>
      <c r="G11" s="295">
        <v>40</v>
      </c>
      <c r="H11" s="295"/>
      <c r="I11" s="295"/>
      <c r="J11" s="295">
        <f t="shared" si="2"/>
        <v>40</v>
      </c>
      <c r="K11" s="296">
        <f t="shared" si="3"/>
        <v>2.591792656587473E-2</v>
      </c>
      <c r="L11" s="297">
        <f t="shared" si="0"/>
        <v>110.96630669546435</v>
      </c>
      <c r="M11" s="297">
        <f t="shared" si="4"/>
        <v>24.412587473002159</v>
      </c>
      <c r="N11" s="297">
        <v>41.305479452054797</v>
      </c>
      <c r="O11" s="297">
        <v>4.2593043478260864</v>
      </c>
      <c r="P11" s="296">
        <f t="shared" si="5"/>
        <v>6.3083944485704896E-2</v>
      </c>
    </row>
    <row r="12" spans="1:16" x14ac:dyDescent="0.35">
      <c r="A12" s="298">
        <f t="shared" si="6"/>
        <v>7</v>
      </c>
      <c r="B12" s="295" t="s">
        <v>463</v>
      </c>
      <c r="C12" s="295">
        <v>405</v>
      </c>
      <c r="D12" s="295"/>
      <c r="E12" s="295"/>
      <c r="F12" s="295">
        <f t="shared" si="1"/>
        <v>405</v>
      </c>
      <c r="G12" s="295">
        <v>6</v>
      </c>
      <c r="H12" s="295"/>
      <c r="I12" s="295"/>
      <c r="J12" s="295">
        <f t="shared" si="2"/>
        <v>6</v>
      </c>
      <c r="K12" s="296">
        <f t="shared" si="3"/>
        <v>3.8876889848812098E-3</v>
      </c>
      <c r="L12" s="297">
        <f t="shared" si="0"/>
        <v>16.644946004319657</v>
      </c>
      <c r="M12" s="297">
        <f t="shared" si="4"/>
        <v>3.6618881209503247</v>
      </c>
      <c r="N12" s="297">
        <v>6.1958219178082183</v>
      </c>
      <c r="O12" s="297">
        <v>0.63889565217391298</v>
      </c>
      <c r="P12" s="296">
        <f t="shared" si="5"/>
        <v>6.7016177025313858E-2</v>
      </c>
    </row>
    <row r="13" spans="1:16" x14ac:dyDescent="0.35">
      <c r="A13" s="298">
        <f t="shared" si="6"/>
        <v>8</v>
      </c>
      <c r="B13" s="295" t="s">
        <v>464</v>
      </c>
      <c r="C13" s="295">
        <v>141.30000000000001</v>
      </c>
      <c r="D13" s="295"/>
      <c r="E13" s="295"/>
      <c r="F13" s="295">
        <f t="shared" si="1"/>
        <v>141.30000000000001</v>
      </c>
      <c r="G13" s="295">
        <v>3</v>
      </c>
      <c r="H13" s="295"/>
      <c r="I13" s="295"/>
      <c r="J13" s="295">
        <f t="shared" si="2"/>
        <v>3</v>
      </c>
      <c r="K13" s="296">
        <f t="shared" si="3"/>
        <v>1.9438444924406049E-3</v>
      </c>
      <c r="L13" s="297">
        <f t="shared" si="0"/>
        <v>8.3224730021598283</v>
      </c>
      <c r="M13" s="297">
        <f t="shared" si="4"/>
        <v>1.8309440604751623</v>
      </c>
      <c r="N13" s="297">
        <v>3.0979109589041092</v>
      </c>
      <c r="O13" s="297">
        <v>0.31944782608695649</v>
      </c>
      <c r="P13" s="296">
        <f t="shared" si="5"/>
        <v>9.6042291915258704E-2</v>
      </c>
    </row>
    <row r="14" spans="1:16" x14ac:dyDescent="0.35">
      <c r="A14" s="298">
        <f t="shared" si="6"/>
        <v>9</v>
      </c>
      <c r="B14" s="295" t="s">
        <v>466</v>
      </c>
      <c r="C14" s="295">
        <v>221.7</v>
      </c>
      <c r="D14" s="295"/>
      <c r="E14" s="295"/>
      <c r="F14" s="295">
        <f t="shared" si="1"/>
        <v>221.7</v>
      </c>
      <c r="G14" s="295">
        <v>4</v>
      </c>
      <c r="H14" s="295"/>
      <c r="I14" s="295"/>
      <c r="J14" s="295">
        <f t="shared" si="2"/>
        <v>4</v>
      </c>
      <c r="K14" s="296">
        <f t="shared" si="3"/>
        <v>2.5917926565874731E-3</v>
      </c>
      <c r="L14" s="297">
        <f t="shared" si="0"/>
        <v>11.096630669546435</v>
      </c>
      <c r="M14" s="297">
        <f t="shared" si="4"/>
        <v>2.4412587473002159</v>
      </c>
      <c r="N14" s="297">
        <v>4.1305479452054792</v>
      </c>
      <c r="O14" s="297">
        <v>0.42593043478260867</v>
      </c>
      <c r="P14" s="296">
        <f t="shared" si="5"/>
        <v>8.16164537520737E-2</v>
      </c>
    </row>
    <row r="15" spans="1:16" x14ac:dyDescent="0.35">
      <c r="A15" s="298">
        <f t="shared" si="6"/>
        <v>10</v>
      </c>
      <c r="B15" s="295" t="s">
        <v>467</v>
      </c>
      <c r="C15" s="295">
        <v>206.1</v>
      </c>
      <c r="D15" s="295"/>
      <c r="E15" s="295"/>
      <c r="F15" s="295">
        <f t="shared" si="1"/>
        <v>206.1</v>
      </c>
      <c r="G15" s="295">
        <v>4</v>
      </c>
      <c r="H15" s="295"/>
      <c r="I15" s="295"/>
      <c r="J15" s="295">
        <f t="shared" si="2"/>
        <v>4</v>
      </c>
      <c r="K15" s="296">
        <f t="shared" si="3"/>
        <v>2.5917926565874731E-3</v>
      </c>
      <c r="L15" s="297">
        <f t="shared" si="0"/>
        <v>11.096630669546435</v>
      </c>
      <c r="M15" s="297">
        <f t="shared" si="4"/>
        <v>2.4412587473002159</v>
      </c>
      <c r="N15" s="297">
        <v>4.1305479452054792</v>
      </c>
      <c r="O15" s="297">
        <v>0.42593043478260867</v>
      </c>
      <c r="P15" s="296">
        <f t="shared" si="5"/>
        <v>8.77941183737736E-2</v>
      </c>
    </row>
    <row r="16" spans="1:16" x14ac:dyDescent="0.35">
      <c r="A16" s="298">
        <f t="shared" si="6"/>
        <v>11</v>
      </c>
      <c r="B16" s="295" t="s">
        <v>468</v>
      </c>
      <c r="C16" s="295">
        <v>512.4</v>
      </c>
      <c r="D16" s="295"/>
      <c r="E16" s="295">
        <v>84.7</v>
      </c>
      <c r="F16" s="295">
        <f t="shared" si="1"/>
        <v>597.1</v>
      </c>
      <c r="G16" s="295">
        <v>12</v>
      </c>
      <c r="H16" s="295"/>
      <c r="I16" s="295"/>
      <c r="J16" s="295">
        <f t="shared" si="2"/>
        <v>12</v>
      </c>
      <c r="K16" s="296">
        <f t="shared" si="3"/>
        <v>7.7753779697624197E-3</v>
      </c>
      <c r="L16" s="297">
        <f t="shared" si="0"/>
        <v>33.289892008639313</v>
      </c>
      <c r="M16" s="297">
        <f t="shared" si="4"/>
        <v>7.3237762419006494</v>
      </c>
      <c r="N16" s="297">
        <v>12.391643835616437</v>
      </c>
      <c r="O16" s="297">
        <v>1.277791304347826</v>
      </c>
      <c r="P16" s="296">
        <f t="shared" si="5"/>
        <v>9.0911243326920479E-2</v>
      </c>
    </row>
    <row r="17" spans="1:16" x14ac:dyDescent="0.35">
      <c r="A17" s="298">
        <f t="shared" si="6"/>
        <v>12</v>
      </c>
      <c r="B17" s="295" t="s">
        <v>469</v>
      </c>
      <c r="C17" s="295">
        <v>683.9</v>
      </c>
      <c r="D17" s="295"/>
      <c r="E17" s="295">
        <v>19.5</v>
      </c>
      <c r="F17" s="295">
        <f t="shared" si="1"/>
        <v>703.4</v>
      </c>
      <c r="G17" s="295">
        <v>12</v>
      </c>
      <c r="H17" s="295"/>
      <c r="I17" s="295"/>
      <c r="J17" s="295">
        <f t="shared" si="2"/>
        <v>12</v>
      </c>
      <c r="K17" s="296">
        <f t="shared" si="3"/>
        <v>7.7753779697624197E-3</v>
      </c>
      <c r="L17" s="297">
        <f t="shared" si="0"/>
        <v>33.289892008639313</v>
      </c>
      <c r="M17" s="297">
        <f t="shared" si="4"/>
        <v>7.3237762419006494</v>
      </c>
      <c r="N17" s="297">
        <v>12.391643835616437</v>
      </c>
      <c r="O17" s="297">
        <v>1.277791304347826</v>
      </c>
      <c r="P17" s="296">
        <f t="shared" si="5"/>
        <v>7.7172452929349197E-2</v>
      </c>
    </row>
    <row r="18" spans="1:16" x14ac:dyDescent="0.35">
      <c r="A18" s="298">
        <f t="shared" si="6"/>
        <v>13</v>
      </c>
      <c r="B18" s="295" t="s">
        <v>470</v>
      </c>
      <c r="C18" s="295">
        <v>551.20000000000005</v>
      </c>
      <c r="D18" s="295"/>
      <c r="E18" s="295">
        <v>111.5</v>
      </c>
      <c r="F18" s="295">
        <f t="shared" si="1"/>
        <v>662.7</v>
      </c>
      <c r="G18" s="295">
        <v>11</v>
      </c>
      <c r="H18" s="295"/>
      <c r="I18" s="295">
        <v>1</v>
      </c>
      <c r="J18" s="295">
        <f t="shared" si="2"/>
        <v>12</v>
      </c>
      <c r="K18" s="296">
        <f t="shared" si="3"/>
        <v>7.7753779697624197E-3</v>
      </c>
      <c r="L18" s="297">
        <f t="shared" si="0"/>
        <v>33.289892008639313</v>
      </c>
      <c r="M18" s="297">
        <f t="shared" si="4"/>
        <v>7.3237762419006494</v>
      </c>
      <c r="N18" s="297">
        <v>12.391643835616437</v>
      </c>
      <c r="O18" s="297">
        <v>1.1713086956521739</v>
      </c>
      <c r="P18" s="296">
        <f t="shared" si="5"/>
        <v>8.1751351715419585E-2</v>
      </c>
    </row>
    <row r="19" spans="1:16" x14ac:dyDescent="0.35">
      <c r="A19" s="298">
        <f t="shared" si="6"/>
        <v>14</v>
      </c>
      <c r="B19" s="295" t="s">
        <v>471</v>
      </c>
      <c r="C19" s="295">
        <v>872.9</v>
      </c>
      <c r="D19" s="295"/>
      <c r="E19" s="295">
        <v>62.9</v>
      </c>
      <c r="F19" s="295">
        <f t="shared" si="1"/>
        <v>935.8</v>
      </c>
      <c r="G19" s="295">
        <v>15</v>
      </c>
      <c r="H19" s="295"/>
      <c r="I19" s="295"/>
      <c r="J19" s="295">
        <f t="shared" si="2"/>
        <v>15</v>
      </c>
      <c r="K19" s="296">
        <f t="shared" si="3"/>
        <v>9.7192224622030237E-3</v>
      </c>
      <c r="L19" s="297">
        <f t="shared" si="0"/>
        <v>41.612365010799131</v>
      </c>
      <c r="M19" s="297">
        <f t="shared" si="4"/>
        <v>9.154720302375809</v>
      </c>
      <c r="N19" s="297">
        <v>15.489554794520549</v>
      </c>
      <c r="O19" s="297">
        <v>1.5972391304347824</v>
      </c>
      <c r="P19" s="296">
        <f t="shared" si="5"/>
        <v>7.2508954090756875E-2</v>
      </c>
    </row>
    <row r="20" spans="1:16" x14ac:dyDescent="0.35">
      <c r="A20" s="298">
        <f t="shared" si="6"/>
        <v>15</v>
      </c>
      <c r="B20" s="295" t="s">
        <v>472</v>
      </c>
      <c r="C20" s="295">
        <v>559.20000000000005</v>
      </c>
      <c r="D20" s="295"/>
      <c r="E20" s="295"/>
      <c r="F20" s="295">
        <f t="shared" si="1"/>
        <v>559.20000000000005</v>
      </c>
      <c r="G20" s="295">
        <v>11</v>
      </c>
      <c r="H20" s="295"/>
      <c r="I20" s="295"/>
      <c r="J20" s="295">
        <f t="shared" si="2"/>
        <v>11</v>
      </c>
      <c r="K20" s="296">
        <f t="shared" si="3"/>
        <v>7.1274298056155511E-3</v>
      </c>
      <c r="L20" s="297">
        <f t="shared" si="0"/>
        <v>30.515734341252699</v>
      </c>
      <c r="M20" s="297">
        <f t="shared" si="4"/>
        <v>6.7134615550755941</v>
      </c>
      <c r="N20" s="297">
        <v>11.359006849315069</v>
      </c>
      <c r="O20" s="297">
        <v>1.1713086956521739</v>
      </c>
      <c r="P20" s="296">
        <f t="shared" si="5"/>
        <v>8.8983389558826051E-2</v>
      </c>
    </row>
    <row r="21" spans="1:16" x14ac:dyDescent="0.35">
      <c r="A21" s="298">
        <f t="shared" si="6"/>
        <v>16</v>
      </c>
      <c r="B21" s="295" t="s">
        <v>473</v>
      </c>
      <c r="C21" s="295">
        <v>740.8</v>
      </c>
      <c r="D21" s="295">
        <v>57.8</v>
      </c>
      <c r="E21" s="295"/>
      <c r="F21" s="295">
        <f t="shared" si="1"/>
        <v>798.59999999999991</v>
      </c>
      <c r="G21" s="295">
        <v>10</v>
      </c>
      <c r="H21" s="295">
        <v>2</v>
      </c>
      <c r="I21" s="295"/>
      <c r="J21" s="295">
        <f t="shared" si="2"/>
        <v>12</v>
      </c>
      <c r="K21" s="296">
        <f t="shared" si="3"/>
        <v>7.7753779697624197E-3</v>
      </c>
      <c r="L21" s="297">
        <f t="shared" si="0"/>
        <v>33.289892008639313</v>
      </c>
      <c r="M21" s="297">
        <f t="shared" si="4"/>
        <v>7.3237762419006494</v>
      </c>
      <c r="N21" s="297">
        <v>12.391643835616437</v>
      </c>
      <c r="O21" s="297">
        <v>1.0648260869565216</v>
      </c>
      <c r="P21" s="296">
        <f t="shared" si="5"/>
        <v>6.770615849375522E-2</v>
      </c>
    </row>
    <row r="22" spans="1:16" x14ac:dyDescent="0.35">
      <c r="A22" s="298">
        <f t="shared" si="6"/>
        <v>17</v>
      </c>
      <c r="B22" s="295" t="s">
        <v>474</v>
      </c>
      <c r="C22" s="295">
        <v>611.4</v>
      </c>
      <c r="D22" s="295"/>
      <c r="E22" s="295"/>
      <c r="F22" s="295">
        <f t="shared" si="1"/>
        <v>611.4</v>
      </c>
      <c r="G22" s="295">
        <v>10</v>
      </c>
      <c r="H22" s="295"/>
      <c r="I22" s="295"/>
      <c r="J22" s="295">
        <f t="shared" si="2"/>
        <v>10</v>
      </c>
      <c r="K22" s="296">
        <f t="shared" si="3"/>
        <v>6.4794816414686825E-3</v>
      </c>
      <c r="L22" s="297">
        <f t="shared" si="0"/>
        <v>27.741576673866088</v>
      </c>
      <c r="M22" s="297">
        <f t="shared" si="4"/>
        <v>6.1031468682505396</v>
      </c>
      <c r="N22" s="297">
        <v>10.326369863013699</v>
      </c>
      <c r="O22" s="297">
        <v>1.0648260869565216</v>
      </c>
      <c r="P22" s="296">
        <f t="shared" si="5"/>
        <v>7.3987437834620293E-2</v>
      </c>
    </row>
    <row r="23" spans="1:16" x14ac:dyDescent="0.35">
      <c r="A23" s="298">
        <f t="shared" si="6"/>
        <v>18</v>
      </c>
      <c r="B23" s="295" t="s">
        <v>475</v>
      </c>
      <c r="C23" s="295">
        <v>603.70000000000005</v>
      </c>
      <c r="D23" s="295"/>
      <c r="E23" s="295"/>
      <c r="F23" s="295">
        <f t="shared" si="1"/>
        <v>603.70000000000005</v>
      </c>
      <c r="G23" s="295">
        <v>10</v>
      </c>
      <c r="H23" s="295"/>
      <c r="I23" s="295"/>
      <c r="J23" s="295">
        <f t="shared" si="2"/>
        <v>10</v>
      </c>
      <c r="K23" s="296">
        <f t="shared" si="3"/>
        <v>6.4794816414686825E-3</v>
      </c>
      <c r="L23" s="297">
        <f t="shared" si="0"/>
        <v>27.741576673866088</v>
      </c>
      <c r="M23" s="297">
        <f t="shared" si="4"/>
        <v>6.1031468682505396</v>
      </c>
      <c r="N23" s="297">
        <v>10.326369863013699</v>
      </c>
      <c r="O23" s="297">
        <v>1.0648260869565216</v>
      </c>
      <c r="P23" s="296">
        <f t="shared" si="5"/>
        <v>7.4931123889492857E-2</v>
      </c>
    </row>
    <row r="24" spans="1:16" x14ac:dyDescent="0.35">
      <c r="A24" s="298">
        <f t="shared" si="6"/>
        <v>19</v>
      </c>
      <c r="B24" s="295" t="s">
        <v>476</v>
      </c>
      <c r="C24" s="295">
        <v>813.6</v>
      </c>
      <c r="D24" s="295"/>
      <c r="E24" s="295"/>
      <c r="F24" s="295">
        <f t="shared" si="1"/>
        <v>813.6</v>
      </c>
      <c r="G24" s="295">
        <v>10</v>
      </c>
      <c r="H24" s="295"/>
      <c r="I24" s="295"/>
      <c r="J24" s="295">
        <f t="shared" si="2"/>
        <v>10</v>
      </c>
      <c r="K24" s="296">
        <f t="shared" si="3"/>
        <v>6.4794816414686825E-3</v>
      </c>
      <c r="L24" s="297">
        <f t="shared" si="0"/>
        <v>27.741576673866088</v>
      </c>
      <c r="M24" s="297">
        <f t="shared" si="4"/>
        <v>6.1031468682505396</v>
      </c>
      <c r="N24" s="297">
        <v>10.326369863013699</v>
      </c>
      <c r="O24" s="297">
        <v>1.0648260869565216</v>
      </c>
      <c r="P24" s="296">
        <f t="shared" si="5"/>
        <v>5.5599704390470552E-2</v>
      </c>
    </row>
    <row r="25" spans="1:16" x14ac:dyDescent="0.35">
      <c r="A25" s="298">
        <f t="shared" si="6"/>
        <v>20</v>
      </c>
      <c r="B25" s="295" t="s">
        <v>477</v>
      </c>
      <c r="C25" s="295">
        <v>632.1</v>
      </c>
      <c r="D25" s="295"/>
      <c r="E25" s="295"/>
      <c r="F25" s="295">
        <f t="shared" si="1"/>
        <v>632.1</v>
      </c>
      <c r="G25" s="295">
        <v>8</v>
      </c>
      <c r="H25" s="295"/>
      <c r="I25" s="295"/>
      <c r="J25" s="295">
        <f t="shared" si="2"/>
        <v>8</v>
      </c>
      <c r="K25" s="296">
        <f t="shared" si="3"/>
        <v>5.1835853131749461E-3</v>
      </c>
      <c r="L25" s="297">
        <f t="shared" si="0"/>
        <v>22.193261339092871</v>
      </c>
      <c r="M25" s="297">
        <f t="shared" si="4"/>
        <v>4.8825174946004317</v>
      </c>
      <c r="N25" s="297">
        <v>8.2610958904109584</v>
      </c>
      <c r="O25" s="297">
        <v>0.85186086956521734</v>
      </c>
      <c r="P25" s="296">
        <f t="shared" si="5"/>
        <v>5.7251598787643534E-2</v>
      </c>
    </row>
    <row r="26" spans="1:16" x14ac:dyDescent="0.35">
      <c r="A26" s="298">
        <f t="shared" si="6"/>
        <v>21</v>
      </c>
      <c r="B26" s="295" t="s">
        <v>478</v>
      </c>
      <c r="C26" s="295">
        <v>507.6</v>
      </c>
      <c r="D26" s="295"/>
      <c r="E26" s="295">
        <v>37.1</v>
      </c>
      <c r="F26" s="295">
        <f t="shared" si="1"/>
        <v>544.70000000000005</v>
      </c>
      <c r="G26" s="295">
        <v>8</v>
      </c>
      <c r="H26" s="295"/>
      <c r="I26" s="295">
        <v>1</v>
      </c>
      <c r="J26" s="295">
        <f t="shared" si="2"/>
        <v>9</v>
      </c>
      <c r="K26" s="296">
        <f t="shared" si="3"/>
        <v>5.8315334773218147E-3</v>
      </c>
      <c r="L26" s="297">
        <f t="shared" si="0"/>
        <v>24.967419006479481</v>
      </c>
      <c r="M26" s="297">
        <f t="shared" si="4"/>
        <v>5.4928321814254861</v>
      </c>
      <c r="N26" s="297">
        <v>9.293732876712328</v>
      </c>
      <c r="O26" s="297">
        <v>0.85186086956521734</v>
      </c>
      <c r="P26" s="296">
        <f t="shared" si="5"/>
        <v>7.4547172634812753E-2</v>
      </c>
    </row>
    <row r="27" spans="1:16" x14ac:dyDescent="0.35">
      <c r="A27" s="298">
        <f t="shared" si="6"/>
        <v>22</v>
      </c>
      <c r="B27" s="295" t="s">
        <v>479</v>
      </c>
      <c r="C27" s="295">
        <v>712</v>
      </c>
      <c r="D27" s="295"/>
      <c r="E27" s="295"/>
      <c r="F27" s="295">
        <f t="shared" si="1"/>
        <v>712</v>
      </c>
      <c r="G27" s="295">
        <v>9</v>
      </c>
      <c r="H27" s="295"/>
      <c r="I27" s="295"/>
      <c r="J27" s="295">
        <f t="shared" si="2"/>
        <v>9</v>
      </c>
      <c r="K27" s="296">
        <f t="shared" si="3"/>
        <v>5.8315334773218147E-3</v>
      </c>
      <c r="L27" s="297">
        <f t="shared" si="0"/>
        <v>24.967419006479481</v>
      </c>
      <c r="M27" s="297">
        <f t="shared" si="4"/>
        <v>5.4928321814254861</v>
      </c>
      <c r="N27" s="297">
        <v>9.293732876712328</v>
      </c>
      <c r="O27" s="297">
        <v>0.95834347826086952</v>
      </c>
      <c r="P27" s="296">
        <f t="shared" si="5"/>
        <v>5.7180235313031132E-2</v>
      </c>
    </row>
    <row r="28" spans="1:16" x14ac:dyDescent="0.35">
      <c r="A28" s="298">
        <f t="shared" si="6"/>
        <v>23</v>
      </c>
      <c r="B28" s="295" t="s">
        <v>480</v>
      </c>
      <c r="C28" s="295">
        <v>667</v>
      </c>
      <c r="D28" s="295"/>
      <c r="E28" s="295"/>
      <c r="F28" s="295">
        <f t="shared" si="1"/>
        <v>667</v>
      </c>
      <c r="G28" s="295">
        <v>12</v>
      </c>
      <c r="H28" s="295"/>
      <c r="I28" s="295"/>
      <c r="J28" s="295">
        <f t="shared" si="2"/>
        <v>12</v>
      </c>
      <c r="K28" s="296">
        <f t="shared" si="3"/>
        <v>7.7753779697624197E-3</v>
      </c>
      <c r="L28" s="297">
        <f t="shared" si="0"/>
        <v>33.289892008639313</v>
      </c>
      <c r="M28" s="297">
        <f t="shared" si="4"/>
        <v>7.3237762419006494</v>
      </c>
      <c r="N28" s="297">
        <v>12.391643835616437</v>
      </c>
      <c r="O28" s="297">
        <v>1.277791304347826</v>
      </c>
      <c r="P28" s="296">
        <f t="shared" si="5"/>
        <v>8.1383963104204232E-2</v>
      </c>
    </row>
    <row r="29" spans="1:16" x14ac:dyDescent="0.35">
      <c r="A29" s="298">
        <f t="shared" si="6"/>
        <v>24</v>
      </c>
      <c r="B29" s="295" t="s">
        <v>481</v>
      </c>
      <c r="C29" s="295">
        <v>569</v>
      </c>
      <c r="D29" s="295"/>
      <c r="E29" s="295"/>
      <c r="F29" s="295">
        <f t="shared" si="1"/>
        <v>569</v>
      </c>
      <c r="G29" s="295">
        <v>10</v>
      </c>
      <c r="H29" s="295"/>
      <c r="I29" s="295"/>
      <c r="J29" s="295">
        <f t="shared" si="2"/>
        <v>10</v>
      </c>
      <c r="K29" s="296">
        <f t="shared" si="3"/>
        <v>6.4794816414686825E-3</v>
      </c>
      <c r="L29" s="297">
        <f t="shared" si="0"/>
        <v>27.741576673866088</v>
      </c>
      <c r="M29" s="297">
        <f t="shared" si="4"/>
        <v>6.1031468682505396</v>
      </c>
      <c r="N29" s="297">
        <v>10.326369863013699</v>
      </c>
      <c r="O29" s="297">
        <v>1.0648260869565216</v>
      </c>
      <c r="P29" s="296">
        <f t="shared" si="5"/>
        <v>7.9500737244440844E-2</v>
      </c>
    </row>
    <row r="30" spans="1:16" x14ac:dyDescent="0.35">
      <c r="A30" s="298">
        <f t="shared" si="6"/>
        <v>25</v>
      </c>
      <c r="B30" s="295" t="s">
        <v>482</v>
      </c>
      <c r="C30" s="295">
        <v>833.8</v>
      </c>
      <c r="D30" s="295"/>
      <c r="E30" s="295">
        <v>59.3</v>
      </c>
      <c r="F30" s="295">
        <f t="shared" si="1"/>
        <v>893.09999999999991</v>
      </c>
      <c r="G30" s="295">
        <v>12</v>
      </c>
      <c r="H30" s="295"/>
      <c r="I30" s="295">
        <v>1</v>
      </c>
      <c r="J30" s="295">
        <f t="shared" si="2"/>
        <v>13</v>
      </c>
      <c r="K30" s="296">
        <f t="shared" si="3"/>
        <v>8.4233261339092882E-3</v>
      </c>
      <c r="L30" s="297">
        <f t="shared" si="0"/>
        <v>36.064049676025924</v>
      </c>
      <c r="M30" s="297">
        <f t="shared" si="4"/>
        <v>7.9340909287257029</v>
      </c>
      <c r="N30" s="297">
        <v>13.424280821917806</v>
      </c>
      <c r="O30" s="297">
        <v>1.277791304347826</v>
      </c>
      <c r="P30" s="296">
        <f t="shared" si="5"/>
        <v>6.5726360688632024E-2</v>
      </c>
    </row>
    <row r="31" spans="1:16" x14ac:dyDescent="0.35">
      <c r="A31" s="298">
        <f t="shared" si="6"/>
        <v>26</v>
      </c>
      <c r="B31" s="295" t="s">
        <v>483</v>
      </c>
      <c r="C31" s="295">
        <v>880.8</v>
      </c>
      <c r="D31" s="295"/>
      <c r="E31" s="295"/>
      <c r="F31" s="295">
        <f t="shared" si="1"/>
        <v>880.8</v>
      </c>
      <c r="G31" s="295">
        <v>15</v>
      </c>
      <c r="H31" s="295"/>
      <c r="I31" s="295"/>
      <c r="J31" s="295">
        <f t="shared" si="2"/>
        <v>15</v>
      </c>
      <c r="K31" s="296">
        <f t="shared" si="3"/>
        <v>9.7192224622030237E-3</v>
      </c>
      <c r="L31" s="297">
        <f t="shared" si="0"/>
        <v>41.612365010799131</v>
      </c>
      <c r="M31" s="297">
        <f t="shared" si="4"/>
        <v>9.154720302375809</v>
      </c>
      <c r="N31" s="297">
        <v>15.489554794520549</v>
      </c>
      <c r="O31" s="297">
        <v>1.5972391304347824</v>
      </c>
      <c r="P31" s="296">
        <f t="shared" si="5"/>
        <v>7.7036647636387692E-2</v>
      </c>
    </row>
    <row r="32" spans="1:16" x14ac:dyDescent="0.35">
      <c r="A32" s="298">
        <f t="shared" si="6"/>
        <v>27</v>
      </c>
      <c r="B32" s="295" t="s">
        <v>484</v>
      </c>
      <c r="C32" s="295">
        <v>853.7</v>
      </c>
      <c r="D32" s="295">
        <v>45.8</v>
      </c>
      <c r="E32" s="295">
        <v>34.200000000000003</v>
      </c>
      <c r="F32" s="295">
        <f t="shared" si="1"/>
        <v>933.7</v>
      </c>
      <c r="G32" s="295">
        <v>12</v>
      </c>
      <c r="H32" s="295">
        <v>1</v>
      </c>
      <c r="I32" s="295"/>
      <c r="J32" s="295">
        <f t="shared" si="2"/>
        <v>13</v>
      </c>
      <c r="K32" s="296">
        <f t="shared" si="3"/>
        <v>8.4233261339092882E-3</v>
      </c>
      <c r="L32" s="297">
        <f t="shared" si="0"/>
        <v>36.064049676025924</v>
      </c>
      <c r="M32" s="297">
        <f t="shared" si="4"/>
        <v>7.9340909287257029</v>
      </c>
      <c r="N32" s="297">
        <v>13.424280821917806</v>
      </c>
      <c r="O32" s="297">
        <v>1.277791304347826</v>
      </c>
      <c r="P32" s="296">
        <f t="shared" si="5"/>
        <v>6.2868386774142929E-2</v>
      </c>
    </row>
    <row r="33" spans="1:16" x14ac:dyDescent="0.35">
      <c r="A33" s="298">
        <f t="shared" si="6"/>
        <v>28</v>
      </c>
      <c r="B33" s="295" t="s">
        <v>485</v>
      </c>
      <c r="C33" s="295">
        <v>737.2</v>
      </c>
      <c r="D33" s="295"/>
      <c r="E33" s="295"/>
      <c r="F33" s="295">
        <f t="shared" si="1"/>
        <v>737.2</v>
      </c>
      <c r="G33" s="295">
        <v>12</v>
      </c>
      <c r="H33" s="295"/>
      <c r="I33" s="295"/>
      <c r="J33" s="295">
        <f t="shared" si="2"/>
        <v>12</v>
      </c>
      <c r="K33" s="296">
        <f t="shared" si="3"/>
        <v>7.7753779697624197E-3</v>
      </c>
      <c r="L33" s="297">
        <f t="shared" si="0"/>
        <v>33.289892008639313</v>
      </c>
      <c r="M33" s="297">
        <f t="shared" si="4"/>
        <v>7.3237762419006494</v>
      </c>
      <c r="N33" s="297">
        <v>12.391643835616437</v>
      </c>
      <c r="O33" s="297">
        <v>1.277791304347826</v>
      </c>
      <c r="P33" s="296">
        <f t="shared" si="5"/>
        <v>7.3634160866120749E-2</v>
      </c>
    </row>
    <row r="34" spans="1:16" x14ac:dyDescent="0.35">
      <c r="A34" s="298">
        <f t="shared" si="6"/>
        <v>29</v>
      </c>
      <c r="B34" s="295" t="s">
        <v>486</v>
      </c>
      <c r="C34" s="295">
        <v>2643.9</v>
      </c>
      <c r="D34" s="295"/>
      <c r="E34" s="295">
        <v>525.79999999999995</v>
      </c>
      <c r="F34" s="295">
        <f t="shared" si="1"/>
        <v>3169.7</v>
      </c>
      <c r="G34" s="295">
        <v>65</v>
      </c>
      <c r="H34" s="295"/>
      <c r="I34" s="295"/>
      <c r="J34" s="295">
        <f t="shared" si="2"/>
        <v>65</v>
      </c>
      <c r="K34" s="296">
        <f t="shared" si="3"/>
        <v>4.2116630669546434E-2</v>
      </c>
      <c r="L34" s="297">
        <f t="shared" si="0"/>
        <v>180.32024838012958</v>
      </c>
      <c r="M34" s="297">
        <f t="shared" si="4"/>
        <v>39.67045464362851</v>
      </c>
      <c r="N34" s="297">
        <v>67.121404109589037</v>
      </c>
      <c r="O34" s="297">
        <v>6.9213695652173906</v>
      </c>
      <c r="P34" s="296">
        <f t="shared" si="5"/>
        <v>9.2763818878305371E-2</v>
      </c>
    </row>
    <row r="35" spans="1:16" x14ac:dyDescent="0.35">
      <c r="A35" s="298">
        <f t="shared" si="6"/>
        <v>30</v>
      </c>
      <c r="B35" s="295" t="s">
        <v>487</v>
      </c>
      <c r="C35" s="295">
        <v>757.5</v>
      </c>
      <c r="D35" s="295"/>
      <c r="E35" s="295"/>
      <c r="F35" s="295">
        <f t="shared" si="1"/>
        <v>757.5</v>
      </c>
      <c r="G35" s="295">
        <v>16</v>
      </c>
      <c r="H35" s="295"/>
      <c r="I35" s="295"/>
      <c r="J35" s="295">
        <f t="shared" si="2"/>
        <v>16</v>
      </c>
      <c r="K35" s="296">
        <f t="shared" si="3"/>
        <v>1.0367170626349892E-2</v>
      </c>
      <c r="L35" s="297">
        <f t="shared" si="0"/>
        <v>44.386522678185742</v>
      </c>
      <c r="M35" s="297">
        <f t="shared" si="4"/>
        <v>9.7650349892008634</v>
      </c>
      <c r="N35" s="297">
        <v>16.522191780821917</v>
      </c>
      <c r="O35" s="297">
        <v>1.7037217391304347</v>
      </c>
      <c r="P35" s="296">
        <f t="shared" si="5"/>
        <v>9.5547816748962316E-2</v>
      </c>
    </row>
    <row r="36" spans="1:16" x14ac:dyDescent="0.35">
      <c r="A36" s="298">
        <f t="shared" si="6"/>
        <v>31</v>
      </c>
      <c r="B36" s="295" t="s">
        <v>488</v>
      </c>
      <c r="C36" s="295">
        <v>386.9</v>
      </c>
      <c r="D36" s="295">
        <v>101.6</v>
      </c>
      <c r="E36" s="295"/>
      <c r="F36" s="295">
        <f t="shared" si="1"/>
        <v>488.5</v>
      </c>
      <c r="G36" s="295">
        <v>5</v>
      </c>
      <c r="H36" s="295">
        <v>1</v>
      </c>
      <c r="I36" s="295"/>
      <c r="J36" s="295">
        <f t="shared" si="2"/>
        <v>6</v>
      </c>
      <c r="K36" s="296">
        <f t="shared" si="3"/>
        <v>3.8876889848812098E-3</v>
      </c>
      <c r="L36" s="297">
        <f t="shared" si="0"/>
        <v>16.644946004319657</v>
      </c>
      <c r="M36" s="297">
        <f t="shared" si="4"/>
        <v>3.6618881209503247</v>
      </c>
      <c r="N36" s="297">
        <v>6.1958219178082183</v>
      </c>
      <c r="O36" s="297">
        <v>0.53241304347826079</v>
      </c>
      <c r="P36" s="296">
        <f t="shared" si="5"/>
        <v>5.5343027812807491E-2</v>
      </c>
    </row>
    <row r="37" spans="1:16" x14ac:dyDescent="0.35">
      <c r="A37" s="298">
        <f t="shared" si="6"/>
        <v>32</v>
      </c>
      <c r="B37" s="295" t="s">
        <v>489</v>
      </c>
      <c r="C37" s="295">
        <v>1722.05</v>
      </c>
      <c r="D37" s="295"/>
      <c r="E37" s="295">
        <v>115.8</v>
      </c>
      <c r="F37" s="295">
        <f t="shared" si="1"/>
        <v>1837.85</v>
      </c>
      <c r="G37" s="295">
        <v>34</v>
      </c>
      <c r="H37" s="295"/>
      <c r="I37" s="295"/>
      <c r="J37" s="295">
        <f t="shared" si="2"/>
        <v>34</v>
      </c>
      <c r="K37" s="296">
        <f t="shared" si="3"/>
        <v>2.2030237580993522E-2</v>
      </c>
      <c r="L37" s="297">
        <f t="shared" si="0"/>
        <v>94.321360691144704</v>
      </c>
      <c r="M37" s="297">
        <f t="shared" si="4"/>
        <v>20.750699352051836</v>
      </c>
      <c r="N37" s="297">
        <v>35.109657534246573</v>
      </c>
      <c r="O37" s="297">
        <v>3.6204086956521735</v>
      </c>
      <c r="P37" s="296">
        <f t="shared" si="5"/>
        <v>8.3685897256628838E-2</v>
      </c>
    </row>
    <row r="38" spans="1:16" x14ac:dyDescent="0.35">
      <c r="A38" s="298">
        <f t="shared" si="6"/>
        <v>33</v>
      </c>
      <c r="B38" s="295" t="s">
        <v>490</v>
      </c>
      <c r="C38" s="295">
        <v>534.6</v>
      </c>
      <c r="D38" s="295">
        <v>34.4</v>
      </c>
      <c r="E38" s="295"/>
      <c r="F38" s="295">
        <f t="shared" si="1"/>
        <v>569</v>
      </c>
      <c r="G38" s="295">
        <v>7</v>
      </c>
      <c r="H38" s="295">
        <v>1</v>
      </c>
      <c r="I38" s="295"/>
      <c r="J38" s="295">
        <f t="shared" si="2"/>
        <v>8</v>
      </c>
      <c r="K38" s="296">
        <f t="shared" si="3"/>
        <v>5.1835853131749461E-3</v>
      </c>
      <c r="L38" s="297">
        <f t="shared" si="0"/>
        <v>22.193261339092871</v>
      </c>
      <c r="M38" s="297">
        <f t="shared" si="4"/>
        <v>4.8825174946004317</v>
      </c>
      <c r="N38" s="297">
        <v>8.2610958904109584</v>
      </c>
      <c r="O38" s="297">
        <v>0.74537826086956516</v>
      </c>
      <c r="P38" s="296">
        <f t="shared" si="5"/>
        <v>6.3413449885718495E-2</v>
      </c>
    </row>
    <row r="39" spans="1:16" x14ac:dyDescent="0.35">
      <c r="A39" s="298">
        <f t="shared" si="6"/>
        <v>34</v>
      </c>
      <c r="B39" s="295" t="s">
        <v>491</v>
      </c>
      <c r="C39" s="295">
        <v>578.79999999999995</v>
      </c>
      <c r="D39" s="295"/>
      <c r="E39" s="295">
        <v>47.8</v>
      </c>
      <c r="F39" s="295">
        <f t="shared" si="1"/>
        <v>626.59999999999991</v>
      </c>
      <c r="G39" s="295">
        <v>10</v>
      </c>
      <c r="H39" s="295"/>
      <c r="I39" s="295">
        <v>1</v>
      </c>
      <c r="J39" s="295">
        <f t="shared" si="2"/>
        <v>11</v>
      </c>
      <c r="K39" s="296">
        <f t="shared" si="3"/>
        <v>7.1274298056155511E-3</v>
      </c>
      <c r="L39" s="297">
        <f t="shared" si="0"/>
        <v>30.515734341252699</v>
      </c>
      <c r="M39" s="297">
        <f t="shared" si="4"/>
        <v>6.7134615550755941</v>
      </c>
      <c r="N39" s="297">
        <v>11.359006849315069</v>
      </c>
      <c r="O39" s="297">
        <v>1.0648260869565216</v>
      </c>
      <c r="P39" s="296">
        <f t="shared" si="5"/>
        <v>7.9241986646345172E-2</v>
      </c>
    </row>
    <row r="40" spans="1:16" x14ac:dyDescent="0.35">
      <c r="A40" s="298">
        <f t="shared" si="6"/>
        <v>35</v>
      </c>
      <c r="B40" s="295" t="s">
        <v>492</v>
      </c>
      <c r="C40" s="295">
        <v>1126.7</v>
      </c>
      <c r="D40" s="295"/>
      <c r="E40" s="295">
        <v>28.1</v>
      </c>
      <c r="F40" s="295">
        <f t="shared" si="1"/>
        <v>1154.8</v>
      </c>
      <c r="G40" s="295">
        <v>16</v>
      </c>
      <c r="H40" s="295"/>
      <c r="I40" s="295">
        <v>1</v>
      </c>
      <c r="J40" s="295">
        <f t="shared" si="2"/>
        <v>17</v>
      </c>
      <c r="K40" s="296">
        <f t="shared" si="3"/>
        <v>1.1015118790496761E-2</v>
      </c>
      <c r="L40" s="297">
        <f t="shared" si="0"/>
        <v>47.160680345572352</v>
      </c>
      <c r="M40" s="297">
        <f t="shared" si="4"/>
        <v>10.375349676025918</v>
      </c>
      <c r="N40" s="297">
        <v>17.554828767123286</v>
      </c>
      <c r="O40" s="297">
        <v>1.7037217391304347</v>
      </c>
      <c r="P40" s="296">
        <f t="shared" si="5"/>
        <v>6.6500329518403178E-2</v>
      </c>
    </row>
    <row r="41" spans="1:16" x14ac:dyDescent="0.35">
      <c r="A41" s="298">
        <f t="shared" si="6"/>
        <v>36</v>
      </c>
      <c r="B41" s="295" t="s">
        <v>493</v>
      </c>
      <c r="C41" s="295">
        <v>627.1</v>
      </c>
      <c r="D41" s="295"/>
      <c r="E41" s="295"/>
      <c r="F41" s="295">
        <f t="shared" si="1"/>
        <v>627.1</v>
      </c>
      <c r="G41" s="295">
        <v>10</v>
      </c>
      <c r="H41" s="295"/>
      <c r="I41" s="295"/>
      <c r="J41" s="295">
        <f t="shared" si="2"/>
        <v>10</v>
      </c>
      <c r="K41" s="296">
        <f t="shared" si="3"/>
        <v>6.4794816414686825E-3</v>
      </c>
      <c r="L41" s="297">
        <f t="shared" si="0"/>
        <v>27.741576673866088</v>
      </c>
      <c r="M41" s="297">
        <f t="shared" si="4"/>
        <v>6.1031468682505396</v>
      </c>
      <c r="N41" s="297">
        <v>10.326369863013699</v>
      </c>
      <c r="O41" s="297">
        <v>1.0648260869565216</v>
      </c>
      <c r="P41" s="296">
        <f t="shared" si="5"/>
        <v>7.2135097260543526E-2</v>
      </c>
    </row>
    <row r="42" spans="1:16" x14ac:dyDescent="0.35">
      <c r="A42" s="298">
        <f t="shared" si="6"/>
        <v>37</v>
      </c>
      <c r="B42" s="295" t="s">
        <v>494</v>
      </c>
      <c r="C42" s="295">
        <v>820.3</v>
      </c>
      <c r="D42" s="295">
        <v>55.7</v>
      </c>
      <c r="E42" s="295"/>
      <c r="F42" s="295">
        <f t="shared" si="1"/>
        <v>876</v>
      </c>
      <c r="G42" s="295">
        <v>12</v>
      </c>
      <c r="H42" s="295">
        <v>1</v>
      </c>
      <c r="I42" s="295"/>
      <c r="J42" s="295">
        <f t="shared" si="2"/>
        <v>13</v>
      </c>
      <c r="K42" s="296">
        <f t="shared" si="3"/>
        <v>8.4233261339092882E-3</v>
      </c>
      <c r="L42" s="297">
        <f t="shared" si="0"/>
        <v>36.064049676025924</v>
      </c>
      <c r="M42" s="297">
        <f t="shared" si="4"/>
        <v>7.9340909287257029</v>
      </c>
      <c r="N42" s="297">
        <v>13.424280821917806</v>
      </c>
      <c r="O42" s="297">
        <v>1.277791304347826</v>
      </c>
      <c r="P42" s="296">
        <f t="shared" si="5"/>
        <v>6.7009375263718335E-2</v>
      </c>
    </row>
    <row r="43" spans="1:16" x14ac:dyDescent="0.35">
      <c r="A43" s="298">
        <f t="shared" si="6"/>
        <v>38</v>
      </c>
      <c r="B43" s="295" t="s">
        <v>495</v>
      </c>
      <c r="C43" s="295">
        <v>834.6</v>
      </c>
      <c r="D43" s="295"/>
      <c r="E43" s="295">
        <v>120.9</v>
      </c>
      <c r="F43" s="295">
        <f t="shared" si="1"/>
        <v>955.5</v>
      </c>
      <c r="G43" s="295">
        <v>17</v>
      </c>
      <c r="H43" s="295"/>
      <c r="I43" s="295"/>
      <c r="J43" s="295">
        <f t="shared" si="2"/>
        <v>17</v>
      </c>
      <c r="K43" s="296">
        <f t="shared" si="3"/>
        <v>1.1015118790496761E-2</v>
      </c>
      <c r="L43" s="297">
        <f t="shared" si="0"/>
        <v>47.160680345572352</v>
      </c>
      <c r="M43" s="297">
        <f t="shared" si="4"/>
        <v>10.375349676025918</v>
      </c>
      <c r="N43" s="297">
        <v>17.554828767123286</v>
      </c>
      <c r="O43" s="297">
        <v>1.8102043478260867</v>
      </c>
      <c r="P43" s="296">
        <f t="shared" si="5"/>
        <v>8.0482535988014289E-2</v>
      </c>
    </row>
    <row r="44" spans="1:16" x14ac:dyDescent="0.35">
      <c r="A44" s="298">
        <f t="shared" si="6"/>
        <v>39</v>
      </c>
      <c r="B44" s="295" t="s">
        <v>496</v>
      </c>
      <c r="C44" s="295">
        <v>2791.8</v>
      </c>
      <c r="D44" s="295"/>
      <c r="E44" s="295">
        <v>70.7</v>
      </c>
      <c r="F44" s="295">
        <f t="shared" si="1"/>
        <v>2862.5</v>
      </c>
      <c r="G44" s="295">
        <v>69</v>
      </c>
      <c r="H44" s="295"/>
      <c r="I44" s="295"/>
      <c r="J44" s="295">
        <f t="shared" si="2"/>
        <v>69</v>
      </c>
      <c r="K44" s="296">
        <f t="shared" si="3"/>
        <v>4.4708423326133909E-2</v>
      </c>
      <c r="L44" s="297">
        <f t="shared" si="0"/>
        <v>191.41687904967603</v>
      </c>
      <c r="M44" s="297">
        <f t="shared" si="4"/>
        <v>42.111713390928728</v>
      </c>
      <c r="N44" s="297">
        <v>71.251952054794515</v>
      </c>
      <c r="O44" s="297">
        <v>7.3472999999999997</v>
      </c>
      <c r="P44" s="296">
        <f t="shared" si="5"/>
        <v>0.10904029502022683</v>
      </c>
    </row>
    <row r="45" spans="1:16" x14ac:dyDescent="0.35">
      <c r="A45" s="298">
        <f t="shared" si="6"/>
        <v>40</v>
      </c>
      <c r="B45" s="295" t="s">
        <v>497</v>
      </c>
      <c r="C45" s="295">
        <v>643.79999999999995</v>
      </c>
      <c r="D45" s="295"/>
      <c r="E45" s="295">
        <v>33.700000000000003</v>
      </c>
      <c r="F45" s="295">
        <f t="shared" si="1"/>
        <v>677.5</v>
      </c>
      <c r="G45" s="295">
        <v>9</v>
      </c>
      <c r="H45" s="295"/>
      <c r="I45" s="295">
        <v>1</v>
      </c>
      <c r="J45" s="295">
        <f t="shared" si="2"/>
        <v>10</v>
      </c>
      <c r="K45" s="296">
        <f t="shared" si="3"/>
        <v>6.4794816414686825E-3</v>
      </c>
      <c r="L45" s="297">
        <f t="shared" si="0"/>
        <v>27.741576673866088</v>
      </c>
      <c r="M45" s="297">
        <f t="shared" si="4"/>
        <v>6.1031468682505396</v>
      </c>
      <c r="N45" s="297">
        <v>10.326369863013699</v>
      </c>
      <c r="O45" s="297">
        <v>0.95834347826086952</v>
      </c>
      <c r="P45" s="296">
        <f t="shared" si="5"/>
        <v>6.6611714957034968E-2</v>
      </c>
    </row>
    <row r="46" spans="1:16" x14ac:dyDescent="0.35">
      <c r="A46" s="298">
        <f t="shared" si="6"/>
        <v>41</v>
      </c>
      <c r="B46" s="295" t="s">
        <v>498</v>
      </c>
      <c r="C46" s="295">
        <v>2514.1999999999998</v>
      </c>
      <c r="D46" s="295"/>
      <c r="E46" s="295"/>
      <c r="F46" s="295">
        <f t="shared" si="1"/>
        <v>2514.1999999999998</v>
      </c>
      <c r="G46" s="295">
        <v>40</v>
      </c>
      <c r="H46" s="295"/>
      <c r="I46" s="295"/>
      <c r="J46" s="295">
        <f t="shared" si="2"/>
        <v>40</v>
      </c>
      <c r="K46" s="296">
        <f t="shared" si="3"/>
        <v>2.591792656587473E-2</v>
      </c>
      <c r="L46" s="297">
        <f t="shared" si="0"/>
        <v>110.96630669546435</v>
      </c>
      <c r="M46" s="297">
        <f t="shared" si="4"/>
        <v>24.412587473002159</v>
      </c>
      <c r="N46" s="297">
        <v>41.305479452054797</v>
      </c>
      <c r="O46" s="297">
        <v>4.2593043478260864</v>
      </c>
      <c r="P46" s="296">
        <f t="shared" si="5"/>
        <v>7.196868903362795E-2</v>
      </c>
    </row>
    <row r="47" spans="1:16" x14ac:dyDescent="0.35">
      <c r="A47" s="298">
        <f t="shared" si="6"/>
        <v>42</v>
      </c>
      <c r="B47" s="295" t="s">
        <v>499</v>
      </c>
      <c r="C47" s="295">
        <v>366.9</v>
      </c>
      <c r="D47" s="295">
        <v>25</v>
      </c>
      <c r="E47" s="295"/>
      <c r="F47" s="295">
        <f t="shared" si="1"/>
        <v>391.9</v>
      </c>
      <c r="G47" s="295">
        <v>5</v>
      </c>
      <c r="H47" s="295"/>
      <c r="I47" s="295"/>
      <c r="J47" s="295">
        <f t="shared" si="2"/>
        <v>5</v>
      </c>
      <c r="K47" s="296">
        <f t="shared" si="3"/>
        <v>3.2397408207343412E-3</v>
      </c>
      <c r="L47" s="297">
        <f t="shared" si="0"/>
        <v>13.870788336933044</v>
      </c>
      <c r="M47" s="297">
        <f t="shared" si="4"/>
        <v>3.0515734341252698</v>
      </c>
      <c r="N47" s="297">
        <v>5.1631849315068497</v>
      </c>
      <c r="O47" s="297">
        <v>0.53241304347826079</v>
      </c>
      <c r="P47" s="296">
        <f t="shared" si="5"/>
        <v>5.7713599760253698E-2</v>
      </c>
    </row>
    <row r="48" spans="1:16" x14ac:dyDescent="0.35">
      <c r="A48" s="298">
        <f t="shared" si="6"/>
        <v>43</v>
      </c>
      <c r="B48" s="295" t="s">
        <v>502</v>
      </c>
      <c r="C48" s="295">
        <v>623.5</v>
      </c>
      <c r="D48" s="295">
        <v>121.1</v>
      </c>
      <c r="E48" s="295">
        <v>31.1</v>
      </c>
      <c r="F48" s="295">
        <f t="shared" si="1"/>
        <v>775.7</v>
      </c>
      <c r="G48" s="295">
        <v>7</v>
      </c>
      <c r="H48" s="295">
        <v>3</v>
      </c>
      <c r="I48" s="295">
        <v>1</v>
      </c>
      <c r="J48" s="295">
        <f t="shared" si="2"/>
        <v>11</v>
      </c>
      <c r="K48" s="296">
        <f t="shared" si="3"/>
        <v>7.1274298056155511E-3</v>
      </c>
      <c r="L48" s="297">
        <f t="shared" si="0"/>
        <v>30.515734341252699</v>
      </c>
      <c r="M48" s="297">
        <f t="shared" si="4"/>
        <v>6.7134615550755941</v>
      </c>
      <c r="N48" s="297">
        <v>11.359006849315069</v>
      </c>
      <c r="O48" s="297">
        <v>0.74537826086956516</v>
      </c>
      <c r="P48" s="296">
        <f t="shared" si="5"/>
        <v>6.3598789488865437E-2</v>
      </c>
    </row>
    <row r="49" spans="1:16" x14ac:dyDescent="0.35">
      <c r="A49" s="298">
        <f t="shared" si="6"/>
        <v>44</v>
      </c>
      <c r="B49" s="295" t="s">
        <v>503</v>
      </c>
      <c r="C49" s="295">
        <v>1208.3</v>
      </c>
      <c r="D49" s="295"/>
      <c r="E49" s="295"/>
      <c r="F49" s="295">
        <f t="shared" si="1"/>
        <v>1208.3</v>
      </c>
      <c r="G49" s="295">
        <v>20</v>
      </c>
      <c r="H49" s="295"/>
      <c r="I49" s="295"/>
      <c r="J49" s="295">
        <f t="shared" si="2"/>
        <v>20</v>
      </c>
      <c r="K49" s="296">
        <f t="shared" si="3"/>
        <v>1.2958963282937365E-2</v>
      </c>
      <c r="L49" s="297">
        <f t="shared" si="0"/>
        <v>55.483153347732177</v>
      </c>
      <c r="M49" s="297">
        <f t="shared" si="4"/>
        <v>12.206293736501079</v>
      </c>
      <c r="N49" s="297">
        <v>20.652739726027399</v>
      </c>
      <c r="O49" s="297">
        <v>2.1296521739130432</v>
      </c>
      <c r="P49" s="296">
        <f t="shared" si="5"/>
        <v>7.4875311581704615E-2</v>
      </c>
    </row>
    <row r="50" spans="1:16" x14ac:dyDescent="0.35">
      <c r="A50" s="298">
        <f t="shared" si="6"/>
        <v>45</v>
      </c>
      <c r="B50" s="295" t="s">
        <v>504</v>
      </c>
      <c r="C50" s="295">
        <v>625.20000000000005</v>
      </c>
      <c r="D50" s="295"/>
      <c r="E50" s="295"/>
      <c r="F50" s="295">
        <f t="shared" si="1"/>
        <v>625.20000000000005</v>
      </c>
      <c r="G50" s="295">
        <v>7</v>
      </c>
      <c r="H50" s="295"/>
      <c r="I50" s="295"/>
      <c r="J50" s="295">
        <f t="shared" si="2"/>
        <v>7</v>
      </c>
      <c r="K50" s="296">
        <f t="shared" si="3"/>
        <v>4.5356371490280776E-3</v>
      </c>
      <c r="L50" s="297">
        <f t="shared" si="0"/>
        <v>19.41910367170626</v>
      </c>
      <c r="M50" s="297">
        <f t="shared" si="4"/>
        <v>4.2722028077753773</v>
      </c>
      <c r="N50" s="297">
        <v>7.2284589041095888</v>
      </c>
      <c r="O50" s="297">
        <v>0.74537826086956516</v>
      </c>
      <c r="P50" s="296">
        <f t="shared" si="5"/>
        <v>5.0648022463948797E-2</v>
      </c>
    </row>
    <row r="51" spans="1:16" x14ac:dyDescent="0.35">
      <c r="A51" s="298">
        <f t="shared" si="6"/>
        <v>46</v>
      </c>
      <c r="B51" s="295" t="s">
        <v>506</v>
      </c>
      <c r="C51" s="295">
        <v>493.3</v>
      </c>
      <c r="D51" s="295"/>
      <c r="E51" s="295">
        <v>24.2</v>
      </c>
      <c r="F51" s="295">
        <f t="shared" si="1"/>
        <v>517.5</v>
      </c>
      <c r="G51" s="295">
        <v>8</v>
      </c>
      <c r="H51" s="295"/>
      <c r="I51" s="295">
        <v>1</v>
      </c>
      <c r="J51" s="295">
        <f t="shared" si="2"/>
        <v>9</v>
      </c>
      <c r="K51" s="296">
        <f t="shared" si="3"/>
        <v>5.8315334773218147E-3</v>
      </c>
      <c r="L51" s="297">
        <f t="shared" si="0"/>
        <v>24.967419006479481</v>
      </c>
      <c r="M51" s="297">
        <f t="shared" si="4"/>
        <v>5.4928321814254861</v>
      </c>
      <c r="N51" s="297">
        <v>9.293732876712328</v>
      </c>
      <c r="O51" s="297">
        <v>0.85186086956521734</v>
      </c>
      <c r="P51" s="296">
        <f t="shared" si="5"/>
        <v>7.8465400839000013E-2</v>
      </c>
    </row>
    <row r="52" spans="1:16" x14ac:dyDescent="0.35">
      <c r="A52" s="298">
        <f t="shared" si="6"/>
        <v>47</v>
      </c>
      <c r="B52" s="295" t="s">
        <v>507</v>
      </c>
      <c r="C52" s="295">
        <v>338</v>
      </c>
      <c r="D52" s="295">
        <v>30.7</v>
      </c>
      <c r="E52" s="295"/>
      <c r="F52" s="295">
        <f t="shared" si="1"/>
        <v>368.7</v>
      </c>
      <c r="G52" s="295">
        <v>5</v>
      </c>
      <c r="H52" s="295"/>
      <c r="I52" s="295"/>
      <c r="J52" s="295">
        <f t="shared" si="2"/>
        <v>5</v>
      </c>
      <c r="K52" s="296">
        <f t="shared" si="3"/>
        <v>3.2397408207343412E-3</v>
      </c>
      <c r="L52" s="297">
        <f t="shared" si="0"/>
        <v>13.870788336933044</v>
      </c>
      <c r="M52" s="297">
        <f t="shared" si="4"/>
        <v>3.0515734341252698</v>
      </c>
      <c r="N52" s="297">
        <v>5.1631849315068497</v>
      </c>
      <c r="O52" s="297">
        <v>0.53241304347826079</v>
      </c>
      <c r="P52" s="296">
        <f t="shared" si="5"/>
        <v>6.1345157976792575E-2</v>
      </c>
    </row>
    <row r="53" spans="1:16" x14ac:dyDescent="0.35">
      <c r="A53" s="298">
        <f t="shared" si="6"/>
        <v>48</v>
      </c>
      <c r="B53" s="295" t="s">
        <v>508</v>
      </c>
      <c r="C53" s="295">
        <v>331.1</v>
      </c>
      <c r="D53" s="295"/>
      <c r="E53" s="295"/>
      <c r="F53" s="295">
        <f t="shared" si="1"/>
        <v>331.1</v>
      </c>
      <c r="G53" s="295">
        <v>5</v>
      </c>
      <c r="H53" s="295"/>
      <c r="I53" s="295"/>
      <c r="J53" s="295">
        <f t="shared" si="2"/>
        <v>5</v>
      </c>
      <c r="K53" s="296">
        <f t="shared" si="3"/>
        <v>3.2397408207343412E-3</v>
      </c>
      <c r="L53" s="297">
        <f t="shared" si="0"/>
        <v>13.870788336933044</v>
      </c>
      <c r="M53" s="297">
        <f t="shared" si="4"/>
        <v>3.0515734341252698</v>
      </c>
      <c r="N53" s="297">
        <v>5.1631849315068497</v>
      </c>
      <c r="O53" s="297">
        <v>0.53241304347826079</v>
      </c>
      <c r="P53" s="296">
        <f t="shared" si="5"/>
        <v>6.8311566735256485E-2</v>
      </c>
    </row>
    <row r="54" spans="1:16" x14ac:dyDescent="0.35">
      <c r="A54" s="298">
        <f t="shared" si="6"/>
        <v>49</v>
      </c>
      <c r="B54" s="295" t="s">
        <v>509</v>
      </c>
      <c r="C54" s="295">
        <v>215.4</v>
      </c>
      <c r="D54" s="295"/>
      <c r="E54" s="295"/>
      <c r="F54" s="295">
        <f t="shared" si="1"/>
        <v>215.4</v>
      </c>
      <c r="G54" s="295">
        <v>4</v>
      </c>
      <c r="H54" s="295"/>
      <c r="I54" s="295"/>
      <c r="J54" s="295">
        <f t="shared" si="2"/>
        <v>4</v>
      </c>
      <c r="K54" s="296">
        <f t="shared" si="3"/>
        <v>2.5917926565874731E-3</v>
      </c>
      <c r="L54" s="297">
        <f t="shared" si="0"/>
        <v>11.096630669546435</v>
      </c>
      <c r="M54" s="297">
        <f t="shared" si="4"/>
        <v>2.4412587473002159</v>
      </c>
      <c r="N54" s="297">
        <v>4.1305479452054792</v>
      </c>
      <c r="O54" s="297">
        <v>0.42593043478260867</v>
      </c>
      <c r="P54" s="296">
        <f t="shared" si="5"/>
        <v>8.4003564516410112E-2</v>
      </c>
    </row>
    <row r="55" spans="1:16" x14ac:dyDescent="0.35">
      <c r="A55" s="298">
        <f t="shared" si="6"/>
        <v>50</v>
      </c>
      <c r="B55" s="295" t="s">
        <v>510</v>
      </c>
      <c r="C55" s="295">
        <v>720.4</v>
      </c>
      <c r="D55" s="295"/>
      <c r="E55" s="295"/>
      <c r="F55" s="295">
        <f t="shared" si="1"/>
        <v>720.4</v>
      </c>
      <c r="G55" s="295">
        <v>4</v>
      </c>
      <c r="H55" s="295"/>
      <c r="I55" s="295"/>
      <c r="J55" s="295">
        <f t="shared" si="2"/>
        <v>4</v>
      </c>
      <c r="K55" s="296">
        <f t="shared" si="3"/>
        <v>2.5917926565874731E-3</v>
      </c>
      <c r="L55" s="297">
        <f t="shared" si="0"/>
        <v>11.096630669546435</v>
      </c>
      <c r="M55" s="297">
        <f t="shared" si="4"/>
        <v>2.4412587473002159</v>
      </c>
      <c r="N55" s="297">
        <v>4.1305479452054792</v>
      </c>
      <c r="O55" s="297">
        <v>0.42593043478260867</v>
      </c>
      <c r="P55" s="296">
        <f t="shared" si="5"/>
        <v>2.5117112433140947E-2</v>
      </c>
    </row>
    <row r="56" spans="1:16" x14ac:dyDescent="0.35">
      <c r="A56" s="298">
        <f t="shared" si="6"/>
        <v>51</v>
      </c>
      <c r="B56" s="295" t="s">
        <v>511</v>
      </c>
      <c r="C56" s="295">
        <v>191</v>
      </c>
      <c r="D56" s="295"/>
      <c r="E56" s="295">
        <v>101.5</v>
      </c>
      <c r="F56" s="295">
        <f t="shared" si="1"/>
        <v>292.5</v>
      </c>
      <c r="G56" s="295">
        <v>2</v>
      </c>
      <c r="H56" s="295"/>
      <c r="I56" s="295"/>
      <c r="J56" s="295">
        <f t="shared" si="2"/>
        <v>2</v>
      </c>
      <c r="K56" s="296">
        <f t="shared" si="3"/>
        <v>1.2958963282937365E-3</v>
      </c>
      <c r="L56" s="297">
        <f t="shared" si="0"/>
        <v>5.5483153347732177</v>
      </c>
      <c r="M56" s="297">
        <f t="shared" si="4"/>
        <v>1.2206293736501079</v>
      </c>
      <c r="N56" s="297">
        <v>2.0652739726027396</v>
      </c>
      <c r="O56" s="297">
        <v>0.21296521739130433</v>
      </c>
      <c r="P56" s="296">
        <f t="shared" si="5"/>
        <v>3.0930543242452545E-2</v>
      </c>
    </row>
    <row r="57" spans="1:16" x14ac:dyDescent="0.35">
      <c r="A57" s="298">
        <f t="shared" si="6"/>
        <v>52</v>
      </c>
      <c r="B57" s="295" t="s">
        <v>512</v>
      </c>
      <c r="C57" s="295">
        <v>936.65</v>
      </c>
      <c r="D57" s="295">
        <v>28.5</v>
      </c>
      <c r="E57" s="295"/>
      <c r="F57" s="295">
        <f t="shared" si="1"/>
        <v>965.15</v>
      </c>
      <c r="G57" s="295">
        <v>16</v>
      </c>
      <c r="H57" s="295">
        <v>1</v>
      </c>
      <c r="I57" s="295"/>
      <c r="J57" s="295">
        <f t="shared" si="2"/>
        <v>17</v>
      </c>
      <c r="K57" s="296">
        <f t="shared" si="3"/>
        <v>1.1015118790496761E-2</v>
      </c>
      <c r="L57" s="297">
        <f t="shared" si="0"/>
        <v>47.160680345572352</v>
      </c>
      <c r="M57" s="297">
        <f t="shared" si="4"/>
        <v>10.375349676025918</v>
      </c>
      <c r="N57" s="297">
        <v>17.554828767123286</v>
      </c>
      <c r="O57" s="297">
        <v>1.7037217391304347</v>
      </c>
      <c r="P57" s="296">
        <f t="shared" si="5"/>
        <v>7.956750818821115E-2</v>
      </c>
    </row>
    <row r="58" spans="1:16" x14ac:dyDescent="0.35">
      <c r="A58" s="298">
        <f t="shared" si="6"/>
        <v>53</v>
      </c>
      <c r="B58" s="295" t="s">
        <v>513</v>
      </c>
      <c r="C58" s="295">
        <v>349.5</v>
      </c>
      <c r="D58" s="295"/>
      <c r="E58" s="295">
        <v>62.7</v>
      </c>
      <c r="F58" s="295">
        <f t="shared" si="1"/>
        <v>412.2</v>
      </c>
      <c r="G58" s="295">
        <v>4</v>
      </c>
      <c r="H58" s="295"/>
      <c r="I58" s="295">
        <v>1</v>
      </c>
      <c r="J58" s="295">
        <f t="shared" si="2"/>
        <v>5</v>
      </c>
      <c r="K58" s="296">
        <f t="shared" si="3"/>
        <v>3.2397408207343412E-3</v>
      </c>
      <c r="L58" s="297">
        <f t="shared" si="0"/>
        <v>13.870788336933044</v>
      </c>
      <c r="M58" s="297">
        <f t="shared" si="4"/>
        <v>3.0515734341252698</v>
      </c>
      <c r="N58" s="297">
        <v>5.1631849315068497</v>
      </c>
      <c r="O58" s="297">
        <v>0.42593043478260867</v>
      </c>
      <c r="P58" s="296">
        <f t="shared" si="5"/>
        <v>5.4612996451595751E-2</v>
      </c>
    </row>
    <row r="59" spans="1:16" x14ac:dyDescent="0.35">
      <c r="A59" s="298">
        <f t="shared" si="6"/>
        <v>54</v>
      </c>
      <c r="B59" s="295" t="s">
        <v>514</v>
      </c>
      <c r="C59" s="295">
        <v>878.9</v>
      </c>
      <c r="D59" s="295">
        <v>93.3</v>
      </c>
      <c r="E59" s="295"/>
      <c r="F59" s="295">
        <f t="shared" si="1"/>
        <v>972.19999999999993</v>
      </c>
      <c r="G59" s="295">
        <v>12</v>
      </c>
      <c r="H59" s="295">
        <v>1</v>
      </c>
      <c r="I59" s="295"/>
      <c r="J59" s="295">
        <f t="shared" si="2"/>
        <v>13</v>
      </c>
      <c r="K59" s="296">
        <f t="shared" si="3"/>
        <v>8.4233261339092882E-3</v>
      </c>
      <c r="L59" s="297">
        <f t="shared" si="0"/>
        <v>36.064049676025924</v>
      </c>
      <c r="M59" s="297">
        <f t="shared" si="4"/>
        <v>7.9340909287257029</v>
      </c>
      <c r="N59" s="297">
        <v>13.424280821917806</v>
      </c>
      <c r="O59" s="297">
        <v>1.277791304347826</v>
      </c>
      <c r="P59" s="296">
        <f t="shared" si="5"/>
        <v>6.037874175171494E-2</v>
      </c>
    </row>
    <row r="60" spans="1:16" x14ac:dyDescent="0.35">
      <c r="A60" s="298">
        <f t="shared" si="6"/>
        <v>55</v>
      </c>
      <c r="B60" s="295" t="s">
        <v>515</v>
      </c>
      <c r="C60" s="295">
        <v>498.3</v>
      </c>
      <c r="D60" s="295"/>
      <c r="E60" s="295"/>
      <c r="F60" s="295">
        <f t="shared" si="1"/>
        <v>498.3</v>
      </c>
      <c r="G60" s="295">
        <v>8</v>
      </c>
      <c r="H60" s="295"/>
      <c r="I60" s="295"/>
      <c r="J60" s="295">
        <f t="shared" si="2"/>
        <v>8</v>
      </c>
      <c r="K60" s="296">
        <f t="shared" si="3"/>
        <v>5.1835853131749461E-3</v>
      </c>
      <c r="L60" s="297">
        <f t="shared" si="0"/>
        <v>22.193261339092871</v>
      </c>
      <c r="M60" s="297">
        <f t="shared" si="4"/>
        <v>4.8825174946004317</v>
      </c>
      <c r="N60" s="297">
        <v>8.2610958904109584</v>
      </c>
      <c r="O60" s="297">
        <v>0.85186086956521734</v>
      </c>
      <c r="P60" s="296">
        <f t="shared" si="5"/>
        <v>7.2624394127372024E-2</v>
      </c>
    </row>
    <row r="61" spans="1:16" x14ac:dyDescent="0.35">
      <c r="A61" s="298">
        <f t="shared" si="6"/>
        <v>56</v>
      </c>
      <c r="B61" s="295" t="s">
        <v>516</v>
      </c>
      <c r="C61" s="295">
        <v>478.1</v>
      </c>
      <c r="D61" s="295"/>
      <c r="E61" s="295"/>
      <c r="F61" s="295">
        <f t="shared" si="1"/>
        <v>478.1</v>
      </c>
      <c r="G61" s="295">
        <v>9</v>
      </c>
      <c r="H61" s="295"/>
      <c r="I61" s="295"/>
      <c r="J61" s="295">
        <f t="shared" si="2"/>
        <v>9</v>
      </c>
      <c r="K61" s="296">
        <f t="shared" si="3"/>
        <v>5.8315334773218147E-3</v>
      </c>
      <c r="L61" s="297">
        <f t="shared" si="0"/>
        <v>24.967419006479481</v>
      </c>
      <c r="M61" s="297">
        <f t="shared" si="4"/>
        <v>5.4928321814254861</v>
      </c>
      <c r="N61" s="297">
        <v>9.293732876712328</v>
      </c>
      <c r="O61" s="297">
        <v>0.95834347826086952</v>
      </c>
      <c r="P61" s="296">
        <f t="shared" si="5"/>
        <v>8.5154418621372435E-2</v>
      </c>
    </row>
    <row r="62" spans="1:16" x14ac:dyDescent="0.35">
      <c r="A62" s="298">
        <f t="shared" si="6"/>
        <v>57</v>
      </c>
      <c r="B62" s="295" t="s">
        <v>517</v>
      </c>
      <c r="C62" s="295">
        <v>429.3</v>
      </c>
      <c r="D62" s="295">
        <v>34.299999999999997</v>
      </c>
      <c r="E62" s="295"/>
      <c r="F62" s="295">
        <f t="shared" si="1"/>
        <v>463.6</v>
      </c>
      <c r="G62" s="295">
        <v>8</v>
      </c>
      <c r="H62" s="295"/>
      <c r="I62" s="295"/>
      <c r="J62" s="295">
        <f t="shared" si="2"/>
        <v>8</v>
      </c>
      <c r="K62" s="296">
        <f t="shared" si="3"/>
        <v>5.1835853131749461E-3</v>
      </c>
      <c r="L62" s="297">
        <f t="shared" si="0"/>
        <v>22.193261339092871</v>
      </c>
      <c r="M62" s="297">
        <f t="shared" si="4"/>
        <v>4.8825174946004317</v>
      </c>
      <c r="N62" s="297">
        <v>8.2610958904109584</v>
      </c>
      <c r="O62" s="297">
        <v>0.85186086956521734</v>
      </c>
      <c r="P62" s="296">
        <f t="shared" si="5"/>
        <v>7.8060257967362975E-2</v>
      </c>
    </row>
    <row r="63" spans="1:16" x14ac:dyDescent="0.35">
      <c r="A63" s="298">
        <f t="shared" si="6"/>
        <v>58</v>
      </c>
      <c r="B63" s="295" t="s">
        <v>518</v>
      </c>
      <c r="C63" s="295">
        <v>1630.6</v>
      </c>
      <c r="D63" s="295"/>
      <c r="E63" s="295">
        <v>228.3</v>
      </c>
      <c r="F63" s="295">
        <f t="shared" si="1"/>
        <v>1858.8999999999999</v>
      </c>
      <c r="G63" s="295">
        <v>35</v>
      </c>
      <c r="H63" s="295"/>
      <c r="I63" s="295"/>
      <c r="J63" s="295">
        <f t="shared" si="2"/>
        <v>35</v>
      </c>
      <c r="K63" s="296">
        <f t="shared" si="3"/>
        <v>2.267818574514039E-2</v>
      </c>
      <c r="L63" s="297">
        <f t="shared" si="0"/>
        <v>97.095518358531322</v>
      </c>
      <c r="M63" s="297">
        <f t="shared" si="4"/>
        <v>21.361014038876892</v>
      </c>
      <c r="N63" s="297">
        <v>36.142294520547942</v>
      </c>
      <c r="O63" s="297">
        <v>3.7268913043478258</v>
      </c>
      <c r="P63" s="296">
        <f t="shared" si="5"/>
        <v>8.5171724257520037E-2</v>
      </c>
    </row>
    <row r="64" spans="1:16" x14ac:dyDescent="0.35">
      <c r="A64" s="298">
        <f t="shared" si="6"/>
        <v>59</v>
      </c>
      <c r="B64" s="295" t="s">
        <v>519</v>
      </c>
      <c r="C64" s="295">
        <v>584.88</v>
      </c>
      <c r="D64" s="295">
        <v>40.700000000000003</v>
      </c>
      <c r="E64" s="295"/>
      <c r="F64" s="295">
        <f t="shared" si="1"/>
        <v>625.58000000000004</v>
      </c>
      <c r="G64" s="295">
        <v>11</v>
      </c>
      <c r="H64" s="295">
        <v>1</v>
      </c>
      <c r="I64" s="295"/>
      <c r="J64" s="295">
        <f t="shared" si="2"/>
        <v>12</v>
      </c>
      <c r="K64" s="296">
        <f t="shared" si="3"/>
        <v>7.7753779697624197E-3</v>
      </c>
      <c r="L64" s="297">
        <f t="shared" si="0"/>
        <v>33.289892008639313</v>
      </c>
      <c r="M64" s="297">
        <f t="shared" si="4"/>
        <v>7.3237762419006494</v>
      </c>
      <c r="N64" s="297">
        <v>12.391643835616437</v>
      </c>
      <c r="O64" s="297">
        <v>1.1713086956521739</v>
      </c>
      <c r="P64" s="296">
        <f t="shared" si="5"/>
        <v>8.6602226384808592E-2</v>
      </c>
    </row>
    <row r="65" spans="1:16" x14ac:dyDescent="0.35">
      <c r="A65" s="298">
        <f t="shared" si="6"/>
        <v>60</v>
      </c>
      <c r="B65" s="295" t="s">
        <v>520</v>
      </c>
      <c r="C65" s="295">
        <v>444.85</v>
      </c>
      <c r="D65" s="295"/>
      <c r="E65" s="295"/>
      <c r="F65" s="295">
        <f t="shared" si="1"/>
        <v>444.85</v>
      </c>
      <c r="G65" s="295">
        <v>6</v>
      </c>
      <c r="H65" s="295"/>
      <c r="I65" s="295"/>
      <c r="J65" s="295">
        <f t="shared" si="2"/>
        <v>6</v>
      </c>
      <c r="K65" s="296">
        <f t="shared" si="3"/>
        <v>3.8876889848812098E-3</v>
      </c>
      <c r="L65" s="297">
        <f t="shared" si="0"/>
        <v>16.644946004319657</v>
      </c>
      <c r="M65" s="297">
        <f t="shared" si="4"/>
        <v>3.6618881209503247</v>
      </c>
      <c r="N65" s="297">
        <v>6.1958219178082183</v>
      </c>
      <c r="O65" s="297">
        <v>0.63889565217391298</v>
      </c>
      <c r="P65" s="296">
        <f t="shared" si="5"/>
        <v>6.1012817118696439E-2</v>
      </c>
    </row>
    <row r="66" spans="1:16" x14ac:dyDescent="0.35">
      <c r="A66" s="298">
        <f t="shared" si="6"/>
        <v>61</v>
      </c>
      <c r="B66" s="295" t="s">
        <v>521</v>
      </c>
      <c r="C66" s="295">
        <v>550.70000000000005</v>
      </c>
      <c r="D66" s="295"/>
      <c r="E66" s="295"/>
      <c r="F66" s="295">
        <f t="shared" si="1"/>
        <v>550.70000000000005</v>
      </c>
      <c r="G66" s="295">
        <v>8</v>
      </c>
      <c r="H66" s="295"/>
      <c r="I66" s="295"/>
      <c r="J66" s="295">
        <f t="shared" si="2"/>
        <v>8</v>
      </c>
      <c r="K66" s="296">
        <f t="shared" si="3"/>
        <v>5.1835853131749461E-3</v>
      </c>
      <c r="L66" s="297">
        <f t="shared" si="0"/>
        <v>22.193261339092871</v>
      </c>
      <c r="M66" s="297">
        <f t="shared" si="4"/>
        <v>4.8825174946004317</v>
      </c>
      <c r="N66" s="297">
        <v>8.2610958904109584</v>
      </c>
      <c r="O66" s="297">
        <v>0.85186086956521734</v>
      </c>
      <c r="P66" s="296">
        <f t="shared" si="5"/>
        <v>6.5714064996676008E-2</v>
      </c>
    </row>
    <row r="67" spans="1:16" x14ac:dyDescent="0.35">
      <c r="A67" s="298">
        <f t="shared" si="6"/>
        <v>62</v>
      </c>
      <c r="B67" s="295" t="s">
        <v>522</v>
      </c>
      <c r="C67" s="295">
        <v>213.7</v>
      </c>
      <c r="D67" s="295"/>
      <c r="E67" s="295"/>
      <c r="F67" s="295">
        <f t="shared" si="1"/>
        <v>213.7</v>
      </c>
      <c r="G67" s="295">
        <v>6</v>
      </c>
      <c r="H67" s="295"/>
      <c r="I67" s="295"/>
      <c r="J67" s="295">
        <f t="shared" si="2"/>
        <v>6</v>
      </c>
      <c r="K67" s="296">
        <f t="shared" si="3"/>
        <v>3.8876889848812098E-3</v>
      </c>
      <c r="L67" s="297">
        <f t="shared" si="0"/>
        <v>16.644946004319657</v>
      </c>
      <c r="M67" s="297">
        <f t="shared" si="4"/>
        <v>3.6618881209503247</v>
      </c>
      <c r="N67" s="297">
        <v>6.1958219178082183</v>
      </c>
      <c r="O67" s="297">
        <v>0.63889565217391298</v>
      </c>
      <c r="P67" s="296">
        <f t="shared" si="5"/>
        <v>0.12700772903721158</v>
      </c>
    </row>
    <row r="68" spans="1:16" x14ac:dyDescent="0.35">
      <c r="A68" s="298">
        <f t="shared" si="6"/>
        <v>63</v>
      </c>
      <c r="B68" s="295" t="s">
        <v>523</v>
      </c>
      <c r="C68" s="295">
        <v>537.54999999999995</v>
      </c>
      <c r="D68" s="295"/>
      <c r="E68" s="295"/>
      <c r="F68" s="295">
        <f t="shared" si="1"/>
        <v>537.54999999999995</v>
      </c>
      <c r="G68" s="295">
        <v>10</v>
      </c>
      <c r="H68" s="295"/>
      <c r="I68" s="295"/>
      <c r="J68" s="295">
        <f t="shared" si="2"/>
        <v>10</v>
      </c>
      <c r="K68" s="296">
        <f t="shared" si="3"/>
        <v>6.4794816414686825E-3</v>
      </c>
      <c r="L68" s="297">
        <f t="shared" si="0"/>
        <v>27.741576673866088</v>
      </c>
      <c r="M68" s="297">
        <f t="shared" si="4"/>
        <v>6.1031468682505396</v>
      </c>
      <c r="N68" s="297">
        <v>10.326369863013699</v>
      </c>
      <c r="O68" s="297">
        <v>1.0648260869565216</v>
      </c>
      <c r="P68" s="296">
        <f t="shared" si="5"/>
        <v>8.4152022122754813E-2</v>
      </c>
    </row>
    <row r="69" spans="1:16" x14ac:dyDescent="0.35">
      <c r="A69" s="298">
        <f t="shared" si="6"/>
        <v>64</v>
      </c>
      <c r="B69" s="295" t="s">
        <v>524</v>
      </c>
      <c r="C69" s="295">
        <v>467.1</v>
      </c>
      <c r="D69" s="295"/>
      <c r="E69" s="295">
        <v>80.8</v>
      </c>
      <c r="F69" s="295">
        <f t="shared" si="1"/>
        <v>547.9</v>
      </c>
      <c r="G69" s="295">
        <v>7</v>
      </c>
      <c r="H69" s="295"/>
      <c r="I69" s="295">
        <v>1</v>
      </c>
      <c r="J69" s="295">
        <f t="shared" si="2"/>
        <v>8</v>
      </c>
      <c r="K69" s="296">
        <f t="shared" si="3"/>
        <v>5.1835853131749461E-3</v>
      </c>
      <c r="L69" s="297">
        <f t="shared" si="0"/>
        <v>22.193261339092871</v>
      </c>
      <c r="M69" s="297">
        <f t="shared" si="4"/>
        <v>4.8825174946004317</v>
      </c>
      <c r="N69" s="297">
        <v>8.2610958904109584</v>
      </c>
      <c r="O69" s="297">
        <v>0.74537826086956516</v>
      </c>
      <c r="P69" s="296">
        <f t="shared" si="5"/>
        <v>6.5855544780021591E-2</v>
      </c>
    </row>
    <row r="70" spans="1:16" x14ac:dyDescent="0.35">
      <c r="A70" s="298">
        <f t="shared" si="6"/>
        <v>65</v>
      </c>
      <c r="B70" s="295" t="s">
        <v>525</v>
      </c>
      <c r="C70" s="295">
        <v>430.8</v>
      </c>
      <c r="D70" s="295"/>
      <c r="E70" s="295"/>
      <c r="F70" s="295">
        <f t="shared" si="1"/>
        <v>430.8</v>
      </c>
      <c r="G70" s="295">
        <v>8</v>
      </c>
      <c r="H70" s="295"/>
      <c r="I70" s="295"/>
      <c r="J70" s="295">
        <f t="shared" si="2"/>
        <v>8</v>
      </c>
      <c r="K70" s="296">
        <f t="shared" ref="K70:K133" si="7">3/$J$379*J70</f>
        <v>5.1835853131749461E-3</v>
      </c>
      <c r="L70" s="297">
        <f t="shared" ref="L70:L133" si="8">K70*4281.45</f>
        <v>22.193261339092871</v>
      </c>
      <c r="M70" s="297">
        <f t="shared" si="4"/>
        <v>4.8825174946004317</v>
      </c>
      <c r="N70" s="297">
        <v>8.2610958904109584</v>
      </c>
      <c r="O70" s="297">
        <v>0.85186086956521734</v>
      </c>
      <c r="P70" s="296">
        <f t="shared" si="5"/>
        <v>8.4003564516410112E-2</v>
      </c>
    </row>
    <row r="71" spans="1:16" x14ac:dyDescent="0.35">
      <c r="A71" s="298">
        <f t="shared" si="6"/>
        <v>66</v>
      </c>
      <c r="B71" s="295" t="s">
        <v>526</v>
      </c>
      <c r="C71" s="295">
        <v>487.85</v>
      </c>
      <c r="D71" s="295"/>
      <c r="E71" s="295"/>
      <c r="F71" s="295">
        <f t="shared" ref="F71:F128" si="9">C71+D71+E71</f>
        <v>487.85</v>
      </c>
      <c r="G71" s="295">
        <v>7</v>
      </c>
      <c r="H71" s="295"/>
      <c r="I71" s="295"/>
      <c r="J71" s="295">
        <f t="shared" ref="J71:J130" si="10">G71+H71+I71</f>
        <v>7</v>
      </c>
      <c r="K71" s="296">
        <f t="shared" si="7"/>
        <v>4.5356371490280776E-3</v>
      </c>
      <c r="L71" s="297">
        <f t="shared" si="8"/>
        <v>19.41910367170626</v>
      </c>
      <c r="M71" s="297">
        <f t="shared" ref="M71:M128" si="11">L71*0.22</f>
        <v>4.2722028077753773</v>
      </c>
      <c r="N71" s="297">
        <v>7.2284589041095888</v>
      </c>
      <c r="O71" s="297">
        <v>0.74537826086956516</v>
      </c>
      <c r="P71" s="296">
        <f t="shared" ref="P71:P130" si="12">(L71+M71+N71+O71)/F71</f>
        <v>6.4907540523646182E-2</v>
      </c>
    </row>
    <row r="72" spans="1:16" x14ac:dyDescent="0.35">
      <c r="A72" s="298">
        <f t="shared" ref="A72:A135" si="13">A71+1</f>
        <v>67</v>
      </c>
      <c r="B72" s="295" t="s">
        <v>527</v>
      </c>
      <c r="C72" s="295">
        <v>2572.4</v>
      </c>
      <c r="D72" s="295"/>
      <c r="E72" s="295">
        <v>488</v>
      </c>
      <c r="F72" s="295">
        <f t="shared" si="9"/>
        <v>3060.4</v>
      </c>
      <c r="G72" s="295">
        <v>40</v>
      </c>
      <c r="H72" s="295"/>
      <c r="I72" s="295"/>
      <c r="J72" s="295">
        <f t="shared" si="10"/>
        <v>40</v>
      </c>
      <c r="K72" s="296">
        <f t="shared" si="7"/>
        <v>2.591792656587473E-2</v>
      </c>
      <c r="L72" s="297">
        <f t="shared" si="8"/>
        <v>110.96630669546435</v>
      </c>
      <c r="M72" s="297">
        <f t="shared" si="11"/>
        <v>24.412587473002159</v>
      </c>
      <c r="N72" s="297">
        <v>41.305479452054797</v>
      </c>
      <c r="O72" s="297">
        <v>4.2593043478260864</v>
      </c>
      <c r="P72" s="296">
        <f t="shared" si="12"/>
        <v>5.912419225210671E-2</v>
      </c>
    </row>
    <row r="73" spans="1:16" x14ac:dyDescent="0.35">
      <c r="A73" s="298">
        <f t="shared" si="13"/>
        <v>68</v>
      </c>
      <c r="B73" s="295" t="s">
        <v>528</v>
      </c>
      <c r="C73" s="295">
        <v>386.9</v>
      </c>
      <c r="D73" s="295"/>
      <c r="E73" s="295"/>
      <c r="F73" s="295">
        <f t="shared" si="9"/>
        <v>386.9</v>
      </c>
      <c r="G73" s="295">
        <v>5</v>
      </c>
      <c r="H73" s="295"/>
      <c r="I73" s="295"/>
      <c r="J73" s="295">
        <f t="shared" si="10"/>
        <v>5</v>
      </c>
      <c r="K73" s="296">
        <f t="shared" si="7"/>
        <v>3.2397408207343412E-3</v>
      </c>
      <c r="L73" s="297">
        <f t="shared" si="8"/>
        <v>13.870788336933044</v>
      </c>
      <c r="M73" s="297">
        <f t="shared" si="11"/>
        <v>3.0515734341252698</v>
      </c>
      <c r="N73" s="297">
        <v>5.1631849315068497</v>
      </c>
      <c r="O73" s="297">
        <v>0.53241304347826079</v>
      </c>
      <c r="P73" s="296">
        <f t="shared" si="12"/>
        <v>5.8459446229111978E-2</v>
      </c>
    </row>
    <row r="74" spans="1:16" x14ac:dyDescent="0.35">
      <c r="A74" s="298">
        <f t="shared" si="13"/>
        <v>69</v>
      </c>
      <c r="B74" s="295" t="s">
        <v>529</v>
      </c>
      <c r="C74" s="295">
        <v>902</v>
      </c>
      <c r="D74" s="295"/>
      <c r="E74" s="295"/>
      <c r="F74" s="295">
        <f t="shared" si="9"/>
        <v>902</v>
      </c>
      <c r="G74" s="295">
        <v>14</v>
      </c>
      <c r="H74" s="295"/>
      <c r="I74" s="295"/>
      <c r="J74" s="295">
        <f t="shared" si="10"/>
        <v>14</v>
      </c>
      <c r="K74" s="296">
        <f t="shared" si="7"/>
        <v>9.0712742980561551E-3</v>
      </c>
      <c r="L74" s="297">
        <f t="shared" si="8"/>
        <v>38.83820734341252</v>
      </c>
      <c r="M74" s="297">
        <f t="shared" si="11"/>
        <v>8.5444056155507546</v>
      </c>
      <c r="N74" s="297">
        <v>14.456917808219178</v>
      </c>
      <c r="O74" s="297">
        <v>1.4907565217391303</v>
      </c>
      <c r="P74" s="296">
        <f t="shared" si="12"/>
        <v>7.0210961517651424E-2</v>
      </c>
    </row>
    <row r="75" spans="1:16" x14ac:dyDescent="0.35">
      <c r="A75" s="298">
        <f t="shared" si="13"/>
        <v>70</v>
      </c>
      <c r="B75" s="295" t="s">
        <v>530</v>
      </c>
      <c r="C75" s="295">
        <v>659.8</v>
      </c>
      <c r="D75" s="295">
        <v>57.3</v>
      </c>
      <c r="E75" s="295"/>
      <c r="F75" s="295">
        <f t="shared" si="9"/>
        <v>717.09999999999991</v>
      </c>
      <c r="G75" s="295">
        <v>12</v>
      </c>
      <c r="H75" s="295">
        <v>1</v>
      </c>
      <c r="I75" s="295"/>
      <c r="J75" s="295">
        <f t="shared" si="10"/>
        <v>13</v>
      </c>
      <c r="K75" s="296">
        <f t="shared" si="7"/>
        <v>8.4233261339092882E-3</v>
      </c>
      <c r="L75" s="297">
        <f t="shared" si="8"/>
        <v>36.064049676025924</v>
      </c>
      <c r="M75" s="297">
        <f t="shared" si="11"/>
        <v>7.9340909287257029</v>
      </c>
      <c r="N75" s="297">
        <v>13.424280821917806</v>
      </c>
      <c r="O75" s="297">
        <v>1.277791304347826</v>
      </c>
      <c r="P75" s="296">
        <f t="shared" si="12"/>
        <v>8.1857778177405194E-2</v>
      </c>
    </row>
    <row r="76" spans="1:16" x14ac:dyDescent="0.35">
      <c r="A76" s="298">
        <f t="shared" si="13"/>
        <v>71</v>
      </c>
      <c r="B76" s="295" t="s">
        <v>531</v>
      </c>
      <c r="C76" s="295">
        <v>542.70000000000005</v>
      </c>
      <c r="D76" s="295"/>
      <c r="E76" s="295"/>
      <c r="F76" s="295">
        <f t="shared" si="9"/>
        <v>542.70000000000005</v>
      </c>
      <c r="G76" s="295">
        <v>7</v>
      </c>
      <c r="H76" s="295"/>
      <c r="I76" s="295"/>
      <c r="J76" s="295">
        <f t="shared" si="10"/>
        <v>7</v>
      </c>
      <c r="K76" s="296">
        <f t="shared" si="7"/>
        <v>4.5356371490280776E-3</v>
      </c>
      <c r="L76" s="297">
        <f t="shared" si="8"/>
        <v>19.41910367170626</v>
      </c>
      <c r="M76" s="297">
        <f t="shared" si="11"/>
        <v>4.2722028077753773</v>
      </c>
      <c r="N76" s="297">
        <v>7.2284589041095888</v>
      </c>
      <c r="O76" s="297">
        <v>0.74537826086956516</v>
      </c>
      <c r="P76" s="296">
        <f t="shared" si="12"/>
        <v>5.8347417808109064E-2</v>
      </c>
    </row>
    <row r="77" spans="1:16" x14ac:dyDescent="0.35">
      <c r="A77" s="298">
        <f t="shared" si="13"/>
        <v>72</v>
      </c>
      <c r="B77" s="295" t="s">
        <v>532</v>
      </c>
      <c r="C77" s="295">
        <v>605.70000000000005</v>
      </c>
      <c r="D77" s="295"/>
      <c r="E77" s="295">
        <v>19</v>
      </c>
      <c r="F77" s="295">
        <f t="shared" si="9"/>
        <v>624.70000000000005</v>
      </c>
      <c r="G77" s="295">
        <v>10</v>
      </c>
      <c r="H77" s="295"/>
      <c r="I77" s="295"/>
      <c r="J77" s="295">
        <f t="shared" si="10"/>
        <v>10</v>
      </c>
      <c r="K77" s="296">
        <f t="shared" si="7"/>
        <v>6.4794816414686825E-3</v>
      </c>
      <c r="L77" s="297">
        <f t="shared" si="8"/>
        <v>27.741576673866088</v>
      </c>
      <c r="M77" s="297">
        <f t="shared" si="11"/>
        <v>6.1031468682505396</v>
      </c>
      <c r="N77" s="297">
        <v>10.326369863013699</v>
      </c>
      <c r="O77" s="297">
        <v>1.0648260869565216</v>
      </c>
      <c r="P77" s="296">
        <f t="shared" si="12"/>
        <v>7.2412229057286448E-2</v>
      </c>
    </row>
    <row r="78" spans="1:16" x14ac:dyDescent="0.35">
      <c r="A78" s="298">
        <f t="shared" si="13"/>
        <v>73</v>
      </c>
      <c r="B78" s="295" t="s">
        <v>533</v>
      </c>
      <c r="C78" s="295">
        <v>1311.1</v>
      </c>
      <c r="D78" s="295"/>
      <c r="E78" s="295">
        <v>43.3</v>
      </c>
      <c r="F78" s="295">
        <f t="shared" si="9"/>
        <v>1354.3999999999999</v>
      </c>
      <c r="G78" s="295">
        <v>20</v>
      </c>
      <c r="H78" s="295"/>
      <c r="I78" s="295"/>
      <c r="J78" s="295">
        <f t="shared" si="10"/>
        <v>20</v>
      </c>
      <c r="K78" s="296">
        <f t="shared" si="7"/>
        <v>1.2958963282937365E-2</v>
      </c>
      <c r="L78" s="297">
        <f t="shared" si="8"/>
        <v>55.483153347732177</v>
      </c>
      <c r="M78" s="297">
        <f t="shared" si="11"/>
        <v>12.206293736501079</v>
      </c>
      <c r="N78" s="297">
        <v>20.652739726027399</v>
      </c>
      <c r="O78" s="297">
        <v>2.1296521739130432</v>
      </c>
      <c r="P78" s="296">
        <f t="shared" si="12"/>
        <v>6.6798463514599601E-2</v>
      </c>
    </row>
    <row r="79" spans="1:16" x14ac:dyDescent="0.35">
      <c r="A79" s="298">
        <f t="shared" si="13"/>
        <v>74</v>
      </c>
      <c r="B79" s="295" t="s">
        <v>534</v>
      </c>
      <c r="C79" s="295">
        <v>235.6</v>
      </c>
      <c r="D79" s="295"/>
      <c r="E79" s="295"/>
      <c r="F79" s="295">
        <f t="shared" si="9"/>
        <v>235.6</v>
      </c>
      <c r="G79" s="295">
        <v>8</v>
      </c>
      <c r="H79" s="295"/>
      <c r="I79" s="295"/>
      <c r="J79" s="295">
        <f t="shared" si="10"/>
        <v>8</v>
      </c>
      <c r="K79" s="296">
        <f t="shared" si="7"/>
        <v>5.1835853131749461E-3</v>
      </c>
      <c r="L79" s="297">
        <f t="shared" si="8"/>
        <v>22.193261339092871</v>
      </c>
      <c r="M79" s="297">
        <f t="shared" si="11"/>
        <v>4.8825174946004317</v>
      </c>
      <c r="N79" s="297">
        <v>8.2610958904109584</v>
      </c>
      <c r="O79" s="297">
        <v>0.85186086956521734</v>
      </c>
      <c r="P79" s="296">
        <f t="shared" si="12"/>
        <v>0.15360244309706908</v>
      </c>
    </row>
    <row r="80" spans="1:16" x14ac:dyDescent="0.35">
      <c r="A80" s="298">
        <f t="shared" si="13"/>
        <v>75</v>
      </c>
      <c r="B80" s="295" t="s">
        <v>535</v>
      </c>
      <c r="C80" s="295">
        <v>666.3</v>
      </c>
      <c r="D80" s="295">
        <v>58.1</v>
      </c>
      <c r="E80" s="295"/>
      <c r="F80" s="295">
        <f t="shared" si="9"/>
        <v>724.4</v>
      </c>
      <c r="G80" s="295">
        <v>9</v>
      </c>
      <c r="H80" s="295">
        <v>2</v>
      </c>
      <c r="I80" s="295"/>
      <c r="J80" s="295">
        <f t="shared" si="10"/>
        <v>11</v>
      </c>
      <c r="K80" s="296">
        <f t="shared" si="7"/>
        <v>7.1274298056155511E-3</v>
      </c>
      <c r="L80" s="297">
        <f t="shared" si="8"/>
        <v>30.515734341252699</v>
      </c>
      <c r="M80" s="297">
        <f t="shared" si="11"/>
        <v>6.7134615550755941</v>
      </c>
      <c r="N80" s="297">
        <v>11.359006849315069</v>
      </c>
      <c r="O80" s="297">
        <v>0.95834347826086952</v>
      </c>
      <c r="P80" s="296">
        <f t="shared" si="12"/>
        <v>6.839666789605775E-2</v>
      </c>
    </row>
    <row r="81" spans="1:16" x14ac:dyDescent="0.35">
      <c r="A81" s="298">
        <f t="shared" si="13"/>
        <v>76</v>
      </c>
      <c r="B81" s="295" t="s">
        <v>536</v>
      </c>
      <c r="C81" s="295">
        <v>574.5</v>
      </c>
      <c r="D81" s="295"/>
      <c r="E81" s="295"/>
      <c r="F81" s="295">
        <f t="shared" si="9"/>
        <v>574.5</v>
      </c>
      <c r="G81" s="295">
        <v>9</v>
      </c>
      <c r="H81" s="295"/>
      <c r="I81" s="295"/>
      <c r="J81" s="295">
        <f t="shared" si="10"/>
        <v>9</v>
      </c>
      <c r="K81" s="296">
        <f t="shared" si="7"/>
        <v>5.8315334773218147E-3</v>
      </c>
      <c r="L81" s="297">
        <f t="shared" si="8"/>
        <v>24.967419006479481</v>
      </c>
      <c r="M81" s="297">
        <f t="shared" si="11"/>
        <v>5.4928321814254861</v>
      </c>
      <c r="N81" s="297">
        <v>9.293732876712328</v>
      </c>
      <c r="O81" s="297">
        <v>0.95834347826086952</v>
      </c>
      <c r="P81" s="296">
        <f t="shared" si="12"/>
        <v>7.0865670222590368E-2</v>
      </c>
    </row>
    <row r="82" spans="1:16" x14ac:dyDescent="0.35">
      <c r="A82" s="298">
        <f t="shared" si="13"/>
        <v>77</v>
      </c>
      <c r="B82" s="295" t="s">
        <v>537</v>
      </c>
      <c r="C82" s="295">
        <v>656.4</v>
      </c>
      <c r="D82" s="295">
        <v>40.5</v>
      </c>
      <c r="E82" s="295"/>
      <c r="F82" s="295">
        <f t="shared" si="9"/>
        <v>696.9</v>
      </c>
      <c r="G82" s="295">
        <v>9</v>
      </c>
      <c r="H82" s="295">
        <v>1</v>
      </c>
      <c r="I82" s="295"/>
      <c r="J82" s="295">
        <f t="shared" si="10"/>
        <v>10</v>
      </c>
      <c r="K82" s="296">
        <f t="shared" si="7"/>
        <v>6.4794816414686825E-3</v>
      </c>
      <c r="L82" s="297">
        <f t="shared" si="8"/>
        <v>27.741576673866088</v>
      </c>
      <c r="M82" s="297">
        <f t="shared" si="11"/>
        <v>6.1031468682505396</v>
      </c>
      <c r="N82" s="297">
        <v>10.326369863013699</v>
      </c>
      <c r="O82" s="297">
        <v>0.95834347826086952</v>
      </c>
      <c r="P82" s="296">
        <f t="shared" si="12"/>
        <v>6.4757406921209917E-2</v>
      </c>
    </row>
    <row r="83" spans="1:16" x14ac:dyDescent="0.35">
      <c r="A83" s="298">
        <f t="shared" si="13"/>
        <v>78</v>
      </c>
      <c r="B83" s="295" t="s">
        <v>538</v>
      </c>
      <c r="C83" s="295">
        <v>560.6</v>
      </c>
      <c r="D83" s="295"/>
      <c r="E83" s="295">
        <v>38.4</v>
      </c>
      <c r="F83" s="295">
        <f t="shared" si="9"/>
        <v>599</v>
      </c>
      <c r="G83" s="295">
        <v>9</v>
      </c>
      <c r="H83" s="295"/>
      <c r="I83" s="295">
        <v>1</v>
      </c>
      <c r="J83" s="295">
        <f t="shared" si="10"/>
        <v>10</v>
      </c>
      <c r="K83" s="296">
        <f t="shared" si="7"/>
        <v>6.4794816414686825E-3</v>
      </c>
      <c r="L83" s="297">
        <f t="shared" si="8"/>
        <v>27.741576673866088</v>
      </c>
      <c r="M83" s="297">
        <f t="shared" si="11"/>
        <v>6.1031468682505396</v>
      </c>
      <c r="N83" s="297">
        <v>10.326369863013699</v>
      </c>
      <c r="O83" s="297">
        <v>0.95834347826086952</v>
      </c>
      <c r="P83" s="296">
        <f t="shared" si="12"/>
        <v>7.534129696726409E-2</v>
      </c>
    </row>
    <row r="84" spans="1:16" x14ac:dyDescent="0.35">
      <c r="A84" s="298">
        <f t="shared" si="13"/>
        <v>79</v>
      </c>
      <c r="B84" s="295" t="s">
        <v>539</v>
      </c>
      <c r="C84" s="295">
        <v>494.5</v>
      </c>
      <c r="D84" s="295"/>
      <c r="E84" s="295"/>
      <c r="F84" s="295">
        <f t="shared" si="9"/>
        <v>494.5</v>
      </c>
      <c r="G84" s="295">
        <v>7</v>
      </c>
      <c r="H84" s="295"/>
      <c r="I84" s="295"/>
      <c r="J84" s="295">
        <f t="shared" si="10"/>
        <v>7</v>
      </c>
      <c r="K84" s="296">
        <f t="shared" si="7"/>
        <v>4.5356371490280776E-3</v>
      </c>
      <c r="L84" s="297">
        <f t="shared" si="8"/>
        <v>19.41910367170626</v>
      </c>
      <c r="M84" s="297">
        <f t="shared" si="11"/>
        <v>4.2722028077753773</v>
      </c>
      <c r="N84" s="297">
        <v>7.2284589041095888</v>
      </c>
      <c r="O84" s="297">
        <v>0.74537826086956516</v>
      </c>
      <c r="P84" s="296">
        <f t="shared" si="12"/>
        <v>6.4034668644005643E-2</v>
      </c>
    </row>
    <row r="85" spans="1:16" x14ac:dyDescent="0.35">
      <c r="A85" s="298">
        <f t="shared" si="13"/>
        <v>80</v>
      </c>
      <c r="B85" s="295" t="s">
        <v>540</v>
      </c>
      <c r="C85" s="295">
        <v>719.5</v>
      </c>
      <c r="D85" s="295">
        <v>20.3</v>
      </c>
      <c r="E85" s="295"/>
      <c r="F85" s="295">
        <f t="shared" si="9"/>
        <v>739.8</v>
      </c>
      <c r="G85" s="295">
        <v>8</v>
      </c>
      <c r="H85" s="295">
        <v>1</v>
      </c>
      <c r="I85" s="295"/>
      <c r="J85" s="295">
        <f t="shared" si="10"/>
        <v>9</v>
      </c>
      <c r="K85" s="296">
        <f t="shared" si="7"/>
        <v>5.8315334773218147E-3</v>
      </c>
      <c r="L85" s="297">
        <f t="shared" si="8"/>
        <v>24.967419006479481</v>
      </c>
      <c r="M85" s="297">
        <f t="shared" si="11"/>
        <v>5.4928321814254861</v>
      </c>
      <c r="N85" s="297">
        <v>9.293732876712328</v>
      </c>
      <c r="O85" s="297">
        <v>0.85186086956521734</v>
      </c>
      <c r="P85" s="296">
        <f t="shared" si="12"/>
        <v>5.4887597910492712E-2</v>
      </c>
    </row>
    <row r="86" spans="1:16" x14ac:dyDescent="0.35">
      <c r="A86" s="298">
        <f t="shared" si="13"/>
        <v>81</v>
      </c>
      <c r="B86" s="295" t="s">
        <v>541</v>
      </c>
      <c r="C86" s="295">
        <v>673</v>
      </c>
      <c r="D86" s="295">
        <v>43.4</v>
      </c>
      <c r="E86" s="295"/>
      <c r="F86" s="295">
        <f t="shared" si="9"/>
        <v>716.4</v>
      </c>
      <c r="G86" s="295">
        <v>9</v>
      </c>
      <c r="H86" s="295">
        <v>1</v>
      </c>
      <c r="I86" s="295"/>
      <c r="J86" s="295">
        <f t="shared" si="10"/>
        <v>10</v>
      </c>
      <c r="K86" s="296">
        <f t="shared" si="7"/>
        <v>6.4794816414686825E-3</v>
      </c>
      <c r="L86" s="297">
        <f t="shared" si="8"/>
        <v>27.741576673866088</v>
      </c>
      <c r="M86" s="297">
        <f t="shared" si="11"/>
        <v>6.1031468682505396</v>
      </c>
      <c r="N86" s="297">
        <v>10.326369863013699</v>
      </c>
      <c r="O86" s="297">
        <v>0.95834347826086952</v>
      </c>
      <c r="P86" s="296">
        <f t="shared" si="12"/>
        <v>6.299474718507983E-2</v>
      </c>
    </row>
    <row r="87" spans="1:16" x14ac:dyDescent="0.35">
      <c r="A87" s="298">
        <f t="shared" si="13"/>
        <v>82</v>
      </c>
      <c r="B87" s="295" t="s">
        <v>542</v>
      </c>
      <c r="C87" s="295">
        <v>628.5</v>
      </c>
      <c r="D87" s="295"/>
      <c r="E87" s="295"/>
      <c r="F87" s="295">
        <f t="shared" si="9"/>
        <v>628.5</v>
      </c>
      <c r="G87" s="295">
        <v>8</v>
      </c>
      <c r="H87" s="295"/>
      <c r="I87" s="295"/>
      <c r="J87" s="295">
        <f t="shared" si="10"/>
        <v>8</v>
      </c>
      <c r="K87" s="296">
        <f t="shared" si="7"/>
        <v>5.1835853131749461E-3</v>
      </c>
      <c r="L87" s="297">
        <f t="shared" si="8"/>
        <v>22.193261339092871</v>
      </c>
      <c r="M87" s="297">
        <f t="shared" si="11"/>
        <v>4.8825174946004317</v>
      </c>
      <c r="N87" s="297">
        <v>8.2610958904109584</v>
      </c>
      <c r="O87" s="297">
        <v>0.85186086956521734</v>
      </c>
      <c r="P87" s="296">
        <f t="shared" si="12"/>
        <v>5.7579531573062018E-2</v>
      </c>
    </row>
    <row r="88" spans="1:16" x14ac:dyDescent="0.35">
      <c r="A88" s="298">
        <f t="shared" si="13"/>
        <v>83</v>
      </c>
      <c r="B88" s="295" t="s">
        <v>543</v>
      </c>
      <c r="C88" s="295">
        <v>1817.4</v>
      </c>
      <c r="D88" s="295">
        <v>90.8</v>
      </c>
      <c r="E88" s="295"/>
      <c r="F88" s="295">
        <f t="shared" si="9"/>
        <v>1908.2</v>
      </c>
      <c r="G88" s="295">
        <v>40</v>
      </c>
      <c r="H88" s="295"/>
      <c r="I88" s="295"/>
      <c r="J88" s="295">
        <f t="shared" si="10"/>
        <v>40</v>
      </c>
      <c r="K88" s="296">
        <f t="shared" si="7"/>
        <v>2.591792656587473E-2</v>
      </c>
      <c r="L88" s="297">
        <f t="shared" si="8"/>
        <v>110.96630669546435</v>
      </c>
      <c r="M88" s="297">
        <f t="shared" si="11"/>
        <v>24.412587473002159</v>
      </c>
      <c r="N88" s="297">
        <v>41.305479452054797</v>
      </c>
      <c r="O88" s="297">
        <v>4.2593043478260864</v>
      </c>
      <c r="P88" s="296">
        <f t="shared" si="12"/>
        <v>9.4824273120400052E-2</v>
      </c>
    </row>
    <row r="89" spans="1:16" x14ac:dyDescent="0.35">
      <c r="A89" s="298">
        <f t="shared" si="13"/>
        <v>84</v>
      </c>
      <c r="B89" s="295" t="s">
        <v>544</v>
      </c>
      <c r="C89" s="295">
        <v>872.9</v>
      </c>
      <c r="D89" s="295"/>
      <c r="E89" s="295">
        <v>66</v>
      </c>
      <c r="F89" s="295">
        <f t="shared" si="9"/>
        <v>938.9</v>
      </c>
      <c r="G89" s="295">
        <v>13</v>
      </c>
      <c r="H89" s="295"/>
      <c r="I89" s="295"/>
      <c r="J89" s="295">
        <f t="shared" si="10"/>
        <v>13</v>
      </c>
      <c r="K89" s="296">
        <f t="shared" si="7"/>
        <v>8.4233261339092882E-3</v>
      </c>
      <c r="L89" s="297">
        <f t="shared" si="8"/>
        <v>36.064049676025924</v>
      </c>
      <c r="M89" s="297">
        <f t="shared" si="11"/>
        <v>7.9340909287257029</v>
      </c>
      <c r="N89" s="297">
        <v>13.424280821917806</v>
      </c>
      <c r="O89" s="297">
        <v>1.384273913043478</v>
      </c>
      <c r="P89" s="296">
        <f t="shared" si="12"/>
        <v>6.2633608839826299E-2</v>
      </c>
    </row>
    <row r="90" spans="1:16" x14ac:dyDescent="0.35">
      <c r="A90" s="298">
        <f t="shared" si="13"/>
        <v>85</v>
      </c>
      <c r="B90" s="295" t="s">
        <v>545</v>
      </c>
      <c r="C90" s="295">
        <v>583.5</v>
      </c>
      <c r="D90" s="295"/>
      <c r="E90" s="295"/>
      <c r="F90" s="295">
        <f t="shared" si="9"/>
        <v>583.5</v>
      </c>
      <c r="G90" s="295">
        <v>12</v>
      </c>
      <c r="H90" s="295"/>
      <c r="I90" s="295"/>
      <c r="J90" s="295">
        <f t="shared" si="10"/>
        <v>12</v>
      </c>
      <c r="K90" s="296">
        <f t="shared" si="7"/>
        <v>7.7753779697624197E-3</v>
      </c>
      <c r="L90" s="297">
        <f t="shared" si="8"/>
        <v>33.289892008639313</v>
      </c>
      <c r="M90" s="297">
        <f t="shared" si="11"/>
        <v>7.3237762419006494</v>
      </c>
      <c r="N90" s="297">
        <v>12.391643835616437</v>
      </c>
      <c r="O90" s="297">
        <v>1.277791304347826</v>
      </c>
      <c r="P90" s="296">
        <f t="shared" si="12"/>
        <v>9.3030168621258305E-2</v>
      </c>
    </row>
    <row r="91" spans="1:16" x14ac:dyDescent="0.35">
      <c r="A91" s="298">
        <f t="shared" si="13"/>
        <v>86</v>
      </c>
      <c r="B91" s="295" t="s">
        <v>546</v>
      </c>
      <c r="C91" s="295">
        <v>288.43</v>
      </c>
      <c r="D91" s="295"/>
      <c r="E91" s="295"/>
      <c r="F91" s="295">
        <f t="shared" si="9"/>
        <v>288.43</v>
      </c>
      <c r="G91" s="295">
        <v>5</v>
      </c>
      <c r="H91" s="295"/>
      <c r="I91" s="295"/>
      <c r="J91" s="295">
        <f t="shared" si="10"/>
        <v>5</v>
      </c>
      <c r="K91" s="296">
        <f t="shared" si="7"/>
        <v>3.2397408207343412E-3</v>
      </c>
      <c r="L91" s="297">
        <f t="shared" si="8"/>
        <v>13.870788336933044</v>
      </c>
      <c r="M91" s="297">
        <f t="shared" si="11"/>
        <v>3.0515734341252698</v>
      </c>
      <c r="N91" s="297">
        <v>5.1631849315068497</v>
      </c>
      <c r="O91" s="297">
        <v>0.53241304347826079</v>
      </c>
      <c r="P91" s="296">
        <f t="shared" si="12"/>
        <v>7.8417500766367651E-2</v>
      </c>
    </row>
    <row r="92" spans="1:16" x14ac:dyDescent="0.35">
      <c r="A92" s="298">
        <f t="shared" si="13"/>
        <v>87</v>
      </c>
      <c r="B92" s="295" t="s">
        <v>547</v>
      </c>
      <c r="C92" s="295">
        <v>539.6</v>
      </c>
      <c r="D92" s="295"/>
      <c r="E92" s="295"/>
      <c r="F92" s="295">
        <f t="shared" si="9"/>
        <v>539.6</v>
      </c>
      <c r="G92" s="295">
        <v>8</v>
      </c>
      <c r="H92" s="295"/>
      <c r="I92" s="295"/>
      <c r="J92" s="295">
        <f t="shared" si="10"/>
        <v>8</v>
      </c>
      <c r="K92" s="296">
        <f t="shared" si="7"/>
        <v>5.1835853131749461E-3</v>
      </c>
      <c r="L92" s="297">
        <f t="shared" si="8"/>
        <v>22.193261339092871</v>
      </c>
      <c r="M92" s="297">
        <f t="shared" si="11"/>
        <v>4.8825174946004317</v>
      </c>
      <c r="N92" s="297">
        <v>8.2610958904109584</v>
      </c>
      <c r="O92" s="297">
        <v>0.85186086956521734</v>
      </c>
      <c r="P92" s="296">
        <f t="shared" si="12"/>
        <v>6.7065855436748478E-2</v>
      </c>
    </row>
    <row r="93" spans="1:16" x14ac:dyDescent="0.35">
      <c r="A93" s="298">
        <f t="shared" si="13"/>
        <v>88</v>
      </c>
      <c r="B93" s="295" t="s">
        <v>548</v>
      </c>
      <c r="C93" s="295">
        <v>2006.4</v>
      </c>
      <c r="D93" s="295"/>
      <c r="E93" s="295"/>
      <c r="F93" s="295">
        <f t="shared" si="9"/>
        <v>2006.4</v>
      </c>
      <c r="G93" s="295">
        <v>45</v>
      </c>
      <c r="H93" s="295"/>
      <c r="I93" s="295"/>
      <c r="J93" s="295">
        <f t="shared" si="10"/>
        <v>45</v>
      </c>
      <c r="K93" s="296">
        <f t="shared" si="7"/>
        <v>2.9157667386609073E-2</v>
      </c>
      <c r="L93" s="297">
        <f t="shared" si="8"/>
        <v>124.83709503239741</v>
      </c>
      <c r="M93" s="297">
        <f t="shared" si="11"/>
        <v>27.464160907127432</v>
      </c>
      <c r="N93" s="297">
        <v>46.468664383561638</v>
      </c>
      <c r="O93" s="297">
        <v>4.7917173913043465</v>
      </c>
      <c r="P93" s="296">
        <f t="shared" si="12"/>
        <v>0.10145615914792207</v>
      </c>
    </row>
    <row r="94" spans="1:16" x14ac:dyDescent="0.35">
      <c r="A94" s="298">
        <f t="shared" si="13"/>
        <v>89</v>
      </c>
      <c r="B94" s="295" t="s">
        <v>549</v>
      </c>
      <c r="C94" s="295">
        <v>3433.2</v>
      </c>
      <c r="D94" s="295">
        <v>78</v>
      </c>
      <c r="E94" s="295"/>
      <c r="F94" s="295">
        <f t="shared" si="9"/>
        <v>3511.2</v>
      </c>
      <c r="G94" s="295">
        <v>73</v>
      </c>
      <c r="H94" s="295"/>
      <c r="I94" s="295"/>
      <c r="J94" s="295">
        <f t="shared" si="10"/>
        <v>73</v>
      </c>
      <c r="K94" s="296">
        <f t="shared" si="7"/>
        <v>4.7300215982721383E-2</v>
      </c>
      <c r="L94" s="297">
        <f t="shared" si="8"/>
        <v>202.51350971922247</v>
      </c>
      <c r="M94" s="297">
        <f t="shared" si="11"/>
        <v>44.552972138228945</v>
      </c>
      <c r="N94" s="297">
        <v>75.382499999999993</v>
      </c>
      <c r="O94" s="297">
        <v>7.7732304347826071</v>
      </c>
      <c r="P94" s="296">
        <f t="shared" si="12"/>
        <v>9.4048249114899174E-2</v>
      </c>
    </row>
    <row r="95" spans="1:16" x14ac:dyDescent="0.35">
      <c r="A95" s="298">
        <f t="shared" si="13"/>
        <v>90</v>
      </c>
      <c r="B95" s="295" t="s">
        <v>550</v>
      </c>
      <c r="C95" s="295">
        <v>416.5</v>
      </c>
      <c r="D95" s="295"/>
      <c r="E95" s="295">
        <v>27.3</v>
      </c>
      <c r="F95" s="295">
        <f t="shared" si="9"/>
        <v>443.8</v>
      </c>
      <c r="G95" s="295">
        <v>6</v>
      </c>
      <c r="H95" s="295"/>
      <c r="I95" s="295">
        <v>1</v>
      </c>
      <c r="J95" s="295">
        <f t="shared" si="10"/>
        <v>7</v>
      </c>
      <c r="K95" s="296">
        <f t="shared" si="7"/>
        <v>4.5356371490280776E-3</v>
      </c>
      <c r="L95" s="297">
        <f t="shared" si="8"/>
        <v>19.41910367170626</v>
      </c>
      <c r="M95" s="297">
        <f t="shared" si="11"/>
        <v>4.2722028077753773</v>
      </c>
      <c r="N95" s="297">
        <v>7.2284589041095888</v>
      </c>
      <c r="O95" s="297">
        <v>0.63889565217391298</v>
      </c>
      <c r="P95" s="296">
        <f t="shared" si="12"/>
        <v>7.1110096971079631E-2</v>
      </c>
    </row>
    <row r="96" spans="1:16" x14ac:dyDescent="0.35">
      <c r="A96" s="298">
        <f t="shared" si="13"/>
        <v>91</v>
      </c>
      <c r="B96" s="295" t="s">
        <v>551</v>
      </c>
      <c r="C96" s="295">
        <v>514.9</v>
      </c>
      <c r="D96" s="295">
        <v>88.2</v>
      </c>
      <c r="E96" s="295"/>
      <c r="F96" s="295">
        <f t="shared" si="9"/>
        <v>603.1</v>
      </c>
      <c r="G96" s="295">
        <v>6</v>
      </c>
      <c r="H96" s="295">
        <v>2</v>
      </c>
      <c r="I96" s="295"/>
      <c r="J96" s="295">
        <f t="shared" si="10"/>
        <v>8</v>
      </c>
      <c r="K96" s="296">
        <f t="shared" si="7"/>
        <v>5.1835853131749461E-3</v>
      </c>
      <c r="L96" s="297">
        <f t="shared" si="8"/>
        <v>22.193261339092871</v>
      </c>
      <c r="M96" s="297">
        <f t="shared" si="11"/>
        <v>4.8825174946004317</v>
      </c>
      <c r="N96" s="297">
        <v>8.2610958904109584</v>
      </c>
      <c r="O96" s="297">
        <v>0.63889565217391298</v>
      </c>
      <c r="P96" s="296">
        <f t="shared" si="12"/>
        <v>5.965141829925083E-2</v>
      </c>
    </row>
    <row r="97" spans="1:16" x14ac:dyDescent="0.35">
      <c r="A97" s="298">
        <f t="shared" si="13"/>
        <v>92</v>
      </c>
      <c r="B97" s="295" t="s">
        <v>552</v>
      </c>
      <c r="C97" s="295">
        <v>368.8</v>
      </c>
      <c r="D97" s="295">
        <v>30.4</v>
      </c>
      <c r="E97" s="295"/>
      <c r="F97" s="295">
        <f t="shared" si="9"/>
        <v>399.2</v>
      </c>
      <c r="G97" s="295">
        <v>7</v>
      </c>
      <c r="H97" s="295">
        <v>1</v>
      </c>
      <c r="I97" s="295"/>
      <c r="J97" s="295">
        <f t="shared" si="10"/>
        <v>8</v>
      </c>
      <c r="K97" s="296">
        <f t="shared" si="7"/>
        <v>5.1835853131749461E-3</v>
      </c>
      <c r="L97" s="297">
        <f t="shared" si="8"/>
        <v>22.193261339092871</v>
      </c>
      <c r="M97" s="297">
        <f t="shared" si="11"/>
        <v>4.8825174946004317</v>
      </c>
      <c r="N97" s="297">
        <v>8.2610958904109584</v>
      </c>
      <c r="O97" s="297">
        <v>0.74537826086956516</v>
      </c>
      <c r="P97" s="296">
        <f t="shared" si="12"/>
        <v>9.038640527298053E-2</v>
      </c>
    </row>
    <row r="98" spans="1:16" x14ac:dyDescent="0.35">
      <c r="A98" s="298">
        <f t="shared" si="13"/>
        <v>93</v>
      </c>
      <c r="B98" s="295" t="s">
        <v>553</v>
      </c>
      <c r="C98" s="295">
        <v>939.1</v>
      </c>
      <c r="D98" s="295"/>
      <c r="E98" s="295"/>
      <c r="F98" s="295">
        <f t="shared" si="9"/>
        <v>939.1</v>
      </c>
      <c r="G98" s="295">
        <v>11</v>
      </c>
      <c r="H98" s="295"/>
      <c r="I98" s="295"/>
      <c r="J98" s="295">
        <f t="shared" si="10"/>
        <v>11</v>
      </c>
      <c r="K98" s="296">
        <f t="shared" si="7"/>
        <v>7.1274298056155511E-3</v>
      </c>
      <c r="L98" s="297">
        <f t="shared" si="8"/>
        <v>30.515734341252699</v>
      </c>
      <c r="M98" s="297">
        <f t="shared" si="11"/>
        <v>6.7134615550755941</v>
      </c>
      <c r="N98" s="297">
        <v>11.359006849315069</v>
      </c>
      <c r="O98" s="297">
        <v>1.1713086956521739</v>
      </c>
      <c r="P98" s="296">
        <f t="shared" si="12"/>
        <v>5.2986382111910903E-2</v>
      </c>
    </row>
    <row r="99" spans="1:16" x14ac:dyDescent="0.35">
      <c r="A99" s="298">
        <f t="shared" si="13"/>
        <v>94</v>
      </c>
      <c r="B99" s="295" t="s">
        <v>554</v>
      </c>
      <c r="C99" s="295">
        <v>455.8</v>
      </c>
      <c r="D99" s="295"/>
      <c r="E99" s="295"/>
      <c r="F99" s="295">
        <f t="shared" si="9"/>
        <v>455.8</v>
      </c>
      <c r="G99" s="295">
        <v>9</v>
      </c>
      <c r="H99" s="295"/>
      <c r="I99" s="295"/>
      <c r="J99" s="295">
        <f t="shared" si="10"/>
        <v>9</v>
      </c>
      <c r="K99" s="296">
        <f t="shared" si="7"/>
        <v>5.8315334773218147E-3</v>
      </c>
      <c r="L99" s="297">
        <f t="shared" si="8"/>
        <v>24.967419006479481</v>
      </c>
      <c r="M99" s="297">
        <f t="shared" si="11"/>
        <v>5.4928321814254861</v>
      </c>
      <c r="N99" s="297">
        <v>9.293732876712328</v>
      </c>
      <c r="O99" s="297">
        <v>0.95834347826086952</v>
      </c>
      <c r="P99" s="296">
        <f t="shared" si="12"/>
        <v>8.9320595750061793E-2</v>
      </c>
    </row>
    <row r="100" spans="1:16" x14ac:dyDescent="0.35">
      <c r="A100" s="298">
        <f t="shared" si="13"/>
        <v>95</v>
      </c>
      <c r="B100" s="295" t="s">
        <v>555</v>
      </c>
      <c r="C100" s="295">
        <v>592.29999999999995</v>
      </c>
      <c r="D100" s="295"/>
      <c r="E100" s="295"/>
      <c r="F100" s="295">
        <f t="shared" si="9"/>
        <v>592.29999999999995</v>
      </c>
      <c r="G100" s="295">
        <v>9</v>
      </c>
      <c r="H100" s="295"/>
      <c r="I100" s="295"/>
      <c r="J100" s="295">
        <f t="shared" si="10"/>
        <v>9</v>
      </c>
      <c r="K100" s="296">
        <f t="shared" si="7"/>
        <v>5.8315334773218147E-3</v>
      </c>
      <c r="L100" s="297">
        <f t="shared" si="8"/>
        <v>24.967419006479481</v>
      </c>
      <c r="M100" s="297">
        <f t="shared" si="11"/>
        <v>5.4928321814254861</v>
      </c>
      <c r="N100" s="297">
        <v>9.293732876712328</v>
      </c>
      <c r="O100" s="297">
        <v>0.95834347826086952</v>
      </c>
      <c r="P100" s="296">
        <f t="shared" si="12"/>
        <v>6.8735991124224488E-2</v>
      </c>
    </row>
    <row r="101" spans="1:16" x14ac:dyDescent="0.35">
      <c r="A101" s="298">
        <f t="shared" si="13"/>
        <v>96</v>
      </c>
      <c r="B101" s="295" t="s">
        <v>556</v>
      </c>
      <c r="C101" s="295">
        <v>636.6</v>
      </c>
      <c r="D101" s="295"/>
      <c r="E101" s="295"/>
      <c r="F101" s="295">
        <f t="shared" si="9"/>
        <v>636.6</v>
      </c>
      <c r="G101" s="295">
        <v>10</v>
      </c>
      <c r="H101" s="295"/>
      <c r="I101" s="295"/>
      <c r="J101" s="295">
        <f t="shared" si="10"/>
        <v>10</v>
      </c>
      <c r="K101" s="296">
        <f t="shared" si="7"/>
        <v>6.4794816414686825E-3</v>
      </c>
      <c r="L101" s="297">
        <f t="shared" si="8"/>
        <v>27.741576673866088</v>
      </c>
      <c r="M101" s="297">
        <f t="shared" si="11"/>
        <v>6.1031468682505396</v>
      </c>
      <c r="N101" s="297">
        <v>10.326369863013699</v>
      </c>
      <c r="O101" s="297">
        <v>1.0648260869565216</v>
      </c>
      <c r="P101" s="296">
        <f t="shared" si="12"/>
        <v>7.1058623141826649E-2</v>
      </c>
    </row>
    <row r="102" spans="1:16" x14ac:dyDescent="0.35">
      <c r="A102" s="298">
        <f t="shared" si="13"/>
        <v>97</v>
      </c>
      <c r="B102" s="295" t="s">
        <v>557</v>
      </c>
      <c r="C102" s="295">
        <v>335</v>
      </c>
      <c r="D102" s="295"/>
      <c r="E102" s="295">
        <v>55.3</v>
      </c>
      <c r="F102" s="295">
        <f t="shared" si="9"/>
        <v>390.3</v>
      </c>
      <c r="G102" s="295">
        <v>5</v>
      </c>
      <c r="H102" s="295"/>
      <c r="I102" s="295"/>
      <c r="J102" s="295">
        <f t="shared" si="10"/>
        <v>5</v>
      </c>
      <c r="K102" s="296">
        <f t="shared" si="7"/>
        <v>3.2397408207343412E-3</v>
      </c>
      <c r="L102" s="297">
        <f t="shared" si="8"/>
        <v>13.870788336933044</v>
      </c>
      <c r="M102" s="297">
        <f t="shared" si="11"/>
        <v>3.0515734341252698</v>
      </c>
      <c r="N102" s="297">
        <v>5.1631849315068497</v>
      </c>
      <c r="O102" s="297">
        <v>0.53241304347826079</v>
      </c>
      <c r="P102" s="296">
        <f t="shared" si="12"/>
        <v>5.7950191509206821E-2</v>
      </c>
    </row>
    <row r="103" spans="1:16" x14ac:dyDescent="0.35">
      <c r="A103" s="298">
        <f t="shared" si="13"/>
        <v>98</v>
      </c>
      <c r="B103" s="295" t="s">
        <v>558</v>
      </c>
      <c r="C103" s="295">
        <v>784</v>
      </c>
      <c r="D103" s="295"/>
      <c r="E103" s="295"/>
      <c r="F103" s="295">
        <f t="shared" si="9"/>
        <v>784</v>
      </c>
      <c r="G103" s="295">
        <v>10</v>
      </c>
      <c r="H103" s="295"/>
      <c r="I103" s="295"/>
      <c r="J103" s="295">
        <f t="shared" si="10"/>
        <v>10</v>
      </c>
      <c r="K103" s="296">
        <f t="shared" si="7"/>
        <v>6.4794816414686825E-3</v>
      </c>
      <c r="L103" s="297">
        <f t="shared" si="8"/>
        <v>27.741576673866088</v>
      </c>
      <c r="M103" s="297">
        <f t="shared" si="11"/>
        <v>6.1031468682505396</v>
      </c>
      <c r="N103" s="297">
        <v>10.326369863013699</v>
      </c>
      <c r="O103" s="297">
        <v>1.0648260869565216</v>
      </c>
      <c r="P103" s="296">
        <f t="shared" si="12"/>
        <v>5.7698876903171992E-2</v>
      </c>
    </row>
    <row r="104" spans="1:16" x14ac:dyDescent="0.35">
      <c r="A104" s="298">
        <f t="shared" si="13"/>
        <v>99</v>
      </c>
      <c r="B104" s="295" t="s">
        <v>559</v>
      </c>
      <c r="C104" s="295">
        <v>324.2</v>
      </c>
      <c r="D104" s="295"/>
      <c r="E104" s="295">
        <v>31.1</v>
      </c>
      <c r="F104" s="295">
        <f t="shared" si="9"/>
        <v>355.3</v>
      </c>
      <c r="G104" s="295">
        <v>7</v>
      </c>
      <c r="H104" s="295"/>
      <c r="I104" s="295"/>
      <c r="J104" s="295">
        <f t="shared" si="10"/>
        <v>7</v>
      </c>
      <c r="K104" s="296">
        <f t="shared" si="7"/>
        <v>4.5356371490280776E-3</v>
      </c>
      <c r="L104" s="297">
        <f t="shared" si="8"/>
        <v>19.41910367170626</v>
      </c>
      <c r="M104" s="297">
        <f t="shared" si="11"/>
        <v>4.2722028077753773</v>
      </c>
      <c r="N104" s="297">
        <v>7.2284589041095888</v>
      </c>
      <c r="O104" s="297">
        <v>0.74537826086956516</v>
      </c>
      <c r="P104" s="296">
        <f t="shared" si="12"/>
        <v>8.9122273133860938E-2</v>
      </c>
    </row>
    <row r="105" spans="1:16" x14ac:dyDescent="0.35">
      <c r="A105" s="298">
        <f t="shared" si="13"/>
        <v>100</v>
      </c>
      <c r="B105" s="295" t="s">
        <v>560</v>
      </c>
      <c r="C105" s="295">
        <v>767.05</v>
      </c>
      <c r="D105" s="295"/>
      <c r="E105" s="295"/>
      <c r="F105" s="295">
        <f t="shared" si="9"/>
        <v>767.05</v>
      </c>
      <c r="G105" s="295">
        <v>9</v>
      </c>
      <c r="H105" s="295"/>
      <c r="I105" s="295"/>
      <c r="J105" s="295">
        <f t="shared" si="10"/>
        <v>9</v>
      </c>
      <c r="K105" s="296">
        <f t="shared" si="7"/>
        <v>5.8315334773218147E-3</v>
      </c>
      <c r="L105" s="297">
        <f t="shared" si="8"/>
        <v>24.967419006479481</v>
      </c>
      <c r="M105" s="297">
        <f t="shared" si="11"/>
        <v>5.4928321814254861</v>
      </c>
      <c r="N105" s="297">
        <v>9.293732876712328</v>
      </c>
      <c r="O105" s="297">
        <v>0.95834347826086952</v>
      </c>
      <c r="P105" s="296">
        <f t="shared" si="12"/>
        <v>5.3076497676654934E-2</v>
      </c>
    </row>
    <row r="106" spans="1:16" x14ac:dyDescent="0.35">
      <c r="A106" s="298">
        <f t="shared" si="13"/>
        <v>101</v>
      </c>
      <c r="B106" s="295" t="s">
        <v>561</v>
      </c>
      <c r="C106" s="295">
        <v>364.8</v>
      </c>
      <c r="D106" s="295"/>
      <c r="E106" s="295"/>
      <c r="F106" s="295">
        <f t="shared" si="9"/>
        <v>364.8</v>
      </c>
      <c r="G106" s="295">
        <v>5</v>
      </c>
      <c r="H106" s="295"/>
      <c r="I106" s="295"/>
      <c r="J106" s="295">
        <f t="shared" si="10"/>
        <v>5</v>
      </c>
      <c r="K106" s="296">
        <f t="shared" si="7"/>
        <v>3.2397408207343412E-3</v>
      </c>
      <c r="L106" s="297">
        <f t="shared" si="8"/>
        <v>13.870788336933044</v>
      </c>
      <c r="M106" s="297">
        <f t="shared" si="11"/>
        <v>3.0515734341252698</v>
      </c>
      <c r="N106" s="297">
        <v>5.1631849315068497</v>
      </c>
      <c r="O106" s="297">
        <v>0.53241304347826079</v>
      </c>
      <c r="P106" s="296">
        <f t="shared" si="12"/>
        <v>6.2000986145952362E-2</v>
      </c>
    </row>
    <row r="107" spans="1:16" x14ac:dyDescent="0.35">
      <c r="A107" s="298">
        <f t="shared" si="13"/>
        <v>102</v>
      </c>
      <c r="B107" s="295" t="s">
        <v>562</v>
      </c>
      <c r="C107" s="295">
        <v>638.5</v>
      </c>
      <c r="D107" s="295">
        <v>25.4</v>
      </c>
      <c r="E107" s="295"/>
      <c r="F107" s="295">
        <f t="shared" si="9"/>
        <v>663.9</v>
      </c>
      <c r="G107" s="295">
        <v>6</v>
      </c>
      <c r="H107" s="295">
        <v>1</v>
      </c>
      <c r="I107" s="295"/>
      <c r="J107" s="295">
        <f t="shared" si="10"/>
        <v>7</v>
      </c>
      <c r="K107" s="296">
        <f t="shared" si="7"/>
        <v>4.5356371490280776E-3</v>
      </c>
      <c r="L107" s="297">
        <f t="shared" si="8"/>
        <v>19.41910367170626</v>
      </c>
      <c r="M107" s="297">
        <f t="shared" si="11"/>
        <v>4.2722028077753773</v>
      </c>
      <c r="N107" s="297">
        <v>7.2284589041095888</v>
      </c>
      <c r="O107" s="297">
        <v>0.63889565217391298</v>
      </c>
      <c r="P107" s="296">
        <f t="shared" si="12"/>
        <v>4.7535262894660556E-2</v>
      </c>
    </row>
    <row r="108" spans="1:16" x14ac:dyDescent="0.35">
      <c r="A108" s="298">
        <f t="shared" si="13"/>
        <v>103</v>
      </c>
      <c r="B108" s="295" t="s">
        <v>563</v>
      </c>
      <c r="C108" s="295">
        <v>939.5</v>
      </c>
      <c r="D108" s="295"/>
      <c r="E108" s="295"/>
      <c r="F108" s="295">
        <f t="shared" si="9"/>
        <v>939.5</v>
      </c>
      <c r="G108" s="295">
        <v>13</v>
      </c>
      <c r="H108" s="295"/>
      <c r="I108" s="295"/>
      <c r="J108" s="295">
        <f t="shared" si="10"/>
        <v>13</v>
      </c>
      <c r="K108" s="296">
        <f t="shared" si="7"/>
        <v>8.4233261339092882E-3</v>
      </c>
      <c r="L108" s="297">
        <f t="shared" si="8"/>
        <v>36.064049676025924</v>
      </c>
      <c r="M108" s="297">
        <f t="shared" si="11"/>
        <v>7.9340909287257029</v>
      </c>
      <c r="N108" s="297">
        <v>13.424280821917806</v>
      </c>
      <c r="O108" s="297">
        <v>1.384273913043478</v>
      </c>
      <c r="P108" s="296">
        <f t="shared" si="12"/>
        <v>6.2593608663877504E-2</v>
      </c>
    </row>
    <row r="109" spans="1:16" x14ac:dyDescent="0.35">
      <c r="A109" s="298">
        <f t="shared" si="13"/>
        <v>104</v>
      </c>
      <c r="B109" s="295" t="s">
        <v>564</v>
      </c>
      <c r="C109" s="295">
        <v>804.7</v>
      </c>
      <c r="D109" s="295"/>
      <c r="E109" s="295"/>
      <c r="F109" s="295">
        <f t="shared" si="9"/>
        <v>804.7</v>
      </c>
      <c r="G109" s="295">
        <v>9</v>
      </c>
      <c r="H109" s="295"/>
      <c r="I109" s="295"/>
      <c r="J109" s="295">
        <f t="shared" si="10"/>
        <v>9</v>
      </c>
      <c r="K109" s="296">
        <f t="shared" si="7"/>
        <v>5.8315334773218147E-3</v>
      </c>
      <c r="L109" s="297">
        <f t="shared" si="8"/>
        <v>24.967419006479481</v>
      </c>
      <c r="M109" s="297">
        <f t="shared" si="11"/>
        <v>5.4928321814254861</v>
      </c>
      <c r="N109" s="297">
        <v>9.293732876712328</v>
      </c>
      <c r="O109" s="297">
        <v>0.95834347826086952</v>
      </c>
      <c r="P109" s="296">
        <f t="shared" si="12"/>
        <v>5.0593174528244265E-2</v>
      </c>
    </row>
    <row r="110" spans="1:16" x14ac:dyDescent="0.35">
      <c r="A110" s="298">
        <f t="shared" si="13"/>
        <v>105</v>
      </c>
      <c r="B110" s="295" t="s">
        <v>565</v>
      </c>
      <c r="C110" s="295">
        <v>683.2</v>
      </c>
      <c r="D110" s="295"/>
      <c r="E110" s="295"/>
      <c r="F110" s="295">
        <f t="shared" si="9"/>
        <v>683.2</v>
      </c>
      <c r="G110" s="295">
        <v>9</v>
      </c>
      <c r="H110" s="295"/>
      <c r="I110" s="295"/>
      <c r="J110" s="295">
        <f t="shared" si="10"/>
        <v>9</v>
      </c>
      <c r="K110" s="296">
        <f t="shared" si="7"/>
        <v>5.8315334773218147E-3</v>
      </c>
      <c r="L110" s="297">
        <f t="shared" si="8"/>
        <v>24.967419006479481</v>
      </c>
      <c r="M110" s="297">
        <f t="shared" si="11"/>
        <v>5.4928321814254861</v>
      </c>
      <c r="N110" s="297">
        <v>9.293732876712328</v>
      </c>
      <c r="O110" s="297">
        <v>0.95834347826086952</v>
      </c>
      <c r="P110" s="296">
        <f t="shared" si="12"/>
        <v>5.9590643359013699E-2</v>
      </c>
    </row>
    <row r="111" spans="1:16" x14ac:dyDescent="0.35">
      <c r="A111" s="298">
        <f t="shared" si="13"/>
        <v>106</v>
      </c>
      <c r="B111" s="295" t="s">
        <v>566</v>
      </c>
      <c r="C111" s="295">
        <v>367.7</v>
      </c>
      <c r="D111" s="295">
        <v>41.3</v>
      </c>
      <c r="E111" s="295"/>
      <c r="F111" s="295">
        <f t="shared" si="9"/>
        <v>409</v>
      </c>
      <c r="G111" s="295">
        <v>2</v>
      </c>
      <c r="H111" s="295"/>
      <c r="I111" s="295"/>
      <c r="J111" s="295">
        <f t="shared" si="10"/>
        <v>2</v>
      </c>
      <c r="K111" s="296">
        <f t="shared" si="7"/>
        <v>1.2958963282937365E-3</v>
      </c>
      <c r="L111" s="297">
        <f t="shared" si="8"/>
        <v>5.5483153347732177</v>
      </c>
      <c r="M111" s="297">
        <f t="shared" si="11"/>
        <v>1.2206293736501079</v>
      </c>
      <c r="N111" s="297">
        <v>2.0652739726027396</v>
      </c>
      <c r="O111" s="297">
        <v>0.21296521739130433</v>
      </c>
      <c r="P111" s="296">
        <f t="shared" si="12"/>
        <v>2.2120254030360317E-2</v>
      </c>
    </row>
    <row r="112" spans="1:16" x14ac:dyDescent="0.35">
      <c r="A112" s="298">
        <f t="shared" si="13"/>
        <v>107</v>
      </c>
      <c r="B112" s="295" t="s">
        <v>567</v>
      </c>
      <c r="C112" s="295">
        <v>417.4</v>
      </c>
      <c r="D112" s="295"/>
      <c r="E112" s="295"/>
      <c r="F112" s="295">
        <f t="shared" si="9"/>
        <v>417.4</v>
      </c>
      <c r="G112" s="295">
        <v>5</v>
      </c>
      <c r="H112" s="295"/>
      <c r="I112" s="295"/>
      <c r="J112" s="295">
        <f t="shared" si="10"/>
        <v>5</v>
      </c>
      <c r="K112" s="296">
        <f t="shared" si="7"/>
        <v>3.2397408207343412E-3</v>
      </c>
      <c r="L112" s="297">
        <f t="shared" si="8"/>
        <v>13.870788336933044</v>
      </c>
      <c r="M112" s="297">
        <f t="shared" si="11"/>
        <v>3.0515734341252698</v>
      </c>
      <c r="N112" s="297">
        <v>5.1631849315068497</v>
      </c>
      <c r="O112" s="297">
        <v>0.53241304347826079</v>
      </c>
      <c r="P112" s="296">
        <f t="shared" si="12"/>
        <v>5.4187732980458606E-2</v>
      </c>
    </row>
    <row r="113" spans="1:16" x14ac:dyDescent="0.35">
      <c r="A113" s="298">
        <f t="shared" si="13"/>
        <v>108</v>
      </c>
      <c r="B113" s="295" t="s">
        <v>568</v>
      </c>
      <c r="C113" s="295">
        <v>250.6</v>
      </c>
      <c r="D113" s="295"/>
      <c r="E113" s="295"/>
      <c r="F113" s="295">
        <f t="shared" si="9"/>
        <v>250.6</v>
      </c>
      <c r="G113" s="295">
        <v>4</v>
      </c>
      <c r="H113" s="295"/>
      <c r="I113" s="295"/>
      <c r="J113" s="295">
        <f t="shared" si="10"/>
        <v>4</v>
      </c>
      <c r="K113" s="296">
        <f t="shared" si="7"/>
        <v>2.5917926565874731E-3</v>
      </c>
      <c r="L113" s="297">
        <f t="shared" si="8"/>
        <v>11.096630669546435</v>
      </c>
      <c r="M113" s="297">
        <f t="shared" si="11"/>
        <v>2.4412587473002159</v>
      </c>
      <c r="N113" s="297">
        <v>4.1305479452054792</v>
      </c>
      <c r="O113" s="297">
        <v>0.42593043478260867</v>
      </c>
      <c r="P113" s="296">
        <f t="shared" si="12"/>
        <v>7.220418115257278E-2</v>
      </c>
    </row>
    <row r="114" spans="1:16" x14ac:dyDescent="0.35">
      <c r="A114" s="298">
        <f t="shared" si="13"/>
        <v>109</v>
      </c>
      <c r="B114" s="295" t="s">
        <v>569</v>
      </c>
      <c r="C114" s="295">
        <v>362.9</v>
      </c>
      <c r="D114" s="295"/>
      <c r="E114" s="295"/>
      <c r="F114" s="295">
        <f t="shared" si="9"/>
        <v>362.9</v>
      </c>
      <c r="G114" s="295">
        <v>6</v>
      </c>
      <c r="H114" s="295"/>
      <c r="I114" s="295"/>
      <c r="J114" s="295">
        <f t="shared" si="10"/>
        <v>6</v>
      </c>
      <c r="K114" s="296">
        <f t="shared" si="7"/>
        <v>3.8876889848812098E-3</v>
      </c>
      <c r="L114" s="297">
        <f t="shared" si="8"/>
        <v>16.644946004319657</v>
      </c>
      <c r="M114" s="297">
        <f t="shared" si="11"/>
        <v>3.6618881209503247</v>
      </c>
      <c r="N114" s="297">
        <v>6.1958219178082183</v>
      </c>
      <c r="O114" s="297">
        <v>0.63889565217391298</v>
      </c>
      <c r="P114" s="296">
        <f t="shared" si="12"/>
        <v>7.4790718366635756E-2</v>
      </c>
    </row>
    <row r="115" spans="1:16" x14ac:dyDescent="0.35">
      <c r="A115" s="298">
        <f t="shared" si="13"/>
        <v>110</v>
      </c>
      <c r="B115" s="295" t="s">
        <v>570</v>
      </c>
      <c r="C115" s="295">
        <v>270.2</v>
      </c>
      <c r="D115" s="295"/>
      <c r="E115" s="295"/>
      <c r="F115" s="295">
        <f t="shared" si="9"/>
        <v>270.2</v>
      </c>
      <c r="G115" s="295">
        <v>3</v>
      </c>
      <c r="H115" s="295"/>
      <c r="I115" s="295"/>
      <c r="J115" s="295">
        <f t="shared" si="10"/>
        <v>3</v>
      </c>
      <c r="K115" s="296">
        <f t="shared" si="7"/>
        <v>1.9438444924406049E-3</v>
      </c>
      <c r="L115" s="297">
        <f t="shared" si="8"/>
        <v>8.3224730021598283</v>
      </c>
      <c r="M115" s="297">
        <f t="shared" si="11"/>
        <v>1.8309440604751623</v>
      </c>
      <c r="N115" s="297">
        <v>3.0979109589041092</v>
      </c>
      <c r="O115" s="297">
        <v>0.31944782608695649</v>
      </c>
      <c r="P115" s="296">
        <f t="shared" si="12"/>
        <v>5.0224929117787032E-2</v>
      </c>
    </row>
    <row r="116" spans="1:16" x14ac:dyDescent="0.35">
      <c r="A116" s="298">
        <f t="shared" si="13"/>
        <v>111</v>
      </c>
      <c r="B116" s="295" t="s">
        <v>571</v>
      </c>
      <c r="C116" s="295">
        <v>1561.8</v>
      </c>
      <c r="D116" s="295"/>
      <c r="E116" s="295"/>
      <c r="F116" s="295">
        <f t="shared" si="9"/>
        <v>1561.8</v>
      </c>
      <c r="G116" s="295">
        <v>23</v>
      </c>
      <c r="H116" s="295"/>
      <c r="I116" s="295"/>
      <c r="J116" s="295">
        <f t="shared" si="10"/>
        <v>23</v>
      </c>
      <c r="K116" s="296">
        <f t="shared" si="7"/>
        <v>1.4902807775377971E-2</v>
      </c>
      <c r="L116" s="297">
        <f t="shared" si="8"/>
        <v>63.805626349892009</v>
      </c>
      <c r="M116" s="297">
        <f t="shared" si="11"/>
        <v>14.037237796976243</v>
      </c>
      <c r="N116" s="297">
        <v>23.750650684931507</v>
      </c>
      <c r="O116" s="297">
        <v>2.4491000000000001</v>
      </c>
      <c r="P116" s="296">
        <f t="shared" si="12"/>
        <v>6.6617117961198458E-2</v>
      </c>
    </row>
    <row r="117" spans="1:16" x14ac:dyDescent="0.35">
      <c r="A117" s="298">
        <f t="shared" si="13"/>
        <v>112</v>
      </c>
      <c r="B117" s="295" t="s">
        <v>573</v>
      </c>
      <c r="C117" s="295">
        <v>468.9</v>
      </c>
      <c r="D117" s="295"/>
      <c r="E117" s="295"/>
      <c r="F117" s="295">
        <f t="shared" si="9"/>
        <v>468.9</v>
      </c>
      <c r="G117" s="295">
        <v>9</v>
      </c>
      <c r="H117" s="295"/>
      <c r="I117" s="295"/>
      <c r="J117" s="295">
        <f t="shared" si="10"/>
        <v>9</v>
      </c>
      <c r="K117" s="296">
        <f t="shared" si="7"/>
        <v>5.8315334773218147E-3</v>
      </c>
      <c r="L117" s="297">
        <f t="shared" si="8"/>
        <v>24.967419006479481</v>
      </c>
      <c r="M117" s="297">
        <f t="shared" si="11"/>
        <v>5.4928321814254861</v>
      </c>
      <c r="N117" s="297">
        <v>9.293732876712328</v>
      </c>
      <c r="O117" s="297">
        <v>0.95834347826086952</v>
      </c>
      <c r="P117" s="296">
        <f t="shared" si="12"/>
        <v>8.6825181366769394E-2</v>
      </c>
    </row>
    <row r="118" spans="1:16" x14ac:dyDescent="0.35">
      <c r="A118" s="298">
        <f t="shared" si="13"/>
        <v>113</v>
      </c>
      <c r="B118" s="295" t="s">
        <v>574</v>
      </c>
      <c r="C118" s="295">
        <v>1267.5999999999999</v>
      </c>
      <c r="D118" s="295"/>
      <c r="E118" s="295">
        <v>90.9</v>
      </c>
      <c r="F118" s="295">
        <f t="shared" si="9"/>
        <v>1358.5</v>
      </c>
      <c r="G118" s="295">
        <v>16</v>
      </c>
      <c r="H118" s="295"/>
      <c r="I118" s="295"/>
      <c r="J118" s="295">
        <f t="shared" si="10"/>
        <v>16</v>
      </c>
      <c r="K118" s="296">
        <f t="shared" si="7"/>
        <v>1.0367170626349892E-2</v>
      </c>
      <c r="L118" s="297">
        <f t="shared" si="8"/>
        <v>44.386522678185742</v>
      </c>
      <c r="M118" s="297">
        <f t="shared" si="11"/>
        <v>9.7650349892008634</v>
      </c>
      <c r="N118" s="297">
        <v>16.522191780821917</v>
      </c>
      <c r="O118" s="297">
        <v>1.7037217391304347</v>
      </c>
      <c r="P118" s="296">
        <f t="shared" si="12"/>
        <v>5.3277490752549839E-2</v>
      </c>
    </row>
    <row r="119" spans="1:16" x14ac:dyDescent="0.35">
      <c r="A119" s="298">
        <f t="shared" si="13"/>
        <v>114</v>
      </c>
      <c r="B119" s="295" t="s">
        <v>575</v>
      </c>
      <c r="C119" s="295">
        <v>1398.4</v>
      </c>
      <c r="D119" s="295"/>
      <c r="E119" s="295"/>
      <c r="F119" s="295">
        <f t="shared" si="9"/>
        <v>1398.4</v>
      </c>
      <c r="G119" s="295">
        <v>8</v>
      </c>
      <c r="H119" s="295"/>
      <c r="I119" s="295"/>
      <c r="J119" s="295">
        <f t="shared" si="10"/>
        <v>8</v>
      </c>
      <c r="K119" s="296">
        <f t="shared" si="7"/>
        <v>5.1835853131749461E-3</v>
      </c>
      <c r="L119" s="297">
        <f t="shared" si="8"/>
        <v>22.193261339092871</v>
      </c>
      <c r="M119" s="297">
        <f t="shared" si="11"/>
        <v>4.8825174946004317</v>
      </c>
      <c r="N119" s="297">
        <v>8.2610958904109584</v>
      </c>
      <c r="O119" s="297">
        <v>0.85186086956521734</v>
      </c>
      <c r="P119" s="296">
        <f t="shared" si="12"/>
        <v>2.5878672478310553E-2</v>
      </c>
    </row>
    <row r="120" spans="1:16" x14ac:dyDescent="0.35">
      <c r="A120" s="298">
        <f t="shared" si="13"/>
        <v>115</v>
      </c>
      <c r="B120" s="295" t="s">
        <v>576</v>
      </c>
      <c r="C120" s="295">
        <v>450.5</v>
      </c>
      <c r="D120" s="295">
        <v>29.8</v>
      </c>
      <c r="E120" s="295"/>
      <c r="F120" s="295">
        <f t="shared" si="9"/>
        <v>480.3</v>
      </c>
      <c r="G120" s="295">
        <v>6</v>
      </c>
      <c r="H120" s="295"/>
      <c r="I120" s="295"/>
      <c r="J120" s="295">
        <f t="shared" si="10"/>
        <v>6</v>
      </c>
      <c r="K120" s="296">
        <f t="shared" si="7"/>
        <v>3.8876889848812098E-3</v>
      </c>
      <c r="L120" s="297">
        <f t="shared" si="8"/>
        <v>16.644946004319657</v>
      </c>
      <c r="M120" s="297">
        <f t="shared" si="11"/>
        <v>3.6618881209503247</v>
      </c>
      <c r="N120" s="297">
        <v>6.1958219178082183</v>
      </c>
      <c r="O120" s="297">
        <v>0.63889565217391298</v>
      </c>
      <c r="P120" s="296">
        <f t="shared" si="12"/>
        <v>5.65095808770604E-2</v>
      </c>
    </row>
    <row r="121" spans="1:16" x14ac:dyDescent="0.35">
      <c r="A121" s="298">
        <f t="shared" si="13"/>
        <v>116</v>
      </c>
      <c r="B121" s="295" t="s">
        <v>577</v>
      </c>
      <c r="C121" s="295">
        <v>830.9</v>
      </c>
      <c r="D121" s="295">
        <v>89.8</v>
      </c>
      <c r="E121" s="295"/>
      <c r="F121" s="295">
        <f t="shared" si="9"/>
        <v>920.69999999999993</v>
      </c>
      <c r="G121" s="295">
        <v>12</v>
      </c>
      <c r="H121" s="295">
        <v>1</v>
      </c>
      <c r="I121" s="295"/>
      <c r="J121" s="295">
        <f t="shared" si="10"/>
        <v>13</v>
      </c>
      <c r="K121" s="296">
        <f t="shared" si="7"/>
        <v>8.4233261339092882E-3</v>
      </c>
      <c r="L121" s="297">
        <f t="shared" si="8"/>
        <v>36.064049676025924</v>
      </c>
      <c r="M121" s="297">
        <f t="shared" si="11"/>
        <v>7.9340909287257029</v>
      </c>
      <c r="N121" s="297">
        <v>13.424280821917806</v>
      </c>
      <c r="O121" s="297">
        <v>1.277791304347826</v>
      </c>
      <c r="P121" s="296">
        <f t="shared" si="12"/>
        <v>6.3756069002951304E-2</v>
      </c>
    </row>
    <row r="122" spans="1:16" x14ac:dyDescent="0.35">
      <c r="A122" s="298">
        <f t="shared" si="13"/>
        <v>117</v>
      </c>
      <c r="B122" s="295" t="s">
        <v>2016</v>
      </c>
      <c r="C122" s="295">
        <v>473.9</v>
      </c>
      <c r="D122" s="295"/>
      <c r="E122" s="295"/>
      <c r="F122" s="295">
        <f t="shared" si="9"/>
        <v>473.9</v>
      </c>
      <c r="G122" s="295">
        <v>6</v>
      </c>
      <c r="H122" s="295"/>
      <c r="I122" s="295"/>
      <c r="J122" s="295">
        <f t="shared" si="10"/>
        <v>6</v>
      </c>
      <c r="K122" s="296">
        <f t="shared" si="7"/>
        <v>3.8876889848812098E-3</v>
      </c>
      <c r="L122" s="297">
        <f t="shared" si="8"/>
        <v>16.644946004319657</v>
      </c>
      <c r="M122" s="297">
        <f t="shared" si="11"/>
        <v>3.6618881209503247</v>
      </c>
      <c r="N122" s="297">
        <v>6.1958219178082183</v>
      </c>
      <c r="O122" s="297">
        <v>0.63889565217391298</v>
      </c>
      <c r="P122" s="296">
        <f t="shared" si="12"/>
        <v>5.727274044155331E-2</v>
      </c>
    </row>
    <row r="123" spans="1:16" x14ac:dyDescent="0.35">
      <c r="A123" s="298">
        <f t="shared" si="13"/>
        <v>118</v>
      </c>
      <c r="B123" s="295" t="s">
        <v>2017</v>
      </c>
      <c r="C123" s="295">
        <v>696.4</v>
      </c>
      <c r="D123" s="295">
        <v>43.5</v>
      </c>
      <c r="E123" s="295"/>
      <c r="F123" s="295">
        <f t="shared" si="9"/>
        <v>739.9</v>
      </c>
      <c r="G123" s="295">
        <v>13</v>
      </c>
      <c r="H123" s="295">
        <v>1</v>
      </c>
      <c r="I123" s="295"/>
      <c r="J123" s="295">
        <f t="shared" si="10"/>
        <v>14</v>
      </c>
      <c r="K123" s="296">
        <f t="shared" si="7"/>
        <v>9.0712742980561551E-3</v>
      </c>
      <c r="L123" s="297">
        <f t="shared" si="8"/>
        <v>38.83820734341252</v>
      </c>
      <c r="M123" s="297">
        <f t="shared" si="11"/>
        <v>8.5444056155507546</v>
      </c>
      <c r="N123" s="297">
        <v>14.456917808219178</v>
      </c>
      <c r="O123" s="297">
        <v>1.384273913043478</v>
      </c>
      <c r="P123" s="296">
        <f t="shared" si="12"/>
        <v>8.544912107072028E-2</v>
      </c>
    </row>
    <row r="124" spans="1:16" x14ac:dyDescent="0.35">
      <c r="A124" s="298">
        <f t="shared" si="13"/>
        <v>119</v>
      </c>
      <c r="B124" s="295" t="s">
        <v>2018</v>
      </c>
      <c r="C124" s="295">
        <v>360</v>
      </c>
      <c r="D124" s="295"/>
      <c r="E124" s="295"/>
      <c r="F124" s="295">
        <f t="shared" si="9"/>
        <v>360</v>
      </c>
      <c r="G124" s="295">
        <v>7</v>
      </c>
      <c r="H124" s="295"/>
      <c r="I124" s="295"/>
      <c r="J124" s="295">
        <f t="shared" si="10"/>
        <v>7</v>
      </c>
      <c r="K124" s="296">
        <f t="shared" si="7"/>
        <v>4.5356371490280776E-3</v>
      </c>
      <c r="L124" s="297">
        <f t="shared" si="8"/>
        <v>19.41910367170626</v>
      </c>
      <c r="M124" s="297">
        <f t="shared" si="11"/>
        <v>4.2722028077753773</v>
      </c>
      <c r="N124" s="297">
        <v>7.2284589041095888</v>
      </c>
      <c r="O124" s="297">
        <v>0.74537826086956516</v>
      </c>
      <c r="P124" s="296">
        <f t="shared" si="12"/>
        <v>8.7958732345724419E-2</v>
      </c>
    </row>
    <row r="125" spans="1:16" x14ac:dyDescent="0.35">
      <c r="A125" s="298">
        <f t="shared" si="13"/>
        <v>120</v>
      </c>
      <c r="B125" s="295" t="s">
        <v>2019</v>
      </c>
      <c r="C125" s="295">
        <v>821.7</v>
      </c>
      <c r="D125" s="295"/>
      <c r="E125" s="295"/>
      <c r="F125" s="295">
        <f t="shared" si="9"/>
        <v>821.7</v>
      </c>
      <c r="G125" s="295">
        <v>8</v>
      </c>
      <c r="H125" s="295"/>
      <c r="I125" s="295"/>
      <c r="J125" s="295">
        <f t="shared" si="10"/>
        <v>8</v>
      </c>
      <c r="K125" s="296">
        <f t="shared" si="7"/>
        <v>5.1835853131749461E-3</v>
      </c>
      <c r="L125" s="297">
        <f t="shared" si="8"/>
        <v>22.193261339092871</v>
      </c>
      <c r="M125" s="297">
        <f t="shared" si="11"/>
        <v>4.8825174946004317</v>
      </c>
      <c r="N125" s="297">
        <v>8.2610958904109584</v>
      </c>
      <c r="O125" s="297">
        <v>0.85186086956521734</v>
      </c>
      <c r="P125" s="296">
        <f t="shared" si="12"/>
        <v>4.4041299249932428E-2</v>
      </c>
    </row>
    <row r="126" spans="1:16" x14ac:dyDescent="0.35">
      <c r="A126" s="298">
        <f t="shared" si="13"/>
        <v>121</v>
      </c>
      <c r="B126" s="295" t="s">
        <v>2020</v>
      </c>
      <c r="C126" s="295">
        <v>834.7</v>
      </c>
      <c r="D126" s="295"/>
      <c r="E126" s="295"/>
      <c r="F126" s="295">
        <f t="shared" si="9"/>
        <v>834.7</v>
      </c>
      <c r="G126" s="295">
        <v>13</v>
      </c>
      <c r="H126" s="295"/>
      <c r="I126" s="295"/>
      <c r="J126" s="295">
        <f t="shared" si="10"/>
        <v>13</v>
      </c>
      <c r="K126" s="296">
        <f t="shared" si="7"/>
        <v>8.4233261339092882E-3</v>
      </c>
      <c r="L126" s="297">
        <f t="shared" si="8"/>
        <v>36.064049676025924</v>
      </c>
      <c r="M126" s="297">
        <f t="shared" si="11"/>
        <v>7.9340909287257029</v>
      </c>
      <c r="N126" s="297">
        <v>13.424280821917806</v>
      </c>
      <c r="O126" s="297">
        <v>1.384273913043478</v>
      </c>
      <c r="P126" s="296">
        <f t="shared" si="12"/>
        <v>7.0452492320250276E-2</v>
      </c>
    </row>
    <row r="127" spans="1:16" x14ac:dyDescent="0.35">
      <c r="A127" s="298">
        <f t="shared" si="13"/>
        <v>122</v>
      </c>
      <c r="B127" s="295" t="s">
        <v>2021</v>
      </c>
      <c r="C127" s="295">
        <v>321.8</v>
      </c>
      <c r="D127" s="295"/>
      <c r="E127" s="295"/>
      <c r="F127" s="295">
        <f t="shared" si="9"/>
        <v>321.8</v>
      </c>
      <c r="G127" s="295">
        <v>4</v>
      </c>
      <c r="H127" s="295"/>
      <c r="I127" s="295"/>
      <c r="J127" s="295">
        <f t="shared" si="10"/>
        <v>4</v>
      </c>
      <c r="K127" s="296">
        <f t="shared" si="7"/>
        <v>2.5917926565874731E-3</v>
      </c>
      <c r="L127" s="297">
        <f t="shared" si="8"/>
        <v>11.096630669546435</v>
      </c>
      <c r="M127" s="297">
        <f t="shared" si="11"/>
        <v>2.4412587473002159</v>
      </c>
      <c r="N127" s="297">
        <v>4.1305479452054792</v>
      </c>
      <c r="O127" s="297">
        <v>0.42593043478260867</v>
      </c>
      <c r="P127" s="296">
        <f t="shared" si="12"/>
        <v>5.6228613414651143E-2</v>
      </c>
    </row>
    <row r="128" spans="1:16" x14ac:dyDescent="0.35">
      <c r="A128" s="298">
        <f t="shared" si="13"/>
        <v>123</v>
      </c>
      <c r="B128" s="295" t="s">
        <v>2022</v>
      </c>
      <c r="C128" s="295">
        <v>427</v>
      </c>
      <c r="D128" s="295"/>
      <c r="E128" s="295"/>
      <c r="F128" s="295">
        <f t="shared" si="9"/>
        <v>427</v>
      </c>
      <c r="G128" s="295">
        <v>3</v>
      </c>
      <c r="H128" s="295"/>
      <c r="I128" s="295"/>
      <c r="J128" s="295">
        <f t="shared" si="10"/>
        <v>3</v>
      </c>
      <c r="K128" s="296">
        <f t="shared" si="7"/>
        <v>1.9438444924406049E-3</v>
      </c>
      <c r="L128" s="297">
        <f t="shared" si="8"/>
        <v>8.3224730021598283</v>
      </c>
      <c r="M128" s="297">
        <f t="shared" si="11"/>
        <v>1.8309440604751623</v>
      </c>
      <c r="N128" s="297">
        <v>3.0979109589041092</v>
      </c>
      <c r="O128" s="297">
        <v>0.31944782608695649</v>
      </c>
      <c r="P128" s="296">
        <f t="shared" si="12"/>
        <v>3.1781676458140645E-2</v>
      </c>
    </row>
    <row r="129" spans="1:16" x14ac:dyDescent="0.35">
      <c r="A129" s="298">
        <f t="shared" si="13"/>
        <v>124</v>
      </c>
      <c r="B129" s="295" t="s">
        <v>2023</v>
      </c>
      <c r="C129" s="295">
        <v>546.1</v>
      </c>
      <c r="D129" s="295"/>
      <c r="E129" s="295"/>
      <c r="F129" s="295">
        <f t="shared" ref="F129:F309" si="14">C129+D129+E129</f>
        <v>546.1</v>
      </c>
      <c r="G129" s="295">
        <v>7</v>
      </c>
      <c r="H129" s="295"/>
      <c r="I129" s="295"/>
      <c r="J129" s="295">
        <f t="shared" si="10"/>
        <v>7</v>
      </c>
      <c r="K129" s="296">
        <f t="shared" si="7"/>
        <v>4.5356371490280776E-3</v>
      </c>
      <c r="L129" s="297">
        <f t="shared" si="8"/>
        <v>19.41910367170626</v>
      </c>
      <c r="M129" s="297">
        <f t="shared" ref="M129:M190" si="15">L129*0.22</f>
        <v>4.2722028077753773</v>
      </c>
      <c r="N129" s="297">
        <v>7.2284589041095888</v>
      </c>
      <c r="O129" s="297">
        <v>0.74537826086956516</v>
      </c>
      <c r="P129" s="296">
        <f t="shared" si="12"/>
        <v>5.7984148772131094E-2</v>
      </c>
    </row>
    <row r="130" spans="1:16" x14ac:dyDescent="0.35">
      <c r="A130" s="298">
        <f t="shared" si="13"/>
        <v>125</v>
      </c>
      <c r="B130" s="295" t="s">
        <v>2024</v>
      </c>
      <c r="C130" s="295">
        <v>912.32</v>
      </c>
      <c r="D130" s="295">
        <v>50</v>
      </c>
      <c r="E130" s="295"/>
      <c r="F130" s="295">
        <f t="shared" si="14"/>
        <v>962.32</v>
      </c>
      <c r="G130" s="295">
        <v>20</v>
      </c>
      <c r="H130" s="295">
        <v>1</v>
      </c>
      <c r="I130" s="295"/>
      <c r="J130" s="295">
        <f t="shared" si="10"/>
        <v>21</v>
      </c>
      <c r="K130" s="296">
        <f t="shared" si="7"/>
        <v>1.3606911447084234E-2</v>
      </c>
      <c r="L130" s="297">
        <f t="shared" si="8"/>
        <v>58.257311015118788</v>
      </c>
      <c r="M130" s="297">
        <f t="shared" si="15"/>
        <v>12.816608423326134</v>
      </c>
      <c r="N130" s="297">
        <v>21.685376712328765</v>
      </c>
      <c r="O130" s="297">
        <v>2.1296521739130432</v>
      </c>
      <c r="P130" s="296">
        <f t="shared" si="12"/>
        <v>9.8604360633351401E-2</v>
      </c>
    </row>
    <row r="131" spans="1:16" x14ac:dyDescent="0.35">
      <c r="A131" s="298">
        <f t="shared" si="13"/>
        <v>126</v>
      </c>
      <c r="B131" s="295" t="s">
        <v>2025</v>
      </c>
      <c r="C131" s="295">
        <v>1925.1</v>
      </c>
      <c r="D131" s="295"/>
      <c r="E131" s="295"/>
      <c r="F131" s="295">
        <f t="shared" si="14"/>
        <v>1925.1</v>
      </c>
      <c r="G131" s="295">
        <v>26</v>
      </c>
      <c r="H131" s="295"/>
      <c r="I131" s="295"/>
      <c r="J131" s="295">
        <f t="shared" ref="J131:J194" si="16">G131+H131+I131</f>
        <v>26</v>
      </c>
      <c r="K131" s="296">
        <f t="shared" si="7"/>
        <v>1.6846652267818576E-2</v>
      </c>
      <c r="L131" s="297">
        <f t="shared" si="8"/>
        <v>72.128099352051848</v>
      </c>
      <c r="M131" s="297">
        <f t="shared" si="15"/>
        <v>15.868181857451406</v>
      </c>
      <c r="N131" s="297">
        <v>26.848561643835613</v>
      </c>
      <c r="O131" s="297">
        <v>2.768547826086956</v>
      </c>
      <c r="P131" s="296">
        <f t="shared" ref="P131:P194" si="17">(L131+M131+N131+O131)/F131</f>
        <v>6.1094691537803662E-2</v>
      </c>
    </row>
    <row r="132" spans="1:16" x14ac:dyDescent="0.35">
      <c r="A132" s="298">
        <f t="shared" si="13"/>
        <v>127</v>
      </c>
      <c r="B132" s="295" t="s">
        <v>2026</v>
      </c>
      <c r="C132" s="295">
        <v>770.9</v>
      </c>
      <c r="D132" s="295"/>
      <c r="E132" s="295"/>
      <c r="F132" s="295">
        <f t="shared" si="14"/>
        <v>770.9</v>
      </c>
      <c r="G132" s="295">
        <v>16</v>
      </c>
      <c r="H132" s="295"/>
      <c r="I132" s="295"/>
      <c r="J132" s="295">
        <f t="shared" si="16"/>
        <v>16</v>
      </c>
      <c r="K132" s="296">
        <f t="shared" si="7"/>
        <v>1.0367170626349892E-2</v>
      </c>
      <c r="L132" s="297">
        <f t="shared" si="8"/>
        <v>44.386522678185742</v>
      </c>
      <c r="M132" s="297">
        <f t="shared" si="15"/>
        <v>9.7650349892008634</v>
      </c>
      <c r="N132" s="297">
        <v>16.522191780821917</v>
      </c>
      <c r="O132" s="297">
        <v>1.7037217391304347</v>
      </c>
      <c r="P132" s="296">
        <f t="shared" si="17"/>
        <v>9.388697780171093E-2</v>
      </c>
    </row>
    <row r="133" spans="1:16" x14ac:dyDescent="0.35">
      <c r="A133" s="298">
        <f t="shared" si="13"/>
        <v>128</v>
      </c>
      <c r="B133" s="295" t="s">
        <v>2027</v>
      </c>
      <c r="C133" s="295">
        <v>1461.8</v>
      </c>
      <c r="D133" s="295">
        <v>44.9</v>
      </c>
      <c r="E133" s="295"/>
      <c r="F133" s="295">
        <f t="shared" si="14"/>
        <v>1506.7</v>
      </c>
      <c r="G133" s="295">
        <v>15</v>
      </c>
      <c r="H133" s="295">
        <v>1</v>
      </c>
      <c r="I133" s="295"/>
      <c r="J133" s="295">
        <f t="shared" si="16"/>
        <v>16</v>
      </c>
      <c r="K133" s="296">
        <f t="shared" si="7"/>
        <v>1.0367170626349892E-2</v>
      </c>
      <c r="L133" s="297">
        <f t="shared" si="8"/>
        <v>44.386522678185742</v>
      </c>
      <c r="M133" s="297">
        <f t="shared" si="15"/>
        <v>9.7650349892008634</v>
      </c>
      <c r="N133" s="297">
        <v>16.522191780821917</v>
      </c>
      <c r="O133" s="297">
        <v>1.5972391304347824</v>
      </c>
      <c r="P133" s="296">
        <f t="shared" si="17"/>
        <v>4.7966409091818749E-2</v>
      </c>
    </row>
    <row r="134" spans="1:16" x14ac:dyDescent="0.35">
      <c r="A134" s="298">
        <f t="shared" si="13"/>
        <v>129</v>
      </c>
      <c r="B134" s="295" t="s">
        <v>2028</v>
      </c>
      <c r="C134" s="295">
        <v>583.6</v>
      </c>
      <c r="D134" s="295"/>
      <c r="E134" s="295"/>
      <c r="F134" s="295">
        <f t="shared" si="14"/>
        <v>583.6</v>
      </c>
      <c r="G134" s="295">
        <v>9</v>
      </c>
      <c r="H134" s="295">
        <v>2</v>
      </c>
      <c r="I134" s="295"/>
      <c r="J134" s="295">
        <f t="shared" si="16"/>
        <v>11</v>
      </c>
      <c r="K134" s="296">
        <f t="shared" ref="K134:K197" si="18">3/$J$379*J134</f>
        <v>7.1274298056155511E-3</v>
      </c>
      <c r="L134" s="297">
        <f t="shared" ref="L134:L197" si="19">K134*4281.45</f>
        <v>30.515734341252699</v>
      </c>
      <c r="M134" s="297">
        <f t="shared" si="15"/>
        <v>6.7134615550755941</v>
      </c>
      <c r="N134" s="297">
        <v>11.359006849315069</v>
      </c>
      <c r="O134" s="297">
        <v>0.95834347826086952</v>
      </c>
      <c r="P134" s="296">
        <f t="shared" si="17"/>
        <v>8.4898125812036027E-2</v>
      </c>
    </row>
    <row r="135" spans="1:16" x14ac:dyDescent="0.35">
      <c r="A135" s="298">
        <f t="shared" si="13"/>
        <v>130</v>
      </c>
      <c r="B135" s="295" t="s">
        <v>2029</v>
      </c>
      <c r="C135" s="295">
        <v>399.2</v>
      </c>
      <c r="D135" s="295"/>
      <c r="E135" s="295"/>
      <c r="F135" s="295">
        <f t="shared" si="14"/>
        <v>399.2</v>
      </c>
      <c r="G135" s="295">
        <v>7</v>
      </c>
      <c r="H135" s="295"/>
      <c r="I135" s="295"/>
      <c r="J135" s="295">
        <f t="shared" si="16"/>
        <v>7</v>
      </c>
      <c r="K135" s="296">
        <f t="shared" si="18"/>
        <v>4.5356371490280776E-3</v>
      </c>
      <c r="L135" s="297">
        <f t="shared" si="19"/>
        <v>19.41910367170626</v>
      </c>
      <c r="M135" s="297">
        <f t="shared" si="15"/>
        <v>4.2722028077753773</v>
      </c>
      <c r="N135" s="297">
        <v>7.2284589041095888</v>
      </c>
      <c r="O135" s="297">
        <v>0.74537826086956516</v>
      </c>
      <c r="P135" s="296">
        <f t="shared" si="17"/>
        <v>7.9321502115382747E-2</v>
      </c>
    </row>
    <row r="136" spans="1:16" x14ac:dyDescent="0.35">
      <c r="A136" s="298">
        <f t="shared" ref="A136:A199" si="20">A135+1</f>
        <v>131</v>
      </c>
      <c r="B136" s="295" t="s">
        <v>2030</v>
      </c>
      <c r="C136" s="295">
        <v>408.5</v>
      </c>
      <c r="D136" s="295"/>
      <c r="E136" s="295">
        <v>16.100000000000001</v>
      </c>
      <c r="F136" s="295">
        <f t="shared" si="14"/>
        <v>424.6</v>
      </c>
      <c r="G136" s="295">
        <v>7</v>
      </c>
      <c r="H136" s="295"/>
      <c r="I136" s="295"/>
      <c r="J136" s="295">
        <f t="shared" si="16"/>
        <v>7</v>
      </c>
      <c r="K136" s="296">
        <f t="shared" si="18"/>
        <v>4.5356371490280776E-3</v>
      </c>
      <c r="L136" s="297">
        <f t="shared" si="19"/>
        <v>19.41910367170626</v>
      </c>
      <c r="M136" s="297">
        <f t="shared" si="15"/>
        <v>4.2722028077753773</v>
      </c>
      <c r="N136" s="297">
        <v>7.2284589041095888</v>
      </c>
      <c r="O136" s="297">
        <v>0.74537826086956516</v>
      </c>
      <c r="P136" s="296">
        <f t="shared" si="17"/>
        <v>7.45764099021686E-2</v>
      </c>
    </row>
    <row r="137" spans="1:16" x14ac:dyDescent="0.35">
      <c r="A137" s="298">
        <f t="shared" si="20"/>
        <v>132</v>
      </c>
      <c r="B137" s="295" t="s">
        <v>2031</v>
      </c>
      <c r="C137" s="295">
        <v>744</v>
      </c>
      <c r="D137" s="295"/>
      <c r="E137" s="295">
        <v>108.9</v>
      </c>
      <c r="F137" s="295">
        <f t="shared" si="14"/>
        <v>852.9</v>
      </c>
      <c r="G137" s="295">
        <v>9</v>
      </c>
      <c r="H137" s="295"/>
      <c r="I137" s="295">
        <v>1</v>
      </c>
      <c r="J137" s="295">
        <f t="shared" si="16"/>
        <v>10</v>
      </c>
      <c r="K137" s="296">
        <f t="shared" si="18"/>
        <v>6.4794816414686825E-3</v>
      </c>
      <c r="L137" s="297">
        <f t="shared" si="19"/>
        <v>27.741576673866088</v>
      </c>
      <c r="M137" s="297">
        <f t="shared" si="15"/>
        <v>6.1031468682505396</v>
      </c>
      <c r="N137" s="297">
        <v>10.326369863013699</v>
      </c>
      <c r="O137" s="297">
        <v>0.95834347826086952</v>
      </c>
      <c r="P137" s="296">
        <f t="shared" si="17"/>
        <v>5.2912928694326643E-2</v>
      </c>
    </row>
    <row r="138" spans="1:16" x14ac:dyDescent="0.35">
      <c r="A138" s="298">
        <f t="shared" si="20"/>
        <v>133</v>
      </c>
      <c r="B138" s="295" t="s">
        <v>2032</v>
      </c>
      <c r="C138" s="295">
        <v>226.1</v>
      </c>
      <c r="D138" s="295"/>
      <c r="E138" s="295"/>
      <c r="F138" s="295">
        <f t="shared" si="14"/>
        <v>226.1</v>
      </c>
      <c r="G138" s="295">
        <v>4</v>
      </c>
      <c r="H138" s="295"/>
      <c r="I138" s="295"/>
      <c r="J138" s="295">
        <f t="shared" si="16"/>
        <v>4</v>
      </c>
      <c r="K138" s="296">
        <f t="shared" si="18"/>
        <v>2.5917926565874731E-3</v>
      </c>
      <c r="L138" s="297">
        <f t="shared" si="19"/>
        <v>11.096630669546435</v>
      </c>
      <c r="M138" s="297">
        <f t="shared" si="15"/>
        <v>2.4412587473002159</v>
      </c>
      <c r="N138" s="297">
        <v>4.1305479452054792</v>
      </c>
      <c r="O138" s="297">
        <v>0.42593043478260867</v>
      </c>
      <c r="P138" s="296">
        <f t="shared" si="17"/>
        <v>8.0028163630405741E-2</v>
      </c>
    </row>
    <row r="139" spans="1:16" x14ac:dyDescent="0.35">
      <c r="A139" s="298">
        <f t="shared" si="20"/>
        <v>134</v>
      </c>
      <c r="B139" s="295" t="s">
        <v>2033</v>
      </c>
      <c r="C139" s="295">
        <v>481.6</v>
      </c>
      <c r="D139" s="295">
        <v>222</v>
      </c>
      <c r="E139" s="295"/>
      <c r="F139" s="295">
        <f t="shared" si="14"/>
        <v>703.6</v>
      </c>
      <c r="G139" s="295">
        <v>7</v>
      </c>
      <c r="H139" s="295">
        <v>1</v>
      </c>
      <c r="I139" s="295"/>
      <c r="J139" s="295">
        <f t="shared" si="16"/>
        <v>8</v>
      </c>
      <c r="K139" s="296">
        <f t="shared" si="18"/>
        <v>5.1835853131749461E-3</v>
      </c>
      <c r="L139" s="297">
        <f t="shared" si="19"/>
        <v>22.193261339092871</v>
      </c>
      <c r="M139" s="297">
        <f t="shared" si="15"/>
        <v>4.8825174946004317</v>
      </c>
      <c r="N139" s="297">
        <v>8.2610958904109584</v>
      </c>
      <c r="O139" s="297">
        <v>0.74537826086956516</v>
      </c>
      <c r="P139" s="296">
        <f t="shared" si="17"/>
        <v>5.1282337954766666E-2</v>
      </c>
    </row>
    <row r="140" spans="1:16" x14ac:dyDescent="0.35">
      <c r="A140" s="298">
        <f t="shared" si="20"/>
        <v>135</v>
      </c>
      <c r="B140" s="295" t="s">
        <v>2034</v>
      </c>
      <c r="C140" s="295">
        <v>280.5</v>
      </c>
      <c r="D140" s="295">
        <v>98.9</v>
      </c>
      <c r="E140" s="295"/>
      <c r="F140" s="295">
        <f t="shared" si="14"/>
        <v>379.4</v>
      </c>
      <c r="G140" s="295">
        <v>4</v>
      </c>
      <c r="H140" s="295"/>
      <c r="I140" s="295"/>
      <c r="J140" s="295">
        <f t="shared" si="16"/>
        <v>4</v>
      </c>
      <c r="K140" s="296">
        <f t="shared" si="18"/>
        <v>2.5917926565874731E-3</v>
      </c>
      <c r="L140" s="297">
        <f t="shared" si="19"/>
        <v>11.096630669546435</v>
      </c>
      <c r="M140" s="297">
        <f t="shared" si="15"/>
        <v>2.4412587473002159</v>
      </c>
      <c r="N140" s="297">
        <v>4.1305479452054792</v>
      </c>
      <c r="O140" s="297">
        <v>0.42593043478260867</v>
      </c>
      <c r="P140" s="296">
        <f t="shared" si="17"/>
        <v>4.7692060613691988E-2</v>
      </c>
    </row>
    <row r="141" spans="1:16" x14ac:dyDescent="0.35">
      <c r="A141" s="298">
        <f t="shared" si="20"/>
        <v>136</v>
      </c>
      <c r="B141" s="295" t="s">
        <v>2035</v>
      </c>
      <c r="C141" s="295">
        <v>206.6</v>
      </c>
      <c r="D141" s="295"/>
      <c r="E141" s="295">
        <v>28</v>
      </c>
      <c r="F141" s="295">
        <f t="shared" si="14"/>
        <v>234.6</v>
      </c>
      <c r="G141" s="295">
        <v>2</v>
      </c>
      <c r="H141" s="295"/>
      <c r="I141" s="295"/>
      <c r="J141" s="295">
        <f t="shared" si="16"/>
        <v>2</v>
      </c>
      <c r="K141" s="296">
        <f t="shared" si="18"/>
        <v>1.2958963282937365E-3</v>
      </c>
      <c r="L141" s="297">
        <f t="shared" si="19"/>
        <v>5.5483153347732177</v>
      </c>
      <c r="M141" s="297">
        <f t="shared" si="15"/>
        <v>1.2206293736501079</v>
      </c>
      <c r="N141" s="297">
        <v>2.0652739726027396</v>
      </c>
      <c r="O141" s="297">
        <v>0.21296521739130433</v>
      </c>
      <c r="P141" s="296">
        <f t="shared" si="17"/>
        <v>3.8564296242188274E-2</v>
      </c>
    </row>
    <row r="142" spans="1:16" x14ac:dyDescent="0.35">
      <c r="A142" s="298">
        <f t="shared" si="20"/>
        <v>137</v>
      </c>
      <c r="B142" s="295" t="s">
        <v>2036</v>
      </c>
      <c r="C142" s="295">
        <v>230.6</v>
      </c>
      <c r="D142" s="295"/>
      <c r="E142" s="295"/>
      <c r="F142" s="295">
        <f t="shared" si="14"/>
        <v>230.6</v>
      </c>
      <c r="G142" s="295">
        <v>4</v>
      </c>
      <c r="H142" s="295"/>
      <c r="I142" s="295"/>
      <c r="J142" s="295">
        <f t="shared" si="16"/>
        <v>4</v>
      </c>
      <c r="K142" s="296">
        <f t="shared" si="18"/>
        <v>2.5917926565874731E-3</v>
      </c>
      <c r="L142" s="297">
        <f t="shared" si="19"/>
        <v>11.096630669546435</v>
      </c>
      <c r="M142" s="297">
        <f t="shared" si="15"/>
        <v>2.4412587473002159</v>
      </c>
      <c r="N142" s="297">
        <v>4.1305479452054792</v>
      </c>
      <c r="O142" s="297">
        <v>0.42593043478260867</v>
      </c>
      <c r="P142" s="296">
        <f t="shared" si="17"/>
        <v>7.8466469197028363E-2</v>
      </c>
    </row>
    <row r="143" spans="1:16" x14ac:dyDescent="0.35">
      <c r="A143" s="298">
        <f t="shared" si="20"/>
        <v>138</v>
      </c>
      <c r="B143" s="295" t="s">
        <v>2037</v>
      </c>
      <c r="C143" s="295">
        <v>305.60000000000002</v>
      </c>
      <c r="D143" s="295"/>
      <c r="E143" s="295">
        <v>165.3</v>
      </c>
      <c r="F143" s="295">
        <f t="shared" si="14"/>
        <v>470.90000000000003</v>
      </c>
      <c r="G143" s="295">
        <v>4</v>
      </c>
      <c r="H143" s="295"/>
      <c r="I143" s="295"/>
      <c r="J143" s="295">
        <f t="shared" si="16"/>
        <v>4</v>
      </c>
      <c r="K143" s="296">
        <f t="shared" si="18"/>
        <v>2.5917926565874731E-3</v>
      </c>
      <c r="L143" s="297">
        <f t="shared" si="19"/>
        <v>11.096630669546435</v>
      </c>
      <c r="M143" s="297">
        <f t="shared" si="15"/>
        <v>2.4412587473002159</v>
      </c>
      <c r="N143" s="297">
        <v>4.1305479452054792</v>
      </c>
      <c r="O143" s="297">
        <v>0.42593043478260867</v>
      </c>
      <c r="P143" s="296">
        <f t="shared" si="17"/>
        <v>3.8425074956115392E-2</v>
      </c>
    </row>
    <row r="144" spans="1:16" x14ac:dyDescent="0.35">
      <c r="A144" s="298">
        <f t="shared" si="20"/>
        <v>139</v>
      </c>
      <c r="B144" s="295" t="s">
        <v>2038</v>
      </c>
      <c r="C144" s="299">
        <v>2174.8000000000002</v>
      </c>
      <c r="D144" s="295"/>
      <c r="E144" s="295">
        <v>163.69999999999999</v>
      </c>
      <c r="F144" s="295">
        <f t="shared" si="14"/>
        <v>2338.5</v>
      </c>
      <c r="G144" s="295">
        <v>46</v>
      </c>
      <c r="H144" s="295"/>
      <c r="I144" s="295"/>
      <c r="J144" s="295">
        <f t="shared" si="16"/>
        <v>46</v>
      </c>
      <c r="K144" s="296">
        <f t="shared" si="18"/>
        <v>2.9805615550755941E-2</v>
      </c>
      <c r="L144" s="297">
        <f t="shared" si="19"/>
        <v>127.61125269978402</v>
      </c>
      <c r="M144" s="297">
        <f t="shared" si="15"/>
        <v>28.074475593952485</v>
      </c>
      <c r="N144" s="297">
        <v>47.501301369863015</v>
      </c>
      <c r="O144" s="297">
        <v>4.8982000000000001</v>
      </c>
      <c r="P144" s="296">
        <f t="shared" si="17"/>
        <v>8.8982351791147954E-2</v>
      </c>
    </row>
    <row r="145" spans="1:16" x14ac:dyDescent="0.35">
      <c r="A145" s="298">
        <f t="shared" si="20"/>
        <v>140</v>
      </c>
      <c r="B145" s="295" t="s">
        <v>2039</v>
      </c>
      <c r="C145" s="299">
        <v>308.60000000000002</v>
      </c>
      <c r="D145" s="295"/>
      <c r="E145" s="295"/>
      <c r="F145" s="295">
        <f t="shared" si="14"/>
        <v>308.60000000000002</v>
      </c>
      <c r="G145" s="295">
        <v>6</v>
      </c>
      <c r="H145" s="295"/>
      <c r="I145" s="295"/>
      <c r="J145" s="295">
        <f t="shared" si="16"/>
        <v>6</v>
      </c>
      <c r="K145" s="296">
        <f t="shared" si="18"/>
        <v>3.8876889848812098E-3</v>
      </c>
      <c r="L145" s="297">
        <f t="shared" si="19"/>
        <v>16.644946004319657</v>
      </c>
      <c r="M145" s="297">
        <f t="shared" si="15"/>
        <v>3.6618881209503247</v>
      </c>
      <c r="N145" s="297">
        <v>6.1958219178082183</v>
      </c>
      <c r="O145" s="297">
        <v>0.63889565217391298</v>
      </c>
      <c r="P145" s="296">
        <f t="shared" si="17"/>
        <v>8.7950588772689922E-2</v>
      </c>
    </row>
    <row r="146" spans="1:16" x14ac:dyDescent="0.35">
      <c r="A146" s="298">
        <f t="shared" si="20"/>
        <v>141</v>
      </c>
      <c r="B146" s="295" t="s">
        <v>2040</v>
      </c>
      <c r="C146" s="295">
        <v>441.9</v>
      </c>
      <c r="D146" s="295"/>
      <c r="E146" s="295"/>
      <c r="F146" s="295">
        <f t="shared" si="14"/>
        <v>441.9</v>
      </c>
      <c r="G146" s="295">
        <v>5</v>
      </c>
      <c r="H146" s="295"/>
      <c r="I146" s="295"/>
      <c r="J146" s="295">
        <f t="shared" si="16"/>
        <v>5</v>
      </c>
      <c r="K146" s="296">
        <f t="shared" si="18"/>
        <v>3.2397408207343412E-3</v>
      </c>
      <c r="L146" s="297">
        <f t="shared" si="19"/>
        <v>13.870788336933044</v>
      </c>
      <c r="M146" s="297">
        <f t="shared" si="15"/>
        <v>3.0515734341252698</v>
      </c>
      <c r="N146" s="297">
        <v>5.1631849315068497</v>
      </c>
      <c r="O146" s="297">
        <v>0.53241304347826079</v>
      </c>
      <c r="P146" s="296">
        <f t="shared" si="17"/>
        <v>5.118343459163481E-2</v>
      </c>
    </row>
    <row r="147" spans="1:16" x14ac:dyDescent="0.35">
      <c r="A147" s="298">
        <f t="shared" si="20"/>
        <v>142</v>
      </c>
      <c r="B147" s="295" t="s">
        <v>2041</v>
      </c>
      <c r="C147" s="295">
        <v>358</v>
      </c>
      <c r="D147" s="295"/>
      <c r="E147" s="295"/>
      <c r="F147" s="295">
        <f t="shared" si="14"/>
        <v>358</v>
      </c>
      <c r="G147" s="295">
        <v>7</v>
      </c>
      <c r="H147" s="295"/>
      <c r="I147" s="295"/>
      <c r="J147" s="295">
        <f t="shared" si="16"/>
        <v>7</v>
      </c>
      <c r="K147" s="296">
        <f t="shared" si="18"/>
        <v>4.5356371490280776E-3</v>
      </c>
      <c r="L147" s="297">
        <f t="shared" si="19"/>
        <v>19.41910367170626</v>
      </c>
      <c r="M147" s="297">
        <f t="shared" si="15"/>
        <v>4.2722028077753773</v>
      </c>
      <c r="N147" s="297">
        <v>7.2284589041095888</v>
      </c>
      <c r="O147" s="297">
        <v>0.74537826086956516</v>
      </c>
      <c r="P147" s="296">
        <f t="shared" si="17"/>
        <v>8.8450121911901644E-2</v>
      </c>
    </row>
    <row r="148" spans="1:16" x14ac:dyDescent="0.35">
      <c r="A148" s="298">
        <f t="shared" si="20"/>
        <v>143</v>
      </c>
      <c r="B148" s="295" t="s">
        <v>2042</v>
      </c>
      <c r="C148" s="295">
        <v>438.7</v>
      </c>
      <c r="D148" s="295"/>
      <c r="E148" s="295"/>
      <c r="F148" s="295">
        <f t="shared" si="14"/>
        <v>438.7</v>
      </c>
      <c r="G148" s="295">
        <v>10</v>
      </c>
      <c r="H148" s="295"/>
      <c r="I148" s="295"/>
      <c r="J148" s="295">
        <f t="shared" si="16"/>
        <v>10</v>
      </c>
      <c r="K148" s="296">
        <f t="shared" si="18"/>
        <v>6.4794816414686825E-3</v>
      </c>
      <c r="L148" s="297">
        <f t="shared" si="19"/>
        <v>27.741576673866088</v>
      </c>
      <c r="M148" s="297">
        <f t="shared" si="15"/>
        <v>6.1031468682505396</v>
      </c>
      <c r="N148" s="297">
        <v>10.326369863013699</v>
      </c>
      <c r="O148" s="297">
        <v>1.0648260869565216</v>
      </c>
      <c r="P148" s="296">
        <f t="shared" si="17"/>
        <v>0.10311356164141064</v>
      </c>
    </row>
    <row r="149" spans="1:16" x14ac:dyDescent="0.35">
      <c r="A149" s="298">
        <f t="shared" si="20"/>
        <v>144</v>
      </c>
      <c r="B149" s="295" t="s">
        <v>2043</v>
      </c>
      <c r="C149" s="295">
        <v>378.9</v>
      </c>
      <c r="D149" s="295"/>
      <c r="E149" s="295"/>
      <c r="F149" s="295">
        <f t="shared" si="14"/>
        <v>378.9</v>
      </c>
      <c r="G149" s="295">
        <v>7</v>
      </c>
      <c r="H149" s="295"/>
      <c r="I149" s="295"/>
      <c r="J149" s="295">
        <f t="shared" si="16"/>
        <v>7</v>
      </c>
      <c r="K149" s="296">
        <f t="shared" si="18"/>
        <v>4.5356371490280776E-3</v>
      </c>
      <c r="L149" s="297">
        <f t="shared" si="19"/>
        <v>19.41910367170626</v>
      </c>
      <c r="M149" s="297">
        <f t="shared" si="15"/>
        <v>4.2722028077753773</v>
      </c>
      <c r="N149" s="297">
        <v>7.2284589041095888</v>
      </c>
      <c r="O149" s="297">
        <v>0.74537826086956516</v>
      </c>
      <c r="P149" s="296">
        <f t="shared" si="17"/>
        <v>8.3571242133704912E-2</v>
      </c>
    </row>
    <row r="150" spans="1:16" x14ac:dyDescent="0.35">
      <c r="A150" s="298">
        <f t="shared" si="20"/>
        <v>145</v>
      </c>
      <c r="B150" s="295" t="s">
        <v>2044</v>
      </c>
      <c r="C150" s="295">
        <v>243.9</v>
      </c>
      <c r="D150" s="295">
        <v>16.2</v>
      </c>
      <c r="E150" s="295">
        <v>35.6</v>
      </c>
      <c r="F150" s="295">
        <f t="shared" si="14"/>
        <v>295.70000000000005</v>
      </c>
      <c r="G150" s="295">
        <v>9</v>
      </c>
      <c r="H150" s="295">
        <v>1</v>
      </c>
      <c r="I150" s="295">
        <v>1</v>
      </c>
      <c r="J150" s="295">
        <f t="shared" si="16"/>
        <v>11</v>
      </c>
      <c r="K150" s="296">
        <f t="shared" si="18"/>
        <v>7.1274298056155511E-3</v>
      </c>
      <c r="L150" s="297">
        <f t="shared" si="19"/>
        <v>30.515734341252699</v>
      </c>
      <c r="M150" s="297">
        <f t="shared" si="15"/>
        <v>6.7134615550755941</v>
      </c>
      <c r="N150" s="297">
        <v>11.359006849315069</v>
      </c>
      <c r="O150" s="297">
        <v>0.95834347826086952</v>
      </c>
      <c r="P150" s="296">
        <f t="shared" si="17"/>
        <v>0.16755680156883404</v>
      </c>
    </row>
    <row r="151" spans="1:16" x14ac:dyDescent="0.35">
      <c r="A151" s="298">
        <f t="shared" si="20"/>
        <v>146</v>
      </c>
      <c r="B151" s="295" t="s">
        <v>2045</v>
      </c>
      <c r="C151" s="295">
        <v>699.2</v>
      </c>
      <c r="D151" s="295"/>
      <c r="E151" s="295"/>
      <c r="F151" s="295">
        <f t="shared" si="14"/>
        <v>699.2</v>
      </c>
      <c r="G151" s="295">
        <v>8</v>
      </c>
      <c r="H151" s="295"/>
      <c r="I151" s="295"/>
      <c r="J151" s="295">
        <f t="shared" si="16"/>
        <v>8</v>
      </c>
      <c r="K151" s="296">
        <f t="shared" si="18"/>
        <v>5.1835853131749461E-3</v>
      </c>
      <c r="L151" s="297">
        <f t="shared" si="19"/>
        <v>22.193261339092871</v>
      </c>
      <c r="M151" s="297">
        <f t="shared" si="15"/>
        <v>4.8825174946004317</v>
      </c>
      <c r="N151" s="297">
        <v>8.2610958904109584</v>
      </c>
      <c r="O151" s="297">
        <v>0.85186086956521734</v>
      </c>
      <c r="P151" s="296">
        <f t="shared" si="17"/>
        <v>5.1757344956621106E-2</v>
      </c>
    </row>
    <row r="152" spans="1:16" x14ac:dyDescent="0.35">
      <c r="A152" s="298">
        <f t="shared" si="20"/>
        <v>147</v>
      </c>
      <c r="B152" s="295" t="s">
        <v>2046</v>
      </c>
      <c r="C152" s="295">
        <v>765.5</v>
      </c>
      <c r="D152" s="295"/>
      <c r="E152" s="295"/>
      <c r="F152" s="295">
        <f t="shared" si="14"/>
        <v>765.5</v>
      </c>
      <c r="G152" s="295">
        <v>12</v>
      </c>
      <c r="H152" s="295"/>
      <c r="I152" s="295"/>
      <c r="J152" s="295">
        <f t="shared" si="16"/>
        <v>12</v>
      </c>
      <c r="K152" s="296">
        <f t="shared" si="18"/>
        <v>7.7753779697624197E-3</v>
      </c>
      <c r="L152" s="297">
        <f t="shared" si="19"/>
        <v>33.289892008639313</v>
      </c>
      <c r="M152" s="297">
        <f t="shared" si="15"/>
        <v>7.3237762419006494</v>
      </c>
      <c r="N152" s="297">
        <v>12.391643835616437</v>
      </c>
      <c r="O152" s="297">
        <v>1.277791304347826</v>
      </c>
      <c r="P152" s="296">
        <f t="shared" si="17"/>
        <v>7.0911957401050579E-2</v>
      </c>
    </row>
    <row r="153" spans="1:16" x14ac:dyDescent="0.35">
      <c r="A153" s="298">
        <f t="shared" si="20"/>
        <v>148</v>
      </c>
      <c r="B153" s="295" t="s">
        <v>2047</v>
      </c>
      <c r="C153" s="295">
        <v>774.85</v>
      </c>
      <c r="D153" s="295">
        <v>31.4</v>
      </c>
      <c r="E153" s="295"/>
      <c r="F153" s="295">
        <f t="shared" si="14"/>
        <v>806.25</v>
      </c>
      <c r="G153" s="295">
        <v>11</v>
      </c>
      <c r="H153" s="295">
        <v>1</v>
      </c>
      <c r="I153" s="295"/>
      <c r="J153" s="295">
        <f t="shared" si="16"/>
        <v>12</v>
      </c>
      <c r="K153" s="296">
        <f t="shared" si="18"/>
        <v>7.7753779697624197E-3</v>
      </c>
      <c r="L153" s="297">
        <f t="shared" si="19"/>
        <v>33.289892008639313</v>
      </c>
      <c r="M153" s="297">
        <f t="shared" si="15"/>
        <v>7.3237762419006494</v>
      </c>
      <c r="N153" s="297">
        <v>12.391643835616437</v>
      </c>
      <c r="O153" s="297">
        <v>1.1713086956521739</v>
      </c>
      <c r="P153" s="296">
        <f t="shared" si="17"/>
        <v>6.7195808721623021E-2</v>
      </c>
    </row>
    <row r="154" spans="1:16" x14ac:dyDescent="0.35">
      <c r="A154" s="298">
        <f t="shared" si="20"/>
        <v>149</v>
      </c>
      <c r="B154" s="295" t="s">
        <v>2048</v>
      </c>
      <c r="C154" s="295">
        <v>506.14</v>
      </c>
      <c r="D154" s="295">
        <v>17.100000000000001</v>
      </c>
      <c r="E154" s="295"/>
      <c r="F154" s="295">
        <f t="shared" si="14"/>
        <v>523.24</v>
      </c>
      <c r="G154" s="295">
        <v>8</v>
      </c>
      <c r="H154" s="295">
        <v>1</v>
      </c>
      <c r="I154" s="295"/>
      <c r="J154" s="295">
        <f t="shared" si="16"/>
        <v>9</v>
      </c>
      <c r="K154" s="296">
        <f t="shared" si="18"/>
        <v>5.8315334773218147E-3</v>
      </c>
      <c r="L154" s="297">
        <f t="shared" si="19"/>
        <v>24.967419006479481</v>
      </c>
      <c r="M154" s="297">
        <f t="shared" si="15"/>
        <v>5.4928321814254861</v>
      </c>
      <c r="N154" s="297">
        <v>9.293732876712328</v>
      </c>
      <c r="O154" s="297">
        <v>0.85186086956521734</v>
      </c>
      <c r="P154" s="296">
        <f t="shared" si="17"/>
        <v>7.7604626814048061E-2</v>
      </c>
    </row>
    <row r="155" spans="1:16" x14ac:dyDescent="0.35">
      <c r="A155" s="298">
        <f t="shared" si="20"/>
        <v>150</v>
      </c>
      <c r="B155" s="295" t="s">
        <v>2049</v>
      </c>
      <c r="C155" s="295">
        <v>574.20000000000005</v>
      </c>
      <c r="D155" s="295"/>
      <c r="E155" s="295"/>
      <c r="F155" s="295">
        <f t="shared" si="14"/>
        <v>574.20000000000005</v>
      </c>
      <c r="G155" s="295">
        <v>8</v>
      </c>
      <c r="H155" s="295"/>
      <c r="I155" s="295"/>
      <c r="J155" s="295">
        <f t="shared" si="16"/>
        <v>8</v>
      </c>
      <c r="K155" s="296">
        <f t="shared" si="18"/>
        <v>5.1835853131749461E-3</v>
      </c>
      <c r="L155" s="297">
        <f t="shared" si="19"/>
        <v>22.193261339092871</v>
      </c>
      <c r="M155" s="297">
        <f t="shared" si="15"/>
        <v>4.8825174946004317</v>
      </c>
      <c r="N155" s="297">
        <v>8.2610958904109584</v>
      </c>
      <c r="O155" s="297">
        <v>0.85186086956521734</v>
      </c>
      <c r="P155" s="296">
        <f t="shared" si="17"/>
        <v>6.3024617892144683E-2</v>
      </c>
    </row>
    <row r="156" spans="1:16" x14ac:dyDescent="0.35">
      <c r="A156" s="298">
        <f t="shared" si="20"/>
        <v>151</v>
      </c>
      <c r="B156" s="295" t="s">
        <v>2050</v>
      </c>
      <c r="C156" s="295">
        <v>265.10000000000002</v>
      </c>
      <c r="D156" s="295"/>
      <c r="E156" s="295"/>
      <c r="F156" s="295">
        <f t="shared" si="14"/>
        <v>265.10000000000002</v>
      </c>
      <c r="G156" s="295">
        <v>4</v>
      </c>
      <c r="H156" s="295"/>
      <c r="I156" s="295"/>
      <c r="J156" s="295">
        <f t="shared" si="16"/>
        <v>4</v>
      </c>
      <c r="K156" s="296">
        <f t="shared" si="18"/>
        <v>2.5917926565874731E-3</v>
      </c>
      <c r="L156" s="297">
        <f t="shared" si="19"/>
        <v>11.096630669546435</v>
      </c>
      <c r="M156" s="297">
        <f t="shared" si="15"/>
        <v>2.4412587473002159</v>
      </c>
      <c r="N156" s="297">
        <v>4.1305479452054792</v>
      </c>
      <c r="O156" s="297">
        <v>0.42593043478260867</v>
      </c>
      <c r="P156" s="296">
        <f t="shared" si="17"/>
        <v>6.8254876638380757E-2</v>
      </c>
    </row>
    <row r="157" spans="1:16" x14ac:dyDescent="0.35">
      <c r="A157" s="298">
        <f t="shared" si="20"/>
        <v>152</v>
      </c>
      <c r="B157" s="295" t="s">
        <v>2051</v>
      </c>
      <c r="C157" s="295">
        <v>733.7</v>
      </c>
      <c r="D157" s="295"/>
      <c r="E157" s="295"/>
      <c r="F157" s="295">
        <f t="shared" si="14"/>
        <v>733.7</v>
      </c>
      <c r="G157" s="295">
        <v>9</v>
      </c>
      <c r="H157" s="295"/>
      <c r="I157" s="295"/>
      <c r="J157" s="295">
        <f t="shared" si="16"/>
        <v>9</v>
      </c>
      <c r="K157" s="296">
        <f t="shared" si="18"/>
        <v>5.8315334773218147E-3</v>
      </c>
      <c r="L157" s="297">
        <f t="shared" si="19"/>
        <v>24.967419006479481</v>
      </c>
      <c r="M157" s="297">
        <f t="shared" si="15"/>
        <v>5.4928321814254861</v>
      </c>
      <c r="N157" s="297">
        <v>9.293732876712328</v>
      </c>
      <c r="O157" s="297">
        <v>0.95834347826086952</v>
      </c>
      <c r="P157" s="296">
        <f t="shared" si="17"/>
        <v>5.5489065752866516E-2</v>
      </c>
    </row>
    <row r="158" spans="1:16" x14ac:dyDescent="0.35">
      <c r="A158" s="298">
        <f t="shared" si="20"/>
        <v>153</v>
      </c>
      <c r="B158" s="295" t="s">
        <v>2052</v>
      </c>
      <c r="C158" s="295">
        <v>560.1</v>
      </c>
      <c r="D158" s="295"/>
      <c r="E158" s="295"/>
      <c r="F158" s="295">
        <f t="shared" si="14"/>
        <v>560.1</v>
      </c>
      <c r="G158" s="295">
        <v>9</v>
      </c>
      <c r="H158" s="295"/>
      <c r="I158" s="295"/>
      <c r="J158" s="295">
        <f t="shared" si="16"/>
        <v>9</v>
      </c>
      <c r="K158" s="296">
        <f t="shared" si="18"/>
        <v>5.8315334773218147E-3</v>
      </c>
      <c r="L158" s="297">
        <f t="shared" si="19"/>
        <v>24.967419006479481</v>
      </c>
      <c r="M158" s="297">
        <f t="shared" si="15"/>
        <v>5.4928321814254861</v>
      </c>
      <c r="N158" s="297">
        <v>9.293732876712328</v>
      </c>
      <c r="O158" s="297">
        <v>0.95834347826086952</v>
      </c>
      <c r="P158" s="296">
        <f t="shared" si="17"/>
        <v>7.2687604968538044E-2</v>
      </c>
    </row>
    <row r="159" spans="1:16" x14ac:dyDescent="0.35">
      <c r="A159" s="298">
        <f t="shared" si="20"/>
        <v>154</v>
      </c>
      <c r="B159" s="295" t="s">
        <v>2053</v>
      </c>
      <c r="C159" s="295">
        <v>635.20000000000005</v>
      </c>
      <c r="D159" s="295">
        <v>38.700000000000003</v>
      </c>
      <c r="E159" s="295"/>
      <c r="F159" s="295">
        <f t="shared" si="14"/>
        <v>673.90000000000009</v>
      </c>
      <c r="G159" s="295">
        <v>10</v>
      </c>
      <c r="H159" s="295">
        <v>1</v>
      </c>
      <c r="I159" s="295"/>
      <c r="J159" s="295">
        <f t="shared" si="16"/>
        <v>11</v>
      </c>
      <c r="K159" s="296">
        <f t="shared" si="18"/>
        <v>7.1274298056155511E-3</v>
      </c>
      <c r="L159" s="297">
        <f t="shared" si="19"/>
        <v>30.515734341252699</v>
      </c>
      <c r="M159" s="297">
        <f t="shared" si="15"/>
        <v>6.7134615550755941</v>
      </c>
      <c r="N159" s="297">
        <v>11.359006849315069</v>
      </c>
      <c r="O159" s="297">
        <v>1.0648260869565216</v>
      </c>
      <c r="P159" s="296">
        <f t="shared" si="17"/>
        <v>7.3680114011871009E-2</v>
      </c>
    </row>
    <row r="160" spans="1:16" x14ac:dyDescent="0.35">
      <c r="A160" s="298">
        <f t="shared" si="20"/>
        <v>155</v>
      </c>
      <c r="B160" s="295" t="s">
        <v>2054</v>
      </c>
      <c r="C160" s="295">
        <v>485.6</v>
      </c>
      <c r="D160" s="295"/>
      <c r="E160" s="295"/>
      <c r="F160" s="295">
        <f t="shared" si="14"/>
        <v>485.6</v>
      </c>
      <c r="G160" s="295">
        <v>7</v>
      </c>
      <c r="H160" s="295"/>
      <c r="I160" s="295"/>
      <c r="J160" s="295">
        <f t="shared" si="16"/>
        <v>7</v>
      </c>
      <c r="K160" s="296">
        <f t="shared" si="18"/>
        <v>4.5356371490280776E-3</v>
      </c>
      <c r="L160" s="297">
        <f t="shared" si="19"/>
        <v>19.41910367170626</v>
      </c>
      <c r="M160" s="297">
        <f t="shared" si="15"/>
        <v>4.2722028077753773</v>
      </c>
      <c r="N160" s="297">
        <v>7.2284589041095888</v>
      </c>
      <c r="O160" s="297">
        <v>0.74537826086956516</v>
      </c>
      <c r="P160" s="296">
        <f t="shared" si="17"/>
        <v>6.5208285923518919E-2</v>
      </c>
    </row>
    <row r="161" spans="1:16" x14ac:dyDescent="0.35">
      <c r="A161" s="298">
        <f t="shared" si="20"/>
        <v>156</v>
      </c>
      <c r="B161" s="295" t="s">
        <v>2055</v>
      </c>
      <c r="C161" s="295">
        <v>464.9</v>
      </c>
      <c r="D161" s="295"/>
      <c r="E161" s="295"/>
      <c r="F161" s="295">
        <f t="shared" si="14"/>
        <v>464.9</v>
      </c>
      <c r="G161" s="295">
        <v>8</v>
      </c>
      <c r="H161" s="295"/>
      <c r="I161" s="295"/>
      <c r="J161" s="295">
        <f t="shared" si="16"/>
        <v>8</v>
      </c>
      <c r="K161" s="296">
        <f t="shared" si="18"/>
        <v>5.1835853131749461E-3</v>
      </c>
      <c r="L161" s="297">
        <f t="shared" si="19"/>
        <v>22.193261339092871</v>
      </c>
      <c r="M161" s="297">
        <f t="shared" si="15"/>
        <v>4.8825174946004317</v>
      </c>
      <c r="N161" s="297">
        <v>8.2610958904109584</v>
      </c>
      <c r="O161" s="297">
        <v>0.85186086956521734</v>
      </c>
      <c r="P161" s="296">
        <f t="shared" si="17"/>
        <v>7.7841978046180857E-2</v>
      </c>
    </row>
    <row r="162" spans="1:16" x14ac:dyDescent="0.35">
      <c r="A162" s="298">
        <f t="shared" si="20"/>
        <v>157</v>
      </c>
      <c r="B162" s="295" t="s">
        <v>2056</v>
      </c>
      <c r="C162" s="295">
        <v>624.1</v>
      </c>
      <c r="D162" s="295"/>
      <c r="E162" s="295"/>
      <c r="F162" s="295">
        <f t="shared" si="14"/>
        <v>624.1</v>
      </c>
      <c r="G162" s="295">
        <v>10</v>
      </c>
      <c r="H162" s="295"/>
      <c r="I162" s="295"/>
      <c r="J162" s="295">
        <f t="shared" si="16"/>
        <v>10</v>
      </c>
      <c r="K162" s="296">
        <f t="shared" si="18"/>
        <v>6.4794816414686825E-3</v>
      </c>
      <c r="L162" s="297">
        <f t="shared" si="19"/>
        <v>27.741576673866088</v>
      </c>
      <c r="M162" s="297">
        <f t="shared" si="15"/>
        <v>6.1031468682505396</v>
      </c>
      <c r="N162" s="297">
        <v>10.326369863013699</v>
      </c>
      <c r="O162" s="297">
        <v>1.0648260869565216</v>
      </c>
      <c r="P162" s="296">
        <f t="shared" si="17"/>
        <v>7.2481845044202603E-2</v>
      </c>
    </row>
    <row r="163" spans="1:16" x14ac:dyDescent="0.35">
      <c r="A163" s="298">
        <f t="shared" si="20"/>
        <v>158</v>
      </c>
      <c r="B163" s="295" t="s">
        <v>2057</v>
      </c>
      <c r="C163" s="295">
        <v>764.3</v>
      </c>
      <c r="D163" s="295"/>
      <c r="E163" s="295"/>
      <c r="F163" s="295">
        <f t="shared" si="14"/>
        <v>764.3</v>
      </c>
      <c r="G163" s="295">
        <v>11</v>
      </c>
      <c r="H163" s="295"/>
      <c r="I163" s="295"/>
      <c r="J163" s="295">
        <f t="shared" si="16"/>
        <v>11</v>
      </c>
      <c r="K163" s="296">
        <f t="shared" si="18"/>
        <v>7.1274298056155511E-3</v>
      </c>
      <c r="L163" s="297">
        <f t="shared" si="19"/>
        <v>30.515734341252699</v>
      </c>
      <c r="M163" s="297">
        <f t="shared" si="15"/>
        <v>6.7134615550755941</v>
      </c>
      <c r="N163" s="297">
        <v>11.359006849315069</v>
      </c>
      <c r="O163" s="297">
        <v>1.1713086956521739</v>
      </c>
      <c r="P163" s="296">
        <f t="shared" si="17"/>
        <v>6.5104685910369664E-2</v>
      </c>
    </row>
    <row r="164" spans="1:16" x14ac:dyDescent="0.35">
      <c r="A164" s="298">
        <f t="shared" si="20"/>
        <v>159</v>
      </c>
      <c r="B164" s="295" t="s">
        <v>2058</v>
      </c>
      <c r="C164" s="295">
        <v>726.1</v>
      </c>
      <c r="D164" s="295"/>
      <c r="E164" s="295">
        <v>20.6</v>
      </c>
      <c r="F164" s="295">
        <f t="shared" si="14"/>
        <v>746.7</v>
      </c>
      <c r="G164" s="295">
        <v>12</v>
      </c>
      <c r="H164" s="295"/>
      <c r="I164" s="295">
        <v>1</v>
      </c>
      <c r="J164" s="295">
        <f t="shared" si="16"/>
        <v>13</v>
      </c>
      <c r="K164" s="296">
        <f t="shared" si="18"/>
        <v>8.4233261339092882E-3</v>
      </c>
      <c r="L164" s="297">
        <f t="shared" si="19"/>
        <v>36.064049676025924</v>
      </c>
      <c r="M164" s="297">
        <f t="shared" si="15"/>
        <v>7.9340909287257029</v>
      </c>
      <c r="N164" s="297">
        <v>13.424280821917806</v>
      </c>
      <c r="O164" s="297">
        <v>1.277791304347826</v>
      </c>
      <c r="P164" s="296">
        <f t="shared" si="17"/>
        <v>7.8612846834093017E-2</v>
      </c>
    </row>
    <row r="165" spans="1:16" x14ac:dyDescent="0.35">
      <c r="A165" s="298">
        <f t="shared" si="20"/>
        <v>160</v>
      </c>
      <c r="B165" s="295" t="s">
        <v>2059</v>
      </c>
      <c r="C165" s="295">
        <v>644.70000000000005</v>
      </c>
      <c r="D165" s="295">
        <v>38.200000000000003</v>
      </c>
      <c r="E165" s="295">
        <v>32.799999999999997</v>
      </c>
      <c r="F165" s="295">
        <f t="shared" si="14"/>
        <v>715.7</v>
      </c>
      <c r="G165" s="295">
        <v>10</v>
      </c>
      <c r="H165" s="295">
        <v>1</v>
      </c>
      <c r="I165" s="295">
        <v>1</v>
      </c>
      <c r="J165" s="295">
        <f t="shared" si="16"/>
        <v>12</v>
      </c>
      <c r="K165" s="296">
        <f t="shared" si="18"/>
        <v>7.7753779697624197E-3</v>
      </c>
      <c r="L165" s="297">
        <f t="shared" si="19"/>
        <v>33.289892008639313</v>
      </c>
      <c r="M165" s="297">
        <f t="shared" si="15"/>
        <v>7.3237762419006494</v>
      </c>
      <c r="N165" s="297">
        <v>12.391643835616437</v>
      </c>
      <c r="O165" s="297">
        <v>1.0648260869565216</v>
      </c>
      <c r="P165" s="296">
        <f t="shared" si="17"/>
        <v>7.5548607200101869E-2</v>
      </c>
    </row>
    <row r="166" spans="1:16" x14ac:dyDescent="0.35">
      <c r="A166" s="298">
        <f t="shared" si="20"/>
        <v>161</v>
      </c>
      <c r="B166" s="295" t="s">
        <v>2060</v>
      </c>
      <c r="C166" s="295">
        <v>233.7</v>
      </c>
      <c r="D166" s="295"/>
      <c r="E166" s="295"/>
      <c r="F166" s="295">
        <f t="shared" si="14"/>
        <v>233.7</v>
      </c>
      <c r="G166" s="295">
        <v>6</v>
      </c>
      <c r="H166" s="295"/>
      <c r="I166" s="295"/>
      <c r="J166" s="295">
        <f t="shared" si="16"/>
        <v>6</v>
      </c>
      <c r="K166" s="296">
        <f t="shared" si="18"/>
        <v>3.8876889848812098E-3</v>
      </c>
      <c r="L166" s="297">
        <f t="shared" si="19"/>
        <v>16.644946004319657</v>
      </c>
      <c r="M166" s="297">
        <f t="shared" si="15"/>
        <v>3.6618881209503247</v>
      </c>
      <c r="N166" s="297">
        <v>6.1958219178082183</v>
      </c>
      <c r="O166" s="297">
        <v>0.63889565217391298</v>
      </c>
      <c r="P166" s="296">
        <f t="shared" si="17"/>
        <v>0.11613843258558884</v>
      </c>
    </row>
    <row r="167" spans="1:16" x14ac:dyDescent="0.35">
      <c r="A167" s="298">
        <f t="shared" si="20"/>
        <v>162</v>
      </c>
      <c r="B167" s="295" t="s">
        <v>2061</v>
      </c>
      <c r="C167" s="295">
        <v>428.1</v>
      </c>
      <c r="D167" s="295">
        <v>104.4</v>
      </c>
      <c r="E167" s="295">
        <v>125.8</v>
      </c>
      <c r="F167" s="295">
        <f t="shared" si="14"/>
        <v>658.3</v>
      </c>
      <c r="G167" s="295">
        <v>8</v>
      </c>
      <c r="H167" s="295">
        <v>1</v>
      </c>
      <c r="I167" s="295">
        <v>1</v>
      </c>
      <c r="J167" s="295">
        <f t="shared" si="16"/>
        <v>10</v>
      </c>
      <c r="K167" s="296">
        <f t="shared" si="18"/>
        <v>6.4794816414686825E-3</v>
      </c>
      <c r="L167" s="297">
        <f t="shared" si="19"/>
        <v>27.741576673866088</v>
      </c>
      <c r="M167" s="297">
        <f t="shared" si="15"/>
        <v>6.1031468682505396</v>
      </c>
      <c r="N167" s="297">
        <v>10.326369863013699</v>
      </c>
      <c r="O167" s="297">
        <v>0.85186086956521734</v>
      </c>
      <c r="P167" s="296">
        <f t="shared" si="17"/>
        <v>6.8392760557034082E-2</v>
      </c>
    </row>
    <row r="168" spans="1:16" x14ac:dyDescent="0.35">
      <c r="A168" s="298">
        <f t="shared" si="20"/>
        <v>163</v>
      </c>
      <c r="B168" s="295" t="s">
        <v>2062</v>
      </c>
      <c r="C168" s="295">
        <v>692.5</v>
      </c>
      <c r="D168" s="295"/>
      <c r="E168" s="295">
        <v>41</v>
      </c>
      <c r="F168" s="295">
        <f t="shared" si="14"/>
        <v>733.5</v>
      </c>
      <c r="G168" s="295">
        <v>12</v>
      </c>
      <c r="H168" s="295"/>
      <c r="I168" s="295"/>
      <c r="J168" s="295">
        <f t="shared" si="16"/>
        <v>12</v>
      </c>
      <c r="K168" s="296">
        <f t="shared" si="18"/>
        <v>7.7753779697624197E-3</v>
      </c>
      <c r="L168" s="297">
        <f t="shared" si="19"/>
        <v>33.289892008639313</v>
      </c>
      <c r="M168" s="297">
        <f t="shared" si="15"/>
        <v>7.3237762419006494</v>
      </c>
      <c r="N168" s="297">
        <v>12.391643835616437</v>
      </c>
      <c r="O168" s="297">
        <v>1.277791304347826</v>
      </c>
      <c r="P168" s="296">
        <f t="shared" si="17"/>
        <v>7.4005594261082788E-2</v>
      </c>
    </row>
    <row r="169" spans="1:16" x14ac:dyDescent="0.35">
      <c r="A169" s="298">
        <f t="shared" si="20"/>
        <v>164</v>
      </c>
      <c r="B169" s="295" t="s">
        <v>2063</v>
      </c>
      <c r="C169" s="295">
        <v>739</v>
      </c>
      <c r="D169" s="295"/>
      <c r="E169" s="295">
        <v>21.7</v>
      </c>
      <c r="F169" s="295">
        <f t="shared" si="14"/>
        <v>760.7</v>
      </c>
      <c r="G169" s="295">
        <v>24</v>
      </c>
      <c r="H169" s="295"/>
      <c r="I169" s="295">
        <v>1</v>
      </c>
      <c r="J169" s="295">
        <f t="shared" si="16"/>
        <v>25</v>
      </c>
      <c r="K169" s="296">
        <f t="shared" si="18"/>
        <v>1.6198704103671708E-2</v>
      </c>
      <c r="L169" s="297">
        <f t="shared" si="19"/>
        <v>69.35394168466523</v>
      </c>
      <c r="M169" s="297">
        <f t="shared" si="15"/>
        <v>15.257867170626351</v>
      </c>
      <c r="N169" s="297">
        <v>25.815924657534243</v>
      </c>
      <c r="O169" s="297">
        <v>2.5555826086956519</v>
      </c>
      <c r="P169" s="296">
        <f t="shared" si="17"/>
        <v>0.14852545829041866</v>
      </c>
    </row>
    <row r="170" spans="1:16" x14ac:dyDescent="0.35">
      <c r="A170" s="298">
        <f t="shared" si="20"/>
        <v>165</v>
      </c>
      <c r="B170" s="295" t="s">
        <v>2064</v>
      </c>
      <c r="C170" s="295">
        <v>571.5</v>
      </c>
      <c r="D170" s="295"/>
      <c r="E170" s="295"/>
      <c r="F170" s="295">
        <f t="shared" si="14"/>
        <v>571.5</v>
      </c>
      <c r="G170" s="295">
        <v>11</v>
      </c>
      <c r="H170" s="295"/>
      <c r="I170" s="295"/>
      <c r="J170" s="295">
        <f t="shared" si="16"/>
        <v>11</v>
      </c>
      <c r="K170" s="296">
        <f t="shared" si="18"/>
        <v>7.1274298056155511E-3</v>
      </c>
      <c r="L170" s="297">
        <f t="shared" si="19"/>
        <v>30.515734341252699</v>
      </c>
      <c r="M170" s="297">
        <f t="shared" si="15"/>
        <v>6.7134615550755941</v>
      </c>
      <c r="N170" s="297">
        <v>11.359006849315069</v>
      </c>
      <c r="O170" s="297">
        <v>1.1713086956521739</v>
      </c>
      <c r="P170" s="296">
        <f t="shared" si="17"/>
        <v>8.7068261489580981E-2</v>
      </c>
    </row>
    <row r="171" spans="1:16" x14ac:dyDescent="0.35">
      <c r="A171" s="298">
        <f t="shared" si="20"/>
        <v>166</v>
      </c>
      <c r="B171" s="295" t="s">
        <v>2065</v>
      </c>
      <c r="C171" s="295">
        <v>539.9</v>
      </c>
      <c r="D171" s="295">
        <v>31.5</v>
      </c>
      <c r="E171" s="295"/>
      <c r="F171" s="295">
        <f t="shared" si="14"/>
        <v>571.4</v>
      </c>
      <c r="G171" s="295">
        <v>10</v>
      </c>
      <c r="H171" s="295">
        <v>1</v>
      </c>
      <c r="I171" s="295"/>
      <c r="J171" s="295">
        <f t="shared" si="16"/>
        <v>11</v>
      </c>
      <c r="K171" s="296">
        <f t="shared" si="18"/>
        <v>7.1274298056155511E-3</v>
      </c>
      <c r="L171" s="297">
        <f t="shared" si="19"/>
        <v>30.515734341252699</v>
      </c>
      <c r="M171" s="297">
        <f t="shared" si="15"/>
        <v>6.7134615550755941</v>
      </c>
      <c r="N171" s="297">
        <v>11.359006849315069</v>
      </c>
      <c r="O171" s="297">
        <v>1.0648260869565216</v>
      </c>
      <c r="P171" s="296">
        <f t="shared" si="17"/>
        <v>8.6897145314315513E-2</v>
      </c>
    </row>
    <row r="172" spans="1:16" x14ac:dyDescent="0.35">
      <c r="A172" s="298">
        <f t="shared" si="20"/>
        <v>167</v>
      </c>
      <c r="B172" s="295" t="s">
        <v>2066</v>
      </c>
      <c r="C172" s="295">
        <v>555.79999999999995</v>
      </c>
      <c r="D172" s="295">
        <v>65.2</v>
      </c>
      <c r="E172" s="295"/>
      <c r="F172" s="295">
        <f t="shared" si="14"/>
        <v>621</v>
      </c>
      <c r="G172" s="295">
        <v>9</v>
      </c>
      <c r="H172" s="295">
        <v>1</v>
      </c>
      <c r="I172" s="295"/>
      <c r="J172" s="295">
        <f t="shared" si="16"/>
        <v>10</v>
      </c>
      <c r="K172" s="296">
        <f t="shared" si="18"/>
        <v>6.4794816414686825E-3</v>
      </c>
      <c r="L172" s="297">
        <f t="shared" si="19"/>
        <v>27.741576673866088</v>
      </c>
      <c r="M172" s="297">
        <f t="shared" si="15"/>
        <v>6.1031468682505396</v>
      </c>
      <c r="N172" s="297">
        <v>10.326369863013699</v>
      </c>
      <c r="O172" s="297">
        <v>0.95834347826086952</v>
      </c>
      <c r="P172" s="296">
        <f t="shared" si="17"/>
        <v>7.2672201100468917E-2</v>
      </c>
    </row>
    <row r="173" spans="1:16" x14ac:dyDescent="0.35">
      <c r="A173" s="298">
        <f t="shared" si="20"/>
        <v>168</v>
      </c>
      <c r="B173" s="295" t="s">
        <v>2067</v>
      </c>
      <c r="C173" s="295">
        <v>627.5</v>
      </c>
      <c r="D173" s="295">
        <v>32.299999999999997</v>
      </c>
      <c r="E173" s="295"/>
      <c r="F173" s="295">
        <f t="shared" si="14"/>
        <v>659.8</v>
      </c>
      <c r="G173" s="295">
        <v>9</v>
      </c>
      <c r="H173" s="295">
        <v>1</v>
      </c>
      <c r="I173" s="295"/>
      <c r="J173" s="295">
        <f t="shared" si="16"/>
        <v>10</v>
      </c>
      <c r="K173" s="296">
        <f t="shared" si="18"/>
        <v>6.4794816414686825E-3</v>
      </c>
      <c r="L173" s="297">
        <f t="shared" si="19"/>
        <v>27.741576673866088</v>
      </c>
      <c r="M173" s="297">
        <f t="shared" si="15"/>
        <v>6.1031468682505396</v>
      </c>
      <c r="N173" s="297">
        <v>10.326369863013699</v>
      </c>
      <c r="O173" s="297">
        <v>0.95834347826086952</v>
      </c>
      <c r="P173" s="296">
        <f t="shared" si="17"/>
        <v>6.8398661538937852E-2</v>
      </c>
    </row>
    <row r="174" spans="1:16" x14ac:dyDescent="0.35">
      <c r="A174" s="298">
        <f t="shared" si="20"/>
        <v>169</v>
      </c>
      <c r="B174" s="295" t="s">
        <v>2068</v>
      </c>
      <c r="C174" s="295">
        <v>647.1</v>
      </c>
      <c r="D174" s="295">
        <v>50</v>
      </c>
      <c r="E174" s="295">
        <v>99.3</v>
      </c>
      <c r="F174" s="295">
        <f t="shared" si="14"/>
        <v>796.4</v>
      </c>
      <c r="G174" s="295">
        <v>10</v>
      </c>
      <c r="H174" s="295">
        <v>1</v>
      </c>
      <c r="I174" s="295">
        <v>2</v>
      </c>
      <c r="J174" s="295">
        <f t="shared" si="16"/>
        <v>13</v>
      </c>
      <c r="K174" s="296">
        <f t="shared" si="18"/>
        <v>8.4233261339092882E-3</v>
      </c>
      <c r="L174" s="297">
        <f t="shared" si="19"/>
        <v>36.064049676025924</v>
      </c>
      <c r="M174" s="297">
        <f t="shared" si="15"/>
        <v>7.9340909287257029</v>
      </c>
      <c r="N174" s="297">
        <v>13.424280821917806</v>
      </c>
      <c r="O174" s="297">
        <v>1.0648260869565216</v>
      </c>
      <c r="P174" s="296">
        <f t="shared" si="17"/>
        <v>7.3439537309927111E-2</v>
      </c>
    </row>
    <row r="175" spans="1:16" x14ac:dyDescent="0.35">
      <c r="A175" s="298">
        <f t="shared" si="20"/>
        <v>170</v>
      </c>
      <c r="B175" s="295" t="s">
        <v>2069</v>
      </c>
      <c r="C175" s="295">
        <v>560.79999999999995</v>
      </c>
      <c r="D175" s="295"/>
      <c r="E175" s="295"/>
      <c r="F175" s="295">
        <f t="shared" si="14"/>
        <v>560.79999999999995</v>
      </c>
      <c r="G175" s="295">
        <v>10</v>
      </c>
      <c r="H175" s="295"/>
      <c r="I175" s="295"/>
      <c r="J175" s="295">
        <f t="shared" si="16"/>
        <v>10</v>
      </c>
      <c r="K175" s="296">
        <f t="shared" si="18"/>
        <v>6.4794816414686825E-3</v>
      </c>
      <c r="L175" s="297">
        <f t="shared" si="19"/>
        <v>27.741576673866088</v>
      </c>
      <c r="M175" s="297">
        <f t="shared" si="15"/>
        <v>6.1031468682505396</v>
      </c>
      <c r="N175" s="297">
        <v>10.326369863013699</v>
      </c>
      <c r="O175" s="297">
        <v>1.0648260869565216</v>
      </c>
      <c r="P175" s="296">
        <f t="shared" si="17"/>
        <v>8.0663194529398796E-2</v>
      </c>
    </row>
    <row r="176" spans="1:16" x14ac:dyDescent="0.35">
      <c r="A176" s="298">
        <f t="shared" si="20"/>
        <v>171</v>
      </c>
      <c r="B176" s="295" t="s">
        <v>2070</v>
      </c>
      <c r="C176" s="295">
        <v>584.1</v>
      </c>
      <c r="D176" s="295"/>
      <c r="E176" s="295"/>
      <c r="F176" s="295">
        <f t="shared" si="14"/>
        <v>584.1</v>
      </c>
      <c r="G176" s="295">
        <v>10</v>
      </c>
      <c r="H176" s="295"/>
      <c r="I176" s="295"/>
      <c r="J176" s="295">
        <f t="shared" si="16"/>
        <v>10</v>
      </c>
      <c r="K176" s="296">
        <f t="shared" si="18"/>
        <v>6.4794816414686825E-3</v>
      </c>
      <c r="L176" s="297">
        <f t="shared" si="19"/>
        <v>27.741576673866088</v>
      </c>
      <c r="M176" s="297">
        <f t="shared" si="15"/>
        <v>6.1031468682505396</v>
      </c>
      <c r="N176" s="297">
        <v>10.326369863013699</v>
      </c>
      <c r="O176" s="297">
        <v>1.0648260869565216</v>
      </c>
      <c r="P176" s="296">
        <f t="shared" si="17"/>
        <v>7.7445505036957435E-2</v>
      </c>
    </row>
    <row r="177" spans="1:16" x14ac:dyDescent="0.35">
      <c r="A177" s="298">
        <f t="shared" si="20"/>
        <v>172</v>
      </c>
      <c r="B177" s="295" t="s">
        <v>2071</v>
      </c>
      <c r="C177" s="295">
        <v>557.1</v>
      </c>
      <c r="D177" s="295">
        <v>231.9</v>
      </c>
      <c r="E177" s="295"/>
      <c r="F177" s="295">
        <f t="shared" si="14"/>
        <v>789</v>
      </c>
      <c r="G177" s="295">
        <v>8</v>
      </c>
      <c r="H177" s="295">
        <v>2</v>
      </c>
      <c r="I177" s="295"/>
      <c r="J177" s="295">
        <f t="shared" si="16"/>
        <v>10</v>
      </c>
      <c r="K177" s="296">
        <f t="shared" si="18"/>
        <v>6.4794816414686825E-3</v>
      </c>
      <c r="L177" s="297">
        <f t="shared" si="19"/>
        <v>27.741576673866088</v>
      </c>
      <c r="M177" s="297">
        <f t="shared" si="15"/>
        <v>6.1031468682505396</v>
      </c>
      <c r="N177" s="297">
        <v>10.326369863013699</v>
      </c>
      <c r="O177" s="297">
        <v>0.85186086956521734</v>
      </c>
      <c r="P177" s="296">
        <f t="shared" si="17"/>
        <v>5.7063313402655941E-2</v>
      </c>
    </row>
    <row r="178" spans="1:16" x14ac:dyDescent="0.35">
      <c r="A178" s="298">
        <f t="shared" si="20"/>
        <v>173</v>
      </c>
      <c r="B178" s="295" t="s">
        <v>2072</v>
      </c>
      <c r="C178" s="295">
        <v>2669.4</v>
      </c>
      <c r="D178" s="295"/>
      <c r="E178" s="295">
        <v>28.5</v>
      </c>
      <c r="F178" s="295">
        <f t="shared" si="14"/>
        <v>2697.9</v>
      </c>
      <c r="G178" s="295">
        <v>63</v>
      </c>
      <c r="H178" s="295"/>
      <c r="I178" s="295"/>
      <c r="J178" s="295">
        <f t="shared" si="16"/>
        <v>63</v>
      </c>
      <c r="K178" s="296">
        <f t="shared" si="18"/>
        <v>4.0820734341252704E-2</v>
      </c>
      <c r="L178" s="297">
        <f t="shared" si="19"/>
        <v>174.77193304535638</v>
      </c>
      <c r="M178" s="297">
        <f t="shared" si="15"/>
        <v>38.449825269978405</v>
      </c>
      <c r="N178" s="297">
        <v>65.056130136986297</v>
      </c>
      <c r="O178" s="297">
        <v>6.7084043478260869</v>
      </c>
      <c r="P178" s="296">
        <f t="shared" si="17"/>
        <v>0.10563263753295052</v>
      </c>
    </row>
    <row r="179" spans="1:16" x14ac:dyDescent="0.35">
      <c r="A179" s="298">
        <f t="shared" si="20"/>
        <v>174</v>
      </c>
      <c r="B179" s="295" t="s">
        <v>2073</v>
      </c>
      <c r="C179" s="300">
        <v>671.45</v>
      </c>
      <c r="D179" s="300"/>
      <c r="E179" s="300"/>
      <c r="F179" s="295">
        <f t="shared" si="14"/>
        <v>671.45</v>
      </c>
      <c r="G179" s="295">
        <v>6</v>
      </c>
      <c r="H179" s="295"/>
      <c r="I179" s="295"/>
      <c r="J179" s="295">
        <f t="shared" si="16"/>
        <v>6</v>
      </c>
      <c r="K179" s="296">
        <f t="shared" si="18"/>
        <v>3.8876889848812098E-3</v>
      </c>
      <c r="L179" s="297">
        <f t="shared" si="19"/>
        <v>16.644946004319657</v>
      </c>
      <c r="M179" s="297">
        <f t="shared" si="15"/>
        <v>3.6618881209503247</v>
      </c>
      <c r="N179" s="297">
        <v>6.1958219178082183</v>
      </c>
      <c r="O179" s="297">
        <v>0.63889565217391298</v>
      </c>
      <c r="P179" s="296">
        <f t="shared" si="17"/>
        <v>4.0422297557900229E-2</v>
      </c>
    </row>
    <row r="180" spans="1:16" x14ac:dyDescent="0.35">
      <c r="A180" s="298">
        <f t="shared" si="20"/>
        <v>175</v>
      </c>
      <c r="B180" s="300" t="s">
        <v>776</v>
      </c>
      <c r="C180" s="300">
        <v>606.9</v>
      </c>
      <c r="D180" s="300"/>
      <c r="E180" s="300"/>
      <c r="F180" s="300">
        <f t="shared" si="14"/>
        <v>606.9</v>
      </c>
      <c r="G180" s="300">
        <v>10</v>
      </c>
      <c r="H180" s="300"/>
      <c r="I180" s="300"/>
      <c r="J180" s="295">
        <f t="shared" si="16"/>
        <v>10</v>
      </c>
      <c r="K180" s="296">
        <f t="shared" si="18"/>
        <v>6.4794816414686825E-3</v>
      </c>
      <c r="L180" s="297">
        <f t="shared" si="19"/>
        <v>27.741576673866088</v>
      </c>
      <c r="M180" s="297">
        <f t="shared" si="15"/>
        <v>6.1031468682505396</v>
      </c>
      <c r="N180" s="297">
        <v>10.326369863013699</v>
      </c>
      <c r="O180" s="297">
        <v>1.0648260869565216</v>
      </c>
      <c r="P180" s="296">
        <f t="shared" si="17"/>
        <v>7.4536034753809266E-2</v>
      </c>
    </row>
    <row r="181" spans="1:16" x14ac:dyDescent="0.35">
      <c r="A181" s="298">
        <f t="shared" si="20"/>
        <v>176</v>
      </c>
      <c r="B181" s="300" t="s">
        <v>777</v>
      </c>
      <c r="C181" s="300">
        <v>487</v>
      </c>
      <c r="D181" s="300"/>
      <c r="E181" s="300"/>
      <c r="F181" s="300">
        <f t="shared" si="14"/>
        <v>487</v>
      </c>
      <c r="G181" s="300">
        <v>8</v>
      </c>
      <c r="H181" s="300"/>
      <c r="I181" s="300"/>
      <c r="J181" s="295">
        <f t="shared" si="16"/>
        <v>8</v>
      </c>
      <c r="K181" s="296">
        <f t="shared" si="18"/>
        <v>5.1835853131749461E-3</v>
      </c>
      <c r="L181" s="297">
        <f t="shared" si="19"/>
        <v>22.193261339092871</v>
      </c>
      <c r="M181" s="297">
        <f t="shared" si="15"/>
        <v>4.8825174946004317</v>
      </c>
      <c r="N181" s="297">
        <v>8.2610958904109584</v>
      </c>
      <c r="O181" s="297">
        <v>0.85186086956521734</v>
      </c>
      <c r="P181" s="296">
        <f t="shared" si="17"/>
        <v>7.43095186728326E-2</v>
      </c>
    </row>
    <row r="182" spans="1:16" x14ac:dyDescent="0.35">
      <c r="A182" s="298">
        <f t="shared" si="20"/>
        <v>177</v>
      </c>
      <c r="B182" s="300" t="s">
        <v>778</v>
      </c>
      <c r="C182" s="300">
        <v>450.5</v>
      </c>
      <c r="D182" s="300"/>
      <c r="E182" s="300"/>
      <c r="F182" s="300">
        <f t="shared" si="14"/>
        <v>450.5</v>
      </c>
      <c r="G182" s="300">
        <v>9</v>
      </c>
      <c r="H182" s="300"/>
      <c r="I182" s="300"/>
      <c r="J182" s="295">
        <f t="shared" si="16"/>
        <v>9</v>
      </c>
      <c r="K182" s="296">
        <f t="shared" si="18"/>
        <v>5.8315334773218147E-3</v>
      </c>
      <c r="L182" s="297">
        <f t="shared" si="19"/>
        <v>24.967419006479481</v>
      </c>
      <c r="M182" s="297">
        <f t="shared" si="15"/>
        <v>5.4928321814254861</v>
      </c>
      <c r="N182" s="297">
        <v>9.293732876712328</v>
      </c>
      <c r="O182" s="297">
        <v>0.95834347826086952</v>
      </c>
      <c r="P182" s="296">
        <f t="shared" si="17"/>
        <v>9.0371426288297807E-2</v>
      </c>
    </row>
    <row r="183" spans="1:16" x14ac:dyDescent="0.35">
      <c r="A183" s="298">
        <f t="shared" si="20"/>
        <v>178</v>
      </c>
      <c r="B183" s="300" t="s">
        <v>779</v>
      </c>
      <c r="C183" s="300">
        <v>2680.77</v>
      </c>
      <c r="D183" s="300"/>
      <c r="E183" s="300"/>
      <c r="F183" s="300">
        <f t="shared" si="14"/>
        <v>2680.77</v>
      </c>
      <c r="G183" s="300">
        <v>50</v>
      </c>
      <c r="H183" s="300"/>
      <c r="I183" s="300"/>
      <c r="J183" s="295">
        <f t="shared" si="16"/>
        <v>50</v>
      </c>
      <c r="K183" s="296">
        <f t="shared" si="18"/>
        <v>3.2397408207343416E-2</v>
      </c>
      <c r="L183" s="297">
        <f t="shared" si="19"/>
        <v>138.70788336933046</v>
      </c>
      <c r="M183" s="297">
        <f t="shared" si="15"/>
        <v>30.515734341252703</v>
      </c>
      <c r="N183" s="297">
        <v>51.631849315068486</v>
      </c>
      <c r="O183" s="297">
        <v>5.3241304347826075</v>
      </c>
      <c r="P183" s="296">
        <f t="shared" si="17"/>
        <v>8.4371131227384016E-2</v>
      </c>
    </row>
    <row r="184" spans="1:16" x14ac:dyDescent="0.35">
      <c r="A184" s="298">
        <f t="shared" si="20"/>
        <v>179</v>
      </c>
      <c r="B184" s="300" t="s">
        <v>780</v>
      </c>
      <c r="C184" s="300">
        <v>995.3</v>
      </c>
      <c r="D184" s="300"/>
      <c r="E184" s="300"/>
      <c r="F184" s="300">
        <f t="shared" si="14"/>
        <v>995.3</v>
      </c>
      <c r="G184" s="300">
        <v>12</v>
      </c>
      <c r="H184" s="300"/>
      <c r="I184" s="300"/>
      <c r="J184" s="295">
        <f t="shared" si="16"/>
        <v>12</v>
      </c>
      <c r="K184" s="296">
        <f t="shared" si="18"/>
        <v>7.7753779697624197E-3</v>
      </c>
      <c r="L184" s="297">
        <f t="shared" si="19"/>
        <v>33.289892008639313</v>
      </c>
      <c r="M184" s="297">
        <f t="shared" si="15"/>
        <v>7.3237762419006494</v>
      </c>
      <c r="N184" s="297">
        <v>12.391643835616437</v>
      </c>
      <c r="O184" s="297">
        <v>1.277791304347826</v>
      </c>
      <c r="P184" s="296">
        <f t="shared" si="17"/>
        <v>5.4539438752641639E-2</v>
      </c>
    </row>
    <row r="185" spans="1:16" x14ac:dyDescent="0.35">
      <c r="A185" s="298">
        <f t="shared" si="20"/>
        <v>180</v>
      </c>
      <c r="B185" s="300" t="s">
        <v>781</v>
      </c>
      <c r="C185" s="300">
        <v>2062.92</v>
      </c>
      <c r="D185" s="300"/>
      <c r="E185" s="300"/>
      <c r="F185" s="300">
        <f t="shared" si="14"/>
        <v>2062.92</v>
      </c>
      <c r="G185" s="300">
        <v>40</v>
      </c>
      <c r="H185" s="300"/>
      <c r="I185" s="300"/>
      <c r="J185" s="295">
        <f t="shared" si="16"/>
        <v>40</v>
      </c>
      <c r="K185" s="296">
        <f t="shared" si="18"/>
        <v>2.591792656587473E-2</v>
      </c>
      <c r="L185" s="297">
        <f t="shared" si="19"/>
        <v>110.96630669546435</v>
      </c>
      <c r="M185" s="297">
        <f t="shared" si="15"/>
        <v>24.412587473002159</v>
      </c>
      <c r="N185" s="297">
        <v>41.305479452054797</v>
      </c>
      <c r="O185" s="297">
        <v>4.2593043478260864</v>
      </c>
      <c r="P185" s="296">
        <f t="shared" si="17"/>
        <v>8.7712406670325246E-2</v>
      </c>
    </row>
    <row r="186" spans="1:16" x14ac:dyDescent="0.35">
      <c r="A186" s="298">
        <f t="shared" si="20"/>
        <v>181</v>
      </c>
      <c r="B186" s="300" t="s">
        <v>782</v>
      </c>
      <c r="C186" s="300">
        <v>706.9</v>
      </c>
      <c r="D186" s="300"/>
      <c r="E186" s="300">
        <v>19.8</v>
      </c>
      <c r="F186" s="300">
        <f t="shared" si="14"/>
        <v>726.69999999999993</v>
      </c>
      <c r="G186" s="300">
        <v>9</v>
      </c>
      <c r="H186" s="300"/>
      <c r="I186" s="300">
        <v>1</v>
      </c>
      <c r="J186" s="295">
        <f t="shared" si="16"/>
        <v>10</v>
      </c>
      <c r="K186" s="296">
        <f t="shared" si="18"/>
        <v>6.4794816414686825E-3</v>
      </c>
      <c r="L186" s="297">
        <f t="shared" si="19"/>
        <v>27.741576673866088</v>
      </c>
      <c r="M186" s="297">
        <f t="shared" si="15"/>
        <v>6.1031468682505396</v>
      </c>
      <c r="N186" s="297">
        <v>10.326369863013699</v>
      </c>
      <c r="O186" s="297">
        <v>0.95834347826086952</v>
      </c>
      <c r="P186" s="296">
        <f t="shared" si="17"/>
        <v>6.2101880945907802E-2</v>
      </c>
    </row>
    <row r="187" spans="1:16" x14ac:dyDescent="0.35">
      <c r="A187" s="298">
        <f t="shared" si="20"/>
        <v>182</v>
      </c>
      <c r="B187" s="300" t="s">
        <v>783</v>
      </c>
      <c r="C187" s="300">
        <v>682.6</v>
      </c>
      <c r="D187" s="300"/>
      <c r="E187" s="300">
        <v>11.5</v>
      </c>
      <c r="F187" s="300">
        <f t="shared" si="14"/>
        <v>694.1</v>
      </c>
      <c r="G187" s="300">
        <v>8</v>
      </c>
      <c r="H187" s="300"/>
      <c r="I187" s="300">
        <v>1</v>
      </c>
      <c r="J187" s="295">
        <f t="shared" si="16"/>
        <v>9</v>
      </c>
      <c r="K187" s="296">
        <f t="shared" si="18"/>
        <v>5.8315334773218147E-3</v>
      </c>
      <c r="L187" s="297">
        <f t="shared" si="19"/>
        <v>24.967419006479481</v>
      </c>
      <c r="M187" s="297">
        <f t="shared" si="15"/>
        <v>5.4928321814254861</v>
      </c>
      <c r="N187" s="297">
        <v>9.293732876712328</v>
      </c>
      <c r="O187" s="297">
        <v>0.85186086956521734</v>
      </c>
      <c r="P187" s="296">
        <f t="shared" si="17"/>
        <v>5.8501433416197242E-2</v>
      </c>
    </row>
    <row r="188" spans="1:16" x14ac:dyDescent="0.35">
      <c r="A188" s="298">
        <f t="shared" si="20"/>
        <v>183</v>
      </c>
      <c r="B188" s="300" t="s">
        <v>784</v>
      </c>
      <c r="C188" s="300">
        <v>770.3</v>
      </c>
      <c r="D188" s="300"/>
      <c r="E188" s="300"/>
      <c r="F188" s="300">
        <f t="shared" si="14"/>
        <v>770.3</v>
      </c>
      <c r="G188" s="300">
        <v>13</v>
      </c>
      <c r="H188" s="300"/>
      <c r="I188" s="300"/>
      <c r="J188" s="295">
        <f t="shared" si="16"/>
        <v>13</v>
      </c>
      <c r="K188" s="296">
        <f t="shared" si="18"/>
        <v>8.4233261339092882E-3</v>
      </c>
      <c r="L188" s="297">
        <f t="shared" si="19"/>
        <v>36.064049676025924</v>
      </c>
      <c r="M188" s="297">
        <f t="shared" si="15"/>
        <v>7.9340909287257029</v>
      </c>
      <c r="N188" s="297">
        <v>13.424280821917806</v>
      </c>
      <c r="O188" s="297">
        <v>1.384273913043478</v>
      </c>
      <c r="P188" s="296">
        <f t="shared" si="17"/>
        <v>7.6342587744661711E-2</v>
      </c>
    </row>
    <row r="189" spans="1:16" x14ac:dyDescent="0.35">
      <c r="A189" s="298">
        <f t="shared" si="20"/>
        <v>184</v>
      </c>
      <c r="B189" s="300" t="s">
        <v>785</v>
      </c>
      <c r="C189" s="300">
        <v>535.9</v>
      </c>
      <c r="D189" s="300"/>
      <c r="E189" s="300"/>
      <c r="F189" s="300">
        <f t="shared" si="14"/>
        <v>535.9</v>
      </c>
      <c r="G189" s="300">
        <v>6</v>
      </c>
      <c r="H189" s="300"/>
      <c r="I189" s="300"/>
      <c r="J189" s="295">
        <f t="shared" si="16"/>
        <v>6</v>
      </c>
      <c r="K189" s="296">
        <f t="shared" si="18"/>
        <v>3.8876889848812098E-3</v>
      </c>
      <c r="L189" s="297">
        <f t="shared" si="19"/>
        <v>16.644946004319657</v>
      </c>
      <c r="M189" s="297">
        <f t="shared" si="15"/>
        <v>3.6618881209503247</v>
      </c>
      <c r="N189" s="297">
        <v>6.1958219178082183</v>
      </c>
      <c r="O189" s="297">
        <v>0.63889565217391298</v>
      </c>
      <c r="P189" s="296">
        <f t="shared" si="17"/>
        <v>5.0646672318067014E-2</v>
      </c>
    </row>
    <row r="190" spans="1:16" x14ac:dyDescent="0.35">
      <c r="A190" s="298">
        <f t="shared" si="20"/>
        <v>185</v>
      </c>
      <c r="B190" s="300" t="s">
        <v>786</v>
      </c>
      <c r="C190" s="300">
        <v>732.5</v>
      </c>
      <c r="D190" s="300"/>
      <c r="E190" s="300">
        <v>60</v>
      </c>
      <c r="F190" s="300">
        <f t="shared" si="14"/>
        <v>792.5</v>
      </c>
      <c r="G190" s="300">
        <v>6</v>
      </c>
      <c r="H190" s="300"/>
      <c r="I190" s="300">
        <v>1</v>
      </c>
      <c r="J190" s="295">
        <f t="shared" si="16"/>
        <v>7</v>
      </c>
      <c r="K190" s="296">
        <f t="shared" si="18"/>
        <v>4.5356371490280776E-3</v>
      </c>
      <c r="L190" s="297">
        <f t="shared" si="19"/>
        <v>19.41910367170626</v>
      </c>
      <c r="M190" s="297">
        <f t="shared" si="15"/>
        <v>4.2722028077753773</v>
      </c>
      <c r="N190" s="297">
        <v>7.2284589041095888</v>
      </c>
      <c r="O190" s="297">
        <v>0.63889565217391298</v>
      </c>
      <c r="P190" s="296">
        <f t="shared" si="17"/>
        <v>3.9821654303804598E-2</v>
      </c>
    </row>
    <row r="191" spans="1:16" x14ac:dyDescent="0.35">
      <c r="A191" s="298">
        <f t="shared" si="20"/>
        <v>186</v>
      </c>
      <c r="B191" s="300" t="s">
        <v>787</v>
      </c>
      <c r="C191" s="300">
        <v>665.7</v>
      </c>
      <c r="D191" s="300"/>
      <c r="E191" s="300"/>
      <c r="F191" s="300">
        <f t="shared" si="14"/>
        <v>665.7</v>
      </c>
      <c r="G191" s="300">
        <v>10</v>
      </c>
      <c r="H191" s="300"/>
      <c r="I191" s="300"/>
      <c r="J191" s="295">
        <f t="shared" si="16"/>
        <v>10</v>
      </c>
      <c r="K191" s="296">
        <f t="shared" si="18"/>
        <v>6.4794816414686825E-3</v>
      </c>
      <c r="L191" s="297">
        <f t="shared" si="19"/>
        <v>27.741576673866088</v>
      </c>
      <c r="M191" s="297">
        <f t="shared" ref="M191:M253" si="21">L191*0.22</f>
        <v>6.1031468682505396</v>
      </c>
      <c r="N191" s="297">
        <v>10.326369863013699</v>
      </c>
      <c r="O191" s="297">
        <v>1.0648260869565216</v>
      </c>
      <c r="P191" s="296">
        <f t="shared" si="17"/>
        <v>6.7952410232968066E-2</v>
      </c>
    </row>
    <row r="192" spans="1:16" x14ac:dyDescent="0.35">
      <c r="A192" s="298">
        <f t="shared" si="20"/>
        <v>187</v>
      </c>
      <c r="B192" s="300" t="s">
        <v>788</v>
      </c>
      <c r="C192" s="300">
        <v>772.6</v>
      </c>
      <c r="D192" s="300">
        <v>46.1</v>
      </c>
      <c r="E192" s="300"/>
      <c r="F192" s="300">
        <f t="shared" si="14"/>
        <v>818.7</v>
      </c>
      <c r="G192" s="300">
        <v>10</v>
      </c>
      <c r="H192" s="300">
        <v>1</v>
      </c>
      <c r="I192" s="300"/>
      <c r="J192" s="295">
        <f t="shared" si="16"/>
        <v>11</v>
      </c>
      <c r="K192" s="296">
        <f t="shared" si="18"/>
        <v>7.1274298056155511E-3</v>
      </c>
      <c r="L192" s="297">
        <f t="shared" si="19"/>
        <v>30.515734341252699</v>
      </c>
      <c r="M192" s="297">
        <f t="shared" si="21"/>
        <v>6.7134615550755941</v>
      </c>
      <c r="N192" s="297">
        <v>11.359006849315069</v>
      </c>
      <c r="O192" s="297">
        <v>1.0648260869565216</v>
      </c>
      <c r="P192" s="296">
        <f t="shared" si="17"/>
        <v>6.0648624444362864E-2</v>
      </c>
    </row>
    <row r="193" spans="1:16" x14ac:dyDescent="0.35">
      <c r="A193" s="298">
        <f t="shared" si="20"/>
        <v>188</v>
      </c>
      <c r="B193" s="300" t="s">
        <v>789</v>
      </c>
      <c r="C193" s="300">
        <v>659.7</v>
      </c>
      <c r="D193" s="300"/>
      <c r="E193" s="300"/>
      <c r="F193" s="300">
        <f t="shared" si="14"/>
        <v>659.7</v>
      </c>
      <c r="G193" s="300">
        <v>12</v>
      </c>
      <c r="H193" s="300"/>
      <c r="I193" s="300"/>
      <c r="J193" s="295">
        <f t="shared" si="16"/>
        <v>12</v>
      </c>
      <c r="K193" s="296">
        <f t="shared" si="18"/>
        <v>7.7753779697624197E-3</v>
      </c>
      <c r="L193" s="297">
        <f t="shared" si="19"/>
        <v>33.289892008639313</v>
      </c>
      <c r="M193" s="297">
        <f t="shared" si="21"/>
        <v>7.3237762419006494</v>
      </c>
      <c r="N193" s="297">
        <v>12.391643835616437</v>
      </c>
      <c r="O193" s="297">
        <v>1.277791304347826</v>
      </c>
      <c r="P193" s="296">
        <f t="shared" si="17"/>
        <v>8.2284528407615909E-2</v>
      </c>
    </row>
    <row r="194" spans="1:16" x14ac:dyDescent="0.35">
      <c r="A194" s="298">
        <f t="shared" si="20"/>
        <v>189</v>
      </c>
      <c r="B194" s="300" t="s">
        <v>790</v>
      </c>
      <c r="C194" s="300">
        <v>1045.7</v>
      </c>
      <c r="D194" s="300"/>
      <c r="E194" s="300">
        <v>87.3</v>
      </c>
      <c r="F194" s="300">
        <f t="shared" si="14"/>
        <v>1133</v>
      </c>
      <c r="G194" s="300">
        <v>19</v>
      </c>
      <c r="H194" s="300"/>
      <c r="I194" s="300">
        <v>2</v>
      </c>
      <c r="J194" s="295">
        <f t="shared" si="16"/>
        <v>21</v>
      </c>
      <c r="K194" s="296">
        <f t="shared" si="18"/>
        <v>1.3606911447084234E-2</v>
      </c>
      <c r="L194" s="297">
        <f t="shared" si="19"/>
        <v>58.257311015118788</v>
      </c>
      <c r="M194" s="297">
        <f t="shared" si="21"/>
        <v>12.816608423326134</v>
      </c>
      <c r="N194" s="297">
        <v>21.685376712328765</v>
      </c>
      <c r="O194" s="297">
        <v>2.0231695652173913</v>
      </c>
      <c r="P194" s="296">
        <f t="shared" si="17"/>
        <v>8.3656192158862372E-2</v>
      </c>
    </row>
    <row r="195" spans="1:16" x14ac:dyDescent="0.35">
      <c r="A195" s="298">
        <f t="shared" si="20"/>
        <v>190</v>
      </c>
      <c r="B195" s="300" t="s">
        <v>791</v>
      </c>
      <c r="C195" s="300">
        <v>610.5</v>
      </c>
      <c r="D195" s="300"/>
      <c r="E195" s="300">
        <v>114</v>
      </c>
      <c r="F195" s="300">
        <f t="shared" si="14"/>
        <v>724.5</v>
      </c>
      <c r="G195" s="300">
        <v>14</v>
      </c>
      <c r="H195" s="300"/>
      <c r="I195" s="300"/>
      <c r="J195" s="295">
        <f t="shared" ref="J195:J258" si="22">G195+H195+I195</f>
        <v>14</v>
      </c>
      <c r="K195" s="296">
        <f t="shared" si="18"/>
        <v>9.0712742980561551E-3</v>
      </c>
      <c r="L195" s="297">
        <f t="shared" si="19"/>
        <v>38.83820734341252</v>
      </c>
      <c r="M195" s="297">
        <f t="shared" si="21"/>
        <v>8.5444056155507546</v>
      </c>
      <c r="N195" s="297">
        <v>14.456917808219178</v>
      </c>
      <c r="O195" s="297">
        <v>1.4907565217391303</v>
      </c>
      <c r="P195" s="296">
        <f t="shared" ref="P195:P258" si="23">(L195+M195+N195+O195)/F195</f>
        <v>8.7412404815626746E-2</v>
      </c>
    </row>
    <row r="196" spans="1:16" x14ac:dyDescent="0.35">
      <c r="A196" s="298">
        <f t="shared" si="20"/>
        <v>191</v>
      </c>
      <c r="B196" s="300" t="s">
        <v>792</v>
      </c>
      <c r="C196" s="300">
        <v>1026.5</v>
      </c>
      <c r="D196" s="300"/>
      <c r="E196" s="300"/>
      <c r="F196" s="300">
        <f t="shared" si="14"/>
        <v>1026.5</v>
      </c>
      <c r="G196" s="300">
        <v>16</v>
      </c>
      <c r="H196" s="300"/>
      <c r="I196" s="300"/>
      <c r="J196" s="295">
        <f t="shared" si="22"/>
        <v>16</v>
      </c>
      <c r="K196" s="296">
        <f t="shared" si="18"/>
        <v>1.0367170626349892E-2</v>
      </c>
      <c r="L196" s="297">
        <f t="shared" si="19"/>
        <v>44.386522678185742</v>
      </c>
      <c r="M196" s="297">
        <f t="shared" si="21"/>
        <v>9.7650349892008634</v>
      </c>
      <c r="N196" s="297">
        <v>16.522191780821917</v>
      </c>
      <c r="O196" s="297">
        <v>1.7037217391304347</v>
      </c>
      <c r="P196" s="296">
        <f t="shared" si="23"/>
        <v>7.0508983134280515E-2</v>
      </c>
    </row>
    <row r="197" spans="1:16" x14ac:dyDescent="0.35">
      <c r="A197" s="298">
        <f t="shared" si="20"/>
        <v>192</v>
      </c>
      <c r="B197" s="300" t="s">
        <v>793</v>
      </c>
      <c r="C197" s="300">
        <v>244.6</v>
      </c>
      <c r="D197" s="300"/>
      <c r="E197" s="300">
        <v>133.1</v>
      </c>
      <c r="F197" s="300">
        <f t="shared" si="14"/>
        <v>377.7</v>
      </c>
      <c r="G197" s="300">
        <v>4</v>
      </c>
      <c r="H197" s="300"/>
      <c r="I197" s="300"/>
      <c r="J197" s="295">
        <f t="shared" si="22"/>
        <v>4</v>
      </c>
      <c r="K197" s="296">
        <f t="shared" si="18"/>
        <v>2.5917926565874731E-3</v>
      </c>
      <c r="L197" s="297">
        <f t="shared" si="19"/>
        <v>11.096630669546435</v>
      </c>
      <c r="M197" s="297">
        <f t="shared" si="21"/>
        <v>2.4412587473002159</v>
      </c>
      <c r="N197" s="297">
        <v>4.1305479452054792</v>
      </c>
      <c r="O197" s="297">
        <v>0.42593043478260867</v>
      </c>
      <c r="P197" s="296">
        <f t="shared" si="23"/>
        <v>4.7906719080843894E-2</v>
      </c>
    </row>
    <row r="198" spans="1:16" x14ac:dyDescent="0.35">
      <c r="A198" s="298">
        <f t="shared" si="20"/>
        <v>193</v>
      </c>
      <c r="B198" s="300" t="s">
        <v>794</v>
      </c>
      <c r="C198" s="300">
        <v>950.1</v>
      </c>
      <c r="D198" s="300"/>
      <c r="E198" s="300"/>
      <c r="F198" s="300">
        <f t="shared" si="14"/>
        <v>950.1</v>
      </c>
      <c r="G198" s="300">
        <v>10</v>
      </c>
      <c r="H198" s="300"/>
      <c r="I198" s="300"/>
      <c r="J198" s="295">
        <f t="shared" si="22"/>
        <v>10</v>
      </c>
      <c r="K198" s="296">
        <f t="shared" ref="K198:K261" si="24">3/$J$379*J198</f>
        <v>6.4794816414686825E-3</v>
      </c>
      <c r="L198" s="297">
        <f t="shared" ref="L198:L261" si="25">K198*4281.45</f>
        <v>27.741576673866088</v>
      </c>
      <c r="M198" s="297">
        <f t="shared" si="21"/>
        <v>6.1031468682505396</v>
      </c>
      <c r="N198" s="297">
        <v>10.326369863013699</v>
      </c>
      <c r="O198" s="297">
        <v>1.0648260869565216</v>
      </c>
      <c r="P198" s="296">
        <f t="shared" si="23"/>
        <v>4.7611745597396948E-2</v>
      </c>
    </row>
    <row r="199" spans="1:16" x14ac:dyDescent="0.35">
      <c r="A199" s="298">
        <f t="shared" si="20"/>
        <v>194</v>
      </c>
      <c r="B199" s="300" t="s">
        <v>795</v>
      </c>
      <c r="C199" s="300">
        <v>760.7</v>
      </c>
      <c r="D199" s="300"/>
      <c r="E199" s="300">
        <v>125</v>
      </c>
      <c r="F199" s="300">
        <f t="shared" si="14"/>
        <v>885.7</v>
      </c>
      <c r="G199" s="300">
        <v>10</v>
      </c>
      <c r="H199" s="300"/>
      <c r="I199" s="300"/>
      <c r="J199" s="295">
        <f t="shared" si="22"/>
        <v>10</v>
      </c>
      <c r="K199" s="296">
        <f t="shared" si="24"/>
        <v>6.4794816414686825E-3</v>
      </c>
      <c r="L199" s="297">
        <f t="shared" si="25"/>
        <v>27.741576673866088</v>
      </c>
      <c r="M199" s="297">
        <f t="shared" si="21"/>
        <v>6.1031468682505396</v>
      </c>
      <c r="N199" s="297">
        <v>10.326369863013699</v>
      </c>
      <c r="O199" s="297">
        <v>1.0648260869565216</v>
      </c>
      <c r="P199" s="296">
        <f t="shared" si="23"/>
        <v>5.1073636098099631E-2</v>
      </c>
    </row>
    <row r="200" spans="1:16" x14ac:dyDescent="0.35">
      <c r="A200" s="298">
        <f t="shared" ref="A200:A263" si="26">A199+1</f>
        <v>195</v>
      </c>
      <c r="B200" s="300" t="s">
        <v>796</v>
      </c>
      <c r="C200" s="300">
        <v>254.2</v>
      </c>
      <c r="D200" s="300"/>
      <c r="E200" s="300"/>
      <c r="F200" s="300">
        <f t="shared" si="14"/>
        <v>254.2</v>
      </c>
      <c r="G200" s="300">
        <v>5</v>
      </c>
      <c r="H200" s="300"/>
      <c r="I200" s="300"/>
      <c r="J200" s="295">
        <f t="shared" si="22"/>
        <v>5</v>
      </c>
      <c r="K200" s="296">
        <f t="shared" si="24"/>
        <v>3.2397408207343412E-3</v>
      </c>
      <c r="L200" s="297">
        <f t="shared" si="25"/>
        <v>13.870788336933044</v>
      </c>
      <c r="M200" s="297">
        <f t="shared" si="21"/>
        <v>3.0515734341252698</v>
      </c>
      <c r="N200" s="297">
        <v>5.1631849315068497</v>
      </c>
      <c r="O200" s="297">
        <v>0.53241304347826079</v>
      </c>
      <c r="P200" s="296">
        <f t="shared" si="23"/>
        <v>8.897702496476563E-2</v>
      </c>
    </row>
    <row r="201" spans="1:16" x14ac:dyDescent="0.35">
      <c r="A201" s="298">
        <f t="shared" si="26"/>
        <v>196</v>
      </c>
      <c r="B201" s="300" t="s">
        <v>797</v>
      </c>
      <c r="C201" s="300">
        <v>302.2</v>
      </c>
      <c r="D201" s="300"/>
      <c r="E201" s="300">
        <v>39.799999999999997</v>
      </c>
      <c r="F201" s="300">
        <f t="shared" si="14"/>
        <v>342</v>
      </c>
      <c r="G201" s="300">
        <v>5</v>
      </c>
      <c r="H201" s="300"/>
      <c r="I201" s="300"/>
      <c r="J201" s="295">
        <f t="shared" si="22"/>
        <v>5</v>
      </c>
      <c r="K201" s="296">
        <f t="shared" si="24"/>
        <v>3.2397408207343412E-3</v>
      </c>
      <c r="L201" s="297">
        <f t="shared" si="25"/>
        <v>13.870788336933044</v>
      </c>
      <c r="M201" s="297">
        <f t="shared" si="21"/>
        <v>3.0515734341252698</v>
      </c>
      <c r="N201" s="297">
        <v>5.1631849315068497</v>
      </c>
      <c r="O201" s="297">
        <v>0.53241304347826079</v>
      </c>
      <c r="P201" s="296">
        <f t="shared" si="23"/>
        <v>6.6134385222349185E-2</v>
      </c>
    </row>
    <row r="202" spans="1:16" x14ac:dyDescent="0.35">
      <c r="A202" s="298">
        <f t="shared" si="26"/>
        <v>197</v>
      </c>
      <c r="B202" s="300" t="s">
        <v>2231</v>
      </c>
      <c r="C202" s="300">
        <v>405.7</v>
      </c>
      <c r="D202" s="300">
        <v>122.9</v>
      </c>
      <c r="E202" s="300">
        <v>22.3</v>
      </c>
      <c r="F202" s="300">
        <f t="shared" si="14"/>
        <v>550.9</v>
      </c>
      <c r="G202" s="300">
        <v>9</v>
      </c>
      <c r="H202" s="300"/>
      <c r="I202" s="300"/>
      <c r="J202" s="295">
        <f t="shared" si="22"/>
        <v>9</v>
      </c>
      <c r="K202" s="296">
        <f t="shared" si="24"/>
        <v>5.8315334773218147E-3</v>
      </c>
      <c r="L202" s="297">
        <f t="shared" si="25"/>
        <v>24.967419006479481</v>
      </c>
      <c r="M202" s="297">
        <f t="shared" si="21"/>
        <v>5.4928321814254861</v>
      </c>
      <c r="N202" s="297">
        <v>9.293732876712328</v>
      </c>
      <c r="O202" s="297">
        <v>0.95834347826086952</v>
      </c>
      <c r="P202" s="296">
        <f t="shared" si="23"/>
        <v>7.3901484013211408E-2</v>
      </c>
    </row>
    <row r="203" spans="1:16" x14ac:dyDescent="0.35">
      <c r="A203" s="298">
        <f t="shared" si="26"/>
        <v>198</v>
      </c>
      <c r="B203" s="300" t="s">
        <v>2232</v>
      </c>
      <c r="C203" s="300">
        <v>1271.93</v>
      </c>
      <c r="D203" s="300">
        <v>43.5</v>
      </c>
      <c r="E203" s="300">
        <v>59.1</v>
      </c>
      <c r="F203" s="300">
        <f t="shared" si="14"/>
        <v>1374.53</v>
      </c>
      <c r="G203" s="300">
        <v>17</v>
      </c>
      <c r="H203" s="300"/>
      <c r="I203" s="300"/>
      <c r="J203" s="295">
        <f t="shared" si="22"/>
        <v>17</v>
      </c>
      <c r="K203" s="296">
        <f t="shared" si="24"/>
        <v>1.1015118790496761E-2</v>
      </c>
      <c r="L203" s="297">
        <f t="shared" si="25"/>
        <v>47.160680345572352</v>
      </c>
      <c r="M203" s="297">
        <f t="shared" si="21"/>
        <v>10.375349676025918</v>
      </c>
      <c r="N203" s="297">
        <v>17.554828767123286</v>
      </c>
      <c r="O203" s="297">
        <v>1.8102043478260867</v>
      </c>
      <c r="P203" s="296">
        <f t="shared" si="23"/>
        <v>5.5947169677306167E-2</v>
      </c>
    </row>
    <row r="204" spans="1:16" x14ac:dyDescent="0.35">
      <c r="A204" s="298">
        <f t="shared" si="26"/>
        <v>199</v>
      </c>
      <c r="B204" s="300" t="s">
        <v>2233</v>
      </c>
      <c r="C204" s="300">
        <v>453.6</v>
      </c>
      <c r="D204" s="300"/>
      <c r="E204" s="300"/>
      <c r="F204" s="300">
        <f t="shared" si="14"/>
        <v>453.6</v>
      </c>
      <c r="G204" s="300">
        <v>9</v>
      </c>
      <c r="H204" s="300"/>
      <c r="I204" s="300"/>
      <c r="J204" s="295">
        <f t="shared" si="22"/>
        <v>9</v>
      </c>
      <c r="K204" s="296">
        <f t="shared" si="24"/>
        <v>5.8315334773218147E-3</v>
      </c>
      <c r="L204" s="297">
        <f t="shared" si="25"/>
        <v>24.967419006479481</v>
      </c>
      <c r="M204" s="297">
        <f t="shared" si="21"/>
        <v>5.4928321814254861</v>
      </c>
      <c r="N204" s="297">
        <v>9.293732876712328</v>
      </c>
      <c r="O204" s="297">
        <v>0.95834347826086952</v>
      </c>
      <c r="P204" s="296">
        <f t="shared" si="23"/>
        <v>8.9753808516045336E-2</v>
      </c>
    </row>
    <row r="205" spans="1:16" x14ac:dyDescent="0.35">
      <c r="A205" s="298">
        <f t="shared" si="26"/>
        <v>200</v>
      </c>
      <c r="B205" s="300" t="s">
        <v>2234</v>
      </c>
      <c r="C205" s="300">
        <v>622.29999999999995</v>
      </c>
      <c r="D205" s="300"/>
      <c r="E205" s="300">
        <v>99.8</v>
      </c>
      <c r="F205" s="300">
        <f t="shared" si="14"/>
        <v>722.09999999999991</v>
      </c>
      <c r="G205" s="300">
        <v>9</v>
      </c>
      <c r="H205" s="300"/>
      <c r="I205" s="300">
        <v>1</v>
      </c>
      <c r="J205" s="295">
        <f t="shared" si="22"/>
        <v>10</v>
      </c>
      <c r="K205" s="296">
        <f t="shared" si="24"/>
        <v>6.4794816414686825E-3</v>
      </c>
      <c r="L205" s="297">
        <f t="shared" si="25"/>
        <v>27.741576673866088</v>
      </c>
      <c r="M205" s="297">
        <f t="shared" si="21"/>
        <v>6.1031468682505396</v>
      </c>
      <c r="N205" s="297">
        <v>10.326369863013699</v>
      </c>
      <c r="O205" s="297">
        <v>0.95834347826086952</v>
      </c>
      <c r="P205" s="296">
        <f t="shared" si="23"/>
        <v>6.2497489105928818E-2</v>
      </c>
    </row>
    <row r="206" spans="1:16" x14ac:dyDescent="0.35">
      <c r="A206" s="298">
        <f t="shared" si="26"/>
        <v>201</v>
      </c>
      <c r="B206" s="300" t="s">
        <v>2235</v>
      </c>
      <c r="C206" s="300">
        <v>610.9</v>
      </c>
      <c r="D206" s="300">
        <v>29.9</v>
      </c>
      <c r="E206" s="300"/>
      <c r="F206" s="300">
        <f t="shared" si="14"/>
        <v>640.79999999999995</v>
      </c>
      <c r="G206" s="300">
        <v>9</v>
      </c>
      <c r="H206" s="300">
        <v>1</v>
      </c>
      <c r="I206" s="300"/>
      <c r="J206" s="295">
        <f t="shared" si="22"/>
        <v>10</v>
      </c>
      <c r="K206" s="296">
        <f t="shared" si="24"/>
        <v>6.4794816414686825E-3</v>
      </c>
      <c r="L206" s="297">
        <f t="shared" si="25"/>
        <v>27.741576673866088</v>
      </c>
      <c r="M206" s="297">
        <f t="shared" si="21"/>
        <v>6.1031468682505396</v>
      </c>
      <c r="N206" s="297">
        <v>10.326369863013699</v>
      </c>
      <c r="O206" s="297">
        <v>0.95834347826086952</v>
      </c>
      <c r="P206" s="296">
        <f t="shared" si="23"/>
        <v>7.0426711740622969E-2</v>
      </c>
    </row>
    <row r="207" spans="1:16" x14ac:dyDescent="0.35">
      <c r="A207" s="298">
        <f t="shared" si="26"/>
        <v>202</v>
      </c>
      <c r="B207" s="300" t="s">
        <v>2236</v>
      </c>
      <c r="C207" s="300">
        <v>481.4</v>
      </c>
      <c r="D207" s="300"/>
      <c r="E207" s="300"/>
      <c r="F207" s="300">
        <f t="shared" si="14"/>
        <v>481.4</v>
      </c>
      <c r="G207" s="300">
        <v>11</v>
      </c>
      <c r="H207" s="300"/>
      <c r="I207" s="300"/>
      <c r="J207" s="295">
        <f t="shared" si="22"/>
        <v>11</v>
      </c>
      <c r="K207" s="296">
        <f t="shared" si="24"/>
        <v>7.1274298056155511E-3</v>
      </c>
      <c r="L207" s="297">
        <f t="shared" si="25"/>
        <v>30.515734341252699</v>
      </c>
      <c r="M207" s="297">
        <f t="shared" si="21"/>
        <v>6.7134615550755941</v>
      </c>
      <c r="N207" s="297">
        <v>11.359006849315069</v>
      </c>
      <c r="O207" s="297">
        <v>1.1713086956521739</v>
      </c>
      <c r="P207" s="296">
        <f t="shared" si="23"/>
        <v>0.10336417000684572</v>
      </c>
    </row>
    <row r="208" spans="1:16" x14ac:dyDescent="0.35">
      <c r="A208" s="298">
        <f t="shared" si="26"/>
        <v>203</v>
      </c>
      <c r="B208" s="300" t="s">
        <v>2237</v>
      </c>
      <c r="C208" s="300">
        <v>973.8</v>
      </c>
      <c r="D208" s="300"/>
      <c r="E208" s="300"/>
      <c r="F208" s="300">
        <f t="shared" si="14"/>
        <v>973.8</v>
      </c>
      <c r="G208" s="300">
        <v>18</v>
      </c>
      <c r="H208" s="300"/>
      <c r="I208" s="300"/>
      <c r="J208" s="295">
        <f t="shared" si="22"/>
        <v>18</v>
      </c>
      <c r="K208" s="296">
        <f t="shared" si="24"/>
        <v>1.1663066954643629E-2</v>
      </c>
      <c r="L208" s="297">
        <f t="shared" si="25"/>
        <v>49.934838012958963</v>
      </c>
      <c r="M208" s="297">
        <f t="shared" si="21"/>
        <v>10.985664362850972</v>
      </c>
      <c r="N208" s="297">
        <v>18.587465753424656</v>
      </c>
      <c r="O208" s="297">
        <v>1.916686956521739</v>
      </c>
      <c r="P208" s="296">
        <f t="shared" si="23"/>
        <v>8.3615377989069969E-2</v>
      </c>
    </row>
    <row r="209" spans="1:16" x14ac:dyDescent="0.35">
      <c r="A209" s="298">
        <f t="shared" si="26"/>
        <v>204</v>
      </c>
      <c r="B209" s="300" t="s">
        <v>2238</v>
      </c>
      <c r="C209" s="300">
        <v>724.7</v>
      </c>
      <c r="D209" s="300">
        <v>41.9</v>
      </c>
      <c r="E209" s="300"/>
      <c r="F209" s="300">
        <f t="shared" si="14"/>
        <v>766.6</v>
      </c>
      <c r="G209" s="300">
        <v>11</v>
      </c>
      <c r="H209" s="300">
        <v>1</v>
      </c>
      <c r="I209" s="300"/>
      <c r="J209" s="295">
        <f t="shared" si="22"/>
        <v>12</v>
      </c>
      <c r="K209" s="296">
        <f t="shared" si="24"/>
        <v>7.7753779697624197E-3</v>
      </c>
      <c r="L209" s="297">
        <f t="shared" si="25"/>
        <v>33.289892008639313</v>
      </c>
      <c r="M209" s="297">
        <f t="shared" si="21"/>
        <v>7.3237762419006494</v>
      </c>
      <c r="N209" s="297">
        <v>12.391643835616437</v>
      </c>
      <c r="O209" s="297">
        <v>1.1713086956521739</v>
      </c>
      <c r="P209" s="296">
        <f t="shared" si="23"/>
        <v>7.0671302872173963E-2</v>
      </c>
    </row>
    <row r="210" spans="1:16" x14ac:dyDescent="0.35">
      <c r="A210" s="298">
        <f t="shared" si="26"/>
        <v>205</v>
      </c>
      <c r="B210" s="300" t="s">
        <v>2239</v>
      </c>
      <c r="C210" s="300">
        <v>743.6</v>
      </c>
      <c r="D210" s="300"/>
      <c r="E210" s="300"/>
      <c r="F210" s="300">
        <f t="shared" si="14"/>
        <v>743.6</v>
      </c>
      <c r="G210" s="300">
        <v>13</v>
      </c>
      <c r="H210" s="300"/>
      <c r="I210" s="300"/>
      <c r="J210" s="295">
        <f t="shared" si="22"/>
        <v>13</v>
      </c>
      <c r="K210" s="296">
        <f t="shared" si="24"/>
        <v>8.4233261339092882E-3</v>
      </c>
      <c r="L210" s="297">
        <f t="shared" si="25"/>
        <v>36.064049676025924</v>
      </c>
      <c r="M210" s="297">
        <f t="shared" si="21"/>
        <v>7.9340909287257029</v>
      </c>
      <c r="N210" s="297">
        <v>13.424280821917806</v>
      </c>
      <c r="O210" s="297">
        <v>1.384273913043478</v>
      </c>
      <c r="P210" s="296">
        <f t="shared" si="23"/>
        <v>7.9083775335816175E-2</v>
      </c>
    </row>
    <row r="211" spans="1:16" x14ac:dyDescent="0.35">
      <c r="A211" s="298">
        <f t="shared" si="26"/>
        <v>206</v>
      </c>
      <c r="B211" s="300" t="s">
        <v>2240</v>
      </c>
      <c r="C211" s="300">
        <v>682.02</v>
      </c>
      <c r="D211" s="300"/>
      <c r="E211" s="300">
        <v>80.3</v>
      </c>
      <c r="F211" s="300">
        <f t="shared" si="14"/>
        <v>762.31999999999994</v>
      </c>
      <c r="G211" s="300">
        <v>10</v>
      </c>
      <c r="H211" s="300"/>
      <c r="I211" s="300">
        <v>2</v>
      </c>
      <c r="J211" s="295">
        <f t="shared" si="22"/>
        <v>12</v>
      </c>
      <c r="K211" s="296">
        <f t="shared" si="24"/>
        <v>7.7753779697624197E-3</v>
      </c>
      <c r="L211" s="297">
        <f t="shared" si="25"/>
        <v>33.289892008639313</v>
      </c>
      <c r="M211" s="297">
        <f t="shared" si="21"/>
        <v>7.3237762419006494</v>
      </c>
      <c r="N211" s="297">
        <v>12.391643835616437</v>
      </c>
      <c r="O211" s="297">
        <v>1.0648260869565216</v>
      </c>
      <c r="P211" s="296">
        <f t="shared" si="23"/>
        <v>7.092840037400687E-2</v>
      </c>
    </row>
    <row r="212" spans="1:16" x14ac:dyDescent="0.35">
      <c r="A212" s="298">
        <f t="shared" si="26"/>
        <v>207</v>
      </c>
      <c r="B212" s="300" t="s">
        <v>2241</v>
      </c>
      <c r="C212" s="300">
        <v>509.8</v>
      </c>
      <c r="D212" s="300"/>
      <c r="E212" s="300">
        <v>20.7</v>
      </c>
      <c r="F212" s="300">
        <f t="shared" si="14"/>
        <v>530.5</v>
      </c>
      <c r="G212" s="300">
        <v>9</v>
      </c>
      <c r="H212" s="300"/>
      <c r="I212" s="300"/>
      <c r="J212" s="295">
        <f t="shared" si="22"/>
        <v>9</v>
      </c>
      <c r="K212" s="296">
        <f t="shared" si="24"/>
        <v>5.8315334773218147E-3</v>
      </c>
      <c r="L212" s="297">
        <f t="shared" si="25"/>
        <v>24.967419006479481</v>
      </c>
      <c r="M212" s="297">
        <f t="shared" si="21"/>
        <v>5.4928321814254861</v>
      </c>
      <c r="N212" s="297">
        <v>9.293732876712328</v>
      </c>
      <c r="O212" s="297">
        <v>0.95834347826086952</v>
      </c>
      <c r="P212" s="296">
        <f t="shared" si="23"/>
        <v>7.6743312993172788E-2</v>
      </c>
    </row>
    <row r="213" spans="1:16" x14ac:dyDescent="0.35">
      <c r="A213" s="298">
        <f t="shared" si="26"/>
        <v>208</v>
      </c>
      <c r="B213" s="300" t="s">
        <v>2242</v>
      </c>
      <c r="C213" s="300">
        <v>548.4</v>
      </c>
      <c r="D213" s="300"/>
      <c r="E213" s="300">
        <v>39</v>
      </c>
      <c r="F213" s="300">
        <f t="shared" si="14"/>
        <v>587.4</v>
      </c>
      <c r="G213" s="300">
        <v>9</v>
      </c>
      <c r="H213" s="300"/>
      <c r="I213" s="300"/>
      <c r="J213" s="295">
        <f t="shared" si="22"/>
        <v>9</v>
      </c>
      <c r="K213" s="296">
        <f t="shared" si="24"/>
        <v>5.8315334773218147E-3</v>
      </c>
      <c r="L213" s="297">
        <f t="shared" si="25"/>
        <v>24.967419006479481</v>
      </c>
      <c r="M213" s="297">
        <f t="shared" si="21"/>
        <v>5.4928321814254861</v>
      </c>
      <c r="N213" s="297">
        <v>9.293732876712328</v>
      </c>
      <c r="O213" s="297">
        <v>0.95834347826086952</v>
      </c>
      <c r="P213" s="296">
        <f t="shared" si="23"/>
        <v>6.9309376137007425E-2</v>
      </c>
    </row>
    <row r="214" spans="1:16" x14ac:dyDescent="0.35">
      <c r="A214" s="298">
        <f t="shared" si="26"/>
        <v>209</v>
      </c>
      <c r="B214" s="300" t="s">
        <v>2243</v>
      </c>
      <c r="C214" s="300">
        <v>450.9</v>
      </c>
      <c r="D214" s="300"/>
      <c r="E214" s="300">
        <v>36</v>
      </c>
      <c r="F214" s="300">
        <f t="shared" si="14"/>
        <v>486.9</v>
      </c>
      <c r="G214" s="300">
        <v>8</v>
      </c>
      <c r="H214" s="300"/>
      <c r="I214" s="300">
        <v>1</v>
      </c>
      <c r="J214" s="295">
        <f t="shared" si="22"/>
        <v>9</v>
      </c>
      <c r="K214" s="296">
        <f t="shared" si="24"/>
        <v>5.8315334773218147E-3</v>
      </c>
      <c r="L214" s="297">
        <f t="shared" si="25"/>
        <v>24.967419006479481</v>
      </c>
      <c r="M214" s="297">
        <f t="shared" si="21"/>
        <v>5.4928321814254861</v>
      </c>
      <c r="N214" s="297">
        <v>9.293732876712328</v>
      </c>
      <c r="O214" s="297">
        <v>0.85186086956521734</v>
      </c>
      <c r="P214" s="296">
        <f t="shared" si="23"/>
        <v>8.3396682961968588E-2</v>
      </c>
    </row>
    <row r="215" spans="1:16" x14ac:dyDescent="0.35">
      <c r="A215" s="298">
        <f t="shared" si="26"/>
        <v>210</v>
      </c>
      <c r="B215" s="300" t="s">
        <v>2244</v>
      </c>
      <c r="C215" s="300">
        <v>1505.5</v>
      </c>
      <c r="D215" s="300">
        <v>827.5</v>
      </c>
      <c r="E215" s="300"/>
      <c r="F215" s="300">
        <f t="shared" si="14"/>
        <v>2333</v>
      </c>
      <c r="G215" s="300">
        <v>34</v>
      </c>
      <c r="H215" s="300"/>
      <c r="I215" s="300"/>
      <c r="J215" s="295">
        <f t="shared" si="22"/>
        <v>34</v>
      </c>
      <c r="K215" s="296">
        <f t="shared" si="24"/>
        <v>2.2030237580993522E-2</v>
      </c>
      <c r="L215" s="297">
        <f t="shared" si="25"/>
        <v>94.321360691144704</v>
      </c>
      <c r="M215" s="297">
        <f t="shared" si="21"/>
        <v>20.750699352051836</v>
      </c>
      <c r="N215" s="297">
        <v>35.109657534246573</v>
      </c>
      <c r="O215" s="297">
        <v>3.6204086956521735</v>
      </c>
      <c r="P215" s="296">
        <f t="shared" si="23"/>
        <v>6.5924614776294604E-2</v>
      </c>
    </row>
    <row r="216" spans="1:16" x14ac:dyDescent="0.35">
      <c r="A216" s="298">
        <f t="shared" si="26"/>
        <v>211</v>
      </c>
      <c r="B216" s="300" t="s">
        <v>2245</v>
      </c>
      <c r="C216" s="300">
        <v>922.6</v>
      </c>
      <c r="D216" s="300"/>
      <c r="E216" s="300">
        <v>33</v>
      </c>
      <c r="F216" s="300">
        <f t="shared" si="14"/>
        <v>955.6</v>
      </c>
      <c r="G216" s="300">
        <v>14</v>
      </c>
      <c r="H216" s="300"/>
      <c r="I216" s="300"/>
      <c r="J216" s="295">
        <f t="shared" si="22"/>
        <v>14</v>
      </c>
      <c r="K216" s="296">
        <f t="shared" si="24"/>
        <v>9.0712742980561551E-3</v>
      </c>
      <c r="L216" s="297">
        <f t="shared" si="25"/>
        <v>38.83820734341252</v>
      </c>
      <c r="M216" s="297">
        <f t="shared" si="21"/>
        <v>8.5444056155507546</v>
      </c>
      <c r="N216" s="297">
        <v>14.456917808219178</v>
      </c>
      <c r="O216" s="297">
        <v>1.4907565217391303</v>
      </c>
      <c r="P216" s="296">
        <f t="shared" si="23"/>
        <v>6.6272799590750928E-2</v>
      </c>
    </row>
    <row r="217" spans="1:16" x14ac:dyDescent="0.35">
      <c r="A217" s="298">
        <f t="shared" si="26"/>
        <v>212</v>
      </c>
      <c r="B217" s="300" t="s">
        <v>2246</v>
      </c>
      <c r="C217" s="300">
        <v>1175.5</v>
      </c>
      <c r="D217" s="300"/>
      <c r="E217" s="300"/>
      <c r="F217" s="300">
        <f t="shared" si="14"/>
        <v>1175.5</v>
      </c>
      <c r="G217" s="300">
        <v>15</v>
      </c>
      <c r="H217" s="300"/>
      <c r="I217" s="300"/>
      <c r="J217" s="295">
        <f t="shared" si="22"/>
        <v>15</v>
      </c>
      <c r="K217" s="296">
        <f t="shared" si="24"/>
        <v>9.7192224622030237E-3</v>
      </c>
      <c r="L217" s="297">
        <f t="shared" si="25"/>
        <v>41.612365010799131</v>
      </c>
      <c r="M217" s="297">
        <f t="shared" si="21"/>
        <v>9.154720302375809</v>
      </c>
      <c r="N217" s="297">
        <v>15.489554794520549</v>
      </c>
      <c r="O217" s="297">
        <v>1.5972391304347824</v>
      </c>
      <c r="P217" s="296">
        <f t="shared" si="23"/>
        <v>5.7723419173228645E-2</v>
      </c>
    </row>
    <row r="218" spans="1:16" x14ac:dyDescent="0.35">
      <c r="A218" s="298">
        <f t="shared" si="26"/>
        <v>213</v>
      </c>
      <c r="B218" s="300" t="s">
        <v>2247</v>
      </c>
      <c r="C218" s="300">
        <v>504.4</v>
      </c>
      <c r="D218" s="300">
        <v>189.5</v>
      </c>
      <c r="E218" s="300"/>
      <c r="F218" s="300">
        <f t="shared" si="14"/>
        <v>693.9</v>
      </c>
      <c r="G218" s="300">
        <v>6</v>
      </c>
      <c r="H218" s="300">
        <v>1</v>
      </c>
      <c r="I218" s="300"/>
      <c r="J218" s="295">
        <f t="shared" si="22"/>
        <v>7</v>
      </c>
      <c r="K218" s="296">
        <f t="shared" si="24"/>
        <v>4.5356371490280776E-3</v>
      </c>
      <c r="L218" s="297">
        <f t="shared" si="25"/>
        <v>19.41910367170626</v>
      </c>
      <c r="M218" s="297">
        <f t="shared" si="21"/>
        <v>4.2722028077753773</v>
      </c>
      <c r="N218" s="297">
        <v>7.2284589041095888</v>
      </c>
      <c r="O218" s="297">
        <v>0.63889565217391298</v>
      </c>
      <c r="P218" s="296">
        <f t="shared" si="23"/>
        <v>4.5480128312098488E-2</v>
      </c>
    </row>
    <row r="219" spans="1:16" x14ac:dyDescent="0.35">
      <c r="A219" s="298">
        <f t="shared" si="26"/>
        <v>214</v>
      </c>
      <c r="B219" s="300" t="s">
        <v>2248</v>
      </c>
      <c r="C219" s="300">
        <v>606.6</v>
      </c>
      <c r="D219" s="300"/>
      <c r="E219" s="300"/>
      <c r="F219" s="300">
        <f t="shared" si="14"/>
        <v>606.6</v>
      </c>
      <c r="G219" s="300">
        <v>11</v>
      </c>
      <c r="H219" s="300"/>
      <c r="I219" s="300"/>
      <c r="J219" s="295">
        <f t="shared" si="22"/>
        <v>11</v>
      </c>
      <c r="K219" s="296">
        <f t="shared" si="24"/>
        <v>7.1274298056155511E-3</v>
      </c>
      <c r="L219" s="297">
        <f t="shared" si="25"/>
        <v>30.515734341252699</v>
      </c>
      <c r="M219" s="297">
        <f t="shared" si="21"/>
        <v>6.7134615550755941</v>
      </c>
      <c r="N219" s="297">
        <v>11.359006849315069</v>
      </c>
      <c r="O219" s="297">
        <v>1.1713086956521739</v>
      </c>
      <c r="P219" s="296">
        <f t="shared" si="23"/>
        <v>8.2030187011697217E-2</v>
      </c>
    </row>
    <row r="220" spans="1:16" x14ac:dyDescent="0.35">
      <c r="A220" s="298">
        <f t="shared" si="26"/>
        <v>215</v>
      </c>
      <c r="B220" s="300" t="s">
        <v>2249</v>
      </c>
      <c r="C220" s="300">
        <v>520.5</v>
      </c>
      <c r="D220" s="300"/>
      <c r="E220" s="300"/>
      <c r="F220" s="300">
        <f t="shared" si="14"/>
        <v>520.5</v>
      </c>
      <c r="G220" s="300">
        <v>10</v>
      </c>
      <c r="H220" s="300"/>
      <c r="I220" s="300"/>
      <c r="J220" s="295">
        <f t="shared" si="22"/>
        <v>10</v>
      </c>
      <c r="K220" s="296">
        <f t="shared" si="24"/>
        <v>6.4794816414686825E-3</v>
      </c>
      <c r="L220" s="297">
        <f t="shared" si="25"/>
        <v>27.741576673866088</v>
      </c>
      <c r="M220" s="297">
        <f t="shared" si="21"/>
        <v>6.1031468682505396</v>
      </c>
      <c r="N220" s="297">
        <v>10.326369863013699</v>
      </c>
      <c r="O220" s="297">
        <v>1.0648260869565216</v>
      </c>
      <c r="P220" s="296">
        <f t="shared" si="23"/>
        <v>8.6908586920435821E-2</v>
      </c>
    </row>
    <row r="221" spans="1:16" x14ac:dyDescent="0.35">
      <c r="A221" s="298">
        <f t="shared" si="26"/>
        <v>216</v>
      </c>
      <c r="B221" s="300" t="s">
        <v>2250</v>
      </c>
      <c r="C221" s="300">
        <v>539.9</v>
      </c>
      <c r="D221" s="300"/>
      <c r="E221" s="300"/>
      <c r="F221" s="300">
        <f t="shared" si="14"/>
        <v>539.9</v>
      </c>
      <c r="G221" s="300">
        <v>8</v>
      </c>
      <c r="H221" s="300"/>
      <c r="I221" s="300"/>
      <c r="J221" s="295">
        <f t="shared" si="22"/>
        <v>8</v>
      </c>
      <c r="K221" s="296">
        <f t="shared" si="24"/>
        <v>5.1835853131749461E-3</v>
      </c>
      <c r="L221" s="297">
        <f t="shared" si="25"/>
        <v>22.193261339092871</v>
      </c>
      <c r="M221" s="297">
        <f t="shared" si="21"/>
        <v>4.8825174946004317</v>
      </c>
      <c r="N221" s="297">
        <v>8.2610958904109584</v>
      </c>
      <c r="O221" s="297">
        <v>0.85186086956521734</v>
      </c>
      <c r="P221" s="296">
        <f t="shared" si="23"/>
        <v>6.7028589727115173E-2</v>
      </c>
    </row>
    <row r="222" spans="1:16" x14ac:dyDescent="0.35">
      <c r="A222" s="298">
        <f t="shared" si="26"/>
        <v>217</v>
      </c>
      <c r="B222" s="300" t="s">
        <v>2251</v>
      </c>
      <c r="C222" s="300">
        <v>595.5</v>
      </c>
      <c r="D222" s="300"/>
      <c r="E222" s="300"/>
      <c r="F222" s="300">
        <f t="shared" si="14"/>
        <v>595.5</v>
      </c>
      <c r="G222" s="300">
        <v>13</v>
      </c>
      <c r="H222" s="300"/>
      <c r="I222" s="300"/>
      <c r="J222" s="295">
        <f t="shared" si="22"/>
        <v>13</v>
      </c>
      <c r="K222" s="296">
        <f t="shared" si="24"/>
        <v>8.4233261339092882E-3</v>
      </c>
      <c r="L222" s="297">
        <f t="shared" si="25"/>
        <v>36.064049676025924</v>
      </c>
      <c r="M222" s="297">
        <f t="shared" si="21"/>
        <v>7.9340909287257029</v>
      </c>
      <c r="N222" s="297">
        <v>13.424280821917806</v>
      </c>
      <c r="O222" s="297">
        <v>1.384273913043478</v>
      </c>
      <c r="P222" s="296">
        <f t="shared" si="23"/>
        <v>9.875179737987054E-2</v>
      </c>
    </row>
    <row r="223" spans="1:16" x14ac:dyDescent="0.35">
      <c r="A223" s="298">
        <f t="shared" si="26"/>
        <v>218</v>
      </c>
      <c r="B223" s="300" t="s">
        <v>2252</v>
      </c>
      <c r="C223" s="300">
        <v>711.4</v>
      </c>
      <c r="D223" s="300"/>
      <c r="E223" s="300">
        <v>63.4</v>
      </c>
      <c r="F223" s="300">
        <f t="shared" si="14"/>
        <v>774.8</v>
      </c>
      <c r="G223" s="300">
        <v>11</v>
      </c>
      <c r="H223" s="300"/>
      <c r="I223" s="300">
        <v>2</v>
      </c>
      <c r="J223" s="295">
        <f t="shared" si="22"/>
        <v>13</v>
      </c>
      <c r="K223" s="296">
        <f t="shared" si="24"/>
        <v>8.4233261339092882E-3</v>
      </c>
      <c r="L223" s="297">
        <f t="shared" si="25"/>
        <v>36.064049676025924</v>
      </c>
      <c r="M223" s="297">
        <f t="shared" si="21"/>
        <v>7.9340909287257029</v>
      </c>
      <c r="N223" s="297">
        <v>13.424280821917806</v>
      </c>
      <c r="O223" s="297">
        <v>1.1713086956521739</v>
      </c>
      <c r="P223" s="296">
        <f t="shared" si="23"/>
        <v>7.5624329016935471E-2</v>
      </c>
    </row>
    <row r="224" spans="1:16" x14ac:dyDescent="0.35">
      <c r="A224" s="298">
        <f t="shared" si="26"/>
        <v>219</v>
      </c>
      <c r="B224" s="300" t="s">
        <v>2253</v>
      </c>
      <c r="C224" s="300">
        <v>762.1</v>
      </c>
      <c r="D224" s="300">
        <v>53.2</v>
      </c>
      <c r="E224" s="300"/>
      <c r="F224" s="300">
        <f t="shared" si="14"/>
        <v>815.30000000000007</v>
      </c>
      <c r="G224" s="300">
        <v>13</v>
      </c>
      <c r="H224" s="300">
        <v>2</v>
      </c>
      <c r="I224" s="300"/>
      <c r="J224" s="295">
        <f t="shared" si="22"/>
        <v>15</v>
      </c>
      <c r="K224" s="296">
        <f t="shared" si="24"/>
        <v>9.7192224622030237E-3</v>
      </c>
      <c r="L224" s="297">
        <f t="shared" si="25"/>
        <v>41.612365010799131</v>
      </c>
      <c r="M224" s="297">
        <f t="shared" si="21"/>
        <v>9.154720302375809</v>
      </c>
      <c r="N224" s="297">
        <v>15.489554794520549</v>
      </c>
      <c r="O224" s="297">
        <v>1.384273913043478</v>
      </c>
      <c r="P224" s="296">
        <f t="shared" si="23"/>
        <v>8.296444746809635E-2</v>
      </c>
    </row>
    <row r="225" spans="1:16" x14ac:dyDescent="0.35">
      <c r="A225" s="298">
        <f t="shared" si="26"/>
        <v>220</v>
      </c>
      <c r="B225" s="300" t="s">
        <v>2254</v>
      </c>
      <c r="C225" s="300">
        <v>707.8</v>
      </c>
      <c r="D225" s="300">
        <v>33.1</v>
      </c>
      <c r="E225" s="300"/>
      <c r="F225" s="300">
        <f t="shared" si="14"/>
        <v>740.9</v>
      </c>
      <c r="G225" s="300">
        <v>11</v>
      </c>
      <c r="H225" s="300">
        <v>1</v>
      </c>
      <c r="I225" s="300"/>
      <c r="J225" s="295">
        <f t="shared" si="22"/>
        <v>12</v>
      </c>
      <c r="K225" s="296">
        <f t="shared" si="24"/>
        <v>7.7753779697624197E-3</v>
      </c>
      <c r="L225" s="297">
        <f t="shared" si="25"/>
        <v>33.289892008639313</v>
      </c>
      <c r="M225" s="297">
        <f t="shared" si="21"/>
        <v>7.3237762419006494</v>
      </c>
      <c r="N225" s="297">
        <v>12.391643835616437</v>
      </c>
      <c r="O225" s="297">
        <v>1.1713086956521739</v>
      </c>
      <c r="P225" s="296">
        <f t="shared" si="23"/>
        <v>7.3122716671357224E-2</v>
      </c>
    </row>
    <row r="226" spans="1:16" x14ac:dyDescent="0.35">
      <c r="A226" s="298">
        <f t="shared" si="26"/>
        <v>221</v>
      </c>
      <c r="B226" s="300" t="s">
        <v>2255</v>
      </c>
      <c r="C226" s="300">
        <v>952</v>
      </c>
      <c r="D226" s="300">
        <v>67.7</v>
      </c>
      <c r="E226" s="300">
        <v>127.2</v>
      </c>
      <c r="F226" s="300">
        <f t="shared" si="14"/>
        <v>1146.9000000000001</v>
      </c>
      <c r="G226" s="300">
        <v>13</v>
      </c>
      <c r="H226" s="300">
        <v>2</v>
      </c>
      <c r="I226" s="300">
        <v>1</v>
      </c>
      <c r="J226" s="295">
        <f t="shared" si="22"/>
        <v>16</v>
      </c>
      <c r="K226" s="296">
        <f t="shared" si="24"/>
        <v>1.0367170626349892E-2</v>
      </c>
      <c r="L226" s="297">
        <f t="shared" si="25"/>
        <v>44.386522678185742</v>
      </c>
      <c r="M226" s="297">
        <f t="shared" si="21"/>
        <v>9.7650349892008634</v>
      </c>
      <c r="N226" s="297">
        <v>16.522191780821917</v>
      </c>
      <c r="O226" s="297">
        <v>1.384273913043478</v>
      </c>
      <c r="P226" s="296">
        <f t="shared" si="23"/>
        <v>6.2828514570801283E-2</v>
      </c>
    </row>
    <row r="227" spans="1:16" x14ac:dyDescent="0.35">
      <c r="A227" s="298">
        <f t="shared" si="26"/>
        <v>222</v>
      </c>
      <c r="B227" s="300" t="s">
        <v>2256</v>
      </c>
      <c r="C227" s="300">
        <v>348.4</v>
      </c>
      <c r="D227" s="300"/>
      <c r="E227" s="300">
        <v>48</v>
      </c>
      <c r="F227" s="300">
        <f t="shared" si="14"/>
        <v>396.4</v>
      </c>
      <c r="G227" s="300">
        <v>6</v>
      </c>
      <c r="H227" s="300"/>
      <c r="I227" s="300"/>
      <c r="J227" s="295">
        <f t="shared" si="22"/>
        <v>6</v>
      </c>
      <c r="K227" s="296">
        <f t="shared" si="24"/>
        <v>3.8876889848812098E-3</v>
      </c>
      <c r="L227" s="297">
        <f t="shared" si="25"/>
        <v>16.644946004319657</v>
      </c>
      <c r="M227" s="297">
        <f t="shared" si="21"/>
        <v>3.6618881209503247</v>
      </c>
      <c r="N227" s="297">
        <v>6.1958219178082183</v>
      </c>
      <c r="O227" s="297">
        <v>0.63889565217391298</v>
      </c>
      <c r="P227" s="296">
        <f t="shared" si="23"/>
        <v>6.8470110230202108E-2</v>
      </c>
    </row>
    <row r="228" spans="1:16" x14ac:dyDescent="0.35">
      <c r="A228" s="298">
        <f t="shared" si="26"/>
        <v>223</v>
      </c>
      <c r="B228" s="300" t="s">
        <v>2257</v>
      </c>
      <c r="C228" s="300">
        <v>337.8</v>
      </c>
      <c r="D228" s="300"/>
      <c r="E228" s="300">
        <v>23.4</v>
      </c>
      <c r="F228" s="300">
        <f t="shared" si="14"/>
        <v>361.2</v>
      </c>
      <c r="G228" s="300">
        <v>7</v>
      </c>
      <c r="H228" s="300"/>
      <c r="I228" s="300"/>
      <c r="J228" s="295">
        <f t="shared" si="22"/>
        <v>7</v>
      </c>
      <c r="K228" s="296">
        <f t="shared" si="24"/>
        <v>4.5356371490280776E-3</v>
      </c>
      <c r="L228" s="297">
        <f t="shared" si="25"/>
        <v>19.41910367170626</v>
      </c>
      <c r="M228" s="297">
        <f t="shared" si="21"/>
        <v>4.2722028077753773</v>
      </c>
      <c r="N228" s="297">
        <v>7.2284589041095888</v>
      </c>
      <c r="O228" s="297">
        <v>0.74537826086956516</v>
      </c>
      <c r="P228" s="296">
        <f t="shared" si="23"/>
        <v>8.7666510643579165E-2</v>
      </c>
    </row>
    <row r="229" spans="1:16" x14ac:dyDescent="0.35">
      <c r="A229" s="298">
        <f t="shared" si="26"/>
        <v>224</v>
      </c>
      <c r="B229" s="300" t="s">
        <v>2258</v>
      </c>
      <c r="C229" s="300">
        <v>699.3</v>
      </c>
      <c r="D229" s="300"/>
      <c r="E229" s="300">
        <v>36.700000000000003</v>
      </c>
      <c r="F229" s="300">
        <f t="shared" si="14"/>
        <v>736</v>
      </c>
      <c r="G229" s="300">
        <v>8</v>
      </c>
      <c r="H229" s="300"/>
      <c r="I229" s="300">
        <v>1</v>
      </c>
      <c r="J229" s="295">
        <f t="shared" si="22"/>
        <v>9</v>
      </c>
      <c r="K229" s="296">
        <f t="shared" si="24"/>
        <v>5.8315334773218147E-3</v>
      </c>
      <c r="L229" s="297">
        <f t="shared" si="25"/>
        <v>24.967419006479481</v>
      </c>
      <c r="M229" s="297">
        <f t="shared" si="21"/>
        <v>5.4928321814254861</v>
      </c>
      <c r="N229" s="297">
        <v>9.293732876712328</v>
      </c>
      <c r="O229" s="297">
        <v>0.85186086956521734</v>
      </c>
      <c r="P229" s="296">
        <f t="shared" si="23"/>
        <v>5.5170984964921885E-2</v>
      </c>
    </row>
    <row r="230" spans="1:16" x14ac:dyDescent="0.35">
      <c r="A230" s="298">
        <f t="shared" si="26"/>
        <v>225</v>
      </c>
      <c r="B230" s="300" t="s">
        <v>2259</v>
      </c>
      <c r="C230" s="300">
        <v>478.8</v>
      </c>
      <c r="D230" s="300"/>
      <c r="E230" s="300"/>
      <c r="F230" s="300">
        <f t="shared" si="14"/>
        <v>478.8</v>
      </c>
      <c r="G230" s="300">
        <v>10</v>
      </c>
      <c r="H230" s="300"/>
      <c r="I230" s="300"/>
      <c r="J230" s="295">
        <f t="shared" si="22"/>
        <v>10</v>
      </c>
      <c r="K230" s="296">
        <f t="shared" si="24"/>
        <v>6.4794816414686825E-3</v>
      </c>
      <c r="L230" s="297">
        <f t="shared" si="25"/>
        <v>27.741576673866088</v>
      </c>
      <c r="M230" s="297">
        <f t="shared" si="21"/>
        <v>6.1031468682505396</v>
      </c>
      <c r="N230" s="297">
        <v>10.326369863013699</v>
      </c>
      <c r="O230" s="297">
        <v>1.0648260869565216</v>
      </c>
      <c r="P230" s="296">
        <f t="shared" si="23"/>
        <v>9.4477693174784549E-2</v>
      </c>
    </row>
    <row r="231" spans="1:16" x14ac:dyDescent="0.35">
      <c r="A231" s="298">
        <f t="shared" si="26"/>
        <v>226</v>
      </c>
      <c r="B231" s="300" t="s">
        <v>2260</v>
      </c>
      <c r="C231" s="300">
        <v>676.9</v>
      </c>
      <c r="D231" s="300"/>
      <c r="E231" s="300"/>
      <c r="F231" s="300">
        <f t="shared" si="14"/>
        <v>676.9</v>
      </c>
      <c r="G231" s="300">
        <v>11</v>
      </c>
      <c r="H231" s="300"/>
      <c r="I231" s="300"/>
      <c r="J231" s="295">
        <f t="shared" si="22"/>
        <v>11</v>
      </c>
      <c r="K231" s="296">
        <f t="shared" si="24"/>
        <v>7.1274298056155511E-3</v>
      </c>
      <c r="L231" s="297">
        <f t="shared" si="25"/>
        <v>30.515734341252699</v>
      </c>
      <c r="M231" s="297">
        <f t="shared" si="21"/>
        <v>6.7134615550755941</v>
      </c>
      <c r="N231" s="297">
        <v>11.359006849315069</v>
      </c>
      <c r="O231" s="297">
        <v>1.1713086956521739</v>
      </c>
      <c r="P231" s="296">
        <f t="shared" si="23"/>
        <v>7.3510875227205688E-2</v>
      </c>
    </row>
    <row r="232" spans="1:16" x14ac:dyDescent="0.35">
      <c r="A232" s="298">
        <f t="shared" si="26"/>
        <v>227</v>
      </c>
      <c r="B232" s="300" t="s">
        <v>2261</v>
      </c>
      <c r="C232" s="300">
        <v>893.8</v>
      </c>
      <c r="D232" s="300"/>
      <c r="E232" s="300"/>
      <c r="F232" s="300">
        <f t="shared" si="14"/>
        <v>893.8</v>
      </c>
      <c r="G232" s="300">
        <v>22</v>
      </c>
      <c r="H232" s="300"/>
      <c r="I232" s="300"/>
      <c r="J232" s="295">
        <f t="shared" si="22"/>
        <v>22</v>
      </c>
      <c r="K232" s="296">
        <f t="shared" si="24"/>
        <v>1.4254859611231102E-2</v>
      </c>
      <c r="L232" s="297">
        <f t="shared" si="25"/>
        <v>61.031468682505398</v>
      </c>
      <c r="M232" s="297">
        <f t="shared" si="21"/>
        <v>13.426923110151188</v>
      </c>
      <c r="N232" s="297">
        <v>22.718013698630138</v>
      </c>
      <c r="O232" s="297">
        <v>2.3426173913043478</v>
      </c>
      <c r="P232" s="296">
        <f t="shared" si="23"/>
        <v>0.11134372665315626</v>
      </c>
    </row>
    <row r="233" spans="1:16" x14ac:dyDescent="0.35">
      <c r="A233" s="298">
        <f t="shared" si="26"/>
        <v>228</v>
      </c>
      <c r="B233" s="300" t="s">
        <v>2262</v>
      </c>
      <c r="C233" s="300">
        <v>467.4</v>
      </c>
      <c r="D233" s="300"/>
      <c r="E233" s="300">
        <v>8.6</v>
      </c>
      <c r="F233" s="300">
        <f t="shared" si="14"/>
        <v>476</v>
      </c>
      <c r="G233" s="300">
        <v>6</v>
      </c>
      <c r="H233" s="300"/>
      <c r="I233" s="300">
        <v>1</v>
      </c>
      <c r="J233" s="295">
        <f t="shared" si="22"/>
        <v>7</v>
      </c>
      <c r="K233" s="296">
        <f t="shared" si="24"/>
        <v>4.5356371490280776E-3</v>
      </c>
      <c r="L233" s="297">
        <f t="shared" si="25"/>
        <v>19.41910367170626</v>
      </c>
      <c r="M233" s="297">
        <f t="shared" si="21"/>
        <v>4.2722028077753773</v>
      </c>
      <c r="N233" s="297">
        <v>7.2284589041095888</v>
      </c>
      <c r="O233" s="297">
        <v>0.63889565217391298</v>
      </c>
      <c r="P233" s="296">
        <f t="shared" si="23"/>
        <v>6.6299708058330131E-2</v>
      </c>
    </row>
    <row r="234" spans="1:16" x14ac:dyDescent="0.35">
      <c r="A234" s="298">
        <f t="shared" si="26"/>
        <v>229</v>
      </c>
      <c r="B234" s="300" t="s">
        <v>2263</v>
      </c>
      <c r="C234" s="300">
        <v>324.10000000000002</v>
      </c>
      <c r="D234" s="300"/>
      <c r="E234" s="300"/>
      <c r="F234" s="300">
        <f t="shared" si="14"/>
        <v>324.10000000000002</v>
      </c>
      <c r="G234" s="300">
        <v>5</v>
      </c>
      <c r="H234" s="300"/>
      <c r="I234" s="300"/>
      <c r="J234" s="295">
        <f t="shared" si="22"/>
        <v>5</v>
      </c>
      <c r="K234" s="296">
        <f t="shared" si="24"/>
        <v>3.2397408207343412E-3</v>
      </c>
      <c r="L234" s="297">
        <f t="shared" si="25"/>
        <v>13.870788336933044</v>
      </c>
      <c r="M234" s="297">
        <f t="shared" si="21"/>
        <v>3.0515734341252698</v>
      </c>
      <c r="N234" s="297">
        <v>5.1631849315068497</v>
      </c>
      <c r="O234" s="297">
        <v>0.53241304347826079</v>
      </c>
      <c r="P234" s="296">
        <f t="shared" si="23"/>
        <v>6.9786978543793329E-2</v>
      </c>
    </row>
    <row r="235" spans="1:16" x14ac:dyDescent="0.35">
      <c r="A235" s="298">
        <f t="shared" si="26"/>
        <v>230</v>
      </c>
      <c r="B235" s="300" t="s">
        <v>2264</v>
      </c>
      <c r="C235" s="300">
        <v>433.9</v>
      </c>
      <c r="D235" s="300"/>
      <c r="E235" s="300"/>
      <c r="F235" s="300">
        <f t="shared" si="14"/>
        <v>433.9</v>
      </c>
      <c r="G235" s="300">
        <v>11</v>
      </c>
      <c r="H235" s="300"/>
      <c r="I235" s="300"/>
      <c r="J235" s="295">
        <f t="shared" si="22"/>
        <v>11</v>
      </c>
      <c r="K235" s="296">
        <f t="shared" si="24"/>
        <v>7.1274298056155511E-3</v>
      </c>
      <c r="L235" s="297">
        <f t="shared" si="25"/>
        <v>30.515734341252699</v>
      </c>
      <c r="M235" s="297">
        <f t="shared" si="21"/>
        <v>6.7134615550755941</v>
      </c>
      <c r="N235" s="297">
        <v>11.359006849315069</v>
      </c>
      <c r="O235" s="297">
        <v>1.1713086956521739</v>
      </c>
      <c r="P235" s="296">
        <f t="shared" si="23"/>
        <v>0.1146796760573762</v>
      </c>
    </row>
    <row r="236" spans="1:16" x14ac:dyDescent="0.35">
      <c r="A236" s="298">
        <f t="shared" si="26"/>
        <v>231</v>
      </c>
      <c r="B236" s="300" t="s">
        <v>2265</v>
      </c>
      <c r="C236" s="300">
        <v>375.2</v>
      </c>
      <c r="D236" s="300"/>
      <c r="E236" s="300"/>
      <c r="F236" s="300">
        <f t="shared" si="14"/>
        <v>375.2</v>
      </c>
      <c r="G236" s="300">
        <v>7</v>
      </c>
      <c r="H236" s="300"/>
      <c r="I236" s="300"/>
      <c r="J236" s="295">
        <f t="shared" si="22"/>
        <v>7</v>
      </c>
      <c r="K236" s="296">
        <f t="shared" si="24"/>
        <v>4.5356371490280776E-3</v>
      </c>
      <c r="L236" s="297">
        <f t="shared" si="25"/>
        <v>19.41910367170626</v>
      </c>
      <c r="M236" s="297">
        <f t="shared" si="21"/>
        <v>4.2722028077753773</v>
      </c>
      <c r="N236" s="297">
        <v>7.2284589041095888</v>
      </c>
      <c r="O236" s="297">
        <v>0.74537826086956516</v>
      </c>
      <c r="P236" s="296">
        <f t="shared" si="23"/>
        <v>8.4395372186729184E-2</v>
      </c>
    </row>
    <row r="237" spans="1:16" x14ac:dyDescent="0.35">
      <c r="A237" s="298">
        <f t="shared" si="26"/>
        <v>232</v>
      </c>
      <c r="B237" s="300" t="s">
        <v>2266</v>
      </c>
      <c r="C237" s="300">
        <v>375.1</v>
      </c>
      <c r="D237" s="300"/>
      <c r="E237" s="300">
        <v>120.5</v>
      </c>
      <c r="F237" s="300">
        <f t="shared" si="14"/>
        <v>495.6</v>
      </c>
      <c r="G237" s="300">
        <v>5</v>
      </c>
      <c r="H237" s="300"/>
      <c r="I237" s="300"/>
      <c r="J237" s="295">
        <f t="shared" si="22"/>
        <v>5</v>
      </c>
      <c r="K237" s="296">
        <f t="shared" si="24"/>
        <v>3.2397408207343412E-3</v>
      </c>
      <c r="L237" s="297">
        <f t="shared" si="25"/>
        <v>13.870788336933044</v>
      </c>
      <c r="M237" s="297">
        <f t="shared" si="21"/>
        <v>3.0515734341252698</v>
      </c>
      <c r="N237" s="297">
        <v>5.1631849315068497</v>
      </c>
      <c r="O237" s="297">
        <v>0.53241304347826079</v>
      </c>
      <c r="P237" s="296">
        <f t="shared" si="23"/>
        <v>4.5637529753921352E-2</v>
      </c>
    </row>
    <row r="238" spans="1:16" x14ac:dyDescent="0.35">
      <c r="A238" s="298">
        <f t="shared" si="26"/>
        <v>233</v>
      </c>
      <c r="B238" s="300" t="s">
        <v>2267</v>
      </c>
      <c r="C238" s="300">
        <v>534.1</v>
      </c>
      <c r="D238" s="300">
        <v>48.8</v>
      </c>
      <c r="E238" s="300"/>
      <c r="F238" s="300">
        <f t="shared" si="14"/>
        <v>582.9</v>
      </c>
      <c r="G238" s="300">
        <v>9</v>
      </c>
      <c r="H238" s="300"/>
      <c r="I238" s="300"/>
      <c r="J238" s="295">
        <f t="shared" si="22"/>
        <v>9</v>
      </c>
      <c r="K238" s="296">
        <f t="shared" si="24"/>
        <v>5.8315334773218147E-3</v>
      </c>
      <c r="L238" s="297">
        <f t="shared" si="25"/>
        <v>24.967419006479481</v>
      </c>
      <c r="M238" s="297">
        <f t="shared" si="21"/>
        <v>5.4928321814254861</v>
      </c>
      <c r="N238" s="297">
        <v>9.293732876712328</v>
      </c>
      <c r="O238" s="297">
        <v>0.95834347826086952</v>
      </c>
      <c r="P238" s="296">
        <f t="shared" si="23"/>
        <v>6.9844445947637959E-2</v>
      </c>
    </row>
    <row r="239" spans="1:16" x14ac:dyDescent="0.35">
      <c r="A239" s="298">
        <f t="shared" si="26"/>
        <v>234</v>
      </c>
      <c r="B239" s="300" t="s">
        <v>2268</v>
      </c>
      <c r="C239" s="300">
        <v>471.8</v>
      </c>
      <c r="D239" s="300"/>
      <c r="E239" s="300"/>
      <c r="F239" s="300">
        <f t="shared" si="14"/>
        <v>471.8</v>
      </c>
      <c r="G239" s="300">
        <v>8</v>
      </c>
      <c r="H239" s="300"/>
      <c r="I239" s="300"/>
      <c r="J239" s="295">
        <f t="shared" si="22"/>
        <v>8</v>
      </c>
      <c r="K239" s="296">
        <f t="shared" si="24"/>
        <v>5.1835853131749461E-3</v>
      </c>
      <c r="L239" s="297">
        <f t="shared" si="25"/>
        <v>22.193261339092871</v>
      </c>
      <c r="M239" s="297">
        <f t="shared" si="21"/>
        <v>4.8825174946004317</v>
      </c>
      <c r="N239" s="297">
        <v>8.2610958904109584</v>
      </c>
      <c r="O239" s="297">
        <v>0.85186086956521734</v>
      </c>
      <c r="P239" s="296">
        <f t="shared" si="23"/>
        <v>7.6703551491457134E-2</v>
      </c>
    </row>
    <row r="240" spans="1:16" x14ac:dyDescent="0.35">
      <c r="A240" s="298">
        <f t="shared" si="26"/>
        <v>235</v>
      </c>
      <c r="B240" s="300" t="s">
        <v>2269</v>
      </c>
      <c r="C240" s="300">
        <v>579</v>
      </c>
      <c r="D240" s="300">
        <v>91.8</v>
      </c>
      <c r="E240" s="300"/>
      <c r="F240" s="300">
        <f t="shared" si="14"/>
        <v>670.8</v>
      </c>
      <c r="G240" s="300">
        <v>10</v>
      </c>
      <c r="H240" s="300"/>
      <c r="I240" s="300"/>
      <c r="J240" s="295">
        <f t="shared" si="22"/>
        <v>10</v>
      </c>
      <c r="K240" s="296">
        <f t="shared" si="24"/>
        <v>6.4794816414686825E-3</v>
      </c>
      <c r="L240" s="297">
        <f t="shared" si="25"/>
        <v>27.741576673866088</v>
      </c>
      <c r="M240" s="297">
        <f t="shared" si="21"/>
        <v>6.1031468682505396</v>
      </c>
      <c r="N240" s="297">
        <v>10.326369863013699</v>
      </c>
      <c r="O240" s="297">
        <v>1.0648260869565216</v>
      </c>
      <c r="P240" s="296">
        <f t="shared" si="23"/>
        <v>6.7435777418137818E-2</v>
      </c>
    </row>
    <row r="241" spans="1:16" x14ac:dyDescent="0.35">
      <c r="A241" s="298">
        <f t="shared" si="26"/>
        <v>236</v>
      </c>
      <c r="B241" s="300" t="s">
        <v>2270</v>
      </c>
      <c r="C241" s="300">
        <v>343.9</v>
      </c>
      <c r="D241" s="300"/>
      <c r="E241" s="300"/>
      <c r="F241" s="300">
        <f t="shared" si="14"/>
        <v>343.9</v>
      </c>
      <c r="G241" s="300">
        <v>7</v>
      </c>
      <c r="H241" s="300"/>
      <c r="I241" s="300"/>
      <c r="J241" s="295">
        <f t="shared" si="22"/>
        <v>7</v>
      </c>
      <c r="K241" s="296">
        <f t="shared" si="24"/>
        <v>4.5356371490280776E-3</v>
      </c>
      <c r="L241" s="297">
        <f t="shared" si="25"/>
        <v>19.41910367170626</v>
      </c>
      <c r="M241" s="297">
        <f t="shared" si="21"/>
        <v>4.2722028077753773</v>
      </c>
      <c r="N241" s="297">
        <v>7.2284589041095888</v>
      </c>
      <c r="O241" s="297">
        <v>0.74537826086956516</v>
      </c>
      <c r="P241" s="296">
        <f t="shared" si="23"/>
        <v>9.2076602630011023E-2</v>
      </c>
    </row>
    <row r="242" spans="1:16" x14ac:dyDescent="0.35">
      <c r="A242" s="298">
        <f t="shared" si="26"/>
        <v>237</v>
      </c>
      <c r="B242" s="300" t="s">
        <v>2271</v>
      </c>
      <c r="C242" s="300">
        <v>664</v>
      </c>
      <c r="D242" s="300"/>
      <c r="E242" s="300">
        <v>35.700000000000003</v>
      </c>
      <c r="F242" s="300">
        <f t="shared" si="14"/>
        <v>699.7</v>
      </c>
      <c r="G242" s="300">
        <v>10</v>
      </c>
      <c r="H242" s="300"/>
      <c r="I242" s="300">
        <v>1</v>
      </c>
      <c r="J242" s="295">
        <f t="shared" si="22"/>
        <v>11</v>
      </c>
      <c r="K242" s="296">
        <f t="shared" si="24"/>
        <v>7.1274298056155511E-3</v>
      </c>
      <c r="L242" s="297">
        <f t="shared" si="25"/>
        <v>30.515734341252699</v>
      </c>
      <c r="M242" s="297">
        <f t="shared" si="21"/>
        <v>6.7134615550755941</v>
      </c>
      <c r="N242" s="297">
        <v>11.359006849315069</v>
      </c>
      <c r="O242" s="297">
        <v>1.0648260869565216</v>
      </c>
      <c r="P242" s="296">
        <f t="shared" si="23"/>
        <v>7.0963311179934083E-2</v>
      </c>
    </row>
    <row r="243" spans="1:16" x14ac:dyDescent="0.35">
      <c r="A243" s="298">
        <f t="shared" si="26"/>
        <v>238</v>
      </c>
      <c r="B243" s="300" t="s">
        <v>2272</v>
      </c>
      <c r="C243" s="300">
        <v>150.30000000000001</v>
      </c>
      <c r="D243" s="300"/>
      <c r="E243" s="300">
        <v>232.7</v>
      </c>
      <c r="F243" s="300">
        <f t="shared" si="14"/>
        <v>383</v>
      </c>
      <c r="G243" s="300">
        <v>3</v>
      </c>
      <c r="H243" s="300"/>
      <c r="I243" s="300"/>
      <c r="J243" s="295">
        <f t="shared" si="22"/>
        <v>3</v>
      </c>
      <c r="K243" s="296">
        <f t="shared" si="24"/>
        <v>1.9438444924406049E-3</v>
      </c>
      <c r="L243" s="297">
        <f t="shared" si="25"/>
        <v>8.3224730021598283</v>
      </c>
      <c r="M243" s="297">
        <f t="shared" si="21"/>
        <v>1.8309440604751623</v>
      </c>
      <c r="N243" s="297">
        <v>1.89</v>
      </c>
      <c r="O243" s="297">
        <v>0.31944782608695649</v>
      </c>
      <c r="P243" s="296">
        <f t="shared" si="23"/>
        <v>3.2279020597185244E-2</v>
      </c>
    </row>
    <row r="244" spans="1:16" x14ac:dyDescent="0.35">
      <c r="A244" s="298">
        <f t="shared" si="26"/>
        <v>239</v>
      </c>
      <c r="B244" s="300" t="s">
        <v>2273</v>
      </c>
      <c r="C244" s="300">
        <v>630.29999999999995</v>
      </c>
      <c r="D244" s="300"/>
      <c r="E244" s="300">
        <v>33.9</v>
      </c>
      <c r="F244" s="300">
        <f t="shared" si="14"/>
        <v>664.19999999999993</v>
      </c>
      <c r="G244" s="300">
        <v>9</v>
      </c>
      <c r="H244" s="300"/>
      <c r="I244" s="300">
        <v>1</v>
      </c>
      <c r="J244" s="295">
        <f t="shared" si="22"/>
        <v>10</v>
      </c>
      <c r="K244" s="296">
        <f t="shared" si="24"/>
        <v>6.4794816414686825E-3</v>
      </c>
      <c r="L244" s="297">
        <f t="shared" si="25"/>
        <v>27.741576673866088</v>
      </c>
      <c r="M244" s="297">
        <f t="shared" si="21"/>
        <v>6.1031468682505396</v>
      </c>
      <c r="N244" s="297">
        <v>10.326369863013699</v>
      </c>
      <c r="O244" s="297">
        <v>0.95834347826086952</v>
      </c>
      <c r="P244" s="296">
        <f t="shared" si="23"/>
        <v>6.7945553874422165E-2</v>
      </c>
    </row>
    <row r="245" spans="1:16" x14ac:dyDescent="0.35">
      <c r="A245" s="298">
        <f t="shared" si="26"/>
        <v>240</v>
      </c>
      <c r="B245" s="300" t="s">
        <v>2274</v>
      </c>
      <c r="C245" s="300">
        <v>447.75</v>
      </c>
      <c r="D245" s="300"/>
      <c r="E245" s="300"/>
      <c r="F245" s="300">
        <f t="shared" si="14"/>
        <v>447.75</v>
      </c>
      <c r="G245" s="300">
        <v>7</v>
      </c>
      <c r="H245" s="300"/>
      <c r="I245" s="300"/>
      <c r="J245" s="295">
        <f t="shared" si="22"/>
        <v>7</v>
      </c>
      <c r="K245" s="296">
        <f t="shared" si="24"/>
        <v>4.5356371490280776E-3</v>
      </c>
      <c r="L245" s="297">
        <f t="shared" si="25"/>
        <v>19.41910367170626</v>
      </c>
      <c r="M245" s="297">
        <f t="shared" si="21"/>
        <v>4.2722028077753773</v>
      </c>
      <c r="N245" s="297">
        <v>7.2284589041095888</v>
      </c>
      <c r="O245" s="297">
        <v>0.74537826086956516</v>
      </c>
      <c r="P245" s="296">
        <f t="shared" si="23"/>
        <v>7.0720588820682953E-2</v>
      </c>
    </row>
    <row r="246" spans="1:16" x14ac:dyDescent="0.35">
      <c r="A246" s="298">
        <f t="shared" si="26"/>
        <v>241</v>
      </c>
      <c r="B246" s="300" t="s">
        <v>2275</v>
      </c>
      <c r="C246" s="300">
        <v>688.6</v>
      </c>
      <c r="D246" s="300"/>
      <c r="E246" s="300">
        <v>64.099999999999994</v>
      </c>
      <c r="F246" s="300">
        <f t="shared" si="14"/>
        <v>752.7</v>
      </c>
      <c r="G246" s="300">
        <v>12</v>
      </c>
      <c r="H246" s="300"/>
      <c r="I246" s="300">
        <v>1</v>
      </c>
      <c r="J246" s="295">
        <f t="shared" si="22"/>
        <v>13</v>
      </c>
      <c r="K246" s="296">
        <f t="shared" si="24"/>
        <v>8.4233261339092882E-3</v>
      </c>
      <c r="L246" s="297">
        <f t="shared" si="25"/>
        <v>36.064049676025924</v>
      </c>
      <c r="M246" s="297">
        <f t="shared" si="21"/>
        <v>7.9340909287257029</v>
      </c>
      <c r="N246" s="297">
        <v>13.424280821917806</v>
      </c>
      <c r="O246" s="297">
        <v>1.277791304347826</v>
      </c>
      <c r="P246" s="296">
        <f t="shared" si="23"/>
        <v>7.7986199988065968E-2</v>
      </c>
    </row>
    <row r="247" spans="1:16" x14ac:dyDescent="0.35">
      <c r="A247" s="298">
        <f t="shared" si="26"/>
        <v>242</v>
      </c>
      <c r="B247" s="300" t="s">
        <v>2276</v>
      </c>
      <c r="C247" s="300">
        <v>675.4</v>
      </c>
      <c r="D247" s="300"/>
      <c r="E247" s="300"/>
      <c r="F247" s="300">
        <f t="shared" si="14"/>
        <v>675.4</v>
      </c>
      <c r="G247" s="300">
        <v>15</v>
      </c>
      <c r="H247" s="300"/>
      <c r="I247" s="300"/>
      <c r="J247" s="295">
        <f t="shared" si="22"/>
        <v>15</v>
      </c>
      <c r="K247" s="296">
        <f t="shared" si="24"/>
        <v>9.7192224622030237E-3</v>
      </c>
      <c r="L247" s="297">
        <f t="shared" si="25"/>
        <v>41.612365010799131</v>
      </c>
      <c r="M247" s="297">
        <f t="shared" si="21"/>
        <v>9.154720302375809</v>
      </c>
      <c r="N247" s="297">
        <v>15.489554794520549</v>
      </c>
      <c r="O247" s="297">
        <v>1.5972391304347824</v>
      </c>
      <c r="P247" s="296">
        <f t="shared" si="23"/>
        <v>0.10046473088263293</v>
      </c>
    </row>
    <row r="248" spans="1:16" x14ac:dyDescent="0.35">
      <c r="A248" s="298">
        <f t="shared" si="26"/>
        <v>243</v>
      </c>
      <c r="B248" s="300" t="s">
        <v>2277</v>
      </c>
      <c r="C248" s="300">
        <v>633.9</v>
      </c>
      <c r="D248" s="300"/>
      <c r="E248" s="300"/>
      <c r="F248" s="300">
        <f t="shared" si="14"/>
        <v>633.9</v>
      </c>
      <c r="G248" s="300">
        <v>9</v>
      </c>
      <c r="H248" s="300"/>
      <c r="I248" s="300"/>
      <c r="J248" s="295">
        <f t="shared" si="22"/>
        <v>9</v>
      </c>
      <c r="K248" s="296">
        <f t="shared" si="24"/>
        <v>5.8315334773218147E-3</v>
      </c>
      <c r="L248" s="297">
        <f t="shared" si="25"/>
        <v>24.967419006479481</v>
      </c>
      <c r="M248" s="297">
        <f t="shared" si="21"/>
        <v>5.4928321814254861</v>
      </c>
      <c r="N248" s="297">
        <v>9.293732876712328</v>
      </c>
      <c r="O248" s="297">
        <v>0.95834347826086952</v>
      </c>
      <c r="P248" s="296">
        <f t="shared" si="23"/>
        <v>6.4225157821230741E-2</v>
      </c>
    </row>
    <row r="249" spans="1:16" x14ac:dyDescent="0.35">
      <c r="A249" s="298">
        <f t="shared" si="26"/>
        <v>244</v>
      </c>
      <c r="B249" s="300" t="s">
        <v>2278</v>
      </c>
      <c r="C249" s="300">
        <v>230.9</v>
      </c>
      <c r="D249" s="300">
        <v>51.2</v>
      </c>
      <c r="E249" s="300"/>
      <c r="F249" s="300">
        <f t="shared" si="14"/>
        <v>282.10000000000002</v>
      </c>
      <c r="G249" s="300">
        <v>5</v>
      </c>
      <c r="H249" s="300"/>
      <c r="I249" s="300"/>
      <c r="J249" s="295">
        <f t="shared" si="22"/>
        <v>5</v>
      </c>
      <c r="K249" s="296">
        <f t="shared" si="24"/>
        <v>3.2397408207343412E-3</v>
      </c>
      <c r="L249" s="297">
        <f t="shared" si="25"/>
        <v>13.870788336933044</v>
      </c>
      <c r="M249" s="297">
        <f t="shared" si="21"/>
        <v>3.0515734341252698</v>
      </c>
      <c r="N249" s="297">
        <v>5.1631849315068497</v>
      </c>
      <c r="O249" s="297">
        <v>0.53241304347826079</v>
      </c>
      <c r="P249" s="296">
        <f t="shared" si="23"/>
        <v>8.0177099418799788E-2</v>
      </c>
    </row>
    <row r="250" spans="1:16" x14ac:dyDescent="0.35">
      <c r="A250" s="298">
        <f t="shared" si="26"/>
        <v>245</v>
      </c>
      <c r="B250" s="300" t="s">
        <v>2279</v>
      </c>
      <c r="C250" s="300">
        <v>1262.0999999999999</v>
      </c>
      <c r="D250" s="300"/>
      <c r="E250" s="300">
        <v>163.6</v>
      </c>
      <c r="F250" s="300">
        <f t="shared" si="14"/>
        <v>1425.6999999999998</v>
      </c>
      <c r="G250" s="300">
        <v>22</v>
      </c>
      <c r="H250" s="300"/>
      <c r="I250" s="300"/>
      <c r="J250" s="295">
        <f t="shared" si="22"/>
        <v>22</v>
      </c>
      <c r="K250" s="296">
        <f t="shared" si="24"/>
        <v>1.4254859611231102E-2</v>
      </c>
      <c r="L250" s="297">
        <f t="shared" si="25"/>
        <v>61.031468682505398</v>
      </c>
      <c r="M250" s="297">
        <f t="shared" si="21"/>
        <v>13.426923110151188</v>
      </c>
      <c r="N250" s="297">
        <v>22.718013698630138</v>
      </c>
      <c r="O250" s="297">
        <v>2.3426173913043478</v>
      </c>
      <c r="P250" s="296">
        <f t="shared" si="23"/>
        <v>6.9803621296619961E-2</v>
      </c>
    </row>
    <row r="251" spans="1:16" x14ac:dyDescent="0.35">
      <c r="A251" s="298">
        <f t="shared" si="26"/>
        <v>246</v>
      </c>
      <c r="B251" s="300" t="s">
        <v>2280</v>
      </c>
      <c r="C251" s="300">
        <v>332.6</v>
      </c>
      <c r="D251" s="300"/>
      <c r="E251" s="300">
        <v>108.7</v>
      </c>
      <c r="F251" s="300">
        <f t="shared" si="14"/>
        <v>441.3</v>
      </c>
      <c r="G251" s="300">
        <v>10</v>
      </c>
      <c r="H251" s="300"/>
      <c r="I251" s="300"/>
      <c r="J251" s="295">
        <f t="shared" si="22"/>
        <v>10</v>
      </c>
      <c r="K251" s="296">
        <f t="shared" si="24"/>
        <v>6.4794816414686825E-3</v>
      </c>
      <c r="L251" s="297">
        <f t="shared" si="25"/>
        <v>27.741576673866088</v>
      </c>
      <c r="M251" s="297">
        <f t="shared" si="21"/>
        <v>6.1031468682505396</v>
      </c>
      <c r="N251" s="297">
        <v>10.326369863013699</v>
      </c>
      <c r="O251" s="297">
        <v>1.0648260869565216</v>
      </c>
      <c r="P251" s="296">
        <f t="shared" si="23"/>
        <v>0.10250604915496679</v>
      </c>
    </row>
    <row r="252" spans="1:16" x14ac:dyDescent="0.35">
      <c r="A252" s="298">
        <f t="shared" si="26"/>
        <v>247</v>
      </c>
      <c r="B252" s="300" t="s">
        <v>2281</v>
      </c>
      <c r="C252" s="300">
        <v>511</v>
      </c>
      <c r="D252" s="300"/>
      <c r="E252" s="300">
        <v>141.6</v>
      </c>
      <c r="F252" s="300">
        <f t="shared" si="14"/>
        <v>652.6</v>
      </c>
      <c r="G252" s="300">
        <v>11</v>
      </c>
      <c r="H252" s="300"/>
      <c r="I252" s="300"/>
      <c r="J252" s="295">
        <f t="shared" si="22"/>
        <v>11</v>
      </c>
      <c r="K252" s="296">
        <f t="shared" si="24"/>
        <v>7.1274298056155511E-3</v>
      </c>
      <c r="L252" s="297">
        <f t="shared" si="25"/>
        <v>30.515734341252699</v>
      </c>
      <c r="M252" s="297">
        <f t="shared" si="21"/>
        <v>6.7134615550755941</v>
      </c>
      <c r="N252" s="297">
        <v>11.359006849315069</v>
      </c>
      <c r="O252" s="297">
        <v>1.1713086956521739</v>
      </c>
      <c r="P252" s="296">
        <f t="shared" si="23"/>
        <v>7.6248102116603628E-2</v>
      </c>
    </row>
    <row r="253" spans="1:16" x14ac:dyDescent="0.35">
      <c r="A253" s="298">
        <f t="shared" si="26"/>
        <v>248</v>
      </c>
      <c r="B253" s="300" t="s">
        <v>2282</v>
      </c>
      <c r="C253" s="300">
        <v>1078.7</v>
      </c>
      <c r="D253" s="300"/>
      <c r="E253" s="300"/>
      <c r="F253" s="300">
        <f t="shared" si="14"/>
        <v>1078.7</v>
      </c>
      <c r="G253" s="300">
        <v>20</v>
      </c>
      <c r="H253" s="300"/>
      <c r="I253" s="300"/>
      <c r="J253" s="295">
        <f t="shared" si="22"/>
        <v>20</v>
      </c>
      <c r="K253" s="296">
        <f t="shared" si="24"/>
        <v>1.2958963282937365E-2</v>
      </c>
      <c r="L253" s="297">
        <f t="shared" si="25"/>
        <v>55.483153347732177</v>
      </c>
      <c r="M253" s="297">
        <f t="shared" si="21"/>
        <v>12.206293736501079</v>
      </c>
      <c r="N253" s="297">
        <v>20.652739726027399</v>
      </c>
      <c r="O253" s="297">
        <v>2.1296521739130432</v>
      </c>
      <c r="P253" s="296">
        <f t="shared" si="23"/>
        <v>8.3871177328426513E-2</v>
      </c>
    </row>
    <row r="254" spans="1:16" x14ac:dyDescent="0.35">
      <c r="A254" s="298">
        <f t="shared" si="26"/>
        <v>249</v>
      </c>
      <c r="B254" s="300" t="s">
        <v>2283</v>
      </c>
      <c r="C254" s="300">
        <v>611.4</v>
      </c>
      <c r="D254" s="300"/>
      <c r="E254" s="300">
        <v>112.1</v>
      </c>
      <c r="F254" s="300">
        <f t="shared" si="14"/>
        <v>723.5</v>
      </c>
      <c r="G254" s="300">
        <v>12</v>
      </c>
      <c r="H254" s="300"/>
      <c r="I254" s="300">
        <v>1</v>
      </c>
      <c r="J254" s="295">
        <f t="shared" si="22"/>
        <v>13</v>
      </c>
      <c r="K254" s="296">
        <f t="shared" si="24"/>
        <v>8.4233261339092882E-3</v>
      </c>
      <c r="L254" s="297">
        <f t="shared" si="25"/>
        <v>36.064049676025924</v>
      </c>
      <c r="M254" s="297">
        <f t="shared" ref="M254:M311" si="27">L254*0.22</f>
        <v>7.9340909287257029</v>
      </c>
      <c r="N254" s="297">
        <v>13.424280821917806</v>
      </c>
      <c r="O254" s="297">
        <v>1.277791304347826</v>
      </c>
      <c r="P254" s="296">
        <f t="shared" si="23"/>
        <v>8.1133673436098494E-2</v>
      </c>
    </row>
    <row r="255" spans="1:16" x14ac:dyDescent="0.35">
      <c r="A255" s="298">
        <f t="shared" si="26"/>
        <v>250</v>
      </c>
      <c r="B255" s="300" t="s">
        <v>2284</v>
      </c>
      <c r="C255" s="300">
        <v>690.47</v>
      </c>
      <c r="D255" s="300">
        <v>27.1</v>
      </c>
      <c r="E255" s="300">
        <v>79.3</v>
      </c>
      <c r="F255" s="300">
        <f t="shared" si="14"/>
        <v>796.87</v>
      </c>
      <c r="G255" s="300">
        <v>15</v>
      </c>
      <c r="H255" s="300"/>
      <c r="I255" s="300"/>
      <c r="J255" s="295">
        <f t="shared" si="22"/>
        <v>15</v>
      </c>
      <c r="K255" s="296">
        <f t="shared" si="24"/>
        <v>9.7192224622030237E-3</v>
      </c>
      <c r="L255" s="297">
        <f t="shared" si="25"/>
        <v>41.612365010799131</v>
      </c>
      <c r="M255" s="297">
        <f t="shared" si="27"/>
        <v>9.154720302375809</v>
      </c>
      <c r="N255" s="297">
        <v>15.489554794520549</v>
      </c>
      <c r="O255" s="297">
        <v>1.5972391304347824</v>
      </c>
      <c r="P255" s="296">
        <f t="shared" si="23"/>
        <v>8.5150500380401159E-2</v>
      </c>
    </row>
    <row r="256" spans="1:16" x14ac:dyDescent="0.35">
      <c r="A256" s="298">
        <f t="shared" si="26"/>
        <v>251</v>
      </c>
      <c r="B256" s="300" t="s">
        <v>10</v>
      </c>
      <c r="C256" s="300">
        <v>401.2</v>
      </c>
      <c r="D256" s="300"/>
      <c r="E256" s="300">
        <v>112.2</v>
      </c>
      <c r="F256" s="300">
        <f t="shared" si="14"/>
        <v>513.4</v>
      </c>
      <c r="G256" s="300">
        <v>6</v>
      </c>
      <c r="H256" s="300"/>
      <c r="I256" s="300"/>
      <c r="J256" s="295">
        <f t="shared" si="22"/>
        <v>6</v>
      </c>
      <c r="K256" s="296">
        <f t="shared" si="24"/>
        <v>3.8876889848812098E-3</v>
      </c>
      <c r="L256" s="297">
        <f t="shared" si="25"/>
        <v>16.644946004319657</v>
      </c>
      <c r="M256" s="297">
        <f t="shared" si="27"/>
        <v>3.6618881209503247</v>
      </c>
      <c r="N256" s="297">
        <v>6.1958219178082183</v>
      </c>
      <c r="O256" s="297">
        <v>0.63889565217391298</v>
      </c>
      <c r="P256" s="296">
        <f t="shared" si="23"/>
        <v>5.2866286901542874E-2</v>
      </c>
    </row>
    <row r="257" spans="1:16" x14ac:dyDescent="0.35">
      <c r="A257" s="298">
        <f t="shared" si="26"/>
        <v>252</v>
      </c>
      <c r="B257" s="300" t="s">
        <v>11</v>
      </c>
      <c r="C257" s="300">
        <v>339.2</v>
      </c>
      <c r="D257" s="300"/>
      <c r="E257" s="300"/>
      <c r="F257" s="300">
        <f t="shared" si="14"/>
        <v>339.2</v>
      </c>
      <c r="G257" s="300">
        <v>4</v>
      </c>
      <c r="H257" s="300"/>
      <c r="I257" s="300"/>
      <c r="J257" s="295">
        <f t="shared" si="22"/>
        <v>4</v>
      </c>
      <c r="K257" s="296">
        <f t="shared" si="24"/>
        <v>2.5917926565874731E-3</v>
      </c>
      <c r="L257" s="297">
        <f t="shared" si="25"/>
        <v>11.096630669546435</v>
      </c>
      <c r="M257" s="297">
        <f t="shared" si="27"/>
        <v>2.4412587473002159</v>
      </c>
      <c r="N257" s="297">
        <v>4.1305479452054792</v>
      </c>
      <c r="O257" s="297">
        <v>0.42593043478260867</v>
      </c>
      <c r="P257" s="296">
        <f t="shared" si="23"/>
        <v>5.3344244684064679E-2</v>
      </c>
    </row>
    <row r="258" spans="1:16" x14ac:dyDescent="0.35">
      <c r="A258" s="298">
        <f t="shared" si="26"/>
        <v>253</v>
      </c>
      <c r="B258" s="300" t="s">
        <v>12</v>
      </c>
      <c r="C258" s="300">
        <v>213.9</v>
      </c>
      <c r="D258" s="300"/>
      <c r="E258" s="300"/>
      <c r="F258" s="300">
        <f t="shared" si="14"/>
        <v>213.9</v>
      </c>
      <c r="G258" s="300">
        <v>4</v>
      </c>
      <c r="H258" s="300"/>
      <c r="I258" s="300"/>
      <c r="J258" s="295">
        <f t="shared" si="22"/>
        <v>4</v>
      </c>
      <c r="K258" s="296">
        <f t="shared" si="24"/>
        <v>2.5917926565874731E-3</v>
      </c>
      <c r="L258" s="297">
        <f t="shared" si="25"/>
        <v>11.096630669546435</v>
      </c>
      <c r="M258" s="297">
        <f t="shared" si="27"/>
        <v>2.4412587473002159</v>
      </c>
      <c r="N258" s="297">
        <v>4.1305479452054792</v>
      </c>
      <c r="O258" s="297">
        <v>0.42593043478260867</v>
      </c>
      <c r="P258" s="296">
        <f t="shared" si="23"/>
        <v>8.4592649821574273E-2</v>
      </c>
    </row>
    <row r="259" spans="1:16" x14ac:dyDescent="0.35">
      <c r="A259" s="298">
        <f t="shared" si="26"/>
        <v>254</v>
      </c>
      <c r="B259" s="300" t="s">
        <v>13</v>
      </c>
      <c r="C259" s="300">
        <v>227.3</v>
      </c>
      <c r="D259" s="300"/>
      <c r="E259" s="300"/>
      <c r="F259" s="300">
        <f t="shared" si="14"/>
        <v>227.3</v>
      </c>
      <c r="G259" s="300">
        <v>4</v>
      </c>
      <c r="H259" s="300"/>
      <c r="I259" s="300"/>
      <c r="J259" s="295">
        <f t="shared" ref="J259:J318" si="28">G259+H259+I259</f>
        <v>4</v>
      </c>
      <c r="K259" s="296">
        <f t="shared" si="24"/>
        <v>2.5917926565874731E-3</v>
      </c>
      <c r="L259" s="297">
        <f t="shared" si="25"/>
        <v>11.096630669546435</v>
      </c>
      <c r="M259" s="297">
        <f t="shared" si="27"/>
        <v>2.4412587473002159</v>
      </c>
      <c r="N259" s="297">
        <v>4.1305479452054792</v>
      </c>
      <c r="O259" s="297">
        <v>0.42593043478260867</v>
      </c>
      <c r="P259" s="296">
        <f t="shared" ref="P259:P318" si="29">(L259+M259+N259+O259)/F259</f>
        <v>7.9605665626197697E-2</v>
      </c>
    </row>
    <row r="260" spans="1:16" x14ac:dyDescent="0.35">
      <c r="A260" s="298">
        <f t="shared" si="26"/>
        <v>255</v>
      </c>
      <c r="B260" s="300" t="s">
        <v>14</v>
      </c>
      <c r="C260" s="300">
        <v>479.8</v>
      </c>
      <c r="D260" s="300"/>
      <c r="E260" s="300"/>
      <c r="F260" s="300">
        <f t="shared" si="14"/>
        <v>479.8</v>
      </c>
      <c r="G260" s="300">
        <v>11</v>
      </c>
      <c r="H260" s="300"/>
      <c r="I260" s="300"/>
      <c r="J260" s="295">
        <f t="shared" si="28"/>
        <v>11</v>
      </c>
      <c r="K260" s="296">
        <f t="shared" si="24"/>
        <v>7.1274298056155511E-3</v>
      </c>
      <c r="L260" s="297">
        <f t="shared" si="25"/>
        <v>30.515734341252699</v>
      </c>
      <c r="M260" s="297">
        <f t="shared" si="27"/>
        <v>6.7134615550755941</v>
      </c>
      <c r="N260" s="297">
        <v>11.359006849315069</v>
      </c>
      <c r="O260" s="297">
        <v>1.1713086956521739</v>
      </c>
      <c r="P260" s="296">
        <f t="shared" si="29"/>
        <v>0.10370886086139126</v>
      </c>
    </row>
    <row r="261" spans="1:16" x14ac:dyDescent="0.35">
      <c r="A261" s="298">
        <f t="shared" si="26"/>
        <v>256</v>
      </c>
      <c r="B261" s="300" t="s">
        <v>15</v>
      </c>
      <c r="C261" s="300">
        <v>209.3</v>
      </c>
      <c r="D261" s="300"/>
      <c r="E261" s="300"/>
      <c r="F261" s="300">
        <f t="shared" si="14"/>
        <v>209.3</v>
      </c>
      <c r="G261" s="300">
        <v>4</v>
      </c>
      <c r="H261" s="300"/>
      <c r="I261" s="300"/>
      <c r="J261" s="295">
        <f t="shared" si="28"/>
        <v>4</v>
      </c>
      <c r="K261" s="296">
        <f t="shared" si="24"/>
        <v>2.5917926565874731E-3</v>
      </c>
      <c r="L261" s="297">
        <f t="shared" si="25"/>
        <v>11.096630669546435</v>
      </c>
      <c r="M261" s="297">
        <f t="shared" si="27"/>
        <v>2.4412587473002159</v>
      </c>
      <c r="N261" s="297">
        <v>4.1305479452054792</v>
      </c>
      <c r="O261" s="297">
        <v>0.42593043478260867</v>
      </c>
      <c r="P261" s="296">
        <f t="shared" si="29"/>
        <v>8.6451828938531955E-2</v>
      </c>
    </row>
    <row r="262" spans="1:16" x14ac:dyDescent="0.35">
      <c r="A262" s="298">
        <f t="shared" si="26"/>
        <v>257</v>
      </c>
      <c r="B262" s="300" t="s">
        <v>16</v>
      </c>
      <c r="C262" s="300">
        <v>510.7</v>
      </c>
      <c r="D262" s="300"/>
      <c r="E262" s="300"/>
      <c r="F262" s="300">
        <f t="shared" si="14"/>
        <v>510.7</v>
      </c>
      <c r="G262" s="300">
        <v>8</v>
      </c>
      <c r="H262" s="300"/>
      <c r="I262" s="300"/>
      <c r="J262" s="295">
        <f t="shared" si="28"/>
        <v>8</v>
      </c>
      <c r="K262" s="296">
        <f t="shared" ref="K262:K318" si="30">3/$J$379*J262</f>
        <v>5.1835853131749461E-3</v>
      </c>
      <c r="L262" s="297">
        <f t="shared" ref="L262:L325" si="31">K262*4281.45</f>
        <v>22.193261339092871</v>
      </c>
      <c r="M262" s="297">
        <f t="shared" si="27"/>
        <v>4.8825174946004317</v>
      </c>
      <c r="N262" s="297">
        <v>8.2610958904109584</v>
      </c>
      <c r="O262" s="297">
        <v>0.85186086956521734</v>
      </c>
      <c r="P262" s="296">
        <f t="shared" si="29"/>
        <v>7.0861044828019346E-2</v>
      </c>
    </row>
    <row r="263" spans="1:16" x14ac:dyDescent="0.35">
      <c r="A263" s="298">
        <f t="shared" si="26"/>
        <v>258</v>
      </c>
      <c r="B263" s="300" t="s">
        <v>17</v>
      </c>
      <c r="C263" s="300">
        <v>482.5</v>
      </c>
      <c r="D263" s="300"/>
      <c r="E263" s="300">
        <v>43.8</v>
      </c>
      <c r="F263" s="300">
        <f t="shared" si="14"/>
        <v>526.29999999999995</v>
      </c>
      <c r="G263" s="300">
        <v>7</v>
      </c>
      <c r="H263" s="300"/>
      <c r="I263" s="300"/>
      <c r="J263" s="295">
        <f t="shared" si="28"/>
        <v>7</v>
      </c>
      <c r="K263" s="296">
        <f t="shared" si="30"/>
        <v>4.5356371490280776E-3</v>
      </c>
      <c r="L263" s="297">
        <f t="shared" si="31"/>
        <v>19.41910367170626</v>
      </c>
      <c r="M263" s="297">
        <f t="shared" si="27"/>
        <v>4.2722028077753773</v>
      </c>
      <c r="N263" s="297">
        <v>7.2284589041095888</v>
      </c>
      <c r="O263" s="297">
        <v>0.74537826086956516</v>
      </c>
      <c r="P263" s="296">
        <f t="shared" si="29"/>
        <v>6.0165577891812261E-2</v>
      </c>
    </row>
    <row r="264" spans="1:16" x14ac:dyDescent="0.35">
      <c r="A264" s="298">
        <f t="shared" ref="A264:A327" si="32">A263+1</f>
        <v>259</v>
      </c>
      <c r="B264" s="300" t="s">
        <v>18</v>
      </c>
      <c r="C264" s="300">
        <v>265.39999999999998</v>
      </c>
      <c r="D264" s="300"/>
      <c r="E264" s="300">
        <v>29.8</v>
      </c>
      <c r="F264" s="300">
        <f t="shared" si="14"/>
        <v>295.2</v>
      </c>
      <c r="G264" s="300">
        <v>4</v>
      </c>
      <c r="H264" s="300"/>
      <c r="I264" s="300"/>
      <c r="J264" s="295">
        <f t="shared" si="28"/>
        <v>4</v>
      </c>
      <c r="K264" s="296">
        <f t="shared" si="30"/>
        <v>2.5917926565874731E-3</v>
      </c>
      <c r="L264" s="297">
        <f t="shared" si="31"/>
        <v>11.096630669546435</v>
      </c>
      <c r="M264" s="297">
        <f t="shared" si="27"/>
        <v>2.4412587473002159</v>
      </c>
      <c r="N264" s="297">
        <v>4.1305479452054792</v>
      </c>
      <c r="O264" s="297">
        <v>0.42593043478260867</v>
      </c>
      <c r="P264" s="296">
        <f t="shared" si="29"/>
        <v>6.1295283864616329E-2</v>
      </c>
    </row>
    <row r="265" spans="1:16" x14ac:dyDescent="0.35">
      <c r="A265" s="298">
        <f t="shared" si="32"/>
        <v>260</v>
      </c>
      <c r="B265" s="300" t="s">
        <v>19</v>
      </c>
      <c r="C265" s="300">
        <v>211.6</v>
      </c>
      <c r="D265" s="300"/>
      <c r="E265" s="300"/>
      <c r="F265" s="300">
        <f t="shared" si="14"/>
        <v>211.6</v>
      </c>
      <c r="G265" s="300">
        <v>4</v>
      </c>
      <c r="H265" s="300"/>
      <c r="I265" s="300"/>
      <c r="J265" s="295">
        <f t="shared" si="28"/>
        <v>4</v>
      </c>
      <c r="K265" s="296">
        <f t="shared" si="30"/>
        <v>2.5917926565874731E-3</v>
      </c>
      <c r="L265" s="297">
        <f t="shared" si="31"/>
        <v>11.096630669546435</v>
      </c>
      <c r="M265" s="297">
        <f t="shared" si="27"/>
        <v>2.4412587473002159</v>
      </c>
      <c r="N265" s="297">
        <v>4.1305479452054792</v>
      </c>
      <c r="O265" s="297">
        <v>0.42593043478260867</v>
      </c>
      <c r="P265" s="296">
        <f t="shared" si="29"/>
        <v>8.5512135145721827E-2</v>
      </c>
    </row>
    <row r="266" spans="1:16" x14ac:dyDescent="0.35">
      <c r="A266" s="298">
        <f t="shared" si="32"/>
        <v>261</v>
      </c>
      <c r="B266" s="300" t="s">
        <v>20</v>
      </c>
      <c r="C266" s="300">
        <v>224</v>
      </c>
      <c r="D266" s="300">
        <v>79.5</v>
      </c>
      <c r="E266" s="300"/>
      <c r="F266" s="300">
        <f t="shared" si="14"/>
        <v>303.5</v>
      </c>
      <c r="G266" s="300">
        <v>4</v>
      </c>
      <c r="H266" s="300"/>
      <c r="I266" s="300"/>
      <c r="J266" s="295">
        <f t="shared" si="28"/>
        <v>4</v>
      </c>
      <c r="K266" s="296">
        <f t="shared" si="30"/>
        <v>2.5917926565874731E-3</v>
      </c>
      <c r="L266" s="297">
        <f t="shared" si="31"/>
        <v>11.096630669546435</v>
      </c>
      <c r="M266" s="297">
        <f t="shared" si="27"/>
        <v>2.4412587473002159</v>
      </c>
      <c r="N266" s="297">
        <v>4.1305479452054792</v>
      </c>
      <c r="O266" s="297">
        <v>0.42593043478260867</v>
      </c>
      <c r="P266" s="296">
        <f t="shared" si="29"/>
        <v>5.9619004272931597E-2</v>
      </c>
    </row>
    <row r="267" spans="1:16" x14ac:dyDescent="0.35">
      <c r="A267" s="298">
        <f t="shared" si="32"/>
        <v>262</v>
      </c>
      <c r="B267" s="300" t="s">
        <v>21</v>
      </c>
      <c r="C267" s="300">
        <v>177.6</v>
      </c>
      <c r="D267" s="300"/>
      <c r="E267" s="300"/>
      <c r="F267" s="300">
        <f t="shared" si="14"/>
        <v>177.6</v>
      </c>
      <c r="G267" s="300">
        <v>3</v>
      </c>
      <c r="H267" s="300"/>
      <c r="I267" s="300"/>
      <c r="J267" s="295">
        <f t="shared" si="28"/>
        <v>3</v>
      </c>
      <c r="K267" s="296">
        <f t="shared" si="30"/>
        <v>1.9438444924406049E-3</v>
      </c>
      <c r="L267" s="297">
        <f t="shared" si="31"/>
        <v>8.3224730021598283</v>
      </c>
      <c r="M267" s="297">
        <f t="shared" si="27"/>
        <v>1.8309440604751623</v>
      </c>
      <c r="N267" s="297">
        <v>3.0979109589041092</v>
      </c>
      <c r="O267" s="297">
        <v>0.31944782608695649</v>
      </c>
      <c r="P267" s="296">
        <f t="shared" si="29"/>
        <v>7.641202616906563E-2</v>
      </c>
    </row>
    <row r="268" spans="1:16" x14ac:dyDescent="0.35">
      <c r="A268" s="298">
        <f t="shared" si="32"/>
        <v>263</v>
      </c>
      <c r="B268" s="300" t="s">
        <v>22</v>
      </c>
      <c r="C268" s="300">
        <v>590</v>
      </c>
      <c r="D268" s="300"/>
      <c r="E268" s="300">
        <v>44.1</v>
      </c>
      <c r="F268" s="300">
        <f t="shared" si="14"/>
        <v>634.1</v>
      </c>
      <c r="G268" s="300">
        <v>8</v>
      </c>
      <c r="H268" s="300"/>
      <c r="I268" s="300"/>
      <c r="J268" s="295">
        <f t="shared" si="28"/>
        <v>8</v>
      </c>
      <c r="K268" s="296">
        <f t="shared" si="30"/>
        <v>5.1835853131749461E-3</v>
      </c>
      <c r="L268" s="297">
        <f t="shared" si="31"/>
        <v>22.193261339092871</v>
      </c>
      <c r="M268" s="297">
        <f t="shared" si="27"/>
        <v>4.8825174946004317</v>
      </c>
      <c r="N268" s="297">
        <v>8.2610958904109584</v>
      </c>
      <c r="O268" s="297">
        <v>0.85186086956521734</v>
      </c>
      <c r="P268" s="296">
        <f t="shared" si="29"/>
        <v>5.707102285707219E-2</v>
      </c>
    </row>
    <row r="269" spans="1:16" ht="12" customHeight="1" x14ac:dyDescent="0.35">
      <c r="A269" s="298">
        <f t="shared" si="32"/>
        <v>264</v>
      </c>
      <c r="B269" s="300" t="s">
        <v>23</v>
      </c>
      <c r="C269" s="300">
        <v>119.2</v>
      </c>
      <c r="D269" s="300"/>
      <c r="E269" s="300"/>
      <c r="F269" s="300">
        <f t="shared" si="14"/>
        <v>119.2</v>
      </c>
      <c r="G269" s="300">
        <v>3</v>
      </c>
      <c r="H269" s="300"/>
      <c r="I269" s="300"/>
      <c r="J269" s="295">
        <f t="shared" si="28"/>
        <v>3</v>
      </c>
      <c r="K269" s="296">
        <f t="shared" si="30"/>
        <v>1.9438444924406049E-3</v>
      </c>
      <c r="L269" s="297">
        <f t="shared" si="31"/>
        <v>8.3224730021598283</v>
      </c>
      <c r="M269" s="297">
        <f t="shared" si="27"/>
        <v>1.8309440604751623</v>
      </c>
      <c r="N269" s="297">
        <v>3.0979109589041092</v>
      </c>
      <c r="O269" s="297">
        <v>0.31944782608695649</v>
      </c>
      <c r="P269" s="296">
        <f t="shared" si="29"/>
        <v>0.11384879066800382</v>
      </c>
    </row>
    <row r="270" spans="1:16" ht="12" customHeight="1" x14ac:dyDescent="0.35">
      <c r="A270" s="298">
        <f t="shared" si="32"/>
        <v>265</v>
      </c>
      <c r="B270" s="300" t="s">
        <v>24</v>
      </c>
      <c r="C270" s="300">
        <v>1517.4</v>
      </c>
      <c r="D270" s="300"/>
      <c r="E270" s="300">
        <v>120</v>
      </c>
      <c r="F270" s="300">
        <f t="shared" si="14"/>
        <v>1637.4</v>
      </c>
      <c r="G270" s="300">
        <v>25</v>
      </c>
      <c r="H270" s="300"/>
      <c r="I270" s="300"/>
      <c r="J270" s="295">
        <f t="shared" si="28"/>
        <v>25</v>
      </c>
      <c r="K270" s="296">
        <f t="shared" si="30"/>
        <v>1.6198704103671708E-2</v>
      </c>
      <c r="L270" s="297">
        <f t="shared" si="31"/>
        <v>69.35394168466523</v>
      </c>
      <c r="M270" s="297">
        <f t="shared" si="27"/>
        <v>15.257867170626351</v>
      </c>
      <c r="N270" s="297">
        <v>25.815924657534243</v>
      </c>
      <c r="O270" s="297">
        <v>2.6620652173913038</v>
      </c>
      <c r="P270" s="296">
        <f t="shared" si="29"/>
        <v>6.9066690320152141E-2</v>
      </c>
    </row>
    <row r="271" spans="1:16" ht="12" customHeight="1" x14ac:dyDescent="0.35">
      <c r="A271" s="298">
        <f t="shared" si="32"/>
        <v>266</v>
      </c>
      <c r="B271" s="300" t="s">
        <v>25</v>
      </c>
      <c r="C271" s="300">
        <v>256.8</v>
      </c>
      <c r="D271" s="300"/>
      <c r="E271" s="300"/>
      <c r="F271" s="300">
        <f t="shared" si="14"/>
        <v>256.8</v>
      </c>
      <c r="G271" s="300">
        <v>4</v>
      </c>
      <c r="H271" s="300"/>
      <c r="I271" s="300"/>
      <c r="J271" s="295">
        <f t="shared" si="28"/>
        <v>4</v>
      </c>
      <c r="K271" s="296">
        <f t="shared" si="30"/>
        <v>2.5917926565874731E-3</v>
      </c>
      <c r="L271" s="297">
        <f t="shared" si="31"/>
        <v>11.096630669546435</v>
      </c>
      <c r="M271" s="297">
        <f t="shared" si="27"/>
        <v>2.4412587473002159</v>
      </c>
      <c r="N271" s="297">
        <v>4.1305479452054792</v>
      </c>
      <c r="O271" s="297">
        <v>0.42593043478260867</v>
      </c>
      <c r="P271" s="296">
        <f t="shared" si="29"/>
        <v>7.0460933788297264E-2</v>
      </c>
    </row>
    <row r="272" spans="1:16" ht="12" customHeight="1" x14ac:dyDescent="0.35">
      <c r="A272" s="298">
        <f t="shared" si="32"/>
        <v>267</v>
      </c>
      <c r="B272" s="300" t="s">
        <v>26</v>
      </c>
      <c r="C272" s="300">
        <v>293.31</v>
      </c>
      <c r="D272" s="300"/>
      <c r="E272" s="300"/>
      <c r="F272" s="300">
        <f t="shared" si="14"/>
        <v>293.31</v>
      </c>
      <c r="G272" s="300">
        <v>6</v>
      </c>
      <c r="H272" s="300"/>
      <c r="I272" s="300"/>
      <c r="J272" s="295">
        <f t="shared" si="28"/>
        <v>6</v>
      </c>
      <c r="K272" s="296">
        <f t="shared" si="30"/>
        <v>3.8876889848812098E-3</v>
      </c>
      <c r="L272" s="297">
        <f t="shared" si="31"/>
        <v>16.644946004319657</v>
      </c>
      <c r="M272" s="297">
        <f t="shared" si="27"/>
        <v>3.6618881209503247</v>
      </c>
      <c r="N272" s="297">
        <v>6.1958219178082183</v>
      </c>
      <c r="O272" s="297">
        <v>0.63889565217391298</v>
      </c>
      <c r="P272" s="296">
        <f t="shared" si="29"/>
        <v>9.2535377911602434E-2</v>
      </c>
    </row>
    <row r="273" spans="1:16" ht="12" customHeight="1" x14ac:dyDescent="0.35">
      <c r="A273" s="298">
        <f t="shared" si="32"/>
        <v>268</v>
      </c>
      <c r="B273" s="300" t="s">
        <v>27</v>
      </c>
      <c r="C273" s="300">
        <v>452.8</v>
      </c>
      <c r="D273" s="300">
        <v>35.6</v>
      </c>
      <c r="E273" s="300"/>
      <c r="F273" s="300">
        <f t="shared" si="14"/>
        <v>488.40000000000003</v>
      </c>
      <c r="G273" s="300">
        <v>7</v>
      </c>
      <c r="H273" s="300"/>
      <c r="I273" s="300"/>
      <c r="J273" s="295">
        <f t="shared" si="28"/>
        <v>7</v>
      </c>
      <c r="K273" s="296">
        <f t="shared" si="30"/>
        <v>4.5356371490280776E-3</v>
      </c>
      <c r="L273" s="297">
        <f t="shared" si="31"/>
        <v>19.41910367170626</v>
      </c>
      <c r="M273" s="297">
        <f t="shared" si="27"/>
        <v>4.2722028077753773</v>
      </c>
      <c r="N273" s="297">
        <v>7.2284589041095888</v>
      </c>
      <c r="O273" s="297">
        <v>0.74537826086956516</v>
      </c>
      <c r="P273" s="296">
        <f t="shared" si="29"/>
        <v>6.4834446446479913E-2</v>
      </c>
    </row>
    <row r="274" spans="1:16" ht="12" customHeight="1" x14ac:dyDescent="0.35">
      <c r="A274" s="298">
        <f t="shared" si="32"/>
        <v>269</v>
      </c>
      <c r="B274" s="300" t="s">
        <v>28</v>
      </c>
      <c r="C274" s="300">
        <v>271.2</v>
      </c>
      <c r="D274" s="300"/>
      <c r="E274" s="300"/>
      <c r="F274" s="300">
        <f t="shared" si="14"/>
        <v>271.2</v>
      </c>
      <c r="G274" s="300">
        <v>6</v>
      </c>
      <c r="H274" s="300"/>
      <c r="I274" s="300"/>
      <c r="J274" s="295">
        <f t="shared" si="28"/>
        <v>6</v>
      </c>
      <c r="K274" s="296">
        <f t="shared" si="30"/>
        <v>3.8876889848812098E-3</v>
      </c>
      <c r="L274" s="297">
        <f t="shared" si="31"/>
        <v>16.644946004319657</v>
      </c>
      <c r="M274" s="297">
        <f t="shared" si="27"/>
        <v>3.6618881209503247</v>
      </c>
      <c r="N274" s="297">
        <v>6.1958219178082183</v>
      </c>
      <c r="O274" s="297">
        <v>0.63889565217391298</v>
      </c>
      <c r="P274" s="296">
        <f t="shared" si="29"/>
        <v>0.10007946790284702</v>
      </c>
    </row>
    <row r="275" spans="1:16" ht="12" customHeight="1" x14ac:dyDescent="0.35">
      <c r="A275" s="298">
        <f t="shared" si="32"/>
        <v>270</v>
      </c>
      <c r="B275" s="300" t="s">
        <v>29</v>
      </c>
      <c r="C275" s="300">
        <v>455.2</v>
      </c>
      <c r="D275" s="300"/>
      <c r="E275" s="300"/>
      <c r="F275" s="300">
        <f t="shared" si="14"/>
        <v>455.2</v>
      </c>
      <c r="G275" s="300">
        <v>9</v>
      </c>
      <c r="H275" s="300"/>
      <c r="I275" s="300"/>
      <c r="J275" s="295">
        <f t="shared" si="28"/>
        <v>9</v>
      </c>
      <c r="K275" s="296">
        <f t="shared" si="30"/>
        <v>5.8315334773218147E-3</v>
      </c>
      <c r="L275" s="297">
        <f t="shared" si="31"/>
        <v>24.967419006479481</v>
      </c>
      <c r="M275" s="297">
        <f t="shared" si="27"/>
        <v>5.4928321814254861</v>
      </c>
      <c r="N275" s="297">
        <v>9.293732876712328</v>
      </c>
      <c r="O275" s="297">
        <v>0.95834347826086952</v>
      </c>
      <c r="P275" s="296">
        <f t="shared" si="29"/>
        <v>8.9438329399995964E-2</v>
      </c>
    </row>
    <row r="276" spans="1:16" ht="12" customHeight="1" x14ac:dyDescent="0.35">
      <c r="A276" s="298">
        <f t="shared" si="32"/>
        <v>271</v>
      </c>
      <c r="B276" s="300" t="s">
        <v>30</v>
      </c>
      <c r="C276" s="300">
        <v>510.8</v>
      </c>
      <c r="D276" s="300"/>
      <c r="E276" s="300"/>
      <c r="F276" s="300">
        <f t="shared" si="14"/>
        <v>510.8</v>
      </c>
      <c r="G276" s="300">
        <v>11</v>
      </c>
      <c r="H276" s="300"/>
      <c r="I276" s="300"/>
      <c r="J276" s="295">
        <f t="shared" si="28"/>
        <v>11</v>
      </c>
      <c r="K276" s="296">
        <f t="shared" si="30"/>
        <v>7.1274298056155511E-3</v>
      </c>
      <c r="L276" s="297">
        <f t="shared" si="31"/>
        <v>30.515734341252699</v>
      </c>
      <c r="M276" s="297">
        <f t="shared" si="27"/>
        <v>6.7134615550755941</v>
      </c>
      <c r="N276" s="297">
        <v>11.359006849315069</v>
      </c>
      <c r="O276" s="297">
        <v>1.1713086956521739</v>
      </c>
      <c r="P276" s="296">
        <f t="shared" si="29"/>
        <v>9.7414861866279429E-2</v>
      </c>
    </row>
    <row r="277" spans="1:16" ht="12" customHeight="1" x14ac:dyDescent="0.35">
      <c r="A277" s="298">
        <f t="shared" si="32"/>
        <v>272</v>
      </c>
      <c r="B277" s="300" t="s">
        <v>31</v>
      </c>
      <c r="C277" s="300">
        <v>209.8</v>
      </c>
      <c r="D277" s="300"/>
      <c r="E277" s="300">
        <v>30.1</v>
      </c>
      <c r="F277" s="300">
        <f t="shared" si="14"/>
        <v>239.9</v>
      </c>
      <c r="G277" s="300">
        <v>3</v>
      </c>
      <c r="H277" s="300"/>
      <c r="I277" s="300"/>
      <c r="J277" s="295">
        <f t="shared" si="28"/>
        <v>3</v>
      </c>
      <c r="K277" s="296">
        <f t="shared" si="30"/>
        <v>1.9438444924406049E-3</v>
      </c>
      <c r="L277" s="297">
        <f t="shared" si="31"/>
        <v>8.3224730021598283</v>
      </c>
      <c r="M277" s="297">
        <f t="shared" si="27"/>
        <v>1.8309440604751623</v>
      </c>
      <c r="N277" s="297">
        <v>3.0979109589041092</v>
      </c>
      <c r="O277" s="297">
        <v>0.31944782608695649</v>
      </c>
      <c r="P277" s="296">
        <f t="shared" si="29"/>
        <v>5.656846956075888E-2</v>
      </c>
    </row>
    <row r="278" spans="1:16" ht="12" customHeight="1" x14ac:dyDescent="0.35">
      <c r="A278" s="298">
        <f t="shared" si="32"/>
        <v>273</v>
      </c>
      <c r="B278" s="300" t="s">
        <v>32</v>
      </c>
      <c r="C278" s="300">
        <v>506.6</v>
      </c>
      <c r="D278" s="300"/>
      <c r="E278" s="300"/>
      <c r="F278" s="300">
        <f t="shared" si="14"/>
        <v>506.6</v>
      </c>
      <c r="G278" s="300">
        <v>12</v>
      </c>
      <c r="H278" s="300"/>
      <c r="I278" s="300"/>
      <c r="J278" s="295">
        <f t="shared" si="28"/>
        <v>12</v>
      </c>
      <c r="K278" s="296">
        <f t="shared" si="30"/>
        <v>7.7753779697624197E-3</v>
      </c>
      <c r="L278" s="297">
        <f t="shared" si="31"/>
        <v>33.289892008639313</v>
      </c>
      <c r="M278" s="297">
        <f t="shared" si="27"/>
        <v>7.3237762419006494</v>
      </c>
      <c r="N278" s="297">
        <v>12.391643835616437</v>
      </c>
      <c r="O278" s="297">
        <v>1.277791304347826</v>
      </c>
      <c r="P278" s="296">
        <f t="shared" si="29"/>
        <v>0.10715180298165065</v>
      </c>
    </row>
    <row r="279" spans="1:16" ht="12" customHeight="1" x14ac:dyDescent="0.35">
      <c r="A279" s="298">
        <f t="shared" si="32"/>
        <v>274</v>
      </c>
      <c r="B279" s="300" t="s">
        <v>33</v>
      </c>
      <c r="C279" s="300">
        <v>229.4</v>
      </c>
      <c r="D279" s="300"/>
      <c r="E279" s="300"/>
      <c r="F279" s="300">
        <f t="shared" si="14"/>
        <v>229.4</v>
      </c>
      <c r="G279" s="300">
        <v>4</v>
      </c>
      <c r="H279" s="300"/>
      <c r="I279" s="300"/>
      <c r="J279" s="295">
        <f t="shared" si="28"/>
        <v>4</v>
      </c>
      <c r="K279" s="296">
        <f t="shared" si="30"/>
        <v>2.5917926565874731E-3</v>
      </c>
      <c r="L279" s="297">
        <f t="shared" si="31"/>
        <v>11.096630669546435</v>
      </c>
      <c r="M279" s="297">
        <f t="shared" si="27"/>
        <v>2.4412587473002159</v>
      </c>
      <c r="N279" s="297">
        <v>4.1305479452054792</v>
      </c>
      <c r="O279" s="297">
        <v>0.42593043478260867</v>
      </c>
      <c r="P279" s="296">
        <f t="shared" si="29"/>
        <v>7.887693023903547E-2</v>
      </c>
    </row>
    <row r="280" spans="1:16" ht="12" customHeight="1" x14ac:dyDescent="0.35">
      <c r="A280" s="298">
        <f t="shared" si="32"/>
        <v>275</v>
      </c>
      <c r="B280" s="300" t="s">
        <v>34</v>
      </c>
      <c r="C280" s="300">
        <v>619.9</v>
      </c>
      <c r="D280" s="300"/>
      <c r="E280" s="300"/>
      <c r="F280" s="300">
        <f t="shared" si="14"/>
        <v>619.9</v>
      </c>
      <c r="G280" s="300">
        <v>12</v>
      </c>
      <c r="H280" s="300"/>
      <c r="I280" s="300"/>
      <c r="J280" s="295">
        <f t="shared" si="28"/>
        <v>12</v>
      </c>
      <c r="K280" s="296">
        <f t="shared" si="30"/>
        <v>7.7753779697624197E-3</v>
      </c>
      <c r="L280" s="297">
        <f t="shared" si="31"/>
        <v>33.289892008639313</v>
      </c>
      <c r="M280" s="297">
        <f t="shared" si="27"/>
        <v>7.3237762419006494</v>
      </c>
      <c r="N280" s="297">
        <v>12.391643835616437</v>
      </c>
      <c r="O280" s="297">
        <v>1.277791304347826</v>
      </c>
      <c r="P280" s="296">
        <f t="shared" si="29"/>
        <v>8.7567516358290409E-2</v>
      </c>
    </row>
    <row r="281" spans="1:16" ht="12" customHeight="1" x14ac:dyDescent="0.35">
      <c r="A281" s="298">
        <f t="shared" si="32"/>
        <v>276</v>
      </c>
      <c r="B281" s="300" t="s">
        <v>35</v>
      </c>
      <c r="C281" s="300">
        <v>356.2</v>
      </c>
      <c r="D281" s="300"/>
      <c r="E281" s="300"/>
      <c r="F281" s="300">
        <f t="shared" si="14"/>
        <v>356.2</v>
      </c>
      <c r="G281" s="300">
        <v>6</v>
      </c>
      <c r="H281" s="300"/>
      <c r="I281" s="300"/>
      <c r="J281" s="295">
        <f t="shared" si="28"/>
        <v>6</v>
      </c>
      <c r="K281" s="296">
        <f t="shared" si="30"/>
        <v>3.8876889848812098E-3</v>
      </c>
      <c r="L281" s="297">
        <f t="shared" si="31"/>
        <v>16.644946004319657</v>
      </c>
      <c r="M281" s="297">
        <f t="shared" si="27"/>
        <v>3.6618881209503247</v>
      </c>
      <c r="N281" s="297">
        <v>6.1958219178082183</v>
      </c>
      <c r="O281" s="297">
        <v>0.63889565217391298</v>
      </c>
      <c r="P281" s="296">
        <f t="shared" si="29"/>
        <v>7.6197506162976172E-2</v>
      </c>
    </row>
    <row r="282" spans="1:16" ht="12" customHeight="1" x14ac:dyDescent="0.35">
      <c r="A282" s="298">
        <f t="shared" si="32"/>
        <v>277</v>
      </c>
      <c r="B282" s="300" t="s">
        <v>36</v>
      </c>
      <c r="C282" s="300">
        <v>1295.8</v>
      </c>
      <c r="D282" s="300"/>
      <c r="E282" s="300"/>
      <c r="F282" s="300">
        <f t="shared" si="14"/>
        <v>1295.8</v>
      </c>
      <c r="G282" s="300">
        <v>30</v>
      </c>
      <c r="H282" s="300"/>
      <c r="I282" s="300"/>
      <c r="J282" s="295">
        <f t="shared" si="28"/>
        <v>30</v>
      </c>
      <c r="K282" s="296">
        <f t="shared" si="30"/>
        <v>1.9438444924406047E-2</v>
      </c>
      <c r="L282" s="297">
        <f t="shared" si="31"/>
        <v>83.224730021598262</v>
      </c>
      <c r="M282" s="297">
        <f t="shared" si="27"/>
        <v>18.309440604751618</v>
      </c>
      <c r="N282" s="297">
        <v>30.979109589041098</v>
      </c>
      <c r="O282" s="297">
        <v>3.1944782608695648</v>
      </c>
      <c r="P282" s="296">
        <f t="shared" si="29"/>
        <v>0.1047289384752744</v>
      </c>
    </row>
    <row r="283" spans="1:16" ht="12" customHeight="1" x14ac:dyDescent="0.35">
      <c r="A283" s="298">
        <f t="shared" si="32"/>
        <v>278</v>
      </c>
      <c r="B283" s="300" t="s">
        <v>60</v>
      </c>
      <c r="C283" s="300">
        <v>156.44999999999999</v>
      </c>
      <c r="D283" s="300"/>
      <c r="E283" s="300">
        <v>36.1</v>
      </c>
      <c r="F283" s="300">
        <f t="shared" si="14"/>
        <v>192.54999999999998</v>
      </c>
      <c r="G283" s="300">
        <v>3</v>
      </c>
      <c r="H283" s="300"/>
      <c r="I283" s="300"/>
      <c r="J283" s="295">
        <f t="shared" si="28"/>
        <v>3</v>
      </c>
      <c r="K283" s="296">
        <f t="shared" si="30"/>
        <v>1.9438444924406049E-3</v>
      </c>
      <c r="L283" s="297">
        <f t="shared" si="31"/>
        <v>8.3224730021598283</v>
      </c>
      <c r="M283" s="297">
        <f t="shared" si="27"/>
        <v>1.8309440604751623</v>
      </c>
      <c r="N283" s="297">
        <v>3.0979109589041092</v>
      </c>
      <c r="O283" s="297">
        <v>0.31944782608695649</v>
      </c>
      <c r="P283" s="296">
        <f t="shared" si="29"/>
        <v>7.0479230577128321E-2</v>
      </c>
    </row>
    <row r="284" spans="1:16" ht="12" customHeight="1" x14ac:dyDescent="0.35">
      <c r="A284" s="298">
        <f t="shared" si="32"/>
        <v>279</v>
      </c>
      <c r="B284" s="300" t="s">
        <v>61</v>
      </c>
      <c r="C284" s="300">
        <v>160.69999999999999</v>
      </c>
      <c r="D284" s="300"/>
      <c r="E284" s="300"/>
      <c r="F284" s="300">
        <f t="shared" si="14"/>
        <v>160.69999999999999</v>
      </c>
      <c r="G284" s="300">
        <v>3</v>
      </c>
      <c r="H284" s="300"/>
      <c r="I284" s="300"/>
      <c r="J284" s="295">
        <f t="shared" si="28"/>
        <v>3</v>
      </c>
      <c r="K284" s="296">
        <f t="shared" si="30"/>
        <v>1.9438444924406049E-3</v>
      </c>
      <c r="L284" s="297">
        <f t="shared" si="31"/>
        <v>8.3224730021598283</v>
      </c>
      <c r="M284" s="297">
        <f t="shared" si="27"/>
        <v>1.8309440604751623</v>
      </c>
      <c r="N284" s="297">
        <v>3.0979109589041092</v>
      </c>
      <c r="O284" s="297">
        <v>0.31944782608695649</v>
      </c>
      <c r="P284" s="296">
        <f t="shared" si="29"/>
        <v>8.4447889530964881E-2</v>
      </c>
    </row>
    <row r="285" spans="1:16" ht="12" customHeight="1" x14ac:dyDescent="0.35">
      <c r="A285" s="298">
        <f t="shared" si="32"/>
        <v>280</v>
      </c>
      <c r="B285" s="300" t="s">
        <v>62</v>
      </c>
      <c r="C285" s="300">
        <v>170.8</v>
      </c>
      <c r="D285" s="300"/>
      <c r="E285" s="300">
        <v>34.5</v>
      </c>
      <c r="F285" s="300">
        <f t="shared" si="14"/>
        <v>205.3</v>
      </c>
      <c r="G285" s="300">
        <v>3</v>
      </c>
      <c r="H285" s="300"/>
      <c r="I285" s="300"/>
      <c r="J285" s="295">
        <f t="shared" si="28"/>
        <v>3</v>
      </c>
      <c r="K285" s="296">
        <f t="shared" si="30"/>
        <v>1.9438444924406049E-3</v>
      </c>
      <c r="L285" s="297">
        <f t="shared" si="31"/>
        <v>8.3224730021598283</v>
      </c>
      <c r="M285" s="297">
        <f t="shared" si="27"/>
        <v>1.8309440604751623</v>
      </c>
      <c r="N285" s="297">
        <v>3.0979109589041092</v>
      </c>
      <c r="O285" s="297">
        <v>0.31944782608695649</v>
      </c>
      <c r="P285" s="296">
        <f t="shared" si="29"/>
        <v>6.6102171688387987E-2</v>
      </c>
    </row>
    <row r="286" spans="1:16" ht="12" customHeight="1" x14ac:dyDescent="0.35">
      <c r="A286" s="298">
        <f t="shared" si="32"/>
        <v>281</v>
      </c>
      <c r="B286" s="300" t="s">
        <v>63</v>
      </c>
      <c r="C286" s="300">
        <v>114.5</v>
      </c>
      <c r="D286" s="300"/>
      <c r="E286" s="300"/>
      <c r="F286" s="300">
        <f t="shared" si="14"/>
        <v>114.5</v>
      </c>
      <c r="G286" s="300">
        <v>3</v>
      </c>
      <c r="H286" s="300"/>
      <c r="I286" s="300"/>
      <c r="J286" s="295">
        <f t="shared" si="28"/>
        <v>3</v>
      </c>
      <c r="K286" s="296">
        <f t="shared" si="30"/>
        <v>1.9438444924406049E-3</v>
      </c>
      <c r="L286" s="297">
        <f t="shared" si="31"/>
        <v>8.3224730021598283</v>
      </c>
      <c r="M286" s="297">
        <f t="shared" si="27"/>
        <v>1.8309440604751623</v>
      </c>
      <c r="N286" s="297">
        <v>3.0979109589041092</v>
      </c>
      <c r="O286" s="297">
        <v>0.31944782608695649</v>
      </c>
      <c r="P286" s="296">
        <f t="shared" si="29"/>
        <v>0.11852205980459438</v>
      </c>
    </row>
    <row r="287" spans="1:16" ht="12" customHeight="1" x14ac:dyDescent="0.35">
      <c r="A287" s="298">
        <f t="shared" si="32"/>
        <v>282</v>
      </c>
      <c r="B287" s="300" t="s">
        <v>64</v>
      </c>
      <c r="C287" s="300">
        <v>132.19999999999999</v>
      </c>
      <c r="D287" s="300"/>
      <c r="E287" s="300"/>
      <c r="F287" s="300">
        <f t="shared" si="14"/>
        <v>132.19999999999999</v>
      </c>
      <c r="G287" s="300">
        <v>4</v>
      </c>
      <c r="H287" s="300"/>
      <c r="I287" s="300"/>
      <c r="J287" s="295">
        <f t="shared" si="28"/>
        <v>4</v>
      </c>
      <c r="K287" s="296">
        <f t="shared" si="30"/>
        <v>2.5917926565874731E-3</v>
      </c>
      <c r="L287" s="297">
        <f t="shared" si="31"/>
        <v>11.096630669546435</v>
      </c>
      <c r="M287" s="297">
        <f t="shared" si="27"/>
        <v>2.4412587473002159</v>
      </c>
      <c r="N287" s="297">
        <v>4.1305479452054792</v>
      </c>
      <c r="O287" s="297">
        <v>0.42593043478260867</v>
      </c>
      <c r="P287" s="296">
        <f t="shared" si="29"/>
        <v>0.13687116336486188</v>
      </c>
    </row>
    <row r="288" spans="1:16" ht="12" customHeight="1" x14ac:dyDescent="0.35">
      <c r="A288" s="298">
        <f t="shared" si="32"/>
        <v>283</v>
      </c>
      <c r="B288" s="300" t="s">
        <v>65</v>
      </c>
      <c r="C288" s="300">
        <v>143.9</v>
      </c>
      <c r="D288" s="300"/>
      <c r="E288" s="300"/>
      <c r="F288" s="300">
        <f t="shared" si="14"/>
        <v>143.9</v>
      </c>
      <c r="G288" s="300">
        <v>4</v>
      </c>
      <c r="H288" s="300"/>
      <c r="I288" s="300"/>
      <c r="J288" s="295">
        <f t="shared" si="28"/>
        <v>4</v>
      </c>
      <c r="K288" s="296">
        <f t="shared" si="30"/>
        <v>2.5917926565874731E-3</v>
      </c>
      <c r="L288" s="297">
        <f t="shared" si="31"/>
        <v>11.096630669546435</v>
      </c>
      <c r="M288" s="297">
        <f t="shared" si="27"/>
        <v>2.4412587473002159</v>
      </c>
      <c r="N288" s="297">
        <v>4.1305479452054792</v>
      </c>
      <c r="O288" s="297">
        <v>0.42593043478260867</v>
      </c>
      <c r="P288" s="296">
        <f t="shared" si="29"/>
        <v>0.12574265320941444</v>
      </c>
    </row>
    <row r="289" spans="1:16" ht="12" customHeight="1" x14ac:dyDescent="0.35">
      <c r="A289" s="298">
        <f t="shared" si="32"/>
        <v>284</v>
      </c>
      <c r="B289" s="300" t="s">
        <v>82</v>
      </c>
      <c r="C289" s="300">
        <v>302</v>
      </c>
      <c r="D289" s="300"/>
      <c r="E289" s="300">
        <v>49</v>
      </c>
      <c r="F289" s="300">
        <f t="shared" si="14"/>
        <v>351</v>
      </c>
      <c r="G289" s="300">
        <v>5</v>
      </c>
      <c r="H289" s="300"/>
      <c r="I289" s="300"/>
      <c r="J289" s="295">
        <f t="shared" si="28"/>
        <v>5</v>
      </c>
      <c r="K289" s="296">
        <f t="shared" si="30"/>
        <v>3.2397408207343412E-3</v>
      </c>
      <c r="L289" s="297">
        <f t="shared" si="31"/>
        <v>13.870788336933044</v>
      </c>
      <c r="M289" s="297">
        <f t="shared" si="27"/>
        <v>3.0515734341252698</v>
      </c>
      <c r="N289" s="297">
        <v>5.1631849315068497</v>
      </c>
      <c r="O289" s="297">
        <v>0.53241304347826079</v>
      </c>
      <c r="P289" s="296">
        <f t="shared" si="29"/>
        <v>6.4438631755109457E-2</v>
      </c>
    </row>
    <row r="290" spans="1:16" ht="12" customHeight="1" x14ac:dyDescent="0.35">
      <c r="A290" s="298">
        <f t="shared" si="32"/>
        <v>285</v>
      </c>
      <c r="B290" s="300" t="s">
        <v>83</v>
      </c>
      <c r="C290" s="300">
        <v>299.10000000000002</v>
      </c>
      <c r="D290" s="300"/>
      <c r="E290" s="300">
        <v>30.3</v>
      </c>
      <c r="F290" s="300">
        <f t="shared" si="14"/>
        <v>329.40000000000003</v>
      </c>
      <c r="G290" s="300">
        <v>6</v>
      </c>
      <c r="H290" s="300"/>
      <c r="I290" s="300"/>
      <c r="J290" s="295">
        <f t="shared" si="28"/>
        <v>6</v>
      </c>
      <c r="K290" s="296">
        <f t="shared" si="30"/>
        <v>3.8876889848812098E-3</v>
      </c>
      <c r="L290" s="297">
        <f t="shared" si="31"/>
        <v>16.644946004319657</v>
      </c>
      <c r="M290" s="297">
        <f t="shared" si="27"/>
        <v>3.6618881209503247</v>
      </c>
      <c r="N290" s="297">
        <v>6.1958219178082183</v>
      </c>
      <c r="O290" s="297">
        <v>0.63889565217391298</v>
      </c>
      <c r="P290" s="296">
        <f t="shared" si="29"/>
        <v>8.239693896554981E-2</v>
      </c>
    </row>
    <row r="291" spans="1:16" ht="12" customHeight="1" x14ac:dyDescent="0.35">
      <c r="A291" s="298">
        <f t="shared" si="32"/>
        <v>286</v>
      </c>
      <c r="B291" s="300" t="s">
        <v>84</v>
      </c>
      <c r="C291" s="300">
        <v>240.7</v>
      </c>
      <c r="D291" s="300"/>
      <c r="E291" s="300">
        <v>32</v>
      </c>
      <c r="F291" s="300">
        <f t="shared" si="14"/>
        <v>272.7</v>
      </c>
      <c r="G291" s="300">
        <v>6</v>
      </c>
      <c r="H291" s="300"/>
      <c r="I291" s="300"/>
      <c r="J291" s="295">
        <f t="shared" si="28"/>
        <v>6</v>
      </c>
      <c r="K291" s="296">
        <f t="shared" si="30"/>
        <v>3.8876889848812098E-3</v>
      </c>
      <c r="L291" s="297">
        <f t="shared" si="31"/>
        <v>16.644946004319657</v>
      </c>
      <c r="M291" s="297">
        <f t="shared" si="27"/>
        <v>3.6618881209503247</v>
      </c>
      <c r="N291" s="297">
        <v>6.1958219178082183</v>
      </c>
      <c r="O291" s="297">
        <v>0.63889565217391298</v>
      </c>
      <c r="P291" s="296">
        <f t="shared" si="29"/>
        <v>9.9528975780169102E-2</v>
      </c>
    </row>
    <row r="292" spans="1:16" ht="12" customHeight="1" x14ac:dyDescent="0.35">
      <c r="A292" s="298">
        <f t="shared" si="32"/>
        <v>287</v>
      </c>
      <c r="B292" s="300" t="s">
        <v>85</v>
      </c>
      <c r="C292" s="300">
        <v>354.6</v>
      </c>
      <c r="D292" s="300"/>
      <c r="E292" s="300">
        <v>49</v>
      </c>
      <c r="F292" s="300">
        <f t="shared" si="14"/>
        <v>403.6</v>
      </c>
      <c r="G292" s="300">
        <v>5</v>
      </c>
      <c r="H292" s="300"/>
      <c r="I292" s="300"/>
      <c r="J292" s="295">
        <f t="shared" si="28"/>
        <v>5</v>
      </c>
      <c r="K292" s="296">
        <f t="shared" si="30"/>
        <v>3.2397408207343412E-3</v>
      </c>
      <c r="L292" s="297">
        <f t="shared" si="31"/>
        <v>13.870788336933044</v>
      </c>
      <c r="M292" s="297">
        <f t="shared" si="27"/>
        <v>3.0515734341252698</v>
      </c>
      <c r="N292" s="297">
        <v>5.1631849315068497</v>
      </c>
      <c r="O292" s="297">
        <v>0.53241304347826079</v>
      </c>
      <c r="P292" s="296">
        <f t="shared" si="29"/>
        <v>5.604053455412146E-2</v>
      </c>
    </row>
    <row r="293" spans="1:16" ht="12" customHeight="1" x14ac:dyDescent="0.35">
      <c r="A293" s="298">
        <f t="shared" si="32"/>
        <v>288</v>
      </c>
      <c r="B293" s="300" t="s">
        <v>86</v>
      </c>
      <c r="C293" s="300">
        <v>306.2</v>
      </c>
      <c r="D293" s="300"/>
      <c r="E293" s="300"/>
      <c r="F293" s="300">
        <f t="shared" si="14"/>
        <v>306.2</v>
      </c>
      <c r="G293" s="300">
        <v>6</v>
      </c>
      <c r="H293" s="300"/>
      <c r="I293" s="300"/>
      <c r="J293" s="295">
        <f t="shared" si="28"/>
        <v>6</v>
      </c>
      <c r="K293" s="296">
        <f t="shared" si="30"/>
        <v>3.8876889848812098E-3</v>
      </c>
      <c r="L293" s="297">
        <f t="shared" si="31"/>
        <v>16.644946004319657</v>
      </c>
      <c r="M293" s="297">
        <f t="shared" si="27"/>
        <v>3.6618881209503247</v>
      </c>
      <c r="N293" s="297">
        <v>6.1958219178082183</v>
      </c>
      <c r="O293" s="297">
        <v>0.63889565217391298</v>
      </c>
      <c r="P293" s="296">
        <f t="shared" si="29"/>
        <v>8.8639946751313231E-2</v>
      </c>
    </row>
    <row r="294" spans="1:16" ht="12" customHeight="1" x14ac:dyDescent="0.35">
      <c r="A294" s="298">
        <f t="shared" si="32"/>
        <v>289</v>
      </c>
      <c r="B294" s="300" t="s">
        <v>87</v>
      </c>
      <c r="C294" s="300">
        <v>426.9</v>
      </c>
      <c r="D294" s="300"/>
      <c r="E294" s="300"/>
      <c r="F294" s="300">
        <f t="shared" si="14"/>
        <v>426.9</v>
      </c>
      <c r="G294" s="300">
        <v>8</v>
      </c>
      <c r="H294" s="300"/>
      <c r="I294" s="300"/>
      <c r="J294" s="295">
        <f t="shared" si="28"/>
        <v>8</v>
      </c>
      <c r="K294" s="296">
        <f t="shared" si="30"/>
        <v>5.1835853131749461E-3</v>
      </c>
      <c r="L294" s="297">
        <f t="shared" si="31"/>
        <v>22.193261339092871</v>
      </c>
      <c r="M294" s="297">
        <f t="shared" si="27"/>
        <v>4.8825174946004317</v>
      </c>
      <c r="N294" s="297">
        <v>8.2610958904109584</v>
      </c>
      <c r="O294" s="297">
        <v>0.85186086956521734</v>
      </c>
      <c r="P294" s="296">
        <f t="shared" si="29"/>
        <v>8.4770989912554412E-2</v>
      </c>
    </row>
    <row r="295" spans="1:16" ht="12" customHeight="1" x14ac:dyDescent="0.35">
      <c r="A295" s="298">
        <f t="shared" si="32"/>
        <v>290</v>
      </c>
      <c r="B295" s="300" t="s">
        <v>88</v>
      </c>
      <c r="C295" s="300">
        <v>347.5</v>
      </c>
      <c r="D295" s="300"/>
      <c r="E295" s="300"/>
      <c r="F295" s="300">
        <f t="shared" si="14"/>
        <v>347.5</v>
      </c>
      <c r="G295" s="300">
        <v>7</v>
      </c>
      <c r="H295" s="300"/>
      <c r="I295" s="300"/>
      <c r="J295" s="295">
        <f t="shared" si="28"/>
        <v>7</v>
      </c>
      <c r="K295" s="296">
        <f t="shared" si="30"/>
        <v>4.5356371490280776E-3</v>
      </c>
      <c r="L295" s="297">
        <f t="shared" si="31"/>
        <v>19.41910367170626</v>
      </c>
      <c r="M295" s="297">
        <f t="shared" si="27"/>
        <v>4.2722028077753773</v>
      </c>
      <c r="N295" s="297">
        <v>7.2284589041095888</v>
      </c>
      <c r="O295" s="297">
        <v>0.74537826086956516</v>
      </c>
      <c r="P295" s="296">
        <f t="shared" si="29"/>
        <v>9.1122715523628176E-2</v>
      </c>
    </row>
    <row r="296" spans="1:16" ht="12" customHeight="1" x14ac:dyDescent="0.35">
      <c r="A296" s="298">
        <f t="shared" si="32"/>
        <v>291</v>
      </c>
      <c r="B296" s="300" t="s">
        <v>89</v>
      </c>
      <c r="C296" s="300">
        <v>667.2</v>
      </c>
      <c r="D296" s="300"/>
      <c r="E296" s="300"/>
      <c r="F296" s="300">
        <f t="shared" si="14"/>
        <v>667.2</v>
      </c>
      <c r="G296" s="300">
        <v>11</v>
      </c>
      <c r="H296" s="300"/>
      <c r="I296" s="300"/>
      <c r="J296" s="295">
        <f t="shared" si="28"/>
        <v>11</v>
      </c>
      <c r="K296" s="296">
        <f t="shared" si="30"/>
        <v>7.1274298056155511E-3</v>
      </c>
      <c r="L296" s="297">
        <f t="shared" si="31"/>
        <v>30.515734341252699</v>
      </c>
      <c r="M296" s="297">
        <f t="shared" si="27"/>
        <v>6.7134615550755941</v>
      </c>
      <c r="N296" s="297">
        <v>11.359006849315069</v>
      </c>
      <c r="O296" s="297">
        <v>1.1713086956521739</v>
      </c>
      <c r="P296" s="296">
        <f t="shared" si="29"/>
        <v>7.4579603479159956E-2</v>
      </c>
    </row>
    <row r="297" spans="1:16" ht="12" customHeight="1" x14ac:dyDescent="0.35">
      <c r="A297" s="298">
        <f t="shared" si="32"/>
        <v>292</v>
      </c>
      <c r="B297" s="300" t="s">
        <v>90</v>
      </c>
      <c r="C297" s="300">
        <v>364</v>
      </c>
      <c r="D297" s="300"/>
      <c r="E297" s="300"/>
      <c r="F297" s="300">
        <f t="shared" si="14"/>
        <v>364</v>
      </c>
      <c r="G297" s="300">
        <v>4</v>
      </c>
      <c r="H297" s="300"/>
      <c r="I297" s="300"/>
      <c r="J297" s="295">
        <f t="shared" si="28"/>
        <v>4</v>
      </c>
      <c r="K297" s="296">
        <f t="shared" si="30"/>
        <v>2.5917926565874731E-3</v>
      </c>
      <c r="L297" s="297">
        <f t="shared" si="31"/>
        <v>11.096630669546435</v>
      </c>
      <c r="M297" s="297">
        <f t="shared" si="27"/>
        <v>2.4412587473002159</v>
      </c>
      <c r="N297" s="297">
        <v>4.1305479452054792</v>
      </c>
      <c r="O297" s="297">
        <v>0.42593043478260867</v>
      </c>
      <c r="P297" s="296">
        <f t="shared" si="29"/>
        <v>4.9709801639655875E-2</v>
      </c>
    </row>
    <row r="298" spans="1:16" ht="12" customHeight="1" x14ac:dyDescent="0.35">
      <c r="A298" s="298">
        <f t="shared" si="32"/>
        <v>293</v>
      </c>
      <c r="B298" s="300" t="s">
        <v>91</v>
      </c>
      <c r="C298" s="300">
        <v>180.5</v>
      </c>
      <c r="D298" s="300"/>
      <c r="E298" s="300"/>
      <c r="F298" s="300">
        <f t="shared" si="14"/>
        <v>180.5</v>
      </c>
      <c r="G298" s="300">
        <v>5</v>
      </c>
      <c r="H298" s="300"/>
      <c r="I298" s="300"/>
      <c r="J298" s="295">
        <f t="shared" si="28"/>
        <v>5</v>
      </c>
      <c r="K298" s="296">
        <f t="shared" si="30"/>
        <v>3.2397408207343412E-3</v>
      </c>
      <c r="L298" s="297">
        <f t="shared" si="31"/>
        <v>13.870788336933044</v>
      </c>
      <c r="M298" s="297">
        <f t="shared" si="27"/>
        <v>3.0515734341252698</v>
      </c>
      <c r="N298" s="297">
        <v>5.1631849315068497</v>
      </c>
      <c r="O298" s="297">
        <v>0.53241304347826079</v>
      </c>
      <c r="P298" s="296">
        <f t="shared" si="29"/>
        <v>0.12530725621076688</v>
      </c>
    </row>
    <row r="299" spans="1:16" x14ac:dyDescent="0.35">
      <c r="A299" s="298">
        <f t="shared" si="32"/>
        <v>294</v>
      </c>
      <c r="B299" s="300" t="s">
        <v>92</v>
      </c>
      <c r="C299" s="300">
        <v>235.8</v>
      </c>
      <c r="D299" s="300"/>
      <c r="E299" s="300"/>
      <c r="F299" s="300">
        <f t="shared" si="14"/>
        <v>235.8</v>
      </c>
      <c r="G299" s="300">
        <v>6</v>
      </c>
      <c r="H299" s="300"/>
      <c r="I299" s="300"/>
      <c r="J299" s="295">
        <f t="shared" si="28"/>
        <v>6</v>
      </c>
      <c r="K299" s="296">
        <f t="shared" si="30"/>
        <v>3.8876889848812098E-3</v>
      </c>
      <c r="L299" s="297">
        <f t="shared" si="31"/>
        <v>16.644946004319657</v>
      </c>
      <c r="M299" s="297">
        <f t="shared" si="27"/>
        <v>3.6618881209503247</v>
      </c>
      <c r="N299" s="297">
        <v>6.1958219178082183</v>
      </c>
      <c r="O299" s="297">
        <v>0.63889565217391298</v>
      </c>
      <c r="P299" s="296">
        <f t="shared" si="29"/>
        <v>0.11510412084500471</v>
      </c>
    </row>
    <row r="300" spans="1:16" x14ac:dyDescent="0.35">
      <c r="A300" s="298">
        <f t="shared" si="32"/>
        <v>295</v>
      </c>
      <c r="B300" s="300" t="s">
        <v>93</v>
      </c>
      <c r="C300" s="300">
        <v>234.1</v>
      </c>
      <c r="D300" s="300"/>
      <c r="E300" s="300"/>
      <c r="F300" s="300">
        <f t="shared" si="14"/>
        <v>234.1</v>
      </c>
      <c r="G300" s="300">
        <v>4</v>
      </c>
      <c r="H300" s="300"/>
      <c r="I300" s="300"/>
      <c r="J300" s="295">
        <f t="shared" si="28"/>
        <v>4</v>
      </c>
      <c r="K300" s="296">
        <f t="shared" si="30"/>
        <v>2.5917926565874731E-3</v>
      </c>
      <c r="L300" s="297">
        <f t="shared" si="31"/>
        <v>11.096630669546435</v>
      </c>
      <c r="M300" s="297">
        <f t="shared" si="27"/>
        <v>2.4412587473002159</v>
      </c>
      <c r="N300" s="297">
        <v>4.1305479452054792</v>
      </c>
      <c r="O300" s="297">
        <v>0.42593043478260867</v>
      </c>
      <c r="P300" s="296">
        <f t="shared" si="29"/>
        <v>7.7293326769904913E-2</v>
      </c>
    </row>
    <row r="301" spans="1:16" x14ac:dyDescent="0.35">
      <c r="A301" s="298">
        <f t="shared" si="32"/>
        <v>296</v>
      </c>
      <c r="B301" s="300" t="s">
        <v>94</v>
      </c>
      <c r="C301" s="300">
        <v>490.4</v>
      </c>
      <c r="D301" s="300"/>
      <c r="E301" s="300"/>
      <c r="F301" s="300">
        <f t="shared" si="14"/>
        <v>490.4</v>
      </c>
      <c r="G301" s="300">
        <v>9</v>
      </c>
      <c r="H301" s="300"/>
      <c r="I301" s="300"/>
      <c r="J301" s="295">
        <f t="shared" si="28"/>
        <v>9</v>
      </c>
      <c r="K301" s="296">
        <f t="shared" si="30"/>
        <v>5.8315334773218147E-3</v>
      </c>
      <c r="L301" s="297">
        <f t="shared" si="31"/>
        <v>24.967419006479481</v>
      </c>
      <c r="M301" s="297">
        <f t="shared" si="27"/>
        <v>5.4928321814254861</v>
      </c>
      <c r="N301" s="297">
        <v>9.293732876712328</v>
      </c>
      <c r="O301" s="297">
        <v>0.95834347826086952</v>
      </c>
      <c r="P301" s="296">
        <f t="shared" si="29"/>
        <v>8.3018612444694467E-2</v>
      </c>
    </row>
    <row r="302" spans="1:16" x14ac:dyDescent="0.35">
      <c r="A302" s="298">
        <f t="shared" si="32"/>
        <v>297</v>
      </c>
      <c r="B302" s="300" t="s">
        <v>95</v>
      </c>
      <c r="C302" s="300">
        <v>274</v>
      </c>
      <c r="D302" s="300"/>
      <c r="E302" s="300"/>
      <c r="F302" s="300">
        <f t="shared" si="14"/>
        <v>274</v>
      </c>
      <c r="G302" s="300">
        <v>6</v>
      </c>
      <c r="H302" s="300"/>
      <c r="I302" s="300"/>
      <c r="J302" s="295">
        <f t="shared" si="28"/>
        <v>6</v>
      </c>
      <c r="K302" s="296">
        <f t="shared" si="30"/>
        <v>3.8876889848812098E-3</v>
      </c>
      <c r="L302" s="297">
        <f t="shared" si="31"/>
        <v>16.644946004319657</v>
      </c>
      <c r="M302" s="297">
        <f t="shared" si="27"/>
        <v>3.6618881209503247</v>
      </c>
      <c r="N302" s="297">
        <v>6.1958219178082183</v>
      </c>
      <c r="O302" s="297">
        <v>0.63889565217391298</v>
      </c>
      <c r="P302" s="296">
        <f t="shared" si="29"/>
        <v>9.9056758011869014E-2</v>
      </c>
    </row>
    <row r="303" spans="1:16" x14ac:dyDescent="0.35">
      <c r="A303" s="298">
        <f t="shared" si="32"/>
        <v>298</v>
      </c>
      <c r="B303" s="300" t="s">
        <v>96</v>
      </c>
      <c r="C303" s="300">
        <v>287.60000000000002</v>
      </c>
      <c r="D303" s="300"/>
      <c r="E303" s="300"/>
      <c r="F303" s="300">
        <f t="shared" si="14"/>
        <v>287.60000000000002</v>
      </c>
      <c r="G303" s="300">
        <v>4</v>
      </c>
      <c r="H303" s="300"/>
      <c r="I303" s="300"/>
      <c r="J303" s="295">
        <f t="shared" si="28"/>
        <v>4</v>
      </c>
      <c r="K303" s="296">
        <f t="shared" si="30"/>
        <v>2.5917926565874731E-3</v>
      </c>
      <c r="L303" s="297">
        <f t="shared" si="31"/>
        <v>11.096630669546435</v>
      </c>
      <c r="M303" s="297">
        <f t="shared" si="27"/>
        <v>2.4412587473002159</v>
      </c>
      <c r="N303" s="297">
        <v>4.1305479452054792</v>
      </c>
      <c r="O303" s="297">
        <v>0.42593043478260867</v>
      </c>
      <c r="P303" s="296">
        <f t="shared" si="29"/>
        <v>6.2915047972304378E-2</v>
      </c>
    </row>
    <row r="304" spans="1:16" x14ac:dyDescent="0.35">
      <c r="A304" s="298">
        <f t="shared" si="32"/>
        <v>299</v>
      </c>
      <c r="B304" s="300" t="s">
        <v>97</v>
      </c>
      <c r="C304" s="300">
        <v>254.08</v>
      </c>
      <c r="D304" s="300"/>
      <c r="E304" s="300"/>
      <c r="F304" s="300">
        <f t="shared" si="14"/>
        <v>254.08</v>
      </c>
      <c r="G304" s="300">
        <v>5</v>
      </c>
      <c r="H304" s="300"/>
      <c r="I304" s="300"/>
      <c r="J304" s="295">
        <f t="shared" si="28"/>
        <v>5</v>
      </c>
      <c r="K304" s="296">
        <f t="shared" si="30"/>
        <v>3.2397408207343412E-3</v>
      </c>
      <c r="L304" s="297">
        <f t="shared" si="31"/>
        <v>13.870788336933044</v>
      </c>
      <c r="M304" s="297">
        <f t="shared" si="27"/>
        <v>3.0515734341252698</v>
      </c>
      <c r="N304" s="297">
        <v>5.1631849315068497</v>
      </c>
      <c r="O304" s="297">
        <v>0.53241304347826079</v>
      </c>
      <c r="P304" s="296">
        <f t="shared" si="29"/>
        <v>8.9019048118873664E-2</v>
      </c>
    </row>
    <row r="305" spans="1:16" x14ac:dyDescent="0.35">
      <c r="A305" s="298">
        <f t="shared" si="32"/>
        <v>300</v>
      </c>
      <c r="B305" s="300" t="s">
        <v>98</v>
      </c>
      <c r="C305" s="300">
        <v>389.6</v>
      </c>
      <c r="D305" s="300"/>
      <c r="E305" s="300"/>
      <c r="F305" s="300">
        <f t="shared" si="14"/>
        <v>389.6</v>
      </c>
      <c r="G305" s="300">
        <v>5</v>
      </c>
      <c r="H305" s="300"/>
      <c r="I305" s="300"/>
      <c r="J305" s="295">
        <f t="shared" si="28"/>
        <v>5</v>
      </c>
      <c r="K305" s="296">
        <f t="shared" si="30"/>
        <v>3.2397408207343412E-3</v>
      </c>
      <c r="L305" s="297">
        <f t="shared" si="31"/>
        <v>13.870788336933044</v>
      </c>
      <c r="M305" s="297">
        <f t="shared" si="27"/>
        <v>3.0515734341252698</v>
      </c>
      <c r="N305" s="297">
        <v>5.1631849315068497</v>
      </c>
      <c r="O305" s="297">
        <v>0.53241304347826079</v>
      </c>
      <c r="P305" s="296">
        <f t="shared" si="29"/>
        <v>5.805431146315046E-2</v>
      </c>
    </row>
    <row r="306" spans="1:16" x14ac:dyDescent="0.35">
      <c r="A306" s="298">
        <f t="shared" si="32"/>
        <v>301</v>
      </c>
      <c r="B306" s="300" t="s">
        <v>99</v>
      </c>
      <c r="C306" s="300">
        <v>181.8</v>
      </c>
      <c r="D306" s="300"/>
      <c r="E306" s="300"/>
      <c r="F306" s="300">
        <f t="shared" si="14"/>
        <v>181.8</v>
      </c>
      <c r="G306" s="300">
        <v>6</v>
      </c>
      <c r="H306" s="300"/>
      <c r="I306" s="300"/>
      <c r="J306" s="295">
        <f t="shared" si="28"/>
        <v>6</v>
      </c>
      <c r="K306" s="296">
        <f t="shared" si="30"/>
        <v>3.8876889848812098E-3</v>
      </c>
      <c r="L306" s="297">
        <f t="shared" si="31"/>
        <v>16.644946004319657</v>
      </c>
      <c r="M306" s="297">
        <f t="shared" si="27"/>
        <v>3.6618881209503247</v>
      </c>
      <c r="N306" s="297">
        <v>6.1958219178082183</v>
      </c>
      <c r="O306" s="297">
        <v>0.63889565217391298</v>
      </c>
      <c r="P306" s="296">
        <f t="shared" si="29"/>
        <v>0.14929346367025362</v>
      </c>
    </row>
    <row r="307" spans="1:16" x14ac:dyDescent="0.35">
      <c r="A307" s="298">
        <f t="shared" si="32"/>
        <v>302</v>
      </c>
      <c r="B307" s="300" t="s">
        <v>100</v>
      </c>
      <c r="C307" s="300">
        <v>439.7</v>
      </c>
      <c r="D307" s="300"/>
      <c r="E307" s="300"/>
      <c r="F307" s="300">
        <f t="shared" si="14"/>
        <v>439.7</v>
      </c>
      <c r="G307" s="300">
        <v>6</v>
      </c>
      <c r="H307" s="300"/>
      <c r="I307" s="300"/>
      <c r="J307" s="295">
        <f t="shared" si="28"/>
        <v>6</v>
      </c>
      <c r="K307" s="296">
        <f t="shared" si="30"/>
        <v>3.8876889848812098E-3</v>
      </c>
      <c r="L307" s="297">
        <f t="shared" si="31"/>
        <v>16.644946004319657</v>
      </c>
      <c r="M307" s="297">
        <f t="shared" si="27"/>
        <v>3.6618881209503247</v>
      </c>
      <c r="N307" s="297">
        <v>6.1958219178082183</v>
      </c>
      <c r="O307" s="297">
        <v>0.63889565217391298</v>
      </c>
      <c r="P307" s="296">
        <f t="shared" si="29"/>
        <v>6.1727431647150582E-2</v>
      </c>
    </row>
    <row r="308" spans="1:16" x14ac:dyDescent="0.35">
      <c r="A308" s="298">
        <f t="shared" si="32"/>
        <v>303</v>
      </c>
      <c r="B308" s="300" t="s">
        <v>101</v>
      </c>
      <c r="C308" s="300">
        <v>245.7</v>
      </c>
      <c r="D308" s="300"/>
      <c r="E308" s="300"/>
      <c r="F308" s="300">
        <f t="shared" si="14"/>
        <v>245.7</v>
      </c>
      <c r="G308" s="300">
        <v>8</v>
      </c>
      <c r="H308" s="300"/>
      <c r="I308" s="300"/>
      <c r="J308" s="295">
        <f t="shared" si="28"/>
        <v>8</v>
      </c>
      <c r="K308" s="296">
        <f t="shared" si="30"/>
        <v>5.1835853131749461E-3</v>
      </c>
      <c r="L308" s="297">
        <f t="shared" si="31"/>
        <v>22.193261339092871</v>
      </c>
      <c r="M308" s="297">
        <f t="shared" si="27"/>
        <v>4.8825174946004317</v>
      </c>
      <c r="N308" s="297">
        <v>8.2610958904109584</v>
      </c>
      <c r="O308" s="297">
        <v>0.85186086956521734</v>
      </c>
      <c r="P308" s="296">
        <f t="shared" si="29"/>
        <v>0.14728830115453592</v>
      </c>
    </row>
    <row r="309" spans="1:16" x14ac:dyDescent="0.35">
      <c r="A309" s="298">
        <f t="shared" si="32"/>
        <v>304</v>
      </c>
      <c r="B309" s="300" t="s">
        <v>102</v>
      </c>
      <c r="C309" s="300">
        <v>288.60000000000002</v>
      </c>
      <c r="D309" s="300"/>
      <c r="E309" s="300"/>
      <c r="F309" s="300">
        <f t="shared" si="14"/>
        <v>288.60000000000002</v>
      </c>
      <c r="G309" s="300">
        <v>9</v>
      </c>
      <c r="H309" s="300"/>
      <c r="I309" s="300"/>
      <c r="J309" s="295">
        <f t="shared" si="28"/>
        <v>9</v>
      </c>
      <c r="K309" s="296">
        <f t="shared" si="30"/>
        <v>5.8315334773218147E-3</v>
      </c>
      <c r="L309" s="297">
        <f t="shared" si="31"/>
        <v>24.967419006479481</v>
      </c>
      <c r="M309" s="297">
        <f t="shared" si="27"/>
        <v>5.4928321814254861</v>
      </c>
      <c r="N309" s="297">
        <v>9.293732876712328</v>
      </c>
      <c r="O309" s="297">
        <v>0.95834347826086952</v>
      </c>
      <c r="P309" s="296">
        <f t="shared" si="29"/>
        <v>0.14106835600442882</v>
      </c>
    </row>
    <row r="310" spans="1:16" x14ac:dyDescent="0.35">
      <c r="A310" s="298">
        <f t="shared" si="32"/>
        <v>305</v>
      </c>
      <c r="B310" s="300" t="s">
        <v>1652</v>
      </c>
      <c r="C310" s="300">
        <v>2653.63</v>
      </c>
      <c r="D310" s="300"/>
      <c r="E310" s="300"/>
      <c r="F310" s="300">
        <f>C310+D310+E310</f>
        <v>2653.63</v>
      </c>
      <c r="G310" s="300">
        <v>45</v>
      </c>
      <c r="H310" s="300"/>
      <c r="I310" s="300"/>
      <c r="J310" s="295">
        <f t="shared" si="28"/>
        <v>45</v>
      </c>
      <c r="K310" s="296">
        <f t="shared" si="30"/>
        <v>2.9157667386609073E-2</v>
      </c>
      <c r="L310" s="297">
        <f t="shared" si="31"/>
        <v>124.83709503239741</v>
      </c>
      <c r="M310" s="297">
        <f t="shared" si="27"/>
        <v>27.464160907127432</v>
      </c>
      <c r="N310" s="297">
        <v>46.468664383561638</v>
      </c>
      <c r="O310" s="297">
        <v>4.7917173913043465</v>
      </c>
      <c r="P310" s="296">
        <f t="shared" si="29"/>
        <v>7.6710633251203392E-2</v>
      </c>
    </row>
    <row r="311" spans="1:16" x14ac:dyDescent="0.35">
      <c r="A311" s="298">
        <f t="shared" si="32"/>
        <v>306</v>
      </c>
      <c r="B311" s="300" t="s">
        <v>1653</v>
      </c>
      <c r="C311" s="300">
        <v>268.3</v>
      </c>
      <c r="D311" s="300"/>
      <c r="E311" s="300"/>
      <c r="F311" s="300">
        <f>C311+D311+E311</f>
        <v>268.3</v>
      </c>
      <c r="G311" s="300">
        <v>6</v>
      </c>
      <c r="H311" s="300"/>
      <c r="I311" s="300"/>
      <c r="J311" s="295">
        <f t="shared" si="28"/>
        <v>6</v>
      </c>
      <c r="K311" s="296">
        <f t="shared" si="30"/>
        <v>3.8876889848812098E-3</v>
      </c>
      <c r="L311" s="297">
        <f t="shared" si="31"/>
        <v>16.644946004319657</v>
      </c>
      <c r="M311" s="297">
        <f t="shared" si="27"/>
        <v>3.6618881209503247</v>
      </c>
      <c r="N311" s="297">
        <v>6.1958219178082183</v>
      </c>
      <c r="O311" s="297">
        <v>0.63889565217391298</v>
      </c>
      <c r="P311" s="296">
        <f t="shared" si="29"/>
        <v>0.10116120646758148</v>
      </c>
    </row>
    <row r="312" spans="1:16" x14ac:dyDescent="0.35">
      <c r="A312" s="298">
        <f t="shared" si="32"/>
        <v>307</v>
      </c>
      <c r="B312" s="300" t="s">
        <v>1654</v>
      </c>
      <c r="C312" s="300">
        <v>2006.88</v>
      </c>
      <c r="D312" s="300"/>
      <c r="E312" s="300">
        <v>105.2</v>
      </c>
      <c r="F312" s="300">
        <f>C312+D312+E312</f>
        <v>2112.08</v>
      </c>
      <c r="G312" s="300">
        <v>43</v>
      </c>
      <c r="H312" s="300"/>
      <c r="I312" s="300">
        <v>1</v>
      </c>
      <c r="J312" s="295">
        <f t="shared" si="28"/>
        <v>44</v>
      </c>
      <c r="K312" s="296">
        <f t="shared" si="30"/>
        <v>2.8509719222462204E-2</v>
      </c>
      <c r="L312" s="297">
        <f t="shared" si="31"/>
        <v>122.0629373650108</v>
      </c>
      <c r="M312" s="297">
        <f t="shared" ref="M312:M362" si="33">L312*0.22</f>
        <v>26.853846220302376</v>
      </c>
      <c r="N312" s="297">
        <v>45.436027397260276</v>
      </c>
      <c r="O312" s="297">
        <v>4.5787521739130428</v>
      </c>
      <c r="P312" s="296">
        <f t="shared" si="29"/>
        <v>9.4187513331164763E-2</v>
      </c>
    </row>
    <row r="313" spans="1:16" x14ac:dyDescent="0.35">
      <c r="A313" s="298">
        <f t="shared" si="32"/>
        <v>308</v>
      </c>
      <c r="B313" s="300" t="s">
        <v>1655</v>
      </c>
      <c r="C313" s="300">
        <v>1829</v>
      </c>
      <c r="D313" s="300"/>
      <c r="E313" s="300"/>
      <c r="F313" s="300">
        <f>C313+D313+E313</f>
        <v>1829</v>
      </c>
      <c r="G313" s="300">
        <v>26</v>
      </c>
      <c r="H313" s="300"/>
      <c r="I313" s="300"/>
      <c r="J313" s="295">
        <f t="shared" si="28"/>
        <v>26</v>
      </c>
      <c r="K313" s="296">
        <f t="shared" si="30"/>
        <v>1.6846652267818576E-2</v>
      </c>
      <c r="L313" s="297">
        <f t="shared" si="31"/>
        <v>72.128099352051848</v>
      </c>
      <c r="M313" s="297">
        <f t="shared" si="33"/>
        <v>15.868181857451406</v>
      </c>
      <c r="N313" s="297">
        <v>26.848561643835613</v>
      </c>
      <c r="O313" s="297">
        <v>2.768547826086956</v>
      </c>
      <c r="P313" s="296">
        <f t="shared" si="29"/>
        <v>6.4304751601654359E-2</v>
      </c>
    </row>
    <row r="314" spans="1:16" x14ac:dyDescent="0.35">
      <c r="A314" s="298">
        <f t="shared" si="32"/>
        <v>309</v>
      </c>
      <c r="B314" s="300" t="s">
        <v>1656</v>
      </c>
      <c r="C314" s="300">
        <v>1983.1</v>
      </c>
      <c r="D314" s="300"/>
      <c r="E314" s="300"/>
      <c r="F314" s="300">
        <f>C314+D314+E314</f>
        <v>1983.1</v>
      </c>
      <c r="G314" s="300">
        <v>25</v>
      </c>
      <c r="H314" s="300"/>
      <c r="I314" s="300"/>
      <c r="J314" s="295">
        <f t="shared" si="28"/>
        <v>25</v>
      </c>
      <c r="K314" s="296">
        <f t="shared" si="30"/>
        <v>1.6198704103671708E-2</v>
      </c>
      <c r="L314" s="297">
        <f t="shared" si="31"/>
        <v>69.35394168466523</v>
      </c>
      <c r="M314" s="297">
        <f t="shared" si="33"/>
        <v>15.257867170626351</v>
      </c>
      <c r="N314" s="297">
        <v>25.815924657534243</v>
      </c>
      <c r="O314" s="297">
        <v>2.6620652173913038</v>
      </c>
      <c r="P314" s="296">
        <f t="shared" si="29"/>
        <v>5.7026775619089878E-2</v>
      </c>
    </row>
    <row r="315" spans="1:16" x14ac:dyDescent="0.35">
      <c r="A315" s="298">
        <f t="shared" si="32"/>
        <v>310</v>
      </c>
      <c r="B315" s="300" t="s">
        <v>1703</v>
      </c>
      <c r="C315" s="300">
        <v>94.9</v>
      </c>
      <c r="D315" s="300"/>
      <c r="E315" s="300"/>
      <c r="F315" s="300">
        <f t="shared" ref="F315:F362" si="34">C315+D315+E315</f>
        <v>94.9</v>
      </c>
      <c r="G315" s="300">
        <v>3</v>
      </c>
      <c r="H315" s="300"/>
      <c r="I315" s="300"/>
      <c r="J315" s="295">
        <f t="shared" si="28"/>
        <v>3</v>
      </c>
      <c r="K315" s="296">
        <f t="shared" si="30"/>
        <v>1.9438444924406049E-3</v>
      </c>
      <c r="L315" s="297">
        <f t="shared" si="31"/>
        <v>8.3224730021598283</v>
      </c>
      <c r="M315" s="297">
        <f t="shared" si="33"/>
        <v>1.8309440604751623</v>
      </c>
      <c r="N315" s="297">
        <v>3.0979109589041092</v>
      </c>
      <c r="O315" s="297">
        <v>0.31944782608695649</v>
      </c>
      <c r="P315" s="296">
        <f t="shared" si="29"/>
        <v>0.14300079923736622</v>
      </c>
    </row>
    <row r="316" spans="1:16" x14ac:dyDescent="0.35">
      <c r="A316" s="298">
        <f t="shared" si="32"/>
        <v>311</v>
      </c>
      <c r="B316" s="300" t="s">
        <v>1720</v>
      </c>
      <c r="C316" s="300">
        <v>75.599999999999994</v>
      </c>
      <c r="D316" s="300"/>
      <c r="E316" s="300"/>
      <c r="F316" s="300">
        <f t="shared" si="34"/>
        <v>75.599999999999994</v>
      </c>
      <c r="G316" s="300">
        <v>2</v>
      </c>
      <c r="H316" s="300"/>
      <c r="I316" s="300"/>
      <c r="J316" s="295">
        <f t="shared" si="28"/>
        <v>2</v>
      </c>
      <c r="K316" s="296">
        <f t="shared" si="30"/>
        <v>1.2958963282937365E-3</v>
      </c>
      <c r="L316" s="297">
        <f t="shared" si="31"/>
        <v>5.5483153347732177</v>
      </c>
      <c r="M316" s="297">
        <f t="shared" si="33"/>
        <v>1.2206293736501079</v>
      </c>
      <c r="N316" s="297">
        <v>2.0652739726027396</v>
      </c>
      <c r="O316" s="297">
        <v>0.21296521739130433</v>
      </c>
      <c r="P316" s="296">
        <f t="shared" si="29"/>
        <v>0.11967174468806045</v>
      </c>
    </row>
    <row r="317" spans="1:16" x14ac:dyDescent="0.35">
      <c r="A317" s="298">
        <f t="shared" si="32"/>
        <v>312</v>
      </c>
      <c r="B317" s="300" t="s">
        <v>1721</v>
      </c>
      <c r="C317" s="300">
        <v>129.69999999999999</v>
      </c>
      <c r="D317" s="300"/>
      <c r="E317" s="300"/>
      <c r="F317" s="300">
        <f t="shared" si="34"/>
        <v>129.69999999999999</v>
      </c>
      <c r="G317" s="300">
        <v>4</v>
      </c>
      <c r="H317" s="300"/>
      <c r="I317" s="300"/>
      <c r="J317" s="295">
        <f t="shared" si="28"/>
        <v>4</v>
      </c>
      <c r="K317" s="296">
        <f t="shared" si="30"/>
        <v>2.5917926565874731E-3</v>
      </c>
      <c r="L317" s="297">
        <f t="shared" si="31"/>
        <v>11.096630669546435</v>
      </c>
      <c r="M317" s="297">
        <f t="shared" si="33"/>
        <v>2.4412587473002159</v>
      </c>
      <c r="N317" s="297">
        <v>4.1305479452054792</v>
      </c>
      <c r="O317" s="297">
        <v>0.42593043478260867</v>
      </c>
      <c r="P317" s="296">
        <f t="shared" si="29"/>
        <v>0.13950938933565721</v>
      </c>
    </row>
    <row r="318" spans="1:16" x14ac:dyDescent="0.35">
      <c r="A318" s="298">
        <f t="shared" si="32"/>
        <v>313</v>
      </c>
      <c r="B318" s="300" t="s">
        <v>1722</v>
      </c>
      <c r="C318" s="300">
        <v>137.4</v>
      </c>
      <c r="D318" s="300"/>
      <c r="E318" s="300"/>
      <c r="F318" s="300">
        <f t="shared" si="34"/>
        <v>137.4</v>
      </c>
      <c r="G318" s="300">
        <v>5</v>
      </c>
      <c r="H318" s="300"/>
      <c r="I318" s="300"/>
      <c r="J318" s="295">
        <f t="shared" si="28"/>
        <v>5</v>
      </c>
      <c r="K318" s="296">
        <f t="shared" si="30"/>
        <v>3.2397408207343412E-3</v>
      </c>
      <c r="L318" s="297">
        <f t="shared" si="31"/>
        <v>13.870788336933044</v>
      </c>
      <c r="M318" s="297">
        <f t="shared" si="33"/>
        <v>3.0515734341252698</v>
      </c>
      <c r="N318" s="297">
        <v>5.1631849315068497</v>
      </c>
      <c r="O318" s="297">
        <v>0.53241304347826079</v>
      </c>
      <c r="P318" s="296">
        <f t="shared" si="29"/>
        <v>0.16461397195082547</v>
      </c>
    </row>
    <row r="319" spans="1:16" x14ac:dyDescent="0.35">
      <c r="A319" s="298">
        <f t="shared" si="32"/>
        <v>314</v>
      </c>
      <c r="B319" s="300" t="s">
        <v>1723</v>
      </c>
      <c r="C319" s="300">
        <v>130.80000000000001</v>
      </c>
      <c r="D319" s="300"/>
      <c r="E319" s="300"/>
      <c r="F319" s="300">
        <f t="shared" si="34"/>
        <v>130.80000000000001</v>
      </c>
      <c r="G319" s="300">
        <v>3</v>
      </c>
      <c r="H319" s="300"/>
      <c r="I319" s="300"/>
      <c r="J319" s="295">
        <f t="shared" ref="J319:J378" si="35">G319+H319+I319</f>
        <v>3</v>
      </c>
      <c r="K319" s="296">
        <f t="shared" ref="K319:K378" si="36">3/$J$379*J319</f>
        <v>1.9438444924406049E-3</v>
      </c>
      <c r="L319" s="297">
        <f t="shared" si="31"/>
        <v>8.3224730021598283</v>
      </c>
      <c r="M319" s="297">
        <f t="shared" si="33"/>
        <v>1.8309440604751623</v>
      </c>
      <c r="N319" s="297">
        <v>3.0979109589041092</v>
      </c>
      <c r="O319" s="297">
        <v>0.31944782608695649</v>
      </c>
      <c r="P319" s="296">
        <f t="shared" ref="P319:P379" si="37">(L319+M319+N319+O319)/F319</f>
        <v>0.1037521089268047</v>
      </c>
    </row>
    <row r="320" spans="1:16" x14ac:dyDescent="0.35">
      <c r="A320" s="298">
        <f t="shared" si="32"/>
        <v>315</v>
      </c>
      <c r="B320" s="300" t="s">
        <v>1724</v>
      </c>
      <c r="C320" s="300">
        <v>104</v>
      </c>
      <c r="D320" s="300"/>
      <c r="E320" s="300"/>
      <c r="F320" s="300">
        <f t="shared" si="34"/>
        <v>104</v>
      </c>
      <c r="G320" s="300">
        <v>3</v>
      </c>
      <c r="H320" s="300"/>
      <c r="I320" s="300"/>
      <c r="J320" s="295">
        <f t="shared" si="35"/>
        <v>3</v>
      </c>
      <c r="K320" s="296">
        <f t="shared" si="36"/>
        <v>1.9438444924406049E-3</v>
      </c>
      <c r="L320" s="297">
        <f t="shared" si="31"/>
        <v>8.3224730021598283</v>
      </c>
      <c r="M320" s="297">
        <f t="shared" si="33"/>
        <v>1.8309440604751623</v>
      </c>
      <c r="N320" s="297">
        <v>3.0979109589041092</v>
      </c>
      <c r="O320" s="297">
        <v>0.31944782608695649</v>
      </c>
      <c r="P320" s="296">
        <f t="shared" si="37"/>
        <v>0.1304882293040967</v>
      </c>
    </row>
    <row r="321" spans="1:16" x14ac:dyDescent="0.35">
      <c r="A321" s="298">
        <f t="shared" si="32"/>
        <v>316</v>
      </c>
      <c r="B321" s="300" t="s">
        <v>1725</v>
      </c>
      <c r="C321" s="300">
        <v>147.6</v>
      </c>
      <c r="D321" s="300"/>
      <c r="E321" s="300"/>
      <c r="F321" s="300">
        <f t="shared" si="34"/>
        <v>147.6</v>
      </c>
      <c r="G321" s="300">
        <v>3</v>
      </c>
      <c r="H321" s="300"/>
      <c r="I321" s="300"/>
      <c r="J321" s="295">
        <f t="shared" si="35"/>
        <v>3</v>
      </c>
      <c r="K321" s="296">
        <f t="shared" si="36"/>
        <v>1.9438444924406049E-3</v>
      </c>
      <c r="L321" s="297">
        <f t="shared" si="31"/>
        <v>8.3224730021598283</v>
      </c>
      <c r="M321" s="297">
        <f t="shared" si="33"/>
        <v>1.8309440604751623</v>
      </c>
      <c r="N321" s="297">
        <v>3.0979109589041092</v>
      </c>
      <c r="O321" s="297">
        <v>0.31944782608695649</v>
      </c>
      <c r="P321" s="296">
        <f t="shared" si="37"/>
        <v>9.1942925796924507E-2</v>
      </c>
    </row>
    <row r="322" spans="1:16" x14ac:dyDescent="0.35">
      <c r="A322" s="298">
        <f t="shared" si="32"/>
        <v>317</v>
      </c>
      <c r="B322" s="300" t="s">
        <v>1755</v>
      </c>
      <c r="C322" s="300">
        <v>613.6</v>
      </c>
      <c r="D322" s="300"/>
      <c r="E322" s="300">
        <v>61.8</v>
      </c>
      <c r="F322" s="300">
        <f t="shared" si="34"/>
        <v>675.4</v>
      </c>
      <c r="G322" s="300">
        <v>10</v>
      </c>
      <c r="H322" s="300"/>
      <c r="I322" s="300">
        <v>1</v>
      </c>
      <c r="J322" s="295">
        <f t="shared" si="35"/>
        <v>11</v>
      </c>
      <c r="K322" s="296">
        <f t="shared" si="36"/>
        <v>7.1274298056155511E-3</v>
      </c>
      <c r="L322" s="297">
        <f t="shared" si="31"/>
        <v>30.515734341252699</v>
      </c>
      <c r="M322" s="297">
        <f t="shared" si="33"/>
        <v>6.7134615550755941</v>
      </c>
      <c r="N322" s="297">
        <v>11.359006849315069</v>
      </c>
      <c r="O322" s="297">
        <v>1.0648260869565216</v>
      </c>
      <c r="P322" s="296">
        <f t="shared" si="37"/>
        <v>7.3516477395024996E-2</v>
      </c>
    </row>
    <row r="323" spans="1:16" x14ac:dyDescent="0.35">
      <c r="A323" s="298">
        <f t="shared" si="32"/>
        <v>318</v>
      </c>
      <c r="B323" s="300" t="s">
        <v>1756</v>
      </c>
      <c r="C323" s="300">
        <v>250.6</v>
      </c>
      <c r="D323" s="300"/>
      <c r="E323" s="300"/>
      <c r="F323" s="300">
        <f t="shared" si="34"/>
        <v>250.6</v>
      </c>
      <c r="G323" s="300">
        <v>6</v>
      </c>
      <c r="H323" s="300"/>
      <c r="I323" s="300"/>
      <c r="J323" s="295">
        <f t="shared" si="35"/>
        <v>6</v>
      </c>
      <c r="K323" s="296">
        <f t="shared" si="36"/>
        <v>3.8876889848812098E-3</v>
      </c>
      <c r="L323" s="297">
        <f t="shared" si="31"/>
        <v>16.644946004319657</v>
      </c>
      <c r="M323" s="297">
        <f t="shared" si="33"/>
        <v>3.6618881209503247</v>
      </c>
      <c r="N323" s="297">
        <v>6.1958219178082183</v>
      </c>
      <c r="O323" s="297">
        <v>0.63889565217391298</v>
      </c>
      <c r="P323" s="296">
        <f t="shared" si="37"/>
        <v>0.10830627172885919</v>
      </c>
    </row>
    <row r="324" spans="1:16" x14ac:dyDescent="0.35">
      <c r="A324" s="298">
        <f t="shared" si="32"/>
        <v>319</v>
      </c>
      <c r="B324" s="300" t="s">
        <v>1757</v>
      </c>
      <c r="C324" s="300">
        <v>252.6</v>
      </c>
      <c r="D324" s="300"/>
      <c r="E324" s="300"/>
      <c r="F324" s="300">
        <f t="shared" si="34"/>
        <v>252.6</v>
      </c>
      <c r="G324" s="300">
        <v>3</v>
      </c>
      <c r="H324" s="300"/>
      <c r="I324" s="300"/>
      <c r="J324" s="295">
        <f t="shared" si="35"/>
        <v>3</v>
      </c>
      <c r="K324" s="296">
        <f t="shared" si="36"/>
        <v>1.9438444924406049E-3</v>
      </c>
      <c r="L324" s="297">
        <f t="shared" si="31"/>
        <v>8.3224730021598283</v>
      </c>
      <c r="M324" s="297">
        <f t="shared" si="33"/>
        <v>1.8309440604751623</v>
      </c>
      <c r="N324" s="297">
        <v>3.0979109589041092</v>
      </c>
      <c r="O324" s="297">
        <v>0.31944782608695649</v>
      </c>
      <c r="P324" s="296">
        <f t="shared" si="37"/>
        <v>5.3724369943096026E-2</v>
      </c>
    </row>
    <row r="325" spans="1:16" x14ac:dyDescent="0.35">
      <c r="A325" s="298">
        <f t="shared" si="32"/>
        <v>320</v>
      </c>
      <c r="B325" s="300" t="s">
        <v>237</v>
      </c>
      <c r="C325" s="300">
        <v>282.7</v>
      </c>
      <c r="D325" s="300"/>
      <c r="E325" s="300"/>
      <c r="F325" s="300">
        <f t="shared" si="34"/>
        <v>282.7</v>
      </c>
      <c r="G325" s="300">
        <v>3</v>
      </c>
      <c r="H325" s="300"/>
      <c r="I325" s="300"/>
      <c r="J325" s="295">
        <f t="shared" si="35"/>
        <v>3</v>
      </c>
      <c r="K325" s="296">
        <f t="shared" si="36"/>
        <v>1.9438444924406049E-3</v>
      </c>
      <c r="L325" s="297">
        <f t="shared" si="31"/>
        <v>8.3224730021598283</v>
      </c>
      <c r="M325" s="297">
        <f t="shared" si="33"/>
        <v>1.8309440604751623</v>
      </c>
      <c r="N325" s="297">
        <v>3.0979109589041092</v>
      </c>
      <c r="O325" s="297">
        <v>0.31944782608695649</v>
      </c>
      <c r="P325" s="296">
        <f t="shared" si="37"/>
        <v>4.8004159347810597E-2</v>
      </c>
    </row>
    <row r="326" spans="1:16" x14ac:dyDescent="0.35">
      <c r="A326" s="298">
        <f t="shared" si="32"/>
        <v>321</v>
      </c>
      <c r="B326" s="300" t="s">
        <v>238</v>
      </c>
      <c r="C326" s="300">
        <v>280.89999999999998</v>
      </c>
      <c r="D326" s="300"/>
      <c r="E326" s="300"/>
      <c r="F326" s="300">
        <f t="shared" si="34"/>
        <v>280.89999999999998</v>
      </c>
      <c r="G326" s="300">
        <v>6</v>
      </c>
      <c r="H326" s="300"/>
      <c r="I326" s="300"/>
      <c r="J326" s="295">
        <f t="shared" si="35"/>
        <v>6</v>
      </c>
      <c r="K326" s="296">
        <f t="shared" si="36"/>
        <v>3.8876889848812098E-3</v>
      </c>
      <c r="L326" s="297">
        <f t="shared" ref="L326:L378" si="38">K326*4281.45</f>
        <v>16.644946004319657</v>
      </c>
      <c r="M326" s="297">
        <f t="shared" si="33"/>
        <v>3.6618881209503247</v>
      </c>
      <c r="N326" s="297">
        <v>6.1958219178082183</v>
      </c>
      <c r="O326" s="297">
        <v>0.63889565217391298</v>
      </c>
      <c r="P326" s="296">
        <f t="shared" si="37"/>
        <v>9.6623537540947366E-2</v>
      </c>
    </row>
    <row r="327" spans="1:16" x14ac:dyDescent="0.35">
      <c r="A327" s="298">
        <f t="shared" si="32"/>
        <v>322</v>
      </c>
      <c r="B327" s="300" t="s">
        <v>239</v>
      </c>
      <c r="C327" s="300">
        <v>255.5</v>
      </c>
      <c r="D327" s="300"/>
      <c r="E327" s="300"/>
      <c r="F327" s="300">
        <f t="shared" si="34"/>
        <v>255.5</v>
      </c>
      <c r="G327" s="300">
        <v>6</v>
      </c>
      <c r="H327" s="300"/>
      <c r="I327" s="300"/>
      <c r="J327" s="295">
        <f t="shared" si="35"/>
        <v>6</v>
      </c>
      <c r="K327" s="296">
        <f t="shared" si="36"/>
        <v>3.8876889848812098E-3</v>
      </c>
      <c r="L327" s="297">
        <f t="shared" si="38"/>
        <v>16.644946004319657</v>
      </c>
      <c r="M327" s="297">
        <f t="shared" si="33"/>
        <v>3.6618881209503247</v>
      </c>
      <c r="N327" s="297">
        <v>6.1958219178082183</v>
      </c>
      <c r="O327" s="297">
        <v>0.63889565217391298</v>
      </c>
      <c r="P327" s="296">
        <f t="shared" si="37"/>
        <v>0.10622916514775778</v>
      </c>
    </row>
    <row r="328" spans="1:16" x14ac:dyDescent="0.35">
      <c r="A328" s="298">
        <f t="shared" ref="A328:A378" si="39">A327+1</f>
        <v>323</v>
      </c>
      <c r="B328" s="300" t="s">
        <v>240</v>
      </c>
      <c r="C328" s="300">
        <v>426</v>
      </c>
      <c r="D328" s="300"/>
      <c r="E328" s="300"/>
      <c r="F328" s="300">
        <f t="shared" si="34"/>
        <v>426</v>
      </c>
      <c r="G328" s="300">
        <v>8</v>
      </c>
      <c r="H328" s="300"/>
      <c r="I328" s="300"/>
      <c r="J328" s="295">
        <f t="shared" si="35"/>
        <v>8</v>
      </c>
      <c r="K328" s="296">
        <f t="shared" si="36"/>
        <v>5.1835853131749461E-3</v>
      </c>
      <c r="L328" s="297">
        <f t="shared" si="38"/>
        <v>22.193261339092871</v>
      </c>
      <c r="M328" s="297">
        <f t="shared" si="33"/>
        <v>4.8825174946004317</v>
      </c>
      <c r="N328" s="297">
        <v>8.2610958904109584</v>
      </c>
      <c r="O328" s="297">
        <v>0.85186086956521734</v>
      </c>
      <c r="P328" s="296">
        <f t="shared" si="37"/>
        <v>8.4950083553214734E-2</v>
      </c>
    </row>
    <row r="329" spans="1:16" x14ac:dyDescent="0.35">
      <c r="A329" s="298">
        <f t="shared" si="39"/>
        <v>324</v>
      </c>
      <c r="B329" s="300" t="s">
        <v>241</v>
      </c>
      <c r="C329" s="300">
        <v>267.8</v>
      </c>
      <c r="D329" s="300"/>
      <c r="E329" s="300"/>
      <c r="F329" s="300">
        <f t="shared" si="34"/>
        <v>267.8</v>
      </c>
      <c r="G329" s="300">
        <v>5</v>
      </c>
      <c r="H329" s="300"/>
      <c r="I329" s="300"/>
      <c r="J329" s="295">
        <f t="shared" si="35"/>
        <v>5</v>
      </c>
      <c r="K329" s="296">
        <f t="shared" si="36"/>
        <v>3.2397408207343412E-3</v>
      </c>
      <c r="L329" s="297">
        <f t="shared" si="38"/>
        <v>13.870788336933044</v>
      </c>
      <c r="M329" s="297">
        <f t="shared" si="33"/>
        <v>3.0515734341252698</v>
      </c>
      <c r="N329" s="297">
        <v>5.1631849315068497</v>
      </c>
      <c r="O329" s="297">
        <v>0.53241304347826079</v>
      </c>
      <c r="P329" s="296">
        <f t="shared" si="37"/>
        <v>8.4458400844075507E-2</v>
      </c>
    </row>
    <row r="330" spans="1:16" x14ac:dyDescent="0.35">
      <c r="A330" s="298">
        <f t="shared" si="39"/>
        <v>325</v>
      </c>
      <c r="B330" s="300" t="s">
        <v>242</v>
      </c>
      <c r="C330" s="300">
        <v>503.7</v>
      </c>
      <c r="D330" s="300"/>
      <c r="E330" s="300"/>
      <c r="F330" s="300">
        <f t="shared" si="34"/>
        <v>503.7</v>
      </c>
      <c r="G330" s="300">
        <v>8</v>
      </c>
      <c r="H330" s="300"/>
      <c r="I330" s="300"/>
      <c r="J330" s="295">
        <f t="shared" si="35"/>
        <v>8</v>
      </c>
      <c r="K330" s="296">
        <f t="shared" si="36"/>
        <v>5.1835853131749461E-3</v>
      </c>
      <c r="L330" s="297">
        <f t="shared" si="38"/>
        <v>22.193261339092871</v>
      </c>
      <c r="M330" s="297">
        <f t="shared" si="33"/>
        <v>4.8825174946004317</v>
      </c>
      <c r="N330" s="297">
        <v>8.2610958904109584</v>
      </c>
      <c r="O330" s="297">
        <v>0.85186086956521734</v>
      </c>
      <c r="P330" s="296">
        <f t="shared" si="37"/>
        <v>7.1845812177227478E-2</v>
      </c>
    </row>
    <row r="331" spans="1:16" x14ac:dyDescent="0.35">
      <c r="A331" s="298">
        <f t="shared" si="39"/>
        <v>326</v>
      </c>
      <c r="B331" s="300" t="s">
        <v>243</v>
      </c>
      <c r="C331" s="300">
        <v>841.6</v>
      </c>
      <c r="D331" s="300"/>
      <c r="E331" s="300"/>
      <c r="F331" s="300">
        <f t="shared" si="34"/>
        <v>841.6</v>
      </c>
      <c r="G331" s="300">
        <v>15</v>
      </c>
      <c r="H331" s="300"/>
      <c r="I331" s="300"/>
      <c r="J331" s="295">
        <f t="shared" si="35"/>
        <v>15</v>
      </c>
      <c r="K331" s="296">
        <f t="shared" si="36"/>
        <v>9.7192224622030237E-3</v>
      </c>
      <c r="L331" s="297">
        <f t="shared" si="38"/>
        <v>41.612365010799131</v>
      </c>
      <c r="M331" s="297">
        <f t="shared" si="33"/>
        <v>9.154720302375809</v>
      </c>
      <c r="N331" s="297">
        <v>15.489554794520549</v>
      </c>
      <c r="O331" s="297">
        <v>1.5972391304347824</v>
      </c>
      <c r="P331" s="296">
        <f t="shared" si="37"/>
        <v>8.0624856509185217E-2</v>
      </c>
    </row>
    <row r="332" spans="1:16" x14ac:dyDescent="0.35">
      <c r="A332" s="298">
        <f t="shared" si="39"/>
        <v>327</v>
      </c>
      <c r="B332" s="300" t="s">
        <v>244</v>
      </c>
      <c r="C332" s="300">
        <v>999</v>
      </c>
      <c r="D332" s="300"/>
      <c r="E332" s="300"/>
      <c r="F332" s="300">
        <f t="shared" si="34"/>
        <v>999</v>
      </c>
      <c r="G332" s="300">
        <v>18</v>
      </c>
      <c r="H332" s="300"/>
      <c r="I332" s="300"/>
      <c r="J332" s="295">
        <f t="shared" si="35"/>
        <v>18</v>
      </c>
      <c r="K332" s="296">
        <f t="shared" si="36"/>
        <v>1.1663066954643629E-2</v>
      </c>
      <c r="L332" s="297">
        <f t="shared" si="38"/>
        <v>49.934838012958963</v>
      </c>
      <c r="M332" s="297">
        <f t="shared" si="33"/>
        <v>10.985664362850972</v>
      </c>
      <c r="N332" s="297">
        <v>18.587465753424656</v>
      </c>
      <c r="O332" s="297">
        <v>1.916686956521739</v>
      </c>
      <c r="P332" s="296">
        <f t="shared" si="37"/>
        <v>8.1506161247003328E-2</v>
      </c>
    </row>
    <row r="333" spans="1:16" x14ac:dyDescent="0.35">
      <c r="A333" s="298">
        <f t="shared" si="39"/>
        <v>328</v>
      </c>
      <c r="B333" s="300" t="s">
        <v>245</v>
      </c>
      <c r="C333" s="300">
        <v>764.25</v>
      </c>
      <c r="D333" s="300"/>
      <c r="E333" s="300"/>
      <c r="F333" s="300">
        <f t="shared" si="34"/>
        <v>764.25</v>
      </c>
      <c r="G333" s="300">
        <v>12</v>
      </c>
      <c r="H333" s="300"/>
      <c r="I333" s="300"/>
      <c r="J333" s="295">
        <f t="shared" si="35"/>
        <v>12</v>
      </c>
      <c r="K333" s="296">
        <f t="shared" si="36"/>
        <v>7.7753779697624197E-3</v>
      </c>
      <c r="L333" s="297">
        <f t="shared" si="38"/>
        <v>33.289892008639313</v>
      </c>
      <c r="M333" s="297">
        <f t="shared" si="33"/>
        <v>7.3237762419006494</v>
      </c>
      <c r="N333" s="297">
        <v>12.391643835616437</v>
      </c>
      <c r="O333" s="297">
        <v>1.277791304347826</v>
      </c>
      <c r="P333" s="296">
        <f t="shared" si="37"/>
        <v>7.1027940321235494E-2</v>
      </c>
    </row>
    <row r="334" spans="1:16" x14ac:dyDescent="0.35">
      <c r="A334" s="298">
        <f t="shared" si="39"/>
        <v>329</v>
      </c>
      <c r="B334" s="300" t="s">
        <v>246</v>
      </c>
      <c r="C334" s="300">
        <v>342.3</v>
      </c>
      <c r="D334" s="300"/>
      <c r="E334" s="300"/>
      <c r="F334" s="300">
        <f t="shared" si="34"/>
        <v>342.3</v>
      </c>
      <c r="G334" s="300">
        <v>5</v>
      </c>
      <c r="H334" s="300"/>
      <c r="I334" s="300"/>
      <c r="J334" s="295">
        <f t="shared" si="35"/>
        <v>5</v>
      </c>
      <c r="K334" s="296">
        <f t="shared" si="36"/>
        <v>3.2397408207343412E-3</v>
      </c>
      <c r="L334" s="297">
        <f t="shared" si="38"/>
        <v>13.870788336933044</v>
      </c>
      <c r="M334" s="297">
        <f t="shared" si="33"/>
        <v>3.0515734341252698</v>
      </c>
      <c r="N334" s="297">
        <v>5.1631849315068497</v>
      </c>
      <c r="O334" s="297">
        <v>0.53241304347826079</v>
      </c>
      <c r="P334" s="296">
        <f t="shared" si="37"/>
        <v>6.6076423447395324E-2</v>
      </c>
    </row>
    <row r="335" spans="1:16" x14ac:dyDescent="0.35">
      <c r="A335" s="298">
        <f t="shared" si="39"/>
        <v>330</v>
      </c>
      <c r="B335" s="300" t="s">
        <v>247</v>
      </c>
      <c r="C335" s="300">
        <v>301</v>
      </c>
      <c r="D335" s="300"/>
      <c r="E335" s="300"/>
      <c r="F335" s="300">
        <f t="shared" si="34"/>
        <v>301</v>
      </c>
      <c r="G335" s="300">
        <v>5</v>
      </c>
      <c r="H335" s="300"/>
      <c r="I335" s="300"/>
      <c r="J335" s="295">
        <f t="shared" si="35"/>
        <v>5</v>
      </c>
      <c r="K335" s="296">
        <f t="shared" si="36"/>
        <v>3.2397408207343412E-3</v>
      </c>
      <c r="L335" s="297">
        <f t="shared" si="38"/>
        <v>13.870788336933044</v>
      </c>
      <c r="M335" s="297">
        <f t="shared" si="33"/>
        <v>3.0515734341252698</v>
      </c>
      <c r="N335" s="297">
        <v>5.1631849315068497</v>
      </c>
      <c r="O335" s="297">
        <v>0.53241304347826079</v>
      </c>
      <c r="P335" s="296">
        <f t="shared" si="37"/>
        <v>7.5142723408782128E-2</v>
      </c>
    </row>
    <row r="336" spans="1:16" x14ac:dyDescent="0.35">
      <c r="A336" s="298">
        <f t="shared" si="39"/>
        <v>331</v>
      </c>
      <c r="B336" s="300" t="s">
        <v>248</v>
      </c>
      <c r="C336" s="300">
        <v>221.5</v>
      </c>
      <c r="D336" s="300"/>
      <c r="E336" s="300"/>
      <c r="F336" s="300">
        <f t="shared" si="34"/>
        <v>221.5</v>
      </c>
      <c r="G336" s="300">
        <v>6</v>
      </c>
      <c r="H336" s="300"/>
      <c r="I336" s="300"/>
      <c r="J336" s="295">
        <f t="shared" si="35"/>
        <v>6</v>
      </c>
      <c r="K336" s="296">
        <f t="shared" si="36"/>
        <v>3.8876889848812098E-3</v>
      </c>
      <c r="L336" s="297">
        <f t="shared" si="38"/>
        <v>16.644946004319657</v>
      </c>
      <c r="M336" s="297">
        <f t="shared" si="33"/>
        <v>3.6618881209503247</v>
      </c>
      <c r="N336" s="297">
        <v>6.1958219178082183</v>
      </c>
      <c r="O336" s="297">
        <v>0.63889565217391298</v>
      </c>
      <c r="P336" s="296">
        <f t="shared" si="37"/>
        <v>0.122535222100461</v>
      </c>
    </row>
    <row r="337" spans="1:16" x14ac:dyDescent="0.35">
      <c r="A337" s="298">
        <f t="shared" si="39"/>
        <v>332</v>
      </c>
      <c r="B337" s="300" t="s">
        <v>249</v>
      </c>
      <c r="C337" s="300">
        <v>232.5</v>
      </c>
      <c r="D337" s="300"/>
      <c r="E337" s="300"/>
      <c r="F337" s="300">
        <f t="shared" si="34"/>
        <v>232.5</v>
      </c>
      <c r="G337" s="300">
        <v>6</v>
      </c>
      <c r="H337" s="300"/>
      <c r="I337" s="300"/>
      <c r="J337" s="295">
        <f t="shared" si="35"/>
        <v>6</v>
      </c>
      <c r="K337" s="296">
        <f t="shared" si="36"/>
        <v>3.8876889848812098E-3</v>
      </c>
      <c r="L337" s="297">
        <f t="shared" si="38"/>
        <v>16.644946004319657</v>
      </c>
      <c r="M337" s="297">
        <f t="shared" si="33"/>
        <v>3.6618881209503247</v>
      </c>
      <c r="N337" s="297">
        <v>6.1958219178082183</v>
      </c>
      <c r="O337" s="297">
        <v>0.63889565217391298</v>
      </c>
      <c r="P337" s="296">
        <f t="shared" si="37"/>
        <v>0.11673785675377252</v>
      </c>
    </row>
    <row r="338" spans="1:16" x14ac:dyDescent="0.35">
      <c r="A338" s="298">
        <f t="shared" si="39"/>
        <v>333</v>
      </c>
      <c r="B338" s="300" t="s">
        <v>268</v>
      </c>
      <c r="C338" s="300">
        <v>325.3</v>
      </c>
      <c r="D338" s="300"/>
      <c r="E338" s="300"/>
      <c r="F338" s="300">
        <f t="shared" si="34"/>
        <v>325.3</v>
      </c>
      <c r="G338" s="300">
        <v>4</v>
      </c>
      <c r="H338" s="300"/>
      <c r="I338" s="300"/>
      <c r="J338" s="295">
        <f t="shared" si="35"/>
        <v>4</v>
      </c>
      <c r="K338" s="296">
        <f t="shared" si="36"/>
        <v>2.5917926565874731E-3</v>
      </c>
      <c r="L338" s="297">
        <f t="shared" si="38"/>
        <v>11.096630669546435</v>
      </c>
      <c r="M338" s="297">
        <f t="shared" si="33"/>
        <v>2.4412587473002159</v>
      </c>
      <c r="N338" s="297">
        <v>4.1305479452054792</v>
      </c>
      <c r="O338" s="297">
        <v>0.42593043478260867</v>
      </c>
      <c r="P338" s="296">
        <f t="shared" si="37"/>
        <v>5.5623632944465838E-2</v>
      </c>
    </row>
    <row r="339" spans="1:16" x14ac:dyDescent="0.35">
      <c r="A339" s="298">
        <f t="shared" si="39"/>
        <v>334</v>
      </c>
      <c r="B339" s="300" t="s">
        <v>272</v>
      </c>
      <c r="C339" s="300">
        <v>178.3</v>
      </c>
      <c r="D339" s="300"/>
      <c r="E339" s="300"/>
      <c r="F339" s="300">
        <f t="shared" si="34"/>
        <v>178.3</v>
      </c>
      <c r="G339" s="300">
        <v>3</v>
      </c>
      <c r="H339" s="300"/>
      <c r="I339" s="300"/>
      <c r="J339" s="295">
        <f t="shared" si="35"/>
        <v>3</v>
      </c>
      <c r="K339" s="296">
        <f t="shared" si="36"/>
        <v>1.9438444924406049E-3</v>
      </c>
      <c r="L339" s="297">
        <f t="shared" si="38"/>
        <v>8.3224730021598283</v>
      </c>
      <c r="M339" s="297">
        <f t="shared" si="33"/>
        <v>1.8309440604751623</v>
      </c>
      <c r="N339" s="297">
        <v>3.0979109589041092</v>
      </c>
      <c r="O339" s="297">
        <v>0.31944782608695649</v>
      </c>
      <c r="P339" s="296">
        <f t="shared" si="37"/>
        <v>7.6112035039966663E-2</v>
      </c>
    </row>
    <row r="340" spans="1:16" x14ac:dyDescent="0.35">
      <c r="A340" s="298">
        <f t="shared" si="39"/>
        <v>335</v>
      </c>
      <c r="B340" s="300" t="s">
        <v>294</v>
      </c>
      <c r="C340" s="300">
        <v>212.89</v>
      </c>
      <c r="D340" s="300"/>
      <c r="E340" s="300"/>
      <c r="F340" s="300">
        <f t="shared" si="34"/>
        <v>212.89</v>
      </c>
      <c r="G340" s="300">
        <v>3</v>
      </c>
      <c r="H340" s="300"/>
      <c r="I340" s="300"/>
      <c r="J340" s="295">
        <f t="shared" si="35"/>
        <v>3</v>
      </c>
      <c r="K340" s="296">
        <f t="shared" si="36"/>
        <v>1.9438444924406049E-3</v>
      </c>
      <c r="L340" s="297">
        <f t="shared" si="38"/>
        <v>8.3224730021598283</v>
      </c>
      <c r="M340" s="297">
        <f t="shared" si="33"/>
        <v>1.8309440604751623</v>
      </c>
      <c r="N340" s="297">
        <v>3.0979109589041092</v>
      </c>
      <c r="O340" s="297">
        <v>0.31944782608695649</v>
      </c>
      <c r="P340" s="296">
        <f t="shared" si="37"/>
        <v>6.374548286733081E-2</v>
      </c>
    </row>
    <row r="341" spans="1:16" x14ac:dyDescent="0.35">
      <c r="A341" s="298">
        <f t="shared" si="39"/>
        <v>336</v>
      </c>
      <c r="B341" s="300" t="s">
        <v>295</v>
      </c>
      <c r="C341" s="300">
        <v>235.6</v>
      </c>
      <c r="D341" s="300"/>
      <c r="E341" s="300"/>
      <c r="F341" s="300">
        <f t="shared" si="34"/>
        <v>235.6</v>
      </c>
      <c r="G341" s="300">
        <v>4</v>
      </c>
      <c r="H341" s="300"/>
      <c r="I341" s="300"/>
      <c r="J341" s="295">
        <f t="shared" si="35"/>
        <v>4</v>
      </c>
      <c r="K341" s="296">
        <f t="shared" si="36"/>
        <v>2.5917926565874731E-3</v>
      </c>
      <c r="L341" s="297">
        <f t="shared" si="38"/>
        <v>11.096630669546435</v>
      </c>
      <c r="M341" s="297">
        <f t="shared" si="33"/>
        <v>2.4412587473002159</v>
      </c>
      <c r="N341" s="297">
        <v>4.1305479452054792</v>
      </c>
      <c r="O341" s="297">
        <v>0.42593043478260867</v>
      </c>
      <c r="P341" s="296">
        <f t="shared" si="37"/>
        <v>7.680122154853454E-2</v>
      </c>
    </row>
    <row r="342" spans="1:16" x14ac:dyDescent="0.35">
      <c r="A342" s="298">
        <f t="shared" si="39"/>
        <v>337</v>
      </c>
      <c r="B342" s="300" t="s">
        <v>296</v>
      </c>
      <c r="C342" s="300">
        <v>549.4</v>
      </c>
      <c r="D342" s="300"/>
      <c r="E342" s="300"/>
      <c r="F342" s="300">
        <f t="shared" si="34"/>
        <v>549.4</v>
      </c>
      <c r="G342" s="300">
        <v>11</v>
      </c>
      <c r="H342" s="300"/>
      <c r="I342" s="300"/>
      <c r="J342" s="295">
        <f t="shared" si="35"/>
        <v>11</v>
      </c>
      <c r="K342" s="296">
        <f t="shared" si="36"/>
        <v>7.1274298056155511E-3</v>
      </c>
      <c r="L342" s="297">
        <f t="shared" si="38"/>
        <v>30.515734341252699</v>
      </c>
      <c r="M342" s="297">
        <f t="shared" si="33"/>
        <v>6.7134615550755941</v>
      </c>
      <c r="N342" s="297">
        <v>11.359006849315069</v>
      </c>
      <c r="O342" s="297">
        <v>1.1713086956521739</v>
      </c>
      <c r="P342" s="296">
        <f t="shared" si="37"/>
        <v>9.0570643322343519E-2</v>
      </c>
    </row>
    <row r="343" spans="1:16" x14ac:dyDescent="0.35">
      <c r="A343" s="298">
        <f t="shared" si="39"/>
        <v>338</v>
      </c>
      <c r="B343" s="300" t="s">
        <v>297</v>
      </c>
      <c r="C343" s="300">
        <v>335</v>
      </c>
      <c r="D343" s="300"/>
      <c r="E343" s="300"/>
      <c r="F343" s="300">
        <f t="shared" si="34"/>
        <v>335</v>
      </c>
      <c r="G343" s="300">
        <v>7</v>
      </c>
      <c r="H343" s="300"/>
      <c r="I343" s="300"/>
      <c r="J343" s="295">
        <f t="shared" si="35"/>
        <v>7</v>
      </c>
      <c r="K343" s="296">
        <f t="shared" si="36"/>
        <v>4.5356371490280776E-3</v>
      </c>
      <c r="L343" s="297">
        <f t="shared" si="38"/>
        <v>19.41910367170626</v>
      </c>
      <c r="M343" s="297">
        <f t="shared" si="33"/>
        <v>4.2722028077753773</v>
      </c>
      <c r="N343" s="297">
        <v>7.2284589041095888</v>
      </c>
      <c r="O343" s="297">
        <v>0.74537826086956516</v>
      </c>
      <c r="P343" s="296">
        <f t="shared" si="37"/>
        <v>9.4522816849136687E-2</v>
      </c>
    </row>
    <row r="344" spans="1:16" x14ac:dyDescent="0.35">
      <c r="A344" s="298">
        <f t="shared" si="39"/>
        <v>339</v>
      </c>
      <c r="B344" s="300" t="s">
        <v>298</v>
      </c>
      <c r="C344" s="300">
        <v>867.4</v>
      </c>
      <c r="D344" s="300"/>
      <c r="E344" s="300"/>
      <c r="F344" s="300">
        <f t="shared" si="34"/>
        <v>867.4</v>
      </c>
      <c r="G344" s="300">
        <v>16</v>
      </c>
      <c r="H344" s="300"/>
      <c r="I344" s="300"/>
      <c r="J344" s="295">
        <f t="shared" si="35"/>
        <v>16</v>
      </c>
      <c r="K344" s="296">
        <f t="shared" si="36"/>
        <v>1.0367170626349892E-2</v>
      </c>
      <c r="L344" s="297">
        <f t="shared" si="38"/>
        <v>44.386522678185742</v>
      </c>
      <c r="M344" s="297">
        <f t="shared" si="33"/>
        <v>9.7650349892008634</v>
      </c>
      <c r="N344" s="297">
        <v>16.522191780821917</v>
      </c>
      <c r="O344" s="297">
        <v>1.7037217391304347</v>
      </c>
      <c r="P344" s="296">
        <f t="shared" si="37"/>
        <v>8.3441862102073966E-2</v>
      </c>
    </row>
    <row r="345" spans="1:16" x14ac:dyDescent="0.35">
      <c r="A345" s="298">
        <f t="shared" si="39"/>
        <v>340</v>
      </c>
      <c r="B345" s="300" t="s">
        <v>299</v>
      </c>
      <c r="C345" s="300">
        <v>617.4</v>
      </c>
      <c r="D345" s="300">
        <v>14.7</v>
      </c>
      <c r="E345" s="300"/>
      <c r="F345" s="300">
        <f t="shared" si="34"/>
        <v>632.1</v>
      </c>
      <c r="G345" s="300">
        <v>11</v>
      </c>
      <c r="H345" s="300">
        <v>1</v>
      </c>
      <c r="I345" s="300"/>
      <c r="J345" s="295">
        <f t="shared" si="35"/>
        <v>12</v>
      </c>
      <c r="K345" s="296">
        <f t="shared" si="36"/>
        <v>7.7753779697624197E-3</v>
      </c>
      <c r="L345" s="297">
        <f t="shared" si="38"/>
        <v>33.289892008639313</v>
      </c>
      <c r="M345" s="297">
        <f t="shared" si="33"/>
        <v>7.3237762419006494</v>
      </c>
      <c r="N345" s="297">
        <v>12.391643835616437</v>
      </c>
      <c r="O345" s="297">
        <v>1.1713086956521739</v>
      </c>
      <c r="P345" s="296">
        <f t="shared" si="37"/>
        <v>8.5708939695947742E-2</v>
      </c>
    </row>
    <row r="346" spans="1:16" x14ac:dyDescent="0.35">
      <c r="A346" s="298">
        <f t="shared" si="39"/>
        <v>341</v>
      </c>
      <c r="B346" s="300" t="s">
        <v>300</v>
      </c>
      <c r="C346" s="300">
        <v>1578.2</v>
      </c>
      <c r="D346" s="300"/>
      <c r="E346" s="300"/>
      <c r="F346" s="300">
        <f t="shared" si="34"/>
        <v>1578.2</v>
      </c>
      <c r="G346" s="300">
        <v>26</v>
      </c>
      <c r="H346" s="300"/>
      <c r="I346" s="300"/>
      <c r="J346" s="295">
        <f t="shared" si="35"/>
        <v>26</v>
      </c>
      <c r="K346" s="296">
        <f t="shared" si="36"/>
        <v>1.6846652267818576E-2</v>
      </c>
      <c r="L346" s="297">
        <f t="shared" si="38"/>
        <v>72.128099352051848</v>
      </c>
      <c r="M346" s="297">
        <f t="shared" si="33"/>
        <v>15.868181857451406</v>
      </c>
      <c r="N346" s="297">
        <v>26.848561643835613</v>
      </c>
      <c r="O346" s="297">
        <v>2.768547826086956</v>
      </c>
      <c r="P346" s="296">
        <f t="shared" si="37"/>
        <v>7.4523755341164497E-2</v>
      </c>
    </row>
    <row r="347" spans="1:16" x14ac:dyDescent="0.35">
      <c r="A347" s="298">
        <f t="shared" si="39"/>
        <v>342</v>
      </c>
      <c r="B347" s="300" t="s">
        <v>301</v>
      </c>
      <c r="C347" s="300">
        <v>261.7</v>
      </c>
      <c r="D347" s="300"/>
      <c r="E347" s="300"/>
      <c r="F347" s="300">
        <f t="shared" si="34"/>
        <v>261.7</v>
      </c>
      <c r="G347" s="300">
        <v>4</v>
      </c>
      <c r="H347" s="300"/>
      <c r="I347" s="300"/>
      <c r="J347" s="295">
        <f t="shared" si="35"/>
        <v>4</v>
      </c>
      <c r="K347" s="296">
        <f t="shared" si="36"/>
        <v>2.5917926565874731E-3</v>
      </c>
      <c r="L347" s="297">
        <f t="shared" si="38"/>
        <v>11.096630669546435</v>
      </c>
      <c r="M347" s="297">
        <f t="shared" si="33"/>
        <v>2.4412587473002159</v>
      </c>
      <c r="N347" s="297">
        <v>4.1305479452054792</v>
      </c>
      <c r="O347" s="297">
        <v>0.42593043478260867</v>
      </c>
      <c r="P347" s="296">
        <f t="shared" si="37"/>
        <v>6.9141642326460598E-2</v>
      </c>
    </row>
    <row r="348" spans="1:16" x14ac:dyDescent="0.35">
      <c r="A348" s="298">
        <f t="shared" si="39"/>
        <v>343</v>
      </c>
      <c r="B348" s="300" t="s">
        <v>302</v>
      </c>
      <c r="C348" s="300">
        <v>674.21</v>
      </c>
      <c r="D348" s="300"/>
      <c r="E348" s="300"/>
      <c r="F348" s="300">
        <f t="shared" si="34"/>
        <v>674.21</v>
      </c>
      <c r="G348" s="300">
        <v>9</v>
      </c>
      <c r="H348" s="300"/>
      <c r="I348" s="300"/>
      <c r="J348" s="295">
        <f t="shared" si="35"/>
        <v>9</v>
      </c>
      <c r="K348" s="296">
        <f t="shared" si="36"/>
        <v>5.8315334773218147E-3</v>
      </c>
      <c r="L348" s="297">
        <f t="shared" si="38"/>
        <v>24.967419006479481</v>
      </c>
      <c r="M348" s="297">
        <f t="shared" si="33"/>
        <v>5.4928321814254861</v>
      </c>
      <c r="N348" s="297">
        <v>9.293732876712328</v>
      </c>
      <c r="O348" s="297">
        <v>0.95834347826086952</v>
      </c>
      <c r="P348" s="296">
        <f t="shared" si="37"/>
        <v>6.0385232409602592E-2</v>
      </c>
    </row>
    <row r="349" spans="1:16" x14ac:dyDescent="0.35">
      <c r="A349" s="298">
        <f t="shared" si="39"/>
        <v>344</v>
      </c>
      <c r="B349" s="300" t="s">
        <v>303</v>
      </c>
      <c r="C349" s="300">
        <v>258.89999999999998</v>
      </c>
      <c r="D349" s="300"/>
      <c r="E349" s="300"/>
      <c r="F349" s="300">
        <f t="shared" si="34"/>
        <v>258.89999999999998</v>
      </c>
      <c r="G349" s="300">
        <v>5</v>
      </c>
      <c r="H349" s="300"/>
      <c r="I349" s="300"/>
      <c r="J349" s="295">
        <f t="shared" si="35"/>
        <v>5</v>
      </c>
      <c r="K349" s="296">
        <f t="shared" si="36"/>
        <v>3.2397408207343412E-3</v>
      </c>
      <c r="L349" s="297">
        <f t="shared" si="38"/>
        <v>13.870788336933044</v>
      </c>
      <c r="M349" s="297">
        <f t="shared" si="33"/>
        <v>3.0515734341252698</v>
      </c>
      <c r="N349" s="297">
        <v>5.1631849315068497</v>
      </c>
      <c r="O349" s="297">
        <v>0.53241304347826079</v>
      </c>
      <c r="P349" s="296">
        <f t="shared" si="37"/>
        <v>8.7361760316892328E-2</v>
      </c>
    </row>
    <row r="350" spans="1:16" x14ac:dyDescent="0.35">
      <c r="A350" s="298">
        <f t="shared" si="39"/>
        <v>345</v>
      </c>
      <c r="B350" s="300" t="s">
        <v>304</v>
      </c>
      <c r="C350" s="300">
        <v>184.7</v>
      </c>
      <c r="D350" s="300"/>
      <c r="E350" s="300"/>
      <c r="F350" s="300">
        <f t="shared" si="34"/>
        <v>184.7</v>
      </c>
      <c r="G350" s="300">
        <v>6</v>
      </c>
      <c r="H350" s="300"/>
      <c r="I350" s="300"/>
      <c r="J350" s="295">
        <f t="shared" si="35"/>
        <v>6</v>
      </c>
      <c r="K350" s="296">
        <f t="shared" si="36"/>
        <v>3.8876889848812098E-3</v>
      </c>
      <c r="L350" s="297">
        <f t="shared" si="38"/>
        <v>16.644946004319657</v>
      </c>
      <c r="M350" s="297">
        <f t="shared" si="33"/>
        <v>3.6618881209503247</v>
      </c>
      <c r="N350" s="297">
        <v>6.1958219178082183</v>
      </c>
      <c r="O350" s="297">
        <v>0.63889565217391298</v>
      </c>
      <c r="P350" s="296">
        <f t="shared" si="37"/>
        <v>0.14694938654711484</v>
      </c>
    </row>
    <row r="351" spans="1:16" x14ac:dyDescent="0.35">
      <c r="A351" s="298">
        <f t="shared" si="39"/>
        <v>346</v>
      </c>
      <c r="B351" s="300" t="s">
        <v>305</v>
      </c>
      <c r="C351" s="300">
        <v>197.6</v>
      </c>
      <c r="D351" s="300"/>
      <c r="E351" s="300"/>
      <c r="F351" s="300">
        <f t="shared" si="34"/>
        <v>197.6</v>
      </c>
      <c r="G351" s="300">
        <v>6</v>
      </c>
      <c r="H351" s="300"/>
      <c r="I351" s="300"/>
      <c r="J351" s="295">
        <f t="shared" si="35"/>
        <v>6</v>
      </c>
      <c r="K351" s="296">
        <f t="shared" si="36"/>
        <v>3.8876889848812098E-3</v>
      </c>
      <c r="L351" s="297">
        <f t="shared" si="38"/>
        <v>16.644946004319657</v>
      </c>
      <c r="M351" s="297">
        <f t="shared" si="33"/>
        <v>3.6618881209503247</v>
      </c>
      <c r="N351" s="297">
        <v>6.1958219178082183</v>
      </c>
      <c r="O351" s="297">
        <v>0.63889565217391298</v>
      </c>
      <c r="P351" s="296">
        <f t="shared" si="37"/>
        <v>0.13735603084641756</v>
      </c>
    </row>
    <row r="352" spans="1:16" x14ac:dyDescent="0.35">
      <c r="A352" s="298">
        <f t="shared" si="39"/>
        <v>347</v>
      </c>
      <c r="B352" s="300" t="s">
        <v>306</v>
      </c>
      <c r="C352" s="300">
        <v>229.2</v>
      </c>
      <c r="D352" s="300"/>
      <c r="E352" s="300"/>
      <c r="F352" s="300">
        <f t="shared" si="34"/>
        <v>229.2</v>
      </c>
      <c r="G352" s="300">
        <v>7</v>
      </c>
      <c r="H352" s="300"/>
      <c r="I352" s="300"/>
      <c r="J352" s="295">
        <f t="shared" si="35"/>
        <v>7</v>
      </c>
      <c r="K352" s="296">
        <f t="shared" si="36"/>
        <v>4.5356371490280776E-3</v>
      </c>
      <c r="L352" s="297">
        <f t="shared" si="38"/>
        <v>19.41910367170626</v>
      </c>
      <c r="M352" s="297">
        <f t="shared" si="33"/>
        <v>4.2722028077753773</v>
      </c>
      <c r="N352" s="297">
        <v>7.2284589041095888</v>
      </c>
      <c r="O352" s="297">
        <v>0.74537826086956516</v>
      </c>
      <c r="P352" s="296">
        <f t="shared" si="37"/>
        <v>0.13815507698281324</v>
      </c>
    </row>
    <row r="353" spans="1:16" x14ac:dyDescent="0.35">
      <c r="A353" s="298">
        <f t="shared" si="39"/>
        <v>348</v>
      </c>
      <c r="B353" s="300" t="s">
        <v>1687</v>
      </c>
      <c r="C353" s="300">
        <v>455.74</v>
      </c>
      <c r="D353" s="300"/>
      <c r="E353" s="300"/>
      <c r="F353" s="300">
        <f t="shared" si="34"/>
        <v>455.74</v>
      </c>
      <c r="G353" s="300">
        <v>7</v>
      </c>
      <c r="H353" s="300"/>
      <c r="I353" s="300"/>
      <c r="J353" s="295">
        <f t="shared" si="35"/>
        <v>7</v>
      </c>
      <c r="K353" s="296">
        <f t="shared" si="36"/>
        <v>4.5356371490280776E-3</v>
      </c>
      <c r="L353" s="297">
        <f t="shared" si="38"/>
        <v>19.41910367170626</v>
      </c>
      <c r="M353" s="297">
        <f t="shared" si="33"/>
        <v>4.2722028077753773</v>
      </c>
      <c r="N353" s="297">
        <v>7.2284589041095888</v>
      </c>
      <c r="O353" s="297">
        <v>0.74537826086956516</v>
      </c>
      <c r="P353" s="296">
        <f t="shared" si="37"/>
        <v>6.9480720683856564E-2</v>
      </c>
    </row>
    <row r="354" spans="1:16" x14ac:dyDescent="0.35">
      <c r="A354" s="298">
        <f t="shared" si="39"/>
        <v>349</v>
      </c>
      <c r="B354" s="300" t="s">
        <v>1688</v>
      </c>
      <c r="C354" s="300">
        <v>425.6</v>
      </c>
      <c r="D354" s="300">
        <v>38.1</v>
      </c>
      <c r="E354" s="300"/>
      <c r="F354" s="300">
        <f t="shared" si="34"/>
        <v>463.70000000000005</v>
      </c>
      <c r="G354" s="300">
        <v>6</v>
      </c>
      <c r="H354" s="300"/>
      <c r="I354" s="300"/>
      <c r="J354" s="295">
        <f t="shared" si="35"/>
        <v>6</v>
      </c>
      <c r="K354" s="296">
        <f t="shared" si="36"/>
        <v>3.8876889848812098E-3</v>
      </c>
      <c r="L354" s="297">
        <f t="shared" si="38"/>
        <v>16.644946004319657</v>
      </c>
      <c r="M354" s="297">
        <f t="shared" si="33"/>
        <v>3.6618881209503247</v>
      </c>
      <c r="N354" s="297">
        <v>6.1958219178082183</v>
      </c>
      <c r="O354" s="297">
        <v>0.63889565217391298</v>
      </c>
      <c r="P354" s="296">
        <f t="shared" si="37"/>
        <v>5.8532567813785012E-2</v>
      </c>
    </row>
    <row r="355" spans="1:16" x14ac:dyDescent="0.35">
      <c r="A355" s="298">
        <f t="shared" si="39"/>
        <v>350</v>
      </c>
      <c r="B355" s="300" t="s">
        <v>1689</v>
      </c>
      <c r="C355" s="300">
        <v>475.2</v>
      </c>
      <c r="D355" s="300"/>
      <c r="E355" s="300"/>
      <c r="F355" s="300">
        <f t="shared" si="34"/>
        <v>475.2</v>
      </c>
      <c r="G355" s="300">
        <v>8</v>
      </c>
      <c r="H355" s="300"/>
      <c r="I355" s="300"/>
      <c r="J355" s="295">
        <f t="shared" si="35"/>
        <v>8</v>
      </c>
      <c r="K355" s="296">
        <f t="shared" si="36"/>
        <v>5.1835853131749461E-3</v>
      </c>
      <c r="L355" s="297">
        <f t="shared" si="38"/>
        <v>22.193261339092871</v>
      </c>
      <c r="M355" s="297">
        <f t="shared" si="33"/>
        <v>4.8825174946004317</v>
      </c>
      <c r="N355" s="297">
        <v>8.2610958904109584</v>
      </c>
      <c r="O355" s="297">
        <v>0.85186086956521734</v>
      </c>
      <c r="P355" s="296">
        <f t="shared" si="37"/>
        <v>7.6154746619674835E-2</v>
      </c>
    </row>
    <row r="356" spans="1:16" x14ac:dyDescent="0.35">
      <c r="A356" s="298">
        <f t="shared" si="39"/>
        <v>351</v>
      </c>
      <c r="B356" s="300" t="s">
        <v>1690</v>
      </c>
      <c r="C356" s="300">
        <v>454.5</v>
      </c>
      <c r="D356" s="300"/>
      <c r="E356" s="300"/>
      <c r="F356" s="300">
        <f t="shared" si="34"/>
        <v>454.5</v>
      </c>
      <c r="G356" s="300">
        <v>9</v>
      </c>
      <c r="H356" s="300"/>
      <c r="I356" s="300"/>
      <c r="J356" s="295">
        <f t="shared" si="35"/>
        <v>9</v>
      </c>
      <c r="K356" s="296">
        <f t="shared" si="36"/>
        <v>5.8315334773218147E-3</v>
      </c>
      <c r="L356" s="297">
        <f t="shared" si="38"/>
        <v>24.967419006479481</v>
      </c>
      <c r="M356" s="297">
        <f t="shared" si="33"/>
        <v>5.4928321814254861</v>
      </c>
      <c r="N356" s="297">
        <v>9.293732876712328</v>
      </c>
      <c r="O356" s="297">
        <v>0.95834347826086952</v>
      </c>
      <c r="P356" s="296">
        <f t="shared" si="37"/>
        <v>8.9576078202152173E-2</v>
      </c>
    </row>
    <row r="357" spans="1:16" x14ac:dyDescent="0.35">
      <c r="A357" s="298">
        <f t="shared" si="39"/>
        <v>352</v>
      </c>
      <c r="B357" s="300" t="s">
        <v>1691</v>
      </c>
      <c r="C357" s="300">
        <v>590.97</v>
      </c>
      <c r="D357" s="300"/>
      <c r="E357" s="300"/>
      <c r="F357" s="300">
        <f t="shared" si="34"/>
        <v>590.97</v>
      </c>
      <c r="G357" s="300">
        <v>9</v>
      </c>
      <c r="H357" s="300"/>
      <c r="I357" s="300"/>
      <c r="J357" s="295">
        <f t="shared" si="35"/>
        <v>9</v>
      </c>
      <c r="K357" s="296">
        <f t="shared" si="36"/>
        <v>5.8315334773218147E-3</v>
      </c>
      <c r="L357" s="297">
        <f t="shared" si="38"/>
        <v>24.967419006479481</v>
      </c>
      <c r="M357" s="297">
        <f t="shared" si="33"/>
        <v>5.4928321814254861</v>
      </c>
      <c r="N357" s="297">
        <v>9.293732876712328</v>
      </c>
      <c r="O357" s="297">
        <v>0.95834347826086952</v>
      </c>
      <c r="P357" s="296">
        <f t="shared" si="37"/>
        <v>6.8890684032824279E-2</v>
      </c>
    </row>
    <row r="358" spans="1:16" x14ac:dyDescent="0.35">
      <c r="A358" s="298">
        <f t="shared" si="39"/>
        <v>353</v>
      </c>
      <c r="B358" s="300" t="s">
        <v>1692</v>
      </c>
      <c r="C358" s="300">
        <v>629.20000000000005</v>
      </c>
      <c r="D358" s="300"/>
      <c r="E358" s="300"/>
      <c r="F358" s="300">
        <f t="shared" si="34"/>
        <v>629.20000000000005</v>
      </c>
      <c r="G358" s="300">
        <v>10</v>
      </c>
      <c r="H358" s="300"/>
      <c r="I358" s="300"/>
      <c r="J358" s="295">
        <f t="shared" si="35"/>
        <v>10</v>
      </c>
      <c r="K358" s="296">
        <f t="shared" si="36"/>
        <v>6.4794816414686825E-3</v>
      </c>
      <c r="L358" s="297">
        <f t="shared" si="38"/>
        <v>27.741576673866088</v>
      </c>
      <c r="M358" s="297">
        <f t="shared" si="33"/>
        <v>6.1031468682505396</v>
      </c>
      <c r="N358" s="297">
        <v>10.326369863013699</v>
      </c>
      <c r="O358" s="297">
        <v>1.0648260869565216</v>
      </c>
      <c r="P358" s="296">
        <f t="shared" si="37"/>
        <v>7.1894341214378321E-2</v>
      </c>
    </row>
    <row r="359" spans="1:16" x14ac:dyDescent="0.35">
      <c r="A359" s="298">
        <f t="shared" si="39"/>
        <v>354</v>
      </c>
      <c r="B359" s="300" t="s">
        <v>1693</v>
      </c>
      <c r="C359" s="300">
        <v>484.9</v>
      </c>
      <c r="D359" s="300"/>
      <c r="E359" s="300"/>
      <c r="F359" s="300">
        <f t="shared" si="34"/>
        <v>484.9</v>
      </c>
      <c r="G359" s="300">
        <v>7</v>
      </c>
      <c r="H359" s="300"/>
      <c r="I359" s="300"/>
      <c r="J359" s="295">
        <f t="shared" si="35"/>
        <v>7</v>
      </c>
      <c r="K359" s="296">
        <f t="shared" si="36"/>
        <v>4.5356371490280776E-3</v>
      </c>
      <c r="L359" s="297">
        <f t="shared" si="38"/>
        <v>19.41910367170626</v>
      </c>
      <c r="M359" s="297">
        <f t="shared" si="33"/>
        <v>4.2722028077753773</v>
      </c>
      <c r="N359" s="297">
        <v>7.2284589041095888</v>
      </c>
      <c r="O359" s="297">
        <v>0.74537826086956516</v>
      </c>
      <c r="P359" s="296">
        <f t="shared" si="37"/>
        <v>6.5302420384534529E-2</v>
      </c>
    </row>
    <row r="360" spans="1:16" x14ac:dyDescent="0.35">
      <c r="A360" s="298">
        <f t="shared" si="39"/>
        <v>355</v>
      </c>
      <c r="B360" s="300" t="s">
        <v>1694</v>
      </c>
      <c r="C360" s="300">
        <v>1170.4000000000001</v>
      </c>
      <c r="D360" s="300"/>
      <c r="E360" s="300"/>
      <c r="F360" s="300">
        <f t="shared" si="34"/>
        <v>1170.4000000000001</v>
      </c>
      <c r="G360" s="300">
        <v>25</v>
      </c>
      <c r="H360" s="300"/>
      <c r="I360" s="300"/>
      <c r="J360" s="295">
        <f t="shared" si="35"/>
        <v>25</v>
      </c>
      <c r="K360" s="296">
        <f t="shared" si="36"/>
        <v>1.6198704103671708E-2</v>
      </c>
      <c r="L360" s="297">
        <f t="shared" si="38"/>
        <v>69.35394168466523</v>
      </c>
      <c r="M360" s="297">
        <f t="shared" si="33"/>
        <v>15.257867170626351</v>
      </c>
      <c r="N360" s="297">
        <v>25.815924657534243</v>
      </c>
      <c r="O360" s="297">
        <v>2.6620652173913038</v>
      </c>
      <c r="P360" s="296">
        <f t="shared" si="37"/>
        <v>9.6624913474211482E-2</v>
      </c>
    </row>
    <row r="361" spans="1:16" x14ac:dyDescent="0.35">
      <c r="A361" s="298">
        <f t="shared" si="39"/>
        <v>356</v>
      </c>
      <c r="B361" s="300" t="s">
        <v>1695</v>
      </c>
      <c r="C361" s="300">
        <v>441.7</v>
      </c>
      <c r="D361" s="300"/>
      <c r="E361" s="300"/>
      <c r="F361" s="300">
        <f t="shared" si="34"/>
        <v>441.7</v>
      </c>
      <c r="G361" s="300">
        <v>8</v>
      </c>
      <c r="H361" s="300"/>
      <c r="I361" s="300"/>
      <c r="J361" s="295">
        <f t="shared" si="35"/>
        <v>8</v>
      </c>
      <c r="K361" s="296">
        <f t="shared" si="36"/>
        <v>5.1835853131749461E-3</v>
      </c>
      <c r="L361" s="297">
        <f t="shared" si="38"/>
        <v>22.193261339092871</v>
      </c>
      <c r="M361" s="297">
        <f t="shared" si="33"/>
        <v>4.8825174946004317</v>
      </c>
      <c r="N361" s="297">
        <v>8.2610958904109584</v>
      </c>
      <c r="O361" s="297">
        <v>0.85186086956521734</v>
      </c>
      <c r="P361" s="296">
        <f t="shared" si="37"/>
        <v>8.1930576394995416E-2</v>
      </c>
    </row>
    <row r="362" spans="1:16" x14ac:dyDescent="0.35">
      <c r="A362" s="298">
        <f t="shared" si="39"/>
        <v>357</v>
      </c>
      <c r="B362" s="300" t="s">
        <v>1696</v>
      </c>
      <c r="C362" s="300">
        <v>465.7</v>
      </c>
      <c r="D362" s="300"/>
      <c r="E362" s="300"/>
      <c r="F362" s="300">
        <f t="shared" si="34"/>
        <v>465.7</v>
      </c>
      <c r="G362" s="300">
        <v>7</v>
      </c>
      <c r="H362" s="300"/>
      <c r="I362" s="300"/>
      <c r="J362" s="295">
        <f t="shared" si="35"/>
        <v>7</v>
      </c>
      <c r="K362" s="296">
        <f t="shared" si="36"/>
        <v>4.5356371490280776E-3</v>
      </c>
      <c r="L362" s="297">
        <f t="shared" si="38"/>
        <v>19.41910367170626</v>
      </c>
      <c r="M362" s="297">
        <f t="shared" si="33"/>
        <v>4.2722028077753773</v>
      </c>
      <c r="N362" s="297">
        <v>7.2284589041095888</v>
      </c>
      <c r="O362" s="297">
        <v>0.74537826086956516</v>
      </c>
      <c r="P362" s="296">
        <f t="shared" si="37"/>
        <v>6.7994725455144497E-2</v>
      </c>
    </row>
    <row r="363" spans="1:16" x14ac:dyDescent="0.35">
      <c r="A363" s="298">
        <f t="shared" si="39"/>
        <v>358</v>
      </c>
      <c r="B363" s="295" t="s">
        <v>2411</v>
      </c>
      <c r="C363" s="301">
        <v>7459.3</v>
      </c>
      <c r="D363" s="302"/>
      <c r="E363" s="302"/>
      <c r="F363" s="302">
        <f>C363+D363+E363</f>
        <v>7459.3</v>
      </c>
      <c r="G363" s="303">
        <v>143</v>
      </c>
      <c r="H363" s="302"/>
      <c r="I363" s="302"/>
      <c r="J363" s="295">
        <f t="shared" si="35"/>
        <v>143</v>
      </c>
      <c r="K363" s="296">
        <f t="shared" si="36"/>
        <v>9.2656587473002164E-2</v>
      </c>
      <c r="L363" s="297">
        <f t="shared" si="38"/>
        <v>396.70454643628511</v>
      </c>
      <c r="M363" s="304">
        <f>L363*0.22</f>
        <v>87.275000215982729</v>
      </c>
      <c r="N363" s="297">
        <v>147.66708904109589</v>
      </c>
      <c r="O363" s="304">
        <v>15.227013043478259</v>
      </c>
      <c r="P363" s="296">
        <f t="shared" si="37"/>
        <v>8.672042265853927E-2</v>
      </c>
    </row>
    <row r="364" spans="1:16" x14ac:dyDescent="0.35">
      <c r="A364" s="298">
        <f t="shared" si="39"/>
        <v>359</v>
      </c>
      <c r="B364" s="295" t="s">
        <v>2359</v>
      </c>
      <c r="C364" s="301">
        <v>1321</v>
      </c>
      <c r="D364" s="302"/>
      <c r="E364" s="302"/>
      <c r="F364" s="302">
        <f>C364+D364+E364</f>
        <v>1321</v>
      </c>
      <c r="G364" s="303">
        <v>25</v>
      </c>
      <c r="H364" s="302"/>
      <c r="I364" s="302"/>
      <c r="J364" s="295">
        <f t="shared" si="35"/>
        <v>25</v>
      </c>
      <c r="K364" s="296">
        <f t="shared" si="36"/>
        <v>1.6198704103671708E-2</v>
      </c>
      <c r="L364" s="297">
        <f t="shared" si="38"/>
        <v>69.35394168466523</v>
      </c>
      <c r="M364" s="304">
        <f t="shared" ref="M364:M378" si="40">L364*0.22</f>
        <v>15.257867170626351</v>
      </c>
      <c r="N364" s="297">
        <v>25.815924657534243</v>
      </c>
      <c r="O364" s="304">
        <v>2.6620652173913038</v>
      </c>
      <c r="P364" s="296">
        <f t="shared" si="37"/>
        <v>8.5609234466477765E-2</v>
      </c>
    </row>
    <row r="365" spans="1:16" x14ac:dyDescent="0.35">
      <c r="A365" s="298">
        <f t="shared" si="39"/>
        <v>360</v>
      </c>
      <c r="B365" s="295" t="s">
        <v>2360</v>
      </c>
      <c r="C365" s="301">
        <v>2046.5</v>
      </c>
      <c r="D365" s="302"/>
      <c r="E365" s="302"/>
      <c r="F365" s="302">
        <f>C365+D365+E365</f>
        <v>2046.5</v>
      </c>
      <c r="G365" s="303">
        <v>49</v>
      </c>
      <c r="H365" s="302"/>
      <c r="I365" s="302"/>
      <c r="J365" s="295">
        <f t="shared" si="35"/>
        <v>49</v>
      </c>
      <c r="K365" s="296">
        <f t="shared" si="36"/>
        <v>3.1749460043196544E-2</v>
      </c>
      <c r="L365" s="297">
        <f t="shared" si="38"/>
        <v>135.93372570194384</v>
      </c>
      <c r="M365" s="304">
        <f t="shared" si="40"/>
        <v>29.905419654427646</v>
      </c>
      <c r="N365" s="297">
        <v>50.599212328767123</v>
      </c>
      <c r="O365" s="304">
        <v>5.2176478260869557</v>
      </c>
      <c r="P365" s="296">
        <f t="shared" si="37"/>
        <v>0.10830979990775742</v>
      </c>
    </row>
    <row r="366" spans="1:16" x14ac:dyDescent="0.35">
      <c r="A366" s="298">
        <f t="shared" si="39"/>
        <v>361</v>
      </c>
      <c r="B366" s="295" t="s">
        <v>2361</v>
      </c>
      <c r="C366" s="301">
        <v>2053.5</v>
      </c>
      <c r="D366" s="302">
        <v>114</v>
      </c>
      <c r="E366" s="302"/>
      <c r="F366" s="302">
        <f>C366+D366+E366</f>
        <v>2167.5</v>
      </c>
      <c r="G366" s="303">
        <v>48</v>
      </c>
      <c r="H366" s="302">
        <v>1</v>
      </c>
      <c r="I366" s="302"/>
      <c r="J366" s="295">
        <f t="shared" si="35"/>
        <v>49</v>
      </c>
      <c r="K366" s="296">
        <f t="shared" si="36"/>
        <v>3.1749460043196544E-2</v>
      </c>
      <c r="L366" s="297">
        <f t="shared" si="38"/>
        <v>135.93372570194384</v>
      </c>
      <c r="M366" s="304">
        <f t="shared" si="40"/>
        <v>29.905419654427646</v>
      </c>
      <c r="N366" s="297">
        <v>50.599212328767123</v>
      </c>
      <c r="O366" s="304">
        <v>5.2176478260869557</v>
      </c>
      <c r="P366" s="296">
        <f t="shared" si="37"/>
        <v>0.10226343968222633</v>
      </c>
    </row>
    <row r="367" spans="1:16" x14ac:dyDescent="0.35">
      <c r="A367" s="298">
        <f t="shared" si="39"/>
        <v>362</v>
      </c>
      <c r="B367" s="295" t="s">
        <v>2362</v>
      </c>
      <c r="C367" s="301">
        <v>644.5</v>
      </c>
      <c r="D367" s="302"/>
      <c r="E367" s="302"/>
      <c r="F367" s="302">
        <f t="shared" ref="F367:F376" si="41">C367+D367+E367</f>
        <v>644.5</v>
      </c>
      <c r="G367" s="303">
        <v>10</v>
      </c>
      <c r="H367" s="305"/>
      <c r="I367" s="306"/>
      <c r="J367" s="295">
        <f t="shared" si="35"/>
        <v>10</v>
      </c>
      <c r="K367" s="296">
        <f t="shared" si="36"/>
        <v>6.4794816414686825E-3</v>
      </c>
      <c r="L367" s="297">
        <f t="shared" si="38"/>
        <v>27.741576673866088</v>
      </c>
      <c r="M367" s="304">
        <f t="shared" si="40"/>
        <v>6.1031468682505396</v>
      </c>
      <c r="N367" s="297">
        <v>10.326369863013699</v>
      </c>
      <c r="O367" s="304">
        <v>1.0648260869565216</v>
      </c>
      <c r="P367" s="296">
        <f t="shared" si="37"/>
        <v>7.0187617520693316E-2</v>
      </c>
    </row>
    <row r="368" spans="1:16" x14ac:dyDescent="0.35">
      <c r="A368" s="298">
        <f t="shared" si="39"/>
        <v>363</v>
      </c>
      <c r="B368" s="295" t="s">
        <v>2363</v>
      </c>
      <c r="C368" s="301">
        <v>665.3</v>
      </c>
      <c r="D368" s="302"/>
      <c r="E368" s="302"/>
      <c r="F368" s="302">
        <f t="shared" si="41"/>
        <v>665.3</v>
      </c>
      <c r="G368" s="303">
        <v>10</v>
      </c>
      <c r="H368" s="305"/>
      <c r="I368" s="306"/>
      <c r="J368" s="295">
        <f t="shared" si="35"/>
        <v>10</v>
      </c>
      <c r="K368" s="296">
        <f t="shared" si="36"/>
        <v>6.4794816414686825E-3</v>
      </c>
      <c r="L368" s="297">
        <f t="shared" si="38"/>
        <v>27.741576673866088</v>
      </c>
      <c r="M368" s="304">
        <f t="shared" si="40"/>
        <v>6.1031468682505396</v>
      </c>
      <c r="N368" s="297">
        <v>10.326369863013699</v>
      </c>
      <c r="O368" s="304">
        <v>1.0648260869565216</v>
      </c>
      <c r="P368" s="296">
        <f t="shared" si="37"/>
        <v>6.7993265432266414E-2</v>
      </c>
    </row>
    <row r="369" spans="1:17" x14ac:dyDescent="0.35">
      <c r="A369" s="298">
        <f t="shared" si="39"/>
        <v>364</v>
      </c>
      <c r="B369" s="295" t="s">
        <v>2364</v>
      </c>
      <c r="C369" s="301">
        <v>3477.44</v>
      </c>
      <c r="D369" s="302"/>
      <c r="E369" s="302">
        <v>93.5</v>
      </c>
      <c r="F369" s="302">
        <f t="shared" si="41"/>
        <v>3570.94</v>
      </c>
      <c r="G369" s="303">
        <v>53</v>
      </c>
      <c r="H369" s="306"/>
      <c r="I369" s="306">
        <v>1</v>
      </c>
      <c r="J369" s="295">
        <f t="shared" si="35"/>
        <v>54</v>
      </c>
      <c r="K369" s="296">
        <f t="shared" si="36"/>
        <v>3.4989200863930883E-2</v>
      </c>
      <c r="L369" s="297">
        <f t="shared" si="38"/>
        <v>149.80451403887687</v>
      </c>
      <c r="M369" s="304">
        <f t="shared" si="40"/>
        <v>32.956993088552913</v>
      </c>
      <c r="N369" s="297">
        <v>55.762397260273971</v>
      </c>
      <c r="O369" s="304">
        <v>5.7500608695652167</v>
      </c>
      <c r="P369" s="296">
        <f t="shared" si="37"/>
        <v>6.840606822216809E-2</v>
      </c>
    </row>
    <row r="370" spans="1:17" x14ac:dyDescent="0.35">
      <c r="A370" s="298">
        <f t="shared" si="39"/>
        <v>365</v>
      </c>
      <c r="B370" s="295" t="s">
        <v>2365</v>
      </c>
      <c r="C370" s="301">
        <v>2537.6</v>
      </c>
      <c r="D370" s="302"/>
      <c r="E370" s="302"/>
      <c r="F370" s="302">
        <f t="shared" si="41"/>
        <v>2537.6</v>
      </c>
      <c r="G370" s="303">
        <v>53</v>
      </c>
      <c r="H370" s="306"/>
      <c r="I370" s="306"/>
      <c r="J370" s="295">
        <f t="shared" si="35"/>
        <v>53</v>
      </c>
      <c r="K370" s="296">
        <f t="shared" si="36"/>
        <v>3.4341252699784018E-2</v>
      </c>
      <c r="L370" s="297">
        <f t="shared" si="38"/>
        <v>147.03035637149029</v>
      </c>
      <c r="M370" s="304">
        <f t="shared" si="40"/>
        <v>32.346678401727864</v>
      </c>
      <c r="N370" s="297">
        <v>54.729760273972602</v>
      </c>
      <c r="O370" s="304">
        <v>5.6435782608695648</v>
      </c>
      <c r="P370" s="296">
        <f t="shared" si="37"/>
        <v>9.4479182419632851E-2</v>
      </c>
    </row>
    <row r="371" spans="1:17" x14ac:dyDescent="0.35">
      <c r="A371" s="298">
        <f t="shared" si="39"/>
        <v>366</v>
      </c>
      <c r="B371" s="295" t="s">
        <v>2366</v>
      </c>
      <c r="C371" s="301">
        <v>2587.5</v>
      </c>
      <c r="D371" s="302"/>
      <c r="E371" s="302"/>
      <c r="F371" s="302">
        <f t="shared" si="41"/>
        <v>2587.5</v>
      </c>
      <c r="G371" s="303">
        <v>64</v>
      </c>
      <c r="H371" s="306"/>
      <c r="I371" s="306"/>
      <c r="J371" s="295">
        <f t="shared" si="35"/>
        <v>64</v>
      </c>
      <c r="K371" s="296">
        <f t="shared" si="36"/>
        <v>4.1468682505399569E-2</v>
      </c>
      <c r="L371" s="297">
        <f t="shared" si="38"/>
        <v>177.54609071274297</v>
      </c>
      <c r="M371" s="304">
        <f t="shared" si="40"/>
        <v>39.060139956803454</v>
      </c>
      <c r="N371" s="297">
        <v>66.088767123287667</v>
      </c>
      <c r="O371" s="304">
        <v>6.8148869565217387</v>
      </c>
      <c r="P371" s="296">
        <f t="shared" si="37"/>
        <v>0.11188787816400225</v>
      </c>
    </row>
    <row r="372" spans="1:17" x14ac:dyDescent="0.35">
      <c r="A372" s="298">
        <f t="shared" si="39"/>
        <v>367</v>
      </c>
      <c r="B372" s="295" t="s">
        <v>2367</v>
      </c>
      <c r="C372" s="301">
        <v>1484.2</v>
      </c>
      <c r="D372" s="302"/>
      <c r="E372" s="302"/>
      <c r="F372" s="302">
        <f t="shared" si="41"/>
        <v>1484.2</v>
      </c>
      <c r="G372" s="303">
        <v>31</v>
      </c>
      <c r="H372" s="306"/>
      <c r="I372" s="306"/>
      <c r="J372" s="295">
        <f t="shared" si="35"/>
        <v>31</v>
      </c>
      <c r="K372" s="296">
        <f t="shared" si="36"/>
        <v>2.0086393088552916E-2</v>
      </c>
      <c r="L372" s="297">
        <f t="shared" si="38"/>
        <v>85.99888768898488</v>
      </c>
      <c r="M372" s="304">
        <f t="shared" si="40"/>
        <v>18.919755291576674</v>
      </c>
      <c r="N372" s="297">
        <v>32.011746575342464</v>
      </c>
      <c r="O372" s="304">
        <v>3.3009608695652171</v>
      </c>
      <c r="P372" s="296">
        <f t="shared" si="37"/>
        <v>9.4482785625568805E-2</v>
      </c>
    </row>
    <row r="373" spans="1:17" x14ac:dyDescent="0.35">
      <c r="A373" s="298">
        <f t="shared" si="39"/>
        <v>368</v>
      </c>
      <c r="B373" s="295" t="s">
        <v>2368</v>
      </c>
      <c r="C373" s="301">
        <v>1419.5</v>
      </c>
      <c r="D373" s="302">
        <v>60.5</v>
      </c>
      <c r="E373" s="302"/>
      <c r="F373" s="302">
        <f t="shared" si="41"/>
        <v>1480</v>
      </c>
      <c r="G373" s="303">
        <v>33</v>
      </c>
      <c r="H373" s="306">
        <v>2</v>
      </c>
      <c r="I373" s="306"/>
      <c r="J373" s="295">
        <f t="shared" si="35"/>
        <v>35</v>
      </c>
      <c r="K373" s="296">
        <f t="shared" si="36"/>
        <v>2.267818574514039E-2</v>
      </c>
      <c r="L373" s="297">
        <f t="shared" si="38"/>
        <v>97.095518358531322</v>
      </c>
      <c r="M373" s="304">
        <f t="shared" si="40"/>
        <v>21.361014038876892</v>
      </c>
      <c r="N373" s="297">
        <v>36.142294520547942</v>
      </c>
      <c r="O373" s="304">
        <v>3.7268913043478258</v>
      </c>
      <c r="P373" s="296">
        <f t="shared" si="37"/>
        <v>0.10697683663669187</v>
      </c>
    </row>
    <row r="374" spans="1:17" x14ac:dyDescent="0.35">
      <c r="A374" s="298">
        <f t="shared" si="39"/>
        <v>369</v>
      </c>
      <c r="B374" s="295" t="s">
        <v>2369</v>
      </c>
      <c r="C374" s="301">
        <v>999.4</v>
      </c>
      <c r="D374" s="302"/>
      <c r="E374" s="302"/>
      <c r="F374" s="302">
        <f t="shared" si="41"/>
        <v>999.4</v>
      </c>
      <c r="G374" s="303">
        <v>24</v>
      </c>
      <c r="H374" s="306"/>
      <c r="I374" s="306"/>
      <c r="J374" s="295">
        <f t="shared" si="35"/>
        <v>24</v>
      </c>
      <c r="K374" s="296">
        <f t="shared" si="36"/>
        <v>1.5550755939524839E-2</v>
      </c>
      <c r="L374" s="297">
        <f t="shared" si="38"/>
        <v>66.579784017278627</v>
      </c>
      <c r="M374" s="304">
        <f t="shared" si="40"/>
        <v>14.647552483801299</v>
      </c>
      <c r="N374" s="297">
        <v>24.783287671232873</v>
      </c>
      <c r="O374" s="304">
        <v>2.5555826086956519</v>
      </c>
      <c r="P374" s="296">
        <f t="shared" si="37"/>
        <v>0.10863138561237587</v>
      </c>
    </row>
    <row r="375" spans="1:17" x14ac:dyDescent="0.35">
      <c r="A375" s="298">
        <f t="shared" si="39"/>
        <v>370</v>
      </c>
      <c r="B375" s="295" t="s">
        <v>2370</v>
      </c>
      <c r="C375" s="301">
        <v>2110</v>
      </c>
      <c r="D375" s="302"/>
      <c r="E375" s="302">
        <v>179.1</v>
      </c>
      <c r="F375" s="302">
        <f t="shared" si="41"/>
        <v>2289.1</v>
      </c>
      <c r="G375" s="303">
        <v>45</v>
      </c>
      <c r="H375" s="306"/>
      <c r="I375" s="306">
        <v>1</v>
      </c>
      <c r="J375" s="295">
        <f t="shared" si="35"/>
        <v>46</v>
      </c>
      <c r="K375" s="296">
        <f t="shared" si="36"/>
        <v>2.9805615550755941E-2</v>
      </c>
      <c r="L375" s="297">
        <f t="shared" si="38"/>
        <v>127.61125269978402</v>
      </c>
      <c r="M375" s="304">
        <f t="shared" si="40"/>
        <v>28.074475593952485</v>
      </c>
      <c r="N375" s="297">
        <v>47.501301369863015</v>
      </c>
      <c r="O375" s="304">
        <v>4.8982000000000001</v>
      </c>
      <c r="P375" s="296">
        <f t="shared" si="37"/>
        <v>9.0902638444628675E-2</v>
      </c>
    </row>
    <row r="376" spans="1:17" x14ac:dyDescent="0.35">
      <c r="A376" s="298">
        <f t="shared" si="39"/>
        <v>371</v>
      </c>
      <c r="B376" s="295" t="s">
        <v>2371</v>
      </c>
      <c r="C376" s="301">
        <v>3201.5</v>
      </c>
      <c r="D376" s="302"/>
      <c r="E376" s="302"/>
      <c r="F376" s="302">
        <f t="shared" si="41"/>
        <v>3201.5</v>
      </c>
      <c r="G376" s="303">
        <v>71</v>
      </c>
      <c r="H376" s="306"/>
      <c r="I376" s="306"/>
      <c r="J376" s="295">
        <f t="shared" si="35"/>
        <v>71</v>
      </c>
      <c r="K376" s="296">
        <f t="shared" si="36"/>
        <v>4.6004319654427646E-2</v>
      </c>
      <c r="L376" s="297">
        <f t="shared" si="38"/>
        <v>196.96519438444923</v>
      </c>
      <c r="M376" s="304">
        <f t="shared" si="40"/>
        <v>43.332342764578833</v>
      </c>
      <c r="N376" s="297">
        <v>73.317226027397254</v>
      </c>
      <c r="O376" s="304">
        <v>7.5602652173913025</v>
      </c>
      <c r="P376" s="296">
        <f t="shared" si="37"/>
        <v>0.10032017129277421</v>
      </c>
    </row>
    <row r="377" spans="1:17" x14ac:dyDescent="0.35">
      <c r="A377" s="298">
        <f t="shared" si="39"/>
        <v>372</v>
      </c>
      <c r="B377" s="295" t="s">
        <v>2412</v>
      </c>
      <c r="C377" s="301">
        <v>783.9</v>
      </c>
      <c r="D377" s="302"/>
      <c r="E377" s="302">
        <v>46.4</v>
      </c>
      <c r="F377" s="302">
        <f>C377+D377+E377</f>
        <v>830.3</v>
      </c>
      <c r="G377" s="303">
        <v>15</v>
      </c>
      <c r="H377" s="306"/>
      <c r="I377" s="306">
        <v>1</v>
      </c>
      <c r="J377" s="295">
        <f t="shared" si="35"/>
        <v>16</v>
      </c>
      <c r="K377" s="296">
        <f t="shared" si="36"/>
        <v>1.0367170626349892E-2</v>
      </c>
      <c r="L377" s="297">
        <f t="shared" si="38"/>
        <v>44.386522678185742</v>
      </c>
      <c r="M377" s="304">
        <f t="shared" si="40"/>
        <v>9.7650349892008634</v>
      </c>
      <c r="N377" s="297">
        <v>16.522191780821917</v>
      </c>
      <c r="O377" s="304">
        <v>1.7037217391304347</v>
      </c>
      <c r="P377" s="296">
        <f t="shared" si="37"/>
        <v>8.7170265190098711E-2</v>
      </c>
    </row>
    <row r="378" spans="1:17" x14ac:dyDescent="0.35">
      <c r="A378" s="298">
        <f t="shared" si="39"/>
        <v>373</v>
      </c>
      <c r="B378" s="295" t="s">
        <v>2413</v>
      </c>
      <c r="C378" s="301">
        <v>1990</v>
      </c>
      <c r="D378" s="302">
        <v>186.8</v>
      </c>
      <c r="E378" s="302">
        <v>270.60000000000002</v>
      </c>
      <c r="F378" s="307">
        <f>C378+D378+E378</f>
        <v>2447.4</v>
      </c>
      <c r="G378" s="303">
        <v>48</v>
      </c>
      <c r="H378" s="306">
        <v>2</v>
      </c>
      <c r="I378" s="306">
        <v>3</v>
      </c>
      <c r="J378" s="295">
        <f t="shared" si="35"/>
        <v>53</v>
      </c>
      <c r="K378" s="296">
        <f t="shared" si="36"/>
        <v>3.4341252699784018E-2</v>
      </c>
      <c r="L378" s="297">
        <f t="shared" si="38"/>
        <v>147.03035637149029</v>
      </c>
      <c r="M378" s="304">
        <f t="shared" si="40"/>
        <v>32.346678401727864</v>
      </c>
      <c r="N378" s="297">
        <v>54.729760273972602</v>
      </c>
      <c r="O378" s="304">
        <v>5.6435782608695648</v>
      </c>
      <c r="P378" s="296">
        <f t="shared" si="37"/>
        <v>9.7961254109692045E-2</v>
      </c>
    </row>
    <row r="379" spans="1:17" ht="24" customHeight="1" x14ac:dyDescent="0.4">
      <c r="A379" s="300"/>
      <c r="B379" s="308" t="s">
        <v>2074</v>
      </c>
      <c r="C379" s="309">
        <f t="shared" ref="C379:I379" si="42">SUM(C6:C378)</f>
        <v>260330.18000000008</v>
      </c>
      <c r="D379" s="309">
        <f t="shared" si="42"/>
        <v>4681.8000000000011</v>
      </c>
      <c r="E379" s="309">
        <f t="shared" si="42"/>
        <v>7374.9000000000042</v>
      </c>
      <c r="F379" s="309">
        <f t="shared" si="42"/>
        <v>272386.88000000006</v>
      </c>
      <c r="G379" s="309">
        <f t="shared" si="42"/>
        <v>4528</v>
      </c>
      <c r="H379" s="309">
        <f t="shared" si="42"/>
        <v>56</v>
      </c>
      <c r="I379" s="309">
        <f t="shared" si="42"/>
        <v>46</v>
      </c>
      <c r="J379" s="295">
        <f t="shared" ref="J379" si="43">G379+H379+I379</f>
        <v>4630</v>
      </c>
      <c r="K379" s="310">
        <f>SUM(K6:K378)</f>
        <v>3.0000000000000004</v>
      </c>
      <c r="L379" s="309">
        <f>SUM(L6:L378)</f>
        <v>12844.350000000002</v>
      </c>
      <c r="M379" s="309">
        <f>SUM(M6:M378)</f>
        <v>2825.7570000000019</v>
      </c>
      <c r="N379" s="309">
        <f>SUM(N6:N378)</f>
        <v>4779.9013356164369</v>
      </c>
      <c r="O379" s="309">
        <f>SUM(O6:O378)</f>
        <v>483.32456086956574</v>
      </c>
      <c r="P379" s="296">
        <f t="shared" si="37"/>
        <v>7.6851472789313494E-2</v>
      </c>
      <c r="Q379" s="355"/>
    </row>
    <row r="380" spans="1:17" ht="18" x14ac:dyDescent="0.4">
      <c r="A380" s="535" t="s">
        <v>1872</v>
      </c>
      <c r="B380" s="535"/>
      <c r="C380" s="535"/>
      <c r="D380" s="535"/>
      <c r="E380" s="535"/>
      <c r="F380" s="535"/>
      <c r="G380" s="535"/>
      <c r="H380" s="535"/>
      <c r="I380" s="535"/>
      <c r="J380" s="535"/>
      <c r="K380" s="535"/>
      <c r="L380" s="535"/>
      <c r="M380" s="535"/>
      <c r="N380" s="535"/>
      <c r="O380" s="535"/>
      <c r="P380" s="535"/>
    </row>
    <row r="381" spans="1:17" x14ac:dyDescent="0.35">
      <c r="A381" s="311">
        <v>1</v>
      </c>
      <c r="B381" s="295" t="s">
        <v>2075</v>
      </c>
      <c r="C381" s="295">
        <v>400.8</v>
      </c>
      <c r="D381" s="295"/>
      <c r="E381" s="295"/>
      <c r="F381" s="295">
        <f t="shared" ref="F381:F439" si="44">C381+D381+E381</f>
        <v>400.8</v>
      </c>
      <c r="G381" s="295">
        <v>9</v>
      </c>
      <c r="H381" s="295"/>
      <c r="I381" s="295"/>
      <c r="J381" s="295">
        <f>G381+H381+I381</f>
        <v>9</v>
      </c>
      <c r="K381" s="312">
        <f t="shared" ref="K381:K444" si="45">2/4051*J381</f>
        <v>4.4433473216489751E-3</v>
      </c>
      <c r="L381" s="297">
        <f t="shared" ref="L381:L444" si="46">K381*4281.45</f>
        <v>19.023969390274004</v>
      </c>
      <c r="M381" s="297">
        <f>L381*0.22</f>
        <v>4.1852732658602809</v>
      </c>
      <c r="N381" s="297">
        <v>8.1476014760147599</v>
      </c>
      <c r="O381" s="297">
        <v>1.0119154739400484</v>
      </c>
      <c r="P381" s="296">
        <f>(L381+M381+N381+O381)/F381</f>
        <v>8.0760378258705315E-2</v>
      </c>
    </row>
    <row r="382" spans="1:17" x14ac:dyDescent="0.35">
      <c r="A382" s="311">
        <f>1+A381</f>
        <v>2</v>
      </c>
      <c r="B382" s="295" t="s">
        <v>2076</v>
      </c>
      <c r="C382" s="295">
        <v>272.8</v>
      </c>
      <c r="D382" s="295"/>
      <c r="E382" s="295"/>
      <c r="F382" s="295">
        <f t="shared" si="44"/>
        <v>272.8</v>
      </c>
      <c r="G382" s="295">
        <v>5</v>
      </c>
      <c r="H382" s="295"/>
      <c r="I382" s="295"/>
      <c r="J382" s="295">
        <f t="shared" ref="J382:J445" si="47">G382+H382+I382</f>
        <v>5</v>
      </c>
      <c r="K382" s="312">
        <f t="shared" si="45"/>
        <v>2.4685262898049864E-3</v>
      </c>
      <c r="L382" s="297">
        <f t="shared" si="46"/>
        <v>10.568871883485558</v>
      </c>
      <c r="M382" s="297">
        <f t="shared" ref="M382:M440" si="48">L382*0.22</f>
        <v>2.3251518143668228</v>
      </c>
      <c r="N382" s="297">
        <v>4.5264452644526436</v>
      </c>
      <c r="O382" s="297">
        <v>0.56217526330002698</v>
      </c>
      <c r="P382" s="296">
        <f t="shared" ref="P382:P445" si="49">(L382+M382+N382+O382)/F382</f>
        <v>6.5918783818200322E-2</v>
      </c>
    </row>
    <row r="383" spans="1:17" x14ac:dyDescent="0.35">
      <c r="A383" s="311">
        <f t="shared" ref="A383:A446" si="50">1+A382</f>
        <v>3</v>
      </c>
      <c r="B383" s="295" t="s">
        <v>2077</v>
      </c>
      <c r="C383" s="295">
        <v>584.5</v>
      </c>
      <c r="D383" s="295"/>
      <c r="E383" s="295"/>
      <c r="F383" s="295">
        <f t="shared" si="44"/>
        <v>584.5</v>
      </c>
      <c r="G383" s="295">
        <v>14</v>
      </c>
      <c r="H383" s="295"/>
      <c r="I383" s="295"/>
      <c r="J383" s="295">
        <f t="shared" si="47"/>
        <v>14</v>
      </c>
      <c r="K383" s="312">
        <f t="shared" si="45"/>
        <v>6.9118736114539619E-3</v>
      </c>
      <c r="L383" s="297">
        <f t="shared" si="46"/>
        <v>29.592841273759564</v>
      </c>
      <c r="M383" s="297">
        <f t="shared" si="48"/>
        <v>6.5104250802271038</v>
      </c>
      <c r="N383" s="297">
        <v>12.674046740467404</v>
      </c>
      <c r="O383" s="297">
        <v>1.5740907372400754</v>
      </c>
      <c r="P383" s="296">
        <f t="shared" si="49"/>
        <v>8.6144403475952355E-2</v>
      </c>
    </row>
    <row r="384" spans="1:17" x14ac:dyDescent="0.35">
      <c r="A384" s="311">
        <f t="shared" si="50"/>
        <v>4</v>
      </c>
      <c r="B384" s="295" t="s">
        <v>2078</v>
      </c>
      <c r="C384" s="295">
        <v>274.10000000000002</v>
      </c>
      <c r="D384" s="295"/>
      <c r="E384" s="295">
        <v>19.2</v>
      </c>
      <c r="F384" s="295">
        <f t="shared" si="44"/>
        <v>293.3</v>
      </c>
      <c r="G384" s="295">
        <v>8</v>
      </c>
      <c r="H384" s="295"/>
      <c r="I384" s="295">
        <v>1</v>
      </c>
      <c r="J384" s="295">
        <f t="shared" si="47"/>
        <v>9</v>
      </c>
      <c r="K384" s="312">
        <f t="shared" si="45"/>
        <v>4.4433473216489751E-3</v>
      </c>
      <c r="L384" s="297">
        <f t="shared" si="46"/>
        <v>19.023969390274004</v>
      </c>
      <c r="M384" s="297">
        <f t="shared" si="48"/>
        <v>4.1852732658602809</v>
      </c>
      <c r="N384" s="297">
        <v>8.1476014760147599</v>
      </c>
      <c r="O384" s="297">
        <v>0.89948042128004313</v>
      </c>
      <c r="P384" s="296">
        <f t="shared" si="49"/>
        <v>0.10997724020944115</v>
      </c>
    </row>
    <row r="385" spans="1:16" x14ac:dyDescent="0.35">
      <c r="A385" s="311">
        <f t="shared" si="50"/>
        <v>5</v>
      </c>
      <c r="B385" s="295" t="s">
        <v>2079</v>
      </c>
      <c r="C385" s="295">
        <v>468.6</v>
      </c>
      <c r="D385" s="295"/>
      <c r="E385" s="295"/>
      <c r="F385" s="295">
        <f t="shared" si="44"/>
        <v>468.6</v>
      </c>
      <c r="G385" s="295">
        <v>13</v>
      </c>
      <c r="H385" s="295"/>
      <c r="I385" s="295"/>
      <c r="J385" s="295">
        <f t="shared" si="47"/>
        <v>13</v>
      </c>
      <c r="K385" s="312">
        <f t="shared" si="45"/>
        <v>6.4181683534929642E-3</v>
      </c>
      <c r="L385" s="297">
        <f t="shared" si="46"/>
        <v>27.479066897062449</v>
      </c>
      <c r="M385" s="297">
        <f t="shared" si="48"/>
        <v>6.045394717353739</v>
      </c>
      <c r="N385" s="297">
        <v>11.768757687576874</v>
      </c>
      <c r="O385" s="297">
        <v>1.4616556845800699</v>
      </c>
      <c r="P385" s="296">
        <f t="shared" si="49"/>
        <v>9.9775661516374584E-2</v>
      </c>
    </row>
    <row r="386" spans="1:16" x14ac:dyDescent="0.35">
      <c r="A386" s="311">
        <f t="shared" si="50"/>
        <v>6</v>
      </c>
      <c r="B386" s="295" t="s">
        <v>2080</v>
      </c>
      <c r="C386" s="295">
        <v>346.93</v>
      </c>
      <c r="D386" s="295"/>
      <c r="E386" s="295"/>
      <c r="F386" s="295">
        <f t="shared" si="44"/>
        <v>346.93</v>
      </c>
      <c r="G386" s="295">
        <v>11</v>
      </c>
      <c r="H386" s="295"/>
      <c r="I386" s="295"/>
      <c r="J386" s="295">
        <f t="shared" si="47"/>
        <v>11</v>
      </c>
      <c r="K386" s="312">
        <f t="shared" si="45"/>
        <v>5.4307578375709705E-3</v>
      </c>
      <c r="L386" s="297">
        <f t="shared" si="46"/>
        <v>23.251518143668232</v>
      </c>
      <c r="M386" s="297">
        <f t="shared" si="48"/>
        <v>5.1153339916070113</v>
      </c>
      <c r="N386" s="297">
        <v>9.9581795817958163</v>
      </c>
      <c r="O386" s="297">
        <v>1.2367855792600595</v>
      </c>
      <c r="P386" s="296">
        <f t="shared" si="49"/>
        <v>0.11403400483190015</v>
      </c>
    </row>
    <row r="387" spans="1:16" x14ac:dyDescent="0.35">
      <c r="A387" s="311">
        <f t="shared" si="50"/>
        <v>7</v>
      </c>
      <c r="B387" s="295" t="s">
        <v>2081</v>
      </c>
      <c r="C387" s="295">
        <v>606.20000000000005</v>
      </c>
      <c r="D387" s="295"/>
      <c r="E387" s="295">
        <v>58.3</v>
      </c>
      <c r="F387" s="295">
        <f t="shared" si="44"/>
        <v>664.5</v>
      </c>
      <c r="G387" s="295">
        <v>14</v>
      </c>
      <c r="H387" s="295"/>
      <c r="I387" s="295">
        <v>1</v>
      </c>
      <c r="J387" s="295">
        <f t="shared" si="47"/>
        <v>15</v>
      </c>
      <c r="K387" s="312">
        <f t="shared" si="45"/>
        <v>7.4055788694149596E-3</v>
      </c>
      <c r="L387" s="297">
        <f t="shared" si="46"/>
        <v>31.706615650456676</v>
      </c>
      <c r="M387" s="297">
        <f t="shared" si="48"/>
        <v>6.9754554431004685</v>
      </c>
      <c r="N387" s="297">
        <v>13.579335793357931</v>
      </c>
      <c r="O387" s="297">
        <v>1.5740907372400754</v>
      </c>
      <c r="P387" s="296">
        <f t="shared" si="49"/>
        <v>8.1016550224462219E-2</v>
      </c>
    </row>
    <row r="388" spans="1:16" x14ac:dyDescent="0.35">
      <c r="A388" s="311">
        <f t="shared" si="50"/>
        <v>8</v>
      </c>
      <c r="B388" s="295" t="s">
        <v>2082</v>
      </c>
      <c r="C388" s="295">
        <v>434.3</v>
      </c>
      <c r="D388" s="295"/>
      <c r="E388" s="295"/>
      <c r="F388" s="295">
        <f t="shared" si="44"/>
        <v>434.3</v>
      </c>
      <c r="G388" s="295">
        <v>9</v>
      </c>
      <c r="H388" s="295"/>
      <c r="I388" s="295"/>
      <c r="J388" s="295">
        <f t="shared" si="47"/>
        <v>9</v>
      </c>
      <c r="K388" s="312">
        <f t="shared" si="45"/>
        <v>4.4433473216489751E-3</v>
      </c>
      <c r="L388" s="297">
        <f t="shared" si="46"/>
        <v>19.023969390274004</v>
      </c>
      <c r="M388" s="297">
        <f t="shared" si="48"/>
        <v>4.1852732658602809</v>
      </c>
      <c r="N388" s="297">
        <v>8.1476014760147599</v>
      </c>
      <c r="O388" s="297">
        <v>1.0119154739400484</v>
      </c>
      <c r="P388" s="296">
        <f t="shared" si="49"/>
        <v>7.4530876366772025E-2</v>
      </c>
    </row>
    <row r="389" spans="1:16" x14ac:dyDescent="0.35">
      <c r="A389" s="311">
        <f t="shared" si="50"/>
        <v>9</v>
      </c>
      <c r="B389" s="295" t="s">
        <v>2083</v>
      </c>
      <c r="C389" s="295">
        <v>613.4</v>
      </c>
      <c r="D389" s="295"/>
      <c r="E389" s="295">
        <v>29</v>
      </c>
      <c r="F389" s="295">
        <f t="shared" si="44"/>
        <v>642.4</v>
      </c>
      <c r="G389" s="295">
        <v>17</v>
      </c>
      <c r="H389" s="295"/>
      <c r="I389" s="295">
        <v>1</v>
      </c>
      <c r="J389" s="295">
        <f t="shared" si="47"/>
        <v>18</v>
      </c>
      <c r="K389" s="312">
        <f t="shared" si="45"/>
        <v>8.8866946432979502E-3</v>
      </c>
      <c r="L389" s="297">
        <f t="shared" si="46"/>
        <v>38.047938780548009</v>
      </c>
      <c r="M389" s="297">
        <f t="shared" si="48"/>
        <v>8.3705465317205618</v>
      </c>
      <c r="N389" s="297">
        <v>16.29520295202952</v>
      </c>
      <c r="O389" s="297">
        <v>1.9113958952200913</v>
      </c>
      <c r="P389" s="296">
        <f t="shared" si="49"/>
        <v>0.10059944607646043</v>
      </c>
    </row>
    <row r="390" spans="1:16" x14ac:dyDescent="0.35">
      <c r="A390" s="311">
        <f t="shared" si="50"/>
        <v>10</v>
      </c>
      <c r="B390" s="295" t="s">
        <v>2084</v>
      </c>
      <c r="C390" s="295">
        <v>237.3</v>
      </c>
      <c r="D390" s="295"/>
      <c r="E390" s="295"/>
      <c r="F390" s="295">
        <f t="shared" si="44"/>
        <v>237.3</v>
      </c>
      <c r="G390" s="295">
        <v>4</v>
      </c>
      <c r="H390" s="295"/>
      <c r="I390" s="295"/>
      <c r="J390" s="295">
        <f t="shared" si="47"/>
        <v>4</v>
      </c>
      <c r="K390" s="312">
        <f t="shared" si="45"/>
        <v>1.9748210318439891E-3</v>
      </c>
      <c r="L390" s="297">
        <f t="shared" si="46"/>
        <v>8.4550975067884462</v>
      </c>
      <c r="M390" s="297">
        <f t="shared" si="48"/>
        <v>1.8601214514934581</v>
      </c>
      <c r="N390" s="297">
        <v>3.6211562115621154</v>
      </c>
      <c r="O390" s="297">
        <v>0.44974021064002156</v>
      </c>
      <c r="P390" s="296">
        <f t="shared" si="49"/>
        <v>6.0624169323573708E-2</v>
      </c>
    </row>
    <row r="391" spans="1:16" x14ac:dyDescent="0.35">
      <c r="A391" s="311">
        <f t="shared" si="50"/>
        <v>11</v>
      </c>
      <c r="B391" s="295" t="s">
        <v>2085</v>
      </c>
      <c r="C391" s="295">
        <v>662.7</v>
      </c>
      <c r="D391" s="295"/>
      <c r="E391" s="295">
        <v>66.400000000000006</v>
      </c>
      <c r="F391" s="295">
        <f t="shared" si="44"/>
        <v>729.1</v>
      </c>
      <c r="G391" s="295">
        <v>13</v>
      </c>
      <c r="H391" s="295"/>
      <c r="I391" s="295">
        <v>1</v>
      </c>
      <c r="J391" s="295">
        <f t="shared" si="47"/>
        <v>14</v>
      </c>
      <c r="K391" s="312">
        <f t="shared" si="45"/>
        <v>6.9118736114539619E-3</v>
      </c>
      <c r="L391" s="297">
        <f t="shared" si="46"/>
        <v>29.592841273759564</v>
      </c>
      <c r="M391" s="297">
        <f t="shared" si="48"/>
        <v>6.5104250802271038</v>
      </c>
      <c r="N391" s="297">
        <v>12.674046740467404</v>
      </c>
      <c r="O391" s="297">
        <v>1.4616556845800699</v>
      </c>
      <c r="P391" s="296">
        <f t="shared" si="49"/>
        <v>6.8905457110182616E-2</v>
      </c>
    </row>
    <row r="392" spans="1:16" x14ac:dyDescent="0.35">
      <c r="A392" s="311">
        <f t="shared" si="50"/>
        <v>12</v>
      </c>
      <c r="B392" s="295" t="s">
        <v>2087</v>
      </c>
      <c r="C392" s="295">
        <v>660.2</v>
      </c>
      <c r="D392" s="295"/>
      <c r="E392" s="295"/>
      <c r="F392" s="295">
        <f t="shared" si="44"/>
        <v>660.2</v>
      </c>
      <c r="G392" s="295">
        <v>12</v>
      </c>
      <c r="H392" s="295"/>
      <c r="I392" s="295"/>
      <c r="J392" s="295">
        <f t="shared" si="47"/>
        <v>12</v>
      </c>
      <c r="K392" s="312">
        <f t="shared" si="45"/>
        <v>5.9244630955319674E-3</v>
      </c>
      <c r="L392" s="297">
        <f t="shared" si="46"/>
        <v>25.36529252036534</v>
      </c>
      <c r="M392" s="297">
        <f t="shared" si="48"/>
        <v>5.5803643544803752</v>
      </c>
      <c r="N392" s="297">
        <v>10.863468634686347</v>
      </c>
      <c r="O392" s="297">
        <v>1.3492206319200646</v>
      </c>
      <c r="P392" s="296">
        <f t="shared" si="49"/>
        <v>6.5371623964635153E-2</v>
      </c>
    </row>
    <row r="393" spans="1:16" x14ac:dyDescent="0.35">
      <c r="A393" s="311">
        <f t="shared" si="50"/>
        <v>13</v>
      </c>
      <c r="B393" s="295" t="s">
        <v>2088</v>
      </c>
      <c r="C393" s="295">
        <v>523.9</v>
      </c>
      <c r="D393" s="295"/>
      <c r="E393" s="295"/>
      <c r="F393" s="295">
        <f t="shared" si="44"/>
        <v>523.9</v>
      </c>
      <c r="G393" s="295">
        <v>13</v>
      </c>
      <c r="H393" s="295"/>
      <c r="I393" s="295"/>
      <c r="J393" s="295">
        <f t="shared" si="47"/>
        <v>13</v>
      </c>
      <c r="K393" s="312">
        <f t="shared" si="45"/>
        <v>6.4181683534929642E-3</v>
      </c>
      <c r="L393" s="297">
        <f t="shared" si="46"/>
        <v>27.479066897062449</v>
      </c>
      <c r="M393" s="297">
        <f t="shared" si="48"/>
        <v>6.045394717353739</v>
      </c>
      <c r="N393" s="297">
        <v>11.768757687576874</v>
      </c>
      <c r="O393" s="297">
        <v>1.4616556845800699</v>
      </c>
      <c r="P393" s="296">
        <f t="shared" si="49"/>
        <v>8.9243891938486614E-2</v>
      </c>
    </row>
    <row r="394" spans="1:16" x14ac:dyDescent="0.35">
      <c r="A394" s="311">
        <f t="shared" si="50"/>
        <v>14</v>
      </c>
      <c r="B394" s="295" t="s">
        <v>2089</v>
      </c>
      <c r="C394" s="295">
        <v>529.29999999999995</v>
      </c>
      <c r="D394" s="295">
        <v>23.9</v>
      </c>
      <c r="E394" s="295"/>
      <c r="F394" s="295">
        <f t="shared" si="44"/>
        <v>553.19999999999993</v>
      </c>
      <c r="G394" s="295">
        <v>10</v>
      </c>
      <c r="H394" s="295">
        <v>1</v>
      </c>
      <c r="I394" s="295"/>
      <c r="J394" s="295">
        <f t="shared" si="47"/>
        <v>11</v>
      </c>
      <c r="K394" s="312">
        <f t="shared" si="45"/>
        <v>5.4307578375709705E-3</v>
      </c>
      <c r="L394" s="297">
        <f t="shared" si="46"/>
        <v>23.251518143668232</v>
      </c>
      <c r="M394" s="297">
        <f t="shared" si="48"/>
        <v>5.1153339916070113</v>
      </c>
      <c r="N394" s="297">
        <v>9.9581795817958163</v>
      </c>
      <c r="O394" s="297">
        <v>1.124350526600054</v>
      </c>
      <c r="P394" s="296">
        <f t="shared" si="49"/>
        <v>7.1311247728978885E-2</v>
      </c>
    </row>
    <row r="395" spans="1:16" x14ac:dyDescent="0.35">
      <c r="A395" s="311">
        <f t="shared" si="50"/>
        <v>15</v>
      </c>
      <c r="B395" s="295" t="s">
        <v>2090</v>
      </c>
      <c r="C395" s="295">
        <v>533.79999999999995</v>
      </c>
      <c r="D395" s="295"/>
      <c r="E395" s="295"/>
      <c r="F395" s="295">
        <f t="shared" si="44"/>
        <v>533.79999999999995</v>
      </c>
      <c r="G395" s="295">
        <v>13</v>
      </c>
      <c r="H395" s="295"/>
      <c r="I395" s="295"/>
      <c r="J395" s="295">
        <f t="shared" si="47"/>
        <v>13</v>
      </c>
      <c r="K395" s="312">
        <f t="shared" si="45"/>
        <v>6.4181683534929642E-3</v>
      </c>
      <c r="L395" s="297">
        <f t="shared" si="46"/>
        <v>27.479066897062449</v>
      </c>
      <c r="M395" s="297">
        <f t="shared" si="48"/>
        <v>6.045394717353739</v>
      </c>
      <c r="N395" s="297">
        <v>11.768757687576874</v>
      </c>
      <c r="O395" s="297">
        <v>1.4616556845800699</v>
      </c>
      <c r="P395" s="296">
        <f t="shared" si="49"/>
        <v>8.7588750443186841E-2</v>
      </c>
    </row>
    <row r="396" spans="1:16" x14ac:dyDescent="0.35">
      <c r="A396" s="311">
        <f t="shared" si="50"/>
        <v>16</v>
      </c>
      <c r="B396" s="295" t="s">
        <v>2091</v>
      </c>
      <c r="C396" s="295">
        <v>612</v>
      </c>
      <c r="D396" s="295">
        <v>49.8</v>
      </c>
      <c r="E396" s="295"/>
      <c r="F396" s="295">
        <f t="shared" si="44"/>
        <v>661.8</v>
      </c>
      <c r="G396" s="295">
        <v>11</v>
      </c>
      <c r="H396" s="295">
        <v>1</v>
      </c>
      <c r="I396" s="295"/>
      <c r="J396" s="295">
        <f t="shared" si="47"/>
        <v>12</v>
      </c>
      <c r="K396" s="312">
        <f t="shared" si="45"/>
        <v>5.9244630955319674E-3</v>
      </c>
      <c r="L396" s="297">
        <f t="shared" si="46"/>
        <v>25.36529252036534</v>
      </c>
      <c r="M396" s="297">
        <f t="shared" si="48"/>
        <v>5.5803643544803752</v>
      </c>
      <c r="N396" s="297">
        <v>10.863468634686347</v>
      </c>
      <c r="O396" s="297">
        <v>1.2367855792600595</v>
      </c>
      <c r="P396" s="296">
        <f t="shared" si="49"/>
        <v>6.5043685537612764E-2</v>
      </c>
    </row>
    <row r="397" spans="1:16" x14ac:dyDescent="0.35">
      <c r="A397" s="311">
        <f t="shared" si="50"/>
        <v>17</v>
      </c>
      <c r="B397" s="295" t="s">
        <v>2092</v>
      </c>
      <c r="C397" s="295">
        <v>641.79999999999995</v>
      </c>
      <c r="D397" s="295"/>
      <c r="E397" s="295"/>
      <c r="F397" s="295">
        <f t="shared" si="44"/>
        <v>641.79999999999995</v>
      </c>
      <c r="G397" s="295">
        <v>10</v>
      </c>
      <c r="H397" s="295"/>
      <c r="I397" s="295"/>
      <c r="J397" s="295">
        <f t="shared" si="47"/>
        <v>10</v>
      </c>
      <c r="K397" s="312">
        <f t="shared" si="45"/>
        <v>4.9370525796099728E-3</v>
      </c>
      <c r="L397" s="297">
        <f t="shared" si="46"/>
        <v>21.137743766971116</v>
      </c>
      <c r="M397" s="297">
        <f t="shared" si="48"/>
        <v>4.6503036287336457</v>
      </c>
      <c r="N397" s="297">
        <v>9.0528905289052872</v>
      </c>
      <c r="O397" s="297">
        <v>1.124350526600054</v>
      </c>
      <c r="P397" s="296">
        <f t="shared" si="49"/>
        <v>5.603815589157074E-2</v>
      </c>
    </row>
    <row r="398" spans="1:16" x14ac:dyDescent="0.35">
      <c r="A398" s="311">
        <f t="shared" si="50"/>
        <v>18</v>
      </c>
      <c r="B398" s="295" t="s">
        <v>2093</v>
      </c>
      <c r="C398" s="295">
        <v>170.2</v>
      </c>
      <c r="D398" s="295"/>
      <c r="E398" s="295"/>
      <c r="F398" s="295">
        <f t="shared" si="44"/>
        <v>170.2</v>
      </c>
      <c r="G398" s="295">
        <v>5</v>
      </c>
      <c r="H398" s="295"/>
      <c r="I398" s="295"/>
      <c r="J398" s="295">
        <f t="shared" si="47"/>
        <v>5</v>
      </c>
      <c r="K398" s="312">
        <f t="shared" si="45"/>
        <v>2.4685262898049864E-3</v>
      </c>
      <c r="L398" s="297">
        <f t="shared" si="46"/>
        <v>10.568871883485558</v>
      </c>
      <c r="M398" s="297">
        <f t="shared" si="48"/>
        <v>2.3251518143668228</v>
      </c>
      <c r="N398" s="297">
        <v>4.5264452644526436</v>
      </c>
      <c r="O398" s="297">
        <v>0.56217526330002698</v>
      </c>
      <c r="P398" s="296">
        <f t="shared" si="49"/>
        <v>0.10565595902235635</v>
      </c>
    </row>
    <row r="399" spans="1:16" x14ac:dyDescent="0.35">
      <c r="A399" s="311">
        <f t="shared" si="50"/>
        <v>19</v>
      </c>
      <c r="B399" s="295" t="s">
        <v>2094</v>
      </c>
      <c r="C399" s="295">
        <v>899</v>
      </c>
      <c r="D399" s="295"/>
      <c r="E399" s="295">
        <v>148.9</v>
      </c>
      <c r="F399" s="295">
        <f t="shared" si="44"/>
        <v>1047.9000000000001</v>
      </c>
      <c r="G399" s="295">
        <v>13</v>
      </c>
      <c r="H399" s="295"/>
      <c r="I399" s="295">
        <v>1</v>
      </c>
      <c r="J399" s="295">
        <f t="shared" si="47"/>
        <v>14</v>
      </c>
      <c r="K399" s="312">
        <f t="shared" si="45"/>
        <v>6.9118736114539619E-3</v>
      </c>
      <c r="L399" s="297">
        <f t="shared" si="46"/>
        <v>29.592841273759564</v>
      </c>
      <c r="M399" s="297">
        <f t="shared" si="48"/>
        <v>6.5104250802271038</v>
      </c>
      <c r="N399" s="297">
        <v>12.674046740467404</v>
      </c>
      <c r="O399" s="297">
        <v>1.4616556845800699</v>
      </c>
      <c r="P399" s="296">
        <f t="shared" si="49"/>
        <v>4.7942521976366198E-2</v>
      </c>
    </row>
    <row r="400" spans="1:16" x14ac:dyDescent="0.35">
      <c r="A400" s="311">
        <f t="shared" si="50"/>
        <v>20</v>
      </c>
      <c r="B400" s="295" t="s">
        <v>2095</v>
      </c>
      <c r="C400" s="295">
        <v>463.25</v>
      </c>
      <c r="D400" s="295"/>
      <c r="E400" s="295"/>
      <c r="F400" s="295">
        <f t="shared" si="44"/>
        <v>463.25</v>
      </c>
      <c r="G400" s="295">
        <v>8</v>
      </c>
      <c r="H400" s="295"/>
      <c r="I400" s="295"/>
      <c r="J400" s="295">
        <f t="shared" si="47"/>
        <v>8</v>
      </c>
      <c r="K400" s="312">
        <f t="shared" si="45"/>
        <v>3.9496420636879782E-3</v>
      </c>
      <c r="L400" s="297">
        <f t="shared" si="46"/>
        <v>16.910195013576892</v>
      </c>
      <c r="M400" s="297">
        <f t="shared" si="48"/>
        <v>3.7202429029869162</v>
      </c>
      <c r="N400" s="297">
        <v>7.2423124231242308</v>
      </c>
      <c r="O400" s="297">
        <v>0.89948042128004313</v>
      </c>
      <c r="P400" s="296">
        <f t="shared" si="49"/>
        <v>6.2109510547151824E-2</v>
      </c>
    </row>
    <row r="401" spans="1:16" x14ac:dyDescent="0.35">
      <c r="A401" s="311">
        <f t="shared" si="50"/>
        <v>21</v>
      </c>
      <c r="B401" s="295" t="s">
        <v>2096</v>
      </c>
      <c r="C401" s="295">
        <v>565.20000000000005</v>
      </c>
      <c r="D401" s="295"/>
      <c r="E401" s="295"/>
      <c r="F401" s="295">
        <f t="shared" si="44"/>
        <v>565.20000000000005</v>
      </c>
      <c r="G401" s="295">
        <v>12</v>
      </c>
      <c r="H401" s="295"/>
      <c r="I401" s="295"/>
      <c r="J401" s="295">
        <f t="shared" si="47"/>
        <v>12</v>
      </c>
      <c r="K401" s="312">
        <f t="shared" si="45"/>
        <v>5.9244630955319674E-3</v>
      </c>
      <c r="L401" s="297">
        <f t="shared" si="46"/>
        <v>25.36529252036534</v>
      </c>
      <c r="M401" s="297">
        <f t="shared" si="48"/>
        <v>5.5803643544803752</v>
      </c>
      <c r="N401" s="297">
        <v>10.863468634686347</v>
      </c>
      <c r="O401" s="297">
        <v>1.3492206319200646</v>
      </c>
      <c r="P401" s="296">
        <f t="shared" si="49"/>
        <v>7.6359423463291096E-2</v>
      </c>
    </row>
    <row r="402" spans="1:16" x14ac:dyDescent="0.35">
      <c r="A402" s="311">
        <f t="shared" si="50"/>
        <v>22</v>
      </c>
      <c r="B402" s="295" t="s">
        <v>2097</v>
      </c>
      <c r="C402" s="295">
        <v>482.6</v>
      </c>
      <c r="D402" s="295"/>
      <c r="E402" s="295"/>
      <c r="F402" s="295">
        <f t="shared" si="44"/>
        <v>482.6</v>
      </c>
      <c r="G402" s="295">
        <v>8</v>
      </c>
      <c r="H402" s="295"/>
      <c r="I402" s="295"/>
      <c r="J402" s="295">
        <f t="shared" si="47"/>
        <v>8</v>
      </c>
      <c r="K402" s="312">
        <f t="shared" si="45"/>
        <v>3.9496420636879782E-3</v>
      </c>
      <c r="L402" s="297">
        <f t="shared" si="46"/>
        <v>16.910195013576892</v>
      </c>
      <c r="M402" s="297">
        <f t="shared" si="48"/>
        <v>3.7202429029869162</v>
      </c>
      <c r="N402" s="297">
        <v>7.2423124231242308</v>
      </c>
      <c r="O402" s="297">
        <v>0.89948042128004313</v>
      </c>
      <c r="P402" s="296">
        <f t="shared" si="49"/>
        <v>5.9619210031015502E-2</v>
      </c>
    </row>
    <row r="403" spans="1:16" x14ac:dyDescent="0.35">
      <c r="A403" s="311">
        <f t="shared" si="50"/>
        <v>23</v>
      </c>
      <c r="B403" s="295" t="s">
        <v>2098</v>
      </c>
      <c r="C403" s="295">
        <v>334</v>
      </c>
      <c r="D403" s="295"/>
      <c r="E403" s="295"/>
      <c r="F403" s="295">
        <f t="shared" si="44"/>
        <v>334</v>
      </c>
      <c r="G403" s="295">
        <v>9</v>
      </c>
      <c r="H403" s="295"/>
      <c r="I403" s="295"/>
      <c r="J403" s="295">
        <f t="shared" si="47"/>
        <v>9</v>
      </c>
      <c r="K403" s="312">
        <f t="shared" si="45"/>
        <v>4.4433473216489751E-3</v>
      </c>
      <c r="L403" s="297">
        <f t="shared" si="46"/>
        <v>19.023969390274004</v>
      </c>
      <c r="M403" s="297">
        <f t="shared" si="48"/>
        <v>4.1852732658602809</v>
      </c>
      <c r="N403" s="297">
        <v>8.1476014760147599</v>
      </c>
      <c r="O403" s="297">
        <v>1.0119154739400484</v>
      </c>
      <c r="P403" s="296">
        <f t="shared" si="49"/>
        <v>9.6912453910446381E-2</v>
      </c>
    </row>
    <row r="404" spans="1:16" x14ac:dyDescent="0.35">
      <c r="A404" s="311">
        <f t="shared" si="50"/>
        <v>24</v>
      </c>
      <c r="B404" s="295" t="s">
        <v>2099</v>
      </c>
      <c r="C404" s="295">
        <v>579</v>
      </c>
      <c r="D404" s="295"/>
      <c r="E404" s="295"/>
      <c r="F404" s="295">
        <f t="shared" si="44"/>
        <v>579</v>
      </c>
      <c r="G404" s="295">
        <v>12</v>
      </c>
      <c r="H404" s="295"/>
      <c r="I404" s="295"/>
      <c r="J404" s="295">
        <f t="shared" si="47"/>
        <v>12</v>
      </c>
      <c r="K404" s="312">
        <f t="shared" si="45"/>
        <v>5.9244630955319674E-3</v>
      </c>
      <c r="L404" s="297">
        <f t="shared" si="46"/>
        <v>25.36529252036534</v>
      </c>
      <c r="M404" s="297">
        <f t="shared" si="48"/>
        <v>5.5803643544803752</v>
      </c>
      <c r="N404" s="297">
        <v>10.863468634686347</v>
      </c>
      <c r="O404" s="297">
        <v>1.3492206319200646</v>
      </c>
      <c r="P404" s="296">
        <f t="shared" si="49"/>
        <v>7.4539457929969133E-2</v>
      </c>
    </row>
    <row r="405" spans="1:16" x14ac:dyDescent="0.35">
      <c r="A405" s="311">
        <f t="shared" si="50"/>
        <v>25</v>
      </c>
      <c r="B405" s="295" t="s">
        <v>2100</v>
      </c>
      <c r="C405" s="295">
        <v>674.3</v>
      </c>
      <c r="D405" s="295"/>
      <c r="E405" s="295"/>
      <c r="F405" s="295">
        <f t="shared" si="44"/>
        <v>674.3</v>
      </c>
      <c r="G405" s="295">
        <v>15</v>
      </c>
      <c r="H405" s="295"/>
      <c r="I405" s="295"/>
      <c r="J405" s="295">
        <f t="shared" si="47"/>
        <v>15</v>
      </c>
      <c r="K405" s="312">
        <f t="shared" si="45"/>
        <v>7.4055788694149596E-3</v>
      </c>
      <c r="L405" s="297">
        <f t="shared" si="46"/>
        <v>31.706615650456676</v>
      </c>
      <c r="M405" s="297">
        <f t="shared" si="48"/>
        <v>6.9754554431004685</v>
      </c>
      <c r="N405" s="297">
        <v>13.579335793357931</v>
      </c>
      <c r="O405" s="297">
        <v>1.686525789900081</v>
      </c>
      <c r="P405" s="296">
        <f t="shared" si="49"/>
        <v>8.0005832236119165E-2</v>
      </c>
    </row>
    <row r="406" spans="1:16" x14ac:dyDescent="0.35">
      <c r="A406" s="311">
        <f t="shared" si="50"/>
        <v>26</v>
      </c>
      <c r="B406" s="295" t="s">
        <v>2101</v>
      </c>
      <c r="C406" s="295">
        <v>90.6</v>
      </c>
      <c r="D406" s="295"/>
      <c r="E406" s="295"/>
      <c r="F406" s="295">
        <f t="shared" si="44"/>
        <v>90.6</v>
      </c>
      <c r="G406" s="295">
        <v>2</v>
      </c>
      <c r="H406" s="295"/>
      <c r="I406" s="295"/>
      <c r="J406" s="295">
        <f t="shared" si="47"/>
        <v>2</v>
      </c>
      <c r="K406" s="312">
        <f t="shared" si="45"/>
        <v>9.8741051592199456E-4</v>
      </c>
      <c r="L406" s="297">
        <f t="shared" si="46"/>
        <v>4.2275487533942231</v>
      </c>
      <c r="M406" s="297">
        <f t="shared" si="48"/>
        <v>0.93006072574672904</v>
      </c>
      <c r="N406" s="297">
        <v>1.8105781057810577</v>
      </c>
      <c r="O406" s="297">
        <v>0.22487010532001078</v>
      </c>
      <c r="P406" s="296">
        <f t="shared" si="49"/>
        <v>7.9393572739978158E-2</v>
      </c>
    </row>
    <row r="407" spans="1:16" x14ac:dyDescent="0.35">
      <c r="A407" s="311">
        <f t="shared" si="50"/>
        <v>27</v>
      </c>
      <c r="B407" s="295" t="s">
        <v>2103</v>
      </c>
      <c r="C407" s="295">
        <v>267.5</v>
      </c>
      <c r="D407" s="295"/>
      <c r="E407" s="295"/>
      <c r="F407" s="295">
        <f t="shared" si="44"/>
        <v>267.5</v>
      </c>
      <c r="G407" s="295">
        <v>6</v>
      </c>
      <c r="H407" s="295"/>
      <c r="I407" s="295"/>
      <c r="J407" s="295">
        <f t="shared" si="47"/>
        <v>6</v>
      </c>
      <c r="K407" s="312">
        <f t="shared" si="45"/>
        <v>2.9622315477659837E-3</v>
      </c>
      <c r="L407" s="297">
        <f t="shared" si="46"/>
        <v>12.68264626018267</v>
      </c>
      <c r="M407" s="297">
        <f t="shared" si="48"/>
        <v>2.7901821772401876</v>
      </c>
      <c r="N407" s="297">
        <v>5.4317343173431736</v>
      </c>
      <c r="O407" s="297">
        <v>0.67461031596003229</v>
      </c>
      <c r="P407" s="296">
        <f t="shared" si="49"/>
        <v>8.066980587187314E-2</v>
      </c>
    </row>
    <row r="408" spans="1:16" x14ac:dyDescent="0.35">
      <c r="A408" s="311">
        <f t="shared" si="50"/>
        <v>28</v>
      </c>
      <c r="B408" s="295" t="s">
        <v>2104</v>
      </c>
      <c r="C408" s="295">
        <v>584.20000000000005</v>
      </c>
      <c r="D408" s="295"/>
      <c r="E408" s="295"/>
      <c r="F408" s="295">
        <f t="shared" si="44"/>
        <v>584.20000000000005</v>
      </c>
      <c r="G408" s="295">
        <v>17</v>
      </c>
      <c r="H408" s="295"/>
      <c r="I408" s="295"/>
      <c r="J408" s="295">
        <f t="shared" si="47"/>
        <v>17</v>
      </c>
      <c r="K408" s="312">
        <f t="shared" si="45"/>
        <v>8.3929893853369533E-3</v>
      </c>
      <c r="L408" s="297">
        <f t="shared" si="46"/>
        <v>35.9341644038509</v>
      </c>
      <c r="M408" s="297">
        <f t="shared" si="48"/>
        <v>7.905516168847198</v>
      </c>
      <c r="N408" s="297">
        <v>15.389913899138991</v>
      </c>
      <c r="O408" s="297">
        <v>1.9113958952200913</v>
      </c>
      <c r="P408" s="296">
        <f t="shared" si="49"/>
        <v>0.10465763500009787</v>
      </c>
    </row>
    <row r="409" spans="1:16" x14ac:dyDescent="0.35">
      <c r="A409" s="311">
        <f t="shared" si="50"/>
        <v>29</v>
      </c>
      <c r="B409" s="295" t="s">
        <v>2105</v>
      </c>
      <c r="C409" s="295">
        <v>628.9</v>
      </c>
      <c r="D409" s="295"/>
      <c r="E409" s="295"/>
      <c r="F409" s="295">
        <f t="shared" si="44"/>
        <v>628.9</v>
      </c>
      <c r="G409" s="295">
        <v>8</v>
      </c>
      <c r="H409" s="295"/>
      <c r="I409" s="295"/>
      <c r="J409" s="295">
        <f t="shared" si="47"/>
        <v>8</v>
      </c>
      <c r="K409" s="312">
        <f t="shared" si="45"/>
        <v>3.9496420636879782E-3</v>
      </c>
      <c r="L409" s="297">
        <f t="shared" si="46"/>
        <v>16.910195013576892</v>
      </c>
      <c r="M409" s="297">
        <f t="shared" si="48"/>
        <v>3.7202429029869162</v>
      </c>
      <c r="N409" s="297">
        <v>7.2423124231242308</v>
      </c>
      <c r="O409" s="297">
        <v>0.89948042128004313</v>
      </c>
      <c r="P409" s="296">
        <f t="shared" si="49"/>
        <v>4.5750088664283803E-2</v>
      </c>
    </row>
    <row r="410" spans="1:16" x14ac:dyDescent="0.35">
      <c r="A410" s="311">
        <f t="shared" si="50"/>
        <v>30</v>
      </c>
      <c r="B410" s="295" t="s">
        <v>2106</v>
      </c>
      <c r="C410" s="295">
        <v>409.2</v>
      </c>
      <c r="D410" s="295"/>
      <c r="E410" s="295"/>
      <c r="F410" s="295">
        <f t="shared" si="44"/>
        <v>409.2</v>
      </c>
      <c r="G410" s="295">
        <v>7</v>
      </c>
      <c r="H410" s="295"/>
      <c r="I410" s="295"/>
      <c r="J410" s="295">
        <f t="shared" si="47"/>
        <v>7</v>
      </c>
      <c r="K410" s="312">
        <f t="shared" si="45"/>
        <v>3.455936805726981E-3</v>
      </c>
      <c r="L410" s="297">
        <f t="shared" si="46"/>
        <v>14.796420636879782</v>
      </c>
      <c r="M410" s="297">
        <f t="shared" si="48"/>
        <v>3.2552125401135519</v>
      </c>
      <c r="N410" s="297">
        <v>6.3370233702337018</v>
      </c>
      <c r="O410" s="297">
        <v>0.78704536862003771</v>
      </c>
      <c r="P410" s="296">
        <f t="shared" si="49"/>
        <v>6.1524198230320321E-2</v>
      </c>
    </row>
    <row r="411" spans="1:16" x14ac:dyDescent="0.35">
      <c r="A411" s="311">
        <f t="shared" si="50"/>
        <v>31</v>
      </c>
      <c r="B411" s="295" t="s">
        <v>2107</v>
      </c>
      <c r="C411" s="295">
        <v>320.60000000000002</v>
      </c>
      <c r="D411" s="295"/>
      <c r="E411" s="295"/>
      <c r="F411" s="295">
        <f t="shared" si="44"/>
        <v>320.60000000000002</v>
      </c>
      <c r="G411" s="295">
        <v>7</v>
      </c>
      <c r="H411" s="295"/>
      <c r="I411" s="295"/>
      <c r="J411" s="295">
        <f t="shared" si="47"/>
        <v>7</v>
      </c>
      <c r="K411" s="312">
        <f t="shared" si="45"/>
        <v>3.455936805726981E-3</v>
      </c>
      <c r="L411" s="297">
        <f t="shared" si="46"/>
        <v>14.796420636879782</v>
      </c>
      <c r="M411" s="297">
        <f t="shared" si="48"/>
        <v>3.2552125401135519</v>
      </c>
      <c r="N411" s="297">
        <v>6.3370233702337018</v>
      </c>
      <c r="O411" s="297">
        <v>0.78704536862003771</v>
      </c>
      <c r="P411" s="296">
        <f t="shared" si="49"/>
        <v>7.8526830679498047E-2</v>
      </c>
    </row>
    <row r="412" spans="1:16" x14ac:dyDescent="0.35">
      <c r="A412" s="311">
        <f t="shared" si="50"/>
        <v>32</v>
      </c>
      <c r="B412" s="295" t="s">
        <v>2108</v>
      </c>
      <c r="C412" s="295">
        <v>505.8</v>
      </c>
      <c r="D412" s="295"/>
      <c r="E412" s="295"/>
      <c r="F412" s="295">
        <f t="shared" si="44"/>
        <v>505.8</v>
      </c>
      <c r="G412" s="295">
        <v>10</v>
      </c>
      <c r="H412" s="295"/>
      <c r="I412" s="295"/>
      <c r="J412" s="295">
        <f t="shared" si="47"/>
        <v>10</v>
      </c>
      <c r="K412" s="312">
        <f t="shared" si="45"/>
        <v>4.9370525796099728E-3</v>
      </c>
      <c r="L412" s="297">
        <f t="shared" si="46"/>
        <v>21.137743766971116</v>
      </c>
      <c r="M412" s="297">
        <f t="shared" si="48"/>
        <v>4.6503036287336457</v>
      </c>
      <c r="N412" s="297">
        <v>9.0528905289052872</v>
      </c>
      <c r="O412" s="297">
        <v>1.124350526600054</v>
      </c>
      <c r="P412" s="296">
        <f t="shared" si="49"/>
        <v>7.1105750200099044E-2</v>
      </c>
    </row>
    <row r="413" spans="1:16" x14ac:dyDescent="0.35">
      <c r="A413" s="311">
        <f t="shared" si="50"/>
        <v>33</v>
      </c>
      <c r="B413" s="295" t="s">
        <v>2109</v>
      </c>
      <c r="C413" s="295">
        <v>482.7</v>
      </c>
      <c r="D413" s="295"/>
      <c r="E413" s="295"/>
      <c r="F413" s="295">
        <f t="shared" si="44"/>
        <v>482.7</v>
      </c>
      <c r="G413" s="295">
        <v>4</v>
      </c>
      <c r="H413" s="295"/>
      <c r="I413" s="295"/>
      <c r="J413" s="295">
        <f t="shared" si="47"/>
        <v>4</v>
      </c>
      <c r="K413" s="312">
        <f t="shared" si="45"/>
        <v>1.9748210318439891E-3</v>
      </c>
      <c r="L413" s="297">
        <f t="shared" si="46"/>
        <v>8.4550975067884462</v>
      </c>
      <c r="M413" s="297">
        <f t="shared" si="48"/>
        <v>1.8601214514934581</v>
      </c>
      <c r="N413" s="297">
        <v>3.6211562115621154</v>
      </c>
      <c r="O413" s="297">
        <v>0.44974021064002156</v>
      </c>
      <c r="P413" s="296">
        <f t="shared" si="49"/>
        <v>2.9803429418860661E-2</v>
      </c>
    </row>
    <row r="414" spans="1:16" x14ac:dyDescent="0.35">
      <c r="A414" s="311">
        <f t="shared" si="50"/>
        <v>34</v>
      </c>
      <c r="B414" s="295" t="s">
        <v>2110</v>
      </c>
      <c r="C414" s="295">
        <v>236.2</v>
      </c>
      <c r="D414" s="295"/>
      <c r="E414" s="295"/>
      <c r="F414" s="295">
        <f t="shared" si="44"/>
        <v>236.2</v>
      </c>
      <c r="G414" s="295">
        <v>2</v>
      </c>
      <c r="H414" s="295"/>
      <c r="I414" s="295"/>
      <c r="J414" s="295">
        <f t="shared" si="47"/>
        <v>2</v>
      </c>
      <c r="K414" s="312">
        <f t="shared" si="45"/>
        <v>9.8741051592199456E-4</v>
      </c>
      <c r="L414" s="297">
        <f t="shared" si="46"/>
        <v>4.2275487533942231</v>
      </c>
      <c r="M414" s="297">
        <f t="shared" si="48"/>
        <v>0.93006072574672904</v>
      </c>
      <c r="N414" s="297">
        <v>1.8105781057810577</v>
      </c>
      <c r="O414" s="297">
        <v>0.22487010532001078</v>
      </c>
      <c r="P414" s="296">
        <f t="shared" si="49"/>
        <v>3.0453250170372655E-2</v>
      </c>
    </row>
    <row r="415" spans="1:16" x14ac:dyDescent="0.35">
      <c r="A415" s="311">
        <f t="shared" si="50"/>
        <v>35</v>
      </c>
      <c r="B415" s="295" t="s">
        <v>2111</v>
      </c>
      <c r="C415" s="295">
        <v>412.4</v>
      </c>
      <c r="D415" s="295">
        <v>16.8</v>
      </c>
      <c r="E415" s="295"/>
      <c r="F415" s="295">
        <f t="shared" si="44"/>
        <v>429.2</v>
      </c>
      <c r="G415" s="295">
        <v>11</v>
      </c>
      <c r="H415" s="295"/>
      <c r="I415" s="295"/>
      <c r="J415" s="295">
        <f t="shared" si="47"/>
        <v>11</v>
      </c>
      <c r="K415" s="312">
        <f t="shared" si="45"/>
        <v>5.4307578375709705E-3</v>
      </c>
      <c r="L415" s="297">
        <f t="shared" si="46"/>
        <v>23.251518143668232</v>
      </c>
      <c r="M415" s="297">
        <f t="shared" si="48"/>
        <v>5.1153339916070113</v>
      </c>
      <c r="N415" s="297">
        <v>9.9581795817958163</v>
      </c>
      <c r="O415" s="297">
        <v>1.2367855792600595</v>
      </c>
      <c r="P415" s="296">
        <f t="shared" si="49"/>
        <v>9.2175715974676428E-2</v>
      </c>
    </row>
    <row r="416" spans="1:16" x14ac:dyDescent="0.35">
      <c r="A416" s="311">
        <f t="shared" si="50"/>
        <v>36</v>
      </c>
      <c r="B416" s="295" t="s">
        <v>2112</v>
      </c>
      <c r="C416" s="295">
        <v>551.1</v>
      </c>
      <c r="D416" s="295"/>
      <c r="E416" s="295"/>
      <c r="F416" s="295">
        <f t="shared" si="44"/>
        <v>551.1</v>
      </c>
      <c r="G416" s="295">
        <v>3</v>
      </c>
      <c r="H416" s="295">
        <v>1</v>
      </c>
      <c r="I416" s="295"/>
      <c r="J416" s="295">
        <f t="shared" si="47"/>
        <v>4</v>
      </c>
      <c r="K416" s="312">
        <f t="shared" si="45"/>
        <v>1.9748210318439891E-3</v>
      </c>
      <c r="L416" s="297">
        <f t="shared" si="46"/>
        <v>8.4550975067884462</v>
      </c>
      <c r="M416" s="297">
        <f t="shared" si="48"/>
        <v>1.8601214514934581</v>
      </c>
      <c r="N416" s="297">
        <v>3.6211562115621154</v>
      </c>
      <c r="O416" s="297">
        <v>0.33730515798001615</v>
      </c>
      <c r="P416" s="296">
        <f t="shared" si="49"/>
        <v>2.5900345359869414E-2</v>
      </c>
    </row>
    <row r="417" spans="1:16" x14ac:dyDescent="0.35">
      <c r="A417" s="311">
        <f t="shared" si="50"/>
        <v>37</v>
      </c>
      <c r="B417" s="295" t="s">
        <v>2113</v>
      </c>
      <c r="C417" s="295">
        <v>129.1</v>
      </c>
      <c r="D417" s="295">
        <v>13.6</v>
      </c>
      <c r="E417" s="295"/>
      <c r="F417" s="295">
        <f t="shared" si="44"/>
        <v>142.69999999999999</v>
      </c>
      <c r="G417" s="295">
        <v>8</v>
      </c>
      <c r="H417" s="295"/>
      <c r="I417" s="295"/>
      <c r="J417" s="295">
        <f t="shared" si="47"/>
        <v>8</v>
      </c>
      <c r="K417" s="312">
        <f t="shared" si="45"/>
        <v>3.9496420636879782E-3</v>
      </c>
      <c r="L417" s="297">
        <f t="shared" si="46"/>
        <v>16.910195013576892</v>
      </c>
      <c r="M417" s="297">
        <f t="shared" si="48"/>
        <v>3.7202429029869162</v>
      </c>
      <c r="N417" s="297">
        <v>7.2423124231242308</v>
      </c>
      <c r="O417" s="297">
        <v>0.89948042128004313</v>
      </c>
      <c r="P417" s="296">
        <f t="shared" si="49"/>
        <v>0.20162740547279667</v>
      </c>
    </row>
    <row r="418" spans="1:16" x14ac:dyDescent="0.35">
      <c r="A418" s="311">
        <f t="shared" si="50"/>
        <v>38</v>
      </c>
      <c r="B418" s="295" t="s">
        <v>2114</v>
      </c>
      <c r="C418" s="295">
        <v>508.7</v>
      </c>
      <c r="D418" s="295"/>
      <c r="E418" s="295"/>
      <c r="F418" s="295">
        <f t="shared" si="44"/>
        <v>508.7</v>
      </c>
      <c r="G418" s="295">
        <v>6</v>
      </c>
      <c r="H418" s="295"/>
      <c r="I418" s="295">
        <v>1</v>
      </c>
      <c r="J418" s="295">
        <f t="shared" si="47"/>
        <v>7</v>
      </c>
      <c r="K418" s="312">
        <f t="shared" si="45"/>
        <v>3.455936805726981E-3</v>
      </c>
      <c r="L418" s="297">
        <f t="shared" si="46"/>
        <v>14.796420636879782</v>
      </c>
      <c r="M418" s="297">
        <f t="shared" si="48"/>
        <v>3.2552125401135519</v>
      </c>
      <c r="N418" s="297">
        <v>6.3370233702337018</v>
      </c>
      <c r="O418" s="297">
        <v>0.67461031596003229</v>
      </c>
      <c r="P418" s="296">
        <f t="shared" si="49"/>
        <v>4.9269248797301095E-2</v>
      </c>
    </row>
    <row r="419" spans="1:16" x14ac:dyDescent="0.35">
      <c r="A419" s="311">
        <f t="shared" si="50"/>
        <v>39</v>
      </c>
      <c r="B419" s="295" t="s">
        <v>2115</v>
      </c>
      <c r="C419" s="295">
        <v>172.3</v>
      </c>
      <c r="D419" s="295"/>
      <c r="E419" s="295">
        <v>54.6</v>
      </c>
      <c r="F419" s="295">
        <f t="shared" si="44"/>
        <v>226.9</v>
      </c>
      <c r="G419" s="295">
        <v>7</v>
      </c>
      <c r="H419" s="295"/>
      <c r="I419" s="295"/>
      <c r="J419" s="295">
        <f t="shared" si="47"/>
        <v>7</v>
      </c>
      <c r="K419" s="312">
        <f t="shared" si="45"/>
        <v>3.455936805726981E-3</v>
      </c>
      <c r="L419" s="297">
        <f t="shared" si="46"/>
        <v>14.796420636879782</v>
      </c>
      <c r="M419" s="297">
        <f t="shared" si="48"/>
        <v>3.2552125401135519</v>
      </c>
      <c r="N419" s="297">
        <v>6.3370233702337018</v>
      </c>
      <c r="O419" s="297">
        <v>0.78704536862003771</v>
      </c>
      <c r="P419" s="296">
        <f t="shared" si="49"/>
        <v>0.11095505471946705</v>
      </c>
    </row>
    <row r="420" spans="1:16" x14ac:dyDescent="0.35">
      <c r="A420" s="311">
        <f t="shared" si="50"/>
        <v>40</v>
      </c>
      <c r="B420" s="295" t="s">
        <v>2116</v>
      </c>
      <c r="C420" s="313">
        <v>355.6</v>
      </c>
      <c r="D420" s="313"/>
      <c r="E420" s="313"/>
      <c r="F420" s="295">
        <f t="shared" si="44"/>
        <v>355.6</v>
      </c>
      <c r="G420" s="295">
        <v>1</v>
      </c>
      <c r="H420" s="295"/>
      <c r="I420" s="295"/>
      <c r="J420" s="295">
        <f t="shared" si="47"/>
        <v>1</v>
      </c>
      <c r="K420" s="312">
        <f t="shared" si="45"/>
        <v>4.9370525796099728E-4</v>
      </c>
      <c r="L420" s="297">
        <f t="shared" si="46"/>
        <v>2.1137743766971115</v>
      </c>
      <c r="M420" s="297">
        <f t="shared" si="48"/>
        <v>0.46503036287336452</v>
      </c>
      <c r="N420" s="297">
        <v>0.90528905289052886</v>
      </c>
      <c r="O420" s="297">
        <v>0.11243505266000539</v>
      </c>
      <c r="P420" s="296">
        <f t="shared" si="49"/>
        <v>1.0113973130261559E-2</v>
      </c>
    </row>
    <row r="421" spans="1:16" x14ac:dyDescent="0.35">
      <c r="A421" s="311">
        <f t="shared" si="50"/>
        <v>41</v>
      </c>
      <c r="B421" s="295" t="s">
        <v>2117</v>
      </c>
      <c r="C421" s="295">
        <v>42.8</v>
      </c>
      <c r="D421" s="295"/>
      <c r="E421" s="295"/>
      <c r="F421" s="295">
        <f t="shared" si="44"/>
        <v>42.8</v>
      </c>
      <c r="G421" s="295">
        <v>1</v>
      </c>
      <c r="H421" s="295"/>
      <c r="I421" s="295"/>
      <c r="J421" s="295">
        <f t="shared" si="47"/>
        <v>1</v>
      </c>
      <c r="K421" s="312">
        <f t="shared" si="45"/>
        <v>4.9370525796099728E-4</v>
      </c>
      <c r="L421" s="297">
        <f t="shared" si="46"/>
        <v>2.1137743766971115</v>
      </c>
      <c r="M421" s="297">
        <f t="shared" si="48"/>
        <v>0.46503036287336452</v>
      </c>
      <c r="N421" s="297">
        <v>0.90528905289052886</v>
      </c>
      <c r="O421" s="297">
        <v>0.11243505266000539</v>
      </c>
      <c r="P421" s="296">
        <f t="shared" si="49"/>
        <v>8.4031047783201182E-2</v>
      </c>
    </row>
    <row r="422" spans="1:16" x14ac:dyDescent="0.35">
      <c r="A422" s="311">
        <f t="shared" si="50"/>
        <v>42</v>
      </c>
      <c r="B422" s="295" t="s">
        <v>2118</v>
      </c>
      <c r="C422" s="295">
        <v>504</v>
      </c>
      <c r="D422" s="295">
        <v>50</v>
      </c>
      <c r="E422" s="295">
        <v>35.1</v>
      </c>
      <c r="F422" s="295">
        <f t="shared" si="44"/>
        <v>589.1</v>
      </c>
      <c r="G422" s="295">
        <v>8</v>
      </c>
      <c r="H422" s="295"/>
      <c r="I422" s="295"/>
      <c r="J422" s="295">
        <f t="shared" si="47"/>
        <v>8</v>
      </c>
      <c r="K422" s="312">
        <f t="shared" si="45"/>
        <v>3.9496420636879782E-3</v>
      </c>
      <c r="L422" s="297">
        <f t="shared" si="46"/>
        <v>16.910195013576892</v>
      </c>
      <c r="M422" s="297">
        <f t="shared" si="48"/>
        <v>3.7202429029869162</v>
      </c>
      <c r="N422" s="297">
        <v>7.2423124231242308</v>
      </c>
      <c r="O422" s="297">
        <v>0.89948042128004313</v>
      </c>
      <c r="P422" s="296">
        <f t="shared" si="49"/>
        <v>4.88409960294824E-2</v>
      </c>
    </row>
    <row r="423" spans="1:16" x14ac:dyDescent="0.35">
      <c r="A423" s="311">
        <f t="shared" si="50"/>
        <v>43</v>
      </c>
      <c r="B423" s="295" t="s">
        <v>2119</v>
      </c>
      <c r="C423" s="295">
        <v>729.9</v>
      </c>
      <c r="D423" s="295">
        <v>32.700000000000003</v>
      </c>
      <c r="E423" s="295"/>
      <c r="F423" s="295">
        <f t="shared" si="44"/>
        <v>762.6</v>
      </c>
      <c r="G423" s="295">
        <v>12</v>
      </c>
      <c r="H423" s="295"/>
      <c r="I423" s="295"/>
      <c r="J423" s="295">
        <f t="shared" si="47"/>
        <v>12</v>
      </c>
      <c r="K423" s="312">
        <f t="shared" si="45"/>
        <v>5.9244630955319674E-3</v>
      </c>
      <c r="L423" s="297">
        <f t="shared" si="46"/>
        <v>25.36529252036534</v>
      </c>
      <c r="M423" s="297">
        <f t="shared" si="48"/>
        <v>5.5803643544803752</v>
      </c>
      <c r="N423" s="297">
        <v>10.863468634686347</v>
      </c>
      <c r="O423" s="297">
        <v>1.3492206319200646</v>
      </c>
      <c r="P423" s="296">
        <f t="shared" si="49"/>
        <v>5.6593687570747613E-2</v>
      </c>
    </row>
    <row r="424" spans="1:16" x14ac:dyDescent="0.35">
      <c r="A424" s="311">
        <f t="shared" si="50"/>
        <v>44</v>
      </c>
      <c r="B424" s="295" t="s">
        <v>2120</v>
      </c>
      <c r="C424" s="295">
        <v>851.12</v>
      </c>
      <c r="D424" s="295"/>
      <c r="E424" s="295"/>
      <c r="F424" s="295">
        <f t="shared" si="44"/>
        <v>851.12</v>
      </c>
      <c r="G424" s="295">
        <v>22</v>
      </c>
      <c r="H424" s="295"/>
      <c r="I424" s="295"/>
      <c r="J424" s="295">
        <f t="shared" si="47"/>
        <v>22</v>
      </c>
      <c r="K424" s="312">
        <f t="shared" si="45"/>
        <v>1.0861515675141941E-2</v>
      </c>
      <c r="L424" s="297">
        <f t="shared" si="46"/>
        <v>46.503036287336464</v>
      </c>
      <c r="M424" s="297">
        <f t="shared" si="48"/>
        <v>10.230667983214023</v>
      </c>
      <c r="N424" s="297">
        <v>19.916359163591633</v>
      </c>
      <c r="O424" s="297">
        <v>2.473571158520119</v>
      </c>
      <c r="P424" s="296">
        <f t="shared" si="49"/>
        <v>9.2964135013467245E-2</v>
      </c>
    </row>
    <row r="425" spans="1:16" x14ac:dyDescent="0.35">
      <c r="A425" s="311">
        <f t="shared" si="50"/>
        <v>45</v>
      </c>
      <c r="B425" s="295" t="s">
        <v>2121</v>
      </c>
      <c r="C425" s="295">
        <v>650.29999999999995</v>
      </c>
      <c r="D425" s="295">
        <v>180</v>
      </c>
      <c r="E425" s="295"/>
      <c r="F425" s="295">
        <f t="shared" si="44"/>
        <v>830.3</v>
      </c>
      <c r="G425" s="295">
        <v>11</v>
      </c>
      <c r="H425" s="295">
        <v>2</v>
      </c>
      <c r="I425" s="295"/>
      <c r="J425" s="295">
        <f t="shared" si="47"/>
        <v>13</v>
      </c>
      <c r="K425" s="312">
        <f t="shared" si="45"/>
        <v>6.4181683534929642E-3</v>
      </c>
      <c r="L425" s="297">
        <f t="shared" si="46"/>
        <v>27.479066897062449</v>
      </c>
      <c r="M425" s="297">
        <f t="shared" si="48"/>
        <v>6.045394717353739</v>
      </c>
      <c r="N425" s="297">
        <v>11.768757687576874</v>
      </c>
      <c r="O425" s="297">
        <v>1.2367855792600595</v>
      </c>
      <c r="P425" s="296">
        <f t="shared" si="49"/>
        <v>5.6039991426295462E-2</v>
      </c>
    </row>
    <row r="426" spans="1:16" x14ac:dyDescent="0.35">
      <c r="A426" s="311">
        <f t="shared" si="50"/>
        <v>46</v>
      </c>
      <c r="B426" s="295" t="s">
        <v>2122</v>
      </c>
      <c r="C426" s="295">
        <v>1204.45</v>
      </c>
      <c r="D426" s="295">
        <v>254.7</v>
      </c>
      <c r="E426" s="295"/>
      <c r="F426" s="295">
        <f t="shared" si="44"/>
        <v>1459.15</v>
      </c>
      <c r="G426" s="295">
        <v>21</v>
      </c>
      <c r="H426" s="295">
        <v>2</v>
      </c>
      <c r="I426" s="295"/>
      <c r="J426" s="295">
        <f t="shared" si="47"/>
        <v>23</v>
      </c>
      <c r="K426" s="312">
        <f t="shared" si="45"/>
        <v>1.1355220933102938E-2</v>
      </c>
      <c r="L426" s="297">
        <f t="shared" si="46"/>
        <v>48.616810664033572</v>
      </c>
      <c r="M426" s="297">
        <f t="shared" si="48"/>
        <v>10.695698346087386</v>
      </c>
      <c r="N426" s="297">
        <v>20.821648216482163</v>
      </c>
      <c r="O426" s="297">
        <v>2.3611361058601132</v>
      </c>
      <c r="P426" s="296">
        <f t="shared" si="49"/>
        <v>5.6536540679479989E-2</v>
      </c>
    </row>
    <row r="427" spans="1:16" x14ac:dyDescent="0.35">
      <c r="A427" s="311">
        <f t="shared" si="50"/>
        <v>47</v>
      </c>
      <c r="B427" s="295" t="s">
        <v>2123</v>
      </c>
      <c r="C427" s="295">
        <v>490.1</v>
      </c>
      <c r="D427" s="295"/>
      <c r="E427" s="295">
        <v>67.099999999999994</v>
      </c>
      <c r="F427" s="295">
        <f t="shared" si="44"/>
        <v>557.20000000000005</v>
      </c>
      <c r="G427" s="295">
        <v>15</v>
      </c>
      <c r="H427" s="295"/>
      <c r="I427" s="295">
        <v>1</v>
      </c>
      <c r="J427" s="295">
        <f t="shared" si="47"/>
        <v>16</v>
      </c>
      <c r="K427" s="312">
        <f t="shared" si="45"/>
        <v>7.8992841273759565E-3</v>
      </c>
      <c r="L427" s="297">
        <f t="shared" si="46"/>
        <v>33.820390027153785</v>
      </c>
      <c r="M427" s="297">
        <f t="shared" si="48"/>
        <v>7.4404858059738324</v>
      </c>
      <c r="N427" s="297">
        <v>14.484624846248462</v>
      </c>
      <c r="O427" s="297">
        <v>1.686525789900081</v>
      </c>
      <c r="P427" s="296">
        <f t="shared" si="49"/>
        <v>0.10307255288814816</v>
      </c>
    </row>
    <row r="428" spans="1:16" x14ac:dyDescent="0.35">
      <c r="A428" s="311">
        <f t="shared" si="50"/>
        <v>48</v>
      </c>
      <c r="B428" s="295" t="s">
        <v>2124</v>
      </c>
      <c r="C428" s="295">
        <v>269</v>
      </c>
      <c r="D428" s="295"/>
      <c r="E428" s="295">
        <v>31.1</v>
      </c>
      <c r="F428" s="295">
        <f t="shared" si="44"/>
        <v>300.10000000000002</v>
      </c>
      <c r="G428" s="295">
        <v>5</v>
      </c>
      <c r="H428" s="295"/>
      <c r="I428" s="295">
        <v>2</v>
      </c>
      <c r="J428" s="295">
        <f t="shared" si="47"/>
        <v>7</v>
      </c>
      <c r="K428" s="312">
        <f t="shared" si="45"/>
        <v>3.455936805726981E-3</v>
      </c>
      <c r="L428" s="297">
        <f t="shared" si="46"/>
        <v>14.796420636879782</v>
      </c>
      <c r="M428" s="297">
        <f t="shared" si="48"/>
        <v>3.2552125401135519</v>
      </c>
      <c r="N428" s="297">
        <v>6.3370233702337018</v>
      </c>
      <c r="O428" s="297">
        <v>0.56217526330002698</v>
      </c>
      <c r="P428" s="296">
        <f t="shared" si="49"/>
        <v>8.3141725459936894E-2</v>
      </c>
    </row>
    <row r="429" spans="1:16" x14ac:dyDescent="0.35">
      <c r="A429" s="311">
        <f t="shared" si="50"/>
        <v>49</v>
      </c>
      <c r="B429" s="295" t="s">
        <v>2125</v>
      </c>
      <c r="C429" s="295">
        <v>331.5</v>
      </c>
      <c r="D429" s="295"/>
      <c r="E429" s="295">
        <v>54</v>
      </c>
      <c r="F429" s="295">
        <f t="shared" si="44"/>
        <v>385.5</v>
      </c>
      <c r="G429" s="295">
        <v>10</v>
      </c>
      <c r="H429" s="295"/>
      <c r="I429" s="295">
        <v>1</v>
      </c>
      <c r="J429" s="295">
        <f t="shared" si="47"/>
        <v>11</v>
      </c>
      <c r="K429" s="312">
        <f t="shared" si="45"/>
        <v>5.4307578375709705E-3</v>
      </c>
      <c r="L429" s="297">
        <f t="shared" si="46"/>
        <v>23.251518143668232</v>
      </c>
      <c r="M429" s="297">
        <f t="shared" si="48"/>
        <v>5.1153339916070113</v>
      </c>
      <c r="N429" s="297">
        <v>9.9581795817958163</v>
      </c>
      <c r="O429" s="297">
        <v>1.124350526600054</v>
      </c>
      <c r="P429" s="296">
        <f t="shared" si="49"/>
        <v>0.10233302786944518</v>
      </c>
    </row>
    <row r="430" spans="1:16" x14ac:dyDescent="0.35">
      <c r="A430" s="311">
        <f t="shared" si="50"/>
        <v>50</v>
      </c>
      <c r="B430" s="295" t="s">
        <v>2126</v>
      </c>
      <c r="C430" s="295">
        <v>504</v>
      </c>
      <c r="D430" s="295"/>
      <c r="E430" s="295">
        <v>46.5</v>
      </c>
      <c r="F430" s="295">
        <f t="shared" si="44"/>
        <v>550.5</v>
      </c>
      <c r="G430" s="295">
        <v>13</v>
      </c>
      <c r="H430" s="295"/>
      <c r="I430" s="295">
        <v>1</v>
      </c>
      <c r="J430" s="295">
        <f t="shared" si="47"/>
        <v>14</v>
      </c>
      <c r="K430" s="312">
        <f t="shared" si="45"/>
        <v>6.9118736114539619E-3</v>
      </c>
      <c r="L430" s="297">
        <f t="shared" si="46"/>
        <v>29.592841273759564</v>
      </c>
      <c r="M430" s="297">
        <f t="shared" si="48"/>
        <v>6.5104250802271038</v>
      </c>
      <c r="N430" s="297">
        <v>12.674046740467404</v>
      </c>
      <c r="O430" s="297">
        <v>1.4616556845800699</v>
      </c>
      <c r="P430" s="296">
        <f t="shared" si="49"/>
        <v>9.1260615402423514E-2</v>
      </c>
    </row>
    <row r="431" spans="1:16" x14ac:dyDescent="0.35">
      <c r="A431" s="311">
        <f t="shared" si="50"/>
        <v>51</v>
      </c>
      <c r="B431" s="295" t="s">
        <v>2127</v>
      </c>
      <c r="C431" s="295">
        <v>529.5</v>
      </c>
      <c r="D431" s="295"/>
      <c r="E431" s="295">
        <v>43</v>
      </c>
      <c r="F431" s="295">
        <f t="shared" si="44"/>
        <v>572.5</v>
      </c>
      <c r="G431" s="295">
        <v>16</v>
      </c>
      <c r="H431" s="295"/>
      <c r="I431" s="295">
        <v>1</v>
      </c>
      <c r="J431" s="295">
        <f t="shared" si="47"/>
        <v>17</v>
      </c>
      <c r="K431" s="312">
        <f t="shared" si="45"/>
        <v>8.3929893853369533E-3</v>
      </c>
      <c r="L431" s="297">
        <f t="shared" si="46"/>
        <v>35.9341644038509</v>
      </c>
      <c r="M431" s="297">
        <f t="shared" si="48"/>
        <v>7.905516168847198</v>
      </c>
      <c r="N431" s="297">
        <v>15.389913899138991</v>
      </c>
      <c r="O431" s="297">
        <v>1.7989608425600863</v>
      </c>
      <c r="P431" s="296">
        <f t="shared" si="49"/>
        <v>0.10660009661903437</v>
      </c>
    </row>
    <row r="432" spans="1:16" x14ac:dyDescent="0.35">
      <c r="A432" s="311">
        <f t="shared" si="50"/>
        <v>52</v>
      </c>
      <c r="B432" s="295" t="s">
        <v>2128</v>
      </c>
      <c r="C432" s="295">
        <v>964.1</v>
      </c>
      <c r="D432" s="295"/>
      <c r="E432" s="295">
        <v>72.3</v>
      </c>
      <c r="F432" s="295">
        <f t="shared" si="44"/>
        <v>1036.4000000000001</v>
      </c>
      <c r="G432" s="295">
        <v>23</v>
      </c>
      <c r="H432" s="295"/>
      <c r="I432" s="295">
        <v>3</v>
      </c>
      <c r="J432" s="295">
        <f t="shared" si="47"/>
        <v>26</v>
      </c>
      <c r="K432" s="312">
        <f t="shared" si="45"/>
        <v>1.2836336706985928E-2</v>
      </c>
      <c r="L432" s="297">
        <f t="shared" si="46"/>
        <v>54.958133794124898</v>
      </c>
      <c r="M432" s="297">
        <f t="shared" si="48"/>
        <v>12.090789434707478</v>
      </c>
      <c r="N432" s="297">
        <v>23.537515375153749</v>
      </c>
      <c r="O432" s="297">
        <v>2.5860062111801239</v>
      </c>
      <c r="P432" s="296">
        <f t="shared" si="49"/>
        <v>8.9900081836324044E-2</v>
      </c>
    </row>
    <row r="433" spans="1:16" x14ac:dyDescent="0.35">
      <c r="A433" s="311">
        <f t="shared" si="50"/>
        <v>53</v>
      </c>
      <c r="B433" s="295" t="s">
        <v>2129</v>
      </c>
      <c r="C433" s="295">
        <v>472.5</v>
      </c>
      <c r="D433" s="295"/>
      <c r="E433" s="295">
        <v>96.5</v>
      </c>
      <c r="F433" s="295">
        <f t="shared" si="44"/>
        <v>569</v>
      </c>
      <c r="G433" s="314">
        <v>8</v>
      </c>
      <c r="H433" s="314"/>
      <c r="I433" s="314">
        <v>2</v>
      </c>
      <c r="J433" s="295">
        <f t="shared" si="47"/>
        <v>10</v>
      </c>
      <c r="K433" s="312">
        <f t="shared" si="45"/>
        <v>4.9370525796099728E-3</v>
      </c>
      <c r="L433" s="297">
        <f t="shared" si="46"/>
        <v>21.137743766971116</v>
      </c>
      <c r="M433" s="297">
        <f t="shared" si="48"/>
        <v>4.6503036287336457</v>
      </c>
      <c r="N433" s="297">
        <v>9.0528905289052872</v>
      </c>
      <c r="O433" s="297">
        <v>0.89948042128004313</v>
      </c>
      <c r="P433" s="296">
        <f t="shared" si="49"/>
        <v>6.2812686020896472E-2</v>
      </c>
    </row>
    <row r="434" spans="1:16" x14ac:dyDescent="0.35">
      <c r="A434" s="311">
        <f t="shared" si="50"/>
        <v>54</v>
      </c>
      <c r="B434" s="295" t="s">
        <v>2130</v>
      </c>
      <c r="C434" s="295">
        <v>219</v>
      </c>
      <c r="D434" s="295"/>
      <c r="E434" s="295"/>
      <c r="F434" s="295">
        <f t="shared" si="44"/>
        <v>219</v>
      </c>
      <c r="G434" s="314">
        <v>4</v>
      </c>
      <c r="H434" s="314"/>
      <c r="I434" s="314"/>
      <c r="J434" s="295">
        <f t="shared" si="47"/>
        <v>4</v>
      </c>
      <c r="K434" s="312">
        <f t="shared" si="45"/>
        <v>1.9748210318439891E-3</v>
      </c>
      <c r="L434" s="297">
        <f t="shared" si="46"/>
        <v>8.4550975067884462</v>
      </c>
      <c r="M434" s="297">
        <f t="shared" si="48"/>
        <v>1.8601214514934581</v>
      </c>
      <c r="N434" s="297">
        <v>3.6211562115621154</v>
      </c>
      <c r="O434" s="297">
        <v>0.44974021064002156</v>
      </c>
      <c r="P434" s="296">
        <f t="shared" si="49"/>
        <v>6.5690024568420283E-2</v>
      </c>
    </row>
    <row r="435" spans="1:16" x14ac:dyDescent="0.35">
      <c r="A435" s="311">
        <f t="shared" si="50"/>
        <v>55</v>
      </c>
      <c r="B435" s="295" t="s">
        <v>2131</v>
      </c>
      <c r="C435" s="295">
        <v>361.4</v>
      </c>
      <c r="D435" s="295"/>
      <c r="E435" s="295"/>
      <c r="F435" s="295">
        <f t="shared" si="44"/>
        <v>361.4</v>
      </c>
      <c r="G435" s="314">
        <v>10</v>
      </c>
      <c r="H435" s="314"/>
      <c r="I435" s="314"/>
      <c r="J435" s="295">
        <f t="shared" si="47"/>
        <v>10</v>
      </c>
      <c r="K435" s="312">
        <f t="shared" si="45"/>
        <v>4.9370525796099728E-3</v>
      </c>
      <c r="L435" s="297">
        <f t="shared" si="46"/>
        <v>21.137743766971116</v>
      </c>
      <c r="M435" s="297">
        <f t="shared" si="48"/>
        <v>4.6503036287336457</v>
      </c>
      <c r="N435" s="297">
        <v>9.0528905289052872</v>
      </c>
      <c r="O435" s="297">
        <v>1.124350526600054</v>
      </c>
      <c r="P435" s="296">
        <f t="shared" si="49"/>
        <v>9.9516570147233266E-2</v>
      </c>
    </row>
    <row r="436" spans="1:16" x14ac:dyDescent="0.35">
      <c r="A436" s="311">
        <f t="shared" si="50"/>
        <v>56</v>
      </c>
      <c r="B436" s="295" t="s">
        <v>2132</v>
      </c>
      <c r="C436" s="295">
        <v>325.7</v>
      </c>
      <c r="D436" s="295"/>
      <c r="E436" s="295">
        <v>17.7</v>
      </c>
      <c r="F436" s="295">
        <f t="shared" si="44"/>
        <v>343.4</v>
      </c>
      <c r="G436" s="314">
        <v>8</v>
      </c>
      <c r="H436" s="314"/>
      <c r="I436" s="314">
        <v>1</v>
      </c>
      <c r="J436" s="295">
        <f t="shared" si="47"/>
        <v>9</v>
      </c>
      <c r="K436" s="312">
        <f t="shared" si="45"/>
        <v>4.4433473216489751E-3</v>
      </c>
      <c r="L436" s="297">
        <f t="shared" si="46"/>
        <v>19.023969390274004</v>
      </c>
      <c r="M436" s="297">
        <f t="shared" si="48"/>
        <v>4.1852732658602809</v>
      </c>
      <c r="N436" s="297">
        <v>8.1476014760147599</v>
      </c>
      <c r="O436" s="297">
        <v>0.89948042128004313</v>
      </c>
      <c r="P436" s="296">
        <f t="shared" si="49"/>
        <v>9.3932220598220997E-2</v>
      </c>
    </row>
    <row r="437" spans="1:16" x14ac:dyDescent="0.35">
      <c r="A437" s="311">
        <f t="shared" si="50"/>
        <v>57</v>
      </c>
      <c r="B437" s="295" t="s">
        <v>2133</v>
      </c>
      <c r="C437" s="295">
        <v>398.4</v>
      </c>
      <c r="D437" s="295"/>
      <c r="E437" s="295">
        <v>80.599999999999994</v>
      </c>
      <c r="F437" s="295">
        <f t="shared" si="44"/>
        <v>479</v>
      </c>
      <c r="G437" s="314">
        <v>11</v>
      </c>
      <c r="H437" s="314"/>
      <c r="I437" s="314">
        <v>2</v>
      </c>
      <c r="J437" s="295">
        <f t="shared" si="47"/>
        <v>13</v>
      </c>
      <c r="K437" s="312">
        <f t="shared" si="45"/>
        <v>6.4181683534929642E-3</v>
      </c>
      <c r="L437" s="297">
        <f t="shared" si="46"/>
        <v>27.479066897062449</v>
      </c>
      <c r="M437" s="297">
        <f t="shared" si="48"/>
        <v>6.045394717353739</v>
      </c>
      <c r="N437" s="297">
        <v>11.768757687576874</v>
      </c>
      <c r="O437" s="297">
        <v>1.2367855792600595</v>
      </c>
      <c r="P437" s="296">
        <f t="shared" si="49"/>
        <v>9.7139884929547227E-2</v>
      </c>
    </row>
    <row r="438" spans="1:16" x14ac:dyDescent="0.35">
      <c r="A438" s="311">
        <f t="shared" si="50"/>
        <v>58</v>
      </c>
      <c r="B438" s="295" t="s">
        <v>2134</v>
      </c>
      <c r="C438" s="295">
        <v>675.5</v>
      </c>
      <c r="D438" s="295"/>
      <c r="E438" s="295"/>
      <c r="F438" s="295">
        <f t="shared" si="44"/>
        <v>675.5</v>
      </c>
      <c r="G438" s="314">
        <v>13</v>
      </c>
      <c r="H438" s="314"/>
      <c r="I438" s="314"/>
      <c r="J438" s="295">
        <f t="shared" si="47"/>
        <v>13</v>
      </c>
      <c r="K438" s="312">
        <f t="shared" si="45"/>
        <v>6.4181683534929642E-3</v>
      </c>
      <c r="L438" s="297">
        <f t="shared" si="46"/>
        <v>27.479066897062449</v>
      </c>
      <c r="M438" s="297">
        <f t="shared" si="48"/>
        <v>6.045394717353739</v>
      </c>
      <c r="N438" s="297">
        <v>11.768757687576874</v>
      </c>
      <c r="O438" s="297">
        <v>1.4616556845800699</v>
      </c>
      <c r="P438" s="296">
        <f t="shared" si="49"/>
        <v>6.9215210934971336E-2</v>
      </c>
    </row>
    <row r="439" spans="1:16" x14ac:dyDescent="0.35">
      <c r="A439" s="311">
        <f t="shared" si="50"/>
        <v>59</v>
      </c>
      <c r="B439" s="295" t="s">
        <v>2135</v>
      </c>
      <c r="C439" s="295">
        <v>1644.9</v>
      </c>
      <c r="D439" s="295">
        <v>102.4</v>
      </c>
      <c r="E439" s="295">
        <v>88.7</v>
      </c>
      <c r="F439" s="295">
        <f t="shared" si="44"/>
        <v>1836.0000000000002</v>
      </c>
      <c r="G439" s="314">
        <v>37</v>
      </c>
      <c r="H439" s="314">
        <v>1</v>
      </c>
      <c r="I439" s="314">
        <v>1</v>
      </c>
      <c r="J439" s="295">
        <f t="shared" si="47"/>
        <v>39</v>
      </c>
      <c r="K439" s="312">
        <f t="shared" si="45"/>
        <v>1.9254505060478894E-2</v>
      </c>
      <c r="L439" s="297">
        <f t="shared" si="46"/>
        <v>82.437200691187357</v>
      </c>
      <c r="M439" s="297">
        <f t="shared" si="48"/>
        <v>18.136184152061219</v>
      </c>
      <c r="N439" s="297">
        <v>35.306273062730618</v>
      </c>
      <c r="O439" s="297">
        <v>4.1600969484201995</v>
      </c>
      <c r="P439" s="296">
        <f t="shared" si="49"/>
        <v>7.6274376282352604E-2</v>
      </c>
    </row>
    <row r="440" spans="1:16" x14ac:dyDescent="0.35">
      <c r="A440" s="311">
        <f t="shared" si="50"/>
        <v>60</v>
      </c>
      <c r="B440" s="295" t="s">
        <v>652</v>
      </c>
      <c r="C440" s="295">
        <v>640.29999999999995</v>
      </c>
      <c r="D440" s="295">
        <v>45.5</v>
      </c>
      <c r="E440" s="295"/>
      <c r="F440" s="295">
        <f t="shared" ref="F440:F502" si="51">C440+D440+E440</f>
        <v>685.8</v>
      </c>
      <c r="G440" s="314">
        <v>14</v>
      </c>
      <c r="H440" s="314">
        <v>1</v>
      </c>
      <c r="I440" s="314"/>
      <c r="J440" s="295">
        <f t="shared" si="47"/>
        <v>15</v>
      </c>
      <c r="K440" s="312">
        <f t="shared" si="45"/>
        <v>7.4055788694149596E-3</v>
      </c>
      <c r="L440" s="297">
        <f t="shared" si="46"/>
        <v>31.706615650456676</v>
      </c>
      <c r="M440" s="297">
        <f t="shared" si="48"/>
        <v>6.9754554431004685</v>
      </c>
      <c r="N440" s="297">
        <v>13.579335793357931</v>
      </c>
      <c r="O440" s="297">
        <v>1.5740907372400754</v>
      </c>
      <c r="P440" s="296">
        <f t="shared" si="49"/>
        <v>7.8500288165872192E-2</v>
      </c>
    </row>
    <row r="441" spans="1:16" x14ac:dyDescent="0.35">
      <c r="A441" s="311">
        <f t="shared" si="50"/>
        <v>61</v>
      </c>
      <c r="B441" s="295" t="s">
        <v>653</v>
      </c>
      <c r="C441" s="295">
        <v>484.9</v>
      </c>
      <c r="D441" s="295">
        <v>39.799999999999997</v>
      </c>
      <c r="E441" s="295"/>
      <c r="F441" s="295">
        <f t="shared" si="51"/>
        <v>524.69999999999993</v>
      </c>
      <c r="G441" s="314">
        <v>10</v>
      </c>
      <c r="H441" s="314">
        <v>1</v>
      </c>
      <c r="I441" s="314"/>
      <c r="J441" s="295">
        <f t="shared" si="47"/>
        <v>11</v>
      </c>
      <c r="K441" s="312">
        <f t="shared" si="45"/>
        <v>5.4307578375709705E-3</v>
      </c>
      <c r="L441" s="297">
        <f t="shared" si="46"/>
        <v>23.251518143668232</v>
      </c>
      <c r="M441" s="297">
        <f t="shared" ref="M441:M503" si="52">L441*0.22</f>
        <v>5.1153339916070113</v>
      </c>
      <c r="N441" s="297">
        <v>9.9581795817958163</v>
      </c>
      <c r="O441" s="297">
        <v>1.124350526600054</v>
      </c>
      <c r="P441" s="296">
        <f t="shared" si="49"/>
        <v>7.5184643117345379E-2</v>
      </c>
    </row>
    <row r="442" spans="1:16" x14ac:dyDescent="0.35">
      <c r="A442" s="311">
        <f t="shared" si="50"/>
        <v>62</v>
      </c>
      <c r="B442" s="295" t="s">
        <v>654</v>
      </c>
      <c r="C442" s="295">
        <v>642.79999999999995</v>
      </c>
      <c r="D442" s="295"/>
      <c r="E442" s="295"/>
      <c r="F442" s="295">
        <f t="shared" si="51"/>
        <v>642.79999999999995</v>
      </c>
      <c r="G442" s="314">
        <v>8</v>
      </c>
      <c r="H442" s="314"/>
      <c r="I442" s="314"/>
      <c r="J442" s="295">
        <f t="shared" si="47"/>
        <v>8</v>
      </c>
      <c r="K442" s="312">
        <f t="shared" si="45"/>
        <v>3.9496420636879782E-3</v>
      </c>
      <c r="L442" s="297">
        <f t="shared" si="46"/>
        <v>16.910195013576892</v>
      </c>
      <c r="M442" s="297">
        <f t="shared" si="52"/>
        <v>3.7202429029869162</v>
      </c>
      <c r="N442" s="297">
        <v>7.2423124231242308</v>
      </c>
      <c r="O442" s="297">
        <v>0.89948042128004313</v>
      </c>
      <c r="P442" s="296">
        <f t="shared" si="49"/>
        <v>4.4760782142140763E-2</v>
      </c>
    </row>
    <row r="443" spans="1:16" x14ac:dyDescent="0.35">
      <c r="A443" s="311">
        <f t="shared" si="50"/>
        <v>63</v>
      </c>
      <c r="B443" s="295" t="s">
        <v>655</v>
      </c>
      <c r="C443" s="295">
        <v>637.20000000000005</v>
      </c>
      <c r="D443" s="295"/>
      <c r="E443" s="295"/>
      <c r="F443" s="295">
        <f t="shared" si="51"/>
        <v>637.20000000000005</v>
      </c>
      <c r="G443" s="314">
        <v>15</v>
      </c>
      <c r="H443" s="314"/>
      <c r="I443" s="314"/>
      <c r="J443" s="295">
        <f t="shared" si="47"/>
        <v>15</v>
      </c>
      <c r="K443" s="312">
        <f t="shared" si="45"/>
        <v>7.4055788694149596E-3</v>
      </c>
      <c r="L443" s="297">
        <f t="shared" si="46"/>
        <v>31.706615650456676</v>
      </c>
      <c r="M443" s="297">
        <f t="shared" si="52"/>
        <v>6.9754554431004685</v>
      </c>
      <c r="N443" s="297">
        <v>13.579335793357931</v>
      </c>
      <c r="O443" s="297">
        <v>1.686525789900081</v>
      </c>
      <c r="P443" s="296">
        <f t="shared" si="49"/>
        <v>8.4664050026389118E-2</v>
      </c>
    </row>
    <row r="444" spans="1:16" x14ac:dyDescent="0.35">
      <c r="A444" s="311">
        <f t="shared" si="50"/>
        <v>64</v>
      </c>
      <c r="B444" s="295" t="s">
        <v>656</v>
      </c>
      <c r="C444" s="295">
        <v>453.2</v>
      </c>
      <c r="D444" s="295"/>
      <c r="E444" s="295"/>
      <c r="F444" s="295">
        <f t="shared" si="51"/>
        <v>453.2</v>
      </c>
      <c r="G444" s="314">
        <v>9</v>
      </c>
      <c r="H444" s="314"/>
      <c r="I444" s="314"/>
      <c r="J444" s="295">
        <f t="shared" si="47"/>
        <v>9</v>
      </c>
      <c r="K444" s="312">
        <f t="shared" si="45"/>
        <v>4.4433473216489751E-3</v>
      </c>
      <c r="L444" s="297">
        <f t="shared" si="46"/>
        <v>19.023969390274004</v>
      </c>
      <c r="M444" s="297">
        <f t="shared" si="52"/>
        <v>4.1852732658602809</v>
      </c>
      <c r="N444" s="297">
        <v>8.1476014760147599</v>
      </c>
      <c r="O444" s="297">
        <v>1.0119154739400484</v>
      </c>
      <c r="P444" s="296">
        <f t="shared" si="49"/>
        <v>7.1422682272923865E-2</v>
      </c>
    </row>
    <row r="445" spans="1:16" x14ac:dyDescent="0.35">
      <c r="A445" s="311">
        <f t="shared" si="50"/>
        <v>65</v>
      </c>
      <c r="B445" s="295" t="s">
        <v>657</v>
      </c>
      <c r="C445" s="295">
        <v>771.5</v>
      </c>
      <c r="D445" s="295">
        <v>16.600000000000001</v>
      </c>
      <c r="E445" s="295"/>
      <c r="F445" s="295">
        <f t="shared" si="51"/>
        <v>788.1</v>
      </c>
      <c r="G445" s="314">
        <v>13</v>
      </c>
      <c r="H445" s="314">
        <v>1</v>
      </c>
      <c r="I445" s="314"/>
      <c r="J445" s="295">
        <f t="shared" si="47"/>
        <v>14</v>
      </c>
      <c r="K445" s="312">
        <f t="shared" ref="K445:K508" si="53">2/4051*J445</f>
        <v>6.9118736114539619E-3</v>
      </c>
      <c r="L445" s="297">
        <f t="shared" ref="L445:L508" si="54">K445*4281.45</f>
        <v>29.592841273759564</v>
      </c>
      <c r="M445" s="297">
        <f t="shared" si="52"/>
        <v>6.5104250802271038</v>
      </c>
      <c r="N445" s="297">
        <v>12.674046740467404</v>
      </c>
      <c r="O445" s="297">
        <v>1.4616556845800699</v>
      </c>
      <c r="P445" s="296">
        <f t="shared" si="49"/>
        <v>6.3746946807555063E-2</v>
      </c>
    </row>
    <row r="446" spans="1:16" x14ac:dyDescent="0.35">
      <c r="A446" s="311">
        <f t="shared" si="50"/>
        <v>66</v>
      </c>
      <c r="B446" s="295" t="s">
        <v>658</v>
      </c>
      <c r="C446" s="295">
        <v>1131.7</v>
      </c>
      <c r="D446" s="295"/>
      <c r="E446" s="295">
        <v>24.6</v>
      </c>
      <c r="F446" s="295">
        <f t="shared" si="51"/>
        <v>1156.3</v>
      </c>
      <c r="G446" s="314">
        <v>15</v>
      </c>
      <c r="H446" s="314"/>
      <c r="I446" s="314">
        <v>1</v>
      </c>
      <c r="J446" s="295">
        <f t="shared" ref="J446:J508" si="55">G446+H446+I446</f>
        <v>16</v>
      </c>
      <c r="K446" s="312">
        <f t="shared" si="53"/>
        <v>7.8992841273759565E-3</v>
      </c>
      <c r="L446" s="297">
        <f t="shared" si="54"/>
        <v>33.820390027153785</v>
      </c>
      <c r="M446" s="297">
        <f t="shared" si="52"/>
        <v>7.4404858059738324</v>
      </c>
      <c r="N446" s="297">
        <v>14.484624846248462</v>
      </c>
      <c r="O446" s="297">
        <v>1.686525789900081</v>
      </c>
      <c r="P446" s="296">
        <f t="shared" ref="P446:P508" si="56">(L446+M446+N446+O446)/F446</f>
        <v>4.9668793971526563E-2</v>
      </c>
    </row>
    <row r="447" spans="1:16" x14ac:dyDescent="0.35">
      <c r="A447" s="311">
        <f t="shared" ref="A447:A509" si="57">1+A446</f>
        <v>67</v>
      </c>
      <c r="B447" s="295" t="s">
        <v>659</v>
      </c>
      <c r="C447" s="295">
        <v>534.6</v>
      </c>
      <c r="D447" s="295"/>
      <c r="E447" s="295"/>
      <c r="F447" s="295">
        <f t="shared" si="51"/>
        <v>534.6</v>
      </c>
      <c r="G447" s="314">
        <v>10</v>
      </c>
      <c r="H447" s="314"/>
      <c r="I447" s="314"/>
      <c r="J447" s="295">
        <f t="shared" si="55"/>
        <v>10</v>
      </c>
      <c r="K447" s="312">
        <f t="shared" si="53"/>
        <v>4.9370525796099728E-3</v>
      </c>
      <c r="L447" s="297">
        <f t="shared" si="54"/>
        <v>21.137743766971116</v>
      </c>
      <c r="M447" s="297">
        <f t="shared" si="52"/>
        <v>4.6503036287336457</v>
      </c>
      <c r="N447" s="297">
        <v>9.0528905289052872</v>
      </c>
      <c r="O447" s="297">
        <v>1.124350526600054</v>
      </c>
      <c r="P447" s="296">
        <f t="shared" si="56"/>
        <v>6.7275137394706502E-2</v>
      </c>
    </row>
    <row r="448" spans="1:16" x14ac:dyDescent="0.35">
      <c r="A448" s="311">
        <f t="shared" si="57"/>
        <v>68</v>
      </c>
      <c r="B448" s="295" t="s">
        <v>660</v>
      </c>
      <c r="C448" s="295">
        <v>640.5</v>
      </c>
      <c r="D448" s="295"/>
      <c r="E448" s="295"/>
      <c r="F448" s="295">
        <f t="shared" si="51"/>
        <v>640.5</v>
      </c>
      <c r="G448" s="314">
        <v>12</v>
      </c>
      <c r="H448" s="314"/>
      <c r="I448" s="314"/>
      <c r="J448" s="295">
        <f t="shared" si="55"/>
        <v>12</v>
      </c>
      <c r="K448" s="312">
        <f t="shared" si="53"/>
        <v>5.9244630955319674E-3</v>
      </c>
      <c r="L448" s="297">
        <f t="shared" si="54"/>
        <v>25.36529252036534</v>
      </c>
      <c r="M448" s="297">
        <f t="shared" si="52"/>
        <v>5.5803643544803752</v>
      </c>
      <c r="N448" s="297">
        <v>10.863468634686347</v>
      </c>
      <c r="O448" s="297">
        <v>1.3492206319200646</v>
      </c>
      <c r="P448" s="296">
        <f t="shared" si="56"/>
        <v>6.7382273444890131E-2</v>
      </c>
    </row>
    <row r="449" spans="1:16" x14ac:dyDescent="0.35">
      <c r="A449" s="311">
        <f t="shared" si="57"/>
        <v>69</v>
      </c>
      <c r="B449" s="295" t="s">
        <v>661</v>
      </c>
      <c r="C449" s="295">
        <v>679.9</v>
      </c>
      <c r="D449" s="295">
        <v>100.6</v>
      </c>
      <c r="E449" s="295"/>
      <c r="F449" s="295">
        <f t="shared" si="51"/>
        <v>780.5</v>
      </c>
      <c r="G449" s="314">
        <v>11</v>
      </c>
      <c r="H449" s="314">
        <v>2</v>
      </c>
      <c r="I449" s="314"/>
      <c r="J449" s="295">
        <f t="shared" si="55"/>
        <v>13</v>
      </c>
      <c r="K449" s="312">
        <f t="shared" si="53"/>
        <v>6.4181683534929642E-3</v>
      </c>
      <c r="L449" s="297">
        <f t="shared" si="54"/>
        <v>27.479066897062449</v>
      </c>
      <c r="M449" s="297">
        <f t="shared" si="52"/>
        <v>6.045394717353739</v>
      </c>
      <c r="N449" s="297">
        <v>11.768757687576874</v>
      </c>
      <c r="O449" s="297">
        <v>1.2367855792600595</v>
      </c>
      <c r="P449" s="296">
        <f t="shared" si="56"/>
        <v>5.9615637259773376E-2</v>
      </c>
    </row>
    <row r="450" spans="1:16" x14ac:dyDescent="0.35">
      <c r="A450" s="311">
        <f t="shared" si="57"/>
        <v>70</v>
      </c>
      <c r="B450" s="295" t="s">
        <v>662</v>
      </c>
      <c r="C450" s="295">
        <v>708.5</v>
      </c>
      <c r="D450" s="295"/>
      <c r="E450" s="295"/>
      <c r="F450" s="295">
        <f t="shared" si="51"/>
        <v>708.5</v>
      </c>
      <c r="G450" s="314">
        <v>10</v>
      </c>
      <c r="H450" s="314"/>
      <c r="I450" s="314"/>
      <c r="J450" s="295">
        <f t="shared" si="55"/>
        <v>10</v>
      </c>
      <c r="K450" s="312">
        <f t="shared" si="53"/>
        <v>4.9370525796099728E-3</v>
      </c>
      <c r="L450" s="297">
        <f t="shared" si="54"/>
        <v>21.137743766971116</v>
      </c>
      <c r="M450" s="297">
        <f t="shared" si="52"/>
        <v>4.6503036287336457</v>
      </c>
      <c r="N450" s="297">
        <v>9.0528905289052872</v>
      </c>
      <c r="O450" s="297">
        <v>1.124350526600054</v>
      </c>
      <c r="P450" s="296">
        <f t="shared" si="56"/>
        <v>5.0762580735652929E-2</v>
      </c>
    </row>
    <row r="451" spans="1:16" x14ac:dyDescent="0.35">
      <c r="A451" s="311">
        <f t="shared" si="57"/>
        <v>71</v>
      </c>
      <c r="B451" s="295" t="s">
        <v>663</v>
      </c>
      <c r="C451" s="295">
        <v>959</v>
      </c>
      <c r="D451" s="295"/>
      <c r="E451" s="295"/>
      <c r="F451" s="295">
        <f t="shared" si="51"/>
        <v>959</v>
      </c>
      <c r="G451" s="314">
        <v>15</v>
      </c>
      <c r="H451" s="314"/>
      <c r="I451" s="314"/>
      <c r="J451" s="295">
        <f t="shared" si="55"/>
        <v>15</v>
      </c>
      <c r="K451" s="312">
        <f t="shared" si="53"/>
        <v>7.4055788694149596E-3</v>
      </c>
      <c r="L451" s="297">
        <f t="shared" si="54"/>
        <v>31.706615650456676</v>
      </c>
      <c r="M451" s="297">
        <f t="shared" si="52"/>
        <v>6.9754554431004685</v>
      </c>
      <c r="N451" s="297">
        <v>13.579335793357931</v>
      </c>
      <c r="O451" s="297">
        <v>1.686525789900081</v>
      </c>
      <c r="P451" s="296">
        <f t="shared" si="56"/>
        <v>5.6254361498243116E-2</v>
      </c>
    </row>
    <row r="452" spans="1:16" x14ac:dyDescent="0.35">
      <c r="A452" s="311">
        <f t="shared" si="57"/>
        <v>72</v>
      </c>
      <c r="B452" s="295" t="s">
        <v>664</v>
      </c>
      <c r="C452" s="295">
        <v>492.4</v>
      </c>
      <c r="D452" s="295"/>
      <c r="E452" s="295"/>
      <c r="F452" s="295">
        <f t="shared" si="51"/>
        <v>492.4</v>
      </c>
      <c r="G452" s="314">
        <v>11</v>
      </c>
      <c r="H452" s="314"/>
      <c r="I452" s="314"/>
      <c r="J452" s="295">
        <f t="shared" si="55"/>
        <v>11</v>
      </c>
      <c r="K452" s="312">
        <f t="shared" si="53"/>
        <v>5.4307578375709705E-3</v>
      </c>
      <c r="L452" s="297">
        <f t="shared" si="54"/>
        <v>23.251518143668232</v>
      </c>
      <c r="M452" s="297">
        <f t="shared" si="52"/>
        <v>5.1153339916070113</v>
      </c>
      <c r="N452" s="297">
        <v>9.9581795817958163</v>
      </c>
      <c r="O452" s="297">
        <v>1.2367855792600595</v>
      </c>
      <c r="P452" s="296">
        <f t="shared" si="56"/>
        <v>8.0344876718787817E-2</v>
      </c>
    </row>
    <row r="453" spans="1:16" x14ac:dyDescent="0.35">
      <c r="A453" s="311">
        <f t="shared" si="57"/>
        <v>73</v>
      </c>
      <c r="B453" s="295" t="s">
        <v>665</v>
      </c>
      <c r="C453" s="295">
        <v>287.5</v>
      </c>
      <c r="D453" s="295"/>
      <c r="E453" s="295">
        <v>44.8</v>
      </c>
      <c r="F453" s="295">
        <f t="shared" si="51"/>
        <v>332.3</v>
      </c>
      <c r="G453" s="314">
        <v>7</v>
      </c>
      <c r="H453" s="314"/>
      <c r="I453" s="314">
        <v>1</v>
      </c>
      <c r="J453" s="295">
        <f t="shared" si="55"/>
        <v>8</v>
      </c>
      <c r="K453" s="312">
        <f t="shared" si="53"/>
        <v>3.9496420636879782E-3</v>
      </c>
      <c r="L453" s="297">
        <f t="shared" si="54"/>
        <v>16.910195013576892</v>
      </c>
      <c r="M453" s="297">
        <f t="shared" si="52"/>
        <v>3.7202429029869162</v>
      </c>
      <c r="N453" s="297">
        <v>7.2423124231242308</v>
      </c>
      <c r="O453" s="297">
        <v>0.78704536862003771</v>
      </c>
      <c r="P453" s="296">
        <f t="shared" si="56"/>
        <v>8.6246752056298753E-2</v>
      </c>
    </row>
    <row r="454" spans="1:16" x14ac:dyDescent="0.35">
      <c r="A454" s="311">
        <f t="shared" si="57"/>
        <v>74</v>
      </c>
      <c r="B454" s="295" t="s">
        <v>666</v>
      </c>
      <c r="C454" s="295">
        <v>227.9</v>
      </c>
      <c r="D454" s="295"/>
      <c r="E454" s="295"/>
      <c r="F454" s="295">
        <f t="shared" si="51"/>
        <v>227.9</v>
      </c>
      <c r="G454" s="314">
        <v>6</v>
      </c>
      <c r="H454" s="314"/>
      <c r="I454" s="314"/>
      <c r="J454" s="295">
        <f t="shared" si="55"/>
        <v>6</v>
      </c>
      <c r="K454" s="312">
        <f t="shared" si="53"/>
        <v>2.9622315477659837E-3</v>
      </c>
      <c r="L454" s="297">
        <f t="shared" si="54"/>
        <v>12.68264626018267</v>
      </c>
      <c r="M454" s="297">
        <f t="shared" si="52"/>
        <v>2.7901821772401876</v>
      </c>
      <c r="N454" s="297">
        <v>5.4317343173431736</v>
      </c>
      <c r="O454" s="297">
        <v>0.67461031596003229</v>
      </c>
      <c r="P454" s="296">
        <f t="shared" si="56"/>
        <v>9.4687025321307863E-2</v>
      </c>
    </row>
    <row r="455" spans="1:16" x14ac:dyDescent="0.35">
      <c r="A455" s="311">
        <f t="shared" si="57"/>
        <v>75</v>
      </c>
      <c r="B455" s="295" t="s">
        <v>667</v>
      </c>
      <c r="C455" s="295">
        <v>638.54999999999995</v>
      </c>
      <c r="D455" s="295">
        <v>38.700000000000003</v>
      </c>
      <c r="E455" s="295"/>
      <c r="F455" s="295">
        <f t="shared" si="51"/>
        <v>677.25</v>
      </c>
      <c r="G455" s="314">
        <v>10</v>
      </c>
      <c r="H455" s="314">
        <v>1</v>
      </c>
      <c r="I455" s="314"/>
      <c r="J455" s="295">
        <f t="shared" si="55"/>
        <v>11</v>
      </c>
      <c r="K455" s="312">
        <f t="shared" si="53"/>
        <v>5.4307578375709705E-3</v>
      </c>
      <c r="L455" s="297">
        <f t="shared" si="54"/>
        <v>23.251518143668232</v>
      </c>
      <c r="M455" s="297">
        <f t="shared" si="52"/>
        <v>5.1153339916070113</v>
      </c>
      <c r="N455" s="297">
        <v>9.9581795817958163</v>
      </c>
      <c r="O455" s="297">
        <v>1.124350526600054</v>
      </c>
      <c r="P455" s="296">
        <f t="shared" si="56"/>
        <v>5.8249364700880199E-2</v>
      </c>
    </row>
    <row r="456" spans="1:16" x14ac:dyDescent="0.35">
      <c r="A456" s="311">
        <f t="shared" si="57"/>
        <v>76</v>
      </c>
      <c r="B456" s="295" t="s">
        <v>668</v>
      </c>
      <c r="C456" s="295">
        <v>844.8</v>
      </c>
      <c r="D456" s="295">
        <v>33</v>
      </c>
      <c r="E456" s="295"/>
      <c r="F456" s="295">
        <f t="shared" si="51"/>
        <v>877.8</v>
      </c>
      <c r="G456" s="314">
        <v>12</v>
      </c>
      <c r="H456" s="314">
        <v>1</v>
      </c>
      <c r="I456" s="314"/>
      <c r="J456" s="295">
        <f t="shared" si="55"/>
        <v>13</v>
      </c>
      <c r="K456" s="312">
        <f t="shared" si="53"/>
        <v>6.4181683534929642E-3</v>
      </c>
      <c r="L456" s="297">
        <f t="shared" si="54"/>
        <v>27.479066897062449</v>
      </c>
      <c r="M456" s="297">
        <f t="shared" si="52"/>
        <v>6.045394717353739</v>
      </c>
      <c r="N456" s="297">
        <v>11.768757687576874</v>
      </c>
      <c r="O456" s="297">
        <v>1.3492206319200646</v>
      </c>
      <c r="P456" s="296">
        <f t="shared" si="56"/>
        <v>5.3135611681377454E-2</v>
      </c>
    </row>
    <row r="457" spans="1:16" x14ac:dyDescent="0.35">
      <c r="A457" s="311">
        <f t="shared" si="57"/>
        <v>77</v>
      </c>
      <c r="B457" s="295" t="s">
        <v>669</v>
      </c>
      <c r="C457" s="295">
        <v>623.70000000000005</v>
      </c>
      <c r="D457" s="295">
        <v>33.200000000000003</v>
      </c>
      <c r="E457" s="295"/>
      <c r="F457" s="295">
        <f t="shared" si="51"/>
        <v>656.90000000000009</v>
      </c>
      <c r="G457" s="314">
        <v>8</v>
      </c>
      <c r="H457" s="314">
        <v>1</v>
      </c>
      <c r="I457" s="314"/>
      <c r="J457" s="295">
        <f t="shared" si="55"/>
        <v>9</v>
      </c>
      <c r="K457" s="312">
        <f t="shared" si="53"/>
        <v>4.4433473216489751E-3</v>
      </c>
      <c r="L457" s="297">
        <f t="shared" si="54"/>
        <v>19.023969390274004</v>
      </c>
      <c r="M457" s="297">
        <f t="shared" si="52"/>
        <v>4.1852732658602809</v>
      </c>
      <c r="N457" s="297">
        <v>8.1476014760147599</v>
      </c>
      <c r="O457" s="297">
        <v>0.89948042128004313</v>
      </c>
      <c r="P457" s="296">
        <f t="shared" si="56"/>
        <v>4.9103858355045035E-2</v>
      </c>
    </row>
    <row r="458" spans="1:16" x14ac:dyDescent="0.35">
      <c r="A458" s="311">
        <f t="shared" si="57"/>
        <v>78</v>
      </c>
      <c r="B458" s="295" t="s">
        <v>670</v>
      </c>
      <c r="C458" s="295">
        <v>572.4</v>
      </c>
      <c r="D458" s="295"/>
      <c r="E458" s="295"/>
      <c r="F458" s="295">
        <f t="shared" si="51"/>
        <v>572.4</v>
      </c>
      <c r="G458" s="314">
        <v>10</v>
      </c>
      <c r="H458" s="314"/>
      <c r="I458" s="314"/>
      <c r="J458" s="295">
        <f t="shared" si="55"/>
        <v>10</v>
      </c>
      <c r="K458" s="312">
        <f t="shared" si="53"/>
        <v>4.9370525796099728E-3</v>
      </c>
      <c r="L458" s="297">
        <f t="shared" si="54"/>
        <v>21.137743766971116</v>
      </c>
      <c r="M458" s="297">
        <f t="shared" si="52"/>
        <v>4.6503036287336457</v>
      </c>
      <c r="N458" s="297">
        <v>9.0528905289052872</v>
      </c>
      <c r="O458" s="297">
        <v>1.124350526600054</v>
      </c>
      <c r="P458" s="296">
        <f t="shared" si="56"/>
        <v>6.2832439642225887E-2</v>
      </c>
    </row>
    <row r="459" spans="1:16" x14ac:dyDescent="0.35">
      <c r="A459" s="311">
        <f t="shared" si="57"/>
        <v>79</v>
      </c>
      <c r="B459" s="295" t="s">
        <v>671</v>
      </c>
      <c r="C459" s="295">
        <v>678.9</v>
      </c>
      <c r="D459" s="295"/>
      <c r="E459" s="295"/>
      <c r="F459" s="295">
        <f t="shared" si="51"/>
        <v>678.9</v>
      </c>
      <c r="G459" s="314">
        <v>12</v>
      </c>
      <c r="H459" s="314"/>
      <c r="I459" s="314"/>
      <c r="J459" s="295">
        <f t="shared" si="55"/>
        <v>12</v>
      </c>
      <c r="K459" s="312">
        <f t="shared" si="53"/>
        <v>5.9244630955319674E-3</v>
      </c>
      <c r="L459" s="297">
        <f t="shared" si="54"/>
        <v>25.36529252036534</v>
      </c>
      <c r="M459" s="297">
        <f t="shared" si="52"/>
        <v>5.5803643544803752</v>
      </c>
      <c r="N459" s="297">
        <v>10.863468634686347</v>
      </c>
      <c r="O459" s="297">
        <v>1.3492206319200646</v>
      </c>
      <c r="P459" s="296">
        <f t="shared" si="56"/>
        <v>6.3570991517826081E-2</v>
      </c>
    </row>
    <row r="460" spans="1:16" x14ac:dyDescent="0.35">
      <c r="A460" s="311">
        <f t="shared" si="57"/>
        <v>80</v>
      </c>
      <c r="B460" s="295" t="s">
        <v>672</v>
      </c>
      <c r="C460" s="295">
        <v>785.9</v>
      </c>
      <c r="D460" s="295"/>
      <c r="E460" s="295"/>
      <c r="F460" s="295">
        <f t="shared" si="51"/>
        <v>785.9</v>
      </c>
      <c r="G460" s="314">
        <v>10</v>
      </c>
      <c r="H460" s="314"/>
      <c r="I460" s="314"/>
      <c r="J460" s="295">
        <f t="shared" si="55"/>
        <v>10</v>
      </c>
      <c r="K460" s="312">
        <f t="shared" si="53"/>
        <v>4.9370525796099728E-3</v>
      </c>
      <c r="L460" s="297">
        <f t="shared" si="54"/>
        <v>21.137743766971116</v>
      </c>
      <c r="M460" s="297">
        <f t="shared" si="52"/>
        <v>4.6503036287336457</v>
      </c>
      <c r="N460" s="297">
        <v>9.0528905289052872</v>
      </c>
      <c r="O460" s="297">
        <v>1.124350526600054</v>
      </c>
      <c r="P460" s="296">
        <f t="shared" si="56"/>
        <v>4.5763186730131189E-2</v>
      </c>
    </row>
    <row r="461" spans="1:16" x14ac:dyDescent="0.35">
      <c r="A461" s="311">
        <f t="shared" si="57"/>
        <v>81</v>
      </c>
      <c r="B461" s="295" t="s">
        <v>673</v>
      </c>
      <c r="C461" s="295">
        <v>557.20000000000005</v>
      </c>
      <c r="D461" s="295"/>
      <c r="E461" s="295"/>
      <c r="F461" s="295">
        <f t="shared" si="51"/>
        <v>557.20000000000005</v>
      </c>
      <c r="G461" s="314">
        <v>10</v>
      </c>
      <c r="H461" s="314"/>
      <c r="I461" s="314"/>
      <c r="J461" s="295">
        <f t="shared" si="55"/>
        <v>10</v>
      </c>
      <c r="K461" s="312">
        <f t="shared" si="53"/>
        <v>4.9370525796099728E-3</v>
      </c>
      <c r="L461" s="297">
        <f t="shared" si="54"/>
        <v>21.137743766971116</v>
      </c>
      <c r="M461" s="297">
        <f t="shared" si="52"/>
        <v>4.6503036287336457</v>
      </c>
      <c r="N461" s="297">
        <v>9.0528905289052872</v>
      </c>
      <c r="O461" s="297">
        <v>1.124350526600054</v>
      </c>
      <c r="P461" s="296">
        <f t="shared" si="56"/>
        <v>6.4546461685588835E-2</v>
      </c>
    </row>
    <row r="462" spans="1:16" x14ac:dyDescent="0.35">
      <c r="A462" s="311">
        <f t="shared" si="57"/>
        <v>82</v>
      </c>
      <c r="B462" s="295" t="s">
        <v>674</v>
      </c>
      <c r="C462" s="295">
        <v>780.8</v>
      </c>
      <c r="D462" s="295">
        <v>45.6</v>
      </c>
      <c r="E462" s="295"/>
      <c r="F462" s="295">
        <f t="shared" si="51"/>
        <v>826.4</v>
      </c>
      <c r="G462" s="314">
        <v>13</v>
      </c>
      <c r="H462" s="314">
        <v>1</v>
      </c>
      <c r="I462" s="314"/>
      <c r="J462" s="295">
        <f t="shared" si="55"/>
        <v>14</v>
      </c>
      <c r="K462" s="312">
        <f t="shared" si="53"/>
        <v>6.9118736114539619E-3</v>
      </c>
      <c r="L462" s="297">
        <f t="shared" si="54"/>
        <v>29.592841273759564</v>
      </c>
      <c r="M462" s="297">
        <f t="shared" si="52"/>
        <v>6.5104250802271038</v>
      </c>
      <c r="N462" s="297">
        <v>12.674046740467404</v>
      </c>
      <c r="O462" s="297">
        <v>1.4616556845800699</v>
      </c>
      <c r="P462" s="296">
        <f t="shared" si="56"/>
        <v>6.079255660580124E-2</v>
      </c>
    </row>
    <row r="463" spans="1:16" x14ac:dyDescent="0.35">
      <c r="A463" s="311">
        <f t="shared" si="57"/>
        <v>83</v>
      </c>
      <c r="B463" s="295" t="s">
        <v>675</v>
      </c>
      <c r="C463" s="295">
        <v>1009.3</v>
      </c>
      <c r="D463" s="295"/>
      <c r="E463" s="295"/>
      <c r="F463" s="295">
        <f t="shared" si="51"/>
        <v>1009.3</v>
      </c>
      <c r="G463" s="314">
        <v>17</v>
      </c>
      <c r="H463" s="314"/>
      <c r="I463" s="314"/>
      <c r="J463" s="295">
        <f t="shared" si="55"/>
        <v>17</v>
      </c>
      <c r="K463" s="312">
        <f t="shared" si="53"/>
        <v>8.3929893853369533E-3</v>
      </c>
      <c r="L463" s="297">
        <f t="shared" si="54"/>
        <v>35.9341644038509</v>
      </c>
      <c r="M463" s="297">
        <f t="shared" si="52"/>
        <v>7.905516168847198</v>
      </c>
      <c r="N463" s="297">
        <v>15.389913899138991</v>
      </c>
      <c r="O463" s="297">
        <v>1.9113958952200913</v>
      </c>
      <c r="P463" s="296">
        <f t="shared" si="56"/>
        <v>6.0577618514868897E-2</v>
      </c>
    </row>
    <row r="464" spans="1:16" x14ac:dyDescent="0.35">
      <c r="A464" s="311">
        <f t="shared" si="57"/>
        <v>84</v>
      </c>
      <c r="B464" s="295" t="s">
        <v>676</v>
      </c>
      <c r="C464" s="295">
        <v>602.29999999999995</v>
      </c>
      <c r="D464" s="295"/>
      <c r="E464" s="295"/>
      <c r="F464" s="295">
        <f t="shared" si="51"/>
        <v>602.29999999999995</v>
      </c>
      <c r="G464" s="314">
        <v>11</v>
      </c>
      <c r="H464" s="314"/>
      <c r="I464" s="314"/>
      <c r="J464" s="295">
        <f t="shared" si="55"/>
        <v>11</v>
      </c>
      <c r="K464" s="312">
        <f t="shared" si="53"/>
        <v>5.4307578375709705E-3</v>
      </c>
      <c r="L464" s="297">
        <f t="shared" si="54"/>
        <v>23.251518143668232</v>
      </c>
      <c r="M464" s="297">
        <f t="shared" si="52"/>
        <v>5.1153339916070113</v>
      </c>
      <c r="N464" s="297">
        <v>9.9581795817958163</v>
      </c>
      <c r="O464" s="297">
        <v>1.2367855792600595</v>
      </c>
      <c r="P464" s="296">
        <f t="shared" si="56"/>
        <v>6.5684571303886968E-2</v>
      </c>
    </row>
    <row r="465" spans="1:16" x14ac:dyDescent="0.35">
      <c r="A465" s="311">
        <f t="shared" si="57"/>
        <v>85</v>
      </c>
      <c r="B465" s="295" t="s">
        <v>677</v>
      </c>
      <c r="C465" s="295">
        <v>655.4</v>
      </c>
      <c r="D465" s="295">
        <v>60.8</v>
      </c>
      <c r="E465" s="295"/>
      <c r="F465" s="295">
        <f t="shared" si="51"/>
        <v>716.19999999999993</v>
      </c>
      <c r="G465" s="314">
        <v>7</v>
      </c>
      <c r="H465" s="314">
        <v>1</v>
      </c>
      <c r="I465" s="314"/>
      <c r="J465" s="295">
        <f t="shared" si="55"/>
        <v>8</v>
      </c>
      <c r="K465" s="312">
        <f t="shared" si="53"/>
        <v>3.9496420636879782E-3</v>
      </c>
      <c r="L465" s="297">
        <f t="shared" si="54"/>
        <v>16.910195013576892</v>
      </c>
      <c r="M465" s="297">
        <f t="shared" si="52"/>
        <v>3.7202429029869162</v>
      </c>
      <c r="N465" s="297">
        <v>7.2423124231242308</v>
      </c>
      <c r="O465" s="297">
        <v>0.78704536862003771</v>
      </c>
      <c r="P465" s="296">
        <f t="shared" si="56"/>
        <v>4.0016469852426809E-2</v>
      </c>
    </row>
    <row r="466" spans="1:16" x14ac:dyDescent="0.35">
      <c r="A466" s="311">
        <f t="shared" si="57"/>
        <v>86</v>
      </c>
      <c r="B466" s="295" t="s">
        <v>678</v>
      </c>
      <c r="C466" s="295">
        <v>707.3</v>
      </c>
      <c r="D466" s="295"/>
      <c r="E466" s="295"/>
      <c r="F466" s="295">
        <f t="shared" si="51"/>
        <v>707.3</v>
      </c>
      <c r="G466" s="314">
        <v>10</v>
      </c>
      <c r="H466" s="314"/>
      <c r="I466" s="314"/>
      <c r="J466" s="295">
        <f t="shared" si="55"/>
        <v>10</v>
      </c>
      <c r="K466" s="312">
        <f t="shared" si="53"/>
        <v>4.9370525796099728E-3</v>
      </c>
      <c r="L466" s="297">
        <f t="shared" si="54"/>
        <v>21.137743766971116</v>
      </c>
      <c r="M466" s="297">
        <f t="shared" si="52"/>
        <v>4.6503036287336457</v>
      </c>
      <c r="N466" s="297">
        <v>9.0528905289052872</v>
      </c>
      <c r="O466" s="297">
        <v>1.124350526600054</v>
      </c>
      <c r="P466" s="296">
        <f t="shared" si="56"/>
        <v>5.0848704158362935E-2</v>
      </c>
    </row>
    <row r="467" spans="1:16" x14ac:dyDescent="0.35">
      <c r="A467" s="311">
        <f t="shared" si="57"/>
        <v>87</v>
      </c>
      <c r="B467" s="295" t="s">
        <v>679</v>
      </c>
      <c r="C467" s="295">
        <v>789.4</v>
      </c>
      <c r="D467" s="295"/>
      <c r="E467" s="295"/>
      <c r="F467" s="295">
        <f t="shared" si="51"/>
        <v>789.4</v>
      </c>
      <c r="G467" s="314">
        <v>12</v>
      </c>
      <c r="H467" s="314"/>
      <c r="I467" s="314"/>
      <c r="J467" s="295">
        <f t="shared" si="55"/>
        <v>12</v>
      </c>
      <c r="K467" s="312">
        <f t="shared" si="53"/>
        <v>5.9244630955319674E-3</v>
      </c>
      <c r="L467" s="297">
        <f t="shared" si="54"/>
        <v>25.36529252036534</v>
      </c>
      <c r="M467" s="297">
        <f t="shared" si="52"/>
        <v>5.5803643544803752</v>
      </c>
      <c r="N467" s="297">
        <v>10.863468634686347</v>
      </c>
      <c r="O467" s="297">
        <v>1.3492206319200646</v>
      </c>
      <c r="P467" s="296">
        <f t="shared" si="56"/>
        <v>5.4672341197684479E-2</v>
      </c>
    </row>
    <row r="468" spans="1:16" x14ac:dyDescent="0.35">
      <c r="A468" s="311">
        <f t="shared" si="57"/>
        <v>88</v>
      </c>
      <c r="B468" s="295" t="s">
        <v>680</v>
      </c>
      <c r="C468" s="295">
        <v>714.2</v>
      </c>
      <c r="D468" s="295"/>
      <c r="E468" s="295"/>
      <c r="F468" s="295">
        <f t="shared" si="51"/>
        <v>714.2</v>
      </c>
      <c r="G468" s="314">
        <v>12</v>
      </c>
      <c r="H468" s="314"/>
      <c r="I468" s="314"/>
      <c r="J468" s="295">
        <f t="shared" si="55"/>
        <v>12</v>
      </c>
      <c r="K468" s="312">
        <f t="shared" si="53"/>
        <v>5.9244630955319674E-3</v>
      </c>
      <c r="L468" s="297">
        <f t="shared" si="54"/>
        <v>25.36529252036534</v>
      </c>
      <c r="M468" s="297">
        <f t="shared" si="52"/>
        <v>5.5803643544803752</v>
      </c>
      <c r="N468" s="297">
        <v>10.863468634686347</v>
      </c>
      <c r="O468" s="297">
        <v>1.3492206319200646</v>
      </c>
      <c r="P468" s="296">
        <f t="shared" si="56"/>
        <v>6.0428936070361421E-2</v>
      </c>
    </row>
    <row r="469" spans="1:16" x14ac:dyDescent="0.35">
      <c r="A469" s="311">
        <f t="shared" si="57"/>
        <v>89</v>
      </c>
      <c r="B469" s="295" t="s">
        <v>681</v>
      </c>
      <c r="C469" s="295">
        <v>713.1</v>
      </c>
      <c r="D469" s="295"/>
      <c r="E469" s="295"/>
      <c r="F469" s="295">
        <f t="shared" si="51"/>
        <v>713.1</v>
      </c>
      <c r="G469" s="314">
        <v>9</v>
      </c>
      <c r="H469" s="314"/>
      <c r="I469" s="314"/>
      <c r="J469" s="295">
        <f t="shared" si="55"/>
        <v>9</v>
      </c>
      <c r="K469" s="312">
        <f t="shared" si="53"/>
        <v>4.4433473216489751E-3</v>
      </c>
      <c r="L469" s="297">
        <f t="shared" si="54"/>
        <v>19.023969390274004</v>
      </c>
      <c r="M469" s="297">
        <f t="shared" si="52"/>
        <v>4.1852732658602809</v>
      </c>
      <c r="N469" s="297">
        <v>8.1476014760147599</v>
      </c>
      <c r="O469" s="297">
        <v>1.0119154739400484</v>
      </c>
      <c r="P469" s="296">
        <f t="shared" si="56"/>
        <v>4.5391613526979513E-2</v>
      </c>
    </row>
    <row r="470" spans="1:16" x14ac:dyDescent="0.35">
      <c r="A470" s="311">
        <f t="shared" si="57"/>
        <v>90</v>
      </c>
      <c r="B470" s="295" t="s">
        <v>682</v>
      </c>
      <c r="C470" s="295">
        <v>771.4</v>
      </c>
      <c r="D470" s="295">
        <v>100</v>
      </c>
      <c r="E470" s="295"/>
      <c r="F470" s="295">
        <f t="shared" si="51"/>
        <v>871.4</v>
      </c>
      <c r="G470" s="314">
        <v>13</v>
      </c>
      <c r="H470" s="314">
        <v>1</v>
      </c>
      <c r="I470" s="314"/>
      <c r="J470" s="295">
        <f t="shared" si="55"/>
        <v>14</v>
      </c>
      <c r="K470" s="312">
        <f t="shared" si="53"/>
        <v>6.9118736114539619E-3</v>
      </c>
      <c r="L470" s="297">
        <f t="shared" si="54"/>
        <v>29.592841273759564</v>
      </c>
      <c r="M470" s="297">
        <f t="shared" si="52"/>
        <v>6.5104250802271038</v>
      </c>
      <c r="N470" s="297">
        <v>12.674046740467404</v>
      </c>
      <c r="O470" s="297">
        <v>1.4616556845800699</v>
      </c>
      <c r="P470" s="296">
        <f t="shared" si="56"/>
        <v>5.7653165915806916E-2</v>
      </c>
    </row>
    <row r="471" spans="1:16" x14ac:dyDescent="0.35">
      <c r="A471" s="311">
        <f t="shared" si="57"/>
        <v>91</v>
      </c>
      <c r="B471" s="295" t="s">
        <v>683</v>
      </c>
      <c r="C471" s="295">
        <v>1203.7</v>
      </c>
      <c r="D471" s="295">
        <v>132</v>
      </c>
      <c r="E471" s="295"/>
      <c r="F471" s="295">
        <f t="shared" si="51"/>
        <v>1335.7</v>
      </c>
      <c r="G471" s="314">
        <v>17</v>
      </c>
      <c r="H471" s="314">
        <v>3</v>
      </c>
      <c r="I471" s="314"/>
      <c r="J471" s="295">
        <f t="shared" si="55"/>
        <v>20</v>
      </c>
      <c r="K471" s="312">
        <f t="shared" si="53"/>
        <v>9.8741051592199456E-3</v>
      </c>
      <c r="L471" s="297">
        <f t="shared" si="54"/>
        <v>42.275487533942233</v>
      </c>
      <c r="M471" s="297">
        <f t="shared" si="52"/>
        <v>9.3006072574672913</v>
      </c>
      <c r="N471" s="297">
        <v>18.105781057810574</v>
      </c>
      <c r="O471" s="297">
        <v>1.9113958952200913</v>
      </c>
      <c r="P471" s="296">
        <f t="shared" si="56"/>
        <v>5.3599814138234773E-2</v>
      </c>
    </row>
    <row r="472" spans="1:16" x14ac:dyDescent="0.35">
      <c r="A472" s="311">
        <f t="shared" si="57"/>
        <v>92</v>
      </c>
      <c r="B472" s="295" t="s">
        <v>684</v>
      </c>
      <c r="C472" s="295">
        <v>500.7</v>
      </c>
      <c r="D472" s="295"/>
      <c r="E472" s="295">
        <v>56.7</v>
      </c>
      <c r="F472" s="295">
        <f t="shared" si="51"/>
        <v>557.4</v>
      </c>
      <c r="G472" s="314">
        <v>9</v>
      </c>
      <c r="H472" s="314"/>
      <c r="I472" s="314">
        <v>1</v>
      </c>
      <c r="J472" s="295">
        <f t="shared" si="55"/>
        <v>10</v>
      </c>
      <c r="K472" s="312">
        <f t="shared" si="53"/>
        <v>4.9370525796099728E-3</v>
      </c>
      <c r="L472" s="297">
        <f t="shared" si="54"/>
        <v>21.137743766971116</v>
      </c>
      <c r="M472" s="297">
        <f t="shared" si="52"/>
        <v>4.6503036287336457</v>
      </c>
      <c r="N472" s="297">
        <v>9.0528905289052872</v>
      </c>
      <c r="O472" s="297">
        <v>1.0119154739400484</v>
      </c>
      <c r="P472" s="296">
        <f t="shared" si="56"/>
        <v>6.4321588443756905E-2</v>
      </c>
    </row>
    <row r="473" spans="1:16" x14ac:dyDescent="0.35">
      <c r="A473" s="311">
        <f t="shared" si="57"/>
        <v>93</v>
      </c>
      <c r="B473" s="295" t="s">
        <v>685</v>
      </c>
      <c r="C473" s="295">
        <v>476.1</v>
      </c>
      <c r="D473" s="295"/>
      <c r="E473" s="295"/>
      <c r="F473" s="295">
        <f t="shared" si="51"/>
        <v>476.1</v>
      </c>
      <c r="G473" s="314">
        <v>9</v>
      </c>
      <c r="H473" s="314"/>
      <c r="I473" s="314"/>
      <c r="J473" s="295">
        <f t="shared" si="55"/>
        <v>9</v>
      </c>
      <c r="K473" s="312">
        <f t="shared" si="53"/>
        <v>4.4433473216489751E-3</v>
      </c>
      <c r="L473" s="297">
        <f t="shared" si="54"/>
        <v>19.023969390274004</v>
      </c>
      <c r="M473" s="297">
        <f t="shared" si="52"/>
        <v>4.1852732658602809</v>
      </c>
      <c r="N473" s="297">
        <v>8.1476014760147599</v>
      </c>
      <c r="O473" s="297">
        <v>1.0119154739400484</v>
      </c>
      <c r="P473" s="296">
        <f t="shared" si="56"/>
        <v>6.7987312762211913E-2</v>
      </c>
    </row>
    <row r="474" spans="1:16" x14ac:dyDescent="0.35">
      <c r="A474" s="311">
        <f t="shared" si="57"/>
        <v>94</v>
      </c>
      <c r="B474" s="315" t="s">
        <v>686</v>
      </c>
      <c r="C474" s="313">
        <v>364.5</v>
      </c>
      <c r="D474" s="313"/>
      <c r="E474" s="313">
        <v>21</v>
      </c>
      <c r="F474" s="295">
        <f t="shared" si="51"/>
        <v>385.5</v>
      </c>
      <c r="G474" s="314">
        <v>10</v>
      </c>
      <c r="H474" s="314"/>
      <c r="I474" s="314">
        <v>1</v>
      </c>
      <c r="J474" s="295">
        <f t="shared" si="55"/>
        <v>11</v>
      </c>
      <c r="K474" s="312">
        <f t="shared" si="53"/>
        <v>5.4307578375709705E-3</v>
      </c>
      <c r="L474" s="297">
        <f t="shared" si="54"/>
        <v>23.251518143668232</v>
      </c>
      <c r="M474" s="297">
        <f t="shared" si="52"/>
        <v>5.1153339916070113</v>
      </c>
      <c r="N474" s="297">
        <v>9.9581795817958163</v>
      </c>
      <c r="O474" s="297">
        <v>1.124350526600054</v>
      </c>
      <c r="P474" s="296">
        <f t="shared" si="56"/>
        <v>0.10233302786944518</v>
      </c>
    </row>
    <row r="475" spans="1:16" x14ac:dyDescent="0.35">
      <c r="A475" s="311">
        <f t="shared" si="57"/>
        <v>95</v>
      </c>
      <c r="B475" s="295" t="s">
        <v>687</v>
      </c>
      <c r="C475" s="295">
        <v>1235.0999999999999</v>
      </c>
      <c r="D475" s="295">
        <v>129.69999999999999</v>
      </c>
      <c r="E475" s="295"/>
      <c r="F475" s="295">
        <f t="shared" si="51"/>
        <v>1364.8</v>
      </c>
      <c r="G475" s="314">
        <v>20</v>
      </c>
      <c r="H475" s="314">
        <v>2</v>
      </c>
      <c r="I475" s="314"/>
      <c r="J475" s="295">
        <f t="shared" si="55"/>
        <v>22</v>
      </c>
      <c r="K475" s="312">
        <f t="shared" si="53"/>
        <v>1.0861515675141941E-2</v>
      </c>
      <c r="L475" s="297">
        <f t="shared" si="54"/>
        <v>46.503036287336464</v>
      </c>
      <c r="M475" s="297">
        <f t="shared" si="52"/>
        <v>10.230667983214023</v>
      </c>
      <c r="N475" s="297">
        <v>19.916359163591633</v>
      </c>
      <c r="O475" s="297">
        <v>2.2487010532001079</v>
      </c>
      <c r="P475" s="296">
        <f t="shared" si="56"/>
        <v>5.7809762959658728E-2</v>
      </c>
    </row>
    <row r="476" spans="1:16" x14ac:dyDescent="0.35">
      <c r="A476" s="311">
        <f t="shared" si="57"/>
        <v>96</v>
      </c>
      <c r="B476" s="295" t="s">
        <v>688</v>
      </c>
      <c r="C476" s="295">
        <v>283</v>
      </c>
      <c r="D476" s="295">
        <v>27.9</v>
      </c>
      <c r="E476" s="295"/>
      <c r="F476" s="295">
        <f t="shared" si="51"/>
        <v>310.89999999999998</v>
      </c>
      <c r="G476" s="314">
        <v>5</v>
      </c>
      <c r="H476" s="314">
        <v>1</v>
      </c>
      <c r="I476" s="314"/>
      <c r="J476" s="295">
        <f t="shared" si="55"/>
        <v>6</v>
      </c>
      <c r="K476" s="312">
        <f t="shared" si="53"/>
        <v>2.9622315477659837E-3</v>
      </c>
      <c r="L476" s="297">
        <f t="shared" si="54"/>
        <v>12.68264626018267</v>
      </c>
      <c r="M476" s="297">
        <f t="shared" si="52"/>
        <v>2.7901821772401876</v>
      </c>
      <c r="N476" s="297">
        <v>5.4317343173431736</v>
      </c>
      <c r="O476" s="297">
        <v>0.56217526330002698</v>
      </c>
      <c r="P476" s="296">
        <f t="shared" si="56"/>
        <v>6.9047082721344688E-2</v>
      </c>
    </row>
    <row r="477" spans="1:16" x14ac:dyDescent="0.35">
      <c r="A477" s="311">
        <f t="shared" si="57"/>
        <v>97</v>
      </c>
      <c r="B477" s="295" t="s">
        <v>689</v>
      </c>
      <c r="C477" s="295">
        <v>882.8</v>
      </c>
      <c r="D477" s="295"/>
      <c r="E477" s="295"/>
      <c r="F477" s="295">
        <f t="shared" si="51"/>
        <v>882.8</v>
      </c>
      <c r="G477" s="314">
        <v>10</v>
      </c>
      <c r="H477" s="314"/>
      <c r="I477" s="314"/>
      <c r="J477" s="295">
        <f t="shared" si="55"/>
        <v>10</v>
      </c>
      <c r="K477" s="312">
        <f t="shared" si="53"/>
        <v>4.9370525796099728E-3</v>
      </c>
      <c r="L477" s="297">
        <f t="shared" si="54"/>
        <v>21.137743766971116</v>
      </c>
      <c r="M477" s="297">
        <f t="shared" si="52"/>
        <v>4.6503036287336457</v>
      </c>
      <c r="N477" s="297">
        <v>9.0528905289052872</v>
      </c>
      <c r="O477" s="297">
        <v>1.124350526600054</v>
      </c>
      <c r="P477" s="296">
        <f t="shared" si="56"/>
        <v>4.0740018635262915E-2</v>
      </c>
    </row>
    <row r="478" spans="1:16" x14ac:dyDescent="0.35">
      <c r="A478" s="311">
        <f t="shared" si="57"/>
        <v>98</v>
      </c>
      <c r="B478" s="295" t="s">
        <v>690</v>
      </c>
      <c r="C478" s="295">
        <v>772.9</v>
      </c>
      <c r="D478" s="295"/>
      <c r="E478" s="295"/>
      <c r="F478" s="295">
        <f t="shared" si="51"/>
        <v>772.9</v>
      </c>
      <c r="G478" s="314">
        <v>15</v>
      </c>
      <c r="H478" s="314"/>
      <c r="I478" s="314"/>
      <c r="J478" s="295">
        <f t="shared" si="55"/>
        <v>15</v>
      </c>
      <c r="K478" s="312">
        <f t="shared" si="53"/>
        <v>7.4055788694149596E-3</v>
      </c>
      <c r="L478" s="297">
        <f t="shared" si="54"/>
        <v>31.706615650456676</v>
      </c>
      <c r="M478" s="297">
        <f t="shared" si="52"/>
        <v>6.9754554431004685</v>
      </c>
      <c r="N478" s="297">
        <v>13.579335793357931</v>
      </c>
      <c r="O478" s="297">
        <v>1.686525789900081</v>
      </c>
      <c r="P478" s="296">
        <f t="shared" si="56"/>
        <v>6.9799369487404769E-2</v>
      </c>
    </row>
    <row r="479" spans="1:16" x14ac:dyDescent="0.35">
      <c r="A479" s="311">
        <f t="shared" si="57"/>
        <v>99</v>
      </c>
      <c r="B479" s="295" t="s">
        <v>691</v>
      </c>
      <c r="C479" s="295">
        <v>669.9</v>
      </c>
      <c r="D479" s="295"/>
      <c r="E479" s="295"/>
      <c r="F479" s="295">
        <f t="shared" si="51"/>
        <v>669.9</v>
      </c>
      <c r="G479" s="314">
        <v>7</v>
      </c>
      <c r="H479" s="314"/>
      <c r="I479" s="314"/>
      <c r="J479" s="295">
        <f t="shared" si="55"/>
        <v>7</v>
      </c>
      <c r="K479" s="312">
        <f t="shared" si="53"/>
        <v>3.455936805726981E-3</v>
      </c>
      <c r="L479" s="297">
        <f t="shared" si="54"/>
        <v>14.796420636879782</v>
      </c>
      <c r="M479" s="297">
        <f t="shared" si="52"/>
        <v>3.2552125401135519</v>
      </c>
      <c r="N479" s="297">
        <v>6.3370233702337018</v>
      </c>
      <c r="O479" s="297">
        <v>0.78704536862003771</v>
      </c>
      <c r="P479" s="296">
        <f t="shared" si="56"/>
        <v>3.7581283648077439E-2</v>
      </c>
    </row>
    <row r="480" spans="1:16" x14ac:dyDescent="0.35">
      <c r="A480" s="311">
        <f t="shared" si="57"/>
        <v>100</v>
      </c>
      <c r="B480" s="295" t="s">
        <v>692</v>
      </c>
      <c r="C480" s="295">
        <v>872.5</v>
      </c>
      <c r="D480" s="295"/>
      <c r="E480" s="295"/>
      <c r="F480" s="295">
        <f t="shared" si="51"/>
        <v>872.5</v>
      </c>
      <c r="G480" s="314">
        <v>15</v>
      </c>
      <c r="H480" s="314"/>
      <c r="I480" s="314"/>
      <c r="J480" s="295">
        <f t="shared" si="55"/>
        <v>15</v>
      </c>
      <c r="K480" s="312">
        <f t="shared" si="53"/>
        <v>7.4055788694149596E-3</v>
      </c>
      <c r="L480" s="297">
        <f t="shared" si="54"/>
        <v>31.706615650456676</v>
      </c>
      <c r="M480" s="297">
        <f t="shared" si="52"/>
        <v>6.9754554431004685</v>
      </c>
      <c r="N480" s="297">
        <v>13.579335793357931</v>
      </c>
      <c r="O480" s="297">
        <v>1.686525789900081</v>
      </c>
      <c r="P480" s="296">
        <f t="shared" si="56"/>
        <v>6.1831441463398452E-2</v>
      </c>
    </row>
    <row r="481" spans="1:16" x14ac:dyDescent="0.35">
      <c r="A481" s="311">
        <f t="shared" si="57"/>
        <v>101</v>
      </c>
      <c r="B481" s="295" t="s">
        <v>693</v>
      </c>
      <c r="C481" s="295">
        <v>416.2</v>
      </c>
      <c r="D481" s="295">
        <v>126.1</v>
      </c>
      <c r="E481" s="295"/>
      <c r="F481" s="295">
        <f t="shared" si="51"/>
        <v>542.29999999999995</v>
      </c>
      <c r="G481" s="314">
        <v>6</v>
      </c>
      <c r="H481" s="314">
        <v>1</v>
      </c>
      <c r="I481" s="314"/>
      <c r="J481" s="295">
        <f t="shared" si="55"/>
        <v>7</v>
      </c>
      <c r="K481" s="312">
        <f t="shared" si="53"/>
        <v>3.455936805726981E-3</v>
      </c>
      <c r="L481" s="297">
        <f t="shared" si="54"/>
        <v>14.796420636879782</v>
      </c>
      <c r="M481" s="297">
        <f t="shared" si="52"/>
        <v>3.2552125401135519</v>
      </c>
      <c r="N481" s="297">
        <v>6.3370233702337018</v>
      </c>
      <c r="O481" s="297">
        <v>0.67461031596003229</v>
      </c>
      <c r="P481" s="296">
        <f t="shared" si="56"/>
        <v>4.6216608635786596E-2</v>
      </c>
    </row>
    <row r="482" spans="1:16" ht="18" x14ac:dyDescent="0.4">
      <c r="A482" s="311">
        <f t="shared" si="57"/>
        <v>102</v>
      </c>
      <c r="B482" s="316" t="s">
        <v>1345</v>
      </c>
      <c r="C482" s="317">
        <v>735.4</v>
      </c>
      <c r="D482" s="317"/>
      <c r="E482" s="317"/>
      <c r="F482" s="295">
        <f t="shared" si="51"/>
        <v>735.4</v>
      </c>
      <c r="G482" s="318">
        <v>11</v>
      </c>
      <c r="H482" s="318"/>
      <c r="I482" s="318"/>
      <c r="J482" s="295">
        <f t="shared" si="55"/>
        <v>11</v>
      </c>
      <c r="K482" s="312">
        <f t="shared" si="53"/>
        <v>5.4307578375709705E-3</v>
      </c>
      <c r="L482" s="297">
        <f t="shared" si="54"/>
        <v>23.251518143668232</v>
      </c>
      <c r="M482" s="297">
        <f t="shared" si="52"/>
        <v>5.1153339916070113</v>
      </c>
      <c r="N482" s="297">
        <v>9.9581795817958163</v>
      </c>
      <c r="O482" s="297">
        <v>1.2367855792600595</v>
      </c>
      <c r="P482" s="296">
        <f t="shared" si="56"/>
        <v>5.3796324852231604E-2</v>
      </c>
    </row>
    <row r="483" spans="1:16" x14ac:dyDescent="0.35">
      <c r="A483" s="311">
        <f t="shared" si="57"/>
        <v>103</v>
      </c>
      <c r="B483" s="295" t="s">
        <v>694</v>
      </c>
      <c r="C483" s="295">
        <v>767.4</v>
      </c>
      <c r="D483" s="295">
        <v>16.7</v>
      </c>
      <c r="E483" s="295"/>
      <c r="F483" s="295">
        <f t="shared" si="51"/>
        <v>784.1</v>
      </c>
      <c r="G483" s="314">
        <v>10</v>
      </c>
      <c r="H483" s="314">
        <v>1</v>
      </c>
      <c r="I483" s="314"/>
      <c r="J483" s="295">
        <f t="shared" si="55"/>
        <v>11</v>
      </c>
      <c r="K483" s="312">
        <f t="shared" si="53"/>
        <v>5.4307578375709705E-3</v>
      </c>
      <c r="L483" s="297">
        <f t="shared" si="54"/>
        <v>23.251518143668232</v>
      </c>
      <c r="M483" s="297">
        <f t="shared" si="52"/>
        <v>5.1153339916070113</v>
      </c>
      <c r="N483" s="297">
        <v>9.9581795817958163</v>
      </c>
      <c r="O483" s="297">
        <v>1.124350526600054</v>
      </c>
      <c r="P483" s="296">
        <f t="shared" si="56"/>
        <v>5.0311672291380075E-2</v>
      </c>
    </row>
    <row r="484" spans="1:16" x14ac:dyDescent="0.35">
      <c r="A484" s="311">
        <f t="shared" si="57"/>
        <v>104</v>
      </c>
      <c r="B484" s="295" t="s">
        <v>695</v>
      </c>
      <c r="C484" s="295">
        <v>495.5</v>
      </c>
      <c r="D484" s="295"/>
      <c r="E484" s="295"/>
      <c r="F484" s="295">
        <f t="shared" si="51"/>
        <v>495.5</v>
      </c>
      <c r="G484" s="314">
        <v>5</v>
      </c>
      <c r="H484" s="314"/>
      <c r="I484" s="314"/>
      <c r="J484" s="295">
        <f t="shared" si="55"/>
        <v>5</v>
      </c>
      <c r="K484" s="312">
        <f t="shared" si="53"/>
        <v>2.4685262898049864E-3</v>
      </c>
      <c r="L484" s="297">
        <f t="shared" si="54"/>
        <v>10.568871883485558</v>
      </c>
      <c r="M484" s="297">
        <f t="shared" si="52"/>
        <v>2.3251518143668228</v>
      </c>
      <c r="N484" s="297">
        <v>4.5264452644526436</v>
      </c>
      <c r="O484" s="297">
        <v>0.56217526330002698</v>
      </c>
      <c r="P484" s="296">
        <f t="shared" si="56"/>
        <v>3.6291915692442077E-2</v>
      </c>
    </row>
    <row r="485" spans="1:16" x14ac:dyDescent="0.35">
      <c r="A485" s="311">
        <f t="shared" si="57"/>
        <v>105</v>
      </c>
      <c r="B485" s="295" t="s">
        <v>696</v>
      </c>
      <c r="C485" s="295">
        <v>534.20000000000005</v>
      </c>
      <c r="D485" s="295">
        <v>22.3</v>
      </c>
      <c r="E485" s="295"/>
      <c r="F485" s="295">
        <f t="shared" si="51"/>
        <v>556.5</v>
      </c>
      <c r="G485" s="314">
        <v>7</v>
      </c>
      <c r="H485" s="314">
        <v>1</v>
      </c>
      <c r="I485" s="314"/>
      <c r="J485" s="295">
        <f t="shared" si="55"/>
        <v>8</v>
      </c>
      <c r="K485" s="312">
        <f t="shared" si="53"/>
        <v>3.9496420636879782E-3</v>
      </c>
      <c r="L485" s="297">
        <f t="shared" si="54"/>
        <v>16.910195013576892</v>
      </c>
      <c r="M485" s="297">
        <f t="shared" si="52"/>
        <v>3.7202429029869162</v>
      </c>
      <c r="N485" s="297">
        <v>7.2423124231242308</v>
      </c>
      <c r="O485" s="297">
        <v>0.78704536862003771</v>
      </c>
      <c r="P485" s="296">
        <f t="shared" si="56"/>
        <v>5.150008213532449E-2</v>
      </c>
    </row>
    <row r="486" spans="1:16" x14ac:dyDescent="0.35">
      <c r="A486" s="311">
        <f t="shared" si="57"/>
        <v>106</v>
      </c>
      <c r="B486" s="295" t="s">
        <v>697</v>
      </c>
      <c r="C486" s="295">
        <v>758</v>
      </c>
      <c r="D486" s="295"/>
      <c r="E486" s="295"/>
      <c r="F486" s="295">
        <f t="shared" si="51"/>
        <v>758</v>
      </c>
      <c r="G486" s="314">
        <v>11</v>
      </c>
      <c r="H486" s="314"/>
      <c r="I486" s="314"/>
      <c r="J486" s="295">
        <f t="shared" si="55"/>
        <v>11</v>
      </c>
      <c r="K486" s="312">
        <f t="shared" si="53"/>
        <v>5.4307578375709705E-3</v>
      </c>
      <c r="L486" s="297">
        <f t="shared" si="54"/>
        <v>23.251518143668232</v>
      </c>
      <c r="M486" s="297">
        <f t="shared" si="52"/>
        <v>5.1153339916070113</v>
      </c>
      <c r="N486" s="297">
        <v>9.9581795817958163</v>
      </c>
      <c r="O486" s="297">
        <v>1.2367855792600595</v>
      </c>
      <c r="P486" s="296">
        <f t="shared" si="56"/>
        <v>5.2192371103339207E-2</v>
      </c>
    </row>
    <row r="487" spans="1:16" x14ac:dyDescent="0.35">
      <c r="A487" s="311">
        <f t="shared" si="57"/>
        <v>107</v>
      </c>
      <c r="B487" s="295" t="s">
        <v>698</v>
      </c>
      <c r="C487" s="295">
        <v>463.8</v>
      </c>
      <c r="D487" s="295">
        <v>43.7</v>
      </c>
      <c r="E487" s="295"/>
      <c r="F487" s="295">
        <f t="shared" si="51"/>
        <v>507.5</v>
      </c>
      <c r="G487" s="314">
        <v>7</v>
      </c>
      <c r="H487" s="314">
        <v>2</v>
      </c>
      <c r="I487" s="314"/>
      <c r="J487" s="295">
        <f t="shared" si="55"/>
        <v>9</v>
      </c>
      <c r="K487" s="312">
        <f t="shared" si="53"/>
        <v>4.4433473216489751E-3</v>
      </c>
      <c r="L487" s="297">
        <f t="shared" si="54"/>
        <v>19.023969390274004</v>
      </c>
      <c r="M487" s="297">
        <f t="shared" si="52"/>
        <v>4.1852732658602809</v>
      </c>
      <c r="N487" s="297">
        <v>8.1476014760147599</v>
      </c>
      <c r="O487" s="297">
        <v>0.78704536862003771</v>
      </c>
      <c r="P487" s="296">
        <f t="shared" si="56"/>
        <v>6.3337713302008047E-2</v>
      </c>
    </row>
    <row r="488" spans="1:16" x14ac:dyDescent="0.35">
      <c r="A488" s="311">
        <f t="shared" si="57"/>
        <v>108</v>
      </c>
      <c r="B488" s="295" t="s">
        <v>699</v>
      </c>
      <c r="C488" s="295">
        <v>564</v>
      </c>
      <c r="D488" s="295"/>
      <c r="E488" s="295"/>
      <c r="F488" s="295">
        <f t="shared" si="51"/>
        <v>564</v>
      </c>
      <c r="G488" s="314">
        <v>9</v>
      </c>
      <c r="H488" s="314"/>
      <c r="I488" s="314"/>
      <c r="J488" s="295">
        <f t="shared" si="55"/>
        <v>9</v>
      </c>
      <c r="K488" s="312">
        <f t="shared" si="53"/>
        <v>4.4433473216489751E-3</v>
      </c>
      <c r="L488" s="297">
        <f t="shared" si="54"/>
        <v>19.023969390274004</v>
      </c>
      <c r="M488" s="297">
        <f t="shared" si="52"/>
        <v>4.1852732658602809</v>
      </c>
      <c r="N488" s="297">
        <v>8.1476014760147599</v>
      </c>
      <c r="O488" s="297">
        <v>1.0119154739400484</v>
      </c>
      <c r="P488" s="296">
        <f t="shared" si="56"/>
        <v>5.7391417741292715E-2</v>
      </c>
    </row>
    <row r="489" spans="1:16" x14ac:dyDescent="0.35">
      <c r="A489" s="311">
        <f t="shared" si="57"/>
        <v>109</v>
      </c>
      <c r="B489" s="295" t="s">
        <v>700</v>
      </c>
      <c r="C489" s="295">
        <v>832.2</v>
      </c>
      <c r="D489" s="295">
        <v>47.7</v>
      </c>
      <c r="E489" s="295"/>
      <c r="F489" s="295">
        <f t="shared" si="51"/>
        <v>879.90000000000009</v>
      </c>
      <c r="G489" s="314">
        <v>11</v>
      </c>
      <c r="H489" s="314">
        <v>2</v>
      </c>
      <c r="I489" s="314"/>
      <c r="J489" s="295">
        <f t="shared" si="55"/>
        <v>13</v>
      </c>
      <c r="K489" s="312">
        <f t="shared" si="53"/>
        <v>6.4181683534929642E-3</v>
      </c>
      <c r="L489" s="297">
        <f t="shared" si="54"/>
        <v>27.479066897062449</v>
      </c>
      <c r="M489" s="297">
        <f t="shared" si="52"/>
        <v>6.045394717353739</v>
      </c>
      <c r="N489" s="297">
        <v>11.768757687576874</v>
      </c>
      <c r="O489" s="297">
        <v>1.2367855792600595</v>
      </c>
      <c r="P489" s="296">
        <f t="shared" si="56"/>
        <v>5.2881014753100482E-2</v>
      </c>
    </row>
    <row r="490" spans="1:16" x14ac:dyDescent="0.35">
      <c r="A490" s="311">
        <f t="shared" si="57"/>
        <v>110</v>
      </c>
      <c r="B490" s="295" t="s">
        <v>701</v>
      </c>
      <c r="C490" s="295">
        <v>751.4</v>
      </c>
      <c r="D490" s="295"/>
      <c r="E490" s="295"/>
      <c r="F490" s="295">
        <f t="shared" si="51"/>
        <v>751.4</v>
      </c>
      <c r="G490" s="314">
        <v>9</v>
      </c>
      <c r="H490" s="314"/>
      <c r="I490" s="314"/>
      <c r="J490" s="295">
        <f t="shared" si="55"/>
        <v>9</v>
      </c>
      <c r="K490" s="312">
        <f t="shared" si="53"/>
        <v>4.4433473216489751E-3</v>
      </c>
      <c r="L490" s="297">
        <f t="shared" si="54"/>
        <v>19.023969390274004</v>
      </c>
      <c r="M490" s="297">
        <f t="shared" si="52"/>
        <v>4.1852732658602809</v>
      </c>
      <c r="N490" s="297">
        <v>8.1476014760147599</v>
      </c>
      <c r="O490" s="297">
        <v>1.0119154739400484</v>
      </c>
      <c r="P490" s="296">
        <f t="shared" si="56"/>
        <v>4.3077933997989211E-2</v>
      </c>
    </row>
    <row r="491" spans="1:16" x14ac:dyDescent="0.35">
      <c r="A491" s="311">
        <f t="shared" si="57"/>
        <v>111</v>
      </c>
      <c r="B491" s="295" t="s">
        <v>702</v>
      </c>
      <c r="C491" s="295">
        <v>568.4</v>
      </c>
      <c r="D491" s="295"/>
      <c r="E491" s="295"/>
      <c r="F491" s="295">
        <f t="shared" si="51"/>
        <v>568.4</v>
      </c>
      <c r="G491" s="314">
        <v>11</v>
      </c>
      <c r="H491" s="314"/>
      <c r="I491" s="314"/>
      <c r="J491" s="295">
        <f t="shared" si="55"/>
        <v>11</v>
      </c>
      <c r="K491" s="312">
        <f t="shared" si="53"/>
        <v>5.4307578375709705E-3</v>
      </c>
      <c r="L491" s="297">
        <f t="shared" si="54"/>
        <v>23.251518143668232</v>
      </c>
      <c r="M491" s="297">
        <f t="shared" si="52"/>
        <v>5.1153339916070113</v>
      </c>
      <c r="N491" s="297">
        <v>9.9581795817958163</v>
      </c>
      <c r="O491" s="297">
        <v>1.2367855792600595</v>
      </c>
      <c r="P491" s="296">
        <f t="shared" si="56"/>
        <v>6.9602071246184241E-2</v>
      </c>
    </row>
    <row r="492" spans="1:16" x14ac:dyDescent="0.35">
      <c r="A492" s="311">
        <f t="shared" si="57"/>
        <v>112</v>
      </c>
      <c r="B492" s="295" t="s">
        <v>703</v>
      </c>
      <c r="C492" s="295">
        <v>678.1</v>
      </c>
      <c r="D492" s="295">
        <v>31.4</v>
      </c>
      <c r="E492" s="295"/>
      <c r="F492" s="295">
        <f t="shared" si="51"/>
        <v>709.5</v>
      </c>
      <c r="G492" s="314">
        <v>9</v>
      </c>
      <c r="H492" s="314">
        <v>1</v>
      </c>
      <c r="I492" s="314"/>
      <c r="J492" s="295">
        <f t="shared" si="55"/>
        <v>10</v>
      </c>
      <c r="K492" s="312">
        <f t="shared" si="53"/>
        <v>4.9370525796099728E-3</v>
      </c>
      <c r="L492" s="297">
        <f t="shared" si="54"/>
        <v>21.137743766971116</v>
      </c>
      <c r="M492" s="297">
        <f t="shared" si="52"/>
        <v>4.6503036287336457</v>
      </c>
      <c r="N492" s="297">
        <v>9.0528905289052872</v>
      </c>
      <c r="O492" s="297">
        <v>1.0119154739400484</v>
      </c>
      <c r="P492" s="296">
        <f t="shared" si="56"/>
        <v>5.0532562929598443E-2</v>
      </c>
    </row>
    <row r="493" spans="1:16" x14ac:dyDescent="0.35">
      <c r="A493" s="311">
        <f t="shared" si="57"/>
        <v>113</v>
      </c>
      <c r="B493" s="295" t="s">
        <v>704</v>
      </c>
      <c r="C493" s="295">
        <v>726.3</v>
      </c>
      <c r="D493" s="295"/>
      <c r="E493" s="295"/>
      <c r="F493" s="295">
        <f t="shared" si="51"/>
        <v>726.3</v>
      </c>
      <c r="G493" s="314">
        <v>11</v>
      </c>
      <c r="H493" s="314"/>
      <c r="I493" s="314"/>
      <c r="J493" s="295">
        <f t="shared" si="55"/>
        <v>11</v>
      </c>
      <c r="K493" s="312">
        <f t="shared" si="53"/>
        <v>5.4307578375709705E-3</v>
      </c>
      <c r="L493" s="297">
        <f t="shared" si="54"/>
        <v>23.251518143668232</v>
      </c>
      <c r="M493" s="297">
        <f t="shared" si="52"/>
        <v>5.1153339916070113</v>
      </c>
      <c r="N493" s="297">
        <v>9.9581795817958163</v>
      </c>
      <c r="O493" s="297">
        <v>1.2367855792600595</v>
      </c>
      <c r="P493" s="296">
        <f t="shared" si="56"/>
        <v>5.4470352879431534E-2</v>
      </c>
    </row>
    <row r="494" spans="1:16" x14ac:dyDescent="0.35">
      <c r="A494" s="311">
        <f t="shared" si="57"/>
        <v>114</v>
      </c>
      <c r="B494" s="295" t="s">
        <v>705</v>
      </c>
      <c r="C494" s="295">
        <v>407.5</v>
      </c>
      <c r="D494" s="295"/>
      <c r="E494" s="295"/>
      <c r="F494" s="295">
        <f t="shared" si="51"/>
        <v>407.5</v>
      </c>
      <c r="G494" s="314">
        <v>5</v>
      </c>
      <c r="H494" s="314"/>
      <c r="I494" s="314"/>
      <c r="J494" s="295">
        <f t="shared" si="55"/>
        <v>5</v>
      </c>
      <c r="K494" s="312">
        <f t="shared" si="53"/>
        <v>2.4685262898049864E-3</v>
      </c>
      <c r="L494" s="297">
        <f t="shared" si="54"/>
        <v>10.568871883485558</v>
      </c>
      <c r="M494" s="297">
        <f t="shared" si="52"/>
        <v>2.3251518143668228</v>
      </c>
      <c r="N494" s="297">
        <v>4.5264452644526436</v>
      </c>
      <c r="O494" s="297">
        <v>0.56217526330002698</v>
      </c>
      <c r="P494" s="296">
        <f t="shared" si="56"/>
        <v>4.4129188283693374E-2</v>
      </c>
    </row>
    <row r="495" spans="1:16" x14ac:dyDescent="0.35">
      <c r="A495" s="311">
        <f t="shared" si="57"/>
        <v>115</v>
      </c>
      <c r="B495" s="295" t="s">
        <v>706</v>
      </c>
      <c r="C495" s="295">
        <v>659.3</v>
      </c>
      <c r="D495" s="295"/>
      <c r="E495" s="295"/>
      <c r="F495" s="295">
        <f t="shared" si="51"/>
        <v>659.3</v>
      </c>
      <c r="G495" s="314">
        <v>12</v>
      </c>
      <c r="H495" s="314"/>
      <c r="I495" s="314"/>
      <c r="J495" s="295">
        <f t="shared" si="55"/>
        <v>12</v>
      </c>
      <c r="K495" s="312">
        <f t="shared" si="53"/>
        <v>5.9244630955319674E-3</v>
      </c>
      <c r="L495" s="297">
        <f t="shared" si="54"/>
        <v>25.36529252036534</v>
      </c>
      <c r="M495" s="297">
        <f t="shared" si="52"/>
        <v>5.5803643544803752</v>
      </c>
      <c r="N495" s="297">
        <v>10.863468634686347</v>
      </c>
      <c r="O495" s="297">
        <v>1.3492206319200646</v>
      </c>
      <c r="P495" s="296">
        <f t="shared" si="56"/>
        <v>6.5460861734342679E-2</v>
      </c>
    </row>
    <row r="496" spans="1:16" x14ac:dyDescent="0.35">
      <c r="A496" s="311">
        <f t="shared" si="57"/>
        <v>116</v>
      </c>
      <c r="B496" s="295" t="s">
        <v>707</v>
      </c>
      <c r="C496" s="295">
        <v>2185</v>
      </c>
      <c r="D496" s="295"/>
      <c r="E496" s="295"/>
      <c r="F496" s="295">
        <f t="shared" si="51"/>
        <v>2185</v>
      </c>
      <c r="G496" s="314">
        <v>32</v>
      </c>
      <c r="H496" s="314"/>
      <c r="I496" s="314"/>
      <c r="J496" s="295">
        <f t="shared" si="55"/>
        <v>32</v>
      </c>
      <c r="K496" s="312">
        <f t="shared" si="53"/>
        <v>1.5798568254751913E-2</v>
      </c>
      <c r="L496" s="297">
        <f t="shared" si="54"/>
        <v>67.640780054307569</v>
      </c>
      <c r="M496" s="297">
        <f t="shared" si="52"/>
        <v>14.880971611947665</v>
      </c>
      <c r="N496" s="297">
        <v>28.969249692496923</v>
      </c>
      <c r="O496" s="297">
        <v>3.5979216851201725</v>
      </c>
      <c r="P496" s="296">
        <f t="shared" si="56"/>
        <v>5.2672275992618915E-2</v>
      </c>
    </row>
    <row r="497" spans="1:16" x14ac:dyDescent="0.35">
      <c r="A497" s="311">
        <f t="shared" si="57"/>
        <v>117</v>
      </c>
      <c r="B497" s="295" t="s">
        <v>708</v>
      </c>
      <c r="C497" s="295">
        <v>880.1</v>
      </c>
      <c r="D497" s="295">
        <v>63.6</v>
      </c>
      <c r="E497" s="295">
        <v>117.1</v>
      </c>
      <c r="F497" s="295">
        <f t="shared" si="51"/>
        <v>1060.8</v>
      </c>
      <c r="G497" s="314">
        <v>8</v>
      </c>
      <c r="H497" s="314">
        <v>2</v>
      </c>
      <c r="I497" s="314">
        <v>2</v>
      </c>
      <c r="J497" s="295">
        <f t="shared" si="55"/>
        <v>12</v>
      </c>
      <c r="K497" s="312">
        <f t="shared" si="53"/>
        <v>5.9244630955319674E-3</v>
      </c>
      <c r="L497" s="297">
        <f t="shared" si="54"/>
        <v>25.36529252036534</v>
      </c>
      <c r="M497" s="297">
        <f t="shared" si="52"/>
        <v>5.5803643544803752</v>
      </c>
      <c r="N497" s="297">
        <v>10.863468634686347</v>
      </c>
      <c r="O497" s="297">
        <v>0.89948042128004313</v>
      </c>
      <c r="P497" s="296">
        <f t="shared" si="56"/>
        <v>4.026075219722107E-2</v>
      </c>
    </row>
    <row r="498" spans="1:16" x14ac:dyDescent="0.35">
      <c r="A498" s="311">
        <f t="shared" si="57"/>
        <v>118</v>
      </c>
      <c r="B498" s="295" t="s">
        <v>709</v>
      </c>
      <c r="C498" s="295">
        <v>673.6</v>
      </c>
      <c r="D498" s="295"/>
      <c r="E498" s="295"/>
      <c r="F498" s="295">
        <f t="shared" si="51"/>
        <v>673.6</v>
      </c>
      <c r="G498" s="314">
        <v>11</v>
      </c>
      <c r="H498" s="314"/>
      <c r="I498" s="314"/>
      <c r="J498" s="295">
        <f t="shared" si="55"/>
        <v>11</v>
      </c>
      <c r="K498" s="312">
        <f t="shared" si="53"/>
        <v>5.4307578375709705E-3</v>
      </c>
      <c r="L498" s="297">
        <f t="shared" si="54"/>
        <v>23.251518143668232</v>
      </c>
      <c r="M498" s="297">
        <f t="shared" si="52"/>
        <v>5.1153339916070113</v>
      </c>
      <c r="N498" s="297">
        <v>9.9581795817958163</v>
      </c>
      <c r="O498" s="297">
        <v>1.2367855792600595</v>
      </c>
      <c r="P498" s="296">
        <f t="shared" si="56"/>
        <v>5.873191403849632E-2</v>
      </c>
    </row>
    <row r="499" spans="1:16" x14ac:dyDescent="0.35">
      <c r="A499" s="311">
        <f t="shared" si="57"/>
        <v>119</v>
      </c>
      <c r="B499" s="295" t="s">
        <v>710</v>
      </c>
      <c r="C499" s="295">
        <v>511.5</v>
      </c>
      <c r="D499" s="295"/>
      <c r="E499" s="295"/>
      <c r="F499" s="295">
        <f t="shared" si="51"/>
        <v>511.5</v>
      </c>
      <c r="G499" s="314">
        <v>8</v>
      </c>
      <c r="H499" s="314"/>
      <c r="I499" s="314"/>
      <c r="J499" s="295">
        <f t="shared" si="55"/>
        <v>8</v>
      </c>
      <c r="K499" s="312">
        <f t="shared" si="53"/>
        <v>3.9496420636879782E-3</v>
      </c>
      <c r="L499" s="297">
        <f t="shared" si="54"/>
        <v>16.910195013576892</v>
      </c>
      <c r="M499" s="297">
        <f t="shared" si="52"/>
        <v>3.7202429029869162</v>
      </c>
      <c r="N499" s="297">
        <v>7.2423124231242308</v>
      </c>
      <c r="O499" s="297">
        <v>0.89948042128004313</v>
      </c>
      <c r="P499" s="296">
        <f t="shared" si="56"/>
        <v>5.6250695524864287E-2</v>
      </c>
    </row>
    <row r="500" spans="1:16" x14ac:dyDescent="0.35">
      <c r="A500" s="311">
        <f t="shared" si="57"/>
        <v>120</v>
      </c>
      <c r="B500" s="295" t="s">
        <v>711</v>
      </c>
      <c r="C500" s="295">
        <v>541.65</v>
      </c>
      <c r="D500" s="295"/>
      <c r="E500" s="295">
        <v>87.1</v>
      </c>
      <c r="F500" s="295">
        <f t="shared" si="51"/>
        <v>628.75</v>
      </c>
      <c r="G500" s="314">
        <v>7</v>
      </c>
      <c r="H500" s="314"/>
      <c r="I500" s="314">
        <v>1</v>
      </c>
      <c r="J500" s="295">
        <f t="shared" si="55"/>
        <v>8</v>
      </c>
      <c r="K500" s="312">
        <f t="shared" si="53"/>
        <v>3.9496420636879782E-3</v>
      </c>
      <c r="L500" s="297">
        <f t="shared" si="54"/>
        <v>16.910195013576892</v>
      </c>
      <c r="M500" s="297">
        <f t="shared" si="52"/>
        <v>3.7202429029869162</v>
      </c>
      <c r="N500" s="297">
        <v>7.2423124231242308</v>
      </c>
      <c r="O500" s="297">
        <v>0.78704536862003771</v>
      </c>
      <c r="P500" s="296">
        <f t="shared" si="56"/>
        <v>4.5582180052975076E-2</v>
      </c>
    </row>
    <row r="501" spans="1:16" x14ac:dyDescent="0.35">
      <c r="A501" s="311">
        <f t="shared" si="57"/>
        <v>121</v>
      </c>
      <c r="B501" s="295" t="s">
        <v>712</v>
      </c>
      <c r="C501" s="295">
        <v>341.1</v>
      </c>
      <c r="D501" s="295"/>
      <c r="E501" s="295"/>
      <c r="F501" s="295">
        <f t="shared" si="51"/>
        <v>341.1</v>
      </c>
      <c r="G501" s="314">
        <v>6</v>
      </c>
      <c r="H501" s="314"/>
      <c r="I501" s="314"/>
      <c r="J501" s="295">
        <f t="shared" si="55"/>
        <v>6</v>
      </c>
      <c r="K501" s="312">
        <f t="shared" si="53"/>
        <v>2.9622315477659837E-3</v>
      </c>
      <c r="L501" s="297">
        <f t="shared" si="54"/>
        <v>12.68264626018267</v>
      </c>
      <c r="M501" s="297">
        <f t="shared" si="52"/>
        <v>2.7901821772401876</v>
      </c>
      <c r="N501" s="297">
        <v>5.4317343173431736</v>
      </c>
      <c r="O501" s="297">
        <v>0.67461031596003229</v>
      </c>
      <c r="P501" s="296">
        <f t="shared" si="56"/>
        <v>6.3263480125259633E-2</v>
      </c>
    </row>
    <row r="502" spans="1:16" x14ac:dyDescent="0.35">
      <c r="A502" s="311">
        <f t="shared" si="57"/>
        <v>122</v>
      </c>
      <c r="B502" s="295" t="s">
        <v>713</v>
      </c>
      <c r="C502" s="295">
        <v>134.1</v>
      </c>
      <c r="D502" s="295"/>
      <c r="E502" s="295"/>
      <c r="F502" s="295">
        <f t="shared" si="51"/>
        <v>134.1</v>
      </c>
      <c r="G502" s="314">
        <v>3</v>
      </c>
      <c r="H502" s="314"/>
      <c r="I502" s="314"/>
      <c r="J502" s="295">
        <f t="shared" si="55"/>
        <v>3</v>
      </c>
      <c r="K502" s="312">
        <f t="shared" si="53"/>
        <v>1.4811157738829918E-3</v>
      </c>
      <c r="L502" s="297">
        <f t="shared" si="54"/>
        <v>6.3413231300913351</v>
      </c>
      <c r="M502" s="297">
        <f t="shared" si="52"/>
        <v>1.3950910886200938</v>
      </c>
      <c r="N502" s="297">
        <v>2.7158671586715868</v>
      </c>
      <c r="O502" s="297">
        <v>0.33730515798001615</v>
      </c>
      <c r="P502" s="296">
        <f t="shared" si="56"/>
        <v>8.0459258280112106E-2</v>
      </c>
    </row>
    <row r="503" spans="1:16" x14ac:dyDescent="0.35">
      <c r="A503" s="311">
        <f t="shared" si="57"/>
        <v>123</v>
      </c>
      <c r="B503" s="295" t="s">
        <v>714</v>
      </c>
      <c r="C503" s="295">
        <v>1501.3</v>
      </c>
      <c r="D503" s="295"/>
      <c r="E503" s="295"/>
      <c r="F503" s="295">
        <f t="shared" ref="F503:F564" si="58">C503+D503+E503</f>
        <v>1501.3</v>
      </c>
      <c r="G503" s="314">
        <v>29</v>
      </c>
      <c r="H503" s="314"/>
      <c r="I503" s="314"/>
      <c r="J503" s="295">
        <f t="shared" si="55"/>
        <v>29</v>
      </c>
      <c r="K503" s="312">
        <f t="shared" si="53"/>
        <v>1.4317452480868921E-2</v>
      </c>
      <c r="L503" s="297">
        <f t="shared" si="54"/>
        <v>61.299456924216237</v>
      </c>
      <c r="M503" s="297">
        <f t="shared" si="52"/>
        <v>13.485880523327571</v>
      </c>
      <c r="N503" s="297">
        <v>26.253382533825338</v>
      </c>
      <c r="O503" s="297">
        <v>3.2606165271401557</v>
      </c>
      <c r="P503" s="296">
        <f t="shared" si="56"/>
        <v>6.9472681348504178E-2</v>
      </c>
    </row>
    <row r="504" spans="1:16" x14ac:dyDescent="0.35">
      <c r="A504" s="311">
        <f t="shared" si="57"/>
        <v>124</v>
      </c>
      <c r="B504" s="295" t="s">
        <v>715</v>
      </c>
      <c r="C504" s="295">
        <v>558.79999999999995</v>
      </c>
      <c r="D504" s="295"/>
      <c r="E504" s="295"/>
      <c r="F504" s="295">
        <f t="shared" si="58"/>
        <v>558.79999999999995</v>
      </c>
      <c r="G504" s="314">
        <v>9</v>
      </c>
      <c r="H504" s="314"/>
      <c r="I504" s="314"/>
      <c r="J504" s="295">
        <f t="shared" si="55"/>
        <v>9</v>
      </c>
      <c r="K504" s="312">
        <f t="shared" si="53"/>
        <v>4.4433473216489751E-3</v>
      </c>
      <c r="L504" s="297">
        <f t="shared" si="54"/>
        <v>19.023969390274004</v>
      </c>
      <c r="M504" s="297">
        <f t="shared" ref="M504:M565" si="59">L504*0.22</f>
        <v>4.1852732658602809</v>
      </c>
      <c r="N504" s="297">
        <v>8.1476014760147599</v>
      </c>
      <c r="O504" s="297">
        <v>1.0119154739400484</v>
      </c>
      <c r="P504" s="296">
        <f t="shared" si="56"/>
        <v>5.7925482473316206E-2</v>
      </c>
    </row>
    <row r="505" spans="1:16" x14ac:dyDescent="0.35">
      <c r="A505" s="311">
        <f t="shared" si="57"/>
        <v>125</v>
      </c>
      <c r="B505" s="295" t="s">
        <v>716</v>
      </c>
      <c r="C505" s="295">
        <v>518.79999999999995</v>
      </c>
      <c r="D505" s="295">
        <v>32.700000000000003</v>
      </c>
      <c r="E505" s="295"/>
      <c r="F505" s="295">
        <f t="shared" si="58"/>
        <v>551.5</v>
      </c>
      <c r="G505" s="314">
        <v>10</v>
      </c>
      <c r="H505" s="314">
        <v>1</v>
      </c>
      <c r="I505" s="314"/>
      <c r="J505" s="295">
        <f t="shared" si="55"/>
        <v>11</v>
      </c>
      <c r="K505" s="312">
        <f t="shared" si="53"/>
        <v>5.4307578375709705E-3</v>
      </c>
      <c r="L505" s="297">
        <f t="shared" si="54"/>
        <v>23.251518143668232</v>
      </c>
      <c r="M505" s="297">
        <f t="shared" si="59"/>
        <v>5.1153339916070113</v>
      </c>
      <c r="N505" s="297">
        <v>9.9581795817958163</v>
      </c>
      <c r="O505" s="297">
        <v>1.124350526600054</v>
      </c>
      <c r="P505" s="296">
        <f t="shared" si="56"/>
        <v>7.1531064811733672E-2</v>
      </c>
    </row>
    <row r="506" spans="1:16" x14ac:dyDescent="0.35">
      <c r="A506" s="311">
        <f t="shared" si="57"/>
        <v>126</v>
      </c>
      <c r="B506" s="295" t="s">
        <v>717</v>
      </c>
      <c r="C506" s="295">
        <v>366.5</v>
      </c>
      <c r="D506" s="295"/>
      <c r="E506" s="295"/>
      <c r="F506" s="295">
        <f t="shared" si="58"/>
        <v>366.5</v>
      </c>
      <c r="G506" s="314">
        <v>6</v>
      </c>
      <c r="H506" s="314"/>
      <c r="I506" s="314"/>
      <c r="J506" s="295">
        <f t="shared" si="55"/>
        <v>6</v>
      </c>
      <c r="K506" s="312">
        <f t="shared" si="53"/>
        <v>2.9622315477659837E-3</v>
      </c>
      <c r="L506" s="297">
        <f t="shared" si="54"/>
        <v>12.68264626018267</v>
      </c>
      <c r="M506" s="297">
        <f t="shared" si="59"/>
        <v>2.7901821772401876</v>
      </c>
      <c r="N506" s="297">
        <v>5.4317343173431736</v>
      </c>
      <c r="O506" s="297">
        <v>0.67461031596003229</v>
      </c>
      <c r="P506" s="296">
        <f t="shared" si="56"/>
        <v>5.8879053398979711E-2</v>
      </c>
    </row>
    <row r="507" spans="1:16" x14ac:dyDescent="0.35">
      <c r="A507" s="311">
        <f t="shared" si="57"/>
        <v>127</v>
      </c>
      <c r="B507" s="295" t="s">
        <v>718</v>
      </c>
      <c r="C507" s="295">
        <v>485.9</v>
      </c>
      <c r="D507" s="295"/>
      <c r="E507" s="295"/>
      <c r="F507" s="295">
        <f t="shared" si="58"/>
        <v>485.9</v>
      </c>
      <c r="G507" s="314">
        <v>9</v>
      </c>
      <c r="H507" s="314"/>
      <c r="I507" s="314"/>
      <c r="J507" s="295">
        <f t="shared" si="55"/>
        <v>9</v>
      </c>
      <c r="K507" s="312">
        <f t="shared" si="53"/>
        <v>4.4433473216489751E-3</v>
      </c>
      <c r="L507" s="297">
        <f t="shared" si="54"/>
        <v>19.023969390274004</v>
      </c>
      <c r="M507" s="297">
        <f t="shared" si="59"/>
        <v>4.1852732658602809</v>
      </c>
      <c r="N507" s="297">
        <v>8.1476014760147599</v>
      </c>
      <c r="O507" s="297">
        <v>1.0119154739400484</v>
      </c>
      <c r="P507" s="296">
        <f t="shared" si="56"/>
        <v>6.6616093035787388E-2</v>
      </c>
    </row>
    <row r="508" spans="1:16" x14ac:dyDescent="0.35">
      <c r="A508" s="311">
        <f t="shared" si="57"/>
        <v>128</v>
      </c>
      <c r="B508" s="295" t="s">
        <v>719</v>
      </c>
      <c r="C508" s="295">
        <v>302.89999999999998</v>
      </c>
      <c r="D508" s="295"/>
      <c r="E508" s="295"/>
      <c r="F508" s="295">
        <f t="shared" si="58"/>
        <v>302.89999999999998</v>
      </c>
      <c r="G508" s="314">
        <v>6</v>
      </c>
      <c r="H508" s="314"/>
      <c r="I508" s="314"/>
      <c r="J508" s="295">
        <f t="shared" si="55"/>
        <v>6</v>
      </c>
      <c r="K508" s="312">
        <f t="shared" si="53"/>
        <v>2.9622315477659837E-3</v>
      </c>
      <c r="L508" s="297">
        <f t="shared" si="54"/>
        <v>12.68264626018267</v>
      </c>
      <c r="M508" s="297">
        <f t="shared" si="59"/>
        <v>2.7901821772401876</v>
      </c>
      <c r="N508" s="297">
        <v>5.4317343173431736</v>
      </c>
      <c r="O508" s="297">
        <v>0.67461031596003229</v>
      </c>
      <c r="P508" s="296">
        <f t="shared" si="56"/>
        <v>7.124190515261164E-2</v>
      </c>
    </row>
    <row r="509" spans="1:16" x14ac:dyDescent="0.35">
      <c r="A509" s="311">
        <f t="shared" si="57"/>
        <v>129</v>
      </c>
      <c r="B509" s="295" t="s">
        <v>720</v>
      </c>
      <c r="C509" s="295">
        <v>376.1</v>
      </c>
      <c r="D509" s="295"/>
      <c r="E509" s="295"/>
      <c r="F509" s="295">
        <f t="shared" si="58"/>
        <v>376.1</v>
      </c>
      <c r="G509" s="314">
        <v>5</v>
      </c>
      <c r="H509" s="314"/>
      <c r="I509" s="314"/>
      <c r="J509" s="295">
        <f t="shared" ref="J509:J572" si="60">G509+H509+I509</f>
        <v>5</v>
      </c>
      <c r="K509" s="312">
        <f t="shared" ref="K509:K572" si="61">2/4051*J509</f>
        <v>2.4685262898049864E-3</v>
      </c>
      <c r="L509" s="297">
        <f t="shared" ref="L509:L572" si="62">K509*4281.45</f>
        <v>10.568871883485558</v>
      </c>
      <c r="M509" s="297">
        <f t="shared" si="59"/>
        <v>2.3251518143668228</v>
      </c>
      <c r="N509" s="297">
        <v>4.5264452644526436</v>
      </c>
      <c r="O509" s="297">
        <v>0.56217526330002698</v>
      </c>
      <c r="P509" s="296">
        <f t="shared" ref="P509:P572" si="63">(L509+M509+N509+O509)/F509</f>
        <v>4.7813465103975133E-2</v>
      </c>
    </row>
    <row r="510" spans="1:16" x14ac:dyDescent="0.35">
      <c r="A510" s="311">
        <f t="shared" ref="A510:A573" si="64">1+A509</f>
        <v>130</v>
      </c>
      <c r="B510" s="295" t="s">
        <v>721</v>
      </c>
      <c r="C510" s="295">
        <v>381.2</v>
      </c>
      <c r="D510" s="295"/>
      <c r="E510" s="295"/>
      <c r="F510" s="295">
        <f t="shared" si="58"/>
        <v>381.2</v>
      </c>
      <c r="G510" s="314">
        <v>6</v>
      </c>
      <c r="H510" s="314"/>
      <c r="I510" s="314"/>
      <c r="J510" s="295">
        <f t="shared" si="60"/>
        <v>6</v>
      </c>
      <c r="K510" s="312">
        <f t="shared" si="61"/>
        <v>2.9622315477659837E-3</v>
      </c>
      <c r="L510" s="297">
        <f t="shared" si="62"/>
        <v>12.68264626018267</v>
      </c>
      <c r="M510" s="297">
        <f t="shared" si="59"/>
        <v>2.7901821772401876</v>
      </c>
      <c r="N510" s="297">
        <v>5.4317343173431736</v>
      </c>
      <c r="O510" s="297">
        <v>0.67461031596003229</v>
      </c>
      <c r="P510" s="296">
        <f t="shared" si="63"/>
        <v>5.6608533763709508E-2</v>
      </c>
    </row>
    <row r="511" spans="1:16" x14ac:dyDescent="0.35">
      <c r="A511" s="311">
        <f t="shared" si="64"/>
        <v>131</v>
      </c>
      <c r="B511" s="295" t="s">
        <v>722</v>
      </c>
      <c r="C511" s="295">
        <v>323.89999999999998</v>
      </c>
      <c r="D511" s="295"/>
      <c r="E511" s="295"/>
      <c r="F511" s="295">
        <f t="shared" si="58"/>
        <v>323.89999999999998</v>
      </c>
      <c r="G511" s="314">
        <v>3</v>
      </c>
      <c r="H511" s="314"/>
      <c r="I511" s="314"/>
      <c r="J511" s="295">
        <f t="shared" si="60"/>
        <v>3</v>
      </c>
      <c r="K511" s="312">
        <f t="shared" si="61"/>
        <v>1.4811157738829918E-3</v>
      </c>
      <c r="L511" s="297">
        <f t="shared" si="62"/>
        <v>6.3413231300913351</v>
      </c>
      <c r="M511" s="297">
        <f t="shared" si="59"/>
        <v>1.3950910886200938</v>
      </c>
      <c r="N511" s="297">
        <v>2.7158671586715868</v>
      </c>
      <c r="O511" s="297">
        <v>0.33730515798001615</v>
      </c>
      <c r="P511" s="296">
        <f t="shared" si="63"/>
        <v>3.3311474329617265E-2</v>
      </c>
    </row>
    <row r="512" spans="1:16" x14ac:dyDescent="0.35">
      <c r="A512" s="311">
        <f t="shared" si="64"/>
        <v>132</v>
      </c>
      <c r="B512" s="295" t="s">
        <v>723</v>
      </c>
      <c r="C512" s="295">
        <v>465.1</v>
      </c>
      <c r="D512" s="295"/>
      <c r="E512" s="295"/>
      <c r="F512" s="295">
        <f t="shared" si="58"/>
        <v>465.1</v>
      </c>
      <c r="G512" s="314">
        <v>6</v>
      </c>
      <c r="H512" s="314"/>
      <c r="I512" s="314"/>
      <c r="J512" s="295">
        <f t="shared" si="60"/>
        <v>6</v>
      </c>
      <c r="K512" s="312">
        <f t="shared" si="61"/>
        <v>2.9622315477659837E-3</v>
      </c>
      <c r="L512" s="297">
        <f t="shared" si="62"/>
        <v>12.68264626018267</v>
      </c>
      <c r="M512" s="297">
        <f t="shared" si="59"/>
        <v>2.7901821772401876</v>
      </c>
      <c r="N512" s="297">
        <v>5.4317343173431736</v>
      </c>
      <c r="O512" s="297">
        <v>0.67461031596003229</v>
      </c>
      <c r="P512" s="296">
        <f t="shared" si="63"/>
        <v>4.6396845991670745E-2</v>
      </c>
    </row>
    <row r="513" spans="1:16" x14ac:dyDescent="0.35">
      <c r="A513" s="311">
        <f t="shared" si="64"/>
        <v>133</v>
      </c>
      <c r="B513" s="295" t="s">
        <v>724</v>
      </c>
      <c r="C513" s="295">
        <v>806.2</v>
      </c>
      <c r="D513" s="295"/>
      <c r="E513" s="295"/>
      <c r="F513" s="295">
        <f t="shared" si="58"/>
        <v>806.2</v>
      </c>
      <c r="G513" s="314">
        <v>12</v>
      </c>
      <c r="H513" s="314"/>
      <c r="I513" s="314"/>
      <c r="J513" s="295">
        <f t="shared" si="60"/>
        <v>12</v>
      </c>
      <c r="K513" s="312">
        <f t="shared" si="61"/>
        <v>5.9244630955319674E-3</v>
      </c>
      <c r="L513" s="297">
        <f t="shared" si="62"/>
        <v>25.36529252036534</v>
      </c>
      <c r="M513" s="297">
        <f t="shared" si="59"/>
        <v>5.5803643544803752</v>
      </c>
      <c r="N513" s="297">
        <v>10.863468634686347</v>
      </c>
      <c r="O513" s="297">
        <v>1.3492206319200646</v>
      </c>
      <c r="P513" s="296">
        <f t="shared" si="63"/>
        <v>5.3533051527477206E-2</v>
      </c>
    </row>
    <row r="514" spans="1:16" x14ac:dyDescent="0.35">
      <c r="A514" s="311">
        <f t="shared" si="64"/>
        <v>134</v>
      </c>
      <c r="B514" s="295" t="s">
        <v>725</v>
      </c>
      <c r="C514" s="295">
        <v>445.2</v>
      </c>
      <c r="D514" s="295"/>
      <c r="E514" s="295"/>
      <c r="F514" s="295">
        <f t="shared" si="58"/>
        <v>445.2</v>
      </c>
      <c r="G514" s="314">
        <v>8</v>
      </c>
      <c r="H514" s="314"/>
      <c r="I514" s="314"/>
      <c r="J514" s="295">
        <f t="shared" si="60"/>
        <v>8</v>
      </c>
      <c r="K514" s="312">
        <f t="shared" si="61"/>
        <v>3.9496420636879782E-3</v>
      </c>
      <c r="L514" s="297">
        <f t="shared" si="62"/>
        <v>16.910195013576892</v>
      </c>
      <c r="M514" s="297">
        <f t="shared" si="59"/>
        <v>3.7202429029869162</v>
      </c>
      <c r="N514" s="297">
        <v>7.2423124231242308</v>
      </c>
      <c r="O514" s="297">
        <v>0.89948042128004313</v>
      </c>
      <c r="P514" s="296">
        <f t="shared" si="63"/>
        <v>6.4627652203432348E-2</v>
      </c>
    </row>
    <row r="515" spans="1:16" x14ac:dyDescent="0.35">
      <c r="A515" s="311">
        <f t="shared" si="64"/>
        <v>135</v>
      </c>
      <c r="B515" s="295" t="s">
        <v>726</v>
      </c>
      <c r="C515" s="295">
        <v>698.9</v>
      </c>
      <c r="D515" s="295">
        <v>44.3</v>
      </c>
      <c r="E515" s="295">
        <v>87.4</v>
      </c>
      <c r="F515" s="295">
        <f t="shared" si="58"/>
        <v>830.59999999999991</v>
      </c>
      <c r="G515" s="314">
        <v>8</v>
      </c>
      <c r="H515" s="314">
        <v>1</v>
      </c>
      <c r="I515" s="314">
        <v>1</v>
      </c>
      <c r="J515" s="295">
        <f t="shared" si="60"/>
        <v>10</v>
      </c>
      <c r="K515" s="312">
        <f t="shared" si="61"/>
        <v>4.9370525796099728E-3</v>
      </c>
      <c r="L515" s="297">
        <f t="shared" si="62"/>
        <v>21.137743766971116</v>
      </c>
      <c r="M515" s="297">
        <f t="shared" si="59"/>
        <v>4.6503036287336457</v>
      </c>
      <c r="N515" s="297">
        <v>9.0528905289052872</v>
      </c>
      <c r="O515" s="297">
        <v>0.89948042128004313</v>
      </c>
      <c r="P515" s="296">
        <f t="shared" si="63"/>
        <v>4.3029639231748247E-2</v>
      </c>
    </row>
    <row r="516" spans="1:16" x14ac:dyDescent="0.35">
      <c r="A516" s="311">
        <f t="shared" si="64"/>
        <v>136</v>
      </c>
      <c r="B516" s="295" t="s">
        <v>727</v>
      </c>
      <c r="C516" s="295">
        <v>537.4</v>
      </c>
      <c r="D516" s="295"/>
      <c r="E516" s="295"/>
      <c r="F516" s="295">
        <f t="shared" si="58"/>
        <v>537.4</v>
      </c>
      <c r="G516" s="314">
        <v>12</v>
      </c>
      <c r="H516" s="314"/>
      <c r="I516" s="314"/>
      <c r="J516" s="295">
        <f t="shared" si="60"/>
        <v>12</v>
      </c>
      <c r="K516" s="312">
        <f t="shared" si="61"/>
        <v>5.9244630955319674E-3</v>
      </c>
      <c r="L516" s="297">
        <f t="shared" si="62"/>
        <v>25.36529252036534</v>
      </c>
      <c r="M516" s="297">
        <f t="shared" si="59"/>
        <v>5.5803643544803752</v>
      </c>
      <c r="N516" s="297">
        <v>10.863468634686347</v>
      </c>
      <c r="O516" s="297">
        <v>1.3492206319200646</v>
      </c>
      <c r="P516" s="296">
        <f t="shared" si="63"/>
        <v>8.0309538782009915E-2</v>
      </c>
    </row>
    <row r="517" spans="1:16" x14ac:dyDescent="0.35">
      <c r="A517" s="311">
        <f t="shared" si="64"/>
        <v>137</v>
      </c>
      <c r="B517" s="295" t="s">
        <v>728</v>
      </c>
      <c r="C517" s="295">
        <v>2042.1</v>
      </c>
      <c r="D517" s="295"/>
      <c r="E517" s="295"/>
      <c r="F517" s="295">
        <f t="shared" si="58"/>
        <v>2042.1</v>
      </c>
      <c r="G517" s="314">
        <v>41</v>
      </c>
      <c r="H517" s="314"/>
      <c r="I517" s="314"/>
      <c r="J517" s="295">
        <f t="shared" si="60"/>
        <v>41</v>
      </c>
      <c r="K517" s="312">
        <f t="shared" si="61"/>
        <v>2.0241915576400888E-2</v>
      </c>
      <c r="L517" s="297">
        <f t="shared" si="62"/>
        <v>86.664749444581574</v>
      </c>
      <c r="M517" s="297">
        <f t="shared" si="59"/>
        <v>19.066244877807947</v>
      </c>
      <c r="N517" s="297">
        <v>37.11685116851168</v>
      </c>
      <c r="O517" s="297">
        <v>4.6098371590602207</v>
      </c>
      <c r="P517" s="296">
        <f t="shared" si="63"/>
        <v>7.2208845134891245E-2</v>
      </c>
    </row>
    <row r="518" spans="1:16" x14ac:dyDescent="0.35">
      <c r="A518" s="311">
        <f t="shared" si="64"/>
        <v>138</v>
      </c>
      <c r="B518" s="295" t="s">
        <v>729</v>
      </c>
      <c r="C518" s="295">
        <v>264.39999999999998</v>
      </c>
      <c r="D518" s="295"/>
      <c r="E518" s="295"/>
      <c r="F518" s="295">
        <f t="shared" si="58"/>
        <v>264.39999999999998</v>
      </c>
      <c r="G518" s="314">
        <v>4</v>
      </c>
      <c r="H518" s="314"/>
      <c r="I518" s="314"/>
      <c r="J518" s="295">
        <f t="shared" si="60"/>
        <v>4</v>
      </c>
      <c r="K518" s="312">
        <f t="shared" si="61"/>
        <v>1.9748210318439891E-3</v>
      </c>
      <c r="L518" s="297">
        <f t="shared" si="62"/>
        <v>8.4550975067884462</v>
      </c>
      <c r="M518" s="297">
        <f t="shared" si="59"/>
        <v>1.8601214514934581</v>
      </c>
      <c r="N518" s="297">
        <v>3.6211562115621154</v>
      </c>
      <c r="O518" s="297">
        <v>0.44974021064002156</v>
      </c>
      <c r="P518" s="296">
        <f t="shared" si="63"/>
        <v>5.4410421257503942E-2</v>
      </c>
    </row>
    <row r="519" spans="1:16" x14ac:dyDescent="0.35">
      <c r="A519" s="311">
        <f t="shared" si="64"/>
        <v>139</v>
      </c>
      <c r="B519" s="295" t="s">
        <v>730</v>
      </c>
      <c r="C519" s="295">
        <v>2510.6</v>
      </c>
      <c r="D519" s="295"/>
      <c r="E519" s="295"/>
      <c r="F519" s="295">
        <f t="shared" si="58"/>
        <v>2510.6</v>
      </c>
      <c r="G519" s="314">
        <v>42</v>
      </c>
      <c r="H519" s="314"/>
      <c r="I519" s="314"/>
      <c r="J519" s="295">
        <f t="shared" si="60"/>
        <v>42</v>
      </c>
      <c r="K519" s="312">
        <f t="shared" si="61"/>
        <v>2.0735620834361885E-2</v>
      </c>
      <c r="L519" s="297">
        <f t="shared" si="62"/>
        <v>88.778523821278682</v>
      </c>
      <c r="M519" s="297">
        <f t="shared" si="59"/>
        <v>19.53127524068131</v>
      </c>
      <c r="N519" s="297">
        <v>38.022140221402211</v>
      </c>
      <c r="O519" s="297">
        <v>4.7222722117202265</v>
      </c>
      <c r="P519" s="296">
        <f t="shared" si="63"/>
        <v>6.0166578306015468E-2</v>
      </c>
    </row>
    <row r="520" spans="1:16" x14ac:dyDescent="0.35">
      <c r="A520" s="311">
        <f t="shared" si="64"/>
        <v>140</v>
      </c>
      <c r="B520" s="295" t="s">
        <v>731</v>
      </c>
      <c r="C520" s="295">
        <v>618.6</v>
      </c>
      <c r="D520" s="295"/>
      <c r="E520" s="295">
        <v>97</v>
      </c>
      <c r="F520" s="295">
        <f t="shared" si="58"/>
        <v>715.6</v>
      </c>
      <c r="G520" s="314">
        <v>8</v>
      </c>
      <c r="H520" s="314"/>
      <c r="I520" s="314">
        <v>1</v>
      </c>
      <c r="J520" s="295">
        <f t="shared" si="60"/>
        <v>9</v>
      </c>
      <c r="K520" s="312">
        <f t="shared" si="61"/>
        <v>4.4433473216489751E-3</v>
      </c>
      <c r="L520" s="297">
        <f t="shared" si="62"/>
        <v>19.023969390274004</v>
      </c>
      <c r="M520" s="297">
        <f t="shared" si="59"/>
        <v>4.1852732658602809</v>
      </c>
      <c r="N520" s="297">
        <v>8.1476014760147599</v>
      </c>
      <c r="O520" s="297">
        <v>0.89948042128004313</v>
      </c>
      <c r="P520" s="296">
        <f t="shared" si="63"/>
        <v>4.5075914691767867E-2</v>
      </c>
    </row>
    <row r="521" spans="1:16" x14ac:dyDescent="0.35">
      <c r="A521" s="311">
        <f t="shared" si="64"/>
        <v>141</v>
      </c>
      <c r="B521" s="295" t="s">
        <v>732</v>
      </c>
      <c r="C521" s="295">
        <v>439.5</v>
      </c>
      <c r="D521" s="295"/>
      <c r="E521" s="295"/>
      <c r="F521" s="295">
        <f t="shared" si="58"/>
        <v>439.5</v>
      </c>
      <c r="G521" s="314">
        <v>9</v>
      </c>
      <c r="H521" s="314"/>
      <c r="I521" s="314"/>
      <c r="J521" s="295">
        <f t="shared" si="60"/>
        <v>9</v>
      </c>
      <c r="K521" s="312">
        <f t="shared" si="61"/>
        <v>4.4433473216489751E-3</v>
      </c>
      <c r="L521" s="297">
        <f t="shared" si="62"/>
        <v>19.023969390274004</v>
      </c>
      <c r="M521" s="297">
        <f t="shared" si="59"/>
        <v>4.1852732658602809</v>
      </c>
      <c r="N521" s="297">
        <v>8.1476014760147599</v>
      </c>
      <c r="O521" s="297">
        <v>1.0119154739400484</v>
      </c>
      <c r="P521" s="296">
        <f t="shared" si="63"/>
        <v>7.3649054848894405E-2</v>
      </c>
    </row>
    <row r="522" spans="1:16" x14ac:dyDescent="0.35">
      <c r="A522" s="311">
        <f t="shared" si="64"/>
        <v>142</v>
      </c>
      <c r="B522" s="295" t="s">
        <v>733</v>
      </c>
      <c r="C522" s="295">
        <v>489.6</v>
      </c>
      <c r="D522" s="295"/>
      <c r="E522" s="295"/>
      <c r="F522" s="295">
        <f t="shared" si="58"/>
        <v>489.6</v>
      </c>
      <c r="G522" s="314">
        <v>9</v>
      </c>
      <c r="H522" s="314"/>
      <c r="I522" s="314"/>
      <c r="J522" s="295">
        <f t="shared" si="60"/>
        <v>9</v>
      </c>
      <c r="K522" s="312">
        <f t="shared" si="61"/>
        <v>4.4433473216489751E-3</v>
      </c>
      <c r="L522" s="297">
        <f t="shared" si="62"/>
        <v>19.023969390274004</v>
      </c>
      <c r="M522" s="297">
        <f t="shared" si="59"/>
        <v>4.1852732658602809</v>
      </c>
      <c r="N522" s="297">
        <v>8.1476014760147599</v>
      </c>
      <c r="O522" s="297">
        <v>1.0119154739400484</v>
      </c>
      <c r="P522" s="296">
        <f t="shared" si="63"/>
        <v>6.6112662594136215E-2</v>
      </c>
    </row>
    <row r="523" spans="1:16" x14ac:dyDescent="0.35">
      <c r="A523" s="311">
        <f t="shared" si="64"/>
        <v>143</v>
      </c>
      <c r="B523" s="295" t="s">
        <v>734</v>
      </c>
      <c r="C523" s="295">
        <v>556.5</v>
      </c>
      <c r="D523" s="295"/>
      <c r="E523" s="295"/>
      <c r="F523" s="295">
        <f t="shared" si="58"/>
        <v>556.5</v>
      </c>
      <c r="G523" s="314">
        <v>9</v>
      </c>
      <c r="H523" s="314"/>
      <c r="I523" s="314"/>
      <c r="J523" s="295">
        <f t="shared" si="60"/>
        <v>9</v>
      </c>
      <c r="K523" s="312">
        <f t="shared" si="61"/>
        <v>4.4433473216489751E-3</v>
      </c>
      <c r="L523" s="297">
        <f t="shared" si="62"/>
        <v>19.023969390274004</v>
      </c>
      <c r="M523" s="297">
        <f t="shared" si="59"/>
        <v>4.1852732658602809</v>
      </c>
      <c r="N523" s="297">
        <v>8.1476014760147599</v>
      </c>
      <c r="O523" s="297">
        <v>1.0119154739400484</v>
      </c>
      <c r="P523" s="296">
        <f t="shared" si="63"/>
        <v>5.8164886983089116E-2</v>
      </c>
    </row>
    <row r="524" spans="1:16" x14ac:dyDescent="0.35">
      <c r="A524" s="311">
        <f t="shared" si="64"/>
        <v>144</v>
      </c>
      <c r="B524" s="295" t="s">
        <v>735</v>
      </c>
      <c r="C524" s="295">
        <v>502</v>
      </c>
      <c r="D524" s="295"/>
      <c r="E524" s="295"/>
      <c r="F524" s="295">
        <f t="shared" si="58"/>
        <v>502</v>
      </c>
      <c r="G524" s="314">
        <v>9</v>
      </c>
      <c r="H524" s="314"/>
      <c r="I524" s="314"/>
      <c r="J524" s="295">
        <f t="shared" si="60"/>
        <v>9</v>
      </c>
      <c r="K524" s="312">
        <f t="shared" si="61"/>
        <v>4.4433473216489751E-3</v>
      </c>
      <c r="L524" s="297">
        <f t="shared" si="62"/>
        <v>19.023969390274004</v>
      </c>
      <c r="M524" s="297">
        <f t="shared" si="59"/>
        <v>4.1852732658602809</v>
      </c>
      <c r="N524" s="297">
        <v>8.1476014760147599</v>
      </c>
      <c r="O524" s="297">
        <v>1.0119154739400484</v>
      </c>
      <c r="P524" s="296">
        <f t="shared" si="63"/>
        <v>6.4479600808942411E-2</v>
      </c>
    </row>
    <row r="525" spans="1:16" x14ac:dyDescent="0.35">
      <c r="A525" s="311">
        <f t="shared" si="64"/>
        <v>145</v>
      </c>
      <c r="B525" s="295" t="s">
        <v>736</v>
      </c>
      <c r="C525" s="295">
        <v>467.6</v>
      </c>
      <c r="D525" s="295"/>
      <c r="E525" s="295"/>
      <c r="F525" s="295">
        <f t="shared" si="58"/>
        <v>467.6</v>
      </c>
      <c r="G525" s="314">
        <v>8</v>
      </c>
      <c r="H525" s="314"/>
      <c r="I525" s="314"/>
      <c r="J525" s="295">
        <f t="shared" si="60"/>
        <v>8</v>
      </c>
      <c r="K525" s="312">
        <f t="shared" si="61"/>
        <v>3.9496420636879782E-3</v>
      </c>
      <c r="L525" s="297">
        <f t="shared" si="62"/>
        <v>16.910195013576892</v>
      </c>
      <c r="M525" s="297">
        <f t="shared" si="59"/>
        <v>3.7202429029869162</v>
      </c>
      <c r="N525" s="297">
        <v>7.2423124231242308</v>
      </c>
      <c r="O525" s="297">
        <v>0.89948042128004313</v>
      </c>
      <c r="P525" s="296">
        <f t="shared" si="63"/>
        <v>6.1531716768537387E-2</v>
      </c>
    </row>
    <row r="526" spans="1:16" x14ac:dyDescent="0.35">
      <c r="A526" s="311">
        <f t="shared" si="64"/>
        <v>146</v>
      </c>
      <c r="B526" s="295" t="s">
        <v>737</v>
      </c>
      <c r="C526" s="295">
        <v>493.8</v>
      </c>
      <c r="D526" s="295"/>
      <c r="E526" s="295"/>
      <c r="F526" s="295">
        <f t="shared" si="58"/>
        <v>493.8</v>
      </c>
      <c r="G526" s="314">
        <v>7</v>
      </c>
      <c r="H526" s="314"/>
      <c r="I526" s="314"/>
      <c r="J526" s="295">
        <f t="shared" si="60"/>
        <v>7</v>
      </c>
      <c r="K526" s="312">
        <f t="shared" si="61"/>
        <v>3.455936805726981E-3</v>
      </c>
      <c r="L526" s="297">
        <f t="shared" si="62"/>
        <v>14.796420636879782</v>
      </c>
      <c r="M526" s="297">
        <f t="shared" si="59"/>
        <v>3.2552125401135519</v>
      </c>
      <c r="N526" s="297">
        <v>6.3370233702337018</v>
      </c>
      <c r="O526" s="297">
        <v>0.78704536862003771</v>
      </c>
      <c r="P526" s="296">
        <f t="shared" si="63"/>
        <v>5.0983600477616596E-2</v>
      </c>
    </row>
    <row r="527" spans="1:16" x14ac:dyDescent="0.35">
      <c r="A527" s="311">
        <f t="shared" si="64"/>
        <v>147</v>
      </c>
      <c r="B527" s="295" t="s">
        <v>738</v>
      </c>
      <c r="C527" s="295">
        <v>515.79999999999995</v>
      </c>
      <c r="D527" s="295"/>
      <c r="E527" s="295"/>
      <c r="F527" s="295">
        <f t="shared" si="58"/>
        <v>515.79999999999995</v>
      </c>
      <c r="G527" s="314">
        <v>9</v>
      </c>
      <c r="H527" s="314"/>
      <c r="I527" s="314"/>
      <c r="J527" s="295">
        <f t="shared" si="60"/>
        <v>9</v>
      </c>
      <c r="K527" s="312">
        <f t="shared" si="61"/>
        <v>4.4433473216489751E-3</v>
      </c>
      <c r="L527" s="297">
        <f t="shared" si="62"/>
        <v>19.023969390274004</v>
      </c>
      <c r="M527" s="297">
        <f t="shared" si="59"/>
        <v>4.1852732658602809</v>
      </c>
      <c r="N527" s="297">
        <v>8.1476014760147599</v>
      </c>
      <c r="O527" s="297">
        <v>1.0119154739400484</v>
      </c>
      <c r="P527" s="296">
        <f t="shared" si="63"/>
        <v>6.2754477716341794E-2</v>
      </c>
    </row>
    <row r="528" spans="1:16" x14ac:dyDescent="0.35">
      <c r="A528" s="311">
        <f t="shared" si="64"/>
        <v>148</v>
      </c>
      <c r="B528" s="295" t="s">
        <v>739</v>
      </c>
      <c r="C528" s="295">
        <v>1334.9</v>
      </c>
      <c r="D528" s="295"/>
      <c r="E528" s="295"/>
      <c r="F528" s="295">
        <f t="shared" si="58"/>
        <v>1334.9</v>
      </c>
      <c r="G528" s="314">
        <v>24</v>
      </c>
      <c r="H528" s="314"/>
      <c r="I528" s="314"/>
      <c r="J528" s="295">
        <f t="shared" si="60"/>
        <v>24</v>
      </c>
      <c r="K528" s="312">
        <f t="shared" si="61"/>
        <v>1.1848926191063935E-2</v>
      </c>
      <c r="L528" s="297">
        <f t="shared" si="62"/>
        <v>50.730585040730681</v>
      </c>
      <c r="M528" s="297">
        <f t="shared" si="59"/>
        <v>11.16072870896075</v>
      </c>
      <c r="N528" s="297">
        <v>21.726937269372694</v>
      </c>
      <c r="O528" s="297">
        <v>2.6984412638401292</v>
      </c>
      <c r="P528" s="296">
        <f t="shared" si="63"/>
        <v>6.4661541900445166E-2</v>
      </c>
    </row>
    <row r="529" spans="1:16" x14ac:dyDescent="0.35">
      <c r="A529" s="311">
        <f t="shared" si="64"/>
        <v>149</v>
      </c>
      <c r="B529" s="295" t="s">
        <v>740</v>
      </c>
      <c r="C529" s="295">
        <v>418.1</v>
      </c>
      <c r="D529" s="295"/>
      <c r="E529" s="295"/>
      <c r="F529" s="295">
        <f t="shared" si="58"/>
        <v>418.1</v>
      </c>
      <c r="G529" s="314">
        <v>10</v>
      </c>
      <c r="H529" s="314"/>
      <c r="I529" s="314"/>
      <c r="J529" s="295">
        <f t="shared" si="60"/>
        <v>10</v>
      </c>
      <c r="K529" s="312">
        <f t="shared" si="61"/>
        <v>4.9370525796099728E-3</v>
      </c>
      <c r="L529" s="297">
        <f t="shared" si="62"/>
        <v>21.137743766971116</v>
      </c>
      <c r="M529" s="297">
        <f t="shared" si="59"/>
        <v>4.6503036287336457</v>
      </c>
      <c r="N529" s="297">
        <v>9.0528905289052872</v>
      </c>
      <c r="O529" s="297">
        <v>1.124350526600054</v>
      </c>
      <c r="P529" s="296">
        <f t="shared" si="63"/>
        <v>8.6020780796962681E-2</v>
      </c>
    </row>
    <row r="530" spans="1:16" x14ac:dyDescent="0.35">
      <c r="A530" s="311">
        <f t="shared" si="64"/>
        <v>150</v>
      </c>
      <c r="B530" s="295" t="s">
        <v>741</v>
      </c>
      <c r="C530" s="295">
        <v>496.6</v>
      </c>
      <c r="D530" s="295"/>
      <c r="E530" s="295"/>
      <c r="F530" s="295">
        <f t="shared" si="58"/>
        <v>496.6</v>
      </c>
      <c r="G530" s="314">
        <v>8</v>
      </c>
      <c r="H530" s="314"/>
      <c r="I530" s="314"/>
      <c r="J530" s="295">
        <f t="shared" si="60"/>
        <v>8</v>
      </c>
      <c r="K530" s="312">
        <f t="shared" si="61"/>
        <v>3.9496420636879782E-3</v>
      </c>
      <c r="L530" s="297">
        <f t="shared" si="62"/>
        <v>16.910195013576892</v>
      </c>
      <c r="M530" s="297">
        <f t="shared" si="59"/>
        <v>3.7202429029869162</v>
      </c>
      <c r="N530" s="297">
        <v>7.2423124231242308</v>
      </c>
      <c r="O530" s="297">
        <v>0.89948042128004313</v>
      </c>
      <c r="P530" s="296">
        <f t="shared" si="63"/>
        <v>5.7938442933886593E-2</v>
      </c>
    </row>
    <row r="531" spans="1:16" x14ac:dyDescent="0.35">
      <c r="A531" s="311">
        <f t="shared" si="64"/>
        <v>151</v>
      </c>
      <c r="B531" s="295" t="s">
        <v>742</v>
      </c>
      <c r="C531" s="295">
        <v>357.5</v>
      </c>
      <c r="D531" s="295"/>
      <c r="E531" s="295"/>
      <c r="F531" s="295">
        <f t="shared" si="58"/>
        <v>357.5</v>
      </c>
      <c r="G531" s="314">
        <v>7</v>
      </c>
      <c r="H531" s="314"/>
      <c r="I531" s="314"/>
      <c r="J531" s="295">
        <f t="shared" si="60"/>
        <v>7</v>
      </c>
      <c r="K531" s="312">
        <f t="shared" si="61"/>
        <v>3.455936805726981E-3</v>
      </c>
      <c r="L531" s="297">
        <f t="shared" si="62"/>
        <v>14.796420636879782</v>
      </c>
      <c r="M531" s="297">
        <f t="shared" si="59"/>
        <v>3.2552125401135519</v>
      </c>
      <c r="N531" s="297">
        <v>6.3370233702337018</v>
      </c>
      <c r="O531" s="297">
        <v>0.78704536862003771</v>
      </c>
      <c r="P531" s="296">
        <f t="shared" si="63"/>
        <v>7.0421543820551255E-2</v>
      </c>
    </row>
    <row r="532" spans="1:16" x14ac:dyDescent="0.35">
      <c r="A532" s="311">
        <f t="shared" si="64"/>
        <v>152</v>
      </c>
      <c r="B532" s="295" t="s">
        <v>743</v>
      </c>
      <c r="C532" s="295">
        <v>325.89999999999998</v>
      </c>
      <c r="D532" s="295"/>
      <c r="E532" s="295"/>
      <c r="F532" s="295">
        <f t="shared" si="58"/>
        <v>325.89999999999998</v>
      </c>
      <c r="G532" s="314">
        <v>6</v>
      </c>
      <c r="H532" s="314"/>
      <c r="I532" s="314"/>
      <c r="J532" s="295">
        <f t="shared" si="60"/>
        <v>6</v>
      </c>
      <c r="K532" s="312">
        <f t="shared" si="61"/>
        <v>2.9622315477659837E-3</v>
      </c>
      <c r="L532" s="297">
        <f t="shared" si="62"/>
        <v>12.68264626018267</v>
      </c>
      <c r="M532" s="297">
        <f t="shared" si="59"/>
        <v>2.7901821772401876</v>
      </c>
      <c r="N532" s="297">
        <v>5.4317343173431736</v>
      </c>
      <c r="O532" s="297">
        <v>0.67461031596003229</v>
      </c>
      <c r="P532" s="296">
        <f t="shared" si="63"/>
        <v>6.6214093497164977E-2</v>
      </c>
    </row>
    <row r="533" spans="1:16" x14ac:dyDescent="0.35">
      <c r="A533" s="311">
        <f t="shared" si="64"/>
        <v>153</v>
      </c>
      <c r="B533" s="295" t="s">
        <v>744</v>
      </c>
      <c r="C533" s="295">
        <v>451.9</v>
      </c>
      <c r="D533" s="295"/>
      <c r="E533" s="295"/>
      <c r="F533" s="295">
        <f t="shared" si="58"/>
        <v>451.9</v>
      </c>
      <c r="G533" s="314">
        <v>7</v>
      </c>
      <c r="H533" s="314"/>
      <c r="I533" s="314"/>
      <c r="J533" s="295">
        <f t="shared" si="60"/>
        <v>7</v>
      </c>
      <c r="K533" s="312">
        <f t="shared" si="61"/>
        <v>3.455936805726981E-3</v>
      </c>
      <c r="L533" s="297">
        <f t="shared" si="62"/>
        <v>14.796420636879782</v>
      </c>
      <c r="M533" s="297">
        <f t="shared" si="59"/>
        <v>3.2552125401135519</v>
      </c>
      <c r="N533" s="297">
        <v>6.3370233702337018</v>
      </c>
      <c r="O533" s="297">
        <v>0.78704536862003771</v>
      </c>
      <c r="P533" s="296">
        <f t="shared" si="63"/>
        <v>5.5710780960051068E-2</v>
      </c>
    </row>
    <row r="534" spans="1:16" x14ac:dyDescent="0.35">
      <c r="A534" s="311">
        <f t="shared" si="64"/>
        <v>154</v>
      </c>
      <c r="B534" s="295" t="s">
        <v>745</v>
      </c>
      <c r="C534" s="295">
        <v>766.2</v>
      </c>
      <c r="D534" s="295"/>
      <c r="E534" s="295"/>
      <c r="F534" s="295">
        <f t="shared" si="58"/>
        <v>766.2</v>
      </c>
      <c r="G534" s="314">
        <v>11</v>
      </c>
      <c r="H534" s="314"/>
      <c r="I534" s="314"/>
      <c r="J534" s="295">
        <f t="shared" si="60"/>
        <v>11</v>
      </c>
      <c r="K534" s="312">
        <f t="shared" si="61"/>
        <v>5.4307578375709705E-3</v>
      </c>
      <c r="L534" s="297">
        <f t="shared" si="62"/>
        <v>23.251518143668232</v>
      </c>
      <c r="M534" s="297">
        <f t="shared" si="59"/>
        <v>5.1153339916070113</v>
      </c>
      <c r="N534" s="297">
        <v>9.9581795817958163</v>
      </c>
      <c r="O534" s="297">
        <v>1.2367855792600595</v>
      </c>
      <c r="P534" s="296">
        <f t="shared" si="63"/>
        <v>5.1633799655874599E-2</v>
      </c>
    </row>
    <row r="535" spans="1:16" x14ac:dyDescent="0.35">
      <c r="A535" s="311">
        <f t="shared" si="64"/>
        <v>155</v>
      </c>
      <c r="B535" s="295" t="s">
        <v>746</v>
      </c>
      <c r="C535" s="295">
        <v>402.2</v>
      </c>
      <c r="D535" s="295"/>
      <c r="E535" s="295">
        <v>61</v>
      </c>
      <c r="F535" s="295">
        <f t="shared" si="58"/>
        <v>463.2</v>
      </c>
      <c r="G535" s="314">
        <v>10</v>
      </c>
      <c r="H535" s="314"/>
      <c r="I535" s="314">
        <v>1</v>
      </c>
      <c r="J535" s="295">
        <f t="shared" si="60"/>
        <v>11</v>
      </c>
      <c r="K535" s="312">
        <f t="shared" si="61"/>
        <v>5.4307578375709705E-3</v>
      </c>
      <c r="L535" s="297">
        <f t="shared" si="62"/>
        <v>23.251518143668232</v>
      </c>
      <c r="M535" s="297">
        <f t="shared" si="59"/>
        <v>5.1153339916070113</v>
      </c>
      <c r="N535" s="297">
        <v>9.9581795817958163</v>
      </c>
      <c r="O535" s="297">
        <v>1.124350526600054</v>
      </c>
      <c r="P535" s="296">
        <f t="shared" si="63"/>
        <v>8.5167060111552506E-2</v>
      </c>
    </row>
    <row r="536" spans="1:16" x14ac:dyDescent="0.35">
      <c r="A536" s="311">
        <f t="shared" si="64"/>
        <v>156</v>
      </c>
      <c r="B536" s="295" t="s">
        <v>747</v>
      </c>
      <c r="C536" s="295">
        <v>578.1</v>
      </c>
      <c r="D536" s="295"/>
      <c r="E536" s="295"/>
      <c r="F536" s="295">
        <f t="shared" si="58"/>
        <v>578.1</v>
      </c>
      <c r="G536" s="314">
        <v>12</v>
      </c>
      <c r="H536" s="314"/>
      <c r="I536" s="314"/>
      <c r="J536" s="295">
        <f t="shared" si="60"/>
        <v>12</v>
      </c>
      <c r="K536" s="312">
        <f t="shared" si="61"/>
        <v>5.9244630955319674E-3</v>
      </c>
      <c r="L536" s="297">
        <f t="shared" si="62"/>
        <v>25.36529252036534</v>
      </c>
      <c r="M536" s="297">
        <f t="shared" si="59"/>
        <v>5.5803643544803752</v>
      </c>
      <c r="N536" s="297">
        <v>10.863468634686347</v>
      </c>
      <c r="O536" s="297">
        <v>1.3492206319200646</v>
      </c>
      <c r="P536" s="296">
        <f t="shared" si="63"/>
        <v>7.4655502752901101E-2</v>
      </c>
    </row>
    <row r="537" spans="1:16" x14ac:dyDescent="0.35">
      <c r="A537" s="311">
        <f t="shared" si="64"/>
        <v>157</v>
      </c>
      <c r="B537" s="295" t="s">
        <v>748</v>
      </c>
      <c r="C537" s="295">
        <v>567.29999999999995</v>
      </c>
      <c r="D537" s="295"/>
      <c r="E537" s="295">
        <v>96.7</v>
      </c>
      <c r="F537" s="295">
        <f t="shared" si="58"/>
        <v>664</v>
      </c>
      <c r="G537" s="314">
        <v>12</v>
      </c>
      <c r="H537" s="314"/>
      <c r="I537" s="314">
        <v>1</v>
      </c>
      <c r="J537" s="295">
        <f t="shared" si="60"/>
        <v>13</v>
      </c>
      <c r="K537" s="312">
        <f t="shared" si="61"/>
        <v>6.4181683534929642E-3</v>
      </c>
      <c r="L537" s="297">
        <f t="shared" si="62"/>
        <v>27.479066897062449</v>
      </c>
      <c r="M537" s="297">
        <f t="shared" si="59"/>
        <v>6.045394717353739</v>
      </c>
      <c r="N537" s="297">
        <v>11.768757687576874</v>
      </c>
      <c r="O537" s="297">
        <v>1.3492206319200646</v>
      </c>
      <c r="P537" s="296">
        <f t="shared" si="63"/>
        <v>7.0244638454688438E-2</v>
      </c>
    </row>
    <row r="538" spans="1:16" x14ac:dyDescent="0.35">
      <c r="A538" s="311">
        <f t="shared" si="64"/>
        <v>158</v>
      </c>
      <c r="B538" s="295" t="s">
        <v>749</v>
      </c>
      <c r="C538" s="295">
        <v>4428.7</v>
      </c>
      <c r="D538" s="295"/>
      <c r="E538" s="295">
        <v>319.5</v>
      </c>
      <c r="F538" s="295">
        <f t="shared" si="58"/>
        <v>4748.2</v>
      </c>
      <c r="G538" s="314">
        <v>80</v>
      </c>
      <c r="H538" s="314"/>
      <c r="I538" s="314">
        <v>1</v>
      </c>
      <c r="J538" s="295">
        <f t="shared" si="60"/>
        <v>81</v>
      </c>
      <c r="K538" s="312">
        <f t="shared" si="61"/>
        <v>3.9990125894840779E-2</v>
      </c>
      <c r="L538" s="297">
        <f t="shared" si="62"/>
        <v>171.21572451246604</v>
      </c>
      <c r="M538" s="297">
        <f t="shared" si="59"/>
        <v>37.667459392742529</v>
      </c>
      <c r="N538" s="297">
        <v>73.328413284132836</v>
      </c>
      <c r="O538" s="297">
        <v>8.9948042128004317</v>
      </c>
      <c r="P538" s="296">
        <f t="shared" si="63"/>
        <v>6.1329851607375821E-2</v>
      </c>
    </row>
    <row r="539" spans="1:16" x14ac:dyDescent="0.35">
      <c r="A539" s="311">
        <f t="shared" si="64"/>
        <v>159</v>
      </c>
      <c r="B539" s="295" t="s">
        <v>750</v>
      </c>
      <c r="C539" s="295">
        <v>231</v>
      </c>
      <c r="D539" s="295"/>
      <c r="E539" s="295"/>
      <c r="F539" s="295">
        <f t="shared" si="58"/>
        <v>231</v>
      </c>
      <c r="G539" s="314">
        <v>3</v>
      </c>
      <c r="H539" s="314"/>
      <c r="I539" s="314"/>
      <c r="J539" s="295">
        <f t="shared" si="60"/>
        <v>3</v>
      </c>
      <c r="K539" s="312">
        <f t="shared" si="61"/>
        <v>1.4811157738829918E-3</v>
      </c>
      <c r="L539" s="297">
        <f t="shared" si="62"/>
        <v>6.3413231300913351</v>
      </c>
      <c r="M539" s="297">
        <f t="shared" si="59"/>
        <v>1.3950910886200938</v>
      </c>
      <c r="N539" s="297">
        <v>2.7158671586715868</v>
      </c>
      <c r="O539" s="297">
        <v>0.33730515798001615</v>
      </c>
      <c r="P539" s="296">
        <f t="shared" si="63"/>
        <v>4.6708166819753386E-2</v>
      </c>
    </row>
    <row r="540" spans="1:16" x14ac:dyDescent="0.35">
      <c r="A540" s="311">
        <f t="shared" si="64"/>
        <v>160</v>
      </c>
      <c r="B540" s="295" t="s">
        <v>751</v>
      </c>
      <c r="C540" s="295">
        <v>260.2</v>
      </c>
      <c r="D540" s="295"/>
      <c r="E540" s="295"/>
      <c r="F540" s="295">
        <f t="shared" si="58"/>
        <v>260.2</v>
      </c>
      <c r="G540" s="314">
        <v>4</v>
      </c>
      <c r="H540" s="314"/>
      <c r="I540" s="314"/>
      <c r="J540" s="295">
        <f t="shared" si="60"/>
        <v>4</v>
      </c>
      <c r="K540" s="312">
        <f t="shared" si="61"/>
        <v>1.9748210318439891E-3</v>
      </c>
      <c r="L540" s="297">
        <f t="shared" si="62"/>
        <v>8.4550975067884462</v>
      </c>
      <c r="M540" s="297">
        <f t="shared" si="59"/>
        <v>1.8601214514934581</v>
      </c>
      <c r="N540" s="297">
        <v>3.6211562115621154</v>
      </c>
      <c r="O540" s="297">
        <v>0.44974021064002156</v>
      </c>
      <c r="P540" s="296">
        <f t="shared" si="63"/>
        <v>5.5288683245518992E-2</v>
      </c>
    </row>
    <row r="541" spans="1:16" x14ac:dyDescent="0.35">
      <c r="A541" s="311">
        <f t="shared" si="64"/>
        <v>161</v>
      </c>
      <c r="B541" s="295" t="s">
        <v>1361</v>
      </c>
      <c r="C541" s="300">
        <v>678.5</v>
      </c>
      <c r="D541" s="300"/>
      <c r="E541" s="300"/>
      <c r="F541" s="300">
        <f t="shared" si="58"/>
        <v>678.5</v>
      </c>
      <c r="G541" s="314">
        <v>10</v>
      </c>
      <c r="H541" s="314"/>
      <c r="I541" s="314"/>
      <c r="J541" s="295">
        <f t="shared" si="60"/>
        <v>10</v>
      </c>
      <c r="K541" s="312">
        <f t="shared" si="61"/>
        <v>4.9370525796099728E-3</v>
      </c>
      <c r="L541" s="297">
        <f t="shared" si="62"/>
        <v>21.137743766971116</v>
      </c>
      <c r="M541" s="297">
        <f t="shared" si="59"/>
        <v>4.6503036287336457</v>
      </c>
      <c r="N541" s="297">
        <v>9.0528905289052872</v>
      </c>
      <c r="O541" s="297">
        <v>1.124350526600054</v>
      </c>
      <c r="P541" s="296">
        <f t="shared" si="63"/>
        <v>5.3007057407826234E-2</v>
      </c>
    </row>
    <row r="542" spans="1:16" x14ac:dyDescent="0.35">
      <c r="A542" s="311">
        <f t="shared" si="64"/>
        <v>162</v>
      </c>
      <c r="B542" s="295" t="s">
        <v>1362</v>
      </c>
      <c r="C542" s="300">
        <v>713</v>
      </c>
      <c r="D542" s="300">
        <v>20</v>
      </c>
      <c r="E542" s="300"/>
      <c r="F542" s="300">
        <f t="shared" si="58"/>
        <v>733</v>
      </c>
      <c r="G542" s="314">
        <v>11</v>
      </c>
      <c r="H542" s="314">
        <v>1</v>
      </c>
      <c r="I542" s="314"/>
      <c r="J542" s="295">
        <f t="shared" si="60"/>
        <v>12</v>
      </c>
      <c r="K542" s="312">
        <f t="shared" si="61"/>
        <v>5.9244630955319674E-3</v>
      </c>
      <c r="L542" s="297">
        <f t="shared" si="62"/>
        <v>25.36529252036534</v>
      </c>
      <c r="M542" s="297">
        <f t="shared" si="59"/>
        <v>5.5803643544803752</v>
      </c>
      <c r="N542" s="297">
        <v>10.863468634686347</v>
      </c>
      <c r="O542" s="297">
        <v>1.2367855792600595</v>
      </c>
      <c r="P542" s="296">
        <f t="shared" si="63"/>
        <v>5.872566314978462E-2</v>
      </c>
    </row>
    <row r="543" spans="1:16" x14ac:dyDescent="0.35">
      <c r="A543" s="311">
        <f t="shared" si="64"/>
        <v>163</v>
      </c>
      <c r="B543" s="295" t="s">
        <v>1363</v>
      </c>
      <c r="C543" s="300">
        <v>922.8</v>
      </c>
      <c r="D543" s="300"/>
      <c r="E543" s="300"/>
      <c r="F543" s="300">
        <f t="shared" si="58"/>
        <v>922.8</v>
      </c>
      <c r="G543" s="314">
        <v>17</v>
      </c>
      <c r="H543" s="314"/>
      <c r="I543" s="314"/>
      <c r="J543" s="295">
        <f t="shared" si="60"/>
        <v>17</v>
      </c>
      <c r="K543" s="312">
        <f t="shared" si="61"/>
        <v>8.3929893853369533E-3</v>
      </c>
      <c r="L543" s="297">
        <f t="shared" si="62"/>
        <v>35.9341644038509</v>
      </c>
      <c r="M543" s="297">
        <f t="shared" si="59"/>
        <v>7.905516168847198</v>
      </c>
      <c r="N543" s="297">
        <v>15.389913899138991</v>
      </c>
      <c r="O543" s="297">
        <v>1.9113958952200913</v>
      </c>
      <c r="P543" s="296">
        <f t="shared" si="63"/>
        <v>6.6255949682550039E-2</v>
      </c>
    </row>
    <row r="544" spans="1:16" x14ac:dyDescent="0.35">
      <c r="A544" s="311">
        <f t="shared" si="64"/>
        <v>164</v>
      </c>
      <c r="B544" s="295" t="s">
        <v>1364</v>
      </c>
      <c r="C544" s="300">
        <v>396.9</v>
      </c>
      <c r="D544" s="300"/>
      <c r="E544" s="300"/>
      <c r="F544" s="300">
        <f t="shared" si="58"/>
        <v>396.9</v>
      </c>
      <c r="G544" s="314">
        <v>6</v>
      </c>
      <c r="H544" s="314"/>
      <c r="I544" s="314"/>
      <c r="J544" s="295">
        <f t="shared" si="60"/>
        <v>6</v>
      </c>
      <c r="K544" s="312">
        <f t="shared" si="61"/>
        <v>2.9622315477659837E-3</v>
      </c>
      <c r="L544" s="297">
        <f t="shared" si="62"/>
        <v>12.68264626018267</v>
      </c>
      <c r="M544" s="297">
        <f t="shared" si="59"/>
        <v>2.7901821772401876</v>
      </c>
      <c r="N544" s="297">
        <v>5.4317343173431736</v>
      </c>
      <c r="O544" s="297">
        <v>0.67461031596003229</v>
      </c>
      <c r="P544" s="296">
        <f t="shared" si="63"/>
        <v>5.4369294710824051E-2</v>
      </c>
    </row>
    <row r="545" spans="1:16" x14ac:dyDescent="0.35">
      <c r="A545" s="311">
        <f t="shared" si="64"/>
        <v>165</v>
      </c>
      <c r="B545" s="295" t="s">
        <v>1365</v>
      </c>
      <c r="C545" s="300">
        <v>817.4</v>
      </c>
      <c r="D545" s="300">
        <v>44.7</v>
      </c>
      <c r="E545" s="300">
        <v>29.9</v>
      </c>
      <c r="F545" s="300">
        <f t="shared" si="58"/>
        <v>892</v>
      </c>
      <c r="G545" s="314">
        <v>15</v>
      </c>
      <c r="H545" s="314">
        <v>2</v>
      </c>
      <c r="I545" s="314">
        <v>1</v>
      </c>
      <c r="J545" s="295">
        <f t="shared" si="60"/>
        <v>18</v>
      </c>
      <c r="K545" s="312">
        <f t="shared" si="61"/>
        <v>8.8866946432979502E-3</v>
      </c>
      <c r="L545" s="297">
        <f t="shared" si="62"/>
        <v>38.047938780548009</v>
      </c>
      <c r="M545" s="297">
        <f t="shared" si="59"/>
        <v>8.3705465317205618</v>
      </c>
      <c r="N545" s="297">
        <v>16.29520295202952</v>
      </c>
      <c r="O545" s="297">
        <v>1.686525789900081</v>
      </c>
      <c r="P545" s="296">
        <f t="shared" si="63"/>
        <v>7.219754938811454E-2</v>
      </c>
    </row>
    <row r="546" spans="1:16" x14ac:dyDescent="0.35">
      <c r="A546" s="311">
        <f t="shared" si="64"/>
        <v>166</v>
      </c>
      <c r="B546" s="295" t="s">
        <v>1366</v>
      </c>
      <c r="C546" s="300">
        <v>872.1</v>
      </c>
      <c r="D546" s="300"/>
      <c r="E546" s="300"/>
      <c r="F546" s="300">
        <f t="shared" si="58"/>
        <v>872.1</v>
      </c>
      <c r="G546" s="314">
        <v>17</v>
      </c>
      <c r="H546" s="314"/>
      <c r="I546" s="314"/>
      <c r="J546" s="295">
        <f t="shared" si="60"/>
        <v>17</v>
      </c>
      <c r="K546" s="312">
        <f t="shared" si="61"/>
        <v>8.3929893853369533E-3</v>
      </c>
      <c r="L546" s="297">
        <f t="shared" si="62"/>
        <v>35.9341644038509</v>
      </c>
      <c r="M546" s="297">
        <f t="shared" si="59"/>
        <v>7.905516168847198</v>
      </c>
      <c r="N546" s="297">
        <v>15.389913899138991</v>
      </c>
      <c r="O546" s="297">
        <v>1.9113958952200913</v>
      </c>
      <c r="P546" s="296">
        <f t="shared" si="63"/>
        <v>7.0107774758694161E-2</v>
      </c>
    </row>
    <row r="547" spans="1:16" x14ac:dyDescent="0.35">
      <c r="A547" s="311">
        <f t="shared" si="64"/>
        <v>167</v>
      </c>
      <c r="B547" s="295" t="s">
        <v>1367</v>
      </c>
      <c r="C547" s="300">
        <v>654.1</v>
      </c>
      <c r="D547" s="300"/>
      <c r="E547" s="300">
        <v>31.8</v>
      </c>
      <c r="F547" s="300">
        <f t="shared" si="58"/>
        <v>685.9</v>
      </c>
      <c r="G547" s="314">
        <v>8</v>
      </c>
      <c r="H547" s="314"/>
      <c r="I547" s="314">
        <v>1</v>
      </c>
      <c r="J547" s="295">
        <f t="shared" si="60"/>
        <v>9</v>
      </c>
      <c r="K547" s="312">
        <f t="shared" si="61"/>
        <v>4.4433473216489751E-3</v>
      </c>
      <c r="L547" s="297">
        <f t="shared" si="62"/>
        <v>19.023969390274004</v>
      </c>
      <c r="M547" s="297">
        <f t="shared" si="59"/>
        <v>4.1852732658602809</v>
      </c>
      <c r="N547" s="297">
        <v>8.1476014760147599</v>
      </c>
      <c r="O547" s="297">
        <v>0.89948042128004313</v>
      </c>
      <c r="P547" s="296">
        <f t="shared" si="63"/>
        <v>4.7027736628413891E-2</v>
      </c>
    </row>
    <row r="548" spans="1:16" x14ac:dyDescent="0.35">
      <c r="A548" s="311">
        <f t="shared" si="64"/>
        <v>168</v>
      </c>
      <c r="B548" s="295" t="s">
        <v>1368</v>
      </c>
      <c r="C548" s="300">
        <v>253.3</v>
      </c>
      <c r="D548" s="300">
        <v>10.1</v>
      </c>
      <c r="E548" s="300"/>
      <c r="F548" s="300">
        <f t="shared" si="58"/>
        <v>263.40000000000003</v>
      </c>
      <c r="G548" s="314">
        <v>6</v>
      </c>
      <c r="H548" s="314">
        <v>1</v>
      </c>
      <c r="I548" s="314"/>
      <c r="J548" s="295">
        <f t="shared" si="60"/>
        <v>7</v>
      </c>
      <c r="K548" s="312">
        <f t="shared" si="61"/>
        <v>3.455936805726981E-3</v>
      </c>
      <c r="L548" s="297">
        <f t="shared" si="62"/>
        <v>14.796420636879782</v>
      </c>
      <c r="M548" s="297">
        <f t="shared" si="59"/>
        <v>3.2552125401135519</v>
      </c>
      <c r="N548" s="297">
        <v>6.3370233702337018</v>
      </c>
      <c r="O548" s="297">
        <v>0.67461031596003229</v>
      </c>
      <c r="P548" s="296">
        <f t="shared" si="63"/>
        <v>9.5152873436549212E-2</v>
      </c>
    </row>
    <row r="549" spans="1:16" x14ac:dyDescent="0.35">
      <c r="A549" s="311">
        <f t="shared" si="64"/>
        <v>169</v>
      </c>
      <c r="B549" s="295" t="s">
        <v>1369</v>
      </c>
      <c r="C549" s="300">
        <v>603.79999999999995</v>
      </c>
      <c r="D549" s="300"/>
      <c r="E549" s="300"/>
      <c r="F549" s="300">
        <f t="shared" si="58"/>
        <v>603.79999999999995</v>
      </c>
      <c r="G549" s="314">
        <v>15</v>
      </c>
      <c r="H549" s="314"/>
      <c r="I549" s="314"/>
      <c r="J549" s="295">
        <f t="shared" si="60"/>
        <v>15</v>
      </c>
      <c r="K549" s="312">
        <f t="shared" si="61"/>
        <v>7.4055788694149596E-3</v>
      </c>
      <c r="L549" s="297">
        <f t="shared" si="62"/>
        <v>31.706615650456676</v>
      </c>
      <c r="M549" s="297">
        <f t="shared" si="59"/>
        <v>6.9754554431004685</v>
      </c>
      <c r="N549" s="297">
        <v>13.579335793357931</v>
      </c>
      <c r="O549" s="297">
        <v>1.686525789900081</v>
      </c>
      <c r="P549" s="296">
        <f t="shared" si="63"/>
        <v>8.9347354549213567E-2</v>
      </c>
    </row>
    <row r="550" spans="1:16" x14ac:dyDescent="0.35">
      <c r="A550" s="311">
        <f t="shared" si="64"/>
        <v>170</v>
      </c>
      <c r="B550" s="295" t="s">
        <v>1370</v>
      </c>
      <c r="C550" s="300">
        <v>664</v>
      </c>
      <c r="D550" s="300">
        <v>24.3</v>
      </c>
      <c r="E550" s="300"/>
      <c r="F550" s="300">
        <f t="shared" si="58"/>
        <v>688.3</v>
      </c>
      <c r="G550" s="314">
        <v>12</v>
      </c>
      <c r="H550" s="314">
        <v>1</v>
      </c>
      <c r="I550" s="314"/>
      <c r="J550" s="295">
        <f t="shared" si="60"/>
        <v>13</v>
      </c>
      <c r="K550" s="312">
        <f t="shared" si="61"/>
        <v>6.4181683534929642E-3</v>
      </c>
      <c r="L550" s="297">
        <f t="shared" si="62"/>
        <v>27.479066897062449</v>
      </c>
      <c r="M550" s="297">
        <f t="shared" si="59"/>
        <v>6.045394717353739</v>
      </c>
      <c r="N550" s="297">
        <v>11.768757687576874</v>
      </c>
      <c r="O550" s="297">
        <v>1.3492206319200646</v>
      </c>
      <c r="P550" s="296">
        <f t="shared" si="63"/>
        <v>6.7764695530892233E-2</v>
      </c>
    </row>
    <row r="551" spans="1:16" x14ac:dyDescent="0.35">
      <c r="A551" s="311">
        <f t="shared" si="64"/>
        <v>171</v>
      </c>
      <c r="B551" s="295" t="s">
        <v>1371</v>
      </c>
      <c r="C551" s="300">
        <v>621.6</v>
      </c>
      <c r="D551" s="300"/>
      <c r="E551" s="300"/>
      <c r="F551" s="300">
        <f t="shared" si="58"/>
        <v>621.6</v>
      </c>
      <c r="G551" s="314">
        <v>15</v>
      </c>
      <c r="H551" s="314"/>
      <c r="I551" s="314"/>
      <c r="J551" s="295">
        <f t="shared" si="60"/>
        <v>15</v>
      </c>
      <c r="K551" s="312">
        <f t="shared" si="61"/>
        <v>7.4055788694149596E-3</v>
      </c>
      <c r="L551" s="297">
        <f t="shared" si="62"/>
        <v>31.706615650456676</v>
      </c>
      <c r="M551" s="297">
        <f t="shared" si="59"/>
        <v>6.9754554431004685</v>
      </c>
      <c r="N551" s="297">
        <v>13.579335793357931</v>
      </c>
      <c r="O551" s="297">
        <v>1.686525789900081</v>
      </c>
      <c r="P551" s="296">
        <f t="shared" si="63"/>
        <v>8.6788823482649852E-2</v>
      </c>
    </row>
    <row r="552" spans="1:16" x14ac:dyDescent="0.35">
      <c r="A552" s="311">
        <f t="shared" si="64"/>
        <v>172</v>
      </c>
      <c r="B552" s="295" t="s">
        <v>1372</v>
      </c>
      <c r="C552" s="300">
        <v>547.1</v>
      </c>
      <c r="D552" s="300">
        <v>23.2</v>
      </c>
      <c r="E552" s="300"/>
      <c r="F552" s="300">
        <f t="shared" si="58"/>
        <v>570.30000000000007</v>
      </c>
      <c r="G552" s="314">
        <v>6</v>
      </c>
      <c r="H552" s="314">
        <v>1</v>
      </c>
      <c r="I552" s="314"/>
      <c r="J552" s="295">
        <f t="shared" si="60"/>
        <v>7</v>
      </c>
      <c r="K552" s="312">
        <f t="shared" si="61"/>
        <v>3.455936805726981E-3</v>
      </c>
      <c r="L552" s="297">
        <f t="shared" si="62"/>
        <v>14.796420636879782</v>
      </c>
      <c r="M552" s="297">
        <f t="shared" si="59"/>
        <v>3.2552125401135519</v>
      </c>
      <c r="N552" s="297">
        <v>6.3370233702337018</v>
      </c>
      <c r="O552" s="297">
        <v>0.67461031596003229</v>
      </c>
      <c r="P552" s="296">
        <f t="shared" si="63"/>
        <v>4.394751334944251E-2</v>
      </c>
    </row>
    <row r="553" spans="1:16" x14ac:dyDescent="0.35">
      <c r="A553" s="311">
        <f t="shared" si="64"/>
        <v>173</v>
      </c>
      <c r="B553" s="295" t="s">
        <v>1373</v>
      </c>
      <c r="C553" s="300">
        <v>536.29999999999995</v>
      </c>
      <c r="D553" s="300"/>
      <c r="E553" s="300">
        <v>85.9</v>
      </c>
      <c r="F553" s="300">
        <f t="shared" si="58"/>
        <v>622.19999999999993</v>
      </c>
      <c r="G553" s="314">
        <v>12</v>
      </c>
      <c r="H553" s="314"/>
      <c r="I553" s="314">
        <v>1</v>
      </c>
      <c r="J553" s="295">
        <f t="shared" si="60"/>
        <v>13</v>
      </c>
      <c r="K553" s="312">
        <f t="shared" si="61"/>
        <v>6.4181683534929642E-3</v>
      </c>
      <c r="L553" s="297">
        <f t="shared" si="62"/>
        <v>27.479066897062449</v>
      </c>
      <c r="M553" s="297">
        <f t="shared" si="59"/>
        <v>6.045394717353739</v>
      </c>
      <c r="N553" s="297">
        <v>11.768757687576874</v>
      </c>
      <c r="O553" s="297">
        <v>1.3492206319200646</v>
      </c>
      <c r="P553" s="296">
        <f t="shared" si="63"/>
        <v>7.4963741455983821E-2</v>
      </c>
    </row>
    <row r="554" spans="1:16" x14ac:dyDescent="0.35">
      <c r="A554" s="311">
        <f t="shared" si="64"/>
        <v>174</v>
      </c>
      <c r="B554" s="295" t="s">
        <v>1374</v>
      </c>
      <c r="C554" s="300">
        <v>523.03</v>
      </c>
      <c r="D554" s="300"/>
      <c r="E554" s="300"/>
      <c r="F554" s="300">
        <f t="shared" si="58"/>
        <v>523.03</v>
      </c>
      <c r="G554" s="314">
        <v>7</v>
      </c>
      <c r="H554" s="314"/>
      <c r="I554" s="314"/>
      <c r="J554" s="295">
        <f t="shared" si="60"/>
        <v>7</v>
      </c>
      <c r="K554" s="312">
        <f t="shared" si="61"/>
        <v>3.455936805726981E-3</v>
      </c>
      <c r="L554" s="297">
        <f t="shared" si="62"/>
        <v>14.796420636879782</v>
      </c>
      <c r="M554" s="297">
        <f t="shared" si="59"/>
        <v>3.2552125401135519</v>
      </c>
      <c r="N554" s="297">
        <v>6.3370233702337018</v>
      </c>
      <c r="O554" s="297">
        <v>0.78704536862003771</v>
      </c>
      <c r="P554" s="296">
        <f t="shared" si="63"/>
        <v>4.8134336301640587E-2</v>
      </c>
    </row>
    <row r="555" spans="1:16" x14ac:dyDescent="0.35">
      <c r="A555" s="311">
        <f t="shared" si="64"/>
        <v>175</v>
      </c>
      <c r="B555" s="295" t="s">
        <v>1375</v>
      </c>
      <c r="C555" s="300">
        <v>628.20000000000005</v>
      </c>
      <c r="D555" s="300"/>
      <c r="E555" s="300">
        <v>93.9</v>
      </c>
      <c r="F555" s="300">
        <f t="shared" si="58"/>
        <v>722.1</v>
      </c>
      <c r="G555" s="314">
        <v>6</v>
      </c>
      <c r="H555" s="314"/>
      <c r="I555" s="314">
        <v>1</v>
      </c>
      <c r="J555" s="295">
        <f t="shared" si="60"/>
        <v>7</v>
      </c>
      <c r="K555" s="312">
        <f t="shared" si="61"/>
        <v>3.455936805726981E-3</v>
      </c>
      <c r="L555" s="297">
        <f t="shared" si="62"/>
        <v>14.796420636879782</v>
      </c>
      <c r="M555" s="297">
        <f t="shared" si="59"/>
        <v>3.2552125401135519</v>
      </c>
      <c r="N555" s="297">
        <v>6.3370233702337018</v>
      </c>
      <c r="O555" s="297">
        <v>0.67461031596003229</v>
      </c>
      <c r="P555" s="296">
        <f t="shared" si="63"/>
        <v>3.470885869434575E-2</v>
      </c>
    </row>
    <row r="556" spans="1:16" x14ac:dyDescent="0.35">
      <c r="A556" s="311">
        <f t="shared" si="64"/>
        <v>176</v>
      </c>
      <c r="B556" s="295" t="s">
        <v>1376</v>
      </c>
      <c r="C556" s="300">
        <v>570.4</v>
      </c>
      <c r="D556" s="300"/>
      <c r="E556" s="300"/>
      <c r="F556" s="300">
        <f t="shared" si="58"/>
        <v>570.4</v>
      </c>
      <c r="G556" s="314">
        <v>12</v>
      </c>
      <c r="H556" s="314"/>
      <c r="I556" s="314"/>
      <c r="J556" s="295">
        <f t="shared" si="60"/>
        <v>12</v>
      </c>
      <c r="K556" s="312">
        <f t="shared" si="61"/>
        <v>5.9244630955319674E-3</v>
      </c>
      <c r="L556" s="297">
        <f t="shared" si="62"/>
        <v>25.36529252036534</v>
      </c>
      <c r="M556" s="297">
        <f t="shared" si="59"/>
        <v>5.5803643544803752</v>
      </c>
      <c r="N556" s="297">
        <v>10.863468634686347</v>
      </c>
      <c r="O556" s="297">
        <v>1.3492206319200646</v>
      </c>
      <c r="P556" s="296">
        <f t="shared" si="63"/>
        <v>7.5663299686977784E-2</v>
      </c>
    </row>
    <row r="557" spans="1:16" x14ac:dyDescent="0.35">
      <c r="A557" s="311">
        <f t="shared" si="64"/>
        <v>177</v>
      </c>
      <c r="B557" s="295" t="s">
        <v>1377</v>
      </c>
      <c r="C557" s="300">
        <v>672.28</v>
      </c>
      <c r="D557" s="300">
        <v>45.9</v>
      </c>
      <c r="E557" s="300"/>
      <c r="F557" s="300">
        <f t="shared" si="58"/>
        <v>718.18</v>
      </c>
      <c r="G557" s="314">
        <v>13</v>
      </c>
      <c r="H557" s="314">
        <v>2</v>
      </c>
      <c r="I557" s="314"/>
      <c r="J557" s="295">
        <f t="shared" si="60"/>
        <v>15</v>
      </c>
      <c r="K557" s="312">
        <f t="shared" si="61"/>
        <v>7.4055788694149596E-3</v>
      </c>
      <c r="L557" s="297">
        <f t="shared" si="62"/>
        <v>31.706615650456676</v>
      </c>
      <c r="M557" s="297">
        <f t="shared" si="59"/>
        <v>6.9754554431004685</v>
      </c>
      <c r="N557" s="297">
        <v>13.579335793357931</v>
      </c>
      <c r="O557" s="297">
        <v>1.4616556845800699</v>
      </c>
      <c r="P557" s="296">
        <f t="shared" si="63"/>
        <v>7.4804453718420372E-2</v>
      </c>
    </row>
    <row r="558" spans="1:16" x14ac:dyDescent="0.35">
      <c r="A558" s="311">
        <f t="shared" si="64"/>
        <v>178</v>
      </c>
      <c r="B558" s="295" t="s">
        <v>1378</v>
      </c>
      <c r="C558" s="300">
        <v>862.5</v>
      </c>
      <c r="D558" s="300"/>
      <c r="E558" s="300"/>
      <c r="F558" s="300">
        <f t="shared" si="58"/>
        <v>862.5</v>
      </c>
      <c r="G558" s="314">
        <v>13</v>
      </c>
      <c r="H558" s="314"/>
      <c r="I558" s="314"/>
      <c r="J558" s="295">
        <f t="shared" si="60"/>
        <v>13</v>
      </c>
      <c r="K558" s="312">
        <f t="shared" si="61"/>
        <v>6.4181683534929642E-3</v>
      </c>
      <c r="L558" s="297">
        <f t="shared" si="62"/>
        <v>27.479066897062449</v>
      </c>
      <c r="M558" s="297">
        <f t="shared" si="59"/>
        <v>6.045394717353739</v>
      </c>
      <c r="N558" s="297">
        <v>11.768757687576874</v>
      </c>
      <c r="O558" s="297">
        <v>1.4616556845800699</v>
      </c>
      <c r="P558" s="296">
        <f t="shared" si="63"/>
        <v>5.4208550709070304E-2</v>
      </c>
    </row>
    <row r="559" spans="1:16" x14ac:dyDescent="0.35">
      <c r="A559" s="311">
        <f t="shared" si="64"/>
        <v>179</v>
      </c>
      <c r="B559" s="295" t="s">
        <v>1379</v>
      </c>
      <c r="C559" s="300">
        <v>693.7</v>
      </c>
      <c r="D559" s="300">
        <v>26.4</v>
      </c>
      <c r="E559" s="300"/>
      <c r="F559" s="300">
        <f t="shared" si="58"/>
        <v>720.1</v>
      </c>
      <c r="G559" s="314">
        <v>12</v>
      </c>
      <c r="H559" s="314">
        <v>1</v>
      </c>
      <c r="I559" s="314"/>
      <c r="J559" s="295">
        <f t="shared" si="60"/>
        <v>13</v>
      </c>
      <c r="K559" s="312">
        <f t="shared" si="61"/>
        <v>6.4181683534929642E-3</v>
      </c>
      <c r="L559" s="297">
        <f t="shared" si="62"/>
        <v>27.479066897062449</v>
      </c>
      <c r="M559" s="297">
        <f t="shared" si="59"/>
        <v>6.045394717353739</v>
      </c>
      <c r="N559" s="297">
        <v>11.768757687576874</v>
      </c>
      <c r="O559" s="297">
        <v>1.3492206319200646</v>
      </c>
      <c r="P559" s="296">
        <f t="shared" si="63"/>
        <v>6.4772170440095991E-2</v>
      </c>
    </row>
    <row r="560" spans="1:16" x14ac:dyDescent="0.35">
      <c r="A560" s="311">
        <f t="shared" si="64"/>
        <v>180</v>
      </c>
      <c r="B560" s="295" t="s">
        <v>1380</v>
      </c>
      <c r="C560" s="300">
        <v>689.6</v>
      </c>
      <c r="D560" s="300"/>
      <c r="E560" s="300"/>
      <c r="F560" s="300">
        <f t="shared" si="58"/>
        <v>689.6</v>
      </c>
      <c r="G560" s="314">
        <v>10</v>
      </c>
      <c r="H560" s="314"/>
      <c r="I560" s="314"/>
      <c r="J560" s="295">
        <f t="shared" si="60"/>
        <v>10</v>
      </c>
      <c r="K560" s="312">
        <f t="shared" si="61"/>
        <v>4.9370525796099728E-3</v>
      </c>
      <c r="L560" s="297">
        <f t="shared" si="62"/>
        <v>21.137743766971116</v>
      </c>
      <c r="M560" s="297">
        <f t="shared" si="59"/>
        <v>4.6503036287336457</v>
      </c>
      <c r="N560" s="297">
        <v>9.0528905289052872</v>
      </c>
      <c r="O560" s="297">
        <v>1.124350526600054</v>
      </c>
      <c r="P560" s="296">
        <f t="shared" si="63"/>
        <v>5.2153840561499562E-2</v>
      </c>
    </row>
    <row r="561" spans="1:16" x14ac:dyDescent="0.35">
      <c r="A561" s="311">
        <f t="shared" si="64"/>
        <v>181</v>
      </c>
      <c r="B561" s="295" t="s">
        <v>1381</v>
      </c>
      <c r="C561" s="300">
        <v>599</v>
      </c>
      <c r="D561" s="300"/>
      <c r="E561" s="300">
        <v>61.7</v>
      </c>
      <c r="F561" s="300">
        <f t="shared" si="58"/>
        <v>660.7</v>
      </c>
      <c r="G561" s="314">
        <v>11</v>
      </c>
      <c r="H561" s="314"/>
      <c r="I561" s="314">
        <v>1</v>
      </c>
      <c r="J561" s="295">
        <f t="shared" si="60"/>
        <v>12</v>
      </c>
      <c r="K561" s="312">
        <f t="shared" si="61"/>
        <v>5.9244630955319674E-3</v>
      </c>
      <c r="L561" s="297">
        <f t="shared" si="62"/>
        <v>25.36529252036534</v>
      </c>
      <c r="M561" s="297">
        <f t="shared" si="59"/>
        <v>5.5803643544803752</v>
      </c>
      <c r="N561" s="297">
        <v>10.863468634686347</v>
      </c>
      <c r="O561" s="297">
        <v>1.2367855792600595</v>
      </c>
      <c r="P561" s="296">
        <f t="shared" si="63"/>
        <v>6.5151976825778904E-2</v>
      </c>
    </row>
    <row r="562" spans="1:16" x14ac:dyDescent="0.35">
      <c r="A562" s="311">
        <f t="shared" si="64"/>
        <v>182</v>
      </c>
      <c r="B562" s="295" t="s">
        <v>1382</v>
      </c>
      <c r="C562" s="300">
        <v>502.6</v>
      </c>
      <c r="D562" s="300"/>
      <c r="E562" s="300">
        <v>53.9</v>
      </c>
      <c r="F562" s="300">
        <f t="shared" si="58"/>
        <v>556.5</v>
      </c>
      <c r="G562" s="314">
        <v>8</v>
      </c>
      <c r="H562" s="314"/>
      <c r="I562" s="314">
        <v>2</v>
      </c>
      <c r="J562" s="295">
        <f t="shared" si="60"/>
        <v>10</v>
      </c>
      <c r="K562" s="312">
        <f t="shared" si="61"/>
        <v>4.9370525796099728E-3</v>
      </c>
      <c r="L562" s="297">
        <f t="shared" si="62"/>
        <v>21.137743766971116</v>
      </c>
      <c r="M562" s="297">
        <f t="shared" si="59"/>
        <v>4.6503036287336457</v>
      </c>
      <c r="N562" s="297">
        <v>9.0528905289052872</v>
      </c>
      <c r="O562" s="297">
        <v>0.89948042128004313</v>
      </c>
      <c r="P562" s="296">
        <f t="shared" si="63"/>
        <v>6.4223572948589561E-2</v>
      </c>
    </row>
    <row r="563" spans="1:16" x14ac:dyDescent="0.35">
      <c r="A563" s="311">
        <f t="shared" si="64"/>
        <v>183</v>
      </c>
      <c r="B563" s="295" t="s">
        <v>1383</v>
      </c>
      <c r="C563" s="300">
        <v>4995.63</v>
      </c>
      <c r="D563" s="300">
        <v>255.4</v>
      </c>
      <c r="E563" s="300">
        <v>189.6</v>
      </c>
      <c r="F563" s="300">
        <f t="shared" si="58"/>
        <v>5440.63</v>
      </c>
      <c r="G563" s="314">
        <v>84</v>
      </c>
      <c r="H563" s="314">
        <v>1</v>
      </c>
      <c r="I563" s="314">
        <v>1</v>
      </c>
      <c r="J563" s="295">
        <f t="shared" si="60"/>
        <v>86</v>
      </c>
      <c r="K563" s="312">
        <f t="shared" si="61"/>
        <v>4.2458652184645763E-2</v>
      </c>
      <c r="L563" s="297">
        <f t="shared" si="62"/>
        <v>181.78459639595161</v>
      </c>
      <c r="M563" s="297">
        <f t="shared" si="59"/>
        <v>39.992611207109356</v>
      </c>
      <c r="N563" s="297">
        <v>77.854858548585483</v>
      </c>
      <c r="O563" s="297">
        <v>9.444544423440453</v>
      </c>
      <c r="P563" s="296">
        <f t="shared" si="63"/>
        <v>5.6808974434042911E-2</v>
      </c>
    </row>
    <row r="564" spans="1:16" x14ac:dyDescent="0.35">
      <c r="A564" s="311">
        <f t="shared" si="64"/>
        <v>184</v>
      </c>
      <c r="B564" s="295" t="s">
        <v>1384</v>
      </c>
      <c r="C564" s="300">
        <v>574.70000000000005</v>
      </c>
      <c r="D564" s="300">
        <v>14</v>
      </c>
      <c r="E564" s="300"/>
      <c r="F564" s="300">
        <f t="shared" si="58"/>
        <v>588.70000000000005</v>
      </c>
      <c r="G564" s="314">
        <v>7</v>
      </c>
      <c r="H564" s="314">
        <v>1</v>
      </c>
      <c r="I564" s="314"/>
      <c r="J564" s="295">
        <f t="shared" si="60"/>
        <v>8</v>
      </c>
      <c r="K564" s="312">
        <f t="shared" si="61"/>
        <v>3.9496420636879782E-3</v>
      </c>
      <c r="L564" s="297">
        <f t="shared" si="62"/>
        <v>16.910195013576892</v>
      </c>
      <c r="M564" s="297">
        <f t="shared" si="59"/>
        <v>3.7202429029869162</v>
      </c>
      <c r="N564" s="297">
        <v>7.2423124231242308</v>
      </c>
      <c r="O564" s="297">
        <v>0.78704536862003771</v>
      </c>
      <c r="P564" s="296">
        <f t="shared" si="63"/>
        <v>4.8683192981668212E-2</v>
      </c>
    </row>
    <row r="565" spans="1:16" x14ac:dyDescent="0.35">
      <c r="A565" s="311">
        <f t="shared" si="64"/>
        <v>185</v>
      </c>
      <c r="B565" s="295" t="s">
        <v>1385</v>
      </c>
      <c r="C565" s="300">
        <v>666.7</v>
      </c>
      <c r="D565" s="300"/>
      <c r="E565" s="300">
        <v>37.9</v>
      </c>
      <c r="F565" s="300">
        <f t="shared" ref="F565:F628" si="65">C565+D565+E565</f>
        <v>704.6</v>
      </c>
      <c r="G565" s="314">
        <v>12</v>
      </c>
      <c r="H565" s="314"/>
      <c r="I565" s="314">
        <v>1</v>
      </c>
      <c r="J565" s="295">
        <f t="shared" si="60"/>
        <v>13</v>
      </c>
      <c r="K565" s="312">
        <f t="shared" si="61"/>
        <v>6.4181683534929642E-3</v>
      </c>
      <c r="L565" s="297">
        <f t="shared" si="62"/>
        <v>27.479066897062449</v>
      </c>
      <c r="M565" s="297">
        <f t="shared" si="59"/>
        <v>6.045394717353739</v>
      </c>
      <c r="N565" s="297">
        <v>11.768757687576874</v>
      </c>
      <c r="O565" s="297">
        <v>1.3492206319200646</v>
      </c>
      <c r="P565" s="296">
        <f t="shared" si="63"/>
        <v>6.6197047876686232E-2</v>
      </c>
    </row>
    <row r="566" spans="1:16" x14ac:dyDescent="0.35">
      <c r="A566" s="311">
        <f t="shared" si="64"/>
        <v>186</v>
      </c>
      <c r="B566" s="295" t="s">
        <v>1386</v>
      </c>
      <c r="C566" s="300">
        <v>663.6</v>
      </c>
      <c r="D566" s="300"/>
      <c r="E566" s="300"/>
      <c r="F566" s="300">
        <f t="shared" si="65"/>
        <v>663.6</v>
      </c>
      <c r="G566" s="314">
        <v>13</v>
      </c>
      <c r="H566" s="314"/>
      <c r="I566" s="314"/>
      <c r="J566" s="295">
        <f t="shared" si="60"/>
        <v>13</v>
      </c>
      <c r="K566" s="312">
        <f t="shared" si="61"/>
        <v>6.4181683534929642E-3</v>
      </c>
      <c r="L566" s="297">
        <f t="shared" si="62"/>
        <v>27.479066897062449</v>
      </c>
      <c r="M566" s="297">
        <f t="shared" ref="M566:M629" si="66">L566*0.22</f>
        <v>6.045394717353739</v>
      </c>
      <c r="N566" s="297">
        <v>11.768757687576874</v>
      </c>
      <c r="O566" s="297">
        <v>1.4616556845800699</v>
      </c>
      <c r="P566" s="296">
        <f t="shared" si="63"/>
        <v>7.0456411974944441E-2</v>
      </c>
    </row>
    <row r="567" spans="1:16" x14ac:dyDescent="0.35">
      <c r="A567" s="311">
        <f t="shared" si="64"/>
        <v>187</v>
      </c>
      <c r="B567" s="295" t="s">
        <v>1387</v>
      </c>
      <c r="C567" s="300">
        <v>693.2</v>
      </c>
      <c r="D567" s="300"/>
      <c r="E567" s="300"/>
      <c r="F567" s="300">
        <f t="shared" si="65"/>
        <v>693.2</v>
      </c>
      <c r="G567" s="314">
        <v>12</v>
      </c>
      <c r="H567" s="314"/>
      <c r="I567" s="314"/>
      <c r="J567" s="295">
        <f t="shared" si="60"/>
        <v>12</v>
      </c>
      <c r="K567" s="312">
        <f t="shared" si="61"/>
        <v>5.9244630955319674E-3</v>
      </c>
      <c r="L567" s="297">
        <f t="shared" si="62"/>
        <v>25.36529252036534</v>
      </c>
      <c r="M567" s="297">
        <f t="shared" si="66"/>
        <v>5.5803643544803752</v>
      </c>
      <c r="N567" s="297">
        <v>10.863468634686347</v>
      </c>
      <c r="O567" s="297">
        <v>1.3492206319200646</v>
      </c>
      <c r="P567" s="296">
        <f t="shared" si="63"/>
        <v>6.2259587624714549E-2</v>
      </c>
    </row>
    <row r="568" spans="1:16" x14ac:dyDescent="0.35">
      <c r="A568" s="311">
        <f t="shared" si="64"/>
        <v>188</v>
      </c>
      <c r="B568" s="295" t="s">
        <v>1388</v>
      </c>
      <c r="C568" s="300">
        <v>777.3</v>
      </c>
      <c r="D568" s="300"/>
      <c r="E568" s="300">
        <v>88.3</v>
      </c>
      <c r="F568" s="300">
        <f t="shared" si="65"/>
        <v>865.59999999999991</v>
      </c>
      <c r="G568" s="314">
        <v>7</v>
      </c>
      <c r="H568" s="314"/>
      <c r="I568" s="314">
        <v>1</v>
      </c>
      <c r="J568" s="295">
        <f t="shared" si="60"/>
        <v>8</v>
      </c>
      <c r="K568" s="312">
        <f t="shared" si="61"/>
        <v>3.9496420636879782E-3</v>
      </c>
      <c r="L568" s="297">
        <f t="shared" si="62"/>
        <v>16.910195013576892</v>
      </c>
      <c r="M568" s="297">
        <f t="shared" si="66"/>
        <v>3.7202429029869162</v>
      </c>
      <c r="N568" s="297">
        <v>7.2423124231242308</v>
      </c>
      <c r="O568" s="297">
        <v>0.78704536862003771</v>
      </c>
      <c r="P568" s="296">
        <f t="shared" si="63"/>
        <v>3.3109745504052775E-2</v>
      </c>
    </row>
    <row r="569" spans="1:16" x14ac:dyDescent="0.35">
      <c r="A569" s="311">
        <f t="shared" si="64"/>
        <v>189</v>
      </c>
      <c r="B569" s="295" t="s">
        <v>1389</v>
      </c>
      <c r="C569" s="300">
        <v>635.6</v>
      </c>
      <c r="D569" s="300"/>
      <c r="E569" s="300"/>
      <c r="F569" s="300">
        <f t="shared" si="65"/>
        <v>635.6</v>
      </c>
      <c r="G569" s="314">
        <v>12</v>
      </c>
      <c r="H569" s="314"/>
      <c r="I569" s="314"/>
      <c r="J569" s="295">
        <f t="shared" si="60"/>
        <v>12</v>
      </c>
      <c r="K569" s="312">
        <f t="shared" si="61"/>
        <v>5.9244630955319674E-3</v>
      </c>
      <c r="L569" s="297">
        <f t="shared" si="62"/>
        <v>25.36529252036534</v>
      </c>
      <c r="M569" s="297">
        <f t="shared" si="66"/>
        <v>5.5803643544803752</v>
      </c>
      <c r="N569" s="297">
        <v>10.863468634686347</v>
      </c>
      <c r="O569" s="297">
        <v>1.3492206319200646</v>
      </c>
      <c r="P569" s="296">
        <f t="shared" si="63"/>
        <v>6.7901740310654699E-2</v>
      </c>
    </row>
    <row r="570" spans="1:16" x14ac:dyDescent="0.35">
      <c r="A570" s="311">
        <f t="shared" si="64"/>
        <v>190</v>
      </c>
      <c r="B570" s="295" t="s">
        <v>1390</v>
      </c>
      <c r="C570" s="300">
        <v>504.2</v>
      </c>
      <c r="D570" s="300"/>
      <c r="E570" s="300"/>
      <c r="F570" s="300">
        <f t="shared" si="65"/>
        <v>504.2</v>
      </c>
      <c r="G570" s="314">
        <v>10</v>
      </c>
      <c r="H570" s="314"/>
      <c r="I570" s="314"/>
      <c r="J570" s="295">
        <f t="shared" si="60"/>
        <v>10</v>
      </c>
      <c r="K570" s="312">
        <f t="shared" si="61"/>
        <v>4.9370525796099728E-3</v>
      </c>
      <c r="L570" s="297">
        <f t="shared" si="62"/>
        <v>21.137743766971116</v>
      </c>
      <c r="M570" s="297">
        <f t="shared" si="66"/>
        <v>4.6503036287336457</v>
      </c>
      <c r="N570" s="297">
        <v>9.0528905289052872</v>
      </c>
      <c r="O570" s="297">
        <v>1.124350526600054</v>
      </c>
      <c r="P570" s="296">
        <f t="shared" si="63"/>
        <v>7.1331393199544027E-2</v>
      </c>
    </row>
    <row r="571" spans="1:16" x14ac:dyDescent="0.35">
      <c r="A571" s="311">
        <f t="shared" si="64"/>
        <v>191</v>
      </c>
      <c r="B571" s="295" t="s">
        <v>1391</v>
      </c>
      <c r="C571" s="300">
        <v>166</v>
      </c>
      <c r="D571" s="300"/>
      <c r="E571" s="300"/>
      <c r="F571" s="300">
        <f t="shared" si="65"/>
        <v>166</v>
      </c>
      <c r="G571" s="314">
        <v>3</v>
      </c>
      <c r="H571" s="314"/>
      <c r="I571" s="314"/>
      <c r="J571" s="295">
        <f t="shared" si="60"/>
        <v>3</v>
      </c>
      <c r="K571" s="312">
        <f t="shared" si="61"/>
        <v>1.4811157738829918E-3</v>
      </c>
      <c r="L571" s="297">
        <f t="shared" si="62"/>
        <v>6.3413231300913351</v>
      </c>
      <c r="M571" s="297">
        <f t="shared" si="66"/>
        <v>1.3950910886200938</v>
      </c>
      <c r="N571" s="297">
        <v>2.7158671586715868</v>
      </c>
      <c r="O571" s="297">
        <v>0.33730515798001615</v>
      </c>
      <c r="P571" s="296">
        <f t="shared" si="63"/>
        <v>6.4997509249174898E-2</v>
      </c>
    </row>
    <row r="572" spans="1:16" x14ac:dyDescent="0.35">
      <c r="A572" s="311">
        <f t="shared" si="64"/>
        <v>192</v>
      </c>
      <c r="B572" s="295" t="s">
        <v>1392</v>
      </c>
      <c r="C572" s="300">
        <v>588.9</v>
      </c>
      <c r="D572" s="300"/>
      <c r="E572" s="300"/>
      <c r="F572" s="300">
        <f t="shared" si="65"/>
        <v>588.9</v>
      </c>
      <c r="G572" s="314">
        <v>10</v>
      </c>
      <c r="H572" s="314"/>
      <c r="I572" s="314"/>
      <c r="J572" s="295">
        <f t="shared" si="60"/>
        <v>10</v>
      </c>
      <c r="K572" s="312">
        <f t="shared" si="61"/>
        <v>4.9370525796099728E-3</v>
      </c>
      <c r="L572" s="297">
        <f t="shared" si="62"/>
        <v>21.137743766971116</v>
      </c>
      <c r="M572" s="297">
        <f t="shared" si="66"/>
        <v>4.6503036287336457</v>
      </c>
      <c r="N572" s="297">
        <v>9.0528905289052872</v>
      </c>
      <c r="O572" s="297">
        <v>1.124350526600054</v>
      </c>
      <c r="P572" s="296">
        <f t="shared" si="63"/>
        <v>6.107197903075242E-2</v>
      </c>
    </row>
    <row r="573" spans="1:16" x14ac:dyDescent="0.35">
      <c r="A573" s="311">
        <f t="shared" si="64"/>
        <v>193</v>
      </c>
      <c r="B573" s="295" t="s">
        <v>1393</v>
      </c>
      <c r="C573" s="300">
        <v>659.3</v>
      </c>
      <c r="D573" s="300"/>
      <c r="E573" s="300"/>
      <c r="F573" s="300">
        <f t="shared" si="65"/>
        <v>659.3</v>
      </c>
      <c r="G573" s="314">
        <v>9</v>
      </c>
      <c r="H573" s="314"/>
      <c r="I573" s="314"/>
      <c r="J573" s="295">
        <f t="shared" ref="J573:J636" si="67">G573+H573+I573</f>
        <v>9</v>
      </c>
      <c r="K573" s="312">
        <f t="shared" ref="K573:K636" si="68">2/4051*J573</f>
        <v>4.4433473216489751E-3</v>
      </c>
      <c r="L573" s="297">
        <f t="shared" ref="L573:L636" si="69">K573*4281.45</f>
        <v>19.023969390274004</v>
      </c>
      <c r="M573" s="297">
        <f t="shared" si="66"/>
        <v>4.1852732658602809</v>
      </c>
      <c r="N573" s="297">
        <v>8.1476014760147599</v>
      </c>
      <c r="O573" s="297">
        <v>1.0119154739400484</v>
      </c>
      <c r="P573" s="296">
        <f t="shared" ref="P573:P636" si="70">(L573+M573+N573+O573)/F573</f>
        <v>4.9095646300757009E-2</v>
      </c>
    </row>
    <row r="574" spans="1:16" x14ac:dyDescent="0.35">
      <c r="A574" s="311">
        <f t="shared" ref="A574:A637" si="71">1+A573</f>
        <v>194</v>
      </c>
      <c r="B574" s="295" t="s">
        <v>1394</v>
      </c>
      <c r="C574" s="300">
        <v>199.6</v>
      </c>
      <c r="D574" s="300"/>
      <c r="E574" s="300"/>
      <c r="F574" s="300">
        <f t="shared" si="65"/>
        <v>199.6</v>
      </c>
      <c r="G574" s="314">
        <v>3</v>
      </c>
      <c r="H574" s="314"/>
      <c r="I574" s="314"/>
      <c r="J574" s="295">
        <f t="shared" si="67"/>
        <v>3</v>
      </c>
      <c r="K574" s="312">
        <f t="shared" si="68"/>
        <v>1.4811157738829918E-3</v>
      </c>
      <c r="L574" s="297">
        <f t="shared" si="69"/>
        <v>6.3413231300913351</v>
      </c>
      <c r="M574" s="297">
        <f t="shared" si="66"/>
        <v>1.3950910886200938</v>
      </c>
      <c r="N574" s="297">
        <v>2.7158671586715868</v>
      </c>
      <c r="O574" s="297">
        <v>0.33730515798001615</v>
      </c>
      <c r="P574" s="296">
        <f t="shared" si="70"/>
        <v>5.4056044766347858E-2</v>
      </c>
    </row>
    <row r="575" spans="1:16" x14ac:dyDescent="0.35">
      <c r="A575" s="311">
        <f t="shared" si="71"/>
        <v>195</v>
      </c>
      <c r="B575" s="295" t="s">
        <v>1395</v>
      </c>
      <c r="C575" s="300">
        <v>826.4</v>
      </c>
      <c r="D575" s="300"/>
      <c r="E575" s="300"/>
      <c r="F575" s="300">
        <f t="shared" si="65"/>
        <v>826.4</v>
      </c>
      <c r="G575" s="314">
        <v>16</v>
      </c>
      <c r="H575" s="314"/>
      <c r="I575" s="314"/>
      <c r="J575" s="295">
        <f t="shared" si="67"/>
        <v>16</v>
      </c>
      <c r="K575" s="312">
        <f t="shared" si="68"/>
        <v>7.8992841273759565E-3</v>
      </c>
      <c r="L575" s="297">
        <f t="shared" si="69"/>
        <v>33.820390027153785</v>
      </c>
      <c r="M575" s="297">
        <f t="shared" si="66"/>
        <v>7.4404858059738324</v>
      </c>
      <c r="N575" s="297">
        <v>14.484624846248462</v>
      </c>
      <c r="O575" s="297">
        <v>1.7989608425600863</v>
      </c>
      <c r="P575" s="296">
        <f t="shared" si="70"/>
        <v>6.9632697872623633E-2</v>
      </c>
    </row>
    <row r="576" spans="1:16" x14ac:dyDescent="0.35">
      <c r="A576" s="311">
        <f t="shared" si="71"/>
        <v>196</v>
      </c>
      <c r="B576" s="295" t="s">
        <v>1396</v>
      </c>
      <c r="C576" s="300">
        <v>582.70000000000005</v>
      </c>
      <c r="D576" s="300"/>
      <c r="E576" s="300">
        <v>61.9</v>
      </c>
      <c r="F576" s="300">
        <f t="shared" si="65"/>
        <v>644.6</v>
      </c>
      <c r="G576" s="314">
        <v>13</v>
      </c>
      <c r="H576" s="314"/>
      <c r="I576" s="314">
        <v>2</v>
      </c>
      <c r="J576" s="295">
        <f t="shared" si="67"/>
        <v>15</v>
      </c>
      <c r="K576" s="312">
        <f t="shared" si="68"/>
        <v>7.4055788694149596E-3</v>
      </c>
      <c r="L576" s="297">
        <f t="shared" si="69"/>
        <v>31.706615650456676</v>
      </c>
      <c r="M576" s="297">
        <f t="shared" si="66"/>
        <v>6.9754554431004685</v>
      </c>
      <c r="N576" s="297">
        <v>13.579335793357931</v>
      </c>
      <c r="O576" s="297">
        <v>1.4616556845800699</v>
      </c>
      <c r="P576" s="296">
        <f t="shared" si="70"/>
        <v>8.3343255618205311E-2</v>
      </c>
    </row>
    <row r="577" spans="1:16" x14ac:dyDescent="0.35">
      <c r="A577" s="311">
        <f t="shared" si="71"/>
        <v>197</v>
      </c>
      <c r="B577" s="295" t="s">
        <v>1397</v>
      </c>
      <c r="C577" s="300">
        <v>358.4</v>
      </c>
      <c r="D577" s="300"/>
      <c r="E577" s="300">
        <v>54.6</v>
      </c>
      <c r="F577" s="300">
        <f t="shared" si="65"/>
        <v>413</v>
      </c>
      <c r="G577" s="314">
        <v>5</v>
      </c>
      <c r="H577" s="314"/>
      <c r="I577" s="314">
        <v>1</v>
      </c>
      <c r="J577" s="295">
        <f t="shared" si="67"/>
        <v>6</v>
      </c>
      <c r="K577" s="312">
        <f t="shared" si="68"/>
        <v>2.9622315477659837E-3</v>
      </c>
      <c r="L577" s="297">
        <f t="shared" si="69"/>
        <v>12.68264626018267</v>
      </c>
      <c r="M577" s="297">
        <f t="shared" si="66"/>
        <v>2.7901821772401876</v>
      </c>
      <c r="N577" s="297">
        <v>5.4317343173431736</v>
      </c>
      <c r="O577" s="297">
        <v>0.56217526330002698</v>
      </c>
      <c r="P577" s="296">
        <f t="shared" si="70"/>
        <v>5.1977573893622418E-2</v>
      </c>
    </row>
    <row r="578" spans="1:16" x14ac:dyDescent="0.35">
      <c r="A578" s="311">
        <f t="shared" si="71"/>
        <v>198</v>
      </c>
      <c r="B578" s="295" t="s">
        <v>1398</v>
      </c>
      <c r="C578" s="300">
        <v>708.8</v>
      </c>
      <c r="D578" s="300"/>
      <c r="E578" s="300">
        <v>106.4</v>
      </c>
      <c r="F578" s="300">
        <f t="shared" si="65"/>
        <v>815.19999999999993</v>
      </c>
      <c r="G578" s="314">
        <v>15</v>
      </c>
      <c r="H578" s="314"/>
      <c r="I578" s="314">
        <v>4</v>
      </c>
      <c r="J578" s="295">
        <f t="shared" si="67"/>
        <v>19</v>
      </c>
      <c r="K578" s="312">
        <f t="shared" si="68"/>
        <v>9.3803999012589487E-3</v>
      </c>
      <c r="L578" s="297">
        <f t="shared" si="69"/>
        <v>40.161713157245124</v>
      </c>
      <c r="M578" s="297">
        <f t="shared" si="66"/>
        <v>8.8355768945939275</v>
      </c>
      <c r="N578" s="297">
        <v>17.200492004920047</v>
      </c>
      <c r="O578" s="297">
        <v>1.686525789900081</v>
      </c>
      <c r="P578" s="296">
        <f t="shared" si="70"/>
        <v>8.3273194120043151E-2</v>
      </c>
    </row>
    <row r="579" spans="1:16" x14ac:dyDescent="0.35">
      <c r="A579" s="311">
        <f t="shared" si="71"/>
        <v>199</v>
      </c>
      <c r="B579" s="295" t="s">
        <v>1399</v>
      </c>
      <c r="C579" s="300">
        <v>520.55999999999995</v>
      </c>
      <c r="D579" s="300">
        <v>21.1</v>
      </c>
      <c r="E579" s="300">
        <v>104.6</v>
      </c>
      <c r="F579" s="300">
        <f t="shared" si="65"/>
        <v>646.26</v>
      </c>
      <c r="G579" s="314">
        <v>7</v>
      </c>
      <c r="H579" s="314">
        <v>1</v>
      </c>
      <c r="I579" s="314">
        <v>1</v>
      </c>
      <c r="J579" s="295">
        <f t="shared" si="67"/>
        <v>9</v>
      </c>
      <c r="K579" s="312">
        <f t="shared" si="68"/>
        <v>4.4433473216489751E-3</v>
      </c>
      <c r="L579" s="297">
        <f t="shared" si="69"/>
        <v>19.023969390274004</v>
      </c>
      <c r="M579" s="297">
        <f t="shared" si="66"/>
        <v>4.1852732658602809</v>
      </c>
      <c r="N579" s="297">
        <v>8.1476014760147599</v>
      </c>
      <c r="O579" s="297">
        <v>0.78704536862003771</v>
      </c>
      <c r="P579" s="296">
        <f t="shared" si="70"/>
        <v>4.973832435980733E-2</v>
      </c>
    </row>
    <row r="580" spans="1:16" x14ac:dyDescent="0.35">
      <c r="A580" s="311">
        <f t="shared" si="71"/>
        <v>200</v>
      </c>
      <c r="B580" s="295" t="s">
        <v>1400</v>
      </c>
      <c r="C580" s="300">
        <v>468.6</v>
      </c>
      <c r="D580" s="300">
        <v>34.5</v>
      </c>
      <c r="E580" s="300">
        <v>198</v>
      </c>
      <c r="F580" s="300">
        <f t="shared" si="65"/>
        <v>701.1</v>
      </c>
      <c r="G580" s="314">
        <v>6</v>
      </c>
      <c r="H580" s="314">
        <v>1</v>
      </c>
      <c r="I580" s="314">
        <v>1</v>
      </c>
      <c r="J580" s="295">
        <f t="shared" si="67"/>
        <v>8</v>
      </c>
      <c r="K580" s="312">
        <f t="shared" si="68"/>
        <v>3.9496420636879782E-3</v>
      </c>
      <c r="L580" s="297">
        <f t="shared" si="69"/>
        <v>16.910195013576892</v>
      </c>
      <c r="M580" s="297">
        <f t="shared" si="66"/>
        <v>3.7202429029869162</v>
      </c>
      <c r="N580" s="297">
        <v>7.2423124231242308</v>
      </c>
      <c r="O580" s="297">
        <v>0.67461031596003229</v>
      </c>
      <c r="P580" s="296">
        <f t="shared" si="70"/>
        <v>4.0717958430534974E-2</v>
      </c>
    </row>
    <row r="581" spans="1:16" x14ac:dyDescent="0.35">
      <c r="A581" s="311">
        <f t="shared" si="71"/>
        <v>201</v>
      </c>
      <c r="B581" s="295" t="s">
        <v>1401</v>
      </c>
      <c r="C581" s="300">
        <v>644.66</v>
      </c>
      <c r="D581" s="300"/>
      <c r="E581" s="300">
        <v>56.9</v>
      </c>
      <c r="F581" s="300">
        <f t="shared" si="65"/>
        <v>701.56</v>
      </c>
      <c r="G581" s="314">
        <v>11</v>
      </c>
      <c r="H581" s="314"/>
      <c r="I581" s="314">
        <v>1</v>
      </c>
      <c r="J581" s="295">
        <f t="shared" si="67"/>
        <v>12</v>
      </c>
      <c r="K581" s="312">
        <f t="shared" si="68"/>
        <v>5.9244630955319674E-3</v>
      </c>
      <c r="L581" s="297">
        <f t="shared" si="69"/>
        <v>25.36529252036534</v>
      </c>
      <c r="M581" s="297">
        <f t="shared" si="66"/>
        <v>5.5803643544803752</v>
      </c>
      <c r="N581" s="297">
        <v>10.863468634686347</v>
      </c>
      <c r="O581" s="297">
        <v>1.2367855792600595</v>
      </c>
      <c r="P581" s="296">
        <f t="shared" si="70"/>
        <v>6.1357419306676729E-2</v>
      </c>
    </row>
    <row r="582" spans="1:16" x14ac:dyDescent="0.35">
      <c r="A582" s="311">
        <f t="shared" si="71"/>
        <v>202</v>
      </c>
      <c r="B582" s="295" t="s">
        <v>1402</v>
      </c>
      <c r="C582" s="300">
        <v>665.3</v>
      </c>
      <c r="D582" s="300"/>
      <c r="E582" s="300"/>
      <c r="F582" s="300">
        <f t="shared" si="65"/>
        <v>665.3</v>
      </c>
      <c r="G582" s="314">
        <v>13</v>
      </c>
      <c r="H582" s="314"/>
      <c r="I582" s="314"/>
      <c r="J582" s="295">
        <f t="shared" si="67"/>
        <v>13</v>
      </c>
      <c r="K582" s="312">
        <f t="shared" si="68"/>
        <v>6.4181683534929642E-3</v>
      </c>
      <c r="L582" s="297">
        <f t="shared" si="69"/>
        <v>27.479066897062449</v>
      </c>
      <c r="M582" s="297">
        <f t="shared" si="66"/>
        <v>6.045394717353739</v>
      </c>
      <c r="N582" s="297">
        <v>11.768757687576874</v>
      </c>
      <c r="O582" s="297">
        <v>1.4616556845800699</v>
      </c>
      <c r="P582" s="296">
        <f t="shared" si="70"/>
        <v>7.0276379056926408E-2</v>
      </c>
    </row>
    <row r="583" spans="1:16" x14ac:dyDescent="0.35">
      <c r="A583" s="311">
        <f t="shared" si="71"/>
        <v>203</v>
      </c>
      <c r="B583" s="295" t="s">
        <v>1403</v>
      </c>
      <c r="C583" s="300">
        <v>485.4</v>
      </c>
      <c r="D583" s="300"/>
      <c r="E583" s="300">
        <v>128.4</v>
      </c>
      <c r="F583" s="300">
        <f t="shared" si="65"/>
        <v>613.79999999999995</v>
      </c>
      <c r="G583" s="314">
        <v>7</v>
      </c>
      <c r="H583" s="314"/>
      <c r="I583" s="314">
        <v>1</v>
      </c>
      <c r="J583" s="295">
        <f t="shared" si="67"/>
        <v>8</v>
      </c>
      <c r="K583" s="312">
        <f t="shared" si="68"/>
        <v>3.9496420636879782E-3</v>
      </c>
      <c r="L583" s="297">
        <f t="shared" si="69"/>
        <v>16.910195013576892</v>
      </c>
      <c r="M583" s="297">
        <f t="shared" si="66"/>
        <v>3.7202429029869162</v>
      </c>
      <c r="N583" s="297">
        <v>7.2423124231242308</v>
      </c>
      <c r="O583" s="297">
        <v>0.78704536862003771</v>
      </c>
      <c r="P583" s="296">
        <f t="shared" si="70"/>
        <v>4.6692400958468688E-2</v>
      </c>
    </row>
    <row r="584" spans="1:16" x14ac:dyDescent="0.35">
      <c r="A584" s="311">
        <f t="shared" si="71"/>
        <v>204</v>
      </c>
      <c r="B584" s="295" t="s">
        <v>1404</v>
      </c>
      <c r="C584" s="300">
        <v>704</v>
      </c>
      <c r="D584" s="300">
        <v>41.3</v>
      </c>
      <c r="E584" s="300">
        <v>161</v>
      </c>
      <c r="F584" s="300">
        <f t="shared" si="65"/>
        <v>906.3</v>
      </c>
      <c r="G584" s="314">
        <v>9</v>
      </c>
      <c r="H584" s="314">
        <v>1</v>
      </c>
      <c r="I584" s="314">
        <v>1</v>
      </c>
      <c r="J584" s="295">
        <f t="shared" si="67"/>
        <v>11</v>
      </c>
      <c r="K584" s="312">
        <f t="shared" si="68"/>
        <v>5.4307578375709705E-3</v>
      </c>
      <c r="L584" s="297">
        <f t="shared" si="69"/>
        <v>23.251518143668232</v>
      </c>
      <c r="M584" s="297">
        <f t="shared" si="66"/>
        <v>5.1153339916070113</v>
      </c>
      <c r="N584" s="297">
        <v>9.9581795817958163</v>
      </c>
      <c r="O584" s="297">
        <v>1.0119154739400484</v>
      </c>
      <c r="P584" s="296">
        <f t="shared" si="70"/>
        <v>4.3403891858116647E-2</v>
      </c>
    </row>
    <row r="585" spans="1:16" x14ac:dyDescent="0.35">
      <c r="A585" s="311">
        <f t="shared" si="71"/>
        <v>205</v>
      </c>
      <c r="B585" s="295" t="s">
        <v>1405</v>
      </c>
      <c r="C585" s="300">
        <v>745.99</v>
      </c>
      <c r="D585" s="300">
        <v>91.8</v>
      </c>
      <c r="E585" s="300">
        <v>153.19999999999999</v>
      </c>
      <c r="F585" s="300">
        <f t="shared" si="65"/>
        <v>990.99</v>
      </c>
      <c r="G585" s="314">
        <v>9</v>
      </c>
      <c r="H585" s="314">
        <v>2</v>
      </c>
      <c r="I585" s="314">
        <v>1</v>
      </c>
      <c r="J585" s="295">
        <f t="shared" si="67"/>
        <v>12</v>
      </c>
      <c r="K585" s="312">
        <f t="shared" si="68"/>
        <v>5.9244630955319674E-3</v>
      </c>
      <c r="L585" s="297">
        <f t="shared" si="69"/>
        <v>25.36529252036534</v>
      </c>
      <c r="M585" s="297">
        <f t="shared" si="66"/>
        <v>5.5803643544803752</v>
      </c>
      <c r="N585" s="297">
        <v>10.863468634686347</v>
      </c>
      <c r="O585" s="297">
        <v>1.0119154739400484</v>
      </c>
      <c r="P585" s="296">
        <f t="shared" si="70"/>
        <v>4.321036638459734E-2</v>
      </c>
    </row>
    <row r="586" spans="1:16" x14ac:dyDescent="0.35">
      <c r="A586" s="311">
        <f t="shared" si="71"/>
        <v>206</v>
      </c>
      <c r="B586" s="295" t="s">
        <v>1406</v>
      </c>
      <c r="C586" s="300">
        <v>675.4</v>
      </c>
      <c r="D586" s="300"/>
      <c r="E586" s="300">
        <v>182.9</v>
      </c>
      <c r="F586" s="300">
        <f t="shared" si="65"/>
        <v>858.3</v>
      </c>
      <c r="G586" s="314">
        <v>11</v>
      </c>
      <c r="H586" s="314"/>
      <c r="I586" s="314">
        <v>3</v>
      </c>
      <c r="J586" s="295">
        <f t="shared" si="67"/>
        <v>14</v>
      </c>
      <c r="K586" s="312">
        <f t="shared" si="68"/>
        <v>6.9118736114539619E-3</v>
      </c>
      <c r="L586" s="297">
        <f t="shared" si="69"/>
        <v>29.592841273759564</v>
      </c>
      <c r="M586" s="297">
        <f t="shared" si="66"/>
        <v>6.5104250802271038</v>
      </c>
      <c r="N586" s="297">
        <v>12.674046740467404</v>
      </c>
      <c r="O586" s="297">
        <v>1.2367855792600595</v>
      </c>
      <c r="P586" s="296">
        <f t="shared" si="70"/>
        <v>5.8271115779697229E-2</v>
      </c>
    </row>
    <row r="587" spans="1:16" x14ac:dyDescent="0.35">
      <c r="A587" s="311">
        <f t="shared" si="71"/>
        <v>207</v>
      </c>
      <c r="B587" s="295" t="s">
        <v>1407</v>
      </c>
      <c r="C587" s="300">
        <v>1034.8</v>
      </c>
      <c r="D587" s="300"/>
      <c r="E587" s="300">
        <v>19.3</v>
      </c>
      <c r="F587" s="300">
        <f t="shared" si="65"/>
        <v>1054.0999999999999</v>
      </c>
      <c r="G587" s="314">
        <v>21</v>
      </c>
      <c r="H587" s="314"/>
      <c r="I587" s="314">
        <v>1</v>
      </c>
      <c r="J587" s="295">
        <f t="shared" si="67"/>
        <v>22</v>
      </c>
      <c r="K587" s="312">
        <f t="shared" si="68"/>
        <v>1.0861515675141941E-2</v>
      </c>
      <c r="L587" s="297">
        <f t="shared" si="69"/>
        <v>46.503036287336464</v>
      </c>
      <c r="M587" s="297">
        <f t="shared" si="66"/>
        <v>10.230667983214023</v>
      </c>
      <c r="N587" s="297">
        <v>19.916359163591633</v>
      </c>
      <c r="O587" s="297">
        <v>2.3611361058601132</v>
      </c>
      <c r="P587" s="296">
        <f t="shared" si="70"/>
        <v>7.495607583720923E-2</v>
      </c>
    </row>
    <row r="588" spans="1:16" x14ac:dyDescent="0.35">
      <c r="A588" s="311">
        <f t="shared" si="71"/>
        <v>208</v>
      </c>
      <c r="B588" s="295" t="s">
        <v>1408</v>
      </c>
      <c r="C588" s="300">
        <v>910.15</v>
      </c>
      <c r="D588" s="300"/>
      <c r="E588" s="300">
        <v>91.5</v>
      </c>
      <c r="F588" s="300">
        <f t="shared" si="65"/>
        <v>1001.65</v>
      </c>
      <c r="G588" s="314">
        <v>13</v>
      </c>
      <c r="H588" s="314"/>
      <c r="I588" s="314">
        <v>2</v>
      </c>
      <c r="J588" s="295">
        <f t="shared" si="67"/>
        <v>15</v>
      </c>
      <c r="K588" s="312">
        <f t="shared" si="68"/>
        <v>7.4055788694149596E-3</v>
      </c>
      <c r="L588" s="297">
        <f t="shared" si="69"/>
        <v>31.706615650456676</v>
      </c>
      <c r="M588" s="297">
        <f t="shared" si="66"/>
        <v>6.9754554431004685</v>
      </c>
      <c r="N588" s="297">
        <v>13.579335793357931</v>
      </c>
      <c r="O588" s="297">
        <v>1.4616556845800699</v>
      </c>
      <c r="P588" s="296">
        <f t="shared" si="70"/>
        <v>5.3634565538356854E-2</v>
      </c>
    </row>
    <row r="589" spans="1:16" x14ac:dyDescent="0.35">
      <c r="A589" s="311">
        <f t="shared" si="71"/>
        <v>209</v>
      </c>
      <c r="B589" s="295" t="s">
        <v>1409</v>
      </c>
      <c r="C589" s="300">
        <v>712</v>
      </c>
      <c r="D589" s="300"/>
      <c r="E589" s="300"/>
      <c r="F589" s="300">
        <f t="shared" si="65"/>
        <v>712</v>
      </c>
      <c r="G589" s="314">
        <v>10</v>
      </c>
      <c r="H589" s="314"/>
      <c r="I589" s="314"/>
      <c r="J589" s="295">
        <f t="shared" si="67"/>
        <v>10</v>
      </c>
      <c r="K589" s="312">
        <f t="shared" si="68"/>
        <v>4.9370525796099728E-3</v>
      </c>
      <c r="L589" s="297">
        <f t="shared" si="69"/>
        <v>21.137743766971116</v>
      </c>
      <c r="M589" s="297">
        <f t="shared" si="66"/>
        <v>4.6503036287336457</v>
      </c>
      <c r="N589" s="297">
        <v>9.0528905289052872</v>
      </c>
      <c r="O589" s="297">
        <v>1.124350526600054</v>
      </c>
      <c r="P589" s="296">
        <f t="shared" si="70"/>
        <v>5.0513045577542277E-2</v>
      </c>
    </row>
    <row r="590" spans="1:16" x14ac:dyDescent="0.35">
      <c r="A590" s="311">
        <f t="shared" si="71"/>
        <v>210</v>
      </c>
      <c r="B590" s="295" t="s">
        <v>1410</v>
      </c>
      <c r="C590" s="300">
        <v>305.89999999999998</v>
      </c>
      <c r="D590" s="300"/>
      <c r="E590" s="300">
        <v>31.5</v>
      </c>
      <c r="F590" s="300">
        <f t="shared" si="65"/>
        <v>337.4</v>
      </c>
      <c r="G590" s="314">
        <v>3</v>
      </c>
      <c r="H590" s="314"/>
      <c r="I590" s="314">
        <v>1</v>
      </c>
      <c r="J590" s="295">
        <f t="shared" si="67"/>
        <v>4</v>
      </c>
      <c r="K590" s="312">
        <f t="shared" si="68"/>
        <v>1.9748210318439891E-3</v>
      </c>
      <c r="L590" s="297">
        <f t="shared" si="69"/>
        <v>8.4550975067884462</v>
      </c>
      <c r="M590" s="297">
        <f t="shared" si="66"/>
        <v>1.8601214514934581</v>
      </c>
      <c r="N590" s="297">
        <v>3.6211562115621154</v>
      </c>
      <c r="O590" s="297">
        <v>0.33730515798001615</v>
      </c>
      <c r="P590" s="296">
        <f t="shared" si="70"/>
        <v>4.2304920947907637E-2</v>
      </c>
    </row>
    <row r="591" spans="1:16" x14ac:dyDescent="0.35">
      <c r="A591" s="311">
        <f t="shared" si="71"/>
        <v>211</v>
      </c>
      <c r="B591" s="295" t="s">
        <v>1411</v>
      </c>
      <c r="C591" s="300">
        <v>687.07</v>
      </c>
      <c r="D591" s="300"/>
      <c r="E591" s="300">
        <v>16.899999999999999</v>
      </c>
      <c r="F591" s="300">
        <f t="shared" si="65"/>
        <v>703.97</v>
      </c>
      <c r="G591" s="314">
        <v>10</v>
      </c>
      <c r="H591" s="314"/>
      <c r="I591" s="314">
        <v>1</v>
      </c>
      <c r="J591" s="295">
        <f t="shared" si="67"/>
        <v>11</v>
      </c>
      <c r="K591" s="312">
        <f t="shared" si="68"/>
        <v>5.4307578375709705E-3</v>
      </c>
      <c r="L591" s="297">
        <f t="shared" si="69"/>
        <v>23.251518143668232</v>
      </c>
      <c r="M591" s="297">
        <f t="shared" si="66"/>
        <v>5.1153339916070113</v>
      </c>
      <c r="N591" s="297">
        <v>9.9581795817958163</v>
      </c>
      <c r="O591" s="297">
        <v>1.124350526600054</v>
      </c>
      <c r="P591" s="296">
        <f t="shared" si="70"/>
        <v>5.6038442325200104E-2</v>
      </c>
    </row>
    <row r="592" spans="1:16" x14ac:dyDescent="0.35">
      <c r="A592" s="311">
        <f t="shared" si="71"/>
        <v>212</v>
      </c>
      <c r="B592" s="295" t="s">
        <v>1412</v>
      </c>
      <c r="C592" s="300">
        <v>884.9</v>
      </c>
      <c r="D592" s="300">
        <v>28.7</v>
      </c>
      <c r="E592" s="300"/>
      <c r="F592" s="300">
        <f t="shared" si="65"/>
        <v>913.6</v>
      </c>
      <c r="G592" s="314">
        <v>11</v>
      </c>
      <c r="H592" s="314">
        <v>1</v>
      </c>
      <c r="I592" s="314"/>
      <c r="J592" s="295">
        <f t="shared" si="67"/>
        <v>12</v>
      </c>
      <c r="K592" s="312">
        <f t="shared" si="68"/>
        <v>5.9244630955319674E-3</v>
      </c>
      <c r="L592" s="297">
        <f t="shared" si="69"/>
        <v>25.36529252036534</v>
      </c>
      <c r="M592" s="297">
        <f t="shared" si="66"/>
        <v>5.5803643544803752</v>
      </c>
      <c r="N592" s="297">
        <v>10.863468634686347</v>
      </c>
      <c r="O592" s="297">
        <v>1.2367855792600595</v>
      </c>
      <c r="P592" s="296">
        <f t="shared" si="70"/>
        <v>4.7116802855508018E-2</v>
      </c>
    </row>
    <row r="593" spans="1:16" x14ac:dyDescent="0.35">
      <c r="A593" s="311">
        <f t="shared" si="71"/>
        <v>213</v>
      </c>
      <c r="B593" s="295" t="s">
        <v>1413</v>
      </c>
      <c r="C593" s="300">
        <v>534.6</v>
      </c>
      <c r="D593" s="300"/>
      <c r="E593" s="300">
        <v>68.599999999999994</v>
      </c>
      <c r="F593" s="300">
        <f t="shared" si="65"/>
        <v>603.20000000000005</v>
      </c>
      <c r="G593" s="314">
        <v>9</v>
      </c>
      <c r="H593" s="314"/>
      <c r="I593" s="314">
        <v>2</v>
      </c>
      <c r="J593" s="295">
        <f t="shared" si="67"/>
        <v>11</v>
      </c>
      <c r="K593" s="312">
        <f t="shared" si="68"/>
        <v>5.4307578375709705E-3</v>
      </c>
      <c r="L593" s="297">
        <f t="shared" si="69"/>
        <v>23.251518143668232</v>
      </c>
      <c r="M593" s="297">
        <f t="shared" si="66"/>
        <v>5.1153339916070113</v>
      </c>
      <c r="N593" s="297">
        <v>9.9581795817958163</v>
      </c>
      <c r="O593" s="297">
        <v>1.0119154739400484</v>
      </c>
      <c r="P593" s="296">
        <f t="shared" si="70"/>
        <v>6.5213771868387116E-2</v>
      </c>
    </row>
    <row r="594" spans="1:16" x14ac:dyDescent="0.35">
      <c r="A594" s="311">
        <f t="shared" si="71"/>
        <v>214</v>
      </c>
      <c r="B594" s="295" t="s">
        <v>1414</v>
      </c>
      <c r="C594" s="300">
        <v>548.1</v>
      </c>
      <c r="D594" s="300"/>
      <c r="E594" s="300"/>
      <c r="F594" s="300">
        <f t="shared" si="65"/>
        <v>548.1</v>
      </c>
      <c r="G594" s="314">
        <v>9</v>
      </c>
      <c r="H594" s="314"/>
      <c r="I594" s="314"/>
      <c r="J594" s="295">
        <f t="shared" si="67"/>
        <v>9</v>
      </c>
      <c r="K594" s="312">
        <f t="shared" si="68"/>
        <v>4.4433473216489751E-3</v>
      </c>
      <c r="L594" s="297">
        <f t="shared" si="69"/>
        <v>19.023969390274004</v>
      </c>
      <c r="M594" s="297">
        <f t="shared" si="66"/>
        <v>4.1852732658602809</v>
      </c>
      <c r="N594" s="297">
        <v>8.1476014760147599</v>
      </c>
      <c r="O594" s="297">
        <v>1.0119154739400484</v>
      </c>
      <c r="P594" s="296">
        <f t="shared" si="70"/>
        <v>5.9056302875550248E-2</v>
      </c>
    </row>
    <row r="595" spans="1:16" x14ac:dyDescent="0.35">
      <c r="A595" s="311">
        <f t="shared" si="71"/>
        <v>215</v>
      </c>
      <c r="B595" s="295" t="s">
        <v>1415</v>
      </c>
      <c r="C595" s="300">
        <v>630.6</v>
      </c>
      <c r="D595" s="300">
        <v>114.7</v>
      </c>
      <c r="E595" s="300"/>
      <c r="F595" s="300">
        <f t="shared" si="65"/>
        <v>745.30000000000007</v>
      </c>
      <c r="G595" s="314">
        <v>7</v>
      </c>
      <c r="H595" s="314">
        <v>1</v>
      </c>
      <c r="I595" s="314"/>
      <c r="J595" s="295">
        <f t="shared" si="67"/>
        <v>8</v>
      </c>
      <c r="K595" s="312">
        <f t="shared" si="68"/>
        <v>3.9496420636879782E-3</v>
      </c>
      <c r="L595" s="297">
        <f t="shared" si="69"/>
        <v>16.910195013576892</v>
      </c>
      <c r="M595" s="297">
        <f t="shared" si="66"/>
        <v>3.7202429029869162</v>
      </c>
      <c r="N595" s="297">
        <v>7.2423124231242308</v>
      </c>
      <c r="O595" s="297">
        <v>0.78704536862003771</v>
      </c>
      <c r="P595" s="296">
        <f t="shared" si="70"/>
        <v>3.8454039592523914E-2</v>
      </c>
    </row>
    <row r="596" spans="1:16" x14ac:dyDescent="0.35">
      <c r="A596" s="311">
        <f t="shared" si="71"/>
        <v>216</v>
      </c>
      <c r="B596" s="295" t="s">
        <v>1416</v>
      </c>
      <c r="C596" s="300">
        <v>473.1</v>
      </c>
      <c r="D596" s="300">
        <v>12.4</v>
      </c>
      <c r="E596" s="300">
        <v>260.39999999999998</v>
      </c>
      <c r="F596" s="300">
        <f t="shared" si="65"/>
        <v>745.9</v>
      </c>
      <c r="G596" s="314">
        <v>9</v>
      </c>
      <c r="H596" s="314">
        <v>1</v>
      </c>
      <c r="I596" s="314">
        <v>1</v>
      </c>
      <c r="J596" s="295">
        <f t="shared" si="67"/>
        <v>11</v>
      </c>
      <c r="K596" s="312">
        <f t="shared" si="68"/>
        <v>5.4307578375709705E-3</v>
      </c>
      <c r="L596" s="297">
        <f t="shared" si="69"/>
        <v>23.251518143668232</v>
      </c>
      <c r="M596" s="297">
        <f t="shared" si="66"/>
        <v>5.1153339916070113</v>
      </c>
      <c r="N596" s="297">
        <v>9.9581795817958163</v>
      </c>
      <c r="O596" s="297">
        <v>1.0119154739400484</v>
      </c>
      <c r="P596" s="296">
        <f t="shared" si="70"/>
        <v>5.2737561591381037E-2</v>
      </c>
    </row>
    <row r="597" spans="1:16" x14ac:dyDescent="0.35">
      <c r="A597" s="311">
        <f t="shared" si="71"/>
        <v>217</v>
      </c>
      <c r="B597" s="295" t="s">
        <v>1417</v>
      </c>
      <c r="C597" s="300">
        <v>986.7</v>
      </c>
      <c r="D597" s="300"/>
      <c r="E597" s="300">
        <v>215.4</v>
      </c>
      <c r="F597" s="300">
        <f t="shared" si="65"/>
        <v>1202.1000000000001</v>
      </c>
      <c r="G597" s="314">
        <v>14</v>
      </c>
      <c r="H597" s="314"/>
      <c r="I597" s="314">
        <v>1</v>
      </c>
      <c r="J597" s="295">
        <f t="shared" si="67"/>
        <v>15</v>
      </c>
      <c r="K597" s="312">
        <f t="shared" si="68"/>
        <v>7.4055788694149596E-3</v>
      </c>
      <c r="L597" s="297">
        <f t="shared" si="69"/>
        <v>31.706615650456676</v>
      </c>
      <c r="M597" s="297">
        <f t="shared" si="66"/>
        <v>6.9754554431004685</v>
      </c>
      <c r="N597" s="297">
        <v>13.579335793357931</v>
      </c>
      <c r="O597" s="297">
        <v>1.5740907372400754</v>
      </c>
      <c r="P597" s="296">
        <f t="shared" si="70"/>
        <v>4.4784541738753132E-2</v>
      </c>
    </row>
    <row r="598" spans="1:16" x14ac:dyDescent="0.35">
      <c r="A598" s="311">
        <f t="shared" si="71"/>
        <v>218</v>
      </c>
      <c r="B598" s="295" t="s">
        <v>1418</v>
      </c>
      <c r="C598" s="300">
        <v>648.20000000000005</v>
      </c>
      <c r="D598" s="300"/>
      <c r="E598" s="300"/>
      <c r="F598" s="300">
        <f t="shared" si="65"/>
        <v>648.20000000000005</v>
      </c>
      <c r="G598" s="314">
        <v>7</v>
      </c>
      <c r="H598" s="314"/>
      <c r="I598" s="314"/>
      <c r="J598" s="295">
        <f t="shared" si="67"/>
        <v>7</v>
      </c>
      <c r="K598" s="312">
        <f t="shared" si="68"/>
        <v>3.455936805726981E-3</v>
      </c>
      <c r="L598" s="297">
        <f t="shared" si="69"/>
        <v>14.796420636879782</v>
      </c>
      <c r="M598" s="297">
        <f t="shared" si="66"/>
        <v>3.2552125401135519</v>
      </c>
      <c r="N598" s="297">
        <v>6.3370233702337018</v>
      </c>
      <c r="O598" s="297">
        <v>0.78704536862003771</v>
      </c>
      <c r="P598" s="296">
        <f t="shared" si="70"/>
        <v>3.8839404374956914E-2</v>
      </c>
    </row>
    <row r="599" spans="1:16" x14ac:dyDescent="0.35">
      <c r="A599" s="311">
        <f t="shared" si="71"/>
        <v>219</v>
      </c>
      <c r="B599" s="295" t="s">
        <v>1419</v>
      </c>
      <c r="C599" s="300">
        <v>696.9</v>
      </c>
      <c r="D599" s="300"/>
      <c r="E599" s="300">
        <v>42.8</v>
      </c>
      <c r="F599" s="300">
        <f t="shared" si="65"/>
        <v>739.69999999999993</v>
      </c>
      <c r="G599" s="314">
        <v>10</v>
      </c>
      <c r="H599" s="314"/>
      <c r="I599" s="314">
        <v>1</v>
      </c>
      <c r="J599" s="295">
        <f t="shared" si="67"/>
        <v>11</v>
      </c>
      <c r="K599" s="312">
        <f t="shared" si="68"/>
        <v>5.4307578375709705E-3</v>
      </c>
      <c r="L599" s="297">
        <f t="shared" si="69"/>
        <v>23.251518143668232</v>
      </c>
      <c r="M599" s="297">
        <f t="shared" si="66"/>
        <v>5.1153339916070113</v>
      </c>
      <c r="N599" s="297">
        <v>9.9581795817958163</v>
      </c>
      <c r="O599" s="297">
        <v>1.124350526600054</v>
      </c>
      <c r="P599" s="296">
        <f t="shared" si="70"/>
        <v>5.3331596922632313E-2</v>
      </c>
    </row>
    <row r="600" spans="1:16" x14ac:dyDescent="0.35">
      <c r="A600" s="311">
        <f t="shared" si="71"/>
        <v>220</v>
      </c>
      <c r="B600" s="295" t="s">
        <v>1420</v>
      </c>
      <c r="C600" s="300">
        <v>686.9</v>
      </c>
      <c r="D600" s="300"/>
      <c r="E600" s="300">
        <v>111.8</v>
      </c>
      <c r="F600" s="300">
        <f t="shared" si="65"/>
        <v>798.69999999999993</v>
      </c>
      <c r="G600" s="314">
        <v>10</v>
      </c>
      <c r="H600" s="314"/>
      <c r="I600" s="314">
        <v>2</v>
      </c>
      <c r="J600" s="295">
        <f t="shared" si="67"/>
        <v>12</v>
      </c>
      <c r="K600" s="312">
        <f t="shared" si="68"/>
        <v>5.9244630955319674E-3</v>
      </c>
      <c r="L600" s="297">
        <f t="shared" si="69"/>
        <v>25.36529252036534</v>
      </c>
      <c r="M600" s="297">
        <f t="shared" si="66"/>
        <v>5.5803643544803752</v>
      </c>
      <c r="N600" s="297">
        <v>10.863468634686347</v>
      </c>
      <c r="O600" s="297">
        <v>1.124350526600054</v>
      </c>
      <c r="P600" s="296">
        <f t="shared" si="70"/>
        <v>5.3754195613036342E-2</v>
      </c>
    </row>
    <row r="601" spans="1:16" x14ac:dyDescent="0.35">
      <c r="A601" s="311">
        <f t="shared" si="71"/>
        <v>221</v>
      </c>
      <c r="B601" s="295" t="s">
        <v>1421</v>
      </c>
      <c r="C601" s="300">
        <v>6173.94</v>
      </c>
      <c r="D601" s="300">
        <v>111.6</v>
      </c>
      <c r="E601" s="300"/>
      <c r="F601" s="300">
        <f t="shared" si="65"/>
        <v>6285.54</v>
      </c>
      <c r="G601" s="314">
        <v>87</v>
      </c>
      <c r="H601" s="314">
        <v>1</v>
      </c>
      <c r="I601" s="314"/>
      <c r="J601" s="295">
        <f t="shared" si="67"/>
        <v>88</v>
      </c>
      <c r="K601" s="312">
        <f t="shared" si="68"/>
        <v>4.3446062700567764E-2</v>
      </c>
      <c r="L601" s="297">
        <f t="shared" si="69"/>
        <v>186.01214514934586</v>
      </c>
      <c r="M601" s="297">
        <f t="shared" si="66"/>
        <v>40.92267193285609</v>
      </c>
      <c r="N601" s="297">
        <v>79.66543665436653</v>
      </c>
      <c r="O601" s="297">
        <v>9.7818495814204685</v>
      </c>
      <c r="P601" s="296">
        <f t="shared" si="70"/>
        <v>5.0334912086787927E-2</v>
      </c>
    </row>
    <row r="602" spans="1:16" x14ac:dyDescent="0.35">
      <c r="A602" s="311">
        <f t="shared" si="71"/>
        <v>222</v>
      </c>
      <c r="B602" s="295" t="s">
        <v>1422</v>
      </c>
      <c r="C602" s="300">
        <v>842.4</v>
      </c>
      <c r="D602" s="300">
        <v>158.5</v>
      </c>
      <c r="E602" s="300"/>
      <c r="F602" s="300">
        <f t="shared" si="65"/>
        <v>1000.9</v>
      </c>
      <c r="G602" s="314">
        <v>12</v>
      </c>
      <c r="H602" s="314">
        <v>2</v>
      </c>
      <c r="I602" s="314"/>
      <c r="J602" s="295">
        <f t="shared" si="67"/>
        <v>14</v>
      </c>
      <c r="K602" s="312">
        <f t="shared" si="68"/>
        <v>6.9118736114539619E-3</v>
      </c>
      <c r="L602" s="297">
        <f t="shared" si="69"/>
        <v>29.592841273759564</v>
      </c>
      <c r="M602" s="297">
        <f t="shared" si="66"/>
        <v>6.5104250802271038</v>
      </c>
      <c r="N602" s="297">
        <v>12.674046740467404</v>
      </c>
      <c r="O602" s="297">
        <v>1.3492206319200646</v>
      </c>
      <c r="P602" s="296">
        <f t="shared" si="70"/>
        <v>5.0081460412003335E-2</v>
      </c>
    </row>
    <row r="603" spans="1:16" x14ac:dyDescent="0.35">
      <c r="A603" s="311">
        <f t="shared" si="71"/>
        <v>223</v>
      </c>
      <c r="B603" s="295" t="s">
        <v>1423</v>
      </c>
      <c r="C603" s="300">
        <v>372.1</v>
      </c>
      <c r="D603" s="300"/>
      <c r="E603" s="300">
        <v>20.3</v>
      </c>
      <c r="F603" s="300">
        <f t="shared" si="65"/>
        <v>392.40000000000003</v>
      </c>
      <c r="G603" s="314">
        <v>8</v>
      </c>
      <c r="H603" s="314"/>
      <c r="I603" s="314">
        <v>1</v>
      </c>
      <c r="J603" s="295">
        <f t="shared" si="67"/>
        <v>9</v>
      </c>
      <c r="K603" s="312">
        <f t="shared" si="68"/>
        <v>4.4433473216489751E-3</v>
      </c>
      <c r="L603" s="297">
        <f t="shared" si="69"/>
        <v>19.023969390274004</v>
      </c>
      <c r="M603" s="297">
        <f t="shared" si="66"/>
        <v>4.1852732658602809</v>
      </c>
      <c r="N603" s="297">
        <v>8.1476014760147599</v>
      </c>
      <c r="O603" s="297">
        <v>0.89948042128004313</v>
      </c>
      <c r="P603" s="296">
        <f t="shared" si="70"/>
        <v>8.2202661960828455E-2</v>
      </c>
    </row>
    <row r="604" spans="1:16" x14ac:dyDescent="0.35">
      <c r="A604" s="311">
        <f t="shared" si="71"/>
        <v>224</v>
      </c>
      <c r="B604" s="295" t="s">
        <v>1424</v>
      </c>
      <c r="C604" s="300">
        <v>555.1</v>
      </c>
      <c r="D604" s="300"/>
      <c r="E604" s="300">
        <v>40.6</v>
      </c>
      <c r="F604" s="300">
        <f t="shared" si="65"/>
        <v>595.70000000000005</v>
      </c>
      <c r="G604" s="314">
        <v>10</v>
      </c>
      <c r="H604" s="314"/>
      <c r="I604" s="314">
        <v>1</v>
      </c>
      <c r="J604" s="295">
        <f t="shared" si="67"/>
        <v>11</v>
      </c>
      <c r="K604" s="312">
        <f t="shared" si="68"/>
        <v>5.4307578375709705E-3</v>
      </c>
      <c r="L604" s="297">
        <f t="shared" si="69"/>
        <v>23.251518143668232</v>
      </c>
      <c r="M604" s="297">
        <f t="shared" si="66"/>
        <v>5.1153339916070113</v>
      </c>
      <c r="N604" s="297">
        <v>9.9581795817958163</v>
      </c>
      <c r="O604" s="297">
        <v>1.124350526600054</v>
      </c>
      <c r="P604" s="296">
        <f t="shared" si="70"/>
        <v>6.6223572676970141E-2</v>
      </c>
    </row>
    <row r="605" spans="1:16" x14ac:dyDescent="0.35">
      <c r="A605" s="311">
        <f t="shared" si="71"/>
        <v>225</v>
      </c>
      <c r="B605" s="295" t="s">
        <v>1425</v>
      </c>
      <c r="C605" s="300">
        <v>538.45000000000005</v>
      </c>
      <c r="D605" s="300"/>
      <c r="E605" s="300">
        <v>37.799999999999997</v>
      </c>
      <c r="F605" s="300">
        <f t="shared" si="65"/>
        <v>576.25</v>
      </c>
      <c r="G605" s="314">
        <v>7</v>
      </c>
      <c r="H605" s="314"/>
      <c r="I605" s="314">
        <v>1</v>
      </c>
      <c r="J605" s="295">
        <f t="shared" si="67"/>
        <v>8</v>
      </c>
      <c r="K605" s="312">
        <f t="shared" si="68"/>
        <v>3.9496420636879782E-3</v>
      </c>
      <c r="L605" s="297">
        <f t="shared" si="69"/>
        <v>16.910195013576892</v>
      </c>
      <c r="M605" s="297">
        <f t="shared" si="66"/>
        <v>3.7202429029869162</v>
      </c>
      <c r="N605" s="297">
        <v>7.2423124231242308</v>
      </c>
      <c r="O605" s="297">
        <v>0.78704536862003771</v>
      </c>
      <c r="P605" s="296">
        <f t="shared" si="70"/>
        <v>4.9735003398365431E-2</v>
      </c>
    </row>
    <row r="606" spans="1:16" x14ac:dyDescent="0.35">
      <c r="A606" s="311">
        <f t="shared" si="71"/>
        <v>226</v>
      </c>
      <c r="B606" s="295" t="s">
        <v>1426</v>
      </c>
      <c r="C606" s="300">
        <v>877.8</v>
      </c>
      <c r="D606" s="300"/>
      <c r="E606" s="300"/>
      <c r="F606" s="300">
        <f t="shared" si="65"/>
        <v>877.8</v>
      </c>
      <c r="G606" s="314">
        <v>20</v>
      </c>
      <c r="H606" s="314"/>
      <c r="I606" s="314"/>
      <c r="J606" s="295">
        <f t="shared" si="67"/>
        <v>20</v>
      </c>
      <c r="K606" s="312">
        <f t="shared" si="68"/>
        <v>9.8741051592199456E-3</v>
      </c>
      <c r="L606" s="297">
        <f t="shared" si="69"/>
        <v>42.275487533942233</v>
      </c>
      <c r="M606" s="297">
        <f t="shared" si="66"/>
        <v>9.3006072574672913</v>
      </c>
      <c r="N606" s="297">
        <v>18.105781057810574</v>
      </c>
      <c r="O606" s="297">
        <v>2.2487010532001079</v>
      </c>
      <c r="P606" s="296">
        <f t="shared" si="70"/>
        <v>8.1944152315356802E-2</v>
      </c>
    </row>
    <row r="607" spans="1:16" x14ac:dyDescent="0.35">
      <c r="A607" s="311">
        <f t="shared" si="71"/>
        <v>227</v>
      </c>
      <c r="B607" s="295" t="s">
        <v>1427</v>
      </c>
      <c r="C607" s="300">
        <v>654.9</v>
      </c>
      <c r="D607" s="300">
        <v>53.4</v>
      </c>
      <c r="E607" s="300"/>
      <c r="F607" s="300">
        <f t="shared" si="65"/>
        <v>708.3</v>
      </c>
      <c r="G607" s="314">
        <v>12</v>
      </c>
      <c r="H607" s="314">
        <v>1</v>
      </c>
      <c r="I607" s="314"/>
      <c r="J607" s="295">
        <f t="shared" si="67"/>
        <v>13</v>
      </c>
      <c r="K607" s="312">
        <f t="shared" si="68"/>
        <v>6.4181683534929642E-3</v>
      </c>
      <c r="L607" s="297">
        <f t="shared" si="69"/>
        <v>27.479066897062449</v>
      </c>
      <c r="M607" s="297">
        <f t="shared" si="66"/>
        <v>6.045394717353739</v>
      </c>
      <c r="N607" s="297">
        <v>11.768757687576874</v>
      </c>
      <c r="O607" s="297">
        <v>1.3492206319200646</v>
      </c>
      <c r="P607" s="296">
        <f t="shared" si="70"/>
        <v>6.5851249377259821E-2</v>
      </c>
    </row>
    <row r="608" spans="1:16" x14ac:dyDescent="0.35">
      <c r="A608" s="311">
        <f t="shared" si="71"/>
        <v>228</v>
      </c>
      <c r="B608" s="295" t="s">
        <v>1428</v>
      </c>
      <c r="C608" s="300">
        <v>392.4</v>
      </c>
      <c r="D608" s="300"/>
      <c r="E608" s="300">
        <v>19.899999999999999</v>
      </c>
      <c r="F608" s="300">
        <f t="shared" si="65"/>
        <v>412.29999999999995</v>
      </c>
      <c r="G608" s="314">
        <v>9</v>
      </c>
      <c r="H608" s="314"/>
      <c r="I608" s="314">
        <v>1</v>
      </c>
      <c r="J608" s="295">
        <f t="shared" si="67"/>
        <v>10</v>
      </c>
      <c r="K608" s="312">
        <f t="shared" si="68"/>
        <v>4.9370525796099728E-3</v>
      </c>
      <c r="L608" s="297">
        <f t="shared" si="69"/>
        <v>21.137743766971116</v>
      </c>
      <c r="M608" s="297">
        <f t="shared" si="66"/>
        <v>4.6503036287336457</v>
      </c>
      <c r="N608" s="297">
        <v>9.0528905289052872</v>
      </c>
      <c r="O608" s="297">
        <v>1.0119154739400484</v>
      </c>
      <c r="P608" s="296">
        <f t="shared" si="70"/>
        <v>8.6958169775770311E-2</v>
      </c>
    </row>
    <row r="609" spans="1:16" x14ac:dyDescent="0.35">
      <c r="A609" s="311">
        <f t="shared" si="71"/>
        <v>229</v>
      </c>
      <c r="B609" s="295" t="s">
        <v>1429</v>
      </c>
      <c r="C609" s="300">
        <v>598.14</v>
      </c>
      <c r="D609" s="300"/>
      <c r="E609" s="300"/>
      <c r="F609" s="300">
        <f t="shared" si="65"/>
        <v>598.14</v>
      </c>
      <c r="G609" s="314">
        <v>10</v>
      </c>
      <c r="H609" s="314"/>
      <c r="I609" s="314"/>
      <c r="J609" s="295">
        <f t="shared" si="67"/>
        <v>10</v>
      </c>
      <c r="K609" s="312">
        <f t="shared" si="68"/>
        <v>4.9370525796099728E-3</v>
      </c>
      <c r="L609" s="297">
        <f t="shared" si="69"/>
        <v>21.137743766971116</v>
      </c>
      <c r="M609" s="297">
        <f t="shared" si="66"/>
        <v>4.6503036287336457</v>
      </c>
      <c r="N609" s="297">
        <v>9.0528905289052872</v>
      </c>
      <c r="O609" s="297">
        <v>1.124350526600054</v>
      </c>
      <c r="P609" s="296">
        <f t="shared" si="70"/>
        <v>6.0128545911007622E-2</v>
      </c>
    </row>
    <row r="610" spans="1:16" x14ac:dyDescent="0.35">
      <c r="A610" s="311">
        <f t="shared" si="71"/>
        <v>230</v>
      </c>
      <c r="B610" s="295" t="s">
        <v>1430</v>
      </c>
      <c r="C610" s="300">
        <v>388.6</v>
      </c>
      <c r="D610" s="300"/>
      <c r="E610" s="300"/>
      <c r="F610" s="300">
        <f t="shared" si="65"/>
        <v>388.6</v>
      </c>
      <c r="G610" s="314">
        <v>10</v>
      </c>
      <c r="H610" s="314"/>
      <c r="I610" s="314"/>
      <c r="J610" s="295">
        <f t="shared" si="67"/>
        <v>10</v>
      </c>
      <c r="K610" s="312">
        <f t="shared" si="68"/>
        <v>4.9370525796099728E-3</v>
      </c>
      <c r="L610" s="297">
        <f t="shared" si="69"/>
        <v>21.137743766971116</v>
      </c>
      <c r="M610" s="297">
        <f t="shared" si="66"/>
        <v>4.6503036287336457</v>
      </c>
      <c r="N610" s="297">
        <v>9.0528905289052872</v>
      </c>
      <c r="O610" s="297">
        <v>1.124350526600054</v>
      </c>
      <c r="P610" s="296">
        <f t="shared" si="70"/>
        <v>9.25509224169071E-2</v>
      </c>
    </row>
    <row r="611" spans="1:16" x14ac:dyDescent="0.35">
      <c r="A611" s="311">
        <f t="shared" si="71"/>
        <v>231</v>
      </c>
      <c r="B611" s="295" t="s">
        <v>1431</v>
      </c>
      <c r="C611" s="300">
        <v>634.1</v>
      </c>
      <c r="D611" s="300"/>
      <c r="E611" s="300"/>
      <c r="F611" s="300">
        <f t="shared" si="65"/>
        <v>634.1</v>
      </c>
      <c r="G611" s="314">
        <v>10</v>
      </c>
      <c r="H611" s="314"/>
      <c r="I611" s="314"/>
      <c r="J611" s="295">
        <f t="shared" si="67"/>
        <v>10</v>
      </c>
      <c r="K611" s="312">
        <f t="shared" si="68"/>
        <v>4.9370525796099728E-3</v>
      </c>
      <c r="L611" s="297">
        <f t="shared" si="69"/>
        <v>21.137743766971116</v>
      </c>
      <c r="M611" s="297">
        <f t="shared" si="66"/>
        <v>4.6503036287336457</v>
      </c>
      <c r="N611" s="297">
        <v>9.0528905289052872</v>
      </c>
      <c r="O611" s="297">
        <v>1.124350526600054</v>
      </c>
      <c r="P611" s="296">
        <f t="shared" si="70"/>
        <v>5.6718638150465378E-2</v>
      </c>
    </row>
    <row r="612" spans="1:16" x14ac:dyDescent="0.35">
      <c r="A612" s="311">
        <f t="shared" si="71"/>
        <v>232</v>
      </c>
      <c r="B612" s="295" t="s">
        <v>1432</v>
      </c>
      <c r="C612" s="300">
        <v>629.6</v>
      </c>
      <c r="D612" s="300"/>
      <c r="E612" s="300">
        <v>82.9</v>
      </c>
      <c r="F612" s="300">
        <f t="shared" si="65"/>
        <v>712.5</v>
      </c>
      <c r="G612" s="314">
        <v>10</v>
      </c>
      <c r="H612" s="314"/>
      <c r="I612" s="314">
        <v>1</v>
      </c>
      <c r="J612" s="295">
        <f t="shared" si="67"/>
        <v>11</v>
      </c>
      <c r="K612" s="312">
        <f t="shared" si="68"/>
        <v>5.4307578375709705E-3</v>
      </c>
      <c r="L612" s="297">
        <f t="shared" si="69"/>
        <v>23.251518143668232</v>
      </c>
      <c r="M612" s="297">
        <f t="shared" si="66"/>
        <v>5.1153339916070113</v>
      </c>
      <c r="N612" s="297">
        <v>9.9581795817958163</v>
      </c>
      <c r="O612" s="297">
        <v>1.124350526600054</v>
      </c>
      <c r="P612" s="296">
        <f t="shared" si="70"/>
        <v>5.5367554026205079E-2</v>
      </c>
    </row>
    <row r="613" spans="1:16" x14ac:dyDescent="0.35">
      <c r="A613" s="311">
        <f t="shared" si="71"/>
        <v>233</v>
      </c>
      <c r="B613" s="295" t="s">
        <v>1433</v>
      </c>
      <c r="C613" s="300">
        <v>597.1</v>
      </c>
      <c r="D613" s="300"/>
      <c r="E613" s="300">
        <v>43.4</v>
      </c>
      <c r="F613" s="300">
        <f t="shared" si="65"/>
        <v>640.5</v>
      </c>
      <c r="G613" s="314">
        <v>11</v>
      </c>
      <c r="H613" s="314"/>
      <c r="I613" s="314">
        <v>1</v>
      </c>
      <c r="J613" s="295">
        <f t="shared" si="67"/>
        <v>12</v>
      </c>
      <c r="K613" s="312">
        <f t="shared" si="68"/>
        <v>5.9244630955319674E-3</v>
      </c>
      <c r="L613" s="297">
        <f t="shared" si="69"/>
        <v>25.36529252036534</v>
      </c>
      <c r="M613" s="297">
        <f t="shared" si="66"/>
        <v>5.5803643544803752</v>
      </c>
      <c r="N613" s="297">
        <v>10.863468634686347</v>
      </c>
      <c r="O613" s="297">
        <v>1.2367855792600595</v>
      </c>
      <c r="P613" s="296">
        <f t="shared" si="70"/>
        <v>6.7206730817786303E-2</v>
      </c>
    </row>
    <row r="614" spans="1:16" x14ac:dyDescent="0.35">
      <c r="A614" s="311">
        <f t="shared" si="71"/>
        <v>234</v>
      </c>
      <c r="B614" s="295" t="s">
        <v>1434</v>
      </c>
      <c r="C614" s="300">
        <v>589.5</v>
      </c>
      <c r="D614" s="300"/>
      <c r="E614" s="300">
        <v>28.2</v>
      </c>
      <c r="F614" s="300">
        <f t="shared" si="65"/>
        <v>617.70000000000005</v>
      </c>
      <c r="G614" s="314">
        <v>13</v>
      </c>
      <c r="H614" s="314"/>
      <c r="I614" s="314">
        <v>1</v>
      </c>
      <c r="J614" s="295">
        <f t="shared" si="67"/>
        <v>14</v>
      </c>
      <c r="K614" s="312">
        <f t="shared" si="68"/>
        <v>6.9118736114539619E-3</v>
      </c>
      <c r="L614" s="297">
        <f t="shared" si="69"/>
        <v>29.592841273759564</v>
      </c>
      <c r="M614" s="297">
        <f t="shared" si="66"/>
        <v>6.5104250802271038</v>
      </c>
      <c r="N614" s="297">
        <v>12.674046740467404</v>
      </c>
      <c r="O614" s="297">
        <v>1.4616556845800699</v>
      </c>
      <c r="P614" s="296">
        <f t="shared" si="70"/>
        <v>8.1332311444121966E-2</v>
      </c>
    </row>
    <row r="615" spans="1:16" x14ac:dyDescent="0.35">
      <c r="A615" s="311">
        <f t="shared" si="71"/>
        <v>235</v>
      </c>
      <c r="B615" s="295" t="s">
        <v>1435</v>
      </c>
      <c r="C615" s="300">
        <v>657.5</v>
      </c>
      <c r="D615" s="300"/>
      <c r="E615" s="300">
        <v>28.8</v>
      </c>
      <c r="F615" s="300">
        <f t="shared" si="65"/>
        <v>686.3</v>
      </c>
      <c r="G615" s="314">
        <v>15</v>
      </c>
      <c r="H615" s="314"/>
      <c r="I615" s="314">
        <v>1</v>
      </c>
      <c r="J615" s="295">
        <f t="shared" si="67"/>
        <v>16</v>
      </c>
      <c r="K615" s="312">
        <f t="shared" si="68"/>
        <v>7.8992841273759565E-3</v>
      </c>
      <c r="L615" s="297">
        <f t="shared" si="69"/>
        <v>33.820390027153785</v>
      </c>
      <c r="M615" s="297">
        <f t="shared" si="66"/>
        <v>7.4404858059738324</v>
      </c>
      <c r="N615" s="297">
        <v>14.484624846248462</v>
      </c>
      <c r="O615" s="297">
        <v>1.686525789900081</v>
      </c>
      <c r="P615" s="296">
        <f t="shared" si="70"/>
        <v>8.3683558894472043E-2</v>
      </c>
    </row>
    <row r="616" spans="1:16" x14ac:dyDescent="0.35">
      <c r="A616" s="311">
        <f t="shared" si="71"/>
        <v>236</v>
      </c>
      <c r="B616" s="295" t="s">
        <v>1436</v>
      </c>
      <c r="C616" s="300">
        <v>494</v>
      </c>
      <c r="D616" s="300"/>
      <c r="E616" s="300">
        <v>79.900000000000006</v>
      </c>
      <c r="F616" s="300">
        <f t="shared" si="65"/>
        <v>573.9</v>
      </c>
      <c r="G616" s="314">
        <v>10</v>
      </c>
      <c r="H616" s="314"/>
      <c r="I616" s="314">
        <v>3</v>
      </c>
      <c r="J616" s="295">
        <f t="shared" si="67"/>
        <v>13</v>
      </c>
      <c r="K616" s="312">
        <f t="shared" si="68"/>
        <v>6.4181683534929642E-3</v>
      </c>
      <c r="L616" s="297">
        <f t="shared" si="69"/>
        <v>27.479066897062449</v>
      </c>
      <c r="M616" s="297">
        <f t="shared" si="66"/>
        <v>6.045394717353739</v>
      </c>
      <c r="N616" s="297">
        <v>11.768757687576874</v>
      </c>
      <c r="O616" s="297">
        <v>1.124350526600054</v>
      </c>
      <c r="P616" s="296">
        <f t="shared" si="70"/>
        <v>8.0880937146877704E-2</v>
      </c>
    </row>
    <row r="617" spans="1:16" x14ac:dyDescent="0.35">
      <c r="A617" s="311">
        <f t="shared" si="71"/>
        <v>237</v>
      </c>
      <c r="B617" s="295" t="s">
        <v>1437</v>
      </c>
      <c r="C617" s="300">
        <v>710.1</v>
      </c>
      <c r="D617" s="300"/>
      <c r="E617" s="300"/>
      <c r="F617" s="300">
        <f t="shared" si="65"/>
        <v>710.1</v>
      </c>
      <c r="G617" s="314">
        <v>8</v>
      </c>
      <c r="H617" s="314"/>
      <c r="I617" s="314"/>
      <c r="J617" s="295">
        <f t="shared" si="67"/>
        <v>8</v>
      </c>
      <c r="K617" s="312">
        <f t="shared" si="68"/>
        <v>3.9496420636879782E-3</v>
      </c>
      <c r="L617" s="297">
        <f t="shared" si="69"/>
        <v>16.910195013576892</v>
      </c>
      <c r="M617" s="297">
        <f t="shared" si="66"/>
        <v>3.7202429029869162</v>
      </c>
      <c r="N617" s="297">
        <v>7.2423124231242308</v>
      </c>
      <c r="O617" s="297">
        <v>0.89948042128004313</v>
      </c>
      <c r="P617" s="296">
        <f t="shared" si="70"/>
        <v>4.0518561837724378E-2</v>
      </c>
    </row>
    <row r="618" spans="1:16" x14ac:dyDescent="0.35">
      <c r="A618" s="311">
        <f t="shared" si="71"/>
        <v>238</v>
      </c>
      <c r="B618" s="295" t="s">
        <v>1438</v>
      </c>
      <c r="C618" s="300">
        <v>689.64</v>
      </c>
      <c r="D618" s="300">
        <v>121.5</v>
      </c>
      <c r="E618" s="300"/>
      <c r="F618" s="300">
        <f t="shared" si="65"/>
        <v>811.14</v>
      </c>
      <c r="G618" s="314">
        <v>17</v>
      </c>
      <c r="H618" s="314">
        <v>1</v>
      </c>
      <c r="I618" s="314"/>
      <c r="J618" s="295">
        <f t="shared" si="67"/>
        <v>18</v>
      </c>
      <c r="K618" s="312">
        <f t="shared" si="68"/>
        <v>8.8866946432979502E-3</v>
      </c>
      <c r="L618" s="297">
        <f t="shared" si="69"/>
        <v>38.047938780548009</v>
      </c>
      <c r="M618" s="297">
        <f t="shared" si="66"/>
        <v>8.3705465317205618</v>
      </c>
      <c r="N618" s="297">
        <v>16.29520295202952</v>
      </c>
      <c r="O618" s="297">
        <v>1.9113958952200913</v>
      </c>
      <c r="P618" s="296">
        <f t="shared" si="70"/>
        <v>7.9671923662398822E-2</v>
      </c>
    </row>
    <row r="619" spans="1:16" x14ac:dyDescent="0.35">
      <c r="A619" s="311">
        <f t="shared" si="71"/>
        <v>239</v>
      </c>
      <c r="B619" s="295" t="s">
        <v>1439</v>
      </c>
      <c r="C619" s="300">
        <v>1029</v>
      </c>
      <c r="D619" s="300">
        <v>102.5</v>
      </c>
      <c r="E619" s="300"/>
      <c r="F619" s="300">
        <f t="shared" si="65"/>
        <v>1131.5</v>
      </c>
      <c r="G619" s="314">
        <v>17</v>
      </c>
      <c r="H619" s="314">
        <v>1</v>
      </c>
      <c r="I619" s="314"/>
      <c r="J619" s="295">
        <f t="shared" si="67"/>
        <v>18</v>
      </c>
      <c r="K619" s="312">
        <f t="shared" si="68"/>
        <v>8.8866946432979502E-3</v>
      </c>
      <c r="L619" s="297">
        <f t="shared" si="69"/>
        <v>38.047938780548009</v>
      </c>
      <c r="M619" s="297">
        <f t="shared" si="66"/>
        <v>8.3705465317205618</v>
      </c>
      <c r="N619" s="297">
        <v>16.29520295202952</v>
      </c>
      <c r="O619" s="297">
        <v>1.9113958952200913</v>
      </c>
      <c r="P619" s="296">
        <f t="shared" si="70"/>
        <v>5.7114524224054955E-2</v>
      </c>
    </row>
    <row r="620" spans="1:16" x14ac:dyDescent="0.35">
      <c r="A620" s="311">
        <f t="shared" si="71"/>
        <v>240</v>
      </c>
      <c r="B620" s="295" t="s">
        <v>1440</v>
      </c>
      <c r="C620" s="300">
        <v>478</v>
      </c>
      <c r="D620" s="300"/>
      <c r="E620" s="300">
        <v>77.5</v>
      </c>
      <c r="F620" s="300">
        <f t="shared" si="65"/>
        <v>555.5</v>
      </c>
      <c r="G620" s="314">
        <v>9</v>
      </c>
      <c r="H620" s="314"/>
      <c r="I620" s="314">
        <v>1</v>
      </c>
      <c r="J620" s="295">
        <f t="shared" si="67"/>
        <v>10</v>
      </c>
      <c r="K620" s="312">
        <f t="shared" si="68"/>
        <v>4.9370525796099728E-3</v>
      </c>
      <c r="L620" s="297">
        <f t="shared" si="69"/>
        <v>21.137743766971116</v>
      </c>
      <c r="M620" s="297">
        <f t="shared" si="66"/>
        <v>4.6503036287336457</v>
      </c>
      <c r="N620" s="297">
        <v>9.0528905289052872</v>
      </c>
      <c r="O620" s="297">
        <v>1.0119154739400484</v>
      </c>
      <c r="P620" s="296">
        <f t="shared" si="70"/>
        <v>6.4541590276417815E-2</v>
      </c>
    </row>
    <row r="621" spans="1:16" x14ac:dyDescent="0.35">
      <c r="A621" s="311">
        <f t="shared" si="71"/>
        <v>241</v>
      </c>
      <c r="B621" s="295" t="s">
        <v>1441</v>
      </c>
      <c r="C621" s="300">
        <v>937.9</v>
      </c>
      <c r="D621" s="300"/>
      <c r="E621" s="300"/>
      <c r="F621" s="300">
        <f t="shared" si="65"/>
        <v>937.9</v>
      </c>
      <c r="G621" s="314">
        <v>14</v>
      </c>
      <c r="H621" s="314"/>
      <c r="I621" s="314"/>
      <c r="J621" s="295">
        <f t="shared" si="67"/>
        <v>14</v>
      </c>
      <c r="K621" s="312">
        <f t="shared" si="68"/>
        <v>6.9118736114539619E-3</v>
      </c>
      <c r="L621" s="297">
        <f t="shared" si="69"/>
        <v>29.592841273759564</v>
      </c>
      <c r="M621" s="297">
        <f t="shared" si="66"/>
        <v>6.5104250802271038</v>
      </c>
      <c r="N621" s="297">
        <v>12.674046740467404</v>
      </c>
      <c r="O621" s="297">
        <v>1.5740907372400754</v>
      </c>
      <c r="P621" s="296">
        <f t="shared" si="70"/>
        <v>5.3685258376899615E-2</v>
      </c>
    </row>
    <row r="622" spans="1:16" x14ac:dyDescent="0.35">
      <c r="A622" s="311">
        <f t="shared" si="71"/>
        <v>242</v>
      </c>
      <c r="B622" s="295" t="s">
        <v>1442</v>
      </c>
      <c r="C622" s="300">
        <v>848.1</v>
      </c>
      <c r="D622" s="300"/>
      <c r="E622" s="300">
        <v>34.700000000000003</v>
      </c>
      <c r="F622" s="300">
        <f t="shared" si="65"/>
        <v>882.80000000000007</v>
      </c>
      <c r="G622" s="314">
        <v>15</v>
      </c>
      <c r="H622" s="314"/>
      <c r="I622" s="314">
        <v>1</v>
      </c>
      <c r="J622" s="295">
        <f t="shared" si="67"/>
        <v>16</v>
      </c>
      <c r="K622" s="312">
        <f t="shared" si="68"/>
        <v>7.8992841273759565E-3</v>
      </c>
      <c r="L622" s="297">
        <f t="shared" si="69"/>
        <v>33.820390027153785</v>
      </c>
      <c r="M622" s="297">
        <f t="shared" si="66"/>
        <v>7.4404858059738324</v>
      </c>
      <c r="N622" s="297">
        <v>14.484624846248462</v>
      </c>
      <c r="O622" s="297">
        <v>1.686525789900081</v>
      </c>
      <c r="P622" s="296">
        <f t="shared" si="70"/>
        <v>6.505666795341658E-2</v>
      </c>
    </row>
    <row r="623" spans="1:16" x14ac:dyDescent="0.35">
      <c r="A623" s="311">
        <f t="shared" si="71"/>
        <v>243</v>
      </c>
      <c r="B623" s="295" t="s">
        <v>1443</v>
      </c>
      <c r="C623" s="300">
        <v>958.6</v>
      </c>
      <c r="D623" s="300"/>
      <c r="E623" s="300"/>
      <c r="F623" s="300">
        <f t="shared" si="65"/>
        <v>958.6</v>
      </c>
      <c r="G623" s="314">
        <v>15</v>
      </c>
      <c r="H623" s="314"/>
      <c r="I623" s="314"/>
      <c r="J623" s="295">
        <f t="shared" si="67"/>
        <v>15</v>
      </c>
      <c r="K623" s="312">
        <f t="shared" si="68"/>
        <v>7.4055788694149596E-3</v>
      </c>
      <c r="L623" s="297">
        <f t="shared" si="69"/>
        <v>31.706615650456676</v>
      </c>
      <c r="M623" s="297">
        <f t="shared" si="66"/>
        <v>6.9754554431004685</v>
      </c>
      <c r="N623" s="297">
        <v>13.579335793357931</v>
      </c>
      <c r="O623" s="297">
        <v>1.686525789900081</v>
      </c>
      <c r="P623" s="296">
        <f t="shared" si="70"/>
        <v>5.6277835047793809E-2</v>
      </c>
    </row>
    <row r="624" spans="1:16" x14ac:dyDescent="0.35">
      <c r="A624" s="311">
        <f t="shared" si="71"/>
        <v>244</v>
      </c>
      <c r="B624" s="295" t="s">
        <v>1444</v>
      </c>
      <c r="C624" s="300">
        <v>950.2</v>
      </c>
      <c r="D624" s="300"/>
      <c r="E624" s="300"/>
      <c r="F624" s="300">
        <f t="shared" si="65"/>
        <v>950.2</v>
      </c>
      <c r="G624" s="314">
        <v>14</v>
      </c>
      <c r="H624" s="314"/>
      <c r="I624" s="314"/>
      <c r="J624" s="295">
        <f t="shared" si="67"/>
        <v>14</v>
      </c>
      <c r="K624" s="312">
        <f t="shared" si="68"/>
        <v>6.9118736114539619E-3</v>
      </c>
      <c r="L624" s="297">
        <f t="shared" si="69"/>
        <v>29.592841273759564</v>
      </c>
      <c r="M624" s="297">
        <f t="shared" si="66"/>
        <v>6.5104250802271038</v>
      </c>
      <c r="N624" s="297">
        <v>12.674046740467404</v>
      </c>
      <c r="O624" s="297">
        <v>1.5740907372400754</v>
      </c>
      <c r="P624" s="296">
        <f t="shared" si="70"/>
        <v>5.2990321860339029E-2</v>
      </c>
    </row>
    <row r="625" spans="1:16" x14ac:dyDescent="0.35">
      <c r="A625" s="311">
        <f t="shared" si="71"/>
        <v>245</v>
      </c>
      <c r="B625" s="295" t="s">
        <v>1445</v>
      </c>
      <c r="C625" s="300">
        <v>717.45</v>
      </c>
      <c r="D625" s="300"/>
      <c r="E625" s="300">
        <v>83.8</v>
      </c>
      <c r="F625" s="300">
        <f t="shared" si="65"/>
        <v>801.25</v>
      </c>
      <c r="G625" s="314">
        <v>11</v>
      </c>
      <c r="H625" s="314"/>
      <c r="I625" s="314">
        <v>1</v>
      </c>
      <c r="J625" s="295">
        <f t="shared" si="67"/>
        <v>12</v>
      </c>
      <c r="K625" s="312">
        <f t="shared" si="68"/>
        <v>5.9244630955319674E-3</v>
      </c>
      <c r="L625" s="297">
        <f t="shared" si="69"/>
        <v>25.36529252036534</v>
      </c>
      <c r="M625" s="297">
        <f t="shared" si="66"/>
        <v>5.5803643544803752</v>
      </c>
      <c r="N625" s="297">
        <v>10.863468634686347</v>
      </c>
      <c r="O625" s="297">
        <v>1.2367855792600595</v>
      </c>
      <c r="P625" s="296">
        <f t="shared" si="70"/>
        <v>5.3723445976651636E-2</v>
      </c>
    </row>
    <row r="626" spans="1:16" x14ac:dyDescent="0.35">
      <c r="A626" s="311">
        <f t="shared" si="71"/>
        <v>246</v>
      </c>
      <c r="B626" s="295" t="s">
        <v>1446</v>
      </c>
      <c r="C626" s="300">
        <v>678.26</v>
      </c>
      <c r="D626" s="300"/>
      <c r="E626" s="300"/>
      <c r="F626" s="300">
        <f t="shared" si="65"/>
        <v>678.26</v>
      </c>
      <c r="G626" s="314">
        <v>16</v>
      </c>
      <c r="H626" s="314"/>
      <c r="I626" s="314"/>
      <c r="J626" s="295">
        <f t="shared" si="67"/>
        <v>16</v>
      </c>
      <c r="K626" s="312">
        <f t="shared" si="68"/>
        <v>7.8992841273759565E-3</v>
      </c>
      <c r="L626" s="297">
        <f t="shared" si="69"/>
        <v>33.820390027153785</v>
      </c>
      <c r="M626" s="297">
        <f t="shared" si="66"/>
        <v>7.4404858059738324</v>
      </c>
      <c r="N626" s="297">
        <v>14.484624846248462</v>
      </c>
      <c r="O626" s="297">
        <v>1.7989608425600863</v>
      </c>
      <c r="P626" s="296">
        <f t="shared" si="70"/>
        <v>8.4841302040421326E-2</v>
      </c>
    </row>
    <row r="627" spans="1:16" x14ac:dyDescent="0.35">
      <c r="A627" s="311">
        <f t="shared" si="71"/>
        <v>247</v>
      </c>
      <c r="B627" s="295" t="s">
        <v>1447</v>
      </c>
      <c r="C627" s="300">
        <v>633.9</v>
      </c>
      <c r="D627" s="300"/>
      <c r="E627" s="300">
        <v>33.200000000000003</v>
      </c>
      <c r="F627" s="300">
        <f t="shared" si="65"/>
        <v>667.1</v>
      </c>
      <c r="G627" s="314">
        <v>10</v>
      </c>
      <c r="H627" s="314"/>
      <c r="I627" s="314">
        <v>1</v>
      </c>
      <c r="J627" s="295">
        <f t="shared" si="67"/>
        <v>11</v>
      </c>
      <c r="K627" s="312">
        <f t="shared" si="68"/>
        <v>5.4307578375709705E-3</v>
      </c>
      <c r="L627" s="297">
        <f t="shared" si="69"/>
        <v>23.251518143668232</v>
      </c>
      <c r="M627" s="297">
        <f t="shared" si="66"/>
        <v>5.1153339916070113</v>
      </c>
      <c r="N627" s="297">
        <v>9.9581795817958163</v>
      </c>
      <c r="O627" s="297">
        <v>1.124350526600054</v>
      </c>
      <c r="P627" s="296">
        <f t="shared" si="70"/>
        <v>5.9135635202624964E-2</v>
      </c>
    </row>
    <row r="628" spans="1:16" x14ac:dyDescent="0.35">
      <c r="A628" s="311">
        <f t="shared" si="71"/>
        <v>248</v>
      </c>
      <c r="B628" s="295" t="s">
        <v>1448</v>
      </c>
      <c r="C628" s="300">
        <v>657.24</v>
      </c>
      <c r="D628" s="300"/>
      <c r="E628" s="300">
        <v>32.6</v>
      </c>
      <c r="F628" s="300">
        <f t="shared" si="65"/>
        <v>689.84</v>
      </c>
      <c r="G628" s="314">
        <v>13</v>
      </c>
      <c r="H628" s="314"/>
      <c r="I628" s="314">
        <v>1</v>
      </c>
      <c r="J628" s="295">
        <f t="shared" si="67"/>
        <v>14</v>
      </c>
      <c r="K628" s="312">
        <f t="shared" si="68"/>
        <v>6.9118736114539619E-3</v>
      </c>
      <c r="L628" s="297">
        <f t="shared" si="69"/>
        <v>29.592841273759564</v>
      </c>
      <c r="M628" s="297">
        <f t="shared" si="66"/>
        <v>6.5104250802271038</v>
      </c>
      <c r="N628" s="297">
        <v>12.674046740467404</v>
      </c>
      <c r="O628" s="297">
        <v>1.4616556845800699</v>
      </c>
      <c r="P628" s="296">
        <f t="shared" si="70"/>
        <v>7.2826987097057497E-2</v>
      </c>
    </row>
    <row r="629" spans="1:16" x14ac:dyDescent="0.35">
      <c r="A629" s="311">
        <f t="shared" si="71"/>
        <v>249</v>
      </c>
      <c r="B629" s="295" t="s">
        <v>1449</v>
      </c>
      <c r="C629" s="300">
        <v>546.5</v>
      </c>
      <c r="D629" s="300"/>
      <c r="E629" s="300">
        <v>73.2</v>
      </c>
      <c r="F629" s="300">
        <f t="shared" ref="F629:F689" si="72">C629+D629+E629</f>
        <v>619.70000000000005</v>
      </c>
      <c r="G629" s="314">
        <v>10</v>
      </c>
      <c r="H629" s="314"/>
      <c r="I629" s="314">
        <v>1</v>
      </c>
      <c r="J629" s="295">
        <f t="shared" si="67"/>
        <v>11</v>
      </c>
      <c r="K629" s="312">
        <f t="shared" si="68"/>
        <v>5.4307578375709705E-3</v>
      </c>
      <c r="L629" s="297">
        <f t="shared" si="69"/>
        <v>23.251518143668232</v>
      </c>
      <c r="M629" s="297">
        <f t="shared" si="66"/>
        <v>5.1153339916070113</v>
      </c>
      <c r="N629" s="297">
        <v>9.9581795817958163</v>
      </c>
      <c r="O629" s="297">
        <v>1.124350526600054</v>
      </c>
      <c r="P629" s="296">
        <f t="shared" si="70"/>
        <v>6.3658838540698912E-2</v>
      </c>
    </row>
    <row r="630" spans="1:16" x14ac:dyDescent="0.35">
      <c r="A630" s="311">
        <f t="shared" si="71"/>
        <v>250</v>
      </c>
      <c r="B630" s="295" t="s">
        <v>1450</v>
      </c>
      <c r="C630" s="300">
        <v>648.6</v>
      </c>
      <c r="D630" s="300"/>
      <c r="E630" s="300"/>
      <c r="F630" s="300">
        <f t="shared" si="72"/>
        <v>648.6</v>
      </c>
      <c r="G630" s="314">
        <v>12</v>
      </c>
      <c r="H630" s="314"/>
      <c r="I630" s="314"/>
      <c r="J630" s="295">
        <f t="shared" si="67"/>
        <v>12</v>
      </c>
      <c r="K630" s="312">
        <f t="shared" si="68"/>
        <v>5.9244630955319674E-3</v>
      </c>
      <c r="L630" s="297">
        <f t="shared" si="69"/>
        <v>25.36529252036534</v>
      </c>
      <c r="M630" s="297">
        <f t="shared" ref="M630:M690" si="73">L630*0.22</f>
        <v>5.5803643544803752</v>
      </c>
      <c r="N630" s="297">
        <v>10.863468634686347</v>
      </c>
      <c r="O630" s="297">
        <v>1.3492206319200646</v>
      </c>
      <c r="P630" s="296">
        <f t="shared" si="70"/>
        <v>6.6540774192803159E-2</v>
      </c>
    </row>
    <row r="631" spans="1:16" x14ac:dyDescent="0.35">
      <c r="A631" s="311">
        <f t="shared" si="71"/>
        <v>251</v>
      </c>
      <c r="B631" s="295" t="s">
        <v>1451</v>
      </c>
      <c r="C631" s="300">
        <v>633.29999999999995</v>
      </c>
      <c r="D631" s="300"/>
      <c r="E631" s="300">
        <v>40.9</v>
      </c>
      <c r="F631" s="300">
        <f t="shared" si="72"/>
        <v>674.19999999999993</v>
      </c>
      <c r="G631" s="314">
        <v>12</v>
      </c>
      <c r="H631" s="314"/>
      <c r="I631" s="314">
        <v>1</v>
      </c>
      <c r="J631" s="295">
        <f t="shared" si="67"/>
        <v>13</v>
      </c>
      <c r="K631" s="312">
        <f t="shared" si="68"/>
        <v>6.4181683534929642E-3</v>
      </c>
      <c r="L631" s="297">
        <f t="shared" si="69"/>
        <v>27.479066897062449</v>
      </c>
      <c r="M631" s="297">
        <f t="shared" si="73"/>
        <v>6.045394717353739</v>
      </c>
      <c r="N631" s="297">
        <v>11.768757687576874</v>
      </c>
      <c r="O631" s="297">
        <v>1.3492206319200646</v>
      </c>
      <c r="P631" s="296">
        <f t="shared" si="70"/>
        <v>6.9181904381360321E-2</v>
      </c>
    </row>
    <row r="632" spans="1:16" x14ac:dyDescent="0.35">
      <c r="A632" s="311">
        <f t="shared" si="71"/>
        <v>252</v>
      </c>
      <c r="B632" s="295" t="s">
        <v>37</v>
      </c>
      <c r="C632" s="300">
        <v>297.2</v>
      </c>
      <c r="D632" s="300"/>
      <c r="E632" s="300">
        <v>60.8</v>
      </c>
      <c r="F632" s="300">
        <f t="shared" si="72"/>
        <v>358</v>
      </c>
      <c r="G632" s="314">
        <v>7</v>
      </c>
      <c r="H632" s="314"/>
      <c r="I632" s="314">
        <v>2</v>
      </c>
      <c r="J632" s="295">
        <f t="shared" si="67"/>
        <v>9</v>
      </c>
      <c r="K632" s="312">
        <f t="shared" si="68"/>
        <v>4.4433473216489751E-3</v>
      </c>
      <c r="L632" s="297">
        <f t="shared" si="69"/>
        <v>19.023969390274004</v>
      </c>
      <c r="M632" s="297">
        <f t="shared" si="73"/>
        <v>4.1852732658602809</v>
      </c>
      <c r="N632" s="297">
        <v>8.1476014760147599</v>
      </c>
      <c r="O632" s="297">
        <v>0.78704536862003771</v>
      </c>
      <c r="P632" s="296">
        <f t="shared" si="70"/>
        <v>8.9787400840137102E-2</v>
      </c>
    </row>
    <row r="633" spans="1:16" x14ac:dyDescent="0.35">
      <c r="A633" s="311">
        <f t="shared" si="71"/>
        <v>253</v>
      </c>
      <c r="B633" s="295" t="s">
        <v>40</v>
      </c>
      <c r="C633" s="300">
        <v>226.9</v>
      </c>
      <c r="D633" s="300"/>
      <c r="E633" s="300"/>
      <c r="F633" s="300">
        <f t="shared" si="72"/>
        <v>226.9</v>
      </c>
      <c r="G633" s="314">
        <v>5</v>
      </c>
      <c r="H633" s="314"/>
      <c r="I633" s="314"/>
      <c r="J633" s="295">
        <f t="shared" si="67"/>
        <v>5</v>
      </c>
      <c r="K633" s="312">
        <f t="shared" si="68"/>
        <v>2.4685262898049864E-3</v>
      </c>
      <c r="L633" s="297">
        <f t="shared" si="69"/>
        <v>10.568871883485558</v>
      </c>
      <c r="M633" s="297">
        <f t="shared" si="73"/>
        <v>2.3251518143668228</v>
      </c>
      <c r="N633" s="297">
        <v>4.5264452644526436</v>
      </c>
      <c r="O633" s="297">
        <v>0.56217526330002698</v>
      </c>
      <c r="P633" s="296">
        <f t="shared" si="70"/>
        <v>7.9253610513905018E-2</v>
      </c>
    </row>
    <row r="634" spans="1:16" x14ac:dyDescent="0.35">
      <c r="A634" s="311">
        <f t="shared" si="71"/>
        <v>254</v>
      </c>
      <c r="B634" s="295" t="s">
        <v>41</v>
      </c>
      <c r="C634" s="300">
        <v>314.89999999999998</v>
      </c>
      <c r="D634" s="300"/>
      <c r="E634" s="300"/>
      <c r="F634" s="300">
        <f t="shared" si="72"/>
        <v>314.89999999999998</v>
      </c>
      <c r="G634" s="314">
        <v>6</v>
      </c>
      <c r="H634" s="314"/>
      <c r="I634" s="314"/>
      <c r="J634" s="295">
        <f t="shared" si="67"/>
        <v>6</v>
      </c>
      <c r="K634" s="312">
        <f t="shared" si="68"/>
        <v>2.9622315477659837E-3</v>
      </c>
      <c r="L634" s="297">
        <f t="shared" si="69"/>
        <v>12.68264626018267</v>
      </c>
      <c r="M634" s="297">
        <f t="shared" si="73"/>
        <v>2.7901821772401876</v>
      </c>
      <c r="N634" s="297">
        <v>5.4317343173431736</v>
      </c>
      <c r="O634" s="297">
        <v>0.67461031596003229</v>
      </c>
      <c r="P634" s="296">
        <f t="shared" si="70"/>
        <v>6.8527065959752512E-2</v>
      </c>
    </row>
    <row r="635" spans="1:16" x14ac:dyDescent="0.35">
      <c r="A635" s="311">
        <f t="shared" si="71"/>
        <v>255</v>
      </c>
      <c r="B635" s="295" t="s">
        <v>42</v>
      </c>
      <c r="C635" s="300">
        <v>199.2</v>
      </c>
      <c r="D635" s="300"/>
      <c r="E635" s="300"/>
      <c r="F635" s="300">
        <f t="shared" si="72"/>
        <v>199.2</v>
      </c>
      <c r="G635" s="314">
        <v>4</v>
      </c>
      <c r="H635" s="314"/>
      <c r="I635" s="314"/>
      <c r="J635" s="295">
        <f t="shared" si="67"/>
        <v>4</v>
      </c>
      <c r="K635" s="312">
        <f t="shared" si="68"/>
        <v>1.9748210318439891E-3</v>
      </c>
      <c r="L635" s="297">
        <f t="shared" si="69"/>
        <v>8.4550975067884462</v>
      </c>
      <c r="M635" s="297">
        <f t="shared" si="73"/>
        <v>1.8601214514934581</v>
      </c>
      <c r="N635" s="297">
        <v>3.6211562115621154</v>
      </c>
      <c r="O635" s="297">
        <v>0.44974021064002156</v>
      </c>
      <c r="P635" s="296">
        <f t="shared" si="70"/>
        <v>7.2219454721305434E-2</v>
      </c>
    </row>
    <row r="636" spans="1:16" x14ac:dyDescent="0.35">
      <c r="A636" s="311">
        <f t="shared" si="71"/>
        <v>256</v>
      </c>
      <c r="B636" s="295" t="s">
        <v>43</v>
      </c>
      <c r="C636" s="300">
        <v>748.1</v>
      </c>
      <c r="D636" s="300"/>
      <c r="E636" s="300">
        <v>189.2</v>
      </c>
      <c r="F636" s="300">
        <f t="shared" si="72"/>
        <v>937.3</v>
      </c>
      <c r="G636" s="314">
        <v>14</v>
      </c>
      <c r="H636" s="314"/>
      <c r="I636" s="314">
        <v>2</v>
      </c>
      <c r="J636" s="295">
        <f t="shared" si="67"/>
        <v>16</v>
      </c>
      <c r="K636" s="312">
        <f t="shared" si="68"/>
        <v>7.8992841273759565E-3</v>
      </c>
      <c r="L636" s="297">
        <f t="shared" si="69"/>
        <v>33.820390027153785</v>
      </c>
      <c r="M636" s="297">
        <f t="shared" si="73"/>
        <v>7.4404858059738324</v>
      </c>
      <c r="N636" s="297">
        <v>14.484624846248462</v>
      </c>
      <c r="O636" s="297">
        <v>1.5740907372400754</v>
      </c>
      <c r="P636" s="296">
        <f t="shared" si="70"/>
        <v>6.1153943685710185E-2</v>
      </c>
    </row>
    <row r="637" spans="1:16" x14ac:dyDescent="0.35">
      <c r="A637" s="311">
        <f t="shared" si="71"/>
        <v>257</v>
      </c>
      <c r="B637" s="295" t="s">
        <v>44</v>
      </c>
      <c r="C637" s="300">
        <v>486.2</v>
      </c>
      <c r="D637" s="300"/>
      <c r="E637" s="300"/>
      <c r="F637" s="300">
        <f t="shared" si="72"/>
        <v>486.2</v>
      </c>
      <c r="G637" s="314">
        <v>8</v>
      </c>
      <c r="H637" s="314"/>
      <c r="I637" s="314"/>
      <c r="J637" s="295">
        <f t="shared" ref="J637:J699" si="74">G637+H637+I637</f>
        <v>8</v>
      </c>
      <c r="K637" s="312">
        <f t="shared" ref="K637:K700" si="75">2/4051*J637</f>
        <v>3.9496420636879782E-3</v>
      </c>
      <c r="L637" s="297">
        <f t="shared" ref="L637:L700" si="76">K637*4281.45</f>
        <v>16.910195013576892</v>
      </c>
      <c r="M637" s="297">
        <f t="shared" si="73"/>
        <v>3.7202429029869162</v>
      </c>
      <c r="N637" s="297">
        <v>7.2423124231242308</v>
      </c>
      <c r="O637" s="297">
        <v>0.89948042128004313</v>
      </c>
      <c r="P637" s="296">
        <f t="shared" ref="P637:P699" si="77">(L637+M637+N637+O637)/F637</f>
        <v>5.9177767916429626E-2</v>
      </c>
    </row>
    <row r="638" spans="1:16" x14ac:dyDescent="0.35">
      <c r="A638" s="311">
        <f t="shared" ref="A638:A701" si="78">1+A637</f>
        <v>258</v>
      </c>
      <c r="B638" s="295" t="s">
        <v>45</v>
      </c>
      <c r="C638" s="300">
        <v>1811.6</v>
      </c>
      <c r="D638" s="300"/>
      <c r="E638" s="300">
        <v>36.9</v>
      </c>
      <c r="F638" s="300">
        <f t="shared" si="72"/>
        <v>1848.5</v>
      </c>
      <c r="G638" s="314">
        <v>26</v>
      </c>
      <c r="H638" s="314"/>
      <c r="I638" s="314">
        <v>1</v>
      </c>
      <c r="J638" s="295">
        <f t="shared" si="74"/>
        <v>27</v>
      </c>
      <c r="K638" s="312">
        <f t="shared" si="75"/>
        <v>1.3330041964946927E-2</v>
      </c>
      <c r="L638" s="297">
        <f t="shared" si="76"/>
        <v>57.07190817082202</v>
      </c>
      <c r="M638" s="297">
        <f t="shared" si="73"/>
        <v>12.555819797580844</v>
      </c>
      <c r="N638" s="297">
        <v>24.44280442804428</v>
      </c>
      <c r="O638" s="297">
        <v>2.9233113691601398</v>
      </c>
      <c r="P638" s="296">
        <f t="shared" si="77"/>
        <v>5.2471649318694774E-2</v>
      </c>
    </row>
    <row r="639" spans="1:16" x14ac:dyDescent="0.35">
      <c r="A639" s="311">
        <f t="shared" si="78"/>
        <v>259</v>
      </c>
      <c r="B639" s="295" t="s">
        <v>46</v>
      </c>
      <c r="C639" s="300">
        <v>314</v>
      </c>
      <c r="D639" s="300"/>
      <c r="E639" s="300"/>
      <c r="F639" s="300">
        <f t="shared" si="72"/>
        <v>314</v>
      </c>
      <c r="G639" s="314">
        <v>6</v>
      </c>
      <c r="H639" s="314"/>
      <c r="I639" s="314"/>
      <c r="J639" s="295">
        <f t="shared" si="74"/>
        <v>6</v>
      </c>
      <c r="K639" s="312">
        <f t="shared" si="75"/>
        <v>2.9622315477659837E-3</v>
      </c>
      <c r="L639" s="297">
        <f t="shared" si="76"/>
        <v>12.68264626018267</v>
      </c>
      <c r="M639" s="297">
        <f t="shared" si="73"/>
        <v>2.7901821772401876</v>
      </c>
      <c r="N639" s="297">
        <v>5.4317343173431736</v>
      </c>
      <c r="O639" s="297">
        <v>0.67461031596003229</v>
      </c>
      <c r="P639" s="296">
        <f t="shared" si="77"/>
        <v>6.8723481116961985E-2</v>
      </c>
    </row>
    <row r="640" spans="1:16" x14ac:dyDescent="0.35">
      <c r="A640" s="311">
        <f t="shared" si="78"/>
        <v>260</v>
      </c>
      <c r="B640" s="295" t="s">
        <v>47</v>
      </c>
      <c r="C640" s="300">
        <v>1446.6</v>
      </c>
      <c r="D640" s="300"/>
      <c r="E640" s="300">
        <v>54.7</v>
      </c>
      <c r="F640" s="300">
        <f t="shared" si="72"/>
        <v>1501.3</v>
      </c>
      <c r="G640" s="314">
        <v>32</v>
      </c>
      <c r="H640" s="314"/>
      <c r="I640" s="314">
        <v>1</v>
      </c>
      <c r="J640" s="295">
        <f t="shared" si="74"/>
        <v>33</v>
      </c>
      <c r="K640" s="312">
        <f t="shared" si="75"/>
        <v>1.629227351271291E-2</v>
      </c>
      <c r="L640" s="297">
        <f t="shared" si="76"/>
        <v>69.754554431004678</v>
      </c>
      <c r="M640" s="297">
        <f t="shared" si="73"/>
        <v>15.346001974821029</v>
      </c>
      <c r="N640" s="297">
        <v>29.874538745387451</v>
      </c>
      <c r="O640" s="297">
        <v>3.5979216851201725</v>
      </c>
      <c r="P640" s="296">
        <f t="shared" si="77"/>
        <v>7.8980228359643856E-2</v>
      </c>
    </row>
    <row r="641" spans="1:16" x14ac:dyDescent="0.35">
      <c r="A641" s="311">
        <f t="shared" si="78"/>
        <v>261</v>
      </c>
      <c r="B641" s="295" t="s">
        <v>66</v>
      </c>
      <c r="C641" s="300">
        <v>249.2</v>
      </c>
      <c r="D641" s="300"/>
      <c r="E641" s="300"/>
      <c r="F641" s="300">
        <f t="shared" si="72"/>
        <v>249.2</v>
      </c>
      <c r="G641" s="314">
        <v>6</v>
      </c>
      <c r="H641" s="314"/>
      <c r="I641" s="314"/>
      <c r="J641" s="295">
        <f t="shared" si="74"/>
        <v>6</v>
      </c>
      <c r="K641" s="312">
        <f t="shared" si="75"/>
        <v>2.9622315477659837E-3</v>
      </c>
      <c r="L641" s="297">
        <f t="shared" si="76"/>
        <v>12.68264626018267</v>
      </c>
      <c r="M641" s="297">
        <f t="shared" si="73"/>
        <v>2.7901821772401876</v>
      </c>
      <c r="N641" s="297">
        <v>5.4317343173431736</v>
      </c>
      <c r="O641" s="297">
        <v>0.67461031596003229</v>
      </c>
      <c r="P641" s="296">
        <f t="shared" si="77"/>
        <v>8.6593792418643914E-2</v>
      </c>
    </row>
    <row r="642" spans="1:16" x14ac:dyDescent="0.35">
      <c r="A642" s="311">
        <f t="shared" si="78"/>
        <v>262</v>
      </c>
      <c r="B642" s="295" t="s">
        <v>67</v>
      </c>
      <c r="C642" s="300">
        <v>299.39999999999998</v>
      </c>
      <c r="D642" s="300"/>
      <c r="E642" s="300"/>
      <c r="F642" s="300">
        <f t="shared" si="72"/>
        <v>299.39999999999998</v>
      </c>
      <c r="G642" s="314">
        <v>9</v>
      </c>
      <c r="H642" s="314"/>
      <c r="I642" s="314"/>
      <c r="J642" s="295">
        <f t="shared" si="74"/>
        <v>9</v>
      </c>
      <c r="K642" s="312">
        <f t="shared" si="75"/>
        <v>4.4433473216489751E-3</v>
      </c>
      <c r="L642" s="297">
        <f t="shared" si="76"/>
        <v>19.023969390274004</v>
      </c>
      <c r="M642" s="297">
        <f t="shared" si="73"/>
        <v>4.1852732658602809</v>
      </c>
      <c r="N642" s="297">
        <v>8.1476014760147599</v>
      </c>
      <c r="O642" s="297">
        <v>1.0119154739400484</v>
      </c>
      <c r="P642" s="296">
        <f t="shared" si="77"/>
        <v>0.1081120895326957</v>
      </c>
    </row>
    <row r="643" spans="1:16" x14ac:dyDescent="0.35">
      <c r="A643" s="311">
        <f t="shared" si="78"/>
        <v>263</v>
      </c>
      <c r="B643" s="295" t="s">
        <v>68</v>
      </c>
      <c r="C643" s="300">
        <v>51.3</v>
      </c>
      <c r="D643" s="300"/>
      <c r="E643" s="300"/>
      <c r="F643" s="300">
        <f t="shared" si="72"/>
        <v>51.3</v>
      </c>
      <c r="G643" s="314">
        <v>1</v>
      </c>
      <c r="H643" s="314"/>
      <c r="I643" s="314"/>
      <c r="J643" s="295">
        <f t="shared" si="74"/>
        <v>1</v>
      </c>
      <c r="K643" s="312">
        <f t="shared" si="75"/>
        <v>4.9370525796099728E-4</v>
      </c>
      <c r="L643" s="297">
        <f t="shared" si="76"/>
        <v>2.1137743766971115</v>
      </c>
      <c r="M643" s="297">
        <f t="shared" si="73"/>
        <v>0.46503036287336452</v>
      </c>
      <c r="N643" s="297">
        <v>0.90528905289052886</v>
      </c>
      <c r="O643" s="297">
        <v>0.11243505266000539</v>
      </c>
      <c r="P643" s="296">
        <f t="shared" si="77"/>
        <v>7.0107774758694161E-2</v>
      </c>
    </row>
    <row r="644" spans="1:16" x14ac:dyDescent="0.35">
      <c r="A644" s="311">
        <f t="shared" si="78"/>
        <v>264</v>
      </c>
      <c r="B644" s="295" t="s">
        <v>69</v>
      </c>
      <c r="C644" s="300">
        <v>312.3</v>
      </c>
      <c r="D644" s="300"/>
      <c r="E644" s="300"/>
      <c r="F644" s="300">
        <f t="shared" si="72"/>
        <v>312.3</v>
      </c>
      <c r="G644" s="314">
        <v>7</v>
      </c>
      <c r="H644" s="314"/>
      <c r="I644" s="314"/>
      <c r="J644" s="295">
        <f t="shared" si="74"/>
        <v>7</v>
      </c>
      <c r="K644" s="312">
        <f t="shared" si="75"/>
        <v>3.455936805726981E-3</v>
      </c>
      <c r="L644" s="297">
        <f t="shared" si="76"/>
        <v>14.796420636879782</v>
      </c>
      <c r="M644" s="297">
        <f t="shared" si="73"/>
        <v>3.2552125401135519</v>
      </c>
      <c r="N644" s="297">
        <v>6.3370233702337018</v>
      </c>
      <c r="O644" s="297">
        <v>0.78704536862003771</v>
      </c>
      <c r="P644" s="296">
        <f t="shared" si="77"/>
        <v>8.0613838987662736E-2</v>
      </c>
    </row>
    <row r="645" spans="1:16" x14ac:dyDescent="0.35">
      <c r="A645" s="311">
        <f t="shared" si="78"/>
        <v>265</v>
      </c>
      <c r="B645" s="295" t="s">
        <v>70</v>
      </c>
      <c r="C645" s="300">
        <v>706.6</v>
      </c>
      <c r="D645" s="300">
        <v>191.5</v>
      </c>
      <c r="E645" s="300"/>
      <c r="F645" s="300">
        <f t="shared" si="72"/>
        <v>898.1</v>
      </c>
      <c r="G645" s="314">
        <v>13</v>
      </c>
      <c r="H645" s="314">
        <v>1</v>
      </c>
      <c r="I645" s="314"/>
      <c r="J645" s="295">
        <f t="shared" si="74"/>
        <v>14</v>
      </c>
      <c r="K645" s="312">
        <f t="shared" si="75"/>
        <v>6.9118736114539619E-3</v>
      </c>
      <c r="L645" s="297">
        <f t="shared" si="76"/>
        <v>29.592841273759564</v>
      </c>
      <c r="M645" s="297">
        <f t="shared" si="73"/>
        <v>6.5104250802271038</v>
      </c>
      <c r="N645" s="297">
        <v>12.674046740467404</v>
      </c>
      <c r="O645" s="297">
        <v>1.4616556845800699</v>
      </c>
      <c r="P645" s="296">
        <f t="shared" si="77"/>
        <v>5.5939170224957292E-2</v>
      </c>
    </row>
    <row r="646" spans="1:16" x14ac:dyDescent="0.35">
      <c r="A646" s="311">
        <f t="shared" si="78"/>
        <v>266</v>
      </c>
      <c r="B646" s="295" t="s">
        <v>71</v>
      </c>
      <c r="C646" s="300">
        <v>552.4</v>
      </c>
      <c r="D646" s="300"/>
      <c r="E646" s="300"/>
      <c r="F646" s="300">
        <f t="shared" si="72"/>
        <v>552.4</v>
      </c>
      <c r="G646" s="314">
        <v>8</v>
      </c>
      <c r="H646" s="314"/>
      <c r="I646" s="314"/>
      <c r="J646" s="295">
        <f t="shared" si="74"/>
        <v>8</v>
      </c>
      <c r="K646" s="312">
        <f t="shared" si="75"/>
        <v>3.9496420636879782E-3</v>
      </c>
      <c r="L646" s="297">
        <f t="shared" si="76"/>
        <v>16.910195013576892</v>
      </c>
      <c r="M646" s="297">
        <f t="shared" si="73"/>
        <v>3.7202429029869162</v>
      </c>
      <c r="N646" s="297">
        <v>7.2423124231242308</v>
      </c>
      <c r="O646" s="297">
        <v>0.89948042128004313</v>
      </c>
      <c r="P646" s="296">
        <f t="shared" si="77"/>
        <v>5.2085863071991458E-2</v>
      </c>
    </row>
    <row r="647" spans="1:16" x14ac:dyDescent="0.35">
      <c r="A647" s="311">
        <f t="shared" si="78"/>
        <v>267</v>
      </c>
      <c r="B647" s="295" t="s">
        <v>72</v>
      </c>
      <c r="C647" s="300">
        <v>971.2</v>
      </c>
      <c r="D647" s="300"/>
      <c r="E647" s="300"/>
      <c r="F647" s="300">
        <f t="shared" si="72"/>
        <v>971.2</v>
      </c>
      <c r="G647" s="314">
        <v>16</v>
      </c>
      <c r="H647" s="314"/>
      <c r="I647" s="314"/>
      <c r="J647" s="295">
        <f t="shared" si="74"/>
        <v>16</v>
      </c>
      <c r="K647" s="312">
        <f t="shared" si="75"/>
        <v>7.8992841273759565E-3</v>
      </c>
      <c r="L647" s="297">
        <f t="shared" si="76"/>
        <v>33.820390027153785</v>
      </c>
      <c r="M647" s="297">
        <f t="shared" si="73"/>
        <v>7.4404858059738324</v>
      </c>
      <c r="N647" s="297">
        <v>14.484624846248462</v>
      </c>
      <c r="O647" s="297">
        <v>1.7989608425600863</v>
      </c>
      <c r="P647" s="296">
        <f t="shared" si="77"/>
        <v>5.9250887069538884E-2</v>
      </c>
    </row>
    <row r="648" spans="1:16" x14ac:dyDescent="0.35">
      <c r="A648" s="311">
        <f t="shared" si="78"/>
        <v>268</v>
      </c>
      <c r="B648" s="295" t="s">
        <v>73</v>
      </c>
      <c r="C648" s="300">
        <v>391.8</v>
      </c>
      <c r="D648" s="300"/>
      <c r="E648" s="300"/>
      <c r="F648" s="300">
        <f t="shared" si="72"/>
        <v>391.8</v>
      </c>
      <c r="G648" s="314">
        <v>6</v>
      </c>
      <c r="H648" s="314"/>
      <c r="I648" s="314"/>
      <c r="J648" s="295">
        <f t="shared" si="74"/>
        <v>6</v>
      </c>
      <c r="K648" s="312">
        <f t="shared" si="75"/>
        <v>2.9622315477659837E-3</v>
      </c>
      <c r="L648" s="297">
        <f t="shared" si="76"/>
        <v>12.68264626018267</v>
      </c>
      <c r="M648" s="297">
        <f t="shared" si="73"/>
        <v>2.7901821772401876</v>
      </c>
      <c r="N648" s="297">
        <v>5.4317343173431736</v>
      </c>
      <c r="O648" s="297">
        <v>0.67461031596003229</v>
      </c>
      <c r="P648" s="296">
        <f t="shared" si="77"/>
        <v>5.5077011410735233E-2</v>
      </c>
    </row>
    <row r="649" spans="1:16" x14ac:dyDescent="0.35">
      <c r="A649" s="311">
        <f t="shared" si="78"/>
        <v>269</v>
      </c>
      <c r="B649" s="295" t="s">
        <v>74</v>
      </c>
      <c r="C649" s="300">
        <v>414</v>
      </c>
      <c r="D649" s="300"/>
      <c r="E649" s="300"/>
      <c r="F649" s="300">
        <f t="shared" si="72"/>
        <v>414</v>
      </c>
      <c r="G649" s="314">
        <v>6</v>
      </c>
      <c r="H649" s="314"/>
      <c r="I649" s="314"/>
      <c r="J649" s="295">
        <f t="shared" si="74"/>
        <v>6</v>
      </c>
      <c r="K649" s="312">
        <f t="shared" si="75"/>
        <v>2.9622315477659837E-3</v>
      </c>
      <c r="L649" s="297">
        <f t="shared" si="76"/>
        <v>12.68264626018267</v>
      </c>
      <c r="M649" s="297">
        <f t="shared" si="73"/>
        <v>2.7901821772401876</v>
      </c>
      <c r="N649" s="297">
        <v>5.4317343173431736</v>
      </c>
      <c r="O649" s="297">
        <v>0.67461031596003229</v>
      </c>
      <c r="P649" s="296">
        <f t="shared" si="77"/>
        <v>5.2123606451029141E-2</v>
      </c>
    </row>
    <row r="650" spans="1:16" x14ac:dyDescent="0.35">
      <c r="A650" s="311">
        <f t="shared" si="78"/>
        <v>270</v>
      </c>
      <c r="B650" s="295" t="s">
        <v>75</v>
      </c>
      <c r="C650" s="300">
        <v>370.4</v>
      </c>
      <c r="D650" s="300">
        <v>116.4</v>
      </c>
      <c r="E650" s="300"/>
      <c r="F650" s="300">
        <f t="shared" si="72"/>
        <v>486.79999999999995</v>
      </c>
      <c r="G650" s="314">
        <v>8</v>
      </c>
      <c r="H650" s="314">
        <v>1</v>
      </c>
      <c r="I650" s="314"/>
      <c r="J650" s="295">
        <f t="shared" si="74"/>
        <v>9</v>
      </c>
      <c r="K650" s="312">
        <f t="shared" si="75"/>
        <v>4.4433473216489751E-3</v>
      </c>
      <c r="L650" s="297">
        <f t="shared" si="76"/>
        <v>19.023969390274004</v>
      </c>
      <c r="M650" s="297">
        <f t="shared" si="73"/>
        <v>4.1852732658602809</v>
      </c>
      <c r="N650" s="297">
        <v>8.1476014760147599</v>
      </c>
      <c r="O650" s="297">
        <v>0.89948042128004313</v>
      </c>
      <c r="P650" s="296">
        <f t="shared" si="77"/>
        <v>6.6261964982393368E-2</v>
      </c>
    </row>
    <row r="651" spans="1:16" x14ac:dyDescent="0.35">
      <c r="A651" s="311">
        <f t="shared" si="78"/>
        <v>271</v>
      </c>
      <c r="B651" s="295" t="s">
        <v>76</v>
      </c>
      <c r="C651" s="300">
        <v>355</v>
      </c>
      <c r="D651" s="300"/>
      <c r="E651" s="300"/>
      <c r="F651" s="300">
        <f t="shared" si="72"/>
        <v>355</v>
      </c>
      <c r="G651" s="314">
        <v>6</v>
      </c>
      <c r="H651" s="314"/>
      <c r="I651" s="314"/>
      <c r="J651" s="295">
        <f t="shared" si="74"/>
        <v>6</v>
      </c>
      <c r="K651" s="312">
        <f t="shared" si="75"/>
        <v>2.9622315477659837E-3</v>
      </c>
      <c r="L651" s="297">
        <f t="shared" si="76"/>
        <v>12.68264626018267</v>
      </c>
      <c r="M651" s="297">
        <f t="shared" si="73"/>
        <v>2.7901821772401876</v>
      </c>
      <c r="N651" s="297">
        <v>5.4317343173431736</v>
      </c>
      <c r="O651" s="297">
        <v>0.67461031596003229</v>
      </c>
      <c r="P651" s="296">
        <f t="shared" si="77"/>
        <v>6.078640301612976E-2</v>
      </c>
    </row>
    <row r="652" spans="1:16" x14ac:dyDescent="0.35">
      <c r="A652" s="311">
        <f t="shared" si="78"/>
        <v>272</v>
      </c>
      <c r="B652" s="295" t="s">
        <v>77</v>
      </c>
      <c r="C652" s="300">
        <v>143.19999999999999</v>
      </c>
      <c r="D652" s="300"/>
      <c r="E652" s="300">
        <v>41.9</v>
      </c>
      <c r="F652" s="300">
        <f t="shared" si="72"/>
        <v>185.1</v>
      </c>
      <c r="G652" s="314">
        <v>3</v>
      </c>
      <c r="H652" s="314"/>
      <c r="I652" s="314">
        <v>1</v>
      </c>
      <c r="J652" s="295">
        <f t="shared" si="74"/>
        <v>4</v>
      </c>
      <c r="K652" s="312">
        <f t="shared" si="75"/>
        <v>1.9748210318439891E-3</v>
      </c>
      <c r="L652" s="297">
        <f t="shared" si="76"/>
        <v>8.4550975067884462</v>
      </c>
      <c r="M652" s="297">
        <f t="shared" si="73"/>
        <v>1.8601214514934581</v>
      </c>
      <c r="N652" s="297">
        <v>3.6211562115621154</v>
      </c>
      <c r="O652" s="297">
        <v>0.33730515798001615</v>
      </c>
      <c r="P652" s="296">
        <f t="shared" si="77"/>
        <v>7.7113345909368108E-2</v>
      </c>
    </row>
    <row r="653" spans="1:16" x14ac:dyDescent="0.35">
      <c r="A653" s="311">
        <f t="shared" si="78"/>
        <v>273</v>
      </c>
      <c r="B653" s="295" t="s">
        <v>78</v>
      </c>
      <c r="C653" s="300">
        <v>163.19999999999999</v>
      </c>
      <c r="D653" s="300"/>
      <c r="E653" s="300"/>
      <c r="F653" s="300">
        <f t="shared" si="72"/>
        <v>163.19999999999999</v>
      </c>
      <c r="G653" s="314">
        <v>3</v>
      </c>
      <c r="H653" s="314"/>
      <c r="I653" s="314"/>
      <c r="J653" s="295">
        <f t="shared" si="74"/>
        <v>3</v>
      </c>
      <c r="K653" s="312">
        <f t="shared" si="75"/>
        <v>1.4811157738829918E-3</v>
      </c>
      <c r="L653" s="297">
        <f t="shared" si="76"/>
        <v>6.3413231300913351</v>
      </c>
      <c r="M653" s="297">
        <f t="shared" si="73"/>
        <v>1.3950910886200938</v>
      </c>
      <c r="N653" s="297">
        <v>2.7158671586715868</v>
      </c>
      <c r="O653" s="297">
        <v>0.33730515798001615</v>
      </c>
      <c r="P653" s="296">
        <f t="shared" si="77"/>
        <v>6.6112662594136229E-2</v>
      </c>
    </row>
    <row r="654" spans="1:16" x14ac:dyDescent="0.35">
      <c r="A654" s="311">
        <f t="shared" si="78"/>
        <v>274</v>
      </c>
      <c r="B654" s="295" t="s">
        <v>79</v>
      </c>
      <c r="C654" s="300">
        <v>268.2</v>
      </c>
      <c r="D654" s="300"/>
      <c r="E654" s="300"/>
      <c r="F654" s="300">
        <f t="shared" si="72"/>
        <v>268.2</v>
      </c>
      <c r="G654" s="314">
        <v>3</v>
      </c>
      <c r="H654" s="314"/>
      <c r="I654" s="314"/>
      <c r="J654" s="295">
        <f t="shared" si="74"/>
        <v>3</v>
      </c>
      <c r="K654" s="312">
        <f t="shared" si="75"/>
        <v>1.4811157738829918E-3</v>
      </c>
      <c r="L654" s="297">
        <f t="shared" si="76"/>
        <v>6.3413231300913351</v>
      </c>
      <c r="M654" s="297">
        <f t="shared" si="73"/>
        <v>1.3950910886200938</v>
      </c>
      <c r="N654" s="297">
        <v>2.7158671586715868</v>
      </c>
      <c r="O654" s="297">
        <v>0.33730515798001615</v>
      </c>
      <c r="P654" s="296">
        <f t="shared" si="77"/>
        <v>4.0229629140056053E-2</v>
      </c>
    </row>
    <row r="655" spans="1:16" x14ac:dyDescent="0.35">
      <c r="A655" s="311">
        <f t="shared" si="78"/>
        <v>275</v>
      </c>
      <c r="B655" s="295" t="s">
        <v>80</v>
      </c>
      <c r="C655" s="300">
        <v>1401.05</v>
      </c>
      <c r="D655" s="300"/>
      <c r="E655" s="300"/>
      <c r="F655" s="300">
        <f t="shared" si="72"/>
        <v>1401.05</v>
      </c>
      <c r="G655" s="314">
        <v>23</v>
      </c>
      <c r="H655" s="314"/>
      <c r="I655" s="314"/>
      <c r="J655" s="295">
        <f t="shared" si="74"/>
        <v>23</v>
      </c>
      <c r="K655" s="312">
        <f t="shared" si="75"/>
        <v>1.1355220933102938E-2</v>
      </c>
      <c r="L655" s="297">
        <f t="shared" si="76"/>
        <v>48.616810664033572</v>
      </c>
      <c r="M655" s="297">
        <f t="shared" si="73"/>
        <v>10.695698346087386</v>
      </c>
      <c r="N655" s="297">
        <v>20.821648216482163</v>
      </c>
      <c r="O655" s="297">
        <v>2.5860062111801239</v>
      </c>
      <c r="P655" s="296">
        <f t="shared" si="77"/>
        <v>5.9041549864589593E-2</v>
      </c>
    </row>
    <row r="656" spans="1:16" x14ac:dyDescent="0.35">
      <c r="A656" s="311">
        <f t="shared" si="78"/>
        <v>276</v>
      </c>
      <c r="B656" s="295" t="s">
        <v>81</v>
      </c>
      <c r="C656" s="300">
        <v>1909.5</v>
      </c>
      <c r="D656" s="300"/>
      <c r="E656" s="300"/>
      <c r="F656" s="300">
        <f t="shared" si="72"/>
        <v>1909.5</v>
      </c>
      <c r="G656" s="314">
        <v>48</v>
      </c>
      <c r="H656" s="314"/>
      <c r="I656" s="314"/>
      <c r="J656" s="295">
        <f t="shared" si="74"/>
        <v>48</v>
      </c>
      <c r="K656" s="312">
        <f t="shared" si="75"/>
        <v>2.3697852382127869E-2</v>
      </c>
      <c r="L656" s="297">
        <f t="shared" si="76"/>
        <v>101.46117008146136</v>
      </c>
      <c r="M656" s="297">
        <f t="shared" si="73"/>
        <v>22.321457417921501</v>
      </c>
      <c r="N656" s="297">
        <v>43.453874538745389</v>
      </c>
      <c r="O656" s="297">
        <v>5.3968825276802583</v>
      </c>
      <c r="P656" s="296">
        <f t="shared" si="77"/>
        <v>9.0407637897778739E-2</v>
      </c>
    </row>
    <row r="657" spans="1:16" x14ac:dyDescent="0.35">
      <c r="A657" s="311">
        <f t="shared" si="78"/>
        <v>277</v>
      </c>
      <c r="B657" s="295" t="s">
        <v>112</v>
      </c>
      <c r="C657" s="300">
        <v>542.20000000000005</v>
      </c>
      <c r="D657" s="300"/>
      <c r="E657" s="300"/>
      <c r="F657" s="300">
        <f t="shared" si="72"/>
        <v>542.20000000000005</v>
      </c>
      <c r="G657" s="314">
        <v>12</v>
      </c>
      <c r="H657" s="314"/>
      <c r="I657" s="314"/>
      <c r="J657" s="295">
        <f t="shared" si="74"/>
        <v>12</v>
      </c>
      <c r="K657" s="312">
        <f t="shared" si="75"/>
        <v>5.9244630955319674E-3</v>
      </c>
      <c r="L657" s="297">
        <f t="shared" si="76"/>
        <v>25.36529252036534</v>
      </c>
      <c r="M657" s="297">
        <f t="shared" si="73"/>
        <v>5.5803643544803752</v>
      </c>
      <c r="N657" s="297">
        <v>10.863468634686347</v>
      </c>
      <c r="O657" s="297">
        <v>1.3492206319200646</v>
      </c>
      <c r="P657" s="296">
        <f t="shared" si="77"/>
        <v>7.9598572743364307E-2</v>
      </c>
    </row>
    <row r="658" spans="1:16" x14ac:dyDescent="0.35">
      <c r="A658" s="311">
        <f t="shared" si="78"/>
        <v>278</v>
      </c>
      <c r="B658" s="295" t="s">
        <v>113</v>
      </c>
      <c r="C658" s="300">
        <v>168.8</v>
      </c>
      <c r="D658" s="300"/>
      <c r="E658" s="300"/>
      <c r="F658" s="300">
        <f t="shared" si="72"/>
        <v>168.8</v>
      </c>
      <c r="G658" s="314">
        <v>3</v>
      </c>
      <c r="H658" s="314"/>
      <c r="I658" s="314"/>
      <c r="J658" s="295">
        <f t="shared" si="74"/>
        <v>3</v>
      </c>
      <c r="K658" s="312">
        <f t="shared" si="75"/>
        <v>1.4811157738829918E-3</v>
      </c>
      <c r="L658" s="297">
        <f t="shared" si="76"/>
        <v>6.3413231300913351</v>
      </c>
      <c r="M658" s="297">
        <f t="shared" si="73"/>
        <v>1.3950910886200938</v>
      </c>
      <c r="N658" s="297">
        <v>2.7158671586715868</v>
      </c>
      <c r="O658" s="297">
        <v>0.33730515798001615</v>
      </c>
      <c r="P658" s="296">
        <f t="shared" si="77"/>
        <v>6.3919351512814165E-2</v>
      </c>
    </row>
    <row r="659" spans="1:16" x14ac:dyDescent="0.35">
      <c r="A659" s="311">
        <f t="shared" si="78"/>
        <v>279</v>
      </c>
      <c r="B659" s="295" t="s">
        <v>114</v>
      </c>
      <c r="C659" s="300">
        <v>173.2</v>
      </c>
      <c r="D659" s="300"/>
      <c r="E659" s="300"/>
      <c r="F659" s="300">
        <f t="shared" si="72"/>
        <v>173.2</v>
      </c>
      <c r="G659" s="314">
        <v>4</v>
      </c>
      <c r="H659" s="314"/>
      <c r="I659" s="314"/>
      <c r="J659" s="295">
        <f t="shared" si="74"/>
        <v>4</v>
      </c>
      <c r="K659" s="312">
        <f t="shared" si="75"/>
        <v>1.9748210318439891E-3</v>
      </c>
      <c r="L659" s="297">
        <f t="shared" si="76"/>
        <v>8.4550975067884462</v>
      </c>
      <c r="M659" s="297">
        <f t="shared" si="73"/>
        <v>1.8601214514934581</v>
      </c>
      <c r="N659" s="297">
        <v>3.6211562115621154</v>
      </c>
      <c r="O659" s="297">
        <v>0.44974021064002156</v>
      </c>
      <c r="P659" s="296">
        <f t="shared" si="77"/>
        <v>8.3060712358452901E-2</v>
      </c>
    </row>
    <row r="660" spans="1:16" x14ac:dyDescent="0.35">
      <c r="A660" s="311">
        <f t="shared" si="78"/>
        <v>280</v>
      </c>
      <c r="B660" s="295" t="s">
        <v>115</v>
      </c>
      <c r="C660" s="300">
        <v>174.6</v>
      </c>
      <c r="D660" s="300"/>
      <c r="E660" s="300"/>
      <c r="F660" s="300">
        <f t="shared" si="72"/>
        <v>174.6</v>
      </c>
      <c r="G660" s="314">
        <v>5</v>
      </c>
      <c r="H660" s="314"/>
      <c r="I660" s="314"/>
      <c r="J660" s="295">
        <f t="shared" si="74"/>
        <v>5</v>
      </c>
      <c r="K660" s="312">
        <f t="shared" si="75"/>
        <v>2.4685262898049864E-3</v>
      </c>
      <c r="L660" s="297">
        <f t="shared" si="76"/>
        <v>10.568871883485558</v>
      </c>
      <c r="M660" s="297">
        <f t="shared" si="73"/>
        <v>2.3251518143668228</v>
      </c>
      <c r="N660" s="297">
        <v>4.5264452644526436</v>
      </c>
      <c r="O660" s="297">
        <v>0.56217526330002698</v>
      </c>
      <c r="P660" s="296">
        <f t="shared" si="77"/>
        <v>0.10299338044447337</v>
      </c>
    </row>
    <row r="661" spans="1:16" x14ac:dyDescent="0.35">
      <c r="A661" s="311">
        <f t="shared" si="78"/>
        <v>281</v>
      </c>
      <c r="B661" s="295" t="s">
        <v>116</v>
      </c>
      <c r="C661" s="300">
        <v>174.6</v>
      </c>
      <c r="D661" s="300"/>
      <c r="E661" s="300">
        <v>31</v>
      </c>
      <c r="F661" s="300">
        <f t="shared" si="72"/>
        <v>205.6</v>
      </c>
      <c r="G661" s="314">
        <v>4</v>
      </c>
      <c r="H661" s="314">
        <v>1</v>
      </c>
      <c r="I661" s="314"/>
      <c r="J661" s="295">
        <f t="shared" si="74"/>
        <v>5</v>
      </c>
      <c r="K661" s="312">
        <f t="shared" si="75"/>
        <v>2.4685262898049864E-3</v>
      </c>
      <c r="L661" s="297">
        <f t="shared" si="76"/>
        <v>10.568871883485558</v>
      </c>
      <c r="M661" s="297">
        <f t="shared" si="73"/>
        <v>2.3251518143668228</v>
      </c>
      <c r="N661" s="297">
        <v>4.5264452644526436</v>
      </c>
      <c r="O661" s="297">
        <v>0.44974021064002156</v>
      </c>
      <c r="P661" s="296">
        <f t="shared" si="77"/>
        <v>8.6917359790588747E-2</v>
      </c>
    </row>
    <row r="662" spans="1:16" x14ac:dyDescent="0.35">
      <c r="A662" s="311">
        <f t="shared" si="78"/>
        <v>282</v>
      </c>
      <c r="B662" s="295" t="s">
        <v>117</v>
      </c>
      <c r="C662" s="300">
        <v>285.89999999999998</v>
      </c>
      <c r="D662" s="300"/>
      <c r="E662" s="300"/>
      <c r="F662" s="300">
        <f t="shared" si="72"/>
        <v>285.89999999999998</v>
      </c>
      <c r="G662" s="314">
        <v>5</v>
      </c>
      <c r="H662" s="314"/>
      <c r="I662" s="314"/>
      <c r="J662" s="295">
        <f t="shared" si="74"/>
        <v>5</v>
      </c>
      <c r="K662" s="312">
        <f t="shared" si="75"/>
        <v>2.4685262898049864E-3</v>
      </c>
      <c r="L662" s="297">
        <f t="shared" si="76"/>
        <v>10.568871883485558</v>
      </c>
      <c r="M662" s="297">
        <f t="shared" si="73"/>
        <v>2.3251518143668228</v>
      </c>
      <c r="N662" s="297">
        <v>4.5264452644526436</v>
      </c>
      <c r="O662" s="297">
        <v>0.56217526330002698</v>
      </c>
      <c r="P662" s="296">
        <f t="shared" si="77"/>
        <v>6.2898370848566115E-2</v>
      </c>
    </row>
    <row r="663" spans="1:16" x14ac:dyDescent="0.35">
      <c r="A663" s="311">
        <f t="shared" si="78"/>
        <v>283</v>
      </c>
      <c r="B663" s="295" t="s">
        <v>118</v>
      </c>
      <c r="C663" s="300">
        <v>365.3</v>
      </c>
      <c r="D663" s="300">
        <v>20.6</v>
      </c>
      <c r="E663" s="300"/>
      <c r="F663" s="300">
        <f t="shared" si="72"/>
        <v>385.90000000000003</v>
      </c>
      <c r="G663" s="314">
        <v>6</v>
      </c>
      <c r="H663" s="314">
        <v>1</v>
      </c>
      <c r="I663" s="314"/>
      <c r="J663" s="295">
        <f t="shared" si="74"/>
        <v>7</v>
      </c>
      <c r="K663" s="312">
        <f t="shared" si="75"/>
        <v>3.455936805726981E-3</v>
      </c>
      <c r="L663" s="297">
        <f t="shared" si="76"/>
        <v>14.796420636879782</v>
      </c>
      <c r="M663" s="297">
        <f t="shared" si="73"/>
        <v>3.2552125401135519</v>
      </c>
      <c r="N663" s="297">
        <v>6.3370233702337018</v>
      </c>
      <c r="O663" s="297">
        <v>0.67461031596003229</v>
      </c>
      <c r="P663" s="296">
        <f t="shared" si="77"/>
        <v>6.4947568963946781E-2</v>
      </c>
    </row>
    <row r="664" spans="1:16" x14ac:dyDescent="0.35">
      <c r="A664" s="311">
        <f t="shared" si="78"/>
        <v>284</v>
      </c>
      <c r="B664" s="295" t="s">
        <v>119</v>
      </c>
      <c r="C664" s="300">
        <v>204.5</v>
      </c>
      <c r="D664" s="300"/>
      <c r="E664" s="300"/>
      <c r="F664" s="300">
        <f t="shared" si="72"/>
        <v>204.5</v>
      </c>
      <c r="G664" s="314">
        <v>4</v>
      </c>
      <c r="H664" s="314"/>
      <c r="I664" s="314"/>
      <c r="J664" s="295">
        <f t="shared" si="74"/>
        <v>4</v>
      </c>
      <c r="K664" s="312">
        <f t="shared" si="75"/>
        <v>1.9748210318439891E-3</v>
      </c>
      <c r="L664" s="297">
        <f t="shared" si="76"/>
        <v>8.4550975067884462</v>
      </c>
      <c r="M664" s="297">
        <f t="shared" si="73"/>
        <v>1.8601214514934581</v>
      </c>
      <c r="N664" s="297">
        <v>3.6211562115621154</v>
      </c>
      <c r="O664" s="297">
        <v>0.44974021064002156</v>
      </c>
      <c r="P664" s="296">
        <f t="shared" si="77"/>
        <v>7.0347752471804595E-2</v>
      </c>
    </row>
    <row r="665" spans="1:16" x14ac:dyDescent="0.35">
      <c r="A665" s="311">
        <f t="shared" si="78"/>
        <v>285</v>
      </c>
      <c r="B665" s="295" t="s">
        <v>120</v>
      </c>
      <c r="C665" s="300">
        <v>625.70000000000005</v>
      </c>
      <c r="D665" s="300"/>
      <c r="E665" s="300"/>
      <c r="F665" s="300">
        <f t="shared" si="72"/>
        <v>625.70000000000005</v>
      </c>
      <c r="G665" s="314">
        <v>14</v>
      </c>
      <c r="H665" s="314"/>
      <c r="I665" s="314"/>
      <c r="J665" s="295">
        <f t="shared" si="74"/>
        <v>14</v>
      </c>
      <c r="K665" s="312">
        <f t="shared" si="75"/>
        <v>6.9118736114539619E-3</v>
      </c>
      <c r="L665" s="297">
        <f t="shared" si="76"/>
        <v>29.592841273759564</v>
      </c>
      <c r="M665" s="297">
        <f t="shared" si="73"/>
        <v>6.5104250802271038</v>
      </c>
      <c r="N665" s="297">
        <v>12.674046740467404</v>
      </c>
      <c r="O665" s="297">
        <v>1.5740907372400754</v>
      </c>
      <c r="P665" s="296">
        <f t="shared" si="77"/>
        <v>8.047211735926825E-2</v>
      </c>
    </row>
    <row r="666" spans="1:16" x14ac:dyDescent="0.35">
      <c r="A666" s="311">
        <f t="shared" si="78"/>
        <v>286</v>
      </c>
      <c r="B666" s="295" t="s">
        <v>122</v>
      </c>
      <c r="C666" s="300">
        <v>429.5</v>
      </c>
      <c r="D666" s="300"/>
      <c r="E666" s="300">
        <v>30.7</v>
      </c>
      <c r="F666" s="300">
        <f t="shared" si="72"/>
        <v>460.2</v>
      </c>
      <c r="G666" s="314">
        <v>5</v>
      </c>
      <c r="H666" s="314"/>
      <c r="I666" s="314">
        <v>1</v>
      </c>
      <c r="J666" s="295">
        <f t="shared" si="74"/>
        <v>6</v>
      </c>
      <c r="K666" s="312">
        <f t="shared" si="75"/>
        <v>2.9622315477659837E-3</v>
      </c>
      <c r="L666" s="297">
        <f t="shared" si="76"/>
        <v>12.68264626018267</v>
      </c>
      <c r="M666" s="297">
        <f t="shared" si="73"/>
        <v>2.7901821772401876</v>
      </c>
      <c r="N666" s="297">
        <v>5.4317343173431736</v>
      </c>
      <c r="O666" s="297">
        <v>0.56217526330002698</v>
      </c>
      <c r="P666" s="296">
        <f t="shared" si="77"/>
        <v>4.6646540673763712E-2</v>
      </c>
    </row>
    <row r="667" spans="1:16" x14ac:dyDescent="0.35">
      <c r="A667" s="311">
        <f t="shared" si="78"/>
        <v>287</v>
      </c>
      <c r="B667" s="295" t="s">
        <v>123</v>
      </c>
      <c r="C667" s="300">
        <v>206.4</v>
      </c>
      <c r="D667" s="300"/>
      <c r="E667" s="300"/>
      <c r="F667" s="300">
        <f t="shared" si="72"/>
        <v>206.4</v>
      </c>
      <c r="G667" s="314">
        <v>3</v>
      </c>
      <c r="H667" s="314"/>
      <c r="I667" s="314"/>
      <c r="J667" s="295">
        <f t="shared" si="74"/>
        <v>3</v>
      </c>
      <c r="K667" s="312">
        <f t="shared" si="75"/>
        <v>1.4811157738829918E-3</v>
      </c>
      <c r="L667" s="297">
        <f t="shared" si="76"/>
        <v>6.3413231300913351</v>
      </c>
      <c r="M667" s="297">
        <f t="shared" si="73"/>
        <v>1.3950910886200938</v>
      </c>
      <c r="N667" s="297">
        <v>2.7158671586715868</v>
      </c>
      <c r="O667" s="297">
        <v>0.33730515798001615</v>
      </c>
      <c r="P667" s="296">
        <f t="shared" si="77"/>
        <v>5.227512856280539E-2</v>
      </c>
    </row>
    <row r="668" spans="1:16" x14ac:dyDescent="0.35">
      <c r="A668" s="311">
        <f t="shared" si="78"/>
        <v>288</v>
      </c>
      <c r="B668" s="295" t="s">
        <v>1670</v>
      </c>
      <c r="C668" s="300">
        <v>275.2</v>
      </c>
      <c r="D668" s="300"/>
      <c r="E668" s="300"/>
      <c r="F668" s="300">
        <f t="shared" si="72"/>
        <v>275.2</v>
      </c>
      <c r="G668" s="314">
        <v>6</v>
      </c>
      <c r="H668" s="314"/>
      <c r="I668" s="314"/>
      <c r="J668" s="295">
        <f t="shared" si="74"/>
        <v>6</v>
      </c>
      <c r="K668" s="312">
        <f t="shared" si="75"/>
        <v>2.9622315477659837E-3</v>
      </c>
      <c r="L668" s="297">
        <f t="shared" si="76"/>
        <v>12.68264626018267</v>
      </c>
      <c r="M668" s="297">
        <f t="shared" si="73"/>
        <v>2.7901821772401876</v>
      </c>
      <c r="N668" s="297">
        <v>5.4317343173431736</v>
      </c>
      <c r="O668" s="297">
        <v>0.67461031596003229</v>
      </c>
      <c r="P668" s="296">
        <f t="shared" si="77"/>
        <v>7.8412692844208084E-2</v>
      </c>
    </row>
    <row r="669" spans="1:16" x14ac:dyDescent="0.35">
      <c r="A669" s="311">
        <f t="shared" si="78"/>
        <v>289</v>
      </c>
      <c r="B669" s="295" t="s">
        <v>1671</v>
      </c>
      <c r="C669" s="300">
        <v>318.89999999999998</v>
      </c>
      <c r="D669" s="300"/>
      <c r="E669" s="300"/>
      <c r="F669" s="300">
        <f t="shared" si="72"/>
        <v>318.89999999999998</v>
      </c>
      <c r="G669" s="314">
        <v>7</v>
      </c>
      <c r="H669" s="314"/>
      <c r="I669" s="314"/>
      <c r="J669" s="295">
        <f t="shared" si="74"/>
        <v>7</v>
      </c>
      <c r="K669" s="312">
        <f t="shared" si="75"/>
        <v>3.455936805726981E-3</v>
      </c>
      <c r="L669" s="297">
        <f t="shared" si="76"/>
        <v>14.796420636879782</v>
      </c>
      <c r="M669" s="297">
        <f t="shared" si="73"/>
        <v>3.2552125401135519</v>
      </c>
      <c r="N669" s="297">
        <v>6.3370233702337018</v>
      </c>
      <c r="O669" s="297">
        <v>0.78704536862003771</v>
      </c>
      <c r="P669" s="296">
        <f t="shared" si="77"/>
        <v>7.8945443448877634E-2</v>
      </c>
    </row>
    <row r="670" spans="1:16" x14ac:dyDescent="0.35">
      <c r="A670" s="311">
        <f t="shared" si="78"/>
        <v>290</v>
      </c>
      <c r="B670" s="295" t="s">
        <v>1672</v>
      </c>
      <c r="C670" s="300">
        <v>75.2</v>
      </c>
      <c r="D670" s="300"/>
      <c r="E670" s="300"/>
      <c r="F670" s="300">
        <f t="shared" si="72"/>
        <v>75.2</v>
      </c>
      <c r="G670" s="314">
        <v>1</v>
      </c>
      <c r="H670" s="314"/>
      <c r="I670" s="314"/>
      <c r="J670" s="295">
        <f t="shared" si="74"/>
        <v>1</v>
      </c>
      <c r="K670" s="312">
        <f t="shared" si="75"/>
        <v>4.9370525796099728E-4</v>
      </c>
      <c r="L670" s="297">
        <f t="shared" si="76"/>
        <v>2.1137743766971115</v>
      </c>
      <c r="M670" s="297">
        <f t="shared" si="73"/>
        <v>0.46503036287336452</v>
      </c>
      <c r="N670" s="297">
        <v>0.90528905289052886</v>
      </c>
      <c r="O670" s="297">
        <v>0.11243505266000539</v>
      </c>
      <c r="P670" s="296">
        <f t="shared" si="77"/>
        <v>4.7826181451077261E-2</v>
      </c>
    </row>
    <row r="671" spans="1:16" x14ac:dyDescent="0.35">
      <c r="A671" s="311">
        <f t="shared" si="78"/>
        <v>291</v>
      </c>
      <c r="B671" s="295" t="s">
        <v>1673</v>
      </c>
      <c r="C671" s="300">
        <v>320.89999999999998</v>
      </c>
      <c r="D671" s="300"/>
      <c r="E671" s="300"/>
      <c r="F671" s="300">
        <f t="shared" si="72"/>
        <v>320.89999999999998</v>
      </c>
      <c r="G671" s="314">
        <v>4</v>
      </c>
      <c r="H671" s="314"/>
      <c r="I671" s="314"/>
      <c r="J671" s="295">
        <f t="shared" si="74"/>
        <v>4</v>
      </c>
      <c r="K671" s="312">
        <f t="shared" si="75"/>
        <v>1.9748210318439891E-3</v>
      </c>
      <c r="L671" s="297">
        <f t="shared" si="76"/>
        <v>8.4550975067884462</v>
      </c>
      <c r="M671" s="297">
        <f t="shared" si="73"/>
        <v>1.8601214514934581</v>
      </c>
      <c r="N671" s="297">
        <v>3.6211562115621154</v>
      </c>
      <c r="O671" s="297">
        <v>0.44974021064002156</v>
      </c>
      <c r="P671" s="296">
        <f t="shared" si="77"/>
        <v>4.4830524713256596E-2</v>
      </c>
    </row>
    <row r="672" spans="1:16" x14ac:dyDescent="0.35">
      <c r="A672" s="311">
        <f t="shared" si="78"/>
        <v>292</v>
      </c>
      <c r="B672" s="295" t="s">
        <v>1674</v>
      </c>
      <c r="C672" s="300">
        <v>417.2</v>
      </c>
      <c r="D672" s="300"/>
      <c r="E672" s="300"/>
      <c r="F672" s="300">
        <f t="shared" si="72"/>
        <v>417.2</v>
      </c>
      <c r="G672" s="314">
        <v>6</v>
      </c>
      <c r="H672" s="314"/>
      <c r="I672" s="314"/>
      <c r="J672" s="295">
        <f t="shared" si="74"/>
        <v>6</v>
      </c>
      <c r="K672" s="312">
        <f t="shared" si="75"/>
        <v>2.9622315477659837E-3</v>
      </c>
      <c r="L672" s="297">
        <f t="shared" si="76"/>
        <v>12.68264626018267</v>
      </c>
      <c r="M672" s="297">
        <f t="shared" si="73"/>
        <v>2.7901821772401876</v>
      </c>
      <c r="N672" s="297">
        <v>5.4317343173431736</v>
      </c>
      <c r="O672" s="297">
        <v>0.67461031596003229</v>
      </c>
      <c r="P672" s="296">
        <f t="shared" si="77"/>
        <v>5.1723808894357778E-2</v>
      </c>
    </row>
    <row r="673" spans="1:16" x14ac:dyDescent="0.35">
      <c r="A673" s="311">
        <f t="shared" si="78"/>
        <v>293</v>
      </c>
      <c r="B673" s="295" t="s">
        <v>1675</v>
      </c>
      <c r="C673" s="300">
        <v>321.3</v>
      </c>
      <c r="D673" s="300"/>
      <c r="E673" s="300"/>
      <c r="F673" s="300">
        <f t="shared" si="72"/>
        <v>321.3</v>
      </c>
      <c r="G673" s="314">
        <v>3</v>
      </c>
      <c r="H673" s="314"/>
      <c r="I673" s="314"/>
      <c r="J673" s="295">
        <f t="shared" si="74"/>
        <v>3</v>
      </c>
      <c r="K673" s="312">
        <f t="shared" si="75"/>
        <v>1.4811157738829918E-3</v>
      </c>
      <c r="L673" s="297">
        <f t="shared" si="76"/>
        <v>6.3413231300913351</v>
      </c>
      <c r="M673" s="297">
        <f t="shared" si="73"/>
        <v>1.3950910886200938</v>
      </c>
      <c r="N673" s="297">
        <v>2.7158671586715868</v>
      </c>
      <c r="O673" s="297">
        <v>0.33730515798001615</v>
      </c>
      <c r="P673" s="296">
        <f t="shared" si="77"/>
        <v>3.3581034968450142E-2</v>
      </c>
    </row>
    <row r="674" spans="1:16" x14ac:dyDescent="0.35">
      <c r="A674" s="311">
        <f t="shared" si="78"/>
        <v>294</v>
      </c>
      <c r="B674" s="295" t="s">
        <v>1676</v>
      </c>
      <c r="C674" s="300">
        <v>284.5</v>
      </c>
      <c r="D674" s="300"/>
      <c r="E674" s="300"/>
      <c r="F674" s="300">
        <f t="shared" si="72"/>
        <v>284.5</v>
      </c>
      <c r="G674" s="314">
        <v>4</v>
      </c>
      <c r="H674" s="314"/>
      <c r="I674" s="314"/>
      <c r="J674" s="295">
        <f t="shared" si="74"/>
        <v>4</v>
      </c>
      <c r="K674" s="312">
        <f t="shared" si="75"/>
        <v>1.9748210318439891E-3</v>
      </c>
      <c r="L674" s="297">
        <f t="shared" si="76"/>
        <v>8.4550975067884462</v>
      </c>
      <c r="M674" s="297">
        <f t="shared" si="73"/>
        <v>1.8601214514934581</v>
      </c>
      <c r="N674" s="297">
        <v>3.6211562115621154</v>
      </c>
      <c r="O674" s="297">
        <v>0.44974021064002156</v>
      </c>
      <c r="P674" s="296">
        <f t="shared" si="77"/>
        <v>5.0566310651964992E-2</v>
      </c>
    </row>
    <row r="675" spans="1:16" x14ac:dyDescent="0.35">
      <c r="A675" s="311">
        <f t="shared" si="78"/>
        <v>295</v>
      </c>
      <c r="B675" s="295" t="s">
        <v>1677</v>
      </c>
      <c r="C675" s="300">
        <v>326.10000000000002</v>
      </c>
      <c r="D675" s="300"/>
      <c r="E675" s="300"/>
      <c r="F675" s="300">
        <f t="shared" si="72"/>
        <v>326.10000000000002</v>
      </c>
      <c r="G675" s="314">
        <v>4</v>
      </c>
      <c r="H675" s="314"/>
      <c r="I675" s="314"/>
      <c r="J675" s="295">
        <f t="shared" si="74"/>
        <v>4</v>
      </c>
      <c r="K675" s="312">
        <f t="shared" si="75"/>
        <v>1.9748210318439891E-3</v>
      </c>
      <c r="L675" s="297">
        <f t="shared" si="76"/>
        <v>8.4550975067884462</v>
      </c>
      <c r="M675" s="297">
        <f t="shared" si="73"/>
        <v>1.8601214514934581</v>
      </c>
      <c r="N675" s="297">
        <v>3.6211562115621154</v>
      </c>
      <c r="O675" s="297">
        <v>0.44974021064002156</v>
      </c>
      <c r="P675" s="296">
        <f t="shared" si="77"/>
        <v>4.4115655873916096E-2</v>
      </c>
    </row>
    <row r="676" spans="1:16" x14ac:dyDescent="0.35">
      <c r="A676" s="311">
        <f t="shared" si="78"/>
        <v>296</v>
      </c>
      <c r="B676" s="295" t="s">
        <v>1678</v>
      </c>
      <c r="C676" s="300">
        <v>497.9</v>
      </c>
      <c r="D676" s="300"/>
      <c r="E676" s="300">
        <v>40.6</v>
      </c>
      <c r="F676" s="300">
        <f t="shared" si="72"/>
        <v>538.5</v>
      </c>
      <c r="G676" s="314">
        <v>5</v>
      </c>
      <c r="H676" s="314"/>
      <c r="I676" s="314"/>
      <c r="J676" s="295">
        <f t="shared" si="74"/>
        <v>5</v>
      </c>
      <c r="K676" s="312">
        <f t="shared" si="75"/>
        <v>2.4685262898049864E-3</v>
      </c>
      <c r="L676" s="297">
        <f t="shared" si="76"/>
        <v>10.568871883485558</v>
      </c>
      <c r="M676" s="297">
        <f t="shared" si="73"/>
        <v>2.3251518143668228</v>
      </c>
      <c r="N676" s="297">
        <v>4.5264452644526436</v>
      </c>
      <c r="O676" s="297">
        <v>0.56217526330002698</v>
      </c>
      <c r="P676" s="296">
        <f t="shared" si="77"/>
        <v>3.339395399369554E-2</v>
      </c>
    </row>
    <row r="677" spans="1:16" x14ac:dyDescent="0.35">
      <c r="A677" s="311">
        <f t="shared" si="78"/>
        <v>297</v>
      </c>
      <c r="B677" s="295" t="s">
        <v>1679</v>
      </c>
      <c r="C677" s="300">
        <v>138.80000000000001</v>
      </c>
      <c r="D677" s="300"/>
      <c r="E677" s="300"/>
      <c r="F677" s="300">
        <f t="shared" si="72"/>
        <v>138.80000000000001</v>
      </c>
      <c r="G677" s="314">
        <v>2</v>
      </c>
      <c r="H677" s="314"/>
      <c r="I677" s="314"/>
      <c r="J677" s="295">
        <f t="shared" si="74"/>
        <v>2</v>
      </c>
      <c r="K677" s="312">
        <f t="shared" si="75"/>
        <v>9.8741051592199456E-4</v>
      </c>
      <c r="L677" s="297">
        <f t="shared" si="76"/>
        <v>4.2275487533942231</v>
      </c>
      <c r="M677" s="297">
        <f t="shared" si="73"/>
        <v>0.93006072574672904</v>
      </c>
      <c r="N677" s="297">
        <v>1.8105781057810577</v>
      </c>
      <c r="O677" s="297">
        <v>0.22487010532001078</v>
      </c>
      <c r="P677" s="296">
        <f t="shared" si="77"/>
        <v>5.1823182206354609E-2</v>
      </c>
    </row>
    <row r="678" spans="1:16" x14ac:dyDescent="0.35">
      <c r="A678" s="311">
        <f t="shared" si="78"/>
        <v>298</v>
      </c>
      <c r="B678" s="295" t="s">
        <v>1680</v>
      </c>
      <c r="C678" s="300">
        <v>4598.6000000000004</v>
      </c>
      <c r="D678" s="300">
        <v>90.9</v>
      </c>
      <c r="E678" s="300">
        <v>100</v>
      </c>
      <c r="F678" s="300">
        <f t="shared" si="72"/>
        <v>4789.5</v>
      </c>
      <c r="G678" s="314">
        <v>73</v>
      </c>
      <c r="H678" s="314">
        <v>1</v>
      </c>
      <c r="I678" s="314">
        <v>1</v>
      </c>
      <c r="J678" s="295">
        <f t="shared" si="74"/>
        <v>75</v>
      </c>
      <c r="K678" s="312">
        <f t="shared" si="75"/>
        <v>3.7027894347074798E-2</v>
      </c>
      <c r="L678" s="297">
        <f t="shared" si="76"/>
        <v>158.53307825228339</v>
      </c>
      <c r="M678" s="297">
        <f t="shared" si="73"/>
        <v>34.877277215502346</v>
      </c>
      <c r="N678" s="297">
        <v>67.896678966789651</v>
      </c>
      <c r="O678" s="297">
        <v>8.2077588441803933</v>
      </c>
      <c r="P678" s="296">
        <f t="shared" si="77"/>
        <v>5.6272010288914445E-2</v>
      </c>
    </row>
    <row r="679" spans="1:16" x14ac:dyDescent="0.35">
      <c r="A679" s="311">
        <f t="shared" si="78"/>
        <v>299</v>
      </c>
      <c r="B679" s="295" t="s">
        <v>1681</v>
      </c>
      <c r="C679" s="300">
        <v>387.4</v>
      </c>
      <c r="D679" s="300"/>
      <c r="E679" s="300"/>
      <c r="F679" s="300">
        <f t="shared" si="72"/>
        <v>387.4</v>
      </c>
      <c r="G679" s="314">
        <v>5</v>
      </c>
      <c r="H679" s="314"/>
      <c r="I679" s="314"/>
      <c r="J679" s="295">
        <f t="shared" si="74"/>
        <v>5</v>
      </c>
      <c r="K679" s="312">
        <f t="shared" si="75"/>
        <v>2.4685262898049864E-3</v>
      </c>
      <c r="L679" s="297">
        <f t="shared" si="76"/>
        <v>10.568871883485558</v>
      </c>
      <c r="M679" s="297">
        <f t="shared" si="73"/>
        <v>2.3251518143668228</v>
      </c>
      <c r="N679" s="297">
        <v>4.5264452644526436</v>
      </c>
      <c r="O679" s="297">
        <v>0.56217526330002698</v>
      </c>
      <c r="P679" s="296">
        <f t="shared" si="77"/>
        <v>4.6418802853910819E-2</v>
      </c>
    </row>
    <row r="680" spans="1:16" x14ac:dyDescent="0.35">
      <c r="A680" s="311">
        <f t="shared" si="78"/>
        <v>300</v>
      </c>
      <c r="B680" s="295" t="s">
        <v>1682</v>
      </c>
      <c r="C680" s="300">
        <v>4956.8999999999996</v>
      </c>
      <c r="D680" s="300"/>
      <c r="E680" s="300"/>
      <c r="F680" s="300">
        <f t="shared" si="72"/>
        <v>4956.8999999999996</v>
      </c>
      <c r="G680" s="314">
        <v>77</v>
      </c>
      <c r="H680" s="314"/>
      <c r="I680" s="314"/>
      <c r="J680" s="295">
        <f t="shared" si="74"/>
        <v>77</v>
      </c>
      <c r="K680" s="312">
        <f t="shared" si="75"/>
        <v>3.8015304862996792E-2</v>
      </c>
      <c r="L680" s="297">
        <f t="shared" si="76"/>
        <v>162.76062700567761</v>
      </c>
      <c r="M680" s="297">
        <f t="shared" si="73"/>
        <v>35.807337941249074</v>
      </c>
      <c r="N680" s="297">
        <v>69.707257072570712</v>
      </c>
      <c r="O680" s="297">
        <v>8.6574990548204145</v>
      </c>
      <c r="P680" s="296">
        <f t="shared" si="77"/>
        <v>5.5868127473686739E-2</v>
      </c>
    </row>
    <row r="681" spans="1:16" x14ac:dyDescent="0.35">
      <c r="A681" s="311">
        <f t="shared" si="78"/>
        <v>301</v>
      </c>
      <c r="B681" s="295" t="s">
        <v>1683</v>
      </c>
      <c r="C681" s="300">
        <v>4250.2</v>
      </c>
      <c r="D681" s="300"/>
      <c r="E681" s="300"/>
      <c r="F681" s="300">
        <v>4250.2</v>
      </c>
      <c r="G681" s="314">
        <v>72</v>
      </c>
      <c r="H681" s="314"/>
      <c r="I681" s="314"/>
      <c r="J681" s="295">
        <f t="shared" si="74"/>
        <v>72</v>
      </c>
      <c r="K681" s="312">
        <f t="shared" si="75"/>
        <v>3.5546778573191801E-2</v>
      </c>
      <c r="L681" s="297">
        <f t="shared" si="76"/>
        <v>152.19175512219203</v>
      </c>
      <c r="M681" s="297">
        <f t="shared" si="73"/>
        <v>33.482186126882247</v>
      </c>
      <c r="N681" s="297">
        <v>65.180811808118079</v>
      </c>
      <c r="O681" s="297">
        <v>8.0953237915203875</v>
      </c>
      <c r="P681" s="296">
        <f t="shared" si="77"/>
        <v>6.0926562714392909E-2</v>
      </c>
    </row>
    <row r="682" spans="1:16" x14ac:dyDescent="0.35">
      <c r="A682" s="311">
        <f t="shared" si="78"/>
        <v>302</v>
      </c>
      <c r="B682" s="295" t="s">
        <v>1684</v>
      </c>
      <c r="C682" s="300">
        <v>251.9</v>
      </c>
      <c r="D682" s="300"/>
      <c r="E682" s="300"/>
      <c r="F682" s="300">
        <f t="shared" si="72"/>
        <v>251.9</v>
      </c>
      <c r="G682" s="314">
        <v>3</v>
      </c>
      <c r="H682" s="314"/>
      <c r="I682" s="314"/>
      <c r="J682" s="295">
        <f t="shared" si="74"/>
        <v>3</v>
      </c>
      <c r="K682" s="312">
        <f t="shared" si="75"/>
        <v>1.4811157738829918E-3</v>
      </c>
      <c r="L682" s="297">
        <f t="shared" si="76"/>
        <v>6.3413231300913351</v>
      </c>
      <c r="M682" s="297">
        <f t="shared" si="73"/>
        <v>1.3950910886200938</v>
      </c>
      <c r="N682" s="297">
        <v>2.7158671586715868</v>
      </c>
      <c r="O682" s="297">
        <v>0.33730515798001615</v>
      </c>
      <c r="P682" s="296">
        <f t="shared" si="77"/>
        <v>4.283281673427166E-2</v>
      </c>
    </row>
    <row r="683" spans="1:16" x14ac:dyDescent="0.35">
      <c r="A683" s="311">
        <f t="shared" si="78"/>
        <v>303</v>
      </c>
      <c r="B683" s="295" t="s">
        <v>1685</v>
      </c>
      <c r="C683" s="300">
        <v>352.7</v>
      </c>
      <c r="D683" s="300"/>
      <c r="E683" s="300"/>
      <c r="F683" s="300">
        <f t="shared" si="72"/>
        <v>352.7</v>
      </c>
      <c r="G683" s="314">
        <v>6</v>
      </c>
      <c r="H683" s="314"/>
      <c r="I683" s="314"/>
      <c r="J683" s="295">
        <f t="shared" si="74"/>
        <v>6</v>
      </c>
      <c r="K683" s="312">
        <f t="shared" si="75"/>
        <v>2.9622315477659837E-3</v>
      </c>
      <c r="L683" s="297">
        <f t="shared" si="76"/>
        <v>12.68264626018267</v>
      </c>
      <c r="M683" s="297">
        <f t="shared" si="73"/>
        <v>2.7901821772401876</v>
      </c>
      <c r="N683" s="297">
        <v>5.4317343173431736</v>
      </c>
      <c r="O683" s="297">
        <v>0.67461031596003229</v>
      </c>
      <c r="P683" s="296">
        <f t="shared" si="77"/>
        <v>6.1182798612775917E-2</v>
      </c>
    </row>
    <row r="684" spans="1:16" x14ac:dyDescent="0.35">
      <c r="A684" s="311">
        <f t="shared" si="78"/>
        <v>304</v>
      </c>
      <c r="B684" s="295" t="s">
        <v>1686</v>
      </c>
      <c r="C684" s="300">
        <v>301.8</v>
      </c>
      <c r="D684" s="300"/>
      <c r="E684" s="300"/>
      <c r="F684" s="300">
        <f t="shared" si="72"/>
        <v>301.8</v>
      </c>
      <c r="G684" s="314">
        <v>4</v>
      </c>
      <c r="H684" s="314"/>
      <c r="I684" s="314"/>
      <c r="J684" s="295">
        <f t="shared" si="74"/>
        <v>4</v>
      </c>
      <c r="K684" s="312">
        <f t="shared" si="75"/>
        <v>1.9748210318439891E-3</v>
      </c>
      <c r="L684" s="297">
        <f t="shared" si="76"/>
        <v>8.4550975067884462</v>
      </c>
      <c r="M684" s="297">
        <f t="shared" si="73"/>
        <v>1.8601214514934581</v>
      </c>
      <c r="N684" s="297">
        <v>3.6211562115621154</v>
      </c>
      <c r="O684" s="297">
        <v>0.44974021064002156</v>
      </c>
      <c r="P684" s="296">
        <f t="shared" si="77"/>
        <v>4.7667711664957056E-2</v>
      </c>
    </row>
    <row r="685" spans="1:16" x14ac:dyDescent="0.35">
      <c r="A685" s="311">
        <f t="shared" si="78"/>
        <v>305</v>
      </c>
      <c r="B685" s="295" t="s">
        <v>1707</v>
      </c>
      <c r="C685" s="300">
        <v>244.4</v>
      </c>
      <c r="D685" s="300"/>
      <c r="E685" s="300">
        <v>51.7</v>
      </c>
      <c r="F685" s="300">
        <f t="shared" si="72"/>
        <v>296.10000000000002</v>
      </c>
      <c r="G685" s="314">
        <v>6</v>
      </c>
      <c r="H685" s="314">
        <v>1</v>
      </c>
      <c r="I685" s="314"/>
      <c r="J685" s="295">
        <f t="shared" si="74"/>
        <v>7</v>
      </c>
      <c r="K685" s="312">
        <f t="shared" si="75"/>
        <v>3.455936805726981E-3</v>
      </c>
      <c r="L685" s="297">
        <f t="shared" si="76"/>
        <v>14.796420636879782</v>
      </c>
      <c r="M685" s="297">
        <f t="shared" si="73"/>
        <v>3.2552125401135519</v>
      </c>
      <c r="N685" s="297">
        <v>6.3370233702337018</v>
      </c>
      <c r="O685" s="297">
        <v>0.67461031596003229</v>
      </c>
      <c r="P685" s="296">
        <f t="shared" si="77"/>
        <v>8.4644602712553418E-2</v>
      </c>
    </row>
    <row r="686" spans="1:16" x14ac:dyDescent="0.35">
      <c r="A686" s="311">
        <f t="shared" si="78"/>
        <v>306</v>
      </c>
      <c r="B686" s="295" t="s">
        <v>1708</v>
      </c>
      <c r="C686" s="300">
        <v>253.1</v>
      </c>
      <c r="D686" s="300"/>
      <c r="E686" s="300"/>
      <c r="F686" s="300">
        <f t="shared" si="72"/>
        <v>253.1</v>
      </c>
      <c r="G686" s="314">
        <v>7</v>
      </c>
      <c r="H686" s="314"/>
      <c r="I686" s="314"/>
      <c r="J686" s="295">
        <f t="shared" si="74"/>
        <v>7</v>
      </c>
      <c r="K686" s="312">
        <f t="shared" si="75"/>
        <v>3.455936805726981E-3</v>
      </c>
      <c r="L686" s="297">
        <f t="shared" si="76"/>
        <v>14.796420636879782</v>
      </c>
      <c r="M686" s="297">
        <f t="shared" si="73"/>
        <v>3.2552125401135519</v>
      </c>
      <c r="N686" s="297">
        <v>6.3370233702337018</v>
      </c>
      <c r="O686" s="297">
        <v>0.78704536862003771</v>
      </c>
      <c r="P686" s="296">
        <f t="shared" si="77"/>
        <v>9.9469387261347589E-2</v>
      </c>
    </row>
    <row r="687" spans="1:16" x14ac:dyDescent="0.35">
      <c r="A687" s="311">
        <f t="shared" si="78"/>
        <v>307</v>
      </c>
      <c r="B687" s="295" t="s">
        <v>1709</v>
      </c>
      <c r="C687" s="300">
        <v>480.1</v>
      </c>
      <c r="D687" s="300"/>
      <c r="E687" s="300"/>
      <c r="F687" s="300">
        <f t="shared" si="72"/>
        <v>480.1</v>
      </c>
      <c r="G687" s="314">
        <v>7</v>
      </c>
      <c r="H687" s="314"/>
      <c r="I687" s="314"/>
      <c r="J687" s="295">
        <f t="shared" si="74"/>
        <v>7</v>
      </c>
      <c r="K687" s="312">
        <f t="shared" si="75"/>
        <v>3.455936805726981E-3</v>
      </c>
      <c r="L687" s="297">
        <f t="shared" si="76"/>
        <v>14.796420636879782</v>
      </c>
      <c r="M687" s="297">
        <f t="shared" si="73"/>
        <v>3.2552125401135519</v>
      </c>
      <c r="N687" s="297">
        <v>6.3370233702337018</v>
      </c>
      <c r="O687" s="297">
        <v>0.78704536862003771</v>
      </c>
      <c r="P687" s="296">
        <f t="shared" si="77"/>
        <v>5.243845431336612E-2</v>
      </c>
    </row>
    <row r="688" spans="1:16" x14ac:dyDescent="0.35">
      <c r="A688" s="311">
        <f t="shared" si="78"/>
        <v>308</v>
      </c>
      <c r="B688" s="295" t="s">
        <v>1710</v>
      </c>
      <c r="C688" s="300">
        <v>199</v>
      </c>
      <c r="D688" s="300"/>
      <c r="E688" s="300"/>
      <c r="F688" s="300">
        <f t="shared" si="72"/>
        <v>199</v>
      </c>
      <c r="G688" s="314">
        <v>3</v>
      </c>
      <c r="H688" s="314"/>
      <c r="I688" s="314"/>
      <c r="J688" s="295">
        <f t="shared" si="74"/>
        <v>3</v>
      </c>
      <c r="K688" s="312">
        <f t="shared" si="75"/>
        <v>1.4811157738829918E-3</v>
      </c>
      <c r="L688" s="297">
        <f t="shared" si="76"/>
        <v>6.3413231300913351</v>
      </c>
      <c r="M688" s="297">
        <f t="shared" si="73"/>
        <v>1.3950910886200938</v>
      </c>
      <c r="N688" s="297">
        <v>2.7158671586715868</v>
      </c>
      <c r="O688" s="297">
        <v>0.33730515798001615</v>
      </c>
      <c r="P688" s="296">
        <f t="shared" si="77"/>
        <v>5.4219027815894633E-2</v>
      </c>
    </row>
    <row r="689" spans="1:16" x14ac:dyDescent="0.35">
      <c r="A689" s="311">
        <f t="shared" si="78"/>
        <v>309</v>
      </c>
      <c r="B689" s="295" t="s">
        <v>1711</v>
      </c>
      <c r="C689" s="300">
        <v>296.41000000000003</v>
      </c>
      <c r="D689" s="300"/>
      <c r="E689" s="300"/>
      <c r="F689" s="300">
        <f t="shared" si="72"/>
        <v>296.41000000000003</v>
      </c>
      <c r="G689" s="314">
        <v>6</v>
      </c>
      <c r="H689" s="314"/>
      <c r="I689" s="314"/>
      <c r="J689" s="295">
        <f t="shared" si="74"/>
        <v>6</v>
      </c>
      <c r="K689" s="312">
        <f t="shared" si="75"/>
        <v>2.9622315477659837E-3</v>
      </c>
      <c r="L689" s="297">
        <f t="shared" si="76"/>
        <v>12.68264626018267</v>
      </c>
      <c r="M689" s="297">
        <f t="shared" si="73"/>
        <v>2.7901821772401876</v>
      </c>
      <c r="N689" s="297">
        <v>5.4317343173431736</v>
      </c>
      <c r="O689" s="297">
        <v>0.67461031596003229</v>
      </c>
      <c r="P689" s="296">
        <f t="shared" si="77"/>
        <v>7.2801771433912699E-2</v>
      </c>
    </row>
    <row r="690" spans="1:16" x14ac:dyDescent="0.35">
      <c r="A690" s="311">
        <f t="shared" si="78"/>
        <v>310</v>
      </c>
      <c r="B690" s="295" t="s">
        <v>1712</v>
      </c>
      <c r="C690" s="300">
        <v>273.60000000000002</v>
      </c>
      <c r="D690" s="300">
        <v>19.399999999999999</v>
      </c>
      <c r="E690" s="300"/>
      <c r="F690" s="300">
        <f t="shared" ref="F690:F706" si="79">C690+D690+E690</f>
        <v>293</v>
      </c>
      <c r="G690" s="314">
        <v>6</v>
      </c>
      <c r="H690" s="314">
        <v>1</v>
      </c>
      <c r="I690" s="314"/>
      <c r="J690" s="295">
        <f t="shared" si="74"/>
        <v>7</v>
      </c>
      <c r="K690" s="312">
        <f t="shared" si="75"/>
        <v>3.455936805726981E-3</v>
      </c>
      <c r="L690" s="297">
        <f t="shared" si="76"/>
        <v>14.796420636879782</v>
      </c>
      <c r="M690" s="297">
        <f t="shared" si="73"/>
        <v>3.2552125401135519</v>
      </c>
      <c r="N690" s="297">
        <v>6.3370233702337018</v>
      </c>
      <c r="O690" s="297">
        <v>0.67461031596003229</v>
      </c>
      <c r="P690" s="296">
        <f t="shared" si="77"/>
        <v>8.5540159942617974E-2</v>
      </c>
    </row>
    <row r="691" spans="1:16" x14ac:dyDescent="0.35">
      <c r="A691" s="311">
        <f t="shared" si="78"/>
        <v>311</v>
      </c>
      <c r="B691" s="295" t="s">
        <v>1713</v>
      </c>
      <c r="C691" s="300">
        <v>308.60000000000002</v>
      </c>
      <c r="D691" s="300"/>
      <c r="E691" s="300"/>
      <c r="F691" s="300">
        <f t="shared" si="79"/>
        <v>308.60000000000002</v>
      </c>
      <c r="G691" s="314">
        <v>6</v>
      </c>
      <c r="H691" s="314"/>
      <c r="I691" s="314"/>
      <c r="J691" s="295">
        <f t="shared" si="74"/>
        <v>6</v>
      </c>
      <c r="K691" s="312">
        <f t="shared" si="75"/>
        <v>2.9622315477659837E-3</v>
      </c>
      <c r="L691" s="297">
        <f t="shared" si="76"/>
        <v>12.68264626018267</v>
      </c>
      <c r="M691" s="297">
        <f t="shared" ref="M691:M706" si="80">L691*0.22</f>
        <v>2.7901821772401876</v>
      </c>
      <c r="N691" s="297">
        <v>5.4317343173431736</v>
      </c>
      <c r="O691" s="297">
        <v>0.67461031596003229</v>
      </c>
      <c r="P691" s="296">
        <f t="shared" si="77"/>
        <v>6.9926030689326193E-2</v>
      </c>
    </row>
    <row r="692" spans="1:16" x14ac:dyDescent="0.35">
      <c r="A692" s="311">
        <f t="shared" si="78"/>
        <v>312</v>
      </c>
      <c r="B692" s="295" t="s">
        <v>1716</v>
      </c>
      <c r="C692" s="300">
        <v>203.5</v>
      </c>
      <c r="D692" s="300"/>
      <c r="E692" s="300"/>
      <c r="F692" s="300">
        <f t="shared" si="79"/>
        <v>203.5</v>
      </c>
      <c r="G692" s="314">
        <v>4</v>
      </c>
      <c r="H692" s="314"/>
      <c r="I692" s="314"/>
      <c r="J692" s="295">
        <f t="shared" si="74"/>
        <v>4</v>
      </c>
      <c r="K692" s="312">
        <f t="shared" si="75"/>
        <v>1.9748210318439891E-3</v>
      </c>
      <c r="L692" s="297">
        <f t="shared" si="76"/>
        <v>8.4550975067884462</v>
      </c>
      <c r="M692" s="297">
        <f t="shared" si="80"/>
        <v>1.8601214514934581</v>
      </c>
      <c r="N692" s="297">
        <v>3.6211562115621154</v>
      </c>
      <c r="O692" s="297">
        <v>0.44974021064002156</v>
      </c>
      <c r="P692" s="296">
        <f t="shared" si="77"/>
        <v>7.0693441673140248E-2</v>
      </c>
    </row>
    <row r="693" spans="1:16" x14ac:dyDescent="0.35">
      <c r="A693" s="311">
        <f t="shared" si="78"/>
        <v>313</v>
      </c>
      <c r="B693" s="295" t="s">
        <v>1728</v>
      </c>
      <c r="C693" s="300">
        <v>428.2</v>
      </c>
      <c r="D693" s="300"/>
      <c r="E693" s="300"/>
      <c r="F693" s="300">
        <f t="shared" si="79"/>
        <v>428.2</v>
      </c>
      <c r="G693" s="314">
        <v>7</v>
      </c>
      <c r="H693" s="314"/>
      <c r="I693" s="314"/>
      <c r="J693" s="295">
        <f t="shared" si="74"/>
        <v>7</v>
      </c>
      <c r="K693" s="312">
        <f t="shared" si="75"/>
        <v>3.455936805726981E-3</v>
      </c>
      <c r="L693" s="297">
        <f t="shared" si="76"/>
        <v>14.796420636879782</v>
      </c>
      <c r="M693" s="297">
        <f t="shared" si="80"/>
        <v>3.2552125401135519</v>
      </c>
      <c r="N693" s="297">
        <v>6.3370233702337018</v>
      </c>
      <c r="O693" s="297">
        <v>0.78704536862003771</v>
      </c>
      <c r="P693" s="296">
        <f t="shared" si="77"/>
        <v>5.879425949520569E-2</v>
      </c>
    </row>
    <row r="694" spans="1:16" x14ac:dyDescent="0.35">
      <c r="A694" s="311">
        <f t="shared" si="78"/>
        <v>314</v>
      </c>
      <c r="B694" s="295" t="s">
        <v>1729</v>
      </c>
      <c r="C694" s="300">
        <v>198.3</v>
      </c>
      <c r="D694" s="300"/>
      <c r="E694" s="300"/>
      <c r="F694" s="300">
        <f t="shared" si="79"/>
        <v>198.3</v>
      </c>
      <c r="G694" s="314">
        <v>3</v>
      </c>
      <c r="H694" s="314"/>
      <c r="I694" s="314"/>
      <c r="J694" s="295">
        <f t="shared" si="74"/>
        <v>3</v>
      </c>
      <c r="K694" s="312">
        <f t="shared" si="75"/>
        <v>1.4811157738829918E-3</v>
      </c>
      <c r="L694" s="297">
        <f t="shared" si="76"/>
        <v>6.3413231300913351</v>
      </c>
      <c r="M694" s="297">
        <f t="shared" si="80"/>
        <v>1.3950910886200938</v>
      </c>
      <c r="N694" s="297">
        <v>2.7158671586715868</v>
      </c>
      <c r="O694" s="297">
        <v>0.33730515798001615</v>
      </c>
      <c r="P694" s="296">
        <f t="shared" si="77"/>
        <v>5.4410421257503942E-2</v>
      </c>
    </row>
    <row r="695" spans="1:16" x14ac:dyDescent="0.35">
      <c r="A695" s="311">
        <f t="shared" si="78"/>
        <v>315</v>
      </c>
      <c r="B695" s="295" t="s">
        <v>1730</v>
      </c>
      <c r="C695" s="300">
        <v>304.7</v>
      </c>
      <c r="D695" s="300"/>
      <c r="E695" s="300"/>
      <c r="F695" s="300">
        <f t="shared" si="79"/>
        <v>304.7</v>
      </c>
      <c r="G695" s="314">
        <v>5</v>
      </c>
      <c r="H695" s="314"/>
      <c r="I695" s="314"/>
      <c r="J695" s="295">
        <f t="shared" si="74"/>
        <v>5</v>
      </c>
      <c r="K695" s="312">
        <f t="shared" si="75"/>
        <v>2.4685262898049864E-3</v>
      </c>
      <c r="L695" s="297">
        <f t="shared" si="76"/>
        <v>10.568871883485558</v>
      </c>
      <c r="M695" s="297">
        <f t="shared" si="80"/>
        <v>2.3251518143668228</v>
      </c>
      <c r="N695" s="297">
        <v>4.5264452644526436</v>
      </c>
      <c r="O695" s="297">
        <v>0.56217526330002698</v>
      </c>
      <c r="P695" s="296">
        <f t="shared" si="77"/>
        <v>5.9017539302937481E-2</v>
      </c>
    </row>
    <row r="696" spans="1:16" x14ac:dyDescent="0.35">
      <c r="A696" s="311">
        <f t="shared" si="78"/>
        <v>316</v>
      </c>
      <c r="B696" s="295" t="s">
        <v>1731</v>
      </c>
      <c r="C696" s="300">
        <v>292.2</v>
      </c>
      <c r="D696" s="300"/>
      <c r="E696" s="300"/>
      <c r="F696" s="300">
        <f t="shared" si="79"/>
        <v>292.2</v>
      </c>
      <c r="G696" s="314">
        <v>3</v>
      </c>
      <c r="H696" s="314"/>
      <c r="I696" s="314"/>
      <c r="J696" s="295">
        <f t="shared" si="74"/>
        <v>3</v>
      </c>
      <c r="K696" s="312">
        <f t="shared" si="75"/>
        <v>1.4811157738829918E-3</v>
      </c>
      <c r="L696" s="297">
        <f t="shared" si="76"/>
        <v>6.3413231300913351</v>
      </c>
      <c r="M696" s="297">
        <f t="shared" si="80"/>
        <v>1.3950910886200938</v>
      </c>
      <c r="N696" s="297">
        <v>2.7158671586715868</v>
      </c>
      <c r="O696" s="297">
        <v>0.33730515798001615</v>
      </c>
      <c r="P696" s="296">
        <f t="shared" si="77"/>
        <v>3.6925347485842003E-2</v>
      </c>
    </row>
    <row r="697" spans="1:16" x14ac:dyDescent="0.35">
      <c r="A697" s="311">
        <f t="shared" si="78"/>
        <v>317</v>
      </c>
      <c r="B697" s="295" t="s">
        <v>1732</v>
      </c>
      <c r="C697" s="300">
        <v>411.5</v>
      </c>
      <c r="D697" s="300"/>
      <c r="E697" s="300"/>
      <c r="F697" s="300">
        <f t="shared" si="79"/>
        <v>411.5</v>
      </c>
      <c r="G697" s="314">
        <v>10</v>
      </c>
      <c r="H697" s="314"/>
      <c r="I697" s="314"/>
      <c r="J697" s="295">
        <f t="shared" si="74"/>
        <v>10</v>
      </c>
      <c r="K697" s="312">
        <f t="shared" si="75"/>
        <v>4.9370525796099728E-3</v>
      </c>
      <c r="L697" s="297">
        <f t="shared" si="76"/>
        <v>21.137743766971116</v>
      </c>
      <c r="M697" s="297">
        <f t="shared" si="80"/>
        <v>4.6503036287336457</v>
      </c>
      <c r="N697" s="297">
        <v>9.0528905289052872</v>
      </c>
      <c r="O697" s="297">
        <v>1.124350526600054</v>
      </c>
      <c r="P697" s="296">
        <f t="shared" si="77"/>
        <v>8.7400457961628431E-2</v>
      </c>
    </row>
    <row r="698" spans="1:16" x14ac:dyDescent="0.35">
      <c r="A698" s="311">
        <f t="shared" si="78"/>
        <v>318</v>
      </c>
      <c r="B698" s="295" t="s">
        <v>1753</v>
      </c>
      <c r="C698" s="300">
        <v>2772.2</v>
      </c>
      <c r="D698" s="300"/>
      <c r="E698" s="300">
        <v>77.400000000000006</v>
      </c>
      <c r="F698" s="300">
        <f t="shared" si="79"/>
        <v>2849.6</v>
      </c>
      <c r="G698" s="314">
        <v>54</v>
      </c>
      <c r="H698" s="314"/>
      <c r="I698" s="314">
        <v>1</v>
      </c>
      <c r="J698" s="295">
        <f t="shared" si="74"/>
        <v>55</v>
      </c>
      <c r="K698" s="312">
        <f t="shared" si="75"/>
        <v>2.7153789187854851E-2</v>
      </c>
      <c r="L698" s="297">
        <f t="shared" si="76"/>
        <v>116.25759071834115</v>
      </c>
      <c r="M698" s="297">
        <f t="shared" si="80"/>
        <v>25.576669958035051</v>
      </c>
      <c r="N698" s="297">
        <v>49.790897908979083</v>
      </c>
      <c r="O698" s="297">
        <v>6.0714928436402911</v>
      </c>
      <c r="P698" s="296">
        <f t="shared" si="77"/>
        <v>6.9376983235891213E-2</v>
      </c>
    </row>
    <row r="699" spans="1:16" x14ac:dyDescent="0.35">
      <c r="A699" s="311">
        <f t="shared" si="78"/>
        <v>319</v>
      </c>
      <c r="B699" s="295" t="s">
        <v>1754</v>
      </c>
      <c r="C699" s="300">
        <v>256.10000000000002</v>
      </c>
      <c r="D699" s="300"/>
      <c r="E699" s="300"/>
      <c r="F699" s="300">
        <f t="shared" si="79"/>
        <v>256.10000000000002</v>
      </c>
      <c r="G699" s="314">
        <v>7</v>
      </c>
      <c r="H699" s="314"/>
      <c r="I699" s="314"/>
      <c r="J699" s="295">
        <f t="shared" si="74"/>
        <v>7</v>
      </c>
      <c r="K699" s="312">
        <f t="shared" si="75"/>
        <v>3.455936805726981E-3</v>
      </c>
      <c r="L699" s="297">
        <f t="shared" si="76"/>
        <v>14.796420636879782</v>
      </c>
      <c r="M699" s="297">
        <f t="shared" si="80"/>
        <v>3.2552125401135519</v>
      </c>
      <c r="N699" s="297">
        <v>6.3370233702337018</v>
      </c>
      <c r="O699" s="297">
        <v>0.78704536862003771</v>
      </c>
      <c r="P699" s="296">
        <f t="shared" si="77"/>
        <v>9.8304185536302505E-2</v>
      </c>
    </row>
    <row r="700" spans="1:16" x14ac:dyDescent="0.35">
      <c r="A700" s="311">
        <f t="shared" si="78"/>
        <v>320</v>
      </c>
      <c r="B700" s="295" t="s">
        <v>291</v>
      </c>
      <c r="C700" s="300">
        <v>266.60000000000002</v>
      </c>
      <c r="D700" s="300"/>
      <c r="E700" s="300"/>
      <c r="F700" s="300">
        <f t="shared" si="79"/>
        <v>266.60000000000002</v>
      </c>
      <c r="G700" s="314">
        <v>5</v>
      </c>
      <c r="H700" s="314"/>
      <c r="I700" s="314"/>
      <c r="J700" s="295">
        <f t="shared" ref="J700:J706" si="81">G700+H700+I700</f>
        <v>5</v>
      </c>
      <c r="K700" s="312">
        <f t="shared" si="75"/>
        <v>2.4685262898049864E-3</v>
      </c>
      <c r="L700" s="297">
        <f t="shared" si="76"/>
        <v>10.568871883485558</v>
      </c>
      <c r="M700" s="297">
        <f t="shared" si="80"/>
        <v>2.3251518143668228</v>
      </c>
      <c r="N700" s="297">
        <v>4.5264452644526436</v>
      </c>
      <c r="O700" s="297">
        <v>0.56217526330002698</v>
      </c>
      <c r="P700" s="296">
        <f t="shared" ref="P700:P706" si="82">(L700+M700+N700+O700)/F700</f>
        <v>6.7451778790716607E-2</v>
      </c>
    </row>
    <row r="701" spans="1:16" x14ac:dyDescent="0.35">
      <c r="A701" s="311">
        <f t="shared" si="78"/>
        <v>321</v>
      </c>
      <c r="B701" s="295" t="s">
        <v>292</v>
      </c>
      <c r="C701" s="300">
        <v>203.9</v>
      </c>
      <c r="D701" s="300">
        <v>33.799999999999997</v>
      </c>
      <c r="E701" s="300"/>
      <c r="F701" s="300">
        <f t="shared" si="79"/>
        <v>237.7</v>
      </c>
      <c r="G701" s="314">
        <v>4</v>
      </c>
      <c r="H701" s="314">
        <v>1</v>
      </c>
      <c r="I701" s="314"/>
      <c r="J701" s="295">
        <f t="shared" si="81"/>
        <v>5</v>
      </c>
      <c r="K701" s="312">
        <f t="shared" ref="K701:K705" si="83">2/4051*J701</f>
        <v>2.4685262898049864E-3</v>
      </c>
      <c r="L701" s="297">
        <f t="shared" ref="L701:L706" si="84">K701*4281.45</f>
        <v>10.568871883485558</v>
      </c>
      <c r="M701" s="297">
        <f t="shared" si="80"/>
        <v>2.3251518143668228</v>
      </c>
      <c r="N701" s="297">
        <v>4.5264452644526436</v>
      </c>
      <c r="O701" s="297">
        <v>0.44974021064002156</v>
      </c>
      <c r="P701" s="296">
        <f t="shared" si="82"/>
        <v>7.5179676789840333E-2</v>
      </c>
    </row>
    <row r="702" spans="1:16" x14ac:dyDescent="0.35">
      <c r="A702" s="311">
        <f t="shared" ref="A702:A706" si="85">1+A701</f>
        <v>322</v>
      </c>
      <c r="B702" s="295" t="s">
        <v>293</v>
      </c>
      <c r="C702" s="300">
        <v>152.1</v>
      </c>
      <c r="D702" s="300"/>
      <c r="E702" s="300"/>
      <c r="F702" s="300">
        <f t="shared" si="79"/>
        <v>152.1</v>
      </c>
      <c r="G702" s="314">
        <v>4</v>
      </c>
      <c r="H702" s="314"/>
      <c r="I702" s="314"/>
      <c r="J702" s="295">
        <f t="shared" si="81"/>
        <v>4</v>
      </c>
      <c r="K702" s="312">
        <f t="shared" si="83"/>
        <v>1.9748210318439891E-3</v>
      </c>
      <c r="L702" s="297">
        <f t="shared" si="84"/>
        <v>8.4550975067884462</v>
      </c>
      <c r="M702" s="297">
        <f t="shared" si="80"/>
        <v>1.8601214514934581</v>
      </c>
      <c r="N702" s="297">
        <v>3.6211562115621154</v>
      </c>
      <c r="O702" s="297">
        <v>0.44974021064002156</v>
      </c>
      <c r="P702" s="296">
        <f t="shared" si="82"/>
        <v>9.4583270088652471E-2</v>
      </c>
    </row>
    <row r="703" spans="1:16" x14ac:dyDescent="0.35">
      <c r="A703" s="311">
        <f t="shared" si="85"/>
        <v>323</v>
      </c>
      <c r="B703" s="295" t="s">
        <v>2414</v>
      </c>
      <c r="C703" s="295">
        <v>2247.4</v>
      </c>
      <c r="D703" s="295"/>
      <c r="E703" s="295"/>
      <c r="F703" s="295">
        <f t="shared" si="79"/>
        <v>2247.4</v>
      </c>
      <c r="G703" s="319">
        <v>32</v>
      </c>
      <c r="H703" s="314"/>
      <c r="I703" s="314"/>
      <c r="J703" s="295">
        <f t="shared" si="81"/>
        <v>32</v>
      </c>
      <c r="K703" s="312">
        <f t="shared" si="83"/>
        <v>1.5798568254751913E-2</v>
      </c>
      <c r="L703" s="297">
        <f t="shared" si="84"/>
        <v>67.640780054307569</v>
      </c>
      <c r="M703" s="304">
        <f t="shared" si="80"/>
        <v>14.880971611947665</v>
      </c>
      <c r="N703" s="297">
        <v>28.969249692496923</v>
      </c>
      <c r="O703" s="304">
        <v>3.5979216851201725</v>
      </c>
      <c r="P703" s="296">
        <f t="shared" si="82"/>
        <v>5.1209808242356644E-2</v>
      </c>
    </row>
    <row r="704" spans="1:16" x14ac:dyDescent="0.35">
      <c r="A704" s="311">
        <f t="shared" si="85"/>
        <v>324</v>
      </c>
      <c r="B704" s="295" t="s">
        <v>2415</v>
      </c>
      <c r="C704" s="295">
        <v>2555.1999999999998</v>
      </c>
      <c r="D704" s="295"/>
      <c r="E704" s="295"/>
      <c r="F704" s="295">
        <f t="shared" si="79"/>
        <v>2555.1999999999998</v>
      </c>
      <c r="G704" s="319">
        <v>65</v>
      </c>
      <c r="H704" s="314"/>
      <c r="I704" s="314"/>
      <c r="J704" s="295">
        <f t="shared" si="81"/>
        <v>65</v>
      </c>
      <c r="K704" s="312">
        <f t="shared" si="83"/>
        <v>3.2090841767464823E-2</v>
      </c>
      <c r="L704" s="297">
        <f t="shared" si="84"/>
        <v>137.39533448531225</v>
      </c>
      <c r="M704" s="304">
        <f t="shared" si="80"/>
        <v>30.226973586768693</v>
      </c>
      <c r="N704" s="297">
        <v>58.843788437884371</v>
      </c>
      <c r="O704" s="304">
        <v>7.3082784229003499</v>
      </c>
      <c r="P704" s="296">
        <f t="shared" si="82"/>
        <v>9.1489658317495962E-2</v>
      </c>
    </row>
    <row r="705" spans="1:16" x14ac:dyDescent="0.35">
      <c r="A705" s="311">
        <f t="shared" si="85"/>
        <v>325</v>
      </c>
      <c r="B705" s="295" t="s">
        <v>2416</v>
      </c>
      <c r="C705" s="295">
        <v>2484.8000000000002</v>
      </c>
      <c r="D705" s="295"/>
      <c r="E705" s="295"/>
      <c r="F705" s="295">
        <f t="shared" si="79"/>
        <v>2484.8000000000002</v>
      </c>
      <c r="G705" s="319">
        <v>40</v>
      </c>
      <c r="H705" s="314"/>
      <c r="I705" s="314"/>
      <c r="J705" s="295">
        <f t="shared" si="81"/>
        <v>40</v>
      </c>
      <c r="K705" s="312">
        <f t="shared" si="83"/>
        <v>1.9748210318439891E-2</v>
      </c>
      <c r="L705" s="297">
        <f t="shared" si="84"/>
        <v>84.550975067884465</v>
      </c>
      <c r="M705" s="304">
        <f t="shared" si="80"/>
        <v>18.601214514934583</v>
      </c>
      <c r="N705" s="297">
        <v>36.211562115621149</v>
      </c>
      <c r="O705" s="304">
        <v>4.4974021064002159</v>
      </c>
      <c r="P705" s="296">
        <f t="shared" si="82"/>
        <v>5.7896472072134733E-2</v>
      </c>
    </row>
    <row r="706" spans="1:16" x14ac:dyDescent="0.35">
      <c r="A706" s="311">
        <f t="shared" si="85"/>
        <v>326</v>
      </c>
      <c r="B706" s="295" t="s">
        <v>2417</v>
      </c>
      <c r="C706" s="295">
        <v>3106.2</v>
      </c>
      <c r="D706" s="295">
        <v>30.3</v>
      </c>
      <c r="E706" s="295"/>
      <c r="F706" s="295">
        <f t="shared" si="79"/>
        <v>3136.5</v>
      </c>
      <c r="G706" s="319">
        <v>79</v>
      </c>
      <c r="H706" s="314">
        <v>1</v>
      </c>
      <c r="I706" s="314"/>
      <c r="J706" s="295">
        <f t="shared" si="81"/>
        <v>80</v>
      </c>
      <c r="K706" s="312">
        <f>2/4051*J706</f>
        <v>3.9496420636879782E-2</v>
      </c>
      <c r="L706" s="297">
        <f t="shared" si="84"/>
        <v>169.10195013576893</v>
      </c>
      <c r="M706" s="304">
        <f t="shared" si="80"/>
        <v>37.202429029869165</v>
      </c>
      <c r="N706" s="297">
        <v>72.423124231242298</v>
      </c>
      <c r="O706" s="304">
        <v>8.882369160140426</v>
      </c>
      <c r="P706" s="296">
        <f t="shared" si="82"/>
        <v>9.1697711639413607E-2</v>
      </c>
    </row>
    <row r="707" spans="1:16" ht="18" x14ac:dyDescent="0.4">
      <c r="A707" s="295"/>
      <c r="B707" s="317"/>
      <c r="C707" s="320">
        <f t="shared" ref="C707:O707" si="86">SUM(C381:C706)</f>
        <v>221456.30000000025</v>
      </c>
      <c r="D707" s="320">
        <f t="shared" si="86"/>
        <v>3814.7000000000007</v>
      </c>
      <c r="E707" s="320">
        <f t="shared" si="86"/>
        <v>6233.4999999999982</v>
      </c>
      <c r="F707" s="320">
        <f t="shared" si="86"/>
        <v>231504.50000000023</v>
      </c>
      <c r="G707" s="320">
        <f t="shared" si="86"/>
        <v>3881</v>
      </c>
      <c r="H707" s="320">
        <f t="shared" si="86"/>
        <v>71</v>
      </c>
      <c r="I707" s="320">
        <f t="shared" si="86"/>
        <v>99</v>
      </c>
      <c r="J707" s="320">
        <f t="shared" si="86"/>
        <v>4051</v>
      </c>
      <c r="K707" s="321">
        <f t="shared" si="86"/>
        <v>1.9999999999999984</v>
      </c>
      <c r="L707" s="320">
        <f t="shared" si="86"/>
        <v>8562.9000000000033</v>
      </c>
      <c r="M707" s="320">
        <f t="shared" si="86"/>
        <v>1883.838000000002</v>
      </c>
      <c r="N707" s="320">
        <f t="shared" si="86"/>
        <v>3667.3259532595389</v>
      </c>
      <c r="O707" s="320">
        <f t="shared" si="86"/>
        <v>436.36043937348109</v>
      </c>
      <c r="P707" s="296">
        <f>(L707+M707+N707+O707)/F707</f>
        <v>6.2851583414719844E-2</v>
      </c>
    </row>
    <row r="708" spans="1:16" ht="18" x14ac:dyDescent="0.4">
      <c r="A708" s="535" t="s">
        <v>1873</v>
      </c>
      <c r="B708" s="535"/>
      <c r="C708" s="535"/>
      <c r="D708" s="535"/>
      <c r="E708" s="535"/>
      <c r="F708" s="535"/>
      <c r="G708" s="535"/>
      <c r="H708" s="535"/>
      <c r="I708" s="535"/>
      <c r="J708" s="535"/>
      <c r="K708" s="535"/>
      <c r="L708" s="535"/>
      <c r="M708" s="535"/>
      <c r="N708" s="535"/>
      <c r="O708" s="535"/>
      <c r="P708" s="535"/>
    </row>
    <row r="709" spans="1:16" x14ac:dyDescent="0.35">
      <c r="A709" s="322">
        <v>1</v>
      </c>
      <c r="B709" s="295" t="s">
        <v>2286</v>
      </c>
      <c r="C709" s="323">
        <v>576.20000000000005</v>
      </c>
      <c r="D709" s="295"/>
      <c r="E709" s="322"/>
      <c r="F709" s="295">
        <f t="shared" ref="F709:F766" si="87">C709+D709+E709</f>
        <v>576.20000000000005</v>
      </c>
      <c r="G709" s="295">
        <v>12</v>
      </c>
      <c r="H709" s="295"/>
      <c r="I709" s="295"/>
      <c r="J709" s="295">
        <f>G709+H709+I709</f>
        <v>12</v>
      </c>
      <c r="K709" s="296">
        <f t="shared" ref="K709:K740" si="88">3/$J$882*J709</f>
        <v>9.226037929267043E-3</v>
      </c>
      <c r="L709" s="297">
        <f t="shared" ref="L709:L740" si="89">K709*4281.45</f>
        <v>39.500820092260376</v>
      </c>
      <c r="M709" s="297">
        <f>L709*0.22</f>
        <v>8.690180420297283</v>
      </c>
      <c r="N709" s="297">
        <v>15.322661207778914</v>
      </c>
      <c r="O709" s="297">
        <v>0.74927474505098968</v>
      </c>
      <c r="P709" s="296">
        <f>(L709+M709+N709+O709)/F709</f>
        <v>0.11152887272715648</v>
      </c>
    </row>
    <row r="710" spans="1:16" x14ac:dyDescent="0.35">
      <c r="A710" s="322">
        <f>A709+1</f>
        <v>2</v>
      </c>
      <c r="B710" s="295" t="s">
        <v>2287</v>
      </c>
      <c r="C710" s="323">
        <v>311</v>
      </c>
      <c r="D710" s="295"/>
      <c r="E710" s="322"/>
      <c r="F710" s="295">
        <f t="shared" si="87"/>
        <v>311</v>
      </c>
      <c r="G710" s="295">
        <v>8</v>
      </c>
      <c r="H710" s="295"/>
      <c r="I710" s="295"/>
      <c r="J710" s="295">
        <f t="shared" ref="J710:J773" si="90">G710+H710+I710</f>
        <v>8</v>
      </c>
      <c r="K710" s="296">
        <f t="shared" si="88"/>
        <v>6.1506919528446953E-3</v>
      </c>
      <c r="L710" s="297">
        <f t="shared" si="89"/>
        <v>26.333880061506921</v>
      </c>
      <c r="M710" s="297">
        <f t="shared" ref="M710:M766" si="91">L710*0.22</f>
        <v>5.7934536135315229</v>
      </c>
      <c r="N710" s="297">
        <v>10.21510747185261</v>
      </c>
      <c r="O710" s="297">
        <v>0.49951649670065978</v>
      </c>
      <c r="P710" s="296">
        <f t="shared" ref="P710:P773" si="92">(L710+M710+N710+O710)/F710</f>
        <v>0.13775549081540744</v>
      </c>
    </row>
    <row r="711" spans="1:16" x14ac:dyDescent="0.35">
      <c r="A711" s="322">
        <f t="shared" ref="A711:A774" si="93">A710+1</f>
        <v>3</v>
      </c>
      <c r="B711" s="295" t="s">
        <v>2288</v>
      </c>
      <c r="C711" s="323">
        <v>309.10000000000002</v>
      </c>
      <c r="D711" s="295"/>
      <c r="E711" s="322"/>
      <c r="F711" s="295">
        <f t="shared" si="87"/>
        <v>309.10000000000002</v>
      </c>
      <c r="G711" s="295">
        <v>8</v>
      </c>
      <c r="H711" s="295"/>
      <c r="I711" s="295"/>
      <c r="J711" s="295">
        <f t="shared" si="90"/>
        <v>8</v>
      </c>
      <c r="K711" s="296">
        <f t="shared" si="88"/>
        <v>6.1506919528446953E-3</v>
      </c>
      <c r="L711" s="297">
        <f t="shared" si="89"/>
        <v>26.333880061506921</v>
      </c>
      <c r="M711" s="297">
        <f t="shared" si="91"/>
        <v>5.7934536135315229</v>
      </c>
      <c r="N711" s="297">
        <v>10.21510747185261</v>
      </c>
      <c r="O711" s="297">
        <v>0.49951649670065978</v>
      </c>
      <c r="P711" s="296">
        <f t="shared" si="92"/>
        <v>0.13860225701582565</v>
      </c>
    </row>
    <row r="712" spans="1:16" x14ac:dyDescent="0.35">
      <c r="A712" s="322">
        <f t="shared" si="93"/>
        <v>4</v>
      </c>
      <c r="B712" s="295" t="s">
        <v>2289</v>
      </c>
      <c r="C712" s="323">
        <v>309.3</v>
      </c>
      <c r="D712" s="295"/>
      <c r="E712" s="322"/>
      <c r="F712" s="295">
        <f t="shared" si="87"/>
        <v>309.3</v>
      </c>
      <c r="G712" s="295">
        <v>8</v>
      </c>
      <c r="H712" s="295"/>
      <c r="I712" s="295"/>
      <c r="J712" s="295">
        <f t="shared" si="90"/>
        <v>8</v>
      </c>
      <c r="K712" s="296">
        <f t="shared" si="88"/>
        <v>6.1506919528446953E-3</v>
      </c>
      <c r="L712" s="297">
        <f t="shared" si="89"/>
        <v>26.333880061506921</v>
      </c>
      <c r="M712" s="297">
        <f t="shared" si="91"/>
        <v>5.7934536135315229</v>
      </c>
      <c r="N712" s="297">
        <v>10.21510747185261</v>
      </c>
      <c r="O712" s="297">
        <v>0.49951649670065978</v>
      </c>
      <c r="P712" s="296">
        <f t="shared" si="92"/>
        <v>0.13851263382991177</v>
      </c>
    </row>
    <row r="713" spans="1:16" x14ac:dyDescent="0.35">
      <c r="A713" s="322">
        <f t="shared" si="93"/>
        <v>5</v>
      </c>
      <c r="B713" s="295" t="s">
        <v>2290</v>
      </c>
      <c r="C713" s="323">
        <v>421.2</v>
      </c>
      <c r="D713" s="295"/>
      <c r="E713" s="322"/>
      <c r="F713" s="295">
        <f t="shared" si="87"/>
        <v>421.2</v>
      </c>
      <c r="G713" s="295">
        <v>9</v>
      </c>
      <c r="H713" s="295"/>
      <c r="I713" s="295"/>
      <c r="J713" s="295">
        <f t="shared" si="90"/>
        <v>9</v>
      </c>
      <c r="K713" s="296">
        <f t="shared" si="88"/>
        <v>6.9195284469502818E-3</v>
      </c>
      <c r="L713" s="297">
        <f t="shared" si="89"/>
        <v>29.625615069195284</v>
      </c>
      <c r="M713" s="297">
        <f t="shared" si="91"/>
        <v>6.5176353152229627</v>
      </c>
      <c r="N713" s="297">
        <v>11.491995905834186</v>
      </c>
      <c r="O713" s="297">
        <v>0.56195605878824229</v>
      </c>
      <c r="P713" s="296">
        <f t="shared" si="92"/>
        <v>0.11442830567198641</v>
      </c>
    </row>
    <row r="714" spans="1:16" x14ac:dyDescent="0.35">
      <c r="A714" s="322">
        <f t="shared" si="93"/>
        <v>6</v>
      </c>
      <c r="B714" s="295" t="s">
        <v>2291</v>
      </c>
      <c r="C714" s="323">
        <v>635.6</v>
      </c>
      <c r="D714" s="295"/>
      <c r="E714" s="322"/>
      <c r="F714" s="295">
        <f t="shared" si="87"/>
        <v>635.6</v>
      </c>
      <c r="G714" s="295">
        <v>16</v>
      </c>
      <c r="H714" s="295"/>
      <c r="I714" s="295"/>
      <c r="J714" s="295">
        <f t="shared" si="90"/>
        <v>16</v>
      </c>
      <c r="K714" s="296">
        <f t="shared" si="88"/>
        <v>1.2301383905689391E-2</v>
      </c>
      <c r="L714" s="297">
        <f t="shared" si="89"/>
        <v>52.667760123013842</v>
      </c>
      <c r="M714" s="297">
        <f t="shared" si="91"/>
        <v>11.586907227063046</v>
      </c>
      <c r="N714" s="297">
        <v>20.43021494370522</v>
      </c>
      <c r="O714" s="297">
        <v>0.99903299340131957</v>
      </c>
      <c r="P714" s="296">
        <f t="shared" si="92"/>
        <v>0.13480792210066617</v>
      </c>
    </row>
    <row r="715" spans="1:16" x14ac:dyDescent="0.35">
      <c r="A715" s="322">
        <f t="shared" si="93"/>
        <v>7</v>
      </c>
      <c r="B715" s="295" t="s">
        <v>2292</v>
      </c>
      <c r="C715" s="323">
        <v>392.8</v>
      </c>
      <c r="D715" s="295"/>
      <c r="E715" s="322"/>
      <c r="F715" s="295">
        <f t="shared" si="87"/>
        <v>392.8</v>
      </c>
      <c r="G715" s="295">
        <v>8</v>
      </c>
      <c r="H715" s="295"/>
      <c r="I715" s="295"/>
      <c r="J715" s="295">
        <f t="shared" si="90"/>
        <v>8</v>
      </c>
      <c r="K715" s="296">
        <f t="shared" si="88"/>
        <v>6.1506919528446953E-3</v>
      </c>
      <c r="L715" s="297">
        <f t="shared" si="89"/>
        <v>26.333880061506921</v>
      </c>
      <c r="M715" s="297">
        <f t="shared" si="91"/>
        <v>5.7934536135315229</v>
      </c>
      <c r="N715" s="297">
        <v>10.21510747185261</v>
      </c>
      <c r="O715" s="297">
        <v>0.49951649670065978</v>
      </c>
      <c r="P715" s="296">
        <f t="shared" si="92"/>
        <v>0.10906812027390965</v>
      </c>
    </row>
    <row r="716" spans="1:16" x14ac:dyDescent="0.35">
      <c r="A716" s="322">
        <f t="shared" si="93"/>
        <v>8</v>
      </c>
      <c r="B716" s="295" t="s">
        <v>2293</v>
      </c>
      <c r="C716" s="324">
        <v>150.4</v>
      </c>
      <c r="D716" s="295"/>
      <c r="E716" s="322"/>
      <c r="F716" s="295">
        <f t="shared" si="87"/>
        <v>150.4</v>
      </c>
      <c r="G716" s="295">
        <v>4</v>
      </c>
      <c r="H716" s="295"/>
      <c r="I716" s="295"/>
      <c r="J716" s="295">
        <f t="shared" si="90"/>
        <v>4</v>
      </c>
      <c r="K716" s="296">
        <f t="shared" si="88"/>
        <v>3.0753459764223477E-3</v>
      </c>
      <c r="L716" s="297">
        <f t="shared" si="89"/>
        <v>13.166940030753461</v>
      </c>
      <c r="M716" s="297">
        <f t="shared" si="91"/>
        <v>2.8967268067657614</v>
      </c>
      <c r="N716" s="297">
        <v>5.107553735926305</v>
      </c>
      <c r="O716" s="297">
        <v>0.24975824835032989</v>
      </c>
      <c r="P716" s="296">
        <f t="shared" si="92"/>
        <v>0.14242672088960009</v>
      </c>
    </row>
    <row r="717" spans="1:16" x14ac:dyDescent="0.35">
      <c r="A717" s="322">
        <f t="shared" si="93"/>
        <v>9</v>
      </c>
      <c r="B717" s="295" t="s">
        <v>2294</v>
      </c>
      <c r="C717" s="323">
        <v>308.2</v>
      </c>
      <c r="D717" s="295"/>
      <c r="E717" s="322"/>
      <c r="F717" s="295">
        <f t="shared" si="87"/>
        <v>308.2</v>
      </c>
      <c r="G717" s="295">
        <v>8</v>
      </c>
      <c r="H717" s="295"/>
      <c r="I717" s="295"/>
      <c r="J717" s="295">
        <f t="shared" si="90"/>
        <v>8</v>
      </c>
      <c r="K717" s="296">
        <f t="shared" si="88"/>
        <v>6.1506919528446953E-3</v>
      </c>
      <c r="L717" s="297">
        <f t="shared" si="89"/>
        <v>26.333880061506921</v>
      </c>
      <c r="M717" s="297">
        <f t="shared" si="91"/>
        <v>5.7934536135315229</v>
      </c>
      <c r="N717" s="297">
        <v>10.21510747185261</v>
      </c>
      <c r="O717" s="297">
        <v>0.49951649670065978</v>
      </c>
      <c r="P717" s="296">
        <f t="shared" si="92"/>
        <v>0.13900700079036896</v>
      </c>
    </row>
    <row r="718" spans="1:16" x14ac:dyDescent="0.35">
      <c r="A718" s="322">
        <f t="shared" si="93"/>
        <v>10</v>
      </c>
      <c r="B718" s="295" t="s">
        <v>2295</v>
      </c>
      <c r="C718" s="323">
        <v>313.8</v>
      </c>
      <c r="D718" s="295"/>
      <c r="E718" s="322"/>
      <c r="F718" s="295">
        <f t="shared" si="87"/>
        <v>313.8</v>
      </c>
      <c r="G718" s="295">
        <v>8</v>
      </c>
      <c r="H718" s="295"/>
      <c r="I718" s="295"/>
      <c r="J718" s="295">
        <f t="shared" si="90"/>
        <v>8</v>
      </c>
      <c r="K718" s="296">
        <f t="shared" si="88"/>
        <v>6.1506919528446953E-3</v>
      </c>
      <c r="L718" s="297">
        <f t="shared" si="89"/>
        <v>26.333880061506921</v>
      </c>
      <c r="M718" s="297">
        <f t="shared" si="91"/>
        <v>5.7934536135315229</v>
      </c>
      <c r="N718" s="297">
        <v>10.21510747185261</v>
      </c>
      <c r="O718" s="297">
        <v>0.49951649670065978</v>
      </c>
      <c r="P718" s="296">
        <f t="shared" si="92"/>
        <v>0.13652631498913867</v>
      </c>
    </row>
    <row r="719" spans="1:16" x14ac:dyDescent="0.35">
      <c r="A719" s="322">
        <f t="shared" si="93"/>
        <v>11</v>
      </c>
      <c r="B719" s="295" t="s">
        <v>2296</v>
      </c>
      <c r="C719" s="323">
        <v>138.4</v>
      </c>
      <c r="D719" s="295"/>
      <c r="E719" s="322"/>
      <c r="F719" s="295">
        <f t="shared" si="87"/>
        <v>138.4</v>
      </c>
      <c r="G719" s="295">
        <v>3</v>
      </c>
      <c r="H719" s="295"/>
      <c r="I719" s="295"/>
      <c r="J719" s="295">
        <f t="shared" si="90"/>
        <v>3</v>
      </c>
      <c r="K719" s="296">
        <f t="shared" si="88"/>
        <v>2.3065094823167607E-3</v>
      </c>
      <c r="L719" s="297">
        <f t="shared" si="89"/>
        <v>9.8752050230650941</v>
      </c>
      <c r="M719" s="297">
        <f t="shared" si="91"/>
        <v>2.1725451050743207</v>
      </c>
      <c r="N719" s="297">
        <v>3.8306653019447285</v>
      </c>
      <c r="O719" s="297">
        <v>0.18731868626274742</v>
      </c>
      <c r="P719" s="296">
        <f t="shared" si="92"/>
        <v>0.11608189390424055</v>
      </c>
    </row>
    <row r="720" spans="1:16" x14ac:dyDescent="0.35">
      <c r="A720" s="322">
        <f t="shared" si="93"/>
        <v>12</v>
      </c>
      <c r="B720" s="295" t="s">
        <v>2297</v>
      </c>
      <c r="C720" s="323">
        <v>106.1</v>
      </c>
      <c r="D720" s="295"/>
      <c r="E720" s="322"/>
      <c r="F720" s="295">
        <f t="shared" si="87"/>
        <v>106.1</v>
      </c>
      <c r="G720" s="295">
        <v>3</v>
      </c>
      <c r="H720" s="295"/>
      <c r="I720" s="295"/>
      <c r="J720" s="295">
        <f t="shared" si="90"/>
        <v>3</v>
      </c>
      <c r="K720" s="296">
        <f t="shared" si="88"/>
        <v>2.3065094823167607E-3</v>
      </c>
      <c r="L720" s="297">
        <f t="shared" si="89"/>
        <v>9.8752050230650941</v>
      </c>
      <c r="M720" s="297">
        <f t="shared" si="91"/>
        <v>2.1725451050743207</v>
      </c>
      <c r="N720" s="297">
        <v>3.8306653019447285</v>
      </c>
      <c r="O720" s="297">
        <v>0.18731868626274742</v>
      </c>
      <c r="P720" s="296">
        <f t="shared" si="92"/>
        <v>0.15142067970166723</v>
      </c>
    </row>
    <row r="721" spans="1:16" x14ac:dyDescent="0.35">
      <c r="A721" s="322">
        <f t="shared" si="93"/>
        <v>13</v>
      </c>
      <c r="B721" s="295" t="s">
        <v>2298</v>
      </c>
      <c r="C721" s="323">
        <v>225.1</v>
      </c>
      <c r="D721" s="295"/>
      <c r="E721" s="322"/>
      <c r="F721" s="295">
        <f t="shared" si="87"/>
        <v>225.1</v>
      </c>
      <c r="G721" s="295">
        <v>6</v>
      </c>
      <c r="H721" s="295"/>
      <c r="I721" s="295"/>
      <c r="J721" s="295">
        <f t="shared" si="90"/>
        <v>6</v>
      </c>
      <c r="K721" s="296">
        <f t="shared" si="88"/>
        <v>4.6130189646335215E-3</v>
      </c>
      <c r="L721" s="297">
        <f t="shared" si="89"/>
        <v>19.750410046130188</v>
      </c>
      <c r="M721" s="297">
        <f t="shared" si="91"/>
        <v>4.3450902101486415</v>
      </c>
      <c r="N721" s="297">
        <v>7.6613306038894571</v>
      </c>
      <c r="O721" s="297">
        <v>0.37463737252549484</v>
      </c>
      <c r="P721" s="296">
        <f t="shared" si="92"/>
        <v>0.14274308410792441</v>
      </c>
    </row>
    <row r="722" spans="1:16" x14ac:dyDescent="0.35">
      <c r="A722" s="322">
        <f t="shared" si="93"/>
        <v>14</v>
      </c>
      <c r="B722" s="295" t="s">
        <v>2299</v>
      </c>
      <c r="C722" s="323">
        <v>184.65</v>
      </c>
      <c r="D722" s="295"/>
      <c r="E722" s="322"/>
      <c r="F722" s="295">
        <f t="shared" si="87"/>
        <v>184.65</v>
      </c>
      <c r="G722" s="295">
        <v>3</v>
      </c>
      <c r="H722" s="295"/>
      <c r="I722" s="295"/>
      <c r="J722" s="295">
        <f t="shared" si="90"/>
        <v>3</v>
      </c>
      <c r="K722" s="296">
        <f t="shared" si="88"/>
        <v>2.3065094823167607E-3</v>
      </c>
      <c r="L722" s="297">
        <f t="shared" si="89"/>
        <v>9.8752050230650941</v>
      </c>
      <c r="M722" s="297">
        <f t="shared" si="91"/>
        <v>2.1725451050743207</v>
      </c>
      <c r="N722" s="297">
        <v>3.8306653019447285</v>
      </c>
      <c r="O722" s="297">
        <v>0.18731868626274742</v>
      </c>
      <c r="P722" s="296">
        <f t="shared" si="92"/>
        <v>8.7006412761152951E-2</v>
      </c>
    </row>
    <row r="723" spans="1:16" x14ac:dyDescent="0.35">
      <c r="A723" s="322">
        <f t="shared" si="93"/>
        <v>15</v>
      </c>
      <c r="B723" s="295" t="s">
        <v>2300</v>
      </c>
      <c r="C723" s="325">
        <v>113.8</v>
      </c>
      <c r="D723" s="295"/>
      <c r="E723" s="322"/>
      <c r="F723" s="295">
        <f t="shared" si="87"/>
        <v>113.8</v>
      </c>
      <c r="G723" s="295">
        <v>3</v>
      </c>
      <c r="H723" s="295"/>
      <c r="I723" s="295"/>
      <c r="J723" s="295">
        <f t="shared" si="90"/>
        <v>3</v>
      </c>
      <c r="K723" s="296">
        <f t="shared" si="88"/>
        <v>2.3065094823167607E-3</v>
      </c>
      <c r="L723" s="297">
        <f t="shared" si="89"/>
        <v>9.8752050230650941</v>
      </c>
      <c r="M723" s="297">
        <f t="shared" si="91"/>
        <v>2.1725451050743207</v>
      </c>
      <c r="N723" s="297">
        <v>3.8306653019447285</v>
      </c>
      <c r="O723" s="297">
        <v>0.18731868626274742</v>
      </c>
      <c r="P723" s="296">
        <f t="shared" si="92"/>
        <v>0.14117516798195864</v>
      </c>
    </row>
    <row r="724" spans="1:16" x14ac:dyDescent="0.35">
      <c r="A724" s="322">
        <f t="shared" si="93"/>
        <v>16</v>
      </c>
      <c r="B724" s="295" t="s">
        <v>2301</v>
      </c>
      <c r="C724" s="323">
        <v>2829.85</v>
      </c>
      <c r="D724" s="295"/>
      <c r="E724" s="322"/>
      <c r="F724" s="295">
        <f t="shared" si="87"/>
        <v>2829.85</v>
      </c>
      <c r="G724" s="295">
        <v>50</v>
      </c>
      <c r="H724" s="295"/>
      <c r="I724" s="295"/>
      <c r="J724" s="295">
        <f t="shared" si="90"/>
        <v>50</v>
      </c>
      <c r="K724" s="296">
        <f t="shared" si="88"/>
        <v>3.8441824705279348E-2</v>
      </c>
      <c r="L724" s="297">
        <f t="shared" si="89"/>
        <v>164.58675038441825</v>
      </c>
      <c r="M724" s="297">
        <f t="shared" si="91"/>
        <v>36.209085084572017</v>
      </c>
      <c r="N724" s="297">
        <v>63.844421699078808</v>
      </c>
      <c r="O724" s="297">
        <v>3.1219781043791235</v>
      </c>
      <c r="P724" s="296">
        <f t="shared" si="92"/>
        <v>9.4620646066911049E-2</v>
      </c>
    </row>
    <row r="725" spans="1:16" x14ac:dyDescent="0.35">
      <c r="A725" s="322">
        <f t="shared" si="93"/>
        <v>17</v>
      </c>
      <c r="B725" s="295" t="s">
        <v>2302</v>
      </c>
      <c r="C725" s="323">
        <v>130</v>
      </c>
      <c r="D725" s="295"/>
      <c r="E725" s="322"/>
      <c r="F725" s="295">
        <f t="shared" si="87"/>
        <v>130</v>
      </c>
      <c r="G725" s="295">
        <v>2</v>
      </c>
      <c r="H725" s="295"/>
      <c r="I725" s="295"/>
      <c r="J725" s="295">
        <f t="shared" si="90"/>
        <v>2</v>
      </c>
      <c r="K725" s="296">
        <f t="shared" si="88"/>
        <v>1.5376729882111738E-3</v>
      </c>
      <c r="L725" s="297">
        <f t="shared" si="89"/>
        <v>6.5834700153767303</v>
      </c>
      <c r="M725" s="297">
        <f t="shared" si="91"/>
        <v>1.4483634033828807</v>
      </c>
      <c r="N725" s="297">
        <v>2.5537768679631525</v>
      </c>
      <c r="O725" s="297">
        <v>0.12487912417516495</v>
      </c>
      <c r="P725" s="296">
        <f t="shared" si="92"/>
        <v>8.2388380083830218E-2</v>
      </c>
    </row>
    <row r="726" spans="1:16" x14ac:dyDescent="0.35">
      <c r="A726" s="322">
        <f t="shared" si="93"/>
        <v>18</v>
      </c>
      <c r="B726" s="295" t="s">
        <v>2303</v>
      </c>
      <c r="C726" s="323">
        <v>132.19999999999999</v>
      </c>
      <c r="D726" s="295"/>
      <c r="E726" s="322"/>
      <c r="F726" s="295">
        <f t="shared" si="87"/>
        <v>132.19999999999999</v>
      </c>
      <c r="G726" s="295">
        <v>4</v>
      </c>
      <c r="H726" s="295"/>
      <c r="I726" s="295"/>
      <c r="J726" s="295">
        <f t="shared" si="90"/>
        <v>4</v>
      </c>
      <c r="K726" s="296">
        <f t="shared" si="88"/>
        <v>3.0753459764223477E-3</v>
      </c>
      <c r="L726" s="297">
        <f t="shared" si="89"/>
        <v>13.166940030753461</v>
      </c>
      <c r="M726" s="297">
        <f t="shared" si="91"/>
        <v>2.8967268067657614</v>
      </c>
      <c r="N726" s="297">
        <v>5.107553735926305</v>
      </c>
      <c r="O726" s="297">
        <v>0.24975824835032989</v>
      </c>
      <c r="P726" s="296">
        <f t="shared" si="92"/>
        <v>0.16203463556577805</v>
      </c>
    </row>
    <row r="727" spans="1:16" x14ac:dyDescent="0.35">
      <c r="A727" s="322">
        <f t="shared" si="93"/>
        <v>19</v>
      </c>
      <c r="B727" s="295" t="s">
        <v>2304</v>
      </c>
      <c r="C727" s="323">
        <v>130.6</v>
      </c>
      <c r="D727" s="295"/>
      <c r="E727" s="322"/>
      <c r="F727" s="295">
        <f t="shared" si="87"/>
        <v>130.6</v>
      </c>
      <c r="G727" s="295">
        <v>4</v>
      </c>
      <c r="H727" s="295"/>
      <c r="I727" s="295"/>
      <c r="J727" s="295">
        <f t="shared" si="90"/>
        <v>4</v>
      </c>
      <c r="K727" s="296">
        <f t="shared" si="88"/>
        <v>3.0753459764223477E-3</v>
      </c>
      <c r="L727" s="297">
        <f t="shared" si="89"/>
        <v>13.166940030753461</v>
      </c>
      <c r="M727" s="297">
        <f t="shared" si="91"/>
        <v>2.8967268067657614</v>
      </c>
      <c r="N727" s="297">
        <v>5.107553735926305</v>
      </c>
      <c r="O727" s="297">
        <v>0.24975824835032989</v>
      </c>
      <c r="P727" s="296">
        <f t="shared" si="92"/>
        <v>0.16401974595555788</v>
      </c>
    </row>
    <row r="728" spans="1:16" x14ac:dyDescent="0.35">
      <c r="A728" s="322">
        <f t="shared" si="93"/>
        <v>20</v>
      </c>
      <c r="B728" s="295" t="s">
        <v>2305</v>
      </c>
      <c r="C728" s="323">
        <v>302.39999999999998</v>
      </c>
      <c r="D728" s="295"/>
      <c r="E728" s="322"/>
      <c r="F728" s="295">
        <f t="shared" si="87"/>
        <v>302.39999999999998</v>
      </c>
      <c r="G728" s="295">
        <v>8</v>
      </c>
      <c r="H728" s="295"/>
      <c r="I728" s="295"/>
      <c r="J728" s="295">
        <f t="shared" si="90"/>
        <v>8</v>
      </c>
      <c r="K728" s="296">
        <f t="shared" si="88"/>
        <v>6.1506919528446953E-3</v>
      </c>
      <c r="L728" s="297">
        <f t="shared" si="89"/>
        <v>26.333880061506921</v>
      </c>
      <c r="M728" s="297">
        <f t="shared" si="91"/>
        <v>5.7934536135315229</v>
      </c>
      <c r="N728" s="297">
        <v>10.21510747185261</v>
      </c>
      <c r="O728" s="297">
        <v>0.49951649670065978</v>
      </c>
      <c r="P728" s="296">
        <f t="shared" si="92"/>
        <v>0.1416731403557927</v>
      </c>
    </row>
    <row r="729" spans="1:16" x14ac:dyDescent="0.35">
      <c r="A729" s="322">
        <f t="shared" si="93"/>
        <v>21</v>
      </c>
      <c r="B729" s="295" t="s">
        <v>2306</v>
      </c>
      <c r="C729" s="323">
        <v>2716.6</v>
      </c>
      <c r="D729" s="295"/>
      <c r="E729" s="322"/>
      <c r="F729" s="295">
        <f t="shared" si="87"/>
        <v>2716.6</v>
      </c>
      <c r="G729" s="295">
        <v>45</v>
      </c>
      <c r="H729" s="295"/>
      <c r="I729" s="295"/>
      <c r="J729" s="295">
        <f t="shared" si="90"/>
        <v>45</v>
      </c>
      <c r="K729" s="296">
        <f t="shared" si="88"/>
        <v>3.4597642234751411E-2</v>
      </c>
      <c r="L729" s="297">
        <f t="shared" si="89"/>
        <v>148.12807534597641</v>
      </c>
      <c r="M729" s="297">
        <f t="shared" si="91"/>
        <v>32.588176576114812</v>
      </c>
      <c r="N729" s="297">
        <v>57.45997952917093</v>
      </c>
      <c r="O729" s="297">
        <v>2.8097802939412113</v>
      </c>
      <c r="P729" s="296">
        <f t="shared" si="92"/>
        <v>8.8708684291100418E-2</v>
      </c>
    </row>
    <row r="730" spans="1:16" x14ac:dyDescent="0.35">
      <c r="A730" s="322">
        <f t="shared" si="93"/>
        <v>22</v>
      </c>
      <c r="B730" s="295" t="s">
        <v>2307</v>
      </c>
      <c r="C730" s="323">
        <v>453</v>
      </c>
      <c r="D730" s="295"/>
      <c r="E730" s="322"/>
      <c r="F730" s="295">
        <f t="shared" si="87"/>
        <v>453</v>
      </c>
      <c r="G730" s="295">
        <v>9</v>
      </c>
      <c r="H730" s="295"/>
      <c r="I730" s="295"/>
      <c r="J730" s="295">
        <f t="shared" si="90"/>
        <v>9</v>
      </c>
      <c r="K730" s="296">
        <f t="shared" si="88"/>
        <v>6.9195284469502818E-3</v>
      </c>
      <c r="L730" s="297">
        <f t="shared" si="89"/>
        <v>29.625615069195284</v>
      </c>
      <c r="M730" s="297">
        <f t="shared" si="91"/>
        <v>6.5176353152229627</v>
      </c>
      <c r="N730" s="297">
        <v>11.491995905834186</v>
      </c>
      <c r="O730" s="297">
        <v>0.56195605878824229</v>
      </c>
      <c r="P730" s="296">
        <f t="shared" si="92"/>
        <v>0.10639559017448272</v>
      </c>
    </row>
    <row r="731" spans="1:16" x14ac:dyDescent="0.35">
      <c r="A731" s="322">
        <f t="shared" si="93"/>
        <v>23</v>
      </c>
      <c r="B731" s="295" t="s">
        <v>2308</v>
      </c>
      <c r="C731" s="323">
        <v>183.6</v>
      </c>
      <c r="D731" s="295"/>
      <c r="E731" s="322">
        <v>33.299999999999997</v>
      </c>
      <c r="F731" s="295">
        <f t="shared" si="87"/>
        <v>216.89999999999998</v>
      </c>
      <c r="G731" s="295">
        <v>2</v>
      </c>
      <c r="H731" s="295"/>
      <c r="I731" s="295">
        <v>1</v>
      </c>
      <c r="J731" s="295">
        <f t="shared" si="90"/>
        <v>3</v>
      </c>
      <c r="K731" s="296">
        <f t="shared" si="88"/>
        <v>2.3065094823167607E-3</v>
      </c>
      <c r="L731" s="297">
        <f t="shared" si="89"/>
        <v>9.8752050230650941</v>
      </c>
      <c r="M731" s="297">
        <f t="shared" si="91"/>
        <v>2.1725451050743207</v>
      </c>
      <c r="N731" s="297">
        <v>3.8306653019447285</v>
      </c>
      <c r="O731" s="297">
        <v>0.12487912417516495</v>
      </c>
      <c r="P731" s="296">
        <f t="shared" si="92"/>
        <v>7.3781902048221812E-2</v>
      </c>
    </row>
    <row r="732" spans="1:16" x14ac:dyDescent="0.35">
      <c r="A732" s="322">
        <f t="shared" si="93"/>
        <v>24</v>
      </c>
      <c r="B732" s="295" t="s">
        <v>2309</v>
      </c>
      <c r="C732" s="323">
        <v>1099.8</v>
      </c>
      <c r="D732" s="295"/>
      <c r="E732" s="322"/>
      <c r="F732" s="295">
        <f t="shared" si="87"/>
        <v>1099.8</v>
      </c>
      <c r="G732" s="295">
        <v>21</v>
      </c>
      <c r="H732" s="295"/>
      <c r="I732" s="295"/>
      <c r="J732" s="295">
        <f t="shared" si="90"/>
        <v>21</v>
      </c>
      <c r="K732" s="296">
        <f t="shared" si="88"/>
        <v>1.6145566376217325E-2</v>
      </c>
      <c r="L732" s="297">
        <f t="shared" si="89"/>
        <v>69.12643516145566</v>
      </c>
      <c r="M732" s="297">
        <f t="shared" si="91"/>
        <v>15.207815735520246</v>
      </c>
      <c r="N732" s="297">
        <v>26.814657113613102</v>
      </c>
      <c r="O732" s="297">
        <v>1.311230803839232</v>
      </c>
      <c r="P732" s="296">
        <f t="shared" si="92"/>
        <v>0.10225508166432827</v>
      </c>
    </row>
    <row r="733" spans="1:16" x14ac:dyDescent="0.35">
      <c r="A733" s="322">
        <f t="shared" si="93"/>
        <v>25</v>
      </c>
      <c r="B733" s="295" t="s">
        <v>2310</v>
      </c>
      <c r="C733" s="323">
        <v>287.8</v>
      </c>
      <c r="D733" s="295">
        <v>29</v>
      </c>
      <c r="E733" s="322"/>
      <c r="F733" s="295">
        <f t="shared" si="87"/>
        <v>316.8</v>
      </c>
      <c r="G733" s="295">
        <v>6</v>
      </c>
      <c r="H733" s="295">
        <v>1</v>
      </c>
      <c r="I733" s="295"/>
      <c r="J733" s="295">
        <f t="shared" si="90"/>
        <v>7</v>
      </c>
      <c r="K733" s="296">
        <f t="shared" si="88"/>
        <v>5.3818554587391088E-3</v>
      </c>
      <c r="L733" s="297">
        <f t="shared" si="89"/>
        <v>23.042145053818558</v>
      </c>
      <c r="M733" s="297">
        <f t="shared" si="91"/>
        <v>5.0692719118400831</v>
      </c>
      <c r="N733" s="297">
        <v>8.9382190378710327</v>
      </c>
      <c r="O733" s="297">
        <v>0.37463737252549484</v>
      </c>
      <c r="P733" s="296">
        <f t="shared" si="92"/>
        <v>0.11813217606078021</v>
      </c>
    </row>
    <row r="734" spans="1:16" x14ac:dyDescent="0.35">
      <c r="A734" s="322">
        <f t="shared" si="93"/>
        <v>26</v>
      </c>
      <c r="B734" s="295" t="s">
        <v>2311</v>
      </c>
      <c r="C734" s="323">
        <v>272.5</v>
      </c>
      <c r="D734" s="295"/>
      <c r="E734" s="322"/>
      <c r="F734" s="295">
        <f t="shared" si="87"/>
        <v>272.5</v>
      </c>
      <c r="G734" s="295">
        <v>6</v>
      </c>
      <c r="H734" s="295"/>
      <c r="I734" s="295"/>
      <c r="J734" s="295">
        <f t="shared" si="90"/>
        <v>6</v>
      </c>
      <c r="K734" s="296">
        <f t="shared" si="88"/>
        <v>4.6130189646335215E-3</v>
      </c>
      <c r="L734" s="297">
        <f t="shared" si="89"/>
        <v>19.750410046130188</v>
      </c>
      <c r="M734" s="297">
        <f t="shared" si="91"/>
        <v>4.3450902101486415</v>
      </c>
      <c r="N734" s="297">
        <v>7.6613306038894571</v>
      </c>
      <c r="O734" s="297">
        <v>0.37463737252549484</v>
      </c>
      <c r="P734" s="296">
        <f t="shared" si="92"/>
        <v>0.1179136448906194</v>
      </c>
    </row>
    <row r="735" spans="1:16" x14ac:dyDescent="0.35">
      <c r="A735" s="322">
        <f t="shared" si="93"/>
        <v>27</v>
      </c>
      <c r="B735" s="295" t="s">
        <v>2312</v>
      </c>
      <c r="C735" s="323">
        <v>206.8</v>
      </c>
      <c r="D735" s="295"/>
      <c r="E735" s="322"/>
      <c r="F735" s="295">
        <f t="shared" si="87"/>
        <v>206.8</v>
      </c>
      <c r="G735" s="295">
        <v>4</v>
      </c>
      <c r="H735" s="295"/>
      <c r="I735" s="295"/>
      <c r="J735" s="295">
        <f t="shared" si="90"/>
        <v>4</v>
      </c>
      <c r="K735" s="296">
        <f t="shared" si="88"/>
        <v>3.0753459764223477E-3</v>
      </c>
      <c r="L735" s="297">
        <f t="shared" si="89"/>
        <v>13.166940030753461</v>
      </c>
      <c r="M735" s="297">
        <f t="shared" si="91"/>
        <v>2.8967268067657614</v>
      </c>
      <c r="N735" s="297">
        <v>5.107553735926305</v>
      </c>
      <c r="O735" s="297">
        <v>0.24975824835032989</v>
      </c>
      <c r="P735" s="296">
        <f t="shared" si="92"/>
        <v>0.10358306973789098</v>
      </c>
    </row>
    <row r="736" spans="1:16" x14ac:dyDescent="0.35">
      <c r="A736" s="322">
        <f t="shared" si="93"/>
        <v>28</v>
      </c>
      <c r="B736" s="295" t="s">
        <v>2313</v>
      </c>
      <c r="C736" s="323">
        <v>90.7</v>
      </c>
      <c r="D736" s="295"/>
      <c r="E736" s="322"/>
      <c r="F736" s="295">
        <f t="shared" si="87"/>
        <v>90.7</v>
      </c>
      <c r="G736" s="295">
        <v>4</v>
      </c>
      <c r="H736" s="295"/>
      <c r="I736" s="295"/>
      <c r="J736" s="295">
        <f t="shared" si="90"/>
        <v>4</v>
      </c>
      <c r="K736" s="296">
        <f t="shared" si="88"/>
        <v>3.0753459764223477E-3</v>
      </c>
      <c r="L736" s="297">
        <f t="shared" si="89"/>
        <v>13.166940030753461</v>
      </c>
      <c r="M736" s="297">
        <f t="shared" si="91"/>
        <v>2.8967268067657614</v>
      </c>
      <c r="N736" s="297">
        <v>5.107553735926305</v>
      </c>
      <c r="O736" s="297">
        <v>0.24975824835032989</v>
      </c>
      <c r="P736" s="296">
        <f t="shared" si="92"/>
        <v>0.23617396716423214</v>
      </c>
    </row>
    <row r="737" spans="1:16" x14ac:dyDescent="0.35">
      <c r="A737" s="322">
        <f t="shared" si="93"/>
        <v>29</v>
      </c>
      <c r="B737" s="295" t="s">
        <v>2314</v>
      </c>
      <c r="C737" s="323">
        <v>315.8</v>
      </c>
      <c r="D737" s="295"/>
      <c r="E737" s="322"/>
      <c r="F737" s="295">
        <f t="shared" si="87"/>
        <v>315.8</v>
      </c>
      <c r="G737" s="295">
        <v>5</v>
      </c>
      <c r="H737" s="295"/>
      <c r="I737" s="295"/>
      <c r="J737" s="295">
        <f t="shared" si="90"/>
        <v>5</v>
      </c>
      <c r="K737" s="296">
        <f t="shared" si="88"/>
        <v>3.8441824705279346E-3</v>
      </c>
      <c r="L737" s="297">
        <f t="shared" si="89"/>
        <v>16.458675038441825</v>
      </c>
      <c r="M737" s="297">
        <f t="shared" si="91"/>
        <v>3.6209085084572017</v>
      </c>
      <c r="N737" s="297">
        <v>6.3844421699078815</v>
      </c>
      <c r="O737" s="297">
        <v>0.31219781043791239</v>
      </c>
      <c r="P737" s="296">
        <f t="shared" si="92"/>
        <v>8.4788548218001331E-2</v>
      </c>
    </row>
    <row r="738" spans="1:16" x14ac:dyDescent="0.35">
      <c r="A738" s="322">
        <f t="shared" si="93"/>
        <v>30</v>
      </c>
      <c r="B738" s="295" t="s">
        <v>2315</v>
      </c>
      <c r="C738" s="323">
        <v>728.38</v>
      </c>
      <c r="D738" s="295"/>
      <c r="E738" s="322">
        <v>237.1</v>
      </c>
      <c r="F738" s="295">
        <f t="shared" si="87"/>
        <v>965.48</v>
      </c>
      <c r="G738" s="295">
        <v>9</v>
      </c>
      <c r="H738" s="295"/>
      <c r="I738" s="295">
        <v>1</v>
      </c>
      <c r="J738" s="295">
        <f t="shared" si="90"/>
        <v>10</v>
      </c>
      <c r="K738" s="296">
        <f t="shared" si="88"/>
        <v>7.6883649410558691E-3</v>
      </c>
      <c r="L738" s="297">
        <f t="shared" si="89"/>
        <v>32.91735007688365</v>
      </c>
      <c r="M738" s="297">
        <f t="shared" si="91"/>
        <v>7.2418170169144034</v>
      </c>
      <c r="N738" s="297">
        <v>12.768884339815763</v>
      </c>
      <c r="O738" s="297">
        <v>0.56195605878824229</v>
      </c>
      <c r="P738" s="296">
        <f t="shared" si="92"/>
        <v>5.5402501856488026E-2</v>
      </c>
    </row>
    <row r="739" spans="1:16" x14ac:dyDescent="0.35">
      <c r="A739" s="322">
        <f t="shared" si="93"/>
        <v>31</v>
      </c>
      <c r="B739" s="295" t="s">
        <v>2316</v>
      </c>
      <c r="C739" s="323">
        <v>2744.5</v>
      </c>
      <c r="D739" s="295">
        <v>461.4</v>
      </c>
      <c r="E739" s="322">
        <v>413</v>
      </c>
      <c r="F739" s="295">
        <f t="shared" si="87"/>
        <v>3618.9</v>
      </c>
      <c r="G739" s="295">
        <v>45</v>
      </c>
      <c r="H739" s="295">
        <v>1</v>
      </c>
      <c r="I739" s="295">
        <v>3</v>
      </c>
      <c r="J739" s="295">
        <f t="shared" si="90"/>
        <v>49</v>
      </c>
      <c r="K739" s="296">
        <f t="shared" si="88"/>
        <v>3.7672988211173757E-2</v>
      </c>
      <c r="L739" s="297">
        <f t="shared" si="89"/>
        <v>161.29501537672988</v>
      </c>
      <c r="M739" s="297">
        <f t="shared" si="91"/>
        <v>35.484903382880574</v>
      </c>
      <c r="N739" s="297">
        <v>62.567533265097239</v>
      </c>
      <c r="O739" s="297">
        <v>2.8097802939412113</v>
      </c>
      <c r="P739" s="296">
        <f t="shared" si="92"/>
        <v>7.2441137450233187E-2</v>
      </c>
    </row>
    <row r="740" spans="1:16" x14ac:dyDescent="0.35">
      <c r="A740" s="322">
        <f t="shared" si="93"/>
        <v>32</v>
      </c>
      <c r="B740" s="295" t="s">
        <v>2317</v>
      </c>
      <c r="C740" s="323">
        <v>853.9</v>
      </c>
      <c r="D740" s="295"/>
      <c r="E740" s="322">
        <v>126.4</v>
      </c>
      <c r="F740" s="295">
        <f t="shared" si="87"/>
        <v>980.3</v>
      </c>
      <c r="G740" s="295">
        <v>11</v>
      </c>
      <c r="H740" s="295"/>
      <c r="I740" s="295">
        <v>1</v>
      </c>
      <c r="J740" s="295">
        <f t="shared" si="90"/>
        <v>12</v>
      </c>
      <c r="K740" s="296">
        <f t="shared" si="88"/>
        <v>9.226037929267043E-3</v>
      </c>
      <c r="L740" s="297">
        <f t="shared" si="89"/>
        <v>39.500820092260376</v>
      </c>
      <c r="M740" s="297">
        <f t="shared" si="91"/>
        <v>8.690180420297283</v>
      </c>
      <c r="N740" s="297">
        <v>15.322661207778914</v>
      </c>
      <c r="O740" s="297">
        <v>0.68683518296340729</v>
      </c>
      <c r="P740" s="296">
        <f t="shared" si="92"/>
        <v>6.5490662963684568E-2</v>
      </c>
    </row>
    <row r="741" spans="1:16" x14ac:dyDescent="0.35">
      <c r="A741" s="322">
        <f t="shared" si="93"/>
        <v>33</v>
      </c>
      <c r="B741" s="295" t="s">
        <v>2318</v>
      </c>
      <c r="C741" s="323">
        <v>996.64</v>
      </c>
      <c r="D741" s="295"/>
      <c r="E741" s="322">
        <v>120.2</v>
      </c>
      <c r="F741" s="295">
        <f t="shared" si="87"/>
        <v>1116.8399999999999</v>
      </c>
      <c r="G741" s="295">
        <v>11</v>
      </c>
      <c r="H741" s="295"/>
      <c r="I741" s="295">
        <v>1</v>
      </c>
      <c r="J741" s="295">
        <f t="shared" si="90"/>
        <v>12</v>
      </c>
      <c r="K741" s="296">
        <f t="shared" ref="K741:K772" si="94">3/$J$882*J741</f>
        <v>9.226037929267043E-3</v>
      </c>
      <c r="L741" s="297">
        <f t="shared" ref="L741:L772" si="95">K741*4281.45</f>
        <v>39.500820092260376</v>
      </c>
      <c r="M741" s="297">
        <f t="shared" si="91"/>
        <v>8.690180420297283</v>
      </c>
      <c r="N741" s="297">
        <v>15.322661207778914</v>
      </c>
      <c r="O741" s="297">
        <v>0.68683518296340729</v>
      </c>
      <c r="P741" s="296">
        <f t="shared" si="92"/>
        <v>5.7484059402689719E-2</v>
      </c>
    </row>
    <row r="742" spans="1:16" x14ac:dyDescent="0.35">
      <c r="A742" s="322">
        <f t="shared" si="93"/>
        <v>34</v>
      </c>
      <c r="B742" s="295" t="s">
        <v>2319</v>
      </c>
      <c r="C742" s="323">
        <v>978.3</v>
      </c>
      <c r="D742" s="295">
        <v>22.8</v>
      </c>
      <c r="E742" s="322"/>
      <c r="F742" s="295">
        <f t="shared" si="87"/>
        <v>1001.0999999999999</v>
      </c>
      <c r="G742" s="295">
        <v>12</v>
      </c>
      <c r="H742" s="295">
        <v>1</v>
      </c>
      <c r="I742" s="295"/>
      <c r="J742" s="295">
        <f t="shared" si="90"/>
        <v>13</v>
      </c>
      <c r="K742" s="296">
        <f t="shared" si="94"/>
        <v>9.9948744233726294E-3</v>
      </c>
      <c r="L742" s="297">
        <f t="shared" si="95"/>
        <v>42.792555099948743</v>
      </c>
      <c r="M742" s="297">
        <f t="shared" si="91"/>
        <v>9.4143621219887237</v>
      </c>
      <c r="N742" s="297">
        <v>16.59954964176049</v>
      </c>
      <c r="O742" s="297">
        <v>0.74927474505098968</v>
      </c>
      <c r="P742" s="296">
        <f t="shared" si="92"/>
        <v>6.9479314362949712E-2</v>
      </c>
    </row>
    <row r="743" spans="1:16" x14ac:dyDescent="0.35">
      <c r="A743" s="322">
        <f t="shared" si="93"/>
        <v>35</v>
      </c>
      <c r="B743" s="295" t="s">
        <v>2320</v>
      </c>
      <c r="C743" s="323">
        <v>290.39999999999998</v>
      </c>
      <c r="D743" s="295"/>
      <c r="E743" s="322"/>
      <c r="F743" s="295">
        <f t="shared" si="87"/>
        <v>290.39999999999998</v>
      </c>
      <c r="G743" s="295">
        <v>4</v>
      </c>
      <c r="H743" s="295"/>
      <c r="I743" s="295"/>
      <c r="J743" s="295">
        <f t="shared" si="90"/>
        <v>4</v>
      </c>
      <c r="K743" s="296">
        <f t="shared" si="94"/>
        <v>3.0753459764223477E-3</v>
      </c>
      <c r="L743" s="297">
        <f t="shared" si="95"/>
        <v>13.166940030753461</v>
      </c>
      <c r="M743" s="297">
        <f t="shared" si="91"/>
        <v>2.8967268067657614</v>
      </c>
      <c r="N743" s="297">
        <v>5.107553735926305</v>
      </c>
      <c r="O743" s="297">
        <v>0.24975824835032989</v>
      </c>
      <c r="P743" s="296">
        <f t="shared" si="92"/>
        <v>7.3763701176982985E-2</v>
      </c>
    </row>
    <row r="744" spans="1:16" x14ac:dyDescent="0.35">
      <c r="A744" s="322">
        <f t="shared" si="93"/>
        <v>36</v>
      </c>
      <c r="B744" s="295" t="s">
        <v>2321</v>
      </c>
      <c r="C744" s="323">
        <v>1017.8</v>
      </c>
      <c r="D744" s="295"/>
      <c r="E744" s="322">
        <v>108.5</v>
      </c>
      <c r="F744" s="295">
        <f t="shared" si="87"/>
        <v>1126.3</v>
      </c>
      <c r="G744" s="295">
        <v>17</v>
      </c>
      <c r="H744" s="295"/>
      <c r="I744" s="295">
        <v>2</v>
      </c>
      <c r="J744" s="295">
        <f t="shared" si="90"/>
        <v>19</v>
      </c>
      <c r="K744" s="296">
        <f t="shared" si="94"/>
        <v>1.4607893388006152E-2</v>
      </c>
      <c r="L744" s="297">
        <f t="shared" si="95"/>
        <v>62.542965146078934</v>
      </c>
      <c r="M744" s="297">
        <f t="shared" si="91"/>
        <v>13.759452332137366</v>
      </c>
      <c r="N744" s="297">
        <v>24.260880245649947</v>
      </c>
      <c r="O744" s="297">
        <v>1.0614725554889022</v>
      </c>
      <c r="P744" s="296">
        <f t="shared" si="92"/>
        <v>9.0228864671362111E-2</v>
      </c>
    </row>
    <row r="745" spans="1:16" x14ac:dyDescent="0.35">
      <c r="A745" s="322">
        <f t="shared" si="93"/>
        <v>37</v>
      </c>
      <c r="B745" s="295" t="s">
        <v>925</v>
      </c>
      <c r="C745" s="323">
        <v>803.6</v>
      </c>
      <c r="D745" s="295"/>
      <c r="E745" s="322">
        <v>89</v>
      </c>
      <c r="F745" s="295">
        <f t="shared" si="87"/>
        <v>892.6</v>
      </c>
      <c r="G745" s="295">
        <v>10</v>
      </c>
      <c r="H745" s="295"/>
      <c r="I745" s="295">
        <v>2</v>
      </c>
      <c r="J745" s="295">
        <f t="shared" si="90"/>
        <v>12</v>
      </c>
      <c r="K745" s="296">
        <f t="shared" si="94"/>
        <v>9.226037929267043E-3</v>
      </c>
      <c r="L745" s="297">
        <f t="shared" si="95"/>
        <v>39.500820092260376</v>
      </c>
      <c r="M745" s="297">
        <f t="shared" si="91"/>
        <v>8.690180420297283</v>
      </c>
      <c r="N745" s="297">
        <v>15.322661207778914</v>
      </c>
      <c r="O745" s="297">
        <v>0.62439562087582479</v>
      </c>
      <c r="P745" s="296">
        <f t="shared" si="92"/>
        <v>7.1855318553901412E-2</v>
      </c>
    </row>
    <row r="746" spans="1:16" x14ac:dyDescent="0.35">
      <c r="A746" s="322">
        <f t="shared" si="93"/>
        <v>38</v>
      </c>
      <c r="B746" s="295" t="s">
        <v>926</v>
      </c>
      <c r="C746" s="323">
        <v>923.4</v>
      </c>
      <c r="D746" s="295"/>
      <c r="E746" s="322"/>
      <c r="F746" s="295">
        <f t="shared" si="87"/>
        <v>923.4</v>
      </c>
      <c r="G746" s="295">
        <v>9</v>
      </c>
      <c r="H746" s="295"/>
      <c r="I746" s="295"/>
      <c r="J746" s="295">
        <f t="shared" si="90"/>
        <v>9</v>
      </c>
      <c r="K746" s="296">
        <f t="shared" si="94"/>
        <v>6.9195284469502818E-3</v>
      </c>
      <c r="L746" s="297">
        <f t="shared" si="95"/>
        <v>29.625615069195284</v>
      </c>
      <c r="M746" s="297">
        <f t="shared" si="91"/>
        <v>6.5176353152229627</v>
      </c>
      <c r="N746" s="297">
        <v>11.491995905834186</v>
      </c>
      <c r="O746" s="297">
        <v>0.56195605878824229</v>
      </c>
      <c r="P746" s="296">
        <f t="shared" si="92"/>
        <v>5.2195367499502571E-2</v>
      </c>
    </row>
    <row r="747" spans="1:16" x14ac:dyDescent="0.35">
      <c r="A747" s="322">
        <f t="shared" si="93"/>
        <v>39</v>
      </c>
      <c r="B747" s="295" t="s">
        <v>927</v>
      </c>
      <c r="C747" s="323">
        <v>953.3</v>
      </c>
      <c r="D747" s="295"/>
      <c r="E747" s="322"/>
      <c r="F747" s="295">
        <f t="shared" si="87"/>
        <v>953.3</v>
      </c>
      <c r="G747" s="295">
        <v>11</v>
      </c>
      <c r="H747" s="295"/>
      <c r="I747" s="295"/>
      <c r="J747" s="295">
        <f t="shared" si="90"/>
        <v>11</v>
      </c>
      <c r="K747" s="296">
        <f t="shared" si="94"/>
        <v>8.4572014351614565E-3</v>
      </c>
      <c r="L747" s="297">
        <f t="shared" si="95"/>
        <v>36.209085084572017</v>
      </c>
      <c r="M747" s="297">
        <f t="shared" si="91"/>
        <v>7.9659987186058441</v>
      </c>
      <c r="N747" s="297">
        <v>14.045772773797339</v>
      </c>
      <c r="O747" s="297">
        <v>0.68683518296340729</v>
      </c>
      <c r="P747" s="296">
        <f t="shared" si="92"/>
        <v>6.1793445672861227E-2</v>
      </c>
    </row>
    <row r="748" spans="1:16" x14ac:dyDescent="0.35">
      <c r="A748" s="322">
        <f t="shared" si="93"/>
        <v>40</v>
      </c>
      <c r="B748" s="295" t="s">
        <v>928</v>
      </c>
      <c r="C748" s="323">
        <v>956.1</v>
      </c>
      <c r="D748" s="295">
        <v>153.69999999999999</v>
      </c>
      <c r="E748" s="322"/>
      <c r="F748" s="295">
        <f t="shared" si="87"/>
        <v>1109.8</v>
      </c>
      <c r="G748" s="295">
        <v>11</v>
      </c>
      <c r="H748" s="295">
        <v>1</v>
      </c>
      <c r="I748" s="295"/>
      <c r="J748" s="295">
        <f t="shared" si="90"/>
        <v>12</v>
      </c>
      <c r="K748" s="296">
        <f t="shared" si="94"/>
        <v>9.226037929267043E-3</v>
      </c>
      <c r="L748" s="297">
        <f t="shared" si="95"/>
        <v>39.500820092260376</v>
      </c>
      <c r="M748" s="297">
        <f t="shared" si="91"/>
        <v>8.690180420297283</v>
      </c>
      <c r="N748" s="297">
        <v>15.322661207778914</v>
      </c>
      <c r="O748" s="297">
        <v>0.68683518296340729</v>
      </c>
      <c r="P748" s="296">
        <f t="shared" si="92"/>
        <v>5.7848708689223267E-2</v>
      </c>
    </row>
    <row r="749" spans="1:16" x14ac:dyDescent="0.35">
      <c r="A749" s="322">
        <f t="shared" si="93"/>
        <v>41</v>
      </c>
      <c r="B749" s="295" t="s">
        <v>929</v>
      </c>
      <c r="C749" s="323">
        <v>900.4</v>
      </c>
      <c r="D749" s="295"/>
      <c r="E749" s="322"/>
      <c r="F749" s="295">
        <f t="shared" si="87"/>
        <v>900.4</v>
      </c>
      <c r="G749" s="295">
        <v>11</v>
      </c>
      <c r="H749" s="295"/>
      <c r="I749" s="295"/>
      <c r="J749" s="295">
        <f t="shared" si="90"/>
        <v>11</v>
      </c>
      <c r="K749" s="296">
        <f t="shared" si="94"/>
        <v>8.4572014351614565E-3</v>
      </c>
      <c r="L749" s="297">
        <f t="shared" si="95"/>
        <v>36.209085084572017</v>
      </c>
      <c r="M749" s="297">
        <f t="shared" si="91"/>
        <v>7.9659987186058441</v>
      </c>
      <c r="N749" s="297">
        <v>14.045772773797339</v>
      </c>
      <c r="O749" s="297">
        <v>0.68683518296340729</v>
      </c>
      <c r="P749" s="296">
        <f t="shared" si="92"/>
        <v>6.5423913549465362E-2</v>
      </c>
    </row>
    <row r="750" spans="1:16" x14ac:dyDescent="0.35">
      <c r="A750" s="322">
        <f t="shared" si="93"/>
        <v>42</v>
      </c>
      <c r="B750" s="295" t="s">
        <v>930</v>
      </c>
      <c r="C750" s="323">
        <v>643.84</v>
      </c>
      <c r="D750" s="295">
        <v>33.299999999999997</v>
      </c>
      <c r="E750" s="322"/>
      <c r="F750" s="295">
        <f t="shared" si="87"/>
        <v>677.14</v>
      </c>
      <c r="G750" s="295">
        <v>8</v>
      </c>
      <c r="H750" s="295">
        <v>1</v>
      </c>
      <c r="I750" s="295"/>
      <c r="J750" s="295">
        <f t="shared" si="90"/>
        <v>9</v>
      </c>
      <c r="K750" s="296">
        <f t="shared" si="94"/>
        <v>6.9195284469502818E-3</v>
      </c>
      <c r="L750" s="297">
        <f t="shared" si="95"/>
        <v>29.625615069195284</v>
      </c>
      <c r="M750" s="297">
        <f t="shared" si="91"/>
        <v>6.5176353152229627</v>
      </c>
      <c r="N750" s="297">
        <v>11.491995905834186</v>
      </c>
      <c r="O750" s="297">
        <v>0.49951649670065978</v>
      </c>
      <c r="P750" s="296">
        <f t="shared" si="92"/>
        <v>7.1085392661714111E-2</v>
      </c>
    </row>
    <row r="751" spans="1:16" x14ac:dyDescent="0.35">
      <c r="A751" s="322">
        <f t="shared" si="93"/>
        <v>43</v>
      </c>
      <c r="B751" s="295" t="s">
        <v>931</v>
      </c>
      <c r="C751" s="323">
        <v>1596</v>
      </c>
      <c r="D751" s="295"/>
      <c r="E751" s="322">
        <v>102.9</v>
      </c>
      <c r="F751" s="295">
        <f t="shared" si="87"/>
        <v>1698.9</v>
      </c>
      <c r="G751" s="295">
        <v>26</v>
      </c>
      <c r="H751" s="295"/>
      <c r="I751" s="295">
        <v>1</v>
      </c>
      <c r="J751" s="295">
        <f t="shared" si="90"/>
        <v>27</v>
      </c>
      <c r="K751" s="296">
        <f t="shared" si="94"/>
        <v>2.0758585340850847E-2</v>
      </c>
      <c r="L751" s="297">
        <f t="shared" si="95"/>
        <v>88.876845207585859</v>
      </c>
      <c r="M751" s="297">
        <f t="shared" si="91"/>
        <v>19.55290594566889</v>
      </c>
      <c r="N751" s="297">
        <v>34.475987717502555</v>
      </c>
      <c r="O751" s="297">
        <v>1.6234286142771444</v>
      </c>
      <c r="P751" s="296">
        <f t="shared" si="92"/>
        <v>8.5072204064414889E-2</v>
      </c>
    </row>
    <row r="752" spans="1:16" x14ac:dyDescent="0.35">
      <c r="A752" s="322">
        <f t="shared" si="93"/>
        <v>44</v>
      </c>
      <c r="B752" s="295" t="s">
        <v>932</v>
      </c>
      <c r="C752" s="323">
        <v>697.3</v>
      </c>
      <c r="D752" s="295"/>
      <c r="E752" s="322"/>
      <c r="F752" s="295">
        <f t="shared" si="87"/>
        <v>697.3</v>
      </c>
      <c r="G752" s="295">
        <v>11</v>
      </c>
      <c r="H752" s="295"/>
      <c r="I752" s="295"/>
      <c r="J752" s="295">
        <f t="shared" si="90"/>
        <v>11</v>
      </c>
      <c r="K752" s="296">
        <f t="shared" si="94"/>
        <v>8.4572014351614565E-3</v>
      </c>
      <c r="L752" s="297">
        <f t="shared" si="95"/>
        <v>36.209085084572017</v>
      </c>
      <c r="M752" s="297">
        <f t="shared" si="91"/>
        <v>7.9659987186058441</v>
      </c>
      <c r="N752" s="297">
        <v>14.045772773797339</v>
      </c>
      <c r="O752" s="297">
        <v>0.68683518296340729</v>
      </c>
      <c r="P752" s="296">
        <f t="shared" si="92"/>
        <v>8.447969562589791E-2</v>
      </c>
    </row>
    <row r="753" spans="1:16" x14ac:dyDescent="0.35">
      <c r="A753" s="322">
        <f t="shared" si="93"/>
        <v>45</v>
      </c>
      <c r="B753" s="295" t="s">
        <v>933</v>
      </c>
      <c r="C753" s="323">
        <v>696.5</v>
      </c>
      <c r="D753" s="295"/>
      <c r="E753" s="322">
        <v>42.8</v>
      </c>
      <c r="F753" s="295">
        <f t="shared" si="87"/>
        <v>739.3</v>
      </c>
      <c r="G753" s="295">
        <v>12</v>
      </c>
      <c r="H753" s="295"/>
      <c r="I753" s="295">
        <v>1</v>
      </c>
      <c r="J753" s="295">
        <f t="shared" si="90"/>
        <v>13</v>
      </c>
      <c r="K753" s="296">
        <f t="shared" si="94"/>
        <v>9.9948744233726294E-3</v>
      </c>
      <c r="L753" s="297">
        <f t="shared" si="95"/>
        <v>42.792555099948743</v>
      </c>
      <c r="M753" s="297">
        <f t="shared" si="91"/>
        <v>9.4143621219887237</v>
      </c>
      <c r="N753" s="297">
        <v>16.59954964176049</v>
      </c>
      <c r="O753" s="297">
        <v>0.74927474505098968</v>
      </c>
      <c r="P753" s="296">
        <f t="shared" si="92"/>
        <v>9.4083243079600906E-2</v>
      </c>
    </row>
    <row r="754" spans="1:16" x14ac:dyDescent="0.35">
      <c r="A754" s="322">
        <f t="shared" si="93"/>
        <v>46</v>
      </c>
      <c r="B754" s="295" t="s">
        <v>934</v>
      </c>
      <c r="C754" s="323">
        <v>570.20000000000005</v>
      </c>
      <c r="D754" s="295"/>
      <c r="E754" s="322"/>
      <c r="F754" s="295">
        <f t="shared" si="87"/>
        <v>570.20000000000005</v>
      </c>
      <c r="G754" s="295">
        <v>8</v>
      </c>
      <c r="H754" s="295"/>
      <c r="I754" s="295"/>
      <c r="J754" s="295">
        <f t="shared" si="90"/>
        <v>8</v>
      </c>
      <c r="K754" s="296">
        <f t="shared" si="94"/>
        <v>6.1506919528446953E-3</v>
      </c>
      <c r="L754" s="297">
        <f t="shared" si="95"/>
        <v>26.333880061506921</v>
      </c>
      <c r="M754" s="297">
        <f t="shared" si="91"/>
        <v>5.7934536135315229</v>
      </c>
      <c r="N754" s="297">
        <v>10.21510747185261</v>
      </c>
      <c r="O754" s="297">
        <v>0.49951649670065978</v>
      </c>
      <c r="P754" s="296">
        <f t="shared" si="92"/>
        <v>7.5134966053300084E-2</v>
      </c>
    </row>
    <row r="755" spans="1:16" x14ac:dyDescent="0.35">
      <c r="A755" s="322">
        <f t="shared" si="93"/>
        <v>47</v>
      </c>
      <c r="B755" s="295" t="s">
        <v>935</v>
      </c>
      <c r="C755" s="323">
        <v>251.5</v>
      </c>
      <c r="D755" s="295"/>
      <c r="E755" s="322"/>
      <c r="F755" s="295">
        <f t="shared" si="87"/>
        <v>251.5</v>
      </c>
      <c r="G755" s="295">
        <v>3</v>
      </c>
      <c r="H755" s="295"/>
      <c r="I755" s="295"/>
      <c r="J755" s="295">
        <f t="shared" si="90"/>
        <v>3</v>
      </c>
      <c r="K755" s="296">
        <f t="shared" si="94"/>
        <v>2.3065094823167607E-3</v>
      </c>
      <c r="L755" s="297">
        <f t="shared" si="95"/>
        <v>9.8752050230650941</v>
      </c>
      <c r="M755" s="297">
        <f t="shared" si="91"/>
        <v>2.1725451050743207</v>
      </c>
      <c r="N755" s="297">
        <v>3.8306653019447285</v>
      </c>
      <c r="O755" s="297">
        <v>0.18731868626274742</v>
      </c>
      <c r="P755" s="296">
        <f t="shared" si="92"/>
        <v>6.387965851430176E-2</v>
      </c>
    </row>
    <row r="756" spans="1:16" x14ac:dyDescent="0.35">
      <c r="A756" s="322">
        <f t="shared" si="93"/>
        <v>48</v>
      </c>
      <c r="B756" s="295" t="s">
        <v>936</v>
      </c>
      <c r="C756" s="323">
        <v>810.9</v>
      </c>
      <c r="D756" s="295">
        <v>47.5</v>
      </c>
      <c r="E756" s="322"/>
      <c r="F756" s="295">
        <f t="shared" si="87"/>
        <v>858.4</v>
      </c>
      <c r="G756" s="295">
        <v>13</v>
      </c>
      <c r="H756" s="295">
        <v>1</v>
      </c>
      <c r="I756" s="295"/>
      <c r="J756" s="295">
        <f t="shared" si="90"/>
        <v>14</v>
      </c>
      <c r="K756" s="296">
        <f t="shared" si="94"/>
        <v>1.0763710917478218E-2</v>
      </c>
      <c r="L756" s="297">
        <f t="shared" si="95"/>
        <v>46.084290107637116</v>
      </c>
      <c r="M756" s="297">
        <f t="shared" si="91"/>
        <v>10.138543823680166</v>
      </c>
      <c r="N756" s="297">
        <v>17.876438075742065</v>
      </c>
      <c r="O756" s="297">
        <v>0.81171430713857218</v>
      </c>
      <c r="P756" s="296">
        <f t="shared" si="92"/>
        <v>8.7268157402374091E-2</v>
      </c>
    </row>
    <row r="757" spans="1:16" x14ac:dyDescent="0.35">
      <c r="A757" s="322">
        <f t="shared" si="93"/>
        <v>49</v>
      </c>
      <c r="B757" s="295" t="s">
        <v>937</v>
      </c>
      <c r="C757" s="323">
        <v>553</v>
      </c>
      <c r="D757" s="295"/>
      <c r="E757" s="322"/>
      <c r="F757" s="295">
        <f t="shared" si="87"/>
        <v>553</v>
      </c>
      <c r="G757" s="295">
        <v>12</v>
      </c>
      <c r="H757" s="295"/>
      <c r="I757" s="295"/>
      <c r="J757" s="295">
        <f t="shared" si="90"/>
        <v>12</v>
      </c>
      <c r="K757" s="296">
        <f t="shared" si="94"/>
        <v>9.226037929267043E-3</v>
      </c>
      <c r="L757" s="297">
        <f t="shared" si="95"/>
        <v>39.500820092260376</v>
      </c>
      <c r="M757" s="297">
        <f t="shared" si="91"/>
        <v>8.690180420297283</v>
      </c>
      <c r="N757" s="297">
        <v>15.322661207778914</v>
      </c>
      <c r="O757" s="297">
        <v>0.74927474505098968</v>
      </c>
      <c r="P757" s="296">
        <f t="shared" si="92"/>
        <v>0.11620784170956161</v>
      </c>
    </row>
    <row r="758" spans="1:16" x14ac:dyDescent="0.35">
      <c r="A758" s="322">
        <f t="shared" si="93"/>
        <v>50</v>
      </c>
      <c r="B758" s="295" t="s">
        <v>938</v>
      </c>
      <c r="C758" s="323">
        <v>993.9</v>
      </c>
      <c r="D758" s="295"/>
      <c r="E758" s="322"/>
      <c r="F758" s="295">
        <f t="shared" si="87"/>
        <v>993.9</v>
      </c>
      <c r="G758" s="295">
        <v>24</v>
      </c>
      <c r="H758" s="295"/>
      <c r="I758" s="295"/>
      <c r="J758" s="295">
        <f t="shared" si="90"/>
        <v>24</v>
      </c>
      <c r="K758" s="296">
        <f t="shared" si="94"/>
        <v>1.8452075858534086E-2</v>
      </c>
      <c r="L758" s="297">
        <f t="shared" si="95"/>
        <v>79.001640184520753</v>
      </c>
      <c r="M758" s="297">
        <f t="shared" si="91"/>
        <v>17.380360840594566</v>
      </c>
      <c r="N758" s="297">
        <v>30.645322415557828</v>
      </c>
      <c r="O758" s="297">
        <v>1.4985494901019794</v>
      </c>
      <c r="P758" s="296">
        <f t="shared" si="92"/>
        <v>0.12931469255536285</v>
      </c>
    </row>
    <row r="759" spans="1:16" x14ac:dyDescent="0.35">
      <c r="A759" s="322">
        <f t="shared" si="93"/>
        <v>51</v>
      </c>
      <c r="B759" s="295" t="s">
        <v>939</v>
      </c>
      <c r="C759" s="323">
        <v>351.3</v>
      </c>
      <c r="D759" s="295"/>
      <c r="E759" s="322"/>
      <c r="F759" s="295">
        <f t="shared" si="87"/>
        <v>351.3</v>
      </c>
      <c r="G759" s="295">
        <v>5</v>
      </c>
      <c r="H759" s="295"/>
      <c r="I759" s="295"/>
      <c r="J759" s="295">
        <f t="shared" si="90"/>
        <v>5</v>
      </c>
      <c r="K759" s="296">
        <f t="shared" si="94"/>
        <v>3.8441824705279346E-3</v>
      </c>
      <c r="L759" s="297">
        <f t="shared" si="95"/>
        <v>16.458675038441825</v>
      </c>
      <c r="M759" s="297">
        <f t="shared" si="91"/>
        <v>3.6209085084572017</v>
      </c>
      <c r="N759" s="297">
        <v>6.3844421699078815</v>
      </c>
      <c r="O759" s="297">
        <v>0.31219781043791239</v>
      </c>
      <c r="P759" s="296">
        <f t="shared" si="92"/>
        <v>7.6220391480913238E-2</v>
      </c>
    </row>
    <row r="760" spans="1:16" x14ac:dyDescent="0.35">
      <c r="A760" s="322">
        <f t="shared" si="93"/>
        <v>52</v>
      </c>
      <c r="B760" s="295" t="s">
        <v>940</v>
      </c>
      <c r="C760" s="323">
        <v>330</v>
      </c>
      <c r="D760" s="295"/>
      <c r="E760" s="322">
        <v>35</v>
      </c>
      <c r="F760" s="295">
        <f t="shared" si="87"/>
        <v>365</v>
      </c>
      <c r="G760" s="295">
        <v>7</v>
      </c>
      <c r="H760" s="295"/>
      <c r="I760" s="295">
        <v>1</v>
      </c>
      <c r="J760" s="295">
        <f t="shared" si="90"/>
        <v>8</v>
      </c>
      <c r="K760" s="296">
        <f t="shared" si="94"/>
        <v>6.1506919528446953E-3</v>
      </c>
      <c r="L760" s="297">
        <f t="shared" si="95"/>
        <v>26.333880061506921</v>
      </c>
      <c r="M760" s="297">
        <f t="shared" si="91"/>
        <v>5.7934536135315229</v>
      </c>
      <c r="N760" s="297">
        <v>10.21510747185261</v>
      </c>
      <c r="O760" s="297">
        <v>0.43707693461307739</v>
      </c>
      <c r="P760" s="296">
        <f t="shared" si="92"/>
        <v>0.11720415912740857</v>
      </c>
    </row>
    <row r="761" spans="1:16" x14ac:dyDescent="0.35">
      <c r="A761" s="322">
        <f t="shared" si="93"/>
        <v>53</v>
      </c>
      <c r="B761" s="295" t="s">
        <v>941</v>
      </c>
      <c r="C761" s="323">
        <v>207.1</v>
      </c>
      <c r="D761" s="295"/>
      <c r="E761" s="322">
        <v>43.3</v>
      </c>
      <c r="F761" s="295">
        <f t="shared" si="87"/>
        <v>250.39999999999998</v>
      </c>
      <c r="G761" s="295">
        <v>3</v>
      </c>
      <c r="H761" s="295"/>
      <c r="I761" s="295">
        <v>2</v>
      </c>
      <c r="J761" s="295">
        <f t="shared" si="90"/>
        <v>5</v>
      </c>
      <c r="K761" s="296">
        <f t="shared" si="94"/>
        <v>3.8441824705279346E-3</v>
      </c>
      <c r="L761" s="297">
        <f t="shared" si="95"/>
        <v>16.458675038441825</v>
      </c>
      <c r="M761" s="297">
        <f t="shared" si="91"/>
        <v>3.6209085084572017</v>
      </c>
      <c r="N761" s="297">
        <v>6.3844421699078815</v>
      </c>
      <c r="O761" s="297">
        <v>0.18731868626274742</v>
      </c>
      <c r="P761" s="296">
        <f t="shared" si="92"/>
        <v>0.10643508148190758</v>
      </c>
    </row>
    <row r="762" spans="1:16" x14ac:dyDescent="0.35">
      <c r="A762" s="322">
        <f t="shared" si="93"/>
        <v>54</v>
      </c>
      <c r="B762" s="295" t="s">
        <v>942</v>
      </c>
      <c r="C762" s="323">
        <v>285.8</v>
      </c>
      <c r="D762" s="295"/>
      <c r="E762" s="322">
        <v>39.1</v>
      </c>
      <c r="F762" s="295">
        <f t="shared" si="87"/>
        <v>324.90000000000003</v>
      </c>
      <c r="G762" s="295">
        <v>4</v>
      </c>
      <c r="H762" s="295"/>
      <c r="I762" s="295">
        <v>1</v>
      </c>
      <c r="J762" s="295">
        <f t="shared" si="90"/>
        <v>5</v>
      </c>
      <c r="K762" s="296">
        <f t="shared" si="94"/>
        <v>3.8441824705279346E-3</v>
      </c>
      <c r="L762" s="297">
        <f t="shared" si="95"/>
        <v>16.458675038441825</v>
      </c>
      <c r="M762" s="297">
        <f t="shared" si="91"/>
        <v>3.6209085084572017</v>
      </c>
      <c r="N762" s="297">
        <v>6.3844421699078815</v>
      </c>
      <c r="O762" s="297">
        <v>0.24975824835032989</v>
      </c>
      <c r="P762" s="296">
        <f t="shared" si="92"/>
        <v>8.2221557295036121E-2</v>
      </c>
    </row>
    <row r="763" spans="1:16" x14ac:dyDescent="0.35">
      <c r="A763" s="322">
        <f t="shared" si="93"/>
        <v>55</v>
      </c>
      <c r="B763" s="295" t="s">
        <v>943</v>
      </c>
      <c r="C763" s="323">
        <v>255</v>
      </c>
      <c r="D763" s="295"/>
      <c r="E763" s="322"/>
      <c r="F763" s="295">
        <f t="shared" si="87"/>
        <v>255</v>
      </c>
      <c r="G763" s="295">
        <v>5</v>
      </c>
      <c r="H763" s="295"/>
      <c r="I763" s="295"/>
      <c r="J763" s="295">
        <f t="shared" si="90"/>
        <v>5</v>
      </c>
      <c r="K763" s="296">
        <f t="shared" si="94"/>
        <v>3.8441824705279346E-3</v>
      </c>
      <c r="L763" s="297">
        <f t="shared" si="95"/>
        <v>16.458675038441825</v>
      </c>
      <c r="M763" s="297">
        <f t="shared" si="91"/>
        <v>3.6209085084572017</v>
      </c>
      <c r="N763" s="297">
        <v>6.3844421699078815</v>
      </c>
      <c r="O763" s="297">
        <v>0.31219781043791239</v>
      </c>
      <c r="P763" s="296">
        <f t="shared" si="92"/>
        <v>0.10500479814605812</v>
      </c>
    </row>
    <row r="764" spans="1:16" x14ac:dyDescent="0.35">
      <c r="A764" s="322">
        <f t="shared" si="93"/>
        <v>56</v>
      </c>
      <c r="B764" s="295" t="s">
        <v>944</v>
      </c>
      <c r="C764" s="323">
        <v>313.39999999999998</v>
      </c>
      <c r="D764" s="295"/>
      <c r="E764" s="322"/>
      <c r="F764" s="295">
        <f t="shared" si="87"/>
        <v>313.39999999999998</v>
      </c>
      <c r="G764" s="295">
        <v>8</v>
      </c>
      <c r="H764" s="295"/>
      <c r="I764" s="295"/>
      <c r="J764" s="295">
        <f t="shared" si="90"/>
        <v>8</v>
      </c>
      <c r="K764" s="296">
        <f t="shared" si="94"/>
        <v>6.1506919528446953E-3</v>
      </c>
      <c r="L764" s="297">
        <f t="shared" si="95"/>
        <v>26.333880061506921</v>
      </c>
      <c r="M764" s="297">
        <f t="shared" si="91"/>
        <v>5.7934536135315229</v>
      </c>
      <c r="N764" s="297">
        <v>10.21510747185261</v>
      </c>
      <c r="O764" s="297">
        <v>0.49951649670065978</v>
      </c>
      <c r="P764" s="296">
        <f t="shared" si="92"/>
        <v>0.13670056682703163</v>
      </c>
    </row>
    <row r="765" spans="1:16" x14ac:dyDescent="0.35">
      <c r="A765" s="322">
        <f t="shared" si="93"/>
        <v>57</v>
      </c>
      <c r="B765" s="295" t="s">
        <v>945</v>
      </c>
      <c r="C765" s="323">
        <v>129.80000000000001</v>
      </c>
      <c r="D765" s="295"/>
      <c r="E765" s="322"/>
      <c r="F765" s="295">
        <f t="shared" si="87"/>
        <v>129.80000000000001</v>
      </c>
      <c r="G765" s="295">
        <v>3</v>
      </c>
      <c r="H765" s="295"/>
      <c r="I765" s="295"/>
      <c r="J765" s="295">
        <f t="shared" si="90"/>
        <v>3</v>
      </c>
      <c r="K765" s="296">
        <f t="shared" si="94"/>
        <v>2.3065094823167607E-3</v>
      </c>
      <c r="L765" s="297">
        <f t="shared" si="95"/>
        <v>9.8752050230650941</v>
      </c>
      <c r="M765" s="297">
        <f t="shared" si="91"/>
        <v>2.1725451050743207</v>
      </c>
      <c r="N765" s="297">
        <v>3.8306653019447285</v>
      </c>
      <c r="O765" s="297">
        <v>0.18731868626274742</v>
      </c>
      <c r="P765" s="296">
        <f t="shared" si="92"/>
        <v>0.12377299011053075</v>
      </c>
    </row>
    <row r="766" spans="1:16" x14ac:dyDescent="0.35">
      <c r="A766" s="322">
        <f t="shared" si="93"/>
        <v>58</v>
      </c>
      <c r="B766" s="295" t="s">
        <v>946</v>
      </c>
      <c r="C766" s="323">
        <v>307.3</v>
      </c>
      <c r="D766" s="295"/>
      <c r="E766" s="322"/>
      <c r="F766" s="295">
        <f t="shared" si="87"/>
        <v>307.3</v>
      </c>
      <c r="G766" s="295">
        <v>8</v>
      </c>
      <c r="H766" s="295"/>
      <c r="I766" s="295"/>
      <c r="J766" s="295">
        <f t="shared" si="90"/>
        <v>8</v>
      </c>
      <c r="K766" s="296">
        <f t="shared" si="94"/>
        <v>6.1506919528446953E-3</v>
      </c>
      <c r="L766" s="297">
        <f t="shared" si="95"/>
        <v>26.333880061506921</v>
      </c>
      <c r="M766" s="297">
        <f t="shared" si="91"/>
        <v>5.7934536135315229</v>
      </c>
      <c r="N766" s="297">
        <v>10.21510747185261</v>
      </c>
      <c r="O766" s="297">
        <v>0.49951649670065978</v>
      </c>
      <c r="P766" s="296">
        <f t="shared" si="92"/>
        <v>0.13941411533872994</v>
      </c>
    </row>
    <row r="767" spans="1:16" x14ac:dyDescent="0.35">
      <c r="A767" s="322">
        <f t="shared" si="93"/>
        <v>59</v>
      </c>
      <c r="B767" s="295" t="s">
        <v>948</v>
      </c>
      <c r="C767" s="323">
        <v>134.5</v>
      </c>
      <c r="D767" s="295"/>
      <c r="E767" s="322"/>
      <c r="F767" s="295">
        <f t="shared" ref="F767:F813" si="96">C767+D767+E767</f>
        <v>134.5</v>
      </c>
      <c r="G767" s="295">
        <v>3</v>
      </c>
      <c r="H767" s="295"/>
      <c r="I767" s="295"/>
      <c r="J767" s="295">
        <f t="shared" si="90"/>
        <v>3</v>
      </c>
      <c r="K767" s="296">
        <f t="shared" si="94"/>
        <v>2.3065094823167607E-3</v>
      </c>
      <c r="L767" s="297">
        <f t="shared" si="95"/>
        <v>9.8752050230650941</v>
      </c>
      <c r="M767" s="297">
        <f t="shared" ref="M767:M816" si="97">L767*0.22</f>
        <v>2.1725451050743207</v>
      </c>
      <c r="N767" s="297">
        <v>3.8306653019447285</v>
      </c>
      <c r="O767" s="297">
        <v>0.18731868626274742</v>
      </c>
      <c r="P767" s="296">
        <f t="shared" si="92"/>
        <v>0.11944783729625942</v>
      </c>
    </row>
    <row r="768" spans="1:16" x14ac:dyDescent="0.35">
      <c r="A768" s="322">
        <f t="shared" si="93"/>
        <v>60</v>
      </c>
      <c r="B768" s="295" t="s">
        <v>949</v>
      </c>
      <c r="C768" s="323">
        <v>4314.8999999999996</v>
      </c>
      <c r="D768" s="295"/>
      <c r="E768" s="322">
        <v>196.7</v>
      </c>
      <c r="F768" s="295">
        <f t="shared" si="96"/>
        <v>4511.5999999999995</v>
      </c>
      <c r="G768" s="295">
        <v>95</v>
      </c>
      <c r="H768" s="295"/>
      <c r="I768" s="295">
        <v>1</v>
      </c>
      <c r="J768" s="295">
        <f t="shared" si="90"/>
        <v>96</v>
      </c>
      <c r="K768" s="296">
        <f t="shared" si="94"/>
        <v>7.3808303434136344E-2</v>
      </c>
      <c r="L768" s="297">
        <f t="shared" si="95"/>
        <v>316.00656073808301</v>
      </c>
      <c r="M768" s="297">
        <f t="shared" si="97"/>
        <v>69.521443362378264</v>
      </c>
      <c r="N768" s="297">
        <v>122.58128966223131</v>
      </c>
      <c r="O768" s="297">
        <v>5.9317583983203352</v>
      </c>
      <c r="P768" s="296">
        <f t="shared" si="92"/>
        <v>0.1139376390107751</v>
      </c>
    </row>
    <row r="769" spans="1:16" x14ac:dyDescent="0.35">
      <c r="A769" s="322">
        <f t="shared" si="93"/>
        <v>61</v>
      </c>
      <c r="B769" s="295" t="s">
        <v>950</v>
      </c>
      <c r="C769" s="323">
        <v>3549.4</v>
      </c>
      <c r="D769" s="295"/>
      <c r="E769" s="322"/>
      <c r="F769" s="295">
        <f t="shared" si="96"/>
        <v>3549.4</v>
      </c>
      <c r="G769" s="295">
        <v>80</v>
      </c>
      <c r="H769" s="295"/>
      <c r="I769" s="295"/>
      <c r="J769" s="295">
        <f t="shared" si="90"/>
        <v>80</v>
      </c>
      <c r="K769" s="296">
        <f t="shared" si="94"/>
        <v>6.1506919528446953E-2</v>
      </c>
      <c r="L769" s="297">
        <f t="shared" si="95"/>
        <v>263.3388006150692</v>
      </c>
      <c r="M769" s="297">
        <f t="shared" si="97"/>
        <v>57.934536135315227</v>
      </c>
      <c r="N769" s="297">
        <v>102.1510747185261</v>
      </c>
      <c r="O769" s="297">
        <v>4.9951649670065983</v>
      </c>
      <c r="P769" s="296">
        <f t="shared" si="92"/>
        <v>0.12070197116017274</v>
      </c>
    </row>
    <row r="770" spans="1:16" x14ac:dyDescent="0.35">
      <c r="A770" s="322">
        <f t="shared" si="93"/>
        <v>62</v>
      </c>
      <c r="B770" s="295" t="s">
        <v>951</v>
      </c>
      <c r="C770" s="323">
        <v>3345.7</v>
      </c>
      <c r="D770" s="295"/>
      <c r="E770" s="322"/>
      <c r="F770" s="295">
        <f t="shared" si="96"/>
        <v>3345.7</v>
      </c>
      <c r="G770" s="295">
        <v>80</v>
      </c>
      <c r="H770" s="295"/>
      <c r="I770" s="295"/>
      <c r="J770" s="295">
        <f t="shared" si="90"/>
        <v>80</v>
      </c>
      <c r="K770" s="296">
        <f t="shared" si="94"/>
        <v>6.1506919528446953E-2</v>
      </c>
      <c r="L770" s="297">
        <f t="shared" si="95"/>
        <v>263.3388006150692</v>
      </c>
      <c r="M770" s="297">
        <f t="shared" si="97"/>
        <v>57.934536135315227</v>
      </c>
      <c r="N770" s="297">
        <v>102.1510747185261</v>
      </c>
      <c r="O770" s="297">
        <v>4.9951649670065983</v>
      </c>
      <c r="P770" s="296">
        <f t="shared" si="92"/>
        <v>0.12805080444627945</v>
      </c>
    </row>
    <row r="771" spans="1:16" x14ac:dyDescent="0.35">
      <c r="A771" s="322">
        <f t="shared" si="93"/>
        <v>63</v>
      </c>
      <c r="B771" s="295" t="s">
        <v>952</v>
      </c>
      <c r="C771" s="323">
        <v>3098.6</v>
      </c>
      <c r="D771" s="295"/>
      <c r="E771" s="322">
        <v>182</v>
      </c>
      <c r="F771" s="295">
        <f t="shared" si="96"/>
        <v>3280.6</v>
      </c>
      <c r="G771" s="295">
        <v>66</v>
      </c>
      <c r="H771" s="295"/>
      <c r="I771" s="295">
        <v>1</v>
      </c>
      <c r="J771" s="295">
        <f t="shared" si="90"/>
        <v>67</v>
      </c>
      <c r="K771" s="296">
        <f t="shared" si="94"/>
        <v>5.1512045105074324E-2</v>
      </c>
      <c r="L771" s="297">
        <f t="shared" si="95"/>
        <v>220.54624551512046</v>
      </c>
      <c r="M771" s="297">
        <f t="shared" si="97"/>
        <v>48.520174013326503</v>
      </c>
      <c r="N771" s="297">
        <v>85.5515250767656</v>
      </c>
      <c r="O771" s="297">
        <v>4.1210110977804435</v>
      </c>
      <c r="P771" s="296">
        <f t="shared" si="92"/>
        <v>0.10935162948942054</v>
      </c>
    </row>
    <row r="772" spans="1:16" x14ac:dyDescent="0.35">
      <c r="A772" s="322">
        <f t="shared" si="93"/>
        <v>64</v>
      </c>
      <c r="B772" s="295" t="s">
        <v>953</v>
      </c>
      <c r="C772" s="323">
        <v>141.30000000000001</v>
      </c>
      <c r="D772" s="295"/>
      <c r="E772" s="322"/>
      <c r="F772" s="295">
        <f t="shared" si="96"/>
        <v>141.30000000000001</v>
      </c>
      <c r="G772" s="295">
        <v>3</v>
      </c>
      <c r="H772" s="295"/>
      <c r="I772" s="295"/>
      <c r="J772" s="295">
        <f t="shared" si="90"/>
        <v>3</v>
      </c>
      <c r="K772" s="296">
        <f t="shared" si="94"/>
        <v>2.3065094823167607E-3</v>
      </c>
      <c r="L772" s="297">
        <f t="shared" si="95"/>
        <v>9.8752050230650941</v>
      </c>
      <c r="M772" s="297">
        <f t="shared" si="97"/>
        <v>2.1725451050743207</v>
      </c>
      <c r="N772" s="297">
        <v>3.8306653019447285</v>
      </c>
      <c r="O772" s="297">
        <v>0.18731868626274742</v>
      </c>
      <c r="P772" s="296">
        <f t="shared" si="92"/>
        <v>0.11369946296069987</v>
      </c>
    </row>
    <row r="773" spans="1:16" x14ac:dyDescent="0.35">
      <c r="A773" s="322">
        <f t="shared" si="93"/>
        <v>65</v>
      </c>
      <c r="B773" s="295" t="s">
        <v>954</v>
      </c>
      <c r="C773" s="323">
        <v>263.8</v>
      </c>
      <c r="D773" s="295"/>
      <c r="E773" s="322"/>
      <c r="F773" s="295">
        <f t="shared" si="96"/>
        <v>263.8</v>
      </c>
      <c r="G773" s="295">
        <v>4</v>
      </c>
      <c r="H773" s="295"/>
      <c r="I773" s="295"/>
      <c r="J773" s="295">
        <f t="shared" si="90"/>
        <v>4</v>
      </c>
      <c r="K773" s="296">
        <f t="shared" ref="K773:K804" si="98">3/$J$882*J773</f>
        <v>3.0753459764223477E-3</v>
      </c>
      <c r="L773" s="297">
        <f t="shared" ref="L773:L804" si="99">K773*4281.45</f>
        <v>13.166940030753461</v>
      </c>
      <c r="M773" s="297">
        <f t="shared" si="97"/>
        <v>2.8967268067657614</v>
      </c>
      <c r="N773" s="297">
        <v>5.107553735926305</v>
      </c>
      <c r="O773" s="297">
        <v>0.24975824835032989</v>
      </c>
      <c r="P773" s="296">
        <f t="shared" si="92"/>
        <v>8.120158764896078E-2</v>
      </c>
    </row>
    <row r="774" spans="1:16" x14ac:dyDescent="0.35">
      <c r="A774" s="322">
        <f t="shared" si="93"/>
        <v>66</v>
      </c>
      <c r="B774" s="295" t="s">
        <v>955</v>
      </c>
      <c r="C774" s="323">
        <v>117.3</v>
      </c>
      <c r="D774" s="295"/>
      <c r="E774" s="322"/>
      <c r="F774" s="295">
        <f t="shared" si="96"/>
        <v>117.3</v>
      </c>
      <c r="G774" s="295">
        <v>3</v>
      </c>
      <c r="H774" s="295"/>
      <c r="I774" s="295"/>
      <c r="J774" s="295">
        <f t="shared" ref="J774:J836" si="100">G774+H774+I774</f>
        <v>3</v>
      </c>
      <c r="K774" s="296">
        <f t="shared" si="98"/>
        <v>2.3065094823167607E-3</v>
      </c>
      <c r="L774" s="297">
        <f t="shared" si="99"/>
        <v>9.8752050230650941</v>
      </c>
      <c r="M774" s="297">
        <f t="shared" si="97"/>
        <v>2.1725451050743207</v>
      </c>
      <c r="N774" s="297">
        <v>3.8306653019447285</v>
      </c>
      <c r="O774" s="297">
        <v>0.18731868626274742</v>
      </c>
      <c r="P774" s="296">
        <f t="shared" ref="P774:P836" si="101">(L774+M774+N774+O774)/F774</f>
        <v>0.13696278019051059</v>
      </c>
    </row>
    <row r="775" spans="1:16" x14ac:dyDescent="0.35">
      <c r="A775" s="322">
        <f t="shared" ref="A775:A838" si="102">A774+1</f>
        <v>67</v>
      </c>
      <c r="B775" s="295" t="s">
        <v>956</v>
      </c>
      <c r="C775" s="323">
        <v>138</v>
      </c>
      <c r="D775" s="295"/>
      <c r="E775" s="322"/>
      <c r="F775" s="295">
        <f t="shared" si="96"/>
        <v>138</v>
      </c>
      <c r="G775" s="295">
        <v>4</v>
      </c>
      <c r="H775" s="295"/>
      <c r="I775" s="295"/>
      <c r="J775" s="295">
        <f t="shared" si="100"/>
        <v>4</v>
      </c>
      <c r="K775" s="296">
        <f t="shared" si="98"/>
        <v>3.0753459764223477E-3</v>
      </c>
      <c r="L775" s="297">
        <f t="shared" si="99"/>
        <v>13.166940030753461</v>
      </c>
      <c r="M775" s="297">
        <f t="shared" si="97"/>
        <v>2.8967268067657614</v>
      </c>
      <c r="N775" s="297">
        <v>5.107553735926305</v>
      </c>
      <c r="O775" s="297">
        <v>0.24975824835032989</v>
      </c>
      <c r="P775" s="296">
        <f t="shared" si="101"/>
        <v>0.15522448421591201</v>
      </c>
    </row>
    <row r="776" spans="1:16" x14ac:dyDescent="0.35">
      <c r="A776" s="322">
        <f t="shared" si="102"/>
        <v>68</v>
      </c>
      <c r="B776" s="295" t="s">
        <v>957</v>
      </c>
      <c r="C776" s="323">
        <v>139</v>
      </c>
      <c r="D776" s="295"/>
      <c r="E776" s="322"/>
      <c r="F776" s="295">
        <f t="shared" si="96"/>
        <v>139</v>
      </c>
      <c r="G776" s="295">
        <v>4</v>
      </c>
      <c r="H776" s="295"/>
      <c r="I776" s="295"/>
      <c r="J776" s="295">
        <f t="shared" si="100"/>
        <v>4</v>
      </c>
      <c r="K776" s="296">
        <f t="shared" si="98"/>
        <v>3.0753459764223477E-3</v>
      </c>
      <c r="L776" s="297">
        <f t="shared" si="99"/>
        <v>13.166940030753461</v>
      </c>
      <c r="M776" s="297">
        <f t="shared" si="97"/>
        <v>2.8967268067657614</v>
      </c>
      <c r="N776" s="297">
        <v>5.107553735926305</v>
      </c>
      <c r="O776" s="297">
        <v>0.24975824835032989</v>
      </c>
      <c r="P776" s="296">
        <f t="shared" si="101"/>
        <v>0.15410776130788387</v>
      </c>
    </row>
    <row r="777" spans="1:16" x14ac:dyDescent="0.35">
      <c r="A777" s="322">
        <f t="shared" si="102"/>
        <v>69</v>
      </c>
      <c r="B777" s="295" t="s">
        <v>958</v>
      </c>
      <c r="C777" s="323">
        <v>133</v>
      </c>
      <c r="D777" s="295"/>
      <c r="E777" s="322"/>
      <c r="F777" s="295">
        <f t="shared" si="96"/>
        <v>133</v>
      </c>
      <c r="G777" s="295">
        <v>4</v>
      </c>
      <c r="H777" s="295"/>
      <c r="I777" s="295"/>
      <c r="J777" s="295">
        <f t="shared" si="100"/>
        <v>4</v>
      </c>
      <c r="K777" s="296">
        <f t="shared" si="98"/>
        <v>3.0753459764223477E-3</v>
      </c>
      <c r="L777" s="297">
        <f t="shared" si="99"/>
        <v>13.166940030753461</v>
      </c>
      <c r="M777" s="297">
        <f t="shared" si="97"/>
        <v>2.8967268067657614</v>
      </c>
      <c r="N777" s="297">
        <v>5.107553735926305</v>
      </c>
      <c r="O777" s="297">
        <v>0.24975824835032989</v>
      </c>
      <c r="P777" s="296">
        <f t="shared" si="101"/>
        <v>0.16105999114132222</v>
      </c>
    </row>
    <row r="778" spans="1:16" x14ac:dyDescent="0.35">
      <c r="A778" s="322">
        <f t="shared" si="102"/>
        <v>70</v>
      </c>
      <c r="B778" s="295" t="s">
        <v>959</v>
      </c>
      <c r="C778" s="323">
        <v>315.60000000000002</v>
      </c>
      <c r="D778" s="300"/>
      <c r="E778" s="322"/>
      <c r="F778" s="295">
        <f t="shared" si="96"/>
        <v>315.60000000000002</v>
      </c>
      <c r="G778" s="295">
        <v>8</v>
      </c>
      <c r="H778" s="295"/>
      <c r="I778" s="295"/>
      <c r="J778" s="295">
        <f t="shared" si="100"/>
        <v>8</v>
      </c>
      <c r="K778" s="296">
        <f t="shared" si="98"/>
        <v>6.1506919528446953E-3</v>
      </c>
      <c r="L778" s="297">
        <f t="shared" si="99"/>
        <v>26.333880061506921</v>
      </c>
      <c r="M778" s="297">
        <f t="shared" si="97"/>
        <v>5.7934536135315229</v>
      </c>
      <c r="N778" s="297">
        <v>10.21510747185261</v>
      </c>
      <c r="O778" s="297">
        <v>0.49951649670065978</v>
      </c>
      <c r="P778" s="296">
        <f t="shared" si="101"/>
        <v>0.13574764779338311</v>
      </c>
    </row>
    <row r="779" spans="1:16" x14ac:dyDescent="0.35">
      <c r="A779" s="322">
        <f t="shared" si="102"/>
        <v>71</v>
      </c>
      <c r="B779" s="295" t="s">
        <v>960</v>
      </c>
      <c r="C779" s="323">
        <v>265.7</v>
      </c>
      <c r="D779" s="295"/>
      <c r="E779" s="322"/>
      <c r="F779" s="295">
        <f t="shared" si="96"/>
        <v>265.7</v>
      </c>
      <c r="G779" s="295">
        <v>5</v>
      </c>
      <c r="H779" s="295"/>
      <c r="I779" s="295"/>
      <c r="J779" s="295">
        <f t="shared" si="100"/>
        <v>5</v>
      </c>
      <c r="K779" s="296">
        <f t="shared" si="98"/>
        <v>3.8441824705279346E-3</v>
      </c>
      <c r="L779" s="297">
        <f t="shared" si="99"/>
        <v>16.458675038441825</v>
      </c>
      <c r="M779" s="297">
        <f t="shared" si="97"/>
        <v>3.6209085084572017</v>
      </c>
      <c r="N779" s="297">
        <v>6.3844421699078815</v>
      </c>
      <c r="O779" s="297">
        <v>0.31219781043791239</v>
      </c>
      <c r="P779" s="296">
        <f t="shared" si="101"/>
        <v>0.10077615177736102</v>
      </c>
    </row>
    <row r="780" spans="1:16" x14ac:dyDescent="0.35">
      <c r="A780" s="322">
        <f t="shared" si="102"/>
        <v>72</v>
      </c>
      <c r="B780" s="295" t="s">
        <v>961</v>
      </c>
      <c r="C780" s="323">
        <v>156.80000000000001</v>
      </c>
      <c r="D780" s="295"/>
      <c r="E780" s="326">
        <v>17.5</v>
      </c>
      <c r="F780" s="295">
        <f t="shared" si="96"/>
        <v>174.3</v>
      </c>
      <c r="G780" s="295">
        <v>3</v>
      </c>
      <c r="H780" s="295"/>
      <c r="I780" s="295">
        <v>1</v>
      </c>
      <c r="J780" s="295">
        <f t="shared" si="100"/>
        <v>4</v>
      </c>
      <c r="K780" s="296">
        <f t="shared" si="98"/>
        <v>3.0753459764223477E-3</v>
      </c>
      <c r="L780" s="297">
        <f t="shared" si="99"/>
        <v>13.166940030753461</v>
      </c>
      <c r="M780" s="297">
        <f t="shared" si="97"/>
        <v>2.8967268067657614</v>
      </c>
      <c r="N780" s="297">
        <v>5.107553735926305</v>
      </c>
      <c r="O780" s="297">
        <v>0.18731868626274742</v>
      </c>
      <c r="P780" s="296">
        <f t="shared" si="101"/>
        <v>0.12253895157606584</v>
      </c>
    </row>
    <row r="781" spans="1:16" x14ac:dyDescent="0.35">
      <c r="A781" s="322">
        <f t="shared" si="102"/>
        <v>73</v>
      </c>
      <c r="B781" s="295" t="s">
        <v>962</v>
      </c>
      <c r="C781" s="323">
        <v>132.30000000000001</v>
      </c>
      <c r="D781" s="295"/>
      <c r="E781" s="322"/>
      <c r="F781" s="295">
        <f t="shared" si="96"/>
        <v>132.30000000000001</v>
      </c>
      <c r="G781" s="295">
        <v>3</v>
      </c>
      <c r="H781" s="295"/>
      <c r="I781" s="295"/>
      <c r="J781" s="295">
        <f t="shared" si="100"/>
        <v>3</v>
      </c>
      <c r="K781" s="296">
        <f t="shared" si="98"/>
        <v>2.3065094823167607E-3</v>
      </c>
      <c r="L781" s="297">
        <f t="shared" si="99"/>
        <v>9.8752050230650941</v>
      </c>
      <c r="M781" s="297">
        <f t="shared" si="97"/>
        <v>2.1725451050743207</v>
      </c>
      <c r="N781" s="297">
        <v>3.8306653019447285</v>
      </c>
      <c r="O781" s="297">
        <v>0.18731868626274742</v>
      </c>
      <c r="P781" s="296">
        <f t="shared" si="101"/>
        <v>0.12143412030496516</v>
      </c>
    </row>
    <row r="782" spans="1:16" x14ac:dyDescent="0.35">
      <c r="A782" s="322">
        <f t="shared" si="102"/>
        <v>74</v>
      </c>
      <c r="B782" s="295" t="s">
        <v>963</v>
      </c>
      <c r="C782" s="323">
        <v>238.1</v>
      </c>
      <c r="D782" s="295"/>
      <c r="E782" s="322"/>
      <c r="F782" s="295">
        <f t="shared" si="96"/>
        <v>238.1</v>
      </c>
      <c r="G782" s="295">
        <v>4</v>
      </c>
      <c r="H782" s="295"/>
      <c r="I782" s="295"/>
      <c r="J782" s="295">
        <f t="shared" si="100"/>
        <v>4</v>
      </c>
      <c r="K782" s="296">
        <f t="shared" si="98"/>
        <v>3.0753459764223477E-3</v>
      </c>
      <c r="L782" s="297">
        <f t="shared" si="99"/>
        <v>13.166940030753461</v>
      </c>
      <c r="M782" s="297">
        <f t="shared" si="97"/>
        <v>2.8967268067657614</v>
      </c>
      <c r="N782" s="297">
        <v>5.107553735926305</v>
      </c>
      <c r="O782" s="297">
        <v>0.24975824835032989</v>
      </c>
      <c r="P782" s="296">
        <f t="shared" si="101"/>
        <v>8.9966311725308099E-2</v>
      </c>
    </row>
    <row r="783" spans="1:16" x14ac:dyDescent="0.35">
      <c r="A783" s="322">
        <f t="shared" si="102"/>
        <v>75</v>
      </c>
      <c r="B783" s="295" t="s">
        <v>964</v>
      </c>
      <c r="C783" s="323">
        <v>80.8</v>
      </c>
      <c r="D783" s="295"/>
      <c r="E783" s="322"/>
      <c r="F783" s="295">
        <f t="shared" si="96"/>
        <v>80.8</v>
      </c>
      <c r="G783" s="295">
        <v>2</v>
      </c>
      <c r="H783" s="295"/>
      <c r="I783" s="295"/>
      <c r="J783" s="295">
        <f t="shared" si="100"/>
        <v>2</v>
      </c>
      <c r="K783" s="296">
        <f t="shared" si="98"/>
        <v>1.5376729882111738E-3</v>
      </c>
      <c r="L783" s="297">
        <f t="shared" si="99"/>
        <v>6.5834700153767303</v>
      </c>
      <c r="M783" s="297">
        <f t="shared" si="97"/>
        <v>1.4483634033828807</v>
      </c>
      <c r="N783" s="297">
        <v>2.5537768679631525</v>
      </c>
      <c r="O783" s="297">
        <v>0.12487912417516495</v>
      </c>
      <c r="P783" s="296">
        <f t="shared" si="101"/>
        <v>0.13255556201606347</v>
      </c>
    </row>
    <row r="784" spans="1:16" x14ac:dyDescent="0.35">
      <c r="A784" s="322">
        <f t="shared" si="102"/>
        <v>76</v>
      </c>
      <c r="B784" s="295" t="s">
        <v>965</v>
      </c>
      <c r="C784" s="323">
        <v>137.5</v>
      </c>
      <c r="D784" s="295"/>
      <c r="E784" s="322">
        <v>41.1</v>
      </c>
      <c r="F784" s="295">
        <f t="shared" si="96"/>
        <v>178.6</v>
      </c>
      <c r="G784" s="295">
        <v>3</v>
      </c>
      <c r="H784" s="295"/>
      <c r="I784" s="295">
        <v>1</v>
      </c>
      <c r="J784" s="295">
        <f t="shared" si="100"/>
        <v>4</v>
      </c>
      <c r="K784" s="296">
        <f t="shared" si="98"/>
        <v>3.0753459764223477E-3</v>
      </c>
      <c r="L784" s="297">
        <f t="shared" si="99"/>
        <v>13.166940030753461</v>
      </c>
      <c r="M784" s="297">
        <f t="shared" si="97"/>
        <v>2.8967268067657614</v>
      </c>
      <c r="N784" s="297">
        <v>5.107553735926305</v>
      </c>
      <c r="O784" s="297">
        <v>0.18731868626274742</v>
      </c>
      <c r="P784" s="296">
        <f t="shared" si="101"/>
        <v>0.11958868566466001</v>
      </c>
    </row>
    <row r="785" spans="1:16" x14ac:dyDescent="0.35">
      <c r="A785" s="322">
        <f t="shared" si="102"/>
        <v>77</v>
      </c>
      <c r="B785" s="295" t="s">
        <v>966</v>
      </c>
      <c r="C785" s="323">
        <v>84.9</v>
      </c>
      <c r="D785" s="295"/>
      <c r="E785" s="322"/>
      <c r="F785" s="295">
        <f t="shared" si="96"/>
        <v>84.9</v>
      </c>
      <c r="G785" s="295">
        <v>1</v>
      </c>
      <c r="H785" s="295"/>
      <c r="I785" s="295"/>
      <c r="J785" s="295">
        <f t="shared" si="100"/>
        <v>1</v>
      </c>
      <c r="K785" s="296">
        <f t="shared" si="98"/>
        <v>7.6883649410558691E-4</v>
      </c>
      <c r="L785" s="297">
        <f t="shared" si="99"/>
        <v>3.2917350076883651</v>
      </c>
      <c r="M785" s="297">
        <f t="shared" si="97"/>
        <v>0.72418170169144036</v>
      </c>
      <c r="N785" s="297">
        <v>1.2768884339815763</v>
      </c>
      <c r="O785" s="297">
        <v>6.2439562087582473E-2</v>
      </c>
      <c r="P785" s="296">
        <f t="shared" si="101"/>
        <v>6.3077087225547279E-2</v>
      </c>
    </row>
    <row r="786" spans="1:16" x14ac:dyDescent="0.35">
      <c r="A786" s="322">
        <f t="shared" si="102"/>
        <v>78</v>
      </c>
      <c r="B786" s="295" t="s">
        <v>967</v>
      </c>
      <c r="C786" s="323">
        <v>332.9</v>
      </c>
      <c r="D786" s="295"/>
      <c r="E786" s="322"/>
      <c r="F786" s="295">
        <f t="shared" si="96"/>
        <v>332.9</v>
      </c>
      <c r="G786" s="295">
        <v>6</v>
      </c>
      <c r="H786" s="295"/>
      <c r="I786" s="295"/>
      <c r="J786" s="295">
        <f t="shared" si="100"/>
        <v>6</v>
      </c>
      <c r="K786" s="296">
        <f t="shared" si="98"/>
        <v>4.6130189646335215E-3</v>
      </c>
      <c r="L786" s="297">
        <f t="shared" si="99"/>
        <v>19.750410046130188</v>
      </c>
      <c r="M786" s="297">
        <f t="shared" si="97"/>
        <v>4.3450902101486415</v>
      </c>
      <c r="N786" s="297">
        <v>7.6613306038894571</v>
      </c>
      <c r="O786" s="297">
        <v>0.37463737252549484</v>
      </c>
      <c r="P786" s="296">
        <f t="shared" si="101"/>
        <v>9.6519880542786984E-2</v>
      </c>
    </row>
    <row r="787" spans="1:16" x14ac:dyDescent="0.35">
      <c r="A787" s="322">
        <f t="shared" si="102"/>
        <v>79</v>
      </c>
      <c r="B787" s="295" t="s">
        <v>968</v>
      </c>
      <c r="C787" s="323">
        <v>3867.9</v>
      </c>
      <c r="D787" s="295"/>
      <c r="E787" s="322"/>
      <c r="F787" s="295">
        <f t="shared" si="96"/>
        <v>3867.9</v>
      </c>
      <c r="G787" s="295">
        <v>89</v>
      </c>
      <c r="H787" s="295"/>
      <c r="I787" s="295"/>
      <c r="J787" s="295">
        <f t="shared" si="100"/>
        <v>89</v>
      </c>
      <c r="K787" s="296">
        <f t="shared" si="98"/>
        <v>6.8426447975397237E-2</v>
      </c>
      <c r="L787" s="297">
        <f t="shared" si="99"/>
        <v>292.96441568426451</v>
      </c>
      <c r="M787" s="297">
        <f t="shared" si="97"/>
        <v>64.452171450538188</v>
      </c>
      <c r="N787" s="297">
        <v>113.64307062436029</v>
      </c>
      <c r="O787" s="297">
        <v>5.5571210257948405</v>
      </c>
      <c r="P787" s="296">
        <f t="shared" si="101"/>
        <v>0.12322365593344135</v>
      </c>
    </row>
    <row r="788" spans="1:16" x14ac:dyDescent="0.35">
      <c r="A788" s="322">
        <f t="shared" si="102"/>
        <v>80</v>
      </c>
      <c r="B788" s="295" t="s">
        <v>969</v>
      </c>
      <c r="C788" s="323">
        <v>3143.8</v>
      </c>
      <c r="D788" s="295"/>
      <c r="E788" s="322">
        <v>91.3</v>
      </c>
      <c r="F788" s="295">
        <f t="shared" si="96"/>
        <v>3235.1000000000004</v>
      </c>
      <c r="G788" s="295">
        <v>80</v>
      </c>
      <c r="H788" s="295"/>
      <c r="I788" s="295">
        <v>1</v>
      </c>
      <c r="J788" s="295">
        <f t="shared" si="100"/>
        <v>81</v>
      </c>
      <c r="K788" s="296">
        <f t="shared" si="98"/>
        <v>6.2275756022552538E-2</v>
      </c>
      <c r="L788" s="297">
        <f t="shared" si="99"/>
        <v>266.63053562275758</v>
      </c>
      <c r="M788" s="297">
        <f t="shared" si="97"/>
        <v>58.65871783700667</v>
      </c>
      <c r="N788" s="297">
        <v>103.42796315250767</v>
      </c>
      <c r="O788" s="297">
        <v>4.9951649670065983</v>
      </c>
      <c r="P788" s="296">
        <f t="shared" si="101"/>
        <v>0.13406459818221336</v>
      </c>
    </row>
    <row r="789" spans="1:16" x14ac:dyDescent="0.35">
      <c r="A789" s="322">
        <f t="shared" si="102"/>
        <v>81</v>
      </c>
      <c r="B789" s="295" t="s">
        <v>970</v>
      </c>
      <c r="C789" s="323">
        <v>147.19999999999999</v>
      </c>
      <c r="D789" s="295"/>
      <c r="E789" s="322"/>
      <c r="F789" s="295">
        <f t="shared" si="96"/>
        <v>147.19999999999999</v>
      </c>
      <c r="G789" s="295">
        <v>3</v>
      </c>
      <c r="H789" s="295"/>
      <c r="I789" s="295"/>
      <c r="J789" s="295">
        <f t="shared" si="100"/>
        <v>3</v>
      </c>
      <c r="K789" s="296">
        <f t="shared" si="98"/>
        <v>2.3065094823167607E-3</v>
      </c>
      <c r="L789" s="297">
        <f t="shared" si="99"/>
        <v>9.8752050230650941</v>
      </c>
      <c r="M789" s="297">
        <f t="shared" si="97"/>
        <v>2.1725451050743207</v>
      </c>
      <c r="N789" s="297">
        <v>3.8306653019447285</v>
      </c>
      <c r="O789" s="297">
        <v>0.18731868626274742</v>
      </c>
      <c r="P789" s="296">
        <f t="shared" si="101"/>
        <v>0.10914221546431313</v>
      </c>
    </row>
    <row r="790" spans="1:16" x14ac:dyDescent="0.35">
      <c r="A790" s="322">
        <f t="shared" si="102"/>
        <v>82</v>
      </c>
      <c r="B790" s="295" t="s">
        <v>971</v>
      </c>
      <c r="C790" s="323">
        <v>3088.4</v>
      </c>
      <c r="D790" s="295"/>
      <c r="E790" s="322">
        <v>104.6</v>
      </c>
      <c r="F790" s="295">
        <f t="shared" si="96"/>
        <v>3193</v>
      </c>
      <c r="G790" s="295">
        <v>68</v>
      </c>
      <c r="H790" s="295"/>
      <c r="I790" s="295">
        <v>1</v>
      </c>
      <c r="J790" s="295">
        <f t="shared" si="100"/>
        <v>69</v>
      </c>
      <c r="K790" s="296">
        <f t="shared" si="98"/>
        <v>5.30497180932855E-2</v>
      </c>
      <c r="L790" s="297">
        <f t="shared" si="99"/>
        <v>227.12971553049721</v>
      </c>
      <c r="M790" s="297">
        <f t="shared" si="97"/>
        <v>49.968537416709388</v>
      </c>
      <c r="N790" s="297">
        <v>88.105301944728751</v>
      </c>
      <c r="O790" s="297">
        <v>4.2458902219556087</v>
      </c>
      <c r="P790" s="296">
        <f t="shared" si="101"/>
        <v>0.11570605860128123</v>
      </c>
    </row>
    <row r="791" spans="1:16" x14ac:dyDescent="0.35">
      <c r="A791" s="322">
        <f t="shared" si="102"/>
        <v>83</v>
      </c>
      <c r="B791" s="295" t="s">
        <v>972</v>
      </c>
      <c r="C791" s="323">
        <v>3233.9</v>
      </c>
      <c r="D791" s="295"/>
      <c r="E791" s="322"/>
      <c r="F791" s="295">
        <f t="shared" si="96"/>
        <v>3233.9</v>
      </c>
      <c r="G791" s="295">
        <v>80</v>
      </c>
      <c r="H791" s="295"/>
      <c r="I791" s="295"/>
      <c r="J791" s="295">
        <f t="shared" si="100"/>
        <v>80</v>
      </c>
      <c r="K791" s="296">
        <f t="shared" si="98"/>
        <v>6.1506919528446953E-2</v>
      </c>
      <c r="L791" s="297">
        <f t="shared" si="99"/>
        <v>263.3388006150692</v>
      </c>
      <c r="M791" s="297">
        <f t="shared" si="97"/>
        <v>57.934536135315227</v>
      </c>
      <c r="N791" s="297">
        <v>102.1510747185261</v>
      </c>
      <c r="O791" s="297">
        <v>4.9951649670065983</v>
      </c>
      <c r="P791" s="296">
        <f t="shared" si="101"/>
        <v>0.13247768219051828</v>
      </c>
    </row>
    <row r="792" spans="1:16" x14ac:dyDescent="0.35">
      <c r="A792" s="322">
        <f t="shared" si="102"/>
        <v>84</v>
      </c>
      <c r="B792" s="295" t="s">
        <v>973</v>
      </c>
      <c r="C792" s="323">
        <v>2156.4</v>
      </c>
      <c r="D792" s="295"/>
      <c r="E792" s="322">
        <v>96.5</v>
      </c>
      <c r="F792" s="295">
        <f t="shared" si="96"/>
        <v>2252.9</v>
      </c>
      <c r="G792" s="295">
        <v>52</v>
      </c>
      <c r="H792" s="295"/>
      <c r="I792" s="295">
        <v>1</v>
      </c>
      <c r="J792" s="295">
        <f t="shared" si="100"/>
        <v>53</v>
      </c>
      <c r="K792" s="296">
        <f t="shared" si="98"/>
        <v>4.0748334187596109E-2</v>
      </c>
      <c r="L792" s="297">
        <f t="shared" si="99"/>
        <v>174.46195540748334</v>
      </c>
      <c r="M792" s="297">
        <f t="shared" si="97"/>
        <v>38.381630189646337</v>
      </c>
      <c r="N792" s="297">
        <v>67.675087001023527</v>
      </c>
      <c r="O792" s="297">
        <v>3.2468572285542887</v>
      </c>
      <c r="P792" s="296">
        <f t="shared" si="101"/>
        <v>0.1259556703922533</v>
      </c>
    </row>
    <row r="793" spans="1:16" x14ac:dyDescent="0.35">
      <c r="A793" s="322">
        <f t="shared" si="102"/>
        <v>85</v>
      </c>
      <c r="B793" s="295" t="s">
        <v>974</v>
      </c>
      <c r="C793" s="323">
        <v>213.4</v>
      </c>
      <c r="D793" s="295"/>
      <c r="E793" s="322"/>
      <c r="F793" s="295">
        <f t="shared" si="96"/>
        <v>213.4</v>
      </c>
      <c r="G793" s="295">
        <v>5</v>
      </c>
      <c r="H793" s="295"/>
      <c r="I793" s="295"/>
      <c r="J793" s="295">
        <f t="shared" si="100"/>
        <v>5</v>
      </c>
      <c r="K793" s="296">
        <f t="shared" si="98"/>
        <v>3.8441824705279346E-3</v>
      </c>
      <c r="L793" s="297">
        <f t="shared" si="99"/>
        <v>16.458675038441825</v>
      </c>
      <c r="M793" s="297">
        <f t="shared" si="97"/>
        <v>3.6209085084572017</v>
      </c>
      <c r="N793" s="297">
        <v>6.3844421699078815</v>
      </c>
      <c r="O793" s="297">
        <v>0.31219781043791239</v>
      </c>
      <c r="P793" s="296">
        <f t="shared" si="101"/>
        <v>0.12547433705363084</v>
      </c>
    </row>
    <row r="794" spans="1:16" x14ac:dyDescent="0.35">
      <c r="A794" s="322">
        <f t="shared" si="102"/>
        <v>86</v>
      </c>
      <c r="B794" s="295" t="s">
        <v>975</v>
      </c>
      <c r="C794" s="323">
        <v>316.39999999999998</v>
      </c>
      <c r="D794" s="295"/>
      <c r="E794" s="322"/>
      <c r="F794" s="295">
        <f t="shared" si="96"/>
        <v>316.39999999999998</v>
      </c>
      <c r="G794" s="295">
        <v>8</v>
      </c>
      <c r="H794" s="295"/>
      <c r="I794" s="295"/>
      <c r="J794" s="295">
        <f t="shared" si="100"/>
        <v>8</v>
      </c>
      <c r="K794" s="296">
        <f t="shared" si="98"/>
        <v>6.1506919528446953E-3</v>
      </c>
      <c r="L794" s="297">
        <f t="shared" si="99"/>
        <v>26.333880061506921</v>
      </c>
      <c r="M794" s="297">
        <f t="shared" si="97"/>
        <v>5.7934536135315229</v>
      </c>
      <c r="N794" s="297">
        <v>10.21510747185261</v>
      </c>
      <c r="O794" s="297">
        <v>0.49951649670065978</v>
      </c>
      <c r="P794" s="296">
        <f t="shared" si="101"/>
        <v>0.13540441733120012</v>
      </c>
    </row>
    <row r="795" spans="1:16" x14ac:dyDescent="0.35">
      <c r="A795" s="322">
        <f t="shared" si="102"/>
        <v>87</v>
      </c>
      <c r="B795" s="295" t="s">
        <v>976</v>
      </c>
      <c r="C795" s="323">
        <v>356.6</v>
      </c>
      <c r="D795" s="295"/>
      <c r="E795" s="322"/>
      <c r="F795" s="295">
        <f t="shared" si="96"/>
        <v>356.6</v>
      </c>
      <c r="G795" s="295">
        <v>10</v>
      </c>
      <c r="H795" s="295"/>
      <c r="I795" s="295"/>
      <c r="J795" s="295">
        <f t="shared" si="100"/>
        <v>10</v>
      </c>
      <c r="K795" s="296">
        <f t="shared" si="98"/>
        <v>7.6883649410558691E-3</v>
      </c>
      <c r="L795" s="297">
        <f t="shared" si="99"/>
        <v>32.91735007688365</v>
      </c>
      <c r="M795" s="297">
        <f t="shared" si="97"/>
        <v>7.2418170169144034</v>
      </c>
      <c r="N795" s="297">
        <v>12.768884339815763</v>
      </c>
      <c r="O795" s="297">
        <v>0.62439562087582479</v>
      </c>
      <c r="P795" s="296">
        <f t="shared" si="101"/>
        <v>0.15017511793182736</v>
      </c>
    </row>
    <row r="796" spans="1:16" x14ac:dyDescent="0.35">
      <c r="A796" s="322">
        <f t="shared" si="102"/>
        <v>88</v>
      </c>
      <c r="B796" s="295" t="s">
        <v>977</v>
      </c>
      <c r="C796" s="323">
        <v>324.7</v>
      </c>
      <c r="D796" s="295"/>
      <c r="E796" s="322"/>
      <c r="F796" s="295">
        <f t="shared" si="96"/>
        <v>324.7</v>
      </c>
      <c r="G796" s="295">
        <v>8</v>
      </c>
      <c r="H796" s="295"/>
      <c r="I796" s="295"/>
      <c r="J796" s="295">
        <f t="shared" si="100"/>
        <v>8</v>
      </c>
      <c r="K796" s="296">
        <f t="shared" si="98"/>
        <v>6.1506919528446953E-3</v>
      </c>
      <c r="L796" s="297">
        <f t="shared" si="99"/>
        <v>26.333880061506921</v>
      </c>
      <c r="M796" s="297">
        <f t="shared" si="97"/>
        <v>5.7934536135315229</v>
      </c>
      <c r="N796" s="297">
        <v>10.21510747185261</v>
      </c>
      <c r="O796" s="297">
        <v>0.49951649670065978</v>
      </c>
      <c r="P796" s="296">
        <f t="shared" si="101"/>
        <v>0.13194320185892119</v>
      </c>
    </row>
    <row r="797" spans="1:16" x14ac:dyDescent="0.35">
      <c r="A797" s="322">
        <f t="shared" si="102"/>
        <v>89</v>
      </c>
      <c r="B797" s="295" t="s">
        <v>978</v>
      </c>
      <c r="C797" s="323">
        <v>140.69999999999999</v>
      </c>
      <c r="D797" s="295"/>
      <c r="E797" s="322"/>
      <c r="F797" s="295">
        <f t="shared" si="96"/>
        <v>140.69999999999999</v>
      </c>
      <c r="G797" s="295">
        <v>4</v>
      </c>
      <c r="H797" s="295"/>
      <c r="I797" s="295"/>
      <c r="J797" s="295">
        <f t="shared" si="100"/>
        <v>4</v>
      </c>
      <c r="K797" s="296">
        <f t="shared" si="98"/>
        <v>3.0753459764223477E-3</v>
      </c>
      <c r="L797" s="297">
        <f t="shared" si="99"/>
        <v>13.166940030753461</v>
      </c>
      <c r="M797" s="297">
        <f t="shared" si="97"/>
        <v>2.8967268067657614</v>
      </c>
      <c r="N797" s="297">
        <v>5.107553735926305</v>
      </c>
      <c r="O797" s="297">
        <v>0.24975824835032989</v>
      </c>
      <c r="P797" s="296">
        <f t="shared" si="101"/>
        <v>0.15224576277040411</v>
      </c>
    </row>
    <row r="798" spans="1:16" x14ac:dyDescent="0.35">
      <c r="A798" s="322">
        <f t="shared" si="102"/>
        <v>90</v>
      </c>
      <c r="B798" s="295" t="s">
        <v>979</v>
      </c>
      <c r="C798" s="323">
        <v>135</v>
      </c>
      <c r="D798" s="295"/>
      <c r="E798" s="322"/>
      <c r="F798" s="295">
        <f t="shared" si="96"/>
        <v>135</v>
      </c>
      <c r="G798" s="295">
        <v>3</v>
      </c>
      <c r="H798" s="295"/>
      <c r="I798" s="295"/>
      <c r="J798" s="295">
        <f t="shared" si="100"/>
        <v>3</v>
      </c>
      <c r="K798" s="296">
        <f t="shared" si="98"/>
        <v>2.3065094823167607E-3</v>
      </c>
      <c r="L798" s="297">
        <f t="shared" si="99"/>
        <v>9.8752050230650941</v>
      </c>
      <c r="M798" s="297">
        <f t="shared" si="97"/>
        <v>2.1725451050743207</v>
      </c>
      <c r="N798" s="297">
        <v>3.8306653019447285</v>
      </c>
      <c r="O798" s="297">
        <v>0.18731868626274742</v>
      </c>
      <c r="P798" s="296">
        <f t="shared" si="101"/>
        <v>0.11900543789886586</v>
      </c>
    </row>
    <row r="799" spans="1:16" x14ac:dyDescent="0.35">
      <c r="A799" s="322">
        <f t="shared" si="102"/>
        <v>91</v>
      </c>
      <c r="B799" s="295" t="s">
        <v>980</v>
      </c>
      <c r="C799" s="323">
        <v>303.7</v>
      </c>
      <c r="D799" s="295"/>
      <c r="E799" s="322"/>
      <c r="F799" s="295">
        <f t="shared" si="96"/>
        <v>303.7</v>
      </c>
      <c r="G799" s="295">
        <v>8</v>
      </c>
      <c r="H799" s="295"/>
      <c r="I799" s="295"/>
      <c r="J799" s="295">
        <f t="shared" si="100"/>
        <v>8</v>
      </c>
      <c r="K799" s="296">
        <f t="shared" si="98"/>
        <v>6.1506919528446953E-3</v>
      </c>
      <c r="L799" s="297">
        <f t="shared" si="99"/>
        <v>26.333880061506921</v>
      </c>
      <c r="M799" s="297">
        <f t="shared" si="97"/>
        <v>5.7934536135315229</v>
      </c>
      <c r="N799" s="297">
        <v>10.21510747185261</v>
      </c>
      <c r="O799" s="297">
        <v>0.49951649670065978</v>
      </c>
      <c r="P799" s="296">
        <f t="shared" si="101"/>
        <v>0.14106670281064113</v>
      </c>
    </row>
    <row r="800" spans="1:16" x14ac:dyDescent="0.35">
      <c r="A800" s="322">
        <f t="shared" si="102"/>
        <v>92</v>
      </c>
      <c r="B800" s="295" t="s">
        <v>981</v>
      </c>
      <c r="C800" s="323">
        <v>405.1</v>
      </c>
      <c r="D800" s="295"/>
      <c r="E800" s="322"/>
      <c r="F800" s="295">
        <f t="shared" si="96"/>
        <v>405.1</v>
      </c>
      <c r="G800" s="295">
        <v>8</v>
      </c>
      <c r="H800" s="295"/>
      <c r="I800" s="295"/>
      <c r="J800" s="295">
        <f t="shared" si="100"/>
        <v>8</v>
      </c>
      <c r="K800" s="296">
        <f t="shared" si="98"/>
        <v>6.1506919528446953E-3</v>
      </c>
      <c r="L800" s="297">
        <f t="shared" si="99"/>
        <v>26.333880061506921</v>
      </c>
      <c r="M800" s="297">
        <f t="shared" si="97"/>
        <v>5.7934536135315229</v>
      </c>
      <c r="N800" s="297">
        <v>10.21510747185261</v>
      </c>
      <c r="O800" s="297">
        <v>0.49951649670065978</v>
      </c>
      <c r="P800" s="296">
        <f t="shared" si="101"/>
        <v>0.10575649874991783</v>
      </c>
    </row>
    <row r="801" spans="1:16" x14ac:dyDescent="0.35">
      <c r="A801" s="322">
        <f t="shared" si="102"/>
        <v>93</v>
      </c>
      <c r="B801" s="295" t="s">
        <v>982</v>
      </c>
      <c r="C801" s="323">
        <v>409.6</v>
      </c>
      <c r="D801" s="295"/>
      <c r="E801" s="322"/>
      <c r="F801" s="295">
        <f t="shared" si="96"/>
        <v>409.6</v>
      </c>
      <c r="G801" s="295">
        <v>8</v>
      </c>
      <c r="H801" s="295"/>
      <c r="I801" s="295"/>
      <c r="J801" s="295">
        <f t="shared" si="100"/>
        <v>8</v>
      </c>
      <c r="K801" s="296">
        <f t="shared" si="98"/>
        <v>6.1506919528446953E-3</v>
      </c>
      <c r="L801" s="297">
        <f t="shared" si="99"/>
        <v>26.333880061506921</v>
      </c>
      <c r="M801" s="297">
        <f t="shared" si="97"/>
        <v>5.7934536135315229</v>
      </c>
      <c r="N801" s="297">
        <v>10.21510747185261</v>
      </c>
      <c r="O801" s="297">
        <v>0.49951649670065978</v>
      </c>
      <c r="P801" s="296">
        <f t="shared" si="101"/>
        <v>0.10459462315330008</v>
      </c>
    </row>
    <row r="802" spans="1:16" x14ac:dyDescent="0.35">
      <c r="A802" s="322">
        <f t="shared" si="102"/>
        <v>94</v>
      </c>
      <c r="B802" s="295" t="s">
        <v>983</v>
      </c>
      <c r="C802" s="323">
        <v>411</v>
      </c>
      <c r="D802" s="295"/>
      <c r="E802" s="322"/>
      <c r="F802" s="295">
        <f t="shared" si="96"/>
        <v>411</v>
      </c>
      <c r="G802" s="295">
        <v>8</v>
      </c>
      <c r="H802" s="295"/>
      <c r="I802" s="295"/>
      <c r="J802" s="295">
        <f t="shared" si="100"/>
        <v>8</v>
      </c>
      <c r="K802" s="296">
        <f t="shared" si="98"/>
        <v>6.1506919528446953E-3</v>
      </c>
      <c r="L802" s="297">
        <f t="shared" si="99"/>
        <v>26.333880061506921</v>
      </c>
      <c r="M802" s="297">
        <f t="shared" si="97"/>
        <v>5.7934536135315229</v>
      </c>
      <c r="N802" s="297">
        <v>10.21510747185261</v>
      </c>
      <c r="O802" s="297">
        <v>0.49951649670065978</v>
      </c>
      <c r="P802" s="296">
        <f t="shared" si="101"/>
        <v>0.10423833976542995</v>
      </c>
    </row>
    <row r="803" spans="1:16" x14ac:dyDescent="0.35">
      <c r="A803" s="322">
        <f t="shared" si="102"/>
        <v>95</v>
      </c>
      <c r="B803" s="295" t="s">
        <v>984</v>
      </c>
      <c r="C803" s="323">
        <v>394.7</v>
      </c>
      <c r="D803" s="295"/>
      <c r="E803" s="322"/>
      <c r="F803" s="295">
        <f t="shared" si="96"/>
        <v>394.7</v>
      </c>
      <c r="G803" s="295">
        <v>8</v>
      </c>
      <c r="H803" s="295"/>
      <c r="I803" s="295"/>
      <c r="J803" s="295">
        <f t="shared" si="100"/>
        <v>8</v>
      </c>
      <c r="K803" s="296">
        <f t="shared" si="98"/>
        <v>6.1506919528446953E-3</v>
      </c>
      <c r="L803" s="297">
        <f t="shared" si="99"/>
        <v>26.333880061506921</v>
      </c>
      <c r="M803" s="297">
        <f t="shared" si="97"/>
        <v>5.7934536135315229</v>
      </c>
      <c r="N803" s="297">
        <v>10.21510747185261</v>
      </c>
      <c r="O803" s="297">
        <v>0.49951649670065978</v>
      </c>
      <c r="P803" s="296">
        <f t="shared" si="101"/>
        <v>0.10854309005217054</v>
      </c>
    </row>
    <row r="804" spans="1:16" x14ac:dyDescent="0.35">
      <c r="A804" s="322">
        <f t="shared" si="102"/>
        <v>96</v>
      </c>
      <c r="B804" s="295" t="s">
        <v>985</v>
      </c>
      <c r="C804" s="323">
        <v>242.2</v>
      </c>
      <c r="D804" s="295"/>
      <c r="E804" s="322"/>
      <c r="F804" s="295">
        <f t="shared" si="96"/>
        <v>242.2</v>
      </c>
      <c r="G804" s="295">
        <v>4</v>
      </c>
      <c r="H804" s="295"/>
      <c r="I804" s="295"/>
      <c r="J804" s="295">
        <f t="shared" si="100"/>
        <v>4</v>
      </c>
      <c r="K804" s="296">
        <f t="shared" si="98"/>
        <v>3.0753459764223477E-3</v>
      </c>
      <c r="L804" s="297">
        <f t="shared" si="99"/>
        <v>13.166940030753461</v>
      </c>
      <c r="M804" s="297">
        <f t="shared" si="97"/>
        <v>2.8967268067657614</v>
      </c>
      <c r="N804" s="297">
        <v>5.107553735926305</v>
      </c>
      <c r="O804" s="297">
        <v>0.24975824835032989</v>
      </c>
      <c r="P804" s="296">
        <f t="shared" si="101"/>
        <v>8.8443347736564232E-2</v>
      </c>
    </row>
    <row r="805" spans="1:16" x14ac:dyDescent="0.35">
      <c r="A805" s="322">
        <f t="shared" si="102"/>
        <v>97</v>
      </c>
      <c r="B805" s="295" t="s">
        <v>986</v>
      </c>
      <c r="C805" s="323">
        <v>1242.4000000000001</v>
      </c>
      <c r="D805" s="295"/>
      <c r="E805" s="322">
        <v>37.299999999999997</v>
      </c>
      <c r="F805" s="295">
        <f t="shared" si="96"/>
        <v>1279.7</v>
      </c>
      <c r="G805" s="295">
        <v>24</v>
      </c>
      <c r="H805" s="295"/>
      <c r="I805" s="295">
        <v>1</v>
      </c>
      <c r="J805" s="295">
        <f t="shared" si="100"/>
        <v>25</v>
      </c>
      <c r="K805" s="296">
        <f t="shared" ref="K805:K836" si="103">3/$J$882*J805</f>
        <v>1.9220912352639674E-2</v>
      </c>
      <c r="L805" s="297">
        <f t="shared" ref="L805:L836" si="104">K805*4281.45</f>
        <v>82.293375192209126</v>
      </c>
      <c r="M805" s="297">
        <f t="shared" si="97"/>
        <v>18.104542542286008</v>
      </c>
      <c r="N805" s="297">
        <v>31.922210849539404</v>
      </c>
      <c r="O805" s="297">
        <v>1.4985494901019794</v>
      </c>
      <c r="P805" s="296">
        <f t="shared" si="101"/>
        <v>0.10457035092141637</v>
      </c>
    </row>
    <row r="806" spans="1:16" x14ac:dyDescent="0.35">
      <c r="A806" s="322">
        <f t="shared" si="102"/>
        <v>98</v>
      </c>
      <c r="B806" s="295" t="s">
        <v>987</v>
      </c>
      <c r="C806" s="323">
        <v>1061.7</v>
      </c>
      <c r="D806" s="295"/>
      <c r="E806" s="322"/>
      <c r="F806" s="295">
        <f t="shared" si="96"/>
        <v>1061.7</v>
      </c>
      <c r="G806" s="295">
        <v>24</v>
      </c>
      <c r="H806" s="295"/>
      <c r="I806" s="295"/>
      <c r="J806" s="295">
        <f t="shared" si="100"/>
        <v>24</v>
      </c>
      <c r="K806" s="296">
        <f t="shared" si="103"/>
        <v>1.8452075858534086E-2</v>
      </c>
      <c r="L806" s="297">
        <f t="shared" si="104"/>
        <v>79.001640184520753</v>
      </c>
      <c r="M806" s="297">
        <f t="shared" si="97"/>
        <v>17.380360840594566</v>
      </c>
      <c r="N806" s="297">
        <v>30.645322415557828</v>
      </c>
      <c r="O806" s="297">
        <v>1.4985494901019794</v>
      </c>
      <c r="P806" s="296">
        <f t="shared" si="101"/>
        <v>0.1210566760203213</v>
      </c>
    </row>
    <row r="807" spans="1:16" x14ac:dyDescent="0.35">
      <c r="A807" s="322">
        <f t="shared" si="102"/>
        <v>99</v>
      </c>
      <c r="B807" s="295" t="s">
        <v>988</v>
      </c>
      <c r="C807" s="323">
        <v>439.1</v>
      </c>
      <c r="D807" s="295"/>
      <c r="E807" s="322"/>
      <c r="F807" s="295">
        <f t="shared" si="96"/>
        <v>439.1</v>
      </c>
      <c r="G807" s="295">
        <v>6</v>
      </c>
      <c r="H807" s="295"/>
      <c r="I807" s="295"/>
      <c r="J807" s="295">
        <f t="shared" si="100"/>
        <v>6</v>
      </c>
      <c r="K807" s="296">
        <f t="shared" si="103"/>
        <v>4.6130189646335215E-3</v>
      </c>
      <c r="L807" s="297">
        <f t="shared" si="104"/>
        <v>19.750410046130188</v>
      </c>
      <c r="M807" s="297">
        <f t="shared" si="97"/>
        <v>4.3450902101486415</v>
      </c>
      <c r="N807" s="297">
        <v>7.6613306038894571</v>
      </c>
      <c r="O807" s="297">
        <v>0.37463737252549484</v>
      </c>
      <c r="P807" s="296">
        <f t="shared" si="101"/>
        <v>7.3175741818933687E-2</v>
      </c>
    </row>
    <row r="808" spans="1:16" x14ac:dyDescent="0.35">
      <c r="A808" s="322">
        <f t="shared" si="102"/>
        <v>100</v>
      </c>
      <c r="B808" s="295" t="s">
        <v>989</v>
      </c>
      <c r="C808" s="323">
        <v>805.2</v>
      </c>
      <c r="D808" s="295"/>
      <c r="E808" s="322"/>
      <c r="F808" s="295">
        <f t="shared" si="96"/>
        <v>805.2</v>
      </c>
      <c r="G808" s="295">
        <v>16</v>
      </c>
      <c r="H808" s="295"/>
      <c r="I808" s="295"/>
      <c r="J808" s="295">
        <f t="shared" si="100"/>
        <v>16</v>
      </c>
      <c r="K808" s="296">
        <f t="shared" si="103"/>
        <v>1.2301383905689391E-2</v>
      </c>
      <c r="L808" s="297">
        <f t="shared" si="104"/>
        <v>52.667760123013842</v>
      </c>
      <c r="M808" s="297">
        <f t="shared" si="97"/>
        <v>11.586907227063046</v>
      </c>
      <c r="N808" s="297">
        <v>20.43021494370522</v>
      </c>
      <c r="O808" s="297">
        <v>0.99903299340131957</v>
      </c>
      <c r="P808" s="296">
        <f t="shared" si="101"/>
        <v>0.10641320825531969</v>
      </c>
    </row>
    <row r="809" spans="1:16" x14ac:dyDescent="0.35">
      <c r="A809" s="322">
        <f t="shared" si="102"/>
        <v>101</v>
      </c>
      <c r="B809" s="295" t="s">
        <v>990</v>
      </c>
      <c r="C809" s="323">
        <v>853</v>
      </c>
      <c r="D809" s="295"/>
      <c r="E809" s="322"/>
      <c r="F809" s="295">
        <f t="shared" si="96"/>
        <v>853</v>
      </c>
      <c r="G809" s="295">
        <v>18</v>
      </c>
      <c r="H809" s="295"/>
      <c r="I809" s="295"/>
      <c r="J809" s="295">
        <f t="shared" si="100"/>
        <v>18</v>
      </c>
      <c r="K809" s="296">
        <f t="shared" si="103"/>
        <v>1.3839056893900564E-2</v>
      </c>
      <c r="L809" s="297">
        <f t="shared" si="104"/>
        <v>59.251230138390568</v>
      </c>
      <c r="M809" s="297">
        <f t="shared" si="97"/>
        <v>13.035270630445925</v>
      </c>
      <c r="N809" s="297">
        <v>22.983991811668371</v>
      </c>
      <c r="O809" s="297">
        <v>1.1239121175764846</v>
      </c>
      <c r="P809" s="296">
        <f t="shared" si="101"/>
        <v>0.11300633610560533</v>
      </c>
    </row>
    <row r="810" spans="1:16" x14ac:dyDescent="0.35">
      <c r="A810" s="322">
        <f t="shared" si="102"/>
        <v>102</v>
      </c>
      <c r="B810" s="295" t="s">
        <v>991</v>
      </c>
      <c r="C810" s="323">
        <v>424.1</v>
      </c>
      <c r="D810" s="295"/>
      <c r="E810" s="322"/>
      <c r="F810" s="295">
        <f t="shared" si="96"/>
        <v>424.1</v>
      </c>
      <c r="G810" s="295">
        <v>7</v>
      </c>
      <c r="H810" s="295"/>
      <c r="I810" s="295"/>
      <c r="J810" s="295">
        <f t="shared" si="100"/>
        <v>7</v>
      </c>
      <c r="K810" s="296">
        <f t="shared" si="103"/>
        <v>5.3818554587391088E-3</v>
      </c>
      <c r="L810" s="297">
        <f t="shared" si="104"/>
        <v>23.042145053818558</v>
      </c>
      <c r="M810" s="297">
        <f t="shared" si="97"/>
        <v>5.0692719118400831</v>
      </c>
      <c r="N810" s="297">
        <v>8.9382190378710327</v>
      </c>
      <c r="O810" s="297">
        <v>0.43707693461307739</v>
      </c>
      <c r="P810" s="296">
        <f t="shared" si="101"/>
        <v>8.8391211832451647E-2</v>
      </c>
    </row>
    <row r="811" spans="1:16" x14ac:dyDescent="0.35">
      <c r="A811" s="322">
        <f t="shared" si="102"/>
        <v>103</v>
      </c>
      <c r="B811" s="295" t="s">
        <v>992</v>
      </c>
      <c r="C811" s="323">
        <v>250.6</v>
      </c>
      <c r="D811" s="295"/>
      <c r="E811" s="322"/>
      <c r="F811" s="295">
        <f t="shared" si="96"/>
        <v>250.6</v>
      </c>
      <c r="G811" s="295">
        <v>4</v>
      </c>
      <c r="H811" s="295"/>
      <c r="I811" s="295"/>
      <c r="J811" s="295">
        <f t="shared" si="100"/>
        <v>4</v>
      </c>
      <c r="K811" s="296">
        <f t="shared" si="103"/>
        <v>3.0753459764223477E-3</v>
      </c>
      <c r="L811" s="297">
        <f t="shared" si="104"/>
        <v>13.166940030753461</v>
      </c>
      <c r="M811" s="297">
        <f t="shared" si="97"/>
        <v>2.8967268067657614</v>
      </c>
      <c r="N811" s="297">
        <v>5.107553735926305</v>
      </c>
      <c r="O811" s="297">
        <v>0.24975824835032989</v>
      </c>
      <c r="P811" s="296">
        <f t="shared" si="101"/>
        <v>8.5478766248187774E-2</v>
      </c>
    </row>
    <row r="812" spans="1:16" x14ac:dyDescent="0.35">
      <c r="A812" s="322">
        <f t="shared" si="102"/>
        <v>104</v>
      </c>
      <c r="B812" s="295" t="s">
        <v>993</v>
      </c>
      <c r="C812" s="323">
        <v>117.5</v>
      </c>
      <c r="D812" s="295"/>
      <c r="E812" s="322"/>
      <c r="F812" s="295">
        <f t="shared" si="96"/>
        <v>117.5</v>
      </c>
      <c r="G812" s="295">
        <v>4</v>
      </c>
      <c r="H812" s="295"/>
      <c r="I812" s="295"/>
      <c r="J812" s="295">
        <f t="shared" si="100"/>
        <v>4</v>
      </c>
      <c r="K812" s="296">
        <f t="shared" si="103"/>
        <v>3.0753459764223477E-3</v>
      </c>
      <c r="L812" s="297">
        <f t="shared" si="104"/>
        <v>13.166940030753461</v>
      </c>
      <c r="M812" s="297">
        <f t="shared" si="97"/>
        <v>2.8967268067657614</v>
      </c>
      <c r="N812" s="297">
        <v>5.107553735926305</v>
      </c>
      <c r="O812" s="297">
        <v>0.24975824835032989</v>
      </c>
      <c r="P812" s="296">
        <f t="shared" si="101"/>
        <v>0.18230620273868814</v>
      </c>
    </row>
    <row r="813" spans="1:16" x14ac:dyDescent="0.35">
      <c r="A813" s="322">
        <f t="shared" si="102"/>
        <v>105</v>
      </c>
      <c r="B813" s="295" t="s">
        <v>994</v>
      </c>
      <c r="C813" s="323">
        <v>133.19999999999999</v>
      </c>
      <c r="D813" s="295"/>
      <c r="E813" s="322"/>
      <c r="F813" s="295">
        <f t="shared" si="96"/>
        <v>133.19999999999999</v>
      </c>
      <c r="G813" s="295">
        <v>4</v>
      </c>
      <c r="H813" s="295"/>
      <c r="I813" s="295"/>
      <c r="J813" s="295">
        <f t="shared" si="100"/>
        <v>4</v>
      </c>
      <c r="K813" s="296">
        <f t="shared" si="103"/>
        <v>3.0753459764223477E-3</v>
      </c>
      <c r="L813" s="297">
        <f t="shared" si="104"/>
        <v>13.166940030753461</v>
      </c>
      <c r="M813" s="297">
        <f t="shared" si="97"/>
        <v>2.8967268067657614</v>
      </c>
      <c r="N813" s="297">
        <v>5.107553735926305</v>
      </c>
      <c r="O813" s="297">
        <v>0.24975824835032989</v>
      </c>
      <c r="P813" s="296">
        <f t="shared" si="101"/>
        <v>0.16081815932279173</v>
      </c>
    </row>
    <row r="814" spans="1:16" x14ac:dyDescent="0.35">
      <c r="A814" s="322">
        <f t="shared" si="102"/>
        <v>106</v>
      </c>
      <c r="B814" s="295" t="s">
        <v>995</v>
      </c>
      <c r="C814" s="323">
        <v>134.19999999999999</v>
      </c>
      <c r="D814" s="295"/>
      <c r="E814" s="322"/>
      <c r="F814" s="295">
        <f t="shared" ref="F814:F862" si="105">C814+D814+E814</f>
        <v>134.19999999999999</v>
      </c>
      <c r="G814" s="295">
        <v>4</v>
      </c>
      <c r="H814" s="295"/>
      <c r="I814" s="295"/>
      <c r="J814" s="295">
        <f t="shared" si="100"/>
        <v>4</v>
      </c>
      <c r="K814" s="296">
        <f t="shared" si="103"/>
        <v>3.0753459764223477E-3</v>
      </c>
      <c r="L814" s="297">
        <f t="shared" si="104"/>
        <v>13.166940030753461</v>
      </c>
      <c r="M814" s="297">
        <f t="shared" si="97"/>
        <v>2.8967268067657614</v>
      </c>
      <c r="N814" s="297">
        <v>5.107553735926305</v>
      </c>
      <c r="O814" s="297">
        <v>0.24975824835032989</v>
      </c>
      <c r="P814" s="296">
        <f t="shared" si="101"/>
        <v>0.15961981238297956</v>
      </c>
    </row>
    <row r="815" spans="1:16" x14ac:dyDescent="0.35">
      <c r="A815" s="322">
        <f t="shared" si="102"/>
        <v>107</v>
      </c>
      <c r="B815" s="295" t="s">
        <v>996</v>
      </c>
      <c r="C815" s="323">
        <v>137</v>
      </c>
      <c r="D815" s="295"/>
      <c r="E815" s="322"/>
      <c r="F815" s="295">
        <f t="shared" si="105"/>
        <v>137</v>
      </c>
      <c r="G815" s="295">
        <v>4</v>
      </c>
      <c r="H815" s="295"/>
      <c r="I815" s="295"/>
      <c r="J815" s="295">
        <f t="shared" si="100"/>
        <v>4</v>
      </c>
      <c r="K815" s="296">
        <f t="shared" si="103"/>
        <v>3.0753459764223477E-3</v>
      </c>
      <c r="L815" s="297">
        <f t="shared" si="104"/>
        <v>13.166940030753461</v>
      </c>
      <c r="M815" s="297">
        <f t="shared" si="97"/>
        <v>2.8967268067657614</v>
      </c>
      <c r="N815" s="297">
        <v>5.107553735926305</v>
      </c>
      <c r="O815" s="297">
        <v>0.24975824835032989</v>
      </c>
      <c r="P815" s="296">
        <f t="shared" si="101"/>
        <v>0.15635750964814493</v>
      </c>
    </row>
    <row r="816" spans="1:16" x14ac:dyDescent="0.35">
      <c r="A816" s="322">
        <f t="shared" si="102"/>
        <v>108</v>
      </c>
      <c r="B816" s="295" t="s">
        <v>997</v>
      </c>
      <c r="C816" s="323">
        <v>139.6</v>
      </c>
      <c r="D816" s="295"/>
      <c r="E816" s="322"/>
      <c r="F816" s="295">
        <f t="shared" si="105"/>
        <v>139.6</v>
      </c>
      <c r="G816" s="295">
        <v>4</v>
      </c>
      <c r="H816" s="295"/>
      <c r="I816" s="295"/>
      <c r="J816" s="295">
        <f t="shared" si="100"/>
        <v>4</v>
      </c>
      <c r="K816" s="296">
        <f t="shared" si="103"/>
        <v>3.0753459764223477E-3</v>
      </c>
      <c r="L816" s="297">
        <f t="shared" si="104"/>
        <v>13.166940030753461</v>
      </c>
      <c r="M816" s="297">
        <f t="shared" si="97"/>
        <v>2.8967268067657614</v>
      </c>
      <c r="N816" s="297">
        <v>5.107553735926305</v>
      </c>
      <c r="O816" s="297">
        <v>0.24975824835032989</v>
      </c>
      <c r="P816" s="296">
        <f t="shared" si="101"/>
        <v>0.15344540703292162</v>
      </c>
    </row>
    <row r="817" spans="1:16" x14ac:dyDescent="0.35">
      <c r="A817" s="322">
        <f t="shared" si="102"/>
        <v>109</v>
      </c>
      <c r="B817" s="295" t="s">
        <v>998</v>
      </c>
      <c r="C817" s="323">
        <v>48.8</v>
      </c>
      <c r="D817" s="295"/>
      <c r="E817" s="322"/>
      <c r="F817" s="295">
        <f t="shared" si="105"/>
        <v>48.8</v>
      </c>
      <c r="G817" s="295">
        <v>3</v>
      </c>
      <c r="H817" s="295"/>
      <c r="I817" s="295"/>
      <c r="J817" s="295">
        <f t="shared" si="100"/>
        <v>3</v>
      </c>
      <c r="K817" s="296">
        <f t="shared" si="103"/>
        <v>2.3065094823167607E-3</v>
      </c>
      <c r="L817" s="297">
        <f t="shared" si="104"/>
        <v>9.8752050230650941</v>
      </c>
      <c r="M817" s="297">
        <f t="shared" ref="M817:M862" si="106">L817*0.22</f>
        <v>2.1725451050743207</v>
      </c>
      <c r="N817" s="297">
        <v>3.8306653019447285</v>
      </c>
      <c r="O817" s="297">
        <v>0.18731868626274742</v>
      </c>
      <c r="P817" s="296">
        <f t="shared" si="101"/>
        <v>0.32921586303989536</v>
      </c>
    </row>
    <row r="818" spans="1:16" x14ac:dyDescent="0.35">
      <c r="A818" s="322">
        <f t="shared" si="102"/>
        <v>110</v>
      </c>
      <c r="B818" s="295" t="s">
        <v>999</v>
      </c>
      <c r="C818" s="323">
        <v>291</v>
      </c>
      <c r="D818" s="295"/>
      <c r="E818" s="322"/>
      <c r="F818" s="295">
        <f t="shared" si="105"/>
        <v>291</v>
      </c>
      <c r="G818" s="295">
        <v>6</v>
      </c>
      <c r="H818" s="295"/>
      <c r="I818" s="295"/>
      <c r="J818" s="295">
        <f t="shared" si="100"/>
        <v>6</v>
      </c>
      <c r="K818" s="296">
        <f t="shared" si="103"/>
        <v>4.6130189646335215E-3</v>
      </c>
      <c r="L818" s="297">
        <f t="shared" si="104"/>
        <v>19.750410046130188</v>
      </c>
      <c r="M818" s="297">
        <f t="shared" si="106"/>
        <v>4.3450902101486415</v>
      </c>
      <c r="N818" s="297">
        <v>7.6613306038894571</v>
      </c>
      <c r="O818" s="297">
        <v>0.37463737252549484</v>
      </c>
      <c r="P818" s="296">
        <f t="shared" si="101"/>
        <v>0.11041741660719513</v>
      </c>
    </row>
    <row r="819" spans="1:16" x14ac:dyDescent="0.35">
      <c r="A819" s="322">
        <f t="shared" si="102"/>
        <v>111</v>
      </c>
      <c r="B819" s="295" t="s">
        <v>1000</v>
      </c>
      <c r="C819" s="323">
        <v>455.4</v>
      </c>
      <c r="D819" s="295"/>
      <c r="E819" s="322"/>
      <c r="F819" s="295">
        <f t="shared" si="105"/>
        <v>455.4</v>
      </c>
      <c r="G819" s="295">
        <v>8</v>
      </c>
      <c r="H819" s="295"/>
      <c r="I819" s="295"/>
      <c r="J819" s="295">
        <f t="shared" si="100"/>
        <v>8</v>
      </c>
      <c r="K819" s="296">
        <f t="shared" si="103"/>
        <v>6.1506919528446953E-3</v>
      </c>
      <c r="L819" s="297">
        <f t="shared" si="104"/>
        <v>26.333880061506921</v>
      </c>
      <c r="M819" s="297">
        <f t="shared" si="106"/>
        <v>5.7934536135315229</v>
      </c>
      <c r="N819" s="297">
        <v>10.21510747185261</v>
      </c>
      <c r="O819" s="297">
        <v>0.49951649670065978</v>
      </c>
      <c r="P819" s="296">
        <f t="shared" si="101"/>
        <v>9.4075444979340617E-2</v>
      </c>
    </row>
    <row r="820" spans="1:16" x14ac:dyDescent="0.35">
      <c r="A820" s="322">
        <f t="shared" si="102"/>
        <v>112</v>
      </c>
      <c r="B820" s="295" t="s">
        <v>1001</v>
      </c>
      <c r="C820" s="323">
        <v>260</v>
      </c>
      <c r="D820" s="295"/>
      <c r="E820" s="322"/>
      <c r="F820" s="295">
        <f t="shared" si="105"/>
        <v>260</v>
      </c>
      <c r="G820" s="295">
        <v>6</v>
      </c>
      <c r="H820" s="295"/>
      <c r="I820" s="295"/>
      <c r="J820" s="295">
        <f t="shared" si="100"/>
        <v>6</v>
      </c>
      <c r="K820" s="296">
        <f t="shared" si="103"/>
        <v>4.6130189646335215E-3</v>
      </c>
      <c r="L820" s="297">
        <f t="shared" si="104"/>
        <v>19.750410046130188</v>
      </c>
      <c r="M820" s="297">
        <f t="shared" si="106"/>
        <v>4.3450902101486415</v>
      </c>
      <c r="N820" s="297">
        <v>7.6613306038894571</v>
      </c>
      <c r="O820" s="297">
        <v>0.37463737252549484</v>
      </c>
      <c r="P820" s="296">
        <f t="shared" si="101"/>
        <v>0.12358257012574532</v>
      </c>
    </row>
    <row r="821" spans="1:16" x14ac:dyDescent="0.35">
      <c r="A821" s="322">
        <f t="shared" si="102"/>
        <v>113</v>
      </c>
      <c r="B821" s="295" t="s">
        <v>1002</v>
      </c>
      <c r="C821" s="323">
        <v>1677.5</v>
      </c>
      <c r="D821" s="295"/>
      <c r="E821" s="322">
        <v>89.1</v>
      </c>
      <c r="F821" s="295">
        <f t="shared" si="105"/>
        <v>1766.6</v>
      </c>
      <c r="G821" s="295">
        <v>37</v>
      </c>
      <c r="H821" s="295"/>
      <c r="I821" s="295">
        <v>1</v>
      </c>
      <c r="J821" s="295">
        <f t="shared" si="100"/>
        <v>38</v>
      </c>
      <c r="K821" s="296">
        <f t="shared" si="103"/>
        <v>2.9215786776012304E-2</v>
      </c>
      <c r="L821" s="297">
        <f t="shared" si="104"/>
        <v>125.08593029215787</v>
      </c>
      <c r="M821" s="297">
        <f t="shared" si="106"/>
        <v>27.518904664274732</v>
      </c>
      <c r="N821" s="297">
        <v>48.521760491299894</v>
      </c>
      <c r="O821" s="297">
        <v>2.3102637972405513</v>
      </c>
      <c r="P821" s="296">
        <f t="shared" si="101"/>
        <v>0.11515728475318297</v>
      </c>
    </row>
    <row r="822" spans="1:16" x14ac:dyDescent="0.35">
      <c r="A822" s="322">
        <f t="shared" si="102"/>
        <v>114</v>
      </c>
      <c r="B822" s="295" t="s">
        <v>1003</v>
      </c>
      <c r="C822" s="323">
        <v>4349.5</v>
      </c>
      <c r="D822" s="295"/>
      <c r="E822" s="322"/>
      <c r="F822" s="295">
        <f t="shared" si="105"/>
        <v>4349.5</v>
      </c>
      <c r="G822" s="295">
        <v>72</v>
      </c>
      <c r="H822" s="295"/>
      <c r="I822" s="295"/>
      <c r="J822" s="295">
        <f t="shared" si="100"/>
        <v>72</v>
      </c>
      <c r="K822" s="296">
        <f t="shared" si="103"/>
        <v>5.5356227575602254E-2</v>
      </c>
      <c r="L822" s="297">
        <f t="shared" si="104"/>
        <v>237.00492055356227</v>
      </c>
      <c r="M822" s="297">
        <f t="shared" si="106"/>
        <v>52.141082521783702</v>
      </c>
      <c r="N822" s="297">
        <v>91.935967246673485</v>
      </c>
      <c r="O822" s="297">
        <v>4.4956484703059383</v>
      </c>
      <c r="P822" s="296">
        <f t="shared" si="101"/>
        <v>8.8648722564047683E-2</v>
      </c>
    </row>
    <row r="823" spans="1:16" x14ac:dyDescent="0.35">
      <c r="A823" s="322">
        <f t="shared" si="102"/>
        <v>115</v>
      </c>
      <c r="B823" s="295" t="s">
        <v>1004</v>
      </c>
      <c r="C823" s="323">
        <v>2979.4</v>
      </c>
      <c r="D823" s="295"/>
      <c r="E823" s="322">
        <v>29</v>
      </c>
      <c r="F823" s="295">
        <f t="shared" si="105"/>
        <v>3008.4</v>
      </c>
      <c r="G823" s="295">
        <v>64</v>
      </c>
      <c r="H823" s="295"/>
      <c r="I823" s="295">
        <v>1</v>
      </c>
      <c r="J823" s="295">
        <f t="shared" si="100"/>
        <v>65</v>
      </c>
      <c r="K823" s="296">
        <f t="shared" si="103"/>
        <v>4.9974372116863147E-2</v>
      </c>
      <c r="L823" s="297">
        <f t="shared" si="104"/>
        <v>213.96277549974371</v>
      </c>
      <c r="M823" s="297">
        <f t="shared" si="106"/>
        <v>47.071810609943618</v>
      </c>
      <c r="N823" s="297">
        <v>82.997748208802463</v>
      </c>
      <c r="O823" s="297">
        <v>3.9961319736052783</v>
      </c>
      <c r="P823" s="296">
        <f t="shared" si="101"/>
        <v>0.11568556917035469</v>
      </c>
    </row>
    <row r="824" spans="1:16" x14ac:dyDescent="0.35">
      <c r="A824" s="322">
        <f t="shared" si="102"/>
        <v>116</v>
      </c>
      <c r="B824" s="295" t="s">
        <v>1005</v>
      </c>
      <c r="C824" s="323">
        <v>4293.7</v>
      </c>
      <c r="D824" s="295"/>
      <c r="E824" s="322">
        <v>255.7</v>
      </c>
      <c r="F824" s="295">
        <f t="shared" si="105"/>
        <v>4549.3999999999996</v>
      </c>
      <c r="G824" s="295">
        <v>94</v>
      </c>
      <c r="H824" s="295"/>
      <c r="I824" s="295">
        <v>2</v>
      </c>
      <c r="J824" s="295">
        <f t="shared" si="100"/>
        <v>96</v>
      </c>
      <c r="K824" s="296">
        <f t="shared" si="103"/>
        <v>7.3808303434136344E-2</v>
      </c>
      <c r="L824" s="297">
        <f t="shared" si="104"/>
        <v>316.00656073808301</v>
      </c>
      <c r="M824" s="297">
        <f t="shared" si="106"/>
        <v>69.521443362378264</v>
      </c>
      <c r="N824" s="297">
        <v>122.58128966223131</v>
      </c>
      <c r="O824" s="297">
        <v>5.8693188362327531</v>
      </c>
      <c r="P824" s="296">
        <f t="shared" si="101"/>
        <v>0.11297723053565863</v>
      </c>
    </row>
    <row r="825" spans="1:16" x14ac:dyDescent="0.35">
      <c r="A825" s="322">
        <f t="shared" si="102"/>
        <v>117</v>
      </c>
      <c r="B825" s="295" t="s">
        <v>1006</v>
      </c>
      <c r="C825" s="323">
        <v>146.30000000000001</v>
      </c>
      <c r="D825" s="295"/>
      <c r="E825" s="322"/>
      <c r="F825" s="295">
        <f t="shared" si="105"/>
        <v>146.30000000000001</v>
      </c>
      <c r="G825" s="295">
        <v>4</v>
      </c>
      <c r="H825" s="295"/>
      <c r="I825" s="295"/>
      <c r="J825" s="295">
        <f t="shared" si="100"/>
        <v>4</v>
      </c>
      <c r="K825" s="296">
        <f t="shared" si="103"/>
        <v>3.0753459764223477E-3</v>
      </c>
      <c r="L825" s="297">
        <f t="shared" si="104"/>
        <v>13.166940030753461</v>
      </c>
      <c r="M825" s="297">
        <f t="shared" si="106"/>
        <v>2.8967268067657614</v>
      </c>
      <c r="N825" s="297">
        <v>5.107553735926305</v>
      </c>
      <c r="O825" s="297">
        <v>0.24975824835032989</v>
      </c>
      <c r="P825" s="296">
        <f t="shared" si="101"/>
        <v>0.14641817376483837</v>
      </c>
    </row>
    <row r="826" spans="1:16" x14ac:dyDescent="0.35">
      <c r="A826" s="322">
        <f t="shared" si="102"/>
        <v>118</v>
      </c>
      <c r="B826" s="295" t="s">
        <v>1007</v>
      </c>
      <c r="C826" s="323">
        <v>1345.9</v>
      </c>
      <c r="D826" s="295"/>
      <c r="E826" s="322"/>
      <c r="F826" s="295">
        <f t="shared" si="105"/>
        <v>1345.9</v>
      </c>
      <c r="G826" s="295">
        <v>25</v>
      </c>
      <c r="H826" s="295"/>
      <c r="I826" s="295"/>
      <c r="J826" s="295">
        <f t="shared" si="100"/>
        <v>25</v>
      </c>
      <c r="K826" s="296">
        <f t="shared" si="103"/>
        <v>1.9220912352639674E-2</v>
      </c>
      <c r="L826" s="297">
        <f t="shared" si="104"/>
        <v>82.293375192209126</v>
      </c>
      <c r="M826" s="297">
        <f t="shared" si="106"/>
        <v>18.104542542286008</v>
      </c>
      <c r="N826" s="297">
        <v>31.922210849539404</v>
      </c>
      <c r="O826" s="297">
        <v>1.5609890521895617</v>
      </c>
      <c r="P826" s="296">
        <f t="shared" si="101"/>
        <v>9.9473302352495796E-2</v>
      </c>
    </row>
    <row r="827" spans="1:16" x14ac:dyDescent="0.35">
      <c r="A827" s="322">
        <f t="shared" si="102"/>
        <v>119</v>
      </c>
      <c r="B827" s="295" t="s">
        <v>1008</v>
      </c>
      <c r="C827" s="323">
        <v>2193.8000000000002</v>
      </c>
      <c r="D827" s="295"/>
      <c r="E827" s="322"/>
      <c r="F827" s="295">
        <f t="shared" si="105"/>
        <v>2193.8000000000002</v>
      </c>
      <c r="G827" s="295">
        <v>61</v>
      </c>
      <c r="H827" s="295"/>
      <c r="I827" s="295"/>
      <c r="J827" s="295">
        <f t="shared" si="100"/>
        <v>61</v>
      </c>
      <c r="K827" s="296">
        <f t="shared" si="103"/>
        <v>4.6899026140440801E-2</v>
      </c>
      <c r="L827" s="297">
        <f t="shared" si="104"/>
        <v>200.79583546899025</v>
      </c>
      <c r="M827" s="297">
        <f t="shared" si="106"/>
        <v>44.175083803177856</v>
      </c>
      <c r="N827" s="297">
        <v>77.890194472876146</v>
      </c>
      <c r="O827" s="297">
        <v>3.8088132873425309</v>
      </c>
      <c r="P827" s="296">
        <f t="shared" si="101"/>
        <v>0.14890597457944516</v>
      </c>
    </row>
    <row r="828" spans="1:16" x14ac:dyDescent="0.35">
      <c r="A828" s="322">
        <f t="shared" si="102"/>
        <v>120</v>
      </c>
      <c r="B828" s="295" t="s">
        <v>1009</v>
      </c>
      <c r="C828" s="323">
        <v>11261.6</v>
      </c>
      <c r="D828" s="295">
        <v>194.6</v>
      </c>
      <c r="E828" s="322">
        <v>748.5</v>
      </c>
      <c r="F828" s="295">
        <f t="shared" si="105"/>
        <v>12204.7</v>
      </c>
      <c r="G828" s="295">
        <v>206</v>
      </c>
      <c r="H828" s="295">
        <v>1</v>
      </c>
      <c r="I828" s="295">
        <v>2</v>
      </c>
      <c r="J828" s="295">
        <f t="shared" si="100"/>
        <v>209</v>
      </c>
      <c r="K828" s="296">
        <f t="shared" si="103"/>
        <v>0.16068682726806766</v>
      </c>
      <c r="L828" s="297">
        <f t="shared" si="104"/>
        <v>687.9726166068682</v>
      </c>
      <c r="M828" s="297">
        <f t="shared" si="106"/>
        <v>151.35397565351101</v>
      </c>
      <c r="N828" s="297">
        <v>266.86968270214942</v>
      </c>
      <c r="O828" s="297">
        <v>12.862549790041991</v>
      </c>
      <c r="P828" s="296">
        <f t="shared" si="101"/>
        <v>9.1690809667797704E-2</v>
      </c>
    </row>
    <row r="829" spans="1:16" x14ac:dyDescent="0.35">
      <c r="A829" s="322">
        <f t="shared" si="102"/>
        <v>121</v>
      </c>
      <c r="B829" s="295" t="s">
        <v>1010</v>
      </c>
      <c r="C829" s="323">
        <v>444</v>
      </c>
      <c r="D829" s="295"/>
      <c r="E829" s="322"/>
      <c r="F829" s="295">
        <f t="shared" si="105"/>
        <v>444</v>
      </c>
      <c r="G829" s="295">
        <v>12</v>
      </c>
      <c r="H829" s="295"/>
      <c r="I829" s="295"/>
      <c r="J829" s="295">
        <f t="shared" si="100"/>
        <v>12</v>
      </c>
      <c r="K829" s="296">
        <f t="shared" si="103"/>
        <v>9.226037929267043E-3</v>
      </c>
      <c r="L829" s="297">
        <f t="shared" si="104"/>
        <v>39.500820092260376</v>
      </c>
      <c r="M829" s="297">
        <f t="shared" si="106"/>
        <v>8.690180420297283</v>
      </c>
      <c r="N829" s="297">
        <v>15.322661207778914</v>
      </c>
      <c r="O829" s="297">
        <v>0.74927474505098968</v>
      </c>
      <c r="P829" s="296">
        <f t="shared" si="101"/>
        <v>0.14473634339051253</v>
      </c>
    </row>
    <row r="830" spans="1:16" x14ac:dyDescent="0.35">
      <c r="A830" s="322">
        <f t="shared" si="102"/>
        <v>122</v>
      </c>
      <c r="B830" s="295" t="s">
        <v>1011</v>
      </c>
      <c r="C830" s="323">
        <v>442.5</v>
      </c>
      <c r="D830" s="295"/>
      <c r="E830" s="322"/>
      <c r="F830" s="295">
        <f t="shared" si="105"/>
        <v>442.5</v>
      </c>
      <c r="G830" s="295">
        <v>6</v>
      </c>
      <c r="H830" s="295"/>
      <c r="I830" s="295"/>
      <c r="J830" s="295">
        <f t="shared" si="100"/>
        <v>6</v>
      </c>
      <c r="K830" s="296">
        <f t="shared" si="103"/>
        <v>4.6130189646335215E-3</v>
      </c>
      <c r="L830" s="297">
        <f t="shared" si="104"/>
        <v>19.750410046130188</v>
      </c>
      <c r="M830" s="297">
        <f t="shared" si="106"/>
        <v>4.3450902101486415</v>
      </c>
      <c r="N830" s="297">
        <v>7.6613306038894571</v>
      </c>
      <c r="O830" s="297">
        <v>0.37463737252549484</v>
      </c>
      <c r="P830" s="296">
        <f t="shared" si="101"/>
        <v>7.2613487531511381E-2</v>
      </c>
    </row>
    <row r="831" spans="1:16" x14ac:dyDescent="0.35">
      <c r="A831" s="322">
        <f t="shared" si="102"/>
        <v>123</v>
      </c>
      <c r="B831" s="327" t="s">
        <v>1012</v>
      </c>
      <c r="C831" s="323">
        <v>371.5</v>
      </c>
      <c r="D831" s="295"/>
      <c r="E831" s="322"/>
      <c r="F831" s="295">
        <f t="shared" si="105"/>
        <v>371.5</v>
      </c>
      <c r="G831" s="295">
        <v>6</v>
      </c>
      <c r="H831" s="295"/>
      <c r="I831" s="295"/>
      <c r="J831" s="295">
        <f t="shared" si="100"/>
        <v>6</v>
      </c>
      <c r="K831" s="296">
        <f t="shared" si="103"/>
        <v>4.6130189646335215E-3</v>
      </c>
      <c r="L831" s="297">
        <f t="shared" si="104"/>
        <v>19.750410046130188</v>
      </c>
      <c r="M831" s="297">
        <f t="shared" si="106"/>
        <v>4.3450902101486415</v>
      </c>
      <c r="N831" s="297">
        <v>7.6613306038894571</v>
      </c>
      <c r="O831" s="297">
        <v>0.37463737252549484</v>
      </c>
      <c r="P831" s="296">
        <f t="shared" si="101"/>
        <v>8.6491166171450293E-2</v>
      </c>
    </row>
    <row r="832" spans="1:16" x14ac:dyDescent="0.35">
      <c r="A832" s="322">
        <f t="shared" si="102"/>
        <v>124</v>
      </c>
      <c r="B832" s="295" t="s">
        <v>1013</v>
      </c>
      <c r="C832" s="323">
        <v>449.5</v>
      </c>
      <c r="D832" s="295"/>
      <c r="E832" s="322">
        <v>34.200000000000003</v>
      </c>
      <c r="F832" s="295">
        <f t="shared" si="105"/>
        <v>483.7</v>
      </c>
      <c r="G832" s="295">
        <v>12</v>
      </c>
      <c r="H832" s="295"/>
      <c r="I832" s="295">
        <v>1</v>
      </c>
      <c r="J832" s="295">
        <f t="shared" si="100"/>
        <v>13</v>
      </c>
      <c r="K832" s="296">
        <f t="shared" si="103"/>
        <v>9.9948744233726294E-3</v>
      </c>
      <c r="L832" s="297">
        <f t="shared" si="104"/>
        <v>42.792555099948743</v>
      </c>
      <c r="M832" s="297">
        <f t="shared" si="106"/>
        <v>9.4143621219887237</v>
      </c>
      <c r="N832" s="297">
        <v>16.59954964176049</v>
      </c>
      <c r="O832" s="297">
        <v>0.74927474505098968</v>
      </c>
      <c r="P832" s="296">
        <f t="shared" si="101"/>
        <v>0.14379934175883594</v>
      </c>
    </row>
    <row r="833" spans="1:16" x14ac:dyDescent="0.35">
      <c r="A833" s="322">
        <f t="shared" si="102"/>
        <v>125</v>
      </c>
      <c r="B833" s="295" t="s">
        <v>1014</v>
      </c>
      <c r="C833" s="323">
        <v>197</v>
      </c>
      <c r="D833" s="295"/>
      <c r="E833" s="322"/>
      <c r="F833" s="295">
        <f t="shared" si="105"/>
        <v>197</v>
      </c>
      <c r="G833" s="295">
        <v>4</v>
      </c>
      <c r="H833" s="295"/>
      <c r="I833" s="295"/>
      <c r="J833" s="295">
        <f t="shared" si="100"/>
        <v>4</v>
      </c>
      <c r="K833" s="296">
        <f t="shared" si="103"/>
        <v>3.0753459764223477E-3</v>
      </c>
      <c r="L833" s="297">
        <f t="shared" si="104"/>
        <v>13.166940030753461</v>
      </c>
      <c r="M833" s="297">
        <f t="shared" si="106"/>
        <v>2.8967268067657614</v>
      </c>
      <c r="N833" s="297">
        <v>5.107553735926305</v>
      </c>
      <c r="O833" s="297">
        <v>0.24975824835032989</v>
      </c>
      <c r="P833" s="296">
        <f t="shared" si="101"/>
        <v>0.10873593310556272</v>
      </c>
    </row>
    <row r="834" spans="1:16" x14ac:dyDescent="0.35">
      <c r="A834" s="322">
        <f t="shared" si="102"/>
        <v>126</v>
      </c>
      <c r="B834" s="295" t="s">
        <v>1015</v>
      </c>
      <c r="C834" s="323">
        <v>310.3</v>
      </c>
      <c r="D834" s="295"/>
      <c r="E834" s="322"/>
      <c r="F834" s="295">
        <f t="shared" si="105"/>
        <v>310.3</v>
      </c>
      <c r="G834" s="295">
        <v>8</v>
      </c>
      <c r="H834" s="295"/>
      <c r="I834" s="295"/>
      <c r="J834" s="295">
        <f t="shared" si="100"/>
        <v>8</v>
      </c>
      <c r="K834" s="296">
        <f t="shared" si="103"/>
        <v>6.1506919528446953E-3</v>
      </c>
      <c r="L834" s="297">
        <f t="shared" si="104"/>
        <v>26.333880061506921</v>
      </c>
      <c r="M834" s="297">
        <f t="shared" si="106"/>
        <v>5.7934536135315229</v>
      </c>
      <c r="N834" s="297">
        <v>10.21510747185261</v>
      </c>
      <c r="O834" s="297">
        <v>0.49951649670065978</v>
      </c>
      <c r="P834" s="296">
        <f t="shared" si="101"/>
        <v>0.13806625086558721</v>
      </c>
    </row>
    <row r="835" spans="1:16" x14ac:dyDescent="0.35">
      <c r="A835" s="322">
        <f t="shared" si="102"/>
        <v>127</v>
      </c>
      <c r="B835" s="295" t="s">
        <v>1016</v>
      </c>
      <c r="C835" s="323">
        <v>2084.5</v>
      </c>
      <c r="D835" s="295"/>
      <c r="E835" s="322">
        <v>106.4</v>
      </c>
      <c r="F835" s="295">
        <f t="shared" si="105"/>
        <v>2190.9</v>
      </c>
      <c r="G835" s="295">
        <v>35</v>
      </c>
      <c r="H835" s="295"/>
      <c r="I835" s="295"/>
      <c r="J835" s="295">
        <f t="shared" si="100"/>
        <v>35</v>
      </c>
      <c r="K835" s="296">
        <f t="shared" si="103"/>
        <v>2.6909277293695542E-2</v>
      </c>
      <c r="L835" s="297">
        <f t="shared" si="104"/>
        <v>115.21072526909278</v>
      </c>
      <c r="M835" s="297">
        <f t="shared" si="106"/>
        <v>25.346359559200412</v>
      </c>
      <c r="N835" s="297">
        <v>44.691095189355167</v>
      </c>
      <c r="O835" s="297">
        <v>2.1853846730653865</v>
      </c>
      <c r="P835" s="296">
        <f t="shared" si="101"/>
        <v>8.5550944676029819E-2</v>
      </c>
    </row>
    <row r="836" spans="1:16" x14ac:dyDescent="0.35">
      <c r="A836" s="322">
        <f t="shared" si="102"/>
        <v>128</v>
      </c>
      <c r="B836" s="295" t="s">
        <v>1017</v>
      </c>
      <c r="C836" s="323">
        <v>1343.2</v>
      </c>
      <c r="D836" s="295"/>
      <c r="E836" s="322"/>
      <c r="F836" s="295">
        <f t="shared" si="105"/>
        <v>1343.2</v>
      </c>
      <c r="G836" s="295">
        <v>24</v>
      </c>
      <c r="H836" s="295"/>
      <c r="I836" s="295"/>
      <c r="J836" s="295">
        <f t="shared" si="100"/>
        <v>24</v>
      </c>
      <c r="K836" s="296">
        <f t="shared" si="103"/>
        <v>1.8452075858534086E-2</v>
      </c>
      <c r="L836" s="297">
        <f t="shared" si="104"/>
        <v>79.001640184520753</v>
      </c>
      <c r="M836" s="297">
        <f t="shared" si="106"/>
        <v>17.380360840594566</v>
      </c>
      <c r="N836" s="297">
        <v>30.645322415557828</v>
      </c>
      <c r="O836" s="297">
        <v>1.4985494901019794</v>
      </c>
      <c r="P836" s="296">
        <f t="shared" si="101"/>
        <v>9.5686325886521095E-2</v>
      </c>
    </row>
    <row r="837" spans="1:16" x14ac:dyDescent="0.35">
      <c r="A837" s="322">
        <f t="shared" si="102"/>
        <v>129</v>
      </c>
      <c r="B837" s="295" t="s">
        <v>1018</v>
      </c>
      <c r="C837" s="323">
        <v>3247.3</v>
      </c>
      <c r="D837" s="295"/>
      <c r="E837" s="322"/>
      <c r="F837" s="295">
        <f t="shared" si="105"/>
        <v>3247.3</v>
      </c>
      <c r="G837" s="295">
        <v>79</v>
      </c>
      <c r="H837" s="295"/>
      <c r="I837" s="295"/>
      <c r="J837" s="295">
        <f t="shared" ref="J837:J881" si="107">G837+H837+I837</f>
        <v>79</v>
      </c>
      <c r="K837" s="296">
        <f t="shared" ref="K837:K868" si="108">3/$J$882*J837</f>
        <v>6.0738083034341368E-2</v>
      </c>
      <c r="L837" s="297">
        <f t="shared" ref="L837:L868" si="109">K837*4281.45</f>
        <v>260.04706560738083</v>
      </c>
      <c r="M837" s="297">
        <f t="shared" si="106"/>
        <v>57.210354433623785</v>
      </c>
      <c r="N837" s="297">
        <v>100.87418628454452</v>
      </c>
      <c r="O837" s="297">
        <v>4.9327254049190152</v>
      </c>
      <c r="P837" s="296">
        <f t="shared" ref="P837:P882" si="110">(L837+M837+N837+O837)/F837</f>
        <v>0.13028187470528382</v>
      </c>
    </row>
    <row r="838" spans="1:16" x14ac:dyDescent="0.35">
      <c r="A838" s="322">
        <f t="shared" si="102"/>
        <v>130</v>
      </c>
      <c r="B838" s="295" t="s">
        <v>1019</v>
      </c>
      <c r="C838" s="323">
        <v>193.9</v>
      </c>
      <c r="D838" s="295"/>
      <c r="E838" s="322"/>
      <c r="F838" s="295">
        <f t="shared" si="105"/>
        <v>193.9</v>
      </c>
      <c r="G838" s="295">
        <v>4</v>
      </c>
      <c r="H838" s="295"/>
      <c r="I838" s="295"/>
      <c r="J838" s="295">
        <f t="shared" si="107"/>
        <v>4</v>
      </c>
      <c r="K838" s="296">
        <f t="shared" si="108"/>
        <v>3.0753459764223477E-3</v>
      </c>
      <c r="L838" s="297">
        <f t="shared" si="109"/>
        <v>13.166940030753461</v>
      </c>
      <c r="M838" s="297">
        <f t="shared" si="106"/>
        <v>2.8967268067657614</v>
      </c>
      <c r="N838" s="297">
        <v>5.107553735926305</v>
      </c>
      <c r="O838" s="297">
        <v>0.24975824835032989</v>
      </c>
      <c r="P838" s="296">
        <f t="shared" si="110"/>
        <v>0.11047436215469755</v>
      </c>
    </row>
    <row r="839" spans="1:16" x14ac:dyDescent="0.35">
      <c r="A839" s="322">
        <f t="shared" ref="A839:A846" si="111">A838+1</f>
        <v>131</v>
      </c>
      <c r="B839" s="295" t="s">
        <v>758</v>
      </c>
      <c r="C839" s="323">
        <v>1434.2</v>
      </c>
      <c r="D839" s="295"/>
      <c r="E839" s="322"/>
      <c r="F839" s="295">
        <f t="shared" si="105"/>
        <v>1434.2</v>
      </c>
      <c r="G839" s="295">
        <v>31</v>
      </c>
      <c r="H839" s="295"/>
      <c r="I839" s="295"/>
      <c r="J839" s="295">
        <f t="shared" si="107"/>
        <v>31</v>
      </c>
      <c r="K839" s="296">
        <f t="shared" si="108"/>
        <v>2.3833931317273193E-2</v>
      </c>
      <c r="L839" s="297">
        <f t="shared" si="109"/>
        <v>102.04378523833931</v>
      </c>
      <c r="M839" s="297">
        <f t="shared" si="106"/>
        <v>22.449632752434649</v>
      </c>
      <c r="N839" s="297">
        <v>39.583541453428865</v>
      </c>
      <c r="O839" s="297">
        <v>1.9356264247150567</v>
      </c>
      <c r="P839" s="296">
        <f t="shared" si="110"/>
        <v>0.11575274429571739</v>
      </c>
    </row>
    <row r="840" spans="1:16" x14ac:dyDescent="0.35">
      <c r="A840" s="322">
        <f t="shared" si="111"/>
        <v>132</v>
      </c>
      <c r="B840" s="295" t="s">
        <v>759</v>
      </c>
      <c r="C840" s="323">
        <v>333.8</v>
      </c>
      <c r="D840" s="295"/>
      <c r="E840" s="322"/>
      <c r="F840" s="295">
        <f t="shared" si="105"/>
        <v>333.8</v>
      </c>
      <c r="G840" s="295">
        <v>6</v>
      </c>
      <c r="H840" s="295"/>
      <c r="I840" s="295"/>
      <c r="J840" s="295">
        <f t="shared" si="107"/>
        <v>6</v>
      </c>
      <c r="K840" s="296">
        <f t="shared" si="108"/>
        <v>4.6130189646335215E-3</v>
      </c>
      <c r="L840" s="297">
        <f t="shared" si="109"/>
        <v>19.750410046130188</v>
      </c>
      <c r="M840" s="297">
        <f t="shared" si="106"/>
        <v>4.3450902101486415</v>
      </c>
      <c r="N840" s="297">
        <v>7.6613306038894571</v>
      </c>
      <c r="O840" s="297">
        <v>0.37463737252549484</v>
      </c>
      <c r="P840" s="296">
        <f t="shared" si="110"/>
        <v>9.6259641200400786E-2</v>
      </c>
    </row>
    <row r="841" spans="1:16" x14ac:dyDescent="0.35">
      <c r="A841" s="322">
        <f t="shared" si="111"/>
        <v>133</v>
      </c>
      <c r="B841" s="295" t="s">
        <v>760</v>
      </c>
      <c r="C841" s="323">
        <v>797.8</v>
      </c>
      <c r="D841" s="295">
        <v>14.2</v>
      </c>
      <c r="E841" s="322"/>
      <c r="F841" s="295">
        <f t="shared" si="105"/>
        <v>812</v>
      </c>
      <c r="G841" s="295">
        <v>16</v>
      </c>
      <c r="H841" s="295">
        <v>1</v>
      </c>
      <c r="I841" s="295"/>
      <c r="J841" s="295">
        <f t="shared" si="107"/>
        <v>17</v>
      </c>
      <c r="K841" s="296">
        <f t="shared" si="108"/>
        <v>1.3070220399794977E-2</v>
      </c>
      <c r="L841" s="297">
        <f t="shared" si="109"/>
        <v>55.959495130702201</v>
      </c>
      <c r="M841" s="297">
        <f t="shared" si="106"/>
        <v>12.311088928754485</v>
      </c>
      <c r="N841" s="297">
        <v>21.707103377686796</v>
      </c>
      <c r="O841" s="297">
        <v>0.99903299340131957</v>
      </c>
      <c r="P841" s="296">
        <f t="shared" si="110"/>
        <v>0.11204029609673004</v>
      </c>
    </row>
    <row r="842" spans="1:16" x14ac:dyDescent="0.35">
      <c r="A842" s="322">
        <f t="shared" si="111"/>
        <v>134</v>
      </c>
      <c r="B842" s="295" t="s">
        <v>761</v>
      </c>
      <c r="C842" s="328">
        <v>798.6</v>
      </c>
      <c r="D842" s="323"/>
      <c r="E842" s="329"/>
      <c r="F842" s="295">
        <f t="shared" si="105"/>
        <v>798.6</v>
      </c>
      <c r="G842" s="295">
        <v>16</v>
      </c>
      <c r="H842" s="295"/>
      <c r="I842" s="295"/>
      <c r="J842" s="295">
        <f t="shared" si="107"/>
        <v>16</v>
      </c>
      <c r="K842" s="296">
        <f t="shared" si="108"/>
        <v>1.2301383905689391E-2</v>
      </c>
      <c r="L842" s="297">
        <f t="shared" si="109"/>
        <v>52.667760123013842</v>
      </c>
      <c r="M842" s="297">
        <f t="shared" si="106"/>
        <v>11.586907227063046</v>
      </c>
      <c r="N842" s="297">
        <v>20.43021494370522</v>
      </c>
      <c r="O842" s="297">
        <v>0.99903299340131957</v>
      </c>
      <c r="P842" s="296">
        <f t="shared" si="110"/>
        <v>0.10729265625742979</v>
      </c>
    </row>
    <row r="843" spans="1:16" x14ac:dyDescent="0.35">
      <c r="A843" s="322">
        <f t="shared" si="111"/>
        <v>135</v>
      </c>
      <c r="B843" s="295" t="s">
        <v>762</v>
      </c>
      <c r="C843" s="328">
        <v>325.2</v>
      </c>
      <c r="D843" s="323"/>
      <c r="E843" s="329"/>
      <c r="F843" s="295">
        <f t="shared" si="105"/>
        <v>325.2</v>
      </c>
      <c r="G843" s="295">
        <v>6</v>
      </c>
      <c r="H843" s="295"/>
      <c r="I843" s="295"/>
      <c r="J843" s="295">
        <f t="shared" si="107"/>
        <v>6</v>
      </c>
      <c r="K843" s="296">
        <f t="shared" si="108"/>
        <v>4.6130189646335215E-3</v>
      </c>
      <c r="L843" s="297">
        <f t="shared" si="109"/>
        <v>19.750410046130188</v>
      </c>
      <c r="M843" s="297">
        <f t="shared" si="106"/>
        <v>4.3450902101486415</v>
      </c>
      <c r="N843" s="297">
        <v>7.6613306038894571</v>
      </c>
      <c r="O843" s="297">
        <v>0.37463737252549484</v>
      </c>
      <c r="P843" s="296">
        <f t="shared" si="110"/>
        <v>9.8805252868062077E-2</v>
      </c>
    </row>
    <row r="844" spans="1:16" x14ac:dyDescent="0.35">
      <c r="A844" s="322">
        <f t="shared" si="111"/>
        <v>136</v>
      </c>
      <c r="B844" s="295" t="s">
        <v>763</v>
      </c>
      <c r="C844" s="328">
        <v>701.7</v>
      </c>
      <c r="D844" s="323"/>
      <c r="E844" s="329"/>
      <c r="F844" s="295">
        <f t="shared" si="105"/>
        <v>701.7</v>
      </c>
      <c r="G844" s="295">
        <v>17</v>
      </c>
      <c r="H844" s="295"/>
      <c r="I844" s="295"/>
      <c r="J844" s="295">
        <f t="shared" si="107"/>
        <v>17</v>
      </c>
      <c r="K844" s="296">
        <f t="shared" si="108"/>
        <v>1.3070220399794977E-2</v>
      </c>
      <c r="L844" s="297">
        <f t="shared" si="109"/>
        <v>55.959495130702201</v>
      </c>
      <c r="M844" s="297">
        <f t="shared" si="106"/>
        <v>12.311088928754485</v>
      </c>
      <c r="N844" s="297">
        <v>21.707103377686796</v>
      </c>
      <c r="O844" s="297">
        <v>1.0614725554889022</v>
      </c>
      <c r="P844" s="296">
        <f t="shared" si="110"/>
        <v>0.12974085790598885</v>
      </c>
    </row>
    <row r="845" spans="1:16" x14ac:dyDescent="0.35">
      <c r="A845" s="322">
        <f t="shared" si="111"/>
        <v>137</v>
      </c>
      <c r="B845" s="295" t="s">
        <v>764</v>
      </c>
      <c r="C845" s="328">
        <v>693</v>
      </c>
      <c r="D845" s="323">
        <v>17</v>
      </c>
      <c r="E845" s="329"/>
      <c r="F845" s="295">
        <f t="shared" si="105"/>
        <v>710</v>
      </c>
      <c r="G845" s="295">
        <v>16</v>
      </c>
      <c r="H845" s="295">
        <v>1</v>
      </c>
      <c r="I845" s="295"/>
      <c r="J845" s="295">
        <f t="shared" si="107"/>
        <v>17</v>
      </c>
      <c r="K845" s="296">
        <f t="shared" si="108"/>
        <v>1.3070220399794977E-2</v>
      </c>
      <c r="L845" s="297">
        <f t="shared" si="109"/>
        <v>55.959495130702201</v>
      </c>
      <c r="M845" s="297">
        <f t="shared" si="106"/>
        <v>12.311088928754485</v>
      </c>
      <c r="N845" s="297">
        <v>21.707103377686796</v>
      </c>
      <c r="O845" s="297">
        <v>0.99903299340131957</v>
      </c>
      <c r="P845" s="296">
        <f t="shared" si="110"/>
        <v>0.12813622595851379</v>
      </c>
    </row>
    <row r="846" spans="1:16" x14ac:dyDescent="0.35">
      <c r="A846" s="322">
        <f t="shared" si="111"/>
        <v>138</v>
      </c>
      <c r="B846" s="295" t="s">
        <v>765</v>
      </c>
      <c r="C846" s="328">
        <v>717.8</v>
      </c>
      <c r="D846" s="323">
        <v>39.4</v>
      </c>
      <c r="E846" s="329"/>
      <c r="F846" s="295">
        <f t="shared" si="105"/>
        <v>757.19999999999993</v>
      </c>
      <c r="G846" s="295">
        <v>11</v>
      </c>
      <c r="H846" s="295">
        <v>1</v>
      </c>
      <c r="I846" s="295"/>
      <c r="J846" s="295">
        <f t="shared" si="107"/>
        <v>12</v>
      </c>
      <c r="K846" s="296">
        <f t="shared" si="108"/>
        <v>9.226037929267043E-3</v>
      </c>
      <c r="L846" s="297">
        <f t="shared" si="109"/>
        <v>39.500820092260376</v>
      </c>
      <c r="M846" s="297">
        <f t="shared" si="106"/>
        <v>8.690180420297283</v>
      </c>
      <c r="N846" s="297">
        <v>15.322661207778914</v>
      </c>
      <c r="O846" s="297">
        <v>0.68683518296340729</v>
      </c>
      <c r="P846" s="296">
        <f t="shared" si="110"/>
        <v>8.4786710120575787E-2</v>
      </c>
    </row>
    <row r="847" spans="1:16" x14ac:dyDescent="0.35">
      <c r="A847" s="322">
        <f t="shared" ref="A847:A881" si="112">A846+1</f>
        <v>139</v>
      </c>
      <c r="B847" s="295" t="s">
        <v>766</v>
      </c>
      <c r="C847" s="328">
        <v>681.3</v>
      </c>
      <c r="D847" s="323">
        <v>38.299999999999997</v>
      </c>
      <c r="E847" s="329"/>
      <c r="F847" s="295">
        <f t="shared" si="105"/>
        <v>719.59999999999991</v>
      </c>
      <c r="G847" s="295">
        <v>17</v>
      </c>
      <c r="H847" s="295">
        <v>1</v>
      </c>
      <c r="I847" s="295"/>
      <c r="J847" s="295">
        <f t="shared" si="107"/>
        <v>18</v>
      </c>
      <c r="K847" s="296">
        <f t="shared" si="108"/>
        <v>1.3839056893900564E-2</v>
      </c>
      <c r="L847" s="297">
        <f t="shared" si="109"/>
        <v>59.251230138390568</v>
      </c>
      <c r="M847" s="297">
        <f t="shared" si="106"/>
        <v>13.035270630445925</v>
      </c>
      <c r="N847" s="297">
        <v>22.983991811668371</v>
      </c>
      <c r="O847" s="297">
        <v>1.0614725554889022</v>
      </c>
      <c r="P847" s="296">
        <f t="shared" si="110"/>
        <v>0.13386876755974678</v>
      </c>
    </row>
    <row r="848" spans="1:16" x14ac:dyDescent="0.35">
      <c r="A848" s="322">
        <f t="shared" si="112"/>
        <v>140</v>
      </c>
      <c r="B848" s="295" t="s">
        <v>767</v>
      </c>
      <c r="C848" s="328">
        <v>670.9</v>
      </c>
      <c r="D848" s="323"/>
      <c r="E848" s="329">
        <v>107</v>
      </c>
      <c r="F848" s="295">
        <f t="shared" si="105"/>
        <v>777.9</v>
      </c>
      <c r="G848" s="295">
        <v>14</v>
      </c>
      <c r="H848" s="295"/>
      <c r="I848" s="295">
        <v>1</v>
      </c>
      <c r="J848" s="295">
        <f t="shared" si="107"/>
        <v>15</v>
      </c>
      <c r="K848" s="296">
        <f t="shared" si="108"/>
        <v>1.1532547411583804E-2</v>
      </c>
      <c r="L848" s="297">
        <f t="shared" si="109"/>
        <v>49.376025115325476</v>
      </c>
      <c r="M848" s="297">
        <f t="shared" si="106"/>
        <v>10.862725525371605</v>
      </c>
      <c r="N848" s="297">
        <v>19.153326509723644</v>
      </c>
      <c r="O848" s="297">
        <v>0.87415386922615479</v>
      </c>
      <c r="P848" s="296">
        <f t="shared" si="110"/>
        <v>0.10318322537555839</v>
      </c>
    </row>
    <row r="849" spans="1:16" x14ac:dyDescent="0.35">
      <c r="A849" s="322">
        <f t="shared" si="112"/>
        <v>141</v>
      </c>
      <c r="B849" s="295" t="s">
        <v>768</v>
      </c>
      <c r="C849" s="328">
        <v>775.8</v>
      </c>
      <c r="D849" s="323"/>
      <c r="E849" s="329">
        <v>58.5</v>
      </c>
      <c r="F849" s="295">
        <f t="shared" si="105"/>
        <v>834.3</v>
      </c>
      <c r="G849" s="295">
        <v>16</v>
      </c>
      <c r="H849" s="295"/>
      <c r="I849" s="295">
        <v>1</v>
      </c>
      <c r="J849" s="295">
        <f t="shared" si="107"/>
        <v>17</v>
      </c>
      <c r="K849" s="296">
        <f t="shared" si="108"/>
        <v>1.3070220399794977E-2</v>
      </c>
      <c r="L849" s="297">
        <f t="shared" si="109"/>
        <v>55.959495130702201</v>
      </c>
      <c r="M849" s="297">
        <f t="shared" si="106"/>
        <v>12.311088928754485</v>
      </c>
      <c r="N849" s="297">
        <v>21.707103377686796</v>
      </c>
      <c r="O849" s="297">
        <v>0.99903299340131957</v>
      </c>
      <c r="P849" s="296">
        <f t="shared" si="110"/>
        <v>0.10904557165353565</v>
      </c>
    </row>
    <row r="850" spans="1:16" x14ac:dyDescent="0.35">
      <c r="A850" s="322">
        <f t="shared" si="112"/>
        <v>142</v>
      </c>
      <c r="B850" s="295" t="s">
        <v>769</v>
      </c>
      <c r="C850" s="328">
        <v>812.5</v>
      </c>
      <c r="D850" s="323"/>
      <c r="E850" s="329"/>
      <c r="F850" s="295">
        <f t="shared" si="105"/>
        <v>812.5</v>
      </c>
      <c r="G850" s="295">
        <v>16</v>
      </c>
      <c r="H850" s="295"/>
      <c r="I850" s="295"/>
      <c r="J850" s="295">
        <f t="shared" si="107"/>
        <v>16</v>
      </c>
      <c r="K850" s="296">
        <f t="shared" si="108"/>
        <v>1.2301383905689391E-2</v>
      </c>
      <c r="L850" s="297">
        <f t="shared" si="109"/>
        <v>52.667760123013842</v>
      </c>
      <c r="M850" s="297">
        <f t="shared" si="106"/>
        <v>11.586907227063046</v>
      </c>
      <c r="N850" s="297">
        <v>20.43021494370522</v>
      </c>
      <c r="O850" s="297">
        <v>0.99903299340131957</v>
      </c>
      <c r="P850" s="296">
        <f t="shared" si="110"/>
        <v>0.10545712650730267</v>
      </c>
    </row>
    <row r="851" spans="1:16" x14ac:dyDescent="0.35">
      <c r="A851" s="322">
        <f t="shared" si="112"/>
        <v>143</v>
      </c>
      <c r="B851" s="295" t="s">
        <v>770</v>
      </c>
      <c r="C851" s="328">
        <v>781.3</v>
      </c>
      <c r="D851" s="323"/>
      <c r="E851" s="329">
        <v>43.3</v>
      </c>
      <c r="F851" s="295">
        <f t="shared" si="105"/>
        <v>824.59999999999991</v>
      </c>
      <c r="G851" s="295">
        <v>16</v>
      </c>
      <c r="H851" s="295"/>
      <c r="I851" s="295">
        <v>1</v>
      </c>
      <c r="J851" s="295">
        <f t="shared" si="107"/>
        <v>17</v>
      </c>
      <c r="K851" s="296">
        <f t="shared" si="108"/>
        <v>1.3070220399794977E-2</v>
      </c>
      <c r="L851" s="297">
        <f t="shared" si="109"/>
        <v>55.959495130702201</v>
      </c>
      <c r="M851" s="297">
        <f t="shared" si="106"/>
        <v>12.311088928754485</v>
      </c>
      <c r="N851" s="297">
        <v>21.707103377686796</v>
      </c>
      <c r="O851" s="297">
        <v>0.99903299340131957</v>
      </c>
      <c r="P851" s="296">
        <f t="shared" si="110"/>
        <v>0.11032830515467475</v>
      </c>
    </row>
    <row r="852" spans="1:16" x14ac:dyDescent="0.35">
      <c r="A852" s="322">
        <f t="shared" si="112"/>
        <v>144</v>
      </c>
      <c r="B852" s="295" t="s">
        <v>771</v>
      </c>
      <c r="C852" s="328">
        <v>748.9</v>
      </c>
      <c r="D852" s="323"/>
      <c r="E852" s="329">
        <v>75.400000000000006</v>
      </c>
      <c r="F852" s="295">
        <f t="shared" si="105"/>
        <v>824.3</v>
      </c>
      <c r="G852" s="295">
        <v>16</v>
      </c>
      <c r="H852" s="295"/>
      <c r="I852" s="295">
        <v>1</v>
      </c>
      <c r="J852" s="295">
        <f t="shared" si="107"/>
        <v>17</v>
      </c>
      <c r="K852" s="296">
        <f t="shared" si="108"/>
        <v>1.3070220399794977E-2</v>
      </c>
      <c r="L852" s="297">
        <f t="shared" si="109"/>
        <v>55.959495130702201</v>
      </c>
      <c r="M852" s="297">
        <f t="shared" si="106"/>
        <v>12.311088928754485</v>
      </c>
      <c r="N852" s="297">
        <v>21.707103377686796</v>
      </c>
      <c r="O852" s="297">
        <v>0.99903299340131957</v>
      </c>
      <c r="P852" s="296">
        <f t="shared" si="110"/>
        <v>0.11036845860796408</v>
      </c>
    </row>
    <row r="853" spans="1:16" x14ac:dyDescent="0.35">
      <c r="A853" s="322">
        <f t="shared" si="112"/>
        <v>145</v>
      </c>
      <c r="B853" s="295" t="s">
        <v>772</v>
      </c>
      <c r="C853" s="328">
        <v>585.79999999999995</v>
      </c>
      <c r="D853" s="323"/>
      <c r="E853" s="329">
        <v>154.4</v>
      </c>
      <c r="F853" s="295">
        <f t="shared" si="105"/>
        <v>740.19999999999993</v>
      </c>
      <c r="G853" s="295">
        <v>12</v>
      </c>
      <c r="H853" s="295"/>
      <c r="I853" s="295">
        <v>2</v>
      </c>
      <c r="J853" s="295">
        <f t="shared" si="107"/>
        <v>14</v>
      </c>
      <c r="K853" s="296">
        <f t="shared" si="108"/>
        <v>1.0763710917478218E-2</v>
      </c>
      <c r="L853" s="297">
        <f t="shared" si="109"/>
        <v>46.084290107637116</v>
      </c>
      <c r="M853" s="297">
        <f t="shared" si="106"/>
        <v>10.138543823680166</v>
      </c>
      <c r="N853" s="297">
        <v>17.876438075742065</v>
      </c>
      <c r="O853" s="297">
        <v>0.74927474505098968</v>
      </c>
      <c r="P853" s="296">
        <f t="shared" si="110"/>
        <v>0.10111935524467758</v>
      </c>
    </row>
    <row r="854" spans="1:16" x14ac:dyDescent="0.35">
      <c r="A854" s="322">
        <f t="shared" si="112"/>
        <v>146</v>
      </c>
      <c r="B854" s="295" t="s">
        <v>773</v>
      </c>
      <c r="C854" s="328">
        <v>868.4</v>
      </c>
      <c r="D854" s="323"/>
      <c r="E854" s="329"/>
      <c r="F854" s="295">
        <f t="shared" si="105"/>
        <v>868.4</v>
      </c>
      <c r="G854" s="295">
        <v>15</v>
      </c>
      <c r="H854" s="295"/>
      <c r="I854" s="295"/>
      <c r="J854" s="295">
        <f t="shared" si="107"/>
        <v>15</v>
      </c>
      <c r="K854" s="296">
        <f t="shared" si="108"/>
        <v>1.1532547411583804E-2</v>
      </c>
      <c r="L854" s="297">
        <f t="shared" si="109"/>
        <v>49.376025115325476</v>
      </c>
      <c r="M854" s="297">
        <f t="shared" si="106"/>
        <v>10.862725525371605</v>
      </c>
      <c r="N854" s="297">
        <v>19.153326509723644</v>
      </c>
      <c r="O854" s="297">
        <v>0.93659343131373718</v>
      </c>
      <c r="P854" s="296">
        <f t="shared" si="110"/>
        <v>9.2501923746815359E-2</v>
      </c>
    </row>
    <row r="855" spans="1:16" x14ac:dyDescent="0.35">
      <c r="A855" s="322">
        <f t="shared" si="112"/>
        <v>147</v>
      </c>
      <c r="B855" s="295" t="s">
        <v>774</v>
      </c>
      <c r="C855" s="328">
        <v>909.8</v>
      </c>
      <c r="D855" s="323"/>
      <c r="E855" s="329"/>
      <c r="F855" s="295">
        <f t="shared" si="105"/>
        <v>909.8</v>
      </c>
      <c r="G855" s="295">
        <v>16</v>
      </c>
      <c r="H855" s="295"/>
      <c r="I855" s="295"/>
      <c r="J855" s="295">
        <f t="shared" si="107"/>
        <v>16</v>
      </c>
      <c r="K855" s="296">
        <f t="shared" si="108"/>
        <v>1.2301383905689391E-2</v>
      </c>
      <c r="L855" s="297">
        <f t="shared" si="109"/>
        <v>52.667760123013842</v>
      </c>
      <c r="M855" s="297">
        <f t="shared" si="106"/>
        <v>11.586907227063046</v>
      </c>
      <c r="N855" s="297">
        <v>20.43021494370522</v>
      </c>
      <c r="O855" s="297">
        <v>0.99903299340131957</v>
      </c>
      <c r="P855" s="296">
        <f t="shared" si="110"/>
        <v>9.4178847314996081E-2</v>
      </c>
    </row>
    <row r="856" spans="1:16" x14ac:dyDescent="0.35">
      <c r="A856" s="322">
        <f t="shared" si="112"/>
        <v>148</v>
      </c>
      <c r="B856" s="295" t="s">
        <v>775</v>
      </c>
      <c r="C856" s="328">
        <v>915.4</v>
      </c>
      <c r="D856" s="323"/>
      <c r="E856" s="329"/>
      <c r="F856" s="295">
        <f t="shared" si="105"/>
        <v>915.4</v>
      </c>
      <c r="G856" s="295">
        <v>16</v>
      </c>
      <c r="H856" s="295"/>
      <c r="I856" s="295"/>
      <c r="J856" s="295">
        <f t="shared" si="107"/>
        <v>16</v>
      </c>
      <c r="K856" s="296">
        <f t="shared" si="108"/>
        <v>1.2301383905689391E-2</v>
      </c>
      <c r="L856" s="297">
        <f t="shared" si="109"/>
        <v>52.667760123013842</v>
      </c>
      <c r="M856" s="297">
        <f t="shared" si="106"/>
        <v>11.586907227063046</v>
      </c>
      <c r="N856" s="297">
        <v>20.43021494370522</v>
      </c>
      <c r="O856" s="297">
        <v>0.99903299340131957</v>
      </c>
      <c r="P856" s="296">
        <f t="shared" si="110"/>
        <v>9.360270404979619E-2</v>
      </c>
    </row>
    <row r="857" spans="1:16" x14ac:dyDescent="0.35">
      <c r="A857" s="322">
        <f t="shared" si="112"/>
        <v>149</v>
      </c>
      <c r="B857" s="295" t="s">
        <v>753</v>
      </c>
      <c r="C857" s="328">
        <v>402.5</v>
      </c>
      <c r="D857" s="323"/>
      <c r="E857" s="329"/>
      <c r="F857" s="295">
        <f t="shared" si="105"/>
        <v>402.5</v>
      </c>
      <c r="G857" s="295">
        <v>0</v>
      </c>
      <c r="H857" s="295"/>
      <c r="I857" s="295"/>
      <c r="J857" s="295">
        <f t="shared" si="107"/>
        <v>0</v>
      </c>
      <c r="K857" s="296">
        <f t="shared" si="108"/>
        <v>0</v>
      </c>
      <c r="L857" s="297">
        <f t="shared" si="109"/>
        <v>0</v>
      </c>
      <c r="M857" s="297">
        <f t="shared" si="106"/>
        <v>0</v>
      </c>
      <c r="N857" s="297">
        <v>0</v>
      </c>
      <c r="O857" s="297">
        <v>0</v>
      </c>
      <c r="P857" s="296">
        <f t="shared" si="110"/>
        <v>0</v>
      </c>
    </row>
    <row r="858" spans="1:16" x14ac:dyDescent="0.35">
      <c r="A858" s="322">
        <f t="shared" si="112"/>
        <v>150</v>
      </c>
      <c r="B858" s="295" t="s">
        <v>754</v>
      </c>
      <c r="C858" s="328">
        <v>303.60000000000002</v>
      </c>
      <c r="D858" s="323"/>
      <c r="E858" s="329"/>
      <c r="F858" s="295">
        <f t="shared" si="105"/>
        <v>303.60000000000002</v>
      </c>
      <c r="G858" s="295">
        <v>0</v>
      </c>
      <c r="H858" s="295"/>
      <c r="I858" s="295"/>
      <c r="J858" s="295">
        <f t="shared" si="107"/>
        <v>0</v>
      </c>
      <c r="K858" s="296">
        <f t="shared" si="108"/>
        <v>0</v>
      </c>
      <c r="L858" s="297">
        <f t="shared" si="109"/>
        <v>0</v>
      </c>
      <c r="M858" s="297">
        <f t="shared" si="106"/>
        <v>0</v>
      </c>
      <c r="N858" s="297">
        <v>0</v>
      </c>
      <c r="O858" s="297">
        <v>0</v>
      </c>
      <c r="P858" s="296">
        <f t="shared" si="110"/>
        <v>0</v>
      </c>
    </row>
    <row r="859" spans="1:16" x14ac:dyDescent="0.35">
      <c r="A859" s="322">
        <f t="shared" si="112"/>
        <v>151</v>
      </c>
      <c r="B859" s="295" t="s">
        <v>755</v>
      </c>
      <c r="C859" s="328">
        <v>444</v>
      </c>
      <c r="D859" s="323"/>
      <c r="E859" s="329"/>
      <c r="F859" s="295">
        <f t="shared" si="105"/>
        <v>444</v>
      </c>
      <c r="G859" s="295">
        <v>0</v>
      </c>
      <c r="H859" s="295"/>
      <c r="I859" s="295"/>
      <c r="J859" s="295">
        <f t="shared" si="107"/>
        <v>0</v>
      </c>
      <c r="K859" s="296">
        <f t="shared" si="108"/>
        <v>0</v>
      </c>
      <c r="L859" s="297">
        <f t="shared" si="109"/>
        <v>0</v>
      </c>
      <c r="M859" s="297">
        <f t="shared" si="106"/>
        <v>0</v>
      </c>
      <c r="N859" s="297">
        <v>0</v>
      </c>
      <c r="O859" s="297">
        <v>0</v>
      </c>
      <c r="P859" s="296">
        <f t="shared" si="110"/>
        <v>0</v>
      </c>
    </row>
    <row r="860" spans="1:16" x14ac:dyDescent="0.35">
      <c r="A860" s="322">
        <f t="shared" si="112"/>
        <v>152</v>
      </c>
      <c r="B860" s="295" t="s">
        <v>756</v>
      </c>
      <c r="C860" s="328">
        <v>298.89999999999998</v>
      </c>
      <c r="D860" s="323"/>
      <c r="E860" s="329"/>
      <c r="F860" s="295">
        <f t="shared" si="105"/>
        <v>298.89999999999998</v>
      </c>
      <c r="G860" s="295">
        <v>0</v>
      </c>
      <c r="H860" s="295"/>
      <c r="I860" s="295"/>
      <c r="J860" s="295">
        <f t="shared" si="107"/>
        <v>0</v>
      </c>
      <c r="K860" s="296">
        <f t="shared" si="108"/>
        <v>0</v>
      </c>
      <c r="L860" s="297">
        <f t="shared" si="109"/>
        <v>0</v>
      </c>
      <c r="M860" s="297">
        <f t="shared" si="106"/>
        <v>0</v>
      </c>
      <c r="N860" s="297">
        <v>0</v>
      </c>
      <c r="O860" s="297">
        <v>0</v>
      </c>
      <c r="P860" s="296">
        <f t="shared" si="110"/>
        <v>0</v>
      </c>
    </row>
    <row r="861" spans="1:16" x14ac:dyDescent="0.35">
      <c r="A861" s="322">
        <f t="shared" si="112"/>
        <v>153</v>
      </c>
      <c r="B861" s="295" t="s">
        <v>757</v>
      </c>
      <c r="C861" s="330">
        <v>624.6</v>
      </c>
      <c r="D861" s="323"/>
      <c r="E861" s="329"/>
      <c r="F861" s="295">
        <f t="shared" si="105"/>
        <v>624.6</v>
      </c>
      <c r="G861" s="295">
        <v>0</v>
      </c>
      <c r="H861" s="295"/>
      <c r="I861" s="295"/>
      <c r="J861" s="295">
        <f t="shared" si="107"/>
        <v>0</v>
      </c>
      <c r="K861" s="296">
        <f t="shared" si="108"/>
        <v>0</v>
      </c>
      <c r="L861" s="297">
        <f t="shared" si="109"/>
        <v>0</v>
      </c>
      <c r="M861" s="297">
        <f t="shared" si="106"/>
        <v>0</v>
      </c>
      <c r="N861" s="297">
        <v>0</v>
      </c>
      <c r="O861" s="297">
        <v>0</v>
      </c>
      <c r="P861" s="296">
        <f t="shared" si="110"/>
        <v>0</v>
      </c>
    </row>
    <row r="862" spans="1:16" x14ac:dyDescent="0.35">
      <c r="A862" s="322">
        <f t="shared" si="112"/>
        <v>154</v>
      </c>
      <c r="B862" s="295" t="s">
        <v>55</v>
      </c>
      <c r="C862" s="328">
        <v>4530.8</v>
      </c>
      <c r="D862" s="323">
        <v>149.19999999999999</v>
      </c>
      <c r="E862" s="329"/>
      <c r="F862" s="295">
        <f t="shared" si="105"/>
        <v>4680</v>
      </c>
      <c r="G862" s="295">
        <v>148</v>
      </c>
      <c r="H862" s="295">
        <v>3</v>
      </c>
      <c r="I862" s="295"/>
      <c r="J862" s="295">
        <f t="shared" si="107"/>
        <v>151</v>
      </c>
      <c r="K862" s="296">
        <f t="shared" si="108"/>
        <v>0.11609431060994363</v>
      </c>
      <c r="L862" s="297">
        <f t="shared" si="109"/>
        <v>497.05198616094316</v>
      </c>
      <c r="M862" s="297">
        <f t="shared" si="106"/>
        <v>109.35143695540749</v>
      </c>
      <c r="N862" s="297">
        <v>192.81015353121799</v>
      </c>
      <c r="O862" s="297">
        <v>9.2410551889622052</v>
      </c>
      <c r="P862" s="296">
        <f t="shared" si="110"/>
        <v>0.17274671620438692</v>
      </c>
    </row>
    <row r="863" spans="1:16" x14ac:dyDescent="0.35">
      <c r="A863" s="322">
        <f t="shared" si="112"/>
        <v>155</v>
      </c>
      <c r="B863" s="295" t="s">
        <v>2378</v>
      </c>
      <c r="C863" s="295">
        <v>545.4</v>
      </c>
      <c r="D863" s="323"/>
      <c r="E863" s="311"/>
      <c r="F863" s="295">
        <f>C863+D863+E863</f>
        <v>545.4</v>
      </c>
      <c r="G863" s="295">
        <v>9</v>
      </c>
      <c r="H863" s="295"/>
      <c r="I863" s="295"/>
      <c r="J863" s="295">
        <f t="shared" si="107"/>
        <v>9</v>
      </c>
      <c r="K863" s="296">
        <f t="shared" si="108"/>
        <v>6.9195284469502818E-3</v>
      </c>
      <c r="L863" s="297">
        <f t="shared" si="109"/>
        <v>29.625615069195284</v>
      </c>
      <c r="M863" s="297">
        <f>L863*0.22</f>
        <v>6.5176353152229627</v>
      </c>
      <c r="N863" s="297">
        <v>11.491995905834186</v>
      </c>
      <c r="O863" s="297">
        <v>0.56195605878824229</v>
      </c>
      <c r="P863" s="296">
        <f t="shared" si="110"/>
        <v>8.8370374677375643E-2</v>
      </c>
    </row>
    <row r="864" spans="1:16" x14ac:dyDescent="0.35">
      <c r="A864" s="322">
        <f t="shared" si="112"/>
        <v>156</v>
      </c>
      <c r="B864" s="295" t="s">
        <v>2379</v>
      </c>
      <c r="C864" s="331">
        <v>8680.2999999999993</v>
      </c>
      <c r="D864" s="302">
        <v>15.2</v>
      </c>
      <c r="E864" s="302">
        <v>458.1</v>
      </c>
      <c r="F864" s="302">
        <f>C864+D864+E864</f>
        <v>9153.6</v>
      </c>
      <c r="G864" s="303">
        <v>134</v>
      </c>
      <c r="H864" s="302">
        <v>1</v>
      </c>
      <c r="I864" s="302">
        <v>2</v>
      </c>
      <c r="J864" s="295">
        <f t="shared" si="107"/>
        <v>137</v>
      </c>
      <c r="K864" s="296">
        <f t="shared" si="108"/>
        <v>0.1053305996924654</v>
      </c>
      <c r="L864" s="297">
        <f t="shared" si="109"/>
        <v>450.96769605330599</v>
      </c>
      <c r="M864" s="297">
        <f t="shared" ref="M864:M881" si="113">L864*0.22</f>
        <v>99.212893131727313</v>
      </c>
      <c r="N864" s="297">
        <v>174.93371545547595</v>
      </c>
      <c r="O864" s="297">
        <v>8.3669013197360513</v>
      </c>
      <c r="P864" s="296">
        <f t="shared" si="110"/>
        <v>8.013035373626172E-2</v>
      </c>
    </row>
    <row r="865" spans="1:16" x14ac:dyDescent="0.35">
      <c r="A865" s="322">
        <f t="shared" si="112"/>
        <v>157</v>
      </c>
      <c r="B865" s="295" t="s">
        <v>2380</v>
      </c>
      <c r="C865" s="331">
        <v>6441.7</v>
      </c>
      <c r="D865" s="302"/>
      <c r="E865" s="302">
        <v>321.39999999999998</v>
      </c>
      <c r="F865" s="302">
        <f>C865+D865+E865</f>
        <v>6763.0999999999995</v>
      </c>
      <c r="G865" s="303">
        <v>93</v>
      </c>
      <c r="H865" s="302"/>
      <c r="I865" s="302">
        <v>1</v>
      </c>
      <c r="J865" s="295">
        <f t="shared" si="107"/>
        <v>94</v>
      </c>
      <c r="K865" s="296">
        <f t="shared" si="108"/>
        <v>7.2270630445925174E-2</v>
      </c>
      <c r="L865" s="297">
        <f t="shared" si="109"/>
        <v>309.42309072270632</v>
      </c>
      <c r="M865" s="297">
        <f t="shared" si="113"/>
        <v>68.073079958995393</v>
      </c>
      <c r="N865" s="297">
        <v>120.02751279426816</v>
      </c>
      <c r="O865" s="297">
        <v>5.80687927414517</v>
      </c>
      <c r="P865" s="296">
        <f t="shared" si="110"/>
        <v>7.442305492305526E-2</v>
      </c>
    </row>
    <row r="866" spans="1:16" x14ac:dyDescent="0.35">
      <c r="A866" s="322">
        <f t="shared" si="112"/>
        <v>158</v>
      </c>
      <c r="B866" s="295" t="s">
        <v>2381</v>
      </c>
      <c r="C866" s="331">
        <v>902.8</v>
      </c>
      <c r="D866" s="302"/>
      <c r="E866" s="302"/>
      <c r="F866" s="302">
        <f>C866+D866+E866</f>
        <v>902.8</v>
      </c>
      <c r="G866" s="303">
        <v>17</v>
      </c>
      <c r="H866" s="302"/>
      <c r="I866" s="302"/>
      <c r="J866" s="295">
        <f t="shared" si="107"/>
        <v>17</v>
      </c>
      <c r="K866" s="296">
        <f t="shared" si="108"/>
        <v>1.3070220399794977E-2</v>
      </c>
      <c r="L866" s="297">
        <f t="shared" si="109"/>
        <v>55.959495130702201</v>
      </c>
      <c r="M866" s="297">
        <f t="shared" si="113"/>
        <v>12.311088928754485</v>
      </c>
      <c r="N866" s="297">
        <v>21.707103377686796</v>
      </c>
      <c r="O866" s="297">
        <v>1.0614725554889022</v>
      </c>
      <c r="P866" s="296">
        <f t="shared" si="110"/>
        <v>0.10084089498519316</v>
      </c>
    </row>
    <row r="867" spans="1:16" x14ac:dyDescent="0.35">
      <c r="A867" s="322">
        <f t="shared" si="112"/>
        <v>159</v>
      </c>
      <c r="B867" s="295" t="s">
        <v>2382</v>
      </c>
      <c r="C867" s="331">
        <v>990.15</v>
      </c>
      <c r="D867" s="302"/>
      <c r="E867" s="302"/>
      <c r="F867" s="302">
        <f>C867+D867+E867</f>
        <v>990.15</v>
      </c>
      <c r="G867" s="303">
        <v>15</v>
      </c>
      <c r="H867" s="302"/>
      <c r="I867" s="302"/>
      <c r="J867" s="295">
        <f t="shared" si="107"/>
        <v>15</v>
      </c>
      <c r="K867" s="296">
        <f t="shared" si="108"/>
        <v>1.1532547411583804E-2</v>
      </c>
      <c r="L867" s="297">
        <f t="shared" si="109"/>
        <v>49.376025115325476</v>
      </c>
      <c r="M867" s="297">
        <f t="shared" si="113"/>
        <v>10.862725525371605</v>
      </c>
      <c r="N867" s="297">
        <v>19.153326509723644</v>
      </c>
      <c r="O867" s="297">
        <v>0.93659343131373718</v>
      </c>
      <c r="P867" s="296">
        <f t="shared" si="110"/>
        <v>8.1127779206922643E-2</v>
      </c>
    </row>
    <row r="868" spans="1:16" x14ac:dyDescent="0.35">
      <c r="A868" s="322">
        <f t="shared" si="112"/>
        <v>160</v>
      </c>
      <c r="B868" s="295" t="s">
        <v>2383</v>
      </c>
      <c r="C868" s="331">
        <v>3450.4</v>
      </c>
      <c r="D868" s="302">
        <v>452.4</v>
      </c>
      <c r="E868" s="302">
        <v>86.2</v>
      </c>
      <c r="F868" s="302">
        <f t="shared" ref="F868:F881" si="114">C868+D868+E868</f>
        <v>3989</v>
      </c>
      <c r="G868" s="303">
        <v>70</v>
      </c>
      <c r="H868" s="305">
        <v>1</v>
      </c>
      <c r="I868" s="306">
        <v>1</v>
      </c>
      <c r="J868" s="295">
        <f t="shared" si="107"/>
        <v>72</v>
      </c>
      <c r="K868" s="296">
        <f t="shared" si="108"/>
        <v>5.5356227575602254E-2</v>
      </c>
      <c r="L868" s="297">
        <f t="shared" si="109"/>
        <v>237.00492055356227</v>
      </c>
      <c r="M868" s="297">
        <f t="shared" si="113"/>
        <v>52.141082521783702</v>
      </c>
      <c r="N868" s="297">
        <v>91.935967246673485</v>
      </c>
      <c r="O868" s="297">
        <v>4.3707693461307731</v>
      </c>
      <c r="P868" s="296">
        <f t="shared" si="110"/>
        <v>9.6628914431724805E-2</v>
      </c>
    </row>
    <row r="869" spans="1:16" x14ac:dyDescent="0.35">
      <c r="A869" s="322">
        <f t="shared" si="112"/>
        <v>161</v>
      </c>
      <c r="B869" s="295" t="s">
        <v>2384</v>
      </c>
      <c r="C869" s="331">
        <v>3984.72</v>
      </c>
      <c r="D869" s="302"/>
      <c r="E869" s="302"/>
      <c r="F869" s="302">
        <f t="shared" si="114"/>
        <v>3984.72</v>
      </c>
      <c r="G869" s="303">
        <v>60</v>
      </c>
      <c r="H869" s="305"/>
      <c r="I869" s="306"/>
      <c r="J869" s="295">
        <f t="shared" si="107"/>
        <v>60</v>
      </c>
      <c r="K869" s="296">
        <f t="shared" ref="K869:K881" si="115">3/$J$882*J869</f>
        <v>4.6130189646335217E-2</v>
      </c>
      <c r="L869" s="297">
        <f t="shared" ref="L869:L881" si="116">K869*4281.45</f>
        <v>197.5041004613019</v>
      </c>
      <c r="M869" s="297">
        <f t="shared" si="113"/>
        <v>43.45090210148642</v>
      </c>
      <c r="N869" s="297">
        <v>76.613306038894578</v>
      </c>
      <c r="O869" s="297">
        <v>3.7463737252549487</v>
      </c>
      <c r="P869" s="296">
        <f t="shared" si="110"/>
        <v>8.0636702786378425E-2</v>
      </c>
    </row>
    <row r="870" spans="1:16" x14ac:dyDescent="0.35">
      <c r="A870" s="322">
        <f t="shared" si="112"/>
        <v>162</v>
      </c>
      <c r="B870" s="295" t="s">
        <v>2385</v>
      </c>
      <c r="C870" s="331">
        <v>2376.3000000000002</v>
      </c>
      <c r="D870" s="302"/>
      <c r="E870" s="302">
        <v>236.9</v>
      </c>
      <c r="F870" s="302">
        <f t="shared" si="114"/>
        <v>2613.2000000000003</v>
      </c>
      <c r="G870" s="303">
        <v>40</v>
      </c>
      <c r="H870" s="305"/>
      <c r="I870" s="306">
        <v>1</v>
      </c>
      <c r="J870" s="295">
        <f t="shared" si="107"/>
        <v>41</v>
      </c>
      <c r="K870" s="296">
        <f t="shared" si="115"/>
        <v>3.1522296258329065E-2</v>
      </c>
      <c r="L870" s="297">
        <f t="shared" si="116"/>
        <v>134.96113531522298</v>
      </c>
      <c r="M870" s="297">
        <f t="shared" si="113"/>
        <v>29.691449769349056</v>
      </c>
      <c r="N870" s="297">
        <v>52.35242579324462</v>
      </c>
      <c r="O870" s="297">
        <v>2.4975824835032991</v>
      </c>
      <c r="P870" s="296">
        <f t="shared" si="110"/>
        <v>8.399762488953004E-2</v>
      </c>
    </row>
    <row r="871" spans="1:16" x14ac:dyDescent="0.35">
      <c r="A871" s="322">
        <f t="shared" si="112"/>
        <v>163</v>
      </c>
      <c r="B871" s="295" t="s">
        <v>2386</v>
      </c>
      <c r="C871" s="331">
        <v>3525</v>
      </c>
      <c r="D871" s="302"/>
      <c r="E871" s="302">
        <v>76.7</v>
      </c>
      <c r="F871" s="302">
        <f t="shared" si="114"/>
        <v>3601.7</v>
      </c>
      <c r="G871" s="303">
        <v>71</v>
      </c>
      <c r="H871" s="305"/>
      <c r="I871" s="306">
        <v>1</v>
      </c>
      <c r="J871" s="295">
        <f t="shared" si="107"/>
        <v>72</v>
      </c>
      <c r="K871" s="296">
        <f t="shared" si="115"/>
        <v>5.5356227575602254E-2</v>
      </c>
      <c r="L871" s="297">
        <f t="shared" si="116"/>
        <v>237.00492055356227</v>
      </c>
      <c r="M871" s="297">
        <f t="shared" si="113"/>
        <v>52.141082521783702</v>
      </c>
      <c r="N871" s="297">
        <v>91.935967246673485</v>
      </c>
      <c r="O871" s="297">
        <v>4.4332089082183552</v>
      </c>
      <c r="P871" s="296">
        <f t="shared" si="110"/>
        <v>0.10703700453403611</v>
      </c>
    </row>
    <row r="872" spans="1:16" x14ac:dyDescent="0.35">
      <c r="A872" s="322">
        <f t="shared" si="112"/>
        <v>164</v>
      </c>
      <c r="B872" s="295" t="s">
        <v>2387</v>
      </c>
      <c r="C872" s="331">
        <v>3660.2</v>
      </c>
      <c r="D872" s="302">
        <v>226.3</v>
      </c>
      <c r="E872" s="302">
        <v>73.8</v>
      </c>
      <c r="F872" s="302">
        <f t="shared" si="114"/>
        <v>3960.3</v>
      </c>
      <c r="G872" s="303">
        <v>73</v>
      </c>
      <c r="H872" s="306">
        <v>1</v>
      </c>
      <c r="I872" s="306">
        <v>1</v>
      </c>
      <c r="J872" s="295">
        <f t="shared" si="107"/>
        <v>75</v>
      </c>
      <c r="K872" s="296">
        <f t="shared" si="115"/>
        <v>5.7662737057919015E-2</v>
      </c>
      <c r="L872" s="297">
        <f t="shared" si="116"/>
        <v>246.88012557662736</v>
      </c>
      <c r="M872" s="297">
        <f t="shared" si="113"/>
        <v>54.313627626858022</v>
      </c>
      <c r="N872" s="297">
        <v>95.766632548618233</v>
      </c>
      <c r="O872" s="297">
        <v>4.5580880323935213</v>
      </c>
      <c r="P872" s="296">
        <f t="shared" si="110"/>
        <v>0.10138587323801154</v>
      </c>
    </row>
    <row r="873" spans="1:16" x14ac:dyDescent="0.35">
      <c r="A873" s="322">
        <f t="shared" si="112"/>
        <v>165</v>
      </c>
      <c r="B873" s="295" t="s">
        <v>2388</v>
      </c>
      <c r="C873" s="331">
        <v>3837.3</v>
      </c>
      <c r="D873" s="302">
        <v>43.9</v>
      </c>
      <c r="E873" s="302">
        <v>131.80000000000001</v>
      </c>
      <c r="F873" s="302">
        <f t="shared" si="114"/>
        <v>4013.0000000000005</v>
      </c>
      <c r="G873" s="303">
        <v>75</v>
      </c>
      <c r="H873" s="306">
        <v>1</v>
      </c>
      <c r="I873" s="306">
        <v>2</v>
      </c>
      <c r="J873" s="295">
        <f t="shared" si="107"/>
        <v>78</v>
      </c>
      <c r="K873" s="296">
        <f t="shared" si="115"/>
        <v>5.9969246540235777E-2</v>
      </c>
      <c r="L873" s="297">
        <f t="shared" si="116"/>
        <v>256.75533059969246</v>
      </c>
      <c r="M873" s="297">
        <f t="shared" si="113"/>
        <v>56.486172731932342</v>
      </c>
      <c r="N873" s="297">
        <v>99.597297850562953</v>
      </c>
      <c r="O873" s="297">
        <v>4.6829671565686848</v>
      </c>
      <c r="P873" s="296">
        <f t="shared" si="110"/>
        <v>0.10404230459475614</v>
      </c>
    </row>
    <row r="874" spans="1:16" x14ac:dyDescent="0.35">
      <c r="A874" s="322">
        <f t="shared" si="112"/>
        <v>166</v>
      </c>
      <c r="B874" s="295" t="s">
        <v>2389</v>
      </c>
      <c r="C874" s="331">
        <v>4482.6099999999997</v>
      </c>
      <c r="D874" s="302">
        <v>302.60000000000002</v>
      </c>
      <c r="E874" s="302"/>
      <c r="F874" s="302">
        <f t="shared" si="114"/>
        <v>4785.21</v>
      </c>
      <c r="G874" s="303">
        <v>65</v>
      </c>
      <c r="H874" s="306">
        <v>1</v>
      </c>
      <c r="I874" s="306"/>
      <c r="J874" s="295">
        <f t="shared" si="107"/>
        <v>66</v>
      </c>
      <c r="K874" s="296">
        <f t="shared" si="115"/>
        <v>5.0743208610968739E-2</v>
      </c>
      <c r="L874" s="297">
        <f t="shared" si="116"/>
        <v>217.25451050743209</v>
      </c>
      <c r="M874" s="297">
        <f t="shared" si="113"/>
        <v>47.795992311635061</v>
      </c>
      <c r="N874" s="297">
        <v>84.274636642784017</v>
      </c>
      <c r="O874" s="297">
        <v>4.0585715356928604</v>
      </c>
      <c r="P874" s="296">
        <f t="shared" si="110"/>
        <v>7.384915416408977E-2</v>
      </c>
    </row>
    <row r="875" spans="1:16" x14ac:dyDescent="0.35">
      <c r="A875" s="322">
        <f t="shared" si="112"/>
        <v>167</v>
      </c>
      <c r="B875" s="295" t="s">
        <v>2390</v>
      </c>
      <c r="C875" s="331">
        <v>3042.5</v>
      </c>
      <c r="D875" s="302"/>
      <c r="E875" s="302"/>
      <c r="F875" s="302">
        <f t="shared" si="114"/>
        <v>3042.5</v>
      </c>
      <c r="G875" s="303">
        <v>50</v>
      </c>
      <c r="H875" s="306"/>
      <c r="I875" s="306"/>
      <c r="J875" s="295">
        <f t="shared" si="107"/>
        <v>50</v>
      </c>
      <c r="K875" s="296">
        <f t="shared" si="115"/>
        <v>3.8441824705279348E-2</v>
      </c>
      <c r="L875" s="297">
        <f t="shared" si="116"/>
        <v>164.58675038441825</v>
      </c>
      <c r="M875" s="297">
        <f t="shared" si="113"/>
        <v>36.209085084572017</v>
      </c>
      <c r="N875" s="297">
        <v>63.844421699078808</v>
      </c>
      <c r="O875" s="297">
        <v>3.1219781043791235</v>
      </c>
      <c r="P875" s="296">
        <f t="shared" si="110"/>
        <v>8.8007308224305081E-2</v>
      </c>
    </row>
    <row r="876" spans="1:16" x14ac:dyDescent="0.35">
      <c r="A876" s="322">
        <f t="shared" si="112"/>
        <v>168</v>
      </c>
      <c r="B876" s="295" t="s">
        <v>2391</v>
      </c>
      <c r="C876" s="331">
        <v>2913</v>
      </c>
      <c r="D876" s="302"/>
      <c r="E876" s="302"/>
      <c r="F876" s="302">
        <f t="shared" si="114"/>
        <v>2913</v>
      </c>
      <c r="G876" s="303">
        <v>48</v>
      </c>
      <c r="H876" s="306"/>
      <c r="I876" s="306"/>
      <c r="J876" s="295">
        <f t="shared" si="107"/>
        <v>48</v>
      </c>
      <c r="K876" s="296">
        <f t="shared" si="115"/>
        <v>3.6904151717068172E-2</v>
      </c>
      <c r="L876" s="297">
        <f t="shared" si="116"/>
        <v>158.00328036904151</v>
      </c>
      <c r="M876" s="297">
        <f t="shared" si="113"/>
        <v>34.760721681189132</v>
      </c>
      <c r="N876" s="297">
        <v>61.290644831115657</v>
      </c>
      <c r="O876" s="297">
        <v>2.9970989802039587</v>
      </c>
      <c r="P876" s="296">
        <f t="shared" si="110"/>
        <v>8.824296116084801E-2</v>
      </c>
    </row>
    <row r="877" spans="1:16" x14ac:dyDescent="0.35">
      <c r="A877" s="322">
        <f t="shared" si="112"/>
        <v>169</v>
      </c>
      <c r="B877" s="295" t="s">
        <v>2392</v>
      </c>
      <c r="C877" s="331">
        <v>4833.58</v>
      </c>
      <c r="D877" s="302"/>
      <c r="E877" s="302"/>
      <c r="F877" s="302">
        <f t="shared" si="114"/>
        <v>4833.58</v>
      </c>
      <c r="G877" s="303">
        <v>75</v>
      </c>
      <c r="H877" s="306"/>
      <c r="I877" s="306"/>
      <c r="J877" s="295">
        <f t="shared" si="107"/>
        <v>75</v>
      </c>
      <c r="K877" s="296">
        <f t="shared" si="115"/>
        <v>5.7662737057919015E-2</v>
      </c>
      <c r="L877" s="297">
        <f t="shared" si="116"/>
        <v>246.88012557662736</v>
      </c>
      <c r="M877" s="297">
        <f t="shared" si="113"/>
        <v>54.313627626858022</v>
      </c>
      <c r="N877" s="297">
        <v>95.766632548618233</v>
      </c>
      <c r="O877" s="297">
        <v>4.6829671565686848</v>
      </c>
      <c r="P877" s="296">
        <f t="shared" si="110"/>
        <v>8.3094384060814611E-2</v>
      </c>
    </row>
    <row r="878" spans="1:16" x14ac:dyDescent="0.35">
      <c r="A878" s="322">
        <f t="shared" si="112"/>
        <v>170</v>
      </c>
      <c r="B878" s="295" t="s">
        <v>2393</v>
      </c>
      <c r="C878" s="331">
        <v>3770.3</v>
      </c>
      <c r="D878" s="302">
        <v>400.8</v>
      </c>
      <c r="E878" s="302"/>
      <c r="F878" s="302">
        <f t="shared" si="114"/>
        <v>4171.1000000000004</v>
      </c>
      <c r="G878" s="303">
        <v>34</v>
      </c>
      <c r="H878" s="306">
        <v>1</v>
      </c>
      <c r="I878" s="306"/>
      <c r="J878" s="295">
        <f t="shared" si="107"/>
        <v>35</v>
      </c>
      <c r="K878" s="296">
        <f t="shared" si="115"/>
        <v>2.6909277293695542E-2</v>
      </c>
      <c r="L878" s="297">
        <f t="shared" si="116"/>
        <v>115.21072526909278</v>
      </c>
      <c r="M878" s="297">
        <f t="shared" si="113"/>
        <v>25.346359559200412</v>
      </c>
      <c r="N878" s="297">
        <v>44.691095189355167</v>
      </c>
      <c r="O878" s="297">
        <v>2.1229451109778044</v>
      </c>
      <c r="P878" s="296">
        <f t="shared" si="110"/>
        <v>4.492127379555181E-2</v>
      </c>
    </row>
    <row r="879" spans="1:16" x14ac:dyDescent="0.35">
      <c r="A879" s="322">
        <f t="shared" si="112"/>
        <v>171</v>
      </c>
      <c r="B879" s="295" t="s">
        <v>2394</v>
      </c>
      <c r="C879" s="331">
        <v>4325.3999999999996</v>
      </c>
      <c r="D879" s="302"/>
      <c r="E879" s="302"/>
      <c r="F879" s="302">
        <f t="shared" si="114"/>
        <v>4325.3999999999996</v>
      </c>
      <c r="G879" s="303">
        <v>65</v>
      </c>
      <c r="H879" s="306"/>
      <c r="I879" s="306"/>
      <c r="J879" s="295">
        <f t="shared" si="107"/>
        <v>65</v>
      </c>
      <c r="K879" s="296">
        <f t="shared" si="115"/>
        <v>4.9974372116863147E-2</v>
      </c>
      <c r="L879" s="297">
        <f t="shared" si="116"/>
        <v>213.96277549974371</v>
      </c>
      <c r="M879" s="297">
        <f t="shared" si="113"/>
        <v>47.071810609943618</v>
      </c>
      <c r="N879" s="297">
        <v>82.997748208802463</v>
      </c>
      <c r="O879" s="297">
        <v>4.0585715356928604</v>
      </c>
      <c r="P879" s="296">
        <f t="shared" si="110"/>
        <v>8.0476003572890989E-2</v>
      </c>
    </row>
    <row r="880" spans="1:16" x14ac:dyDescent="0.35">
      <c r="A880" s="322">
        <f t="shared" si="112"/>
        <v>172</v>
      </c>
      <c r="B880" s="295" t="s">
        <v>2395</v>
      </c>
      <c r="C880" s="331">
        <v>1852.22</v>
      </c>
      <c r="D880" s="302"/>
      <c r="E880" s="302">
        <v>465.7</v>
      </c>
      <c r="F880" s="302">
        <f t="shared" si="114"/>
        <v>2317.92</v>
      </c>
      <c r="G880" s="303">
        <v>32</v>
      </c>
      <c r="H880" s="306"/>
      <c r="I880" s="306">
        <v>1</v>
      </c>
      <c r="J880" s="295">
        <f t="shared" si="107"/>
        <v>33</v>
      </c>
      <c r="K880" s="296">
        <f t="shared" si="115"/>
        <v>2.5371604305484369E-2</v>
      </c>
      <c r="L880" s="297">
        <f t="shared" si="116"/>
        <v>108.62725525371604</v>
      </c>
      <c r="M880" s="297">
        <f t="shared" si="113"/>
        <v>23.89799615581753</v>
      </c>
      <c r="N880" s="297">
        <v>42.137318321392009</v>
      </c>
      <c r="O880" s="297">
        <v>1.9980659868026391</v>
      </c>
      <c r="P880" s="296">
        <f t="shared" si="110"/>
        <v>7.6215156570428752E-2</v>
      </c>
    </row>
    <row r="881" spans="1:16" x14ac:dyDescent="0.35">
      <c r="A881" s="322">
        <f t="shared" si="112"/>
        <v>173</v>
      </c>
      <c r="B881" s="295" t="s">
        <v>2396</v>
      </c>
      <c r="C881" s="331">
        <v>3870.3</v>
      </c>
      <c r="D881" s="302"/>
      <c r="E881" s="302">
        <v>176.2</v>
      </c>
      <c r="F881" s="302">
        <f t="shared" si="114"/>
        <v>4046.5</v>
      </c>
      <c r="G881" s="303">
        <v>58</v>
      </c>
      <c r="H881" s="306"/>
      <c r="I881" s="306">
        <v>1</v>
      </c>
      <c r="J881" s="295">
        <f t="shared" si="107"/>
        <v>59</v>
      </c>
      <c r="K881" s="296">
        <f t="shared" si="115"/>
        <v>4.5361353152229625E-2</v>
      </c>
      <c r="L881" s="297">
        <f t="shared" si="116"/>
        <v>194.21236545361353</v>
      </c>
      <c r="M881" s="297">
        <f t="shared" si="113"/>
        <v>42.726720399794978</v>
      </c>
      <c r="N881" s="297">
        <v>75.336417604913009</v>
      </c>
      <c r="O881" s="297">
        <v>3.6214946010797839</v>
      </c>
      <c r="P881" s="296">
        <f t="shared" si="110"/>
        <v>7.8066723850093001E-2</v>
      </c>
    </row>
    <row r="882" spans="1:16" ht="18" x14ac:dyDescent="0.4">
      <c r="A882" s="322"/>
      <c r="B882" s="295" t="s">
        <v>2074</v>
      </c>
      <c r="C882" s="332">
        <f t="shared" ref="C882:O882" si="117">SUM(C709:C881)</f>
        <v>202962.63999999993</v>
      </c>
      <c r="D882" s="332">
        <f t="shared" si="117"/>
        <v>2641.6000000000004</v>
      </c>
      <c r="E882" s="332">
        <f t="shared" si="117"/>
        <v>5885.8999999999987</v>
      </c>
      <c r="F882" s="332">
        <f t="shared" si="117"/>
        <v>211490.13999999998</v>
      </c>
      <c r="G882" s="332">
        <f t="shared" si="117"/>
        <v>3833</v>
      </c>
      <c r="H882" s="332">
        <f t="shared" si="117"/>
        <v>20</v>
      </c>
      <c r="I882" s="332">
        <f t="shared" si="117"/>
        <v>49</v>
      </c>
      <c r="J882" s="332">
        <f t="shared" si="117"/>
        <v>3902</v>
      </c>
      <c r="K882" s="333">
        <f t="shared" si="117"/>
        <v>2.9999999999999996</v>
      </c>
      <c r="L882" s="332">
        <f t="shared" si="117"/>
        <v>12844.349999999993</v>
      </c>
      <c r="M882" s="332">
        <f t="shared" si="117"/>
        <v>2825.7569999999996</v>
      </c>
      <c r="N882" s="332">
        <f t="shared" si="117"/>
        <v>4982.4186693961128</v>
      </c>
      <c r="O882" s="332">
        <f t="shared" si="117"/>
        <v>239.33084148170371</v>
      </c>
      <c r="P882" s="296">
        <f t="shared" si="110"/>
        <v>9.8784068660968366E-2</v>
      </c>
    </row>
    <row r="883" spans="1:16" ht="18" x14ac:dyDescent="0.4">
      <c r="A883" s="535" t="s">
        <v>1874</v>
      </c>
      <c r="B883" s="535"/>
      <c r="C883" s="535"/>
      <c r="D883" s="535"/>
      <c r="E883" s="535"/>
      <c r="F883" s="535"/>
      <c r="G883" s="535"/>
      <c r="H883" s="535"/>
      <c r="I883" s="535"/>
      <c r="J883" s="535"/>
      <c r="K883" s="535"/>
      <c r="L883" s="535"/>
      <c r="M883" s="535"/>
      <c r="N883" s="535"/>
      <c r="O883" s="535"/>
      <c r="P883" s="535"/>
    </row>
    <row r="884" spans="1:16" x14ac:dyDescent="0.35">
      <c r="A884" s="334">
        <v>1</v>
      </c>
      <c r="B884" s="295" t="s">
        <v>1021</v>
      </c>
      <c r="C884" s="335">
        <v>645.70000000000005</v>
      </c>
      <c r="D884" s="335"/>
      <c r="E884" s="335"/>
      <c r="F884" s="295">
        <f t="shared" ref="F884:F942" si="118">C884+D884+E884</f>
        <v>645.70000000000005</v>
      </c>
      <c r="G884" s="322">
        <v>12</v>
      </c>
      <c r="H884" s="322"/>
      <c r="I884" s="322"/>
      <c r="J884" s="322">
        <f t="shared" ref="J884:J947" si="119">G884+H884+I884</f>
        <v>12</v>
      </c>
      <c r="K884" s="296">
        <f>2/$J$949*J884</f>
        <v>6.3812815740494555E-3</v>
      </c>
      <c r="L884" s="297">
        <f t="shared" ref="L884:L915" si="120">K884*4281.45</f>
        <v>27.321137995214041</v>
      </c>
      <c r="M884" s="297">
        <f t="shared" ref="M884:M943" si="121">L884*0.22</f>
        <v>6.010650358947089</v>
      </c>
      <c r="N884" s="297">
        <v>11.741558096250998</v>
      </c>
      <c r="O884" s="297">
        <v>1.2876711340206186</v>
      </c>
      <c r="P884" s="296">
        <f>(L884+M884+N884+O884)/F884</f>
        <v>7.1799624569355347E-2</v>
      </c>
    </row>
    <row r="885" spans="1:16" x14ac:dyDescent="0.35">
      <c r="A885" s="334">
        <v>2</v>
      </c>
      <c r="B885" s="327" t="s">
        <v>1022</v>
      </c>
      <c r="C885" s="335">
        <v>4141.22</v>
      </c>
      <c r="D885" s="335">
        <v>409.9</v>
      </c>
      <c r="E885" s="335">
        <v>53.5</v>
      </c>
      <c r="F885" s="295">
        <f t="shared" si="118"/>
        <v>4604.62</v>
      </c>
      <c r="G885" s="322">
        <v>68</v>
      </c>
      <c r="H885" s="322">
        <v>2</v>
      </c>
      <c r="I885" s="322">
        <v>1</v>
      </c>
      <c r="J885" s="322">
        <f t="shared" si="119"/>
        <v>71</v>
      </c>
      <c r="K885" s="296">
        <f t="shared" ref="K885:K948" si="122">2/$J$949*J885</f>
        <v>3.7755915979792609E-2</v>
      </c>
      <c r="L885" s="297">
        <f t="shared" si="120"/>
        <v>161.65006647168306</v>
      </c>
      <c r="M885" s="297">
        <f t="shared" si="121"/>
        <v>35.563014623770272</v>
      </c>
      <c r="N885" s="297">
        <v>69.470885402818396</v>
      </c>
      <c r="O885" s="297">
        <v>7.296803092783505</v>
      </c>
      <c r="P885" s="296">
        <f t="shared" ref="P885:P948" si="123">(L885+M885+N885+O885)/F885</f>
        <v>5.9501276889527305E-2</v>
      </c>
    </row>
    <row r="886" spans="1:16" x14ac:dyDescent="0.35">
      <c r="A886" s="334">
        <f t="shared" ref="A886:A948" si="124">1+A885</f>
        <v>3</v>
      </c>
      <c r="B886" s="295" t="s">
        <v>1023</v>
      </c>
      <c r="C886" s="335">
        <v>300.7</v>
      </c>
      <c r="D886" s="335"/>
      <c r="E886" s="335">
        <v>53.5</v>
      </c>
      <c r="F886" s="295">
        <f t="shared" si="118"/>
        <v>354.2</v>
      </c>
      <c r="G886" s="322">
        <v>7</v>
      </c>
      <c r="H886" s="322"/>
      <c r="I886" s="322">
        <v>1</v>
      </c>
      <c r="J886" s="322">
        <f t="shared" si="119"/>
        <v>8</v>
      </c>
      <c r="K886" s="296">
        <f t="shared" si="122"/>
        <v>4.2541877160329703E-3</v>
      </c>
      <c r="L886" s="297">
        <f t="shared" si="120"/>
        <v>18.214091996809358</v>
      </c>
      <c r="M886" s="297">
        <f t="shared" si="121"/>
        <v>4.007100239298059</v>
      </c>
      <c r="N886" s="297">
        <v>7.8277053975006652</v>
      </c>
      <c r="O886" s="297">
        <v>0.75114149484536086</v>
      </c>
      <c r="P886" s="296">
        <f t="shared" si="123"/>
        <v>8.695663220907239E-2</v>
      </c>
    </row>
    <row r="887" spans="1:16" x14ac:dyDescent="0.35">
      <c r="A887" s="334">
        <f t="shared" si="124"/>
        <v>4</v>
      </c>
      <c r="B887" s="327" t="s">
        <v>1024</v>
      </c>
      <c r="C887" s="335">
        <v>4230.32</v>
      </c>
      <c r="D887" s="335"/>
      <c r="E887" s="335"/>
      <c r="F887" s="295">
        <f t="shared" si="118"/>
        <v>4230.32</v>
      </c>
      <c r="G887" s="322">
        <v>72</v>
      </c>
      <c r="H887" s="322"/>
      <c r="I887" s="322"/>
      <c r="J887" s="322">
        <f t="shared" si="119"/>
        <v>72</v>
      </c>
      <c r="K887" s="296">
        <f t="shared" si="122"/>
        <v>3.8287689444296731E-2</v>
      </c>
      <c r="L887" s="297">
        <f t="shared" si="120"/>
        <v>163.92682797128424</v>
      </c>
      <c r="M887" s="297">
        <f t="shared" si="121"/>
        <v>36.063902153682534</v>
      </c>
      <c r="N887" s="297">
        <v>70.449348577505987</v>
      </c>
      <c r="O887" s="297">
        <v>7.7260268041237117</v>
      </c>
      <c r="P887" s="296">
        <f t="shared" si="123"/>
        <v>6.5755334231593937E-2</v>
      </c>
    </row>
    <row r="888" spans="1:16" x14ac:dyDescent="0.35">
      <c r="A888" s="334">
        <f t="shared" si="124"/>
        <v>5</v>
      </c>
      <c r="B888" s="295" t="s">
        <v>1025</v>
      </c>
      <c r="C888" s="335">
        <v>7824.4</v>
      </c>
      <c r="D888" s="335"/>
      <c r="E888" s="335"/>
      <c r="F888" s="295">
        <f t="shared" si="118"/>
        <v>7824.4</v>
      </c>
      <c r="G888" s="322">
        <v>171</v>
      </c>
      <c r="H888" s="322"/>
      <c r="I888" s="322"/>
      <c r="J888" s="322">
        <f t="shared" si="119"/>
        <v>171</v>
      </c>
      <c r="K888" s="296">
        <f t="shared" si="122"/>
        <v>9.0933262430204734E-2</v>
      </c>
      <c r="L888" s="297">
        <f t="shared" si="120"/>
        <v>389.32621643180005</v>
      </c>
      <c r="M888" s="297">
        <f t="shared" si="121"/>
        <v>85.651767614996018</v>
      </c>
      <c r="N888" s="297">
        <v>167.31720287157671</v>
      </c>
      <c r="O888" s="297">
        <v>18.349313659793815</v>
      </c>
      <c r="P888" s="296">
        <f t="shared" si="123"/>
        <v>8.443388637827394E-2</v>
      </c>
    </row>
    <row r="889" spans="1:16" x14ac:dyDescent="0.35">
      <c r="A889" s="334">
        <f t="shared" si="124"/>
        <v>6</v>
      </c>
      <c r="B889" s="295" t="s">
        <v>1026</v>
      </c>
      <c r="C889" s="335">
        <v>4013.9</v>
      </c>
      <c r="D889" s="335"/>
      <c r="E889" s="335"/>
      <c r="F889" s="295">
        <f t="shared" si="118"/>
        <v>4013.9</v>
      </c>
      <c r="G889" s="322">
        <v>91</v>
      </c>
      <c r="H889" s="322"/>
      <c r="I889" s="322"/>
      <c r="J889" s="322">
        <f t="shared" si="119"/>
        <v>91</v>
      </c>
      <c r="K889" s="296">
        <f t="shared" si="122"/>
        <v>4.8391385269875034E-2</v>
      </c>
      <c r="L889" s="297">
        <f t="shared" si="120"/>
        <v>207.18529646370646</v>
      </c>
      <c r="M889" s="297">
        <f t="shared" si="121"/>
        <v>45.580765222015422</v>
      </c>
      <c r="N889" s="297">
        <v>89.040148896570059</v>
      </c>
      <c r="O889" s="297">
        <v>9.7648394329896906</v>
      </c>
      <c r="P889" s="296">
        <f t="shared" si="123"/>
        <v>8.7588392838705897E-2</v>
      </c>
    </row>
    <row r="890" spans="1:16" x14ac:dyDescent="0.35">
      <c r="A890" s="334">
        <f t="shared" si="124"/>
        <v>7</v>
      </c>
      <c r="B890" s="295" t="s">
        <v>1027</v>
      </c>
      <c r="C890" s="335">
        <v>8035.65</v>
      </c>
      <c r="D890" s="335"/>
      <c r="E890" s="335"/>
      <c r="F890" s="295">
        <f t="shared" si="118"/>
        <v>8035.65</v>
      </c>
      <c r="G890" s="322">
        <v>180</v>
      </c>
      <c r="H890" s="322"/>
      <c r="I890" s="322"/>
      <c r="J890" s="322">
        <f t="shared" si="119"/>
        <v>180</v>
      </c>
      <c r="K890" s="296">
        <f t="shared" si="122"/>
        <v>9.5719223610741838E-2</v>
      </c>
      <c r="L890" s="297">
        <f t="shared" si="120"/>
        <v>409.81706992821063</v>
      </c>
      <c r="M890" s="297">
        <f t="shared" si="121"/>
        <v>90.159755384206335</v>
      </c>
      <c r="N890" s="297">
        <v>176.123371443765</v>
      </c>
      <c r="O890" s="297">
        <v>19.315067010309278</v>
      </c>
      <c r="P890" s="296">
        <f t="shared" si="123"/>
        <v>8.6541258487675701E-2</v>
      </c>
    </row>
    <row r="891" spans="1:16" x14ac:dyDescent="0.35">
      <c r="A891" s="334">
        <f t="shared" si="124"/>
        <v>8</v>
      </c>
      <c r="B891" s="327" t="s">
        <v>1028</v>
      </c>
      <c r="C891" s="335">
        <v>4255.7299999999996</v>
      </c>
      <c r="D891" s="335"/>
      <c r="E891" s="335">
        <v>76.8</v>
      </c>
      <c r="F891" s="295">
        <f t="shared" si="118"/>
        <v>4332.53</v>
      </c>
      <c r="G891" s="322">
        <v>71</v>
      </c>
      <c r="H891" s="322"/>
      <c r="I891" s="322">
        <v>1</v>
      </c>
      <c r="J891" s="322">
        <f t="shared" si="119"/>
        <v>72</v>
      </c>
      <c r="K891" s="296">
        <f t="shared" si="122"/>
        <v>3.8287689444296731E-2</v>
      </c>
      <c r="L891" s="297">
        <f t="shared" si="120"/>
        <v>163.92682797128424</v>
      </c>
      <c r="M891" s="297">
        <f t="shared" si="121"/>
        <v>36.063902153682534</v>
      </c>
      <c r="N891" s="297">
        <v>70.449348577505987</v>
      </c>
      <c r="O891" s="297">
        <v>7.61872087628866</v>
      </c>
      <c r="P891" s="296">
        <f t="shared" si="123"/>
        <v>6.4179313144689457E-2</v>
      </c>
    </row>
    <row r="892" spans="1:16" x14ac:dyDescent="0.35">
      <c r="A892" s="334">
        <f t="shared" si="124"/>
        <v>9</v>
      </c>
      <c r="B892" s="295" t="s">
        <v>1029</v>
      </c>
      <c r="C892" s="335">
        <v>3910.03</v>
      </c>
      <c r="D892" s="335"/>
      <c r="E892" s="335">
        <v>129.5</v>
      </c>
      <c r="F892" s="295">
        <f t="shared" si="118"/>
        <v>4039.53</v>
      </c>
      <c r="G892" s="322">
        <v>70</v>
      </c>
      <c r="H892" s="322"/>
      <c r="I892" s="322">
        <v>1</v>
      </c>
      <c r="J892" s="322">
        <f t="shared" si="119"/>
        <v>71</v>
      </c>
      <c r="K892" s="296">
        <f t="shared" si="122"/>
        <v>3.7755915979792609E-2</v>
      </c>
      <c r="L892" s="297">
        <f t="shared" si="120"/>
        <v>161.65006647168306</v>
      </c>
      <c r="M892" s="297">
        <f t="shared" si="121"/>
        <v>35.563014623770272</v>
      </c>
      <c r="N892" s="297">
        <v>69.470885402818396</v>
      </c>
      <c r="O892" s="297">
        <v>7.5114149484536092</v>
      </c>
      <c r="P892" s="296">
        <f t="shared" si="123"/>
        <v>6.7878040625202765E-2</v>
      </c>
    </row>
    <row r="893" spans="1:16" x14ac:dyDescent="0.35">
      <c r="A893" s="334">
        <f t="shared" si="124"/>
        <v>10</v>
      </c>
      <c r="B893" s="295" t="s">
        <v>1030</v>
      </c>
      <c r="C893" s="335">
        <v>280.39999999999998</v>
      </c>
      <c r="D893" s="335"/>
      <c r="E893" s="335">
        <v>30.9</v>
      </c>
      <c r="F893" s="295">
        <f t="shared" si="118"/>
        <v>311.29999999999995</v>
      </c>
      <c r="G893" s="322">
        <v>7</v>
      </c>
      <c r="H893" s="322"/>
      <c r="I893" s="322">
        <v>1</v>
      </c>
      <c r="J893" s="322">
        <f t="shared" si="119"/>
        <v>8</v>
      </c>
      <c r="K893" s="296">
        <f t="shared" si="122"/>
        <v>4.2541877160329703E-3</v>
      </c>
      <c r="L893" s="297">
        <f t="shared" si="120"/>
        <v>18.214091996809358</v>
      </c>
      <c r="M893" s="297">
        <f t="shared" si="121"/>
        <v>4.007100239298059</v>
      </c>
      <c r="N893" s="297">
        <v>7.8277053975006652</v>
      </c>
      <c r="O893" s="297">
        <v>0.75114149484536086</v>
      </c>
      <c r="P893" s="296">
        <f t="shared" si="123"/>
        <v>9.8940055022336798E-2</v>
      </c>
    </row>
    <row r="894" spans="1:16" x14ac:dyDescent="0.35">
      <c r="A894" s="334">
        <f t="shared" si="124"/>
        <v>11</v>
      </c>
      <c r="B894" s="295" t="s">
        <v>1031</v>
      </c>
      <c r="C894" s="335">
        <v>309.10000000000002</v>
      </c>
      <c r="D894" s="335"/>
      <c r="E894" s="335"/>
      <c r="F894" s="295">
        <f t="shared" si="118"/>
        <v>309.10000000000002</v>
      </c>
      <c r="G894" s="322">
        <v>8</v>
      </c>
      <c r="H894" s="322"/>
      <c r="I894" s="322"/>
      <c r="J894" s="322">
        <f t="shared" si="119"/>
        <v>8</v>
      </c>
      <c r="K894" s="296">
        <f t="shared" si="122"/>
        <v>4.2541877160329703E-3</v>
      </c>
      <c r="L894" s="297">
        <f t="shared" si="120"/>
        <v>18.214091996809358</v>
      </c>
      <c r="M894" s="297">
        <f t="shared" si="121"/>
        <v>4.007100239298059</v>
      </c>
      <c r="N894" s="297">
        <v>7.8277053975006652</v>
      </c>
      <c r="O894" s="297">
        <v>0.85844742268041241</v>
      </c>
      <c r="P894" s="296">
        <f t="shared" si="123"/>
        <v>9.9991410728853092E-2</v>
      </c>
    </row>
    <row r="895" spans="1:16" x14ac:dyDescent="0.35">
      <c r="A895" s="334">
        <f t="shared" si="124"/>
        <v>12</v>
      </c>
      <c r="B895" s="295" t="s">
        <v>1032</v>
      </c>
      <c r="C895" s="335">
        <v>529.20000000000005</v>
      </c>
      <c r="D895" s="335"/>
      <c r="E895" s="335"/>
      <c r="F895" s="295">
        <f t="shared" si="118"/>
        <v>529.20000000000005</v>
      </c>
      <c r="G895" s="322">
        <v>12</v>
      </c>
      <c r="H895" s="322"/>
      <c r="I895" s="322"/>
      <c r="J895" s="322">
        <f t="shared" si="119"/>
        <v>12</v>
      </c>
      <c r="K895" s="296">
        <f t="shared" si="122"/>
        <v>6.3812815740494555E-3</v>
      </c>
      <c r="L895" s="297">
        <f t="shared" si="120"/>
        <v>27.321137995214041</v>
      </c>
      <c r="M895" s="297">
        <f t="shared" si="121"/>
        <v>6.010650358947089</v>
      </c>
      <c r="N895" s="297">
        <v>11.741558096250998</v>
      </c>
      <c r="O895" s="297">
        <v>1.2876711340206186</v>
      </c>
      <c r="P895" s="296">
        <f t="shared" si="123"/>
        <v>8.7605853334151079E-2</v>
      </c>
    </row>
    <row r="896" spans="1:16" x14ac:dyDescent="0.35">
      <c r="A896" s="334">
        <f t="shared" si="124"/>
        <v>13</v>
      </c>
      <c r="B896" s="295" t="s">
        <v>1033</v>
      </c>
      <c r="C896" s="335">
        <v>4612.71</v>
      </c>
      <c r="D896" s="335">
        <v>38.799999999999997</v>
      </c>
      <c r="E896" s="335">
        <v>58.7</v>
      </c>
      <c r="F896" s="295">
        <f t="shared" si="118"/>
        <v>4710.21</v>
      </c>
      <c r="G896" s="322">
        <v>97</v>
      </c>
      <c r="H896" s="322">
        <v>1</v>
      </c>
      <c r="I896" s="322">
        <v>3</v>
      </c>
      <c r="J896" s="322">
        <f t="shared" si="119"/>
        <v>101</v>
      </c>
      <c r="K896" s="296">
        <f t="shared" si="122"/>
        <v>5.3709119914916253E-2</v>
      </c>
      <c r="L896" s="297">
        <f t="shared" si="120"/>
        <v>229.95291145971819</v>
      </c>
      <c r="M896" s="297">
        <f t="shared" si="121"/>
        <v>50.589640521138001</v>
      </c>
      <c r="N896" s="297">
        <v>98.824780643445905</v>
      </c>
      <c r="O896" s="297">
        <v>10.408674999999999</v>
      </c>
      <c r="P896" s="296">
        <f t="shared" si="123"/>
        <v>8.2751301454564039E-2</v>
      </c>
    </row>
    <row r="897" spans="1:16" x14ac:dyDescent="0.35">
      <c r="A897" s="334">
        <f t="shared" si="124"/>
        <v>14</v>
      </c>
      <c r="B897" s="295" t="s">
        <v>1034</v>
      </c>
      <c r="C897" s="335">
        <v>337.4</v>
      </c>
      <c r="D897" s="335"/>
      <c r="E897" s="335"/>
      <c r="F897" s="295">
        <f t="shared" si="118"/>
        <v>337.4</v>
      </c>
      <c r="G897" s="322">
        <v>8</v>
      </c>
      <c r="H897" s="322"/>
      <c r="I897" s="322"/>
      <c r="J897" s="322">
        <f t="shared" si="119"/>
        <v>8</v>
      </c>
      <c r="K897" s="296">
        <f t="shared" si="122"/>
        <v>4.2541877160329703E-3</v>
      </c>
      <c r="L897" s="297">
        <f t="shared" si="120"/>
        <v>18.214091996809358</v>
      </c>
      <c r="M897" s="297">
        <f t="shared" si="121"/>
        <v>4.007100239298059</v>
      </c>
      <c r="N897" s="297">
        <v>7.8277053975006652</v>
      </c>
      <c r="O897" s="297">
        <v>0.85844742268041241</v>
      </c>
      <c r="P897" s="296">
        <f t="shared" si="123"/>
        <v>9.1604460747743033E-2</v>
      </c>
    </row>
    <row r="898" spans="1:16" x14ac:dyDescent="0.35">
      <c r="A898" s="334">
        <f t="shared" si="124"/>
        <v>15</v>
      </c>
      <c r="B898" s="295" t="s">
        <v>1035</v>
      </c>
      <c r="C898" s="335">
        <v>344.8</v>
      </c>
      <c r="D898" s="335"/>
      <c r="E898" s="335"/>
      <c r="F898" s="295">
        <f t="shared" si="118"/>
        <v>344.8</v>
      </c>
      <c r="G898" s="322">
        <v>8</v>
      </c>
      <c r="H898" s="322"/>
      <c r="I898" s="322"/>
      <c r="J898" s="322">
        <f t="shared" si="119"/>
        <v>8</v>
      </c>
      <c r="K898" s="296">
        <f t="shared" si="122"/>
        <v>4.2541877160329703E-3</v>
      </c>
      <c r="L898" s="297">
        <f t="shared" si="120"/>
        <v>18.214091996809358</v>
      </c>
      <c r="M898" s="297">
        <f t="shared" si="121"/>
        <v>4.007100239298059</v>
      </c>
      <c r="N898" s="297">
        <v>7.8277053975006652</v>
      </c>
      <c r="O898" s="297">
        <v>0.85844742268041241</v>
      </c>
      <c r="P898" s="296">
        <f t="shared" si="123"/>
        <v>8.9638471740975917E-2</v>
      </c>
    </row>
    <row r="899" spans="1:16" x14ac:dyDescent="0.35">
      <c r="A899" s="334">
        <f t="shared" si="124"/>
        <v>16</v>
      </c>
      <c r="B899" s="295" t="s">
        <v>1036</v>
      </c>
      <c r="C899" s="335">
        <v>338.65</v>
      </c>
      <c r="D899" s="335"/>
      <c r="E899" s="335"/>
      <c r="F899" s="295">
        <f t="shared" si="118"/>
        <v>338.65</v>
      </c>
      <c r="G899" s="322">
        <v>8</v>
      </c>
      <c r="H899" s="322"/>
      <c r="I899" s="322"/>
      <c r="J899" s="322">
        <f t="shared" si="119"/>
        <v>8</v>
      </c>
      <c r="K899" s="296">
        <f t="shared" si="122"/>
        <v>4.2541877160329703E-3</v>
      </c>
      <c r="L899" s="297">
        <f t="shared" si="120"/>
        <v>18.214091996809358</v>
      </c>
      <c r="M899" s="297">
        <f t="shared" si="121"/>
        <v>4.007100239298059</v>
      </c>
      <c r="N899" s="297">
        <v>7.8277053975006652</v>
      </c>
      <c r="O899" s="297">
        <v>0.85844742268041241</v>
      </c>
      <c r="P899" s="296">
        <f t="shared" si="123"/>
        <v>9.1266337092244201E-2</v>
      </c>
    </row>
    <row r="900" spans="1:16" x14ac:dyDescent="0.35">
      <c r="A900" s="334">
        <f t="shared" si="124"/>
        <v>17</v>
      </c>
      <c r="B900" s="295" t="s">
        <v>1037</v>
      </c>
      <c r="C900" s="335">
        <v>344.1</v>
      </c>
      <c r="D900" s="335"/>
      <c r="E900" s="335"/>
      <c r="F900" s="295">
        <f t="shared" si="118"/>
        <v>344.1</v>
      </c>
      <c r="G900" s="322">
        <v>8</v>
      </c>
      <c r="H900" s="322"/>
      <c r="I900" s="322"/>
      <c r="J900" s="322">
        <f t="shared" si="119"/>
        <v>8</v>
      </c>
      <c r="K900" s="296">
        <f t="shared" si="122"/>
        <v>4.2541877160329703E-3</v>
      </c>
      <c r="L900" s="297">
        <f t="shared" si="120"/>
        <v>18.214091996809358</v>
      </c>
      <c r="M900" s="297">
        <f t="shared" si="121"/>
        <v>4.007100239298059</v>
      </c>
      <c r="N900" s="297">
        <v>7.8277053975006652</v>
      </c>
      <c r="O900" s="297">
        <v>0.85844742268041241</v>
      </c>
      <c r="P900" s="296">
        <f t="shared" si="123"/>
        <v>8.9820822598920352E-2</v>
      </c>
    </row>
    <row r="901" spans="1:16" x14ac:dyDescent="0.35">
      <c r="A901" s="334">
        <f t="shared" si="124"/>
        <v>18</v>
      </c>
      <c r="B901" s="295" t="s">
        <v>1038</v>
      </c>
      <c r="C901" s="335">
        <v>340.9</v>
      </c>
      <c r="D901" s="335"/>
      <c r="E901" s="335"/>
      <c r="F901" s="295">
        <f t="shared" si="118"/>
        <v>340.9</v>
      </c>
      <c r="G901" s="322">
        <v>8</v>
      </c>
      <c r="H901" s="322"/>
      <c r="I901" s="322"/>
      <c r="J901" s="322">
        <f t="shared" si="119"/>
        <v>8</v>
      </c>
      <c r="K901" s="296">
        <f t="shared" si="122"/>
        <v>4.2541877160329703E-3</v>
      </c>
      <c r="L901" s="297">
        <f t="shared" si="120"/>
        <v>18.214091996809358</v>
      </c>
      <c r="M901" s="297">
        <f t="shared" si="121"/>
        <v>4.007100239298059</v>
      </c>
      <c r="N901" s="297">
        <v>7.8277053975006652</v>
      </c>
      <c r="O901" s="297">
        <v>0.85844742268041241</v>
      </c>
      <c r="P901" s="296">
        <f t="shared" si="123"/>
        <v>9.0663963204131698E-2</v>
      </c>
    </row>
    <row r="902" spans="1:16" x14ac:dyDescent="0.35">
      <c r="A902" s="334">
        <f t="shared" si="124"/>
        <v>19</v>
      </c>
      <c r="B902" s="295" t="s">
        <v>1039</v>
      </c>
      <c r="C902" s="335">
        <v>346</v>
      </c>
      <c r="D902" s="335"/>
      <c r="E902" s="335"/>
      <c r="F902" s="295">
        <f t="shared" si="118"/>
        <v>346</v>
      </c>
      <c r="G902" s="322">
        <v>8</v>
      </c>
      <c r="H902" s="322"/>
      <c r="I902" s="322"/>
      <c r="J902" s="322">
        <f t="shared" si="119"/>
        <v>8</v>
      </c>
      <c r="K902" s="296">
        <f t="shared" si="122"/>
        <v>4.2541877160329703E-3</v>
      </c>
      <c r="L902" s="297">
        <f t="shared" si="120"/>
        <v>18.214091996809358</v>
      </c>
      <c r="M902" s="297">
        <f t="shared" si="121"/>
        <v>4.007100239298059</v>
      </c>
      <c r="N902" s="297">
        <v>7.8277053975006652</v>
      </c>
      <c r="O902" s="297">
        <v>0.85844742268041241</v>
      </c>
      <c r="P902" s="296">
        <f t="shared" si="123"/>
        <v>8.9327586867885819E-2</v>
      </c>
    </row>
    <row r="903" spans="1:16" x14ac:dyDescent="0.35">
      <c r="A903" s="334">
        <f t="shared" si="124"/>
        <v>20</v>
      </c>
      <c r="B903" s="295" t="s">
        <v>1040</v>
      </c>
      <c r="C903" s="335">
        <v>343.4</v>
      </c>
      <c r="D903" s="335"/>
      <c r="E903" s="335"/>
      <c r="F903" s="295">
        <f t="shared" si="118"/>
        <v>343.4</v>
      </c>
      <c r="G903" s="322">
        <v>8</v>
      </c>
      <c r="H903" s="322"/>
      <c r="I903" s="322"/>
      <c r="J903" s="322">
        <f t="shared" si="119"/>
        <v>8</v>
      </c>
      <c r="K903" s="296">
        <f t="shared" si="122"/>
        <v>4.2541877160329703E-3</v>
      </c>
      <c r="L903" s="297">
        <f t="shared" si="120"/>
        <v>18.214091996809358</v>
      </c>
      <c r="M903" s="297">
        <f t="shared" si="121"/>
        <v>4.007100239298059</v>
      </c>
      <c r="N903" s="297">
        <v>7.8277053975006652</v>
      </c>
      <c r="O903" s="297">
        <v>0.85844742268041241</v>
      </c>
      <c r="P903" s="296">
        <f t="shared" si="123"/>
        <v>9.0003916879116186E-2</v>
      </c>
    </row>
    <row r="904" spans="1:16" x14ac:dyDescent="0.35">
      <c r="A904" s="334">
        <f t="shared" si="124"/>
        <v>21</v>
      </c>
      <c r="B904" s="295" t="s">
        <v>2426</v>
      </c>
      <c r="C904" s="335">
        <v>345.5</v>
      </c>
      <c r="D904" s="335"/>
      <c r="E904" s="335"/>
      <c r="F904" s="295">
        <f t="shared" si="118"/>
        <v>345.5</v>
      </c>
      <c r="G904" s="322">
        <v>8</v>
      </c>
      <c r="H904" s="322"/>
      <c r="I904" s="322"/>
      <c r="J904" s="322">
        <f t="shared" si="119"/>
        <v>8</v>
      </c>
      <c r="K904" s="296">
        <f t="shared" si="122"/>
        <v>4.2541877160329703E-3</v>
      </c>
      <c r="L904" s="297">
        <f t="shared" si="120"/>
        <v>18.214091996809358</v>
      </c>
      <c r="M904" s="297">
        <f t="shared" si="121"/>
        <v>4.007100239298059</v>
      </c>
      <c r="N904" s="297">
        <v>7.8277053975006652</v>
      </c>
      <c r="O904" s="297">
        <v>0.85844742268041241</v>
      </c>
      <c r="P904" s="296">
        <f t="shared" si="123"/>
        <v>8.9456859786652659E-2</v>
      </c>
    </row>
    <row r="905" spans="1:16" x14ac:dyDescent="0.35">
      <c r="A905" s="334">
        <f t="shared" si="124"/>
        <v>22</v>
      </c>
      <c r="B905" s="295" t="s">
        <v>2427</v>
      </c>
      <c r="C905" s="335">
        <v>341.7</v>
      </c>
      <c r="D905" s="335"/>
      <c r="E905" s="335"/>
      <c r="F905" s="295">
        <f t="shared" si="118"/>
        <v>341.7</v>
      </c>
      <c r="G905" s="322">
        <v>8</v>
      </c>
      <c r="H905" s="322"/>
      <c r="I905" s="322"/>
      <c r="J905" s="322">
        <f t="shared" si="119"/>
        <v>8</v>
      </c>
      <c r="K905" s="296">
        <f t="shared" si="122"/>
        <v>4.2541877160329703E-3</v>
      </c>
      <c r="L905" s="297">
        <f t="shared" si="120"/>
        <v>18.214091996809358</v>
      </c>
      <c r="M905" s="297">
        <f t="shared" si="121"/>
        <v>4.007100239298059</v>
      </c>
      <c r="N905" s="297">
        <v>7.8277053975006652</v>
      </c>
      <c r="O905" s="297">
        <v>0.85844742268041241</v>
      </c>
      <c r="P905" s="296">
        <f t="shared" si="123"/>
        <v>9.0451697560106806E-2</v>
      </c>
    </row>
    <row r="906" spans="1:16" x14ac:dyDescent="0.35">
      <c r="A906" s="334">
        <f t="shared" si="124"/>
        <v>23</v>
      </c>
      <c r="B906" s="295" t="s">
        <v>2428</v>
      </c>
      <c r="C906" s="335">
        <v>346.5</v>
      </c>
      <c r="D906" s="335"/>
      <c r="E906" s="335"/>
      <c r="F906" s="295">
        <f t="shared" si="118"/>
        <v>346.5</v>
      </c>
      <c r="G906" s="322">
        <v>8</v>
      </c>
      <c r="H906" s="322"/>
      <c r="I906" s="322"/>
      <c r="J906" s="322">
        <f t="shared" si="119"/>
        <v>8</v>
      </c>
      <c r="K906" s="296">
        <f t="shared" si="122"/>
        <v>4.2541877160329703E-3</v>
      </c>
      <c r="L906" s="297">
        <f t="shared" si="120"/>
        <v>18.214091996809358</v>
      </c>
      <c r="M906" s="297">
        <f t="shared" si="121"/>
        <v>4.007100239298059</v>
      </c>
      <c r="N906" s="297">
        <v>7.8277053975006652</v>
      </c>
      <c r="O906" s="297">
        <v>0.85844742268041241</v>
      </c>
      <c r="P906" s="296">
        <f t="shared" si="123"/>
        <v>8.9198687031135634E-2</v>
      </c>
    </row>
    <row r="907" spans="1:16" x14ac:dyDescent="0.35">
      <c r="A907" s="334">
        <f t="shared" si="124"/>
        <v>24</v>
      </c>
      <c r="B907" s="295" t="s">
        <v>2429</v>
      </c>
      <c r="C907" s="335">
        <v>77.5</v>
      </c>
      <c r="D907" s="335"/>
      <c r="E907" s="335"/>
      <c r="F907" s="295">
        <f t="shared" si="118"/>
        <v>77.5</v>
      </c>
      <c r="G907" s="322">
        <v>3</v>
      </c>
      <c r="H907" s="322"/>
      <c r="I907" s="322"/>
      <c r="J907" s="322">
        <f t="shared" si="119"/>
        <v>3</v>
      </c>
      <c r="K907" s="296">
        <f t="shared" si="122"/>
        <v>1.5953203935123639E-3</v>
      </c>
      <c r="L907" s="297">
        <f t="shared" si="120"/>
        <v>6.8302844988035103</v>
      </c>
      <c r="M907" s="297">
        <f t="shared" si="121"/>
        <v>1.5026625897367722</v>
      </c>
      <c r="N907" s="297">
        <v>2.9353895240627494</v>
      </c>
      <c r="O907" s="297">
        <v>0.32191778350515465</v>
      </c>
      <c r="P907" s="296">
        <f t="shared" si="123"/>
        <v>0.14955166962720243</v>
      </c>
    </row>
    <row r="908" spans="1:16" x14ac:dyDescent="0.35">
      <c r="A908" s="334">
        <f t="shared" si="124"/>
        <v>25</v>
      </c>
      <c r="B908" s="295" t="s">
        <v>2430</v>
      </c>
      <c r="C908" s="335">
        <v>176.7</v>
      </c>
      <c r="D908" s="335"/>
      <c r="E908" s="335"/>
      <c r="F908" s="295">
        <f t="shared" si="118"/>
        <v>176.7</v>
      </c>
      <c r="G908" s="322">
        <v>4</v>
      </c>
      <c r="H908" s="322"/>
      <c r="I908" s="322"/>
      <c r="J908" s="322">
        <f t="shared" si="119"/>
        <v>4</v>
      </c>
      <c r="K908" s="296">
        <f t="shared" si="122"/>
        <v>2.1270938580164852E-3</v>
      </c>
      <c r="L908" s="297">
        <f t="shared" si="120"/>
        <v>9.1070459984046792</v>
      </c>
      <c r="M908" s="297">
        <f t="shared" si="121"/>
        <v>2.0035501196490295</v>
      </c>
      <c r="N908" s="297">
        <v>3.9138526987503326</v>
      </c>
      <c r="O908" s="297">
        <v>0.4292237113402062</v>
      </c>
      <c r="P908" s="296">
        <f t="shared" si="123"/>
        <v>8.7457116741054039E-2</v>
      </c>
    </row>
    <row r="909" spans="1:16" x14ac:dyDescent="0.35">
      <c r="A909" s="334">
        <f t="shared" si="124"/>
        <v>26</v>
      </c>
      <c r="B909" s="295" t="s">
        <v>1158</v>
      </c>
      <c r="C909" s="335">
        <v>3973.8</v>
      </c>
      <c r="D909" s="335"/>
      <c r="E909" s="335">
        <v>282.60000000000002</v>
      </c>
      <c r="F909" s="295">
        <f t="shared" si="118"/>
        <v>4256.4000000000005</v>
      </c>
      <c r="G909" s="322">
        <v>158</v>
      </c>
      <c r="H909" s="322"/>
      <c r="I909" s="322">
        <v>2</v>
      </c>
      <c r="J909" s="322">
        <f t="shared" si="119"/>
        <v>160</v>
      </c>
      <c r="K909" s="296">
        <f t="shared" si="122"/>
        <v>8.5083754320659399E-2</v>
      </c>
      <c r="L909" s="297">
        <f t="shared" si="120"/>
        <v>364.28183993618717</v>
      </c>
      <c r="M909" s="297">
        <f t="shared" si="121"/>
        <v>80.142004785961177</v>
      </c>
      <c r="N909" s="297">
        <v>156.5541079500133</v>
      </c>
      <c r="O909" s="297">
        <v>16.954336597938145</v>
      </c>
      <c r="P909" s="296">
        <f t="shared" si="123"/>
        <v>0.14517721296637998</v>
      </c>
    </row>
    <row r="910" spans="1:16" x14ac:dyDescent="0.35">
      <c r="A910" s="334">
        <f t="shared" si="124"/>
        <v>27</v>
      </c>
      <c r="B910" s="295" t="s">
        <v>1159</v>
      </c>
      <c r="C910" s="335">
        <v>2318.1999999999998</v>
      </c>
      <c r="D910" s="335"/>
      <c r="E910" s="335"/>
      <c r="F910" s="295">
        <f t="shared" si="118"/>
        <v>2318.1999999999998</v>
      </c>
      <c r="G910" s="322">
        <v>40</v>
      </c>
      <c r="H910" s="322"/>
      <c r="I910" s="322"/>
      <c r="J910" s="322">
        <f t="shared" si="119"/>
        <v>40</v>
      </c>
      <c r="K910" s="296">
        <f t="shared" si="122"/>
        <v>2.127093858016485E-2</v>
      </c>
      <c r="L910" s="297">
        <f t="shared" si="120"/>
        <v>91.070459984046792</v>
      </c>
      <c r="M910" s="297">
        <f t="shared" si="121"/>
        <v>20.035501196490294</v>
      </c>
      <c r="N910" s="297">
        <v>39.138526987503326</v>
      </c>
      <c r="O910" s="297">
        <v>4.2922371134020612</v>
      </c>
      <c r="P910" s="296">
        <f t="shared" si="123"/>
        <v>6.6662378259616295E-2</v>
      </c>
    </row>
    <row r="911" spans="1:16" x14ac:dyDescent="0.35">
      <c r="A911" s="334">
        <f t="shared" si="124"/>
        <v>28</v>
      </c>
      <c r="B911" s="295" t="s">
        <v>1160</v>
      </c>
      <c r="C911" s="335">
        <v>19972.8</v>
      </c>
      <c r="D911" s="335">
        <v>200.6</v>
      </c>
      <c r="E911" s="335">
        <v>2292.4</v>
      </c>
      <c r="F911" s="295">
        <f t="shared" si="118"/>
        <v>22465.8</v>
      </c>
      <c r="G911" s="322">
        <v>385</v>
      </c>
      <c r="H911" s="322">
        <v>1</v>
      </c>
      <c r="I911" s="322">
        <v>9</v>
      </c>
      <c r="J911" s="322">
        <f t="shared" si="119"/>
        <v>395</v>
      </c>
      <c r="K911" s="296">
        <f t="shared" si="122"/>
        <v>0.2100505184791279</v>
      </c>
      <c r="L911" s="297">
        <f t="shared" si="120"/>
        <v>899.32079234246214</v>
      </c>
      <c r="M911" s="297">
        <f t="shared" si="121"/>
        <v>197.85057431534167</v>
      </c>
      <c r="N911" s="297">
        <v>386.49295400159531</v>
      </c>
      <c r="O911" s="297">
        <v>41.312782216494845</v>
      </c>
      <c r="P911" s="296">
        <f t="shared" si="123"/>
        <v>6.7879937633019707E-2</v>
      </c>
    </row>
    <row r="912" spans="1:16" x14ac:dyDescent="0.35">
      <c r="A912" s="334">
        <f t="shared" si="124"/>
        <v>29</v>
      </c>
      <c r="B912" s="327" t="s">
        <v>1161</v>
      </c>
      <c r="C912" s="336">
        <v>4510.8999999999996</v>
      </c>
      <c r="D912" s="335"/>
      <c r="E912" s="335"/>
      <c r="F912" s="295">
        <f t="shared" si="118"/>
        <v>4510.8999999999996</v>
      </c>
      <c r="G912" s="322">
        <v>100</v>
      </c>
      <c r="H912" s="322"/>
      <c r="I912" s="322"/>
      <c r="J912" s="322">
        <f t="shared" si="119"/>
        <v>100</v>
      </c>
      <c r="K912" s="296">
        <f t="shared" si="122"/>
        <v>5.3177346450412132E-2</v>
      </c>
      <c r="L912" s="297">
        <f t="shared" si="120"/>
        <v>227.67614996011702</v>
      </c>
      <c r="M912" s="297">
        <f t="shared" si="121"/>
        <v>50.088752991225746</v>
      </c>
      <c r="N912" s="297">
        <v>97.846317468758329</v>
      </c>
      <c r="O912" s="297">
        <v>10.730592783505156</v>
      </c>
      <c r="P912" s="296">
        <f t="shared" si="123"/>
        <v>8.5646281940102043E-2</v>
      </c>
    </row>
    <row r="913" spans="1:16" x14ac:dyDescent="0.35">
      <c r="A913" s="334">
        <f t="shared" si="124"/>
        <v>30</v>
      </c>
      <c r="B913" s="295" t="s">
        <v>1162</v>
      </c>
      <c r="C913" s="335">
        <v>3364.6</v>
      </c>
      <c r="D913" s="335">
        <v>242</v>
      </c>
      <c r="E913" s="335">
        <v>228.7</v>
      </c>
      <c r="F913" s="295">
        <f t="shared" si="118"/>
        <v>3835.2999999999997</v>
      </c>
      <c r="G913" s="322">
        <v>56</v>
      </c>
      <c r="H913" s="322">
        <v>2</v>
      </c>
      <c r="I913" s="322">
        <v>1</v>
      </c>
      <c r="J913" s="322">
        <f t="shared" si="119"/>
        <v>59</v>
      </c>
      <c r="K913" s="296">
        <f t="shared" si="122"/>
        <v>3.1374634405743153E-2</v>
      </c>
      <c r="L913" s="297">
        <f t="shared" si="120"/>
        <v>134.328928476469</v>
      </c>
      <c r="M913" s="297">
        <f t="shared" si="121"/>
        <v>29.552364264823179</v>
      </c>
      <c r="N913" s="297">
        <v>57.729327306567399</v>
      </c>
      <c r="O913" s="297">
        <v>6.0091319587628869</v>
      </c>
      <c r="P913" s="296">
        <f t="shared" si="123"/>
        <v>5.9348617319798312E-2</v>
      </c>
    </row>
    <row r="914" spans="1:16" x14ac:dyDescent="0.35">
      <c r="A914" s="334">
        <f t="shared" si="124"/>
        <v>31</v>
      </c>
      <c r="B914" s="295" t="s">
        <v>1163</v>
      </c>
      <c r="C914" s="335">
        <v>3738.09</v>
      </c>
      <c r="D914" s="335"/>
      <c r="E914" s="335">
        <v>73</v>
      </c>
      <c r="F914" s="295">
        <f t="shared" si="118"/>
        <v>3811.09</v>
      </c>
      <c r="G914" s="322">
        <v>82</v>
      </c>
      <c r="H914" s="322"/>
      <c r="I914" s="322">
        <v>1</v>
      </c>
      <c r="J914" s="322">
        <f t="shared" si="119"/>
        <v>83</v>
      </c>
      <c r="K914" s="296">
        <f t="shared" si="122"/>
        <v>4.4137197553842066E-2</v>
      </c>
      <c r="L914" s="297">
        <f t="shared" si="120"/>
        <v>188.97120446689709</v>
      </c>
      <c r="M914" s="297">
        <f t="shared" si="121"/>
        <v>41.573664982717361</v>
      </c>
      <c r="N914" s="297">
        <v>81.212443499069394</v>
      </c>
      <c r="O914" s="297">
        <v>8.7990860824742274</v>
      </c>
      <c r="P914" s="296">
        <f t="shared" si="123"/>
        <v>8.4111474415759821E-2</v>
      </c>
    </row>
    <row r="915" spans="1:16" x14ac:dyDescent="0.35">
      <c r="A915" s="334">
        <f t="shared" si="124"/>
        <v>32</v>
      </c>
      <c r="B915" s="295" t="s">
        <v>1164</v>
      </c>
      <c r="C915" s="335">
        <v>4404.33</v>
      </c>
      <c r="D915" s="335"/>
      <c r="E915" s="335"/>
      <c r="F915" s="295">
        <f t="shared" si="118"/>
        <v>4404.33</v>
      </c>
      <c r="G915" s="322">
        <v>72</v>
      </c>
      <c r="H915" s="322"/>
      <c r="I915" s="322"/>
      <c r="J915" s="322">
        <f t="shared" si="119"/>
        <v>72</v>
      </c>
      <c r="K915" s="296">
        <f t="shared" si="122"/>
        <v>3.8287689444296731E-2</v>
      </c>
      <c r="L915" s="297">
        <f t="shared" si="120"/>
        <v>163.92682797128424</v>
      </c>
      <c r="M915" s="297">
        <f t="shared" si="121"/>
        <v>36.063902153682534</v>
      </c>
      <c r="N915" s="297">
        <v>70.449348577505987</v>
      </c>
      <c r="O915" s="297">
        <v>7.7260268041237117</v>
      </c>
      <c r="P915" s="296">
        <f t="shared" si="123"/>
        <v>6.3157416793609117E-2</v>
      </c>
    </row>
    <row r="916" spans="1:16" x14ac:dyDescent="0.35">
      <c r="A916" s="334">
        <f t="shared" si="124"/>
        <v>33</v>
      </c>
      <c r="B916" s="327" t="s">
        <v>1165</v>
      </c>
      <c r="C916" s="335">
        <v>2676.4</v>
      </c>
      <c r="D916" s="335"/>
      <c r="E916" s="335"/>
      <c r="F916" s="295">
        <f t="shared" si="118"/>
        <v>2676.4</v>
      </c>
      <c r="G916" s="322">
        <v>40</v>
      </c>
      <c r="H916" s="322"/>
      <c r="I916" s="322"/>
      <c r="J916" s="322">
        <f t="shared" si="119"/>
        <v>40</v>
      </c>
      <c r="K916" s="296">
        <f t="shared" si="122"/>
        <v>2.127093858016485E-2</v>
      </c>
      <c r="L916" s="297">
        <f t="shared" ref="L916:L947" si="125">K916*4281.45</f>
        <v>91.070459984046792</v>
      </c>
      <c r="M916" s="297">
        <f t="shared" si="121"/>
        <v>20.035501196490294</v>
      </c>
      <c r="N916" s="297">
        <v>39.138526987503326</v>
      </c>
      <c r="O916" s="297">
        <v>4.2922371134020612</v>
      </c>
      <c r="P916" s="296">
        <f t="shared" si="123"/>
        <v>5.7740519085877469E-2</v>
      </c>
    </row>
    <row r="917" spans="1:16" x14ac:dyDescent="0.35">
      <c r="A917" s="334">
        <f t="shared" si="124"/>
        <v>34</v>
      </c>
      <c r="B917" s="295" t="s">
        <v>1166</v>
      </c>
      <c r="C917" s="335">
        <v>1241.5999999999999</v>
      </c>
      <c r="D917" s="335"/>
      <c r="E917" s="335"/>
      <c r="F917" s="295">
        <f t="shared" si="118"/>
        <v>1241.5999999999999</v>
      </c>
      <c r="G917" s="322">
        <v>20</v>
      </c>
      <c r="H917" s="322"/>
      <c r="I917" s="322"/>
      <c r="J917" s="322">
        <f t="shared" si="119"/>
        <v>20</v>
      </c>
      <c r="K917" s="296">
        <f t="shared" si="122"/>
        <v>1.0635469290082425E-2</v>
      </c>
      <c r="L917" s="297">
        <f t="shared" si="125"/>
        <v>45.535229992023396</v>
      </c>
      <c r="M917" s="297">
        <f t="shared" si="121"/>
        <v>10.017750598245147</v>
      </c>
      <c r="N917" s="297">
        <v>19.569263493751663</v>
      </c>
      <c r="O917" s="297">
        <v>2.1461185567010306</v>
      </c>
      <c r="P917" s="296">
        <f t="shared" si="123"/>
        <v>6.2232895168106671E-2</v>
      </c>
    </row>
    <row r="918" spans="1:16" x14ac:dyDescent="0.35">
      <c r="A918" s="334">
        <f t="shared" si="124"/>
        <v>35</v>
      </c>
      <c r="B918" s="295" t="s">
        <v>54</v>
      </c>
      <c r="C918" s="335">
        <v>7600.7</v>
      </c>
      <c r="D918" s="335"/>
      <c r="E918" s="335">
        <v>75.599999999999994</v>
      </c>
      <c r="F918" s="295">
        <f t="shared" si="118"/>
        <v>7676.3</v>
      </c>
      <c r="G918" s="322">
        <v>139</v>
      </c>
      <c r="H918" s="322"/>
      <c r="I918" s="322">
        <v>2</v>
      </c>
      <c r="J918" s="322">
        <f t="shared" si="119"/>
        <v>141</v>
      </c>
      <c r="K918" s="296">
        <f t="shared" si="122"/>
        <v>7.4980058495081103E-2</v>
      </c>
      <c r="L918" s="297">
        <f t="shared" si="125"/>
        <v>321.02337144376497</v>
      </c>
      <c r="M918" s="297">
        <f t="shared" si="121"/>
        <v>70.625141717628296</v>
      </c>
      <c r="N918" s="297">
        <v>137.96330763094923</v>
      </c>
      <c r="O918" s="297">
        <v>14.915523969072163</v>
      </c>
      <c r="P918" s="296">
        <f t="shared" si="123"/>
        <v>7.0936172994986474E-2</v>
      </c>
    </row>
    <row r="919" spans="1:16" x14ac:dyDescent="0.35">
      <c r="A919" s="334">
        <f t="shared" si="124"/>
        <v>36</v>
      </c>
      <c r="B919" s="295" t="s">
        <v>1167</v>
      </c>
      <c r="C919" s="335">
        <v>9475.4500000000007</v>
      </c>
      <c r="D919" s="335"/>
      <c r="E919" s="335"/>
      <c r="F919" s="295">
        <f t="shared" si="118"/>
        <v>9475.4500000000007</v>
      </c>
      <c r="G919" s="322">
        <v>160</v>
      </c>
      <c r="H919" s="322"/>
      <c r="I919" s="322"/>
      <c r="J919" s="322">
        <f t="shared" si="119"/>
        <v>160</v>
      </c>
      <c r="K919" s="296">
        <f t="shared" si="122"/>
        <v>8.5083754320659399E-2</v>
      </c>
      <c r="L919" s="297">
        <f t="shared" si="125"/>
        <v>364.28183993618717</v>
      </c>
      <c r="M919" s="297">
        <f t="shared" si="121"/>
        <v>80.142004785961177</v>
      </c>
      <c r="N919" s="297">
        <v>156.5541079500133</v>
      </c>
      <c r="O919" s="297">
        <v>17.168948453608245</v>
      </c>
      <c r="P919" s="296">
        <f t="shared" si="123"/>
        <v>6.5236680170943848E-2</v>
      </c>
    </row>
    <row r="920" spans="1:16" x14ac:dyDescent="0.35">
      <c r="A920" s="334">
        <f t="shared" si="124"/>
        <v>37</v>
      </c>
      <c r="B920" s="295" t="s">
        <v>1168</v>
      </c>
      <c r="C920" s="335">
        <v>4310.78</v>
      </c>
      <c r="D920" s="335"/>
      <c r="E920" s="335">
        <v>310.10000000000002</v>
      </c>
      <c r="F920" s="295">
        <f t="shared" si="118"/>
        <v>4620.88</v>
      </c>
      <c r="G920" s="322">
        <v>72</v>
      </c>
      <c r="H920" s="322"/>
      <c r="I920" s="322">
        <v>1</v>
      </c>
      <c r="J920" s="322">
        <f t="shared" si="119"/>
        <v>73</v>
      </c>
      <c r="K920" s="296">
        <f t="shared" si="122"/>
        <v>3.8819462908800853E-2</v>
      </c>
      <c r="L920" s="297">
        <f t="shared" si="125"/>
        <v>166.20358947088542</v>
      </c>
      <c r="M920" s="297">
        <f t="shared" si="121"/>
        <v>36.564789683594789</v>
      </c>
      <c r="N920" s="297">
        <v>71.427811752193563</v>
      </c>
      <c r="O920" s="297">
        <v>7.7260268041237117</v>
      </c>
      <c r="P920" s="296">
        <f t="shared" si="123"/>
        <v>6.1010503997246737E-2</v>
      </c>
    </row>
    <row r="921" spans="1:16" x14ac:dyDescent="0.35">
      <c r="A921" s="334">
        <f t="shared" si="124"/>
        <v>38</v>
      </c>
      <c r="B921" s="295" t="s">
        <v>1169</v>
      </c>
      <c r="C921" s="335">
        <v>6507.98</v>
      </c>
      <c r="D921" s="335">
        <v>48.6</v>
      </c>
      <c r="E921" s="335"/>
      <c r="F921" s="295">
        <f t="shared" si="118"/>
        <v>6556.58</v>
      </c>
      <c r="G921" s="322">
        <v>106</v>
      </c>
      <c r="H921" s="322">
        <v>1</v>
      </c>
      <c r="I921" s="322"/>
      <c r="J921" s="322">
        <f t="shared" si="119"/>
        <v>107</v>
      </c>
      <c r="K921" s="296">
        <f t="shared" si="122"/>
        <v>5.6899760701940978E-2</v>
      </c>
      <c r="L921" s="297">
        <f t="shared" si="125"/>
        <v>243.61348045732518</v>
      </c>
      <c r="M921" s="297">
        <f t="shared" si="121"/>
        <v>53.594965700611539</v>
      </c>
      <c r="N921" s="297">
        <v>104.6955596915714</v>
      </c>
      <c r="O921" s="297">
        <v>11.374428350515464</v>
      </c>
      <c r="P921" s="296">
        <f t="shared" si="123"/>
        <v>6.3032622830808682E-2</v>
      </c>
    </row>
    <row r="922" spans="1:16" x14ac:dyDescent="0.35">
      <c r="A922" s="334">
        <f t="shared" si="124"/>
        <v>39</v>
      </c>
      <c r="B922" s="295" t="s">
        <v>1170</v>
      </c>
      <c r="C922" s="335">
        <v>374.3</v>
      </c>
      <c r="D922" s="335"/>
      <c r="E922" s="335"/>
      <c r="F922" s="295">
        <f t="shared" si="118"/>
        <v>374.3</v>
      </c>
      <c r="G922" s="322">
        <v>8</v>
      </c>
      <c r="H922" s="322"/>
      <c r="I922" s="322"/>
      <c r="J922" s="322">
        <f t="shared" si="119"/>
        <v>8</v>
      </c>
      <c r="K922" s="296">
        <f t="shared" si="122"/>
        <v>4.2541877160329703E-3</v>
      </c>
      <c r="L922" s="297">
        <f t="shared" si="125"/>
        <v>18.214091996809358</v>
      </c>
      <c r="M922" s="297">
        <f t="shared" si="121"/>
        <v>4.007100239298059</v>
      </c>
      <c r="N922" s="297">
        <v>7.8277053975006652</v>
      </c>
      <c r="O922" s="297">
        <v>0.85844742268041241</v>
      </c>
      <c r="P922" s="296">
        <f t="shared" si="123"/>
        <v>8.2573724435715992E-2</v>
      </c>
    </row>
    <row r="923" spans="1:16" x14ac:dyDescent="0.35">
      <c r="A923" s="334">
        <f t="shared" si="124"/>
        <v>40</v>
      </c>
      <c r="B923" s="295" t="s">
        <v>1171</v>
      </c>
      <c r="C923" s="335">
        <v>376.1</v>
      </c>
      <c r="D923" s="335"/>
      <c r="E923" s="335"/>
      <c r="F923" s="295">
        <f t="shared" si="118"/>
        <v>376.1</v>
      </c>
      <c r="G923" s="322">
        <v>8</v>
      </c>
      <c r="H923" s="322"/>
      <c r="I923" s="322"/>
      <c r="J923" s="322">
        <f t="shared" si="119"/>
        <v>8</v>
      </c>
      <c r="K923" s="296">
        <f t="shared" si="122"/>
        <v>4.2541877160329703E-3</v>
      </c>
      <c r="L923" s="297">
        <f t="shared" si="125"/>
        <v>18.214091996809358</v>
      </c>
      <c r="M923" s="297">
        <f t="shared" si="121"/>
        <v>4.007100239298059</v>
      </c>
      <c r="N923" s="297">
        <v>7.8277053975006652</v>
      </c>
      <c r="O923" s="297">
        <v>0.85844742268041241</v>
      </c>
      <c r="P923" s="296">
        <f t="shared" si="123"/>
        <v>8.217852979603428E-2</v>
      </c>
    </row>
    <row r="924" spans="1:16" x14ac:dyDescent="0.35">
      <c r="A924" s="334">
        <f t="shared" si="124"/>
        <v>41</v>
      </c>
      <c r="B924" s="295" t="s">
        <v>1172</v>
      </c>
      <c r="C924" s="335">
        <v>382.3</v>
      </c>
      <c r="D924" s="335"/>
      <c r="E924" s="335"/>
      <c r="F924" s="295">
        <f t="shared" si="118"/>
        <v>382.3</v>
      </c>
      <c r="G924" s="322">
        <v>8</v>
      </c>
      <c r="H924" s="322"/>
      <c r="I924" s="322"/>
      <c r="J924" s="322">
        <f t="shared" si="119"/>
        <v>8</v>
      </c>
      <c r="K924" s="296">
        <f t="shared" si="122"/>
        <v>4.2541877160329703E-3</v>
      </c>
      <c r="L924" s="297">
        <f t="shared" si="125"/>
        <v>18.214091996809358</v>
      </c>
      <c r="M924" s="297">
        <f t="shared" si="121"/>
        <v>4.007100239298059</v>
      </c>
      <c r="N924" s="297">
        <v>7.8277053975006652</v>
      </c>
      <c r="O924" s="297">
        <v>0.85844742268041241</v>
      </c>
      <c r="P924" s="296">
        <f t="shared" si="123"/>
        <v>8.084578879489536E-2</v>
      </c>
    </row>
    <row r="925" spans="1:16" x14ac:dyDescent="0.35">
      <c r="A925" s="334">
        <f t="shared" si="124"/>
        <v>42</v>
      </c>
      <c r="B925" s="295" t="s">
        <v>1173</v>
      </c>
      <c r="C925" s="335">
        <v>411</v>
      </c>
      <c r="D925" s="335"/>
      <c r="E925" s="335"/>
      <c r="F925" s="295">
        <f t="shared" si="118"/>
        <v>411</v>
      </c>
      <c r="G925" s="322">
        <v>8</v>
      </c>
      <c r="H925" s="322"/>
      <c r="I925" s="322"/>
      <c r="J925" s="322">
        <f t="shared" si="119"/>
        <v>8</v>
      </c>
      <c r="K925" s="296">
        <f t="shared" si="122"/>
        <v>4.2541877160329703E-3</v>
      </c>
      <c r="L925" s="297">
        <f t="shared" si="125"/>
        <v>18.214091996809358</v>
      </c>
      <c r="M925" s="297">
        <f t="shared" si="121"/>
        <v>4.007100239298059</v>
      </c>
      <c r="N925" s="297">
        <v>7.8277053975006652</v>
      </c>
      <c r="O925" s="297">
        <v>0.85844742268041241</v>
      </c>
      <c r="P925" s="296">
        <f t="shared" si="123"/>
        <v>7.5200352935008499E-2</v>
      </c>
    </row>
    <row r="926" spans="1:16" x14ac:dyDescent="0.35">
      <c r="A926" s="334">
        <f t="shared" si="124"/>
        <v>43</v>
      </c>
      <c r="B926" s="295" t="s">
        <v>1174</v>
      </c>
      <c r="C926" s="335">
        <v>388.9</v>
      </c>
      <c r="D926" s="335"/>
      <c r="E926" s="335"/>
      <c r="F926" s="295">
        <f t="shared" si="118"/>
        <v>388.9</v>
      </c>
      <c r="G926" s="322">
        <v>8</v>
      </c>
      <c r="H926" s="322"/>
      <c r="I926" s="322"/>
      <c r="J926" s="322">
        <f t="shared" si="119"/>
        <v>8</v>
      </c>
      <c r="K926" s="296">
        <f t="shared" si="122"/>
        <v>4.2541877160329703E-3</v>
      </c>
      <c r="L926" s="297">
        <f t="shared" si="125"/>
        <v>18.214091996809358</v>
      </c>
      <c r="M926" s="297">
        <f t="shared" si="121"/>
        <v>4.007100239298059</v>
      </c>
      <c r="N926" s="297">
        <v>7.8277053975006652</v>
      </c>
      <c r="O926" s="297">
        <v>0.85844742268041241</v>
      </c>
      <c r="P926" s="296">
        <f t="shared" si="123"/>
        <v>7.9473759465899962E-2</v>
      </c>
    </row>
    <row r="927" spans="1:16" x14ac:dyDescent="0.35">
      <c r="A927" s="334">
        <f t="shared" si="124"/>
        <v>44</v>
      </c>
      <c r="B927" s="295" t="s">
        <v>1175</v>
      </c>
      <c r="C927" s="335">
        <v>364.6</v>
      </c>
      <c r="D927" s="335"/>
      <c r="E927" s="335"/>
      <c r="F927" s="295">
        <f t="shared" si="118"/>
        <v>364.6</v>
      </c>
      <c r="G927" s="322">
        <v>4</v>
      </c>
      <c r="H927" s="322"/>
      <c r="I927" s="322"/>
      <c r="J927" s="322">
        <f t="shared" si="119"/>
        <v>4</v>
      </c>
      <c r="K927" s="296">
        <f t="shared" si="122"/>
        <v>2.1270938580164852E-3</v>
      </c>
      <c r="L927" s="297">
        <f t="shared" si="125"/>
        <v>9.1070459984046792</v>
      </c>
      <c r="M927" s="297">
        <f t="shared" si="121"/>
        <v>2.0035501196490295</v>
      </c>
      <c r="N927" s="297">
        <v>3.9138526987503326</v>
      </c>
      <c r="O927" s="297">
        <v>0.4292237113402062</v>
      </c>
      <c r="P927" s="296">
        <f t="shared" si="123"/>
        <v>4.2385278464465846E-2</v>
      </c>
    </row>
    <row r="928" spans="1:16" x14ac:dyDescent="0.35">
      <c r="A928" s="334">
        <f t="shared" si="124"/>
        <v>45</v>
      </c>
      <c r="B928" s="295" t="s">
        <v>1176</v>
      </c>
      <c r="C928" s="335">
        <v>133.5</v>
      </c>
      <c r="D928" s="335"/>
      <c r="E928" s="335"/>
      <c r="F928" s="295">
        <f t="shared" si="118"/>
        <v>133.5</v>
      </c>
      <c r="G928" s="322">
        <v>4</v>
      </c>
      <c r="H928" s="322"/>
      <c r="I928" s="322"/>
      <c r="J928" s="322">
        <f t="shared" si="119"/>
        <v>4</v>
      </c>
      <c r="K928" s="296">
        <f t="shared" si="122"/>
        <v>2.1270938580164852E-3</v>
      </c>
      <c r="L928" s="297">
        <f t="shared" si="125"/>
        <v>9.1070459984046792</v>
      </c>
      <c r="M928" s="297">
        <f t="shared" si="121"/>
        <v>2.0035501196490295</v>
      </c>
      <c r="N928" s="297">
        <v>3.9138526987503326</v>
      </c>
      <c r="O928" s="297">
        <v>0.4292237113402062</v>
      </c>
      <c r="P928" s="296">
        <f t="shared" si="123"/>
        <v>0.11575784665276589</v>
      </c>
    </row>
    <row r="929" spans="1:16" x14ac:dyDescent="0.35">
      <c r="A929" s="334">
        <f t="shared" si="124"/>
        <v>46</v>
      </c>
      <c r="B929" s="295" t="s">
        <v>1177</v>
      </c>
      <c r="C929" s="335">
        <v>9198.7099999999991</v>
      </c>
      <c r="D929" s="335"/>
      <c r="E929" s="335"/>
      <c r="F929" s="295">
        <f t="shared" si="118"/>
        <v>9198.7099999999991</v>
      </c>
      <c r="G929" s="322">
        <v>160</v>
      </c>
      <c r="H929" s="322"/>
      <c r="I929" s="322"/>
      <c r="J929" s="322">
        <f t="shared" si="119"/>
        <v>160</v>
      </c>
      <c r="K929" s="296">
        <f t="shared" si="122"/>
        <v>8.5083754320659399E-2</v>
      </c>
      <c r="L929" s="297">
        <f t="shared" si="125"/>
        <v>364.28183993618717</v>
      </c>
      <c r="M929" s="297">
        <f t="shared" si="121"/>
        <v>80.142004785961177</v>
      </c>
      <c r="N929" s="297">
        <v>156.5541079500133</v>
      </c>
      <c r="O929" s="297">
        <v>17.168948453608245</v>
      </c>
      <c r="P929" s="296">
        <f t="shared" si="123"/>
        <v>6.7199303068122593E-2</v>
      </c>
    </row>
    <row r="930" spans="1:16" x14ac:dyDescent="0.35">
      <c r="A930" s="334">
        <f t="shared" si="124"/>
        <v>47</v>
      </c>
      <c r="B930" s="295" t="s">
        <v>1188</v>
      </c>
      <c r="C930" s="335">
        <v>3168.96</v>
      </c>
      <c r="D930" s="335"/>
      <c r="E930" s="335"/>
      <c r="F930" s="295">
        <f t="shared" si="118"/>
        <v>3168.96</v>
      </c>
      <c r="G930" s="322">
        <v>70</v>
      </c>
      <c r="H930" s="322"/>
      <c r="I930" s="322"/>
      <c r="J930" s="322">
        <f t="shared" si="119"/>
        <v>70</v>
      </c>
      <c r="K930" s="296">
        <f t="shared" si="122"/>
        <v>3.7224142515288487E-2</v>
      </c>
      <c r="L930" s="297">
        <f t="shared" si="125"/>
        <v>159.37330497208188</v>
      </c>
      <c r="M930" s="297">
        <f t="shared" si="121"/>
        <v>35.062127093858017</v>
      </c>
      <c r="N930" s="297">
        <v>68.49242222813082</v>
      </c>
      <c r="O930" s="297">
        <v>7.5114149484536092</v>
      </c>
      <c r="P930" s="296">
        <f t="shared" si="123"/>
        <v>8.5340070320396685E-2</v>
      </c>
    </row>
    <row r="931" spans="1:16" x14ac:dyDescent="0.35">
      <c r="A931" s="334">
        <f t="shared" si="124"/>
        <v>48</v>
      </c>
      <c r="B931" s="295" t="s">
        <v>1189</v>
      </c>
      <c r="C931" s="335">
        <v>4196.6499999999996</v>
      </c>
      <c r="D931" s="335"/>
      <c r="E931" s="335">
        <v>69.099999999999994</v>
      </c>
      <c r="F931" s="295">
        <f t="shared" si="118"/>
        <v>4265.75</v>
      </c>
      <c r="G931" s="322">
        <v>72</v>
      </c>
      <c r="H931" s="322"/>
      <c r="I931" s="322">
        <v>1</v>
      </c>
      <c r="J931" s="322">
        <f t="shared" si="119"/>
        <v>73</v>
      </c>
      <c r="K931" s="296">
        <f t="shared" si="122"/>
        <v>3.8819462908800853E-2</v>
      </c>
      <c r="L931" s="297">
        <f t="shared" si="125"/>
        <v>166.20358947088542</v>
      </c>
      <c r="M931" s="297">
        <f t="shared" si="121"/>
        <v>36.564789683594789</v>
      </c>
      <c r="N931" s="297">
        <v>71.427811752193563</v>
      </c>
      <c r="O931" s="297">
        <v>7.7260268041237117</v>
      </c>
      <c r="P931" s="296">
        <f t="shared" si="123"/>
        <v>6.6089718738978495E-2</v>
      </c>
    </row>
    <row r="932" spans="1:16" x14ac:dyDescent="0.35">
      <c r="A932" s="334">
        <f t="shared" si="124"/>
        <v>49</v>
      </c>
      <c r="B932" s="327" t="s">
        <v>1190</v>
      </c>
      <c r="C932" s="335">
        <v>8277.0499999999993</v>
      </c>
      <c r="D932" s="335"/>
      <c r="E932" s="335"/>
      <c r="F932" s="295">
        <f t="shared" si="118"/>
        <v>8277.0499999999993</v>
      </c>
      <c r="G932" s="322">
        <v>142</v>
      </c>
      <c r="H932" s="322"/>
      <c r="I932" s="322"/>
      <c r="J932" s="322">
        <f t="shared" si="119"/>
        <v>142</v>
      </c>
      <c r="K932" s="296">
        <f t="shared" si="122"/>
        <v>7.5511831959585218E-2</v>
      </c>
      <c r="L932" s="297">
        <f t="shared" si="125"/>
        <v>323.30013294336612</v>
      </c>
      <c r="M932" s="297">
        <f t="shared" si="121"/>
        <v>71.126029247540544</v>
      </c>
      <c r="N932" s="297">
        <v>138.94177080563679</v>
      </c>
      <c r="O932" s="297">
        <v>15.23744175257732</v>
      </c>
      <c r="P932" s="296">
        <f t="shared" si="123"/>
        <v>6.628030213048379E-2</v>
      </c>
    </row>
    <row r="933" spans="1:16" x14ac:dyDescent="0.35">
      <c r="A933" s="334">
        <f t="shared" si="124"/>
        <v>50</v>
      </c>
      <c r="B933" s="327" t="s">
        <v>1191</v>
      </c>
      <c r="C933" s="335">
        <v>1475.3</v>
      </c>
      <c r="D933" s="335"/>
      <c r="E933" s="335"/>
      <c r="F933" s="295">
        <f t="shared" si="118"/>
        <v>1475.3</v>
      </c>
      <c r="G933" s="322">
        <v>32</v>
      </c>
      <c r="H933" s="322"/>
      <c r="I933" s="322"/>
      <c r="J933" s="322">
        <f t="shared" si="119"/>
        <v>32</v>
      </c>
      <c r="K933" s="296">
        <f t="shared" si="122"/>
        <v>1.7016750864131881E-2</v>
      </c>
      <c r="L933" s="297">
        <f t="shared" si="125"/>
        <v>72.856367987237434</v>
      </c>
      <c r="M933" s="297">
        <f t="shared" si="121"/>
        <v>16.028400957192236</v>
      </c>
      <c r="N933" s="297">
        <v>31.310821590002661</v>
      </c>
      <c r="O933" s="297">
        <v>3.4337896907216496</v>
      </c>
      <c r="P933" s="296">
        <f t="shared" si="123"/>
        <v>8.3799485003154608E-2</v>
      </c>
    </row>
    <row r="934" spans="1:16" x14ac:dyDescent="0.35">
      <c r="A934" s="334">
        <f t="shared" si="124"/>
        <v>51</v>
      </c>
      <c r="B934" s="295" t="s">
        <v>1192</v>
      </c>
      <c r="C934" s="335">
        <v>1459.86</v>
      </c>
      <c r="D934" s="335"/>
      <c r="E934" s="335"/>
      <c r="F934" s="295">
        <f t="shared" si="118"/>
        <v>1459.86</v>
      </c>
      <c r="G934" s="322">
        <v>32</v>
      </c>
      <c r="H934" s="322"/>
      <c r="I934" s="322"/>
      <c r="J934" s="322">
        <f t="shared" si="119"/>
        <v>32</v>
      </c>
      <c r="K934" s="296">
        <f t="shared" si="122"/>
        <v>1.7016750864131881E-2</v>
      </c>
      <c r="L934" s="297">
        <f t="shared" si="125"/>
        <v>72.856367987237434</v>
      </c>
      <c r="M934" s="297">
        <f t="shared" si="121"/>
        <v>16.028400957192236</v>
      </c>
      <c r="N934" s="297">
        <v>31.310821590002661</v>
      </c>
      <c r="O934" s="297">
        <v>3.4337896907216496</v>
      </c>
      <c r="P934" s="296">
        <f t="shared" si="123"/>
        <v>8.4685778242539686E-2</v>
      </c>
    </row>
    <row r="935" spans="1:16" x14ac:dyDescent="0.35">
      <c r="A935" s="334">
        <f t="shared" si="124"/>
        <v>52</v>
      </c>
      <c r="B935" s="295" t="s">
        <v>1193</v>
      </c>
      <c r="C935" s="335">
        <v>411.3</v>
      </c>
      <c r="D935" s="335"/>
      <c r="E935" s="335"/>
      <c r="F935" s="295">
        <f t="shared" si="118"/>
        <v>411.3</v>
      </c>
      <c r="G935" s="322">
        <v>0</v>
      </c>
      <c r="H935" s="322"/>
      <c r="I935" s="322"/>
      <c r="J935" s="322">
        <f t="shared" si="119"/>
        <v>0</v>
      </c>
      <c r="K935" s="296">
        <f t="shared" si="122"/>
        <v>0</v>
      </c>
      <c r="L935" s="297">
        <f t="shared" si="125"/>
        <v>0</v>
      </c>
      <c r="M935" s="297">
        <f t="shared" si="121"/>
        <v>0</v>
      </c>
      <c r="N935" s="297">
        <v>0</v>
      </c>
      <c r="O935" s="297">
        <v>0</v>
      </c>
      <c r="P935" s="296">
        <f t="shared" si="123"/>
        <v>0</v>
      </c>
    </row>
    <row r="936" spans="1:16" x14ac:dyDescent="0.35">
      <c r="A936" s="334">
        <f t="shared" si="124"/>
        <v>53</v>
      </c>
      <c r="B936" s="295" t="s">
        <v>1194</v>
      </c>
      <c r="C936" s="335">
        <v>402.8</v>
      </c>
      <c r="D936" s="335"/>
      <c r="E936" s="335"/>
      <c r="F936" s="295">
        <f t="shared" si="118"/>
        <v>402.8</v>
      </c>
      <c r="G936" s="322">
        <v>0</v>
      </c>
      <c r="H936" s="322"/>
      <c r="I936" s="322"/>
      <c r="J936" s="322">
        <f t="shared" si="119"/>
        <v>0</v>
      </c>
      <c r="K936" s="296">
        <f t="shared" si="122"/>
        <v>0</v>
      </c>
      <c r="L936" s="297">
        <f t="shared" si="125"/>
        <v>0</v>
      </c>
      <c r="M936" s="297">
        <f t="shared" si="121"/>
        <v>0</v>
      </c>
      <c r="N936" s="297">
        <v>0</v>
      </c>
      <c r="O936" s="297">
        <v>0</v>
      </c>
      <c r="P936" s="296">
        <f t="shared" si="123"/>
        <v>0</v>
      </c>
    </row>
    <row r="937" spans="1:16" x14ac:dyDescent="0.35">
      <c r="A937" s="334">
        <f t="shared" si="124"/>
        <v>54</v>
      </c>
      <c r="B937" s="295" t="s">
        <v>1195</v>
      </c>
      <c r="C937" s="335">
        <v>142.9</v>
      </c>
      <c r="D937" s="335"/>
      <c r="E937" s="335"/>
      <c r="F937" s="295">
        <f t="shared" si="118"/>
        <v>142.9</v>
      </c>
      <c r="G937" s="322">
        <v>4</v>
      </c>
      <c r="H937" s="322"/>
      <c r="I937" s="322"/>
      <c r="J937" s="322">
        <f t="shared" si="119"/>
        <v>4</v>
      </c>
      <c r="K937" s="296">
        <f t="shared" si="122"/>
        <v>2.1270938580164852E-3</v>
      </c>
      <c r="L937" s="297">
        <f t="shared" si="125"/>
        <v>9.1070459984046792</v>
      </c>
      <c r="M937" s="297">
        <f t="shared" si="121"/>
        <v>2.0035501196490295</v>
      </c>
      <c r="N937" s="297">
        <v>3.9138526987503326</v>
      </c>
      <c r="O937" s="297">
        <v>0.4292237113402062</v>
      </c>
      <c r="P937" s="296">
        <f t="shared" si="123"/>
        <v>0.10814326471759445</v>
      </c>
    </row>
    <row r="938" spans="1:16" x14ac:dyDescent="0.35">
      <c r="A938" s="334">
        <f t="shared" si="124"/>
        <v>55</v>
      </c>
      <c r="B938" s="295" t="s">
        <v>1196</v>
      </c>
      <c r="C938" s="335">
        <v>776.7</v>
      </c>
      <c r="D938" s="335"/>
      <c r="E938" s="335"/>
      <c r="F938" s="295">
        <f t="shared" si="118"/>
        <v>776.7</v>
      </c>
      <c r="G938" s="322">
        <v>15</v>
      </c>
      <c r="H938" s="322"/>
      <c r="I938" s="322"/>
      <c r="J938" s="322">
        <f t="shared" si="119"/>
        <v>15</v>
      </c>
      <c r="K938" s="296">
        <f t="shared" si="122"/>
        <v>7.9766019675618187E-3</v>
      </c>
      <c r="L938" s="297">
        <f t="shared" si="125"/>
        <v>34.151422494017545</v>
      </c>
      <c r="M938" s="297">
        <f t="shared" si="121"/>
        <v>7.5133129486838603</v>
      </c>
      <c r="N938" s="297">
        <v>14.676947620313747</v>
      </c>
      <c r="O938" s="297">
        <v>1.6095889175257732</v>
      </c>
      <c r="P938" s="296">
        <f t="shared" si="123"/>
        <v>7.4612169409734669E-2</v>
      </c>
    </row>
    <row r="939" spans="1:16" x14ac:dyDescent="0.35">
      <c r="A939" s="334">
        <f t="shared" si="124"/>
        <v>56</v>
      </c>
      <c r="B939" s="295" t="s">
        <v>1197</v>
      </c>
      <c r="C939" s="335">
        <v>159.5</v>
      </c>
      <c r="D939" s="335"/>
      <c r="E939" s="335"/>
      <c r="F939" s="295">
        <f t="shared" si="118"/>
        <v>159.5</v>
      </c>
      <c r="G939" s="322">
        <v>3</v>
      </c>
      <c r="H939" s="322"/>
      <c r="I939" s="322"/>
      <c r="J939" s="322">
        <f t="shared" si="119"/>
        <v>3</v>
      </c>
      <c r="K939" s="296">
        <f t="shared" si="122"/>
        <v>1.5953203935123639E-3</v>
      </c>
      <c r="L939" s="297">
        <f t="shared" si="125"/>
        <v>6.8302844988035103</v>
      </c>
      <c r="M939" s="297">
        <f t="shared" si="121"/>
        <v>1.5026625897367722</v>
      </c>
      <c r="N939" s="297">
        <v>2.9353895240627494</v>
      </c>
      <c r="O939" s="297">
        <v>0.32191778350515465</v>
      </c>
      <c r="P939" s="296">
        <f t="shared" si="123"/>
        <v>7.2666171762433784E-2</v>
      </c>
    </row>
    <row r="940" spans="1:16" x14ac:dyDescent="0.35">
      <c r="A940" s="334">
        <f t="shared" si="124"/>
        <v>57</v>
      </c>
      <c r="B940" s="295" t="s">
        <v>1198</v>
      </c>
      <c r="C940" s="335">
        <v>8044.64</v>
      </c>
      <c r="D940" s="335"/>
      <c r="E940" s="335"/>
      <c r="F940" s="295">
        <f t="shared" si="118"/>
        <v>8044.64</v>
      </c>
      <c r="G940" s="322">
        <v>181</v>
      </c>
      <c r="H940" s="322"/>
      <c r="I940" s="322"/>
      <c r="J940" s="322">
        <f t="shared" si="119"/>
        <v>181</v>
      </c>
      <c r="K940" s="296">
        <f t="shared" si="122"/>
        <v>9.6250997075245953E-2</v>
      </c>
      <c r="L940" s="297">
        <f t="shared" si="125"/>
        <v>412.09383142781178</v>
      </c>
      <c r="M940" s="297">
        <f t="shared" si="121"/>
        <v>90.660642914118597</v>
      </c>
      <c r="N940" s="297">
        <v>177.10183461845256</v>
      </c>
      <c r="O940" s="297">
        <v>19.422372938144328</v>
      </c>
      <c r="P940" s="296">
        <f t="shared" si="123"/>
        <v>8.6924794881875045E-2</v>
      </c>
    </row>
    <row r="941" spans="1:16" x14ac:dyDescent="0.35">
      <c r="A941" s="334">
        <f t="shared" si="124"/>
        <v>58</v>
      </c>
      <c r="B941" s="295" t="s">
        <v>1199</v>
      </c>
      <c r="C941" s="335">
        <v>3996.29</v>
      </c>
      <c r="D941" s="335"/>
      <c r="E941" s="335"/>
      <c r="F941" s="295">
        <f t="shared" si="118"/>
        <v>3996.29</v>
      </c>
      <c r="G941" s="322">
        <v>90</v>
      </c>
      <c r="H941" s="322"/>
      <c r="I941" s="322"/>
      <c r="J941" s="322">
        <f t="shared" si="119"/>
        <v>90</v>
      </c>
      <c r="K941" s="296">
        <f t="shared" si="122"/>
        <v>4.7859611805370919E-2</v>
      </c>
      <c r="L941" s="297">
        <f t="shared" si="125"/>
        <v>204.90853496410531</v>
      </c>
      <c r="M941" s="297">
        <f t="shared" si="121"/>
        <v>45.079877692103167</v>
      </c>
      <c r="N941" s="297">
        <v>88.061685721882498</v>
      </c>
      <c r="O941" s="297">
        <v>9.6575335051546389</v>
      </c>
      <c r="P941" s="296">
        <f t="shared" si="123"/>
        <v>8.7007607526792499E-2</v>
      </c>
    </row>
    <row r="942" spans="1:16" x14ac:dyDescent="0.35">
      <c r="A942" s="334">
        <f t="shared" si="124"/>
        <v>59</v>
      </c>
      <c r="B942" s="295" t="s">
        <v>1200</v>
      </c>
      <c r="C942" s="335">
        <v>69.53</v>
      </c>
      <c r="D942" s="335"/>
      <c r="E942" s="335"/>
      <c r="F942" s="295">
        <f t="shared" si="118"/>
        <v>69.53</v>
      </c>
      <c r="G942" s="322">
        <v>1</v>
      </c>
      <c r="H942" s="322"/>
      <c r="I942" s="322"/>
      <c r="J942" s="322">
        <f t="shared" si="119"/>
        <v>1</v>
      </c>
      <c r="K942" s="296">
        <f t="shared" si="122"/>
        <v>5.3177346450412129E-4</v>
      </c>
      <c r="L942" s="297">
        <f t="shared" si="125"/>
        <v>2.2767614996011698</v>
      </c>
      <c r="M942" s="297">
        <f t="shared" si="121"/>
        <v>0.50088752991225738</v>
      </c>
      <c r="N942" s="297">
        <v>0.97846317468758315</v>
      </c>
      <c r="O942" s="297">
        <v>0.10730592783505155</v>
      </c>
      <c r="P942" s="296">
        <f t="shared" si="123"/>
        <v>5.5564765310456808E-2</v>
      </c>
    </row>
    <row r="943" spans="1:16" x14ac:dyDescent="0.35">
      <c r="A943" s="334">
        <f t="shared" si="124"/>
        <v>60</v>
      </c>
      <c r="B943" s="295" t="s">
        <v>1201</v>
      </c>
      <c r="C943" s="335">
        <v>3450.5</v>
      </c>
      <c r="D943" s="335"/>
      <c r="E943" s="335"/>
      <c r="F943" s="295">
        <f t="shared" ref="F943:F948" si="126">C943+D943+E943</f>
        <v>3450.5</v>
      </c>
      <c r="G943" s="322">
        <v>53</v>
      </c>
      <c r="H943" s="322"/>
      <c r="I943" s="322"/>
      <c r="J943" s="322">
        <f t="shared" si="119"/>
        <v>53</v>
      </c>
      <c r="K943" s="296">
        <f t="shared" si="122"/>
        <v>2.8183993618718428E-2</v>
      </c>
      <c r="L943" s="297">
        <f t="shared" si="125"/>
        <v>120.66835947886202</v>
      </c>
      <c r="M943" s="297">
        <f t="shared" si="121"/>
        <v>26.547039085349642</v>
      </c>
      <c r="N943" s="297">
        <v>51.858548258441907</v>
      </c>
      <c r="O943" s="297">
        <v>5.6872141752577319</v>
      </c>
      <c r="P943" s="296">
        <f t="shared" si="123"/>
        <v>5.9342460802176873E-2</v>
      </c>
    </row>
    <row r="944" spans="1:16" x14ac:dyDescent="0.35">
      <c r="A944" s="334">
        <f t="shared" si="124"/>
        <v>61</v>
      </c>
      <c r="B944" s="295" t="s">
        <v>1202</v>
      </c>
      <c r="C944" s="335">
        <v>46</v>
      </c>
      <c r="D944" s="335"/>
      <c r="E944" s="335"/>
      <c r="F944" s="295">
        <f t="shared" si="126"/>
        <v>46</v>
      </c>
      <c r="G944" s="322">
        <v>1</v>
      </c>
      <c r="H944" s="322"/>
      <c r="I944" s="322"/>
      <c r="J944" s="322">
        <f t="shared" si="119"/>
        <v>1</v>
      </c>
      <c r="K944" s="296">
        <f t="shared" si="122"/>
        <v>5.3177346450412129E-4</v>
      </c>
      <c r="L944" s="297">
        <f t="shared" si="125"/>
        <v>2.2767614996011698</v>
      </c>
      <c r="M944" s="297">
        <f t="shared" ref="M944:M948" si="127">L944*0.22</f>
        <v>0.50088752991225738</v>
      </c>
      <c r="N944" s="297">
        <v>0.97846317468758315</v>
      </c>
      <c r="O944" s="297">
        <v>0.10730592783505155</v>
      </c>
      <c r="P944" s="296">
        <f t="shared" si="123"/>
        <v>8.3987350696436133E-2</v>
      </c>
    </row>
    <row r="945" spans="1:16" x14ac:dyDescent="0.35">
      <c r="A945" s="334">
        <f t="shared" si="124"/>
        <v>62</v>
      </c>
      <c r="B945" s="295" t="s">
        <v>1244</v>
      </c>
      <c r="C945" s="335">
        <v>3217.4</v>
      </c>
      <c r="D945" s="335"/>
      <c r="E945" s="335"/>
      <c r="F945" s="295">
        <f t="shared" si="126"/>
        <v>3217.4</v>
      </c>
      <c r="G945" s="322">
        <v>120</v>
      </c>
      <c r="H945" s="322"/>
      <c r="I945" s="322"/>
      <c r="J945" s="322">
        <f t="shared" si="119"/>
        <v>120</v>
      </c>
      <c r="K945" s="296">
        <f t="shared" si="122"/>
        <v>6.381281574049455E-2</v>
      </c>
      <c r="L945" s="297">
        <f t="shared" si="125"/>
        <v>273.21137995214036</v>
      </c>
      <c r="M945" s="297">
        <f t="shared" si="127"/>
        <v>60.106503589470883</v>
      </c>
      <c r="N945" s="297">
        <v>117.41558096250998</v>
      </c>
      <c r="O945" s="297">
        <v>12.876711340206185</v>
      </c>
      <c r="P945" s="296">
        <f>(L945+M945+N945+O945)/F945</f>
        <v>0.14409466520927686</v>
      </c>
    </row>
    <row r="946" spans="1:16" x14ac:dyDescent="0.35">
      <c r="A946" s="334">
        <f t="shared" si="124"/>
        <v>63</v>
      </c>
      <c r="B946" s="295" t="s">
        <v>1245</v>
      </c>
      <c r="C946" s="335">
        <v>3196.1</v>
      </c>
      <c r="D946" s="335"/>
      <c r="E946" s="335"/>
      <c r="F946" s="295">
        <f t="shared" si="126"/>
        <v>3196.1</v>
      </c>
      <c r="G946" s="322">
        <v>120</v>
      </c>
      <c r="H946" s="322"/>
      <c r="I946" s="322"/>
      <c r="J946" s="322">
        <f t="shared" si="119"/>
        <v>120</v>
      </c>
      <c r="K946" s="296">
        <f t="shared" si="122"/>
        <v>6.381281574049455E-2</v>
      </c>
      <c r="L946" s="297">
        <f t="shared" si="125"/>
        <v>273.21137995214036</v>
      </c>
      <c r="M946" s="297">
        <f t="shared" si="127"/>
        <v>60.106503589470883</v>
      </c>
      <c r="N946" s="297">
        <v>117.41558096250998</v>
      </c>
      <c r="O946" s="297">
        <v>12.876711340206185</v>
      </c>
      <c r="P946" s="296">
        <f t="shared" si="123"/>
        <v>0.14505496569078796</v>
      </c>
    </row>
    <row r="947" spans="1:16" x14ac:dyDescent="0.35">
      <c r="A947" s="334">
        <f t="shared" si="124"/>
        <v>64</v>
      </c>
      <c r="B947" s="295" t="s">
        <v>1246</v>
      </c>
      <c r="C947" s="335">
        <v>1632.1</v>
      </c>
      <c r="D947" s="335"/>
      <c r="E947" s="335"/>
      <c r="F947" s="295">
        <f t="shared" si="126"/>
        <v>1632.1</v>
      </c>
      <c r="G947" s="322">
        <v>59</v>
      </c>
      <c r="H947" s="322"/>
      <c r="I947" s="322"/>
      <c r="J947" s="322">
        <f t="shared" si="119"/>
        <v>59</v>
      </c>
      <c r="K947" s="296">
        <f t="shared" si="122"/>
        <v>3.1374634405743153E-2</v>
      </c>
      <c r="L947" s="297">
        <f t="shared" si="125"/>
        <v>134.328928476469</v>
      </c>
      <c r="M947" s="297">
        <f t="shared" si="127"/>
        <v>29.552364264823179</v>
      </c>
      <c r="N947" s="297">
        <v>57.729327306567399</v>
      </c>
      <c r="O947" s="297">
        <v>6.331049742268041</v>
      </c>
      <c r="P947" s="296">
        <f t="shared" si="123"/>
        <v>0.13966158310773094</v>
      </c>
    </row>
    <row r="948" spans="1:16" x14ac:dyDescent="0.35">
      <c r="A948" s="334">
        <f t="shared" si="124"/>
        <v>65</v>
      </c>
      <c r="B948" s="295" t="s">
        <v>572</v>
      </c>
      <c r="C948" s="335">
        <v>3084.1</v>
      </c>
      <c r="D948" s="322"/>
      <c r="E948" s="322">
        <v>109.7</v>
      </c>
      <c r="F948" s="295">
        <f t="shared" si="126"/>
        <v>3193.7999999999997</v>
      </c>
      <c r="G948" s="322">
        <v>143</v>
      </c>
      <c r="H948" s="322"/>
      <c r="I948" s="322"/>
      <c r="J948" s="322">
        <f t="shared" ref="J948" si="128">G948+H948+I948</f>
        <v>143</v>
      </c>
      <c r="K948" s="296">
        <f t="shared" si="122"/>
        <v>7.6043605424089347E-2</v>
      </c>
      <c r="L948" s="297">
        <f t="shared" ref="L948" si="129">K948*4281.45</f>
        <v>325.57689444296733</v>
      </c>
      <c r="M948" s="297">
        <f t="shared" si="127"/>
        <v>71.62691677745282</v>
      </c>
      <c r="N948" s="297">
        <v>139.92023398032441</v>
      </c>
      <c r="O948" s="297">
        <v>15.34474768041237</v>
      </c>
      <c r="P948" s="296">
        <f t="shared" si="123"/>
        <v>0.17298164972169738</v>
      </c>
    </row>
    <row r="949" spans="1:16" ht="18" x14ac:dyDescent="0.4">
      <c r="A949" s="334"/>
      <c r="B949" s="295" t="s">
        <v>1203</v>
      </c>
      <c r="C949" s="337">
        <f>SUM(C884:C948)</f>
        <v>179704.92999999996</v>
      </c>
      <c r="D949" s="338">
        <f>SUM(D884:D948)</f>
        <v>939.9</v>
      </c>
      <c r="E949" s="338">
        <f t="shared" ref="E949:N949" si="130">SUM(E884:E948)</f>
        <v>3844.0999999999995</v>
      </c>
      <c r="F949" s="338">
        <f t="shared" si="130"/>
        <v>184488.92999999996</v>
      </c>
      <c r="G949" s="338">
        <f t="shared" si="130"/>
        <v>3729</v>
      </c>
      <c r="H949" s="338">
        <f t="shared" si="130"/>
        <v>7</v>
      </c>
      <c r="I949" s="338">
        <f t="shared" si="130"/>
        <v>25</v>
      </c>
      <c r="J949" s="338">
        <f t="shared" si="130"/>
        <v>3761</v>
      </c>
      <c r="K949" s="338">
        <f t="shared" si="130"/>
        <v>1.9999999999999991</v>
      </c>
      <c r="L949" s="338">
        <f t="shared" si="130"/>
        <v>8562.9</v>
      </c>
      <c r="M949" s="338">
        <f t="shared" si="130"/>
        <v>1883.8379999999995</v>
      </c>
      <c r="N949" s="338">
        <f t="shared" si="130"/>
        <v>3680.0000000000014</v>
      </c>
      <c r="O949" s="338">
        <v>400.14380489690717</v>
      </c>
      <c r="P949" s="296">
        <f t="shared" ref="P949" si="131">(L949+M949+N949+O949)/F949</f>
        <v>7.874121122008193E-2</v>
      </c>
    </row>
    <row r="950" spans="1:16" ht="18" x14ac:dyDescent="0.4">
      <c r="A950" s="535" t="s">
        <v>1876</v>
      </c>
      <c r="B950" s="535"/>
      <c r="C950" s="535"/>
      <c r="D950" s="535"/>
      <c r="E950" s="535"/>
      <c r="F950" s="535"/>
      <c r="G950" s="535"/>
      <c r="H950" s="535"/>
      <c r="I950" s="535"/>
      <c r="J950" s="535"/>
      <c r="K950" s="535"/>
      <c r="L950" s="535"/>
      <c r="M950" s="535"/>
      <c r="N950" s="535"/>
      <c r="O950" s="535"/>
      <c r="P950" s="535"/>
    </row>
    <row r="951" spans="1:16" x14ac:dyDescent="0.35">
      <c r="A951" s="294">
        <v>1</v>
      </c>
      <c r="B951" s="295" t="s">
        <v>1205</v>
      </c>
      <c r="C951" s="295">
        <v>653.70000000000005</v>
      </c>
      <c r="D951" s="295">
        <v>37.5</v>
      </c>
      <c r="E951" s="295">
        <v>147.30000000000001</v>
      </c>
      <c r="F951" s="295">
        <f t="shared" ref="F951:F1013" si="132">C951+D951+E951</f>
        <v>838.5</v>
      </c>
      <c r="G951" s="295">
        <v>13</v>
      </c>
      <c r="H951" s="295">
        <v>3</v>
      </c>
      <c r="I951" s="295">
        <v>4</v>
      </c>
      <c r="J951" s="295">
        <f t="shared" ref="J951:J1014" si="133">G951+H951+I951</f>
        <v>20</v>
      </c>
      <c r="K951" s="296">
        <f t="shared" ref="K951:K1014" si="134">2/$J$1309*J951</f>
        <v>8.0128205128205121E-3</v>
      </c>
      <c r="L951" s="297">
        <f t="shared" ref="L951:L1014" si="135">K951*4281.45</f>
        <v>34.30649038461538</v>
      </c>
      <c r="M951" s="297">
        <f>L951*0.22</f>
        <v>7.5474278846153835</v>
      </c>
      <c r="N951" s="297">
        <v>13.851030110935024</v>
      </c>
      <c r="O951" s="297">
        <v>1.057750830564784</v>
      </c>
      <c r="P951" s="296">
        <f>(L951+M951+N951+O951)/F951</f>
        <v>6.7695526786798535E-2</v>
      </c>
    </row>
    <row r="952" spans="1:16" x14ac:dyDescent="0.35">
      <c r="A952" s="298">
        <f>A951+1</f>
        <v>2</v>
      </c>
      <c r="B952" s="295" t="s">
        <v>1206</v>
      </c>
      <c r="C952" s="295">
        <v>244</v>
      </c>
      <c r="D952" s="295"/>
      <c r="E952" s="295"/>
      <c r="F952" s="295">
        <f t="shared" si="132"/>
        <v>244</v>
      </c>
      <c r="G952" s="295">
        <v>5</v>
      </c>
      <c r="H952" s="295"/>
      <c r="I952" s="295"/>
      <c r="J952" s="295">
        <f t="shared" si="133"/>
        <v>5</v>
      </c>
      <c r="K952" s="296">
        <f t="shared" si="134"/>
        <v>2.003205128205128E-3</v>
      </c>
      <c r="L952" s="297">
        <f t="shared" si="135"/>
        <v>8.5766225961538449</v>
      </c>
      <c r="M952" s="297">
        <f t="shared" ref="M952:M1014" si="136">L952*0.22</f>
        <v>1.8868569711538459</v>
      </c>
      <c r="N952" s="297">
        <v>3.4627575277337561</v>
      </c>
      <c r="O952" s="297">
        <v>0.40682724252491692</v>
      </c>
      <c r="P952" s="296">
        <f t="shared" ref="P952:P1015" si="137">(L952+M952+N952+O952)/F952</f>
        <v>5.87420669572392E-2</v>
      </c>
    </row>
    <row r="953" spans="1:16" x14ac:dyDescent="0.35">
      <c r="A953" s="298">
        <f t="shared" ref="A953:A1016" si="138">A952+1</f>
        <v>3</v>
      </c>
      <c r="B953" s="295" t="s">
        <v>1207</v>
      </c>
      <c r="C953" s="295">
        <v>279.89999999999998</v>
      </c>
      <c r="D953" s="295"/>
      <c r="E953" s="295"/>
      <c r="F953" s="295">
        <f t="shared" si="132"/>
        <v>279.89999999999998</v>
      </c>
      <c r="G953" s="295">
        <v>8</v>
      </c>
      <c r="H953" s="295"/>
      <c r="I953" s="295"/>
      <c r="J953" s="295">
        <f t="shared" si="133"/>
        <v>8</v>
      </c>
      <c r="K953" s="296">
        <f t="shared" si="134"/>
        <v>3.205128205128205E-3</v>
      </c>
      <c r="L953" s="297">
        <f t="shared" si="135"/>
        <v>13.722596153846153</v>
      </c>
      <c r="M953" s="297">
        <f t="shared" si="136"/>
        <v>3.0189711538461537</v>
      </c>
      <c r="N953" s="297">
        <v>5.5404120443740092</v>
      </c>
      <c r="O953" s="297">
        <v>0.65092358803986705</v>
      </c>
      <c r="P953" s="296">
        <f t="shared" si="137"/>
        <v>8.1932486388375081E-2</v>
      </c>
    </row>
    <row r="954" spans="1:16" x14ac:dyDescent="0.35">
      <c r="A954" s="298">
        <f t="shared" si="138"/>
        <v>4</v>
      </c>
      <c r="B954" s="295" t="s">
        <v>1208</v>
      </c>
      <c r="C954" s="295">
        <v>107.3</v>
      </c>
      <c r="D954" s="295"/>
      <c r="E954" s="295"/>
      <c r="F954" s="295">
        <f t="shared" si="132"/>
        <v>107.3</v>
      </c>
      <c r="G954" s="295">
        <v>3</v>
      </c>
      <c r="H954" s="295"/>
      <c r="I954" s="295"/>
      <c r="J954" s="295">
        <f t="shared" si="133"/>
        <v>3</v>
      </c>
      <c r="K954" s="296">
        <f t="shared" si="134"/>
        <v>1.201923076923077E-3</v>
      </c>
      <c r="L954" s="297">
        <f t="shared" si="135"/>
        <v>5.145973557692308</v>
      </c>
      <c r="M954" s="297">
        <f t="shared" si="136"/>
        <v>1.1321141826923078</v>
      </c>
      <c r="N954" s="297">
        <v>2.0776545166402536</v>
      </c>
      <c r="O954" s="297">
        <v>0.24409634551495016</v>
      </c>
      <c r="P954" s="296">
        <f t="shared" si="137"/>
        <v>8.014761046169451E-2</v>
      </c>
    </row>
    <row r="955" spans="1:16" x14ac:dyDescent="0.35">
      <c r="A955" s="298">
        <f t="shared" si="138"/>
        <v>5</v>
      </c>
      <c r="B955" s="295" t="s">
        <v>1210</v>
      </c>
      <c r="C955" s="295">
        <v>149.30000000000001</v>
      </c>
      <c r="D955" s="295"/>
      <c r="E955" s="295"/>
      <c r="F955" s="295">
        <f t="shared" si="132"/>
        <v>149.30000000000001</v>
      </c>
      <c r="G955" s="295">
        <v>4</v>
      </c>
      <c r="H955" s="295"/>
      <c r="I955" s="295"/>
      <c r="J955" s="295">
        <f t="shared" si="133"/>
        <v>4</v>
      </c>
      <c r="K955" s="296">
        <f t="shared" si="134"/>
        <v>1.6025641025641025E-3</v>
      </c>
      <c r="L955" s="297">
        <f t="shared" si="135"/>
        <v>6.8612980769230765</v>
      </c>
      <c r="M955" s="297">
        <f t="shared" si="136"/>
        <v>1.5094855769230768</v>
      </c>
      <c r="N955" s="297">
        <v>2.7702060221870046</v>
      </c>
      <c r="O955" s="297">
        <v>0.32546179401993353</v>
      </c>
      <c r="P955" s="296">
        <f t="shared" si="137"/>
        <v>7.6801416410268525E-2</v>
      </c>
    </row>
    <row r="956" spans="1:16" x14ac:dyDescent="0.35">
      <c r="A956" s="298">
        <f t="shared" si="138"/>
        <v>6</v>
      </c>
      <c r="B956" s="295" t="s">
        <v>1211</v>
      </c>
      <c r="C956" s="295">
        <v>111.1</v>
      </c>
      <c r="D956" s="295">
        <v>25.8</v>
      </c>
      <c r="E956" s="295"/>
      <c r="F956" s="295">
        <f t="shared" si="132"/>
        <v>136.9</v>
      </c>
      <c r="G956" s="295">
        <v>3</v>
      </c>
      <c r="H956" s="295">
        <v>1</v>
      </c>
      <c r="I956" s="295"/>
      <c r="J956" s="295">
        <f t="shared" si="133"/>
        <v>4</v>
      </c>
      <c r="K956" s="296">
        <f t="shared" si="134"/>
        <v>1.6025641025641025E-3</v>
      </c>
      <c r="L956" s="297">
        <f t="shared" si="135"/>
        <v>6.8612980769230765</v>
      </c>
      <c r="M956" s="297">
        <f t="shared" si="136"/>
        <v>1.5094855769230768</v>
      </c>
      <c r="N956" s="297">
        <v>2.7702060221870046</v>
      </c>
      <c r="O956" s="297">
        <v>0.24409634551495016</v>
      </c>
      <c r="P956" s="296">
        <f t="shared" si="137"/>
        <v>8.316352097551577E-2</v>
      </c>
    </row>
    <row r="957" spans="1:16" x14ac:dyDescent="0.35">
      <c r="A957" s="298">
        <f t="shared" si="138"/>
        <v>7</v>
      </c>
      <c r="B957" s="295" t="s">
        <v>1212</v>
      </c>
      <c r="C957" s="295">
        <v>131.5</v>
      </c>
      <c r="D957" s="295"/>
      <c r="E957" s="295"/>
      <c r="F957" s="295">
        <f t="shared" si="132"/>
        <v>131.5</v>
      </c>
      <c r="G957" s="295">
        <v>3</v>
      </c>
      <c r="H957" s="295"/>
      <c r="I957" s="295"/>
      <c r="J957" s="295">
        <f t="shared" si="133"/>
        <v>3</v>
      </c>
      <c r="K957" s="296">
        <f t="shared" si="134"/>
        <v>1.201923076923077E-3</v>
      </c>
      <c r="L957" s="297">
        <f t="shared" si="135"/>
        <v>5.145973557692308</v>
      </c>
      <c r="M957" s="297">
        <f t="shared" si="136"/>
        <v>1.1321141826923078</v>
      </c>
      <c r="N957" s="297">
        <v>2.0776545166402536</v>
      </c>
      <c r="O957" s="297">
        <v>0.24409634551495016</v>
      </c>
      <c r="P957" s="296">
        <f t="shared" si="137"/>
        <v>6.5398012186614604E-2</v>
      </c>
    </row>
    <row r="958" spans="1:16" x14ac:dyDescent="0.35">
      <c r="A958" s="298">
        <f t="shared" si="138"/>
        <v>8</v>
      </c>
      <c r="B958" s="295" t="s">
        <v>1213</v>
      </c>
      <c r="C958" s="295">
        <v>164</v>
      </c>
      <c r="D958" s="295"/>
      <c r="E958" s="295"/>
      <c r="F958" s="295">
        <f t="shared" si="132"/>
        <v>164</v>
      </c>
      <c r="G958" s="295">
        <v>4</v>
      </c>
      <c r="H958" s="295"/>
      <c r="I958" s="295"/>
      <c r="J958" s="295">
        <f t="shared" si="133"/>
        <v>4</v>
      </c>
      <c r="K958" s="296">
        <f t="shared" si="134"/>
        <v>1.6025641025641025E-3</v>
      </c>
      <c r="L958" s="297">
        <f t="shared" si="135"/>
        <v>6.8612980769230765</v>
      </c>
      <c r="M958" s="297">
        <f t="shared" si="136"/>
        <v>1.5094855769230768</v>
      </c>
      <c r="N958" s="297">
        <v>2.7702060221870046</v>
      </c>
      <c r="O958" s="297">
        <v>0.32546179401993353</v>
      </c>
      <c r="P958" s="296">
        <f>(L958+M958+N958+O958)/F958</f>
        <v>6.9917387012518845E-2</v>
      </c>
    </row>
    <row r="959" spans="1:16" x14ac:dyDescent="0.35">
      <c r="A959" s="298">
        <f t="shared" si="138"/>
        <v>9</v>
      </c>
      <c r="B959" s="295" t="s">
        <v>1214</v>
      </c>
      <c r="C959" s="295">
        <v>183.5</v>
      </c>
      <c r="D959" s="295"/>
      <c r="E959" s="295"/>
      <c r="F959" s="295">
        <f t="shared" si="132"/>
        <v>183.5</v>
      </c>
      <c r="G959" s="295">
        <v>5</v>
      </c>
      <c r="H959" s="295"/>
      <c r="I959" s="295"/>
      <c r="J959" s="295">
        <f t="shared" si="133"/>
        <v>5</v>
      </c>
      <c r="K959" s="296">
        <f t="shared" si="134"/>
        <v>2.003205128205128E-3</v>
      </c>
      <c r="L959" s="297">
        <f t="shared" si="135"/>
        <v>8.5766225961538449</v>
      </c>
      <c r="M959" s="297">
        <f t="shared" si="136"/>
        <v>1.8868569711538459</v>
      </c>
      <c r="N959" s="297">
        <v>3.4627575277337561</v>
      </c>
      <c r="O959" s="297">
        <v>0.40682724252491692</v>
      </c>
      <c r="P959" s="296">
        <f t="shared" si="137"/>
        <v>7.8109342439053764E-2</v>
      </c>
    </row>
    <row r="960" spans="1:16" x14ac:dyDescent="0.35">
      <c r="A960" s="298">
        <f t="shared" si="138"/>
        <v>10</v>
      </c>
      <c r="B960" s="295" t="s">
        <v>1215</v>
      </c>
      <c r="C960" s="295">
        <v>4270.7</v>
      </c>
      <c r="D960" s="295"/>
      <c r="E960" s="295"/>
      <c r="F960" s="295">
        <f t="shared" si="132"/>
        <v>4270.7</v>
      </c>
      <c r="G960" s="295">
        <v>65</v>
      </c>
      <c r="H960" s="295">
        <v>1</v>
      </c>
      <c r="I960" s="295"/>
      <c r="J960" s="295">
        <f t="shared" si="133"/>
        <v>66</v>
      </c>
      <c r="K960" s="296">
        <f t="shared" si="134"/>
        <v>2.6442307692307692E-2</v>
      </c>
      <c r="L960" s="297">
        <f t="shared" si="135"/>
        <v>113.21141826923076</v>
      </c>
      <c r="M960" s="297">
        <f t="shared" si="136"/>
        <v>24.906512019230767</v>
      </c>
      <c r="N960" s="297">
        <v>45.708399366085573</v>
      </c>
      <c r="O960" s="297">
        <v>5.2887541528239197</v>
      </c>
      <c r="P960" s="296">
        <f t="shared" si="137"/>
        <v>4.4281987451090229E-2</v>
      </c>
    </row>
    <row r="961" spans="1:16" x14ac:dyDescent="0.35">
      <c r="A961" s="298">
        <f t="shared" si="138"/>
        <v>11</v>
      </c>
      <c r="B961" s="295" t="s">
        <v>1216</v>
      </c>
      <c r="C961" s="295">
        <v>2670.7</v>
      </c>
      <c r="D961" s="295"/>
      <c r="E961" s="295"/>
      <c r="F961" s="295">
        <f t="shared" si="132"/>
        <v>2670.7</v>
      </c>
      <c r="G961" s="295">
        <v>56</v>
      </c>
      <c r="H961" s="295"/>
      <c r="I961" s="295">
        <v>1</v>
      </c>
      <c r="J961" s="295">
        <f t="shared" si="133"/>
        <v>57</v>
      </c>
      <c r="K961" s="296">
        <f t="shared" si="134"/>
        <v>2.283653846153846E-2</v>
      </c>
      <c r="L961" s="297">
        <f t="shared" si="135"/>
        <v>97.773497596153831</v>
      </c>
      <c r="M961" s="297">
        <f t="shared" si="136"/>
        <v>21.510169471153844</v>
      </c>
      <c r="N961" s="297">
        <v>39.475435816164811</v>
      </c>
      <c r="O961" s="297">
        <v>4.5564651162790701</v>
      </c>
      <c r="P961" s="296">
        <f t="shared" si="137"/>
        <v>6.1150847343300091E-2</v>
      </c>
    </row>
    <row r="962" spans="1:16" x14ac:dyDescent="0.35">
      <c r="A962" s="298">
        <f t="shared" si="138"/>
        <v>12</v>
      </c>
      <c r="B962" s="295" t="s">
        <v>1217</v>
      </c>
      <c r="C962" s="295">
        <v>463.7</v>
      </c>
      <c r="D962" s="295"/>
      <c r="E962" s="295">
        <v>121.1</v>
      </c>
      <c r="F962" s="295">
        <f t="shared" si="132"/>
        <v>584.79999999999995</v>
      </c>
      <c r="G962" s="295">
        <v>10</v>
      </c>
      <c r="H962" s="295"/>
      <c r="I962" s="295">
        <v>1</v>
      </c>
      <c r="J962" s="295">
        <f t="shared" si="133"/>
        <v>11</v>
      </c>
      <c r="K962" s="296">
        <f t="shared" si="134"/>
        <v>4.407051282051282E-3</v>
      </c>
      <c r="L962" s="297">
        <f t="shared" si="135"/>
        <v>18.868569711538459</v>
      </c>
      <c r="M962" s="297">
        <f t="shared" si="136"/>
        <v>4.1510853365384612</v>
      </c>
      <c r="N962" s="297">
        <v>7.6180665610142624</v>
      </c>
      <c r="O962" s="297">
        <v>0.81365448504983384</v>
      </c>
      <c r="P962" s="296">
        <f t="shared" si="137"/>
        <v>5.3781422869598187E-2</v>
      </c>
    </row>
    <row r="963" spans="1:16" x14ac:dyDescent="0.35">
      <c r="A963" s="298">
        <f t="shared" si="138"/>
        <v>13</v>
      </c>
      <c r="B963" s="295" t="s">
        <v>1218</v>
      </c>
      <c r="C963" s="295">
        <v>892.4</v>
      </c>
      <c r="D963" s="295"/>
      <c r="E963" s="295"/>
      <c r="F963" s="295">
        <f t="shared" si="132"/>
        <v>892.4</v>
      </c>
      <c r="G963" s="295">
        <v>25</v>
      </c>
      <c r="H963" s="295"/>
      <c r="I963" s="295">
        <v>2</v>
      </c>
      <c r="J963" s="295">
        <f t="shared" si="133"/>
        <v>27</v>
      </c>
      <c r="K963" s="296">
        <f t="shared" si="134"/>
        <v>1.0817307692307692E-2</v>
      </c>
      <c r="L963" s="297">
        <f t="shared" si="135"/>
        <v>46.313762019230765</v>
      </c>
      <c r="M963" s="297">
        <f t="shared" si="136"/>
        <v>10.189027644230768</v>
      </c>
      <c r="N963" s="297">
        <v>18.698890649762284</v>
      </c>
      <c r="O963" s="297">
        <v>2.0341362126245843</v>
      </c>
      <c r="P963" s="296">
        <f t="shared" si="137"/>
        <v>8.6548427303729733E-2</v>
      </c>
    </row>
    <row r="964" spans="1:16" x14ac:dyDescent="0.35">
      <c r="A964" s="298">
        <f t="shared" si="138"/>
        <v>14</v>
      </c>
      <c r="B964" s="295" t="s">
        <v>1219</v>
      </c>
      <c r="C964" s="295">
        <v>481.8</v>
      </c>
      <c r="D964" s="295"/>
      <c r="E964" s="295">
        <v>50.8</v>
      </c>
      <c r="F964" s="295">
        <f t="shared" si="132"/>
        <v>532.6</v>
      </c>
      <c r="G964" s="295">
        <v>10</v>
      </c>
      <c r="H964" s="295"/>
      <c r="I964" s="295">
        <v>3</v>
      </c>
      <c r="J964" s="295">
        <f t="shared" si="133"/>
        <v>13</v>
      </c>
      <c r="K964" s="296">
        <f t="shared" si="134"/>
        <v>5.208333333333333E-3</v>
      </c>
      <c r="L964" s="297">
        <f t="shared" si="135"/>
        <v>22.299218749999998</v>
      </c>
      <c r="M964" s="297">
        <f t="shared" si="136"/>
        <v>4.9058281249999993</v>
      </c>
      <c r="N964" s="297">
        <v>9.0031695721077654</v>
      </c>
      <c r="O964" s="297">
        <v>0.81365448504983384</v>
      </c>
      <c r="P964" s="296">
        <f t="shared" si="137"/>
        <v>6.9511586429135533E-2</v>
      </c>
    </row>
    <row r="965" spans="1:16" x14ac:dyDescent="0.35">
      <c r="A965" s="298">
        <f t="shared" si="138"/>
        <v>15</v>
      </c>
      <c r="B965" s="295" t="s">
        <v>1220</v>
      </c>
      <c r="C965" s="295">
        <v>340.1</v>
      </c>
      <c r="D965" s="295"/>
      <c r="E965" s="295"/>
      <c r="F965" s="295">
        <f t="shared" si="132"/>
        <v>340.1</v>
      </c>
      <c r="G965" s="295">
        <v>7</v>
      </c>
      <c r="H965" s="295"/>
      <c r="I965" s="295"/>
      <c r="J965" s="295">
        <f t="shared" si="133"/>
        <v>7</v>
      </c>
      <c r="K965" s="296">
        <f t="shared" si="134"/>
        <v>2.8044871794871795E-3</v>
      </c>
      <c r="L965" s="297">
        <f t="shared" si="135"/>
        <v>12.007271634615384</v>
      </c>
      <c r="M965" s="297">
        <f t="shared" si="136"/>
        <v>2.6415997596153846</v>
      </c>
      <c r="N965" s="297">
        <v>4.8478605388272591</v>
      </c>
      <c r="O965" s="297">
        <v>0.56955813953488377</v>
      </c>
      <c r="P965" s="296">
        <f t="shared" si="137"/>
        <v>5.9001146934998271E-2</v>
      </c>
    </row>
    <row r="966" spans="1:16" x14ac:dyDescent="0.35">
      <c r="A966" s="298">
        <f t="shared" si="138"/>
        <v>16</v>
      </c>
      <c r="B966" s="295" t="s">
        <v>1221</v>
      </c>
      <c r="C966" s="295">
        <v>449.9</v>
      </c>
      <c r="D966" s="295"/>
      <c r="E966" s="295">
        <v>99.3</v>
      </c>
      <c r="F966" s="295">
        <f t="shared" si="132"/>
        <v>549.19999999999993</v>
      </c>
      <c r="G966" s="295">
        <v>8</v>
      </c>
      <c r="H966" s="295"/>
      <c r="I966" s="295">
        <v>2</v>
      </c>
      <c r="J966" s="295">
        <f t="shared" si="133"/>
        <v>10</v>
      </c>
      <c r="K966" s="296">
        <f t="shared" si="134"/>
        <v>4.0064102564102561E-3</v>
      </c>
      <c r="L966" s="297">
        <f t="shared" si="135"/>
        <v>17.15324519230769</v>
      </c>
      <c r="M966" s="297">
        <f t="shared" si="136"/>
        <v>3.7737139423076917</v>
      </c>
      <c r="N966" s="297">
        <v>6.9255150554675122</v>
      </c>
      <c r="O966" s="297">
        <v>0.65092358803986705</v>
      </c>
      <c r="P966" s="296">
        <f t="shared" si="137"/>
        <v>5.1899850287914717E-2</v>
      </c>
    </row>
    <row r="967" spans="1:16" x14ac:dyDescent="0.35">
      <c r="A967" s="298">
        <f t="shared" si="138"/>
        <v>17</v>
      </c>
      <c r="B967" s="295" t="s">
        <v>1222</v>
      </c>
      <c r="C967" s="295">
        <v>855.5</v>
      </c>
      <c r="D967" s="295"/>
      <c r="E967" s="295">
        <v>188</v>
      </c>
      <c r="F967" s="295">
        <f t="shared" si="132"/>
        <v>1043.5</v>
      </c>
      <c r="G967" s="295">
        <v>21</v>
      </c>
      <c r="H967" s="295"/>
      <c r="I967" s="295">
        <v>1</v>
      </c>
      <c r="J967" s="295">
        <f t="shared" si="133"/>
        <v>22</v>
      </c>
      <c r="K967" s="296">
        <f t="shared" si="134"/>
        <v>8.814102564102564E-3</v>
      </c>
      <c r="L967" s="297">
        <f t="shared" si="135"/>
        <v>37.737139423076918</v>
      </c>
      <c r="M967" s="297">
        <f t="shared" si="136"/>
        <v>8.3021706730769225</v>
      </c>
      <c r="N967" s="297">
        <v>15.236133122028525</v>
      </c>
      <c r="O967" s="297">
        <v>1.7086744186046512</v>
      </c>
      <c r="P967" s="296">
        <f t="shared" si="137"/>
        <v>6.035852193271396E-2</v>
      </c>
    </row>
    <row r="968" spans="1:16" x14ac:dyDescent="0.35">
      <c r="A968" s="298">
        <f t="shared" si="138"/>
        <v>18</v>
      </c>
      <c r="B968" s="295" t="s">
        <v>1223</v>
      </c>
      <c r="C968" s="295">
        <v>851.2</v>
      </c>
      <c r="D968" s="295"/>
      <c r="E968" s="295">
        <v>76.2</v>
      </c>
      <c r="F968" s="295">
        <f t="shared" si="132"/>
        <v>927.40000000000009</v>
      </c>
      <c r="G968" s="295">
        <v>19</v>
      </c>
      <c r="H968" s="295"/>
      <c r="I968" s="295">
        <v>2</v>
      </c>
      <c r="J968" s="295">
        <f t="shared" si="133"/>
        <v>21</v>
      </c>
      <c r="K968" s="296">
        <f t="shared" si="134"/>
        <v>8.4134615384615381E-3</v>
      </c>
      <c r="L968" s="297">
        <f t="shared" si="135"/>
        <v>36.021814903846149</v>
      </c>
      <c r="M968" s="297">
        <f t="shared" si="136"/>
        <v>7.9247992788461525</v>
      </c>
      <c r="N968" s="297">
        <v>14.543581616481772</v>
      </c>
      <c r="O968" s="297">
        <v>1.5459435215946842</v>
      </c>
      <c r="P968" s="296">
        <f t="shared" si="137"/>
        <v>6.4735970800915199E-2</v>
      </c>
    </row>
    <row r="969" spans="1:16" x14ac:dyDescent="0.35">
      <c r="A969" s="298">
        <f t="shared" si="138"/>
        <v>19</v>
      </c>
      <c r="B969" s="295" t="s">
        <v>1224</v>
      </c>
      <c r="C969" s="295">
        <v>544.4</v>
      </c>
      <c r="D969" s="295">
        <v>105.8</v>
      </c>
      <c r="E969" s="295">
        <v>74</v>
      </c>
      <c r="F969" s="295">
        <f t="shared" si="132"/>
        <v>724.19999999999993</v>
      </c>
      <c r="G969" s="295">
        <v>14</v>
      </c>
      <c r="H969" s="295">
        <v>1</v>
      </c>
      <c r="I969" s="295">
        <v>1</v>
      </c>
      <c r="J969" s="295">
        <f t="shared" si="133"/>
        <v>16</v>
      </c>
      <c r="K969" s="296">
        <f t="shared" si="134"/>
        <v>6.41025641025641E-3</v>
      </c>
      <c r="L969" s="297">
        <f t="shared" si="135"/>
        <v>27.445192307692306</v>
      </c>
      <c r="M969" s="297">
        <f t="shared" si="136"/>
        <v>6.0379423076923073</v>
      </c>
      <c r="N969" s="297">
        <v>11.080824088748018</v>
      </c>
      <c r="O969" s="297">
        <v>1.1391162790697675</v>
      </c>
      <c r="P969" s="296">
        <f t="shared" si="137"/>
        <v>6.310836092681911E-2</v>
      </c>
    </row>
    <row r="970" spans="1:16" x14ac:dyDescent="0.35">
      <c r="A970" s="298">
        <f t="shared" si="138"/>
        <v>20</v>
      </c>
      <c r="B970" s="295" t="s">
        <v>1225</v>
      </c>
      <c r="C970" s="295">
        <v>252.4</v>
      </c>
      <c r="D970" s="295">
        <v>53</v>
      </c>
      <c r="E970" s="295">
        <v>35.4</v>
      </c>
      <c r="F970" s="295">
        <f t="shared" si="132"/>
        <v>340.79999999999995</v>
      </c>
      <c r="G970" s="295">
        <v>6</v>
      </c>
      <c r="H970" s="295">
        <v>1</v>
      </c>
      <c r="I970" s="295">
        <v>1</v>
      </c>
      <c r="J970" s="295">
        <f t="shared" si="133"/>
        <v>8</v>
      </c>
      <c r="K970" s="296">
        <f t="shared" si="134"/>
        <v>3.205128205128205E-3</v>
      </c>
      <c r="L970" s="297">
        <f t="shared" si="135"/>
        <v>13.722596153846153</v>
      </c>
      <c r="M970" s="297">
        <f t="shared" si="136"/>
        <v>3.0189711538461537</v>
      </c>
      <c r="N970" s="297">
        <v>5.5404120443740092</v>
      </c>
      <c r="O970" s="297">
        <v>0.48819269102990032</v>
      </c>
      <c r="P970" s="296">
        <f t="shared" si="137"/>
        <v>6.6813885102981863E-2</v>
      </c>
    </row>
    <row r="971" spans="1:16" x14ac:dyDescent="0.35">
      <c r="A971" s="298">
        <f t="shared" si="138"/>
        <v>21</v>
      </c>
      <c r="B971" s="295" t="s">
        <v>1226</v>
      </c>
      <c r="C971" s="295">
        <v>446.3</v>
      </c>
      <c r="D971" s="295">
        <v>12.4</v>
      </c>
      <c r="E971" s="295">
        <v>75.400000000000006</v>
      </c>
      <c r="F971" s="295">
        <f t="shared" si="132"/>
        <v>534.1</v>
      </c>
      <c r="G971" s="295">
        <v>7</v>
      </c>
      <c r="H971" s="295">
        <v>2</v>
      </c>
      <c r="I971" s="295">
        <v>2</v>
      </c>
      <c r="J971" s="295">
        <f t="shared" si="133"/>
        <v>11</v>
      </c>
      <c r="K971" s="296">
        <f t="shared" si="134"/>
        <v>4.407051282051282E-3</v>
      </c>
      <c r="L971" s="297">
        <f t="shared" si="135"/>
        <v>18.868569711538459</v>
      </c>
      <c r="M971" s="297">
        <f t="shared" si="136"/>
        <v>4.1510853365384612</v>
      </c>
      <c r="N971" s="297">
        <v>7.6180665610142624</v>
      </c>
      <c r="O971" s="297">
        <v>0.56955813953488377</v>
      </c>
      <c r="P971" s="296">
        <f t="shared" si="137"/>
        <v>5.8429656896884605E-2</v>
      </c>
    </row>
    <row r="972" spans="1:16" x14ac:dyDescent="0.35">
      <c r="A972" s="298">
        <f t="shared" si="138"/>
        <v>22</v>
      </c>
      <c r="B972" s="295" t="s">
        <v>1227</v>
      </c>
      <c r="C972" s="295">
        <v>237.5</v>
      </c>
      <c r="D972" s="295"/>
      <c r="E972" s="295"/>
      <c r="F972" s="295">
        <f t="shared" si="132"/>
        <v>237.5</v>
      </c>
      <c r="G972" s="295">
        <v>6</v>
      </c>
      <c r="H972" s="295"/>
      <c r="I972" s="295"/>
      <c r="J972" s="295">
        <f t="shared" si="133"/>
        <v>6</v>
      </c>
      <c r="K972" s="296">
        <f t="shared" si="134"/>
        <v>2.403846153846154E-3</v>
      </c>
      <c r="L972" s="297">
        <f t="shared" si="135"/>
        <v>10.291947115384616</v>
      </c>
      <c r="M972" s="297">
        <f t="shared" si="136"/>
        <v>2.2642283653846156</v>
      </c>
      <c r="N972" s="297">
        <v>4.1553090332805072</v>
      </c>
      <c r="O972" s="297">
        <v>0.48819269102990032</v>
      </c>
      <c r="P972" s="296">
        <f t="shared" si="137"/>
        <v>7.2419693495072171E-2</v>
      </c>
    </row>
    <row r="973" spans="1:16" x14ac:dyDescent="0.35">
      <c r="A973" s="298">
        <f t="shared" si="138"/>
        <v>23</v>
      </c>
      <c r="B973" s="295" t="s">
        <v>1228</v>
      </c>
      <c r="C973" s="295">
        <v>159.5</v>
      </c>
      <c r="D973" s="295"/>
      <c r="E973" s="295">
        <v>91.9</v>
      </c>
      <c r="F973" s="295">
        <f t="shared" si="132"/>
        <v>251.4</v>
      </c>
      <c r="G973" s="295">
        <v>4</v>
      </c>
      <c r="H973" s="295"/>
      <c r="I973" s="295">
        <v>3</v>
      </c>
      <c r="J973" s="295">
        <f t="shared" si="133"/>
        <v>7</v>
      </c>
      <c r="K973" s="296">
        <f t="shared" si="134"/>
        <v>2.8044871794871795E-3</v>
      </c>
      <c r="L973" s="297">
        <f t="shared" si="135"/>
        <v>12.007271634615384</v>
      </c>
      <c r="M973" s="297">
        <f t="shared" si="136"/>
        <v>2.6415997596153846</v>
      </c>
      <c r="N973" s="297">
        <v>4.8478605388272591</v>
      </c>
      <c r="O973" s="297">
        <v>0.32546179401993353</v>
      </c>
      <c r="P973" s="296">
        <f t="shared" si="137"/>
        <v>7.8847230417971204E-2</v>
      </c>
    </row>
    <row r="974" spans="1:16" x14ac:dyDescent="0.35">
      <c r="A974" s="298">
        <f t="shared" si="138"/>
        <v>24</v>
      </c>
      <c r="B974" s="295" t="s">
        <v>1229</v>
      </c>
      <c r="C974" s="295">
        <v>6036.5</v>
      </c>
      <c r="D974" s="295"/>
      <c r="E974" s="295">
        <v>57.9</v>
      </c>
      <c r="F974" s="295">
        <f t="shared" si="132"/>
        <v>6094.4</v>
      </c>
      <c r="G974" s="295">
        <v>129</v>
      </c>
      <c r="H974" s="295"/>
      <c r="I974" s="295">
        <v>3</v>
      </c>
      <c r="J974" s="295">
        <f t="shared" si="133"/>
        <v>132</v>
      </c>
      <c r="K974" s="296">
        <f t="shared" si="134"/>
        <v>5.2884615384615384E-2</v>
      </c>
      <c r="L974" s="297">
        <f t="shared" si="135"/>
        <v>226.42283653846152</v>
      </c>
      <c r="M974" s="297">
        <f t="shared" si="136"/>
        <v>49.813024038461535</v>
      </c>
      <c r="N974" s="297">
        <v>91.416798732171145</v>
      </c>
      <c r="O974" s="297">
        <v>10.496142857142857</v>
      </c>
      <c r="P974" s="296">
        <f t="shared" si="137"/>
        <v>6.2048569533709158E-2</v>
      </c>
    </row>
    <row r="975" spans="1:16" x14ac:dyDescent="0.35">
      <c r="A975" s="298">
        <f t="shared" si="138"/>
        <v>25</v>
      </c>
      <c r="B975" s="295" t="s">
        <v>1230</v>
      </c>
      <c r="C975" s="295">
        <v>5942.78</v>
      </c>
      <c r="D975" s="295">
        <v>26.3</v>
      </c>
      <c r="E975" s="295">
        <v>169.5</v>
      </c>
      <c r="F975" s="295">
        <f t="shared" si="132"/>
        <v>6138.58</v>
      </c>
      <c r="G975" s="295">
        <v>128</v>
      </c>
      <c r="H975" s="295">
        <v>1</v>
      </c>
      <c r="I975" s="295">
        <v>4</v>
      </c>
      <c r="J975" s="295">
        <f t="shared" si="133"/>
        <v>133</v>
      </c>
      <c r="K975" s="296">
        <f t="shared" si="134"/>
        <v>5.3285256410256408E-2</v>
      </c>
      <c r="L975" s="297">
        <f t="shared" si="135"/>
        <v>228.13816105769229</v>
      </c>
      <c r="M975" s="297">
        <f t="shared" si="136"/>
        <v>50.190395432692306</v>
      </c>
      <c r="N975" s="297">
        <v>92.109350237717905</v>
      </c>
      <c r="O975" s="297">
        <v>10.414777408637873</v>
      </c>
      <c r="P975" s="296">
        <f t="shared" si="137"/>
        <v>6.2042473037207356E-2</v>
      </c>
    </row>
    <row r="976" spans="1:16" x14ac:dyDescent="0.35">
      <c r="A976" s="298">
        <f t="shared" si="138"/>
        <v>26</v>
      </c>
      <c r="B976" s="295" t="s">
        <v>1231</v>
      </c>
      <c r="C976" s="295">
        <v>362.7</v>
      </c>
      <c r="D976" s="295"/>
      <c r="E976" s="295">
        <v>64.8</v>
      </c>
      <c r="F976" s="295">
        <f t="shared" si="132"/>
        <v>427.5</v>
      </c>
      <c r="G976" s="295">
        <v>8</v>
      </c>
      <c r="H976" s="295"/>
      <c r="I976" s="295">
        <v>2</v>
      </c>
      <c r="J976" s="295">
        <f t="shared" si="133"/>
        <v>10</v>
      </c>
      <c r="K976" s="296">
        <f t="shared" si="134"/>
        <v>4.0064102564102561E-3</v>
      </c>
      <c r="L976" s="297">
        <f t="shared" si="135"/>
        <v>17.15324519230769</v>
      </c>
      <c r="M976" s="297">
        <f t="shared" si="136"/>
        <v>3.7737139423076917</v>
      </c>
      <c r="N976" s="297">
        <v>6.9255150554675122</v>
      </c>
      <c r="O976" s="297">
        <v>0.65092358803986705</v>
      </c>
      <c r="P976" s="296">
        <f t="shared" si="137"/>
        <v>6.667461468566728E-2</v>
      </c>
    </row>
    <row r="977" spans="1:16" x14ac:dyDescent="0.35">
      <c r="A977" s="298">
        <f t="shared" si="138"/>
        <v>27</v>
      </c>
      <c r="B977" s="295" t="s">
        <v>1232</v>
      </c>
      <c r="C977" s="295">
        <v>5493.7</v>
      </c>
      <c r="D977" s="295"/>
      <c r="E977" s="295"/>
      <c r="F977" s="295">
        <f t="shared" si="132"/>
        <v>5493.7</v>
      </c>
      <c r="G977" s="295">
        <v>148</v>
      </c>
      <c r="H977" s="295"/>
      <c r="I977" s="295"/>
      <c r="J977" s="295">
        <f t="shared" si="133"/>
        <v>148</v>
      </c>
      <c r="K977" s="296">
        <f t="shared" si="134"/>
        <v>5.9294871794871792E-2</v>
      </c>
      <c r="L977" s="297">
        <f t="shared" si="135"/>
        <v>253.86802884615383</v>
      </c>
      <c r="M977" s="297">
        <f t="shared" si="136"/>
        <v>55.850966346153847</v>
      </c>
      <c r="N977" s="297">
        <v>102.49762282091918</v>
      </c>
      <c r="O977" s="297">
        <v>12.04208637873754</v>
      </c>
      <c r="P977" s="296">
        <f t="shared" si="137"/>
        <v>7.7226405590397076E-2</v>
      </c>
    </row>
    <row r="978" spans="1:16" x14ac:dyDescent="0.35">
      <c r="A978" s="298">
        <f t="shared" si="138"/>
        <v>28</v>
      </c>
      <c r="B978" s="295" t="s">
        <v>1233</v>
      </c>
      <c r="C978" s="295">
        <v>5413.1</v>
      </c>
      <c r="D978" s="295"/>
      <c r="E978" s="295">
        <v>26</v>
      </c>
      <c r="F978" s="295">
        <f t="shared" si="132"/>
        <v>5439.1</v>
      </c>
      <c r="G978" s="295">
        <v>147</v>
      </c>
      <c r="H978" s="295"/>
      <c r="I978" s="295">
        <v>2</v>
      </c>
      <c r="J978" s="295">
        <f t="shared" si="133"/>
        <v>149</v>
      </c>
      <c r="K978" s="296">
        <f t="shared" si="134"/>
        <v>5.9695512820512817E-2</v>
      </c>
      <c r="L978" s="297">
        <f t="shared" si="135"/>
        <v>255.5833533653846</v>
      </c>
      <c r="M978" s="297">
        <f t="shared" si="136"/>
        <v>56.22833774038461</v>
      </c>
      <c r="N978" s="297">
        <v>103.19017432646592</v>
      </c>
      <c r="O978" s="297">
        <v>11.960720930232558</v>
      </c>
      <c r="P978" s="296">
        <f t="shared" si="137"/>
        <v>7.8498756478547496E-2</v>
      </c>
    </row>
    <row r="979" spans="1:16" x14ac:dyDescent="0.35">
      <c r="A979" s="298">
        <f t="shared" si="138"/>
        <v>29</v>
      </c>
      <c r="B979" s="295" t="s">
        <v>1234</v>
      </c>
      <c r="C979" s="295">
        <v>420.4</v>
      </c>
      <c r="D979" s="295"/>
      <c r="E979" s="295">
        <v>81.3</v>
      </c>
      <c r="F979" s="295">
        <f t="shared" si="132"/>
        <v>501.7</v>
      </c>
      <c r="G979" s="295">
        <v>10</v>
      </c>
      <c r="H979" s="295"/>
      <c r="I979" s="295">
        <v>3</v>
      </c>
      <c r="J979" s="295">
        <f t="shared" si="133"/>
        <v>13</v>
      </c>
      <c r="K979" s="296">
        <f t="shared" si="134"/>
        <v>5.208333333333333E-3</v>
      </c>
      <c r="L979" s="297">
        <f t="shared" si="135"/>
        <v>22.299218749999998</v>
      </c>
      <c r="M979" s="297">
        <f t="shared" si="136"/>
        <v>4.9058281249999993</v>
      </c>
      <c r="N979" s="297">
        <v>9.0031695721077654</v>
      </c>
      <c r="O979" s="297">
        <v>0.81365448504983384</v>
      </c>
      <c r="P979" s="296">
        <f t="shared" si="137"/>
        <v>7.3792846187278438E-2</v>
      </c>
    </row>
    <row r="980" spans="1:16" x14ac:dyDescent="0.35">
      <c r="A980" s="298">
        <f t="shared" si="138"/>
        <v>30</v>
      </c>
      <c r="B980" s="295" t="s">
        <v>1235</v>
      </c>
      <c r="C980" s="295">
        <v>176.4</v>
      </c>
      <c r="D980" s="295"/>
      <c r="E980" s="295">
        <v>88.5</v>
      </c>
      <c r="F980" s="295">
        <f t="shared" si="132"/>
        <v>264.89999999999998</v>
      </c>
      <c r="G980" s="295">
        <v>5</v>
      </c>
      <c r="H980" s="295"/>
      <c r="I980" s="295">
        <v>2</v>
      </c>
      <c r="J980" s="295">
        <f t="shared" si="133"/>
        <v>7</v>
      </c>
      <c r="K980" s="296">
        <f t="shared" si="134"/>
        <v>2.8044871794871795E-3</v>
      </c>
      <c r="L980" s="297">
        <f t="shared" si="135"/>
        <v>12.007271634615384</v>
      </c>
      <c r="M980" s="297">
        <f t="shared" si="136"/>
        <v>2.6415997596153846</v>
      </c>
      <c r="N980" s="297">
        <v>4.8478605388272591</v>
      </c>
      <c r="O980" s="297">
        <v>0.40682724252491692</v>
      </c>
      <c r="P980" s="296">
        <f t="shared" si="137"/>
        <v>7.513612372813494E-2</v>
      </c>
    </row>
    <row r="981" spans="1:16" x14ac:dyDescent="0.35">
      <c r="A981" s="298">
        <f t="shared" si="138"/>
        <v>31</v>
      </c>
      <c r="B981" s="295" t="s">
        <v>1236</v>
      </c>
      <c r="C981" s="295">
        <v>476.7</v>
      </c>
      <c r="D981" s="295"/>
      <c r="E981" s="295">
        <v>38</v>
      </c>
      <c r="F981" s="295">
        <f t="shared" si="132"/>
        <v>514.70000000000005</v>
      </c>
      <c r="G981" s="295">
        <v>12</v>
      </c>
      <c r="H981" s="295"/>
      <c r="I981" s="295">
        <v>2</v>
      </c>
      <c r="J981" s="295">
        <f t="shared" si="133"/>
        <v>14</v>
      </c>
      <c r="K981" s="296">
        <f t="shared" si="134"/>
        <v>5.608974358974359E-3</v>
      </c>
      <c r="L981" s="297">
        <f t="shared" si="135"/>
        <v>24.014543269230767</v>
      </c>
      <c r="M981" s="297">
        <f t="shared" si="136"/>
        <v>5.2831995192307692</v>
      </c>
      <c r="N981" s="297">
        <v>9.6957210776545182</v>
      </c>
      <c r="O981" s="297">
        <v>0.97638538205980063</v>
      </c>
      <c r="P981" s="296">
        <f t="shared" si="137"/>
        <v>7.7656594614680122E-2</v>
      </c>
    </row>
    <row r="982" spans="1:16" x14ac:dyDescent="0.35">
      <c r="A982" s="298">
        <f t="shared" si="138"/>
        <v>32</v>
      </c>
      <c r="B982" s="295" t="s">
        <v>1241</v>
      </c>
      <c r="C982" s="295">
        <v>474.8</v>
      </c>
      <c r="D982" s="295"/>
      <c r="E982" s="295"/>
      <c r="F982" s="295">
        <f t="shared" si="132"/>
        <v>474.8</v>
      </c>
      <c r="G982" s="295">
        <v>11</v>
      </c>
      <c r="H982" s="295"/>
      <c r="I982" s="295"/>
      <c r="J982" s="295">
        <f t="shared" si="133"/>
        <v>11</v>
      </c>
      <c r="K982" s="296">
        <f t="shared" si="134"/>
        <v>4.407051282051282E-3</v>
      </c>
      <c r="L982" s="297">
        <f t="shared" si="135"/>
        <v>18.868569711538459</v>
      </c>
      <c r="M982" s="297">
        <f t="shared" si="136"/>
        <v>4.1510853365384612</v>
      </c>
      <c r="N982" s="297">
        <v>7.6180665610142624</v>
      </c>
      <c r="O982" s="297">
        <v>0.89501993355481713</v>
      </c>
      <c r="P982" s="296">
        <f t="shared" si="137"/>
        <v>6.641268227179023E-2</v>
      </c>
    </row>
    <row r="983" spans="1:16" x14ac:dyDescent="0.35">
      <c r="A983" s="298">
        <f t="shared" si="138"/>
        <v>33</v>
      </c>
      <c r="B983" s="295" t="s">
        <v>1242</v>
      </c>
      <c r="C983" s="295">
        <v>667.03</v>
      </c>
      <c r="D983" s="295"/>
      <c r="E983" s="295"/>
      <c r="F983" s="295">
        <f t="shared" si="132"/>
        <v>667.03</v>
      </c>
      <c r="G983" s="295">
        <v>13</v>
      </c>
      <c r="H983" s="295"/>
      <c r="I983" s="295"/>
      <c r="J983" s="295">
        <f t="shared" si="133"/>
        <v>13</v>
      </c>
      <c r="K983" s="296">
        <f t="shared" si="134"/>
        <v>5.208333333333333E-3</v>
      </c>
      <c r="L983" s="297">
        <f t="shared" si="135"/>
        <v>22.299218749999998</v>
      </c>
      <c r="M983" s="297">
        <f t="shared" si="136"/>
        <v>4.9058281249999993</v>
      </c>
      <c r="N983" s="297">
        <v>9.0031695721077654</v>
      </c>
      <c r="O983" s="297">
        <v>1.057750830564784</v>
      </c>
      <c r="P983" s="296">
        <f t="shared" si="137"/>
        <v>5.5868502582601301E-2</v>
      </c>
    </row>
    <row r="984" spans="1:16" x14ac:dyDescent="0.35">
      <c r="A984" s="298">
        <f t="shared" si="138"/>
        <v>34</v>
      </c>
      <c r="B984" s="295" t="s">
        <v>1243</v>
      </c>
      <c r="C984" s="295">
        <v>1023.7</v>
      </c>
      <c r="D984" s="295"/>
      <c r="E984" s="295"/>
      <c r="F984" s="295">
        <f t="shared" si="132"/>
        <v>1023.7</v>
      </c>
      <c r="G984" s="295">
        <v>24</v>
      </c>
      <c r="H984" s="295"/>
      <c r="I984" s="295"/>
      <c r="J984" s="295">
        <f t="shared" si="133"/>
        <v>24</v>
      </c>
      <c r="K984" s="296">
        <f t="shared" si="134"/>
        <v>9.6153846153846159E-3</v>
      </c>
      <c r="L984" s="297">
        <f t="shared" si="135"/>
        <v>41.167788461538464</v>
      </c>
      <c r="M984" s="297">
        <f t="shared" si="136"/>
        <v>9.0569134615384623</v>
      </c>
      <c r="N984" s="297">
        <v>16.621236133122029</v>
      </c>
      <c r="O984" s="297">
        <v>1.9527707641196013</v>
      </c>
      <c r="P984" s="296">
        <f t="shared" si="137"/>
        <v>6.7205928319154604E-2</v>
      </c>
    </row>
    <row r="985" spans="1:16" x14ac:dyDescent="0.35">
      <c r="A985" s="298">
        <f t="shared" si="138"/>
        <v>35</v>
      </c>
      <c r="B985" s="295" t="s">
        <v>1247</v>
      </c>
      <c r="C985" s="295">
        <v>214.1</v>
      </c>
      <c r="D985" s="295"/>
      <c r="E985" s="295"/>
      <c r="F985" s="295">
        <f t="shared" si="132"/>
        <v>214.1</v>
      </c>
      <c r="G985" s="295">
        <v>6</v>
      </c>
      <c r="H985" s="295"/>
      <c r="I985" s="295"/>
      <c r="J985" s="295">
        <f t="shared" si="133"/>
        <v>6</v>
      </c>
      <c r="K985" s="296">
        <f t="shared" si="134"/>
        <v>2.403846153846154E-3</v>
      </c>
      <c r="L985" s="297">
        <f t="shared" si="135"/>
        <v>10.291947115384616</v>
      </c>
      <c r="M985" s="297">
        <f t="shared" si="136"/>
        <v>2.2642283653846156</v>
      </c>
      <c r="N985" s="297">
        <v>4.1553090332805072</v>
      </c>
      <c r="O985" s="297">
        <v>0.48819269102990032</v>
      </c>
      <c r="P985" s="296">
        <f t="shared" si="137"/>
        <v>8.0334783769638679E-2</v>
      </c>
    </row>
    <row r="986" spans="1:16" x14ac:dyDescent="0.35">
      <c r="A986" s="298">
        <f t="shared" si="138"/>
        <v>36</v>
      </c>
      <c r="B986" s="295" t="s">
        <v>1248</v>
      </c>
      <c r="C986" s="295">
        <v>396.1</v>
      </c>
      <c r="D986" s="295"/>
      <c r="E986" s="295">
        <v>77.8</v>
      </c>
      <c r="F986" s="295">
        <f t="shared" si="132"/>
        <v>473.90000000000003</v>
      </c>
      <c r="G986" s="295">
        <v>9</v>
      </c>
      <c r="H986" s="295"/>
      <c r="I986" s="295">
        <v>1</v>
      </c>
      <c r="J986" s="295">
        <f t="shared" si="133"/>
        <v>10</v>
      </c>
      <c r="K986" s="296">
        <f t="shared" si="134"/>
        <v>4.0064102564102561E-3</v>
      </c>
      <c r="L986" s="297">
        <f t="shared" si="135"/>
        <v>17.15324519230769</v>
      </c>
      <c r="M986" s="297">
        <f t="shared" si="136"/>
        <v>3.7737139423076917</v>
      </c>
      <c r="N986" s="297">
        <v>6.9255150554675122</v>
      </c>
      <c r="O986" s="297">
        <v>0.73228903654485045</v>
      </c>
      <c r="P986" s="296">
        <f t="shared" si="137"/>
        <v>6.0318132995627223E-2</v>
      </c>
    </row>
    <row r="987" spans="1:16" x14ac:dyDescent="0.35">
      <c r="A987" s="298">
        <f t="shared" si="138"/>
        <v>37</v>
      </c>
      <c r="B987" s="295" t="s">
        <v>1249</v>
      </c>
      <c r="C987" s="295">
        <v>479.6</v>
      </c>
      <c r="D987" s="295"/>
      <c r="E987" s="295"/>
      <c r="F987" s="295">
        <f t="shared" si="132"/>
        <v>479.6</v>
      </c>
      <c r="G987" s="295">
        <v>9</v>
      </c>
      <c r="H987" s="295"/>
      <c r="I987" s="295">
        <v>1</v>
      </c>
      <c r="J987" s="295">
        <f t="shared" si="133"/>
        <v>10</v>
      </c>
      <c r="K987" s="296">
        <f t="shared" si="134"/>
        <v>4.0064102564102561E-3</v>
      </c>
      <c r="L987" s="297">
        <f t="shared" si="135"/>
        <v>17.15324519230769</v>
      </c>
      <c r="M987" s="297">
        <f t="shared" si="136"/>
        <v>3.7737139423076917</v>
      </c>
      <c r="N987" s="297">
        <v>6.9255150554675122</v>
      </c>
      <c r="O987" s="297">
        <v>0.73228903654485045</v>
      </c>
      <c r="P987" s="296">
        <f t="shared" si="137"/>
        <v>5.960125777028303E-2</v>
      </c>
    </row>
    <row r="988" spans="1:16" x14ac:dyDescent="0.35">
      <c r="A988" s="298">
        <f t="shared" si="138"/>
        <v>38</v>
      </c>
      <c r="B988" s="295" t="s">
        <v>1250</v>
      </c>
      <c r="C988" s="295">
        <v>415.6</v>
      </c>
      <c r="D988" s="295"/>
      <c r="E988" s="295"/>
      <c r="F988" s="295">
        <f t="shared" si="132"/>
        <v>415.6</v>
      </c>
      <c r="G988" s="295">
        <v>6</v>
      </c>
      <c r="H988" s="295"/>
      <c r="I988" s="295"/>
      <c r="J988" s="295">
        <f t="shared" si="133"/>
        <v>6</v>
      </c>
      <c r="K988" s="296">
        <f t="shared" si="134"/>
        <v>2.403846153846154E-3</v>
      </c>
      <c r="L988" s="297">
        <f t="shared" si="135"/>
        <v>10.291947115384616</v>
      </c>
      <c r="M988" s="297">
        <f t="shared" si="136"/>
        <v>2.2642283653846156</v>
      </c>
      <c r="N988" s="297">
        <v>4.1553090332805072</v>
      </c>
      <c r="O988" s="297">
        <v>0.48819269102990032</v>
      </c>
      <c r="P988" s="296">
        <f t="shared" si="137"/>
        <v>4.1385171330797978E-2</v>
      </c>
    </row>
    <row r="989" spans="1:16" x14ac:dyDescent="0.35">
      <c r="A989" s="298">
        <f t="shared" si="138"/>
        <v>39</v>
      </c>
      <c r="B989" s="295" t="s">
        <v>1251</v>
      </c>
      <c r="C989" s="295">
        <v>338.9</v>
      </c>
      <c r="D989" s="295"/>
      <c r="E989" s="295">
        <v>73.099999999999994</v>
      </c>
      <c r="F989" s="295">
        <f t="shared" si="132"/>
        <v>412</v>
      </c>
      <c r="G989" s="295">
        <v>6</v>
      </c>
      <c r="H989" s="295"/>
      <c r="I989" s="295">
        <v>2</v>
      </c>
      <c r="J989" s="295">
        <f t="shared" si="133"/>
        <v>8</v>
      </c>
      <c r="K989" s="296">
        <f t="shared" si="134"/>
        <v>3.205128205128205E-3</v>
      </c>
      <c r="L989" s="297">
        <f t="shared" si="135"/>
        <v>13.722596153846153</v>
      </c>
      <c r="M989" s="297">
        <f t="shared" si="136"/>
        <v>3.0189711538461537</v>
      </c>
      <c r="N989" s="297">
        <v>5.5404120443740092</v>
      </c>
      <c r="O989" s="297">
        <v>0.48819269102990032</v>
      </c>
      <c r="P989" s="296">
        <f t="shared" si="137"/>
        <v>5.5267407871592761E-2</v>
      </c>
    </row>
    <row r="990" spans="1:16" x14ac:dyDescent="0.35">
      <c r="A990" s="298">
        <f t="shared" si="138"/>
        <v>40</v>
      </c>
      <c r="B990" s="295" t="s">
        <v>1252</v>
      </c>
      <c r="C990" s="295">
        <v>154.69999999999999</v>
      </c>
      <c r="D990" s="295"/>
      <c r="E990" s="295"/>
      <c r="F990" s="295">
        <f t="shared" si="132"/>
        <v>154.69999999999999</v>
      </c>
      <c r="G990" s="295">
        <v>3</v>
      </c>
      <c r="H990" s="295"/>
      <c r="I990" s="295"/>
      <c r="J990" s="295">
        <f t="shared" si="133"/>
        <v>3</v>
      </c>
      <c r="K990" s="296">
        <f t="shared" si="134"/>
        <v>1.201923076923077E-3</v>
      </c>
      <c r="L990" s="297">
        <f t="shared" si="135"/>
        <v>5.145973557692308</v>
      </c>
      <c r="M990" s="297">
        <f t="shared" si="136"/>
        <v>1.1321141826923078</v>
      </c>
      <c r="N990" s="297">
        <v>2.0776545166402536</v>
      </c>
      <c r="O990" s="297">
        <v>0.24409634551495016</v>
      </c>
      <c r="P990" s="296">
        <f t="shared" si="137"/>
        <v>5.5590424062959415E-2</v>
      </c>
    </row>
    <row r="991" spans="1:16" x14ac:dyDescent="0.35">
      <c r="A991" s="298">
        <f t="shared" si="138"/>
        <v>41</v>
      </c>
      <c r="B991" s="295" t="s">
        <v>1253</v>
      </c>
      <c r="C991" s="295">
        <v>127</v>
      </c>
      <c r="D991" s="295">
        <v>51.8</v>
      </c>
      <c r="E991" s="295"/>
      <c r="F991" s="295">
        <f t="shared" si="132"/>
        <v>178.8</v>
      </c>
      <c r="G991" s="295">
        <v>3</v>
      </c>
      <c r="H991" s="295">
        <v>1</v>
      </c>
      <c r="I991" s="295"/>
      <c r="J991" s="295">
        <f t="shared" si="133"/>
        <v>4</v>
      </c>
      <c r="K991" s="296">
        <f t="shared" si="134"/>
        <v>1.6025641025641025E-3</v>
      </c>
      <c r="L991" s="297">
        <f t="shared" si="135"/>
        <v>6.8612980769230765</v>
      </c>
      <c r="M991" s="297">
        <f t="shared" si="136"/>
        <v>1.5094855769230768</v>
      </c>
      <c r="N991" s="297">
        <v>2.7702060221870046</v>
      </c>
      <c r="O991" s="297">
        <v>0.24409634551495016</v>
      </c>
      <c r="P991" s="296">
        <f t="shared" si="137"/>
        <v>6.3674977749150485E-2</v>
      </c>
    </row>
    <row r="992" spans="1:16" x14ac:dyDescent="0.35">
      <c r="A992" s="298">
        <f t="shared" si="138"/>
        <v>42</v>
      </c>
      <c r="B992" s="295" t="s">
        <v>1254</v>
      </c>
      <c r="C992" s="295">
        <v>228.6</v>
      </c>
      <c r="D992" s="295"/>
      <c r="E992" s="295"/>
      <c r="F992" s="295">
        <f t="shared" si="132"/>
        <v>228.6</v>
      </c>
      <c r="G992" s="295">
        <v>6</v>
      </c>
      <c r="H992" s="295"/>
      <c r="I992" s="295"/>
      <c r="J992" s="295">
        <f t="shared" si="133"/>
        <v>6</v>
      </c>
      <c r="K992" s="296">
        <f t="shared" si="134"/>
        <v>2.403846153846154E-3</v>
      </c>
      <c r="L992" s="297">
        <f t="shared" si="135"/>
        <v>10.291947115384616</v>
      </c>
      <c r="M992" s="297">
        <f t="shared" si="136"/>
        <v>2.2642283653846156</v>
      </c>
      <c r="N992" s="297">
        <v>4.1553090332805072</v>
      </c>
      <c r="O992" s="297">
        <v>0.48819269102990032</v>
      </c>
      <c r="P992" s="296">
        <f t="shared" si="137"/>
        <v>7.5239182874364138E-2</v>
      </c>
    </row>
    <row r="993" spans="1:16" x14ac:dyDescent="0.35">
      <c r="A993" s="298">
        <f t="shared" si="138"/>
        <v>43</v>
      </c>
      <c r="B993" s="295" t="s">
        <v>1255</v>
      </c>
      <c r="C993" s="295">
        <v>211.7</v>
      </c>
      <c r="D993" s="295"/>
      <c r="E993" s="295"/>
      <c r="F993" s="295">
        <f t="shared" si="132"/>
        <v>211.7</v>
      </c>
      <c r="G993" s="295">
        <v>7</v>
      </c>
      <c r="H993" s="295"/>
      <c r="I993" s="295"/>
      <c r="J993" s="295">
        <f t="shared" si="133"/>
        <v>7</v>
      </c>
      <c r="K993" s="296">
        <f t="shared" si="134"/>
        <v>2.8044871794871795E-3</v>
      </c>
      <c r="L993" s="297">
        <f t="shared" si="135"/>
        <v>12.007271634615384</v>
      </c>
      <c r="M993" s="297">
        <f t="shared" si="136"/>
        <v>2.6415997596153846</v>
      </c>
      <c r="N993" s="297">
        <v>4.8478605388272591</v>
      </c>
      <c r="O993" s="297">
        <v>0.56955813953488377</v>
      </c>
      <c r="P993" s="296">
        <f t="shared" si="137"/>
        <v>9.4786443422734595E-2</v>
      </c>
    </row>
    <row r="994" spans="1:16" x14ac:dyDescent="0.35">
      <c r="A994" s="298">
        <f t="shared" si="138"/>
        <v>44</v>
      </c>
      <c r="B994" s="295" t="s">
        <v>1256</v>
      </c>
      <c r="C994" s="295">
        <v>209.66</v>
      </c>
      <c r="D994" s="295"/>
      <c r="E994" s="313"/>
      <c r="F994" s="295">
        <f t="shared" si="132"/>
        <v>209.66</v>
      </c>
      <c r="G994" s="295">
        <v>6</v>
      </c>
      <c r="H994" s="295"/>
      <c r="I994" s="295"/>
      <c r="J994" s="295">
        <f t="shared" si="133"/>
        <v>6</v>
      </c>
      <c r="K994" s="296">
        <f t="shared" si="134"/>
        <v>2.403846153846154E-3</v>
      </c>
      <c r="L994" s="297">
        <f t="shared" si="135"/>
        <v>10.291947115384616</v>
      </c>
      <c r="M994" s="297">
        <f t="shared" si="136"/>
        <v>2.2642283653846156</v>
      </c>
      <c r="N994" s="297">
        <v>4.1553090332805072</v>
      </c>
      <c r="O994" s="297">
        <v>0.48819269102990032</v>
      </c>
      <c r="P994" s="296">
        <f t="shared" si="137"/>
        <v>8.2036045049507025E-2</v>
      </c>
    </row>
    <row r="995" spans="1:16" x14ac:dyDescent="0.35">
      <c r="A995" s="298">
        <f t="shared" si="138"/>
        <v>45</v>
      </c>
      <c r="B995" s="295" t="s">
        <v>1257</v>
      </c>
      <c r="C995" s="295">
        <v>211.9</v>
      </c>
      <c r="D995" s="295"/>
      <c r="E995" s="295"/>
      <c r="F995" s="295">
        <f t="shared" si="132"/>
        <v>211.9</v>
      </c>
      <c r="G995" s="295">
        <v>6</v>
      </c>
      <c r="H995" s="295"/>
      <c r="I995" s="295"/>
      <c r="J995" s="295">
        <f t="shared" si="133"/>
        <v>6</v>
      </c>
      <c r="K995" s="296">
        <f t="shared" si="134"/>
        <v>2.403846153846154E-3</v>
      </c>
      <c r="L995" s="297">
        <f t="shared" si="135"/>
        <v>10.291947115384616</v>
      </c>
      <c r="M995" s="297">
        <f t="shared" si="136"/>
        <v>2.2642283653846156</v>
      </c>
      <c r="N995" s="297">
        <v>4.1553090332805072</v>
      </c>
      <c r="O995" s="297">
        <v>0.48819269102990032</v>
      </c>
      <c r="P995" s="296">
        <f t="shared" si="137"/>
        <v>8.1168840042848703E-2</v>
      </c>
    </row>
    <row r="996" spans="1:16" x14ac:dyDescent="0.35">
      <c r="A996" s="298">
        <f t="shared" si="138"/>
        <v>46</v>
      </c>
      <c r="B996" s="295" t="s">
        <v>1258</v>
      </c>
      <c r="C996" s="295">
        <v>207</v>
      </c>
      <c r="D996" s="295"/>
      <c r="E996" s="295"/>
      <c r="F996" s="295">
        <f t="shared" si="132"/>
        <v>207</v>
      </c>
      <c r="G996" s="295">
        <v>6</v>
      </c>
      <c r="H996" s="295"/>
      <c r="I996" s="295"/>
      <c r="J996" s="295">
        <f t="shared" si="133"/>
        <v>6</v>
      </c>
      <c r="K996" s="296">
        <f t="shared" si="134"/>
        <v>2.403846153846154E-3</v>
      </c>
      <c r="L996" s="297">
        <f t="shared" si="135"/>
        <v>10.291947115384616</v>
      </c>
      <c r="M996" s="297">
        <f t="shared" si="136"/>
        <v>2.2642283653846156</v>
      </c>
      <c r="N996" s="297">
        <v>4.1553090332805072</v>
      </c>
      <c r="O996" s="297">
        <v>0.48819269102990032</v>
      </c>
      <c r="P996" s="296">
        <f t="shared" si="137"/>
        <v>8.3090228043862999E-2</v>
      </c>
    </row>
    <row r="997" spans="1:16" x14ac:dyDescent="0.35">
      <c r="A997" s="298">
        <f t="shared" si="138"/>
        <v>47</v>
      </c>
      <c r="B997" s="295" t="s">
        <v>1259</v>
      </c>
      <c r="C997" s="295">
        <v>513.6</v>
      </c>
      <c r="D997" s="295"/>
      <c r="E997" s="295"/>
      <c r="F997" s="295">
        <f t="shared" si="132"/>
        <v>513.6</v>
      </c>
      <c r="G997" s="295">
        <v>11</v>
      </c>
      <c r="H997" s="295"/>
      <c r="I997" s="295"/>
      <c r="J997" s="295">
        <f t="shared" si="133"/>
        <v>11</v>
      </c>
      <c r="K997" s="296">
        <f t="shared" si="134"/>
        <v>4.407051282051282E-3</v>
      </c>
      <c r="L997" s="297">
        <f t="shared" si="135"/>
        <v>18.868569711538459</v>
      </c>
      <c r="M997" s="297">
        <f t="shared" si="136"/>
        <v>4.1510853365384612</v>
      </c>
      <c r="N997" s="297">
        <v>7.6180665610142624</v>
      </c>
      <c r="O997" s="297">
        <v>0.89501993355481713</v>
      </c>
      <c r="P997" s="296">
        <f t="shared" si="137"/>
        <v>6.139552481044782E-2</v>
      </c>
    </row>
    <row r="998" spans="1:16" x14ac:dyDescent="0.35">
      <c r="A998" s="298">
        <f t="shared" si="138"/>
        <v>48</v>
      </c>
      <c r="B998" s="295" t="s">
        <v>1260</v>
      </c>
      <c r="C998" s="295">
        <v>322.89999999999998</v>
      </c>
      <c r="D998" s="295">
        <v>13.4</v>
      </c>
      <c r="E998" s="295"/>
      <c r="F998" s="295">
        <f t="shared" si="132"/>
        <v>336.29999999999995</v>
      </c>
      <c r="G998" s="295">
        <v>8</v>
      </c>
      <c r="H998" s="295">
        <v>1</v>
      </c>
      <c r="I998" s="295"/>
      <c r="J998" s="295">
        <f t="shared" si="133"/>
        <v>9</v>
      </c>
      <c r="K998" s="296">
        <f t="shared" si="134"/>
        <v>3.6057692307692305E-3</v>
      </c>
      <c r="L998" s="297">
        <f t="shared" si="135"/>
        <v>15.437920673076922</v>
      </c>
      <c r="M998" s="297">
        <f t="shared" si="136"/>
        <v>3.3963425480769227</v>
      </c>
      <c r="N998" s="297">
        <v>6.2329635499207603</v>
      </c>
      <c r="O998" s="297">
        <v>0.65092358803986705</v>
      </c>
      <c r="P998" s="296">
        <f t="shared" si="137"/>
        <v>7.647383395514265E-2</v>
      </c>
    </row>
    <row r="999" spans="1:16" x14ac:dyDescent="0.35">
      <c r="A999" s="298">
        <f t="shared" si="138"/>
        <v>49</v>
      </c>
      <c r="B999" s="295" t="s">
        <v>1261</v>
      </c>
      <c r="C999" s="295">
        <v>315.5</v>
      </c>
      <c r="D999" s="295"/>
      <c r="E999" s="295"/>
      <c r="F999" s="295">
        <f t="shared" si="132"/>
        <v>315.5</v>
      </c>
      <c r="G999" s="295">
        <v>6</v>
      </c>
      <c r="H999" s="295"/>
      <c r="I999" s="295"/>
      <c r="J999" s="295">
        <f t="shared" si="133"/>
        <v>6</v>
      </c>
      <c r="K999" s="296">
        <f t="shared" si="134"/>
        <v>2.403846153846154E-3</v>
      </c>
      <c r="L999" s="297">
        <f t="shared" si="135"/>
        <v>10.291947115384616</v>
      </c>
      <c r="M999" s="297">
        <f t="shared" si="136"/>
        <v>2.2642283653846156</v>
      </c>
      <c r="N999" s="297">
        <v>4.1553090332805072</v>
      </c>
      <c r="O999" s="297">
        <v>0.48819269102990032</v>
      </c>
      <c r="P999" s="296">
        <f t="shared" si="137"/>
        <v>5.4515617131789672E-2</v>
      </c>
    </row>
    <row r="1000" spans="1:16" x14ac:dyDescent="0.35">
      <c r="A1000" s="298">
        <f t="shared" si="138"/>
        <v>50</v>
      </c>
      <c r="B1000" s="295" t="s">
        <v>1262</v>
      </c>
      <c r="C1000" s="295">
        <v>375.8</v>
      </c>
      <c r="D1000" s="295"/>
      <c r="E1000" s="295"/>
      <c r="F1000" s="295">
        <f t="shared" si="132"/>
        <v>375.8</v>
      </c>
      <c r="G1000" s="295">
        <v>6</v>
      </c>
      <c r="H1000" s="295"/>
      <c r="I1000" s="295"/>
      <c r="J1000" s="295">
        <f t="shared" si="133"/>
        <v>6</v>
      </c>
      <c r="K1000" s="296">
        <f t="shared" si="134"/>
        <v>2.403846153846154E-3</v>
      </c>
      <c r="L1000" s="297">
        <f t="shared" si="135"/>
        <v>10.291947115384616</v>
      </c>
      <c r="M1000" s="297">
        <f t="shared" si="136"/>
        <v>2.2642283653846156</v>
      </c>
      <c r="N1000" s="297">
        <v>4.1553090332805072</v>
      </c>
      <c r="O1000" s="297">
        <v>0.48819269102990032</v>
      </c>
      <c r="P1000" s="296">
        <f t="shared" si="137"/>
        <v>4.5768167123681855E-2</v>
      </c>
    </row>
    <row r="1001" spans="1:16" x14ac:dyDescent="0.35">
      <c r="A1001" s="298">
        <f t="shared" si="138"/>
        <v>51</v>
      </c>
      <c r="B1001" s="295" t="s">
        <v>1268</v>
      </c>
      <c r="C1001" s="295">
        <v>267.3</v>
      </c>
      <c r="D1001" s="295"/>
      <c r="E1001" s="295"/>
      <c r="F1001" s="295">
        <f t="shared" si="132"/>
        <v>267.3</v>
      </c>
      <c r="G1001" s="295">
        <v>6</v>
      </c>
      <c r="H1001" s="295"/>
      <c r="I1001" s="295"/>
      <c r="J1001" s="295">
        <f t="shared" si="133"/>
        <v>6</v>
      </c>
      <c r="K1001" s="296">
        <f t="shared" si="134"/>
        <v>2.403846153846154E-3</v>
      </c>
      <c r="L1001" s="297">
        <f t="shared" si="135"/>
        <v>10.291947115384616</v>
      </c>
      <c r="M1001" s="297">
        <f t="shared" si="136"/>
        <v>2.2642283653846156</v>
      </c>
      <c r="N1001" s="297">
        <v>4.1553090332805072</v>
      </c>
      <c r="O1001" s="297">
        <v>0.48819269102990032</v>
      </c>
      <c r="P1001" s="296">
        <f t="shared" si="137"/>
        <v>6.4345967845415797E-2</v>
      </c>
    </row>
    <row r="1002" spans="1:16" x14ac:dyDescent="0.35">
      <c r="A1002" s="298">
        <f t="shared" si="138"/>
        <v>52</v>
      </c>
      <c r="B1002" s="295" t="s">
        <v>1269</v>
      </c>
      <c r="C1002" s="295">
        <v>505.3</v>
      </c>
      <c r="D1002" s="295"/>
      <c r="E1002" s="295"/>
      <c r="F1002" s="295">
        <f t="shared" si="132"/>
        <v>505.3</v>
      </c>
      <c r="G1002" s="295">
        <v>16</v>
      </c>
      <c r="H1002" s="295"/>
      <c r="I1002" s="295"/>
      <c r="J1002" s="295">
        <f t="shared" si="133"/>
        <v>16</v>
      </c>
      <c r="K1002" s="296">
        <f t="shared" si="134"/>
        <v>6.41025641025641E-3</v>
      </c>
      <c r="L1002" s="297">
        <f t="shared" si="135"/>
        <v>27.445192307692306</v>
      </c>
      <c r="M1002" s="297">
        <f t="shared" si="136"/>
        <v>6.0379423076923073</v>
      </c>
      <c r="N1002" s="297">
        <v>11.080824088748018</v>
      </c>
      <c r="O1002" s="297">
        <v>1.3018471760797341</v>
      </c>
      <c r="P1002" s="296">
        <f t="shared" si="137"/>
        <v>9.0769455531787779E-2</v>
      </c>
    </row>
    <row r="1003" spans="1:16" x14ac:dyDescent="0.35">
      <c r="A1003" s="298">
        <f t="shared" si="138"/>
        <v>53</v>
      </c>
      <c r="B1003" s="295" t="s">
        <v>1270</v>
      </c>
      <c r="C1003" s="295">
        <v>500.8</v>
      </c>
      <c r="D1003" s="295"/>
      <c r="E1003" s="295"/>
      <c r="F1003" s="295">
        <f t="shared" si="132"/>
        <v>500.8</v>
      </c>
      <c r="G1003" s="295">
        <v>16</v>
      </c>
      <c r="H1003" s="295"/>
      <c r="I1003" s="295"/>
      <c r="J1003" s="295">
        <f t="shared" si="133"/>
        <v>16</v>
      </c>
      <c r="K1003" s="296">
        <f t="shared" si="134"/>
        <v>6.41025641025641E-3</v>
      </c>
      <c r="L1003" s="297">
        <f t="shared" si="135"/>
        <v>27.445192307692306</v>
      </c>
      <c r="M1003" s="297">
        <f t="shared" si="136"/>
        <v>6.0379423076923073</v>
      </c>
      <c r="N1003" s="297">
        <v>11.080824088748018</v>
      </c>
      <c r="O1003" s="297">
        <v>1.3018471760797341</v>
      </c>
      <c r="P1003" s="296">
        <f t="shared" si="137"/>
        <v>9.1585075639401686E-2</v>
      </c>
    </row>
    <row r="1004" spans="1:16" x14ac:dyDescent="0.35">
      <c r="A1004" s="298">
        <f t="shared" si="138"/>
        <v>54</v>
      </c>
      <c r="B1004" s="295" t="s">
        <v>1271</v>
      </c>
      <c r="C1004" s="295">
        <v>494</v>
      </c>
      <c r="D1004" s="295"/>
      <c r="E1004" s="295"/>
      <c r="F1004" s="295">
        <f t="shared" si="132"/>
        <v>494</v>
      </c>
      <c r="G1004" s="295">
        <v>17</v>
      </c>
      <c r="H1004" s="295"/>
      <c r="I1004" s="295"/>
      <c r="J1004" s="295">
        <f t="shared" si="133"/>
        <v>17</v>
      </c>
      <c r="K1004" s="296">
        <f t="shared" si="134"/>
        <v>6.810897435897436E-3</v>
      </c>
      <c r="L1004" s="297">
        <f t="shared" si="135"/>
        <v>29.160516826923075</v>
      </c>
      <c r="M1004" s="297">
        <f t="shared" si="136"/>
        <v>6.4153137019230764</v>
      </c>
      <c r="N1004" s="297">
        <v>11.773375594294771</v>
      </c>
      <c r="O1004" s="297">
        <v>1.3832126245847174</v>
      </c>
      <c r="P1004" s="296">
        <f t="shared" si="137"/>
        <v>9.8648620946813037E-2</v>
      </c>
    </row>
    <row r="1005" spans="1:16" x14ac:dyDescent="0.35">
      <c r="A1005" s="298">
        <f t="shared" si="138"/>
        <v>55</v>
      </c>
      <c r="B1005" s="295" t="s">
        <v>1272</v>
      </c>
      <c r="C1005" s="295">
        <v>504.3</v>
      </c>
      <c r="D1005" s="295"/>
      <c r="E1005" s="295"/>
      <c r="F1005" s="295">
        <f t="shared" si="132"/>
        <v>504.3</v>
      </c>
      <c r="G1005" s="295">
        <v>15</v>
      </c>
      <c r="H1005" s="295"/>
      <c r="I1005" s="295"/>
      <c r="J1005" s="295">
        <f t="shared" si="133"/>
        <v>15</v>
      </c>
      <c r="K1005" s="296">
        <f t="shared" si="134"/>
        <v>6.0096153846153841E-3</v>
      </c>
      <c r="L1005" s="297">
        <f t="shared" si="135"/>
        <v>25.729867788461537</v>
      </c>
      <c r="M1005" s="297">
        <f t="shared" si="136"/>
        <v>5.6605709134615383</v>
      </c>
      <c r="N1005" s="297">
        <v>10.388272583201267</v>
      </c>
      <c r="O1005" s="297">
        <v>1.2204817275747508</v>
      </c>
      <c r="P1005" s="296">
        <f t="shared" si="137"/>
        <v>8.5265106112827865E-2</v>
      </c>
    </row>
    <row r="1006" spans="1:16" x14ac:dyDescent="0.35">
      <c r="A1006" s="298">
        <f t="shared" si="138"/>
        <v>56</v>
      </c>
      <c r="B1006" s="295" t="s">
        <v>1273</v>
      </c>
      <c r="C1006" s="295">
        <v>272.3</v>
      </c>
      <c r="D1006" s="295"/>
      <c r="E1006" s="295"/>
      <c r="F1006" s="295">
        <f t="shared" si="132"/>
        <v>272.3</v>
      </c>
      <c r="G1006" s="295">
        <v>8</v>
      </c>
      <c r="H1006" s="295"/>
      <c r="I1006" s="295"/>
      <c r="J1006" s="295">
        <f t="shared" si="133"/>
        <v>8</v>
      </c>
      <c r="K1006" s="296">
        <f t="shared" si="134"/>
        <v>3.205128205128205E-3</v>
      </c>
      <c r="L1006" s="297">
        <f t="shared" si="135"/>
        <v>13.722596153846153</v>
      </c>
      <c r="M1006" s="297">
        <f t="shared" si="136"/>
        <v>3.0189711538461537</v>
      </c>
      <c r="N1006" s="297">
        <v>5.5404120443740092</v>
      </c>
      <c r="O1006" s="297">
        <v>0.65092358803986705</v>
      </c>
      <c r="P1006" s="296">
        <f t="shared" si="137"/>
        <v>8.4219254278759384E-2</v>
      </c>
    </row>
    <row r="1007" spans="1:16" x14ac:dyDescent="0.35">
      <c r="A1007" s="298">
        <f t="shared" si="138"/>
        <v>57</v>
      </c>
      <c r="B1007" s="295" t="s">
        <v>1274</v>
      </c>
      <c r="C1007" s="295">
        <v>388.84</v>
      </c>
      <c r="D1007" s="295"/>
      <c r="E1007" s="295"/>
      <c r="F1007" s="295">
        <f t="shared" si="132"/>
        <v>388.84</v>
      </c>
      <c r="G1007" s="295">
        <v>14</v>
      </c>
      <c r="H1007" s="295"/>
      <c r="I1007" s="295"/>
      <c r="J1007" s="295">
        <f t="shared" si="133"/>
        <v>14</v>
      </c>
      <c r="K1007" s="296">
        <f t="shared" si="134"/>
        <v>5.608974358974359E-3</v>
      </c>
      <c r="L1007" s="297">
        <f t="shared" si="135"/>
        <v>24.014543269230767</v>
      </c>
      <c r="M1007" s="297">
        <f t="shared" si="136"/>
        <v>5.2831995192307692</v>
      </c>
      <c r="N1007" s="297">
        <v>9.6957210776545182</v>
      </c>
      <c r="O1007" s="297">
        <v>1.1391162790697675</v>
      </c>
      <c r="P1007" s="296">
        <f t="shared" si="137"/>
        <v>0.10321103833243964</v>
      </c>
    </row>
    <row r="1008" spans="1:16" x14ac:dyDescent="0.35">
      <c r="A1008" s="298">
        <f t="shared" si="138"/>
        <v>58</v>
      </c>
      <c r="B1008" s="295" t="s">
        <v>1275</v>
      </c>
      <c r="C1008" s="295">
        <v>441.6</v>
      </c>
      <c r="D1008" s="295"/>
      <c r="E1008" s="295"/>
      <c r="F1008" s="295">
        <f t="shared" si="132"/>
        <v>441.6</v>
      </c>
      <c r="G1008" s="295">
        <v>12</v>
      </c>
      <c r="H1008" s="295"/>
      <c r="I1008" s="295"/>
      <c r="J1008" s="295">
        <f t="shared" si="133"/>
        <v>12</v>
      </c>
      <c r="K1008" s="296">
        <f t="shared" si="134"/>
        <v>4.807692307692308E-3</v>
      </c>
      <c r="L1008" s="297">
        <f t="shared" si="135"/>
        <v>20.583894230769232</v>
      </c>
      <c r="M1008" s="297">
        <f t="shared" si="136"/>
        <v>4.5284567307692312</v>
      </c>
      <c r="N1008" s="297">
        <v>8.3106180665610143</v>
      </c>
      <c r="O1008" s="297">
        <v>0.97638538205980063</v>
      </c>
      <c r="P1008" s="296">
        <f t="shared" si="137"/>
        <v>7.789708879112156E-2</v>
      </c>
    </row>
    <row r="1009" spans="1:16" x14ac:dyDescent="0.35">
      <c r="A1009" s="298">
        <f t="shared" si="138"/>
        <v>59</v>
      </c>
      <c r="B1009" s="295" t="s">
        <v>1276</v>
      </c>
      <c r="C1009" s="295">
        <v>440.7</v>
      </c>
      <c r="D1009" s="295"/>
      <c r="E1009" s="295"/>
      <c r="F1009" s="295">
        <f t="shared" si="132"/>
        <v>440.7</v>
      </c>
      <c r="G1009" s="295">
        <v>12</v>
      </c>
      <c r="H1009" s="295"/>
      <c r="I1009" s="295"/>
      <c r="J1009" s="295">
        <f t="shared" si="133"/>
        <v>12</v>
      </c>
      <c r="K1009" s="296">
        <f t="shared" si="134"/>
        <v>4.807692307692308E-3</v>
      </c>
      <c r="L1009" s="297">
        <f t="shared" si="135"/>
        <v>20.583894230769232</v>
      </c>
      <c r="M1009" s="297">
        <f t="shared" si="136"/>
        <v>4.5284567307692312</v>
      </c>
      <c r="N1009" s="297">
        <v>8.3106180665610143</v>
      </c>
      <c r="O1009" s="297">
        <v>0.97638538205980063</v>
      </c>
      <c r="P1009" s="296">
        <f t="shared" si="137"/>
        <v>7.8056170660674579E-2</v>
      </c>
    </row>
    <row r="1010" spans="1:16" x14ac:dyDescent="0.35">
      <c r="A1010" s="298">
        <f t="shared" si="138"/>
        <v>60</v>
      </c>
      <c r="B1010" s="295" t="s">
        <v>1277</v>
      </c>
      <c r="C1010" s="295">
        <v>399.7</v>
      </c>
      <c r="D1010" s="295"/>
      <c r="E1010" s="295"/>
      <c r="F1010" s="295">
        <f t="shared" si="132"/>
        <v>399.7</v>
      </c>
      <c r="G1010" s="295">
        <v>12</v>
      </c>
      <c r="H1010" s="295"/>
      <c r="I1010" s="295"/>
      <c r="J1010" s="295">
        <f t="shared" si="133"/>
        <v>12</v>
      </c>
      <c r="K1010" s="296">
        <f t="shared" si="134"/>
        <v>4.807692307692308E-3</v>
      </c>
      <c r="L1010" s="297">
        <f t="shared" si="135"/>
        <v>20.583894230769232</v>
      </c>
      <c r="M1010" s="297">
        <f t="shared" si="136"/>
        <v>4.5284567307692312</v>
      </c>
      <c r="N1010" s="297">
        <v>8.3106180665610143</v>
      </c>
      <c r="O1010" s="297">
        <v>0.97638538205980063</v>
      </c>
      <c r="P1010" s="296">
        <f t="shared" si="137"/>
        <v>8.6062933225317204E-2</v>
      </c>
    </row>
    <row r="1011" spans="1:16" x14ac:dyDescent="0.35">
      <c r="A1011" s="298">
        <f t="shared" si="138"/>
        <v>61</v>
      </c>
      <c r="B1011" s="295" t="s">
        <v>1278</v>
      </c>
      <c r="C1011" s="295">
        <v>275.89999999999998</v>
      </c>
      <c r="D1011" s="295"/>
      <c r="E1011" s="295"/>
      <c r="F1011" s="295">
        <f t="shared" si="132"/>
        <v>275.89999999999998</v>
      </c>
      <c r="G1011" s="295">
        <v>8</v>
      </c>
      <c r="H1011" s="295"/>
      <c r="I1011" s="295"/>
      <c r="J1011" s="295">
        <f t="shared" si="133"/>
        <v>8</v>
      </c>
      <c r="K1011" s="296">
        <f t="shared" si="134"/>
        <v>3.205128205128205E-3</v>
      </c>
      <c r="L1011" s="297">
        <f t="shared" si="135"/>
        <v>13.722596153846153</v>
      </c>
      <c r="M1011" s="297">
        <f t="shared" si="136"/>
        <v>3.0189711538461537</v>
      </c>
      <c r="N1011" s="297">
        <v>5.5404120443740092</v>
      </c>
      <c r="O1011" s="297">
        <v>0.65092358803986705</v>
      </c>
      <c r="P1011" s="296">
        <f t="shared" si="137"/>
        <v>8.3120344110569719E-2</v>
      </c>
    </row>
    <row r="1012" spans="1:16" x14ac:dyDescent="0.35">
      <c r="A1012" s="298">
        <f t="shared" si="138"/>
        <v>62</v>
      </c>
      <c r="B1012" s="295" t="s">
        <v>1279</v>
      </c>
      <c r="C1012" s="295">
        <v>417.4</v>
      </c>
      <c r="D1012" s="295"/>
      <c r="E1012" s="295"/>
      <c r="F1012" s="295">
        <f t="shared" si="132"/>
        <v>417.4</v>
      </c>
      <c r="G1012" s="295">
        <v>15</v>
      </c>
      <c r="H1012" s="295"/>
      <c r="I1012" s="295"/>
      <c r="J1012" s="295">
        <f t="shared" si="133"/>
        <v>15</v>
      </c>
      <c r="K1012" s="296">
        <f t="shared" si="134"/>
        <v>6.0096153846153841E-3</v>
      </c>
      <c r="L1012" s="297">
        <f t="shared" si="135"/>
        <v>25.729867788461537</v>
      </c>
      <c r="M1012" s="297">
        <f t="shared" si="136"/>
        <v>5.6605709134615383</v>
      </c>
      <c r="N1012" s="297">
        <v>10.388272583201267</v>
      </c>
      <c r="O1012" s="297">
        <v>1.2204817275747508</v>
      </c>
      <c r="P1012" s="296">
        <f t="shared" si="137"/>
        <v>0.10301675374388859</v>
      </c>
    </row>
    <row r="1013" spans="1:16" x14ac:dyDescent="0.35">
      <c r="A1013" s="298">
        <f t="shared" si="138"/>
        <v>63</v>
      </c>
      <c r="B1013" s="295" t="s">
        <v>1280</v>
      </c>
      <c r="C1013" s="295">
        <v>450.1</v>
      </c>
      <c r="D1013" s="295"/>
      <c r="E1013" s="295"/>
      <c r="F1013" s="295">
        <f t="shared" si="132"/>
        <v>450.1</v>
      </c>
      <c r="G1013" s="295">
        <v>12</v>
      </c>
      <c r="H1013" s="295"/>
      <c r="I1013" s="295"/>
      <c r="J1013" s="295">
        <f t="shared" si="133"/>
        <v>12</v>
      </c>
      <c r="K1013" s="296">
        <f t="shared" si="134"/>
        <v>4.807692307692308E-3</v>
      </c>
      <c r="L1013" s="297">
        <f t="shared" si="135"/>
        <v>20.583894230769232</v>
      </c>
      <c r="M1013" s="297">
        <f t="shared" si="136"/>
        <v>4.5284567307692312</v>
      </c>
      <c r="N1013" s="297">
        <v>8.3106180665610143</v>
      </c>
      <c r="O1013" s="297">
        <v>0.97638538205980063</v>
      </c>
      <c r="P1013" s="296">
        <f t="shared" si="137"/>
        <v>7.642602623896752E-2</v>
      </c>
    </row>
    <row r="1014" spans="1:16" x14ac:dyDescent="0.35">
      <c r="A1014" s="298">
        <f t="shared" si="138"/>
        <v>64</v>
      </c>
      <c r="B1014" s="295" t="s">
        <v>1281</v>
      </c>
      <c r="C1014" s="295">
        <v>451</v>
      </c>
      <c r="D1014" s="295"/>
      <c r="E1014" s="295"/>
      <c r="F1014" s="295">
        <f t="shared" ref="F1014:F1071" si="139">C1014+D1014+E1014</f>
        <v>451</v>
      </c>
      <c r="G1014" s="295">
        <v>12</v>
      </c>
      <c r="H1014" s="295"/>
      <c r="I1014" s="295"/>
      <c r="J1014" s="295">
        <f t="shared" si="133"/>
        <v>12</v>
      </c>
      <c r="K1014" s="296">
        <f t="shared" si="134"/>
        <v>4.807692307692308E-3</v>
      </c>
      <c r="L1014" s="297">
        <f t="shared" si="135"/>
        <v>20.583894230769232</v>
      </c>
      <c r="M1014" s="297">
        <f t="shared" si="136"/>
        <v>4.5284567307692312</v>
      </c>
      <c r="N1014" s="297">
        <v>8.3106180665610143</v>
      </c>
      <c r="O1014" s="297">
        <v>0.97638538205980063</v>
      </c>
      <c r="P1014" s="296">
        <f t="shared" si="137"/>
        <v>7.6273513104566038E-2</v>
      </c>
    </row>
    <row r="1015" spans="1:16" x14ac:dyDescent="0.35">
      <c r="A1015" s="298">
        <f t="shared" si="138"/>
        <v>65</v>
      </c>
      <c r="B1015" s="295" t="s">
        <v>1282</v>
      </c>
      <c r="C1015" s="295">
        <v>416.4</v>
      </c>
      <c r="D1015" s="295"/>
      <c r="E1015" s="295"/>
      <c r="F1015" s="295">
        <f t="shared" si="139"/>
        <v>416.4</v>
      </c>
      <c r="G1015" s="295">
        <v>15</v>
      </c>
      <c r="H1015" s="295"/>
      <c r="I1015" s="295"/>
      <c r="J1015" s="295">
        <f t="shared" ref="J1015:J1078" si="140">G1015+H1015+I1015</f>
        <v>15</v>
      </c>
      <c r="K1015" s="296">
        <f t="shared" ref="K1015:K1078" si="141">2/$J$1309*J1015</f>
        <v>6.0096153846153841E-3</v>
      </c>
      <c r="L1015" s="297">
        <f t="shared" ref="L1015:L1078" si="142">K1015*4281.45</f>
        <v>25.729867788461537</v>
      </c>
      <c r="M1015" s="297">
        <f t="shared" ref="M1015:M1073" si="143">L1015*0.22</f>
        <v>5.6605709134615383</v>
      </c>
      <c r="N1015" s="297">
        <v>10.388272583201267</v>
      </c>
      <c r="O1015" s="297">
        <v>1.2204817275747508</v>
      </c>
      <c r="P1015" s="296">
        <f t="shared" si="137"/>
        <v>0.10326415228794211</v>
      </c>
    </row>
    <row r="1016" spans="1:16" x14ac:dyDescent="0.35">
      <c r="A1016" s="298">
        <f t="shared" si="138"/>
        <v>66</v>
      </c>
      <c r="B1016" s="295" t="s">
        <v>1283</v>
      </c>
      <c r="C1016" s="295">
        <v>309.8</v>
      </c>
      <c r="D1016" s="295"/>
      <c r="E1016" s="295"/>
      <c r="F1016" s="295">
        <f t="shared" si="139"/>
        <v>309.8</v>
      </c>
      <c r="G1016" s="295">
        <v>8</v>
      </c>
      <c r="H1016" s="295"/>
      <c r="I1016" s="295"/>
      <c r="J1016" s="295">
        <f t="shared" si="140"/>
        <v>8</v>
      </c>
      <c r="K1016" s="296">
        <f t="shared" si="141"/>
        <v>3.205128205128205E-3</v>
      </c>
      <c r="L1016" s="297">
        <f t="shared" si="142"/>
        <v>13.722596153846153</v>
      </c>
      <c r="M1016" s="297">
        <f t="shared" si="143"/>
        <v>3.0189711538461537</v>
      </c>
      <c r="N1016" s="297">
        <v>5.5404120443740092</v>
      </c>
      <c r="O1016" s="297">
        <v>0.65092358803986705</v>
      </c>
      <c r="P1016" s="296">
        <f t="shared" ref="P1016:P1079" si="144">(L1016+M1016+N1016+O1016)/F1016</f>
        <v>7.4024864235333054E-2</v>
      </c>
    </row>
    <row r="1017" spans="1:16" x14ac:dyDescent="0.35">
      <c r="A1017" s="298">
        <f t="shared" ref="A1017:A1080" si="145">A1016+1</f>
        <v>67</v>
      </c>
      <c r="B1017" s="295" t="s">
        <v>1284</v>
      </c>
      <c r="C1017" s="295">
        <v>265.89999999999998</v>
      </c>
      <c r="D1017" s="295"/>
      <c r="E1017" s="295"/>
      <c r="F1017" s="295">
        <f t="shared" si="139"/>
        <v>265.89999999999998</v>
      </c>
      <c r="G1017" s="295">
        <v>8</v>
      </c>
      <c r="H1017" s="295"/>
      <c r="I1017" s="295"/>
      <c r="J1017" s="295">
        <f t="shared" si="140"/>
        <v>8</v>
      </c>
      <c r="K1017" s="296">
        <f t="shared" si="141"/>
        <v>3.205128205128205E-3</v>
      </c>
      <c r="L1017" s="297">
        <f t="shared" si="142"/>
        <v>13.722596153846153</v>
      </c>
      <c r="M1017" s="297">
        <f t="shared" si="143"/>
        <v>3.0189711538461537</v>
      </c>
      <c r="N1017" s="297">
        <v>5.5404120443740092</v>
      </c>
      <c r="O1017" s="297">
        <v>0.65092358803986705</v>
      </c>
      <c r="P1017" s="296">
        <f t="shared" si="144"/>
        <v>8.6246344265160521E-2</v>
      </c>
    </row>
    <row r="1018" spans="1:16" x14ac:dyDescent="0.35">
      <c r="A1018" s="298">
        <f t="shared" si="145"/>
        <v>68</v>
      </c>
      <c r="B1018" s="295" t="s">
        <v>1285</v>
      </c>
      <c r="C1018" s="295">
        <v>274</v>
      </c>
      <c r="D1018" s="295"/>
      <c r="E1018" s="295"/>
      <c r="F1018" s="295">
        <f t="shared" si="139"/>
        <v>274</v>
      </c>
      <c r="G1018" s="295">
        <v>8</v>
      </c>
      <c r="H1018" s="295"/>
      <c r="I1018" s="295"/>
      <c r="J1018" s="295">
        <f t="shared" si="140"/>
        <v>8</v>
      </c>
      <c r="K1018" s="296">
        <f t="shared" si="141"/>
        <v>3.205128205128205E-3</v>
      </c>
      <c r="L1018" s="297">
        <f t="shared" si="142"/>
        <v>13.722596153846153</v>
      </c>
      <c r="M1018" s="297">
        <f t="shared" si="143"/>
        <v>3.0189711538461537</v>
      </c>
      <c r="N1018" s="297">
        <v>5.5404120443740092</v>
      </c>
      <c r="O1018" s="297">
        <v>0.65092358803986705</v>
      </c>
      <c r="P1018" s="296">
        <f t="shared" si="144"/>
        <v>8.3696726058781687E-2</v>
      </c>
    </row>
    <row r="1019" spans="1:16" x14ac:dyDescent="0.35">
      <c r="A1019" s="298">
        <f t="shared" si="145"/>
        <v>69</v>
      </c>
      <c r="B1019" s="295" t="s">
        <v>1286</v>
      </c>
      <c r="C1019" s="295">
        <v>245.3</v>
      </c>
      <c r="D1019" s="295"/>
      <c r="E1019" s="295"/>
      <c r="F1019" s="295">
        <f t="shared" si="139"/>
        <v>245.3</v>
      </c>
      <c r="G1019" s="295">
        <v>5</v>
      </c>
      <c r="H1019" s="295"/>
      <c r="I1019" s="295"/>
      <c r="J1019" s="295">
        <f t="shared" si="140"/>
        <v>5</v>
      </c>
      <c r="K1019" s="296">
        <f t="shared" si="141"/>
        <v>2.003205128205128E-3</v>
      </c>
      <c r="L1019" s="297">
        <f t="shared" si="142"/>
        <v>8.5766225961538449</v>
      </c>
      <c r="M1019" s="297">
        <f t="shared" si="143"/>
        <v>1.8868569711538459</v>
      </c>
      <c r="N1019" s="297">
        <v>3.4627575277337561</v>
      </c>
      <c r="O1019" s="297">
        <v>0.40682724252491692</v>
      </c>
      <c r="P1019" s="296">
        <f t="shared" si="144"/>
        <v>5.8430755554693695E-2</v>
      </c>
    </row>
    <row r="1020" spans="1:16" x14ac:dyDescent="0.35">
      <c r="A1020" s="298">
        <f t="shared" si="145"/>
        <v>70</v>
      </c>
      <c r="B1020" s="295" t="s">
        <v>1287</v>
      </c>
      <c r="C1020" s="295">
        <v>347.2</v>
      </c>
      <c r="D1020" s="295"/>
      <c r="E1020" s="295"/>
      <c r="F1020" s="295">
        <f t="shared" si="139"/>
        <v>347.2</v>
      </c>
      <c r="G1020" s="295">
        <v>7</v>
      </c>
      <c r="H1020" s="295"/>
      <c r="I1020" s="295"/>
      <c r="J1020" s="295">
        <f t="shared" si="140"/>
        <v>7</v>
      </c>
      <c r="K1020" s="296">
        <f t="shared" si="141"/>
        <v>2.8044871794871795E-3</v>
      </c>
      <c r="L1020" s="297">
        <f t="shared" si="142"/>
        <v>12.007271634615384</v>
      </c>
      <c r="M1020" s="297">
        <f t="shared" si="143"/>
        <v>2.6415997596153846</v>
      </c>
      <c r="N1020" s="297">
        <v>4.8478605388272591</v>
      </c>
      <c r="O1020" s="297">
        <v>0.56955813953488377</v>
      </c>
      <c r="P1020" s="296">
        <f t="shared" si="144"/>
        <v>5.7794614264380512E-2</v>
      </c>
    </row>
    <row r="1021" spans="1:16" x14ac:dyDescent="0.35">
      <c r="A1021" s="298">
        <f t="shared" si="145"/>
        <v>71</v>
      </c>
      <c r="B1021" s="295" t="s">
        <v>1288</v>
      </c>
      <c r="C1021" s="295">
        <v>332.5</v>
      </c>
      <c r="D1021" s="295"/>
      <c r="E1021" s="295"/>
      <c r="F1021" s="295">
        <f t="shared" si="139"/>
        <v>332.5</v>
      </c>
      <c r="G1021" s="295">
        <v>6</v>
      </c>
      <c r="H1021" s="295"/>
      <c r="I1021" s="295"/>
      <c r="J1021" s="295">
        <f t="shared" si="140"/>
        <v>6</v>
      </c>
      <c r="K1021" s="296">
        <f t="shared" si="141"/>
        <v>2.403846153846154E-3</v>
      </c>
      <c r="L1021" s="297">
        <f t="shared" si="142"/>
        <v>10.291947115384616</v>
      </c>
      <c r="M1021" s="297">
        <f t="shared" si="143"/>
        <v>2.2642283653846156</v>
      </c>
      <c r="N1021" s="297">
        <v>4.1553090332805072</v>
      </c>
      <c r="O1021" s="297">
        <v>0.48819269102990032</v>
      </c>
      <c r="P1021" s="296">
        <f t="shared" si="144"/>
        <v>5.1728352496480126E-2</v>
      </c>
    </row>
    <row r="1022" spans="1:16" x14ac:dyDescent="0.35">
      <c r="A1022" s="298">
        <f t="shared" si="145"/>
        <v>72</v>
      </c>
      <c r="B1022" s="295" t="s">
        <v>1289</v>
      </c>
      <c r="C1022" s="295">
        <v>317.3</v>
      </c>
      <c r="D1022" s="295"/>
      <c r="E1022" s="295"/>
      <c r="F1022" s="295">
        <f t="shared" si="139"/>
        <v>317.3</v>
      </c>
      <c r="G1022" s="295">
        <v>7</v>
      </c>
      <c r="H1022" s="295"/>
      <c r="I1022" s="295"/>
      <c r="J1022" s="295">
        <f t="shared" si="140"/>
        <v>7</v>
      </c>
      <c r="K1022" s="296">
        <f t="shared" si="141"/>
        <v>2.8044871794871795E-3</v>
      </c>
      <c r="L1022" s="297">
        <f t="shared" si="142"/>
        <v>12.007271634615384</v>
      </c>
      <c r="M1022" s="297">
        <f t="shared" si="143"/>
        <v>2.6415997596153846</v>
      </c>
      <c r="N1022" s="297">
        <v>4.8478605388272591</v>
      </c>
      <c r="O1022" s="297">
        <v>0.56955813953488377</v>
      </c>
      <c r="P1022" s="296">
        <f t="shared" si="144"/>
        <v>6.3240750307572993E-2</v>
      </c>
    </row>
    <row r="1023" spans="1:16" x14ac:dyDescent="0.35">
      <c r="A1023" s="298">
        <f t="shared" si="145"/>
        <v>73</v>
      </c>
      <c r="B1023" s="295" t="s">
        <v>1290</v>
      </c>
      <c r="C1023" s="295">
        <v>286</v>
      </c>
      <c r="D1023" s="295"/>
      <c r="E1023" s="295"/>
      <c r="F1023" s="295">
        <f t="shared" si="139"/>
        <v>286</v>
      </c>
      <c r="G1023" s="295">
        <v>8</v>
      </c>
      <c r="H1023" s="295">
        <v>1</v>
      </c>
      <c r="I1023" s="295"/>
      <c r="J1023" s="295">
        <f t="shared" si="140"/>
        <v>9</v>
      </c>
      <c r="K1023" s="296">
        <f t="shared" si="141"/>
        <v>3.6057692307692305E-3</v>
      </c>
      <c r="L1023" s="297">
        <f t="shared" si="142"/>
        <v>15.437920673076922</v>
      </c>
      <c r="M1023" s="297">
        <f t="shared" si="143"/>
        <v>3.3963425480769227</v>
      </c>
      <c r="N1023" s="297">
        <v>6.2329635499207603</v>
      </c>
      <c r="O1023" s="297">
        <v>0.65092358803986705</v>
      </c>
      <c r="P1023" s="296">
        <f t="shared" si="144"/>
        <v>8.9923602654246398E-2</v>
      </c>
    </row>
    <row r="1024" spans="1:16" x14ac:dyDescent="0.35">
      <c r="A1024" s="298">
        <f t="shared" si="145"/>
        <v>74</v>
      </c>
      <c r="B1024" s="295" t="s">
        <v>1291</v>
      </c>
      <c r="C1024" s="295">
        <v>226.4</v>
      </c>
      <c r="D1024" s="295"/>
      <c r="E1024" s="295"/>
      <c r="F1024" s="295">
        <f t="shared" si="139"/>
        <v>226.4</v>
      </c>
      <c r="G1024" s="295">
        <v>5</v>
      </c>
      <c r="H1024" s="295"/>
      <c r="I1024" s="295"/>
      <c r="J1024" s="295">
        <f t="shared" si="140"/>
        <v>5</v>
      </c>
      <c r="K1024" s="296">
        <f t="shared" si="141"/>
        <v>2.003205128205128E-3</v>
      </c>
      <c r="L1024" s="297">
        <f t="shared" si="142"/>
        <v>8.5766225961538449</v>
      </c>
      <c r="M1024" s="297">
        <f t="shared" si="143"/>
        <v>1.8868569711538459</v>
      </c>
      <c r="N1024" s="297">
        <v>3.4627575277337561</v>
      </c>
      <c r="O1024" s="297">
        <v>0.40682724252491692</v>
      </c>
      <c r="P1024" s="296">
        <f t="shared" si="144"/>
        <v>6.330858806345567E-2</v>
      </c>
    </row>
    <row r="1025" spans="1:16" x14ac:dyDescent="0.35">
      <c r="A1025" s="298">
        <f t="shared" si="145"/>
        <v>75</v>
      </c>
      <c r="B1025" s="295" t="s">
        <v>1292</v>
      </c>
      <c r="C1025" s="295">
        <v>281.01</v>
      </c>
      <c r="D1025" s="295"/>
      <c r="E1025" s="295"/>
      <c r="F1025" s="295">
        <f t="shared" si="139"/>
        <v>281.01</v>
      </c>
      <c r="G1025" s="295">
        <v>5</v>
      </c>
      <c r="H1025" s="295"/>
      <c r="I1025" s="295"/>
      <c r="J1025" s="295">
        <f t="shared" si="140"/>
        <v>5</v>
      </c>
      <c r="K1025" s="296">
        <f t="shared" si="141"/>
        <v>2.003205128205128E-3</v>
      </c>
      <c r="L1025" s="297">
        <f t="shared" si="142"/>
        <v>8.5766225961538449</v>
      </c>
      <c r="M1025" s="297">
        <f t="shared" si="143"/>
        <v>1.8868569711538459</v>
      </c>
      <c r="N1025" s="297">
        <v>3.4627575277337561</v>
      </c>
      <c r="O1025" s="297">
        <v>0.40682724252491692</v>
      </c>
      <c r="P1025" s="296">
        <f t="shared" si="144"/>
        <v>5.1005531253572343E-2</v>
      </c>
    </row>
    <row r="1026" spans="1:16" x14ac:dyDescent="0.35">
      <c r="A1026" s="298">
        <f t="shared" si="145"/>
        <v>76</v>
      </c>
      <c r="B1026" s="295" t="s">
        <v>1293</v>
      </c>
      <c r="C1026" s="295">
        <v>94.8</v>
      </c>
      <c r="D1026" s="295">
        <v>27.9</v>
      </c>
      <c r="E1026" s="295">
        <v>26</v>
      </c>
      <c r="F1026" s="295">
        <f t="shared" si="139"/>
        <v>148.69999999999999</v>
      </c>
      <c r="G1026" s="295">
        <v>2</v>
      </c>
      <c r="H1026" s="295">
        <v>2</v>
      </c>
      <c r="I1026" s="295"/>
      <c r="J1026" s="295">
        <f t="shared" si="140"/>
        <v>4</v>
      </c>
      <c r="K1026" s="296">
        <f t="shared" si="141"/>
        <v>1.6025641025641025E-3</v>
      </c>
      <c r="L1026" s="297">
        <f t="shared" si="142"/>
        <v>6.8612980769230765</v>
      </c>
      <c r="M1026" s="297">
        <f t="shared" si="143"/>
        <v>1.5094855769230768</v>
      </c>
      <c r="N1026" s="297">
        <v>2.7702060221870046</v>
      </c>
      <c r="O1026" s="297">
        <v>0.16273089700996676</v>
      </c>
      <c r="P1026" s="296">
        <f t="shared" si="144"/>
        <v>7.601695072658457E-2</v>
      </c>
    </row>
    <row r="1027" spans="1:16" x14ac:dyDescent="0.35">
      <c r="A1027" s="298">
        <f t="shared" si="145"/>
        <v>77</v>
      </c>
      <c r="B1027" s="295" t="s">
        <v>1294</v>
      </c>
      <c r="C1027" s="295">
        <v>222.4</v>
      </c>
      <c r="D1027" s="295"/>
      <c r="E1027" s="295"/>
      <c r="F1027" s="295">
        <f t="shared" si="139"/>
        <v>222.4</v>
      </c>
      <c r="G1027" s="295">
        <v>4</v>
      </c>
      <c r="H1027" s="295"/>
      <c r="I1027" s="295">
        <v>1</v>
      </c>
      <c r="J1027" s="295">
        <f t="shared" si="140"/>
        <v>5</v>
      </c>
      <c r="K1027" s="296">
        <f t="shared" si="141"/>
        <v>2.003205128205128E-3</v>
      </c>
      <c r="L1027" s="297">
        <f t="shared" si="142"/>
        <v>8.5766225961538449</v>
      </c>
      <c r="M1027" s="297">
        <f t="shared" si="143"/>
        <v>1.8868569711538459</v>
      </c>
      <c r="N1027" s="297">
        <v>3.4627575277337561</v>
      </c>
      <c r="O1027" s="297">
        <v>0.32546179401993353</v>
      </c>
      <c r="P1027" s="296">
        <f t="shared" si="144"/>
        <v>6.408137989685872E-2</v>
      </c>
    </row>
    <row r="1028" spans="1:16" x14ac:dyDescent="0.35">
      <c r="A1028" s="298">
        <f t="shared" si="145"/>
        <v>78</v>
      </c>
      <c r="B1028" s="295" t="s">
        <v>1295</v>
      </c>
      <c r="C1028" s="295">
        <v>377.2</v>
      </c>
      <c r="D1028" s="295"/>
      <c r="E1028" s="295">
        <v>171.6</v>
      </c>
      <c r="F1028" s="295">
        <f t="shared" si="139"/>
        <v>548.79999999999995</v>
      </c>
      <c r="G1028" s="295">
        <v>7</v>
      </c>
      <c r="H1028" s="295"/>
      <c r="I1028" s="295">
        <v>3</v>
      </c>
      <c r="J1028" s="295">
        <f t="shared" si="140"/>
        <v>10</v>
      </c>
      <c r="K1028" s="296">
        <f t="shared" si="141"/>
        <v>4.0064102564102561E-3</v>
      </c>
      <c r="L1028" s="297">
        <f t="shared" si="142"/>
        <v>17.15324519230769</v>
      </c>
      <c r="M1028" s="297">
        <f t="shared" si="143"/>
        <v>3.7737139423076917</v>
      </c>
      <c r="N1028" s="297">
        <v>6.9255150554675122</v>
      </c>
      <c r="O1028" s="297">
        <v>0.56955813953488377</v>
      </c>
      <c r="P1028" s="296">
        <f t="shared" si="144"/>
        <v>5.1789417510236482E-2</v>
      </c>
    </row>
    <row r="1029" spans="1:16" x14ac:dyDescent="0.35">
      <c r="A1029" s="298">
        <f t="shared" si="145"/>
        <v>79</v>
      </c>
      <c r="B1029" s="295" t="s">
        <v>1296</v>
      </c>
      <c r="C1029" s="295">
        <v>195.3</v>
      </c>
      <c r="D1029" s="295"/>
      <c r="E1029" s="295"/>
      <c r="F1029" s="295">
        <f t="shared" si="139"/>
        <v>195.3</v>
      </c>
      <c r="G1029" s="295">
        <v>5</v>
      </c>
      <c r="H1029" s="295"/>
      <c r="I1029" s="295"/>
      <c r="J1029" s="295">
        <f t="shared" si="140"/>
        <v>5</v>
      </c>
      <c r="K1029" s="296">
        <f t="shared" si="141"/>
        <v>2.003205128205128E-3</v>
      </c>
      <c r="L1029" s="297">
        <f t="shared" si="142"/>
        <v>8.5766225961538449</v>
      </c>
      <c r="M1029" s="297">
        <f t="shared" si="143"/>
        <v>1.8868569711538459</v>
      </c>
      <c r="N1029" s="297">
        <v>3.4627575277337561</v>
      </c>
      <c r="O1029" s="297">
        <v>0.40682724252491692</v>
      </c>
      <c r="P1029" s="296">
        <f t="shared" si="144"/>
        <v>7.3389986367467297E-2</v>
      </c>
    </row>
    <row r="1030" spans="1:16" x14ac:dyDescent="0.35">
      <c r="A1030" s="298">
        <f t="shared" si="145"/>
        <v>80</v>
      </c>
      <c r="B1030" s="295" t="s">
        <v>1297</v>
      </c>
      <c r="C1030" s="295">
        <v>178.1</v>
      </c>
      <c r="D1030" s="295"/>
      <c r="E1030" s="295">
        <v>22.4</v>
      </c>
      <c r="F1030" s="295">
        <f t="shared" si="139"/>
        <v>200.5</v>
      </c>
      <c r="G1030" s="295">
        <v>4</v>
      </c>
      <c r="H1030" s="295"/>
      <c r="I1030" s="295">
        <v>1</v>
      </c>
      <c r="J1030" s="295">
        <f t="shared" si="140"/>
        <v>5</v>
      </c>
      <c r="K1030" s="296">
        <f t="shared" si="141"/>
        <v>2.003205128205128E-3</v>
      </c>
      <c r="L1030" s="297">
        <f t="shared" si="142"/>
        <v>8.5766225961538449</v>
      </c>
      <c r="M1030" s="297">
        <f t="shared" si="143"/>
        <v>1.8868569711538459</v>
      </c>
      <c r="N1030" s="297">
        <v>3.4627575277337561</v>
      </c>
      <c r="O1030" s="297">
        <v>0.32546179401993353</v>
      </c>
      <c r="P1030" s="296">
        <f t="shared" si="144"/>
        <v>7.1080792464146531E-2</v>
      </c>
    </row>
    <row r="1031" spans="1:16" x14ac:dyDescent="0.35">
      <c r="A1031" s="298">
        <f t="shared" si="145"/>
        <v>81</v>
      </c>
      <c r="B1031" s="295" t="s">
        <v>1298</v>
      </c>
      <c r="C1031" s="295">
        <v>292.10000000000002</v>
      </c>
      <c r="D1031" s="295"/>
      <c r="E1031" s="295">
        <v>168.1</v>
      </c>
      <c r="F1031" s="295">
        <f t="shared" si="139"/>
        <v>460.20000000000005</v>
      </c>
      <c r="G1031" s="295">
        <v>5</v>
      </c>
      <c r="H1031" s="295"/>
      <c r="I1031" s="295">
        <v>2</v>
      </c>
      <c r="J1031" s="295">
        <f t="shared" si="140"/>
        <v>7</v>
      </c>
      <c r="K1031" s="296">
        <f t="shared" si="141"/>
        <v>2.8044871794871795E-3</v>
      </c>
      <c r="L1031" s="297">
        <f t="shared" si="142"/>
        <v>12.007271634615384</v>
      </c>
      <c r="M1031" s="297">
        <f t="shared" si="143"/>
        <v>2.6415997596153846</v>
      </c>
      <c r="N1031" s="297">
        <v>4.8478605388272591</v>
      </c>
      <c r="O1031" s="297">
        <v>0.40682724252491692</v>
      </c>
      <c r="P1031" s="296">
        <f t="shared" si="144"/>
        <v>4.3249802641423168E-2</v>
      </c>
    </row>
    <row r="1032" spans="1:16" x14ac:dyDescent="0.35">
      <c r="A1032" s="298">
        <f t="shared" si="145"/>
        <v>82</v>
      </c>
      <c r="B1032" s="295" t="s">
        <v>1299</v>
      </c>
      <c r="C1032" s="295">
        <v>337</v>
      </c>
      <c r="D1032" s="295"/>
      <c r="E1032" s="295">
        <v>36.6</v>
      </c>
      <c r="F1032" s="295">
        <f t="shared" si="139"/>
        <v>373.6</v>
      </c>
      <c r="G1032" s="295">
        <v>5</v>
      </c>
      <c r="H1032" s="295"/>
      <c r="I1032" s="295">
        <v>1</v>
      </c>
      <c r="J1032" s="295">
        <f t="shared" si="140"/>
        <v>6</v>
      </c>
      <c r="K1032" s="296">
        <f t="shared" si="141"/>
        <v>2.403846153846154E-3</v>
      </c>
      <c r="L1032" s="297">
        <f t="shared" si="142"/>
        <v>10.291947115384616</v>
      </c>
      <c r="M1032" s="297">
        <f t="shared" si="143"/>
        <v>2.2642283653846156</v>
      </c>
      <c r="N1032" s="297">
        <v>4.1553090332805072</v>
      </c>
      <c r="O1032" s="297">
        <v>0.40682724252491692</v>
      </c>
      <c r="P1032" s="296">
        <f t="shared" si="144"/>
        <v>4.581989228205207E-2</v>
      </c>
    </row>
    <row r="1033" spans="1:16" x14ac:dyDescent="0.35">
      <c r="A1033" s="298">
        <f t="shared" si="145"/>
        <v>83</v>
      </c>
      <c r="B1033" s="295" t="s">
        <v>1300</v>
      </c>
      <c r="C1033" s="295">
        <v>275</v>
      </c>
      <c r="D1033" s="295"/>
      <c r="E1033" s="295"/>
      <c r="F1033" s="295">
        <f t="shared" si="139"/>
        <v>275</v>
      </c>
      <c r="G1033" s="295">
        <v>3</v>
      </c>
      <c r="H1033" s="295"/>
      <c r="I1033" s="295">
        <v>1</v>
      </c>
      <c r="J1033" s="295">
        <f t="shared" si="140"/>
        <v>4</v>
      </c>
      <c r="K1033" s="296">
        <f t="shared" si="141"/>
        <v>1.6025641025641025E-3</v>
      </c>
      <c r="L1033" s="297">
        <f t="shared" si="142"/>
        <v>6.8612980769230765</v>
      </c>
      <c r="M1033" s="297">
        <f t="shared" si="143"/>
        <v>1.5094855769230768</v>
      </c>
      <c r="N1033" s="297">
        <v>2.7702060221870046</v>
      </c>
      <c r="O1033" s="297">
        <v>0.24409634551495016</v>
      </c>
      <c r="P1033" s="296">
        <f t="shared" si="144"/>
        <v>4.1400312805629488E-2</v>
      </c>
    </row>
    <row r="1034" spans="1:16" x14ac:dyDescent="0.35">
      <c r="A1034" s="298">
        <f t="shared" si="145"/>
        <v>84</v>
      </c>
      <c r="B1034" s="295" t="s">
        <v>1301</v>
      </c>
      <c r="C1034" s="295">
        <v>568.20000000000005</v>
      </c>
      <c r="D1034" s="295">
        <v>30.6</v>
      </c>
      <c r="E1034" s="295"/>
      <c r="F1034" s="295">
        <f t="shared" si="139"/>
        <v>598.80000000000007</v>
      </c>
      <c r="G1034" s="295">
        <v>15</v>
      </c>
      <c r="H1034" s="295">
        <v>1</v>
      </c>
      <c r="I1034" s="295">
        <v>1</v>
      </c>
      <c r="J1034" s="295">
        <f t="shared" si="140"/>
        <v>17</v>
      </c>
      <c r="K1034" s="296">
        <f t="shared" si="141"/>
        <v>6.810897435897436E-3</v>
      </c>
      <c r="L1034" s="297">
        <f t="shared" si="142"/>
        <v>29.160516826923075</v>
      </c>
      <c r="M1034" s="297">
        <f t="shared" si="143"/>
        <v>6.4153137019230764</v>
      </c>
      <c r="N1034" s="297">
        <v>11.773375594294771</v>
      </c>
      <c r="O1034" s="297">
        <v>1.2204817275747508</v>
      </c>
      <c r="P1034" s="296">
        <f t="shared" si="144"/>
        <v>8.1111703157507792E-2</v>
      </c>
    </row>
    <row r="1035" spans="1:16" x14ac:dyDescent="0.35">
      <c r="A1035" s="298">
        <f t="shared" si="145"/>
        <v>85</v>
      </c>
      <c r="B1035" s="295" t="s">
        <v>1302</v>
      </c>
      <c r="C1035" s="295">
        <v>242.6</v>
      </c>
      <c r="D1035" s="295"/>
      <c r="E1035" s="295">
        <v>164.4</v>
      </c>
      <c r="F1035" s="295">
        <f t="shared" si="139"/>
        <v>407</v>
      </c>
      <c r="G1035" s="295">
        <v>6</v>
      </c>
      <c r="H1035" s="295"/>
      <c r="I1035" s="295">
        <v>2</v>
      </c>
      <c r="J1035" s="295">
        <f t="shared" si="140"/>
        <v>8</v>
      </c>
      <c r="K1035" s="296">
        <f t="shared" si="141"/>
        <v>3.205128205128205E-3</v>
      </c>
      <c r="L1035" s="297">
        <f t="shared" si="142"/>
        <v>13.722596153846153</v>
      </c>
      <c r="M1035" s="297">
        <f t="shared" si="143"/>
        <v>3.0189711538461537</v>
      </c>
      <c r="N1035" s="297">
        <v>5.5404120443740092</v>
      </c>
      <c r="O1035" s="297">
        <v>0.48819269102990032</v>
      </c>
      <c r="P1035" s="296">
        <f t="shared" si="144"/>
        <v>5.594636865625606E-2</v>
      </c>
    </row>
    <row r="1036" spans="1:16" x14ac:dyDescent="0.35">
      <c r="A1036" s="298">
        <f t="shared" si="145"/>
        <v>86</v>
      </c>
      <c r="B1036" s="295" t="s">
        <v>1303</v>
      </c>
      <c r="C1036" s="295">
        <v>255.3</v>
      </c>
      <c r="D1036" s="295"/>
      <c r="E1036" s="295"/>
      <c r="F1036" s="295">
        <f t="shared" si="139"/>
        <v>255.3</v>
      </c>
      <c r="G1036" s="295">
        <v>5</v>
      </c>
      <c r="H1036" s="295"/>
      <c r="I1036" s="295"/>
      <c r="J1036" s="295">
        <f t="shared" si="140"/>
        <v>5</v>
      </c>
      <c r="K1036" s="296">
        <f t="shared" si="141"/>
        <v>2.003205128205128E-3</v>
      </c>
      <c r="L1036" s="297">
        <f t="shared" si="142"/>
        <v>8.5766225961538449</v>
      </c>
      <c r="M1036" s="297">
        <f t="shared" si="143"/>
        <v>1.8868569711538459</v>
      </c>
      <c r="N1036" s="297">
        <v>3.4627575277337561</v>
      </c>
      <c r="O1036" s="297">
        <v>0.40682724252491692</v>
      </c>
      <c r="P1036" s="296">
        <f t="shared" si="144"/>
        <v>5.6142045975583095E-2</v>
      </c>
    </row>
    <row r="1037" spans="1:16" x14ac:dyDescent="0.35">
      <c r="A1037" s="298">
        <f t="shared" si="145"/>
        <v>87</v>
      </c>
      <c r="B1037" s="295" t="s">
        <v>1304</v>
      </c>
      <c r="C1037" s="295">
        <v>139.19999999999999</v>
      </c>
      <c r="D1037" s="295"/>
      <c r="E1037" s="295"/>
      <c r="F1037" s="295">
        <f t="shared" si="139"/>
        <v>139.19999999999999</v>
      </c>
      <c r="G1037" s="295">
        <v>5</v>
      </c>
      <c r="H1037" s="295"/>
      <c r="I1037" s="295"/>
      <c r="J1037" s="295">
        <f t="shared" si="140"/>
        <v>5</v>
      </c>
      <c r="K1037" s="296">
        <f t="shared" si="141"/>
        <v>2.003205128205128E-3</v>
      </c>
      <c r="L1037" s="297">
        <f t="shared" si="142"/>
        <v>8.5766225961538449</v>
      </c>
      <c r="M1037" s="297">
        <f t="shared" si="143"/>
        <v>1.8868569711538459</v>
      </c>
      <c r="N1037" s="297">
        <v>3.4627575277337561</v>
      </c>
      <c r="O1037" s="297">
        <v>0.40682724252491692</v>
      </c>
      <c r="P1037" s="296">
        <f t="shared" si="144"/>
        <v>0.10296741621814917</v>
      </c>
    </row>
    <row r="1038" spans="1:16" x14ac:dyDescent="0.35">
      <c r="A1038" s="298">
        <f t="shared" si="145"/>
        <v>88</v>
      </c>
      <c r="B1038" s="295" t="s">
        <v>1305</v>
      </c>
      <c r="C1038" s="295">
        <v>110.5</v>
      </c>
      <c r="D1038" s="295">
        <v>21.5</v>
      </c>
      <c r="E1038" s="295"/>
      <c r="F1038" s="295">
        <f t="shared" si="139"/>
        <v>132</v>
      </c>
      <c r="G1038" s="295">
        <v>3</v>
      </c>
      <c r="H1038" s="295">
        <v>1</v>
      </c>
      <c r="I1038" s="295"/>
      <c r="J1038" s="295">
        <f t="shared" si="140"/>
        <v>4</v>
      </c>
      <c r="K1038" s="296">
        <f t="shared" si="141"/>
        <v>1.6025641025641025E-3</v>
      </c>
      <c r="L1038" s="297">
        <f t="shared" si="142"/>
        <v>6.8612980769230765</v>
      </c>
      <c r="M1038" s="297">
        <f t="shared" si="143"/>
        <v>1.5094855769230768</v>
      </c>
      <c r="N1038" s="297">
        <v>2.7702060221870046</v>
      </c>
      <c r="O1038" s="297">
        <v>0.24409634551495016</v>
      </c>
      <c r="P1038" s="296">
        <f t="shared" si="144"/>
        <v>8.6250651678394755E-2</v>
      </c>
    </row>
    <row r="1039" spans="1:16" x14ac:dyDescent="0.35">
      <c r="A1039" s="298">
        <f t="shared" si="145"/>
        <v>89</v>
      </c>
      <c r="B1039" s="295" t="s">
        <v>1306</v>
      </c>
      <c r="C1039" s="295">
        <v>153.9</v>
      </c>
      <c r="D1039" s="295"/>
      <c r="E1039" s="295"/>
      <c r="F1039" s="295">
        <f t="shared" si="139"/>
        <v>153.9</v>
      </c>
      <c r="G1039" s="295">
        <v>4</v>
      </c>
      <c r="H1039" s="295"/>
      <c r="I1039" s="295"/>
      <c r="J1039" s="295">
        <f t="shared" si="140"/>
        <v>4</v>
      </c>
      <c r="K1039" s="296">
        <f t="shared" si="141"/>
        <v>1.6025641025641025E-3</v>
      </c>
      <c r="L1039" s="297">
        <f t="shared" si="142"/>
        <v>6.8612980769230765</v>
      </c>
      <c r="M1039" s="297">
        <f t="shared" si="143"/>
        <v>1.5094855769230768</v>
      </c>
      <c r="N1039" s="297">
        <v>2.7702060221870046</v>
      </c>
      <c r="O1039" s="297">
        <v>0.32546179401993353</v>
      </c>
      <c r="P1039" s="296">
        <f t="shared" si="144"/>
        <v>7.4505857505218265E-2</v>
      </c>
    </row>
    <row r="1040" spans="1:16" x14ac:dyDescent="0.35">
      <c r="A1040" s="298">
        <f t="shared" si="145"/>
        <v>90</v>
      </c>
      <c r="B1040" s="295" t="s">
        <v>1307</v>
      </c>
      <c r="C1040" s="295">
        <v>120.6</v>
      </c>
      <c r="D1040" s="295"/>
      <c r="E1040" s="295"/>
      <c r="F1040" s="295">
        <f t="shared" si="139"/>
        <v>120.6</v>
      </c>
      <c r="G1040" s="295">
        <v>3</v>
      </c>
      <c r="H1040" s="295"/>
      <c r="I1040" s="295"/>
      <c r="J1040" s="295">
        <f t="shared" si="140"/>
        <v>3</v>
      </c>
      <c r="K1040" s="296">
        <f t="shared" si="141"/>
        <v>1.201923076923077E-3</v>
      </c>
      <c r="L1040" s="297">
        <f t="shared" si="142"/>
        <v>5.145973557692308</v>
      </c>
      <c r="M1040" s="297">
        <f t="shared" si="143"/>
        <v>1.1321141826923078</v>
      </c>
      <c r="N1040" s="297">
        <v>2.0776545166402536</v>
      </c>
      <c r="O1040" s="297">
        <v>0.24409634551495016</v>
      </c>
      <c r="P1040" s="296">
        <f t="shared" si="144"/>
        <v>7.1308777798837653E-2</v>
      </c>
    </row>
    <row r="1041" spans="1:16" x14ac:dyDescent="0.35">
      <c r="A1041" s="298">
        <f t="shared" si="145"/>
        <v>91</v>
      </c>
      <c r="B1041" s="295" t="s">
        <v>1308</v>
      </c>
      <c r="C1041" s="295">
        <v>141.30000000000001</v>
      </c>
      <c r="D1041" s="295"/>
      <c r="E1041" s="295"/>
      <c r="F1041" s="295">
        <f t="shared" si="139"/>
        <v>141.30000000000001</v>
      </c>
      <c r="G1041" s="295">
        <v>4</v>
      </c>
      <c r="H1041" s="295"/>
      <c r="I1041" s="295"/>
      <c r="J1041" s="295">
        <f t="shared" si="140"/>
        <v>4</v>
      </c>
      <c r="K1041" s="296">
        <f t="shared" si="141"/>
        <v>1.6025641025641025E-3</v>
      </c>
      <c r="L1041" s="297">
        <f t="shared" si="142"/>
        <v>6.8612980769230765</v>
      </c>
      <c r="M1041" s="297">
        <f t="shared" si="143"/>
        <v>1.5094855769230768</v>
      </c>
      <c r="N1041" s="297">
        <v>2.7702060221870046</v>
      </c>
      <c r="O1041" s="297">
        <v>0.32546179401993353</v>
      </c>
      <c r="P1041" s="296">
        <f t="shared" si="144"/>
        <v>8.1149691932435167E-2</v>
      </c>
    </row>
    <row r="1042" spans="1:16" x14ac:dyDescent="0.35">
      <c r="A1042" s="298">
        <f t="shared" si="145"/>
        <v>92</v>
      </c>
      <c r="B1042" s="295" t="s">
        <v>1309</v>
      </c>
      <c r="C1042" s="295">
        <v>326</v>
      </c>
      <c r="D1042" s="295"/>
      <c r="E1042" s="295"/>
      <c r="F1042" s="295">
        <f t="shared" si="139"/>
        <v>326</v>
      </c>
      <c r="G1042" s="295">
        <v>7</v>
      </c>
      <c r="H1042" s="295"/>
      <c r="I1042" s="295"/>
      <c r="J1042" s="295">
        <f t="shared" si="140"/>
        <v>7</v>
      </c>
      <c r="K1042" s="296">
        <f t="shared" si="141"/>
        <v>2.8044871794871795E-3</v>
      </c>
      <c r="L1042" s="297">
        <f t="shared" si="142"/>
        <v>12.007271634615384</v>
      </c>
      <c r="M1042" s="297">
        <f t="shared" si="143"/>
        <v>2.6415997596153846</v>
      </c>
      <c r="N1042" s="297">
        <v>4.8478605388272591</v>
      </c>
      <c r="O1042" s="297">
        <v>0.56955813953488377</v>
      </c>
      <c r="P1042" s="296">
        <f t="shared" si="144"/>
        <v>6.1553037032493596E-2</v>
      </c>
    </row>
    <row r="1043" spans="1:16" x14ac:dyDescent="0.35">
      <c r="A1043" s="298">
        <f t="shared" si="145"/>
        <v>93</v>
      </c>
      <c r="B1043" s="295" t="s">
        <v>1310</v>
      </c>
      <c r="C1043" s="295">
        <v>378.3</v>
      </c>
      <c r="D1043" s="295"/>
      <c r="E1043" s="295"/>
      <c r="F1043" s="295">
        <f t="shared" si="139"/>
        <v>378.3</v>
      </c>
      <c r="G1043" s="295">
        <v>7</v>
      </c>
      <c r="H1043" s="295"/>
      <c r="I1043" s="295"/>
      <c r="J1043" s="295">
        <f t="shared" si="140"/>
        <v>7</v>
      </c>
      <c r="K1043" s="296">
        <f t="shared" si="141"/>
        <v>2.8044871794871795E-3</v>
      </c>
      <c r="L1043" s="297">
        <f t="shared" si="142"/>
        <v>12.007271634615384</v>
      </c>
      <c r="M1043" s="297">
        <f t="shared" si="143"/>
        <v>2.6415997596153846</v>
      </c>
      <c r="N1043" s="297">
        <v>4.8478605388272591</v>
      </c>
      <c r="O1043" s="297">
        <v>0.56955813953488377</v>
      </c>
      <c r="P1043" s="296">
        <f t="shared" si="144"/>
        <v>5.3043325595011667E-2</v>
      </c>
    </row>
    <row r="1044" spans="1:16" x14ac:dyDescent="0.35">
      <c r="A1044" s="298">
        <f t="shared" si="145"/>
        <v>94</v>
      </c>
      <c r="B1044" s="295" t="s">
        <v>1311</v>
      </c>
      <c r="C1044" s="295">
        <v>228.2</v>
      </c>
      <c r="D1044" s="295"/>
      <c r="E1044" s="295"/>
      <c r="F1044" s="295">
        <f t="shared" si="139"/>
        <v>228.2</v>
      </c>
      <c r="G1044" s="295">
        <v>7</v>
      </c>
      <c r="H1044" s="295"/>
      <c r="I1044" s="295"/>
      <c r="J1044" s="295">
        <f t="shared" si="140"/>
        <v>7</v>
      </c>
      <c r="K1044" s="296">
        <f t="shared" si="141"/>
        <v>2.8044871794871795E-3</v>
      </c>
      <c r="L1044" s="297">
        <f t="shared" si="142"/>
        <v>12.007271634615384</v>
      </c>
      <c r="M1044" s="297">
        <f t="shared" si="143"/>
        <v>2.6415997596153846</v>
      </c>
      <c r="N1044" s="297">
        <v>4.8478605388272591</v>
      </c>
      <c r="O1044" s="297">
        <v>0.56955813953488377</v>
      </c>
      <c r="P1044" s="296">
        <f t="shared" si="144"/>
        <v>8.7932910046419427E-2</v>
      </c>
    </row>
    <row r="1045" spans="1:16" x14ac:dyDescent="0.35">
      <c r="A1045" s="298">
        <f t="shared" si="145"/>
        <v>95</v>
      </c>
      <c r="B1045" s="295" t="s">
        <v>1312</v>
      </c>
      <c r="C1045" s="295">
        <v>145.69999999999999</v>
      </c>
      <c r="D1045" s="295"/>
      <c r="E1045" s="295"/>
      <c r="F1045" s="295">
        <f t="shared" si="139"/>
        <v>145.69999999999999</v>
      </c>
      <c r="G1045" s="295">
        <v>4</v>
      </c>
      <c r="H1045" s="295"/>
      <c r="I1045" s="295"/>
      <c r="J1045" s="295">
        <f t="shared" si="140"/>
        <v>4</v>
      </c>
      <c r="K1045" s="296">
        <f t="shared" si="141"/>
        <v>1.6025641025641025E-3</v>
      </c>
      <c r="L1045" s="297">
        <f t="shared" si="142"/>
        <v>6.8612980769230765</v>
      </c>
      <c r="M1045" s="297">
        <f t="shared" si="143"/>
        <v>1.5094855769230768</v>
      </c>
      <c r="N1045" s="297">
        <v>2.7702060221870046</v>
      </c>
      <c r="O1045" s="297">
        <v>0.32546179401993353</v>
      </c>
      <c r="P1045" s="296">
        <f t="shared" si="144"/>
        <v>7.869904921107132E-2</v>
      </c>
    </row>
    <row r="1046" spans="1:16" x14ac:dyDescent="0.35">
      <c r="A1046" s="298">
        <f t="shared" si="145"/>
        <v>96</v>
      </c>
      <c r="B1046" s="295" t="s">
        <v>1313</v>
      </c>
      <c r="C1046" s="295">
        <v>220.3</v>
      </c>
      <c r="D1046" s="295"/>
      <c r="E1046" s="295"/>
      <c r="F1046" s="295">
        <f t="shared" si="139"/>
        <v>220.3</v>
      </c>
      <c r="G1046" s="295">
        <v>7</v>
      </c>
      <c r="H1046" s="295"/>
      <c r="I1046" s="295"/>
      <c r="J1046" s="295">
        <f t="shared" si="140"/>
        <v>7</v>
      </c>
      <c r="K1046" s="296">
        <f t="shared" si="141"/>
        <v>2.8044871794871795E-3</v>
      </c>
      <c r="L1046" s="297">
        <f t="shared" si="142"/>
        <v>12.007271634615384</v>
      </c>
      <c r="M1046" s="297">
        <f t="shared" si="143"/>
        <v>2.6415997596153846</v>
      </c>
      <c r="N1046" s="297">
        <v>4.8478605388272591</v>
      </c>
      <c r="O1046" s="297">
        <v>0.56955813953488377</v>
      </c>
      <c r="P1046" s="296">
        <f t="shared" si="144"/>
        <v>9.108620096501549E-2</v>
      </c>
    </row>
    <row r="1047" spans="1:16" x14ac:dyDescent="0.35">
      <c r="A1047" s="298">
        <f t="shared" si="145"/>
        <v>97</v>
      </c>
      <c r="B1047" s="295" t="s">
        <v>1314</v>
      </c>
      <c r="C1047" s="295">
        <v>5244.1</v>
      </c>
      <c r="D1047" s="295"/>
      <c r="E1047" s="295"/>
      <c r="F1047" s="295">
        <f t="shared" si="139"/>
        <v>5244.1</v>
      </c>
      <c r="G1047" s="295">
        <v>97</v>
      </c>
      <c r="H1047" s="295"/>
      <c r="I1047" s="295"/>
      <c r="J1047" s="295">
        <f t="shared" si="140"/>
        <v>97</v>
      </c>
      <c r="K1047" s="296">
        <f t="shared" si="141"/>
        <v>3.8862179487179488E-2</v>
      </c>
      <c r="L1047" s="297">
        <f t="shared" si="142"/>
        <v>166.38647836538462</v>
      </c>
      <c r="M1047" s="297">
        <f t="shared" si="143"/>
        <v>36.605025240384613</v>
      </c>
      <c r="N1047" s="297">
        <v>67.177496038034874</v>
      </c>
      <c r="O1047" s="297">
        <v>7.8924485049833883</v>
      </c>
      <c r="P1047" s="296">
        <f t="shared" si="144"/>
        <v>5.3023673871357813E-2</v>
      </c>
    </row>
    <row r="1048" spans="1:16" x14ac:dyDescent="0.35">
      <c r="A1048" s="298">
        <f t="shared" si="145"/>
        <v>98</v>
      </c>
      <c r="B1048" s="295" t="s">
        <v>1315</v>
      </c>
      <c r="C1048" s="295">
        <v>164.4</v>
      </c>
      <c r="D1048" s="295"/>
      <c r="E1048" s="313"/>
      <c r="F1048" s="295">
        <f t="shared" si="139"/>
        <v>164.4</v>
      </c>
      <c r="G1048" s="295">
        <v>4</v>
      </c>
      <c r="H1048" s="295"/>
      <c r="I1048" s="295"/>
      <c r="J1048" s="295">
        <f t="shared" si="140"/>
        <v>4</v>
      </c>
      <c r="K1048" s="296">
        <f t="shared" si="141"/>
        <v>1.6025641025641025E-3</v>
      </c>
      <c r="L1048" s="297">
        <f t="shared" si="142"/>
        <v>6.8612980769230765</v>
      </c>
      <c r="M1048" s="297">
        <f t="shared" si="143"/>
        <v>1.5094855769230768</v>
      </c>
      <c r="N1048" s="297">
        <v>2.7702060221870046</v>
      </c>
      <c r="O1048" s="297">
        <v>0.32546179401993353</v>
      </c>
      <c r="P1048" s="296">
        <f t="shared" si="144"/>
        <v>6.9747271715651399E-2</v>
      </c>
    </row>
    <row r="1049" spans="1:16" x14ac:dyDescent="0.35">
      <c r="A1049" s="298">
        <f t="shared" si="145"/>
        <v>99</v>
      </c>
      <c r="B1049" s="295" t="s">
        <v>1316</v>
      </c>
      <c r="C1049" s="295">
        <v>126.2</v>
      </c>
      <c r="D1049" s="295"/>
      <c r="E1049" s="295"/>
      <c r="F1049" s="295">
        <f t="shared" si="139"/>
        <v>126.2</v>
      </c>
      <c r="G1049" s="295">
        <v>3</v>
      </c>
      <c r="H1049" s="295"/>
      <c r="I1049" s="295"/>
      <c r="J1049" s="295">
        <f t="shared" si="140"/>
        <v>3</v>
      </c>
      <c r="K1049" s="296">
        <f t="shared" si="141"/>
        <v>1.201923076923077E-3</v>
      </c>
      <c r="L1049" s="297">
        <f t="shared" si="142"/>
        <v>5.145973557692308</v>
      </c>
      <c r="M1049" s="297">
        <f t="shared" si="143"/>
        <v>1.1321141826923078</v>
      </c>
      <c r="N1049" s="297">
        <v>2.0776545166402536</v>
      </c>
      <c r="O1049" s="297">
        <v>0.24409634551495016</v>
      </c>
      <c r="P1049" s="296">
        <f t="shared" si="144"/>
        <v>6.8144521414737091E-2</v>
      </c>
    </row>
    <row r="1050" spans="1:16" x14ac:dyDescent="0.35">
      <c r="A1050" s="298">
        <f t="shared" si="145"/>
        <v>100</v>
      </c>
      <c r="B1050" s="295" t="s">
        <v>1317</v>
      </c>
      <c r="C1050" s="295">
        <v>232.2</v>
      </c>
      <c r="D1050" s="295"/>
      <c r="E1050" s="295">
        <v>29.4</v>
      </c>
      <c r="F1050" s="295">
        <f t="shared" si="139"/>
        <v>261.59999999999997</v>
      </c>
      <c r="G1050" s="295">
        <v>7</v>
      </c>
      <c r="H1050" s="295"/>
      <c r="I1050" s="295">
        <v>1</v>
      </c>
      <c r="J1050" s="295">
        <f t="shared" si="140"/>
        <v>8</v>
      </c>
      <c r="K1050" s="296">
        <f t="shared" si="141"/>
        <v>3.205128205128205E-3</v>
      </c>
      <c r="L1050" s="297">
        <f t="shared" si="142"/>
        <v>13.722596153846153</v>
      </c>
      <c r="M1050" s="297">
        <f t="shared" si="143"/>
        <v>3.0189711538461537</v>
      </c>
      <c r="N1050" s="297">
        <v>5.5404120443740092</v>
      </c>
      <c r="O1050" s="297">
        <v>0.56955813953488377</v>
      </c>
      <c r="P1050" s="296">
        <f t="shared" si="144"/>
        <v>8.7352972062695725E-2</v>
      </c>
    </row>
    <row r="1051" spans="1:16" x14ac:dyDescent="0.35">
      <c r="A1051" s="298">
        <f t="shared" si="145"/>
        <v>101</v>
      </c>
      <c r="B1051" s="295" t="s">
        <v>1318</v>
      </c>
      <c r="C1051" s="295">
        <v>561.9</v>
      </c>
      <c r="D1051" s="295"/>
      <c r="E1051" s="295"/>
      <c r="F1051" s="295">
        <f t="shared" si="139"/>
        <v>561.9</v>
      </c>
      <c r="G1051" s="295">
        <v>16</v>
      </c>
      <c r="H1051" s="295"/>
      <c r="I1051" s="295"/>
      <c r="J1051" s="295">
        <f t="shared" si="140"/>
        <v>16</v>
      </c>
      <c r="K1051" s="296">
        <f t="shared" si="141"/>
        <v>6.41025641025641E-3</v>
      </c>
      <c r="L1051" s="297">
        <f t="shared" si="142"/>
        <v>27.445192307692306</v>
      </c>
      <c r="M1051" s="297">
        <f t="shared" si="143"/>
        <v>6.0379423076923073</v>
      </c>
      <c r="N1051" s="297">
        <v>11.080824088748018</v>
      </c>
      <c r="O1051" s="297">
        <v>1.3018471760797341</v>
      </c>
      <c r="P1051" s="296">
        <f t="shared" si="144"/>
        <v>8.16262784840939E-2</v>
      </c>
    </row>
    <row r="1052" spans="1:16" x14ac:dyDescent="0.35">
      <c r="A1052" s="298">
        <f t="shared" si="145"/>
        <v>102</v>
      </c>
      <c r="B1052" s="295" t="s">
        <v>1319</v>
      </c>
      <c r="C1052" s="295">
        <v>452.2</v>
      </c>
      <c r="D1052" s="295"/>
      <c r="E1052" s="295"/>
      <c r="F1052" s="295">
        <f t="shared" si="139"/>
        <v>452.2</v>
      </c>
      <c r="G1052" s="295">
        <v>12</v>
      </c>
      <c r="H1052" s="295"/>
      <c r="I1052" s="295"/>
      <c r="J1052" s="295">
        <f t="shared" si="140"/>
        <v>12</v>
      </c>
      <c r="K1052" s="296">
        <f t="shared" si="141"/>
        <v>4.807692307692308E-3</v>
      </c>
      <c r="L1052" s="297">
        <f t="shared" si="142"/>
        <v>20.583894230769232</v>
      </c>
      <c r="M1052" s="297">
        <f t="shared" si="143"/>
        <v>4.5284567307692312</v>
      </c>
      <c r="N1052" s="297">
        <v>8.3106180665610143</v>
      </c>
      <c r="O1052" s="297">
        <v>0.97638538205980063</v>
      </c>
      <c r="P1052" s="296">
        <f t="shared" si="144"/>
        <v>7.6071106612470768E-2</v>
      </c>
    </row>
    <row r="1053" spans="1:16" x14ac:dyDescent="0.35">
      <c r="A1053" s="298">
        <f t="shared" si="145"/>
        <v>103</v>
      </c>
      <c r="B1053" s="295" t="s">
        <v>1320</v>
      </c>
      <c r="C1053" s="295">
        <v>569.4</v>
      </c>
      <c r="D1053" s="295"/>
      <c r="E1053" s="295"/>
      <c r="F1053" s="295">
        <f t="shared" si="139"/>
        <v>569.4</v>
      </c>
      <c r="G1053" s="295">
        <v>14</v>
      </c>
      <c r="H1053" s="295"/>
      <c r="I1053" s="295"/>
      <c r="J1053" s="295">
        <f t="shared" si="140"/>
        <v>14</v>
      </c>
      <c r="K1053" s="296">
        <f t="shared" si="141"/>
        <v>5.608974358974359E-3</v>
      </c>
      <c r="L1053" s="297">
        <f t="shared" si="142"/>
        <v>24.014543269230767</v>
      </c>
      <c r="M1053" s="297">
        <f t="shared" si="143"/>
        <v>5.2831995192307692</v>
      </c>
      <c r="N1053" s="297">
        <v>9.6957210776545182</v>
      </c>
      <c r="O1053" s="297">
        <v>1.1391162790697675</v>
      </c>
      <c r="P1053" s="296">
        <f t="shared" si="144"/>
        <v>7.0482227160494959E-2</v>
      </c>
    </row>
    <row r="1054" spans="1:16" x14ac:dyDescent="0.35">
      <c r="A1054" s="298">
        <f t="shared" si="145"/>
        <v>104</v>
      </c>
      <c r="B1054" s="295" t="s">
        <v>1321</v>
      </c>
      <c r="C1054" s="295">
        <v>154.30000000000001</v>
      </c>
      <c r="D1054" s="295"/>
      <c r="E1054" s="295"/>
      <c r="F1054" s="295">
        <f t="shared" si="139"/>
        <v>154.30000000000001</v>
      </c>
      <c r="G1054" s="295">
        <v>5</v>
      </c>
      <c r="H1054" s="295"/>
      <c r="I1054" s="295"/>
      <c r="J1054" s="295">
        <f t="shared" si="140"/>
        <v>5</v>
      </c>
      <c r="K1054" s="296">
        <f t="shared" si="141"/>
        <v>2.003205128205128E-3</v>
      </c>
      <c r="L1054" s="297">
        <f t="shared" si="142"/>
        <v>8.5766225961538449</v>
      </c>
      <c r="M1054" s="297">
        <f t="shared" si="143"/>
        <v>1.8868569711538459</v>
      </c>
      <c r="N1054" s="297">
        <v>3.4627575277337561</v>
      </c>
      <c r="O1054" s="297">
        <v>0.40682724252491692</v>
      </c>
      <c r="P1054" s="296">
        <f t="shared" si="144"/>
        <v>9.2890890068479351E-2</v>
      </c>
    </row>
    <row r="1055" spans="1:16" x14ac:dyDescent="0.35">
      <c r="A1055" s="298">
        <f t="shared" si="145"/>
        <v>105</v>
      </c>
      <c r="B1055" s="295" t="s">
        <v>1322</v>
      </c>
      <c r="C1055" s="295">
        <v>394.45</v>
      </c>
      <c r="D1055" s="295"/>
      <c r="E1055" s="295">
        <v>115.6</v>
      </c>
      <c r="F1055" s="295">
        <f t="shared" si="139"/>
        <v>510.04999999999995</v>
      </c>
      <c r="G1055" s="295">
        <v>11</v>
      </c>
      <c r="H1055" s="295"/>
      <c r="I1055" s="295">
        <v>3</v>
      </c>
      <c r="J1055" s="295">
        <f t="shared" si="140"/>
        <v>14</v>
      </c>
      <c r="K1055" s="296">
        <f t="shared" si="141"/>
        <v>5.608974358974359E-3</v>
      </c>
      <c r="L1055" s="297">
        <f t="shared" si="142"/>
        <v>24.014543269230767</v>
      </c>
      <c r="M1055" s="297">
        <f t="shared" si="143"/>
        <v>5.2831995192307692</v>
      </c>
      <c r="N1055" s="297">
        <v>9.6957210776545182</v>
      </c>
      <c r="O1055" s="297">
        <v>0.89501993355481713</v>
      </c>
      <c r="P1055" s="296">
        <f t="shared" si="144"/>
        <v>7.820504617129867E-2</v>
      </c>
    </row>
    <row r="1056" spans="1:16" x14ac:dyDescent="0.35">
      <c r="A1056" s="298">
        <f t="shared" si="145"/>
        <v>106</v>
      </c>
      <c r="B1056" s="295" t="s">
        <v>1323</v>
      </c>
      <c r="C1056" s="295">
        <v>382.2</v>
      </c>
      <c r="D1056" s="295"/>
      <c r="E1056" s="299"/>
      <c r="F1056" s="295">
        <f t="shared" si="139"/>
        <v>382.2</v>
      </c>
      <c r="G1056" s="295">
        <v>12</v>
      </c>
      <c r="H1056" s="295"/>
      <c r="I1056" s="295">
        <v>1</v>
      </c>
      <c r="J1056" s="295">
        <f t="shared" si="140"/>
        <v>13</v>
      </c>
      <c r="K1056" s="296">
        <f t="shared" si="141"/>
        <v>5.208333333333333E-3</v>
      </c>
      <c r="L1056" s="297">
        <f t="shared" si="142"/>
        <v>22.299218749999998</v>
      </c>
      <c r="M1056" s="297">
        <f t="shared" si="143"/>
        <v>4.9058281249999993</v>
      </c>
      <c r="N1056" s="297">
        <v>9.0031695721077654</v>
      </c>
      <c r="O1056" s="297">
        <v>0.97638538205980063</v>
      </c>
      <c r="P1056" s="296">
        <f t="shared" si="144"/>
        <v>9.729095193398106E-2</v>
      </c>
    </row>
    <row r="1057" spans="1:16" x14ac:dyDescent="0.35">
      <c r="A1057" s="298">
        <f t="shared" si="145"/>
        <v>107</v>
      </c>
      <c r="B1057" s="295" t="s">
        <v>1324</v>
      </c>
      <c r="C1057" s="295">
        <v>360.6</v>
      </c>
      <c r="D1057" s="295"/>
      <c r="E1057" s="295">
        <v>114.9</v>
      </c>
      <c r="F1057" s="295">
        <f t="shared" si="139"/>
        <v>475.5</v>
      </c>
      <c r="G1057" s="295">
        <v>10</v>
      </c>
      <c r="H1057" s="295"/>
      <c r="I1057" s="295">
        <v>1</v>
      </c>
      <c r="J1057" s="295">
        <f t="shared" si="140"/>
        <v>11</v>
      </c>
      <c r="K1057" s="296">
        <f t="shared" si="141"/>
        <v>4.407051282051282E-3</v>
      </c>
      <c r="L1057" s="297">
        <f t="shared" si="142"/>
        <v>18.868569711538459</v>
      </c>
      <c r="M1057" s="297">
        <f t="shared" si="143"/>
        <v>4.1510853365384612</v>
      </c>
      <c r="N1057" s="297">
        <v>7.6180665610142624</v>
      </c>
      <c r="O1057" s="297">
        <v>0.81365448504983384</v>
      </c>
      <c r="P1057" s="296">
        <f t="shared" si="144"/>
        <v>6.6143798305238741E-2</v>
      </c>
    </row>
    <row r="1058" spans="1:16" x14ac:dyDescent="0.35">
      <c r="A1058" s="298">
        <f t="shared" si="145"/>
        <v>108</v>
      </c>
      <c r="B1058" s="295" t="s">
        <v>1325</v>
      </c>
      <c r="C1058" s="295">
        <v>340.3</v>
      </c>
      <c r="D1058" s="295"/>
      <c r="E1058" s="295">
        <v>203.8</v>
      </c>
      <c r="F1058" s="295">
        <f t="shared" si="139"/>
        <v>544.1</v>
      </c>
      <c r="G1058" s="295">
        <v>9</v>
      </c>
      <c r="H1058" s="295"/>
      <c r="I1058" s="295">
        <v>2</v>
      </c>
      <c r="J1058" s="295">
        <f t="shared" si="140"/>
        <v>11</v>
      </c>
      <c r="K1058" s="296">
        <f t="shared" si="141"/>
        <v>4.407051282051282E-3</v>
      </c>
      <c r="L1058" s="297">
        <f t="shared" si="142"/>
        <v>18.868569711538459</v>
      </c>
      <c r="M1058" s="297">
        <f t="shared" si="143"/>
        <v>4.1510853365384612</v>
      </c>
      <c r="N1058" s="297">
        <v>7.6180665610142624</v>
      </c>
      <c r="O1058" s="297">
        <v>0.73228903654485045</v>
      </c>
      <c r="P1058" s="296">
        <f t="shared" si="144"/>
        <v>5.7654862425355696E-2</v>
      </c>
    </row>
    <row r="1059" spans="1:16" x14ac:dyDescent="0.35">
      <c r="A1059" s="298">
        <f t="shared" si="145"/>
        <v>109</v>
      </c>
      <c r="B1059" s="295" t="s">
        <v>1326</v>
      </c>
      <c r="C1059" s="295">
        <v>171.5</v>
      </c>
      <c r="D1059" s="295"/>
      <c r="E1059" s="295">
        <v>70</v>
      </c>
      <c r="F1059" s="295">
        <f t="shared" si="139"/>
        <v>241.5</v>
      </c>
      <c r="G1059" s="295">
        <v>6</v>
      </c>
      <c r="H1059" s="295"/>
      <c r="I1059" s="295">
        <v>2</v>
      </c>
      <c r="J1059" s="295">
        <f t="shared" si="140"/>
        <v>8</v>
      </c>
      <c r="K1059" s="296">
        <f t="shared" si="141"/>
        <v>3.205128205128205E-3</v>
      </c>
      <c r="L1059" s="297">
        <f t="shared" si="142"/>
        <v>13.722596153846153</v>
      </c>
      <c r="M1059" s="297">
        <f t="shared" si="143"/>
        <v>3.0189711538461537</v>
      </c>
      <c r="N1059" s="297">
        <v>5.5404120443740092</v>
      </c>
      <c r="O1059" s="297">
        <v>0.48819269102990032</v>
      </c>
      <c r="P1059" s="296">
        <f t="shared" si="144"/>
        <v>9.4286426679487445E-2</v>
      </c>
    </row>
    <row r="1060" spans="1:16" x14ac:dyDescent="0.35">
      <c r="A1060" s="298">
        <f t="shared" si="145"/>
        <v>110</v>
      </c>
      <c r="B1060" s="295" t="s">
        <v>1327</v>
      </c>
      <c r="C1060" s="295">
        <v>338.7</v>
      </c>
      <c r="D1060" s="295"/>
      <c r="E1060" s="295">
        <v>33.5</v>
      </c>
      <c r="F1060" s="295">
        <f t="shared" si="139"/>
        <v>372.2</v>
      </c>
      <c r="G1060" s="295">
        <v>15</v>
      </c>
      <c r="H1060" s="295"/>
      <c r="I1060" s="295">
        <v>2</v>
      </c>
      <c r="J1060" s="295">
        <f t="shared" si="140"/>
        <v>17</v>
      </c>
      <c r="K1060" s="296">
        <f t="shared" si="141"/>
        <v>6.810897435897436E-3</v>
      </c>
      <c r="L1060" s="297">
        <f t="shared" si="142"/>
        <v>29.160516826923075</v>
      </c>
      <c r="M1060" s="297">
        <f t="shared" si="143"/>
        <v>6.4153137019230764</v>
      </c>
      <c r="N1060" s="297">
        <v>11.773375594294771</v>
      </c>
      <c r="O1060" s="297">
        <v>1.2204817275747508</v>
      </c>
      <c r="P1060" s="296">
        <f t="shared" si="144"/>
        <v>0.13049351921202493</v>
      </c>
    </row>
    <row r="1061" spans="1:16" x14ac:dyDescent="0.35">
      <c r="A1061" s="298">
        <f t="shared" si="145"/>
        <v>111</v>
      </c>
      <c r="B1061" s="295" t="s">
        <v>1328</v>
      </c>
      <c r="C1061" s="295">
        <v>241.5</v>
      </c>
      <c r="D1061" s="295"/>
      <c r="E1061" s="295"/>
      <c r="F1061" s="295">
        <f t="shared" si="139"/>
        <v>241.5</v>
      </c>
      <c r="G1061" s="295">
        <v>5</v>
      </c>
      <c r="H1061" s="295"/>
      <c r="I1061" s="295">
        <v>1</v>
      </c>
      <c r="J1061" s="295">
        <f t="shared" si="140"/>
        <v>6</v>
      </c>
      <c r="K1061" s="296">
        <f t="shared" si="141"/>
        <v>2.403846153846154E-3</v>
      </c>
      <c r="L1061" s="297">
        <f t="shared" si="142"/>
        <v>10.291947115384616</v>
      </c>
      <c r="M1061" s="297">
        <f t="shared" si="143"/>
        <v>2.2642283653846156</v>
      </c>
      <c r="N1061" s="297">
        <v>4.1553090332805072</v>
      </c>
      <c r="O1061" s="297">
        <v>0.40682724252491692</v>
      </c>
      <c r="P1061" s="296">
        <f t="shared" si="144"/>
        <v>7.0883278495133151E-2</v>
      </c>
    </row>
    <row r="1062" spans="1:16" x14ac:dyDescent="0.35">
      <c r="A1062" s="298">
        <f t="shared" si="145"/>
        <v>112</v>
      </c>
      <c r="B1062" s="295" t="s">
        <v>1329</v>
      </c>
      <c r="C1062" s="295">
        <v>331.7</v>
      </c>
      <c r="D1062" s="295"/>
      <c r="E1062" s="295"/>
      <c r="F1062" s="295">
        <f t="shared" si="139"/>
        <v>331.7</v>
      </c>
      <c r="G1062" s="295">
        <v>9</v>
      </c>
      <c r="H1062" s="295"/>
      <c r="I1062" s="295">
        <v>2</v>
      </c>
      <c r="J1062" s="295">
        <f t="shared" si="140"/>
        <v>11</v>
      </c>
      <c r="K1062" s="296">
        <f t="shared" si="141"/>
        <v>4.407051282051282E-3</v>
      </c>
      <c r="L1062" s="297">
        <f t="shared" si="142"/>
        <v>18.868569711538459</v>
      </c>
      <c r="M1062" s="297">
        <f t="shared" si="143"/>
        <v>4.1510853365384612</v>
      </c>
      <c r="N1062" s="297">
        <v>7.6180665610142624</v>
      </c>
      <c r="O1062" s="297">
        <v>0.73228903654485045</v>
      </c>
      <c r="P1062" s="296">
        <f t="shared" si="144"/>
        <v>9.4573441801736616E-2</v>
      </c>
    </row>
    <row r="1063" spans="1:16" x14ac:dyDescent="0.35">
      <c r="A1063" s="298">
        <f t="shared" si="145"/>
        <v>113</v>
      </c>
      <c r="B1063" s="295" t="s">
        <v>1330</v>
      </c>
      <c r="C1063" s="295">
        <v>95</v>
      </c>
      <c r="D1063" s="295"/>
      <c r="E1063" s="295"/>
      <c r="F1063" s="295">
        <f t="shared" si="139"/>
        <v>95</v>
      </c>
      <c r="G1063" s="295">
        <v>3</v>
      </c>
      <c r="H1063" s="295"/>
      <c r="I1063" s="295"/>
      <c r="J1063" s="295">
        <f t="shared" si="140"/>
        <v>3</v>
      </c>
      <c r="K1063" s="296">
        <f t="shared" si="141"/>
        <v>1.201923076923077E-3</v>
      </c>
      <c r="L1063" s="297">
        <f t="shared" si="142"/>
        <v>5.145973557692308</v>
      </c>
      <c r="M1063" s="297">
        <f t="shared" si="143"/>
        <v>1.1321141826923078</v>
      </c>
      <c r="N1063" s="297">
        <v>2.0776545166402536</v>
      </c>
      <c r="O1063" s="297">
        <v>0.24409634551495016</v>
      </c>
      <c r="P1063" s="296">
        <f t="shared" si="144"/>
        <v>9.0524616868840224E-2</v>
      </c>
    </row>
    <row r="1064" spans="1:16" x14ac:dyDescent="0.35">
      <c r="A1064" s="298">
        <f t="shared" si="145"/>
        <v>114</v>
      </c>
      <c r="B1064" s="295" t="s">
        <v>1331</v>
      </c>
      <c r="C1064" s="295">
        <v>208.9</v>
      </c>
      <c r="D1064" s="295"/>
      <c r="E1064" s="295"/>
      <c r="F1064" s="295">
        <f t="shared" si="139"/>
        <v>208.9</v>
      </c>
      <c r="G1064" s="295">
        <v>4</v>
      </c>
      <c r="H1064" s="295"/>
      <c r="I1064" s="295"/>
      <c r="J1064" s="295">
        <f t="shared" si="140"/>
        <v>4</v>
      </c>
      <c r="K1064" s="296">
        <f t="shared" si="141"/>
        <v>1.6025641025641025E-3</v>
      </c>
      <c r="L1064" s="297">
        <f t="shared" si="142"/>
        <v>6.8612980769230765</v>
      </c>
      <c r="M1064" s="297">
        <f t="shared" si="143"/>
        <v>1.5094855769230768</v>
      </c>
      <c r="N1064" s="297">
        <v>2.7702060221870046</v>
      </c>
      <c r="O1064" s="297">
        <v>0.32546179401993353</v>
      </c>
      <c r="P1064" s="296">
        <f t="shared" si="144"/>
        <v>5.4889667161575346E-2</v>
      </c>
    </row>
    <row r="1065" spans="1:16" x14ac:dyDescent="0.35">
      <c r="A1065" s="298">
        <f t="shared" si="145"/>
        <v>115</v>
      </c>
      <c r="B1065" s="295" t="s">
        <v>1332</v>
      </c>
      <c r="C1065" s="295">
        <v>141.30000000000001</v>
      </c>
      <c r="D1065" s="295"/>
      <c r="E1065" s="295"/>
      <c r="F1065" s="295">
        <f t="shared" si="139"/>
        <v>141.30000000000001</v>
      </c>
      <c r="G1065" s="295">
        <v>3</v>
      </c>
      <c r="H1065" s="295"/>
      <c r="I1065" s="295"/>
      <c r="J1065" s="295">
        <f t="shared" si="140"/>
        <v>3</v>
      </c>
      <c r="K1065" s="296">
        <f t="shared" si="141"/>
        <v>1.201923076923077E-3</v>
      </c>
      <c r="L1065" s="297">
        <f t="shared" si="142"/>
        <v>5.145973557692308</v>
      </c>
      <c r="M1065" s="297">
        <f t="shared" si="143"/>
        <v>1.1321141826923078</v>
      </c>
      <c r="N1065" s="297">
        <v>2.0776545166402536</v>
      </c>
      <c r="O1065" s="297">
        <v>0.24409634551495016</v>
      </c>
      <c r="P1065" s="296">
        <f t="shared" si="144"/>
        <v>6.0862268949326399E-2</v>
      </c>
    </row>
    <row r="1066" spans="1:16" x14ac:dyDescent="0.35">
      <c r="A1066" s="298">
        <f t="shared" si="145"/>
        <v>116</v>
      </c>
      <c r="B1066" s="295" t="s">
        <v>1333</v>
      </c>
      <c r="C1066" s="295">
        <v>372.1</v>
      </c>
      <c r="D1066" s="295"/>
      <c r="E1066" s="295"/>
      <c r="F1066" s="295">
        <f t="shared" si="139"/>
        <v>372.1</v>
      </c>
      <c r="G1066" s="295">
        <v>7</v>
      </c>
      <c r="H1066" s="295"/>
      <c r="I1066" s="295">
        <v>1</v>
      </c>
      <c r="J1066" s="295">
        <f t="shared" si="140"/>
        <v>8</v>
      </c>
      <c r="K1066" s="296">
        <f t="shared" si="141"/>
        <v>3.205128205128205E-3</v>
      </c>
      <c r="L1066" s="297">
        <f t="shared" si="142"/>
        <v>13.722596153846153</v>
      </c>
      <c r="M1066" s="297">
        <f t="shared" si="143"/>
        <v>3.0189711538461537</v>
      </c>
      <c r="N1066" s="297">
        <v>5.5404120443740092</v>
      </c>
      <c r="O1066" s="297">
        <v>0.56955813953488377</v>
      </c>
      <c r="P1066" s="296">
        <f t="shared" si="144"/>
        <v>6.1412355527012089E-2</v>
      </c>
    </row>
    <row r="1067" spans="1:16" x14ac:dyDescent="0.35">
      <c r="A1067" s="298">
        <f t="shared" si="145"/>
        <v>117</v>
      </c>
      <c r="B1067" s="295" t="s">
        <v>1334</v>
      </c>
      <c r="C1067" s="295">
        <v>313.60000000000002</v>
      </c>
      <c r="D1067" s="295"/>
      <c r="E1067" s="295">
        <v>40</v>
      </c>
      <c r="F1067" s="295">
        <f t="shared" si="139"/>
        <v>353.6</v>
      </c>
      <c r="G1067" s="295">
        <v>7</v>
      </c>
      <c r="H1067" s="295"/>
      <c r="I1067" s="295">
        <v>1</v>
      </c>
      <c r="J1067" s="295">
        <f t="shared" si="140"/>
        <v>8</v>
      </c>
      <c r="K1067" s="296">
        <f t="shared" si="141"/>
        <v>3.205128205128205E-3</v>
      </c>
      <c r="L1067" s="297">
        <f t="shared" si="142"/>
        <v>13.722596153846153</v>
      </c>
      <c r="M1067" s="297">
        <f t="shared" si="143"/>
        <v>3.0189711538461537</v>
      </c>
      <c r="N1067" s="297">
        <v>5.5404120443740092</v>
      </c>
      <c r="O1067" s="297">
        <v>0.56955813953488377</v>
      </c>
      <c r="P1067" s="296">
        <f t="shared" si="144"/>
        <v>6.4625388833713798E-2</v>
      </c>
    </row>
    <row r="1068" spans="1:16" x14ac:dyDescent="0.35">
      <c r="A1068" s="298">
        <f t="shared" si="145"/>
        <v>118</v>
      </c>
      <c r="B1068" s="295" t="s">
        <v>1335</v>
      </c>
      <c r="C1068" s="295">
        <v>249.6</v>
      </c>
      <c r="D1068" s="295"/>
      <c r="E1068" s="295"/>
      <c r="F1068" s="295">
        <f t="shared" si="139"/>
        <v>249.6</v>
      </c>
      <c r="G1068" s="295">
        <v>6</v>
      </c>
      <c r="H1068" s="295"/>
      <c r="I1068" s="295"/>
      <c r="J1068" s="295">
        <f t="shared" si="140"/>
        <v>6</v>
      </c>
      <c r="K1068" s="296">
        <f t="shared" si="141"/>
        <v>2.403846153846154E-3</v>
      </c>
      <c r="L1068" s="297">
        <f t="shared" si="142"/>
        <v>10.291947115384616</v>
      </c>
      <c r="M1068" s="297">
        <f t="shared" si="143"/>
        <v>2.2642283653846156</v>
      </c>
      <c r="N1068" s="297">
        <v>4.1553090332805072</v>
      </c>
      <c r="O1068" s="297">
        <v>0.48819269102990032</v>
      </c>
      <c r="P1068" s="296">
        <f t="shared" si="144"/>
        <v>6.8908963161376777E-2</v>
      </c>
    </row>
    <row r="1069" spans="1:16" x14ac:dyDescent="0.35">
      <c r="A1069" s="298">
        <f t="shared" si="145"/>
        <v>119</v>
      </c>
      <c r="B1069" s="295" t="s">
        <v>1336</v>
      </c>
      <c r="C1069" s="295">
        <v>305.8</v>
      </c>
      <c r="D1069" s="295"/>
      <c r="E1069" s="295">
        <v>36.5</v>
      </c>
      <c r="F1069" s="295">
        <f t="shared" si="139"/>
        <v>342.3</v>
      </c>
      <c r="G1069" s="295">
        <v>6</v>
      </c>
      <c r="H1069" s="295"/>
      <c r="I1069" s="295">
        <v>1</v>
      </c>
      <c r="J1069" s="295">
        <f t="shared" si="140"/>
        <v>7</v>
      </c>
      <c r="K1069" s="296">
        <f t="shared" si="141"/>
        <v>2.8044871794871795E-3</v>
      </c>
      <c r="L1069" s="297">
        <f t="shared" si="142"/>
        <v>12.007271634615384</v>
      </c>
      <c r="M1069" s="297">
        <f t="shared" si="143"/>
        <v>2.6415997596153846</v>
      </c>
      <c r="N1069" s="297">
        <v>4.8478605388272591</v>
      </c>
      <c r="O1069" s="297">
        <v>0.48819269102990032</v>
      </c>
      <c r="P1069" s="296">
        <f t="shared" si="144"/>
        <v>5.8384237873467512E-2</v>
      </c>
    </row>
    <row r="1070" spans="1:16" x14ac:dyDescent="0.35">
      <c r="A1070" s="298">
        <f t="shared" si="145"/>
        <v>120</v>
      </c>
      <c r="B1070" s="295" t="s">
        <v>1337</v>
      </c>
      <c r="C1070" s="295">
        <v>206.5</v>
      </c>
      <c r="D1070" s="295"/>
      <c r="E1070" s="295"/>
      <c r="F1070" s="295">
        <f t="shared" si="139"/>
        <v>206.5</v>
      </c>
      <c r="G1070" s="295">
        <v>5</v>
      </c>
      <c r="H1070" s="295"/>
      <c r="I1070" s="295"/>
      <c r="J1070" s="295">
        <f t="shared" si="140"/>
        <v>5</v>
      </c>
      <c r="K1070" s="296">
        <f t="shared" si="141"/>
        <v>2.003205128205128E-3</v>
      </c>
      <c r="L1070" s="297">
        <f t="shared" si="142"/>
        <v>8.5766225961538449</v>
      </c>
      <c r="M1070" s="297">
        <f t="shared" si="143"/>
        <v>1.8868569711538459</v>
      </c>
      <c r="N1070" s="297">
        <v>3.4627575277337561</v>
      </c>
      <c r="O1070" s="297">
        <v>0.40682724252491692</v>
      </c>
      <c r="P1070" s="296">
        <f t="shared" si="144"/>
        <v>6.9409512530587719E-2</v>
      </c>
    </row>
    <row r="1071" spans="1:16" x14ac:dyDescent="0.35">
      <c r="A1071" s="298">
        <f t="shared" si="145"/>
        <v>121</v>
      </c>
      <c r="B1071" s="295" t="s">
        <v>1338</v>
      </c>
      <c r="C1071" s="295">
        <v>300.39999999999998</v>
      </c>
      <c r="D1071" s="295"/>
      <c r="E1071" s="295"/>
      <c r="F1071" s="295">
        <f t="shared" si="139"/>
        <v>300.39999999999998</v>
      </c>
      <c r="G1071" s="295">
        <v>6</v>
      </c>
      <c r="H1071" s="295"/>
      <c r="I1071" s="295"/>
      <c r="J1071" s="295">
        <f t="shared" si="140"/>
        <v>6</v>
      </c>
      <c r="K1071" s="296">
        <f t="shared" si="141"/>
        <v>2.403846153846154E-3</v>
      </c>
      <c r="L1071" s="297">
        <f t="shared" si="142"/>
        <v>10.291947115384616</v>
      </c>
      <c r="M1071" s="297">
        <f t="shared" si="143"/>
        <v>2.2642283653846156</v>
      </c>
      <c r="N1071" s="297">
        <v>4.1553090332805072</v>
      </c>
      <c r="O1071" s="297">
        <v>0.48819269102990032</v>
      </c>
      <c r="P1071" s="296">
        <f t="shared" si="144"/>
        <v>5.7255916128760465E-2</v>
      </c>
    </row>
    <row r="1072" spans="1:16" x14ac:dyDescent="0.35">
      <c r="A1072" s="298">
        <f t="shared" si="145"/>
        <v>122</v>
      </c>
      <c r="B1072" s="295" t="s">
        <v>1339</v>
      </c>
      <c r="C1072" s="295">
        <v>913.8</v>
      </c>
      <c r="D1072" s="295"/>
      <c r="E1072" s="295"/>
      <c r="F1072" s="295">
        <f t="shared" ref="F1072:F1131" si="146">C1072+D1072+E1072</f>
        <v>913.8</v>
      </c>
      <c r="G1072" s="295">
        <v>15</v>
      </c>
      <c r="H1072" s="295"/>
      <c r="I1072" s="295"/>
      <c r="J1072" s="295">
        <f t="shared" si="140"/>
        <v>15</v>
      </c>
      <c r="K1072" s="296">
        <f t="shared" si="141"/>
        <v>6.0096153846153841E-3</v>
      </c>
      <c r="L1072" s="297">
        <f t="shared" si="142"/>
        <v>25.729867788461537</v>
      </c>
      <c r="M1072" s="297">
        <f t="shared" si="143"/>
        <v>5.6605709134615383</v>
      </c>
      <c r="N1072" s="297">
        <v>10.388272583201267</v>
      </c>
      <c r="O1072" s="297">
        <v>1.2204817275747508</v>
      </c>
      <c r="P1072" s="296">
        <f t="shared" si="144"/>
        <v>4.7055365520572441E-2</v>
      </c>
    </row>
    <row r="1073" spans="1:16" x14ac:dyDescent="0.35">
      <c r="A1073" s="298">
        <f t="shared" si="145"/>
        <v>123</v>
      </c>
      <c r="B1073" s="295" t="s">
        <v>1340</v>
      </c>
      <c r="C1073" s="295">
        <v>124.1</v>
      </c>
      <c r="D1073" s="295"/>
      <c r="E1073" s="295"/>
      <c r="F1073" s="295">
        <f t="shared" si="146"/>
        <v>124.1</v>
      </c>
      <c r="G1073" s="295">
        <v>3</v>
      </c>
      <c r="H1073" s="295"/>
      <c r="I1073" s="295"/>
      <c r="J1073" s="295">
        <f t="shared" si="140"/>
        <v>3</v>
      </c>
      <c r="K1073" s="296">
        <f t="shared" si="141"/>
        <v>1.201923076923077E-3</v>
      </c>
      <c r="L1073" s="297">
        <f t="shared" si="142"/>
        <v>5.145973557692308</v>
      </c>
      <c r="M1073" s="297">
        <f t="shared" si="143"/>
        <v>1.1321141826923078</v>
      </c>
      <c r="N1073" s="297">
        <v>2.0776545166402536</v>
      </c>
      <c r="O1073" s="297">
        <v>0.24409634551495016</v>
      </c>
      <c r="P1073" s="296">
        <f t="shared" si="144"/>
        <v>6.9297651914100089E-2</v>
      </c>
    </row>
    <row r="1074" spans="1:16" x14ac:dyDescent="0.35">
      <c r="A1074" s="298">
        <f t="shared" si="145"/>
        <v>124</v>
      </c>
      <c r="B1074" s="295" t="s">
        <v>1341</v>
      </c>
      <c r="C1074" s="295">
        <v>173.4</v>
      </c>
      <c r="D1074" s="295"/>
      <c r="E1074" s="295"/>
      <c r="F1074" s="295">
        <f t="shared" si="146"/>
        <v>173.4</v>
      </c>
      <c r="G1074" s="295">
        <v>4</v>
      </c>
      <c r="H1074" s="295"/>
      <c r="I1074" s="295"/>
      <c r="J1074" s="295">
        <f t="shared" si="140"/>
        <v>4</v>
      </c>
      <c r="K1074" s="296">
        <f t="shared" si="141"/>
        <v>1.6025641025641025E-3</v>
      </c>
      <c r="L1074" s="297">
        <f t="shared" si="142"/>
        <v>6.8612980769230765</v>
      </c>
      <c r="M1074" s="297">
        <f t="shared" ref="M1074:M1133" si="147">L1074*0.22</f>
        <v>1.5094855769230768</v>
      </c>
      <c r="N1074" s="297">
        <v>2.7702060221870046</v>
      </c>
      <c r="O1074" s="297">
        <v>0.32546179401993353</v>
      </c>
      <c r="P1074" s="296">
        <f t="shared" si="144"/>
        <v>6.6127171107572616E-2</v>
      </c>
    </row>
    <row r="1075" spans="1:16" x14ac:dyDescent="0.35">
      <c r="A1075" s="298">
        <f t="shared" si="145"/>
        <v>125</v>
      </c>
      <c r="B1075" s="295" t="s">
        <v>1342</v>
      </c>
      <c r="C1075" s="295">
        <v>262.2</v>
      </c>
      <c r="D1075" s="295"/>
      <c r="E1075" s="295"/>
      <c r="F1075" s="295">
        <f t="shared" si="146"/>
        <v>262.2</v>
      </c>
      <c r="G1075" s="295">
        <v>5</v>
      </c>
      <c r="H1075" s="295"/>
      <c r="I1075" s="295"/>
      <c r="J1075" s="295">
        <f t="shared" si="140"/>
        <v>5</v>
      </c>
      <c r="K1075" s="296">
        <f t="shared" si="141"/>
        <v>2.003205128205128E-3</v>
      </c>
      <c r="L1075" s="297">
        <f t="shared" si="142"/>
        <v>8.5766225961538449</v>
      </c>
      <c r="M1075" s="297">
        <f t="shared" si="147"/>
        <v>1.8868569711538459</v>
      </c>
      <c r="N1075" s="297">
        <v>3.4627575277337561</v>
      </c>
      <c r="O1075" s="297">
        <v>0.40682724252491692</v>
      </c>
      <c r="P1075" s="296">
        <f t="shared" si="144"/>
        <v>5.4664623713067753E-2</v>
      </c>
    </row>
    <row r="1076" spans="1:16" x14ac:dyDescent="0.35">
      <c r="A1076" s="298">
        <f t="shared" si="145"/>
        <v>126</v>
      </c>
      <c r="B1076" s="295" t="s">
        <v>1346</v>
      </c>
      <c r="C1076" s="295">
        <v>375.7</v>
      </c>
      <c r="D1076" s="295"/>
      <c r="E1076" s="295">
        <v>26.9</v>
      </c>
      <c r="F1076" s="295">
        <f t="shared" si="146"/>
        <v>402.59999999999997</v>
      </c>
      <c r="G1076" s="295">
        <v>11</v>
      </c>
      <c r="H1076" s="295"/>
      <c r="I1076" s="295">
        <v>1</v>
      </c>
      <c r="J1076" s="295">
        <f t="shared" si="140"/>
        <v>12</v>
      </c>
      <c r="K1076" s="296">
        <f t="shared" si="141"/>
        <v>4.807692307692308E-3</v>
      </c>
      <c r="L1076" s="297">
        <f t="shared" si="142"/>
        <v>20.583894230769232</v>
      </c>
      <c r="M1076" s="297">
        <f t="shared" si="147"/>
        <v>4.5284567307692312</v>
      </c>
      <c r="N1076" s="297">
        <v>8.3106180665610143</v>
      </c>
      <c r="O1076" s="297">
        <v>0.89501993355481713</v>
      </c>
      <c r="P1076" s="296">
        <f t="shared" si="144"/>
        <v>8.5240906511809003E-2</v>
      </c>
    </row>
    <row r="1077" spans="1:16" x14ac:dyDescent="0.35">
      <c r="A1077" s="298">
        <f t="shared" si="145"/>
        <v>127</v>
      </c>
      <c r="B1077" s="295" t="s">
        <v>1347</v>
      </c>
      <c r="C1077" s="295">
        <v>180</v>
      </c>
      <c r="D1077" s="295"/>
      <c r="E1077" s="295"/>
      <c r="F1077" s="295">
        <f t="shared" si="146"/>
        <v>180</v>
      </c>
      <c r="G1077" s="295">
        <v>4</v>
      </c>
      <c r="H1077" s="295"/>
      <c r="I1077" s="295"/>
      <c r="J1077" s="295">
        <f t="shared" si="140"/>
        <v>4</v>
      </c>
      <c r="K1077" s="296">
        <f t="shared" si="141"/>
        <v>1.6025641025641025E-3</v>
      </c>
      <c r="L1077" s="297">
        <f t="shared" si="142"/>
        <v>6.8612980769230765</v>
      </c>
      <c r="M1077" s="297">
        <f t="shared" si="147"/>
        <v>1.5094855769230768</v>
      </c>
      <c r="N1077" s="297">
        <v>2.7702060221870046</v>
      </c>
      <c r="O1077" s="297">
        <v>0.32546179401993353</v>
      </c>
      <c r="P1077" s="296">
        <f t="shared" si="144"/>
        <v>6.3702508166961616E-2</v>
      </c>
    </row>
    <row r="1078" spans="1:16" x14ac:dyDescent="0.35">
      <c r="A1078" s="298">
        <f t="shared" si="145"/>
        <v>128</v>
      </c>
      <c r="B1078" s="295" t="s">
        <v>1348</v>
      </c>
      <c r="C1078" s="295">
        <v>580.1</v>
      </c>
      <c r="D1078" s="295"/>
      <c r="E1078" s="295"/>
      <c r="F1078" s="295">
        <f t="shared" si="146"/>
        <v>580.1</v>
      </c>
      <c r="G1078" s="295">
        <v>9</v>
      </c>
      <c r="H1078" s="295"/>
      <c r="I1078" s="295">
        <v>1</v>
      </c>
      <c r="J1078" s="295">
        <f t="shared" si="140"/>
        <v>10</v>
      </c>
      <c r="K1078" s="296">
        <f t="shared" si="141"/>
        <v>4.0064102564102561E-3</v>
      </c>
      <c r="L1078" s="297">
        <f t="shared" si="142"/>
        <v>17.15324519230769</v>
      </c>
      <c r="M1078" s="297">
        <f t="shared" si="147"/>
        <v>3.7737139423076917</v>
      </c>
      <c r="N1078" s="297">
        <v>6.9255150554675122</v>
      </c>
      <c r="O1078" s="297">
        <v>0.73228903654485045</v>
      </c>
      <c r="P1078" s="296">
        <f t="shared" si="144"/>
        <v>4.9275578739230719E-2</v>
      </c>
    </row>
    <row r="1079" spans="1:16" x14ac:dyDescent="0.35">
      <c r="A1079" s="298">
        <f t="shared" si="145"/>
        <v>129</v>
      </c>
      <c r="B1079" s="295" t="s">
        <v>1352</v>
      </c>
      <c r="C1079" s="295">
        <v>351</v>
      </c>
      <c r="D1079" s="295"/>
      <c r="E1079" s="295"/>
      <c r="F1079" s="295">
        <f t="shared" si="146"/>
        <v>351</v>
      </c>
      <c r="G1079" s="295">
        <v>12</v>
      </c>
      <c r="H1079" s="295"/>
      <c r="I1079" s="295"/>
      <c r="J1079" s="295">
        <f t="shared" ref="J1079:J1141" si="148">G1079+H1079+I1079</f>
        <v>12</v>
      </c>
      <c r="K1079" s="296">
        <f t="shared" ref="K1079:K1142" si="149">2/$J$1309*J1079</f>
        <v>4.807692307692308E-3</v>
      </c>
      <c r="L1079" s="297">
        <f t="shared" ref="L1079:L1142" si="150">K1079*4281.45</f>
        <v>20.583894230769232</v>
      </c>
      <c r="M1079" s="297">
        <f t="shared" si="147"/>
        <v>4.5284567307692312</v>
      </c>
      <c r="N1079" s="297">
        <v>8.3106180665610143</v>
      </c>
      <c r="O1079" s="297">
        <v>0.97638538205980063</v>
      </c>
      <c r="P1079" s="296">
        <f t="shared" si="144"/>
        <v>9.8003858718402517E-2</v>
      </c>
    </row>
    <row r="1080" spans="1:16" x14ac:dyDescent="0.35">
      <c r="A1080" s="298">
        <f t="shared" si="145"/>
        <v>130</v>
      </c>
      <c r="B1080" s="295" t="s">
        <v>1353</v>
      </c>
      <c r="C1080" s="295">
        <v>299.7</v>
      </c>
      <c r="D1080" s="295"/>
      <c r="E1080" s="295"/>
      <c r="F1080" s="295">
        <f t="shared" si="146"/>
        <v>299.7</v>
      </c>
      <c r="G1080" s="295">
        <v>6</v>
      </c>
      <c r="H1080" s="295"/>
      <c r="I1080" s="295"/>
      <c r="J1080" s="295">
        <f t="shared" si="148"/>
        <v>6</v>
      </c>
      <c r="K1080" s="296">
        <f t="shared" si="149"/>
        <v>2.403846153846154E-3</v>
      </c>
      <c r="L1080" s="297">
        <f t="shared" si="150"/>
        <v>10.291947115384616</v>
      </c>
      <c r="M1080" s="297">
        <f t="shared" si="147"/>
        <v>2.2642283653846156</v>
      </c>
      <c r="N1080" s="297">
        <v>4.1553090332805072</v>
      </c>
      <c r="O1080" s="297">
        <v>0.48819269102990032</v>
      </c>
      <c r="P1080" s="296">
        <f t="shared" ref="P1080:P1142" si="151">(L1080+M1080+N1080+O1080)/F1080</f>
        <v>5.738964699726274E-2</v>
      </c>
    </row>
    <row r="1081" spans="1:16" x14ac:dyDescent="0.35">
      <c r="A1081" s="298">
        <f t="shared" ref="A1081:A1143" si="152">A1080+1</f>
        <v>131</v>
      </c>
      <c r="B1081" s="295" t="s">
        <v>1354</v>
      </c>
      <c r="C1081" s="295">
        <v>428.3</v>
      </c>
      <c r="D1081" s="295"/>
      <c r="E1081" s="295"/>
      <c r="F1081" s="295">
        <f t="shared" si="146"/>
        <v>428.3</v>
      </c>
      <c r="G1081" s="295">
        <v>10</v>
      </c>
      <c r="H1081" s="295"/>
      <c r="I1081" s="295"/>
      <c r="J1081" s="295">
        <f t="shared" si="148"/>
        <v>10</v>
      </c>
      <c r="K1081" s="296">
        <f t="shared" si="149"/>
        <v>4.0064102564102561E-3</v>
      </c>
      <c r="L1081" s="297">
        <f t="shared" si="150"/>
        <v>17.15324519230769</v>
      </c>
      <c r="M1081" s="297">
        <f t="shared" si="147"/>
        <v>3.7737139423076917</v>
      </c>
      <c r="N1081" s="297">
        <v>6.9255150554675122</v>
      </c>
      <c r="O1081" s="297">
        <v>0.81365448504983384</v>
      </c>
      <c r="P1081" s="296">
        <f t="shared" si="151"/>
        <v>6.6930022589616459E-2</v>
      </c>
    </row>
    <row r="1082" spans="1:16" x14ac:dyDescent="0.35">
      <c r="A1082" s="298">
        <f t="shared" si="152"/>
        <v>132</v>
      </c>
      <c r="B1082" s="295" t="s">
        <v>1355</v>
      </c>
      <c r="C1082" s="295">
        <v>299.3</v>
      </c>
      <c r="D1082" s="295"/>
      <c r="E1082" s="295"/>
      <c r="F1082" s="295">
        <f t="shared" si="146"/>
        <v>299.3</v>
      </c>
      <c r="G1082" s="295">
        <v>9</v>
      </c>
      <c r="H1082" s="295"/>
      <c r="I1082" s="295"/>
      <c r="J1082" s="295">
        <f t="shared" si="148"/>
        <v>9</v>
      </c>
      <c r="K1082" s="296">
        <f t="shared" si="149"/>
        <v>3.6057692307692305E-3</v>
      </c>
      <c r="L1082" s="297">
        <f t="shared" si="150"/>
        <v>15.437920673076922</v>
      </c>
      <c r="M1082" s="297">
        <f t="shared" si="147"/>
        <v>3.3963425480769227</v>
      </c>
      <c r="N1082" s="297">
        <v>6.2329635499207603</v>
      </c>
      <c r="O1082" s="297">
        <v>0.73228903654485045</v>
      </c>
      <c r="P1082" s="296">
        <f t="shared" si="151"/>
        <v>8.6199518234612277E-2</v>
      </c>
    </row>
    <row r="1083" spans="1:16" x14ac:dyDescent="0.35">
      <c r="A1083" s="298">
        <f t="shared" si="152"/>
        <v>133</v>
      </c>
      <c r="B1083" s="295" t="s">
        <v>1356</v>
      </c>
      <c r="C1083" s="295">
        <v>343.9</v>
      </c>
      <c r="D1083" s="295"/>
      <c r="E1083" s="295"/>
      <c r="F1083" s="295">
        <f t="shared" si="146"/>
        <v>343.9</v>
      </c>
      <c r="G1083" s="295">
        <v>10</v>
      </c>
      <c r="H1083" s="295"/>
      <c r="I1083" s="295"/>
      <c r="J1083" s="295">
        <f t="shared" si="148"/>
        <v>10</v>
      </c>
      <c r="K1083" s="296">
        <f t="shared" si="149"/>
        <v>4.0064102564102561E-3</v>
      </c>
      <c r="L1083" s="297">
        <f t="shared" si="150"/>
        <v>17.15324519230769</v>
      </c>
      <c r="M1083" s="297">
        <f t="shared" si="147"/>
        <v>3.7737139423076917</v>
      </c>
      <c r="N1083" s="297">
        <v>6.9255150554675122</v>
      </c>
      <c r="O1083" s="297">
        <v>0.81365448504983384</v>
      </c>
      <c r="P1083" s="296">
        <f t="shared" si="151"/>
        <v>8.3356000800037022E-2</v>
      </c>
    </row>
    <row r="1084" spans="1:16" x14ac:dyDescent="0.35">
      <c r="A1084" s="298">
        <f t="shared" si="152"/>
        <v>134</v>
      </c>
      <c r="B1084" s="295" t="s">
        <v>1357</v>
      </c>
      <c r="C1084" s="295">
        <v>282</v>
      </c>
      <c r="D1084" s="295"/>
      <c r="E1084" s="295"/>
      <c r="F1084" s="295">
        <f t="shared" si="146"/>
        <v>282</v>
      </c>
      <c r="G1084" s="295">
        <v>6</v>
      </c>
      <c r="H1084" s="295"/>
      <c r="I1084" s="295"/>
      <c r="J1084" s="295">
        <f t="shared" si="148"/>
        <v>6</v>
      </c>
      <c r="K1084" s="296">
        <f t="shared" si="149"/>
        <v>2.403846153846154E-3</v>
      </c>
      <c r="L1084" s="297">
        <f t="shared" si="150"/>
        <v>10.291947115384616</v>
      </c>
      <c r="M1084" s="297">
        <f t="shared" si="147"/>
        <v>2.2642283653846156</v>
      </c>
      <c r="N1084" s="297">
        <v>4.1553090332805072</v>
      </c>
      <c r="O1084" s="297">
        <v>0.48819269102990032</v>
      </c>
      <c r="P1084" s="296">
        <f t="shared" si="151"/>
        <v>6.0991763138580291E-2</v>
      </c>
    </row>
    <row r="1085" spans="1:16" x14ac:dyDescent="0.35">
      <c r="A1085" s="298">
        <f t="shared" si="152"/>
        <v>135</v>
      </c>
      <c r="B1085" s="295" t="s">
        <v>1358</v>
      </c>
      <c r="C1085" s="295">
        <v>357.6</v>
      </c>
      <c r="D1085" s="295"/>
      <c r="E1085" s="295"/>
      <c r="F1085" s="295">
        <f t="shared" si="146"/>
        <v>357.6</v>
      </c>
      <c r="G1085" s="295">
        <v>9</v>
      </c>
      <c r="H1085" s="295"/>
      <c r="I1085" s="295"/>
      <c r="J1085" s="295">
        <f t="shared" si="148"/>
        <v>9</v>
      </c>
      <c r="K1085" s="296">
        <f t="shared" si="149"/>
        <v>3.6057692307692305E-3</v>
      </c>
      <c r="L1085" s="297">
        <f t="shared" si="150"/>
        <v>15.437920673076922</v>
      </c>
      <c r="M1085" s="297">
        <f t="shared" si="147"/>
        <v>3.3963425480769227</v>
      </c>
      <c r="N1085" s="297">
        <v>6.2329635499207603</v>
      </c>
      <c r="O1085" s="297">
        <v>0.73228903654485045</v>
      </c>
      <c r="P1085" s="296">
        <f t="shared" si="151"/>
        <v>7.2146297001172977E-2</v>
      </c>
    </row>
    <row r="1086" spans="1:16" x14ac:dyDescent="0.35">
      <c r="A1086" s="298">
        <f t="shared" si="152"/>
        <v>136</v>
      </c>
      <c r="B1086" s="295" t="s">
        <v>1454</v>
      </c>
      <c r="C1086" s="295">
        <v>424.7</v>
      </c>
      <c r="D1086" s="295"/>
      <c r="E1086" s="295"/>
      <c r="F1086" s="295">
        <f t="shared" si="146"/>
        <v>424.7</v>
      </c>
      <c r="G1086" s="295">
        <v>10</v>
      </c>
      <c r="H1086" s="295"/>
      <c r="I1086" s="295"/>
      <c r="J1086" s="295">
        <f t="shared" si="148"/>
        <v>10</v>
      </c>
      <c r="K1086" s="296">
        <f t="shared" si="149"/>
        <v>4.0064102564102561E-3</v>
      </c>
      <c r="L1086" s="297">
        <f t="shared" si="150"/>
        <v>17.15324519230769</v>
      </c>
      <c r="M1086" s="297">
        <f t="shared" si="147"/>
        <v>3.7737139423076917</v>
      </c>
      <c r="N1086" s="297">
        <v>6.9255150554675122</v>
      </c>
      <c r="O1086" s="297">
        <v>0.81365448504983384</v>
      </c>
      <c r="P1086" s="296">
        <f t="shared" si="151"/>
        <v>6.7497359724823944E-2</v>
      </c>
    </row>
    <row r="1087" spans="1:16" x14ac:dyDescent="0.35">
      <c r="A1087" s="298">
        <f t="shared" si="152"/>
        <v>137</v>
      </c>
      <c r="B1087" s="295" t="s">
        <v>1455</v>
      </c>
      <c r="C1087" s="295">
        <v>120.4</v>
      </c>
      <c r="D1087" s="295"/>
      <c r="E1087" s="295"/>
      <c r="F1087" s="295">
        <f t="shared" si="146"/>
        <v>120.4</v>
      </c>
      <c r="G1087" s="295">
        <v>3</v>
      </c>
      <c r="H1087" s="295"/>
      <c r="I1087" s="295"/>
      <c r="J1087" s="295">
        <f t="shared" si="148"/>
        <v>3</v>
      </c>
      <c r="K1087" s="296">
        <f t="shared" si="149"/>
        <v>1.201923076923077E-3</v>
      </c>
      <c r="L1087" s="297">
        <f t="shared" si="150"/>
        <v>5.145973557692308</v>
      </c>
      <c r="M1087" s="297">
        <f t="shared" si="147"/>
        <v>1.1321141826923078</v>
      </c>
      <c r="N1087" s="297">
        <v>2.0776545166402536</v>
      </c>
      <c r="O1087" s="297">
        <v>0.24409634551495016</v>
      </c>
      <c r="P1087" s="296">
        <f t="shared" si="151"/>
        <v>7.1427230918104823E-2</v>
      </c>
    </row>
    <row r="1088" spans="1:16" x14ac:dyDescent="0.35">
      <c r="A1088" s="298">
        <f t="shared" si="152"/>
        <v>138</v>
      </c>
      <c r="B1088" s="295" t="s">
        <v>1456</v>
      </c>
      <c r="C1088" s="295">
        <v>317.60000000000002</v>
      </c>
      <c r="D1088" s="295"/>
      <c r="E1088" s="295"/>
      <c r="F1088" s="295">
        <f t="shared" si="146"/>
        <v>317.60000000000002</v>
      </c>
      <c r="G1088" s="295">
        <v>10</v>
      </c>
      <c r="H1088" s="295"/>
      <c r="I1088" s="295"/>
      <c r="J1088" s="295">
        <f t="shared" si="148"/>
        <v>10</v>
      </c>
      <c r="K1088" s="296">
        <f t="shared" si="149"/>
        <v>4.0064102564102561E-3</v>
      </c>
      <c r="L1088" s="297">
        <f t="shared" si="150"/>
        <v>17.15324519230769</v>
      </c>
      <c r="M1088" s="297">
        <f t="shared" si="147"/>
        <v>3.7737139423076917</v>
      </c>
      <c r="N1088" s="297">
        <v>6.9255150554675122</v>
      </c>
      <c r="O1088" s="297">
        <v>0.81365448504983384</v>
      </c>
      <c r="P1088" s="296">
        <f t="shared" si="151"/>
        <v>9.0258591546387684E-2</v>
      </c>
    </row>
    <row r="1089" spans="1:16" x14ac:dyDescent="0.35">
      <c r="A1089" s="298">
        <f t="shared" si="152"/>
        <v>139</v>
      </c>
      <c r="B1089" s="295" t="s">
        <v>1457</v>
      </c>
      <c r="C1089" s="295">
        <v>395.53</v>
      </c>
      <c r="D1089" s="295"/>
      <c r="E1089" s="295"/>
      <c r="F1089" s="295">
        <f t="shared" si="146"/>
        <v>395.53</v>
      </c>
      <c r="G1089" s="295">
        <v>14</v>
      </c>
      <c r="H1089" s="295"/>
      <c r="I1089" s="295"/>
      <c r="J1089" s="295">
        <f t="shared" si="148"/>
        <v>14</v>
      </c>
      <c r="K1089" s="296">
        <f t="shared" si="149"/>
        <v>5.608974358974359E-3</v>
      </c>
      <c r="L1089" s="297">
        <f t="shared" si="150"/>
        <v>24.014543269230767</v>
      </c>
      <c r="M1089" s="297">
        <f t="shared" si="147"/>
        <v>5.2831995192307692</v>
      </c>
      <c r="N1089" s="297">
        <v>9.6957210776545182</v>
      </c>
      <c r="O1089" s="297">
        <v>1.1391162790697675</v>
      </c>
      <c r="P1089" s="296">
        <f t="shared" si="151"/>
        <v>0.10146532537401924</v>
      </c>
    </row>
    <row r="1090" spans="1:16" x14ac:dyDescent="0.35">
      <c r="A1090" s="298">
        <f t="shared" si="152"/>
        <v>140</v>
      </c>
      <c r="B1090" s="295" t="s">
        <v>1458</v>
      </c>
      <c r="C1090" s="295">
        <v>516.79999999999995</v>
      </c>
      <c r="D1090" s="295"/>
      <c r="E1090" s="295"/>
      <c r="F1090" s="295">
        <f t="shared" si="146"/>
        <v>516.79999999999995</v>
      </c>
      <c r="G1090" s="295">
        <v>16</v>
      </c>
      <c r="H1090" s="295"/>
      <c r="I1090" s="295"/>
      <c r="J1090" s="295">
        <f t="shared" si="148"/>
        <v>16</v>
      </c>
      <c r="K1090" s="296">
        <f t="shared" si="149"/>
        <v>6.41025641025641E-3</v>
      </c>
      <c r="L1090" s="297">
        <f t="shared" si="150"/>
        <v>27.445192307692306</v>
      </c>
      <c r="M1090" s="297">
        <f t="shared" si="147"/>
        <v>6.0379423076923073</v>
      </c>
      <c r="N1090" s="297">
        <v>11.080824088748018</v>
      </c>
      <c r="O1090" s="297">
        <v>1.3018471760797341</v>
      </c>
      <c r="P1090" s="296">
        <f t="shared" si="151"/>
        <v>8.8749624381215877E-2</v>
      </c>
    </row>
    <row r="1091" spans="1:16" x14ac:dyDescent="0.35">
      <c r="A1091" s="298">
        <f t="shared" si="152"/>
        <v>141</v>
      </c>
      <c r="B1091" s="295" t="s">
        <v>1459</v>
      </c>
      <c r="C1091" s="295">
        <v>305.89999999999998</v>
      </c>
      <c r="D1091" s="295"/>
      <c r="E1091" s="295"/>
      <c r="F1091" s="295">
        <f t="shared" si="146"/>
        <v>305.89999999999998</v>
      </c>
      <c r="G1091" s="295">
        <v>6</v>
      </c>
      <c r="H1091" s="295"/>
      <c r="I1091" s="295"/>
      <c r="J1091" s="295">
        <f t="shared" si="148"/>
        <v>6</v>
      </c>
      <c r="K1091" s="296">
        <f t="shared" si="149"/>
        <v>2.403846153846154E-3</v>
      </c>
      <c r="L1091" s="297">
        <f t="shared" si="150"/>
        <v>10.291947115384616</v>
      </c>
      <c r="M1091" s="297">
        <f t="shared" si="147"/>
        <v>2.2642283653846156</v>
      </c>
      <c r="N1091" s="297">
        <v>4.1553090332805072</v>
      </c>
      <c r="O1091" s="297">
        <v>0.48819269102990032</v>
      </c>
      <c r="P1091" s="296">
        <f t="shared" si="151"/>
        <v>5.6226470104869704E-2</v>
      </c>
    </row>
    <row r="1092" spans="1:16" x14ac:dyDescent="0.35">
      <c r="A1092" s="298">
        <f t="shared" si="152"/>
        <v>142</v>
      </c>
      <c r="B1092" s="295" t="s">
        <v>1460</v>
      </c>
      <c r="C1092" s="295">
        <v>483.9</v>
      </c>
      <c r="D1092" s="295"/>
      <c r="E1092" s="295">
        <v>35.299999999999997</v>
      </c>
      <c r="F1092" s="295">
        <f t="shared" si="146"/>
        <v>519.19999999999993</v>
      </c>
      <c r="G1092" s="295">
        <v>12</v>
      </c>
      <c r="H1092" s="295"/>
      <c r="I1092" s="295">
        <v>1</v>
      </c>
      <c r="J1092" s="295">
        <f t="shared" si="148"/>
        <v>13</v>
      </c>
      <c r="K1092" s="296">
        <f t="shared" si="149"/>
        <v>5.208333333333333E-3</v>
      </c>
      <c r="L1092" s="297">
        <f t="shared" si="150"/>
        <v>22.299218749999998</v>
      </c>
      <c r="M1092" s="297">
        <f t="shared" si="147"/>
        <v>4.9058281249999993</v>
      </c>
      <c r="N1092" s="297">
        <v>9.0031695721077654</v>
      </c>
      <c r="O1092" s="297">
        <v>0.97638538205980063</v>
      </c>
      <c r="P1092" s="296">
        <f t="shared" si="151"/>
        <v>7.161903279885895E-2</v>
      </c>
    </row>
    <row r="1093" spans="1:16" x14ac:dyDescent="0.35">
      <c r="A1093" s="298">
        <f t="shared" si="152"/>
        <v>143</v>
      </c>
      <c r="B1093" s="295" t="s">
        <v>1461</v>
      </c>
      <c r="C1093" s="295">
        <v>257.3</v>
      </c>
      <c r="D1093" s="295"/>
      <c r="E1093" s="295"/>
      <c r="F1093" s="295">
        <f t="shared" si="146"/>
        <v>257.3</v>
      </c>
      <c r="G1093" s="295">
        <v>5</v>
      </c>
      <c r="H1093" s="295"/>
      <c r="I1093" s="295"/>
      <c r="J1093" s="295">
        <f t="shared" si="148"/>
        <v>5</v>
      </c>
      <c r="K1093" s="296">
        <f t="shared" si="149"/>
        <v>2.003205128205128E-3</v>
      </c>
      <c r="L1093" s="297">
        <f t="shared" si="150"/>
        <v>8.5766225961538449</v>
      </c>
      <c r="M1093" s="297">
        <f t="shared" si="147"/>
        <v>1.8868569711538459</v>
      </c>
      <c r="N1093" s="297">
        <v>3.4627575277337561</v>
      </c>
      <c r="O1093" s="297">
        <v>0.40682724252491692</v>
      </c>
      <c r="P1093" s="296">
        <f t="shared" si="151"/>
        <v>5.5705652303017349E-2</v>
      </c>
    </row>
    <row r="1094" spans="1:16" x14ac:dyDescent="0.35">
      <c r="A1094" s="298">
        <f t="shared" si="152"/>
        <v>144</v>
      </c>
      <c r="B1094" s="295" t="s">
        <v>1462</v>
      </c>
      <c r="C1094" s="295">
        <v>261.3</v>
      </c>
      <c r="D1094" s="295"/>
      <c r="E1094" s="295"/>
      <c r="F1094" s="295">
        <f t="shared" si="146"/>
        <v>261.3</v>
      </c>
      <c r="G1094" s="295">
        <v>5</v>
      </c>
      <c r="H1094" s="295"/>
      <c r="I1094" s="295">
        <v>1</v>
      </c>
      <c r="J1094" s="295">
        <f t="shared" si="148"/>
        <v>6</v>
      </c>
      <c r="K1094" s="296">
        <f t="shared" si="149"/>
        <v>2.403846153846154E-3</v>
      </c>
      <c r="L1094" s="297">
        <f t="shared" si="150"/>
        <v>10.291947115384616</v>
      </c>
      <c r="M1094" s="297">
        <f t="shared" si="147"/>
        <v>2.2642283653846156</v>
      </c>
      <c r="N1094" s="297">
        <v>4.1553090332805072</v>
      </c>
      <c r="O1094" s="297">
        <v>0.40682724252491692</v>
      </c>
      <c r="P1094" s="296">
        <f t="shared" si="151"/>
        <v>6.5512100101701706E-2</v>
      </c>
    </row>
    <row r="1095" spans="1:16" x14ac:dyDescent="0.35">
      <c r="A1095" s="298">
        <f t="shared" si="152"/>
        <v>145</v>
      </c>
      <c r="B1095" s="295" t="s">
        <v>1463</v>
      </c>
      <c r="C1095" s="295">
        <v>296.89999999999998</v>
      </c>
      <c r="D1095" s="295"/>
      <c r="E1095" s="295">
        <v>50</v>
      </c>
      <c r="F1095" s="295">
        <f t="shared" si="146"/>
        <v>346.9</v>
      </c>
      <c r="G1095" s="295">
        <v>9</v>
      </c>
      <c r="H1095" s="295"/>
      <c r="I1095" s="295">
        <v>1</v>
      </c>
      <c r="J1095" s="295">
        <f t="shared" si="148"/>
        <v>10</v>
      </c>
      <c r="K1095" s="296">
        <f t="shared" si="149"/>
        <v>4.0064102564102561E-3</v>
      </c>
      <c r="L1095" s="297">
        <f t="shared" si="150"/>
        <v>17.15324519230769</v>
      </c>
      <c r="M1095" s="297">
        <f t="shared" si="147"/>
        <v>3.7737139423076917</v>
      </c>
      <c r="N1095" s="297">
        <v>6.9255150554675122</v>
      </c>
      <c r="O1095" s="297">
        <v>0.73228903654485045</v>
      </c>
      <c r="P1095" s="296">
        <f t="shared" si="151"/>
        <v>8.2400585836344034E-2</v>
      </c>
    </row>
    <row r="1096" spans="1:16" x14ac:dyDescent="0.35">
      <c r="A1096" s="298">
        <f t="shared" si="152"/>
        <v>146</v>
      </c>
      <c r="B1096" s="295" t="s">
        <v>1464</v>
      </c>
      <c r="C1096" s="295">
        <v>495.2</v>
      </c>
      <c r="D1096" s="295"/>
      <c r="E1096" s="295">
        <v>62.5</v>
      </c>
      <c r="F1096" s="295">
        <f t="shared" si="146"/>
        <v>557.70000000000005</v>
      </c>
      <c r="G1096" s="295">
        <v>13</v>
      </c>
      <c r="H1096" s="295"/>
      <c r="I1096" s="295">
        <v>1</v>
      </c>
      <c r="J1096" s="295">
        <f t="shared" si="148"/>
        <v>14</v>
      </c>
      <c r="K1096" s="296">
        <f t="shared" si="149"/>
        <v>5.608974358974359E-3</v>
      </c>
      <c r="L1096" s="297">
        <f t="shared" si="150"/>
        <v>24.014543269230767</v>
      </c>
      <c r="M1096" s="297">
        <f t="shared" si="147"/>
        <v>5.2831995192307692</v>
      </c>
      <c r="N1096" s="297">
        <v>9.6957210776545182</v>
      </c>
      <c r="O1096" s="297">
        <v>1.057750830564784</v>
      </c>
      <c r="P1096" s="296">
        <f t="shared" si="151"/>
        <v>7.1814980628798347E-2</v>
      </c>
    </row>
    <row r="1097" spans="1:16" x14ac:dyDescent="0.35">
      <c r="A1097" s="298">
        <f t="shared" si="152"/>
        <v>147</v>
      </c>
      <c r="B1097" s="295" t="s">
        <v>1465</v>
      </c>
      <c r="C1097" s="295">
        <v>446.2</v>
      </c>
      <c r="D1097" s="295"/>
      <c r="E1097" s="295"/>
      <c r="F1097" s="295">
        <f t="shared" si="146"/>
        <v>446.2</v>
      </c>
      <c r="G1097" s="295">
        <v>13</v>
      </c>
      <c r="H1097" s="295"/>
      <c r="I1097" s="295"/>
      <c r="J1097" s="295">
        <f t="shared" si="148"/>
        <v>13</v>
      </c>
      <c r="K1097" s="296">
        <f t="shared" si="149"/>
        <v>5.208333333333333E-3</v>
      </c>
      <c r="L1097" s="297">
        <f t="shared" si="150"/>
        <v>22.299218749999998</v>
      </c>
      <c r="M1097" s="297">
        <f t="shared" si="147"/>
        <v>4.9058281249999993</v>
      </c>
      <c r="N1097" s="297">
        <v>9.0031695721077654</v>
      </c>
      <c r="O1097" s="297">
        <v>1.057750830564784</v>
      </c>
      <c r="P1097" s="296">
        <f t="shared" si="151"/>
        <v>8.351852818841897E-2</v>
      </c>
    </row>
    <row r="1098" spans="1:16" x14ac:dyDescent="0.35">
      <c r="A1098" s="298">
        <f t="shared" si="152"/>
        <v>148</v>
      </c>
      <c r="B1098" s="295" t="s">
        <v>1466</v>
      </c>
      <c r="C1098" s="295">
        <v>266.39999999999998</v>
      </c>
      <c r="D1098" s="295"/>
      <c r="E1098" s="295"/>
      <c r="F1098" s="295">
        <f t="shared" si="146"/>
        <v>266.39999999999998</v>
      </c>
      <c r="G1098" s="295">
        <v>6</v>
      </c>
      <c r="H1098" s="295"/>
      <c r="I1098" s="295">
        <v>1</v>
      </c>
      <c r="J1098" s="295">
        <f t="shared" si="148"/>
        <v>7</v>
      </c>
      <c r="K1098" s="296">
        <f t="shared" si="149"/>
        <v>2.8044871794871795E-3</v>
      </c>
      <c r="L1098" s="297">
        <f t="shared" si="150"/>
        <v>12.007271634615384</v>
      </c>
      <c r="M1098" s="297">
        <f t="shared" si="147"/>
        <v>2.6415997596153846</v>
      </c>
      <c r="N1098" s="297">
        <v>4.8478605388272591</v>
      </c>
      <c r="O1098" s="297">
        <v>0.48819269102990032</v>
      </c>
      <c r="P1098" s="296">
        <f t="shared" si="151"/>
        <v>7.5018485826155903E-2</v>
      </c>
    </row>
    <row r="1099" spans="1:16" x14ac:dyDescent="0.35">
      <c r="A1099" s="298">
        <f t="shared" si="152"/>
        <v>149</v>
      </c>
      <c r="B1099" s="295" t="s">
        <v>1467</v>
      </c>
      <c r="C1099" s="295">
        <v>548.4</v>
      </c>
      <c r="D1099" s="295"/>
      <c r="E1099" s="313">
        <v>215.2</v>
      </c>
      <c r="F1099" s="295">
        <f t="shared" si="146"/>
        <v>763.59999999999991</v>
      </c>
      <c r="G1099" s="295">
        <v>11</v>
      </c>
      <c r="H1099" s="295">
        <v>1</v>
      </c>
      <c r="I1099" s="295">
        <v>2</v>
      </c>
      <c r="J1099" s="295">
        <f t="shared" si="148"/>
        <v>14</v>
      </c>
      <c r="K1099" s="296">
        <f t="shared" si="149"/>
        <v>5.608974358974359E-3</v>
      </c>
      <c r="L1099" s="297">
        <f t="shared" si="150"/>
        <v>24.014543269230767</v>
      </c>
      <c r="M1099" s="297">
        <f t="shared" si="147"/>
        <v>5.2831995192307692</v>
      </c>
      <c r="N1099" s="297">
        <v>9.6957210776545182</v>
      </c>
      <c r="O1099" s="297">
        <v>0.89501993355481713</v>
      </c>
      <c r="P1099" s="296">
        <f t="shared" si="151"/>
        <v>5.2237406757033637E-2</v>
      </c>
    </row>
    <row r="1100" spans="1:16" x14ac:dyDescent="0.35">
      <c r="A1100" s="298">
        <f t="shared" si="152"/>
        <v>150</v>
      </c>
      <c r="B1100" s="295" t="s">
        <v>1468</v>
      </c>
      <c r="C1100" s="295">
        <v>539.79999999999995</v>
      </c>
      <c r="D1100" s="295">
        <v>83.3</v>
      </c>
      <c r="E1100" s="295"/>
      <c r="F1100" s="295">
        <f t="shared" si="146"/>
        <v>623.09999999999991</v>
      </c>
      <c r="G1100" s="295">
        <v>8</v>
      </c>
      <c r="H1100" s="295">
        <v>2</v>
      </c>
      <c r="I1100" s="295">
        <v>1</v>
      </c>
      <c r="J1100" s="295">
        <f t="shared" si="148"/>
        <v>11</v>
      </c>
      <c r="K1100" s="296">
        <f t="shared" si="149"/>
        <v>4.407051282051282E-3</v>
      </c>
      <c r="L1100" s="297">
        <f t="shared" si="150"/>
        <v>18.868569711538459</v>
      </c>
      <c r="M1100" s="297">
        <f t="shared" si="147"/>
        <v>4.1510853365384612</v>
      </c>
      <c r="N1100" s="297">
        <v>7.6180665610142624</v>
      </c>
      <c r="O1100" s="297">
        <v>0.65092358803986705</v>
      </c>
      <c r="P1100" s="296">
        <f t="shared" si="151"/>
        <v>5.0214484347827083E-2</v>
      </c>
    </row>
    <row r="1101" spans="1:16" x14ac:dyDescent="0.35">
      <c r="A1101" s="298">
        <f t="shared" si="152"/>
        <v>151</v>
      </c>
      <c r="B1101" s="295" t="s">
        <v>1469</v>
      </c>
      <c r="C1101" s="295">
        <v>384.6</v>
      </c>
      <c r="D1101" s="295"/>
      <c r="E1101" s="295"/>
      <c r="F1101" s="295">
        <f t="shared" si="146"/>
        <v>384.6</v>
      </c>
      <c r="G1101" s="295">
        <v>8</v>
      </c>
      <c r="H1101" s="295"/>
      <c r="I1101" s="295"/>
      <c r="J1101" s="295">
        <f t="shared" si="148"/>
        <v>8</v>
      </c>
      <c r="K1101" s="296">
        <f t="shared" si="149"/>
        <v>3.205128205128205E-3</v>
      </c>
      <c r="L1101" s="297">
        <f t="shared" si="150"/>
        <v>13.722596153846153</v>
      </c>
      <c r="M1101" s="297">
        <f t="shared" si="147"/>
        <v>3.0189711538461537</v>
      </c>
      <c r="N1101" s="297">
        <v>5.5404120443740092</v>
      </c>
      <c r="O1101" s="297">
        <v>0.65092358803986705</v>
      </c>
      <c r="P1101" s="296">
        <f t="shared" si="151"/>
        <v>5.9627932761586531E-2</v>
      </c>
    </row>
    <row r="1102" spans="1:16" x14ac:dyDescent="0.35">
      <c r="A1102" s="298">
        <f t="shared" si="152"/>
        <v>152</v>
      </c>
      <c r="B1102" s="295" t="s">
        <v>2322</v>
      </c>
      <c r="C1102" s="295">
        <v>589.75</v>
      </c>
      <c r="D1102" s="295"/>
      <c r="E1102" s="295">
        <v>32.799999999999997</v>
      </c>
      <c r="F1102" s="295">
        <f t="shared" si="146"/>
        <v>622.54999999999995</v>
      </c>
      <c r="G1102" s="295">
        <v>11</v>
      </c>
      <c r="H1102" s="295"/>
      <c r="I1102" s="295">
        <v>1</v>
      </c>
      <c r="J1102" s="295">
        <f t="shared" si="148"/>
        <v>12</v>
      </c>
      <c r="K1102" s="296">
        <f t="shared" si="149"/>
        <v>4.807692307692308E-3</v>
      </c>
      <c r="L1102" s="297">
        <f t="shared" si="150"/>
        <v>20.583894230769232</v>
      </c>
      <c r="M1102" s="297">
        <f t="shared" si="147"/>
        <v>4.5284567307692312</v>
      </c>
      <c r="N1102" s="297">
        <v>8.3106180665610143</v>
      </c>
      <c r="O1102" s="297">
        <v>0.89501993355481713</v>
      </c>
      <c r="P1102" s="296">
        <f t="shared" si="151"/>
        <v>5.5124871836244968E-2</v>
      </c>
    </row>
    <row r="1103" spans="1:16" x14ac:dyDescent="0.35">
      <c r="A1103" s="298">
        <f t="shared" si="152"/>
        <v>153</v>
      </c>
      <c r="B1103" s="295" t="s">
        <v>2323</v>
      </c>
      <c r="C1103" s="295">
        <v>405</v>
      </c>
      <c r="D1103" s="295"/>
      <c r="E1103" s="295">
        <v>21</v>
      </c>
      <c r="F1103" s="295">
        <f t="shared" si="146"/>
        <v>426</v>
      </c>
      <c r="G1103" s="295">
        <v>9</v>
      </c>
      <c r="H1103" s="295"/>
      <c r="I1103" s="295">
        <v>2</v>
      </c>
      <c r="J1103" s="295">
        <f t="shared" si="148"/>
        <v>11</v>
      </c>
      <c r="K1103" s="296">
        <f t="shared" si="149"/>
        <v>4.407051282051282E-3</v>
      </c>
      <c r="L1103" s="297">
        <f t="shared" si="150"/>
        <v>18.868569711538459</v>
      </c>
      <c r="M1103" s="297">
        <f t="shared" si="147"/>
        <v>4.1510853365384612</v>
      </c>
      <c r="N1103" s="297">
        <v>7.6180665610142624</v>
      </c>
      <c r="O1103" s="297">
        <v>0.73228903654485045</v>
      </c>
      <c r="P1103" s="296">
        <f t="shared" si="151"/>
        <v>7.3638522642338111E-2</v>
      </c>
    </row>
    <row r="1104" spans="1:16" x14ac:dyDescent="0.35">
      <c r="A1104" s="298">
        <f t="shared" si="152"/>
        <v>154</v>
      </c>
      <c r="B1104" s="295" t="s">
        <v>2324</v>
      </c>
      <c r="C1104" s="295">
        <v>678.5</v>
      </c>
      <c r="D1104" s="295"/>
      <c r="E1104" s="295"/>
      <c r="F1104" s="295">
        <f t="shared" si="146"/>
        <v>678.5</v>
      </c>
      <c r="G1104" s="295">
        <v>21</v>
      </c>
      <c r="H1104" s="295"/>
      <c r="I1104" s="295"/>
      <c r="J1104" s="295">
        <f t="shared" si="148"/>
        <v>21</v>
      </c>
      <c r="K1104" s="296">
        <f t="shared" si="149"/>
        <v>8.4134615384615381E-3</v>
      </c>
      <c r="L1104" s="297">
        <f t="shared" si="150"/>
        <v>36.021814903846149</v>
      </c>
      <c r="M1104" s="297">
        <f t="shared" si="147"/>
        <v>7.9247992788461525</v>
      </c>
      <c r="N1104" s="297">
        <v>14.543581616481772</v>
      </c>
      <c r="O1104" s="297">
        <v>1.7086744186046512</v>
      </c>
      <c r="P1104" s="296">
        <f t="shared" si="151"/>
        <v>8.8723463843446912E-2</v>
      </c>
    </row>
    <row r="1105" spans="1:16" x14ac:dyDescent="0.35">
      <c r="A1105" s="298">
        <f t="shared" si="152"/>
        <v>155</v>
      </c>
      <c r="B1105" s="295" t="s">
        <v>2325</v>
      </c>
      <c r="C1105" s="295">
        <v>973.9</v>
      </c>
      <c r="D1105" s="295"/>
      <c r="E1105" s="295">
        <v>132.80000000000001</v>
      </c>
      <c r="F1105" s="295">
        <f t="shared" si="146"/>
        <v>1106.7</v>
      </c>
      <c r="G1105" s="295">
        <v>17</v>
      </c>
      <c r="H1105" s="295"/>
      <c r="I1105" s="295">
        <v>2</v>
      </c>
      <c r="J1105" s="295">
        <f t="shared" si="148"/>
        <v>19</v>
      </c>
      <c r="K1105" s="296">
        <f t="shared" si="149"/>
        <v>7.612179487179487E-3</v>
      </c>
      <c r="L1105" s="297">
        <f t="shared" si="150"/>
        <v>32.59116586538461</v>
      </c>
      <c r="M1105" s="297">
        <f t="shared" si="147"/>
        <v>7.1700564903846145</v>
      </c>
      <c r="N1105" s="297">
        <v>13.158478605388273</v>
      </c>
      <c r="O1105" s="297">
        <v>1.3832126245847174</v>
      </c>
      <c r="P1105" s="296">
        <f t="shared" si="151"/>
        <v>4.9067419884107899E-2</v>
      </c>
    </row>
    <row r="1106" spans="1:16" x14ac:dyDescent="0.35">
      <c r="A1106" s="298">
        <f t="shared" si="152"/>
        <v>156</v>
      </c>
      <c r="B1106" s="295" t="s">
        <v>2326</v>
      </c>
      <c r="C1106" s="295">
        <v>669.8</v>
      </c>
      <c r="D1106" s="295"/>
      <c r="E1106" s="295"/>
      <c r="F1106" s="295">
        <f t="shared" si="146"/>
        <v>669.8</v>
      </c>
      <c r="G1106" s="295">
        <v>15</v>
      </c>
      <c r="H1106" s="295"/>
      <c r="I1106" s="295">
        <v>1</v>
      </c>
      <c r="J1106" s="295">
        <f t="shared" si="148"/>
        <v>16</v>
      </c>
      <c r="K1106" s="296">
        <f t="shared" si="149"/>
        <v>6.41025641025641E-3</v>
      </c>
      <c r="L1106" s="297">
        <f t="shared" si="150"/>
        <v>27.445192307692306</v>
      </c>
      <c r="M1106" s="297">
        <f t="shared" si="147"/>
        <v>6.0379423076923073</v>
      </c>
      <c r="N1106" s="297">
        <v>11.080824088748018</v>
      </c>
      <c r="O1106" s="297">
        <v>1.2204817275747508</v>
      </c>
      <c r="P1106" s="296">
        <f t="shared" si="151"/>
        <v>6.8355390313089556E-2</v>
      </c>
    </row>
    <row r="1107" spans="1:16" x14ac:dyDescent="0.35">
      <c r="A1107" s="298">
        <f t="shared" si="152"/>
        <v>157</v>
      </c>
      <c r="B1107" s="295" t="s">
        <v>2327</v>
      </c>
      <c r="C1107" s="295">
        <v>533.79999999999995</v>
      </c>
      <c r="D1107" s="295"/>
      <c r="E1107" s="295"/>
      <c r="F1107" s="295">
        <f t="shared" si="146"/>
        <v>533.79999999999995</v>
      </c>
      <c r="G1107" s="295">
        <v>11</v>
      </c>
      <c r="H1107" s="295"/>
      <c r="I1107" s="295"/>
      <c r="J1107" s="295">
        <f t="shared" si="148"/>
        <v>11</v>
      </c>
      <c r="K1107" s="296">
        <f t="shared" si="149"/>
        <v>4.407051282051282E-3</v>
      </c>
      <c r="L1107" s="297">
        <f t="shared" si="150"/>
        <v>18.868569711538459</v>
      </c>
      <c r="M1107" s="297">
        <f t="shared" si="147"/>
        <v>4.1510853365384612</v>
      </c>
      <c r="N1107" s="297">
        <v>7.6180665610142624</v>
      </c>
      <c r="O1107" s="297">
        <v>0.89501993355481713</v>
      </c>
      <c r="P1107" s="296">
        <f t="shared" si="151"/>
        <v>5.9072202215522673E-2</v>
      </c>
    </row>
    <row r="1108" spans="1:16" x14ac:dyDescent="0.35">
      <c r="A1108" s="298">
        <f t="shared" si="152"/>
        <v>158</v>
      </c>
      <c r="B1108" s="295" t="s">
        <v>2328</v>
      </c>
      <c r="C1108" s="295">
        <v>413.5</v>
      </c>
      <c r="D1108" s="295"/>
      <c r="E1108" s="295">
        <v>30.4</v>
      </c>
      <c r="F1108" s="295">
        <f t="shared" si="146"/>
        <v>443.9</v>
      </c>
      <c r="G1108" s="295">
        <v>8</v>
      </c>
      <c r="H1108" s="295"/>
      <c r="I1108" s="295">
        <v>1</v>
      </c>
      <c r="J1108" s="295">
        <f t="shared" si="148"/>
        <v>9</v>
      </c>
      <c r="K1108" s="296">
        <f t="shared" si="149"/>
        <v>3.6057692307692305E-3</v>
      </c>
      <c r="L1108" s="297">
        <f t="shared" si="150"/>
        <v>15.437920673076922</v>
      </c>
      <c r="M1108" s="297">
        <f t="shared" si="147"/>
        <v>3.3963425480769227</v>
      </c>
      <c r="N1108" s="297">
        <v>6.2329635499207603</v>
      </c>
      <c r="O1108" s="297">
        <v>0.65092358803986705</v>
      </c>
      <c r="P1108" s="296">
        <f t="shared" si="151"/>
        <v>5.7936810901361734E-2</v>
      </c>
    </row>
    <row r="1109" spans="1:16" x14ac:dyDescent="0.35">
      <c r="A1109" s="298">
        <f t="shared" si="152"/>
        <v>159</v>
      </c>
      <c r="B1109" s="295" t="s">
        <v>2329</v>
      </c>
      <c r="C1109" s="295">
        <v>526.5</v>
      </c>
      <c r="D1109" s="295"/>
      <c r="E1109" s="295">
        <v>45.5</v>
      </c>
      <c r="F1109" s="295">
        <f t="shared" si="146"/>
        <v>572</v>
      </c>
      <c r="G1109" s="295">
        <v>14</v>
      </c>
      <c r="H1109" s="295">
        <v>1</v>
      </c>
      <c r="I1109" s="295">
        <v>1</v>
      </c>
      <c r="J1109" s="295">
        <f t="shared" si="148"/>
        <v>16</v>
      </c>
      <c r="K1109" s="296">
        <f t="shared" si="149"/>
        <v>6.41025641025641E-3</v>
      </c>
      <c r="L1109" s="297">
        <f t="shared" si="150"/>
        <v>27.445192307692306</v>
      </c>
      <c r="M1109" s="297">
        <f t="shared" si="147"/>
        <v>6.0379423076923073</v>
      </c>
      <c r="N1109" s="297">
        <v>11.080824088748018</v>
      </c>
      <c r="O1109" s="297">
        <v>1.1391162790697675</v>
      </c>
      <c r="P1109" s="296">
        <f t="shared" si="151"/>
        <v>7.9900480739864332E-2</v>
      </c>
    </row>
    <row r="1110" spans="1:16" x14ac:dyDescent="0.35">
      <c r="A1110" s="298">
        <f t="shared" si="152"/>
        <v>160</v>
      </c>
      <c r="B1110" s="295" t="s">
        <v>2330</v>
      </c>
      <c r="C1110" s="295">
        <v>894.7</v>
      </c>
      <c r="D1110" s="295"/>
      <c r="E1110" s="295">
        <v>42.5</v>
      </c>
      <c r="F1110" s="295">
        <f t="shared" si="146"/>
        <v>937.2</v>
      </c>
      <c r="G1110" s="295">
        <v>23</v>
      </c>
      <c r="H1110" s="295"/>
      <c r="I1110" s="295">
        <v>1</v>
      </c>
      <c r="J1110" s="295">
        <f t="shared" si="148"/>
        <v>24</v>
      </c>
      <c r="K1110" s="296">
        <f t="shared" si="149"/>
        <v>9.6153846153846159E-3</v>
      </c>
      <c r="L1110" s="297">
        <f t="shared" si="150"/>
        <v>41.167788461538464</v>
      </c>
      <c r="M1110" s="297">
        <f t="shared" si="147"/>
        <v>9.0569134615384623</v>
      </c>
      <c r="N1110" s="297">
        <v>16.621236133122029</v>
      </c>
      <c r="O1110" s="297">
        <v>1.8714053156146178</v>
      </c>
      <c r="P1110" s="296">
        <f t="shared" si="151"/>
        <v>7.3321962624641038E-2</v>
      </c>
    </row>
    <row r="1111" spans="1:16" x14ac:dyDescent="0.35">
      <c r="A1111" s="298">
        <f t="shared" si="152"/>
        <v>161</v>
      </c>
      <c r="B1111" s="295" t="s">
        <v>2331</v>
      </c>
      <c r="C1111" s="295">
        <v>544.79999999999995</v>
      </c>
      <c r="D1111" s="295"/>
      <c r="E1111" s="295"/>
      <c r="F1111" s="295">
        <f t="shared" si="146"/>
        <v>544.79999999999995</v>
      </c>
      <c r="G1111" s="295">
        <v>12</v>
      </c>
      <c r="H1111" s="295"/>
      <c r="I1111" s="295"/>
      <c r="J1111" s="295">
        <f t="shared" si="148"/>
        <v>12</v>
      </c>
      <c r="K1111" s="296">
        <f t="shared" si="149"/>
        <v>4.807692307692308E-3</v>
      </c>
      <c r="L1111" s="297">
        <f t="shared" si="150"/>
        <v>20.583894230769232</v>
      </c>
      <c r="M1111" s="297">
        <f t="shared" si="147"/>
        <v>4.5284567307692312</v>
      </c>
      <c r="N1111" s="297">
        <v>8.3106180665610143</v>
      </c>
      <c r="O1111" s="297">
        <v>0.97638538205980063</v>
      </c>
      <c r="P1111" s="296">
        <f t="shared" si="151"/>
        <v>6.3141252588398103E-2</v>
      </c>
    </row>
    <row r="1112" spans="1:16" x14ac:dyDescent="0.35">
      <c r="A1112" s="298">
        <f t="shared" si="152"/>
        <v>162</v>
      </c>
      <c r="B1112" s="295" t="s">
        <v>2332</v>
      </c>
      <c r="C1112" s="295">
        <v>521.9</v>
      </c>
      <c r="D1112" s="295"/>
      <c r="E1112" s="295"/>
      <c r="F1112" s="295">
        <f t="shared" si="146"/>
        <v>521.9</v>
      </c>
      <c r="G1112" s="295">
        <v>12</v>
      </c>
      <c r="H1112" s="295"/>
      <c r="I1112" s="295"/>
      <c r="J1112" s="295">
        <f t="shared" si="148"/>
        <v>12</v>
      </c>
      <c r="K1112" s="296">
        <f t="shared" si="149"/>
        <v>4.807692307692308E-3</v>
      </c>
      <c r="L1112" s="297">
        <f t="shared" si="150"/>
        <v>20.583894230769232</v>
      </c>
      <c r="M1112" s="297">
        <f t="shared" si="147"/>
        <v>4.5284567307692312</v>
      </c>
      <c r="N1112" s="297">
        <v>8.3106180665610143</v>
      </c>
      <c r="O1112" s="297">
        <v>0.97638538205980063</v>
      </c>
      <c r="P1112" s="296">
        <f t="shared" si="151"/>
        <v>6.5911773156082168E-2</v>
      </c>
    </row>
    <row r="1113" spans="1:16" x14ac:dyDescent="0.35">
      <c r="A1113" s="298">
        <f t="shared" si="152"/>
        <v>163</v>
      </c>
      <c r="B1113" s="295" t="s">
        <v>2333</v>
      </c>
      <c r="C1113" s="295">
        <v>522.6</v>
      </c>
      <c r="D1113" s="295"/>
      <c r="E1113" s="295"/>
      <c r="F1113" s="295">
        <f t="shared" si="146"/>
        <v>522.6</v>
      </c>
      <c r="G1113" s="295">
        <v>10</v>
      </c>
      <c r="H1113" s="295"/>
      <c r="I1113" s="295">
        <v>1</v>
      </c>
      <c r="J1113" s="295">
        <f t="shared" si="148"/>
        <v>11</v>
      </c>
      <c r="K1113" s="296">
        <f t="shared" si="149"/>
        <v>4.407051282051282E-3</v>
      </c>
      <c r="L1113" s="297">
        <f t="shared" si="150"/>
        <v>18.868569711538459</v>
      </c>
      <c r="M1113" s="297">
        <f t="shared" si="147"/>
        <v>4.1510853365384612</v>
      </c>
      <c r="N1113" s="297">
        <v>7.6180665610142624</v>
      </c>
      <c r="O1113" s="297">
        <v>0.81365448504983384</v>
      </c>
      <c r="P1113" s="296">
        <f t="shared" si="151"/>
        <v>6.0182503050403784E-2</v>
      </c>
    </row>
    <row r="1114" spans="1:16" x14ac:dyDescent="0.35">
      <c r="A1114" s="298">
        <f t="shared" si="152"/>
        <v>164</v>
      </c>
      <c r="B1114" s="295" t="s">
        <v>2334</v>
      </c>
      <c r="C1114" s="295">
        <v>551.6</v>
      </c>
      <c r="D1114" s="295"/>
      <c r="E1114" s="295"/>
      <c r="F1114" s="295">
        <f t="shared" si="146"/>
        <v>551.6</v>
      </c>
      <c r="G1114" s="295">
        <v>16</v>
      </c>
      <c r="H1114" s="295"/>
      <c r="I1114" s="295">
        <v>1</v>
      </c>
      <c r="J1114" s="295">
        <f t="shared" si="148"/>
        <v>17</v>
      </c>
      <c r="K1114" s="296">
        <f t="shared" si="149"/>
        <v>6.810897435897436E-3</v>
      </c>
      <c r="L1114" s="297">
        <f t="shared" si="150"/>
        <v>29.160516826923075</v>
      </c>
      <c r="M1114" s="297">
        <f t="shared" si="147"/>
        <v>6.4153137019230764</v>
      </c>
      <c r="N1114" s="297">
        <v>11.773375594294771</v>
      </c>
      <c r="O1114" s="297">
        <v>1.3018471760797341</v>
      </c>
      <c r="P1114" s="296">
        <f t="shared" si="151"/>
        <v>8.8199879077629897E-2</v>
      </c>
    </row>
    <row r="1115" spans="1:16" x14ac:dyDescent="0.35">
      <c r="A1115" s="298">
        <f t="shared" si="152"/>
        <v>165</v>
      </c>
      <c r="B1115" s="295" t="s">
        <v>2335</v>
      </c>
      <c r="C1115" s="295">
        <v>683.5</v>
      </c>
      <c r="D1115" s="295"/>
      <c r="E1115" s="295"/>
      <c r="F1115" s="295">
        <f t="shared" si="146"/>
        <v>683.5</v>
      </c>
      <c r="G1115" s="295">
        <v>15</v>
      </c>
      <c r="H1115" s="295"/>
      <c r="I1115" s="295">
        <v>2</v>
      </c>
      <c r="J1115" s="295">
        <f t="shared" si="148"/>
        <v>17</v>
      </c>
      <c r="K1115" s="296">
        <f t="shared" si="149"/>
        <v>6.810897435897436E-3</v>
      </c>
      <c r="L1115" s="297">
        <f t="shared" si="150"/>
        <v>29.160516826923075</v>
      </c>
      <c r="M1115" s="297">
        <f t="shared" si="147"/>
        <v>6.4153137019230764</v>
      </c>
      <c r="N1115" s="297">
        <v>11.773375594294771</v>
      </c>
      <c r="O1115" s="297">
        <v>1.2204817275747508</v>
      </c>
      <c r="P1115" s="296">
        <f t="shared" si="151"/>
        <v>7.1060260205875164E-2</v>
      </c>
    </row>
    <row r="1116" spans="1:16" x14ac:dyDescent="0.35">
      <c r="A1116" s="298">
        <f t="shared" si="152"/>
        <v>166</v>
      </c>
      <c r="B1116" s="295" t="s">
        <v>2336</v>
      </c>
      <c r="C1116" s="295">
        <v>416.7</v>
      </c>
      <c r="D1116" s="295">
        <v>3.8</v>
      </c>
      <c r="E1116" s="295">
        <v>203.4</v>
      </c>
      <c r="F1116" s="295">
        <f t="shared" si="146"/>
        <v>623.9</v>
      </c>
      <c r="G1116" s="295">
        <v>14</v>
      </c>
      <c r="H1116" s="295">
        <v>1</v>
      </c>
      <c r="I1116" s="295">
        <v>1</v>
      </c>
      <c r="J1116" s="295">
        <f t="shared" si="148"/>
        <v>16</v>
      </c>
      <c r="K1116" s="296">
        <f t="shared" si="149"/>
        <v>6.41025641025641E-3</v>
      </c>
      <c r="L1116" s="297">
        <f t="shared" si="150"/>
        <v>27.445192307692306</v>
      </c>
      <c r="M1116" s="297">
        <f t="shared" si="147"/>
        <v>6.0379423076923073</v>
      </c>
      <c r="N1116" s="297">
        <v>11.080824088748018</v>
      </c>
      <c r="O1116" s="297">
        <v>1.1391162790697675</v>
      </c>
      <c r="P1116" s="296">
        <f t="shared" si="151"/>
        <v>7.3253846743392206E-2</v>
      </c>
    </row>
    <row r="1117" spans="1:16" x14ac:dyDescent="0.35">
      <c r="A1117" s="298">
        <f t="shared" si="152"/>
        <v>167</v>
      </c>
      <c r="B1117" s="295" t="s">
        <v>2337</v>
      </c>
      <c r="C1117" s="295">
        <v>353.8</v>
      </c>
      <c r="D1117" s="295"/>
      <c r="E1117" s="295"/>
      <c r="F1117" s="295">
        <f t="shared" si="146"/>
        <v>353.8</v>
      </c>
      <c r="G1117" s="295">
        <v>8</v>
      </c>
      <c r="H1117" s="295"/>
      <c r="I1117" s="295"/>
      <c r="J1117" s="295">
        <f t="shared" si="148"/>
        <v>8</v>
      </c>
      <c r="K1117" s="296">
        <f t="shared" si="149"/>
        <v>3.205128205128205E-3</v>
      </c>
      <c r="L1117" s="297">
        <f t="shared" si="150"/>
        <v>13.722596153846153</v>
      </c>
      <c r="M1117" s="297">
        <f t="shared" si="147"/>
        <v>3.0189711538461537</v>
      </c>
      <c r="N1117" s="297">
        <v>5.5404120443740092</v>
      </c>
      <c r="O1117" s="297">
        <v>0.65092358803986705</v>
      </c>
      <c r="P1117" s="296">
        <f t="shared" si="151"/>
        <v>6.4818832504539806E-2</v>
      </c>
    </row>
    <row r="1118" spans="1:16" x14ac:dyDescent="0.35">
      <c r="A1118" s="298">
        <f t="shared" si="152"/>
        <v>168</v>
      </c>
      <c r="B1118" s="295" t="s">
        <v>2338</v>
      </c>
      <c r="C1118" s="295">
        <v>168.1</v>
      </c>
      <c r="D1118" s="295"/>
      <c r="E1118" s="295">
        <v>67.7</v>
      </c>
      <c r="F1118" s="295">
        <f t="shared" si="146"/>
        <v>235.8</v>
      </c>
      <c r="G1118" s="295">
        <v>4</v>
      </c>
      <c r="H1118" s="295"/>
      <c r="I1118" s="295">
        <v>1</v>
      </c>
      <c r="J1118" s="295">
        <f t="shared" si="148"/>
        <v>5</v>
      </c>
      <c r="K1118" s="296">
        <f t="shared" si="149"/>
        <v>2.003205128205128E-3</v>
      </c>
      <c r="L1118" s="297">
        <f t="shared" si="150"/>
        <v>8.5766225961538449</v>
      </c>
      <c r="M1118" s="297">
        <f t="shared" si="147"/>
        <v>1.8868569711538459</v>
      </c>
      <c r="N1118" s="297">
        <v>3.4627575277337561</v>
      </c>
      <c r="O1118" s="297">
        <v>0.32546179401993353</v>
      </c>
      <c r="P1118" s="296">
        <f t="shared" si="151"/>
        <v>6.0439774762770904E-2</v>
      </c>
    </row>
    <row r="1119" spans="1:16" x14ac:dyDescent="0.35">
      <c r="A1119" s="298">
        <f t="shared" si="152"/>
        <v>169</v>
      </c>
      <c r="B1119" s="295" t="s">
        <v>2339</v>
      </c>
      <c r="C1119" s="295">
        <v>417.2</v>
      </c>
      <c r="D1119" s="295"/>
      <c r="E1119" s="295">
        <v>90</v>
      </c>
      <c r="F1119" s="295">
        <f t="shared" si="146"/>
        <v>507.2</v>
      </c>
      <c r="G1119" s="295">
        <v>9</v>
      </c>
      <c r="H1119" s="295"/>
      <c r="I1119" s="295">
        <v>1</v>
      </c>
      <c r="J1119" s="295">
        <f t="shared" si="148"/>
        <v>10</v>
      </c>
      <c r="K1119" s="296">
        <f t="shared" si="149"/>
        <v>4.0064102564102561E-3</v>
      </c>
      <c r="L1119" s="297">
        <f t="shared" si="150"/>
        <v>17.15324519230769</v>
      </c>
      <c r="M1119" s="297">
        <f t="shared" si="147"/>
        <v>3.7737139423076917</v>
      </c>
      <c r="N1119" s="297">
        <v>6.9255150554675122</v>
      </c>
      <c r="O1119" s="297">
        <v>0.73228903654485045</v>
      </c>
      <c r="P1119" s="296">
        <f t="shared" si="151"/>
        <v>5.6357971661332301E-2</v>
      </c>
    </row>
    <row r="1120" spans="1:16" x14ac:dyDescent="0.35">
      <c r="A1120" s="298">
        <f t="shared" si="152"/>
        <v>170</v>
      </c>
      <c r="B1120" s="295" t="s">
        <v>2340</v>
      </c>
      <c r="C1120" s="295">
        <v>718.3</v>
      </c>
      <c r="D1120" s="295"/>
      <c r="E1120" s="295"/>
      <c r="F1120" s="295">
        <f t="shared" si="146"/>
        <v>718.3</v>
      </c>
      <c r="G1120" s="295">
        <v>19</v>
      </c>
      <c r="H1120" s="295"/>
      <c r="I1120" s="295"/>
      <c r="J1120" s="295">
        <f t="shared" si="148"/>
        <v>19</v>
      </c>
      <c r="K1120" s="296">
        <f t="shared" si="149"/>
        <v>7.612179487179487E-3</v>
      </c>
      <c r="L1120" s="297">
        <f t="shared" si="150"/>
        <v>32.59116586538461</v>
      </c>
      <c r="M1120" s="297">
        <f t="shared" si="147"/>
        <v>7.1700564903846145</v>
      </c>
      <c r="N1120" s="297">
        <v>13.158478605388273</v>
      </c>
      <c r="O1120" s="297">
        <v>1.5459435215946842</v>
      </c>
      <c r="P1120" s="296">
        <f t="shared" si="151"/>
        <v>7.5825761496244176E-2</v>
      </c>
    </row>
    <row r="1121" spans="1:16" x14ac:dyDescent="0.35">
      <c r="A1121" s="298">
        <f t="shared" si="152"/>
        <v>171</v>
      </c>
      <c r="B1121" s="295" t="s">
        <v>2341</v>
      </c>
      <c r="C1121" s="295">
        <v>376.4</v>
      </c>
      <c r="D1121" s="295"/>
      <c r="E1121" s="295"/>
      <c r="F1121" s="295">
        <f t="shared" si="146"/>
        <v>376.4</v>
      </c>
      <c r="G1121" s="295">
        <v>9</v>
      </c>
      <c r="H1121" s="295"/>
      <c r="I1121" s="295">
        <v>2</v>
      </c>
      <c r="J1121" s="295">
        <f t="shared" si="148"/>
        <v>11</v>
      </c>
      <c r="K1121" s="296">
        <f t="shared" si="149"/>
        <v>4.407051282051282E-3</v>
      </c>
      <c r="L1121" s="297">
        <f t="shared" si="150"/>
        <v>18.868569711538459</v>
      </c>
      <c r="M1121" s="297">
        <f t="shared" si="147"/>
        <v>4.1510853365384612</v>
      </c>
      <c r="N1121" s="297">
        <v>7.6180665610142624</v>
      </c>
      <c r="O1121" s="297">
        <v>0.73228903654485045</v>
      </c>
      <c r="P1121" s="296">
        <f t="shared" si="151"/>
        <v>8.3342217443241329E-2</v>
      </c>
    </row>
    <row r="1122" spans="1:16" x14ac:dyDescent="0.35">
      <c r="A1122" s="298">
        <f t="shared" si="152"/>
        <v>172</v>
      </c>
      <c r="B1122" s="295" t="s">
        <v>2342</v>
      </c>
      <c r="C1122" s="295">
        <v>382.6</v>
      </c>
      <c r="D1122" s="295"/>
      <c r="E1122" s="295"/>
      <c r="F1122" s="295">
        <f t="shared" si="146"/>
        <v>382.6</v>
      </c>
      <c r="G1122" s="295">
        <v>10</v>
      </c>
      <c r="H1122" s="295"/>
      <c r="I1122" s="295"/>
      <c r="J1122" s="295">
        <f t="shared" si="148"/>
        <v>10</v>
      </c>
      <c r="K1122" s="296">
        <f t="shared" si="149"/>
        <v>4.0064102564102561E-3</v>
      </c>
      <c r="L1122" s="297">
        <f t="shared" si="150"/>
        <v>17.15324519230769</v>
      </c>
      <c r="M1122" s="297">
        <f t="shared" si="147"/>
        <v>3.7737139423076917</v>
      </c>
      <c r="N1122" s="297">
        <v>6.9255150554675122</v>
      </c>
      <c r="O1122" s="297">
        <v>0.81365448504983384</v>
      </c>
      <c r="P1122" s="296">
        <f t="shared" si="151"/>
        <v>7.4924539140441004E-2</v>
      </c>
    </row>
    <row r="1123" spans="1:16" x14ac:dyDescent="0.35">
      <c r="A1123" s="298">
        <f t="shared" si="152"/>
        <v>173</v>
      </c>
      <c r="B1123" s="295" t="s">
        <v>2343</v>
      </c>
      <c r="C1123" s="295">
        <v>2603.6999999999998</v>
      </c>
      <c r="D1123" s="295"/>
      <c r="E1123" s="295"/>
      <c r="F1123" s="295">
        <f t="shared" si="146"/>
        <v>2603.6999999999998</v>
      </c>
      <c r="G1123" s="295">
        <v>49</v>
      </c>
      <c r="H1123" s="295"/>
      <c r="I1123" s="295"/>
      <c r="J1123" s="295">
        <f t="shared" si="148"/>
        <v>49</v>
      </c>
      <c r="K1123" s="296">
        <f t="shared" si="149"/>
        <v>1.9631410256410256E-2</v>
      </c>
      <c r="L1123" s="297">
        <f t="shared" si="150"/>
        <v>84.050901442307691</v>
      </c>
      <c r="M1123" s="297">
        <f t="shared" si="147"/>
        <v>18.491198317307692</v>
      </c>
      <c r="N1123" s="297">
        <v>33.93502377179081</v>
      </c>
      <c r="O1123" s="297">
        <v>3.9869069767441858</v>
      </c>
      <c r="P1123" s="296">
        <f t="shared" si="151"/>
        <v>5.3947855170776354E-2</v>
      </c>
    </row>
    <row r="1124" spans="1:16" x14ac:dyDescent="0.35">
      <c r="A1124" s="298">
        <f t="shared" si="152"/>
        <v>174</v>
      </c>
      <c r="B1124" s="295" t="s">
        <v>2344</v>
      </c>
      <c r="C1124" s="295">
        <v>474.3</v>
      </c>
      <c r="D1124" s="295"/>
      <c r="E1124" s="295">
        <v>105.2</v>
      </c>
      <c r="F1124" s="295">
        <f t="shared" si="146"/>
        <v>579.5</v>
      </c>
      <c r="G1124" s="295">
        <v>7</v>
      </c>
      <c r="H1124" s="295">
        <v>2</v>
      </c>
      <c r="I1124" s="295">
        <v>1</v>
      </c>
      <c r="J1124" s="295">
        <f t="shared" si="148"/>
        <v>10</v>
      </c>
      <c r="K1124" s="296">
        <f t="shared" si="149"/>
        <v>4.0064102564102561E-3</v>
      </c>
      <c r="L1124" s="297">
        <f t="shared" si="150"/>
        <v>17.15324519230769</v>
      </c>
      <c r="M1124" s="297">
        <f t="shared" si="147"/>
        <v>3.7737139423076917</v>
      </c>
      <c r="N1124" s="297">
        <v>6.9255150554675122</v>
      </c>
      <c r="O1124" s="297">
        <v>0.56955813953488377</v>
      </c>
      <c r="P1124" s="296">
        <f t="shared" si="151"/>
        <v>4.9045784865604451E-2</v>
      </c>
    </row>
    <row r="1125" spans="1:16" x14ac:dyDescent="0.35">
      <c r="A1125" s="298">
        <f t="shared" si="152"/>
        <v>175</v>
      </c>
      <c r="B1125" s="295" t="s">
        <v>2345</v>
      </c>
      <c r="C1125" s="295">
        <v>314.8</v>
      </c>
      <c r="D1125" s="295"/>
      <c r="E1125" s="295"/>
      <c r="F1125" s="295">
        <f t="shared" si="146"/>
        <v>314.8</v>
      </c>
      <c r="G1125" s="295">
        <v>7</v>
      </c>
      <c r="H1125" s="295"/>
      <c r="I1125" s="295">
        <v>1</v>
      </c>
      <c r="J1125" s="295">
        <f t="shared" si="148"/>
        <v>8</v>
      </c>
      <c r="K1125" s="296">
        <f t="shared" si="149"/>
        <v>3.205128205128205E-3</v>
      </c>
      <c r="L1125" s="297">
        <f t="shared" si="150"/>
        <v>13.722596153846153</v>
      </c>
      <c r="M1125" s="297">
        <f t="shared" si="147"/>
        <v>3.0189711538461537</v>
      </c>
      <c r="N1125" s="297">
        <v>5.5404120443740092</v>
      </c>
      <c r="O1125" s="297">
        <v>0.56955813953488377</v>
      </c>
      <c r="P1125" s="296">
        <f t="shared" si="151"/>
        <v>7.2590652768745864E-2</v>
      </c>
    </row>
    <row r="1126" spans="1:16" x14ac:dyDescent="0.35">
      <c r="A1126" s="298">
        <f t="shared" si="152"/>
        <v>176</v>
      </c>
      <c r="B1126" s="295" t="s">
        <v>2346</v>
      </c>
      <c r="C1126" s="295">
        <v>223.6</v>
      </c>
      <c r="D1126" s="295"/>
      <c r="E1126" s="295"/>
      <c r="F1126" s="295">
        <f t="shared" si="146"/>
        <v>223.6</v>
      </c>
      <c r="G1126" s="295">
        <v>8</v>
      </c>
      <c r="H1126" s="295"/>
      <c r="I1126" s="295">
        <v>1</v>
      </c>
      <c r="J1126" s="295">
        <f t="shared" si="148"/>
        <v>9</v>
      </c>
      <c r="K1126" s="296">
        <f t="shared" si="149"/>
        <v>3.6057692307692305E-3</v>
      </c>
      <c r="L1126" s="297">
        <f t="shared" si="150"/>
        <v>15.437920673076922</v>
      </c>
      <c r="M1126" s="297">
        <f t="shared" si="147"/>
        <v>3.3963425480769227</v>
      </c>
      <c r="N1126" s="297">
        <v>6.2329635499207603</v>
      </c>
      <c r="O1126" s="297">
        <v>0.65092358803986705</v>
      </c>
      <c r="P1126" s="296">
        <f t="shared" si="151"/>
        <v>0.11501856153450121</v>
      </c>
    </row>
    <row r="1127" spans="1:16" x14ac:dyDescent="0.35">
      <c r="A1127" s="298">
        <f t="shared" si="152"/>
        <v>177</v>
      </c>
      <c r="B1127" s="295" t="s">
        <v>2347</v>
      </c>
      <c r="C1127" s="295">
        <v>243.3</v>
      </c>
      <c r="D1127" s="295"/>
      <c r="E1127" s="295">
        <v>216.6</v>
      </c>
      <c r="F1127" s="295">
        <f t="shared" si="146"/>
        <v>459.9</v>
      </c>
      <c r="G1127" s="295">
        <v>3</v>
      </c>
      <c r="H1127" s="295"/>
      <c r="I1127" s="295">
        <v>2</v>
      </c>
      <c r="J1127" s="295">
        <f t="shared" si="148"/>
        <v>5</v>
      </c>
      <c r="K1127" s="296">
        <f t="shared" si="149"/>
        <v>2.003205128205128E-3</v>
      </c>
      <c r="L1127" s="297">
        <f t="shared" si="150"/>
        <v>8.5766225961538449</v>
      </c>
      <c r="M1127" s="297">
        <f t="shared" si="147"/>
        <v>1.8868569711538459</v>
      </c>
      <c r="N1127" s="297">
        <v>3.4627575277337561</v>
      </c>
      <c r="O1127" s="297">
        <v>0.24409634551495016</v>
      </c>
      <c r="P1127" s="296">
        <f t="shared" si="151"/>
        <v>3.0811770907928675E-2</v>
      </c>
    </row>
    <row r="1128" spans="1:16" x14ac:dyDescent="0.35">
      <c r="A1128" s="298">
        <f t="shared" si="152"/>
        <v>178</v>
      </c>
      <c r="B1128" s="295" t="s">
        <v>2348</v>
      </c>
      <c r="C1128" s="295">
        <v>530.5</v>
      </c>
      <c r="D1128" s="295"/>
      <c r="E1128" s="295"/>
      <c r="F1128" s="295">
        <f t="shared" si="146"/>
        <v>530.5</v>
      </c>
      <c r="G1128" s="295">
        <v>8</v>
      </c>
      <c r="H1128" s="295"/>
      <c r="I1128" s="295"/>
      <c r="J1128" s="295">
        <f t="shared" si="148"/>
        <v>8</v>
      </c>
      <c r="K1128" s="296">
        <f t="shared" si="149"/>
        <v>3.205128205128205E-3</v>
      </c>
      <c r="L1128" s="297">
        <f t="shared" si="150"/>
        <v>13.722596153846153</v>
      </c>
      <c r="M1128" s="297">
        <f t="shared" si="147"/>
        <v>3.0189711538461537</v>
      </c>
      <c r="N1128" s="297">
        <v>5.5404120443740092</v>
      </c>
      <c r="O1128" s="297">
        <v>0.65092358803986705</v>
      </c>
      <c r="P1128" s="296">
        <f t="shared" si="151"/>
        <v>4.3228846258447091E-2</v>
      </c>
    </row>
    <row r="1129" spans="1:16" x14ac:dyDescent="0.35">
      <c r="A1129" s="298">
        <f t="shared" si="152"/>
        <v>179</v>
      </c>
      <c r="B1129" s="295" t="s">
        <v>2349</v>
      </c>
      <c r="C1129" s="295">
        <v>377</v>
      </c>
      <c r="D1129" s="295"/>
      <c r="E1129" s="295"/>
      <c r="F1129" s="295">
        <f t="shared" si="146"/>
        <v>377</v>
      </c>
      <c r="G1129" s="295">
        <v>11</v>
      </c>
      <c r="H1129" s="295">
        <v>1</v>
      </c>
      <c r="I1129" s="295"/>
      <c r="J1129" s="295">
        <f t="shared" si="148"/>
        <v>12</v>
      </c>
      <c r="K1129" s="296">
        <f t="shared" si="149"/>
        <v>4.807692307692308E-3</v>
      </c>
      <c r="L1129" s="297">
        <f t="shared" si="150"/>
        <v>20.583894230769232</v>
      </c>
      <c r="M1129" s="297">
        <f t="shared" si="147"/>
        <v>4.5284567307692312</v>
      </c>
      <c r="N1129" s="297">
        <v>8.3106180665610143</v>
      </c>
      <c r="O1129" s="297">
        <v>0.89501993355481713</v>
      </c>
      <c r="P1129" s="296">
        <f t="shared" si="151"/>
        <v>9.1029148439401325E-2</v>
      </c>
    </row>
    <row r="1130" spans="1:16" x14ac:dyDescent="0.35">
      <c r="A1130" s="298">
        <f t="shared" si="152"/>
        <v>180</v>
      </c>
      <c r="B1130" s="295" t="s">
        <v>2350</v>
      </c>
      <c r="C1130" s="295">
        <v>439.5</v>
      </c>
      <c r="D1130" s="295"/>
      <c r="E1130" s="295"/>
      <c r="F1130" s="295">
        <f t="shared" si="146"/>
        <v>439.5</v>
      </c>
      <c r="G1130" s="295">
        <v>8</v>
      </c>
      <c r="H1130" s="295"/>
      <c r="I1130" s="295">
        <v>2</v>
      </c>
      <c r="J1130" s="295">
        <f t="shared" si="148"/>
        <v>10</v>
      </c>
      <c r="K1130" s="296">
        <f t="shared" si="149"/>
        <v>4.0064102564102561E-3</v>
      </c>
      <c r="L1130" s="297">
        <f t="shared" si="150"/>
        <v>17.15324519230769</v>
      </c>
      <c r="M1130" s="297">
        <f t="shared" si="147"/>
        <v>3.7737139423076917</v>
      </c>
      <c r="N1130" s="297">
        <v>6.9255150554675122</v>
      </c>
      <c r="O1130" s="297">
        <v>0.65092358803986705</v>
      </c>
      <c r="P1130" s="296">
        <f t="shared" si="151"/>
        <v>6.485414739049547E-2</v>
      </c>
    </row>
    <row r="1131" spans="1:16" x14ac:dyDescent="0.35">
      <c r="A1131" s="298">
        <f t="shared" si="152"/>
        <v>181</v>
      </c>
      <c r="B1131" s="295" t="s">
        <v>2351</v>
      </c>
      <c r="C1131" s="295">
        <v>150.1</v>
      </c>
      <c r="D1131" s="295"/>
      <c r="E1131" s="295"/>
      <c r="F1131" s="295">
        <f t="shared" si="146"/>
        <v>150.1</v>
      </c>
      <c r="G1131" s="295">
        <v>4</v>
      </c>
      <c r="H1131" s="295"/>
      <c r="I1131" s="295"/>
      <c r="J1131" s="295">
        <f t="shared" si="148"/>
        <v>4</v>
      </c>
      <c r="K1131" s="296">
        <f t="shared" si="149"/>
        <v>1.6025641025641025E-3</v>
      </c>
      <c r="L1131" s="297">
        <f t="shared" si="150"/>
        <v>6.8612980769230765</v>
      </c>
      <c r="M1131" s="297">
        <f t="shared" si="147"/>
        <v>1.5094855769230768</v>
      </c>
      <c r="N1131" s="297">
        <v>2.7702060221870046</v>
      </c>
      <c r="O1131" s="297">
        <v>0.32546179401993353</v>
      </c>
      <c r="P1131" s="296">
        <f t="shared" si="151"/>
        <v>7.639208174585671E-2</v>
      </c>
    </row>
    <row r="1132" spans="1:16" x14ac:dyDescent="0.35">
      <c r="A1132" s="298">
        <f t="shared" si="152"/>
        <v>182</v>
      </c>
      <c r="B1132" s="295" t="s">
        <v>2352</v>
      </c>
      <c r="C1132" s="295">
        <v>438.6</v>
      </c>
      <c r="D1132" s="295"/>
      <c r="E1132" s="295"/>
      <c r="F1132" s="295">
        <f t="shared" ref="F1132:F1190" si="153">C1132+D1132+E1132</f>
        <v>438.6</v>
      </c>
      <c r="G1132" s="295">
        <v>12</v>
      </c>
      <c r="H1132" s="295"/>
      <c r="I1132" s="295"/>
      <c r="J1132" s="295">
        <f t="shared" si="148"/>
        <v>12</v>
      </c>
      <c r="K1132" s="296">
        <f t="shared" si="149"/>
        <v>4.807692307692308E-3</v>
      </c>
      <c r="L1132" s="297">
        <f t="shared" si="150"/>
        <v>20.583894230769232</v>
      </c>
      <c r="M1132" s="297">
        <f t="shared" si="147"/>
        <v>4.5284567307692312</v>
      </c>
      <c r="N1132" s="297">
        <v>8.3106180665610143</v>
      </c>
      <c r="O1132" s="297">
        <v>0.97638538205980063</v>
      </c>
      <c r="P1132" s="296">
        <f t="shared" si="151"/>
        <v>7.842990061595824E-2</v>
      </c>
    </row>
    <row r="1133" spans="1:16" x14ac:dyDescent="0.35">
      <c r="A1133" s="298">
        <f t="shared" si="152"/>
        <v>183</v>
      </c>
      <c r="B1133" s="295" t="s">
        <v>2353</v>
      </c>
      <c r="C1133" s="295">
        <v>124.3</v>
      </c>
      <c r="D1133" s="295"/>
      <c r="E1133" s="295"/>
      <c r="F1133" s="295">
        <f t="shared" si="153"/>
        <v>124.3</v>
      </c>
      <c r="G1133" s="295">
        <v>3</v>
      </c>
      <c r="H1133" s="295"/>
      <c r="I1133" s="295"/>
      <c r="J1133" s="295">
        <f t="shared" si="148"/>
        <v>3</v>
      </c>
      <c r="K1133" s="296">
        <f t="shared" si="149"/>
        <v>1.201923076923077E-3</v>
      </c>
      <c r="L1133" s="297">
        <f t="shared" si="150"/>
        <v>5.145973557692308</v>
      </c>
      <c r="M1133" s="297">
        <f t="shared" si="147"/>
        <v>1.1321141826923078</v>
      </c>
      <c r="N1133" s="297">
        <v>2.0776545166402536</v>
      </c>
      <c r="O1133" s="297">
        <v>0.24409634551495016</v>
      </c>
      <c r="P1133" s="296">
        <f t="shared" si="151"/>
        <v>6.9186151267416104E-2</v>
      </c>
    </row>
    <row r="1134" spans="1:16" x14ac:dyDescent="0.35">
      <c r="A1134" s="298">
        <f t="shared" si="152"/>
        <v>184</v>
      </c>
      <c r="B1134" s="295" t="s">
        <v>2354</v>
      </c>
      <c r="C1134" s="295">
        <v>511.6</v>
      </c>
      <c r="D1134" s="295"/>
      <c r="E1134" s="295"/>
      <c r="F1134" s="295">
        <f t="shared" si="153"/>
        <v>511.6</v>
      </c>
      <c r="G1134" s="295">
        <v>13</v>
      </c>
      <c r="H1134" s="295"/>
      <c r="I1134" s="295"/>
      <c r="J1134" s="295">
        <f t="shared" si="148"/>
        <v>13</v>
      </c>
      <c r="K1134" s="296">
        <f t="shared" si="149"/>
        <v>5.208333333333333E-3</v>
      </c>
      <c r="L1134" s="297">
        <f t="shared" si="150"/>
        <v>22.299218749999998</v>
      </c>
      <c r="M1134" s="297">
        <f t="shared" ref="M1134:M1190" si="154">L1134*0.22</f>
        <v>4.9058281249999993</v>
      </c>
      <c r="N1134" s="297">
        <v>9.0031695721077654</v>
      </c>
      <c r="O1134" s="297">
        <v>1.057750830564784</v>
      </c>
      <c r="P1134" s="296">
        <f t="shared" si="151"/>
        <v>7.2842000151822794E-2</v>
      </c>
    </row>
    <row r="1135" spans="1:16" x14ac:dyDescent="0.35">
      <c r="A1135" s="298">
        <f t="shared" si="152"/>
        <v>185</v>
      </c>
      <c r="B1135" s="295" t="s">
        <v>2355</v>
      </c>
      <c r="C1135" s="295">
        <v>174.2</v>
      </c>
      <c r="D1135" s="295">
        <v>37.6</v>
      </c>
      <c r="E1135" s="295"/>
      <c r="F1135" s="295">
        <f t="shared" si="153"/>
        <v>211.79999999999998</v>
      </c>
      <c r="G1135" s="295">
        <v>3</v>
      </c>
      <c r="H1135" s="295"/>
      <c r="I1135" s="295">
        <v>1</v>
      </c>
      <c r="J1135" s="295">
        <f t="shared" si="148"/>
        <v>4</v>
      </c>
      <c r="K1135" s="296">
        <f t="shared" si="149"/>
        <v>1.6025641025641025E-3</v>
      </c>
      <c r="L1135" s="297">
        <f t="shared" si="150"/>
        <v>6.8612980769230765</v>
      </c>
      <c r="M1135" s="297">
        <f t="shared" si="154"/>
        <v>1.5094855769230768</v>
      </c>
      <c r="N1135" s="297">
        <v>2.7702060221870046</v>
      </c>
      <c r="O1135" s="297">
        <v>0.24409634551495016</v>
      </c>
      <c r="P1135" s="296">
        <f t="shared" si="151"/>
        <v>5.3753947221662463E-2</v>
      </c>
    </row>
    <row r="1136" spans="1:16" x14ac:dyDescent="0.35">
      <c r="A1136" s="298">
        <f t="shared" si="152"/>
        <v>186</v>
      </c>
      <c r="B1136" s="295" t="s">
        <v>2356</v>
      </c>
      <c r="C1136" s="295">
        <v>172.8</v>
      </c>
      <c r="D1136" s="295"/>
      <c r="E1136" s="295">
        <v>14.6</v>
      </c>
      <c r="F1136" s="295">
        <f t="shared" si="153"/>
        <v>187.4</v>
      </c>
      <c r="G1136" s="295">
        <v>5</v>
      </c>
      <c r="H1136" s="295"/>
      <c r="I1136" s="295">
        <v>1</v>
      </c>
      <c r="J1136" s="295">
        <f t="shared" si="148"/>
        <v>6</v>
      </c>
      <c r="K1136" s="296">
        <f t="shared" si="149"/>
        <v>2.403846153846154E-3</v>
      </c>
      <c r="L1136" s="297">
        <f t="shared" si="150"/>
        <v>10.291947115384616</v>
      </c>
      <c r="M1136" s="297">
        <f t="shared" si="154"/>
        <v>2.2642283653846156</v>
      </c>
      <c r="N1136" s="297">
        <v>4.1553090332805072</v>
      </c>
      <c r="O1136" s="297">
        <v>0.40682724252491692</v>
      </c>
      <c r="P1136" s="296">
        <f t="shared" si="151"/>
        <v>9.1346380771476277E-2</v>
      </c>
    </row>
    <row r="1137" spans="1:16" x14ac:dyDescent="0.35">
      <c r="A1137" s="298">
        <f t="shared" si="152"/>
        <v>187</v>
      </c>
      <c r="B1137" s="295" t="s">
        <v>2357</v>
      </c>
      <c r="C1137" s="295">
        <v>273.7</v>
      </c>
      <c r="D1137" s="295"/>
      <c r="E1137" s="295"/>
      <c r="F1137" s="295">
        <f t="shared" si="153"/>
        <v>273.7</v>
      </c>
      <c r="G1137" s="295">
        <v>5</v>
      </c>
      <c r="H1137" s="295"/>
      <c r="I1137" s="295"/>
      <c r="J1137" s="295">
        <f t="shared" si="148"/>
        <v>5</v>
      </c>
      <c r="K1137" s="296">
        <f t="shared" si="149"/>
        <v>2.003205128205128E-3</v>
      </c>
      <c r="L1137" s="297">
        <f t="shared" si="150"/>
        <v>8.5766225961538449</v>
      </c>
      <c r="M1137" s="297">
        <f t="shared" si="154"/>
        <v>1.8868569711538459</v>
      </c>
      <c r="N1137" s="297">
        <v>3.4627575277337561</v>
      </c>
      <c r="O1137" s="297">
        <v>0.40682724252491692</v>
      </c>
      <c r="P1137" s="296">
        <f t="shared" si="151"/>
        <v>5.2367790783947259E-2</v>
      </c>
    </row>
    <row r="1138" spans="1:16" x14ac:dyDescent="0.35">
      <c r="A1138" s="298">
        <f t="shared" si="152"/>
        <v>188</v>
      </c>
      <c r="B1138" s="295" t="s">
        <v>918</v>
      </c>
      <c r="C1138" s="295">
        <v>479.4</v>
      </c>
      <c r="D1138" s="295"/>
      <c r="E1138" s="295"/>
      <c r="F1138" s="295">
        <f t="shared" si="153"/>
        <v>479.4</v>
      </c>
      <c r="G1138" s="295">
        <v>10</v>
      </c>
      <c r="H1138" s="295"/>
      <c r="I1138" s="295"/>
      <c r="J1138" s="295">
        <f t="shared" si="148"/>
        <v>10</v>
      </c>
      <c r="K1138" s="296">
        <f t="shared" si="149"/>
        <v>4.0064102564102561E-3</v>
      </c>
      <c r="L1138" s="297">
        <f t="shared" si="150"/>
        <v>17.15324519230769</v>
      </c>
      <c r="M1138" s="297">
        <f t="shared" si="154"/>
        <v>3.7737139423076917</v>
      </c>
      <c r="N1138" s="297">
        <v>6.9255150554675122</v>
      </c>
      <c r="O1138" s="297">
        <v>0.81365448504983384</v>
      </c>
      <c r="P1138" s="296">
        <f t="shared" si="151"/>
        <v>5.9795846214294388E-2</v>
      </c>
    </row>
    <row r="1139" spans="1:16" x14ac:dyDescent="0.35">
      <c r="A1139" s="298">
        <f t="shared" si="152"/>
        <v>189</v>
      </c>
      <c r="B1139" s="295" t="s">
        <v>919</v>
      </c>
      <c r="C1139" s="295">
        <v>381.4</v>
      </c>
      <c r="D1139" s="295"/>
      <c r="E1139" s="295">
        <v>32</v>
      </c>
      <c r="F1139" s="295">
        <f t="shared" si="153"/>
        <v>413.4</v>
      </c>
      <c r="G1139" s="295">
        <v>12</v>
      </c>
      <c r="H1139" s="295"/>
      <c r="I1139" s="295">
        <v>1</v>
      </c>
      <c r="J1139" s="295">
        <f t="shared" si="148"/>
        <v>13</v>
      </c>
      <c r="K1139" s="296">
        <f t="shared" si="149"/>
        <v>5.208333333333333E-3</v>
      </c>
      <c r="L1139" s="297">
        <f t="shared" si="150"/>
        <v>22.299218749999998</v>
      </c>
      <c r="M1139" s="297">
        <f t="shared" si="154"/>
        <v>4.9058281249999993</v>
      </c>
      <c r="N1139" s="297">
        <v>9.0031695721077654</v>
      </c>
      <c r="O1139" s="297">
        <v>0.97638538205980063</v>
      </c>
      <c r="P1139" s="296">
        <f t="shared" si="151"/>
        <v>8.9948238580473058E-2</v>
      </c>
    </row>
    <row r="1140" spans="1:16" x14ac:dyDescent="0.35">
      <c r="A1140" s="298">
        <f t="shared" si="152"/>
        <v>190</v>
      </c>
      <c r="B1140" s="295" t="s">
        <v>920</v>
      </c>
      <c r="C1140" s="295">
        <v>9330.6</v>
      </c>
      <c r="D1140" s="295"/>
      <c r="E1140" s="295">
        <v>1157.25</v>
      </c>
      <c r="F1140" s="295">
        <f t="shared" si="153"/>
        <v>10487.85</v>
      </c>
      <c r="G1140" s="295">
        <v>180</v>
      </c>
      <c r="H1140" s="295"/>
      <c r="I1140" s="295">
        <v>13</v>
      </c>
      <c r="J1140" s="295">
        <f t="shared" si="148"/>
        <v>193</v>
      </c>
      <c r="K1140" s="296">
        <f t="shared" si="149"/>
        <v>7.7323717948717952E-2</v>
      </c>
      <c r="L1140" s="297">
        <f t="shared" si="150"/>
        <v>331.05763221153848</v>
      </c>
      <c r="M1140" s="297">
        <f t="shared" si="154"/>
        <v>72.832679086538462</v>
      </c>
      <c r="N1140" s="297">
        <v>133.66244057052299</v>
      </c>
      <c r="O1140" s="297">
        <v>14.645780730897007</v>
      </c>
      <c r="P1140" s="296">
        <f t="shared" si="151"/>
        <v>5.2651261469175946E-2</v>
      </c>
    </row>
    <row r="1141" spans="1:16" x14ac:dyDescent="0.35">
      <c r="A1141" s="298">
        <f t="shared" si="152"/>
        <v>191</v>
      </c>
      <c r="B1141" s="295" t="s">
        <v>921</v>
      </c>
      <c r="C1141" s="295">
        <v>2360</v>
      </c>
      <c r="D1141" s="295">
        <v>47.2</v>
      </c>
      <c r="E1141" s="295"/>
      <c r="F1141" s="295">
        <f t="shared" si="153"/>
        <v>2407.1999999999998</v>
      </c>
      <c r="G1141" s="295">
        <v>40</v>
      </c>
      <c r="H1141" s="295">
        <v>1</v>
      </c>
      <c r="I1141" s="295"/>
      <c r="J1141" s="295">
        <f t="shared" si="148"/>
        <v>41</v>
      </c>
      <c r="K1141" s="296">
        <f t="shared" si="149"/>
        <v>1.6426282051282052E-2</v>
      </c>
      <c r="L1141" s="297">
        <f t="shared" si="150"/>
        <v>70.328305288461536</v>
      </c>
      <c r="M1141" s="297">
        <f t="shared" si="154"/>
        <v>15.472227163461538</v>
      </c>
      <c r="N1141" s="297">
        <v>28.394611727416798</v>
      </c>
      <c r="O1141" s="297">
        <v>3.2546179401993354</v>
      </c>
      <c r="P1141" s="296">
        <f t="shared" si="151"/>
        <v>4.879102779974212E-2</v>
      </c>
    </row>
    <row r="1142" spans="1:16" x14ac:dyDescent="0.35">
      <c r="A1142" s="298">
        <f t="shared" si="152"/>
        <v>192</v>
      </c>
      <c r="B1142" s="295" t="s">
        <v>922</v>
      </c>
      <c r="C1142" s="295">
        <v>3652.21</v>
      </c>
      <c r="D1142" s="295">
        <v>536.29999999999995</v>
      </c>
      <c r="E1142" s="295">
        <v>38.4</v>
      </c>
      <c r="F1142" s="295">
        <f t="shared" si="153"/>
        <v>4226.91</v>
      </c>
      <c r="G1142" s="295">
        <v>73</v>
      </c>
      <c r="H1142" s="295">
        <v>3</v>
      </c>
      <c r="I1142" s="295">
        <v>4</v>
      </c>
      <c r="J1142" s="295">
        <f t="shared" ref="J1142:J1202" si="155">G1142+H1142+I1142</f>
        <v>80</v>
      </c>
      <c r="K1142" s="296">
        <f t="shared" si="149"/>
        <v>3.2051282051282048E-2</v>
      </c>
      <c r="L1142" s="297">
        <f t="shared" si="150"/>
        <v>137.22596153846152</v>
      </c>
      <c r="M1142" s="297">
        <f t="shared" si="154"/>
        <v>30.189711538461534</v>
      </c>
      <c r="N1142" s="297">
        <v>55.404120443740098</v>
      </c>
      <c r="O1142" s="297">
        <v>5.9396777408637869</v>
      </c>
      <c r="P1142" s="296">
        <f t="shared" si="151"/>
        <v>5.4119787566219046E-2</v>
      </c>
    </row>
    <row r="1143" spans="1:16" x14ac:dyDescent="0.35">
      <c r="A1143" s="298">
        <f t="shared" si="152"/>
        <v>193</v>
      </c>
      <c r="B1143" s="295" t="s">
        <v>923</v>
      </c>
      <c r="C1143" s="295">
        <v>1805.5</v>
      </c>
      <c r="D1143" s="295"/>
      <c r="E1143" s="295"/>
      <c r="F1143" s="295">
        <f t="shared" si="153"/>
        <v>1805.5</v>
      </c>
      <c r="G1143" s="295">
        <v>32</v>
      </c>
      <c r="H1143" s="295"/>
      <c r="I1143" s="295"/>
      <c r="J1143" s="295">
        <f t="shared" si="155"/>
        <v>32</v>
      </c>
      <c r="K1143" s="296">
        <f t="shared" ref="K1143:K1206" si="156">2/$J$1309*J1143</f>
        <v>1.282051282051282E-2</v>
      </c>
      <c r="L1143" s="297">
        <f t="shared" ref="L1143:L1206" si="157">K1143*4281.45</f>
        <v>54.890384615384612</v>
      </c>
      <c r="M1143" s="297">
        <f t="shared" si="154"/>
        <v>12.075884615384615</v>
      </c>
      <c r="N1143" s="297">
        <v>22.161648177496037</v>
      </c>
      <c r="O1143" s="297">
        <v>2.6036943521594682</v>
      </c>
      <c r="P1143" s="296">
        <f t="shared" ref="P1143:P1203" si="158">(L1143+M1143+N1143+O1143)/F1143</f>
        <v>5.080676364465507E-2</v>
      </c>
    </row>
    <row r="1144" spans="1:16" x14ac:dyDescent="0.35">
      <c r="A1144" s="298">
        <f t="shared" ref="A1144:A1207" si="159">A1143+1</f>
        <v>194</v>
      </c>
      <c r="B1144" s="295" t="s">
        <v>924</v>
      </c>
      <c r="C1144" s="295">
        <v>1806.9</v>
      </c>
      <c r="D1144" s="295"/>
      <c r="E1144" s="295"/>
      <c r="F1144" s="295">
        <f t="shared" si="153"/>
        <v>1806.9</v>
      </c>
      <c r="G1144" s="295">
        <v>31</v>
      </c>
      <c r="H1144" s="295"/>
      <c r="I1144" s="295"/>
      <c r="J1144" s="295">
        <f t="shared" si="155"/>
        <v>31</v>
      </c>
      <c r="K1144" s="296">
        <f t="shared" si="156"/>
        <v>1.2419871794871794E-2</v>
      </c>
      <c r="L1144" s="297">
        <f t="shared" si="157"/>
        <v>53.175060096153842</v>
      </c>
      <c r="M1144" s="297">
        <f t="shared" si="154"/>
        <v>11.698513221153846</v>
      </c>
      <c r="N1144" s="297">
        <v>21.469096671949288</v>
      </c>
      <c r="O1144" s="297">
        <v>2.5223289036544849</v>
      </c>
      <c r="P1144" s="296">
        <f t="shared" si="158"/>
        <v>4.9180916980968208E-2</v>
      </c>
    </row>
    <row r="1145" spans="1:16" x14ac:dyDescent="0.35">
      <c r="A1145" s="298">
        <f t="shared" si="159"/>
        <v>195</v>
      </c>
      <c r="B1145" s="295" t="s">
        <v>1470</v>
      </c>
      <c r="C1145" s="295">
        <v>119.6</v>
      </c>
      <c r="D1145" s="295"/>
      <c r="E1145" s="295"/>
      <c r="F1145" s="295">
        <f t="shared" si="153"/>
        <v>119.6</v>
      </c>
      <c r="G1145" s="295">
        <v>4</v>
      </c>
      <c r="H1145" s="295"/>
      <c r="I1145" s="295">
        <v>1</v>
      </c>
      <c r="J1145" s="295">
        <f t="shared" si="155"/>
        <v>5</v>
      </c>
      <c r="K1145" s="296">
        <f t="shared" si="156"/>
        <v>2.003205128205128E-3</v>
      </c>
      <c r="L1145" s="297">
        <f t="shared" si="157"/>
        <v>8.5766225961538449</v>
      </c>
      <c r="M1145" s="297">
        <f t="shared" si="154"/>
        <v>1.8868569711538459</v>
      </c>
      <c r="N1145" s="297">
        <v>3.4627575277337561</v>
      </c>
      <c r="O1145" s="297">
        <v>0.32546179401993353</v>
      </c>
      <c r="P1145" s="296">
        <f t="shared" si="158"/>
        <v>0.11916136194867376</v>
      </c>
    </row>
    <row r="1146" spans="1:16" x14ac:dyDescent="0.35">
      <c r="A1146" s="298">
        <f t="shared" si="159"/>
        <v>196</v>
      </c>
      <c r="B1146" s="295" t="s">
        <v>1471</v>
      </c>
      <c r="C1146" s="295">
        <v>151.69999999999999</v>
      </c>
      <c r="D1146" s="295"/>
      <c r="E1146" s="295">
        <v>205.3</v>
      </c>
      <c r="F1146" s="295">
        <f t="shared" si="153"/>
        <v>357</v>
      </c>
      <c r="G1146" s="295">
        <v>5</v>
      </c>
      <c r="H1146" s="295"/>
      <c r="I1146" s="295">
        <v>1</v>
      </c>
      <c r="J1146" s="295">
        <f t="shared" si="155"/>
        <v>6</v>
      </c>
      <c r="K1146" s="296">
        <f t="shared" si="156"/>
        <v>2.403846153846154E-3</v>
      </c>
      <c r="L1146" s="297">
        <f t="shared" si="157"/>
        <v>10.291947115384616</v>
      </c>
      <c r="M1146" s="297">
        <f t="shared" si="154"/>
        <v>2.2642283653846156</v>
      </c>
      <c r="N1146" s="297">
        <v>4.1553090332805072</v>
      </c>
      <c r="O1146" s="297">
        <v>0.40682724252491692</v>
      </c>
      <c r="P1146" s="296">
        <f t="shared" si="158"/>
        <v>4.7950453099648897E-2</v>
      </c>
    </row>
    <row r="1147" spans="1:16" x14ac:dyDescent="0.35">
      <c r="A1147" s="298">
        <f t="shared" si="159"/>
        <v>197</v>
      </c>
      <c r="B1147" s="295" t="s">
        <v>1472</v>
      </c>
      <c r="C1147" s="295">
        <v>171.7</v>
      </c>
      <c r="D1147" s="295">
        <v>16.100000000000001</v>
      </c>
      <c r="E1147" s="295"/>
      <c r="F1147" s="295">
        <f t="shared" si="153"/>
        <v>187.79999999999998</v>
      </c>
      <c r="G1147" s="295">
        <v>4</v>
      </c>
      <c r="H1147" s="295">
        <v>1</v>
      </c>
      <c r="I1147" s="295">
        <v>1</v>
      </c>
      <c r="J1147" s="295">
        <f t="shared" si="155"/>
        <v>6</v>
      </c>
      <c r="K1147" s="296">
        <f t="shared" si="156"/>
        <v>2.403846153846154E-3</v>
      </c>
      <c r="L1147" s="297">
        <f t="shared" si="157"/>
        <v>10.291947115384616</v>
      </c>
      <c r="M1147" s="297">
        <f t="shared" si="154"/>
        <v>2.2642283653846156</v>
      </c>
      <c r="N1147" s="297">
        <v>4.1553090332805072</v>
      </c>
      <c r="O1147" s="297">
        <v>0.32546179401993353</v>
      </c>
      <c r="P1147" s="296">
        <f t="shared" si="158"/>
        <v>9.0718563940733091E-2</v>
      </c>
    </row>
    <row r="1148" spans="1:16" x14ac:dyDescent="0.35">
      <c r="A1148" s="298">
        <f t="shared" si="159"/>
        <v>198</v>
      </c>
      <c r="B1148" s="295" t="s">
        <v>1473</v>
      </c>
      <c r="C1148" s="295">
        <v>198.5</v>
      </c>
      <c r="D1148" s="295"/>
      <c r="E1148" s="295">
        <v>65.5</v>
      </c>
      <c r="F1148" s="295">
        <f t="shared" si="153"/>
        <v>264</v>
      </c>
      <c r="G1148" s="295">
        <v>4</v>
      </c>
      <c r="H1148" s="295"/>
      <c r="I1148" s="295">
        <v>2</v>
      </c>
      <c r="J1148" s="295">
        <f t="shared" si="155"/>
        <v>6</v>
      </c>
      <c r="K1148" s="296">
        <f t="shared" si="156"/>
        <v>2.403846153846154E-3</v>
      </c>
      <c r="L1148" s="297">
        <f t="shared" si="157"/>
        <v>10.291947115384616</v>
      </c>
      <c r="M1148" s="297">
        <f t="shared" si="154"/>
        <v>2.2642283653846156</v>
      </c>
      <c r="N1148" s="297">
        <v>4.1553090332805072</v>
      </c>
      <c r="O1148" s="297">
        <v>0.32546179401993353</v>
      </c>
      <c r="P1148" s="296">
        <f t="shared" si="158"/>
        <v>6.453388753056695E-2</v>
      </c>
    </row>
    <row r="1149" spans="1:16" x14ac:dyDescent="0.35">
      <c r="A1149" s="298">
        <f t="shared" si="159"/>
        <v>199</v>
      </c>
      <c r="B1149" s="295" t="s">
        <v>1474</v>
      </c>
      <c r="C1149" s="295">
        <v>451.6</v>
      </c>
      <c r="D1149" s="295"/>
      <c r="E1149" s="295">
        <v>23.5</v>
      </c>
      <c r="F1149" s="295">
        <f t="shared" si="153"/>
        <v>475.1</v>
      </c>
      <c r="G1149" s="295">
        <v>11</v>
      </c>
      <c r="H1149" s="295"/>
      <c r="I1149" s="295">
        <v>2</v>
      </c>
      <c r="J1149" s="295">
        <f t="shared" si="155"/>
        <v>13</v>
      </c>
      <c r="K1149" s="296">
        <f t="shared" si="156"/>
        <v>5.208333333333333E-3</v>
      </c>
      <c r="L1149" s="297">
        <f t="shared" si="157"/>
        <v>22.299218749999998</v>
      </c>
      <c r="M1149" s="297">
        <f t="shared" si="154"/>
        <v>4.9058281249999993</v>
      </c>
      <c r="N1149" s="297">
        <v>9.0031695721077654</v>
      </c>
      <c r="O1149" s="297">
        <v>0.89501993355481713</v>
      </c>
      <c r="P1149" s="296">
        <f t="shared" si="158"/>
        <v>7.809563540446765E-2</v>
      </c>
    </row>
    <row r="1150" spans="1:16" x14ac:dyDescent="0.35">
      <c r="A1150" s="298">
        <f t="shared" si="159"/>
        <v>200</v>
      </c>
      <c r="B1150" s="295" t="s">
        <v>1475</v>
      </c>
      <c r="C1150" s="295">
        <v>316.7</v>
      </c>
      <c r="D1150" s="295"/>
      <c r="E1150" s="295">
        <v>70.5</v>
      </c>
      <c r="F1150" s="295">
        <f t="shared" si="153"/>
        <v>387.2</v>
      </c>
      <c r="G1150" s="295">
        <v>6</v>
      </c>
      <c r="H1150" s="295"/>
      <c r="I1150" s="295">
        <v>1</v>
      </c>
      <c r="J1150" s="295">
        <f t="shared" si="155"/>
        <v>7</v>
      </c>
      <c r="K1150" s="296">
        <f t="shared" si="156"/>
        <v>2.8044871794871795E-3</v>
      </c>
      <c r="L1150" s="297">
        <f t="shared" si="157"/>
        <v>12.007271634615384</v>
      </c>
      <c r="M1150" s="297">
        <f t="shared" si="154"/>
        <v>2.6415997596153846</v>
      </c>
      <c r="N1150" s="297">
        <v>4.8478605388272591</v>
      </c>
      <c r="O1150" s="297">
        <v>0.48819269102990032</v>
      </c>
      <c r="P1150" s="296">
        <f t="shared" si="158"/>
        <v>5.161395822336759E-2</v>
      </c>
    </row>
    <row r="1151" spans="1:16" x14ac:dyDescent="0.35">
      <c r="A1151" s="298">
        <f t="shared" si="159"/>
        <v>201</v>
      </c>
      <c r="B1151" s="295" t="s">
        <v>1476</v>
      </c>
      <c r="C1151" s="295">
        <v>234</v>
      </c>
      <c r="D1151" s="295"/>
      <c r="E1151" s="295">
        <v>92.6</v>
      </c>
      <c r="F1151" s="295">
        <f t="shared" si="153"/>
        <v>326.60000000000002</v>
      </c>
      <c r="G1151" s="295">
        <v>6</v>
      </c>
      <c r="H1151" s="295"/>
      <c r="I1151" s="295">
        <v>3</v>
      </c>
      <c r="J1151" s="295">
        <f t="shared" si="155"/>
        <v>9</v>
      </c>
      <c r="K1151" s="296">
        <f t="shared" si="156"/>
        <v>3.6057692307692305E-3</v>
      </c>
      <c r="L1151" s="297">
        <f t="shared" si="157"/>
        <v>15.437920673076922</v>
      </c>
      <c r="M1151" s="297">
        <f t="shared" si="154"/>
        <v>3.3963425480769227</v>
      </c>
      <c r="N1151" s="297">
        <v>6.2329635499207603</v>
      </c>
      <c r="O1151" s="297">
        <v>0.48819269102990032</v>
      </c>
      <c r="P1151" s="296">
        <f t="shared" si="158"/>
        <v>7.8246844648207303E-2</v>
      </c>
    </row>
    <row r="1152" spans="1:16" x14ac:dyDescent="0.35">
      <c r="A1152" s="298">
        <f t="shared" si="159"/>
        <v>202</v>
      </c>
      <c r="B1152" s="295" t="s">
        <v>1477</v>
      </c>
      <c r="C1152" s="295">
        <v>267.89999999999998</v>
      </c>
      <c r="D1152" s="295"/>
      <c r="E1152" s="295">
        <v>98</v>
      </c>
      <c r="F1152" s="295">
        <f t="shared" si="153"/>
        <v>365.9</v>
      </c>
      <c r="G1152" s="295">
        <v>6</v>
      </c>
      <c r="H1152" s="295"/>
      <c r="I1152" s="295">
        <v>1</v>
      </c>
      <c r="J1152" s="295">
        <f t="shared" si="155"/>
        <v>7</v>
      </c>
      <c r="K1152" s="296">
        <f t="shared" si="156"/>
        <v>2.8044871794871795E-3</v>
      </c>
      <c r="L1152" s="297">
        <f t="shared" si="157"/>
        <v>12.007271634615384</v>
      </c>
      <c r="M1152" s="297">
        <f t="shared" si="154"/>
        <v>2.6415997596153846</v>
      </c>
      <c r="N1152" s="297">
        <v>4.8478605388272591</v>
      </c>
      <c r="O1152" s="297">
        <v>0.48819269102990032</v>
      </c>
      <c r="P1152" s="296">
        <f t="shared" si="158"/>
        <v>5.4618542290483553E-2</v>
      </c>
    </row>
    <row r="1153" spans="1:16" x14ac:dyDescent="0.35">
      <c r="A1153" s="298">
        <f t="shared" si="159"/>
        <v>203</v>
      </c>
      <c r="B1153" s="295" t="s">
        <v>1478</v>
      </c>
      <c r="C1153" s="295">
        <v>705.4</v>
      </c>
      <c r="D1153" s="295"/>
      <c r="E1153" s="295">
        <v>73.430000000000007</v>
      </c>
      <c r="F1153" s="295">
        <f t="shared" si="153"/>
        <v>778.82999999999993</v>
      </c>
      <c r="G1153" s="295">
        <v>18</v>
      </c>
      <c r="H1153" s="295"/>
      <c r="I1153" s="295">
        <v>2</v>
      </c>
      <c r="J1153" s="295">
        <f t="shared" si="155"/>
        <v>20</v>
      </c>
      <c r="K1153" s="296">
        <f t="shared" si="156"/>
        <v>8.0128205128205121E-3</v>
      </c>
      <c r="L1153" s="297">
        <f t="shared" si="157"/>
        <v>34.30649038461538</v>
      </c>
      <c r="M1153" s="297">
        <f t="shared" si="154"/>
        <v>7.5474278846153835</v>
      </c>
      <c r="N1153" s="297">
        <v>13.851030110935024</v>
      </c>
      <c r="O1153" s="297">
        <v>1.4645780730897009</v>
      </c>
      <c r="P1153" s="296">
        <f t="shared" si="158"/>
        <v>7.3404371240521668E-2</v>
      </c>
    </row>
    <row r="1154" spans="1:16" x14ac:dyDescent="0.35">
      <c r="A1154" s="298">
        <f t="shared" si="159"/>
        <v>204</v>
      </c>
      <c r="B1154" s="295" t="s">
        <v>1479</v>
      </c>
      <c r="C1154" s="295">
        <v>147.9</v>
      </c>
      <c r="D1154" s="295"/>
      <c r="E1154" s="295">
        <v>136</v>
      </c>
      <c r="F1154" s="295">
        <f t="shared" si="153"/>
        <v>283.89999999999998</v>
      </c>
      <c r="G1154" s="295">
        <v>4</v>
      </c>
      <c r="H1154" s="295"/>
      <c r="I1154" s="295">
        <v>1</v>
      </c>
      <c r="J1154" s="295">
        <f t="shared" si="155"/>
        <v>5</v>
      </c>
      <c r="K1154" s="296">
        <f t="shared" si="156"/>
        <v>2.003205128205128E-3</v>
      </c>
      <c r="L1154" s="297">
        <f t="shared" si="157"/>
        <v>8.5766225961538449</v>
      </c>
      <c r="M1154" s="297">
        <f t="shared" si="154"/>
        <v>1.8868569711538459</v>
      </c>
      <c r="N1154" s="297">
        <v>3.4627575277337561</v>
      </c>
      <c r="O1154" s="297">
        <v>0.32546179401993353</v>
      </c>
      <c r="P1154" s="296">
        <f t="shared" si="158"/>
        <v>5.0199714297503986E-2</v>
      </c>
    </row>
    <row r="1155" spans="1:16" x14ac:dyDescent="0.35">
      <c r="A1155" s="298">
        <f t="shared" si="159"/>
        <v>205</v>
      </c>
      <c r="B1155" s="295" t="s">
        <v>1480</v>
      </c>
      <c r="C1155" s="295">
        <v>1317.61</v>
      </c>
      <c r="D1155" s="295"/>
      <c r="E1155" s="295">
        <v>44.4</v>
      </c>
      <c r="F1155" s="295">
        <f t="shared" si="153"/>
        <v>1362.01</v>
      </c>
      <c r="G1155" s="295">
        <v>33</v>
      </c>
      <c r="H1155" s="295">
        <v>1</v>
      </c>
      <c r="I1155" s="295">
        <v>1</v>
      </c>
      <c r="J1155" s="295">
        <f t="shared" si="155"/>
        <v>35</v>
      </c>
      <c r="K1155" s="296">
        <f t="shared" si="156"/>
        <v>1.4022435897435896E-2</v>
      </c>
      <c r="L1155" s="297">
        <f t="shared" si="157"/>
        <v>60.036358173076913</v>
      </c>
      <c r="M1155" s="297">
        <f t="shared" si="154"/>
        <v>13.20799879807692</v>
      </c>
      <c r="N1155" s="297">
        <v>24.239302694136292</v>
      </c>
      <c r="O1155" s="297">
        <v>2.6850598006644515</v>
      </c>
      <c r="P1155" s="296">
        <f t="shared" si="158"/>
        <v>7.3544775343760013E-2</v>
      </c>
    </row>
    <row r="1156" spans="1:16" x14ac:dyDescent="0.35">
      <c r="A1156" s="298">
        <f t="shared" si="159"/>
        <v>206</v>
      </c>
      <c r="B1156" s="295" t="s">
        <v>1481</v>
      </c>
      <c r="C1156" s="295">
        <v>300.39999999999998</v>
      </c>
      <c r="D1156" s="295"/>
      <c r="E1156" s="295">
        <v>132.19999999999999</v>
      </c>
      <c r="F1156" s="295">
        <f t="shared" si="153"/>
        <v>432.59999999999997</v>
      </c>
      <c r="G1156" s="295">
        <v>6</v>
      </c>
      <c r="H1156" s="295"/>
      <c r="I1156" s="295">
        <v>2</v>
      </c>
      <c r="J1156" s="295">
        <f t="shared" si="155"/>
        <v>8</v>
      </c>
      <c r="K1156" s="296">
        <f t="shared" si="156"/>
        <v>3.205128205128205E-3</v>
      </c>
      <c r="L1156" s="297">
        <f t="shared" si="157"/>
        <v>13.722596153846153</v>
      </c>
      <c r="M1156" s="297">
        <f t="shared" si="154"/>
        <v>3.0189711538461537</v>
      </c>
      <c r="N1156" s="297">
        <v>5.5404120443740092</v>
      </c>
      <c r="O1156" s="297">
        <v>0.48819269102990032</v>
      </c>
      <c r="P1156" s="296">
        <f t="shared" si="158"/>
        <v>5.2635626544374058E-2</v>
      </c>
    </row>
    <row r="1157" spans="1:16" x14ac:dyDescent="0.35">
      <c r="A1157" s="298">
        <f t="shared" si="159"/>
        <v>207</v>
      </c>
      <c r="B1157" s="295" t="s">
        <v>1482</v>
      </c>
      <c r="C1157" s="295">
        <v>359.6</v>
      </c>
      <c r="D1157" s="295">
        <v>18.100000000000001</v>
      </c>
      <c r="E1157" s="295"/>
      <c r="F1157" s="295">
        <f t="shared" si="153"/>
        <v>377.70000000000005</v>
      </c>
      <c r="G1157" s="295">
        <v>8</v>
      </c>
      <c r="H1157" s="295">
        <v>1</v>
      </c>
      <c r="I1157" s="295"/>
      <c r="J1157" s="295">
        <f t="shared" si="155"/>
        <v>9</v>
      </c>
      <c r="K1157" s="296">
        <f t="shared" si="156"/>
        <v>3.6057692307692305E-3</v>
      </c>
      <c r="L1157" s="297">
        <f t="shared" si="157"/>
        <v>15.437920673076922</v>
      </c>
      <c r="M1157" s="297">
        <f t="shared" si="154"/>
        <v>3.3963425480769227</v>
      </c>
      <c r="N1157" s="297">
        <v>6.2329635499207603</v>
      </c>
      <c r="O1157" s="297">
        <v>0.65092358803986705</v>
      </c>
      <c r="P1157" s="296">
        <f t="shared" si="158"/>
        <v>6.8091475666175447E-2</v>
      </c>
    </row>
    <row r="1158" spans="1:16" x14ac:dyDescent="0.35">
      <c r="A1158" s="298">
        <f t="shared" si="159"/>
        <v>208</v>
      </c>
      <c r="B1158" s="295" t="s">
        <v>1483</v>
      </c>
      <c r="C1158" s="295">
        <v>327.5</v>
      </c>
      <c r="D1158" s="295"/>
      <c r="E1158" s="295"/>
      <c r="F1158" s="295">
        <f t="shared" si="153"/>
        <v>327.5</v>
      </c>
      <c r="G1158" s="295">
        <v>8</v>
      </c>
      <c r="H1158" s="295"/>
      <c r="I1158" s="295"/>
      <c r="J1158" s="295">
        <f t="shared" si="155"/>
        <v>8</v>
      </c>
      <c r="K1158" s="296">
        <f t="shared" si="156"/>
        <v>3.205128205128205E-3</v>
      </c>
      <c r="L1158" s="297">
        <f t="shared" si="157"/>
        <v>13.722596153846153</v>
      </c>
      <c r="M1158" s="297">
        <f t="shared" si="154"/>
        <v>3.0189711538461537</v>
      </c>
      <c r="N1158" s="297">
        <v>5.5404120443740092</v>
      </c>
      <c r="O1158" s="297">
        <v>0.65092358803986705</v>
      </c>
      <c r="P1158" s="296">
        <f t="shared" si="158"/>
        <v>7.0024131114828039E-2</v>
      </c>
    </row>
    <row r="1159" spans="1:16" x14ac:dyDescent="0.35">
      <c r="A1159" s="298">
        <f t="shared" si="159"/>
        <v>209</v>
      </c>
      <c r="B1159" s="295" t="s">
        <v>1484</v>
      </c>
      <c r="C1159" s="295">
        <v>278.2</v>
      </c>
      <c r="D1159" s="295"/>
      <c r="E1159" s="295">
        <v>45</v>
      </c>
      <c r="F1159" s="295">
        <f t="shared" si="153"/>
        <v>323.2</v>
      </c>
      <c r="G1159" s="295">
        <v>7</v>
      </c>
      <c r="H1159" s="295"/>
      <c r="I1159" s="295">
        <v>2</v>
      </c>
      <c r="J1159" s="295">
        <f t="shared" si="155"/>
        <v>9</v>
      </c>
      <c r="K1159" s="296">
        <f t="shared" si="156"/>
        <v>3.6057692307692305E-3</v>
      </c>
      <c r="L1159" s="297">
        <f t="shared" si="157"/>
        <v>15.437920673076922</v>
      </c>
      <c r="M1159" s="297">
        <f t="shared" si="154"/>
        <v>3.3963425480769227</v>
      </c>
      <c r="N1159" s="297">
        <v>6.2329635499207603</v>
      </c>
      <c r="O1159" s="297">
        <v>0.56955813953488377</v>
      </c>
      <c r="P1159" s="296">
        <f t="shared" si="158"/>
        <v>7.9321735490747183E-2</v>
      </c>
    </row>
    <row r="1160" spans="1:16" x14ac:dyDescent="0.35">
      <c r="A1160" s="298">
        <f t="shared" si="159"/>
        <v>210</v>
      </c>
      <c r="B1160" s="295" t="s">
        <v>1485</v>
      </c>
      <c r="C1160" s="295">
        <v>863.3</v>
      </c>
      <c r="D1160" s="295"/>
      <c r="E1160" s="295"/>
      <c r="F1160" s="295">
        <f t="shared" si="153"/>
        <v>863.3</v>
      </c>
      <c r="G1160" s="295">
        <v>20</v>
      </c>
      <c r="H1160" s="295"/>
      <c r="I1160" s="295">
        <v>1</v>
      </c>
      <c r="J1160" s="295">
        <f t="shared" si="155"/>
        <v>21</v>
      </c>
      <c r="K1160" s="296">
        <f t="shared" si="156"/>
        <v>8.4134615384615381E-3</v>
      </c>
      <c r="L1160" s="297">
        <f t="shared" si="157"/>
        <v>36.021814903846149</v>
      </c>
      <c r="M1160" s="297">
        <f t="shared" si="154"/>
        <v>7.9247992788461525</v>
      </c>
      <c r="N1160" s="297">
        <v>14.543581616481772</v>
      </c>
      <c r="O1160" s="297">
        <v>1.6273089700996677</v>
      </c>
      <c r="P1160" s="296">
        <f t="shared" si="158"/>
        <v>6.9636864090436401E-2</v>
      </c>
    </row>
    <row r="1161" spans="1:16" x14ac:dyDescent="0.35">
      <c r="A1161" s="298">
        <f t="shared" si="159"/>
        <v>211</v>
      </c>
      <c r="B1161" s="295" t="s">
        <v>1486</v>
      </c>
      <c r="C1161" s="295">
        <v>306.39999999999998</v>
      </c>
      <c r="D1161" s="295"/>
      <c r="E1161" s="295">
        <v>28.3</v>
      </c>
      <c r="F1161" s="295">
        <f t="shared" si="153"/>
        <v>334.7</v>
      </c>
      <c r="G1161" s="295">
        <v>7</v>
      </c>
      <c r="H1161" s="295"/>
      <c r="I1161" s="295">
        <v>1</v>
      </c>
      <c r="J1161" s="295">
        <f t="shared" si="155"/>
        <v>8</v>
      </c>
      <c r="K1161" s="296">
        <f t="shared" si="156"/>
        <v>3.205128205128205E-3</v>
      </c>
      <c r="L1161" s="297">
        <f t="shared" si="157"/>
        <v>13.722596153846153</v>
      </c>
      <c r="M1161" s="297">
        <f t="shared" si="154"/>
        <v>3.0189711538461537</v>
      </c>
      <c r="N1161" s="297">
        <v>5.5404120443740092</v>
      </c>
      <c r="O1161" s="297">
        <v>0.56955813953488377</v>
      </c>
      <c r="P1161" s="296">
        <f t="shared" si="158"/>
        <v>6.827468626113295E-2</v>
      </c>
    </row>
    <row r="1162" spans="1:16" x14ac:dyDescent="0.35">
      <c r="A1162" s="298">
        <f t="shared" si="159"/>
        <v>212</v>
      </c>
      <c r="B1162" s="295" t="s">
        <v>1487</v>
      </c>
      <c r="C1162" s="295">
        <v>383.2</v>
      </c>
      <c r="D1162" s="295"/>
      <c r="E1162" s="295">
        <v>34</v>
      </c>
      <c r="F1162" s="295">
        <f t="shared" si="153"/>
        <v>417.2</v>
      </c>
      <c r="G1162" s="295">
        <v>9</v>
      </c>
      <c r="H1162" s="295"/>
      <c r="I1162" s="295">
        <v>2</v>
      </c>
      <c r="J1162" s="295">
        <f t="shared" si="155"/>
        <v>11</v>
      </c>
      <c r="K1162" s="296">
        <f t="shared" si="156"/>
        <v>4.407051282051282E-3</v>
      </c>
      <c r="L1162" s="297">
        <f t="shared" si="157"/>
        <v>18.868569711538459</v>
      </c>
      <c r="M1162" s="297">
        <f t="shared" si="154"/>
        <v>4.1510853365384612</v>
      </c>
      <c r="N1162" s="297">
        <v>7.6180665610142624</v>
      </c>
      <c r="O1162" s="297">
        <v>0.73228903654485045</v>
      </c>
      <c r="P1162" s="296">
        <f t="shared" si="158"/>
        <v>7.5191780071035566E-2</v>
      </c>
    </row>
    <row r="1163" spans="1:16" x14ac:dyDescent="0.35">
      <c r="A1163" s="298">
        <f t="shared" si="159"/>
        <v>213</v>
      </c>
      <c r="B1163" s="295" t="s">
        <v>1488</v>
      </c>
      <c r="C1163" s="295">
        <v>492.7</v>
      </c>
      <c r="D1163" s="295"/>
      <c r="E1163" s="295">
        <v>183.5</v>
      </c>
      <c r="F1163" s="295">
        <f t="shared" si="153"/>
        <v>676.2</v>
      </c>
      <c r="G1163" s="295">
        <v>12</v>
      </c>
      <c r="H1163" s="295"/>
      <c r="I1163" s="295">
        <v>2</v>
      </c>
      <c r="J1163" s="295">
        <f t="shared" si="155"/>
        <v>14</v>
      </c>
      <c r="K1163" s="296">
        <f t="shared" si="156"/>
        <v>5.608974358974359E-3</v>
      </c>
      <c r="L1163" s="297">
        <f t="shared" si="157"/>
        <v>24.014543269230767</v>
      </c>
      <c r="M1163" s="297">
        <f t="shared" si="154"/>
        <v>5.2831995192307692</v>
      </c>
      <c r="N1163" s="297">
        <v>9.6957210776545182</v>
      </c>
      <c r="O1163" s="297">
        <v>0.97638538205980063</v>
      </c>
      <c r="P1163" s="296">
        <f t="shared" si="158"/>
        <v>5.9109507909162765E-2</v>
      </c>
    </row>
    <row r="1164" spans="1:16" x14ac:dyDescent="0.35">
      <c r="A1164" s="298">
        <f t="shared" si="159"/>
        <v>214</v>
      </c>
      <c r="B1164" s="295" t="s">
        <v>1489</v>
      </c>
      <c r="C1164" s="295">
        <v>697.4</v>
      </c>
      <c r="D1164" s="295"/>
      <c r="E1164" s="295">
        <v>17.2</v>
      </c>
      <c r="F1164" s="295">
        <f t="shared" si="153"/>
        <v>714.6</v>
      </c>
      <c r="G1164" s="295">
        <v>18</v>
      </c>
      <c r="H1164" s="295"/>
      <c r="I1164" s="295">
        <v>2</v>
      </c>
      <c r="J1164" s="295">
        <f t="shared" si="155"/>
        <v>20</v>
      </c>
      <c r="K1164" s="296">
        <f t="shared" si="156"/>
        <v>8.0128205128205121E-3</v>
      </c>
      <c r="L1164" s="297">
        <f t="shared" si="157"/>
        <v>34.30649038461538</v>
      </c>
      <c r="M1164" s="297">
        <f t="shared" si="154"/>
        <v>7.5474278846153835</v>
      </c>
      <c r="N1164" s="297">
        <v>13.851030110935024</v>
      </c>
      <c r="O1164" s="297">
        <v>1.4645780730897009</v>
      </c>
      <c r="P1164" s="296">
        <f t="shared" si="158"/>
        <v>8.0002136094676018E-2</v>
      </c>
    </row>
    <row r="1165" spans="1:16" x14ac:dyDescent="0.35">
      <c r="A1165" s="298">
        <f t="shared" si="159"/>
        <v>215</v>
      </c>
      <c r="B1165" s="295" t="s">
        <v>1490</v>
      </c>
      <c r="C1165" s="295">
        <v>509.9</v>
      </c>
      <c r="D1165" s="295"/>
      <c r="E1165" s="295">
        <v>97.6</v>
      </c>
      <c r="F1165" s="295">
        <f t="shared" si="153"/>
        <v>607.5</v>
      </c>
      <c r="G1165" s="295">
        <v>10</v>
      </c>
      <c r="H1165" s="295"/>
      <c r="I1165" s="295">
        <v>2</v>
      </c>
      <c r="J1165" s="295">
        <f t="shared" si="155"/>
        <v>12</v>
      </c>
      <c r="K1165" s="296">
        <f t="shared" si="156"/>
        <v>4.807692307692308E-3</v>
      </c>
      <c r="L1165" s="297">
        <f t="shared" si="157"/>
        <v>20.583894230769232</v>
      </c>
      <c r="M1165" s="297">
        <f t="shared" si="154"/>
        <v>4.5284567307692312</v>
      </c>
      <c r="N1165" s="297">
        <v>8.3106180665610143</v>
      </c>
      <c r="O1165" s="297">
        <v>0.81365448504983384</v>
      </c>
      <c r="P1165" s="296">
        <f t="shared" si="158"/>
        <v>5.6356581914649075E-2</v>
      </c>
    </row>
    <row r="1166" spans="1:16" x14ac:dyDescent="0.35">
      <c r="A1166" s="298">
        <f t="shared" si="159"/>
        <v>216</v>
      </c>
      <c r="B1166" s="295" t="s">
        <v>1491</v>
      </c>
      <c r="C1166" s="295">
        <v>238.2</v>
      </c>
      <c r="D1166" s="295"/>
      <c r="E1166" s="295"/>
      <c r="F1166" s="295">
        <f t="shared" si="153"/>
        <v>238.2</v>
      </c>
      <c r="G1166" s="295">
        <v>6</v>
      </c>
      <c r="H1166" s="295"/>
      <c r="I1166" s="295">
        <v>2</v>
      </c>
      <c r="J1166" s="295">
        <f t="shared" si="155"/>
        <v>8</v>
      </c>
      <c r="K1166" s="296">
        <f t="shared" si="156"/>
        <v>3.205128205128205E-3</v>
      </c>
      <c r="L1166" s="297">
        <f t="shared" si="157"/>
        <v>13.722596153846153</v>
      </c>
      <c r="M1166" s="297">
        <f t="shared" si="154"/>
        <v>3.0189711538461537</v>
      </c>
      <c r="N1166" s="297">
        <v>5.5404120443740092</v>
      </c>
      <c r="O1166" s="297">
        <v>0.48819269102990032</v>
      </c>
      <c r="P1166" s="296">
        <f t="shared" si="158"/>
        <v>9.55926618098078E-2</v>
      </c>
    </row>
    <row r="1167" spans="1:16" x14ac:dyDescent="0.35">
      <c r="A1167" s="298">
        <f t="shared" si="159"/>
        <v>217</v>
      </c>
      <c r="B1167" s="295" t="s">
        <v>1492</v>
      </c>
      <c r="C1167" s="295">
        <v>524.6</v>
      </c>
      <c r="D1167" s="295"/>
      <c r="E1167" s="295">
        <v>132.1</v>
      </c>
      <c r="F1167" s="295">
        <f t="shared" si="153"/>
        <v>656.7</v>
      </c>
      <c r="G1167" s="295">
        <v>9</v>
      </c>
      <c r="H1167" s="295"/>
      <c r="I1167" s="295">
        <v>2</v>
      </c>
      <c r="J1167" s="295">
        <f t="shared" si="155"/>
        <v>11</v>
      </c>
      <c r="K1167" s="296">
        <f t="shared" si="156"/>
        <v>4.407051282051282E-3</v>
      </c>
      <c r="L1167" s="297">
        <f t="shared" si="157"/>
        <v>18.868569711538459</v>
      </c>
      <c r="M1167" s="297">
        <f t="shared" si="154"/>
        <v>4.1510853365384612</v>
      </c>
      <c r="N1167" s="297">
        <v>7.6180665610142624</v>
      </c>
      <c r="O1167" s="297">
        <v>0.73228903654485045</v>
      </c>
      <c r="P1167" s="296">
        <f t="shared" si="158"/>
        <v>4.7769164984979497E-2</v>
      </c>
    </row>
    <row r="1168" spans="1:16" x14ac:dyDescent="0.35">
      <c r="A1168" s="298">
        <f t="shared" si="159"/>
        <v>218</v>
      </c>
      <c r="B1168" s="295" t="s">
        <v>1493</v>
      </c>
      <c r="C1168" s="295">
        <v>436.8</v>
      </c>
      <c r="D1168" s="295"/>
      <c r="E1168" s="295"/>
      <c r="F1168" s="295">
        <f t="shared" si="153"/>
        <v>436.8</v>
      </c>
      <c r="G1168" s="295">
        <v>17</v>
      </c>
      <c r="H1168" s="295"/>
      <c r="I1168" s="295">
        <v>1</v>
      </c>
      <c r="J1168" s="295">
        <f t="shared" si="155"/>
        <v>18</v>
      </c>
      <c r="K1168" s="296">
        <f t="shared" si="156"/>
        <v>7.2115384615384611E-3</v>
      </c>
      <c r="L1168" s="297">
        <f t="shared" si="157"/>
        <v>30.875841346153845</v>
      </c>
      <c r="M1168" s="297">
        <f t="shared" si="154"/>
        <v>6.7926850961538454</v>
      </c>
      <c r="N1168" s="297">
        <v>12.465927099841521</v>
      </c>
      <c r="O1168" s="297">
        <v>1.3832126245847174</v>
      </c>
      <c r="P1168" s="296">
        <f t="shared" si="158"/>
        <v>0.1179433749238414</v>
      </c>
    </row>
    <row r="1169" spans="1:16" x14ac:dyDescent="0.35">
      <c r="A1169" s="298">
        <f t="shared" si="159"/>
        <v>219</v>
      </c>
      <c r="B1169" s="295" t="s">
        <v>1494</v>
      </c>
      <c r="C1169" s="295">
        <v>829.6</v>
      </c>
      <c r="D1169" s="295"/>
      <c r="E1169" s="295">
        <v>76</v>
      </c>
      <c r="F1169" s="295">
        <f t="shared" si="153"/>
        <v>905.6</v>
      </c>
      <c r="G1169" s="295">
        <v>10</v>
      </c>
      <c r="H1169" s="295"/>
      <c r="I1169" s="295">
        <v>3</v>
      </c>
      <c r="J1169" s="295">
        <f t="shared" si="155"/>
        <v>13</v>
      </c>
      <c r="K1169" s="296">
        <f t="shared" si="156"/>
        <v>5.208333333333333E-3</v>
      </c>
      <c r="L1169" s="297">
        <f t="shared" si="157"/>
        <v>22.299218749999998</v>
      </c>
      <c r="M1169" s="297">
        <f t="shared" si="154"/>
        <v>4.9058281249999993</v>
      </c>
      <c r="N1169" s="297">
        <v>9.0031695721077654</v>
      </c>
      <c r="O1169" s="297">
        <v>0.81365448504983384</v>
      </c>
      <c r="P1169" s="296">
        <f t="shared" si="158"/>
        <v>4.0881041223672247E-2</v>
      </c>
    </row>
    <row r="1170" spans="1:16" x14ac:dyDescent="0.35">
      <c r="A1170" s="298">
        <f t="shared" si="159"/>
        <v>220</v>
      </c>
      <c r="B1170" s="295" t="s">
        <v>1495</v>
      </c>
      <c r="C1170" s="295">
        <v>690.33</v>
      </c>
      <c r="D1170" s="295"/>
      <c r="E1170" s="295"/>
      <c r="F1170" s="295">
        <f t="shared" si="153"/>
        <v>690.33</v>
      </c>
      <c r="G1170" s="295">
        <v>15</v>
      </c>
      <c r="H1170" s="295"/>
      <c r="I1170" s="295"/>
      <c r="J1170" s="295">
        <f t="shared" si="155"/>
        <v>15</v>
      </c>
      <c r="K1170" s="296">
        <f t="shared" si="156"/>
        <v>6.0096153846153841E-3</v>
      </c>
      <c r="L1170" s="297">
        <f t="shared" si="157"/>
        <v>25.729867788461537</v>
      </c>
      <c r="M1170" s="297">
        <f t="shared" si="154"/>
        <v>5.6605709134615383</v>
      </c>
      <c r="N1170" s="297">
        <v>10.388272583201267</v>
      </c>
      <c r="O1170" s="297">
        <v>1.2204817275747508</v>
      </c>
      <c r="P1170" s="296">
        <f t="shared" si="158"/>
        <v>6.2287881176682304E-2</v>
      </c>
    </row>
    <row r="1171" spans="1:16" x14ac:dyDescent="0.35">
      <c r="A1171" s="298">
        <f t="shared" si="159"/>
        <v>221</v>
      </c>
      <c r="B1171" s="295" t="s">
        <v>1496</v>
      </c>
      <c r="C1171" s="295">
        <v>548.21</v>
      </c>
      <c r="D1171" s="295"/>
      <c r="E1171" s="295"/>
      <c r="F1171" s="295">
        <f t="shared" si="153"/>
        <v>548.21</v>
      </c>
      <c r="G1171" s="295">
        <v>8</v>
      </c>
      <c r="H1171" s="295"/>
      <c r="I1171" s="295"/>
      <c r="J1171" s="295">
        <f t="shared" si="155"/>
        <v>8</v>
      </c>
      <c r="K1171" s="296">
        <f t="shared" si="156"/>
        <v>3.205128205128205E-3</v>
      </c>
      <c r="L1171" s="297">
        <f t="shared" si="157"/>
        <v>13.722596153846153</v>
      </c>
      <c r="M1171" s="297">
        <f t="shared" si="154"/>
        <v>3.0189711538461537</v>
      </c>
      <c r="N1171" s="297">
        <v>5.5404120443740092</v>
      </c>
      <c r="O1171" s="297">
        <v>0.65092358803986705</v>
      </c>
      <c r="P1171" s="296">
        <f t="shared" si="158"/>
        <v>4.1832332391065798E-2</v>
      </c>
    </row>
    <row r="1172" spans="1:16" x14ac:dyDescent="0.35">
      <c r="A1172" s="298">
        <f t="shared" si="159"/>
        <v>222</v>
      </c>
      <c r="B1172" s="295" t="s">
        <v>1497</v>
      </c>
      <c r="C1172" s="295">
        <v>433.09</v>
      </c>
      <c r="D1172" s="295"/>
      <c r="E1172" s="295"/>
      <c r="F1172" s="295">
        <f t="shared" si="153"/>
        <v>433.09</v>
      </c>
      <c r="G1172" s="295">
        <v>8</v>
      </c>
      <c r="H1172" s="295"/>
      <c r="I1172" s="295"/>
      <c r="J1172" s="295">
        <f t="shared" si="155"/>
        <v>8</v>
      </c>
      <c r="K1172" s="296">
        <f t="shared" si="156"/>
        <v>3.205128205128205E-3</v>
      </c>
      <c r="L1172" s="297">
        <f t="shared" si="157"/>
        <v>13.722596153846153</v>
      </c>
      <c r="M1172" s="297">
        <f t="shared" si="154"/>
        <v>3.0189711538461537</v>
      </c>
      <c r="N1172" s="297">
        <v>5.5404120443740092</v>
      </c>
      <c r="O1172" s="297">
        <v>0.65092358803986705</v>
      </c>
      <c r="P1172" s="296">
        <f t="shared" si="158"/>
        <v>5.295181819045968E-2</v>
      </c>
    </row>
    <row r="1173" spans="1:16" x14ac:dyDescent="0.35">
      <c r="A1173" s="298">
        <f t="shared" si="159"/>
        <v>223</v>
      </c>
      <c r="B1173" s="295" t="s">
        <v>1498</v>
      </c>
      <c r="C1173" s="295">
        <v>478.9</v>
      </c>
      <c r="D1173" s="295"/>
      <c r="E1173" s="295"/>
      <c r="F1173" s="295">
        <f t="shared" si="153"/>
        <v>478.9</v>
      </c>
      <c r="G1173" s="295">
        <v>11</v>
      </c>
      <c r="H1173" s="295"/>
      <c r="I1173" s="295"/>
      <c r="J1173" s="295">
        <f t="shared" si="155"/>
        <v>11</v>
      </c>
      <c r="K1173" s="296">
        <f t="shared" si="156"/>
        <v>4.407051282051282E-3</v>
      </c>
      <c r="L1173" s="297">
        <f t="shared" si="157"/>
        <v>18.868569711538459</v>
      </c>
      <c r="M1173" s="297">
        <f t="shared" si="154"/>
        <v>4.1510853365384612</v>
      </c>
      <c r="N1173" s="297">
        <v>7.6180665610142624</v>
      </c>
      <c r="O1173" s="297">
        <v>0.89501993355481713</v>
      </c>
      <c r="P1173" s="296">
        <f t="shared" si="158"/>
        <v>6.5844104286168312E-2</v>
      </c>
    </row>
    <row r="1174" spans="1:16" x14ac:dyDescent="0.35">
      <c r="A1174" s="298">
        <f t="shared" si="159"/>
        <v>224</v>
      </c>
      <c r="B1174" s="295" t="s">
        <v>1499</v>
      </c>
      <c r="C1174" s="295">
        <v>3670.09</v>
      </c>
      <c r="D1174" s="295"/>
      <c r="E1174" s="295"/>
      <c r="F1174" s="295">
        <f t="shared" si="153"/>
        <v>3670.09</v>
      </c>
      <c r="G1174" s="295">
        <v>77</v>
      </c>
      <c r="H1174" s="295"/>
      <c r="I1174" s="295"/>
      <c r="J1174" s="295">
        <f t="shared" si="155"/>
        <v>77</v>
      </c>
      <c r="K1174" s="296">
        <f t="shared" si="156"/>
        <v>3.0849358974358972E-2</v>
      </c>
      <c r="L1174" s="297">
        <f t="shared" si="157"/>
        <v>132.0799879807692</v>
      </c>
      <c r="M1174" s="297">
        <f t="shared" si="154"/>
        <v>29.057597355769225</v>
      </c>
      <c r="N1174" s="297">
        <v>53.326465927099839</v>
      </c>
      <c r="O1174" s="297">
        <v>6.2651395348837209</v>
      </c>
      <c r="P1174" s="296">
        <f t="shared" si="158"/>
        <v>6.0142718788509811E-2</v>
      </c>
    </row>
    <row r="1175" spans="1:16" x14ac:dyDescent="0.35">
      <c r="A1175" s="298">
        <f t="shared" si="159"/>
        <v>225</v>
      </c>
      <c r="B1175" s="295" t="s">
        <v>1500</v>
      </c>
      <c r="C1175" s="295">
        <v>428.84</v>
      </c>
      <c r="D1175" s="295"/>
      <c r="E1175" s="295"/>
      <c r="F1175" s="295">
        <f t="shared" si="153"/>
        <v>428.84</v>
      </c>
      <c r="G1175" s="295">
        <v>10</v>
      </c>
      <c r="H1175" s="295"/>
      <c r="I1175" s="295"/>
      <c r="J1175" s="295">
        <f t="shared" si="155"/>
        <v>10</v>
      </c>
      <c r="K1175" s="296">
        <f t="shared" si="156"/>
        <v>4.0064102564102561E-3</v>
      </c>
      <c r="L1175" s="297">
        <f t="shared" si="157"/>
        <v>17.15324519230769</v>
      </c>
      <c r="M1175" s="297">
        <f t="shared" si="154"/>
        <v>3.7737139423076917</v>
      </c>
      <c r="N1175" s="297">
        <v>6.9255150554675122</v>
      </c>
      <c r="O1175" s="297">
        <v>0.81365448504983384</v>
      </c>
      <c r="P1175" s="296">
        <f t="shared" si="158"/>
        <v>6.6845743576002079E-2</v>
      </c>
    </row>
    <row r="1176" spans="1:16" x14ac:dyDescent="0.35">
      <c r="A1176" s="298">
        <f t="shared" si="159"/>
        <v>226</v>
      </c>
      <c r="B1176" s="295" t="s">
        <v>1501</v>
      </c>
      <c r="C1176" s="295">
        <v>192.9</v>
      </c>
      <c r="D1176" s="295"/>
      <c r="E1176" s="295"/>
      <c r="F1176" s="295">
        <v>192.9</v>
      </c>
      <c r="G1176" s="295">
        <v>4</v>
      </c>
      <c r="H1176" s="295"/>
      <c r="I1176" s="295"/>
      <c r="J1176" s="295">
        <f t="shared" si="155"/>
        <v>4</v>
      </c>
      <c r="K1176" s="296">
        <f t="shared" si="156"/>
        <v>1.6025641025641025E-3</v>
      </c>
      <c r="L1176" s="297">
        <f t="shared" si="157"/>
        <v>6.8612980769230765</v>
      </c>
      <c r="M1176" s="297">
        <f t="shared" si="154"/>
        <v>1.5094855769230768</v>
      </c>
      <c r="N1176" s="297">
        <v>2.7702060221870046</v>
      </c>
      <c r="O1176" s="297">
        <v>0.32546179401993353</v>
      </c>
      <c r="P1176" s="296">
        <f t="shared" si="158"/>
        <v>5.9442464852530276E-2</v>
      </c>
    </row>
    <row r="1177" spans="1:16" x14ac:dyDescent="0.35">
      <c r="A1177" s="298">
        <f t="shared" si="159"/>
        <v>227</v>
      </c>
      <c r="B1177" s="295" t="s">
        <v>1502</v>
      </c>
      <c r="C1177" s="295">
        <v>315.60000000000002</v>
      </c>
      <c r="D1177" s="295"/>
      <c r="E1177" s="295"/>
      <c r="F1177" s="295">
        <f t="shared" si="153"/>
        <v>315.60000000000002</v>
      </c>
      <c r="G1177" s="295">
        <v>6</v>
      </c>
      <c r="H1177" s="295"/>
      <c r="I1177" s="295"/>
      <c r="J1177" s="295">
        <f t="shared" si="155"/>
        <v>6</v>
      </c>
      <c r="K1177" s="296">
        <f t="shared" si="156"/>
        <v>2.403846153846154E-3</v>
      </c>
      <c r="L1177" s="297">
        <f t="shared" si="157"/>
        <v>10.291947115384616</v>
      </c>
      <c r="M1177" s="297">
        <f t="shared" si="154"/>
        <v>2.2642283653846156</v>
      </c>
      <c r="N1177" s="297">
        <v>4.1553090332805072</v>
      </c>
      <c r="O1177" s="297">
        <v>0.48819269102990032</v>
      </c>
      <c r="P1177" s="296">
        <f t="shared" si="158"/>
        <v>5.4498343488845503E-2</v>
      </c>
    </row>
    <row r="1178" spans="1:16" x14ac:dyDescent="0.35">
      <c r="A1178" s="298">
        <f t="shared" si="159"/>
        <v>228</v>
      </c>
      <c r="B1178" s="295" t="s">
        <v>48</v>
      </c>
      <c r="C1178" s="295">
        <v>146.4</v>
      </c>
      <c r="D1178" s="295"/>
      <c r="E1178" s="295"/>
      <c r="F1178" s="295">
        <f t="shared" si="153"/>
        <v>146.4</v>
      </c>
      <c r="G1178" s="295">
        <v>5</v>
      </c>
      <c r="H1178" s="295"/>
      <c r="I1178" s="295"/>
      <c r="J1178" s="295">
        <f t="shared" si="155"/>
        <v>5</v>
      </c>
      <c r="K1178" s="296">
        <f t="shared" si="156"/>
        <v>2.003205128205128E-3</v>
      </c>
      <c r="L1178" s="297">
        <f t="shared" si="157"/>
        <v>8.5766225961538449</v>
      </c>
      <c r="M1178" s="297">
        <f t="shared" si="154"/>
        <v>1.8868569711538459</v>
      </c>
      <c r="N1178" s="297">
        <v>3.4627575277337561</v>
      </c>
      <c r="O1178" s="297">
        <v>0.40682724252491692</v>
      </c>
      <c r="P1178" s="296">
        <f t="shared" si="158"/>
        <v>9.7903444928732E-2</v>
      </c>
    </row>
    <row r="1179" spans="1:16" x14ac:dyDescent="0.35">
      <c r="A1179" s="298">
        <f t="shared" si="159"/>
        <v>229</v>
      </c>
      <c r="B1179" s="295" t="s">
        <v>49</v>
      </c>
      <c r="C1179" s="295">
        <v>145.1</v>
      </c>
      <c r="D1179" s="295"/>
      <c r="E1179" s="295"/>
      <c r="F1179" s="295">
        <f t="shared" si="153"/>
        <v>145.1</v>
      </c>
      <c r="G1179" s="295">
        <v>6</v>
      </c>
      <c r="H1179" s="295"/>
      <c r="I1179" s="295"/>
      <c r="J1179" s="295">
        <f t="shared" si="155"/>
        <v>6</v>
      </c>
      <c r="K1179" s="296">
        <f t="shared" si="156"/>
        <v>2.403846153846154E-3</v>
      </c>
      <c r="L1179" s="297">
        <f t="shared" si="157"/>
        <v>10.291947115384616</v>
      </c>
      <c r="M1179" s="297">
        <f t="shared" si="154"/>
        <v>2.2642283653846156</v>
      </c>
      <c r="N1179" s="297">
        <v>4.1553090332805072</v>
      </c>
      <c r="O1179" s="297">
        <v>0.48819269102990032</v>
      </c>
      <c r="P1179" s="296">
        <f t="shared" si="158"/>
        <v>0.11853671402535935</v>
      </c>
    </row>
    <row r="1180" spans="1:16" x14ac:dyDescent="0.35">
      <c r="A1180" s="298">
        <f t="shared" si="159"/>
        <v>230</v>
      </c>
      <c r="B1180" s="295" t="s">
        <v>50</v>
      </c>
      <c r="C1180" s="295">
        <v>206.7</v>
      </c>
      <c r="D1180" s="295"/>
      <c r="E1180" s="295"/>
      <c r="F1180" s="295">
        <f t="shared" si="153"/>
        <v>206.7</v>
      </c>
      <c r="G1180" s="295">
        <v>7</v>
      </c>
      <c r="H1180" s="295"/>
      <c r="I1180" s="295"/>
      <c r="J1180" s="295">
        <f t="shared" si="155"/>
        <v>7</v>
      </c>
      <c r="K1180" s="296">
        <f t="shared" si="156"/>
        <v>2.8044871794871795E-3</v>
      </c>
      <c r="L1180" s="297">
        <f t="shared" si="157"/>
        <v>12.007271634615384</v>
      </c>
      <c r="M1180" s="297">
        <f t="shared" si="154"/>
        <v>2.6415997596153846</v>
      </c>
      <c r="N1180" s="297">
        <v>4.8478605388272591</v>
      </c>
      <c r="O1180" s="297">
        <v>0.56955813953488377</v>
      </c>
      <c r="P1180" s="296">
        <f t="shared" si="158"/>
        <v>9.7079294013511924E-2</v>
      </c>
    </row>
    <row r="1181" spans="1:16" x14ac:dyDescent="0.35">
      <c r="A1181" s="298">
        <f t="shared" si="159"/>
        <v>231</v>
      </c>
      <c r="B1181" s="295" t="s">
        <v>51</v>
      </c>
      <c r="C1181" s="295">
        <v>108.4</v>
      </c>
      <c r="D1181" s="295"/>
      <c r="E1181" s="295"/>
      <c r="F1181" s="295">
        <f t="shared" si="153"/>
        <v>108.4</v>
      </c>
      <c r="G1181" s="295">
        <v>3</v>
      </c>
      <c r="H1181" s="295"/>
      <c r="I1181" s="295"/>
      <c r="J1181" s="295">
        <f t="shared" si="155"/>
        <v>3</v>
      </c>
      <c r="K1181" s="296">
        <f t="shared" si="156"/>
        <v>1.201923076923077E-3</v>
      </c>
      <c r="L1181" s="297">
        <f t="shared" si="157"/>
        <v>5.145973557692308</v>
      </c>
      <c r="M1181" s="297">
        <f t="shared" si="154"/>
        <v>1.1321141826923078</v>
      </c>
      <c r="N1181" s="297">
        <v>2.0776545166402536</v>
      </c>
      <c r="O1181" s="297">
        <v>0.24409634551495016</v>
      </c>
      <c r="P1181" s="296">
        <f t="shared" si="158"/>
        <v>7.9334304451474352E-2</v>
      </c>
    </row>
    <row r="1182" spans="1:16" x14ac:dyDescent="0.35">
      <c r="A1182" s="298">
        <f t="shared" si="159"/>
        <v>232</v>
      </c>
      <c r="B1182" s="295" t="s">
        <v>52</v>
      </c>
      <c r="C1182" s="295">
        <v>253.3</v>
      </c>
      <c r="D1182" s="295"/>
      <c r="E1182" s="295"/>
      <c r="F1182" s="295">
        <f t="shared" si="153"/>
        <v>253.3</v>
      </c>
      <c r="G1182" s="295">
        <v>5</v>
      </c>
      <c r="H1182" s="295"/>
      <c r="I1182" s="295"/>
      <c r="J1182" s="295">
        <f t="shared" si="155"/>
        <v>5</v>
      </c>
      <c r="K1182" s="296">
        <f t="shared" si="156"/>
        <v>2.003205128205128E-3</v>
      </c>
      <c r="L1182" s="297">
        <f t="shared" si="157"/>
        <v>8.5766225961538449</v>
      </c>
      <c r="M1182" s="297">
        <f t="shared" si="154"/>
        <v>1.8868569711538459</v>
      </c>
      <c r="N1182" s="297">
        <v>3.4627575277337561</v>
      </c>
      <c r="O1182" s="297">
        <v>0.40682724252491692</v>
      </c>
      <c r="P1182" s="296">
        <f t="shared" si="158"/>
        <v>5.6585330981312132E-2</v>
      </c>
    </row>
    <row r="1183" spans="1:16" x14ac:dyDescent="0.35">
      <c r="A1183" s="298">
        <f t="shared" si="159"/>
        <v>233</v>
      </c>
      <c r="B1183" s="295" t="s">
        <v>53</v>
      </c>
      <c r="C1183" s="295">
        <v>3062.2</v>
      </c>
      <c r="D1183" s="295"/>
      <c r="E1183" s="295"/>
      <c r="F1183" s="295">
        <f t="shared" si="153"/>
        <v>3062.2</v>
      </c>
      <c r="G1183" s="295">
        <v>53</v>
      </c>
      <c r="H1183" s="295"/>
      <c r="I1183" s="295">
        <v>2</v>
      </c>
      <c r="J1183" s="295">
        <f t="shared" si="155"/>
        <v>55</v>
      </c>
      <c r="K1183" s="296">
        <f t="shared" si="156"/>
        <v>2.2035256410256408E-2</v>
      </c>
      <c r="L1183" s="297">
        <f t="shared" si="157"/>
        <v>94.342848557692292</v>
      </c>
      <c r="M1183" s="297">
        <f t="shared" si="154"/>
        <v>20.755426682692306</v>
      </c>
      <c r="N1183" s="297">
        <v>38.09033280507132</v>
      </c>
      <c r="O1183" s="297">
        <v>4.3123687707641185</v>
      </c>
      <c r="P1183" s="296">
        <f t="shared" si="158"/>
        <v>5.1433928814649608E-2</v>
      </c>
    </row>
    <row r="1184" spans="1:16" x14ac:dyDescent="0.35">
      <c r="A1184" s="298">
        <f t="shared" si="159"/>
        <v>234</v>
      </c>
      <c r="B1184" s="295" t="s">
        <v>56</v>
      </c>
      <c r="C1184" s="295">
        <v>111.8</v>
      </c>
      <c r="D1184" s="295"/>
      <c r="E1184" s="295"/>
      <c r="F1184" s="295">
        <f t="shared" si="153"/>
        <v>111.8</v>
      </c>
      <c r="G1184" s="295">
        <v>3</v>
      </c>
      <c r="H1184" s="295"/>
      <c r="I1184" s="295"/>
      <c r="J1184" s="295">
        <f t="shared" si="155"/>
        <v>3</v>
      </c>
      <c r="K1184" s="296">
        <f t="shared" si="156"/>
        <v>1.201923076923077E-3</v>
      </c>
      <c r="L1184" s="297">
        <f t="shared" si="157"/>
        <v>5.145973557692308</v>
      </c>
      <c r="M1184" s="297">
        <f t="shared" si="154"/>
        <v>1.1321141826923078</v>
      </c>
      <c r="N1184" s="297">
        <v>2.0776545166402536</v>
      </c>
      <c r="O1184" s="297">
        <v>0.24409634551495016</v>
      </c>
      <c r="P1184" s="296">
        <f t="shared" si="158"/>
        <v>7.6921633296420586E-2</v>
      </c>
    </row>
    <row r="1185" spans="1:16" x14ac:dyDescent="0.35">
      <c r="A1185" s="298">
        <f t="shared" si="159"/>
        <v>235</v>
      </c>
      <c r="B1185" s="295" t="s">
        <v>57</v>
      </c>
      <c r="C1185" s="295">
        <v>2015.4</v>
      </c>
      <c r="D1185" s="295"/>
      <c r="E1185" s="295"/>
      <c r="F1185" s="295">
        <f t="shared" si="153"/>
        <v>2015.4</v>
      </c>
      <c r="G1185" s="295">
        <v>35</v>
      </c>
      <c r="H1185" s="295"/>
      <c r="I1185" s="295"/>
      <c r="J1185" s="295">
        <f t="shared" si="155"/>
        <v>35</v>
      </c>
      <c r="K1185" s="296">
        <f t="shared" si="156"/>
        <v>1.4022435897435896E-2</v>
      </c>
      <c r="L1185" s="297">
        <f t="shared" si="157"/>
        <v>60.036358173076913</v>
      </c>
      <c r="M1185" s="297">
        <f t="shared" si="154"/>
        <v>13.20799879807692</v>
      </c>
      <c r="N1185" s="297">
        <v>24.239302694136292</v>
      </c>
      <c r="O1185" s="297">
        <v>2.8477906976744185</v>
      </c>
      <c r="P1185" s="296">
        <f t="shared" si="158"/>
        <v>4.978240069612213E-2</v>
      </c>
    </row>
    <row r="1186" spans="1:16" x14ac:dyDescent="0.35">
      <c r="A1186" s="298">
        <f t="shared" si="159"/>
        <v>236</v>
      </c>
      <c r="B1186" s="295" t="s">
        <v>58</v>
      </c>
      <c r="C1186" s="295">
        <v>3806.5</v>
      </c>
      <c r="D1186" s="295"/>
      <c r="E1186" s="295"/>
      <c r="F1186" s="295">
        <f t="shared" si="153"/>
        <v>3806.5</v>
      </c>
      <c r="G1186" s="295">
        <v>65</v>
      </c>
      <c r="H1186" s="295"/>
      <c r="I1186" s="295"/>
      <c r="J1186" s="295">
        <f t="shared" si="155"/>
        <v>65</v>
      </c>
      <c r="K1186" s="296">
        <f t="shared" si="156"/>
        <v>2.6041666666666664E-2</v>
      </c>
      <c r="L1186" s="297">
        <f t="shared" si="157"/>
        <v>111.49609374999999</v>
      </c>
      <c r="M1186" s="297">
        <f t="shared" si="154"/>
        <v>24.529140624999997</v>
      </c>
      <c r="N1186" s="297">
        <v>45.015847860538827</v>
      </c>
      <c r="O1186" s="297">
        <v>5.2887541528239197</v>
      </c>
      <c r="P1186" s="296">
        <f t="shared" si="158"/>
        <v>4.8950436460886038E-2</v>
      </c>
    </row>
    <row r="1187" spans="1:16" x14ac:dyDescent="0.35">
      <c r="A1187" s="298">
        <f t="shared" si="159"/>
        <v>237</v>
      </c>
      <c r="B1187" s="295" t="s">
        <v>59</v>
      </c>
      <c r="C1187" s="295">
        <v>300.8</v>
      </c>
      <c r="D1187" s="295"/>
      <c r="E1187" s="295"/>
      <c r="F1187" s="295">
        <f t="shared" si="153"/>
        <v>300.8</v>
      </c>
      <c r="G1187" s="295">
        <v>5</v>
      </c>
      <c r="H1187" s="295"/>
      <c r="I1187" s="295"/>
      <c r="J1187" s="295">
        <f t="shared" si="155"/>
        <v>5</v>
      </c>
      <c r="K1187" s="296">
        <f t="shared" si="156"/>
        <v>2.003205128205128E-3</v>
      </c>
      <c r="L1187" s="297">
        <f t="shared" si="157"/>
        <v>8.5766225961538449</v>
      </c>
      <c r="M1187" s="297">
        <f t="shared" si="154"/>
        <v>1.8868569711538459</v>
      </c>
      <c r="N1187" s="297">
        <v>3.4627575277337561</v>
      </c>
      <c r="O1187" s="297">
        <v>0.40682724252491692</v>
      </c>
      <c r="P1187" s="296">
        <f t="shared" si="158"/>
        <v>4.764981495201584E-2</v>
      </c>
    </row>
    <row r="1188" spans="1:16" x14ac:dyDescent="0.35">
      <c r="A1188" s="298">
        <f t="shared" si="159"/>
        <v>238</v>
      </c>
      <c r="B1188" s="295" t="s">
        <v>103</v>
      </c>
      <c r="C1188" s="295">
        <v>1711.2</v>
      </c>
      <c r="D1188" s="295"/>
      <c r="E1188" s="295">
        <v>324.10000000000002</v>
      </c>
      <c r="F1188" s="295">
        <f t="shared" si="153"/>
        <v>2035.3000000000002</v>
      </c>
      <c r="G1188" s="295">
        <v>33</v>
      </c>
      <c r="H1188" s="295"/>
      <c r="I1188" s="295">
        <v>3</v>
      </c>
      <c r="J1188" s="295">
        <f t="shared" si="155"/>
        <v>36</v>
      </c>
      <c r="K1188" s="296">
        <f t="shared" si="156"/>
        <v>1.4423076923076922E-2</v>
      </c>
      <c r="L1188" s="297">
        <f t="shared" si="157"/>
        <v>61.751682692307689</v>
      </c>
      <c r="M1188" s="297">
        <f t="shared" si="154"/>
        <v>13.585370192307691</v>
      </c>
      <c r="N1188" s="297">
        <v>24.931854199683041</v>
      </c>
      <c r="O1188" s="297">
        <v>2.6850598006644515</v>
      </c>
      <c r="P1188" s="296">
        <f t="shared" si="158"/>
        <v>5.0584172792690445E-2</v>
      </c>
    </row>
    <row r="1189" spans="1:16" x14ac:dyDescent="0.35">
      <c r="A1189" s="298">
        <f t="shared" si="159"/>
        <v>239</v>
      </c>
      <c r="B1189" s="295" t="s">
        <v>104</v>
      </c>
      <c r="C1189" s="295">
        <v>1885.6</v>
      </c>
      <c r="D1189" s="295"/>
      <c r="E1189" s="295"/>
      <c r="F1189" s="295">
        <f t="shared" si="153"/>
        <v>1885.6</v>
      </c>
      <c r="G1189" s="295">
        <v>40</v>
      </c>
      <c r="H1189" s="295"/>
      <c r="I1189" s="295"/>
      <c r="J1189" s="295">
        <f t="shared" si="155"/>
        <v>40</v>
      </c>
      <c r="K1189" s="296">
        <f t="shared" si="156"/>
        <v>1.6025641025641024E-2</v>
      </c>
      <c r="L1189" s="297">
        <f t="shared" si="157"/>
        <v>68.612980769230759</v>
      </c>
      <c r="M1189" s="297">
        <f t="shared" si="154"/>
        <v>15.094855769230767</v>
      </c>
      <c r="N1189" s="297">
        <v>27.702060221870049</v>
      </c>
      <c r="O1189" s="297">
        <v>3.2546179401993354</v>
      </c>
      <c r="P1189" s="296">
        <f t="shared" si="158"/>
        <v>6.0810625106348604E-2</v>
      </c>
    </row>
    <row r="1190" spans="1:16" x14ac:dyDescent="0.35">
      <c r="A1190" s="298">
        <f t="shared" si="159"/>
        <v>240</v>
      </c>
      <c r="B1190" s="295" t="s">
        <v>105</v>
      </c>
      <c r="C1190" s="295">
        <v>2603.3000000000002</v>
      </c>
      <c r="D1190" s="295"/>
      <c r="E1190" s="295">
        <v>443.5</v>
      </c>
      <c r="F1190" s="295">
        <f t="shared" si="153"/>
        <v>3046.8</v>
      </c>
      <c r="G1190" s="295">
        <v>64</v>
      </c>
      <c r="H1190" s="295"/>
      <c r="I1190" s="295">
        <v>4</v>
      </c>
      <c r="J1190" s="295">
        <f t="shared" si="155"/>
        <v>68</v>
      </c>
      <c r="K1190" s="296">
        <f t="shared" si="156"/>
        <v>2.7243589743589744E-2</v>
      </c>
      <c r="L1190" s="297">
        <f t="shared" si="157"/>
        <v>116.6420673076923</v>
      </c>
      <c r="M1190" s="297">
        <f t="shared" si="154"/>
        <v>25.661254807692305</v>
      </c>
      <c r="N1190" s="297">
        <v>47.093502377179085</v>
      </c>
      <c r="O1190" s="297">
        <v>5.2073887043189364</v>
      </c>
      <c r="P1190" s="296">
        <f t="shared" si="158"/>
        <v>6.3871672967337076E-2</v>
      </c>
    </row>
    <row r="1191" spans="1:16" x14ac:dyDescent="0.35">
      <c r="A1191" s="298">
        <f t="shared" si="159"/>
        <v>241</v>
      </c>
      <c r="B1191" s="295" t="s">
        <v>106</v>
      </c>
      <c r="C1191" s="295">
        <v>122.5</v>
      </c>
      <c r="D1191" s="295"/>
      <c r="E1191" s="295"/>
      <c r="F1191" s="295">
        <f t="shared" ref="F1191:F1234" si="160">C1191+D1191+E1191</f>
        <v>122.5</v>
      </c>
      <c r="G1191" s="295">
        <v>3</v>
      </c>
      <c r="H1191" s="295"/>
      <c r="I1191" s="295"/>
      <c r="J1191" s="295">
        <f t="shared" si="155"/>
        <v>3</v>
      </c>
      <c r="K1191" s="296">
        <f t="shared" si="156"/>
        <v>1.201923076923077E-3</v>
      </c>
      <c r="L1191" s="297">
        <f t="shared" si="157"/>
        <v>5.145973557692308</v>
      </c>
      <c r="M1191" s="297">
        <f t="shared" ref="M1191:M1236" si="161">L1191*0.22</f>
        <v>1.1321141826923078</v>
      </c>
      <c r="N1191" s="297">
        <v>2.0776545166402536</v>
      </c>
      <c r="O1191" s="297">
        <v>0.24409634551495016</v>
      </c>
      <c r="P1191" s="296">
        <f t="shared" si="158"/>
        <v>7.020276410236588E-2</v>
      </c>
    </row>
    <row r="1192" spans="1:16" x14ac:dyDescent="0.35">
      <c r="A1192" s="298">
        <f t="shared" si="159"/>
        <v>242</v>
      </c>
      <c r="B1192" s="295" t="s">
        <v>107</v>
      </c>
      <c r="C1192" s="295">
        <v>1944.7</v>
      </c>
      <c r="D1192" s="295"/>
      <c r="E1192" s="295">
        <v>44.7</v>
      </c>
      <c r="F1192" s="295">
        <f t="shared" si="160"/>
        <v>1989.4</v>
      </c>
      <c r="G1192" s="295">
        <v>40</v>
      </c>
      <c r="H1192" s="295"/>
      <c r="I1192" s="295">
        <v>1</v>
      </c>
      <c r="J1192" s="295">
        <f t="shared" si="155"/>
        <v>41</v>
      </c>
      <c r="K1192" s="296">
        <f t="shared" si="156"/>
        <v>1.6426282051282052E-2</v>
      </c>
      <c r="L1192" s="297">
        <f t="shared" si="157"/>
        <v>70.328305288461536</v>
      </c>
      <c r="M1192" s="297">
        <f t="shared" si="161"/>
        <v>15.472227163461538</v>
      </c>
      <c r="N1192" s="297">
        <v>28.394611727416798</v>
      </c>
      <c r="O1192" s="297">
        <v>3.2546179401993354</v>
      </c>
      <c r="P1192" s="296">
        <f t="shared" si="158"/>
        <v>5.9037781300663117E-2</v>
      </c>
    </row>
    <row r="1193" spans="1:16" x14ac:dyDescent="0.35">
      <c r="A1193" s="298">
        <f t="shared" si="159"/>
        <v>243</v>
      </c>
      <c r="B1193" s="295" t="s">
        <v>108</v>
      </c>
      <c r="C1193" s="295">
        <v>275.8</v>
      </c>
      <c r="D1193" s="295"/>
      <c r="E1193" s="295">
        <v>62.2</v>
      </c>
      <c r="F1193" s="295">
        <f t="shared" si="160"/>
        <v>338</v>
      </c>
      <c r="G1193" s="295">
        <v>6</v>
      </c>
      <c r="H1193" s="295"/>
      <c r="I1193" s="295">
        <v>1</v>
      </c>
      <c r="J1193" s="295">
        <f t="shared" si="155"/>
        <v>7</v>
      </c>
      <c r="K1193" s="296">
        <f t="shared" si="156"/>
        <v>2.8044871794871795E-3</v>
      </c>
      <c r="L1193" s="297">
        <f t="shared" si="157"/>
        <v>12.007271634615384</v>
      </c>
      <c r="M1193" s="297">
        <f t="shared" si="161"/>
        <v>2.6415997596153846</v>
      </c>
      <c r="N1193" s="297">
        <v>4.8478605388272591</v>
      </c>
      <c r="O1193" s="297">
        <v>0.48819269102990032</v>
      </c>
      <c r="P1193" s="296">
        <f t="shared" si="158"/>
        <v>5.9126995929254231E-2</v>
      </c>
    </row>
    <row r="1194" spans="1:16" x14ac:dyDescent="0.35">
      <c r="A1194" s="298">
        <f t="shared" si="159"/>
        <v>244</v>
      </c>
      <c r="B1194" s="295" t="s">
        <v>109</v>
      </c>
      <c r="C1194" s="295">
        <v>3125.4</v>
      </c>
      <c r="D1194" s="295"/>
      <c r="E1194" s="295">
        <v>54.7</v>
      </c>
      <c r="F1194" s="295">
        <f t="shared" si="160"/>
        <v>3180.1</v>
      </c>
      <c r="G1194" s="295">
        <v>75</v>
      </c>
      <c r="H1194" s="295"/>
      <c r="I1194" s="295">
        <v>1</v>
      </c>
      <c r="J1194" s="295">
        <f t="shared" si="155"/>
        <v>76</v>
      </c>
      <c r="K1194" s="296">
        <f t="shared" si="156"/>
        <v>3.0448717948717948E-2</v>
      </c>
      <c r="L1194" s="297">
        <f t="shared" si="157"/>
        <v>130.36466346153844</v>
      </c>
      <c r="M1194" s="297">
        <f t="shared" si="161"/>
        <v>28.680225961538458</v>
      </c>
      <c r="N1194" s="297">
        <v>52.633914421553094</v>
      </c>
      <c r="O1194" s="297">
        <v>6.1024086378737543</v>
      </c>
      <c r="P1194" s="296">
        <f t="shared" si="158"/>
        <v>6.8482504475489384E-2</v>
      </c>
    </row>
    <row r="1195" spans="1:16" x14ac:dyDescent="0.35">
      <c r="A1195" s="298">
        <f t="shared" si="159"/>
        <v>245</v>
      </c>
      <c r="B1195" s="295" t="s">
        <v>110</v>
      </c>
      <c r="C1195" s="295">
        <v>296</v>
      </c>
      <c r="D1195" s="295"/>
      <c r="E1195" s="295">
        <v>36.799999999999997</v>
      </c>
      <c r="F1195" s="295">
        <f t="shared" si="160"/>
        <v>332.8</v>
      </c>
      <c r="G1195" s="295">
        <v>6</v>
      </c>
      <c r="H1195" s="295"/>
      <c r="I1195" s="295">
        <v>1</v>
      </c>
      <c r="J1195" s="295">
        <f t="shared" si="155"/>
        <v>7</v>
      </c>
      <c r="K1195" s="296">
        <f t="shared" si="156"/>
        <v>2.8044871794871795E-3</v>
      </c>
      <c r="L1195" s="297">
        <f t="shared" si="157"/>
        <v>12.007271634615384</v>
      </c>
      <c r="M1195" s="297">
        <f t="shared" si="161"/>
        <v>2.6415997596153846</v>
      </c>
      <c r="N1195" s="297">
        <v>4.8478605388272591</v>
      </c>
      <c r="O1195" s="297">
        <v>0.48819269102990032</v>
      </c>
      <c r="P1195" s="296">
        <f t="shared" si="158"/>
        <v>6.0050855240648827E-2</v>
      </c>
    </row>
    <row r="1196" spans="1:16" x14ac:dyDescent="0.35">
      <c r="A1196" s="298">
        <f t="shared" si="159"/>
        <v>246</v>
      </c>
      <c r="B1196" s="295" t="s">
        <v>111</v>
      </c>
      <c r="C1196" s="295">
        <v>154.80000000000001</v>
      </c>
      <c r="D1196" s="295"/>
      <c r="E1196" s="295"/>
      <c r="F1196" s="295">
        <f t="shared" si="160"/>
        <v>154.80000000000001</v>
      </c>
      <c r="G1196" s="295">
        <v>3</v>
      </c>
      <c r="H1196" s="295"/>
      <c r="I1196" s="295"/>
      <c r="J1196" s="295">
        <f t="shared" si="155"/>
        <v>3</v>
      </c>
      <c r="K1196" s="296">
        <f t="shared" si="156"/>
        <v>1.201923076923077E-3</v>
      </c>
      <c r="L1196" s="297">
        <f t="shared" si="157"/>
        <v>5.145973557692308</v>
      </c>
      <c r="M1196" s="297">
        <f t="shared" si="161"/>
        <v>1.1321141826923078</v>
      </c>
      <c r="N1196" s="297">
        <v>2.0776545166402536</v>
      </c>
      <c r="O1196" s="297">
        <v>0.24409634551495016</v>
      </c>
      <c r="P1196" s="296">
        <f t="shared" si="158"/>
        <v>5.555451293630375E-2</v>
      </c>
    </row>
    <row r="1197" spans="1:16" x14ac:dyDescent="0.35">
      <c r="A1197" s="298">
        <f t="shared" si="159"/>
        <v>247</v>
      </c>
      <c r="B1197" s="295" t="s">
        <v>124</v>
      </c>
      <c r="C1197" s="295">
        <v>247.5</v>
      </c>
      <c r="D1197" s="295"/>
      <c r="E1197" s="295"/>
      <c r="F1197" s="295">
        <f t="shared" si="160"/>
        <v>247.5</v>
      </c>
      <c r="G1197" s="295">
        <v>5</v>
      </c>
      <c r="H1197" s="295"/>
      <c r="I1197" s="295"/>
      <c r="J1197" s="295">
        <f t="shared" si="155"/>
        <v>5</v>
      </c>
      <c r="K1197" s="296">
        <f t="shared" si="156"/>
        <v>2.003205128205128E-3</v>
      </c>
      <c r="L1197" s="297">
        <f t="shared" si="157"/>
        <v>8.5766225961538449</v>
      </c>
      <c r="M1197" s="297">
        <f t="shared" si="161"/>
        <v>1.8868569711538459</v>
      </c>
      <c r="N1197" s="297">
        <v>3.4627575277337561</v>
      </c>
      <c r="O1197" s="297">
        <v>0.40682724252491692</v>
      </c>
      <c r="P1197" s="296">
        <f t="shared" si="158"/>
        <v>5.7911371060874198E-2</v>
      </c>
    </row>
    <row r="1198" spans="1:16" x14ac:dyDescent="0.35">
      <c r="A1198" s="298">
        <f t="shared" si="159"/>
        <v>248</v>
      </c>
      <c r="B1198" s="295" t="s">
        <v>1642</v>
      </c>
      <c r="C1198" s="295">
        <v>101.8</v>
      </c>
      <c r="D1198" s="295"/>
      <c r="E1198" s="295"/>
      <c r="F1198" s="295">
        <f t="shared" si="160"/>
        <v>101.8</v>
      </c>
      <c r="G1198" s="295">
        <v>2</v>
      </c>
      <c r="H1198" s="295"/>
      <c r="I1198" s="295"/>
      <c r="J1198" s="295">
        <f t="shared" si="155"/>
        <v>2</v>
      </c>
      <c r="K1198" s="296">
        <f t="shared" si="156"/>
        <v>8.0128205128205125E-4</v>
      </c>
      <c r="L1198" s="297">
        <f t="shared" si="157"/>
        <v>3.4306490384615382</v>
      </c>
      <c r="M1198" s="297">
        <f t="shared" si="161"/>
        <v>0.75474278846153842</v>
      </c>
      <c r="N1198" s="297">
        <v>1.3851030110935023</v>
      </c>
      <c r="O1198" s="297">
        <v>0.16273089700996676</v>
      </c>
      <c r="P1198" s="296">
        <f t="shared" si="158"/>
        <v>5.6318523919710664E-2</v>
      </c>
    </row>
    <row r="1199" spans="1:16" x14ac:dyDescent="0.35">
      <c r="A1199" s="298">
        <f t="shared" si="159"/>
        <v>249</v>
      </c>
      <c r="B1199" s="295" t="s">
        <v>1643</v>
      </c>
      <c r="C1199" s="295">
        <v>115</v>
      </c>
      <c r="D1199" s="295"/>
      <c r="E1199" s="295"/>
      <c r="F1199" s="295">
        <f t="shared" si="160"/>
        <v>115</v>
      </c>
      <c r="G1199" s="295">
        <v>4</v>
      </c>
      <c r="H1199" s="295"/>
      <c r="I1199" s="295"/>
      <c r="J1199" s="295">
        <f t="shared" si="155"/>
        <v>4</v>
      </c>
      <c r="K1199" s="296">
        <f t="shared" si="156"/>
        <v>1.6025641025641025E-3</v>
      </c>
      <c r="L1199" s="297">
        <f t="shared" si="157"/>
        <v>6.8612980769230765</v>
      </c>
      <c r="M1199" s="297">
        <f t="shared" si="161"/>
        <v>1.5094855769230768</v>
      </c>
      <c r="N1199" s="297">
        <v>2.7702060221870046</v>
      </c>
      <c r="O1199" s="297">
        <v>0.32546179401993353</v>
      </c>
      <c r="P1199" s="296">
        <f t="shared" si="158"/>
        <v>9.9708273652635571E-2</v>
      </c>
    </row>
    <row r="1200" spans="1:16" x14ac:dyDescent="0.35">
      <c r="A1200" s="298">
        <f t="shared" si="159"/>
        <v>250</v>
      </c>
      <c r="B1200" s="295" t="s">
        <v>1644</v>
      </c>
      <c r="C1200" s="295">
        <v>140.6</v>
      </c>
      <c r="D1200" s="295"/>
      <c r="E1200" s="295"/>
      <c r="F1200" s="295">
        <f t="shared" si="160"/>
        <v>140.6</v>
      </c>
      <c r="G1200" s="295">
        <v>4</v>
      </c>
      <c r="H1200" s="295"/>
      <c r="I1200" s="295"/>
      <c r="J1200" s="295">
        <f t="shared" si="155"/>
        <v>4</v>
      </c>
      <c r="K1200" s="296">
        <f t="shared" si="156"/>
        <v>1.6025641025641025E-3</v>
      </c>
      <c r="L1200" s="297">
        <f t="shared" si="157"/>
        <v>6.8612980769230765</v>
      </c>
      <c r="M1200" s="297">
        <f t="shared" si="161"/>
        <v>1.5094855769230768</v>
      </c>
      <c r="N1200" s="297">
        <v>2.7702060221870046</v>
      </c>
      <c r="O1200" s="297">
        <v>0.32546179401993353</v>
      </c>
      <c r="P1200" s="296">
        <f t="shared" si="158"/>
        <v>8.1553708890847024E-2</v>
      </c>
    </row>
    <row r="1201" spans="1:16" x14ac:dyDescent="0.35">
      <c r="A1201" s="298">
        <f t="shared" si="159"/>
        <v>251</v>
      </c>
      <c r="B1201" s="295" t="s">
        <v>1645</v>
      </c>
      <c r="C1201" s="295">
        <v>309.3</v>
      </c>
      <c r="D1201" s="295"/>
      <c r="E1201" s="295"/>
      <c r="F1201" s="295">
        <f t="shared" si="160"/>
        <v>309.3</v>
      </c>
      <c r="G1201" s="295">
        <v>8</v>
      </c>
      <c r="H1201" s="295"/>
      <c r="I1201" s="295"/>
      <c r="J1201" s="295">
        <f t="shared" si="155"/>
        <v>8</v>
      </c>
      <c r="K1201" s="296">
        <f t="shared" si="156"/>
        <v>3.205128205128205E-3</v>
      </c>
      <c r="L1201" s="297">
        <f t="shared" si="157"/>
        <v>13.722596153846153</v>
      </c>
      <c r="M1201" s="297">
        <f t="shared" si="161"/>
        <v>3.0189711538461537</v>
      </c>
      <c r="N1201" s="297">
        <v>5.5404120443740092</v>
      </c>
      <c r="O1201" s="297">
        <v>0.65092358803986705</v>
      </c>
      <c r="P1201" s="296">
        <f t="shared" si="158"/>
        <v>7.4144529389286062E-2</v>
      </c>
    </row>
    <row r="1202" spans="1:16" x14ac:dyDescent="0.35">
      <c r="A1202" s="298">
        <f t="shared" si="159"/>
        <v>252</v>
      </c>
      <c r="B1202" s="295" t="s">
        <v>1646</v>
      </c>
      <c r="C1202" s="295">
        <v>156.5</v>
      </c>
      <c r="D1202" s="295"/>
      <c r="E1202" s="295"/>
      <c r="F1202" s="295">
        <f t="shared" si="160"/>
        <v>156.5</v>
      </c>
      <c r="G1202" s="295">
        <v>3</v>
      </c>
      <c r="H1202" s="295"/>
      <c r="I1202" s="295"/>
      <c r="J1202" s="295">
        <f t="shared" si="155"/>
        <v>3</v>
      </c>
      <c r="K1202" s="296">
        <f t="shared" si="156"/>
        <v>1.201923076923077E-3</v>
      </c>
      <c r="L1202" s="297">
        <f t="shared" si="157"/>
        <v>5.145973557692308</v>
      </c>
      <c r="M1202" s="297">
        <f t="shared" si="161"/>
        <v>1.1321141826923078</v>
      </c>
      <c r="N1202" s="297">
        <v>2.0776545166402536</v>
      </c>
      <c r="O1202" s="297">
        <v>0.24409634551495016</v>
      </c>
      <c r="P1202" s="296">
        <f t="shared" si="158"/>
        <v>5.4951045383641026E-2</v>
      </c>
    </row>
    <row r="1203" spans="1:16" x14ac:dyDescent="0.35">
      <c r="A1203" s="298">
        <f t="shared" si="159"/>
        <v>253</v>
      </c>
      <c r="B1203" s="295" t="s">
        <v>1647</v>
      </c>
      <c r="C1203" s="295">
        <v>85.5</v>
      </c>
      <c r="D1203" s="295"/>
      <c r="E1203" s="295"/>
      <c r="F1203" s="295">
        <f t="shared" si="160"/>
        <v>85.5</v>
      </c>
      <c r="G1203" s="295">
        <v>3</v>
      </c>
      <c r="H1203" s="295"/>
      <c r="I1203" s="295"/>
      <c r="J1203" s="295">
        <f t="shared" ref="J1203:J1264" si="162">G1203+H1203+I1203</f>
        <v>3</v>
      </c>
      <c r="K1203" s="296">
        <f t="shared" si="156"/>
        <v>1.201923076923077E-3</v>
      </c>
      <c r="L1203" s="297">
        <f t="shared" si="157"/>
        <v>5.145973557692308</v>
      </c>
      <c r="M1203" s="297">
        <f t="shared" si="161"/>
        <v>1.1321141826923078</v>
      </c>
      <c r="N1203" s="297">
        <v>2.0776545166402536</v>
      </c>
      <c r="O1203" s="297">
        <v>0.24409634551495016</v>
      </c>
      <c r="P1203" s="296">
        <f t="shared" si="158"/>
        <v>0.10058290763204469</v>
      </c>
    </row>
    <row r="1204" spans="1:16" x14ac:dyDescent="0.35">
      <c r="A1204" s="298">
        <f t="shared" si="159"/>
        <v>254</v>
      </c>
      <c r="B1204" s="295" t="s">
        <v>1648</v>
      </c>
      <c r="C1204" s="295">
        <v>305</v>
      </c>
      <c r="D1204" s="295"/>
      <c r="E1204" s="295"/>
      <c r="F1204" s="295">
        <f t="shared" si="160"/>
        <v>305</v>
      </c>
      <c r="G1204" s="295">
        <v>7</v>
      </c>
      <c r="H1204" s="295"/>
      <c r="I1204" s="295"/>
      <c r="J1204" s="295">
        <f t="shared" si="162"/>
        <v>7</v>
      </c>
      <c r="K1204" s="296">
        <f t="shared" si="156"/>
        <v>2.8044871794871795E-3</v>
      </c>
      <c r="L1204" s="297">
        <f t="shared" si="157"/>
        <v>12.007271634615384</v>
      </c>
      <c r="M1204" s="297">
        <f t="shared" si="161"/>
        <v>2.6415997596153846</v>
      </c>
      <c r="N1204" s="297">
        <v>4.8478605388272591</v>
      </c>
      <c r="O1204" s="297">
        <v>0.56955813953488377</v>
      </c>
      <c r="P1204" s="296">
        <f t="shared" ref="P1204:P1265" si="163">(L1204+M1204+N1204+O1204)/F1204</f>
        <v>6.5791114992107907E-2</v>
      </c>
    </row>
    <row r="1205" spans="1:16" x14ac:dyDescent="0.35">
      <c r="A1205" s="298">
        <f t="shared" si="159"/>
        <v>255</v>
      </c>
      <c r="B1205" s="295" t="s">
        <v>1649</v>
      </c>
      <c r="C1205" s="295">
        <v>340.2</v>
      </c>
      <c r="D1205" s="295"/>
      <c r="E1205" s="295"/>
      <c r="F1205" s="295">
        <f t="shared" si="160"/>
        <v>340.2</v>
      </c>
      <c r="G1205" s="295">
        <v>8</v>
      </c>
      <c r="H1205" s="295"/>
      <c r="I1205" s="295"/>
      <c r="J1205" s="295">
        <f t="shared" si="162"/>
        <v>8</v>
      </c>
      <c r="K1205" s="296">
        <f t="shared" si="156"/>
        <v>3.205128205128205E-3</v>
      </c>
      <c r="L1205" s="297">
        <f t="shared" si="157"/>
        <v>13.722596153846153</v>
      </c>
      <c r="M1205" s="297">
        <f t="shared" si="161"/>
        <v>3.0189711538461537</v>
      </c>
      <c r="N1205" s="297">
        <v>5.5404120443740092</v>
      </c>
      <c r="O1205" s="297">
        <v>0.65092358803986705</v>
      </c>
      <c r="P1205" s="296">
        <f t="shared" si="163"/>
        <v>6.7410061552340333E-2</v>
      </c>
    </row>
    <row r="1206" spans="1:16" x14ac:dyDescent="0.35">
      <c r="A1206" s="298">
        <f t="shared" si="159"/>
        <v>256</v>
      </c>
      <c r="B1206" s="295" t="s">
        <v>1650</v>
      </c>
      <c r="C1206" s="295">
        <v>189.1</v>
      </c>
      <c r="D1206" s="295"/>
      <c r="E1206" s="295"/>
      <c r="F1206" s="295">
        <f t="shared" si="160"/>
        <v>189.1</v>
      </c>
      <c r="G1206" s="295">
        <v>5</v>
      </c>
      <c r="H1206" s="295"/>
      <c r="I1206" s="295"/>
      <c r="J1206" s="295">
        <f t="shared" si="162"/>
        <v>5</v>
      </c>
      <c r="K1206" s="296">
        <f t="shared" si="156"/>
        <v>2.003205128205128E-3</v>
      </c>
      <c r="L1206" s="297">
        <f t="shared" si="157"/>
        <v>8.5766225961538449</v>
      </c>
      <c r="M1206" s="297">
        <f t="shared" si="161"/>
        <v>1.8868569711538459</v>
      </c>
      <c r="N1206" s="297">
        <v>3.4627575277337561</v>
      </c>
      <c r="O1206" s="297">
        <v>0.40682724252491692</v>
      </c>
      <c r="P1206" s="296">
        <f t="shared" si="163"/>
        <v>7.5796215428695746E-2</v>
      </c>
    </row>
    <row r="1207" spans="1:16" x14ac:dyDescent="0.35">
      <c r="A1207" s="298">
        <f t="shared" si="159"/>
        <v>257</v>
      </c>
      <c r="B1207" s="295" t="s">
        <v>1651</v>
      </c>
      <c r="C1207" s="295">
        <v>101.7</v>
      </c>
      <c r="D1207" s="295"/>
      <c r="E1207" s="295"/>
      <c r="F1207" s="295">
        <f t="shared" si="160"/>
        <v>101.7</v>
      </c>
      <c r="G1207" s="295">
        <v>3</v>
      </c>
      <c r="H1207" s="295"/>
      <c r="I1207" s="295"/>
      <c r="J1207" s="295">
        <f t="shared" si="162"/>
        <v>3</v>
      </c>
      <c r="K1207" s="296">
        <f t="shared" ref="K1207:K1270" si="164">2/$J$1309*J1207</f>
        <v>1.201923076923077E-3</v>
      </c>
      <c r="L1207" s="297">
        <f t="shared" ref="L1207:L1270" si="165">K1207*4281.45</f>
        <v>5.145973557692308</v>
      </c>
      <c r="M1207" s="297">
        <f t="shared" si="161"/>
        <v>1.1321141826923078</v>
      </c>
      <c r="N1207" s="297">
        <v>2.0776545166402536</v>
      </c>
      <c r="O1207" s="297">
        <v>0.24409634551495016</v>
      </c>
      <c r="P1207" s="296">
        <f t="shared" si="163"/>
        <v>8.456085154906412E-2</v>
      </c>
    </row>
    <row r="1208" spans="1:16" x14ac:dyDescent="0.35">
      <c r="A1208" s="298">
        <f t="shared" ref="A1208:A1271" si="166">A1207+1</f>
        <v>258</v>
      </c>
      <c r="B1208" s="295" t="s">
        <v>1657</v>
      </c>
      <c r="C1208" s="295">
        <v>414.8</v>
      </c>
      <c r="D1208" s="295"/>
      <c r="E1208" s="295"/>
      <c r="F1208" s="295">
        <f t="shared" si="160"/>
        <v>414.8</v>
      </c>
      <c r="G1208" s="295">
        <v>10</v>
      </c>
      <c r="H1208" s="295"/>
      <c r="I1208" s="295"/>
      <c r="J1208" s="295">
        <f t="shared" si="162"/>
        <v>10</v>
      </c>
      <c r="K1208" s="296">
        <f t="shared" si="164"/>
        <v>4.0064102564102561E-3</v>
      </c>
      <c r="L1208" s="297">
        <f t="shared" si="165"/>
        <v>17.15324519230769</v>
      </c>
      <c r="M1208" s="297">
        <f t="shared" si="161"/>
        <v>3.7737139423076917</v>
      </c>
      <c r="N1208" s="297">
        <v>6.9255150554675122</v>
      </c>
      <c r="O1208" s="297">
        <v>0.81365448504983384</v>
      </c>
      <c r="P1208" s="296">
        <f t="shared" si="163"/>
        <v>6.9108314067340235E-2</v>
      </c>
    </row>
    <row r="1209" spans="1:16" x14ac:dyDescent="0.35">
      <c r="A1209" s="298">
        <f t="shared" si="166"/>
        <v>259</v>
      </c>
      <c r="B1209" s="295" t="s">
        <v>1658</v>
      </c>
      <c r="C1209" s="295">
        <v>143.6</v>
      </c>
      <c r="D1209" s="295"/>
      <c r="E1209" s="295"/>
      <c r="F1209" s="295">
        <f t="shared" si="160"/>
        <v>143.6</v>
      </c>
      <c r="G1209" s="295">
        <v>3</v>
      </c>
      <c r="H1209" s="295"/>
      <c r="I1209" s="295"/>
      <c r="J1209" s="295">
        <f t="shared" si="162"/>
        <v>3</v>
      </c>
      <c r="K1209" s="296">
        <f t="shared" si="164"/>
        <v>1.201923076923077E-3</v>
      </c>
      <c r="L1209" s="297">
        <f t="shared" si="165"/>
        <v>5.145973557692308</v>
      </c>
      <c r="M1209" s="297">
        <f t="shared" si="161"/>
        <v>1.1321141826923078</v>
      </c>
      <c r="N1209" s="297">
        <v>2.0776545166402536</v>
      </c>
      <c r="O1209" s="297">
        <v>0.24409634551495016</v>
      </c>
      <c r="P1209" s="296">
        <f t="shared" si="163"/>
        <v>5.988745544944165E-2</v>
      </c>
    </row>
    <row r="1210" spans="1:16" x14ac:dyDescent="0.35">
      <c r="A1210" s="298">
        <f t="shared" si="166"/>
        <v>260</v>
      </c>
      <c r="B1210" s="295" t="s">
        <v>1659</v>
      </c>
      <c r="C1210" s="295">
        <v>314.10000000000002</v>
      </c>
      <c r="D1210" s="295"/>
      <c r="E1210" s="295"/>
      <c r="F1210" s="295">
        <f t="shared" si="160"/>
        <v>314.10000000000002</v>
      </c>
      <c r="G1210" s="295">
        <v>7</v>
      </c>
      <c r="H1210" s="295"/>
      <c r="I1210" s="295"/>
      <c r="J1210" s="295">
        <f t="shared" si="162"/>
        <v>7</v>
      </c>
      <c r="K1210" s="296">
        <f t="shared" si="164"/>
        <v>2.8044871794871795E-3</v>
      </c>
      <c r="L1210" s="297">
        <f t="shared" si="165"/>
        <v>12.007271634615384</v>
      </c>
      <c r="M1210" s="297">
        <f t="shared" si="161"/>
        <v>2.6415997596153846</v>
      </c>
      <c r="N1210" s="297">
        <v>4.8478605388272591</v>
      </c>
      <c r="O1210" s="297">
        <v>0.56955813953488377</v>
      </c>
      <c r="P1210" s="296">
        <f t="shared" si="163"/>
        <v>6.3885036843657789E-2</v>
      </c>
    </row>
    <row r="1211" spans="1:16" x14ac:dyDescent="0.35">
      <c r="A1211" s="298">
        <f t="shared" si="166"/>
        <v>261</v>
      </c>
      <c r="B1211" s="295" t="s">
        <v>1660</v>
      </c>
      <c r="C1211" s="295">
        <v>158.19999999999999</v>
      </c>
      <c r="D1211" s="295"/>
      <c r="E1211" s="295"/>
      <c r="F1211" s="295">
        <f t="shared" si="160"/>
        <v>158.19999999999999</v>
      </c>
      <c r="G1211" s="295">
        <v>5</v>
      </c>
      <c r="H1211" s="295"/>
      <c r="I1211" s="295"/>
      <c r="J1211" s="295">
        <f t="shared" si="162"/>
        <v>5</v>
      </c>
      <c r="K1211" s="296">
        <f t="shared" si="164"/>
        <v>2.003205128205128E-3</v>
      </c>
      <c r="L1211" s="297">
        <f t="shared" si="165"/>
        <v>8.5766225961538449</v>
      </c>
      <c r="M1211" s="297">
        <f t="shared" si="161"/>
        <v>1.8868569711538459</v>
      </c>
      <c r="N1211" s="297">
        <v>3.4627575277337561</v>
      </c>
      <c r="O1211" s="297">
        <v>0.40682724252491692</v>
      </c>
      <c r="P1211" s="296">
        <f t="shared" si="163"/>
        <v>9.0600912373997256E-2</v>
      </c>
    </row>
    <row r="1212" spans="1:16" x14ac:dyDescent="0.35">
      <c r="A1212" s="298">
        <f t="shared" si="166"/>
        <v>262</v>
      </c>
      <c r="B1212" s="295" t="s">
        <v>1661</v>
      </c>
      <c r="C1212" s="295">
        <v>168.4</v>
      </c>
      <c r="D1212" s="295"/>
      <c r="E1212" s="295"/>
      <c r="F1212" s="295">
        <f t="shared" si="160"/>
        <v>168.4</v>
      </c>
      <c r="G1212" s="295">
        <v>5</v>
      </c>
      <c r="H1212" s="295"/>
      <c r="I1212" s="295"/>
      <c r="J1212" s="295">
        <f t="shared" si="162"/>
        <v>5</v>
      </c>
      <c r="K1212" s="296">
        <f t="shared" si="164"/>
        <v>2.003205128205128E-3</v>
      </c>
      <c r="L1212" s="297">
        <f t="shared" si="165"/>
        <v>8.5766225961538449</v>
      </c>
      <c r="M1212" s="297">
        <f t="shared" si="161"/>
        <v>1.8868569711538459</v>
      </c>
      <c r="N1212" s="297">
        <v>3.4627575277337561</v>
      </c>
      <c r="O1212" s="297">
        <v>0.40682724252491692</v>
      </c>
      <c r="P1212" s="296">
        <f t="shared" si="163"/>
        <v>8.5113208655382203E-2</v>
      </c>
    </row>
    <row r="1213" spans="1:16" x14ac:dyDescent="0.35">
      <c r="A1213" s="298">
        <f t="shared" si="166"/>
        <v>263</v>
      </c>
      <c r="B1213" s="295" t="s">
        <v>1662</v>
      </c>
      <c r="C1213" s="295">
        <v>120.3</v>
      </c>
      <c r="D1213" s="295"/>
      <c r="E1213" s="295"/>
      <c r="F1213" s="295">
        <f t="shared" si="160"/>
        <v>120.3</v>
      </c>
      <c r="G1213" s="295">
        <v>3</v>
      </c>
      <c r="H1213" s="295"/>
      <c r="I1213" s="295"/>
      <c r="J1213" s="295">
        <f t="shared" si="162"/>
        <v>3</v>
      </c>
      <c r="K1213" s="296">
        <f t="shared" si="164"/>
        <v>1.201923076923077E-3</v>
      </c>
      <c r="L1213" s="297">
        <f t="shared" si="165"/>
        <v>5.145973557692308</v>
      </c>
      <c r="M1213" s="297">
        <f t="shared" si="161"/>
        <v>1.1321141826923078</v>
      </c>
      <c r="N1213" s="297">
        <v>2.0776545166402536</v>
      </c>
      <c r="O1213" s="297">
        <v>0.24409634551495016</v>
      </c>
      <c r="P1213" s="296">
        <f t="shared" si="163"/>
        <v>7.1486605174894607E-2</v>
      </c>
    </row>
    <row r="1214" spans="1:16" x14ac:dyDescent="0.35">
      <c r="A1214" s="298">
        <f t="shared" si="166"/>
        <v>264</v>
      </c>
      <c r="B1214" s="295" t="s">
        <v>1663</v>
      </c>
      <c r="C1214" s="295">
        <v>1901.4</v>
      </c>
      <c r="D1214" s="295"/>
      <c r="E1214" s="295"/>
      <c r="F1214" s="295">
        <f t="shared" si="160"/>
        <v>1901.4</v>
      </c>
      <c r="G1214" s="295">
        <v>60</v>
      </c>
      <c r="H1214" s="295"/>
      <c r="I1214" s="295"/>
      <c r="J1214" s="295">
        <f t="shared" si="162"/>
        <v>60</v>
      </c>
      <c r="K1214" s="296">
        <f t="shared" si="164"/>
        <v>2.4038461538461536E-2</v>
      </c>
      <c r="L1214" s="297">
        <f t="shared" si="165"/>
        <v>102.91947115384615</v>
      </c>
      <c r="M1214" s="297">
        <f t="shared" si="161"/>
        <v>22.642283653846153</v>
      </c>
      <c r="N1214" s="297">
        <v>41.55309033280507</v>
      </c>
      <c r="O1214" s="297">
        <v>4.8819269102990033</v>
      </c>
      <c r="P1214" s="296">
        <f t="shared" si="163"/>
        <v>9.0457963632479418E-2</v>
      </c>
    </row>
    <row r="1215" spans="1:16" x14ac:dyDescent="0.35">
      <c r="A1215" s="298">
        <f t="shared" si="166"/>
        <v>265</v>
      </c>
      <c r="B1215" s="295" t="s">
        <v>1664</v>
      </c>
      <c r="C1215" s="295">
        <v>404.1</v>
      </c>
      <c r="D1215" s="295"/>
      <c r="E1215" s="295"/>
      <c r="F1215" s="295">
        <f t="shared" si="160"/>
        <v>404.1</v>
      </c>
      <c r="G1215" s="295">
        <v>9</v>
      </c>
      <c r="H1215" s="295"/>
      <c r="I1215" s="295"/>
      <c r="J1215" s="295">
        <f t="shared" si="162"/>
        <v>9</v>
      </c>
      <c r="K1215" s="296">
        <f t="shared" si="164"/>
        <v>3.6057692307692305E-3</v>
      </c>
      <c r="L1215" s="297">
        <f t="shared" si="165"/>
        <v>15.437920673076922</v>
      </c>
      <c r="M1215" s="297">
        <f t="shared" si="161"/>
        <v>3.3963425480769227</v>
      </c>
      <c r="N1215" s="297">
        <v>6.2329635499207603</v>
      </c>
      <c r="O1215" s="297">
        <v>0.73228903654485045</v>
      </c>
      <c r="P1215" s="296">
        <f t="shared" si="163"/>
        <v>6.3844384577133026E-2</v>
      </c>
    </row>
    <row r="1216" spans="1:16" x14ac:dyDescent="0.35">
      <c r="A1216" s="298">
        <f t="shared" si="166"/>
        <v>266</v>
      </c>
      <c r="B1216" s="295" t="s">
        <v>1665</v>
      </c>
      <c r="C1216" s="295">
        <v>148.19999999999999</v>
      </c>
      <c r="D1216" s="295"/>
      <c r="E1216" s="295"/>
      <c r="F1216" s="295">
        <f t="shared" si="160"/>
        <v>148.19999999999999</v>
      </c>
      <c r="G1216" s="295">
        <v>3</v>
      </c>
      <c r="H1216" s="295"/>
      <c r="I1216" s="295"/>
      <c r="J1216" s="295">
        <f t="shared" si="162"/>
        <v>3</v>
      </c>
      <c r="K1216" s="296">
        <f t="shared" si="164"/>
        <v>1.201923076923077E-3</v>
      </c>
      <c r="L1216" s="297">
        <f t="shared" si="165"/>
        <v>5.145973557692308</v>
      </c>
      <c r="M1216" s="297">
        <f t="shared" si="161"/>
        <v>1.1321141826923078</v>
      </c>
      <c r="N1216" s="297">
        <v>2.0776545166402536</v>
      </c>
      <c r="O1216" s="297">
        <v>0.24409634551495016</v>
      </c>
      <c r="P1216" s="296">
        <f t="shared" si="163"/>
        <v>5.8028600556948862E-2</v>
      </c>
    </row>
    <row r="1217" spans="1:16" x14ac:dyDescent="0.35">
      <c r="A1217" s="298">
        <f t="shared" si="166"/>
        <v>267</v>
      </c>
      <c r="B1217" s="295" t="s">
        <v>1666</v>
      </c>
      <c r="C1217" s="295">
        <v>156.9</v>
      </c>
      <c r="D1217" s="295"/>
      <c r="E1217" s="295"/>
      <c r="F1217" s="295">
        <f t="shared" si="160"/>
        <v>156.9</v>
      </c>
      <c r="G1217" s="295">
        <v>4</v>
      </c>
      <c r="H1217" s="295"/>
      <c r="I1217" s="295"/>
      <c r="J1217" s="295">
        <f t="shared" si="162"/>
        <v>4</v>
      </c>
      <c r="K1217" s="296">
        <f t="shared" si="164"/>
        <v>1.6025641025641025E-3</v>
      </c>
      <c r="L1217" s="297">
        <f t="shared" si="165"/>
        <v>6.8612980769230765</v>
      </c>
      <c r="M1217" s="297">
        <f t="shared" si="161"/>
        <v>1.5094855769230768</v>
      </c>
      <c r="N1217" s="297">
        <v>2.7702060221870046</v>
      </c>
      <c r="O1217" s="297">
        <v>0.32546179401993353</v>
      </c>
      <c r="P1217" s="296">
        <f t="shared" si="163"/>
        <v>7.3081271319650032E-2</v>
      </c>
    </row>
    <row r="1218" spans="1:16" x14ac:dyDescent="0.35">
      <c r="A1218" s="298">
        <f t="shared" si="166"/>
        <v>268</v>
      </c>
      <c r="B1218" s="295" t="s">
        <v>1667</v>
      </c>
      <c r="C1218" s="295">
        <v>156.6</v>
      </c>
      <c r="D1218" s="295"/>
      <c r="E1218" s="295"/>
      <c r="F1218" s="295">
        <f t="shared" si="160"/>
        <v>156.6</v>
      </c>
      <c r="G1218" s="295">
        <v>4</v>
      </c>
      <c r="H1218" s="295"/>
      <c r="I1218" s="295"/>
      <c r="J1218" s="295">
        <f t="shared" si="162"/>
        <v>4</v>
      </c>
      <c r="K1218" s="296">
        <f t="shared" si="164"/>
        <v>1.6025641025641025E-3</v>
      </c>
      <c r="L1218" s="297">
        <f t="shared" si="165"/>
        <v>6.8612980769230765</v>
      </c>
      <c r="M1218" s="297">
        <f t="shared" si="161"/>
        <v>1.5094855769230768</v>
      </c>
      <c r="N1218" s="297">
        <v>2.7702060221870046</v>
      </c>
      <c r="O1218" s="297">
        <v>0.32546179401993353</v>
      </c>
      <c r="P1218" s="296">
        <f t="shared" si="163"/>
        <v>7.3221273755128297E-2</v>
      </c>
    </row>
    <row r="1219" spans="1:16" x14ac:dyDescent="0.35">
      <c r="A1219" s="298">
        <f t="shared" si="166"/>
        <v>269</v>
      </c>
      <c r="B1219" s="295" t="s">
        <v>1668</v>
      </c>
      <c r="C1219" s="295">
        <v>164.4</v>
      </c>
      <c r="D1219" s="295"/>
      <c r="E1219" s="295"/>
      <c r="F1219" s="295">
        <f t="shared" si="160"/>
        <v>164.4</v>
      </c>
      <c r="G1219" s="295">
        <v>4</v>
      </c>
      <c r="H1219" s="295"/>
      <c r="I1219" s="295"/>
      <c r="J1219" s="295">
        <f t="shared" si="162"/>
        <v>4</v>
      </c>
      <c r="K1219" s="296">
        <f t="shared" si="164"/>
        <v>1.6025641025641025E-3</v>
      </c>
      <c r="L1219" s="297">
        <f t="shared" si="165"/>
        <v>6.8612980769230765</v>
      </c>
      <c r="M1219" s="297">
        <f t="shared" si="161"/>
        <v>1.5094855769230768</v>
      </c>
      <c r="N1219" s="297">
        <v>2.7702060221870046</v>
      </c>
      <c r="O1219" s="297">
        <v>0.32546179401993353</v>
      </c>
      <c r="P1219" s="296">
        <f t="shared" si="163"/>
        <v>6.9747271715651399E-2</v>
      </c>
    </row>
    <row r="1220" spans="1:16" x14ac:dyDescent="0.35">
      <c r="A1220" s="298">
        <f t="shared" si="166"/>
        <v>270</v>
      </c>
      <c r="B1220" s="295" t="s">
        <v>1669</v>
      </c>
      <c r="C1220" s="295">
        <v>149.69999999999999</v>
      </c>
      <c r="D1220" s="295"/>
      <c r="E1220" s="295"/>
      <c r="F1220" s="295">
        <f t="shared" si="160"/>
        <v>149.69999999999999</v>
      </c>
      <c r="G1220" s="295">
        <v>3</v>
      </c>
      <c r="H1220" s="295"/>
      <c r="I1220" s="295"/>
      <c r="J1220" s="295">
        <f t="shared" si="162"/>
        <v>3</v>
      </c>
      <c r="K1220" s="296">
        <f t="shared" si="164"/>
        <v>1.201923076923077E-3</v>
      </c>
      <c r="L1220" s="297">
        <f t="shared" si="165"/>
        <v>5.145973557692308</v>
      </c>
      <c r="M1220" s="297">
        <f t="shared" si="161"/>
        <v>1.1321141826923078</v>
      </c>
      <c r="N1220" s="297">
        <v>2.0776545166402536</v>
      </c>
      <c r="O1220" s="297">
        <v>0.24409634551495016</v>
      </c>
      <c r="P1220" s="296">
        <f t="shared" si="163"/>
        <v>5.7447151653572621E-2</v>
      </c>
    </row>
    <row r="1221" spans="1:16" x14ac:dyDescent="0.35">
      <c r="A1221" s="298">
        <f t="shared" si="166"/>
        <v>271</v>
      </c>
      <c r="B1221" s="295" t="s">
        <v>1697</v>
      </c>
      <c r="C1221" s="295">
        <v>94</v>
      </c>
      <c r="D1221" s="295"/>
      <c r="E1221" s="295"/>
      <c r="F1221" s="295">
        <f t="shared" si="160"/>
        <v>94</v>
      </c>
      <c r="G1221" s="295">
        <v>2</v>
      </c>
      <c r="H1221" s="295"/>
      <c r="I1221" s="295"/>
      <c r="J1221" s="295">
        <f t="shared" si="162"/>
        <v>2</v>
      </c>
      <c r="K1221" s="296">
        <f t="shared" si="164"/>
        <v>8.0128205128205125E-4</v>
      </c>
      <c r="L1221" s="297">
        <f t="shared" si="165"/>
        <v>3.4306490384615382</v>
      </c>
      <c r="M1221" s="297">
        <f t="shared" si="161"/>
        <v>0.75474278846153842</v>
      </c>
      <c r="N1221" s="297">
        <v>1.3851030110935023</v>
      </c>
      <c r="O1221" s="297">
        <v>0.16273089700996676</v>
      </c>
      <c r="P1221" s="296">
        <f t="shared" si="163"/>
        <v>6.099176313858027E-2</v>
      </c>
    </row>
    <row r="1222" spans="1:16" x14ac:dyDescent="0.35">
      <c r="A1222" s="298">
        <f t="shared" si="166"/>
        <v>272</v>
      </c>
      <c r="B1222" s="295" t="s">
        <v>1698</v>
      </c>
      <c r="C1222" s="295">
        <v>190.9</v>
      </c>
      <c r="D1222" s="295"/>
      <c r="E1222" s="295"/>
      <c r="F1222" s="295">
        <f t="shared" si="160"/>
        <v>190.9</v>
      </c>
      <c r="G1222" s="295">
        <v>4</v>
      </c>
      <c r="H1222" s="295"/>
      <c r="I1222" s="295"/>
      <c r="J1222" s="295">
        <f t="shared" si="162"/>
        <v>4</v>
      </c>
      <c r="K1222" s="296">
        <f t="shared" si="164"/>
        <v>1.6025641025641025E-3</v>
      </c>
      <c r="L1222" s="297">
        <f t="shared" si="165"/>
        <v>6.8612980769230765</v>
      </c>
      <c r="M1222" s="297">
        <f t="shared" si="161"/>
        <v>1.5094855769230768</v>
      </c>
      <c r="N1222" s="297">
        <v>2.7702060221870046</v>
      </c>
      <c r="O1222" s="297">
        <v>0.32546179401993353</v>
      </c>
      <c r="P1222" s="296">
        <f t="shared" si="163"/>
        <v>6.0065225091949136E-2</v>
      </c>
    </row>
    <row r="1223" spans="1:16" x14ac:dyDescent="0.35">
      <c r="A1223" s="298">
        <f t="shared" si="166"/>
        <v>273</v>
      </c>
      <c r="B1223" s="295" t="s">
        <v>1699</v>
      </c>
      <c r="C1223" s="295">
        <v>204.2</v>
      </c>
      <c r="D1223" s="295"/>
      <c r="E1223" s="295"/>
      <c r="F1223" s="295">
        <f t="shared" si="160"/>
        <v>204.2</v>
      </c>
      <c r="G1223" s="295">
        <v>4</v>
      </c>
      <c r="H1223" s="295"/>
      <c r="I1223" s="295"/>
      <c r="J1223" s="295">
        <f t="shared" si="162"/>
        <v>4</v>
      </c>
      <c r="K1223" s="296">
        <f t="shared" si="164"/>
        <v>1.6025641025641025E-3</v>
      </c>
      <c r="L1223" s="297">
        <f t="shared" si="165"/>
        <v>6.8612980769230765</v>
      </c>
      <c r="M1223" s="297">
        <f t="shared" si="161"/>
        <v>1.5094855769230768</v>
      </c>
      <c r="N1223" s="297">
        <v>2.7702060221870046</v>
      </c>
      <c r="O1223" s="297">
        <v>0.32546179401993353</v>
      </c>
      <c r="P1223" s="296">
        <f t="shared" si="163"/>
        <v>5.6153043438066069E-2</v>
      </c>
    </row>
    <row r="1224" spans="1:16" x14ac:dyDescent="0.35">
      <c r="A1224" s="298">
        <f t="shared" si="166"/>
        <v>274</v>
      </c>
      <c r="B1224" s="295" t="s">
        <v>1700</v>
      </c>
      <c r="C1224" s="295">
        <v>215.5</v>
      </c>
      <c r="D1224" s="295"/>
      <c r="E1224" s="295"/>
      <c r="F1224" s="295">
        <f t="shared" si="160"/>
        <v>215.5</v>
      </c>
      <c r="G1224" s="295">
        <v>4</v>
      </c>
      <c r="H1224" s="295"/>
      <c r="I1224" s="295"/>
      <c r="J1224" s="295">
        <f t="shared" si="162"/>
        <v>4</v>
      </c>
      <c r="K1224" s="296">
        <f t="shared" si="164"/>
        <v>1.6025641025641025E-3</v>
      </c>
      <c r="L1224" s="297">
        <f t="shared" si="165"/>
        <v>6.8612980769230765</v>
      </c>
      <c r="M1224" s="297">
        <f t="shared" si="161"/>
        <v>1.5094855769230768</v>
      </c>
      <c r="N1224" s="297">
        <v>2.7702060221870046</v>
      </c>
      <c r="O1224" s="297">
        <v>0.32546179401993353</v>
      </c>
      <c r="P1224" s="296">
        <f t="shared" si="163"/>
        <v>5.3208591508367008E-2</v>
      </c>
    </row>
    <row r="1225" spans="1:16" x14ac:dyDescent="0.35">
      <c r="A1225" s="298">
        <f t="shared" si="166"/>
        <v>275</v>
      </c>
      <c r="B1225" s="295" t="s">
        <v>1701</v>
      </c>
      <c r="C1225" s="295">
        <v>182.6</v>
      </c>
      <c r="D1225" s="295"/>
      <c r="E1225" s="295"/>
      <c r="F1225" s="295">
        <f t="shared" si="160"/>
        <v>182.6</v>
      </c>
      <c r="G1225" s="295">
        <v>5</v>
      </c>
      <c r="H1225" s="295"/>
      <c r="I1225" s="295"/>
      <c r="J1225" s="295">
        <f t="shared" si="162"/>
        <v>5</v>
      </c>
      <c r="K1225" s="296">
        <f t="shared" si="164"/>
        <v>2.003205128205128E-3</v>
      </c>
      <c r="L1225" s="297">
        <f t="shared" si="165"/>
        <v>8.5766225961538449</v>
      </c>
      <c r="M1225" s="297">
        <f t="shared" si="161"/>
        <v>1.8868569711538459</v>
      </c>
      <c r="N1225" s="297">
        <v>3.4627575277337561</v>
      </c>
      <c r="O1225" s="297">
        <v>0.40682724252491692</v>
      </c>
      <c r="P1225" s="296">
        <f t="shared" si="163"/>
        <v>7.849432824516081E-2</v>
      </c>
    </row>
    <row r="1226" spans="1:16" x14ac:dyDescent="0.35">
      <c r="A1226" s="298">
        <f t="shared" si="166"/>
        <v>276</v>
      </c>
      <c r="B1226" s="295" t="s">
        <v>1702</v>
      </c>
      <c r="C1226" s="295">
        <v>140.1</v>
      </c>
      <c r="D1226" s="295"/>
      <c r="E1226" s="295"/>
      <c r="F1226" s="295">
        <f t="shared" si="160"/>
        <v>140.1</v>
      </c>
      <c r="G1226" s="295">
        <v>3</v>
      </c>
      <c r="H1226" s="295"/>
      <c r="I1226" s="295"/>
      <c r="J1226" s="295">
        <f t="shared" si="162"/>
        <v>3</v>
      </c>
      <c r="K1226" s="296">
        <f t="shared" si="164"/>
        <v>1.201923076923077E-3</v>
      </c>
      <c r="L1226" s="297">
        <f t="shared" si="165"/>
        <v>5.145973557692308</v>
      </c>
      <c r="M1226" s="297">
        <f t="shared" si="161"/>
        <v>1.1321141826923078</v>
      </c>
      <c r="N1226" s="297">
        <v>2.0776545166402536</v>
      </c>
      <c r="O1226" s="297">
        <v>0.24409634551495016</v>
      </c>
      <c r="P1226" s="296">
        <f t="shared" si="163"/>
        <v>6.1383573180155755E-2</v>
      </c>
    </row>
    <row r="1227" spans="1:16" x14ac:dyDescent="0.35">
      <c r="A1227" s="298">
        <f t="shared" si="166"/>
        <v>277</v>
      </c>
      <c r="B1227" s="295" t="s">
        <v>1704</v>
      </c>
      <c r="C1227" s="295">
        <v>2666.8</v>
      </c>
      <c r="D1227" s="295"/>
      <c r="E1227" s="295">
        <v>64.2</v>
      </c>
      <c r="F1227" s="295">
        <f t="shared" si="160"/>
        <v>2731</v>
      </c>
      <c r="G1227" s="295">
        <v>59</v>
      </c>
      <c r="H1227" s="295"/>
      <c r="I1227" s="295">
        <v>1</v>
      </c>
      <c r="J1227" s="295">
        <f t="shared" si="162"/>
        <v>60</v>
      </c>
      <c r="K1227" s="296">
        <f t="shared" si="164"/>
        <v>2.4038461538461536E-2</v>
      </c>
      <c r="L1227" s="297">
        <f t="shared" si="165"/>
        <v>102.91947115384615</v>
      </c>
      <c r="M1227" s="297">
        <f t="shared" si="161"/>
        <v>22.642283653846153</v>
      </c>
      <c r="N1227" s="297">
        <v>41.55309033280507</v>
      </c>
      <c r="O1227" s="297">
        <v>4.8005614617940191</v>
      </c>
      <c r="P1227" s="296">
        <f t="shared" si="163"/>
        <v>6.2949617942984773E-2</v>
      </c>
    </row>
    <row r="1228" spans="1:16" x14ac:dyDescent="0.35">
      <c r="A1228" s="298">
        <f t="shared" si="166"/>
        <v>278</v>
      </c>
      <c r="B1228" s="295" t="s">
        <v>1705</v>
      </c>
      <c r="C1228" s="295">
        <v>84.6</v>
      </c>
      <c r="D1228" s="295"/>
      <c r="E1228" s="295"/>
      <c r="F1228" s="295">
        <f t="shared" si="160"/>
        <v>84.6</v>
      </c>
      <c r="G1228" s="295">
        <v>2</v>
      </c>
      <c r="H1228" s="295"/>
      <c r="I1228" s="295"/>
      <c r="J1228" s="295">
        <f t="shared" si="162"/>
        <v>2</v>
      </c>
      <c r="K1228" s="296">
        <f t="shared" si="164"/>
        <v>8.0128205128205125E-4</v>
      </c>
      <c r="L1228" s="297">
        <f t="shared" si="165"/>
        <v>3.4306490384615382</v>
      </c>
      <c r="M1228" s="297">
        <f t="shared" si="161"/>
        <v>0.75474278846153842</v>
      </c>
      <c r="N1228" s="297">
        <v>1.3851030110935023</v>
      </c>
      <c r="O1228" s="297">
        <v>0.16273089700996676</v>
      </c>
      <c r="P1228" s="296">
        <f t="shared" si="163"/>
        <v>6.7768625709533639E-2</v>
      </c>
    </row>
    <row r="1229" spans="1:16" x14ac:dyDescent="0.35">
      <c r="A1229" s="298">
        <f t="shared" si="166"/>
        <v>279</v>
      </c>
      <c r="B1229" s="295" t="s">
        <v>1706</v>
      </c>
      <c r="C1229" s="295">
        <v>219.7</v>
      </c>
      <c r="D1229" s="295"/>
      <c r="E1229" s="295"/>
      <c r="F1229" s="295">
        <f t="shared" si="160"/>
        <v>219.7</v>
      </c>
      <c r="G1229" s="295">
        <v>5</v>
      </c>
      <c r="H1229" s="295"/>
      <c r="I1229" s="295"/>
      <c r="J1229" s="295">
        <f t="shared" si="162"/>
        <v>5</v>
      </c>
      <c r="K1229" s="296">
        <f t="shared" si="164"/>
        <v>2.003205128205128E-3</v>
      </c>
      <c r="L1229" s="297">
        <f t="shared" si="165"/>
        <v>8.5766225961538449</v>
      </c>
      <c r="M1229" s="297">
        <f t="shared" si="161"/>
        <v>1.8868569711538459</v>
      </c>
      <c r="N1229" s="297">
        <v>3.4627575277337561</v>
      </c>
      <c r="O1229" s="297">
        <v>0.40682724252491692</v>
      </c>
      <c r="P1229" s="296">
        <f t="shared" si="163"/>
        <v>6.5239255064025337E-2</v>
      </c>
    </row>
    <row r="1230" spans="1:16" x14ac:dyDescent="0.35">
      <c r="A1230" s="298">
        <f t="shared" si="166"/>
        <v>280</v>
      </c>
      <c r="B1230" s="295" t="s">
        <v>1714</v>
      </c>
      <c r="C1230" s="295">
        <v>171.2</v>
      </c>
      <c r="D1230" s="295"/>
      <c r="E1230" s="295"/>
      <c r="F1230" s="295">
        <f t="shared" si="160"/>
        <v>171.2</v>
      </c>
      <c r="G1230" s="295">
        <v>3</v>
      </c>
      <c r="H1230" s="295"/>
      <c r="I1230" s="295"/>
      <c r="J1230" s="295">
        <f t="shared" si="162"/>
        <v>3</v>
      </c>
      <c r="K1230" s="296">
        <f t="shared" si="164"/>
        <v>1.201923076923077E-3</v>
      </c>
      <c r="L1230" s="297">
        <f t="shared" si="165"/>
        <v>5.145973557692308</v>
      </c>
      <c r="M1230" s="297">
        <f t="shared" si="161"/>
        <v>1.1321141826923078</v>
      </c>
      <c r="N1230" s="297">
        <v>2.0776545166402536</v>
      </c>
      <c r="O1230" s="297">
        <v>0.24409634551495016</v>
      </c>
      <c r="P1230" s="296">
        <f t="shared" si="163"/>
        <v>5.0232702117639146E-2</v>
      </c>
    </row>
    <row r="1231" spans="1:16" x14ac:dyDescent="0.35">
      <c r="A1231" s="298">
        <f t="shared" si="166"/>
        <v>281</v>
      </c>
      <c r="B1231" s="295" t="s">
        <v>1715</v>
      </c>
      <c r="C1231" s="295">
        <v>246.6</v>
      </c>
      <c r="D1231" s="295">
        <v>31.9</v>
      </c>
      <c r="E1231" s="295"/>
      <c r="F1231" s="295">
        <f t="shared" si="160"/>
        <v>278.5</v>
      </c>
      <c r="G1231" s="295">
        <v>7</v>
      </c>
      <c r="H1231" s="295"/>
      <c r="I1231" s="295">
        <v>1</v>
      </c>
      <c r="J1231" s="295">
        <f t="shared" si="162"/>
        <v>8</v>
      </c>
      <c r="K1231" s="296">
        <f t="shared" si="164"/>
        <v>3.205128205128205E-3</v>
      </c>
      <c r="L1231" s="297">
        <f t="shared" si="165"/>
        <v>13.722596153846153</v>
      </c>
      <c r="M1231" s="297">
        <f t="shared" si="161"/>
        <v>3.0189711538461537</v>
      </c>
      <c r="N1231" s="297">
        <v>5.5404120443740092</v>
      </c>
      <c r="O1231" s="297">
        <v>0.56955813953488377</v>
      </c>
      <c r="P1231" s="296">
        <f t="shared" si="163"/>
        <v>8.2052199251709868E-2</v>
      </c>
    </row>
    <row r="1232" spans="1:16" x14ac:dyDescent="0.35">
      <c r="A1232" s="298">
        <f t="shared" si="166"/>
        <v>282</v>
      </c>
      <c r="B1232" s="295" t="s">
        <v>1717</v>
      </c>
      <c r="C1232" s="295">
        <v>138.4</v>
      </c>
      <c r="D1232" s="295"/>
      <c r="E1232" s="295"/>
      <c r="F1232" s="295">
        <f t="shared" si="160"/>
        <v>138.4</v>
      </c>
      <c r="G1232" s="295">
        <v>4</v>
      </c>
      <c r="H1232" s="295"/>
      <c r="I1232" s="295"/>
      <c r="J1232" s="295">
        <f t="shared" si="162"/>
        <v>4</v>
      </c>
      <c r="K1232" s="296">
        <f t="shared" si="164"/>
        <v>1.6025641025641025E-3</v>
      </c>
      <c r="L1232" s="297">
        <f t="shared" si="165"/>
        <v>6.8612980769230765</v>
      </c>
      <c r="M1232" s="297">
        <f t="shared" si="161"/>
        <v>1.5094855769230768</v>
      </c>
      <c r="N1232" s="297">
        <v>2.7702060221870046</v>
      </c>
      <c r="O1232" s="297">
        <v>0.32546179401993353</v>
      </c>
      <c r="P1232" s="296">
        <f t="shared" si="163"/>
        <v>8.2850082876106138E-2</v>
      </c>
    </row>
    <row r="1233" spans="1:16" x14ac:dyDescent="0.35">
      <c r="A1233" s="298">
        <f t="shared" si="166"/>
        <v>283</v>
      </c>
      <c r="B1233" s="295" t="s">
        <v>1718</v>
      </c>
      <c r="C1233" s="295">
        <v>990.2</v>
      </c>
      <c r="D1233" s="295"/>
      <c r="E1233" s="295"/>
      <c r="F1233" s="295">
        <f t="shared" si="160"/>
        <v>990.2</v>
      </c>
      <c r="G1233" s="295">
        <v>24</v>
      </c>
      <c r="H1233" s="295"/>
      <c r="I1233" s="295"/>
      <c r="J1233" s="295">
        <f t="shared" si="162"/>
        <v>24</v>
      </c>
      <c r="K1233" s="296">
        <f t="shared" si="164"/>
        <v>9.6153846153846159E-3</v>
      </c>
      <c r="L1233" s="297">
        <f t="shared" si="165"/>
        <v>41.167788461538464</v>
      </c>
      <c r="M1233" s="297">
        <f t="shared" si="161"/>
        <v>9.0569134615384623</v>
      </c>
      <c r="N1233" s="297">
        <v>16.621236133122029</v>
      </c>
      <c r="O1233" s="297">
        <v>1.9527707641196013</v>
      </c>
      <c r="P1233" s="296">
        <f t="shared" si="163"/>
        <v>6.9479608988404926E-2</v>
      </c>
    </row>
    <row r="1234" spans="1:16" x14ac:dyDescent="0.35">
      <c r="A1234" s="298">
        <f t="shared" si="166"/>
        <v>284</v>
      </c>
      <c r="B1234" s="295" t="s">
        <v>1719</v>
      </c>
      <c r="C1234" s="295">
        <v>184.5</v>
      </c>
      <c r="D1234" s="295"/>
      <c r="E1234" s="295"/>
      <c r="F1234" s="295">
        <f t="shared" si="160"/>
        <v>184.5</v>
      </c>
      <c r="G1234" s="295">
        <v>4</v>
      </c>
      <c r="H1234" s="295"/>
      <c r="I1234" s="295"/>
      <c r="J1234" s="295">
        <f t="shared" si="162"/>
        <v>4</v>
      </c>
      <c r="K1234" s="296">
        <f t="shared" si="164"/>
        <v>1.6025641025641025E-3</v>
      </c>
      <c r="L1234" s="297">
        <f t="shared" si="165"/>
        <v>6.8612980769230765</v>
      </c>
      <c r="M1234" s="297">
        <f t="shared" si="161"/>
        <v>1.5094855769230768</v>
      </c>
      <c r="N1234" s="297">
        <v>2.7702060221870046</v>
      </c>
      <c r="O1234" s="297">
        <v>0.32546179401993353</v>
      </c>
      <c r="P1234" s="296">
        <f t="shared" si="163"/>
        <v>6.2148788455572306E-2</v>
      </c>
    </row>
    <row r="1235" spans="1:16" x14ac:dyDescent="0.35">
      <c r="A1235" s="298">
        <f t="shared" si="166"/>
        <v>285</v>
      </c>
      <c r="B1235" s="295" t="s">
        <v>1726</v>
      </c>
      <c r="C1235" s="295">
        <v>96.2</v>
      </c>
      <c r="D1235" s="295"/>
      <c r="E1235" s="295"/>
      <c r="F1235" s="295">
        <f t="shared" ref="F1235:F1280" si="167">C1235+D1235+E1235</f>
        <v>96.2</v>
      </c>
      <c r="G1235" s="295">
        <v>2</v>
      </c>
      <c r="H1235" s="295"/>
      <c r="I1235" s="295"/>
      <c r="J1235" s="295">
        <f t="shared" si="162"/>
        <v>2</v>
      </c>
      <c r="K1235" s="296">
        <f t="shared" si="164"/>
        <v>8.0128205128205125E-4</v>
      </c>
      <c r="L1235" s="297">
        <f t="shared" si="165"/>
        <v>3.4306490384615382</v>
      </c>
      <c r="M1235" s="297">
        <f t="shared" si="161"/>
        <v>0.75474278846153842</v>
      </c>
      <c r="N1235" s="297">
        <v>1.3851030110935023</v>
      </c>
      <c r="O1235" s="297">
        <v>0.16273089700996676</v>
      </c>
      <c r="P1235" s="296">
        <f t="shared" si="163"/>
        <v>5.9596941112542053E-2</v>
      </c>
    </row>
    <row r="1236" spans="1:16" x14ac:dyDescent="0.35">
      <c r="A1236" s="298">
        <f t="shared" si="166"/>
        <v>286</v>
      </c>
      <c r="B1236" s="295" t="s">
        <v>1727</v>
      </c>
      <c r="C1236" s="295">
        <v>150.80000000000001</v>
      </c>
      <c r="D1236" s="295"/>
      <c r="E1236" s="295"/>
      <c r="F1236" s="295">
        <f t="shared" si="167"/>
        <v>150.80000000000001</v>
      </c>
      <c r="G1236" s="295">
        <v>4</v>
      </c>
      <c r="H1236" s="295"/>
      <c r="I1236" s="295"/>
      <c r="J1236" s="295">
        <f t="shared" si="162"/>
        <v>4</v>
      </c>
      <c r="K1236" s="296">
        <f t="shared" si="164"/>
        <v>1.6025641025641025E-3</v>
      </c>
      <c r="L1236" s="297">
        <f t="shared" si="165"/>
        <v>6.8612980769230765</v>
      </c>
      <c r="M1236" s="297">
        <f t="shared" si="161"/>
        <v>1.5094855769230768</v>
      </c>
      <c r="N1236" s="297">
        <v>2.7702060221870046</v>
      </c>
      <c r="O1236" s="297">
        <v>0.32546179401993353</v>
      </c>
      <c r="P1236" s="296">
        <f t="shared" si="163"/>
        <v>7.6037476591863995E-2</v>
      </c>
    </row>
    <row r="1237" spans="1:16" x14ac:dyDescent="0.35">
      <c r="A1237" s="298">
        <f t="shared" si="166"/>
        <v>287</v>
      </c>
      <c r="B1237" s="295" t="s">
        <v>1733</v>
      </c>
      <c r="C1237" s="295">
        <v>301.02</v>
      </c>
      <c r="D1237" s="295"/>
      <c r="E1237" s="295"/>
      <c r="F1237" s="295">
        <f t="shared" si="167"/>
        <v>301.02</v>
      </c>
      <c r="G1237" s="295">
        <v>6</v>
      </c>
      <c r="H1237" s="295"/>
      <c r="I1237" s="295"/>
      <c r="J1237" s="295">
        <f t="shared" si="162"/>
        <v>6</v>
      </c>
      <c r="K1237" s="296">
        <f t="shared" si="164"/>
        <v>2.403846153846154E-3</v>
      </c>
      <c r="L1237" s="297">
        <f t="shared" si="165"/>
        <v>10.291947115384616</v>
      </c>
      <c r="M1237" s="297">
        <f t="shared" ref="M1237:M1286" si="168">L1237*0.22</f>
        <v>2.2642283653846156</v>
      </c>
      <c r="N1237" s="297">
        <v>4.1553090332805072</v>
      </c>
      <c r="O1237" s="297">
        <v>0.48819269102990032</v>
      </c>
      <c r="P1237" s="296">
        <f t="shared" si="163"/>
        <v>5.7137988190418057E-2</v>
      </c>
    </row>
    <row r="1238" spans="1:16" x14ac:dyDescent="0.35">
      <c r="A1238" s="298">
        <f t="shared" si="166"/>
        <v>288</v>
      </c>
      <c r="B1238" s="295" t="s">
        <v>1734</v>
      </c>
      <c r="C1238" s="295">
        <v>725.3</v>
      </c>
      <c r="D1238" s="295"/>
      <c r="E1238" s="295"/>
      <c r="F1238" s="295">
        <f t="shared" si="167"/>
        <v>725.3</v>
      </c>
      <c r="G1238" s="295">
        <v>15</v>
      </c>
      <c r="H1238" s="295"/>
      <c r="I1238" s="295"/>
      <c r="J1238" s="295">
        <f t="shared" si="162"/>
        <v>15</v>
      </c>
      <c r="K1238" s="296">
        <f t="shared" si="164"/>
        <v>6.0096153846153841E-3</v>
      </c>
      <c r="L1238" s="297">
        <f t="shared" si="165"/>
        <v>25.729867788461537</v>
      </c>
      <c r="M1238" s="297">
        <f t="shared" si="168"/>
        <v>5.6605709134615383</v>
      </c>
      <c r="N1238" s="297">
        <v>10.388272583201267</v>
      </c>
      <c r="O1238" s="297">
        <v>1.2204817275747508</v>
      </c>
      <c r="P1238" s="296">
        <f t="shared" si="163"/>
        <v>5.9284700141595335E-2</v>
      </c>
    </row>
    <row r="1239" spans="1:16" x14ac:dyDescent="0.35">
      <c r="A1239" s="298">
        <f t="shared" si="166"/>
        <v>289</v>
      </c>
      <c r="B1239" s="295" t="s">
        <v>1735</v>
      </c>
      <c r="C1239" s="295">
        <v>1494.6</v>
      </c>
      <c r="D1239" s="295">
        <v>88.8</v>
      </c>
      <c r="E1239" s="295"/>
      <c r="F1239" s="295">
        <f t="shared" si="167"/>
        <v>1583.3999999999999</v>
      </c>
      <c r="G1239" s="295">
        <v>32</v>
      </c>
      <c r="H1239" s="295">
        <v>2</v>
      </c>
      <c r="I1239" s="295"/>
      <c r="J1239" s="295">
        <f t="shared" si="162"/>
        <v>34</v>
      </c>
      <c r="K1239" s="296">
        <f t="shared" si="164"/>
        <v>1.3621794871794872E-2</v>
      </c>
      <c r="L1239" s="297">
        <f t="shared" si="165"/>
        <v>58.32103365384615</v>
      </c>
      <c r="M1239" s="297">
        <f t="shared" si="168"/>
        <v>12.830627403846153</v>
      </c>
      <c r="N1239" s="297">
        <v>23.546751188589543</v>
      </c>
      <c r="O1239" s="297">
        <v>2.6036943521594682</v>
      </c>
      <c r="P1239" s="296">
        <f t="shared" si="163"/>
        <v>6.145137463587301E-2</v>
      </c>
    </row>
    <row r="1240" spans="1:16" x14ac:dyDescent="0.35">
      <c r="A1240" s="298">
        <f t="shared" si="166"/>
        <v>290</v>
      </c>
      <c r="B1240" s="295" t="s">
        <v>1736</v>
      </c>
      <c r="C1240" s="295">
        <v>1123</v>
      </c>
      <c r="D1240" s="295"/>
      <c r="E1240" s="295">
        <v>374</v>
      </c>
      <c r="F1240" s="295">
        <f t="shared" si="167"/>
        <v>1497</v>
      </c>
      <c r="G1240" s="295">
        <v>24</v>
      </c>
      <c r="H1240" s="295"/>
      <c r="I1240" s="295">
        <v>3</v>
      </c>
      <c r="J1240" s="295">
        <f t="shared" si="162"/>
        <v>27</v>
      </c>
      <c r="K1240" s="296">
        <f t="shared" si="164"/>
        <v>1.0817307692307692E-2</v>
      </c>
      <c r="L1240" s="297">
        <f t="shared" si="165"/>
        <v>46.313762019230765</v>
      </c>
      <c r="M1240" s="297">
        <f t="shared" si="168"/>
        <v>10.189027644230768</v>
      </c>
      <c r="N1240" s="297">
        <v>18.698890649762284</v>
      </c>
      <c r="O1240" s="297">
        <v>1.9527707641196013</v>
      </c>
      <c r="P1240" s="296">
        <f t="shared" si="163"/>
        <v>5.1539379477183317E-2</v>
      </c>
    </row>
    <row r="1241" spans="1:16" x14ac:dyDescent="0.35">
      <c r="A1241" s="298">
        <f t="shared" si="166"/>
        <v>291</v>
      </c>
      <c r="B1241" s="295" t="s">
        <v>1737</v>
      </c>
      <c r="C1241" s="295">
        <v>1486.2</v>
      </c>
      <c r="D1241" s="295"/>
      <c r="E1241" s="295"/>
      <c r="F1241" s="295">
        <f t="shared" si="167"/>
        <v>1486.2</v>
      </c>
      <c r="G1241" s="295">
        <v>32</v>
      </c>
      <c r="H1241" s="295"/>
      <c r="I1241" s="295"/>
      <c r="J1241" s="295">
        <f t="shared" si="162"/>
        <v>32</v>
      </c>
      <c r="K1241" s="296">
        <f t="shared" si="164"/>
        <v>1.282051282051282E-2</v>
      </c>
      <c r="L1241" s="297">
        <f t="shared" si="165"/>
        <v>54.890384615384612</v>
      </c>
      <c r="M1241" s="297">
        <f t="shared" si="168"/>
        <v>12.075884615384615</v>
      </c>
      <c r="N1241" s="297">
        <v>22.161648177496037</v>
      </c>
      <c r="O1241" s="297">
        <v>2.6036943521594682</v>
      </c>
      <c r="P1241" s="296">
        <f t="shared" si="163"/>
        <v>6.1722252563870761E-2</v>
      </c>
    </row>
    <row r="1242" spans="1:16" x14ac:dyDescent="0.35">
      <c r="A1242" s="298">
        <f t="shared" si="166"/>
        <v>292</v>
      </c>
      <c r="B1242" s="295" t="s">
        <v>1738</v>
      </c>
      <c r="C1242" s="295">
        <v>2557.9</v>
      </c>
      <c r="D1242" s="295"/>
      <c r="E1242" s="295"/>
      <c r="F1242" s="295">
        <f t="shared" si="167"/>
        <v>2557.9</v>
      </c>
      <c r="G1242" s="295">
        <v>64</v>
      </c>
      <c r="H1242" s="295"/>
      <c r="I1242" s="295"/>
      <c r="J1242" s="295">
        <f t="shared" si="162"/>
        <v>64</v>
      </c>
      <c r="K1242" s="296">
        <f t="shared" si="164"/>
        <v>2.564102564102564E-2</v>
      </c>
      <c r="L1242" s="297">
        <f t="shared" si="165"/>
        <v>109.78076923076922</v>
      </c>
      <c r="M1242" s="297">
        <f t="shared" si="168"/>
        <v>24.151769230769229</v>
      </c>
      <c r="N1242" s="297">
        <v>44.323296354992074</v>
      </c>
      <c r="O1242" s="297">
        <v>5.2073887043189364</v>
      </c>
      <c r="P1242" s="296">
        <f t="shared" si="163"/>
        <v>7.1724157911118275E-2</v>
      </c>
    </row>
    <row r="1243" spans="1:16" x14ac:dyDescent="0.35">
      <c r="A1243" s="298">
        <f t="shared" si="166"/>
        <v>293</v>
      </c>
      <c r="B1243" s="295" t="s">
        <v>1739</v>
      </c>
      <c r="C1243" s="295">
        <v>2559.3000000000002</v>
      </c>
      <c r="D1243" s="295"/>
      <c r="E1243" s="295"/>
      <c r="F1243" s="295">
        <f t="shared" si="167"/>
        <v>2559.3000000000002</v>
      </c>
      <c r="G1243" s="295">
        <v>64</v>
      </c>
      <c r="H1243" s="295"/>
      <c r="I1243" s="295"/>
      <c r="J1243" s="295">
        <f t="shared" si="162"/>
        <v>64</v>
      </c>
      <c r="K1243" s="296">
        <f t="shared" si="164"/>
        <v>2.564102564102564E-2</v>
      </c>
      <c r="L1243" s="297">
        <f t="shared" si="165"/>
        <v>109.78076923076922</v>
      </c>
      <c r="M1243" s="297">
        <f t="shared" si="168"/>
        <v>24.151769230769229</v>
      </c>
      <c r="N1243" s="297">
        <v>44.323296354992074</v>
      </c>
      <c r="O1243" s="297">
        <v>5.2073887043189364</v>
      </c>
      <c r="P1243" s="296">
        <f t="shared" si="163"/>
        <v>7.1684923033973919E-2</v>
      </c>
    </row>
    <row r="1244" spans="1:16" x14ac:dyDescent="0.35">
      <c r="A1244" s="298">
        <f t="shared" si="166"/>
        <v>294</v>
      </c>
      <c r="B1244" s="295" t="s">
        <v>1740</v>
      </c>
      <c r="C1244" s="295">
        <v>1346.9</v>
      </c>
      <c r="D1244" s="295"/>
      <c r="E1244" s="295"/>
      <c r="F1244" s="295">
        <f t="shared" si="167"/>
        <v>1346.9</v>
      </c>
      <c r="G1244" s="295">
        <v>24</v>
      </c>
      <c r="H1244" s="295"/>
      <c r="I1244" s="295"/>
      <c r="J1244" s="295">
        <f t="shared" si="162"/>
        <v>24</v>
      </c>
      <c r="K1244" s="296">
        <f t="shared" si="164"/>
        <v>9.6153846153846159E-3</v>
      </c>
      <c r="L1244" s="297">
        <f t="shared" si="165"/>
        <v>41.167788461538464</v>
      </c>
      <c r="M1244" s="297">
        <f t="shared" si="168"/>
        <v>9.0569134615384623</v>
      </c>
      <c r="N1244" s="297">
        <v>16.621236133122029</v>
      </c>
      <c r="O1244" s="297">
        <v>1.9527707641196013</v>
      </c>
      <c r="P1244" s="296">
        <f t="shared" si="163"/>
        <v>5.107929974038055E-2</v>
      </c>
    </row>
    <row r="1245" spans="1:16" x14ac:dyDescent="0.35">
      <c r="A1245" s="298">
        <f t="shared" si="166"/>
        <v>295</v>
      </c>
      <c r="B1245" s="295" t="s">
        <v>1741</v>
      </c>
      <c r="C1245" s="295">
        <v>2035.1</v>
      </c>
      <c r="D1245" s="295"/>
      <c r="E1245" s="295"/>
      <c r="F1245" s="295">
        <f t="shared" si="167"/>
        <v>2035.1</v>
      </c>
      <c r="G1245" s="295">
        <v>48</v>
      </c>
      <c r="H1245" s="295"/>
      <c r="I1245" s="295"/>
      <c r="J1245" s="295">
        <f t="shared" si="162"/>
        <v>48</v>
      </c>
      <c r="K1245" s="296">
        <f t="shared" si="164"/>
        <v>1.9230769230769232E-2</v>
      </c>
      <c r="L1245" s="297">
        <f t="shared" si="165"/>
        <v>82.335576923076928</v>
      </c>
      <c r="M1245" s="297">
        <f t="shared" si="168"/>
        <v>18.113826923076925</v>
      </c>
      <c r="N1245" s="297">
        <v>33.242472266244057</v>
      </c>
      <c r="O1245" s="297">
        <v>3.9055415282392025</v>
      </c>
      <c r="P1245" s="296">
        <f t="shared" si="163"/>
        <v>6.7612116181336127E-2</v>
      </c>
    </row>
    <row r="1246" spans="1:16" x14ac:dyDescent="0.35">
      <c r="A1246" s="298">
        <f t="shared" si="166"/>
        <v>296</v>
      </c>
      <c r="B1246" s="295" t="s">
        <v>1742</v>
      </c>
      <c r="C1246" s="295">
        <v>1523.5</v>
      </c>
      <c r="D1246" s="295"/>
      <c r="E1246" s="295"/>
      <c r="F1246" s="295">
        <f t="shared" si="167"/>
        <v>1523.5</v>
      </c>
      <c r="G1246" s="295">
        <v>36</v>
      </c>
      <c r="H1246" s="295"/>
      <c r="I1246" s="295"/>
      <c r="J1246" s="295">
        <f t="shared" si="162"/>
        <v>36</v>
      </c>
      <c r="K1246" s="296">
        <f t="shared" si="164"/>
        <v>1.4423076923076922E-2</v>
      </c>
      <c r="L1246" s="297">
        <f t="shared" si="165"/>
        <v>61.751682692307689</v>
      </c>
      <c r="M1246" s="297">
        <f t="shared" si="168"/>
        <v>13.585370192307691</v>
      </c>
      <c r="N1246" s="297">
        <v>24.931854199683041</v>
      </c>
      <c r="O1246" s="297">
        <v>2.9291561461794018</v>
      </c>
      <c r="P1246" s="296">
        <f t="shared" si="163"/>
        <v>6.7737488172286073E-2</v>
      </c>
    </row>
    <row r="1247" spans="1:16" x14ac:dyDescent="0.35">
      <c r="A1247" s="298">
        <f t="shared" si="166"/>
        <v>297</v>
      </c>
      <c r="B1247" s="295" t="s">
        <v>1743</v>
      </c>
      <c r="C1247" s="295">
        <v>2022.1</v>
      </c>
      <c r="D1247" s="295"/>
      <c r="E1247" s="295"/>
      <c r="F1247" s="295">
        <f t="shared" si="167"/>
        <v>2022.1</v>
      </c>
      <c r="G1247" s="295">
        <v>48</v>
      </c>
      <c r="H1247" s="295"/>
      <c r="I1247" s="295"/>
      <c r="J1247" s="295">
        <f t="shared" si="162"/>
        <v>48</v>
      </c>
      <c r="K1247" s="296">
        <f t="shared" si="164"/>
        <v>1.9230769230769232E-2</v>
      </c>
      <c r="L1247" s="297">
        <f t="shared" si="165"/>
        <v>82.335576923076928</v>
      </c>
      <c r="M1247" s="297">
        <f t="shared" si="168"/>
        <v>18.113826923076925</v>
      </c>
      <c r="N1247" s="297">
        <v>33.242472266244057</v>
      </c>
      <c r="O1247" s="297">
        <v>3.9055415282392025</v>
      </c>
      <c r="P1247" s="296">
        <f t="shared" si="163"/>
        <v>6.8046791771246298E-2</v>
      </c>
    </row>
    <row r="1248" spans="1:16" x14ac:dyDescent="0.35">
      <c r="A1248" s="298">
        <f t="shared" si="166"/>
        <v>298</v>
      </c>
      <c r="B1248" s="295" t="s">
        <v>1744</v>
      </c>
      <c r="C1248" s="295">
        <v>147.19999999999999</v>
      </c>
      <c r="D1248" s="295"/>
      <c r="E1248" s="295"/>
      <c r="F1248" s="295">
        <f t="shared" si="167"/>
        <v>147.19999999999999</v>
      </c>
      <c r="G1248" s="295">
        <v>4</v>
      </c>
      <c r="H1248" s="295"/>
      <c r="I1248" s="295"/>
      <c r="J1248" s="295">
        <f t="shared" si="162"/>
        <v>4</v>
      </c>
      <c r="K1248" s="296">
        <f t="shared" si="164"/>
        <v>1.6025641025641025E-3</v>
      </c>
      <c r="L1248" s="297">
        <f t="shared" si="165"/>
        <v>6.8612980769230765</v>
      </c>
      <c r="M1248" s="297">
        <f t="shared" si="168"/>
        <v>1.5094855769230768</v>
      </c>
      <c r="N1248" s="297">
        <v>2.7702060221870046</v>
      </c>
      <c r="O1248" s="297">
        <v>0.32546179401993353</v>
      </c>
      <c r="P1248" s="296">
        <f t="shared" si="163"/>
        <v>7.7897088791121546E-2</v>
      </c>
    </row>
    <row r="1249" spans="1:16" x14ac:dyDescent="0.35">
      <c r="A1249" s="298">
        <f t="shared" si="166"/>
        <v>299</v>
      </c>
      <c r="B1249" s="295" t="s">
        <v>1745</v>
      </c>
      <c r="C1249" s="295">
        <v>1486.9</v>
      </c>
      <c r="D1249" s="295"/>
      <c r="E1249" s="295"/>
      <c r="F1249" s="295">
        <f t="shared" si="167"/>
        <v>1486.9</v>
      </c>
      <c r="G1249" s="295">
        <v>32</v>
      </c>
      <c r="H1249" s="295"/>
      <c r="I1249" s="295"/>
      <c r="J1249" s="295">
        <f t="shared" si="162"/>
        <v>32</v>
      </c>
      <c r="K1249" s="296">
        <f t="shared" si="164"/>
        <v>1.282051282051282E-2</v>
      </c>
      <c r="L1249" s="297">
        <f t="shared" si="165"/>
        <v>54.890384615384612</v>
      </c>
      <c r="M1249" s="297">
        <f t="shared" si="168"/>
        <v>12.075884615384615</v>
      </c>
      <c r="N1249" s="297">
        <v>22.161648177496037</v>
      </c>
      <c r="O1249" s="297">
        <v>2.6036943521594682</v>
      </c>
      <c r="P1249" s="296">
        <f t="shared" si="163"/>
        <v>6.1693195077291492E-2</v>
      </c>
    </row>
    <row r="1250" spans="1:16" x14ac:dyDescent="0.35">
      <c r="A1250" s="298">
        <f t="shared" si="166"/>
        <v>300</v>
      </c>
      <c r="B1250" s="295" t="s">
        <v>1746</v>
      </c>
      <c r="C1250" s="295">
        <v>252.3</v>
      </c>
      <c r="D1250" s="295"/>
      <c r="E1250" s="295"/>
      <c r="F1250" s="295">
        <f t="shared" si="167"/>
        <v>252.3</v>
      </c>
      <c r="G1250" s="295">
        <v>3</v>
      </c>
      <c r="H1250" s="295"/>
      <c r="I1250" s="295"/>
      <c r="J1250" s="295">
        <f t="shared" si="162"/>
        <v>3</v>
      </c>
      <c r="K1250" s="296">
        <f t="shared" si="164"/>
        <v>1.201923076923077E-3</v>
      </c>
      <c r="L1250" s="297">
        <f t="shared" si="165"/>
        <v>5.145973557692308</v>
      </c>
      <c r="M1250" s="297">
        <f t="shared" si="168"/>
        <v>1.1321141826923078</v>
      </c>
      <c r="N1250" s="297">
        <v>2.0776545166402536</v>
      </c>
      <c r="O1250" s="297">
        <v>0.24409634551495016</v>
      </c>
      <c r="P1250" s="296">
        <f t="shared" si="163"/>
        <v>3.4085765368766625E-2</v>
      </c>
    </row>
    <row r="1251" spans="1:16" x14ac:dyDescent="0.35">
      <c r="A1251" s="298">
        <f t="shared" si="166"/>
        <v>301</v>
      </c>
      <c r="B1251" s="295" t="s">
        <v>1747</v>
      </c>
      <c r="C1251" s="295">
        <v>127.4</v>
      </c>
      <c r="D1251" s="295"/>
      <c r="E1251" s="295">
        <v>58.5</v>
      </c>
      <c r="F1251" s="295">
        <f t="shared" si="167"/>
        <v>185.9</v>
      </c>
      <c r="G1251" s="295">
        <v>2</v>
      </c>
      <c r="H1251" s="295"/>
      <c r="I1251" s="295">
        <v>1</v>
      </c>
      <c r="J1251" s="295">
        <f t="shared" si="162"/>
        <v>3</v>
      </c>
      <c r="K1251" s="296">
        <f t="shared" si="164"/>
        <v>1.201923076923077E-3</v>
      </c>
      <c r="L1251" s="297">
        <f t="shared" si="165"/>
        <v>5.145973557692308</v>
      </c>
      <c r="M1251" s="297">
        <f t="shared" si="168"/>
        <v>1.1321141826923078</v>
      </c>
      <c r="N1251" s="297">
        <v>2.0776545166402536</v>
      </c>
      <c r="O1251" s="297">
        <v>0.16273089700996676</v>
      </c>
      <c r="P1251" s="296">
        <f t="shared" si="163"/>
        <v>4.582287871992919E-2</v>
      </c>
    </row>
    <row r="1252" spans="1:16" x14ac:dyDescent="0.35">
      <c r="A1252" s="298">
        <f t="shared" si="166"/>
        <v>302</v>
      </c>
      <c r="B1252" s="295" t="s">
        <v>1748</v>
      </c>
      <c r="C1252" s="295">
        <v>148.4</v>
      </c>
      <c r="D1252" s="295"/>
      <c r="E1252" s="295"/>
      <c r="F1252" s="295">
        <f t="shared" si="167"/>
        <v>148.4</v>
      </c>
      <c r="G1252" s="295">
        <v>3</v>
      </c>
      <c r="H1252" s="295"/>
      <c r="I1252" s="295"/>
      <c r="J1252" s="295">
        <f t="shared" si="162"/>
        <v>3</v>
      </c>
      <c r="K1252" s="296">
        <f t="shared" si="164"/>
        <v>1.201923076923077E-3</v>
      </c>
      <c r="L1252" s="297">
        <f t="shared" si="165"/>
        <v>5.145973557692308</v>
      </c>
      <c r="M1252" s="297">
        <f t="shared" si="168"/>
        <v>1.1321141826923078</v>
      </c>
      <c r="N1252" s="297">
        <v>2.0776545166402536</v>
      </c>
      <c r="O1252" s="297">
        <v>0.24409634551495016</v>
      </c>
      <c r="P1252" s="296">
        <f t="shared" si="163"/>
        <v>5.7950394895820892E-2</v>
      </c>
    </row>
    <row r="1253" spans="1:16" x14ac:dyDescent="0.35">
      <c r="A1253" s="298">
        <f t="shared" si="166"/>
        <v>303</v>
      </c>
      <c r="B1253" s="295" t="s">
        <v>1749</v>
      </c>
      <c r="C1253" s="295">
        <v>166</v>
      </c>
      <c r="D1253" s="295"/>
      <c r="E1253" s="295"/>
      <c r="F1253" s="295">
        <f t="shared" si="167"/>
        <v>166</v>
      </c>
      <c r="G1253" s="295">
        <v>4</v>
      </c>
      <c r="H1253" s="295"/>
      <c r="I1253" s="295"/>
      <c r="J1253" s="295">
        <f t="shared" si="162"/>
        <v>4</v>
      </c>
      <c r="K1253" s="296">
        <f t="shared" si="164"/>
        <v>1.6025641025641025E-3</v>
      </c>
      <c r="L1253" s="297">
        <f t="shared" si="165"/>
        <v>6.8612980769230765</v>
      </c>
      <c r="M1253" s="297">
        <f t="shared" si="168"/>
        <v>1.5094855769230768</v>
      </c>
      <c r="N1253" s="297">
        <v>2.7702060221870046</v>
      </c>
      <c r="O1253" s="297">
        <v>0.32546179401993353</v>
      </c>
      <c r="P1253" s="296">
        <f t="shared" si="163"/>
        <v>6.9075008855741513E-2</v>
      </c>
    </row>
    <row r="1254" spans="1:16" x14ac:dyDescent="0.35">
      <c r="A1254" s="298">
        <f t="shared" si="166"/>
        <v>304</v>
      </c>
      <c r="B1254" s="295" t="s">
        <v>1750</v>
      </c>
      <c r="C1254" s="295">
        <v>1491.85</v>
      </c>
      <c r="D1254" s="295"/>
      <c r="E1254" s="295">
        <v>243</v>
      </c>
      <c r="F1254" s="295">
        <f t="shared" si="167"/>
        <v>1734.85</v>
      </c>
      <c r="G1254" s="295">
        <v>21</v>
      </c>
      <c r="H1254" s="295"/>
      <c r="I1254" s="295">
        <v>2</v>
      </c>
      <c r="J1254" s="295">
        <f t="shared" si="162"/>
        <v>23</v>
      </c>
      <c r="K1254" s="296">
        <f t="shared" si="164"/>
        <v>9.21474358974359E-3</v>
      </c>
      <c r="L1254" s="297">
        <f t="shared" si="165"/>
        <v>39.452463942307695</v>
      </c>
      <c r="M1254" s="297">
        <f t="shared" si="168"/>
        <v>8.6795420673076933</v>
      </c>
      <c r="N1254" s="297">
        <v>15.928684627575279</v>
      </c>
      <c r="O1254" s="297">
        <v>1.7086744186046512</v>
      </c>
      <c r="P1254" s="296">
        <f t="shared" si="163"/>
        <v>3.7910692599242193E-2</v>
      </c>
    </row>
    <row r="1255" spans="1:16" x14ac:dyDescent="0.35">
      <c r="A1255" s="298">
        <f t="shared" si="166"/>
        <v>305</v>
      </c>
      <c r="B1255" s="295" t="s">
        <v>1751</v>
      </c>
      <c r="C1255" s="295">
        <v>213.8</v>
      </c>
      <c r="D1255" s="295"/>
      <c r="E1255" s="295"/>
      <c r="F1255" s="295">
        <f t="shared" si="167"/>
        <v>213.8</v>
      </c>
      <c r="G1255" s="295">
        <v>5</v>
      </c>
      <c r="H1255" s="295"/>
      <c r="I1255" s="295"/>
      <c r="J1255" s="295">
        <f t="shared" si="162"/>
        <v>5</v>
      </c>
      <c r="K1255" s="296">
        <f t="shared" si="164"/>
        <v>2.003205128205128E-3</v>
      </c>
      <c r="L1255" s="297">
        <f t="shared" si="165"/>
        <v>8.5766225961538449</v>
      </c>
      <c r="M1255" s="297">
        <f t="shared" si="168"/>
        <v>1.8868569711538459</v>
      </c>
      <c r="N1255" s="297">
        <v>3.4627575277337561</v>
      </c>
      <c r="O1255" s="297">
        <v>0.40682724252491692</v>
      </c>
      <c r="P1255" s="296">
        <f t="shared" si="163"/>
        <v>6.7039589979262695E-2</v>
      </c>
    </row>
    <row r="1256" spans="1:16" x14ac:dyDescent="0.35">
      <c r="A1256" s="298">
        <f t="shared" si="166"/>
        <v>306</v>
      </c>
      <c r="B1256" s="295" t="s">
        <v>1752</v>
      </c>
      <c r="C1256" s="295">
        <v>123.2</v>
      </c>
      <c r="D1256" s="295"/>
      <c r="E1256" s="295"/>
      <c r="F1256" s="295">
        <f t="shared" si="167"/>
        <v>123.2</v>
      </c>
      <c r="G1256" s="295">
        <v>4</v>
      </c>
      <c r="H1256" s="295"/>
      <c r="I1256" s="295"/>
      <c r="J1256" s="295">
        <f t="shared" si="162"/>
        <v>4</v>
      </c>
      <c r="K1256" s="296">
        <f t="shared" si="164"/>
        <v>1.6025641025641025E-3</v>
      </c>
      <c r="L1256" s="297">
        <f t="shared" si="165"/>
        <v>6.8612980769230765</v>
      </c>
      <c r="M1256" s="297">
        <f t="shared" si="168"/>
        <v>1.5094855769230768</v>
      </c>
      <c r="N1256" s="297">
        <v>2.7702060221870046</v>
      </c>
      <c r="O1256" s="297">
        <v>0.32546179401993353</v>
      </c>
      <c r="P1256" s="296">
        <f t="shared" si="163"/>
        <v>9.3071846347833526E-2</v>
      </c>
    </row>
    <row r="1257" spans="1:16" x14ac:dyDescent="0.35">
      <c r="A1257" s="298">
        <f t="shared" si="166"/>
        <v>307</v>
      </c>
      <c r="B1257" s="295" t="s">
        <v>250</v>
      </c>
      <c r="C1257" s="295">
        <v>120.6</v>
      </c>
      <c r="D1257" s="295"/>
      <c r="E1257" s="295"/>
      <c r="F1257" s="295">
        <f t="shared" si="167"/>
        <v>120.6</v>
      </c>
      <c r="G1257" s="295">
        <v>4</v>
      </c>
      <c r="H1257" s="295"/>
      <c r="I1257" s="295"/>
      <c r="J1257" s="295">
        <f t="shared" si="162"/>
        <v>4</v>
      </c>
      <c r="K1257" s="296">
        <f t="shared" si="164"/>
        <v>1.6025641025641025E-3</v>
      </c>
      <c r="L1257" s="297">
        <f t="shared" si="165"/>
        <v>6.8612980769230765</v>
      </c>
      <c r="M1257" s="297">
        <f t="shared" si="168"/>
        <v>1.5094855769230768</v>
      </c>
      <c r="N1257" s="297">
        <v>2.7702060221870046</v>
      </c>
      <c r="O1257" s="297">
        <v>0.32546179401993353</v>
      </c>
      <c r="P1257" s="296">
        <f t="shared" si="163"/>
        <v>9.5078370398450171E-2</v>
      </c>
    </row>
    <row r="1258" spans="1:16" x14ac:dyDescent="0.35">
      <c r="A1258" s="298">
        <f t="shared" si="166"/>
        <v>308</v>
      </c>
      <c r="B1258" s="295" t="s">
        <v>251</v>
      </c>
      <c r="C1258" s="295">
        <v>151.1</v>
      </c>
      <c r="D1258" s="295"/>
      <c r="E1258" s="295"/>
      <c r="F1258" s="295">
        <f t="shared" si="167"/>
        <v>151.1</v>
      </c>
      <c r="G1258" s="295">
        <v>4</v>
      </c>
      <c r="H1258" s="295"/>
      <c r="I1258" s="295"/>
      <c r="J1258" s="295">
        <f t="shared" si="162"/>
        <v>4</v>
      </c>
      <c r="K1258" s="296">
        <f t="shared" si="164"/>
        <v>1.6025641025641025E-3</v>
      </c>
      <c r="L1258" s="297">
        <f t="shared" si="165"/>
        <v>6.8612980769230765</v>
      </c>
      <c r="M1258" s="297">
        <f t="shared" si="168"/>
        <v>1.5094855769230768</v>
      </c>
      <c r="N1258" s="297">
        <v>2.7702060221870046</v>
      </c>
      <c r="O1258" s="297">
        <v>0.32546179401993353</v>
      </c>
      <c r="P1258" s="296">
        <f t="shared" si="163"/>
        <v>7.5886508736287828E-2</v>
      </c>
    </row>
    <row r="1259" spans="1:16" x14ac:dyDescent="0.35">
      <c r="A1259" s="298">
        <f t="shared" si="166"/>
        <v>309</v>
      </c>
      <c r="B1259" s="295" t="s">
        <v>252</v>
      </c>
      <c r="C1259" s="295">
        <v>96</v>
      </c>
      <c r="D1259" s="295"/>
      <c r="E1259" s="295"/>
      <c r="F1259" s="295">
        <f t="shared" si="167"/>
        <v>96</v>
      </c>
      <c r="G1259" s="295">
        <v>4</v>
      </c>
      <c r="H1259" s="295"/>
      <c r="I1259" s="295"/>
      <c r="J1259" s="295">
        <f t="shared" si="162"/>
        <v>4</v>
      </c>
      <c r="K1259" s="296">
        <f t="shared" si="164"/>
        <v>1.6025641025641025E-3</v>
      </c>
      <c r="L1259" s="297">
        <f t="shared" si="165"/>
        <v>6.8612980769230765</v>
      </c>
      <c r="M1259" s="297">
        <f t="shared" si="168"/>
        <v>1.5094855769230768</v>
      </c>
      <c r="N1259" s="297">
        <v>2.7702060221870046</v>
      </c>
      <c r="O1259" s="297">
        <v>0.32546179401993353</v>
      </c>
      <c r="P1259" s="296">
        <f t="shared" si="163"/>
        <v>0.11944220281305303</v>
      </c>
    </row>
    <row r="1260" spans="1:16" x14ac:dyDescent="0.35">
      <c r="A1260" s="298">
        <f t="shared" si="166"/>
        <v>310</v>
      </c>
      <c r="B1260" s="295" t="s">
        <v>253</v>
      </c>
      <c r="C1260" s="295">
        <v>145.9</v>
      </c>
      <c r="D1260" s="295"/>
      <c r="E1260" s="295"/>
      <c r="F1260" s="295">
        <f t="shared" si="167"/>
        <v>145.9</v>
      </c>
      <c r="G1260" s="295">
        <v>4</v>
      </c>
      <c r="H1260" s="295"/>
      <c r="I1260" s="295"/>
      <c r="J1260" s="295">
        <f t="shared" si="162"/>
        <v>4</v>
      </c>
      <c r="K1260" s="296">
        <f t="shared" si="164"/>
        <v>1.6025641025641025E-3</v>
      </c>
      <c r="L1260" s="297">
        <f t="shared" si="165"/>
        <v>6.8612980769230765</v>
      </c>
      <c r="M1260" s="297">
        <f t="shared" si="168"/>
        <v>1.5094855769230768</v>
      </c>
      <c r="N1260" s="297">
        <v>2.7702060221870046</v>
      </c>
      <c r="O1260" s="297">
        <v>0.32546179401993353</v>
      </c>
      <c r="P1260" s="296">
        <f t="shared" si="163"/>
        <v>7.8591168403379652E-2</v>
      </c>
    </row>
    <row r="1261" spans="1:16" x14ac:dyDescent="0.35">
      <c r="A1261" s="298">
        <f t="shared" si="166"/>
        <v>311</v>
      </c>
      <c r="B1261" s="295" t="s">
        <v>254</v>
      </c>
      <c r="C1261" s="295">
        <v>184.6</v>
      </c>
      <c r="D1261" s="295"/>
      <c r="E1261" s="295"/>
      <c r="F1261" s="295">
        <f t="shared" si="167"/>
        <v>184.6</v>
      </c>
      <c r="G1261" s="295">
        <v>5</v>
      </c>
      <c r="H1261" s="295"/>
      <c r="I1261" s="295"/>
      <c r="J1261" s="295">
        <f t="shared" si="162"/>
        <v>5</v>
      </c>
      <c r="K1261" s="296">
        <f t="shared" si="164"/>
        <v>2.003205128205128E-3</v>
      </c>
      <c r="L1261" s="297">
        <f t="shared" si="165"/>
        <v>8.5766225961538449</v>
      </c>
      <c r="M1261" s="297">
        <f t="shared" si="168"/>
        <v>1.8868569711538459</v>
      </c>
      <c r="N1261" s="297">
        <v>3.4627575277337561</v>
      </c>
      <c r="O1261" s="297">
        <v>0.40682724252491692</v>
      </c>
      <c r="P1261" s="296">
        <f t="shared" si="163"/>
        <v>7.7643902153663943E-2</v>
      </c>
    </row>
    <row r="1262" spans="1:16" x14ac:dyDescent="0.35">
      <c r="A1262" s="298">
        <f t="shared" si="166"/>
        <v>312</v>
      </c>
      <c r="B1262" s="295" t="s">
        <v>255</v>
      </c>
      <c r="C1262" s="295">
        <v>185.1</v>
      </c>
      <c r="D1262" s="295"/>
      <c r="E1262" s="295"/>
      <c r="F1262" s="295">
        <f t="shared" si="167"/>
        <v>185.1</v>
      </c>
      <c r="G1262" s="295">
        <v>4</v>
      </c>
      <c r="H1262" s="295"/>
      <c r="I1262" s="295"/>
      <c r="J1262" s="295">
        <f t="shared" si="162"/>
        <v>4</v>
      </c>
      <c r="K1262" s="296">
        <f t="shared" si="164"/>
        <v>1.6025641025641025E-3</v>
      </c>
      <c r="L1262" s="297">
        <f t="shared" si="165"/>
        <v>6.8612980769230765</v>
      </c>
      <c r="M1262" s="297">
        <f t="shared" si="168"/>
        <v>1.5094855769230768</v>
      </c>
      <c r="N1262" s="297">
        <v>2.7702060221870046</v>
      </c>
      <c r="O1262" s="297">
        <v>0.32546179401993353</v>
      </c>
      <c r="P1262" s="296">
        <f t="shared" si="163"/>
        <v>6.1947333711794117E-2</v>
      </c>
    </row>
    <row r="1263" spans="1:16" x14ac:dyDescent="0.35">
      <c r="A1263" s="298">
        <f t="shared" si="166"/>
        <v>313</v>
      </c>
      <c r="B1263" s="295" t="s">
        <v>256</v>
      </c>
      <c r="C1263" s="295">
        <v>190.2</v>
      </c>
      <c r="D1263" s="295"/>
      <c r="E1263" s="295"/>
      <c r="F1263" s="295">
        <f t="shared" si="167"/>
        <v>190.2</v>
      </c>
      <c r="G1263" s="295">
        <v>6</v>
      </c>
      <c r="H1263" s="295"/>
      <c r="I1263" s="295"/>
      <c r="J1263" s="295">
        <f t="shared" si="162"/>
        <v>6</v>
      </c>
      <c r="K1263" s="296">
        <f t="shared" si="164"/>
        <v>2.403846153846154E-3</v>
      </c>
      <c r="L1263" s="297">
        <f t="shared" si="165"/>
        <v>10.291947115384616</v>
      </c>
      <c r="M1263" s="297">
        <f t="shared" si="168"/>
        <v>2.2642283653846156</v>
      </c>
      <c r="N1263" s="297">
        <v>4.1553090332805072</v>
      </c>
      <c r="O1263" s="297">
        <v>0.48819269102990032</v>
      </c>
      <c r="P1263" s="296">
        <f t="shared" si="163"/>
        <v>9.0429427997264153E-2</v>
      </c>
    </row>
    <row r="1264" spans="1:16" x14ac:dyDescent="0.35">
      <c r="A1264" s="298">
        <f t="shared" si="166"/>
        <v>314</v>
      </c>
      <c r="B1264" s="295" t="s">
        <v>257</v>
      </c>
      <c r="C1264" s="295">
        <v>90</v>
      </c>
      <c r="D1264" s="295"/>
      <c r="E1264" s="295"/>
      <c r="F1264" s="295">
        <f t="shared" si="167"/>
        <v>90</v>
      </c>
      <c r="G1264" s="295">
        <v>3</v>
      </c>
      <c r="H1264" s="295"/>
      <c r="I1264" s="295"/>
      <c r="J1264" s="295">
        <f t="shared" si="162"/>
        <v>3</v>
      </c>
      <c r="K1264" s="296">
        <f t="shared" si="164"/>
        <v>1.201923076923077E-3</v>
      </c>
      <c r="L1264" s="297">
        <f t="shared" si="165"/>
        <v>5.145973557692308</v>
      </c>
      <c r="M1264" s="297">
        <f t="shared" si="168"/>
        <v>1.1321141826923078</v>
      </c>
      <c r="N1264" s="297">
        <v>2.0776545166402536</v>
      </c>
      <c r="O1264" s="297">
        <v>0.24409634551495016</v>
      </c>
      <c r="P1264" s="296">
        <f t="shared" si="163"/>
        <v>9.5553762250442459E-2</v>
      </c>
    </row>
    <row r="1265" spans="1:16" x14ac:dyDescent="0.35">
      <c r="A1265" s="298">
        <f t="shared" si="166"/>
        <v>315</v>
      </c>
      <c r="B1265" s="295" t="s">
        <v>258</v>
      </c>
      <c r="C1265" s="295">
        <v>113.2</v>
      </c>
      <c r="D1265" s="295"/>
      <c r="E1265" s="295"/>
      <c r="F1265" s="295">
        <f t="shared" si="167"/>
        <v>113.2</v>
      </c>
      <c r="G1265" s="295">
        <v>3</v>
      </c>
      <c r="H1265" s="295"/>
      <c r="I1265" s="295"/>
      <c r="J1265" s="295">
        <f t="shared" ref="J1265:J1308" si="169">G1265+H1265+I1265</f>
        <v>3</v>
      </c>
      <c r="K1265" s="296">
        <f t="shared" si="164"/>
        <v>1.201923076923077E-3</v>
      </c>
      <c r="L1265" s="297">
        <f t="shared" si="165"/>
        <v>5.145973557692308</v>
      </c>
      <c r="M1265" s="297">
        <f t="shared" si="168"/>
        <v>1.1321141826923078</v>
      </c>
      <c r="N1265" s="297">
        <v>2.0776545166402536</v>
      </c>
      <c r="O1265" s="297">
        <v>0.24409634551495016</v>
      </c>
      <c r="P1265" s="296">
        <f t="shared" si="163"/>
        <v>7.5970305676146821E-2</v>
      </c>
    </row>
    <row r="1266" spans="1:16" x14ac:dyDescent="0.35">
      <c r="A1266" s="298">
        <f t="shared" si="166"/>
        <v>316</v>
      </c>
      <c r="B1266" s="295" t="s">
        <v>259</v>
      </c>
      <c r="C1266" s="295">
        <v>125.7</v>
      </c>
      <c r="D1266" s="295"/>
      <c r="E1266" s="295"/>
      <c r="F1266" s="295">
        <f t="shared" si="167"/>
        <v>125.7</v>
      </c>
      <c r="G1266" s="295">
        <v>4</v>
      </c>
      <c r="H1266" s="295"/>
      <c r="I1266" s="295"/>
      <c r="J1266" s="295">
        <f t="shared" si="169"/>
        <v>4</v>
      </c>
      <c r="K1266" s="296">
        <f t="shared" si="164"/>
        <v>1.6025641025641025E-3</v>
      </c>
      <c r="L1266" s="297">
        <f t="shared" si="165"/>
        <v>6.8612980769230765</v>
      </c>
      <c r="M1266" s="297">
        <f t="shared" si="168"/>
        <v>1.5094855769230768</v>
      </c>
      <c r="N1266" s="297">
        <v>2.7702060221870046</v>
      </c>
      <c r="O1266" s="297">
        <v>0.32546179401993353</v>
      </c>
      <c r="P1266" s="296">
        <f t="shared" ref="P1266:P1309" si="170">(L1266+M1266+N1266+O1266)/F1266</f>
        <v>9.1220775418083461E-2</v>
      </c>
    </row>
    <row r="1267" spans="1:16" x14ac:dyDescent="0.35">
      <c r="A1267" s="298">
        <f t="shared" si="166"/>
        <v>317</v>
      </c>
      <c r="B1267" s="295" t="s">
        <v>260</v>
      </c>
      <c r="C1267" s="295">
        <v>385.4</v>
      </c>
      <c r="D1267" s="295"/>
      <c r="E1267" s="295"/>
      <c r="F1267" s="295">
        <f t="shared" si="167"/>
        <v>385.4</v>
      </c>
      <c r="G1267" s="295">
        <v>8</v>
      </c>
      <c r="H1267" s="295"/>
      <c r="I1267" s="295"/>
      <c r="J1267" s="295">
        <f t="shared" si="169"/>
        <v>8</v>
      </c>
      <c r="K1267" s="296">
        <f t="shared" si="164"/>
        <v>3.205128205128205E-3</v>
      </c>
      <c r="L1267" s="297">
        <f t="shared" si="165"/>
        <v>13.722596153846153</v>
      </c>
      <c r="M1267" s="297">
        <f t="shared" si="168"/>
        <v>3.0189711538461537</v>
      </c>
      <c r="N1267" s="297">
        <v>5.5404120443740092</v>
      </c>
      <c r="O1267" s="297">
        <v>0.65092358803986705</v>
      </c>
      <c r="P1267" s="296">
        <f t="shared" si="170"/>
        <v>5.9504159159590508E-2</v>
      </c>
    </row>
    <row r="1268" spans="1:16" x14ac:dyDescent="0.35">
      <c r="A1268" s="298">
        <f t="shared" si="166"/>
        <v>318</v>
      </c>
      <c r="B1268" s="295" t="s">
        <v>261</v>
      </c>
      <c r="C1268" s="295">
        <v>133.4</v>
      </c>
      <c r="D1268" s="295"/>
      <c r="E1268" s="295"/>
      <c r="F1268" s="295">
        <f t="shared" si="167"/>
        <v>133.4</v>
      </c>
      <c r="G1268" s="295">
        <v>3</v>
      </c>
      <c r="H1268" s="295"/>
      <c r="I1268" s="295"/>
      <c r="J1268" s="295">
        <f t="shared" si="169"/>
        <v>3</v>
      </c>
      <c r="K1268" s="296">
        <f t="shared" si="164"/>
        <v>1.201923076923077E-3</v>
      </c>
      <c r="L1268" s="297">
        <f t="shared" si="165"/>
        <v>5.145973557692308</v>
      </c>
      <c r="M1268" s="297">
        <f t="shared" si="168"/>
        <v>1.1321141826923078</v>
      </c>
      <c r="N1268" s="297">
        <v>2.0776545166402536</v>
      </c>
      <c r="O1268" s="297">
        <v>0.24409634551495016</v>
      </c>
      <c r="P1268" s="296">
        <f t="shared" si="170"/>
        <v>6.4466556240928188E-2</v>
      </c>
    </row>
    <row r="1269" spans="1:16" x14ac:dyDescent="0.35">
      <c r="A1269" s="298">
        <f t="shared" si="166"/>
        <v>319</v>
      </c>
      <c r="B1269" s="295" t="s">
        <v>262</v>
      </c>
      <c r="C1269" s="295">
        <v>197.2</v>
      </c>
      <c r="D1269" s="295"/>
      <c r="E1269" s="295"/>
      <c r="F1269" s="295">
        <f t="shared" si="167"/>
        <v>197.2</v>
      </c>
      <c r="G1269" s="295">
        <v>4</v>
      </c>
      <c r="H1269" s="295"/>
      <c r="I1269" s="295"/>
      <c r="J1269" s="295">
        <f t="shared" si="169"/>
        <v>4</v>
      </c>
      <c r="K1269" s="296">
        <f t="shared" si="164"/>
        <v>1.6025641025641025E-3</v>
      </c>
      <c r="L1269" s="297">
        <f t="shared" si="165"/>
        <v>6.8612980769230765</v>
      </c>
      <c r="M1269" s="297">
        <f t="shared" si="168"/>
        <v>1.5094855769230768</v>
      </c>
      <c r="N1269" s="297">
        <v>2.7702060221870046</v>
      </c>
      <c r="O1269" s="297">
        <v>0.32546179401993353</v>
      </c>
      <c r="P1269" s="296">
        <f t="shared" si="170"/>
        <v>5.814630562907247E-2</v>
      </c>
    </row>
    <row r="1270" spans="1:16" x14ac:dyDescent="0.35">
      <c r="A1270" s="298">
        <f t="shared" si="166"/>
        <v>320</v>
      </c>
      <c r="B1270" s="295" t="s">
        <v>263</v>
      </c>
      <c r="C1270" s="295">
        <v>752.2</v>
      </c>
      <c r="D1270" s="295"/>
      <c r="E1270" s="295">
        <v>270.8</v>
      </c>
      <c r="F1270" s="295">
        <f t="shared" si="167"/>
        <v>1023</v>
      </c>
      <c r="G1270" s="295">
        <v>17</v>
      </c>
      <c r="H1270" s="295"/>
      <c r="I1270" s="295">
        <v>1</v>
      </c>
      <c r="J1270" s="295">
        <f t="shared" si="169"/>
        <v>18</v>
      </c>
      <c r="K1270" s="296">
        <f t="shared" si="164"/>
        <v>7.2115384615384611E-3</v>
      </c>
      <c r="L1270" s="297">
        <f t="shared" si="165"/>
        <v>30.875841346153845</v>
      </c>
      <c r="M1270" s="297">
        <f t="shared" si="168"/>
        <v>6.7926850961538454</v>
      </c>
      <c r="N1270" s="297">
        <v>12.465927099841521</v>
      </c>
      <c r="O1270" s="297">
        <v>1.3832126245847174</v>
      </c>
      <c r="P1270" s="296">
        <f t="shared" si="170"/>
        <v>5.0359399967481844E-2</v>
      </c>
    </row>
    <row r="1271" spans="1:16" x14ac:dyDescent="0.35">
      <c r="A1271" s="298">
        <f t="shared" si="166"/>
        <v>321</v>
      </c>
      <c r="B1271" s="295" t="s">
        <v>264</v>
      </c>
      <c r="C1271" s="295">
        <v>41.8</v>
      </c>
      <c r="D1271" s="295"/>
      <c r="E1271" s="295"/>
      <c r="F1271" s="295">
        <f t="shared" si="167"/>
        <v>41.8</v>
      </c>
      <c r="G1271" s="295">
        <v>2</v>
      </c>
      <c r="H1271" s="295"/>
      <c r="I1271" s="295"/>
      <c r="J1271" s="295">
        <f t="shared" si="169"/>
        <v>2</v>
      </c>
      <c r="K1271" s="296">
        <f t="shared" ref="K1271:K1308" si="171">2/$J$1309*J1271</f>
        <v>8.0128205128205125E-4</v>
      </c>
      <c r="L1271" s="297">
        <f t="shared" ref="L1271:L1308" si="172">K1271*4281.45</f>
        <v>3.4306490384615382</v>
      </c>
      <c r="M1271" s="297">
        <f t="shared" si="168"/>
        <v>0.75474278846153842</v>
      </c>
      <c r="N1271" s="297">
        <v>1.3851030110935023</v>
      </c>
      <c r="O1271" s="297">
        <v>0.16273089700996676</v>
      </c>
      <c r="P1271" s="296">
        <f t="shared" si="170"/>
        <v>0.13715851040733362</v>
      </c>
    </row>
    <row r="1272" spans="1:16" x14ac:dyDescent="0.35">
      <c r="A1272" s="298">
        <f t="shared" ref="A1272:A1308" si="173">A1271+1</f>
        <v>322</v>
      </c>
      <c r="B1272" s="295" t="s">
        <v>265</v>
      </c>
      <c r="C1272" s="295">
        <v>144.19999999999999</v>
      </c>
      <c r="D1272" s="295"/>
      <c r="E1272" s="295"/>
      <c r="F1272" s="295">
        <f t="shared" si="167"/>
        <v>144.19999999999999</v>
      </c>
      <c r="G1272" s="295">
        <v>3</v>
      </c>
      <c r="H1272" s="295"/>
      <c r="I1272" s="295"/>
      <c r="J1272" s="295">
        <f t="shared" si="169"/>
        <v>3</v>
      </c>
      <c r="K1272" s="296">
        <f t="shared" si="171"/>
        <v>1.201923076923077E-3</v>
      </c>
      <c r="L1272" s="297">
        <f t="shared" si="172"/>
        <v>5.145973557692308</v>
      </c>
      <c r="M1272" s="297">
        <f t="shared" si="168"/>
        <v>1.1321141826923078</v>
      </c>
      <c r="N1272" s="297">
        <v>2.0776545166402536</v>
      </c>
      <c r="O1272" s="297">
        <v>0.24409634551495016</v>
      </c>
      <c r="P1272" s="296">
        <f t="shared" si="170"/>
        <v>5.9638270475310826E-2</v>
      </c>
    </row>
    <row r="1273" spans="1:16" x14ac:dyDescent="0.35">
      <c r="A1273" s="298">
        <f t="shared" si="173"/>
        <v>323</v>
      </c>
      <c r="B1273" s="295" t="s">
        <v>266</v>
      </c>
      <c r="C1273" s="295">
        <v>378.5</v>
      </c>
      <c r="D1273" s="295"/>
      <c r="E1273" s="295"/>
      <c r="F1273" s="295">
        <f t="shared" si="167"/>
        <v>378.5</v>
      </c>
      <c r="G1273" s="295">
        <v>8</v>
      </c>
      <c r="H1273" s="295"/>
      <c r="I1273" s="295"/>
      <c r="J1273" s="295">
        <f t="shared" si="169"/>
        <v>8</v>
      </c>
      <c r="K1273" s="296">
        <f t="shared" si="171"/>
        <v>3.205128205128205E-3</v>
      </c>
      <c r="L1273" s="297">
        <f t="shared" si="172"/>
        <v>13.722596153846153</v>
      </c>
      <c r="M1273" s="297">
        <f t="shared" si="168"/>
        <v>3.0189711538461537</v>
      </c>
      <c r="N1273" s="297">
        <v>5.5404120443740092</v>
      </c>
      <c r="O1273" s="297">
        <v>0.65092358803986705</v>
      </c>
      <c r="P1273" s="296">
        <f t="shared" si="170"/>
        <v>6.0588911334494538E-2</v>
      </c>
    </row>
    <row r="1274" spans="1:16" x14ac:dyDescent="0.35">
      <c r="A1274" s="298">
        <f t="shared" si="173"/>
        <v>324</v>
      </c>
      <c r="B1274" s="295" t="s">
        <v>267</v>
      </c>
      <c r="C1274" s="295">
        <v>145.9</v>
      </c>
      <c r="D1274" s="295"/>
      <c r="E1274" s="295"/>
      <c r="F1274" s="295">
        <f t="shared" si="167"/>
        <v>145.9</v>
      </c>
      <c r="G1274" s="295">
        <v>3</v>
      </c>
      <c r="H1274" s="295"/>
      <c r="I1274" s="295"/>
      <c r="J1274" s="295">
        <f t="shared" si="169"/>
        <v>3</v>
      </c>
      <c r="K1274" s="296">
        <f t="shared" si="171"/>
        <v>1.201923076923077E-3</v>
      </c>
      <c r="L1274" s="297">
        <f t="shared" si="172"/>
        <v>5.145973557692308</v>
      </c>
      <c r="M1274" s="297">
        <f t="shared" si="168"/>
        <v>1.1321141826923078</v>
      </c>
      <c r="N1274" s="297">
        <v>2.0776545166402536</v>
      </c>
      <c r="O1274" s="297">
        <v>0.24409634551495016</v>
      </c>
      <c r="P1274" s="296">
        <f t="shared" si="170"/>
        <v>5.8943376302534753E-2</v>
      </c>
    </row>
    <row r="1275" spans="1:16" x14ac:dyDescent="0.35">
      <c r="A1275" s="298">
        <f t="shared" si="173"/>
        <v>325</v>
      </c>
      <c r="B1275" s="295" t="s">
        <v>273</v>
      </c>
      <c r="C1275" s="295">
        <v>126.6</v>
      </c>
      <c r="D1275" s="295"/>
      <c r="E1275" s="295"/>
      <c r="F1275" s="295">
        <f t="shared" si="167"/>
        <v>126.6</v>
      </c>
      <c r="G1275" s="295">
        <v>3</v>
      </c>
      <c r="H1275" s="295"/>
      <c r="I1275" s="295"/>
      <c r="J1275" s="295">
        <f t="shared" si="169"/>
        <v>3</v>
      </c>
      <c r="K1275" s="296">
        <f t="shared" si="171"/>
        <v>1.201923076923077E-3</v>
      </c>
      <c r="L1275" s="297">
        <f t="shared" si="172"/>
        <v>5.145973557692308</v>
      </c>
      <c r="M1275" s="297">
        <f t="shared" si="168"/>
        <v>1.1321141826923078</v>
      </c>
      <c r="N1275" s="297">
        <v>2.0776545166402536</v>
      </c>
      <c r="O1275" s="297">
        <v>0.24409634551495016</v>
      </c>
      <c r="P1275" s="296">
        <f t="shared" si="170"/>
        <v>6.7929214869982796E-2</v>
      </c>
    </row>
    <row r="1276" spans="1:16" x14ac:dyDescent="0.35">
      <c r="A1276" s="298">
        <f t="shared" si="173"/>
        <v>326</v>
      </c>
      <c r="B1276" s="295" t="s">
        <v>274</v>
      </c>
      <c r="C1276" s="295">
        <v>251.9</v>
      </c>
      <c r="D1276" s="295"/>
      <c r="E1276" s="295"/>
      <c r="F1276" s="295">
        <f t="shared" si="167"/>
        <v>251.9</v>
      </c>
      <c r="G1276" s="295">
        <v>4</v>
      </c>
      <c r="H1276" s="295"/>
      <c r="I1276" s="295"/>
      <c r="J1276" s="295">
        <f t="shared" si="169"/>
        <v>4</v>
      </c>
      <c r="K1276" s="296">
        <f t="shared" si="171"/>
        <v>1.6025641025641025E-3</v>
      </c>
      <c r="L1276" s="297">
        <f t="shared" si="172"/>
        <v>6.8612980769230765</v>
      </c>
      <c r="M1276" s="297">
        <f t="shared" si="168"/>
        <v>1.5094855769230768</v>
      </c>
      <c r="N1276" s="297">
        <v>2.7702060221870046</v>
      </c>
      <c r="O1276" s="297">
        <v>0.32546179401993353</v>
      </c>
      <c r="P1276" s="296">
        <f t="shared" si="170"/>
        <v>4.5519854982346529E-2</v>
      </c>
    </row>
    <row r="1277" spans="1:16" x14ac:dyDescent="0.35">
      <c r="A1277" s="298">
        <f t="shared" si="173"/>
        <v>327</v>
      </c>
      <c r="B1277" s="295" t="s">
        <v>275</v>
      </c>
      <c r="C1277" s="295">
        <v>200.4</v>
      </c>
      <c r="D1277" s="295"/>
      <c r="E1277" s="295"/>
      <c r="F1277" s="295">
        <f t="shared" si="167"/>
        <v>200.4</v>
      </c>
      <c r="G1277" s="295">
        <v>5</v>
      </c>
      <c r="H1277" s="295"/>
      <c r="I1277" s="295"/>
      <c r="J1277" s="295">
        <f t="shared" si="169"/>
        <v>5</v>
      </c>
      <c r="K1277" s="296">
        <f t="shared" si="171"/>
        <v>2.003205128205128E-3</v>
      </c>
      <c r="L1277" s="297">
        <f t="shared" si="172"/>
        <v>8.5766225961538449</v>
      </c>
      <c r="M1277" s="297">
        <f t="shared" si="168"/>
        <v>1.8868569711538459</v>
      </c>
      <c r="N1277" s="297">
        <v>3.4627575277337561</v>
      </c>
      <c r="O1277" s="297">
        <v>0.40682724252491692</v>
      </c>
      <c r="P1277" s="296">
        <f t="shared" si="170"/>
        <v>7.1522277133564696E-2</v>
      </c>
    </row>
    <row r="1278" spans="1:16" x14ac:dyDescent="0.35">
      <c r="A1278" s="298">
        <f t="shared" si="173"/>
        <v>328</v>
      </c>
      <c r="B1278" s="295" t="s">
        <v>276</v>
      </c>
      <c r="C1278" s="295">
        <v>142.6</v>
      </c>
      <c r="D1278" s="295"/>
      <c r="E1278" s="295"/>
      <c r="F1278" s="295">
        <f t="shared" si="167"/>
        <v>142.6</v>
      </c>
      <c r="G1278" s="295">
        <v>4</v>
      </c>
      <c r="H1278" s="295"/>
      <c r="I1278" s="295"/>
      <c r="J1278" s="295">
        <f t="shared" si="169"/>
        <v>4</v>
      </c>
      <c r="K1278" s="296">
        <f t="shared" si="171"/>
        <v>1.6025641025641025E-3</v>
      </c>
      <c r="L1278" s="297">
        <f t="shared" si="172"/>
        <v>6.8612980769230765</v>
      </c>
      <c r="M1278" s="297">
        <f t="shared" si="168"/>
        <v>1.5094855769230768</v>
      </c>
      <c r="N1278" s="297">
        <v>2.7702060221870046</v>
      </c>
      <c r="O1278" s="297">
        <v>0.32546179401993353</v>
      </c>
      <c r="P1278" s="296">
        <f t="shared" si="170"/>
        <v>8.0409898106964181E-2</v>
      </c>
    </row>
    <row r="1279" spans="1:16" x14ac:dyDescent="0.35">
      <c r="A1279" s="298">
        <f t="shared" si="173"/>
        <v>329</v>
      </c>
      <c r="B1279" s="295" t="s">
        <v>277</v>
      </c>
      <c r="C1279" s="295">
        <v>276.5</v>
      </c>
      <c r="D1279" s="295"/>
      <c r="E1279" s="295"/>
      <c r="F1279" s="295">
        <f t="shared" si="167"/>
        <v>276.5</v>
      </c>
      <c r="G1279" s="295">
        <v>7</v>
      </c>
      <c r="H1279" s="295"/>
      <c r="I1279" s="295"/>
      <c r="J1279" s="295">
        <f t="shared" si="169"/>
        <v>7</v>
      </c>
      <c r="K1279" s="296">
        <f t="shared" si="171"/>
        <v>2.8044871794871795E-3</v>
      </c>
      <c r="L1279" s="297">
        <f t="shared" si="172"/>
        <v>12.007271634615384</v>
      </c>
      <c r="M1279" s="297">
        <f t="shared" si="168"/>
        <v>2.6415997596153846</v>
      </c>
      <c r="N1279" s="297">
        <v>4.8478605388272591</v>
      </c>
      <c r="O1279" s="297">
        <v>0.56955813953488377</v>
      </c>
      <c r="P1279" s="296">
        <f t="shared" si="170"/>
        <v>7.257247765856388E-2</v>
      </c>
    </row>
    <row r="1280" spans="1:16" x14ac:dyDescent="0.35">
      <c r="A1280" s="298">
        <f t="shared" si="173"/>
        <v>330</v>
      </c>
      <c r="B1280" s="295" t="s">
        <v>278</v>
      </c>
      <c r="C1280" s="295">
        <v>214.3</v>
      </c>
      <c r="D1280" s="295"/>
      <c r="E1280" s="295"/>
      <c r="F1280" s="295">
        <f t="shared" si="167"/>
        <v>214.3</v>
      </c>
      <c r="G1280" s="295">
        <v>6</v>
      </c>
      <c r="H1280" s="295"/>
      <c r="I1280" s="295"/>
      <c r="J1280" s="295">
        <f t="shared" si="169"/>
        <v>6</v>
      </c>
      <c r="K1280" s="296">
        <f t="shared" si="171"/>
        <v>2.403846153846154E-3</v>
      </c>
      <c r="L1280" s="297">
        <f t="shared" si="172"/>
        <v>10.291947115384616</v>
      </c>
      <c r="M1280" s="297">
        <f t="shared" si="168"/>
        <v>2.2642283653846156</v>
      </c>
      <c r="N1280" s="297">
        <v>4.1553090332805072</v>
      </c>
      <c r="O1280" s="297">
        <v>0.48819269102990032</v>
      </c>
      <c r="P1280" s="296">
        <f t="shared" si="170"/>
        <v>8.0259809636395896E-2</v>
      </c>
    </row>
    <row r="1281" spans="1:16" x14ac:dyDescent="0.35">
      <c r="A1281" s="298">
        <f t="shared" si="173"/>
        <v>331</v>
      </c>
      <c r="B1281" s="295" t="s">
        <v>279</v>
      </c>
      <c r="C1281" s="295">
        <v>219.5</v>
      </c>
      <c r="D1281" s="295"/>
      <c r="E1281" s="295"/>
      <c r="F1281" s="295">
        <f t="shared" ref="F1281:F1293" si="174">C1281+D1281+E1281</f>
        <v>219.5</v>
      </c>
      <c r="G1281" s="295">
        <v>4</v>
      </c>
      <c r="H1281" s="295"/>
      <c r="I1281" s="295"/>
      <c r="J1281" s="295">
        <f t="shared" si="169"/>
        <v>4</v>
      </c>
      <c r="K1281" s="296">
        <f t="shared" si="171"/>
        <v>1.6025641025641025E-3</v>
      </c>
      <c r="L1281" s="297">
        <f t="shared" si="172"/>
        <v>6.8612980769230765</v>
      </c>
      <c r="M1281" s="297">
        <f t="shared" si="168"/>
        <v>1.5094855769230768</v>
      </c>
      <c r="N1281" s="297">
        <v>2.7702060221870046</v>
      </c>
      <c r="O1281" s="297">
        <v>0.32546179401993353</v>
      </c>
      <c r="P1281" s="296">
        <f t="shared" si="170"/>
        <v>5.2238958861289708E-2</v>
      </c>
    </row>
    <row r="1282" spans="1:16" x14ac:dyDescent="0.35">
      <c r="A1282" s="298">
        <f t="shared" si="173"/>
        <v>332</v>
      </c>
      <c r="B1282" s="295" t="s">
        <v>280</v>
      </c>
      <c r="C1282" s="295">
        <v>139.69999999999999</v>
      </c>
      <c r="D1282" s="295"/>
      <c r="E1282" s="295"/>
      <c r="F1282" s="295">
        <f t="shared" si="174"/>
        <v>139.69999999999999</v>
      </c>
      <c r="G1282" s="295">
        <v>4</v>
      </c>
      <c r="H1282" s="295"/>
      <c r="I1282" s="295"/>
      <c r="J1282" s="295">
        <f t="shared" si="169"/>
        <v>4</v>
      </c>
      <c r="K1282" s="296">
        <f t="shared" si="171"/>
        <v>1.6025641025641025E-3</v>
      </c>
      <c r="L1282" s="297">
        <f t="shared" si="172"/>
        <v>6.8612980769230765</v>
      </c>
      <c r="M1282" s="297">
        <f t="shared" si="168"/>
        <v>1.5094855769230768</v>
      </c>
      <c r="N1282" s="297">
        <v>2.7702060221870046</v>
      </c>
      <c r="O1282" s="297">
        <v>0.32546179401993353</v>
      </c>
      <c r="P1282" s="296">
        <f t="shared" si="170"/>
        <v>8.2079108590215402E-2</v>
      </c>
    </row>
    <row r="1283" spans="1:16" x14ac:dyDescent="0.35">
      <c r="A1283" s="298">
        <f t="shared" si="173"/>
        <v>333</v>
      </c>
      <c r="B1283" s="295" t="s">
        <v>281</v>
      </c>
      <c r="C1283" s="295">
        <v>207.5</v>
      </c>
      <c r="D1283" s="295"/>
      <c r="E1283" s="295"/>
      <c r="F1283" s="295">
        <f t="shared" si="174"/>
        <v>207.5</v>
      </c>
      <c r="G1283" s="295">
        <v>5</v>
      </c>
      <c r="H1283" s="295"/>
      <c r="I1283" s="295"/>
      <c r="J1283" s="295">
        <f t="shared" si="169"/>
        <v>5</v>
      </c>
      <c r="K1283" s="296">
        <f t="shared" si="171"/>
        <v>2.003205128205128E-3</v>
      </c>
      <c r="L1283" s="297">
        <f t="shared" si="172"/>
        <v>8.5766225961538449</v>
      </c>
      <c r="M1283" s="297">
        <f t="shared" si="168"/>
        <v>1.8868569711538459</v>
      </c>
      <c r="N1283" s="297">
        <v>3.4627575277337561</v>
      </c>
      <c r="O1283" s="297">
        <v>0.40682724252491692</v>
      </c>
      <c r="P1283" s="296">
        <f t="shared" si="170"/>
        <v>6.9075008855741513E-2</v>
      </c>
    </row>
    <row r="1284" spans="1:16" x14ac:dyDescent="0.35">
      <c r="A1284" s="298">
        <f t="shared" si="173"/>
        <v>334</v>
      </c>
      <c r="B1284" s="295" t="s">
        <v>282</v>
      </c>
      <c r="C1284" s="295">
        <v>1523.2</v>
      </c>
      <c r="D1284" s="295"/>
      <c r="E1284" s="295"/>
      <c r="F1284" s="295">
        <f t="shared" si="174"/>
        <v>1523.2</v>
      </c>
      <c r="G1284" s="295">
        <v>32</v>
      </c>
      <c r="H1284" s="295"/>
      <c r="I1284" s="295"/>
      <c r="J1284" s="295">
        <f t="shared" si="169"/>
        <v>32</v>
      </c>
      <c r="K1284" s="296">
        <f t="shared" si="171"/>
        <v>1.282051282051282E-2</v>
      </c>
      <c r="L1284" s="297">
        <f t="shared" si="172"/>
        <v>54.890384615384612</v>
      </c>
      <c r="M1284" s="297">
        <f t="shared" si="168"/>
        <v>12.075884615384615</v>
      </c>
      <c r="N1284" s="297">
        <v>22.161648177496037</v>
      </c>
      <c r="O1284" s="297">
        <v>2.6036943521594682</v>
      </c>
      <c r="P1284" s="296">
        <f t="shared" si="170"/>
        <v>6.0222959401539343E-2</v>
      </c>
    </row>
    <row r="1285" spans="1:16" x14ac:dyDescent="0.35">
      <c r="A1285" s="298">
        <f t="shared" si="173"/>
        <v>335</v>
      </c>
      <c r="B1285" s="295" t="s">
        <v>283</v>
      </c>
      <c r="C1285" s="295">
        <v>747.1</v>
      </c>
      <c r="D1285" s="295"/>
      <c r="E1285" s="295"/>
      <c r="F1285" s="295">
        <f t="shared" si="174"/>
        <v>747.1</v>
      </c>
      <c r="G1285" s="295">
        <v>17</v>
      </c>
      <c r="H1285" s="295"/>
      <c r="I1285" s="295"/>
      <c r="J1285" s="295">
        <f t="shared" si="169"/>
        <v>17</v>
      </c>
      <c r="K1285" s="296">
        <f t="shared" si="171"/>
        <v>6.810897435897436E-3</v>
      </c>
      <c r="L1285" s="297">
        <f t="shared" si="172"/>
        <v>29.160516826923075</v>
      </c>
      <c r="M1285" s="297">
        <f t="shared" si="168"/>
        <v>6.4153137019230764</v>
      </c>
      <c r="N1285" s="297">
        <v>11.773375594294771</v>
      </c>
      <c r="O1285" s="297">
        <v>1.3832126245847174</v>
      </c>
      <c r="P1285" s="296">
        <f t="shared" si="170"/>
        <v>6.5228776265192925E-2</v>
      </c>
    </row>
    <row r="1286" spans="1:16" x14ac:dyDescent="0.35">
      <c r="A1286" s="298">
        <f t="shared" si="173"/>
        <v>336</v>
      </c>
      <c r="B1286" s="295" t="s">
        <v>284</v>
      </c>
      <c r="C1286" s="295">
        <v>139.6</v>
      </c>
      <c r="D1286" s="295"/>
      <c r="E1286" s="295"/>
      <c r="F1286" s="295">
        <f t="shared" si="174"/>
        <v>139.6</v>
      </c>
      <c r="G1286" s="295">
        <v>3</v>
      </c>
      <c r="H1286" s="295"/>
      <c r="I1286" s="295"/>
      <c r="J1286" s="295">
        <f t="shared" si="169"/>
        <v>3</v>
      </c>
      <c r="K1286" s="296">
        <f t="shared" si="171"/>
        <v>1.201923076923077E-3</v>
      </c>
      <c r="L1286" s="297">
        <f t="shared" si="172"/>
        <v>5.145973557692308</v>
      </c>
      <c r="M1286" s="297">
        <f t="shared" si="168"/>
        <v>1.1321141826923078</v>
      </c>
      <c r="N1286" s="297">
        <v>2.0776545166402536</v>
      </c>
      <c r="O1286" s="297">
        <v>0.24409634551495016</v>
      </c>
      <c r="P1286" s="296">
        <f t="shared" si="170"/>
        <v>6.1603428384955736E-2</v>
      </c>
    </row>
    <row r="1287" spans="1:16" x14ac:dyDescent="0.35">
      <c r="A1287" s="298">
        <f t="shared" si="173"/>
        <v>337</v>
      </c>
      <c r="B1287" s="295" t="s">
        <v>285</v>
      </c>
      <c r="C1287" s="295">
        <v>127.4</v>
      </c>
      <c r="D1287" s="295"/>
      <c r="E1287" s="295"/>
      <c r="F1287" s="295">
        <f t="shared" si="174"/>
        <v>127.4</v>
      </c>
      <c r="G1287" s="295">
        <v>3</v>
      </c>
      <c r="H1287" s="295"/>
      <c r="I1287" s="295"/>
      <c r="J1287" s="295">
        <f t="shared" si="169"/>
        <v>3</v>
      </c>
      <c r="K1287" s="296">
        <f t="shared" si="171"/>
        <v>1.201923076923077E-3</v>
      </c>
      <c r="L1287" s="297">
        <f t="shared" si="172"/>
        <v>5.145973557692308</v>
      </c>
      <c r="M1287" s="297">
        <f t="shared" ref="M1287:M1295" si="175">L1287*0.22</f>
        <v>1.1321141826923078</v>
      </c>
      <c r="N1287" s="297">
        <v>2.0776545166402536</v>
      </c>
      <c r="O1287" s="297">
        <v>0.24409634551495016</v>
      </c>
      <c r="P1287" s="296">
        <f t="shared" si="170"/>
        <v>6.7502657790736428E-2</v>
      </c>
    </row>
    <row r="1288" spans="1:16" x14ac:dyDescent="0.35">
      <c r="A1288" s="298">
        <f t="shared" si="173"/>
        <v>338</v>
      </c>
      <c r="B1288" s="295" t="s">
        <v>286</v>
      </c>
      <c r="C1288" s="295">
        <v>112.8</v>
      </c>
      <c r="D1288" s="295"/>
      <c r="E1288" s="295"/>
      <c r="F1288" s="295">
        <f t="shared" si="174"/>
        <v>112.8</v>
      </c>
      <c r="G1288" s="295">
        <v>3</v>
      </c>
      <c r="H1288" s="295"/>
      <c r="I1288" s="295"/>
      <c r="J1288" s="295">
        <f t="shared" si="169"/>
        <v>3</v>
      </c>
      <c r="K1288" s="296">
        <f t="shared" si="171"/>
        <v>1.201923076923077E-3</v>
      </c>
      <c r="L1288" s="297">
        <f t="shared" si="172"/>
        <v>5.145973557692308</v>
      </c>
      <c r="M1288" s="297">
        <f t="shared" si="175"/>
        <v>1.1321141826923078</v>
      </c>
      <c r="N1288" s="297">
        <v>2.0776545166402536</v>
      </c>
      <c r="O1288" s="297">
        <v>0.24409634551495016</v>
      </c>
      <c r="P1288" s="296">
        <f t="shared" si="170"/>
        <v>7.6239703923225363E-2</v>
      </c>
    </row>
    <row r="1289" spans="1:16" x14ac:dyDescent="0.35">
      <c r="A1289" s="298">
        <f t="shared" si="173"/>
        <v>339</v>
      </c>
      <c r="B1289" s="295" t="s">
        <v>287</v>
      </c>
      <c r="C1289" s="295">
        <v>84.2</v>
      </c>
      <c r="D1289" s="295"/>
      <c r="E1289" s="295"/>
      <c r="F1289" s="295">
        <f t="shared" si="174"/>
        <v>84.2</v>
      </c>
      <c r="G1289" s="295">
        <v>3</v>
      </c>
      <c r="H1289" s="295"/>
      <c r="I1289" s="295"/>
      <c r="J1289" s="295">
        <f t="shared" si="169"/>
        <v>3</v>
      </c>
      <c r="K1289" s="296">
        <f t="shared" si="171"/>
        <v>1.201923076923077E-3</v>
      </c>
      <c r="L1289" s="297">
        <f t="shared" si="172"/>
        <v>5.145973557692308</v>
      </c>
      <c r="M1289" s="297">
        <f t="shared" si="175"/>
        <v>1.1321141826923078</v>
      </c>
      <c r="N1289" s="297">
        <v>2.0776545166402536</v>
      </c>
      <c r="O1289" s="297">
        <v>0.24409634551495016</v>
      </c>
      <c r="P1289" s="296">
        <f t="shared" si="170"/>
        <v>0.10213585038645867</v>
      </c>
    </row>
    <row r="1290" spans="1:16" x14ac:dyDescent="0.35">
      <c r="A1290" s="298">
        <f t="shared" si="173"/>
        <v>340</v>
      </c>
      <c r="B1290" s="295" t="s">
        <v>288</v>
      </c>
      <c r="C1290" s="295">
        <v>151.6</v>
      </c>
      <c r="D1290" s="295"/>
      <c r="E1290" s="295"/>
      <c r="F1290" s="295">
        <f t="shared" si="174"/>
        <v>151.6</v>
      </c>
      <c r="G1290" s="295">
        <v>4</v>
      </c>
      <c r="H1290" s="295"/>
      <c r="I1290" s="295"/>
      <c r="J1290" s="295">
        <f t="shared" si="169"/>
        <v>4</v>
      </c>
      <c r="K1290" s="296">
        <f t="shared" si="171"/>
        <v>1.6025641025641025E-3</v>
      </c>
      <c r="L1290" s="297">
        <f t="shared" si="172"/>
        <v>6.8612980769230765</v>
      </c>
      <c r="M1290" s="297">
        <f t="shared" si="175"/>
        <v>1.5094855769230768</v>
      </c>
      <c r="N1290" s="297">
        <v>2.7702060221870046</v>
      </c>
      <c r="O1290" s="297">
        <v>0.32546179401993353</v>
      </c>
      <c r="P1290" s="296">
        <f t="shared" si="170"/>
        <v>7.5636223417236748E-2</v>
      </c>
    </row>
    <row r="1291" spans="1:16" x14ac:dyDescent="0.35">
      <c r="A1291" s="298">
        <f t="shared" si="173"/>
        <v>341</v>
      </c>
      <c r="B1291" s="295" t="s">
        <v>289</v>
      </c>
      <c r="C1291" s="295">
        <v>45.6</v>
      </c>
      <c r="D1291" s="295"/>
      <c r="E1291" s="295"/>
      <c r="F1291" s="295">
        <f t="shared" si="174"/>
        <v>45.6</v>
      </c>
      <c r="G1291" s="295">
        <v>1</v>
      </c>
      <c r="H1291" s="295"/>
      <c r="I1291" s="295"/>
      <c r="J1291" s="295">
        <f t="shared" si="169"/>
        <v>1</v>
      </c>
      <c r="K1291" s="296">
        <f t="shared" si="171"/>
        <v>4.0064102564102563E-4</v>
      </c>
      <c r="L1291" s="297">
        <f t="shared" si="172"/>
        <v>1.7153245192307691</v>
      </c>
      <c r="M1291" s="297">
        <f t="shared" si="175"/>
        <v>0.37737139423076921</v>
      </c>
      <c r="N1291" s="297">
        <v>0.69255150554675116</v>
      </c>
      <c r="O1291" s="297">
        <v>8.1365448504983381E-2</v>
      </c>
      <c r="P1291" s="296">
        <f t="shared" si="170"/>
        <v>6.2864317270027906E-2</v>
      </c>
    </row>
    <row r="1292" spans="1:16" x14ac:dyDescent="0.35">
      <c r="A1292" s="298">
        <f t="shared" si="173"/>
        <v>342</v>
      </c>
      <c r="B1292" s="295" t="s">
        <v>290</v>
      </c>
      <c r="C1292" s="295">
        <v>193.6</v>
      </c>
      <c r="D1292" s="295"/>
      <c r="E1292" s="295"/>
      <c r="F1292" s="295">
        <f t="shared" si="174"/>
        <v>193.6</v>
      </c>
      <c r="G1292" s="295">
        <v>3</v>
      </c>
      <c r="H1292" s="295"/>
      <c r="I1292" s="295"/>
      <c r="J1292" s="295">
        <f t="shared" si="169"/>
        <v>3</v>
      </c>
      <c r="K1292" s="296">
        <f t="shared" si="171"/>
        <v>1.201923076923077E-3</v>
      </c>
      <c r="L1292" s="297">
        <f t="shared" si="172"/>
        <v>5.145973557692308</v>
      </c>
      <c r="M1292" s="297">
        <f t="shared" si="175"/>
        <v>1.1321141826923078</v>
      </c>
      <c r="N1292" s="297">
        <v>2.0776545166402536</v>
      </c>
      <c r="O1292" s="297">
        <v>0.24409634551495016</v>
      </c>
      <c r="P1292" s="296">
        <f t="shared" si="170"/>
        <v>4.4420653938738744E-2</v>
      </c>
    </row>
    <row r="1293" spans="1:16" x14ac:dyDescent="0.35">
      <c r="A1293" s="298">
        <f t="shared" si="173"/>
        <v>343</v>
      </c>
      <c r="B1293" s="295" t="s">
        <v>947</v>
      </c>
      <c r="C1293" s="295">
        <v>743</v>
      </c>
      <c r="D1293" s="295"/>
      <c r="E1293" s="295"/>
      <c r="F1293" s="295">
        <f t="shared" si="174"/>
        <v>743</v>
      </c>
      <c r="G1293" s="295">
        <v>24</v>
      </c>
      <c r="H1293" s="295"/>
      <c r="I1293" s="295"/>
      <c r="J1293" s="295">
        <f t="shared" si="169"/>
        <v>24</v>
      </c>
      <c r="K1293" s="296">
        <f t="shared" si="171"/>
        <v>9.6153846153846159E-3</v>
      </c>
      <c r="L1293" s="297">
        <f t="shared" si="172"/>
        <v>41.167788461538464</v>
      </c>
      <c r="M1293" s="297">
        <f t="shared" si="175"/>
        <v>9.0569134615384623</v>
      </c>
      <c r="N1293" s="297">
        <v>16.621236133122029</v>
      </c>
      <c r="O1293" s="297">
        <v>1.9527707641196013</v>
      </c>
      <c r="P1293" s="296">
        <f t="shared" si="170"/>
        <v>9.2595839596660248E-2</v>
      </c>
    </row>
    <row r="1294" spans="1:16" x14ac:dyDescent="0.35">
      <c r="A1294" s="298">
        <f t="shared" si="173"/>
        <v>344</v>
      </c>
      <c r="B1294" s="295" t="s">
        <v>1359</v>
      </c>
      <c r="C1294" s="295">
        <v>1518.08</v>
      </c>
      <c r="D1294" s="295"/>
      <c r="E1294" s="295"/>
      <c r="F1294" s="295">
        <v>1518.08</v>
      </c>
      <c r="G1294" s="295">
        <v>65</v>
      </c>
      <c r="H1294" s="295"/>
      <c r="I1294" s="295"/>
      <c r="J1294" s="295">
        <f t="shared" si="169"/>
        <v>65</v>
      </c>
      <c r="K1294" s="296">
        <f t="shared" si="171"/>
        <v>2.6041666666666664E-2</v>
      </c>
      <c r="L1294" s="297">
        <f t="shared" si="172"/>
        <v>111.49609374999999</v>
      </c>
      <c r="M1294" s="297">
        <f t="shared" si="175"/>
        <v>24.529140624999997</v>
      </c>
      <c r="N1294" s="297">
        <v>45.015847860538827</v>
      </c>
      <c r="O1294" s="297">
        <v>5.2887541528239197</v>
      </c>
      <c r="P1294" s="296">
        <f t="shared" si="170"/>
        <v>0.1227404592566681</v>
      </c>
    </row>
    <row r="1295" spans="1:16" x14ac:dyDescent="0.35">
      <c r="A1295" s="298">
        <f t="shared" si="173"/>
        <v>345</v>
      </c>
      <c r="B1295" s="295" t="s">
        <v>2397</v>
      </c>
      <c r="C1295" s="295">
        <v>320.7</v>
      </c>
      <c r="D1295" s="295"/>
      <c r="E1295" s="295"/>
      <c r="F1295" s="295">
        <f>C1295+D1295+E1295</f>
        <v>320.7</v>
      </c>
      <c r="G1295" s="295">
        <v>8</v>
      </c>
      <c r="H1295" s="295"/>
      <c r="I1295" s="295"/>
      <c r="J1295" s="295">
        <f t="shared" si="169"/>
        <v>8</v>
      </c>
      <c r="K1295" s="296">
        <f t="shared" si="171"/>
        <v>3.205128205128205E-3</v>
      </c>
      <c r="L1295" s="297">
        <f t="shared" si="172"/>
        <v>13.722596153846153</v>
      </c>
      <c r="M1295" s="297">
        <f t="shared" si="175"/>
        <v>3.0189711538461537</v>
      </c>
      <c r="N1295" s="297">
        <v>5.5404120443740092</v>
      </c>
      <c r="O1295" s="297">
        <v>0.65092358803986705</v>
      </c>
      <c r="P1295" s="296">
        <f t="shared" si="170"/>
        <v>7.150889597788021E-2</v>
      </c>
    </row>
    <row r="1296" spans="1:16" x14ac:dyDescent="0.35">
      <c r="A1296" s="298">
        <f t="shared" si="173"/>
        <v>346</v>
      </c>
      <c r="B1296" s="295" t="s">
        <v>2398</v>
      </c>
      <c r="C1296" s="295">
        <v>352.5</v>
      </c>
      <c r="D1296" s="295"/>
      <c r="E1296" s="295"/>
      <c r="F1296" s="295">
        <f t="shared" ref="F1296:F1308" si="176">C1296+D1296+E1296</f>
        <v>352.5</v>
      </c>
      <c r="G1296" s="295">
        <v>8</v>
      </c>
      <c r="H1296" s="295"/>
      <c r="I1296" s="295"/>
      <c r="J1296" s="295">
        <f t="shared" si="169"/>
        <v>8</v>
      </c>
      <c r="K1296" s="296">
        <f t="shared" si="171"/>
        <v>3.205128205128205E-3</v>
      </c>
      <c r="L1296" s="297">
        <f t="shared" si="172"/>
        <v>13.722596153846153</v>
      </c>
      <c r="M1296" s="297">
        <f t="shared" ref="M1296:M1308" si="177">L1296*0.22</f>
        <v>3.0189711538461537</v>
      </c>
      <c r="N1296" s="297">
        <v>5.5404120443740092</v>
      </c>
      <c r="O1296" s="297">
        <v>0.65092358803986705</v>
      </c>
      <c r="P1296" s="296">
        <f t="shared" si="170"/>
        <v>6.5057880681152286E-2</v>
      </c>
    </row>
    <row r="1297" spans="1:16" x14ac:dyDescent="0.35">
      <c r="A1297" s="298">
        <f t="shared" si="173"/>
        <v>347</v>
      </c>
      <c r="B1297" s="295" t="s">
        <v>2399</v>
      </c>
      <c r="C1297" s="295">
        <v>399.4</v>
      </c>
      <c r="D1297" s="295"/>
      <c r="E1297" s="295"/>
      <c r="F1297" s="295">
        <f t="shared" si="176"/>
        <v>399.4</v>
      </c>
      <c r="G1297" s="295">
        <v>8</v>
      </c>
      <c r="H1297" s="295"/>
      <c r="I1297" s="295"/>
      <c r="J1297" s="295">
        <f t="shared" si="169"/>
        <v>8</v>
      </c>
      <c r="K1297" s="296">
        <f t="shared" si="171"/>
        <v>3.205128205128205E-3</v>
      </c>
      <c r="L1297" s="297">
        <f t="shared" si="172"/>
        <v>13.722596153846153</v>
      </c>
      <c r="M1297" s="297">
        <f t="shared" si="177"/>
        <v>3.0189711538461537</v>
      </c>
      <c r="N1297" s="297">
        <v>5.5404120443740092</v>
      </c>
      <c r="O1297" s="297">
        <v>0.65092358803986705</v>
      </c>
      <c r="P1297" s="296">
        <f t="shared" si="170"/>
        <v>5.741838492765694E-2</v>
      </c>
    </row>
    <row r="1298" spans="1:16" x14ac:dyDescent="0.35">
      <c r="A1298" s="298">
        <f t="shared" si="173"/>
        <v>348</v>
      </c>
      <c r="B1298" s="295" t="s">
        <v>2400</v>
      </c>
      <c r="C1298" s="295">
        <v>381.3</v>
      </c>
      <c r="D1298" s="295"/>
      <c r="E1298" s="295"/>
      <c r="F1298" s="295">
        <f t="shared" si="176"/>
        <v>381.3</v>
      </c>
      <c r="G1298" s="295">
        <v>8</v>
      </c>
      <c r="H1298" s="295"/>
      <c r="I1298" s="295"/>
      <c r="J1298" s="295">
        <f t="shared" si="169"/>
        <v>8</v>
      </c>
      <c r="K1298" s="296">
        <f t="shared" si="171"/>
        <v>3.205128205128205E-3</v>
      </c>
      <c r="L1298" s="297">
        <f t="shared" si="172"/>
        <v>13.722596153846153</v>
      </c>
      <c r="M1298" s="297">
        <f t="shared" si="177"/>
        <v>3.0189711538461537</v>
      </c>
      <c r="N1298" s="297">
        <v>5.5404120443740092</v>
      </c>
      <c r="O1298" s="297">
        <v>0.65092358803986705</v>
      </c>
      <c r="P1298" s="296">
        <f t="shared" si="170"/>
        <v>6.0143988827973199E-2</v>
      </c>
    </row>
    <row r="1299" spans="1:16" x14ac:dyDescent="0.35">
      <c r="A1299" s="298">
        <f t="shared" si="173"/>
        <v>349</v>
      </c>
      <c r="B1299" s="295" t="s">
        <v>2401</v>
      </c>
      <c r="C1299" s="295">
        <v>351.4</v>
      </c>
      <c r="D1299" s="295"/>
      <c r="E1299" s="295"/>
      <c r="F1299" s="295">
        <f t="shared" si="176"/>
        <v>351.4</v>
      </c>
      <c r="G1299" s="295">
        <v>8</v>
      </c>
      <c r="H1299" s="295"/>
      <c r="I1299" s="295"/>
      <c r="J1299" s="295">
        <f t="shared" si="169"/>
        <v>8</v>
      </c>
      <c r="K1299" s="296">
        <f t="shared" si="171"/>
        <v>3.205128205128205E-3</v>
      </c>
      <c r="L1299" s="297">
        <f t="shared" si="172"/>
        <v>13.722596153846153</v>
      </c>
      <c r="M1299" s="297">
        <f t="shared" si="177"/>
        <v>3.0189711538461537</v>
      </c>
      <c r="N1299" s="297">
        <v>5.5404120443740092</v>
      </c>
      <c r="O1299" s="297">
        <v>0.65092358803986705</v>
      </c>
      <c r="P1299" s="296">
        <f t="shared" si="170"/>
        <v>6.5261533694098414E-2</v>
      </c>
    </row>
    <row r="1300" spans="1:16" x14ac:dyDescent="0.35">
      <c r="A1300" s="298">
        <f t="shared" si="173"/>
        <v>350</v>
      </c>
      <c r="B1300" s="295" t="s">
        <v>2402</v>
      </c>
      <c r="C1300" s="295">
        <v>381.3</v>
      </c>
      <c r="D1300" s="295"/>
      <c r="E1300" s="295"/>
      <c r="F1300" s="295">
        <f t="shared" si="176"/>
        <v>381.3</v>
      </c>
      <c r="G1300" s="295">
        <v>8</v>
      </c>
      <c r="H1300" s="295"/>
      <c r="I1300" s="295"/>
      <c r="J1300" s="295">
        <f t="shared" si="169"/>
        <v>8</v>
      </c>
      <c r="K1300" s="296">
        <f t="shared" si="171"/>
        <v>3.205128205128205E-3</v>
      </c>
      <c r="L1300" s="297">
        <f t="shared" si="172"/>
        <v>13.722596153846153</v>
      </c>
      <c r="M1300" s="297">
        <f t="shared" si="177"/>
        <v>3.0189711538461537</v>
      </c>
      <c r="N1300" s="297">
        <v>5.5404120443740092</v>
      </c>
      <c r="O1300" s="297">
        <v>0.65092358803986705</v>
      </c>
      <c r="P1300" s="296">
        <f t="shared" si="170"/>
        <v>6.0143988827973199E-2</v>
      </c>
    </row>
    <row r="1301" spans="1:16" x14ac:dyDescent="0.35">
      <c r="A1301" s="298">
        <f t="shared" si="173"/>
        <v>351</v>
      </c>
      <c r="B1301" s="295" t="s">
        <v>2403</v>
      </c>
      <c r="C1301" s="295">
        <v>125.1</v>
      </c>
      <c r="D1301" s="295"/>
      <c r="E1301" s="295"/>
      <c r="F1301" s="295">
        <f t="shared" si="176"/>
        <v>125.1</v>
      </c>
      <c r="G1301" s="295">
        <v>3</v>
      </c>
      <c r="H1301" s="295"/>
      <c r="I1301" s="295"/>
      <c r="J1301" s="295">
        <f t="shared" si="169"/>
        <v>3</v>
      </c>
      <c r="K1301" s="296">
        <f t="shared" si="171"/>
        <v>1.201923076923077E-3</v>
      </c>
      <c r="L1301" s="297">
        <f t="shared" si="172"/>
        <v>5.145973557692308</v>
      </c>
      <c r="M1301" s="297">
        <f t="shared" si="177"/>
        <v>1.1321141826923078</v>
      </c>
      <c r="N1301" s="297">
        <v>2.0776545166402536</v>
      </c>
      <c r="O1301" s="297">
        <v>0.24409634551495016</v>
      </c>
      <c r="P1301" s="296">
        <f t="shared" si="170"/>
        <v>6.8743713849239177E-2</v>
      </c>
    </row>
    <row r="1302" spans="1:16" x14ac:dyDescent="0.35">
      <c r="A1302" s="298">
        <f t="shared" si="173"/>
        <v>352</v>
      </c>
      <c r="B1302" s="295" t="s">
        <v>2404</v>
      </c>
      <c r="C1302" s="295">
        <v>120.3</v>
      </c>
      <c r="D1302" s="295"/>
      <c r="E1302" s="295"/>
      <c r="F1302" s="295">
        <f t="shared" si="176"/>
        <v>120.3</v>
      </c>
      <c r="G1302" s="295">
        <v>4</v>
      </c>
      <c r="H1302" s="295"/>
      <c r="I1302" s="295"/>
      <c r="J1302" s="295">
        <f t="shared" si="169"/>
        <v>4</v>
      </c>
      <c r="K1302" s="296">
        <f t="shared" si="171"/>
        <v>1.6025641025641025E-3</v>
      </c>
      <c r="L1302" s="297">
        <f t="shared" si="172"/>
        <v>6.8612980769230765</v>
      </c>
      <c r="M1302" s="297">
        <f t="shared" si="177"/>
        <v>1.5094855769230768</v>
      </c>
      <c r="N1302" s="297">
        <v>2.7702060221870046</v>
      </c>
      <c r="O1302" s="297">
        <v>0.32546179401993353</v>
      </c>
      <c r="P1302" s="296">
        <f t="shared" si="170"/>
        <v>9.5315473566526115E-2</v>
      </c>
    </row>
    <row r="1303" spans="1:16" x14ac:dyDescent="0.35">
      <c r="A1303" s="298">
        <f t="shared" si="173"/>
        <v>353</v>
      </c>
      <c r="B1303" s="295" t="s">
        <v>2405</v>
      </c>
      <c r="C1303" s="295">
        <v>342.6</v>
      </c>
      <c r="D1303" s="295"/>
      <c r="E1303" s="295"/>
      <c r="F1303" s="295">
        <f t="shared" si="176"/>
        <v>342.6</v>
      </c>
      <c r="G1303" s="295">
        <v>8</v>
      </c>
      <c r="H1303" s="295"/>
      <c r="I1303" s="295"/>
      <c r="J1303" s="295">
        <f t="shared" si="169"/>
        <v>8</v>
      </c>
      <c r="K1303" s="296">
        <f t="shared" si="171"/>
        <v>3.205128205128205E-3</v>
      </c>
      <c r="L1303" s="297">
        <f t="shared" si="172"/>
        <v>13.722596153846153</v>
      </c>
      <c r="M1303" s="297">
        <f t="shared" si="177"/>
        <v>3.0189711538461537</v>
      </c>
      <c r="N1303" s="297">
        <v>5.5404120443740092</v>
      </c>
      <c r="O1303" s="297">
        <v>0.65092358803986705</v>
      </c>
      <c r="P1303" s="296">
        <f t="shared" si="170"/>
        <v>6.6937836953024465E-2</v>
      </c>
    </row>
    <row r="1304" spans="1:16" x14ac:dyDescent="0.35">
      <c r="A1304" s="298">
        <f t="shared" si="173"/>
        <v>354</v>
      </c>
      <c r="B1304" s="295" t="s">
        <v>2406</v>
      </c>
      <c r="C1304" s="295">
        <v>341.6</v>
      </c>
      <c r="D1304" s="295"/>
      <c r="E1304" s="295"/>
      <c r="F1304" s="295">
        <f t="shared" si="176"/>
        <v>341.6</v>
      </c>
      <c r="G1304" s="295">
        <v>8</v>
      </c>
      <c r="H1304" s="295"/>
      <c r="I1304" s="295"/>
      <c r="J1304" s="295">
        <f t="shared" si="169"/>
        <v>8</v>
      </c>
      <c r="K1304" s="296">
        <f t="shared" si="171"/>
        <v>3.205128205128205E-3</v>
      </c>
      <c r="L1304" s="297">
        <f t="shared" si="172"/>
        <v>13.722596153846153</v>
      </c>
      <c r="M1304" s="297">
        <f t="shared" si="177"/>
        <v>3.0189711538461537</v>
      </c>
      <c r="N1304" s="297">
        <v>5.5404120443740092</v>
      </c>
      <c r="O1304" s="297">
        <v>0.65092358803986705</v>
      </c>
      <c r="P1304" s="296">
        <f t="shared" si="170"/>
        <v>6.7133790808273364E-2</v>
      </c>
    </row>
    <row r="1305" spans="1:16" x14ac:dyDescent="0.35">
      <c r="A1305" s="298">
        <f t="shared" si="173"/>
        <v>355</v>
      </c>
      <c r="B1305" s="295" t="s">
        <v>2407</v>
      </c>
      <c r="C1305" s="295">
        <v>348.8</v>
      </c>
      <c r="D1305" s="295"/>
      <c r="E1305" s="295"/>
      <c r="F1305" s="295">
        <f t="shared" si="176"/>
        <v>348.8</v>
      </c>
      <c r="G1305" s="295">
        <v>8</v>
      </c>
      <c r="H1305" s="295"/>
      <c r="I1305" s="295"/>
      <c r="J1305" s="295">
        <f t="shared" si="169"/>
        <v>8</v>
      </c>
      <c r="K1305" s="296">
        <f t="shared" si="171"/>
        <v>3.205128205128205E-3</v>
      </c>
      <c r="L1305" s="297">
        <f t="shared" si="172"/>
        <v>13.722596153846153</v>
      </c>
      <c r="M1305" s="297">
        <f t="shared" si="177"/>
        <v>3.0189711538461537</v>
      </c>
      <c r="N1305" s="297">
        <v>5.5404120443740092</v>
      </c>
      <c r="O1305" s="297">
        <v>0.65092358803986705</v>
      </c>
      <c r="P1305" s="296">
        <f t="shared" si="170"/>
        <v>6.5748001548469562E-2</v>
      </c>
    </row>
    <row r="1306" spans="1:16" x14ac:dyDescent="0.35">
      <c r="A1306" s="298">
        <f t="shared" si="173"/>
        <v>356</v>
      </c>
      <c r="B1306" s="295" t="s">
        <v>2408</v>
      </c>
      <c r="C1306" s="295">
        <v>348.5</v>
      </c>
      <c r="D1306" s="295"/>
      <c r="E1306" s="295"/>
      <c r="F1306" s="295">
        <f t="shared" si="176"/>
        <v>348.5</v>
      </c>
      <c r="G1306" s="295">
        <v>8</v>
      </c>
      <c r="H1306" s="295"/>
      <c r="I1306" s="295"/>
      <c r="J1306" s="295">
        <f t="shared" si="169"/>
        <v>8</v>
      </c>
      <c r="K1306" s="296">
        <f t="shared" si="171"/>
        <v>3.205128205128205E-3</v>
      </c>
      <c r="L1306" s="297">
        <f t="shared" si="172"/>
        <v>13.722596153846153</v>
      </c>
      <c r="M1306" s="297">
        <f t="shared" si="177"/>
        <v>3.0189711538461537</v>
      </c>
      <c r="N1306" s="297">
        <v>5.5404120443740092</v>
      </c>
      <c r="O1306" s="297">
        <v>0.65092358803986705</v>
      </c>
      <c r="P1306" s="296">
        <f t="shared" si="170"/>
        <v>6.5804599541194206E-2</v>
      </c>
    </row>
    <row r="1307" spans="1:16" x14ac:dyDescent="0.35">
      <c r="A1307" s="298">
        <f t="shared" si="173"/>
        <v>357</v>
      </c>
      <c r="B1307" s="295" t="s">
        <v>2409</v>
      </c>
      <c r="C1307" s="295">
        <v>713.6</v>
      </c>
      <c r="D1307" s="295"/>
      <c r="E1307" s="295"/>
      <c r="F1307" s="295">
        <f t="shared" si="176"/>
        <v>713.6</v>
      </c>
      <c r="G1307" s="295">
        <v>12</v>
      </c>
      <c r="H1307" s="295"/>
      <c r="I1307" s="295"/>
      <c r="J1307" s="295">
        <f t="shared" si="169"/>
        <v>12</v>
      </c>
      <c r="K1307" s="296">
        <f t="shared" si="171"/>
        <v>4.807692307692308E-3</v>
      </c>
      <c r="L1307" s="297">
        <f t="shared" si="172"/>
        <v>20.583894230769232</v>
      </c>
      <c r="M1307" s="297">
        <f t="shared" si="177"/>
        <v>4.5284567307692312</v>
      </c>
      <c r="N1307" s="297">
        <v>8.3106180665610143</v>
      </c>
      <c r="O1307" s="297">
        <v>0.97638538205980063</v>
      </c>
      <c r="P1307" s="296">
        <f t="shared" si="170"/>
        <v>4.8205373332622314E-2</v>
      </c>
    </row>
    <row r="1308" spans="1:16" x14ac:dyDescent="0.35">
      <c r="A1308" s="298">
        <f t="shared" si="173"/>
        <v>358</v>
      </c>
      <c r="B1308" s="295" t="s">
        <v>2410</v>
      </c>
      <c r="C1308" s="295">
        <v>343.6</v>
      </c>
      <c r="D1308" s="295"/>
      <c r="E1308" s="295"/>
      <c r="F1308" s="295">
        <f t="shared" si="176"/>
        <v>343.6</v>
      </c>
      <c r="G1308" s="295">
        <v>8</v>
      </c>
      <c r="H1308" s="295"/>
      <c r="I1308" s="295"/>
      <c r="J1308" s="295">
        <f t="shared" si="169"/>
        <v>8</v>
      </c>
      <c r="K1308" s="296">
        <f t="shared" si="171"/>
        <v>3.205128205128205E-3</v>
      </c>
      <c r="L1308" s="297">
        <f t="shared" si="172"/>
        <v>13.722596153846153</v>
      </c>
      <c r="M1308" s="297">
        <f t="shared" si="177"/>
        <v>3.0189711538461537</v>
      </c>
      <c r="N1308" s="297">
        <v>5.5404120443740092</v>
      </c>
      <c r="O1308" s="297">
        <v>0.65092358803986705</v>
      </c>
      <c r="P1308" s="296">
        <f t="shared" si="170"/>
        <v>6.6743023690646622E-2</v>
      </c>
    </row>
    <row r="1309" spans="1:16" ht="18" x14ac:dyDescent="0.4">
      <c r="A1309" s="317"/>
      <c r="B1309" s="317" t="s">
        <v>1203</v>
      </c>
      <c r="C1309" s="320">
        <f t="shared" ref="C1309:O1309" si="178">SUM(C951:C1308)</f>
        <v>210848.08000000002</v>
      </c>
      <c r="D1309" s="320">
        <f t="shared" si="178"/>
        <v>1269.0999999999999</v>
      </c>
      <c r="E1309" s="320">
        <f t="shared" si="178"/>
        <v>9020.7800000000007</v>
      </c>
      <c r="F1309" s="320">
        <f t="shared" si="178"/>
        <v>221137.96000000011</v>
      </c>
      <c r="G1309" s="320">
        <f t="shared" si="178"/>
        <v>4768</v>
      </c>
      <c r="H1309" s="320">
        <f t="shared" si="178"/>
        <v>34</v>
      </c>
      <c r="I1309" s="320">
        <f t="shared" si="178"/>
        <v>190</v>
      </c>
      <c r="J1309" s="320">
        <f t="shared" si="178"/>
        <v>4992</v>
      </c>
      <c r="K1309" s="321">
        <f t="shared" si="178"/>
        <v>2.0000000000000027</v>
      </c>
      <c r="L1309" s="320">
        <f t="shared" si="178"/>
        <v>8562.9000000000069</v>
      </c>
      <c r="M1309" s="320">
        <f t="shared" si="178"/>
        <v>1883.8379999999991</v>
      </c>
      <c r="N1309" s="320">
        <f t="shared" si="178"/>
        <v>3457.2171156893833</v>
      </c>
      <c r="O1309" s="320">
        <f t="shared" si="178"/>
        <v>387.95045847175959</v>
      </c>
      <c r="P1309" s="296">
        <f t="shared" si="170"/>
        <v>6.4628911174549789E-2</v>
      </c>
    </row>
    <row r="1310" spans="1:16" ht="18" x14ac:dyDescent="0.4">
      <c r="A1310" s="535" t="s">
        <v>1877</v>
      </c>
      <c r="B1310" s="535"/>
      <c r="C1310" s="535"/>
      <c r="D1310" s="535"/>
      <c r="E1310" s="535"/>
      <c r="F1310" s="535"/>
      <c r="G1310" s="535"/>
      <c r="H1310" s="535"/>
      <c r="I1310" s="535"/>
      <c r="J1310" s="535"/>
      <c r="K1310" s="535"/>
      <c r="L1310" s="535"/>
      <c r="M1310" s="535"/>
      <c r="N1310" s="535"/>
      <c r="O1310" s="535"/>
      <c r="P1310" s="535"/>
    </row>
    <row r="1311" spans="1:16" x14ac:dyDescent="0.35">
      <c r="A1311" s="295">
        <v>1</v>
      </c>
      <c r="B1311" s="295" t="s">
        <v>1504</v>
      </c>
      <c r="C1311" s="311">
        <v>2589.1999999999998</v>
      </c>
      <c r="D1311" s="295"/>
      <c r="E1311" s="339"/>
      <c r="F1311" s="295">
        <f t="shared" ref="F1311:F1357" si="179">C1311+D1311+E1311</f>
        <v>2589.1999999999998</v>
      </c>
      <c r="G1311" s="295">
        <v>64</v>
      </c>
      <c r="H1311" s="295"/>
      <c r="I1311" s="295">
        <v>2</v>
      </c>
      <c r="J1311" s="295">
        <f t="shared" ref="J1311:J1357" si="180">G1311+H1311+I1311</f>
        <v>66</v>
      </c>
      <c r="K1311" s="296">
        <f t="shared" ref="K1311:K1357" si="181">2.5/$J$1358*J1311</f>
        <v>2.8660760812923399E-2</v>
      </c>
      <c r="L1311" s="297">
        <f t="shared" ref="L1311:L1357" si="182">K1311*4281.45</f>
        <v>122.70961438249088</v>
      </c>
      <c r="M1311" s="297">
        <f>L1311*0.22</f>
        <v>26.996115164147994</v>
      </c>
      <c r="N1311" s="297">
        <v>31.471660257482025</v>
      </c>
      <c r="O1311" s="297">
        <v>6.931895941727368</v>
      </c>
      <c r="P1311" s="296">
        <f>(L1311+M1311+N1311+O1311)/F1311</f>
        <v>7.2651508475918544E-2</v>
      </c>
    </row>
    <row r="1312" spans="1:16" x14ac:dyDescent="0.35">
      <c r="A1312" s="295">
        <f>A1311+1</f>
        <v>2</v>
      </c>
      <c r="B1312" s="295" t="s">
        <v>1505</v>
      </c>
      <c r="C1312" s="311">
        <v>3208.2</v>
      </c>
      <c r="D1312" s="322"/>
      <c r="E1312" s="339"/>
      <c r="F1312" s="295">
        <f t="shared" si="179"/>
        <v>3208.2</v>
      </c>
      <c r="G1312" s="295">
        <v>79</v>
      </c>
      <c r="H1312" s="295"/>
      <c r="I1312" s="295">
        <v>1</v>
      </c>
      <c r="J1312" s="295">
        <f t="shared" si="180"/>
        <v>80</v>
      </c>
      <c r="K1312" s="296">
        <f t="shared" si="181"/>
        <v>3.474031613687685E-2</v>
      </c>
      <c r="L1312" s="297">
        <f t="shared" si="182"/>
        <v>148.73892652423137</v>
      </c>
      <c r="M1312" s="297">
        <f t="shared" ref="M1312:M1357" si="183">L1312*0.22</f>
        <v>32.722563835330902</v>
      </c>
      <c r="N1312" s="297">
        <v>38.14746697876609</v>
      </c>
      <c r="O1312" s="297">
        <v>8.5565590530697211</v>
      </c>
      <c r="P1312" s="296">
        <f t="shared" ref="P1312:P1358" si="184">(L1312+M1312+N1312+O1312)/F1312</f>
        <v>7.1119480204288418E-2</v>
      </c>
    </row>
    <row r="1313" spans="1:16" x14ac:dyDescent="0.35">
      <c r="A1313" s="295">
        <f t="shared" ref="A1313:A1357" si="185">A1312+1</f>
        <v>3</v>
      </c>
      <c r="B1313" s="295" t="s">
        <v>1878</v>
      </c>
      <c r="C1313" s="311">
        <v>7422.1</v>
      </c>
      <c r="D1313" s="322"/>
      <c r="E1313" s="339"/>
      <c r="F1313" s="295">
        <f t="shared" si="179"/>
        <v>7422.1</v>
      </c>
      <c r="G1313" s="295">
        <v>174</v>
      </c>
      <c r="H1313" s="295"/>
      <c r="I1313" s="295">
        <v>2</v>
      </c>
      <c r="J1313" s="295">
        <f t="shared" si="180"/>
        <v>176</v>
      </c>
      <c r="K1313" s="296">
        <f t="shared" si="181"/>
        <v>7.642869550112906E-2</v>
      </c>
      <c r="L1313" s="297">
        <f t="shared" si="182"/>
        <v>327.22563835330902</v>
      </c>
      <c r="M1313" s="297">
        <f t="shared" si="183"/>
        <v>71.989640437727985</v>
      </c>
      <c r="N1313" s="297">
        <v>83.924427353285409</v>
      </c>
      <c r="O1313" s="297">
        <v>18.846092091571283</v>
      </c>
      <c r="P1313" s="296">
        <f t="shared" si="184"/>
        <v>6.763393085998487E-2</v>
      </c>
    </row>
    <row r="1314" spans="1:16" x14ac:dyDescent="0.35">
      <c r="A1314" s="295">
        <f t="shared" si="185"/>
        <v>4</v>
      </c>
      <c r="B1314" s="295" t="s">
        <v>1507</v>
      </c>
      <c r="C1314" s="311">
        <v>3200.7</v>
      </c>
      <c r="D1314" s="322">
        <v>43.2</v>
      </c>
      <c r="E1314" s="339"/>
      <c r="F1314" s="295">
        <f t="shared" si="179"/>
        <v>3243.8999999999996</v>
      </c>
      <c r="G1314" s="295">
        <v>79</v>
      </c>
      <c r="H1314" s="295">
        <v>1</v>
      </c>
      <c r="I1314" s="295"/>
      <c r="J1314" s="295">
        <f t="shared" si="180"/>
        <v>80</v>
      </c>
      <c r="K1314" s="296">
        <f t="shared" si="181"/>
        <v>3.474031613687685E-2</v>
      </c>
      <c r="L1314" s="297">
        <f t="shared" si="182"/>
        <v>148.73892652423137</v>
      </c>
      <c r="M1314" s="297">
        <f t="shared" si="183"/>
        <v>32.722563835330902</v>
      </c>
      <c r="N1314" s="297">
        <v>38.14746697876609</v>
      </c>
      <c r="O1314" s="297">
        <v>8.5565590530697211</v>
      </c>
      <c r="P1314" s="296">
        <f t="shared" si="184"/>
        <v>7.0336791020499431E-2</v>
      </c>
    </row>
    <row r="1315" spans="1:16" x14ac:dyDescent="0.35">
      <c r="A1315" s="295">
        <f t="shared" si="185"/>
        <v>5</v>
      </c>
      <c r="B1315" s="295" t="s">
        <v>1508</v>
      </c>
      <c r="C1315" s="311">
        <v>3204.9</v>
      </c>
      <c r="D1315" s="322"/>
      <c r="E1315" s="339"/>
      <c r="F1315" s="295">
        <f t="shared" si="179"/>
        <v>3204.9</v>
      </c>
      <c r="G1315" s="295">
        <v>80</v>
      </c>
      <c r="H1315" s="295"/>
      <c r="I1315" s="295"/>
      <c r="J1315" s="295">
        <f t="shared" si="180"/>
        <v>80</v>
      </c>
      <c r="K1315" s="296">
        <f t="shared" si="181"/>
        <v>3.474031613687685E-2</v>
      </c>
      <c r="L1315" s="297">
        <f t="shared" si="182"/>
        <v>148.73892652423137</v>
      </c>
      <c r="M1315" s="297">
        <f t="shared" si="183"/>
        <v>32.722563835330902</v>
      </c>
      <c r="N1315" s="297">
        <v>38.14746697876609</v>
      </c>
      <c r="O1315" s="297">
        <v>8.6648699271592111</v>
      </c>
      <c r="P1315" s="296">
        <f t="shared" si="184"/>
        <v>7.1226505434019025E-2</v>
      </c>
    </row>
    <row r="1316" spans="1:16" x14ac:dyDescent="0.35">
      <c r="A1316" s="295">
        <f t="shared" si="185"/>
        <v>6</v>
      </c>
      <c r="B1316" s="295" t="s">
        <v>1509</v>
      </c>
      <c r="C1316" s="311">
        <v>3188.3</v>
      </c>
      <c r="D1316" s="322"/>
      <c r="E1316" s="339"/>
      <c r="F1316" s="295">
        <f t="shared" si="179"/>
        <v>3188.3</v>
      </c>
      <c r="G1316" s="295">
        <v>80</v>
      </c>
      <c r="H1316" s="295"/>
      <c r="I1316" s="295"/>
      <c r="J1316" s="295">
        <f t="shared" si="180"/>
        <v>80</v>
      </c>
      <c r="K1316" s="296">
        <f t="shared" si="181"/>
        <v>3.474031613687685E-2</v>
      </c>
      <c r="L1316" s="297">
        <f t="shared" si="182"/>
        <v>148.73892652423137</v>
      </c>
      <c r="M1316" s="297">
        <f t="shared" si="183"/>
        <v>32.722563835330902</v>
      </c>
      <c r="N1316" s="297">
        <v>38.14746697876609</v>
      </c>
      <c r="O1316" s="297">
        <v>8.6648699271592111</v>
      </c>
      <c r="P1316" s="296">
        <f t="shared" si="184"/>
        <v>7.1597348827113994E-2</v>
      </c>
    </row>
    <row r="1317" spans="1:16" x14ac:dyDescent="0.35">
      <c r="A1317" s="295">
        <f t="shared" si="185"/>
        <v>7</v>
      </c>
      <c r="B1317" s="295" t="s">
        <v>1510</v>
      </c>
      <c r="C1317" s="311">
        <v>3475.5</v>
      </c>
      <c r="D1317" s="322"/>
      <c r="E1317" s="339"/>
      <c r="F1317" s="295">
        <f t="shared" si="179"/>
        <v>3475.5</v>
      </c>
      <c r="G1317" s="295">
        <v>70</v>
      </c>
      <c r="H1317" s="295"/>
      <c r="I1317" s="295"/>
      <c r="J1317" s="295">
        <f t="shared" si="180"/>
        <v>70</v>
      </c>
      <c r="K1317" s="296">
        <f t="shared" si="181"/>
        <v>3.0397776619767242E-2</v>
      </c>
      <c r="L1317" s="297">
        <f t="shared" si="182"/>
        <v>130.14656070870245</v>
      </c>
      <c r="M1317" s="297">
        <f t="shared" si="183"/>
        <v>28.63224335591454</v>
      </c>
      <c r="N1317" s="297">
        <v>33.379033606420329</v>
      </c>
      <c r="O1317" s="297">
        <v>7.5817611862643082</v>
      </c>
      <c r="P1317" s="296">
        <f t="shared" si="184"/>
        <v>5.7470752080938464E-2</v>
      </c>
    </row>
    <row r="1318" spans="1:16" x14ac:dyDescent="0.35">
      <c r="A1318" s="295">
        <f t="shared" si="185"/>
        <v>8</v>
      </c>
      <c r="B1318" s="295" t="s">
        <v>1879</v>
      </c>
      <c r="C1318" s="311">
        <v>3043.6</v>
      </c>
      <c r="D1318" s="322"/>
      <c r="E1318" s="339"/>
      <c r="F1318" s="295">
        <f t="shared" si="179"/>
        <v>3043.6</v>
      </c>
      <c r="G1318" s="295">
        <v>70</v>
      </c>
      <c r="H1318" s="295"/>
      <c r="I1318" s="295"/>
      <c r="J1318" s="295">
        <f t="shared" si="180"/>
        <v>70</v>
      </c>
      <c r="K1318" s="296">
        <f t="shared" si="181"/>
        <v>3.0397776619767242E-2</v>
      </c>
      <c r="L1318" s="297">
        <f t="shared" si="182"/>
        <v>130.14656070870245</v>
      </c>
      <c r="M1318" s="297">
        <f t="shared" si="183"/>
        <v>28.63224335591454</v>
      </c>
      <c r="N1318" s="297">
        <v>33.379033606420329</v>
      </c>
      <c r="O1318" s="297">
        <v>7.5817611862643082</v>
      </c>
      <c r="P1318" s="296">
        <f t="shared" si="184"/>
        <v>6.5626100294815887E-2</v>
      </c>
    </row>
    <row r="1319" spans="1:16" x14ac:dyDescent="0.35">
      <c r="A1319" s="295">
        <f t="shared" si="185"/>
        <v>9</v>
      </c>
      <c r="B1319" s="295" t="s">
        <v>1511</v>
      </c>
      <c r="C1319" s="311">
        <v>7039.4</v>
      </c>
      <c r="D1319" s="322"/>
      <c r="E1319" s="339"/>
      <c r="F1319" s="295">
        <f t="shared" si="179"/>
        <v>7039.4</v>
      </c>
      <c r="G1319" s="295">
        <v>131</v>
      </c>
      <c r="H1319" s="295"/>
      <c r="I1319" s="295">
        <v>4</v>
      </c>
      <c r="J1319" s="295">
        <f t="shared" si="180"/>
        <v>135</v>
      </c>
      <c r="K1319" s="296">
        <f t="shared" si="181"/>
        <v>5.8624283480979679E-2</v>
      </c>
      <c r="L1319" s="297">
        <f t="shared" si="182"/>
        <v>250.99693850964044</v>
      </c>
      <c r="M1319" s="297">
        <f t="shared" si="183"/>
        <v>55.219326472120898</v>
      </c>
      <c r="N1319" s="297">
        <v>64.373850526667781</v>
      </c>
      <c r="O1319" s="297">
        <v>14.188724505723206</v>
      </c>
      <c r="P1319" s="296">
        <f t="shared" si="184"/>
        <v>5.4660743815403631E-2</v>
      </c>
    </row>
    <row r="1320" spans="1:16" x14ac:dyDescent="0.35">
      <c r="A1320" s="295">
        <f t="shared" si="185"/>
        <v>10</v>
      </c>
      <c r="B1320" s="295" t="s">
        <v>1512</v>
      </c>
      <c r="C1320" s="311">
        <v>10010.700000000001</v>
      </c>
      <c r="D1320" s="322">
        <v>269</v>
      </c>
      <c r="E1320" s="339"/>
      <c r="F1320" s="295">
        <f t="shared" si="179"/>
        <v>10279.700000000001</v>
      </c>
      <c r="G1320" s="295">
        <v>218</v>
      </c>
      <c r="H1320" s="295">
        <v>1</v>
      </c>
      <c r="I1320" s="295"/>
      <c r="J1320" s="295">
        <f t="shared" si="180"/>
        <v>219</v>
      </c>
      <c r="K1320" s="296">
        <f t="shared" si="181"/>
        <v>9.5101615424700373E-2</v>
      </c>
      <c r="L1320" s="297">
        <f t="shared" si="182"/>
        <v>407.17281136008341</v>
      </c>
      <c r="M1320" s="297">
        <f t="shared" si="183"/>
        <v>89.578018499218345</v>
      </c>
      <c r="N1320" s="297">
        <v>104.42869085437218</v>
      </c>
      <c r="O1320" s="297">
        <v>23.611770551508844</v>
      </c>
      <c r="P1320" s="296">
        <f t="shared" si="184"/>
        <v>6.0779136673753384E-2</v>
      </c>
    </row>
    <row r="1321" spans="1:16" x14ac:dyDescent="0.35">
      <c r="A1321" s="295">
        <f t="shared" si="185"/>
        <v>11</v>
      </c>
      <c r="B1321" s="295" t="s">
        <v>1513</v>
      </c>
      <c r="C1321" s="311">
        <v>9985.1</v>
      </c>
      <c r="D1321" s="322">
        <v>248.8</v>
      </c>
      <c r="E1321" s="339"/>
      <c r="F1321" s="295">
        <f t="shared" si="179"/>
        <v>10233.9</v>
      </c>
      <c r="G1321" s="295">
        <v>218</v>
      </c>
      <c r="H1321" s="295">
        <v>2</v>
      </c>
      <c r="I1321" s="295"/>
      <c r="J1321" s="295">
        <f t="shared" si="180"/>
        <v>220</v>
      </c>
      <c r="K1321" s="296">
        <f t="shared" si="181"/>
        <v>9.5535869376411328E-2</v>
      </c>
      <c r="L1321" s="297">
        <f t="shared" si="182"/>
        <v>409.03204794163628</v>
      </c>
      <c r="M1321" s="297">
        <f t="shared" si="183"/>
        <v>89.987050547159981</v>
      </c>
      <c r="N1321" s="297">
        <v>104.90553419160676</v>
      </c>
      <c r="O1321" s="297">
        <v>23.611770551508844</v>
      </c>
      <c r="P1321" s="296">
        <f t="shared" si="184"/>
        <v>6.1319380024419994E-2</v>
      </c>
    </row>
    <row r="1322" spans="1:16" x14ac:dyDescent="0.35">
      <c r="A1322" s="295">
        <f t="shared" si="185"/>
        <v>12</v>
      </c>
      <c r="B1322" s="295" t="s">
        <v>1880</v>
      </c>
      <c r="C1322" s="311">
        <v>4399.7</v>
      </c>
      <c r="D1322" s="322"/>
      <c r="E1322" s="339"/>
      <c r="F1322" s="295">
        <f t="shared" si="179"/>
        <v>4399.7</v>
      </c>
      <c r="G1322" s="295">
        <v>95</v>
      </c>
      <c r="H1322" s="295"/>
      <c r="I1322" s="295"/>
      <c r="J1322" s="295">
        <f t="shared" si="180"/>
        <v>95</v>
      </c>
      <c r="K1322" s="296">
        <f t="shared" si="181"/>
        <v>4.1254125412541254E-2</v>
      </c>
      <c r="L1322" s="297">
        <f t="shared" si="182"/>
        <v>176.62747524752476</v>
      </c>
      <c r="M1322" s="297">
        <f t="shared" si="183"/>
        <v>38.858044554455446</v>
      </c>
      <c r="N1322" s="297">
        <v>45.300117037284735</v>
      </c>
      <c r="O1322" s="297">
        <v>10.28953303850156</v>
      </c>
      <c r="P1322" s="296">
        <f t="shared" si="184"/>
        <v>6.1612193985445936E-2</v>
      </c>
    </row>
    <row r="1323" spans="1:16" x14ac:dyDescent="0.35">
      <c r="A1323" s="295">
        <f t="shared" si="185"/>
        <v>13</v>
      </c>
      <c r="B1323" s="295" t="s">
        <v>1514</v>
      </c>
      <c r="C1323" s="311">
        <v>4393.8999999999996</v>
      </c>
      <c r="D1323" s="322"/>
      <c r="E1323" s="339"/>
      <c r="F1323" s="295">
        <f t="shared" si="179"/>
        <v>4393.8999999999996</v>
      </c>
      <c r="G1323" s="295">
        <v>95</v>
      </c>
      <c r="H1323" s="295"/>
      <c r="I1323" s="295"/>
      <c r="J1323" s="295">
        <f t="shared" si="180"/>
        <v>95</v>
      </c>
      <c r="K1323" s="296">
        <f t="shared" si="181"/>
        <v>4.1254125412541254E-2</v>
      </c>
      <c r="L1323" s="297">
        <f t="shared" si="182"/>
        <v>176.62747524752476</v>
      </c>
      <c r="M1323" s="297">
        <f t="shared" si="183"/>
        <v>38.858044554455446</v>
      </c>
      <c r="N1323" s="297">
        <v>45.300117037284735</v>
      </c>
      <c r="O1323" s="297">
        <v>10.28953303850156</v>
      </c>
      <c r="P1323" s="296">
        <f t="shared" si="184"/>
        <v>6.1693522810661712E-2</v>
      </c>
    </row>
    <row r="1324" spans="1:16" x14ac:dyDescent="0.35">
      <c r="A1324" s="295">
        <f t="shared" si="185"/>
        <v>14</v>
      </c>
      <c r="B1324" s="295" t="s">
        <v>1515</v>
      </c>
      <c r="C1324" s="311">
        <v>13614.8</v>
      </c>
      <c r="D1324" s="322"/>
      <c r="E1324" s="339"/>
      <c r="F1324" s="295">
        <f t="shared" si="179"/>
        <v>13614.8</v>
      </c>
      <c r="G1324" s="295">
        <v>259</v>
      </c>
      <c r="H1324" s="295"/>
      <c r="I1324" s="295">
        <v>14</v>
      </c>
      <c r="J1324" s="295">
        <f t="shared" si="180"/>
        <v>273</v>
      </c>
      <c r="K1324" s="296">
        <f t="shared" si="181"/>
        <v>0.11855132881709224</v>
      </c>
      <c r="L1324" s="297">
        <f t="shared" si="182"/>
        <v>507.57158676393954</v>
      </c>
      <c r="M1324" s="297">
        <f t="shared" si="183"/>
        <v>111.6657490880667</v>
      </c>
      <c r="N1324" s="297">
        <v>130.17823106503928</v>
      </c>
      <c r="O1324" s="297">
        <v>28.052516389177942</v>
      </c>
      <c r="P1324" s="296">
        <f t="shared" si="184"/>
        <v>5.7104627560171546E-2</v>
      </c>
    </row>
    <row r="1325" spans="1:16" x14ac:dyDescent="0.35">
      <c r="A1325" s="295">
        <f t="shared" si="185"/>
        <v>15</v>
      </c>
      <c r="B1325" s="295" t="s">
        <v>1516</v>
      </c>
      <c r="C1325" s="311">
        <v>3086.6</v>
      </c>
      <c r="D1325" s="322"/>
      <c r="E1325" s="339"/>
      <c r="F1325" s="295">
        <f t="shared" si="179"/>
        <v>3086.6</v>
      </c>
      <c r="G1325" s="295">
        <v>72</v>
      </c>
      <c r="H1325" s="295"/>
      <c r="I1325" s="295"/>
      <c r="J1325" s="295">
        <f t="shared" si="180"/>
        <v>72</v>
      </c>
      <c r="K1325" s="296">
        <f t="shared" si="181"/>
        <v>3.1266284523189164E-2</v>
      </c>
      <c r="L1325" s="297">
        <f t="shared" si="182"/>
        <v>133.86503387180824</v>
      </c>
      <c r="M1325" s="297">
        <f t="shared" si="183"/>
        <v>29.450307451797812</v>
      </c>
      <c r="N1325" s="297">
        <v>34.332720280889475</v>
      </c>
      <c r="O1325" s="297">
        <v>7.7983829344432891</v>
      </c>
      <c r="P1325" s="296">
        <f t="shared" si="184"/>
        <v>6.6560760882180658E-2</v>
      </c>
    </row>
    <row r="1326" spans="1:16" x14ac:dyDescent="0.35">
      <c r="A1326" s="295">
        <f t="shared" si="185"/>
        <v>16</v>
      </c>
      <c r="B1326" s="295" t="s">
        <v>1517</v>
      </c>
      <c r="C1326" s="311">
        <v>3011.7</v>
      </c>
      <c r="D1326" s="322"/>
      <c r="E1326" s="339"/>
      <c r="F1326" s="295">
        <f t="shared" si="179"/>
        <v>3011.7</v>
      </c>
      <c r="G1326" s="295">
        <v>72</v>
      </c>
      <c r="H1326" s="295"/>
      <c r="I1326" s="295"/>
      <c r="J1326" s="295">
        <f t="shared" si="180"/>
        <v>72</v>
      </c>
      <c r="K1326" s="296">
        <f t="shared" si="181"/>
        <v>3.1266284523189164E-2</v>
      </c>
      <c r="L1326" s="297">
        <f t="shared" si="182"/>
        <v>133.86503387180824</v>
      </c>
      <c r="M1326" s="297">
        <f t="shared" si="183"/>
        <v>29.450307451797812</v>
      </c>
      <c r="N1326" s="297">
        <v>34.332720280889475</v>
      </c>
      <c r="O1326" s="297">
        <v>7.7983829344432891</v>
      </c>
      <c r="P1326" s="296">
        <f t="shared" si="184"/>
        <v>6.8216105368708313E-2</v>
      </c>
    </row>
    <row r="1327" spans="1:16" x14ac:dyDescent="0.35">
      <c r="A1327" s="295">
        <f t="shared" si="185"/>
        <v>17</v>
      </c>
      <c r="B1327" s="295" t="s">
        <v>1518</v>
      </c>
      <c r="C1327" s="311">
        <v>4401.5</v>
      </c>
      <c r="D1327" s="322"/>
      <c r="E1327" s="339"/>
      <c r="F1327" s="295">
        <f t="shared" si="179"/>
        <v>4401.5</v>
      </c>
      <c r="G1327" s="295">
        <v>95</v>
      </c>
      <c r="H1327" s="295"/>
      <c r="I1327" s="295"/>
      <c r="J1327" s="295">
        <f t="shared" si="180"/>
        <v>95</v>
      </c>
      <c r="K1327" s="296">
        <f t="shared" si="181"/>
        <v>4.1254125412541254E-2</v>
      </c>
      <c r="L1327" s="297">
        <f t="shared" si="182"/>
        <v>176.62747524752476</v>
      </c>
      <c r="M1327" s="297">
        <f t="shared" si="183"/>
        <v>38.858044554455446</v>
      </c>
      <c r="N1327" s="297">
        <v>45.300117037284735</v>
      </c>
      <c r="O1327" s="297">
        <v>10.28953303850156</v>
      </c>
      <c r="P1327" s="296">
        <f t="shared" si="184"/>
        <v>6.1586997586678745E-2</v>
      </c>
    </row>
    <row r="1328" spans="1:16" x14ac:dyDescent="0.35">
      <c r="A1328" s="295">
        <f t="shared" si="185"/>
        <v>18</v>
      </c>
      <c r="B1328" s="295" t="s">
        <v>1519</v>
      </c>
      <c r="C1328" s="311">
        <v>4380.8999999999996</v>
      </c>
      <c r="D1328" s="322"/>
      <c r="E1328" s="339"/>
      <c r="F1328" s="295">
        <f t="shared" si="179"/>
        <v>4380.8999999999996</v>
      </c>
      <c r="G1328" s="295">
        <v>96</v>
      </c>
      <c r="H1328" s="295"/>
      <c r="I1328" s="295"/>
      <c r="J1328" s="295">
        <f t="shared" si="180"/>
        <v>96</v>
      </c>
      <c r="K1328" s="296">
        <f t="shared" si="181"/>
        <v>4.1688379364252216E-2</v>
      </c>
      <c r="L1328" s="297">
        <f t="shared" si="182"/>
        <v>178.48671182907765</v>
      </c>
      <c r="M1328" s="297">
        <f t="shared" si="183"/>
        <v>39.267076602397083</v>
      </c>
      <c r="N1328" s="297">
        <v>45.776960374519305</v>
      </c>
      <c r="O1328" s="297">
        <v>10.397843912591052</v>
      </c>
      <c r="P1328" s="296">
        <f t="shared" si="184"/>
        <v>6.2527926389231686E-2</v>
      </c>
    </row>
    <row r="1329" spans="1:16" x14ac:dyDescent="0.35">
      <c r="A1329" s="295">
        <f t="shared" si="185"/>
        <v>19</v>
      </c>
      <c r="B1329" s="295" t="s">
        <v>1521</v>
      </c>
      <c r="C1329" s="311">
        <v>9529.6</v>
      </c>
      <c r="D1329" s="322"/>
      <c r="E1329" s="339"/>
      <c r="F1329" s="295">
        <f t="shared" si="179"/>
        <v>9529.6</v>
      </c>
      <c r="G1329" s="295">
        <v>192</v>
      </c>
      <c r="H1329" s="295"/>
      <c r="I1329" s="295">
        <v>8</v>
      </c>
      <c r="J1329" s="295">
        <f t="shared" si="180"/>
        <v>200</v>
      </c>
      <c r="K1329" s="296">
        <f t="shared" si="181"/>
        <v>8.6850790342192119E-2</v>
      </c>
      <c r="L1329" s="297">
        <f t="shared" si="182"/>
        <v>371.84731631057844</v>
      </c>
      <c r="M1329" s="297">
        <f t="shared" si="183"/>
        <v>81.806409588327256</v>
      </c>
      <c r="N1329" s="297">
        <v>95.368667446915225</v>
      </c>
      <c r="O1329" s="297">
        <v>20.795687825182103</v>
      </c>
      <c r="P1329" s="296">
        <f t="shared" si="184"/>
        <v>5.9794543440543461E-2</v>
      </c>
    </row>
    <row r="1330" spans="1:16" x14ac:dyDescent="0.35">
      <c r="A1330" s="295">
        <f t="shared" si="185"/>
        <v>20</v>
      </c>
      <c r="B1330" s="295" t="s">
        <v>1522</v>
      </c>
      <c r="C1330" s="311">
        <v>5840.7</v>
      </c>
      <c r="D1330" s="322"/>
      <c r="E1330" s="339"/>
      <c r="F1330" s="295">
        <f t="shared" si="179"/>
        <v>5840.7</v>
      </c>
      <c r="G1330" s="295">
        <v>119</v>
      </c>
      <c r="H1330" s="295"/>
      <c r="I1330" s="295"/>
      <c r="J1330" s="295">
        <f t="shared" si="180"/>
        <v>119</v>
      </c>
      <c r="K1330" s="296">
        <f t="shared" si="181"/>
        <v>5.1676220253604313E-2</v>
      </c>
      <c r="L1330" s="297">
        <f t="shared" si="182"/>
        <v>221.24915320479417</v>
      </c>
      <c r="M1330" s="297">
        <f t="shared" si="183"/>
        <v>48.674813705054717</v>
      </c>
      <c r="N1330" s="297">
        <v>56.744357130914558</v>
      </c>
      <c r="O1330" s="297">
        <v>12.888994016649326</v>
      </c>
      <c r="P1330" s="296">
        <f t="shared" si="184"/>
        <v>5.8136407974628525E-2</v>
      </c>
    </row>
    <row r="1331" spans="1:16" x14ac:dyDescent="0.35">
      <c r="A1331" s="295">
        <f t="shared" si="185"/>
        <v>21</v>
      </c>
      <c r="B1331" s="295" t="s">
        <v>1523</v>
      </c>
      <c r="C1331" s="311">
        <v>6026.6</v>
      </c>
      <c r="D1331" s="322"/>
      <c r="E1331" s="339"/>
      <c r="F1331" s="295">
        <f t="shared" si="179"/>
        <v>6026.6</v>
      </c>
      <c r="G1331" s="295">
        <v>119</v>
      </c>
      <c r="H1331" s="295"/>
      <c r="I1331" s="295"/>
      <c r="J1331" s="295">
        <f t="shared" si="180"/>
        <v>119</v>
      </c>
      <c r="K1331" s="296">
        <f t="shared" si="181"/>
        <v>5.1676220253604313E-2</v>
      </c>
      <c r="L1331" s="297">
        <f t="shared" si="182"/>
        <v>221.24915320479417</v>
      </c>
      <c r="M1331" s="297">
        <f t="shared" si="183"/>
        <v>48.674813705054717</v>
      </c>
      <c r="N1331" s="297">
        <v>56.744357130914558</v>
      </c>
      <c r="O1331" s="297">
        <v>12.888994016649326</v>
      </c>
      <c r="P1331" s="296">
        <f t="shared" si="184"/>
        <v>5.6343098605749979E-2</v>
      </c>
    </row>
    <row r="1332" spans="1:16" x14ac:dyDescent="0.35">
      <c r="A1332" s="295">
        <f t="shared" si="185"/>
        <v>22</v>
      </c>
      <c r="B1332" s="295" t="s">
        <v>1524</v>
      </c>
      <c r="C1332" s="311">
        <v>5850.8</v>
      </c>
      <c r="D1332" s="322"/>
      <c r="E1332" s="339"/>
      <c r="F1332" s="295">
        <f t="shared" si="179"/>
        <v>5850.8</v>
      </c>
      <c r="G1332" s="295">
        <v>120</v>
      </c>
      <c r="H1332" s="295"/>
      <c r="I1332" s="295"/>
      <c r="J1332" s="295">
        <f t="shared" si="180"/>
        <v>120</v>
      </c>
      <c r="K1332" s="296">
        <f t="shared" si="181"/>
        <v>5.2110474205315269E-2</v>
      </c>
      <c r="L1332" s="297">
        <f t="shared" si="182"/>
        <v>223.10838978634706</v>
      </c>
      <c r="M1332" s="297">
        <f t="shared" si="183"/>
        <v>49.083845752996353</v>
      </c>
      <c r="N1332" s="297">
        <v>57.221200468149142</v>
      </c>
      <c r="O1332" s="297">
        <v>12.997304890738814</v>
      </c>
      <c r="P1332" s="296">
        <f t="shared" si="184"/>
        <v>5.8523747333395666E-2</v>
      </c>
    </row>
    <row r="1333" spans="1:16" x14ac:dyDescent="0.35">
      <c r="A1333" s="295">
        <f t="shared" si="185"/>
        <v>23</v>
      </c>
      <c r="B1333" s="295" t="s">
        <v>1525</v>
      </c>
      <c r="C1333" s="311">
        <v>7972.6</v>
      </c>
      <c r="D1333" s="322"/>
      <c r="E1333" s="339"/>
      <c r="F1333" s="295">
        <f t="shared" si="179"/>
        <v>7972.6</v>
      </c>
      <c r="G1333" s="295">
        <v>143</v>
      </c>
      <c r="H1333" s="295"/>
      <c r="I1333" s="295"/>
      <c r="J1333" s="295">
        <f t="shared" si="180"/>
        <v>143</v>
      </c>
      <c r="K1333" s="296">
        <f t="shared" si="181"/>
        <v>6.2098315094667365E-2</v>
      </c>
      <c r="L1333" s="297">
        <f t="shared" si="182"/>
        <v>265.87083116206355</v>
      </c>
      <c r="M1333" s="297">
        <f t="shared" si="183"/>
        <v>58.491582855653981</v>
      </c>
      <c r="N1333" s="297">
        <v>68.188597224544395</v>
      </c>
      <c r="O1333" s="297">
        <v>15.488454994797085</v>
      </c>
      <c r="P1333" s="296">
        <f t="shared" si="184"/>
        <v>5.1180225552148483E-2</v>
      </c>
    </row>
    <row r="1334" spans="1:16" x14ac:dyDescent="0.35">
      <c r="A1334" s="295">
        <f t="shared" si="185"/>
        <v>24</v>
      </c>
      <c r="B1334" s="295" t="s">
        <v>1526</v>
      </c>
      <c r="C1334" s="311">
        <v>4276.3</v>
      </c>
      <c r="D1334" s="322"/>
      <c r="E1334" s="339"/>
      <c r="F1334" s="295">
        <f t="shared" si="179"/>
        <v>4276.3</v>
      </c>
      <c r="G1334" s="295">
        <v>95</v>
      </c>
      <c r="H1334" s="295"/>
      <c r="I1334" s="295"/>
      <c r="J1334" s="295">
        <f t="shared" si="180"/>
        <v>95</v>
      </c>
      <c r="K1334" s="296">
        <f t="shared" si="181"/>
        <v>4.1254125412541254E-2</v>
      </c>
      <c r="L1334" s="297">
        <f t="shared" si="182"/>
        <v>176.62747524752476</v>
      </c>
      <c r="M1334" s="297">
        <f t="shared" si="183"/>
        <v>38.858044554455446</v>
      </c>
      <c r="N1334" s="297">
        <v>45.300117037284735</v>
      </c>
      <c r="O1334" s="297">
        <v>10.28953303850156</v>
      </c>
      <c r="P1334" s="296">
        <f t="shared" si="184"/>
        <v>6.3390119934935915E-2</v>
      </c>
    </row>
    <row r="1335" spans="1:16" x14ac:dyDescent="0.35">
      <c r="A1335" s="295">
        <f t="shared" si="185"/>
        <v>25</v>
      </c>
      <c r="B1335" s="295" t="s">
        <v>1527</v>
      </c>
      <c r="C1335" s="311">
        <v>4367.5</v>
      </c>
      <c r="D1335" s="322"/>
      <c r="E1335" s="339"/>
      <c r="F1335" s="295">
        <f t="shared" si="179"/>
        <v>4367.5</v>
      </c>
      <c r="G1335" s="295">
        <v>95</v>
      </c>
      <c r="H1335" s="295"/>
      <c r="I1335" s="295"/>
      <c r="J1335" s="295">
        <f t="shared" si="180"/>
        <v>95</v>
      </c>
      <c r="K1335" s="296">
        <f t="shared" si="181"/>
        <v>4.1254125412541254E-2</v>
      </c>
      <c r="L1335" s="297">
        <f t="shared" si="182"/>
        <v>176.62747524752476</v>
      </c>
      <c r="M1335" s="297">
        <f t="shared" si="183"/>
        <v>38.858044554455446</v>
      </c>
      <c r="N1335" s="297">
        <v>45.300117037284735</v>
      </c>
      <c r="O1335" s="297">
        <v>10.28953303850156</v>
      </c>
      <c r="P1335" s="296">
        <f t="shared" si="184"/>
        <v>6.2066438437954549E-2</v>
      </c>
    </row>
    <row r="1336" spans="1:16" x14ac:dyDescent="0.35">
      <c r="A1336" s="295">
        <f t="shared" si="185"/>
        <v>26</v>
      </c>
      <c r="B1336" s="295" t="s">
        <v>1528</v>
      </c>
      <c r="C1336" s="311">
        <v>4175.8999999999996</v>
      </c>
      <c r="D1336" s="322"/>
      <c r="E1336" s="339"/>
      <c r="F1336" s="295">
        <f t="shared" si="179"/>
        <v>4175.8999999999996</v>
      </c>
      <c r="G1336" s="295">
        <v>72</v>
      </c>
      <c r="H1336" s="295"/>
      <c r="I1336" s="295"/>
      <c r="J1336" s="295">
        <f t="shared" si="180"/>
        <v>72</v>
      </c>
      <c r="K1336" s="296">
        <f t="shared" si="181"/>
        <v>3.1266284523189164E-2</v>
      </c>
      <c r="L1336" s="297">
        <f t="shared" si="182"/>
        <v>133.86503387180824</v>
      </c>
      <c r="M1336" s="297">
        <f t="shared" si="183"/>
        <v>29.450307451797812</v>
      </c>
      <c r="N1336" s="297">
        <v>34.332720280889475</v>
      </c>
      <c r="O1336" s="297">
        <v>7.7983829344432891</v>
      </c>
      <c r="P1336" s="296">
        <f t="shared" si="184"/>
        <v>4.9198123647342808E-2</v>
      </c>
    </row>
    <row r="1337" spans="1:16" x14ac:dyDescent="0.35">
      <c r="A1337" s="295">
        <f t="shared" si="185"/>
        <v>27</v>
      </c>
      <c r="B1337" s="295" t="s">
        <v>1529</v>
      </c>
      <c r="C1337" s="311">
        <v>12124</v>
      </c>
      <c r="D1337" s="322"/>
      <c r="E1337" s="339"/>
      <c r="F1337" s="295">
        <f t="shared" si="179"/>
        <v>12124</v>
      </c>
      <c r="G1337" s="295">
        <v>216</v>
      </c>
      <c r="H1337" s="295"/>
      <c r="I1337" s="295">
        <v>2</v>
      </c>
      <c r="J1337" s="295">
        <f t="shared" si="180"/>
        <v>218</v>
      </c>
      <c r="K1337" s="296">
        <f t="shared" si="181"/>
        <v>9.4667361472989403E-2</v>
      </c>
      <c r="L1337" s="297">
        <f t="shared" si="182"/>
        <v>405.31357477853044</v>
      </c>
      <c r="M1337" s="297">
        <f t="shared" si="183"/>
        <v>89.168986451276695</v>
      </c>
      <c r="N1337" s="297">
        <v>103.95184751713759</v>
      </c>
      <c r="O1337" s="297">
        <v>23.395148803329867</v>
      </c>
      <c r="P1337" s="296">
        <f t="shared" si="184"/>
        <v>5.1289141995238749E-2</v>
      </c>
    </row>
    <row r="1338" spans="1:16" x14ac:dyDescent="0.35">
      <c r="A1338" s="295">
        <f t="shared" si="185"/>
        <v>28</v>
      </c>
      <c r="B1338" s="295" t="s">
        <v>1530</v>
      </c>
      <c r="C1338" s="311">
        <v>5787.7</v>
      </c>
      <c r="D1338" s="322"/>
      <c r="E1338" s="339"/>
      <c r="F1338" s="295">
        <f t="shared" si="179"/>
        <v>5787.7</v>
      </c>
      <c r="G1338" s="295">
        <v>119</v>
      </c>
      <c r="H1338" s="295"/>
      <c r="I1338" s="295"/>
      <c r="J1338" s="295">
        <f t="shared" si="180"/>
        <v>119</v>
      </c>
      <c r="K1338" s="296">
        <f t="shared" si="181"/>
        <v>5.1676220253604313E-2</v>
      </c>
      <c r="L1338" s="297">
        <f t="shared" si="182"/>
        <v>221.24915320479417</v>
      </c>
      <c r="M1338" s="297">
        <f t="shared" si="183"/>
        <v>48.674813705054717</v>
      </c>
      <c r="N1338" s="297">
        <v>56.744357130914558</v>
      </c>
      <c r="O1338" s="297">
        <v>12.888994016649326</v>
      </c>
      <c r="P1338" s="296">
        <f t="shared" si="184"/>
        <v>5.8668783464487249E-2</v>
      </c>
    </row>
    <row r="1339" spans="1:16" x14ac:dyDescent="0.35">
      <c r="A1339" s="295">
        <f t="shared" si="185"/>
        <v>29</v>
      </c>
      <c r="B1339" s="295" t="s">
        <v>1531</v>
      </c>
      <c r="C1339" s="311">
        <v>4389.3999999999996</v>
      </c>
      <c r="D1339" s="322"/>
      <c r="E1339" s="339"/>
      <c r="F1339" s="295">
        <f t="shared" si="179"/>
        <v>4389.3999999999996</v>
      </c>
      <c r="G1339" s="295">
        <v>95</v>
      </c>
      <c r="H1339" s="295"/>
      <c r="I1339" s="295"/>
      <c r="J1339" s="295">
        <f t="shared" si="180"/>
        <v>95</v>
      </c>
      <c r="K1339" s="296">
        <f t="shared" si="181"/>
        <v>4.1254125412541254E-2</v>
      </c>
      <c r="L1339" s="297">
        <f t="shared" si="182"/>
        <v>176.62747524752476</v>
      </c>
      <c r="M1339" s="297">
        <f t="shared" si="183"/>
        <v>38.858044554455446</v>
      </c>
      <c r="N1339" s="297">
        <v>45.300117037284735</v>
      </c>
      <c r="O1339" s="297">
        <v>10.28953303850156</v>
      </c>
      <c r="P1339" s="296">
        <f t="shared" si="184"/>
        <v>6.1756770829217322E-2</v>
      </c>
    </row>
    <row r="1340" spans="1:16" x14ac:dyDescent="0.35">
      <c r="A1340" s="295">
        <f t="shared" si="185"/>
        <v>30</v>
      </c>
      <c r="B1340" s="295" t="s">
        <v>1881</v>
      </c>
      <c r="C1340" s="311">
        <v>4397.2</v>
      </c>
      <c r="D1340" s="322"/>
      <c r="E1340" s="339"/>
      <c r="F1340" s="295">
        <f t="shared" si="179"/>
        <v>4397.2</v>
      </c>
      <c r="G1340" s="295">
        <v>95</v>
      </c>
      <c r="H1340" s="295"/>
      <c r="I1340" s="295"/>
      <c r="J1340" s="295">
        <f t="shared" si="180"/>
        <v>95</v>
      </c>
      <c r="K1340" s="296">
        <f t="shared" si="181"/>
        <v>4.1254125412541254E-2</v>
      </c>
      <c r="L1340" s="297">
        <f t="shared" si="182"/>
        <v>176.62747524752476</v>
      </c>
      <c r="M1340" s="297">
        <f t="shared" si="183"/>
        <v>38.858044554455446</v>
      </c>
      <c r="N1340" s="297">
        <v>45.300117037284735</v>
      </c>
      <c r="O1340" s="297">
        <v>10.28953303850156</v>
      </c>
      <c r="P1340" s="296">
        <f t="shared" si="184"/>
        <v>6.1647223205168404E-2</v>
      </c>
    </row>
    <row r="1341" spans="1:16" x14ac:dyDescent="0.35">
      <c r="A1341" s="295">
        <f t="shared" si="185"/>
        <v>31</v>
      </c>
      <c r="B1341" s="295" t="s">
        <v>1532</v>
      </c>
      <c r="C1341" s="311">
        <v>4374.3999999999996</v>
      </c>
      <c r="D1341" s="322"/>
      <c r="E1341" s="339"/>
      <c r="F1341" s="295">
        <f t="shared" si="179"/>
        <v>4374.3999999999996</v>
      </c>
      <c r="G1341" s="295">
        <v>95</v>
      </c>
      <c r="H1341" s="295"/>
      <c r="I1341" s="295"/>
      <c r="J1341" s="295">
        <f t="shared" si="180"/>
        <v>95</v>
      </c>
      <c r="K1341" s="296">
        <f t="shared" si="181"/>
        <v>4.1254125412541254E-2</v>
      </c>
      <c r="L1341" s="297">
        <f t="shared" si="182"/>
        <v>176.62747524752476</v>
      </c>
      <c r="M1341" s="297">
        <f t="shared" si="183"/>
        <v>38.858044554455446</v>
      </c>
      <c r="N1341" s="297">
        <v>45.300117037284735</v>
      </c>
      <c r="O1341" s="297">
        <v>10.28953303850156</v>
      </c>
      <c r="P1341" s="296">
        <f t="shared" si="184"/>
        <v>6.1968537371471857E-2</v>
      </c>
    </row>
    <row r="1342" spans="1:16" x14ac:dyDescent="0.35">
      <c r="A1342" s="295">
        <f t="shared" si="185"/>
        <v>32</v>
      </c>
      <c r="B1342" s="295" t="s">
        <v>0</v>
      </c>
      <c r="C1342" s="311">
        <v>5726.2</v>
      </c>
      <c r="D1342" s="322"/>
      <c r="E1342" s="339"/>
      <c r="F1342" s="295">
        <f t="shared" si="179"/>
        <v>5726.2</v>
      </c>
      <c r="G1342" s="295">
        <v>118</v>
      </c>
      <c r="H1342" s="295"/>
      <c r="I1342" s="295"/>
      <c r="J1342" s="295">
        <f t="shared" si="180"/>
        <v>118</v>
      </c>
      <c r="K1342" s="296">
        <f t="shared" si="181"/>
        <v>5.124196630189335E-2</v>
      </c>
      <c r="L1342" s="297">
        <f t="shared" si="182"/>
        <v>219.38991662324128</v>
      </c>
      <c r="M1342" s="297">
        <f t="shared" si="183"/>
        <v>48.265781657113081</v>
      </c>
      <c r="N1342" s="297">
        <v>56.267513793679981</v>
      </c>
      <c r="O1342" s="297">
        <v>12.780683142559834</v>
      </c>
      <c r="P1342" s="296">
        <f t="shared" si="184"/>
        <v>5.8800582448498867E-2</v>
      </c>
    </row>
    <row r="1343" spans="1:16" x14ac:dyDescent="0.35">
      <c r="A1343" s="295">
        <f t="shared" si="185"/>
        <v>33</v>
      </c>
      <c r="B1343" s="295" t="s">
        <v>1</v>
      </c>
      <c r="C1343" s="311">
        <v>16363.4</v>
      </c>
      <c r="D1343" s="322"/>
      <c r="E1343" s="339"/>
      <c r="F1343" s="295">
        <f t="shared" si="179"/>
        <v>16363.4</v>
      </c>
      <c r="G1343" s="295">
        <v>288</v>
      </c>
      <c r="H1343" s="295">
        <v>1</v>
      </c>
      <c r="I1343" s="295">
        <v>4</v>
      </c>
      <c r="J1343" s="295">
        <f t="shared" si="180"/>
        <v>293</v>
      </c>
      <c r="K1343" s="296">
        <f t="shared" si="181"/>
        <v>0.12723640785131146</v>
      </c>
      <c r="L1343" s="297">
        <f t="shared" si="182"/>
        <v>544.75631839499738</v>
      </c>
      <c r="M1343" s="297">
        <f t="shared" si="183"/>
        <v>119.84639004689943</v>
      </c>
      <c r="N1343" s="297">
        <v>139.71509780973079</v>
      </c>
      <c r="O1343" s="297">
        <v>31.193531737773156</v>
      </c>
      <c r="P1343" s="296">
        <f t="shared" si="184"/>
        <v>5.1059763740384068E-2</v>
      </c>
    </row>
    <row r="1344" spans="1:16" x14ac:dyDescent="0.35">
      <c r="A1344" s="295">
        <f t="shared" si="185"/>
        <v>34</v>
      </c>
      <c r="B1344" s="295" t="s">
        <v>2</v>
      </c>
      <c r="C1344" s="311">
        <v>20325.400000000001</v>
      </c>
      <c r="D1344" s="322"/>
      <c r="E1344" s="339"/>
      <c r="F1344" s="295">
        <f t="shared" si="179"/>
        <v>20325.400000000001</v>
      </c>
      <c r="G1344" s="295">
        <v>360</v>
      </c>
      <c r="H1344" s="295"/>
      <c r="I1344" s="295">
        <v>1</v>
      </c>
      <c r="J1344" s="295">
        <f t="shared" si="180"/>
        <v>361</v>
      </c>
      <c r="K1344" s="296">
        <f t="shared" si="181"/>
        <v>0.15676567656765678</v>
      </c>
      <c r="L1344" s="297">
        <f t="shared" si="182"/>
        <v>671.18440594059405</v>
      </c>
      <c r="M1344" s="297">
        <f t="shared" si="183"/>
        <v>147.66056930693068</v>
      </c>
      <c r="N1344" s="297">
        <v>172.14044474168196</v>
      </c>
      <c r="O1344" s="297">
        <v>38.991914672216446</v>
      </c>
      <c r="P1344" s="296">
        <f t="shared" si="184"/>
        <v>5.0674394337204831E-2</v>
      </c>
    </row>
    <row r="1345" spans="1:16" x14ac:dyDescent="0.35">
      <c r="A1345" s="295">
        <f t="shared" si="185"/>
        <v>35</v>
      </c>
      <c r="B1345" s="295" t="s">
        <v>3</v>
      </c>
      <c r="C1345" s="311">
        <v>3233.5</v>
      </c>
      <c r="D1345" s="322"/>
      <c r="E1345" s="339"/>
      <c r="F1345" s="295">
        <f t="shared" si="179"/>
        <v>3233.5</v>
      </c>
      <c r="G1345" s="295">
        <v>80</v>
      </c>
      <c r="H1345" s="295"/>
      <c r="I1345" s="295"/>
      <c r="J1345" s="295">
        <f t="shared" si="180"/>
        <v>80</v>
      </c>
      <c r="K1345" s="296">
        <f t="shared" si="181"/>
        <v>3.474031613687685E-2</v>
      </c>
      <c r="L1345" s="297">
        <f t="shared" si="182"/>
        <v>148.73892652423137</v>
      </c>
      <c r="M1345" s="297">
        <f t="shared" si="183"/>
        <v>32.722563835330902</v>
      </c>
      <c r="N1345" s="297">
        <v>38.14746697876609</v>
      </c>
      <c r="O1345" s="297">
        <v>8.6648699271592111</v>
      </c>
      <c r="P1345" s="296">
        <f t="shared" si="184"/>
        <v>7.0596513766966934E-2</v>
      </c>
    </row>
    <row r="1346" spans="1:16" x14ac:dyDescent="0.35">
      <c r="A1346" s="295">
        <f t="shared" si="185"/>
        <v>36</v>
      </c>
      <c r="B1346" s="295" t="s">
        <v>4</v>
      </c>
      <c r="C1346" s="311">
        <v>6170.7</v>
      </c>
      <c r="D1346" s="322"/>
      <c r="E1346" s="339"/>
      <c r="F1346" s="295">
        <f t="shared" si="179"/>
        <v>6170.7</v>
      </c>
      <c r="G1346" s="295">
        <v>162</v>
      </c>
      <c r="H1346" s="295"/>
      <c r="I1346" s="295"/>
      <c r="J1346" s="295">
        <f t="shared" si="180"/>
        <v>162</v>
      </c>
      <c r="K1346" s="296">
        <f t="shared" si="181"/>
        <v>7.0349140177175612E-2</v>
      </c>
      <c r="L1346" s="297">
        <f t="shared" si="182"/>
        <v>301.19632621156853</v>
      </c>
      <c r="M1346" s="297">
        <f t="shared" si="183"/>
        <v>66.263191766545077</v>
      </c>
      <c r="N1346" s="297">
        <v>77.248620632001348</v>
      </c>
      <c r="O1346" s="297">
        <v>17.546361602497399</v>
      </c>
      <c r="P1346" s="296">
        <f t="shared" si="184"/>
        <v>7.4911193254025052E-2</v>
      </c>
    </row>
    <row r="1347" spans="1:16" x14ac:dyDescent="0.35">
      <c r="A1347" s="295">
        <f t="shared" si="185"/>
        <v>37</v>
      </c>
      <c r="B1347" s="295" t="s">
        <v>5</v>
      </c>
      <c r="C1347" s="311">
        <v>2571</v>
      </c>
      <c r="D1347" s="322"/>
      <c r="E1347" s="339"/>
      <c r="F1347" s="295">
        <f t="shared" si="179"/>
        <v>2571</v>
      </c>
      <c r="G1347" s="295">
        <v>64</v>
      </c>
      <c r="H1347" s="295"/>
      <c r="I1347" s="295">
        <v>1</v>
      </c>
      <c r="J1347" s="295">
        <f t="shared" si="180"/>
        <v>65</v>
      </c>
      <c r="K1347" s="296">
        <f t="shared" si="181"/>
        <v>2.8226506861212437E-2</v>
      </c>
      <c r="L1347" s="297">
        <f t="shared" si="182"/>
        <v>120.85037780093798</v>
      </c>
      <c r="M1347" s="297">
        <f t="shared" si="183"/>
        <v>26.587083116206355</v>
      </c>
      <c r="N1347" s="297">
        <v>30.994816920247452</v>
      </c>
      <c r="O1347" s="297">
        <v>6.931895941727368</v>
      </c>
      <c r="P1347" s="296">
        <f t="shared" si="184"/>
        <v>7.2098083928089904E-2</v>
      </c>
    </row>
    <row r="1348" spans="1:16" x14ac:dyDescent="0.35">
      <c r="A1348" s="295">
        <f t="shared" si="185"/>
        <v>38</v>
      </c>
      <c r="B1348" s="295" t="s">
        <v>6</v>
      </c>
      <c r="C1348" s="311">
        <v>4446</v>
      </c>
      <c r="D1348" s="322"/>
      <c r="E1348" s="339">
        <v>135.1</v>
      </c>
      <c r="F1348" s="295">
        <f t="shared" si="179"/>
        <v>4581.1000000000004</v>
      </c>
      <c r="G1348" s="295">
        <v>80</v>
      </c>
      <c r="H1348" s="295"/>
      <c r="I1348" s="295">
        <v>2</v>
      </c>
      <c r="J1348" s="295">
        <f t="shared" si="180"/>
        <v>82</v>
      </c>
      <c r="K1348" s="296">
        <f t="shared" si="181"/>
        <v>3.5608824040298769E-2</v>
      </c>
      <c r="L1348" s="297">
        <f t="shared" si="182"/>
        <v>152.45739968733716</v>
      </c>
      <c r="M1348" s="297">
        <f t="shared" si="183"/>
        <v>33.540627931214175</v>
      </c>
      <c r="N1348" s="297">
        <v>39.101153653235244</v>
      </c>
      <c r="O1348" s="297">
        <v>8.6648699271592111</v>
      </c>
      <c r="P1348" s="296">
        <f t="shared" si="184"/>
        <v>5.1027930234866244E-2</v>
      </c>
    </row>
    <row r="1349" spans="1:16" x14ac:dyDescent="0.35">
      <c r="A1349" s="295">
        <f t="shared" si="185"/>
        <v>39</v>
      </c>
      <c r="B1349" s="295" t="s">
        <v>7</v>
      </c>
      <c r="C1349" s="311">
        <v>2571.8000000000002</v>
      </c>
      <c r="D1349" s="322"/>
      <c r="E1349" s="339"/>
      <c r="F1349" s="295">
        <f t="shared" si="179"/>
        <v>2571.8000000000002</v>
      </c>
      <c r="G1349" s="295">
        <v>60</v>
      </c>
      <c r="H1349" s="295"/>
      <c r="I1349" s="295"/>
      <c r="J1349" s="295">
        <f t="shared" si="180"/>
        <v>60</v>
      </c>
      <c r="K1349" s="296">
        <f t="shared" si="181"/>
        <v>2.6055237102657634E-2</v>
      </c>
      <c r="L1349" s="297">
        <f t="shared" si="182"/>
        <v>111.55419489317353</v>
      </c>
      <c r="M1349" s="297">
        <f t="shared" si="183"/>
        <v>24.541922876498177</v>
      </c>
      <c r="N1349" s="297">
        <v>28.610600234074571</v>
      </c>
      <c r="O1349" s="297">
        <v>6.498652445369407</v>
      </c>
      <c r="P1349" s="296">
        <f t="shared" si="184"/>
        <v>6.6570250582905235E-2</v>
      </c>
    </row>
    <row r="1350" spans="1:16" x14ac:dyDescent="0.35">
      <c r="A1350" s="295">
        <f t="shared" si="185"/>
        <v>40</v>
      </c>
      <c r="B1350" s="295" t="s">
        <v>8</v>
      </c>
      <c r="C1350" s="311">
        <v>4089.4</v>
      </c>
      <c r="D1350" s="322"/>
      <c r="E1350" s="339"/>
      <c r="F1350" s="295">
        <f t="shared" si="179"/>
        <v>4089.4</v>
      </c>
      <c r="G1350" s="295">
        <v>72</v>
      </c>
      <c r="H1350" s="295"/>
      <c r="I1350" s="295"/>
      <c r="J1350" s="295">
        <f t="shared" si="180"/>
        <v>72</v>
      </c>
      <c r="K1350" s="296">
        <f t="shared" si="181"/>
        <v>3.1266284523189164E-2</v>
      </c>
      <c r="L1350" s="297">
        <f t="shared" si="182"/>
        <v>133.86503387180824</v>
      </c>
      <c r="M1350" s="297">
        <f t="shared" si="183"/>
        <v>29.450307451797812</v>
      </c>
      <c r="N1350" s="297">
        <v>34.332720280889475</v>
      </c>
      <c r="O1350" s="297">
        <v>7.7983829344432891</v>
      </c>
      <c r="P1350" s="296">
        <f t="shared" si="184"/>
        <v>5.0238774524120608E-2</v>
      </c>
    </row>
    <row r="1351" spans="1:16" x14ac:dyDescent="0.35">
      <c r="A1351" s="295">
        <f t="shared" si="185"/>
        <v>41</v>
      </c>
      <c r="B1351" s="295" t="s">
        <v>9</v>
      </c>
      <c r="C1351" s="311">
        <v>4079.1</v>
      </c>
      <c r="D1351" s="322"/>
      <c r="E1351" s="339"/>
      <c r="F1351" s="295">
        <f t="shared" si="179"/>
        <v>4079.1</v>
      </c>
      <c r="G1351" s="295">
        <v>72</v>
      </c>
      <c r="H1351" s="295"/>
      <c r="I1351" s="295"/>
      <c r="J1351" s="295">
        <f t="shared" si="180"/>
        <v>72</v>
      </c>
      <c r="K1351" s="296">
        <f t="shared" si="181"/>
        <v>3.1266284523189164E-2</v>
      </c>
      <c r="L1351" s="297">
        <f t="shared" si="182"/>
        <v>133.86503387180824</v>
      </c>
      <c r="M1351" s="297">
        <f t="shared" si="183"/>
        <v>29.450307451797812</v>
      </c>
      <c r="N1351" s="297">
        <v>34.332720280889475</v>
      </c>
      <c r="O1351" s="297">
        <v>7.7983829344432891</v>
      </c>
      <c r="P1351" s="296">
        <f t="shared" si="184"/>
        <v>5.0365630785942687E-2</v>
      </c>
    </row>
    <row r="1352" spans="1:16" x14ac:dyDescent="0.35">
      <c r="A1352" s="295">
        <f t="shared" si="185"/>
        <v>42</v>
      </c>
      <c r="B1352" s="295" t="s">
        <v>1882</v>
      </c>
      <c r="C1352" s="311">
        <v>8506.9</v>
      </c>
      <c r="D1352" s="322"/>
      <c r="E1352" s="339"/>
      <c r="F1352" s="295">
        <f t="shared" si="179"/>
        <v>8506.9</v>
      </c>
      <c r="G1352" s="295">
        <v>144</v>
      </c>
      <c r="H1352" s="295"/>
      <c r="I1352" s="295"/>
      <c r="J1352" s="295">
        <f t="shared" si="180"/>
        <v>144</v>
      </c>
      <c r="K1352" s="296">
        <f t="shared" si="181"/>
        <v>6.2532569046378328E-2</v>
      </c>
      <c r="L1352" s="297">
        <f t="shared" si="182"/>
        <v>267.73006774361647</v>
      </c>
      <c r="M1352" s="297">
        <f t="shared" si="183"/>
        <v>58.900614903595624</v>
      </c>
      <c r="N1352" s="297">
        <v>68.665440561778951</v>
      </c>
      <c r="O1352" s="297">
        <v>15.596765868886578</v>
      </c>
      <c r="P1352" s="296">
        <f t="shared" si="184"/>
        <v>4.8301130738327432E-2</v>
      </c>
    </row>
    <row r="1353" spans="1:16" x14ac:dyDescent="0.35">
      <c r="A1353" s="295">
        <f t="shared" si="185"/>
        <v>43</v>
      </c>
      <c r="B1353" s="295" t="s">
        <v>500</v>
      </c>
      <c r="C1353" s="311">
        <v>1934.1</v>
      </c>
      <c r="D1353" s="322"/>
      <c r="E1353" s="339">
        <v>1212.4000000000001</v>
      </c>
      <c r="F1353" s="295">
        <f t="shared" si="179"/>
        <v>3146.5</v>
      </c>
      <c r="G1353" s="295">
        <v>64</v>
      </c>
      <c r="H1353" s="295"/>
      <c r="I1353" s="295">
        <v>7</v>
      </c>
      <c r="J1353" s="295">
        <f t="shared" si="180"/>
        <v>71</v>
      </c>
      <c r="K1353" s="296">
        <f t="shared" si="181"/>
        <v>3.0832030571478201E-2</v>
      </c>
      <c r="L1353" s="297">
        <f t="shared" si="182"/>
        <v>132.00579729025534</v>
      </c>
      <c r="M1353" s="297">
        <f t="shared" si="183"/>
        <v>29.041275403856176</v>
      </c>
      <c r="N1353" s="297">
        <v>33.855876943654906</v>
      </c>
      <c r="O1353" s="297">
        <v>6.931895941727368</v>
      </c>
      <c r="P1353" s="296">
        <f t="shared" si="184"/>
        <v>6.4145827293657642E-2</v>
      </c>
    </row>
    <row r="1354" spans="1:16" x14ac:dyDescent="0.35">
      <c r="A1354" s="295">
        <f t="shared" si="185"/>
        <v>44</v>
      </c>
      <c r="B1354" s="295" t="s">
        <v>501</v>
      </c>
      <c r="C1354" s="311">
        <v>4269.5</v>
      </c>
      <c r="D1354" s="322"/>
      <c r="E1354" s="339">
        <v>538</v>
      </c>
      <c r="F1354" s="295">
        <f t="shared" si="179"/>
        <v>4807.5</v>
      </c>
      <c r="G1354" s="295">
        <v>130</v>
      </c>
      <c r="H1354" s="295"/>
      <c r="I1354" s="295">
        <v>3</v>
      </c>
      <c r="J1354" s="295">
        <f t="shared" si="180"/>
        <v>133</v>
      </c>
      <c r="K1354" s="296">
        <f t="shared" si="181"/>
        <v>5.7755775577557761E-2</v>
      </c>
      <c r="L1354" s="297">
        <f t="shared" si="182"/>
        <v>247.27846534653466</v>
      </c>
      <c r="M1354" s="297">
        <f t="shared" si="183"/>
        <v>54.401262376237625</v>
      </c>
      <c r="N1354" s="297">
        <v>63.420163852198627</v>
      </c>
      <c r="O1354" s="297">
        <v>14.080413631633716</v>
      </c>
      <c r="P1354" s="296">
        <f t="shared" si="184"/>
        <v>7.8872658389309333E-2</v>
      </c>
    </row>
    <row r="1355" spans="1:16" x14ac:dyDescent="0.35">
      <c r="A1355" s="295">
        <f t="shared" si="185"/>
        <v>45</v>
      </c>
      <c r="B1355" s="340" t="s">
        <v>2102</v>
      </c>
      <c r="C1355" s="311">
        <v>4095</v>
      </c>
      <c r="D1355" s="322"/>
      <c r="E1355" s="339"/>
      <c r="F1355" s="295">
        <f t="shared" si="179"/>
        <v>4095</v>
      </c>
      <c r="G1355" s="295">
        <v>84</v>
      </c>
      <c r="H1355" s="295"/>
      <c r="I1355" s="295"/>
      <c r="J1355" s="295">
        <f t="shared" si="180"/>
        <v>84</v>
      </c>
      <c r="K1355" s="296">
        <f t="shared" si="181"/>
        <v>3.6477331943720687E-2</v>
      </c>
      <c r="L1355" s="297">
        <f t="shared" si="182"/>
        <v>156.17587285044291</v>
      </c>
      <c r="M1355" s="297">
        <f t="shared" si="183"/>
        <v>34.35869202709744</v>
      </c>
      <c r="N1355" s="297">
        <v>40.054840327704397</v>
      </c>
      <c r="O1355" s="297">
        <v>9.0981134235171695</v>
      </c>
      <c r="P1355" s="296">
        <f t="shared" si="184"/>
        <v>5.8531750580894243E-2</v>
      </c>
    </row>
    <row r="1356" spans="1:16" s="343" customFormat="1" x14ac:dyDescent="0.35">
      <c r="A1356" s="295">
        <f t="shared" si="185"/>
        <v>46</v>
      </c>
      <c r="B1356" s="341" t="s">
        <v>1209</v>
      </c>
      <c r="C1356" s="311">
        <v>15885</v>
      </c>
      <c r="D1356" s="322"/>
      <c r="E1356" s="339">
        <v>238.9</v>
      </c>
      <c r="F1356" s="295">
        <v>16123.9</v>
      </c>
      <c r="G1356" s="295">
        <v>178</v>
      </c>
      <c r="H1356" s="295"/>
      <c r="I1356" s="295">
        <v>3</v>
      </c>
      <c r="J1356" s="295">
        <f t="shared" si="180"/>
        <v>181</v>
      </c>
      <c r="K1356" s="296">
        <f t="shared" si="181"/>
        <v>7.8599965259683865E-2</v>
      </c>
      <c r="L1356" s="297">
        <f t="shared" si="182"/>
        <v>336.52182126107346</v>
      </c>
      <c r="M1356" s="342">
        <f t="shared" si="183"/>
        <v>74.034800677436166</v>
      </c>
      <c r="N1356" s="297">
        <v>86.308644039458287</v>
      </c>
      <c r="O1356" s="342">
        <v>9.7479786680541114</v>
      </c>
      <c r="P1356" s="296">
        <f t="shared" si="184"/>
        <v>3.1420019018104928E-2</v>
      </c>
    </row>
    <row r="1357" spans="1:16" x14ac:dyDescent="0.35">
      <c r="A1357" s="295">
        <f t="shared" si="185"/>
        <v>47</v>
      </c>
      <c r="B1357" s="340" t="s">
        <v>1641</v>
      </c>
      <c r="C1357" s="311">
        <v>3468</v>
      </c>
      <c r="D1357" s="322"/>
      <c r="E1357" s="339"/>
      <c r="F1357" s="295">
        <f t="shared" si="179"/>
        <v>3468</v>
      </c>
      <c r="G1357" s="295">
        <v>120</v>
      </c>
      <c r="H1357" s="295"/>
      <c r="I1357" s="295"/>
      <c r="J1357" s="295">
        <f t="shared" si="180"/>
        <v>120</v>
      </c>
      <c r="K1357" s="296">
        <f t="shared" si="181"/>
        <v>5.2110474205315269E-2</v>
      </c>
      <c r="L1357" s="297">
        <f t="shared" si="182"/>
        <v>223.10838978634706</v>
      </c>
      <c r="M1357" s="297">
        <f t="shared" si="183"/>
        <v>49.083845752996353</v>
      </c>
      <c r="N1357" s="297">
        <v>57.221200468149142</v>
      </c>
      <c r="O1357" s="297">
        <v>12.997304890738814</v>
      </c>
      <c r="P1357" s="296">
        <f t="shared" si="184"/>
        <v>9.8734354353584602E-2</v>
      </c>
    </row>
    <row r="1358" spans="1:16" ht="18" x14ac:dyDescent="0.4">
      <c r="A1358" s="317"/>
      <c r="B1358" s="317" t="s">
        <v>1203</v>
      </c>
      <c r="C1358" s="320">
        <f t="shared" ref="C1358:O1358" si="186">SUM(C1311:C1357)</f>
        <v>280504.5</v>
      </c>
      <c r="D1358" s="320">
        <f t="shared" si="186"/>
        <v>561</v>
      </c>
      <c r="E1358" s="320">
        <f t="shared" si="186"/>
        <v>2124.4</v>
      </c>
      <c r="F1358" s="320">
        <f t="shared" si="186"/>
        <v>283189.90000000002</v>
      </c>
      <c r="G1358" s="320">
        <f t="shared" si="186"/>
        <v>5698</v>
      </c>
      <c r="H1358" s="320">
        <f t="shared" si="186"/>
        <v>5</v>
      </c>
      <c r="I1358" s="320">
        <f t="shared" si="186"/>
        <v>54</v>
      </c>
      <c r="J1358" s="320">
        <f t="shared" si="186"/>
        <v>5757</v>
      </c>
      <c r="K1358" s="320">
        <f t="shared" si="186"/>
        <v>2.4999999999999996</v>
      </c>
      <c r="L1358" s="320">
        <f t="shared" si="186"/>
        <v>10703.625</v>
      </c>
      <c r="M1358" s="320">
        <f t="shared" si="186"/>
        <v>2354.7975000000006</v>
      </c>
      <c r="N1358" s="320">
        <f t="shared" si="186"/>
        <v>2745.187092459455</v>
      </c>
      <c r="O1358" s="320">
        <f t="shared" si="186"/>
        <v>607.62400364203961</v>
      </c>
      <c r="P1358" s="296">
        <f t="shared" si="184"/>
        <v>5.7951337940023613E-2</v>
      </c>
    </row>
    <row r="1359" spans="1:16" x14ac:dyDescent="0.35">
      <c r="A1359" s="536" t="s">
        <v>1883</v>
      </c>
      <c r="B1359" s="536"/>
      <c r="C1359" s="536"/>
      <c r="D1359" s="536"/>
      <c r="E1359" s="536"/>
      <c r="F1359" s="536"/>
      <c r="G1359" s="536"/>
      <c r="H1359" s="536"/>
      <c r="I1359" s="536"/>
      <c r="J1359" s="536"/>
      <c r="K1359" s="536"/>
      <c r="L1359" s="536"/>
      <c r="M1359" s="536"/>
      <c r="N1359" s="536"/>
      <c r="O1359" s="536"/>
      <c r="P1359" s="536"/>
    </row>
    <row r="1360" spans="1:16" x14ac:dyDescent="0.35">
      <c r="A1360" s="295">
        <v>1</v>
      </c>
      <c r="B1360" s="295" t="s">
        <v>308</v>
      </c>
      <c r="C1360" s="323">
        <v>5786.79</v>
      </c>
      <c r="D1360" s="295"/>
      <c r="E1360" s="339"/>
      <c r="F1360" s="295">
        <f t="shared" ref="F1360:F1396" si="187">C1360+D1360+E1360</f>
        <v>5786.79</v>
      </c>
      <c r="G1360" s="295">
        <v>99</v>
      </c>
      <c r="H1360" s="295"/>
      <c r="I1360" s="295"/>
      <c r="J1360" s="295">
        <f>G1360+H1360+I1360</f>
        <v>99</v>
      </c>
      <c r="K1360" s="296">
        <f>2/$J$1397*J1360</f>
        <v>4.6797447411959348E-2</v>
      </c>
      <c r="L1360" s="297">
        <f t="shared" ref="L1360:L1396" si="188">K1360*4281.45</f>
        <v>200.36093122193333</v>
      </c>
      <c r="M1360" s="297">
        <f>L1360*0.22</f>
        <v>44.079404868825335</v>
      </c>
      <c r="N1360" s="297">
        <v>80.424221224296858</v>
      </c>
      <c r="O1360" s="297">
        <v>9.7581328124999995</v>
      </c>
      <c r="P1360" s="296">
        <f>(L1360+M1360+N1360+O1360)/F1360</f>
        <v>5.7825269299137429E-2</v>
      </c>
    </row>
    <row r="1361" spans="1:16" x14ac:dyDescent="0.35">
      <c r="A1361" s="295">
        <f>A1360+1</f>
        <v>2</v>
      </c>
      <c r="B1361" s="295" t="s">
        <v>309</v>
      </c>
      <c r="C1361" s="323">
        <v>3626.15</v>
      </c>
      <c r="D1361" s="322"/>
      <c r="E1361" s="339"/>
      <c r="F1361" s="295">
        <f t="shared" si="187"/>
        <v>3626.15</v>
      </c>
      <c r="G1361" s="295">
        <v>63</v>
      </c>
      <c r="H1361" s="295"/>
      <c r="I1361" s="295"/>
      <c r="J1361" s="295">
        <f t="shared" ref="J1361:J1396" si="189">G1361+H1361+I1361</f>
        <v>63</v>
      </c>
      <c r="K1361" s="296">
        <f t="shared" ref="K1361:K1396" si="190">2/$J$1397*J1361</f>
        <v>2.9780193807610496E-2</v>
      </c>
      <c r="L1361" s="297">
        <f t="shared" si="188"/>
        <v>127.50241077759395</v>
      </c>
      <c r="M1361" s="297">
        <f t="shared" ref="M1361:M1396" si="191">L1361*0.22</f>
        <v>28.050530371070668</v>
      </c>
      <c r="N1361" s="297">
        <v>51.179049870007091</v>
      </c>
      <c r="O1361" s="297">
        <v>6.209720880681818</v>
      </c>
      <c r="P1361" s="296">
        <f>(L1361+M1361+N1361+O1361)/F1361</f>
        <v>5.8723911558913315E-2</v>
      </c>
    </row>
    <row r="1362" spans="1:16" x14ac:dyDescent="0.35">
      <c r="A1362" s="295">
        <f t="shared" ref="A1362:A1396" si="192">A1361+1</f>
        <v>3</v>
      </c>
      <c r="B1362" s="295" t="s">
        <v>310</v>
      </c>
      <c r="C1362" s="323">
        <v>7702.04</v>
      </c>
      <c r="D1362" s="322"/>
      <c r="E1362" s="339"/>
      <c r="F1362" s="295">
        <f t="shared" si="187"/>
        <v>7702.04</v>
      </c>
      <c r="G1362" s="295">
        <v>135</v>
      </c>
      <c r="H1362" s="295"/>
      <c r="I1362" s="295"/>
      <c r="J1362" s="295">
        <f t="shared" si="189"/>
        <v>135</v>
      </c>
      <c r="K1362" s="296">
        <f t="shared" si="190"/>
        <v>6.3814701016308206E-2</v>
      </c>
      <c r="L1362" s="297">
        <f t="shared" si="188"/>
        <v>273.21945166627273</v>
      </c>
      <c r="M1362" s="297">
        <f t="shared" si="191"/>
        <v>60.10827936658</v>
      </c>
      <c r="N1362" s="297">
        <v>109.66939257858664</v>
      </c>
      <c r="O1362" s="297">
        <v>13.306544744318181</v>
      </c>
      <c r="P1362" s="296">
        <f t="shared" ref="P1362:P1397" si="193">(L1362+M1362+N1362+O1362)/F1362</f>
        <v>5.9244520718635264E-2</v>
      </c>
    </row>
    <row r="1363" spans="1:16" x14ac:dyDescent="0.35">
      <c r="A1363" s="295">
        <f t="shared" si="192"/>
        <v>4</v>
      </c>
      <c r="B1363" s="295" t="s">
        <v>311</v>
      </c>
      <c r="C1363" s="323">
        <v>5721.7</v>
      </c>
      <c r="D1363" s="322"/>
      <c r="E1363" s="339"/>
      <c r="F1363" s="295">
        <f t="shared" si="187"/>
        <v>5721.7</v>
      </c>
      <c r="G1363" s="295">
        <v>99</v>
      </c>
      <c r="H1363" s="295"/>
      <c r="I1363" s="295"/>
      <c r="J1363" s="295">
        <f t="shared" si="189"/>
        <v>99</v>
      </c>
      <c r="K1363" s="296">
        <f t="shared" si="190"/>
        <v>4.6797447411959348E-2</v>
      </c>
      <c r="L1363" s="297">
        <f t="shared" si="188"/>
        <v>200.36093122193333</v>
      </c>
      <c r="M1363" s="297">
        <f t="shared" si="191"/>
        <v>44.079404868825335</v>
      </c>
      <c r="N1363" s="297">
        <v>80.424221224296858</v>
      </c>
      <c r="O1363" s="297">
        <v>9.7581328124999995</v>
      </c>
      <c r="P1363" s="296">
        <f t="shared" si="193"/>
        <v>5.848308896439091E-2</v>
      </c>
    </row>
    <row r="1364" spans="1:16" x14ac:dyDescent="0.35">
      <c r="A1364" s="295">
        <f t="shared" si="192"/>
        <v>5</v>
      </c>
      <c r="B1364" s="295" t="s">
        <v>312</v>
      </c>
      <c r="C1364" s="323">
        <v>5777.4</v>
      </c>
      <c r="D1364" s="322"/>
      <c r="E1364" s="339"/>
      <c r="F1364" s="295">
        <f t="shared" si="187"/>
        <v>5777.4</v>
      </c>
      <c r="G1364" s="295">
        <v>99</v>
      </c>
      <c r="H1364" s="295"/>
      <c r="I1364" s="295"/>
      <c r="J1364" s="295">
        <f t="shared" si="189"/>
        <v>99</v>
      </c>
      <c r="K1364" s="296">
        <f t="shared" si="190"/>
        <v>4.6797447411959348E-2</v>
      </c>
      <c r="L1364" s="297">
        <f t="shared" si="188"/>
        <v>200.36093122193333</v>
      </c>
      <c r="M1364" s="297">
        <f t="shared" si="191"/>
        <v>44.079404868825335</v>
      </c>
      <c r="N1364" s="297">
        <v>80.424221224296858</v>
      </c>
      <c r="O1364" s="297">
        <v>9.7581328124999995</v>
      </c>
      <c r="P1364" s="296">
        <f t="shared" si="193"/>
        <v>5.7919252627056377E-2</v>
      </c>
    </row>
    <row r="1365" spans="1:16" x14ac:dyDescent="0.35">
      <c r="A1365" s="295">
        <f t="shared" si="192"/>
        <v>6</v>
      </c>
      <c r="B1365" s="295" t="s">
        <v>313</v>
      </c>
      <c r="C1365" s="323">
        <v>5627.6</v>
      </c>
      <c r="D1365" s="322"/>
      <c r="E1365" s="339">
        <v>46.65</v>
      </c>
      <c r="F1365" s="295">
        <f t="shared" si="187"/>
        <v>5674.25</v>
      </c>
      <c r="G1365" s="295">
        <v>99</v>
      </c>
      <c r="H1365" s="295"/>
      <c r="I1365" s="295">
        <v>1</v>
      </c>
      <c r="J1365" s="295">
        <f t="shared" si="189"/>
        <v>100</v>
      </c>
      <c r="K1365" s="296">
        <f t="shared" si="190"/>
        <v>4.727014890096904E-2</v>
      </c>
      <c r="L1365" s="297">
        <f t="shared" si="188"/>
        <v>202.38477901205388</v>
      </c>
      <c r="M1365" s="297">
        <f t="shared" si="191"/>
        <v>44.524651382651854</v>
      </c>
      <c r="N1365" s="297">
        <v>81.236587095249362</v>
      </c>
      <c r="O1365" s="297">
        <v>9.7581328124999995</v>
      </c>
      <c r="P1365" s="296">
        <f t="shared" si="193"/>
        <v>5.9550451654836335E-2</v>
      </c>
    </row>
    <row r="1366" spans="1:16" x14ac:dyDescent="0.35">
      <c r="A1366" s="295">
        <f t="shared" si="192"/>
        <v>7</v>
      </c>
      <c r="B1366" s="295" t="s">
        <v>314</v>
      </c>
      <c r="C1366" s="323">
        <v>4060.15</v>
      </c>
      <c r="D1366" s="322">
        <v>29</v>
      </c>
      <c r="E1366" s="339"/>
      <c r="F1366" s="295">
        <f t="shared" si="187"/>
        <v>4089.15</v>
      </c>
      <c r="G1366" s="295">
        <v>72</v>
      </c>
      <c r="H1366" s="295">
        <v>1</v>
      </c>
      <c r="I1366" s="295"/>
      <c r="J1366" s="295">
        <f t="shared" si="189"/>
        <v>73</v>
      </c>
      <c r="K1366" s="296">
        <f t="shared" si="190"/>
        <v>3.4507208697707396E-2</v>
      </c>
      <c r="L1366" s="297">
        <f t="shared" si="188"/>
        <v>147.74088867879934</v>
      </c>
      <c r="M1366" s="297">
        <f t="shared" si="191"/>
        <v>32.502995509335854</v>
      </c>
      <c r="N1366" s="297">
        <v>59.30270857953203</v>
      </c>
      <c r="O1366" s="297">
        <v>7.0968238636363621</v>
      </c>
      <c r="P1366" s="296">
        <f t="shared" si="193"/>
        <v>6.0316549070418932E-2</v>
      </c>
    </row>
    <row r="1367" spans="1:16" x14ac:dyDescent="0.35">
      <c r="A1367" s="295">
        <f t="shared" si="192"/>
        <v>8</v>
      </c>
      <c r="B1367" s="295" t="s">
        <v>315</v>
      </c>
      <c r="C1367" s="323">
        <v>3998.55</v>
      </c>
      <c r="D1367" s="322"/>
      <c r="E1367" s="339"/>
      <c r="F1367" s="295">
        <f t="shared" si="187"/>
        <v>3998.55</v>
      </c>
      <c r="G1367" s="295">
        <v>72</v>
      </c>
      <c r="H1367" s="295"/>
      <c r="I1367" s="295"/>
      <c r="J1367" s="295">
        <f t="shared" si="189"/>
        <v>72</v>
      </c>
      <c r="K1367" s="296">
        <f t="shared" si="190"/>
        <v>3.403450720869771E-2</v>
      </c>
      <c r="L1367" s="297">
        <f t="shared" si="188"/>
        <v>145.71704088867881</v>
      </c>
      <c r="M1367" s="297">
        <f t="shared" si="191"/>
        <v>32.057748995509336</v>
      </c>
      <c r="N1367" s="297">
        <v>58.49034270857954</v>
      </c>
      <c r="O1367" s="297">
        <v>7.0968238636363621</v>
      </c>
      <c r="P1367" s="296">
        <f t="shared" si="193"/>
        <v>6.0862551789124565E-2</v>
      </c>
    </row>
    <row r="1368" spans="1:16" x14ac:dyDescent="0.35">
      <c r="A1368" s="295">
        <f t="shared" si="192"/>
        <v>9</v>
      </c>
      <c r="B1368" s="295" t="s">
        <v>316</v>
      </c>
      <c r="C1368" s="323">
        <v>9976.0499999999993</v>
      </c>
      <c r="D1368" s="322"/>
      <c r="E1368" s="339">
        <v>37.299999999999997</v>
      </c>
      <c r="F1368" s="295">
        <f t="shared" si="187"/>
        <v>10013.349999999999</v>
      </c>
      <c r="G1368" s="295">
        <v>179</v>
      </c>
      <c r="H1368" s="295"/>
      <c r="I1368" s="295">
        <v>1</v>
      </c>
      <c r="J1368" s="295">
        <f t="shared" si="189"/>
        <v>180</v>
      </c>
      <c r="K1368" s="296">
        <f t="shared" si="190"/>
        <v>8.5086268021744266E-2</v>
      </c>
      <c r="L1368" s="297">
        <f t="shared" si="188"/>
        <v>364.292602221697</v>
      </c>
      <c r="M1368" s="297">
        <f t="shared" si="191"/>
        <v>80.144372488773342</v>
      </c>
      <c r="N1368" s="297">
        <v>146.22585677144883</v>
      </c>
      <c r="O1368" s="297">
        <v>17.643492660984847</v>
      </c>
      <c r="P1368" s="296">
        <f t="shared" si="193"/>
        <v>6.0749531789351628E-2</v>
      </c>
    </row>
    <row r="1369" spans="1:16" x14ac:dyDescent="0.35">
      <c r="A1369" s="295">
        <f t="shared" si="192"/>
        <v>10</v>
      </c>
      <c r="B1369" s="295" t="s">
        <v>317</v>
      </c>
      <c r="C1369" s="323">
        <v>8239.06</v>
      </c>
      <c r="D1369" s="322"/>
      <c r="E1369" s="339"/>
      <c r="F1369" s="295">
        <f t="shared" si="187"/>
        <v>8239.06</v>
      </c>
      <c r="G1369" s="295">
        <v>144</v>
      </c>
      <c r="H1369" s="295"/>
      <c r="I1369" s="295"/>
      <c r="J1369" s="295">
        <f t="shared" si="189"/>
        <v>144</v>
      </c>
      <c r="K1369" s="296">
        <f t="shared" si="190"/>
        <v>6.8069014417395421E-2</v>
      </c>
      <c r="L1369" s="297">
        <f t="shared" si="188"/>
        <v>291.43408177735762</v>
      </c>
      <c r="M1369" s="297">
        <f t="shared" si="191"/>
        <v>64.115497991018671</v>
      </c>
      <c r="N1369" s="297">
        <v>116.98068541715908</v>
      </c>
      <c r="O1369" s="297">
        <v>14.193647727272724</v>
      </c>
      <c r="P1369" s="296">
        <f t="shared" si="193"/>
        <v>5.907517519144273E-2</v>
      </c>
    </row>
    <row r="1370" spans="1:16" x14ac:dyDescent="0.35">
      <c r="A1370" s="295">
        <f t="shared" si="192"/>
        <v>11</v>
      </c>
      <c r="B1370" s="295" t="s">
        <v>318</v>
      </c>
      <c r="C1370" s="323">
        <v>5737.55</v>
      </c>
      <c r="D1370" s="322"/>
      <c r="E1370" s="339"/>
      <c r="F1370" s="295">
        <f t="shared" si="187"/>
        <v>5737.55</v>
      </c>
      <c r="G1370" s="295">
        <v>99</v>
      </c>
      <c r="H1370" s="295"/>
      <c r="I1370" s="295"/>
      <c r="J1370" s="295">
        <f t="shared" si="189"/>
        <v>99</v>
      </c>
      <c r="K1370" s="296">
        <f t="shared" si="190"/>
        <v>4.6797447411959348E-2</v>
      </c>
      <c r="L1370" s="297">
        <f t="shared" si="188"/>
        <v>200.36093122193333</v>
      </c>
      <c r="M1370" s="297">
        <f t="shared" si="191"/>
        <v>44.079404868825335</v>
      </c>
      <c r="N1370" s="297">
        <v>80.424221224296858</v>
      </c>
      <c r="O1370" s="297">
        <v>9.7581328124999995</v>
      </c>
      <c r="P1370" s="296">
        <f t="shared" si="193"/>
        <v>5.8321529246377887E-2</v>
      </c>
    </row>
    <row r="1371" spans="1:16" x14ac:dyDescent="0.35">
      <c r="A1371" s="295">
        <f t="shared" si="192"/>
        <v>12</v>
      </c>
      <c r="B1371" s="295" t="s">
        <v>319</v>
      </c>
      <c r="C1371" s="323">
        <v>4073.5</v>
      </c>
      <c r="D1371" s="322"/>
      <c r="E1371" s="339"/>
      <c r="F1371" s="295">
        <f t="shared" si="187"/>
        <v>4073.5</v>
      </c>
      <c r="G1371" s="295">
        <v>72</v>
      </c>
      <c r="H1371" s="295"/>
      <c r="I1371" s="295"/>
      <c r="J1371" s="295">
        <f t="shared" si="189"/>
        <v>72</v>
      </c>
      <c r="K1371" s="296">
        <f t="shared" si="190"/>
        <v>3.403450720869771E-2</v>
      </c>
      <c r="L1371" s="297">
        <f t="shared" si="188"/>
        <v>145.71704088867881</v>
      </c>
      <c r="M1371" s="297">
        <f t="shared" si="191"/>
        <v>32.057748995509336</v>
      </c>
      <c r="N1371" s="297">
        <v>58.49034270857954</v>
      </c>
      <c r="O1371" s="297">
        <v>7.0968238636363621</v>
      </c>
      <c r="P1371" s="296">
        <f t="shared" si="193"/>
        <v>5.9742716694833449E-2</v>
      </c>
    </row>
    <row r="1372" spans="1:16" x14ac:dyDescent="0.35">
      <c r="A1372" s="295">
        <f t="shared" si="192"/>
        <v>13</v>
      </c>
      <c r="B1372" s="295" t="s">
        <v>320</v>
      </c>
      <c r="C1372" s="323">
        <v>3747.29</v>
      </c>
      <c r="D1372" s="322"/>
      <c r="E1372" s="339"/>
      <c r="F1372" s="295">
        <f t="shared" si="187"/>
        <v>3747.29</v>
      </c>
      <c r="G1372" s="295">
        <v>63</v>
      </c>
      <c r="H1372" s="295"/>
      <c r="I1372" s="295"/>
      <c r="J1372" s="295">
        <f t="shared" si="189"/>
        <v>63</v>
      </c>
      <c r="K1372" s="296">
        <f t="shared" si="190"/>
        <v>2.9780193807610496E-2</v>
      </c>
      <c r="L1372" s="297">
        <f t="shared" si="188"/>
        <v>127.50241077759395</v>
      </c>
      <c r="M1372" s="297">
        <f t="shared" si="191"/>
        <v>28.050530371070668</v>
      </c>
      <c r="N1372" s="297">
        <v>51.179049870007091</v>
      </c>
      <c r="O1372" s="297">
        <v>6.209720880681818</v>
      </c>
      <c r="P1372" s="296">
        <f t="shared" si="193"/>
        <v>5.6825522417361218E-2</v>
      </c>
    </row>
    <row r="1373" spans="1:16" x14ac:dyDescent="0.35">
      <c r="A1373" s="295">
        <f t="shared" si="192"/>
        <v>14</v>
      </c>
      <c r="B1373" s="295" t="s">
        <v>321</v>
      </c>
      <c r="C1373" s="323">
        <v>3638.7</v>
      </c>
      <c r="D1373" s="322"/>
      <c r="E1373" s="339"/>
      <c r="F1373" s="295">
        <f t="shared" si="187"/>
        <v>3638.7</v>
      </c>
      <c r="G1373" s="295">
        <v>63</v>
      </c>
      <c r="H1373" s="295"/>
      <c r="I1373" s="295"/>
      <c r="J1373" s="295">
        <f t="shared" si="189"/>
        <v>63</v>
      </c>
      <c r="K1373" s="296">
        <f t="shared" si="190"/>
        <v>2.9780193807610496E-2</v>
      </c>
      <c r="L1373" s="297">
        <f t="shared" si="188"/>
        <v>127.50241077759395</v>
      </c>
      <c r="M1373" s="297">
        <f t="shared" si="191"/>
        <v>28.050530371070668</v>
      </c>
      <c r="N1373" s="297">
        <v>51.179049870007091</v>
      </c>
      <c r="O1373" s="297">
        <v>6.209720880681818</v>
      </c>
      <c r="P1373" s="296">
        <f t="shared" si="193"/>
        <v>5.8521370791588624E-2</v>
      </c>
    </row>
    <row r="1374" spans="1:16" x14ac:dyDescent="0.35">
      <c r="A1374" s="295">
        <f t="shared" si="192"/>
        <v>15</v>
      </c>
      <c r="B1374" s="295" t="s">
        <v>322</v>
      </c>
      <c r="C1374" s="323">
        <v>6155.56</v>
      </c>
      <c r="D1374" s="322"/>
      <c r="E1374" s="339"/>
      <c r="F1374" s="295">
        <f t="shared" si="187"/>
        <v>6155.56</v>
      </c>
      <c r="G1374" s="295">
        <v>108</v>
      </c>
      <c r="H1374" s="295"/>
      <c r="I1374" s="295"/>
      <c r="J1374" s="295">
        <f t="shared" si="189"/>
        <v>108</v>
      </c>
      <c r="K1374" s="296">
        <f t="shared" si="190"/>
        <v>5.1051760813046562E-2</v>
      </c>
      <c r="L1374" s="297">
        <f t="shared" si="188"/>
        <v>218.57556133301819</v>
      </c>
      <c r="M1374" s="297">
        <f t="shared" si="191"/>
        <v>48.086623493264</v>
      </c>
      <c r="N1374" s="297">
        <v>87.735514062869299</v>
      </c>
      <c r="O1374" s="297">
        <v>10.645235795454546</v>
      </c>
      <c r="P1374" s="296">
        <f t="shared" si="193"/>
        <v>5.9302961011606745E-2</v>
      </c>
    </row>
    <row r="1375" spans="1:16" x14ac:dyDescent="0.35">
      <c r="A1375" s="295">
        <f t="shared" si="192"/>
        <v>16</v>
      </c>
      <c r="B1375" s="295" t="s">
        <v>323</v>
      </c>
      <c r="C1375" s="323">
        <v>3981.75</v>
      </c>
      <c r="D1375" s="322"/>
      <c r="E1375" s="339"/>
      <c r="F1375" s="295">
        <f t="shared" si="187"/>
        <v>3981.75</v>
      </c>
      <c r="G1375" s="295">
        <v>72</v>
      </c>
      <c r="H1375" s="295"/>
      <c r="I1375" s="295"/>
      <c r="J1375" s="295">
        <f t="shared" si="189"/>
        <v>72</v>
      </c>
      <c r="K1375" s="296">
        <f t="shared" si="190"/>
        <v>3.403450720869771E-2</v>
      </c>
      <c r="L1375" s="297">
        <f t="shared" si="188"/>
        <v>145.71704088867881</v>
      </c>
      <c r="M1375" s="297">
        <f t="shared" si="191"/>
        <v>32.057748995509336</v>
      </c>
      <c r="N1375" s="297">
        <v>58.49034270857954</v>
      </c>
      <c r="O1375" s="297">
        <v>7.0968238636363621</v>
      </c>
      <c r="P1375" s="296">
        <f t="shared" si="193"/>
        <v>6.1119346130822892E-2</v>
      </c>
    </row>
    <row r="1376" spans="1:16" x14ac:dyDescent="0.35">
      <c r="A1376" s="295">
        <f t="shared" si="192"/>
        <v>17</v>
      </c>
      <c r="B1376" s="295" t="s">
        <v>324</v>
      </c>
      <c r="C1376" s="323">
        <v>4019.15</v>
      </c>
      <c r="D1376" s="322"/>
      <c r="E1376" s="339"/>
      <c r="F1376" s="295">
        <f t="shared" si="187"/>
        <v>4019.15</v>
      </c>
      <c r="G1376" s="295">
        <v>72</v>
      </c>
      <c r="H1376" s="295"/>
      <c r="I1376" s="295"/>
      <c r="J1376" s="295">
        <f t="shared" si="189"/>
        <v>72</v>
      </c>
      <c r="K1376" s="296">
        <f t="shared" si="190"/>
        <v>3.403450720869771E-2</v>
      </c>
      <c r="L1376" s="297">
        <f t="shared" si="188"/>
        <v>145.71704088867881</v>
      </c>
      <c r="M1376" s="297">
        <f t="shared" si="191"/>
        <v>32.057748995509336</v>
      </c>
      <c r="N1376" s="297">
        <v>58.49034270857954</v>
      </c>
      <c r="O1376" s="297">
        <v>7.0968238636363621</v>
      </c>
      <c r="P1376" s="296">
        <f t="shared" si="193"/>
        <v>6.0550603101751373E-2</v>
      </c>
    </row>
    <row r="1377" spans="1:16" x14ac:dyDescent="0.35">
      <c r="A1377" s="295">
        <f t="shared" si="192"/>
        <v>18</v>
      </c>
      <c r="B1377" s="295" t="s">
        <v>325</v>
      </c>
      <c r="C1377" s="323">
        <v>2190.5</v>
      </c>
      <c r="D1377" s="322"/>
      <c r="E1377" s="339"/>
      <c r="F1377" s="295">
        <f t="shared" si="187"/>
        <v>2190.5</v>
      </c>
      <c r="G1377" s="295">
        <v>43</v>
      </c>
      <c r="H1377" s="295"/>
      <c r="I1377" s="295"/>
      <c r="J1377" s="295">
        <f t="shared" si="189"/>
        <v>43</v>
      </c>
      <c r="K1377" s="296">
        <f t="shared" si="190"/>
        <v>2.0326164027416688E-2</v>
      </c>
      <c r="L1377" s="297">
        <f t="shared" si="188"/>
        <v>87.02545497518318</v>
      </c>
      <c r="M1377" s="297">
        <f t="shared" si="191"/>
        <v>19.145600094540299</v>
      </c>
      <c r="N1377" s="297">
        <v>34.931732450957227</v>
      </c>
      <c r="O1377" s="297">
        <v>4.2383809185606056</v>
      </c>
      <c r="P1377" s="296">
        <f t="shared" si="193"/>
        <v>6.6350681780069073E-2</v>
      </c>
    </row>
    <row r="1378" spans="1:16" x14ac:dyDescent="0.35">
      <c r="A1378" s="295">
        <f t="shared" si="192"/>
        <v>19</v>
      </c>
      <c r="B1378" s="295" t="s">
        <v>326</v>
      </c>
      <c r="C1378" s="323">
        <v>3923.4</v>
      </c>
      <c r="D1378" s="322"/>
      <c r="E1378" s="339"/>
      <c r="F1378" s="295">
        <f t="shared" si="187"/>
        <v>3923.4</v>
      </c>
      <c r="G1378" s="295">
        <v>163</v>
      </c>
      <c r="H1378" s="295"/>
      <c r="I1378" s="295"/>
      <c r="J1378" s="295">
        <f t="shared" si="189"/>
        <v>163</v>
      </c>
      <c r="K1378" s="296">
        <f t="shared" si="190"/>
        <v>7.7050342708579536E-2</v>
      </c>
      <c r="L1378" s="297">
        <f t="shared" si="188"/>
        <v>329.88718978964783</v>
      </c>
      <c r="M1378" s="297">
        <f t="shared" si="191"/>
        <v>72.575181753722518</v>
      </c>
      <c r="N1378" s="297">
        <v>132.41563696525645</v>
      </c>
      <c r="O1378" s="297">
        <v>16.066420691287878</v>
      </c>
      <c r="P1378" s="296">
        <f t="shared" si="193"/>
        <v>0.14042525085382954</v>
      </c>
    </row>
    <row r="1379" spans="1:16" x14ac:dyDescent="0.35">
      <c r="A1379" s="295">
        <f t="shared" si="192"/>
        <v>20</v>
      </c>
      <c r="B1379" s="295" t="s">
        <v>327</v>
      </c>
      <c r="C1379" s="323">
        <v>7774.24</v>
      </c>
      <c r="D1379" s="322"/>
      <c r="E1379" s="339"/>
      <c r="F1379" s="295">
        <f t="shared" si="187"/>
        <v>7774.24</v>
      </c>
      <c r="G1379" s="295">
        <v>144</v>
      </c>
      <c r="H1379" s="295"/>
      <c r="I1379" s="295"/>
      <c r="J1379" s="295">
        <f t="shared" si="189"/>
        <v>144</v>
      </c>
      <c r="K1379" s="296">
        <f t="shared" si="190"/>
        <v>6.8069014417395421E-2</v>
      </c>
      <c r="L1379" s="297">
        <f t="shared" si="188"/>
        <v>291.43408177735762</v>
      </c>
      <c r="M1379" s="297">
        <f t="shared" si="191"/>
        <v>64.115497991018671</v>
      </c>
      <c r="N1379" s="297">
        <v>116.98068541715908</v>
      </c>
      <c r="O1379" s="297">
        <v>14.193647727272724</v>
      </c>
      <c r="P1379" s="296">
        <f t="shared" si="193"/>
        <v>6.2607266165285363E-2</v>
      </c>
    </row>
    <row r="1380" spans="1:16" x14ac:dyDescent="0.35">
      <c r="A1380" s="295">
        <f t="shared" si="192"/>
        <v>21</v>
      </c>
      <c r="B1380" s="295" t="s">
        <v>328</v>
      </c>
      <c r="C1380" s="323">
        <v>13720.72</v>
      </c>
      <c r="D1380" s="322">
        <v>29.7</v>
      </c>
      <c r="E1380" s="339"/>
      <c r="F1380" s="295">
        <f t="shared" si="187"/>
        <v>13750.42</v>
      </c>
      <c r="G1380" s="295">
        <v>251</v>
      </c>
      <c r="H1380" s="295">
        <v>1</v>
      </c>
      <c r="I1380" s="295"/>
      <c r="J1380" s="295">
        <f t="shared" si="189"/>
        <v>252</v>
      </c>
      <c r="K1380" s="296">
        <f t="shared" si="190"/>
        <v>0.11912077523044198</v>
      </c>
      <c r="L1380" s="297">
        <f t="shared" si="188"/>
        <v>510.00964311037581</v>
      </c>
      <c r="M1380" s="297">
        <f t="shared" si="191"/>
        <v>112.20212148428267</v>
      </c>
      <c r="N1380" s="297">
        <v>204.71619948002837</v>
      </c>
      <c r="O1380" s="297">
        <v>24.74031652462121</v>
      </c>
      <c r="P1380" s="296">
        <f t="shared" si="193"/>
        <v>6.1937619403575166E-2</v>
      </c>
    </row>
    <row r="1381" spans="1:16" x14ac:dyDescent="0.35">
      <c r="A1381" s="295">
        <f t="shared" si="192"/>
        <v>22</v>
      </c>
      <c r="B1381" s="295" t="s">
        <v>329</v>
      </c>
      <c r="C1381" s="323">
        <v>7628.53</v>
      </c>
      <c r="D1381" s="322"/>
      <c r="E1381" s="339"/>
      <c r="F1381" s="295">
        <f t="shared" si="187"/>
        <v>7628.53</v>
      </c>
      <c r="G1381" s="295">
        <v>144</v>
      </c>
      <c r="H1381" s="295"/>
      <c r="I1381" s="295"/>
      <c r="J1381" s="295">
        <f t="shared" si="189"/>
        <v>144</v>
      </c>
      <c r="K1381" s="296">
        <f t="shared" si="190"/>
        <v>6.8069014417395421E-2</v>
      </c>
      <c r="L1381" s="297">
        <f t="shared" si="188"/>
        <v>291.43408177735762</v>
      </c>
      <c r="M1381" s="297">
        <f t="shared" si="191"/>
        <v>64.115497991018671</v>
      </c>
      <c r="N1381" s="297">
        <v>116.98068541715908</v>
      </c>
      <c r="O1381" s="297">
        <v>14.193647727272724</v>
      </c>
      <c r="P1381" s="296">
        <f t="shared" si="193"/>
        <v>6.3803106615928376E-2</v>
      </c>
    </row>
    <row r="1382" spans="1:16" x14ac:dyDescent="0.35">
      <c r="A1382" s="295">
        <f t="shared" si="192"/>
        <v>23</v>
      </c>
      <c r="B1382" s="295" t="s">
        <v>330</v>
      </c>
      <c r="C1382" s="323">
        <v>7731.41</v>
      </c>
      <c r="D1382" s="322"/>
      <c r="E1382" s="339"/>
      <c r="F1382" s="295">
        <f t="shared" si="187"/>
        <v>7731.41</v>
      </c>
      <c r="G1382" s="295">
        <v>135</v>
      </c>
      <c r="H1382" s="295"/>
      <c r="I1382" s="295"/>
      <c r="J1382" s="295">
        <f t="shared" si="189"/>
        <v>135</v>
      </c>
      <c r="K1382" s="296">
        <f t="shared" si="190"/>
        <v>6.3814701016308206E-2</v>
      </c>
      <c r="L1382" s="297">
        <f t="shared" si="188"/>
        <v>273.21945166627273</v>
      </c>
      <c r="M1382" s="297">
        <f t="shared" si="191"/>
        <v>60.10827936658</v>
      </c>
      <c r="N1382" s="297">
        <v>109.66939257858664</v>
      </c>
      <c r="O1382" s="297">
        <v>13.306544744318181</v>
      </c>
      <c r="P1382" s="296">
        <f t="shared" si="193"/>
        <v>5.9019463248716285E-2</v>
      </c>
    </row>
    <row r="1383" spans="1:16" x14ac:dyDescent="0.35">
      <c r="A1383" s="295">
        <f t="shared" si="192"/>
        <v>24</v>
      </c>
      <c r="B1383" s="295" t="s">
        <v>331</v>
      </c>
      <c r="C1383" s="323">
        <v>7718.47</v>
      </c>
      <c r="D1383" s="322"/>
      <c r="E1383" s="339"/>
      <c r="F1383" s="295">
        <f t="shared" si="187"/>
        <v>7718.47</v>
      </c>
      <c r="G1383" s="295">
        <v>135</v>
      </c>
      <c r="H1383" s="295"/>
      <c r="I1383" s="295"/>
      <c r="J1383" s="295">
        <f t="shared" si="189"/>
        <v>135</v>
      </c>
      <c r="K1383" s="296">
        <f t="shared" si="190"/>
        <v>6.3814701016308206E-2</v>
      </c>
      <c r="L1383" s="297">
        <f t="shared" si="188"/>
        <v>273.21945166627273</v>
      </c>
      <c r="M1383" s="297">
        <f t="shared" si="191"/>
        <v>60.10827936658</v>
      </c>
      <c r="N1383" s="297">
        <v>109.66939257858664</v>
      </c>
      <c r="O1383" s="297">
        <v>13.306544744318181</v>
      </c>
      <c r="P1383" s="296">
        <f t="shared" si="193"/>
        <v>5.9118409264498996E-2</v>
      </c>
    </row>
    <row r="1384" spans="1:16" x14ac:dyDescent="0.35">
      <c r="A1384" s="295">
        <f t="shared" si="192"/>
        <v>25</v>
      </c>
      <c r="B1384" s="295" t="s">
        <v>332</v>
      </c>
      <c r="C1384" s="323">
        <v>7958</v>
      </c>
      <c r="D1384" s="322"/>
      <c r="E1384" s="339"/>
      <c r="F1384" s="295">
        <f t="shared" si="187"/>
        <v>7958</v>
      </c>
      <c r="G1384" s="295">
        <v>144</v>
      </c>
      <c r="H1384" s="295"/>
      <c r="I1384" s="295"/>
      <c r="J1384" s="295">
        <f t="shared" si="189"/>
        <v>144</v>
      </c>
      <c r="K1384" s="296">
        <f t="shared" si="190"/>
        <v>6.8069014417395421E-2</v>
      </c>
      <c r="L1384" s="297">
        <f t="shared" si="188"/>
        <v>291.43408177735762</v>
      </c>
      <c r="M1384" s="297">
        <f t="shared" si="191"/>
        <v>64.115497991018671</v>
      </c>
      <c r="N1384" s="297">
        <v>116.98068541715908</v>
      </c>
      <c r="O1384" s="297">
        <v>14.193647727272724</v>
      </c>
      <c r="P1384" s="296">
        <f t="shared" si="193"/>
        <v>6.1161587448204081E-2</v>
      </c>
    </row>
    <row r="1385" spans="1:16" x14ac:dyDescent="0.35">
      <c r="A1385" s="295">
        <f t="shared" si="192"/>
        <v>26</v>
      </c>
      <c r="B1385" s="295" t="s">
        <v>333</v>
      </c>
      <c r="C1385" s="323">
        <v>3973.2</v>
      </c>
      <c r="D1385" s="322"/>
      <c r="E1385" s="339"/>
      <c r="F1385" s="295">
        <f t="shared" si="187"/>
        <v>3973.2</v>
      </c>
      <c r="G1385" s="295">
        <v>72</v>
      </c>
      <c r="H1385" s="295"/>
      <c r="I1385" s="295"/>
      <c r="J1385" s="295">
        <f t="shared" si="189"/>
        <v>72</v>
      </c>
      <c r="K1385" s="296">
        <f t="shared" si="190"/>
        <v>3.403450720869771E-2</v>
      </c>
      <c r="L1385" s="297">
        <f t="shared" si="188"/>
        <v>145.71704088867881</v>
      </c>
      <c r="M1385" s="297">
        <f t="shared" si="191"/>
        <v>32.057748995509336</v>
      </c>
      <c r="N1385" s="297">
        <v>58.49034270857954</v>
      </c>
      <c r="O1385" s="297">
        <v>7.0968238636363621</v>
      </c>
      <c r="P1385" s="296">
        <f t="shared" si="193"/>
        <v>6.1250869942717216E-2</v>
      </c>
    </row>
    <row r="1386" spans="1:16" x14ac:dyDescent="0.35">
      <c r="A1386" s="295">
        <f t="shared" si="192"/>
        <v>27</v>
      </c>
      <c r="B1386" s="295" t="s">
        <v>334</v>
      </c>
      <c r="C1386" s="323">
        <v>4035</v>
      </c>
      <c r="D1386" s="322"/>
      <c r="E1386" s="339"/>
      <c r="F1386" s="295">
        <f t="shared" si="187"/>
        <v>4035</v>
      </c>
      <c r="G1386" s="295">
        <v>163</v>
      </c>
      <c r="H1386" s="295"/>
      <c r="I1386" s="295"/>
      <c r="J1386" s="295">
        <f t="shared" si="189"/>
        <v>163</v>
      </c>
      <c r="K1386" s="296">
        <f t="shared" si="190"/>
        <v>7.7050342708579536E-2</v>
      </c>
      <c r="L1386" s="297">
        <f t="shared" si="188"/>
        <v>329.88718978964783</v>
      </c>
      <c r="M1386" s="297">
        <f t="shared" si="191"/>
        <v>72.575181753722518</v>
      </c>
      <c r="N1386" s="297">
        <v>132.41563696525645</v>
      </c>
      <c r="O1386" s="297">
        <v>16.066420691287878</v>
      </c>
      <c r="P1386" s="296">
        <f t="shared" si="193"/>
        <v>0.13654137030976823</v>
      </c>
    </row>
    <row r="1387" spans="1:16" x14ac:dyDescent="0.35">
      <c r="A1387" s="295">
        <f t="shared" si="192"/>
        <v>28</v>
      </c>
      <c r="B1387" s="295" t="s">
        <v>335</v>
      </c>
      <c r="C1387" s="323">
        <v>3981.6</v>
      </c>
      <c r="D1387" s="322"/>
      <c r="E1387" s="339"/>
      <c r="F1387" s="295">
        <f t="shared" si="187"/>
        <v>3981.6</v>
      </c>
      <c r="G1387" s="295">
        <v>163</v>
      </c>
      <c r="H1387" s="295"/>
      <c r="I1387" s="295"/>
      <c r="J1387" s="295">
        <f t="shared" si="189"/>
        <v>163</v>
      </c>
      <c r="K1387" s="296">
        <f t="shared" si="190"/>
        <v>7.7050342708579536E-2</v>
      </c>
      <c r="L1387" s="297">
        <f t="shared" si="188"/>
        <v>329.88718978964783</v>
      </c>
      <c r="M1387" s="297">
        <f t="shared" si="191"/>
        <v>72.575181753722518</v>
      </c>
      <c r="N1387" s="297">
        <v>132.41563696525645</v>
      </c>
      <c r="O1387" s="297">
        <v>16.066420691287878</v>
      </c>
      <c r="P1387" s="296">
        <f t="shared" si="193"/>
        <v>0.13837262135822653</v>
      </c>
    </row>
    <row r="1388" spans="1:16" x14ac:dyDescent="0.35">
      <c r="A1388" s="295">
        <f t="shared" si="192"/>
        <v>29</v>
      </c>
      <c r="B1388" s="295" t="s">
        <v>336</v>
      </c>
      <c r="C1388" s="323">
        <v>3970.65</v>
      </c>
      <c r="D1388" s="322"/>
      <c r="E1388" s="339">
        <v>104.6</v>
      </c>
      <c r="F1388" s="295">
        <f t="shared" si="187"/>
        <v>4075.25</v>
      </c>
      <c r="G1388" s="295">
        <v>72</v>
      </c>
      <c r="H1388" s="295"/>
      <c r="I1388" s="295">
        <v>2</v>
      </c>
      <c r="J1388" s="295">
        <f t="shared" si="189"/>
        <v>74</v>
      </c>
      <c r="K1388" s="296">
        <f t="shared" si="190"/>
        <v>3.4979910186717089E-2</v>
      </c>
      <c r="L1388" s="297">
        <f t="shared" si="188"/>
        <v>149.76473646891986</v>
      </c>
      <c r="M1388" s="297">
        <f t="shared" si="191"/>
        <v>32.948242023162372</v>
      </c>
      <c r="N1388" s="297">
        <v>60.115074450484521</v>
      </c>
      <c r="O1388" s="297">
        <v>7.0968238636363621</v>
      </c>
      <c r="P1388" s="296">
        <f t="shared" si="193"/>
        <v>6.1327495688903284E-2</v>
      </c>
    </row>
    <row r="1389" spans="1:16" x14ac:dyDescent="0.35">
      <c r="A1389" s="295">
        <f t="shared" si="192"/>
        <v>30</v>
      </c>
      <c r="B1389" s="295" t="s">
        <v>337</v>
      </c>
      <c r="C1389" s="323">
        <v>4030.55</v>
      </c>
      <c r="D1389" s="322"/>
      <c r="E1389" s="339"/>
      <c r="F1389" s="295">
        <f t="shared" si="187"/>
        <v>4030.55</v>
      </c>
      <c r="G1389" s="295">
        <v>72</v>
      </c>
      <c r="H1389" s="295"/>
      <c r="I1389" s="295"/>
      <c r="J1389" s="295">
        <f t="shared" si="189"/>
        <v>72</v>
      </c>
      <c r="K1389" s="296">
        <f t="shared" si="190"/>
        <v>3.403450720869771E-2</v>
      </c>
      <c r="L1389" s="297">
        <f t="shared" si="188"/>
        <v>145.71704088867881</v>
      </c>
      <c r="M1389" s="297">
        <f t="shared" si="191"/>
        <v>32.057748995509336</v>
      </c>
      <c r="N1389" s="297">
        <v>58.49034270857954</v>
      </c>
      <c r="O1389" s="297">
        <v>7.0968238636363621</v>
      </c>
      <c r="P1389" s="296">
        <f t="shared" si="193"/>
        <v>6.0379341890412982E-2</v>
      </c>
    </row>
    <row r="1390" spans="1:16" x14ac:dyDescent="0.35">
      <c r="A1390" s="295">
        <f t="shared" si="192"/>
        <v>31</v>
      </c>
      <c r="B1390" s="295" t="s">
        <v>338</v>
      </c>
      <c r="C1390" s="323">
        <v>4226.88</v>
      </c>
      <c r="D1390" s="322"/>
      <c r="E1390" s="339"/>
      <c r="F1390" s="295">
        <f t="shared" si="187"/>
        <v>4226.88</v>
      </c>
      <c r="G1390" s="295">
        <v>82</v>
      </c>
      <c r="H1390" s="295"/>
      <c r="I1390" s="295"/>
      <c r="J1390" s="295">
        <f t="shared" si="189"/>
        <v>82</v>
      </c>
      <c r="K1390" s="296">
        <f t="shared" si="190"/>
        <v>3.8761522098794611E-2</v>
      </c>
      <c r="L1390" s="297">
        <f t="shared" si="188"/>
        <v>165.95551878988417</v>
      </c>
      <c r="M1390" s="297">
        <f t="shared" si="191"/>
        <v>36.510214133774518</v>
      </c>
      <c r="N1390" s="297">
        <v>66.614001418104479</v>
      </c>
      <c r="O1390" s="297">
        <v>8.0824938446969679</v>
      </c>
      <c r="P1390" s="296">
        <f t="shared" si="193"/>
        <v>6.5571350070610032E-2</v>
      </c>
    </row>
    <row r="1391" spans="1:16" x14ac:dyDescent="0.35">
      <c r="A1391" s="295">
        <f t="shared" si="192"/>
        <v>32</v>
      </c>
      <c r="B1391" s="295" t="s">
        <v>339</v>
      </c>
      <c r="C1391" s="323">
        <v>4140.3</v>
      </c>
      <c r="D1391" s="322"/>
      <c r="E1391" s="339">
        <v>50.1</v>
      </c>
      <c r="F1391" s="295">
        <f t="shared" si="187"/>
        <v>4190.4000000000005</v>
      </c>
      <c r="G1391" s="295">
        <v>82</v>
      </c>
      <c r="H1391" s="295">
        <v>1</v>
      </c>
      <c r="I1391" s="295"/>
      <c r="J1391" s="295">
        <f t="shared" si="189"/>
        <v>83</v>
      </c>
      <c r="K1391" s="296">
        <f t="shared" si="190"/>
        <v>3.9234223587804304E-2</v>
      </c>
      <c r="L1391" s="297">
        <f t="shared" si="188"/>
        <v>167.97936658000472</v>
      </c>
      <c r="M1391" s="297">
        <f t="shared" si="191"/>
        <v>36.955460647601036</v>
      </c>
      <c r="N1391" s="297">
        <v>67.426367289056969</v>
      </c>
      <c r="O1391" s="297">
        <v>8.0824938446969679</v>
      </c>
      <c r="P1391" s="296">
        <f t="shared" si="193"/>
        <v>6.6925278818575712E-2</v>
      </c>
    </row>
    <row r="1392" spans="1:16" x14ac:dyDescent="0.35">
      <c r="A1392" s="295">
        <f t="shared" si="192"/>
        <v>33</v>
      </c>
      <c r="B1392" s="295" t="s">
        <v>1237</v>
      </c>
      <c r="C1392" s="323">
        <v>4059.4</v>
      </c>
      <c r="D1392" s="335"/>
      <c r="E1392" s="344"/>
      <c r="F1392" s="295">
        <f t="shared" si="187"/>
        <v>4059.4</v>
      </c>
      <c r="G1392" s="295">
        <v>162</v>
      </c>
      <c r="H1392" s="295"/>
      <c r="I1392" s="295"/>
      <c r="J1392" s="295">
        <f t="shared" si="189"/>
        <v>162</v>
      </c>
      <c r="K1392" s="296">
        <f>2/$J$1397*J1392</f>
        <v>7.657764121956985E-2</v>
      </c>
      <c r="L1392" s="297">
        <f t="shared" si="188"/>
        <v>327.86334199952734</v>
      </c>
      <c r="M1392" s="297">
        <f t="shared" si="191"/>
        <v>72.129935239896014</v>
      </c>
      <c r="N1392" s="297">
        <v>131.60327109430398</v>
      </c>
      <c r="O1392" s="297">
        <v>15.967853693181818</v>
      </c>
      <c r="P1392" s="296">
        <f t="shared" si="193"/>
        <v>0.13488801350616081</v>
      </c>
    </row>
    <row r="1393" spans="1:16" x14ac:dyDescent="0.35">
      <c r="A1393" s="295">
        <f t="shared" si="192"/>
        <v>34</v>
      </c>
      <c r="B1393" s="322" t="s">
        <v>1238</v>
      </c>
      <c r="C1393" s="334">
        <v>4225.3</v>
      </c>
      <c r="D1393" s="335"/>
      <c r="E1393" s="344"/>
      <c r="F1393" s="295">
        <f t="shared" si="187"/>
        <v>4225.3</v>
      </c>
      <c r="G1393" s="295">
        <v>171</v>
      </c>
      <c r="H1393" s="295"/>
      <c r="I1393" s="295"/>
      <c r="J1393" s="295">
        <f t="shared" si="189"/>
        <v>171</v>
      </c>
      <c r="K1393" s="296">
        <f t="shared" si="190"/>
        <v>8.0831954620657051E-2</v>
      </c>
      <c r="L1393" s="297">
        <f t="shared" si="188"/>
        <v>346.07797211061211</v>
      </c>
      <c r="M1393" s="297">
        <f t="shared" si="191"/>
        <v>76.137153864334664</v>
      </c>
      <c r="N1393" s="297">
        <v>138.9145639328764</v>
      </c>
      <c r="O1393" s="297">
        <v>16.854956676136361</v>
      </c>
      <c r="P1393" s="296">
        <f t="shared" si="193"/>
        <v>0.13679138678530742</v>
      </c>
    </row>
    <row r="1394" spans="1:16" x14ac:dyDescent="0.35">
      <c r="A1394" s="295">
        <f t="shared" si="192"/>
        <v>35</v>
      </c>
      <c r="B1394" s="322" t="s">
        <v>1239</v>
      </c>
      <c r="C1394" s="334">
        <v>3974.4</v>
      </c>
      <c r="D1394" s="335"/>
      <c r="E1394" s="344"/>
      <c r="F1394" s="295">
        <f t="shared" si="187"/>
        <v>3974.4</v>
      </c>
      <c r="G1394" s="295">
        <v>108</v>
      </c>
      <c r="H1394" s="295"/>
      <c r="I1394" s="295"/>
      <c r="J1394" s="295">
        <f t="shared" si="189"/>
        <v>108</v>
      </c>
      <c r="K1394" s="296">
        <f t="shared" si="190"/>
        <v>5.1051760813046562E-2</v>
      </c>
      <c r="L1394" s="297">
        <f t="shared" si="188"/>
        <v>218.57556133301819</v>
      </c>
      <c r="M1394" s="297">
        <f t="shared" si="191"/>
        <v>48.086623493264</v>
      </c>
      <c r="N1394" s="297">
        <v>87.735514062869299</v>
      </c>
      <c r="O1394" s="297">
        <v>10.645235795454546</v>
      </c>
      <c r="P1394" s="296">
        <f t="shared" si="193"/>
        <v>9.1848564483848136E-2</v>
      </c>
    </row>
    <row r="1395" spans="1:16" x14ac:dyDescent="0.35">
      <c r="A1395" s="295">
        <f t="shared" si="192"/>
        <v>36</v>
      </c>
      <c r="B1395" s="322" t="s">
        <v>1240</v>
      </c>
      <c r="C1395" s="334">
        <v>3989.7</v>
      </c>
      <c r="D1395" s="335"/>
      <c r="E1395" s="344"/>
      <c r="F1395" s="295">
        <f t="shared" si="187"/>
        <v>3989.7</v>
      </c>
      <c r="G1395" s="295">
        <v>162</v>
      </c>
      <c r="H1395" s="295"/>
      <c r="I1395" s="295"/>
      <c r="J1395" s="295">
        <f t="shared" si="189"/>
        <v>162</v>
      </c>
      <c r="K1395" s="296">
        <f t="shared" si="190"/>
        <v>7.657764121956985E-2</v>
      </c>
      <c r="L1395" s="297">
        <f t="shared" si="188"/>
        <v>327.86334199952734</v>
      </c>
      <c r="M1395" s="297">
        <f t="shared" si="191"/>
        <v>72.129935239896014</v>
      </c>
      <c r="N1395" s="297">
        <v>131.60327109430398</v>
      </c>
      <c r="O1395" s="297">
        <v>15.967853693181818</v>
      </c>
      <c r="P1395" s="296">
        <f t="shared" si="193"/>
        <v>0.13724450510737882</v>
      </c>
    </row>
    <row r="1396" spans="1:16" x14ac:dyDescent="0.35">
      <c r="A1396" s="295">
        <f t="shared" si="192"/>
        <v>37</v>
      </c>
      <c r="B1396" s="322" t="s">
        <v>1453</v>
      </c>
      <c r="C1396" s="334">
        <v>5525.8</v>
      </c>
      <c r="D1396" s="335"/>
      <c r="E1396" s="344"/>
      <c r="F1396" s="295">
        <f t="shared" si="187"/>
        <v>5525.8</v>
      </c>
      <c r="G1396" s="295">
        <v>146</v>
      </c>
      <c r="H1396" s="295"/>
      <c r="I1396" s="295"/>
      <c r="J1396" s="295">
        <f t="shared" si="189"/>
        <v>146</v>
      </c>
      <c r="K1396" s="296">
        <f t="shared" si="190"/>
        <v>6.9014417395414793E-2</v>
      </c>
      <c r="L1396" s="297">
        <f t="shared" si="188"/>
        <v>295.48177735759867</v>
      </c>
      <c r="M1396" s="297">
        <f t="shared" si="191"/>
        <v>65.005991018671708</v>
      </c>
      <c r="N1396" s="297">
        <v>118.60541715906406</v>
      </c>
      <c r="O1396" s="297">
        <v>14.390781723484851</v>
      </c>
      <c r="P1396" s="296">
        <f t="shared" si="193"/>
        <v>8.9305434011151194E-2</v>
      </c>
    </row>
    <row r="1397" spans="1:16" ht="18" x14ac:dyDescent="0.4">
      <c r="A1397" s="295"/>
      <c r="B1397" s="295" t="s">
        <v>2074</v>
      </c>
      <c r="C1397" s="345">
        <f>SUM(C1360:C1396)</f>
        <v>200647.03999999995</v>
      </c>
      <c r="D1397" s="345">
        <f t="shared" ref="D1397:O1397" si="194">SUM(D1360:D1396)</f>
        <v>58.7</v>
      </c>
      <c r="E1397" s="345">
        <f t="shared" si="194"/>
        <v>238.64999999999998</v>
      </c>
      <c r="F1397" s="345">
        <f t="shared" si="194"/>
        <v>200944.38999999996</v>
      </c>
      <c r="G1397" s="345">
        <f t="shared" si="194"/>
        <v>4224</v>
      </c>
      <c r="H1397" s="345">
        <f t="shared" si="194"/>
        <v>3</v>
      </c>
      <c r="I1397" s="345">
        <f t="shared" si="194"/>
        <v>4</v>
      </c>
      <c r="J1397" s="345">
        <f t="shared" si="194"/>
        <v>4231</v>
      </c>
      <c r="K1397" s="345">
        <f t="shared" si="194"/>
        <v>2</v>
      </c>
      <c r="L1397" s="345">
        <f t="shared" si="194"/>
        <v>8562.8999999999978</v>
      </c>
      <c r="M1397" s="345">
        <f t="shared" si="194"/>
        <v>1883.8379999999997</v>
      </c>
      <c r="N1397" s="345">
        <f t="shared" si="194"/>
        <v>3437.1200000000008</v>
      </c>
      <c r="O1397" s="345">
        <f t="shared" si="194"/>
        <v>416.34699999999992</v>
      </c>
      <c r="P1397" s="296">
        <f t="shared" si="193"/>
        <v>7.1164987487334186E-2</v>
      </c>
    </row>
    <row r="1398" spans="1:16" ht="18" x14ac:dyDescent="0.4">
      <c r="A1398" s="535" t="s">
        <v>1884</v>
      </c>
      <c r="B1398" s="535"/>
      <c r="C1398" s="535"/>
      <c r="D1398" s="535"/>
      <c r="E1398" s="535"/>
      <c r="F1398" s="535"/>
      <c r="G1398" s="535"/>
      <c r="H1398" s="535"/>
      <c r="I1398" s="535"/>
      <c r="J1398" s="535"/>
      <c r="K1398" s="535"/>
      <c r="L1398" s="535"/>
      <c r="M1398" s="535"/>
      <c r="N1398" s="535"/>
      <c r="O1398" s="535"/>
      <c r="P1398" s="535"/>
    </row>
    <row r="1399" spans="1:16" x14ac:dyDescent="0.35">
      <c r="A1399" s="295">
        <v>1</v>
      </c>
      <c r="B1399" s="295" t="s">
        <v>2431</v>
      </c>
      <c r="C1399" s="295">
        <v>22381.8</v>
      </c>
      <c r="D1399" s="295"/>
      <c r="E1399" s="339"/>
      <c r="F1399" s="295">
        <f>C1399+D1399+E1399</f>
        <v>22381.8</v>
      </c>
      <c r="G1399" s="346">
        <v>395</v>
      </c>
      <c r="H1399" s="346"/>
      <c r="I1399" s="346"/>
      <c r="J1399" s="346">
        <f>G1399+H1399+I1399</f>
        <v>395</v>
      </c>
      <c r="K1399" s="296">
        <f t="shared" ref="K1399:K1430" si="195">3/$J$1463*J1399</f>
        <v>0.1611367963013326</v>
      </c>
      <c r="L1399" s="297">
        <f t="shared" ref="L1399:L1430" si="196">K1399*4281.45</f>
        <v>689.89913652434041</v>
      </c>
      <c r="M1399" s="297">
        <f>L1399*0.22</f>
        <v>151.77781003535489</v>
      </c>
      <c r="N1399" s="297">
        <v>182.33310104529616</v>
      </c>
      <c r="O1399" s="297">
        <v>21.892580537806179</v>
      </c>
      <c r="P1399" s="296">
        <f>(L1399+M1399+N1399+O1399)/F1399</f>
        <v>4.6730049778963167E-2</v>
      </c>
    </row>
    <row r="1400" spans="1:16" x14ac:dyDescent="0.35">
      <c r="A1400" s="295">
        <f>A1399+1</f>
        <v>2</v>
      </c>
      <c r="B1400" s="295" t="s">
        <v>2432</v>
      </c>
      <c r="C1400" s="295">
        <v>2034</v>
      </c>
      <c r="D1400" s="322">
        <v>106.1</v>
      </c>
      <c r="E1400" s="339"/>
      <c r="F1400" s="295">
        <f>C1400+D1400+E1400</f>
        <v>2140.1</v>
      </c>
      <c r="G1400" s="346">
        <v>36</v>
      </c>
      <c r="H1400" s="346">
        <v>1</v>
      </c>
      <c r="I1400" s="346"/>
      <c r="J1400" s="346">
        <f t="shared" ref="J1400:J1462" si="197">G1400+H1400+I1400</f>
        <v>37</v>
      </c>
      <c r="K1400" s="296">
        <f t="shared" si="195"/>
        <v>1.5093826488985586E-2</v>
      </c>
      <c r="L1400" s="297">
        <f t="shared" si="196"/>
        <v>64.623463421267331</v>
      </c>
      <c r="M1400" s="297">
        <f t="shared" ref="M1400:M1461" si="198">L1400*0.22</f>
        <v>14.217161952678813</v>
      </c>
      <c r="N1400" s="297">
        <v>17.079303135888502</v>
      </c>
      <c r="O1400" s="297">
        <v>1.9952731629392972</v>
      </c>
      <c r="P1400" s="296">
        <f t="shared" ref="P1400:P1463" si="199">(L1400+M1400+N1400+O1400)/F1400</f>
        <v>4.5752629163484861E-2</v>
      </c>
    </row>
    <row r="1401" spans="1:16" x14ac:dyDescent="0.35">
      <c r="A1401" s="295">
        <f>A1400+1</f>
        <v>3</v>
      </c>
      <c r="B1401" s="295" t="str">
        <f>[1]Лист1!$B$7</f>
        <v>В.Великого,93а</v>
      </c>
      <c r="C1401" s="295">
        <v>12358.7</v>
      </c>
      <c r="D1401" s="322"/>
      <c r="E1401" s="339"/>
      <c r="F1401" s="295">
        <f t="shared" ref="F1401:F1461" si="200">C1401+D1401+E1401</f>
        <v>12358.7</v>
      </c>
      <c r="G1401" s="346">
        <v>216</v>
      </c>
      <c r="H1401" s="346"/>
      <c r="I1401" s="346"/>
      <c r="J1401" s="346">
        <f t="shared" si="197"/>
        <v>216</v>
      </c>
      <c r="K1401" s="296">
        <f t="shared" si="195"/>
        <v>8.8115311395159102E-2</v>
      </c>
      <c r="L1401" s="297">
        <f t="shared" si="196"/>
        <v>377.2612999728039</v>
      </c>
      <c r="M1401" s="297">
        <f t="shared" si="198"/>
        <v>82.997485994016856</v>
      </c>
      <c r="N1401" s="297">
        <v>99.706202090592328</v>
      </c>
      <c r="O1401" s="297">
        <v>11.971638977635783</v>
      </c>
      <c r="P1401" s="296">
        <f t="shared" si="199"/>
        <v>4.6278057322780612E-2</v>
      </c>
    </row>
    <row r="1402" spans="1:16" x14ac:dyDescent="0.35">
      <c r="A1402" s="295">
        <f>A1401+1</f>
        <v>4</v>
      </c>
      <c r="B1402" s="295" t="str">
        <f>[1]Лист1!$B$8</f>
        <v>В.Великого,103</v>
      </c>
      <c r="C1402" s="295">
        <v>1958.1</v>
      </c>
      <c r="D1402" s="322"/>
      <c r="E1402" s="339"/>
      <c r="F1402" s="295">
        <f t="shared" si="200"/>
        <v>1958.1</v>
      </c>
      <c r="G1402" s="346">
        <v>36</v>
      </c>
      <c r="H1402" s="346"/>
      <c r="I1402" s="346"/>
      <c r="J1402" s="346">
        <f t="shared" si="197"/>
        <v>36</v>
      </c>
      <c r="K1402" s="296">
        <f t="shared" si="195"/>
        <v>1.4685885232526516E-2</v>
      </c>
      <c r="L1402" s="297">
        <f t="shared" si="196"/>
        <v>62.876883328800652</v>
      </c>
      <c r="M1402" s="297">
        <f t="shared" si="198"/>
        <v>13.832914332336143</v>
      </c>
      <c r="N1402" s="297">
        <v>16.617700348432056</v>
      </c>
      <c r="O1402" s="297">
        <v>1.9952731629392972</v>
      </c>
      <c r="P1402" s="296">
        <f t="shared" si="199"/>
        <v>4.868125794009915E-2</v>
      </c>
    </row>
    <row r="1403" spans="1:16" x14ac:dyDescent="0.35">
      <c r="A1403" s="295">
        <f>A1402+1</f>
        <v>5</v>
      </c>
      <c r="B1403" s="295" t="str">
        <f>[1]Лист1!$B$9</f>
        <v>В.Великого,105</v>
      </c>
      <c r="C1403" s="295">
        <v>2016.3</v>
      </c>
      <c r="D1403" s="322"/>
      <c r="E1403" s="339"/>
      <c r="F1403" s="295">
        <f t="shared" si="200"/>
        <v>2016.3</v>
      </c>
      <c r="G1403" s="346">
        <v>36</v>
      </c>
      <c r="H1403" s="346"/>
      <c r="I1403" s="346"/>
      <c r="J1403" s="346">
        <f t="shared" si="197"/>
        <v>36</v>
      </c>
      <c r="K1403" s="296">
        <f t="shared" si="195"/>
        <v>1.4685885232526516E-2</v>
      </c>
      <c r="L1403" s="297">
        <f t="shared" si="196"/>
        <v>62.876883328800652</v>
      </c>
      <c r="M1403" s="297">
        <f t="shared" si="198"/>
        <v>13.832914332336143</v>
      </c>
      <c r="N1403" s="297">
        <v>16.617700348432056</v>
      </c>
      <c r="O1403" s="297">
        <v>1.9952731629392972</v>
      </c>
      <c r="P1403" s="296">
        <f t="shared" si="199"/>
        <v>4.7276085489514529E-2</v>
      </c>
    </row>
    <row r="1404" spans="1:16" x14ac:dyDescent="0.35">
      <c r="A1404" s="295">
        <f t="shared" ref="A1404:A1462" si="201">A1403+1</f>
        <v>6</v>
      </c>
      <c r="B1404" s="295" t="str">
        <f>[1]Лист1!$B$10</f>
        <v>В.Великого,109</v>
      </c>
      <c r="C1404" s="295">
        <v>2040.5</v>
      </c>
      <c r="D1404" s="322">
        <v>153.19999999999999</v>
      </c>
      <c r="E1404" s="339"/>
      <c r="F1404" s="295">
        <f t="shared" si="200"/>
        <v>2193.6999999999998</v>
      </c>
      <c r="G1404" s="346">
        <v>36</v>
      </c>
      <c r="H1404" s="346"/>
      <c r="I1404" s="346"/>
      <c r="J1404" s="346">
        <f t="shared" si="197"/>
        <v>36</v>
      </c>
      <c r="K1404" s="296">
        <f t="shared" si="195"/>
        <v>1.4685885232526516E-2</v>
      </c>
      <c r="L1404" s="297">
        <f t="shared" si="196"/>
        <v>62.876883328800652</v>
      </c>
      <c r="M1404" s="297">
        <f t="shared" si="198"/>
        <v>13.832914332336143</v>
      </c>
      <c r="N1404" s="297">
        <v>16.617700348432056</v>
      </c>
      <c r="O1404" s="297">
        <v>1.9952731629392972</v>
      </c>
      <c r="P1404" s="296">
        <f t="shared" si="199"/>
        <v>4.345296584423948E-2</v>
      </c>
    </row>
    <row r="1405" spans="1:16" x14ac:dyDescent="0.35">
      <c r="A1405" s="295">
        <f t="shared" si="201"/>
        <v>7</v>
      </c>
      <c r="B1405" s="295" t="str">
        <f>[1]Лист1!$B$11</f>
        <v>В.Великого,111</v>
      </c>
      <c r="C1405" s="295">
        <v>8086.8</v>
      </c>
      <c r="D1405" s="322">
        <v>73.7</v>
      </c>
      <c r="E1405" s="339"/>
      <c r="F1405" s="295">
        <f t="shared" si="200"/>
        <v>8160.5</v>
      </c>
      <c r="G1405" s="346">
        <v>144</v>
      </c>
      <c r="H1405" s="346">
        <v>1</v>
      </c>
      <c r="I1405" s="346"/>
      <c r="J1405" s="346">
        <f t="shared" si="197"/>
        <v>145</v>
      </c>
      <c r="K1405" s="296">
        <f t="shared" si="195"/>
        <v>5.9151482186565137E-2</v>
      </c>
      <c r="L1405" s="297">
        <f t="shared" si="196"/>
        <v>253.25411340766928</v>
      </c>
      <c r="M1405" s="297">
        <f t="shared" si="198"/>
        <v>55.715904949687243</v>
      </c>
      <c r="N1405" s="297">
        <v>66.932404181184666</v>
      </c>
      <c r="O1405" s="297">
        <v>7.981092651757189</v>
      </c>
      <c r="P1405" s="296">
        <f t="shared" si="199"/>
        <v>4.7041665975160636E-2</v>
      </c>
    </row>
    <row r="1406" spans="1:16" x14ac:dyDescent="0.35">
      <c r="A1406" s="295">
        <f t="shared" si="201"/>
        <v>8</v>
      </c>
      <c r="B1406" s="295" t="str">
        <f>[1]Лист1!$B$12</f>
        <v>В.Великого,113</v>
      </c>
      <c r="C1406" s="295">
        <v>4049.6</v>
      </c>
      <c r="D1406" s="322"/>
      <c r="E1406" s="339"/>
      <c r="F1406" s="295">
        <f t="shared" si="200"/>
        <v>4049.6</v>
      </c>
      <c r="G1406" s="346">
        <v>162</v>
      </c>
      <c r="H1406" s="346">
        <v>1</v>
      </c>
      <c r="I1406" s="346"/>
      <c r="J1406" s="346">
        <f t="shared" si="197"/>
        <v>163</v>
      </c>
      <c r="K1406" s="296">
        <f t="shared" si="195"/>
        <v>6.6494424802828397E-2</v>
      </c>
      <c r="L1406" s="297">
        <f t="shared" si="196"/>
        <v>284.69255507206964</v>
      </c>
      <c r="M1406" s="297">
        <f t="shared" si="198"/>
        <v>62.632362115855322</v>
      </c>
      <c r="N1406" s="297">
        <v>75.241254355400699</v>
      </c>
      <c r="O1406" s="297">
        <v>8.9787292332268382</v>
      </c>
      <c r="P1406" s="296">
        <f t="shared" si="199"/>
        <v>0.1065648214086706</v>
      </c>
    </row>
    <row r="1407" spans="1:16" x14ac:dyDescent="0.35">
      <c r="A1407" s="295">
        <f t="shared" si="201"/>
        <v>9</v>
      </c>
      <c r="B1407" s="295" t="str">
        <f>[1]Лист1!$B$13</f>
        <v>В.Великого,117</v>
      </c>
      <c r="C1407" s="295">
        <v>4091.8</v>
      </c>
      <c r="D1407" s="322"/>
      <c r="E1407" s="339"/>
      <c r="F1407" s="295">
        <f t="shared" si="200"/>
        <v>4091.8</v>
      </c>
      <c r="G1407" s="346">
        <v>163</v>
      </c>
      <c r="H1407" s="346"/>
      <c r="I1407" s="346"/>
      <c r="J1407" s="346">
        <f t="shared" si="197"/>
        <v>163</v>
      </c>
      <c r="K1407" s="296">
        <f t="shared" si="195"/>
        <v>6.6494424802828397E-2</v>
      </c>
      <c r="L1407" s="297">
        <f t="shared" si="196"/>
        <v>284.69255507206964</v>
      </c>
      <c r="M1407" s="297">
        <f t="shared" si="198"/>
        <v>62.632362115855322</v>
      </c>
      <c r="N1407" s="297">
        <v>75.241254355400699</v>
      </c>
      <c r="O1407" s="297">
        <v>9.0341534877529295</v>
      </c>
      <c r="P1407" s="296">
        <f t="shared" si="199"/>
        <v>0.10547933062003972</v>
      </c>
    </row>
    <row r="1408" spans="1:16" x14ac:dyDescent="0.35">
      <c r="A1408" s="295">
        <f t="shared" si="201"/>
        <v>10</v>
      </c>
      <c r="B1408" s="295" t="str">
        <f>[1]Лист1!$B$14</f>
        <v>В.Великого,121</v>
      </c>
      <c r="C1408" s="295">
        <v>4035.2</v>
      </c>
      <c r="D1408" s="322"/>
      <c r="E1408" s="339"/>
      <c r="F1408" s="295">
        <f t="shared" si="200"/>
        <v>4035.2</v>
      </c>
      <c r="G1408" s="346">
        <v>163</v>
      </c>
      <c r="H1408" s="346"/>
      <c r="I1408" s="346"/>
      <c r="J1408" s="346">
        <f t="shared" si="197"/>
        <v>163</v>
      </c>
      <c r="K1408" s="296">
        <f t="shared" si="195"/>
        <v>6.6494424802828397E-2</v>
      </c>
      <c r="L1408" s="297">
        <f t="shared" si="196"/>
        <v>284.69255507206964</v>
      </c>
      <c r="M1408" s="297">
        <f t="shared" si="198"/>
        <v>62.632362115855322</v>
      </c>
      <c r="N1408" s="297">
        <v>75.241254355400699</v>
      </c>
      <c r="O1408" s="297">
        <v>9.0341534877529295</v>
      </c>
      <c r="P1408" s="296">
        <f t="shared" si="199"/>
        <v>0.10695884343553692</v>
      </c>
    </row>
    <row r="1409" spans="1:16" x14ac:dyDescent="0.35">
      <c r="A1409" s="295">
        <f t="shared" si="201"/>
        <v>11</v>
      </c>
      <c r="B1409" s="295" t="str">
        <f>[1]Лист1!$B$17</f>
        <v>Кульпарківська,121</v>
      </c>
      <c r="C1409" s="295">
        <v>7649.6</v>
      </c>
      <c r="D1409" s="322"/>
      <c r="E1409" s="339"/>
      <c r="F1409" s="295">
        <f t="shared" si="200"/>
        <v>7649.6</v>
      </c>
      <c r="G1409" s="346">
        <v>135</v>
      </c>
      <c r="H1409" s="346"/>
      <c r="I1409" s="346"/>
      <c r="J1409" s="346">
        <f t="shared" si="197"/>
        <v>135</v>
      </c>
      <c r="K1409" s="296">
        <f t="shared" si="195"/>
        <v>5.5072069621974439E-2</v>
      </c>
      <c r="L1409" s="297">
        <f t="shared" si="196"/>
        <v>235.78831248300244</v>
      </c>
      <c r="M1409" s="297">
        <f t="shared" si="198"/>
        <v>51.873428746260537</v>
      </c>
      <c r="N1409" s="297">
        <v>62.316376306620207</v>
      </c>
      <c r="O1409" s="297">
        <v>7.4822743610223643</v>
      </c>
      <c r="P1409" s="296">
        <f t="shared" si="199"/>
        <v>4.6729291975646507E-2</v>
      </c>
    </row>
    <row r="1410" spans="1:16" x14ac:dyDescent="0.35">
      <c r="A1410" s="295">
        <f t="shared" si="201"/>
        <v>12</v>
      </c>
      <c r="B1410" s="295" t="str">
        <f>[1]Лист1!$B$18</f>
        <v>Кульпарківська,123</v>
      </c>
      <c r="C1410" s="295">
        <v>5959.3</v>
      </c>
      <c r="D1410" s="322"/>
      <c r="E1410" s="339"/>
      <c r="F1410" s="295">
        <f t="shared" si="200"/>
        <v>5959.3</v>
      </c>
      <c r="G1410" s="346">
        <v>108</v>
      </c>
      <c r="H1410" s="346"/>
      <c r="I1410" s="346"/>
      <c r="J1410" s="346">
        <f t="shared" si="197"/>
        <v>108</v>
      </c>
      <c r="K1410" s="296">
        <f t="shared" si="195"/>
        <v>4.4057655697579551E-2</v>
      </c>
      <c r="L1410" s="297">
        <f t="shared" si="196"/>
        <v>188.63064998640195</v>
      </c>
      <c r="M1410" s="297">
        <f t="shared" si="198"/>
        <v>41.498742997008428</v>
      </c>
      <c r="N1410" s="297">
        <v>49.853101045296164</v>
      </c>
      <c r="O1410" s="297">
        <v>5.9858194888178913</v>
      </c>
      <c r="P1410" s="296">
        <f t="shared" si="199"/>
        <v>4.7986896702217438E-2</v>
      </c>
    </row>
    <row r="1411" spans="1:16" x14ac:dyDescent="0.35">
      <c r="A1411" s="295">
        <f t="shared" si="201"/>
        <v>13</v>
      </c>
      <c r="B1411" s="295" t="str">
        <f>[1]Лист1!$B$19</f>
        <v>Кульпарківська,125</v>
      </c>
      <c r="C1411" s="295">
        <v>4182.7</v>
      </c>
      <c r="D1411" s="322">
        <v>439.8</v>
      </c>
      <c r="E1411" s="339"/>
      <c r="F1411" s="295">
        <f t="shared" si="200"/>
        <v>4622.5</v>
      </c>
      <c r="G1411" s="346">
        <v>81</v>
      </c>
      <c r="H1411" s="346">
        <v>2</v>
      </c>
      <c r="I1411" s="346"/>
      <c r="J1411" s="346">
        <f t="shared" si="197"/>
        <v>83</v>
      </c>
      <c r="K1411" s="296">
        <f t="shared" si="195"/>
        <v>3.3859124286102799E-2</v>
      </c>
      <c r="L1411" s="297">
        <f t="shared" si="196"/>
        <v>144.96614767473483</v>
      </c>
      <c r="M1411" s="297">
        <f t="shared" si="198"/>
        <v>31.892552488441662</v>
      </c>
      <c r="N1411" s="297">
        <v>38.31303135888502</v>
      </c>
      <c r="O1411" s="297">
        <v>4.4893646166134191</v>
      </c>
      <c r="P1411" s="296">
        <f t="shared" si="199"/>
        <v>4.7519977531352064E-2</v>
      </c>
    </row>
    <row r="1412" spans="1:16" x14ac:dyDescent="0.35">
      <c r="A1412" s="295">
        <f t="shared" si="201"/>
        <v>14</v>
      </c>
      <c r="B1412" s="295" t="str">
        <f>[1]Лист1!$B$20</f>
        <v>Кульпарківська,129</v>
      </c>
      <c r="C1412" s="295">
        <v>4158.5</v>
      </c>
      <c r="D1412" s="322">
        <v>82.1</v>
      </c>
      <c r="E1412" s="339"/>
      <c r="F1412" s="295">
        <f t="shared" si="200"/>
        <v>4240.6000000000004</v>
      </c>
      <c r="G1412" s="346">
        <v>81</v>
      </c>
      <c r="H1412" s="346">
        <v>1</v>
      </c>
      <c r="I1412" s="346"/>
      <c r="J1412" s="346">
        <f t="shared" si="197"/>
        <v>82</v>
      </c>
      <c r="K1412" s="296">
        <f t="shared" si="195"/>
        <v>3.3451183029643734E-2</v>
      </c>
      <c r="L1412" s="297">
        <f t="shared" si="196"/>
        <v>143.21956758226816</v>
      </c>
      <c r="M1412" s="297">
        <f t="shared" si="198"/>
        <v>31.508304868098993</v>
      </c>
      <c r="N1412" s="297">
        <v>37.851428571428578</v>
      </c>
      <c r="O1412" s="297">
        <v>4.4893646166134191</v>
      </c>
      <c r="P1412" s="296">
        <f t="shared" si="199"/>
        <v>5.1188196396361157E-2</v>
      </c>
    </row>
    <row r="1413" spans="1:16" x14ac:dyDescent="0.35">
      <c r="A1413" s="295">
        <f t="shared" si="201"/>
        <v>15</v>
      </c>
      <c r="B1413" s="295" t="str">
        <f>[1]Лист1!$B$21</f>
        <v>Кульпарківська,133</v>
      </c>
      <c r="C1413" s="295">
        <v>7806.9</v>
      </c>
      <c r="D1413" s="322"/>
      <c r="E1413" s="339"/>
      <c r="F1413" s="295">
        <f t="shared" si="200"/>
        <v>7806.9</v>
      </c>
      <c r="G1413" s="346">
        <v>135</v>
      </c>
      <c r="H1413" s="346"/>
      <c r="I1413" s="346"/>
      <c r="J1413" s="346">
        <f t="shared" si="197"/>
        <v>135</v>
      </c>
      <c r="K1413" s="296">
        <f t="shared" si="195"/>
        <v>5.5072069621974439E-2</v>
      </c>
      <c r="L1413" s="297">
        <f t="shared" si="196"/>
        <v>235.78831248300244</v>
      </c>
      <c r="M1413" s="297">
        <f t="shared" si="198"/>
        <v>51.873428746260537</v>
      </c>
      <c r="N1413" s="297">
        <v>62.316376306620207</v>
      </c>
      <c r="O1413" s="297">
        <v>7.4822743610223643</v>
      </c>
      <c r="P1413" s="296">
        <f t="shared" si="199"/>
        <v>4.5787750822593544E-2</v>
      </c>
    </row>
    <row r="1414" spans="1:16" x14ac:dyDescent="0.35">
      <c r="A1414" s="295">
        <f t="shared" si="201"/>
        <v>16</v>
      </c>
      <c r="B1414" s="295" t="str">
        <f>[1]Лист1!$B$22</f>
        <v>Кульпарківська,133а</v>
      </c>
      <c r="C1414" s="295">
        <v>4253.3999999999996</v>
      </c>
      <c r="D1414" s="322"/>
      <c r="E1414" s="339"/>
      <c r="F1414" s="295">
        <f t="shared" si="200"/>
        <v>4253.3999999999996</v>
      </c>
      <c r="G1414" s="346">
        <v>84</v>
      </c>
      <c r="H1414" s="346"/>
      <c r="I1414" s="346"/>
      <c r="J1414" s="346">
        <f t="shared" si="197"/>
        <v>84</v>
      </c>
      <c r="K1414" s="296">
        <f t="shared" si="195"/>
        <v>3.426706554256187E-2</v>
      </c>
      <c r="L1414" s="297">
        <f t="shared" si="196"/>
        <v>146.7127277672015</v>
      </c>
      <c r="M1414" s="297">
        <f t="shared" si="198"/>
        <v>32.276800108784329</v>
      </c>
      <c r="N1414" s="297">
        <v>38.774634146341469</v>
      </c>
      <c r="O1414" s="297">
        <v>4.6556373801916937</v>
      </c>
      <c r="P1414" s="296">
        <f t="shared" si="199"/>
        <v>5.2292236658324873E-2</v>
      </c>
    </row>
    <row r="1415" spans="1:16" x14ac:dyDescent="0.35">
      <c r="A1415" s="295">
        <f t="shared" si="201"/>
        <v>17</v>
      </c>
      <c r="B1415" s="295" t="str">
        <f>[1]Лист1!$B$23</f>
        <v>Кульпарківська,135</v>
      </c>
      <c r="C1415" s="295">
        <v>7737.08</v>
      </c>
      <c r="D1415" s="322"/>
      <c r="E1415" s="339"/>
      <c r="F1415" s="295">
        <f t="shared" si="200"/>
        <v>7737.08</v>
      </c>
      <c r="G1415" s="346">
        <v>135</v>
      </c>
      <c r="H1415" s="346"/>
      <c r="I1415" s="346"/>
      <c r="J1415" s="346">
        <f t="shared" si="197"/>
        <v>135</v>
      </c>
      <c r="K1415" s="296">
        <f t="shared" si="195"/>
        <v>5.5072069621974439E-2</v>
      </c>
      <c r="L1415" s="297">
        <f t="shared" si="196"/>
        <v>235.78831248300244</v>
      </c>
      <c r="M1415" s="297">
        <f t="shared" si="198"/>
        <v>51.873428746260537</v>
      </c>
      <c r="N1415" s="297">
        <v>62.316376306620207</v>
      </c>
      <c r="O1415" s="297">
        <v>7.4822743610223643</v>
      </c>
      <c r="P1415" s="296">
        <f t="shared" si="199"/>
        <v>4.6200942978088057E-2</v>
      </c>
    </row>
    <row r="1416" spans="1:16" x14ac:dyDescent="0.35">
      <c r="A1416" s="295">
        <f t="shared" si="201"/>
        <v>18</v>
      </c>
      <c r="B1416" s="295" t="str">
        <f>[1]Лист1!$B$24</f>
        <v>Наукова,44</v>
      </c>
      <c r="C1416" s="295">
        <v>8046.52</v>
      </c>
      <c r="D1416" s="322"/>
      <c r="E1416" s="339"/>
      <c r="F1416" s="295">
        <f t="shared" si="200"/>
        <v>8046.52</v>
      </c>
      <c r="G1416" s="346">
        <v>144</v>
      </c>
      <c r="H1416" s="346"/>
      <c r="I1416" s="346"/>
      <c r="J1416" s="346">
        <f t="shared" si="197"/>
        <v>144</v>
      </c>
      <c r="K1416" s="296">
        <f t="shared" si="195"/>
        <v>5.8743540930106065E-2</v>
      </c>
      <c r="L1416" s="297">
        <f t="shared" si="196"/>
        <v>251.50753331520261</v>
      </c>
      <c r="M1416" s="297">
        <f t="shared" si="198"/>
        <v>55.331657329344573</v>
      </c>
      <c r="N1416" s="297">
        <v>66.470801393728223</v>
      </c>
      <c r="O1416" s="297">
        <v>7.981092651757189</v>
      </c>
      <c r="P1416" s="296">
        <f t="shared" si="199"/>
        <v>4.7385836944422249E-2</v>
      </c>
    </row>
    <row r="1417" spans="1:16" x14ac:dyDescent="0.35">
      <c r="A1417" s="295">
        <f t="shared" si="201"/>
        <v>19</v>
      </c>
      <c r="B1417" s="295" t="str">
        <f>[1]Лист1!$B$25</f>
        <v>Наукова,46</v>
      </c>
      <c r="C1417" s="295">
        <v>8105.15</v>
      </c>
      <c r="D1417" s="322"/>
      <c r="E1417" s="339"/>
      <c r="F1417" s="295">
        <f t="shared" si="200"/>
        <v>8105.15</v>
      </c>
      <c r="G1417" s="346">
        <v>144</v>
      </c>
      <c r="H1417" s="346"/>
      <c r="I1417" s="346"/>
      <c r="J1417" s="346">
        <f t="shared" si="197"/>
        <v>144</v>
      </c>
      <c r="K1417" s="296">
        <f t="shared" si="195"/>
        <v>5.8743540930106065E-2</v>
      </c>
      <c r="L1417" s="297">
        <f t="shared" si="196"/>
        <v>251.50753331520261</v>
      </c>
      <c r="M1417" s="297">
        <f t="shared" si="198"/>
        <v>55.331657329344573</v>
      </c>
      <c r="N1417" s="297">
        <v>66.470801393728223</v>
      </c>
      <c r="O1417" s="297">
        <v>7.981092651757189</v>
      </c>
      <c r="P1417" s="296">
        <f t="shared" si="199"/>
        <v>4.7043063322706254E-2</v>
      </c>
    </row>
    <row r="1418" spans="1:16" x14ac:dyDescent="0.35">
      <c r="A1418" s="295">
        <f t="shared" si="201"/>
        <v>20</v>
      </c>
      <c r="B1418" s="295" t="str">
        <f>[1]Лист1!$B$26</f>
        <v>Наукова,48</v>
      </c>
      <c r="C1418" s="295">
        <v>4156.1000000000004</v>
      </c>
      <c r="D1418" s="322"/>
      <c r="E1418" s="339"/>
      <c r="F1418" s="295">
        <f t="shared" si="200"/>
        <v>4156.1000000000004</v>
      </c>
      <c r="G1418" s="346">
        <v>72</v>
      </c>
      <c r="H1418" s="346"/>
      <c r="I1418" s="346"/>
      <c r="J1418" s="346">
        <f t="shared" si="197"/>
        <v>72</v>
      </c>
      <c r="K1418" s="296">
        <f t="shared" si="195"/>
        <v>2.9371770465053033E-2</v>
      </c>
      <c r="L1418" s="297">
        <f t="shared" si="196"/>
        <v>125.7537666576013</v>
      </c>
      <c r="M1418" s="297">
        <f t="shared" si="198"/>
        <v>27.665828664672286</v>
      </c>
      <c r="N1418" s="297">
        <v>33.235400696864112</v>
      </c>
      <c r="O1418" s="297">
        <v>3.9905463258785945</v>
      </c>
      <c r="P1418" s="296">
        <f t="shared" si="199"/>
        <v>4.5871259677345649E-2</v>
      </c>
    </row>
    <row r="1419" spans="1:16" x14ac:dyDescent="0.35">
      <c r="A1419" s="295">
        <f t="shared" si="201"/>
        <v>21</v>
      </c>
      <c r="B1419" s="295" t="str">
        <f>[1]Лист1!$B$27</f>
        <v>Наукова,50</v>
      </c>
      <c r="C1419" s="295">
        <v>4088.3</v>
      </c>
      <c r="D1419" s="322"/>
      <c r="E1419" s="339"/>
      <c r="F1419" s="295">
        <f t="shared" si="200"/>
        <v>4088.3</v>
      </c>
      <c r="G1419" s="346">
        <v>72</v>
      </c>
      <c r="H1419" s="346"/>
      <c r="I1419" s="346"/>
      <c r="J1419" s="346">
        <f t="shared" si="197"/>
        <v>72</v>
      </c>
      <c r="K1419" s="296">
        <f t="shared" si="195"/>
        <v>2.9371770465053033E-2</v>
      </c>
      <c r="L1419" s="297">
        <f t="shared" si="196"/>
        <v>125.7537666576013</v>
      </c>
      <c r="M1419" s="297">
        <f t="shared" si="198"/>
        <v>27.665828664672286</v>
      </c>
      <c r="N1419" s="297">
        <v>33.235400696864112</v>
      </c>
      <c r="O1419" s="297">
        <v>3.9905463258785945</v>
      </c>
      <c r="P1419" s="296">
        <f t="shared" si="199"/>
        <v>4.6631984527802824E-2</v>
      </c>
    </row>
    <row r="1420" spans="1:16" x14ac:dyDescent="0.35">
      <c r="A1420" s="295">
        <f t="shared" si="201"/>
        <v>22</v>
      </c>
      <c r="B1420" s="295" t="str">
        <f>[1]Лист1!$B$28</f>
        <v>Наукова,52</v>
      </c>
      <c r="C1420" s="295">
        <v>4075.2</v>
      </c>
      <c r="D1420" s="322"/>
      <c r="E1420" s="339"/>
      <c r="F1420" s="295">
        <f t="shared" si="200"/>
        <v>4075.2</v>
      </c>
      <c r="G1420" s="346">
        <v>72</v>
      </c>
      <c r="H1420" s="346"/>
      <c r="I1420" s="346"/>
      <c r="J1420" s="346">
        <f t="shared" si="197"/>
        <v>72</v>
      </c>
      <c r="K1420" s="296">
        <f t="shared" si="195"/>
        <v>2.9371770465053033E-2</v>
      </c>
      <c r="L1420" s="297">
        <f t="shared" si="196"/>
        <v>125.7537666576013</v>
      </c>
      <c r="M1420" s="297">
        <f t="shared" si="198"/>
        <v>27.665828664672286</v>
      </c>
      <c r="N1420" s="297">
        <v>33.235400696864112</v>
      </c>
      <c r="O1420" s="297">
        <v>3.9905463258785945</v>
      </c>
      <c r="P1420" s="296">
        <f t="shared" si="199"/>
        <v>4.6781886127065249E-2</v>
      </c>
    </row>
    <row r="1421" spans="1:16" x14ac:dyDescent="0.35">
      <c r="A1421" s="295">
        <f t="shared" si="201"/>
        <v>23</v>
      </c>
      <c r="B1421" s="295" t="str">
        <f>[1]Лист1!$B$29</f>
        <v>Наукова,62</v>
      </c>
      <c r="C1421" s="295">
        <v>12235.2</v>
      </c>
      <c r="D1421" s="322"/>
      <c r="E1421" s="339">
        <v>13</v>
      </c>
      <c r="F1421" s="295">
        <f t="shared" si="200"/>
        <v>12248.2</v>
      </c>
      <c r="G1421" s="346">
        <v>216</v>
      </c>
      <c r="H1421" s="346"/>
      <c r="I1421" s="346">
        <v>1</v>
      </c>
      <c r="J1421" s="346">
        <f t="shared" si="197"/>
        <v>217</v>
      </c>
      <c r="K1421" s="296">
        <f t="shared" si="195"/>
        <v>8.8523252651618173E-2</v>
      </c>
      <c r="L1421" s="297">
        <f t="shared" si="196"/>
        <v>379.00788006527063</v>
      </c>
      <c r="M1421" s="297">
        <f t="shared" si="198"/>
        <v>83.381733614359533</v>
      </c>
      <c r="N1421" s="297">
        <v>100.16780487804878</v>
      </c>
      <c r="O1421" s="297">
        <v>11.971638977635783</v>
      </c>
      <c r="P1421" s="296">
        <f t="shared" si="199"/>
        <v>4.6907223717388237E-2</v>
      </c>
    </row>
    <row r="1422" spans="1:16" x14ac:dyDescent="0.35">
      <c r="A1422" s="295">
        <f t="shared" si="201"/>
        <v>24</v>
      </c>
      <c r="B1422" s="295" t="str">
        <f>[1]Лист1!$B$30</f>
        <v>Наукова,64</v>
      </c>
      <c r="C1422" s="295">
        <v>8230.2999999999993</v>
      </c>
      <c r="D1422" s="322">
        <v>160.6</v>
      </c>
      <c r="E1422" s="339"/>
      <c r="F1422" s="295">
        <f t="shared" si="200"/>
        <v>8390.9</v>
      </c>
      <c r="G1422" s="346">
        <v>144</v>
      </c>
      <c r="H1422" s="346">
        <v>1</v>
      </c>
      <c r="I1422" s="346"/>
      <c r="J1422" s="346">
        <f t="shared" si="197"/>
        <v>145</v>
      </c>
      <c r="K1422" s="296">
        <f t="shared" si="195"/>
        <v>5.9151482186565137E-2</v>
      </c>
      <c r="L1422" s="297">
        <f t="shared" si="196"/>
        <v>253.25411340766928</v>
      </c>
      <c r="M1422" s="297">
        <f t="shared" si="198"/>
        <v>55.715904949687243</v>
      </c>
      <c r="N1422" s="297">
        <v>66.932404181184666</v>
      </c>
      <c r="O1422" s="297">
        <v>7.981092651757189</v>
      </c>
      <c r="P1422" s="296">
        <f t="shared" si="199"/>
        <v>4.5749980954402795E-2</v>
      </c>
    </row>
    <row r="1423" spans="1:16" x14ac:dyDescent="0.35">
      <c r="A1423" s="295">
        <f t="shared" si="201"/>
        <v>25</v>
      </c>
      <c r="B1423" s="295" t="str">
        <f>[1]Лист1!$B$31</f>
        <v>Наукова,74</v>
      </c>
      <c r="C1423" s="295">
        <v>6165.7</v>
      </c>
      <c r="D1423" s="322"/>
      <c r="E1423" s="339"/>
      <c r="F1423" s="295">
        <f t="shared" si="200"/>
        <v>6165.7</v>
      </c>
      <c r="G1423" s="346">
        <v>108</v>
      </c>
      <c r="H1423" s="346"/>
      <c r="I1423" s="346"/>
      <c r="J1423" s="346">
        <f t="shared" si="197"/>
        <v>108</v>
      </c>
      <c r="K1423" s="296">
        <f t="shared" si="195"/>
        <v>4.4057655697579551E-2</v>
      </c>
      <c r="L1423" s="297">
        <f t="shared" si="196"/>
        <v>188.63064998640195</v>
      </c>
      <c r="M1423" s="297">
        <f t="shared" si="198"/>
        <v>41.498742997008428</v>
      </c>
      <c r="N1423" s="297">
        <v>49.853101045296164</v>
      </c>
      <c r="O1423" s="297">
        <v>5.9858194888178913</v>
      </c>
      <c r="P1423" s="296">
        <f t="shared" si="199"/>
        <v>4.6380510488269688E-2</v>
      </c>
    </row>
    <row r="1424" spans="1:16" x14ac:dyDescent="0.35">
      <c r="A1424" s="295">
        <f t="shared" si="201"/>
        <v>26</v>
      </c>
      <c r="B1424" s="295" t="str">
        <f>[1]Лист1!$B$32</f>
        <v>Наукова,86</v>
      </c>
      <c r="C1424" s="295">
        <v>4053.1</v>
      </c>
      <c r="D1424" s="322"/>
      <c r="E1424" s="339"/>
      <c r="F1424" s="295">
        <f t="shared" si="200"/>
        <v>4053.1</v>
      </c>
      <c r="G1424" s="346">
        <v>72</v>
      </c>
      <c r="H1424" s="346"/>
      <c r="I1424" s="346"/>
      <c r="J1424" s="346">
        <f t="shared" si="197"/>
        <v>72</v>
      </c>
      <c r="K1424" s="296">
        <f t="shared" si="195"/>
        <v>2.9371770465053033E-2</v>
      </c>
      <c r="L1424" s="297">
        <f t="shared" si="196"/>
        <v>125.7537666576013</v>
      </c>
      <c r="M1424" s="297">
        <f t="shared" si="198"/>
        <v>27.665828664672286</v>
      </c>
      <c r="N1424" s="297">
        <v>33.235400696864112</v>
      </c>
      <c r="O1424" s="297">
        <v>3.9905463258785945</v>
      </c>
      <c r="P1424" s="296">
        <f t="shared" si="199"/>
        <v>4.7036969811999771E-2</v>
      </c>
    </row>
    <row r="1425" spans="1:16" x14ac:dyDescent="0.35">
      <c r="A1425" s="295">
        <f t="shared" si="201"/>
        <v>27</v>
      </c>
      <c r="B1425" s="295" t="str">
        <f>[1]Лист1!$B$33</f>
        <v>Наукова,94</v>
      </c>
      <c r="C1425" s="295">
        <v>12192.44</v>
      </c>
      <c r="D1425" s="322"/>
      <c r="E1425" s="339"/>
      <c r="F1425" s="295">
        <f t="shared" si="200"/>
        <v>12192.44</v>
      </c>
      <c r="G1425" s="346">
        <v>216</v>
      </c>
      <c r="H1425" s="346"/>
      <c r="I1425" s="346"/>
      <c r="J1425" s="346">
        <f t="shared" si="197"/>
        <v>216</v>
      </c>
      <c r="K1425" s="296">
        <f t="shared" si="195"/>
        <v>8.8115311395159102E-2</v>
      </c>
      <c r="L1425" s="297">
        <f t="shared" si="196"/>
        <v>377.2612999728039</v>
      </c>
      <c r="M1425" s="297">
        <f t="shared" si="198"/>
        <v>82.997485994016856</v>
      </c>
      <c r="N1425" s="297">
        <v>99.706202090592328</v>
      </c>
      <c r="O1425" s="297">
        <v>11.971638977635783</v>
      </c>
      <c r="P1425" s="296">
        <f t="shared" si="199"/>
        <v>4.6909119670471927E-2</v>
      </c>
    </row>
    <row r="1426" spans="1:16" x14ac:dyDescent="0.35">
      <c r="A1426" s="295">
        <f t="shared" si="201"/>
        <v>28</v>
      </c>
      <c r="B1426" s="295" t="str">
        <f>[1]Лист1!$B$34</f>
        <v>Наукова,112</v>
      </c>
      <c r="C1426" s="295">
        <v>8096.5</v>
      </c>
      <c r="D1426" s="322"/>
      <c r="E1426" s="339">
        <v>112.7</v>
      </c>
      <c r="F1426" s="295">
        <f t="shared" si="200"/>
        <v>8209.2000000000007</v>
      </c>
      <c r="G1426" s="346">
        <v>144</v>
      </c>
      <c r="H1426" s="346"/>
      <c r="I1426" s="346">
        <v>2</v>
      </c>
      <c r="J1426" s="346">
        <f t="shared" si="197"/>
        <v>146</v>
      </c>
      <c r="K1426" s="296">
        <f t="shared" si="195"/>
        <v>5.9559423443024208E-2</v>
      </c>
      <c r="L1426" s="297">
        <f t="shared" si="196"/>
        <v>255.00069350013598</v>
      </c>
      <c r="M1426" s="297">
        <f t="shared" si="198"/>
        <v>56.100152570029913</v>
      </c>
      <c r="N1426" s="297">
        <v>67.394006968641108</v>
      </c>
      <c r="O1426" s="297">
        <v>7.981092651757189</v>
      </c>
      <c r="P1426" s="296">
        <f t="shared" si="199"/>
        <v>4.7078393228397922E-2</v>
      </c>
    </row>
    <row r="1427" spans="1:16" x14ac:dyDescent="0.35">
      <c r="A1427" s="295">
        <f t="shared" si="201"/>
        <v>29</v>
      </c>
      <c r="B1427" s="295" t="str">
        <f>[1]Лист1!$B$35</f>
        <v>Наукова,114</v>
      </c>
      <c r="C1427" s="295">
        <v>3682.5</v>
      </c>
      <c r="D1427" s="322"/>
      <c r="E1427" s="339"/>
      <c r="F1427" s="295">
        <f t="shared" si="200"/>
        <v>3682.5</v>
      </c>
      <c r="G1427" s="346">
        <v>63</v>
      </c>
      <c r="H1427" s="346"/>
      <c r="I1427" s="346"/>
      <c r="J1427" s="346">
        <f t="shared" si="197"/>
        <v>63</v>
      </c>
      <c r="K1427" s="296">
        <f t="shared" si="195"/>
        <v>2.5700299156921402E-2</v>
      </c>
      <c r="L1427" s="297">
        <f t="shared" si="196"/>
        <v>110.03454582540114</v>
      </c>
      <c r="M1427" s="297">
        <f t="shared" si="198"/>
        <v>24.20760008158825</v>
      </c>
      <c r="N1427" s="297">
        <v>29.080975609756099</v>
      </c>
      <c r="O1427" s="297">
        <v>3.4917280351437703</v>
      </c>
      <c r="P1427" s="296">
        <f t="shared" si="199"/>
        <v>4.529934814715255E-2</v>
      </c>
    </row>
    <row r="1428" spans="1:16" s="352" customFormat="1" x14ac:dyDescent="0.35">
      <c r="A1428" s="347">
        <f t="shared" si="201"/>
        <v>30</v>
      </c>
      <c r="B1428" s="347" t="str">
        <f>[3]Лист1!$B$36</f>
        <v>Наукова,116</v>
      </c>
      <c r="C1428" s="347">
        <v>8191.3</v>
      </c>
      <c r="D1428" s="348"/>
      <c r="E1428" s="349"/>
      <c r="F1428" s="347">
        <v>8191.3</v>
      </c>
      <c r="G1428" s="350">
        <v>144</v>
      </c>
      <c r="H1428" s="350"/>
      <c r="I1428" s="350"/>
      <c r="J1428" s="350">
        <f t="shared" si="197"/>
        <v>144</v>
      </c>
      <c r="K1428" s="312">
        <f t="shared" si="195"/>
        <v>5.8743540930106065E-2</v>
      </c>
      <c r="L1428" s="351">
        <f t="shared" si="196"/>
        <v>251.50753331520261</v>
      </c>
      <c r="M1428" s="351">
        <f t="shared" si="198"/>
        <v>55.331657329344573</v>
      </c>
      <c r="N1428" s="351">
        <v>66.470801393728223</v>
      </c>
      <c r="O1428" s="351">
        <v>7.981092651757189</v>
      </c>
      <c r="P1428" s="312">
        <f t="shared" si="199"/>
        <v>4.6548299377392181E-2</v>
      </c>
    </row>
    <row r="1429" spans="1:16" x14ac:dyDescent="0.35">
      <c r="A1429" s="295">
        <f t="shared" si="201"/>
        <v>31</v>
      </c>
      <c r="B1429" s="295" t="str">
        <f>[1]Лист1!$B$37</f>
        <v>Симоненка,3</v>
      </c>
      <c r="C1429" s="295">
        <v>4054.7</v>
      </c>
      <c r="D1429" s="322"/>
      <c r="E1429" s="339">
        <v>125</v>
      </c>
      <c r="F1429" s="295">
        <f t="shared" si="200"/>
        <v>4179.7</v>
      </c>
      <c r="G1429" s="346">
        <v>163</v>
      </c>
      <c r="H1429" s="346"/>
      <c r="I1429" s="346">
        <v>1</v>
      </c>
      <c r="J1429" s="346">
        <f t="shared" si="197"/>
        <v>164</v>
      </c>
      <c r="K1429" s="296">
        <f t="shared" si="195"/>
        <v>6.6902366059287469E-2</v>
      </c>
      <c r="L1429" s="297">
        <f t="shared" si="196"/>
        <v>286.43913516453631</v>
      </c>
      <c r="M1429" s="297">
        <f t="shared" si="198"/>
        <v>63.016609736197985</v>
      </c>
      <c r="N1429" s="297">
        <v>75.702857142857155</v>
      </c>
      <c r="O1429" s="297">
        <v>9.0341534877529295</v>
      </c>
      <c r="P1429" s="296">
        <f t="shared" si="199"/>
        <v>0.10388132055682092</v>
      </c>
    </row>
    <row r="1430" spans="1:16" x14ac:dyDescent="0.35">
      <c r="A1430" s="295">
        <f t="shared" si="201"/>
        <v>32</v>
      </c>
      <c r="B1430" s="295" t="str">
        <f>[1]Лист1!$B$38</f>
        <v>Симоненка,7</v>
      </c>
      <c r="C1430" s="295">
        <v>3967.5</v>
      </c>
      <c r="D1430" s="322"/>
      <c r="E1430" s="339">
        <v>74.5</v>
      </c>
      <c r="F1430" s="295">
        <f t="shared" si="200"/>
        <v>4042</v>
      </c>
      <c r="G1430" s="346">
        <v>72</v>
      </c>
      <c r="H1430" s="346"/>
      <c r="I1430" s="346">
        <v>1</v>
      </c>
      <c r="J1430" s="346">
        <f t="shared" si="197"/>
        <v>73</v>
      </c>
      <c r="K1430" s="296">
        <f t="shared" si="195"/>
        <v>2.9779711721512104E-2</v>
      </c>
      <c r="L1430" s="297">
        <f t="shared" si="196"/>
        <v>127.50034675006799</v>
      </c>
      <c r="M1430" s="297">
        <f t="shared" si="198"/>
        <v>28.050076285014956</v>
      </c>
      <c r="N1430" s="297">
        <v>33.697003484320554</v>
      </c>
      <c r="O1430" s="297">
        <v>3.9905463258785945</v>
      </c>
      <c r="P1430" s="296">
        <f t="shared" si="199"/>
        <v>4.7807514311054455E-2</v>
      </c>
    </row>
    <row r="1431" spans="1:16" x14ac:dyDescent="0.35">
      <c r="A1431" s="295">
        <f t="shared" si="201"/>
        <v>33</v>
      </c>
      <c r="B1431" s="295" t="str">
        <f>[1]Лист1!$B$39</f>
        <v>Симоненка,12</v>
      </c>
      <c r="C1431" s="295">
        <v>7733.7</v>
      </c>
      <c r="D1431" s="322"/>
      <c r="E1431" s="339"/>
      <c r="F1431" s="295">
        <f t="shared" si="200"/>
        <v>7733.7</v>
      </c>
      <c r="G1431" s="346">
        <v>144</v>
      </c>
      <c r="H1431" s="346"/>
      <c r="I1431" s="346"/>
      <c r="J1431" s="346">
        <f t="shared" si="197"/>
        <v>144</v>
      </c>
      <c r="K1431" s="296">
        <f t="shared" ref="K1431:K1462" si="202">3/$J$1463*J1431</f>
        <v>5.8743540930106065E-2</v>
      </c>
      <c r="L1431" s="297">
        <f t="shared" ref="L1431:L1462" si="203">K1431*4281.45</f>
        <v>251.50753331520261</v>
      </c>
      <c r="M1431" s="297">
        <f t="shared" si="198"/>
        <v>55.331657329344573</v>
      </c>
      <c r="N1431" s="297">
        <v>66.470801393728223</v>
      </c>
      <c r="O1431" s="297">
        <v>7.981092651757189</v>
      </c>
      <c r="P1431" s="296">
        <f t="shared" si="199"/>
        <v>4.9302544020330831E-2</v>
      </c>
    </row>
    <row r="1432" spans="1:16" x14ac:dyDescent="0.35">
      <c r="A1432" s="295">
        <f t="shared" si="201"/>
        <v>34</v>
      </c>
      <c r="B1432" s="295" t="str">
        <f>[1]Лист1!$B$41</f>
        <v>Симоненка,18</v>
      </c>
      <c r="C1432" s="295">
        <v>5374.3</v>
      </c>
      <c r="D1432" s="322"/>
      <c r="E1432" s="339"/>
      <c r="F1432" s="295">
        <f t="shared" si="200"/>
        <v>5374.3</v>
      </c>
      <c r="G1432" s="346">
        <v>90</v>
      </c>
      <c r="H1432" s="346"/>
      <c r="I1432" s="346"/>
      <c r="J1432" s="346">
        <f t="shared" si="197"/>
        <v>90</v>
      </c>
      <c r="K1432" s="296">
        <f t="shared" si="202"/>
        <v>3.671471308131629E-2</v>
      </c>
      <c r="L1432" s="297">
        <f t="shared" si="203"/>
        <v>157.19220832200162</v>
      </c>
      <c r="M1432" s="297">
        <f t="shared" si="198"/>
        <v>34.582285830840355</v>
      </c>
      <c r="N1432" s="297">
        <v>41.544250871080138</v>
      </c>
      <c r="O1432" s="297">
        <v>4.9881829073482429</v>
      </c>
      <c r="P1432" s="296">
        <f t="shared" si="199"/>
        <v>4.4341947403619145E-2</v>
      </c>
    </row>
    <row r="1433" spans="1:16" x14ac:dyDescent="0.35">
      <c r="A1433" s="295">
        <f t="shared" si="201"/>
        <v>35</v>
      </c>
      <c r="B1433" s="295" t="str">
        <f>[1]Лист1!$B$42</f>
        <v>Симоненка,20</v>
      </c>
      <c r="C1433" s="295">
        <v>8191.7</v>
      </c>
      <c r="D1433" s="322"/>
      <c r="E1433" s="339"/>
      <c r="F1433" s="295">
        <f t="shared" si="200"/>
        <v>8191.7</v>
      </c>
      <c r="G1433" s="346">
        <v>144</v>
      </c>
      <c r="H1433" s="346"/>
      <c r="I1433" s="346"/>
      <c r="J1433" s="346">
        <f t="shared" si="197"/>
        <v>144</v>
      </c>
      <c r="K1433" s="296">
        <f t="shared" si="202"/>
        <v>5.8743540930106065E-2</v>
      </c>
      <c r="L1433" s="297">
        <f t="shared" si="203"/>
        <v>251.50753331520261</v>
      </c>
      <c r="M1433" s="297">
        <f t="shared" si="198"/>
        <v>55.331657329344573</v>
      </c>
      <c r="N1433" s="297">
        <v>66.470801393728223</v>
      </c>
      <c r="O1433" s="297">
        <v>7.981092651757189</v>
      </c>
      <c r="P1433" s="296">
        <f t="shared" si="199"/>
        <v>4.6546026427973751E-2</v>
      </c>
    </row>
    <row r="1434" spans="1:16" x14ac:dyDescent="0.35">
      <c r="A1434" s="295">
        <f t="shared" si="201"/>
        <v>36</v>
      </c>
      <c r="B1434" s="295" t="str">
        <f>[1]Лист1!$B$43</f>
        <v>Симоненка,22</v>
      </c>
      <c r="C1434" s="295">
        <v>4123.8999999999996</v>
      </c>
      <c r="D1434" s="322"/>
      <c r="E1434" s="339"/>
      <c r="F1434" s="295">
        <f t="shared" si="200"/>
        <v>4123.8999999999996</v>
      </c>
      <c r="G1434" s="346">
        <v>81</v>
      </c>
      <c r="H1434" s="346"/>
      <c r="I1434" s="346"/>
      <c r="J1434" s="346">
        <f t="shared" si="197"/>
        <v>81</v>
      </c>
      <c r="K1434" s="296">
        <f t="shared" si="202"/>
        <v>3.3043241773184663E-2</v>
      </c>
      <c r="L1434" s="297">
        <f t="shared" si="203"/>
        <v>141.47298748980148</v>
      </c>
      <c r="M1434" s="297">
        <f t="shared" si="198"/>
        <v>31.124057247756326</v>
      </c>
      <c r="N1434" s="297">
        <v>37.389825783972121</v>
      </c>
      <c r="O1434" s="297">
        <v>4.4893646166134191</v>
      </c>
      <c r="P1434" s="296">
        <f t="shared" si="199"/>
        <v>5.2008107650074777E-2</v>
      </c>
    </row>
    <row r="1435" spans="1:16" x14ac:dyDescent="0.35">
      <c r="A1435" s="295">
        <f t="shared" si="201"/>
        <v>37</v>
      </c>
      <c r="B1435" s="295" t="s">
        <v>341</v>
      </c>
      <c r="C1435" s="295">
        <v>4398.3999999999996</v>
      </c>
      <c r="D1435" s="322"/>
      <c r="E1435" s="339"/>
      <c r="F1435" s="295">
        <f t="shared" si="200"/>
        <v>4398.3999999999996</v>
      </c>
      <c r="G1435" s="346">
        <v>95</v>
      </c>
      <c r="H1435" s="346"/>
      <c r="I1435" s="346"/>
      <c r="J1435" s="346">
        <f t="shared" si="197"/>
        <v>95</v>
      </c>
      <c r="K1435" s="296">
        <f t="shared" si="202"/>
        <v>3.8754419363611639E-2</v>
      </c>
      <c r="L1435" s="297">
        <f t="shared" si="203"/>
        <v>165.92510878433504</v>
      </c>
      <c r="M1435" s="297">
        <f t="shared" si="198"/>
        <v>36.503523932553712</v>
      </c>
      <c r="N1435" s="297">
        <v>43.852264808362364</v>
      </c>
      <c r="O1435" s="297">
        <v>5.2653041799787017</v>
      </c>
      <c r="P1435" s="296">
        <f t="shared" si="199"/>
        <v>5.7190387801298169E-2</v>
      </c>
    </row>
    <row r="1436" spans="1:16" x14ac:dyDescent="0.35">
      <c r="A1436" s="295">
        <f t="shared" si="201"/>
        <v>38</v>
      </c>
      <c r="B1436" s="295" t="s">
        <v>342</v>
      </c>
      <c r="C1436" s="295">
        <v>4369.7</v>
      </c>
      <c r="D1436" s="322"/>
      <c r="E1436" s="339"/>
      <c r="F1436" s="295">
        <f t="shared" si="200"/>
        <v>4369.7</v>
      </c>
      <c r="G1436" s="346">
        <v>95</v>
      </c>
      <c r="H1436" s="346"/>
      <c r="I1436" s="346"/>
      <c r="J1436" s="346">
        <f t="shared" si="197"/>
        <v>95</v>
      </c>
      <c r="K1436" s="296">
        <f t="shared" si="202"/>
        <v>3.8754419363611639E-2</v>
      </c>
      <c r="L1436" s="297">
        <f t="shared" si="203"/>
        <v>165.92510878433504</v>
      </c>
      <c r="M1436" s="297">
        <f t="shared" si="198"/>
        <v>36.503523932553712</v>
      </c>
      <c r="N1436" s="297">
        <v>43.852264808362364</v>
      </c>
      <c r="O1436" s="297">
        <v>5.2653041799787017</v>
      </c>
      <c r="P1436" s="296">
        <f t="shared" si="199"/>
        <v>5.7566011786902953E-2</v>
      </c>
    </row>
    <row r="1437" spans="1:16" x14ac:dyDescent="0.35">
      <c r="A1437" s="295">
        <f t="shared" si="201"/>
        <v>39</v>
      </c>
      <c r="B1437" s="295" t="s">
        <v>343</v>
      </c>
      <c r="C1437" s="295">
        <v>5769.7</v>
      </c>
      <c r="D1437" s="322"/>
      <c r="E1437" s="339"/>
      <c r="F1437" s="295">
        <f t="shared" si="200"/>
        <v>5769.7</v>
      </c>
      <c r="G1437" s="346">
        <v>120</v>
      </c>
      <c r="H1437" s="346"/>
      <c r="I1437" s="346"/>
      <c r="J1437" s="346">
        <f t="shared" si="197"/>
        <v>120</v>
      </c>
      <c r="K1437" s="296">
        <f t="shared" si="202"/>
        <v>4.8952950775088391E-2</v>
      </c>
      <c r="L1437" s="297">
        <f t="shared" si="203"/>
        <v>209.58961109600219</v>
      </c>
      <c r="M1437" s="297">
        <f t="shared" si="198"/>
        <v>46.109714441120481</v>
      </c>
      <c r="N1437" s="297">
        <v>55.392334494773515</v>
      </c>
      <c r="O1437" s="297">
        <v>6.6509105431309914</v>
      </c>
      <c r="P1437" s="296">
        <f t="shared" si="199"/>
        <v>5.5070899799820994E-2</v>
      </c>
    </row>
    <row r="1438" spans="1:16" x14ac:dyDescent="0.35">
      <c r="A1438" s="295">
        <f t="shared" si="201"/>
        <v>40</v>
      </c>
      <c r="B1438" s="295" t="s">
        <v>344</v>
      </c>
      <c r="C1438" s="295">
        <v>4446.8999999999996</v>
      </c>
      <c r="D1438" s="322"/>
      <c r="E1438" s="339"/>
      <c r="F1438" s="295">
        <f t="shared" si="200"/>
        <v>4446.8999999999996</v>
      </c>
      <c r="G1438" s="346">
        <v>95</v>
      </c>
      <c r="H1438" s="296"/>
      <c r="I1438" s="296"/>
      <c r="J1438" s="346">
        <f t="shared" si="197"/>
        <v>95</v>
      </c>
      <c r="K1438" s="296">
        <f t="shared" si="202"/>
        <v>3.8754419363611639E-2</v>
      </c>
      <c r="L1438" s="297">
        <f t="shared" si="203"/>
        <v>165.92510878433504</v>
      </c>
      <c r="M1438" s="297">
        <f t="shared" si="198"/>
        <v>36.503523932553712</v>
      </c>
      <c r="N1438" s="297">
        <v>43.852264808362364</v>
      </c>
      <c r="O1438" s="297">
        <v>5.2653041799787017</v>
      </c>
      <c r="P1438" s="296">
        <f t="shared" si="199"/>
        <v>5.6566642313798342E-2</v>
      </c>
    </row>
    <row r="1439" spans="1:16" x14ac:dyDescent="0.35">
      <c r="A1439" s="295">
        <f t="shared" si="201"/>
        <v>41</v>
      </c>
      <c r="B1439" s="295" t="s">
        <v>345</v>
      </c>
      <c r="C1439" s="295">
        <v>4422.5</v>
      </c>
      <c r="D1439" s="322"/>
      <c r="E1439" s="339"/>
      <c r="F1439" s="295">
        <f t="shared" si="200"/>
        <v>4422.5</v>
      </c>
      <c r="G1439" s="346">
        <v>95</v>
      </c>
      <c r="H1439" s="296"/>
      <c r="I1439" s="296"/>
      <c r="J1439" s="346">
        <f t="shared" si="197"/>
        <v>95</v>
      </c>
      <c r="K1439" s="296">
        <f t="shared" si="202"/>
        <v>3.8754419363611639E-2</v>
      </c>
      <c r="L1439" s="297">
        <f t="shared" si="203"/>
        <v>165.92510878433504</v>
      </c>
      <c r="M1439" s="297">
        <f t="shared" si="198"/>
        <v>36.503523932553712</v>
      </c>
      <c r="N1439" s="297">
        <v>43.852264808362364</v>
      </c>
      <c r="O1439" s="297">
        <v>5.2653041799787017</v>
      </c>
      <c r="P1439" s="296">
        <f t="shared" si="199"/>
        <v>5.6878734133460673E-2</v>
      </c>
    </row>
    <row r="1440" spans="1:16" x14ac:dyDescent="0.35">
      <c r="A1440" s="295">
        <f t="shared" si="201"/>
        <v>42</v>
      </c>
      <c r="B1440" s="295" t="s">
        <v>346</v>
      </c>
      <c r="C1440" s="295">
        <v>3984.5</v>
      </c>
      <c r="D1440" s="322"/>
      <c r="E1440" s="339"/>
      <c r="F1440" s="295">
        <f t="shared" si="200"/>
        <v>3984.5</v>
      </c>
      <c r="G1440" s="346">
        <v>90</v>
      </c>
      <c r="H1440" s="296"/>
      <c r="I1440" s="296"/>
      <c r="J1440" s="346">
        <f t="shared" si="197"/>
        <v>90</v>
      </c>
      <c r="K1440" s="296">
        <f t="shared" si="202"/>
        <v>3.671471308131629E-2</v>
      </c>
      <c r="L1440" s="297">
        <f t="shared" si="203"/>
        <v>157.19220832200162</v>
      </c>
      <c r="M1440" s="297">
        <f t="shared" si="198"/>
        <v>34.582285830840355</v>
      </c>
      <c r="N1440" s="297">
        <v>41.544250871080138</v>
      </c>
      <c r="O1440" s="297">
        <v>4.9881829073482429</v>
      </c>
      <c r="P1440" s="296">
        <f t="shared" si="199"/>
        <v>5.9808489881106881E-2</v>
      </c>
    </row>
    <row r="1441" spans="1:16" x14ac:dyDescent="0.35">
      <c r="A1441" s="295">
        <f t="shared" si="201"/>
        <v>43</v>
      </c>
      <c r="B1441" s="295" t="s">
        <v>347</v>
      </c>
      <c r="C1441" s="295">
        <v>5874.6</v>
      </c>
      <c r="D1441" s="322"/>
      <c r="E1441" s="339"/>
      <c r="F1441" s="295">
        <f t="shared" si="200"/>
        <v>5874.6</v>
      </c>
      <c r="G1441" s="346">
        <v>119</v>
      </c>
      <c r="H1441" s="296"/>
      <c r="I1441" s="296"/>
      <c r="J1441" s="346">
        <f t="shared" si="197"/>
        <v>119</v>
      </c>
      <c r="K1441" s="296">
        <f t="shared" si="202"/>
        <v>4.854500951862932E-2</v>
      </c>
      <c r="L1441" s="297">
        <f t="shared" si="203"/>
        <v>207.84303100353549</v>
      </c>
      <c r="M1441" s="297">
        <f t="shared" si="198"/>
        <v>45.725466820777804</v>
      </c>
      <c r="N1441" s="297">
        <v>54.930731707317079</v>
      </c>
      <c r="O1441" s="297">
        <v>6.5954862886048984</v>
      </c>
      <c r="P1441" s="296">
        <f t="shared" si="199"/>
        <v>5.3636794985230524E-2</v>
      </c>
    </row>
    <row r="1442" spans="1:16" x14ac:dyDescent="0.35">
      <c r="A1442" s="295">
        <f t="shared" si="201"/>
        <v>44</v>
      </c>
      <c r="B1442" s="295" t="s">
        <v>348</v>
      </c>
      <c r="C1442" s="295">
        <v>5861.2</v>
      </c>
      <c r="D1442" s="322"/>
      <c r="E1442" s="339"/>
      <c r="F1442" s="295">
        <f t="shared" si="200"/>
        <v>5861.2</v>
      </c>
      <c r="G1442" s="346">
        <v>119</v>
      </c>
      <c r="H1442" s="296"/>
      <c r="I1442" s="296"/>
      <c r="J1442" s="346">
        <f t="shared" si="197"/>
        <v>119</v>
      </c>
      <c r="K1442" s="296">
        <f t="shared" si="202"/>
        <v>4.854500951862932E-2</v>
      </c>
      <c r="L1442" s="297">
        <f t="shared" si="203"/>
        <v>207.84303100353549</v>
      </c>
      <c r="M1442" s="297">
        <f t="shared" si="198"/>
        <v>45.725466820777804</v>
      </c>
      <c r="N1442" s="297">
        <v>54.930731707317079</v>
      </c>
      <c r="O1442" s="297">
        <v>6.5954862886048984</v>
      </c>
      <c r="P1442" s="296">
        <f t="shared" si="199"/>
        <v>5.3759420565794594E-2</v>
      </c>
    </row>
    <row r="1443" spans="1:16" x14ac:dyDescent="0.35">
      <c r="A1443" s="295">
        <f t="shared" si="201"/>
        <v>45</v>
      </c>
      <c r="B1443" s="295" t="s">
        <v>349</v>
      </c>
      <c r="C1443" s="295">
        <v>4068.9</v>
      </c>
      <c r="D1443" s="322"/>
      <c r="E1443" s="339"/>
      <c r="F1443" s="295">
        <f t="shared" si="200"/>
        <v>4068.9</v>
      </c>
      <c r="G1443" s="346">
        <v>90</v>
      </c>
      <c r="H1443" s="296"/>
      <c r="I1443" s="296"/>
      <c r="J1443" s="346">
        <f t="shared" si="197"/>
        <v>90</v>
      </c>
      <c r="K1443" s="296">
        <f t="shared" si="202"/>
        <v>3.671471308131629E-2</v>
      </c>
      <c r="L1443" s="297">
        <f t="shared" si="203"/>
        <v>157.19220832200162</v>
      </c>
      <c r="M1443" s="297">
        <f t="shared" si="198"/>
        <v>34.582285830840355</v>
      </c>
      <c r="N1443" s="297">
        <v>41.544250871080138</v>
      </c>
      <c r="O1443" s="297">
        <v>4.9881829073482429</v>
      </c>
      <c r="P1443" s="296">
        <f t="shared" si="199"/>
        <v>5.8567899906920878E-2</v>
      </c>
    </row>
    <row r="1444" spans="1:16" x14ac:dyDescent="0.35">
      <c r="A1444" s="295">
        <f t="shared" si="201"/>
        <v>46</v>
      </c>
      <c r="B1444" s="295" t="s">
        <v>350</v>
      </c>
      <c r="C1444" s="295">
        <v>4057</v>
      </c>
      <c r="D1444" s="322"/>
      <c r="E1444" s="339"/>
      <c r="F1444" s="295">
        <f t="shared" si="200"/>
        <v>4057</v>
      </c>
      <c r="G1444" s="346">
        <v>90</v>
      </c>
      <c r="H1444" s="296"/>
      <c r="I1444" s="296"/>
      <c r="J1444" s="346">
        <f t="shared" si="197"/>
        <v>90</v>
      </c>
      <c r="K1444" s="296">
        <f t="shared" si="202"/>
        <v>3.671471308131629E-2</v>
      </c>
      <c r="L1444" s="297">
        <f t="shared" si="203"/>
        <v>157.19220832200162</v>
      </c>
      <c r="M1444" s="297">
        <f t="shared" si="198"/>
        <v>34.582285830840355</v>
      </c>
      <c r="N1444" s="297">
        <v>41.544250871080138</v>
      </c>
      <c r="O1444" s="297">
        <v>4.9881829073482429</v>
      </c>
      <c r="P1444" s="296">
        <f t="shared" si="199"/>
        <v>5.8739691380643423E-2</v>
      </c>
    </row>
    <row r="1445" spans="1:16" x14ac:dyDescent="0.35">
      <c r="A1445" s="295">
        <f t="shared" si="201"/>
        <v>47</v>
      </c>
      <c r="B1445" s="295" t="s">
        <v>351</v>
      </c>
      <c r="C1445" s="295">
        <v>5809.5</v>
      </c>
      <c r="D1445" s="322"/>
      <c r="E1445" s="339"/>
      <c r="F1445" s="295">
        <f t="shared" si="200"/>
        <v>5809.5</v>
      </c>
      <c r="G1445" s="346">
        <v>119</v>
      </c>
      <c r="H1445" s="296"/>
      <c r="I1445" s="296"/>
      <c r="J1445" s="346">
        <f t="shared" si="197"/>
        <v>119</v>
      </c>
      <c r="K1445" s="296">
        <f t="shared" si="202"/>
        <v>4.854500951862932E-2</v>
      </c>
      <c r="L1445" s="297">
        <f t="shared" si="203"/>
        <v>207.84303100353549</v>
      </c>
      <c r="M1445" s="297">
        <f t="shared" si="198"/>
        <v>45.725466820777804</v>
      </c>
      <c r="N1445" s="297">
        <v>54.930731707317079</v>
      </c>
      <c r="O1445" s="297">
        <v>6.5954862886048984</v>
      </c>
      <c r="P1445" s="296">
        <f t="shared" si="199"/>
        <v>5.4237837304455673E-2</v>
      </c>
    </row>
    <row r="1446" spans="1:16" x14ac:dyDescent="0.35">
      <c r="A1446" s="295">
        <f t="shared" si="201"/>
        <v>48</v>
      </c>
      <c r="B1446" s="295" t="s">
        <v>352</v>
      </c>
      <c r="C1446" s="295">
        <v>5835.6</v>
      </c>
      <c r="D1446" s="322"/>
      <c r="E1446" s="339"/>
      <c r="F1446" s="295">
        <f t="shared" si="200"/>
        <v>5835.6</v>
      </c>
      <c r="G1446" s="346">
        <v>119</v>
      </c>
      <c r="H1446" s="296"/>
      <c r="I1446" s="296"/>
      <c r="J1446" s="346">
        <f t="shared" si="197"/>
        <v>119</v>
      </c>
      <c r="K1446" s="296">
        <f t="shared" si="202"/>
        <v>4.854500951862932E-2</v>
      </c>
      <c r="L1446" s="297">
        <f t="shared" si="203"/>
        <v>207.84303100353549</v>
      </c>
      <c r="M1446" s="297">
        <f t="shared" si="198"/>
        <v>45.725466820777804</v>
      </c>
      <c r="N1446" s="297">
        <v>54.930731707317079</v>
      </c>
      <c r="O1446" s="297">
        <v>6.5954862886048984</v>
      </c>
      <c r="P1446" s="296">
        <f t="shared" si="199"/>
        <v>5.3995255984000831E-2</v>
      </c>
    </row>
    <row r="1447" spans="1:16" x14ac:dyDescent="0.35">
      <c r="A1447" s="295">
        <f t="shared" si="201"/>
        <v>49</v>
      </c>
      <c r="B1447" s="295" t="s">
        <v>353</v>
      </c>
      <c r="C1447" s="295">
        <v>4048.9</v>
      </c>
      <c r="D1447" s="322"/>
      <c r="E1447" s="339"/>
      <c r="F1447" s="295">
        <f t="shared" si="200"/>
        <v>4048.9</v>
      </c>
      <c r="G1447" s="346">
        <v>90</v>
      </c>
      <c r="H1447" s="296"/>
      <c r="I1447" s="296"/>
      <c r="J1447" s="346">
        <f t="shared" si="197"/>
        <v>90</v>
      </c>
      <c r="K1447" s="296">
        <f t="shared" si="202"/>
        <v>3.671471308131629E-2</v>
      </c>
      <c r="L1447" s="297">
        <f t="shared" si="203"/>
        <v>157.19220832200162</v>
      </c>
      <c r="M1447" s="297">
        <f t="shared" si="198"/>
        <v>34.582285830840355</v>
      </c>
      <c r="N1447" s="297">
        <v>41.544250871080138</v>
      </c>
      <c r="O1447" s="297">
        <v>4.9881829073482429</v>
      </c>
      <c r="P1447" s="296">
        <f t="shared" si="199"/>
        <v>5.8857202680053934E-2</v>
      </c>
    </row>
    <row r="1448" spans="1:16" x14ac:dyDescent="0.35">
      <c r="A1448" s="295">
        <f t="shared" si="201"/>
        <v>50</v>
      </c>
      <c r="B1448" s="295" t="s">
        <v>1848</v>
      </c>
      <c r="C1448" s="295">
        <v>4427.8</v>
      </c>
      <c r="D1448" s="322"/>
      <c r="E1448" s="339"/>
      <c r="F1448" s="295">
        <f t="shared" si="200"/>
        <v>4427.8</v>
      </c>
      <c r="G1448" s="346">
        <v>95</v>
      </c>
      <c r="H1448" s="296"/>
      <c r="I1448" s="296"/>
      <c r="J1448" s="346">
        <f t="shared" si="197"/>
        <v>95</v>
      </c>
      <c r="K1448" s="296">
        <f t="shared" si="202"/>
        <v>3.8754419363611639E-2</v>
      </c>
      <c r="L1448" s="297">
        <f t="shared" si="203"/>
        <v>165.92510878433504</v>
      </c>
      <c r="M1448" s="297">
        <f t="shared" si="198"/>
        <v>36.503523932553712</v>
      </c>
      <c r="N1448" s="297">
        <v>43.852264808362364</v>
      </c>
      <c r="O1448" s="297">
        <v>5.2653041799787017</v>
      </c>
      <c r="P1448" s="296">
        <f t="shared" si="199"/>
        <v>5.6810651272692948E-2</v>
      </c>
    </row>
    <row r="1449" spans="1:16" x14ac:dyDescent="0.35">
      <c r="A1449" s="295">
        <f t="shared" si="201"/>
        <v>51</v>
      </c>
      <c r="B1449" s="295" t="s">
        <v>1849</v>
      </c>
      <c r="C1449" s="295">
        <v>4428.6000000000004</v>
      </c>
      <c r="D1449" s="322"/>
      <c r="E1449" s="339"/>
      <c r="F1449" s="295">
        <f t="shared" si="200"/>
        <v>4428.6000000000004</v>
      </c>
      <c r="G1449" s="346">
        <v>95</v>
      </c>
      <c r="H1449" s="296"/>
      <c r="I1449" s="296"/>
      <c r="J1449" s="346">
        <f t="shared" si="197"/>
        <v>95</v>
      </c>
      <c r="K1449" s="296">
        <f t="shared" si="202"/>
        <v>3.8754419363611639E-2</v>
      </c>
      <c r="L1449" s="297">
        <f t="shared" si="203"/>
        <v>165.92510878433504</v>
      </c>
      <c r="M1449" s="297">
        <f t="shared" si="198"/>
        <v>36.503523932553712</v>
      </c>
      <c r="N1449" s="297">
        <v>43.852264808362364</v>
      </c>
      <c r="O1449" s="297">
        <v>5.2653041799787017</v>
      </c>
      <c r="P1449" s="296">
        <f t="shared" si="199"/>
        <v>5.6800388769640477E-2</v>
      </c>
    </row>
    <row r="1450" spans="1:16" x14ac:dyDescent="0.35">
      <c r="A1450" s="295">
        <f t="shared" si="201"/>
        <v>52</v>
      </c>
      <c r="B1450" s="295" t="s">
        <v>1850</v>
      </c>
      <c r="C1450" s="295">
        <v>5782.4</v>
      </c>
      <c r="D1450" s="322"/>
      <c r="E1450" s="339"/>
      <c r="F1450" s="295">
        <f t="shared" si="200"/>
        <v>5782.4</v>
      </c>
      <c r="G1450" s="346">
        <v>119</v>
      </c>
      <c r="H1450" s="296"/>
      <c r="I1450" s="296"/>
      <c r="J1450" s="346">
        <f t="shared" si="197"/>
        <v>119</v>
      </c>
      <c r="K1450" s="296">
        <f t="shared" si="202"/>
        <v>4.854500951862932E-2</v>
      </c>
      <c r="L1450" s="297">
        <f t="shared" si="203"/>
        <v>207.84303100353549</v>
      </c>
      <c r="M1450" s="297">
        <f t="shared" si="198"/>
        <v>45.725466820777804</v>
      </c>
      <c r="N1450" s="297">
        <v>54.930731707317079</v>
      </c>
      <c r="O1450" s="297">
        <v>6.5954862886048984</v>
      </c>
      <c r="P1450" s="296">
        <f t="shared" si="199"/>
        <v>5.4492030267749597E-2</v>
      </c>
    </row>
    <row r="1451" spans="1:16" x14ac:dyDescent="0.35">
      <c r="A1451" s="295">
        <f t="shared" si="201"/>
        <v>53</v>
      </c>
      <c r="B1451" s="295" t="s">
        <v>1851</v>
      </c>
      <c r="C1451" s="295">
        <v>5882.7</v>
      </c>
      <c r="D1451" s="322"/>
      <c r="E1451" s="339"/>
      <c r="F1451" s="295">
        <f t="shared" si="200"/>
        <v>5882.7</v>
      </c>
      <c r="G1451" s="346">
        <v>119</v>
      </c>
      <c r="H1451" s="296"/>
      <c r="I1451" s="296"/>
      <c r="J1451" s="346">
        <f t="shared" si="197"/>
        <v>119</v>
      </c>
      <c r="K1451" s="296">
        <f t="shared" si="202"/>
        <v>4.854500951862932E-2</v>
      </c>
      <c r="L1451" s="297">
        <f t="shared" si="203"/>
        <v>207.84303100353549</v>
      </c>
      <c r="M1451" s="297">
        <f t="shared" si="198"/>
        <v>45.725466820777804</v>
      </c>
      <c r="N1451" s="297">
        <v>54.930731707317079</v>
      </c>
      <c r="O1451" s="297">
        <v>6.5954862886048984</v>
      </c>
      <c r="P1451" s="296">
        <f t="shared" si="199"/>
        <v>5.3562941475892918E-2</v>
      </c>
    </row>
    <row r="1452" spans="1:16" x14ac:dyDescent="0.35">
      <c r="A1452" s="295">
        <f t="shared" si="201"/>
        <v>54</v>
      </c>
      <c r="B1452" s="295" t="s">
        <v>1852</v>
      </c>
      <c r="C1452" s="295">
        <v>4404.7</v>
      </c>
      <c r="D1452" s="322"/>
      <c r="E1452" s="339"/>
      <c r="F1452" s="295">
        <f t="shared" si="200"/>
        <v>4404.7</v>
      </c>
      <c r="G1452" s="346">
        <v>94</v>
      </c>
      <c r="H1452" s="296"/>
      <c r="I1452" s="296"/>
      <c r="J1452" s="346">
        <f t="shared" si="197"/>
        <v>94</v>
      </c>
      <c r="K1452" s="296">
        <f t="shared" si="202"/>
        <v>3.8346478107152568E-2</v>
      </c>
      <c r="L1452" s="297">
        <f t="shared" si="203"/>
        <v>164.17852869186837</v>
      </c>
      <c r="M1452" s="297">
        <f t="shared" si="198"/>
        <v>36.119276312211042</v>
      </c>
      <c r="N1452" s="297">
        <v>43.390662020905921</v>
      </c>
      <c r="O1452" s="297">
        <v>5.2098799254526087</v>
      </c>
      <c r="P1452" s="296">
        <f t="shared" si="199"/>
        <v>5.6507445898798546E-2</v>
      </c>
    </row>
    <row r="1453" spans="1:16" x14ac:dyDescent="0.35">
      <c r="A1453" s="295">
        <f t="shared" si="201"/>
        <v>55</v>
      </c>
      <c r="B1453" s="295" t="s">
        <v>1853</v>
      </c>
      <c r="C1453" s="295">
        <v>4428.3999999999996</v>
      </c>
      <c r="D1453" s="322"/>
      <c r="E1453" s="339"/>
      <c r="F1453" s="295">
        <f t="shared" si="200"/>
        <v>4428.3999999999996</v>
      </c>
      <c r="G1453" s="346">
        <v>94</v>
      </c>
      <c r="H1453" s="296"/>
      <c r="I1453" s="296"/>
      <c r="J1453" s="346">
        <f t="shared" si="197"/>
        <v>94</v>
      </c>
      <c r="K1453" s="296">
        <f t="shared" si="202"/>
        <v>3.8346478107152568E-2</v>
      </c>
      <c r="L1453" s="297">
        <f t="shared" si="203"/>
        <v>164.17852869186837</v>
      </c>
      <c r="M1453" s="297">
        <f t="shared" si="198"/>
        <v>36.119276312211042</v>
      </c>
      <c r="N1453" s="297">
        <v>43.390662020905921</v>
      </c>
      <c r="O1453" s="297">
        <v>5.2098799254526087</v>
      </c>
      <c r="P1453" s="296">
        <f t="shared" si="199"/>
        <v>5.6205028215707241E-2</v>
      </c>
    </row>
    <row r="1454" spans="1:16" x14ac:dyDescent="0.35">
      <c r="A1454" s="295">
        <f t="shared" si="201"/>
        <v>56</v>
      </c>
      <c r="B1454" s="295" t="s">
        <v>1854</v>
      </c>
      <c r="C1454" s="295">
        <v>4419.2</v>
      </c>
      <c r="D1454" s="322"/>
      <c r="E1454" s="339"/>
      <c r="F1454" s="295">
        <f t="shared" si="200"/>
        <v>4419.2</v>
      </c>
      <c r="G1454" s="346">
        <v>95</v>
      </c>
      <c r="H1454" s="296"/>
      <c r="I1454" s="296"/>
      <c r="J1454" s="346">
        <f t="shared" si="197"/>
        <v>95</v>
      </c>
      <c r="K1454" s="296">
        <f t="shared" si="202"/>
        <v>3.8754419363611639E-2</v>
      </c>
      <c r="L1454" s="297">
        <f t="shared" si="203"/>
        <v>165.92510878433504</v>
      </c>
      <c r="M1454" s="297">
        <f t="shared" si="198"/>
        <v>36.503523932553712</v>
      </c>
      <c r="N1454" s="297">
        <v>43.852264808362364</v>
      </c>
      <c r="O1454" s="297">
        <v>5.2653041799787017</v>
      </c>
      <c r="P1454" s="296">
        <f t="shared" si="199"/>
        <v>5.692120784423195E-2</v>
      </c>
    </row>
    <row r="1455" spans="1:16" x14ac:dyDescent="0.35">
      <c r="A1455" s="295">
        <f t="shared" si="201"/>
        <v>57</v>
      </c>
      <c r="B1455" s="295" t="s">
        <v>1855</v>
      </c>
      <c r="C1455" s="295">
        <v>5902.1</v>
      </c>
      <c r="D1455" s="322"/>
      <c r="E1455" s="339"/>
      <c r="F1455" s="295">
        <f t="shared" si="200"/>
        <v>5902.1</v>
      </c>
      <c r="G1455" s="346">
        <v>119</v>
      </c>
      <c r="H1455" s="296"/>
      <c r="I1455" s="296"/>
      <c r="J1455" s="346">
        <f t="shared" si="197"/>
        <v>119</v>
      </c>
      <c r="K1455" s="296">
        <f t="shared" si="202"/>
        <v>4.854500951862932E-2</v>
      </c>
      <c r="L1455" s="297">
        <f t="shared" si="203"/>
        <v>207.84303100353549</v>
      </c>
      <c r="M1455" s="297">
        <f t="shared" si="198"/>
        <v>45.725466820777804</v>
      </c>
      <c r="N1455" s="297">
        <v>54.930731707317079</v>
      </c>
      <c r="O1455" s="297">
        <v>6.5954862886048984</v>
      </c>
      <c r="P1455" s="296">
        <f t="shared" si="199"/>
        <v>5.338688192681168E-2</v>
      </c>
    </row>
    <row r="1456" spans="1:16" x14ac:dyDescent="0.35">
      <c r="A1456" s="295">
        <f t="shared" si="201"/>
        <v>58</v>
      </c>
      <c r="B1456" s="295" t="s">
        <v>1856</v>
      </c>
      <c r="C1456" s="295">
        <v>4397.8</v>
      </c>
      <c r="D1456" s="322"/>
      <c r="E1456" s="339"/>
      <c r="F1456" s="295">
        <f t="shared" si="200"/>
        <v>4397.8</v>
      </c>
      <c r="G1456" s="346">
        <v>95</v>
      </c>
      <c r="H1456" s="296"/>
      <c r="I1456" s="296"/>
      <c r="J1456" s="346">
        <f t="shared" si="197"/>
        <v>95</v>
      </c>
      <c r="K1456" s="296">
        <f t="shared" si="202"/>
        <v>3.8754419363611639E-2</v>
      </c>
      <c r="L1456" s="297">
        <f t="shared" si="203"/>
        <v>165.92510878433504</v>
      </c>
      <c r="M1456" s="297">
        <f t="shared" si="198"/>
        <v>36.503523932553712</v>
      </c>
      <c r="N1456" s="297">
        <v>43.852264808362364</v>
      </c>
      <c r="O1456" s="297">
        <v>5.2653041799787017</v>
      </c>
      <c r="P1456" s="296">
        <f t="shared" si="199"/>
        <v>5.7198190391839064E-2</v>
      </c>
    </row>
    <row r="1457" spans="1:16" x14ac:dyDescent="0.35">
      <c r="A1457" s="295">
        <f t="shared" si="201"/>
        <v>59</v>
      </c>
      <c r="B1457" s="295" t="s">
        <v>1857</v>
      </c>
      <c r="C1457" s="295">
        <v>4423.3999999999996</v>
      </c>
      <c r="D1457" s="322"/>
      <c r="E1457" s="339"/>
      <c r="F1457" s="295">
        <f t="shared" si="200"/>
        <v>4423.3999999999996</v>
      </c>
      <c r="G1457" s="346">
        <v>95</v>
      </c>
      <c r="H1457" s="296"/>
      <c r="I1457" s="296"/>
      <c r="J1457" s="346">
        <f t="shared" si="197"/>
        <v>95</v>
      </c>
      <c r="K1457" s="296">
        <f t="shared" si="202"/>
        <v>3.8754419363611639E-2</v>
      </c>
      <c r="L1457" s="297">
        <f t="shared" si="203"/>
        <v>165.92510878433504</v>
      </c>
      <c r="M1457" s="297">
        <f t="shared" si="198"/>
        <v>36.503523932553712</v>
      </c>
      <c r="N1457" s="297">
        <v>43.852264808362364</v>
      </c>
      <c r="O1457" s="297">
        <v>5.2653041799787017</v>
      </c>
      <c r="P1457" s="296">
        <f t="shared" si="199"/>
        <v>5.6867161392871964E-2</v>
      </c>
    </row>
    <row r="1458" spans="1:16" x14ac:dyDescent="0.35">
      <c r="A1458" s="295">
        <f t="shared" si="201"/>
        <v>60</v>
      </c>
      <c r="B1458" s="295" t="s">
        <v>1858</v>
      </c>
      <c r="C1458" s="295">
        <v>5916.4</v>
      </c>
      <c r="D1458" s="322"/>
      <c r="E1458" s="339"/>
      <c r="F1458" s="295">
        <f t="shared" si="200"/>
        <v>5916.4</v>
      </c>
      <c r="G1458" s="346">
        <v>119</v>
      </c>
      <c r="H1458" s="296"/>
      <c r="I1458" s="296"/>
      <c r="J1458" s="346">
        <f t="shared" si="197"/>
        <v>119</v>
      </c>
      <c r="K1458" s="296">
        <f t="shared" si="202"/>
        <v>4.854500951862932E-2</v>
      </c>
      <c r="L1458" s="297">
        <f t="shared" si="203"/>
        <v>207.84303100353549</v>
      </c>
      <c r="M1458" s="297">
        <f t="shared" si="198"/>
        <v>45.725466820777804</v>
      </c>
      <c r="N1458" s="297">
        <v>54.930731707317079</v>
      </c>
      <c r="O1458" s="297">
        <v>6.5954862886048984</v>
      </c>
      <c r="P1458" s="296">
        <f t="shared" si="199"/>
        <v>5.3257845280953835E-2</v>
      </c>
    </row>
    <row r="1459" spans="1:16" x14ac:dyDescent="0.35">
      <c r="A1459" s="295">
        <f t="shared" si="201"/>
        <v>61</v>
      </c>
      <c r="B1459" s="295" t="s">
        <v>1859</v>
      </c>
      <c r="C1459" s="295">
        <v>3331.8</v>
      </c>
      <c r="D1459" s="322"/>
      <c r="E1459" s="339"/>
      <c r="F1459" s="295">
        <f t="shared" si="200"/>
        <v>3331.8</v>
      </c>
      <c r="G1459" s="346">
        <v>120</v>
      </c>
      <c r="H1459" s="296"/>
      <c r="I1459" s="296"/>
      <c r="J1459" s="346">
        <f t="shared" si="197"/>
        <v>120</v>
      </c>
      <c r="K1459" s="296">
        <f>3/$J$1463*J1459</f>
        <v>4.8952950775088391E-2</v>
      </c>
      <c r="L1459" s="297">
        <f t="shared" si="203"/>
        <v>209.58961109600219</v>
      </c>
      <c r="M1459" s="297">
        <f t="shared" si="198"/>
        <v>46.109714441120481</v>
      </c>
      <c r="N1459" s="297">
        <v>55.392334494773515</v>
      </c>
      <c r="O1459" s="297">
        <v>6.6509105431309914</v>
      </c>
      <c r="P1459" s="296">
        <f t="shared" si="199"/>
        <v>9.5366639826828484E-2</v>
      </c>
    </row>
    <row r="1460" spans="1:16" x14ac:dyDescent="0.35">
      <c r="A1460" s="295">
        <f t="shared" si="201"/>
        <v>62</v>
      </c>
      <c r="B1460" s="295" t="s">
        <v>1860</v>
      </c>
      <c r="C1460" s="295">
        <v>4392.1000000000004</v>
      </c>
      <c r="D1460" s="322"/>
      <c r="E1460" s="339"/>
      <c r="F1460" s="295">
        <f t="shared" si="200"/>
        <v>4392.1000000000004</v>
      </c>
      <c r="G1460" s="346">
        <v>95</v>
      </c>
      <c r="H1460" s="296"/>
      <c r="I1460" s="296"/>
      <c r="J1460" s="346">
        <f t="shared" si="197"/>
        <v>95</v>
      </c>
      <c r="K1460" s="296">
        <f t="shared" si="202"/>
        <v>3.8754419363611639E-2</v>
      </c>
      <c r="L1460" s="297">
        <f t="shared" si="203"/>
        <v>165.92510878433504</v>
      </c>
      <c r="M1460" s="297">
        <f t="shared" si="198"/>
        <v>36.503523932553712</v>
      </c>
      <c r="N1460" s="297">
        <v>43.852264808362364</v>
      </c>
      <c r="O1460" s="297">
        <v>5.2653041799787017</v>
      </c>
      <c r="P1460" s="296">
        <f t="shared" si="199"/>
        <v>5.7272421325841809E-2</v>
      </c>
    </row>
    <row r="1461" spans="1:16" x14ac:dyDescent="0.35">
      <c r="A1461" s="295">
        <f t="shared" si="201"/>
        <v>63</v>
      </c>
      <c r="B1461" s="295" t="s">
        <v>1861</v>
      </c>
      <c r="C1461" s="295">
        <v>5869.2</v>
      </c>
      <c r="D1461" s="322"/>
      <c r="E1461" s="339"/>
      <c r="F1461" s="295">
        <f t="shared" si="200"/>
        <v>5869.2</v>
      </c>
      <c r="G1461" s="346">
        <v>119</v>
      </c>
      <c r="H1461" s="296"/>
      <c r="I1461" s="296"/>
      <c r="J1461" s="346">
        <f t="shared" si="197"/>
        <v>119</v>
      </c>
      <c r="K1461" s="296">
        <f t="shared" si="202"/>
        <v>4.854500951862932E-2</v>
      </c>
      <c r="L1461" s="297">
        <f t="shared" si="203"/>
        <v>207.84303100353549</v>
      </c>
      <c r="M1461" s="297">
        <f t="shared" si="198"/>
        <v>45.725466820777804</v>
      </c>
      <c r="N1461" s="297">
        <v>54.930731707317079</v>
      </c>
      <c r="O1461" s="297">
        <v>6.5954862886048984</v>
      </c>
      <c r="P1461" s="296">
        <f t="shared" si="199"/>
        <v>5.368614390721653E-2</v>
      </c>
    </row>
    <row r="1462" spans="1:16" x14ac:dyDescent="0.35">
      <c r="A1462" s="295">
        <f t="shared" si="201"/>
        <v>64</v>
      </c>
      <c r="B1462" s="295" t="s">
        <v>2418</v>
      </c>
      <c r="C1462" s="301">
        <v>4119.7</v>
      </c>
      <c r="D1462" s="302"/>
      <c r="E1462" s="302"/>
      <c r="F1462" s="302">
        <f>C1462+D1462+E1462</f>
        <v>4119.7</v>
      </c>
      <c r="G1462" s="303">
        <v>82</v>
      </c>
      <c r="H1462" s="306"/>
      <c r="I1462" s="306"/>
      <c r="J1462" s="346">
        <f t="shared" si="197"/>
        <v>82</v>
      </c>
      <c r="K1462" s="296">
        <f t="shared" si="202"/>
        <v>3.3451183029643734E-2</v>
      </c>
      <c r="L1462" s="297">
        <f t="shared" si="203"/>
        <v>143.21956758226816</v>
      </c>
      <c r="M1462" s="304">
        <f>L1462*0.22</f>
        <v>31.508304868098993</v>
      </c>
      <c r="N1462" s="297">
        <v>37.851428571428578</v>
      </c>
      <c r="O1462" s="304">
        <v>4.5447888711395104</v>
      </c>
      <c r="P1462" s="296">
        <f t="shared" si="199"/>
        <v>5.2703859478344356E-2</v>
      </c>
    </row>
    <row r="1463" spans="1:16" ht="18" x14ac:dyDescent="0.4">
      <c r="A1463" s="295"/>
      <c r="B1463" s="295" t="s">
        <v>1875</v>
      </c>
      <c r="C1463" s="320">
        <f t="shared" ref="C1463:O1463" si="204">SUM(C1399:C1462)</f>
        <v>364638.09000000014</v>
      </c>
      <c r="D1463" s="320">
        <f t="shared" si="204"/>
        <v>1015.5</v>
      </c>
      <c r="E1463" s="320">
        <f t="shared" si="204"/>
        <v>325.2</v>
      </c>
      <c r="F1463" s="320">
        <f t="shared" si="204"/>
        <v>365978.79000000015</v>
      </c>
      <c r="G1463" s="320">
        <f t="shared" si="204"/>
        <v>7342</v>
      </c>
      <c r="H1463" s="320">
        <f t="shared" si="204"/>
        <v>7</v>
      </c>
      <c r="I1463" s="320">
        <f t="shared" si="204"/>
        <v>5</v>
      </c>
      <c r="J1463" s="320">
        <f t="shared" si="204"/>
        <v>7354</v>
      </c>
      <c r="K1463" s="353">
        <f t="shared" si="204"/>
        <v>3.0000000000000004</v>
      </c>
      <c r="L1463" s="320">
        <f t="shared" si="204"/>
        <v>12844.349999999986</v>
      </c>
      <c r="M1463" s="320">
        <f t="shared" si="204"/>
        <v>2825.7570000000019</v>
      </c>
      <c r="N1463" s="320">
        <f t="shared" si="204"/>
        <v>3394.6268989547025</v>
      </c>
      <c r="O1463" s="320">
        <f t="shared" si="204"/>
        <v>406.92487673056451</v>
      </c>
      <c r="P1463" s="296">
        <f t="shared" si="199"/>
        <v>5.3204336720401882E-2</v>
      </c>
    </row>
    <row r="1464" spans="1:16" ht="18" x14ac:dyDescent="0.4">
      <c r="A1464" s="295"/>
      <c r="B1464" s="295" t="s">
        <v>1921</v>
      </c>
      <c r="C1464" s="320">
        <f t="shared" ref="C1464:O1464" si="205">C1463+C1397+C1358+C1309+C949+C882+C707+C379</f>
        <v>1921091.7600000005</v>
      </c>
      <c r="D1464" s="320">
        <f t="shared" si="205"/>
        <v>14982.300000000003</v>
      </c>
      <c r="E1464" s="320">
        <f t="shared" si="205"/>
        <v>35047.43</v>
      </c>
      <c r="F1464" s="320">
        <f t="shared" si="205"/>
        <v>1971121.4900000005</v>
      </c>
      <c r="G1464" s="320">
        <f t="shared" si="205"/>
        <v>38003</v>
      </c>
      <c r="H1464" s="320">
        <f t="shared" si="205"/>
        <v>203</v>
      </c>
      <c r="I1464" s="320">
        <f t="shared" si="205"/>
        <v>472</v>
      </c>
      <c r="J1464" s="320">
        <f t="shared" si="205"/>
        <v>38678</v>
      </c>
      <c r="K1464" s="321">
        <f t="shared" si="205"/>
        <v>19.500000000000004</v>
      </c>
      <c r="L1464" s="320">
        <f t="shared" si="205"/>
        <v>83488.274999999994</v>
      </c>
      <c r="M1464" s="320">
        <f t="shared" si="205"/>
        <v>18367.420500000004</v>
      </c>
      <c r="N1464" s="320">
        <f t="shared" si="205"/>
        <v>30143.797065375631</v>
      </c>
      <c r="O1464" s="320">
        <f t="shared" si="205"/>
        <v>3378.0059854660217</v>
      </c>
      <c r="P1464" s="296">
        <f t="shared" ref="P1464" si="206">(L1464+M1464+N1464+O1464)/F1464</f>
        <v>6.8680443715745623E-2</v>
      </c>
    </row>
    <row r="1467" spans="1:16" x14ac:dyDescent="0.35">
      <c r="G1467" s="354">
        <f>G1464+H1464+I1464</f>
        <v>38678</v>
      </c>
    </row>
  </sheetData>
  <mergeCells count="9">
    <mergeCell ref="A1:P1"/>
    <mergeCell ref="A5:P5"/>
    <mergeCell ref="A380:P380"/>
    <mergeCell ref="A1398:P1398"/>
    <mergeCell ref="A708:P708"/>
    <mergeCell ref="A883:P883"/>
    <mergeCell ref="A950:P950"/>
    <mergeCell ref="A1310:P1310"/>
    <mergeCell ref="A1359:P1359"/>
  </mergeCells>
  <phoneticPr fontId="16" type="noConversion"/>
  <pageMargins left="0.75" right="0.75" top="0.17" bottom="0.21" header="0.19" footer="0.5"/>
  <pageSetup paperSize="9" scale="64" orientation="landscape" r:id="rId1"/>
  <headerFooter alignWithMargins="0"/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rgb="FFC00000"/>
  </sheetPr>
  <dimension ref="A1:M1471"/>
  <sheetViews>
    <sheetView view="pageBreakPreview" topLeftCell="A1432" zoomScale="77" zoomScaleNormal="98" zoomScaleSheetLayoutView="77" workbookViewId="0">
      <selection activeCell="I1467" sqref="I1467"/>
    </sheetView>
  </sheetViews>
  <sheetFormatPr defaultColWidth="12" defaultRowHeight="12.5" x14ac:dyDescent="0.25"/>
  <cols>
    <col min="1" max="1" width="5.7265625" style="56" customWidth="1"/>
    <col min="2" max="2" width="23" style="56" customWidth="1"/>
    <col min="3" max="4" width="12" style="56"/>
    <col min="5" max="5" width="13" style="56" customWidth="1"/>
    <col min="6" max="6" width="11.7265625" style="56" customWidth="1"/>
    <col min="7" max="7" width="10.81640625" style="56" customWidth="1"/>
    <col min="8" max="8" width="11.453125" style="56" customWidth="1"/>
    <col min="9" max="9" width="13" style="56" customWidth="1"/>
    <col min="10" max="10" width="13" style="191" customWidth="1"/>
    <col min="11" max="11" width="11" style="56" customWidth="1"/>
    <col min="12" max="16384" width="12" style="56"/>
  </cols>
  <sheetData>
    <row r="1" spans="1:12" ht="43.5" customHeight="1" x14ac:dyDescent="0.25">
      <c r="A1" s="519" t="s">
        <v>1343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2" x14ac:dyDescent="0.25">
      <c r="A2" s="63"/>
      <c r="B2" s="63"/>
      <c r="C2" s="63"/>
      <c r="D2" s="63"/>
      <c r="E2" s="63"/>
      <c r="F2" s="63"/>
      <c r="G2" s="63"/>
      <c r="H2" s="63"/>
    </row>
    <row r="3" spans="1:12" ht="63.75" customHeight="1" x14ac:dyDescent="0.25">
      <c r="A3" s="9" t="s">
        <v>451</v>
      </c>
      <c r="B3" s="9" t="s">
        <v>454</v>
      </c>
      <c r="C3" s="9" t="s">
        <v>1350</v>
      </c>
      <c r="D3" s="9" t="s">
        <v>1349</v>
      </c>
      <c r="E3" s="10" t="s">
        <v>1178</v>
      </c>
      <c r="F3" s="9" t="s">
        <v>1351</v>
      </c>
      <c r="G3" s="9" t="s">
        <v>1922</v>
      </c>
      <c r="H3" s="9" t="s">
        <v>1890</v>
      </c>
      <c r="I3" s="9" t="s">
        <v>1867</v>
      </c>
      <c r="J3" s="192" t="s">
        <v>1868</v>
      </c>
      <c r="K3" s="9" t="s">
        <v>1869</v>
      </c>
      <c r="L3" s="9" t="s">
        <v>1344</v>
      </c>
    </row>
    <row r="4" spans="1:12" ht="13" x14ac:dyDescent="0.3">
      <c r="A4" s="11">
        <v>1</v>
      </c>
      <c r="B4" s="11">
        <v>2</v>
      </c>
      <c r="C4" s="11">
        <v>3</v>
      </c>
      <c r="D4" s="11">
        <v>4</v>
      </c>
      <c r="E4" s="11">
        <v>5</v>
      </c>
      <c r="F4" s="11">
        <v>6</v>
      </c>
      <c r="G4" s="11">
        <v>7</v>
      </c>
      <c r="H4" s="11">
        <v>10</v>
      </c>
      <c r="I4" s="11">
        <v>9</v>
      </c>
      <c r="J4" s="193">
        <v>13</v>
      </c>
      <c r="K4" s="11">
        <v>11</v>
      </c>
      <c r="L4" s="11">
        <v>12</v>
      </c>
    </row>
    <row r="5" spans="1:12" ht="14" x14ac:dyDescent="0.3">
      <c r="A5" s="539" t="s">
        <v>1871</v>
      </c>
      <c r="B5" s="540"/>
      <c r="C5" s="540"/>
      <c r="D5" s="540"/>
      <c r="E5" s="540"/>
      <c r="F5" s="540"/>
      <c r="G5" s="540"/>
      <c r="H5" s="540"/>
      <c r="I5" s="540"/>
      <c r="J5" s="540"/>
      <c r="K5" s="540"/>
      <c r="L5" s="540"/>
    </row>
    <row r="6" spans="1:12" x14ac:dyDescent="0.25">
      <c r="A6" s="64">
        <v>1</v>
      </c>
      <c r="B6" s="46" t="s">
        <v>457</v>
      </c>
      <c r="C6" s="46">
        <v>410.1</v>
      </c>
      <c r="D6" s="46"/>
      <c r="E6" s="46"/>
      <c r="F6" s="46">
        <f>C6+D6+E6</f>
        <v>410.1</v>
      </c>
      <c r="G6" s="45">
        <f t="shared" ref="G6:G69" si="0">3/$F$379*F6</f>
        <v>4.5167373700231075E-3</v>
      </c>
      <c r="H6" s="43">
        <f t="shared" ref="H6:H69" si="1">G6*4281.45</f>
        <v>19.338185212885431</v>
      </c>
      <c r="I6" s="43">
        <f>H6*0.22</f>
        <v>4.2544007468347953</v>
      </c>
      <c r="J6" s="194">
        <v>7.193128954478242</v>
      </c>
      <c r="K6" s="43">
        <v>1.4781607136017147</v>
      </c>
      <c r="L6" s="45">
        <f>(H6+I6+J6+K6)/F6</f>
        <v>7.8673190996830483E-2</v>
      </c>
    </row>
    <row r="7" spans="1:12" x14ac:dyDescent="0.25">
      <c r="A7" s="65">
        <f>A6+1</f>
        <v>2</v>
      </c>
      <c r="B7" s="46" t="s">
        <v>458</v>
      </c>
      <c r="C7" s="46">
        <v>458.5</v>
      </c>
      <c r="D7" s="46"/>
      <c r="E7" s="46"/>
      <c r="F7" s="46">
        <f t="shared" ref="F7:F70" si="2">C7+D7+E7</f>
        <v>458.5</v>
      </c>
      <c r="G7" s="45">
        <f t="shared" si="0"/>
        <v>5.0498026924057412E-3</v>
      </c>
      <c r="H7" s="43">
        <f t="shared" si="1"/>
        <v>21.620477737400559</v>
      </c>
      <c r="I7" s="43">
        <f t="shared" ref="I7:I70" si="3">H7*0.22</f>
        <v>4.7565051022281235</v>
      </c>
      <c r="J7" s="194">
        <v>8.0420619986058846</v>
      </c>
      <c r="K7" s="43">
        <v>1.652613233812207</v>
      </c>
      <c r="L7" s="45">
        <f t="shared" ref="L7:L70" si="4">(H7+I7+J7+K7)/F7</f>
        <v>7.8673190996830469E-2</v>
      </c>
    </row>
    <row r="8" spans="1:12" x14ac:dyDescent="0.25">
      <c r="A8" s="65">
        <f t="shared" ref="A8:A71" si="5">A7+1</f>
        <v>3</v>
      </c>
      <c r="B8" s="46" t="s">
        <v>459</v>
      </c>
      <c r="C8" s="46">
        <v>507.2</v>
      </c>
      <c r="D8" s="46"/>
      <c r="E8" s="46"/>
      <c r="F8" s="46">
        <f t="shared" si="2"/>
        <v>507.2</v>
      </c>
      <c r="G8" s="45">
        <f t="shared" si="0"/>
        <v>5.5861721386874421E-3</v>
      </c>
      <c r="H8" s="43">
        <f t="shared" si="1"/>
        <v>23.916916703183347</v>
      </c>
      <c r="I8" s="43">
        <f t="shared" si="3"/>
        <v>5.2617216747003361</v>
      </c>
      <c r="J8" s="194">
        <v>8.8962570244120069</v>
      </c>
      <c r="K8" s="43">
        <v>1.8281470712967318</v>
      </c>
      <c r="L8" s="45">
        <f t="shared" si="4"/>
        <v>7.8673190996830483E-2</v>
      </c>
    </row>
    <row r="9" spans="1:12" x14ac:dyDescent="0.25">
      <c r="A9" s="65">
        <f t="shared" si="5"/>
        <v>4</v>
      </c>
      <c r="B9" s="46" t="s">
        <v>460</v>
      </c>
      <c r="C9" s="46">
        <v>1675</v>
      </c>
      <c r="D9" s="46"/>
      <c r="E9" s="46"/>
      <c r="F9" s="46">
        <f t="shared" si="2"/>
        <v>1675</v>
      </c>
      <c r="G9" s="45">
        <f t="shared" si="0"/>
        <v>1.8448025103118031E-2</v>
      </c>
      <c r="H9" s="43">
        <f t="shared" si="1"/>
        <v>78.984297077744685</v>
      </c>
      <c r="I9" s="43">
        <f t="shared" si="3"/>
        <v>17.376545357103829</v>
      </c>
      <c r="J9" s="194">
        <v>29.379397704830659</v>
      </c>
      <c r="K9" s="43">
        <v>6.0373547800118805</v>
      </c>
      <c r="L9" s="45">
        <f t="shared" si="4"/>
        <v>7.8673190996830469E-2</v>
      </c>
    </row>
    <row r="10" spans="1:12" x14ac:dyDescent="0.25">
      <c r="A10" s="65">
        <f t="shared" si="5"/>
        <v>5</v>
      </c>
      <c r="B10" s="46" t="s">
        <v>461</v>
      </c>
      <c r="C10" s="46">
        <v>546.6</v>
      </c>
      <c r="D10" s="46"/>
      <c r="E10" s="46"/>
      <c r="F10" s="46">
        <f t="shared" si="2"/>
        <v>546.6</v>
      </c>
      <c r="G10" s="45">
        <f t="shared" si="0"/>
        <v>6.0201137440980988E-3</v>
      </c>
      <c r="H10" s="43">
        <f t="shared" si="1"/>
        <v>25.774815989668802</v>
      </c>
      <c r="I10" s="43">
        <f t="shared" si="3"/>
        <v>5.6704595177271369</v>
      </c>
      <c r="J10" s="194">
        <v>9.5873306181853373</v>
      </c>
      <c r="K10" s="43">
        <v>1.9701600732862647</v>
      </c>
      <c r="L10" s="45">
        <f t="shared" si="4"/>
        <v>7.8673190996830483E-2</v>
      </c>
    </row>
    <row r="11" spans="1:12" x14ac:dyDescent="0.25">
      <c r="A11" s="65">
        <f t="shared" si="5"/>
        <v>6</v>
      </c>
      <c r="B11" s="46" t="s">
        <v>462</v>
      </c>
      <c r="C11" s="46">
        <v>2868.3</v>
      </c>
      <c r="D11" s="46"/>
      <c r="E11" s="46"/>
      <c r="F11" s="46">
        <f t="shared" si="2"/>
        <v>2868.3</v>
      </c>
      <c r="G11" s="45">
        <f t="shared" si="0"/>
        <v>3.1590728598969227E-2</v>
      </c>
      <c r="H11" s="43">
        <f t="shared" si="1"/>
        <v>135.2541249600568</v>
      </c>
      <c r="I11" s="43">
        <f t="shared" si="3"/>
        <v>29.755907491212497</v>
      </c>
      <c r="J11" s="194">
        <v>50.309806827919878</v>
      </c>
      <c r="K11" s="43">
        <v>10.338474457019748</v>
      </c>
      <c r="L11" s="45">
        <f t="shared" si="4"/>
        <v>7.8673190996830497E-2</v>
      </c>
    </row>
    <row r="12" spans="1:12" x14ac:dyDescent="0.25">
      <c r="A12" s="65">
        <f t="shared" si="5"/>
        <v>7</v>
      </c>
      <c r="B12" s="46" t="s">
        <v>463</v>
      </c>
      <c r="C12" s="46">
        <v>405</v>
      </c>
      <c r="D12" s="46"/>
      <c r="E12" s="46"/>
      <c r="F12" s="46">
        <f t="shared" si="2"/>
        <v>405</v>
      </c>
      <c r="G12" s="45">
        <f t="shared" si="0"/>
        <v>4.4605672637389867E-3</v>
      </c>
      <c r="H12" s="43">
        <f t="shared" si="1"/>
        <v>19.097695711335284</v>
      </c>
      <c r="I12" s="43">
        <f t="shared" si="3"/>
        <v>4.2014930564937627</v>
      </c>
      <c r="J12" s="194">
        <v>7.1036752659441316</v>
      </c>
      <c r="K12" s="43">
        <v>1.4597783199431711</v>
      </c>
      <c r="L12" s="45">
        <f t="shared" si="4"/>
        <v>7.8673190996830497E-2</v>
      </c>
    </row>
    <row r="13" spans="1:12" x14ac:dyDescent="0.25">
      <c r="A13" s="65">
        <f t="shared" si="5"/>
        <v>8</v>
      </c>
      <c r="B13" s="46" t="s">
        <v>464</v>
      </c>
      <c r="C13" s="46">
        <v>141.30000000000001</v>
      </c>
      <c r="D13" s="46"/>
      <c r="E13" s="46"/>
      <c r="F13" s="46">
        <f t="shared" si="2"/>
        <v>141.30000000000001</v>
      </c>
      <c r="G13" s="45">
        <f t="shared" si="0"/>
        <v>1.5562423564600466E-3</v>
      </c>
      <c r="H13" s="43">
        <f t="shared" si="1"/>
        <v>6.6629738370658664</v>
      </c>
      <c r="I13" s="43">
        <f t="shared" si="3"/>
        <v>1.4658542441544906</v>
      </c>
      <c r="J13" s="194">
        <v>2.4783933705627299</v>
      </c>
      <c r="K13" s="43">
        <v>0.50930043606906195</v>
      </c>
      <c r="L13" s="45">
        <f t="shared" si="4"/>
        <v>7.8673190996830483E-2</v>
      </c>
    </row>
    <row r="14" spans="1:12" x14ac:dyDescent="0.25">
      <c r="A14" s="65">
        <f t="shared" si="5"/>
        <v>9</v>
      </c>
      <c r="B14" s="46" t="s">
        <v>466</v>
      </c>
      <c r="C14" s="46">
        <v>221.7</v>
      </c>
      <c r="D14" s="46"/>
      <c r="E14" s="46"/>
      <c r="F14" s="46">
        <f t="shared" si="2"/>
        <v>221.7</v>
      </c>
      <c r="G14" s="45">
        <f t="shared" si="0"/>
        <v>2.4417475614097119E-3</v>
      </c>
      <c r="H14" s="43">
        <f t="shared" si="1"/>
        <v>10.454220096797611</v>
      </c>
      <c r="I14" s="43">
        <f t="shared" si="3"/>
        <v>2.2999284212954745</v>
      </c>
      <c r="J14" s="194">
        <v>3.8886044603946015</v>
      </c>
      <c r="K14" s="43">
        <v>0.79909346550963212</v>
      </c>
      <c r="L14" s="45">
        <f t="shared" si="4"/>
        <v>7.8673190996830483E-2</v>
      </c>
    </row>
    <row r="15" spans="1:12" x14ac:dyDescent="0.25">
      <c r="A15" s="65">
        <f t="shared" si="5"/>
        <v>10</v>
      </c>
      <c r="B15" s="46" t="s">
        <v>467</v>
      </c>
      <c r="C15" s="46">
        <v>206.1</v>
      </c>
      <c r="D15" s="46"/>
      <c r="E15" s="46"/>
      <c r="F15" s="46">
        <f t="shared" si="2"/>
        <v>206.1</v>
      </c>
      <c r="G15" s="45">
        <f t="shared" si="0"/>
        <v>2.2699331186582842E-3</v>
      </c>
      <c r="H15" s="43">
        <f t="shared" si="1"/>
        <v>9.7186051508795099</v>
      </c>
      <c r="I15" s="43">
        <f t="shared" si="3"/>
        <v>2.1380931331934923</v>
      </c>
      <c r="J15" s="194">
        <v>3.6149814131137901</v>
      </c>
      <c r="K15" s="43">
        <v>0.7428649672599692</v>
      </c>
      <c r="L15" s="45">
        <f t="shared" si="4"/>
        <v>7.8673190996830483E-2</v>
      </c>
    </row>
    <row r="16" spans="1:12" x14ac:dyDescent="0.25">
      <c r="A16" s="65">
        <f t="shared" si="5"/>
        <v>11</v>
      </c>
      <c r="B16" s="46" t="s">
        <v>468</v>
      </c>
      <c r="C16" s="46">
        <v>512.4</v>
      </c>
      <c r="D16" s="46"/>
      <c r="E16" s="46">
        <v>84.7</v>
      </c>
      <c r="F16" s="46">
        <f t="shared" si="2"/>
        <v>597.1</v>
      </c>
      <c r="G16" s="45">
        <f t="shared" si="0"/>
        <v>6.5763079337741951E-3</v>
      </c>
      <c r="H16" s="43">
        <f t="shared" si="1"/>
        <v>28.156133603057526</v>
      </c>
      <c r="I16" s="43">
        <f t="shared" si="3"/>
        <v>6.1943493926726561</v>
      </c>
      <c r="J16" s="194">
        <v>10.473097534062322</v>
      </c>
      <c r="K16" s="43">
        <v>1.8468899040466191</v>
      </c>
      <c r="L16" s="45">
        <f t="shared" si="4"/>
        <v>7.8161899905943938E-2</v>
      </c>
    </row>
    <row r="17" spans="1:12" x14ac:dyDescent="0.25">
      <c r="A17" s="65">
        <f t="shared" si="5"/>
        <v>12</v>
      </c>
      <c r="B17" s="46" t="s">
        <v>469</v>
      </c>
      <c r="C17" s="46">
        <v>683.9</v>
      </c>
      <c r="D17" s="46"/>
      <c r="E17" s="46">
        <v>19.5</v>
      </c>
      <c r="F17" s="46">
        <f t="shared" si="2"/>
        <v>703.4</v>
      </c>
      <c r="G17" s="45">
        <f t="shared" si="0"/>
        <v>7.7470691686765507E-3</v>
      </c>
      <c r="H17" s="43">
        <f t="shared" si="1"/>
        <v>33.168689292230219</v>
      </c>
      <c r="I17" s="43">
        <f t="shared" si="3"/>
        <v>7.2971116442906485</v>
      </c>
      <c r="J17" s="194">
        <v>12.337593042136051</v>
      </c>
      <c r="K17" s="43">
        <v>2.4650429457015668</v>
      </c>
      <c r="L17" s="45">
        <f t="shared" si="4"/>
        <v>7.8573268303040206E-2</v>
      </c>
    </row>
    <row r="18" spans="1:12" x14ac:dyDescent="0.25">
      <c r="A18" s="65">
        <f t="shared" si="5"/>
        <v>13</v>
      </c>
      <c r="B18" s="46" t="s">
        <v>470</v>
      </c>
      <c r="C18" s="46">
        <v>551.20000000000005</v>
      </c>
      <c r="D18" s="46"/>
      <c r="E18" s="46">
        <v>111.5</v>
      </c>
      <c r="F18" s="46">
        <f t="shared" si="2"/>
        <v>662.7</v>
      </c>
      <c r="G18" s="45">
        <f t="shared" si="0"/>
        <v>7.2988096930366089E-3</v>
      </c>
      <c r="H18" s="43">
        <f t="shared" si="1"/>
        <v>31.249488760251587</v>
      </c>
      <c r="I18" s="43">
        <f t="shared" si="3"/>
        <v>6.8748875272553489</v>
      </c>
      <c r="J18" s="194">
        <v>11.623717527755989</v>
      </c>
      <c r="K18" s="43">
        <v>1.9867402714880886</v>
      </c>
      <c r="L18" s="45">
        <f t="shared" si="4"/>
        <v>7.8066748282406825E-2</v>
      </c>
    </row>
    <row r="19" spans="1:12" x14ac:dyDescent="0.25">
      <c r="A19" s="65">
        <f t="shared" si="5"/>
        <v>14</v>
      </c>
      <c r="B19" s="46" t="s">
        <v>471</v>
      </c>
      <c r="C19" s="46">
        <v>872.9</v>
      </c>
      <c r="D19" s="46"/>
      <c r="E19" s="46">
        <v>62.9</v>
      </c>
      <c r="F19" s="46">
        <f t="shared" si="2"/>
        <v>935.8</v>
      </c>
      <c r="G19" s="45">
        <f t="shared" si="0"/>
        <v>1.0306663815819614E-2</v>
      </c>
      <c r="H19" s="43">
        <f t="shared" si="1"/>
        <v>44.127465794240884</v>
      </c>
      <c r="I19" s="43">
        <f t="shared" si="3"/>
        <v>9.708042474732995</v>
      </c>
      <c r="J19" s="194">
        <v>16.413874849063003</v>
      </c>
      <c r="K19" s="43">
        <v>3.1462728283417136</v>
      </c>
      <c r="L19" s="45">
        <f t="shared" si="4"/>
        <v>7.8430921079695015E-2</v>
      </c>
    </row>
    <row r="20" spans="1:12" x14ac:dyDescent="0.25">
      <c r="A20" s="65">
        <f t="shared" si="5"/>
        <v>15</v>
      </c>
      <c r="B20" s="46" t="s">
        <v>472</v>
      </c>
      <c r="C20" s="46">
        <v>559.20000000000005</v>
      </c>
      <c r="D20" s="46"/>
      <c r="E20" s="46"/>
      <c r="F20" s="46">
        <f t="shared" si="2"/>
        <v>559.20000000000005</v>
      </c>
      <c r="G20" s="45">
        <f t="shared" si="0"/>
        <v>6.1588869478588675E-3</v>
      </c>
      <c r="H20" s="43">
        <f t="shared" si="1"/>
        <v>26.368966522910348</v>
      </c>
      <c r="I20" s="43">
        <f t="shared" si="3"/>
        <v>5.8011726350402766</v>
      </c>
      <c r="J20" s="194">
        <v>9.8083338486813769</v>
      </c>
      <c r="K20" s="43">
        <v>2.0155753987956082</v>
      </c>
      <c r="L20" s="45">
        <f t="shared" si="4"/>
        <v>7.8673190996830469E-2</v>
      </c>
    </row>
    <row r="21" spans="1:12" x14ac:dyDescent="0.25">
      <c r="A21" s="65">
        <f t="shared" si="5"/>
        <v>16</v>
      </c>
      <c r="B21" s="46" t="s">
        <v>473</v>
      </c>
      <c r="C21" s="46">
        <v>740.8</v>
      </c>
      <c r="D21" s="46">
        <v>57.8</v>
      </c>
      <c r="E21" s="46"/>
      <c r="F21" s="46">
        <f t="shared" si="2"/>
        <v>798.59999999999991</v>
      </c>
      <c r="G21" s="45">
        <f t="shared" si="0"/>
        <v>8.7955778193134666E-3</v>
      </c>
      <c r="H21" s="43">
        <f t="shared" si="1"/>
        <v>37.657826654499637</v>
      </c>
      <c r="I21" s="43">
        <f t="shared" si="3"/>
        <v>8.2847218639899207</v>
      </c>
      <c r="J21" s="194">
        <v>14.007395228106128</v>
      </c>
      <c r="K21" s="43">
        <v>2.6701327886762987</v>
      </c>
      <c r="L21" s="45">
        <f t="shared" si="4"/>
        <v>7.8412317224232392E-2</v>
      </c>
    </row>
    <row r="22" spans="1:12" x14ac:dyDescent="0.25">
      <c r="A22" s="65">
        <f t="shared" si="5"/>
        <v>17</v>
      </c>
      <c r="B22" s="46" t="s">
        <v>474</v>
      </c>
      <c r="C22" s="46">
        <v>611.4</v>
      </c>
      <c r="D22" s="46"/>
      <c r="E22" s="46"/>
      <c r="F22" s="46">
        <f t="shared" si="2"/>
        <v>611.4</v>
      </c>
      <c r="G22" s="45">
        <f t="shared" si="0"/>
        <v>6.7338045062963368E-3</v>
      </c>
      <c r="H22" s="43">
        <f t="shared" si="1"/>
        <v>28.830447303482451</v>
      </c>
      <c r="I22" s="43">
        <f t="shared" si="3"/>
        <v>6.3426984067661394</v>
      </c>
      <c r="J22" s="194">
        <v>10.723918660736397</v>
      </c>
      <c r="K22" s="43">
        <v>2.2037246044771721</v>
      </c>
      <c r="L22" s="45">
        <f t="shared" si="4"/>
        <v>7.8673190996830483E-2</v>
      </c>
    </row>
    <row r="23" spans="1:12" x14ac:dyDescent="0.25">
      <c r="A23" s="65">
        <f t="shared" si="5"/>
        <v>18</v>
      </c>
      <c r="B23" s="46" t="s">
        <v>475</v>
      </c>
      <c r="C23" s="46">
        <v>603.70000000000005</v>
      </c>
      <c r="D23" s="46"/>
      <c r="E23" s="46"/>
      <c r="F23" s="46">
        <f t="shared" si="2"/>
        <v>603.70000000000005</v>
      </c>
      <c r="G23" s="45">
        <f t="shared" si="0"/>
        <v>6.6489986595536449E-3</v>
      </c>
      <c r="H23" s="43">
        <f t="shared" si="1"/>
        <v>28.467355310945951</v>
      </c>
      <c r="I23" s="43">
        <f t="shared" si="3"/>
        <v>6.262818168408109</v>
      </c>
      <c r="J23" s="194">
        <v>10.588861130988818</v>
      </c>
      <c r="K23" s="43">
        <v>2.175970794443685</v>
      </c>
      <c r="L23" s="45">
        <f t="shared" si="4"/>
        <v>7.8673190996830469E-2</v>
      </c>
    </row>
    <row r="24" spans="1:12" x14ac:dyDescent="0.25">
      <c r="A24" s="65">
        <f t="shared" si="5"/>
        <v>19</v>
      </c>
      <c r="B24" s="46" t="s">
        <v>476</v>
      </c>
      <c r="C24" s="46">
        <v>813.6</v>
      </c>
      <c r="D24" s="46"/>
      <c r="E24" s="46"/>
      <c r="F24" s="46">
        <f t="shared" si="2"/>
        <v>813.6</v>
      </c>
      <c r="G24" s="45">
        <f t="shared" si="0"/>
        <v>8.9607840142667643E-3</v>
      </c>
      <c r="H24" s="43">
        <f t="shared" si="1"/>
        <v>38.365148717882434</v>
      </c>
      <c r="I24" s="43">
        <f t="shared" si="3"/>
        <v>8.440332717934135</v>
      </c>
      <c r="J24" s="194">
        <v>14.270494312029987</v>
      </c>
      <c r="K24" s="43">
        <v>2.9325324471747263</v>
      </c>
      <c r="L24" s="45">
        <f t="shared" si="4"/>
        <v>7.8673190996830483E-2</v>
      </c>
    </row>
    <row r="25" spans="1:12" x14ac:dyDescent="0.25">
      <c r="A25" s="65">
        <f t="shared" si="5"/>
        <v>20</v>
      </c>
      <c r="B25" s="46" t="s">
        <v>477</v>
      </c>
      <c r="C25" s="46">
        <v>632.1</v>
      </c>
      <c r="D25" s="46"/>
      <c r="E25" s="46"/>
      <c r="F25" s="46">
        <f t="shared" si="2"/>
        <v>632.1</v>
      </c>
      <c r="G25" s="45">
        <f t="shared" si="0"/>
        <v>6.9617890553318853E-3</v>
      </c>
      <c r="H25" s="43">
        <f t="shared" si="1"/>
        <v>29.8065517509507</v>
      </c>
      <c r="I25" s="43">
        <f t="shared" si="3"/>
        <v>6.5574413852091542</v>
      </c>
      <c r="J25" s="194">
        <v>11.086995396551321</v>
      </c>
      <c r="K25" s="43">
        <v>2.2783354963853788</v>
      </c>
      <c r="L25" s="45">
        <f t="shared" si="4"/>
        <v>7.8673190996830497E-2</v>
      </c>
    </row>
    <row r="26" spans="1:12" x14ac:dyDescent="0.25">
      <c r="A26" s="65">
        <f t="shared" si="5"/>
        <v>21</v>
      </c>
      <c r="B26" s="46" t="s">
        <v>478</v>
      </c>
      <c r="C26" s="46">
        <v>507.6</v>
      </c>
      <c r="D26" s="46"/>
      <c r="E26" s="46">
        <v>37.1</v>
      </c>
      <c r="F26" s="46">
        <f t="shared" si="2"/>
        <v>544.70000000000005</v>
      </c>
      <c r="G26" s="45">
        <f t="shared" si="0"/>
        <v>5.9991876260706819E-3</v>
      </c>
      <c r="H26" s="43">
        <f t="shared" si="1"/>
        <v>25.685221861640319</v>
      </c>
      <c r="I26" s="43">
        <f t="shared" si="3"/>
        <v>5.65074880956087</v>
      </c>
      <c r="J26" s="194">
        <v>9.5540047342216496</v>
      </c>
      <c r="K26" s="43">
        <v>1.8295888276621077</v>
      </c>
      <c r="L26" s="45">
        <f t="shared" si="4"/>
        <v>7.8427692735606652E-2</v>
      </c>
    </row>
    <row r="27" spans="1:12" x14ac:dyDescent="0.25">
      <c r="A27" s="65">
        <f t="shared" si="5"/>
        <v>22</v>
      </c>
      <c r="B27" s="46" t="s">
        <v>479</v>
      </c>
      <c r="C27" s="46">
        <v>712</v>
      </c>
      <c r="D27" s="46"/>
      <c r="E27" s="46"/>
      <c r="F27" s="46">
        <f t="shared" si="2"/>
        <v>712</v>
      </c>
      <c r="G27" s="45">
        <f t="shared" si="0"/>
        <v>7.8417873871164407E-3</v>
      </c>
      <c r="H27" s="43">
        <f t="shared" si="1"/>
        <v>33.574220608569682</v>
      </c>
      <c r="I27" s="43">
        <f t="shared" si="3"/>
        <v>7.3863285338853304</v>
      </c>
      <c r="J27" s="194">
        <v>12.488436516919064</v>
      </c>
      <c r="K27" s="43">
        <v>2.566326330369229</v>
      </c>
      <c r="L27" s="45">
        <f t="shared" si="4"/>
        <v>7.8673190996830497E-2</v>
      </c>
    </row>
    <row r="28" spans="1:12" x14ac:dyDescent="0.25">
      <c r="A28" s="65">
        <f t="shared" si="5"/>
        <v>23</v>
      </c>
      <c r="B28" s="46" t="s">
        <v>480</v>
      </c>
      <c r="C28" s="46">
        <v>667</v>
      </c>
      <c r="D28" s="46"/>
      <c r="E28" s="46"/>
      <c r="F28" s="46">
        <f t="shared" si="2"/>
        <v>667</v>
      </c>
      <c r="G28" s="45">
        <f t="shared" si="0"/>
        <v>7.346168802256553E-3</v>
      </c>
      <c r="H28" s="43">
        <f t="shared" si="1"/>
        <v>31.452254418421319</v>
      </c>
      <c r="I28" s="43">
        <f t="shared" si="3"/>
        <v>6.9194959720526903</v>
      </c>
      <c r="J28" s="194">
        <v>11.699139265147492</v>
      </c>
      <c r="K28" s="43">
        <v>2.4041287392644319</v>
      </c>
      <c r="L28" s="45">
        <f t="shared" si="4"/>
        <v>7.8673190996830483E-2</v>
      </c>
    </row>
    <row r="29" spans="1:12" x14ac:dyDescent="0.25">
      <c r="A29" s="65">
        <f t="shared" si="5"/>
        <v>24</v>
      </c>
      <c r="B29" s="46" t="s">
        <v>481</v>
      </c>
      <c r="C29" s="46">
        <v>569</v>
      </c>
      <c r="D29" s="46"/>
      <c r="E29" s="46"/>
      <c r="F29" s="46">
        <f t="shared" si="2"/>
        <v>569</v>
      </c>
      <c r="G29" s="45">
        <f t="shared" si="0"/>
        <v>6.2668216618950202E-3</v>
      </c>
      <c r="H29" s="43">
        <f t="shared" si="1"/>
        <v>26.831083604320433</v>
      </c>
      <c r="I29" s="43">
        <f t="shared" si="3"/>
        <v>5.9028383929504953</v>
      </c>
      <c r="J29" s="194">
        <v>9.9802252501782966</v>
      </c>
      <c r="K29" s="43">
        <v>2.0508984297473192</v>
      </c>
      <c r="L29" s="45">
        <f t="shared" si="4"/>
        <v>7.8673190996830469E-2</v>
      </c>
    </row>
    <row r="30" spans="1:12" x14ac:dyDescent="0.25">
      <c r="A30" s="65">
        <f t="shared" si="5"/>
        <v>25</v>
      </c>
      <c r="B30" s="46" t="s">
        <v>482</v>
      </c>
      <c r="C30" s="46">
        <v>833.8</v>
      </c>
      <c r="D30" s="46"/>
      <c r="E30" s="46">
        <v>59.3</v>
      </c>
      <c r="F30" s="46">
        <f t="shared" si="2"/>
        <v>893.09999999999991</v>
      </c>
      <c r="G30" s="45">
        <f t="shared" si="0"/>
        <v>9.836376847519231E-3</v>
      </c>
      <c r="H30" s="43">
        <f t="shared" si="1"/>
        <v>42.11395565381121</v>
      </c>
      <c r="I30" s="43">
        <f t="shared" si="3"/>
        <v>9.2650702438384656</v>
      </c>
      <c r="J30" s="194">
        <v>15.664919456826423</v>
      </c>
      <c r="K30" s="43">
        <v>3.0053411436262123</v>
      </c>
      <c r="L30" s="45">
        <f t="shared" si="4"/>
        <v>7.8433866866087013E-2</v>
      </c>
    </row>
    <row r="31" spans="1:12" x14ac:dyDescent="0.25">
      <c r="A31" s="65">
        <f t="shared" si="5"/>
        <v>26</v>
      </c>
      <c r="B31" s="46" t="s">
        <v>483</v>
      </c>
      <c r="C31" s="46">
        <v>880.8</v>
      </c>
      <c r="D31" s="46"/>
      <c r="E31" s="46"/>
      <c r="F31" s="46">
        <f t="shared" si="2"/>
        <v>880.8</v>
      </c>
      <c r="G31" s="45">
        <f t="shared" si="0"/>
        <v>9.7009077676575295E-3</v>
      </c>
      <c r="H31" s="43">
        <f t="shared" si="1"/>
        <v>41.533951561837327</v>
      </c>
      <c r="I31" s="43">
        <f t="shared" si="3"/>
        <v>9.1374693436042111</v>
      </c>
      <c r="J31" s="194">
        <v>15.449178208008863</v>
      </c>
      <c r="K31" s="43">
        <v>3.1747475165578889</v>
      </c>
      <c r="L31" s="45">
        <f t="shared" si="4"/>
        <v>7.8673190996830483E-2</v>
      </c>
    </row>
    <row r="32" spans="1:12" x14ac:dyDescent="0.25">
      <c r="A32" s="65">
        <f t="shared" si="5"/>
        <v>27</v>
      </c>
      <c r="B32" s="46" t="s">
        <v>484</v>
      </c>
      <c r="C32" s="46">
        <v>853.7</v>
      </c>
      <c r="D32" s="46">
        <v>45.8</v>
      </c>
      <c r="E32" s="46">
        <v>34.200000000000003</v>
      </c>
      <c r="F32" s="46">
        <f t="shared" si="2"/>
        <v>933.7</v>
      </c>
      <c r="G32" s="45">
        <f t="shared" si="0"/>
        <v>1.0283534948526152E-2</v>
      </c>
      <c r="H32" s="43">
        <f t="shared" si="1"/>
        <v>44.028440705367295</v>
      </c>
      <c r="I32" s="43">
        <f t="shared" si="3"/>
        <v>9.6862569551808058</v>
      </c>
      <c r="J32" s="194">
        <v>16.377040977313666</v>
      </c>
      <c r="K32" s="43">
        <v>3.0770685228036672</v>
      </c>
      <c r="L32" s="45">
        <f t="shared" si="4"/>
        <v>7.8364364528933736E-2</v>
      </c>
    </row>
    <row r="33" spans="1:12" x14ac:dyDescent="0.25">
      <c r="A33" s="65">
        <f t="shared" si="5"/>
        <v>28</v>
      </c>
      <c r="B33" s="46" t="s">
        <v>485</v>
      </c>
      <c r="C33" s="46">
        <v>737.2</v>
      </c>
      <c r="D33" s="46"/>
      <c r="E33" s="46"/>
      <c r="F33" s="46">
        <f t="shared" si="2"/>
        <v>737.2</v>
      </c>
      <c r="G33" s="45">
        <f t="shared" si="0"/>
        <v>8.1193337946379781E-3</v>
      </c>
      <c r="H33" s="43">
        <f t="shared" si="1"/>
        <v>34.762521675052767</v>
      </c>
      <c r="I33" s="43">
        <f t="shared" si="3"/>
        <v>7.647754768511609</v>
      </c>
      <c r="J33" s="194">
        <v>12.930442977911145</v>
      </c>
      <c r="K33" s="43">
        <v>2.6571569813879155</v>
      </c>
      <c r="L33" s="45">
        <f t="shared" si="4"/>
        <v>7.8673190996830483E-2</v>
      </c>
    </row>
    <row r="34" spans="1:12" x14ac:dyDescent="0.25">
      <c r="A34" s="65">
        <f t="shared" si="5"/>
        <v>29</v>
      </c>
      <c r="B34" s="46" t="s">
        <v>486</v>
      </c>
      <c r="C34" s="46">
        <v>2643.9</v>
      </c>
      <c r="D34" s="46"/>
      <c r="E34" s="46">
        <v>525.79999999999995</v>
      </c>
      <c r="F34" s="46">
        <f t="shared" si="2"/>
        <v>3169.7</v>
      </c>
      <c r="G34" s="45">
        <f t="shared" si="0"/>
        <v>3.4910271742897445E-2</v>
      </c>
      <c r="H34" s="43">
        <f t="shared" si="1"/>
        <v>149.46658295362826</v>
      </c>
      <c r="I34" s="43">
        <f t="shared" si="3"/>
        <v>32.882648249798216</v>
      </c>
      <c r="J34" s="194">
        <v>55.596344420896564</v>
      </c>
      <c r="K34" s="43">
        <v>9.5296491360438278</v>
      </c>
      <c r="L34" s="45">
        <f t="shared" si="4"/>
        <v>7.8075283074223706E-2</v>
      </c>
    </row>
    <row r="35" spans="1:12" x14ac:dyDescent="0.25">
      <c r="A35" s="65">
        <f t="shared" si="5"/>
        <v>30</v>
      </c>
      <c r="B35" s="46" t="s">
        <v>487</v>
      </c>
      <c r="C35" s="46">
        <v>757.5</v>
      </c>
      <c r="D35" s="46"/>
      <c r="E35" s="46"/>
      <c r="F35" s="46">
        <f t="shared" si="2"/>
        <v>757.5</v>
      </c>
      <c r="G35" s="45">
        <f t="shared" si="0"/>
        <v>8.3429128451414369E-3</v>
      </c>
      <c r="H35" s="43">
        <f t="shared" si="1"/>
        <v>35.719764200830802</v>
      </c>
      <c r="I35" s="43">
        <f t="shared" si="3"/>
        <v>7.8583481241827764</v>
      </c>
      <c r="J35" s="194">
        <v>13.286503738154762</v>
      </c>
      <c r="K35" s="43">
        <v>2.7303261169307458</v>
      </c>
      <c r="L35" s="45">
        <f t="shared" si="4"/>
        <v>7.8673190996830483E-2</v>
      </c>
    </row>
    <row r="36" spans="1:12" x14ac:dyDescent="0.25">
      <c r="A36" s="65">
        <f t="shared" si="5"/>
        <v>31</v>
      </c>
      <c r="B36" s="46" t="s">
        <v>488</v>
      </c>
      <c r="C36" s="46">
        <v>386.9</v>
      </c>
      <c r="D36" s="46">
        <v>101.6</v>
      </c>
      <c r="E36" s="46"/>
      <c r="F36" s="46">
        <f t="shared" si="2"/>
        <v>488.5</v>
      </c>
      <c r="G36" s="45">
        <f t="shared" si="0"/>
        <v>5.380215082312333E-3</v>
      </c>
      <c r="H36" s="43">
        <f t="shared" si="1"/>
        <v>23.035121864166136</v>
      </c>
      <c r="I36" s="43">
        <f t="shared" si="3"/>
        <v>5.0677268101165502</v>
      </c>
      <c r="J36" s="194">
        <v>8.5682601664535998</v>
      </c>
      <c r="K36" s="43">
        <v>1.3945388444099083</v>
      </c>
      <c r="L36" s="45">
        <f t="shared" si="4"/>
        <v>7.7923536714731206E-2</v>
      </c>
    </row>
    <row r="37" spans="1:12" x14ac:dyDescent="0.25">
      <c r="A37" s="65">
        <f t="shared" si="5"/>
        <v>32</v>
      </c>
      <c r="B37" s="46" t="s">
        <v>489</v>
      </c>
      <c r="C37" s="46">
        <v>1722.05</v>
      </c>
      <c r="D37" s="46"/>
      <c r="E37" s="46">
        <v>115.8</v>
      </c>
      <c r="F37" s="46">
        <f t="shared" si="2"/>
        <v>1837.85</v>
      </c>
      <c r="G37" s="45">
        <f t="shared" si="0"/>
        <v>2.024161369299431E-2</v>
      </c>
      <c r="H37" s="43">
        <f t="shared" si="1"/>
        <v>86.663456945870479</v>
      </c>
      <c r="I37" s="43">
        <f t="shared" si="3"/>
        <v>19.065960528091505</v>
      </c>
      <c r="J37" s="194">
        <v>32.235776759297337</v>
      </c>
      <c r="K37" s="43">
        <v>6.2069413724892284</v>
      </c>
      <c r="L37" s="45">
        <f t="shared" si="4"/>
        <v>7.8446084068748034E-2</v>
      </c>
    </row>
    <row r="38" spans="1:12" x14ac:dyDescent="0.25">
      <c r="A38" s="65">
        <f t="shared" si="5"/>
        <v>33</v>
      </c>
      <c r="B38" s="46" t="s">
        <v>490</v>
      </c>
      <c r="C38" s="46">
        <v>534.6</v>
      </c>
      <c r="D38" s="46">
        <v>34.4</v>
      </c>
      <c r="E38" s="46"/>
      <c r="F38" s="46">
        <f t="shared" si="2"/>
        <v>569</v>
      </c>
      <c r="G38" s="45">
        <f t="shared" si="0"/>
        <v>6.2668216618950202E-3</v>
      </c>
      <c r="H38" s="43">
        <f t="shared" si="1"/>
        <v>26.831083604320433</v>
      </c>
      <c r="I38" s="43">
        <f t="shared" si="3"/>
        <v>5.9028383929504953</v>
      </c>
      <c r="J38" s="194">
        <v>9.9802252501782966</v>
      </c>
      <c r="K38" s="43">
        <v>1.9269073823249858</v>
      </c>
      <c r="L38" s="45">
        <f t="shared" si="4"/>
        <v>7.8455280544418637E-2</v>
      </c>
    </row>
    <row r="39" spans="1:12" x14ac:dyDescent="0.25">
      <c r="A39" s="65">
        <f t="shared" si="5"/>
        <v>34</v>
      </c>
      <c r="B39" s="46" t="s">
        <v>491</v>
      </c>
      <c r="C39" s="46">
        <v>578.79999999999995</v>
      </c>
      <c r="D39" s="46"/>
      <c r="E39" s="46">
        <v>47.8</v>
      </c>
      <c r="F39" s="46">
        <f t="shared" si="2"/>
        <v>626.59999999999991</v>
      </c>
      <c r="G39" s="45">
        <f t="shared" si="0"/>
        <v>6.9012134505156758E-3</v>
      </c>
      <c r="H39" s="43">
        <f t="shared" si="1"/>
        <v>29.547200327710339</v>
      </c>
      <c r="I39" s="43">
        <f t="shared" si="3"/>
        <v>6.5003840720962742</v>
      </c>
      <c r="J39" s="194">
        <v>10.990525732445905</v>
      </c>
      <c r="K39" s="43">
        <v>2.0862214606990306</v>
      </c>
      <c r="L39" s="45">
        <f t="shared" si="4"/>
        <v>7.839823107716494E-2</v>
      </c>
    </row>
    <row r="40" spans="1:12" x14ac:dyDescent="0.25">
      <c r="A40" s="65">
        <f t="shared" si="5"/>
        <v>35</v>
      </c>
      <c r="B40" s="46" t="s">
        <v>492</v>
      </c>
      <c r="C40" s="46">
        <v>1126.7</v>
      </c>
      <c r="D40" s="46"/>
      <c r="E40" s="46">
        <v>28.1</v>
      </c>
      <c r="F40" s="46">
        <f t="shared" si="2"/>
        <v>1154.8</v>
      </c>
      <c r="G40" s="45">
        <f t="shared" si="0"/>
        <v>1.2718674262137733E-2</v>
      </c>
      <c r="H40" s="43">
        <f t="shared" si="1"/>
        <v>54.45436791962959</v>
      </c>
      <c r="I40" s="43">
        <f t="shared" si="3"/>
        <v>11.97996094231851</v>
      </c>
      <c r="J40" s="194">
        <v>20.255121474351309</v>
      </c>
      <c r="K40" s="43">
        <v>4.0610672421727676</v>
      </c>
      <c r="L40" s="45">
        <f t="shared" si="4"/>
        <v>7.8585484567433486E-2</v>
      </c>
    </row>
    <row r="41" spans="1:12" x14ac:dyDescent="0.25">
      <c r="A41" s="65">
        <f t="shared" si="5"/>
        <v>36</v>
      </c>
      <c r="B41" s="46" t="s">
        <v>493</v>
      </c>
      <c r="C41" s="46">
        <v>627.1</v>
      </c>
      <c r="D41" s="46"/>
      <c r="E41" s="46"/>
      <c r="F41" s="46">
        <f t="shared" si="2"/>
        <v>627.1</v>
      </c>
      <c r="G41" s="45">
        <f t="shared" si="0"/>
        <v>6.9067203236807869E-3</v>
      </c>
      <c r="H41" s="43">
        <f t="shared" si="1"/>
        <v>29.570777729823103</v>
      </c>
      <c r="I41" s="43">
        <f t="shared" si="3"/>
        <v>6.5055711005610828</v>
      </c>
      <c r="J41" s="194">
        <v>10.999295701910034</v>
      </c>
      <c r="K41" s="43">
        <v>2.2603135418181792</v>
      </c>
      <c r="L41" s="45">
        <f t="shared" si="4"/>
        <v>7.8673190996830483E-2</v>
      </c>
    </row>
    <row r="42" spans="1:12" x14ac:dyDescent="0.25">
      <c r="A42" s="65">
        <f t="shared" si="5"/>
        <v>37</v>
      </c>
      <c r="B42" s="46" t="s">
        <v>494</v>
      </c>
      <c r="C42" s="46">
        <v>820.3</v>
      </c>
      <c r="D42" s="46">
        <v>55.7</v>
      </c>
      <c r="E42" s="46"/>
      <c r="F42" s="46">
        <f t="shared" si="2"/>
        <v>876</v>
      </c>
      <c r="G42" s="45">
        <f t="shared" si="0"/>
        <v>9.6480417852724751E-3</v>
      </c>
      <c r="H42" s="43">
        <f t="shared" si="1"/>
        <v>41.307608501554839</v>
      </c>
      <c r="I42" s="43">
        <f t="shared" si="3"/>
        <v>9.0876738703420639</v>
      </c>
      <c r="J42" s="194">
        <v>15.364986501153229</v>
      </c>
      <c r="K42" s="43">
        <v>2.9566818662947734</v>
      </c>
      <c r="L42" s="45">
        <f t="shared" si="4"/>
        <v>7.8444007693316109E-2</v>
      </c>
    </row>
    <row r="43" spans="1:12" x14ac:dyDescent="0.25">
      <c r="A43" s="65">
        <f t="shared" si="5"/>
        <v>38</v>
      </c>
      <c r="B43" s="46" t="s">
        <v>495</v>
      </c>
      <c r="C43" s="46">
        <v>834.6</v>
      </c>
      <c r="D43" s="46"/>
      <c r="E43" s="46">
        <v>120.9</v>
      </c>
      <c r="F43" s="46">
        <f t="shared" si="2"/>
        <v>955.5</v>
      </c>
      <c r="G43" s="45">
        <f t="shared" si="0"/>
        <v>1.0523634618524942E-2</v>
      </c>
      <c r="H43" s="43">
        <f t="shared" si="1"/>
        <v>45.056415437483608</v>
      </c>
      <c r="I43" s="43">
        <f t="shared" si="3"/>
        <v>9.9124113962463944</v>
      </c>
      <c r="J43" s="194">
        <v>16.759411645949669</v>
      </c>
      <c r="K43" s="43">
        <v>3.0082246563569646</v>
      </c>
      <c r="L43" s="45">
        <f t="shared" si="4"/>
        <v>7.821712520778297E-2</v>
      </c>
    </row>
    <row r="44" spans="1:12" x14ac:dyDescent="0.25">
      <c r="A44" s="65">
        <f t="shared" si="5"/>
        <v>39</v>
      </c>
      <c r="B44" s="46" t="s">
        <v>496</v>
      </c>
      <c r="C44" s="46">
        <v>2791.8</v>
      </c>
      <c r="D44" s="46"/>
      <c r="E44" s="46">
        <v>70.7</v>
      </c>
      <c r="F44" s="46">
        <f t="shared" si="2"/>
        <v>2862.5</v>
      </c>
      <c r="G44" s="45">
        <f t="shared" si="0"/>
        <v>3.1526848870253948E-2</v>
      </c>
      <c r="H44" s="43">
        <f t="shared" si="1"/>
        <v>134.98062709554875</v>
      </c>
      <c r="I44" s="43">
        <f t="shared" si="3"/>
        <v>29.695737961020725</v>
      </c>
      <c r="J44" s="194">
        <v>50.208075182135985</v>
      </c>
      <c r="K44" s="43">
        <v>10.062738552141594</v>
      </c>
      <c r="L44" s="45">
        <f t="shared" si="4"/>
        <v>7.8584167263178004E-2</v>
      </c>
    </row>
    <row r="45" spans="1:12" x14ac:dyDescent="0.25">
      <c r="A45" s="65">
        <f t="shared" si="5"/>
        <v>40</v>
      </c>
      <c r="B45" s="46" t="s">
        <v>497</v>
      </c>
      <c r="C45" s="46">
        <v>643.79999999999995</v>
      </c>
      <c r="D45" s="46"/>
      <c r="E45" s="46">
        <v>33.700000000000003</v>
      </c>
      <c r="F45" s="46">
        <f t="shared" si="2"/>
        <v>677.5</v>
      </c>
      <c r="G45" s="45">
        <f t="shared" si="0"/>
        <v>7.46181313872386E-3</v>
      </c>
      <c r="H45" s="43">
        <f t="shared" si="1"/>
        <v>31.947379862789269</v>
      </c>
      <c r="I45" s="43">
        <f t="shared" si="3"/>
        <v>7.028423569813639</v>
      </c>
      <c r="J45" s="194">
        <v>11.883308623894193</v>
      </c>
      <c r="K45" s="43">
        <v>2.3205068700726259</v>
      </c>
      <c r="L45" s="45">
        <f t="shared" si="4"/>
        <v>7.8493902474641664E-2</v>
      </c>
    </row>
    <row r="46" spans="1:12" x14ac:dyDescent="0.25">
      <c r="A46" s="65">
        <f t="shared" si="5"/>
        <v>41</v>
      </c>
      <c r="B46" s="46" t="s">
        <v>498</v>
      </c>
      <c r="C46" s="46">
        <v>2514.1999999999998</v>
      </c>
      <c r="D46" s="46"/>
      <c r="E46" s="46"/>
      <c r="F46" s="46">
        <f t="shared" si="2"/>
        <v>2514.1999999999998</v>
      </c>
      <c r="G46" s="45">
        <f t="shared" si="0"/>
        <v>2.7690761023438419E-2</v>
      </c>
      <c r="H46" s="43">
        <f t="shared" si="1"/>
        <v>118.55660878380041</v>
      </c>
      <c r="I46" s="43">
        <f t="shared" si="3"/>
        <v>26.082453932436092</v>
      </c>
      <c r="J46" s="194">
        <v>44.098914453424022</v>
      </c>
      <c r="K46" s="43">
        <v>9.0621596345706692</v>
      </c>
      <c r="L46" s="45">
        <f t="shared" si="4"/>
        <v>7.8673190996830483E-2</v>
      </c>
    </row>
    <row r="47" spans="1:12" x14ac:dyDescent="0.25">
      <c r="A47" s="65">
        <f t="shared" si="5"/>
        <v>42</v>
      </c>
      <c r="B47" s="46" t="s">
        <v>499</v>
      </c>
      <c r="C47" s="46">
        <v>366.9</v>
      </c>
      <c r="D47" s="46">
        <v>25</v>
      </c>
      <c r="E47" s="46"/>
      <c r="F47" s="46">
        <f t="shared" si="2"/>
        <v>391.9</v>
      </c>
      <c r="G47" s="45">
        <f t="shared" si="0"/>
        <v>4.3162871868131078E-3</v>
      </c>
      <c r="H47" s="43">
        <f t="shared" si="1"/>
        <v>18.479967775980981</v>
      </c>
      <c r="I47" s="43">
        <f t="shared" si="3"/>
        <v>4.0655929107158162</v>
      </c>
      <c r="J47" s="194">
        <v>6.8739020659839616</v>
      </c>
      <c r="K47" s="43">
        <v>1.3224510261411098</v>
      </c>
      <c r="L47" s="45">
        <f t="shared" si="4"/>
        <v>7.8443260471604673E-2</v>
      </c>
    </row>
    <row r="48" spans="1:12" x14ac:dyDescent="0.25">
      <c r="A48" s="65">
        <f t="shared" si="5"/>
        <v>43</v>
      </c>
      <c r="B48" s="46" t="s">
        <v>502</v>
      </c>
      <c r="C48" s="46">
        <v>623.5</v>
      </c>
      <c r="D48" s="46">
        <v>121.1</v>
      </c>
      <c r="E48" s="46">
        <v>31.1</v>
      </c>
      <c r="F48" s="46">
        <f t="shared" si="2"/>
        <v>775.7</v>
      </c>
      <c r="G48" s="45">
        <f t="shared" si="0"/>
        <v>8.5433630283514375E-3</v>
      </c>
      <c r="H48" s="43">
        <f t="shared" si="1"/>
        <v>36.577981637735263</v>
      </c>
      <c r="I48" s="43">
        <f t="shared" si="3"/>
        <v>8.0471559603017582</v>
      </c>
      <c r="J48" s="194">
        <v>13.605730626649043</v>
      </c>
      <c r="K48" s="43">
        <v>2.2473377345297956</v>
      </c>
      <c r="L48" s="45">
        <f t="shared" si="4"/>
        <v>7.7965973906427552E-2</v>
      </c>
    </row>
    <row r="49" spans="1:12" x14ac:dyDescent="0.25">
      <c r="A49" s="65">
        <f t="shared" si="5"/>
        <v>44</v>
      </c>
      <c r="B49" s="46" t="s">
        <v>503</v>
      </c>
      <c r="C49" s="46">
        <v>1208.3</v>
      </c>
      <c r="D49" s="46"/>
      <c r="E49" s="46"/>
      <c r="F49" s="46">
        <f t="shared" si="2"/>
        <v>1208.3</v>
      </c>
      <c r="G49" s="45">
        <f t="shared" si="0"/>
        <v>1.3307909690804486E-2</v>
      </c>
      <c r="H49" s="43">
        <f t="shared" si="1"/>
        <v>56.977149945694862</v>
      </c>
      <c r="I49" s="43">
        <f t="shared" si="3"/>
        <v>12.53497298805287</v>
      </c>
      <c r="J49" s="194">
        <v>21.193508207013068</v>
      </c>
      <c r="K49" s="43">
        <v>4.3551855407094653</v>
      </c>
      <c r="L49" s="45">
        <f t="shared" si="4"/>
        <v>7.8673190996830483E-2</v>
      </c>
    </row>
    <row r="50" spans="1:12" x14ac:dyDescent="0.25">
      <c r="A50" s="65">
        <f t="shared" si="5"/>
        <v>45</v>
      </c>
      <c r="B50" s="46" t="s">
        <v>504</v>
      </c>
      <c r="C50" s="46">
        <v>625.20000000000005</v>
      </c>
      <c r="D50" s="46"/>
      <c r="E50" s="46"/>
      <c r="F50" s="46">
        <f t="shared" si="2"/>
        <v>625.20000000000005</v>
      </c>
      <c r="G50" s="45">
        <f t="shared" si="0"/>
        <v>6.8857942056533691E-3</v>
      </c>
      <c r="H50" s="43">
        <f t="shared" si="1"/>
        <v>29.481183601794616</v>
      </c>
      <c r="I50" s="43">
        <f t="shared" si="3"/>
        <v>6.485860392394815</v>
      </c>
      <c r="J50" s="194">
        <v>10.965969817946347</v>
      </c>
      <c r="K50" s="43">
        <v>2.2534651990826435</v>
      </c>
      <c r="L50" s="45">
        <f t="shared" si="4"/>
        <v>7.8673190996830469E-2</v>
      </c>
    </row>
    <row r="51" spans="1:12" x14ac:dyDescent="0.25">
      <c r="A51" s="65">
        <f t="shared" si="5"/>
        <v>46</v>
      </c>
      <c r="B51" s="46" t="s">
        <v>506</v>
      </c>
      <c r="C51" s="46">
        <v>493.3</v>
      </c>
      <c r="D51" s="46"/>
      <c r="E51" s="46">
        <v>24.2</v>
      </c>
      <c r="F51" s="46">
        <f t="shared" si="2"/>
        <v>517.5</v>
      </c>
      <c r="G51" s="45">
        <f t="shared" si="0"/>
        <v>5.6996137258887051E-3</v>
      </c>
      <c r="H51" s="43">
        <f t="shared" si="1"/>
        <v>24.402611186706196</v>
      </c>
      <c r="I51" s="43">
        <f t="shared" si="3"/>
        <v>5.3685744610753634</v>
      </c>
      <c r="J51" s="194">
        <v>9.0769183953730561</v>
      </c>
      <c r="K51" s="43">
        <v>1.7780460375999168</v>
      </c>
      <c r="L51" s="45">
        <f t="shared" si="4"/>
        <v>7.850463783720682E-2</v>
      </c>
    </row>
    <row r="52" spans="1:12" x14ac:dyDescent="0.25">
      <c r="A52" s="65">
        <f t="shared" si="5"/>
        <v>47</v>
      </c>
      <c r="B52" s="46" t="s">
        <v>507</v>
      </c>
      <c r="C52" s="46">
        <v>338</v>
      </c>
      <c r="D52" s="46">
        <v>30.7</v>
      </c>
      <c r="E52" s="46"/>
      <c r="F52" s="46">
        <f t="shared" si="2"/>
        <v>368.7</v>
      </c>
      <c r="G52" s="45">
        <f t="shared" si="0"/>
        <v>4.0607682719520106E-3</v>
      </c>
      <c r="H52" s="43">
        <f t="shared" si="1"/>
        <v>17.385976317948934</v>
      </c>
      <c r="I52" s="43">
        <f t="shared" si="3"/>
        <v>3.8249147899487657</v>
      </c>
      <c r="J52" s="194">
        <v>6.4669754828483974</v>
      </c>
      <c r="K52" s="43">
        <v>1.218284128742696</v>
      </c>
      <c r="L52" s="45">
        <f t="shared" si="4"/>
        <v>7.8373069486001617E-2</v>
      </c>
    </row>
    <row r="53" spans="1:12" x14ac:dyDescent="0.25">
      <c r="A53" s="65">
        <f t="shared" si="5"/>
        <v>48</v>
      </c>
      <c r="B53" s="46" t="s">
        <v>508</v>
      </c>
      <c r="C53" s="46">
        <v>331.1</v>
      </c>
      <c r="D53" s="46"/>
      <c r="E53" s="46"/>
      <c r="F53" s="46">
        <f t="shared" si="2"/>
        <v>331.1</v>
      </c>
      <c r="G53" s="45">
        <f t="shared" si="0"/>
        <v>3.6466514099357493E-3</v>
      </c>
      <c r="H53" s="43">
        <f t="shared" si="1"/>
        <v>15.612955679069414</v>
      </c>
      <c r="I53" s="43">
        <f t="shared" si="3"/>
        <v>3.4348502493952711</v>
      </c>
      <c r="J53" s="194">
        <v>5.8074737791459299</v>
      </c>
      <c r="K53" s="43">
        <v>1.1934138314399605</v>
      </c>
      <c r="L53" s="45">
        <f t="shared" si="4"/>
        <v>7.8673190996830483E-2</v>
      </c>
    </row>
    <row r="54" spans="1:12" x14ac:dyDescent="0.25">
      <c r="A54" s="65">
        <f t="shared" si="5"/>
        <v>49</v>
      </c>
      <c r="B54" s="46" t="s">
        <v>509</v>
      </c>
      <c r="C54" s="46">
        <v>215.4</v>
      </c>
      <c r="D54" s="46"/>
      <c r="E54" s="46"/>
      <c r="F54" s="46">
        <f t="shared" si="2"/>
        <v>215.4</v>
      </c>
      <c r="G54" s="45">
        <f t="shared" si="0"/>
        <v>2.3723609595293275E-3</v>
      </c>
      <c r="H54" s="43">
        <f t="shared" si="1"/>
        <v>10.157144830176838</v>
      </c>
      <c r="I54" s="43">
        <f t="shared" si="3"/>
        <v>2.2345718626389046</v>
      </c>
      <c r="J54" s="194">
        <v>3.7781028451465826</v>
      </c>
      <c r="K54" s="43">
        <v>0.77638580275496061</v>
      </c>
      <c r="L54" s="45">
        <f t="shared" si="4"/>
        <v>7.8673190996830469E-2</v>
      </c>
    </row>
    <row r="55" spans="1:12" x14ac:dyDescent="0.25">
      <c r="A55" s="65">
        <f t="shared" si="5"/>
        <v>50</v>
      </c>
      <c r="B55" s="46" t="s">
        <v>510</v>
      </c>
      <c r="C55" s="46">
        <v>720.4</v>
      </c>
      <c r="D55" s="46"/>
      <c r="E55" s="46"/>
      <c r="F55" s="46">
        <f t="shared" si="2"/>
        <v>720.4</v>
      </c>
      <c r="G55" s="45">
        <f t="shared" si="0"/>
        <v>7.9343028562902859E-3</v>
      </c>
      <c r="H55" s="43">
        <f t="shared" si="1"/>
        <v>33.970320964064044</v>
      </c>
      <c r="I55" s="43">
        <f t="shared" si="3"/>
        <v>7.4734706120940899</v>
      </c>
      <c r="J55" s="194">
        <v>12.635772003916422</v>
      </c>
      <c r="K55" s="43">
        <v>2.5966032140421245</v>
      </c>
      <c r="L55" s="45">
        <f t="shared" si="4"/>
        <v>7.8673190996830483E-2</v>
      </c>
    </row>
    <row r="56" spans="1:12" x14ac:dyDescent="0.25">
      <c r="A56" s="65">
        <f t="shared" si="5"/>
        <v>51</v>
      </c>
      <c r="B56" s="46" t="s">
        <v>511</v>
      </c>
      <c r="C56" s="46">
        <v>191</v>
      </c>
      <c r="D56" s="46"/>
      <c r="E56" s="46">
        <v>101.5</v>
      </c>
      <c r="F56" s="46">
        <f t="shared" si="2"/>
        <v>292.5</v>
      </c>
      <c r="G56" s="45">
        <f t="shared" si="0"/>
        <v>3.2215208015892679E-3</v>
      </c>
      <c r="H56" s="43">
        <f t="shared" si="1"/>
        <v>13.79278023596437</v>
      </c>
      <c r="I56" s="43">
        <f t="shared" si="3"/>
        <v>3.0344116519121616</v>
      </c>
      <c r="J56" s="194">
        <v>5.1304321365152044</v>
      </c>
      <c r="K56" s="43">
        <v>0.6884386644670264</v>
      </c>
      <c r="L56" s="45">
        <f t="shared" si="4"/>
        <v>7.7422436543106862E-2</v>
      </c>
    </row>
    <row r="57" spans="1:12" x14ac:dyDescent="0.25">
      <c r="A57" s="65">
        <f t="shared" si="5"/>
        <v>52</v>
      </c>
      <c r="B57" s="46" t="s">
        <v>512</v>
      </c>
      <c r="C57" s="46">
        <v>936.65</v>
      </c>
      <c r="D57" s="46">
        <v>28.5</v>
      </c>
      <c r="E57" s="46"/>
      <c r="F57" s="46">
        <f t="shared" si="2"/>
        <v>965.15</v>
      </c>
      <c r="G57" s="45">
        <f t="shared" si="0"/>
        <v>1.0629917270611562E-2</v>
      </c>
      <c r="H57" s="43">
        <f t="shared" si="1"/>
        <v>45.511459298259872</v>
      </c>
      <c r="I57" s="43">
        <f t="shared" si="3"/>
        <v>10.012521045617172</v>
      </c>
      <c r="J57" s="194">
        <v>16.928672056607351</v>
      </c>
      <c r="K57" s="43">
        <v>3.3760527490735091</v>
      </c>
      <c r="L57" s="45">
        <f t="shared" si="4"/>
        <v>7.8566756617684197E-2</v>
      </c>
    </row>
    <row r="58" spans="1:12" x14ac:dyDescent="0.25">
      <c r="A58" s="65">
        <f t="shared" si="5"/>
        <v>53</v>
      </c>
      <c r="B58" s="46" t="s">
        <v>513</v>
      </c>
      <c r="C58" s="46">
        <v>349.5</v>
      </c>
      <c r="D58" s="46"/>
      <c r="E58" s="46">
        <v>62.7</v>
      </c>
      <c r="F58" s="46">
        <f t="shared" si="2"/>
        <v>412.2</v>
      </c>
      <c r="G58" s="45">
        <f t="shared" si="0"/>
        <v>4.5398662373165683E-3</v>
      </c>
      <c r="H58" s="43">
        <f t="shared" si="1"/>
        <v>19.43721030175902</v>
      </c>
      <c r="I58" s="43">
        <f t="shared" si="3"/>
        <v>4.2761862663869845</v>
      </c>
      <c r="J58" s="194">
        <v>7.2299628262275801</v>
      </c>
      <c r="K58" s="43">
        <v>1.2597346242472549</v>
      </c>
      <c r="L58" s="45">
        <f t="shared" si="4"/>
        <v>7.8124924838963702E-2</v>
      </c>
    </row>
    <row r="59" spans="1:12" x14ac:dyDescent="0.25">
      <c r="A59" s="65">
        <f t="shared" si="5"/>
        <v>54</v>
      </c>
      <c r="B59" s="46" t="s">
        <v>514</v>
      </c>
      <c r="C59" s="46">
        <v>878.9</v>
      </c>
      <c r="D59" s="46">
        <v>93.3</v>
      </c>
      <c r="E59" s="46"/>
      <c r="F59" s="46">
        <f t="shared" si="2"/>
        <v>972.19999999999993</v>
      </c>
      <c r="G59" s="45">
        <f t="shared" si="0"/>
        <v>1.0707564182239612E-2</v>
      </c>
      <c r="H59" s="43">
        <f t="shared" si="1"/>
        <v>45.843900668049784</v>
      </c>
      <c r="I59" s="43">
        <f t="shared" si="3"/>
        <v>10.085658146970953</v>
      </c>
      <c r="J59" s="194">
        <v>17.052328626051562</v>
      </c>
      <c r="K59" s="43">
        <v>3.1678991738223532</v>
      </c>
      <c r="L59" s="45">
        <f t="shared" si="4"/>
        <v>7.8327285141837746E-2</v>
      </c>
    </row>
    <row r="60" spans="1:12" x14ac:dyDescent="0.25">
      <c r="A60" s="65">
        <f t="shared" si="5"/>
        <v>55</v>
      </c>
      <c r="B60" s="46" t="s">
        <v>515</v>
      </c>
      <c r="C60" s="46">
        <v>498.3</v>
      </c>
      <c r="D60" s="46"/>
      <c r="E60" s="46"/>
      <c r="F60" s="46">
        <f t="shared" si="2"/>
        <v>498.3</v>
      </c>
      <c r="G60" s="45">
        <f t="shared" si="0"/>
        <v>5.4881497963484866E-3</v>
      </c>
      <c r="H60" s="43">
        <f t="shared" si="1"/>
        <v>23.497238945576228</v>
      </c>
      <c r="I60" s="43">
        <f t="shared" si="3"/>
        <v>5.1693925680267698</v>
      </c>
      <c r="J60" s="194">
        <v>8.7401515679505195</v>
      </c>
      <c r="K60" s="43">
        <v>1.7960679921671163</v>
      </c>
      <c r="L60" s="45">
        <f t="shared" si="4"/>
        <v>7.8673190996830483E-2</v>
      </c>
    </row>
    <row r="61" spans="1:12" x14ac:dyDescent="0.25">
      <c r="A61" s="65">
        <f t="shared" si="5"/>
        <v>56</v>
      </c>
      <c r="B61" s="46" t="s">
        <v>516</v>
      </c>
      <c r="C61" s="46">
        <v>478.1</v>
      </c>
      <c r="D61" s="46"/>
      <c r="E61" s="46"/>
      <c r="F61" s="46">
        <f t="shared" si="2"/>
        <v>478.1</v>
      </c>
      <c r="G61" s="45">
        <f t="shared" si="0"/>
        <v>5.2656721204780484E-3</v>
      </c>
      <c r="H61" s="43">
        <f t="shared" si="1"/>
        <v>22.54471190022074</v>
      </c>
      <c r="I61" s="43">
        <f t="shared" si="3"/>
        <v>4.9598366180485627</v>
      </c>
      <c r="J61" s="194">
        <v>8.3858448015997258</v>
      </c>
      <c r="K61" s="43">
        <v>1.7232592957156301</v>
      </c>
      <c r="L61" s="45">
        <f t="shared" si="4"/>
        <v>7.8673190996830483E-2</v>
      </c>
    </row>
    <row r="62" spans="1:12" x14ac:dyDescent="0.25">
      <c r="A62" s="65">
        <f t="shared" si="5"/>
        <v>57</v>
      </c>
      <c r="B62" s="46" t="s">
        <v>517</v>
      </c>
      <c r="C62" s="46">
        <v>429.3</v>
      </c>
      <c r="D62" s="46">
        <v>34.299999999999997</v>
      </c>
      <c r="E62" s="46"/>
      <c r="F62" s="46">
        <f t="shared" si="2"/>
        <v>463.6</v>
      </c>
      <c r="G62" s="45">
        <f t="shared" si="0"/>
        <v>5.1059727986898619E-3</v>
      </c>
      <c r="H62" s="43">
        <f t="shared" si="1"/>
        <v>21.860967238950707</v>
      </c>
      <c r="I62" s="43">
        <f t="shared" si="3"/>
        <v>4.8094127925691552</v>
      </c>
      <c r="J62" s="194">
        <v>8.1315156871399985</v>
      </c>
      <c r="K62" s="43">
        <v>1.5473650191397612</v>
      </c>
      <c r="L62" s="45">
        <f t="shared" si="4"/>
        <v>7.8406515827868034E-2</v>
      </c>
    </row>
    <row r="63" spans="1:12" x14ac:dyDescent="0.25">
      <c r="A63" s="65">
        <f t="shared" si="5"/>
        <v>58</v>
      </c>
      <c r="B63" s="46" t="s">
        <v>518</v>
      </c>
      <c r="C63" s="46">
        <v>1630.6</v>
      </c>
      <c r="D63" s="46"/>
      <c r="E63" s="46">
        <v>228.3</v>
      </c>
      <c r="F63" s="46">
        <f t="shared" si="2"/>
        <v>1858.8999999999999</v>
      </c>
      <c r="G63" s="45">
        <f t="shared" si="0"/>
        <v>2.0473453053245435E-2</v>
      </c>
      <c r="H63" s="43">
        <f t="shared" si="1"/>
        <v>87.65606557481766</v>
      </c>
      <c r="I63" s="43">
        <f t="shared" si="3"/>
        <v>19.284334426459885</v>
      </c>
      <c r="J63" s="194">
        <v>32.604992473737141</v>
      </c>
      <c r="K63" s="43">
        <v>5.8773198234551476</v>
      </c>
      <c r="L63" s="45">
        <f t="shared" si="4"/>
        <v>7.8230519284775854E-2</v>
      </c>
    </row>
    <row r="64" spans="1:12" x14ac:dyDescent="0.25">
      <c r="A64" s="65">
        <f t="shared" si="5"/>
        <v>59</v>
      </c>
      <c r="B64" s="46" t="s">
        <v>519</v>
      </c>
      <c r="C64" s="46">
        <v>584.88</v>
      </c>
      <c r="D64" s="46">
        <v>40.700000000000003</v>
      </c>
      <c r="E64" s="46"/>
      <c r="F64" s="46">
        <f t="shared" si="2"/>
        <v>625.58000000000004</v>
      </c>
      <c r="G64" s="45">
        <f t="shared" si="0"/>
        <v>6.8899794292588525E-3</v>
      </c>
      <c r="H64" s="43">
        <f t="shared" si="1"/>
        <v>29.499102427400313</v>
      </c>
      <c r="I64" s="43">
        <f t="shared" si="3"/>
        <v>6.4898025340280689</v>
      </c>
      <c r="J64" s="194">
        <v>10.972634994739085</v>
      </c>
      <c r="K64" s="43">
        <v>2.1081361574527451</v>
      </c>
      <c r="L64" s="45">
        <f t="shared" si="4"/>
        <v>7.8438690676844239E-2</v>
      </c>
    </row>
    <row r="65" spans="1:12" x14ac:dyDescent="0.25">
      <c r="A65" s="65">
        <f t="shared" si="5"/>
        <v>60</v>
      </c>
      <c r="B65" s="46" t="s">
        <v>520</v>
      </c>
      <c r="C65" s="46">
        <v>444.85</v>
      </c>
      <c r="D65" s="46"/>
      <c r="E65" s="46"/>
      <c r="F65" s="46">
        <f t="shared" si="2"/>
        <v>444.85</v>
      </c>
      <c r="G65" s="45">
        <f t="shared" si="0"/>
        <v>4.8994650549982425E-3</v>
      </c>
      <c r="H65" s="43">
        <f t="shared" si="1"/>
        <v>20.976814659722223</v>
      </c>
      <c r="I65" s="43">
        <f t="shared" si="3"/>
        <v>4.6148992251388892</v>
      </c>
      <c r="J65" s="194">
        <v>7.8026418322351772</v>
      </c>
      <c r="K65" s="43">
        <v>1.6034132978437523</v>
      </c>
      <c r="L65" s="45">
        <f t="shared" si="4"/>
        <v>7.8673190996830483E-2</v>
      </c>
    </row>
    <row r="66" spans="1:12" x14ac:dyDescent="0.25">
      <c r="A66" s="65">
        <f t="shared" si="5"/>
        <v>61</v>
      </c>
      <c r="B66" s="46" t="s">
        <v>521</v>
      </c>
      <c r="C66" s="46">
        <v>550.70000000000005</v>
      </c>
      <c r="D66" s="46"/>
      <c r="E66" s="46"/>
      <c r="F66" s="46">
        <f t="shared" si="2"/>
        <v>550.70000000000005</v>
      </c>
      <c r="G66" s="45">
        <f t="shared" si="0"/>
        <v>6.0652701040519999E-3</v>
      </c>
      <c r="H66" s="43">
        <f t="shared" si="1"/>
        <v>25.968150686993432</v>
      </c>
      <c r="I66" s="43">
        <f t="shared" si="3"/>
        <v>5.712993151138555</v>
      </c>
      <c r="J66" s="194">
        <v>9.6592443677911923</v>
      </c>
      <c r="K66" s="43">
        <v>1.9849380760313688</v>
      </c>
      <c r="L66" s="45">
        <f t="shared" si="4"/>
        <v>7.8673190996830469E-2</v>
      </c>
    </row>
    <row r="67" spans="1:12" x14ac:dyDescent="0.25">
      <c r="A67" s="65">
        <f t="shared" si="5"/>
        <v>62</v>
      </c>
      <c r="B67" s="46" t="s">
        <v>522</v>
      </c>
      <c r="C67" s="46">
        <v>213.7</v>
      </c>
      <c r="D67" s="46"/>
      <c r="E67" s="46"/>
      <c r="F67" s="46">
        <f t="shared" si="2"/>
        <v>213.7</v>
      </c>
      <c r="G67" s="45">
        <f t="shared" si="0"/>
        <v>2.3536375907679541E-3</v>
      </c>
      <c r="H67" s="43">
        <f t="shared" si="1"/>
        <v>10.076981662993457</v>
      </c>
      <c r="I67" s="43">
        <f t="shared" si="3"/>
        <v>2.2169359658585606</v>
      </c>
      <c r="J67" s="194">
        <v>3.748284948968545</v>
      </c>
      <c r="K67" s="43">
        <v>0.77025833820211276</v>
      </c>
      <c r="L67" s="45">
        <f t="shared" si="4"/>
        <v>7.8673190996830497E-2</v>
      </c>
    </row>
    <row r="68" spans="1:12" x14ac:dyDescent="0.25">
      <c r="A68" s="65">
        <f t="shared" si="5"/>
        <v>63</v>
      </c>
      <c r="B68" s="46" t="s">
        <v>523</v>
      </c>
      <c r="C68" s="46">
        <v>537.54999999999995</v>
      </c>
      <c r="D68" s="46"/>
      <c r="E68" s="46"/>
      <c r="F68" s="46">
        <f t="shared" si="2"/>
        <v>537.54999999999995</v>
      </c>
      <c r="G68" s="45">
        <f t="shared" si="0"/>
        <v>5.9204393398096097E-3</v>
      </c>
      <c r="H68" s="43">
        <f t="shared" si="1"/>
        <v>25.348065011427853</v>
      </c>
      <c r="I68" s="43">
        <f t="shared" si="3"/>
        <v>5.5765743025141274</v>
      </c>
      <c r="J68" s="194">
        <v>9.4285941708846099</v>
      </c>
      <c r="K68" s="43">
        <v>1.9375403355196334</v>
      </c>
      <c r="L68" s="45">
        <f t="shared" si="4"/>
        <v>7.8673190996830483E-2</v>
      </c>
    </row>
    <row r="69" spans="1:12" x14ac:dyDescent="0.25">
      <c r="A69" s="65">
        <f t="shared" si="5"/>
        <v>64</v>
      </c>
      <c r="B69" s="46" t="s">
        <v>524</v>
      </c>
      <c r="C69" s="46">
        <v>467.1</v>
      </c>
      <c r="D69" s="46"/>
      <c r="E69" s="46">
        <v>80.8</v>
      </c>
      <c r="F69" s="46">
        <f t="shared" si="2"/>
        <v>547.9</v>
      </c>
      <c r="G69" s="45">
        <f t="shared" si="0"/>
        <v>6.0344316143273839E-3</v>
      </c>
      <c r="H69" s="43">
        <f t="shared" si="1"/>
        <v>25.836117235161979</v>
      </c>
      <c r="I69" s="43">
        <f t="shared" si="3"/>
        <v>5.6839457917356357</v>
      </c>
      <c r="J69" s="194">
        <v>9.6101325387920724</v>
      </c>
      <c r="K69" s="43">
        <v>1.6836109956677909</v>
      </c>
      <c r="L69" s="45">
        <f t="shared" si="4"/>
        <v>7.8141643660079363E-2</v>
      </c>
    </row>
    <row r="70" spans="1:12" x14ac:dyDescent="0.25">
      <c r="A70" s="65">
        <f t="shared" si="5"/>
        <v>65</v>
      </c>
      <c r="B70" s="46" t="s">
        <v>525</v>
      </c>
      <c r="C70" s="46">
        <v>430.8</v>
      </c>
      <c r="D70" s="46"/>
      <c r="E70" s="46"/>
      <c r="F70" s="46">
        <f t="shared" si="2"/>
        <v>430.8</v>
      </c>
      <c r="G70" s="45">
        <f t="shared" ref="G70:G133" si="6">3/$F$379*F70</f>
        <v>4.7447219190586551E-3</v>
      </c>
      <c r="H70" s="43">
        <f t="shared" ref="H70:H133" si="7">G70*4281.45</f>
        <v>20.314289660353676</v>
      </c>
      <c r="I70" s="43">
        <f t="shared" si="3"/>
        <v>4.4691437252778092</v>
      </c>
      <c r="J70" s="194">
        <v>7.5562056902931651</v>
      </c>
      <c r="K70" s="43">
        <v>1.5527716055099212</v>
      </c>
      <c r="L70" s="45">
        <f t="shared" si="4"/>
        <v>7.8673190996830469E-2</v>
      </c>
    </row>
    <row r="71" spans="1:12" x14ac:dyDescent="0.25">
      <c r="A71" s="65">
        <f t="shared" si="5"/>
        <v>66</v>
      </c>
      <c r="B71" s="46" t="s">
        <v>526</v>
      </c>
      <c r="C71" s="46">
        <v>487.85</v>
      </c>
      <c r="D71" s="46"/>
      <c r="E71" s="46"/>
      <c r="F71" s="46">
        <f t="shared" ref="F71:F128" si="8">C71+D71+E71</f>
        <v>487.85</v>
      </c>
      <c r="G71" s="45">
        <f t="shared" si="6"/>
        <v>5.3730561471976909E-3</v>
      </c>
      <c r="H71" s="43">
        <f t="shared" si="7"/>
        <v>23.004471241419552</v>
      </c>
      <c r="I71" s="43">
        <f t="shared" ref="I71:I128" si="9">H71*0.22</f>
        <v>5.0609836731123012</v>
      </c>
      <c r="J71" s="194">
        <v>8.5568592061502322</v>
      </c>
      <c r="K71" s="43">
        <v>1.7584021071216691</v>
      </c>
      <c r="L71" s="45">
        <f t="shared" ref="L71:L130" si="10">(H71+I71+J71+K71)/F71</f>
        <v>7.8673190996830483E-2</v>
      </c>
    </row>
    <row r="72" spans="1:12" x14ac:dyDescent="0.25">
      <c r="A72" s="65">
        <f t="shared" ref="A72:A135" si="11">A71+1</f>
        <v>67</v>
      </c>
      <c r="B72" s="46" t="s">
        <v>527</v>
      </c>
      <c r="C72" s="46">
        <v>2572.4</v>
      </c>
      <c r="D72" s="46"/>
      <c r="E72" s="46">
        <v>488</v>
      </c>
      <c r="F72" s="46">
        <f t="shared" si="8"/>
        <v>3060.4</v>
      </c>
      <c r="G72" s="45">
        <f t="shared" si="6"/>
        <v>3.3706469269004433E-2</v>
      </c>
      <c r="H72" s="43">
        <f t="shared" si="7"/>
        <v>144.31256285177903</v>
      </c>
      <c r="I72" s="43">
        <f t="shared" si="9"/>
        <v>31.748763827391389</v>
      </c>
      <c r="J72" s="194">
        <v>53.679229096038071</v>
      </c>
      <c r="K72" s="43">
        <v>9.2719351857328718</v>
      </c>
      <c r="L72" s="45">
        <f t="shared" si="10"/>
        <v>7.8098448229297276E-2</v>
      </c>
    </row>
    <row r="73" spans="1:12" x14ac:dyDescent="0.25">
      <c r="A73" s="65">
        <f t="shared" si="11"/>
        <v>68</v>
      </c>
      <c r="B73" s="46" t="s">
        <v>528</v>
      </c>
      <c r="C73" s="46">
        <v>386.9</v>
      </c>
      <c r="D73" s="46"/>
      <c r="E73" s="46"/>
      <c r="F73" s="46">
        <f t="shared" si="8"/>
        <v>386.9</v>
      </c>
      <c r="G73" s="45">
        <f t="shared" si="6"/>
        <v>4.2612184551620094E-3</v>
      </c>
      <c r="H73" s="43">
        <f t="shared" si="7"/>
        <v>18.244193754853384</v>
      </c>
      <c r="I73" s="43">
        <f t="shared" si="9"/>
        <v>4.0137226260677448</v>
      </c>
      <c r="J73" s="194">
        <v>6.7862023713426769</v>
      </c>
      <c r="K73" s="43">
        <v>1.3945388444099083</v>
      </c>
      <c r="L73" s="45">
        <f t="shared" si="10"/>
        <v>7.8673190996830483E-2</v>
      </c>
    </row>
    <row r="74" spans="1:12" x14ac:dyDescent="0.25">
      <c r="A74" s="65">
        <f t="shared" si="11"/>
        <v>69</v>
      </c>
      <c r="B74" s="46" t="s">
        <v>529</v>
      </c>
      <c r="C74" s="46">
        <v>902</v>
      </c>
      <c r="D74" s="46"/>
      <c r="E74" s="46"/>
      <c r="F74" s="46">
        <f t="shared" si="8"/>
        <v>902</v>
      </c>
      <c r="G74" s="45">
        <f t="shared" si="6"/>
        <v>9.9343991898581865E-3</v>
      </c>
      <c r="H74" s="43">
        <f t="shared" si="7"/>
        <v>42.533633411418329</v>
      </c>
      <c r="I74" s="43">
        <f t="shared" si="9"/>
        <v>9.3573993505120328</v>
      </c>
      <c r="J74" s="194">
        <v>15.821024913287916</v>
      </c>
      <c r="K74" s="43">
        <v>3.2511606039228154</v>
      </c>
      <c r="L74" s="45">
        <f t="shared" si="10"/>
        <v>7.8673190996830469E-2</v>
      </c>
    </row>
    <row r="75" spans="1:12" x14ac:dyDescent="0.25">
      <c r="A75" s="65">
        <f t="shared" si="11"/>
        <v>70</v>
      </c>
      <c r="B75" s="46" t="s">
        <v>530</v>
      </c>
      <c r="C75" s="46">
        <v>659.8</v>
      </c>
      <c r="D75" s="46">
        <v>57.3</v>
      </c>
      <c r="E75" s="46"/>
      <c r="F75" s="46">
        <f t="shared" si="8"/>
        <v>717.09999999999991</v>
      </c>
      <c r="G75" s="45">
        <f t="shared" si="6"/>
        <v>7.8979574934005606E-3</v>
      </c>
      <c r="H75" s="43">
        <f t="shared" si="7"/>
        <v>33.814710110119826</v>
      </c>
      <c r="I75" s="43">
        <f t="shared" si="9"/>
        <v>7.4392362242263621</v>
      </c>
      <c r="J75" s="194">
        <v>12.577890205453173</v>
      </c>
      <c r="K75" s="43">
        <v>2.3781771246876646</v>
      </c>
      <c r="L75" s="45">
        <f t="shared" si="10"/>
        <v>7.8385181515112312E-2</v>
      </c>
    </row>
    <row r="76" spans="1:12" x14ac:dyDescent="0.25">
      <c r="A76" s="65">
        <f t="shared" si="11"/>
        <v>71</v>
      </c>
      <c r="B76" s="46" t="s">
        <v>531</v>
      </c>
      <c r="C76" s="46">
        <v>542.70000000000005</v>
      </c>
      <c r="D76" s="46"/>
      <c r="E76" s="46"/>
      <c r="F76" s="46">
        <f t="shared" si="8"/>
        <v>542.70000000000005</v>
      </c>
      <c r="G76" s="45">
        <f t="shared" si="6"/>
        <v>5.9771601334102425E-3</v>
      </c>
      <c r="H76" s="43">
        <f t="shared" si="7"/>
        <v>25.590912253189281</v>
      </c>
      <c r="I76" s="43">
        <f t="shared" si="9"/>
        <v>5.630000695701642</v>
      </c>
      <c r="J76" s="194">
        <v>9.5189248563651336</v>
      </c>
      <c r="K76" s="43">
        <v>1.9561029487238497</v>
      </c>
      <c r="L76" s="45">
        <f t="shared" si="10"/>
        <v>7.8673190996830497E-2</v>
      </c>
    </row>
    <row r="77" spans="1:12" x14ac:dyDescent="0.25">
      <c r="A77" s="65">
        <f t="shared" si="11"/>
        <v>72</v>
      </c>
      <c r="B77" s="46" t="s">
        <v>532</v>
      </c>
      <c r="C77" s="46">
        <v>605.70000000000005</v>
      </c>
      <c r="D77" s="46"/>
      <c r="E77" s="46">
        <v>19</v>
      </c>
      <c r="F77" s="46">
        <f t="shared" si="8"/>
        <v>624.70000000000005</v>
      </c>
      <c r="G77" s="45">
        <f t="shared" si="6"/>
        <v>6.8802873324882597E-3</v>
      </c>
      <c r="H77" s="43">
        <f t="shared" si="7"/>
        <v>29.457606199681859</v>
      </c>
      <c r="I77" s="43">
        <f t="shared" si="9"/>
        <v>6.4806733639300091</v>
      </c>
      <c r="J77" s="194">
        <v>10.957199848482217</v>
      </c>
      <c r="K77" s="43">
        <v>2.183179576270565</v>
      </c>
      <c r="L77" s="45">
        <f t="shared" si="10"/>
        <v>7.8563564892531856E-2</v>
      </c>
    </row>
    <row r="78" spans="1:12" x14ac:dyDescent="0.25">
      <c r="A78" s="65">
        <f t="shared" si="11"/>
        <v>73</v>
      </c>
      <c r="B78" s="46" t="s">
        <v>533</v>
      </c>
      <c r="C78" s="46">
        <v>1311.1</v>
      </c>
      <c r="D78" s="46"/>
      <c r="E78" s="46">
        <v>43.3</v>
      </c>
      <c r="F78" s="46">
        <f t="shared" si="8"/>
        <v>1354.3999999999999</v>
      </c>
      <c r="G78" s="45">
        <f t="shared" si="6"/>
        <v>1.4917018029649587E-2</v>
      </c>
      <c r="H78" s="43">
        <f t="shared" si="7"/>
        <v>63.86646684304322</v>
      </c>
      <c r="I78" s="43">
        <f t="shared" si="9"/>
        <v>14.050622705469509</v>
      </c>
      <c r="J78" s="194">
        <v>23.756093284431429</v>
      </c>
      <c r="K78" s="43">
        <v>4.7257169266110903</v>
      </c>
      <c r="L78" s="45">
        <f t="shared" si="10"/>
        <v>7.8557959066417049E-2</v>
      </c>
    </row>
    <row r="79" spans="1:12" x14ac:dyDescent="0.25">
      <c r="A79" s="65">
        <f t="shared" si="11"/>
        <v>74</v>
      </c>
      <c r="B79" s="46" t="s">
        <v>534</v>
      </c>
      <c r="C79" s="46">
        <v>235.6</v>
      </c>
      <c r="D79" s="46"/>
      <c r="E79" s="46"/>
      <c r="F79" s="46">
        <f t="shared" si="8"/>
        <v>235.6</v>
      </c>
      <c r="G79" s="45">
        <f t="shared" si="6"/>
        <v>2.5948386353997657E-3</v>
      </c>
      <c r="H79" s="43">
        <f t="shared" si="7"/>
        <v>11.109671875532326</v>
      </c>
      <c r="I79" s="43">
        <f t="shared" si="9"/>
        <v>2.4441278126171118</v>
      </c>
      <c r="J79" s="194">
        <v>4.1324096114973754</v>
      </c>
      <c r="K79" s="43">
        <v>0.84919449920644718</v>
      </c>
      <c r="L79" s="45">
        <f t="shared" si="10"/>
        <v>7.8673190996830469E-2</v>
      </c>
    </row>
    <row r="80" spans="1:12" x14ac:dyDescent="0.25">
      <c r="A80" s="65">
        <f t="shared" si="11"/>
        <v>75</v>
      </c>
      <c r="B80" s="46" t="s">
        <v>535</v>
      </c>
      <c r="C80" s="46">
        <v>666.3</v>
      </c>
      <c r="D80" s="46">
        <v>58.1</v>
      </c>
      <c r="E80" s="46"/>
      <c r="F80" s="46">
        <f t="shared" si="8"/>
        <v>724.4</v>
      </c>
      <c r="G80" s="45">
        <f t="shared" si="6"/>
        <v>7.9783578416111646E-3</v>
      </c>
      <c r="H80" s="43">
        <f t="shared" si="7"/>
        <v>34.15894018096612</v>
      </c>
      <c r="I80" s="43">
        <f t="shared" si="9"/>
        <v>7.514966839812546</v>
      </c>
      <c r="J80" s="194">
        <v>12.705931759629452</v>
      </c>
      <c r="K80" s="43">
        <v>2.401605665625024</v>
      </c>
      <c r="L80" s="45">
        <f t="shared" si="10"/>
        <v>7.8384103321415169E-2</v>
      </c>
    </row>
    <row r="81" spans="1:12" x14ac:dyDescent="0.25">
      <c r="A81" s="65">
        <f t="shared" si="11"/>
        <v>76</v>
      </c>
      <c r="B81" s="46" t="s">
        <v>536</v>
      </c>
      <c r="C81" s="46">
        <v>574.5</v>
      </c>
      <c r="D81" s="46"/>
      <c r="E81" s="46"/>
      <c r="F81" s="46">
        <f t="shared" si="8"/>
        <v>574.5</v>
      </c>
      <c r="G81" s="45">
        <f t="shared" si="6"/>
        <v>6.3273972667112289E-3</v>
      </c>
      <c r="H81" s="43">
        <f t="shared" si="7"/>
        <v>27.09043502756079</v>
      </c>
      <c r="I81" s="43">
        <f t="shared" si="9"/>
        <v>5.9598957060633735</v>
      </c>
      <c r="J81" s="194">
        <v>10.07669491428371</v>
      </c>
      <c r="K81" s="43">
        <v>2.070722579771239</v>
      </c>
      <c r="L81" s="45">
        <f t="shared" si="10"/>
        <v>7.8673190996830483E-2</v>
      </c>
    </row>
    <row r="82" spans="1:12" x14ac:dyDescent="0.25">
      <c r="A82" s="65">
        <f t="shared" si="11"/>
        <v>77</v>
      </c>
      <c r="B82" s="46" t="s">
        <v>537</v>
      </c>
      <c r="C82" s="46">
        <v>656.4</v>
      </c>
      <c r="D82" s="46">
        <v>40.5</v>
      </c>
      <c r="E82" s="46"/>
      <c r="F82" s="46">
        <f t="shared" si="8"/>
        <v>696.9</v>
      </c>
      <c r="G82" s="45">
        <f t="shared" si="6"/>
        <v>7.6754798175301224E-3</v>
      </c>
      <c r="H82" s="43">
        <f t="shared" si="7"/>
        <v>32.862183064764338</v>
      </c>
      <c r="I82" s="43">
        <f t="shared" si="9"/>
        <v>7.2296802742481541</v>
      </c>
      <c r="J82" s="194">
        <v>12.223583439102381</v>
      </c>
      <c r="K82" s="43">
        <v>2.3659221955819691</v>
      </c>
      <c r="L82" s="45">
        <f t="shared" si="10"/>
        <v>7.8463723595489795E-2</v>
      </c>
    </row>
    <row r="83" spans="1:12" x14ac:dyDescent="0.25">
      <c r="A83" s="65">
        <f t="shared" si="11"/>
        <v>78</v>
      </c>
      <c r="B83" s="46" t="s">
        <v>538</v>
      </c>
      <c r="C83" s="46">
        <v>560.6</v>
      </c>
      <c r="D83" s="46"/>
      <c r="E83" s="46">
        <v>38.4</v>
      </c>
      <c r="F83" s="46">
        <f t="shared" si="8"/>
        <v>599</v>
      </c>
      <c r="G83" s="45">
        <f t="shared" si="6"/>
        <v>6.597234051801612E-3</v>
      </c>
      <c r="H83" s="43">
        <f t="shared" si="7"/>
        <v>28.24572773108601</v>
      </c>
      <c r="I83" s="43">
        <f t="shared" si="9"/>
        <v>6.214060100838922</v>
      </c>
      <c r="J83" s="194">
        <v>10.50642341802601</v>
      </c>
      <c r="K83" s="43">
        <v>2.0206215460744241</v>
      </c>
      <c r="L83" s="45">
        <f t="shared" si="10"/>
        <v>7.8442124868155869E-2</v>
      </c>
    </row>
    <row r="84" spans="1:12" x14ac:dyDescent="0.25">
      <c r="A84" s="65">
        <f t="shared" si="11"/>
        <v>79</v>
      </c>
      <c r="B84" s="46" t="s">
        <v>539</v>
      </c>
      <c r="C84" s="46">
        <v>494.5</v>
      </c>
      <c r="D84" s="46"/>
      <c r="E84" s="46"/>
      <c r="F84" s="46">
        <f t="shared" si="8"/>
        <v>494.5</v>
      </c>
      <c r="G84" s="45">
        <f t="shared" si="6"/>
        <v>5.446297560293651E-3</v>
      </c>
      <c r="H84" s="43">
        <f t="shared" si="7"/>
        <v>23.31805068951925</v>
      </c>
      <c r="I84" s="43">
        <f t="shared" si="9"/>
        <v>5.1299711516942352</v>
      </c>
      <c r="J84" s="194">
        <v>8.6734998000231425</v>
      </c>
      <c r="K84" s="43">
        <v>1.7823713066960447</v>
      </c>
      <c r="L84" s="45">
        <f t="shared" si="10"/>
        <v>7.8673190996830469E-2</v>
      </c>
    </row>
    <row r="85" spans="1:12" x14ac:dyDescent="0.25">
      <c r="A85" s="65">
        <f t="shared" si="11"/>
        <v>80</v>
      </c>
      <c r="B85" s="46" t="s">
        <v>540</v>
      </c>
      <c r="C85" s="46">
        <v>719.5</v>
      </c>
      <c r="D85" s="46">
        <v>20.3</v>
      </c>
      <c r="E85" s="46"/>
      <c r="F85" s="46">
        <f t="shared" si="8"/>
        <v>739.8</v>
      </c>
      <c r="G85" s="45">
        <f t="shared" si="6"/>
        <v>8.1479695350965484E-3</v>
      </c>
      <c r="H85" s="43">
        <f t="shared" si="7"/>
        <v>34.885124166039112</v>
      </c>
      <c r="I85" s="43">
        <f t="shared" si="9"/>
        <v>7.674727316528605</v>
      </c>
      <c r="J85" s="194">
        <v>12.976046819124612</v>
      </c>
      <c r="K85" s="43">
        <v>2.5933592622200288</v>
      </c>
      <c r="L85" s="45">
        <f t="shared" si="10"/>
        <v>7.8574287055842601E-2</v>
      </c>
    </row>
    <row r="86" spans="1:12" x14ac:dyDescent="0.25">
      <c r="A86" s="65">
        <f t="shared" si="11"/>
        <v>81</v>
      </c>
      <c r="B86" s="46" t="s">
        <v>541</v>
      </c>
      <c r="C86" s="46">
        <v>673</v>
      </c>
      <c r="D86" s="46">
        <v>43.4</v>
      </c>
      <c r="E86" s="46"/>
      <c r="F86" s="46">
        <f t="shared" si="8"/>
        <v>716.4</v>
      </c>
      <c r="G86" s="45">
        <f t="shared" si="6"/>
        <v>7.8902478709694072E-3</v>
      </c>
      <c r="H86" s="43">
        <f t="shared" si="7"/>
        <v>33.781701747161968</v>
      </c>
      <c r="I86" s="43">
        <f t="shared" si="9"/>
        <v>7.431974384375633</v>
      </c>
      <c r="J86" s="194">
        <v>12.565612248203395</v>
      </c>
      <c r="K86" s="43">
        <v>2.425755084745072</v>
      </c>
      <c r="L86" s="45">
        <f t="shared" si="10"/>
        <v>7.8454834540041971E-2</v>
      </c>
    </row>
    <row r="87" spans="1:12" x14ac:dyDescent="0.25">
      <c r="A87" s="65">
        <f t="shared" si="11"/>
        <v>82</v>
      </c>
      <c r="B87" s="46" t="s">
        <v>542</v>
      </c>
      <c r="C87" s="46">
        <v>628.5</v>
      </c>
      <c r="D87" s="46"/>
      <c r="E87" s="46"/>
      <c r="F87" s="46">
        <f t="shared" si="8"/>
        <v>628.5</v>
      </c>
      <c r="G87" s="45">
        <f t="shared" si="6"/>
        <v>6.9221395685430936E-3</v>
      </c>
      <c r="H87" s="43">
        <f t="shared" si="7"/>
        <v>29.636794455738826</v>
      </c>
      <c r="I87" s="43">
        <f t="shared" si="9"/>
        <v>6.520094780262542</v>
      </c>
      <c r="J87" s="194">
        <v>11.023851616409594</v>
      </c>
      <c r="K87" s="43">
        <v>2.2653596890969951</v>
      </c>
      <c r="L87" s="45">
        <f t="shared" si="10"/>
        <v>7.8673190996830483E-2</v>
      </c>
    </row>
    <row r="88" spans="1:12" x14ac:dyDescent="0.25">
      <c r="A88" s="65">
        <f t="shared" si="11"/>
        <v>83</v>
      </c>
      <c r="B88" s="46" t="s">
        <v>543</v>
      </c>
      <c r="C88" s="46">
        <v>1817.4</v>
      </c>
      <c r="D88" s="46">
        <v>90.8</v>
      </c>
      <c r="E88" s="46"/>
      <c r="F88" s="46">
        <f t="shared" si="8"/>
        <v>1908.2</v>
      </c>
      <c r="G88" s="45">
        <f t="shared" si="6"/>
        <v>2.101643074732527E-2</v>
      </c>
      <c r="H88" s="43">
        <f t="shared" si="7"/>
        <v>89.980797423135769</v>
      </c>
      <c r="I88" s="43">
        <f t="shared" si="9"/>
        <v>19.795775433089869</v>
      </c>
      <c r="J88" s="194">
        <v>33.469711462900229</v>
      </c>
      <c r="K88" s="43">
        <v>6.5506200460857258</v>
      </c>
      <c r="L88" s="45">
        <f t="shared" si="10"/>
        <v>7.8501679260670573E-2</v>
      </c>
    </row>
    <row r="89" spans="1:12" x14ac:dyDescent="0.25">
      <c r="A89" s="65">
        <f t="shared" si="11"/>
        <v>84</v>
      </c>
      <c r="B89" s="46" t="s">
        <v>544</v>
      </c>
      <c r="C89" s="46">
        <v>872.9</v>
      </c>
      <c r="D89" s="46"/>
      <c r="E89" s="46">
        <v>66</v>
      </c>
      <c r="F89" s="46">
        <f t="shared" si="8"/>
        <v>938.9</v>
      </c>
      <c r="G89" s="45">
        <f t="shared" si="6"/>
        <v>1.0340806429443294E-2</v>
      </c>
      <c r="H89" s="43">
        <f t="shared" si="7"/>
        <v>44.273645687339993</v>
      </c>
      <c r="I89" s="43">
        <f t="shared" si="9"/>
        <v>9.7402020512147978</v>
      </c>
      <c r="J89" s="194">
        <v>16.468248659740603</v>
      </c>
      <c r="K89" s="43">
        <v>3.1462728283417136</v>
      </c>
      <c r="L89" s="45">
        <f t="shared" si="10"/>
        <v>7.8419820243515931E-2</v>
      </c>
    </row>
    <row r="90" spans="1:12" x14ac:dyDescent="0.25">
      <c r="A90" s="65">
        <f t="shared" si="11"/>
        <v>85</v>
      </c>
      <c r="B90" s="46" t="s">
        <v>545</v>
      </c>
      <c r="C90" s="46">
        <v>583.5</v>
      </c>
      <c r="D90" s="46"/>
      <c r="E90" s="46"/>
      <c r="F90" s="46">
        <f t="shared" si="8"/>
        <v>583.5</v>
      </c>
      <c r="G90" s="45">
        <f t="shared" si="6"/>
        <v>6.4265209836832067E-3</v>
      </c>
      <c r="H90" s="43">
        <f t="shared" si="7"/>
        <v>27.514828265590463</v>
      </c>
      <c r="I90" s="43">
        <f t="shared" si="9"/>
        <v>6.0532622184299019</v>
      </c>
      <c r="J90" s="194">
        <v>10.234554364638024</v>
      </c>
      <c r="K90" s="43">
        <v>2.1031620979921986</v>
      </c>
      <c r="L90" s="45">
        <f t="shared" si="10"/>
        <v>7.8673190996830483E-2</v>
      </c>
    </row>
    <row r="91" spans="1:12" x14ac:dyDescent="0.25">
      <c r="A91" s="65">
        <f t="shared" si="11"/>
        <v>86</v>
      </c>
      <c r="B91" s="46" t="s">
        <v>546</v>
      </c>
      <c r="C91" s="46">
        <v>288.43</v>
      </c>
      <c r="D91" s="46"/>
      <c r="E91" s="46"/>
      <c r="F91" s="46">
        <f t="shared" si="8"/>
        <v>288.43</v>
      </c>
      <c r="G91" s="45">
        <f t="shared" si="6"/>
        <v>3.176694854025274E-3</v>
      </c>
      <c r="H91" s="43">
        <f t="shared" si="7"/>
        <v>13.600860182766509</v>
      </c>
      <c r="I91" s="43">
        <f t="shared" si="9"/>
        <v>2.9921892402086319</v>
      </c>
      <c r="J91" s="194">
        <v>5.0590445850771992</v>
      </c>
      <c r="K91" s="43">
        <v>1.0396144711634785</v>
      </c>
      <c r="L91" s="45">
        <f t="shared" si="10"/>
        <v>7.8673190996830497E-2</v>
      </c>
    </row>
    <row r="92" spans="1:12" x14ac:dyDescent="0.25">
      <c r="A92" s="65">
        <f t="shared" si="11"/>
        <v>87</v>
      </c>
      <c r="B92" s="46" t="s">
        <v>547</v>
      </c>
      <c r="C92" s="46">
        <v>539.6</v>
      </c>
      <c r="D92" s="46"/>
      <c r="E92" s="46"/>
      <c r="F92" s="46">
        <f t="shared" si="8"/>
        <v>539.6</v>
      </c>
      <c r="G92" s="45">
        <f t="shared" si="6"/>
        <v>5.9430175197865611E-3</v>
      </c>
      <c r="H92" s="43">
        <f t="shared" si="7"/>
        <v>25.444732360090171</v>
      </c>
      <c r="I92" s="43">
        <f t="shared" si="9"/>
        <v>5.5978411192198374</v>
      </c>
      <c r="J92" s="194">
        <v>9.4645510456875392</v>
      </c>
      <c r="K92" s="43">
        <v>1.9449293368921854</v>
      </c>
      <c r="L92" s="45">
        <f t="shared" si="10"/>
        <v>7.8673190996830497E-2</v>
      </c>
    </row>
    <row r="93" spans="1:12" x14ac:dyDescent="0.25">
      <c r="A93" s="65">
        <f t="shared" si="11"/>
        <v>88</v>
      </c>
      <c r="B93" s="46" t="s">
        <v>548</v>
      </c>
      <c r="C93" s="46">
        <v>2006.4</v>
      </c>
      <c r="D93" s="46"/>
      <c r="E93" s="46"/>
      <c r="F93" s="46">
        <f t="shared" si="8"/>
        <v>2006.4</v>
      </c>
      <c r="G93" s="45">
        <f t="shared" si="6"/>
        <v>2.2097980636952848E-2</v>
      </c>
      <c r="H93" s="43">
        <f t="shared" si="7"/>
        <v>94.61139919808177</v>
      </c>
      <c r="I93" s="43">
        <f t="shared" si="9"/>
        <v>20.814507823577991</v>
      </c>
      <c r="J93" s="194">
        <v>35.192133465655075</v>
      </c>
      <c r="K93" s="43">
        <v>7.2318499287258735</v>
      </c>
      <c r="L93" s="45">
        <f t="shared" si="10"/>
        <v>7.8673190996830483E-2</v>
      </c>
    </row>
    <row r="94" spans="1:12" x14ac:dyDescent="0.25">
      <c r="A94" s="65">
        <f t="shared" si="11"/>
        <v>89</v>
      </c>
      <c r="B94" s="46" t="s">
        <v>549</v>
      </c>
      <c r="C94" s="46">
        <v>3433.2</v>
      </c>
      <c r="D94" s="46">
        <v>78</v>
      </c>
      <c r="E94" s="46"/>
      <c r="F94" s="46">
        <f t="shared" si="8"/>
        <v>3511.2</v>
      </c>
      <c r="G94" s="45">
        <f t="shared" si="6"/>
        <v>3.8671466114667478E-2</v>
      </c>
      <c r="H94" s="43">
        <f t="shared" si="7"/>
        <v>165.56994859664306</v>
      </c>
      <c r="I94" s="43">
        <f t="shared" si="9"/>
        <v>36.425388691261475</v>
      </c>
      <c r="J94" s="194">
        <v>61.586233564896375</v>
      </c>
      <c r="K94" s="43">
        <v>12.374594884021962</v>
      </c>
      <c r="L94" s="45">
        <f t="shared" si="10"/>
        <v>7.8593120795404106E-2</v>
      </c>
    </row>
    <row r="95" spans="1:12" x14ac:dyDescent="0.25">
      <c r="A95" s="65">
        <f t="shared" si="11"/>
        <v>90</v>
      </c>
      <c r="B95" s="46" t="s">
        <v>550</v>
      </c>
      <c r="C95" s="46">
        <v>416.5</v>
      </c>
      <c r="D95" s="46"/>
      <c r="E95" s="46">
        <v>27.3</v>
      </c>
      <c r="F95" s="46">
        <f t="shared" si="8"/>
        <v>443.8</v>
      </c>
      <c r="G95" s="45">
        <f t="shared" si="6"/>
        <v>4.8879006213515116E-3</v>
      </c>
      <c r="H95" s="43">
        <f t="shared" si="7"/>
        <v>20.927302115285428</v>
      </c>
      <c r="I95" s="43">
        <f t="shared" si="9"/>
        <v>4.6040064653627946</v>
      </c>
      <c r="J95" s="194">
        <v>7.7842248963605059</v>
      </c>
      <c r="K95" s="43">
        <v>1.5012288154477302</v>
      </c>
      <c r="L95" s="45">
        <f t="shared" si="10"/>
        <v>7.8451469789221406E-2</v>
      </c>
    </row>
    <row r="96" spans="1:12" x14ac:dyDescent="0.25">
      <c r="A96" s="65">
        <f t="shared" si="11"/>
        <v>91</v>
      </c>
      <c r="B96" s="46" t="s">
        <v>551</v>
      </c>
      <c r="C96" s="46">
        <v>514.9</v>
      </c>
      <c r="D96" s="46">
        <v>88.2</v>
      </c>
      <c r="E96" s="46"/>
      <c r="F96" s="46">
        <f t="shared" si="8"/>
        <v>603.1</v>
      </c>
      <c r="G96" s="45">
        <f t="shared" si="6"/>
        <v>6.6423904117555131E-3</v>
      </c>
      <c r="H96" s="43">
        <f t="shared" si="7"/>
        <v>28.43906242841064</v>
      </c>
      <c r="I96" s="43">
        <f t="shared" si="9"/>
        <v>6.256593734250341</v>
      </c>
      <c r="J96" s="194">
        <v>10.578337167631865</v>
      </c>
      <c r="K96" s="43">
        <v>1.8559008813302191</v>
      </c>
      <c r="L96" s="45">
        <f t="shared" si="10"/>
        <v>7.8146068996224616E-2</v>
      </c>
    </row>
    <row r="97" spans="1:12" x14ac:dyDescent="0.25">
      <c r="A97" s="65">
        <f t="shared" si="11"/>
        <v>92</v>
      </c>
      <c r="B97" s="46" t="s">
        <v>552</v>
      </c>
      <c r="C97" s="46">
        <v>368.8</v>
      </c>
      <c r="D97" s="46">
        <v>30.4</v>
      </c>
      <c r="E97" s="46"/>
      <c r="F97" s="46">
        <f t="shared" si="8"/>
        <v>399.2</v>
      </c>
      <c r="G97" s="45">
        <f t="shared" si="6"/>
        <v>4.3966875350237118E-3</v>
      </c>
      <c r="H97" s="43">
        <f t="shared" si="7"/>
        <v>18.824197846827271</v>
      </c>
      <c r="I97" s="43">
        <f t="shared" si="9"/>
        <v>4.1413235263020001</v>
      </c>
      <c r="J97" s="194">
        <v>7.0019436201602385</v>
      </c>
      <c r="K97" s="43">
        <v>1.3292993688766457</v>
      </c>
      <c r="L97" s="45">
        <f t="shared" si="10"/>
        <v>7.8398708322059515E-2</v>
      </c>
    </row>
    <row r="98" spans="1:12" x14ac:dyDescent="0.25">
      <c r="A98" s="65">
        <f t="shared" si="11"/>
        <v>93</v>
      </c>
      <c r="B98" s="46" t="s">
        <v>553</v>
      </c>
      <c r="C98" s="46">
        <v>939.1</v>
      </c>
      <c r="D98" s="46"/>
      <c r="E98" s="46"/>
      <c r="F98" s="46">
        <f t="shared" si="8"/>
        <v>939.1</v>
      </c>
      <c r="G98" s="45">
        <f t="shared" si="6"/>
        <v>1.0343009178709339E-2</v>
      </c>
      <c r="H98" s="43">
        <f t="shared" si="7"/>
        <v>44.283076648185101</v>
      </c>
      <c r="I98" s="43">
        <f t="shared" si="9"/>
        <v>9.7422768626007219</v>
      </c>
      <c r="J98" s="194">
        <v>16.471756647526256</v>
      </c>
      <c r="K98" s="43">
        <v>3.3848835068114371</v>
      </c>
      <c r="L98" s="45">
        <f t="shared" si="10"/>
        <v>7.8673190996830483E-2</v>
      </c>
    </row>
    <row r="99" spans="1:12" x14ac:dyDescent="0.25">
      <c r="A99" s="65">
        <f t="shared" si="11"/>
        <v>94</v>
      </c>
      <c r="B99" s="46" t="s">
        <v>554</v>
      </c>
      <c r="C99" s="46">
        <v>455.8</v>
      </c>
      <c r="D99" s="46"/>
      <c r="E99" s="46"/>
      <c r="F99" s="46">
        <f t="shared" si="8"/>
        <v>455.8</v>
      </c>
      <c r="G99" s="45">
        <f t="shared" si="6"/>
        <v>5.0200655773141485E-3</v>
      </c>
      <c r="H99" s="43">
        <f t="shared" si="7"/>
        <v>21.49315976599166</v>
      </c>
      <c r="I99" s="43">
        <f t="shared" si="9"/>
        <v>4.7284951485181654</v>
      </c>
      <c r="J99" s="194">
        <v>7.9947041634995921</v>
      </c>
      <c r="K99" s="43">
        <v>1.6428813783459195</v>
      </c>
      <c r="L99" s="45">
        <f t="shared" si="10"/>
        <v>7.8673190996830483E-2</v>
      </c>
    </row>
    <row r="100" spans="1:12" x14ac:dyDescent="0.25">
      <c r="A100" s="65">
        <f t="shared" si="11"/>
        <v>95</v>
      </c>
      <c r="B100" s="46" t="s">
        <v>555</v>
      </c>
      <c r="C100" s="46">
        <v>592.29999999999995</v>
      </c>
      <c r="D100" s="46"/>
      <c r="E100" s="46"/>
      <c r="F100" s="46">
        <f t="shared" si="8"/>
        <v>592.29999999999995</v>
      </c>
      <c r="G100" s="45">
        <f t="shared" si="6"/>
        <v>6.5234419513891398E-3</v>
      </c>
      <c r="H100" s="43">
        <f t="shared" si="7"/>
        <v>27.929790542775031</v>
      </c>
      <c r="I100" s="43">
        <f t="shared" si="9"/>
        <v>6.144553919410507</v>
      </c>
      <c r="J100" s="194">
        <v>10.388905827206687</v>
      </c>
      <c r="K100" s="43">
        <v>2.1348807380304695</v>
      </c>
      <c r="L100" s="45">
        <f t="shared" si="10"/>
        <v>7.8673190996830483E-2</v>
      </c>
    </row>
    <row r="101" spans="1:12" x14ac:dyDescent="0.25">
      <c r="A101" s="65">
        <f t="shared" si="11"/>
        <v>96</v>
      </c>
      <c r="B101" s="46" t="s">
        <v>556</v>
      </c>
      <c r="C101" s="46">
        <v>636.6</v>
      </c>
      <c r="D101" s="46"/>
      <c r="E101" s="46"/>
      <c r="F101" s="46">
        <f t="shared" si="8"/>
        <v>636.6</v>
      </c>
      <c r="G101" s="45">
        <f t="shared" si="6"/>
        <v>7.0113509138178742E-3</v>
      </c>
      <c r="H101" s="43">
        <f t="shared" si="7"/>
        <v>30.018748369965536</v>
      </c>
      <c r="I101" s="43">
        <f t="shared" si="9"/>
        <v>6.6041246413924179</v>
      </c>
      <c r="J101" s="194">
        <v>11.165925121728478</v>
      </c>
      <c r="K101" s="43">
        <v>2.2945552554958586</v>
      </c>
      <c r="L101" s="45">
        <f t="shared" si="10"/>
        <v>7.8673190996830483E-2</v>
      </c>
    </row>
    <row r="102" spans="1:12" x14ac:dyDescent="0.25">
      <c r="A102" s="65">
        <f t="shared" si="11"/>
        <v>97</v>
      </c>
      <c r="B102" s="46" t="s">
        <v>557</v>
      </c>
      <c r="C102" s="46">
        <v>335</v>
      </c>
      <c r="D102" s="46"/>
      <c r="E102" s="46">
        <v>55.3</v>
      </c>
      <c r="F102" s="46">
        <f t="shared" si="8"/>
        <v>390.3</v>
      </c>
      <c r="G102" s="45">
        <f t="shared" si="6"/>
        <v>4.2986651926847572E-3</v>
      </c>
      <c r="H102" s="43">
        <f t="shared" si="7"/>
        <v>18.404520089220153</v>
      </c>
      <c r="I102" s="43">
        <f t="shared" si="9"/>
        <v>4.0489944196284338</v>
      </c>
      <c r="J102" s="194">
        <v>6.8458381636987511</v>
      </c>
      <c r="K102" s="43">
        <v>1.2074709560023762</v>
      </c>
      <c r="L102" s="45">
        <f t="shared" si="10"/>
        <v>7.8162499688828366E-2</v>
      </c>
    </row>
    <row r="103" spans="1:12" x14ac:dyDescent="0.25">
      <c r="A103" s="65">
        <f t="shared" si="11"/>
        <v>98</v>
      </c>
      <c r="B103" s="46" t="s">
        <v>558</v>
      </c>
      <c r="C103" s="46">
        <v>784</v>
      </c>
      <c r="D103" s="46"/>
      <c r="E103" s="46"/>
      <c r="F103" s="46">
        <f t="shared" si="8"/>
        <v>784</v>
      </c>
      <c r="G103" s="45">
        <f t="shared" si="6"/>
        <v>8.6347771228922603E-3</v>
      </c>
      <c r="H103" s="43">
        <f t="shared" si="7"/>
        <v>36.969366512807063</v>
      </c>
      <c r="I103" s="43">
        <f t="shared" si="9"/>
        <v>8.1332606328175547</v>
      </c>
      <c r="J103" s="194">
        <v>13.751312119753576</v>
      </c>
      <c r="K103" s="43">
        <v>2.8258424761369039</v>
      </c>
      <c r="L103" s="45">
        <f t="shared" si="10"/>
        <v>7.8673190996830483E-2</v>
      </c>
    </row>
    <row r="104" spans="1:12" x14ac:dyDescent="0.25">
      <c r="A104" s="65">
        <f t="shared" si="11"/>
        <v>99</v>
      </c>
      <c r="B104" s="46" t="s">
        <v>559</v>
      </c>
      <c r="C104" s="46">
        <v>324.2</v>
      </c>
      <c r="D104" s="46"/>
      <c r="E104" s="46">
        <v>31.1</v>
      </c>
      <c r="F104" s="46">
        <f t="shared" si="8"/>
        <v>355.3</v>
      </c>
      <c r="G104" s="45">
        <f t="shared" si="6"/>
        <v>3.9131840711270661E-3</v>
      </c>
      <c r="H104" s="43">
        <f t="shared" si="7"/>
        <v>16.754101941326976</v>
      </c>
      <c r="I104" s="43">
        <f t="shared" si="9"/>
        <v>3.6859024270919347</v>
      </c>
      <c r="J104" s="194">
        <v>6.2319403012097521</v>
      </c>
      <c r="K104" s="43">
        <v>1.1685435341372246</v>
      </c>
      <c r="L104" s="45">
        <f t="shared" si="10"/>
        <v>7.8357692664694306E-2</v>
      </c>
    </row>
    <row r="105" spans="1:12" x14ac:dyDescent="0.25">
      <c r="A105" s="65">
        <f t="shared" si="11"/>
        <v>100</v>
      </c>
      <c r="B105" s="46" t="s">
        <v>560</v>
      </c>
      <c r="C105" s="46">
        <v>767.05</v>
      </c>
      <c r="D105" s="46"/>
      <c r="E105" s="46"/>
      <c r="F105" s="46">
        <f t="shared" si="8"/>
        <v>767.05</v>
      </c>
      <c r="G105" s="45">
        <f t="shared" si="6"/>
        <v>8.4480941225950363E-3</v>
      </c>
      <c r="H105" s="43">
        <f t="shared" si="7"/>
        <v>36.17009258118452</v>
      </c>
      <c r="I105" s="43">
        <f t="shared" si="9"/>
        <v>7.9574203678605944</v>
      </c>
      <c r="J105" s="194">
        <v>13.454010154919615</v>
      </c>
      <c r="K105" s="43">
        <v>2.7647480501540969</v>
      </c>
      <c r="L105" s="45">
        <f t="shared" si="10"/>
        <v>7.8673190996830497E-2</v>
      </c>
    </row>
    <row r="106" spans="1:12" x14ac:dyDescent="0.25">
      <c r="A106" s="65">
        <f t="shared" si="11"/>
        <v>101</v>
      </c>
      <c r="B106" s="46" t="s">
        <v>561</v>
      </c>
      <c r="C106" s="46">
        <v>364.8</v>
      </c>
      <c r="D106" s="46"/>
      <c r="E106" s="46"/>
      <c r="F106" s="46">
        <f t="shared" si="8"/>
        <v>364.8</v>
      </c>
      <c r="G106" s="45">
        <f t="shared" si="6"/>
        <v>4.0178146612641543E-3</v>
      </c>
      <c r="H106" s="43">
        <f t="shared" si="7"/>
        <v>17.202072581469412</v>
      </c>
      <c r="I106" s="43">
        <f t="shared" si="9"/>
        <v>3.7844559679232708</v>
      </c>
      <c r="J106" s="194">
        <v>6.3985697210281947</v>
      </c>
      <c r="K106" s="43">
        <v>1.3148818052228859</v>
      </c>
      <c r="L106" s="45">
        <f t="shared" si="10"/>
        <v>7.8673190996830497E-2</v>
      </c>
    </row>
    <row r="107" spans="1:12" x14ac:dyDescent="0.25">
      <c r="A107" s="65">
        <f t="shared" si="11"/>
        <v>102</v>
      </c>
      <c r="B107" s="46" t="s">
        <v>562</v>
      </c>
      <c r="C107" s="46">
        <v>638.5</v>
      </c>
      <c r="D107" s="46">
        <v>25.4</v>
      </c>
      <c r="E107" s="46"/>
      <c r="F107" s="46">
        <f t="shared" si="8"/>
        <v>663.9</v>
      </c>
      <c r="G107" s="45">
        <f t="shared" si="6"/>
        <v>7.3120261886328716E-3</v>
      </c>
      <c r="H107" s="43">
        <f t="shared" si="7"/>
        <v>31.306074525322206</v>
      </c>
      <c r="I107" s="43">
        <f t="shared" si="9"/>
        <v>6.8873363955708857</v>
      </c>
      <c r="J107" s="194">
        <v>11.644765454469898</v>
      </c>
      <c r="K107" s="43">
        <v>2.3014035982313943</v>
      </c>
      <c r="L107" s="45">
        <f t="shared" si="10"/>
        <v>7.8535291419783687E-2</v>
      </c>
    </row>
    <row r="108" spans="1:12" x14ac:dyDescent="0.25">
      <c r="A108" s="65">
        <f t="shared" si="11"/>
        <v>103</v>
      </c>
      <c r="B108" s="46" t="s">
        <v>563</v>
      </c>
      <c r="C108" s="46">
        <v>939.5</v>
      </c>
      <c r="D108" s="46"/>
      <c r="E108" s="46"/>
      <c r="F108" s="46">
        <f t="shared" si="8"/>
        <v>939.5</v>
      </c>
      <c r="G108" s="45">
        <f t="shared" si="6"/>
        <v>1.0347414677241427E-2</v>
      </c>
      <c r="H108" s="43">
        <f t="shared" si="7"/>
        <v>44.301938569875304</v>
      </c>
      <c r="I108" s="43">
        <f t="shared" si="9"/>
        <v>9.7464264853725666</v>
      </c>
      <c r="J108" s="194">
        <v>16.478772623097559</v>
      </c>
      <c r="K108" s="43">
        <v>3.386325263176813</v>
      </c>
      <c r="L108" s="45">
        <f t="shared" si="10"/>
        <v>7.8673190996830483E-2</v>
      </c>
    </row>
    <row r="109" spans="1:12" x14ac:dyDescent="0.25">
      <c r="A109" s="65">
        <f t="shared" si="11"/>
        <v>104</v>
      </c>
      <c r="B109" s="46" t="s">
        <v>564</v>
      </c>
      <c r="C109" s="46">
        <v>804.7</v>
      </c>
      <c r="D109" s="46"/>
      <c r="E109" s="46"/>
      <c r="F109" s="46">
        <f t="shared" si="8"/>
        <v>804.7</v>
      </c>
      <c r="G109" s="45">
        <f t="shared" si="6"/>
        <v>8.8627616719278088E-3</v>
      </c>
      <c r="H109" s="43">
        <f t="shared" si="7"/>
        <v>37.945470960275316</v>
      </c>
      <c r="I109" s="43">
        <f t="shared" si="9"/>
        <v>8.3480036112605696</v>
      </c>
      <c r="J109" s="194">
        <v>14.114388855568498</v>
      </c>
      <c r="K109" s="43">
        <v>2.9004533680451106</v>
      </c>
      <c r="L109" s="45">
        <f t="shared" si="10"/>
        <v>7.8673190996830483E-2</v>
      </c>
    </row>
    <row r="110" spans="1:12" x14ac:dyDescent="0.25">
      <c r="A110" s="65">
        <f t="shared" si="11"/>
        <v>105</v>
      </c>
      <c r="B110" s="46" t="s">
        <v>565</v>
      </c>
      <c r="C110" s="46">
        <v>683.2</v>
      </c>
      <c r="D110" s="46"/>
      <c r="E110" s="46"/>
      <c r="F110" s="46">
        <f t="shared" si="8"/>
        <v>683.2</v>
      </c>
      <c r="G110" s="45">
        <f t="shared" si="6"/>
        <v>7.5245914928061134E-3</v>
      </c>
      <c r="H110" s="43">
        <f t="shared" si="7"/>
        <v>32.216162246874731</v>
      </c>
      <c r="I110" s="43">
        <f t="shared" si="9"/>
        <v>7.0875556943124405</v>
      </c>
      <c r="J110" s="194">
        <v>11.983286275785261</v>
      </c>
      <c r="K110" s="43">
        <v>2.4625198720621593</v>
      </c>
      <c r="L110" s="45">
        <f t="shared" si="10"/>
        <v>7.8673190996830483E-2</v>
      </c>
    </row>
    <row r="111" spans="1:12" x14ac:dyDescent="0.25">
      <c r="A111" s="65">
        <f t="shared" si="11"/>
        <v>106</v>
      </c>
      <c r="B111" s="46" t="s">
        <v>566</v>
      </c>
      <c r="C111" s="46">
        <v>367.7</v>
      </c>
      <c r="D111" s="46">
        <v>41.3</v>
      </c>
      <c r="E111" s="46"/>
      <c r="F111" s="46">
        <f t="shared" si="8"/>
        <v>409</v>
      </c>
      <c r="G111" s="45">
        <f t="shared" si="6"/>
        <v>4.5046222490598654E-3</v>
      </c>
      <c r="H111" s="43">
        <f t="shared" si="7"/>
        <v>19.28631492823736</v>
      </c>
      <c r="I111" s="43">
        <f t="shared" si="9"/>
        <v>4.2429892842122188</v>
      </c>
      <c r="J111" s="194">
        <v>7.1738350216571591</v>
      </c>
      <c r="K111" s="43">
        <v>1.3253345388718618</v>
      </c>
      <c r="L111" s="45">
        <f t="shared" si="10"/>
        <v>7.8309226828798539E-2</v>
      </c>
    </row>
    <row r="112" spans="1:12" x14ac:dyDescent="0.25">
      <c r="A112" s="65">
        <f t="shared" si="11"/>
        <v>107</v>
      </c>
      <c r="B112" s="46" t="s">
        <v>567</v>
      </c>
      <c r="C112" s="46">
        <v>417.4</v>
      </c>
      <c r="D112" s="46"/>
      <c r="E112" s="46"/>
      <c r="F112" s="46">
        <f t="shared" si="8"/>
        <v>417.4</v>
      </c>
      <c r="G112" s="45">
        <f t="shared" si="6"/>
        <v>4.5971377182337106E-3</v>
      </c>
      <c r="H112" s="43">
        <f t="shared" si="7"/>
        <v>19.682415283731718</v>
      </c>
      <c r="I112" s="43">
        <f t="shared" si="9"/>
        <v>4.3301313624209783</v>
      </c>
      <c r="J112" s="194">
        <v>7.3211705086545198</v>
      </c>
      <c r="K112" s="43">
        <v>1.5044727672698262</v>
      </c>
      <c r="L112" s="45">
        <f t="shared" si="10"/>
        <v>7.8673190996830483E-2</v>
      </c>
    </row>
    <row r="113" spans="1:12" x14ac:dyDescent="0.25">
      <c r="A113" s="65">
        <f t="shared" si="11"/>
        <v>108</v>
      </c>
      <c r="B113" s="46" t="s">
        <v>568</v>
      </c>
      <c r="C113" s="46">
        <v>250.6</v>
      </c>
      <c r="D113" s="46"/>
      <c r="E113" s="46"/>
      <c r="F113" s="46">
        <f t="shared" si="8"/>
        <v>250.6</v>
      </c>
      <c r="G113" s="45">
        <f t="shared" si="6"/>
        <v>2.7600448303530616E-3</v>
      </c>
      <c r="H113" s="43">
        <f t="shared" si="7"/>
        <v>11.816993938915115</v>
      </c>
      <c r="I113" s="43">
        <f t="shared" si="9"/>
        <v>2.5997386665613251</v>
      </c>
      <c r="J113" s="194">
        <v>4.3955086954212321</v>
      </c>
      <c r="K113" s="43">
        <v>0.9032603629080459</v>
      </c>
      <c r="L113" s="45">
        <f t="shared" si="10"/>
        <v>7.8673190996830483E-2</v>
      </c>
    </row>
    <row r="114" spans="1:12" x14ac:dyDescent="0.25">
      <c r="A114" s="65">
        <f t="shared" si="11"/>
        <v>109</v>
      </c>
      <c r="B114" s="46" t="s">
        <v>569</v>
      </c>
      <c r="C114" s="46">
        <v>362.9</v>
      </c>
      <c r="D114" s="46"/>
      <c r="E114" s="46"/>
      <c r="F114" s="46">
        <f t="shared" si="8"/>
        <v>362.9</v>
      </c>
      <c r="G114" s="45">
        <f t="shared" si="6"/>
        <v>3.9968885432367356E-3</v>
      </c>
      <c r="H114" s="43">
        <f t="shared" si="7"/>
        <v>17.112478453440922</v>
      </c>
      <c r="I114" s="43">
        <f t="shared" si="9"/>
        <v>3.7647452597570026</v>
      </c>
      <c r="J114" s="194">
        <v>6.3652438370645061</v>
      </c>
      <c r="K114" s="43">
        <v>1.30803346248735</v>
      </c>
      <c r="L114" s="45">
        <f t="shared" si="10"/>
        <v>7.8673190996830497E-2</v>
      </c>
    </row>
    <row r="115" spans="1:12" x14ac:dyDescent="0.25">
      <c r="A115" s="65">
        <f t="shared" si="11"/>
        <v>110</v>
      </c>
      <c r="B115" s="46" t="s">
        <v>570</v>
      </c>
      <c r="C115" s="46">
        <v>270.2</v>
      </c>
      <c r="D115" s="46"/>
      <c r="E115" s="46"/>
      <c r="F115" s="46">
        <f t="shared" si="8"/>
        <v>270.2</v>
      </c>
      <c r="G115" s="45">
        <f t="shared" si="6"/>
        <v>2.975914258425368E-3</v>
      </c>
      <c r="H115" s="43">
        <f t="shared" si="7"/>
        <v>12.741228101735292</v>
      </c>
      <c r="I115" s="43">
        <f t="shared" si="9"/>
        <v>2.8030701823817643</v>
      </c>
      <c r="J115" s="194">
        <v>4.7392914984150725</v>
      </c>
      <c r="K115" s="43">
        <v>0.97390642481146872</v>
      </c>
      <c r="L115" s="45">
        <f t="shared" si="10"/>
        <v>7.8673190996830483E-2</v>
      </c>
    </row>
    <row r="116" spans="1:12" x14ac:dyDescent="0.25">
      <c r="A116" s="65">
        <f t="shared" si="11"/>
        <v>111</v>
      </c>
      <c r="B116" s="46" t="s">
        <v>571</v>
      </c>
      <c r="C116" s="46">
        <v>1561.8</v>
      </c>
      <c r="D116" s="46"/>
      <c r="E116" s="46"/>
      <c r="F116" s="46">
        <f t="shared" si="8"/>
        <v>1561.8</v>
      </c>
      <c r="G116" s="45">
        <f t="shared" si="6"/>
        <v>1.7201269018537156E-2</v>
      </c>
      <c r="H116" s="43">
        <f t="shared" si="7"/>
        <v>73.646373239415908</v>
      </c>
      <c r="I116" s="43">
        <f t="shared" si="9"/>
        <v>16.2022021126715</v>
      </c>
      <c r="J116" s="194">
        <v>27.39387661815196</v>
      </c>
      <c r="K116" s="43">
        <v>5.62933772861048</v>
      </c>
      <c r="L116" s="45">
        <f t="shared" si="10"/>
        <v>7.8673190996830483E-2</v>
      </c>
    </row>
    <row r="117" spans="1:12" x14ac:dyDescent="0.25">
      <c r="A117" s="65">
        <f t="shared" si="11"/>
        <v>112</v>
      </c>
      <c r="B117" s="46" t="s">
        <v>573</v>
      </c>
      <c r="C117" s="46">
        <v>468.9</v>
      </c>
      <c r="D117" s="46"/>
      <c r="E117" s="46"/>
      <c r="F117" s="46">
        <f t="shared" si="8"/>
        <v>468.9</v>
      </c>
      <c r="G117" s="45">
        <f t="shared" si="6"/>
        <v>5.1643456542400266E-3</v>
      </c>
      <c r="H117" s="43">
        <f t="shared" si="7"/>
        <v>22.110887701345963</v>
      </c>
      <c r="I117" s="43">
        <f t="shared" si="9"/>
        <v>4.8643952942961119</v>
      </c>
      <c r="J117" s="194">
        <v>8.2244773634597603</v>
      </c>
      <c r="K117" s="43">
        <v>1.6900988993119823</v>
      </c>
      <c r="L117" s="45">
        <f t="shared" si="10"/>
        <v>7.8673190996830497E-2</v>
      </c>
    </row>
    <row r="118" spans="1:12" x14ac:dyDescent="0.25">
      <c r="A118" s="65">
        <f t="shared" si="11"/>
        <v>113</v>
      </c>
      <c r="B118" s="46" t="s">
        <v>574</v>
      </c>
      <c r="C118" s="46">
        <v>1267.5999999999999</v>
      </c>
      <c r="D118" s="46"/>
      <c r="E118" s="46">
        <v>90.9</v>
      </c>
      <c r="F118" s="46">
        <f t="shared" si="8"/>
        <v>1358.5</v>
      </c>
      <c r="G118" s="45">
        <f t="shared" si="6"/>
        <v>1.496217438960349E-2</v>
      </c>
      <c r="H118" s="43">
        <f t="shared" si="7"/>
        <v>64.059801540367857</v>
      </c>
      <c r="I118" s="43">
        <f t="shared" si="9"/>
        <v>14.093156338880929</v>
      </c>
      <c r="J118" s="194">
        <v>23.828007034037284</v>
      </c>
      <c r="K118" s="43">
        <v>4.5689259218764526</v>
      </c>
      <c r="L118" s="45">
        <f t="shared" si="10"/>
        <v>7.8432013864676131E-2</v>
      </c>
    </row>
    <row r="119" spans="1:12" x14ac:dyDescent="0.25">
      <c r="A119" s="65">
        <f t="shared" si="11"/>
        <v>114</v>
      </c>
      <c r="B119" s="46" t="s">
        <v>575</v>
      </c>
      <c r="C119" s="46">
        <v>1398.4</v>
      </c>
      <c r="D119" s="46"/>
      <c r="E119" s="46"/>
      <c r="F119" s="46">
        <f t="shared" si="8"/>
        <v>1398.4</v>
      </c>
      <c r="G119" s="45">
        <f t="shared" si="6"/>
        <v>1.5401622868179258E-2</v>
      </c>
      <c r="H119" s="43">
        <f t="shared" si="7"/>
        <v>65.941278228966084</v>
      </c>
      <c r="I119" s="43">
        <f t="shared" si="9"/>
        <v>14.507081210372538</v>
      </c>
      <c r="J119" s="194">
        <v>24.527850597274746</v>
      </c>
      <c r="K119" s="43">
        <v>5.0403802533543969</v>
      </c>
      <c r="L119" s="45">
        <f t="shared" si="10"/>
        <v>7.8673190996830497E-2</v>
      </c>
    </row>
    <row r="120" spans="1:12" x14ac:dyDescent="0.25">
      <c r="A120" s="65">
        <f t="shared" si="11"/>
        <v>115</v>
      </c>
      <c r="B120" s="46" t="s">
        <v>576</v>
      </c>
      <c r="C120" s="46">
        <v>450.5</v>
      </c>
      <c r="D120" s="46">
        <v>29.8</v>
      </c>
      <c r="E120" s="46"/>
      <c r="F120" s="46">
        <f t="shared" si="8"/>
        <v>480.3</v>
      </c>
      <c r="G120" s="45">
        <f t="shared" si="6"/>
        <v>5.2899023624045317E-3</v>
      </c>
      <c r="H120" s="43">
        <f t="shared" si="7"/>
        <v>22.648452469516883</v>
      </c>
      <c r="I120" s="43">
        <f t="shared" si="9"/>
        <v>4.982659543293714</v>
      </c>
      <c r="J120" s="194">
        <v>8.4244326672418914</v>
      </c>
      <c r="K120" s="43">
        <v>1.6237781065046879</v>
      </c>
      <c r="L120" s="45">
        <f t="shared" si="10"/>
        <v>7.8449558164807781E-2</v>
      </c>
    </row>
    <row r="121" spans="1:12" x14ac:dyDescent="0.25">
      <c r="A121" s="65">
        <f t="shared" si="11"/>
        <v>116</v>
      </c>
      <c r="B121" s="46" t="s">
        <v>577</v>
      </c>
      <c r="C121" s="46">
        <v>830.9</v>
      </c>
      <c r="D121" s="46">
        <v>89.8</v>
      </c>
      <c r="E121" s="46"/>
      <c r="F121" s="46">
        <f t="shared" si="8"/>
        <v>920.69999999999993</v>
      </c>
      <c r="G121" s="45">
        <f t="shared" si="6"/>
        <v>1.0140356246233296E-2</v>
      </c>
      <c r="H121" s="43">
        <f t="shared" si="7"/>
        <v>43.415428250435539</v>
      </c>
      <c r="I121" s="43">
        <f t="shared" si="9"/>
        <v>9.5513942150958187</v>
      </c>
      <c r="J121" s="194">
        <v>16.149021771246321</v>
      </c>
      <c r="K121" s="43">
        <v>2.9948884099772366</v>
      </c>
      <c r="L121" s="45">
        <f t="shared" si="10"/>
        <v>7.8321638586678524E-2</v>
      </c>
    </row>
    <row r="122" spans="1:12" x14ac:dyDescent="0.25">
      <c r="A122" s="65">
        <f t="shared" si="11"/>
        <v>117</v>
      </c>
      <c r="B122" s="46" t="s">
        <v>2016</v>
      </c>
      <c r="C122" s="46">
        <v>473.9</v>
      </c>
      <c r="D122" s="46"/>
      <c r="E122" s="46"/>
      <c r="F122" s="46">
        <f t="shared" si="8"/>
        <v>473.9</v>
      </c>
      <c r="G122" s="45">
        <f t="shared" si="6"/>
        <v>5.219414385891125E-3</v>
      </c>
      <c r="H122" s="43">
        <f t="shared" si="7"/>
        <v>22.346661722473556</v>
      </c>
      <c r="I122" s="43">
        <f t="shared" si="9"/>
        <v>4.9162655789441825</v>
      </c>
      <c r="J122" s="194">
        <v>8.3121770581010441</v>
      </c>
      <c r="K122" s="43">
        <v>1.7081208538791819</v>
      </c>
      <c r="L122" s="45">
        <f t="shared" si="10"/>
        <v>7.8673190996830483E-2</v>
      </c>
    </row>
    <row r="123" spans="1:12" x14ac:dyDescent="0.25">
      <c r="A123" s="65">
        <f t="shared" si="11"/>
        <v>118</v>
      </c>
      <c r="B123" s="46" t="s">
        <v>2017</v>
      </c>
      <c r="C123" s="46">
        <v>696.4</v>
      </c>
      <c r="D123" s="46">
        <v>43.5</v>
      </c>
      <c r="E123" s="46"/>
      <c r="F123" s="46">
        <f t="shared" si="8"/>
        <v>739.9</v>
      </c>
      <c r="G123" s="45">
        <f t="shared" si="6"/>
        <v>8.1490709097295708E-3</v>
      </c>
      <c r="H123" s="43">
        <f t="shared" si="7"/>
        <v>34.889839646461667</v>
      </c>
      <c r="I123" s="43">
        <f t="shared" si="9"/>
        <v>7.675764722221567</v>
      </c>
      <c r="J123" s="194">
        <v>12.977800813017438</v>
      </c>
      <c r="K123" s="43">
        <v>2.5100978321195662</v>
      </c>
      <c r="L123" s="45">
        <f t="shared" si="10"/>
        <v>7.8461282624436052E-2</v>
      </c>
    </row>
    <row r="124" spans="1:12" x14ac:dyDescent="0.25">
      <c r="A124" s="65">
        <f t="shared" si="11"/>
        <v>119</v>
      </c>
      <c r="B124" s="46" t="s">
        <v>2018</v>
      </c>
      <c r="C124" s="46">
        <v>360</v>
      </c>
      <c r="D124" s="46"/>
      <c r="E124" s="46"/>
      <c r="F124" s="46">
        <f t="shared" si="8"/>
        <v>360</v>
      </c>
      <c r="G124" s="45">
        <f t="shared" si="6"/>
        <v>3.964948678879099E-3</v>
      </c>
      <c r="H124" s="43">
        <f t="shared" si="7"/>
        <v>16.975729521186917</v>
      </c>
      <c r="I124" s="43">
        <f t="shared" si="9"/>
        <v>3.7346604946611217</v>
      </c>
      <c r="J124" s="194">
        <v>6.3143780141725596</v>
      </c>
      <c r="K124" s="43">
        <v>1.2975807288383743</v>
      </c>
      <c r="L124" s="45">
        <f t="shared" si="10"/>
        <v>7.8673190996830469E-2</v>
      </c>
    </row>
    <row r="125" spans="1:12" x14ac:dyDescent="0.25">
      <c r="A125" s="65">
        <f t="shared" si="11"/>
        <v>120</v>
      </c>
      <c r="B125" s="46" t="s">
        <v>2019</v>
      </c>
      <c r="C125" s="46">
        <v>821.7</v>
      </c>
      <c r="D125" s="46"/>
      <c r="E125" s="46"/>
      <c r="F125" s="46">
        <f t="shared" si="8"/>
        <v>821.7</v>
      </c>
      <c r="G125" s="45">
        <f t="shared" si="6"/>
        <v>9.049995359541544E-3</v>
      </c>
      <c r="H125" s="43">
        <f t="shared" si="7"/>
        <v>38.74710263210914</v>
      </c>
      <c r="I125" s="43">
        <f t="shared" si="9"/>
        <v>8.524362579064011</v>
      </c>
      <c r="J125" s="194">
        <v>14.41256781734887</v>
      </c>
      <c r="K125" s="43">
        <v>2.9617280135735893</v>
      </c>
      <c r="L125" s="45">
        <f t="shared" si="10"/>
        <v>7.8673190996830483E-2</v>
      </c>
    </row>
    <row r="126" spans="1:12" x14ac:dyDescent="0.25">
      <c r="A126" s="65">
        <f t="shared" si="11"/>
        <v>121</v>
      </c>
      <c r="B126" s="46" t="s">
        <v>2020</v>
      </c>
      <c r="C126" s="46">
        <v>834.7</v>
      </c>
      <c r="D126" s="46"/>
      <c r="E126" s="46"/>
      <c r="F126" s="46">
        <f t="shared" si="8"/>
        <v>834.7</v>
      </c>
      <c r="G126" s="45">
        <f t="shared" si="6"/>
        <v>9.1931740618344006E-3</v>
      </c>
      <c r="H126" s="43">
        <f t="shared" si="7"/>
        <v>39.360115087040896</v>
      </c>
      <c r="I126" s="43">
        <f t="shared" si="9"/>
        <v>8.6592253191489963</v>
      </c>
      <c r="J126" s="194">
        <v>14.640587023416211</v>
      </c>
      <c r="K126" s="43">
        <v>3.0085850954483084</v>
      </c>
      <c r="L126" s="45">
        <f t="shared" si="10"/>
        <v>7.8673190996830483E-2</v>
      </c>
    </row>
    <row r="127" spans="1:12" x14ac:dyDescent="0.25">
      <c r="A127" s="65">
        <f t="shared" si="11"/>
        <v>122</v>
      </c>
      <c r="B127" s="46" t="s">
        <v>2021</v>
      </c>
      <c r="C127" s="46">
        <v>321.8</v>
      </c>
      <c r="D127" s="46"/>
      <c r="E127" s="46"/>
      <c r="F127" s="46">
        <f t="shared" si="8"/>
        <v>321.8</v>
      </c>
      <c r="G127" s="45">
        <f t="shared" si="6"/>
        <v>3.5442235690647059E-3</v>
      </c>
      <c r="H127" s="43">
        <f t="shared" si="7"/>
        <v>15.174415999772085</v>
      </c>
      <c r="I127" s="43">
        <f t="shared" si="9"/>
        <v>3.3383715199498587</v>
      </c>
      <c r="J127" s="194">
        <v>5.6443523471131387</v>
      </c>
      <c r="K127" s="43">
        <v>1.1598929959449691</v>
      </c>
      <c r="L127" s="45">
        <f t="shared" si="10"/>
        <v>7.8673190996830483E-2</v>
      </c>
    </row>
    <row r="128" spans="1:12" x14ac:dyDescent="0.25">
      <c r="A128" s="65">
        <f t="shared" si="11"/>
        <v>123</v>
      </c>
      <c r="B128" s="46" t="s">
        <v>2022</v>
      </c>
      <c r="C128" s="46">
        <v>427</v>
      </c>
      <c r="D128" s="46"/>
      <c r="E128" s="46"/>
      <c r="F128" s="46">
        <f t="shared" si="8"/>
        <v>427</v>
      </c>
      <c r="G128" s="45">
        <f t="shared" si="6"/>
        <v>4.7028696830038203E-3</v>
      </c>
      <c r="H128" s="43">
        <f t="shared" si="7"/>
        <v>20.135101404296705</v>
      </c>
      <c r="I128" s="43">
        <f t="shared" si="9"/>
        <v>4.4297223089452755</v>
      </c>
      <c r="J128" s="194">
        <v>7.4895539223657872</v>
      </c>
      <c r="K128" s="43">
        <v>1.5390749200388494</v>
      </c>
      <c r="L128" s="45">
        <f t="shared" si="10"/>
        <v>7.8673190996830497E-2</v>
      </c>
    </row>
    <row r="129" spans="1:12" x14ac:dyDescent="0.25">
      <c r="A129" s="65">
        <f t="shared" si="11"/>
        <v>124</v>
      </c>
      <c r="B129" s="46" t="s">
        <v>2023</v>
      </c>
      <c r="C129" s="46">
        <v>546.1</v>
      </c>
      <c r="D129" s="46"/>
      <c r="E129" s="46"/>
      <c r="F129" s="46">
        <f t="shared" ref="F129:F309" si="12">C129+D129+E129</f>
        <v>546.1</v>
      </c>
      <c r="G129" s="45">
        <f t="shared" si="6"/>
        <v>6.0146068709329894E-3</v>
      </c>
      <c r="H129" s="43">
        <f t="shared" si="7"/>
        <v>25.751238587556045</v>
      </c>
      <c r="I129" s="43">
        <f t="shared" ref="I129:I190" si="13">H129*0.22</f>
        <v>5.6652724892623301</v>
      </c>
      <c r="J129" s="194">
        <v>9.5785606487212096</v>
      </c>
      <c r="K129" s="43">
        <v>1.968357877829545</v>
      </c>
      <c r="L129" s="45">
        <f t="shared" si="10"/>
        <v>7.8673190996830483E-2</v>
      </c>
    </row>
    <row r="130" spans="1:12" x14ac:dyDescent="0.25">
      <c r="A130" s="65">
        <f t="shared" si="11"/>
        <v>125</v>
      </c>
      <c r="B130" s="46" t="s">
        <v>2024</v>
      </c>
      <c r="C130" s="46">
        <v>912.32</v>
      </c>
      <c r="D130" s="46">
        <v>50</v>
      </c>
      <c r="E130" s="46"/>
      <c r="F130" s="46">
        <f t="shared" si="12"/>
        <v>962.32</v>
      </c>
      <c r="G130" s="45">
        <f t="shared" si="6"/>
        <v>1.0598748368497042E-2</v>
      </c>
      <c r="H130" s="43">
        <f t="shared" si="7"/>
        <v>45.378011202301657</v>
      </c>
      <c r="I130" s="43">
        <f t="shared" si="13"/>
        <v>9.9831624645063641</v>
      </c>
      <c r="J130" s="194">
        <v>16.879034029440387</v>
      </c>
      <c r="K130" s="43">
        <v>3.2883579181495159</v>
      </c>
      <c r="L130" s="45">
        <f t="shared" si="10"/>
        <v>7.8485914887353389E-2</v>
      </c>
    </row>
    <row r="131" spans="1:12" x14ac:dyDescent="0.25">
      <c r="A131" s="65">
        <f t="shared" si="11"/>
        <v>126</v>
      </c>
      <c r="B131" s="46" t="s">
        <v>2025</v>
      </c>
      <c r="C131" s="46">
        <v>1925.1</v>
      </c>
      <c r="D131" s="46"/>
      <c r="E131" s="46"/>
      <c r="F131" s="46">
        <f t="shared" si="12"/>
        <v>1925.1</v>
      </c>
      <c r="G131" s="45">
        <f t="shared" si="6"/>
        <v>2.1202563060305983E-2</v>
      </c>
      <c r="H131" s="43">
        <f t="shared" si="7"/>
        <v>90.777713614547054</v>
      </c>
      <c r="I131" s="43">
        <f t="shared" si="13"/>
        <v>19.971096995200352</v>
      </c>
      <c r="J131" s="194">
        <v>33.766136430787768</v>
      </c>
      <c r="K131" s="43">
        <v>6.938812947463207</v>
      </c>
      <c r="L131" s="45">
        <f t="shared" ref="L131:L194" si="14">(H131+I131+J131+K131)/F131</f>
        <v>7.8673190996830497E-2</v>
      </c>
    </row>
    <row r="132" spans="1:12" x14ac:dyDescent="0.25">
      <c r="A132" s="65">
        <f t="shared" si="11"/>
        <v>127</v>
      </c>
      <c r="B132" s="46" t="s">
        <v>2026</v>
      </c>
      <c r="C132" s="46">
        <v>770.9</v>
      </c>
      <c r="D132" s="46"/>
      <c r="E132" s="46"/>
      <c r="F132" s="46">
        <f t="shared" si="12"/>
        <v>770.9</v>
      </c>
      <c r="G132" s="45">
        <f t="shared" si="6"/>
        <v>8.4904970459663814E-3</v>
      </c>
      <c r="H132" s="43">
        <f t="shared" si="7"/>
        <v>36.351638577452761</v>
      </c>
      <c r="I132" s="43">
        <f t="shared" si="13"/>
        <v>7.9973604870396073</v>
      </c>
      <c r="J132" s="194">
        <v>13.521538919793407</v>
      </c>
      <c r="K132" s="43">
        <v>2.7786249551708408</v>
      </c>
      <c r="L132" s="45">
        <f t="shared" si="14"/>
        <v>7.8673190996830483E-2</v>
      </c>
    </row>
    <row r="133" spans="1:12" x14ac:dyDescent="0.25">
      <c r="A133" s="65">
        <f t="shared" si="11"/>
        <v>128</v>
      </c>
      <c r="B133" s="46" t="s">
        <v>2027</v>
      </c>
      <c r="C133" s="46">
        <v>1461.8</v>
      </c>
      <c r="D133" s="46">
        <v>44.9</v>
      </c>
      <c r="E133" s="46"/>
      <c r="F133" s="46">
        <f t="shared" si="12"/>
        <v>1506.7</v>
      </c>
      <c r="G133" s="45">
        <f t="shared" si="6"/>
        <v>1.6594411595742053E-2</v>
      </c>
      <c r="H133" s="43">
        <f t="shared" si="7"/>
        <v>71.048143526589811</v>
      </c>
      <c r="I133" s="43">
        <f t="shared" si="13"/>
        <v>15.630591575849758</v>
      </c>
      <c r="J133" s="194">
        <v>26.427425983204991</v>
      </c>
      <c r="K133" s="43">
        <v>5.2688986372664877</v>
      </c>
      <c r="L133" s="45">
        <f t="shared" si="14"/>
        <v>7.8565779334247729E-2</v>
      </c>
    </row>
    <row r="134" spans="1:12" x14ac:dyDescent="0.25">
      <c r="A134" s="65">
        <f t="shared" si="11"/>
        <v>129</v>
      </c>
      <c r="B134" s="46" t="s">
        <v>2028</v>
      </c>
      <c r="C134" s="46">
        <v>583.6</v>
      </c>
      <c r="D134" s="46"/>
      <c r="E134" s="46"/>
      <c r="F134" s="46">
        <f t="shared" si="12"/>
        <v>583.6</v>
      </c>
      <c r="G134" s="45">
        <f t="shared" ref="G134:G197" si="15">3/$F$379*F134</f>
        <v>6.4276223583162283E-3</v>
      </c>
      <c r="H134" s="43">
        <f t="shared" ref="H134:H197" si="16">G134*4281.45</f>
        <v>27.519543746013014</v>
      </c>
      <c r="I134" s="43">
        <f t="shared" si="13"/>
        <v>6.054299624122863</v>
      </c>
      <c r="J134" s="194">
        <v>10.236308358530852</v>
      </c>
      <c r="K134" s="43">
        <v>2.1035225370835424</v>
      </c>
      <c r="L134" s="45">
        <f t="shared" si="14"/>
        <v>7.8673190996830469E-2</v>
      </c>
    </row>
    <row r="135" spans="1:12" x14ac:dyDescent="0.25">
      <c r="A135" s="65">
        <f t="shared" si="11"/>
        <v>130</v>
      </c>
      <c r="B135" s="46" t="s">
        <v>2029</v>
      </c>
      <c r="C135" s="46">
        <v>399.2</v>
      </c>
      <c r="D135" s="46"/>
      <c r="E135" s="46"/>
      <c r="F135" s="46">
        <f t="shared" si="12"/>
        <v>399.2</v>
      </c>
      <c r="G135" s="45">
        <f t="shared" si="15"/>
        <v>4.3966875350237118E-3</v>
      </c>
      <c r="H135" s="43">
        <f t="shared" si="16"/>
        <v>18.824197846827271</v>
      </c>
      <c r="I135" s="43">
        <f t="shared" si="13"/>
        <v>4.1413235263020001</v>
      </c>
      <c r="J135" s="194">
        <v>7.0019436201602385</v>
      </c>
      <c r="K135" s="43">
        <v>1.4388728526452195</v>
      </c>
      <c r="L135" s="45">
        <f t="shared" si="14"/>
        <v>7.8673190996830483E-2</v>
      </c>
    </row>
    <row r="136" spans="1:12" x14ac:dyDescent="0.25">
      <c r="A136" s="65">
        <f t="shared" ref="A136:A199" si="17">A135+1</f>
        <v>131</v>
      </c>
      <c r="B136" s="46" t="s">
        <v>2030</v>
      </c>
      <c r="C136" s="46">
        <v>408.5</v>
      </c>
      <c r="D136" s="46"/>
      <c r="E136" s="46">
        <v>16.100000000000001</v>
      </c>
      <c r="F136" s="46">
        <f t="shared" si="12"/>
        <v>424.6</v>
      </c>
      <c r="G136" s="45">
        <f t="shared" si="15"/>
        <v>4.6764366918112931E-3</v>
      </c>
      <c r="H136" s="43">
        <f t="shared" si="16"/>
        <v>20.021929874155461</v>
      </c>
      <c r="I136" s="43">
        <f t="shared" si="13"/>
        <v>4.4048245723142019</v>
      </c>
      <c r="J136" s="194">
        <v>7.4474580689379701</v>
      </c>
      <c r="K136" s="43">
        <v>1.4723936881402109</v>
      </c>
      <c r="L136" s="45">
        <f t="shared" si="14"/>
        <v>7.8536519556165432E-2</v>
      </c>
    </row>
    <row r="137" spans="1:12" x14ac:dyDescent="0.25">
      <c r="A137" s="65">
        <f t="shared" si="17"/>
        <v>132</v>
      </c>
      <c r="B137" s="46" t="s">
        <v>2031</v>
      </c>
      <c r="C137" s="46">
        <v>744</v>
      </c>
      <c r="D137" s="46"/>
      <c r="E137" s="46">
        <v>108.9</v>
      </c>
      <c r="F137" s="46">
        <f t="shared" si="12"/>
        <v>852.9</v>
      </c>
      <c r="G137" s="45">
        <f t="shared" si="15"/>
        <v>9.3936242450443994E-3</v>
      </c>
      <c r="H137" s="43">
        <f t="shared" si="16"/>
        <v>40.218332523945342</v>
      </c>
      <c r="I137" s="43">
        <f t="shared" si="13"/>
        <v>8.8480331552679754</v>
      </c>
      <c r="J137" s="194">
        <v>14.959813911910491</v>
      </c>
      <c r="K137" s="43">
        <v>2.6816668395993069</v>
      </c>
      <c r="L137" s="45">
        <f t="shared" si="14"/>
        <v>7.8212975062402518E-2</v>
      </c>
    </row>
    <row r="138" spans="1:12" x14ac:dyDescent="0.25">
      <c r="A138" s="65">
        <f t="shared" si="17"/>
        <v>133</v>
      </c>
      <c r="B138" s="46" t="s">
        <v>2032</v>
      </c>
      <c r="C138" s="46">
        <v>226.1</v>
      </c>
      <c r="D138" s="46"/>
      <c r="E138" s="46"/>
      <c r="F138" s="46">
        <f t="shared" si="12"/>
        <v>226.1</v>
      </c>
      <c r="G138" s="45">
        <f t="shared" si="15"/>
        <v>2.4902080452626784E-3</v>
      </c>
      <c r="H138" s="43">
        <f t="shared" si="16"/>
        <v>10.661701235389893</v>
      </c>
      <c r="I138" s="43">
        <f t="shared" si="13"/>
        <v>2.3455742717857766</v>
      </c>
      <c r="J138" s="194">
        <v>3.9657801916789328</v>
      </c>
      <c r="K138" s="43">
        <v>0.81495278552876782</v>
      </c>
      <c r="L138" s="45">
        <f t="shared" si="14"/>
        <v>7.8673190996830469E-2</v>
      </c>
    </row>
    <row r="139" spans="1:12" x14ac:dyDescent="0.25">
      <c r="A139" s="65">
        <f t="shared" si="17"/>
        <v>134</v>
      </c>
      <c r="B139" s="46" t="s">
        <v>2033</v>
      </c>
      <c r="C139" s="46">
        <v>481.6</v>
      </c>
      <c r="D139" s="46">
        <v>222</v>
      </c>
      <c r="E139" s="46"/>
      <c r="F139" s="46">
        <f t="shared" si="12"/>
        <v>703.6</v>
      </c>
      <c r="G139" s="45">
        <f t="shared" si="15"/>
        <v>7.7492719179425955E-3</v>
      </c>
      <c r="H139" s="43">
        <f t="shared" si="16"/>
        <v>33.178120253075321</v>
      </c>
      <c r="I139" s="43">
        <f t="shared" si="13"/>
        <v>7.2991864556765709</v>
      </c>
      <c r="J139" s="194">
        <v>12.341101029921706</v>
      </c>
      <c r="K139" s="43">
        <v>1.7358746639126694</v>
      </c>
      <c r="L139" s="45">
        <f t="shared" si="14"/>
        <v>7.7535932920105549E-2</v>
      </c>
    </row>
    <row r="140" spans="1:12" x14ac:dyDescent="0.25">
      <c r="A140" s="65">
        <f t="shared" si="17"/>
        <v>135</v>
      </c>
      <c r="B140" s="46" t="s">
        <v>2034</v>
      </c>
      <c r="C140" s="46">
        <v>280.5</v>
      </c>
      <c r="D140" s="46">
        <v>98.9</v>
      </c>
      <c r="E140" s="46"/>
      <c r="F140" s="46">
        <f t="shared" si="12"/>
        <v>379.4</v>
      </c>
      <c r="G140" s="45">
        <f t="shared" si="15"/>
        <v>4.1786153576853615E-3</v>
      </c>
      <c r="H140" s="43">
        <f t="shared" si="16"/>
        <v>17.890532723161989</v>
      </c>
      <c r="I140" s="43">
        <f t="shared" si="13"/>
        <v>3.9359171990956376</v>
      </c>
      <c r="J140" s="194">
        <v>6.6546528293807476</v>
      </c>
      <c r="K140" s="43">
        <v>1.0110316512199</v>
      </c>
      <c r="L140" s="45">
        <f t="shared" si="14"/>
        <v>7.7733617297992288E-2</v>
      </c>
    </row>
    <row r="141" spans="1:12" x14ac:dyDescent="0.25">
      <c r="A141" s="65">
        <f t="shared" si="17"/>
        <v>136</v>
      </c>
      <c r="B141" s="46" t="s">
        <v>2035</v>
      </c>
      <c r="C141" s="46">
        <v>206.6</v>
      </c>
      <c r="D141" s="46"/>
      <c r="E141" s="46">
        <v>28</v>
      </c>
      <c r="F141" s="46">
        <f t="shared" si="12"/>
        <v>234.6</v>
      </c>
      <c r="G141" s="45">
        <f t="shared" si="15"/>
        <v>2.583824889069546E-3</v>
      </c>
      <c r="H141" s="43">
        <f t="shared" si="16"/>
        <v>11.062517071306807</v>
      </c>
      <c r="I141" s="43">
        <f t="shared" si="13"/>
        <v>2.4337537556874977</v>
      </c>
      <c r="J141" s="194">
        <v>4.1148696725691183</v>
      </c>
      <c r="K141" s="43">
        <v>0.7446671627166892</v>
      </c>
      <c r="L141" s="45">
        <f t="shared" si="14"/>
        <v>7.8242999412958703E-2</v>
      </c>
    </row>
    <row r="142" spans="1:12" x14ac:dyDescent="0.25">
      <c r="A142" s="65">
        <f t="shared" si="17"/>
        <v>137</v>
      </c>
      <c r="B142" s="46" t="s">
        <v>2036</v>
      </c>
      <c r="C142" s="46">
        <v>230.6</v>
      </c>
      <c r="D142" s="46"/>
      <c r="E142" s="46"/>
      <c r="F142" s="46">
        <f t="shared" si="12"/>
        <v>230.6</v>
      </c>
      <c r="G142" s="45">
        <f t="shared" si="15"/>
        <v>2.5397699037486674E-3</v>
      </c>
      <c r="H142" s="43">
        <f t="shared" si="16"/>
        <v>10.873897854404731</v>
      </c>
      <c r="I142" s="43">
        <f t="shared" si="13"/>
        <v>2.3922575279690408</v>
      </c>
      <c r="J142" s="194">
        <v>4.0447099168560907</v>
      </c>
      <c r="K142" s="43">
        <v>0.83117254463924761</v>
      </c>
      <c r="L142" s="45">
        <f t="shared" si="14"/>
        <v>7.8673190996830483E-2</v>
      </c>
    </row>
    <row r="143" spans="1:12" x14ac:dyDescent="0.25">
      <c r="A143" s="65">
        <f t="shared" si="17"/>
        <v>138</v>
      </c>
      <c r="B143" s="46" t="s">
        <v>2037</v>
      </c>
      <c r="C143" s="46">
        <v>305.60000000000002</v>
      </c>
      <c r="D143" s="46"/>
      <c r="E143" s="46">
        <v>165.3</v>
      </c>
      <c r="F143" s="46">
        <f t="shared" si="12"/>
        <v>470.90000000000003</v>
      </c>
      <c r="G143" s="45">
        <f t="shared" si="15"/>
        <v>5.1863731469004668E-3</v>
      </c>
      <c r="H143" s="43">
        <f t="shared" si="16"/>
        <v>22.205197309797004</v>
      </c>
      <c r="I143" s="43">
        <f t="shared" si="13"/>
        <v>4.8851434081553409</v>
      </c>
      <c r="J143" s="194">
        <v>8.2595572413162746</v>
      </c>
      <c r="K143" s="43">
        <v>1.1015018631472422</v>
      </c>
      <c r="L143" s="45">
        <f t="shared" si="14"/>
        <v>7.7407941861150686E-2</v>
      </c>
    </row>
    <row r="144" spans="1:12" x14ac:dyDescent="0.25">
      <c r="A144" s="65">
        <f t="shared" si="17"/>
        <v>139</v>
      </c>
      <c r="B144" s="46" t="s">
        <v>2038</v>
      </c>
      <c r="C144" s="67">
        <v>2174.8000000000002</v>
      </c>
      <c r="D144" s="46"/>
      <c r="E144" s="46">
        <v>163.69999999999999</v>
      </c>
      <c r="F144" s="46">
        <f t="shared" si="12"/>
        <v>2338.5</v>
      </c>
      <c r="G144" s="45">
        <f t="shared" si="15"/>
        <v>2.5755645793218814E-2</v>
      </c>
      <c r="H144" s="43">
        <f t="shared" si="16"/>
        <v>110.27150968137668</v>
      </c>
      <c r="I144" s="43">
        <f t="shared" si="13"/>
        <v>24.259732129902872</v>
      </c>
      <c r="J144" s="194">
        <v>41.017147183729257</v>
      </c>
      <c r="K144" s="43">
        <v>7.8388293585491571</v>
      </c>
      <c r="L144" s="45">
        <f t="shared" si="14"/>
        <v>7.8420875926259556E-2</v>
      </c>
    </row>
    <row r="145" spans="1:12" x14ac:dyDescent="0.25">
      <c r="A145" s="65">
        <f t="shared" si="17"/>
        <v>140</v>
      </c>
      <c r="B145" s="46" t="s">
        <v>2039</v>
      </c>
      <c r="C145" s="67">
        <v>308.60000000000002</v>
      </c>
      <c r="D145" s="46"/>
      <c r="E145" s="46"/>
      <c r="F145" s="46">
        <f t="shared" si="12"/>
        <v>308.60000000000002</v>
      </c>
      <c r="G145" s="45">
        <f t="shared" si="15"/>
        <v>3.3988421175058059E-3</v>
      </c>
      <c r="H145" s="43">
        <f t="shared" si="16"/>
        <v>14.551972583995232</v>
      </c>
      <c r="I145" s="43">
        <f t="shared" si="13"/>
        <v>3.201433968478951</v>
      </c>
      <c r="J145" s="194">
        <v>5.4128251532601448</v>
      </c>
      <c r="K145" s="43">
        <v>1.112315035887562</v>
      </c>
      <c r="L145" s="45">
        <f t="shared" si="14"/>
        <v>7.8673190996830483E-2</v>
      </c>
    </row>
    <row r="146" spans="1:12" x14ac:dyDescent="0.25">
      <c r="A146" s="65">
        <f t="shared" si="17"/>
        <v>141</v>
      </c>
      <c r="B146" s="46" t="s">
        <v>2040</v>
      </c>
      <c r="C146" s="46">
        <v>441.9</v>
      </c>
      <c r="D146" s="46"/>
      <c r="E146" s="46"/>
      <c r="F146" s="46">
        <f t="shared" si="12"/>
        <v>441.9</v>
      </c>
      <c r="G146" s="45">
        <f t="shared" si="15"/>
        <v>4.8669745033240938E-3</v>
      </c>
      <c r="H146" s="43">
        <f t="shared" si="16"/>
        <v>20.837707987256941</v>
      </c>
      <c r="I146" s="43">
        <f t="shared" si="13"/>
        <v>4.5842957571965268</v>
      </c>
      <c r="J146" s="194">
        <v>7.7508990123968182</v>
      </c>
      <c r="K146" s="43">
        <v>1.5927803446491042</v>
      </c>
      <c r="L146" s="45">
        <f t="shared" si="14"/>
        <v>7.8673190996830511E-2</v>
      </c>
    </row>
    <row r="147" spans="1:12" x14ac:dyDescent="0.25">
      <c r="A147" s="65">
        <f t="shared" si="17"/>
        <v>142</v>
      </c>
      <c r="B147" s="46" t="s">
        <v>2041</v>
      </c>
      <c r="C147" s="46">
        <v>358</v>
      </c>
      <c r="D147" s="46"/>
      <c r="E147" s="46"/>
      <c r="F147" s="46">
        <f t="shared" si="12"/>
        <v>358</v>
      </c>
      <c r="G147" s="45">
        <f t="shared" si="15"/>
        <v>3.9429211862186597E-3</v>
      </c>
      <c r="H147" s="43">
        <f t="shared" si="16"/>
        <v>16.881419912735879</v>
      </c>
      <c r="I147" s="43">
        <f t="shared" si="13"/>
        <v>3.7139123808018932</v>
      </c>
      <c r="J147" s="194">
        <v>6.2792981363160463</v>
      </c>
      <c r="K147" s="43">
        <v>1.2903719470114945</v>
      </c>
      <c r="L147" s="45">
        <f t="shared" si="14"/>
        <v>7.8673190996830483E-2</v>
      </c>
    </row>
    <row r="148" spans="1:12" x14ac:dyDescent="0.25">
      <c r="A148" s="65">
        <f t="shared" si="17"/>
        <v>143</v>
      </c>
      <c r="B148" s="46" t="s">
        <v>2042</v>
      </c>
      <c r="C148" s="46">
        <v>438.7</v>
      </c>
      <c r="D148" s="46"/>
      <c r="E148" s="46"/>
      <c r="F148" s="46">
        <f t="shared" si="12"/>
        <v>438.7</v>
      </c>
      <c r="G148" s="45">
        <f t="shared" si="15"/>
        <v>4.8317305150673909E-3</v>
      </c>
      <c r="H148" s="43">
        <f t="shared" si="16"/>
        <v>20.686812613735281</v>
      </c>
      <c r="I148" s="43">
        <f t="shared" si="13"/>
        <v>4.551098775021762</v>
      </c>
      <c r="J148" s="194">
        <v>7.6947712078263937</v>
      </c>
      <c r="K148" s="43">
        <v>1.5812462937260967</v>
      </c>
      <c r="L148" s="45">
        <f t="shared" si="14"/>
        <v>7.8673190996830483E-2</v>
      </c>
    </row>
    <row r="149" spans="1:12" x14ac:dyDescent="0.25">
      <c r="A149" s="65">
        <f t="shared" si="17"/>
        <v>144</v>
      </c>
      <c r="B149" s="46" t="s">
        <v>2043</v>
      </c>
      <c r="C149" s="46">
        <v>378.9</v>
      </c>
      <c r="D149" s="46"/>
      <c r="E149" s="46"/>
      <c r="F149" s="46">
        <f t="shared" si="12"/>
        <v>378.9</v>
      </c>
      <c r="G149" s="45">
        <f t="shared" si="15"/>
        <v>4.1731084845202512E-3</v>
      </c>
      <c r="H149" s="43">
        <f t="shared" si="16"/>
        <v>17.866955321049229</v>
      </c>
      <c r="I149" s="43">
        <f t="shared" si="13"/>
        <v>3.9307301706308304</v>
      </c>
      <c r="J149" s="194">
        <v>6.6458828599166191</v>
      </c>
      <c r="K149" s="43">
        <v>1.3657037171023889</v>
      </c>
      <c r="L149" s="45">
        <f t="shared" si="14"/>
        <v>7.8673190996830483E-2</v>
      </c>
    </row>
    <row r="150" spans="1:12" x14ac:dyDescent="0.25">
      <c r="A150" s="65">
        <f t="shared" si="17"/>
        <v>145</v>
      </c>
      <c r="B150" s="46" t="s">
        <v>2044</v>
      </c>
      <c r="C150" s="46">
        <v>243.9</v>
      </c>
      <c r="D150" s="46">
        <v>16.2</v>
      </c>
      <c r="E150" s="46">
        <v>35.6</v>
      </c>
      <c r="F150" s="46">
        <f t="shared" si="12"/>
        <v>295.70000000000005</v>
      </c>
      <c r="G150" s="45">
        <f t="shared" si="15"/>
        <v>3.2567647898459717E-3</v>
      </c>
      <c r="H150" s="43">
        <f t="shared" si="16"/>
        <v>13.943675609486036</v>
      </c>
      <c r="I150" s="43">
        <f t="shared" si="13"/>
        <v>3.0676086340869277</v>
      </c>
      <c r="J150" s="194">
        <v>5.1865599410856289</v>
      </c>
      <c r="K150" s="43">
        <v>0.87911094378799859</v>
      </c>
      <c r="L150" s="45">
        <f t="shared" si="14"/>
        <v>7.8041782646082483E-2</v>
      </c>
    </row>
    <row r="151" spans="1:12" x14ac:dyDescent="0.25">
      <c r="A151" s="65">
        <f t="shared" si="17"/>
        <v>146</v>
      </c>
      <c r="B151" s="46" t="s">
        <v>2045</v>
      </c>
      <c r="C151" s="46">
        <v>699.2</v>
      </c>
      <c r="D151" s="46"/>
      <c r="E151" s="46"/>
      <c r="F151" s="46">
        <f t="shared" si="12"/>
        <v>699.2</v>
      </c>
      <c r="G151" s="45">
        <f t="shared" si="15"/>
        <v>7.7008114340896289E-3</v>
      </c>
      <c r="H151" s="43">
        <f t="shared" si="16"/>
        <v>32.970639114483042</v>
      </c>
      <c r="I151" s="43">
        <f t="shared" si="13"/>
        <v>7.2535406051862692</v>
      </c>
      <c r="J151" s="194">
        <v>12.263925298637373</v>
      </c>
      <c r="K151" s="43">
        <v>2.5201901266771984</v>
      </c>
      <c r="L151" s="45">
        <f t="shared" si="14"/>
        <v>7.8673190996830497E-2</v>
      </c>
    </row>
    <row r="152" spans="1:12" x14ac:dyDescent="0.25">
      <c r="A152" s="65">
        <f t="shared" si="17"/>
        <v>147</v>
      </c>
      <c r="B152" s="46" t="s">
        <v>2046</v>
      </c>
      <c r="C152" s="46">
        <v>765.5</v>
      </c>
      <c r="D152" s="46"/>
      <c r="E152" s="46"/>
      <c r="F152" s="46">
        <f t="shared" si="12"/>
        <v>765.5</v>
      </c>
      <c r="G152" s="45">
        <f t="shared" si="15"/>
        <v>8.431022815783196E-3</v>
      </c>
      <c r="H152" s="43">
        <f t="shared" si="16"/>
        <v>36.097002634634961</v>
      </c>
      <c r="I152" s="43">
        <f t="shared" si="13"/>
        <v>7.9413405796196912</v>
      </c>
      <c r="J152" s="194">
        <v>13.426823249580821</v>
      </c>
      <c r="K152" s="43">
        <v>2.7591612442382654</v>
      </c>
      <c r="L152" s="45">
        <f t="shared" si="14"/>
        <v>7.8673190996830483E-2</v>
      </c>
    </row>
    <row r="153" spans="1:12" x14ac:dyDescent="0.25">
      <c r="A153" s="65">
        <f t="shared" si="17"/>
        <v>148</v>
      </c>
      <c r="B153" s="46" t="s">
        <v>2047</v>
      </c>
      <c r="C153" s="46">
        <v>774.85</v>
      </c>
      <c r="D153" s="46">
        <v>31.4</v>
      </c>
      <c r="E153" s="46"/>
      <c r="F153" s="46">
        <f t="shared" si="12"/>
        <v>806.25</v>
      </c>
      <c r="G153" s="45">
        <f t="shared" si="15"/>
        <v>8.8798329787396491E-3</v>
      </c>
      <c r="H153" s="43">
        <f t="shared" si="16"/>
        <v>38.018560906824867</v>
      </c>
      <c r="I153" s="43">
        <f t="shared" si="13"/>
        <v>8.364083399501471</v>
      </c>
      <c r="J153" s="194">
        <v>14.141575760907296</v>
      </c>
      <c r="K153" s="43">
        <v>2.7928622992789287</v>
      </c>
      <c r="L153" s="45">
        <f t="shared" si="14"/>
        <v>7.8532815338310163E-2</v>
      </c>
    </row>
    <row r="154" spans="1:12" x14ac:dyDescent="0.25">
      <c r="A154" s="65">
        <f t="shared" si="17"/>
        <v>149</v>
      </c>
      <c r="B154" s="46" t="s">
        <v>2048</v>
      </c>
      <c r="C154" s="46">
        <v>506.14</v>
      </c>
      <c r="D154" s="46">
        <v>17.100000000000001</v>
      </c>
      <c r="E154" s="46"/>
      <c r="F154" s="46">
        <f t="shared" si="12"/>
        <v>523.24</v>
      </c>
      <c r="G154" s="45">
        <f t="shared" si="15"/>
        <v>5.7628326298241666E-3</v>
      </c>
      <c r="H154" s="43">
        <f t="shared" si="16"/>
        <v>24.673279762960679</v>
      </c>
      <c r="I154" s="43">
        <f t="shared" si="13"/>
        <v>5.4281215478513491</v>
      </c>
      <c r="J154" s="194">
        <v>9.1775976448212511</v>
      </c>
      <c r="K154" s="43">
        <v>1.8243264169284856</v>
      </c>
      <c r="L154" s="45">
        <f t="shared" si="14"/>
        <v>7.8555395941750955E-2</v>
      </c>
    </row>
    <row r="155" spans="1:12" x14ac:dyDescent="0.25">
      <c r="A155" s="65">
        <f t="shared" si="17"/>
        <v>150</v>
      </c>
      <c r="B155" s="46" t="s">
        <v>2049</v>
      </c>
      <c r="C155" s="46">
        <v>574.20000000000005</v>
      </c>
      <c r="D155" s="46"/>
      <c r="E155" s="46"/>
      <c r="F155" s="46">
        <f t="shared" si="12"/>
        <v>574.20000000000005</v>
      </c>
      <c r="G155" s="45">
        <f t="shared" si="15"/>
        <v>6.3240931428121634E-3</v>
      </c>
      <c r="H155" s="43">
        <f t="shared" si="16"/>
        <v>27.076288586293135</v>
      </c>
      <c r="I155" s="43">
        <f t="shared" si="13"/>
        <v>5.9567834889844899</v>
      </c>
      <c r="J155" s="194">
        <v>10.071432932605235</v>
      </c>
      <c r="K155" s="43">
        <v>2.0696412624972074</v>
      </c>
      <c r="L155" s="45">
        <f t="shared" si="14"/>
        <v>7.8673190996830483E-2</v>
      </c>
    </row>
    <row r="156" spans="1:12" x14ac:dyDescent="0.25">
      <c r="A156" s="65">
        <f t="shared" si="17"/>
        <v>151</v>
      </c>
      <c r="B156" s="46" t="s">
        <v>2050</v>
      </c>
      <c r="C156" s="46">
        <v>265.10000000000002</v>
      </c>
      <c r="D156" s="46"/>
      <c r="E156" s="46"/>
      <c r="F156" s="46">
        <f t="shared" si="12"/>
        <v>265.10000000000002</v>
      </c>
      <c r="G156" s="45">
        <f t="shared" si="15"/>
        <v>2.9197441521412481E-3</v>
      </c>
      <c r="H156" s="43">
        <f t="shared" si="16"/>
        <v>12.500738600185146</v>
      </c>
      <c r="I156" s="43">
        <f t="shared" si="13"/>
        <v>2.7501624920407322</v>
      </c>
      <c r="J156" s="194">
        <v>4.6498378098809612</v>
      </c>
      <c r="K156" s="43">
        <v>0.95552403115292506</v>
      </c>
      <c r="L156" s="45">
        <f t="shared" si="14"/>
        <v>7.8673190996830483E-2</v>
      </c>
    </row>
    <row r="157" spans="1:12" x14ac:dyDescent="0.25">
      <c r="A157" s="65">
        <f t="shared" si="17"/>
        <v>152</v>
      </c>
      <c r="B157" s="46" t="s">
        <v>2051</v>
      </c>
      <c r="C157" s="46">
        <v>733.7</v>
      </c>
      <c r="D157" s="46"/>
      <c r="E157" s="46"/>
      <c r="F157" s="46">
        <f t="shared" si="12"/>
        <v>733.7</v>
      </c>
      <c r="G157" s="45">
        <f t="shared" si="15"/>
        <v>8.0807856824822097E-3</v>
      </c>
      <c r="H157" s="43">
        <f t="shared" si="16"/>
        <v>34.597479860263455</v>
      </c>
      <c r="I157" s="43">
        <f t="shared" si="13"/>
        <v>7.6114455692579606</v>
      </c>
      <c r="J157" s="194">
        <v>12.869053191662246</v>
      </c>
      <c r="K157" s="43">
        <v>2.6445416131908757</v>
      </c>
      <c r="L157" s="45">
        <f t="shared" si="14"/>
        <v>7.8673190996830497E-2</v>
      </c>
    </row>
    <row r="158" spans="1:12" x14ac:dyDescent="0.25">
      <c r="A158" s="65">
        <f t="shared" si="17"/>
        <v>153</v>
      </c>
      <c r="B158" s="46" t="s">
        <v>2052</v>
      </c>
      <c r="C158" s="46">
        <v>560.1</v>
      </c>
      <c r="D158" s="46"/>
      <c r="E158" s="46"/>
      <c r="F158" s="46">
        <f t="shared" si="12"/>
        <v>560.1</v>
      </c>
      <c r="G158" s="45">
        <f t="shared" si="15"/>
        <v>6.1687993195560656E-3</v>
      </c>
      <c r="H158" s="43">
        <f t="shared" si="16"/>
        <v>26.411405846713315</v>
      </c>
      <c r="I158" s="43">
        <f t="shared" si="13"/>
        <v>5.810509286276929</v>
      </c>
      <c r="J158" s="194">
        <v>9.8241197937168092</v>
      </c>
      <c r="K158" s="43">
        <v>2.0188193506177039</v>
      </c>
      <c r="L158" s="45">
        <f t="shared" si="14"/>
        <v>7.8673190996830497E-2</v>
      </c>
    </row>
    <row r="159" spans="1:12" x14ac:dyDescent="0.25">
      <c r="A159" s="65">
        <f t="shared" si="17"/>
        <v>154</v>
      </c>
      <c r="B159" s="46" t="s">
        <v>2053</v>
      </c>
      <c r="C159" s="46">
        <v>635.20000000000005</v>
      </c>
      <c r="D159" s="46">
        <v>38.700000000000003</v>
      </c>
      <c r="E159" s="46"/>
      <c r="F159" s="46">
        <f t="shared" si="12"/>
        <v>673.90000000000009</v>
      </c>
      <c r="G159" s="45">
        <f t="shared" si="15"/>
        <v>7.42216365193507E-3</v>
      </c>
      <c r="H159" s="43">
        <f t="shared" si="16"/>
        <v>31.777622567577403</v>
      </c>
      <c r="I159" s="43">
        <f t="shared" si="13"/>
        <v>6.9910769648670286</v>
      </c>
      <c r="J159" s="194">
        <v>11.820164843752469</v>
      </c>
      <c r="K159" s="43">
        <v>2.2895091082170427</v>
      </c>
      <c r="L159" s="45">
        <f t="shared" si="14"/>
        <v>7.8466201935619415E-2</v>
      </c>
    </row>
    <row r="160" spans="1:12" x14ac:dyDescent="0.25">
      <c r="A160" s="65">
        <f t="shared" si="17"/>
        <v>155</v>
      </c>
      <c r="B160" s="46" t="s">
        <v>2054</v>
      </c>
      <c r="C160" s="46">
        <v>485.6</v>
      </c>
      <c r="D160" s="46"/>
      <c r="E160" s="46"/>
      <c r="F160" s="46">
        <f t="shared" si="12"/>
        <v>485.6</v>
      </c>
      <c r="G160" s="45">
        <f t="shared" si="15"/>
        <v>5.3482752179546964E-3</v>
      </c>
      <c r="H160" s="43">
        <f t="shared" si="16"/>
        <v>22.898372931912135</v>
      </c>
      <c r="I160" s="43">
        <f t="shared" si="13"/>
        <v>5.0376420450206698</v>
      </c>
      <c r="J160" s="194">
        <v>8.5173943435616533</v>
      </c>
      <c r="K160" s="43">
        <v>1.7502922275664294</v>
      </c>
      <c r="L160" s="45">
        <f t="shared" si="14"/>
        <v>7.8673190996830483E-2</v>
      </c>
    </row>
    <row r="161" spans="1:12" x14ac:dyDescent="0.25">
      <c r="A161" s="65">
        <f t="shared" si="17"/>
        <v>156</v>
      </c>
      <c r="B161" s="46" t="s">
        <v>2055</v>
      </c>
      <c r="C161" s="46">
        <v>464.9</v>
      </c>
      <c r="D161" s="46"/>
      <c r="E161" s="46"/>
      <c r="F161" s="46">
        <f t="shared" si="12"/>
        <v>464.9</v>
      </c>
      <c r="G161" s="45">
        <f t="shared" si="15"/>
        <v>5.1202906689191471E-3</v>
      </c>
      <c r="H161" s="43">
        <f t="shared" si="16"/>
        <v>21.92226848444388</v>
      </c>
      <c r="I161" s="43">
        <f t="shared" si="13"/>
        <v>4.8228990665776532</v>
      </c>
      <c r="J161" s="194">
        <v>8.1543176077467319</v>
      </c>
      <c r="K161" s="43">
        <v>1.6756813356582227</v>
      </c>
      <c r="L161" s="45">
        <f t="shared" si="14"/>
        <v>7.8673190996830483E-2</v>
      </c>
    </row>
    <row r="162" spans="1:12" x14ac:dyDescent="0.25">
      <c r="A162" s="65">
        <f t="shared" si="17"/>
        <v>157</v>
      </c>
      <c r="B162" s="46" t="s">
        <v>2056</v>
      </c>
      <c r="C162" s="46">
        <v>624.1</v>
      </c>
      <c r="D162" s="46"/>
      <c r="E162" s="46"/>
      <c r="F162" s="46">
        <f t="shared" si="12"/>
        <v>624.1</v>
      </c>
      <c r="G162" s="45">
        <f t="shared" si="15"/>
        <v>6.873679084690127E-3</v>
      </c>
      <c r="H162" s="43">
        <f t="shared" si="16"/>
        <v>29.429313317146544</v>
      </c>
      <c r="I162" s="43">
        <f t="shared" si="13"/>
        <v>6.4744489297722394</v>
      </c>
      <c r="J162" s="194">
        <v>10.946675885125265</v>
      </c>
      <c r="K162" s="43">
        <v>2.2495003690778592</v>
      </c>
      <c r="L162" s="45">
        <f t="shared" si="14"/>
        <v>7.8673190996830483E-2</v>
      </c>
    </row>
    <row r="163" spans="1:12" x14ac:dyDescent="0.25">
      <c r="A163" s="65">
        <f t="shared" si="17"/>
        <v>158</v>
      </c>
      <c r="B163" s="46" t="s">
        <v>2057</v>
      </c>
      <c r="C163" s="46">
        <v>764.3</v>
      </c>
      <c r="D163" s="46"/>
      <c r="E163" s="46"/>
      <c r="F163" s="46">
        <f t="shared" si="12"/>
        <v>764.3</v>
      </c>
      <c r="G163" s="45">
        <f t="shared" si="15"/>
        <v>8.4178063201869307E-3</v>
      </c>
      <c r="H163" s="43">
        <f t="shared" si="16"/>
        <v>36.040416869564332</v>
      </c>
      <c r="I163" s="43">
        <f t="shared" si="13"/>
        <v>7.9288917113041535</v>
      </c>
      <c r="J163" s="194">
        <v>13.40577532286691</v>
      </c>
      <c r="K163" s="43">
        <v>2.7548359751421372</v>
      </c>
      <c r="L163" s="45">
        <f t="shared" si="14"/>
        <v>7.8673190996830483E-2</v>
      </c>
    </row>
    <row r="164" spans="1:12" x14ac:dyDescent="0.25">
      <c r="A164" s="65">
        <f t="shared" si="17"/>
        <v>159</v>
      </c>
      <c r="B164" s="46" t="s">
        <v>2058</v>
      </c>
      <c r="C164" s="46">
        <v>726.1</v>
      </c>
      <c r="D164" s="46"/>
      <c r="E164" s="46">
        <v>20.6</v>
      </c>
      <c r="F164" s="46">
        <f t="shared" si="12"/>
        <v>746.7</v>
      </c>
      <c r="G164" s="45">
        <f t="shared" si="15"/>
        <v>8.2239643847750645E-3</v>
      </c>
      <c r="H164" s="43">
        <f t="shared" si="16"/>
        <v>35.210492315195197</v>
      </c>
      <c r="I164" s="43">
        <f t="shared" si="13"/>
        <v>7.7463083093429432</v>
      </c>
      <c r="J164" s="194">
        <v>13.097072397729587</v>
      </c>
      <c r="K164" s="43">
        <v>2.6171482422487324</v>
      </c>
      <c r="L164" s="45">
        <f t="shared" si="14"/>
        <v>7.8573752865295901E-2</v>
      </c>
    </row>
    <row r="165" spans="1:12" x14ac:dyDescent="0.25">
      <c r="A165" s="65">
        <f t="shared" si="17"/>
        <v>160</v>
      </c>
      <c r="B165" s="46" t="s">
        <v>2059</v>
      </c>
      <c r="C165" s="46">
        <v>644.70000000000005</v>
      </c>
      <c r="D165" s="46">
        <v>38.200000000000003</v>
      </c>
      <c r="E165" s="46">
        <v>32.799999999999997</v>
      </c>
      <c r="F165" s="46">
        <f t="shared" si="12"/>
        <v>715.7</v>
      </c>
      <c r="G165" s="45">
        <f t="shared" si="15"/>
        <v>7.8825382485382539E-3</v>
      </c>
      <c r="H165" s="43">
        <f t="shared" si="16"/>
        <v>33.748693384204103</v>
      </c>
      <c r="I165" s="43">
        <f t="shared" si="13"/>
        <v>7.4247125445249029</v>
      </c>
      <c r="J165" s="194">
        <v>12.553334290953616</v>
      </c>
      <c r="K165" s="43">
        <v>2.323750821894722</v>
      </c>
      <c r="L165" s="45">
        <f t="shared" si="14"/>
        <v>7.8315622525607559E-2</v>
      </c>
    </row>
    <row r="166" spans="1:12" x14ac:dyDescent="0.25">
      <c r="A166" s="65">
        <f t="shared" si="17"/>
        <v>161</v>
      </c>
      <c r="B166" s="46" t="s">
        <v>2060</v>
      </c>
      <c r="C166" s="46">
        <v>233.7</v>
      </c>
      <c r="D166" s="46"/>
      <c r="E166" s="46"/>
      <c r="F166" s="46">
        <f t="shared" si="12"/>
        <v>233.7</v>
      </c>
      <c r="G166" s="45">
        <f t="shared" si="15"/>
        <v>2.5739125173723483E-3</v>
      </c>
      <c r="H166" s="43">
        <f t="shared" si="16"/>
        <v>11.020077747503841</v>
      </c>
      <c r="I166" s="43">
        <f t="shared" si="13"/>
        <v>2.4244171044508449</v>
      </c>
      <c r="J166" s="194">
        <v>4.0990837275336869</v>
      </c>
      <c r="K166" s="43">
        <v>0.84234615647091116</v>
      </c>
      <c r="L166" s="45">
        <f t="shared" si="14"/>
        <v>7.8673190996830483E-2</v>
      </c>
    </row>
    <row r="167" spans="1:12" x14ac:dyDescent="0.25">
      <c r="A167" s="65">
        <f t="shared" si="17"/>
        <v>162</v>
      </c>
      <c r="B167" s="46" t="s">
        <v>2061</v>
      </c>
      <c r="C167" s="46">
        <v>428.1</v>
      </c>
      <c r="D167" s="46">
        <v>104.4</v>
      </c>
      <c r="E167" s="46">
        <v>125.8</v>
      </c>
      <c r="F167" s="46">
        <f t="shared" si="12"/>
        <v>658.3</v>
      </c>
      <c r="G167" s="45">
        <f t="shared" si="15"/>
        <v>7.2503492091836406E-3</v>
      </c>
      <c r="H167" s="43">
        <f t="shared" si="16"/>
        <v>31.042007621659298</v>
      </c>
      <c r="I167" s="43">
        <f t="shared" si="13"/>
        <v>6.8292416767650455</v>
      </c>
      <c r="J167" s="194">
        <v>11.546541796471656</v>
      </c>
      <c r="K167" s="43">
        <v>1.5430397500436335</v>
      </c>
      <c r="L167" s="45">
        <f t="shared" si="14"/>
        <v>7.7412776613914075E-2</v>
      </c>
    </row>
    <row r="168" spans="1:12" x14ac:dyDescent="0.25">
      <c r="A168" s="65">
        <f t="shared" si="17"/>
        <v>163</v>
      </c>
      <c r="B168" s="46" t="s">
        <v>2062</v>
      </c>
      <c r="C168" s="46">
        <v>692.5</v>
      </c>
      <c r="D168" s="46"/>
      <c r="E168" s="46">
        <v>41</v>
      </c>
      <c r="F168" s="46">
        <f t="shared" si="12"/>
        <v>733.5</v>
      </c>
      <c r="G168" s="45">
        <f t="shared" si="15"/>
        <v>8.0785829332161649E-3</v>
      </c>
      <c r="H168" s="43">
        <f t="shared" si="16"/>
        <v>34.588048899418347</v>
      </c>
      <c r="I168" s="43">
        <f t="shared" si="13"/>
        <v>7.6093707578720364</v>
      </c>
      <c r="J168" s="194">
        <v>12.865545203876591</v>
      </c>
      <c r="K168" s="43">
        <v>2.4960407075571505</v>
      </c>
      <c r="L168" s="45">
        <f t="shared" si="14"/>
        <v>7.8471718566767726E-2</v>
      </c>
    </row>
    <row r="169" spans="1:12" x14ac:dyDescent="0.25">
      <c r="A169" s="65">
        <f t="shared" si="17"/>
        <v>164</v>
      </c>
      <c r="B169" s="46" t="s">
        <v>2063</v>
      </c>
      <c r="C169" s="46">
        <v>739</v>
      </c>
      <c r="D169" s="46"/>
      <c r="E169" s="46">
        <v>21.7</v>
      </c>
      <c r="F169" s="46">
        <f t="shared" si="12"/>
        <v>760.7</v>
      </c>
      <c r="G169" s="45">
        <f t="shared" si="15"/>
        <v>8.3781568333981416E-3</v>
      </c>
      <c r="H169" s="43">
        <f t="shared" si="16"/>
        <v>35.870659574352473</v>
      </c>
      <c r="I169" s="43">
        <f t="shared" si="13"/>
        <v>7.8915451063575439</v>
      </c>
      <c r="J169" s="194">
        <v>13.342631542725186</v>
      </c>
      <c r="K169" s="43">
        <v>2.6636448850321073</v>
      </c>
      <c r="L169" s="45">
        <f t="shared" si="14"/>
        <v>7.857037085377587E-2</v>
      </c>
    </row>
    <row r="170" spans="1:12" x14ac:dyDescent="0.25">
      <c r="A170" s="65">
        <f t="shared" si="17"/>
        <v>165</v>
      </c>
      <c r="B170" s="46" t="s">
        <v>2064</v>
      </c>
      <c r="C170" s="46">
        <v>571.5</v>
      </c>
      <c r="D170" s="46"/>
      <c r="E170" s="46"/>
      <c r="F170" s="46">
        <f t="shared" si="12"/>
        <v>571.5</v>
      </c>
      <c r="G170" s="45">
        <f t="shared" si="15"/>
        <v>6.2943560277205698E-3</v>
      </c>
      <c r="H170" s="43">
        <f t="shared" si="16"/>
        <v>26.948970614884232</v>
      </c>
      <c r="I170" s="43">
        <f t="shared" si="13"/>
        <v>5.928773535274531</v>
      </c>
      <c r="J170" s="194">
        <v>10.024075097498939</v>
      </c>
      <c r="K170" s="43">
        <v>2.059909407030919</v>
      </c>
      <c r="L170" s="45">
        <f t="shared" si="14"/>
        <v>7.8673190996830483E-2</v>
      </c>
    </row>
    <row r="171" spans="1:12" x14ac:dyDescent="0.25">
      <c r="A171" s="65">
        <f t="shared" si="17"/>
        <v>166</v>
      </c>
      <c r="B171" s="46" t="s">
        <v>2065</v>
      </c>
      <c r="C171" s="46">
        <v>539.9</v>
      </c>
      <c r="D171" s="46">
        <v>31.5</v>
      </c>
      <c r="E171" s="46"/>
      <c r="F171" s="46">
        <f t="shared" si="12"/>
        <v>571.4</v>
      </c>
      <c r="G171" s="45">
        <f t="shared" si="15"/>
        <v>6.2932546530875474E-3</v>
      </c>
      <c r="H171" s="43">
        <f t="shared" si="16"/>
        <v>26.944255134461677</v>
      </c>
      <c r="I171" s="43">
        <f t="shared" si="13"/>
        <v>5.9277361295815689</v>
      </c>
      <c r="J171" s="194">
        <v>10.022321103606114</v>
      </c>
      <c r="K171" s="43">
        <v>1.9460106541662172</v>
      </c>
      <c r="L171" s="45">
        <f t="shared" si="14"/>
        <v>7.8474489012627893E-2</v>
      </c>
    </row>
    <row r="172" spans="1:12" x14ac:dyDescent="0.25">
      <c r="A172" s="65">
        <f t="shared" si="17"/>
        <v>167</v>
      </c>
      <c r="B172" s="46" t="s">
        <v>2066</v>
      </c>
      <c r="C172" s="46">
        <v>555.79999999999995</v>
      </c>
      <c r="D172" s="46">
        <v>65.2</v>
      </c>
      <c r="E172" s="46"/>
      <c r="F172" s="46">
        <f t="shared" si="12"/>
        <v>621</v>
      </c>
      <c r="G172" s="45">
        <f t="shared" si="15"/>
        <v>6.8395364710664456E-3</v>
      </c>
      <c r="H172" s="43">
        <f t="shared" si="16"/>
        <v>29.283133424047431</v>
      </c>
      <c r="I172" s="43">
        <f t="shared" si="13"/>
        <v>6.4422893532904348</v>
      </c>
      <c r="J172" s="194">
        <v>10.892302074447667</v>
      </c>
      <c r="K172" s="43">
        <v>2.0033204696899123</v>
      </c>
      <c r="L172" s="45">
        <f t="shared" si="14"/>
        <v>7.8294758971780107E-2</v>
      </c>
    </row>
    <row r="173" spans="1:12" x14ac:dyDescent="0.25">
      <c r="A173" s="65">
        <f t="shared" si="17"/>
        <v>168</v>
      </c>
      <c r="B173" s="46" t="s">
        <v>2067</v>
      </c>
      <c r="C173" s="46">
        <v>627.5</v>
      </c>
      <c r="D173" s="46">
        <v>32.299999999999997</v>
      </c>
      <c r="E173" s="46"/>
      <c r="F173" s="46">
        <f t="shared" si="12"/>
        <v>659.8</v>
      </c>
      <c r="G173" s="45">
        <f t="shared" si="15"/>
        <v>7.2668698286789705E-3</v>
      </c>
      <c r="H173" s="43">
        <f t="shared" si="16"/>
        <v>31.112739827997576</v>
      </c>
      <c r="I173" s="43">
        <f t="shared" si="13"/>
        <v>6.8448027621594667</v>
      </c>
      <c r="J173" s="194">
        <v>11.572851704864043</v>
      </c>
      <c r="K173" s="43">
        <v>2.2617552981835551</v>
      </c>
      <c r="L173" s="45">
        <f t="shared" si="14"/>
        <v>7.8496740820255595E-2</v>
      </c>
    </row>
    <row r="174" spans="1:12" x14ac:dyDescent="0.25">
      <c r="A174" s="65">
        <f t="shared" si="17"/>
        <v>169</v>
      </c>
      <c r="B174" s="46" t="s">
        <v>2068</v>
      </c>
      <c r="C174" s="46">
        <v>647.1</v>
      </c>
      <c r="D174" s="46">
        <v>50</v>
      </c>
      <c r="E174" s="46">
        <v>99.3</v>
      </c>
      <c r="F174" s="46">
        <f t="shared" si="12"/>
        <v>796.4</v>
      </c>
      <c r="G174" s="45">
        <f t="shared" si="15"/>
        <v>8.7713475773869842E-3</v>
      </c>
      <c r="H174" s="43">
        <f t="shared" si="16"/>
        <v>37.554086085203501</v>
      </c>
      <c r="I174" s="43">
        <f t="shared" si="13"/>
        <v>8.2618989387447694</v>
      </c>
      <c r="J174" s="194">
        <v>13.968807362463963</v>
      </c>
      <c r="K174" s="43">
        <v>2.332401360086978</v>
      </c>
      <c r="L174" s="45">
        <f t="shared" si="14"/>
        <v>7.7997480846935224E-2</v>
      </c>
    </row>
    <row r="175" spans="1:12" x14ac:dyDescent="0.25">
      <c r="A175" s="65">
        <f t="shared" si="17"/>
        <v>170</v>
      </c>
      <c r="B175" s="46" t="s">
        <v>2069</v>
      </c>
      <c r="C175" s="46">
        <v>560.79999999999995</v>
      </c>
      <c r="D175" s="46"/>
      <c r="E175" s="46"/>
      <c r="F175" s="46">
        <f t="shared" si="12"/>
        <v>560.79999999999995</v>
      </c>
      <c r="G175" s="45">
        <f t="shared" si="15"/>
        <v>6.1765089419872181E-3</v>
      </c>
      <c r="H175" s="43">
        <f t="shared" si="16"/>
        <v>26.444414209671173</v>
      </c>
      <c r="I175" s="43">
        <f t="shared" si="13"/>
        <v>5.8177711261276581</v>
      </c>
      <c r="J175" s="194">
        <v>9.8363977509665883</v>
      </c>
      <c r="K175" s="43">
        <v>2.0213424242571114</v>
      </c>
      <c r="L175" s="45">
        <f t="shared" si="14"/>
        <v>7.8673190996830497E-2</v>
      </c>
    </row>
    <row r="176" spans="1:12" x14ac:dyDescent="0.25">
      <c r="A176" s="65">
        <f t="shared" si="17"/>
        <v>171</v>
      </c>
      <c r="B176" s="46" t="s">
        <v>2070</v>
      </c>
      <c r="C176" s="46">
        <v>584.1</v>
      </c>
      <c r="D176" s="46"/>
      <c r="E176" s="46"/>
      <c r="F176" s="46">
        <f t="shared" si="12"/>
        <v>584.1</v>
      </c>
      <c r="G176" s="45">
        <f t="shared" si="15"/>
        <v>6.4331292314813385E-3</v>
      </c>
      <c r="H176" s="43">
        <f t="shared" si="16"/>
        <v>27.543121148125774</v>
      </c>
      <c r="I176" s="43">
        <f t="shared" si="13"/>
        <v>6.0594866525876707</v>
      </c>
      <c r="J176" s="194">
        <v>10.24507832799498</v>
      </c>
      <c r="K176" s="43">
        <v>2.1053247325402622</v>
      </c>
      <c r="L176" s="45">
        <f t="shared" si="14"/>
        <v>7.8673190996830483E-2</v>
      </c>
    </row>
    <row r="177" spans="1:12" x14ac:dyDescent="0.25">
      <c r="A177" s="65">
        <f t="shared" si="17"/>
        <v>172</v>
      </c>
      <c r="B177" s="46" t="s">
        <v>2071</v>
      </c>
      <c r="C177" s="46">
        <v>557.1</v>
      </c>
      <c r="D177" s="46">
        <v>231.9</v>
      </c>
      <c r="E177" s="46"/>
      <c r="F177" s="46">
        <f t="shared" si="12"/>
        <v>789</v>
      </c>
      <c r="G177" s="45">
        <f t="shared" si="15"/>
        <v>8.6898458545433595E-3</v>
      </c>
      <c r="H177" s="43">
        <f t="shared" si="16"/>
        <v>37.205140533934667</v>
      </c>
      <c r="I177" s="43">
        <f t="shared" si="13"/>
        <v>8.1851309174656262</v>
      </c>
      <c r="J177" s="194">
        <v>13.839011814394862</v>
      </c>
      <c r="K177" s="43">
        <v>2.0080061778773843</v>
      </c>
      <c r="L177" s="45">
        <f t="shared" si="14"/>
        <v>7.761380157626431E-2</v>
      </c>
    </row>
    <row r="178" spans="1:12" x14ac:dyDescent="0.25">
      <c r="A178" s="65">
        <f t="shared" si="17"/>
        <v>173</v>
      </c>
      <c r="B178" s="46" t="s">
        <v>2072</v>
      </c>
      <c r="C178" s="46">
        <v>2669.4</v>
      </c>
      <c r="D178" s="46"/>
      <c r="E178" s="46">
        <v>28.5</v>
      </c>
      <c r="F178" s="46">
        <f t="shared" si="12"/>
        <v>2697.9</v>
      </c>
      <c r="G178" s="45">
        <f t="shared" si="15"/>
        <v>2.9713986224299781E-2</v>
      </c>
      <c r="H178" s="43">
        <f t="shared" si="16"/>
        <v>127.21894632002829</v>
      </c>
      <c r="I178" s="43">
        <f t="shared" si="13"/>
        <v>27.988168190406224</v>
      </c>
      <c r="J178" s="194">
        <v>47.321001234544866</v>
      </c>
      <c r="K178" s="43">
        <v>9.6215611043365463</v>
      </c>
      <c r="L178" s="45">
        <f t="shared" si="14"/>
        <v>7.8635115033661704E-2</v>
      </c>
    </row>
    <row r="179" spans="1:12" x14ac:dyDescent="0.25">
      <c r="A179" s="65">
        <f t="shared" si="17"/>
        <v>174</v>
      </c>
      <c r="B179" s="46" t="s">
        <v>2073</v>
      </c>
      <c r="C179" s="68">
        <v>671.45</v>
      </c>
      <c r="D179" s="68"/>
      <c r="E179" s="68"/>
      <c r="F179" s="46">
        <f t="shared" si="12"/>
        <v>671.45</v>
      </c>
      <c r="G179" s="45">
        <f t="shared" si="15"/>
        <v>7.3951799734260316E-3</v>
      </c>
      <c r="H179" s="43">
        <f t="shared" si="16"/>
        <v>31.662093297224882</v>
      </c>
      <c r="I179" s="43">
        <f t="shared" si="13"/>
        <v>6.9656605253894739</v>
      </c>
      <c r="J179" s="194">
        <v>11.77719199337824</v>
      </c>
      <c r="K179" s="43">
        <v>2.4201682788292405</v>
      </c>
      <c r="L179" s="45">
        <f t="shared" si="14"/>
        <v>7.8673190996830483E-2</v>
      </c>
    </row>
    <row r="180" spans="1:12" x14ac:dyDescent="0.25">
      <c r="A180" s="65">
        <f t="shared" si="17"/>
        <v>175</v>
      </c>
      <c r="B180" s="68" t="s">
        <v>776</v>
      </c>
      <c r="C180" s="68">
        <v>606.9</v>
      </c>
      <c r="D180" s="68"/>
      <c r="E180" s="68"/>
      <c r="F180" s="68">
        <f t="shared" si="12"/>
        <v>606.9</v>
      </c>
      <c r="G180" s="45">
        <f t="shared" si="15"/>
        <v>6.6842426478103479E-3</v>
      </c>
      <c r="H180" s="43">
        <f t="shared" si="16"/>
        <v>28.618250684467611</v>
      </c>
      <c r="I180" s="43">
        <f t="shared" si="13"/>
        <v>6.2960151505828748</v>
      </c>
      <c r="J180" s="194">
        <v>10.64498893555924</v>
      </c>
      <c r="K180" s="43">
        <v>2.1875048453666928</v>
      </c>
      <c r="L180" s="45">
        <f t="shared" si="14"/>
        <v>7.8673190996830483E-2</v>
      </c>
    </row>
    <row r="181" spans="1:12" x14ac:dyDescent="0.25">
      <c r="A181" s="65">
        <f t="shared" si="17"/>
        <v>176</v>
      </c>
      <c r="B181" s="68" t="s">
        <v>777</v>
      </c>
      <c r="C181" s="68">
        <v>487</v>
      </c>
      <c r="D181" s="68"/>
      <c r="E181" s="68"/>
      <c r="F181" s="68">
        <f t="shared" si="12"/>
        <v>487</v>
      </c>
      <c r="G181" s="45">
        <f t="shared" si="15"/>
        <v>5.3636944628170039E-3</v>
      </c>
      <c r="H181" s="43">
        <f t="shared" si="16"/>
        <v>22.964389657827862</v>
      </c>
      <c r="I181" s="43">
        <f t="shared" si="13"/>
        <v>5.0521657247221299</v>
      </c>
      <c r="J181" s="194">
        <v>8.541950258061215</v>
      </c>
      <c r="K181" s="43">
        <v>1.7553383748452454</v>
      </c>
      <c r="L181" s="45">
        <f t="shared" si="14"/>
        <v>7.8673190996830497E-2</v>
      </c>
    </row>
    <row r="182" spans="1:12" x14ac:dyDescent="0.25">
      <c r="A182" s="65">
        <f t="shared" si="17"/>
        <v>177</v>
      </c>
      <c r="B182" s="68" t="s">
        <v>778</v>
      </c>
      <c r="C182" s="68">
        <v>450.5</v>
      </c>
      <c r="D182" s="68"/>
      <c r="E182" s="68"/>
      <c r="F182" s="68">
        <f t="shared" si="12"/>
        <v>450.5</v>
      </c>
      <c r="G182" s="45">
        <f t="shared" si="15"/>
        <v>4.9616927217639838E-3</v>
      </c>
      <c r="H182" s="43">
        <f t="shared" si="16"/>
        <v>21.243239303596408</v>
      </c>
      <c r="I182" s="43">
        <f t="shared" si="13"/>
        <v>4.6735126467912096</v>
      </c>
      <c r="J182" s="194">
        <v>7.9017424871798294</v>
      </c>
      <c r="K182" s="43">
        <v>1.6237781065046879</v>
      </c>
      <c r="L182" s="45">
        <f t="shared" si="14"/>
        <v>7.8673190996830483E-2</v>
      </c>
    </row>
    <row r="183" spans="1:12" x14ac:dyDescent="0.25">
      <c r="A183" s="65">
        <f t="shared" si="17"/>
        <v>178</v>
      </c>
      <c r="B183" s="68" t="s">
        <v>779</v>
      </c>
      <c r="C183" s="68">
        <v>2680.77</v>
      </c>
      <c r="D183" s="68"/>
      <c r="E183" s="68"/>
      <c r="F183" s="68">
        <f t="shared" si="12"/>
        <v>2680.77</v>
      </c>
      <c r="G183" s="45">
        <f t="shared" si="15"/>
        <v>2.9525320749663117E-2</v>
      </c>
      <c r="H183" s="43">
        <f t="shared" si="16"/>
        <v>126.41118452364515</v>
      </c>
      <c r="I183" s="43">
        <f t="shared" si="13"/>
        <v>27.810460595201931</v>
      </c>
      <c r="J183" s="194">
        <v>47.020542080703819</v>
      </c>
      <c r="K183" s="43">
        <v>9.6625430290223573</v>
      </c>
      <c r="L183" s="45">
        <f t="shared" si="14"/>
        <v>7.8673190996830483E-2</v>
      </c>
    </row>
    <row r="184" spans="1:12" x14ac:dyDescent="0.25">
      <c r="A184" s="65">
        <f t="shared" si="17"/>
        <v>179</v>
      </c>
      <c r="B184" s="68" t="s">
        <v>780</v>
      </c>
      <c r="C184" s="68">
        <v>995.3</v>
      </c>
      <c r="D184" s="68"/>
      <c r="E184" s="68"/>
      <c r="F184" s="68">
        <f t="shared" si="12"/>
        <v>995.3</v>
      </c>
      <c r="G184" s="45">
        <f t="shared" si="15"/>
        <v>1.0961981722467687E-2</v>
      </c>
      <c r="H184" s="43">
        <f t="shared" si="16"/>
        <v>46.93317664565928</v>
      </c>
      <c r="I184" s="43">
        <f t="shared" si="13"/>
        <v>10.325298862045042</v>
      </c>
      <c r="J184" s="194">
        <v>17.457501215294304</v>
      </c>
      <c r="K184" s="43">
        <v>3.587450276146761</v>
      </c>
      <c r="L184" s="45">
        <f t="shared" si="14"/>
        <v>7.8673190996830497E-2</v>
      </c>
    </row>
    <row r="185" spans="1:12" x14ac:dyDescent="0.25">
      <c r="A185" s="65">
        <f t="shared" si="17"/>
        <v>180</v>
      </c>
      <c r="B185" s="68" t="s">
        <v>781</v>
      </c>
      <c r="C185" s="68">
        <v>2062.92</v>
      </c>
      <c r="D185" s="68"/>
      <c r="E185" s="68"/>
      <c r="F185" s="68">
        <f t="shared" si="12"/>
        <v>2062.92</v>
      </c>
      <c r="G185" s="45">
        <f t="shared" si="15"/>
        <v>2.2720477579536866E-2</v>
      </c>
      <c r="H185" s="43">
        <f t="shared" si="16"/>
        <v>97.27658873290811</v>
      </c>
      <c r="I185" s="43">
        <f t="shared" si="13"/>
        <v>21.400849521239785</v>
      </c>
      <c r="J185" s="194">
        <v>36.183490813880162</v>
      </c>
      <c r="K185" s="43">
        <v>7.4355701031534984</v>
      </c>
      <c r="L185" s="45">
        <f t="shared" si="14"/>
        <v>7.8673190996830483E-2</v>
      </c>
    </row>
    <row r="186" spans="1:12" x14ac:dyDescent="0.25">
      <c r="A186" s="65">
        <f t="shared" si="17"/>
        <v>181</v>
      </c>
      <c r="B186" s="68" t="s">
        <v>782</v>
      </c>
      <c r="C186" s="68">
        <v>706.9</v>
      </c>
      <c r="D186" s="68"/>
      <c r="E186" s="68">
        <v>19.8</v>
      </c>
      <c r="F186" s="68">
        <f t="shared" si="12"/>
        <v>726.69999999999993</v>
      </c>
      <c r="G186" s="45">
        <f t="shared" si="15"/>
        <v>8.0036894581706694E-3</v>
      </c>
      <c r="H186" s="43">
        <f t="shared" si="16"/>
        <v>34.26739623068481</v>
      </c>
      <c r="I186" s="43">
        <f t="shared" si="13"/>
        <v>7.5388271707506584</v>
      </c>
      <c r="J186" s="194">
        <v>12.746273619164441</v>
      </c>
      <c r="K186" s="43">
        <v>2.5479439367106855</v>
      </c>
      <c r="L186" s="45">
        <f t="shared" si="14"/>
        <v>7.8574984116293656E-2</v>
      </c>
    </row>
    <row r="187" spans="1:12" x14ac:dyDescent="0.25">
      <c r="A187" s="65">
        <f t="shared" si="17"/>
        <v>182</v>
      </c>
      <c r="B187" s="68" t="s">
        <v>783</v>
      </c>
      <c r="C187" s="68">
        <v>682.6</v>
      </c>
      <c r="D187" s="68"/>
      <c r="E187" s="68">
        <v>11.5</v>
      </c>
      <c r="F187" s="68">
        <f t="shared" si="12"/>
        <v>694.1</v>
      </c>
      <c r="G187" s="45">
        <f t="shared" si="15"/>
        <v>7.6446413278055073E-3</v>
      </c>
      <c r="H187" s="43">
        <f t="shared" si="16"/>
        <v>32.730149612932891</v>
      </c>
      <c r="I187" s="43">
        <f t="shared" si="13"/>
        <v>7.2006329148452357</v>
      </c>
      <c r="J187" s="194">
        <v>12.174471610103261</v>
      </c>
      <c r="K187" s="43">
        <v>2.4603572375140952</v>
      </c>
      <c r="L187" s="45">
        <f t="shared" si="14"/>
        <v>7.8613472663010345E-2</v>
      </c>
    </row>
    <row r="188" spans="1:12" x14ac:dyDescent="0.25">
      <c r="A188" s="65">
        <f t="shared" si="17"/>
        <v>183</v>
      </c>
      <c r="B188" s="68" t="s">
        <v>784</v>
      </c>
      <c r="C188" s="68">
        <v>770.3</v>
      </c>
      <c r="D188" s="68"/>
      <c r="E188" s="68"/>
      <c r="F188" s="68">
        <f t="shared" si="12"/>
        <v>770.3</v>
      </c>
      <c r="G188" s="45">
        <f t="shared" si="15"/>
        <v>8.4838887981682504E-3</v>
      </c>
      <c r="H188" s="43">
        <f t="shared" si="16"/>
        <v>36.323345694917457</v>
      </c>
      <c r="I188" s="43">
        <f t="shared" si="13"/>
        <v>7.9911360528818403</v>
      </c>
      <c r="J188" s="194">
        <v>13.511014956436453</v>
      </c>
      <c r="K188" s="43">
        <v>2.7764623206227768</v>
      </c>
      <c r="L188" s="45">
        <f t="shared" si="14"/>
        <v>7.8673190996830497E-2</v>
      </c>
    </row>
    <row r="189" spans="1:12" x14ac:dyDescent="0.25">
      <c r="A189" s="65">
        <f t="shared" si="17"/>
        <v>184</v>
      </c>
      <c r="B189" s="68" t="s">
        <v>785</v>
      </c>
      <c r="C189" s="68">
        <v>535.9</v>
      </c>
      <c r="D189" s="68"/>
      <c r="E189" s="68"/>
      <c r="F189" s="68">
        <f t="shared" si="12"/>
        <v>535.9</v>
      </c>
      <c r="G189" s="45">
        <f t="shared" si="15"/>
        <v>5.9022666583647479E-3</v>
      </c>
      <c r="H189" s="43">
        <f t="shared" si="16"/>
        <v>25.270259584455747</v>
      </c>
      <c r="I189" s="43">
        <f t="shared" si="13"/>
        <v>5.559457108580264</v>
      </c>
      <c r="J189" s="194">
        <v>9.3996532716529853</v>
      </c>
      <c r="K189" s="43">
        <v>1.9315930905124576</v>
      </c>
      <c r="L189" s="45">
        <f t="shared" si="14"/>
        <v>7.8673190996830483E-2</v>
      </c>
    </row>
    <row r="190" spans="1:12" x14ac:dyDescent="0.25">
      <c r="A190" s="65">
        <f t="shared" si="17"/>
        <v>185</v>
      </c>
      <c r="B190" s="68" t="s">
        <v>786</v>
      </c>
      <c r="C190" s="68">
        <v>732.5</v>
      </c>
      <c r="D190" s="68"/>
      <c r="E190" s="68">
        <v>60</v>
      </c>
      <c r="F190" s="68">
        <f t="shared" si="12"/>
        <v>792.5</v>
      </c>
      <c r="G190" s="45">
        <f t="shared" si="15"/>
        <v>8.728393966699128E-3</v>
      </c>
      <c r="H190" s="43">
        <f t="shared" si="16"/>
        <v>37.370182348723979</v>
      </c>
      <c r="I190" s="43">
        <f t="shared" si="13"/>
        <v>8.2214401167192754</v>
      </c>
      <c r="J190" s="194">
        <v>13.900401600643763</v>
      </c>
      <c r="K190" s="43">
        <v>2.6402163440947475</v>
      </c>
      <c r="L190" s="45">
        <f t="shared" si="14"/>
        <v>7.8400303356696219E-2</v>
      </c>
    </row>
    <row r="191" spans="1:12" x14ac:dyDescent="0.25">
      <c r="A191" s="65">
        <f t="shared" si="17"/>
        <v>186</v>
      </c>
      <c r="B191" s="68" t="s">
        <v>787</v>
      </c>
      <c r="C191" s="68">
        <v>665.7</v>
      </c>
      <c r="D191" s="68"/>
      <c r="E191" s="68"/>
      <c r="F191" s="68">
        <f t="shared" si="12"/>
        <v>665.7</v>
      </c>
      <c r="G191" s="45">
        <f t="shared" si="15"/>
        <v>7.3318509320272679E-3</v>
      </c>
      <c r="H191" s="43">
        <f t="shared" si="16"/>
        <v>31.390953172928146</v>
      </c>
      <c r="I191" s="43">
        <f t="shared" ref="I191:I253" si="18">H191*0.22</f>
        <v>6.9060096980441923</v>
      </c>
      <c r="J191" s="194">
        <v>11.676337344540759</v>
      </c>
      <c r="K191" s="43">
        <v>2.3994430310769608</v>
      </c>
      <c r="L191" s="45">
        <f t="shared" si="14"/>
        <v>7.8673190996830483E-2</v>
      </c>
    </row>
    <row r="192" spans="1:12" x14ac:dyDescent="0.25">
      <c r="A192" s="65">
        <f t="shared" si="17"/>
        <v>187</v>
      </c>
      <c r="B192" s="68" t="s">
        <v>788</v>
      </c>
      <c r="C192" s="68">
        <v>772.6</v>
      </c>
      <c r="D192" s="68">
        <v>46.1</v>
      </c>
      <c r="E192" s="68"/>
      <c r="F192" s="68">
        <f t="shared" si="12"/>
        <v>818.7</v>
      </c>
      <c r="G192" s="45">
        <f t="shared" si="15"/>
        <v>9.0169541205508859E-3</v>
      </c>
      <c r="H192" s="43">
        <f t="shared" si="16"/>
        <v>38.605638219432592</v>
      </c>
      <c r="I192" s="43">
        <f t="shared" si="18"/>
        <v>8.4932404082751702</v>
      </c>
      <c r="J192" s="194">
        <v>14.359948000564097</v>
      </c>
      <c r="K192" s="43">
        <v>2.7847524197236888</v>
      </c>
      <c r="L192" s="45">
        <f t="shared" si="14"/>
        <v>7.8470232133865336E-2</v>
      </c>
    </row>
    <row r="193" spans="1:12" x14ac:dyDescent="0.25">
      <c r="A193" s="65">
        <f t="shared" si="17"/>
        <v>188</v>
      </c>
      <c r="B193" s="68" t="s">
        <v>789</v>
      </c>
      <c r="C193" s="68">
        <v>659.7</v>
      </c>
      <c r="D193" s="68"/>
      <c r="E193" s="68"/>
      <c r="F193" s="68">
        <f t="shared" si="12"/>
        <v>659.7</v>
      </c>
      <c r="G193" s="45">
        <f t="shared" si="15"/>
        <v>7.2657684540459498E-3</v>
      </c>
      <c r="H193" s="43">
        <f t="shared" si="16"/>
        <v>31.108024347575032</v>
      </c>
      <c r="I193" s="43">
        <f t="shared" si="18"/>
        <v>6.8437653564665073</v>
      </c>
      <c r="J193" s="194">
        <v>11.571097710971218</v>
      </c>
      <c r="K193" s="43">
        <v>2.3778166855963208</v>
      </c>
      <c r="L193" s="45">
        <f t="shared" si="14"/>
        <v>7.8673190996830483E-2</v>
      </c>
    </row>
    <row r="194" spans="1:12" x14ac:dyDescent="0.25">
      <c r="A194" s="65">
        <f t="shared" si="17"/>
        <v>189</v>
      </c>
      <c r="B194" s="68" t="s">
        <v>790</v>
      </c>
      <c r="C194" s="68">
        <v>1045.7</v>
      </c>
      <c r="D194" s="68"/>
      <c r="E194" s="68">
        <v>87.3</v>
      </c>
      <c r="F194" s="68">
        <f t="shared" si="12"/>
        <v>1133</v>
      </c>
      <c r="G194" s="45">
        <f t="shared" si="15"/>
        <v>1.2478574592138943E-2</v>
      </c>
      <c r="H194" s="43">
        <f t="shared" si="16"/>
        <v>53.426393187513277</v>
      </c>
      <c r="I194" s="43">
        <f t="shared" si="18"/>
        <v>11.753806501252921</v>
      </c>
      <c r="J194" s="194">
        <v>19.872750805715306</v>
      </c>
      <c r="K194" s="43">
        <v>3.7691115781841336</v>
      </c>
      <c r="L194" s="45">
        <f t="shared" si="14"/>
        <v>7.8395465200940553E-2</v>
      </c>
    </row>
    <row r="195" spans="1:12" x14ac:dyDescent="0.25">
      <c r="A195" s="65">
        <f t="shared" si="17"/>
        <v>190</v>
      </c>
      <c r="B195" s="68" t="s">
        <v>791</v>
      </c>
      <c r="C195" s="68">
        <v>610.5</v>
      </c>
      <c r="D195" s="68"/>
      <c r="E195" s="68">
        <v>114</v>
      </c>
      <c r="F195" s="68">
        <f t="shared" si="12"/>
        <v>724.5</v>
      </c>
      <c r="G195" s="45">
        <f t="shared" si="15"/>
        <v>7.979459216244187E-3</v>
      </c>
      <c r="H195" s="43">
        <f t="shared" si="16"/>
        <v>34.163655661388674</v>
      </c>
      <c r="I195" s="43">
        <f t="shared" si="18"/>
        <v>7.5160042455055081</v>
      </c>
      <c r="J195" s="194">
        <v>12.707685753522279</v>
      </c>
      <c r="K195" s="43">
        <v>2.2004806526550764</v>
      </c>
      <c r="L195" s="45">
        <f t="shared" ref="L195:L258" si="19">(H195+I195+J195+K195)/F195</f>
        <v>7.8106040459726064E-2</v>
      </c>
    </row>
    <row r="196" spans="1:12" x14ac:dyDescent="0.25">
      <c r="A196" s="65">
        <f t="shared" si="17"/>
        <v>191</v>
      </c>
      <c r="B196" s="68" t="s">
        <v>792</v>
      </c>
      <c r="C196" s="68">
        <v>1026.5</v>
      </c>
      <c r="D196" s="68"/>
      <c r="E196" s="68"/>
      <c r="F196" s="68">
        <f t="shared" si="12"/>
        <v>1026.5</v>
      </c>
      <c r="G196" s="45">
        <f t="shared" si="15"/>
        <v>1.1305610607970543E-2</v>
      </c>
      <c r="H196" s="43">
        <f t="shared" si="16"/>
        <v>48.404406537495476</v>
      </c>
      <c r="I196" s="43">
        <f t="shared" si="18"/>
        <v>10.648969438249004</v>
      </c>
      <c r="J196" s="194">
        <v>18.004747309855926</v>
      </c>
      <c r="K196" s="43">
        <v>3.6999072726460871</v>
      </c>
      <c r="L196" s="45">
        <f t="shared" si="19"/>
        <v>7.8673190996830483E-2</v>
      </c>
    </row>
    <row r="197" spans="1:12" x14ac:dyDescent="0.25">
      <c r="A197" s="65">
        <f t="shared" si="17"/>
        <v>192</v>
      </c>
      <c r="B197" s="68" t="s">
        <v>793</v>
      </c>
      <c r="C197" s="68">
        <v>244.6</v>
      </c>
      <c r="D197" s="68"/>
      <c r="E197" s="68">
        <v>133.1</v>
      </c>
      <c r="F197" s="68">
        <f t="shared" si="12"/>
        <v>377.7</v>
      </c>
      <c r="G197" s="45">
        <f t="shared" si="15"/>
        <v>4.1598919889239876E-3</v>
      </c>
      <c r="H197" s="43">
        <f t="shared" si="16"/>
        <v>17.810369555978607</v>
      </c>
      <c r="I197" s="43">
        <f t="shared" si="18"/>
        <v>3.9182813023152936</v>
      </c>
      <c r="J197" s="194">
        <v>6.6248349332027106</v>
      </c>
      <c r="K197" s="43">
        <v>0.88163401742740644</v>
      </c>
      <c r="L197" s="45">
        <f t="shared" si="19"/>
        <v>7.7403017762573509E-2</v>
      </c>
    </row>
    <row r="198" spans="1:12" x14ac:dyDescent="0.25">
      <c r="A198" s="65">
        <f t="shared" si="17"/>
        <v>193</v>
      </c>
      <c r="B198" s="68" t="s">
        <v>794</v>
      </c>
      <c r="C198" s="68">
        <v>950.1</v>
      </c>
      <c r="D198" s="68"/>
      <c r="E198" s="68"/>
      <c r="F198" s="68">
        <f t="shared" si="12"/>
        <v>950.1</v>
      </c>
      <c r="G198" s="45">
        <f t="shared" ref="G198:G261" si="20">3/$F$379*F198</f>
        <v>1.0464160388341756E-2</v>
      </c>
      <c r="H198" s="43">
        <f t="shared" ref="H198:H261" si="21">G198*4281.45</f>
        <v>44.801779494665809</v>
      </c>
      <c r="I198" s="43">
        <f t="shared" si="18"/>
        <v>9.8563914888264783</v>
      </c>
      <c r="J198" s="194">
        <v>16.664695975737082</v>
      </c>
      <c r="K198" s="43">
        <v>3.4245318068592763</v>
      </c>
      <c r="L198" s="45">
        <f t="shared" si="19"/>
        <v>7.8673190996830497E-2</v>
      </c>
    </row>
    <row r="199" spans="1:12" x14ac:dyDescent="0.25">
      <c r="A199" s="65">
        <f t="shared" si="17"/>
        <v>194</v>
      </c>
      <c r="B199" s="68" t="s">
        <v>795</v>
      </c>
      <c r="C199" s="68">
        <v>760.7</v>
      </c>
      <c r="D199" s="68"/>
      <c r="E199" s="68">
        <v>125</v>
      </c>
      <c r="F199" s="68">
        <f t="shared" si="12"/>
        <v>885.7</v>
      </c>
      <c r="G199" s="45">
        <f t="shared" si="20"/>
        <v>9.7548751246756063E-3</v>
      </c>
      <c r="H199" s="43">
        <f t="shared" si="21"/>
        <v>41.765010102542369</v>
      </c>
      <c r="I199" s="43">
        <f t="shared" si="18"/>
        <v>9.1883022225593205</v>
      </c>
      <c r="J199" s="194">
        <v>15.535123908757326</v>
      </c>
      <c r="K199" s="43">
        <v>2.741860167853754</v>
      </c>
      <c r="L199" s="45">
        <f t="shared" si="19"/>
        <v>7.8164498590620718E-2</v>
      </c>
    </row>
    <row r="200" spans="1:12" x14ac:dyDescent="0.25">
      <c r="A200" s="65">
        <f t="shared" ref="A200:A263" si="22">A199+1</f>
        <v>195</v>
      </c>
      <c r="B200" s="68" t="s">
        <v>796</v>
      </c>
      <c r="C200" s="68">
        <v>254.2</v>
      </c>
      <c r="D200" s="68"/>
      <c r="E200" s="68"/>
      <c r="F200" s="68">
        <f t="shared" si="12"/>
        <v>254.2</v>
      </c>
      <c r="G200" s="45">
        <f t="shared" si="20"/>
        <v>2.7996943171418529E-3</v>
      </c>
      <c r="H200" s="43">
        <f t="shared" si="21"/>
        <v>11.986751234126986</v>
      </c>
      <c r="I200" s="43">
        <f t="shared" si="18"/>
        <v>2.6370852715079369</v>
      </c>
      <c r="J200" s="194">
        <v>4.4586524755629577</v>
      </c>
      <c r="K200" s="43">
        <v>0.91623617019642978</v>
      </c>
      <c r="L200" s="45">
        <f t="shared" si="19"/>
        <v>7.8673190996830497E-2</v>
      </c>
    </row>
    <row r="201" spans="1:12" x14ac:dyDescent="0.25">
      <c r="A201" s="65">
        <f t="shared" si="22"/>
        <v>196</v>
      </c>
      <c r="B201" s="68" t="s">
        <v>797</v>
      </c>
      <c r="C201" s="68">
        <v>302.2</v>
      </c>
      <c r="D201" s="68"/>
      <c r="E201" s="68">
        <v>39.799999999999997</v>
      </c>
      <c r="F201" s="68">
        <f t="shared" si="12"/>
        <v>342</v>
      </c>
      <c r="G201" s="45">
        <f t="shared" si="20"/>
        <v>3.7667012449351441E-3</v>
      </c>
      <c r="H201" s="43">
        <f t="shared" si="21"/>
        <v>16.126943045127572</v>
      </c>
      <c r="I201" s="43">
        <f t="shared" si="18"/>
        <v>3.5479274699280658</v>
      </c>
      <c r="J201" s="194">
        <v>5.9986591134639315</v>
      </c>
      <c r="K201" s="43">
        <v>1.0892469340415465</v>
      </c>
      <c r="L201" s="45">
        <f t="shared" si="19"/>
        <v>7.8253732639067583E-2</v>
      </c>
    </row>
    <row r="202" spans="1:12" x14ac:dyDescent="0.25">
      <c r="A202" s="65">
        <f t="shared" si="22"/>
        <v>197</v>
      </c>
      <c r="B202" s="68" t="s">
        <v>2231</v>
      </c>
      <c r="C202" s="68">
        <v>405.7</v>
      </c>
      <c r="D202" s="68">
        <v>122.9</v>
      </c>
      <c r="E202" s="68">
        <v>22.3</v>
      </c>
      <c r="F202" s="68">
        <f t="shared" si="12"/>
        <v>550.9</v>
      </c>
      <c r="G202" s="45">
        <f t="shared" si="20"/>
        <v>6.0674728533180429E-3</v>
      </c>
      <c r="H202" s="43">
        <f t="shared" si="21"/>
        <v>25.977581647838534</v>
      </c>
      <c r="I202" s="43">
        <f t="shared" si="18"/>
        <v>5.7150679625244774</v>
      </c>
      <c r="J202" s="194">
        <v>9.6627523555768438</v>
      </c>
      <c r="K202" s="43">
        <v>1.462301393582579</v>
      </c>
      <c r="L202" s="45">
        <f t="shared" si="19"/>
        <v>7.7723186348742854E-2</v>
      </c>
    </row>
    <row r="203" spans="1:12" x14ac:dyDescent="0.25">
      <c r="A203" s="65">
        <f t="shared" si="22"/>
        <v>198</v>
      </c>
      <c r="B203" s="68" t="s">
        <v>2232</v>
      </c>
      <c r="C203" s="68">
        <v>1271.93</v>
      </c>
      <c r="D203" s="68">
        <v>43.5</v>
      </c>
      <c r="E203" s="68">
        <v>59.1</v>
      </c>
      <c r="F203" s="68">
        <f t="shared" si="12"/>
        <v>1374.53</v>
      </c>
      <c r="G203" s="45">
        <f t="shared" si="20"/>
        <v>1.5138724743276911E-2</v>
      </c>
      <c r="H203" s="43">
        <f t="shared" si="21"/>
        <v>64.81569305210293</v>
      </c>
      <c r="I203" s="43">
        <f t="shared" si="18"/>
        <v>14.259452471462644</v>
      </c>
      <c r="J203" s="194">
        <v>24.109172255057246</v>
      </c>
      <c r="K203" s="43">
        <v>4.5845329345316488</v>
      </c>
      <c r="L203" s="45">
        <f t="shared" si="19"/>
        <v>7.8404145935814032E-2</v>
      </c>
    </row>
    <row r="204" spans="1:12" x14ac:dyDescent="0.25">
      <c r="A204" s="65">
        <f t="shared" si="22"/>
        <v>199</v>
      </c>
      <c r="B204" s="68" t="s">
        <v>2233</v>
      </c>
      <c r="C204" s="68">
        <v>453.6</v>
      </c>
      <c r="D204" s="68"/>
      <c r="E204" s="68"/>
      <c r="F204" s="68">
        <f t="shared" si="12"/>
        <v>453.6</v>
      </c>
      <c r="G204" s="45">
        <f t="shared" si="20"/>
        <v>4.9958353353876652E-3</v>
      </c>
      <c r="H204" s="43">
        <f t="shared" si="21"/>
        <v>21.389419196695517</v>
      </c>
      <c r="I204" s="43">
        <f t="shared" si="18"/>
        <v>4.7056722232730142</v>
      </c>
      <c r="J204" s="194">
        <v>7.9561162978574265</v>
      </c>
      <c r="K204" s="43">
        <v>1.6349517183363516</v>
      </c>
      <c r="L204" s="45">
        <f t="shared" si="19"/>
        <v>7.8673190996830497E-2</v>
      </c>
    </row>
    <row r="205" spans="1:12" x14ac:dyDescent="0.25">
      <c r="A205" s="65">
        <f t="shared" si="22"/>
        <v>200</v>
      </c>
      <c r="B205" s="68" t="s">
        <v>2234</v>
      </c>
      <c r="C205" s="68">
        <v>622.29999999999995</v>
      </c>
      <c r="D205" s="68"/>
      <c r="E205" s="68">
        <v>99.8</v>
      </c>
      <c r="F205" s="68">
        <f t="shared" si="12"/>
        <v>722.09999999999991</v>
      </c>
      <c r="G205" s="45">
        <f t="shared" si="20"/>
        <v>7.9530262250516581E-3</v>
      </c>
      <c r="H205" s="43">
        <f t="shared" si="21"/>
        <v>34.050484131247423</v>
      </c>
      <c r="I205" s="43">
        <f t="shared" si="18"/>
        <v>7.4911065088744326</v>
      </c>
      <c r="J205" s="194">
        <v>12.66558990009446</v>
      </c>
      <c r="K205" s="43">
        <v>2.2430124654336674</v>
      </c>
      <c r="L205" s="45">
        <f t="shared" si="19"/>
        <v>7.817503532149285E-2</v>
      </c>
    </row>
    <row r="206" spans="1:12" x14ac:dyDescent="0.25">
      <c r="A206" s="65">
        <f t="shared" si="22"/>
        <v>201</v>
      </c>
      <c r="B206" s="68" t="s">
        <v>2235</v>
      </c>
      <c r="C206" s="68">
        <v>610.9</v>
      </c>
      <c r="D206" s="68">
        <v>29.9</v>
      </c>
      <c r="E206" s="68"/>
      <c r="F206" s="68">
        <f t="shared" si="12"/>
        <v>640.79999999999995</v>
      </c>
      <c r="G206" s="45">
        <f t="shared" si="20"/>
        <v>7.0576086484047959E-3</v>
      </c>
      <c r="H206" s="43">
        <f t="shared" si="21"/>
        <v>30.216798547712713</v>
      </c>
      <c r="I206" s="43">
        <f t="shared" si="18"/>
        <v>6.6476956804967973</v>
      </c>
      <c r="J206" s="194">
        <v>11.239592865227156</v>
      </c>
      <c r="K206" s="43">
        <v>2.2019224090204523</v>
      </c>
      <c r="L206" s="45">
        <f t="shared" si="19"/>
        <v>7.8505008586855676E-2</v>
      </c>
    </row>
    <row r="207" spans="1:12" x14ac:dyDescent="0.25">
      <c r="A207" s="65">
        <f t="shared" si="22"/>
        <v>202</v>
      </c>
      <c r="B207" s="68" t="s">
        <v>2236</v>
      </c>
      <c r="C207" s="68">
        <v>481.4</v>
      </c>
      <c r="D207" s="68"/>
      <c r="E207" s="68"/>
      <c r="F207" s="68">
        <f t="shared" si="12"/>
        <v>481.4</v>
      </c>
      <c r="G207" s="45">
        <f t="shared" si="20"/>
        <v>5.3020174833677729E-3</v>
      </c>
      <c r="H207" s="43">
        <f t="shared" si="21"/>
        <v>22.700322754164951</v>
      </c>
      <c r="I207" s="43">
        <f t="shared" si="18"/>
        <v>4.9940710059162896</v>
      </c>
      <c r="J207" s="194">
        <v>8.4437266000629734</v>
      </c>
      <c r="K207" s="43">
        <v>1.7351537857299815</v>
      </c>
      <c r="L207" s="45">
        <f t="shared" si="19"/>
        <v>7.8673190996830497E-2</v>
      </c>
    </row>
    <row r="208" spans="1:12" x14ac:dyDescent="0.25">
      <c r="A208" s="65">
        <f t="shared" si="22"/>
        <v>203</v>
      </c>
      <c r="B208" s="68" t="s">
        <v>2237</v>
      </c>
      <c r="C208" s="68">
        <v>973.8</v>
      </c>
      <c r="D208" s="68"/>
      <c r="E208" s="68"/>
      <c r="F208" s="68">
        <f t="shared" si="12"/>
        <v>973.8</v>
      </c>
      <c r="G208" s="45">
        <f t="shared" si="20"/>
        <v>1.0725186176367963E-2</v>
      </c>
      <c r="H208" s="43">
        <f t="shared" si="21"/>
        <v>45.919348354810616</v>
      </c>
      <c r="I208" s="43">
        <f t="shared" si="18"/>
        <v>10.102256638058336</v>
      </c>
      <c r="J208" s="194">
        <v>17.080392528336777</v>
      </c>
      <c r="K208" s="43">
        <v>3.5099558715078016</v>
      </c>
      <c r="L208" s="45">
        <f t="shared" si="19"/>
        <v>7.8673190996830497E-2</v>
      </c>
    </row>
    <row r="209" spans="1:12" x14ac:dyDescent="0.25">
      <c r="A209" s="65">
        <f t="shared" si="22"/>
        <v>204</v>
      </c>
      <c r="B209" s="68" t="s">
        <v>2238</v>
      </c>
      <c r="C209" s="68">
        <v>724.7</v>
      </c>
      <c r="D209" s="68">
        <v>41.9</v>
      </c>
      <c r="E209" s="68"/>
      <c r="F209" s="68">
        <f t="shared" si="12"/>
        <v>766.6</v>
      </c>
      <c r="G209" s="45">
        <f t="shared" si="20"/>
        <v>8.4431379367464372E-3</v>
      </c>
      <c r="H209" s="43">
        <f t="shared" si="21"/>
        <v>36.148872919283029</v>
      </c>
      <c r="I209" s="43">
        <f t="shared" si="18"/>
        <v>7.9527520422422668</v>
      </c>
      <c r="J209" s="194">
        <v>13.446117182401904</v>
      </c>
      <c r="K209" s="43">
        <v>2.6121020949699161</v>
      </c>
      <c r="L209" s="45">
        <f t="shared" si="19"/>
        <v>7.8476186066915102E-2</v>
      </c>
    </row>
    <row r="210" spans="1:12" x14ac:dyDescent="0.25">
      <c r="A210" s="65">
        <f t="shared" si="22"/>
        <v>205</v>
      </c>
      <c r="B210" s="68" t="s">
        <v>2239</v>
      </c>
      <c r="C210" s="68">
        <v>743.6</v>
      </c>
      <c r="D210" s="68"/>
      <c r="E210" s="68"/>
      <c r="F210" s="68">
        <f t="shared" si="12"/>
        <v>743.6</v>
      </c>
      <c r="G210" s="45">
        <f t="shared" si="20"/>
        <v>8.189821771151384E-3</v>
      </c>
      <c r="H210" s="43">
        <f t="shared" si="21"/>
        <v>35.064312422096094</v>
      </c>
      <c r="I210" s="43">
        <f t="shared" si="18"/>
        <v>7.7141487328611404</v>
      </c>
      <c r="J210" s="194">
        <v>13.042698587051989</v>
      </c>
      <c r="K210" s="43">
        <v>2.6802250832339309</v>
      </c>
      <c r="L210" s="45">
        <f t="shared" si="19"/>
        <v>7.8673190996830483E-2</v>
      </c>
    </row>
    <row r="211" spans="1:12" x14ac:dyDescent="0.25">
      <c r="A211" s="65">
        <f t="shared" si="22"/>
        <v>206</v>
      </c>
      <c r="B211" s="68" t="s">
        <v>2240</v>
      </c>
      <c r="C211" s="68">
        <v>682.02</v>
      </c>
      <c r="D211" s="68"/>
      <c r="E211" s="68">
        <v>80.3</v>
      </c>
      <c r="F211" s="68">
        <f t="shared" si="12"/>
        <v>762.31999999999994</v>
      </c>
      <c r="G211" s="45">
        <f t="shared" si="20"/>
        <v>8.3959991024530958E-3</v>
      </c>
      <c r="H211" s="43">
        <f t="shared" si="21"/>
        <v>35.947050357197803</v>
      </c>
      <c r="I211" s="43">
        <f t="shared" si="18"/>
        <v>7.9083510785835163</v>
      </c>
      <c r="J211" s="194">
        <v>13.371046243788962</v>
      </c>
      <c r="K211" s="43">
        <v>2.4582666907842996</v>
      </c>
      <c r="L211" s="45">
        <f t="shared" si="19"/>
        <v>7.8293517643974422E-2</v>
      </c>
    </row>
    <row r="212" spans="1:12" x14ac:dyDescent="0.25">
      <c r="A212" s="65">
        <f t="shared" si="22"/>
        <v>207</v>
      </c>
      <c r="B212" s="68" t="s">
        <v>2241</v>
      </c>
      <c r="C212" s="68">
        <v>509.8</v>
      </c>
      <c r="D212" s="68"/>
      <c r="E212" s="68">
        <v>20.7</v>
      </c>
      <c r="F212" s="68">
        <f t="shared" si="12"/>
        <v>530.5</v>
      </c>
      <c r="G212" s="45">
        <f t="shared" si="20"/>
        <v>5.8427924281815617E-3</v>
      </c>
      <c r="H212" s="43">
        <f t="shared" si="21"/>
        <v>25.015623641637948</v>
      </c>
      <c r="I212" s="43">
        <f t="shared" si="18"/>
        <v>5.5034372011603487</v>
      </c>
      <c r="J212" s="194">
        <v>9.3049376014403986</v>
      </c>
      <c r="K212" s="43">
        <v>1.8375184876716757</v>
      </c>
      <c r="L212" s="45">
        <f t="shared" si="19"/>
        <v>7.8532548410764125E-2</v>
      </c>
    </row>
    <row r="213" spans="1:12" x14ac:dyDescent="0.25">
      <c r="A213" s="65">
        <f t="shared" si="22"/>
        <v>208</v>
      </c>
      <c r="B213" s="68" t="s">
        <v>2242</v>
      </c>
      <c r="C213" s="68">
        <v>548.4</v>
      </c>
      <c r="D213" s="68"/>
      <c r="E213" s="68">
        <v>39</v>
      </c>
      <c r="F213" s="68">
        <f t="shared" si="12"/>
        <v>587.4</v>
      </c>
      <c r="G213" s="45">
        <f t="shared" si="20"/>
        <v>6.469474594371063E-3</v>
      </c>
      <c r="H213" s="43">
        <f t="shared" si="21"/>
        <v>27.698732002069988</v>
      </c>
      <c r="I213" s="43">
        <f t="shared" si="18"/>
        <v>6.0937210404553976</v>
      </c>
      <c r="J213" s="194">
        <v>10.302960126458228</v>
      </c>
      <c r="K213" s="43">
        <v>1.9766479769304568</v>
      </c>
      <c r="L213" s="45">
        <f t="shared" si="19"/>
        <v>7.8433880057735911E-2</v>
      </c>
    </row>
    <row r="214" spans="1:12" x14ac:dyDescent="0.25">
      <c r="A214" s="65">
        <f t="shared" si="22"/>
        <v>209</v>
      </c>
      <c r="B214" s="68" t="s">
        <v>2243</v>
      </c>
      <c r="C214" s="68">
        <v>450.9</v>
      </c>
      <c r="D214" s="68"/>
      <c r="E214" s="68">
        <v>36</v>
      </c>
      <c r="F214" s="68">
        <f t="shared" si="12"/>
        <v>486.9</v>
      </c>
      <c r="G214" s="45">
        <f t="shared" si="20"/>
        <v>5.3625930881839815E-3</v>
      </c>
      <c r="H214" s="43">
        <f t="shared" si="21"/>
        <v>22.959674177405308</v>
      </c>
      <c r="I214" s="43">
        <f t="shared" si="18"/>
        <v>5.0511283190291678</v>
      </c>
      <c r="J214" s="194">
        <v>8.5401962641683884</v>
      </c>
      <c r="K214" s="43">
        <v>1.6252198628700638</v>
      </c>
      <c r="L214" s="45">
        <f t="shared" si="19"/>
        <v>7.8406692592879301E-2</v>
      </c>
    </row>
    <row r="215" spans="1:12" x14ac:dyDescent="0.25">
      <c r="A215" s="65">
        <f t="shared" si="22"/>
        <v>210</v>
      </c>
      <c r="B215" s="68" t="s">
        <v>2244</v>
      </c>
      <c r="C215" s="68">
        <v>1505.5</v>
      </c>
      <c r="D215" s="68">
        <v>827.5</v>
      </c>
      <c r="E215" s="68"/>
      <c r="F215" s="68">
        <f t="shared" si="12"/>
        <v>2333</v>
      </c>
      <c r="G215" s="45">
        <f t="shared" si="20"/>
        <v>2.5695070188402606E-2</v>
      </c>
      <c r="H215" s="43">
        <f t="shared" si="21"/>
        <v>110.01215825813634</v>
      </c>
      <c r="I215" s="43">
        <f t="shared" si="18"/>
        <v>24.202674816789994</v>
      </c>
      <c r="J215" s="194">
        <v>40.920677519623837</v>
      </c>
      <c r="K215" s="43">
        <v>5.4264105201838122</v>
      </c>
      <c r="L215" s="45">
        <f t="shared" si="19"/>
        <v>7.739473686872439E-2</v>
      </c>
    </row>
    <row r="216" spans="1:12" x14ac:dyDescent="0.25">
      <c r="A216" s="65">
        <f t="shared" si="22"/>
        <v>211</v>
      </c>
      <c r="B216" s="68" t="s">
        <v>2245</v>
      </c>
      <c r="C216" s="68">
        <v>922.6</v>
      </c>
      <c r="D216" s="68"/>
      <c r="E216" s="68">
        <v>33</v>
      </c>
      <c r="F216" s="68">
        <f t="shared" si="12"/>
        <v>955.6</v>
      </c>
      <c r="G216" s="45">
        <f t="shared" si="20"/>
        <v>1.0524735993157964E-2</v>
      </c>
      <c r="H216" s="43">
        <f t="shared" si="21"/>
        <v>45.061130917906162</v>
      </c>
      <c r="I216" s="43">
        <f t="shared" si="18"/>
        <v>9.9134488019393565</v>
      </c>
      <c r="J216" s="194">
        <v>16.761165639842496</v>
      </c>
      <c r="K216" s="43">
        <v>3.3254110567396782</v>
      </c>
      <c r="L216" s="45">
        <f t="shared" si="19"/>
        <v>7.8548719565118982E-2</v>
      </c>
    </row>
    <row r="217" spans="1:12" x14ac:dyDescent="0.25">
      <c r="A217" s="65">
        <f t="shared" si="22"/>
        <v>212</v>
      </c>
      <c r="B217" s="68" t="s">
        <v>2246</v>
      </c>
      <c r="C217" s="68">
        <v>1175.5</v>
      </c>
      <c r="D217" s="68"/>
      <c r="E217" s="68"/>
      <c r="F217" s="68">
        <f t="shared" si="12"/>
        <v>1175.5</v>
      </c>
      <c r="G217" s="45">
        <f t="shared" si="20"/>
        <v>1.2946658811173281E-2</v>
      </c>
      <c r="H217" s="43">
        <f t="shared" si="21"/>
        <v>55.430472367097842</v>
      </c>
      <c r="I217" s="43">
        <f t="shared" si="18"/>
        <v>12.194703920761524</v>
      </c>
      <c r="J217" s="194">
        <v>20.618198210166234</v>
      </c>
      <c r="K217" s="43">
        <v>4.2369615187486351</v>
      </c>
      <c r="L217" s="45">
        <f t="shared" si="19"/>
        <v>7.8673190996830469E-2</v>
      </c>
    </row>
    <row r="218" spans="1:12" x14ac:dyDescent="0.25">
      <c r="A218" s="65">
        <f t="shared" si="22"/>
        <v>213</v>
      </c>
      <c r="B218" s="68" t="s">
        <v>2247</v>
      </c>
      <c r="C218" s="68">
        <v>504.4</v>
      </c>
      <c r="D218" s="68">
        <v>189.5</v>
      </c>
      <c r="E218" s="68"/>
      <c r="F218" s="68">
        <f t="shared" si="12"/>
        <v>693.9</v>
      </c>
      <c r="G218" s="45">
        <f t="shared" si="20"/>
        <v>7.6424385785394634E-3</v>
      </c>
      <c r="H218" s="43">
        <f t="shared" si="21"/>
        <v>32.720718652087783</v>
      </c>
      <c r="I218" s="43">
        <f t="shared" si="18"/>
        <v>7.1985581034593125</v>
      </c>
      <c r="J218" s="194">
        <v>12.170963622317609</v>
      </c>
      <c r="K218" s="43">
        <v>1.8180547767391</v>
      </c>
      <c r="L218" s="45">
        <f t="shared" si="19"/>
        <v>7.7688853083446904E-2</v>
      </c>
    </row>
    <row r="219" spans="1:12" x14ac:dyDescent="0.25">
      <c r="A219" s="65">
        <f t="shared" si="22"/>
        <v>214</v>
      </c>
      <c r="B219" s="68" t="s">
        <v>2248</v>
      </c>
      <c r="C219" s="68">
        <v>606.6</v>
      </c>
      <c r="D219" s="68"/>
      <c r="E219" s="68"/>
      <c r="F219" s="68">
        <f t="shared" si="12"/>
        <v>606.6</v>
      </c>
      <c r="G219" s="45">
        <f t="shared" si="20"/>
        <v>6.6809385239112824E-3</v>
      </c>
      <c r="H219" s="43">
        <f t="shared" si="21"/>
        <v>28.604104243199959</v>
      </c>
      <c r="I219" s="43">
        <f t="shared" si="18"/>
        <v>6.2929029335039912</v>
      </c>
      <c r="J219" s="194">
        <v>10.639726953880764</v>
      </c>
      <c r="K219" s="43">
        <v>2.1864235280926607</v>
      </c>
      <c r="L219" s="45">
        <f t="shared" si="19"/>
        <v>7.8673190996830497E-2</v>
      </c>
    </row>
    <row r="220" spans="1:12" x14ac:dyDescent="0.25">
      <c r="A220" s="65">
        <f t="shared" si="22"/>
        <v>215</v>
      </c>
      <c r="B220" s="68" t="s">
        <v>2249</v>
      </c>
      <c r="C220" s="68">
        <v>520.5</v>
      </c>
      <c r="D220" s="68"/>
      <c r="E220" s="68"/>
      <c r="F220" s="68">
        <f t="shared" si="12"/>
        <v>520.5</v>
      </c>
      <c r="G220" s="45">
        <f t="shared" si="20"/>
        <v>5.7326549648793641E-3</v>
      </c>
      <c r="H220" s="43">
        <f t="shared" si="21"/>
        <v>24.544075599382751</v>
      </c>
      <c r="I220" s="43">
        <f t="shared" si="18"/>
        <v>5.399696631864205</v>
      </c>
      <c r="J220" s="194">
        <v>9.1295382121578257</v>
      </c>
      <c r="K220" s="43">
        <v>1.876085470445483</v>
      </c>
      <c r="L220" s="45">
        <f t="shared" si="19"/>
        <v>7.8673190996830469E-2</v>
      </c>
    </row>
    <row r="221" spans="1:12" x14ac:dyDescent="0.25">
      <c r="A221" s="65">
        <f t="shared" si="22"/>
        <v>216</v>
      </c>
      <c r="B221" s="68" t="s">
        <v>2250</v>
      </c>
      <c r="C221" s="68">
        <v>539.9</v>
      </c>
      <c r="D221" s="68"/>
      <c r="E221" s="68"/>
      <c r="F221" s="68">
        <f t="shared" si="12"/>
        <v>539.9</v>
      </c>
      <c r="G221" s="45">
        <f t="shared" si="20"/>
        <v>5.9463216436856266E-3</v>
      </c>
      <c r="H221" s="43">
        <f t="shared" si="21"/>
        <v>25.458878801357823</v>
      </c>
      <c r="I221" s="43">
        <f t="shared" si="18"/>
        <v>5.6009533362987209</v>
      </c>
      <c r="J221" s="194">
        <v>9.4698130273660137</v>
      </c>
      <c r="K221" s="43">
        <v>1.9460106541662172</v>
      </c>
      <c r="L221" s="45">
        <f t="shared" si="19"/>
        <v>7.8673190996830483E-2</v>
      </c>
    </row>
    <row r="222" spans="1:12" x14ac:dyDescent="0.25">
      <c r="A222" s="65">
        <f t="shared" si="22"/>
        <v>217</v>
      </c>
      <c r="B222" s="68" t="s">
        <v>2251</v>
      </c>
      <c r="C222" s="68">
        <v>595.5</v>
      </c>
      <c r="D222" s="68"/>
      <c r="E222" s="68"/>
      <c r="F222" s="68">
        <f t="shared" si="12"/>
        <v>595.5</v>
      </c>
      <c r="G222" s="45">
        <f t="shared" si="20"/>
        <v>6.5586859396458428E-3</v>
      </c>
      <c r="H222" s="43">
        <f t="shared" si="21"/>
        <v>28.080685916296691</v>
      </c>
      <c r="I222" s="43">
        <f t="shared" si="18"/>
        <v>6.1777509015852718</v>
      </c>
      <c r="J222" s="194">
        <v>10.445033631777109</v>
      </c>
      <c r="K222" s="43">
        <v>2.1464147889534773</v>
      </c>
      <c r="L222" s="45">
        <f t="shared" si="19"/>
        <v>7.8673190996830483E-2</v>
      </c>
    </row>
    <row r="223" spans="1:12" x14ac:dyDescent="0.25">
      <c r="A223" s="65">
        <f t="shared" si="22"/>
        <v>218</v>
      </c>
      <c r="B223" s="68" t="s">
        <v>2252</v>
      </c>
      <c r="C223" s="68">
        <v>711.4</v>
      </c>
      <c r="D223" s="68"/>
      <c r="E223" s="68">
        <v>63.4</v>
      </c>
      <c r="F223" s="68">
        <f t="shared" si="12"/>
        <v>774.8</v>
      </c>
      <c r="G223" s="45">
        <f t="shared" si="20"/>
        <v>8.5334506566542376E-3</v>
      </c>
      <c r="H223" s="43">
        <f t="shared" si="21"/>
        <v>36.535542313932282</v>
      </c>
      <c r="I223" s="43">
        <f t="shared" si="18"/>
        <v>8.0378193090651013</v>
      </c>
      <c r="J223" s="194">
        <v>13.589944681613609</v>
      </c>
      <c r="K223" s="43">
        <v>2.5641636958211649</v>
      </c>
      <c r="L223" s="45">
        <f t="shared" si="19"/>
        <v>7.8378252452803512E-2</v>
      </c>
    </row>
    <row r="224" spans="1:12" x14ac:dyDescent="0.25">
      <c r="A224" s="65">
        <f t="shared" si="22"/>
        <v>219</v>
      </c>
      <c r="B224" s="68" t="s">
        <v>2253</v>
      </c>
      <c r="C224" s="68">
        <v>762.1</v>
      </c>
      <c r="D224" s="68">
        <v>53.2</v>
      </c>
      <c r="E224" s="68"/>
      <c r="F224" s="68">
        <f t="shared" si="12"/>
        <v>815.30000000000007</v>
      </c>
      <c r="G224" s="45">
        <f t="shared" si="20"/>
        <v>8.9795073830281381E-3</v>
      </c>
      <c r="H224" s="43">
        <f t="shared" si="21"/>
        <v>38.44531188506582</v>
      </c>
      <c r="I224" s="43">
        <f t="shared" si="18"/>
        <v>8.4579686147144812</v>
      </c>
      <c r="J224" s="194">
        <v>14.300312208208025</v>
      </c>
      <c r="K224" s="43">
        <v>2.7469063151325694</v>
      </c>
      <c r="L224" s="45">
        <f t="shared" si="19"/>
        <v>7.8437997084657055E-2</v>
      </c>
    </row>
    <row r="225" spans="1:12" x14ac:dyDescent="0.25">
      <c r="A225" s="65">
        <f t="shared" si="22"/>
        <v>220</v>
      </c>
      <c r="B225" s="68" t="s">
        <v>2254</v>
      </c>
      <c r="C225" s="68">
        <v>707.8</v>
      </c>
      <c r="D225" s="68">
        <v>33.1</v>
      </c>
      <c r="E225" s="68"/>
      <c r="F225" s="68">
        <f t="shared" si="12"/>
        <v>740.9</v>
      </c>
      <c r="G225" s="45">
        <f t="shared" si="20"/>
        <v>8.1600846560597896E-3</v>
      </c>
      <c r="H225" s="43">
        <f t="shared" si="21"/>
        <v>34.936994450687187</v>
      </c>
      <c r="I225" s="43">
        <f t="shared" si="18"/>
        <v>7.6861387791511815</v>
      </c>
      <c r="J225" s="194">
        <v>12.995340751945694</v>
      </c>
      <c r="K225" s="43">
        <v>2.5511878885327817</v>
      </c>
      <c r="L225" s="45">
        <f t="shared" si="19"/>
        <v>7.8512163409794639E-2</v>
      </c>
    </row>
    <row r="226" spans="1:12" x14ac:dyDescent="0.25">
      <c r="A226" s="65">
        <f t="shared" si="22"/>
        <v>221</v>
      </c>
      <c r="B226" s="68" t="s">
        <v>2255</v>
      </c>
      <c r="C226" s="68">
        <v>952</v>
      </c>
      <c r="D226" s="68">
        <v>67.7</v>
      </c>
      <c r="E226" s="68">
        <v>127.2</v>
      </c>
      <c r="F226" s="68">
        <f t="shared" si="12"/>
        <v>1146.9000000000001</v>
      </c>
      <c r="G226" s="45">
        <f t="shared" si="20"/>
        <v>1.2631665666128998E-2</v>
      </c>
      <c r="H226" s="43">
        <f t="shared" si="21"/>
        <v>54.081844966247992</v>
      </c>
      <c r="I226" s="43">
        <f t="shared" si="18"/>
        <v>11.898005892574558</v>
      </c>
      <c r="J226" s="194">
        <v>20.116555956818083</v>
      </c>
      <c r="K226" s="43">
        <v>3.431380149594812</v>
      </c>
      <c r="L226" s="45">
        <f t="shared" si="19"/>
        <v>7.8060673960445928E-2</v>
      </c>
    </row>
    <row r="227" spans="1:12" x14ac:dyDescent="0.25">
      <c r="A227" s="65">
        <f t="shared" si="22"/>
        <v>222</v>
      </c>
      <c r="B227" s="68" t="s">
        <v>2256</v>
      </c>
      <c r="C227" s="68">
        <v>348.4</v>
      </c>
      <c r="D227" s="68"/>
      <c r="E227" s="68">
        <v>48</v>
      </c>
      <c r="F227" s="68">
        <f t="shared" si="12"/>
        <v>396.4</v>
      </c>
      <c r="G227" s="45">
        <f t="shared" si="20"/>
        <v>4.3658490452990967E-3</v>
      </c>
      <c r="H227" s="43">
        <f t="shared" si="21"/>
        <v>18.692164394995817</v>
      </c>
      <c r="I227" s="43">
        <f t="shared" si="18"/>
        <v>4.1122761668990799</v>
      </c>
      <c r="J227" s="194">
        <v>6.9528317911611177</v>
      </c>
      <c r="K227" s="43">
        <v>1.2557697942424708</v>
      </c>
      <c r="L227" s="45">
        <f t="shared" si="19"/>
        <v>7.8236735992175802E-2</v>
      </c>
    </row>
    <row r="228" spans="1:12" x14ac:dyDescent="0.25">
      <c r="A228" s="65">
        <f t="shared" si="22"/>
        <v>223</v>
      </c>
      <c r="B228" s="68" t="s">
        <v>2257</v>
      </c>
      <c r="C228" s="68">
        <v>337.8</v>
      </c>
      <c r="D228" s="68"/>
      <c r="E228" s="68">
        <v>23.4</v>
      </c>
      <c r="F228" s="68">
        <f t="shared" si="12"/>
        <v>361.2</v>
      </c>
      <c r="G228" s="45">
        <f t="shared" si="20"/>
        <v>3.9781651744753626E-3</v>
      </c>
      <c r="H228" s="43">
        <f t="shared" si="21"/>
        <v>17.032315286257539</v>
      </c>
      <c r="I228" s="43">
        <f t="shared" si="18"/>
        <v>3.7471093629766585</v>
      </c>
      <c r="J228" s="194">
        <v>6.3354259408864673</v>
      </c>
      <c r="K228" s="43">
        <v>1.2175632505600078</v>
      </c>
      <c r="L228" s="45">
        <f t="shared" si="19"/>
        <v>7.8439683944298649E-2</v>
      </c>
    </row>
    <row r="229" spans="1:12" x14ac:dyDescent="0.25">
      <c r="A229" s="65">
        <f t="shared" si="22"/>
        <v>224</v>
      </c>
      <c r="B229" s="68" t="s">
        <v>2258</v>
      </c>
      <c r="C229" s="68">
        <v>699.3</v>
      </c>
      <c r="D229" s="68"/>
      <c r="E229" s="68">
        <v>36.700000000000003</v>
      </c>
      <c r="F229" s="68">
        <f t="shared" si="12"/>
        <v>736</v>
      </c>
      <c r="G229" s="45">
        <f t="shared" si="20"/>
        <v>8.1061172990417145E-3</v>
      </c>
      <c r="H229" s="43">
        <f t="shared" si="21"/>
        <v>34.705935909982145</v>
      </c>
      <c r="I229" s="43">
        <f t="shared" si="18"/>
        <v>7.6353059001960721</v>
      </c>
      <c r="J229" s="194">
        <v>12.909395051197235</v>
      </c>
      <c r="K229" s="43">
        <v>2.5205505657685419</v>
      </c>
      <c r="L229" s="45">
        <f t="shared" si="19"/>
        <v>7.8493461178184787E-2</v>
      </c>
    </row>
    <row r="230" spans="1:12" x14ac:dyDescent="0.25">
      <c r="A230" s="65">
        <f t="shared" si="22"/>
        <v>225</v>
      </c>
      <c r="B230" s="68" t="s">
        <v>2259</v>
      </c>
      <c r="C230" s="68">
        <v>478.8</v>
      </c>
      <c r="D230" s="68"/>
      <c r="E230" s="68"/>
      <c r="F230" s="68">
        <f t="shared" si="12"/>
        <v>478.8</v>
      </c>
      <c r="G230" s="45">
        <f t="shared" si="20"/>
        <v>5.2733817429092018E-3</v>
      </c>
      <c r="H230" s="43">
        <f t="shared" si="21"/>
        <v>22.577720263178602</v>
      </c>
      <c r="I230" s="43">
        <f t="shared" si="18"/>
        <v>4.9670984578992927</v>
      </c>
      <c r="J230" s="194">
        <v>8.3981227588495067</v>
      </c>
      <c r="K230" s="43">
        <v>1.7257823693550376</v>
      </c>
      <c r="L230" s="45">
        <f t="shared" si="19"/>
        <v>7.8673190996830483E-2</v>
      </c>
    </row>
    <row r="231" spans="1:12" x14ac:dyDescent="0.25">
      <c r="A231" s="65">
        <f t="shared" si="22"/>
        <v>226</v>
      </c>
      <c r="B231" s="68" t="s">
        <v>2260</v>
      </c>
      <c r="C231" s="68">
        <v>676.9</v>
      </c>
      <c r="D231" s="68"/>
      <c r="E231" s="68"/>
      <c r="F231" s="68">
        <f t="shared" si="12"/>
        <v>676.9</v>
      </c>
      <c r="G231" s="45">
        <f t="shared" si="20"/>
        <v>7.4552048909257282E-3</v>
      </c>
      <c r="H231" s="43">
        <f t="shared" si="21"/>
        <v>31.919086980253958</v>
      </c>
      <c r="I231" s="43">
        <f t="shared" si="18"/>
        <v>7.0221991356558711</v>
      </c>
      <c r="J231" s="194">
        <v>11.872784660537238</v>
      </c>
      <c r="K231" s="43">
        <v>2.4398122093074877</v>
      </c>
      <c r="L231" s="45">
        <f t="shared" si="19"/>
        <v>7.8673190996830497E-2</v>
      </c>
    </row>
    <row r="232" spans="1:12" x14ac:dyDescent="0.25">
      <c r="A232" s="65">
        <f t="shared" si="22"/>
        <v>227</v>
      </c>
      <c r="B232" s="68" t="s">
        <v>2261</v>
      </c>
      <c r="C232" s="68">
        <v>893.8</v>
      </c>
      <c r="D232" s="68"/>
      <c r="E232" s="68"/>
      <c r="F232" s="68">
        <f t="shared" si="12"/>
        <v>893.8</v>
      </c>
      <c r="G232" s="45">
        <f t="shared" si="20"/>
        <v>9.8440864699503843E-3</v>
      </c>
      <c r="H232" s="43">
        <f t="shared" si="21"/>
        <v>42.146964016769068</v>
      </c>
      <c r="I232" s="43">
        <f t="shared" si="18"/>
        <v>9.2723320836891947</v>
      </c>
      <c r="J232" s="194">
        <v>15.677197414076206</v>
      </c>
      <c r="K232" s="43">
        <v>3.221604598432608</v>
      </c>
      <c r="L232" s="45">
        <f t="shared" si="19"/>
        <v>7.8673190996830483E-2</v>
      </c>
    </row>
    <row r="233" spans="1:12" x14ac:dyDescent="0.25">
      <c r="A233" s="65">
        <f t="shared" si="22"/>
        <v>228</v>
      </c>
      <c r="B233" s="68" t="s">
        <v>2262</v>
      </c>
      <c r="C233" s="68">
        <v>467.4</v>
      </c>
      <c r="D233" s="68"/>
      <c r="E233" s="68">
        <v>8.6</v>
      </c>
      <c r="F233" s="68">
        <f t="shared" si="12"/>
        <v>476</v>
      </c>
      <c r="G233" s="45">
        <f t="shared" si="20"/>
        <v>5.2425432531845867E-3</v>
      </c>
      <c r="H233" s="43">
        <f t="shared" si="21"/>
        <v>22.445686811347148</v>
      </c>
      <c r="I233" s="43">
        <f t="shared" si="18"/>
        <v>4.9380510984963726</v>
      </c>
      <c r="J233" s="194">
        <v>8.349010929850385</v>
      </c>
      <c r="K233" s="43">
        <v>1.6846923129418223</v>
      </c>
      <c r="L233" s="45">
        <f t="shared" si="19"/>
        <v>7.8608069648394382E-2</v>
      </c>
    </row>
    <row r="234" spans="1:12" x14ac:dyDescent="0.25">
      <c r="A234" s="65">
        <f t="shared" si="22"/>
        <v>229</v>
      </c>
      <c r="B234" s="68" t="s">
        <v>2263</v>
      </c>
      <c r="C234" s="68">
        <v>324.10000000000002</v>
      </c>
      <c r="D234" s="68"/>
      <c r="E234" s="68"/>
      <c r="F234" s="68">
        <f t="shared" si="12"/>
        <v>324.10000000000002</v>
      </c>
      <c r="G234" s="45">
        <f t="shared" si="20"/>
        <v>3.5695551856242116E-3</v>
      </c>
      <c r="H234" s="43">
        <f t="shared" si="21"/>
        <v>15.282872049490781</v>
      </c>
      <c r="I234" s="43">
        <f t="shared" si="18"/>
        <v>3.3622318508879716</v>
      </c>
      <c r="J234" s="194">
        <v>5.684694206648131</v>
      </c>
      <c r="K234" s="43">
        <v>1.1681830950458809</v>
      </c>
      <c r="L234" s="45">
        <f t="shared" si="19"/>
        <v>7.8673190996830497E-2</v>
      </c>
    </row>
    <row r="235" spans="1:12" x14ac:dyDescent="0.25">
      <c r="A235" s="65">
        <f t="shared" si="22"/>
        <v>230</v>
      </c>
      <c r="B235" s="68" t="s">
        <v>2264</v>
      </c>
      <c r="C235" s="68">
        <v>433.9</v>
      </c>
      <c r="D235" s="68"/>
      <c r="E235" s="68"/>
      <c r="F235" s="68">
        <f t="shared" si="12"/>
        <v>433.9</v>
      </c>
      <c r="G235" s="45">
        <f t="shared" si="20"/>
        <v>4.7788645326823365E-3</v>
      </c>
      <c r="H235" s="43">
        <f t="shared" si="21"/>
        <v>20.460469553452789</v>
      </c>
      <c r="I235" s="43">
        <f t="shared" si="18"/>
        <v>4.5013033017596138</v>
      </c>
      <c r="J235" s="194">
        <v>7.6105795009707595</v>
      </c>
      <c r="K235" s="43">
        <v>1.5639452173415849</v>
      </c>
      <c r="L235" s="45">
        <f t="shared" si="19"/>
        <v>7.8673190996830483E-2</v>
      </c>
    </row>
    <row r="236" spans="1:12" x14ac:dyDescent="0.25">
      <c r="A236" s="65">
        <f t="shared" si="22"/>
        <v>231</v>
      </c>
      <c r="B236" s="68" t="s">
        <v>2265</v>
      </c>
      <c r="C236" s="68">
        <v>375.2</v>
      </c>
      <c r="D236" s="68"/>
      <c r="E236" s="68"/>
      <c r="F236" s="68">
        <f t="shared" si="12"/>
        <v>375.2</v>
      </c>
      <c r="G236" s="45">
        <f t="shared" si="20"/>
        <v>4.1323576230984389E-3</v>
      </c>
      <c r="H236" s="43">
        <f t="shared" si="21"/>
        <v>17.692482545414812</v>
      </c>
      <c r="I236" s="43">
        <f t="shared" si="18"/>
        <v>3.8923461599912588</v>
      </c>
      <c r="J236" s="194">
        <v>6.5809850858820687</v>
      </c>
      <c r="K236" s="43">
        <v>1.3523674707226612</v>
      </c>
      <c r="L236" s="45">
        <f t="shared" si="19"/>
        <v>7.8673190996830497E-2</v>
      </c>
    </row>
    <row r="237" spans="1:12" x14ac:dyDescent="0.25">
      <c r="A237" s="65">
        <f t="shared" si="22"/>
        <v>232</v>
      </c>
      <c r="B237" s="68" t="s">
        <v>2266</v>
      </c>
      <c r="C237" s="68">
        <v>375.1</v>
      </c>
      <c r="D237" s="68"/>
      <c r="E237" s="68">
        <v>120.5</v>
      </c>
      <c r="F237" s="68">
        <f t="shared" si="12"/>
        <v>495.6</v>
      </c>
      <c r="G237" s="45">
        <f t="shared" si="20"/>
        <v>5.4584126812568931E-3</v>
      </c>
      <c r="H237" s="43">
        <f t="shared" si="21"/>
        <v>23.369920974167325</v>
      </c>
      <c r="I237" s="43">
        <f t="shared" si="18"/>
        <v>5.1413826143168118</v>
      </c>
      <c r="J237" s="194">
        <v>8.6927937328442262</v>
      </c>
      <c r="K237" s="43">
        <v>1.3520070316313171</v>
      </c>
      <c r="L237" s="45">
        <f t="shared" si="19"/>
        <v>7.779682072832865E-2</v>
      </c>
    </row>
    <row r="238" spans="1:12" x14ac:dyDescent="0.25">
      <c r="A238" s="65">
        <f t="shared" si="22"/>
        <v>233</v>
      </c>
      <c r="B238" s="68" t="s">
        <v>2267</v>
      </c>
      <c r="C238" s="68">
        <v>534.1</v>
      </c>
      <c r="D238" s="68">
        <v>48.8</v>
      </c>
      <c r="E238" s="68"/>
      <c r="F238" s="68">
        <f t="shared" si="12"/>
        <v>582.9</v>
      </c>
      <c r="G238" s="45">
        <f t="shared" si="20"/>
        <v>6.4199127358850741E-3</v>
      </c>
      <c r="H238" s="43">
        <f t="shared" si="21"/>
        <v>27.486535383055148</v>
      </c>
      <c r="I238" s="43">
        <f t="shared" si="18"/>
        <v>6.047037784272133</v>
      </c>
      <c r="J238" s="194">
        <v>10.224030401281071</v>
      </c>
      <c r="K238" s="43">
        <v>1.925105186868266</v>
      </c>
      <c r="L238" s="45">
        <f t="shared" si="19"/>
        <v>7.8371433788774439E-2</v>
      </c>
    </row>
    <row r="239" spans="1:12" x14ac:dyDescent="0.25">
      <c r="A239" s="65">
        <f t="shared" si="22"/>
        <v>234</v>
      </c>
      <c r="B239" s="68" t="s">
        <v>2268</v>
      </c>
      <c r="C239" s="68">
        <v>471.8</v>
      </c>
      <c r="D239" s="68"/>
      <c r="E239" s="68"/>
      <c r="F239" s="68">
        <f t="shared" si="12"/>
        <v>471.8</v>
      </c>
      <c r="G239" s="45">
        <f t="shared" si="20"/>
        <v>5.1962855185976641E-3</v>
      </c>
      <c r="H239" s="43">
        <f t="shared" si="21"/>
        <v>22.247636633599967</v>
      </c>
      <c r="I239" s="43">
        <f t="shared" si="18"/>
        <v>4.8944800593919924</v>
      </c>
      <c r="J239" s="194">
        <v>8.2753431863517068</v>
      </c>
      <c r="K239" s="43">
        <v>1.7005516329609587</v>
      </c>
      <c r="L239" s="45">
        <f t="shared" si="19"/>
        <v>7.8673190996830497E-2</v>
      </c>
    </row>
    <row r="240" spans="1:12" x14ac:dyDescent="0.25">
      <c r="A240" s="65">
        <f t="shared" si="22"/>
        <v>235</v>
      </c>
      <c r="B240" s="68" t="s">
        <v>2269</v>
      </c>
      <c r="C240" s="68">
        <v>579</v>
      </c>
      <c r="D240" s="68">
        <v>91.8</v>
      </c>
      <c r="E240" s="68"/>
      <c r="F240" s="68">
        <f t="shared" si="12"/>
        <v>670.8</v>
      </c>
      <c r="G240" s="45">
        <f t="shared" si="20"/>
        <v>7.3880210383113877E-3</v>
      </c>
      <c r="H240" s="43">
        <f t="shared" si="21"/>
        <v>31.63144267447829</v>
      </c>
      <c r="I240" s="43">
        <f t="shared" si="18"/>
        <v>6.958917388385224</v>
      </c>
      <c r="J240" s="194">
        <v>11.765791033074869</v>
      </c>
      <c r="K240" s="43">
        <v>2.0869423388817188</v>
      </c>
      <c r="L240" s="45">
        <f t="shared" si="19"/>
        <v>7.8179924619588698E-2</v>
      </c>
    </row>
    <row r="241" spans="1:12" x14ac:dyDescent="0.25">
      <c r="A241" s="65">
        <f t="shared" si="22"/>
        <v>236</v>
      </c>
      <c r="B241" s="68" t="s">
        <v>2270</v>
      </c>
      <c r="C241" s="68">
        <v>343.9</v>
      </c>
      <c r="D241" s="68"/>
      <c r="E241" s="68"/>
      <c r="F241" s="68">
        <f t="shared" si="12"/>
        <v>343.9</v>
      </c>
      <c r="G241" s="45">
        <f t="shared" si="20"/>
        <v>3.7876273629625615E-3</v>
      </c>
      <c r="H241" s="43">
        <f t="shared" si="21"/>
        <v>16.216537173156059</v>
      </c>
      <c r="I241" s="43">
        <f t="shared" si="18"/>
        <v>3.5676381780943331</v>
      </c>
      <c r="J241" s="194">
        <v>6.0319849974276201</v>
      </c>
      <c r="K241" s="43">
        <v>1.2395500351319915</v>
      </c>
      <c r="L241" s="45">
        <f t="shared" si="19"/>
        <v>7.8673190996830497E-2</v>
      </c>
    </row>
    <row r="242" spans="1:12" x14ac:dyDescent="0.25">
      <c r="A242" s="65">
        <f t="shared" si="22"/>
        <v>237</v>
      </c>
      <c r="B242" s="68" t="s">
        <v>2271</v>
      </c>
      <c r="C242" s="68">
        <v>664</v>
      </c>
      <c r="D242" s="68"/>
      <c r="E242" s="68">
        <v>35.700000000000003</v>
      </c>
      <c r="F242" s="68">
        <f t="shared" si="12"/>
        <v>699.7</v>
      </c>
      <c r="G242" s="45">
        <f t="shared" si="20"/>
        <v>7.7063183072547383E-3</v>
      </c>
      <c r="H242" s="43">
        <f t="shared" si="21"/>
        <v>32.994216516595799</v>
      </c>
      <c r="I242" s="43">
        <f t="shared" si="18"/>
        <v>7.258727633651076</v>
      </c>
      <c r="J242" s="194">
        <v>12.272695268101501</v>
      </c>
      <c r="K242" s="43">
        <v>2.3933155665241124</v>
      </c>
      <c r="L242" s="45">
        <f t="shared" si="19"/>
        <v>7.8489288244779881E-2</v>
      </c>
    </row>
    <row r="243" spans="1:12" x14ac:dyDescent="0.25">
      <c r="A243" s="65">
        <f t="shared" si="22"/>
        <v>238</v>
      </c>
      <c r="B243" s="68" t="s">
        <v>2272</v>
      </c>
      <c r="C243" s="68">
        <v>150.30000000000001</v>
      </c>
      <c r="D243" s="68"/>
      <c r="E243" s="68">
        <v>232.7</v>
      </c>
      <c r="F243" s="68">
        <f t="shared" si="12"/>
        <v>383</v>
      </c>
      <c r="G243" s="45">
        <f t="shared" si="20"/>
        <v>4.2182648444741523E-3</v>
      </c>
      <c r="H243" s="43">
        <f t="shared" si="21"/>
        <v>18.060290018373859</v>
      </c>
      <c r="I243" s="43">
        <f t="shared" si="18"/>
        <v>3.973263804042249</v>
      </c>
      <c r="J243" s="194">
        <v>7.65</v>
      </c>
      <c r="K243" s="43">
        <v>0.54173995429002131</v>
      </c>
      <c r="L243" s="45">
        <f t="shared" si="19"/>
        <v>7.8917216127170051E-2</v>
      </c>
    </row>
    <row r="244" spans="1:12" x14ac:dyDescent="0.25">
      <c r="A244" s="65">
        <f t="shared" si="22"/>
        <v>239</v>
      </c>
      <c r="B244" s="68" t="s">
        <v>2273</v>
      </c>
      <c r="C244" s="68">
        <v>630.29999999999995</v>
      </c>
      <c r="D244" s="68"/>
      <c r="E244" s="68">
        <v>33.9</v>
      </c>
      <c r="F244" s="68">
        <f t="shared" si="12"/>
        <v>664.19999999999993</v>
      </c>
      <c r="G244" s="45">
        <f t="shared" si="20"/>
        <v>7.3153303125319371E-3</v>
      </c>
      <c r="H244" s="43">
        <f t="shared" si="21"/>
        <v>31.320220966589861</v>
      </c>
      <c r="I244" s="43">
        <f t="shared" si="18"/>
        <v>6.8904486126497693</v>
      </c>
      <c r="J244" s="194">
        <v>11.650027436148372</v>
      </c>
      <c r="K244" s="43">
        <v>2.2718475927411865</v>
      </c>
      <c r="L244" s="45">
        <f t="shared" si="19"/>
        <v>7.8489227052287253E-2</v>
      </c>
    </row>
    <row r="245" spans="1:12" x14ac:dyDescent="0.25">
      <c r="A245" s="65">
        <f t="shared" si="22"/>
        <v>240</v>
      </c>
      <c r="B245" s="68" t="s">
        <v>2274</v>
      </c>
      <c r="C245" s="68">
        <v>447.75</v>
      </c>
      <c r="D245" s="68"/>
      <c r="E245" s="68"/>
      <c r="F245" s="68">
        <f t="shared" si="12"/>
        <v>447.75</v>
      </c>
      <c r="G245" s="45">
        <f t="shared" si="20"/>
        <v>4.9314049193558791E-3</v>
      </c>
      <c r="H245" s="43">
        <f t="shared" si="21"/>
        <v>21.113563591976227</v>
      </c>
      <c r="I245" s="43">
        <f t="shared" si="18"/>
        <v>4.6449839902347696</v>
      </c>
      <c r="J245" s="194">
        <v>7.8535076551271228</v>
      </c>
      <c r="K245" s="43">
        <v>1.6138660314927282</v>
      </c>
      <c r="L245" s="45">
        <f t="shared" si="19"/>
        <v>7.8673190996830469E-2</v>
      </c>
    </row>
    <row r="246" spans="1:12" x14ac:dyDescent="0.25">
      <c r="A246" s="65">
        <f t="shared" si="22"/>
        <v>241</v>
      </c>
      <c r="B246" s="68" t="s">
        <v>2275</v>
      </c>
      <c r="C246" s="68">
        <v>688.6</v>
      </c>
      <c r="D246" s="68"/>
      <c r="E246" s="68">
        <v>64.099999999999994</v>
      </c>
      <c r="F246" s="68">
        <f t="shared" si="12"/>
        <v>752.7</v>
      </c>
      <c r="G246" s="45">
        <f t="shared" si="20"/>
        <v>8.2900468627563843E-3</v>
      </c>
      <c r="H246" s="43">
        <f t="shared" si="21"/>
        <v>35.493421140548321</v>
      </c>
      <c r="I246" s="43">
        <f t="shared" si="18"/>
        <v>7.8085526509206309</v>
      </c>
      <c r="J246" s="194">
        <v>13.202312031299128</v>
      </c>
      <c r="K246" s="43">
        <v>2.4819835829947348</v>
      </c>
      <c r="L246" s="45">
        <f t="shared" si="19"/>
        <v>7.8366240741016099E-2</v>
      </c>
    </row>
    <row r="247" spans="1:12" x14ac:dyDescent="0.25">
      <c r="A247" s="65">
        <f t="shared" si="22"/>
        <v>242</v>
      </c>
      <c r="B247" s="68" t="s">
        <v>2276</v>
      </c>
      <c r="C247" s="68">
        <v>675.4</v>
      </c>
      <c r="D247" s="68"/>
      <c r="E247" s="68"/>
      <c r="F247" s="68">
        <f t="shared" si="12"/>
        <v>675.4</v>
      </c>
      <c r="G247" s="45">
        <f t="shared" si="20"/>
        <v>7.4386842714303982E-3</v>
      </c>
      <c r="H247" s="43">
        <f t="shared" si="21"/>
        <v>31.848354773915677</v>
      </c>
      <c r="I247" s="43">
        <f t="shared" si="18"/>
        <v>7.0066380502614489</v>
      </c>
      <c r="J247" s="194">
        <v>11.846474752144852</v>
      </c>
      <c r="K247" s="43">
        <v>2.4344056229373279</v>
      </c>
      <c r="L247" s="45">
        <f t="shared" si="19"/>
        <v>7.8673190996830469E-2</v>
      </c>
    </row>
    <row r="248" spans="1:12" x14ac:dyDescent="0.25">
      <c r="A248" s="65">
        <f t="shared" si="22"/>
        <v>243</v>
      </c>
      <c r="B248" s="68" t="s">
        <v>2277</v>
      </c>
      <c r="C248" s="68">
        <v>633.9</v>
      </c>
      <c r="D248" s="68"/>
      <c r="E248" s="68"/>
      <c r="F248" s="68">
        <f t="shared" si="12"/>
        <v>633.9</v>
      </c>
      <c r="G248" s="45">
        <f t="shared" si="20"/>
        <v>6.9816137987262798E-3</v>
      </c>
      <c r="H248" s="43">
        <f t="shared" si="21"/>
        <v>29.891430398556629</v>
      </c>
      <c r="I248" s="43">
        <f t="shared" si="18"/>
        <v>6.5761146876824581</v>
      </c>
      <c r="J248" s="194">
        <v>11.118567286622183</v>
      </c>
      <c r="K248" s="43">
        <v>2.2848234000295711</v>
      </c>
      <c r="L248" s="45">
        <f t="shared" si="19"/>
        <v>7.8673190996830483E-2</v>
      </c>
    </row>
    <row r="249" spans="1:12" x14ac:dyDescent="0.25">
      <c r="A249" s="65">
        <f t="shared" si="22"/>
        <v>244</v>
      </c>
      <c r="B249" s="68" t="s">
        <v>2278</v>
      </c>
      <c r="C249" s="68">
        <v>230.9</v>
      </c>
      <c r="D249" s="68">
        <v>51.2</v>
      </c>
      <c r="E249" s="68"/>
      <c r="F249" s="68">
        <f t="shared" si="12"/>
        <v>282.10000000000002</v>
      </c>
      <c r="G249" s="45">
        <f t="shared" si="20"/>
        <v>3.1069778397549833E-3</v>
      </c>
      <c r="H249" s="43">
        <f t="shared" si="21"/>
        <v>13.302370272018972</v>
      </c>
      <c r="I249" s="43">
        <f t="shared" si="18"/>
        <v>2.926521459844174</v>
      </c>
      <c r="J249" s="194">
        <v>4.9480167716613312</v>
      </c>
      <c r="K249" s="43">
        <v>0.83225386191327944</v>
      </c>
      <c r="L249" s="45">
        <f t="shared" si="19"/>
        <v>7.8019008739587947E-2</v>
      </c>
    </row>
    <row r="250" spans="1:12" x14ac:dyDescent="0.25">
      <c r="A250" s="65">
        <f t="shared" si="22"/>
        <v>245</v>
      </c>
      <c r="B250" s="68" t="s">
        <v>2279</v>
      </c>
      <c r="C250" s="68">
        <v>1262.0999999999999</v>
      </c>
      <c r="D250" s="68"/>
      <c r="E250" s="68">
        <v>163.6</v>
      </c>
      <c r="F250" s="68">
        <f t="shared" si="12"/>
        <v>1425.6999999999998</v>
      </c>
      <c r="G250" s="45">
        <f t="shared" si="20"/>
        <v>1.5702298142994252E-2</v>
      </c>
      <c r="H250" s="43">
        <f t="shared" si="21"/>
        <v>67.228604384322736</v>
      </c>
      <c r="I250" s="43">
        <f t="shared" si="18"/>
        <v>14.790292964551002</v>
      </c>
      <c r="J250" s="194">
        <v>25.006690930016163</v>
      </c>
      <c r="K250" s="43">
        <v>4.5491017718525333</v>
      </c>
      <c r="L250" s="45">
        <f t="shared" si="19"/>
        <v>7.8259584800969659E-2</v>
      </c>
    </row>
    <row r="251" spans="1:12" x14ac:dyDescent="0.25">
      <c r="A251" s="65">
        <f t="shared" si="22"/>
        <v>246</v>
      </c>
      <c r="B251" s="68" t="s">
        <v>2280</v>
      </c>
      <c r="C251" s="68">
        <v>332.6</v>
      </c>
      <c r="D251" s="68"/>
      <c r="E251" s="68">
        <v>108.7</v>
      </c>
      <c r="F251" s="68">
        <f t="shared" si="12"/>
        <v>441.3</v>
      </c>
      <c r="G251" s="45">
        <f t="shared" si="20"/>
        <v>4.8603662555259629E-3</v>
      </c>
      <c r="H251" s="43">
        <f t="shared" si="21"/>
        <v>20.809415104721634</v>
      </c>
      <c r="I251" s="43">
        <f t="shared" si="18"/>
        <v>4.5780713230387597</v>
      </c>
      <c r="J251" s="194">
        <v>7.740375049039864</v>
      </c>
      <c r="K251" s="43">
        <v>1.1988204178101205</v>
      </c>
      <c r="L251" s="45">
        <f t="shared" si="19"/>
        <v>7.7785365725380404E-2</v>
      </c>
    </row>
    <row r="252" spans="1:12" x14ac:dyDescent="0.25">
      <c r="A252" s="65">
        <f t="shared" si="22"/>
        <v>247</v>
      </c>
      <c r="B252" s="68" t="s">
        <v>2281</v>
      </c>
      <c r="C252" s="68">
        <v>511</v>
      </c>
      <c r="D252" s="68"/>
      <c r="E252" s="68">
        <v>141.6</v>
      </c>
      <c r="F252" s="68">
        <f t="shared" si="12"/>
        <v>652.6</v>
      </c>
      <c r="G252" s="45">
        <f t="shared" si="20"/>
        <v>7.1875708551013898E-3</v>
      </c>
      <c r="H252" s="43">
        <f t="shared" si="21"/>
        <v>30.773225237573843</v>
      </c>
      <c r="I252" s="43">
        <f t="shared" si="18"/>
        <v>6.7701095522662458</v>
      </c>
      <c r="J252" s="194">
        <v>11.446564144580591</v>
      </c>
      <c r="K252" s="43">
        <v>1.8418437567678034</v>
      </c>
      <c r="L252" s="45">
        <f t="shared" si="19"/>
        <v>7.7891116596978976E-2</v>
      </c>
    </row>
    <row r="253" spans="1:12" x14ac:dyDescent="0.25">
      <c r="A253" s="65">
        <f t="shared" si="22"/>
        <v>248</v>
      </c>
      <c r="B253" s="68" t="s">
        <v>2282</v>
      </c>
      <c r="C253" s="68">
        <v>1078.7</v>
      </c>
      <c r="D253" s="68"/>
      <c r="E253" s="68"/>
      <c r="F253" s="68">
        <f t="shared" si="12"/>
        <v>1078.7</v>
      </c>
      <c r="G253" s="45">
        <f t="shared" si="20"/>
        <v>1.1880528166408012E-2</v>
      </c>
      <c r="H253" s="43">
        <f t="shared" si="21"/>
        <v>50.865887318067578</v>
      </c>
      <c r="I253" s="43">
        <f t="shared" si="18"/>
        <v>11.190495209974868</v>
      </c>
      <c r="J253" s="194">
        <v>18.920332121910949</v>
      </c>
      <c r="K253" s="43">
        <v>3.888056478327651</v>
      </c>
      <c r="L253" s="45">
        <f t="shared" si="19"/>
        <v>7.8673190996830483E-2</v>
      </c>
    </row>
    <row r="254" spans="1:12" x14ac:dyDescent="0.25">
      <c r="A254" s="65">
        <f t="shared" si="22"/>
        <v>249</v>
      </c>
      <c r="B254" s="68" t="s">
        <v>2283</v>
      </c>
      <c r="C254" s="68">
        <v>611.4</v>
      </c>
      <c r="D254" s="68"/>
      <c r="E254" s="68">
        <v>112.1</v>
      </c>
      <c r="F254" s="68">
        <f t="shared" si="12"/>
        <v>723.5</v>
      </c>
      <c r="G254" s="45">
        <f t="shared" si="20"/>
        <v>7.9684454699139665E-3</v>
      </c>
      <c r="H254" s="43">
        <f t="shared" si="21"/>
        <v>34.116500857163153</v>
      </c>
      <c r="I254" s="43">
        <f t="shared" ref="I254:I311" si="23">H254*0.22</f>
        <v>7.5056301885758936</v>
      </c>
      <c r="J254" s="194">
        <v>12.690145814594018</v>
      </c>
      <c r="K254" s="43">
        <v>2.2037246044771721</v>
      </c>
      <c r="L254" s="45">
        <f t="shared" si="19"/>
        <v>7.811472213519037E-2</v>
      </c>
    </row>
    <row r="255" spans="1:12" x14ac:dyDescent="0.25">
      <c r="A255" s="65">
        <f t="shared" si="22"/>
        <v>250</v>
      </c>
      <c r="B255" s="68" t="s">
        <v>2284</v>
      </c>
      <c r="C255" s="68">
        <v>690.47</v>
      </c>
      <c r="D255" s="68">
        <v>27.1</v>
      </c>
      <c r="E255" s="68">
        <v>79.3</v>
      </c>
      <c r="F255" s="68">
        <f t="shared" si="12"/>
        <v>796.87</v>
      </c>
      <c r="G255" s="45">
        <f t="shared" si="20"/>
        <v>8.7765240381621878E-3</v>
      </c>
      <c r="H255" s="43">
        <f t="shared" si="21"/>
        <v>37.576248843189497</v>
      </c>
      <c r="I255" s="43">
        <f t="shared" si="23"/>
        <v>8.2667747455016887</v>
      </c>
      <c r="J255" s="194">
        <v>13.977051133760243</v>
      </c>
      <c r="K255" s="43">
        <v>2.4887237940028677</v>
      </c>
      <c r="L255" s="45">
        <f t="shared" si="19"/>
        <v>7.819192404840726E-2</v>
      </c>
    </row>
    <row r="256" spans="1:12" x14ac:dyDescent="0.25">
      <c r="A256" s="65">
        <f t="shared" si="22"/>
        <v>251</v>
      </c>
      <c r="B256" s="68" t="s">
        <v>10</v>
      </c>
      <c r="C256" s="68">
        <v>401.2</v>
      </c>
      <c r="D256" s="68"/>
      <c r="E256" s="68">
        <v>112.2</v>
      </c>
      <c r="F256" s="68">
        <f t="shared" si="12"/>
        <v>513.4</v>
      </c>
      <c r="G256" s="45">
        <f t="shared" si="20"/>
        <v>5.654457365934804E-3</v>
      </c>
      <c r="H256" s="43">
        <f t="shared" si="21"/>
        <v>24.209276489381566</v>
      </c>
      <c r="I256" s="43">
        <f t="shared" si="23"/>
        <v>5.3260408276639444</v>
      </c>
      <c r="J256" s="194">
        <v>9.0050046457672011</v>
      </c>
      <c r="K256" s="43">
        <v>1.4460816344720995</v>
      </c>
      <c r="L256" s="45">
        <f t="shared" si="19"/>
        <v>7.7885476426343622E-2</v>
      </c>
    </row>
    <row r="257" spans="1:12" x14ac:dyDescent="0.25">
      <c r="A257" s="65">
        <f t="shared" si="22"/>
        <v>252</v>
      </c>
      <c r="B257" s="68" t="s">
        <v>11</v>
      </c>
      <c r="C257" s="68">
        <v>339.2</v>
      </c>
      <c r="D257" s="68"/>
      <c r="E257" s="68"/>
      <c r="F257" s="68">
        <f t="shared" si="12"/>
        <v>339.2</v>
      </c>
      <c r="G257" s="45">
        <f t="shared" si="20"/>
        <v>3.7358627552105286E-3</v>
      </c>
      <c r="H257" s="43">
        <f t="shared" si="21"/>
        <v>15.994909593296118</v>
      </c>
      <c r="I257" s="43">
        <f t="shared" si="23"/>
        <v>3.5188801105251462</v>
      </c>
      <c r="J257" s="194">
        <v>5.9495472844648116</v>
      </c>
      <c r="K257" s="43">
        <v>1.2226093978388237</v>
      </c>
      <c r="L257" s="45">
        <f t="shared" si="19"/>
        <v>7.8673190996830483E-2</v>
      </c>
    </row>
    <row r="258" spans="1:12" x14ac:dyDescent="0.25">
      <c r="A258" s="65">
        <f t="shared" si="22"/>
        <v>253</v>
      </c>
      <c r="B258" s="68" t="s">
        <v>12</v>
      </c>
      <c r="C258" s="68">
        <v>213.9</v>
      </c>
      <c r="D258" s="68"/>
      <c r="E258" s="68"/>
      <c r="F258" s="68">
        <f t="shared" si="12"/>
        <v>213.9</v>
      </c>
      <c r="G258" s="45">
        <f t="shared" si="20"/>
        <v>2.355840340033998E-3</v>
      </c>
      <c r="H258" s="43">
        <f t="shared" si="21"/>
        <v>10.086412623838561</v>
      </c>
      <c r="I258" s="43">
        <f t="shared" si="23"/>
        <v>2.2190107772444834</v>
      </c>
      <c r="J258" s="194">
        <v>3.7517929367541965</v>
      </c>
      <c r="K258" s="43">
        <v>0.77097921638480071</v>
      </c>
      <c r="L258" s="45">
        <f t="shared" si="19"/>
        <v>7.8673190996830483E-2</v>
      </c>
    </row>
    <row r="259" spans="1:12" x14ac:dyDescent="0.25">
      <c r="A259" s="65">
        <f t="shared" si="22"/>
        <v>254</v>
      </c>
      <c r="B259" s="68" t="s">
        <v>13</v>
      </c>
      <c r="C259" s="68">
        <v>227.3</v>
      </c>
      <c r="D259" s="68"/>
      <c r="E259" s="68"/>
      <c r="F259" s="68">
        <f t="shared" si="12"/>
        <v>227.3</v>
      </c>
      <c r="G259" s="45">
        <f t="shared" si="20"/>
        <v>2.5034245408589425E-3</v>
      </c>
      <c r="H259" s="43">
        <f t="shared" si="21"/>
        <v>10.718287000460519</v>
      </c>
      <c r="I259" s="43">
        <f t="shared" si="23"/>
        <v>2.3580231401013143</v>
      </c>
      <c r="J259" s="194">
        <v>3.9868281183928422</v>
      </c>
      <c r="K259" s="43">
        <v>0.81927805462489578</v>
      </c>
      <c r="L259" s="45">
        <f t="shared" ref="L259:L318" si="24">(H259+I259+J259+K259)/F259</f>
        <v>7.8673190996830497E-2</v>
      </c>
    </row>
    <row r="260" spans="1:12" x14ac:dyDescent="0.25">
      <c r="A260" s="65">
        <f t="shared" si="22"/>
        <v>255</v>
      </c>
      <c r="B260" s="68" t="s">
        <v>14</v>
      </c>
      <c r="C260" s="68">
        <v>479.8</v>
      </c>
      <c r="D260" s="68"/>
      <c r="E260" s="68"/>
      <c r="F260" s="68">
        <f t="shared" si="12"/>
        <v>479.8</v>
      </c>
      <c r="G260" s="45">
        <f t="shared" si="20"/>
        <v>5.2843954892394214E-3</v>
      </c>
      <c r="H260" s="43">
        <f t="shared" si="21"/>
        <v>22.624875067404119</v>
      </c>
      <c r="I260" s="43">
        <f t="shared" si="23"/>
        <v>4.9774725148289063</v>
      </c>
      <c r="J260" s="194">
        <v>8.415662697777762</v>
      </c>
      <c r="K260" s="43">
        <v>1.7293867602684776</v>
      </c>
      <c r="L260" s="45">
        <f t="shared" si="24"/>
        <v>7.8673190996830469E-2</v>
      </c>
    </row>
    <row r="261" spans="1:12" x14ac:dyDescent="0.25">
      <c r="A261" s="65">
        <f t="shared" si="22"/>
        <v>256</v>
      </c>
      <c r="B261" s="68" t="s">
        <v>15</v>
      </c>
      <c r="C261" s="68">
        <v>209.3</v>
      </c>
      <c r="D261" s="68"/>
      <c r="E261" s="68"/>
      <c r="F261" s="68">
        <f t="shared" si="12"/>
        <v>209.3</v>
      </c>
      <c r="G261" s="45">
        <f t="shared" si="20"/>
        <v>2.3051771069149875E-3</v>
      </c>
      <c r="H261" s="43">
        <f t="shared" si="21"/>
        <v>9.8695005244011735</v>
      </c>
      <c r="I261" s="43">
        <f t="shared" si="23"/>
        <v>2.171290115368258</v>
      </c>
      <c r="J261" s="194">
        <v>3.6711092176842137</v>
      </c>
      <c r="K261" s="43">
        <v>0.75439901818297705</v>
      </c>
      <c r="L261" s="45">
        <f t="shared" si="24"/>
        <v>7.8673190996830483E-2</v>
      </c>
    </row>
    <row r="262" spans="1:12" x14ac:dyDescent="0.25">
      <c r="A262" s="65">
        <f t="shared" si="22"/>
        <v>257</v>
      </c>
      <c r="B262" s="68" t="s">
        <v>16</v>
      </c>
      <c r="C262" s="68">
        <v>510.7</v>
      </c>
      <c r="D262" s="68"/>
      <c r="E262" s="68"/>
      <c r="F262" s="68">
        <f t="shared" si="12"/>
        <v>510.7</v>
      </c>
      <c r="G262" s="45">
        <f t="shared" ref="G262:G318" si="25">3/$F$379*F262</f>
        <v>5.6247202508432105E-3</v>
      </c>
      <c r="H262" s="43">
        <f t="shared" ref="H262:H325" si="26">G262*4281.45</f>
        <v>24.081958517972662</v>
      </c>
      <c r="I262" s="43">
        <f t="shared" si="23"/>
        <v>5.2980308739539854</v>
      </c>
      <c r="J262" s="194">
        <v>8.957646810660906</v>
      </c>
      <c r="K262" s="43">
        <v>1.8407624394937714</v>
      </c>
      <c r="L262" s="45">
        <f t="shared" si="24"/>
        <v>7.8673190996830483E-2</v>
      </c>
    </row>
    <row r="263" spans="1:12" x14ac:dyDescent="0.25">
      <c r="A263" s="65">
        <f t="shared" si="22"/>
        <v>258</v>
      </c>
      <c r="B263" s="68" t="s">
        <v>17</v>
      </c>
      <c r="C263" s="68">
        <v>482.5</v>
      </c>
      <c r="D263" s="68"/>
      <c r="E263" s="68">
        <v>43.8</v>
      </c>
      <c r="F263" s="68">
        <f t="shared" si="12"/>
        <v>526.29999999999995</v>
      </c>
      <c r="G263" s="45">
        <f t="shared" si="25"/>
        <v>5.7965346935946382E-3</v>
      </c>
      <c r="H263" s="43">
        <f t="shared" si="26"/>
        <v>24.817573463890763</v>
      </c>
      <c r="I263" s="43">
        <f t="shared" si="23"/>
        <v>5.4598661620559676</v>
      </c>
      <c r="J263" s="194">
        <v>9.2312698579417169</v>
      </c>
      <c r="K263" s="43">
        <v>1.7391186157347656</v>
      </c>
      <c r="L263" s="45">
        <f t="shared" si="24"/>
        <v>7.8373224586021695E-2</v>
      </c>
    </row>
    <row r="264" spans="1:12" x14ac:dyDescent="0.25">
      <c r="A264" s="65">
        <f t="shared" ref="A264:A327" si="27">A263+1</f>
        <v>259</v>
      </c>
      <c r="B264" s="68" t="s">
        <v>18</v>
      </c>
      <c r="C264" s="68">
        <v>265.39999999999998</v>
      </c>
      <c r="D264" s="68"/>
      <c r="E264" s="68">
        <v>29.8</v>
      </c>
      <c r="F264" s="68">
        <f t="shared" si="12"/>
        <v>295.2</v>
      </c>
      <c r="G264" s="45">
        <f t="shared" si="25"/>
        <v>3.251257916680861E-3</v>
      </c>
      <c r="H264" s="43">
        <f t="shared" si="26"/>
        <v>13.920098207373272</v>
      </c>
      <c r="I264" s="43">
        <f t="shared" si="23"/>
        <v>3.0624216056221196</v>
      </c>
      <c r="J264" s="194">
        <v>5.1777899716214995</v>
      </c>
      <c r="K264" s="43">
        <v>0.95660534842695699</v>
      </c>
      <c r="L264" s="45">
        <f t="shared" si="24"/>
        <v>7.8309333106517109E-2</v>
      </c>
    </row>
    <row r="265" spans="1:12" x14ac:dyDescent="0.25">
      <c r="A265" s="65">
        <f t="shared" si="27"/>
        <v>260</v>
      </c>
      <c r="B265" s="68" t="s">
        <v>19</v>
      </c>
      <c r="C265" s="68">
        <v>211.6</v>
      </c>
      <c r="D265" s="68"/>
      <c r="E265" s="68"/>
      <c r="F265" s="68">
        <f t="shared" si="12"/>
        <v>211.6</v>
      </c>
      <c r="G265" s="45">
        <f t="shared" si="25"/>
        <v>2.3305087234744928E-3</v>
      </c>
      <c r="H265" s="43">
        <f t="shared" si="26"/>
        <v>9.977956574119867</v>
      </c>
      <c r="I265" s="43">
        <f t="shared" si="23"/>
        <v>2.1951504463063709</v>
      </c>
      <c r="J265" s="194">
        <v>3.7114510772192055</v>
      </c>
      <c r="K265" s="43">
        <v>0.76268911728388888</v>
      </c>
      <c r="L265" s="45">
        <f t="shared" si="24"/>
        <v>7.8673190996830497E-2</v>
      </c>
    </row>
    <row r="266" spans="1:12" x14ac:dyDescent="0.25">
      <c r="A266" s="65">
        <f t="shared" si="27"/>
        <v>261</v>
      </c>
      <c r="B266" s="68" t="s">
        <v>20</v>
      </c>
      <c r="C266" s="68">
        <v>224</v>
      </c>
      <c r="D266" s="68">
        <v>79.5</v>
      </c>
      <c r="E266" s="68"/>
      <c r="F266" s="68">
        <f t="shared" si="12"/>
        <v>303.5</v>
      </c>
      <c r="G266" s="45">
        <f t="shared" si="25"/>
        <v>3.3426720112216851E-3</v>
      </c>
      <c r="H266" s="43">
        <f t="shared" si="26"/>
        <v>14.311483082445083</v>
      </c>
      <c r="I266" s="43">
        <f t="shared" si="23"/>
        <v>3.1485262781379184</v>
      </c>
      <c r="J266" s="194">
        <v>5.3233714647260335</v>
      </c>
      <c r="K266" s="43">
        <v>0.80738356461054406</v>
      </c>
      <c r="L266" s="45">
        <f t="shared" si="24"/>
        <v>7.7729042470904702E-2</v>
      </c>
    </row>
    <row r="267" spans="1:12" x14ac:dyDescent="0.25">
      <c r="A267" s="65">
        <f t="shared" si="27"/>
        <v>262</v>
      </c>
      <c r="B267" s="68" t="s">
        <v>21</v>
      </c>
      <c r="C267" s="68">
        <v>177.6</v>
      </c>
      <c r="D267" s="68"/>
      <c r="E267" s="68"/>
      <c r="F267" s="68">
        <f t="shared" si="12"/>
        <v>177.6</v>
      </c>
      <c r="G267" s="45">
        <f t="shared" si="25"/>
        <v>1.9560413482470223E-3</v>
      </c>
      <c r="H267" s="43">
        <f t="shared" si="26"/>
        <v>8.3746932304522126</v>
      </c>
      <c r="I267" s="43">
        <f t="shared" si="23"/>
        <v>1.8424325106994868</v>
      </c>
      <c r="J267" s="194">
        <v>3.1150931536584627</v>
      </c>
      <c r="K267" s="43">
        <v>0.64013982622693133</v>
      </c>
      <c r="L267" s="45">
        <f t="shared" si="24"/>
        <v>7.8673190996830483E-2</v>
      </c>
    </row>
    <row r="268" spans="1:12" x14ac:dyDescent="0.25">
      <c r="A268" s="65">
        <f t="shared" si="27"/>
        <v>263</v>
      </c>
      <c r="B268" s="68" t="s">
        <v>22</v>
      </c>
      <c r="C268" s="68">
        <v>590</v>
      </c>
      <c r="D268" s="68"/>
      <c r="E268" s="68">
        <v>44.1</v>
      </c>
      <c r="F268" s="68">
        <f t="shared" si="12"/>
        <v>634.1</v>
      </c>
      <c r="G268" s="45">
        <f t="shared" si="25"/>
        <v>6.9838165479923246E-3</v>
      </c>
      <c r="H268" s="43">
        <f t="shared" si="26"/>
        <v>29.900861359401738</v>
      </c>
      <c r="I268" s="43">
        <f t="shared" si="23"/>
        <v>6.5781894990683822</v>
      </c>
      <c r="J268" s="194">
        <v>11.122075274407834</v>
      </c>
      <c r="K268" s="43">
        <v>2.1265906389295579</v>
      </c>
      <c r="L268" s="45">
        <f t="shared" si="24"/>
        <v>7.8422515016255329E-2</v>
      </c>
    </row>
    <row r="269" spans="1:12" x14ac:dyDescent="0.25">
      <c r="A269" s="65">
        <f t="shared" si="27"/>
        <v>264</v>
      </c>
      <c r="B269" s="68" t="s">
        <v>23</v>
      </c>
      <c r="C269" s="68">
        <v>119.2</v>
      </c>
      <c r="D269" s="68"/>
      <c r="E269" s="68"/>
      <c r="F269" s="68">
        <f t="shared" si="12"/>
        <v>119.2</v>
      </c>
      <c r="G269" s="45">
        <f t="shared" si="25"/>
        <v>1.3128385625621906E-3</v>
      </c>
      <c r="H269" s="43">
        <f t="shared" si="26"/>
        <v>5.620852663681891</v>
      </c>
      <c r="I269" s="43">
        <f t="shared" si="23"/>
        <v>1.2365875860100159</v>
      </c>
      <c r="J269" s="194">
        <v>2.0907607202482477</v>
      </c>
      <c r="K269" s="43">
        <v>0.42964339688203951</v>
      </c>
      <c r="L269" s="45">
        <f t="shared" si="24"/>
        <v>7.8673190996830483E-2</v>
      </c>
    </row>
    <row r="270" spans="1:12" x14ac:dyDescent="0.25">
      <c r="A270" s="65">
        <f t="shared" si="27"/>
        <v>265</v>
      </c>
      <c r="B270" s="68" t="s">
        <v>24</v>
      </c>
      <c r="C270" s="68">
        <v>1517.4</v>
      </c>
      <c r="D270" s="68"/>
      <c r="E270" s="68">
        <v>120</v>
      </c>
      <c r="F270" s="68">
        <f t="shared" si="12"/>
        <v>1637.4</v>
      </c>
      <c r="G270" s="45">
        <f t="shared" si="25"/>
        <v>1.8033908241101772E-2</v>
      </c>
      <c r="H270" s="43">
        <f t="shared" si="26"/>
        <v>77.211276438865184</v>
      </c>
      <c r="I270" s="43">
        <f t="shared" si="23"/>
        <v>16.98648081655034</v>
      </c>
      <c r="J270" s="194">
        <v>28.719896001128195</v>
      </c>
      <c r="K270" s="43">
        <v>5.4693027720537479</v>
      </c>
      <c r="L270" s="45">
        <f t="shared" si="24"/>
        <v>7.8409036294489712E-2</v>
      </c>
    </row>
    <row r="271" spans="1:12" x14ac:dyDescent="0.25">
      <c r="A271" s="65">
        <f t="shared" si="27"/>
        <v>266</v>
      </c>
      <c r="B271" s="68" t="s">
        <v>25</v>
      </c>
      <c r="C271" s="68">
        <v>256.8</v>
      </c>
      <c r="D271" s="68"/>
      <c r="E271" s="68"/>
      <c r="F271" s="68">
        <f t="shared" si="12"/>
        <v>256.8</v>
      </c>
      <c r="G271" s="45">
        <f t="shared" si="25"/>
        <v>2.828330057600424E-3</v>
      </c>
      <c r="H271" s="43">
        <f t="shared" si="26"/>
        <v>12.109353725113335</v>
      </c>
      <c r="I271" s="43">
        <f t="shared" si="23"/>
        <v>2.6640578195249338</v>
      </c>
      <c r="J271" s="194">
        <v>4.5042563167764262</v>
      </c>
      <c r="K271" s="43">
        <v>0.92560758657137365</v>
      </c>
      <c r="L271" s="45">
        <f t="shared" si="24"/>
        <v>7.8673190996830483E-2</v>
      </c>
    </row>
    <row r="272" spans="1:12" x14ac:dyDescent="0.25">
      <c r="A272" s="65">
        <f t="shared" si="27"/>
        <v>267</v>
      </c>
      <c r="B272" s="68" t="s">
        <v>26</v>
      </c>
      <c r="C272" s="68">
        <v>293.31</v>
      </c>
      <c r="D272" s="68"/>
      <c r="E272" s="68"/>
      <c r="F272" s="68">
        <f t="shared" si="12"/>
        <v>293.31</v>
      </c>
      <c r="G272" s="45">
        <f t="shared" si="25"/>
        <v>3.2304419361167459E-3</v>
      </c>
      <c r="H272" s="43">
        <f t="shared" si="26"/>
        <v>13.830975627387041</v>
      </c>
      <c r="I272" s="43">
        <f t="shared" si="23"/>
        <v>3.0428146380251491</v>
      </c>
      <c r="J272" s="194">
        <v>5.1446394870470931</v>
      </c>
      <c r="K272" s="43">
        <v>1.0572038988210655</v>
      </c>
      <c r="L272" s="45">
        <f t="shared" si="24"/>
        <v>7.8673190996830483E-2</v>
      </c>
    </row>
    <row r="273" spans="1:12" x14ac:dyDescent="0.25">
      <c r="A273" s="65">
        <f t="shared" si="27"/>
        <v>268</v>
      </c>
      <c r="B273" s="68" t="s">
        <v>27</v>
      </c>
      <c r="C273" s="68">
        <v>452.8</v>
      </c>
      <c r="D273" s="68">
        <v>35.6</v>
      </c>
      <c r="E273" s="68"/>
      <c r="F273" s="68">
        <f t="shared" si="12"/>
        <v>488.40000000000003</v>
      </c>
      <c r="G273" s="45">
        <f t="shared" si="25"/>
        <v>5.3791137076793115E-3</v>
      </c>
      <c r="H273" s="43">
        <f t="shared" si="26"/>
        <v>23.030406383743586</v>
      </c>
      <c r="I273" s="43">
        <f t="shared" si="23"/>
        <v>5.0666894044235891</v>
      </c>
      <c r="J273" s="194">
        <v>8.5665061725607732</v>
      </c>
      <c r="K273" s="43">
        <v>1.6320682056055997</v>
      </c>
      <c r="L273" s="45">
        <f t="shared" si="24"/>
        <v>7.8410463076031001E-2</v>
      </c>
    </row>
    <row r="274" spans="1:12" x14ac:dyDescent="0.25">
      <c r="A274" s="65">
        <f t="shared" si="27"/>
        <v>269</v>
      </c>
      <c r="B274" s="68" t="s">
        <v>28</v>
      </c>
      <c r="C274" s="68">
        <v>271.2</v>
      </c>
      <c r="D274" s="68"/>
      <c r="E274" s="68"/>
      <c r="F274" s="68">
        <f t="shared" si="12"/>
        <v>271.2</v>
      </c>
      <c r="G274" s="45">
        <f t="shared" si="25"/>
        <v>2.9869280047555877E-3</v>
      </c>
      <c r="H274" s="43">
        <f t="shared" si="26"/>
        <v>12.788382905960811</v>
      </c>
      <c r="I274" s="43">
        <f t="shared" si="23"/>
        <v>2.8134442393113783</v>
      </c>
      <c r="J274" s="194">
        <v>4.7568314373433287</v>
      </c>
      <c r="K274" s="43">
        <v>0.97751081572490872</v>
      </c>
      <c r="L274" s="45">
        <f t="shared" si="24"/>
        <v>7.8673190996830483E-2</v>
      </c>
    </row>
    <row r="275" spans="1:12" x14ac:dyDescent="0.25">
      <c r="A275" s="65">
        <f t="shared" si="27"/>
        <v>270</v>
      </c>
      <c r="B275" s="68" t="s">
        <v>29</v>
      </c>
      <c r="C275" s="68">
        <v>455.2</v>
      </c>
      <c r="D275" s="68"/>
      <c r="E275" s="68"/>
      <c r="F275" s="68">
        <f t="shared" si="12"/>
        <v>455.2</v>
      </c>
      <c r="G275" s="45">
        <f t="shared" si="25"/>
        <v>5.0134573295160167E-3</v>
      </c>
      <c r="H275" s="43">
        <f t="shared" si="26"/>
        <v>21.464866883456349</v>
      </c>
      <c r="I275" s="43">
        <f t="shared" si="23"/>
        <v>4.7222707143603966</v>
      </c>
      <c r="J275" s="194">
        <v>7.984180200142637</v>
      </c>
      <c r="K275" s="43">
        <v>1.6407187437978556</v>
      </c>
      <c r="L275" s="45">
        <f t="shared" si="24"/>
        <v>7.8673190996830483E-2</v>
      </c>
    </row>
    <row r="276" spans="1:12" x14ac:dyDescent="0.25">
      <c r="A276" s="65">
        <f t="shared" si="27"/>
        <v>271</v>
      </c>
      <c r="B276" s="68" t="s">
        <v>30</v>
      </c>
      <c r="C276" s="68">
        <v>510.8</v>
      </c>
      <c r="D276" s="68"/>
      <c r="E276" s="68"/>
      <c r="F276" s="68">
        <f t="shared" si="12"/>
        <v>510.8</v>
      </c>
      <c r="G276" s="45">
        <f t="shared" si="25"/>
        <v>5.6258216254762329E-3</v>
      </c>
      <c r="H276" s="43">
        <f t="shared" si="26"/>
        <v>24.086673998395217</v>
      </c>
      <c r="I276" s="43">
        <f t="shared" si="23"/>
        <v>5.2990682796469475</v>
      </c>
      <c r="J276" s="194">
        <v>8.9594008045537326</v>
      </c>
      <c r="K276" s="43">
        <v>1.8411228785851153</v>
      </c>
      <c r="L276" s="45">
        <f t="shared" si="24"/>
        <v>7.8673190996830483E-2</v>
      </c>
    </row>
    <row r="277" spans="1:12" x14ac:dyDescent="0.25">
      <c r="A277" s="65">
        <f t="shared" si="27"/>
        <v>272</v>
      </c>
      <c r="B277" s="68" t="s">
        <v>31</v>
      </c>
      <c r="C277" s="68">
        <v>209.8</v>
      </c>
      <c r="D277" s="68"/>
      <c r="E277" s="68">
        <v>30.1</v>
      </c>
      <c r="F277" s="68">
        <f t="shared" si="12"/>
        <v>239.9</v>
      </c>
      <c r="G277" s="45">
        <f t="shared" si="25"/>
        <v>2.6421977446197107E-3</v>
      </c>
      <c r="H277" s="43">
        <f t="shared" si="26"/>
        <v>11.31243753370206</v>
      </c>
      <c r="I277" s="43">
        <f t="shared" si="23"/>
        <v>2.4887362574144531</v>
      </c>
      <c r="J277" s="194">
        <v>4.207831348888881</v>
      </c>
      <c r="K277" s="43">
        <v>0.75620121363969706</v>
      </c>
      <c r="L277" s="45">
        <f t="shared" si="24"/>
        <v>7.8220951870133767E-2</v>
      </c>
    </row>
    <row r="278" spans="1:12" x14ac:dyDescent="0.25">
      <c r="A278" s="65">
        <f t="shared" si="27"/>
        <v>273</v>
      </c>
      <c r="B278" s="68" t="s">
        <v>32</v>
      </c>
      <c r="C278" s="68">
        <v>506.6</v>
      </c>
      <c r="D278" s="68"/>
      <c r="E278" s="68"/>
      <c r="F278" s="68">
        <f t="shared" si="12"/>
        <v>506.6</v>
      </c>
      <c r="G278" s="45">
        <f t="shared" si="25"/>
        <v>5.5795638908893103E-3</v>
      </c>
      <c r="H278" s="43">
        <f t="shared" si="26"/>
        <v>23.888623820648036</v>
      </c>
      <c r="I278" s="43">
        <f t="shared" si="23"/>
        <v>5.2554972405425682</v>
      </c>
      <c r="J278" s="194">
        <v>8.8857330610550527</v>
      </c>
      <c r="K278" s="43">
        <v>1.8259844367486677</v>
      </c>
      <c r="L278" s="45">
        <f t="shared" si="24"/>
        <v>7.8673190996830483E-2</v>
      </c>
    </row>
    <row r="279" spans="1:12" x14ac:dyDescent="0.25">
      <c r="A279" s="65">
        <f t="shared" si="27"/>
        <v>274</v>
      </c>
      <c r="B279" s="68" t="s">
        <v>33</v>
      </c>
      <c r="C279" s="68">
        <v>229.4</v>
      </c>
      <c r="D279" s="68"/>
      <c r="E279" s="68"/>
      <c r="F279" s="68">
        <f t="shared" si="12"/>
        <v>229.4</v>
      </c>
      <c r="G279" s="45">
        <f t="shared" si="25"/>
        <v>2.5265534081524038E-3</v>
      </c>
      <c r="H279" s="43">
        <f t="shared" si="26"/>
        <v>10.817312089334109</v>
      </c>
      <c r="I279" s="43">
        <f t="shared" si="23"/>
        <v>2.379808659653504</v>
      </c>
      <c r="J279" s="194">
        <v>4.0236619901421822</v>
      </c>
      <c r="K279" s="43">
        <v>0.82684727554311965</v>
      </c>
      <c r="L279" s="45">
        <f t="shared" si="24"/>
        <v>7.8673190996830497E-2</v>
      </c>
    </row>
    <row r="280" spans="1:12" x14ac:dyDescent="0.25">
      <c r="A280" s="65">
        <f t="shared" si="27"/>
        <v>275</v>
      </c>
      <c r="B280" s="68" t="s">
        <v>34</v>
      </c>
      <c r="C280" s="68">
        <v>619.9</v>
      </c>
      <c r="D280" s="68"/>
      <c r="E280" s="68"/>
      <c r="F280" s="68">
        <f t="shared" si="12"/>
        <v>619.9</v>
      </c>
      <c r="G280" s="45">
        <f t="shared" si="25"/>
        <v>6.8274213501032044E-3</v>
      </c>
      <c r="H280" s="43">
        <f t="shared" si="26"/>
        <v>29.231263139399363</v>
      </c>
      <c r="I280" s="43">
        <f t="shared" si="23"/>
        <v>6.4308778906678601</v>
      </c>
      <c r="J280" s="194">
        <v>10.873008141626583</v>
      </c>
      <c r="K280" s="43">
        <v>2.2343619272414115</v>
      </c>
      <c r="L280" s="45">
        <f t="shared" si="24"/>
        <v>7.8673190996830483E-2</v>
      </c>
    </row>
    <row r="281" spans="1:12" x14ac:dyDescent="0.25">
      <c r="A281" s="65">
        <f t="shared" si="27"/>
        <v>276</v>
      </c>
      <c r="B281" s="68" t="s">
        <v>35</v>
      </c>
      <c r="C281" s="68">
        <v>356.2</v>
      </c>
      <c r="D281" s="68"/>
      <c r="E281" s="68"/>
      <c r="F281" s="68">
        <f t="shared" si="12"/>
        <v>356.2</v>
      </c>
      <c r="G281" s="45">
        <f t="shared" si="25"/>
        <v>3.9230964428242643E-3</v>
      </c>
      <c r="H281" s="43">
        <f t="shared" si="26"/>
        <v>16.796541265129946</v>
      </c>
      <c r="I281" s="43">
        <f t="shared" si="23"/>
        <v>3.695239078328588</v>
      </c>
      <c r="J281" s="194">
        <v>6.2477262462451835</v>
      </c>
      <c r="K281" s="43">
        <v>1.2838840433673024</v>
      </c>
      <c r="L281" s="45">
        <f t="shared" si="24"/>
        <v>7.8673190996830483E-2</v>
      </c>
    </row>
    <row r="282" spans="1:12" x14ac:dyDescent="0.25">
      <c r="A282" s="65">
        <f t="shared" si="27"/>
        <v>277</v>
      </c>
      <c r="B282" s="68" t="s">
        <v>36</v>
      </c>
      <c r="C282" s="68">
        <v>1295.8</v>
      </c>
      <c r="D282" s="68"/>
      <c r="E282" s="68"/>
      <c r="F282" s="68">
        <f t="shared" si="12"/>
        <v>1295.8</v>
      </c>
      <c r="G282" s="45">
        <f t="shared" si="25"/>
        <v>1.4271612494698712E-2</v>
      </c>
      <c r="H282" s="43">
        <f t="shared" si="26"/>
        <v>61.103195315427797</v>
      </c>
      <c r="I282" s="43">
        <f t="shared" si="23"/>
        <v>13.442702969394116</v>
      </c>
      <c r="J282" s="194">
        <v>22.728252863235564</v>
      </c>
      <c r="K282" s="43">
        <v>4.6705697456354587</v>
      </c>
      <c r="L282" s="45">
        <f t="shared" si="24"/>
        <v>7.8673190996830497E-2</v>
      </c>
    </row>
    <row r="283" spans="1:12" x14ac:dyDescent="0.25">
      <c r="A283" s="65">
        <f t="shared" si="27"/>
        <v>278</v>
      </c>
      <c r="B283" s="68" t="s">
        <v>60</v>
      </c>
      <c r="C283" s="68">
        <v>156.44999999999999</v>
      </c>
      <c r="D283" s="68"/>
      <c r="E283" s="68">
        <v>36.1</v>
      </c>
      <c r="F283" s="68">
        <f t="shared" si="12"/>
        <v>192.54999999999998</v>
      </c>
      <c r="G283" s="45">
        <f t="shared" si="25"/>
        <v>2.120696855883807E-3</v>
      </c>
      <c r="H283" s="43">
        <f t="shared" si="26"/>
        <v>9.0796575536237256</v>
      </c>
      <c r="I283" s="43">
        <f t="shared" si="23"/>
        <v>1.9975246617972195</v>
      </c>
      <c r="J283" s="194">
        <v>3.3773152406359066</v>
      </c>
      <c r="K283" s="43">
        <v>0.56390695840767679</v>
      </c>
      <c r="L283" s="45">
        <f t="shared" si="24"/>
        <v>7.7997426198205821E-2</v>
      </c>
    </row>
    <row r="284" spans="1:12" x14ac:dyDescent="0.25">
      <c r="A284" s="65">
        <f t="shared" si="27"/>
        <v>279</v>
      </c>
      <c r="B284" s="68" t="s">
        <v>61</v>
      </c>
      <c r="C284" s="68">
        <v>160.69999999999999</v>
      </c>
      <c r="D284" s="68"/>
      <c r="E284" s="68"/>
      <c r="F284" s="68">
        <f t="shared" si="12"/>
        <v>160.69999999999999</v>
      </c>
      <c r="G284" s="45">
        <f t="shared" si="25"/>
        <v>1.7699090352663088E-3</v>
      </c>
      <c r="H284" s="43">
        <f t="shared" si="26"/>
        <v>7.5777770390409378</v>
      </c>
      <c r="I284" s="43">
        <f t="shared" si="23"/>
        <v>1.6671109485890063</v>
      </c>
      <c r="J284" s="194">
        <v>2.8186681857709179</v>
      </c>
      <c r="K284" s="43">
        <v>0.57922561978979648</v>
      </c>
      <c r="L284" s="45">
        <f t="shared" si="24"/>
        <v>7.8673190996830483E-2</v>
      </c>
    </row>
    <row r="285" spans="1:12" x14ac:dyDescent="0.25">
      <c r="A285" s="65">
        <f t="shared" si="27"/>
        <v>280</v>
      </c>
      <c r="B285" s="68" t="s">
        <v>62</v>
      </c>
      <c r="C285" s="68">
        <v>170.8</v>
      </c>
      <c r="D285" s="68"/>
      <c r="E285" s="68">
        <v>34.5</v>
      </c>
      <c r="F285" s="68">
        <f t="shared" si="12"/>
        <v>205.3</v>
      </c>
      <c r="G285" s="45">
        <f t="shared" si="25"/>
        <v>2.2611221215941084E-3</v>
      </c>
      <c r="H285" s="43">
        <f t="shared" si="26"/>
        <v>9.6808813074990958</v>
      </c>
      <c r="I285" s="43">
        <f t="shared" si="23"/>
        <v>2.129793887649801</v>
      </c>
      <c r="J285" s="194">
        <v>3.6009494619711848</v>
      </c>
      <c r="K285" s="43">
        <v>0.61562996801553982</v>
      </c>
      <c r="L285" s="45">
        <f t="shared" si="24"/>
        <v>7.8067484779033691E-2</v>
      </c>
    </row>
    <row r="286" spans="1:12" x14ac:dyDescent="0.25">
      <c r="A286" s="65">
        <f t="shared" si="27"/>
        <v>281</v>
      </c>
      <c r="B286" s="68" t="s">
        <v>63</v>
      </c>
      <c r="C286" s="68">
        <v>114.5</v>
      </c>
      <c r="D286" s="68"/>
      <c r="E286" s="68"/>
      <c r="F286" s="68">
        <f t="shared" si="12"/>
        <v>114.5</v>
      </c>
      <c r="G286" s="45">
        <f t="shared" si="25"/>
        <v>1.2610739548101579E-3</v>
      </c>
      <c r="H286" s="43">
        <f t="shared" si="26"/>
        <v>5.3992250838219507</v>
      </c>
      <c r="I286" s="43">
        <f t="shared" si="23"/>
        <v>1.1878295184408292</v>
      </c>
      <c r="J286" s="194">
        <v>2.0083230072854392</v>
      </c>
      <c r="K286" s="43">
        <v>0.41270275958887176</v>
      </c>
      <c r="L286" s="45">
        <f t="shared" si="24"/>
        <v>7.8673190996830483E-2</v>
      </c>
    </row>
    <row r="287" spans="1:12" x14ac:dyDescent="0.25">
      <c r="A287" s="65">
        <f t="shared" si="27"/>
        <v>282</v>
      </c>
      <c r="B287" s="68" t="s">
        <v>64</v>
      </c>
      <c r="C287" s="68">
        <v>132.19999999999999</v>
      </c>
      <c r="D287" s="68"/>
      <c r="E287" s="68"/>
      <c r="F287" s="68">
        <f t="shared" si="12"/>
        <v>132.19999999999999</v>
      </c>
      <c r="G287" s="45">
        <f t="shared" si="25"/>
        <v>1.4560172648550467E-3</v>
      </c>
      <c r="H287" s="43">
        <f t="shared" si="26"/>
        <v>6.2338651186136396</v>
      </c>
      <c r="I287" s="43">
        <f t="shared" si="23"/>
        <v>1.3714503260950006</v>
      </c>
      <c r="J287" s="194">
        <v>2.3187799263155902</v>
      </c>
      <c r="K287" s="43">
        <v>0.47650047875675855</v>
      </c>
      <c r="L287" s="45">
        <f t="shared" si="24"/>
        <v>7.8673190996830483E-2</v>
      </c>
    </row>
    <row r="288" spans="1:12" x14ac:dyDescent="0.25">
      <c r="A288" s="65">
        <f t="shared" si="27"/>
        <v>283</v>
      </c>
      <c r="B288" s="68" t="s">
        <v>65</v>
      </c>
      <c r="C288" s="68">
        <v>143.9</v>
      </c>
      <c r="D288" s="68"/>
      <c r="E288" s="68"/>
      <c r="F288" s="68">
        <f t="shared" si="12"/>
        <v>143.9</v>
      </c>
      <c r="G288" s="45">
        <f t="shared" si="25"/>
        <v>1.5848780969186177E-3</v>
      </c>
      <c r="H288" s="43">
        <f t="shared" si="26"/>
        <v>6.7855763280522154</v>
      </c>
      <c r="I288" s="43">
        <f t="shared" si="23"/>
        <v>1.4928267921714875</v>
      </c>
      <c r="J288" s="194">
        <v>2.5239972117761984</v>
      </c>
      <c r="K288" s="43">
        <v>0.51867185244400582</v>
      </c>
      <c r="L288" s="45">
        <f t="shared" si="24"/>
        <v>7.8673190996830497E-2</v>
      </c>
    </row>
    <row r="289" spans="1:12" x14ac:dyDescent="0.25">
      <c r="A289" s="65">
        <f t="shared" si="27"/>
        <v>284</v>
      </c>
      <c r="B289" s="68" t="s">
        <v>82</v>
      </c>
      <c r="C289" s="68">
        <v>302</v>
      </c>
      <c r="D289" s="68"/>
      <c r="E289" s="68">
        <v>49</v>
      </c>
      <c r="F289" s="68">
        <f t="shared" si="12"/>
        <v>351</v>
      </c>
      <c r="G289" s="45">
        <f t="shared" si="25"/>
        <v>3.8658249619071216E-3</v>
      </c>
      <c r="H289" s="43">
        <f t="shared" si="26"/>
        <v>16.551336283157244</v>
      </c>
      <c r="I289" s="43">
        <f t="shared" si="23"/>
        <v>3.6412939822945938</v>
      </c>
      <c r="J289" s="194">
        <v>6.1565185638182465</v>
      </c>
      <c r="K289" s="43">
        <v>1.0885260558588583</v>
      </c>
      <c r="L289" s="45">
        <f t="shared" si="24"/>
        <v>7.8170013917746278E-2</v>
      </c>
    </row>
    <row r="290" spans="1:12" x14ac:dyDescent="0.25">
      <c r="A290" s="65">
        <f t="shared" si="27"/>
        <v>285</v>
      </c>
      <c r="B290" s="68" t="s">
        <v>83</v>
      </c>
      <c r="C290" s="68">
        <v>299.10000000000002</v>
      </c>
      <c r="D290" s="68"/>
      <c r="E290" s="68">
        <v>30.3</v>
      </c>
      <c r="F290" s="68">
        <f t="shared" si="12"/>
        <v>329.40000000000003</v>
      </c>
      <c r="G290" s="45">
        <f t="shared" si="25"/>
        <v>3.6279280411743759E-3</v>
      </c>
      <c r="H290" s="43">
        <f t="shared" si="26"/>
        <v>15.532792511886031</v>
      </c>
      <c r="I290" s="43">
        <f t="shared" si="23"/>
        <v>3.417214352614927</v>
      </c>
      <c r="J290" s="194">
        <v>5.7776558829678937</v>
      </c>
      <c r="K290" s="43">
        <v>1.0780733222098828</v>
      </c>
      <c r="L290" s="45">
        <f t="shared" si="24"/>
        <v>7.8341639555794554E-2</v>
      </c>
    </row>
    <row r="291" spans="1:12" x14ac:dyDescent="0.25">
      <c r="A291" s="65">
        <f t="shared" si="27"/>
        <v>286</v>
      </c>
      <c r="B291" s="68" t="s">
        <v>84</v>
      </c>
      <c r="C291" s="68">
        <v>240.7</v>
      </c>
      <c r="D291" s="68"/>
      <c r="E291" s="68">
        <v>32</v>
      </c>
      <c r="F291" s="68">
        <f t="shared" si="12"/>
        <v>272.7</v>
      </c>
      <c r="G291" s="45">
        <f t="shared" si="25"/>
        <v>3.0034486242509176E-3</v>
      </c>
      <c r="H291" s="43">
        <f t="shared" si="26"/>
        <v>12.85911511229909</v>
      </c>
      <c r="I291" s="43">
        <f t="shared" si="23"/>
        <v>2.8290053247058</v>
      </c>
      <c r="J291" s="194">
        <v>4.7831413457357144</v>
      </c>
      <c r="K291" s="43">
        <v>0.86757689286499073</v>
      </c>
      <c r="L291" s="45">
        <f t="shared" si="24"/>
        <v>7.8250233500570587E-2</v>
      </c>
    </row>
    <row r="292" spans="1:12" x14ac:dyDescent="0.25">
      <c r="A292" s="65">
        <f t="shared" si="27"/>
        <v>287</v>
      </c>
      <c r="B292" s="68" t="s">
        <v>85</v>
      </c>
      <c r="C292" s="68">
        <v>354.6</v>
      </c>
      <c r="D292" s="68"/>
      <c r="E292" s="68">
        <v>49</v>
      </c>
      <c r="F292" s="68">
        <f t="shared" si="12"/>
        <v>403.6</v>
      </c>
      <c r="G292" s="45">
        <f t="shared" si="25"/>
        <v>4.4451480188766792E-3</v>
      </c>
      <c r="H292" s="43">
        <f t="shared" si="26"/>
        <v>19.031678985419557</v>
      </c>
      <c r="I292" s="43">
        <f t="shared" si="23"/>
        <v>4.1869693767923026</v>
      </c>
      <c r="J292" s="194">
        <v>7.0791193514445707</v>
      </c>
      <c r="K292" s="43">
        <v>1.2781170179057988</v>
      </c>
      <c r="L292" s="45">
        <f t="shared" si="24"/>
        <v>7.823559150535736E-2</v>
      </c>
    </row>
    <row r="293" spans="1:12" x14ac:dyDescent="0.25">
      <c r="A293" s="65">
        <f t="shared" si="27"/>
        <v>288</v>
      </c>
      <c r="B293" s="68" t="s">
        <v>86</v>
      </c>
      <c r="C293" s="68">
        <v>306.2</v>
      </c>
      <c r="D293" s="68"/>
      <c r="E293" s="68"/>
      <c r="F293" s="68">
        <f t="shared" si="12"/>
        <v>306.2</v>
      </c>
      <c r="G293" s="45">
        <f t="shared" si="25"/>
        <v>3.3724091263132782E-3</v>
      </c>
      <c r="H293" s="43">
        <f t="shared" si="26"/>
        <v>14.438801053853984</v>
      </c>
      <c r="I293" s="43">
        <f t="shared" si="23"/>
        <v>3.1765362318478765</v>
      </c>
      <c r="J293" s="194">
        <v>5.3707292998323277</v>
      </c>
      <c r="K293" s="43">
        <v>1.1036644976953061</v>
      </c>
      <c r="L293" s="45">
        <f t="shared" si="24"/>
        <v>7.8673190996830483E-2</v>
      </c>
    </row>
    <row r="294" spans="1:12" x14ac:dyDescent="0.25">
      <c r="A294" s="65">
        <f t="shared" si="27"/>
        <v>289</v>
      </c>
      <c r="B294" s="68" t="s">
        <v>87</v>
      </c>
      <c r="C294" s="68">
        <v>426.9</v>
      </c>
      <c r="D294" s="68"/>
      <c r="E294" s="68"/>
      <c r="F294" s="68">
        <f t="shared" si="12"/>
        <v>426.9</v>
      </c>
      <c r="G294" s="45">
        <f t="shared" si="25"/>
        <v>4.7017683083707979E-3</v>
      </c>
      <c r="H294" s="43">
        <f t="shared" si="26"/>
        <v>20.130385923874151</v>
      </c>
      <c r="I294" s="43">
        <f t="shared" si="23"/>
        <v>4.4286849032523135</v>
      </c>
      <c r="J294" s="194">
        <v>7.4877999284729597</v>
      </c>
      <c r="K294" s="43">
        <v>1.5387144809475055</v>
      </c>
      <c r="L294" s="45">
        <f t="shared" si="24"/>
        <v>7.8673190996830483E-2</v>
      </c>
    </row>
    <row r="295" spans="1:12" x14ac:dyDescent="0.25">
      <c r="A295" s="65">
        <f t="shared" si="27"/>
        <v>290</v>
      </c>
      <c r="B295" s="68" t="s">
        <v>88</v>
      </c>
      <c r="C295" s="68">
        <v>347.5</v>
      </c>
      <c r="D295" s="68"/>
      <c r="E295" s="68"/>
      <c r="F295" s="68">
        <f t="shared" si="12"/>
        <v>347.5</v>
      </c>
      <c r="G295" s="45">
        <f t="shared" si="25"/>
        <v>3.8272768497513527E-3</v>
      </c>
      <c r="H295" s="43">
        <f t="shared" si="26"/>
        <v>16.386294468367929</v>
      </c>
      <c r="I295" s="43">
        <f t="shared" si="23"/>
        <v>3.6049847830409445</v>
      </c>
      <c r="J295" s="194">
        <v>6.0951287775693475</v>
      </c>
      <c r="K295" s="43">
        <v>1.2525258424203753</v>
      </c>
      <c r="L295" s="45">
        <f t="shared" si="24"/>
        <v>7.8673190996830483E-2</v>
      </c>
    </row>
    <row r="296" spans="1:12" x14ac:dyDescent="0.25">
      <c r="A296" s="65">
        <f t="shared" si="27"/>
        <v>291</v>
      </c>
      <c r="B296" s="68" t="s">
        <v>89</v>
      </c>
      <c r="C296" s="68">
        <v>667.2</v>
      </c>
      <c r="D296" s="68"/>
      <c r="E296" s="68"/>
      <c r="F296" s="68">
        <f t="shared" si="12"/>
        <v>667.2</v>
      </c>
      <c r="G296" s="45">
        <f t="shared" si="25"/>
        <v>7.3483715515225978E-3</v>
      </c>
      <c r="H296" s="43">
        <f t="shared" si="26"/>
        <v>31.461685379266424</v>
      </c>
      <c r="I296" s="43">
        <f t="shared" si="23"/>
        <v>6.9215707834386135</v>
      </c>
      <c r="J296" s="194">
        <v>11.702647252933145</v>
      </c>
      <c r="K296" s="43">
        <v>2.4048496174471206</v>
      </c>
      <c r="L296" s="45">
        <f t="shared" si="24"/>
        <v>7.8673190996830483E-2</v>
      </c>
    </row>
    <row r="297" spans="1:12" x14ac:dyDescent="0.25">
      <c r="A297" s="65">
        <f t="shared" si="27"/>
        <v>292</v>
      </c>
      <c r="B297" s="68" t="s">
        <v>90</v>
      </c>
      <c r="C297" s="68">
        <v>364</v>
      </c>
      <c r="D297" s="68"/>
      <c r="E297" s="68"/>
      <c r="F297" s="68">
        <f t="shared" si="12"/>
        <v>364</v>
      </c>
      <c r="G297" s="45">
        <f t="shared" si="25"/>
        <v>4.0090036641999777E-3</v>
      </c>
      <c r="H297" s="43">
        <f t="shared" si="26"/>
        <v>17.164348738088993</v>
      </c>
      <c r="I297" s="43">
        <f t="shared" si="23"/>
        <v>3.7761567223795787</v>
      </c>
      <c r="J297" s="194">
        <v>6.384537769885589</v>
      </c>
      <c r="K297" s="43">
        <v>1.3119982924921341</v>
      </c>
      <c r="L297" s="45">
        <f t="shared" si="24"/>
        <v>7.8673190996830483E-2</v>
      </c>
    </row>
    <row r="298" spans="1:12" x14ac:dyDescent="0.25">
      <c r="A298" s="65">
        <f t="shared" si="27"/>
        <v>293</v>
      </c>
      <c r="B298" s="68" t="s">
        <v>91</v>
      </c>
      <c r="C298" s="68">
        <v>180.5</v>
      </c>
      <c r="D298" s="68"/>
      <c r="E298" s="68"/>
      <c r="F298" s="68">
        <f t="shared" si="12"/>
        <v>180.5</v>
      </c>
      <c r="G298" s="45">
        <f t="shared" si="25"/>
        <v>1.9879812126046593E-3</v>
      </c>
      <c r="H298" s="43">
        <f t="shared" si="26"/>
        <v>8.5114421627062189</v>
      </c>
      <c r="I298" s="43">
        <f t="shared" si="23"/>
        <v>1.8725172757953681</v>
      </c>
      <c r="J298" s="194">
        <v>3.1659589765504088</v>
      </c>
      <c r="K298" s="43">
        <v>0.65059255987590714</v>
      </c>
      <c r="L298" s="45">
        <f t="shared" si="24"/>
        <v>7.8673190996830483E-2</v>
      </c>
    </row>
    <row r="299" spans="1:12" x14ac:dyDescent="0.25">
      <c r="A299" s="65">
        <f t="shared" si="27"/>
        <v>294</v>
      </c>
      <c r="B299" s="68" t="s">
        <v>92</v>
      </c>
      <c r="C299" s="68">
        <v>235.8</v>
      </c>
      <c r="D299" s="68"/>
      <c r="E299" s="68"/>
      <c r="F299" s="68">
        <f t="shared" si="12"/>
        <v>235.8</v>
      </c>
      <c r="G299" s="45">
        <f t="shared" si="25"/>
        <v>2.5970413846658101E-3</v>
      </c>
      <c r="H299" s="43">
        <f t="shared" si="26"/>
        <v>11.119102836377433</v>
      </c>
      <c r="I299" s="43">
        <f t="shared" si="23"/>
        <v>2.4462026240030355</v>
      </c>
      <c r="J299" s="194">
        <v>4.1359175992830268</v>
      </c>
      <c r="K299" s="43">
        <v>0.84991537738913514</v>
      </c>
      <c r="L299" s="45">
        <f t="shared" si="24"/>
        <v>7.8673190996830483E-2</v>
      </c>
    </row>
    <row r="300" spans="1:12" x14ac:dyDescent="0.25">
      <c r="A300" s="65">
        <f t="shared" si="27"/>
        <v>295</v>
      </c>
      <c r="B300" s="68" t="s">
        <v>93</v>
      </c>
      <c r="C300" s="68">
        <v>234.1</v>
      </c>
      <c r="D300" s="68"/>
      <c r="E300" s="68"/>
      <c r="F300" s="68">
        <f t="shared" si="12"/>
        <v>234.1</v>
      </c>
      <c r="G300" s="45">
        <f t="shared" si="25"/>
        <v>2.5783180159044362E-3</v>
      </c>
      <c r="H300" s="43">
        <f t="shared" si="26"/>
        <v>11.038939669194049</v>
      </c>
      <c r="I300" s="43">
        <f t="shared" si="23"/>
        <v>2.4285667272226905</v>
      </c>
      <c r="J300" s="194">
        <v>4.1060997031049897</v>
      </c>
      <c r="K300" s="43">
        <v>0.84378791283628718</v>
      </c>
      <c r="L300" s="45">
        <f t="shared" si="24"/>
        <v>7.8673190996830483E-2</v>
      </c>
    </row>
    <row r="301" spans="1:12" x14ac:dyDescent="0.25">
      <c r="A301" s="65">
        <f t="shared" si="27"/>
        <v>296</v>
      </c>
      <c r="B301" s="68" t="s">
        <v>94</v>
      </c>
      <c r="C301" s="68">
        <v>490.4</v>
      </c>
      <c r="D301" s="68"/>
      <c r="E301" s="68"/>
      <c r="F301" s="68">
        <f t="shared" si="12"/>
        <v>490.4</v>
      </c>
      <c r="G301" s="45">
        <f t="shared" si="25"/>
        <v>5.4011412003397499E-3</v>
      </c>
      <c r="H301" s="43">
        <f t="shared" si="26"/>
        <v>23.12471599219462</v>
      </c>
      <c r="I301" s="43">
        <f t="shared" si="23"/>
        <v>5.0874375182828162</v>
      </c>
      <c r="J301" s="194">
        <v>8.6015860504172874</v>
      </c>
      <c r="K301" s="43">
        <v>1.7675933039509411</v>
      </c>
      <c r="L301" s="45">
        <f t="shared" si="24"/>
        <v>7.8673190996830469E-2</v>
      </c>
    </row>
    <row r="302" spans="1:12" x14ac:dyDescent="0.25">
      <c r="A302" s="65">
        <f t="shared" si="27"/>
        <v>297</v>
      </c>
      <c r="B302" s="68" t="s">
        <v>95</v>
      </c>
      <c r="C302" s="68">
        <v>274</v>
      </c>
      <c r="D302" s="68"/>
      <c r="E302" s="68"/>
      <c r="F302" s="68">
        <f t="shared" si="12"/>
        <v>274</v>
      </c>
      <c r="G302" s="45">
        <f t="shared" si="25"/>
        <v>3.0177664944802032E-3</v>
      </c>
      <c r="H302" s="43">
        <f t="shared" si="26"/>
        <v>12.920416357792265</v>
      </c>
      <c r="I302" s="43">
        <f t="shared" si="23"/>
        <v>2.842491598714298</v>
      </c>
      <c r="J302" s="194">
        <v>4.8059432663424486</v>
      </c>
      <c r="K302" s="43">
        <v>0.98760311028254044</v>
      </c>
      <c r="L302" s="45">
        <f t="shared" si="24"/>
        <v>7.8673190996830497E-2</v>
      </c>
    </row>
    <row r="303" spans="1:12" x14ac:dyDescent="0.25">
      <c r="A303" s="65">
        <f t="shared" si="27"/>
        <v>298</v>
      </c>
      <c r="B303" s="68" t="s">
        <v>96</v>
      </c>
      <c r="C303" s="68">
        <v>287.60000000000002</v>
      </c>
      <c r="D303" s="68"/>
      <c r="E303" s="68"/>
      <c r="F303" s="68">
        <f t="shared" si="12"/>
        <v>287.60000000000002</v>
      </c>
      <c r="G303" s="45">
        <f t="shared" si="25"/>
        <v>3.1675534445711915E-3</v>
      </c>
      <c r="H303" s="43">
        <f t="shared" si="26"/>
        <v>13.561721695259328</v>
      </c>
      <c r="I303" s="43">
        <f t="shared" si="23"/>
        <v>2.9835787729570522</v>
      </c>
      <c r="J303" s="194">
        <v>5.0444864357667463</v>
      </c>
      <c r="K303" s="43">
        <v>1.0366228267053235</v>
      </c>
      <c r="L303" s="45">
        <f t="shared" si="24"/>
        <v>7.8673190996830483E-2</v>
      </c>
    </row>
    <row r="304" spans="1:12" x14ac:dyDescent="0.25">
      <c r="A304" s="65">
        <f t="shared" si="27"/>
        <v>299</v>
      </c>
      <c r="B304" s="68" t="s">
        <v>97</v>
      </c>
      <c r="C304" s="68">
        <v>254.08</v>
      </c>
      <c r="D304" s="68"/>
      <c r="E304" s="68"/>
      <c r="F304" s="68">
        <f t="shared" si="12"/>
        <v>254.08</v>
      </c>
      <c r="G304" s="45">
        <f t="shared" si="25"/>
        <v>2.7983726675822264E-3</v>
      </c>
      <c r="H304" s="43">
        <f t="shared" si="26"/>
        <v>11.981092657619923</v>
      </c>
      <c r="I304" s="43">
        <f t="shared" si="23"/>
        <v>2.6358403846763832</v>
      </c>
      <c r="J304" s="194">
        <v>4.4565476828915678</v>
      </c>
      <c r="K304" s="43">
        <v>0.91580364328681707</v>
      </c>
      <c r="L304" s="45">
        <f t="shared" si="24"/>
        <v>7.8673190996830497E-2</v>
      </c>
    </row>
    <row r="305" spans="1:12" x14ac:dyDescent="0.25">
      <c r="A305" s="65">
        <f t="shared" si="27"/>
        <v>300</v>
      </c>
      <c r="B305" s="68" t="s">
        <v>98</v>
      </c>
      <c r="C305" s="68">
        <v>389.6</v>
      </c>
      <c r="D305" s="68"/>
      <c r="E305" s="68"/>
      <c r="F305" s="68">
        <f t="shared" si="12"/>
        <v>389.6</v>
      </c>
      <c r="G305" s="45">
        <f t="shared" si="25"/>
        <v>4.290955570253603E-3</v>
      </c>
      <c r="H305" s="43">
        <f t="shared" si="26"/>
        <v>18.371511726262288</v>
      </c>
      <c r="I305" s="43">
        <f t="shared" si="23"/>
        <v>4.0417325797777037</v>
      </c>
      <c r="J305" s="194">
        <v>6.833560206448972</v>
      </c>
      <c r="K305" s="43">
        <v>1.4042706998761962</v>
      </c>
      <c r="L305" s="45">
        <f t="shared" si="24"/>
        <v>7.8673190996830483E-2</v>
      </c>
    </row>
    <row r="306" spans="1:12" x14ac:dyDescent="0.25">
      <c r="A306" s="65">
        <f t="shared" si="27"/>
        <v>301</v>
      </c>
      <c r="B306" s="68" t="s">
        <v>99</v>
      </c>
      <c r="C306" s="68">
        <v>181.8</v>
      </c>
      <c r="D306" s="68"/>
      <c r="E306" s="68"/>
      <c r="F306" s="68">
        <f t="shared" si="12"/>
        <v>181.8</v>
      </c>
      <c r="G306" s="45">
        <f t="shared" si="25"/>
        <v>2.0022990828339454E-3</v>
      </c>
      <c r="H306" s="43">
        <f t="shared" si="26"/>
        <v>8.5727434081993952</v>
      </c>
      <c r="I306" s="43">
        <f t="shared" si="23"/>
        <v>1.886003549803867</v>
      </c>
      <c r="J306" s="194">
        <v>3.1887608971571431</v>
      </c>
      <c r="K306" s="43">
        <v>0.65527826806337908</v>
      </c>
      <c r="L306" s="45">
        <f t="shared" si="24"/>
        <v>7.8673190996830497E-2</v>
      </c>
    </row>
    <row r="307" spans="1:12" x14ac:dyDescent="0.25">
      <c r="A307" s="65">
        <f t="shared" si="27"/>
        <v>302</v>
      </c>
      <c r="B307" s="68" t="s">
        <v>100</v>
      </c>
      <c r="C307" s="68">
        <v>439.7</v>
      </c>
      <c r="D307" s="68"/>
      <c r="E307" s="68"/>
      <c r="F307" s="68">
        <f t="shared" si="12"/>
        <v>439.7</v>
      </c>
      <c r="G307" s="45">
        <f t="shared" si="25"/>
        <v>4.8427442613976105E-3</v>
      </c>
      <c r="H307" s="43">
        <f t="shared" si="26"/>
        <v>20.733967417960798</v>
      </c>
      <c r="I307" s="43">
        <f t="shared" si="23"/>
        <v>4.5614728319513755</v>
      </c>
      <c r="J307" s="194">
        <v>7.7123111467546517</v>
      </c>
      <c r="K307" s="43">
        <v>1.5848506846395367</v>
      </c>
      <c r="L307" s="45">
        <f t="shared" si="24"/>
        <v>7.8673190996830483E-2</v>
      </c>
    </row>
    <row r="308" spans="1:12" x14ac:dyDescent="0.25">
      <c r="A308" s="65">
        <f t="shared" si="27"/>
        <v>303</v>
      </c>
      <c r="B308" s="68" t="s">
        <v>101</v>
      </c>
      <c r="C308" s="68">
        <v>245.7</v>
      </c>
      <c r="D308" s="68"/>
      <c r="E308" s="68"/>
      <c r="F308" s="68">
        <f t="shared" si="12"/>
        <v>245.7</v>
      </c>
      <c r="G308" s="45">
        <f t="shared" si="25"/>
        <v>2.7060774733349852E-3</v>
      </c>
      <c r="H308" s="43">
        <f t="shared" si="26"/>
        <v>11.585935398210072</v>
      </c>
      <c r="I308" s="43">
        <f t="shared" si="23"/>
        <v>2.5489057876062158</v>
      </c>
      <c r="J308" s="194">
        <v>4.3095629946727723</v>
      </c>
      <c r="K308" s="43">
        <v>0.88559884743219053</v>
      </c>
      <c r="L308" s="45">
        <f t="shared" si="24"/>
        <v>7.8673190996830497E-2</v>
      </c>
    </row>
    <row r="309" spans="1:12" x14ac:dyDescent="0.25">
      <c r="A309" s="65">
        <f t="shared" si="27"/>
        <v>304</v>
      </c>
      <c r="B309" s="68" t="s">
        <v>102</v>
      </c>
      <c r="C309" s="68">
        <v>288.60000000000002</v>
      </c>
      <c r="D309" s="68"/>
      <c r="E309" s="68"/>
      <c r="F309" s="68">
        <f t="shared" si="12"/>
        <v>288.60000000000002</v>
      </c>
      <c r="G309" s="45">
        <f t="shared" si="25"/>
        <v>3.1785671909014112E-3</v>
      </c>
      <c r="H309" s="43">
        <f t="shared" si="26"/>
        <v>13.608876499484847</v>
      </c>
      <c r="I309" s="43">
        <f t="shared" si="23"/>
        <v>2.9939528298866662</v>
      </c>
      <c r="J309" s="194">
        <v>5.0620263746950025</v>
      </c>
      <c r="K309" s="43">
        <v>1.0402272176187635</v>
      </c>
      <c r="L309" s="45">
        <f t="shared" si="24"/>
        <v>7.8673190996830483E-2</v>
      </c>
    </row>
    <row r="310" spans="1:12" x14ac:dyDescent="0.25">
      <c r="A310" s="65">
        <f t="shared" si="27"/>
        <v>305</v>
      </c>
      <c r="B310" s="68" t="s">
        <v>1652</v>
      </c>
      <c r="C310" s="68">
        <v>2653.63</v>
      </c>
      <c r="D310" s="68"/>
      <c r="E310" s="68"/>
      <c r="F310" s="68">
        <f>C310+D310+E310</f>
        <v>2653.63</v>
      </c>
      <c r="G310" s="45">
        <f t="shared" si="25"/>
        <v>2.9226407674260955E-2</v>
      </c>
      <c r="H310" s="43">
        <f t="shared" si="26"/>
        <v>125.13140313696456</v>
      </c>
      <c r="I310" s="43">
        <f t="shared" si="23"/>
        <v>27.528908690132205</v>
      </c>
      <c r="J310" s="194">
        <v>46.544508138190928</v>
      </c>
      <c r="K310" s="43">
        <v>9.5647198596315981</v>
      </c>
      <c r="L310" s="45">
        <f t="shared" si="24"/>
        <v>7.8673190996830483E-2</v>
      </c>
    </row>
    <row r="311" spans="1:12" x14ac:dyDescent="0.25">
      <c r="A311" s="65">
        <f t="shared" si="27"/>
        <v>306</v>
      </c>
      <c r="B311" s="68" t="s">
        <v>1653</v>
      </c>
      <c r="C311" s="68">
        <v>268.3</v>
      </c>
      <c r="D311" s="68"/>
      <c r="E311" s="68"/>
      <c r="F311" s="68">
        <f>C311+D311+E311</f>
        <v>268.3</v>
      </c>
      <c r="G311" s="45">
        <f t="shared" si="25"/>
        <v>2.954988140397951E-3</v>
      </c>
      <c r="H311" s="43">
        <f t="shared" si="26"/>
        <v>12.651633973706806</v>
      </c>
      <c r="I311" s="43">
        <f t="shared" si="23"/>
        <v>2.7833594742154975</v>
      </c>
      <c r="J311" s="194">
        <v>4.7059656144513839</v>
      </c>
      <c r="K311" s="43">
        <v>0.96705808207593291</v>
      </c>
      <c r="L311" s="45">
        <f t="shared" si="24"/>
        <v>7.8673190996830497E-2</v>
      </c>
    </row>
    <row r="312" spans="1:12" x14ac:dyDescent="0.25">
      <c r="A312" s="65">
        <f t="shared" si="27"/>
        <v>307</v>
      </c>
      <c r="B312" s="68" t="s">
        <v>1654</v>
      </c>
      <c r="C312" s="68">
        <v>2006.88</v>
      </c>
      <c r="D312" s="68"/>
      <c r="E312" s="68">
        <v>105.2</v>
      </c>
      <c r="F312" s="68">
        <f>C312+D312+E312</f>
        <v>2112.08</v>
      </c>
      <c r="G312" s="45">
        <f t="shared" si="25"/>
        <v>2.3261913349130466E-2</v>
      </c>
      <c r="H312" s="43">
        <f t="shared" si="26"/>
        <v>99.594718908634633</v>
      </c>
      <c r="I312" s="43">
        <f t="shared" ref="I312:I378" si="28">H312*0.22</f>
        <v>21.910838159899619</v>
      </c>
      <c r="J312" s="194">
        <v>37.045754211593277</v>
      </c>
      <c r="K312" s="43">
        <v>7.2335800363643257</v>
      </c>
      <c r="L312" s="45">
        <f t="shared" si="24"/>
        <v>7.8493660901335097E-2</v>
      </c>
    </row>
    <row r="313" spans="1:12" x14ac:dyDescent="0.25">
      <c r="A313" s="65">
        <f t="shared" si="27"/>
        <v>308</v>
      </c>
      <c r="B313" s="68" t="s">
        <v>1655</v>
      </c>
      <c r="C313" s="68">
        <v>1829</v>
      </c>
      <c r="D313" s="68"/>
      <c r="E313" s="68"/>
      <c r="F313" s="68">
        <f>C313+D313+E313</f>
        <v>1829</v>
      </c>
      <c r="G313" s="45">
        <f t="shared" si="25"/>
        <v>2.0144142037971869E-2</v>
      </c>
      <c r="H313" s="43">
        <f t="shared" si="26"/>
        <v>86.246136928474655</v>
      </c>
      <c r="I313" s="43">
        <f t="shared" si="28"/>
        <v>18.974150124264423</v>
      </c>
      <c r="J313" s="194">
        <v>32.080548299782251</v>
      </c>
      <c r="K313" s="43">
        <v>6.5924309806816286</v>
      </c>
      <c r="L313" s="45">
        <f t="shared" si="24"/>
        <v>7.8673190996830497E-2</v>
      </c>
    </row>
    <row r="314" spans="1:12" x14ac:dyDescent="0.25">
      <c r="A314" s="65">
        <f t="shared" si="27"/>
        <v>309</v>
      </c>
      <c r="B314" s="68" t="s">
        <v>1656</v>
      </c>
      <c r="C314" s="68">
        <v>1983.1</v>
      </c>
      <c r="D314" s="68"/>
      <c r="E314" s="68"/>
      <c r="F314" s="68">
        <f>C314+D314+E314</f>
        <v>1983.1</v>
      </c>
      <c r="G314" s="45">
        <f t="shared" si="25"/>
        <v>2.1841360347458726E-2</v>
      </c>
      <c r="H314" s="43">
        <f t="shared" si="26"/>
        <v>93.512692259627158</v>
      </c>
      <c r="I314" s="43">
        <f t="shared" si="28"/>
        <v>20.572792297117974</v>
      </c>
      <c r="J314" s="194">
        <v>34.783452888626677</v>
      </c>
      <c r="K314" s="43">
        <v>7.1478676204427218</v>
      </c>
      <c r="L314" s="45">
        <f t="shared" si="24"/>
        <v>7.8673190996830483E-2</v>
      </c>
    </row>
    <row r="315" spans="1:12" x14ac:dyDescent="0.25">
      <c r="A315" s="65">
        <f t="shared" si="27"/>
        <v>310</v>
      </c>
      <c r="B315" s="68" t="s">
        <v>1703</v>
      </c>
      <c r="C315" s="68">
        <v>94.9</v>
      </c>
      <c r="D315" s="68"/>
      <c r="E315" s="68"/>
      <c r="F315" s="68">
        <f t="shared" ref="F315:F374" si="29">C315+D315+E315</f>
        <v>94.9</v>
      </c>
      <c r="G315" s="45">
        <f t="shared" si="25"/>
        <v>1.0452045267378516E-3</v>
      </c>
      <c r="H315" s="43">
        <f t="shared" si="26"/>
        <v>4.4749909210017744</v>
      </c>
      <c r="I315" s="43">
        <f t="shared" si="28"/>
        <v>0.98449800262039033</v>
      </c>
      <c r="J315" s="194">
        <v>1.6645402042916</v>
      </c>
      <c r="K315" s="43">
        <v>0.34205669768544927</v>
      </c>
      <c r="L315" s="45">
        <f t="shared" si="24"/>
        <v>7.8673190996830497E-2</v>
      </c>
    </row>
    <row r="316" spans="1:12" x14ac:dyDescent="0.25">
      <c r="A316" s="65">
        <f t="shared" si="27"/>
        <v>311</v>
      </c>
      <c r="B316" s="68" t="s">
        <v>1720</v>
      </c>
      <c r="C316" s="68">
        <v>75.599999999999994</v>
      </c>
      <c r="D316" s="68"/>
      <c r="E316" s="68"/>
      <c r="F316" s="68">
        <f t="shared" si="29"/>
        <v>75.599999999999994</v>
      </c>
      <c r="G316" s="45">
        <f t="shared" si="25"/>
        <v>8.3263922256461077E-4</v>
      </c>
      <c r="H316" s="43">
        <f t="shared" si="26"/>
        <v>3.5649031994492528</v>
      </c>
      <c r="I316" s="43">
        <f t="shared" si="28"/>
        <v>0.78427870387883558</v>
      </c>
      <c r="J316" s="194">
        <v>1.3260193829762377</v>
      </c>
      <c r="K316" s="43">
        <v>0.27249195305605856</v>
      </c>
      <c r="L316" s="45">
        <f t="shared" si="24"/>
        <v>7.8673190996830497E-2</v>
      </c>
    </row>
    <row r="317" spans="1:12" x14ac:dyDescent="0.25">
      <c r="A317" s="65">
        <f t="shared" si="27"/>
        <v>312</v>
      </c>
      <c r="B317" s="68" t="s">
        <v>1721</v>
      </c>
      <c r="C317" s="68">
        <v>129.69999999999999</v>
      </c>
      <c r="D317" s="68"/>
      <c r="E317" s="68"/>
      <c r="F317" s="68">
        <f t="shared" si="29"/>
        <v>129.69999999999999</v>
      </c>
      <c r="G317" s="45">
        <f t="shared" si="25"/>
        <v>1.4284828990294976E-3</v>
      </c>
      <c r="H317" s="43">
        <f t="shared" si="26"/>
        <v>6.1159781080498421</v>
      </c>
      <c r="I317" s="43">
        <f t="shared" si="28"/>
        <v>1.3455151837709654</v>
      </c>
      <c r="J317" s="194">
        <v>2.2749300789949474</v>
      </c>
      <c r="K317" s="43">
        <v>0.46748950147315876</v>
      </c>
      <c r="L317" s="45">
        <f t="shared" si="24"/>
        <v>7.8673190996830497E-2</v>
      </c>
    </row>
    <row r="318" spans="1:12" x14ac:dyDescent="0.25">
      <c r="A318" s="65">
        <f t="shared" si="27"/>
        <v>313</v>
      </c>
      <c r="B318" s="68" t="s">
        <v>1722</v>
      </c>
      <c r="C318" s="68">
        <v>137.4</v>
      </c>
      <c r="D318" s="68"/>
      <c r="E318" s="68"/>
      <c r="F318" s="68">
        <f t="shared" si="29"/>
        <v>137.4</v>
      </c>
      <c r="G318" s="45">
        <f t="shared" si="25"/>
        <v>1.5132887457721894E-3</v>
      </c>
      <c r="H318" s="43">
        <f t="shared" si="26"/>
        <v>6.4790701005863403</v>
      </c>
      <c r="I318" s="43">
        <f t="shared" si="28"/>
        <v>1.4253954221289948</v>
      </c>
      <c r="J318" s="194">
        <v>2.4099876087425272</v>
      </c>
      <c r="K318" s="43">
        <v>0.49524331150664619</v>
      </c>
      <c r="L318" s="45">
        <f t="shared" si="24"/>
        <v>7.8673190996830483E-2</v>
      </c>
    </row>
    <row r="319" spans="1:12" x14ac:dyDescent="0.25">
      <c r="A319" s="65">
        <f t="shared" si="27"/>
        <v>314</v>
      </c>
      <c r="B319" s="68" t="s">
        <v>1723</v>
      </c>
      <c r="C319" s="68">
        <v>130.80000000000001</v>
      </c>
      <c r="D319" s="68"/>
      <c r="E319" s="68"/>
      <c r="F319" s="68">
        <f t="shared" si="29"/>
        <v>130.80000000000001</v>
      </c>
      <c r="G319" s="45">
        <f t="shared" ref="G319:G378" si="30">3/$F$379*F319</f>
        <v>1.4405980199927394E-3</v>
      </c>
      <c r="H319" s="43">
        <f t="shared" si="26"/>
        <v>6.1678483926979135</v>
      </c>
      <c r="I319" s="43">
        <f t="shared" si="28"/>
        <v>1.356926646393541</v>
      </c>
      <c r="J319" s="194">
        <v>2.2942240118160302</v>
      </c>
      <c r="K319" s="43">
        <v>0.47145433147794275</v>
      </c>
      <c r="L319" s="45">
        <f t="shared" ref="L319:L379" si="31">(H319+I319+J319+K319)/F319</f>
        <v>7.8673190996830483E-2</v>
      </c>
    </row>
    <row r="320" spans="1:12" x14ac:dyDescent="0.25">
      <c r="A320" s="65">
        <f t="shared" si="27"/>
        <v>315</v>
      </c>
      <c r="B320" s="68" t="s">
        <v>1724</v>
      </c>
      <c r="C320" s="68">
        <v>104</v>
      </c>
      <c r="D320" s="68"/>
      <c r="E320" s="68"/>
      <c r="F320" s="68">
        <f t="shared" si="29"/>
        <v>104</v>
      </c>
      <c r="G320" s="45">
        <f t="shared" si="30"/>
        <v>1.1454296183428508E-3</v>
      </c>
      <c r="H320" s="43">
        <f t="shared" si="26"/>
        <v>4.9040996394539986</v>
      </c>
      <c r="I320" s="43">
        <f t="shared" si="28"/>
        <v>1.0789019206798798</v>
      </c>
      <c r="J320" s="194">
        <v>1.8241536485387397</v>
      </c>
      <c r="K320" s="43">
        <v>0.37485665499775256</v>
      </c>
      <c r="L320" s="45">
        <f t="shared" si="31"/>
        <v>7.8673190996830497E-2</v>
      </c>
    </row>
    <row r="321" spans="1:12" x14ac:dyDescent="0.25">
      <c r="A321" s="65">
        <f t="shared" si="27"/>
        <v>316</v>
      </c>
      <c r="B321" s="68" t="s">
        <v>1725</v>
      </c>
      <c r="C321" s="68">
        <v>147.6</v>
      </c>
      <c r="D321" s="68"/>
      <c r="E321" s="68"/>
      <c r="F321" s="68">
        <f t="shared" si="29"/>
        <v>147.6</v>
      </c>
      <c r="G321" s="45">
        <f t="shared" si="30"/>
        <v>1.6256289583404305E-3</v>
      </c>
      <c r="H321" s="43">
        <f t="shared" si="26"/>
        <v>6.9600491036866359</v>
      </c>
      <c r="I321" s="43">
        <f t="shared" si="28"/>
        <v>1.5312108028110598</v>
      </c>
      <c r="J321" s="194">
        <v>2.5888949858107497</v>
      </c>
      <c r="K321" s="43">
        <v>0.53200809882373334</v>
      </c>
      <c r="L321" s="45">
        <f t="shared" si="31"/>
        <v>7.8673190996830483E-2</v>
      </c>
    </row>
    <row r="322" spans="1:12" x14ac:dyDescent="0.25">
      <c r="A322" s="65">
        <f t="shared" si="27"/>
        <v>317</v>
      </c>
      <c r="B322" s="68" t="s">
        <v>1755</v>
      </c>
      <c r="C322" s="68">
        <v>613.6</v>
      </c>
      <c r="D322" s="68"/>
      <c r="E322" s="68">
        <v>61.8</v>
      </c>
      <c r="F322" s="68">
        <f t="shared" si="29"/>
        <v>675.4</v>
      </c>
      <c r="G322" s="45">
        <f t="shared" si="30"/>
        <v>7.4386842714303982E-3</v>
      </c>
      <c r="H322" s="43">
        <f t="shared" si="26"/>
        <v>31.848354773915677</v>
      </c>
      <c r="I322" s="43">
        <f t="shared" si="28"/>
        <v>7.0066380502614489</v>
      </c>
      <c r="J322" s="194">
        <v>11.846474752144852</v>
      </c>
      <c r="K322" s="43">
        <v>2.2116542644867403</v>
      </c>
      <c r="L322" s="45">
        <f t="shared" si="31"/>
        <v>7.8343384425242399E-2</v>
      </c>
    </row>
    <row r="323" spans="1:12" x14ac:dyDescent="0.25">
      <c r="A323" s="65">
        <f t="shared" si="27"/>
        <v>318</v>
      </c>
      <c r="B323" s="68" t="s">
        <v>1756</v>
      </c>
      <c r="C323" s="68">
        <v>250.6</v>
      </c>
      <c r="D323" s="68"/>
      <c r="E323" s="68"/>
      <c r="F323" s="68">
        <f t="shared" si="29"/>
        <v>250.6</v>
      </c>
      <c r="G323" s="45">
        <f t="shared" si="30"/>
        <v>2.7600448303530616E-3</v>
      </c>
      <c r="H323" s="43">
        <f t="shared" si="26"/>
        <v>11.816993938915115</v>
      </c>
      <c r="I323" s="43">
        <f t="shared" si="28"/>
        <v>2.5997386665613251</v>
      </c>
      <c r="J323" s="194">
        <v>4.3955086954212321</v>
      </c>
      <c r="K323" s="43">
        <v>0.9032603629080459</v>
      </c>
      <c r="L323" s="45">
        <f t="shared" si="31"/>
        <v>7.8673190996830483E-2</v>
      </c>
    </row>
    <row r="324" spans="1:12" x14ac:dyDescent="0.25">
      <c r="A324" s="65">
        <f t="shared" si="27"/>
        <v>319</v>
      </c>
      <c r="B324" s="68" t="s">
        <v>1757</v>
      </c>
      <c r="C324" s="68">
        <v>252.6</v>
      </c>
      <c r="D324" s="68"/>
      <c r="E324" s="68"/>
      <c r="F324" s="68">
        <f t="shared" si="29"/>
        <v>252.6</v>
      </c>
      <c r="G324" s="45">
        <f t="shared" si="30"/>
        <v>2.7820723230135009E-3</v>
      </c>
      <c r="H324" s="43">
        <f t="shared" si="26"/>
        <v>11.911303547366153</v>
      </c>
      <c r="I324" s="43">
        <f t="shared" si="28"/>
        <v>2.6204867804205536</v>
      </c>
      <c r="J324" s="194">
        <v>4.4305885732777472</v>
      </c>
      <c r="K324" s="43">
        <v>0.91046914473492602</v>
      </c>
      <c r="L324" s="45">
        <f t="shared" si="31"/>
        <v>7.8673190996830483E-2</v>
      </c>
    </row>
    <row r="325" spans="1:12" x14ac:dyDescent="0.25">
      <c r="A325" s="65">
        <f t="shared" si="27"/>
        <v>320</v>
      </c>
      <c r="B325" s="68" t="s">
        <v>237</v>
      </c>
      <c r="C325" s="68">
        <v>282.7</v>
      </c>
      <c r="D325" s="68"/>
      <c r="E325" s="68"/>
      <c r="F325" s="68">
        <f t="shared" si="29"/>
        <v>282.7</v>
      </c>
      <c r="G325" s="45">
        <f t="shared" si="30"/>
        <v>3.1135860875531147E-3</v>
      </c>
      <c r="H325" s="43">
        <f t="shared" si="26"/>
        <v>13.330663154554282</v>
      </c>
      <c r="I325" s="43">
        <f t="shared" si="28"/>
        <v>2.932745894001942</v>
      </c>
      <c r="J325" s="194">
        <v>4.9585407350182855</v>
      </c>
      <c r="K325" s="43">
        <v>1.0189613112294678</v>
      </c>
      <c r="L325" s="45">
        <f t="shared" si="31"/>
        <v>7.8673190996830483E-2</v>
      </c>
    </row>
    <row r="326" spans="1:12" x14ac:dyDescent="0.25">
      <c r="A326" s="65">
        <f t="shared" si="27"/>
        <v>321</v>
      </c>
      <c r="B326" s="68" t="s">
        <v>238</v>
      </c>
      <c r="C326" s="68">
        <v>280.89999999999998</v>
      </c>
      <c r="D326" s="68"/>
      <c r="E326" s="68"/>
      <c r="F326" s="68">
        <f t="shared" si="29"/>
        <v>280.89999999999998</v>
      </c>
      <c r="G326" s="45">
        <f t="shared" si="30"/>
        <v>3.0937613441587189E-3</v>
      </c>
      <c r="H326" s="43">
        <f t="shared" ref="H326:H378" si="32">G326*4281.45</f>
        <v>13.245784506948347</v>
      </c>
      <c r="I326" s="43">
        <f t="shared" si="28"/>
        <v>2.9140725915286363</v>
      </c>
      <c r="J326" s="194">
        <v>4.9269688449474218</v>
      </c>
      <c r="K326" s="43">
        <v>1.0124734075852757</v>
      </c>
      <c r="L326" s="45">
        <f t="shared" si="31"/>
        <v>7.8673190996830483E-2</v>
      </c>
    </row>
    <row r="327" spans="1:12" x14ac:dyDescent="0.25">
      <c r="A327" s="65">
        <f t="shared" si="27"/>
        <v>322</v>
      </c>
      <c r="B327" s="68" t="s">
        <v>239</v>
      </c>
      <c r="C327" s="68">
        <v>255.5</v>
      </c>
      <c r="D327" s="68"/>
      <c r="E327" s="68"/>
      <c r="F327" s="68">
        <f t="shared" si="29"/>
        <v>255.5</v>
      </c>
      <c r="G327" s="45">
        <f t="shared" si="30"/>
        <v>2.8140121873711384E-3</v>
      </c>
      <c r="H327" s="43">
        <f t="shared" si="32"/>
        <v>12.048052479620161</v>
      </c>
      <c r="I327" s="43">
        <f t="shared" si="28"/>
        <v>2.6505715455164354</v>
      </c>
      <c r="J327" s="194">
        <v>4.4814543961696929</v>
      </c>
      <c r="K327" s="43">
        <v>0.92092187838390172</v>
      </c>
      <c r="L327" s="45">
        <f t="shared" si="31"/>
        <v>7.8673190996830483E-2</v>
      </c>
    </row>
    <row r="328" spans="1:12" x14ac:dyDescent="0.25">
      <c r="A328" s="65">
        <f t="shared" ref="A328:A378" si="33">A327+1</f>
        <v>323</v>
      </c>
      <c r="B328" s="68" t="s">
        <v>240</v>
      </c>
      <c r="C328" s="68">
        <v>426</v>
      </c>
      <c r="D328" s="68"/>
      <c r="E328" s="68"/>
      <c r="F328" s="68">
        <f t="shared" si="29"/>
        <v>426</v>
      </c>
      <c r="G328" s="45">
        <f t="shared" si="30"/>
        <v>4.6918559366736006E-3</v>
      </c>
      <c r="H328" s="43">
        <f t="shared" si="32"/>
        <v>20.087946600071188</v>
      </c>
      <c r="I328" s="43">
        <f t="shared" si="28"/>
        <v>4.4193482520156611</v>
      </c>
      <c r="J328" s="194">
        <v>7.472013983437531</v>
      </c>
      <c r="K328" s="43">
        <v>1.5354705291254096</v>
      </c>
      <c r="L328" s="45">
        <f t="shared" si="31"/>
        <v>7.8673190996830497E-2</v>
      </c>
    </row>
    <row r="329" spans="1:12" x14ac:dyDescent="0.25">
      <c r="A329" s="65">
        <f t="shared" si="33"/>
        <v>324</v>
      </c>
      <c r="B329" s="68" t="s">
        <v>241</v>
      </c>
      <c r="C329" s="68">
        <v>267.8</v>
      </c>
      <c r="D329" s="68"/>
      <c r="E329" s="68"/>
      <c r="F329" s="68">
        <f t="shared" si="29"/>
        <v>267.8</v>
      </c>
      <c r="G329" s="45">
        <f t="shared" si="30"/>
        <v>2.9494812672328412E-3</v>
      </c>
      <c r="H329" s="43">
        <f t="shared" si="32"/>
        <v>12.628056571594048</v>
      </c>
      <c r="I329" s="43">
        <f t="shared" si="28"/>
        <v>2.7781724457506907</v>
      </c>
      <c r="J329" s="194">
        <v>4.6971956449872545</v>
      </c>
      <c r="K329" s="43">
        <v>0.96525588661921291</v>
      </c>
      <c r="L329" s="45">
        <f t="shared" si="31"/>
        <v>7.8673190996830497E-2</v>
      </c>
    </row>
    <row r="330" spans="1:12" x14ac:dyDescent="0.25">
      <c r="A330" s="65">
        <f t="shared" si="33"/>
        <v>325</v>
      </c>
      <c r="B330" s="68" t="s">
        <v>242</v>
      </c>
      <c r="C330" s="68">
        <v>503.7</v>
      </c>
      <c r="D330" s="68"/>
      <c r="E330" s="68"/>
      <c r="F330" s="68">
        <f t="shared" si="29"/>
        <v>503.7</v>
      </c>
      <c r="G330" s="45">
        <f t="shared" si="30"/>
        <v>5.5476240265316728E-3</v>
      </c>
      <c r="H330" s="43">
        <f t="shared" si="32"/>
        <v>23.751874888394031</v>
      </c>
      <c r="I330" s="43">
        <f t="shared" si="28"/>
        <v>5.2254124754466869</v>
      </c>
      <c r="J330" s="194">
        <v>8.8348672381631079</v>
      </c>
      <c r="K330" s="43">
        <v>1.815531703099692</v>
      </c>
      <c r="L330" s="45">
        <f t="shared" si="31"/>
        <v>7.8673190996830483E-2</v>
      </c>
    </row>
    <row r="331" spans="1:12" x14ac:dyDescent="0.25">
      <c r="A331" s="65">
        <f t="shared" si="33"/>
        <v>326</v>
      </c>
      <c r="B331" s="68" t="s">
        <v>243</v>
      </c>
      <c r="C331" s="68">
        <v>841.6</v>
      </c>
      <c r="D331" s="68"/>
      <c r="E331" s="68"/>
      <c r="F331" s="68">
        <f t="shared" si="29"/>
        <v>841.6</v>
      </c>
      <c r="G331" s="45">
        <f t="shared" si="30"/>
        <v>9.2691689115129167E-3</v>
      </c>
      <c r="H331" s="43">
        <f t="shared" si="32"/>
        <v>39.685483236196973</v>
      </c>
      <c r="I331" s="43">
        <f t="shared" si="28"/>
        <v>8.7308063119633346</v>
      </c>
      <c r="J331" s="194">
        <v>14.761612602021186</v>
      </c>
      <c r="K331" s="43">
        <v>3.0334553927510441</v>
      </c>
      <c r="L331" s="45">
        <f t="shared" si="31"/>
        <v>7.8673190996830497E-2</v>
      </c>
    </row>
    <row r="332" spans="1:12" x14ac:dyDescent="0.25">
      <c r="A332" s="65">
        <f t="shared" si="33"/>
        <v>327</v>
      </c>
      <c r="B332" s="68" t="s">
        <v>244</v>
      </c>
      <c r="C332" s="68">
        <v>999</v>
      </c>
      <c r="D332" s="68"/>
      <c r="E332" s="68"/>
      <c r="F332" s="68">
        <f t="shared" si="29"/>
        <v>999</v>
      </c>
      <c r="G332" s="45">
        <f t="shared" si="30"/>
        <v>1.10027325838895E-2</v>
      </c>
      <c r="H332" s="43">
        <f t="shared" si="32"/>
        <v>47.107649421293701</v>
      </c>
      <c r="I332" s="43">
        <f t="shared" si="28"/>
        <v>10.363682872684615</v>
      </c>
      <c r="J332" s="194">
        <v>17.522398989328853</v>
      </c>
      <c r="K332" s="43">
        <v>3.6007865225264886</v>
      </c>
      <c r="L332" s="45">
        <f t="shared" si="31"/>
        <v>7.8673190996830497E-2</v>
      </c>
    </row>
    <row r="333" spans="1:12" x14ac:dyDescent="0.25">
      <c r="A333" s="65">
        <f t="shared" si="33"/>
        <v>328</v>
      </c>
      <c r="B333" s="68" t="s">
        <v>245</v>
      </c>
      <c r="C333" s="68">
        <v>764.25</v>
      </c>
      <c r="D333" s="68"/>
      <c r="E333" s="68"/>
      <c r="F333" s="68">
        <f t="shared" si="29"/>
        <v>764.25</v>
      </c>
      <c r="G333" s="45">
        <f t="shared" si="30"/>
        <v>8.4172556328704212E-3</v>
      </c>
      <c r="H333" s="43">
        <f t="shared" si="32"/>
        <v>36.038059129353066</v>
      </c>
      <c r="I333" s="43">
        <f t="shared" si="28"/>
        <v>7.9283730084576742</v>
      </c>
      <c r="J333" s="194">
        <v>13.404898325920499</v>
      </c>
      <c r="K333" s="43">
        <v>2.7546557555964655</v>
      </c>
      <c r="L333" s="45">
        <f t="shared" si="31"/>
        <v>7.8673190996830497E-2</v>
      </c>
    </row>
    <row r="334" spans="1:12" x14ac:dyDescent="0.25">
      <c r="A334" s="65">
        <f t="shared" si="33"/>
        <v>329</v>
      </c>
      <c r="B334" s="68" t="s">
        <v>246</v>
      </c>
      <c r="C334" s="68">
        <v>342.3</v>
      </c>
      <c r="D334" s="68"/>
      <c r="E334" s="68"/>
      <c r="F334" s="68">
        <f t="shared" si="29"/>
        <v>342.3</v>
      </c>
      <c r="G334" s="45">
        <f t="shared" si="30"/>
        <v>3.77000536883421E-3</v>
      </c>
      <c r="H334" s="43">
        <f t="shared" si="32"/>
        <v>16.141089486395227</v>
      </c>
      <c r="I334" s="43">
        <f t="shared" si="28"/>
        <v>3.5510396870069498</v>
      </c>
      <c r="J334" s="194">
        <v>6.0039210951424096</v>
      </c>
      <c r="K334" s="43">
        <v>1.2337830096704876</v>
      </c>
      <c r="L334" s="45">
        <f t="shared" si="31"/>
        <v>7.8673190996830483E-2</v>
      </c>
    </row>
    <row r="335" spans="1:12" x14ac:dyDescent="0.25">
      <c r="A335" s="65">
        <f t="shared" si="33"/>
        <v>330</v>
      </c>
      <c r="B335" s="68" t="s">
        <v>247</v>
      </c>
      <c r="C335" s="68">
        <v>301</v>
      </c>
      <c r="D335" s="68"/>
      <c r="E335" s="68"/>
      <c r="F335" s="68">
        <f t="shared" si="29"/>
        <v>301</v>
      </c>
      <c r="G335" s="45">
        <f t="shared" si="30"/>
        <v>3.3151376453961355E-3</v>
      </c>
      <c r="H335" s="43">
        <f t="shared" si="32"/>
        <v>14.193596071881284</v>
      </c>
      <c r="I335" s="43">
        <f t="shared" si="28"/>
        <v>3.1225911358138827</v>
      </c>
      <c r="J335" s="194">
        <v>5.2795216174053907</v>
      </c>
      <c r="K335" s="43">
        <v>1.0849216649454183</v>
      </c>
      <c r="L335" s="45">
        <f t="shared" si="31"/>
        <v>7.8673190996830483E-2</v>
      </c>
    </row>
    <row r="336" spans="1:12" x14ac:dyDescent="0.25">
      <c r="A336" s="65">
        <f t="shared" si="33"/>
        <v>331</v>
      </c>
      <c r="B336" s="68" t="s">
        <v>248</v>
      </c>
      <c r="C336" s="68">
        <v>221.5</v>
      </c>
      <c r="D336" s="68"/>
      <c r="E336" s="68"/>
      <c r="F336" s="68">
        <f t="shared" si="29"/>
        <v>221.5</v>
      </c>
      <c r="G336" s="45">
        <f t="shared" si="30"/>
        <v>2.4395448121436679E-3</v>
      </c>
      <c r="H336" s="43">
        <f t="shared" si="32"/>
        <v>10.444789135952506</v>
      </c>
      <c r="I336" s="43">
        <f t="shared" si="28"/>
        <v>2.2978536099095512</v>
      </c>
      <c r="J336" s="194">
        <v>3.8850964726089501</v>
      </c>
      <c r="K336" s="43">
        <v>0.79837258732694416</v>
      </c>
      <c r="L336" s="45">
        <f t="shared" si="31"/>
        <v>7.8673190996830483E-2</v>
      </c>
    </row>
    <row r="337" spans="1:12" x14ac:dyDescent="0.25">
      <c r="A337" s="65">
        <f t="shared" si="33"/>
        <v>332</v>
      </c>
      <c r="B337" s="68" t="s">
        <v>249</v>
      </c>
      <c r="C337" s="68">
        <v>232.5</v>
      </c>
      <c r="D337" s="68"/>
      <c r="E337" s="68"/>
      <c r="F337" s="68">
        <f t="shared" si="29"/>
        <v>232.5</v>
      </c>
      <c r="G337" s="45">
        <f t="shared" si="30"/>
        <v>2.5606960217760847E-3</v>
      </c>
      <c r="H337" s="43">
        <f t="shared" si="32"/>
        <v>10.963491982433217</v>
      </c>
      <c r="I337" s="43">
        <f t="shared" si="28"/>
        <v>2.4119682361353076</v>
      </c>
      <c r="J337" s="194">
        <v>4.0780358008197783</v>
      </c>
      <c r="K337" s="43">
        <v>0.83802088737478342</v>
      </c>
      <c r="L337" s="45">
        <f t="shared" si="31"/>
        <v>7.8673190996830469E-2</v>
      </c>
    </row>
    <row r="338" spans="1:12" x14ac:dyDescent="0.25">
      <c r="A338" s="65">
        <f t="shared" si="33"/>
        <v>333</v>
      </c>
      <c r="B338" s="68" t="s">
        <v>268</v>
      </c>
      <c r="C338" s="68">
        <v>325.3</v>
      </c>
      <c r="D338" s="68"/>
      <c r="E338" s="68"/>
      <c r="F338" s="68">
        <f t="shared" si="29"/>
        <v>325.3</v>
      </c>
      <c r="G338" s="45">
        <f t="shared" si="30"/>
        <v>3.5827716812204748E-3</v>
      </c>
      <c r="H338" s="43">
        <f t="shared" si="32"/>
        <v>15.339457814561401</v>
      </c>
      <c r="I338" s="43">
        <f t="shared" si="28"/>
        <v>3.3746807192035084</v>
      </c>
      <c r="J338" s="194">
        <v>5.7057421333620386</v>
      </c>
      <c r="K338" s="43">
        <v>1.1725083641420087</v>
      </c>
      <c r="L338" s="45">
        <f t="shared" si="31"/>
        <v>7.8673190996830469E-2</v>
      </c>
    </row>
    <row r="339" spans="1:12" x14ac:dyDescent="0.25">
      <c r="A339" s="65">
        <f t="shared" si="33"/>
        <v>334</v>
      </c>
      <c r="B339" s="68" t="s">
        <v>272</v>
      </c>
      <c r="C339" s="68">
        <v>178.3</v>
      </c>
      <c r="D339" s="68"/>
      <c r="E339" s="68"/>
      <c r="F339" s="68">
        <f t="shared" si="29"/>
        <v>178.3</v>
      </c>
      <c r="G339" s="45">
        <f t="shared" si="30"/>
        <v>1.9637509706781761E-3</v>
      </c>
      <c r="H339" s="43">
        <f t="shared" si="32"/>
        <v>8.4077015934100761</v>
      </c>
      <c r="I339" s="43">
        <f t="shared" si="28"/>
        <v>1.8496943505502168</v>
      </c>
      <c r="J339" s="194">
        <v>3.1273711109082432</v>
      </c>
      <c r="K339" s="43">
        <v>0.64266289986633929</v>
      </c>
      <c r="L339" s="45">
        <f t="shared" si="31"/>
        <v>7.8673190996830483E-2</v>
      </c>
    </row>
    <row r="340" spans="1:12" x14ac:dyDescent="0.25">
      <c r="A340" s="65">
        <f t="shared" si="33"/>
        <v>335</v>
      </c>
      <c r="B340" s="68" t="s">
        <v>294</v>
      </c>
      <c r="C340" s="68">
        <v>212.89</v>
      </c>
      <c r="D340" s="68"/>
      <c r="E340" s="68"/>
      <c r="F340" s="68">
        <f t="shared" si="29"/>
        <v>212.89</v>
      </c>
      <c r="G340" s="45">
        <f t="shared" si="30"/>
        <v>2.3447164562404761E-3</v>
      </c>
      <c r="H340" s="43">
        <f t="shared" si="32"/>
        <v>10.038786271570785</v>
      </c>
      <c r="I340" s="43">
        <f t="shared" si="28"/>
        <v>2.2085329797455726</v>
      </c>
      <c r="J340" s="194">
        <v>3.7340775984366563</v>
      </c>
      <c r="K340" s="43">
        <v>0.76733878156222635</v>
      </c>
      <c r="L340" s="45">
        <f t="shared" si="31"/>
        <v>7.8673190996830483E-2</v>
      </c>
    </row>
    <row r="341" spans="1:12" x14ac:dyDescent="0.25">
      <c r="A341" s="65">
        <f t="shared" si="33"/>
        <v>336</v>
      </c>
      <c r="B341" s="68" t="s">
        <v>295</v>
      </c>
      <c r="C341" s="68">
        <v>235.6</v>
      </c>
      <c r="D341" s="68"/>
      <c r="E341" s="68"/>
      <c r="F341" s="68">
        <f t="shared" si="29"/>
        <v>235.6</v>
      </c>
      <c r="G341" s="45">
        <f t="shared" si="30"/>
        <v>2.5948386353997657E-3</v>
      </c>
      <c r="H341" s="43">
        <f t="shared" si="32"/>
        <v>11.109671875532326</v>
      </c>
      <c r="I341" s="43">
        <f t="shared" si="28"/>
        <v>2.4441278126171118</v>
      </c>
      <c r="J341" s="194">
        <v>4.1324096114973754</v>
      </c>
      <c r="K341" s="43">
        <v>0.84919449920644718</v>
      </c>
      <c r="L341" s="45">
        <f t="shared" si="31"/>
        <v>7.8673190996830469E-2</v>
      </c>
    </row>
    <row r="342" spans="1:12" x14ac:dyDescent="0.25">
      <c r="A342" s="65">
        <f t="shared" si="33"/>
        <v>337</v>
      </c>
      <c r="B342" s="68" t="s">
        <v>296</v>
      </c>
      <c r="C342" s="68">
        <v>549.4</v>
      </c>
      <c r="D342" s="68"/>
      <c r="E342" s="68"/>
      <c r="F342" s="68">
        <f t="shared" si="29"/>
        <v>549.4</v>
      </c>
      <c r="G342" s="45">
        <f t="shared" si="30"/>
        <v>6.0509522338227139E-3</v>
      </c>
      <c r="H342" s="43">
        <f t="shared" si="32"/>
        <v>25.906849441500256</v>
      </c>
      <c r="I342" s="43">
        <f t="shared" si="28"/>
        <v>5.6995068771300561</v>
      </c>
      <c r="J342" s="194">
        <v>9.6364424471844572</v>
      </c>
      <c r="K342" s="43">
        <v>1.9802523678438968</v>
      </c>
      <c r="L342" s="45">
        <f t="shared" si="31"/>
        <v>7.8673190996830483E-2</v>
      </c>
    </row>
    <row r="343" spans="1:12" x14ac:dyDescent="0.25">
      <c r="A343" s="65">
        <f t="shared" si="33"/>
        <v>338</v>
      </c>
      <c r="B343" s="68" t="s">
        <v>297</v>
      </c>
      <c r="C343" s="68">
        <v>335</v>
      </c>
      <c r="D343" s="68"/>
      <c r="E343" s="68"/>
      <c r="F343" s="68">
        <f t="shared" si="29"/>
        <v>335</v>
      </c>
      <c r="G343" s="45">
        <f t="shared" si="30"/>
        <v>3.689605020623606E-3</v>
      </c>
      <c r="H343" s="43">
        <f t="shared" si="32"/>
        <v>15.796859415548937</v>
      </c>
      <c r="I343" s="43">
        <f t="shared" si="28"/>
        <v>3.4753090714207659</v>
      </c>
      <c r="J343" s="194">
        <v>5.8758795409661317</v>
      </c>
      <c r="K343" s="43">
        <v>1.2074709560023762</v>
      </c>
      <c r="L343" s="45">
        <f t="shared" si="31"/>
        <v>7.8673190996830483E-2</v>
      </c>
    </row>
    <row r="344" spans="1:12" x14ac:dyDescent="0.25">
      <c r="A344" s="65">
        <f t="shared" si="33"/>
        <v>339</v>
      </c>
      <c r="B344" s="68" t="s">
        <v>298</v>
      </c>
      <c r="C344" s="68">
        <v>867.4</v>
      </c>
      <c r="D344" s="68"/>
      <c r="E344" s="68"/>
      <c r="F344" s="68">
        <f t="shared" si="29"/>
        <v>867.4</v>
      </c>
      <c r="G344" s="45">
        <f t="shared" si="30"/>
        <v>9.5533235668325851E-3</v>
      </c>
      <c r="H344" s="43">
        <f t="shared" si="32"/>
        <v>40.902077185215369</v>
      </c>
      <c r="I344" s="43">
        <f t="shared" si="28"/>
        <v>8.9984569807473811</v>
      </c>
      <c r="J344" s="194">
        <v>15.214143026370218</v>
      </c>
      <c r="K344" s="43">
        <v>3.1264486783177943</v>
      </c>
      <c r="L344" s="45">
        <f t="shared" si="31"/>
        <v>7.8673190996830497E-2</v>
      </c>
    </row>
    <row r="345" spans="1:12" x14ac:dyDescent="0.25">
      <c r="A345" s="65">
        <f t="shared" si="33"/>
        <v>340</v>
      </c>
      <c r="B345" s="68" t="s">
        <v>299</v>
      </c>
      <c r="C345" s="68">
        <v>617.4</v>
      </c>
      <c r="D345" s="68">
        <v>14.7</v>
      </c>
      <c r="E345" s="68"/>
      <c r="F345" s="68">
        <f t="shared" si="29"/>
        <v>632.1</v>
      </c>
      <c r="G345" s="45">
        <f t="shared" si="30"/>
        <v>6.9617890553318853E-3</v>
      </c>
      <c r="H345" s="43">
        <f t="shared" si="32"/>
        <v>29.8065517509507</v>
      </c>
      <c r="I345" s="43">
        <f t="shared" si="28"/>
        <v>6.5574413852091542</v>
      </c>
      <c r="J345" s="194">
        <v>11.086995396551321</v>
      </c>
      <c r="K345" s="43">
        <v>2.2253509499578117</v>
      </c>
      <c r="L345" s="45">
        <f t="shared" si="31"/>
        <v>7.8589367952331901E-2</v>
      </c>
    </row>
    <row r="346" spans="1:12" x14ac:dyDescent="0.25">
      <c r="A346" s="65">
        <f t="shared" si="33"/>
        <v>341</v>
      </c>
      <c r="B346" s="68" t="s">
        <v>300</v>
      </c>
      <c r="C346" s="68">
        <v>1578.2</v>
      </c>
      <c r="D346" s="68"/>
      <c r="E346" s="68"/>
      <c r="F346" s="68">
        <f t="shared" si="29"/>
        <v>1578.2</v>
      </c>
      <c r="G346" s="45">
        <f t="shared" si="30"/>
        <v>1.7381894458352764E-2</v>
      </c>
      <c r="H346" s="43">
        <f t="shared" si="32"/>
        <v>74.419712028714443</v>
      </c>
      <c r="I346" s="43">
        <f t="shared" si="28"/>
        <v>16.372336646317176</v>
      </c>
      <c r="J346" s="194">
        <v>27.681531616575374</v>
      </c>
      <c r="K346" s="43">
        <v>5.6884497395908955</v>
      </c>
      <c r="L346" s="45">
        <f t="shared" si="31"/>
        <v>7.8673190996830497E-2</v>
      </c>
    </row>
    <row r="347" spans="1:12" x14ac:dyDescent="0.25">
      <c r="A347" s="65">
        <f t="shared" si="33"/>
        <v>342</v>
      </c>
      <c r="B347" s="68" t="s">
        <v>301</v>
      </c>
      <c r="C347" s="68">
        <v>261.7</v>
      </c>
      <c r="D347" s="68"/>
      <c r="E347" s="68"/>
      <c r="F347" s="68">
        <f t="shared" si="29"/>
        <v>261.7</v>
      </c>
      <c r="G347" s="45">
        <f t="shared" si="30"/>
        <v>2.8822974146185004E-3</v>
      </c>
      <c r="H347" s="43">
        <f t="shared" si="32"/>
        <v>12.340412265818378</v>
      </c>
      <c r="I347" s="43">
        <f t="shared" si="28"/>
        <v>2.7148906984800432</v>
      </c>
      <c r="J347" s="194">
        <v>4.5902020175248861</v>
      </c>
      <c r="K347" s="43">
        <v>0.94326910204722925</v>
      </c>
      <c r="L347" s="45">
        <f t="shared" si="31"/>
        <v>7.8673190996830483E-2</v>
      </c>
    </row>
    <row r="348" spans="1:12" x14ac:dyDescent="0.25">
      <c r="A348" s="65">
        <f t="shared" si="33"/>
        <v>343</v>
      </c>
      <c r="B348" s="68" t="s">
        <v>302</v>
      </c>
      <c r="C348" s="68">
        <v>674.21</v>
      </c>
      <c r="D348" s="68"/>
      <c r="E348" s="68"/>
      <c r="F348" s="68">
        <f t="shared" si="29"/>
        <v>674.21</v>
      </c>
      <c r="G348" s="45">
        <f t="shared" si="30"/>
        <v>7.4255779132974377E-3</v>
      </c>
      <c r="H348" s="43">
        <f t="shared" si="32"/>
        <v>31.792240556887315</v>
      </c>
      <c r="I348" s="43">
        <f t="shared" si="28"/>
        <v>6.9942929225152088</v>
      </c>
      <c r="J348" s="194">
        <v>11.825602224820228</v>
      </c>
      <c r="K348" s="43">
        <v>2.4301163977503344</v>
      </c>
      <c r="L348" s="45">
        <f t="shared" si="31"/>
        <v>7.8673190996830483E-2</v>
      </c>
    </row>
    <row r="349" spans="1:12" x14ac:dyDescent="0.25">
      <c r="A349" s="65">
        <f t="shared" si="33"/>
        <v>344</v>
      </c>
      <c r="B349" s="68" t="s">
        <v>303</v>
      </c>
      <c r="C349" s="68">
        <v>258.89999999999998</v>
      </c>
      <c r="D349" s="68"/>
      <c r="E349" s="68"/>
      <c r="F349" s="68">
        <f t="shared" si="29"/>
        <v>258.89999999999998</v>
      </c>
      <c r="G349" s="45">
        <f t="shared" si="30"/>
        <v>2.8514589248938853E-3</v>
      </c>
      <c r="H349" s="43">
        <f t="shared" si="32"/>
        <v>12.208378813986924</v>
      </c>
      <c r="I349" s="43">
        <f t="shared" si="28"/>
        <v>2.6858433390771235</v>
      </c>
      <c r="J349" s="194">
        <v>4.5410901885257653</v>
      </c>
      <c r="K349" s="43">
        <v>0.93317680748959753</v>
      </c>
      <c r="L349" s="45">
        <f t="shared" si="31"/>
        <v>7.8673190996830497E-2</v>
      </c>
    </row>
    <row r="350" spans="1:12" x14ac:dyDescent="0.25">
      <c r="A350" s="65">
        <f t="shared" si="33"/>
        <v>345</v>
      </c>
      <c r="B350" s="68" t="s">
        <v>304</v>
      </c>
      <c r="C350" s="68">
        <v>184.7</v>
      </c>
      <c r="D350" s="68"/>
      <c r="E350" s="68"/>
      <c r="F350" s="68">
        <f t="shared" si="29"/>
        <v>184.7</v>
      </c>
      <c r="G350" s="45">
        <f t="shared" si="30"/>
        <v>2.034238947191582E-3</v>
      </c>
      <c r="H350" s="43">
        <f t="shared" si="32"/>
        <v>8.7094923404533979</v>
      </c>
      <c r="I350" s="43">
        <f t="shared" si="28"/>
        <v>1.9160883148997476</v>
      </c>
      <c r="J350" s="194">
        <v>3.2396267200490887</v>
      </c>
      <c r="K350" s="43">
        <v>0.66573100171235478</v>
      </c>
      <c r="L350" s="45">
        <f t="shared" si="31"/>
        <v>7.8673190996830469E-2</v>
      </c>
    </row>
    <row r="351" spans="1:12" x14ac:dyDescent="0.25">
      <c r="A351" s="65">
        <f t="shared" si="33"/>
        <v>346</v>
      </c>
      <c r="B351" s="68" t="s">
        <v>305</v>
      </c>
      <c r="C351" s="68">
        <v>197.6</v>
      </c>
      <c r="D351" s="68"/>
      <c r="E351" s="68"/>
      <c r="F351" s="68">
        <f t="shared" si="29"/>
        <v>197.6</v>
      </c>
      <c r="G351" s="45">
        <f t="shared" si="30"/>
        <v>2.1763162748514166E-3</v>
      </c>
      <c r="H351" s="43">
        <f t="shared" si="32"/>
        <v>9.3177893149625977</v>
      </c>
      <c r="I351" s="43">
        <f t="shared" si="28"/>
        <v>2.0499136492917716</v>
      </c>
      <c r="J351" s="194">
        <v>3.465891932223605</v>
      </c>
      <c r="K351" s="43">
        <v>0.71222764449572984</v>
      </c>
      <c r="L351" s="45">
        <f t="shared" si="31"/>
        <v>7.8673190996830497E-2</v>
      </c>
    </row>
    <row r="352" spans="1:12" x14ac:dyDescent="0.25">
      <c r="A352" s="65">
        <f t="shared" si="33"/>
        <v>347</v>
      </c>
      <c r="B352" s="68" t="s">
        <v>306</v>
      </c>
      <c r="C352" s="68">
        <v>229.2</v>
      </c>
      <c r="D352" s="68"/>
      <c r="E352" s="68"/>
      <c r="F352" s="68">
        <f t="shared" si="29"/>
        <v>229.2</v>
      </c>
      <c r="G352" s="45">
        <f t="shared" si="30"/>
        <v>2.5243506588863598E-3</v>
      </c>
      <c r="H352" s="43">
        <f t="shared" si="32"/>
        <v>10.807881128489004</v>
      </c>
      <c r="I352" s="43">
        <f t="shared" si="28"/>
        <v>2.3777338482675812</v>
      </c>
      <c r="J352" s="194">
        <v>4.0201540023565308</v>
      </c>
      <c r="K352" s="43">
        <v>0.8261263973604317</v>
      </c>
      <c r="L352" s="45">
        <f t="shared" si="31"/>
        <v>7.8673190996830497E-2</v>
      </c>
    </row>
    <row r="353" spans="1:12" x14ac:dyDescent="0.25">
      <c r="A353" s="65">
        <f t="shared" si="33"/>
        <v>348</v>
      </c>
      <c r="B353" s="68" t="s">
        <v>1687</v>
      </c>
      <c r="C353" s="68">
        <v>455.74</v>
      </c>
      <c r="D353" s="68"/>
      <c r="E353" s="68"/>
      <c r="F353" s="68">
        <f t="shared" si="29"/>
        <v>455.74</v>
      </c>
      <c r="G353" s="45">
        <f t="shared" si="30"/>
        <v>5.0194047525343351E-3</v>
      </c>
      <c r="H353" s="43">
        <f t="shared" si="32"/>
        <v>21.490330477738127</v>
      </c>
      <c r="I353" s="43">
        <f t="shared" si="28"/>
        <v>4.7278727051023877</v>
      </c>
      <c r="J353" s="194">
        <v>7.9936517671638967</v>
      </c>
      <c r="K353" s="43">
        <v>1.6426651148911129</v>
      </c>
      <c r="L353" s="45">
        <f t="shared" si="31"/>
        <v>7.8673190996830483E-2</v>
      </c>
    </row>
    <row r="354" spans="1:12" x14ac:dyDescent="0.25">
      <c r="A354" s="65">
        <f t="shared" si="33"/>
        <v>349</v>
      </c>
      <c r="B354" s="68" t="s">
        <v>1688</v>
      </c>
      <c r="C354" s="68">
        <v>425.6</v>
      </c>
      <c r="D354" s="68">
        <v>38.1</v>
      </c>
      <c r="E354" s="68"/>
      <c r="F354" s="68">
        <f t="shared" si="29"/>
        <v>463.70000000000005</v>
      </c>
      <c r="G354" s="45">
        <f t="shared" si="30"/>
        <v>5.1070741733228843E-3</v>
      </c>
      <c r="H354" s="43">
        <f t="shared" si="32"/>
        <v>21.865682719373261</v>
      </c>
      <c r="I354" s="43">
        <f t="shared" si="28"/>
        <v>4.8104501982621173</v>
      </c>
      <c r="J354" s="194">
        <v>8.1332696810328233</v>
      </c>
      <c r="K354" s="43">
        <v>1.5340287727600337</v>
      </c>
      <c r="L354" s="45">
        <f t="shared" si="31"/>
        <v>7.8377035521734376E-2</v>
      </c>
    </row>
    <row r="355" spans="1:12" x14ac:dyDescent="0.25">
      <c r="A355" s="65">
        <f t="shared" si="33"/>
        <v>350</v>
      </c>
      <c r="B355" s="68" t="s">
        <v>1689</v>
      </c>
      <c r="C355" s="68">
        <v>475.2</v>
      </c>
      <c r="D355" s="68"/>
      <c r="E355" s="68"/>
      <c r="F355" s="68">
        <f t="shared" si="29"/>
        <v>475.2</v>
      </c>
      <c r="G355" s="45">
        <f t="shared" si="30"/>
        <v>5.233732256120411E-3</v>
      </c>
      <c r="H355" s="43">
        <f t="shared" si="32"/>
        <v>22.407962967966732</v>
      </c>
      <c r="I355" s="43">
        <f t="shared" si="28"/>
        <v>4.9297518529526814</v>
      </c>
      <c r="J355" s="194">
        <v>8.3349789787077793</v>
      </c>
      <c r="K355" s="43">
        <v>1.7128065620666539</v>
      </c>
      <c r="L355" s="45">
        <f t="shared" si="31"/>
        <v>7.8673190996830483E-2</v>
      </c>
    </row>
    <row r="356" spans="1:12" x14ac:dyDescent="0.25">
      <c r="A356" s="65">
        <f t="shared" si="33"/>
        <v>351</v>
      </c>
      <c r="B356" s="68" t="s">
        <v>1690</v>
      </c>
      <c r="C356" s="68">
        <v>454.5</v>
      </c>
      <c r="D356" s="68"/>
      <c r="E356" s="68"/>
      <c r="F356" s="68">
        <f t="shared" si="29"/>
        <v>454.5</v>
      </c>
      <c r="G356" s="45">
        <f t="shared" si="30"/>
        <v>5.0057477070848625E-3</v>
      </c>
      <c r="H356" s="43">
        <f t="shared" si="32"/>
        <v>21.431858520498484</v>
      </c>
      <c r="I356" s="43">
        <f t="shared" si="28"/>
        <v>4.7150088745096665</v>
      </c>
      <c r="J356" s="194">
        <v>7.971902242892857</v>
      </c>
      <c r="K356" s="43">
        <v>1.6381956701584475</v>
      </c>
      <c r="L356" s="45">
        <f t="shared" si="31"/>
        <v>7.8673190996830483E-2</v>
      </c>
    </row>
    <row r="357" spans="1:12" x14ac:dyDescent="0.25">
      <c r="A357" s="65">
        <f t="shared" si="33"/>
        <v>352</v>
      </c>
      <c r="B357" s="68" t="s">
        <v>1691</v>
      </c>
      <c r="C357" s="68">
        <v>590.97</v>
      </c>
      <c r="D357" s="68"/>
      <c r="E357" s="68"/>
      <c r="F357" s="68">
        <f t="shared" si="29"/>
        <v>590.97</v>
      </c>
      <c r="G357" s="45">
        <f t="shared" si="30"/>
        <v>6.508793668769948E-3</v>
      </c>
      <c r="H357" s="43">
        <f t="shared" si="32"/>
        <v>27.867074653155093</v>
      </c>
      <c r="I357" s="43">
        <f t="shared" si="28"/>
        <v>6.1307564236941205</v>
      </c>
      <c r="J357" s="194">
        <v>10.365577708432106</v>
      </c>
      <c r="K357" s="43">
        <v>2.1300868981155947</v>
      </c>
      <c r="L357" s="45">
        <f t="shared" si="31"/>
        <v>7.8673190996830483E-2</v>
      </c>
    </row>
    <row r="358" spans="1:12" x14ac:dyDescent="0.25">
      <c r="A358" s="65">
        <f t="shared" si="33"/>
        <v>353</v>
      </c>
      <c r="B358" s="68" t="s">
        <v>1692</v>
      </c>
      <c r="C358" s="68">
        <v>629.20000000000005</v>
      </c>
      <c r="D358" s="68"/>
      <c r="E358" s="68"/>
      <c r="F358" s="68">
        <f t="shared" si="29"/>
        <v>629.20000000000005</v>
      </c>
      <c r="G358" s="45">
        <f t="shared" si="30"/>
        <v>6.9298491909742478E-3</v>
      </c>
      <c r="H358" s="43">
        <f t="shared" si="32"/>
        <v>29.669802818696692</v>
      </c>
      <c r="I358" s="43">
        <f t="shared" si="28"/>
        <v>6.527356620113272</v>
      </c>
      <c r="J358" s="194">
        <v>11.036129573659377</v>
      </c>
      <c r="K358" s="43">
        <v>2.2678827627364031</v>
      </c>
      <c r="L358" s="45">
        <f t="shared" si="31"/>
        <v>7.8673190996830483E-2</v>
      </c>
    </row>
    <row r="359" spans="1:12" x14ac:dyDescent="0.25">
      <c r="A359" s="65">
        <f t="shared" si="33"/>
        <v>354</v>
      </c>
      <c r="B359" s="68" t="s">
        <v>1693</v>
      </c>
      <c r="C359" s="68">
        <v>484.9</v>
      </c>
      <c r="D359" s="68"/>
      <c r="E359" s="68"/>
      <c r="F359" s="68">
        <f t="shared" si="29"/>
        <v>484.9</v>
      </c>
      <c r="G359" s="45">
        <f t="shared" si="30"/>
        <v>5.3405655955235422E-3</v>
      </c>
      <c r="H359" s="43">
        <f t="shared" si="32"/>
        <v>22.86536456895427</v>
      </c>
      <c r="I359" s="43">
        <f t="shared" si="28"/>
        <v>5.0303802051699398</v>
      </c>
      <c r="J359" s="194">
        <v>8.5051163863118724</v>
      </c>
      <c r="K359" s="43">
        <v>1.7477691539270213</v>
      </c>
      <c r="L359" s="45">
        <f t="shared" si="31"/>
        <v>7.8673190996830497E-2</v>
      </c>
    </row>
    <row r="360" spans="1:12" x14ac:dyDescent="0.25">
      <c r="A360" s="65">
        <f t="shared" si="33"/>
        <v>355</v>
      </c>
      <c r="B360" s="68" t="s">
        <v>1694</v>
      </c>
      <c r="C360" s="68">
        <v>1170.4000000000001</v>
      </c>
      <c r="D360" s="68"/>
      <c r="E360" s="68"/>
      <c r="F360" s="68">
        <f t="shared" si="29"/>
        <v>1170.4000000000001</v>
      </c>
      <c r="G360" s="45">
        <f t="shared" si="30"/>
        <v>1.2890488704889161E-2</v>
      </c>
      <c r="H360" s="43">
        <f t="shared" si="32"/>
        <v>55.189982865547698</v>
      </c>
      <c r="I360" s="43">
        <f t="shared" si="28"/>
        <v>12.141796230420494</v>
      </c>
      <c r="J360" s="194">
        <v>20.528744521632124</v>
      </c>
      <c r="K360" s="43">
        <v>4.218579125090093</v>
      </c>
      <c r="L360" s="45">
        <f t="shared" si="31"/>
        <v>7.8673190996830469E-2</v>
      </c>
    </row>
    <row r="361" spans="1:12" x14ac:dyDescent="0.25">
      <c r="A361" s="65">
        <f t="shared" si="33"/>
        <v>356</v>
      </c>
      <c r="B361" s="68" t="s">
        <v>1695</v>
      </c>
      <c r="C361" s="68">
        <v>441.7</v>
      </c>
      <c r="D361" s="68"/>
      <c r="E361" s="68"/>
      <c r="F361" s="68">
        <f t="shared" si="29"/>
        <v>441.7</v>
      </c>
      <c r="G361" s="45">
        <f t="shared" si="30"/>
        <v>4.8647717540580499E-3</v>
      </c>
      <c r="H361" s="43">
        <f t="shared" si="32"/>
        <v>20.828277026411836</v>
      </c>
      <c r="I361" s="43">
        <f t="shared" si="28"/>
        <v>4.5822209458106036</v>
      </c>
      <c r="J361" s="194">
        <v>7.7473910246111668</v>
      </c>
      <c r="K361" s="43">
        <v>1.5920594664664163</v>
      </c>
      <c r="L361" s="45">
        <f t="shared" si="31"/>
        <v>7.8673190996830483E-2</v>
      </c>
    </row>
    <row r="362" spans="1:12" x14ac:dyDescent="0.25">
      <c r="A362" s="65">
        <f t="shared" si="33"/>
        <v>357</v>
      </c>
      <c r="B362" s="68" t="s">
        <v>1696</v>
      </c>
      <c r="C362" s="68">
        <v>465.7</v>
      </c>
      <c r="D362" s="68"/>
      <c r="E362" s="68"/>
      <c r="F362" s="68">
        <f t="shared" si="29"/>
        <v>465.7</v>
      </c>
      <c r="G362" s="45">
        <f t="shared" si="30"/>
        <v>5.1291016659833237E-3</v>
      </c>
      <c r="H362" s="43">
        <f t="shared" si="32"/>
        <v>21.959992327824299</v>
      </c>
      <c r="I362" s="43">
        <f t="shared" si="28"/>
        <v>4.8311983121213462</v>
      </c>
      <c r="J362" s="194">
        <v>8.1683495588893376</v>
      </c>
      <c r="K362" s="43">
        <v>1.6785648483889748</v>
      </c>
      <c r="L362" s="45">
        <f t="shared" si="31"/>
        <v>7.8673190996830497E-2</v>
      </c>
    </row>
    <row r="363" spans="1:12" x14ac:dyDescent="0.25">
      <c r="A363" s="65">
        <f t="shared" si="33"/>
        <v>358</v>
      </c>
      <c r="B363" s="46" t="s">
        <v>2411</v>
      </c>
      <c r="C363" s="70">
        <v>7459.3</v>
      </c>
      <c r="D363" s="71"/>
      <c r="E363" s="71"/>
      <c r="F363" s="71">
        <f t="shared" si="29"/>
        <v>7459.3</v>
      </c>
      <c r="G363" s="45">
        <f t="shared" si="30"/>
        <v>8.2154838001007952E-2</v>
      </c>
      <c r="H363" s="43">
        <f t="shared" si="32"/>
        <v>351.74183115941548</v>
      </c>
      <c r="I363" s="43">
        <f t="shared" si="28"/>
        <v>77.383202855071403</v>
      </c>
      <c r="J363" s="194">
        <v>130.83566644754828</v>
      </c>
      <c r="K363" s="43">
        <v>26.886233140622458</v>
      </c>
      <c r="L363" s="45">
        <f t="shared" si="31"/>
        <v>7.8673190996830497E-2</v>
      </c>
    </row>
    <row r="364" spans="1:12" x14ac:dyDescent="0.25">
      <c r="A364" s="65">
        <f t="shared" si="33"/>
        <v>359</v>
      </c>
      <c r="B364" s="46" t="s">
        <v>2359</v>
      </c>
      <c r="C364" s="70">
        <v>1321</v>
      </c>
      <c r="D364" s="71"/>
      <c r="E364" s="71"/>
      <c r="F364" s="71">
        <f t="shared" si="29"/>
        <v>1321</v>
      </c>
      <c r="G364" s="45">
        <f t="shared" si="30"/>
        <v>1.4549158902220249E-2</v>
      </c>
      <c r="H364" s="43">
        <f t="shared" si="32"/>
        <v>62.291496381910882</v>
      </c>
      <c r="I364" s="43">
        <f t="shared" si="28"/>
        <v>13.704129204020393</v>
      </c>
      <c r="J364" s="194">
        <v>23.170259324227647</v>
      </c>
      <c r="K364" s="43">
        <v>4.761400396654146</v>
      </c>
      <c r="L364" s="45">
        <f t="shared" si="31"/>
        <v>7.8673190996830483E-2</v>
      </c>
    </row>
    <row r="365" spans="1:12" x14ac:dyDescent="0.25">
      <c r="A365" s="65">
        <f t="shared" si="33"/>
        <v>360</v>
      </c>
      <c r="B365" s="46" t="s">
        <v>2360</v>
      </c>
      <c r="C365" s="70">
        <v>2046.5</v>
      </c>
      <c r="D365" s="71"/>
      <c r="E365" s="71"/>
      <c r="F365" s="71">
        <f t="shared" si="29"/>
        <v>2046.5</v>
      </c>
      <c r="G365" s="45">
        <f t="shared" si="30"/>
        <v>2.2539631864794657E-2</v>
      </c>
      <c r="H365" s="43">
        <f t="shared" si="32"/>
        <v>96.502306847525077</v>
      </c>
      <c r="I365" s="43">
        <f t="shared" si="28"/>
        <v>21.230507506455517</v>
      </c>
      <c r="J365" s="194">
        <v>35.895485016678187</v>
      </c>
      <c r="K365" s="43">
        <v>7.3763860043548135</v>
      </c>
      <c r="L365" s="45">
        <f t="shared" si="31"/>
        <v>7.8673190996830483E-2</v>
      </c>
    </row>
    <row r="366" spans="1:12" x14ac:dyDescent="0.25">
      <c r="A366" s="65">
        <f t="shared" si="33"/>
        <v>361</v>
      </c>
      <c r="B366" s="46" t="s">
        <v>2361</v>
      </c>
      <c r="C366" s="70">
        <v>2053.5</v>
      </c>
      <c r="D366" s="71">
        <v>114</v>
      </c>
      <c r="E366" s="71"/>
      <c r="F366" s="71">
        <f t="shared" si="29"/>
        <v>2167.5</v>
      </c>
      <c r="G366" s="45">
        <f t="shared" si="30"/>
        <v>2.3872295170751241E-2</v>
      </c>
      <c r="H366" s="43">
        <f t="shared" si="32"/>
        <v>102.2080381588129</v>
      </c>
      <c r="I366" s="43">
        <f t="shared" si="28"/>
        <v>22.485768394938837</v>
      </c>
      <c r="J366" s="194">
        <v>38.017817626997292</v>
      </c>
      <c r="K366" s="43">
        <v>7.8125173048810455</v>
      </c>
      <c r="L366" s="45">
        <f t="shared" si="31"/>
        <v>7.8673190996830483E-2</v>
      </c>
    </row>
    <row r="367" spans="1:12" x14ac:dyDescent="0.25">
      <c r="A367" s="65">
        <f t="shared" si="33"/>
        <v>362</v>
      </c>
      <c r="B367" s="46" t="s">
        <v>2362</v>
      </c>
      <c r="C367" s="70">
        <v>644.5</v>
      </c>
      <c r="D367" s="71"/>
      <c r="E367" s="71"/>
      <c r="F367" s="71">
        <f t="shared" si="29"/>
        <v>644.5</v>
      </c>
      <c r="G367" s="45">
        <f t="shared" si="30"/>
        <v>7.0983595098266091E-3</v>
      </c>
      <c r="H367" s="43">
        <f t="shared" si="32"/>
        <v>30.391271323347134</v>
      </c>
      <c r="I367" s="43">
        <f t="shared" si="28"/>
        <v>6.6860796911363698</v>
      </c>
      <c r="J367" s="194">
        <v>11.304490639261708</v>
      </c>
      <c r="K367" s="43">
        <v>2.3230299437120343</v>
      </c>
      <c r="L367" s="45">
        <f t="shared" si="31"/>
        <v>7.8673190996830483E-2</v>
      </c>
    </row>
    <row r="368" spans="1:12" x14ac:dyDescent="0.25">
      <c r="A368" s="65">
        <f t="shared" si="33"/>
        <v>363</v>
      </c>
      <c r="B368" s="46" t="s">
        <v>2363</v>
      </c>
      <c r="C368" s="70">
        <v>665.3</v>
      </c>
      <c r="D368" s="71"/>
      <c r="E368" s="71"/>
      <c r="F368" s="71">
        <f t="shared" si="29"/>
        <v>665.3</v>
      </c>
      <c r="G368" s="45">
        <f t="shared" si="30"/>
        <v>7.3274454334951791E-3</v>
      </c>
      <c r="H368" s="43">
        <f t="shared" si="32"/>
        <v>31.372091251237933</v>
      </c>
      <c r="I368" s="43">
        <f t="shared" si="28"/>
        <v>6.9018600752723449</v>
      </c>
      <c r="J368" s="194">
        <v>11.669321368969456</v>
      </c>
      <c r="K368" s="43">
        <v>2.398001274711584</v>
      </c>
      <c r="L368" s="45">
        <f t="shared" si="31"/>
        <v>7.8673190996830483E-2</v>
      </c>
    </row>
    <row r="369" spans="1:12" x14ac:dyDescent="0.25">
      <c r="A369" s="65">
        <f t="shared" si="33"/>
        <v>364</v>
      </c>
      <c r="B369" s="46" t="s">
        <v>2364</v>
      </c>
      <c r="C369" s="70">
        <v>3477.44</v>
      </c>
      <c r="D369" s="71"/>
      <c r="E369" s="71">
        <v>93.5</v>
      </c>
      <c r="F369" s="71">
        <f t="shared" si="29"/>
        <v>3570.94</v>
      </c>
      <c r="G369" s="45">
        <f t="shared" si="30"/>
        <v>3.9329427320434804E-2</v>
      </c>
      <c r="H369" s="43">
        <f t="shared" si="32"/>
        <v>168.38697660107559</v>
      </c>
      <c r="I369" s="43">
        <f t="shared" si="28"/>
        <v>37.045134852236629</v>
      </c>
      <c r="J369" s="194">
        <v>62.634069516470454</v>
      </c>
      <c r="K369" s="43">
        <v>12.871063688439181</v>
      </c>
      <c r="L369" s="45">
        <f t="shared" si="31"/>
        <v>7.8673190996830483E-2</v>
      </c>
    </row>
    <row r="370" spans="1:12" x14ac:dyDescent="0.25">
      <c r="A370" s="65">
        <f t="shared" si="33"/>
        <v>365</v>
      </c>
      <c r="B370" s="46" t="s">
        <v>2365</v>
      </c>
      <c r="C370" s="70">
        <v>2537.6</v>
      </c>
      <c r="D370" s="71"/>
      <c r="E370" s="71"/>
      <c r="F370" s="71">
        <f t="shared" si="29"/>
        <v>2537.6</v>
      </c>
      <c r="G370" s="45">
        <f t="shared" si="30"/>
        <v>2.794848268756556E-2</v>
      </c>
      <c r="H370" s="43">
        <f t="shared" si="32"/>
        <v>119.66003120267756</v>
      </c>
      <c r="I370" s="43">
        <f t="shared" si="28"/>
        <v>26.325206864589063</v>
      </c>
      <c r="J370" s="194">
        <v>44.509349024345241</v>
      </c>
      <c r="K370" s="43">
        <v>9.1465023819451616</v>
      </c>
      <c r="L370" s="45">
        <f t="shared" si="31"/>
        <v>7.8673190996830469E-2</v>
      </c>
    </row>
    <row r="371" spans="1:12" x14ac:dyDescent="0.25">
      <c r="A371" s="65">
        <f t="shared" si="33"/>
        <v>366</v>
      </c>
      <c r="B371" s="46" t="s">
        <v>2366</v>
      </c>
      <c r="C371" s="70">
        <v>2587.5</v>
      </c>
      <c r="D371" s="71"/>
      <c r="E371" s="71"/>
      <c r="F371" s="71">
        <f t="shared" si="29"/>
        <v>2587.5</v>
      </c>
      <c r="G371" s="45">
        <f t="shared" si="30"/>
        <v>2.8498068629443526E-2</v>
      </c>
      <c r="H371" s="43">
        <f t="shared" si="32"/>
        <v>122.01305593353098</v>
      </c>
      <c r="I371" s="43">
        <f t="shared" si="28"/>
        <v>26.842872305376815</v>
      </c>
      <c r="J371" s="194">
        <v>45.384591976865273</v>
      </c>
      <c r="K371" s="43">
        <v>9.3263614885258157</v>
      </c>
      <c r="L371" s="45">
        <f t="shared" si="31"/>
        <v>7.8673190996830469E-2</v>
      </c>
    </row>
    <row r="372" spans="1:12" x14ac:dyDescent="0.25">
      <c r="A372" s="65">
        <f t="shared" si="33"/>
        <v>367</v>
      </c>
      <c r="B372" s="46" t="s">
        <v>2367</v>
      </c>
      <c r="C372" s="70">
        <v>1484.2</v>
      </c>
      <c r="D372" s="71"/>
      <c r="E372" s="71"/>
      <c r="F372" s="71">
        <f t="shared" si="29"/>
        <v>1484.2</v>
      </c>
      <c r="G372" s="45">
        <f t="shared" si="30"/>
        <v>1.634660230331211E-2</v>
      </c>
      <c r="H372" s="43">
        <f t="shared" si="32"/>
        <v>69.987160431515633</v>
      </c>
      <c r="I372" s="43">
        <f t="shared" si="28"/>
        <v>15.39717529493344</v>
      </c>
      <c r="J372" s="194">
        <v>26.032777357319208</v>
      </c>
      <c r="K372" s="43">
        <v>5.3496369937275423</v>
      </c>
      <c r="L372" s="45">
        <f t="shared" si="31"/>
        <v>7.8673190996830497E-2</v>
      </c>
    </row>
    <row r="373" spans="1:12" x14ac:dyDescent="0.25">
      <c r="A373" s="65">
        <f t="shared" si="33"/>
        <v>368</v>
      </c>
      <c r="B373" s="46" t="s">
        <v>2368</v>
      </c>
      <c r="C373" s="70">
        <v>1419.5</v>
      </c>
      <c r="D373" s="71">
        <v>60.5</v>
      </c>
      <c r="E373" s="71"/>
      <c r="F373" s="71">
        <f t="shared" si="29"/>
        <v>1480</v>
      </c>
      <c r="G373" s="45">
        <f t="shared" si="30"/>
        <v>1.6300344568725186E-2</v>
      </c>
      <c r="H373" s="43">
        <f t="shared" si="32"/>
        <v>69.789110253768442</v>
      </c>
      <c r="I373" s="43">
        <f t="shared" si="28"/>
        <v>15.353604255829056</v>
      </c>
      <c r="J373" s="194">
        <v>25.959109613820523</v>
      </c>
      <c r="K373" s="43">
        <v>5.3344985518910946</v>
      </c>
      <c r="L373" s="45">
        <f t="shared" si="31"/>
        <v>7.8673190996830497E-2</v>
      </c>
    </row>
    <row r="374" spans="1:12" x14ac:dyDescent="0.25">
      <c r="A374" s="65">
        <f t="shared" si="33"/>
        <v>369</v>
      </c>
      <c r="B374" s="46" t="s">
        <v>2369</v>
      </c>
      <c r="C374" s="70">
        <v>999.4</v>
      </c>
      <c r="D374" s="71"/>
      <c r="E374" s="71"/>
      <c r="F374" s="71">
        <f t="shared" si="29"/>
        <v>999.4</v>
      </c>
      <c r="G374" s="45">
        <f t="shared" si="30"/>
        <v>1.1007138082421588E-2</v>
      </c>
      <c r="H374" s="43">
        <f t="shared" si="32"/>
        <v>47.12651134298391</v>
      </c>
      <c r="I374" s="43">
        <f t="shared" si="28"/>
        <v>10.36783249545646</v>
      </c>
      <c r="J374" s="194">
        <v>17.529414964900155</v>
      </c>
      <c r="K374" s="43">
        <v>3.6022282788918649</v>
      </c>
      <c r="L374" s="45">
        <f t="shared" si="31"/>
        <v>7.8673190996830497E-2</v>
      </c>
    </row>
    <row r="375" spans="1:12" x14ac:dyDescent="0.25">
      <c r="A375" s="65">
        <f t="shared" si="33"/>
        <v>370</v>
      </c>
      <c r="B375" s="46" t="s">
        <v>2370</v>
      </c>
      <c r="C375" s="70">
        <v>2110</v>
      </c>
      <c r="D375" s="71"/>
      <c r="E375" s="71">
        <v>179.1</v>
      </c>
      <c r="F375" s="71">
        <f>C375+D375+E375</f>
        <v>2289.1</v>
      </c>
      <c r="G375" s="45">
        <f t="shared" si="30"/>
        <v>2.521156672450596E-2</v>
      </c>
      <c r="H375" s="43">
        <f t="shared" si="32"/>
        <v>107.94206235263604</v>
      </c>
      <c r="I375" s="43">
        <f t="shared" si="28"/>
        <v>23.74725371757993</v>
      </c>
      <c r="J375" s="194">
        <v>40.15067420067335</v>
      </c>
      <c r="K375" s="43">
        <v>8.2508112399553397</v>
      </c>
      <c r="L375" s="45">
        <f>(H375+I375+J375+K375)/F375</f>
        <v>7.8673190996830483E-2</v>
      </c>
    </row>
    <row r="376" spans="1:12" x14ac:dyDescent="0.25">
      <c r="A376" s="65">
        <f t="shared" si="33"/>
        <v>371</v>
      </c>
      <c r="B376" s="46" t="s">
        <v>2371</v>
      </c>
      <c r="C376" s="70">
        <v>3201.5</v>
      </c>
      <c r="D376" s="71"/>
      <c r="E376" s="71"/>
      <c r="F376" s="71">
        <f>C376+D376+E376</f>
        <v>3201.5</v>
      </c>
      <c r="G376" s="45">
        <f t="shared" si="30"/>
        <v>3.5260508876198436E-2</v>
      </c>
      <c r="H376" s="43">
        <f t="shared" si="32"/>
        <v>150.96610572799977</v>
      </c>
      <c r="I376" s="43">
        <f t="shared" si="28"/>
        <v>33.212543260159954</v>
      </c>
      <c r="J376" s="194">
        <v>56.154114478815139</v>
      </c>
      <c r="K376" s="43">
        <v>11.539457509377931</v>
      </c>
      <c r="L376" s="45">
        <f>(H376+I376+J376+K376)/F376</f>
        <v>7.8673190996830483E-2</v>
      </c>
    </row>
    <row r="377" spans="1:12" x14ac:dyDescent="0.25">
      <c r="A377" s="65">
        <f t="shared" si="33"/>
        <v>372</v>
      </c>
      <c r="B377" s="46" t="s">
        <v>2412</v>
      </c>
      <c r="C377" s="70">
        <v>783.9</v>
      </c>
      <c r="D377" s="71"/>
      <c r="E377" s="71">
        <v>46.4</v>
      </c>
      <c r="F377" s="71">
        <f>C377+D377+E377</f>
        <v>830.3</v>
      </c>
      <c r="G377" s="45">
        <f t="shared" si="30"/>
        <v>9.1447135779814323E-3</v>
      </c>
      <c r="H377" s="43">
        <f t="shared" si="32"/>
        <v>39.152633948448603</v>
      </c>
      <c r="I377" s="43">
        <f t="shared" si="28"/>
        <v>8.613579468658692</v>
      </c>
      <c r="J377" s="194">
        <v>14.56341129213188</v>
      </c>
      <c r="K377" s="43">
        <v>2.9927257754291725</v>
      </c>
      <c r="L377" s="45">
        <f t="shared" si="31"/>
        <v>7.8673190996830483E-2</v>
      </c>
    </row>
    <row r="378" spans="1:12" x14ac:dyDescent="0.25">
      <c r="A378" s="65">
        <f t="shared" si="33"/>
        <v>373</v>
      </c>
      <c r="B378" s="46" t="s">
        <v>2413</v>
      </c>
      <c r="C378" s="70">
        <v>1990</v>
      </c>
      <c r="D378" s="71">
        <v>186.8</v>
      </c>
      <c r="E378" s="71">
        <v>270.60000000000002</v>
      </c>
      <c r="F378" s="71">
        <f>C378+D378+E378</f>
        <v>2447.4</v>
      </c>
      <c r="G378" s="45">
        <f t="shared" si="30"/>
        <v>2.6955042768579743E-2</v>
      </c>
      <c r="H378" s="43">
        <f t="shared" si="32"/>
        <v>115.40666786153574</v>
      </c>
      <c r="I378" s="43">
        <f t="shared" si="28"/>
        <v>25.389466929537864</v>
      </c>
      <c r="J378" s="194">
        <v>42.927246533016451</v>
      </c>
      <c r="K378" s="43">
        <v>8.8213863215528807</v>
      </c>
      <c r="L378" s="45">
        <f t="shared" si="31"/>
        <v>7.8673190996830483E-2</v>
      </c>
    </row>
    <row r="379" spans="1:12" ht="13" x14ac:dyDescent="0.3">
      <c r="A379" s="68"/>
      <c r="B379" s="14" t="s">
        <v>2074</v>
      </c>
      <c r="C379" s="169">
        <f t="shared" ref="C379:K379" si="34">SUM(C6:C378)</f>
        <v>260330.18000000008</v>
      </c>
      <c r="D379" s="169">
        <f t="shared" si="34"/>
        <v>4681.8000000000011</v>
      </c>
      <c r="E379" s="169">
        <f t="shared" si="34"/>
        <v>7374.9000000000042</v>
      </c>
      <c r="F379" s="169">
        <f t="shared" si="34"/>
        <v>272386.88000000006</v>
      </c>
      <c r="G379" s="169">
        <f t="shared" si="34"/>
        <v>2.9999999999999996</v>
      </c>
      <c r="H379" s="169">
        <f t="shared" si="34"/>
        <v>12844.349999999984</v>
      </c>
      <c r="I379" s="169">
        <f t="shared" si="34"/>
        <v>2825.7569999999987</v>
      </c>
      <c r="J379" s="169">
        <f t="shared" si="34"/>
        <v>4778.5814434489766</v>
      </c>
      <c r="K379" s="169">
        <f t="shared" si="34"/>
        <v>941.75915060577131</v>
      </c>
      <c r="L379" s="45">
        <f t="shared" si="31"/>
        <v>7.852965456359251E-2</v>
      </c>
    </row>
    <row r="380" spans="1:12" ht="13" x14ac:dyDescent="0.3">
      <c r="A380" s="537" t="s">
        <v>1872</v>
      </c>
      <c r="B380" s="537"/>
      <c r="C380" s="537"/>
      <c r="D380" s="537"/>
      <c r="E380" s="537"/>
      <c r="F380" s="537"/>
      <c r="G380" s="537"/>
      <c r="H380" s="537"/>
      <c r="I380" s="537"/>
      <c r="J380" s="537"/>
      <c r="K380" s="537"/>
      <c r="L380" s="537"/>
    </row>
    <row r="381" spans="1:12" x14ac:dyDescent="0.25">
      <c r="A381" s="47">
        <v>1</v>
      </c>
      <c r="B381" s="46" t="s">
        <v>2075</v>
      </c>
      <c r="C381" s="46">
        <v>400.8</v>
      </c>
      <c r="D381" s="46"/>
      <c r="E381" s="46"/>
      <c r="F381" s="46">
        <f t="shared" ref="F381:F439" si="35">C381+D381+E381</f>
        <v>400.8</v>
      </c>
      <c r="G381" s="45">
        <f t="shared" ref="G381:G444" si="36">3/$F$707*F381</f>
        <v>5.1938515234045074E-3</v>
      </c>
      <c r="H381" s="43">
        <f t="shared" ref="H381:H444" si="37">G381*4281.45</f>
        <v>22.237215604880227</v>
      </c>
      <c r="I381" s="43">
        <f>H381*0.22</f>
        <v>4.8921874330736497</v>
      </c>
      <c r="J381" s="194">
        <v>9.5350880860099672</v>
      </c>
      <c r="K381" s="43">
        <v>1.5829539528229348</v>
      </c>
      <c r="L381" s="45">
        <f>(H381+I381+J381+K381)/F381</f>
        <v>9.5427757177611705E-2</v>
      </c>
    </row>
    <row r="382" spans="1:12" x14ac:dyDescent="0.25">
      <c r="A382" s="48">
        <f t="shared" ref="A382:A445" si="38">1+A381</f>
        <v>2</v>
      </c>
      <c r="B382" s="46" t="s">
        <v>2076</v>
      </c>
      <c r="C382" s="46">
        <v>272.8</v>
      </c>
      <c r="D382" s="46"/>
      <c r="E382" s="46"/>
      <c r="F382" s="46">
        <f t="shared" si="35"/>
        <v>272.8</v>
      </c>
      <c r="G382" s="45">
        <f t="shared" si="36"/>
        <v>3.5351364660298145E-3</v>
      </c>
      <c r="H382" s="43">
        <f t="shared" si="37"/>
        <v>15.135510022483349</v>
      </c>
      <c r="I382" s="43">
        <f t="shared" ref="I382:I440" si="39">H382*0.22</f>
        <v>3.3298122049463368</v>
      </c>
      <c r="J382" s="194">
        <v>6.4899501743101773</v>
      </c>
      <c r="K382" s="43">
        <v>1.0774197563126162</v>
      </c>
      <c r="L382" s="45">
        <f t="shared" ref="L382:L445" si="40">(H382+I382+J382+K382)/F382</f>
        <v>9.5427757177611719E-2</v>
      </c>
    </row>
    <row r="383" spans="1:12" x14ac:dyDescent="0.25">
      <c r="A383" s="48">
        <f t="shared" si="38"/>
        <v>3</v>
      </c>
      <c r="B383" s="46" t="s">
        <v>2077</v>
      </c>
      <c r="C383" s="46">
        <v>584.5</v>
      </c>
      <c r="D383" s="46"/>
      <c r="E383" s="46"/>
      <c r="F383" s="46">
        <f t="shared" si="35"/>
        <v>584.5</v>
      </c>
      <c r="G383" s="45">
        <f t="shared" si="36"/>
        <v>7.5743668049649063E-3</v>
      </c>
      <c r="H383" s="43">
        <f t="shared" si="37"/>
        <v>32.429272757116998</v>
      </c>
      <c r="I383" s="43">
        <f t="shared" si="39"/>
        <v>7.1344400065657396</v>
      </c>
      <c r="J383" s="194">
        <v>13.905336792097868</v>
      </c>
      <c r="K383" s="43">
        <v>2.3084745145334469</v>
      </c>
      <c r="L383" s="45">
        <f t="shared" si="40"/>
        <v>9.5427757177611719E-2</v>
      </c>
    </row>
    <row r="384" spans="1:12" x14ac:dyDescent="0.25">
      <c r="A384" s="48">
        <f t="shared" si="38"/>
        <v>4</v>
      </c>
      <c r="B384" s="46" t="s">
        <v>2078</v>
      </c>
      <c r="C384" s="46">
        <v>274.10000000000002</v>
      </c>
      <c r="D384" s="46"/>
      <c r="E384" s="46">
        <v>19.2</v>
      </c>
      <c r="F384" s="46">
        <f t="shared" si="35"/>
        <v>293.3</v>
      </c>
      <c r="G384" s="45">
        <f t="shared" si="36"/>
        <v>3.8007900494374802E-3</v>
      </c>
      <c r="H384" s="43">
        <f t="shared" si="37"/>
        <v>16.272892557164099</v>
      </c>
      <c r="I384" s="43">
        <f t="shared" si="39"/>
        <v>3.5800363625761018</v>
      </c>
      <c r="J384" s="194">
        <v>6.9776480429808467</v>
      </c>
      <c r="K384" s="43">
        <v>1.0825540879959243</v>
      </c>
      <c r="L384" s="45">
        <f t="shared" si="40"/>
        <v>9.5169215992897946E-2</v>
      </c>
    </row>
    <row r="385" spans="1:12" x14ac:dyDescent="0.25">
      <c r="A385" s="48">
        <f t="shared" si="38"/>
        <v>5</v>
      </c>
      <c r="B385" s="46" t="s">
        <v>2079</v>
      </c>
      <c r="C385" s="46">
        <v>468.6</v>
      </c>
      <c r="D385" s="46"/>
      <c r="E385" s="46"/>
      <c r="F385" s="46">
        <f t="shared" si="35"/>
        <v>468.6</v>
      </c>
      <c r="G385" s="45">
        <f t="shared" si="36"/>
        <v>6.072452155357665E-3</v>
      </c>
      <c r="H385" s="43">
        <f t="shared" si="37"/>
        <v>25.998900280556075</v>
      </c>
      <c r="I385" s="43">
        <f t="shared" si="39"/>
        <v>5.7197580617223363</v>
      </c>
      <c r="J385" s="194">
        <v>11.14805957361345</v>
      </c>
      <c r="K385" s="43">
        <v>1.8507290975369943</v>
      </c>
      <c r="L385" s="45">
        <f t="shared" si="40"/>
        <v>9.5427757177611719E-2</v>
      </c>
    </row>
    <row r="386" spans="1:12" x14ac:dyDescent="0.25">
      <c r="A386" s="48">
        <f t="shared" si="38"/>
        <v>6</v>
      </c>
      <c r="B386" s="46" t="s">
        <v>2080</v>
      </c>
      <c r="C386" s="46">
        <v>346.93</v>
      </c>
      <c r="D386" s="46"/>
      <c r="E386" s="46"/>
      <c r="F386" s="46">
        <f t="shared" si="35"/>
        <v>346.93</v>
      </c>
      <c r="G386" s="45">
        <f t="shared" si="36"/>
        <v>4.4957657410547051E-3</v>
      </c>
      <c r="H386" s="43">
        <f t="shared" si="37"/>
        <v>19.248396232038665</v>
      </c>
      <c r="I386" s="43">
        <f t="shared" si="39"/>
        <v>4.2346471710485067</v>
      </c>
      <c r="J386" s="194">
        <v>8.2535132477031876</v>
      </c>
      <c r="K386" s="43">
        <v>1.3701951468384752</v>
      </c>
      <c r="L386" s="45">
        <f t="shared" si="40"/>
        <v>9.5427757177611733E-2</v>
      </c>
    </row>
    <row r="387" spans="1:12" x14ac:dyDescent="0.25">
      <c r="A387" s="48">
        <f t="shared" si="38"/>
        <v>7</v>
      </c>
      <c r="B387" s="46" t="s">
        <v>2081</v>
      </c>
      <c r="C387" s="46">
        <v>606.20000000000005</v>
      </c>
      <c r="D387" s="46"/>
      <c r="E387" s="46">
        <v>58.3</v>
      </c>
      <c r="F387" s="46">
        <f t="shared" si="35"/>
        <v>664.5</v>
      </c>
      <c r="G387" s="45">
        <f t="shared" si="36"/>
        <v>8.6110637158240896E-3</v>
      </c>
      <c r="H387" s="43">
        <f t="shared" si="37"/>
        <v>36.867838746115048</v>
      </c>
      <c r="I387" s="43">
        <f t="shared" si="39"/>
        <v>8.110924524145311</v>
      </c>
      <c r="J387" s="194">
        <v>15.808547986910238</v>
      </c>
      <c r="K387" s="43">
        <v>2.3941783587855867</v>
      </c>
      <c r="L387" s="45">
        <f t="shared" si="40"/>
        <v>9.5081248481499153E-2</v>
      </c>
    </row>
    <row r="388" spans="1:12" x14ac:dyDescent="0.25">
      <c r="A388" s="48">
        <f t="shared" si="38"/>
        <v>8</v>
      </c>
      <c r="B388" s="46" t="s">
        <v>2082</v>
      </c>
      <c r="C388" s="46">
        <v>434.3</v>
      </c>
      <c r="D388" s="46"/>
      <c r="E388" s="46"/>
      <c r="F388" s="46">
        <f t="shared" si="35"/>
        <v>434.3</v>
      </c>
      <c r="G388" s="45">
        <f t="shared" si="36"/>
        <v>5.62796835482679E-3</v>
      </c>
      <c r="H388" s="43">
        <f t="shared" si="37"/>
        <v>24.095865112773158</v>
      </c>
      <c r="I388" s="43">
        <f t="shared" si="39"/>
        <v>5.3010903248100947</v>
      </c>
      <c r="J388" s="194">
        <v>10.332057773837645</v>
      </c>
      <c r="K388" s="43">
        <v>1.7152617308158695</v>
      </c>
      <c r="L388" s="45">
        <f t="shared" si="40"/>
        <v>9.5427757177611705E-2</v>
      </c>
    </row>
    <row r="389" spans="1:12" x14ac:dyDescent="0.25">
      <c r="A389" s="48">
        <f t="shared" si="38"/>
        <v>9</v>
      </c>
      <c r="B389" s="46" t="s">
        <v>2083</v>
      </c>
      <c r="C389" s="46">
        <v>613.4</v>
      </c>
      <c r="D389" s="46"/>
      <c r="E389" s="46">
        <v>29</v>
      </c>
      <c r="F389" s="46">
        <f t="shared" si="35"/>
        <v>642.4</v>
      </c>
      <c r="G389" s="45">
        <f t="shared" si="36"/>
        <v>8.3246761941992396E-3</v>
      </c>
      <c r="H389" s="43">
        <f t="shared" si="37"/>
        <v>35.641684891654336</v>
      </c>
      <c r="I389" s="43">
        <f t="shared" si="39"/>
        <v>7.8411706761639541</v>
      </c>
      <c r="J389" s="194">
        <v>15.282785894343318</v>
      </c>
      <c r="K389" s="43">
        <v>2.4226146573392917</v>
      </c>
      <c r="L389" s="45">
        <f t="shared" si="40"/>
        <v>9.5249464694117228E-2</v>
      </c>
    </row>
    <row r="390" spans="1:12" x14ac:dyDescent="0.25">
      <c r="A390" s="48">
        <f t="shared" si="38"/>
        <v>10</v>
      </c>
      <c r="B390" s="46" t="s">
        <v>2084</v>
      </c>
      <c r="C390" s="46">
        <v>237.3</v>
      </c>
      <c r="D390" s="46"/>
      <c r="E390" s="46"/>
      <c r="F390" s="46">
        <f t="shared" si="35"/>
        <v>237.3</v>
      </c>
      <c r="G390" s="45">
        <f t="shared" si="36"/>
        <v>3.0751022118360519E-3</v>
      </c>
      <c r="H390" s="43">
        <f t="shared" si="37"/>
        <v>13.165896364865464</v>
      </c>
      <c r="I390" s="43">
        <f t="shared" si="39"/>
        <v>2.8964972002704021</v>
      </c>
      <c r="J390" s="194">
        <v>5.6454002066121891</v>
      </c>
      <c r="K390" s="43">
        <v>0.93721300649920769</v>
      </c>
      <c r="L390" s="45">
        <f t="shared" si="40"/>
        <v>9.5427757177611733E-2</v>
      </c>
    </row>
    <row r="391" spans="1:12" x14ac:dyDescent="0.25">
      <c r="A391" s="48">
        <f t="shared" si="38"/>
        <v>11</v>
      </c>
      <c r="B391" s="46" t="s">
        <v>2085</v>
      </c>
      <c r="C391" s="46">
        <v>662.7</v>
      </c>
      <c r="D391" s="46"/>
      <c r="E391" s="46">
        <v>66.400000000000006</v>
      </c>
      <c r="F391" s="46">
        <f t="shared" si="35"/>
        <v>729.1</v>
      </c>
      <c r="G391" s="45">
        <f t="shared" si="36"/>
        <v>9.4481964713428804E-3</v>
      </c>
      <c r="H391" s="43">
        <f t="shared" si="37"/>
        <v>40.451980782230976</v>
      </c>
      <c r="I391" s="43">
        <f t="shared" si="39"/>
        <v>8.8994357720908148</v>
      </c>
      <c r="J391" s="194">
        <v>17.345391026721227</v>
      </c>
      <c r="K391" s="43">
        <v>2.6173243127139694</v>
      </c>
      <c r="L391" s="45">
        <f t="shared" si="40"/>
        <v>9.5068072820953212E-2</v>
      </c>
    </row>
    <row r="392" spans="1:12" x14ac:dyDescent="0.25">
      <c r="A392" s="48">
        <f t="shared" si="38"/>
        <v>12</v>
      </c>
      <c r="B392" s="46" t="s">
        <v>2087</v>
      </c>
      <c r="C392" s="46">
        <v>660.2</v>
      </c>
      <c r="D392" s="46"/>
      <c r="E392" s="46"/>
      <c r="F392" s="46">
        <f t="shared" si="35"/>
        <v>660.2</v>
      </c>
      <c r="G392" s="45">
        <f t="shared" si="36"/>
        <v>8.5553412568654084E-3</v>
      </c>
      <c r="H392" s="43">
        <f t="shared" si="37"/>
        <v>36.629265824206399</v>
      </c>
      <c r="I392" s="43">
        <f t="shared" si="39"/>
        <v>8.0584384813254086</v>
      </c>
      <c r="J392" s="194">
        <v>15.706250385189072</v>
      </c>
      <c r="K392" s="43">
        <v>2.6074505979383775</v>
      </c>
      <c r="L392" s="45">
        <f t="shared" si="40"/>
        <v>9.5427757177611705E-2</v>
      </c>
    </row>
    <row r="393" spans="1:12" x14ac:dyDescent="0.25">
      <c r="A393" s="48">
        <f t="shared" si="38"/>
        <v>13</v>
      </c>
      <c r="B393" s="46" t="s">
        <v>2088</v>
      </c>
      <c r="C393" s="46">
        <v>523.9</v>
      </c>
      <c r="D393" s="46"/>
      <c r="E393" s="46"/>
      <c r="F393" s="46">
        <f t="shared" si="35"/>
        <v>523.9</v>
      </c>
      <c r="G393" s="45">
        <f t="shared" si="36"/>
        <v>6.7890688949890747E-3</v>
      </c>
      <c r="H393" s="43">
        <f t="shared" si="37"/>
        <v>29.067059020450973</v>
      </c>
      <c r="I393" s="43">
        <f t="shared" si="39"/>
        <v>6.3947529844992141</v>
      </c>
      <c r="J393" s="194">
        <v>12.463654312027497</v>
      </c>
      <c r="K393" s="43">
        <v>2.0691356683730926</v>
      </c>
      <c r="L393" s="45">
        <f t="shared" si="40"/>
        <v>9.5427757177611733E-2</v>
      </c>
    </row>
    <row r="394" spans="1:12" x14ac:dyDescent="0.25">
      <c r="A394" s="48">
        <f t="shared" si="38"/>
        <v>14</v>
      </c>
      <c r="B394" s="46" t="s">
        <v>2089</v>
      </c>
      <c r="C394" s="46">
        <v>529.29999999999995</v>
      </c>
      <c r="D394" s="46">
        <v>23.9</v>
      </c>
      <c r="E394" s="46"/>
      <c r="F394" s="46">
        <f t="shared" si="35"/>
        <v>553.19999999999993</v>
      </c>
      <c r="G394" s="45">
        <f t="shared" si="36"/>
        <v>7.1687591385912498E-3</v>
      </c>
      <c r="H394" s="43">
        <f t="shared" si="37"/>
        <v>30.692683813921505</v>
      </c>
      <c r="I394" s="43">
        <f t="shared" si="39"/>
        <v>6.7523904390627312</v>
      </c>
      <c r="J394" s="194">
        <v>13.160705412127529</v>
      </c>
      <c r="K394" s="43">
        <v>2.0904628922883712</v>
      </c>
      <c r="L394" s="45">
        <f t="shared" si="40"/>
        <v>9.5257126821041468E-2</v>
      </c>
    </row>
    <row r="395" spans="1:12" x14ac:dyDescent="0.25">
      <c r="A395" s="48">
        <f t="shared" si="38"/>
        <v>15</v>
      </c>
      <c r="B395" s="46" t="s">
        <v>2090</v>
      </c>
      <c r="C395" s="46">
        <v>533.79999999999995</v>
      </c>
      <c r="D395" s="46"/>
      <c r="E395" s="46"/>
      <c r="F395" s="46">
        <f t="shared" si="35"/>
        <v>533.79999999999995</v>
      </c>
      <c r="G395" s="45">
        <f t="shared" si="36"/>
        <v>6.9173601377078989E-3</v>
      </c>
      <c r="H395" s="43">
        <f t="shared" si="37"/>
        <v>29.616331561589483</v>
      </c>
      <c r="I395" s="43">
        <f t="shared" si="39"/>
        <v>6.5155929435496862</v>
      </c>
      <c r="J395" s="194">
        <v>12.699176697385528</v>
      </c>
      <c r="K395" s="43">
        <v>2.1082355788844374</v>
      </c>
      <c r="L395" s="45">
        <f t="shared" si="40"/>
        <v>9.5427757177611719E-2</v>
      </c>
    </row>
    <row r="396" spans="1:12" x14ac:dyDescent="0.25">
      <c r="A396" s="48">
        <f t="shared" si="38"/>
        <v>16</v>
      </c>
      <c r="B396" s="46" t="s">
        <v>2091</v>
      </c>
      <c r="C396" s="46">
        <v>612</v>
      </c>
      <c r="D396" s="46">
        <v>49.8</v>
      </c>
      <c r="E396" s="46"/>
      <c r="F396" s="46">
        <f t="shared" si="35"/>
        <v>661.8</v>
      </c>
      <c r="G396" s="45">
        <f t="shared" si="36"/>
        <v>8.5760751950825914E-3</v>
      </c>
      <c r="H396" s="43">
        <f t="shared" si="37"/>
        <v>36.718037143986358</v>
      </c>
      <c r="I396" s="43">
        <f t="shared" si="39"/>
        <v>8.0779681716769982</v>
      </c>
      <c r="J396" s="194">
        <v>15.744314609085318</v>
      </c>
      <c r="K396" s="43">
        <v>2.4170853770649603</v>
      </c>
      <c r="L396" s="45">
        <f t="shared" si="40"/>
        <v>9.5130561048373571E-2</v>
      </c>
    </row>
    <row r="397" spans="1:12" x14ac:dyDescent="0.25">
      <c r="A397" s="48">
        <f t="shared" si="38"/>
        <v>17</v>
      </c>
      <c r="B397" s="46" t="s">
        <v>2092</v>
      </c>
      <c r="C397" s="46">
        <v>641.79999999999995</v>
      </c>
      <c r="D397" s="46"/>
      <c r="E397" s="46"/>
      <c r="F397" s="46">
        <f t="shared" si="35"/>
        <v>641.79999999999995</v>
      </c>
      <c r="G397" s="45">
        <f t="shared" si="36"/>
        <v>8.3169009673677956E-3</v>
      </c>
      <c r="H397" s="43">
        <f t="shared" si="37"/>
        <v>35.608395646736845</v>
      </c>
      <c r="I397" s="43">
        <f t="shared" si="39"/>
        <v>7.8338470422821063</v>
      </c>
      <c r="J397" s="194">
        <v>15.268511810382225</v>
      </c>
      <c r="K397" s="43">
        <v>2.534780057190019</v>
      </c>
      <c r="L397" s="45">
        <f t="shared" si="40"/>
        <v>9.5427757177611719E-2</v>
      </c>
    </row>
    <row r="398" spans="1:12" x14ac:dyDescent="0.25">
      <c r="A398" s="48">
        <f t="shared" si="38"/>
        <v>18</v>
      </c>
      <c r="B398" s="46" t="s">
        <v>2093</v>
      </c>
      <c r="C398" s="46">
        <v>170.2</v>
      </c>
      <c r="D398" s="46"/>
      <c r="E398" s="46"/>
      <c r="F398" s="46">
        <f t="shared" si="35"/>
        <v>170.2</v>
      </c>
      <c r="G398" s="45">
        <f t="shared" si="36"/>
        <v>2.2055726778529121E-3</v>
      </c>
      <c r="H398" s="43">
        <f t="shared" si="37"/>
        <v>9.4430491415933506</v>
      </c>
      <c r="I398" s="43">
        <f t="shared" si="39"/>
        <v>2.0774708111505373</v>
      </c>
      <c r="J398" s="194">
        <v>4.049081816963314</v>
      </c>
      <c r="K398" s="43">
        <v>0.67220250192231412</v>
      </c>
      <c r="L398" s="45">
        <f t="shared" si="40"/>
        <v>9.5427757177611733E-2</v>
      </c>
    </row>
    <row r="399" spans="1:12" x14ac:dyDescent="0.25">
      <c r="A399" s="48">
        <f t="shared" si="38"/>
        <v>19</v>
      </c>
      <c r="B399" s="46" t="s">
        <v>2094</v>
      </c>
      <c r="C399" s="46">
        <v>899</v>
      </c>
      <c r="D399" s="46"/>
      <c r="E399" s="46">
        <v>148.9</v>
      </c>
      <c r="F399" s="46">
        <f t="shared" si="35"/>
        <v>1047.9000000000001</v>
      </c>
      <c r="G399" s="45">
        <f t="shared" si="36"/>
        <v>1.3579433661116726E-2</v>
      </c>
      <c r="H399" s="43">
        <f t="shared" si="37"/>
        <v>58.139666248388203</v>
      </c>
      <c r="I399" s="43">
        <f t="shared" si="39"/>
        <v>12.790726574645404</v>
      </c>
      <c r="J399" s="194">
        <v>24.929687638048517</v>
      </c>
      <c r="K399" s="43">
        <v>3.5505878333029401</v>
      </c>
      <c r="L399" s="45">
        <f t="shared" si="40"/>
        <v>9.4866560067167718E-2</v>
      </c>
    </row>
    <row r="400" spans="1:12" x14ac:dyDescent="0.25">
      <c r="A400" s="48">
        <f t="shared" si="38"/>
        <v>20</v>
      </c>
      <c r="B400" s="46" t="s">
        <v>2095</v>
      </c>
      <c r="C400" s="46">
        <v>463.25</v>
      </c>
      <c r="D400" s="46"/>
      <c r="E400" s="46"/>
      <c r="F400" s="46">
        <f t="shared" si="35"/>
        <v>463.25</v>
      </c>
      <c r="G400" s="45">
        <f t="shared" si="36"/>
        <v>6.0031230494439567E-3</v>
      </c>
      <c r="H400" s="43">
        <f t="shared" si="37"/>
        <v>25.702071180041827</v>
      </c>
      <c r="I400" s="43">
        <f t="shared" si="39"/>
        <v>5.6544556596092024</v>
      </c>
      <c r="J400" s="194">
        <v>11.020782324960372</v>
      </c>
      <c r="K400" s="43">
        <v>1.8295993479172268</v>
      </c>
      <c r="L400" s="45">
        <f t="shared" si="40"/>
        <v>9.5427757177611719E-2</v>
      </c>
    </row>
    <row r="401" spans="1:12" x14ac:dyDescent="0.25">
      <c r="A401" s="48">
        <f t="shared" si="38"/>
        <v>21</v>
      </c>
      <c r="B401" s="46" t="s">
        <v>2096</v>
      </c>
      <c r="C401" s="46">
        <v>565.20000000000005</v>
      </c>
      <c r="D401" s="46"/>
      <c r="E401" s="46"/>
      <c r="F401" s="46">
        <f t="shared" si="35"/>
        <v>565.20000000000005</v>
      </c>
      <c r="G401" s="45">
        <f t="shared" si="36"/>
        <v>7.3242636752201291E-3</v>
      </c>
      <c r="H401" s="43">
        <f t="shared" si="37"/>
        <v>31.358468712271222</v>
      </c>
      <c r="I401" s="43">
        <f t="shared" si="39"/>
        <v>6.898863116699669</v>
      </c>
      <c r="J401" s="194">
        <v>13.446187091349385</v>
      </c>
      <c r="K401" s="43">
        <v>2.2322494364658754</v>
      </c>
      <c r="L401" s="45">
        <f t="shared" si="40"/>
        <v>9.5427757177611733E-2</v>
      </c>
    </row>
    <row r="402" spans="1:12" x14ac:dyDescent="0.25">
      <c r="A402" s="48">
        <f t="shared" si="38"/>
        <v>22</v>
      </c>
      <c r="B402" s="46" t="s">
        <v>2097</v>
      </c>
      <c r="C402" s="46">
        <v>482.6</v>
      </c>
      <c r="D402" s="46"/>
      <c r="E402" s="46"/>
      <c r="F402" s="46">
        <f t="shared" si="35"/>
        <v>482.6</v>
      </c>
      <c r="G402" s="45">
        <f t="shared" si="36"/>
        <v>6.2538741147580221E-3</v>
      </c>
      <c r="H402" s="43">
        <f t="shared" si="37"/>
        <v>26.775649328630731</v>
      </c>
      <c r="I402" s="43">
        <f t="shared" si="39"/>
        <v>5.8906428522987611</v>
      </c>
      <c r="J402" s="194">
        <v>11.481121532705615</v>
      </c>
      <c r="K402" s="43">
        <v>1.90602190028031</v>
      </c>
      <c r="L402" s="45">
        <f t="shared" si="40"/>
        <v>9.5427757177611705E-2</v>
      </c>
    </row>
    <row r="403" spans="1:12" x14ac:dyDescent="0.25">
      <c r="A403" s="48">
        <f t="shared" si="38"/>
        <v>23</v>
      </c>
      <c r="B403" s="46" t="s">
        <v>2098</v>
      </c>
      <c r="C403" s="46">
        <v>334</v>
      </c>
      <c r="D403" s="46"/>
      <c r="E403" s="46"/>
      <c r="F403" s="46">
        <f t="shared" si="35"/>
        <v>334</v>
      </c>
      <c r="G403" s="45">
        <f t="shared" si="36"/>
        <v>4.3282096028370897E-3</v>
      </c>
      <c r="H403" s="43">
        <f t="shared" si="37"/>
        <v>18.531013004066857</v>
      </c>
      <c r="I403" s="43">
        <f t="shared" si="39"/>
        <v>4.0768228608947084</v>
      </c>
      <c r="J403" s="194">
        <v>7.9459067383416384</v>
      </c>
      <c r="K403" s="43">
        <v>1.3191282940191122</v>
      </c>
      <c r="L403" s="45">
        <f t="shared" si="40"/>
        <v>9.5427757177611719E-2</v>
      </c>
    </row>
    <row r="404" spans="1:12" x14ac:dyDescent="0.25">
      <c r="A404" s="48">
        <f t="shared" si="38"/>
        <v>24</v>
      </c>
      <c r="B404" s="46" t="s">
        <v>2099</v>
      </c>
      <c r="C404" s="46">
        <v>579</v>
      </c>
      <c r="D404" s="46"/>
      <c r="E404" s="46"/>
      <c r="F404" s="46">
        <f t="shared" si="35"/>
        <v>579</v>
      </c>
      <c r="G404" s="45">
        <f t="shared" si="36"/>
        <v>7.5030938923433379E-3</v>
      </c>
      <c r="H404" s="43">
        <f t="shared" si="37"/>
        <v>32.124121345373382</v>
      </c>
      <c r="I404" s="43">
        <f t="shared" si="39"/>
        <v>7.0673066959821442</v>
      </c>
      <c r="J404" s="194">
        <v>13.774491022454518</v>
      </c>
      <c r="K404" s="43">
        <v>2.2867523420271438</v>
      </c>
      <c r="L404" s="45">
        <f t="shared" si="40"/>
        <v>9.5427757177611733E-2</v>
      </c>
    </row>
    <row r="405" spans="1:12" x14ac:dyDescent="0.25">
      <c r="A405" s="48">
        <f t="shared" si="38"/>
        <v>25</v>
      </c>
      <c r="B405" s="46" t="s">
        <v>2100</v>
      </c>
      <c r="C405" s="46">
        <v>674.3</v>
      </c>
      <c r="D405" s="46"/>
      <c r="E405" s="46"/>
      <c r="F405" s="46">
        <f t="shared" si="35"/>
        <v>674.3</v>
      </c>
      <c r="G405" s="45">
        <f t="shared" si="36"/>
        <v>8.7380590874043384E-3</v>
      </c>
      <c r="H405" s="43">
        <f t="shared" si="37"/>
        <v>37.411563079767305</v>
      </c>
      <c r="I405" s="43">
        <f t="shared" si="39"/>
        <v>8.2305438775488078</v>
      </c>
      <c r="J405" s="194">
        <v>16.04169135827475</v>
      </c>
      <c r="K405" s="43">
        <v>2.6631383492727165</v>
      </c>
      <c r="L405" s="45">
        <f t="shared" si="40"/>
        <v>9.5427757177611719E-2</v>
      </c>
    </row>
    <row r="406" spans="1:12" x14ac:dyDescent="0.25">
      <c r="A406" s="48">
        <f t="shared" si="38"/>
        <v>26</v>
      </c>
      <c r="B406" s="46" t="s">
        <v>2101</v>
      </c>
      <c r="C406" s="46">
        <v>90.6</v>
      </c>
      <c r="D406" s="46"/>
      <c r="E406" s="46"/>
      <c r="F406" s="46">
        <f t="shared" si="35"/>
        <v>90.6</v>
      </c>
      <c r="G406" s="45">
        <f t="shared" si="36"/>
        <v>1.1740592515480247E-3</v>
      </c>
      <c r="H406" s="43">
        <f t="shared" si="37"/>
        <v>5.02667598254029</v>
      </c>
      <c r="I406" s="43">
        <f t="shared" si="39"/>
        <v>1.1058687161588638</v>
      </c>
      <c r="J406" s="194">
        <v>2.1553866781250073</v>
      </c>
      <c r="K406" s="43">
        <v>0.35782342346745977</v>
      </c>
      <c r="L406" s="45">
        <f t="shared" si="40"/>
        <v>9.5427757177611719E-2</v>
      </c>
    </row>
    <row r="407" spans="1:12" x14ac:dyDescent="0.25">
      <c r="A407" s="48">
        <f t="shared" si="38"/>
        <v>27</v>
      </c>
      <c r="B407" s="46" t="s">
        <v>2103</v>
      </c>
      <c r="C407" s="46">
        <v>267.5</v>
      </c>
      <c r="D407" s="46"/>
      <c r="E407" s="46"/>
      <c r="F407" s="46">
        <f t="shared" si="35"/>
        <v>267.5</v>
      </c>
      <c r="G407" s="45">
        <f t="shared" si="36"/>
        <v>3.4664552956853935E-3</v>
      </c>
      <c r="H407" s="43">
        <f t="shared" si="37"/>
        <v>14.841455025712227</v>
      </c>
      <c r="I407" s="43">
        <f t="shared" si="39"/>
        <v>3.2651201056566901</v>
      </c>
      <c r="J407" s="194">
        <v>6.3638624326538578</v>
      </c>
      <c r="K407" s="43">
        <v>1.0564874809883609</v>
      </c>
      <c r="L407" s="45">
        <f t="shared" si="40"/>
        <v>9.5427757177611705E-2</v>
      </c>
    </row>
    <row r="408" spans="1:12" x14ac:dyDescent="0.25">
      <c r="A408" s="48">
        <f t="shared" si="38"/>
        <v>28</v>
      </c>
      <c r="B408" s="46" t="s">
        <v>2104</v>
      </c>
      <c r="C408" s="46">
        <v>584.20000000000005</v>
      </c>
      <c r="D408" s="46"/>
      <c r="E408" s="46"/>
      <c r="F408" s="46">
        <f t="shared" si="35"/>
        <v>584.20000000000005</v>
      </c>
      <c r="G408" s="45">
        <f t="shared" si="36"/>
        <v>7.5704791915491851E-3</v>
      </c>
      <c r="H408" s="43">
        <f t="shared" si="37"/>
        <v>32.412628134658256</v>
      </c>
      <c r="I408" s="43">
        <f t="shared" si="39"/>
        <v>7.1307781896248166</v>
      </c>
      <c r="J408" s="194">
        <v>13.898199750117323</v>
      </c>
      <c r="K408" s="43">
        <v>2.3072896687603759</v>
      </c>
      <c r="L408" s="45">
        <f t="shared" si="40"/>
        <v>9.5427757177611705E-2</v>
      </c>
    </row>
    <row r="409" spans="1:12" x14ac:dyDescent="0.25">
      <c r="A409" s="48">
        <f t="shared" si="38"/>
        <v>29</v>
      </c>
      <c r="B409" s="46" t="s">
        <v>2105</v>
      </c>
      <c r="C409" s="46">
        <v>628.9</v>
      </c>
      <c r="D409" s="46"/>
      <c r="E409" s="46"/>
      <c r="F409" s="46">
        <f t="shared" si="35"/>
        <v>628.9</v>
      </c>
      <c r="G409" s="45">
        <f t="shared" si="36"/>
        <v>8.149733590491752E-3</v>
      </c>
      <c r="H409" s="43">
        <f t="shared" si="37"/>
        <v>34.892676881010907</v>
      </c>
      <c r="I409" s="43">
        <f t="shared" si="39"/>
        <v>7.6763889138223993</v>
      </c>
      <c r="J409" s="194">
        <v>14.961619005218733</v>
      </c>
      <c r="K409" s="43">
        <v>2.483831688947963</v>
      </c>
      <c r="L409" s="45">
        <f t="shared" si="40"/>
        <v>9.5427757177611719E-2</v>
      </c>
    </row>
    <row r="410" spans="1:12" x14ac:dyDescent="0.25">
      <c r="A410" s="48">
        <f t="shared" si="38"/>
        <v>30</v>
      </c>
      <c r="B410" s="46" t="s">
        <v>2106</v>
      </c>
      <c r="C410" s="46">
        <v>409.2</v>
      </c>
      <c r="D410" s="46"/>
      <c r="E410" s="46"/>
      <c r="F410" s="46">
        <f t="shared" si="35"/>
        <v>409.2</v>
      </c>
      <c r="G410" s="45">
        <f t="shared" si="36"/>
        <v>5.3027046990447215E-3</v>
      </c>
      <c r="H410" s="43">
        <f t="shared" si="37"/>
        <v>22.703265033725021</v>
      </c>
      <c r="I410" s="43">
        <f t="shared" si="39"/>
        <v>4.9947183074195047</v>
      </c>
      <c r="J410" s="194">
        <v>9.7349252614652659</v>
      </c>
      <c r="K410" s="43">
        <v>1.6161296344689244</v>
      </c>
      <c r="L410" s="45">
        <f t="shared" si="40"/>
        <v>9.5427757177611733E-2</v>
      </c>
    </row>
    <row r="411" spans="1:12" x14ac:dyDescent="0.25">
      <c r="A411" s="48">
        <f t="shared" si="38"/>
        <v>31</v>
      </c>
      <c r="B411" s="46" t="s">
        <v>2107</v>
      </c>
      <c r="C411" s="46">
        <v>320.60000000000002</v>
      </c>
      <c r="D411" s="46"/>
      <c r="E411" s="46"/>
      <c r="F411" s="46">
        <f t="shared" si="35"/>
        <v>320.60000000000002</v>
      </c>
      <c r="G411" s="45">
        <f t="shared" si="36"/>
        <v>4.1545628702681766E-3</v>
      </c>
      <c r="H411" s="43">
        <f t="shared" si="37"/>
        <v>17.787553200909684</v>
      </c>
      <c r="I411" s="43">
        <f t="shared" si="39"/>
        <v>3.9132617042001305</v>
      </c>
      <c r="J411" s="194">
        <v>7.6271188632105673</v>
      </c>
      <c r="K411" s="43">
        <v>1.2662051828219385</v>
      </c>
      <c r="L411" s="45">
        <f t="shared" si="40"/>
        <v>9.5427757177611733E-2</v>
      </c>
    </row>
    <row r="412" spans="1:12" x14ac:dyDescent="0.25">
      <c r="A412" s="48">
        <f t="shared" si="38"/>
        <v>32</v>
      </c>
      <c r="B412" s="46" t="s">
        <v>2108</v>
      </c>
      <c r="C412" s="46">
        <v>505.8</v>
      </c>
      <c r="D412" s="46"/>
      <c r="E412" s="46"/>
      <c r="F412" s="46">
        <f t="shared" si="35"/>
        <v>505.8</v>
      </c>
      <c r="G412" s="45">
        <f t="shared" si="36"/>
        <v>6.5545162189071856E-3</v>
      </c>
      <c r="H412" s="43">
        <f t="shared" si="37"/>
        <v>28.062833465440168</v>
      </c>
      <c r="I412" s="43">
        <f t="shared" si="39"/>
        <v>6.1738233623968366</v>
      </c>
      <c r="J412" s="194">
        <v>12.033052779201201</v>
      </c>
      <c r="K412" s="43">
        <v>1.9976499733978055</v>
      </c>
      <c r="L412" s="45">
        <f t="shared" si="40"/>
        <v>9.5427757177611719E-2</v>
      </c>
    </row>
    <row r="413" spans="1:12" x14ac:dyDescent="0.25">
      <c r="A413" s="48">
        <f t="shared" si="38"/>
        <v>33</v>
      </c>
      <c r="B413" s="46" t="s">
        <v>2109</v>
      </c>
      <c r="C413" s="46">
        <v>482.7</v>
      </c>
      <c r="D413" s="46"/>
      <c r="E413" s="46"/>
      <c r="F413" s="46">
        <f t="shared" si="35"/>
        <v>482.7</v>
      </c>
      <c r="G413" s="45">
        <f t="shared" si="36"/>
        <v>6.2551699858965958E-3</v>
      </c>
      <c r="H413" s="43">
        <f t="shared" si="37"/>
        <v>26.781197536116977</v>
      </c>
      <c r="I413" s="43">
        <f t="shared" si="39"/>
        <v>5.8918634579457354</v>
      </c>
      <c r="J413" s="194">
        <v>11.48350054669913</v>
      </c>
      <c r="K413" s="43">
        <v>1.906416848871334</v>
      </c>
      <c r="L413" s="45">
        <f t="shared" si="40"/>
        <v>9.5427757177611719E-2</v>
      </c>
    </row>
    <row r="414" spans="1:12" x14ac:dyDescent="0.25">
      <c r="A414" s="48">
        <f t="shared" si="38"/>
        <v>34</v>
      </c>
      <c r="B414" s="46" t="s">
        <v>2110</v>
      </c>
      <c r="C414" s="46">
        <v>236.2</v>
      </c>
      <c r="D414" s="46"/>
      <c r="E414" s="46"/>
      <c r="F414" s="46">
        <f t="shared" si="35"/>
        <v>236.2</v>
      </c>
      <c r="G414" s="45">
        <f t="shared" si="36"/>
        <v>3.0608476293117379E-3</v>
      </c>
      <c r="H414" s="43">
        <f t="shared" si="37"/>
        <v>13.10486608251674</v>
      </c>
      <c r="I414" s="43">
        <f t="shared" si="39"/>
        <v>2.8830705381536825</v>
      </c>
      <c r="J414" s="194">
        <v>5.6192310526835181</v>
      </c>
      <c r="K414" s="43">
        <v>0.93286857199794715</v>
      </c>
      <c r="L414" s="45">
        <f t="shared" si="40"/>
        <v>9.5427757177611705E-2</v>
      </c>
    </row>
    <row r="415" spans="1:12" x14ac:dyDescent="0.25">
      <c r="A415" s="48">
        <f t="shared" si="38"/>
        <v>35</v>
      </c>
      <c r="B415" s="46" t="s">
        <v>2111</v>
      </c>
      <c r="C415" s="46">
        <v>412.4</v>
      </c>
      <c r="D415" s="46">
        <v>16.8</v>
      </c>
      <c r="E415" s="46"/>
      <c r="F415" s="46">
        <f t="shared" si="35"/>
        <v>429.2</v>
      </c>
      <c r="G415" s="45">
        <f t="shared" si="36"/>
        <v>5.5618789267595174E-3</v>
      </c>
      <c r="H415" s="43">
        <f t="shared" si="37"/>
        <v>23.812906530974534</v>
      </c>
      <c r="I415" s="43">
        <f t="shared" si="39"/>
        <v>5.2388394368143976</v>
      </c>
      <c r="J415" s="194">
        <v>10.210728060168357</v>
      </c>
      <c r="K415" s="43">
        <v>1.6287679893816822</v>
      </c>
      <c r="L415" s="45">
        <f t="shared" si="40"/>
        <v>9.5273164066493402E-2</v>
      </c>
    </row>
    <row r="416" spans="1:12" x14ac:dyDescent="0.25">
      <c r="A416" s="48">
        <f t="shared" si="38"/>
        <v>36</v>
      </c>
      <c r="B416" s="46" t="s">
        <v>2112</v>
      </c>
      <c r="C416" s="46">
        <v>551.1</v>
      </c>
      <c r="D416" s="46"/>
      <c r="E416" s="46"/>
      <c r="F416" s="46">
        <f t="shared" si="35"/>
        <v>551.1</v>
      </c>
      <c r="G416" s="45">
        <f t="shared" si="36"/>
        <v>7.1415458446811974E-3</v>
      </c>
      <c r="H416" s="43">
        <f t="shared" si="37"/>
        <v>30.576171456710313</v>
      </c>
      <c r="I416" s="43">
        <f t="shared" si="39"/>
        <v>6.726757720476269</v>
      </c>
      <c r="J416" s="194">
        <v>13.110746118263704</v>
      </c>
      <c r="K416" s="43">
        <v>2.1765616851315355</v>
      </c>
      <c r="L416" s="45">
        <f t="shared" si="40"/>
        <v>9.5427757177611733E-2</v>
      </c>
    </row>
    <row r="417" spans="1:12" x14ac:dyDescent="0.25">
      <c r="A417" s="48">
        <f t="shared" si="38"/>
        <v>37</v>
      </c>
      <c r="B417" s="46" t="s">
        <v>2113</v>
      </c>
      <c r="C417" s="46">
        <v>129.1</v>
      </c>
      <c r="D417" s="46">
        <v>13.6</v>
      </c>
      <c r="E417" s="46"/>
      <c r="F417" s="46">
        <f t="shared" si="35"/>
        <v>142.69999999999999</v>
      </c>
      <c r="G417" s="45">
        <f t="shared" si="36"/>
        <v>1.8492081147450676E-3</v>
      </c>
      <c r="H417" s="43">
        <f t="shared" si="37"/>
        <v>7.9172920828752691</v>
      </c>
      <c r="I417" s="43">
        <f t="shared" si="39"/>
        <v>1.7418042582325592</v>
      </c>
      <c r="J417" s="194">
        <v>3.3948529687465623</v>
      </c>
      <c r="K417" s="43">
        <v>0.50987863101157904</v>
      </c>
      <c r="L417" s="45">
        <f t="shared" si="40"/>
        <v>9.5051352073342477E-2</v>
      </c>
    </row>
    <row r="418" spans="1:12" x14ac:dyDescent="0.25">
      <c r="A418" s="48">
        <f t="shared" si="38"/>
        <v>38</v>
      </c>
      <c r="B418" s="46" t="s">
        <v>2114</v>
      </c>
      <c r="C418" s="46">
        <v>508.7</v>
      </c>
      <c r="D418" s="46"/>
      <c r="E418" s="46"/>
      <c r="F418" s="46">
        <f t="shared" si="35"/>
        <v>508.7</v>
      </c>
      <c r="G418" s="45">
        <f t="shared" si="36"/>
        <v>6.5920964819258304E-3</v>
      </c>
      <c r="H418" s="43">
        <f t="shared" si="37"/>
        <v>28.223731482541346</v>
      </c>
      <c r="I418" s="43">
        <f t="shared" si="39"/>
        <v>6.2092209261590963</v>
      </c>
      <c r="J418" s="194">
        <v>12.102044185013149</v>
      </c>
      <c r="K418" s="43">
        <v>2.0091034825374927</v>
      </c>
      <c r="L418" s="45">
        <f t="shared" si="40"/>
        <v>9.5427757177611733E-2</v>
      </c>
    </row>
    <row r="419" spans="1:12" x14ac:dyDescent="0.25">
      <c r="A419" s="48">
        <f t="shared" si="38"/>
        <v>39</v>
      </c>
      <c r="B419" s="46" t="s">
        <v>2115</v>
      </c>
      <c r="C419" s="46">
        <v>172.3</v>
      </c>
      <c r="D419" s="46"/>
      <c r="E419" s="46">
        <v>54.6</v>
      </c>
      <c r="F419" s="46">
        <f t="shared" si="35"/>
        <v>226.9</v>
      </c>
      <c r="G419" s="45">
        <f t="shared" si="36"/>
        <v>2.9403316134243582E-3</v>
      </c>
      <c r="H419" s="43">
        <f t="shared" si="37"/>
        <v>12.588882786295718</v>
      </c>
      <c r="I419" s="43">
        <f t="shared" si="39"/>
        <v>2.7695542129850579</v>
      </c>
      <c r="J419" s="194">
        <v>5.3979827512865803</v>
      </c>
      <c r="K419" s="43">
        <v>0.68049642233381158</v>
      </c>
      <c r="L419" s="45">
        <f t="shared" si="40"/>
        <v>9.4477374054214039E-2</v>
      </c>
    </row>
    <row r="420" spans="1:12" ht="13" x14ac:dyDescent="0.3">
      <c r="A420" s="48">
        <f t="shared" si="38"/>
        <v>40</v>
      </c>
      <c r="B420" s="66" t="s">
        <v>2116</v>
      </c>
      <c r="C420" s="19">
        <v>355.6</v>
      </c>
      <c r="D420" s="19"/>
      <c r="E420" s="19"/>
      <c r="F420" s="46">
        <f t="shared" si="35"/>
        <v>355.6</v>
      </c>
      <c r="G420" s="45">
        <f t="shared" si="36"/>
        <v>4.6081177687690694E-3</v>
      </c>
      <c r="H420" s="43">
        <f t="shared" si="37"/>
        <v>19.729425821096331</v>
      </c>
      <c r="I420" s="43">
        <f t="shared" si="39"/>
        <v>4.3404736806411925</v>
      </c>
      <c r="J420" s="194">
        <v>8.4597737609409798</v>
      </c>
      <c r="K420" s="43">
        <v>1.4044371896802288</v>
      </c>
      <c r="L420" s="45">
        <f t="shared" si="40"/>
        <v>9.5427757177611719E-2</v>
      </c>
    </row>
    <row r="421" spans="1:12" x14ac:dyDescent="0.25">
      <c r="A421" s="48">
        <f t="shared" si="38"/>
        <v>41</v>
      </c>
      <c r="B421" s="46" t="s">
        <v>2117</v>
      </c>
      <c r="C421" s="46">
        <v>42.8</v>
      </c>
      <c r="D421" s="46"/>
      <c r="E421" s="46"/>
      <c r="F421" s="46">
        <f t="shared" si="35"/>
        <v>42.8</v>
      </c>
      <c r="G421" s="45">
        <f t="shared" si="36"/>
        <v>5.5463284730966297E-4</v>
      </c>
      <c r="H421" s="43">
        <f t="shared" si="37"/>
        <v>2.3746328041139564</v>
      </c>
      <c r="I421" s="43">
        <f t="shared" si="39"/>
        <v>0.52241921690507043</v>
      </c>
      <c r="J421" s="194">
        <v>1.0182179892246173</v>
      </c>
      <c r="K421" s="43">
        <v>0.16903799695813773</v>
      </c>
      <c r="L421" s="45">
        <f t="shared" si="40"/>
        <v>9.5427757177611747E-2</v>
      </c>
    </row>
    <row r="422" spans="1:12" x14ac:dyDescent="0.25">
      <c r="A422" s="48">
        <f t="shared" si="38"/>
        <v>42</v>
      </c>
      <c r="B422" s="46" t="s">
        <v>2118</v>
      </c>
      <c r="C422" s="46">
        <v>504</v>
      </c>
      <c r="D422" s="46">
        <v>50</v>
      </c>
      <c r="E422" s="46">
        <v>35.1</v>
      </c>
      <c r="F422" s="46">
        <f t="shared" si="35"/>
        <v>589.1</v>
      </c>
      <c r="G422" s="45">
        <f t="shared" si="36"/>
        <v>7.6339768773393095E-3</v>
      </c>
      <c r="H422" s="43">
        <f t="shared" si="37"/>
        <v>32.684490301484388</v>
      </c>
      <c r="I422" s="43">
        <f t="shared" si="39"/>
        <v>7.190587866326565</v>
      </c>
      <c r="J422" s="194">
        <v>14.014771435799581</v>
      </c>
      <c r="K422" s="43">
        <v>1.9905408987593789</v>
      </c>
      <c r="L422" s="45">
        <f t="shared" si="40"/>
        <v>9.4857223735138191E-2</v>
      </c>
    </row>
    <row r="423" spans="1:12" x14ac:dyDescent="0.25">
      <c r="A423" s="48">
        <f t="shared" si="38"/>
        <v>43</v>
      </c>
      <c r="B423" s="46" t="s">
        <v>2119</v>
      </c>
      <c r="C423" s="46">
        <v>729.9</v>
      </c>
      <c r="D423" s="46">
        <v>32.700000000000003</v>
      </c>
      <c r="E423" s="46"/>
      <c r="F423" s="46">
        <f t="shared" si="35"/>
        <v>762.6</v>
      </c>
      <c r="G423" s="45">
        <f t="shared" si="36"/>
        <v>9.8823133027651638E-3</v>
      </c>
      <c r="H423" s="43">
        <f t="shared" si="37"/>
        <v>42.31063029012391</v>
      </c>
      <c r="I423" s="43">
        <f t="shared" si="39"/>
        <v>9.3083386638272607</v>
      </c>
      <c r="J423" s="194">
        <v>18.142360714548907</v>
      </c>
      <c r="K423" s="43">
        <v>2.8827297658818867</v>
      </c>
      <c r="L423" s="45">
        <f t="shared" si="40"/>
        <v>9.5258404713325431E-2</v>
      </c>
    </row>
    <row r="424" spans="1:12" x14ac:dyDescent="0.25">
      <c r="A424" s="48">
        <f t="shared" si="38"/>
        <v>44</v>
      </c>
      <c r="B424" s="46" t="s">
        <v>2120</v>
      </c>
      <c r="C424" s="46">
        <v>851.12</v>
      </c>
      <c r="D424" s="46"/>
      <c r="E424" s="46"/>
      <c r="F424" s="46">
        <f t="shared" si="35"/>
        <v>851.12</v>
      </c>
      <c r="G424" s="45">
        <f t="shared" si="36"/>
        <v>1.102941843463085E-2</v>
      </c>
      <c r="H424" s="43">
        <f t="shared" si="37"/>
        <v>47.221903556950252</v>
      </c>
      <c r="I424" s="43">
        <f t="shared" si="39"/>
        <v>10.388818782529055</v>
      </c>
      <c r="J424" s="194">
        <v>20.248263901608791</v>
      </c>
      <c r="K424" s="43">
        <v>3.3614864479207993</v>
      </c>
      <c r="L424" s="45">
        <f t="shared" si="40"/>
        <v>9.5427757177611733E-2</v>
      </c>
    </row>
    <row r="425" spans="1:12" x14ac:dyDescent="0.25">
      <c r="A425" s="48">
        <f t="shared" si="38"/>
        <v>45</v>
      </c>
      <c r="B425" s="46" t="s">
        <v>2121</v>
      </c>
      <c r="C425" s="46">
        <v>650.29999999999995</v>
      </c>
      <c r="D425" s="46">
        <v>180</v>
      </c>
      <c r="E425" s="46"/>
      <c r="F425" s="46">
        <f t="shared" si="35"/>
        <v>830.3</v>
      </c>
      <c r="G425" s="45">
        <f t="shared" si="36"/>
        <v>1.0759618063579746E-2</v>
      </c>
      <c r="H425" s="43">
        <f t="shared" si="37"/>
        <v>46.066766758313499</v>
      </c>
      <c r="I425" s="43">
        <f t="shared" si="39"/>
        <v>10.134688686828969</v>
      </c>
      <c r="J425" s="194">
        <v>19.75295318815887</v>
      </c>
      <c r="K425" s="43">
        <v>2.5683506874270319</v>
      </c>
      <c r="L425" s="45">
        <f t="shared" si="40"/>
        <v>9.457155163281751E-2</v>
      </c>
    </row>
    <row r="426" spans="1:12" x14ac:dyDescent="0.25">
      <c r="A426" s="48">
        <f t="shared" si="38"/>
        <v>46</v>
      </c>
      <c r="B426" s="46" t="s">
        <v>2122</v>
      </c>
      <c r="C426" s="46">
        <v>1204.45</v>
      </c>
      <c r="D426" s="46">
        <v>254.7</v>
      </c>
      <c r="E426" s="46"/>
      <c r="F426" s="46">
        <f t="shared" si="35"/>
        <v>1459.15</v>
      </c>
      <c r="G426" s="45">
        <f t="shared" si="36"/>
        <v>1.8908703718502215E-2</v>
      </c>
      <c r="H426" s="43">
        <f t="shared" si="37"/>
        <v>80.956669535581298</v>
      </c>
      <c r="I426" s="43">
        <f t="shared" si="39"/>
        <v>17.810467297827884</v>
      </c>
      <c r="J426" s="194">
        <v>34.713382686380847</v>
      </c>
      <c r="K426" s="43">
        <v>4.7569583045847903</v>
      </c>
      <c r="L426" s="45">
        <f t="shared" si="40"/>
        <v>9.4738359883750692E-2</v>
      </c>
    </row>
    <row r="427" spans="1:12" x14ac:dyDescent="0.25">
      <c r="A427" s="48">
        <f t="shared" si="38"/>
        <v>47</v>
      </c>
      <c r="B427" s="46" t="s">
        <v>2123</v>
      </c>
      <c r="C427" s="46">
        <v>490.1</v>
      </c>
      <c r="D427" s="46"/>
      <c r="E427" s="46">
        <v>67.099999999999994</v>
      </c>
      <c r="F427" s="46">
        <f t="shared" si="35"/>
        <v>557.20000000000005</v>
      </c>
      <c r="G427" s="45">
        <f t="shared" si="36"/>
        <v>7.2205939841342107E-3</v>
      </c>
      <c r="H427" s="43">
        <f t="shared" si="37"/>
        <v>30.914612113371415</v>
      </c>
      <c r="I427" s="43">
        <f t="shared" si="39"/>
        <v>6.8012146649417113</v>
      </c>
      <c r="J427" s="194">
        <v>13.255865971868149</v>
      </c>
      <c r="K427" s="43">
        <v>1.9356430446070869</v>
      </c>
      <c r="L427" s="45">
        <f t="shared" si="40"/>
        <v>9.4952146078227495E-2</v>
      </c>
    </row>
    <row r="428" spans="1:12" x14ac:dyDescent="0.25">
      <c r="A428" s="48">
        <f t="shared" si="38"/>
        <v>48</v>
      </c>
      <c r="B428" s="46" t="s">
        <v>2124</v>
      </c>
      <c r="C428" s="46">
        <v>269</v>
      </c>
      <c r="D428" s="46"/>
      <c r="E428" s="46">
        <v>31.1</v>
      </c>
      <c r="F428" s="46">
        <f t="shared" si="35"/>
        <v>300.10000000000002</v>
      </c>
      <c r="G428" s="45">
        <f t="shared" si="36"/>
        <v>3.8889092868605109E-3</v>
      </c>
      <c r="H428" s="43">
        <f t="shared" si="37"/>
        <v>16.650170666228934</v>
      </c>
      <c r="I428" s="43">
        <f t="shared" si="39"/>
        <v>3.6630375465703655</v>
      </c>
      <c r="J428" s="194">
        <v>7.1394209945398988</v>
      </c>
      <c r="K428" s="43">
        <v>1.0624117098537162</v>
      </c>
      <c r="L428" s="45">
        <f t="shared" si="40"/>
        <v>9.5018463569453232E-2</v>
      </c>
    </row>
    <row r="429" spans="1:12" x14ac:dyDescent="0.25">
      <c r="A429" s="48">
        <f t="shared" si="38"/>
        <v>49</v>
      </c>
      <c r="B429" s="46" t="s">
        <v>2125</v>
      </c>
      <c r="C429" s="46">
        <v>331.5</v>
      </c>
      <c r="D429" s="46"/>
      <c r="E429" s="46">
        <v>54</v>
      </c>
      <c r="F429" s="46">
        <f t="shared" si="35"/>
        <v>385.5</v>
      </c>
      <c r="G429" s="45">
        <f t="shared" si="36"/>
        <v>4.9955832392026885E-3</v>
      </c>
      <c r="H429" s="43">
        <f t="shared" si="37"/>
        <v>21.388339859484351</v>
      </c>
      <c r="I429" s="43">
        <f t="shared" si="39"/>
        <v>4.7054347690865574</v>
      </c>
      <c r="J429" s="194">
        <v>9.1710989450021003</v>
      </c>
      <c r="K429" s="43">
        <v>1.3092545792435202</v>
      </c>
      <c r="L429" s="45">
        <f t="shared" si="40"/>
        <v>9.4874521797189457E-2</v>
      </c>
    </row>
    <row r="430" spans="1:12" x14ac:dyDescent="0.25">
      <c r="A430" s="48">
        <f t="shared" si="38"/>
        <v>50</v>
      </c>
      <c r="B430" s="46" t="s">
        <v>2126</v>
      </c>
      <c r="C430" s="46">
        <v>504</v>
      </c>
      <c r="D430" s="46"/>
      <c r="E430" s="46">
        <v>46.5</v>
      </c>
      <c r="F430" s="46">
        <f t="shared" si="35"/>
        <v>550.5</v>
      </c>
      <c r="G430" s="45">
        <f t="shared" si="36"/>
        <v>7.1337706178497533E-3</v>
      </c>
      <c r="H430" s="43">
        <f t="shared" si="37"/>
        <v>30.542882211792826</v>
      </c>
      <c r="I430" s="43">
        <f t="shared" si="39"/>
        <v>6.719434086594422</v>
      </c>
      <c r="J430" s="194">
        <v>13.096472034302611</v>
      </c>
      <c r="K430" s="43">
        <v>1.9905408987593789</v>
      </c>
      <c r="L430" s="45">
        <f t="shared" si="40"/>
        <v>9.5094149375929582E-2</v>
      </c>
    </row>
    <row r="431" spans="1:12" x14ac:dyDescent="0.25">
      <c r="A431" s="48">
        <f t="shared" si="38"/>
        <v>51</v>
      </c>
      <c r="B431" s="46" t="s">
        <v>2127</v>
      </c>
      <c r="C431" s="46">
        <v>529.5</v>
      </c>
      <c r="D431" s="46"/>
      <c r="E431" s="46">
        <v>43</v>
      </c>
      <c r="F431" s="46">
        <f t="shared" si="35"/>
        <v>572.5</v>
      </c>
      <c r="G431" s="45">
        <f t="shared" si="36"/>
        <v>7.4188622683360288E-3</v>
      </c>
      <c r="H431" s="43">
        <f t="shared" si="37"/>
        <v>31.763487858767288</v>
      </c>
      <c r="I431" s="43">
        <f t="shared" si="39"/>
        <v>6.9879673289288036</v>
      </c>
      <c r="J431" s="194">
        <v>13.619855112876012</v>
      </c>
      <c r="K431" s="43">
        <v>2.0912527894704191</v>
      </c>
      <c r="L431" s="45">
        <f t="shared" si="40"/>
        <v>9.513111456775987E-2</v>
      </c>
    </row>
    <row r="432" spans="1:12" x14ac:dyDescent="0.25">
      <c r="A432" s="48">
        <f t="shared" si="38"/>
        <v>52</v>
      </c>
      <c r="B432" s="46" t="s">
        <v>2128</v>
      </c>
      <c r="C432" s="46">
        <v>964.1</v>
      </c>
      <c r="D432" s="46"/>
      <c r="E432" s="46">
        <v>72.3</v>
      </c>
      <c r="F432" s="46">
        <f t="shared" si="35"/>
        <v>1036.4000000000001</v>
      </c>
      <c r="G432" s="45">
        <f t="shared" si="36"/>
        <v>1.3430408480180718E-2</v>
      </c>
      <c r="H432" s="43">
        <f t="shared" si="37"/>
        <v>57.50162238746973</v>
      </c>
      <c r="I432" s="43">
        <f t="shared" si="39"/>
        <v>12.65035692524334</v>
      </c>
      <c r="J432" s="194">
        <v>24.656101028794239</v>
      </c>
      <c r="K432" s="43">
        <v>3.8076993660593597</v>
      </c>
      <c r="L432" s="45">
        <f t="shared" si="40"/>
        <v>9.5152238235784115E-2</v>
      </c>
    </row>
    <row r="433" spans="1:12" x14ac:dyDescent="0.25">
      <c r="A433" s="48">
        <f t="shared" si="38"/>
        <v>53</v>
      </c>
      <c r="B433" s="46" t="s">
        <v>2129</v>
      </c>
      <c r="C433" s="46">
        <v>472.5</v>
      </c>
      <c r="D433" s="46"/>
      <c r="E433" s="46">
        <v>96.5</v>
      </c>
      <c r="F433" s="46">
        <f t="shared" si="35"/>
        <v>569</v>
      </c>
      <c r="G433" s="45">
        <f t="shared" si="36"/>
        <v>7.3735067784859399E-3</v>
      </c>
      <c r="H433" s="43">
        <f t="shared" si="37"/>
        <v>31.569300596748626</v>
      </c>
      <c r="I433" s="43">
        <f t="shared" si="39"/>
        <v>6.9452461312846978</v>
      </c>
      <c r="J433" s="194">
        <v>13.536589623102973</v>
      </c>
      <c r="K433" s="43">
        <v>1.8661320925869178</v>
      </c>
      <c r="L433" s="45">
        <f t="shared" si="40"/>
        <v>9.4757941025875592E-2</v>
      </c>
    </row>
    <row r="434" spans="1:12" x14ac:dyDescent="0.25">
      <c r="A434" s="48">
        <f t="shared" si="38"/>
        <v>54</v>
      </c>
      <c r="B434" s="46" t="s">
        <v>2130</v>
      </c>
      <c r="C434" s="46">
        <v>219</v>
      </c>
      <c r="D434" s="46"/>
      <c r="E434" s="46"/>
      <c r="F434" s="46">
        <f t="shared" si="35"/>
        <v>219</v>
      </c>
      <c r="G434" s="45">
        <f t="shared" si="36"/>
        <v>2.8379577934770136E-3</v>
      </c>
      <c r="H434" s="43">
        <f t="shared" si="37"/>
        <v>12.15057439488216</v>
      </c>
      <c r="I434" s="43">
        <f t="shared" si="39"/>
        <v>2.673126366874075</v>
      </c>
      <c r="J434" s="194">
        <v>5.2100406457988591</v>
      </c>
      <c r="K434" s="43">
        <v>0.86493741434187288</v>
      </c>
      <c r="L434" s="45">
        <f t="shared" si="40"/>
        <v>9.5427757177611733E-2</v>
      </c>
    </row>
    <row r="435" spans="1:12" x14ac:dyDescent="0.25">
      <c r="A435" s="48">
        <f t="shared" si="38"/>
        <v>55</v>
      </c>
      <c r="B435" s="46" t="s">
        <v>2131</v>
      </c>
      <c r="C435" s="46">
        <v>361.4</v>
      </c>
      <c r="D435" s="46"/>
      <c r="E435" s="46"/>
      <c r="F435" s="46">
        <f t="shared" si="35"/>
        <v>361.4</v>
      </c>
      <c r="G435" s="45">
        <f t="shared" si="36"/>
        <v>4.6832782948063589E-3</v>
      </c>
      <c r="H435" s="43">
        <f t="shared" si="37"/>
        <v>20.051221855298685</v>
      </c>
      <c r="I435" s="43">
        <f t="shared" si="39"/>
        <v>4.411268808165711</v>
      </c>
      <c r="J435" s="194">
        <v>8.5977565725648741</v>
      </c>
      <c r="K435" s="43">
        <v>1.4273442079596022</v>
      </c>
      <c r="L435" s="45">
        <f t="shared" si="40"/>
        <v>9.5427757177611705E-2</v>
      </c>
    </row>
    <row r="436" spans="1:12" x14ac:dyDescent="0.25">
      <c r="A436" s="48">
        <f t="shared" si="38"/>
        <v>56</v>
      </c>
      <c r="B436" s="46" t="s">
        <v>2132</v>
      </c>
      <c r="C436" s="46">
        <v>325.7</v>
      </c>
      <c r="D436" s="46"/>
      <c r="E436" s="46">
        <v>17.7</v>
      </c>
      <c r="F436" s="46">
        <f t="shared" si="35"/>
        <v>343.4</v>
      </c>
      <c r="G436" s="45">
        <f t="shared" si="36"/>
        <v>4.4500214898630435E-3</v>
      </c>
      <c r="H436" s="43">
        <f t="shared" si="37"/>
        <v>19.052544507774126</v>
      </c>
      <c r="I436" s="43">
        <f t="shared" si="39"/>
        <v>4.1915597917103078</v>
      </c>
      <c r="J436" s="194">
        <v>8.1695340537320913</v>
      </c>
      <c r="K436" s="43">
        <v>1.2863475609641462</v>
      </c>
      <c r="L436" s="45">
        <f t="shared" si="40"/>
        <v>9.5224187286490028E-2</v>
      </c>
    </row>
    <row r="437" spans="1:12" x14ac:dyDescent="0.25">
      <c r="A437" s="48">
        <f t="shared" si="38"/>
        <v>57</v>
      </c>
      <c r="B437" s="46" t="s">
        <v>2133</v>
      </c>
      <c r="C437" s="46">
        <v>398.4</v>
      </c>
      <c r="D437" s="46"/>
      <c r="E437" s="46">
        <v>80.599999999999994</v>
      </c>
      <c r="F437" s="46">
        <f t="shared" si="35"/>
        <v>479</v>
      </c>
      <c r="G437" s="45">
        <f t="shared" si="36"/>
        <v>6.2072227537693586E-3</v>
      </c>
      <c r="H437" s="43">
        <f t="shared" si="37"/>
        <v>26.575913859125819</v>
      </c>
      <c r="I437" s="43">
        <f t="shared" si="39"/>
        <v>5.8467010490076801</v>
      </c>
      <c r="J437" s="194">
        <v>11.395477028939057</v>
      </c>
      <c r="K437" s="43">
        <v>1.5734751866383663</v>
      </c>
      <c r="L437" s="45">
        <f t="shared" si="40"/>
        <v>9.4763188149709646E-2</v>
      </c>
    </row>
    <row r="438" spans="1:12" x14ac:dyDescent="0.25">
      <c r="A438" s="48">
        <f t="shared" si="38"/>
        <v>58</v>
      </c>
      <c r="B438" s="46" t="s">
        <v>2134</v>
      </c>
      <c r="C438" s="46">
        <v>675.5</v>
      </c>
      <c r="D438" s="46"/>
      <c r="E438" s="46"/>
      <c r="F438" s="46">
        <f t="shared" si="35"/>
        <v>675.5</v>
      </c>
      <c r="G438" s="45">
        <f t="shared" si="36"/>
        <v>8.7536095410672265E-3</v>
      </c>
      <c r="H438" s="43">
        <f t="shared" si="37"/>
        <v>37.478141569602272</v>
      </c>
      <c r="I438" s="43">
        <f t="shared" si="39"/>
        <v>8.2451911453125</v>
      </c>
      <c r="J438" s="194">
        <v>16.070239526196939</v>
      </c>
      <c r="K438" s="43">
        <v>2.6678777323650009</v>
      </c>
      <c r="L438" s="45">
        <f t="shared" si="40"/>
        <v>9.5427757177611719E-2</v>
      </c>
    </row>
    <row r="439" spans="1:12" x14ac:dyDescent="0.25">
      <c r="A439" s="48">
        <f t="shared" si="38"/>
        <v>59</v>
      </c>
      <c r="B439" s="46" t="s">
        <v>2135</v>
      </c>
      <c r="C439" s="46">
        <v>1644.9</v>
      </c>
      <c r="D439" s="46">
        <v>102.4</v>
      </c>
      <c r="E439" s="46">
        <v>88.7</v>
      </c>
      <c r="F439" s="46">
        <f t="shared" si="35"/>
        <v>1836.0000000000002</v>
      </c>
      <c r="G439" s="45">
        <f t="shared" si="36"/>
        <v>2.3792194104218255E-2</v>
      </c>
      <c r="H439" s="43">
        <f t="shared" si="37"/>
        <v>101.86508944750524</v>
      </c>
      <c r="I439" s="43">
        <f t="shared" si="39"/>
        <v>22.410319678451152</v>
      </c>
      <c r="J439" s="194">
        <v>43.678696920943864</v>
      </c>
      <c r="K439" s="43">
        <v>6.4965093737486175</v>
      </c>
      <c r="L439" s="45">
        <f t="shared" si="40"/>
        <v>9.5016675065712888E-2</v>
      </c>
    </row>
    <row r="440" spans="1:12" x14ac:dyDescent="0.25">
      <c r="A440" s="48">
        <f t="shared" si="38"/>
        <v>60</v>
      </c>
      <c r="B440" s="46" t="s">
        <v>652</v>
      </c>
      <c r="C440" s="46">
        <v>640.29999999999995</v>
      </c>
      <c r="D440" s="46">
        <v>45.5</v>
      </c>
      <c r="E440" s="46"/>
      <c r="F440" s="46">
        <f t="shared" ref="F440:F502" si="41">C440+D440+E440</f>
        <v>685.8</v>
      </c>
      <c r="G440" s="45">
        <f t="shared" si="36"/>
        <v>8.8870842683403464E-3</v>
      </c>
      <c r="H440" s="43">
        <f t="shared" si="37"/>
        <v>38.049606940685777</v>
      </c>
      <c r="I440" s="43">
        <f t="shared" si="39"/>
        <v>8.3709135269508703</v>
      </c>
      <c r="J440" s="194">
        <v>16.315277967529028</v>
      </c>
      <c r="K440" s="43">
        <v>2.5288558283246632</v>
      </c>
      <c r="L440" s="45">
        <f t="shared" si="40"/>
        <v>9.5165725085287756E-2</v>
      </c>
    </row>
    <row r="441" spans="1:12" x14ac:dyDescent="0.25">
      <c r="A441" s="48">
        <f t="shared" si="38"/>
        <v>61</v>
      </c>
      <c r="B441" s="46" t="s">
        <v>653</v>
      </c>
      <c r="C441" s="46">
        <v>484.9</v>
      </c>
      <c r="D441" s="46">
        <v>39.799999999999997</v>
      </c>
      <c r="E441" s="46"/>
      <c r="F441" s="46">
        <f t="shared" si="41"/>
        <v>524.69999999999993</v>
      </c>
      <c r="G441" s="45">
        <f t="shared" si="36"/>
        <v>6.7994358640976662E-3</v>
      </c>
      <c r="H441" s="43">
        <f t="shared" si="37"/>
        <v>29.111444680340952</v>
      </c>
      <c r="I441" s="43">
        <f t="shared" ref="I441:I503" si="42">H441*0.22</f>
        <v>6.4045178296750098</v>
      </c>
      <c r="J441" s="194">
        <v>12.48268642397562</v>
      </c>
      <c r="K441" s="43">
        <v>1.9151057178738546</v>
      </c>
      <c r="L441" s="45">
        <f t="shared" si="40"/>
        <v>9.5128177342987313E-2</v>
      </c>
    </row>
    <row r="442" spans="1:12" x14ac:dyDescent="0.25">
      <c r="A442" s="48">
        <f t="shared" si="38"/>
        <v>62</v>
      </c>
      <c r="B442" s="46" t="s">
        <v>654</v>
      </c>
      <c r="C442" s="46">
        <v>642.79999999999995</v>
      </c>
      <c r="D442" s="46"/>
      <c r="E442" s="46"/>
      <c r="F442" s="46">
        <f t="shared" si="41"/>
        <v>642.79999999999995</v>
      </c>
      <c r="G442" s="45">
        <f t="shared" si="36"/>
        <v>8.3298596787535362E-3</v>
      </c>
      <c r="H442" s="43">
        <f t="shared" si="37"/>
        <v>35.663877721599327</v>
      </c>
      <c r="I442" s="43">
        <f t="shared" si="42"/>
        <v>7.8460530987518524</v>
      </c>
      <c r="J442" s="194">
        <v>15.29230195031738</v>
      </c>
      <c r="K442" s="43">
        <v>2.5387295431002554</v>
      </c>
      <c r="L442" s="45">
        <f t="shared" si="40"/>
        <v>9.5427757177611719E-2</v>
      </c>
    </row>
    <row r="443" spans="1:12" x14ac:dyDescent="0.25">
      <c r="A443" s="48">
        <f t="shared" si="38"/>
        <v>63</v>
      </c>
      <c r="B443" s="46" t="s">
        <v>655</v>
      </c>
      <c r="C443" s="46">
        <v>637.20000000000005</v>
      </c>
      <c r="D443" s="46"/>
      <c r="E443" s="46"/>
      <c r="F443" s="46">
        <f t="shared" si="41"/>
        <v>637.20000000000005</v>
      </c>
      <c r="G443" s="45">
        <f t="shared" si="36"/>
        <v>8.2572908949933941E-3</v>
      </c>
      <c r="H443" s="43">
        <f t="shared" si="37"/>
        <v>35.353178102369469</v>
      </c>
      <c r="I443" s="43">
        <f t="shared" si="42"/>
        <v>7.7776991825212836</v>
      </c>
      <c r="J443" s="194">
        <v>15.159077166680516</v>
      </c>
      <c r="K443" s="43">
        <v>2.5166124220029293</v>
      </c>
      <c r="L443" s="45">
        <f t="shared" si="40"/>
        <v>9.5427757177611733E-2</v>
      </c>
    </row>
    <row r="444" spans="1:12" x14ac:dyDescent="0.25">
      <c r="A444" s="48">
        <f t="shared" si="38"/>
        <v>64</v>
      </c>
      <c r="B444" s="46" t="s">
        <v>656</v>
      </c>
      <c r="C444" s="46">
        <v>453.2</v>
      </c>
      <c r="D444" s="46"/>
      <c r="E444" s="46"/>
      <c r="F444" s="46">
        <f t="shared" si="41"/>
        <v>453.2</v>
      </c>
      <c r="G444" s="45">
        <f t="shared" si="36"/>
        <v>5.8728880000172724E-3</v>
      </c>
      <c r="H444" s="43">
        <f t="shared" si="37"/>
        <v>25.144476327673949</v>
      </c>
      <c r="I444" s="43">
        <f t="shared" si="42"/>
        <v>5.5317847920882688</v>
      </c>
      <c r="J444" s="194">
        <v>10.781691418612068</v>
      </c>
      <c r="K444" s="43">
        <v>1.7899070145193463</v>
      </c>
      <c r="L444" s="45">
        <f t="shared" si="40"/>
        <v>9.5427757177611719E-2</v>
      </c>
    </row>
    <row r="445" spans="1:12" x14ac:dyDescent="0.25">
      <c r="A445" s="48">
        <f t="shared" si="38"/>
        <v>65</v>
      </c>
      <c r="B445" s="46" t="s">
        <v>657</v>
      </c>
      <c r="C445" s="46">
        <v>771.5</v>
      </c>
      <c r="D445" s="46">
        <v>16.600000000000001</v>
      </c>
      <c r="E445" s="46"/>
      <c r="F445" s="46">
        <f t="shared" si="41"/>
        <v>788.1</v>
      </c>
      <c r="G445" s="45">
        <f t="shared" ref="G445:G508" si="43">3/$F$707*F445</f>
        <v>1.0212760443101527E-2</v>
      </c>
      <c r="H445" s="43">
        <f t="shared" ref="H445:H508" si="44">G445*4281.45</f>
        <v>43.725423199117031</v>
      </c>
      <c r="I445" s="43">
        <f t="shared" si="42"/>
        <v>9.6195931038057463</v>
      </c>
      <c r="J445" s="194">
        <v>18.749009282895347</v>
      </c>
      <c r="K445" s="43">
        <v>3.04702837974774</v>
      </c>
      <c r="L445" s="45">
        <f t="shared" si="40"/>
        <v>9.5344567904537339E-2</v>
      </c>
    </row>
    <row r="446" spans="1:12" x14ac:dyDescent="0.25">
      <c r="A446" s="48">
        <f t="shared" ref="A446:A508" si="45">1+A445</f>
        <v>66</v>
      </c>
      <c r="B446" s="46" t="s">
        <v>658</v>
      </c>
      <c r="C446" s="46">
        <v>1131.7</v>
      </c>
      <c r="D446" s="46"/>
      <c r="E446" s="46">
        <v>24.6</v>
      </c>
      <c r="F446" s="46">
        <f t="shared" si="41"/>
        <v>1156.3</v>
      </c>
      <c r="G446" s="45">
        <f t="shared" si="43"/>
        <v>1.4984157975330916E-2</v>
      </c>
      <c r="H446" s="43">
        <f t="shared" si="44"/>
        <v>64.153923163480556</v>
      </c>
      <c r="I446" s="43">
        <f t="shared" si="42"/>
        <v>14.113863095965723</v>
      </c>
      <c r="J446" s="194">
        <v>27.508538807019271</v>
      </c>
      <c r="K446" s="43">
        <v>4.4696332046150582</v>
      </c>
      <c r="L446" s="45">
        <f t="shared" ref="L446:L508" si="46">(H446+I446+J446+K446)/F446</f>
        <v>9.5343732829785185E-2</v>
      </c>
    </row>
    <row r="447" spans="1:12" x14ac:dyDescent="0.25">
      <c r="A447" s="48">
        <f t="shared" si="45"/>
        <v>67</v>
      </c>
      <c r="B447" s="46" t="s">
        <v>659</v>
      </c>
      <c r="C447" s="46">
        <v>534.6</v>
      </c>
      <c r="D447" s="46"/>
      <c r="E447" s="46"/>
      <c r="F447" s="46">
        <f t="shared" si="41"/>
        <v>534.6</v>
      </c>
      <c r="G447" s="45">
        <f t="shared" si="43"/>
        <v>6.9277271068164913E-3</v>
      </c>
      <c r="H447" s="43">
        <f t="shared" si="44"/>
        <v>29.660717221479466</v>
      </c>
      <c r="I447" s="43">
        <f t="shared" si="42"/>
        <v>6.5253577887254828</v>
      </c>
      <c r="J447" s="194">
        <v>12.718208809333653</v>
      </c>
      <c r="K447" s="43">
        <v>2.1113951676126272</v>
      </c>
      <c r="L447" s="45">
        <f t="shared" si="46"/>
        <v>9.5427757177611719E-2</v>
      </c>
    </row>
    <row r="448" spans="1:12" x14ac:dyDescent="0.25">
      <c r="A448" s="48">
        <f t="shared" si="45"/>
        <v>68</v>
      </c>
      <c r="B448" s="46" t="s">
        <v>660</v>
      </c>
      <c r="C448" s="46">
        <v>640.5</v>
      </c>
      <c r="D448" s="46"/>
      <c r="E448" s="46"/>
      <c r="F448" s="46">
        <f t="shared" si="41"/>
        <v>640.5</v>
      </c>
      <c r="G448" s="45">
        <f t="shared" si="43"/>
        <v>8.3000546425663346E-3</v>
      </c>
      <c r="H448" s="43">
        <f t="shared" si="44"/>
        <v>35.536268949415629</v>
      </c>
      <c r="I448" s="43">
        <f t="shared" si="42"/>
        <v>7.817979168871438</v>
      </c>
      <c r="J448" s="194">
        <v>15.237584628466527</v>
      </c>
      <c r="K448" s="43">
        <v>2.5296457255067111</v>
      </c>
      <c r="L448" s="45">
        <f t="shared" si="46"/>
        <v>9.5427757177611719E-2</v>
      </c>
    </row>
    <row r="449" spans="1:12" x14ac:dyDescent="0.25">
      <c r="A449" s="48">
        <f t="shared" si="45"/>
        <v>69</v>
      </c>
      <c r="B449" s="46" t="s">
        <v>661</v>
      </c>
      <c r="C449" s="46">
        <v>679.9</v>
      </c>
      <c r="D449" s="46">
        <v>100.6</v>
      </c>
      <c r="E449" s="46"/>
      <c r="F449" s="46">
        <f t="shared" si="41"/>
        <v>780.5</v>
      </c>
      <c r="G449" s="45">
        <f t="shared" si="43"/>
        <v>1.0114274236569906E-2</v>
      </c>
      <c r="H449" s="43">
        <f t="shared" si="44"/>
        <v>43.303759430162224</v>
      </c>
      <c r="I449" s="43">
        <f t="shared" si="42"/>
        <v>9.5268270746356887</v>
      </c>
      <c r="J449" s="194">
        <v>18.568204219388171</v>
      </c>
      <c r="K449" s="43">
        <v>2.6852554703700431</v>
      </c>
      <c r="L449" s="45">
        <f t="shared" si="46"/>
        <v>9.4918701082070622E-2</v>
      </c>
    </row>
    <row r="450" spans="1:12" x14ac:dyDescent="0.25">
      <c r="A450" s="48">
        <f t="shared" si="45"/>
        <v>70</v>
      </c>
      <c r="B450" s="46" t="s">
        <v>662</v>
      </c>
      <c r="C450" s="46">
        <v>708.5</v>
      </c>
      <c r="D450" s="46"/>
      <c r="E450" s="46"/>
      <c r="F450" s="46">
        <f t="shared" si="41"/>
        <v>708.5</v>
      </c>
      <c r="G450" s="45">
        <f t="shared" si="43"/>
        <v>9.1812470167966405E-3</v>
      </c>
      <c r="H450" s="43">
        <f t="shared" si="44"/>
        <v>39.309050040063973</v>
      </c>
      <c r="I450" s="43">
        <f t="shared" si="42"/>
        <v>8.6479910088140741</v>
      </c>
      <c r="J450" s="194">
        <v>16.85531414405704</v>
      </c>
      <c r="K450" s="43">
        <v>2.7982107674028178</v>
      </c>
      <c r="L450" s="45">
        <f t="shared" si="46"/>
        <v>9.5427757177611733E-2</v>
      </c>
    </row>
    <row r="451" spans="1:12" x14ac:dyDescent="0.25">
      <c r="A451" s="48">
        <f t="shared" si="45"/>
        <v>71</v>
      </c>
      <c r="B451" s="46" t="s">
        <v>663</v>
      </c>
      <c r="C451" s="46">
        <v>959</v>
      </c>
      <c r="D451" s="46"/>
      <c r="E451" s="46"/>
      <c r="F451" s="46">
        <f t="shared" si="41"/>
        <v>959</v>
      </c>
      <c r="G451" s="45">
        <f t="shared" si="43"/>
        <v>1.2427404218924458E-2</v>
      </c>
      <c r="H451" s="43">
        <f t="shared" si="44"/>
        <v>53.207309793114121</v>
      </c>
      <c r="I451" s="43">
        <f t="shared" si="42"/>
        <v>11.705608154485107</v>
      </c>
      <c r="J451" s="194">
        <v>22.814744197813269</v>
      </c>
      <c r="K451" s="43">
        <v>3.787556987917152</v>
      </c>
      <c r="L451" s="45">
        <f t="shared" si="46"/>
        <v>9.5427757177611733E-2</v>
      </c>
    </row>
    <row r="452" spans="1:12" x14ac:dyDescent="0.25">
      <c r="A452" s="48">
        <f t="shared" si="45"/>
        <v>72</v>
      </c>
      <c r="B452" s="46" t="s">
        <v>664</v>
      </c>
      <c r="C452" s="46">
        <v>492.4</v>
      </c>
      <c r="D452" s="46"/>
      <c r="E452" s="46"/>
      <c r="F452" s="46">
        <f t="shared" si="41"/>
        <v>492.4</v>
      </c>
      <c r="G452" s="45">
        <f t="shared" si="43"/>
        <v>6.3808694863382717E-3</v>
      </c>
      <c r="H452" s="43">
        <f t="shared" si="44"/>
        <v>27.319373662282992</v>
      </c>
      <c r="I452" s="43">
        <f t="shared" si="42"/>
        <v>6.0102622057022579</v>
      </c>
      <c r="J452" s="194">
        <v>11.714264904070127</v>
      </c>
      <c r="K452" s="43">
        <v>1.9447268622006313</v>
      </c>
      <c r="L452" s="45">
        <f t="shared" si="46"/>
        <v>9.5427757177611719E-2</v>
      </c>
    </row>
    <row r="453" spans="1:12" x14ac:dyDescent="0.25">
      <c r="A453" s="48">
        <f t="shared" si="45"/>
        <v>73</v>
      </c>
      <c r="B453" s="46" t="s">
        <v>665</v>
      </c>
      <c r="C453" s="46">
        <v>287.5</v>
      </c>
      <c r="D453" s="46"/>
      <c r="E453" s="46">
        <v>44.8</v>
      </c>
      <c r="F453" s="46">
        <f t="shared" si="41"/>
        <v>332.3</v>
      </c>
      <c r="G453" s="45">
        <f t="shared" si="43"/>
        <v>4.3061797934813321E-3</v>
      </c>
      <c r="H453" s="43">
        <f t="shared" si="44"/>
        <v>18.436693476800649</v>
      </c>
      <c r="I453" s="43">
        <f t="shared" si="42"/>
        <v>4.0560725648961427</v>
      </c>
      <c r="J453" s="194">
        <v>7.9054635004518765</v>
      </c>
      <c r="K453" s="43">
        <v>1.1354771991930981</v>
      </c>
      <c r="L453" s="45">
        <f t="shared" si="46"/>
        <v>9.4895295640510871E-2</v>
      </c>
    </row>
    <row r="454" spans="1:12" x14ac:dyDescent="0.25">
      <c r="A454" s="48">
        <f t="shared" si="45"/>
        <v>74</v>
      </c>
      <c r="B454" s="46" t="s">
        <v>666</v>
      </c>
      <c r="C454" s="46">
        <v>227.9</v>
      </c>
      <c r="D454" s="46"/>
      <c r="E454" s="46"/>
      <c r="F454" s="46">
        <f t="shared" si="41"/>
        <v>227.9</v>
      </c>
      <c r="G454" s="45">
        <f t="shared" si="43"/>
        <v>2.953290324810098E-3</v>
      </c>
      <c r="H454" s="43">
        <f t="shared" si="44"/>
        <v>12.644364861158193</v>
      </c>
      <c r="I454" s="43">
        <f t="shared" si="42"/>
        <v>2.7817602694548027</v>
      </c>
      <c r="J454" s="194">
        <v>5.4217728912217353</v>
      </c>
      <c r="K454" s="43">
        <v>0.90008783894298128</v>
      </c>
      <c r="L454" s="45">
        <f t="shared" si="46"/>
        <v>9.5427757177611719E-2</v>
      </c>
    </row>
    <row r="455" spans="1:12" x14ac:dyDescent="0.25">
      <c r="A455" s="48">
        <f t="shared" si="45"/>
        <v>75</v>
      </c>
      <c r="B455" s="46" t="s">
        <v>667</v>
      </c>
      <c r="C455" s="46">
        <v>638.54999999999995</v>
      </c>
      <c r="D455" s="46">
        <v>38.700000000000003</v>
      </c>
      <c r="E455" s="46"/>
      <c r="F455" s="46">
        <f t="shared" si="41"/>
        <v>677.25</v>
      </c>
      <c r="G455" s="45">
        <f t="shared" si="43"/>
        <v>8.7762872859922722E-3</v>
      </c>
      <c r="H455" s="43">
        <f t="shared" si="44"/>
        <v>37.575235200611615</v>
      </c>
      <c r="I455" s="43">
        <f t="shared" si="42"/>
        <v>8.2665517441345546</v>
      </c>
      <c r="J455" s="194">
        <v>16.111872271083456</v>
      </c>
      <c r="K455" s="43">
        <v>2.521944227981749</v>
      </c>
      <c r="L455" s="45">
        <f t="shared" si="46"/>
        <v>9.520207226845534E-2</v>
      </c>
    </row>
    <row r="456" spans="1:12" x14ac:dyDescent="0.25">
      <c r="A456" s="48">
        <f t="shared" si="45"/>
        <v>76</v>
      </c>
      <c r="B456" s="46" t="s">
        <v>668</v>
      </c>
      <c r="C456" s="46">
        <v>844.8</v>
      </c>
      <c r="D456" s="46">
        <v>33</v>
      </c>
      <c r="E456" s="46"/>
      <c r="F456" s="46">
        <f t="shared" si="41"/>
        <v>877.8</v>
      </c>
      <c r="G456" s="45">
        <f t="shared" si="43"/>
        <v>1.1375156854402386E-2</v>
      </c>
      <c r="H456" s="43">
        <f t="shared" si="44"/>
        <v>48.702165314281096</v>
      </c>
      <c r="I456" s="43">
        <f t="shared" si="42"/>
        <v>10.714476369141842</v>
      </c>
      <c r="J456" s="194">
        <v>20.882984835078712</v>
      </c>
      <c r="K456" s="43">
        <v>3.3365256969681019</v>
      </c>
      <c r="L456" s="45">
        <f t="shared" si="46"/>
        <v>9.5279280263693047E-2</v>
      </c>
    </row>
    <row r="457" spans="1:12" x14ac:dyDescent="0.25">
      <c r="A457" s="48">
        <f t="shared" si="45"/>
        <v>77</v>
      </c>
      <c r="B457" s="46" t="s">
        <v>669</v>
      </c>
      <c r="C457" s="46">
        <v>623.70000000000005</v>
      </c>
      <c r="D457" s="46">
        <v>33.200000000000003</v>
      </c>
      <c r="E457" s="46"/>
      <c r="F457" s="46">
        <f t="shared" si="41"/>
        <v>656.90000000000009</v>
      </c>
      <c r="G457" s="45">
        <f t="shared" si="43"/>
        <v>8.5125775092924679E-3</v>
      </c>
      <c r="H457" s="43">
        <f t="shared" si="44"/>
        <v>36.446174977160233</v>
      </c>
      <c r="I457" s="43">
        <f t="shared" si="42"/>
        <v>8.0181584949752516</v>
      </c>
      <c r="J457" s="194">
        <v>15.627742923403062</v>
      </c>
      <c r="K457" s="43">
        <v>2.4632943622147319</v>
      </c>
      <c r="L457" s="45">
        <f t="shared" si="46"/>
        <v>9.5228148512335631E-2</v>
      </c>
    </row>
    <row r="458" spans="1:12" x14ac:dyDescent="0.25">
      <c r="A458" s="48">
        <f t="shared" si="45"/>
        <v>78</v>
      </c>
      <c r="B458" s="46" t="s">
        <v>670</v>
      </c>
      <c r="C458" s="46">
        <v>572.4</v>
      </c>
      <c r="D458" s="46"/>
      <c r="E458" s="46"/>
      <c r="F458" s="46">
        <f t="shared" si="41"/>
        <v>572.4</v>
      </c>
      <c r="G458" s="45">
        <f t="shared" si="43"/>
        <v>7.4175663971974551E-3</v>
      </c>
      <c r="H458" s="43">
        <f t="shared" si="44"/>
        <v>31.757939651281042</v>
      </c>
      <c r="I458" s="43">
        <f t="shared" si="42"/>
        <v>6.9867467232818292</v>
      </c>
      <c r="J458" s="194">
        <v>13.617476098882497</v>
      </c>
      <c r="K458" s="43">
        <v>2.2606857350195804</v>
      </c>
      <c r="L458" s="45">
        <f t="shared" si="46"/>
        <v>9.5427757177611733E-2</v>
      </c>
    </row>
    <row r="459" spans="1:12" x14ac:dyDescent="0.25">
      <c r="A459" s="48">
        <f t="shared" si="45"/>
        <v>79</v>
      </c>
      <c r="B459" s="46" t="s">
        <v>671</v>
      </c>
      <c r="C459" s="46">
        <v>678.9</v>
      </c>
      <c r="D459" s="46"/>
      <c r="E459" s="46"/>
      <c r="F459" s="46">
        <f t="shared" si="41"/>
        <v>678.9</v>
      </c>
      <c r="G459" s="45">
        <f t="shared" si="43"/>
        <v>8.7976691597787416E-3</v>
      </c>
      <c r="H459" s="43">
        <f t="shared" si="44"/>
        <v>37.666780624134688</v>
      </c>
      <c r="I459" s="43">
        <f t="shared" si="42"/>
        <v>8.2866917373096314</v>
      </c>
      <c r="J459" s="194">
        <v>16.151126001976461</v>
      </c>
      <c r="K459" s="43">
        <v>2.6813059844598066</v>
      </c>
      <c r="L459" s="45">
        <f t="shared" si="46"/>
        <v>9.5427757177611705E-2</v>
      </c>
    </row>
    <row r="460" spans="1:12" x14ac:dyDescent="0.25">
      <c r="A460" s="48">
        <f t="shared" si="45"/>
        <v>80</v>
      </c>
      <c r="B460" s="46" t="s">
        <v>672</v>
      </c>
      <c r="C460" s="46">
        <v>785.9</v>
      </c>
      <c r="D460" s="46"/>
      <c r="E460" s="46"/>
      <c r="F460" s="46">
        <f t="shared" si="41"/>
        <v>785.9</v>
      </c>
      <c r="G460" s="45">
        <f t="shared" si="43"/>
        <v>1.01842512780529E-2</v>
      </c>
      <c r="H460" s="43">
        <f t="shared" si="44"/>
        <v>43.603362634419589</v>
      </c>
      <c r="I460" s="43">
        <f t="shared" si="42"/>
        <v>9.5927397795723106</v>
      </c>
      <c r="J460" s="194">
        <v>18.696670975038007</v>
      </c>
      <c r="K460" s="43">
        <v>3.1039009768551509</v>
      </c>
      <c r="L460" s="45">
        <f t="shared" si="46"/>
        <v>9.5427757177611747E-2</v>
      </c>
    </row>
    <row r="461" spans="1:12" x14ac:dyDescent="0.25">
      <c r="A461" s="48">
        <f t="shared" si="45"/>
        <v>81</v>
      </c>
      <c r="B461" s="46" t="s">
        <v>673</v>
      </c>
      <c r="C461" s="46">
        <v>557.20000000000005</v>
      </c>
      <c r="D461" s="46"/>
      <c r="E461" s="46"/>
      <c r="F461" s="46">
        <f t="shared" si="41"/>
        <v>557.20000000000005</v>
      </c>
      <c r="G461" s="45">
        <f t="shared" si="43"/>
        <v>7.2205939841342107E-3</v>
      </c>
      <c r="H461" s="43">
        <f t="shared" si="44"/>
        <v>30.914612113371415</v>
      </c>
      <c r="I461" s="43">
        <f t="shared" si="42"/>
        <v>6.8012146649417113</v>
      </c>
      <c r="J461" s="194">
        <v>13.255865971868149</v>
      </c>
      <c r="K461" s="43">
        <v>2.2006535491839805</v>
      </c>
      <c r="L461" s="45">
        <f t="shared" si="46"/>
        <v>9.5427757177611733E-2</v>
      </c>
    </row>
    <row r="462" spans="1:12" x14ac:dyDescent="0.25">
      <c r="A462" s="48">
        <f t="shared" si="45"/>
        <v>82</v>
      </c>
      <c r="B462" s="46" t="s">
        <v>674</v>
      </c>
      <c r="C462" s="46">
        <v>780.8</v>
      </c>
      <c r="D462" s="46">
        <v>45.6</v>
      </c>
      <c r="E462" s="46"/>
      <c r="F462" s="46">
        <f t="shared" si="41"/>
        <v>826.4</v>
      </c>
      <c r="G462" s="45">
        <f t="shared" si="43"/>
        <v>1.0709079089175361E-2</v>
      </c>
      <c r="H462" s="43">
        <f t="shared" si="44"/>
        <v>45.850386666349848</v>
      </c>
      <c r="I462" s="43">
        <f t="shared" si="42"/>
        <v>10.087085066596966</v>
      </c>
      <c r="J462" s="194">
        <v>19.660171642411768</v>
      </c>
      <c r="K462" s="43">
        <v>3.0837585987129423</v>
      </c>
      <c r="L462" s="45">
        <f t="shared" si="46"/>
        <v>9.5209828139002348E-2</v>
      </c>
    </row>
    <row r="463" spans="1:12" x14ac:dyDescent="0.25">
      <c r="A463" s="48">
        <f t="shared" si="45"/>
        <v>83</v>
      </c>
      <c r="B463" s="46" t="s">
        <v>675</v>
      </c>
      <c r="C463" s="46">
        <v>1009.3</v>
      </c>
      <c r="D463" s="46"/>
      <c r="E463" s="46"/>
      <c r="F463" s="46">
        <f t="shared" si="41"/>
        <v>1009.3</v>
      </c>
      <c r="G463" s="45">
        <f t="shared" si="43"/>
        <v>1.3079227401627168E-2</v>
      </c>
      <c r="H463" s="43">
        <f t="shared" si="44"/>
        <v>55.998058158696637</v>
      </c>
      <c r="I463" s="43">
        <f t="shared" si="42"/>
        <v>12.31957279491326</v>
      </c>
      <c r="J463" s="194">
        <v>24.011388236551543</v>
      </c>
      <c r="K463" s="43">
        <v>3.9862161292020657</v>
      </c>
      <c r="L463" s="45">
        <f t="shared" si="46"/>
        <v>9.5427757177611705E-2</v>
      </c>
    </row>
    <row r="464" spans="1:12" x14ac:dyDescent="0.25">
      <c r="A464" s="48">
        <f t="shared" si="45"/>
        <v>84</v>
      </c>
      <c r="B464" s="46" t="s">
        <v>676</v>
      </c>
      <c r="C464" s="46">
        <v>602.29999999999995</v>
      </c>
      <c r="D464" s="46"/>
      <c r="E464" s="46"/>
      <c r="F464" s="46">
        <f t="shared" si="41"/>
        <v>602.29999999999995</v>
      </c>
      <c r="G464" s="45">
        <f t="shared" si="43"/>
        <v>7.8050318676310742E-3</v>
      </c>
      <c r="H464" s="43">
        <f t="shared" si="44"/>
        <v>33.416853689669061</v>
      </c>
      <c r="I464" s="43">
        <f t="shared" si="42"/>
        <v>7.3517078117271932</v>
      </c>
      <c r="J464" s="194">
        <v>14.328801282943619</v>
      </c>
      <c r="K464" s="43">
        <v>2.3787753637356626</v>
      </c>
      <c r="L464" s="45">
        <f t="shared" si="46"/>
        <v>9.5427757177611733E-2</v>
      </c>
    </row>
    <row r="465" spans="1:12" x14ac:dyDescent="0.25">
      <c r="A465" s="48">
        <f t="shared" si="45"/>
        <v>85</v>
      </c>
      <c r="B465" s="46" t="s">
        <v>677</v>
      </c>
      <c r="C465" s="46">
        <v>655.4</v>
      </c>
      <c r="D465" s="46">
        <v>60.8</v>
      </c>
      <c r="E465" s="46"/>
      <c r="F465" s="46">
        <f t="shared" si="41"/>
        <v>716.19999999999993</v>
      </c>
      <c r="G465" s="45">
        <f t="shared" si="43"/>
        <v>9.2810290944668351E-3</v>
      </c>
      <c r="H465" s="43">
        <f t="shared" si="44"/>
        <v>39.73626201650503</v>
      </c>
      <c r="I465" s="43">
        <f t="shared" si="42"/>
        <v>8.7419776436311061</v>
      </c>
      <c r="J465" s="194">
        <v>17.038498221557727</v>
      </c>
      <c r="K465" s="43">
        <v>2.58849306556924</v>
      </c>
      <c r="L465" s="45">
        <f t="shared" si="46"/>
        <v>9.5092475491850209E-2</v>
      </c>
    </row>
    <row r="466" spans="1:12" x14ac:dyDescent="0.25">
      <c r="A466" s="48">
        <f t="shared" si="45"/>
        <v>86</v>
      </c>
      <c r="B466" s="46" t="s">
        <v>678</v>
      </c>
      <c r="C466" s="46">
        <v>707.3</v>
      </c>
      <c r="D466" s="46"/>
      <c r="E466" s="46"/>
      <c r="F466" s="46">
        <f t="shared" si="41"/>
        <v>707.3</v>
      </c>
      <c r="G466" s="45">
        <f t="shared" si="43"/>
        <v>9.1656965631337524E-3</v>
      </c>
      <c r="H466" s="43">
        <f t="shared" si="44"/>
        <v>39.242471550229006</v>
      </c>
      <c r="I466" s="43">
        <f t="shared" si="42"/>
        <v>8.6333437410503819</v>
      </c>
      <c r="J466" s="194">
        <v>16.826765976134855</v>
      </c>
      <c r="K466" s="43">
        <v>2.7934713843105334</v>
      </c>
      <c r="L466" s="45">
        <f t="shared" si="46"/>
        <v>9.5427757177611747E-2</v>
      </c>
    </row>
    <row r="467" spans="1:12" x14ac:dyDescent="0.25">
      <c r="A467" s="48">
        <f t="shared" si="45"/>
        <v>87</v>
      </c>
      <c r="B467" s="46" t="s">
        <v>679</v>
      </c>
      <c r="C467" s="46">
        <v>789.4</v>
      </c>
      <c r="D467" s="46"/>
      <c r="E467" s="46"/>
      <c r="F467" s="46">
        <f t="shared" si="41"/>
        <v>789.4</v>
      </c>
      <c r="G467" s="45">
        <f t="shared" si="43"/>
        <v>1.0229606767902988E-2</v>
      </c>
      <c r="H467" s="43">
        <f t="shared" si="44"/>
        <v>43.797549896438248</v>
      </c>
      <c r="I467" s="43">
        <f t="shared" si="42"/>
        <v>9.6354609772164146</v>
      </c>
      <c r="J467" s="194">
        <v>18.779936464811048</v>
      </c>
      <c r="K467" s="43">
        <v>3.1177241775409796</v>
      </c>
      <c r="L467" s="45">
        <f t="shared" si="46"/>
        <v>9.5427757177611719E-2</v>
      </c>
    </row>
    <row r="468" spans="1:12" x14ac:dyDescent="0.25">
      <c r="A468" s="48">
        <f t="shared" si="45"/>
        <v>88</v>
      </c>
      <c r="B468" s="46" t="s">
        <v>680</v>
      </c>
      <c r="C468" s="46">
        <v>714.2</v>
      </c>
      <c r="D468" s="46"/>
      <c r="E468" s="46"/>
      <c r="F468" s="46">
        <f t="shared" si="41"/>
        <v>714.2</v>
      </c>
      <c r="G468" s="45">
        <f t="shared" si="43"/>
        <v>9.2551116716953572E-3</v>
      </c>
      <c r="H468" s="43">
        <f t="shared" si="44"/>
        <v>39.625297866780087</v>
      </c>
      <c r="I468" s="43">
        <f t="shared" si="42"/>
        <v>8.7175655306916191</v>
      </c>
      <c r="J468" s="194">
        <v>16.990917941687425</v>
      </c>
      <c r="K468" s="43">
        <v>2.8207228370911679</v>
      </c>
      <c r="L468" s="45">
        <f t="shared" si="46"/>
        <v>9.5427757177611733E-2</v>
      </c>
    </row>
    <row r="469" spans="1:12" x14ac:dyDescent="0.25">
      <c r="A469" s="48">
        <f t="shared" si="45"/>
        <v>89</v>
      </c>
      <c r="B469" s="46" t="s">
        <v>681</v>
      </c>
      <c r="C469" s="46">
        <v>713.1</v>
      </c>
      <c r="D469" s="46"/>
      <c r="E469" s="46"/>
      <c r="F469" s="46">
        <f t="shared" si="41"/>
        <v>713.1</v>
      </c>
      <c r="G469" s="45">
        <f t="shared" si="43"/>
        <v>9.2408570891710437E-3</v>
      </c>
      <c r="H469" s="43">
        <f t="shared" si="44"/>
        <v>39.564267584431363</v>
      </c>
      <c r="I469" s="43">
        <f t="shared" si="42"/>
        <v>8.7041388685748995</v>
      </c>
      <c r="J469" s="194">
        <v>16.964748787758754</v>
      </c>
      <c r="K469" s="43">
        <v>2.8163784025899075</v>
      </c>
      <c r="L469" s="45">
        <f t="shared" si="46"/>
        <v>9.5427757177611719E-2</v>
      </c>
    </row>
    <row r="470" spans="1:12" x14ac:dyDescent="0.25">
      <c r="A470" s="48">
        <f t="shared" si="45"/>
        <v>90</v>
      </c>
      <c r="B470" s="46" t="s">
        <v>682</v>
      </c>
      <c r="C470" s="46">
        <v>771.4</v>
      </c>
      <c r="D470" s="46">
        <v>100</v>
      </c>
      <c r="E470" s="46"/>
      <c r="F470" s="46">
        <f t="shared" si="41"/>
        <v>871.4</v>
      </c>
      <c r="G470" s="45">
        <f t="shared" si="43"/>
        <v>1.1292221101533651E-2</v>
      </c>
      <c r="H470" s="43">
        <f t="shared" si="44"/>
        <v>48.347080035161248</v>
      </c>
      <c r="I470" s="43">
        <f t="shared" si="42"/>
        <v>10.636357607735475</v>
      </c>
      <c r="J470" s="194">
        <v>20.730727939493725</v>
      </c>
      <c r="K470" s="43">
        <v>3.0466334311567165</v>
      </c>
      <c r="L470" s="45">
        <f t="shared" si="46"/>
        <v>9.4974522622845045E-2</v>
      </c>
    </row>
    <row r="471" spans="1:12" x14ac:dyDescent="0.25">
      <c r="A471" s="48">
        <f t="shared" si="45"/>
        <v>91</v>
      </c>
      <c r="B471" s="46" t="s">
        <v>683</v>
      </c>
      <c r="C471" s="46">
        <v>1203.7</v>
      </c>
      <c r="D471" s="46">
        <v>132</v>
      </c>
      <c r="E471" s="46"/>
      <c r="F471" s="46">
        <f t="shared" si="41"/>
        <v>1335.7</v>
      </c>
      <c r="G471" s="45">
        <f t="shared" si="43"/>
        <v>1.7308950797932637E-2</v>
      </c>
      <c r="H471" s="43">
        <f t="shared" si="44"/>
        <v>74.107407393808685</v>
      </c>
      <c r="I471" s="43">
        <f t="shared" si="42"/>
        <v>16.30362962663791</v>
      </c>
      <c r="J471" s="194">
        <v>31.776489911386008</v>
      </c>
      <c r="K471" s="43">
        <v>4.7539961901521126</v>
      </c>
      <c r="L471" s="45">
        <f t="shared" si="46"/>
        <v>9.5037450866201023E-2</v>
      </c>
    </row>
    <row r="472" spans="1:12" x14ac:dyDescent="0.25">
      <c r="A472" s="48">
        <f t="shared" si="45"/>
        <v>92</v>
      </c>
      <c r="B472" s="46" t="s">
        <v>684</v>
      </c>
      <c r="C472" s="46">
        <v>500.7</v>
      </c>
      <c r="D472" s="46"/>
      <c r="E472" s="46">
        <v>56.7</v>
      </c>
      <c r="F472" s="46">
        <f t="shared" si="41"/>
        <v>557.4</v>
      </c>
      <c r="G472" s="45">
        <f t="shared" si="43"/>
        <v>7.2231857264113582E-3</v>
      </c>
      <c r="H472" s="43">
        <f t="shared" si="44"/>
        <v>30.925708528343907</v>
      </c>
      <c r="I472" s="43">
        <f t="shared" si="42"/>
        <v>6.80365587623566</v>
      </c>
      <c r="J472" s="194">
        <v>13.260623999855177</v>
      </c>
      <c r="K472" s="43">
        <v>1.9775075952555976</v>
      </c>
      <c r="L472" s="45">
        <f t="shared" si="46"/>
        <v>9.5026006458002049E-2</v>
      </c>
    </row>
    <row r="473" spans="1:12" x14ac:dyDescent="0.25">
      <c r="A473" s="48">
        <f t="shared" si="45"/>
        <v>93</v>
      </c>
      <c r="B473" s="46" t="s">
        <v>685</v>
      </c>
      <c r="C473" s="46">
        <v>476.1</v>
      </c>
      <c r="D473" s="46"/>
      <c r="E473" s="46"/>
      <c r="F473" s="46">
        <f t="shared" si="41"/>
        <v>476.1</v>
      </c>
      <c r="G473" s="45">
        <f t="shared" si="43"/>
        <v>6.1696424907507139E-3</v>
      </c>
      <c r="H473" s="43">
        <f t="shared" si="44"/>
        <v>26.415015842024644</v>
      </c>
      <c r="I473" s="43">
        <f t="shared" si="42"/>
        <v>5.8113034852454222</v>
      </c>
      <c r="J473" s="194">
        <v>11.326485623127109</v>
      </c>
      <c r="K473" s="43">
        <v>1.880350241863771</v>
      </c>
      <c r="L473" s="45">
        <f t="shared" si="46"/>
        <v>9.5427757177611733E-2</v>
      </c>
    </row>
    <row r="474" spans="1:12" ht="13" x14ac:dyDescent="0.3">
      <c r="A474" s="48">
        <f t="shared" si="45"/>
        <v>94</v>
      </c>
      <c r="B474" s="21" t="s">
        <v>686</v>
      </c>
      <c r="C474" s="19">
        <v>364.5</v>
      </c>
      <c r="D474" s="19"/>
      <c r="E474" s="19">
        <v>21</v>
      </c>
      <c r="F474" s="46">
        <f t="shared" si="41"/>
        <v>385.5</v>
      </c>
      <c r="G474" s="45">
        <f t="shared" si="43"/>
        <v>4.9955832392026885E-3</v>
      </c>
      <c r="H474" s="43">
        <f t="shared" si="44"/>
        <v>21.388339859484351</v>
      </c>
      <c r="I474" s="43">
        <f t="shared" si="42"/>
        <v>4.7054347690865574</v>
      </c>
      <c r="J474" s="194">
        <v>9.1710989450021003</v>
      </c>
      <c r="K474" s="43">
        <v>1.439587</v>
      </c>
      <c r="L474" s="45">
        <f>(H474+I474+J474+K474)/F474</f>
        <v>9.5212608491758791E-2</v>
      </c>
    </row>
    <row r="475" spans="1:12" x14ac:dyDescent="0.25">
      <c r="A475" s="48">
        <f t="shared" si="45"/>
        <v>95</v>
      </c>
      <c r="B475" s="46" t="s">
        <v>687</v>
      </c>
      <c r="C475" s="46">
        <v>1235.0999999999999</v>
      </c>
      <c r="D475" s="46">
        <v>129.69999999999999</v>
      </c>
      <c r="E475" s="46"/>
      <c r="F475" s="46">
        <f t="shared" si="41"/>
        <v>1364.8</v>
      </c>
      <c r="G475" s="45">
        <f t="shared" si="43"/>
        <v>1.7686049299257663E-2</v>
      </c>
      <c r="H475" s="43">
        <f t="shared" si="44"/>
        <v>75.721935772306722</v>
      </c>
      <c r="I475" s="43">
        <f t="shared" si="42"/>
        <v>16.658825869907478</v>
      </c>
      <c r="J475" s="194">
        <v>32.468782983499011</v>
      </c>
      <c r="K475" s="43">
        <v>4.8780100477335502</v>
      </c>
      <c r="L475" s="45">
        <f t="shared" si="46"/>
        <v>9.5052428688047155E-2</v>
      </c>
    </row>
    <row r="476" spans="1:12" x14ac:dyDescent="0.25">
      <c r="A476" s="48">
        <f t="shared" si="45"/>
        <v>96</v>
      </c>
      <c r="B476" s="46" t="s">
        <v>688</v>
      </c>
      <c r="C476" s="46">
        <v>283</v>
      </c>
      <c r="D476" s="46">
        <v>27.9</v>
      </c>
      <c r="E476" s="46"/>
      <c r="F476" s="46">
        <f t="shared" si="41"/>
        <v>310.89999999999998</v>
      </c>
      <c r="G476" s="45">
        <f t="shared" si="43"/>
        <v>4.0288633698264999E-3</v>
      </c>
      <c r="H476" s="43">
        <f t="shared" si="44"/>
        <v>17.249377074743666</v>
      </c>
      <c r="I476" s="43">
        <f t="shared" si="42"/>
        <v>3.7948629564436067</v>
      </c>
      <c r="J476" s="194">
        <v>7.3963545058395672</v>
      </c>
      <c r="K476" s="43">
        <v>1.1177045125970322</v>
      </c>
      <c r="L476" s="45">
        <f t="shared" si="46"/>
        <v>9.5073332420790843E-2</v>
      </c>
    </row>
    <row r="477" spans="1:12" x14ac:dyDescent="0.25">
      <c r="A477" s="48">
        <f t="shared" si="45"/>
        <v>97</v>
      </c>
      <c r="B477" s="46" t="s">
        <v>689</v>
      </c>
      <c r="C477" s="46">
        <v>882.8</v>
      </c>
      <c r="D477" s="46"/>
      <c r="E477" s="46"/>
      <c r="F477" s="46">
        <f t="shared" si="41"/>
        <v>882.8</v>
      </c>
      <c r="G477" s="45">
        <f t="shared" si="43"/>
        <v>1.1439950411331085E-2</v>
      </c>
      <c r="H477" s="43">
        <f t="shared" si="44"/>
        <v>48.979575688593471</v>
      </c>
      <c r="I477" s="43">
        <f t="shared" si="42"/>
        <v>10.775506651490563</v>
      </c>
      <c r="J477" s="194">
        <v>21.001935534754487</v>
      </c>
      <c r="K477" s="43">
        <v>3.4866061615571025</v>
      </c>
      <c r="L477" s="45">
        <f t="shared" si="46"/>
        <v>9.5427757177611719E-2</v>
      </c>
    </row>
    <row r="478" spans="1:12" x14ac:dyDescent="0.25">
      <c r="A478" s="48">
        <f t="shared" si="45"/>
        <v>98</v>
      </c>
      <c r="B478" s="46" t="s">
        <v>690</v>
      </c>
      <c r="C478" s="46">
        <v>772.9</v>
      </c>
      <c r="D478" s="46"/>
      <c r="E478" s="46"/>
      <c r="F478" s="46">
        <f t="shared" si="41"/>
        <v>772.9</v>
      </c>
      <c r="G478" s="45">
        <f t="shared" si="43"/>
        <v>1.0015788030038282E-2</v>
      </c>
      <c r="H478" s="43">
        <f t="shared" si="44"/>
        <v>42.882095661207401</v>
      </c>
      <c r="I478" s="43">
        <f t="shared" si="42"/>
        <v>9.4340610454656275</v>
      </c>
      <c r="J478" s="194">
        <v>18.387399155880995</v>
      </c>
      <c r="K478" s="43">
        <v>3.0525576600220719</v>
      </c>
      <c r="L478" s="45">
        <f t="shared" si="46"/>
        <v>9.5427757177611719E-2</v>
      </c>
    </row>
    <row r="479" spans="1:12" x14ac:dyDescent="0.25">
      <c r="A479" s="48">
        <f t="shared" si="45"/>
        <v>99</v>
      </c>
      <c r="B479" s="46" t="s">
        <v>691</v>
      </c>
      <c r="C479" s="46">
        <v>669.9</v>
      </c>
      <c r="D479" s="46"/>
      <c r="E479" s="46"/>
      <c r="F479" s="46">
        <f t="shared" si="41"/>
        <v>669.9</v>
      </c>
      <c r="G479" s="45">
        <f t="shared" si="43"/>
        <v>8.6810407573070843E-3</v>
      </c>
      <c r="H479" s="43">
        <f t="shared" si="44"/>
        <v>37.167441950372414</v>
      </c>
      <c r="I479" s="43">
        <f t="shared" si="42"/>
        <v>8.1768372290819311</v>
      </c>
      <c r="J479" s="194">
        <v>15.937014742560072</v>
      </c>
      <c r="K479" s="43">
        <v>2.6457606112676748</v>
      </c>
      <c r="L479" s="45">
        <f t="shared" si="46"/>
        <v>9.5427757177611733E-2</v>
      </c>
    </row>
    <row r="480" spans="1:12" x14ac:dyDescent="0.25">
      <c r="A480" s="48">
        <f t="shared" si="45"/>
        <v>100</v>
      </c>
      <c r="B480" s="46" t="s">
        <v>692</v>
      </c>
      <c r="C480" s="46">
        <v>872.5</v>
      </c>
      <c r="D480" s="46"/>
      <c r="E480" s="46"/>
      <c r="F480" s="46">
        <f t="shared" si="41"/>
        <v>872.5</v>
      </c>
      <c r="G480" s="45">
        <f t="shared" si="43"/>
        <v>1.1306475684057966E-2</v>
      </c>
      <c r="H480" s="43">
        <f t="shared" si="44"/>
        <v>48.40811031750998</v>
      </c>
      <c r="I480" s="43">
        <f t="shared" si="42"/>
        <v>10.649784269852196</v>
      </c>
      <c r="J480" s="194">
        <v>20.756897093422396</v>
      </c>
      <c r="K480" s="43">
        <v>3.4459264566816636</v>
      </c>
      <c r="L480" s="45">
        <f t="shared" si="46"/>
        <v>9.5427757177611719E-2</v>
      </c>
    </row>
    <row r="481" spans="1:12" x14ac:dyDescent="0.25">
      <c r="A481" s="48">
        <f t="shared" si="45"/>
        <v>101</v>
      </c>
      <c r="B481" s="46" t="s">
        <v>693</v>
      </c>
      <c r="C481" s="46">
        <v>416.2</v>
      </c>
      <c r="D481" s="46">
        <v>126.1</v>
      </c>
      <c r="E481" s="46"/>
      <c r="F481" s="46">
        <f t="shared" si="41"/>
        <v>542.29999999999995</v>
      </c>
      <c r="G481" s="45">
        <f t="shared" si="43"/>
        <v>7.0275091844866867E-3</v>
      </c>
      <c r="H481" s="43">
        <f t="shared" si="44"/>
        <v>30.087929197920523</v>
      </c>
      <c r="I481" s="43">
        <f t="shared" si="42"/>
        <v>6.6193444235425156</v>
      </c>
      <c r="J481" s="194">
        <v>12.901392886834342</v>
      </c>
      <c r="K481" s="43">
        <v>1.6437760358405826</v>
      </c>
      <c r="L481" s="45">
        <f t="shared" si="46"/>
        <v>9.4509390640121649E-2</v>
      </c>
    </row>
    <row r="482" spans="1:12" ht="13" x14ac:dyDescent="0.3">
      <c r="A482" s="48">
        <f t="shared" si="45"/>
        <v>102</v>
      </c>
      <c r="B482" s="78" t="s">
        <v>1345</v>
      </c>
      <c r="C482" s="23">
        <v>735.4</v>
      </c>
      <c r="D482" s="23"/>
      <c r="E482" s="23"/>
      <c r="F482" s="46">
        <f t="shared" si="41"/>
        <v>735.4</v>
      </c>
      <c r="G482" s="45">
        <f t="shared" si="43"/>
        <v>9.5298363530730394E-3</v>
      </c>
      <c r="H482" s="43">
        <f t="shared" si="44"/>
        <v>40.80151785386456</v>
      </c>
      <c r="I482" s="43">
        <f t="shared" si="42"/>
        <v>8.9763339278502041</v>
      </c>
      <c r="J482" s="194">
        <v>17.495268908312699</v>
      </c>
      <c r="K482" s="43">
        <v>2.9044519383881888</v>
      </c>
      <c r="L482" s="45">
        <f t="shared" si="46"/>
        <v>9.5427757177611719E-2</v>
      </c>
    </row>
    <row r="483" spans="1:12" x14ac:dyDescent="0.25">
      <c r="A483" s="48">
        <f t="shared" si="45"/>
        <v>103</v>
      </c>
      <c r="B483" s="46" t="s">
        <v>694</v>
      </c>
      <c r="C483" s="46">
        <v>767.4</v>
      </c>
      <c r="D483" s="46">
        <v>16.7</v>
      </c>
      <c r="E483" s="46"/>
      <c r="F483" s="46">
        <f t="shared" si="41"/>
        <v>784.1</v>
      </c>
      <c r="G483" s="45">
        <f t="shared" si="43"/>
        <v>1.0160925597558568E-2</v>
      </c>
      <c r="H483" s="43">
        <f t="shared" si="44"/>
        <v>43.503494899667132</v>
      </c>
      <c r="I483" s="43">
        <f t="shared" si="42"/>
        <v>9.5707688779267688</v>
      </c>
      <c r="J483" s="194">
        <v>18.653848723154727</v>
      </c>
      <c r="K483" s="43">
        <v>3.0308354875157688</v>
      </c>
      <c r="L483" s="45">
        <f t="shared" si="46"/>
        <v>9.5343639826889925E-2</v>
      </c>
    </row>
    <row r="484" spans="1:12" x14ac:dyDescent="0.25">
      <c r="A484" s="48">
        <f t="shared" si="45"/>
        <v>104</v>
      </c>
      <c r="B484" s="46" t="s">
        <v>695</v>
      </c>
      <c r="C484" s="46">
        <v>495.5</v>
      </c>
      <c r="D484" s="46"/>
      <c r="E484" s="46"/>
      <c r="F484" s="46">
        <f t="shared" si="41"/>
        <v>495.5</v>
      </c>
      <c r="G484" s="45">
        <f t="shared" si="43"/>
        <v>6.4210414916340657E-3</v>
      </c>
      <c r="H484" s="43">
        <f t="shared" si="44"/>
        <v>27.49136809435667</v>
      </c>
      <c r="I484" s="43">
        <f t="shared" si="42"/>
        <v>6.0481009807584671</v>
      </c>
      <c r="J484" s="194">
        <v>11.788014337869109</v>
      </c>
      <c r="K484" s="43">
        <v>1.9569702685223658</v>
      </c>
      <c r="L484" s="45">
        <f t="shared" si="46"/>
        <v>9.5427757177611733E-2</v>
      </c>
    </row>
    <row r="485" spans="1:12" x14ac:dyDescent="0.25">
      <c r="A485" s="48">
        <f t="shared" si="45"/>
        <v>105</v>
      </c>
      <c r="B485" s="46" t="s">
        <v>696</v>
      </c>
      <c r="C485" s="46">
        <v>534.20000000000005</v>
      </c>
      <c r="D485" s="46">
        <v>22.3</v>
      </c>
      <c r="E485" s="46"/>
      <c r="F485" s="46">
        <f t="shared" si="41"/>
        <v>556.5</v>
      </c>
      <c r="G485" s="45">
        <f t="shared" si="43"/>
        <v>7.2115228861641921E-3</v>
      </c>
      <c r="H485" s="43">
        <f t="shared" si="44"/>
        <v>30.875774660967679</v>
      </c>
      <c r="I485" s="43">
        <f t="shared" si="42"/>
        <v>6.7926704254128891</v>
      </c>
      <c r="J485" s="194">
        <v>13.239212873913539</v>
      </c>
      <c r="K485" s="43">
        <v>2.1098153732485323</v>
      </c>
      <c r="L485" s="45">
        <f t="shared" si="46"/>
        <v>9.5269493860813362E-2</v>
      </c>
    </row>
    <row r="486" spans="1:12" x14ac:dyDescent="0.25">
      <c r="A486" s="48">
        <f t="shared" si="45"/>
        <v>106</v>
      </c>
      <c r="B486" s="46" t="s">
        <v>697</v>
      </c>
      <c r="C486" s="46">
        <v>758</v>
      </c>
      <c r="D486" s="46"/>
      <c r="E486" s="46"/>
      <c r="F486" s="46">
        <f t="shared" si="41"/>
        <v>758</v>
      </c>
      <c r="G486" s="45">
        <f t="shared" si="43"/>
        <v>9.8227032303907606E-3</v>
      </c>
      <c r="H486" s="43">
        <f t="shared" si="44"/>
        <v>42.05541274575652</v>
      </c>
      <c r="I486" s="43">
        <f t="shared" si="42"/>
        <v>9.2521908040664353</v>
      </c>
      <c r="J486" s="194">
        <v>18.032926070847193</v>
      </c>
      <c r="K486" s="43">
        <v>2.9937103199595421</v>
      </c>
      <c r="L486" s="45">
        <f t="shared" si="46"/>
        <v>9.5427757177611747E-2</v>
      </c>
    </row>
    <row r="487" spans="1:12" x14ac:dyDescent="0.25">
      <c r="A487" s="48">
        <f t="shared" si="45"/>
        <v>107</v>
      </c>
      <c r="B487" s="46" t="s">
        <v>698</v>
      </c>
      <c r="C487" s="46">
        <v>463.8</v>
      </c>
      <c r="D487" s="46">
        <v>43.7</v>
      </c>
      <c r="E487" s="46"/>
      <c r="F487" s="46">
        <f t="shared" si="41"/>
        <v>507.5</v>
      </c>
      <c r="G487" s="45">
        <f t="shared" si="43"/>
        <v>6.5765460282629432E-3</v>
      </c>
      <c r="H487" s="43">
        <f t="shared" si="44"/>
        <v>28.157152992706376</v>
      </c>
      <c r="I487" s="43">
        <f t="shared" si="42"/>
        <v>6.1945736583954023</v>
      </c>
      <c r="J487" s="194">
        <v>12.073496017090964</v>
      </c>
      <c r="K487" s="43">
        <v>1.8317715651678574</v>
      </c>
      <c r="L487" s="45">
        <f t="shared" si="46"/>
        <v>9.5087673366227782E-2</v>
      </c>
    </row>
    <row r="488" spans="1:12" x14ac:dyDescent="0.25">
      <c r="A488" s="48">
        <f t="shared" si="45"/>
        <v>108</v>
      </c>
      <c r="B488" s="46" t="s">
        <v>699</v>
      </c>
      <c r="C488" s="46">
        <v>564</v>
      </c>
      <c r="D488" s="46"/>
      <c r="E488" s="46"/>
      <c r="F488" s="46">
        <f t="shared" si="41"/>
        <v>564</v>
      </c>
      <c r="G488" s="45">
        <f t="shared" si="43"/>
        <v>7.308713221557241E-3</v>
      </c>
      <c r="H488" s="43">
        <f t="shared" si="44"/>
        <v>31.291890222436248</v>
      </c>
      <c r="I488" s="43">
        <f t="shared" si="42"/>
        <v>6.8842158489359742</v>
      </c>
      <c r="J488" s="194">
        <v>13.417638923427198</v>
      </c>
      <c r="K488" s="43">
        <v>2.227510053373591</v>
      </c>
      <c r="L488" s="45">
        <f t="shared" si="46"/>
        <v>9.5427757177611733E-2</v>
      </c>
    </row>
    <row r="489" spans="1:12" x14ac:dyDescent="0.25">
      <c r="A489" s="48">
        <f t="shared" si="45"/>
        <v>109</v>
      </c>
      <c r="B489" s="46" t="s">
        <v>700</v>
      </c>
      <c r="C489" s="46">
        <v>832.2</v>
      </c>
      <c r="D489" s="46">
        <v>47.7</v>
      </c>
      <c r="E489" s="46"/>
      <c r="F489" s="46">
        <f t="shared" si="41"/>
        <v>879.90000000000009</v>
      </c>
      <c r="G489" s="45">
        <f t="shared" si="43"/>
        <v>1.1402370148312441E-2</v>
      </c>
      <c r="H489" s="43">
        <f t="shared" si="44"/>
        <v>48.818677671492296</v>
      </c>
      <c r="I489" s="43">
        <f t="shared" si="42"/>
        <v>10.740109087728305</v>
      </c>
      <c r="J489" s="194">
        <v>20.932944128942541</v>
      </c>
      <c r="K489" s="43">
        <v>3.2867621744991182</v>
      </c>
      <c r="L489" s="45">
        <f t="shared" si="46"/>
        <v>9.5213652759020634E-2</v>
      </c>
    </row>
    <row r="490" spans="1:12" x14ac:dyDescent="0.25">
      <c r="A490" s="48">
        <f t="shared" si="45"/>
        <v>110</v>
      </c>
      <c r="B490" s="46" t="s">
        <v>701</v>
      </c>
      <c r="C490" s="46">
        <v>751.4</v>
      </c>
      <c r="D490" s="46"/>
      <c r="E490" s="46"/>
      <c r="F490" s="46">
        <f t="shared" si="41"/>
        <v>751.4</v>
      </c>
      <c r="G490" s="45">
        <f t="shared" si="43"/>
        <v>9.7371757352448761E-3</v>
      </c>
      <c r="H490" s="43">
        <f t="shared" si="44"/>
        <v>41.689231051664173</v>
      </c>
      <c r="I490" s="43">
        <f t="shared" si="42"/>
        <v>9.1716308313661177</v>
      </c>
      <c r="J490" s="194">
        <v>17.875911147275172</v>
      </c>
      <c r="K490" s="43">
        <v>2.967643712951979</v>
      </c>
      <c r="L490" s="45">
        <f t="shared" si="46"/>
        <v>9.5427757177611719E-2</v>
      </c>
    </row>
    <row r="491" spans="1:12" x14ac:dyDescent="0.25">
      <c r="A491" s="48">
        <f t="shared" si="45"/>
        <v>111</v>
      </c>
      <c r="B491" s="46" t="s">
        <v>702</v>
      </c>
      <c r="C491" s="46">
        <v>568.4</v>
      </c>
      <c r="D491" s="46"/>
      <c r="E491" s="46"/>
      <c r="F491" s="46">
        <f t="shared" si="41"/>
        <v>568.4</v>
      </c>
      <c r="G491" s="45">
        <f t="shared" si="43"/>
        <v>7.3657315516544959E-3</v>
      </c>
      <c r="H491" s="43">
        <f t="shared" si="44"/>
        <v>31.536011351831139</v>
      </c>
      <c r="I491" s="43">
        <f t="shared" si="42"/>
        <v>6.9379224974028508</v>
      </c>
      <c r="J491" s="194">
        <v>13.522315539141879</v>
      </c>
      <c r="K491" s="43">
        <v>2.2448877913786331</v>
      </c>
      <c r="L491" s="45">
        <f t="shared" si="46"/>
        <v>9.5427757177611719E-2</v>
      </c>
    </row>
    <row r="492" spans="1:12" x14ac:dyDescent="0.25">
      <c r="A492" s="48">
        <f t="shared" si="45"/>
        <v>112</v>
      </c>
      <c r="B492" s="46" t="s">
        <v>703</v>
      </c>
      <c r="C492" s="46">
        <v>678.1</v>
      </c>
      <c r="D492" s="46">
        <v>31.4</v>
      </c>
      <c r="E492" s="46"/>
      <c r="F492" s="46">
        <f t="shared" si="41"/>
        <v>709.5</v>
      </c>
      <c r="G492" s="45">
        <f t="shared" si="43"/>
        <v>9.1942057281823794E-3</v>
      </c>
      <c r="H492" s="43">
        <f t="shared" si="44"/>
        <v>39.364532114926448</v>
      </c>
      <c r="I492" s="43">
        <f t="shared" si="42"/>
        <v>8.6601970652838194</v>
      </c>
      <c r="J492" s="194">
        <v>16.879104283992195</v>
      </c>
      <c r="K492" s="43">
        <v>2.6781463957316172</v>
      </c>
      <c r="L492" s="45">
        <f t="shared" si="46"/>
        <v>9.5252966680668183E-2</v>
      </c>
    </row>
    <row r="493" spans="1:12" x14ac:dyDescent="0.25">
      <c r="A493" s="48">
        <f t="shared" si="45"/>
        <v>113</v>
      </c>
      <c r="B493" s="46" t="s">
        <v>704</v>
      </c>
      <c r="C493" s="46">
        <v>726.3</v>
      </c>
      <c r="D493" s="46"/>
      <c r="E493" s="46"/>
      <c r="F493" s="46">
        <f t="shared" si="41"/>
        <v>726.3</v>
      </c>
      <c r="G493" s="45">
        <f t="shared" si="43"/>
        <v>9.4119120794628076E-3</v>
      </c>
      <c r="H493" s="43">
        <f t="shared" si="44"/>
        <v>40.296630972616036</v>
      </c>
      <c r="I493" s="43">
        <f t="shared" si="42"/>
        <v>8.8652588139755277</v>
      </c>
      <c r="J493" s="194">
        <v>17.278778634902793</v>
      </c>
      <c r="K493" s="43">
        <v>2.868511616605034</v>
      </c>
      <c r="L493" s="45">
        <f t="shared" si="46"/>
        <v>9.5427757177611733E-2</v>
      </c>
    </row>
    <row r="494" spans="1:12" x14ac:dyDescent="0.25">
      <c r="A494" s="48">
        <f t="shared" si="45"/>
        <v>114</v>
      </c>
      <c r="B494" s="46" t="s">
        <v>705</v>
      </c>
      <c r="C494" s="46">
        <v>407.5</v>
      </c>
      <c r="D494" s="46"/>
      <c r="E494" s="46"/>
      <c r="F494" s="46">
        <f t="shared" si="41"/>
        <v>407.5</v>
      </c>
      <c r="G494" s="45">
        <f t="shared" si="43"/>
        <v>5.280674889688964E-3</v>
      </c>
      <c r="H494" s="43">
        <f t="shared" si="44"/>
        <v>22.608945506458813</v>
      </c>
      <c r="I494" s="43">
        <f t="shared" si="42"/>
        <v>4.973968011420939</v>
      </c>
      <c r="J494" s="194">
        <v>9.6944820235755014</v>
      </c>
      <c r="K494" s="43">
        <v>1.6094155084215218</v>
      </c>
      <c r="L494" s="45">
        <f t="shared" si="46"/>
        <v>9.5427757177611719E-2</v>
      </c>
    </row>
    <row r="495" spans="1:12" x14ac:dyDescent="0.25">
      <c r="A495" s="48">
        <f t="shared" si="45"/>
        <v>115</v>
      </c>
      <c r="B495" s="46" t="s">
        <v>706</v>
      </c>
      <c r="C495" s="46">
        <v>659.3</v>
      </c>
      <c r="D495" s="46"/>
      <c r="E495" s="46"/>
      <c r="F495" s="46">
        <f t="shared" si="41"/>
        <v>659.3</v>
      </c>
      <c r="G495" s="45">
        <f t="shared" si="43"/>
        <v>8.5436784166182424E-3</v>
      </c>
      <c r="H495" s="43">
        <f t="shared" si="44"/>
        <v>36.579331956830174</v>
      </c>
      <c r="I495" s="43">
        <f t="shared" si="42"/>
        <v>8.0474530305026377</v>
      </c>
      <c r="J495" s="194">
        <v>15.684839259247433</v>
      </c>
      <c r="K495" s="43">
        <v>2.6038960606191637</v>
      </c>
      <c r="L495" s="45">
        <f t="shared" si="46"/>
        <v>9.5427757177611733E-2</v>
      </c>
    </row>
    <row r="496" spans="1:12" x14ac:dyDescent="0.25">
      <c r="A496" s="48">
        <f t="shared" si="45"/>
        <v>116</v>
      </c>
      <c r="B496" s="46" t="s">
        <v>707</v>
      </c>
      <c r="C496" s="46">
        <v>2185</v>
      </c>
      <c r="D496" s="46"/>
      <c r="E496" s="46"/>
      <c r="F496" s="46">
        <f t="shared" si="41"/>
        <v>2185</v>
      </c>
      <c r="G496" s="45">
        <f t="shared" si="43"/>
        <v>2.8314784377841438E-2</v>
      </c>
      <c r="H496" s="43">
        <f t="shared" si="44"/>
        <v>121.22833357450922</v>
      </c>
      <c r="I496" s="43">
        <f t="shared" si="42"/>
        <v>26.670233386392027</v>
      </c>
      <c r="J496" s="194">
        <v>51.981455758312819</v>
      </c>
      <c r="K496" s="43">
        <v>8.6296267138675447</v>
      </c>
      <c r="L496" s="45">
        <f t="shared" si="46"/>
        <v>9.5427757177611719E-2</v>
      </c>
    </row>
    <row r="497" spans="1:12" x14ac:dyDescent="0.25">
      <c r="A497" s="48">
        <f t="shared" si="45"/>
        <v>117</v>
      </c>
      <c r="B497" s="46" t="s">
        <v>708</v>
      </c>
      <c r="C497" s="46">
        <v>880.1</v>
      </c>
      <c r="D497" s="46">
        <v>63.6</v>
      </c>
      <c r="E497" s="46">
        <v>117.1</v>
      </c>
      <c r="F497" s="46">
        <f t="shared" si="41"/>
        <v>1060.8</v>
      </c>
      <c r="G497" s="45">
        <f t="shared" si="43"/>
        <v>1.3746601037992768E-2</v>
      </c>
      <c r="H497" s="43">
        <f t="shared" si="44"/>
        <v>58.855385014114134</v>
      </c>
      <c r="I497" s="43">
        <f t="shared" si="42"/>
        <v>12.94818470310511</v>
      </c>
      <c r="J497" s="194">
        <v>25.236580443212009</v>
      </c>
      <c r="K497" s="43">
        <v>3.475942549599464</v>
      </c>
      <c r="L497" s="45">
        <f t="shared" si="46"/>
        <v>9.4754989357117958E-2</v>
      </c>
    </row>
    <row r="498" spans="1:12" x14ac:dyDescent="0.25">
      <c r="A498" s="48">
        <f t="shared" si="45"/>
        <v>118</v>
      </c>
      <c r="B498" s="46" t="s">
        <v>709</v>
      </c>
      <c r="C498" s="46">
        <v>673.6</v>
      </c>
      <c r="D498" s="46"/>
      <c r="E498" s="46"/>
      <c r="F498" s="46">
        <f t="shared" si="41"/>
        <v>673.6</v>
      </c>
      <c r="G498" s="45">
        <f t="shared" si="43"/>
        <v>8.7289879894343215E-3</v>
      </c>
      <c r="H498" s="43">
        <f t="shared" si="44"/>
        <v>37.372725627363572</v>
      </c>
      <c r="I498" s="43">
        <f t="shared" si="42"/>
        <v>8.2219996380199856</v>
      </c>
      <c r="J498" s="194">
        <v>16.025038260320144</v>
      </c>
      <c r="K498" s="43">
        <v>2.660373709135551</v>
      </c>
      <c r="L498" s="45">
        <f t="shared" si="46"/>
        <v>9.5427757177611719E-2</v>
      </c>
    </row>
    <row r="499" spans="1:12" x14ac:dyDescent="0.25">
      <c r="A499" s="48">
        <f t="shared" si="45"/>
        <v>119</v>
      </c>
      <c r="B499" s="46" t="s">
        <v>710</v>
      </c>
      <c r="C499" s="46">
        <v>511.5</v>
      </c>
      <c r="D499" s="46"/>
      <c r="E499" s="46"/>
      <c r="F499" s="46">
        <f t="shared" si="41"/>
        <v>511.5</v>
      </c>
      <c r="G499" s="45">
        <f t="shared" si="43"/>
        <v>6.6283808738059023E-3</v>
      </c>
      <c r="H499" s="43">
        <f t="shared" si="44"/>
        <v>28.379081292156279</v>
      </c>
      <c r="I499" s="43">
        <f t="shared" si="42"/>
        <v>6.2433978842743816</v>
      </c>
      <c r="J499" s="194">
        <v>12.168656576831582</v>
      </c>
      <c r="K499" s="43">
        <v>2.0201620430861555</v>
      </c>
      <c r="L499" s="45">
        <f t="shared" si="46"/>
        <v>9.5427757177611719E-2</v>
      </c>
    </row>
    <row r="500" spans="1:12" x14ac:dyDescent="0.25">
      <c r="A500" s="48">
        <f t="shared" si="45"/>
        <v>120</v>
      </c>
      <c r="B500" s="46" t="s">
        <v>711</v>
      </c>
      <c r="C500" s="46">
        <v>541.65</v>
      </c>
      <c r="D500" s="46"/>
      <c r="E500" s="46">
        <v>87.1</v>
      </c>
      <c r="F500" s="46">
        <f t="shared" si="41"/>
        <v>628.75</v>
      </c>
      <c r="G500" s="45">
        <f t="shared" si="43"/>
        <v>8.1477897837838927E-3</v>
      </c>
      <c r="H500" s="43">
        <f t="shared" si="44"/>
        <v>34.884354569781543</v>
      </c>
      <c r="I500" s="43">
        <f t="shared" si="42"/>
        <v>7.6745580053519395</v>
      </c>
      <c r="J500" s="194">
        <v>14.95805048422846</v>
      </c>
      <c r="K500" s="43">
        <v>2.139239043279797</v>
      </c>
      <c r="L500" s="45">
        <f t="shared" si="46"/>
        <v>9.4880639527064395E-2</v>
      </c>
    </row>
    <row r="501" spans="1:12" x14ac:dyDescent="0.25">
      <c r="A501" s="48">
        <f t="shared" si="45"/>
        <v>121</v>
      </c>
      <c r="B501" s="46" t="s">
        <v>712</v>
      </c>
      <c r="C501" s="46">
        <v>341.1</v>
      </c>
      <c r="D501" s="46"/>
      <c r="E501" s="46"/>
      <c r="F501" s="46">
        <f t="shared" si="41"/>
        <v>341.1</v>
      </c>
      <c r="G501" s="45">
        <f t="shared" si="43"/>
        <v>4.4202164536758419E-3</v>
      </c>
      <c r="H501" s="43">
        <f t="shared" si="44"/>
        <v>18.924935735590434</v>
      </c>
      <c r="I501" s="43">
        <f t="shared" si="42"/>
        <v>4.163485861829896</v>
      </c>
      <c r="J501" s="194">
        <v>8.1148167318812376</v>
      </c>
      <c r="K501" s="43">
        <v>1.3471696439817942</v>
      </c>
      <c r="L501" s="45">
        <f t="shared" si="46"/>
        <v>9.5427757177611733E-2</v>
      </c>
    </row>
    <row r="502" spans="1:12" x14ac:dyDescent="0.25">
      <c r="A502" s="48">
        <f t="shared" si="45"/>
        <v>122</v>
      </c>
      <c r="B502" s="46" t="s">
        <v>713</v>
      </c>
      <c r="C502" s="46">
        <v>134.1</v>
      </c>
      <c r="D502" s="46"/>
      <c r="E502" s="46"/>
      <c r="F502" s="46">
        <f t="shared" si="41"/>
        <v>134.1</v>
      </c>
      <c r="G502" s="45">
        <f t="shared" si="43"/>
        <v>1.7377631968277056E-3</v>
      </c>
      <c r="H502" s="43">
        <f t="shared" si="44"/>
        <v>7.44014623905798</v>
      </c>
      <c r="I502" s="43">
        <f t="shared" si="42"/>
        <v>1.6368321725927557</v>
      </c>
      <c r="J502" s="194">
        <v>3.1902577653042328</v>
      </c>
      <c r="K502" s="43">
        <v>0.5296260605627634</v>
      </c>
      <c r="L502" s="45">
        <f t="shared" si="46"/>
        <v>9.5427757177611733E-2</v>
      </c>
    </row>
    <row r="503" spans="1:12" x14ac:dyDescent="0.25">
      <c r="A503" s="48">
        <f t="shared" si="45"/>
        <v>123</v>
      </c>
      <c r="B503" s="46" t="s">
        <v>714</v>
      </c>
      <c r="C503" s="46">
        <v>1501.3</v>
      </c>
      <c r="D503" s="46"/>
      <c r="E503" s="46"/>
      <c r="F503" s="46">
        <f t="shared" ref="F503:F564" si="47">C503+D503+E503</f>
        <v>1501.3</v>
      </c>
      <c r="G503" s="45">
        <f t="shared" si="43"/>
        <v>1.9454913403411146E-2</v>
      </c>
      <c r="H503" s="43">
        <f t="shared" si="44"/>
        <v>83.295238991034651</v>
      </c>
      <c r="I503" s="43">
        <f t="shared" si="42"/>
        <v>18.324952578027624</v>
      </c>
      <c r="J503" s="194">
        <v>35.716137084647613</v>
      </c>
      <c r="K503" s="43">
        <v>5.9293631970386027</v>
      </c>
      <c r="L503" s="45">
        <f t="shared" si="46"/>
        <v>9.5427757177611733E-2</v>
      </c>
    </row>
    <row r="504" spans="1:12" x14ac:dyDescent="0.25">
      <c r="A504" s="48">
        <f t="shared" si="45"/>
        <v>124</v>
      </c>
      <c r="B504" s="46" t="s">
        <v>715</v>
      </c>
      <c r="C504" s="46">
        <v>558.79999999999995</v>
      </c>
      <c r="D504" s="46"/>
      <c r="E504" s="46"/>
      <c r="F504" s="46">
        <f t="shared" si="47"/>
        <v>558.79999999999995</v>
      </c>
      <c r="G504" s="45">
        <f t="shared" si="43"/>
        <v>7.2413279223513937E-3</v>
      </c>
      <c r="H504" s="43">
        <f t="shared" si="44"/>
        <v>31.003383433151374</v>
      </c>
      <c r="I504" s="43">
        <f t="shared" ref="I504:I565" si="48">H504*0.22</f>
        <v>6.8207443552933027</v>
      </c>
      <c r="J504" s="194">
        <v>13.293930195764393</v>
      </c>
      <c r="K504" s="43">
        <v>2.2069727266403589</v>
      </c>
      <c r="L504" s="45">
        <f t="shared" si="46"/>
        <v>9.5427757177611733E-2</v>
      </c>
    </row>
    <row r="505" spans="1:12" x14ac:dyDescent="0.25">
      <c r="A505" s="48">
        <f t="shared" si="45"/>
        <v>125</v>
      </c>
      <c r="B505" s="46" t="s">
        <v>716</v>
      </c>
      <c r="C505" s="46">
        <v>518.79999999999995</v>
      </c>
      <c r="D505" s="46">
        <v>32.700000000000003</v>
      </c>
      <c r="E505" s="46"/>
      <c r="F505" s="46">
        <f t="shared" si="47"/>
        <v>551.5</v>
      </c>
      <c r="G505" s="45">
        <f t="shared" si="43"/>
        <v>7.1467293292354931E-3</v>
      </c>
      <c r="H505" s="43">
        <f t="shared" si="44"/>
        <v>30.598364286655301</v>
      </c>
      <c r="I505" s="43">
        <f t="shared" si="48"/>
        <v>6.7316401430641664</v>
      </c>
      <c r="J505" s="194">
        <v>13.120262174237766</v>
      </c>
      <c r="K505" s="43">
        <v>2.0489932902308845</v>
      </c>
      <c r="L505" s="45">
        <f t="shared" si="46"/>
        <v>9.5193580950477086E-2</v>
      </c>
    </row>
    <row r="506" spans="1:12" x14ac:dyDescent="0.25">
      <c r="A506" s="48">
        <f t="shared" si="45"/>
        <v>126</v>
      </c>
      <c r="B506" s="46" t="s">
        <v>717</v>
      </c>
      <c r="C506" s="46">
        <v>366.5</v>
      </c>
      <c r="D506" s="46"/>
      <c r="E506" s="46"/>
      <c r="F506" s="46">
        <f t="shared" si="47"/>
        <v>366.5</v>
      </c>
      <c r="G506" s="45">
        <f t="shared" si="43"/>
        <v>4.7493677228736325E-3</v>
      </c>
      <c r="H506" s="43">
        <f t="shared" si="44"/>
        <v>20.334180437097313</v>
      </c>
      <c r="I506" s="43">
        <f t="shared" si="48"/>
        <v>4.473519696161409</v>
      </c>
      <c r="J506" s="194">
        <v>8.7190862862341643</v>
      </c>
      <c r="K506" s="43">
        <v>1.4474865861018105</v>
      </c>
      <c r="L506" s="45">
        <f t="shared" si="46"/>
        <v>9.5427757177611719E-2</v>
      </c>
    </row>
    <row r="507" spans="1:12" x14ac:dyDescent="0.25">
      <c r="A507" s="48">
        <f t="shared" si="45"/>
        <v>127</v>
      </c>
      <c r="B507" s="46" t="s">
        <v>718</v>
      </c>
      <c r="C507" s="46">
        <v>485.9</v>
      </c>
      <c r="D507" s="46"/>
      <c r="E507" s="46"/>
      <c r="F507" s="46">
        <f t="shared" si="47"/>
        <v>485.9</v>
      </c>
      <c r="G507" s="45">
        <f t="shared" si="43"/>
        <v>6.2966378623309626E-3</v>
      </c>
      <c r="H507" s="43">
        <f t="shared" si="44"/>
        <v>26.958740175676898</v>
      </c>
      <c r="I507" s="43">
        <f t="shared" si="48"/>
        <v>5.9309228386489172</v>
      </c>
      <c r="J507" s="194">
        <v>11.559628994491623</v>
      </c>
      <c r="K507" s="43">
        <v>1.9190552037840918</v>
      </c>
      <c r="L507" s="45">
        <f t="shared" si="46"/>
        <v>9.5427757177611705E-2</v>
      </c>
    </row>
    <row r="508" spans="1:12" x14ac:dyDescent="0.25">
      <c r="A508" s="48">
        <f t="shared" si="45"/>
        <v>128</v>
      </c>
      <c r="B508" s="46" t="s">
        <v>719</v>
      </c>
      <c r="C508" s="46">
        <v>302.89999999999998</v>
      </c>
      <c r="D508" s="46"/>
      <c r="E508" s="46"/>
      <c r="F508" s="46">
        <f t="shared" si="47"/>
        <v>302.89999999999998</v>
      </c>
      <c r="G508" s="45">
        <f t="shared" si="43"/>
        <v>3.9251936787405815E-3</v>
      </c>
      <c r="H508" s="43">
        <f t="shared" si="44"/>
        <v>16.805520475843863</v>
      </c>
      <c r="I508" s="43">
        <f t="shared" si="48"/>
        <v>3.6972145046856499</v>
      </c>
      <c r="J508" s="194">
        <v>7.2060333863583299</v>
      </c>
      <c r="K508" s="43">
        <v>1.1962992822107459</v>
      </c>
      <c r="L508" s="45">
        <f t="shared" si="46"/>
        <v>9.5427757177611733E-2</v>
      </c>
    </row>
    <row r="509" spans="1:12" x14ac:dyDescent="0.25">
      <c r="A509" s="48">
        <f t="shared" ref="A509:A572" si="49">1+A508</f>
        <v>129</v>
      </c>
      <c r="B509" s="46" t="s">
        <v>720</v>
      </c>
      <c r="C509" s="46">
        <v>376.1</v>
      </c>
      <c r="D509" s="46"/>
      <c r="E509" s="46"/>
      <c r="F509" s="46">
        <f t="shared" si="47"/>
        <v>376.1</v>
      </c>
      <c r="G509" s="45">
        <f t="shared" ref="G509:G572" si="50">3/$F$707*F509</f>
        <v>4.8737713521767347E-3</v>
      </c>
      <c r="H509" s="43">
        <f t="shared" ref="H509:H572" si="51">G509*4281.45</f>
        <v>20.866808355777081</v>
      </c>
      <c r="I509" s="43">
        <f t="shared" si="48"/>
        <v>4.590697838270958</v>
      </c>
      <c r="J509" s="194">
        <v>8.9474716296116483</v>
      </c>
      <c r="K509" s="43">
        <v>1.4854016508400845</v>
      </c>
      <c r="L509" s="45">
        <f t="shared" ref="L509:L572" si="52">(H509+I509+J509+K509)/F509</f>
        <v>9.5427757177611733E-2</v>
      </c>
    </row>
    <row r="510" spans="1:12" x14ac:dyDescent="0.25">
      <c r="A510" s="48">
        <f t="shared" si="49"/>
        <v>130</v>
      </c>
      <c r="B510" s="46" t="s">
        <v>721</v>
      </c>
      <c r="C510" s="46">
        <v>381.2</v>
      </c>
      <c r="D510" s="46"/>
      <c r="E510" s="46"/>
      <c r="F510" s="46">
        <f t="shared" si="47"/>
        <v>381.2</v>
      </c>
      <c r="G510" s="45">
        <f t="shared" si="50"/>
        <v>4.9398607802440073E-3</v>
      </c>
      <c r="H510" s="43">
        <f t="shared" si="51"/>
        <v>21.149766937575706</v>
      </c>
      <c r="I510" s="43">
        <f t="shared" si="48"/>
        <v>4.6529487262666551</v>
      </c>
      <c r="J510" s="194">
        <v>9.0688013432809367</v>
      </c>
      <c r="K510" s="43">
        <v>1.5055440289822921</v>
      </c>
      <c r="L510" s="45">
        <f t="shared" si="52"/>
        <v>9.5427757177611719E-2</v>
      </c>
    </row>
    <row r="511" spans="1:12" x14ac:dyDescent="0.25">
      <c r="A511" s="48">
        <f t="shared" si="49"/>
        <v>131</v>
      </c>
      <c r="B511" s="46" t="s">
        <v>722</v>
      </c>
      <c r="C511" s="46">
        <v>323.89999999999998</v>
      </c>
      <c r="D511" s="46"/>
      <c r="E511" s="46"/>
      <c r="F511" s="46">
        <f t="shared" si="47"/>
        <v>323.89999999999998</v>
      </c>
      <c r="G511" s="45">
        <f t="shared" si="50"/>
        <v>4.1973266178411172E-3</v>
      </c>
      <c r="H511" s="43">
        <f t="shared" si="51"/>
        <v>17.970644047955851</v>
      </c>
      <c r="I511" s="43">
        <f t="shared" si="48"/>
        <v>3.9535416905502871</v>
      </c>
      <c r="J511" s="194">
        <v>7.705626324996576</v>
      </c>
      <c r="K511" s="43">
        <v>1.27923848632572</v>
      </c>
      <c r="L511" s="45">
        <f t="shared" si="52"/>
        <v>9.5427757177611719E-2</v>
      </c>
    </row>
    <row r="512" spans="1:12" x14ac:dyDescent="0.25">
      <c r="A512" s="48">
        <f t="shared" si="49"/>
        <v>132</v>
      </c>
      <c r="B512" s="46" t="s">
        <v>723</v>
      </c>
      <c r="C512" s="46">
        <v>465.1</v>
      </c>
      <c r="D512" s="46"/>
      <c r="E512" s="46"/>
      <c r="F512" s="46">
        <f t="shared" si="47"/>
        <v>465.1</v>
      </c>
      <c r="G512" s="45">
        <f t="shared" si="50"/>
        <v>6.0270966655075761E-3</v>
      </c>
      <c r="H512" s="43">
        <f t="shared" si="51"/>
        <v>25.804713018537409</v>
      </c>
      <c r="I512" s="43">
        <f t="shared" si="48"/>
        <v>5.6770368640782305</v>
      </c>
      <c r="J512" s="194">
        <v>11.064794083840408</v>
      </c>
      <c r="K512" s="43">
        <v>1.8369058968511649</v>
      </c>
      <c r="L512" s="45">
        <f t="shared" si="52"/>
        <v>9.5427757177611705E-2</v>
      </c>
    </row>
    <row r="513" spans="1:12" x14ac:dyDescent="0.25">
      <c r="A513" s="48">
        <f t="shared" si="49"/>
        <v>133</v>
      </c>
      <c r="B513" s="46" t="s">
        <v>724</v>
      </c>
      <c r="C513" s="46">
        <v>806.2</v>
      </c>
      <c r="D513" s="46"/>
      <c r="E513" s="46"/>
      <c r="F513" s="46">
        <f t="shared" si="47"/>
        <v>806.2</v>
      </c>
      <c r="G513" s="45">
        <f t="shared" si="50"/>
        <v>1.0447313119183418E-2</v>
      </c>
      <c r="H513" s="43">
        <f t="shared" si="51"/>
        <v>44.729648754127844</v>
      </c>
      <c r="I513" s="43">
        <f t="shared" si="48"/>
        <v>9.8405227259081265</v>
      </c>
      <c r="J513" s="194">
        <v>19.179610815721645</v>
      </c>
      <c r="K513" s="43">
        <v>3.1840755408329593</v>
      </c>
      <c r="L513" s="45">
        <f t="shared" si="52"/>
        <v>9.5427757177611719E-2</v>
      </c>
    </row>
    <row r="514" spans="1:12" x14ac:dyDescent="0.25">
      <c r="A514" s="48">
        <f t="shared" si="49"/>
        <v>134</v>
      </c>
      <c r="B514" s="46" t="s">
        <v>725</v>
      </c>
      <c r="C514" s="46">
        <v>445.2</v>
      </c>
      <c r="D514" s="46"/>
      <c r="E514" s="46"/>
      <c r="F514" s="46">
        <f t="shared" si="47"/>
        <v>445.2</v>
      </c>
      <c r="G514" s="45">
        <f t="shared" si="50"/>
        <v>5.769218308931354E-3</v>
      </c>
      <c r="H514" s="43">
        <f t="shared" si="51"/>
        <v>24.700619728774143</v>
      </c>
      <c r="I514" s="43">
        <f t="shared" si="48"/>
        <v>5.4341363403303111</v>
      </c>
      <c r="J514" s="194">
        <v>10.591370299130832</v>
      </c>
      <c r="K514" s="43">
        <v>1.7583111272374516</v>
      </c>
      <c r="L514" s="45">
        <f t="shared" si="52"/>
        <v>9.5427757177611705E-2</v>
      </c>
    </row>
    <row r="515" spans="1:12" x14ac:dyDescent="0.25">
      <c r="A515" s="48">
        <f t="shared" si="49"/>
        <v>135</v>
      </c>
      <c r="B515" s="46" t="s">
        <v>726</v>
      </c>
      <c r="C515" s="46">
        <v>698.9</v>
      </c>
      <c r="D515" s="46">
        <v>44.3</v>
      </c>
      <c r="E515" s="46">
        <v>87.4</v>
      </c>
      <c r="F515" s="46">
        <f t="shared" si="47"/>
        <v>830.59999999999991</v>
      </c>
      <c r="G515" s="45">
        <f t="shared" si="50"/>
        <v>1.0763505676995468E-2</v>
      </c>
      <c r="H515" s="43">
        <f t="shared" si="51"/>
        <v>46.083411380772247</v>
      </c>
      <c r="I515" s="43">
        <f t="shared" si="48"/>
        <v>10.138350503769894</v>
      </c>
      <c r="J515" s="194">
        <v>19.760090230139415</v>
      </c>
      <c r="K515" s="43">
        <v>2.7602957026645436</v>
      </c>
      <c r="L515" s="45">
        <f t="shared" si="52"/>
        <v>9.48015263873659E-2</v>
      </c>
    </row>
    <row r="516" spans="1:12" x14ac:dyDescent="0.25">
      <c r="A516" s="48">
        <f t="shared" si="49"/>
        <v>136</v>
      </c>
      <c r="B516" s="46" t="s">
        <v>727</v>
      </c>
      <c r="C516" s="46">
        <v>537.4</v>
      </c>
      <c r="D516" s="46"/>
      <c r="E516" s="46"/>
      <c r="F516" s="46">
        <f t="shared" si="47"/>
        <v>537.4</v>
      </c>
      <c r="G516" s="45">
        <f t="shared" si="50"/>
        <v>6.9640114986965623E-3</v>
      </c>
      <c r="H516" s="43">
        <f t="shared" si="51"/>
        <v>29.816067031094395</v>
      </c>
      <c r="I516" s="43">
        <f t="shared" si="48"/>
        <v>6.5595347468407672</v>
      </c>
      <c r="J516" s="194">
        <v>12.784821201152086</v>
      </c>
      <c r="K516" s="43">
        <v>2.1224537281612901</v>
      </c>
      <c r="L516" s="45">
        <f t="shared" si="52"/>
        <v>9.5427757177611719E-2</v>
      </c>
    </row>
    <row r="517" spans="1:12" x14ac:dyDescent="0.25">
      <c r="A517" s="48">
        <f t="shared" si="49"/>
        <v>137</v>
      </c>
      <c r="B517" s="46" t="s">
        <v>728</v>
      </c>
      <c r="C517" s="46">
        <v>2042.1</v>
      </c>
      <c r="D517" s="46"/>
      <c r="E517" s="46"/>
      <c r="F517" s="46">
        <f t="shared" si="47"/>
        <v>2042.1</v>
      </c>
      <c r="G517" s="45">
        <f t="shared" si="50"/>
        <v>2.646298452081922E-2</v>
      </c>
      <c r="H517" s="43">
        <f t="shared" si="51"/>
        <v>113.29994507666144</v>
      </c>
      <c r="I517" s="43">
        <f t="shared" si="48"/>
        <v>24.92598791686552</v>
      </c>
      <c r="J517" s="194">
        <v>48.581844761579219</v>
      </c>
      <c r="K517" s="43">
        <v>8.0652451772946989</v>
      </c>
      <c r="L517" s="45">
        <f t="shared" si="52"/>
        <v>9.5427757177611719E-2</v>
      </c>
    </row>
    <row r="518" spans="1:12" x14ac:dyDescent="0.25">
      <c r="A518" s="48">
        <f t="shared" si="49"/>
        <v>138</v>
      </c>
      <c r="B518" s="46" t="s">
        <v>729</v>
      </c>
      <c r="C518" s="46">
        <v>264.39999999999998</v>
      </c>
      <c r="D518" s="46"/>
      <c r="E518" s="46"/>
      <c r="F518" s="46">
        <f t="shared" si="47"/>
        <v>264.39999999999998</v>
      </c>
      <c r="G518" s="45">
        <f t="shared" si="50"/>
        <v>3.4262832903896E-3</v>
      </c>
      <c r="H518" s="43">
        <f t="shared" si="51"/>
        <v>14.669460593638552</v>
      </c>
      <c r="I518" s="43">
        <f t="shared" si="48"/>
        <v>3.2272813306004817</v>
      </c>
      <c r="J518" s="194">
        <v>6.2901129988548776</v>
      </c>
      <c r="K518" s="43">
        <v>1.0442440746666266</v>
      </c>
      <c r="L518" s="45">
        <f t="shared" si="52"/>
        <v>9.5427757177611719E-2</v>
      </c>
    </row>
    <row r="519" spans="1:12" x14ac:dyDescent="0.25">
      <c r="A519" s="48">
        <f t="shared" si="49"/>
        <v>139</v>
      </c>
      <c r="B519" s="46" t="s">
        <v>730</v>
      </c>
      <c r="C519" s="46">
        <v>2510.6</v>
      </c>
      <c r="D519" s="46"/>
      <c r="E519" s="46"/>
      <c r="F519" s="46">
        <f t="shared" si="47"/>
        <v>2510.6</v>
      </c>
      <c r="G519" s="45">
        <f t="shared" si="50"/>
        <v>3.253414080503831E-2</v>
      </c>
      <c r="H519" s="43">
        <f t="shared" si="51"/>
        <v>139.29329714973127</v>
      </c>
      <c r="I519" s="43">
        <f t="shared" si="48"/>
        <v>30.64452537294088</v>
      </c>
      <c r="J519" s="194">
        <v>59.72752532119916</v>
      </c>
      <c r="K519" s="43">
        <v>9.9155793262406693</v>
      </c>
      <c r="L519" s="45">
        <f t="shared" si="52"/>
        <v>9.5427757177611719E-2</v>
      </c>
    </row>
    <row r="520" spans="1:12" x14ac:dyDescent="0.25">
      <c r="A520" s="48">
        <f t="shared" si="49"/>
        <v>140</v>
      </c>
      <c r="B520" s="46" t="s">
        <v>731</v>
      </c>
      <c r="C520" s="46">
        <v>618.6</v>
      </c>
      <c r="D520" s="46"/>
      <c r="E520" s="46">
        <v>97</v>
      </c>
      <c r="F520" s="46">
        <f t="shared" si="47"/>
        <v>715.6</v>
      </c>
      <c r="G520" s="45">
        <f t="shared" si="50"/>
        <v>9.2732538676353927E-3</v>
      </c>
      <c r="H520" s="43">
        <f t="shared" si="51"/>
        <v>39.702972771587554</v>
      </c>
      <c r="I520" s="43">
        <f t="shared" si="48"/>
        <v>8.7346540097492618</v>
      </c>
      <c r="J520" s="194">
        <v>17.02422413759664</v>
      </c>
      <c r="K520" s="43">
        <v>2.4431519840725238</v>
      </c>
      <c r="L520" s="45">
        <f t="shared" si="52"/>
        <v>9.48924020444466E-2</v>
      </c>
    </row>
    <row r="521" spans="1:12" x14ac:dyDescent="0.25">
      <c r="A521" s="48">
        <f t="shared" si="49"/>
        <v>141</v>
      </c>
      <c r="B521" s="46" t="s">
        <v>732</v>
      </c>
      <c r="C521" s="46">
        <v>439.5</v>
      </c>
      <c r="D521" s="46"/>
      <c r="E521" s="46"/>
      <c r="F521" s="46">
        <f t="shared" si="47"/>
        <v>439.5</v>
      </c>
      <c r="G521" s="45">
        <f t="shared" si="50"/>
        <v>5.6953536540326373E-3</v>
      </c>
      <c r="H521" s="43">
        <f t="shared" si="51"/>
        <v>24.384371902058035</v>
      </c>
      <c r="I521" s="43">
        <f t="shared" si="48"/>
        <v>5.3645618184527679</v>
      </c>
      <c r="J521" s="194">
        <v>10.455766501500449</v>
      </c>
      <c r="K521" s="43">
        <v>1.7357990575491014</v>
      </c>
      <c r="L521" s="45">
        <f t="shared" si="52"/>
        <v>9.5427757177611733E-2</v>
      </c>
    </row>
    <row r="522" spans="1:12" x14ac:dyDescent="0.25">
      <c r="A522" s="48">
        <f t="shared" si="49"/>
        <v>142</v>
      </c>
      <c r="B522" s="46" t="s">
        <v>733</v>
      </c>
      <c r="C522" s="46">
        <v>489.6</v>
      </c>
      <c r="D522" s="46"/>
      <c r="E522" s="46"/>
      <c r="F522" s="46">
        <f t="shared" si="47"/>
        <v>489.6</v>
      </c>
      <c r="G522" s="45">
        <f t="shared" si="50"/>
        <v>6.3445850944582006E-3</v>
      </c>
      <c r="H522" s="43">
        <f t="shared" si="51"/>
        <v>27.164023852668063</v>
      </c>
      <c r="I522" s="43">
        <f t="shared" si="48"/>
        <v>5.9760852475869735</v>
      </c>
      <c r="J522" s="194">
        <v>11.647652512251696</v>
      </c>
      <c r="K522" s="43">
        <v>1.9336683016519685</v>
      </c>
      <c r="L522" s="45">
        <f t="shared" si="52"/>
        <v>9.5427757177611733E-2</v>
      </c>
    </row>
    <row r="523" spans="1:12" x14ac:dyDescent="0.25">
      <c r="A523" s="48">
        <f t="shared" si="49"/>
        <v>143</v>
      </c>
      <c r="B523" s="46" t="s">
        <v>734</v>
      </c>
      <c r="C523" s="46">
        <v>556.5</v>
      </c>
      <c r="D523" s="46"/>
      <c r="E523" s="46"/>
      <c r="F523" s="46">
        <f t="shared" si="47"/>
        <v>556.5</v>
      </c>
      <c r="G523" s="45">
        <f t="shared" si="50"/>
        <v>7.2115228861641921E-3</v>
      </c>
      <c r="H523" s="43">
        <f t="shared" si="51"/>
        <v>30.875774660967679</v>
      </c>
      <c r="I523" s="43">
        <f t="shared" si="48"/>
        <v>6.7926704254128891</v>
      </c>
      <c r="J523" s="194">
        <v>13.239212873913539</v>
      </c>
      <c r="K523" s="43">
        <v>2.1978889090468146</v>
      </c>
      <c r="L523" s="45">
        <f t="shared" si="52"/>
        <v>9.5427757177611719E-2</v>
      </c>
    </row>
    <row r="524" spans="1:12" x14ac:dyDescent="0.25">
      <c r="A524" s="48">
        <f t="shared" si="49"/>
        <v>144</v>
      </c>
      <c r="B524" s="46" t="s">
        <v>735</v>
      </c>
      <c r="C524" s="46">
        <v>502</v>
      </c>
      <c r="D524" s="46"/>
      <c r="E524" s="46"/>
      <c r="F524" s="46">
        <f t="shared" si="47"/>
        <v>502</v>
      </c>
      <c r="G524" s="45">
        <f t="shared" si="50"/>
        <v>6.5052731156413739E-3</v>
      </c>
      <c r="H524" s="43">
        <f t="shared" si="51"/>
        <v>27.85200158096276</v>
      </c>
      <c r="I524" s="43">
        <f t="shared" si="48"/>
        <v>6.1274403478118069</v>
      </c>
      <c r="J524" s="194">
        <v>11.942650247447613</v>
      </c>
      <c r="K524" s="43">
        <v>1.9826419269389053</v>
      </c>
      <c r="L524" s="45">
        <f t="shared" si="52"/>
        <v>9.5427757177611719E-2</v>
      </c>
    </row>
    <row r="525" spans="1:12" x14ac:dyDescent="0.25">
      <c r="A525" s="48">
        <f t="shared" si="49"/>
        <v>145</v>
      </c>
      <c r="B525" s="46" t="s">
        <v>736</v>
      </c>
      <c r="C525" s="46">
        <v>467.6</v>
      </c>
      <c r="D525" s="46"/>
      <c r="E525" s="46"/>
      <c r="F525" s="46">
        <f t="shared" si="47"/>
        <v>467.6</v>
      </c>
      <c r="G525" s="45">
        <f t="shared" si="50"/>
        <v>6.0594934439719252E-3</v>
      </c>
      <c r="H525" s="43">
        <f t="shared" si="51"/>
        <v>25.943418205693597</v>
      </c>
      <c r="I525" s="43">
        <f t="shared" si="48"/>
        <v>5.707552005252591</v>
      </c>
      <c r="J525" s="194">
        <v>11.124269433678295</v>
      </c>
      <c r="K525" s="43">
        <v>1.8467796116267572</v>
      </c>
      <c r="L525" s="45">
        <f t="shared" si="52"/>
        <v>9.5427757177611719E-2</v>
      </c>
    </row>
    <row r="526" spans="1:12" x14ac:dyDescent="0.25">
      <c r="A526" s="48">
        <f t="shared" si="49"/>
        <v>146</v>
      </c>
      <c r="B526" s="46" t="s">
        <v>737</v>
      </c>
      <c r="C526" s="46">
        <v>493.8</v>
      </c>
      <c r="D526" s="46"/>
      <c r="E526" s="46"/>
      <c r="F526" s="46">
        <f t="shared" si="47"/>
        <v>493.8</v>
      </c>
      <c r="G526" s="45">
        <f t="shared" si="50"/>
        <v>6.3990116822783081E-3</v>
      </c>
      <c r="H526" s="43">
        <f t="shared" si="51"/>
        <v>27.397048567090462</v>
      </c>
      <c r="I526" s="43">
        <f t="shared" si="48"/>
        <v>6.0273506847599014</v>
      </c>
      <c r="J526" s="194">
        <v>11.747571099979345</v>
      </c>
      <c r="K526" s="43">
        <v>1.9502561424749632</v>
      </c>
      <c r="L526" s="45">
        <f t="shared" si="52"/>
        <v>9.5427757177611719E-2</v>
      </c>
    </row>
    <row r="527" spans="1:12" x14ac:dyDescent="0.25">
      <c r="A527" s="48">
        <f t="shared" si="49"/>
        <v>147</v>
      </c>
      <c r="B527" s="46" t="s">
        <v>738</v>
      </c>
      <c r="C527" s="46">
        <v>515.79999999999995</v>
      </c>
      <c r="D527" s="46"/>
      <c r="E527" s="46"/>
      <c r="F527" s="46">
        <f t="shared" si="47"/>
        <v>515.79999999999995</v>
      </c>
      <c r="G527" s="45">
        <f t="shared" si="50"/>
        <v>6.6841033327645826E-3</v>
      </c>
      <c r="H527" s="43">
        <f t="shared" si="51"/>
        <v>28.61765421406492</v>
      </c>
      <c r="I527" s="43">
        <f t="shared" si="48"/>
        <v>6.2958839270942821</v>
      </c>
      <c r="J527" s="194">
        <v>12.270954178552746</v>
      </c>
      <c r="K527" s="43">
        <v>2.0371448325001738</v>
      </c>
      <c r="L527" s="45">
        <f t="shared" si="52"/>
        <v>9.5427757177611733E-2</v>
      </c>
    </row>
    <row r="528" spans="1:12" x14ac:dyDescent="0.25">
      <c r="A528" s="48">
        <f t="shared" si="49"/>
        <v>148</v>
      </c>
      <c r="B528" s="46" t="s">
        <v>739</v>
      </c>
      <c r="C528" s="46">
        <v>1334.9</v>
      </c>
      <c r="D528" s="46"/>
      <c r="E528" s="46"/>
      <c r="F528" s="46">
        <f t="shared" si="47"/>
        <v>1334.9</v>
      </c>
      <c r="G528" s="45">
        <f t="shared" si="50"/>
        <v>1.7298583828824043E-2</v>
      </c>
      <c r="H528" s="43">
        <f t="shared" si="51"/>
        <v>74.063021733918703</v>
      </c>
      <c r="I528" s="43">
        <f t="shared" si="48"/>
        <v>16.293864781462116</v>
      </c>
      <c r="J528" s="194">
        <v>31.757457799437891</v>
      </c>
      <c r="K528" s="43">
        <v>5.2721687415751894</v>
      </c>
      <c r="L528" s="45">
        <f t="shared" si="52"/>
        <v>9.5427757177611719E-2</v>
      </c>
    </row>
    <row r="529" spans="1:12" x14ac:dyDescent="0.25">
      <c r="A529" s="48">
        <f t="shared" si="49"/>
        <v>149</v>
      </c>
      <c r="B529" s="46" t="s">
        <v>740</v>
      </c>
      <c r="C529" s="46">
        <v>418.1</v>
      </c>
      <c r="D529" s="46"/>
      <c r="E529" s="46"/>
      <c r="F529" s="46">
        <f t="shared" si="47"/>
        <v>418.1</v>
      </c>
      <c r="G529" s="45">
        <f t="shared" si="50"/>
        <v>5.4180372303778059E-3</v>
      </c>
      <c r="H529" s="43">
        <f t="shared" si="51"/>
        <v>23.197055500001056</v>
      </c>
      <c r="I529" s="43">
        <f t="shared" si="48"/>
        <v>5.1033522100002324</v>
      </c>
      <c r="J529" s="194">
        <v>9.9466575068881404</v>
      </c>
      <c r="K529" s="43">
        <v>1.6512800590700325</v>
      </c>
      <c r="L529" s="45">
        <f t="shared" si="52"/>
        <v>9.5427757177611705E-2</v>
      </c>
    </row>
    <row r="530" spans="1:12" x14ac:dyDescent="0.25">
      <c r="A530" s="48">
        <f t="shared" si="49"/>
        <v>150</v>
      </c>
      <c r="B530" s="46" t="s">
        <v>741</v>
      </c>
      <c r="C530" s="46">
        <v>496.6</v>
      </c>
      <c r="D530" s="46"/>
      <c r="E530" s="46"/>
      <c r="F530" s="46">
        <f t="shared" si="47"/>
        <v>496.6</v>
      </c>
      <c r="G530" s="45">
        <f t="shared" si="50"/>
        <v>6.4352960741583792E-3</v>
      </c>
      <c r="H530" s="43">
        <f t="shared" si="51"/>
        <v>27.552398376705391</v>
      </c>
      <c r="I530" s="43">
        <f t="shared" si="48"/>
        <v>6.0615276428751859</v>
      </c>
      <c r="J530" s="194">
        <v>11.814183491797779</v>
      </c>
      <c r="K530" s="43">
        <v>1.9613147030236264</v>
      </c>
      <c r="L530" s="45">
        <f t="shared" si="52"/>
        <v>9.5427757177611705E-2</v>
      </c>
    </row>
    <row r="531" spans="1:12" x14ac:dyDescent="0.25">
      <c r="A531" s="48">
        <f t="shared" si="49"/>
        <v>151</v>
      </c>
      <c r="B531" s="46" t="s">
        <v>742</v>
      </c>
      <c r="C531" s="46">
        <v>357.5</v>
      </c>
      <c r="D531" s="46"/>
      <c r="E531" s="46"/>
      <c r="F531" s="46">
        <f t="shared" si="47"/>
        <v>357.5</v>
      </c>
      <c r="G531" s="45">
        <f t="shared" si="50"/>
        <v>4.6327393204019744E-3</v>
      </c>
      <c r="H531" s="43">
        <f t="shared" si="51"/>
        <v>19.834841763335032</v>
      </c>
      <c r="I531" s="43">
        <f t="shared" si="48"/>
        <v>4.3636651879337069</v>
      </c>
      <c r="J531" s="194">
        <v>8.5049750268177728</v>
      </c>
      <c r="K531" s="43">
        <v>1.4119412129096784</v>
      </c>
      <c r="L531" s="45">
        <f t="shared" si="52"/>
        <v>9.5427757177611733E-2</v>
      </c>
    </row>
    <row r="532" spans="1:12" x14ac:dyDescent="0.25">
      <c r="A532" s="48">
        <f t="shared" si="49"/>
        <v>152</v>
      </c>
      <c r="B532" s="46" t="s">
        <v>743</v>
      </c>
      <c r="C532" s="46">
        <v>325.89999999999998</v>
      </c>
      <c r="D532" s="46"/>
      <c r="E532" s="46"/>
      <c r="F532" s="46">
        <f t="shared" si="47"/>
        <v>325.89999999999998</v>
      </c>
      <c r="G532" s="45">
        <f t="shared" si="50"/>
        <v>4.2232440406125967E-3</v>
      </c>
      <c r="H532" s="43">
        <f t="shared" si="51"/>
        <v>18.081608197680801</v>
      </c>
      <c r="I532" s="43">
        <f t="shared" si="48"/>
        <v>3.9779538034897763</v>
      </c>
      <c r="J532" s="194">
        <v>7.7532066048668851</v>
      </c>
      <c r="K532" s="43">
        <v>1.2871374581461936</v>
      </c>
      <c r="L532" s="45">
        <f t="shared" si="52"/>
        <v>9.5427757177611719E-2</v>
      </c>
    </row>
    <row r="533" spans="1:12" x14ac:dyDescent="0.25">
      <c r="A533" s="48">
        <f t="shared" si="49"/>
        <v>153</v>
      </c>
      <c r="B533" s="46" t="s">
        <v>744</v>
      </c>
      <c r="C533" s="46">
        <v>451.9</v>
      </c>
      <c r="D533" s="46"/>
      <c r="E533" s="46"/>
      <c r="F533" s="46">
        <f t="shared" si="47"/>
        <v>451.9</v>
      </c>
      <c r="G533" s="45">
        <f t="shared" si="50"/>
        <v>5.8560416752158105E-3</v>
      </c>
      <c r="H533" s="43">
        <f t="shared" si="51"/>
        <v>25.072349630352733</v>
      </c>
      <c r="I533" s="43">
        <f t="shared" si="48"/>
        <v>5.5159169186776014</v>
      </c>
      <c r="J533" s="194">
        <v>10.750764236696366</v>
      </c>
      <c r="K533" s="43">
        <v>1.7847726828360386</v>
      </c>
      <c r="L533" s="45">
        <f t="shared" si="52"/>
        <v>9.5427757177611733E-2</v>
      </c>
    </row>
    <row r="534" spans="1:12" x14ac:dyDescent="0.25">
      <c r="A534" s="48">
        <f t="shared" si="49"/>
        <v>154</v>
      </c>
      <c r="B534" s="46" t="s">
        <v>745</v>
      </c>
      <c r="C534" s="46">
        <v>766.2</v>
      </c>
      <c r="D534" s="46"/>
      <c r="E534" s="46"/>
      <c r="F534" s="46">
        <f t="shared" si="47"/>
        <v>766.2</v>
      </c>
      <c r="G534" s="45">
        <f t="shared" si="50"/>
        <v>9.9289646637538264E-3</v>
      </c>
      <c r="H534" s="43">
        <f t="shared" si="51"/>
        <v>42.510365759628819</v>
      </c>
      <c r="I534" s="43">
        <f t="shared" si="48"/>
        <v>9.3522804671183408</v>
      </c>
      <c r="J534" s="194">
        <v>18.228005218315463</v>
      </c>
      <c r="K534" s="43">
        <v>3.0260961044234849</v>
      </c>
      <c r="L534" s="45">
        <f t="shared" si="52"/>
        <v>9.5427757177611719E-2</v>
      </c>
    </row>
    <row r="535" spans="1:12" x14ac:dyDescent="0.25">
      <c r="A535" s="48">
        <f t="shared" si="49"/>
        <v>155</v>
      </c>
      <c r="B535" s="46" t="s">
        <v>746</v>
      </c>
      <c r="C535" s="46">
        <v>402.2</v>
      </c>
      <c r="D535" s="46"/>
      <c r="E535" s="46">
        <v>61</v>
      </c>
      <c r="F535" s="46">
        <f t="shared" si="47"/>
        <v>463.2</v>
      </c>
      <c r="G535" s="45">
        <f t="shared" si="50"/>
        <v>6.0024751138746703E-3</v>
      </c>
      <c r="H535" s="43">
        <f t="shared" si="51"/>
        <v>25.699297076298706</v>
      </c>
      <c r="I535" s="43">
        <f t="shared" si="48"/>
        <v>5.6538453567857152</v>
      </c>
      <c r="J535" s="194">
        <v>11.019592817963614</v>
      </c>
      <c r="K535" s="43">
        <v>1.5884832330972662</v>
      </c>
      <c r="L535" s="45">
        <f t="shared" si="52"/>
        <v>9.4907639214476036E-2</v>
      </c>
    </row>
    <row r="536" spans="1:12" x14ac:dyDescent="0.25">
      <c r="A536" s="48">
        <f t="shared" si="49"/>
        <v>156</v>
      </c>
      <c r="B536" s="46" t="s">
        <v>747</v>
      </c>
      <c r="C536" s="46">
        <v>578.1</v>
      </c>
      <c r="D536" s="46"/>
      <c r="E536" s="46"/>
      <c r="F536" s="46">
        <f t="shared" si="47"/>
        <v>578.1</v>
      </c>
      <c r="G536" s="45">
        <f t="shared" si="50"/>
        <v>7.4914310520961718E-3</v>
      </c>
      <c r="H536" s="43">
        <f t="shared" si="51"/>
        <v>32.074187477997157</v>
      </c>
      <c r="I536" s="43">
        <f t="shared" si="48"/>
        <v>7.0563212451593742</v>
      </c>
      <c r="J536" s="194">
        <v>13.75307989651288</v>
      </c>
      <c r="K536" s="43">
        <v>2.2831978047079309</v>
      </c>
      <c r="L536" s="45">
        <f t="shared" si="52"/>
        <v>9.5427757177611733E-2</v>
      </c>
    </row>
    <row r="537" spans="1:12" x14ac:dyDescent="0.25">
      <c r="A537" s="48">
        <f t="shared" si="49"/>
        <v>157</v>
      </c>
      <c r="B537" s="46" t="s">
        <v>748</v>
      </c>
      <c r="C537" s="46">
        <v>567.29999999999995</v>
      </c>
      <c r="D537" s="46"/>
      <c r="E537" s="46">
        <v>96.7</v>
      </c>
      <c r="F537" s="46">
        <f t="shared" si="47"/>
        <v>664</v>
      </c>
      <c r="G537" s="45">
        <f t="shared" si="50"/>
        <v>8.6045843601312202E-3</v>
      </c>
      <c r="H537" s="43">
        <f t="shared" si="51"/>
        <v>36.840097708683814</v>
      </c>
      <c r="I537" s="43">
        <f t="shared" si="48"/>
        <v>8.1048214959104392</v>
      </c>
      <c r="J537" s="194">
        <v>15.796652916942659</v>
      </c>
      <c r="K537" s="43">
        <v>2.2405433568773723</v>
      </c>
      <c r="L537" s="45">
        <f t="shared" si="52"/>
        <v>9.4852583551828754E-2</v>
      </c>
    </row>
    <row r="538" spans="1:12" x14ac:dyDescent="0.25">
      <c r="A538" s="48">
        <f t="shared" si="49"/>
        <v>158</v>
      </c>
      <c r="B538" s="46" t="s">
        <v>749</v>
      </c>
      <c r="C538" s="46">
        <v>4428.7</v>
      </c>
      <c r="D538" s="46"/>
      <c r="E538" s="46">
        <v>319.5</v>
      </c>
      <c r="F538" s="46">
        <f t="shared" si="47"/>
        <v>4748.2</v>
      </c>
      <c r="G538" s="45">
        <f t="shared" si="50"/>
        <v>6.1530553401769661E-2</v>
      </c>
      <c r="H538" s="43">
        <f t="shared" si="51"/>
        <v>263.43998786200672</v>
      </c>
      <c r="I538" s="43">
        <f t="shared" si="48"/>
        <v>57.956797329641475</v>
      </c>
      <c r="J538" s="194">
        <v>112.9603424401011</v>
      </c>
      <c r="K538" s="43">
        <v>17.491088250665996</v>
      </c>
      <c r="L538" s="45">
        <f t="shared" si="52"/>
        <v>9.5162001575842481E-2</v>
      </c>
    </row>
    <row r="539" spans="1:12" x14ac:dyDescent="0.25">
      <c r="A539" s="48">
        <f t="shared" si="49"/>
        <v>159</v>
      </c>
      <c r="B539" s="46" t="s">
        <v>750</v>
      </c>
      <c r="C539" s="46">
        <v>231</v>
      </c>
      <c r="D539" s="46"/>
      <c r="E539" s="46"/>
      <c r="F539" s="46">
        <f t="shared" si="47"/>
        <v>231</v>
      </c>
      <c r="G539" s="45">
        <f t="shared" si="50"/>
        <v>2.9934623301058911E-3</v>
      </c>
      <c r="H539" s="43">
        <f t="shared" si="51"/>
        <v>12.816359293231868</v>
      </c>
      <c r="I539" s="43">
        <f t="shared" si="48"/>
        <v>2.8195990445110111</v>
      </c>
      <c r="J539" s="194">
        <v>5.4955223250207146</v>
      </c>
      <c r="K539" s="43">
        <v>0.91233124526471532</v>
      </c>
      <c r="L539" s="45">
        <f t="shared" si="52"/>
        <v>9.5427757177611733E-2</v>
      </c>
    </row>
    <row r="540" spans="1:12" x14ac:dyDescent="0.25">
      <c r="A540" s="48">
        <f t="shared" si="49"/>
        <v>160</v>
      </c>
      <c r="B540" s="46" t="s">
        <v>751</v>
      </c>
      <c r="C540" s="46">
        <v>260.2</v>
      </c>
      <c r="D540" s="46"/>
      <c r="E540" s="46"/>
      <c r="F540" s="46">
        <f t="shared" si="47"/>
        <v>260.2</v>
      </c>
      <c r="G540" s="45">
        <f t="shared" si="50"/>
        <v>3.3718567025694929E-3</v>
      </c>
      <c r="H540" s="43">
        <f t="shared" si="51"/>
        <v>14.436435879216155</v>
      </c>
      <c r="I540" s="43">
        <f t="shared" si="48"/>
        <v>3.1760158934275542</v>
      </c>
      <c r="J540" s="194">
        <v>6.1901944111272282</v>
      </c>
      <c r="K540" s="43">
        <v>1.0276562338436319</v>
      </c>
      <c r="L540" s="45">
        <f t="shared" si="52"/>
        <v>9.5427757177611733E-2</v>
      </c>
    </row>
    <row r="541" spans="1:12" x14ac:dyDescent="0.25">
      <c r="A541" s="48">
        <f t="shared" si="49"/>
        <v>161</v>
      </c>
      <c r="B541" s="46" t="s">
        <v>1361</v>
      </c>
      <c r="C541" s="68">
        <v>678.5</v>
      </c>
      <c r="D541" s="68"/>
      <c r="E541" s="68"/>
      <c r="F541" s="68">
        <f t="shared" si="47"/>
        <v>678.5</v>
      </c>
      <c r="G541" s="45">
        <f t="shared" si="50"/>
        <v>8.7924856752244467E-3</v>
      </c>
      <c r="H541" s="43">
        <f t="shared" si="51"/>
        <v>37.644587794189704</v>
      </c>
      <c r="I541" s="43">
        <f t="shared" si="48"/>
        <v>8.2818093147217358</v>
      </c>
      <c r="J541" s="194">
        <v>16.141609946002401</v>
      </c>
      <c r="K541" s="43">
        <v>2.6797261900957117</v>
      </c>
      <c r="L541" s="45">
        <f t="shared" si="52"/>
        <v>9.5427757177611705E-2</v>
      </c>
    </row>
    <row r="542" spans="1:12" x14ac:dyDescent="0.25">
      <c r="A542" s="48">
        <f t="shared" si="49"/>
        <v>162</v>
      </c>
      <c r="B542" s="46" t="s">
        <v>1362</v>
      </c>
      <c r="C542" s="68">
        <v>713</v>
      </c>
      <c r="D542" s="68">
        <v>20</v>
      </c>
      <c r="E542" s="68"/>
      <c r="F542" s="68">
        <f t="shared" si="47"/>
        <v>733</v>
      </c>
      <c r="G542" s="45">
        <f t="shared" si="50"/>
        <v>9.498735445747265E-3</v>
      </c>
      <c r="H542" s="43">
        <f t="shared" si="51"/>
        <v>40.668360874194626</v>
      </c>
      <c r="I542" s="43">
        <f t="shared" si="48"/>
        <v>8.947039392322818</v>
      </c>
      <c r="J542" s="194">
        <v>17.438172572468329</v>
      </c>
      <c r="K542" s="43">
        <v>2.8159834539988835</v>
      </c>
      <c r="L542" s="45">
        <f t="shared" si="52"/>
        <v>9.5319994942680286E-2</v>
      </c>
    </row>
    <row r="543" spans="1:12" x14ac:dyDescent="0.25">
      <c r="A543" s="48">
        <f t="shared" si="49"/>
        <v>163</v>
      </c>
      <c r="B543" s="46" t="s">
        <v>1363</v>
      </c>
      <c r="C543" s="68">
        <v>922.8</v>
      </c>
      <c r="D543" s="68"/>
      <c r="E543" s="68"/>
      <c r="F543" s="68">
        <f t="shared" si="47"/>
        <v>922.8</v>
      </c>
      <c r="G543" s="45">
        <f t="shared" si="50"/>
        <v>1.1958298866760676E-2</v>
      </c>
      <c r="H543" s="43">
        <f t="shared" si="51"/>
        <v>51.198858683092496</v>
      </c>
      <c r="I543" s="43">
        <f t="shared" si="48"/>
        <v>11.263748910280349</v>
      </c>
      <c r="J543" s="194">
        <v>21.953541132160673</v>
      </c>
      <c r="K543" s="43">
        <v>3.6445855979665769</v>
      </c>
      <c r="L543" s="45">
        <f t="shared" si="52"/>
        <v>9.5427757177611733E-2</v>
      </c>
    </row>
    <row r="544" spans="1:12" x14ac:dyDescent="0.25">
      <c r="A544" s="48">
        <f t="shared" si="49"/>
        <v>164</v>
      </c>
      <c r="B544" s="46" t="s">
        <v>1364</v>
      </c>
      <c r="C544" s="68">
        <v>396.9</v>
      </c>
      <c r="D544" s="68"/>
      <c r="E544" s="68"/>
      <c r="F544" s="68">
        <f t="shared" si="47"/>
        <v>396.9</v>
      </c>
      <c r="G544" s="45">
        <f t="shared" si="50"/>
        <v>5.143312549000122E-3</v>
      </c>
      <c r="H544" s="43">
        <f t="shared" si="51"/>
        <v>22.02083551291657</v>
      </c>
      <c r="I544" s="43">
        <f t="shared" si="48"/>
        <v>4.8445838128416456</v>
      </c>
      <c r="J544" s="194">
        <v>9.4423065402628623</v>
      </c>
      <c r="K544" s="43">
        <v>1.5675509577730109</v>
      </c>
      <c r="L544" s="45">
        <f t="shared" si="52"/>
        <v>9.5427757177611705E-2</v>
      </c>
    </row>
    <row r="545" spans="1:12" x14ac:dyDescent="0.25">
      <c r="A545" s="48">
        <f t="shared" si="49"/>
        <v>165</v>
      </c>
      <c r="B545" s="46" t="s">
        <v>1365</v>
      </c>
      <c r="C545" s="68">
        <v>817.4</v>
      </c>
      <c r="D545" s="68">
        <v>44.7</v>
      </c>
      <c r="E545" s="68">
        <v>29.9</v>
      </c>
      <c r="F545" s="68">
        <f t="shared" si="47"/>
        <v>892</v>
      </c>
      <c r="G545" s="45">
        <f t="shared" si="50"/>
        <v>1.1559170556079891E-2</v>
      </c>
      <c r="H545" s="43">
        <f t="shared" si="51"/>
        <v>49.490010777328244</v>
      </c>
      <c r="I545" s="43">
        <f t="shared" si="48"/>
        <v>10.887802371012214</v>
      </c>
      <c r="J545" s="194">
        <v>21.220804822157909</v>
      </c>
      <c r="K545" s="43">
        <v>3.228309783027612</v>
      </c>
      <c r="L545" s="45">
        <f t="shared" si="52"/>
        <v>9.5097452638482044E-2</v>
      </c>
    </row>
    <row r="546" spans="1:12" x14ac:dyDescent="0.25">
      <c r="A546" s="48">
        <f t="shared" si="49"/>
        <v>166</v>
      </c>
      <c r="B546" s="46" t="s">
        <v>1366</v>
      </c>
      <c r="C546" s="68">
        <v>872.1</v>
      </c>
      <c r="D546" s="68"/>
      <c r="E546" s="68"/>
      <c r="F546" s="68">
        <f t="shared" si="47"/>
        <v>872.1</v>
      </c>
      <c r="G546" s="45">
        <f t="shared" si="50"/>
        <v>1.130129219950367E-2</v>
      </c>
      <c r="H546" s="43">
        <f t="shared" si="51"/>
        <v>48.385917487564981</v>
      </c>
      <c r="I546" s="43">
        <f t="shared" si="48"/>
        <v>10.644901847264295</v>
      </c>
      <c r="J546" s="194">
        <v>20.747381037448335</v>
      </c>
      <c r="K546" s="43">
        <v>3.4443466623175683</v>
      </c>
      <c r="L546" s="45">
        <f t="shared" si="52"/>
        <v>9.5427757177611719E-2</v>
      </c>
    </row>
    <row r="547" spans="1:12" x14ac:dyDescent="0.25">
      <c r="A547" s="48">
        <f t="shared" si="49"/>
        <v>167</v>
      </c>
      <c r="B547" s="46" t="s">
        <v>1367</v>
      </c>
      <c r="C547" s="68">
        <v>654.1</v>
      </c>
      <c r="D547" s="68"/>
      <c r="E547" s="68">
        <v>31.8</v>
      </c>
      <c r="F547" s="68">
        <f t="shared" si="47"/>
        <v>685.9</v>
      </c>
      <c r="G547" s="45">
        <f t="shared" si="50"/>
        <v>8.888380139478921E-3</v>
      </c>
      <c r="H547" s="43">
        <f t="shared" si="51"/>
        <v>38.055155148172027</v>
      </c>
      <c r="I547" s="43">
        <f t="shared" si="48"/>
        <v>8.3721341325978464</v>
      </c>
      <c r="J547" s="194">
        <v>16.317656981522546</v>
      </c>
      <c r="K547" s="43">
        <v>2.5833587338859325</v>
      </c>
      <c r="L547" s="45">
        <f t="shared" si="52"/>
        <v>9.5244649360225031E-2</v>
      </c>
    </row>
    <row r="548" spans="1:12" x14ac:dyDescent="0.25">
      <c r="A548" s="48">
        <f t="shared" si="49"/>
        <v>168</v>
      </c>
      <c r="B548" s="46" t="s">
        <v>1368</v>
      </c>
      <c r="C548" s="68">
        <v>253.3</v>
      </c>
      <c r="D548" s="68">
        <v>10.1</v>
      </c>
      <c r="E548" s="68"/>
      <c r="F548" s="68">
        <f t="shared" si="47"/>
        <v>263.40000000000003</v>
      </c>
      <c r="G548" s="45">
        <f t="shared" si="50"/>
        <v>3.4133245790038606E-3</v>
      </c>
      <c r="H548" s="43">
        <f t="shared" si="51"/>
        <v>14.613978518776078</v>
      </c>
      <c r="I548" s="43">
        <f t="shared" si="48"/>
        <v>3.2150752741307369</v>
      </c>
      <c r="J548" s="194">
        <v>6.2663228589197244</v>
      </c>
      <c r="K548" s="43">
        <v>1.0004047810629975</v>
      </c>
      <c r="L548" s="45">
        <f t="shared" si="52"/>
        <v>9.5276315234964062E-2</v>
      </c>
    </row>
    <row r="549" spans="1:12" x14ac:dyDescent="0.25">
      <c r="A549" s="48">
        <f t="shared" si="49"/>
        <v>169</v>
      </c>
      <c r="B549" s="46" t="s">
        <v>1369</v>
      </c>
      <c r="C549" s="68">
        <v>603.79999999999995</v>
      </c>
      <c r="D549" s="68"/>
      <c r="E549" s="68"/>
      <c r="F549" s="68">
        <f t="shared" si="47"/>
        <v>603.79999999999995</v>
      </c>
      <c r="G549" s="45">
        <f t="shared" si="50"/>
        <v>7.8244699347096835E-3</v>
      </c>
      <c r="H549" s="43">
        <f t="shared" si="51"/>
        <v>33.50007680196277</v>
      </c>
      <c r="I549" s="43">
        <f t="shared" si="48"/>
        <v>7.3700168964318094</v>
      </c>
      <c r="J549" s="194">
        <v>14.364486492846352</v>
      </c>
      <c r="K549" s="43">
        <v>2.3846995926010179</v>
      </c>
      <c r="L549" s="45">
        <f t="shared" si="52"/>
        <v>9.5427757177611705E-2</v>
      </c>
    </row>
    <row r="550" spans="1:12" x14ac:dyDescent="0.25">
      <c r="A550" s="48">
        <f t="shared" si="49"/>
        <v>170</v>
      </c>
      <c r="B550" s="46" t="s">
        <v>1370</v>
      </c>
      <c r="C550" s="68">
        <v>664</v>
      </c>
      <c r="D550" s="68">
        <v>24.3</v>
      </c>
      <c r="E550" s="68"/>
      <c r="F550" s="68">
        <f t="shared" si="47"/>
        <v>688.3</v>
      </c>
      <c r="G550" s="45">
        <f t="shared" si="50"/>
        <v>8.9194810468046955E-3</v>
      </c>
      <c r="H550" s="43">
        <f t="shared" si="51"/>
        <v>38.188312127841961</v>
      </c>
      <c r="I550" s="43">
        <f t="shared" si="48"/>
        <v>8.4014286681252308</v>
      </c>
      <c r="J550" s="194">
        <v>16.374753317366913</v>
      </c>
      <c r="K550" s="43">
        <v>2.6224586443972773</v>
      </c>
      <c r="L550" s="45">
        <f t="shared" si="52"/>
        <v>9.5288323053510662E-2</v>
      </c>
    </row>
    <row r="551" spans="1:12" x14ac:dyDescent="0.25">
      <c r="A551" s="48">
        <f t="shared" si="49"/>
        <v>171</v>
      </c>
      <c r="B551" s="46" t="s">
        <v>1371</v>
      </c>
      <c r="C551" s="68">
        <v>621.6</v>
      </c>
      <c r="D551" s="68"/>
      <c r="E551" s="68"/>
      <c r="F551" s="68">
        <f t="shared" si="47"/>
        <v>621.6</v>
      </c>
      <c r="G551" s="45">
        <f t="shared" si="50"/>
        <v>8.0551349973758523E-3</v>
      </c>
      <c r="H551" s="43">
        <f t="shared" si="51"/>
        <v>34.487657734514841</v>
      </c>
      <c r="I551" s="43">
        <f t="shared" si="48"/>
        <v>7.5872847015932647</v>
      </c>
      <c r="J551" s="194">
        <v>14.787950983692104</v>
      </c>
      <c r="K551" s="43">
        <v>2.4550004418032345</v>
      </c>
      <c r="L551" s="45">
        <f t="shared" si="52"/>
        <v>9.5427757177611719E-2</v>
      </c>
    </row>
    <row r="552" spans="1:12" x14ac:dyDescent="0.25">
      <c r="A552" s="48">
        <f t="shared" si="49"/>
        <v>172</v>
      </c>
      <c r="B552" s="46" t="s">
        <v>1372</v>
      </c>
      <c r="C552" s="68">
        <v>547.1</v>
      </c>
      <c r="D552" s="68">
        <v>23.2</v>
      </c>
      <c r="E552" s="68"/>
      <c r="F552" s="68">
        <f t="shared" si="47"/>
        <v>570.30000000000007</v>
      </c>
      <c r="G552" s="45">
        <f t="shared" si="50"/>
        <v>7.3903531032874026E-3</v>
      </c>
      <c r="H552" s="43">
        <f t="shared" si="51"/>
        <v>31.64142729406985</v>
      </c>
      <c r="I552" s="43">
        <f t="shared" si="48"/>
        <v>6.961114004695367</v>
      </c>
      <c r="J552" s="194">
        <v>13.567516805018675</v>
      </c>
      <c r="K552" s="43">
        <v>2.1607637414905878</v>
      </c>
      <c r="L552" s="45">
        <f t="shared" si="52"/>
        <v>9.5267090733428858E-2</v>
      </c>
    </row>
    <row r="553" spans="1:12" x14ac:dyDescent="0.25">
      <c r="A553" s="48">
        <f t="shared" si="49"/>
        <v>173</v>
      </c>
      <c r="B553" s="46" t="s">
        <v>1373</v>
      </c>
      <c r="C553" s="68">
        <v>536.29999999999995</v>
      </c>
      <c r="D553" s="68"/>
      <c r="E553" s="68">
        <v>85.9</v>
      </c>
      <c r="F553" s="68">
        <f t="shared" si="47"/>
        <v>622.19999999999993</v>
      </c>
      <c r="G553" s="45">
        <f t="shared" si="50"/>
        <v>8.0629102242072963E-3</v>
      </c>
      <c r="H553" s="43">
        <f t="shared" si="51"/>
        <v>34.520946979432324</v>
      </c>
      <c r="I553" s="43">
        <f t="shared" si="48"/>
        <v>7.5946083354751117</v>
      </c>
      <c r="J553" s="194">
        <v>14.802225067653197</v>
      </c>
      <c r="K553" s="43">
        <v>2.1181092936600296</v>
      </c>
      <c r="L553" s="45">
        <f t="shared" si="52"/>
        <v>9.4882497068821389E-2</v>
      </c>
    </row>
    <row r="554" spans="1:12" x14ac:dyDescent="0.25">
      <c r="A554" s="48">
        <f t="shared" si="49"/>
        <v>174</v>
      </c>
      <c r="B554" s="46" t="s">
        <v>1374</v>
      </c>
      <c r="C554" s="68">
        <v>523.03</v>
      </c>
      <c r="D554" s="68"/>
      <c r="E554" s="68"/>
      <c r="F554" s="68">
        <f t="shared" si="47"/>
        <v>523.03</v>
      </c>
      <c r="G554" s="45">
        <f t="shared" si="50"/>
        <v>6.7777948160834814E-3</v>
      </c>
      <c r="H554" s="43">
        <f t="shared" si="51"/>
        <v>29.018789615320621</v>
      </c>
      <c r="I554" s="43">
        <f t="shared" si="48"/>
        <v>6.3841337153705364</v>
      </c>
      <c r="J554" s="194">
        <v>12.442956890283913</v>
      </c>
      <c r="K554" s="43">
        <v>2.0656996156311864</v>
      </c>
      <c r="L554" s="45">
        <f t="shared" si="52"/>
        <v>9.5427757177611733E-2</v>
      </c>
    </row>
    <row r="555" spans="1:12" x14ac:dyDescent="0.25">
      <c r="A555" s="48">
        <f t="shared" si="49"/>
        <v>175</v>
      </c>
      <c r="B555" s="46" t="s">
        <v>1375</v>
      </c>
      <c r="C555" s="68">
        <v>628.20000000000005</v>
      </c>
      <c r="D555" s="68"/>
      <c r="E555" s="68">
        <v>93.9</v>
      </c>
      <c r="F555" s="68">
        <f t="shared" si="47"/>
        <v>722.1</v>
      </c>
      <c r="G555" s="45">
        <f t="shared" si="50"/>
        <v>9.357485491642701E-3</v>
      </c>
      <c r="H555" s="43">
        <f t="shared" si="51"/>
        <v>40.063606258193637</v>
      </c>
      <c r="I555" s="43">
        <f t="shared" si="48"/>
        <v>8.8139933768025998</v>
      </c>
      <c r="J555" s="194">
        <v>17.178860047175142</v>
      </c>
      <c r="K555" s="43">
        <v>2.481067048810798</v>
      </c>
      <c r="L555" s="45">
        <f t="shared" si="52"/>
        <v>9.4914176334278053E-2</v>
      </c>
    </row>
    <row r="556" spans="1:12" x14ac:dyDescent="0.25">
      <c r="A556" s="48">
        <f t="shared" si="49"/>
        <v>176</v>
      </c>
      <c r="B556" s="46" t="s">
        <v>1376</v>
      </c>
      <c r="C556" s="68">
        <v>570.4</v>
      </c>
      <c r="D556" s="68"/>
      <c r="E556" s="68"/>
      <c r="F556" s="68">
        <f t="shared" si="47"/>
        <v>570.4</v>
      </c>
      <c r="G556" s="45">
        <f t="shared" si="50"/>
        <v>7.3916489744259755E-3</v>
      </c>
      <c r="H556" s="43">
        <f t="shared" si="51"/>
        <v>31.646975501556092</v>
      </c>
      <c r="I556" s="43">
        <f t="shared" si="48"/>
        <v>6.9623346103423405</v>
      </c>
      <c r="J556" s="194">
        <v>13.569895819012189</v>
      </c>
      <c r="K556" s="43">
        <v>2.252786763199107</v>
      </c>
      <c r="L556" s="45">
        <f t="shared" si="52"/>
        <v>9.5427757177611719E-2</v>
      </c>
    </row>
    <row r="557" spans="1:12" x14ac:dyDescent="0.25">
      <c r="A557" s="48">
        <f t="shared" si="49"/>
        <v>177</v>
      </c>
      <c r="B557" s="46" t="s">
        <v>1377</v>
      </c>
      <c r="C557" s="68">
        <v>672.28</v>
      </c>
      <c r="D557" s="68">
        <v>45.9</v>
      </c>
      <c r="E557" s="68"/>
      <c r="F557" s="68">
        <f t="shared" si="47"/>
        <v>718.18</v>
      </c>
      <c r="G557" s="45">
        <f t="shared" si="50"/>
        <v>9.3066873430106001E-3</v>
      </c>
      <c r="H557" s="43">
        <f t="shared" si="51"/>
        <v>39.846116524732729</v>
      </c>
      <c r="I557" s="43">
        <f t="shared" si="48"/>
        <v>8.7661456354412</v>
      </c>
      <c r="J557" s="194">
        <v>17.085602698629334</v>
      </c>
      <c r="K557" s="43">
        <v>2.6551603877340382</v>
      </c>
      <c r="L557" s="45">
        <f t="shared" si="52"/>
        <v>9.5175339394771935E-2</v>
      </c>
    </row>
    <row r="558" spans="1:12" x14ac:dyDescent="0.25">
      <c r="A558" s="48">
        <f t="shared" si="49"/>
        <v>178</v>
      </c>
      <c r="B558" s="46" t="s">
        <v>1378</v>
      </c>
      <c r="C558" s="68">
        <v>862.5</v>
      </c>
      <c r="D558" s="68"/>
      <c r="E558" s="68"/>
      <c r="F558" s="68">
        <f t="shared" si="47"/>
        <v>862.5</v>
      </c>
      <c r="G558" s="45">
        <f t="shared" si="50"/>
        <v>1.1176888570200568E-2</v>
      </c>
      <c r="H558" s="43">
        <f t="shared" si="51"/>
        <v>47.853289568885224</v>
      </c>
      <c r="I558" s="43">
        <f t="shared" si="48"/>
        <v>10.527723705154749</v>
      </c>
      <c r="J558" s="194">
        <v>20.518995694070849</v>
      </c>
      <c r="K558" s="43">
        <v>3.4064315975792949</v>
      </c>
      <c r="L558" s="45">
        <f t="shared" si="52"/>
        <v>9.5427757177611733E-2</v>
      </c>
    </row>
    <row r="559" spans="1:12" x14ac:dyDescent="0.25">
      <c r="A559" s="48">
        <f t="shared" si="49"/>
        <v>179</v>
      </c>
      <c r="B559" s="46" t="s">
        <v>1379</v>
      </c>
      <c r="C559" s="68">
        <v>693.7</v>
      </c>
      <c r="D559" s="68">
        <v>26.4</v>
      </c>
      <c r="E559" s="68"/>
      <c r="F559" s="68">
        <f t="shared" si="47"/>
        <v>720.1</v>
      </c>
      <c r="G559" s="45">
        <f t="shared" si="50"/>
        <v>9.3315680688712214E-3</v>
      </c>
      <c r="H559" s="43">
        <f t="shared" si="51"/>
        <v>39.952642108468687</v>
      </c>
      <c r="I559" s="43">
        <f t="shared" si="48"/>
        <v>8.789581263863111</v>
      </c>
      <c r="J559" s="194">
        <v>17.131279767304832</v>
      </c>
      <c r="K559" s="43">
        <v>2.7397583759313124</v>
      </c>
      <c r="L559" s="45">
        <f t="shared" si="52"/>
        <v>9.5282962804565954E-2</v>
      </c>
    </row>
    <row r="560" spans="1:12" x14ac:dyDescent="0.25">
      <c r="A560" s="48">
        <f t="shared" si="49"/>
        <v>180</v>
      </c>
      <c r="B560" s="46" t="s">
        <v>1380</v>
      </c>
      <c r="C560" s="68">
        <v>689.6</v>
      </c>
      <c r="D560" s="68"/>
      <c r="E560" s="68"/>
      <c r="F560" s="68">
        <f t="shared" si="47"/>
        <v>689.6</v>
      </c>
      <c r="G560" s="45">
        <f t="shared" si="50"/>
        <v>8.9363273716061582E-3</v>
      </c>
      <c r="H560" s="43">
        <f t="shared" si="51"/>
        <v>38.260438825163185</v>
      </c>
      <c r="I560" s="43">
        <f t="shared" si="48"/>
        <v>8.4172965415359009</v>
      </c>
      <c r="J560" s="194">
        <v>16.405680499282617</v>
      </c>
      <c r="K560" s="43">
        <v>2.7235654836993413</v>
      </c>
      <c r="L560" s="45">
        <f t="shared" si="52"/>
        <v>9.5427757177611705E-2</v>
      </c>
    </row>
    <row r="561" spans="1:12" x14ac:dyDescent="0.25">
      <c r="A561" s="48">
        <f t="shared" si="49"/>
        <v>181</v>
      </c>
      <c r="B561" s="46" t="s">
        <v>1381</v>
      </c>
      <c r="C561" s="68">
        <v>599</v>
      </c>
      <c r="D561" s="68"/>
      <c r="E561" s="68">
        <v>61.7</v>
      </c>
      <c r="F561" s="68">
        <f t="shared" si="47"/>
        <v>660.7</v>
      </c>
      <c r="G561" s="45">
        <f t="shared" si="50"/>
        <v>8.5618206125582796E-3</v>
      </c>
      <c r="H561" s="43">
        <f t="shared" si="51"/>
        <v>36.657006861637647</v>
      </c>
      <c r="I561" s="43">
        <f t="shared" si="48"/>
        <v>8.0645415095602822</v>
      </c>
      <c r="J561" s="194">
        <v>15.718145455156652</v>
      </c>
      <c r="K561" s="43">
        <v>2.3657420602318813</v>
      </c>
      <c r="L561" s="45">
        <f t="shared" si="52"/>
        <v>9.5058931264698734E-2</v>
      </c>
    </row>
    <row r="562" spans="1:12" x14ac:dyDescent="0.25">
      <c r="A562" s="48">
        <f t="shared" si="49"/>
        <v>182</v>
      </c>
      <c r="B562" s="46" t="s">
        <v>1382</v>
      </c>
      <c r="C562" s="68">
        <v>502.6</v>
      </c>
      <c r="D562" s="68"/>
      <c r="E562" s="68">
        <v>53.9</v>
      </c>
      <c r="F562" s="68">
        <f t="shared" si="47"/>
        <v>556.5</v>
      </c>
      <c r="G562" s="45">
        <f t="shared" si="50"/>
        <v>7.2115228861641921E-3</v>
      </c>
      <c r="H562" s="43">
        <f t="shared" si="51"/>
        <v>30.875774660967679</v>
      </c>
      <c r="I562" s="43">
        <f t="shared" si="48"/>
        <v>6.7926704254128891</v>
      </c>
      <c r="J562" s="194">
        <v>13.239212873913539</v>
      </c>
      <c r="K562" s="43">
        <v>1.9850116184850475</v>
      </c>
      <c r="L562" s="45">
        <f t="shared" si="52"/>
        <v>9.5045228353601352E-2</v>
      </c>
    </row>
    <row r="563" spans="1:12" x14ac:dyDescent="0.25">
      <c r="A563" s="48">
        <f t="shared" si="49"/>
        <v>183</v>
      </c>
      <c r="B563" s="46" t="s">
        <v>1383</v>
      </c>
      <c r="C563" s="68">
        <v>4995.63</v>
      </c>
      <c r="D563" s="68">
        <v>255.4</v>
      </c>
      <c r="E563" s="68">
        <v>189.6</v>
      </c>
      <c r="F563" s="68">
        <f t="shared" si="47"/>
        <v>5440.63</v>
      </c>
      <c r="G563" s="45">
        <f t="shared" si="50"/>
        <v>7.0503553926597462E-2</v>
      </c>
      <c r="H563" s="43">
        <f t="shared" si="51"/>
        <v>301.85744095903067</v>
      </c>
      <c r="I563" s="43">
        <f t="shared" si="48"/>
        <v>66.408637010986752</v>
      </c>
      <c r="J563" s="194">
        <v>129.43334903540023</v>
      </c>
      <c r="K563" s="43">
        <v>19.73017029775658</v>
      </c>
      <c r="L563" s="45">
        <f t="shared" si="52"/>
        <v>9.5104720832545897E-2</v>
      </c>
    </row>
    <row r="564" spans="1:12" x14ac:dyDescent="0.25">
      <c r="A564" s="48">
        <f t="shared" si="49"/>
        <v>184</v>
      </c>
      <c r="B564" s="46" t="s">
        <v>1384</v>
      </c>
      <c r="C564" s="68">
        <v>574.70000000000005</v>
      </c>
      <c r="D564" s="68">
        <v>14</v>
      </c>
      <c r="E564" s="68"/>
      <c r="F564" s="68">
        <f t="shared" si="47"/>
        <v>588.70000000000005</v>
      </c>
      <c r="G564" s="45">
        <f t="shared" si="50"/>
        <v>7.6287933927850137E-3</v>
      </c>
      <c r="H564" s="43">
        <f t="shared" si="51"/>
        <v>32.662297471539397</v>
      </c>
      <c r="I564" s="43">
        <f t="shared" si="48"/>
        <v>7.1857054437386676</v>
      </c>
      <c r="J564" s="194">
        <v>14.005255379825519</v>
      </c>
      <c r="K564" s="43">
        <v>2.2697695526131256</v>
      </c>
      <c r="L564" s="45">
        <f t="shared" si="52"/>
        <v>9.5333833612564478E-2</v>
      </c>
    </row>
    <row r="565" spans="1:12" x14ac:dyDescent="0.25">
      <c r="A565" s="48">
        <f t="shared" si="49"/>
        <v>185</v>
      </c>
      <c r="B565" s="46" t="s">
        <v>1385</v>
      </c>
      <c r="C565" s="68">
        <v>666.7</v>
      </c>
      <c r="D565" s="68"/>
      <c r="E565" s="68">
        <v>37.9</v>
      </c>
      <c r="F565" s="68">
        <f t="shared" ref="F565:F628" si="53">C565+D565+E565</f>
        <v>704.6</v>
      </c>
      <c r="G565" s="45">
        <f t="shared" si="50"/>
        <v>9.1307080423922559E-3</v>
      </c>
      <c r="H565" s="43">
        <f t="shared" si="51"/>
        <v>39.092669948100323</v>
      </c>
      <c r="I565" s="43">
        <f t="shared" si="48"/>
        <v>8.600387388582071</v>
      </c>
      <c r="J565" s="194">
        <v>16.762532598309939</v>
      </c>
      <c r="K565" s="43">
        <v>2.633122256354917</v>
      </c>
      <c r="L565" s="45">
        <f t="shared" si="52"/>
        <v>9.5215316763195085E-2</v>
      </c>
    </row>
    <row r="566" spans="1:12" x14ac:dyDescent="0.25">
      <c r="A566" s="48">
        <f t="shared" si="49"/>
        <v>186</v>
      </c>
      <c r="B566" s="46" t="s">
        <v>1386</v>
      </c>
      <c r="C566" s="68">
        <v>663.6</v>
      </c>
      <c r="D566" s="68"/>
      <c r="E566" s="68"/>
      <c r="F566" s="68">
        <f t="shared" si="53"/>
        <v>663.6</v>
      </c>
      <c r="G566" s="45">
        <f t="shared" si="50"/>
        <v>8.5994008755769236E-3</v>
      </c>
      <c r="H566" s="43">
        <f t="shared" si="51"/>
        <v>36.817904878738815</v>
      </c>
      <c r="I566" s="43">
        <f t="shared" ref="I566:I629" si="54">H566*0.22</f>
        <v>8.09993907332254</v>
      </c>
      <c r="J566" s="194">
        <v>15.7871368609686</v>
      </c>
      <c r="K566" s="43">
        <v>2.6208788500331823</v>
      </c>
      <c r="L566" s="45">
        <f t="shared" si="52"/>
        <v>9.5427757177611719E-2</v>
      </c>
    </row>
    <row r="567" spans="1:12" x14ac:dyDescent="0.25">
      <c r="A567" s="48">
        <f t="shared" si="49"/>
        <v>187</v>
      </c>
      <c r="B567" s="46" t="s">
        <v>1387</v>
      </c>
      <c r="C567" s="68">
        <v>693.2</v>
      </c>
      <c r="D567" s="68"/>
      <c r="E567" s="68"/>
      <c r="F567" s="68">
        <f t="shared" si="53"/>
        <v>693.2</v>
      </c>
      <c r="G567" s="45">
        <f t="shared" si="50"/>
        <v>8.9829787325948224E-3</v>
      </c>
      <c r="H567" s="43">
        <f t="shared" si="51"/>
        <v>38.4601742946681</v>
      </c>
      <c r="I567" s="43">
        <f t="shared" si="54"/>
        <v>8.4612383448269828</v>
      </c>
      <c r="J567" s="194">
        <v>16.491325003049173</v>
      </c>
      <c r="K567" s="43">
        <v>2.737783632976194</v>
      </c>
      <c r="L567" s="45">
        <f t="shared" si="52"/>
        <v>9.5427757177611719E-2</v>
      </c>
    </row>
    <row r="568" spans="1:12" x14ac:dyDescent="0.25">
      <c r="A568" s="48">
        <f t="shared" si="49"/>
        <v>188</v>
      </c>
      <c r="B568" s="46" t="s">
        <v>1388</v>
      </c>
      <c r="C568" s="68">
        <v>777.3</v>
      </c>
      <c r="D568" s="68"/>
      <c r="E568" s="68">
        <v>88.3</v>
      </c>
      <c r="F568" s="68">
        <f t="shared" si="53"/>
        <v>865.59999999999991</v>
      </c>
      <c r="G568" s="45">
        <f t="shared" si="50"/>
        <v>1.121706057549636E-2</v>
      </c>
      <c r="H568" s="43">
        <f t="shared" si="51"/>
        <v>48.025284000958891</v>
      </c>
      <c r="I568" s="43">
        <f t="shared" si="54"/>
        <v>10.565562480210955</v>
      </c>
      <c r="J568" s="194">
        <v>20.592745127869826</v>
      </c>
      <c r="K568" s="43">
        <v>3.0699353980271136</v>
      </c>
      <c r="L568" s="45">
        <f t="shared" si="52"/>
        <v>9.5024869462877526E-2</v>
      </c>
    </row>
    <row r="569" spans="1:12" x14ac:dyDescent="0.25">
      <c r="A569" s="48">
        <f t="shared" si="49"/>
        <v>189</v>
      </c>
      <c r="B569" s="46" t="s">
        <v>1389</v>
      </c>
      <c r="C569" s="68">
        <v>635.6</v>
      </c>
      <c r="D569" s="68"/>
      <c r="E569" s="68"/>
      <c r="F569" s="68">
        <f t="shared" si="53"/>
        <v>635.6</v>
      </c>
      <c r="G569" s="45">
        <f t="shared" si="50"/>
        <v>8.2365569567762094E-3</v>
      </c>
      <c r="H569" s="43">
        <f t="shared" si="51"/>
        <v>35.264406782589504</v>
      </c>
      <c r="I569" s="43">
        <f t="shared" si="54"/>
        <v>7.7581694921696904</v>
      </c>
      <c r="J569" s="194">
        <v>15.121012942784271</v>
      </c>
      <c r="K569" s="43">
        <v>2.5102932445465505</v>
      </c>
      <c r="L569" s="45">
        <f t="shared" si="52"/>
        <v>9.5427757177611733E-2</v>
      </c>
    </row>
    <row r="570" spans="1:12" x14ac:dyDescent="0.25">
      <c r="A570" s="48">
        <f t="shared" si="49"/>
        <v>190</v>
      </c>
      <c r="B570" s="46" t="s">
        <v>1390</v>
      </c>
      <c r="C570" s="68">
        <v>504.2</v>
      </c>
      <c r="D570" s="68"/>
      <c r="E570" s="68"/>
      <c r="F570" s="68">
        <f t="shared" si="53"/>
        <v>504.2</v>
      </c>
      <c r="G570" s="45">
        <f t="shared" si="50"/>
        <v>6.5337822806900009E-3</v>
      </c>
      <c r="H570" s="43">
        <f t="shared" si="51"/>
        <v>27.974062145660202</v>
      </c>
      <c r="I570" s="43">
        <f t="shared" si="54"/>
        <v>6.1542936720452444</v>
      </c>
      <c r="J570" s="194">
        <v>11.994988555304953</v>
      </c>
      <c r="K570" s="43">
        <v>1.9913307959414266</v>
      </c>
      <c r="L570" s="45">
        <f t="shared" si="52"/>
        <v>9.5427757177611719E-2</v>
      </c>
    </row>
    <row r="571" spans="1:12" x14ac:dyDescent="0.25">
      <c r="A571" s="48">
        <f t="shared" si="49"/>
        <v>191</v>
      </c>
      <c r="B571" s="46" t="s">
        <v>1391</v>
      </c>
      <c r="C571" s="68">
        <v>166</v>
      </c>
      <c r="D571" s="68"/>
      <c r="E571" s="68"/>
      <c r="F571" s="68">
        <f t="shared" si="53"/>
        <v>166</v>
      </c>
      <c r="G571" s="45">
        <f t="shared" si="50"/>
        <v>2.151146090032805E-3</v>
      </c>
      <c r="H571" s="43">
        <f t="shared" si="51"/>
        <v>9.2100244271709535</v>
      </c>
      <c r="I571" s="43">
        <f t="shared" si="54"/>
        <v>2.0262053739776098</v>
      </c>
      <c r="J571" s="194">
        <v>3.9491632292356647</v>
      </c>
      <c r="K571" s="43">
        <v>0.65561466109931932</v>
      </c>
      <c r="L571" s="45">
        <f t="shared" si="52"/>
        <v>9.5427757177611747E-2</v>
      </c>
    </row>
    <row r="572" spans="1:12" x14ac:dyDescent="0.25">
      <c r="A572" s="48">
        <f t="shared" si="49"/>
        <v>192</v>
      </c>
      <c r="B572" s="46" t="s">
        <v>1392</v>
      </c>
      <c r="C572" s="68">
        <v>588.9</v>
      </c>
      <c r="D572" s="68"/>
      <c r="E572" s="68"/>
      <c r="F572" s="68">
        <f t="shared" si="53"/>
        <v>588.9</v>
      </c>
      <c r="G572" s="45">
        <f t="shared" si="50"/>
        <v>7.6313851350621612E-3</v>
      </c>
      <c r="H572" s="43">
        <f t="shared" si="51"/>
        <v>32.673393886511889</v>
      </c>
      <c r="I572" s="43">
        <f t="shared" si="54"/>
        <v>7.1881466550326154</v>
      </c>
      <c r="J572" s="194">
        <v>14.010013407812547</v>
      </c>
      <c r="K572" s="43">
        <v>2.3258522525384886</v>
      </c>
      <c r="L572" s="45">
        <f t="shared" si="52"/>
        <v>9.5427757177611719E-2</v>
      </c>
    </row>
    <row r="573" spans="1:12" x14ac:dyDescent="0.25">
      <c r="A573" s="48">
        <f t="shared" ref="A573:A636" si="55">1+A572</f>
        <v>193</v>
      </c>
      <c r="B573" s="46" t="s">
        <v>1393</v>
      </c>
      <c r="C573" s="68">
        <v>659.3</v>
      </c>
      <c r="D573" s="68"/>
      <c r="E573" s="68"/>
      <c r="F573" s="68">
        <f t="shared" si="53"/>
        <v>659.3</v>
      </c>
      <c r="G573" s="45">
        <f t="shared" ref="G573:G636" si="56">3/$F$707*F573</f>
        <v>8.5436784166182424E-3</v>
      </c>
      <c r="H573" s="43">
        <f t="shared" ref="H573:H636" si="57">G573*4281.45</f>
        <v>36.579331956830174</v>
      </c>
      <c r="I573" s="43">
        <f t="shared" si="54"/>
        <v>8.0474530305026377</v>
      </c>
      <c r="J573" s="194">
        <v>15.684839259247433</v>
      </c>
      <c r="K573" s="43">
        <v>2.6038960606191637</v>
      </c>
      <c r="L573" s="45">
        <f t="shared" ref="L573:L636" si="58">(H573+I573+J573+K573)/F573</f>
        <v>9.5427757177611733E-2</v>
      </c>
    </row>
    <row r="574" spans="1:12" x14ac:dyDescent="0.25">
      <c r="A574" s="48">
        <f t="shared" si="55"/>
        <v>194</v>
      </c>
      <c r="B574" s="46" t="s">
        <v>1394</v>
      </c>
      <c r="C574" s="68">
        <v>199.6</v>
      </c>
      <c r="D574" s="68"/>
      <c r="E574" s="68"/>
      <c r="F574" s="68">
        <f t="shared" si="53"/>
        <v>199.6</v>
      </c>
      <c r="G574" s="45">
        <f t="shared" si="56"/>
        <v>2.5865587925936618E-3</v>
      </c>
      <c r="H574" s="43">
        <f t="shared" si="57"/>
        <v>11.074222142550132</v>
      </c>
      <c r="I574" s="43">
        <f t="shared" si="54"/>
        <v>2.4363288713610292</v>
      </c>
      <c r="J574" s="194">
        <v>4.7485119310568598</v>
      </c>
      <c r="K574" s="43">
        <v>0.78831738768327797</v>
      </c>
      <c r="L574" s="45">
        <f t="shared" si="58"/>
        <v>9.5427757177611733E-2</v>
      </c>
    </row>
    <row r="575" spans="1:12" x14ac:dyDescent="0.25">
      <c r="A575" s="48">
        <f t="shared" si="55"/>
        <v>195</v>
      </c>
      <c r="B575" s="46" t="s">
        <v>1395</v>
      </c>
      <c r="C575" s="68">
        <v>826.4</v>
      </c>
      <c r="D575" s="68"/>
      <c r="E575" s="68"/>
      <c r="F575" s="68">
        <f t="shared" si="53"/>
        <v>826.4</v>
      </c>
      <c r="G575" s="45">
        <f t="shared" si="56"/>
        <v>1.0709079089175361E-2</v>
      </c>
      <c r="H575" s="43">
        <f t="shared" si="57"/>
        <v>45.850386666349848</v>
      </c>
      <c r="I575" s="43">
        <f t="shared" si="54"/>
        <v>10.087085066596966</v>
      </c>
      <c r="J575" s="194">
        <v>19.660171642411768</v>
      </c>
      <c r="K575" s="43">
        <v>3.2638551562197438</v>
      </c>
      <c r="L575" s="45">
        <f t="shared" si="58"/>
        <v>9.5427757177611733E-2</v>
      </c>
    </row>
    <row r="576" spans="1:12" x14ac:dyDescent="0.25">
      <c r="A576" s="48">
        <f t="shared" si="55"/>
        <v>196</v>
      </c>
      <c r="B576" s="46" t="s">
        <v>1396</v>
      </c>
      <c r="C576" s="68">
        <v>582.70000000000005</v>
      </c>
      <c r="D576" s="68"/>
      <c r="E576" s="68">
        <v>61.9</v>
      </c>
      <c r="F576" s="68">
        <f t="shared" si="53"/>
        <v>644.6</v>
      </c>
      <c r="G576" s="45">
        <f t="shared" si="56"/>
        <v>8.3531853592478684E-3</v>
      </c>
      <c r="H576" s="43">
        <f t="shared" si="57"/>
        <v>35.763745456351785</v>
      </c>
      <c r="I576" s="43">
        <f t="shared" si="54"/>
        <v>7.8680240003973925</v>
      </c>
      <c r="J576" s="194">
        <v>15.335124202200662</v>
      </c>
      <c r="K576" s="43">
        <v>2.3013654398950205</v>
      </c>
      <c r="L576" s="45">
        <f t="shared" si="58"/>
        <v>9.5048493792809274E-2</v>
      </c>
    </row>
    <row r="577" spans="1:12" x14ac:dyDescent="0.25">
      <c r="A577" s="48">
        <f t="shared" si="55"/>
        <v>197</v>
      </c>
      <c r="B577" s="46" t="s">
        <v>1397</v>
      </c>
      <c r="C577" s="68">
        <v>358.4</v>
      </c>
      <c r="D577" s="68"/>
      <c r="E577" s="68">
        <v>54.6</v>
      </c>
      <c r="F577" s="68">
        <f t="shared" si="53"/>
        <v>413</v>
      </c>
      <c r="G577" s="45">
        <f t="shared" si="56"/>
        <v>5.3519478023105324E-3</v>
      </c>
      <c r="H577" s="43">
        <f t="shared" si="57"/>
        <v>22.914096918202429</v>
      </c>
      <c r="I577" s="43">
        <f t="shared" si="54"/>
        <v>5.0411013220045344</v>
      </c>
      <c r="J577" s="194">
        <v>9.8253277932188521</v>
      </c>
      <c r="K577" s="43">
        <v>1.4154957502288916</v>
      </c>
      <c r="L577" s="45">
        <f t="shared" si="58"/>
        <v>9.4905621752190569E-2</v>
      </c>
    </row>
    <row r="578" spans="1:12" x14ac:dyDescent="0.25">
      <c r="A578" s="48">
        <f t="shared" si="55"/>
        <v>198</v>
      </c>
      <c r="B578" s="46" t="s">
        <v>1398</v>
      </c>
      <c r="C578" s="68">
        <v>708.8</v>
      </c>
      <c r="D578" s="68"/>
      <c r="E578" s="68">
        <v>106.4</v>
      </c>
      <c r="F578" s="68">
        <f t="shared" si="53"/>
        <v>815.19999999999993</v>
      </c>
      <c r="G578" s="45">
        <f t="shared" si="56"/>
        <v>1.0563941521655075E-2</v>
      </c>
      <c r="H578" s="43">
        <f t="shared" si="57"/>
        <v>45.228987427890118</v>
      </c>
      <c r="I578" s="43">
        <f t="shared" si="54"/>
        <v>9.9503772341358268</v>
      </c>
      <c r="J578" s="194">
        <v>19.393722075138033</v>
      </c>
      <c r="K578" s="43">
        <v>2.7993956131758888</v>
      </c>
      <c r="L578" s="45">
        <f t="shared" si="58"/>
        <v>9.4912269811506217E-2</v>
      </c>
    </row>
    <row r="579" spans="1:12" x14ac:dyDescent="0.25">
      <c r="A579" s="48">
        <f t="shared" si="55"/>
        <v>199</v>
      </c>
      <c r="B579" s="46" t="s">
        <v>1399</v>
      </c>
      <c r="C579" s="68">
        <v>520.55999999999995</v>
      </c>
      <c r="D579" s="68">
        <v>21.1</v>
      </c>
      <c r="E579" s="68">
        <v>104.6</v>
      </c>
      <c r="F579" s="68">
        <f t="shared" si="53"/>
        <v>646.26</v>
      </c>
      <c r="G579" s="45">
        <f t="shared" si="56"/>
        <v>8.3746968201481951E-3</v>
      </c>
      <c r="H579" s="43">
        <f t="shared" si="57"/>
        <v>35.85584570062349</v>
      </c>
      <c r="I579" s="43">
        <f t="shared" si="54"/>
        <v>7.8882860541371675</v>
      </c>
      <c r="J579" s="194">
        <v>15.374615834493017</v>
      </c>
      <c r="K579" s="43">
        <v>2.0559443854329009</v>
      </c>
      <c r="L579" s="45">
        <f t="shared" si="58"/>
        <v>9.4659567317622276E-2</v>
      </c>
    </row>
    <row r="580" spans="1:12" x14ac:dyDescent="0.25">
      <c r="A580" s="48">
        <f t="shared" si="55"/>
        <v>200</v>
      </c>
      <c r="B580" s="46" t="s">
        <v>1400</v>
      </c>
      <c r="C580" s="68">
        <v>468.6</v>
      </c>
      <c r="D580" s="68">
        <v>34.5</v>
      </c>
      <c r="E580" s="68">
        <v>198</v>
      </c>
      <c r="F580" s="68">
        <f t="shared" si="53"/>
        <v>701.1</v>
      </c>
      <c r="G580" s="45">
        <f t="shared" si="56"/>
        <v>9.0853525525421662E-3</v>
      </c>
      <c r="H580" s="43">
        <f t="shared" si="57"/>
        <v>38.898482686081657</v>
      </c>
      <c r="I580" s="43">
        <f t="shared" si="54"/>
        <v>8.5576661909379652</v>
      </c>
      <c r="J580" s="194">
        <v>16.679267108536898</v>
      </c>
      <c r="K580" s="43">
        <v>1.8507290975369943</v>
      </c>
      <c r="L580" s="45">
        <f t="shared" si="58"/>
        <v>9.4118021798735588E-2</v>
      </c>
    </row>
    <row r="581" spans="1:12" x14ac:dyDescent="0.25">
      <c r="A581" s="48">
        <f t="shared" si="55"/>
        <v>201</v>
      </c>
      <c r="B581" s="46" t="s">
        <v>1401</v>
      </c>
      <c r="C581" s="68">
        <v>644.66</v>
      </c>
      <c r="D581" s="68"/>
      <c r="E581" s="68">
        <v>56.9</v>
      </c>
      <c r="F581" s="68">
        <f t="shared" si="53"/>
        <v>701.56</v>
      </c>
      <c r="G581" s="45">
        <f t="shared" si="56"/>
        <v>9.0913135597796048E-3</v>
      </c>
      <c r="H581" s="43">
        <f t="shared" si="57"/>
        <v>38.924004440518388</v>
      </c>
      <c r="I581" s="43">
        <f t="shared" si="54"/>
        <v>8.5632809769140454</v>
      </c>
      <c r="J581" s="194">
        <v>16.690210572907066</v>
      </c>
      <c r="K581" s="43">
        <v>2.5460755868932963</v>
      </c>
      <c r="L581" s="45">
        <f t="shared" si="58"/>
        <v>9.5107434256845882E-2</v>
      </c>
    </row>
    <row r="582" spans="1:12" x14ac:dyDescent="0.25">
      <c r="A582" s="48">
        <f t="shared" si="55"/>
        <v>202</v>
      </c>
      <c r="B582" s="46" t="s">
        <v>1402</v>
      </c>
      <c r="C582" s="68">
        <v>665.3</v>
      </c>
      <c r="D582" s="68"/>
      <c r="E582" s="68"/>
      <c r="F582" s="68">
        <f t="shared" si="53"/>
        <v>665.3</v>
      </c>
      <c r="G582" s="45">
        <f t="shared" si="56"/>
        <v>8.6214306849326811E-3</v>
      </c>
      <c r="H582" s="43">
        <f t="shared" si="57"/>
        <v>36.912224406005024</v>
      </c>
      <c r="I582" s="43">
        <f t="shared" si="54"/>
        <v>8.1206893693211057</v>
      </c>
      <c r="J582" s="194">
        <v>15.827580098858359</v>
      </c>
      <c r="K582" s="43">
        <v>2.6275929760805852</v>
      </c>
      <c r="L582" s="45">
        <f t="shared" si="58"/>
        <v>9.5427757177611719E-2</v>
      </c>
    </row>
    <row r="583" spans="1:12" x14ac:dyDescent="0.25">
      <c r="A583" s="48">
        <f t="shared" si="55"/>
        <v>203</v>
      </c>
      <c r="B583" s="46" t="s">
        <v>1403</v>
      </c>
      <c r="C583" s="68">
        <v>485.4</v>
      </c>
      <c r="D583" s="68"/>
      <c r="E583" s="68">
        <v>128.4</v>
      </c>
      <c r="F583" s="68">
        <f t="shared" si="53"/>
        <v>613.79999999999995</v>
      </c>
      <c r="G583" s="45">
        <f t="shared" si="56"/>
        <v>7.9540570485670814E-3</v>
      </c>
      <c r="H583" s="43">
        <f t="shared" si="57"/>
        <v>34.054897550587526</v>
      </c>
      <c r="I583" s="43">
        <f t="shared" si="54"/>
        <v>7.4920774611292558</v>
      </c>
      <c r="J583" s="194">
        <v>14.602387892197898</v>
      </c>
      <c r="K583" s="43">
        <v>1.9170804608289735</v>
      </c>
      <c r="L583" s="45">
        <f t="shared" si="58"/>
        <v>9.4601569509194613E-2</v>
      </c>
    </row>
    <row r="584" spans="1:12" x14ac:dyDescent="0.25">
      <c r="A584" s="48">
        <f t="shared" si="55"/>
        <v>204</v>
      </c>
      <c r="B584" s="46" t="s">
        <v>1404</v>
      </c>
      <c r="C584" s="68">
        <v>704</v>
      </c>
      <c r="D584" s="68">
        <v>41.3</v>
      </c>
      <c r="E584" s="68">
        <v>161</v>
      </c>
      <c r="F584" s="68">
        <f t="shared" si="53"/>
        <v>906.3</v>
      </c>
      <c r="G584" s="45">
        <f t="shared" si="56"/>
        <v>1.174448012889597E-2</v>
      </c>
      <c r="H584" s="43">
        <f t="shared" si="57"/>
        <v>50.283404447861649</v>
      </c>
      <c r="I584" s="43">
        <f t="shared" si="54"/>
        <v>11.062348978529563</v>
      </c>
      <c r="J584" s="194">
        <v>21.561003823230621</v>
      </c>
      <c r="K584" s="43">
        <v>2.7804380808067517</v>
      </c>
      <c r="L584" s="45">
        <f t="shared" si="58"/>
        <v>9.4546171610315116E-2</v>
      </c>
    </row>
    <row r="585" spans="1:12" x14ac:dyDescent="0.25">
      <c r="A585" s="48">
        <f t="shared" si="55"/>
        <v>205</v>
      </c>
      <c r="B585" s="46" t="s">
        <v>1405</v>
      </c>
      <c r="C585" s="68">
        <v>745.99</v>
      </c>
      <c r="D585" s="68">
        <v>91.8</v>
      </c>
      <c r="E585" s="68">
        <v>153.19999999999999</v>
      </c>
      <c r="F585" s="68">
        <f t="shared" si="53"/>
        <v>990.99</v>
      </c>
      <c r="G585" s="45">
        <f t="shared" si="56"/>
        <v>1.2841953396154274E-2</v>
      </c>
      <c r="H585" s="43">
        <f t="shared" si="57"/>
        <v>54.982181367964714</v>
      </c>
      <c r="I585" s="43">
        <f t="shared" si="54"/>
        <v>12.096079900952237</v>
      </c>
      <c r="J585" s="194">
        <v>23.575790774338863</v>
      </c>
      <c r="K585" s="43">
        <v>2.9462769941775977</v>
      </c>
      <c r="L585" s="45">
        <f t="shared" si="58"/>
        <v>9.4451335570927455E-2</v>
      </c>
    </row>
    <row r="586" spans="1:12" x14ac:dyDescent="0.25">
      <c r="A586" s="48">
        <f t="shared" si="55"/>
        <v>206</v>
      </c>
      <c r="B586" s="46" t="s">
        <v>1406</v>
      </c>
      <c r="C586" s="68">
        <v>675.4</v>
      </c>
      <c r="D586" s="68"/>
      <c r="E586" s="68">
        <v>182.9</v>
      </c>
      <c r="F586" s="68">
        <f t="shared" si="53"/>
        <v>858.3</v>
      </c>
      <c r="G586" s="45">
        <f t="shared" si="56"/>
        <v>1.112246198238046E-2</v>
      </c>
      <c r="H586" s="43">
        <f t="shared" si="57"/>
        <v>47.620264854462818</v>
      </c>
      <c r="I586" s="43">
        <f t="shared" si="54"/>
        <v>10.476458267981821</v>
      </c>
      <c r="J586" s="194">
        <v>20.419077106343199</v>
      </c>
      <c r="K586" s="43">
        <v>2.667482783773977</v>
      </c>
      <c r="L586" s="45">
        <f t="shared" si="58"/>
        <v>9.4586138893815466E-2</v>
      </c>
    </row>
    <row r="587" spans="1:12" x14ac:dyDescent="0.25">
      <c r="A587" s="48">
        <f t="shared" si="55"/>
        <v>207</v>
      </c>
      <c r="B587" s="46" t="s">
        <v>1407</v>
      </c>
      <c r="C587" s="68">
        <v>1034.8</v>
      </c>
      <c r="D587" s="68"/>
      <c r="E587" s="68">
        <v>19.3</v>
      </c>
      <c r="F587" s="68">
        <f t="shared" si="53"/>
        <v>1054.0999999999999</v>
      </c>
      <c r="G587" s="45">
        <f t="shared" si="56"/>
        <v>1.365977767170831E-2</v>
      </c>
      <c r="H587" s="43">
        <f t="shared" si="57"/>
        <v>58.483655112535544</v>
      </c>
      <c r="I587" s="43">
        <f t="shared" si="54"/>
        <v>12.866404124757819</v>
      </c>
      <c r="J587" s="194">
        <v>25.07718650564647</v>
      </c>
      <c r="K587" s="43">
        <v>4.0869280199131062</v>
      </c>
      <c r="L587" s="45">
        <f t="shared" si="58"/>
        <v>9.5355444230009426E-2</v>
      </c>
    </row>
    <row r="588" spans="1:12" x14ac:dyDescent="0.25">
      <c r="A588" s="48">
        <f t="shared" si="55"/>
        <v>208</v>
      </c>
      <c r="B588" s="46" t="s">
        <v>1408</v>
      </c>
      <c r="C588" s="68">
        <v>910.15</v>
      </c>
      <c r="D588" s="68"/>
      <c r="E588" s="68">
        <v>91.5</v>
      </c>
      <c r="F588" s="68">
        <f t="shared" si="53"/>
        <v>1001.65</v>
      </c>
      <c r="G588" s="45">
        <f t="shared" si="56"/>
        <v>1.298009325952626E-2</v>
      </c>
      <c r="H588" s="43">
        <f t="shared" si="57"/>
        <v>55.5736202859987</v>
      </c>
      <c r="I588" s="43">
        <f t="shared" si="54"/>
        <v>12.226196462919715</v>
      </c>
      <c r="J588" s="194">
        <v>23.829393666047611</v>
      </c>
      <c r="K588" s="43">
        <v>3.5946246012020815</v>
      </c>
      <c r="L588" s="45">
        <f t="shared" si="58"/>
        <v>9.5066974508229526E-2</v>
      </c>
    </row>
    <row r="589" spans="1:12" x14ac:dyDescent="0.25">
      <c r="A589" s="48">
        <f t="shared" si="55"/>
        <v>209</v>
      </c>
      <c r="B589" s="46" t="s">
        <v>1409</v>
      </c>
      <c r="C589" s="68">
        <v>712</v>
      </c>
      <c r="D589" s="68"/>
      <c r="E589" s="68"/>
      <c r="F589" s="68">
        <f t="shared" si="53"/>
        <v>712</v>
      </c>
      <c r="G589" s="45">
        <f t="shared" si="56"/>
        <v>9.2266025066467302E-3</v>
      </c>
      <c r="H589" s="43">
        <f t="shared" si="57"/>
        <v>39.503237302082638</v>
      </c>
      <c r="I589" s="43">
        <f t="shared" si="54"/>
        <v>8.6907122064581799</v>
      </c>
      <c r="J589" s="194">
        <v>16.938579633830081</v>
      </c>
      <c r="K589" s="43">
        <v>2.812033968088647</v>
      </c>
      <c r="L589" s="45">
        <f t="shared" si="58"/>
        <v>9.5427757177611719E-2</v>
      </c>
    </row>
    <row r="590" spans="1:12" x14ac:dyDescent="0.25">
      <c r="A590" s="48">
        <f t="shared" si="55"/>
        <v>210</v>
      </c>
      <c r="B590" s="46" t="s">
        <v>1410</v>
      </c>
      <c r="C590" s="68">
        <v>305.89999999999998</v>
      </c>
      <c r="D590" s="68"/>
      <c r="E590" s="68">
        <v>31.5</v>
      </c>
      <c r="F590" s="68">
        <f t="shared" si="53"/>
        <v>337.4</v>
      </c>
      <c r="G590" s="45">
        <f t="shared" si="56"/>
        <v>4.3722692215486048E-3</v>
      </c>
      <c r="H590" s="43">
        <f t="shared" si="57"/>
        <v>18.719652058599273</v>
      </c>
      <c r="I590" s="43">
        <f t="shared" si="54"/>
        <v>4.1183234528918398</v>
      </c>
      <c r="J590" s="194">
        <v>8.0267932141211631</v>
      </c>
      <c r="K590" s="43">
        <v>1.2081477399414562</v>
      </c>
      <c r="L590" s="45">
        <f t="shared" si="58"/>
        <v>9.5059029239934006E-2</v>
      </c>
    </row>
    <row r="591" spans="1:12" x14ac:dyDescent="0.25">
      <c r="A591" s="48">
        <f t="shared" si="55"/>
        <v>211</v>
      </c>
      <c r="B591" s="46" t="s">
        <v>1411</v>
      </c>
      <c r="C591" s="68">
        <v>687.07</v>
      </c>
      <c r="D591" s="68"/>
      <c r="E591" s="68">
        <v>16.899999999999999</v>
      </c>
      <c r="F591" s="68">
        <f t="shared" si="53"/>
        <v>703.97</v>
      </c>
      <c r="G591" s="45">
        <f t="shared" si="56"/>
        <v>9.12254405421924E-3</v>
      </c>
      <c r="H591" s="43">
        <f t="shared" si="57"/>
        <v>39.057716240936962</v>
      </c>
      <c r="I591" s="43">
        <f t="shared" si="54"/>
        <v>8.5926975730061326</v>
      </c>
      <c r="J591" s="194">
        <v>16.747544810150789</v>
      </c>
      <c r="K591" s="43">
        <v>2.7135732843464417</v>
      </c>
      <c r="L591" s="45">
        <f t="shared" si="58"/>
        <v>9.5332943035129805E-2</v>
      </c>
    </row>
    <row r="592" spans="1:12" x14ac:dyDescent="0.25">
      <c r="A592" s="48">
        <f t="shared" si="55"/>
        <v>212</v>
      </c>
      <c r="B592" s="46" t="s">
        <v>1412</v>
      </c>
      <c r="C592" s="68">
        <v>884.9</v>
      </c>
      <c r="D592" s="68">
        <v>28.7</v>
      </c>
      <c r="E592" s="68"/>
      <c r="F592" s="68">
        <f t="shared" si="53"/>
        <v>913.6</v>
      </c>
      <c r="G592" s="45">
        <f t="shared" si="56"/>
        <v>1.1839078722011872E-2</v>
      </c>
      <c r="H592" s="43">
        <f t="shared" si="57"/>
        <v>50.688423594357722</v>
      </c>
      <c r="I592" s="43">
        <f t="shared" si="54"/>
        <v>11.1514531907587</v>
      </c>
      <c r="J592" s="194">
        <v>21.734671844757251</v>
      </c>
      <c r="K592" s="43">
        <v>3.4949000819686007</v>
      </c>
      <c r="L592" s="45">
        <f t="shared" si="58"/>
        <v>9.530368729404802E-2</v>
      </c>
    </row>
    <row r="593" spans="1:12" x14ac:dyDescent="0.25">
      <c r="A593" s="48">
        <f t="shared" si="55"/>
        <v>213</v>
      </c>
      <c r="B593" s="46" t="s">
        <v>1413</v>
      </c>
      <c r="C593" s="68">
        <v>534.6</v>
      </c>
      <c r="D593" s="68"/>
      <c r="E593" s="68">
        <v>68.599999999999994</v>
      </c>
      <c r="F593" s="68">
        <f t="shared" si="53"/>
        <v>603.20000000000005</v>
      </c>
      <c r="G593" s="45">
        <f t="shared" si="56"/>
        <v>7.8166947078782412E-3</v>
      </c>
      <c r="H593" s="43">
        <f t="shared" si="57"/>
        <v>33.466787557045294</v>
      </c>
      <c r="I593" s="43">
        <f t="shared" si="54"/>
        <v>7.362693262549965</v>
      </c>
      <c r="J593" s="194">
        <v>14.350212408885259</v>
      </c>
      <c r="K593" s="43">
        <v>2.1113951676126272</v>
      </c>
      <c r="L593" s="45">
        <f t="shared" si="58"/>
        <v>9.4978594821109319E-2</v>
      </c>
    </row>
    <row r="594" spans="1:12" x14ac:dyDescent="0.25">
      <c r="A594" s="48">
        <f t="shared" si="55"/>
        <v>214</v>
      </c>
      <c r="B594" s="46" t="s">
        <v>1414</v>
      </c>
      <c r="C594" s="68">
        <v>548.1</v>
      </c>
      <c r="D594" s="68"/>
      <c r="E594" s="68"/>
      <c r="F594" s="68">
        <f t="shared" si="53"/>
        <v>548.1</v>
      </c>
      <c r="G594" s="45">
        <f t="shared" si="56"/>
        <v>7.102669710523978E-3</v>
      </c>
      <c r="H594" s="43">
        <f t="shared" si="57"/>
        <v>30.409725232122884</v>
      </c>
      <c r="I594" s="43">
        <f t="shared" si="54"/>
        <v>6.690139551067035</v>
      </c>
      <c r="J594" s="194">
        <v>13.03937569845824</v>
      </c>
      <c r="K594" s="43">
        <v>2.1647132274008247</v>
      </c>
      <c r="L594" s="45">
        <f t="shared" si="58"/>
        <v>9.5427757177611719E-2</v>
      </c>
    </row>
    <row r="595" spans="1:12" x14ac:dyDescent="0.25">
      <c r="A595" s="48">
        <f t="shared" si="55"/>
        <v>215</v>
      </c>
      <c r="B595" s="46" t="s">
        <v>1415</v>
      </c>
      <c r="C595" s="68">
        <v>630.6</v>
      </c>
      <c r="D595" s="68">
        <v>114.7</v>
      </c>
      <c r="E595" s="68"/>
      <c r="F595" s="68">
        <f t="shared" si="53"/>
        <v>745.30000000000007</v>
      </c>
      <c r="G595" s="45">
        <f t="shared" si="56"/>
        <v>9.6581275957918662E-3</v>
      </c>
      <c r="H595" s="43">
        <f t="shared" si="57"/>
        <v>41.350790395003081</v>
      </c>
      <c r="I595" s="43">
        <f t="shared" si="54"/>
        <v>9.0971738869006771</v>
      </c>
      <c r="J595" s="194">
        <v>17.73079129367073</v>
      </c>
      <c r="K595" s="43">
        <v>2.4905458149953659</v>
      </c>
      <c r="L595" s="45">
        <f t="shared" si="58"/>
        <v>9.4819940145672688E-2</v>
      </c>
    </row>
    <row r="596" spans="1:12" x14ac:dyDescent="0.25">
      <c r="A596" s="48">
        <f t="shared" si="55"/>
        <v>216</v>
      </c>
      <c r="B596" s="46" t="s">
        <v>1416</v>
      </c>
      <c r="C596" s="68">
        <v>473.1</v>
      </c>
      <c r="D596" s="68">
        <v>12.4</v>
      </c>
      <c r="E596" s="68">
        <v>260.39999999999998</v>
      </c>
      <c r="F596" s="68">
        <f t="shared" si="53"/>
        <v>745.9</v>
      </c>
      <c r="G596" s="45">
        <f t="shared" si="56"/>
        <v>9.6659028226233085E-3</v>
      </c>
      <c r="H596" s="43">
        <f t="shared" si="57"/>
        <v>41.384079639920564</v>
      </c>
      <c r="I596" s="43">
        <f t="shared" si="54"/>
        <v>9.1044975207825249</v>
      </c>
      <c r="J596" s="194">
        <v>17.745065377631821</v>
      </c>
      <c r="K596" s="43">
        <v>1.86850178413306</v>
      </c>
      <c r="L596" s="45">
        <f t="shared" si="58"/>
        <v>9.398330114287165E-2</v>
      </c>
    </row>
    <row r="597" spans="1:12" x14ac:dyDescent="0.25">
      <c r="A597" s="48">
        <f t="shared" si="55"/>
        <v>217</v>
      </c>
      <c r="B597" s="46" t="s">
        <v>1417</v>
      </c>
      <c r="C597" s="68">
        <v>986.7</v>
      </c>
      <c r="D597" s="68"/>
      <c r="E597" s="68">
        <v>215.4</v>
      </c>
      <c r="F597" s="68">
        <f t="shared" si="53"/>
        <v>1202.1000000000001</v>
      </c>
      <c r="G597" s="45">
        <f t="shared" si="56"/>
        <v>1.5577666956797801E-2</v>
      </c>
      <c r="H597" s="43">
        <f t="shared" si="57"/>
        <v>66.695002192181946</v>
      </c>
      <c r="I597" s="43">
        <f t="shared" si="54"/>
        <v>14.672900482280028</v>
      </c>
      <c r="J597" s="194">
        <v>28.59812721604936</v>
      </c>
      <c r="K597" s="43">
        <v>3.8969577476307133</v>
      </c>
      <c r="L597" s="45">
        <f t="shared" si="58"/>
        <v>9.4720062921672094E-2</v>
      </c>
    </row>
    <row r="598" spans="1:12" x14ac:dyDescent="0.25">
      <c r="A598" s="48">
        <f t="shared" si="55"/>
        <v>218</v>
      </c>
      <c r="B598" s="46" t="s">
        <v>1418</v>
      </c>
      <c r="C598" s="68">
        <v>648.20000000000005</v>
      </c>
      <c r="D598" s="68"/>
      <c r="E598" s="68"/>
      <c r="F598" s="68">
        <f t="shared" si="53"/>
        <v>648.20000000000005</v>
      </c>
      <c r="G598" s="45">
        <f t="shared" si="56"/>
        <v>8.3998367202365309E-3</v>
      </c>
      <c r="H598" s="43">
        <f t="shared" si="57"/>
        <v>35.963480925856693</v>
      </c>
      <c r="I598" s="43">
        <f t="shared" si="54"/>
        <v>7.9119658036884726</v>
      </c>
      <c r="J598" s="194">
        <v>15.420768705967218</v>
      </c>
      <c r="K598" s="43">
        <v>2.560056767015535</v>
      </c>
      <c r="L598" s="45">
        <f t="shared" si="58"/>
        <v>9.5427757177611719E-2</v>
      </c>
    </row>
    <row r="599" spans="1:12" x14ac:dyDescent="0.25">
      <c r="A599" s="48">
        <f t="shared" si="55"/>
        <v>219</v>
      </c>
      <c r="B599" s="46" t="s">
        <v>1419</v>
      </c>
      <c r="C599" s="68">
        <v>696.9</v>
      </c>
      <c r="D599" s="68"/>
      <c r="E599" s="68">
        <v>42.8</v>
      </c>
      <c r="F599" s="68">
        <f t="shared" si="53"/>
        <v>739.69999999999993</v>
      </c>
      <c r="G599" s="45">
        <f t="shared" si="56"/>
        <v>9.5855588120317206E-3</v>
      </c>
      <c r="H599" s="43">
        <f t="shared" si="57"/>
        <v>41.040090775773209</v>
      </c>
      <c r="I599" s="43">
        <f t="shared" si="54"/>
        <v>9.0288199706701064</v>
      </c>
      <c r="J599" s="194">
        <v>17.597566510033861</v>
      </c>
      <c r="K599" s="43">
        <v>2.7523967308440698</v>
      </c>
      <c r="L599" s="45">
        <f t="shared" si="58"/>
        <v>9.5199234807788635E-2</v>
      </c>
    </row>
    <row r="600" spans="1:12" x14ac:dyDescent="0.25">
      <c r="A600" s="48">
        <f t="shared" si="55"/>
        <v>220</v>
      </c>
      <c r="B600" s="46" t="s">
        <v>1420</v>
      </c>
      <c r="C600" s="68">
        <v>686.9</v>
      </c>
      <c r="D600" s="68"/>
      <c r="E600" s="68">
        <v>111.8</v>
      </c>
      <c r="F600" s="68">
        <f t="shared" si="53"/>
        <v>798.69999999999993</v>
      </c>
      <c r="G600" s="45">
        <f t="shared" si="56"/>
        <v>1.0350122783790367E-2</v>
      </c>
      <c r="H600" s="43">
        <f t="shared" si="57"/>
        <v>44.313533192659264</v>
      </c>
      <c r="I600" s="43">
        <f t="shared" si="54"/>
        <v>9.7489773023850379</v>
      </c>
      <c r="J600" s="194">
        <v>19.001184766207984</v>
      </c>
      <c r="K600" s="43">
        <v>2.7129018717417015</v>
      </c>
      <c r="L600" s="45">
        <f t="shared" si="58"/>
        <v>9.4874918158249666E-2</v>
      </c>
    </row>
    <row r="601" spans="1:12" x14ac:dyDescent="0.25">
      <c r="A601" s="48">
        <f t="shared" si="55"/>
        <v>221</v>
      </c>
      <c r="B601" s="46" t="s">
        <v>1421</v>
      </c>
      <c r="C601" s="68">
        <v>6173.94</v>
      </c>
      <c r="D601" s="68">
        <v>111.6</v>
      </c>
      <c r="E601" s="68"/>
      <c r="F601" s="68">
        <f t="shared" si="53"/>
        <v>6285.54</v>
      </c>
      <c r="G601" s="45">
        <f t="shared" si="56"/>
        <v>8.1452498763522868E-2</v>
      </c>
      <c r="H601" s="43">
        <f t="shared" si="57"/>
        <v>348.73480083108495</v>
      </c>
      <c r="I601" s="43">
        <f t="shared" si="54"/>
        <v>76.721656182838686</v>
      </c>
      <c r="J601" s="194">
        <v>149.53387616801169</v>
      </c>
      <c r="K601" s="43">
        <v>24.383889040647777</v>
      </c>
      <c r="L601" s="45">
        <f t="shared" si="58"/>
        <v>9.5357633906169248E-2</v>
      </c>
    </row>
    <row r="602" spans="1:12" x14ac:dyDescent="0.25">
      <c r="A602" s="48">
        <f t="shared" si="55"/>
        <v>222</v>
      </c>
      <c r="B602" s="46" t="s">
        <v>1422</v>
      </c>
      <c r="C602" s="68">
        <v>842.4</v>
      </c>
      <c r="D602" s="68">
        <v>158.5</v>
      </c>
      <c r="E602" s="68"/>
      <c r="F602" s="68">
        <f t="shared" si="53"/>
        <v>1000.9</v>
      </c>
      <c r="G602" s="45">
        <f t="shared" si="56"/>
        <v>1.2970374225986955E-2</v>
      </c>
      <c r="H602" s="43">
        <f t="shared" si="57"/>
        <v>55.532008729851846</v>
      </c>
      <c r="I602" s="43">
        <f t="shared" si="54"/>
        <v>12.217041920567405</v>
      </c>
      <c r="J602" s="194">
        <v>23.811551061096246</v>
      </c>
      <c r="K602" s="43">
        <v>3.3270469307835335</v>
      </c>
      <c r="L602" s="45">
        <f t="shared" si="58"/>
        <v>9.4802326548405466E-2</v>
      </c>
    </row>
    <row r="603" spans="1:12" x14ac:dyDescent="0.25">
      <c r="A603" s="48">
        <f t="shared" si="55"/>
        <v>223</v>
      </c>
      <c r="B603" s="46" t="s">
        <v>1423</v>
      </c>
      <c r="C603" s="68">
        <v>372.1</v>
      </c>
      <c r="D603" s="68"/>
      <c r="E603" s="68">
        <v>20.3</v>
      </c>
      <c r="F603" s="68">
        <f t="shared" si="53"/>
        <v>392.40000000000003</v>
      </c>
      <c r="G603" s="45">
        <f t="shared" si="56"/>
        <v>5.0849983477642934E-3</v>
      </c>
      <c r="H603" s="43">
        <f t="shared" si="57"/>
        <v>21.771166176035432</v>
      </c>
      <c r="I603" s="43">
        <f t="shared" si="54"/>
        <v>4.7896565587277955</v>
      </c>
      <c r="J603" s="194">
        <v>9.3352509105546684</v>
      </c>
      <c r="K603" s="43">
        <v>1.469603707199137</v>
      </c>
      <c r="L603" s="45">
        <f t="shared" si="58"/>
        <v>9.5223438716913938E-2</v>
      </c>
    </row>
    <row r="604" spans="1:12" x14ac:dyDescent="0.25">
      <c r="A604" s="48">
        <f t="shared" si="55"/>
        <v>224</v>
      </c>
      <c r="B604" s="46" t="s">
        <v>1424</v>
      </c>
      <c r="C604" s="68">
        <v>555.1</v>
      </c>
      <c r="D604" s="68"/>
      <c r="E604" s="68">
        <v>40.6</v>
      </c>
      <c r="F604" s="68">
        <f t="shared" si="53"/>
        <v>595.70000000000005</v>
      </c>
      <c r="G604" s="45">
        <f t="shared" si="56"/>
        <v>7.7195043724851923E-3</v>
      </c>
      <c r="H604" s="43">
        <f t="shared" si="57"/>
        <v>33.050671995576728</v>
      </c>
      <c r="I604" s="43">
        <f t="shared" si="54"/>
        <v>7.27114783902688</v>
      </c>
      <c r="J604" s="194">
        <v>14.171786359371602</v>
      </c>
      <c r="K604" s="43">
        <v>2.1923596287724827</v>
      </c>
      <c r="L604" s="45">
        <f t="shared" si="58"/>
        <v>9.5158579524505099E-2</v>
      </c>
    </row>
    <row r="605" spans="1:12" x14ac:dyDescent="0.25">
      <c r="A605" s="48">
        <f t="shared" si="55"/>
        <v>225</v>
      </c>
      <c r="B605" s="46" t="s">
        <v>1425</v>
      </c>
      <c r="C605" s="68">
        <v>538.45000000000005</v>
      </c>
      <c r="D605" s="68"/>
      <c r="E605" s="68">
        <v>37.799999999999997</v>
      </c>
      <c r="F605" s="68">
        <f t="shared" si="53"/>
        <v>576.25</v>
      </c>
      <c r="G605" s="45">
        <f t="shared" si="56"/>
        <v>7.4674574360325532E-3</v>
      </c>
      <c r="H605" s="43">
        <f t="shared" si="57"/>
        <v>31.971545639501574</v>
      </c>
      <c r="I605" s="43">
        <f t="shared" si="54"/>
        <v>7.0337400406903461</v>
      </c>
      <c r="J605" s="194">
        <v>13.709068137632842</v>
      </c>
      <c r="K605" s="43">
        <v>2.1266006883670392</v>
      </c>
      <c r="L605" s="45">
        <f t="shared" si="58"/>
        <v>9.5168684609443471E-2</v>
      </c>
    </row>
    <row r="606" spans="1:12" x14ac:dyDescent="0.25">
      <c r="A606" s="48">
        <f t="shared" si="55"/>
        <v>226</v>
      </c>
      <c r="B606" s="46" t="s">
        <v>1426</v>
      </c>
      <c r="C606" s="68">
        <v>877.8</v>
      </c>
      <c r="D606" s="68"/>
      <c r="E606" s="68"/>
      <c r="F606" s="68">
        <f t="shared" si="53"/>
        <v>877.8</v>
      </c>
      <c r="G606" s="45">
        <f t="shared" si="56"/>
        <v>1.1375156854402386E-2</v>
      </c>
      <c r="H606" s="43">
        <f t="shared" si="57"/>
        <v>48.702165314281096</v>
      </c>
      <c r="I606" s="43">
        <f t="shared" si="54"/>
        <v>10.714476369141842</v>
      </c>
      <c r="J606" s="194">
        <v>20.882984835078712</v>
      </c>
      <c r="K606" s="43">
        <v>3.4668587320059183</v>
      </c>
      <c r="L606" s="45">
        <f t="shared" si="58"/>
        <v>9.5427757177611733E-2</v>
      </c>
    </row>
    <row r="607" spans="1:12" x14ac:dyDescent="0.25">
      <c r="A607" s="48">
        <f t="shared" si="55"/>
        <v>227</v>
      </c>
      <c r="B607" s="46" t="s">
        <v>1427</v>
      </c>
      <c r="C607" s="68">
        <v>654.9</v>
      </c>
      <c r="D607" s="68">
        <v>53.4</v>
      </c>
      <c r="E607" s="68"/>
      <c r="F607" s="68">
        <f t="shared" si="53"/>
        <v>708.3</v>
      </c>
      <c r="G607" s="45">
        <f t="shared" si="56"/>
        <v>9.1786552745194913E-3</v>
      </c>
      <c r="H607" s="43">
        <f t="shared" si="57"/>
        <v>39.297953625091473</v>
      </c>
      <c r="I607" s="43">
        <f t="shared" si="54"/>
        <v>8.6455497975201236</v>
      </c>
      <c r="J607" s="194">
        <v>16.850556116070006</v>
      </c>
      <c r="K607" s="43">
        <v>2.586518322614122</v>
      </c>
      <c r="L607" s="45">
        <f t="shared" si="58"/>
        <v>9.5129998392341861E-2</v>
      </c>
    </row>
    <row r="608" spans="1:12" x14ac:dyDescent="0.25">
      <c r="A608" s="48">
        <f t="shared" si="55"/>
        <v>228</v>
      </c>
      <c r="B608" s="46" t="s">
        <v>1428</v>
      </c>
      <c r="C608" s="68">
        <v>392.4</v>
      </c>
      <c r="D608" s="68"/>
      <c r="E608" s="68">
        <v>19.899999999999999</v>
      </c>
      <c r="F608" s="68">
        <f t="shared" si="53"/>
        <v>412.29999999999995</v>
      </c>
      <c r="G608" s="45">
        <f t="shared" si="56"/>
        <v>5.3428767043405146E-3</v>
      </c>
      <c r="H608" s="43">
        <f t="shared" si="57"/>
        <v>22.875259465798695</v>
      </c>
      <c r="I608" s="43">
        <f t="shared" si="54"/>
        <v>5.0325570824757131</v>
      </c>
      <c r="J608" s="194">
        <v>9.8086746952642425</v>
      </c>
      <c r="K608" s="43">
        <v>1.549778271176945</v>
      </c>
      <c r="L608" s="45">
        <f t="shared" si="58"/>
        <v>9.5237131978451614E-2</v>
      </c>
    </row>
    <row r="609" spans="1:12" x14ac:dyDescent="0.25">
      <c r="A609" s="48">
        <f t="shared" si="55"/>
        <v>229</v>
      </c>
      <c r="B609" s="46" t="s">
        <v>1429</v>
      </c>
      <c r="C609" s="68">
        <v>598.14</v>
      </c>
      <c r="D609" s="68"/>
      <c r="E609" s="68"/>
      <c r="F609" s="68">
        <f t="shared" si="53"/>
        <v>598.14</v>
      </c>
      <c r="G609" s="45">
        <f t="shared" si="56"/>
        <v>7.7511236282663968E-3</v>
      </c>
      <c r="H609" s="43">
        <f t="shared" si="57"/>
        <v>33.186048258241165</v>
      </c>
      <c r="I609" s="43">
        <f t="shared" si="54"/>
        <v>7.3009306168130559</v>
      </c>
      <c r="J609" s="194">
        <v>14.229834300813376</v>
      </c>
      <c r="K609" s="43">
        <v>2.3623455023490774</v>
      </c>
      <c r="L609" s="45">
        <f t="shared" si="58"/>
        <v>9.5427757177611733E-2</v>
      </c>
    </row>
    <row r="610" spans="1:12" x14ac:dyDescent="0.25">
      <c r="A610" s="48">
        <f t="shared" si="55"/>
        <v>230</v>
      </c>
      <c r="B610" s="46" t="s">
        <v>1430</v>
      </c>
      <c r="C610" s="68">
        <v>388.6</v>
      </c>
      <c r="D610" s="68"/>
      <c r="E610" s="68"/>
      <c r="F610" s="68">
        <f t="shared" si="53"/>
        <v>388.6</v>
      </c>
      <c r="G610" s="45">
        <f t="shared" si="56"/>
        <v>5.0357552444984825E-3</v>
      </c>
      <c r="H610" s="43">
        <f t="shared" si="57"/>
        <v>21.560334291558028</v>
      </c>
      <c r="I610" s="43">
        <f t="shared" si="54"/>
        <v>4.7432735441427667</v>
      </c>
      <c r="J610" s="194">
        <v>9.2448483788010822</v>
      </c>
      <c r="K610" s="43">
        <v>1.5347702247180453</v>
      </c>
      <c r="L610" s="45">
        <f t="shared" si="58"/>
        <v>9.5427757177611733E-2</v>
      </c>
    </row>
    <row r="611" spans="1:12" x14ac:dyDescent="0.25">
      <c r="A611" s="48">
        <f t="shared" si="55"/>
        <v>231</v>
      </c>
      <c r="B611" s="46" t="s">
        <v>1431</v>
      </c>
      <c r="C611" s="68">
        <v>634.1</v>
      </c>
      <c r="D611" s="68"/>
      <c r="E611" s="68"/>
      <c r="F611" s="68">
        <f t="shared" si="53"/>
        <v>634.1</v>
      </c>
      <c r="G611" s="45">
        <f t="shared" si="56"/>
        <v>8.217118889697601E-3</v>
      </c>
      <c r="H611" s="43">
        <f t="shared" si="57"/>
        <v>35.181183670295795</v>
      </c>
      <c r="I611" s="43">
        <f t="shared" si="54"/>
        <v>7.7398604074650752</v>
      </c>
      <c r="J611" s="194">
        <v>15.085327732881538</v>
      </c>
      <c r="K611" s="43">
        <v>2.5043690156811951</v>
      </c>
      <c r="L611" s="45">
        <f t="shared" si="58"/>
        <v>9.5427757177611733E-2</v>
      </c>
    </row>
    <row r="612" spans="1:12" x14ac:dyDescent="0.25">
      <c r="A612" s="48">
        <f t="shared" si="55"/>
        <v>232</v>
      </c>
      <c r="B612" s="46" t="s">
        <v>1432</v>
      </c>
      <c r="C612" s="68">
        <v>629.6</v>
      </c>
      <c r="D612" s="68"/>
      <c r="E612" s="68">
        <v>82.9</v>
      </c>
      <c r="F612" s="68">
        <f t="shared" si="53"/>
        <v>712.5</v>
      </c>
      <c r="G612" s="45">
        <f t="shared" si="56"/>
        <v>9.2330818623395997E-3</v>
      </c>
      <c r="H612" s="43">
        <f t="shared" si="57"/>
        <v>39.530978339513879</v>
      </c>
      <c r="I612" s="43">
        <f t="shared" si="54"/>
        <v>8.6968152346930534</v>
      </c>
      <c r="J612" s="194">
        <v>16.950474703797656</v>
      </c>
      <c r="K612" s="43">
        <v>2.4865963290851294</v>
      </c>
      <c r="L612" s="45">
        <f t="shared" si="58"/>
        <v>9.4968231027494354E-2</v>
      </c>
    </row>
    <row r="613" spans="1:12" x14ac:dyDescent="0.25">
      <c r="A613" s="48">
        <f t="shared" si="55"/>
        <v>233</v>
      </c>
      <c r="B613" s="46" t="s">
        <v>1433</v>
      </c>
      <c r="C613" s="68">
        <v>597.1</v>
      </c>
      <c r="D613" s="68"/>
      <c r="E613" s="68">
        <v>43.4</v>
      </c>
      <c r="F613" s="68">
        <f t="shared" si="53"/>
        <v>640.5</v>
      </c>
      <c r="G613" s="45">
        <f t="shared" si="56"/>
        <v>8.3000546425663346E-3</v>
      </c>
      <c r="H613" s="43">
        <f t="shared" si="57"/>
        <v>35.536268949415629</v>
      </c>
      <c r="I613" s="43">
        <f t="shared" si="54"/>
        <v>7.817979168871438</v>
      </c>
      <c r="J613" s="194">
        <v>15.237584628466527</v>
      </c>
      <c r="K613" s="43">
        <v>2.358238037002431</v>
      </c>
      <c r="L613" s="45">
        <f t="shared" si="58"/>
        <v>9.516014173888529E-2</v>
      </c>
    </row>
    <row r="614" spans="1:12" x14ac:dyDescent="0.25">
      <c r="A614" s="48">
        <f t="shared" si="55"/>
        <v>234</v>
      </c>
      <c r="B614" s="46" t="s">
        <v>1434</v>
      </c>
      <c r="C614" s="68">
        <v>589.5</v>
      </c>
      <c r="D614" s="68"/>
      <c r="E614" s="68">
        <v>28.2</v>
      </c>
      <c r="F614" s="68">
        <f t="shared" si="53"/>
        <v>617.70000000000005</v>
      </c>
      <c r="G614" s="45">
        <f t="shared" si="56"/>
        <v>8.0045960229714677E-3</v>
      </c>
      <c r="H614" s="43">
        <f t="shared" si="57"/>
        <v>34.27127764255119</v>
      </c>
      <c r="I614" s="43">
        <f t="shared" si="54"/>
        <v>7.5396810813612616</v>
      </c>
      <c r="J614" s="194">
        <v>14.695169437945003</v>
      </c>
      <c r="K614" s="43">
        <v>2.328221944084631</v>
      </c>
      <c r="L614" s="45">
        <f t="shared" si="58"/>
        <v>9.5247450390063271E-2</v>
      </c>
    </row>
    <row r="615" spans="1:12" x14ac:dyDescent="0.25">
      <c r="A615" s="48">
        <f t="shared" si="55"/>
        <v>235</v>
      </c>
      <c r="B615" s="46" t="s">
        <v>1435</v>
      </c>
      <c r="C615" s="68">
        <v>657.5</v>
      </c>
      <c r="D615" s="68"/>
      <c r="E615" s="68">
        <v>28.8</v>
      </c>
      <c r="F615" s="68">
        <f t="shared" si="53"/>
        <v>686.3</v>
      </c>
      <c r="G615" s="45">
        <f t="shared" si="56"/>
        <v>8.8935636240332159E-3</v>
      </c>
      <c r="H615" s="43">
        <f t="shared" si="57"/>
        <v>38.077347978117011</v>
      </c>
      <c r="I615" s="43">
        <f t="shared" si="54"/>
        <v>8.3770165551857421</v>
      </c>
      <c r="J615" s="194">
        <v>16.327173037496607</v>
      </c>
      <c r="K615" s="43">
        <v>2.5967869859807373</v>
      </c>
      <c r="L615" s="45">
        <f t="shared" si="58"/>
        <v>9.5262020336267086E-2</v>
      </c>
    </row>
    <row r="616" spans="1:12" x14ac:dyDescent="0.25">
      <c r="A616" s="48">
        <f t="shared" si="55"/>
        <v>236</v>
      </c>
      <c r="B616" s="46" t="s">
        <v>1436</v>
      </c>
      <c r="C616" s="68">
        <v>494</v>
      </c>
      <c r="D616" s="68"/>
      <c r="E616" s="68">
        <v>79.900000000000006</v>
      </c>
      <c r="F616" s="68">
        <f t="shared" si="53"/>
        <v>573.9</v>
      </c>
      <c r="G616" s="45">
        <f t="shared" si="56"/>
        <v>7.4370044642760643E-3</v>
      </c>
      <c r="H616" s="43">
        <f t="shared" si="57"/>
        <v>31.841162763574754</v>
      </c>
      <c r="I616" s="43">
        <f t="shared" si="54"/>
        <v>7.0050558079864462</v>
      </c>
      <c r="J616" s="194">
        <v>13.653161308785227</v>
      </c>
      <c r="K616" s="43">
        <v>1.9510460396570106</v>
      </c>
      <c r="L616" s="45">
        <f t="shared" si="58"/>
        <v>9.4877898449213183E-2</v>
      </c>
    </row>
    <row r="617" spans="1:12" x14ac:dyDescent="0.25">
      <c r="A617" s="48">
        <f t="shared" si="55"/>
        <v>237</v>
      </c>
      <c r="B617" s="46" t="s">
        <v>1437</v>
      </c>
      <c r="C617" s="68">
        <v>710.1</v>
      </c>
      <c r="D617" s="68"/>
      <c r="E617" s="68"/>
      <c r="F617" s="68">
        <f t="shared" si="53"/>
        <v>710.1</v>
      </c>
      <c r="G617" s="45">
        <f t="shared" si="56"/>
        <v>9.2019809550138235E-3</v>
      </c>
      <c r="H617" s="43">
        <f t="shared" si="57"/>
        <v>39.397821359843931</v>
      </c>
      <c r="I617" s="43">
        <f t="shared" si="54"/>
        <v>8.6675206991656655</v>
      </c>
      <c r="J617" s="194">
        <v>16.893378367953289</v>
      </c>
      <c r="K617" s="43">
        <v>2.8045299448591967</v>
      </c>
      <c r="L617" s="45">
        <f t="shared" si="58"/>
        <v>9.5427757177611719E-2</v>
      </c>
    </row>
    <row r="618" spans="1:12" x14ac:dyDescent="0.25">
      <c r="A618" s="48">
        <f t="shared" si="55"/>
        <v>238</v>
      </c>
      <c r="B618" s="46" t="s">
        <v>1438</v>
      </c>
      <c r="C618" s="68">
        <v>689.64</v>
      </c>
      <c r="D618" s="68">
        <v>121.5</v>
      </c>
      <c r="E618" s="68"/>
      <c r="F618" s="68">
        <f t="shared" si="53"/>
        <v>811.14</v>
      </c>
      <c r="G618" s="45">
        <f t="shared" si="56"/>
        <v>1.0511329153428972E-2</v>
      </c>
      <c r="H618" s="43">
        <f t="shared" si="57"/>
        <v>45.003730203948471</v>
      </c>
      <c r="I618" s="43">
        <f t="shared" si="54"/>
        <v>9.9008206448686646</v>
      </c>
      <c r="J618" s="194">
        <v>19.297134107001309</v>
      </c>
      <c r="K618" s="43">
        <v>2.7237234631357508</v>
      </c>
      <c r="L618" s="45">
        <f t="shared" si="58"/>
        <v>9.4836166899615618E-2</v>
      </c>
    </row>
    <row r="619" spans="1:12" x14ac:dyDescent="0.25">
      <c r="A619" s="48">
        <f t="shared" si="55"/>
        <v>239</v>
      </c>
      <c r="B619" s="46" t="s">
        <v>1439</v>
      </c>
      <c r="C619" s="68">
        <v>1029</v>
      </c>
      <c r="D619" s="68">
        <v>102.5</v>
      </c>
      <c r="E619" s="68"/>
      <c r="F619" s="68">
        <f t="shared" si="53"/>
        <v>1131.5</v>
      </c>
      <c r="G619" s="45">
        <f t="shared" si="56"/>
        <v>1.4662781932964572E-2</v>
      </c>
      <c r="H619" s="43">
        <f t="shared" si="57"/>
        <v>62.777967706891161</v>
      </c>
      <c r="I619" s="43">
        <f t="shared" si="54"/>
        <v>13.811152895516056</v>
      </c>
      <c r="J619" s="194">
        <v>26.91854333662744</v>
      </c>
      <c r="K619" s="43">
        <v>4.0640210016337326</v>
      </c>
      <c r="L619" s="45">
        <f t="shared" si="58"/>
        <v>9.5069982271911962E-2</v>
      </c>
    </row>
    <row r="620" spans="1:12" x14ac:dyDescent="0.25">
      <c r="A620" s="48">
        <f t="shared" si="55"/>
        <v>240</v>
      </c>
      <c r="B620" s="46" t="s">
        <v>1440</v>
      </c>
      <c r="C620" s="68">
        <v>478</v>
      </c>
      <c r="D620" s="68"/>
      <c r="E620" s="68">
        <v>77.5</v>
      </c>
      <c r="F620" s="68">
        <f t="shared" si="53"/>
        <v>555.5</v>
      </c>
      <c r="G620" s="45">
        <f t="shared" si="56"/>
        <v>7.1985641747784523E-3</v>
      </c>
      <c r="H620" s="43">
        <f t="shared" si="57"/>
        <v>30.820292586105204</v>
      </c>
      <c r="I620" s="43">
        <f t="shared" si="54"/>
        <v>6.7804643689431447</v>
      </c>
      <c r="J620" s="194">
        <v>13.215422733978384</v>
      </c>
      <c r="K620" s="43">
        <v>1.8878542650932206</v>
      </c>
      <c r="L620" s="45">
        <f t="shared" si="58"/>
        <v>9.4876748792295143E-2</v>
      </c>
    </row>
    <row r="621" spans="1:12" x14ac:dyDescent="0.25">
      <c r="A621" s="48">
        <f t="shared" si="55"/>
        <v>241</v>
      </c>
      <c r="B621" s="46" t="s">
        <v>1441</v>
      </c>
      <c r="C621" s="68">
        <v>937.9</v>
      </c>
      <c r="D621" s="68"/>
      <c r="E621" s="68"/>
      <c r="F621" s="68">
        <f t="shared" si="53"/>
        <v>937.9</v>
      </c>
      <c r="G621" s="45">
        <f t="shared" si="56"/>
        <v>1.2153975408685347E-2</v>
      </c>
      <c r="H621" s="43">
        <f t="shared" si="57"/>
        <v>52.036638013515876</v>
      </c>
      <c r="I621" s="43">
        <f t="shared" si="54"/>
        <v>11.448060362973493</v>
      </c>
      <c r="J621" s="194">
        <v>22.312772245181506</v>
      </c>
      <c r="K621" s="43">
        <v>3.7042228352111537</v>
      </c>
      <c r="L621" s="45">
        <f t="shared" si="58"/>
        <v>9.5427757177611719E-2</v>
      </c>
    </row>
    <row r="622" spans="1:12" x14ac:dyDescent="0.25">
      <c r="A622" s="48">
        <f t="shared" si="55"/>
        <v>242</v>
      </c>
      <c r="B622" s="46" t="s">
        <v>1442</v>
      </c>
      <c r="C622" s="68">
        <v>848.1</v>
      </c>
      <c r="D622" s="68"/>
      <c r="E622" s="68">
        <v>34.700000000000003</v>
      </c>
      <c r="F622" s="68">
        <f t="shared" si="53"/>
        <v>882.80000000000007</v>
      </c>
      <c r="G622" s="45">
        <f t="shared" si="56"/>
        <v>1.1439950411331086E-2</v>
      </c>
      <c r="H622" s="43">
        <f t="shared" si="57"/>
        <v>48.979575688593478</v>
      </c>
      <c r="I622" s="43">
        <f t="shared" si="54"/>
        <v>10.775506651490565</v>
      </c>
      <c r="J622" s="194">
        <v>21.001935534754491</v>
      </c>
      <c r="K622" s="43">
        <v>3.349559000471884</v>
      </c>
      <c r="L622" s="45">
        <f t="shared" si="58"/>
        <v>9.5272515717388331E-2</v>
      </c>
    </row>
    <row r="623" spans="1:12" x14ac:dyDescent="0.25">
      <c r="A623" s="48">
        <f t="shared" si="55"/>
        <v>243</v>
      </c>
      <c r="B623" s="46" t="s">
        <v>1443</v>
      </c>
      <c r="C623" s="68">
        <v>958.6</v>
      </c>
      <c r="D623" s="68"/>
      <c r="E623" s="68"/>
      <c r="F623" s="68">
        <f t="shared" si="53"/>
        <v>958.6</v>
      </c>
      <c r="G623" s="45">
        <f t="shared" si="56"/>
        <v>1.2422220734370161E-2</v>
      </c>
      <c r="H623" s="43">
        <f t="shared" si="57"/>
        <v>53.185116963169122</v>
      </c>
      <c r="I623" s="43">
        <f t="shared" si="54"/>
        <v>11.700725731897206</v>
      </c>
      <c r="J623" s="194">
        <v>22.805228141839208</v>
      </c>
      <c r="K623" s="43">
        <v>3.7859771935530571</v>
      </c>
      <c r="L623" s="45">
        <f t="shared" si="58"/>
        <v>9.5427757177611719E-2</v>
      </c>
    </row>
    <row r="624" spans="1:12" x14ac:dyDescent="0.25">
      <c r="A624" s="48">
        <f t="shared" si="55"/>
        <v>244</v>
      </c>
      <c r="B624" s="46" t="s">
        <v>1444</v>
      </c>
      <c r="C624" s="68">
        <v>950.2</v>
      </c>
      <c r="D624" s="68"/>
      <c r="E624" s="68"/>
      <c r="F624" s="68">
        <f t="shared" si="53"/>
        <v>950.2</v>
      </c>
      <c r="G624" s="45">
        <f t="shared" si="56"/>
        <v>1.2313367558729948E-2</v>
      </c>
      <c r="H624" s="43">
        <f t="shared" si="57"/>
        <v>52.719067534324331</v>
      </c>
      <c r="I624" s="43">
        <f t="shared" si="54"/>
        <v>11.598194857551354</v>
      </c>
      <c r="J624" s="194">
        <v>22.605390966383908</v>
      </c>
      <c r="K624" s="43">
        <v>3.7528015119070677</v>
      </c>
      <c r="L624" s="45">
        <f t="shared" si="58"/>
        <v>9.5427757177611719E-2</v>
      </c>
    </row>
    <row r="625" spans="1:12" x14ac:dyDescent="0.25">
      <c r="A625" s="48">
        <f t="shared" si="55"/>
        <v>245</v>
      </c>
      <c r="B625" s="46" t="s">
        <v>1445</v>
      </c>
      <c r="C625" s="68">
        <v>717.45</v>
      </c>
      <c r="D625" s="68"/>
      <c r="E625" s="68">
        <v>83.8</v>
      </c>
      <c r="F625" s="68">
        <f t="shared" si="53"/>
        <v>801.25</v>
      </c>
      <c r="G625" s="45">
        <f t="shared" si="56"/>
        <v>1.0383167497824006E-2</v>
      </c>
      <c r="H625" s="43">
        <f t="shared" si="57"/>
        <v>44.45501248355859</v>
      </c>
      <c r="I625" s="43">
        <f t="shared" si="54"/>
        <v>9.7801027463828891</v>
      </c>
      <c r="J625" s="194">
        <v>19.06184962304263</v>
      </c>
      <c r="K625" s="43">
        <v>2.8335586662994379</v>
      </c>
      <c r="L625" s="45">
        <f t="shared" si="58"/>
        <v>9.5014693939823452E-2</v>
      </c>
    </row>
    <row r="626" spans="1:12" x14ac:dyDescent="0.25">
      <c r="A626" s="48">
        <f t="shared" si="55"/>
        <v>246</v>
      </c>
      <c r="B626" s="46" t="s">
        <v>1446</v>
      </c>
      <c r="C626" s="68">
        <v>678.26</v>
      </c>
      <c r="D626" s="68"/>
      <c r="E626" s="68"/>
      <c r="F626" s="68">
        <f t="shared" si="53"/>
        <v>678.26</v>
      </c>
      <c r="G626" s="45">
        <f t="shared" si="56"/>
        <v>8.7893755844918684E-3</v>
      </c>
      <c r="H626" s="43">
        <f t="shared" si="57"/>
        <v>37.631272096222709</v>
      </c>
      <c r="I626" s="43">
        <f t="shared" si="54"/>
        <v>8.2788798611689955</v>
      </c>
      <c r="J626" s="194">
        <v>16.135900312417963</v>
      </c>
      <c r="K626" s="43">
        <v>2.6787783134772547</v>
      </c>
      <c r="L626" s="45">
        <f t="shared" si="58"/>
        <v>9.5427757177611705E-2</v>
      </c>
    </row>
    <row r="627" spans="1:12" x14ac:dyDescent="0.25">
      <c r="A627" s="48">
        <f t="shared" si="55"/>
        <v>247</v>
      </c>
      <c r="B627" s="46" t="s">
        <v>1447</v>
      </c>
      <c r="C627" s="68">
        <v>633.9</v>
      </c>
      <c r="D627" s="68"/>
      <c r="E627" s="68">
        <v>33.200000000000003</v>
      </c>
      <c r="F627" s="68">
        <f t="shared" si="53"/>
        <v>667.1</v>
      </c>
      <c r="G627" s="45">
        <f t="shared" si="56"/>
        <v>8.6447563654270133E-3</v>
      </c>
      <c r="H627" s="43">
        <f t="shared" si="57"/>
        <v>37.012092140757481</v>
      </c>
      <c r="I627" s="43">
        <f t="shared" si="54"/>
        <v>8.1426602709666458</v>
      </c>
      <c r="J627" s="194">
        <v>15.870402350741639</v>
      </c>
      <c r="K627" s="43">
        <v>2.5035791184991476</v>
      </c>
      <c r="L627" s="45">
        <f t="shared" si="58"/>
        <v>9.5231200541095642E-2</v>
      </c>
    </row>
    <row r="628" spans="1:12" x14ac:dyDescent="0.25">
      <c r="A628" s="48">
        <f t="shared" si="55"/>
        <v>248</v>
      </c>
      <c r="B628" s="46" t="s">
        <v>1448</v>
      </c>
      <c r="C628" s="68">
        <v>657.24</v>
      </c>
      <c r="D628" s="68"/>
      <c r="E628" s="68">
        <v>32.6</v>
      </c>
      <c r="F628" s="68">
        <f t="shared" si="53"/>
        <v>689.84</v>
      </c>
      <c r="G628" s="45">
        <f t="shared" si="56"/>
        <v>8.9394374623387365E-3</v>
      </c>
      <c r="H628" s="43">
        <f t="shared" si="57"/>
        <v>38.273754523130179</v>
      </c>
      <c r="I628" s="43">
        <f t="shared" si="54"/>
        <v>8.4202259950886393</v>
      </c>
      <c r="J628" s="194">
        <v>16.411390132867055</v>
      </c>
      <c r="K628" s="43">
        <v>2.5957601196440758</v>
      </c>
      <c r="L628" s="45">
        <f t="shared" si="58"/>
        <v>9.524111499873876E-2</v>
      </c>
    </row>
    <row r="629" spans="1:12" x14ac:dyDescent="0.25">
      <c r="A629" s="48">
        <f t="shared" si="55"/>
        <v>249</v>
      </c>
      <c r="B629" s="46" t="s">
        <v>1449</v>
      </c>
      <c r="C629" s="68">
        <v>546.5</v>
      </c>
      <c r="D629" s="68"/>
      <c r="E629" s="68">
        <v>73.2</v>
      </c>
      <c r="F629" s="68">
        <f t="shared" ref="F629:F689" si="59">C629+D629+E629</f>
        <v>619.70000000000005</v>
      </c>
      <c r="G629" s="45">
        <f t="shared" si="56"/>
        <v>8.0305134457429473E-3</v>
      </c>
      <c r="H629" s="43">
        <f t="shared" si="57"/>
        <v>34.38224179227614</v>
      </c>
      <c r="I629" s="43">
        <f t="shared" si="54"/>
        <v>7.5640931943007512</v>
      </c>
      <c r="J629" s="194">
        <v>14.742749717815311</v>
      </c>
      <c r="K629" s="43">
        <v>2.1583940499444454</v>
      </c>
      <c r="L629" s="45">
        <f t="shared" si="58"/>
        <v>9.4961237299236154E-2</v>
      </c>
    </row>
    <row r="630" spans="1:12" x14ac:dyDescent="0.25">
      <c r="A630" s="48">
        <f t="shared" si="55"/>
        <v>250</v>
      </c>
      <c r="B630" s="46" t="s">
        <v>1450</v>
      </c>
      <c r="C630" s="68">
        <v>648.6</v>
      </c>
      <c r="D630" s="68"/>
      <c r="E630" s="68"/>
      <c r="F630" s="68">
        <f t="shared" si="59"/>
        <v>648.6</v>
      </c>
      <c r="G630" s="45">
        <f t="shared" si="56"/>
        <v>8.4050202047908276E-3</v>
      </c>
      <c r="H630" s="43">
        <f t="shared" si="57"/>
        <v>35.985673755801685</v>
      </c>
      <c r="I630" s="43">
        <f t="shared" ref="I630:I690" si="60">H630*0.22</f>
        <v>7.9168482262763709</v>
      </c>
      <c r="J630" s="194">
        <v>15.43028476194128</v>
      </c>
      <c r="K630" s="43">
        <v>2.5616365613796299</v>
      </c>
      <c r="L630" s="45">
        <f t="shared" si="58"/>
        <v>9.5427757177611719E-2</v>
      </c>
    </row>
    <row r="631" spans="1:12" x14ac:dyDescent="0.25">
      <c r="A631" s="48">
        <f t="shared" si="55"/>
        <v>251</v>
      </c>
      <c r="B631" s="46" t="s">
        <v>1451</v>
      </c>
      <c r="C631" s="68">
        <v>633.29999999999995</v>
      </c>
      <c r="D631" s="68"/>
      <c r="E631" s="68">
        <v>40.9</v>
      </c>
      <c r="F631" s="68">
        <f t="shared" si="59"/>
        <v>674.19999999999993</v>
      </c>
      <c r="G631" s="45">
        <f t="shared" si="56"/>
        <v>8.7367632162657638E-3</v>
      </c>
      <c r="H631" s="43">
        <f t="shared" si="57"/>
        <v>37.406014872281055</v>
      </c>
      <c r="I631" s="43">
        <f t="shared" si="60"/>
        <v>8.2293232719018317</v>
      </c>
      <c r="J631" s="194">
        <v>16.039312344281001</v>
      </c>
      <c r="K631" s="43">
        <v>2.5012094269530056</v>
      </c>
      <c r="L631" s="45">
        <f t="shared" si="58"/>
        <v>9.5188163624172206E-2</v>
      </c>
    </row>
    <row r="632" spans="1:12" x14ac:dyDescent="0.25">
      <c r="A632" s="48">
        <f t="shared" si="55"/>
        <v>252</v>
      </c>
      <c r="B632" s="46" t="s">
        <v>37</v>
      </c>
      <c r="C632" s="68">
        <v>297.2</v>
      </c>
      <c r="D632" s="68"/>
      <c r="E632" s="68">
        <v>60.8</v>
      </c>
      <c r="F632" s="68">
        <f t="shared" si="59"/>
        <v>358</v>
      </c>
      <c r="G632" s="45">
        <f t="shared" si="56"/>
        <v>4.6392186760948447E-3</v>
      </c>
      <c r="H632" s="43">
        <f t="shared" si="57"/>
        <v>19.862582800766273</v>
      </c>
      <c r="I632" s="43">
        <f t="shared" si="60"/>
        <v>4.3697682161685796</v>
      </c>
      <c r="J632" s="194">
        <v>8.5168700967853486</v>
      </c>
      <c r="K632" s="43">
        <v>1.1737872125223958</v>
      </c>
      <c r="L632" s="45">
        <f t="shared" si="58"/>
        <v>9.4757006497884363E-2</v>
      </c>
    </row>
    <row r="633" spans="1:12" x14ac:dyDescent="0.25">
      <c r="A633" s="48">
        <f t="shared" si="55"/>
        <v>253</v>
      </c>
      <c r="B633" s="46" t="s">
        <v>40</v>
      </c>
      <c r="C633" s="68">
        <v>226.9</v>
      </c>
      <c r="D633" s="68"/>
      <c r="E633" s="68"/>
      <c r="F633" s="68">
        <f t="shared" si="59"/>
        <v>226.9</v>
      </c>
      <c r="G633" s="45">
        <f t="shared" si="56"/>
        <v>2.9403316134243582E-3</v>
      </c>
      <c r="H633" s="43">
        <f t="shared" si="57"/>
        <v>12.588882786295718</v>
      </c>
      <c r="I633" s="43">
        <f t="shared" si="60"/>
        <v>2.7695542129850579</v>
      </c>
      <c r="J633" s="194">
        <v>5.3979827512865803</v>
      </c>
      <c r="K633" s="43">
        <v>0.89613835303274425</v>
      </c>
      <c r="L633" s="45">
        <f t="shared" si="58"/>
        <v>9.5427757177611719E-2</v>
      </c>
    </row>
    <row r="634" spans="1:12" x14ac:dyDescent="0.25">
      <c r="A634" s="48">
        <f t="shared" si="55"/>
        <v>254</v>
      </c>
      <c r="B634" s="46" t="s">
        <v>41</v>
      </c>
      <c r="C634" s="68">
        <v>314.89999999999998</v>
      </c>
      <c r="D634" s="68"/>
      <c r="E634" s="68"/>
      <c r="F634" s="68">
        <f t="shared" si="59"/>
        <v>314.89999999999998</v>
      </c>
      <c r="G634" s="45">
        <f t="shared" si="56"/>
        <v>4.080698215369459E-3</v>
      </c>
      <c r="H634" s="43">
        <f t="shared" si="57"/>
        <v>17.47130537419357</v>
      </c>
      <c r="I634" s="43">
        <f t="shared" si="60"/>
        <v>3.8436871823225851</v>
      </c>
      <c r="J634" s="194">
        <v>7.4915150655801854</v>
      </c>
      <c r="K634" s="43">
        <v>1.243693113133588</v>
      </c>
      <c r="L634" s="45">
        <f t="shared" si="58"/>
        <v>9.5427757177611719E-2</v>
      </c>
    </row>
    <row r="635" spans="1:12" x14ac:dyDescent="0.25">
      <c r="A635" s="48">
        <f t="shared" si="55"/>
        <v>255</v>
      </c>
      <c r="B635" s="46" t="s">
        <v>42</v>
      </c>
      <c r="C635" s="68">
        <v>199.2</v>
      </c>
      <c r="D635" s="68"/>
      <c r="E635" s="68"/>
      <c r="F635" s="68">
        <f t="shared" si="59"/>
        <v>199.2</v>
      </c>
      <c r="G635" s="45">
        <f t="shared" si="56"/>
        <v>2.5813753080393656E-3</v>
      </c>
      <c r="H635" s="43">
        <f t="shared" si="57"/>
        <v>11.052029312605141</v>
      </c>
      <c r="I635" s="43">
        <f t="shared" si="60"/>
        <v>2.4314464487731309</v>
      </c>
      <c r="J635" s="194">
        <v>4.7389958750827974</v>
      </c>
      <c r="K635" s="43">
        <v>0.78673759331918314</v>
      </c>
      <c r="L635" s="45">
        <f t="shared" si="58"/>
        <v>9.5427757177611719E-2</v>
      </c>
    </row>
    <row r="636" spans="1:12" x14ac:dyDescent="0.25">
      <c r="A636" s="48">
        <f t="shared" si="55"/>
        <v>256</v>
      </c>
      <c r="B636" s="46" t="s">
        <v>43</v>
      </c>
      <c r="C636" s="68">
        <v>748.1</v>
      </c>
      <c r="D636" s="68"/>
      <c r="E636" s="68">
        <v>189.2</v>
      </c>
      <c r="F636" s="68">
        <f t="shared" si="59"/>
        <v>937.3</v>
      </c>
      <c r="G636" s="45">
        <f t="shared" si="56"/>
        <v>1.2146200181853903E-2</v>
      </c>
      <c r="H636" s="43">
        <f t="shared" si="57"/>
        <v>52.003348768598393</v>
      </c>
      <c r="I636" s="43">
        <f t="shared" si="60"/>
        <v>11.440736729091647</v>
      </c>
      <c r="J636" s="194">
        <v>22.298498161220412</v>
      </c>
      <c r="K636" s="43">
        <v>2.9546104094481973</v>
      </c>
      <c r="L636" s="45">
        <f t="shared" si="58"/>
        <v>9.4630528185595489E-2</v>
      </c>
    </row>
    <row r="637" spans="1:12" x14ac:dyDescent="0.25">
      <c r="A637" s="48">
        <f t="shared" ref="A637:A700" si="61">1+A636</f>
        <v>257</v>
      </c>
      <c r="B637" s="46" t="s">
        <v>44</v>
      </c>
      <c r="C637" s="68">
        <v>486.2</v>
      </c>
      <c r="D637" s="68"/>
      <c r="E637" s="68"/>
      <c r="F637" s="68">
        <f t="shared" si="59"/>
        <v>486.2</v>
      </c>
      <c r="G637" s="45">
        <f t="shared" ref="G637:G700" si="62">3/$F$707*F637</f>
        <v>6.3005254757466855E-3</v>
      </c>
      <c r="H637" s="43">
        <f t="shared" ref="H637:H700" si="63">G637*4281.45</f>
        <v>26.975384798135646</v>
      </c>
      <c r="I637" s="43">
        <f t="shared" si="60"/>
        <v>5.9345846555898421</v>
      </c>
      <c r="J637" s="194">
        <v>11.56676603647217</v>
      </c>
      <c r="K637" s="43">
        <v>1.920240049557163</v>
      </c>
      <c r="L637" s="45">
        <f t="shared" ref="L637:L699" si="64">(H637+I637+J637+K637)/F637</f>
        <v>9.5427757177611719E-2</v>
      </c>
    </row>
    <row r="638" spans="1:12" x14ac:dyDescent="0.25">
      <c r="A638" s="48">
        <f t="shared" si="61"/>
        <v>258</v>
      </c>
      <c r="B638" s="46" t="s">
        <v>45</v>
      </c>
      <c r="C638" s="68">
        <v>1811.6</v>
      </c>
      <c r="D638" s="68"/>
      <c r="E638" s="68">
        <v>36.9</v>
      </c>
      <c r="F638" s="68">
        <f t="shared" si="59"/>
        <v>1848.5</v>
      </c>
      <c r="G638" s="45">
        <f t="shared" si="62"/>
        <v>2.395417799654E-2</v>
      </c>
      <c r="H638" s="43">
        <f t="shared" si="63"/>
        <v>102.55861538328618</v>
      </c>
      <c r="I638" s="43">
        <f t="shared" si="60"/>
        <v>22.56289538432296</v>
      </c>
      <c r="J638" s="194">
        <v>43.976073670133296</v>
      </c>
      <c r="K638" s="43">
        <v>7.1548886749851013</v>
      </c>
      <c r="L638" s="45">
        <f t="shared" si="64"/>
        <v>9.5348917020680296E-2</v>
      </c>
    </row>
    <row r="639" spans="1:12" x14ac:dyDescent="0.25">
      <c r="A639" s="48">
        <f t="shared" si="61"/>
        <v>259</v>
      </c>
      <c r="B639" s="46" t="s">
        <v>46</v>
      </c>
      <c r="C639" s="68">
        <v>314</v>
      </c>
      <c r="D639" s="68"/>
      <c r="E639" s="68"/>
      <c r="F639" s="68">
        <f t="shared" si="59"/>
        <v>314</v>
      </c>
      <c r="G639" s="45">
        <f t="shared" si="62"/>
        <v>4.0690353751222938E-3</v>
      </c>
      <c r="H639" s="43">
        <f t="shared" si="63"/>
        <v>17.421371506817344</v>
      </c>
      <c r="I639" s="43">
        <f t="shared" si="60"/>
        <v>3.832701731499816</v>
      </c>
      <c r="J639" s="194">
        <v>7.4701039396385465</v>
      </c>
      <c r="K639" s="43">
        <v>1.240138575814375</v>
      </c>
      <c r="L639" s="45">
        <f t="shared" si="64"/>
        <v>9.5427757177611733E-2</v>
      </c>
    </row>
    <row r="640" spans="1:12" x14ac:dyDescent="0.25">
      <c r="A640" s="48">
        <f t="shared" si="61"/>
        <v>260</v>
      </c>
      <c r="B640" s="46" t="s">
        <v>47</v>
      </c>
      <c r="C640" s="68">
        <v>1446.6</v>
      </c>
      <c r="D640" s="68"/>
      <c r="E640" s="68">
        <v>54.7</v>
      </c>
      <c r="F640" s="68">
        <f t="shared" si="59"/>
        <v>1501.3</v>
      </c>
      <c r="G640" s="45">
        <f t="shared" si="62"/>
        <v>1.9454913403411146E-2</v>
      </c>
      <c r="H640" s="43">
        <f t="shared" si="63"/>
        <v>83.295238991034651</v>
      </c>
      <c r="I640" s="43">
        <f t="shared" si="60"/>
        <v>18.324952578027624</v>
      </c>
      <c r="J640" s="194">
        <v>35.716137084647613</v>
      </c>
      <c r="K640" s="43">
        <v>5.7133263177486464</v>
      </c>
      <c r="L640" s="45">
        <f t="shared" si="64"/>
        <v>9.5283857304641659E-2</v>
      </c>
    </row>
    <row r="641" spans="1:12" x14ac:dyDescent="0.25">
      <c r="A641" s="48">
        <f t="shared" si="61"/>
        <v>261</v>
      </c>
      <c r="B641" s="46" t="s">
        <v>66</v>
      </c>
      <c r="C641" s="68">
        <v>249.2</v>
      </c>
      <c r="D641" s="68"/>
      <c r="E641" s="68"/>
      <c r="F641" s="68">
        <f t="shared" si="59"/>
        <v>249.2</v>
      </c>
      <c r="G641" s="45">
        <f t="shared" si="62"/>
        <v>3.2293108773263552E-3</v>
      </c>
      <c r="H641" s="43">
        <f t="shared" si="63"/>
        <v>13.826133055728922</v>
      </c>
      <c r="I641" s="43">
        <f t="shared" si="60"/>
        <v>3.041749272260363</v>
      </c>
      <c r="J641" s="194">
        <v>5.9285028718405277</v>
      </c>
      <c r="K641" s="43">
        <v>0.98421188883102628</v>
      </c>
      <c r="L641" s="45">
        <f t="shared" si="64"/>
        <v>9.5427757177611719E-2</v>
      </c>
    </row>
    <row r="642" spans="1:12" x14ac:dyDescent="0.25">
      <c r="A642" s="48">
        <f t="shared" si="61"/>
        <v>262</v>
      </c>
      <c r="B642" s="46" t="s">
        <v>67</v>
      </c>
      <c r="C642" s="68">
        <v>299.39999999999998</v>
      </c>
      <c r="D642" s="68"/>
      <c r="E642" s="68"/>
      <c r="F642" s="68">
        <f t="shared" si="59"/>
        <v>299.39999999999998</v>
      </c>
      <c r="G642" s="45">
        <f t="shared" si="62"/>
        <v>3.8798381888904923E-3</v>
      </c>
      <c r="H642" s="43">
        <f t="shared" si="63"/>
        <v>16.611333213825198</v>
      </c>
      <c r="I642" s="43">
        <f t="shared" si="60"/>
        <v>3.6544933070415433</v>
      </c>
      <c r="J642" s="194">
        <v>7.1227678965852892</v>
      </c>
      <c r="K642" s="43">
        <v>1.1824760815249169</v>
      </c>
      <c r="L642" s="45">
        <f t="shared" si="64"/>
        <v>9.5427757177611733E-2</v>
      </c>
    </row>
    <row r="643" spans="1:12" x14ac:dyDescent="0.25">
      <c r="A643" s="48">
        <f t="shared" si="61"/>
        <v>263</v>
      </c>
      <c r="B643" s="46" t="s">
        <v>68</v>
      </c>
      <c r="C643" s="68">
        <v>51.3</v>
      </c>
      <c r="D643" s="68"/>
      <c r="E643" s="68"/>
      <c r="F643" s="68">
        <f t="shared" si="59"/>
        <v>51.3</v>
      </c>
      <c r="G643" s="45">
        <f t="shared" si="62"/>
        <v>6.6478189408845109E-4</v>
      </c>
      <c r="H643" s="43">
        <f t="shared" si="63"/>
        <v>2.846230440444999</v>
      </c>
      <c r="I643" s="43">
        <f t="shared" si="60"/>
        <v>0.62617069689789973</v>
      </c>
      <c r="J643" s="194">
        <v>1.2204341786734312</v>
      </c>
      <c r="K643" s="43">
        <v>0.20260862719515105</v>
      </c>
      <c r="L643" s="45">
        <f t="shared" si="64"/>
        <v>9.5427757177611719E-2</v>
      </c>
    </row>
    <row r="644" spans="1:12" x14ac:dyDescent="0.25">
      <c r="A644" s="48">
        <f t="shared" si="61"/>
        <v>264</v>
      </c>
      <c r="B644" s="46" t="s">
        <v>69</v>
      </c>
      <c r="C644" s="68">
        <v>312.3</v>
      </c>
      <c r="D644" s="68"/>
      <c r="E644" s="68"/>
      <c r="F644" s="68">
        <f t="shared" si="59"/>
        <v>312.3</v>
      </c>
      <c r="G644" s="45">
        <f t="shared" si="62"/>
        <v>4.0470055657665363E-3</v>
      </c>
      <c r="H644" s="43">
        <f t="shared" si="63"/>
        <v>17.327051979551136</v>
      </c>
      <c r="I644" s="43">
        <f t="shared" si="60"/>
        <v>3.8119514355012498</v>
      </c>
      <c r="J644" s="194">
        <v>7.4296607017487846</v>
      </c>
      <c r="K644" s="43">
        <v>1.2334244497669726</v>
      </c>
      <c r="L644" s="45">
        <f t="shared" si="64"/>
        <v>9.5427757177611719E-2</v>
      </c>
    </row>
    <row r="645" spans="1:12" x14ac:dyDescent="0.25">
      <c r="A645" s="48">
        <f t="shared" si="61"/>
        <v>265</v>
      </c>
      <c r="B645" s="46" t="s">
        <v>70</v>
      </c>
      <c r="C645" s="68">
        <v>706.6</v>
      </c>
      <c r="D645" s="68">
        <v>191.5</v>
      </c>
      <c r="E645" s="68"/>
      <c r="F645" s="68">
        <f t="shared" si="59"/>
        <v>898.1</v>
      </c>
      <c r="G645" s="45">
        <f t="shared" si="62"/>
        <v>1.1638218695532904E-2</v>
      </c>
      <c r="H645" s="43">
        <f t="shared" si="63"/>
        <v>49.828451433989351</v>
      </c>
      <c r="I645" s="43">
        <f t="shared" si="60"/>
        <v>10.962259315477658</v>
      </c>
      <c r="J645" s="194">
        <v>21.365924675762354</v>
      </c>
      <c r="K645" s="43">
        <v>2.7907067441733679</v>
      </c>
      <c r="L645" s="45">
        <f t="shared" si="64"/>
        <v>9.4585616489703511E-2</v>
      </c>
    </row>
    <row r="646" spans="1:12" x14ac:dyDescent="0.25">
      <c r="A646" s="48">
        <f t="shared" si="61"/>
        <v>266</v>
      </c>
      <c r="B646" s="46" t="s">
        <v>71</v>
      </c>
      <c r="C646" s="68">
        <v>552.4</v>
      </c>
      <c r="D646" s="68"/>
      <c r="E646" s="68"/>
      <c r="F646" s="68">
        <f t="shared" si="59"/>
        <v>552.4</v>
      </c>
      <c r="G646" s="45">
        <f t="shared" si="62"/>
        <v>7.1583921694826592E-3</v>
      </c>
      <c r="H646" s="43">
        <f t="shared" si="63"/>
        <v>30.648298154031529</v>
      </c>
      <c r="I646" s="43">
        <f t="shared" si="60"/>
        <v>6.7426255938869364</v>
      </c>
      <c r="J646" s="194">
        <v>13.141673300179406</v>
      </c>
      <c r="K646" s="43">
        <v>2.1816960168148434</v>
      </c>
      <c r="L646" s="45">
        <f t="shared" si="64"/>
        <v>9.5427757177611719E-2</v>
      </c>
    </row>
    <row r="647" spans="1:12" x14ac:dyDescent="0.25">
      <c r="A647" s="48">
        <f t="shared" si="61"/>
        <v>267</v>
      </c>
      <c r="B647" s="46" t="s">
        <v>72</v>
      </c>
      <c r="C647" s="68">
        <v>971.2</v>
      </c>
      <c r="D647" s="68"/>
      <c r="E647" s="68"/>
      <c r="F647" s="68">
        <f t="shared" si="59"/>
        <v>971.2</v>
      </c>
      <c r="G647" s="45">
        <f t="shared" si="62"/>
        <v>1.2585500497830483E-2</v>
      </c>
      <c r="H647" s="43">
        <f t="shared" si="63"/>
        <v>53.884191106436319</v>
      </c>
      <c r="I647" s="43">
        <f t="shared" si="60"/>
        <v>11.85452204341599</v>
      </c>
      <c r="J647" s="194">
        <v>23.104983905022156</v>
      </c>
      <c r="K647" s="43">
        <v>3.8357407160220416</v>
      </c>
      <c r="L647" s="45">
        <f t="shared" si="64"/>
        <v>9.5427757177611733E-2</v>
      </c>
    </row>
    <row r="648" spans="1:12" x14ac:dyDescent="0.25">
      <c r="A648" s="48">
        <f t="shared" si="61"/>
        <v>268</v>
      </c>
      <c r="B648" s="46" t="s">
        <v>73</v>
      </c>
      <c r="C648" s="68">
        <v>391.8</v>
      </c>
      <c r="D648" s="68"/>
      <c r="E648" s="68"/>
      <c r="F648" s="68">
        <f t="shared" si="59"/>
        <v>391.8</v>
      </c>
      <c r="G648" s="45">
        <f t="shared" si="62"/>
        <v>5.0772231209328493E-3</v>
      </c>
      <c r="H648" s="43">
        <f t="shared" si="63"/>
        <v>21.737876931117945</v>
      </c>
      <c r="I648" s="43">
        <f t="shared" si="60"/>
        <v>4.7823329248459476</v>
      </c>
      <c r="J648" s="194">
        <v>9.3209768265935757</v>
      </c>
      <c r="K648" s="43">
        <v>1.547408579630803</v>
      </c>
      <c r="L648" s="45">
        <f t="shared" si="64"/>
        <v>9.5427757177611705E-2</v>
      </c>
    </row>
    <row r="649" spans="1:12" x14ac:dyDescent="0.25">
      <c r="A649" s="48">
        <f t="shared" si="61"/>
        <v>269</v>
      </c>
      <c r="B649" s="46" t="s">
        <v>74</v>
      </c>
      <c r="C649" s="68">
        <v>414</v>
      </c>
      <c r="D649" s="68"/>
      <c r="E649" s="68"/>
      <c r="F649" s="68">
        <f t="shared" si="59"/>
        <v>414</v>
      </c>
      <c r="G649" s="45">
        <f t="shared" si="62"/>
        <v>5.3649065136962722E-3</v>
      </c>
      <c r="H649" s="43">
        <f t="shared" si="63"/>
        <v>22.969578993064903</v>
      </c>
      <c r="I649" s="43">
        <f t="shared" si="60"/>
        <v>5.0533073784742788</v>
      </c>
      <c r="J649" s="194">
        <v>9.8491179331540089</v>
      </c>
      <c r="K649" s="43">
        <v>1.6350871668380615</v>
      </c>
      <c r="L649" s="45">
        <f t="shared" si="64"/>
        <v>9.5427757177611719E-2</v>
      </c>
    </row>
    <row r="650" spans="1:12" x14ac:dyDescent="0.25">
      <c r="A650" s="48">
        <f t="shared" si="61"/>
        <v>270</v>
      </c>
      <c r="B650" s="46" t="s">
        <v>75</v>
      </c>
      <c r="C650" s="68">
        <v>370.4</v>
      </c>
      <c r="D650" s="68">
        <v>116.4</v>
      </c>
      <c r="E650" s="68"/>
      <c r="F650" s="68">
        <f t="shared" si="59"/>
        <v>486.79999999999995</v>
      </c>
      <c r="G650" s="45">
        <f t="shared" si="62"/>
        <v>6.3083007025781287E-3</v>
      </c>
      <c r="H650" s="43">
        <f t="shared" si="63"/>
        <v>27.008674043053126</v>
      </c>
      <c r="I650" s="43">
        <f t="shared" si="60"/>
        <v>5.9419082894716881</v>
      </c>
      <c r="J650" s="194">
        <v>11.581040120433261</v>
      </c>
      <c r="K650" s="43">
        <v>1.462889581151734</v>
      </c>
      <c r="L650" s="45">
        <f t="shared" si="64"/>
        <v>9.4483385443939638E-2</v>
      </c>
    </row>
    <row r="651" spans="1:12" x14ac:dyDescent="0.25">
      <c r="A651" s="48">
        <f t="shared" si="61"/>
        <v>271</v>
      </c>
      <c r="B651" s="46" t="s">
        <v>76</v>
      </c>
      <c r="C651" s="68">
        <v>355</v>
      </c>
      <c r="D651" s="68"/>
      <c r="E651" s="68"/>
      <c r="F651" s="68">
        <f t="shared" si="59"/>
        <v>355</v>
      </c>
      <c r="G651" s="45">
        <f t="shared" si="62"/>
        <v>4.6003425419376253E-3</v>
      </c>
      <c r="H651" s="43">
        <f t="shared" si="63"/>
        <v>19.696136576178844</v>
      </c>
      <c r="I651" s="43">
        <f t="shared" si="60"/>
        <v>4.3331500467593456</v>
      </c>
      <c r="J651" s="194">
        <v>8.4454996769798854</v>
      </c>
      <c r="K651" s="43">
        <v>1.4020674981340866</v>
      </c>
      <c r="L651" s="45">
        <f t="shared" si="64"/>
        <v>9.5427757177611733E-2</v>
      </c>
    </row>
    <row r="652" spans="1:12" x14ac:dyDescent="0.25">
      <c r="A652" s="48">
        <f t="shared" si="61"/>
        <v>272</v>
      </c>
      <c r="B652" s="46" t="s">
        <v>77</v>
      </c>
      <c r="C652" s="68">
        <v>143.19999999999999</v>
      </c>
      <c r="D652" s="68"/>
      <c r="E652" s="68">
        <v>41.9</v>
      </c>
      <c r="F652" s="68">
        <f t="shared" si="59"/>
        <v>185.1</v>
      </c>
      <c r="G652" s="45">
        <f t="shared" si="62"/>
        <v>2.3986574775004348E-3</v>
      </c>
      <c r="H652" s="43">
        <f t="shared" si="63"/>
        <v>10.269732057044235</v>
      </c>
      <c r="I652" s="43">
        <f t="shared" si="60"/>
        <v>2.2593410525497317</v>
      </c>
      <c r="J652" s="194">
        <v>4.4035549019971176</v>
      </c>
      <c r="K652" s="43">
        <v>0.56556638234591883</v>
      </c>
      <c r="L652" s="45">
        <f t="shared" si="64"/>
        <v>9.4533735245472733E-2</v>
      </c>
    </row>
    <row r="653" spans="1:12" x14ac:dyDescent="0.25">
      <c r="A653" s="48">
        <f t="shared" si="61"/>
        <v>273</v>
      </c>
      <c r="B653" s="46" t="s">
        <v>78</v>
      </c>
      <c r="C653" s="68">
        <v>163.19999999999999</v>
      </c>
      <c r="D653" s="68"/>
      <c r="E653" s="68"/>
      <c r="F653" s="68">
        <f t="shared" si="59"/>
        <v>163.19999999999999</v>
      </c>
      <c r="G653" s="45">
        <f t="shared" si="62"/>
        <v>2.1148616981527335E-3</v>
      </c>
      <c r="H653" s="43">
        <f t="shared" si="63"/>
        <v>9.0546746175560209</v>
      </c>
      <c r="I653" s="43">
        <f t="shared" si="60"/>
        <v>1.9920284158623247</v>
      </c>
      <c r="J653" s="194">
        <v>3.8825508374172317</v>
      </c>
      <c r="K653" s="43">
        <v>0.64455610055065604</v>
      </c>
      <c r="L653" s="45">
        <f t="shared" si="64"/>
        <v>9.5427757177611719E-2</v>
      </c>
    </row>
    <row r="654" spans="1:12" x14ac:dyDescent="0.25">
      <c r="A654" s="48">
        <f t="shared" si="61"/>
        <v>274</v>
      </c>
      <c r="B654" s="46" t="s">
        <v>79</v>
      </c>
      <c r="C654" s="68">
        <v>268.2</v>
      </c>
      <c r="D654" s="68"/>
      <c r="E654" s="68"/>
      <c r="F654" s="68">
        <f t="shared" si="59"/>
        <v>268.2</v>
      </c>
      <c r="G654" s="45">
        <f t="shared" si="62"/>
        <v>3.4755263936554113E-3</v>
      </c>
      <c r="H654" s="43">
        <f t="shared" si="63"/>
        <v>14.88029247811596</v>
      </c>
      <c r="I654" s="43">
        <f t="shared" si="60"/>
        <v>3.2736643451855114</v>
      </c>
      <c r="J654" s="194">
        <v>6.3805155306084655</v>
      </c>
      <c r="K654" s="43">
        <v>1.0592521211255268</v>
      </c>
      <c r="L654" s="45">
        <f t="shared" si="64"/>
        <v>9.5427757177611733E-2</v>
      </c>
    </row>
    <row r="655" spans="1:12" x14ac:dyDescent="0.25">
      <c r="A655" s="48">
        <f t="shared" si="61"/>
        <v>275</v>
      </c>
      <c r="B655" s="46" t="s">
        <v>80</v>
      </c>
      <c r="C655" s="68">
        <v>1401.05</v>
      </c>
      <c r="D655" s="68"/>
      <c r="E655" s="68"/>
      <c r="F655" s="68">
        <f t="shared" si="59"/>
        <v>1401.05</v>
      </c>
      <c r="G655" s="45">
        <f t="shared" si="62"/>
        <v>1.8155802586990729E-2</v>
      </c>
      <c r="H655" s="43">
        <f t="shared" si="63"/>
        <v>77.733160986071454</v>
      </c>
      <c r="I655" s="43">
        <f t="shared" si="60"/>
        <v>17.10129541693572</v>
      </c>
      <c r="J655" s="194">
        <v>33.331175556148359</v>
      </c>
      <c r="K655" s="43">
        <v>5.5334272345373572</v>
      </c>
      <c r="L655" s="45">
        <f t="shared" si="64"/>
        <v>9.5427757177611719E-2</v>
      </c>
    </row>
    <row r="656" spans="1:12" x14ac:dyDescent="0.25">
      <c r="A656" s="48">
        <f t="shared" si="61"/>
        <v>276</v>
      </c>
      <c r="B656" s="46" t="s">
        <v>81</v>
      </c>
      <c r="C656" s="68">
        <v>1909.5</v>
      </c>
      <c r="D656" s="68"/>
      <c r="E656" s="68"/>
      <c r="F656" s="68">
        <f t="shared" si="59"/>
        <v>1909.5</v>
      </c>
      <c r="G656" s="45">
        <f t="shared" si="62"/>
        <v>2.4744659391070126E-2</v>
      </c>
      <c r="H656" s="43">
        <f t="shared" si="63"/>
        <v>105.94302194989719</v>
      </c>
      <c r="I656" s="43">
        <f t="shared" si="60"/>
        <v>23.30746482897738</v>
      </c>
      <c r="J656" s="194">
        <v>45.427272206177726</v>
      </c>
      <c r="K656" s="43">
        <v>7.5415433455972902</v>
      </c>
      <c r="L656" s="45">
        <f t="shared" si="64"/>
        <v>9.5427757177611719E-2</v>
      </c>
    </row>
    <row r="657" spans="1:12" x14ac:dyDescent="0.25">
      <c r="A657" s="48">
        <f t="shared" si="61"/>
        <v>277</v>
      </c>
      <c r="B657" s="46" t="s">
        <v>112</v>
      </c>
      <c r="C657" s="68">
        <v>542.20000000000005</v>
      </c>
      <c r="D657" s="68"/>
      <c r="E657" s="68"/>
      <c r="F657" s="68">
        <f t="shared" si="59"/>
        <v>542.20000000000005</v>
      </c>
      <c r="G657" s="45">
        <f t="shared" si="62"/>
        <v>7.0262133133481139E-3</v>
      </c>
      <c r="H657" s="43">
        <f t="shared" si="63"/>
        <v>30.082380990434281</v>
      </c>
      <c r="I657" s="43">
        <f t="shared" si="60"/>
        <v>6.6181238178955422</v>
      </c>
      <c r="J657" s="194">
        <v>12.899013872840829</v>
      </c>
      <c r="K657" s="43">
        <v>2.1414112605304276</v>
      </c>
      <c r="L657" s="45">
        <f t="shared" si="64"/>
        <v>9.5427757177611719E-2</v>
      </c>
    </row>
    <row r="658" spans="1:12" x14ac:dyDescent="0.25">
      <c r="A658" s="48">
        <f t="shared" si="61"/>
        <v>278</v>
      </c>
      <c r="B658" s="46" t="s">
        <v>113</v>
      </c>
      <c r="C658" s="68">
        <v>168.8</v>
      </c>
      <c r="D658" s="68"/>
      <c r="E658" s="68"/>
      <c r="F658" s="68">
        <f t="shared" si="59"/>
        <v>168.8</v>
      </c>
      <c r="G658" s="45">
        <f t="shared" si="62"/>
        <v>2.1874304819128765E-3</v>
      </c>
      <c r="H658" s="43">
        <f t="shared" si="63"/>
        <v>9.3653742367858843</v>
      </c>
      <c r="I658" s="43">
        <f t="shared" si="60"/>
        <v>2.0603823320928947</v>
      </c>
      <c r="J658" s="194">
        <v>4.0157756210540985</v>
      </c>
      <c r="K658" s="43">
        <v>0.66667322164798259</v>
      </c>
      <c r="L658" s="45">
        <f t="shared" si="64"/>
        <v>9.5427757177611719E-2</v>
      </c>
    </row>
    <row r="659" spans="1:12" x14ac:dyDescent="0.25">
      <c r="A659" s="48">
        <f t="shared" si="61"/>
        <v>279</v>
      </c>
      <c r="B659" s="46" t="s">
        <v>114</v>
      </c>
      <c r="C659" s="68">
        <v>173.2</v>
      </c>
      <c r="D659" s="68"/>
      <c r="E659" s="68"/>
      <c r="F659" s="68">
        <f t="shared" si="59"/>
        <v>173.2</v>
      </c>
      <c r="G659" s="45">
        <f t="shared" si="62"/>
        <v>2.2444488120101315E-3</v>
      </c>
      <c r="H659" s="43">
        <f t="shared" si="63"/>
        <v>9.6094953661807772</v>
      </c>
      <c r="I659" s="43">
        <f t="shared" si="60"/>
        <v>2.1140889805597709</v>
      </c>
      <c r="J659" s="194">
        <v>4.1204522367687781</v>
      </c>
      <c r="K659" s="43">
        <v>0.68405095965302465</v>
      </c>
      <c r="L659" s="45">
        <f t="shared" si="64"/>
        <v>9.5427757177611733E-2</v>
      </c>
    </row>
    <row r="660" spans="1:12" x14ac:dyDescent="0.25">
      <c r="A660" s="48">
        <f t="shared" si="61"/>
        <v>280</v>
      </c>
      <c r="B660" s="46" t="s">
        <v>115</v>
      </c>
      <c r="C660" s="68">
        <v>174.6</v>
      </c>
      <c r="D660" s="68"/>
      <c r="E660" s="68"/>
      <c r="F660" s="68">
        <f t="shared" si="59"/>
        <v>174.6</v>
      </c>
      <c r="G660" s="45">
        <f t="shared" si="62"/>
        <v>2.262591007950167E-3</v>
      </c>
      <c r="H660" s="43">
        <f t="shared" si="63"/>
        <v>9.6871702709882417</v>
      </c>
      <c r="I660" s="43">
        <f t="shared" si="60"/>
        <v>2.1311774596174131</v>
      </c>
      <c r="J660" s="194">
        <v>4.1537584326779946</v>
      </c>
      <c r="K660" s="43">
        <v>0.68958023992735629</v>
      </c>
      <c r="L660" s="45">
        <f t="shared" si="64"/>
        <v>9.5427757177611733E-2</v>
      </c>
    </row>
    <row r="661" spans="1:12" x14ac:dyDescent="0.25">
      <c r="A661" s="48">
        <f t="shared" si="61"/>
        <v>281</v>
      </c>
      <c r="B661" s="46" t="s">
        <v>116</v>
      </c>
      <c r="C661" s="68">
        <v>174.6</v>
      </c>
      <c r="D661" s="68"/>
      <c r="E661" s="68">
        <v>31</v>
      </c>
      <c r="F661" s="68">
        <f t="shared" si="59"/>
        <v>205.6</v>
      </c>
      <c r="G661" s="45">
        <f t="shared" si="62"/>
        <v>2.6643110609081005E-3</v>
      </c>
      <c r="H661" s="43">
        <f t="shared" si="63"/>
        <v>11.407114591724987</v>
      </c>
      <c r="I661" s="43">
        <f t="shared" si="60"/>
        <v>2.5095652101794972</v>
      </c>
      <c r="J661" s="194">
        <v>4.8912527706677871</v>
      </c>
      <c r="K661" s="43">
        <v>0.68958023992735629</v>
      </c>
      <c r="L661" s="45">
        <f t="shared" si="64"/>
        <v>9.483226076118495E-2</v>
      </c>
    </row>
    <row r="662" spans="1:12" x14ac:dyDescent="0.25">
      <c r="A662" s="48">
        <f t="shared" si="61"/>
        <v>282</v>
      </c>
      <c r="B662" s="46" t="s">
        <v>117</v>
      </c>
      <c r="C662" s="68">
        <v>285.89999999999998</v>
      </c>
      <c r="D662" s="68"/>
      <c r="E662" s="68"/>
      <c r="F662" s="68">
        <f t="shared" si="59"/>
        <v>285.89999999999998</v>
      </c>
      <c r="G662" s="45">
        <f t="shared" si="62"/>
        <v>3.7048955851830051E-3</v>
      </c>
      <c r="H662" s="43">
        <f t="shared" si="63"/>
        <v>15.862325203181776</v>
      </c>
      <c r="I662" s="43">
        <f t="shared" si="60"/>
        <v>3.4897115446999907</v>
      </c>
      <c r="J662" s="194">
        <v>6.8016010074607021</v>
      </c>
      <c r="K662" s="43">
        <v>1.129158021736719</v>
      </c>
      <c r="L662" s="45">
        <f t="shared" si="64"/>
        <v>9.5427757177611705E-2</v>
      </c>
    </row>
    <row r="663" spans="1:12" x14ac:dyDescent="0.25">
      <c r="A663" s="48">
        <f t="shared" si="61"/>
        <v>283</v>
      </c>
      <c r="B663" s="46" t="s">
        <v>118</v>
      </c>
      <c r="C663" s="68">
        <v>365.3</v>
      </c>
      <c r="D663" s="68">
        <v>20.6</v>
      </c>
      <c r="E663" s="68"/>
      <c r="F663" s="68">
        <f t="shared" si="59"/>
        <v>385.90000000000003</v>
      </c>
      <c r="G663" s="45">
        <f t="shared" si="62"/>
        <v>5.0007667237569851E-3</v>
      </c>
      <c r="H663" s="43">
        <f t="shared" si="63"/>
        <v>21.410532689429342</v>
      </c>
      <c r="I663" s="43">
        <f t="shared" si="60"/>
        <v>4.7103171916744548</v>
      </c>
      <c r="J663" s="194">
        <v>9.1806150009761645</v>
      </c>
      <c r="K663" s="43">
        <v>1.4427472030095263</v>
      </c>
      <c r="L663" s="45">
        <f t="shared" si="64"/>
        <v>9.5216926885435302E-2</v>
      </c>
    </row>
    <row r="664" spans="1:12" x14ac:dyDescent="0.25">
      <c r="A664" s="48">
        <f t="shared" si="61"/>
        <v>284</v>
      </c>
      <c r="B664" s="46" t="s">
        <v>119</v>
      </c>
      <c r="C664" s="68">
        <v>204.5</v>
      </c>
      <c r="D664" s="68"/>
      <c r="E664" s="68"/>
      <c r="F664" s="68">
        <f t="shared" si="59"/>
        <v>204.5</v>
      </c>
      <c r="G664" s="45">
        <f t="shared" si="62"/>
        <v>2.6500564783837866E-3</v>
      </c>
      <c r="H664" s="43">
        <f t="shared" si="63"/>
        <v>11.346084309376263</v>
      </c>
      <c r="I664" s="43">
        <f t="shared" si="60"/>
        <v>2.496138548062778</v>
      </c>
      <c r="J664" s="194">
        <v>4.8650836167391169</v>
      </c>
      <c r="K664" s="43">
        <v>0.80766986864343859</v>
      </c>
      <c r="L664" s="45">
        <f t="shared" si="64"/>
        <v>9.5427757177611705E-2</v>
      </c>
    </row>
    <row r="665" spans="1:12" x14ac:dyDescent="0.25">
      <c r="A665" s="48">
        <f t="shared" si="61"/>
        <v>285</v>
      </c>
      <c r="B665" s="46" t="s">
        <v>120</v>
      </c>
      <c r="C665" s="68">
        <v>625.70000000000005</v>
      </c>
      <c r="D665" s="68"/>
      <c r="E665" s="68"/>
      <c r="F665" s="68">
        <f t="shared" si="59"/>
        <v>625.70000000000005</v>
      </c>
      <c r="G665" s="45">
        <f t="shared" si="62"/>
        <v>8.1082657140573861E-3</v>
      </c>
      <c r="H665" s="43">
        <f t="shared" si="63"/>
        <v>34.715134241450997</v>
      </c>
      <c r="I665" s="43">
        <f t="shared" si="60"/>
        <v>7.6373295331192192</v>
      </c>
      <c r="J665" s="194">
        <v>14.885490557426239</v>
      </c>
      <c r="K665" s="43">
        <v>2.4711933340352057</v>
      </c>
      <c r="L665" s="45">
        <f t="shared" si="64"/>
        <v>9.5427757177611733E-2</v>
      </c>
    </row>
    <row r="666" spans="1:12" x14ac:dyDescent="0.25">
      <c r="A666" s="48">
        <f t="shared" si="61"/>
        <v>286</v>
      </c>
      <c r="B666" s="46" t="s">
        <v>122</v>
      </c>
      <c r="C666" s="68">
        <v>429.5</v>
      </c>
      <c r="D666" s="68"/>
      <c r="E666" s="68">
        <v>30.7</v>
      </c>
      <c r="F666" s="68">
        <f t="shared" si="59"/>
        <v>460.2</v>
      </c>
      <c r="G666" s="45">
        <f t="shared" si="62"/>
        <v>5.9635989797174509E-3</v>
      </c>
      <c r="H666" s="43">
        <f t="shared" si="63"/>
        <v>25.532850851711277</v>
      </c>
      <c r="I666" s="43">
        <f t="shared" si="60"/>
        <v>5.6172271873764812</v>
      </c>
      <c r="J666" s="194">
        <v>10.948222398158151</v>
      </c>
      <c r="K666" s="43">
        <v>1.6963041984467329</v>
      </c>
      <c r="L666" s="45">
        <f t="shared" si="64"/>
        <v>9.5164286474777579E-2</v>
      </c>
    </row>
    <row r="667" spans="1:12" x14ac:dyDescent="0.25">
      <c r="A667" s="48">
        <f t="shared" si="61"/>
        <v>287</v>
      </c>
      <c r="B667" s="46" t="s">
        <v>123</v>
      </c>
      <c r="C667" s="68">
        <v>206.4</v>
      </c>
      <c r="D667" s="68"/>
      <c r="E667" s="68"/>
      <c r="F667" s="68">
        <f t="shared" si="59"/>
        <v>206.4</v>
      </c>
      <c r="G667" s="45">
        <f t="shared" si="62"/>
        <v>2.6746780300166925E-3</v>
      </c>
      <c r="H667" s="43">
        <f t="shared" si="63"/>
        <v>11.451500251614968</v>
      </c>
      <c r="I667" s="43">
        <f t="shared" si="60"/>
        <v>2.5193300553552929</v>
      </c>
      <c r="J667" s="194">
        <v>4.9102848826159109</v>
      </c>
      <c r="K667" s="43">
        <v>0.81517389187288858</v>
      </c>
      <c r="L667" s="45">
        <f t="shared" si="64"/>
        <v>9.5427757177611719E-2</v>
      </c>
    </row>
    <row r="668" spans="1:12" x14ac:dyDescent="0.25">
      <c r="A668" s="48">
        <f t="shared" si="61"/>
        <v>288</v>
      </c>
      <c r="B668" s="46" t="s">
        <v>1670</v>
      </c>
      <c r="C668" s="68">
        <v>275.2</v>
      </c>
      <c r="D668" s="68"/>
      <c r="E668" s="68"/>
      <c r="F668" s="68">
        <f t="shared" si="59"/>
        <v>275.2</v>
      </c>
      <c r="G668" s="45">
        <f t="shared" si="62"/>
        <v>3.5662373733555898E-3</v>
      </c>
      <c r="H668" s="43">
        <f t="shared" si="63"/>
        <v>15.26866700215329</v>
      </c>
      <c r="I668" s="43">
        <f t="shared" si="60"/>
        <v>3.3591067404737238</v>
      </c>
      <c r="J668" s="194">
        <v>6.5470465101545479</v>
      </c>
      <c r="K668" s="43">
        <v>1.0868985224971848</v>
      </c>
      <c r="L668" s="45">
        <f t="shared" si="64"/>
        <v>9.5427757177611719E-2</v>
      </c>
    </row>
    <row r="669" spans="1:12" x14ac:dyDescent="0.25">
      <c r="A669" s="48">
        <f t="shared" si="61"/>
        <v>289</v>
      </c>
      <c r="B669" s="46" t="s">
        <v>1671</v>
      </c>
      <c r="C669" s="68">
        <v>318.89999999999998</v>
      </c>
      <c r="D669" s="68"/>
      <c r="E669" s="68"/>
      <c r="F669" s="68">
        <f t="shared" si="59"/>
        <v>318.89999999999998</v>
      </c>
      <c r="G669" s="45">
        <f t="shared" si="62"/>
        <v>4.1325330609124182E-3</v>
      </c>
      <c r="H669" s="43">
        <f t="shared" si="63"/>
        <v>17.693233673643473</v>
      </c>
      <c r="I669" s="43">
        <f t="shared" si="60"/>
        <v>3.8925114082015639</v>
      </c>
      <c r="J669" s="194">
        <v>7.5866756253208036</v>
      </c>
      <c r="K669" s="43">
        <v>1.2594910567745357</v>
      </c>
      <c r="L669" s="45">
        <f t="shared" si="64"/>
        <v>9.5427757177611719E-2</v>
      </c>
    </row>
    <row r="670" spans="1:12" x14ac:dyDescent="0.25">
      <c r="A670" s="48">
        <f t="shared" si="61"/>
        <v>290</v>
      </c>
      <c r="B670" s="46" t="s">
        <v>1672</v>
      </c>
      <c r="C670" s="68">
        <v>75.2</v>
      </c>
      <c r="D670" s="68"/>
      <c r="E670" s="68"/>
      <c r="F670" s="68">
        <f t="shared" si="59"/>
        <v>75.2</v>
      </c>
      <c r="G670" s="45">
        <f t="shared" si="62"/>
        <v>9.7449509620763217E-4</v>
      </c>
      <c r="H670" s="43">
        <f t="shared" si="63"/>
        <v>4.1722520296581669</v>
      </c>
      <c r="I670" s="43">
        <f t="shared" si="60"/>
        <v>0.91789544652479671</v>
      </c>
      <c r="J670" s="194">
        <v>1.7890185231236266</v>
      </c>
      <c r="K670" s="43">
        <v>0.29700134044981213</v>
      </c>
      <c r="L670" s="45">
        <f t="shared" si="64"/>
        <v>9.5427757177611733E-2</v>
      </c>
    </row>
    <row r="671" spans="1:12" x14ac:dyDescent="0.25">
      <c r="A671" s="48">
        <f t="shared" si="61"/>
        <v>291</v>
      </c>
      <c r="B671" s="46" t="s">
        <v>1673</v>
      </c>
      <c r="C671" s="68">
        <v>320.89999999999998</v>
      </c>
      <c r="D671" s="68"/>
      <c r="E671" s="68"/>
      <c r="F671" s="68">
        <f t="shared" si="59"/>
        <v>320.89999999999998</v>
      </c>
      <c r="G671" s="45">
        <f t="shared" si="62"/>
        <v>4.1584504836838978E-3</v>
      </c>
      <c r="H671" s="43">
        <f t="shared" si="63"/>
        <v>17.804197823368423</v>
      </c>
      <c r="I671" s="43">
        <f t="shared" si="60"/>
        <v>3.9169235211410531</v>
      </c>
      <c r="J671" s="194">
        <v>7.6342559051911127</v>
      </c>
      <c r="K671" s="43">
        <v>1.2673900285950095</v>
      </c>
      <c r="L671" s="45">
        <f t="shared" si="64"/>
        <v>9.5427757177611719E-2</v>
      </c>
    </row>
    <row r="672" spans="1:12" x14ac:dyDescent="0.25">
      <c r="A672" s="48">
        <f t="shared" si="61"/>
        <v>292</v>
      </c>
      <c r="B672" s="46" t="s">
        <v>1674</v>
      </c>
      <c r="C672" s="68">
        <v>417.2</v>
      </c>
      <c r="D672" s="68"/>
      <c r="E672" s="68"/>
      <c r="F672" s="68">
        <f t="shared" si="59"/>
        <v>417.2</v>
      </c>
      <c r="G672" s="45">
        <f t="shared" si="62"/>
        <v>5.4063743901306398E-3</v>
      </c>
      <c r="H672" s="43">
        <f t="shared" si="63"/>
        <v>23.147121632624827</v>
      </c>
      <c r="I672" s="43">
        <f t="shared" si="60"/>
        <v>5.0923667591774624</v>
      </c>
      <c r="J672" s="194">
        <v>9.9252463809465024</v>
      </c>
      <c r="K672" s="43">
        <v>1.6477255217508193</v>
      </c>
      <c r="L672" s="45">
        <f t="shared" si="64"/>
        <v>9.5427757177611733E-2</v>
      </c>
    </row>
    <row r="673" spans="1:12" x14ac:dyDescent="0.25">
      <c r="A673" s="48">
        <f t="shared" si="61"/>
        <v>293</v>
      </c>
      <c r="B673" s="46" t="s">
        <v>1675</v>
      </c>
      <c r="C673" s="68">
        <v>321.3</v>
      </c>
      <c r="D673" s="68"/>
      <c r="E673" s="68"/>
      <c r="F673" s="68">
        <f t="shared" si="59"/>
        <v>321.3</v>
      </c>
      <c r="G673" s="45">
        <f t="shared" si="62"/>
        <v>4.1636339682381944E-3</v>
      </c>
      <c r="H673" s="43">
        <f t="shared" si="63"/>
        <v>17.826390653313418</v>
      </c>
      <c r="I673" s="43">
        <f t="shared" si="60"/>
        <v>3.9218059437289519</v>
      </c>
      <c r="J673" s="194">
        <v>7.6437719611651751</v>
      </c>
      <c r="K673" s="43">
        <v>1.2689698229591042</v>
      </c>
      <c r="L673" s="45">
        <f t="shared" si="64"/>
        <v>9.5427757177611719E-2</v>
      </c>
    </row>
    <row r="674" spans="1:12" x14ac:dyDescent="0.25">
      <c r="A674" s="48">
        <f t="shared" si="61"/>
        <v>294</v>
      </c>
      <c r="B674" s="46" t="s">
        <v>1676</v>
      </c>
      <c r="C674" s="68">
        <v>284.5</v>
      </c>
      <c r="D674" s="68"/>
      <c r="E674" s="68"/>
      <c r="F674" s="68">
        <f t="shared" si="59"/>
        <v>284.5</v>
      </c>
      <c r="G674" s="45">
        <f t="shared" si="62"/>
        <v>3.68675338924297E-3</v>
      </c>
      <c r="H674" s="43">
        <f t="shared" si="63"/>
        <v>15.784650298374313</v>
      </c>
      <c r="I674" s="43">
        <f t="shared" si="60"/>
        <v>3.4726230656423489</v>
      </c>
      <c r="J674" s="194">
        <v>6.7682948115514865</v>
      </c>
      <c r="K674" s="43">
        <v>1.1236287414623876</v>
      </c>
      <c r="L674" s="45">
        <f t="shared" si="64"/>
        <v>9.5427757177611719E-2</v>
      </c>
    </row>
    <row r="675" spans="1:12" x14ac:dyDescent="0.25">
      <c r="A675" s="48">
        <f t="shared" si="61"/>
        <v>295</v>
      </c>
      <c r="B675" s="46" t="s">
        <v>1677</v>
      </c>
      <c r="C675" s="68">
        <v>326.10000000000002</v>
      </c>
      <c r="D675" s="68"/>
      <c r="E675" s="68"/>
      <c r="F675" s="68">
        <f t="shared" si="59"/>
        <v>326.10000000000002</v>
      </c>
      <c r="G675" s="45">
        <f t="shared" si="62"/>
        <v>4.2258357828897451E-3</v>
      </c>
      <c r="H675" s="43">
        <f t="shared" si="63"/>
        <v>18.092704612653296</v>
      </c>
      <c r="I675" s="43">
        <f t="shared" si="60"/>
        <v>3.980395014783725</v>
      </c>
      <c r="J675" s="194">
        <v>7.757964632853918</v>
      </c>
      <c r="K675" s="43">
        <v>1.2879273553282413</v>
      </c>
      <c r="L675" s="45">
        <f t="shared" si="64"/>
        <v>9.5427757177611705E-2</v>
      </c>
    </row>
    <row r="676" spans="1:12" x14ac:dyDescent="0.25">
      <c r="A676" s="48">
        <f t="shared" si="61"/>
        <v>296</v>
      </c>
      <c r="B676" s="46" t="s">
        <v>1678</v>
      </c>
      <c r="C676" s="68">
        <v>497.9</v>
      </c>
      <c r="D676" s="68"/>
      <c r="E676" s="68">
        <v>40.6</v>
      </c>
      <c r="F676" s="68">
        <f t="shared" si="59"/>
        <v>538.5</v>
      </c>
      <c r="G676" s="45">
        <f t="shared" si="62"/>
        <v>6.9782660812208758E-3</v>
      </c>
      <c r="H676" s="43">
        <f t="shared" si="63"/>
        <v>29.877097313443116</v>
      </c>
      <c r="I676" s="43">
        <f t="shared" si="60"/>
        <v>6.5729614089574859</v>
      </c>
      <c r="J676" s="194">
        <v>12.810990355080756</v>
      </c>
      <c r="K676" s="43">
        <v>1.9664490347069341</v>
      </c>
      <c r="L676" s="45">
        <f t="shared" si="64"/>
        <v>9.51299872092633E-2</v>
      </c>
    </row>
    <row r="677" spans="1:12" x14ac:dyDescent="0.25">
      <c r="A677" s="48">
        <f t="shared" si="61"/>
        <v>297</v>
      </c>
      <c r="B677" s="46" t="s">
        <v>1679</v>
      </c>
      <c r="C677" s="68">
        <v>138.80000000000001</v>
      </c>
      <c r="D677" s="68"/>
      <c r="E677" s="68"/>
      <c r="F677" s="68">
        <f t="shared" si="59"/>
        <v>138.80000000000001</v>
      </c>
      <c r="G677" s="45">
        <f t="shared" si="62"/>
        <v>1.7986691403406828E-3</v>
      </c>
      <c r="H677" s="43">
        <f t="shared" si="63"/>
        <v>7.7009119909116164</v>
      </c>
      <c r="I677" s="43">
        <f t="shared" si="60"/>
        <v>1.6942006380005556</v>
      </c>
      <c r="J677" s="194">
        <v>3.3020714229994597</v>
      </c>
      <c r="K677" s="43">
        <v>0.54818864434087666</v>
      </c>
      <c r="L677" s="45">
        <f t="shared" si="64"/>
        <v>9.5427757177611719E-2</v>
      </c>
    </row>
    <row r="678" spans="1:12" x14ac:dyDescent="0.25">
      <c r="A678" s="48">
        <f t="shared" si="61"/>
        <v>298</v>
      </c>
      <c r="B678" s="46" t="s">
        <v>1680</v>
      </c>
      <c r="C678" s="68">
        <v>4598.6000000000004</v>
      </c>
      <c r="D678" s="68">
        <v>90.9</v>
      </c>
      <c r="E678" s="68">
        <v>100</v>
      </c>
      <c r="F678" s="68">
        <f t="shared" si="59"/>
        <v>4789.5</v>
      </c>
      <c r="G678" s="45">
        <f t="shared" si="62"/>
        <v>6.2065748182000717E-2</v>
      </c>
      <c r="H678" s="43">
        <f t="shared" si="63"/>
        <v>265.73139755382698</v>
      </c>
      <c r="I678" s="43">
        <f t="shared" si="60"/>
        <v>58.460907461841934</v>
      </c>
      <c r="J678" s="194">
        <v>113.94287521942299</v>
      </c>
      <c r="K678" s="43">
        <v>18.162105906815242</v>
      </c>
      <c r="L678" s="45">
        <f t="shared" si="64"/>
        <v>9.5270338478318659E-2</v>
      </c>
    </row>
    <row r="679" spans="1:12" x14ac:dyDescent="0.25">
      <c r="A679" s="48">
        <f t="shared" si="61"/>
        <v>299</v>
      </c>
      <c r="B679" s="46" t="s">
        <v>1681</v>
      </c>
      <c r="C679" s="68">
        <v>387.4</v>
      </c>
      <c r="D679" s="68"/>
      <c r="E679" s="68"/>
      <c r="F679" s="68">
        <f t="shared" si="59"/>
        <v>387.4</v>
      </c>
      <c r="G679" s="45">
        <f t="shared" si="62"/>
        <v>5.0202047908355935E-3</v>
      </c>
      <c r="H679" s="43">
        <f t="shared" si="63"/>
        <v>21.493755801723051</v>
      </c>
      <c r="I679" s="43">
        <f t="shared" si="60"/>
        <v>4.728626276379071</v>
      </c>
      <c r="J679" s="194">
        <v>9.2163002108788934</v>
      </c>
      <c r="K679" s="43">
        <v>1.5300308416257609</v>
      </c>
      <c r="L679" s="45">
        <f t="shared" si="64"/>
        <v>9.5427757177611705E-2</v>
      </c>
    </row>
    <row r="680" spans="1:12" x14ac:dyDescent="0.25">
      <c r="A680" s="48">
        <f t="shared" si="61"/>
        <v>300</v>
      </c>
      <c r="B680" s="46" t="s">
        <v>1682</v>
      </c>
      <c r="C680" s="68">
        <v>4956.8999999999996</v>
      </c>
      <c r="D680" s="68"/>
      <c r="E680" s="68"/>
      <c r="F680" s="68">
        <f t="shared" si="59"/>
        <v>4956.8999999999996</v>
      </c>
      <c r="G680" s="45">
        <f t="shared" si="62"/>
        <v>6.4235036467973558E-2</v>
      </c>
      <c r="H680" s="43">
        <f t="shared" si="63"/>
        <v>275.01909688580537</v>
      </c>
      <c r="I680" s="43">
        <f t="shared" si="60"/>
        <v>60.504201314877179</v>
      </c>
      <c r="J680" s="194">
        <v>117.92534464456786</v>
      </c>
      <c r="K680" s="43">
        <v>19.577206708453108</v>
      </c>
      <c r="L680" s="45">
        <f t="shared" si="64"/>
        <v>9.5427757177611733E-2</v>
      </c>
    </row>
    <row r="681" spans="1:12" x14ac:dyDescent="0.25">
      <c r="A681" s="48">
        <f t="shared" si="61"/>
        <v>301</v>
      </c>
      <c r="B681" s="46" t="s">
        <v>1683</v>
      </c>
      <c r="C681" s="68">
        <v>4250.2</v>
      </c>
      <c r="D681" s="68"/>
      <c r="E681" s="68"/>
      <c r="F681" s="68">
        <v>4250.2</v>
      </c>
      <c r="G681" s="45">
        <f t="shared" si="62"/>
        <v>5.5077115131671246E-2</v>
      </c>
      <c r="H681" s="43">
        <f t="shared" si="63"/>
        <v>235.80991458049385</v>
      </c>
      <c r="I681" s="43">
        <f t="shared" si="60"/>
        <v>51.87818120770865</v>
      </c>
      <c r="J681" s="194">
        <v>101.1128527523941</v>
      </c>
      <c r="K681" s="43">
        <v>16.786105015688715</v>
      </c>
      <c r="L681" s="45">
        <f t="shared" si="64"/>
        <v>9.5427757177611733E-2</v>
      </c>
    </row>
    <row r="682" spans="1:12" x14ac:dyDescent="0.25">
      <c r="A682" s="48">
        <f t="shared" si="61"/>
        <v>302</v>
      </c>
      <c r="B682" s="46" t="s">
        <v>1684</v>
      </c>
      <c r="C682" s="68">
        <v>251.9</v>
      </c>
      <c r="D682" s="68"/>
      <c r="E682" s="68"/>
      <c r="F682" s="68">
        <f t="shared" si="59"/>
        <v>251.9</v>
      </c>
      <c r="G682" s="45">
        <f t="shared" si="62"/>
        <v>3.264299398067853E-3</v>
      </c>
      <c r="H682" s="43">
        <f t="shared" si="63"/>
        <v>13.975934657857609</v>
      </c>
      <c r="I682" s="43">
        <f t="shared" si="60"/>
        <v>3.0747056247286739</v>
      </c>
      <c r="J682" s="194">
        <v>5.9927362496654455</v>
      </c>
      <c r="K682" s="43">
        <v>0.99487550078866593</v>
      </c>
      <c r="L682" s="45">
        <f t="shared" si="64"/>
        <v>9.5427757177611719E-2</v>
      </c>
    </row>
    <row r="683" spans="1:12" x14ac:dyDescent="0.25">
      <c r="A683" s="48">
        <f t="shared" si="61"/>
        <v>303</v>
      </c>
      <c r="B683" s="46" t="s">
        <v>1685</v>
      </c>
      <c r="C683" s="68">
        <v>352.7</v>
      </c>
      <c r="D683" s="68"/>
      <c r="E683" s="68"/>
      <c r="F683" s="68">
        <f t="shared" si="59"/>
        <v>352.7</v>
      </c>
      <c r="G683" s="45">
        <f t="shared" si="62"/>
        <v>4.5705375057504237E-3</v>
      </c>
      <c r="H683" s="43">
        <f t="shared" si="63"/>
        <v>19.568527803995149</v>
      </c>
      <c r="I683" s="43">
        <f t="shared" si="60"/>
        <v>4.3050761168789329</v>
      </c>
      <c r="J683" s="194">
        <v>8.3907823551290299</v>
      </c>
      <c r="K683" s="43">
        <v>1.3929836805405418</v>
      </c>
      <c r="L683" s="45">
        <f t="shared" si="64"/>
        <v>9.5427757177611705E-2</v>
      </c>
    </row>
    <row r="684" spans="1:12" x14ac:dyDescent="0.25">
      <c r="A684" s="48">
        <f t="shared" si="61"/>
        <v>304</v>
      </c>
      <c r="B684" s="46" t="s">
        <v>1686</v>
      </c>
      <c r="C684" s="68">
        <v>301.8</v>
      </c>
      <c r="D684" s="68"/>
      <c r="E684" s="68"/>
      <c r="F684" s="68">
        <f t="shared" si="59"/>
        <v>301.8</v>
      </c>
      <c r="G684" s="45">
        <f t="shared" si="62"/>
        <v>3.910939096216268E-3</v>
      </c>
      <c r="H684" s="43">
        <f t="shared" si="63"/>
        <v>16.744490193495139</v>
      </c>
      <c r="I684" s="43">
        <f t="shared" si="60"/>
        <v>3.6837878425689308</v>
      </c>
      <c r="J684" s="194">
        <v>7.1798642324296607</v>
      </c>
      <c r="K684" s="43">
        <v>1.1919548477094855</v>
      </c>
      <c r="L684" s="45">
        <f t="shared" si="64"/>
        <v>9.5427757177611719E-2</v>
      </c>
    </row>
    <row r="685" spans="1:12" x14ac:dyDescent="0.25">
      <c r="A685" s="48">
        <f t="shared" si="61"/>
        <v>305</v>
      </c>
      <c r="B685" s="46" t="s">
        <v>1707</v>
      </c>
      <c r="C685" s="68">
        <v>244.4</v>
      </c>
      <c r="D685" s="68"/>
      <c r="E685" s="68">
        <v>51.7</v>
      </c>
      <c r="F685" s="68">
        <f t="shared" si="59"/>
        <v>296.10000000000002</v>
      </c>
      <c r="G685" s="45">
        <f t="shared" si="62"/>
        <v>3.8370744413175517E-3</v>
      </c>
      <c r="H685" s="43">
        <f t="shared" si="63"/>
        <v>16.428242366779031</v>
      </c>
      <c r="I685" s="43">
        <f t="shared" si="60"/>
        <v>3.6142133206913867</v>
      </c>
      <c r="J685" s="194">
        <v>7.0442604347992797</v>
      </c>
      <c r="K685" s="43">
        <v>0.96525435646188951</v>
      </c>
      <c r="L685" s="45">
        <f t="shared" si="64"/>
        <v>9.4738164399633867E-2</v>
      </c>
    </row>
    <row r="686" spans="1:12" x14ac:dyDescent="0.25">
      <c r="A686" s="48">
        <f t="shared" si="61"/>
        <v>306</v>
      </c>
      <c r="B686" s="46" t="s">
        <v>1708</v>
      </c>
      <c r="C686" s="68">
        <v>253.1</v>
      </c>
      <c r="D686" s="68"/>
      <c r="E686" s="68"/>
      <c r="F686" s="68">
        <f t="shared" si="59"/>
        <v>253.1</v>
      </c>
      <c r="G686" s="45">
        <f t="shared" si="62"/>
        <v>3.2798498517307402E-3</v>
      </c>
      <c r="H686" s="43">
        <f t="shared" si="63"/>
        <v>14.042513147692578</v>
      </c>
      <c r="I686" s="43">
        <f t="shared" si="60"/>
        <v>3.089352892492367</v>
      </c>
      <c r="J686" s="194">
        <v>6.0212844175876317</v>
      </c>
      <c r="K686" s="43">
        <v>0.99961488388095021</v>
      </c>
      <c r="L686" s="45">
        <f t="shared" si="64"/>
        <v>9.5427757177611733E-2</v>
      </c>
    </row>
    <row r="687" spans="1:12" x14ac:dyDescent="0.25">
      <c r="A687" s="48">
        <f t="shared" si="61"/>
        <v>307</v>
      </c>
      <c r="B687" s="46" t="s">
        <v>1709</v>
      </c>
      <c r="C687" s="68">
        <v>480.1</v>
      </c>
      <c r="D687" s="68"/>
      <c r="E687" s="68"/>
      <c r="F687" s="68">
        <f t="shared" si="59"/>
        <v>480.1</v>
      </c>
      <c r="G687" s="45">
        <f t="shared" si="62"/>
        <v>6.221477336293673E-3</v>
      </c>
      <c r="H687" s="43">
        <f t="shared" si="63"/>
        <v>26.636944141474544</v>
      </c>
      <c r="I687" s="43">
        <f t="shared" si="60"/>
        <v>5.8601277111243997</v>
      </c>
      <c r="J687" s="194">
        <v>11.421646182867729</v>
      </c>
      <c r="K687" s="43">
        <v>1.8961481855047182</v>
      </c>
      <c r="L687" s="45">
        <f t="shared" si="64"/>
        <v>9.5427757177611719E-2</v>
      </c>
    </row>
    <row r="688" spans="1:12" x14ac:dyDescent="0.25">
      <c r="A688" s="48">
        <f t="shared" si="61"/>
        <v>308</v>
      </c>
      <c r="B688" s="46" t="s">
        <v>1710</v>
      </c>
      <c r="C688" s="68">
        <v>199</v>
      </c>
      <c r="D688" s="68"/>
      <c r="E688" s="68"/>
      <c r="F688" s="68">
        <f t="shared" si="59"/>
        <v>199</v>
      </c>
      <c r="G688" s="45">
        <f t="shared" si="62"/>
        <v>2.5787835657622177E-3</v>
      </c>
      <c r="H688" s="43">
        <f t="shared" si="63"/>
        <v>11.040932897632647</v>
      </c>
      <c r="I688" s="43">
        <f t="shared" si="60"/>
        <v>2.4290052374791822</v>
      </c>
      <c r="J688" s="194">
        <v>4.7342378470957671</v>
      </c>
      <c r="K688" s="43">
        <v>0.78594769613713589</v>
      </c>
      <c r="L688" s="45">
        <f t="shared" si="64"/>
        <v>9.5427757177611705E-2</v>
      </c>
    </row>
    <row r="689" spans="1:12" x14ac:dyDescent="0.25">
      <c r="A689" s="48">
        <f t="shared" si="61"/>
        <v>309</v>
      </c>
      <c r="B689" s="46" t="s">
        <v>1711</v>
      </c>
      <c r="C689" s="68">
        <v>296.41000000000003</v>
      </c>
      <c r="D689" s="68"/>
      <c r="E689" s="68"/>
      <c r="F689" s="68">
        <f t="shared" si="59"/>
        <v>296.41000000000003</v>
      </c>
      <c r="G689" s="45">
        <f t="shared" si="62"/>
        <v>3.841091641847131E-3</v>
      </c>
      <c r="H689" s="43">
        <f t="shared" si="63"/>
        <v>16.445441809986399</v>
      </c>
      <c r="I689" s="43">
        <f t="shared" si="60"/>
        <v>3.6179971981970076</v>
      </c>
      <c r="J689" s="194">
        <v>7.0516353781791778</v>
      </c>
      <c r="K689" s="43">
        <v>1.1706671186533086</v>
      </c>
      <c r="L689" s="45">
        <f t="shared" si="64"/>
        <v>9.5427757177611719E-2</v>
      </c>
    </row>
    <row r="690" spans="1:12" x14ac:dyDescent="0.25">
      <c r="A690" s="48">
        <f t="shared" si="61"/>
        <v>310</v>
      </c>
      <c r="B690" s="46" t="s">
        <v>1712</v>
      </c>
      <c r="C690" s="68">
        <v>273.60000000000002</v>
      </c>
      <c r="D690" s="68">
        <v>19.399999999999999</v>
      </c>
      <c r="E690" s="68"/>
      <c r="F690" s="68">
        <f t="shared" ref="F690:F706" si="65">C690+D690+E690</f>
        <v>293</v>
      </c>
      <c r="G690" s="45">
        <f t="shared" si="62"/>
        <v>3.7969024360217582E-3</v>
      </c>
      <c r="H690" s="43">
        <f t="shared" si="63"/>
        <v>16.256247934705357</v>
      </c>
      <c r="I690" s="43">
        <f t="shared" si="60"/>
        <v>3.5763745456351783</v>
      </c>
      <c r="J690" s="194">
        <v>6.9705110010002995</v>
      </c>
      <c r="K690" s="43">
        <v>1.0805793450408057</v>
      </c>
      <c r="L690" s="45">
        <f t="shared" si="64"/>
        <v>9.5166255380142131E-2</v>
      </c>
    </row>
    <row r="691" spans="1:12" x14ac:dyDescent="0.25">
      <c r="A691" s="48">
        <f t="shared" si="61"/>
        <v>311</v>
      </c>
      <c r="B691" s="46" t="s">
        <v>1713</v>
      </c>
      <c r="C691" s="68">
        <v>308.60000000000002</v>
      </c>
      <c r="D691" s="68"/>
      <c r="E691" s="68"/>
      <c r="F691" s="68">
        <f t="shared" si="65"/>
        <v>308.60000000000002</v>
      </c>
      <c r="G691" s="45">
        <f t="shared" si="62"/>
        <v>3.9990583336392991E-3</v>
      </c>
      <c r="H691" s="43">
        <f t="shared" si="63"/>
        <v>17.121768302559978</v>
      </c>
      <c r="I691" s="43">
        <f t="shared" ref="I691:I706" si="66">H691*0.22</f>
        <v>3.7667890265631954</v>
      </c>
      <c r="J691" s="194">
        <v>7.3416371839887118</v>
      </c>
      <c r="K691" s="43">
        <v>1.2188113518990962</v>
      </c>
      <c r="L691" s="45">
        <f t="shared" si="64"/>
        <v>9.5427757177611733E-2</v>
      </c>
    </row>
    <row r="692" spans="1:12" x14ac:dyDescent="0.25">
      <c r="A692" s="48">
        <f t="shared" si="61"/>
        <v>312</v>
      </c>
      <c r="B692" s="46" t="s">
        <v>1716</v>
      </c>
      <c r="C692" s="68">
        <v>203.5</v>
      </c>
      <c r="D692" s="68"/>
      <c r="E692" s="68"/>
      <c r="F692" s="68">
        <f t="shared" si="65"/>
        <v>203.5</v>
      </c>
      <c r="G692" s="45">
        <f t="shared" si="62"/>
        <v>2.6370977669980468E-3</v>
      </c>
      <c r="H692" s="43">
        <f t="shared" si="63"/>
        <v>11.290602234513788</v>
      </c>
      <c r="I692" s="43">
        <f t="shared" si="66"/>
        <v>2.4839324915930332</v>
      </c>
      <c r="J692" s="194">
        <v>4.8412934768039628</v>
      </c>
      <c r="K692" s="43">
        <v>0.80372038273320168</v>
      </c>
      <c r="L692" s="45">
        <f t="shared" si="64"/>
        <v>9.5427757177611719E-2</v>
      </c>
    </row>
    <row r="693" spans="1:12" x14ac:dyDescent="0.25">
      <c r="A693" s="48">
        <f t="shared" si="61"/>
        <v>313</v>
      </c>
      <c r="B693" s="46" t="s">
        <v>1728</v>
      </c>
      <c r="C693" s="68">
        <v>428.2</v>
      </c>
      <c r="D693" s="68"/>
      <c r="E693" s="68"/>
      <c r="F693" s="68">
        <f t="shared" si="65"/>
        <v>428.2</v>
      </c>
      <c r="G693" s="45">
        <f t="shared" si="62"/>
        <v>5.5489202153737776E-3</v>
      </c>
      <c r="H693" s="43">
        <f t="shared" si="63"/>
        <v>23.757424456112059</v>
      </c>
      <c r="I693" s="43">
        <f t="shared" si="66"/>
        <v>5.2266333803446532</v>
      </c>
      <c r="J693" s="194">
        <v>10.186937920233202</v>
      </c>
      <c r="K693" s="43">
        <v>1.6911698667634247</v>
      </c>
      <c r="L693" s="45">
        <f t="shared" si="64"/>
        <v>9.5427757177611733E-2</v>
      </c>
    </row>
    <row r="694" spans="1:12" x14ac:dyDescent="0.25">
      <c r="A694" s="48">
        <f t="shared" si="61"/>
        <v>314</v>
      </c>
      <c r="B694" s="46" t="s">
        <v>1729</v>
      </c>
      <c r="C694" s="68">
        <v>198.3</v>
      </c>
      <c r="D694" s="68"/>
      <c r="E694" s="68"/>
      <c r="F694" s="68">
        <f t="shared" si="65"/>
        <v>198.3</v>
      </c>
      <c r="G694" s="45">
        <f t="shared" si="62"/>
        <v>2.5697124677922004E-3</v>
      </c>
      <c r="H694" s="43">
        <f t="shared" si="63"/>
        <v>11.002095445228916</v>
      </c>
      <c r="I694" s="43">
        <f t="shared" si="66"/>
        <v>2.4204609979503613</v>
      </c>
      <c r="J694" s="194">
        <v>4.7175847491411593</v>
      </c>
      <c r="K694" s="43">
        <v>0.78318305599997007</v>
      </c>
      <c r="L694" s="45">
        <f t="shared" si="64"/>
        <v>9.5427757177611719E-2</v>
      </c>
    </row>
    <row r="695" spans="1:12" x14ac:dyDescent="0.25">
      <c r="A695" s="48">
        <f t="shared" si="61"/>
        <v>315</v>
      </c>
      <c r="B695" s="46" t="s">
        <v>1730</v>
      </c>
      <c r="C695" s="68">
        <v>304.7</v>
      </c>
      <c r="D695" s="68"/>
      <c r="E695" s="68"/>
      <c r="F695" s="68">
        <f t="shared" si="65"/>
        <v>304.7</v>
      </c>
      <c r="G695" s="45">
        <f t="shared" si="62"/>
        <v>3.9485193592349137E-3</v>
      </c>
      <c r="H695" s="43">
        <f t="shared" si="63"/>
        <v>16.905388210596321</v>
      </c>
      <c r="I695" s="43">
        <f t="shared" si="66"/>
        <v>3.7191854063311909</v>
      </c>
      <c r="J695" s="194">
        <v>7.2488556382416087</v>
      </c>
      <c r="K695" s="43">
        <v>1.203408356849172</v>
      </c>
      <c r="L695" s="45">
        <f t="shared" si="64"/>
        <v>9.5427757177611733E-2</v>
      </c>
    </row>
    <row r="696" spans="1:12" x14ac:dyDescent="0.25">
      <c r="A696" s="48">
        <f t="shared" si="61"/>
        <v>316</v>
      </c>
      <c r="B696" s="46" t="s">
        <v>1731</v>
      </c>
      <c r="C696" s="68">
        <v>292.2</v>
      </c>
      <c r="D696" s="68"/>
      <c r="E696" s="68"/>
      <c r="F696" s="68">
        <f t="shared" si="65"/>
        <v>292.2</v>
      </c>
      <c r="G696" s="45">
        <f t="shared" si="62"/>
        <v>3.7865354669131663E-3</v>
      </c>
      <c r="H696" s="43">
        <f t="shared" si="63"/>
        <v>16.211862274815374</v>
      </c>
      <c r="I696" s="43">
        <f t="shared" si="66"/>
        <v>3.5666097004593822</v>
      </c>
      <c r="J696" s="194">
        <v>6.9514788890521766</v>
      </c>
      <c r="K696" s="43">
        <v>1.1540397829712115</v>
      </c>
      <c r="L696" s="45">
        <f t="shared" si="64"/>
        <v>9.5427757177611705E-2</v>
      </c>
    </row>
    <row r="697" spans="1:12" x14ac:dyDescent="0.25">
      <c r="A697" s="48">
        <f t="shared" si="61"/>
        <v>317</v>
      </c>
      <c r="B697" s="46" t="s">
        <v>1732</v>
      </c>
      <c r="C697" s="68">
        <v>411.5</v>
      </c>
      <c r="D697" s="68"/>
      <c r="E697" s="68"/>
      <c r="F697" s="68">
        <f t="shared" si="65"/>
        <v>411.5</v>
      </c>
      <c r="G697" s="45">
        <f t="shared" si="62"/>
        <v>5.3325097352319231E-3</v>
      </c>
      <c r="H697" s="43">
        <f t="shared" si="63"/>
        <v>22.830873805908716</v>
      </c>
      <c r="I697" s="43">
        <f t="shared" si="66"/>
        <v>5.0227922372999174</v>
      </c>
      <c r="J697" s="194">
        <v>9.7896425833161196</v>
      </c>
      <c r="K697" s="43">
        <v>1.6252134520624693</v>
      </c>
      <c r="L697" s="45">
        <f t="shared" si="64"/>
        <v>9.5427757177611719E-2</v>
      </c>
    </row>
    <row r="698" spans="1:12" x14ac:dyDescent="0.25">
      <c r="A698" s="48">
        <f t="shared" si="61"/>
        <v>318</v>
      </c>
      <c r="B698" s="46" t="s">
        <v>1753</v>
      </c>
      <c r="C698" s="68">
        <v>2772.2</v>
      </c>
      <c r="D698" s="68"/>
      <c r="E698" s="68">
        <v>77.400000000000006</v>
      </c>
      <c r="F698" s="68">
        <f t="shared" si="65"/>
        <v>2849.6</v>
      </c>
      <c r="G698" s="45">
        <f t="shared" si="62"/>
        <v>3.69271439648041E-2</v>
      </c>
      <c r="H698" s="43">
        <f t="shared" si="63"/>
        <v>158.10172052811052</v>
      </c>
      <c r="I698" s="43">
        <f t="shared" si="66"/>
        <v>34.782378516184316</v>
      </c>
      <c r="J698" s="194">
        <v>67.792382759216565</v>
      </c>
      <c r="K698" s="43">
        <v>10.948764840358631</v>
      </c>
      <c r="L698" s="45">
        <f t="shared" si="64"/>
        <v>9.5320482398887574E-2</v>
      </c>
    </row>
    <row r="699" spans="1:12" x14ac:dyDescent="0.25">
      <c r="A699" s="48">
        <f t="shared" si="61"/>
        <v>319</v>
      </c>
      <c r="B699" s="46" t="s">
        <v>1754</v>
      </c>
      <c r="C699" s="68">
        <v>256.10000000000002</v>
      </c>
      <c r="D699" s="68"/>
      <c r="E699" s="68"/>
      <c r="F699" s="68">
        <f t="shared" si="65"/>
        <v>256.10000000000002</v>
      </c>
      <c r="G699" s="45">
        <f t="shared" si="62"/>
        <v>3.31872598588796E-3</v>
      </c>
      <c r="H699" s="43">
        <f t="shared" si="63"/>
        <v>14.208959372280006</v>
      </c>
      <c r="I699" s="43">
        <f t="shared" si="66"/>
        <v>3.1259710619016015</v>
      </c>
      <c r="J699" s="194">
        <v>6.0926548373930958</v>
      </c>
      <c r="K699" s="43">
        <v>1.0114633416116607</v>
      </c>
      <c r="L699" s="45">
        <f t="shared" si="64"/>
        <v>9.5427757177611733E-2</v>
      </c>
    </row>
    <row r="700" spans="1:12" x14ac:dyDescent="0.25">
      <c r="A700" s="48">
        <f t="shared" si="61"/>
        <v>320</v>
      </c>
      <c r="B700" s="46" t="s">
        <v>291</v>
      </c>
      <c r="C700" s="68">
        <v>266.60000000000002</v>
      </c>
      <c r="D700" s="68"/>
      <c r="E700" s="68"/>
      <c r="F700" s="68">
        <f t="shared" si="65"/>
        <v>266.60000000000002</v>
      </c>
      <c r="G700" s="45">
        <f t="shared" si="62"/>
        <v>3.4547924554382279E-3</v>
      </c>
      <c r="H700" s="43">
        <f t="shared" si="63"/>
        <v>14.791521158336</v>
      </c>
      <c r="I700" s="43">
        <f t="shared" si="66"/>
        <v>3.2541346548339201</v>
      </c>
      <c r="J700" s="194">
        <v>6.3424513067122188</v>
      </c>
      <c r="K700" s="43">
        <v>1.0529329436691479</v>
      </c>
      <c r="L700" s="45">
        <f t="shared" ref="L700:L707" si="67">(H700+I700+J700+K700)/F700</f>
        <v>9.5427757177611705E-2</v>
      </c>
    </row>
    <row r="701" spans="1:12" x14ac:dyDescent="0.25">
      <c r="A701" s="48">
        <f t="shared" ref="A701:A706" si="68">1+A700</f>
        <v>321</v>
      </c>
      <c r="B701" s="46" t="s">
        <v>292</v>
      </c>
      <c r="C701" s="68">
        <v>203.9</v>
      </c>
      <c r="D701" s="68">
        <v>33.799999999999997</v>
      </c>
      <c r="E701" s="68"/>
      <c r="F701" s="68">
        <f t="shared" si="65"/>
        <v>237.7</v>
      </c>
      <c r="G701" s="45">
        <f t="shared" ref="G701:G706" si="69">3/$F$707*F701</f>
        <v>3.0802856963903476E-3</v>
      </c>
      <c r="H701" s="43">
        <f t="shared" ref="H701:H706" si="70">G701*4281.45</f>
        <v>13.188089194810454</v>
      </c>
      <c r="I701" s="43">
        <f t="shared" si="66"/>
        <v>2.9013796228583</v>
      </c>
      <c r="J701" s="194">
        <v>5.6549162625862497</v>
      </c>
      <c r="K701" s="43">
        <v>0.80530017709729651</v>
      </c>
      <c r="L701" s="45">
        <f t="shared" si="67"/>
        <v>9.4866155899673107E-2</v>
      </c>
    </row>
    <row r="702" spans="1:12" x14ac:dyDescent="0.25">
      <c r="A702" s="48">
        <f t="shared" si="68"/>
        <v>322</v>
      </c>
      <c r="B702" s="46" t="s">
        <v>293</v>
      </c>
      <c r="C702" s="68">
        <v>152.1</v>
      </c>
      <c r="D702" s="68"/>
      <c r="E702" s="68"/>
      <c r="F702" s="68">
        <f t="shared" si="65"/>
        <v>152.1</v>
      </c>
      <c r="G702" s="45">
        <f t="shared" si="69"/>
        <v>1.9710200017710217E-3</v>
      </c>
      <c r="H702" s="43">
        <f t="shared" si="70"/>
        <v>8.4388235865825401</v>
      </c>
      <c r="I702" s="43">
        <f t="shared" si="66"/>
        <v>1.8565411890481589</v>
      </c>
      <c r="J702" s="194">
        <v>3.6184802841370156</v>
      </c>
      <c r="K702" s="43">
        <v>0.60071680694702689</v>
      </c>
      <c r="L702" s="45">
        <f t="shared" si="67"/>
        <v>9.5427757177611719E-2</v>
      </c>
    </row>
    <row r="703" spans="1:12" x14ac:dyDescent="0.25">
      <c r="A703" s="48">
        <f t="shared" si="68"/>
        <v>323</v>
      </c>
      <c r="B703" s="46" t="s">
        <v>2414</v>
      </c>
      <c r="C703" s="46">
        <v>2247.4</v>
      </c>
      <c r="D703" s="46"/>
      <c r="E703" s="46"/>
      <c r="F703" s="46">
        <f t="shared" si="65"/>
        <v>2247.4</v>
      </c>
      <c r="G703" s="45">
        <f t="shared" si="69"/>
        <v>2.9123407968311602E-2</v>
      </c>
      <c r="H703" s="43">
        <f t="shared" si="70"/>
        <v>124.69041504592771</v>
      </c>
      <c r="I703" s="43">
        <f t="shared" si="66"/>
        <v>27.431891310104096</v>
      </c>
      <c r="J703" s="194">
        <v>53.465960490266468</v>
      </c>
      <c r="K703" s="43">
        <v>8.8760746346663275</v>
      </c>
      <c r="L703" s="45">
        <f t="shared" si="67"/>
        <v>9.5427757177611733E-2</v>
      </c>
    </row>
    <row r="704" spans="1:12" x14ac:dyDescent="0.25">
      <c r="A704" s="48">
        <f t="shared" si="68"/>
        <v>324</v>
      </c>
      <c r="B704" s="46" t="s">
        <v>2415</v>
      </c>
      <c r="C704" s="46">
        <v>2555.1999999999998</v>
      </c>
      <c r="D704" s="46"/>
      <c r="E704" s="46"/>
      <c r="F704" s="46">
        <f t="shared" si="65"/>
        <v>2555.1999999999998</v>
      </c>
      <c r="G704" s="45">
        <f t="shared" si="69"/>
        <v>3.3112099332842308E-2</v>
      </c>
      <c r="H704" s="43">
        <f t="shared" si="70"/>
        <v>141.76779768859768</v>
      </c>
      <c r="I704" s="43">
        <f t="shared" si="66"/>
        <v>31.188915491491489</v>
      </c>
      <c r="J704" s="194">
        <v>60.788565562307049</v>
      </c>
      <c r="K704" s="43">
        <v>10.091726397837233</v>
      </c>
      <c r="L704" s="45">
        <f>(H704+I704+J704+K704)/F704</f>
        <v>9.5427757177611719E-2</v>
      </c>
    </row>
    <row r="705" spans="1:13" x14ac:dyDescent="0.25">
      <c r="A705" s="48">
        <f t="shared" si="68"/>
        <v>325</v>
      </c>
      <c r="B705" s="46" t="s">
        <v>2416</v>
      </c>
      <c r="C705" s="46">
        <v>2484.8000000000002</v>
      </c>
      <c r="D705" s="46"/>
      <c r="E705" s="46"/>
      <c r="F705" s="46">
        <f t="shared" si="65"/>
        <v>2484.8000000000002</v>
      </c>
      <c r="G705" s="45">
        <f t="shared" si="69"/>
        <v>3.219980605128623E-2</v>
      </c>
      <c r="H705" s="43">
        <f t="shared" si="70"/>
        <v>137.86185961827942</v>
      </c>
      <c r="I705" s="43">
        <f t="shared" si="66"/>
        <v>30.329609116021473</v>
      </c>
      <c r="J705" s="194">
        <v>59.113739710872167</v>
      </c>
      <c r="K705" s="43">
        <v>9.8136825897565583</v>
      </c>
      <c r="L705" s="45">
        <f t="shared" si="67"/>
        <v>9.5427757177611705E-2</v>
      </c>
    </row>
    <row r="706" spans="1:13" x14ac:dyDescent="0.25">
      <c r="A706" s="48">
        <f t="shared" si="68"/>
        <v>326</v>
      </c>
      <c r="B706" s="46" t="s">
        <v>2417</v>
      </c>
      <c r="C706" s="46">
        <v>3106.2</v>
      </c>
      <c r="D706" s="46">
        <v>30.3</v>
      </c>
      <c r="E706" s="46"/>
      <c r="F706" s="46">
        <f t="shared" si="65"/>
        <v>3136.5</v>
      </c>
      <c r="G706" s="45">
        <f t="shared" si="69"/>
        <v>4.0644998261372849E-2</v>
      </c>
      <c r="H706" s="43">
        <f t="shared" si="70"/>
        <v>174.01952780615477</v>
      </c>
      <c r="I706" s="43">
        <f t="shared" si="66"/>
        <v>38.284296117354053</v>
      </c>
      <c r="J706" s="194">
        <v>74.617773906612427</v>
      </c>
      <c r="K706" s="43">
        <v>12.267893134377745</v>
      </c>
      <c r="L706" s="45">
        <f t="shared" si="67"/>
        <v>9.5389603368244535E-2</v>
      </c>
    </row>
    <row r="707" spans="1:13" ht="13" x14ac:dyDescent="0.3">
      <c r="A707" s="46"/>
      <c r="B707" s="23"/>
      <c r="C707" s="142">
        <f t="shared" ref="C707:K707" si="71">SUM(C381:C706)</f>
        <v>221456.30000000025</v>
      </c>
      <c r="D707" s="142">
        <f t="shared" si="71"/>
        <v>3814.7000000000007</v>
      </c>
      <c r="E707" s="142">
        <f t="shared" si="71"/>
        <v>6233.4999999999982</v>
      </c>
      <c r="F707" s="142">
        <f t="shared" si="71"/>
        <v>231504.50000000023</v>
      </c>
      <c r="G707" s="142">
        <f t="shared" si="71"/>
        <v>2.9999999999999964</v>
      </c>
      <c r="H707" s="142">
        <f t="shared" si="71"/>
        <v>12844.349999999997</v>
      </c>
      <c r="I707" s="142">
        <f t="shared" si="71"/>
        <v>2825.7569999999964</v>
      </c>
      <c r="J707" s="250">
        <f t="shared" si="71"/>
        <v>5507.524450617997</v>
      </c>
      <c r="K707" s="142">
        <f t="shared" si="71"/>
        <v>874.63853596890601</v>
      </c>
      <c r="L707" s="45">
        <f t="shared" si="67"/>
        <v>9.5256334052197147E-2</v>
      </c>
      <c r="M707" s="116"/>
    </row>
    <row r="708" spans="1:13" x14ac:dyDescent="0.25">
      <c r="A708" s="528" t="s">
        <v>1873</v>
      </c>
      <c r="B708" s="528"/>
      <c r="C708" s="528"/>
      <c r="D708" s="528"/>
      <c r="E708" s="528"/>
      <c r="F708" s="528"/>
      <c r="G708" s="528"/>
      <c r="H708" s="528"/>
      <c r="I708" s="528"/>
      <c r="J708" s="528"/>
      <c r="K708" s="528"/>
      <c r="L708" s="528"/>
    </row>
    <row r="709" spans="1:13" x14ac:dyDescent="0.25">
      <c r="A709" s="48">
        <v>1</v>
      </c>
      <c r="B709" s="46" t="s">
        <v>2286</v>
      </c>
      <c r="C709" s="81">
        <v>576.20000000000005</v>
      </c>
      <c r="D709" s="46"/>
      <c r="E709" s="48"/>
      <c r="F709" s="46">
        <f t="shared" ref="F709:F766" si="72">C709+D709+E709</f>
        <v>576.20000000000005</v>
      </c>
      <c r="G709" s="117">
        <f t="shared" ref="G709:G740" si="73">1/$F$882*F709</f>
        <v>2.7244768952349274E-3</v>
      </c>
      <c r="H709" s="118">
        <f t="shared" ref="H709:H740" si="74">G709*4281.45</f>
        <v>11.66471160310358</v>
      </c>
      <c r="I709" s="118">
        <f>H709*0.22</f>
        <v>2.5662365526827875</v>
      </c>
      <c r="J709" s="194">
        <v>4.5114824178070698</v>
      </c>
      <c r="K709" s="118">
        <v>1.4154430979661026</v>
      </c>
      <c r="L709" s="45">
        <f>(H709+I709+J709+K709)/F709</f>
        <v>3.4984161179381364E-2</v>
      </c>
    </row>
    <row r="710" spans="1:13" x14ac:dyDescent="0.25">
      <c r="A710" s="48">
        <f>A709+1</f>
        <v>2</v>
      </c>
      <c r="B710" s="46" t="s">
        <v>2287</v>
      </c>
      <c r="C710" s="81">
        <v>311</v>
      </c>
      <c r="D710" s="46"/>
      <c r="E710" s="48"/>
      <c r="F710" s="46">
        <f t="shared" si="72"/>
        <v>311</v>
      </c>
      <c r="G710" s="117">
        <f t="shared" si="73"/>
        <v>1.4705177272094105E-3</v>
      </c>
      <c r="H710" s="118">
        <f t="shared" si="74"/>
        <v>6.2959481231607306</v>
      </c>
      <c r="I710" s="118">
        <f t="shared" ref="I710:I766" si="75">H710*0.22</f>
        <v>1.3851085870953608</v>
      </c>
      <c r="J710" s="194">
        <v>2.435041707632764</v>
      </c>
      <c r="K710" s="118">
        <v>0.76397570889874666</v>
      </c>
      <c r="L710" s="45">
        <f t="shared" ref="L710:L773" si="76">(H710+I710+J710+K710)/F710</f>
        <v>3.4984161179381357E-2</v>
      </c>
    </row>
    <row r="711" spans="1:13" x14ac:dyDescent="0.25">
      <c r="A711" s="48">
        <f t="shared" ref="A711:A774" si="77">A710+1</f>
        <v>3</v>
      </c>
      <c r="B711" s="46" t="s">
        <v>2288</v>
      </c>
      <c r="C711" s="81">
        <v>309.10000000000002</v>
      </c>
      <c r="D711" s="46"/>
      <c r="E711" s="48"/>
      <c r="F711" s="46">
        <f t="shared" si="72"/>
        <v>309.10000000000002</v>
      </c>
      <c r="G711" s="117">
        <f t="shared" si="73"/>
        <v>1.4615338568502534E-3</v>
      </c>
      <c r="H711" s="118">
        <f t="shared" si="74"/>
        <v>6.257484131411517</v>
      </c>
      <c r="I711" s="118">
        <f t="shared" si="75"/>
        <v>1.3766465089105338</v>
      </c>
      <c r="J711" s="194">
        <v>2.4201652470395092</v>
      </c>
      <c r="K711" s="118">
        <v>0.75930833318521751</v>
      </c>
      <c r="L711" s="45">
        <f t="shared" si="76"/>
        <v>3.498416117938135E-2</v>
      </c>
    </row>
    <row r="712" spans="1:13" x14ac:dyDescent="0.25">
      <c r="A712" s="48">
        <f t="shared" si="77"/>
        <v>4</v>
      </c>
      <c r="B712" s="46" t="s">
        <v>2289</v>
      </c>
      <c r="C712" s="81">
        <v>309.3</v>
      </c>
      <c r="D712" s="46"/>
      <c r="E712" s="48"/>
      <c r="F712" s="46">
        <f t="shared" si="72"/>
        <v>309.3</v>
      </c>
      <c r="G712" s="117">
        <f t="shared" si="73"/>
        <v>1.4624795274143752E-3</v>
      </c>
      <c r="H712" s="118">
        <f t="shared" si="74"/>
        <v>6.2615329726482765</v>
      </c>
      <c r="I712" s="118">
        <f t="shared" si="75"/>
        <v>1.3775372539826207</v>
      </c>
      <c r="J712" s="194">
        <v>2.4217311902598513</v>
      </c>
      <c r="K712" s="118">
        <v>0.75979963589190469</v>
      </c>
      <c r="L712" s="45">
        <f t="shared" si="76"/>
        <v>3.4984161179381357E-2</v>
      </c>
    </row>
    <row r="713" spans="1:13" x14ac:dyDescent="0.25">
      <c r="A713" s="48">
        <f t="shared" si="77"/>
        <v>5</v>
      </c>
      <c r="B713" s="46" t="s">
        <v>2290</v>
      </c>
      <c r="C713" s="81">
        <v>421.2</v>
      </c>
      <c r="D713" s="46"/>
      <c r="E713" s="48"/>
      <c r="F713" s="46">
        <f t="shared" si="72"/>
        <v>421.2</v>
      </c>
      <c r="G713" s="117">
        <f t="shared" si="73"/>
        <v>1.9915822080405262E-3</v>
      </c>
      <c r="H713" s="118">
        <f t="shared" si="74"/>
        <v>8.5268596446151097</v>
      </c>
      <c r="I713" s="118">
        <f t="shared" si="75"/>
        <v>1.8759091218153241</v>
      </c>
      <c r="J713" s="194">
        <v>3.297876422041544</v>
      </c>
      <c r="K713" s="118">
        <v>1.0346835002834471</v>
      </c>
      <c r="L713" s="45">
        <f t="shared" si="76"/>
        <v>3.498416117938135E-2</v>
      </c>
    </row>
    <row r="714" spans="1:13" x14ac:dyDescent="0.25">
      <c r="A714" s="48">
        <f t="shared" si="77"/>
        <v>6</v>
      </c>
      <c r="B714" s="46" t="s">
        <v>2291</v>
      </c>
      <c r="C714" s="81">
        <v>635.6</v>
      </c>
      <c r="D714" s="46"/>
      <c r="E714" s="48"/>
      <c r="F714" s="46">
        <f t="shared" si="72"/>
        <v>635.6</v>
      </c>
      <c r="G714" s="117">
        <f t="shared" si="73"/>
        <v>3.0053410527791039E-3</v>
      </c>
      <c r="H714" s="118">
        <f t="shared" si="74"/>
        <v>12.867217450421094</v>
      </c>
      <c r="I714" s="118">
        <f t="shared" si="75"/>
        <v>2.8307878390926406</v>
      </c>
      <c r="J714" s="194">
        <v>4.9765675542488257</v>
      </c>
      <c r="K714" s="118">
        <v>1.5613600018522296</v>
      </c>
      <c r="L714" s="45">
        <f t="shared" si="76"/>
        <v>3.4984161179381357E-2</v>
      </c>
    </row>
    <row r="715" spans="1:13" x14ac:dyDescent="0.25">
      <c r="A715" s="48">
        <f t="shared" si="77"/>
        <v>7</v>
      </c>
      <c r="B715" s="46" t="s">
        <v>2292</v>
      </c>
      <c r="C715" s="81">
        <v>392.8</v>
      </c>
      <c r="D715" s="46"/>
      <c r="E715" s="48"/>
      <c r="F715" s="46">
        <f t="shared" si="72"/>
        <v>392.8</v>
      </c>
      <c r="G715" s="117">
        <f t="shared" si="73"/>
        <v>1.8572969879352298E-3</v>
      </c>
      <c r="H715" s="118">
        <f t="shared" si="74"/>
        <v>7.9519241889952887</v>
      </c>
      <c r="I715" s="118">
        <f t="shared" si="75"/>
        <v>1.7494233215789636</v>
      </c>
      <c r="J715" s="194">
        <v>3.0755124847528932</v>
      </c>
      <c r="K715" s="118">
        <v>0.96491851593385114</v>
      </c>
      <c r="L715" s="45">
        <f t="shared" si="76"/>
        <v>3.4984161179381357E-2</v>
      </c>
    </row>
    <row r="716" spans="1:13" x14ac:dyDescent="0.25">
      <c r="A716" s="48">
        <f t="shared" si="77"/>
        <v>8</v>
      </c>
      <c r="B716" s="46" t="s">
        <v>2293</v>
      </c>
      <c r="C716" s="83">
        <v>150.4</v>
      </c>
      <c r="D716" s="46"/>
      <c r="E716" s="48"/>
      <c r="F716" s="46">
        <f t="shared" si="72"/>
        <v>150.4</v>
      </c>
      <c r="G716" s="117">
        <f t="shared" si="73"/>
        <v>7.1114426421959914E-4</v>
      </c>
      <c r="H716" s="118">
        <f t="shared" si="74"/>
        <v>3.0447286100430024</v>
      </c>
      <c r="I716" s="118">
        <f t="shared" si="75"/>
        <v>0.66984029420946056</v>
      </c>
      <c r="J716" s="194">
        <v>1.1775893016976453</v>
      </c>
      <c r="K716" s="118">
        <v>0.36945963542884724</v>
      </c>
      <c r="L716" s="45">
        <f t="shared" si="76"/>
        <v>3.4984161179381357E-2</v>
      </c>
    </row>
    <row r="717" spans="1:13" x14ac:dyDescent="0.25">
      <c r="A717" s="48">
        <f t="shared" si="77"/>
        <v>9</v>
      </c>
      <c r="B717" s="46" t="s">
        <v>2294</v>
      </c>
      <c r="C717" s="81">
        <v>308.2</v>
      </c>
      <c r="D717" s="46"/>
      <c r="E717" s="48"/>
      <c r="F717" s="46">
        <f t="shared" si="72"/>
        <v>308.2</v>
      </c>
      <c r="G717" s="117">
        <f t="shared" si="73"/>
        <v>1.457278339311705E-3</v>
      </c>
      <c r="H717" s="118">
        <f t="shared" si="74"/>
        <v>6.2392643458460997</v>
      </c>
      <c r="I717" s="118">
        <f t="shared" si="75"/>
        <v>1.372638156086142</v>
      </c>
      <c r="J717" s="194">
        <v>2.4131185025479671</v>
      </c>
      <c r="K717" s="118">
        <v>0.75709747100512448</v>
      </c>
      <c r="L717" s="45">
        <f t="shared" si="76"/>
        <v>3.4984161179381357E-2</v>
      </c>
    </row>
    <row r="718" spans="1:13" x14ac:dyDescent="0.25">
      <c r="A718" s="48">
        <f t="shared" si="77"/>
        <v>10</v>
      </c>
      <c r="B718" s="46" t="s">
        <v>2295</v>
      </c>
      <c r="C718" s="81">
        <v>313.8</v>
      </c>
      <c r="D718" s="46"/>
      <c r="E718" s="48"/>
      <c r="F718" s="46">
        <f t="shared" si="72"/>
        <v>313.8</v>
      </c>
      <c r="G718" s="117">
        <f t="shared" si="73"/>
        <v>1.4837571151071157E-3</v>
      </c>
      <c r="H718" s="118">
        <f t="shared" si="74"/>
        <v>6.3526319004753606</v>
      </c>
      <c r="I718" s="118">
        <f t="shared" si="75"/>
        <v>1.3975790181045793</v>
      </c>
      <c r="J718" s="194">
        <v>2.4569649127175608</v>
      </c>
      <c r="K718" s="118">
        <v>0.77085394679236896</v>
      </c>
      <c r="L718" s="45">
        <f t="shared" si="76"/>
        <v>3.4984161179381357E-2</v>
      </c>
    </row>
    <row r="719" spans="1:13" x14ac:dyDescent="0.25">
      <c r="A719" s="48">
        <f t="shared" si="77"/>
        <v>11</v>
      </c>
      <c r="B719" s="46" t="s">
        <v>2296</v>
      </c>
      <c r="C719" s="81">
        <v>138.4</v>
      </c>
      <c r="D719" s="46"/>
      <c r="E719" s="48"/>
      <c r="F719" s="46">
        <f t="shared" si="72"/>
        <v>138.4</v>
      </c>
      <c r="G719" s="117">
        <f t="shared" si="73"/>
        <v>6.5440403037229076E-4</v>
      </c>
      <c r="H719" s="118">
        <f t="shared" si="74"/>
        <v>2.8017981358374442</v>
      </c>
      <c r="I719" s="118">
        <f t="shared" si="75"/>
        <v>0.6163955898842377</v>
      </c>
      <c r="J719" s="194">
        <v>1.0836327084770885</v>
      </c>
      <c r="K719" s="118">
        <v>0.33998147302760945</v>
      </c>
      <c r="L719" s="45">
        <f t="shared" si="76"/>
        <v>3.4984161179381357E-2</v>
      </c>
    </row>
    <row r="720" spans="1:13" x14ac:dyDescent="0.25">
      <c r="A720" s="48">
        <f t="shared" si="77"/>
        <v>12</v>
      </c>
      <c r="B720" s="46" t="s">
        <v>2297</v>
      </c>
      <c r="C720" s="81">
        <v>106.1</v>
      </c>
      <c r="D720" s="46"/>
      <c r="E720" s="48"/>
      <c r="F720" s="46">
        <f t="shared" si="72"/>
        <v>106.1</v>
      </c>
      <c r="G720" s="117">
        <f t="shared" si="73"/>
        <v>5.0167823426661878E-4</v>
      </c>
      <c r="H720" s="118">
        <f t="shared" si="74"/>
        <v>2.1479102761008151</v>
      </c>
      <c r="I720" s="118">
        <f t="shared" si="75"/>
        <v>0.47254026074217931</v>
      </c>
      <c r="J720" s="194">
        <v>0.83073287839175636</v>
      </c>
      <c r="K720" s="118">
        <v>0.260636085897611</v>
      </c>
      <c r="L720" s="45">
        <f t="shared" si="76"/>
        <v>3.4984161179381357E-2</v>
      </c>
    </row>
    <row r="721" spans="1:12" x14ac:dyDescent="0.25">
      <c r="A721" s="48">
        <f t="shared" si="77"/>
        <v>13</v>
      </c>
      <c r="B721" s="46" t="s">
        <v>2298</v>
      </c>
      <c r="C721" s="81">
        <v>225.1</v>
      </c>
      <c r="D721" s="46"/>
      <c r="E721" s="48"/>
      <c r="F721" s="46">
        <f t="shared" si="72"/>
        <v>225.1</v>
      </c>
      <c r="G721" s="117">
        <f t="shared" si="73"/>
        <v>1.0643522199190942E-3</v>
      </c>
      <c r="H721" s="118">
        <f t="shared" si="74"/>
        <v>4.5569708119726053</v>
      </c>
      <c r="I721" s="118">
        <f t="shared" si="75"/>
        <v>1.0025335786339731</v>
      </c>
      <c r="J721" s="194">
        <v>1.7624690944956114</v>
      </c>
      <c r="K721" s="118">
        <v>0.55296119637655272</v>
      </c>
      <c r="L721" s="45">
        <f t="shared" si="76"/>
        <v>3.4984161179381357E-2</v>
      </c>
    </row>
    <row r="722" spans="1:12" x14ac:dyDescent="0.25">
      <c r="A722" s="48">
        <f t="shared" si="77"/>
        <v>14</v>
      </c>
      <c r="B722" s="46" t="s">
        <v>2299</v>
      </c>
      <c r="C722" s="81">
        <v>184.65</v>
      </c>
      <c r="D722" s="46"/>
      <c r="E722" s="48"/>
      <c r="F722" s="46">
        <f t="shared" si="72"/>
        <v>184.65</v>
      </c>
      <c r="G722" s="117">
        <f t="shared" si="73"/>
        <v>8.7309034832545873E-4</v>
      </c>
      <c r="H722" s="118">
        <f t="shared" si="74"/>
        <v>3.738092671838035</v>
      </c>
      <c r="I722" s="118">
        <f t="shared" si="75"/>
        <v>0.82238038780436773</v>
      </c>
      <c r="J722" s="194">
        <v>1.4457570781813178</v>
      </c>
      <c r="K722" s="118">
        <v>0.45359522394904689</v>
      </c>
      <c r="L722" s="45">
        <f t="shared" si="76"/>
        <v>3.4984161179381357E-2</v>
      </c>
    </row>
    <row r="723" spans="1:12" x14ac:dyDescent="0.25">
      <c r="A723" s="48">
        <f t="shared" si="77"/>
        <v>15</v>
      </c>
      <c r="B723" s="46" t="s">
        <v>2300</v>
      </c>
      <c r="C723" s="84">
        <v>113.8</v>
      </c>
      <c r="D723" s="46"/>
      <c r="E723" s="48"/>
      <c r="F723" s="46">
        <f t="shared" si="72"/>
        <v>113.8</v>
      </c>
      <c r="G723" s="117">
        <f t="shared" si="73"/>
        <v>5.3808655098530839E-4</v>
      </c>
      <c r="H723" s="118">
        <f t="shared" si="74"/>
        <v>2.3037906637160486</v>
      </c>
      <c r="I723" s="118">
        <f t="shared" si="75"/>
        <v>0.50683394601753073</v>
      </c>
      <c r="J723" s="194">
        <v>0.89102169237494711</v>
      </c>
      <c r="K723" s="118">
        <v>0.27955124010507187</v>
      </c>
      <c r="L723" s="45">
        <f t="shared" si="76"/>
        <v>3.4984161179381357E-2</v>
      </c>
    </row>
    <row r="724" spans="1:12" x14ac:dyDescent="0.25">
      <c r="A724" s="48">
        <f t="shared" si="77"/>
        <v>16</v>
      </c>
      <c r="B724" s="46" t="s">
        <v>2301</v>
      </c>
      <c r="C724" s="81">
        <v>2829.85</v>
      </c>
      <c r="D724" s="46"/>
      <c r="E724" s="48"/>
      <c r="F724" s="46">
        <f t="shared" si="72"/>
        <v>2829.85</v>
      </c>
      <c r="G724" s="117">
        <f t="shared" si="73"/>
        <v>1.3380529229400483E-2</v>
      </c>
      <c r="H724" s="118">
        <f t="shared" si="74"/>
        <v>57.288066869216699</v>
      </c>
      <c r="I724" s="118">
        <f t="shared" si="75"/>
        <v>12.603374711227675</v>
      </c>
      <c r="J724" s="194">
        <v>22.156922110432724</v>
      </c>
      <c r="K724" s="118">
        <v>6.9515648225952349</v>
      </c>
      <c r="L724" s="45">
        <f t="shared" si="76"/>
        <v>3.4984161179381357E-2</v>
      </c>
    </row>
    <row r="725" spans="1:12" x14ac:dyDescent="0.25">
      <c r="A725" s="48">
        <f t="shared" si="77"/>
        <v>17</v>
      </c>
      <c r="B725" s="46" t="s">
        <v>2302</v>
      </c>
      <c r="C725" s="81">
        <v>130</v>
      </c>
      <c r="D725" s="46"/>
      <c r="E725" s="48"/>
      <c r="F725" s="46">
        <f t="shared" si="72"/>
        <v>130</v>
      </c>
      <c r="G725" s="117">
        <f t="shared" si="73"/>
        <v>6.1468586667917484E-4</v>
      </c>
      <c r="H725" s="118">
        <f t="shared" si="74"/>
        <v>2.6317468038935532</v>
      </c>
      <c r="I725" s="118">
        <f t="shared" si="75"/>
        <v>0.5789842968565817</v>
      </c>
      <c r="J725" s="194">
        <v>1.0178630932226989</v>
      </c>
      <c r="K725" s="118">
        <v>0.319346759346743</v>
      </c>
      <c r="L725" s="45">
        <f t="shared" si="76"/>
        <v>3.4984161179381357E-2</v>
      </c>
    </row>
    <row r="726" spans="1:12" x14ac:dyDescent="0.25">
      <c r="A726" s="48">
        <f t="shared" si="77"/>
        <v>18</v>
      </c>
      <c r="B726" s="46" t="s">
        <v>2303</v>
      </c>
      <c r="C726" s="81">
        <v>132.19999999999999</v>
      </c>
      <c r="D726" s="46"/>
      <c r="E726" s="48"/>
      <c r="F726" s="46">
        <f t="shared" si="72"/>
        <v>132.19999999999999</v>
      </c>
      <c r="G726" s="117">
        <f t="shared" si="73"/>
        <v>6.2508824288451457E-4</v>
      </c>
      <c r="H726" s="118">
        <f t="shared" si="74"/>
        <v>2.676284057497905</v>
      </c>
      <c r="I726" s="118">
        <f t="shared" si="75"/>
        <v>0.58878249264953908</v>
      </c>
      <c r="J726" s="194">
        <v>1.0350884686464676</v>
      </c>
      <c r="K726" s="118">
        <v>0.32475108912030326</v>
      </c>
      <c r="L726" s="45">
        <f t="shared" si="76"/>
        <v>3.4984161179381357E-2</v>
      </c>
    </row>
    <row r="727" spans="1:12" x14ac:dyDescent="0.25">
      <c r="A727" s="48">
        <f t="shared" si="77"/>
        <v>19</v>
      </c>
      <c r="B727" s="46" t="s">
        <v>2304</v>
      </c>
      <c r="C727" s="81">
        <v>130.6</v>
      </c>
      <c r="D727" s="46"/>
      <c r="E727" s="48"/>
      <c r="F727" s="46">
        <f t="shared" si="72"/>
        <v>130.6</v>
      </c>
      <c r="G727" s="117">
        <f t="shared" si="73"/>
        <v>6.1752287837154023E-4</v>
      </c>
      <c r="H727" s="118">
        <f t="shared" si="74"/>
        <v>2.643893327603831</v>
      </c>
      <c r="I727" s="118">
        <f t="shared" si="75"/>
        <v>0.58165653207284285</v>
      </c>
      <c r="J727" s="194">
        <v>1.0225609228837267</v>
      </c>
      <c r="K727" s="118">
        <v>0.32082066746680488</v>
      </c>
      <c r="L727" s="45">
        <f t="shared" si="76"/>
        <v>3.4984161179381364E-2</v>
      </c>
    </row>
    <row r="728" spans="1:12" x14ac:dyDescent="0.25">
      <c r="A728" s="48">
        <f t="shared" si="77"/>
        <v>20</v>
      </c>
      <c r="B728" s="46" t="s">
        <v>2305</v>
      </c>
      <c r="C728" s="81">
        <v>302.39999999999998</v>
      </c>
      <c r="D728" s="46"/>
      <c r="E728" s="48"/>
      <c r="F728" s="46">
        <f t="shared" si="72"/>
        <v>302.39999999999998</v>
      </c>
      <c r="G728" s="117">
        <f t="shared" si="73"/>
        <v>1.4298538929521727E-3</v>
      </c>
      <c r="H728" s="118">
        <f t="shared" si="74"/>
        <v>6.1218479499800793</v>
      </c>
      <c r="I728" s="118">
        <f t="shared" si="75"/>
        <v>1.3468065489956174</v>
      </c>
      <c r="J728" s="194">
        <v>2.3677061491580313</v>
      </c>
      <c r="K728" s="118">
        <v>0.74284969251119293</v>
      </c>
      <c r="L728" s="45">
        <f t="shared" si="76"/>
        <v>3.4984161179381357E-2</v>
      </c>
    </row>
    <row r="729" spans="1:12" x14ac:dyDescent="0.25">
      <c r="A729" s="48">
        <f t="shared" si="77"/>
        <v>21</v>
      </c>
      <c r="B729" s="46" t="s">
        <v>2306</v>
      </c>
      <c r="C729" s="81">
        <v>2716.6</v>
      </c>
      <c r="D729" s="46"/>
      <c r="E729" s="48"/>
      <c r="F729" s="46">
        <f t="shared" si="72"/>
        <v>2716.6</v>
      </c>
      <c r="G729" s="117">
        <f t="shared" si="73"/>
        <v>1.284504327246651E-2</v>
      </c>
      <c r="H729" s="118">
        <f t="shared" si="74"/>
        <v>54.995410518901735</v>
      </c>
      <c r="I729" s="118">
        <f t="shared" si="75"/>
        <v>12.098990314158382</v>
      </c>
      <c r="J729" s="194">
        <v>21.270206761913716</v>
      </c>
      <c r="K729" s="118">
        <v>6.6733646649335538</v>
      </c>
      <c r="L729" s="45">
        <f t="shared" si="76"/>
        <v>3.4984161179381357E-2</v>
      </c>
    </row>
    <row r="730" spans="1:12" x14ac:dyDescent="0.25">
      <c r="A730" s="48">
        <f t="shared" si="77"/>
        <v>22</v>
      </c>
      <c r="B730" s="46" t="s">
        <v>2307</v>
      </c>
      <c r="C730" s="81">
        <v>453</v>
      </c>
      <c r="D730" s="46"/>
      <c r="E730" s="48"/>
      <c r="F730" s="46">
        <f t="shared" si="72"/>
        <v>453</v>
      </c>
      <c r="G730" s="117">
        <f t="shared" si="73"/>
        <v>2.1419438277358936E-3</v>
      </c>
      <c r="H730" s="118">
        <f t="shared" si="74"/>
        <v>9.1706254012598407</v>
      </c>
      <c r="I730" s="118">
        <f t="shared" si="75"/>
        <v>2.0175375882771651</v>
      </c>
      <c r="J730" s="194">
        <v>3.5468613940760192</v>
      </c>
      <c r="K730" s="118">
        <v>1.1128006306467275</v>
      </c>
      <c r="L730" s="45">
        <f t="shared" si="76"/>
        <v>3.498416117938135E-2</v>
      </c>
    </row>
    <row r="731" spans="1:12" x14ac:dyDescent="0.25">
      <c r="A731" s="48">
        <f t="shared" si="77"/>
        <v>23</v>
      </c>
      <c r="B731" s="46" t="s">
        <v>2308</v>
      </c>
      <c r="C731" s="81">
        <v>183.6</v>
      </c>
      <c r="D731" s="46"/>
      <c r="E731" s="48">
        <v>33.299999999999997</v>
      </c>
      <c r="F731" s="46">
        <f t="shared" si="72"/>
        <v>216.89999999999998</v>
      </c>
      <c r="G731" s="117">
        <f t="shared" si="73"/>
        <v>1.0255797267901001E-3</v>
      </c>
      <c r="H731" s="118">
        <f t="shared" si="74"/>
        <v>4.3909683212654738</v>
      </c>
      <c r="I731" s="118">
        <f t="shared" si="75"/>
        <v>0.96601303067840427</v>
      </c>
      <c r="J731" s="194">
        <v>1.6982654224615641</v>
      </c>
      <c r="K731" s="118">
        <v>0.45101588473893861</v>
      </c>
      <c r="L731" s="45">
        <f t="shared" si="76"/>
        <v>3.4607020097484467E-2</v>
      </c>
    </row>
    <row r="732" spans="1:12" x14ac:dyDescent="0.25">
      <c r="A732" s="48">
        <f t="shared" si="77"/>
        <v>24</v>
      </c>
      <c r="B732" s="46" t="s">
        <v>2309</v>
      </c>
      <c r="C732" s="81">
        <v>1099.8</v>
      </c>
      <c r="D732" s="46"/>
      <c r="E732" s="48"/>
      <c r="F732" s="46">
        <f t="shared" si="72"/>
        <v>1099.8</v>
      </c>
      <c r="G732" s="117">
        <f t="shared" si="73"/>
        <v>5.2002424321058189E-3</v>
      </c>
      <c r="H732" s="118">
        <f t="shared" si="74"/>
        <v>22.264577960939459</v>
      </c>
      <c r="I732" s="118">
        <f t="shared" si="75"/>
        <v>4.8982071514066812</v>
      </c>
      <c r="J732" s="194">
        <v>8.6111217686640309</v>
      </c>
      <c r="K732" s="118">
        <v>2.7016735840734456</v>
      </c>
      <c r="L732" s="45">
        <f t="shared" si="76"/>
        <v>3.4984161179381357E-2</v>
      </c>
    </row>
    <row r="733" spans="1:12" x14ac:dyDescent="0.25">
      <c r="A733" s="48">
        <f t="shared" si="77"/>
        <v>25</v>
      </c>
      <c r="B733" s="46" t="s">
        <v>2310</v>
      </c>
      <c r="C733" s="81">
        <v>287.8</v>
      </c>
      <c r="D733" s="46">
        <v>29</v>
      </c>
      <c r="E733" s="48"/>
      <c r="F733" s="46">
        <f t="shared" si="72"/>
        <v>316.8</v>
      </c>
      <c r="G733" s="117">
        <f t="shared" si="73"/>
        <v>1.497942173568943E-3</v>
      </c>
      <c r="H733" s="118">
        <f t="shared" si="74"/>
        <v>6.413364519026751</v>
      </c>
      <c r="I733" s="118">
        <f t="shared" si="75"/>
        <v>1.4109401941858852</v>
      </c>
      <c r="J733" s="194">
        <v>2.4804540610226997</v>
      </c>
      <c r="K733" s="118">
        <v>0.70698459492302035</v>
      </c>
      <c r="L733" s="45">
        <f t="shared" si="76"/>
        <v>3.4759290937999857E-2</v>
      </c>
    </row>
    <row r="734" spans="1:12" x14ac:dyDescent="0.25">
      <c r="A734" s="48">
        <f t="shared" si="77"/>
        <v>26</v>
      </c>
      <c r="B734" s="46" t="s">
        <v>2311</v>
      </c>
      <c r="C734" s="81">
        <v>272.5</v>
      </c>
      <c r="D734" s="46"/>
      <c r="E734" s="48"/>
      <c r="F734" s="46">
        <f t="shared" si="72"/>
        <v>272.5</v>
      </c>
      <c r="G734" s="117">
        <f t="shared" si="73"/>
        <v>1.2884761436159626E-3</v>
      </c>
      <c r="H734" s="118">
        <f t="shared" si="74"/>
        <v>5.5165461850845627</v>
      </c>
      <c r="I734" s="118">
        <f t="shared" si="75"/>
        <v>1.2136401607186038</v>
      </c>
      <c r="J734" s="194">
        <v>2.1335976377168109</v>
      </c>
      <c r="K734" s="118">
        <v>0.66939993786144203</v>
      </c>
      <c r="L734" s="45">
        <f t="shared" si="76"/>
        <v>3.498416117938135E-2</v>
      </c>
    </row>
    <row r="735" spans="1:12" x14ac:dyDescent="0.25">
      <c r="A735" s="48">
        <f t="shared" si="77"/>
        <v>27</v>
      </c>
      <c r="B735" s="46" t="s">
        <v>2312</v>
      </c>
      <c r="C735" s="81">
        <v>206.8</v>
      </c>
      <c r="D735" s="46"/>
      <c r="E735" s="48"/>
      <c r="F735" s="46">
        <f t="shared" si="72"/>
        <v>206.8</v>
      </c>
      <c r="G735" s="117">
        <f t="shared" si="73"/>
        <v>9.7782336330194891E-4</v>
      </c>
      <c r="H735" s="118">
        <f t="shared" si="74"/>
        <v>4.1865018388091286</v>
      </c>
      <c r="I735" s="118">
        <f t="shared" si="75"/>
        <v>0.92103040453800833</v>
      </c>
      <c r="J735" s="194">
        <v>1.6191852898342625</v>
      </c>
      <c r="K735" s="118">
        <v>0.50800699871466504</v>
      </c>
      <c r="L735" s="45">
        <f t="shared" si="76"/>
        <v>3.498416117938135E-2</v>
      </c>
    </row>
    <row r="736" spans="1:12" x14ac:dyDescent="0.25">
      <c r="A736" s="48">
        <f t="shared" si="77"/>
        <v>28</v>
      </c>
      <c r="B736" s="46" t="s">
        <v>2313</v>
      </c>
      <c r="C736" s="81">
        <v>90.7</v>
      </c>
      <c r="D736" s="46"/>
      <c r="E736" s="48"/>
      <c r="F736" s="46">
        <f t="shared" si="72"/>
        <v>90.7</v>
      </c>
      <c r="G736" s="117">
        <f t="shared" si="73"/>
        <v>4.2886160082923966E-4</v>
      </c>
      <c r="H736" s="118">
        <f t="shared" si="74"/>
        <v>1.8361495008703481</v>
      </c>
      <c r="I736" s="118">
        <f t="shared" si="75"/>
        <v>0.40395289019147657</v>
      </c>
      <c r="J736" s="194">
        <v>0.7101552504253752</v>
      </c>
      <c r="K736" s="118">
        <v>0.22280577748268915</v>
      </c>
      <c r="L736" s="45">
        <f t="shared" si="76"/>
        <v>3.4984161179381357E-2</v>
      </c>
    </row>
    <row r="737" spans="1:12" x14ac:dyDescent="0.25">
      <c r="A737" s="48">
        <f t="shared" si="77"/>
        <v>29</v>
      </c>
      <c r="B737" s="46" t="s">
        <v>2314</v>
      </c>
      <c r="C737" s="81">
        <v>315.8</v>
      </c>
      <c r="D737" s="46"/>
      <c r="E737" s="48"/>
      <c r="F737" s="46">
        <f t="shared" si="72"/>
        <v>315.8</v>
      </c>
      <c r="G737" s="117">
        <f t="shared" si="73"/>
        <v>1.4932138207483338E-3</v>
      </c>
      <c r="H737" s="118">
        <f t="shared" si="74"/>
        <v>6.3931203128429539</v>
      </c>
      <c r="I737" s="118">
        <f t="shared" si="75"/>
        <v>1.4064864688254499</v>
      </c>
      <c r="J737" s="194">
        <v>2.472624344920987</v>
      </c>
      <c r="K737" s="118">
        <v>0.77576697385924176</v>
      </c>
      <c r="L737" s="45">
        <f t="shared" si="76"/>
        <v>3.4984161179381357E-2</v>
      </c>
    </row>
    <row r="738" spans="1:12" x14ac:dyDescent="0.25">
      <c r="A738" s="48">
        <f t="shared" si="77"/>
        <v>30</v>
      </c>
      <c r="B738" s="46" t="s">
        <v>2315</v>
      </c>
      <c r="C738" s="81">
        <v>728.38</v>
      </c>
      <c r="D738" s="46"/>
      <c r="E738" s="48">
        <v>237.1</v>
      </c>
      <c r="F738" s="46">
        <f t="shared" si="72"/>
        <v>965.48</v>
      </c>
      <c r="G738" s="117">
        <f t="shared" si="73"/>
        <v>4.565130081241613E-3</v>
      </c>
      <c r="H738" s="118">
        <f t="shared" si="74"/>
        <v>19.545376186331904</v>
      </c>
      <c r="I738" s="118">
        <f t="shared" si="75"/>
        <v>4.2999827609930188</v>
      </c>
      <c r="J738" s="194">
        <v>7.5594343018819314</v>
      </c>
      <c r="K738" s="118">
        <v>1.7892753274844664</v>
      </c>
      <c r="L738" s="45">
        <f t="shared" si="76"/>
        <v>3.4380897146177362E-2</v>
      </c>
    </row>
    <row r="739" spans="1:12" x14ac:dyDescent="0.25">
      <c r="A739" s="48">
        <f t="shared" si="77"/>
        <v>31</v>
      </c>
      <c r="B739" s="46" t="s">
        <v>2316</v>
      </c>
      <c r="C739" s="81">
        <v>2744.5</v>
      </c>
      <c r="D739" s="46">
        <v>461.4</v>
      </c>
      <c r="E739" s="48">
        <v>413</v>
      </c>
      <c r="F739" s="46">
        <f t="shared" si="72"/>
        <v>3618.9</v>
      </c>
      <c r="G739" s="117">
        <f t="shared" si="73"/>
        <v>1.7111436022502043E-2</v>
      </c>
      <c r="H739" s="118">
        <f t="shared" si="74"/>
        <v>73.261757758541364</v>
      </c>
      <c r="I739" s="118">
        <f t="shared" si="75"/>
        <v>16.117586706879099</v>
      </c>
      <c r="J739" s="194">
        <v>28.334959600489423</v>
      </c>
      <c r="K739" s="118">
        <v>6.7419013925164322</v>
      </c>
      <c r="L739" s="45">
        <f t="shared" si="76"/>
        <v>3.4390617441329221E-2</v>
      </c>
    </row>
    <row r="740" spans="1:12" x14ac:dyDescent="0.25">
      <c r="A740" s="48">
        <f t="shared" si="77"/>
        <v>32</v>
      </c>
      <c r="B740" s="46" t="s">
        <v>2317</v>
      </c>
      <c r="C740" s="81">
        <v>853.9</v>
      </c>
      <c r="D740" s="46"/>
      <c r="E740" s="48">
        <v>126.4</v>
      </c>
      <c r="F740" s="46">
        <f t="shared" si="72"/>
        <v>980.3</v>
      </c>
      <c r="G740" s="117">
        <f t="shared" si="73"/>
        <v>4.6352042700430387E-3</v>
      </c>
      <c r="H740" s="118">
        <f t="shared" si="74"/>
        <v>19.845395321975769</v>
      </c>
      <c r="I740" s="118">
        <f t="shared" si="75"/>
        <v>4.365986970834669</v>
      </c>
      <c r="J740" s="194">
        <v>7.6754706945093192</v>
      </c>
      <c r="K740" s="118">
        <v>2.0976169062014143</v>
      </c>
      <c r="L740" s="45">
        <f t="shared" si="76"/>
        <v>3.4667418028686295E-2</v>
      </c>
    </row>
    <row r="741" spans="1:12" x14ac:dyDescent="0.25">
      <c r="A741" s="48">
        <f t="shared" si="77"/>
        <v>33</v>
      </c>
      <c r="B741" s="46" t="s">
        <v>2318</v>
      </c>
      <c r="C741" s="81">
        <v>996.64</v>
      </c>
      <c r="D741" s="46"/>
      <c r="E741" s="48">
        <v>120.2</v>
      </c>
      <c r="F741" s="46">
        <f t="shared" si="72"/>
        <v>1116.8399999999999</v>
      </c>
      <c r="G741" s="117">
        <f t="shared" ref="G741:G772" si="78">1/$F$882*F741</f>
        <v>5.2808135641689968E-3</v>
      </c>
      <c r="H741" s="118">
        <f t="shared" ref="H741:H772" si="79">G741*4281.45</f>
        <v>22.609539234311349</v>
      </c>
      <c r="I741" s="118">
        <f t="shared" si="75"/>
        <v>4.9740986315484967</v>
      </c>
      <c r="J741" s="194">
        <v>8.7445401310372226</v>
      </c>
      <c r="K741" s="118">
        <v>2.4482596479641381</v>
      </c>
      <c r="L741" s="45">
        <f t="shared" si="76"/>
        <v>3.4719778701390716E-2</v>
      </c>
    </row>
    <row r="742" spans="1:12" x14ac:dyDescent="0.25">
      <c r="A742" s="48">
        <f t="shared" si="77"/>
        <v>34</v>
      </c>
      <c r="B742" s="46" t="s">
        <v>2319</v>
      </c>
      <c r="C742" s="81">
        <v>978.3</v>
      </c>
      <c r="D742" s="46">
        <v>22.8</v>
      </c>
      <c r="E742" s="48"/>
      <c r="F742" s="46">
        <f t="shared" si="72"/>
        <v>1001.0999999999999</v>
      </c>
      <c r="G742" s="117">
        <f t="shared" si="78"/>
        <v>4.7335540087117068E-3</v>
      </c>
      <c r="H742" s="118">
        <f t="shared" si="79"/>
        <v>20.266474810598737</v>
      </c>
      <c r="I742" s="118">
        <f t="shared" si="75"/>
        <v>4.4586244583317223</v>
      </c>
      <c r="J742" s="194">
        <v>7.8383287894249518</v>
      </c>
      <c r="K742" s="118">
        <v>2.4032071897609129</v>
      </c>
      <c r="L742" s="45">
        <f t="shared" si="76"/>
        <v>3.49282142124826E-2</v>
      </c>
    </row>
    <row r="743" spans="1:12" x14ac:dyDescent="0.25">
      <c r="A743" s="48">
        <f t="shared" si="77"/>
        <v>35</v>
      </c>
      <c r="B743" s="46" t="s">
        <v>2320</v>
      </c>
      <c r="C743" s="81">
        <v>290.39999999999998</v>
      </c>
      <c r="D743" s="46"/>
      <c r="E743" s="48"/>
      <c r="F743" s="46">
        <f t="shared" si="72"/>
        <v>290.39999999999998</v>
      </c>
      <c r="G743" s="117">
        <f t="shared" si="78"/>
        <v>1.3731136591048642E-3</v>
      </c>
      <c r="H743" s="118">
        <f t="shared" si="79"/>
        <v>5.8789174757745206</v>
      </c>
      <c r="I743" s="118">
        <f t="shared" si="75"/>
        <v>1.2933618446703945</v>
      </c>
      <c r="J743" s="194">
        <v>2.2737495559374743</v>
      </c>
      <c r="K743" s="118">
        <v>0.71337153010995513</v>
      </c>
      <c r="L743" s="45">
        <f t="shared" si="76"/>
        <v>3.498416117938135E-2</v>
      </c>
    </row>
    <row r="744" spans="1:12" x14ac:dyDescent="0.25">
      <c r="A744" s="48">
        <f t="shared" si="77"/>
        <v>36</v>
      </c>
      <c r="B744" s="46" t="s">
        <v>2321</v>
      </c>
      <c r="C744" s="81">
        <v>1017.8</v>
      </c>
      <c r="D744" s="46"/>
      <c r="E744" s="48">
        <v>108.5</v>
      </c>
      <c r="F744" s="46">
        <f t="shared" si="72"/>
        <v>1126.3</v>
      </c>
      <c r="G744" s="117">
        <f t="shared" si="78"/>
        <v>5.3255437818519576E-3</v>
      </c>
      <c r="H744" s="118">
        <f t="shared" si="79"/>
        <v>22.801049424810063</v>
      </c>
      <c r="I744" s="118">
        <f t="shared" si="75"/>
        <v>5.0162308734582144</v>
      </c>
      <c r="J744" s="194">
        <v>8.8186092453594274</v>
      </c>
      <c r="K744" s="118">
        <v>2.5002394743316541</v>
      </c>
      <c r="L744" s="45">
        <f t="shared" si="76"/>
        <v>3.4747517551238005E-2</v>
      </c>
    </row>
    <row r="745" spans="1:12" x14ac:dyDescent="0.25">
      <c r="A745" s="48">
        <f t="shared" si="77"/>
        <v>37</v>
      </c>
      <c r="B745" s="46" t="s">
        <v>925</v>
      </c>
      <c r="C745" s="81">
        <v>803.6</v>
      </c>
      <c r="D745" s="46"/>
      <c r="E745" s="48">
        <v>89</v>
      </c>
      <c r="F745" s="46">
        <f t="shared" si="72"/>
        <v>892.6</v>
      </c>
      <c r="G745" s="117">
        <f t="shared" si="78"/>
        <v>4.2205277276756263E-3</v>
      </c>
      <c r="H745" s="118">
        <f t="shared" si="79"/>
        <v>18.069978439656811</v>
      </c>
      <c r="I745" s="118">
        <f t="shared" si="75"/>
        <v>3.9753952567244983</v>
      </c>
      <c r="J745" s="194">
        <v>6.9888045923890845</v>
      </c>
      <c r="K745" s="118">
        <v>1.9740542754695594</v>
      </c>
      <c r="L745" s="45">
        <f t="shared" si="76"/>
        <v>3.473922536885498E-2</v>
      </c>
    </row>
    <row r="746" spans="1:12" x14ac:dyDescent="0.25">
      <c r="A746" s="48">
        <f t="shared" si="77"/>
        <v>38</v>
      </c>
      <c r="B746" s="46" t="s">
        <v>926</v>
      </c>
      <c r="C746" s="81">
        <v>923.4</v>
      </c>
      <c r="D746" s="46"/>
      <c r="E746" s="48"/>
      <c r="F746" s="46">
        <f t="shared" si="72"/>
        <v>923.4</v>
      </c>
      <c r="G746" s="117">
        <f t="shared" si="78"/>
        <v>4.3661609945503848E-3</v>
      </c>
      <c r="H746" s="118">
        <f t="shared" si="79"/>
        <v>18.693499990117743</v>
      </c>
      <c r="I746" s="118">
        <f t="shared" si="75"/>
        <v>4.1125699978259034</v>
      </c>
      <c r="J746" s="194">
        <v>7.2299598483218457</v>
      </c>
      <c r="K746" s="118">
        <v>2.26834459677525</v>
      </c>
      <c r="L746" s="45">
        <f t="shared" si="76"/>
        <v>3.4984161179381357E-2</v>
      </c>
    </row>
    <row r="747" spans="1:12" x14ac:dyDescent="0.25">
      <c r="A747" s="48">
        <f t="shared" si="77"/>
        <v>39</v>
      </c>
      <c r="B747" s="46" t="s">
        <v>927</v>
      </c>
      <c r="C747" s="81">
        <v>953.3</v>
      </c>
      <c r="D747" s="46"/>
      <c r="E747" s="48"/>
      <c r="F747" s="46">
        <f t="shared" si="72"/>
        <v>953.3</v>
      </c>
      <c r="G747" s="117">
        <f t="shared" si="78"/>
        <v>4.5075387438865949E-3</v>
      </c>
      <c r="H747" s="118">
        <f t="shared" si="79"/>
        <v>19.298801755013262</v>
      </c>
      <c r="I747" s="118">
        <f t="shared" si="75"/>
        <v>4.2457363861029176</v>
      </c>
      <c r="J747" s="194">
        <v>7.4640683597630675</v>
      </c>
      <c r="K747" s="118">
        <v>2.3417943514250004</v>
      </c>
      <c r="L747" s="45">
        <f t="shared" si="76"/>
        <v>3.4984161179381357E-2</v>
      </c>
    </row>
    <row r="748" spans="1:12" x14ac:dyDescent="0.25">
      <c r="A748" s="48">
        <f t="shared" si="77"/>
        <v>40</v>
      </c>
      <c r="B748" s="46" t="s">
        <v>928</v>
      </c>
      <c r="C748" s="81">
        <v>956.1</v>
      </c>
      <c r="D748" s="46">
        <v>153.69999999999999</v>
      </c>
      <c r="E748" s="48"/>
      <c r="F748" s="46">
        <f t="shared" si="72"/>
        <v>1109.8</v>
      </c>
      <c r="G748" s="117">
        <f t="shared" si="78"/>
        <v>5.2475259603119093E-3</v>
      </c>
      <c r="H748" s="118">
        <f t="shared" si="79"/>
        <v>22.467020022777422</v>
      </c>
      <c r="I748" s="118">
        <f t="shared" si="75"/>
        <v>4.942744405011033</v>
      </c>
      <c r="J748" s="194">
        <v>8.6894189296811621</v>
      </c>
      <c r="K748" s="118">
        <v>2.3486725893186229</v>
      </c>
      <c r="L748" s="45">
        <f t="shared" si="76"/>
        <v>3.464395021336119E-2</v>
      </c>
    </row>
    <row r="749" spans="1:12" x14ac:dyDescent="0.25">
      <c r="A749" s="48">
        <f t="shared" si="77"/>
        <v>41</v>
      </c>
      <c r="B749" s="46" t="s">
        <v>929</v>
      </c>
      <c r="C749" s="81">
        <v>900.4</v>
      </c>
      <c r="D749" s="46"/>
      <c r="E749" s="48"/>
      <c r="F749" s="46">
        <f t="shared" si="72"/>
        <v>900.4</v>
      </c>
      <c r="G749" s="117">
        <f t="shared" si="78"/>
        <v>4.2574088796763767E-3</v>
      </c>
      <c r="H749" s="118">
        <f t="shared" si="79"/>
        <v>18.227883247890421</v>
      </c>
      <c r="I749" s="118">
        <f t="shared" si="75"/>
        <v>4.0101343145358923</v>
      </c>
      <c r="J749" s="194">
        <v>7.0498763779824456</v>
      </c>
      <c r="K749" s="118">
        <v>2.2118447855062109</v>
      </c>
      <c r="L749" s="45">
        <f t="shared" si="76"/>
        <v>3.4984161179381357E-2</v>
      </c>
    </row>
    <row r="750" spans="1:12" x14ac:dyDescent="0.25">
      <c r="A750" s="48">
        <f t="shared" si="77"/>
        <v>42</v>
      </c>
      <c r="B750" s="46" t="s">
        <v>930</v>
      </c>
      <c r="C750" s="81">
        <v>643.84</v>
      </c>
      <c r="D750" s="46">
        <v>33.299999999999997</v>
      </c>
      <c r="E750" s="48"/>
      <c r="F750" s="46">
        <f t="shared" si="72"/>
        <v>677.14</v>
      </c>
      <c r="G750" s="117">
        <f t="shared" si="78"/>
        <v>3.201756828947203E-3</v>
      </c>
      <c r="H750" s="118">
        <f t="shared" si="79"/>
        <v>13.708161775296002</v>
      </c>
      <c r="I750" s="118">
        <f t="shared" si="75"/>
        <v>3.0157955905651206</v>
      </c>
      <c r="J750" s="194">
        <v>5.3018139611139867</v>
      </c>
      <c r="K750" s="118">
        <v>1.5816016733677463</v>
      </c>
      <c r="L750" s="45">
        <f t="shared" si="76"/>
        <v>3.4863356175004953E-2</v>
      </c>
    </row>
    <row r="751" spans="1:12" x14ac:dyDescent="0.25">
      <c r="A751" s="48">
        <f t="shared" si="77"/>
        <v>43</v>
      </c>
      <c r="B751" s="46" t="s">
        <v>931</v>
      </c>
      <c r="C751" s="81">
        <v>1596</v>
      </c>
      <c r="D751" s="46"/>
      <c r="E751" s="48">
        <v>102.9</v>
      </c>
      <c r="F751" s="46">
        <f t="shared" si="72"/>
        <v>1698.9</v>
      </c>
      <c r="G751" s="117">
        <f t="shared" si="78"/>
        <v>8.0329986069326929E-3</v>
      </c>
      <c r="H751" s="118">
        <f t="shared" si="79"/>
        <v>34.392881885651974</v>
      </c>
      <c r="I751" s="118">
        <f t="shared" si="75"/>
        <v>7.5664340148434341</v>
      </c>
      <c r="J751" s="194">
        <v>13.301904685200331</v>
      </c>
      <c r="K751" s="118">
        <v>3.92059559936463</v>
      </c>
      <c r="L751" s="45">
        <f t="shared" si="76"/>
        <v>3.4835373585885197E-2</v>
      </c>
    </row>
    <row r="752" spans="1:12" x14ac:dyDescent="0.25">
      <c r="A752" s="48">
        <f t="shared" si="77"/>
        <v>44</v>
      </c>
      <c r="B752" s="46" t="s">
        <v>932</v>
      </c>
      <c r="C752" s="81">
        <v>697.3</v>
      </c>
      <c r="D752" s="46"/>
      <c r="E752" s="48"/>
      <c r="F752" s="46">
        <f t="shared" si="72"/>
        <v>697.3</v>
      </c>
      <c r="G752" s="117">
        <f t="shared" si="78"/>
        <v>3.2970804218106814E-3</v>
      </c>
      <c r="H752" s="118">
        <f t="shared" si="79"/>
        <v>14.116284971961342</v>
      </c>
      <c r="I752" s="118">
        <f t="shared" si="75"/>
        <v>3.1055826938314954</v>
      </c>
      <c r="J752" s="194">
        <v>5.4596610377245218</v>
      </c>
      <c r="K752" s="118">
        <v>1.7129268868652607</v>
      </c>
      <c r="L752" s="45">
        <f t="shared" si="76"/>
        <v>3.4984161179381357E-2</v>
      </c>
    </row>
    <row r="753" spans="1:12" x14ac:dyDescent="0.25">
      <c r="A753" s="48">
        <f t="shared" si="77"/>
        <v>45</v>
      </c>
      <c r="B753" s="46" t="s">
        <v>933</v>
      </c>
      <c r="C753" s="81">
        <v>696.5</v>
      </c>
      <c r="D753" s="46"/>
      <c r="E753" s="48">
        <v>42.8</v>
      </c>
      <c r="F753" s="46">
        <f t="shared" si="72"/>
        <v>739.3</v>
      </c>
      <c r="G753" s="117">
        <f t="shared" si="78"/>
        <v>3.4956712402762608E-3</v>
      </c>
      <c r="H753" s="118">
        <f t="shared" si="79"/>
        <v>14.966541631680796</v>
      </c>
      <c r="I753" s="118">
        <f t="shared" si="75"/>
        <v>3.292639158969775</v>
      </c>
      <c r="J753" s="194">
        <v>5.7885091139964704</v>
      </c>
      <c r="K753" s="118">
        <v>1.7109616760385116</v>
      </c>
      <c r="L753" s="45">
        <f t="shared" si="76"/>
        <v>3.4841947221270875E-2</v>
      </c>
    </row>
    <row r="754" spans="1:12" x14ac:dyDescent="0.25">
      <c r="A754" s="48">
        <f t="shared" si="77"/>
        <v>46</v>
      </c>
      <c r="B754" s="46" t="s">
        <v>934</v>
      </c>
      <c r="C754" s="81">
        <v>570.20000000000005</v>
      </c>
      <c r="D754" s="46"/>
      <c r="E754" s="48"/>
      <c r="F754" s="46">
        <f t="shared" si="72"/>
        <v>570.20000000000005</v>
      </c>
      <c r="G754" s="117">
        <f t="shared" si="78"/>
        <v>2.6961067783112728E-3</v>
      </c>
      <c r="H754" s="118">
        <f t="shared" si="79"/>
        <v>11.543246366000799</v>
      </c>
      <c r="I754" s="118">
        <f t="shared" si="75"/>
        <v>2.5395142005201761</v>
      </c>
      <c r="J754" s="194">
        <v>4.464504121196792</v>
      </c>
      <c r="K754" s="118">
        <v>1.4007040167654836</v>
      </c>
      <c r="L754" s="45">
        <f t="shared" si="76"/>
        <v>3.4984161179381357E-2</v>
      </c>
    </row>
    <row r="755" spans="1:12" x14ac:dyDescent="0.25">
      <c r="A755" s="48">
        <f t="shared" si="77"/>
        <v>47</v>
      </c>
      <c r="B755" s="46" t="s">
        <v>935</v>
      </c>
      <c r="C755" s="81">
        <v>251.5</v>
      </c>
      <c r="D755" s="46"/>
      <c r="E755" s="48"/>
      <c r="F755" s="46">
        <f t="shared" si="72"/>
        <v>251.5</v>
      </c>
      <c r="G755" s="117">
        <f t="shared" si="78"/>
        <v>1.1891807343831727E-3</v>
      </c>
      <c r="H755" s="118">
        <f t="shared" si="79"/>
        <v>5.0914178552248348</v>
      </c>
      <c r="I755" s="118">
        <f t="shared" si="75"/>
        <v>1.1201119281494636</v>
      </c>
      <c r="J755" s="194">
        <v>1.9691735995808362</v>
      </c>
      <c r="K755" s="118">
        <v>0.61781315365927592</v>
      </c>
      <c r="L755" s="45">
        <f t="shared" si="76"/>
        <v>3.498416117938135E-2</v>
      </c>
    </row>
    <row r="756" spans="1:12" x14ac:dyDescent="0.25">
      <c r="A756" s="48">
        <f t="shared" si="77"/>
        <v>48</v>
      </c>
      <c r="B756" s="46" t="s">
        <v>936</v>
      </c>
      <c r="C756" s="81">
        <v>810.9</v>
      </c>
      <c r="D756" s="46">
        <v>47.5</v>
      </c>
      <c r="E756" s="48"/>
      <c r="F756" s="46">
        <f t="shared" si="72"/>
        <v>858.4</v>
      </c>
      <c r="G756" s="117">
        <f t="shared" si="78"/>
        <v>4.0588180612107973E-3</v>
      </c>
      <c r="H756" s="118">
        <f t="shared" si="79"/>
        <v>17.377626588170969</v>
      </c>
      <c r="I756" s="118">
        <f t="shared" si="75"/>
        <v>3.8230778493976132</v>
      </c>
      <c r="J756" s="194">
        <v>6.721028301710497</v>
      </c>
      <c r="K756" s="118">
        <v>1.9919868242636452</v>
      </c>
      <c r="L756" s="45">
        <f t="shared" si="76"/>
        <v>3.4848228755292081E-2</v>
      </c>
    </row>
    <row r="757" spans="1:12" x14ac:dyDescent="0.25">
      <c r="A757" s="48">
        <f t="shared" si="77"/>
        <v>49</v>
      </c>
      <c r="B757" s="46" t="s">
        <v>937</v>
      </c>
      <c r="C757" s="81">
        <v>553</v>
      </c>
      <c r="D757" s="46"/>
      <c r="E757" s="48"/>
      <c r="F757" s="46">
        <f t="shared" si="72"/>
        <v>553</v>
      </c>
      <c r="G757" s="117">
        <f t="shared" si="78"/>
        <v>2.6147791097967973E-3</v>
      </c>
      <c r="H757" s="118">
        <f t="shared" si="79"/>
        <v>11.195046019639497</v>
      </c>
      <c r="I757" s="118">
        <f t="shared" si="75"/>
        <v>2.4629101243206892</v>
      </c>
      <c r="J757" s="194">
        <v>4.3298330042473268</v>
      </c>
      <c r="K757" s="118">
        <v>1.3584519839903759</v>
      </c>
      <c r="L757" s="45">
        <f t="shared" si="76"/>
        <v>3.4984161179381357E-2</v>
      </c>
    </row>
    <row r="758" spans="1:12" x14ac:dyDescent="0.25">
      <c r="A758" s="48">
        <f t="shared" si="77"/>
        <v>50</v>
      </c>
      <c r="B758" s="46" t="s">
        <v>938</v>
      </c>
      <c r="C758" s="81">
        <v>993.9</v>
      </c>
      <c r="D758" s="46"/>
      <c r="E758" s="48"/>
      <c r="F758" s="46">
        <f t="shared" si="72"/>
        <v>993.9</v>
      </c>
      <c r="G758" s="117">
        <f t="shared" si="78"/>
        <v>4.6995098684033216E-3</v>
      </c>
      <c r="H758" s="118">
        <f t="shared" si="79"/>
        <v>20.120716526075402</v>
      </c>
      <c r="I758" s="118">
        <f t="shared" si="75"/>
        <v>4.4265576357365886</v>
      </c>
      <c r="J758" s="194">
        <v>7.7819548334926161</v>
      </c>
      <c r="K758" s="118">
        <v>2.441528800882522</v>
      </c>
      <c r="L758" s="45">
        <f t="shared" si="76"/>
        <v>3.4984161179381357E-2</v>
      </c>
    </row>
    <row r="759" spans="1:12" x14ac:dyDescent="0.25">
      <c r="A759" s="48">
        <f t="shared" si="77"/>
        <v>51</v>
      </c>
      <c r="B759" s="46" t="s">
        <v>939</v>
      </c>
      <c r="C759" s="81">
        <v>351.3</v>
      </c>
      <c r="D759" s="46"/>
      <c r="E759" s="48"/>
      <c r="F759" s="46">
        <f t="shared" si="72"/>
        <v>351.3</v>
      </c>
      <c r="G759" s="117">
        <f t="shared" si="78"/>
        <v>1.6610703458799546E-3</v>
      </c>
      <c r="H759" s="118">
        <f t="shared" si="79"/>
        <v>7.1117896323677314</v>
      </c>
      <c r="I759" s="118">
        <f t="shared" si="75"/>
        <v>1.5645937191209009</v>
      </c>
      <c r="J759" s="194">
        <v>2.7505792665318003</v>
      </c>
      <c r="K759" s="118">
        <v>0.86297320429623703</v>
      </c>
      <c r="L759" s="45">
        <f t="shared" si="76"/>
        <v>3.498416117938135E-2</v>
      </c>
    </row>
    <row r="760" spans="1:12" x14ac:dyDescent="0.25">
      <c r="A760" s="48">
        <f t="shared" si="77"/>
        <v>52</v>
      </c>
      <c r="B760" s="46" t="s">
        <v>940</v>
      </c>
      <c r="C760" s="81">
        <v>330</v>
      </c>
      <c r="D760" s="46"/>
      <c r="E760" s="48">
        <v>35</v>
      </c>
      <c r="F760" s="46">
        <f t="shared" si="72"/>
        <v>365</v>
      </c>
      <c r="G760" s="117">
        <f t="shared" si="78"/>
        <v>1.7258487795222984E-3</v>
      </c>
      <c r="H760" s="118">
        <f t="shared" si="79"/>
        <v>7.3891352570857443</v>
      </c>
      <c r="I760" s="118">
        <f t="shared" si="75"/>
        <v>1.6256097565588636</v>
      </c>
      <c r="J760" s="194">
        <v>2.8578463771252696</v>
      </c>
      <c r="K760" s="118">
        <v>0.81064946603403987</v>
      </c>
      <c r="L760" s="45">
        <f t="shared" si="76"/>
        <v>3.4748605087134024E-2</v>
      </c>
    </row>
    <row r="761" spans="1:12" x14ac:dyDescent="0.25">
      <c r="A761" s="48">
        <f t="shared" si="77"/>
        <v>53</v>
      </c>
      <c r="B761" s="46" t="s">
        <v>941</v>
      </c>
      <c r="C761" s="81">
        <v>207.1</v>
      </c>
      <c r="D761" s="46"/>
      <c r="E761" s="48">
        <v>43.3</v>
      </c>
      <c r="F761" s="46">
        <f t="shared" si="72"/>
        <v>250.39999999999998</v>
      </c>
      <c r="G761" s="117">
        <f t="shared" si="78"/>
        <v>1.1839795462805028E-3</v>
      </c>
      <c r="H761" s="118">
        <f t="shared" si="79"/>
        <v>5.069149228422658</v>
      </c>
      <c r="I761" s="118">
        <f t="shared" si="75"/>
        <v>1.1152128302529847</v>
      </c>
      <c r="J761" s="194">
        <v>1.960560911868952</v>
      </c>
      <c r="K761" s="118">
        <v>0.50874395277469597</v>
      </c>
      <c r="L761" s="45">
        <f t="shared" si="76"/>
        <v>3.4559372696962028E-2</v>
      </c>
    </row>
    <row r="762" spans="1:12" x14ac:dyDescent="0.25">
      <c r="A762" s="48">
        <f t="shared" si="77"/>
        <v>54</v>
      </c>
      <c r="B762" s="46" t="s">
        <v>942</v>
      </c>
      <c r="C762" s="81">
        <v>285.8</v>
      </c>
      <c r="D762" s="46"/>
      <c r="E762" s="48">
        <v>39.1</v>
      </c>
      <c r="F762" s="46">
        <f t="shared" si="72"/>
        <v>324.90000000000003</v>
      </c>
      <c r="G762" s="117">
        <f t="shared" si="78"/>
        <v>1.5362418314158763E-3</v>
      </c>
      <c r="H762" s="118">
        <f t="shared" si="79"/>
        <v>6.5773425891155028</v>
      </c>
      <c r="I762" s="118">
        <f t="shared" si="75"/>
        <v>1.4470153696054107</v>
      </c>
      <c r="J762" s="194">
        <v>2.5438747614465762</v>
      </c>
      <c r="K762" s="118">
        <v>0.70207156785614722</v>
      </c>
      <c r="L762" s="45">
        <f t="shared" si="76"/>
        <v>3.4688532742455015E-2</v>
      </c>
    </row>
    <row r="763" spans="1:12" x14ac:dyDescent="0.25">
      <c r="A763" s="48">
        <f t="shared" si="77"/>
        <v>55</v>
      </c>
      <c r="B763" s="46" t="s">
        <v>943</v>
      </c>
      <c r="C763" s="81">
        <v>255</v>
      </c>
      <c r="D763" s="46"/>
      <c r="E763" s="48"/>
      <c r="F763" s="46">
        <f t="shared" si="72"/>
        <v>255</v>
      </c>
      <c r="G763" s="117">
        <f t="shared" si="78"/>
        <v>1.2057299692553045E-3</v>
      </c>
      <c r="H763" s="118">
        <f t="shared" si="79"/>
        <v>5.1622725768681228</v>
      </c>
      <c r="I763" s="118">
        <f t="shared" si="75"/>
        <v>1.1356999669109871</v>
      </c>
      <c r="J763" s="194">
        <v>1.9965776059368323</v>
      </c>
      <c r="K763" s="118">
        <v>0.62641095102630362</v>
      </c>
      <c r="L763" s="45">
        <f t="shared" si="76"/>
        <v>3.498416117938135E-2</v>
      </c>
    </row>
    <row r="764" spans="1:12" x14ac:dyDescent="0.25">
      <c r="A764" s="48">
        <f t="shared" si="77"/>
        <v>56</v>
      </c>
      <c r="B764" s="46" t="s">
        <v>944</v>
      </c>
      <c r="C764" s="81">
        <v>313.39999999999998</v>
      </c>
      <c r="D764" s="46"/>
      <c r="E764" s="48"/>
      <c r="F764" s="46">
        <f t="shared" si="72"/>
        <v>313.39999999999998</v>
      </c>
      <c r="G764" s="117">
        <f t="shared" si="78"/>
        <v>1.4818657739788721E-3</v>
      </c>
      <c r="H764" s="118">
        <f t="shared" si="79"/>
        <v>6.3445342180018418</v>
      </c>
      <c r="I764" s="118">
        <f t="shared" si="75"/>
        <v>1.3957975279604051</v>
      </c>
      <c r="J764" s="194">
        <v>2.4538330262768753</v>
      </c>
      <c r="K764" s="118">
        <v>0.76987134137899427</v>
      </c>
      <c r="L764" s="45">
        <f t="shared" si="76"/>
        <v>3.4984161179381364E-2</v>
      </c>
    </row>
    <row r="765" spans="1:12" x14ac:dyDescent="0.25">
      <c r="A765" s="48">
        <f t="shared" si="77"/>
        <v>57</v>
      </c>
      <c r="B765" s="46" t="s">
        <v>945</v>
      </c>
      <c r="C765" s="81">
        <v>129.80000000000001</v>
      </c>
      <c r="D765" s="46"/>
      <c r="E765" s="48"/>
      <c r="F765" s="46">
        <f t="shared" si="72"/>
        <v>129.80000000000001</v>
      </c>
      <c r="G765" s="117">
        <f t="shared" si="78"/>
        <v>6.1374019611505301E-4</v>
      </c>
      <c r="H765" s="118">
        <f t="shared" si="79"/>
        <v>2.6276979626567938</v>
      </c>
      <c r="I765" s="118">
        <f t="shared" si="75"/>
        <v>0.57809355178449462</v>
      </c>
      <c r="J765" s="194">
        <v>1.0162971500023563</v>
      </c>
      <c r="K765" s="118">
        <v>0.31885545664005571</v>
      </c>
      <c r="L765" s="45">
        <f t="shared" si="76"/>
        <v>3.498416117938135E-2</v>
      </c>
    </row>
    <row r="766" spans="1:12" x14ac:dyDescent="0.25">
      <c r="A766" s="48">
        <f t="shared" si="77"/>
        <v>58</v>
      </c>
      <c r="B766" s="46" t="s">
        <v>946</v>
      </c>
      <c r="C766" s="81">
        <v>307.3</v>
      </c>
      <c r="D766" s="46"/>
      <c r="E766" s="48"/>
      <c r="F766" s="46">
        <f t="shared" si="72"/>
        <v>307.3</v>
      </c>
      <c r="G766" s="117">
        <f t="shared" si="78"/>
        <v>1.4530228217731571E-3</v>
      </c>
      <c r="H766" s="118">
        <f t="shared" si="79"/>
        <v>6.2210445602806832</v>
      </c>
      <c r="I766" s="118">
        <f t="shared" si="75"/>
        <v>1.3686298032617503</v>
      </c>
      <c r="J766" s="194">
        <v>2.4060717580564259</v>
      </c>
      <c r="K766" s="118">
        <v>0.75488660882503178</v>
      </c>
      <c r="L766" s="45">
        <f t="shared" si="76"/>
        <v>3.4984161179381357E-2</v>
      </c>
    </row>
    <row r="767" spans="1:12" x14ac:dyDescent="0.25">
      <c r="A767" s="48">
        <f t="shared" si="77"/>
        <v>59</v>
      </c>
      <c r="B767" s="46" t="s">
        <v>948</v>
      </c>
      <c r="C767" s="81">
        <v>134.5</v>
      </c>
      <c r="D767" s="46"/>
      <c r="E767" s="48"/>
      <c r="F767" s="46">
        <f t="shared" ref="F767:F813" si="80">C767+D767+E767</f>
        <v>134.5</v>
      </c>
      <c r="G767" s="117">
        <f t="shared" si="78"/>
        <v>6.3596345437191544E-4</v>
      </c>
      <c r="H767" s="118">
        <f t="shared" si="79"/>
        <v>2.7228457317206374</v>
      </c>
      <c r="I767" s="118">
        <f t="shared" ref="I767:I816" si="81">H767*0.22</f>
        <v>0.59902606097854028</v>
      </c>
      <c r="J767" s="194">
        <v>1.0530968156804075</v>
      </c>
      <c r="K767" s="118">
        <v>0.33040107024720716</v>
      </c>
      <c r="L767" s="45">
        <f t="shared" si="76"/>
        <v>3.4984161179381357E-2</v>
      </c>
    </row>
    <row r="768" spans="1:12" x14ac:dyDescent="0.25">
      <c r="A768" s="48">
        <f t="shared" si="77"/>
        <v>60</v>
      </c>
      <c r="B768" s="46" t="s">
        <v>949</v>
      </c>
      <c r="C768" s="81">
        <v>4314.8999999999996</v>
      </c>
      <c r="D768" s="46"/>
      <c r="E768" s="48">
        <v>196.7</v>
      </c>
      <c r="F768" s="46">
        <f t="shared" si="80"/>
        <v>4511.5999999999995</v>
      </c>
      <c r="G768" s="117">
        <f t="shared" si="78"/>
        <v>2.1332436585459729E-2</v>
      </c>
      <c r="H768" s="118">
        <f t="shared" si="79"/>
        <v>91.333760618816555</v>
      </c>
      <c r="I768" s="118">
        <f t="shared" si="81"/>
        <v>20.093427336139641</v>
      </c>
      <c r="J768" s="194">
        <v>35.324547164488671</v>
      </c>
      <c r="K768" s="118">
        <v>10.599610245425087</v>
      </c>
      <c r="L768" s="45">
        <f t="shared" si="76"/>
        <v>3.487706032557629E-2</v>
      </c>
    </row>
    <row r="769" spans="1:12" x14ac:dyDescent="0.25">
      <c r="A769" s="48">
        <f t="shared" si="77"/>
        <v>61</v>
      </c>
      <c r="B769" s="46" t="s">
        <v>950</v>
      </c>
      <c r="C769" s="81">
        <v>3549.4</v>
      </c>
      <c r="D769" s="46"/>
      <c r="E769" s="48"/>
      <c r="F769" s="46">
        <f t="shared" si="80"/>
        <v>3549.4</v>
      </c>
      <c r="G769" s="117">
        <f t="shared" si="78"/>
        <v>1.6782815501469716E-2</v>
      </c>
      <c r="H769" s="118">
        <f t="shared" si="79"/>
        <v>71.854785428767514</v>
      </c>
      <c r="I769" s="118">
        <f t="shared" si="81"/>
        <v>15.808052794328853</v>
      </c>
      <c r="J769" s="194">
        <v>27.790794331420358</v>
      </c>
      <c r="K769" s="118">
        <v>8.7191491355794586</v>
      </c>
      <c r="L769" s="45">
        <f t="shared" si="76"/>
        <v>3.4984161179381357E-2</v>
      </c>
    </row>
    <row r="770" spans="1:12" x14ac:dyDescent="0.25">
      <c r="A770" s="48">
        <f t="shared" si="77"/>
        <v>62</v>
      </c>
      <c r="B770" s="46" t="s">
        <v>951</v>
      </c>
      <c r="C770" s="81">
        <v>3345.7</v>
      </c>
      <c r="D770" s="46"/>
      <c r="E770" s="48"/>
      <c r="F770" s="46">
        <f t="shared" si="80"/>
        <v>3345.7</v>
      </c>
      <c r="G770" s="117">
        <f t="shared" si="78"/>
        <v>1.5819650031911655E-2</v>
      </c>
      <c r="H770" s="118">
        <f t="shared" si="79"/>
        <v>67.731040629128145</v>
      </c>
      <c r="I770" s="118">
        <f t="shared" si="81"/>
        <v>14.900828938408193</v>
      </c>
      <c r="J770" s="194">
        <v>26.195881161501408</v>
      </c>
      <c r="K770" s="118">
        <v>8.2187573288184463</v>
      </c>
      <c r="L770" s="45">
        <f t="shared" si="76"/>
        <v>3.498416117938135E-2</v>
      </c>
    </row>
    <row r="771" spans="1:12" x14ac:dyDescent="0.25">
      <c r="A771" s="48">
        <f t="shared" si="77"/>
        <v>63</v>
      </c>
      <c r="B771" s="46" t="s">
        <v>952</v>
      </c>
      <c r="C771" s="81">
        <v>3098.6</v>
      </c>
      <c r="D771" s="46"/>
      <c r="E771" s="48">
        <v>182</v>
      </c>
      <c r="F771" s="46">
        <f t="shared" si="80"/>
        <v>3280.6</v>
      </c>
      <c r="G771" s="117">
        <f t="shared" si="78"/>
        <v>1.5511834263290007E-2</v>
      </c>
      <c r="H771" s="118">
        <f t="shared" si="79"/>
        <v>66.413142806563002</v>
      </c>
      <c r="I771" s="118">
        <f t="shared" si="81"/>
        <v>14.610891417443861</v>
      </c>
      <c r="J771" s="194">
        <v>25.68616664327989</v>
      </c>
      <c r="K771" s="118">
        <v>7.6117528347062917</v>
      </c>
      <c r="L771" s="45">
        <f t="shared" si="76"/>
        <v>3.4847879565321302E-2</v>
      </c>
    </row>
    <row r="772" spans="1:12" x14ac:dyDescent="0.25">
      <c r="A772" s="48">
        <f t="shared" si="77"/>
        <v>64</v>
      </c>
      <c r="B772" s="46" t="s">
        <v>953</v>
      </c>
      <c r="C772" s="81">
        <v>141.30000000000001</v>
      </c>
      <c r="D772" s="46"/>
      <c r="E772" s="48"/>
      <c r="F772" s="46">
        <f t="shared" si="80"/>
        <v>141.30000000000001</v>
      </c>
      <c r="G772" s="117">
        <f t="shared" si="78"/>
        <v>6.6811625355205691E-4</v>
      </c>
      <c r="H772" s="118">
        <f t="shared" si="79"/>
        <v>2.8605063337704539</v>
      </c>
      <c r="I772" s="118">
        <f t="shared" si="81"/>
        <v>0.62931139342949982</v>
      </c>
      <c r="J772" s="194">
        <v>1.1063388851720566</v>
      </c>
      <c r="K772" s="118">
        <v>0.34710536227457528</v>
      </c>
      <c r="L772" s="45">
        <f t="shared" si="76"/>
        <v>3.4984161179381357E-2</v>
      </c>
    </row>
    <row r="773" spans="1:12" x14ac:dyDescent="0.25">
      <c r="A773" s="48">
        <f t="shared" si="77"/>
        <v>65</v>
      </c>
      <c r="B773" s="46" t="s">
        <v>954</v>
      </c>
      <c r="C773" s="81">
        <v>263.8</v>
      </c>
      <c r="D773" s="46"/>
      <c r="E773" s="48"/>
      <c r="F773" s="46">
        <f t="shared" si="80"/>
        <v>263.8</v>
      </c>
      <c r="G773" s="117">
        <f t="shared" ref="G773:G804" si="82">1/$F$882*F773</f>
        <v>1.2473394740766641E-3</v>
      </c>
      <c r="H773" s="118">
        <f t="shared" ref="H773:H804" si="83">G773*4281.45</f>
        <v>5.3404215912855335</v>
      </c>
      <c r="I773" s="118">
        <f t="shared" si="81"/>
        <v>1.1748927500828175</v>
      </c>
      <c r="J773" s="194">
        <v>2.0654791076319072</v>
      </c>
      <c r="K773" s="118">
        <v>0.64802827012054476</v>
      </c>
      <c r="L773" s="45">
        <f t="shared" si="76"/>
        <v>3.4984161179381357E-2</v>
      </c>
    </row>
    <row r="774" spans="1:12" x14ac:dyDescent="0.25">
      <c r="A774" s="48">
        <f t="shared" si="77"/>
        <v>66</v>
      </c>
      <c r="B774" s="46" t="s">
        <v>955</v>
      </c>
      <c r="C774" s="81">
        <v>117.3</v>
      </c>
      <c r="D774" s="46"/>
      <c r="E774" s="48"/>
      <c r="F774" s="46">
        <f t="shared" si="80"/>
        <v>117.3</v>
      </c>
      <c r="G774" s="117">
        <f t="shared" si="82"/>
        <v>5.5463578585744004E-4</v>
      </c>
      <c r="H774" s="118">
        <f t="shared" si="83"/>
        <v>2.3746453853593366</v>
      </c>
      <c r="I774" s="118">
        <f t="shared" si="81"/>
        <v>0.52242198477905399</v>
      </c>
      <c r="J774" s="194">
        <v>0.91842569873094271</v>
      </c>
      <c r="K774" s="118">
        <v>0.28814903747209963</v>
      </c>
      <c r="L774" s="45">
        <f t="shared" ref="L774:L836" si="84">(H774+I774+J774+K774)/F774</f>
        <v>3.4984161179381357E-2</v>
      </c>
    </row>
    <row r="775" spans="1:12" x14ac:dyDescent="0.25">
      <c r="A775" s="48">
        <f t="shared" ref="A775:A838" si="85">A774+1</f>
        <v>67</v>
      </c>
      <c r="B775" s="46" t="s">
        <v>956</v>
      </c>
      <c r="C775" s="81">
        <v>138</v>
      </c>
      <c r="D775" s="46"/>
      <c r="E775" s="48"/>
      <c r="F775" s="46">
        <f t="shared" si="80"/>
        <v>138</v>
      </c>
      <c r="G775" s="117">
        <f t="shared" si="82"/>
        <v>6.5251268924404709E-4</v>
      </c>
      <c r="H775" s="118">
        <f t="shared" si="83"/>
        <v>2.7937004533639254</v>
      </c>
      <c r="I775" s="118">
        <f t="shared" si="81"/>
        <v>0.61461409974006354</v>
      </c>
      <c r="J775" s="194">
        <v>1.0805008220364034</v>
      </c>
      <c r="K775" s="118">
        <v>0.33899886761423492</v>
      </c>
      <c r="L775" s="45">
        <f t="shared" si="84"/>
        <v>3.4984161179381357E-2</v>
      </c>
    </row>
    <row r="776" spans="1:12" x14ac:dyDescent="0.25">
      <c r="A776" s="48">
        <f t="shared" si="85"/>
        <v>68</v>
      </c>
      <c r="B776" s="46" t="s">
        <v>957</v>
      </c>
      <c r="C776" s="81">
        <v>139</v>
      </c>
      <c r="D776" s="46"/>
      <c r="E776" s="48"/>
      <c r="F776" s="46">
        <f t="shared" si="80"/>
        <v>139</v>
      </c>
      <c r="G776" s="117">
        <f t="shared" si="82"/>
        <v>6.5724104206465615E-4</v>
      </c>
      <c r="H776" s="118">
        <f t="shared" si="83"/>
        <v>2.813944659547722</v>
      </c>
      <c r="I776" s="118">
        <f t="shared" si="81"/>
        <v>0.61906782510049885</v>
      </c>
      <c r="J776" s="194">
        <v>1.0883305381381163</v>
      </c>
      <c r="K776" s="118">
        <v>0.34145538114767138</v>
      </c>
      <c r="L776" s="45">
        <f t="shared" si="84"/>
        <v>3.4984161179381357E-2</v>
      </c>
    </row>
    <row r="777" spans="1:12" x14ac:dyDescent="0.25">
      <c r="A777" s="48">
        <f t="shared" si="85"/>
        <v>69</v>
      </c>
      <c r="B777" s="46" t="s">
        <v>958</v>
      </c>
      <c r="C777" s="81">
        <v>133</v>
      </c>
      <c r="D777" s="46"/>
      <c r="E777" s="48"/>
      <c r="F777" s="46">
        <f t="shared" si="80"/>
        <v>133</v>
      </c>
      <c r="G777" s="117">
        <f t="shared" si="82"/>
        <v>6.2887092514100191E-4</v>
      </c>
      <c r="H777" s="118">
        <f t="shared" si="83"/>
        <v>2.6924794224449426</v>
      </c>
      <c r="I777" s="118">
        <f t="shared" si="81"/>
        <v>0.59234547293788742</v>
      </c>
      <c r="J777" s="194">
        <v>1.0413522415278378</v>
      </c>
      <c r="K777" s="118">
        <v>0.32671629994705242</v>
      </c>
      <c r="L777" s="45">
        <f t="shared" si="84"/>
        <v>3.4984161179381357E-2</v>
      </c>
    </row>
    <row r="778" spans="1:12" x14ac:dyDescent="0.25">
      <c r="A778" s="48">
        <f t="shared" si="85"/>
        <v>70</v>
      </c>
      <c r="B778" s="46" t="s">
        <v>959</v>
      </c>
      <c r="C778" s="81">
        <v>315.60000000000002</v>
      </c>
      <c r="D778" s="68"/>
      <c r="E778" s="48"/>
      <c r="F778" s="46">
        <f t="shared" si="80"/>
        <v>315.60000000000002</v>
      </c>
      <c r="G778" s="117">
        <f t="shared" si="82"/>
        <v>1.4922681501842122E-3</v>
      </c>
      <c r="H778" s="118">
        <f t="shared" si="83"/>
        <v>6.3890714716061954</v>
      </c>
      <c r="I778" s="118">
        <f t="shared" si="81"/>
        <v>1.4055957237533629</v>
      </c>
      <c r="J778" s="194">
        <v>2.4710584017006445</v>
      </c>
      <c r="K778" s="118">
        <v>0.77527567115255458</v>
      </c>
      <c r="L778" s="45">
        <f t="shared" si="84"/>
        <v>3.4984161179381364E-2</v>
      </c>
    </row>
    <row r="779" spans="1:12" x14ac:dyDescent="0.25">
      <c r="A779" s="48">
        <f t="shared" si="85"/>
        <v>71</v>
      </c>
      <c r="B779" s="46" t="s">
        <v>960</v>
      </c>
      <c r="C779" s="81">
        <v>265.7</v>
      </c>
      <c r="D779" s="46"/>
      <c r="E779" s="48"/>
      <c r="F779" s="46">
        <f t="shared" si="80"/>
        <v>265.7</v>
      </c>
      <c r="G779" s="117">
        <f t="shared" si="82"/>
        <v>1.256323344435821E-3</v>
      </c>
      <c r="H779" s="118">
        <f t="shared" si="83"/>
        <v>5.3788855830347453</v>
      </c>
      <c r="I779" s="118">
        <f t="shared" si="81"/>
        <v>1.183354828267644</v>
      </c>
      <c r="J779" s="194">
        <v>2.080355568225162</v>
      </c>
      <c r="K779" s="118">
        <v>0.65269564583407391</v>
      </c>
      <c r="L779" s="45">
        <f t="shared" si="84"/>
        <v>3.4984161179381357E-2</v>
      </c>
    </row>
    <row r="780" spans="1:12" x14ac:dyDescent="0.25">
      <c r="A780" s="48">
        <f t="shared" si="85"/>
        <v>72</v>
      </c>
      <c r="B780" s="46" t="s">
        <v>961</v>
      </c>
      <c r="C780" s="81">
        <v>156.80000000000001</v>
      </c>
      <c r="D780" s="46"/>
      <c r="E780" s="85">
        <v>17.5</v>
      </c>
      <c r="F780" s="46">
        <f t="shared" si="80"/>
        <v>174.3</v>
      </c>
      <c r="G780" s="117">
        <f t="shared" si="82"/>
        <v>8.2415189663215521E-4</v>
      </c>
      <c r="H780" s="118">
        <f t="shared" si="83"/>
        <v>3.5285651378357406</v>
      </c>
      <c r="I780" s="118">
        <f t="shared" si="81"/>
        <v>0.7762843303238629</v>
      </c>
      <c r="J780" s="194">
        <v>1.3647195165285877</v>
      </c>
      <c r="K780" s="118">
        <v>0.38518132204284083</v>
      </c>
      <c r="L780" s="45">
        <f t="shared" si="84"/>
        <v>3.4737523274417849E-2</v>
      </c>
    </row>
    <row r="781" spans="1:12" x14ac:dyDescent="0.25">
      <c r="A781" s="48">
        <f t="shared" si="85"/>
        <v>73</v>
      </c>
      <c r="B781" s="46" t="s">
        <v>962</v>
      </c>
      <c r="C781" s="81">
        <v>132.30000000000001</v>
      </c>
      <c r="D781" s="46"/>
      <c r="E781" s="48"/>
      <c r="F781" s="46">
        <f t="shared" si="80"/>
        <v>132.30000000000001</v>
      </c>
      <c r="G781" s="117">
        <f t="shared" si="82"/>
        <v>6.255610781665756E-4</v>
      </c>
      <c r="H781" s="118">
        <f t="shared" si="83"/>
        <v>2.6783084781162851</v>
      </c>
      <c r="I781" s="118">
        <f t="shared" si="81"/>
        <v>0.58922786518558279</v>
      </c>
      <c r="J781" s="194">
        <v>1.0358714402566389</v>
      </c>
      <c r="K781" s="118">
        <v>0.32499674047364696</v>
      </c>
      <c r="L781" s="45">
        <f t="shared" si="84"/>
        <v>3.4984161179381357E-2</v>
      </c>
    </row>
    <row r="782" spans="1:12" x14ac:dyDescent="0.25">
      <c r="A782" s="48">
        <f t="shared" si="85"/>
        <v>74</v>
      </c>
      <c r="B782" s="46" t="s">
        <v>963</v>
      </c>
      <c r="C782" s="81">
        <v>238.1</v>
      </c>
      <c r="D782" s="46"/>
      <c r="E782" s="48"/>
      <c r="F782" s="46">
        <f t="shared" si="80"/>
        <v>238.1</v>
      </c>
      <c r="G782" s="117">
        <f t="shared" si="82"/>
        <v>1.1258208065870116E-3</v>
      </c>
      <c r="H782" s="118">
        <f t="shared" si="83"/>
        <v>4.8201454923619611</v>
      </c>
      <c r="I782" s="118">
        <f t="shared" si="81"/>
        <v>1.0604320083196315</v>
      </c>
      <c r="J782" s="194">
        <v>1.8642554038178811</v>
      </c>
      <c r="K782" s="118">
        <v>0.58489587231122686</v>
      </c>
      <c r="L782" s="45">
        <f t="shared" si="84"/>
        <v>3.4984161179381357E-2</v>
      </c>
    </row>
    <row r="783" spans="1:12" x14ac:dyDescent="0.25">
      <c r="A783" s="48">
        <f t="shared" si="85"/>
        <v>75</v>
      </c>
      <c r="B783" s="46" t="s">
        <v>964</v>
      </c>
      <c r="C783" s="81">
        <v>80.8</v>
      </c>
      <c r="D783" s="46"/>
      <c r="E783" s="48"/>
      <c r="F783" s="46">
        <f t="shared" si="80"/>
        <v>80.8</v>
      </c>
      <c r="G783" s="117">
        <f t="shared" si="82"/>
        <v>3.8205090790521015E-4</v>
      </c>
      <c r="H783" s="118">
        <f t="shared" si="83"/>
        <v>1.635731859650762</v>
      </c>
      <c r="I783" s="118">
        <f t="shared" si="81"/>
        <v>0.35986100912316765</v>
      </c>
      <c r="J783" s="194">
        <v>0.63264106101841577</v>
      </c>
      <c r="K783" s="118">
        <v>0.19848629350166794</v>
      </c>
      <c r="L783" s="45">
        <f t="shared" si="84"/>
        <v>3.498416117938135E-2</v>
      </c>
    </row>
    <row r="784" spans="1:12" x14ac:dyDescent="0.25">
      <c r="A784" s="48">
        <f t="shared" si="85"/>
        <v>76</v>
      </c>
      <c r="B784" s="46" t="s">
        <v>965</v>
      </c>
      <c r="C784" s="81">
        <v>137.5</v>
      </c>
      <c r="D784" s="46"/>
      <c r="E784" s="48">
        <v>41.1</v>
      </c>
      <c r="F784" s="46">
        <f t="shared" si="80"/>
        <v>178.6</v>
      </c>
      <c r="G784" s="117">
        <f t="shared" si="82"/>
        <v>8.4448381376077397E-4</v>
      </c>
      <c r="H784" s="118">
        <f t="shared" si="83"/>
        <v>3.6156152244260658</v>
      </c>
      <c r="I784" s="118">
        <f t="shared" si="81"/>
        <v>0.7954353493737345</v>
      </c>
      <c r="J784" s="194">
        <v>1.3983872957659536</v>
      </c>
      <c r="K784" s="118">
        <v>0.33777061084751664</v>
      </c>
      <c r="L784" s="45">
        <f t="shared" si="84"/>
        <v>3.4418860472638695E-2</v>
      </c>
    </row>
    <row r="785" spans="1:12" x14ac:dyDescent="0.25">
      <c r="A785" s="48">
        <f t="shared" si="85"/>
        <v>77</v>
      </c>
      <c r="B785" s="46" t="s">
        <v>966</v>
      </c>
      <c r="C785" s="81">
        <v>84.9</v>
      </c>
      <c r="D785" s="46"/>
      <c r="E785" s="48"/>
      <c r="F785" s="46">
        <f t="shared" si="80"/>
        <v>84.9</v>
      </c>
      <c r="G785" s="117">
        <f t="shared" si="82"/>
        <v>4.0143715446970725E-4</v>
      </c>
      <c r="H785" s="118">
        <f t="shared" si="83"/>
        <v>1.718733105004328</v>
      </c>
      <c r="I785" s="118">
        <f t="shared" si="81"/>
        <v>0.37812128310095217</v>
      </c>
      <c r="J785" s="194">
        <v>0.66474289703543954</v>
      </c>
      <c r="K785" s="118">
        <v>0.20855799898875757</v>
      </c>
      <c r="L785" s="45">
        <f t="shared" si="84"/>
        <v>3.498416117938135E-2</v>
      </c>
    </row>
    <row r="786" spans="1:12" x14ac:dyDescent="0.25">
      <c r="A786" s="48">
        <f t="shared" si="85"/>
        <v>78</v>
      </c>
      <c r="B786" s="46" t="s">
        <v>967</v>
      </c>
      <c r="C786" s="81">
        <v>332.9</v>
      </c>
      <c r="D786" s="46"/>
      <c r="E786" s="48"/>
      <c r="F786" s="46">
        <f t="shared" si="80"/>
        <v>332.9</v>
      </c>
      <c r="G786" s="117">
        <f t="shared" si="82"/>
        <v>1.5740686539807483E-3</v>
      </c>
      <c r="H786" s="118">
        <f t="shared" si="83"/>
        <v>6.739296238585875</v>
      </c>
      <c r="I786" s="118">
        <f t="shared" si="81"/>
        <v>1.4826451724888925</v>
      </c>
      <c r="J786" s="194">
        <v>2.6065124902602799</v>
      </c>
      <c r="K786" s="118">
        <v>0.8177733552810057</v>
      </c>
      <c r="L786" s="45">
        <f t="shared" si="84"/>
        <v>3.4984161179381364E-2</v>
      </c>
    </row>
    <row r="787" spans="1:12" x14ac:dyDescent="0.25">
      <c r="A787" s="48">
        <f t="shared" si="85"/>
        <v>79</v>
      </c>
      <c r="B787" s="46" t="s">
        <v>968</v>
      </c>
      <c r="C787" s="81">
        <v>3867.9</v>
      </c>
      <c r="D787" s="46"/>
      <c r="E787" s="48"/>
      <c r="F787" s="46">
        <f t="shared" si="80"/>
        <v>3867.9</v>
      </c>
      <c r="G787" s="117">
        <f t="shared" si="82"/>
        <v>1.8288795874833695E-2</v>
      </c>
      <c r="H787" s="118">
        <f t="shared" si="83"/>
        <v>78.302565098306715</v>
      </c>
      <c r="I787" s="118">
        <f t="shared" si="81"/>
        <v>17.226564321627478</v>
      </c>
      <c r="J787" s="194">
        <v>30.284558909815971</v>
      </c>
      <c r="K787" s="118">
        <v>9.501548695978979</v>
      </c>
      <c r="L787" s="45">
        <f t="shared" si="84"/>
        <v>3.4984161179381357E-2</v>
      </c>
    </row>
    <row r="788" spans="1:12" x14ac:dyDescent="0.25">
      <c r="A788" s="48">
        <f t="shared" si="85"/>
        <v>80</v>
      </c>
      <c r="B788" s="46" t="s">
        <v>969</v>
      </c>
      <c r="C788" s="81">
        <v>3143.8</v>
      </c>
      <c r="D788" s="46"/>
      <c r="E788" s="48">
        <v>91.3</v>
      </c>
      <c r="F788" s="46">
        <f t="shared" si="80"/>
        <v>3235.1000000000004</v>
      </c>
      <c r="G788" s="117">
        <f t="shared" si="82"/>
        <v>1.5296694209952296E-2</v>
      </c>
      <c r="H788" s="118">
        <f t="shared" si="83"/>
        <v>65.492031425200253</v>
      </c>
      <c r="I788" s="118">
        <f t="shared" si="81"/>
        <v>14.408246913544057</v>
      </c>
      <c r="J788" s="194">
        <v>25.329914560651947</v>
      </c>
      <c r="K788" s="118">
        <v>7.7227872464176199</v>
      </c>
      <c r="L788" s="45">
        <f t="shared" si="84"/>
        <v>3.4914834207849486E-2</v>
      </c>
    </row>
    <row r="789" spans="1:12" x14ac:dyDescent="0.25">
      <c r="A789" s="48">
        <f t="shared" si="85"/>
        <v>81</v>
      </c>
      <c r="B789" s="46" t="s">
        <v>970</v>
      </c>
      <c r="C789" s="81">
        <v>147.19999999999999</v>
      </c>
      <c r="D789" s="46"/>
      <c r="E789" s="48"/>
      <c r="F789" s="46">
        <f t="shared" si="80"/>
        <v>147.19999999999999</v>
      </c>
      <c r="G789" s="117">
        <f t="shared" si="82"/>
        <v>6.9601353519365013E-4</v>
      </c>
      <c r="H789" s="118">
        <f t="shared" si="83"/>
        <v>2.9799471502548531</v>
      </c>
      <c r="I789" s="118">
        <f t="shared" si="81"/>
        <v>0.65558837305606765</v>
      </c>
      <c r="J789" s="194">
        <v>1.1525342101721634</v>
      </c>
      <c r="K789" s="118">
        <v>0.36159879212185053</v>
      </c>
      <c r="L789" s="45">
        <f t="shared" si="84"/>
        <v>3.4984161179381357E-2</v>
      </c>
    </row>
    <row r="790" spans="1:12" x14ac:dyDescent="0.25">
      <c r="A790" s="48">
        <f t="shared" si="85"/>
        <v>82</v>
      </c>
      <c r="B790" s="46" t="s">
        <v>971</v>
      </c>
      <c r="C790" s="81">
        <v>3088.4</v>
      </c>
      <c r="D790" s="46"/>
      <c r="E790" s="48">
        <v>104.6</v>
      </c>
      <c r="F790" s="46">
        <f t="shared" si="80"/>
        <v>3193</v>
      </c>
      <c r="G790" s="117">
        <f t="shared" si="82"/>
        <v>1.5097630556204654E-2</v>
      </c>
      <c r="H790" s="118">
        <f t="shared" si="83"/>
        <v>64.639750344862421</v>
      </c>
      <c r="I790" s="118">
        <f t="shared" si="81"/>
        <v>14.220745075869733</v>
      </c>
      <c r="J790" s="194">
        <v>25.000283512769823</v>
      </c>
      <c r="K790" s="118">
        <v>7.5866963966652392</v>
      </c>
      <c r="L790" s="45">
        <f t="shared" si="84"/>
        <v>3.4903687857866336E-2</v>
      </c>
    </row>
    <row r="791" spans="1:12" x14ac:dyDescent="0.25">
      <c r="A791" s="48">
        <f t="shared" si="85"/>
        <v>83</v>
      </c>
      <c r="B791" s="46" t="s">
        <v>972</v>
      </c>
      <c r="C791" s="81">
        <v>3233.9</v>
      </c>
      <c r="D791" s="46"/>
      <c r="E791" s="48"/>
      <c r="F791" s="46">
        <f t="shared" si="80"/>
        <v>3233.9</v>
      </c>
      <c r="G791" s="117">
        <f t="shared" si="82"/>
        <v>1.5291020186567564E-2</v>
      </c>
      <c r="H791" s="118">
        <f t="shared" si="83"/>
        <v>65.467738377779696</v>
      </c>
      <c r="I791" s="118">
        <f t="shared" si="81"/>
        <v>14.402902443111532</v>
      </c>
      <c r="J791" s="194">
        <v>25.320518901329891</v>
      </c>
      <c r="K791" s="118">
        <v>7.9441191157802482</v>
      </c>
      <c r="L791" s="45">
        <f t="shared" si="84"/>
        <v>3.4984161179381357E-2</v>
      </c>
    </row>
    <row r="792" spans="1:12" x14ac:dyDescent="0.25">
      <c r="A792" s="48">
        <f t="shared" si="85"/>
        <v>84</v>
      </c>
      <c r="B792" s="46" t="s">
        <v>973</v>
      </c>
      <c r="C792" s="81">
        <v>2156.4</v>
      </c>
      <c r="D792" s="46"/>
      <c r="E792" s="48">
        <v>96.5</v>
      </c>
      <c r="F792" s="46">
        <f t="shared" si="80"/>
        <v>2252.9</v>
      </c>
      <c r="G792" s="117">
        <f t="shared" si="82"/>
        <v>1.0652506069550099E-2</v>
      </c>
      <c r="H792" s="118">
        <f t="shared" si="83"/>
        <v>45.60817211147527</v>
      </c>
      <c r="I792" s="118">
        <f t="shared" si="81"/>
        <v>10.03379786452456</v>
      </c>
      <c r="J792" s="194">
        <v>17.639567405549371</v>
      </c>
      <c r="K792" s="118">
        <v>5.2972257835024354</v>
      </c>
      <c r="L792" s="45">
        <f t="shared" si="84"/>
        <v>3.4878939662236069E-2</v>
      </c>
    </row>
    <row r="793" spans="1:12" x14ac:dyDescent="0.25">
      <c r="A793" s="48">
        <f t="shared" si="85"/>
        <v>85</v>
      </c>
      <c r="B793" s="46" t="s">
        <v>974</v>
      </c>
      <c r="C793" s="81">
        <v>213.4</v>
      </c>
      <c r="D793" s="46"/>
      <c r="E793" s="48"/>
      <c r="F793" s="46">
        <f t="shared" si="80"/>
        <v>213.4</v>
      </c>
      <c r="G793" s="117">
        <f t="shared" si="82"/>
        <v>1.0090304919179686E-3</v>
      </c>
      <c r="H793" s="118">
        <f t="shared" si="83"/>
        <v>4.3201135996221867</v>
      </c>
      <c r="I793" s="118">
        <f t="shared" si="81"/>
        <v>0.95042499191688112</v>
      </c>
      <c r="J793" s="194">
        <v>1.6708614161055686</v>
      </c>
      <c r="K793" s="118">
        <v>0.52421998803534586</v>
      </c>
      <c r="L793" s="45">
        <f t="shared" si="84"/>
        <v>3.4984161179381357E-2</v>
      </c>
    </row>
    <row r="794" spans="1:12" x14ac:dyDescent="0.25">
      <c r="A794" s="48">
        <f t="shared" si="85"/>
        <v>86</v>
      </c>
      <c r="B794" s="46" t="s">
        <v>975</v>
      </c>
      <c r="C794" s="81">
        <v>316.39999999999998</v>
      </c>
      <c r="D794" s="46"/>
      <c r="E794" s="48"/>
      <c r="F794" s="46">
        <f t="shared" si="80"/>
        <v>316.39999999999998</v>
      </c>
      <c r="G794" s="117">
        <f t="shared" si="82"/>
        <v>1.4960508324406991E-3</v>
      </c>
      <c r="H794" s="118">
        <f t="shared" si="83"/>
        <v>6.4052668365532313</v>
      </c>
      <c r="I794" s="118">
        <f t="shared" si="81"/>
        <v>1.4091587040417108</v>
      </c>
      <c r="J794" s="194">
        <v>2.4773221745820142</v>
      </c>
      <c r="K794" s="118">
        <v>0.77724088197930363</v>
      </c>
      <c r="L794" s="45">
        <f t="shared" si="84"/>
        <v>3.4984161179381357E-2</v>
      </c>
    </row>
    <row r="795" spans="1:12" x14ac:dyDescent="0.25">
      <c r="A795" s="48">
        <f t="shared" si="85"/>
        <v>87</v>
      </c>
      <c r="B795" s="46" t="s">
        <v>976</v>
      </c>
      <c r="C795" s="81">
        <v>356.6</v>
      </c>
      <c r="D795" s="46"/>
      <c r="E795" s="48"/>
      <c r="F795" s="46">
        <f t="shared" si="80"/>
        <v>356.6</v>
      </c>
      <c r="G795" s="117">
        <f t="shared" si="82"/>
        <v>1.6861306158291827E-3</v>
      </c>
      <c r="H795" s="118">
        <f t="shared" si="83"/>
        <v>7.2190839251418542</v>
      </c>
      <c r="I795" s="118">
        <f t="shared" si="81"/>
        <v>1.5881984635312079</v>
      </c>
      <c r="J795" s="194">
        <v>2.7920767618708799</v>
      </c>
      <c r="K795" s="118">
        <v>0.87599272602345046</v>
      </c>
      <c r="L795" s="45">
        <f t="shared" si="84"/>
        <v>3.4984161179381364E-2</v>
      </c>
    </row>
    <row r="796" spans="1:12" x14ac:dyDescent="0.25">
      <c r="A796" s="48">
        <f t="shared" si="85"/>
        <v>88</v>
      </c>
      <c r="B796" s="46" t="s">
        <v>977</v>
      </c>
      <c r="C796" s="81">
        <v>324.7</v>
      </c>
      <c r="D796" s="46"/>
      <c r="E796" s="48"/>
      <c r="F796" s="46">
        <f t="shared" si="80"/>
        <v>324.7</v>
      </c>
      <c r="G796" s="117">
        <f t="shared" si="82"/>
        <v>1.5352961608517542E-3</v>
      </c>
      <c r="H796" s="118">
        <f t="shared" si="83"/>
        <v>6.5732937478787425</v>
      </c>
      <c r="I796" s="118">
        <f t="shared" si="81"/>
        <v>1.4461246245333235</v>
      </c>
      <c r="J796" s="194">
        <v>2.5423088182262328</v>
      </c>
      <c r="K796" s="118">
        <v>0.79762994430682654</v>
      </c>
      <c r="L796" s="45">
        <f t="shared" si="84"/>
        <v>3.498416117938135E-2</v>
      </c>
    </row>
    <row r="797" spans="1:12" x14ac:dyDescent="0.25">
      <c r="A797" s="48">
        <f t="shared" si="85"/>
        <v>89</v>
      </c>
      <c r="B797" s="46" t="s">
        <v>978</v>
      </c>
      <c r="C797" s="81">
        <v>140.69999999999999</v>
      </c>
      <c r="D797" s="46"/>
      <c r="E797" s="48"/>
      <c r="F797" s="46">
        <f t="shared" si="80"/>
        <v>140.69999999999999</v>
      </c>
      <c r="G797" s="117">
        <f t="shared" si="82"/>
        <v>6.6527924185969141E-4</v>
      </c>
      <c r="H797" s="118">
        <f t="shared" si="83"/>
        <v>2.8483598100601757</v>
      </c>
      <c r="I797" s="118">
        <f t="shared" si="81"/>
        <v>0.62663915821323868</v>
      </c>
      <c r="J797" s="194">
        <v>1.1016410555110285</v>
      </c>
      <c r="K797" s="118">
        <v>0.34563145415451335</v>
      </c>
      <c r="L797" s="45">
        <f t="shared" si="84"/>
        <v>3.4984161179381357E-2</v>
      </c>
    </row>
    <row r="798" spans="1:12" x14ac:dyDescent="0.25">
      <c r="A798" s="48">
        <f t="shared" si="85"/>
        <v>90</v>
      </c>
      <c r="B798" s="46" t="s">
        <v>979</v>
      </c>
      <c r="C798" s="81">
        <v>135</v>
      </c>
      <c r="D798" s="46"/>
      <c r="E798" s="48"/>
      <c r="F798" s="46">
        <f t="shared" si="80"/>
        <v>135</v>
      </c>
      <c r="G798" s="117">
        <f t="shared" si="82"/>
        <v>6.3832763078222002E-4</v>
      </c>
      <c r="H798" s="118">
        <f t="shared" si="83"/>
        <v>2.7329678348125359</v>
      </c>
      <c r="I798" s="118">
        <f t="shared" si="81"/>
        <v>0.60125292365875793</v>
      </c>
      <c r="J798" s="194">
        <v>1.057011673731264</v>
      </c>
      <c r="K798" s="118">
        <v>0.33162932701392545</v>
      </c>
      <c r="L798" s="45">
        <f t="shared" si="84"/>
        <v>3.4984161179381357E-2</v>
      </c>
    </row>
    <row r="799" spans="1:12" x14ac:dyDescent="0.25">
      <c r="A799" s="48">
        <f t="shared" si="85"/>
        <v>91</v>
      </c>
      <c r="B799" s="46" t="s">
        <v>980</v>
      </c>
      <c r="C799" s="81">
        <v>303.7</v>
      </c>
      <c r="D799" s="46"/>
      <c r="E799" s="48"/>
      <c r="F799" s="46">
        <f t="shared" si="80"/>
        <v>303.7</v>
      </c>
      <c r="G799" s="117">
        <f t="shared" si="82"/>
        <v>1.4360007516189645E-3</v>
      </c>
      <c r="H799" s="118">
        <f t="shared" si="83"/>
        <v>6.1481654180190155</v>
      </c>
      <c r="I799" s="118">
        <f t="shared" si="81"/>
        <v>1.3525963919641835</v>
      </c>
      <c r="J799" s="194">
        <v>2.3778847800902585</v>
      </c>
      <c r="K799" s="118">
        <v>0.74604316010466032</v>
      </c>
      <c r="L799" s="45">
        <f t="shared" si="84"/>
        <v>3.4984161179381364E-2</v>
      </c>
    </row>
    <row r="800" spans="1:12" x14ac:dyDescent="0.25">
      <c r="A800" s="48">
        <f t="shared" si="85"/>
        <v>92</v>
      </c>
      <c r="B800" s="46" t="s">
        <v>981</v>
      </c>
      <c r="C800" s="81">
        <v>405.1</v>
      </c>
      <c r="D800" s="46"/>
      <c r="E800" s="48"/>
      <c r="F800" s="46">
        <f t="shared" si="80"/>
        <v>405.1</v>
      </c>
      <c r="G800" s="117">
        <f t="shared" si="82"/>
        <v>1.9154557276287209E-3</v>
      </c>
      <c r="H800" s="118">
        <f t="shared" si="83"/>
        <v>8.2009279250559874</v>
      </c>
      <c r="I800" s="118">
        <f t="shared" si="81"/>
        <v>1.8042041435123173</v>
      </c>
      <c r="J800" s="194">
        <v>3.1718179928039638</v>
      </c>
      <c r="K800" s="118">
        <v>0.99513363239511987</v>
      </c>
      <c r="L800" s="45">
        <f t="shared" si="84"/>
        <v>3.4984161179381357E-2</v>
      </c>
    </row>
    <row r="801" spans="1:12" x14ac:dyDescent="0.25">
      <c r="A801" s="48">
        <f t="shared" si="85"/>
        <v>93</v>
      </c>
      <c r="B801" s="46" t="s">
        <v>982</v>
      </c>
      <c r="C801" s="81">
        <v>409.6</v>
      </c>
      <c r="D801" s="46"/>
      <c r="E801" s="48"/>
      <c r="F801" s="46">
        <f t="shared" si="80"/>
        <v>409.6</v>
      </c>
      <c r="G801" s="117">
        <f t="shared" si="82"/>
        <v>1.9367333153214616E-3</v>
      </c>
      <c r="H801" s="118">
        <f t="shared" si="83"/>
        <v>8.2920268528830707</v>
      </c>
      <c r="I801" s="118">
        <f t="shared" si="81"/>
        <v>1.8242459076342756</v>
      </c>
      <c r="J801" s="194">
        <v>3.2070517152616729</v>
      </c>
      <c r="K801" s="118">
        <v>1.0061879432955843</v>
      </c>
      <c r="L801" s="45">
        <f t="shared" si="84"/>
        <v>3.4984161179381357E-2</v>
      </c>
    </row>
    <row r="802" spans="1:12" x14ac:dyDescent="0.25">
      <c r="A802" s="48">
        <f t="shared" si="85"/>
        <v>94</v>
      </c>
      <c r="B802" s="46" t="s">
        <v>983</v>
      </c>
      <c r="C802" s="81">
        <v>411</v>
      </c>
      <c r="D802" s="46"/>
      <c r="E802" s="48"/>
      <c r="F802" s="46">
        <f t="shared" si="80"/>
        <v>411</v>
      </c>
      <c r="G802" s="117">
        <f t="shared" si="82"/>
        <v>1.9433530092703142E-3</v>
      </c>
      <c r="H802" s="118">
        <f t="shared" si="83"/>
        <v>8.3203687415403866</v>
      </c>
      <c r="I802" s="118">
        <f t="shared" si="81"/>
        <v>1.8304811231388851</v>
      </c>
      <c r="J802" s="194">
        <v>3.2180133178040706</v>
      </c>
      <c r="K802" s="118">
        <v>1.0096270622423951</v>
      </c>
      <c r="L802" s="45">
        <f t="shared" si="84"/>
        <v>3.498416117938135E-2</v>
      </c>
    </row>
    <row r="803" spans="1:12" x14ac:dyDescent="0.25">
      <c r="A803" s="48">
        <f t="shared" si="85"/>
        <v>95</v>
      </c>
      <c r="B803" s="46" t="s">
        <v>984</v>
      </c>
      <c r="C803" s="81">
        <v>394.7</v>
      </c>
      <c r="D803" s="46"/>
      <c r="E803" s="48"/>
      <c r="F803" s="46">
        <f t="shared" si="80"/>
        <v>394.7</v>
      </c>
      <c r="G803" s="117">
        <f t="shared" si="82"/>
        <v>1.8662808582943868E-3</v>
      </c>
      <c r="H803" s="118">
        <f t="shared" si="83"/>
        <v>7.9903881807445023</v>
      </c>
      <c r="I803" s="118">
        <f t="shared" si="81"/>
        <v>1.7578853997637904</v>
      </c>
      <c r="J803" s="194">
        <v>3.0903889453461475</v>
      </c>
      <c r="K803" s="118">
        <v>0.96958589164738052</v>
      </c>
      <c r="L803" s="45">
        <f t="shared" si="84"/>
        <v>3.4984161179381357E-2</v>
      </c>
    </row>
    <row r="804" spans="1:12" x14ac:dyDescent="0.25">
      <c r="A804" s="48">
        <f t="shared" si="85"/>
        <v>96</v>
      </c>
      <c r="B804" s="46" t="s">
        <v>985</v>
      </c>
      <c r="C804" s="81">
        <v>242.2</v>
      </c>
      <c r="D804" s="46"/>
      <c r="E804" s="48"/>
      <c r="F804" s="46">
        <f t="shared" si="80"/>
        <v>242.2</v>
      </c>
      <c r="G804" s="117">
        <f t="shared" si="82"/>
        <v>1.1452070531515087E-3</v>
      </c>
      <c r="H804" s="118">
        <f t="shared" si="83"/>
        <v>4.9031467377155264</v>
      </c>
      <c r="I804" s="118">
        <f t="shared" si="81"/>
        <v>1.0786922822974159</v>
      </c>
      <c r="J804" s="194">
        <v>1.8963572398349049</v>
      </c>
      <c r="K804" s="118">
        <v>0.59496757779831655</v>
      </c>
      <c r="L804" s="45">
        <f t="shared" si="84"/>
        <v>3.4984161179381357E-2</v>
      </c>
    </row>
    <row r="805" spans="1:12" x14ac:dyDescent="0.25">
      <c r="A805" s="48">
        <f t="shared" si="85"/>
        <v>97</v>
      </c>
      <c r="B805" s="46" t="s">
        <v>986</v>
      </c>
      <c r="C805" s="81">
        <v>1242.4000000000001</v>
      </c>
      <c r="D805" s="46"/>
      <c r="E805" s="48">
        <v>37.299999999999997</v>
      </c>
      <c r="F805" s="46">
        <f t="shared" si="80"/>
        <v>1279.7</v>
      </c>
      <c r="G805" s="117">
        <f t="shared" ref="G805:G836" si="86">1/$F$882*F805</f>
        <v>6.0508731045333846E-3</v>
      </c>
      <c r="H805" s="118">
        <f t="shared" ref="H805:H836" si="87">G805*4281.45</f>
        <v>25.906510653404457</v>
      </c>
      <c r="I805" s="118">
        <f t="shared" si="81"/>
        <v>5.6994323437489802</v>
      </c>
      <c r="J805" s="194">
        <v>10.019687695362212</v>
      </c>
      <c r="K805" s="118">
        <v>3.0519724139414888</v>
      </c>
      <c r="L805" s="45">
        <f t="shared" si="84"/>
        <v>3.491256005818328E-2</v>
      </c>
    </row>
    <row r="806" spans="1:12" x14ac:dyDescent="0.25">
      <c r="A806" s="48">
        <f t="shared" si="85"/>
        <v>98</v>
      </c>
      <c r="B806" s="46" t="s">
        <v>987</v>
      </c>
      <c r="C806" s="81">
        <v>1061.7</v>
      </c>
      <c r="D806" s="46"/>
      <c r="E806" s="48"/>
      <c r="F806" s="46">
        <f t="shared" si="80"/>
        <v>1061.7</v>
      </c>
      <c r="G806" s="117">
        <f t="shared" si="86"/>
        <v>5.0200921896406143E-3</v>
      </c>
      <c r="H806" s="118">
        <f t="shared" si="87"/>
        <v>21.493273705336808</v>
      </c>
      <c r="I806" s="118">
        <f t="shared" si="81"/>
        <v>4.7285202151740977</v>
      </c>
      <c r="J806" s="194">
        <v>8.3128095851887629</v>
      </c>
      <c r="K806" s="118">
        <v>2.6080804184495157</v>
      </c>
      <c r="L806" s="45">
        <f t="shared" si="84"/>
        <v>3.498416117938135E-2</v>
      </c>
    </row>
    <row r="807" spans="1:12" x14ac:dyDescent="0.25">
      <c r="A807" s="48">
        <f t="shared" si="85"/>
        <v>99</v>
      </c>
      <c r="B807" s="46" t="s">
        <v>988</v>
      </c>
      <c r="C807" s="81">
        <v>439.1</v>
      </c>
      <c r="D807" s="46"/>
      <c r="E807" s="48"/>
      <c r="F807" s="46">
        <f t="shared" si="80"/>
        <v>439.1</v>
      </c>
      <c r="G807" s="117">
        <f t="shared" si="86"/>
        <v>2.076219723529428E-3</v>
      </c>
      <c r="H807" s="118">
        <f t="shared" si="87"/>
        <v>8.8892309353050685</v>
      </c>
      <c r="I807" s="118">
        <f t="shared" si="81"/>
        <v>1.955630805767115</v>
      </c>
      <c r="J807" s="194">
        <v>3.4380283402622078</v>
      </c>
      <c r="K807" s="118">
        <v>1.0786550925319602</v>
      </c>
      <c r="L807" s="45">
        <f t="shared" si="84"/>
        <v>3.498416117938135E-2</v>
      </c>
    </row>
    <row r="808" spans="1:12" x14ac:dyDescent="0.25">
      <c r="A808" s="48">
        <f t="shared" si="85"/>
        <v>100</v>
      </c>
      <c r="B808" s="46" t="s">
        <v>989</v>
      </c>
      <c r="C808" s="81">
        <v>805.2</v>
      </c>
      <c r="D808" s="46"/>
      <c r="E808" s="48"/>
      <c r="F808" s="46">
        <f t="shared" si="80"/>
        <v>805.2</v>
      </c>
      <c r="G808" s="117">
        <f t="shared" si="86"/>
        <v>3.8072696911543966E-3</v>
      </c>
      <c r="H808" s="118">
        <f t="shared" si="87"/>
        <v>16.30063481919299</v>
      </c>
      <c r="I808" s="118">
        <f t="shared" si="81"/>
        <v>3.5861396602224578</v>
      </c>
      <c r="J808" s="194">
        <v>6.304487405099362</v>
      </c>
      <c r="K808" s="118">
        <v>1.9779846971230575</v>
      </c>
      <c r="L808" s="45">
        <f t="shared" si="84"/>
        <v>3.4984161179381357E-2</v>
      </c>
    </row>
    <row r="809" spans="1:12" x14ac:dyDescent="0.25">
      <c r="A809" s="48">
        <f t="shared" si="85"/>
        <v>101</v>
      </c>
      <c r="B809" s="46" t="s">
        <v>990</v>
      </c>
      <c r="C809" s="81">
        <v>853</v>
      </c>
      <c r="D809" s="46"/>
      <c r="E809" s="48"/>
      <c r="F809" s="46">
        <f t="shared" si="80"/>
        <v>853</v>
      </c>
      <c r="G809" s="117">
        <f t="shared" si="86"/>
        <v>4.0332849559795081E-3</v>
      </c>
      <c r="H809" s="118">
        <f t="shared" si="87"/>
        <v>17.268307874778465</v>
      </c>
      <c r="I809" s="118">
        <f t="shared" si="81"/>
        <v>3.7990277324512625</v>
      </c>
      <c r="J809" s="194">
        <v>6.6787478347612463</v>
      </c>
      <c r="K809" s="118">
        <v>2.0954060440213218</v>
      </c>
      <c r="L809" s="45">
        <f t="shared" si="84"/>
        <v>3.498416117938135E-2</v>
      </c>
    </row>
    <row r="810" spans="1:12" x14ac:dyDescent="0.25">
      <c r="A810" s="48">
        <f t="shared" si="85"/>
        <v>102</v>
      </c>
      <c r="B810" s="46" t="s">
        <v>991</v>
      </c>
      <c r="C810" s="81">
        <v>424.1</v>
      </c>
      <c r="D810" s="46"/>
      <c r="E810" s="48"/>
      <c r="F810" s="46">
        <f t="shared" si="80"/>
        <v>424.1</v>
      </c>
      <c r="G810" s="117">
        <f t="shared" si="86"/>
        <v>2.0052944312202925E-3</v>
      </c>
      <c r="H810" s="118">
        <f t="shared" si="87"/>
        <v>8.5855678425481212</v>
      </c>
      <c r="I810" s="118">
        <f t="shared" si="81"/>
        <v>1.8888249253605867</v>
      </c>
      <c r="J810" s="194">
        <v>3.3205825987365123</v>
      </c>
      <c r="K810" s="118">
        <v>1.0418073895304132</v>
      </c>
      <c r="L810" s="45">
        <f t="shared" si="84"/>
        <v>3.4984161179381357E-2</v>
      </c>
    </row>
    <row r="811" spans="1:12" x14ac:dyDescent="0.25">
      <c r="A811" s="48">
        <f t="shared" si="85"/>
        <v>103</v>
      </c>
      <c r="B811" s="46" t="s">
        <v>992</v>
      </c>
      <c r="C811" s="81">
        <v>250.6</v>
      </c>
      <c r="D811" s="46"/>
      <c r="E811" s="48"/>
      <c r="F811" s="46">
        <f t="shared" si="80"/>
        <v>250.6</v>
      </c>
      <c r="G811" s="117">
        <f t="shared" si="86"/>
        <v>1.1849252168446246E-3</v>
      </c>
      <c r="H811" s="118">
        <f t="shared" si="87"/>
        <v>5.0731980696594174</v>
      </c>
      <c r="I811" s="118">
        <f t="shared" si="81"/>
        <v>1.1161035753250719</v>
      </c>
      <c r="J811" s="194">
        <v>1.9621268550892945</v>
      </c>
      <c r="K811" s="118">
        <v>0.61560229147918299</v>
      </c>
      <c r="L811" s="45">
        <f t="shared" si="84"/>
        <v>3.4984161179381357E-2</v>
      </c>
    </row>
    <row r="812" spans="1:12" x14ac:dyDescent="0.25">
      <c r="A812" s="48">
        <f t="shared" si="85"/>
        <v>104</v>
      </c>
      <c r="B812" s="46" t="s">
        <v>993</v>
      </c>
      <c r="C812" s="81">
        <v>117.5</v>
      </c>
      <c r="D812" s="46"/>
      <c r="E812" s="48"/>
      <c r="F812" s="46">
        <f t="shared" si="80"/>
        <v>117.5</v>
      </c>
      <c r="G812" s="117">
        <f t="shared" si="86"/>
        <v>5.5558145642156187E-4</v>
      </c>
      <c r="H812" s="118">
        <f t="shared" si="87"/>
        <v>2.378694226596096</v>
      </c>
      <c r="I812" s="118">
        <f t="shared" si="81"/>
        <v>0.52331272985114108</v>
      </c>
      <c r="J812" s="194">
        <v>0.91999164195128558</v>
      </c>
      <c r="K812" s="118">
        <v>0.28864034017878692</v>
      </c>
      <c r="L812" s="45">
        <f t="shared" si="84"/>
        <v>3.4984161179381364E-2</v>
      </c>
    </row>
    <row r="813" spans="1:12" x14ac:dyDescent="0.25">
      <c r="A813" s="48">
        <f t="shared" si="85"/>
        <v>105</v>
      </c>
      <c r="B813" s="46" t="s">
        <v>994</v>
      </c>
      <c r="C813" s="81">
        <v>133.19999999999999</v>
      </c>
      <c r="D813" s="46"/>
      <c r="E813" s="48"/>
      <c r="F813" s="46">
        <f t="shared" si="80"/>
        <v>133.19999999999999</v>
      </c>
      <c r="G813" s="117">
        <f t="shared" si="86"/>
        <v>6.2981659570512363E-4</v>
      </c>
      <c r="H813" s="118">
        <f t="shared" si="87"/>
        <v>2.6965282636817016</v>
      </c>
      <c r="I813" s="118">
        <f t="shared" si="81"/>
        <v>0.59323621800997439</v>
      </c>
      <c r="J813" s="194">
        <v>1.0429181847481805</v>
      </c>
      <c r="K813" s="118">
        <v>0.32720760265373972</v>
      </c>
      <c r="L813" s="45">
        <f t="shared" si="84"/>
        <v>3.4984161179381357E-2</v>
      </c>
    </row>
    <row r="814" spans="1:12" x14ac:dyDescent="0.25">
      <c r="A814" s="48">
        <f t="shared" si="85"/>
        <v>106</v>
      </c>
      <c r="B814" s="46" t="s">
        <v>995</v>
      </c>
      <c r="C814" s="81">
        <v>134.19999999999999</v>
      </c>
      <c r="D814" s="46"/>
      <c r="E814" s="48"/>
      <c r="F814" s="46">
        <f t="shared" ref="F814:F862" si="88">C814+D814+E814</f>
        <v>134.19999999999999</v>
      </c>
      <c r="G814" s="117">
        <f t="shared" si="86"/>
        <v>6.3454494852573269E-4</v>
      </c>
      <c r="H814" s="118">
        <f t="shared" si="87"/>
        <v>2.7167724698654983</v>
      </c>
      <c r="I814" s="118">
        <f t="shared" si="81"/>
        <v>0.59768994337040959</v>
      </c>
      <c r="J814" s="194">
        <v>1.0507479008498934</v>
      </c>
      <c r="K814" s="118">
        <v>0.32966411618717623</v>
      </c>
      <c r="L814" s="45">
        <f t="shared" si="84"/>
        <v>3.4984161179381357E-2</v>
      </c>
    </row>
    <row r="815" spans="1:12" x14ac:dyDescent="0.25">
      <c r="A815" s="48">
        <f t="shared" si="85"/>
        <v>107</v>
      </c>
      <c r="B815" s="46" t="s">
        <v>996</v>
      </c>
      <c r="C815" s="81">
        <v>137</v>
      </c>
      <c r="D815" s="46"/>
      <c r="E815" s="48"/>
      <c r="F815" s="46">
        <f t="shared" si="88"/>
        <v>137</v>
      </c>
      <c r="G815" s="117">
        <f t="shared" si="86"/>
        <v>6.4778433642343803E-4</v>
      </c>
      <c r="H815" s="118">
        <f t="shared" si="87"/>
        <v>2.7734562471801287</v>
      </c>
      <c r="I815" s="118">
        <f t="shared" si="81"/>
        <v>0.61016037437962833</v>
      </c>
      <c r="J815" s="194">
        <v>1.0726711059346903</v>
      </c>
      <c r="K815" s="118">
        <v>0.33654235408079836</v>
      </c>
      <c r="L815" s="45">
        <f t="shared" si="84"/>
        <v>3.4984161179381357E-2</v>
      </c>
    </row>
    <row r="816" spans="1:12" x14ac:dyDescent="0.25">
      <c r="A816" s="48">
        <f t="shared" si="85"/>
        <v>108</v>
      </c>
      <c r="B816" s="46" t="s">
        <v>997</v>
      </c>
      <c r="C816" s="81">
        <v>139.6</v>
      </c>
      <c r="D816" s="46"/>
      <c r="E816" s="48"/>
      <c r="F816" s="46">
        <f t="shared" si="88"/>
        <v>139.6</v>
      </c>
      <c r="G816" s="117">
        <f t="shared" si="86"/>
        <v>6.6007805375702154E-4</v>
      </c>
      <c r="H816" s="118">
        <f t="shared" si="87"/>
        <v>2.8260911832579998</v>
      </c>
      <c r="I816" s="118">
        <f t="shared" si="81"/>
        <v>0.62174006031675999</v>
      </c>
      <c r="J816" s="194">
        <v>1.0930283677991441</v>
      </c>
      <c r="K816" s="118">
        <v>0.34292928926773331</v>
      </c>
      <c r="L816" s="45">
        <f t="shared" si="84"/>
        <v>3.4984161179381357E-2</v>
      </c>
    </row>
    <row r="817" spans="1:12" x14ac:dyDescent="0.25">
      <c r="A817" s="48">
        <f t="shared" si="85"/>
        <v>109</v>
      </c>
      <c r="B817" s="46" t="s">
        <v>998</v>
      </c>
      <c r="C817" s="81">
        <v>48.8</v>
      </c>
      <c r="D817" s="46"/>
      <c r="E817" s="48"/>
      <c r="F817" s="46">
        <f t="shared" si="88"/>
        <v>48.8</v>
      </c>
      <c r="G817" s="117">
        <f t="shared" si="86"/>
        <v>2.30743617645721E-4</v>
      </c>
      <c r="H817" s="118">
        <f t="shared" si="87"/>
        <v>0.98791726176927208</v>
      </c>
      <c r="I817" s="118">
        <f t="shared" ref="I817:I862" si="89">H817*0.22</f>
        <v>0.21734179758923985</v>
      </c>
      <c r="J817" s="194">
        <v>0.38209014576359768</v>
      </c>
      <c r="K817" s="118">
        <v>0.11987786043170044</v>
      </c>
      <c r="L817" s="45">
        <f t="shared" si="84"/>
        <v>3.4984161179381357E-2</v>
      </c>
    </row>
    <row r="818" spans="1:12" x14ac:dyDescent="0.25">
      <c r="A818" s="48">
        <f t="shared" si="85"/>
        <v>110</v>
      </c>
      <c r="B818" s="46" t="s">
        <v>999</v>
      </c>
      <c r="C818" s="81">
        <v>291</v>
      </c>
      <c r="D818" s="46"/>
      <c r="E818" s="48"/>
      <c r="F818" s="46">
        <f t="shared" si="88"/>
        <v>291</v>
      </c>
      <c r="G818" s="117">
        <f t="shared" si="86"/>
        <v>1.3759506707972297E-3</v>
      </c>
      <c r="H818" s="118">
        <f t="shared" si="87"/>
        <v>5.8910639994847989</v>
      </c>
      <c r="I818" s="118">
        <f t="shared" si="89"/>
        <v>1.2960340798866559</v>
      </c>
      <c r="J818" s="194">
        <v>2.2784473855985028</v>
      </c>
      <c r="K818" s="118">
        <v>0.71484543823001712</v>
      </c>
      <c r="L818" s="45">
        <f t="shared" si="84"/>
        <v>3.4984161179381357E-2</v>
      </c>
    </row>
    <row r="819" spans="1:12" x14ac:dyDescent="0.25">
      <c r="A819" s="48">
        <f t="shared" si="85"/>
        <v>111</v>
      </c>
      <c r="B819" s="46" t="s">
        <v>1000</v>
      </c>
      <c r="C819" s="81">
        <v>455.4</v>
      </c>
      <c r="D819" s="46"/>
      <c r="E819" s="48"/>
      <c r="F819" s="46">
        <f t="shared" si="88"/>
        <v>455.4</v>
      </c>
      <c r="G819" s="117">
        <f t="shared" si="86"/>
        <v>2.1532918745053552E-3</v>
      </c>
      <c r="H819" s="118">
        <f t="shared" si="87"/>
        <v>9.2192114961009519</v>
      </c>
      <c r="I819" s="118">
        <f t="shared" si="89"/>
        <v>2.0282265291422092</v>
      </c>
      <c r="J819" s="194">
        <v>3.565652712720131</v>
      </c>
      <c r="K819" s="118">
        <v>1.118696263126975</v>
      </c>
      <c r="L819" s="45">
        <f t="shared" si="84"/>
        <v>3.498416117938135E-2</v>
      </c>
    </row>
    <row r="820" spans="1:12" x14ac:dyDescent="0.25">
      <c r="A820" s="48">
        <f t="shared" si="85"/>
        <v>112</v>
      </c>
      <c r="B820" s="46" t="s">
        <v>1001</v>
      </c>
      <c r="C820" s="81">
        <v>260</v>
      </c>
      <c r="D820" s="46"/>
      <c r="E820" s="48"/>
      <c r="F820" s="46">
        <f t="shared" si="88"/>
        <v>260</v>
      </c>
      <c r="G820" s="117">
        <f t="shared" si="86"/>
        <v>1.2293717333583497E-3</v>
      </c>
      <c r="H820" s="118">
        <f t="shared" si="87"/>
        <v>5.2634936077871064</v>
      </c>
      <c r="I820" s="118">
        <f t="shared" si="89"/>
        <v>1.1579685937131634</v>
      </c>
      <c r="J820" s="194">
        <v>2.0357261864453977</v>
      </c>
      <c r="K820" s="118">
        <v>0.63869351869348601</v>
      </c>
      <c r="L820" s="45">
        <f t="shared" si="84"/>
        <v>3.4984161179381357E-2</v>
      </c>
    </row>
    <row r="821" spans="1:12" x14ac:dyDescent="0.25">
      <c r="A821" s="48">
        <f t="shared" si="85"/>
        <v>113</v>
      </c>
      <c r="B821" s="46" t="s">
        <v>1002</v>
      </c>
      <c r="C821" s="81">
        <v>1677.5</v>
      </c>
      <c r="D821" s="46"/>
      <c r="E821" s="48">
        <v>89.1</v>
      </c>
      <c r="F821" s="46">
        <f t="shared" si="88"/>
        <v>1766.6</v>
      </c>
      <c r="G821" s="117">
        <f t="shared" si="86"/>
        <v>8.3531080928879245E-3</v>
      </c>
      <c r="H821" s="118">
        <f t="shared" si="87"/>
        <v>35.763414644295004</v>
      </c>
      <c r="I821" s="118">
        <f t="shared" si="89"/>
        <v>7.8679512217449012</v>
      </c>
      <c r="J821" s="194">
        <v>13.831976465286303</v>
      </c>
      <c r="K821" s="118">
        <v>4.1208014523397036</v>
      </c>
      <c r="L821" s="45">
        <f t="shared" si="84"/>
        <v>3.4860264793199321E-2</v>
      </c>
    </row>
    <row r="822" spans="1:12" x14ac:dyDescent="0.25">
      <c r="A822" s="48">
        <f t="shared" si="85"/>
        <v>114</v>
      </c>
      <c r="B822" s="46" t="s">
        <v>1003</v>
      </c>
      <c r="C822" s="81">
        <v>4349.5</v>
      </c>
      <c r="D822" s="46"/>
      <c r="E822" s="48"/>
      <c r="F822" s="46">
        <f t="shared" si="88"/>
        <v>4349.5</v>
      </c>
      <c r="G822" s="117">
        <f t="shared" si="86"/>
        <v>2.0565970593239006E-2</v>
      </c>
      <c r="H822" s="118">
        <f t="shared" si="87"/>
        <v>88.052174796423145</v>
      </c>
      <c r="I822" s="118">
        <f t="shared" si="89"/>
        <v>19.371478455213094</v>
      </c>
      <c r="J822" s="194">
        <v>34.055350184400986</v>
      </c>
      <c r="K822" s="118">
        <v>10.68460561368199</v>
      </c>
      <c r="L822" s="45">
        <f t="shared" si="84"/>
        <v>3.4984161179381357E-2</v>
      </c>
    </row>
    <row r="823" spans="1:12" x14ac:dyDescent="0.25">
      <c r="A823" s="48">
        <f t="shared" si="85"/>
        <v>115</v>
      </c>
      <c r="B823" s="46" t="s">
        <v>1004</v>
      </c>
      <c r="C823" s="81">
        <v>2979.4</v>
      </c>
      <c r="D823" s="46"/>
      <c r="E823" s="48">
        <v>29</v>
      </c>
      <c r="F823" s="46">
        <f t="shared" si="88"/>
        <v>3008.4</v>
      </c>
      <c r="G823" s="117">
        <f t="shared" si="86"/>
        <v>1.4224776625520227E-2</v>
      </c>
      <c r="H823" s="118">
        <f t="shared" si="87"/>
        <v>60.902669883333573</v>
      </c>
      <c r="I823" s="118">
        <f t="shared" si="89"/>
        <v>13.398587374333387</v>
      </c>
      <c r="J823" s="194">
        <v>23.554917920393592</v>
      </c>
      <c r="K823" s="118">
        <v>7.3189364215206618</v>
      </c>
      <c r="L823" s="45">
        <f t="shared" si="84"/>
        <v>3.4960481185873291E-2</v>
      </c>
    </row>
    <row r="824" spans="1:12" x14ac:dyDescent="0.25">
      <c r="A824" s="48">
        <f t="shared" si="85"/>
        <v>116</v>
      </c>
      <c r="B824" s="46" t="s">
        <v>1005</v>
      </c>
      <c r="C824" s="81">
        <v>4293.7</v>
      </c>
      <c r="D824" s="46"/>
      <c r="E824" s="48">
        <v>255.7</v>
      </c>
      <c r="F824" s="46">
        <f t="shared" si="88"/>
        <v>4549.3999999999996</v>
      </c>
      <c r="G824" s="117">
        <f t="shared" si="86"/>
        <v>2.151116832207875E-2</v>
      </c>
      <c r="H824" s="118">
        <f t="shared" si="87"/>
        <v>92.098991612564063</v>
      </c>
      <c r="I824" s="118">
        <f t="shared" si="89"/>
        <v>20.261778154764094</v>
      </c>
      <c r="J824" s="194">
        <v>35.620510433133425</v>
      </c>
      <c r="K824" s="118">
        <v>10.547532158516233</v>
      </c>
      <c r="L824" s="45">
        <f t="shared" si="84"/>
        <v>3.48460923108493E-2</v>
      </c>
    </row>
    <row r="825" spans="1:12" x14ac:dyDescent="0.25">
      <c r="A825" s="48">
        <f t="shared" si="85"/>
        <v>117</v>
      </c>
      <c r="B825" s="46" t="s">
        <v>1006</v>
      </c>
      <c r="C825" s="81">
        <v>146.30000000000001</v>
      </c>
      <c r="D825" s="46"/>
      <c r="E825" s="48"/>
      <c r="F825" s="46">
        <f t="shared" si="88"/>
        <v>146.30000000000001</v>
      </c>
      <c r="G825" s="117">
        <f t="shared" si="86"/>
        <v>6.917580176551021E-4</v>
      </c>
      <c r="H825" s="118">
        <f t="shared" si="87"/>
        <v>2.9617273646894366</v>
      </c>
      <c r="I825" s="118">
        <f t="shared" si="89"/>
        <v>0.65158002023167605</v>
      </c>
      <c r="J825" s="194">
        <v>1.1454874656806218</v>
      </c>
      <c r="K825" s="118">
        <v>0.35938792994175772</v>
      </c>
      <c r="L825" s="45">
        <f t="shared" si="84"/>
        <v>3.498416117938135E-2</v>
      </c>
    </row>
    <row r="826" spans="1:12" x14ac:dyDescent="0.25">
      <c r="A826" s="48">
        <f t="shared" si="85"/>
        <v>118</v>
      </c>
      <c r="B826" s="46" t="s">
        <v>1007</v>
      </c>
      <c r="C826" s="81">
        <v>1345.9</v>
      </c>
      <c r="D826" s="46"/>
      <c r="E826" s="48"/>
      <c r="F826" s="46">
        <f t="shared" si="88"/>
        <v>1345.9</v>
      </c>
      <c r="G826" s="117">
        <f t="shared" si="86"/>
        <v>6.3638900612577034E-3</v>
      </c>
      <c r="H826" s="118">
        <f t="shared" si="87"/>
        <v>27.246677102771795</v>
      </c>
      <c r="I826" s="118">
        <f t="shared" si="89"/>
        <v>5.9942689626097945</v>
      </c>
      <c r="J826" s="194">
        <v>10.53801490129562</v>
      </c>
      <c r="K826" s="118">
        <v>3.3062215646521649</v>
      </c>
      <c r="L826" s="45">
        <f t="shared" si="84"/>
        <v>3.4984161179381357E-2</v>
      </c>
    </row>
    <row r="827" spans="1:12" x14ac:dyDescent="0.25">
      <c r="A827" s="48">
        <f t="shared" si="85"/>
        <v>119</v>
      </c>
      <c r="B827" s="46" t="s">
        <v>1008</v>
      </c>
      <c r="C827" s="81">
        <v>2193.8000000000002</v>
      </c>
      <c r="D827" s="46"/>
      <c r="E827" s="48"/>
      <c r="F827" s="46">
        <f t="shared" si="88"/>
        <v>2193.8000000000002</v>
      </c>
      <c r="G827" s="117">
        <f t="shared" si="86"/>
        <v>1.0373060417852105E-2</v>
      </c>
      <c r="H827" s="118">
        <f t="shared" si="87"/>
        <v>44.411739526012894</v>
      </c>
      <c r="I827" s="118">
        <f t="shared" si="89"/>
        <v>9.7705826957228368</v>
      </c>
      <c r="J827" s="194">
        <v>17.176831183938127</v>
      </c>
      <c r="K827" s="118">
        <v>5.3890993896529604</v>
      </c>
      <c r="L827" s="45">
        <f t="shared" si="84"/>
        <v>3.498416117938135E-2</v>
      </c>
    </row>
    <row r="828" spans="1:12" x14ac:dyDescent="0.25">
      <c r="A828" s="48">
        <f t="shared" si="85"/>
        <v>120</v>
      </c>
      <c r="B828" s="46" t="s">
        <v>1009</v>
      </c>
      <c r="C828" s="81">
        <v>11261.6</v>
      </c>
      <c r="D828" s="46">
        <v>194.6</v>
      </c>
      <c r="E828" s="48">
        <v>748.5</v>
      </c>
      <c r="F828" s="46">
        <f t="shared" si="88"/>
        <v>12204.7</v>
      </c>
      <c r="G828" s="117">
        <f t="shared" si="86"/>
        <v>5.7708127669687116E-2</v>
      </c>
      <c r="H828" s="118">
        <f t="shared" si="87"/>
        <v>247.0744632113819</v>
      </c>
      <c r="I828" s="118">
        <f t="shared" si="89"/>
        <v>54.356381906504019</v>
      </c>
      <c r="J828" s="194">
        <v>95.559336106577476</v>
      </c>
      <c r="K828" s="118">
        <v>27.664272808148318</v>
      </c>
      <c r="L828" s="45">
        <f t="shared" si="84"/>
        <v>3.4794337757799179E-2</v>
      </c>
    </row>
    <row r="829" spans="1:12" x14ac:dyDescent="0.25">
      <c r="A829" s="48">
        <f t="shared" si="85"/>
        <v>121</v>
      </c>
      <c r="B829" s="46" t="s">
        <v>1010</v>
      </c>
      <c r="C829" s="81">
        <v>444</v>
      </c>
      <c r="D829" s="46"/>
      <c r="E829" s="48"/>
      <c r="F829" s="46">
        <f t="shared" si="88"/>
        <v>444</v>
      </c>
      <c r="G829" s="117">
        <f t="shared" si="86"/>
        <v>2.0993886523504122E-3</v>
      </c>
      <c r="H829" s="118">
        <f t="shared" si="87"/>
        <v>8.9884275456056724</v>
      </c>
      <c r="I829" s="118">
        <f t="shared" si="89"/>
        <v>1.977454060033248</v>
      </c>
      <c r="J829" s="194">
        <v>3.4763939491606024</v>
      </c>
      <c r="K829" s="118">
        <v>1.090692008845799</v>
      </c>
      <c r="L829" s="45">
        <f t="shared" si="84"/>
        <v>3.4984161179381357E-2</v>
      </c>
    </row>
    <row r="830" spans="1:12" x14ac:dyDescent="0.25">
      <c r="A830" s="48">
        <f t="shared" si="85"/>
        <v>122</v>
      </c>
      <c r="B830" s="46" t="s">
        <v>1011</v>
      </c>
      <c r="C830" s="81">
        <v>442.5</v>
      </c>
      <c r="D830" s="46"/>
      <c r="E830" s="48"/>
      <c r="F830" s="46">
        <f t="shared" si="88"/>
        <v>442.5</v>
      </c>
      <c r="G830" s="117">
        <f t="shared" si="86"/>
        <v>2.092296123119499E-3</v>
      </c>
      <c r="H830" s="118">
        <f t="shared" si="87"/>
        <v>8.9580612363299785</v>
      </c>
      <c r="I830" s="118">
        <f t="shared" si="89"/>
        <v>1.9707734719925953</v>
      </c>
      <c r="J830" s="194">
        <v>3.4646493750080327</v>
      </c>
      <c r="K830" s="118">
        <v>1.0870072385456444</v>
      </c>
      <c r="L830" s="45">
        <f t="shared" si="84"/>
        <v>3.4984161179381357E-2</v>
      </c>
    </row>
    <row r="831" spans="1:12" ht="13" x14ac:dyDescent="0.3">
      <c r="A831" s="48">
        <f t="shared" si="85"/>
        <v>123</v>
      </c>
      <c r="B831" s="28" t="s">
        <v>1012</v>
      </c>
      <c r="C831" s="81">
        <v>371.5</v>
      </c>
      <c r="D831" s="46"/>
      <c r="E831" s="48"/>
      <c r="F831" s="46">
        <f t="shared" si="88"/>
        <v>371.5</v>
      </c>
      <c r="G831" s="117">
        <f t="shared" si="86"/>
        <v>1.7565830728562572E-3</v>
      </c>
      <c r="H831" s="118">
        <f t="shared" si="87"/>
        <v>7.5207225972804217</v>
      </c>
      <c r="I831" s="118">
        <f t="shared" si="89"/>
        <v>1.6545589714016928</v>
      </c>
      <c r="J831" s="194">
        <v>2.9087395317864044</v>
      </c>
      <c r="K831" s="118">
        <v>0.91259477767165409</v>
      </c>
      <c r="L831" s="45">
        <f t="shared" si="84"/>
        <v>3.498416117938135E-2</v>
      </c>
    </row>
    <row r="832" spans="1:12" x14ac:dyDescent="0.25">
      <c r="A832" s="48">
        <f t="shared" si="85"/>
        <v>124</v>
      </c>
      <c r="B832" s="46" t="s">
        <v>1013</v>
      </c>
      <c r="C832" s="81">
        <v>449.5</v>
      </c>
      <c r="D832" s="46"/>
      <c r="E832" s="48">
        <v>34.200000000000003</v>
      </c>
      <c r="F832" s="46">
        <f t="shared" si="88"/>
        <v>483.7</v>
      </c>
      <c r="G832" s="117">
        <f t="shared" si="86"/>
        <v>2.287104259328591E-3</v>
      </c>
      <c r="H832" s="118">
        <f t="shared" si="87"/>
        <v>9.7921225311023949</v>
      </c>
      <c r="I832" s="118">
        <f t="shared" si="89"/>
        <v>2.1542669568425268</v>
      </c>
      <c r="J832" s="194">
        <v>3.7872336783986102</v>
      </c>
      <c r="K832" s="118">
        <v>1.1042028332796998</v>
      </c>
      <c r="L832" s="45">
        <f t="shared" si="84"/>
        <v>3.4810473433167732E-2</v>
      </c>
    </row>
    <row r="833" spans="1:12" x14ac:dyDescent="0.25">
      <c r="A833" s="48">
        <f t="shared" si="85"/>
        <v>125</v>
      </c>
      <c r="B833" s="46" t="s">
        <v>1014</v>
      </c>
      <c r="C833" s="81">
        <v>197</v>
      </c>
      <c r="D833" s="46"/>
      <c r="E833" s="48"/>
      <c r="F833" s="46">
        <f t="shared" si="88"/>
        <v>197</v>
      </c>
      <c r="G833" s="117">
        <f t="shared" si="86"/>
        <v>9.3148550565998027E-4</v>
      </c>
      <c r="H833" s="118">
        <f t="shared" si="87"/>
        <v>3.9881086182079222</v>
      </c>
      <c r="I833" s="118">
        <f t="shared" si="89"/>
        <v>0.87738389600574285</v>
      </c>
      <c r="J833" s="194">
        <v>1.5424540720374742</v>
      </c>
      <c r="K833" s="118">
        <v>0.48393316608698744</v>
      </c>
      <c r="L833" s="45">
        <f t="shared" si="84"/>
        <v>3.498416117938135E-2</v>
      </c>
    </row>
    <row r="834" spans="1:12" x14ac:dyDescent="0.25">
      <c r="A834" s="48">
        <f t="shared" si="85"/>
        <v>126</v>
      </c>
      <c r="B834" s="46" t="s">
        <v>1015</v>
      </c>
      <c r="C834" s="81">
        <v>310.3</v>
      </c>
      <c r="D834" s="46"/>
      <c r="E834" s="48"/>
      <c r="F834" s="46">
        <f t="shared" si="88"/>
        <v>310.3</v>
      </c>
      <c r="G834" s="117">
        <f t="shared" si="86"/>
        <v>1.4672078802349842E-3</v>
      </c>
      <c r="H834" s="118">
        <f t="shared" si="87"/>
        <v>6.2817771788320727</v>
      </c>
      <c r="I834" s="118">
        <f t="shared" si="89"/>
        <v>1.381990979343056</v>
      </c>
      <c r="J834" s="194">
        <v>2.4295609063615649</v>
      </c>
      <c r="K834" s="118">
        <v>0.76225614942534115</v>
      </c>
      <c r="L834" s="45">
        <f t="shared" si="84"/>
        <v>3.498416117938135E-2</v>
      </c>
    </row>
    <row r="835" spans="1:12" x14ac:dyDescent="0.25">
      <c r="A835" s="48">
        <f t="shared" si="85"/>
        <v>127</v>
      </c>
      <c r="B835" s="46" t="s">
        <v>1016</v>
      </c>
      <c r="C835" s="81">
        <v>2084.5</v>
      </c>
      <c r="D835" s="46"/>
      <c r="E835" s="48">
        <v>106.4</v>
      </c>
      <c r="F835" s="46">
        <f t="shared" si="88"/>
        <v>2190.9</v>
      </c>
      <c r="G835" s="117">
        <f t="shared" si="86"/>
        <v>1.035934819467234E-2</v>
      </c>
      <c r="H835" s="118">
        <f t="shared" si="87"/>
        <v>44.353031328079886</v>
      </c>
      <c r="I835" s="118">
        <f t="shared" si="89"/>
        <v>9.7576668921775749</v>
      </c>
      <c r="J835" s="194">
        <v>17.154125007243159</v>
      </c>
      <c r="K835" s="118">
        <v>5.1206024604483522</v>
      </c>
      <c r="L835" s="45">
        <f t="shared" si="84"/>
        <v>3.4864861786457146E-2</v>
      </c>
    </row>
    <row r="836" spans="1:12" x14ac:dyDescent="0.25">
      <c r="A836" s="48">
        <f t="shared" si="85"/>
        <v>128</v>
      </c>
      <c r="B836" s="46" t="s">
        <v>1017</v>
      </c>
      <c r="C836" s="81">
        <v>1343.2</v>
      </c>
      <c r="D836" s="46"/>
      <c r="E836" s="48"/>
      <c r="F836" s="46">
        <f t="shared" si="88"/>
        <v>1343.2</v>
      </c>
      <c r="G836" s="117">
        <f t="shared" si="86"/>
        <v>6.3511235086420583E-3</v>
      </c>
      <c r="H836" s="118">
        <f t="shared" si="87"/>
        <v>27.192017746075539</v>
      </c>
      <c r="I836" s="118">
        <f t="shared" si="89"/>
        <v>5.9822439041366184</v>
      </c>
      <c r="J836" s="194">
        <v>10.516874667820993</v>
      </c>
      <c r="K836" s="118">
        <v>3.2995889781118866</v>
      </c>
      <c r="L836" s="45">
        <f t="shared" si="84"/>
        <v>3.4984161179381357E-2</v>
      </c>
    </row>
    <row r="837" spans="1:12" x14ac:dyDescent="0.25">
      <c r="A837" s="48">
        <f t="shared" si="85"/>
        <v>129</v>
      </c>
      <c r="B837" s="46" t="s">
        <v>1018</v>
      </c>
      <c r="C837" s="81">
        <v>3247.3</v>
      </c>
      <c r="D837" s="46"/>
      <c r="E837" s="48"/>
      <c r="F837" s="46">
        <f t="shared" si="88"/>
        <v>3247.3</v>
      </c>
      <c r="G837" s="117">
        <f t="shared" ref="G837:G868" si="90">1/$F$882*F837</f>
        <v>1.5354380114363726E-2</v>
      </c>
      <c r="H837" s="118">
        <f t="shared" ref="H837:H868" si="91">G837*4281.45</f>
        <v>65.73901074064257</v>
      </c>
      <c r="I837" s="118">
        <f t="shared" si="89"/>
        <v>14.462582362941365</v>
      </c>
      <c r="J837" s="194">
        <v>25.425437097092846</v>
      </c>
      <c r="K837" s="118">
        <v>7.9770363971282974</v>
      </c>
      <c r="L837" s="45">
        <f t="shared" ref="L837:L882" si="92">(H837+I837+J837+K837)/F837</f>
        <v>3.4984161179381357E-2</v>
      </c>
    </row>
    <row r="838" spans="1:12" x14ac:dyDescent="0.25">
      <c r="A838" s="48">
        <f t="shared" si="85"/>
        <v>130</v>
      </c>
      <c r="B838" s="46" t="s">
        <v>1019</v>
      </c>
      <c r="C838" s="81">
        <v>193.9</v>
      </c>
      <c r="D838" s="46"/>
      <c r="E838" s="48"/>
      <c r="F838" s="46">
        <f t="shared" si="88"/>
        <v>193.9</v>
      </c>
      <c r="G838" s="117">
        <f t="shared" si="90"/>
        <v>9.1682761191609228E-4</v>
      </c>
      <c r="H838" s="118">
        <f t="shared" si="91"/>
        <v>3.925351579038153</v>
      </c>
      <c r="I838" s="118">
        <f t="shared" si="89"/>
        <v>0.86357734738839365</v>
      </c>
      <c r="J838" s="194">
        <v>1.5181819521221638</v>
      </c>
      <c r="K838" s="118">
        <v>0.47631797413333438</v>
      </c>
      <c r="L838" s="45">
        <f t="shared" si="92"/>
        <v>3.4984161179381357E-2</v>
      </c>
    </row>
    <row r="839" spans="1:12" x14ac:dyDescent="0.25">
      <c r="A839" s="48">
        <f t="shared" ref="A839:A881" si="93">A838+1</f>
        <v>131</v>
      </c>
      <c r="B839" s="46" t="s">
        <v>758</v>
      </c>
      <c r="C839" s="81">
        <v>1434.2</v>
      </c>
      <c r="D839" s="46"/>
      <c r="E839" s="48"/>
      <c r="F839" s="46">
        <f t="shared" si="88"/>
        <v>1434.2</v>
      </c>
      <c r="G839" s="117">
        <f t="shared" si="90"/>
        <v>6.7814036153174811E-3</v>
      </c>
      <c r="H839" s="118">
        <f t="shared" si="91"/>
        <v>29.034240508801027</v>
      </c>
      <c r="I839" s="118">
        <f t="shared" si="89"/>
        <v>6.3875329119362263</v>
      </c>
      <c r="J839" s="194">
        <v>11.229378833076881</v>
      </c>
      <c r="K839" s="118">
        <v>3.523131709654606</v>
      </c>
      <c r="L839" s="45">
        <f t="shared" si="92"/>
        <v>3.4984161179381357E-2</v>
      </c>
    </row>
    <row r="840" spans="1:12" x14ac:dyDescent="0.25">
      <c r="A840" s="48">
        <f t="shared" si="93"/>
        <v>132</v>
      </c>
      <c r="B840" s="46" t="s">
        <v>759</v>
      </c>
      <c r="C840" s="81">
        <v>333.8</v>
      </c>
      <c r="D840" s="46"/>
      <c r="E840" s="48"/>
      <c r="F840" s="46">
        <f t="shared" si="88"/>
        <v>333.8</v>
      </c>
      <c r="G840" s="117">
        <f t="shared" si="90"/>
        <v>1.5783241715192965E-3</v>
      </c>
      <c r="H840" s="118">
        <f t="shared" si="91"/>
        <v>6.7575160241512915</v>
      </c>
      <c r="I840" s="118">
        <f t="shared" si="89"/>
        <v>1.4866535253132842</v>
      </c>
      <c r="J840" s="194">
        <v>2.6135592347518219</v>
      </c>
      <c r="K840" s="118">
        <v>0.81998421746109862</v>
      </c>
      <c r="L840" s="45">
        <f t="shared" si="92"/>
        <v>3.4984161179381357E-2</v>
      </c>
    </row>
    <row r="841" spans="1:12" x14ac:dyDescent="0.25">
      <c r="A841" s="48">
        <f t="shared" si="93"/>
        <v>133</v>
      </c>
      <c r="B841" s="46" t="s">
        <v>760</v>
      </c>
      <c r="C841" s="81">
        <v>797.8</v>
      </c>
      <c r="D841" s="46">
        <v>14.2</v>
      </c>
      <c r="E841" s="48"/>
      <c r="F841" s="46">
        <f t="shared" si="88"/>
        <v>812</v>
      </c>
      <c r="G841" s="117">
        <f t="shared" si="90"/>
        <v>3.8394224903345381E-3</v>
      </c>
      <c r="H841" s="118">
        <f t="shared" si="91"/>
        <v>16.438295421242806</v>
      </c>
      <c r="I841" s="118">
        <f t="shared" si="89"/>
        <v>3.6164249926734175</v>
      </c>
      <c r="J841" s="194">
        <v>6.35772947459101</v>
      </c>
      <c r="K841" s="118">
        <v>1.959806496975627</v>
      </c>
      <c r="L841" s="45">
        <f t="shared" si="92"/>
        <v>3.4941202445175935E-2</v>
      </c>
    </row>
    <row r="842" spans="1:12" x14ac:dyDescent="0.25">
      <c r="A842" s="48">
        <f t="shared" si="93"/>
        <v>134</v>
      </c>
      <c r="B842" s="46" t="s">
        <v>761</v>
      </c>
      <c r="C842" s="86">
        <v>798.6</v>
      </c>
      <c r="D842" s="81"/>
      <c r="E842" s="87"/>
      <c r="F842" s="46">
        <f t="shared" si="88"/>
        <v>798.6</v>
      </c>
      <c r="G842" s="117">
        <f t="shared" si="90"/>
        <v>3.7760625625383772E-3</v>
      </c>
      <c r="H842" s="118">
        <f t="shared" si="91"/>
        <v>16.167023058379936</v>
      </c>
      <c r="I842" s="118">
        <f t="shared" si="89"/>
        <v>3.5567450728435861</v>
      </c>
      <c r="J842" s="194">
        <v>6.2528112788280561</v>
      </c>
      <c r="K842" s="118">
        <v>1.9617717078023766</v>
      </c>
      <c r="L842" s="45">
        <f t="shared" si="92"/>
        <v>3.4984161179381357E-2</v>
      </c>
    </row>
    <row r="843" spans="1:12" x14ac:dyDescent="0.25">
      <c r="A843" s="48">
        <f t="shared" si="93"/>
        <v>135</v>
      </c>
      <c r="B843" s="46" t="s">
        <v>762</v>
      </c>
      <c r="C843" s="86">
        <v>325.2</v>
      </c>
      <c r="D843" s="81"/>
      <c r="E843" s="87"/>
      <c r="F843" s="46">
        <f t="shared" si="88"/>
        <v>325.2</v>
      </c>
      <c r="G843" s="117">
        <f t="shared" si="90"/>
        <v>1.5376603372620587E-3</v>
      </c>
      <c r="H843" s="118">
        <f t="shared" si="91"/>
        <v>6.5834158509706411</v>
      </c>
      <c r="I843" s="118">
        <f t="shared" si="89"/>
        <v>1.448351487213541</v>
      </c>
      <c r="J843" s="194">
        <v>2.5462236762770893</v>
      </c>
      <c r="K843" s="118">
        <v>0.79885820107354477</v>
      </c>
      <c r="L843" s="45">
        <f t="shared" si="92"/>
        <v>3.498416117938135E-2</v>
      </c>
    </row>
    <row r="844" spans="1:12" x14ac:dyDescent="0.25">
      <c r="A844" s="48">
        <f t="shared" si="93"/>
        <v>136</v>
      </c>
      <c r="B844" s="46" t="s">
        <v>763</v>
      </c>
      <c r="C844" s="86">
        <v>701.7</v>
      </c>
      <c r="D844" s="81"/>
      <c r="E844" s="87"/>
      <c r="F844" s="46">
        <f t="shared" si="88"/>
        <v>701.7</v>
      </c>
      <c r="G844" s="117">
        <f t="shared" si="90"/>
        <v>3.3178851742213613E-3</v>
      </c>
      <c r="H844" s="118">
        <f t="shared" si="91"/>
        <v>14.205359479170047</v>
      </c>
      <c r="I844" s="118">
        <f t="shared" si="89"/>
        <v>3.1251790854174106</v>
      </c>
      <c r="J844" s="194">
        <v>5.4941117885720594</v>
      </c>
      <c r="K844" s="118">
        <v>1.7237355464123811</v>
      </c>
      <c r="L844" s="45">
        <f t="shared" si="92"/>
        <v>3.4984161179381357E-2</v>
      </c>
    </row>
    <row r="845" spans="1:12" x14ac:dyDescent="0.25">
      <c r="A845" s="48">
        <f t="shared" si="93"/>
        <v>137</v>
      </c>
      <c r="B845" s="46" t="s">
        <v>764</v>
      </c>
      <c r="C845" s="86">
        <v>693</v>
      </c>
      <c r="D845" s="81">
        <v>17</v>
      </c>
      <c r="E845" s="87"/>
      <c r="F845" s="46">
        <f t="shared" si="88"/>
        <v>710</v>
      </c>
      <c r="G845" s="117">
        <f t="shared" si="90"/>
        <v>3.357130502632416E-3</v>
      </c>
      <c r="H845" s="118">
        <f t="shared" si="91"/>
        <v>14.373386390495558</v>
      </c>
      <c r="I845" s="118">
        <f t="shared" si="89"/>
        <v>3.1621450059090228</v>
      </c>
      <c r="J845" s="194">
        <v>5.5590984322162775</v>
      </c>
      <c r="K845" s="118">
        <v>1.7023638786714839</v>
      </c>
      <c r="L845" s="45">
        <f t="shared" si="92"/>
        <v>3.4925343249707523E-2</v>
      </c>
    </row>
    <row r="846" spans="1:12" x14ac:dyDescent="0.25">
      <c r="A846" s="48">
        <f t="shared" si="93"/>
        <v>138</v>
      </c>
      <c r="B846" s="46" t="s">
        <v>765</v>
      </c>
      <c r="C846" s="86">
        <v>717.8</v>
      </c>
      <c r="D846" s="81">
        <v>39.4</v>
      </c>
      <c r="E846" s="87"/>
      <c r="F846" s="46">
        <f t="shared" si="88"/>
        <v>757.19999999999993</v>
      </c>
      <c r="G846" s="117">
        <f t="shared" si="90"/>
        <v>3.5803087557651626E-3</v>
      </c>
      <c r="H846" s="118">
        <f t="shared" si="91"/>
        <v>15.328912922370755</v>
      </c>
      <c r="I846" s="118">
        <f t="shared" si="89"/>
        <v>3.3723608429215659</v>
      </c>
      <c r="J846" s="194">
        <v>5.9286610322171347</v>
      </c>
      <c r="K846" s="118">
        <v>1.7632854143007088</v>
      </c>
      <c r="L846" s="45">
        <f t="shared" si="92"/>
        <v>3.4856339423943693E-2</v>
      </c>
    </row>
    <row r="847" spans="1:12" x14ac:dyDescent="0.25">
      <c r="A847" s="48">
        <f t="shared" si="93"/>
        <v>139</v>
      </c>
      <c r="B847" s="46" t="s">
        <v>766</v>
      </c>
      <c r="C847" s="86">
        <v>681.3</v>
      </c>
      <c r="D847" s="81">
        <v>38.299999999999997</v>
      </c>
      <c r="E847" s="87"/>
      <c r="F847" s="46">
        <f t="shared" si="88"/>
        <v>719.59999999999991</v>
      </c>
      <c r="G847" s="117">
        <f t="shared" si="90"/>
        <v>3.4025226897102627E-3</v>
      </c>
      <c r="H847" s="118">
        <f t="shared" si="91"/>
        <v>14.567730769860004</v>
      </c>
      <c r="I847" s="118">
        <f t="shared" si="89"/>
        <v>3.2049007693692011</v>
      </c>
      <c r="J847" s="194">
        <v>5.6342637067927219</v>
      </c>
      <c r="K847" s="118">
        <v>1.6736226703302768</v>
      </c>
      <c r="L847" s="45">
        <f t="shared" si="92"/>
        <v>3.4853415670306018E-2</v>
      </c>
    </row>
    <row r="848" spans="1:12" x14ac:dyDescent="0.25">
      <c r="A848" s="48">
        <f t="shared" si="93"/>
        <v>140</v>
      </c>
      <c r="B848" s="46" t="s">
        <v>767</v>
      </c>
      <c r="C848" s="86">
        <v>670.9</v>
      </c>
      <c r="D848" s="81"/>
      <c r="E848" s="87">
        <v>107</v>
      </c>
      <c r="F848" s="46">
        <f t="shared" si="88"/>
        <v>777.9</v>
      </c>
      <c r="G848" s="117">
        <f t="shared" si="90"/>
        <v>3.6781856591517697E-3</v>
      </c>
      <c r="H848" s="118">
        <f t="shared" si="91"/>
        <v>15.747967990375344</v>
      </c>
      <c r="I848" s="118">
        <f t="shared" si="89"/>
        <v>3.4645529578825758</v>
      </c>
      <c r="J848" s="194">
        <v>6.0907361555225945</v>
      </c>
      <c r="K848" s="118">
        <v>1.6480749295825377</v>
      </c>
      <c r="L848" s="45">
        <f t="shared" si="92"/>
        <v>3.4646268200749522E-2</v>
      </c>
    </row>
    <row r="849" spans="1:12" x14ac:dyDescent="0.25">
      <c r="A849" s="48">
        <f t="shared" si="93"/>
        <v>141</v>
      </c>
      <c r="B849" s="46" t="s">
        <v>768</v>
      </c>
      <c r="C849" s="86">
        <v>775.8</v>
      </c>
      <c r="D849" s="81"/>
      <c r="E849" s="87">
        <v>58.5</v>
      </c>
      <c r="F849" s="46">
        <f t="shared" si="88"/>
        <v>834.3</v>
      </c>
      <c r="G849" s="117">
        <f t="shared" si="90"/>
        <v>3.9448647582341189E-3</v>
      </c>
      <c r="H849" s="118">
        <f t="shared" si="91"/>
        <v>16.889741219141467</v>
      </c>
      <c r="I849" s="118">
        <f t="shared" si="89"/>
        <v>3.7157430682111228</v>
      </c>
      <c r="J849" s="194">
        <v>6.5323321436592128</v>
      </c>
      <c r="K849" s="118">
        <v>1.9057631992400248</v>
      </c>
      <c r="L849" s="45">
        <f t="shared" si="92"/>
        <v>3.4811913736368001E-2</v>
      </c>
    </row>
    <row r="850" spans="1:12" x14ac:dyDescent="0.25">
      <c r="A850" s="48">
        <f t="shared" si="93"/>
        <v>142</v>
      </c>
      <c r="B850" s="46" t="s">
        <v>769</v>
      </c>
      <c r="C850" s="86">
        <v>812.5</v>
      </c>
      <c r="D850" s="81"/>
      <c r="E850" s="87"/>
      <c r="F850" s="46">
        <f t="shared" si="88"/>
        <v>812.5</v>
      </c>
      <c r="G850" s="117">
        <f t="shared" si="90"/>
        <v>3.8417866667448423E-3</v>
      </c>
      <c r="H850" s="118">
        <f t="shared" si="91"/>
        <v>16.448417524334705</v>
      </c>
      <c r="I850" s="118">
        <f t="shared" si="89"/>
        <v>3.6186518553536349</v>
      </c>
      <c r="J850" s="194">
        <v>6.3616443326418679</v>
      </c>
      <c r="K850" s="118">
        <v>1.9959172459171439</v>
      </c>
      <c r="L850" s="45">
        <f t="shared" si="92"/>
        <v>3.4984161179381357E-2</v>
      </c>
    </row>
    <row r="851" spans="1:12" x14ac:dyDescent="0.25">
      <c r="A851" s="48">
        <f t="shared" si="93"/>
        <v>143</v>
      </c>
      <c r="B851" s="46" t="s">
        <v>770</v>
      </c>
      <c r="C851" s="86">
        <v>781.3</v>
      </c>
      <c r="D851" s="81"/>
      <c r="E851" s="87">
        <v>43.3</v>
      </c>
      <c r="F851" s="46">
        <f t="shared" si="88"/>
        <v>824.59999999999991</v>
      </c>
      <c r="G851" s="117">
        <f t="shared" si="90"/>
        <v>3.8989997358742112E-3</v>
      </c>
      <c r="H851" s="118">
        <f t="shared" si="91"/>
        <v>16.693372419158642</v>
      </c>
      <c r="I851" s="118">
        <f t="shared" si="89"/>
        <v>3.6725419322149011</v>
      </c>
      <c r="J851" s="194">
        <v>6.4563838974725956</v>
      </c>
      <c r="K851" s="118">
        <v>1.9192740236739254</v>
      </c>
      <c r="L851" s="45">
        <f t="shared" si="92"/>
        <v>3.4855168897065324E-2</v>
      </c>
    </row>
    <row r="852" spans="1:12" x14ac:dyDescent="0.25">
      <c r="A852" s="48">
        <f t="shared" si="93"/>
        <v>144</v>
      </c>
      <c r="B852" s="46" t="s">
        <v>771</v>
      </c>
      <c r="C852" s="86">
        <v>748.9</v>
      </c>
      <c r="D852" s="81"/>
      <c r="E852" s="87">
        <v>75.400000000000006</v>
      </c>
      <c r="F852" s="46">
        <f t="shared" si="88"/>
        <v>824.3</v>
      </c>
      <c r="G852" s="117">
        <f t="shared" si="90"/>
        <v>3.897581230028029E-3</v>
      </c>
      <c r="H852" s="118">
        <f t="shared" si="91"/>
        <v>16.687299157303503</v>
      </c>
      <c r="I852" s="118">
        <f t="shared" si="89"/>
        <v>3.6712058146067705</v>
      </c>
      <c r="J852" s="194">
        <v>6.4540349826420815</v>
      </c>
      <c r="K852" s="118">
        <v>1.8396829851905836</v>
      </c>
      <c r="L852" s="45">
        <f t="shared" si="92"/>
        <v>3.4759460074903485E-2</v>
      </c>
    </row>
    <row r="853" spans="1:12" x14ac:dyDescent="0.25">
      <c r="A853" s="48">
        <f t="shared" si="93"/>
        <v>145</v>
      </c>
      <c r="B853" s="46" t="s">
        <v>772</v>
      </c>
      <c r="C853" s="86">
        <v>585.79999999999995</v>
      </c>
      <c r="D853" s="81"/>
      <c r="E853" s="87">
        <v>154.4</v>
      </c>
      <c r="F853" s="46">
        <f t="shared" si="88"/>
        <v>740.19999999999993</v>
      </c>
      <c r="G853" s="117">
        <f t="shared" si="90"/>
        <v>3.4999267578148087E-3</v>
      </c>
      <c r="H853" s="118">
        <f t="shared" si="91"/>
        <v>14.984761417246212</v>
      </c>
      <c r="I853" s="118">
        <f t="shared" si="89"/>
        <v>3.2966475117941667</v>
      </c>
      <c r="J853" s="194">
        <v>5.7955558584880125</v>
      </c>
      <c r="K853" s="118">
        <v>1.4390256278870925</v>
      </c>
      <c r="L853" s="45">
        <f t="shared" si="92"/>
        <v>3.4471751439361632E-2</v>
      </c>
    </row>
    <row r="854" spans="1:12" x14ac:dyDescent="0.25">
      <c r="A854" s="48">
        <f t="shared" si="93"/>
        <v>146</v>
      </c>
      <c r="B854" s="46" t="s">
        <v>773</v>
      </c>
      <c r="C854" s="86">
        <v>868.4</v>
      </c>
      <c r="D854" s="81"/>
      <c r="E854" s="87"/>
      <c r="F854" s="46">
        <f t="shared" si="88"/>
        <v>868.4</v>
      </c>
      <c r="G854" s="117">
        <f t="shared" si="90"/>
        <v>4.1061015894168877E-3</v>
      </c>
      <c r="H854" s="118">
        <f t="shared" si="91"/>
        <v>17.580068650008933</v>
      </c>
      <c r="I854" s="118">
        <f t="shared" si="89"/>
        <v>3.8676151030019654</v>
      </c>
      <c r="J854" s="194">
        <v>6.7993254627276283</v>
      </c>
      <c r="K854" s="118">
        <v>2.133236352436243</v>
      </c>
      <c r="L854" s="45">
        <f t="shared" si="92"/>
        <v>3.4984161179381357E-2</v>
      </c>
    </row>
    <row r="855" spans="1:12" x14ac:dyDescent="0.25">
      <c r="A855" s="48">
        <f t="shared" si="93"/>
        <v>147</v>
      </c>
      <c r="B855" s="46" t="s">
        <v>774</v>
      </c>
      <c r="C855" s="86">
        <v>909.8</v>
      </c>
      <c r="D855" s="81"/>
      <c r="E855" s="87"/>
      <c r="F855" s="46">
        <f t="shared" si="88"/>
        <v>909.8</v>
      </c>
      <c r="G855" s="117">
        <f t="shared" si="90"/>
        <v>4.3018553961901018E-3</v>
      </c>
      <c r="H855" s="118">
        <f t="shared" si="91"/>
        <v>18.41817878601811</v>
      </c>
      <c r="I855" s="118">
        <f t="shared" si="89"/>
        <v>4.0519993329239847</v>
      </c>
      <c r="J855" s="194">
        <v>7.1234757093385479</v>
      </c>
      <c r="K855" s="118">
        <v>2.2349360127205138</v>
      </c>
      <c r="L855" s="45">
        <f t="shared" si="92"/>
        <v>3.4984161179381357E-2</v>
      </c>
    </row>
    <row r="856" spans="1:12" x14ac:dyDescent="0.25">
      <c r="A856" s="48">
        <f t="shared" si="93"/>
        <v>148</v>
      </c>
      <c r="B856" s="46" t="s">
        <v>775</v>
      </c>
      <c r="C856" s="86">
        <v>915.4</v>
      </c>
      <c r="D856" s="81"/>
      <c r="E856" s="87"/>
      <c r="F856" s="46">
        <f t="shared" si="88"/>
        <v>915.4</v>
      </c>
      <c r="G856" s="117">
        <f t="shared" si="90"/>
        <v>4.3283341719855123E-3</v>
      </c>
      <c r="H856" s="118">
        <f t="shared" si="91"/>
        <v>18.53154634064737</v>
      </c>
      <c r="I856" s="118">
        <f t="shared" si="89"/>
        <v>4.0769401949424218</v>
      </c>
      <c r="J856" s="194">
        <v>7.1673221195081416</v>
      </c>
      <c r="K856" s="118">
        <v>2.2486924885077584</v>
      </c>
      <c r="L856" s="45">
        <f t="shared" si="92"/>
        <v>3.498416117938135E-2</v>
      </c>
    </row>
    <row r="857" spans="1:12" x14ac:dyDescent="0.25">
      <c r="A857" s="48">
        <f t="shared" si="93"/>
        <v>149</v>
      </c>
      <c r="B857" s="46" t="s">
        <v>753</v>
      </c>
      <c r="C857" s="86">
        <v>402.5</v>
      </c>
      <c r="D857" s="81"/>
      <c r="E857" s="87"/>
      <c r="F857" s="46">
        <f t="shared" si="88"/>
        <v>402.5</v>
      </c>
      <c r="G857" s="117">
        <f t="shared" si="90"/>
        <v>1.9031620102951373E-3</v>
      </c>
      <c r="H857" s="118">
        <f t="shared" si="91"/>
        <v>8.148292988978115</v>
      </c>
      <c r="I857" s="118">
        <f t="shared" si="89"/>
        <v>1.7926244575751853</v>
      </c>
      <c r="J857" s="194">
        <v>3.1514607309395095</v>
      </c>
      <c r="K857" s="118">
        <v>0.98874669720818509</v>
      </c>
      <c r="L857" s="45">
        <f t="shared" si="92"/>
        <v>3.4984161179381357E-2</v>
      </c>
    </row>
    <row r="858" spans="1:12" x14ac:dyDescent="0.25">
      <c r="A858" s="48">
        <f t="shared" si="93"/>
        <v>150</v>
      </c>
      <c r="B858" s="46" t="s">
        <v>754</v>
      </c>
      <c r="C858" s="86">
        <v>303.60000000000002</v>
      </c>
      <c r="D858" s="81"/>
      <c r="E858" s="87"/>
      <c r="F858" s="46">
        <f t="shared" si="88"/>
        <v>303.60000000000002</v>
      </c>
      <c r="G858" s="117">
        <f t="shared" si="90"/>
        <v>1.4355279163369037E-3</v>
      </c>
      <c r="H858" s="118">
        <f t="shared" si="91"/>
        <v>6.1461409974006358</v>
      </c>
      <c r="I858" s="118">
        <f t="shared" si="89"/>
        <v>1.3521510194281399</v>
      </c>
      <c r="J858" s="194">
        <v>2.377101808480087</v>
      </c>
      <c r="K858" s="118">
        <v>0.74579750875131667</v>
      </c>
      <c r="L858" s="45">
        <f t="shared" si="92"/>
        <v>3.498416117938135E-2</v>
      </c>
    </row>
    <row r="859" spans="1:12" x14ac:dyDescent="0.25">
      <c r="A859" s="48">
        <f t="shared" si="93"/>
        <v>151</v>
      </c>
      <c r="B859" s="46" t="s">
        <v>755</v>
      </c>
      <c r="C859" s="86">
        <v>444</v>
      </c>
      <c r="D859" s="81"/>
      <c r="E859" s="87"/>
      <c r="F859" s="46">
        <f t="shared" si="88"/>
        <v>444</v>
      </c>
      <c r="G859" s="117">
        <f t="shared" si="90"/>
        <v>2.0993886523504122E-3</v>
      </c>
      <c r="H859" s="118">
        <f t="shared" si="91"/>
        <v>8.9884275456056724</v>
      </c>
      <c r="I859" s="118">
        <f t="shared" si="89"/>
        <v>1.977454060033248</v>
      </c>
      <c r="J859" s="194">
        <v>3.4763939491606024</v>
      </c>
      <c r="K859" s="118">
        <v>1.090692008845799</v>
      </c>
      <c r="L859" s="45">
        <f t="shared" si="92"/>
        <v>3.4984161179381357E-2</v>
      </c>
    </row>
    <row r="860" spans="1:12" x14ac:dyDescent="0.25">
      <c r="A860" s="48">
        <f t="shared" si="93"/>
        <v>152</v>
      </c>
      <c r="B860" s="46" t="s">
        <v>756</v>
      </c>
      <c r="C860" s="86">
        <v>298.89999999999998</v>
      </c>
      <c r="D860" s="81"/>
      <c r="E860" s="87"/>
      <c r="F860" s="46">
        <f t="shared" si="88"/>
        <v>298.89999999999998</v>
      </c>
      <c r="G860" s="117">
        <f t="shared" si="90"/>
        <v>1.413304658080041E-3</v>
      </c>
      <c r="H860" s="118">
        <f t="shared" si="91"/>
        <v>6.0509932283367913</v>
      </c>
      <c r="I860" s="118">
        <f t="shared" si="89"/>
        <v>1.3312185102340941</v>
      </c>
      <c r="J860" s="194">
        <v>2.3403021428020359</v>
      </c>
      <c r="K860" s="118">
        <v>0.73425189514416522</v>
      </c>
      <c r="L860" s="45">
        <f t="shared" si="92"/>
        <v>3.4984161179381357E-2</v>
      </c>
    </row>
    <row r="861" spans="1:12" x14ac:dyDescent="0.25">
      <c r="A861" s="48">
        <f t="shared" si="93"/>
        <v>153</v>
      </c>
      <c r="B861" s="46" t="s">
        <v>757</v>
      </c>
      <c r="C861" s="88">
        <v>624.6</v>
      </c>
      <c r="D861" s="81"/>
      <c r="E861" s="87"/>
      <c r="F861" s="46">
        <f t="shared" si="88"/>
        <v>624.6</v>
      </c>
      <c r="G861" s="117">
        <f t="shared" si="90"/>
        <v>2.9533291717524046E-3</v>
      </c>
      <c r="H861" s="118">
        <f t="shared" si="91"/>
        <v>12.644531182399332</v>
      </c>
      <c r="I861" s="118">
        <f t="shared" si="89"/>
        <v>2.7817968601278529</v>
      </c>
      <c r="J861" s="194">
        <v>4.8904406771299822</v>
      </c>
      <c r="K861" s="118">
        <v>1.5343383529844283</v>
      </c>
      <c r="L861" s="45">
        <f t="shared" si="92"/>
        <v>3.4984161179381357E-2</v>
      </c>
    </row>
    <row r="862" spans="1:12" x14ac:dyDescent="0.25">
      <c r="A862" s="48">
        <f t="shared" si="93"/>
        <v>154</v>
      </c>
      <c r="B862" s="46" t="s">
        <v>55</v>
      </c>
      <c r="C862" s="86">
        <v>4530.8</v>
      </c>
      <c r="D862" s="81">
        <v>149.19999999999999</v>
      </c>
      <c r="E862" s="87"/>
      <c r="F862" s="46">
        <f t="shared" si="88"/>
        <v>4680</v>
      </c>
      <c r="G862" s="117">
        <f t="shared" si="90"/>
        <v>2.2128691200450294E-2</v>
      </c>
      <c r="H862" s="118">
        <f t="shared" si="91"/>
        <v>94.742884940167912</v>
      </c>
      <c r="I862" s="118">
        <f t="shared" si="89"/>
        <v>20.84343468683694</v>
      </c>
      <c r="J862" s="194">
        <v>36.64307135601716</v>
      </c>
      <c r="K862" s="118">
        <v>11.129971517294024</v>
      </c>
      <c r="L862" s="45">
        <f t="shared" si="92"/>
        <v>3.4905846688101719E-2</v>
      </c>
    </row>
    <row r="863" spans="1:12" x14ac:dyDescent="0.25">
      <c r="A863" s="48">
        <f t="shared" si="93"/>
        <v>155</v>
      </c>
      <c r="B863" s="46" t="s">
        <v>2378</v>
      </c>
      <c r="C863" s="46">
        <v>545.4</v>
      </c>
      <c r="D863" s="81"/>
      <c r="E863" s="47"/>
      <c r="F863" s="46">
        <f>C863+D863+E863</f>
        <v>545.4</v>
      </c>
      <c r="G863" s="117">
        <f t="shared" si="90"/>
        <v>2.5788436283601685E-3</v>
      </c>
      <c r="H863" s="118">
        <f t="shared" si="91"/>
        <v>11.041190052642643</v>
      </c>
      <c r="I863" s="43">
        <f>H863*0.22</f>
        <v>2.4290618115813816</v>
      </c>
      <c r="J863" s="194">
        <v>4.2703271618743068</v>
      </c>
      <c r="K863" s="43">
        <v>1.3397824811362584</v>
      </c>
      <c r="L863" s="45">
        <f t="shared" si="92"/>
        <v>3.498416117938135E-2</v>
      </c>
    </row>
    <row r="864" spans="1:12" x14ac:dyDescent="0.25">
      <c r="A864" s="48">
        <f t="shared" si="93"/>
        <v>156</v>
      </c>
      <c r="B864" s="46" t="s">
        <v>2424</v>
      </c>
      <c r="C864" s="89">
        <v>8680.2999999999993</v>
      </c>
      <c r="D864" s="71">
        <v>15.2</v>
      </c>
      <c r="E864" s="71">
        <v>458.1</v>
      </c>
      <c r="F864" s="71">
        <f>C864+D864+E864</f>
        <v>9153.6</v>
      </c>
      <c r="G864" s="117">
        <f t="shared" si="90"/>
        <v>4.3281450378726882E-2</v>
      </c>
      <c r="H864" s="118">
        <f t="shared" si="91"/>
        <v>185.30736572400019</v>
      </c>
      <c r="I864" s="43">
        <f t="shared" ref="I864:I881" si="94">H864*0.22</f>
        <v>40.767620459280046</v>
      </c>
      <c r="J864" s="194">
        <v>71.67008930864074</v>
      </c>
      <c r="K864" s="43">
        <v>21.323274424288716</v>
      </c>
      <c r="L864" s="45">
        <f t="shared" si="92"/>
        <v>3.4857143628322151E-2</v>
      </c>
    </row>
    <row r="865" spans="1:12" x14ac:dyDescent="0.25">
      <c r="A865" s="48">
        <f t="shared" si="93"/>
        <v>157</v>
      </c>
      <c r="B865" s="46" t="s">
        <v>2425</v>
      </c>
      <c r="C865" s="89">
        <v>6441.7</v>
      </c>
      <c r="D865" s="71"/>
      <c r="E865" s="71">
        <v>321.39999999999998</v>
      </c>
      <c r="F865" s="71">
        <f>C865+D865+E865</f>
        <v>6763.0999999999995</v>
      </c>
      <c r="G865" s="117">
        <f t="shared" si="90"/>
        <v>3.1978322961060977E-2</v>
      </c>
      <c r="H865" s="118">
        <f t="shared" si="91"/>
        <v>136.91359084163452</v>
      </c>
      <c r="I865" s="43">
        <f t="shared" si="94"/>
        <v>30.120989985159593</v>
      </c>
      <c r="J865" s="194">
        <v>52.95315296749564</v>
      </c>
      <c r="K865" s="43">
        <v>15.824123228337804</v>
      </c>
      <c r="L865" s="45">
        <f t="shared" si="92"/>
        <v>3.4867421304228471E-2</v>
      </c>
    </row>
    <row r="866" spans="1:12" x14ac:dyDescent="0.25">
      <c r="A866" s="48">
        <f t="shared" si="93"/>
        <v>158</v>
      </c>
      <c r="B866" s="46" t="s">
        <v>2381</v>
      </c>
      <c r="C866" s="89">
        <v>902.8</v>
      </c>
      <c r="D866" s="71"/>
      <c r="E866" s="71"/>
      <c r="F866" s="71">
        <f>C866+D866+E866</f>
        <v>902.8</v>
      </c>
      <c r="G866" s="117">
        <f t="shared" si="90"/>
        <v>4.2687569264458379E-3</v>
      </c>
      <c r="H866" s="118">
        <f t="shared" si="91"/>
        <v>18.276469342731531</v>
      </c>
      <c r="I866" s="43">
        <f t="shared" si="94"/>
        <v>4.0208232554009369</v>
      </c>
      <c r="J866" s="194">
        <v>7.0686676966265569</v>
      </c>
      <c r="K866" s="43">
        <v>2.2177404179864579</v>
      </c>
      <c r="L866" s="45">
        <f t="shared" si="92"/>
        <v>3.4984161179381357E-2</v>
      </c>
    </row>
    <row r="867" spans="1:12" x14ac:dyDescent="0.25">
      <c r="A867" s="48">
        <f t="shared" si="93"/>
        <v>159</v>
      </c>
      <c r="B867" s="46" t="s">
        <v>2382</v>
      </c>
      <c r="C867" s="89">
        <v>990.15</v>
      </c>
      <c r="D867" s="71"/>
      <c r="E867" s="71"/>
      <c r="F867" s="71">
        <f>C867+D867+E867</f>
        <v>990.15</v>
      </c>
      <c r="G867" s="117">
        <f t="shared" si="90"/>
        <v>4.681778545326038E-3</v>
      </c>
      <c r="H867" s="118">
        <f t="shared" si="91"/>
        <v>20.044800752886164</v>
      </c>
      <c r="I867" s="43">
        <f t="shared" si="94"/>
        <v>4.409856165634956</v>
      </c>
      <c r="J867" s="194">
        <v>7.7525933981111921</v>
      </c>
      <c r="K867" s="43">
        <v>2.4323168751321353</v>
      </c>
      <c r="L867" s="45">
        <f t="shared" si="92"/>
        <v>3.4984161179381357E-2</v>
      </c>
    </row>
    <row r="868" spans="1:12" x14ac:dyDescent="0.25">
      <c r="A868" s="48">
        <f t="shared" si="93"/>
        <v>160</v>
      </c>
      <c r="B868" s="46" t="s">
        <v>2383</v>
      </c>
      <c r="C868" s="89">
        <v>3450.4</v>
      </c>
      <c r="D868" s="71">
        <v>452.4</v>
      </c>
      <c r="E868" s="71">
        <v>86.2</v>
      </c>
      <c r="F868" s="71">
        <f t="shared" ref="F868:F881" si="95">C868+D868+E868</f>
        <v>3989</v>
      </c>
      <c r="G868" s="117">
        <f t="shared" si="90"/>
        <v>1.8861399401409448E-2</v>
      </c>
      <c r="H868" s="118">
        <f t="shared" si="91"/>
        <v>80.754138467164481</v>
      </c>
      <c r="I868" s="43">
        <f t="shared" si="94"/>
        <v>17.765910462776187</v>
      </c>
      <c r="J868" s="194">
        <v>31.232737529733427</v>
      </c>
      <c r="K868" s="43">
        <v>8.4759542957692471</v>
      </c>
      <c r="L868" s="45">
        <f t="shared" si="92"/>
        <v>3.4652479507506481E-2</v>
      </c>
    </row>
    <row r="869" spans="1:12" x14ac:dyDescent="0.25">
      <c r="A869" s="48">
        <f t="shared" si="93"/>
        <v>161</v>
      </c>
      <c r="B869" s="46" t="s">
        <v>2384</v>
      </c>
      <c r="C869" s="89">
        <v>3984.72</v>
      </c>
      <c r="D869" s="71"/>
      <c r="E869" s="71"/>
      <c r="F869" s="71">
        <f t="shared" si="95"/>
        <v>3984.72</v>
      </c>
      <c r="G869" s="117">
        <f t="shared" ref="G869:G881" si="96">1/$F$882*F869</f>
        <v>1.8841162051337242E-2</v>
      </c>
      <c r="H869" s="118">
        <f t="shared" ref="H869:H881" si="97">G869*4281.45</f>
        <v>80.667493264697825</v>
      </c>
      <c r="I869" s="43">
        <f t="shared" si="94"/>
        <v>17.74684851823352</v>
      </c>
      <c r="J869" s="194">
        <v>31.199226344818094</v>
      </c>
      <c r="K869" s="43">
        <v>9.7885186069550301</v>
      </c>
      <c r="L869" s="45">
        <f t="shared" si="92"/>
        <v>3.498416117938135E-2</v>
      </c>
    </row>
    <row r="870" spans="1:12" x14ac:dyDescent="0.25">
      <c r="A870" s="48">
        <f t="shared" si="93"/>
        <v>162</v>
      </c>
      <c r="B870" s="46" t="s">
        <v>2385</v>
      </c>
      <c r="C870" s="89">
        <v>2376.3000000000002</v>
      </c>
      <c r="D870" s="71"/>
      <c r="E870" s="71">
        <v>236.9</v>
      </c>
      <c r="F870" s="71">
        <f t="shared" si="95"/>
        <v>2613.2000000000003</v>
      </c>
      <c r="G870" s="117">
        <f t="shared" si="96"/>
        <v>1.2356131590815536E-2</v>
      </c>
      <c r="H870" s="118">
        <f t="shared" si="97"/>
        <v>52.902159599497175</v>
      </c>
      <c r="I870" s="43">
        <f t="shared" si="94"/>
        <v>11.638475111889379</v>
      </c>
      <c r="J870" s="194">
        <v>20.460614116996588</v>
      </c>
      <c r="K870" s="43">
        <v>5.8374131095051185</v>
      </c>
      <c r="L870" s="45">
        <f t="shared" si="92"/>
        <v>3.476146561223338E-2</v>
      </c>
    </row>
    <row r="871" spans="1:12" x14ac:dyDescent="0.25">
      <c r="A871" s="48">
        <f t="shared" si="93"/>
        <v>163</v>
      </c>
      <c r="B871" s="46" t="s">
        <v>2386</v>
      </c>
      <c r="C871" s="89">
        <v>3525</v>
      </c>
      <c r="D871" s="71"/>
      <c r="E871" s="71">
        <v>76.7</v>
      </c>
      <c r="F871" s="71">
        <f t="shared" si="95"/>
        <v>3601.7</v>
      </c>
      <c r="G871" s="117">
        <f t="shared" si="96"/>
        <v>1.7030108353987567E-2</v>
      </c>
      <c r="H871" s="118">
        <f t="shared" si="97"/>
        <v>72.913557412180069</v>
      </c>
      <c r="I871" s="43">
        <f t="shared" si="94"/>
        <v>16.040982630679615</v>
      </c>
      <c r="J871" s="194">
        <v>28.200288483539953</v>
      </c>
      <c r="K871" s="43">
        <v>8.6592102053636086</v>
      </c>
      <c r="L871" s="45">
        <f t="shared" si="92"/>
        <v>3.4931848497032861E-2</v>
      </c>
    </row>
    <row r="872" spans="1:12" x14ac:dyDescent="0.25">
      <c r="A872" s="48">
        <f t="shared" si="93"/>
        <v>164</v>
      </c>
      <c r="B872" s="46" t="s">
        <v>2387</v>
      </c>
      <c r="C872" s="89">
        <v>3660.2</v>
      </c>
      <c r="D872" s="71">
        <v>226.3</v>
      </c>
      <c r="E872" s="71">
        <v>73.8</v>
      </c>
      <c r="F872" s="71">
        <f t="shared" si="95"/>
        <v>3960.3</v>
      </c>
      <c r="G872" s="117">
        <f t="shared" si="96"/>
        <v>1.8725695675457971E-2</v>
      </c>
      <c r="H872" s="118">
        <f t="shared" si="97"/>
        <v>80.173129749689522</v>
      </c>
      <c r="I872" s="43">
        <f t="shared" si="94"/>
        <v>17.638088544931694</v>
      </c>
      <c r="J872" s="194">
        <v>31.008024677614255</v>
      </c>
      <c r="K872" s="43">
        <v>8.99133083508422</v>
      </c>
      <c r="L872" s="45">
        <f t="shared" si="92"/>
        <v>3.4798013738181373E-2</v>
      </c>
    </row>
    <row r="873" spans="1:12" x14ac:dyDescent="0.25">
      <c r="A873" s="48">
        <f t="shared" si="93"/>
        <v>165</v>
      </c>
      <c r="B873" s="46" t="s">
        <v>2388</v>
      </c>
      <c r="C873" s="89">
        <v>3837.3</v>
      </c>
      <c r="D873" s="71">
        <v>43.9</v>
      </c>
      <c r="E873" s="71">
        <v>131.80000000000001</v>
      </c>
      <c r="F873" s="71">
        <f t="shared" si="95"/>
        <v>4013.0000000000005</v>
      </c>
      <c r="G873" s="117">
        <f t="shared" si="96"/>
        <v>1.8974879869104067E-2</v>
      </c>
      <c r="H873" s="118">
        <f t="shared" si="97"/>
        <v>81.239999415575596</v>
      </c>
      <c r="I873" s="43">
        <f t="shared" si="94"/>
        <v>17.872799871426633</v>
      </c>
      <c r="J873" s="194">
        <v>31.420650716174539</v>
      </c>
      <c r="K873" s="43">
        <v>9.4263793818558224</v>
      </c>
      <c r="L873" s="45">
        <f t="shared" si="92"/>
        <v>3.4876608369058697E-2</v>
      </c>
    </row>
    <row r="874" spans="1:12" x14ac:dyDescent="0.25">
      <c r="A874" s="48">
        <f t="shared" si="93"/>
        <v>166</v>
      </c>
      <c r="B874" s="46" t="s">
        <v>2389</v>
      </c>
      <c r="C874" s="89">
        <v>4482.6099999999997</v>
      </c>
      <c r="D874" s="71">
        <v>302.60000000000002</v>
      </c>
      <c r="E874" s="71"/>
      <c r="F874" s="71">
        <f t="shared" si="95"/>
        <v>4785.21</v>
      </c>
      <c r="G874" s="117">
        <f t="shared" si="96"/>
        <v>2.2626161200706568E-2</v>
      </c>
      <c r="H874" s="118">
        <f t="shared" si="97"/>
        <v>96.872777872765127</v>
      </c>
      <c r="I874" s="43">
        <f t="shared" si="94"/>
        <v>21.31201113200833</v>
      </c>
      <c r="J874" s="194">
        <v>37.466835787078388</v>
      </c>
      <c r="K874" s="43">
        <v>11.01159213011772</v>
      </c>
      <c r="L874" s="45">
        <f t="shared" si="92"/>
        <v>3.4828819826500733E-2</v>
      </c>
    </row>
    <row r="875" spans="1:12" x14ac:dyDescent="0.25">
      <c r="A875" s="48">
        <f t="shared" si="93"/>
        <v>167</v>
      </c>
      <c r="B875" s="46" t="s">
        <v>2390</v>
      </c>
      <c r="C875" s="89">
        <v>3042.5</v>
      </c>
      <c r="D875" s="71"/>
      <c r="E875" s="71"/>
      <c r="F875" s="71">
        <f t="shared" si="95"/>
        <v>3042.5</v>
      </c>
      <c r="G875" s="117">
        <f t="shared" si="96"/>
        <v>1.4386013456702994E-2</v>
      </c>
      <c r="H875" s="118">
        <f t="shared" si="97"/>
        <v>61.592997314201035</v>
      </c>
      <c r="I875" s="43">
        <f t="shared" si="94"/>
        <v>13.550459409124228</v>
      </c>
      <c r="J875" s="194">
        <v>23.821911239462008</v>
      </c>
      <c r="K875" s="43">
        <v>7.4739424254805034</v>
      </c>
      <c r="L875" s="45">
        <f t="shared" si="92"/>
        <v>3.4984161179381357E-2</v>
      </c>
    </row>
    <row r="876" spans="1:12" x14ac:dyDescent="0.25">
      <c r="A876" s="48">
        <f t="shared" si="93"/>
        <v>168</v>
      </c>
      <c r="B876" s="46" t="s">
        <v>2391</v>
      </c>
      <c r="C876" s="89">
        <v>2913</v>
      </c>
      <c r="D876" s="71"/>
      <c r="E876" s="71"/>
      <c r="F876" s="71">
        <f t="shared" si="95"/>
        <v>2913</v>
      </c>
      <c r="G876" s="117">
        <f t="shared" si="96"/>
        <v>1.3773691766434124E-2</v>
      </c>
      <c r="H876" s="118">
        <f t="shared" si="97"/>
        <v>58.971372613399375</v>
      </c>
      <c r="I876" s="43">
        <f t="shared" si="94"/>
        <v>12.973701974947863</v>
      </c>
      <c r="J876" s="194">
        <v>22.807963004290166</v>
      </c>
      <c r="K876" s="43">
        <v>7.1558239229004785</v>
      </c>
      <c r="L876" s="45">
        <f t="shared" si="92"/>
        <v>3.4984161179381357E-2</v>
      </c>
    </row>
    <row r="877" spans="1:12" x14ac:dyDescent="0.25">
      <c r="A877" s="48">
        <f t="shared" si="93"/>
        <v>169</v>
      </c>
      <c r="B877" s="46" t="s">
        <v>2392</v>
      </c>
      <c r="C877" s="89">
        <v>4833.58</v>
      </c>
      <c r="D877" s="71"/>
      <c r="E877" s="71"/>
      <c r="F877" s="71">
        <f t="shared" si="95"/>
        <v>4833.58</v>
      </c>
      <c r="G877" s="117">
        <f t="shared" si="96"/>
        <v>2.2854871626639427E-2</v>
      </c>
      <c r="H877" s="118">
        <f t="shared" si="97"/>
        <v>97.851990125875375</v>
      </c>
      <c r="I877" s="43">
        <f t="shared" si="94"/>
        <v>21.527437827692584</v>
      </c>
      <c r="J877" s="194">
        <v>37.845559154918242</v>
      </c>
      <c r="K877" s="43">
        <v>11.873754684947924</v>
      </c>
      <c r="L877" s="45">
        <f t="shared" si="92"/>
        <v>3.4984161179381357E-2</v>
      </c>
    </row>
    <row r="878" spans="1:12" x14ac:dyDescent="0.25">
      <c r="A878" s="48">
        <f t="shared" si="93"/>
        <v>170</v>
      </c>
      <c r="B878" s="46" t="s">
        <v>2393</v>
      </c>
      <c r="C878" s="89">
        <v>3770.3</v>
      </c>
      <c r="D878" s="71">
        <v>400.8</v>
      </c>
      <c r="E878" s="71"/>
      <c r="F878" s="71">
        <f t="shared" si="95"/>
        <v>4171.1000000000004</v>
      </c>
      <c r="G878" s="117">
        <f t="shared" si="96"/>
        <v>1.9722432450042356E-2</v>
      </c>
      <c r="H878" s="118">
        <f t="shared" si="97"/>
        <v>84.440608413233846</v>
      </c>
      <c r="I878" s="43">
        <f t="shared" si="94"/>
        <v>18.576933850911445</v>
      </c>
      <c r="J878" s="194">
        <v>32.658528831855378</v>
      </c>
      <c r="K878" s="43">
        <v>9.2617929751155792</v>
      </c>
      <c r="L878" s="45">
        <f t="shared" si="92"/>
        <v>3.4748115382301131E-2</v>
      </c>
    </row>
    <row r="879" spans="1:12" x14ac:dyDescent="0.25">
      <c r="A879" s="48">
        <f t="shared" si="93"/>
        <v>171</v>
      </c>
      <c r="B879" s="46" t="s">
        <v>2394</v>
      </c>
      <c r="C879" s="89">
        <v>4325.3999999999996</v>
      </c>
      <c r="D879" s="71"/>
      <c r="E879" s="71"/>
      <c r="F879" s="71">
        <f t="shared" si="95"/>
        <v>4325.3999999999996</v>
      </c>
      <c r="G879" s="117">
        <f t="shared" si="96"/>
        <v>2.0452017290262327E-2</v>
      </c>
      <c r="H879" s="118">
        <f t="shared" si="97"/>
        <v>87.564289427393632</v>
      </c>
      <c r="I879" s="43">
        <f t="shared" si="94"/>
        <v>19.264143674026599</v>
      </c>
      <c r="J879" s="194">
        <v>33.8666540263497</v>
      </c>
      <c r="K879" s="43">
        <v>10.625403637526169</v>
      </c>
      <c r="L879" s="45">
        <f t="shared" si="92"/>
        <v>3.4984161179381357E-2</v>
      </c>
    </row>
    <row r="880" spans="1:12" x14ac:dyDescent="0.25">
      <c r="A880" s="48">
        <f t="shared" si="93"/>
        <v>172</v>
      </c>
      <c r="B880" s="46" t="s">
        <v>2395</v>
      </c>
      <c r="C880" s="89">
        <v>1852.22</v>
      </c>
      <c r="D880" s="71"/>
      <c r="E880" s="71">
        <v>465.7</v>
      </c>
      <c r="F880" s="71">
        <f t="shared" si="95"/>
        <v>2317.92</v>
      </c>
      <c r="G880" s="117">
        <f t="shared" si="96"/>
        <v>1.0959943569946099E-2</v>
      </c>
      <c r="H880" s="118">
        <f t="shared" si="97"/>
        <v>46.924450397545719</v>
      </c>
      <c r="I880" s="43">
        <f t="shared" si="94"/>
        <v>10.323379087460058</v>
      </c>
      <c r="J880" s="194">
        <v>18.14865554648275</v>
      </c>
      <c r="K880" s="43">
        <v>4.5500034969017253</v>
      </c>
      <c r="L880" s="45">
        <f t="shared" si="92"/>
        <v>3.4490615952401403E-2</v>
      </c>
    </row>
    <row r="881" spans="1:12" x14ac:dyDescent="0.25">
      <c r="A881" s="48">
        <f t="shared" si="93"/>
        <v>173</v>
      </c>
      <c r="B881" s="46" t="s">
        <v>2396</v>
      </c>
      <c r="C881" s="89">
        <v>3870.3</v>
      </c>
      <c r="D881" s="71"/>
      <c r="E881" s="71">
        <v>176.2</v>
      </c>
      <c r="F881" s="71">
        <f t="shared" si="95"/>
        <v>4046.5</v>
      </c>
      <c r="G881" s="117">
        <f t="shared" si="96"/>
        <v>1.9133279688594469E-2</v>
      </c>
      <c r="H881" s="118">
        <f t="shared" si="97"/>
        <v>81.91818032273278</v>
      </c>
      <c r="I881" s="43">
        <f t="shared" si="94"/>
        <v>18.021999671001211</v>
      </c>
      <c r="J881" s="194">
        <v>31.682946205581928</v>
      </c>
      <c r="K881" s="43">
        <v>9.5074443284592274</v>
      </c>
      <c r="L881" s="45">
        <f t="shared" si="92"/>
        <v>3.487719523731006E-2</v>
      </c>
    </row>
    <row r="882" spans="1:12" ht="13" x14ac:dyDescent="0.3">
      <c r="A882" s="48"/>
      <c r="B882" s="46" t="s">
        <v>2074</v>
      </c>
      <c r="C882" s="205">
        <f t="shared" ref="C882:K882" si="98">SUM(C709:C881)</f>
        <v>202962.63999999993</v>
      </c>
      <c r="D882" s="205">
        <f t="shared" si="98"/>
        <v>2641.6000000000004</v>
      </c>
      <c r="E882" s="205">
        <f t="shared" si="98"/>
        <v>5885.8999999999987</v>
      </c>
      <c r="F882" s="205">
        <f t="shared" si="98"/>
        <v>211490.13999999998</v>
      </c>
      <c r="G882" s="205">
        <f t="shared" si="98"/>
        <v>1.0000000000000004</v>
      </c>
      <c r="H882" s="50">
        <f t="shared" si="98"/>
        <v>4281.4500000000035</v>
      </c>
      <c r="I882" s="205">
        <f t="shared" si="98"/>
        <v>941.9190000000001</v>
      </c>
      <c r="J882" s="207">
        <f t="shared" si="98"/>
        <v>1655.907754511551</v>
      </c>
      <c r="K882" s="205">
        <f t="shared" si="98"/>
        <v>498.58047194199719</v>
      </c>
      <c r="L882" s="45">
        <f t="shared" si="92"/>
        <v>3.4885112026752423E-2</v>
      </c>
    </row>
    <row r="883" spans="1:12" x14ac:dyDescent="0.25">
      <c r="A883" s="528" t="s">
        <v>1874</v>
      </c>
      <c r="B883" s="528"/>
      <c r="C883" s="528"/>
      <c r="D883" s="528"/>
      <c r="E883" s="528"/>
      <c r="F883" s="528"/>
      <c r="G883" s="528"/>
      <c r="H883" s="528"/>
      <c r="I883" s="528"/>
      <c r="J883" s="528"/>
      <c r="K883" s="528"/>
      <c r="L883" s="528"/>
    </row>
    <row r="884" spans="1:12" x14ac:dyDescent="0.25">
      <c r="A884" s="92">
        <v>1</v>
      </c>
      <c r="B884" s="46" t="s">
        <v>1021</v>
      </c>
      <c r="C884" s="30">
        <v>645.70000000000005</v>
      </c>
      <c r="D884" s="30"/>
      <c r="E884" s="30"/>
      <c r="F884" s="46">
        <f>C884+D884+E884</f>
        <v>645.70000000000005</v>
      </c>
      <c r="G884" s="45">
        <f>1/$F$949*F884</f>
        <v>3.4999389936295915E-3</v>
      </c>
      <c r="H884" s="118">
        <f t="shared" ref="H884:H905" si="99">G884*4281.45</f>
        <v>14.984813804275413</v>
      </c>
      <c r="I884" s="118">
        <f t="shared" ref="I884:I943" si="100">H884*0.22</f>
        <v>3.296659036940591</v>
      </c>
      <c r="J884" s="194">
        <v>6.4398877482784487</v>
      </c>
      <c r="K884" s="118">
        <v>1.4405922152585888</v>
      </c>
      <c r="L884" s="45">
        <f>(H884+I884+J884+K884)/F884</f>
        <v>4.0517194989550941E-2</v>
      </c>
    </row>
    <row r="885" spans="1:12" ht="13" x14ac:dyDescent="0.3">
      <c r="A885" s="92">
        <v>2</v>
      </c>
      <c r="B885" s="28" t="s">
        <v>1022</v>
      </c>
      <c r="C885" s="30">
        <v>4141.22</v>
      </c>
      <c r="D885" s="30">
        <v>409.9</v>
      </c>
      <c r="E885" s="30">
        <v>53.5</v>
      </c>
      <c r="F885" s="46">
        <f t="shared" ref="F885:F944" si="101">C885+D885+E885</f>
        <v>4604.62</v>
      </c>
      <c r="G885" s="45">
        <f t="shared" ref="G885:G948" si="102">1/$F$949*F885</f>
        <v>2.4958787500149741E-2</v>
      </c>
      <c r="H885" s="118">
        <f t="shared" si="99"/>
        <v>106.8598007425161</v>
      </c>
      <c r="I885" s="118">
        <f t="shared" si="100"/>
        <v>23.509156163353541</v>
      </c>
      <c r="J885" s="194">
        <v>45.924169000275526</v>
      </c>
      <c r="K885" s="118">
        <v>9.2392895983787717</v>
      </c>
      <c r="L885" s="45">
        <f t="shared" ref="L885:L948" si="103">(H885+I885+J885+K885)/F885</f>
        <v>4.0292665953873277E-2</v>
      </c>
    </row>
    <row r="886" spans="1:12" x14ac:dyDescent="0.25">
      <c r="A886" s="92">
        <f t="shared" ref="A886:A948" si="104">A885+1</f>
        <v>3</v>
      </c>
      <c r="B886" s="46" t="s">
        <v>1023</v>
      </c>
      <c r="C886" s="30">
        <v>300.7</v>
      </c>
      <c r="D886" s="30"/>
      <c r="E886" s="30">
        <v>53.5</v>
      </c>
      <c r="F886" s="46">
        <f t="shared" si="101"/>
        <v>354.2</v>
      </c>
      <c r="G886" s="45">
        <f t="shared" si="102"/>
        <v>1.9198983917354826E-3</v>
      </c>
      <c r="H886" s="118">
        <f t="shared" si="99"/>
        <v>8.2199489692958814</v>
      </c>
      <c r="I886" s="118">
        <f t="shared" si="100"/>
        <v>1.8083887732450938</v>
      </c>
      <c r="J886" s="194">
        <v>3.5326130407932879</v>
      </c>
      <c r="K886" s="118">
        <v>0.67087823931896795</v>
      </c>
      <c r="L886" s="45">
        <f t="shared" si="103"/>
        <v>4.0180206162205627E-2</v>
      </c>
    </row>
    <row r="887" spans="1:12" ht="13" x14ac:dyDescent="0.3">
      <c r="A887" s="92">
        <f t="shared" si="104"/>
        <v>4</v>
      </c>
      <c r="B887" s="28" t="s">
        <v>1024</v>
      </c>
      <c r="C887" s="30">
        <v>4230.32</v>
      </c>
      <c r="D887" s="30"/>
      <c r="E887" s="30"/>
      <c r="F887" s="46">
        <f t="shared" si="101"/>
        <v>4230.32</v>
      </c>
      <c r="G887" s="45">
        <f t="shared" si="102"/>
        <v>2.2929939482005779E-2</v>
      </c>
      <c r="H887" s="118">
        <f t="shared" si="99"/>
        <v>98.173389395233642</v>
      </c>
      <c r="I887" s="118">
        <f t="shared" si="100"/>
        <v>21.5981456669514</v>
      </c>
      <c r="J887" s="194">
        <v>42.191088646890634</v>
      </c>
      <c r="K887" s="118">
        <v>9.4380765991214357</v>
      </c>
      <c r="L887" s="45">
        <f t="shared" si="103"/>
        <v>4.0517194989550941E-2</v>
      </c>
    </row>
    <row r="888" spans="1:12" x14ac:dyDescent="0.25">
      <c r="A888" s="92">
        <f t="shared" si="104"/>
        <v>5</v>
      </c>
      <c r="B888" s="46" t="s">
        <v>1025</v>
      </c>
      <c r="C888" s="30">
        <v>7824.4</v>
      </c>
      <c r="D888" s="30"/>
      <c r="E888" s="30"/>
      <c r="F888" s="46">
        <f t="shared" si="101"/>
        <v>7824.4</v>
      </c>
      <c r="G888" s="45">
        <f t="shared" si="102"/>
        <v>4.2411216759726457E-2</v>
      </c>
      <c r="H888" s="118">
        <f t="shared" si="99"/>
        <v>181.58150399593083</v>
      </c>
      <c r="I888" s="118">
        <f t="shared" si="100"/>
        <v>39.947930879104781</v>
      </c>
      <c r="J888" s="194">
        <v>78.036638837896675</v>
      </c>
      <c r="K888" s="118">
        <v>17.45666676331005</v>
      </c>
      <c r="L888" s="45">
        <f t="shared" si="103"/>
        <v>4.0517194989550941E-2</v>
      </c>
    </row>
    <row r="889" spans="1:12" x14ac:dyDescent="0.25">
      <c r="A889" s="92">
        <f t="shared" si="104"/>
        <v>6</v>
      </c>
      <c r="B889" s="46" t="s">
        <v>1026</v>
      </c>
      <c r="C889" s="30">
        <v>4013.9</v>
      </c>
      <c r="D889" s="30"/>
      <c r="E889" s="30"/>
      <c r="F889" s="46">
        <f t="shared" si="101"/>
        <v>4013.9</v>
      </c>
      <c r="G889" s="45">
        <f t="shared" si="102"/>
        <v>2.1756860967213593E-2</v>
      </c>
      <c r="H889" s="118">
        <f t="shared" si="99"/>
        <v>93.150912388076634</v>
      </c>
      <c r="I889" s="118">
        <f t="shared" si="100"/>
        <v>20.493200725376859</v>
      </c>
      <c r="J889" s="194">
        <v>40.032624179673014</v>
      </c>
      <c r="K889" s="118">
        <v>8.9552316754320103</v>
      </c>
      <c r="L889" s="45">
        <f t="shared" si="103"/>
        <v>4.0517194989550941E-2</v>
      </c>
    </row>
    <row r="890" spans="1:12" x14ac:dyDescent="0.25">
      <c r="A890" s="92">
        <f t="shared" si="104"/>
        <v>7</v>
      </c>
      <c r="B890" s="46" t="s">
        <v>1027</v>
      </c>
      <c r="C890" s="30">
        <v>8035.65</v>
      </c>
      <c r="D890" s="30"/>
      <c r="E890" s="30"/>
      <c r="F890" s="46">
        <f t="shared" si="101"/>
        <v>8035.65</v>
      </c>
      <c r="G890" s="45">
        <f t="shared" si="102"/>
        <v>4.3556271912900145E-2</v>
      </c>
      <c r="H890" s="118">
        <f t="shared" si="99"/>
        <v>186.48400038148631</v>
      </c>
      <c r="I890" s="118">
        <f t="shared" si="100"/>
        <v>41.026480083926991</v>
      </c>
      <c r="J890" s="194">
        <v>80.14354031973626</v>
      </c>
      <c r="K890" s="118">
        <v>17.927977132635398</v>
      </c>
      <c r="L890" s="45">
        <f t="shared" si="103"/>
        <v>4.0517194989550941E-2</v>
      </c>
    </row>
    <row r="891" spans="1:12" ht="13" x14ac:dyDescent="0.3">
      <c r="A891" s="92">
        <f t="shared" si="104"/>
        <v>8</v>
      </c>
      <c r="B891" s="28" t="s">
        <v>1028</v>
      </c>
      <c r="C891" s="30">
        <v>4255.7299999999996</v>
      </c>
      <c r="D891" s="30"/>
      <c r="E891" s="30">
        <v>76.8</v>
      </c>
      <c r="F891" s="46">
        <f t="shared" si="101"/>
        <v>4332.53</v>
      </c>
      <c r="G891" s="45">
        <f t="shared" si="102"/>
        <v>2.3483956462862027E-2</v>
      </c>
      <c r="H891" s="118">
        <f t="shared" si="99"/>
        <v>100.54538539792063</v>
      </c>
      <c r="I891" s="118">
        <f t="shared" si="100"/>
        <v>22.119984787542538</v>
      </c>
      <c r="J891" s="194">
        <v>43.210479891666132</v>
      </c>
      <c r="K891" s="118">
        <v>9.4947677067406424</v>
      </c>
      <c r="L891" s="45">
        <f t="shared" si="103"/>
        <v>4.0477646498436236E-2</v>
      </c>
    </row>
    <row r="892" spans="1:12" x14ac:dyDescent="0.25">
      <c r="A892" s="92">
        <f t="shared" si="104"/>
        <v>9</v>
      </c>
      <c r="B892" s="46" t="s">
        <v>1029</v>
      </c>
      <c r="C892" s="30">
        <v>3910.03</v>
      </c>
      <c r="D892" s="30"/>
      <c r="E892" s="30">
        <v>129.5</v>
      </c>
      <c r="F892" s="46">
        <f t="shared" si="101"/>
        <v>4039.53</v>
      </c>
      <c r="G892" s="45">
        <f t="shared" si="102"/>
        <v>2.1895785291832962E-2</v>
      </c>
      <c r="H892" s="118">
        <f t="shared" si="99"/>
        <v>93.745709937718232</v>
      </c>
      <c r="I892" s="118">
        <f t="shared" si="100"/>
        <v>20.624056186298009</v>
      </c>
      <c r="J892" s="194">
        <v>40.288244936972646</v>
      </c>
      <c r="K892" s="118">
        <v>8.723491992299115</v>
      </c>
      <c r="L892" s="45">
        <f t="shared" si="103"/>
        <v>4.0445671415557743E-2</v>
      </c>
    </row>
    <row r="893" spans="1:12" x14ac:dyDescent="0.25">
      <c r="A893" s="92">
        <f t="shared" si="104"/>
        <v>10</v>
      </c>
      <c r="B893" s="46" t="s">
        <v>1030</v>
      </c>
      <c r="C893" s="30">
        <v>280.39999999999998</v>
      </c>
      <c r="D893" s="30"/>
      <c r="E893" s="30">
        <v>30.9</v>
      </c>
      <c r="F893" s="46">
        <f t="shared" si="101"/>
        <v>311.29999999999995</v>
      </c>
      <c r="G893" s="45">
        <f t="shared" si="102"/>
        <v>1.6873641144755948E-3</v>
      </c>
      <c r="H893" s="118">
        <f t="shared" si="99"/>
        <v>7.2243650879215355</v>
      </c>
      <c r="I893" s="118">
        <f t="shared" si="100"/>
        <v>1.5893603193427379</v>
      </c>
      <c r="J893" s="194">
        <v>3.1047499706350945</v>
      </c>
      <c r="K893" s="118">
        <v>0.62558782276368008</v>
      </c>
      <c r="L893" s="45">
        <f t="shared" si="103"/>
        <v>4.0295737875563925E-2</v>
      </c>
    </row>
    <row r="894" spans="1:12" x14ac:dyDescent="0.25">
      <c r="A894" s="92">
        <f t="shared" si="104"/>
        <v>11</v>
      </c>
      <c r="B894" s="46" t="s">
        <v>1031</v>
      </c>
      <c r="C894" s="30">
        <v>309.10000000000002</v>
      </c>
      <c r="D894" s="30"/>
      <c r="E894" s="30"/>
      <c r="F894" s="46">
        <f t="shared" si="101"/>
        <v>309.10000000000002</v>
      </c>
      <c r="G894" s="45">
        <f t="shared" si="102"/>
        <v>1.6754392797443188E-3</v>
      </c>
      <c r="H894" s="118">
        <f t="shared" si="99"/>
        <v>7.1733095042613133</v>
      </c>
      <c r="I894" s="118">
        <f t="shared" si="100"/>
        <v>1.5781280909374888</v>
      </c>
      <c r="J894" s="194">
        <v>3.0828082747295467</v>
      </c>
      <c r="K894" s="118">
        <v>0.68961910134184568</v>
      </c>
      <c r="L894" s="45">
        <f t="shared" si="103"/>
        <v>4.0517194989550934E-2</v>
      </c>
    </row>
    <row r="895" spans="1:12" x14ac:dyDescent="0.25">
      <c r="A895" s="92">
        <f t="shared" si="104"/>
        <v>12</v>
      </c>
      <c r="B895" s="46" t="s">
        <v>1032</v>
      </c>
      <c r="C895" s="30">
        <v>529.20000000000005</v>
      </c>
      <c r="D895" s="30"/>
      <c r="E895" s="30"/>
      <c r="F895" s="46">
        <f t="shared" si="101"/>
        <v>529.20000000000005</v>
      </c>
      <c r="G895" s="45">
        <f t="shared" si="102"/>
        <v>2.8684647908142789E-3</v>
      </c>
      <c r="H895" s="118">
        <f t="shared" si="99"/>
        <v>12.281188578631793</v>
      </c>
      <c r="I895" s="118">
        <f t="shared" si="100"/>
        <v>2.7018614872989946</v>
      </c>
      <c r="J895" s="194">
        <v>5.2779752150982731</v>
      </c>
      <c r="K895" s="118">
        <v>1.1806743074412966</v>
      </c>
      <c r="L895" s="45">
        <f t="shared" si="103"/>
        <v>4.0517194989550941E-2</v>
      </c>
    </row>
    <row r="896" spans="1:12" x14ac:dyDescent="0.25">
      <c r="A896" s="92">
        <f t="shared" si="104"/>
        <v>13</v>
      </c>
      <c r="B896" s="46" t="s">
        <v>1033</v>
      </c>
      <c r="C896" s="30">
        <v>4612.71</v>
      </c>
      <c r="D896" s="30">
        <v>38.799999999999997</v>
      </c>
      <c r="E896" s="30">
        <v>58.7</v>
      </c>
      <c r="F896" s="46">
        <f t="shared" si="101"/>
        <v>4710.21</v>
      </c>
      <c r="G896" s="45">
        <f t="shared" si="102"/>
        <v>2.553112536345677E-2</v>
      </c>
      <c r="H896" s="118">
        <f t="shared" si="99"/>
        <v>109.31023668737198</v>
      </c>
      <c r="I896" s="118">
        <f t="shared" si="100"/>
        <v>24.048252071221835</v>
      </c>
      <c r="J896" s="194">
        <v>46.977270668760454</v>
      </c>
      <c r="K896" s="118">
        <v>10.291209721612891</v>
      </c>
      <c r="L896" s="45">
        <f t="shared" si="103"/>
        <v>4.047101278901942E-2</v>
      </c>
    </row>
    <row r="897" spans="1:12" x14ac:dyDescent="0.25">
      <c r="A897" s="92">
        <f t="shared" si="104"/>
        <v>14</v>
      </c>
      <c r="B897" s="46" t="s">
        <v>1034</v>
      </c>
      <c r="C897" s="30">
        <v>337.4</v>
      </c>
      <c r="D897" s="30"/>
      <c r="E897" s="30"/>
      <c r="F897" s="46">
        <f t="shared" si="101"/>
        <v>337.4</v>
      </c>
      <c r="G897" s="45">
        <f t="shared" si="102"/>
        <v>1.8288360174239181E-3</v>
      </c>
      <c r="H897" s="118">
        <f t="shared" si="99"/>
        <v>7.8300699667996341</v>
      </c>
      <c r="I897" s="118">
        <f t="shared" si="100"/>
        <v>1.7226153926959196</v>
      </c>
      <c r="J897" s="194">
        <v>3.3650582720600095</v>
      </c>
      <c r="K897" s="118">
        <v>0.75275795791892175</v>
      </c>
      <c r="L897" s="45">
        <f t="shared" si="103"/>
        <v>4.0517194989550934E-2</v>
      </c>
    </row>
    <row r="898" spans="1:12" x14ac:dyDescent="0.25">
      <c r="A898" s="92">
        <f t="shared" si="104"/>
        <v>15</v>
      </c>
      <c r="B898" s="46" t="s">
        <v>1035</v>
      </c>
      <c r="C898" s="30">
        <v>344.8</v>
      </c>
      <c r="D898" s="30"/>
      <c r="E898" s="30"/>
      <c r="F898" s="46">
        <f t="shared" si="101"/>
        <v>344.8</v>
      </c>
      <c r="G898" s="45">
        <f t="shared" si="102"/>
        <v>1.8689468251563931E-3</v>
      </c>
      <c r="H898" s="118">
        <f t="shared" si="99"/>
        <v>8.0018023845658384</v>
      </c>
      <c r="I898" s="118">
        <f t="shared" si="100"/>
        <v>1.7603965246044844</v>
      </c>
      <c r="J898" s="194">
        <v>3.4388621582877632</v>
      </c>
      <c r="K898" s="118">
        <v>0.769267764939076</v>
      </c>
      <c r="L898" s="45">
        <f t="shared" si="103"/>
        <v>4.0517194989550934E-2</v>
      </c>
    </row>
    <row r="899" spans="1:12" x14ac:dyDescent="0.25">
      <c r="A899" s="92">
        <f t="shared" si="104"/>
        <v>16</v>
      </c>
      <c r="B899" s="46" t="s">
        <v>1036</v>
      </c>
      <c r="C899" s="30">
        <v>338.65</v>
      </c>
      <c r="D899" s="30"/>
      <c r="E899" s="30"/>
      <c r="F899" s="46">
        <f t="shared" si="101"/>
        <v>338.65</v>
      </c>
      <c r="G899" s="45">
        <f t="shared" si="102"/>
        <v>1.8356114917030524E-3</v>
      </c>
      <c r="H899" s="118">
        <f t="shared" si="99"/>
        <v>7.8590788211520337</v>
      </c>
      <c r="I899" s="118">
        <f t="shared" si="100"/>
        <v>1.7289973406534473</v>
      </c>
      <c r="J899" s="194">
        <v>3.3775251447336165</v>
      </c>
      <c r="K899" s="118">
        <v>0.75554677667232617</v>
      </c>
      <c r="L899" s="45">
        <f t="shared" si="103"/>
        <v>4.0517194989550941E-2</v>
      </c>
    </row>
    <row r="900" spans="1:12" x14ac:dyDescent="0.25">
      <c r="A900" s="92">
        <f t="shared" si="104"/>
        <v>17</v>
      </c>
      <c r="B900" s="46" t="s">
        <v>1037</v>
      </c>
      <c r="C900" s="30">
        <v>344.1</v>
      </c>
      <c r="D900" s="30"/>
      <c r="E900" s="30"/>
      <c r="F900" s="46">
        <f t="shared" si="101"/>
        <v>344.1</v>
      </c>
      <c r="G900" s="45">
        <f t="shared" si="102"/>
        <v>1.8651525595600781E-3</v>
      </c>
      <c r="H900" s="118">
        <f t="shared" si="99"/>
        <v>7.9855574261284961</v>
      </c>
      <c r="I900" s="118">
        <f t="shared" si="100"/>
        <v>1.7568226337482691</v>
      </c>
      <c r="J900" s="194">
        <v>3.4318807095905437</v>
      </c>
      <c r="K900" s="118">
        <v>0.76770602643716945</v>
      </c>
      <c r="L900" s="45">
        <f t="shared" si="103"/>
        <v>4.0517194989550941E-2</v>
      </c>
    </row>
    <row r="901" spans="1:12" x14ac:dyDescent="0.25">
      <c r="A901" s="92">
        <f t="shared" si="104"/>
        <v>18</v>
      </c>
      <c r="B901" s="46" t="s">
        <v>1038</v>
      </c>
      <c r="C901" s="30">
        <v>340.9</v>
      </c>
      <c r="D901" s="30"/>
      <c r="E901" s="30"/>
      <c r="F901" s="46">
        <f t="shared" si="101"/>
        <v>340.9</v>
      </c>
      <c r="G901" s="45">
        <f t="shared" si="102"/>
        <v>1.8478073454054941E-3</v>
      </c>
      <c r="H901" s="118">
        <f t="shared" si="99"/>
        <v>7.9112947589863518</v>
      </c>
      <c r="I901" s="118">
        <f t="shared" si="100"/>
        <v>1.7404848469769973</v>
      </c>
      <c r="J901" s="194">
        <v>3.3999655155461093</v>
      </c>
      <c r="K901" s="118">
        <v>0.76056665042845406</v>
      </c>
      <c r="L901" s="45">
        <f t="shared" si="103"/>
        <v>4.0517194989550927E-2</v>
      </c>
    </row>
    <row r="902" spans="1:12" x14ac:dyDescent="0.25">
      <c r="A902" s="92">
        <f t="shared" si="104"/>
        <v>19</v>
      </c>
      <c r="B902" s="46" t="s">
        <v>1039</v>
      </c>
      <c r="C902" s="30">
        <v>346</v>
      </c>
      <c r="D902" s="30"/>
      <c r="E902" s="30"/>
      <c r="F902" s="46">
        <f t="shared" si="101"/>
        <v>346</v>
      </c>
      <c r="G902" s="45">
        <f t="shared" si="102"/>
        <v>1.875451280464362E-3</v>
      </c>
      <c r="H902" s="118">
        <f t="shared" si="99"/>
        <v>8.029650884744143</v>
      </c>
      <c r="I902" s="118">
        <f t="shared" si="100"/>
        <v>1.7665231946437114</v>
      </c>
      <c r="J902" s="194">
        <v>3.4508303560544262</v>
      </c>
      <c r="K902" s="118">
        <v>0.77194503094234412</v>
      </c>
      <c r="L902" s="45">
        <f t="shared" si="103"/>
        <v>4.0517194989550941E-2</v>
      </c>
    </row>
    <row r="903" spans="1:12" x14ac:dyDescent="0.25">
      <c r="A903" s="92">
        <f t="shared" si="104"/>
        <v>20</v>
      </c>
      <c r="B903" s="46" t="s">
        <v>1040</v>
      </c>
      <c r="C903" s="30">
        <v>343.4</v>
      </c>
      <c r="D903" s="30"/>
      <c r="E903" s="30"/>
      <c r="F903" s="46">
        <f t="shared" si="101"/>
        <v>343.4</v>
      </c>
      <c r="G903" s="45">
        <f t="shared" si="102"/>
        <v>1.8613582939637626E-3</v>
      </c>
      <c r="H903" s="118">
        <f t="shared" si="99"/>
        <v>7.9693124676911511</v>
      </c>
      <c r="I903" s="118">
        <f t="shared" si="100"/>
        <v>1.7532487428920533</v>
      </c>
      <c r="J903" s="194">
        <v>3.4248992608933233</v>
      </c>
      <c r="K903" s="118">
        <v>0.7661442879352629</v>
      </c>
      <c r="L903" s="45">
        <f t="shared" si="103"/>
        <v>4.0517194989550934E-2</v>
      </c>
    </row>
    <row r="904" spans="1:12" x14ac:dyDescent="0.25">
      <c r="A904" s="92">
        <f t="shared" si="104"/>
        <v>21</v>
      </c>
      <c r="B904" s="46" t="s">
        <v>2426</v>
      </c>
      <c r="C904" s="30">
        <v>345.5</v>
      </c>
      <c r="D904" s="30"/>
      <c r="E904" s="30"/>
      <c r="F904" s="46">
        <f t="shared" si="101"/>
        <v>345.5</v>
      </c>
      <c r="G904" s="45">
        <f t="shared" si="102"/>
        <v>1.8727410907527083E-3</v>
      </c>
      <c r="H904" s="118">
        <f t="shared" si="99"/>
        <v>8.0180473430031824</v>
      </c>
      <c r="I904" s="118">
        <f t="shared" si="100"/>
        <v>1.7639704154607001</v>
      </c>
      <c r="J904" s="194">
        <v>3.4458436069849832</v>
      </c>
      <c r="K904" s="118">
        <v>0.77082950344098244</v>
      </c>
      <c r="L904" s="45">
        <f t="shared" si="103"/>
        <v>4.0517194989550941E-2</v>
      </c>
    </row>
    <row r="905" spans="1:12" x14ac:dyDescent="0.25">
      <c r="A905" s="92">
        <f t="shared" si="104"/>
        <v>22</v>
      </c>
      <c r="B905" s="46" t="s">
        <v>2427</v>
      </c>
      <c r="C905" s="30">
        <v>341.7</v>
      </c>
      <c r="D905" s="30"/>
      <c r="E905" s="30"/>
      <c r="F905" s="46">
        <f t="shared" si="101"/>
        <v>341.7</v>
      </c>
      <c r="G905" s="45">
        <f t="shared" si="102"/>
        <v>1.8521436489441401E-3</v>
      </c>
      <c r="H905" s="118">
        <f t="shared" si="99"/>
        <v>7.9298604257718885</v>
      </c>
      <c r="I905" s="118">
        <f t="shared" si="100"/>
        <v>1.7445692936698154</v>
      </c>
      <c r="J905" s="194">
        <v>3.4079443140572176</v>
      </c>
      <c r="K905" s="118">
        <v>0.76235149443063299</v>
      </c>
      <c r="L905" s="45">
        <f t="shared" si="103"/>
        <v>4.0517194989550934E-2</v>
      </c>
    </row>
    <row r="906" spans="1:12" x14ac:dyDescent="0.25">
      <c r="A906" s="92">
        <f t="shared" si="104"/>
        <v>23</v>
      </c>
      <c r="B906" s="46" t="s">
        <v>2428</v>
      </c>
      <c r="C906" s="30">
        <v>346.5</v>
      </c>
      <c r="D906" s="30"/>
      <c r="E906" s="30"/>
      <c r="F906" s="46">
        <f t="shared" si="101"/>
        <v>346.5</v>
      </c>
      <c r="G906" s="45">
        <f t="shared" si="102"/>
        <v>1.8781614701760157E-3</v>
      </c>
      <c r="H906" s="118">
        <v>0</v>
      </c>
      <c r="I906" s="118">
        <f t="shared" si="100"/>
        <v>0</v>
      </c>
      <c r="J906" s="194">
        <v>0</v>
      </c>
      <c r="K906" s="118">
        <v>0</v>
      </c>
      <c r="L906" s="45">
        <f t="shared" si="103"/>
        <v>0</v>
      </c>
    </row>
    <row r="907" spans="1:12" x14ac:dyDescent="0.25">
      <c r="A907" s="92">
        <f t="shared" si="104"/>
        <v>24</v>
      </c>
      <c r="B907" s="46" t="s">
        <v>2429</v>
      </c>
      <c r="C907" s="30">
        <v>77.5</v>
      </c>
      <c r="D907" s="30"/>
      <c r="E907" s="30"/>
      <c r="F907" s="46">
        <f t="shared" si="101"/>
        <v>77.5</v>
      </c>
      <c r="G907" s="45">
        <f t="shared" si="102"/>
        <v>4.2007940530632384E-4</v>
      </c>
      <c r="H907" s="118">
        <f t="shared" ref="H907:H934" si="105">G907*4281.45</f>
        <v>1.79854896984876</v>
      </c>
      <c r="I907" s="118">
        <f t="shared" si="100"/>
        <v>0.39568077336672719</v>
      </c>
      <c r="J907" s="194">
        <v>0.77294610576363587</v>
      </c>
      <c r="K907" s="118">
        <v>0.17290676271107422</v>
      </c>
      <c r="L907" s="45">
        <f t="shared" si="103"/>
        <v>4.0517194989550934E-2</v>
      </c>
    </row>
    <row r="908" spans="1:12" x14ac:dyDescent="0.25">
      <c r="A908" s="92">
        <f t="shared" si="104"/>
        <v>25</v>
      </c>
      <c r="B908" s="46" t="s">
        <v>2430</v>
      </c>
      <c r="C908" s="30">
        <v>176.7</v>
      </c>
      <c r="D908" s="30"/>
      <c r="E908" s="30"/>
      <c r="F908" s="46">
        <f t="shared" si="101"/>
        <v>176.7</v>
      </c>
      <c r="G908" s="45">
        <f t="shared" si="102"/>
        <v>9.5778104409841838E-4</v>
      </c>
      <c r="H908" s="118">
        <f t="shared" si="105"/>
        <v>4.1006916512551728</v>
      </c>
      <c r="I908" s="118">
        <f t="shared" si="100"/>
        <v>0.90215216327613801</v>
      </c>
      <c r="J908" s="194">
        <v>1.7623171211410897</v>
      </c>
      <c r="K908" s="118">
        <v>0.39422741898124913</v>
      </c>
      <c r="L908" s="45">
        <f t="shared" si="103"/>
        <v>4.0517194989550927E-2</v>
      </c>
    </row>
    <row r="909" spans="1:12" x14ac:dyDescent="0.25">
      <c r="A909" s="92">
        <f t="shared" si="104"/>
        <v>26</v>
      </c>
      <c r="B909" s="46" t="s">
        <v>1158</v>
      </c>
      <c r="C909" s="30">
        <v>3973.8</v>
      </c>
      <c r="D909" s="30"/>
      <c r="E909" s="30">
        <v>282.60000000000002</v>
      </c>
      <c r="F909" s="46">
        <f t="shared" si="101"/>
        <v>4256.4000000000005</v>
      </c>
      <c r="G909" s="45">
        <f t="shared" si="102"/>
        <v>2.3071302977365638E-2</v>
      </c>
      <c r="H909" s="118">
        <f t="shared" si="105"/>
        <v>98.778630132442103</v>
      </c>
      <c r="I909" s="118">
        <f t="shared" si="100"/>
        <v>21.731298629137264</v>
      </c>
      <c r="J909" s="194">
        <v>42.451197478352775</v>
      </c>
      <c r="K909" s="118">
        <v>8.8657663698227953</v>
      </c>
      <c r="L909" s="45">
        <f t="shared" si="103"/>
        <v>4.0369066020523196E-2</v>
      </c>
    </row>
    <row r="910" spans="1:12" x14ac:dyDescent="0.25">
      <c r="A910" s="92">
        <f t="shared" si="104"/>
        <v>27</v>
      </c>
      <c r="B910" s="46" t="s">
        <v>1159</v>
      </c>
      <c r="C910" s="30">
        <v>2318.1999999999998</v>
      </c>
      <c r="D910" s="30"/>
      <c r="E910" s="30"/>
      <c r="F910" s="46">
        <f t="shared" si="101"/>
        <v>2318.1999999999998</v>
      </c>
      <c r="G910" s="45">
        <f t="shared" si="102"/>
        <v>1.2565523579111225E-2</v>
      </c>
      <c r="H910" s="118">
        <f t="shared" si="105"/>
        <v>53.798660927785747</v>
      </c>
      <c r="I910" s="118">
        <f t="shared" si="100"/>
        <v>11.835705404112865</v>
      </c>
      <c r="J910" s="194">
        <v>23.120563385564655</v>
      </c>
      <c r="K910" s="118">
        <v>5.1720317073137059</v>
      </c>
      <c r="L910" s="45">
        <f t="shared" si="103"/>
        <v>4.0517194989550934E-2</v>
      </c>
    </row>
    <row r="911" spans="1:12" x14ac:dyDescent="0.25">
      <c r="A911" s="92">
        <f t="shared" si="104"/>
        <v>28</v>
      </c>
      <c r="B911" s="46" t="s">
        <v>1160</v>
      </c>
      <c r="C911" s="30">
        <v>19972.8</v>
      </c>
      <c r="D911" s="30">
        <v>200.6</v>
      </c>
      <c r="E911" s="30">
        <v>2292.4</v>
      </c>
      <c r="F911" s="46">
        <f t="shared" si="101"/>
        <v>22465.8</v>
      </c>
      <c r="G911" s="45">
        <f t="shared" si="102"/>
        <v>0.12177316004813948</v>
      </c>
      <c r="H911" s="118">
        <f t="shared" si="105"/>
        <v>521.3656960881068</v>
      </c>
      <c r="I911" s="118">
        <f t="shared" si="100"/>
        <v>114.7004531393835</v>
      </c>
      <c r="J911" s="194">
        <v>224.06261448857666</v>
      </c>
      <c r="K911" s="118">
        <v>44.560415358396675</v>
      </c>
      <c r="L911" s="45">
        <f t="shared" si="103"/>
        <v>4.0269617777887436E-2</v>
      </c>
    </row>
    <row r="912" spans="1:12" ht="13" x14ac:dyDescent="0.3">
      <c r="A912" s="92">
        <f t="shared" si="104"/>
        <v>29</v>
      </c>
      <c r="B912" s="28" t="s">
        <v>1161</v>
      </c>
      <c r="C912" s="32">
        <v>4510.8999999999996</v>
      </c>
      <c r="D912" s="30"/>
      <c r="E912" s="30"/>
      <c r="F912" s="46">
        <f t="shared" si="101"/>
        <v>4510.8999999999996</v>
      </c>
      <c r="G912" s="45">
        <f t="shared" si="102"/>
        <v>2.445078954059737E-2</v>
      </c>
      <c r="H912" s="118">
        <f t="shared" si="105"/>
        <v>104.6848328785906</v>
      </c>
      <c r="I912" s="118">
        <f t="shared" si="100"/>
        <v>23.030663233289932</v>
      </c>
      <c r="J912" s="194">
        <v>44.989452754699158</v>
      </c>
      <c r="K912" s="118">
        <v>10.064066011785608</v>
      </c>
      <c r="L912" s="45">
        <f t="shared" si="103"/>
        <v>4.0517194989550934E-2</v>
      </c>
    </row>
    <row r="913" spans="1:12" x14ac:dyDescent="0.25">
      <c r="A913" s="92">
        <f t="shared" si="104"/>
        <v>30</v>
      </c>
      <c r="B913" s="46" t="s">
        <v>1162</v>
      </c>
      <c r="C913" s="30">
        <v>3364.6</v>
      </c>
      <c r="D913" s="30">
        <v>242</v>
      </c>
      <c r="E913" s="30">
        <v>228.7</v>
      </c>
      <c r="F913" s="46">
        <f t="shared" si="101"/>
        <v>3835.2999999999997</v>
      </c>
      <c r="G913" s="45">
        <f t="shared" si="102"/>
        <v>2.0788781202210886E-2</v>
      </c>
      <c r="H913" s="118">
        <f t="shared" si="105"/>
        <v>89.006127278205796</v>
      </c>
      <c r="I913" s="118">
        <f t="shared" si="100"/>
        <v>19.581348001205274</v>
      </c>
      <c r="J913" s="194">
        <v>38.251357412068032</v>
      </c>
      <c r="K913" s="118">
        <v>7.5066076621636162</v>
      </c>
      <c r="L913" s="45">
        <f t="shared" si="103"/>
        <v>4.024338131401526E-2</v>
      </c>
    </row>
    <row r="914" spans="1:12" x14ac:dyDescent="0.25">
      <c r="A914" s="92">
        <f t="shared" si="104"/>
        <v>31</v>
      </c>
      <c r="B914" s="46" t="s">
        <v>1163</v>
      </c>
      <c r="C914" s="30">
        <v>3738.09</v>
      </c>
      <c r="D914" s="30"/>
      <c r="E914" s="30">
        <v>73</v>
      </c>
      <c r="F914" s="46">
        <f t="shared" si="101"/>
        <v>3811.09</v>
      </c>
      <c r="G914" s="45">
        <f t="shared" si="102"/>
        <v>2.0657553816372617E-2</v>
      </c>
      <c r="H914" s="118">
        <f t="shared" si="105"/>
        <v>88.444283787108546</v>
      </c>
      <c r="I914" s="118">
        <f t="shared" si="100"/>
        <v>19.45774243316388</v>
      </c>
      <c r="J914" s="194">
        <v>38.009899022125616</v>
      </c>
      <c r="K914" s="118">
        <v>8.3398843951308308</v>
      </c>
      <c r="L914" s="45">
        <f t="shared" si="103"/>
        <v>4.0474459967497191E-2</v>
      </c>
    </row>
    <row r="915" spans="1:12" x14ac:dyDescent="0.25">
      <c r="A915" s="92">
        <f t="shared" si="104"/>
        <v>32</v>
      </c>
      <c r="B915" s="46" t="s">
        <v>1164</v>
      </c>
      <c r="C915" s="30">
        <v>4404.33</v>
      </c>
      <c r="D915" s="30"/>
      <c r="E915" s="30"/>
      <c r="F915" s="46">
        <f t="shared" si="101"/>
        <v>4404.33</v>
      </c>
      <c r="G915" s="45">
        <f t="shared" si="102"/>
        <v>2.3873139705455501E-2</v>
      </c>
      <c r="H915" s="118">
        <f t="shared" si="105"/>
        <v>102.21165399192245</v>
      </c>
      <c r="I915" s="118">
        <f t="shared" si="100"/>
        <v>22.486563878222938</v>
      </c>
      <c r="J915" s="194">
        <v>43.92657705803812</v>
      </c>
      <c r="K915" s="118">
        <v>9.8263024801453618</v>
      </c>
      <c r="L915" s="45">
        <f t="shared" si="103"/>
        <v>4.0517194989550941E-2</v>
      </c>
    </row>
    <row r="916" spans="1:12" ht="13" x14ac:dyDescent="0.3">
      <c r="A916" s="92">
        <f t="shared" si="104"/>
        <v>33</v>
      </c>
      <c r="B916" s="28" t="s">
        <v>1165</v>
      </c>
      <c r="C916" s="30">
        <v>2676.4</v>
      </c>
      <c r="D916" s="30"/>
      <c r="E916" s="30"/>
      <c r="F916" s="46">
        <f t="shared" si="101"/>
        <v>2676.4</v>
      </c>
      <c r="G916" s="45">
        <f t="shared" si="102"/>
        <v>1.4507103488539938E-2</v>
      </c>
      <c r="H916" s="118">
        <f t="shared" si="105"/>
        <v>62.111438231009316</v>
      </c>
      <c r="I916" s="118">
        <f t="shared" si="100"/>
        <v>13.664516410822049</v>
      </c>
      <c r="J916" s="194">
        <v>26.693070418913486</v>
      </c>
      <c r="K916" s="118">
        <v>5.9711956092892775</v>
      </c>
      <c r="L916" s="45">
        <f t="shared" si="103"/>
        <v>4.0517194989550941E-2</v>
      </c>
    </row>
    <row r="917" spans="1:12" x14ac:dyDescent="0.25">
      <c r="A917" s="92">
        <f t="shared" si="104"/>
        <v>34</v>
      </c>
      <c r="B917" s="46" t="s">
        <v>1166</v>
      </c>
      <c r="C917" s="30">
        <v>1241.5999999999999</v>
      </c>
      <c r="D917" s="30"/>
      <c r="E917" s="30"/>
      <c r="F917" s="46">
        <f t="shared" si="101"/>
        <v>1241.5999999999999</v>
      </c>
      <c r="G917" s="45">
        <f t="shared" si="102"/>
        <v>6.729943091978473E-3</v>
      </c>
      <c r="H917" s="118">
        <f t="shared" si="105"/>
        <v>28.813914851151232</v>
      </c>
      <c r="I917" s="118">
        <f t="shared" si="100"/>
        <v>6.3390612672532711</v>
      </c>
      <c r="J917" s="194">
        <v>12.383095289240391</v>
      </c>
      <c r="K917" s="118">
        <v>2.7700778913815447</v>
      </c>
      <c r="L917" s="45">
        <f t="shared" si="103"/>
        <v>4.0517194989550941E-2</v>
      </c>
    </row>
    <row r="918" spans="1:12" x14ac:dyDescent="0.25">
      <c r="A918" s="92">
        <f t="shared" si="104"/>
        <v>35</v>
      </c>
      <c r="B918" s="46" t="s">
        <v>54</v>
      </c>
      <c r="C918" s="30">
        <v>7600.7</v>
      </c>
      <c r="D918" s="30"/>
      <c r="E918" s="30">
        <v>75.599999999999994</v>
      </c>
      <c r="F918" s="46">
        <f t="shared" si="101"/>
        <v>7676.3</v>
      </c>
      <c r="G918" s="45">
        <f t="shared" si="102"/>
        <v>4.1608458567134632E-2</v>
      </c>
      <c r="H918" s="118">
        <f t="shared" si="105"/>
        <v>178.14453493225855</v>
      </c>
      <c r="I918" s="118">
        <f t="shared" si="100"/>
        <v>39.19179768509688</v>
      </c>
      <c r="J918" s="194">
        <v>76.55956376352772</v>
      </c>
      <c r="K918" s="118">
        <v>16.957579759200794</v>
      </c>
      <c r="L918" s="45">
        <f t="shared" si="103"/>
        <v>4.0495222456142135E-2</v>
      </c>
    </row>
    <row r="919" spans="1:12" x14ac:dyDescent="0.25">
      <c r="A919" s="92">
        <f t="shared" si="104"/>
        <v>36</v>
      </c>
      <c r="B919" s="46" t="s">
        <v>1167</v>
      </c>
      <c r="C919" s="30">
        <v>9475.4500000000007</v>
      </c>
      <c r="D919" s="30"/>
      <c r="E919" s="30"/>
      <c r="F919" s="46">
        <f t="shared" si="101"/>
        <v>9475.4500000000007</v>
      </c>
      <c r="G919" s="45">
        <f t="shared" si="102"/>
        <v>5.136053420657815E-2</v>
      </c>
      <c r="H919" s="118">
        <f t="shared" si="105"/>
        <v>219.89755917875402</v>
      </c>
      <c r="I919" s="118">
        <f t="shared" si="100"/>
        <v>48.377463019325887</v>
      </c>
      <c r="J919" s="194">
        <v>94.503382940103791</v>
      </c>
      <c r="K919" s="118">
        <v>21.140250125556751</v>
      </c>
      <c r="L919" s="45">
        <f t="shared" si="103"/>
        <v>4.0517194989550934E-2</v>
      </c>
    </row>
    <row r="920" spans="1:12" x14ac:dyDescent="0.25">
      <c r="A920" s="92">
        <f t="shared" si="104"/>
        <v>37</v>
      </c>
      <c r="B920" s="46" t="s">
        <v>1168</v>
      </c>
      <c r="C920" s="30">
        <v>4310.78</v>
      </c>
      <c r="D920" s="30"/>
      <c r="E920" s="30">
        <v>310.10000000000002</v>
      </c>
      <c r="F920" s="46">
        <f t="shared" si="101"/>
        <v>4620.88</v>
      </c>
      <c r="G920" s="45">
        <f t="shared" si="102"/>
        <v>2.5046922869572719E-2</v>
      </c>
      <c r="H920" s="118">
        <f t="shared" si="105"/>
        <v>107.23714791993211</v>
      </c>
      <c r="I920" s="118">
        <f t="shared" si="100"/>
        <v>23.592172542385065</v>
      </c>
      <c r="J920" s="194">
        <v>46.086338080013803</v>
      </c>
      <c r="K920" s="118">
        <v>9.6175872846405728</v>
      </c>
      <c r="L920" s="45">
        <f t="shared" si="103"/>
        <v>4.0367472392049034E-2</v>
      </c>
    </row>
    <row r="921" spans="1:12" x14ac:dyDescent="0.25">
      <c r="A921" s="92">
        <f t="shared" si="104"/>
        <v>38</v>
      </c>
      <c r="B921" s="46" t="s">
        <v>1169</v>
      </c>
      <c r="C921" s="30">
        <v>6507.98</v>
      </c>
      <c r="D921" s="30">
        <v>48.6</v>
      </c>
      <c r="E921" s="30"/>
      <c r="F921" s="46">
        <f t="shared" si="101"/>
        <v>6556.58</v>
      </c>
      <c r="G921" s="45">
        <f t="shared" si="102"/>
        <v>3.5539151319268859E-2</v>
      </c>
      <c r="H921" s="118">
        <f t="shared" si="105"/>
        <v>152.15909941588365</v>
      </c>
      <c r="I921" s="118">
        <f t="shared" si="100"/>
        <v>33.475001871494399</v>
      </c>
      <c r="J921" s="194">
        <v>65.392038427454708</v>
      </c>
      <c r="K921" s="118">
        <v>14.519661336624731</v>
      </c>
      <c r="L921" s="45">
        <f t="shared" si="103"/>
        <v>4.0500657515268247E-2</v>
      </c>
    </row>
    <row r="922" spans="1:12" x14ac:dyDescent="0.25">
      <c r="A922" s="92">
        <f t="shared" si="104"/>
        <v>39</v>
      </c>
      <c r="B922" s="46" t="s">
        <v>1170</v>
      </c>
      <c r="C922" s="30">
        <v>374.3</v>
      </c>
      <c r="D922" s="30"/>
      <c r="E922" s="30"/>
      <c r="F922" s="46">
        <f t="shared" si="101"/>
        <v>374.3</v>
      </c>
      <c r="G922" s="45">
        <f t="shared" si="102"/>
        <v>2.0288480181439618E-3</v>
      </c>
      <c r="H922" s="118">
        <f t="shared" si="105"/>
        <v>8.6864113472824656</v>
      </c>
      <c r="I922" s="118">
        <f t="shared" si="100"/>
        <v>1.9110104964021424</v>
      </c>
      <c r="J922" s="194">
        <v>3.7330803533848895</v>
      </c>
      <c r="K922" s="118">
        <v>0.83508388751942031</v>
      </c>
      <c r="L922" s="45">
        <f t="shared" si="103"/>
        <v>4.0517194989550941E-2</v>
      </c>
    </row>
    <row r="923" spans="1:12" x14ac:dyDescent="0.25">
      <c r="A923" s="92">
        <f t="shared" si="104"/>
        <v>40</v>
      </c>
      <c r="B923" s="46" t="s">
        <v>1171</v>
      </c>
      <c r="C923" s="30">
        <v>376.1</v>
      </c>
      <c r="D923" s="30"/>
      <c r="E923" s="30"/>
      <c r="F923" s="46">
        <f t="shared" si="101"/>
        <v>376.1</v>
      </c>
      <c r="G923" s="45">
        <f t="shared" si="102"/>
        <v>2.0386047011059149E-3</v>
      </c>
      <c r="H923" s="118">
        <f t="shared" si="105"/>
        <v>8.728184097549919</v>
      </c>
      <c r="I923" s="118">
        <f t="shared" si="100"/>
        <v>1.9202005014609822</v>
      </c>
      <c r="J923" s="194">
        <v>3.7510326500348836</v>
      </c>
      <c r="K923" s="118">
        <v>0.83909978652432271</v>
      </c>
      <c r="L923" s="45">
        <f t="shared" si="103"/>
        <v>4.0517194989550934E-2</v>
      </c>
    </row>
    <row r="924" spans="1:12" x14ac:dyDescent="0.25">
      <c r="A924" s="92">
        <f t="shared" si="104"/>
        <v>41</v>
      </c>
      <c r="B924" s="46" t="s">
        <v>1172</v>
      </c>
      <c r="C924" s="30">
        <v>382.3</v>
      </c>
      <c r="D924" s="30"/>
      <c r="E924" s="30"/>
      <c r="F924" s="46">
        <f t="shared" si="101"/>
        <v>382.3</v>
      </c>
      <c r="G924" s="45">
        <f t="shared" si="102"/>
        <v>2.072211053530421E-3</v>
      </c>
      <c r="H924" s="118">
        <f t="shared" si="105"/>
        <v>8.8720680151378204</v>
      </c>
      <c r="I924" s="118">
        <f t="shared" si="100"/>
        <v>1.9518549633303206</v>
      </c>
      <c r="J924" s="194">
        <v>3.8128683384959747</v>
      </c>
      <c r="K924" s="118">
        <v>0.85293232754120873</v>
      </c>
      <c r="L924" s="45">
        <f t="shared" si="103"/>
        <v>4.0517194989550941E-2</v>
      </c>
    </row>
    <row r="925" spans="1:12" x14ac:dyDescent="0.25">
      <c r="A925" s="92">
        <f t="shared" si="104"/>
        <v>42</v>
      </c>
      <c r="B925" s="46" t="s">
        <v>1173</v>
      </c>
      <c r="C925" s="30">
        <v>411</v>
      </c>
      <c r="D925" s="30"/>
      <c r="E925" s="30"/>
      <c r="F925" s="46">
        <f t="shared" si="101"/>
        <v>411</v>
      </c>
      <c r="G925" s="45">
        <f t="shared" si="102"/>
        <v>2.2277759429793435E-3</v>
      </c>
      <c r="H925" s="118">
        <f t="shared" si="105"/>
        <v>9.53811131106891</v>
      </c>
      <c r="I925" s="118">
        <f t="shared" si="100"/>
        <v>2.0983844884351601</v>
      </c>
      <c r="J925" s="194">
        <v>4.0991077350819918</v>
      </c>
      <c r="K925" s="118">
        <v>0.91696360611937422</v>
      </c>
      <c r="L925" s="45">
        <f t="shared" si="103"/>
        <v>4.0517194989550941E-2</v>
      </c>
    </row>
    <row r="926" spans="1:12" x14ac:dyDescent="0.25">
      <c r="A926" s="92">
        <f t="shared" si="104"/>
        <v>43</v>
      </c>
      <c r="B926" s="46" t="s">
        <v>1174</v>
      </c>
      <c r="C926" s="30">
        <v>388.9</v>
      </c>
      <c r="D926" s="30"/>
      <c r="E926" s="30"/>
      <c r="F926" s="46">
        <f t="shared" si="101"/>
        <v>388.9</v>
      </c>
      <c r="G926" s="45">
        <f t="shared" si="102"/>
        <v>2.1079855577242493E-3</v>
      </c>
      <c r="H926" s="118">
        <f t="shared" si="105"/>
        <v>9.0252347661184871</v>
      </c>
      <c r="I926" s="118">
        <f t="shared" si="100"/>
        <v>1.9855516485460671</v>
      </c>
      <c r="J926" s="194">
        <v>3.8786934262126187</v>
      </c>
      <c r="K926" s="118">
        <v>0.86765729055918395</v>
      </c>
      <c r="L926" s="45">
        <f t="shared" si="103"/>
        <v>4.0517194989550934E-2</v>
      </c>
    </row>
    <row r="927" spans="1:12" x14ac:dyDescent="0.25">
      <c r="A927" s="92">
        <f t="shared" si="104"/>
        <v>44</v>
      </c>
      <c r="B927" s="46" t="s">
        <v>1175</v>
      </c>
      <c r="C927" s="30">
        <v>364.6</v>
      </c>
      <c r="D927" s="30"/>
      <c r="E927" s="30"/>
      <c r="F927" s="46">
        <f t="shared" si="101"/>
        <v>364.6</v>
      </c>
      <c r="G927" s="45">
        <f t="shared" si="102"/>
        <v>1.9762703377378798E-3</v>
      </c>
      <c r="H927" s="118">
        <f t="shared" si="105"/>
        <v>8.4613026375078455</v>
      </c>
      <c r="I927" s="118">
        <f t="shared" si="100"/>
        <v>1.861486580251726</v>
      </c>
      <c r="J927" s="194">
        <v>3.6363374214376987</v>
      </c>
      <c r="K927" s="118">
        <v>0.81344265399300197</v>
      </c>
      <c r="L927" s="45">
        <f t="shared" si="103"/>
        <v>4.0517194989550934E-2</v>
      </c>
    </row>
    <row r="928" spans="1:12" x14ac:dyDescent="0.25">
      <c r="A928" s="92">
        <f t="shared" si="104"/>
        <v>45</v>
      </c>
      <c r="B928" s="46" t="s">
        <v>1176</v>
      </c>
      <c r="C928" s="30">
        <v>133.5</v>
      </c>
      <c r="D928" s="30"/>
      <c r="E928" s="30"/>
      <c r="F928" s="46">
        <f t="shared" si="101"/>
        <v>133.5</v>
      </c>
      <c r="G928" s="45">
        <f t="shared" si="102"/>
        <v>7.2362065301153852E-4</v>
      </c>
      <c r="H928" s="118">
        <f t="shared" si="105"/>
        <v>3.0981456448362517</v>
      </c>
      <c r="I928" s="118">
        <f t="shared" si="100"/>
        <v>0.68159204186397537</v>
      </c>
      <c r="J928" s="194">
        <v>1.3314620015412308</v>
      </c>
      <c r="K928" s="118">
        <v>0.29784584286359234</v>
      </c>
      <c r="L928" s="45">
        <f t="shared" si="103"/>
        <v>4.0517194989550934E-2</v>
      </c>
    </row>
    <row r="929" spans="1:12" x14ac:dyDescent="0.25">
      <c r="A929" s="92">
        <f t="shared" si="104"/>
        <v>46</v>
      </c>
      <c r="B929" s="46" t="s">
        <v>1177</v>
      </c>
      <c r="C929" s="30">
        <v>9198.7099999999991</v>
      </c>
      <c r="D929" s="30"/>
      <c r="E929" s="30"/>
      <c r="F929" s="46">
        <f t="shared" si="101"/>
        <v>9198.7099999999991</v>
      </c>
      <c r="G929" s="45">
        <f t="shared" si="102"/>
        <v>4.9860498404972052E-2</v>
      </c>
      <c r="H929" s="118">
        <f t="shared" si="105"/>
        <v>213.47523089596757</v>
      </c>
      <c r="I929" s="118">
        <f t="shared" si="100"/>
        <v>46.964550797112864</v>
      </c>
      <c r="J929" s="194">
        <v>91.743317065148574</v>
      </c>
      <c r="K929" s="118">
        <v>20.522827964103037</v>
      </c>
      <c r="L929" s="45">
        <f t="shared" si="103"/>
        <v>4.0517194989550934E-2</v>
      </c>
    </row>
    <row r="930" spans="1:12" x14ac:dyDescent="0.25">
      <c r="A930" s="92">
        <f t="shared" si="104"/>
        <v>47</v>
      </c>
      <c r="B930" s="46" t="s">
        <v>1188</v>
      </c>
      <c r="C930" s="30">
        <v>3168.96</v>
      </c>
      <c r="D930" s="30"/>
      <c r="E930" s="30"/>
      <c r="F930" s="46">
        <f t="shared" si="101"/>
        <v>3168.96</v>
      </c>
      <c r="G930" s="45">
        <f t="shared" si="102"/>
        <v>1.7176965577284233E-2</v>
      </c>
      <c r="H930" s="118">
        <f t="shared" si="105"/>
        <v>73.542319270863572</v>
      </c>
      <c r="I930" s="118">
        <f t="shared" si="100"/>
        <v>16.179310239589984</v>
      </c>
      <c r="J930" s="194">
        <v>31.605616662202991</v>
      </c>
      <c r="K930" s="118">
        <v>7.070124061430783</v>
      </c>
      <c r="L930" s="45">
        <f t="shared" si="103"/>
        <v>4.0517194989550934E-2</v>
      </c>
    </row>
    <row r="931" spans="1:12" x14ac:dyDescent="0.25">
      <c r="A931" s="92">
        <f t="shared" si="104"/>
        <v>48</v>
      </c>
      <c r="B931" s="46" t="s">
        <v>1189</v>
      </c>
      <c r="C931" s="30">
        <v>4196.6499999999996</v>
      </c>
      <c r="D931" s="30"/>
      <c r="E931" s="30">
        <v>69.099999999999994</v>
      </c>
      <c r="F931" s="46">
        <f t="shared" si="101"/>
        <v>4265.75</v>
      </c>
      <c r="G931" s="45">
        <f t="shared" si="102"/>
        <v>2.312198352497356E-2</v>
      </c>
      <c r="H931" s="118">
        <f t="shared" si="105"/>
        <v>98.995616362998049</v>
      </c>
      <c r="I931" s="118">
        <f t="shared" si="100"/>
        <v>21.779035599859572</v>
      </c>
      <c r="J931" s="194">
        <v>42.544449685951349</v>
      </c>
      <c r="K931" s="118">
        <v>9.362956977179735</v>
      </c>
      <c r="L931" s="45">
        <f t="shared" si="103"/>
        <v>4.0481054592038608E-2</v>
      </c>
    </row>
    <row r="932" spans="1:12" ht="13" x14ac:dyDescent="0.3">
      <c r="A932" s="92">
        <f t="shared" si="104"/>
        <v>49</v>
      </c>
      <c r="B932" s="28" t="s">
        <v>1190</v>
      </c>
      <c r="C932" s="30">
        <v>8277.0499999999993</v>
      </c>
      <c r="D932" s="30"/>
      <c r="E932" s="30"/>
      <c r="F932" s="46">
        <f t="shared" si="101"/>
        <v>8277.0499999999993</v>
      </c>
      <c r="G932" s="45">
        <f t="shared" si="102"/>
        <v>4.486475150568655E-2</v>
      </c>
      <c r="H932" s="118">
        <f t="shared" si="105"/>
        <v>192.08619033402167</v>
      </c>
      <c r="I932" s="118">
        <f t="shared" si="100"/>
        <v>42.258961873484765</v>
      </c>
      <c r="J932" s="194">
        <v>82.551142770463258</v>
      </c>
      <c r="K932" s="118">
        <v>18.466553810292858</v>
      </c>
      <c r="L932" s="45">
        <f t="shared" si="103"/>
        <v>4.0517194989550934E-2</v>
      </c>
    </row>
    <row r="933" spans="1:12" ht="13" x14ac:dyDescent="0.3">
      <c r="A933" s="92">
        <f t="shared" si="104"/>
        <v>50</v>
      </c>
      <c r="B933" s="28" t="s">
        <v>1191</v>
      </c>
      <c r="C933" s="30">
        <v>1475.3</v>
      </c>
      <c r="D933" s="30"/>
      <c r="E933" s="30"/>
      <c r="F933" s="46">
        <f t="shared" si="101"/>
        <v>1475.3</v>
      </c>
      <c r="G933" s="45">
        <f t="shared" si="102"/>
        <v>7.9966857632054137E-3</v>
      </c>
      <c r="H933" s="118">
        <f t="shared" si="105"/>
        <v>34.237410260875819</v>
      </c>
      <c r="I933" s="118">
        <f t="shared" si="100"/>
        <v>7.5322302573926807</v>
      </c>
      <c r="J933" s="194">
        <v>14.713901804297961</v>
      </c>
      <c r="K933" s="118">
        <v>3.2914754455180359</v>
      </c>
      <c r="L933" s="45">
        <f t="shared" si="103"/>
        <v>4.0517194989550941E-2</v>
      </c>
    </row>
    <row r="934" spans="1:12" x14ac:dyDescent="0.25">
      <c r="A934" s="92">
        <f t="shared" si="104"/>
        <v>51</v>
      </c>
      <c r="B934" s="46" t="s">
        <v>1192</v>
      </c>
      <c r="C934" s="30">
        <v>1459.86</v>
      </c>
      <c r="D934" s="30"/>
      <c r="E934" s="30"/>
      <c r="F934" s="46">
        <f t="shared" si="101"/>
        <v>1459.86</v>
      </c>
      <c r="G934" s="45">
        <f t="shared" si="102"/>
        <v>7.9129951049095471E-3</v>
      </c>
      <c r="H934" s="118">
        <f t="shared" si="105"/>
        <v>33.879092891914979</v>
      </c>
      <c r="I934" s="118">
        <f t="shared" si="100"/>
        <v>7.4534004362212958</v>
      </c>
      <c r="J934" s="194">
        <v>14.559910993033567</v>
      </c>
      <c r="K934" s="118">
        <v>3.2570279562759841</v>
      </c>
      <c r="L934" s="45">
        <f t="shared" si="103"/>
        <v>4.0517194989550934E-2</v>
      </c>
    </row>
    <row r="935" spans="1:12" x14ac:dyDescent="0.25">
      <c r="A935" s="92">
        <f t="shared" si="104"/>
        <v>52</v>
      </c>
      <c r="B935" s="46" t="s">
        <v>1193</v>
      </c>
      <c r="C935" s="30">
        <v>411.3</v>
      </c>
      <c r="D935" s="30"/>
      <c r="E935" s="30"/>
      <c r="F935" s="46">
        <f t="shared" si="101"/>
        <v>411.3</v>
      </c>
      <c r="G935" s="45">
        <f t="shared" si="102"/>
        <v>2.2294020568063354E-3</v>
      </c>
      <c r="H935" s="118">
        <v>0</v>
      </c>
      <c r="I935" s="118">
        <f t="shared" si="100"/>
        <v>0</v>
      </c>
      <c r="J935" s="194">
        <v>0</v>
      </c>
      <c r="K935" s="118">
        <v>0</v>
      </c>
      <c r="L935" s="45">
        <f t="shared" si="103"/>
        <v>0</v>
      </c>
    </row>
    <row r="936" spans="1:12" x14ac:dyDescent="0.25">
      <c r="A936" s="92">
        <f t="shared" si="104"/>
        <v>53</v>
      </c>
      <c r="B936" s="46" t="s">
        <v>1194</v>
      </c>
      <c r="C936" s="30">
        <v>402.8</v>
      </c>
      <c r="D936" s="30"/>
      <c r="E936" s="30"/>
      <c r="F936" s="46">
        <f t="shared" si="101"/>
        <v>402.8</v>
      </c>
      <c r="G936" s="45">
        <f t="shared" si="102"/>
        <v>2.1833288317082227E-3</v>
      </c>
      <c r="H936" s="118">
        <v>0</v>
      </c>
      <c r="I936" s="118">
        <f t="shared" si="100"/>
        <v>0</v>
      </c>
      <c r="J936" s="194">
        <v>0</v>
      </c>
      <c r="K936" s="118">
        <v>0</v>
      </c>
      <c r="L936" s="45">
        <f t="shared" si="103"/>
        <v>0</v>
      </c>
    </row>
    <row r="937" spans="1:12" x14ac:dyDescent="0.25">
      <c r="A937" s="92">
        <f t="shared" si="104"/>
        <v>54</v>
      </c>
      <c r="B937" s="46" t="s">
        <v>1195</v>
      </c>
      <c r="C937" s="30">
        <v>142.9</v>
      </c>
      <c r="D937" s="30"/>
      <c r="E937" s="30"/>
      <c r="F937" s="46">
        <f t="shared" si="101"/>
        <v>142.9</v>
      </c>
      <c r="G937" s="45">
        <f t="shared" si="102"/>
        <v>7.7457221959062819E-4</v>
      </c>
      <c r="H937" s="118">
        <f t="shared" ref="H937:H948" si="106">G937*4281.45</f>
        <v>3.3162922295662951</v>
      </c>
      <c r="I937" s="118">
        <f t="shared" si="100"/>
        <v>0.72958429050458495</v>
      </c>
      <c r="J937" s="194">
        <v>1.4252128840467559</v>
      </c>
      <c r="K937" s="118">
        <v>0.31881775988919364</v>
      </c>
      <c r="L937" s="45">
        <f t="shared" si="103"/>
        <v>4.0517194989550941E-2</v>
      </c>
    </row>
    <row r="938" spans="1:12" x14ac:dyDescent="0.25">
      <c r="A938" s="92">
        <f t="shared" si="104"/>
        <v>55</v>
      </c>
      <c r="B938" s="46" t="s">
        <v>1196</v>
      </c>
      <c r="C938" s="30">
        <v>776.7</v>
      </c>
      <c r="D938" s="30"/>
      <c r="E938" s="30"/>
      <c r="F938" s="46">
        <f t="shared" si="101"/>
        <v>776.7</v>
      </c>
      <c r="G938" s="45">
        <f t="shared" si="102"/>
        <v>4.2100086980828618E-3</v>
      </c>
      <c r="H938" s="118">
        <f t="shared" si="106"/>
        <v>18.024941740406867</v>
      </c>
      <c r="I938" s="118">
        <f t="shared" si="100"/>
        <v>3.9654871828895106</v>
      </c>
      <c r="J938" s="194">
        <v>7.7464160044724659</v>
      </c>
      <c r="K938" s="118">
        <v>1.7328604206153719</v>
      </c>
      <c r="L938" s="45">
        <f t="shared" si="103"/>
        <v>4.0517194989550934E-2</v>
      </c>
    </row>
    <row r="939" spans="1:12" x14ac:dyDescent="0.25">
      <c r="A939" s="92">
        <f t="shared" si="104"/>
        <v>56</v>
      </c>
      <c r="B939" s="46" t="s">
        <v>1197</v>
      </c>
      <c r="C939" s="30">
        <v>159.5</v>
      </c>
      <c r="D939" s="30"/>
      <c r="E939" s="30"/>
      <c r="F939" s="46">
        <f t="shared" si="101"/>
        <v>159.5</v>
      </c>
      <c r="G939" s="45">
        <f t="shared" si="102"/>
        <v>8.6455051801753106E-4</v>
      </c>
      <c r="H939" s="118">
        <f t="shared" si="106"/>
        <v>3.701529815366158</v>
      </c>
      <c r="I939" s="118">
        <f t="shared" si="100"/>
        <v>0.81433655938055471</v>
      </c>
      <c r="J939" s="194">
        <v>1.5907729531522572</v>
      </c>
      <c r="K939" s="118">
        <v>0.35585327293440433</v>
      </c>
      <c r="L939" s="45">
        <f t="shared" si="103"/>
        <v>4.0517194989550934E-2</v>
      </c>
    </row>
    <row r="940" spans="1:12" x14ac:dyDescent="0.25">
      <c r="A940" s="92">
        <f t="shared" si="104"/>
        <v>57</v>
      </c>
      <c r="B940" s="46" t="s">
        <v>1198</v>
      </c>
      <c r="C940" s="30">
        <v>8044.64</v>
      </c>
      <c r="D940" s="30"/>
      <c r="E940" s="30"/>
      <c r="F940" s="46">
        <f t="shared" si="101"/>
        <v>8044.64</v>
      </c>
      <c r="G940" s="45">
        <f t="shared" si="102"/>
        <v>4.3605001123915681E-2</v>
      </c>
      <c r="H940" s="118">
        <f t="shared" si="106"/>
        <v>186.69263206198877</v>
      </c>
      <c r="I940" s="118">
        <f t="shared" si="100"/>
        <v>41.072379053637533</v>
      </c>
      <c r="J940" s="194">
        <v>80.233202068004857</v>
      </c>
      <c r="K940" s="118">
        <v>17.948034317109883</v>
      </c>
      <c r="L940" s="45">
        <f t="shared" si="103"/>
        <v>4.0517194989550934E-2</v>
      </c>
    </row>
    <row r="941" spans="1:12" x14ac:dyDescent="0.25">
      <c r="A941" s="92">
        <f t="shared" si="104"/>
        <v>58</v>
      </c>
      <c r="B941" s="46" t="s">
        <v>1199</v>
      </c>
      <c r="C941" s="30">
        <v>3996.29</v>
      </c>
      <c r="D941" s="30"/>
      <c r="E941" s="30"/>
      <c r="F941" s="46">
        <f t="shared" si="101"/>
        <v>3996.29</v>
      </c>
      <c r="G941" s="45">
        <f t="shared" si="102"/>
        <v>2.1661408085569149E-2</v>
      </c>
      <c r="H941" s="118">
        <f t="shared" si="106"/>
        <v>92.74223564796003</v>
      </c>
      <c r="I941" s="118">
        <f t="shared" si="100"/>
        <v>20.403291842551205</v>
      </c>
      <c r="J941" s="194">
        <v>39.856990877447231</v>
      </c>
      <c r="K941" s="118">
        <v>8.915942796834047</v>
      </c>
      <c r="L941" s="45">
        <f t="shared" si="103"/>
        <v>4.0517194989550941E-2</v>
      </c>
    </row>
    <row r="942" spans="1:12" x14ac:dyDescent="0.25">
      <c r="A942" s="92">
        <f t="shared" si="104"/>
        <v>59</v>
      </c>
      <c r="B942" s="46" t="s">
        <v>1200</v>
      </c>
      <c r="C942" s="30">
        <v>69.53</v>
      </c>
      <c r="D942" s="30"/>
      <c r="E942" s="30"/>
      <c r="F942" s="46">
        <f t="shared" si="101"/>
        <v>69.53</v>
      </c>
      <c r="G942" s="45">
        <f t="shared" si="102"/>
        <v>3.7687898130256387E-4</v>
      </c>
      <c r="H942" s="118">
        <f t="shared" si="106"/>
        <v>1.6135885144978621</v>
      </c>
      <c r="I942" s="118">
        <f t="shared" si="100"/>
        <v>0.35498947318952967</v>
      </c>
      <c r="J942" s="194">
        <v>0.69345732559671758</v>
      </c>
      <c r="K942" s="118">
        <v>0.15512525433936758</v>
      </c>
      <c r="L942" s="45">
        <f t="shared" si="103"/>
        <v>4.0517194989550941E-2</v>
      </c>
    </row>
    <row r="943" spans="1:12" x14ac:dyDescent="0.25">
      <c r="A943" s="92">
        <f t="shared" si="104"/>
        <v>60</v>
      </c>
      <c r="B943" s="46" t="s">
        <v>1201</v>
      </c>
      <c r="C943" s="30">
        <v>3450.5</v>
      </c>
      <c r="D943" s="30"/>
      <c r="E943" s="30"/>
      <c r="F943" s="46">
        <f t="shared" si="101"/>
        <v>3450.5</v>
      </c>
      <c r="G943" s="45">
        <f t="shared" si="102"/>
        <v>1.8703019200122198E-2</v>
      </c>
      <c r="H943" s="118">
        <f t="shared" si="106"/>
        <v>80.076041554363186</v>
      </c>
      <c r="I943" s="118">
        <f t="shared" si="100"/>
        <v>17.616729141959901</v>
      </c>
      <c r="J943" s="194">
        <v>34.413555328224845</v>
      </c>
      <c r="K943" s="118">
        <v>7.6982552868975693</v>
      </c>
      <c r="L943" s="45">
        <f t="shared" si="103"/>
        <v>4.0517194989550934E-2</v>
      </c>
    </row>
    <row r="944" spans="1:12" x14ac:dyDescent="0.25">
      <c r="A944" s="92">
        <f t="shared" si="104"/>
        <v>61</v>
      </c>
      <c r="B944" s="46" t="s">
        <v>1202</v>
      </c>
      <c r="C944" s="30">
        <v>46</v>
      </c>
      <c r="D944" s="30"/>
      <c r="E944" s="30"/>
      <c r="F944" s="46">
        <f t="shared" si="101"/>
        <v>46</v>
      </c>
      <c r="G944" s="45">
        <f t="shared" si="102"/>
        <v>2.4933745347214062E-4</v>
      </c>
      <c r="H944" s="118">
        <f t="shared" si="106"/>
        <v>1.0675258401682963</v>
      </c>
      <c r="I944" s="118">
        <f t="shared" ref="I944:I948" si="107">H944*0.22</f>
        <v>0.23485568483702518</v>
      </c>
      <c r="J944" s="194">
        <v>0.45878091438873875</v>
      </c>
      <c r="K944" s="118">
        <v>0.10262853012528275</v>
      </c>
      <c r="L944" s="45">
        <f t="shared" si="103"/>
        <v>4.0517194989550934E-2</v>
      </c>
    </row>
    <row r="945" spans="1:13" x14ac:dyDescent="0.25">
      <c r="A945" s="92">
        <f t="shared" si="104"/>
        <v>62</v>
      </c>
      <c r="B945" s="46" t="s">
        <v>1244</v>
      </c>
      <c r="C945" s="30">
        <v>3217.4</v>
      </c>
      <c r="D945" s="30"/>
      <c r="E945" s="30"/>
      <c r="F945" s="46">
        <f>C945+D945+E945</f>
        <v>3217.4</v>
      </c>
      <c r="G945" s="45">
        <f t="shared" si="102"/>
        <v>1.7439528756549243E-2</v>
      </c>
      <c r="H945" s="118">
        <f t="shared" si="106"/>
        <v>74.666470394727753</v>
      </c>
      <c r="I945" s="118">
        <f t="shared" si="107"/>
        <v>16.426623486840107</v>
      </c>
      <c r="J945" s="194">
        <v>32.08873291205061</v>
      </c>
      <c r="K945" s="118">
        <v>7.1781963657627106</v>
      </c>
      <c r="L945" s="45">
        <f t="shared" si="103"/>
        <v>4.0517194989550934E-2</v>
      </c>
    </row>
    <row r="946" spans="1:13" x14ac:dyDescent="0.25">
      <c r="A946" s="92">
        <f t="shared" si="104"/>
        <v>63</v>
      </c>
      <c r="B946" s="46" t="s">
        <v>1245</v>
      </c>
      <c r="C946" s="30">
        <v>3196.1</v>
      </c>
      <c r="D946" s="30"/>
      <c r="E946" s="30"/>
      <c r="F946" s="46">
        <f>C946+D946+E946</f>
        <v>3196.1</v>
      </c>
      <c r="G946" s="45">
        <f t="shared" si="102"/>
        <v>1.7324074674832796E-2</v>
      </c>
      <c r="H946" s="118">
        <f t="shared" si="106"/>
        <v>74.172159516562871</v>
      </c>
      <c r="I946" s="118">
        <f t="shared" si="107"/>
        <v>16.317875093643831</v>
      </c>
      <c r="J946" s="194">
        <v>31.876297401692344</v>
      </c>
      <c r="K946" s="118">
        <v>7.1306748942047005</v>
      </c>
      <c r="L946" s="45">
        <f t="shared" si="103"/>
        <v>4.0517194989550934E-2</v>
      </c>
    </row>
    <row r="947" spans="1:13" x14ac:dyDescent="0.25">
      <c r="A947" s="92">
        <f t="shared" si="104"/>
        <v>64</v>
      </c>
      <c r="B947" s="46" t="s">
        <v>1246</v>
      </c>
      <c r="C947" s="30">
        <v>1632.1</v>
      </c>
      <c r="D947" s="30"/>
      <c r="E947" s="30"/>
      <c r="F947" s="46">
        <f>C947+D947+E947</f>
        <v>1632.1</v>
      </c>
      <c r="G947" s="45">
        <f t="shared" si="102"/>
        <v>8.8466012567800147E-3</v>
      </c>
      <c r="H947" s="118">
        <f t="shared" si="106"/>
        <v>37.876280950840794</v>
      </c>
      <c r="I947" s="118">
        <f t="shared" si="107"/>
        <v>8.3327818091849739</v>
      </c>
      <c r="J947" s="194">
        <v>16.277746312475227</v>
      </c>
      <c r="K947" s="118">
        <v>3.6413048699450865</v>
      </c>
      <c r="L947" s="45">
        <f t="shared" si="103"/>
        <v>4.0517194989550934E-2</v>
      </c>
    </row>
    <row r="948" spans="1:13" x14ac:dyDescent="0.25">
      <c r="A948" s="92">
        <f t="shared" si="104"/>
        <v>65</v>
      </c>
      <c r="B948" s="46" t="s">
        <v>572</v>
      </c>
      <c r="C948" s="94">
        <v>3084.1</v>
      </c>
      <c r="D948" s="48"/>
      <c r="E948" s="48">
        <v>109.7</v>
      </c>
      <c r="F948" s="46">
        <f>C948+D948+E948</f>
        <v>3193.7999999999997</v>
      </c>
      <c r="G948" s="45">
        <f t="shared" si="102"/>
        <v>1.7311607802159186E-2</v>
      </c>
      <c r="H948" s="118">
        <f t="shared" si="106"/>
        <v>74.118783224554448</v>
      </c>
      <c r="I948" s="118">
        <f t="shared" si="107"/>
        <v>16.306132309401978</v>
      </c>
      <c r="J948" s="194">
        <v>31.853358355972901</v>
      </c>
      <c r="K948" s="118">
        <v>6.0867642584303567</v>
      </c>
      <c r="L948" s="45">
        <f t="shared" si="103"/>
        <v>4.0191946317352269E-2</v>
      </c>
    </row>
    <row r="949" spans="1:13" ht="13" x14ac:dyDescent="0.3">
      <c r="A949" s="92"/>
      <c r="B949" s="46" t="s">
        <v>1203</v>
      </c>
      <c r="C949" s="203">
        <f>SUM(C884:C948)</f>
        <v>179704.92999999996</v>
      </c>
      <c r="D949" s="203">
        <f t="shared" ref="D949:K949" si="108">SUM(D884:D948)</f>
        <v>939.9</v>
      </c>
      <c r="E949" s="203">
        <f t="shared" si="108"/>
        <v>3844.0999999999995</v>
      </c>
      <c r="F949" s="203">
        <f t="shared" si="108"/>
        <v>184488.92999999996</v>
      </c>
      <c r="G949" s="203">
        <f t="shared" si="108"/>
        <v>1</v>
      </c>
      <c r="H949" s="54">
        <f t="shared" si="108"/>
        <v>4254.5158589108842</v>
      </c>
      <c r="I949" s="203">
        <f t="shared" si="108"/>
        <v>935.99348896039464</v>
      </c>
      <c r="J949" s="251">
        <f t="shared" si="108"/>
        <v>1828.4247580600093</v>
      </c>
      <c r="K949" s="203">
        <f t="shared" si="108"/>
        <v>397.54818817895296</v>
      </c>
      <c r="L949" s="45">
        <f t="shared" ref="L949" si="109">(H949+I949+J949+K949)/F949</f>
        <v>4.0200148020318849E-2</v>
      </c>
    </row>
    <row r="950" spans="1:13" ht="13" x14ac:dyDescent="0.3">
      <c r="A950" s="537" t="s">
        <v>1876</v>
      </c>
      <c r="B950" s="537"/>
      <c r="C950" s="537"/>
      <c r="D950" s="537"/>
      <c r="E950" s="537"/>
      <c r="F950" s="537"/>
      <c r="G950" s="537"/>
      <c r="H950" s="537"/>
      <c r="I950" s="537"/>
      <c r="J950" s="537"/>
      <c r="K950" s="537"/>
      <c r="L950" s="537"/>
    </row>
    <row r="951" spans="1:13" x14ac:dyDescent="0.25">
      <c r="A951" s="64">
        <v>1</v>
      </c>
      <c r="B951" s="46" t="s">
        <v>1205</v>
      </c>
      <c r="C951" s="46">
        <v>653.70000000000005</v>
      </c>
      <c r="D951" s="46">
        <v>37.5</v>
      </c>
      <c r="E951" s="46">
        <v>147.30000000000001</v>
      </c>
      <c r="F951" s="46">
        <f t="shared" ref="F951:F1013" si="110">C951+D951+E951</f>
        <v>838.5</v>
      </c>
      <c r="G951" s="45">
        <f t="shared" ref="G951:G1014" si="111">1/$F$1309*F951</f>
        <v>3.7917506338577042E-3</v>
      </c>
      <c r="H951" s="43">
        <f t="shared" ref="H951:H1014" si="112">G951*4281.45</f>
        <v>16.234190751330068</v>
      </c>
      <c r="I951" s="43">
        <f>H951*0.22</f>
        <v>3.5715219652926149</v>
      </c>
      <c r="J951" s="194">
        <v>6.5412283155553155</v>
      </c>
      <c r="K951" s="43">
        <v>2.4204447742142894</v>
      </c>
      <c r="L951" s="45">
        <f>(H951+I951+J951+K951)/F951</f>
        <v>3.4308152422650312E-2</v>
      </c>
    </row>
    <row r="952" spans="1:13" x14ac:dyDescent="0.25">
      <c r="A952" s="65">
        <f>A951+1</f>
        <v>2</v>
      </c>
      <c r="B952" s="46" t="s">
        <v>1206</v>
      </c>
      <c r="C952" s="46">
        <v>244</v>
      </c>
      <c r="D952" s="46"/>
      <c r="E952" s="46"/>
      <c r="F952" s="46">
        <f t="shared" si="110"/>
        <v>244</v>
      </c>
      <c r="G952" s="45">
        <f t="shared" si="111"/>
        <v>1.1033836072287177E-3</v>
      </c>
      <c r="H952" s="43">
        <f t="shared" si="112"/>
        <v>4.7240817451693928</v>
      </c>
      <c r="I952" s="43">
        <f t="shared" ref="I952:I1014" si="113">H952*0.22</f>
        <v>1.0392979839372665</v>
      </c>
      <c r="J952" s="194">
        <v>1.9034701359516961</v>
      </c>
      <c r="K952" s="43">
        <v>0.90345498685679437</v>
      </c>
      <c r="L952" s="45">
        <f t="shared" ref="L952:L1015" si="114">(H952+I952+J952+K952)/F952</f>
        <v>3.5124200212767E-2</v>
      </c>
      <c r="M952" s="116"/>
    </row>
    <row r="953" spans="1:13" x14ac:dyDescent="0.25">
      <c r="A953" s="65">
        <f t="shared" ref="A953:A1016" si="115">A952+1</f>
        <v>3</v>
      </c>
      <c r="B953" s="46" t="s">
        <v>1207</v>
      </c>
      <c r="C953" s="46">
        <v>279.89999999999998</v>
      </c>
      <c r="D953" s="46"/>
      <c r="E953" s="46"/>
      <c r="F953" s="46">
        <f t="shared" si="110"/>
        <v>279.89999999999998</v>
      </c>
      <c r="G953" s="45">
        <f t="shared" si="111"/>
        <v>1.2657257035381887E-3</v>
      </c>
      <c r="H953" s="43">
        <f t="shared" si="112"/>
        <v>5.4191413134135775</v>
      </c>
      <c r="I953" s="43">
        <f t="shared" si="113"/>
        <v>1.1922110889509872</v>
      </c>
      <c r="J953" s="194">
        <v>2.1835298813642607</v>
      </c>
      <c r="K953" s="43">
        <v>1.0363813558246586</v>
      </c>
      <c r="L953" s="45">
        <f t="shared" si="114"/>
        <v>3.5124200212767007E-2</v>
      </c>
    </row>
    <row r="954" spans="1:13" x14ac:dyDescent="0.25">
      <c r="A954" s="65">
        <f t="shared" si="115"/>
        <v>4</v>
      </c>
      <c r="B954" s="46" t="s">
        <v>1208</v>
      </c>
      <c r="C954" s="46">
        <v>107.3</v>
      </c>
      <c r="D954" s="46"/>
      <c r="E954" s="46"/>
      <c r="F954" s="46">
        <f t="shared" si="110"/>
        <v>107.3</v>
      </c>
      <c r="G954" s="45">
        <f t="shared" si="111"/>
        <v>4.8521746334279265E-4</v>
      </c>
      <c r="H954" s="43">
        <f t="shared" si="112"/>
        <v>2.0774343084289995</v>
      </c>
      <c r="I954" s="43">
        <f t="shared" si="113"/>
        <v>0.45703554785437989</v>
      </c>
      <c r="J954" s="194">
        <v>0.83705879339187272</v>
      </c>
      <c r="K954" s="43">
        <v>0.39729803315464773</v>
      </c>
      <c r="L954" s="45">
        <f t="shared" si="114"/>
        <v>3.5124200212767007E-2</v>
      </c>
    </row>
    <row r="955" spans="1:13" x14ac:dyDescent="0.25">
      <c r="A955" s="65">
        <f t="shared" si="115"/>
        <v>5</v>
      </c>
      <c r="B955" s="46" t="s">
        <v>1210</v>
      </c>
      <c r="C955" s="46">
        <v>149.30000000000001</v>
      </c>
      <c r="D955" s="46"/>
      <c r="E955" s="46"/>
      <c r="F955" s="46">
        <f t="shared" si="110"/>
        <v>149.30000000000001</v>
      </c>
      <c r="G955" s="45">
        <f t="shared" si="111"/>
        <v>6.7514414983298188E-4</v>
      </c>
      <c r="H955" s="43">
        <f t="shared" si="112"/>
        <v>2.8905959203024203</v>
      </c>
      <c r="I955" s="43">
        <f t="shared" si="113"/>
        <v>0.63593110246653251</v>
      </c>
      <c r="J955" s="194">
        <v>1.1647052922032302</v>
      </c>
      <c r="K955" s="43">
        <v>0.55281077679393209</v>
      </c>
      <c r="L955" s="45">
        <f t="shared" si="114"/>
        <v>3.5124200212767014E-2</v>
      </c>
    </row>
    <row r="956" spans="1:13" x14ac:dyDescent="0.25">
      <c r="A956" s="65">
        <f t="shared" si="115"/>
        <v>6</v>
      </c>
      <c r="B956" s="46" t="s">
        <v>1211</v>
      </c>
      <c r="C956" s="46">
        <v>111.1</v>
      </c>
      <c r="D956" s="46">
        <v>25.8</v>
      </c>
      <c r="E956" s="46"/>
      <c r="F956" s="46">
        <f t="shared" si="110"/>
        <v>136.9</v>
      </c>
      <c r="G956" s="45">
        <f t="shared" si="111"/>
        <v>6.1907055667873555E-4</v>
      </c>
      <c r="H956" s="43">
        <f t="shared" si="112"/>
        <v>2.6505196348921722</v>
      </c>
      <c r="I956" s="43">
        <f t="shared" si="113"/>
        <v>0.58311431967627791</v>
      </c>
      <c r="J956" s="194">
        <v>1.0679715639827343</v>
      </c>
      <c r="K956" s="43">
        <v>0.41136823376963061</v>
      </c>
      <c r="L956" s="45">
        <f t="shared" si="114"/>
        <v>3.4426397022065854E-2</v>
      </c>
    </row>
    <row r="957" spans="1:13" x14ac:dyDescent="0.25">
      <c r="A957" s="65">
        <f t="shared" si="115"/>
        <v>7</v>
      </c>
      <c r="B957" s="46" t="s">
        <v>1212</v>
      </c>
      <c r="C957" s="46">
        <v>131.5</v>
      </c>
      <c r="D957" s="46"/>
      <c r="E957" s="46"/>
      <c r="F957" s="46">
        <f t="shared" si="110"/>
        <v>131.5</v>
      </c>
      <c r="G957" s="45">
        <f t="shared" si="111"/>
        <v>5.9465141127285396E-4</v>
      </c>
      <c r="H957" s="43">
        <f t="shared" si="112"/>
        <v>2.5459702847941603</v>
      </c>
      <c r="I957" s="43">
        <f t="shared" si="113"/>
        <v>0.56011346265471529</v>
      </c>
      <c r="J957" s="194">
        <v>1.0258455855641313</v>
      </c>
      <c r="K957" s="43">
        <v>0.48690299496585443</v>
      </c>
      <c r="L957" s="45">
        <f t="shared" si="114"/>
        <v>3.5124200212767007E-2</v>
      </c>
    </row>
    <row r="958" spans="1:13" x14ac:dyDescent="0.25">
      <c r="A958" s="65">
        <f t="shared" si="115"/>
        <v>8</v>
      </c>
      <c r="B958" s="46" t="s">
        <v>1213</v>
      </c>
      <c r="C958" s="46">
        <v>164</v>
      </c>
      <c r="D958" s="46"/>
      <c r="E958" s="46"/>
      <c r="F958" s="46">
        <f t="shared" si="110"/>
        <v>164</v>
      </c>
      <c r="G958" s="45">
        <f t="shared" si="111"/>
        <v>7.4161849010454797E-4</v>
      </c>
      <c r="H958" s="43">
        <f t="shared" si="112"/>
        <v>3.1752024844581168</v>
      </c>
      <c r="I958" s="43">
        <f t="shared" si="113"/>
        <v>0.69854454658078569</v>
      </c>
      <c r="J958" s="194">
        <v>1.2793815667872053</v>
      </c>
      <c r="K958" s="43">
        <v>0.60724023706768149</v>
      </c>
      <c r="L958" s="45">
        <f t="shared" si="114"/>
        <v>3.5124200212767007E-2</v>
      </c>
    </row>
    <row r="959" spans="1:13" x14ac:dyDescent="0.25">
      <c r="A959" s="65">
        <f t="shared" si="115"/>
        <v>9</v>
      </c>
      <c r="B959" s="46" t="s">
        <v>1214</v>
      </c>
      <c r="C959" s="46">
        <v>183.5</v>
      </c>
      <c r="D959" s="46"/>
      <c r="E959" s="46"/>
      <c r="F959" s="46">
        <f t="shared" si="110"/>
        <v>183.5</v>
      </c>
      <c r="G959" s="45">
        <f t="shared" si="111"/>
        <v>8.2979873740356429E-4</v>
      </c>
      <c r="H959" s="43">
        <f t="shared" si="112"/>
        <v>3.55274180425649</v>
      </c>
      <c r="I959" s="43">
        <f t="shared" si="113"/>
        <v>0.78160319693642777</v>
      </c>
      <c r="J959" s="194">
        <v>1.4315031555210498</v>
      </c>
      <c r="K959" s="43">
        <v>0.67944258232877774</v>
      </c>
      <c r="L959" s="45">
        <f t="shared" si="114"/>
        <v>3.5124200212767007E-2</v>
      </c>
    </row>
    <row r="960" spans="1:13" x14ac:dyDescent="0.25">
      <c r="A960" s="65">
        <f t="shared" si="115"/>
        <v>10</v>
      </c>
      <c r="B960" s="46" t="s">
        <v>1215</v>
      </c>
      <c r="C960" s="46">
        <v>4270.7</v>
      </c>
      <c r="D960" s="46"/>
      <c r="E960" s="46"/>
      <c r="F960" s="46">
        <f t="shared" si="110"/>
        <v>4270.7</v>
      </c>
      <c r="G960" s="45">
        <f t="shared" si="111"/>
        <v>1.9312378571277395E-2</v>
      </c>
      <c r="H960" s="43">
        <f t="shared" si="112"/>
        <v>82.684983233995595</v>
      </c>
      <c r="I960" s="43">
        <f t="shared" si="113"/>
        <v>18.19069631147903</v>
      </c>
      <c r="J960" s="194">
        <v>33.316188154134863</v>
      </c>
      <c r="K960" s="43">
        <v>15.813054149054558</v>
      </c>
      <c r="L960" s="45">
        <f t="shared" si="114"/>
        <v>3.5124200212767E-2</v>
      </c>
    </row>
    <row r="961" spans="1:12" x14ac:dyDescent="0.25">
      <c r="A961" s="65">
        <f t="shared" si="115"/>
        <v>11</v>
      </c>
      <c r="B961" s="46" t="s">
        <v>1216</v>
      </c>
      <c r="C961" s="46">
        <v>2670.7</v>
      </c>
      <c r="D961" s="46"/>
      <c r="E961" s="46"/>
      <c r="F961" s="46">
        <f t="shared" si="110"/>
        <v>2670.7</v>
      </c>
      <c r="G961" s="45">
        <f t="shared" si="111"/>
        <v>1.2077076228794E-2</v>
      </c>
      <c r="H961" s="43">
        <f t="shared" si="112"/>
        <v>51.707398019770068</v>
      </c>
      <c r="I961" s="43">
        <f t="shared" si="113"/>
        <v>11.375627564349415</v>
      </c>
      <c r="J961" s="194">
        <v>20.834416770845056</v>
      </c>
      <c r="K961" s="43">
        <v>9.8887591532722983</v>
      </c>
      <c r="L961" s="45">
        <f t="shared" si="114"/>
        <v>3.5124200212767007E-2</v>
      </c>
    </row>
    <row r="962" spans="1:12" x14ac:dyDescent="0.25">
      <c r="A962" s="65">
        <f t="shared" si="115"/>
        <v>12</v>
      </c>
      <c r="B962" s="46" t="s">
        <v>1217</v>
      </c>
      <c r="C962" s="46">
        <v>463.7</v>
      </c>
      <c r="D962" s="46"/>
      <c r="E962" s="46">
        <v>121.1</v>
      </c>
      <c r="F962" s="46">
        <f t="shared" si="110"/>
        <v>584.79999999999995</v>
      </c>
      <c r="G962" s="45">
        <f t="shared" si="111"/>
        <v>2.6445030061776806E-3</v>
      </c>
      <c r="H962" s="43">
        <f t="shared" si="112"/>
        <v>11.322307395799431</v>
      </c>
      <c r="I962" s="43">
        <f t="shared" si="113"/>
        <v>2.4909076270758748</v>
      </c>
      <c r="J962" s="194">
        <v>4.5620874405924248</v>
      </c>
      <c r="K962" s="43">
        <v>1.7169347434651461</v>
      </c>
      <c r="L962" s="45">
        <f t="shared" si="114"/>
        <v>3.4357450764249106E-2</v>
      </c>
    </row>
    <row r="963" spans="1:12" x14ac:dyDescent="0.25">
      <c r="A963" s="65">
        <f t="shared" si="115"/>
        <v>13</v>
      </c>
      <c r="B963" s="46" t="s">
        <v>1218</v>
      </c>
      <c r="C963" s="46">
        <v>892.4</v>
      </c>
      <c r="D963" s="46"/>
      <c r="E963" s="46"/>
      <c r="F963" s="46">
        <f t="shared" si="110"/>
        <v>892.4</v>
      </c>
      <c r="G963" s="45">
        <f t="shared" si="111"/>
        <v>4.0354898815201136E-3</v>
      </c>
      <c r="H963" s="43">
        <f t="shared" si="112"/>
        <v>17.277748153234288</v>
      </c>
      <c r="I963" s="43">
        <f t="shared" si="113"/>
        <v>3.8011045937115435</v>
      </c>
      <c r="J963" s="194">
        <v>6.9617079890298905</v>
      </c>
      <c r="K963" s="43">
        <v>3.3042755338975551</v>
      </c>
      <c r="L963" s="45">
        <f t="shared" si="114"/>
        <v>3.5124200212767007E-2</v>
      </c>
    </row>
    <row r="964" spans="1:12" x14ac:dyDescent="0.25">
      <c r="A964" s="65">
        <f t="shared" si="115"/>
        <v>14</v>
      </c>
      <c r="B964" s="46" t="s">
        <v>1219</v>
      </c>
      <c r="C964" s="46">
        <v>481.8</v>
      </c>
      <c r="D964" s="46"/>
      <c r="E964" s="46">
        <v>50.8</v>
      </c>
      <c r="F964" s="46">
        <f t="shared" si="110"/>
        <v>532.6</v>
      </c>
      <c r="G964" s="45">
        <f t="shared" si="111"/>
        <v>2.40845126725416E-3</v>
      </c>
      <c r="H964" s="43">
        <f t="shared" si="112"/>
        <v>10.311663678185322</v>
      </c>
      <c r="I964" s="43">
        <f t="shared" si="113"/>
        <v>2.2685660092007711</v>
      </c>
      <c r="J964" s="194">
        <v>4.1548696492125954</v>
      </c>
      <c r="K964" s="43">
        <v>1.7839533306049327</v>
      </c>
      <c r="L964" s="45">
        <f t="shared" si="114"/>
        <v>3.4771033922650435E-2</v>
      </c>
    </row>
    <row r="965" spans="1:12" x14ac:dyDescent="0.25">
      <c r="A965" s="65">
        <f t="shared" si="115"/>
        <v>15</v>
      </c>
      <c r="B965" s="46" t="s">
        <v>1220</v>
      </c>
      <c r="C965" s="46">
        <v>340.1</v>
      </c>
      <c r="D965" s="46"/>
      <c r="E965" s="46"/>
      <c r="F965" s="46">
        <f t="shared" si="110"/>
        <v>340.1</v>
      </c>
      <c r="G965" s="45">
        <f t="shared" si="111"/>
        <v>1.5379539541741268E-3</v>
      </c>
      <c r="H965" s="43">
        <f t="shared" si="112"/>
        <v>6.5846729570988147</v>
      </c>
      <c r="I965" s="43">
        <f t="shared" si="113"/>
        <v>1.4486280505617393</v>
      </c>
      <c r="J965" s="194">
        <v>2.6531565296605399</v>
      </c>
      <c r="K965" s="43">
        <v>1.2592829550409665</v>
      </c>
      <c r="L965" s="45">
        <f t="shared" si="114"/>
        <v>3.5124200212767014E-2</v>
      </c>
    </row>
    <row r="966" spans="1:12" x14ac:dyDescent="0.25">
      <c r="A966" s="65">
        <f t="shared" si="115"/>
        <v>16</v>
      </c>
      <c r="B966" s="46" t="s">
        <v>1221</v>
      </c>
      <c r="C966" s="46">
        <v>449.9</v>
      </c>
      <c r="D966" s="46"/>
      <c r="E966" s="46">
        <v>99.3</v>
      </c>
      <c r="F966" s="46">
        <f t="shared" si="110"/>
        <v>549.19999999999993</v>
      </c>
      <c r="G966" s="45">
        <f t="shared" si="111"/>
        <v>2.4835175290574248E-3</v>
      </c>
      <c r="H966" s="43">
        <f t="shared" si="112"/>
        <v>10.633056124782911</v>
      </c>
      <c r="I966" s="43">
        <f t="shared" si="113"/>
        <v>2.3392723474522406</v>
      </c>
      <c r="J966" s="194">
        <v>4.2843680273142262</v>
      </c>
      <c r="K966" s="43">
        <v>1.665837699126524</v>
      </c>
      <c r="L966" s="45">
        <f t="shared" si="114"/>
        <v>3.4454723595549713E-2</v>
      </c>
    </row>
    <row r="967" spans="1:12" x14ac:dyDescent="0.25">
      <c r="A967" s="65">
        <f t="shared" si="115"/>
        <v>17</v>
      </c>
      <c r="B967" s="46" t="s">
        <v>1222</v>
      </c>
      <c r="C967" s="46">
        <v>855.5</v>
      </c>
      <c r="D967" s="46"/>
      <c r="E967" s="46">
        <v>188</v>
      </c>
      <c r="F967" s="46">
        <f t="shared" si="110"/>
        <v>1043.5</v>
      </c>
      <c r="G967" s="45">
        <f t="shared" si="111"/>
        <v>4.7187737464883892E-3</v>
      </c>
      <c r="H967" s="43">
        <f t="shared" si="112"/>
        <v>20.203193856902715</v>
      </c>
      <c r="I967" s="43">
        <f t="shared" si="113"/>
        <v>4.4447026485185974</v>
      </c>
      <c r="J967" s="194">
        <v>8.1404552740393221</v>
      </c>
      <c r="K967" s="43">
        <v>3.1676464805573263</v>
      </c>
      <c r="L967" s="45">
        <f t="shared" si="114"/>
        <v>3.445711380931285E-2</v>
      </c>
    </row>
    <row r="968" spans="1:12" x14ac:dyDescent="0.25">
      <c r="A968" s="65">
        <f t="shared" si="115"/>
        <v>18</v>
      </c>
      <c r="B968" s="46" t="s">
        <v>1223</v>
      </c>
      <c r="C968" s="46">
        <v>851.2</v>
      </c>
      <c r="D968" s="46"/>
      <c r="E968" s="46">
        <v>76.2</v>
      </c>
      <c r="F968" s="46">
        <f t="shared" si="110"/>
        <v>927.40000000000009</v>
      </c>
      <c r="G968" s="45">
        <f t="shared" si="111"/>
        <v>4.1937621202619377E-3</v>
      </c>
      <c r="H968" s="43">
        <f t="shared" si="112"/>
        <v>17.955382829795472</v>
      </c>
      <c r="I968" s="43">
        <f t="shared" si="113"/>
        <v>3.9501842225550039</v>
      </c>
      <c r="J968" s="194">
        <v>7.2347467380393553</v>
      </c>
      <c r="K968" s="43">
        <v>3.1517249377561618</v>
      </c>
      <c r="L968" s="45">
        <f t="shared" si="114"/>
        <v>3.4819968436646531E-2</v>
      </c>
    </row>
    <row r="969" spans="1:12" x14ac:dyDescent="0.25">
      <c r="A969" s="65">
        <f t="shared" si="115"/>
        <v>19</v>
      </c>
      <c r="B969" s="46" t="s">
        <v>1224</v>
      </c>
      <c r="C969" s="46">
        <v>544.4</v>
      </c>
      <c r="D969" s="46">
        <v>105.8</v>
      </c>
      <c r="E969" s="46">
        <v>74</v>
      </c>
      <c r="F969" s="46">
        <f t="shared" si="110"/>
        <v>724.19999999999993</v>
      </c>
      <c r="G969" s="45">
        <f t="shared" si="111"/>
        <v>3.2748787227665464E-3</v>
      </c>
      <c r="H969" s="43">
        <f t="shared" si="112"/>
        <v>14.02122950758883</v>
      </c>
      <c r="I969" s="43">
        <f t="shared" si="113"/>
        <v>3.0846704916695424</v>
      </c>
      <c r="J969" s="194">
        <v>5.6495617723615483</v>
      </c>
      <c r="K969" s="43">
        <v>2.0157413723149133</v>
      </c>
      <c r="L969" s="45">
        <f t="shared" si="114"/>
        <v>3.4204920110376742E-2</v>
      </c>
    </row>
    <row r="970" spans="1:12" x14ac:dyDescent="0.25">
      <c r="A970" s="65">
        <f t="shared" si="115"/>
        <v>20</v>
      </c>
      <c r="B970" s="46" t="s">
        <v>1225</v>
      </c>
      <c r="C970" s="46">
        <v>252.4</v>
      </c>
      <c r="D970" s="46">
        <v>53</v>
      </c>
      <c r="E970" s="46">
        <v>35.4</v>
      </c>
      <c r="F970" s="46">
        <f t="shared" si="110"/>
        <v>340.79999999999995</v>
      </c>
      <c r="G970" s="45">
        <f t="shared" si="111"/>
        <v>1.5411193989489629E-3</v>
      </c>
      <c r="H970" s="43">
        <f t="shared" si="112"/>
        <v>6.5982256506300372</v>
      </c>
      <c r="I970" s="43">
        <f t="shared" si="113"/>
        <v>1.4516096431386083</v>
      </c>
      <c r="J970" s="194">
        <v>2.6586173046407291</v>
      </c>
      <c r="K970" s="43">
        <v>0.93455753558465127</v>
      </c>
      <c r="L970" s="45">
        <f t="shared" si="114"/>
        <v>3.4163762130264161E-2</v>
      </c>
    </row>
    <row r="971" spans="1:12" x14ac:dyDescent="0.25">
      <c r="A971" s="65">
        <f t="shared" si="115"/>
        <v>21</v>
      </c>
      <c r="B971" s="46" t="s">
        <v>1226</v>
      </c>
      <c r="C971" s="46">
        <v>446.3</v>
      </c>
      <c r="D971" s="46">
        <v>12.4</v>
      </c>
      <c r="E971" s="46">
        <v>75.400000000000006</v>
      </c>
      <c r="F971" s="46">
        <f t="shared" si="110"/>
        <v>534.1</v>
      </c>
      <c r="G971" s="45">
        <f t="shared" si="111"/>
        <v>2.4152343632002382E-3</v>
      </c>
      <c r="H971" s="43">
        <f t="shared" si="112"/>
        <v>10.340705164323658</v>
      </c>
      <c r="I971" s="43">
        <f t="shared" si="113"/>
        <v>2.2749551361512048</v>
      </c>
      <c r="J971" s="194">
        <v>4.1665713098844295</v>
      </c>
      <c r="K971" s="43">
        <v>1.652508035386014</v>
      </c>
      <c r="L971" s="45">
        <f t="shared" si="114"/>
        <v>3.451552077465888E-2</v>
      </c>
    </row>
    <row r="972" spans="1:12" x14ac:dyDescent="0.25">
      <c r="A972" s="65">
        <f t="shared" si="115"/>
        <v>22</v>
      </c>
      <c r="B972" s="46" t="s">
        <v>1227</v>
      </c>
      <c r="C972" s="46">
        <v>237.5</v>
      </c>
      <c r="D972" s="46"/>
      <c r="E972" s="46"/>
      <c r="F972" s="46">
        <f t="shared" si="110"/>
        <v>237.5</v>
      </c>
      <c r="G972" s="45">
        <f t="shared" si="111"/>
        <v>1.0739901914623789E-3</v>
      </c>
      <c r="H972" s="43">
        <f t="shared" si="112"/>
        <v>4.5982353052366021</v>
      </c>
      <c r="I972" s="43">
        <f t="shared" si="113"/>
        <v>1.0116117671520524</v>
      </c>
      <c r="J972" s="194">
        <v>1.8527629397070808</v>
      </c>
      <c r="K972" s="43">
        <v>0.87938753843642892</v>
      </c>
      <c r="L972" s="45">
        <f t="shared" si="114"/>
        <v>3.5124200212767007E-2</v>
      </c>
    </row>
    <row r="973" spans="1:12" x14ac:dyDescent="0.25">
      <c r="A973" s="65">
        <f t="shared" si="115"/>
        <v>23</v>
      </c>
      <c r="B973" s="46" t="s">
        <v>1228</v>
      </c>
      <c r="C973" s="46">
        <v>159.5</v>
      </c>
      <c r="D973" s="46"/>
      <c r="E973" s="46">
        <v>91.9</v>
      </c>
      <c r="F973" s="46">
        <f t="shared" si="110"/>
        <v>251.4</v>
      </c>
      <c r="G973" s="45">
        <f t="shared" si="111"/>
        <v>1.1368468805627034E-3</v>
      </c>
      <c r="H973" s="43">
        <f t="shared" si="112"/>
        <v>4.8673530767851867</v>
      </c>
      <c r="I973" s="43">
        <f t="shared" si="113"/>
        <v>1.0708176768927411</v>
      </c>
      <c r="J973" s="194">
        <v>1.9611983285994112</v>
      </c>
      <c r="K973" s="43">
        <v>0.59057815739204389</v>
      </c>
      <c r="L973" s="45">
        <f t="shared" si="114"/>
        <v>3.3770673188820134E-2</v>
      </c>
    </row>
    <row r="974" spans="1:12" x14ac:dyDescent="0.25">
      <c r="A974" s="65">
        <f t="shared" si="115"/>
        <v>24</v>
      </c>
      <c r="B974" s="46" t="s">
        <v>1229</v>
      </c>
      <c r="C974" s="46">
        <v>6036.5</v>
      </c>
      <c r="D974" s="46"/>
      <c r="E974" s="46">
        <v>57.9</v>
      </c>
      <c r="F974" s="46">
        <f t="shared" si="110"/>
        <v>6094.4</v>
      </c>
      <c r="G974" s="45">
        <f t="shared" si="111"/>
        <v>2.755926662251925E-2</v>
      </c>
      <c r="H974" s="43">
        <f t="shared" si="112"/>
        <v>117.99362208098503</v>
      </c>
      <c r="I974" s="43">
        <f t="shared" si="113"/>
        <v>25.958596857816708</v>
      </c>
      <c r="J974" s="194">
        <v>47.54306719895088</v>
      </c>
      <c r="K974" s="43">
        <v>22.351254213774755</v>
      </c>
      <c r="L974" s="45">
        <f t="shared" si="114"/>
        <v>3.5089022767052926E-2</v>
      </c>
    </row>
    <row r="975" spans="1:12" x14ac:dyDescent="0.25">
      <c r="A975" s="65">
        <f t="shared" si="115"/>
        <v>25</v>
      </c>
      <c r="B975" s="46" t="s">
        <v>1230</v>
      </c>
      <c r="C975" s="46">
        <v>5942.78</v>
      </c>
      <c r="D975" s="46">
        <v>26.3</v>
      </c>
      <c r="E975" s="46">
        <v>169.5</v>
      </c>
      <c r="F975" s="46">
        <f t="shared" si="110"/>
        <v>6138.58</v>
      </c>
      <c r="G975" s="45">
        <f t="shared" si="111"/>
        <v>2.7759051408451075E-2</v>
      </c>
      <c r="H975" s="43">
        <f t="shared" si="112"/>
        <v>118.84899065271284</v>
      </c>
      <c r="I975" s="43">
        <f t="shared" si="113"/>
        <v>26.146777943596824</v>
      </c>
      <c r="J975" s="194">
        <v>47.887720111271967</v>
      </c>
      <c r="K975" s="43">
        <v>22.00423863439681</v>
      </c>
      <c r="L975" s="45">
        <f t="shared" si="114"/>
        <v>3.5006097068373862E-2</v>
      </c>
    </row>
    <row r="976" spans="1:12" x14ac:dyDescent="0.25">
      <c r="A976" s="65">
        <f t="shared" si="115"/>
        <v>26</v>
      </c>
      <c r="B976" s="46" t="s">
        <v>1231</v>
      </c>
      <c r="C976" s="46">
        <v>362.7</v>
      </c>
      <c r="D976" s="46"/>
      <c r="E976" s="46">
        <v>64.8</v>
      </c>
      <c r="F976" s="46">
        <f t="shared" si="110"/>
        <v>427.5</v>
      </c>
      <c r="G976" s="45">
        <f t="shared" si="111"/>
        <v>1.933182344632282E-3</v>
      </c>
      <c r="H976" s="43">
        <f t="shared" si="112"/>
        <v>8.2768235494258828</v>
      </c>
      <c r="I976" s="43">
        <f t="shared" si="113"/>
        <v>1.8209011808736941</v>
      </c>
      <c r="J976" s="194">
        <v>3.3349732914727457</v>
      </c>
      <c r="K976" s="43">
        <v>1.3429636218563907</v>
      </c>
      <c r="L976" s="45">
        <f t="shared" si="114"/>
        <v>3.4562951213166583E-2</v>
      </c>
    </row>
    <row r="977" spans="1:12" x14ac:dyDescent="0.25">
      <c r="A977" s="65">
        <f t="shared" si="115"/>
        <v>27</v>
      </c>
      <c r="B977" s="46" t="s">
        <v>1232</v>
      </c>
      <c r="C977" s="46">
        <v>5493.7</v>
      </c>
      <c r="D977" s="46"/>
      <c r="E977" s="46"/>
      <c r="F977" s="46">
        <f t="shared" si="110"/>
        <v>5493.7</v>
      </c>
      <c r="G977" s="45">
        <f t="shared" si="111"/>
        <v>2.484286279931314E-2</v>
      </c>
      <c r="H977" s="43">
        <f t="shared" si="112"/>
        <v>106.36347493211925</v>
      </c>
      <c r="I977" s="43">
        <f t="shared" si="113"/>
        <v>23.399964485066235</v>
      </c>
      <c r="J977" s="194">
        <v>42.856942155237007</v>
      </c>
      <c r="K977" s="43">
        <v>20.341437136455621</v>
      </c>
      <c r="L977" s="45">
        <f t="shared" si="114"/>
        <v>3.5124200212767014E-2</v>
      </c>
    </row>
    <row r="978" spans="1:12" x14ac:dyDescent="0.25">
      <c r="A978" s="65">
        <f t="shared" si="115"/>
        <v>28</v>
      </c>
      <c r="B978" s="46" t="s">
        <v>1233</v>
      </c>
      <c r="C978" s="46">
        <v>5413.1</v>
      </c>
      <c r="D978" s="46"/>
      <c r="E978" s="46">
        <v>26</v>
      </c>
      <c r="F978" s="46">
        <f t="shared" si="110"/>
        <v>5439.1</v>
      </c>
      <c r="G978" s="45">
        <f t="shared" si="111"/>
        <v>2.4595958106875898E-2</v>
      </c>
      <c r="H978" s="43">
        <f t="shared" si="112"/>
        <v>105.30636483668381</v>
      </c>
      <c r="I978" s="43">
        <f t="shared" si="113"/>
        <v>23.167400264070437</v>
      </c>
      <c r="J978" s="194">
        <v>42.431001706782254</v>
      </c>
      <c r="K978" s="43">
        <v>20.043000776043094</v>
      </c>
      <c r="L978" s="45">
        <f t="shared" si="114"/>
        <v>3.5106500631277154E-2</v>
      </c>
    </row>
    <row r="979" spans="1:12" x14ac:dyDescent="0.25">
      <c r="A979" s="65">
        <f t="shared" si="115"/>
        <v>29</v>
      </c>
      <c r="B979" s="46" t="s">
        <v>1234</v>
      </c>
      <c r="C979" s="46">
        <v>420.4</v>
      </c>
      <c r="D979" s="46"/>
      <c r="E979" s="46">
        <v>81.3</v>
      </c>
      <c r="F979" s="46">
        <f t="shared" si="110"/>
        <v>501.7</v>
      </c>
      <c r="G979" s="45">
        <f t="shared" si="111"/>
        <v>2.2687194907649493E-3</v>
      </c>
      <c r="H979" s="43">
        <f t="shared" si="112"/>
        <v>9.7134090637355914</v>
      </c>
      <c r="I979" s="43">
        <f t="shared" si="113"/>
        <v>2.1369499940218302</v>
      </c>
      <c r="J979" s="194">
        <v>3.9138154393728106</v>
      </c>
      <c r="K979" s="43">
        <v>1.5566085101417884</v>
      </c>
      <c r="L979" s="45">
        <f t="shared" si="114"/>
        <v>3.4524183789659199E-2</v>
      </c>
    </row>
    <row r="980" spans="1:12" x14ac:dyDescent="0.25">
      <c r="A980" s="65">
        <f t="shared" si="115"/>
        <v>30</v>
      </c>
      <c r="B980" s="46" t="s">
        <v>1235</v>
      </c>
      <c r="C980" s="46">
        <v>176.4</v>
      </c>
      <c r="D980" s="46"/>
      <c r="E980" s="46">
        <v>88.5</v>
      </c>
      <c r="F980" s="46">
        <f t="shared" si="110"/>
        <v>264.89999999999998</v>
      </c>
      <c r="G980" s="45">
        <f t="shared" si="111"/>
        <v>1.197894744077407E-3</v>
      </c>
      <c r="H980" s="43">
        <f t="shared" si="112"/>
        <v>5.1287264520302145</v>
      </c>
      <c r="I980" s="43">
        <f t="shared" si="113"/>
        <v>1.1283198194466473</v>
      </c>
      <c r="J980" s="194">
        <v>2.0665132746459189</v>
      </c>
      <c r="K980" s="43">
        <v>0.6531535232849941</v>
      </c>
      <c r="L980" s="45">
        <f t="shared" si="114"/>
        <v>3.3887176554955739E-2</v>
      </c>
    </row>
    <row r="981" spans="1:12" x14ac:dyDescent="0.25">
      <c r="A981" s="65">
        <f t="shared" si="115"/>
        <v>31</v>
      </c>
      <c r="B981" s="46" t="s">
        <v>1236</v>
      </c>
      <c r="C981" s="46">
        <v>476.7</v>
      </c>
      <c r="D981" s="46"/>
      <c r="E981" s="46">
        <v>38</v>
      </c>
      <c r="F981" s="46">
        <f t="shared" si="110"/>
        <v>514.70000000000005</v>
      </c>
      <c r="G981" s="45">
        <f t="shared" si="111"/>
        <v>2.3275063222976274E-3</v>
      </c>
      <c r="H981" s="43">
        <f t="shared" si="112"/>
        <v>9.9651019436011765</v>
      </c>
      <c r="I981" s="43">
        <f t="shared" si="113"/>
        <v>2.1923224275922588</v>
      </c>
      <c r="J981" s="194">
        <v>4.0152298318620412</v>
      </c>
      <c r="K981" s="43">
        <v>1.7650696403058765</v>
      </c>
      <c r="L981" s="45">
        <f t="shared" si="114"/>
        <v>3.4850833190909952E-2</v>
      </c>
    </row>
    <row r="982" spans="1:12" x14ac:dyDescent="0.25">
      <c r="A982" s="65">
        <f t="shared" si="115"/>
        <v>32</v>
      </c>
      <c r="B982" s="46" t="s">
        <v>1241</v>
      </c>
      <c r="C982" s="46">
        <v>474.8</v>
      </c>
      <c r="D982" s="46"/>
      <c r="E982" s="46"/>
      <c r="F982" s="46">
        <f t="shared" si="110"/>
        <v>474.8</v>
      </c>
      <c r="G982" s="45">
        <f t="shared" si="111"/>
        <v>2.1470759701319475E-3</v>
      </c>
      <c r="H982" s="43">
        <f t="shared" si="112"/>
        <v>9.1925984123214253</v>
      </c>
      <c r="I982" s="43">
        <f t="shared" si="113"/>
        <v>2.0223716507107135</v>
      </c>
      <c r="J982" s="194">
        <v>3.7039656579912505</v>
      </c>
      <c r="K982" s="43">
        <v>1.7580345399983852</v>
      </c>
      <c r="L982" s="45">
        <f t="shared" si="114"/>
        <v>3.5124200212767007E-2</v>
      </c>
    </row>
    <row r="983" spans="1:12" x14ac:dyDescent="0.25">
      <c r="A983" s="65">
        <f t="shared" si="115"/>
        <v>33</v>
      </c>
      <c r="B983" s="46" t="s">
        <v>1242</v>
      </c>
      <c r="C983" s="46">
        <v>667.03</v>
      </c>
      <c r="D983" s="46"/>
      <c r="E983" s="46"/>
      <c r="F983" s="46">
        <f t="shared" si="110"/>
        <v>667.03</v>
      </c>
      <c r="G983" s="45">
        <f t="shared" si="111"/>
        <v>3.0163523259416868E-3</v>
      </c>
      <c r="H983" s="43">
        <f t="shared" si="112"/>
        <v>12.914361665903034</v>
      </c>
      <c r="I983" s="43">
        <f t="shared" si="113"/>
        <v>2.8411595664986673</v>
      </c>
      <c r="J983" s="194">
        <v>5.2035724786223749</v>
      </c>
      <c r="K983" s="43">
        <v>2.4698015568979002</v>
      </c>
      <c r="L983" s="45">
        <f t="shared" si="114"/>
        <v>3.5124200212767007E-2</v>
      </c>
    </row>
    <row r="984" spans="1:12" x14ac:dyDescent="0.25">
      <c r="A984" s="65">
        <f t="shared" si="115"/>
        <v>34</v>
      </c>
      <c r="B984" s="46" t="s">
        <v>1243</v>
      </c>
      <c r="C984" s="46">
        <v>1023.7</v>
      </c>
      <c r="D984" s="46"/>
      <c r="E984" s="46"/>
      <c r="F984" s="46">
        <f t="shared" si="110"/>
        <v>1023.7</v>
      </c>
      <c r="G984" s="45">
        <f t="shared" si="111"/>
        <v>4.6292368800001571E-3</v>
      </c>
      <c r="H984" s="43">
        <f t="shared" si="112"/>
        <v>19.819846239876671</v>
      </c>
      <c r="I984" s="43">
        <f t="shared" si="113"/>
        <v>4.360366172772868</v>
      </c>
      <c r="J984" s="194">
        <v>7.9859933531711116</v>
      </c>
      <c r="K984" s="43">
        <v>3.7904379919889366</v>
      </c>
      <c r="L984" s="45">
        <f t="shared" si="114"/>
        <v>3.5124200212767007E-2</v>
      </c>
    </row>
    <row r="985" spans="1:12" x14ac:dyDescent="0.25">
      <c r="A985" s="65">
        <f t="shared" si="115"/>
        <v>35</v>
      </c>
      <c r="B985" s="46" t="s">
        <v>1247</v>
      </c>
      <c r="C985" s="46">
        <v>214.1</v>
      </c>
      <c r="D985" s="46"/>
      <c r="E985" s="46"/>
      <c r="F985" s="46">
        <f t="shared" si="110"/>
        <v>214.1</v>
      </c>
      <c r="G985" s="45">
        <f t="shared" si="111"/>
        <v>9.6817389470355919E-4</v>
      </c>
      <c r="H985" s="43">
        <f t="shared" si="112"/>
        <v>4.1451881214785535</v>
      </c>
      <c r="I985" s="43">
        <f t="shared" si="113"/>
        <v>0.9119413867252818</v>
      </c>
      <c r="J985" s="194">
        <v>1.6702170332264674</v>
      </c>
      <c r="K985" s="43">
        <v>0.79274472412311348</v>
      </c>
      <c r="L985" s="45">
        <f t="shared" si="114"/>
        <v>3.5124200212767007E-2</v>
      </c>
    </row>
    <row r="986" spans="1:12" x14ac:dyDescent="0.25">
      <c r="A986" s="65">
        <f t="shared" si="115"/>
        <v>36</v>
      </c>
      <c r="B986" s="46" t="s">
        <v>1248</v>
      </c>
      <c r="C986" s="46">
        <v>396.1</v>
      </c>
      <c r="D986" s="46"/>
      <c r="E986" s="46">
        <v>77.8</v>
      </c>
      <c r="F986" s="46">
        <f t="shared" si="110"/>
        <v>473.90000000000003</v>
      </c>
      <c r="G986" s="45">
        <f t="shared" si="111"/>
        <v>2.1430061125643006E-3</v>
      </c>
      <c r="H986" s="43">
        <f t="shared" si="112"/>
        <v>9.175173520638424</v>
      </c>
      <c r="I986" s="43">
        <f t="shared" si="113"/>
        <v>2.0185381745404531</v>
      </c>
      <c r="J986" s="194">
        <v>3.6969446615881507</v>
      </c>
      <c r="K986" s="43">
        <v>1.4666332798933457</v>
      </c>
      <c r="L986" s="45">
        <f t="shared" si="114"/>
        <v>3.4516331792910686E-2</v>
      </c>
    </row>
    <row r="987" spans="1:12" x14ac:dyDescent="0.25">
      <c r="A987" s="65">
        <f t="shared" si="115"/>
        <v>37</v>
      </c>
      <c r="B987" s="46" t="s">
        <v>1249</v>
      </c>
      <c r="C987" s="46">
        <v>479.6</v>
      </c>
      <c r="D987" s="46"/>
      <c r="E987" s="46"/>
      <c r="F987" s="46">
        <f t="shared" si="110"/>
        <v>479.6</v>
      </c>
      <c r="G987" s="45">
        <f t="shared" si="111"/>
        <v>2.1687818771593979E-3</v>
      </c>
      <c r="H987" s="43">
        <f t="shared" si="112"/>
        <v>9.2855311679641037</v>
      </c>
      <c r="I987" s="43">
        <f t="shared" si="113"/>
        <v>2.0428168569521028</v>
      </c>
      <c r="J987" s="194">
        <v>3.7414109721411202</v>
      </c>
      <c r="K987" s="43">
        <v>1.7758074249857321</v>
      </c>
      <c r="L987" s="45">
        <f t="shared" si="114"/>
        <v>3.5124200212767007E-2</v>
      </c>
    </row>
    <row r="988" spans="1:12" x14ac:dyDescent="0.25">
      <c r="A988" s="65">
        <f t="shared" si="115"/>
        <v>38</v>
      </c>
      <c r="B988" s="46" t="s">
        <v>1250</v>
      </c>
      <c r="C988" s="46">
        <v>415.6</v>
      </c>
      <c r="D988" s="46"/>
      <c r="E988" s="46"/>
      <c r="F988" s="46">
        <f t="shared" si="110"/>
        <v>415.6</v>
      </c>
      <c r="G988" s="45">
        <f t="shared" si="111"/>
        <v>1.8793697834600619E-3</v>
      </c>
      <c r="H988" s="43">
        <f t="shared" si="112"/>
        <v>8.0464277593950815</v>
      </c>
      <c r="I988" s="43">
        <f t="shared" si="113"/>
        <v>1.770214107066918</v>
      </c>
      <c r="J988" s="194">
        <v>3.2421401168095278</v>
      </c>
      <c r="K988" s="43">
        <v>1.5388356251544419</v>
      </c>
      <c r="L988" s="45">
        <f t="shared" si="114"/>
        <v>3.5124200212767014E-2</v>
      </c>
    </row>
    <row r="989" spans="1:12" x14ac:dyDescent="0.25">
      <c r="A989" s="65">
        <f t="shared" si="115"/>
        <v>39</v>
      </c>
      <c r="B989" s="46" t="s">
        <v>1251</v>
      </c>
      <c r="C989" s="46">
        <v>338.9</v>
      </c>
      <c r="D989" s="46"/>
      <c r="E989" s="46">
        <v>73.099999999999994</v>
      </c>
      <c r="F989" s="46">
        <f t="shared" si="110"/>
        <v>412</v>
      </c>
      <c r="G989" s="45">
        <f t="shared" si="111"/>
        <v>1.8630903531894742E-3</v>
      </c>
      <c r="H989" s="43">
        <f t="shared" si="112"/>
        <v>7.9767281926630735</v>
      </c>
      <c r="I989" s="43">
        <f t="shared" si="113"/>
        <v>1.7548802023858763</v>
      </c>
      <c r="J989" s="194">
        <v>3.2140561311971259</v>
      </c>
      <c r="K989" s="43">
        <v>1.2548397337941297</v>
      </c>
      <c r="L989" s="45">
        <f t="shared" si="114"/>
        <v>3.4467243349612146E-2</v>
      </c>
    </row>
    <row r="990" spans="1:12" x14ac:dyDescent="0.25">
      <c r="A990" s="65">
        <f t="shared" si="115"/>
        <v>40</v>
      </c>
      <c r="B990" s="46" t="s">
        <v>1252</v>
      </c>
      <c r="C990" s="46">
        <v>154.69999999999999</v>
      </c>
      <c r="D990" s="46"/>
      <c r="E990" s="46"/>
      <c r="F990" s="46">
        <f t="shared" si="110"/>
        <v>154.69999999999999</v>
      </c>
      <c r="G990" s="45">
        <f t="shared" si="111"/>
        <v>6.9956329523886314E-4</v>
      </c>
      <c r="H990" s="43">
        <f t="shared" si="112"/>
        <v>2.9951452704004304</v>
      </c>
      <c r="I990" s="43">
        <f t="shared" si="113"/>
        <v>0.65893195948809469</v>
      </c>
      <c r="J990" s="194">
        <v>1.2068312706218334</v>
      </c>
      <c r="K990" s="43">
        <v>0.57280527240469714</v>
      </c>
      <c r="L990" s="45">
        <f t="shared" si="114"/>
        <v>3.5124200212767007E-2</v>
      </c>
    </row>
    <row r="991" spans="1:12" x14ac:dyDescent="0.25">
      <c r="A991" s="65">
        <f t="shared" si="115"/>
        <v>41</v>
      </c>
      <c r="B991" s="46" t="s">
        <v>1253</v>
      </c>
      <c r="C991" s="46">
        <v>127</v>
      </c>
      <c r="D991" s="46">
        <v>51.8</v>
      </c>
      <c r="E991" s="46"/>
      <c r="F991" s="46">
        <f t="shared" si="110"/>
        <v>178.8</v>
      </c>
      <c r="G991" s="45">
        <f t="shared" si="111"/>
        <v>8.0854503677251941E-4</v>
      </c>
      <c r="H991" s="43">
        <f t="shared" si="112"/>
        <v>3.4617451476897032</v>
      </c>
      <c r="I991" s="43">
        <f t="shared" si="113"/>
        <v>0.76158393249173473</v>
      </c>
      <c r="J991" s="194">
        <v>1.3948379520826362</v>
      </c>
      <c r="K991" s="43">
        <v>0.47024091529021683</v>
      </c>
      <c r="L991" s="45">
        <f t="shared" si="114"/>
        <v>3.405149858811124E-2</v>
      </c>
    </row>
    <row r="992" spans="1:12" x14ac:dyDescent="0.25">
      <c r="A992" s="65">
        <f t="shared" si="115"/>
        <v>42</v>
      </c>
      <c r="B992" s="46" t="s">
        <v>1254</v>
      </c>
      <c r="C992" s="46">
        <v>228.6</v>
      </c>
      <c r="D992" s="46"/>
      <c r="E992" s="46"/>
      <c r="F992" s="46">
        <f t="shared" si="110"/>
        <v>228.6</v>
      </c>
      <c r="G992" s="45">
        <f t="shared" si="111"/>
        <v>1.033743822182315E-3</v>
      </c>
      <c r="H992" s="43">
        <f t="shared" si="112"/>
        <v>4.4259224874824721</v>
      </c>
      <c r="I992" s="43">
        <f t="shared" si="113"/>
        <v>0.97370294724614381</v>
      </c>
      <c r="J992" s="194">
        <v>1.7833330863875312</v>
      </c>
      <c r="K992" s="43">
        <v>0.84643364752239014</v>
      </c>
      <c r="L992" s="45">
        <f t="shared" si="114"/>
        <v>3.5124200212767007E-2</v>
      </c>
    </row>
    <row r="993" spans="1:12" x14ac:dyDescent="0.25">
      <c r="A993" s="65">
        <f t="shared" si="115"/>
        <v>43</v>
      </c>
      <c r="B993" s="46" t="s">
        <v>1255</v>
      </c>
      <c r="C993" s="46">
        <v>211.7</v>
      </c>
      <c r="D993" s="46"/>
      <c r="E993" s="46"/>
      <c r="F993" s="46">
        <f t="shared" si="110"/>
        <v>211.7</v>
      </c>
      <c r="G993" s="45">
        <f t="shared" si="111"/>
        <v>9.5732094118983408E-4</v>
      </c>
      <c r="H993" s="43">
        <f t="shared" si="112"/>
        <v>4.0987217436572152</v>
      </c>
      <c r="I993" s="43">
        <f t="shared" si="113"/>
        <v>0.90171878360458735</v>
      </c>
      <c r="J993" s="194">
        <v>1.6514943761515326</v>
      </c>
      <c r="K993" s="43">
        <v>0.78385828162944016</v>
      </c>
      <c r="L993" s="45">
        <f t="shared" si="114"/>
        <v>3.5124200212767007E-2</v>
      </c>
    </row>
    <row r="994" spans="1:12" ht="13" x14ac:dyDescent="0.3">
      <c r="A994" s="65">
        <f t="shared" si="115"/>
        <v>44</v>
      </c>
      <c r="B994" s="46" t="s">
        <v>1256</v>
      </c>
      <c r="C994" s="46">
        <v>209.66</v>
      </c>
      <c r="D994" s="46"/>
      <c r="E994" s="19"/>
      <c r="F994" s="46">
        <f t="shared" si="110"/>
        <v>209.66</v>
      </c>
      <c r="G994" s="45">
        <f t="shared" si="111"/>
        <v>9.4809593070316778E-4</v>
      </c>
      <c r="H994" s="43">
        <f t="shared" si="112"/>
        <v>4.0592253225090777</v>
      </c>
      <c r="I994" s="43">
        <f t="shared" si="113"/>
        <v>0.89302957095199709</v>
      </c>
      <c r="J994" s="194">
        <v>1.6355801176378382</v>
      </c>
      <c r="K994" s="43">
        <v>0.77630480550981784</v>
      </c>
      <c r="L994" s="45">
        <f t="shared" si="114"/>
        <v>3.5124200212767007E-2</v>
      </c>
    </row>
    <row r="995" spans="1:12" x14ac:dyDescent="0.25">
      <c r="A995" s="65">
        <f t="shared" si="115"/>
        <v>45</v>
      </c>
      <c r="B995" s="46" t="s">
        <v>1257</v>
      </c>
      <c r="C995" s="46">
        <v>211.9</v>
      </c>
      <c r="D995" s="46"/>
      <c r="E995" s="46"/>
      <c r="F995" s="46">
        <f t="shared" si="110"/>
        <v>211.9</v>
      </c>
      <c r="G995" s="45">
        <f t="shared" si="111"/>
        <v>9.5822535398264468E-4</v>
      </c>
      <c r="H995" s="43">
        <f t="shared" si="112"/>
        <v>4.1025939418089941</v>
      </c>
      <c r="I995" s="43">
        <f t="shared" si="113"/>
        <v>0.90257066719797874</v>
      </c>
      <c r="J995" s="194">
        <v>1.6530545975744442</v>
      </c>
      <c r="K995" s="43">
        <v>0.784598818503913</v>
      </c>
      <c r="L995" s="45">
        <f t="shared" si="114"/>
        <v>3.5124200212767014E-2</v>
      </c>
    </row>
    <row r="996" spans="1:12" x14ac:dyDescent="0.25">
      <c r="A996" s="65">
        <f t="shared" si="115"/>
        <v>46</v>
      </c>
      <c r="B996" s="46" t="s">
        <v>1258</v>
      </c>
      <c r="C996" s="46">
        <v>207</v>
      </c>
      <c r="D996" s="46"/>
      <c r="E996" s="46"/>
      <c r="F996" s="46">
        <f t="shared" si="110"/>
        <v>207</v>
      </c>
      <c r="G996" s="45">
        <f t="shared" si="111"/>
        <v>9.3606724055878921E-4</v>
      </c>
      <c r="H996" s="43">
        <f t="shared" si="112"/>
        <v>4.007725087090428</v>
      </c>
      <c r="I996" s="43">
        <f t="shared" si="113"/>
        <v>0.8816995191598942</v>
      </c>
      <c r="J996" s="194">
        <v>1.614829172713119</v>
      </c>
      <c r="K996" s="43">
        <v>0.76645566507932972</v>
      </c>
      <c r="L996" s="45">
        <f t="shared" si="114"/>
        <v>3.5124200212767007E-2</v>
      </c>
    </row>
    <row r="997" spans="1:12" x14ac:dyDescent="0.25">
      <c r="A997" s="65">
        <f t="shared" si="115"/>
        <v>47</v>
      </c>
      <c r="B997" s="46" t="s">
        <v>1259</v>
      </c>
      <c r="C997" s="46">
        <v>513.6</v>
      </c>
      <c r="D997" s="46"/>
      <c r="E997" s="46"/>
      <c r="F997" s="46">
        <f t="shared" si="110"/>
        <v>513.6</v>
      </c>
      <c r="G997" s="45">
        <f t="shared" si="111"/>
        <v>2.3225320519371698E-3</v>
      </c>
      <c r="H997" s="43">
        <f t="shared" si="112"/>
        <v>9.9438048537663946</v>
      </c>
      <c r="I997" s="43">
        <f t="shared" si="113"/>
        <v>2.1876370678286068</v>
      </c>
      <c r="J997" s="194">
        <v>4.0066486140360285</v>
      </c>
      <c r="K997" s="43">
        <v>1.9016986936461051</v>
      </c>
      <c r="L997" s="45">
        <f t="shared" si="114"/>
        <v>3.5124200212767E-2</v>
      </c>
    </row>
    <row r="998" spans="1:12" x14ac:dyDescent="0.25">
      <c r="A998" s="65">
        <f t="shared" si="115"/>
        <v>48</v>
      </c>
      <c r="B998" s="46" t="s">
        <v>1260</v>
      </c>
      <c r="C998" s="46">
        <v>322.89999999999998</v>
      </c>
      <c r="D998" s="46">
        <v>13.4</v>
      </c>
      <c r="E998" s="46"/>
      <c r="F998" s="46">
        <f t="shared" si="110"/>
        <v>336.29999999999995</v>
      </c>
      <c r="G998" s="45">
        <f t="shared" si="111"/>
        <v>1.5207701111107283E-3</v>
      </c>
      <c r="H998" s="43">
        <f t="shared" si="112"/>
        <v>6.5111011922150279</v>
      </c>
      <c r="I998" s="43">
        <f t="shared" si="113"/>
        <v>1.4324422622873061</v>
      </c>
      <c r="J998" s="194">
        <v>2.6235123226252264</v>
      </c>
      <c r="K998" s="43">
        <v>1.1955967838363071</v>
      </c>
      <c r="L998" s="45">
        <f t="shared" si="114"/>
        <v>3.4976665361177134E-2</v>
      </c>
    </row>
    <row r="999" spans="1:12" x14ac:dyDescent="0.25">
      <c r="A999" s="65">
        <f t="shared" si="115"/>
        <v>49</v>
      </c>
      <c r="B999" s="46" t="s">
        <v>1261</v>
      </c>
      <c r="C999" s="46">
        <v>315.5</v>
      </c>
      <c r="D999" s="46"/>
      <c r="E999" s="46"/>
      <c r="F999" s="46">
        <f t="shared" si="110"/>
        <v>315.5</v>
      </c>
      <c r="G999" s="45">
        <f t="shared" si="111"/>
        <v>1.4267111806584444E-3</v>
      </c>
      <c r="H999" s="43">
        <f t="shared" si="112"/>
        <v>6.1083925844300966</v>
      </c>
      <c r="I999" s="43">
        <f t="shared" si="113"/>
        <v>1.3438463685746214</v>
      </c>
      <c r="J999" s="194">
        <v>2.4612492946424589</v>
      </c>
      <c r="K999" s="43">
        <v>1.1681969194808142</v>
      </c>
      <c r="L999" s="45">
        <f t="shared" si="114"/>
        <v>3.5124200212767007E-2</v>
      </c>
    </row>
    <row r="1000" spans="1:12" x14ac:dyDescent="0.25">
      <c r="A1000" s="65">
        <f t="shared" si="115"/>
        <v>50</v>
      </c>
      <c r="B1000" s="46" t="s">
        <v>1262</v>
      </c>
      <c r="C1000" s="46">
        <v>375.8</v>
      </c>
      <c r="D1000" s="46"/>
      <c r="E1000" s="46"/>
      <c r="F1000" s="46">
        <f t="shared" si="110"/>
        <v>375.8</v>
      </c>
      <c r="G1000" s="45">
        <f t="shared" si="111"/>
        <v>1.6993916376907875E-3</v>
      </c>
      <c r="H1000" s="43">
        <f t="shared" si="112"/>
        <v>7.2758603271912214</v>
      </c>
      <c r="I1000" s="43">
        <f t="shared" si="113"/>
        <v>1.6006892719820687</v>
      </c>
      <c r="J1000" s="194">
        <v>2.9316560536501939</v>
      </c>
      <c r="K1000" s="43">
        <v>1.3914687871343581</v>
      </c>
      <c r="L1000" s="45">
        <f t="shared" si="114"/>
        <v>3.5124200212767007E-2</v>
      </c>
    </row>
    <row r="1001" spans="1:12" x14ac:dyDescent="0.25">
      <c r="A1001" s="65">
        <f t="shared" si="115"/>
        <v>51</v>
      </c>
      <c r="B1001" s="46" t="s">
        <v>1268</v>
      </c>
      <c r="C1001" s="46">
        <v>267.3</v>
      </c>
      <c r="D1001" s="46"/>
      <c r="E1001" s="46"/>
      <c r="F1001" s="46">
        <f t="shared" si="110"/>
        <v>267.3</v>
      </c>
      <c r="G1001" s="45">
        <f t="shared" si="111"/>
        <v>1.2087476975911322E-3</v>
      </c>
      <c r="H1001" s="43">
        <f t="shared" si="112"/>
        <v>5.1751928298515528</v>
      </c>
      <c r="I1001" s="43">
        <f t="shared" si="113"/>
        <v>1.1385424225673417</v>
      </c>
      <c r="J1001" s="194">
        <v>2.0852359317208533</v>
      </c>
      <c r="K1001" s="43">
        <v>0.98972753273287373</v>
      </c>
      <c r="L1001" s="45">
        <f t="shared" si="114"/>
        <v>3.5124200212767E-2</v>
      </c>
    </row>
    <row r="1002" spans="1:12" x14ac:dyDescent="0.25">
      <c r="A1002" s="65">
        <f t="shared" si="115"/>
        <v>52</v>
      </c>
      <c r="B1002" s="46" t="s">
        <v>1269</v>
      </c>
      <c r="C1002" s="46">
        <v>505.3</v>
      </c>
      <c r="D1002" s="46"/>
      <c r="E1002" s="46"/>
      <c r="F1002" s="46">
        <f t="shared" si="110"/>
        <v>505.3</v>
      </c>
      <c r="G1002" s="45">
        <f t="shared" si="111"/>
        <v>2.2849989210355372E-3</v>
      </c>
      <c r="H1002" s="43">
        <f t="shared" si="112"/>
        <v>9.7831086304676003</v>
      </c>
      <c r="I1002" s="43">
        <f t="shared" si="113"/>
        <v>2.1522838987028723</v>
      </c>
      <c r="J1002" s="194">
        <v>3.9418994249852131</v>
      </c>
      <c r="K1002" s="43">
        <v>1.8709664133554846</v>
      </c>
      <c r="L1002" s="45">
        <f t="shared" si="114"/>
        <v>3.5124200212767007E-2</v>
      </c>
    </row>
    <row r="1003" spans="1:12" x14ac:dyDescent="0.25">
      <c r="A1003" s="65">
        <f t="shared" si="115"/>
        <v>53</v>
      </c>
      <c r="B1003" s="46" t="s">
        <v>1270</v>
      </c>
      <c r="C1003" s="46">
        <v>500.8</v>
      </c>
      <c r="D1003" s="46"/>
      <c r="E1003" s="46"/>
      <c r="F1003" s="46">
        <f t="shared" si="110"/>
        <v>500.8</v>
      </c>
      <c r="G1003" s="45">
        <f t="shared" si="111"/>
        <v>2.2646496331973028E-3</v>
      </c>
      <c r="H1003" s="43">
        <f t="shared" si="112"/>
        <v>9.6959841720525919</v>
      </c>
      <c r="I1003" s="43">
        <f t="shared" si="113"/>
        <v>2.1331165178515703</v>
      </c>
      <c r="J1003" s="194">
        <v>3.9067944429697099</v>
      </c>
      <c r="K1003" s="43">
        <v>1.8543043336798473</v>
      </c>
      <c r="L1003" s="45">
        <f t="shared" si="114"/>
        <v>3.5124200212767014E-2</v>
      </c>
    </row>
    <row r="1004" spans="1:12" x14ac:dyDescent="0.25">
      <c r="A1004" s="65">
        <f t="shared" si="115"/>
        <v>54</v>
      </c>
      <c r="B1004" s="46" t="s">
        <v>1271</v>
      </c>
      <c r="C1004" s="46">
        <v>494</v>
      </c>
      <c r="D1004" s="46"/>
      <c r="E1004" s="46"/>
      <c r="F1004" s="46">
        <f t="shared" si="110"/>
        <v>494</v>
      </c>
      <c r="G1004" s="45">
        <f t="shared" si="111"/>
        <v>2.2338995982417479E-3</v>
      </c>
      <c r="H1004" s="43">
        <f t="shared" si="112"/>
        <v>9.5643294348921319</v>
      </c>
      <c r="I1004" s="43">
        <f t="shared" si="113"/>
        <v>2.1041524756762691</v>
      </c>
      <c r="J1004" s="194">
        <v>3.8537469145907282</v>
      </c>
      <c r="K1004" s="43">
        <v>1.8291260799477724</v>
      </c>
      <c r="L1004" s="45">
        <f t="shared" si="114"/>
        <v>3.5124200212767007E-2</v>
      </c>
    </row>
    <row r="1005" spans="1:12" x14ac:dyDescent="0.25">
      <c r="A1005" s="65">
        <f t="shared" si="115"/>
        <v>55</v>
      </c>
      <c r="B1005" s="46" t="s">
        <v>1272</v>
      </c>
      <c r="C1005" s="46">
        <v>504.3</v>
      </c>
      <c r="D1005" s="46"/>
      <c r="E1005" s="46"/>
      <c r="F1005" s="46">
        <f t="shared" si="110"/>
        <v>504.3</v>
      </c>
      <c r="G1005" s="45">
        <f t="shared" si="111"/>
        <v>2.280476857071485E-3</v>
      </c>
      <c r="H1005" s="43">
        <f t="shared" si="112"/>
        <v>9.7637476397087095</v>
      </c>
      <c r="I1005" s="43">
        <f t="shared" si="113"/>
        <v>2.1480244807359159</v>
      </c>
      <c r="J1005" s="194">
        <v>3.934098317870657</v>
      </c>
      <c r="K1005" s="43">
        <v>1.8672637289831209</v>
      </c>
      <c r="L1005" s="45">
        <f t="shared" si="114"/>
        <v>3.5124200212767007E-2</v>
      </c>
    </row>
    <row r="1006" spans="1:12" x14ac:dyDescent="0.25">
      <c r="A1006" s="65">
        <f t="shared" si="115"/>
        <v>56</v>
      </c>
      <c r="B1006" s="46" t="s">
        <v>1273</v>
      </c>
      <c r="C1006" s="46">
        <v>272.3</v>
      </c>
      <c r="D1006" s="46"/>
      <c r="E1006" s="46"/>
      <c r="F1006" s="46">
        <f t="shared" si="110"/>
        <v>272.3</v>
      </c>
      <c r="G1006" s="45">
        <f t="shared" si="111"/>
        <v>1.2313580174113927E-3</v>
      </c>
      <c r="H1006" s="43">
        <f t="shared" si="112"/>
        <v>5.2719977836460075</v>
      </c>
      <c r="I1006" s="43">
        <f t="shared" si="113"/>
        <v>1.1598395124021217</v>
      </c>
      <c r="J1006" s="194">
        <v>2.1242414672936345</v>
      </c>
      <c r="K1006" s="43">
        <v>1.0082409545946933</v>
      </c>
      <c r="L1006" s="45">
        <f t="shared" si="114"/>
        <v>3.5124200212767007E-2</v>
      </c>
    </row>
    <row r="1007" spans="1:12" x14ac:dyDescent="0.25">
      <c r="A1007" s="65">
        <f t="shared" si="115"/>
        <v>57</v>
      </c>
      <c r="B1007" s="46" t="s">
        <v>1274</v>
      </c>
      <c r="C1007" s="46">
        <v>388.84</v>
      </c>
      <c r="D1007" s="46"/>
      <c r="E1007" s="46"/>
      <c r="F1007" s="46">
        <f t="shared" si="110"/>
        <v>388.84</v>
      </c>
      <c r="G1007" s="45">
        <f t="shared" si="111"/>
        <v>1.7583593517820268E-3</v>
      </c>
      <c r="H1007" s="43">
        <f t="shared" si="112"/>
        <v>7.528327646687158</v>
      </c>
      <c r="I1007" s="43">
        <f t="shared" si="113"/>
        <v>1.6562320822711747</v>
      </c>
      <c r="J1007" s="194">
        <v>3.0333824904240054</v>
      </c>
      <c r="K1007" s="43">
        <v>1.4397517913499833</v>
      </c>
      <c r="L1007" s="45">
        <f t="shared" si="114"/>
        <v>3.5124200212767007E-2</v>
      </c>
    </row>
    <row r="1008" spans="1:12" x14ac:dyDescent="0.25">
      <c r="A1008" s="65">
        <f t="shared" si="115"/>
        <v>58</v>
      </c>
      <c r="B1008" s="46" t="s">
        <v>1275</v>
      </c>
      <c r="C1008" s="46">
        <v>441.6</v>
      </c>
      <c r="D1008" s="46"/>
      <c r="E1008" s="46"/>
      <c r="F1008" s="46">
        <f t="shared" si="110"/>
        <v>441.6</v>
      </c>
      <c r="G1008" s="45">
        <f t="shared" si="111"/>
        <v>1.9969434465254171E-3</v>
      </c>
      <c r="H1008" s="43">
        <f t="shared" si="112"/>
        <v>8.5498135191262463</v>
      </c>
      <c r="I1008" s="43">
        <f t="shared" si="113"/>
        <v>1.8809589742077741</v>
      </c>
      <c r="J1008" s="194">
        <v>3.4449689017879872</v>
      </c>
      <c r="K1008" s="43">
        <v>1.6351054188359033</v>
      </c>
      <c r="L1008" s="45">
        <f t="shared" si="114"/>
        <v>3.5124200212767007E-2</v>
      </c>
    </row>
    <row r="1009" spans="1:12" x14ac:dyDescent="0.25">
      <c r="A1009" s="65">
        <f t="shared" si="115"/>
        <v>59</v>
      </c>
      <c r="B1009" s="46" t="s">
        <v>1276</v>
      </c>
      <c r="C1009" s="46">
        <v>440.7</v>
      </c>
      <c r="D1009" s="46"/>
      <c r="E1009" s="46"/>
      <c r="F1009" s="46">
        <f t="shared" si="110"/>
        <v>440.7</v>
      </c>
      <c r="G1009" s="45">
        <f t="shared" si="111"/>
        <v>1.9928735889577702E-3</v>
      </c>
      <c r="H1009" s="43">
        <f t="shared" si="112"/>
        <v>8.532388627443245</v>
      </c>
      <c r="I1009" s="43">
        <f t="shared" si="113"/>
        <v>1.8771254980375138</v>
      </c>
      <c r="J1009" s="194">
        <v>3.4379479053848865</v>
      </c>
      <c r="K1009" s="43">
        <v>1.631773002900776</v>
      </c>
      <c r="L1009" s="45">
        <f t="shared" si="114"/>
        <v>3.5124200212767007E-2</v>
      </c>
    </row>
    <row r="1010" spans="1:12" x14ac:dyDescent="0.25">
      <c r="A1010" s="65">
        <f t="shared" si="115"/>
        <v>60</v>
      </c>
      <c r="B1010" s="46" t="s">
        <v>1277</v>
      </c>
      <c r="C1010" s="46">
        <v>399.7</v>
      </c>
      <c r="D1010" s="46"/>
      <c r="E1010" s="46"/>
      <c r="F1010" s="46">
        <f t="shared" si="110"/>
        <v>399.7</v>
      </c>
      <c r="G1010" s="45">
        <f t="shared" si="111"/>
        <v>1.8074689664316331E-3</v>
      </c>
      <c r="H1010" s="43">
        <f t="shared" si="112"/>
        <v>7.7385880063287154</v>
      </c>
      <c r="I1010" s="43">
        <f t="shared" si="113"/>
        <v>1.7024893613923173</v>
      </c>
      <c r="J1010" s="194">
        <v>3.1181025136880853</v>
      </c>
      <c r="K1010" s="43">
        <v>1.4799629436338555</v>
      </c>
      <c r="L1010" s="45">
        <f t="shared" si="114"/>
        <v>3.5124200212767014E-2</v>
      </c>
    </row>
    <row r="1011" spans="1:12" x14ac:dyDescent="0.25">
      <c r="A1011" s="65">
        <f t="shared" si="115"/>
        <v>61</v>
      </c>
      <c r="B1011" s="46" t="s">
        <v>1278</v>
      </c>
      <c r="C1011" s="46">
        <v>275.89999999999998</v>
      </c>
      <c r="D1011" s="46"/>
      <c r="E1011" s="46"/>
      <c r="F1011" s="46">
        <f t="shared" si="110"/>
        <v>275.89999999999998</v>
      </c>
      <c r="G1011" s="45">
        <f t="shared" si="111"/>
        <v>1.2476374476819803E-3</v>
      </c>
      <c r="H1011" s="43">
        <f t="shared" si="112"/>
        <v>5.3416973503780145</v>
      </c>
      <c r="I1011" s="43">
        <f t="shared" si="113"/>
        <v>1.1751734170831631</v>
      </c>
      <c r="J1011" s="194">
        <v>2.1523254529060365</v>
      </c>
      <c r="K1011" s="43">
        <v>1.0215706183352031</v>
      </c>
      <c r="L1011" s="45">
        <f t="shared" si="114"/>
        <v>3.5124200212767021E-2</v>
      </c>
    </row>
    <row r="1012" spans="1:12" x14ac:dyDescent="0.25">
      <c r="A1012" s="65">
        <f t="shared" si="115"/>
        <v>62</v>
      </c>
      <c r="B1012" s="46" t="s">
        <v>1279</v>
      </c>
      <c r="C1012" s="46">
        <v>417.4</v>
      </c>
      <c r="D1012" s="46"/>
      <c r="E1012" s="46"/>
      <c r="F1012" s="46">
        <f t="shared" si="110"/>
        <v>417.4</v>
      </c>
      <c r="G1012" s="45">
        <f t="shared" si="111"/>
        <v>1.8875094985953554E-3</v>
      </c>
      <c r="H1012" s="43">
        <f t="shared" si="112"/>
        <v>8.0812775427610841</v>
      </c>
      <c r="I1012" s="43">
        <f t="shared" si="113"/>
        <v>1.7778810594074386</v>
      </c>
      <c r="J1012" s="194">
        <v>3.2561821096157288</v>
      </c>
      <c r="K1012" s="43">
        <v>1.5455004570246966</v>
      </c>
      <c r="L1012" s="45">
        <f t="shared" si="114"/>
        <v>3.5124200212767007E-2</v>
      </c>
    </row>
    <row r="1013" spans="1:12" x14ac:dyDescent="0.25">
      <c r="A1013" s="65">
        <f t="shared" si="115"/>
        <v>63</v>
      </c>
      <c r="B1013" s="46" t="s">
        <v>1280</v>
      </c>
      <c r="C1013" s="46">
        <v>450.1</v>
      </c>
      <c r="D1013" s="46"/>
      <c r="E1013" s="46"/>
      <c r="F1013" s="46">
        <f t="shared" si="110"/>
        <v>450.1</v>
      </c>
      <c r="G1013" s="45">
        <f t="shared" si="111"/>
        <v>2.0353809902198599E-3</v>
      </c>
      <c r="H1013" s="43">
        <f t="shared" si="112"/>
        <v>8.7143819405768195</v>
      </c>
      <c r="I1013" s="43">
        <f t="shared" si="113"/>
        <v>1.9171640269269004</v>
      </c>
      <c r="J1013" s="194">
        <v>3.5112783122617146</v>
      </c>
      <c r="K1013" s="43">
        <v>1.6665782360009966</v>
      </c>
      <c r="L1013" s="45">
        <f t="shared" si="114"/>
        <v>3.5124200212767007E-2</v>
      </c>
    </row>
    <row r="1014" spans="1:12" x14ac:dyDescent="0.25">
      <c r="A1014" s="65">
        <f t="shared" si="115"/>
        <v>64</v>
      </c>
      <c r="B1014" s="46" t="s">
        <v>1281</v>
      </c>
      <c r="C1014" s="46">
        <v>451</v>
      </c>
      <c r="D1014" s="46"/>
      <c r="E1014" s="46"/>
      <c r="F1014" s="46">
        <f t="shared" ref="F1014:F1071" si="116">C1014+D1014+E1014</f>
        <v>451</v>
      </c>
      <c r="G1014" s="45">
        <f t="shared" si="111"/>
        <v>2.0394508477875068E-3</v>
      </c>
      <c r="H1014" s="43">
        <f t="shared" si="112"/>
        <v>8.7318068322598208</v>
      </c>
      <c r="I1014" s="43">
        <f t="shared" si="113"/>
        <v>1.9209975030971607</v>
      </c>
      <c r="J1014" s="194">
        <v>3.5182993086648149</v>
      </c>
      <c r="K1014" s="43">
        <v>1.6699106519361244</v>
      </c>
      <c r="L1014" s="45">
        <f t="shared" si="114"/>
        <v>3.5124200212767007E-2</v>
      </c>
    </row>
    <row r="1015" spans="1:12" x14ac:dyDescent="0.25">
      <c r="A1015" s="65">
        <f t="shared" si="115"/>
        <v>65</v>
      </c>
      <c r="B1015" s="46" t="s">
        <v>1282</v>
      </c>
      <c r="C1015" s="46">
        <v>416.4</v>
      </c>
      <c r="D1015" s="46"/>
      <c r="E1015" s="46"/>
      <c r="F1015" s="46">
        <f t="shared" si="116"/>
        <v>416.4</v>
      </c>
      <c r="G1015" s="45">
        <f t="shared" ref="G1015:G1078" si="117">1/$F$1309*F1015</f>
        <v>1.8829874346313034E-3</v>
      </c>
      <c r="H1015" s="43">
        <f t="shared" ref="H1015:H1078" si="118">G1015*4281.45</f>
        <v>8.0619165520021934</v>
      </c>
      <c r="I1015" s="43">
        <f t="shared" ref="I1015:I1073" si="119">H1015*0.22</f>
        <v>1.7736216414404826</v>
      </c>
      <c r="J1015" s="194">
        <v>3.2483810025011723</v>
      </c>
      <c r="K1015" s="43">
        <v>1.5417977726523329</v>
      </c>
      <c r="L1015" s="45">
        <f t="shared" si="114"/>
        <v>3.5124200212767007E-2</v>
      </c>
    </row>
    <row r="1016" spans="1:12" x14ac:dyDescent="0.25">
      <c r="A1016" s="65">
        <f t="shared" si="115"/>
        <v>66</v>
      </c>
      <c r="B1016" s="46" t="s">
        <v>1283</v>
      </c>
      <c r="C1016" s="46">
        <v>309.8</v>
      </c>
      <c r="D1016" s="46"/>
      <c r="E1016" s="46"/>
      <c r="F1016" s="46">
        <f t="shared" si="116"/>
        <v>309.8</v>
      </c>
      <c r="G1016" s="45">
        <f t="shared" si="117"/>
        <v>1.4009354160633475E-3</v>
      </c>
      <c r="H1016" s="43">
        <f t="shared" si="118"/>
        <v>5.9980349371044186</v>
      </c>
      <c r="I1016" s="43">
        <f t="shared" si="119"/>
        <v>1.3195676861629722</v>
      </c>
      <c r="J1016" s="194">
        <v>2.4167829840894894</v>
      </c>
      <c r="K1016" s="43">
        <v>1.14709161855834</v>
      </c>
      <c r="L1016" s="45">
        <f t="shared" ref="L1016:L1079" si="120">(H1016+I1016+J1016+K1016)/F1016</f>
        <v>3.5124200212767014E-2</v>
      </c>
    </row>
    <row r="1017" spans="1:12" x14ac:dyDescent="0.25">
      <c r="A1017" s="65">
        <f t="shared" ref="A1017:A1080" si="121">A1016+1</f>
        <v>67</v>
      </c>
      <c r="B1017" s="46" t="s">
        <v>1284</v>
      </c>
      <c r="C1017" s="46">
        <v>265.89999999999998</v>
      </c>
      <c r="D1017" s="46"/>
      <c r="E1017" s="46"/>
      <c r="F1017" s="46">
        <f t="shared" si="116"/>
        <v>265.89999999999998</v>
      </c>
      <c r="G1017" s="45">
        <f t="shared" si="117"/>
        <v>1.202416808041459E-3</v>
      </c>
      <c r="H1017" s="43">
        <f t="shared" si="118"/>
        <v>5.1480874427891044</v>
      </c>
      <c r="I1017" s="43">
        <f t="shared" si="119"/>
        <v>1.132579237413603</v>
      </c>
      <c r="J1017" s="194">
        <v>2.074314381760475</v>
      </c>
      <c r="K1017" s="43">
        <v>0.98454377461156417</v>
      </c>
      <c r="L1017" s="45">
        <f t="shared" si="120"/>
        <v>3.5124200212767014E-2</v>
      </c>
    </row>
    <row r="1018" spans="1:12" x14ac:dyDescent="0.25">
      <c r="A1018" s="65">
        <f t="shared" si="121"/>
        <v>68</v>
      </c>
      <c r="B1018" s="46" t="s">
        <v>1285</v>
      </c>
      <c r="C1018" s="46">
        <v>274</v>
      </c>
      <c r="D1018" s="46"/>
      <c r="E1018" s="46"/>
      <c r="F1018" s="46">
        <f t="shared" si="116"/>
        <v>274</v>
      </c>
      <c r="G1018" s="45">
        <f t="shared" si="117"/>
        <v>1.2390455261502814E-3</v>
      </c>
      <c r="H1018" s="43">
        <f t="shared" si="118"/>
        <v>5.3049114679361216</v>
      </c>
      <c r="I1018" s="43">
        <f t="shared" si="119"/>
        <v>1.1670805229459467</v>
      </c>
      <c r="J1018" s="194">
        <v>2.1375033493883797</v>
      </c>
      <c r="K1018" s="43">
        <v>1.0145355180277118</v>
      </c>
      <c r="L1018" s="45">
        <f t="shared" si="120"/>
        <v>3.5124200212767007E-2</v>
      </c>
    </row>
    <row r="1019" spans="1:12" x14ac:dyDescent="0.25">
      <c r="A1019" s="65">
        <f t="shared" si="121"/>
        <v>69</v>
      </c>
      <c r="B1019" s="46" t="s">
        <v>1286</v>
      </c>
      <c r="C1019" s="46">
        <v>245.3</v>
      </c>
      <c r="D1019" s="46"/>
      <c r="E1019" s="46"/>
      <c r="F1019" s="46">
        <f t="shared" si="116"/>
        <v>245.3</v>
      </c>
      <c r="G1019" s="45">
        <f t="shared" si="117"/>
        <v>1.1092622903819856E-3</v>
      </c>
      <c r="H1019" s="43">
        <f t="shared" si="118"/>
        <v>4.7492510331559519</v>
      </c>
      <c r="I1019" s="43">
        <f t="shared" si="119"/>
        <v>1.0448352272943093</v>
      </c>
      <c r="J1019" s="194">
        <v>1.9136115752006186</v>
      </c>
      <c r="K1019" s="43">
        <v>0.90826847654086751</v>
      </c>
      <c r="L1019" s="45">
        <f t="shared" si="120"/>
        <v>3.5124200212767007E-2</v>
      </c>
    </row>
    <row r="1020" spans="1:12" x14ac:dyDescent="0.25">
      <c r="A1020" s="65">
        <f t="shared" si="121"/>
        <v>70</v>
      </c>
      <c r="B1020" s="46" t="s">
        <v>1287</v>
      </c>
      <c r="C1020" s="46">
        <v>347.2</v>
      </c>
      <c r="D1020" s="46"/>
      <c r="E1020" s="46"/>
      <c r="F1020" s="46">
        <f t="shared" si="116"/>
        <v>347.2</v>
      </c>
      <c r="G1020" s="45">
        <f t="shared" si="117"/>
        <v>1.5700606083188966E-3</v>
      </c>
      <c r="H1020" s="43">
        <f t="shared" si="118"/>
        <v>6.7221359914869394</v>
      </c>
      <c r="I1020" s="43">
        <f t="shared" si="119"/>
        <v>1.4788699181271268</v>
      </c>
      <c r="J1020" s="194">
        <v>2.7085443901738882</v>
      </c>
      <c r="K1020" s="43">
        <v>1.28557201408475</v>
      </c>
      <c r="L1020" s="45">
        <f t="shared" si="120"/>
        <v>3.5124200212767007E-2</v>
      </c>
    </row>
    <row r="1021" spans="1:12" x14ac:dyDescent="0.25">
      <c r="A1021" s="65">
        <f t="shared" si="121"/>
        <v>71</v>
      </c>
      <c r="B1021" s="46" t="s">
        <v>1288</v>
      </c>
      <c r="C1021" s="46">
        <v>332.5</v>
      </c>
      <c r="D1021" s="46"/>
      <c r="E1021" s="46"/>
      <c r="F1021" s="46">
        <f t="shared" si="116"/>
        <v>332.5</v>
      </c>
      <c r="G1021" s="45">
        <f t="shared" si="117"/>
        <v>1.5035862680473305E-3</v>
      </c>
      <c r="H1021" s="43">
        <f t="shared" si="118"/>
        <v>6.4375294273312429</v>
      </c>
      <c r="I1021" s="43">
        <f t="shared" si="119"/>
        <v>1.4162564740128734</v>
      </c>
      <c r="J1021" s="194">
        <v>2.5938681155899137</v>
      </c>
      <c r="K1021" s="43">
        <v>1.2311425538110008</v>
      </c>
      <c r="L1021" s="45">
        <f t="shared" si="120"/>
        <v>3.5124200212767007E-2</v>
      </c>
    </row>
    <row r="1022" spans="1:12" x14ac:dyDescent="0.25">
      <c r="A1022" s="65">
        <f t="shared" si="121"/>
        <v>72</v>
      </c>
      <c r="B1022" s="46" t="s">
        <v>1289</v>
      </c>
      <c r="C1022" s="46">
        <v>317.3</v>
      </c>
      <c r="D1022" s="46"/>
      <c r="E1022" s="46"/>
      <c r="F1022" s="46">
        <f t="shared" si="116"/>
        <v>317.3</v>
      </c>
      <c r="G1022" s="45">
        <f t="shared" si="117"/>
        <v>1.4348508957937383E-3</v>
      </c>
      <c r="H1022" s="43">
        <f t="shared" si="118"/>
        <v>6.143242367796101</v>
      </c>
      <c r="I1022" s="43">
        <f t="shared" si="119"/>
        <v>1.3515133209151422</v>
      </c>
      <c r="J1022" s="194">
        <v>2.4752912874486603</v>
      </c>
      <c r="K1022" s="43">
        <v>1.1748617513510693</v>
      </c>
      <c r="L1022" s="45">
        <f t="shared" si="120"/>
        <v>3.5124200212767014E-2</v>
      </c>
    </row>
    <row r="1023" spans="1:12" x14ac:dyDescent="0.25">
      <c r="A1023" s="65">
        <f t="shared" si="121"/>
        <v>73</v>
      </c>
      <c r="B1023" s="46" t="s">
        <v>1290</v>
      </c>
      <c r="C1023" s="46">
        <v>286</v>
      </c>
      <c r="D1023" s="46"/>
      <c r="E1023" s="46"/>
      <c r="F1023" s="46">
        <f t="shared" si="116"/>
        <v>286</v>
      </c>
      <c r="G1023" s="45">
        <f t="shared" si="117"/>
        <v>1.2933102937189068E-3</v>
      </c>
      <c r="H1023" s="43">
        <f t="shared" si="118"/>
        <v>5.5372433570428132</v>
      </c>
      <c r="I1023" s="43">
        <f t="shared" si="119"/>
        <v>1.2181935385494189</v>
      </c>
      <c r="J1023" s="194">
        <v>2.2311166347630533</v>
      </c>
      <c r="K1023" s="43">
        <v>1.058967730496079</v>
      </c>
      <c r="L1023" s="45">
        <f t="shared" si="120"/>
        <v>3.5124200212767007E-2</v>
      </c>
    </row>
    <row r="1024" spans="1:12" x14ac:dyDescent="0.25">
      <c r="A1024" s="65">
        <f t="shared" si="121"/>
        <v>74</v>
      </c>
      <c r="B1024" s="46" t="s">
        <v>1291</v>
      </c>
      <c r="C1024" s="46">
        <v>226.4</v>
      </c>
      <c r="D1024" s="46"/>
      <c r="E1024" s="46"/>
      <c r="F1024" s="46">
        <f t="shared" si="116"/>
        <v>226.4</v>
      </c>
      <c r="G1024" s="45">
        <f t="shared" si="117"/>
        <v>1.0237952814614005E-3</v>
      </c>
      <c r="H1024" s="43">
        <f t="shared" si="118"/>
        <v>4.3833283078129126</v>
      </c>
      <c r="I1024" s="43">
        <f t="shared" si="119"/>
        <v>0.96433222771884075</v>
      </c>
      <c r="J1024" s="194">
        <v>1.7661706507355082</v>
      </c>
      <c r="K1024" s="43">
        <v>0.83828774190318966</v>
      </c>
      <c r="L1024" s="45">
        <f t="shared" si="120"/>
        <v>3.5124200212767007E-2</v>
      </c>
    </row>
    <row r="1025" spans="1:12" x14ac:dyDescent="0.25">
      <c r="A1025" s="65">
        <f t="shared" si="121"/>
        <v>75</v>
      </c>
      <c r="B1025" s="46" t="s">
        <v>1292</v>
      </c>
      <c r="C1025" s="46">
        <v>281.01</v>
      </c>
      <c r="D1025" s="46"/>
      <c r="E1025" s="46"/>
      <c r="F1025" s="46">
        <f t="shared" si="116"/>
        <v>281.01</v>
      </c>
      <c r="G1025" s="45">
        <f t="shared" si="117"/>
        <v>1.2707451945382867E-3</v>
      </c>
      <c r="H1025" s="43">
        <f t="shared" si="118"/>
        <v>5.4406320131559474</v>
      </c>
      <c r="I1025" s="43">
        <f t="shared" si="119"/>
        <v>1.1969390428943085</v>
      </c>
      <c r="J1025" s="194">
        <v>2.1921891102614186</v>
      </c>
      <c r="K1025" s="43">
        <v>1.0404913354779828</v>
      </c>
      <c r="L1025" s="45">
        <f t="shared" si="120"/>
        <v>3.5124200212767007E-2</v>
      </c>
    </row>
    <row r="1026" spans="1:12" x14ac:dyDescent="0.25">
      <c r="A1026" s="65">
        <f t="shared" si="121"/>
        <v>76</v>
      </c>
      <c r="B1026" s="46" t="s">
        <v>1293</v>
      </c>
      <c r="C1026" s="46">
        <v>94.8</v>
      </c>
      <c r="D1026" s="46">
        <v>27.9</v>
      </c>
      <c r="E1026" s="46">
        <v>26</v>
      </c>
      <c r="F1026" s="46">
        <f t="shared" si="116"/>
        <v>148.69999999999999</v>
      </c>
      <c r="G1026" s="45">
        <f t="shared" si="117"/>
        <v>6.7243091145455041E-4</v>
      </c>
      <c r="H1026" s="43">
        <f t="shared" si="118"/>
        <v>2.8789793258470846</v>
      </c>
      <c r="I1026" s="43">
        <f t="shared" si="119"/>
        <v>0.63337545168635867</v>
      </c>
      <c r="J1026" s="194">
        <v>1.1600246279344963</v>
      </c>
      <c r="K1026" s="43">
        <v>0.35101447850009881</v>
      </c>
      <c r="L1026" s="45">
        <f t="shared" si="120"/>
        <v>3.3782070504156284E-2</v>
      </c>
    </row>
    <row r="1027" spans="1:12" x14ac:dyDescent="0.25">
      <c r="A1027" s="65">
        <f t="shared" si="121"/>
        <v>77</v>
      </c>
      <c r="B1027" s="46" t="s">
        <v>1294</v>
      </c>
      <c r="C1027" s="46">
        <v>222.4</v>
      </c>
      <c r="D1027" s="46"/>
      <c r="E1027" s="46"/>
      <c r="F1027" s="46">
        <f t="shared" si="116"/>
        <v>222.4</v>
      </c>
      <c r="G1027" s="45">
        <f t="shared" si="117"/>
        <v>1.005707025605192E-3</v>
      </c>
      <c r="H1027" s="43">
        <f t="shared" si="118"/>
        <v>4.3058843447773487</v>
      </c>
      <c r="I1027" s="43">
        <f t="shared" si="119"/>
        <v>0.94729455585101674</v>
      </c>
      <c r="J1027" s="194">
        <v>1.7349662222772835</v>
      </c>
      <c r="K1027" s="43">
        <v>0.82347700441373395</v>
      </c>
      <c r="L1027" s="45">
        <f t="shared" si="120"/>
        <v>3.5124200212767014E-2</v>
      </c>
    </row>
    <row r="1028" spans="1:12" x14ac:dyDescent="0.25">
      <c r="A1028" s="65">
        <f t="shared" si="121"/>
        <v>78</v>
      </c>
      <c r="B1028" s="46" t="s">
        <v>1295</v>
      </c>
      <c r="C1028" s="46">
        <v>377.2</v>
      </c>
      <c r="D1028" s="46"/>
      <c r="E1028" s="46">
        <v>171.6</v>
      </c>
      <c r="F1028" s="46">
        <f t="shared" si="116"/>
        <v>548.79999999999995</v>
      </c>
      <c r="G1028" s="45">
        <f t="shared" si="117"/>
        <v>2.4817087034718043E-3</v>
      </c>
      <c r="H1028" s="43">
        <f t="shared" si="118"/>
        <v>10.625311728479355</v>
      </c>
      <c r="I1028" s="43">
        <f t="shared" si="119"/>
        <v>2.337568580265458</v>
      </c>
      <c r="J1028" s="194">
        <v>4.2812475844684039</v>
      </c>
      <c r="K1028" s="43">
        <v>1.3966525452556675</v>
      </c>
      <c r="L1028" s="45">
        <f t="shared" si="120"/>
        <v>3.3966436659017649E-2</v>
      </c>
    </row>
    <row r="1029" spans="1:12" x14ac:dyDescent="0.25">
      <c r="A1029" s="65">
        <f t="shared" si="121"/>
        <v>79</v>
      </c>
      <c r="B1029" s="46" t="s">
        <v>1296</v>
      </c>
      <c r="C1029" s="46">
        <v>195.3</v>
      </c>
      <c r="D1029" s="46"/>
      <c r="E1029" s="46"/>
      <c r="F1029" s="46">
        <f t="shared" si="116"/>
        <v>195.3</v>
      </c>
      <c r="G1029" s="45">
        <f t="shared" si="117"/>
        <v>8.8315909217937948E-4</v>
      </c>
      <c r="H1029" s="43">
        <f t="shared" si="118"/>
        <v>3.7812014952114041</v>
      </c>
      <c r="I1029" s="43">
        <f t="shared" si="119"/>
        <v>0.83186432894650897</v>
      </c>
      <c r="J1029" s="194">
        <v>1.5235562194728125</v>
      </c>
      <c r="K1029" s="43">
        <v>0.72313425792267194</v>
      </c>
      <c r="L1029" s="45">
        <f t="shared" si="120"/>
        <v>3.5124200212767007E-2</v>
      </c>
    </row>
    <row r="1030" spans="1:12" x14ac:dyDescent="0.25">
      <c r="A1030" s="65">
        <f t="shared" si="121"/>
        <v>80</v>
      </c>
      <c r="B1030" s="46" t="s">
        <v>1297</v>
      </c>
      <c r="C1030" s="46">
        <v>178.1</v>
      </c>
      <c r="D1030" s="46"/>
      <c r="E1030" s="46">
        <v>22.4</v>
      </c>
      <c r="F1030" s="46">
        <f t="shared" si="116"/>
        <v>200.5</v>
      </c>
      <c r="G1030" s="45">
        <f t="shared" si="117"/>
        <v>9.0667382479245047E-4</v>
      </c>
      <c r="H1030" s="43">
        <f t="shared" si="118"/>
        <v>3.8818786471576368</v>
      </c>
      <c r="I1030" s="43">
        <f t="shared" si="119"/>
        <v>0.85401330237468009</v>
      </c>
      <c r="J1030" s="194">
        <v>1.5641219764685041</v>
      </c>
      <c r="K1030" s="43">
        <v>0.65944808671801269</v>
      </c>
      <c r="L1030" s="45">
        <f t="shared" si="120"/>
        <v>3.4710533729270993E-2</v>
      </c>
    </row>
    <row r="1031" spans="1:12" x14ac:dyDescent="0.25">
      <c r="A1031" s="65">
        <f t="shared" si="121"/>
        <v>81</v>
      </c>
      <c r="B1031" s="46" t="s">
        <v>1298</v>
      </c>
      <c r="C1031" s="46">
        <v>292.10000000000002</v>
      </c>
      <c r="D1031" s="46"/>
      <c r="E1031" s="46">
        <v>168.1</v>
      </c>
      <c r="F1031" s="46">
        <f t="shared" si="116"/>
        <v>460.20000000000005</v>
      </c>
      <c r="G1031" s="45">
        <f t="shared" si="117"/>
        <v>2.0810538362567867E-3</v>
      </c>
      <c r="H1031" s="43">
        <f t="shared" si="118"/>
        <v>8.90992794724162</v>
      </c>
      <c r="I1031" s="43">
        <f t="shared" si="119"/>
        <v>1.9601841483931564</v>
      </c>
      <c r="J1031" s="194">
        <v>3.5900694941187314</v>
      </c>
      <c r="K1031" s="43">
        <v>1.0815541051674986</v>
      </c>
      <c r="L1031" s="45">
        <f t="shared" si="120"/>
        <v>3.3771698598263809E-2</v>
      </c>
    </row>
    <row r="1032" spans="1:12" x14ac:dyDescent="0.25">
      <c r="A1032" s="65">
        <f t="shared" si="121"/>
        <v>82</v>
      </c>
      <c r="B1032" s="46" t="s">
        <v>1299</v>
      </c>
      <c r="C1032" s="46">
        <v>337</v>
      </c>
      <c r="D1032" s="46"/>
      <c r="E1032" s="46">
        <v>36.6</v>
      </c>
      <c r="F1032" s="46">
        <f t="shared" si="116"/>
        <v>373.6</v>
      </c>
      <c r="G1032" s="45">
        <f t="shared" si="117"/>
        <v>1.6894430969698728E-3</v>
      </c>
      <c r="H1032" s="43">
        <f t="shared" si="118"/>
        <v>7.2332661475216611</v>
      </c>
      <c r="I1032" s="43">
        <f t="shared" si="119"/>
        <v>1.5913185524547655</v>
      </c>
      <c r="J1032" s="194">
        <v>2.9144936179981702</v>
      </c>
      <c r="K1032" s="43">
        <v>1.2478046334866384</v>
      </c>
      <c r="L1032" s="45">
        <f t="shared" si="120"/>
        <v>3.476146400284056E-2</v>
      </c>
    </row>
    <row r="1033" spans="1:12" x14ac:dyDescent="0.25">
      <c r="A1033" s="65">
        <f t="shared" si="121"/>
        <v>83</v>
      </c>
      <c r="B1033" s="46" t="s">
        <v>1300</v>
      </c>
      <c r="C1033" s="46">
        <v>275</v>
      </c>
      <c r="D1033" s="46"/>
      <c r="E1033" s="46"/>
      <c r="F1033" s="46">
        <f t="shared" si="116"/>
        <v>275</v>
      </c>
      <c r="G1033" s="45">
        <f t="shared" si="117"/>
        <v>1.2435675901143334E-3</v>
      </c>
      <c r="H1033" s="43">
        <f t="shared" si="118"/>
        <v>5.3242724586950123</v>
      </c>
      <c r="I1033" s="43">
        <f t="shared" si="119"/>
        <v>1.1713399409129026</v>
      </c>
      <c r="J1033" s="194">
        <v>2.1453044565029358</v>
      </c>
      <c r="K1033" s="43">
        <v>1.0182382024000758</v>
      </c>
      <c r="L1033" s="45">
        <f t="shared" si="120"/>
        <v>3.5124200212767007E-2</v>
      </c>
    </row>
    <row r="1034" spans="1:12" x14ac:dyDescent="0.25">
      <c r="A1034" s="65">
        <f t="shared" si="121"/>
        <v>84</v>
      </c>
      <c r="B1034" s="46" t="s">
        <v>1301</v>
      </c>
      <c r="C1034" s="46">
        <v>568.20000000000005</v>
      </c>
      <c r="D1034" s="46">
        <v>30.6</v>
      </c>
      <c r="E1034" s="46"/>
      <c r="F1034" s="46">
        <f t="shared" si="116"/>
        <v>598.80000000000007</v>
      </c>
      <c r="G1034" s="45">
        <f t="shared" si="117"/>
        <v>2.707811901674411E-3</v>
      </c>
      <c r="H1034" s="43">
        <f t="shared" si="118"/>
        <v>11.593361266423907</v>
      </c>
      <c r="I1034" s="43">
        <f t="shared" si="119"/>
        <v>2.5505394786132594</v>
      </c>
      <c r="J1034" s="194">
        <v>4.6713029401962105</v>
      </c>
      <c r="K1034" s="43">
        <v>2.1038652603771748</v>
      </c>
      <c r="L1034" s="45">
        <f t="shared" si="120"/>
        <v>3.4934984879109142E-2</v>
      </c>
    </row>
    <row r="1035" spans="1:12" x14ac:dyDescent="0.25">
      <c r="A1035" s="65">
        <f t="shared" si="121"/>
        <v>85</v>
      </c>
      <c r="B1035" s="46" t="s">
        <v>1302</v>
      </c>
      <c r="C1035" s="46">
        <v>242.6</v>
      </c>
      <c r="D1035" s="46"/>
      <c r="E1035" s="46">
        <v>164.4</v>
      </c>
      <c r="F1035" s="46">
        <f t="shared" si="116"/>
        <v>407</v>
      </c>
      <c r="G1035" s="45">
        <f t="shared" si="117"/>
        <v>1.8404800333692134E-3</v>
      </c>
      <c r="H1035" s="43">
        <f t="shared" si="118"/>
        <v>7.8799232388686189</v>
      </c>
      <c r="I1035" s="43">
        <f t="shared" si="119"/>
        <v>1.7335831125510961</v>
      </c>
      <c r="J1035" s="194">
        <v>3.1750505956243451</v>
      </c>
      <c r="K1035" s="43">
        <v>0.89827122873548504</v>
      </c>
      <c r="L1035" s="45">
        <f t="shared" si="120"/>
        <v>3.3628570456460803E-2</v>
      </c>
    </row>
    <row r="1036" spans="1:12" x14ac:dyDescent="0.25">
      <c r="A1036" s="65">
        <f t="shared" si="121"/>
        <v>86</v>
      </c>
      <c r="B1036" s="46" t="s">
        <v>1303</v>
      </c>
      <c r="C1036" s="46">
        <v>255.3</v>
      </c>
      <c r="D1036" s="46"/>
      <c r="E1036" s="46"/>
      <c r="F1036" s="46">
        <f t="shared" si="116"/>
        <v>255.3</v>
      </c>
      <c r="G1036" s="45">
        <f t="shared" si="117"/>
        <v>1.1544829300225068E-3</v>
      </c>
      <c r="H1036" s="43">
        <f t="shared" si="118"/>
        <v>4.9428609407448612</v>
      </c>
      <c r="I1036" s="43">
        <f t="shared" si="119"/>
        <v>1.0874294069638695</v>
      </c>
      <c r="J1036" s="194">
        <v>1.9916226463461804</v>
      </c>
      <c r="K1036" s="43">
        <v>0.94529532026450669</v>
      </c>
      <c r="L1036" s="45">
        <f t="shared" si="120"/>
        <v>3.5124200212767E-2</v>
      </c>
    </row>
    <row r="1037" spans="1:12" x14ac:dyDescent="0.25">
      <c r="A1037" s="65">
        <f t="shared" si="121"/>
        <v>87</v>
      </c>
      <c r="B1037" s="46" t="s">
        <v>1304</v>
      </c>
      <c r="C1037" s="46">
        <v>139.19999999999999</v>
      </c>
      <c r="D1037" s="46"/>
      <c r="E1037" s="46"/>
      <c r="F1037" s="46">
        <f t="shared" si="116"/>
        <v>139.19999999999999</v>
      </c>
      <c r="G1037" s="45">
        <f t="shared" si="117"/>
        <v>6.2947130379605531E-4</v>
      </c>
      <c r="H1037" s="43">
        <f t="shared" si="118"/>
        <v>2.6950499136376207</v>
      </c>
      <c r="I1037" s="43">
        <f t="shared" si="119"/>
        <v>0.5929109810002765</v>
      </c>
      <c r="J1037" s="194">
        <v>1.0859141103462131</v>
      </c>
      <c r="K1037" s="43">
        <v>0.51541366463305649</v>
      </c>
      <c r="L1037" s="45">
        <f t="shared" si="120"/>
        <v>3.5124200212767007E-2</v>
      </c>
    </row>
    <row r="1038" spans="1:12" x14ac:dyDescent="0.25">
      <c r="A1038" s="65">
        <f t="shared" si="121"/>
        <v>88</v>
      </c>
      <c r="B1038" s="46" t="s">
        <v>1305</v>
      </c>
      <c r="C1038" s="46">
        <v>110.5</v>
      </c>
      <c r="D1038" s="46">
        <v>21.5</v>
      </c>
      <c r="E1038" s="46"/>
      <c r="F1038" s="46">
        <f t="shared" si="116"/>
        <v>132</v>
      </c>
      <c r="G1038" s="45">
        <f t="shared" si="117"/>
        <v>5.9691244325488007E-4</v>
      </c>
      <c r="H1038" s="43">
        <f t="shared" si="118"/>
        <v>2.5556507801736061</v>
      </c>
      <c r="I1038" s="43">
        <f t="shared" si="119"/>
        <v>0.56224317163819337</v>
      </c>
      <c r="J1038" s="194">
        <v>1.0297461391214091</v>
      </c>
      <c r="K1038" s="43">
        <v>0.40914662314621225</v>
      </c>
      <c r="L1038" s="45">
        <f t="shared" si="120"/>
        <v>3.4521111470298647E-2</v>
      </c>
    </row>
    <row r="1039" spans="1:12" x14ac:dyDescent="0.25">
      <c r="A1039" s="65">
        <f t="shared" si="121"/>
        <v>89</v>
      </c>
      <c r="B1039" s="46" t="s">
        <v>1306</v>
      </c>
      <c r="C1039" s="46">
        <v>153.9</v>
      </c>
      <c r="D1039" s="46"/>
      <c r="E1039" s="46"/>
      <c r="F1039" s="46">
        <f t="shared" si="116"/>
        <v>153.9</v>
      </c>
      <c r="G1039" s="45">
        <f t="shared" si="117"/>
        <v>6.9594564406762162E-4</v>
      </c>
      <c r="H1039" s="43">
        <f t="shared" si="118"/>
        <v>2.9796564777933185</v>
      </c>
      <c r="I1039" s="43">
        <f t="shared" si="119"/>
        <v>0.65552442511453013</v>
      </c>
      <c r="J1039" s="194">
        <v>1.2005903849301887</v>
      </c>
      <c r="K1039" s="43">
        <v>0.56984312490680611</v>
      </c>
      <c r="L1039" s="45">
        <f t="shared" si="120"/>
        <v>3.5124200212767014E-2</v>
      </c>
    </row>
    <row r="1040" spans="1:12" x14ac:dyDescent="0.25">
      <c r="A1040" s="65">
        <f t="shared" si="121"/>
        <v>90</v>
      </c>
      <c r="B1040" s="46" t="s">
        <v>1307</v>
      </c>
      <c r="C1040" s="46">
        <v>120.6</v>
      </c>
      <c r="D1040" s="46"/>
      <c r="E1040" s="46"/>
      <c r="F1040" s="46">
        <f t="shared" si="116"/>
        <v>120.6</v>
      </c>
      <c r="G1040" s="45">
        <f t="shared" si="117"/>
        <v>5.4536091406468586E-4</v>
      </c>
      <c r="H1040" s="43">
        <f t="shared" si="118"/>
        <v>2.3349354855222493</v>
      </c>
      <c r="I1040" s="43">
        <f t="shared" si="119"/>
        <v>0.51368580681489484</v>
      </c>
      <c r="J1040" s="194">
        <v>0.94081351801546942</v>
      </c>
      <c r="K1040" s="43">
        <v>0.44654373530708769</v>
      </c>
      <c r="L1040" s="45">
        <f t="shared" si="120"/>
        <v>3.5124200212767014E-2</v>
      </c>
    </row>
    <row r="1041" spans="1:12" x14ac:dyDescent="0.25">
      <c r="A1041" s="65">
        <f t="shared" si="121"/>
        <v>91</v>
      </c>
      <c r="B1041" s="46" t="s">
        <v>1308</v>
      </c>
      <c r="C1041" s="46">
        <v>141.30000000000001</v>
      </c>
      <c r="D1041" s="46"/>
      <c r="E1041" s="46"/>
      <c r="F1041" s="46">
        <f t="shared" si="116"/>
        <v>141.30000000000001</v>
      </c>
      <c r="G1041" s="45">
        <f t="shared" si="117"/>
        <v>6.389676381205649E-4</v>
      </c>
      <c r="H1041" s="43">
        <f t="shared" si="118"/>
        <v>2.7357079942312925</v>
      </c>
      <c r="I1041" s="43">
        <f t="shared" si="119"/>
        <v>0.60185575873088437</v>
      </c>
      <c r="J1041" s="194">
        <v>1.1022964352867812</v>
      </c>
      <c r="K1041" s="43">
        <v>0.52318930181502077</v>
      </c>
      <c r="L1041" s="45">
        <f t="shared" si="120"/>
        <v>3.5124200212767007E-2</v>
      </c>
    </row>
    <row r="1042" spans="1:12" x14ac:dyDescent="0.25">
      <c r="A1042" s="65">
        <f t="shared" si="121"/>
        <v>92</v>
      </c>
      <c r="B1042" s="46" t="s">
        <v>1309</v>
      </c>
      <c r="C1042" s="46">
        <v>326</v>
      </c>
      <c r="D1042" s="46"/>
      <c r="E1042" s="46"/>
      <c r="F1042" s="46">
        <f t="shared" si="116"/>
        <v>326</v>
      </c>
      <c r="G1042" s="45">
        <f t="shared" si="117"/>
        <v>1.4741928522809917E-3</v>
      </c>
      <c r="H1042" s="43">
        <f t="shared" si="118"/>
        <v>6.3116829873984512</v>
      </c>
      <c r="I1042" s="43">
        <f t="shared" si="119"/>
        <v>1.3885702572276593</v>
      </c>
      <c r="J1042" s="194">
        <v>2.5431609193452984</v>
      </c>
      <c r="K1042" s="43">
        <v>1.2070751053906352</v>
      </c>
      <c r="L1042" s="45">
        <f t="shared" si="120"/>
        <v>3.5124200212767E-2</v>
      </c>
    </row>
    <row r="1043" spans="1:12" x14ac:dyDescent="0.25">
      <c r="A1043" s="65">
        <f t="shared" si="121"/>
        <v>93</v>
      </c>
      <c r="B1043" s="46" t="s">
        <v>1310</v>
      </c>
      <c r="C1043" s="46">
        <v>378.3</v>
      </c>
      <c r="D1043" s="46"/>
      <c r="E1043" s="46"/>
      <c r="F1043" s="46">
        <f t="shared" si="116"/>
        <v>378.3</v>
      </c>
      <c r="G1043" s="45">
        <f t="shared" si="117"/>
        <v>1.7106967976009177E-3</v>
      </c>
      <c r="H1043" s="43">
        <f t="shared" si="118"/>
        <v>7.3242628040884483</v>
      </c>
      <c r="I1043" s="43">
        <f t="shared" si="119"/>
        <v>1.6113378168994585</v>
      </c>
      <c r="J1043" s="194">
        <v>2.9511588214365845</v>
      </c>
      <c r="K1043" s="43">
        <v>1.4007254980652679</v>
      </c>
      <c r="L1043" s="45">
        <f t="shared" si="120"/>
        <v>3.5124200212767007E-2</v>
      </c>
    </row>
    <row r="1044" spans="1:12" x14ac:dyDescent="0.25">
      <c r="A1044" s="65">
        <f t="shared" si="121"/>
        <v>94</v>
      </c>
      <c r="B1044" s="46" t="s">
        <v>1311</v>
      </c>
      <c r="C1044" s="46">
        <v>228.2</v>
      </c>
      <c r="D1044" s="46"/>
      <c r="E1044" s="46"/>
      <c r="F1044" s="46">
        <f t="shared" si="116"/>
        <v>228.2</v>
      </c>
      <c r="G1044" s="45">
        <f t="shared" si="117"/>
        <v>1.031934996596694E-3</v>
      </c>
      <c r="H1044" s="43">
        <f t="shared" si="118"/>
        <v>4.4181780911789152</v>
      </c>
      <c r="I1044" s="43">
        <f t="shared" si="119"/>
        <v>0.97199918005936137</v>
      </c>
      <c r="J1044" s="194">
        <v>1.7802126435417087</v>
      </c>
      <c r="K1044" s="43">
        <v>0.84495257377344457</v>
      </c>
      <c r="L1044" s="45">
        <f t="shared" si="120"/>
        <v>3.5124200212767E-2</v>
      </c>
    </row>
    <row r="1045" spans="1:12" x14ac:dyDescent="0.25">
      <c r="A1045" s="65">
        <f t="shared" si="121"/>
        <v>95</v>
      </c>
      <c r="B1045" s="46" t="s">
        <v>1312</v>
      </c>
      <c r="C1045" s="46">
        <v>145.69999999999999</v>
      </c>
      <c r="D1045" s="46"/>
      <c r="E1045" s="46"/>
      <c r="F1045" s="46">
        <f t="shared" si="116"/>
        <v>145.69999999999999</v>
      </c>
      <c r="G1045" s="45">
        <f t="shared" si="117"/>
        <v>6.5886471956239404E-4</v>
      </c>
      <c r="H1045" s="43">
        <f t="shared" si="118"/>
        <v>2.8208963535704119</v>
      </c>
      <c r="I1045" s="43">
        <f t="shared" si="119"/>
        <v>0.62059719778549061</v>
      </c>
      <c r="J1045" s="194">
        <v>1.1366213065908282</v>
      </c>
      <c r="K1045" s="43">
        <v>0.53948111305342183</v>
      </c>
      <c r="L1045" s="45">
        <f t="shared" si="120"/>
        <v>3.5124200212767007E-2</v>
      </c>
    </row>
    <row r="1046" spans="1:12" x14ac:dyDescent="0.25">
      <c r="A1046" s="65">
        <f t="shared" si="121"/>
        <v>96</v>
      </c>
      <c r="B1046" s="46" t="s">
        <v>1313</v>
      </c>
      <c r="C1046" s="46">
        <v>220.3</v>
      </c>
      <c r="D1046" s="46"/>
      <c r="E1046" s="46"/>
      <c r="F1046" s="46">
        <f t="shared" si="116"/>
        <v>220.3</v>
      </c>
      <c r="G1046" s="45">
        <f t="shared" si="117"/>
        <v>9.9621069128068241E-4</v>
      </c>
      <c r="H1046" s="43">
        <f t="shared" si="118"/>
        <v>4.2652262641836778</v>
      </c>
      <c r="I1046" s="43">
        <f t="shared" si="119"/>
        <v>0.93834977812040909</v>
      </c>
      <c r="J1046" s="194">
        <v>1.7185838973367158</v>
      </c>
      <c r="K1046" s="43">
        <v>0.81570136723176978</v>
      </c>
      <c r="L1046" s="45">
        <f t="shared" si="120"/>
        <v>3.5124200212767014E-2</v>
      </c>
    </row>
    <row r="1047" spans="1:12" x14ac:dyDescent="0.25">
      <c r="A1047" s="65">
        <f t="shared" si="121"/>
        <v>97</v>
      </c>
      <c r="B1047" s="46" t="s">
        <v>1314</v>
      </c>
      <c r="C1047" s="46">
        <v>5244.1</v>
      </c>
      <c r="D1047" s="46"/>
      <c r="E1047" s="46"/>
      <c r="F1047" s="46">
        <f t="shared" si="116"/>
        <v>5244.1</v>
      </c>
      <c r="G1047" s="45">
        <f t="shared" si="117"/>
        <v>2.3714155633885733E-2</v>
      </c>
      <c r="H1047" s="43">
        <f t="shared" si="118"/>
        <v>101.53097163870007</v>
      </c>
      <c r="I1047" s="43">
        <f t="shared" si="119"/>
        <v>22.336813760514016</v>
      </c>
      <c r="J1047" s="194">
        <v>40.909785819443805</v>
      </c>
      <c r="K1047" s="43">
        <v>19.41724711711359</v>
      </c>
      <c r="L1047" s="45">
        <f t="shared" si="120"/>
        <v>3.5124200212767007E-2</v>
      </c>
    </row>
    <row r="1048" spans="1:12" ht="13" x14ac:dyDescent="0.3">
      <c r="A1048" s="65">
        <f t="shared" si="121"/>
        <v>98</v>
      </c>
      <c r="B1048" s="46" t="s">
        <v>1315</v>
      </c>
      <c r="C1048" s="46">
        <v>164.4</v>
      </c>
      <c r="D1048" s="46"/>
      <c r="E1048" s="19"/>
      <c r="F1048" s="46">
        <f t="shared" si="116"/>
        <v>164.4</v>
      </c>
      <c r="G1048" s="45">
        <f t="shared" si="117"/>
        <v>7.4342731569016884E-4</v>
      </c>
      <c r="H1048" s="43">
        <f t="shared" si="118"/>
        <v>3.1829468807616732</v>
      </c>
      <c r="I1048" s="43">
        <f t="shared" si="119"/>
        <v>0.70024831376756813</v>
      </c>
      <c r="J1048" s="194">
        <v>1.282502009633028</v>
      </c>
      <c r="K1048" s="43">
        <v>0.60872131081662717</v>
      </c>
      <c r="L1048" s="45">
        <f t="shared" si="120"/>
        <v>3.5124200212767007E-2</v>
      </c>
    </row>
    <row r="1049" spans="1:12" x14ac:dyDescent="0.25">
      <c r="A1049" s="65">
        <f t="shared" si="121"/>
        <v>99</v>
      </c>
      <c r="B1049" s="46" t="s">
        <v>1316</v>
      </c>
      <c r="C1049" s="46">
        <v>126.2</v>
      </c>
      <c r="D1049" s="46"/>
      <c r="E1049" s="46"/>
      <c r="F1049" s="46">
        <f t="shared" si="116"/>
        <v>126.2</v>
      </c>
      <c r="G1049" s="45">
        <f t="shared" si="117"/>
        <v>5.7068447226337783E-4</v>
      </c>
      <c r="H1049" s="43">
        <f t="shared" si="118"/>
        <v>2.4433570337720387</v>
      </c>
      <c r="I1049" s="43">
        <f t="shared" si="119"/>
        <v>0.53753854742984852</v>
      </c>
      <c r="J1049" s="194">
        <v>0.98449971785698354</v>
      </c>
      <c r="K1049" s="43">
        <v>0.46727876779232563</v>
      </c>
      <c r="L1049" s="45">
        <f t="shared" si="120"/>
        <v>3.5124200212767014E-2</v>
      </c>
    </row>
    <row r="1050" spans="1:12" x14ac:dyDescent="0.25">
      <c r="A1050" s="65">
        <f t="shared" si="121"/>
        <v>100</v>
      </c>
      <c r="B1050" s="46" t="s">
        <v>1317</v>
      </c>
      <c r="C1050" s="46">
        <v>232.2</v>
      </c>
      <c r="D1050" s="46"/>
      <c r="E1050" s="46">
        <v>29.4</v>
      </c>
      <c r="F1050" s="46">
        <f t="shared" si="116"/>
        <v>261.59999999999997</v>
      </c>
      <c r="G1050" s="45">
        <f t="shared" si="117"/>
        <v>1.1829719329960349E-3</v>
      </c>
      <c r="H1050" s="43">
        <f t="shared" si="118"/>
        <v>5.0648351825258739</v>
      </c>
      <c r="I1050" s="43">
        <f t="shared" si="119"/>
        <v>1.1142637401556923</v>
      </c>
      <c r="J1050" s="194">
        <v>2.0407696211678834</v>
      </c>
      <c r="K1050" s="43">
        <v>0.85976331126290029</v>
      </c>
      <c r="L1050" s="45">
        <f t="shared" si="120"/>
        <v>3.4708072840643547E-2</v>
      </c>
    </row>
    <row r="1051" spans="1:12" x14ac:dyDescent="0.25">
      <c r="A1051" s="65">
        <f t="shared" si="121"/>
        <v>101</v>
      </c>
      <c r="B1051" s="46" t="s">
        <v>1318</v>
      </c>
      <c r="C1051" s="46">
        <v>561.9</v>
      </c>
      <c r="D1051" s="46"/>
      <c r="E1051" s="46"/>
      <c r="F1051" s="46">
        <f t="shared" si="116"/>
        <v>561.9</v>
      </c>
      <c r="G1051" s="45">
        <f t="shared" si="117"/>
        <v>2.5409477414008873E-3</v>
      </c>
      <c r="H1051" s="43">
        <f t="shared" si="118"/>
        <v>10.878940707420828</v>
      </c>
      <c r="I1051" s="43">
        <f t="shared" si="119"/>
        <v>2.3933669556325823</v>
      </c>
      <c r="J1051" s="194">
        <v>4.3834420876690903</v>
      </c>
      <c r="K1051" s="43">
        <v>2.0805383488312819</v>
      </c>
      <c r="L1051" s="45">
        <f t="shared" si="120"/>
        <v>3.5124200212767007E-2</v>
      </c>
    </row>
    <row r="1052" spans="1:12" x14ac:dyDescent="0.25">
      <c r="A1052" s="65">
        <f t="shared" si="121"/>
        <v>102</v>
      </c>
      <c r="B1052" s="46" t="s">
        <v>1319</v>
      </c>
      <c r="C1052" s="46">
        <v>452.2</v>
      </c>
      <c r="D1052" s="46"/>
      <c r="E1052" s="46"/>
      <c r="F1052" s="46">
        <f t="shared" si="116"/>
        <v>452.2</v>
      </c>
      <c r="G1052" s="45">
        <f t="shared" si="117"/>
        <v>2.0448773245443693E-3</v>
      </c>
      <c r="H1052" s="43">
        <f t="shared" si="118"/>
        <v>8.7550400211704904</v>
      </c>
      <c r="I1052" s="43">
        <f t="shared" si="119"/>
        <v>1.9261088046575079</v>
      </c>
      <c r="J1052" s="194">
        <v>3.5276606372022821</v>
      </c>
      <c r="K1052" s="43">
        <v>1.6743538731829608</v>
      </c>
      <c r="L1052" s="45">
        <f t="shared" si="120"/>
        <v>3.5124200212767014E-2</v>
      </c>
    </row>
    <row r="1053" spans="1:12" x14ac:dyDescent="0.25">
      <c r="A1053" s="65">
        <f t="shared" si="121"/>
        <v>103</v>
      </c>
      <c r="B1053" s="46" t="s">
        <v>1320</v>
      </c>
      <c r="C1053" s="46">
        <v>569.4</v>
      </c>
      <c r="D1053" s="46"/>
      <c r="E1053" s="46"/>
      <c r="F1053" s="46">
        <f t="shared" si="116"/>
        <v>569.4</v>
      </c>
      <c r="G1053" s="45">
        <f t="shared" si="117"/>
        <v>2.5748632211312779E-3</v>
      </c>
      <c r="H1053" s="43">
        <f t="shared" si="118"/>
        <v>11.02414813811251</v>
      </c>
      <c r="I1053" s="43">
        <f t="shared" si="119"/>
        <v>2.4253125903847521</v>
      </c>
      <c r="J1053" s="194">
        <v>4.4419503910282607</v>
      </c>
      <c r="K1053" s="43">
        <v>2.108308481624011</v>
      </c>
      <c r="L1053" s="45">
        <f t="shared" si="120"/>
        <v>3.5124200212767007E-2</v>
      </c>
    </row>
    <row r="1054" spans="1:12" x14ac:dyDescent="0.25">
      <c r="A1054" s="65">
        <f t="shared" si="121"/>
        <v>104</v>
      </c>
      <c r="B1054" s="46" t="s">
        <v>1321</v>
      </c>
      <c r="C1054" s="46">
        <v>154.30000000000001</v>
      </c>
      <c r="D1054" s="46"/>
      <c r="E1054" s="46"/>
      <c r="F1054" s="46">
        <f t="shared" si="116"/>
        <v>154.30000000000001</v>
      </c>
      <c r="G1054" s="45">
        <f t="shared" si="117"/>
        <v>6.9775446965324249E-4</v>
      </c>
      <c r="H1054" s="43">
        <f t="shared" si="118"/>
        <v>2.9874008740968749</v>
      </c>
      <c r="I1054" s="43">
        <f t="shared" si="119"/>
        <v>0.65722819230131246</v>
      </c>
      <c r="J1054" s="194">
        <v>1.2037108277760111</v>
      </c>
      <c r="K1054" s="43">
        <v>0.57132419865575168</v>
      </c>
      <c r="L1054" s="45">
        <f t="shared" si="120"/>
        <v>3.5124200212767014E-2</v>
      </c>
    </row>
    <row r="1055" spans="1:12" x14ac:dyDescent="0.25">
      <c r="A1055" s="65">
        <f t="shared" si="121"/>
        <v>105</v>
      </c>
      <c r="B1055" s="46" t="s">
        <v>1322</v>
      </c>
      <c r="C1055" s="46">
        <v>394.45</v>
      </c>
      <c r="D1055" s="46"/>
      <c r="E1055" s="46">
        <v>115.6</v>
      </c>
      <c r="F1055" s="46">
        <f t="shared" si="116"/>
        <v>510.04999999999995</v>
      </c>
      <c r="G1055" s="45">
        <f t="shared" si="117"/>
        <v>2.3064787248647843E-3</v>
      </c>
      <c r="H1055" s="43">
        <f t="shared" si="118"/>
        <v>9.8750733365723313</v>
      </c>
      <c r="I1055" s="43">
        <f t="shared" si="119"/>
        <v>2.1725161340459129</v>
      </c>
      <c r="J1055" s="194">
        <v>3.9789546837793535</v>
      </c>
      <c r="K1055" s="43">
        <v>1.4605238506789451</v>
      </c>
      <c r="L1055" s="45">
        <f t="shared" si="120"/>
        <v>3.4285007362173409E-2</v>
      </c>
    </row>
    <row r="1056" spans="1:12" x14ac:dyDescent="0.25">
      <c r="A1056" s="65">
        <f t="shared" si="121"/>
        <v>106</v>
      </c>
      <c r="B1056" s="46" t="s">
        <v>1323</v>
      </c>
      <c r="C1056" s="46">
        <v>382.2</v>
      </c>
      <c r="D1056" s="46"/>
      <c r="E1056" s="67"/>
      <c r="F1056" s="46">
        <f t="shared" si="116"/>
        <v>382.2</v>
      </c>
      <c r="G1056" s="45">
        <f t="shared" si="117"/>
        <v>1.7283328470607208E-3</v>
      </c>
      <c r="H1056" s="43">
        <f t="shared" si="118"/>
        <v>7.3997706680481228</v>
      </c>
      <c r="I1056" s="43">
        <f t="shared" si="119"/>
        <v>1.6279495469705869</v>
      </c>
      <c r="J1056" s="194">
        <v>2.9815831391833525</v>
      </c>
      <c r="K1056" s="43">
        <v>1.415165967117487</v>
      </c>
      <c r="L1056" s="45">
        <f t="shared" si="120"/>
        <v>3.5124200212767E-2</v>
      </c>
    </row>
    <row r="1057" spans="1:12" x14ac:dyDescent="0.25">
      <c r="A1057" s="65">
        <f t="shared" si="121"/>
        <v>107</v>
      </c>
      <c r="B1057" s="46" t="s">
        <v>1324</v>
      </c>
      <c r="C1057" s="46">
        <v>360.6</v>
      </c>
      <c r="D1057" s="46"/>
      <c r="E1057" s="46">
        <v>114.9</v>
      </c>
      <c r="F1057" s="46">
        <f t="shared" si="116"/>
        <v>475.5</v>
      </c>
      <c r="G1057" s="45">
        <f t="shared" si="117"/>
        <v>2.1502414149067841E-3</v>
      </c>
      <c r="H1057" s="43">
        <f t="shared" si="118"/>
        <v>9.2061511058526495</v>
      </c>
      <c r="I1057" s="43">
        <f t="shared" si="119"/>
        <v>2.0253532432875829</v>
      </c>
      <c r="J1057" s="194">
        <v>3.7094264329714397</v>
      </c>
      <c r="K1057" s="43">
        <v>1.3351879846744268</v>
      </c>
      <c r="L1057" s="45">
        <f t="shared" si="120"/>
        <v>3.4229482159381909E-2</v>
      </c>
    </row>
    <row r="1058" spans="1:12" x14ac:dyDescent="0.25">
      <c r="A1058" s="65">
        <f t="shared" si="121"/>
        <v>108</v>
      </c>
      <c r="B1058" s="46" t="s">
        <v>1325</v>
      </c>
      <c r="C1058" s="46">
        <v>340.3</v>
      </c>
      <c r="D1058" s="46"/>
      <c r="E1058" s="46">
        <v>203.8</v>
      </c>
      <c r="F1058" s="46">
        <f t="shared" si="116"/>
        <v>544.1</v>
      </c>
      <c r="G1058" s="45">
        <f t="shared" si="117"/>
        <v>2.4604550028407596E-3</v>
      </c>
      <c r="H1058" s="43">
        <f t="shared" si="118"/>
        <v>10.53431507191257</v>
      </c>
      <c r="I1058" s="43">
        <f t="shared" si="119"/>
        <v>2.3175493158207652</v>
      </c>
      <c r="J1058" s="194">
        <v>4.2445823810299901</v>
      </c>
      <c r="K1058" s="43">
        <v>1.2600234919154394</v>
      </c>
      <c r="L1058" s="45">
        <f t="shared" si="120"/>
        <v>3.3737309797240884E-2</v>
      </c>
    </row>
    <row r="1059" spans="1:12" x14ac:dyDescent="0.25">
      <c r="A1059" s="65">
        <f t="shared" si="121"/>
        <v>109</v>
      </c>
      <c r="B1059" s="46" t="s">
        <v>1326</v>
      </c>
      <c r="C1059" s="46">
        <v>171.5</v>
      </c>
      <c r="D1059" s="46"/>
      <c r="E1059" s="46">
        <v>70</v>
      </c>
      <c r="F1059" s="46">
        <f t="shared" si="116"/>
        <v>241.5</v>
      </c>
      <c r="G1059" s="45">
        <f t="shared" si="117"/>
        <v>1.0920784473185874E-3</v>
      </c>
      <c r="H1059" s="43">
        <f t="shared" si="118"/>
        <v>4.675679268272166</v>
      </c>
      <c r="I1059" s="43">
        <f t="shared" si="119"/>
        <v>1.0286494390198766</v>
      </c>
      <c r="J1059" s="194">
        <v>1.8839673681653053</v>
      </c>
      <c r="K1059" s="43">
        <v>0.63501036986041082</v>
      </c>
      <c r="L1059" s="45">
        <f t="shared" si="120"/>
        <v>3.4050958365705007E-2</v>
      </c>
    </row>
    <row r="1060" spans="1:12" x14ac:dyDescent="0.25">
      <c r="A1060" s="65">
        <f t="shared" si="121"/>
        <v>110</v>
      </c>
      <c r="B1060" s="46" t="s">
        <v>1327</v>
      </c>
      <c r="C1060" s="46">
        <v>338.7</v>
      </c>
      <c r="D1060" s="46"/>
      <c r="E1060" s="46">
        <v>33.5</v>
      </c>
      <c r="F1060" s="46">
        <f t="shared" si="116"/>
        <v>372.2</v>
      </c>
      <c r="G1060" s="45">
        <f t="shared" si="117"/>
        <v>1.6831122074201996E-3</v>
      </c>
      <c r="H1060" s="43">
        <f t="shared" si="118"/>
        <v>7.2061607604592135</v>
      </c>
      <c r="I1060" s="43">
        <f t="shared" si="119"/>
        <v>1.585355367301027</v>
      </c>
      <c r="J1060" s="194">
        <v>2.9035720680377914</v>
      </c>
      <c r="K1060" s="43">
        <v>1.2540991969196569</v>
      </c>
      <c r="L1060" s="45">
        <f t="shared" si="120"/>
        <v>3.4790938723045915E-2</v>
      </c>
    </row>
    <row r="1061" spans="1:12" x14ac:dyDescent="0.25">
      <c r="A1061" s="65">
        <f t="shared" si="121"/>
        <v>111</v>
      </c>
      <c r="B1061" s="46" t="s">
        <v>1328</v>
      </c>
      <c r="C1061" s="46">
        <v>241.5</v>
      </c>
      <c r="D1061" s="46"/>
      <c r="E1061" s="46"/>
      <c r="F1061" s="46">
        <f t="shared" si="116"/>
        <v>241.5</v>
      </c>
      <c r="G1061" s="45">
        <f t="shared" si="117"/>
        <v>1.0920784473185874E-3</v>
      </c>
      <c r="H1061" s="43">
        <f t="shared" si="118"/>
        <v>4.675679268272166</v>
      </c>
      <c r="I1061" s="43">
        <f t="shared" si="119"/>
        <v>1.0286494390198766</v>
      </c>
      <c r="J1061" s="194">
        <v>1.8839673681653053</v>
      </c>
      <c r="K1061" s="43">
        <v>0.89419827592588463</v>
      </c>
      <c r="L1061" s="45">
        <f t="shared" si="120"/>
        <v>3.5124200212767007E-2</v>
      </c>
    </row>
    <row r="1062" spans="1:12" x14ac:dyDescent="0.25">
      <c r="A1062" s="65">
        <f t="shared" si="121"/>
        <v>112</v>
      </c>
      <c r="B1062" s="46" t="s">
        <v>1329</v>
      </c>
      <c r="C1062" s="46">
        <v>331.7</v>
      </c>
      <c r="D1062" s="46"/>
      <c r="E1062" s="46"/>
      <c r="F1062" s="46">
        <f t="shared" si="116"/>
        <v>331.7</v>
      </c>
      <c r="G1062" s="45">
        <f t="shared" si="117"/>
        <v>1.4999686168760888E-3</v>
      </c>
      <c r="H1062" s="43">
        <f t="shared" si="118"/>
        <v>6.4220406347241301</v>
      </c>
      <c r="I1062" s="43">
        <f t="shared" si="119"/>
        <v>1.4128489396393087</v>
      </c>
      <c r="J1062" s="194">
        <v>2.5876272298982683</v>
      </c>
      <c r="K1062" s="43">
        <v>1.2281804063131094</v>
      </c>
      <c r="L1062" s="45">
        <f t="shared" si="120"/>
        <v>3.5124200212767014E-2</v>
      </c>
    </row>
    <row r="1063" spans="1:12" x14ac:dyDescent="0.25">
      <c r="A1063" s="65">
        <f t="shared" si="121"/>
        <v>113</v>
      </c>
      <c r="B1063" s="46" t="s">
        <v>1330</v>
      </c>
      <c r="C1063" s="46">
        <v>95</v>
      </c>
      <c r="D1063" s="46"/>
      <c r="E1063" s="46"/>
      <c r="F1063" s="46">
        <f t="shared" si="116"/>
        <v>95</v>
      </c>
      <c r="G1063" s="45">
        <f t="shared" si="117"/>
        <v>4.2959607658495157E-4</v>
      </c>
      <c r="H1063" s="43">
        <f t="shared" si="118"/>
        <v>1.8392941220946408</v>
      </c>
      <c r="I1063" s="43">
        <f t="shared" si="119"/>
        <v>0.40464470686082099</v>
      </c>
      <c r="J1063" s="194">
        <v>0.74110517588283242</v>
      </c>
      <c r="K1063" s="43">
        <v>0.35175501537457166</v>
      </c>
      <c r="L1063" s="45">
        <f t="shared" si="120"/>
        <v>3.5124200212767007E-2</v>
      </c>
    </row>
    <row r="1064" spans="1:12" x14ac:dyDescent="0.25">
      <c r="A1064" s="65">
        <f t="shared" si="121"/>
        <v>114</v>
      </c>
      <c r="B1064" s="46" t="s">
        <v>1331</v>
      </c>
      <c r="C1064" s="46">
        <v>208.9</v>
      </c>
      <c r="D1064" s="46"/>
      <c r="E1064" s="46"/>
      <c r="F1064" s="46">
        <f t="shared" si="116"/>
        <v>208.9</v>
      </c>
      <c r="G1064" s="45">
        <f t="shared" si="117"/>
        <v>9.4465916209048831E-4</v>
      </c>
      <c r="H1064" s="43">
        <f t="shared" si="118"/>
        <v>4.0445109695323209</v>
      </c>
      <c r="I1064" s="43">
        <f t="shared" si="119"/>
        <v>0.88979241329711056</v>
      </c>
      <c r="J1064" s="194">
        <v>1.6296512762307758</v>
      </c>
      <c r="K1064" s="43">
        <v>0.77349076538682116</v>
      </c>
      <c r="L1064" s="45">
        <f t="shared" si="120"/>
        <v>3.5124200212767007E-2</v>
      </c>
    </row>
    <row r="1065" spans="1:12" x14ac:dyDescent="0.25">
      <c r="A1065" s="65">
        <f t="shared" si="121"/>
        <v>115</v>
      </c>
      <c r="B1065" s="46" t="s">
        <v>1332</v>
      </c>
      <c r="C1065" s="46">
        <v>141.30000000000001</v>
      </c>
      <c r="D1065" s="46"/>
      <c r="E1065" s="46"/>
      <c r="F1065" s="46">
        <f t="shared" si="116"/>
        <v>141.30000000000001</v>
      </c>
      <c r="G1065" s="45">
        <f t="shared" si="117"/>
        <v>6.389676381205649E-4</v>
      </c>
      <c r="H1065" s="43">
        <f t="shared" si="118"/>
        <v>2.7357079942312925</v>
      </c>
      <c r="I1065" s="43">
        <f t="shared" si="119"/>
        <v>0.60185575873088437</v>
      </c>
      <c r="J1065" s="194">
        <v>1.1022964352867812</v>
      </c>
      <c r="K1065" s="43">
        <v>0.52318930181502077</v>
      </c>
      <c r="L1065" s="45">
        <f t="shared" si="120"/>
        <v>3.5124200212767007E-2</v>
      </c>
    </row>
    <row r="1066" spans="1:12" x14ac:dyDescent="0.25">
      <c r="A1066" s="65">
        <f t="shared" si="121"/>
        <v>116</v>
      </c>
      <c r="B1066" s="46" t="s">
        <v>1333</v>
      </c>
      <c r="C1066" s="46">
        <v>372.1</v>
      </c>
      <c r="D1066" s="46"/>
      <c r="E1066" s="46"/>
      <c r="F1066" s="46">
        <f t="shared" si="116"/>
        <v>372.1</v>
      </c>
      <c r="G1066" s="45">
        <f t="shared" si="117"/>
        <v>1.6826600010237946E-3</v>
      </c>
      <c r="H1066" s="43">
        <f t="shared" si="118"/>
        <v>7.204224661383325</v>
      </c>
      <c r="I1066" s="43">
        <f t="shared" si="119"/>
        <v>1.5849294255043316</v>
      </c>
      <c r="J1066" s="194">
        <v>2.9027919573263365</v>
      </c>
      <c r="K1066" s="43">
        <v>1.3777688549566116</v>
      </c>
      <c r="L1066" s="45">
        <f t="shared" si="120"/>
        <v>3.5124200212767007E-2</v>
      </c>
    </row>
    <row r="1067" spans="1:12" x14ac:dyDescent="0.25">
      <c r="A1067" s="65">
        <f t="shared" si="121"/>
        <v>117</v>
      </c>
      <c r="B1067" s="46" t="s">
        <v>1334</v>
      </c>
      <c r="C1067" s="46">
        <v>313.60000000000002</v>
      </c>
      <c r="D1067" s="46"/>
      <c r="E1067" s="46">
        <v>40</v>
      </c>
      <c r="F1067" s="46">
        <f t="shared" si="116"/>
        <v>353.6</v>
      </c>
      <c r="G1067" s="45">
        <f t="shared" si="117"/>
        <v>1.5990018176888303E-3</v>
      </c>
      <c r="H1067" s="43">
        <f t="shared" si="118"/>
        <v>6.8460463323438425</v>
      </c>
      <c r="I1067" s="43">
        <f t="shared" si="119"/>
        <v>1.5061301931156454</v>
      </c>
      <c r="J1067" s="194">
        <v>2.7584714757070481</v>
      </c>
      <c r="K1067" s="43">
        <v>1.1611618191733228</v>
      </c>
      <c r="L1067" s="45">
        <f t="shared" si="120"/>
        <v>3.4705344514535795E-2</v>
      </c>
    </row>
    <row r="1068" spans="1:12" x14ac:dyDescent="0.25">
      <c r="A1068" s="65">
        <f t="shared" si="121"/>
        <v>118</v>
      </c>
      <c r="B1068" s="46" t="s">
        <v>1335</v>
      </c>
      <c r="C1068" s="46">
        <v>249.6</v>
      </c>
      <c r="D1068" s="46"/>
      <c r="E1068" s="46"/>
      <c r="F1068" s="46">
        <f t="shared" si="116"/>
        <v>249.6</v>
      </c>
      <c r="G1068" s="45">
        <f t="shared" si="117"/>
        <v>1.1287071654274095E-3</v>
      </c>
      <c r="H1068" s="43">
        <f t="shared" si="118"/>
        <v>4.8325032934191823</v>
      </c>
      <c r="I1068" s="43">
        <f t="shared" si="119"/>
        <v>1.06315072455222</v>
      </c>
      <c r="J1068" s="194">
        <v>1.94715633579321</v>
      </c>
      <c r="K1068" s="43">
        <v>0.92419001934203249</v>
      </c>
      <c r="L1068" s="45">
        <f t="shared" si="120"/>
        <v>3.5124200212767007E-2</v>
      </c>
    </row>
    <row r="1069" spans="1:12" x14ac:dyDescent="0.25">
      <c r="A1069" s="65">
        <f t="shared" si="121"/>
        <v>119</v>
      </c>
      <c r="B1069" s="46" t="s">
        <v>1336</v>
      </c>
      <c r="C1069" s="46">
        <v>305.8</v>
      </c>
      <c r="D1069" s="46"/>
      <c r="E1069" s="46">
        <v>36.5</v>
      </c>
      <c r="F1069" s="46">
        <f t="shared" si="116"/>
        <v>342.3</v>
      </c>
      <c r="G1069" s="45">
        <f t="shared" si="117"/>
        <v>1.5479024948950413E-3</v>
      </c>
      <c r="H1069" s="43">
        <f t="shared" si="118"/>
        <v>6.6272671367683742</v>
      </c>
      <c r="I1069" s="43">
        <f t="shared" si="119"/>
        <v>1.4579987700890424</v>
      </c>
      <c r="J1069" s="194">
        <v>2.6703189653125632</v>
      </c>
      <c r="K1069" s="43">
        <v>1.1322808810688842</v>
      </c>
      <c r="L1069" s="45">
        <f t="shared" si="120"/>
        <v>3.472937701793416E-2</v>
      </c>
    </row>
    <row r="1070" spans="1:12" x14ac:dyDescent="0.25">
      <c r="A1070" s="65">
        <f t="shared" si="121"/>
        <v>120</v>
      </c>
      <c r="B1070" s="46" t="s">
        <v>1337</v>
      </c>
      <c r="C1070" s="46">
        <v>206.5</v>
      </c>
      <c r="D1070" s="46"/>
      <c r="E1070" s="46"/>
      <c r="F1070" s="46">
        <f t="shared" si="116"/>
        <v>206.5</v>
      </c>
      <c r="G1070" s="45">
        <f t="shared" si="117"/>
        <v>9.338062085767632E-4</v>
      </c>
      <c r="H1070" s="43">
        <f t="shared" si="118"/>
        <v>3.9980445917109826</v>
      </c>
      <c r="I1070" s="43">
        <f t="shared" si="119"/>
        <v>0.87956981017641622</v>
      </c>
      <c r="J1070" s="194">
        <v>1.6109286191558407</v>
      </c>
      <c r="K1070" s="43">
        <v>0.76460432289314784</v>
      </c>
      <c r="L1070" s="45">
        <f t="shared" si="120"/>
        <v>3.5124200212767014E-2</v>
      </c>
    </row>
    <row r="1071" spans="1:12" x14ac:dyDescent="0.25">
      <c r="A1071" s="65">
        <f t="shared" si="121"/>
        <v>121</v>
      </c>
      <c r="B1071" s="46" t="s">
        <v>1338</v>
      </c>
      <c r="C1071" s="46">
        <v>300.39999999999998</v>
      </c>
      <c r="D1071" s="46"/>
      <c r="E1071" s="46"/>
      <c r="F1071" s="46">
        <f t="shared" si="116"/>
        <v>300.39999999999998</v>
      </c>
      <c r="G1071" s="45">
        <f t="shared" si="117"/>
        <v>1.3584280148012573E-3</v>
      </c>
      <c r="H1071" s="43">
        <f t="shared" si="118"/>
        <v>5.8160416239708423</v>
      </c>
      <c r="I1071" s="43">
        <f t="shared" si="119"/>
        <v>1.2795291572735854</v>
      </c>
      <c r="J1071" s="194">
        <v>2.3434525772126613</v>
      </c>
      <c r="K1071" s="43">
        <v>1.1122863854581189</v>
      </c>
      <c r="L1071" s="45">
        <f t="shared" si="120"/>
        <v>3.5124200212767007E-2</v>
      </c>
    </row>
    <row r="1072" spans="1:12" x14ac:dyDescent="0.25">
      <c r="A1072" s="65">
        <f t="shared" si="121"/>
        <v>122</v>
      </c>
      <c r="B1072" s="46" t="s">
        <v>1339</v>
      </c>
      <c r="C1072" s="46">
        <v>913.8</v>
      </c>
      <c r="D1072" s="46"/>
      <c r="E1072" s="46"/>
      <c r="F1072" s="46">
        <f t="shared" ref="F1072:F1131" si="122">C1072+D1072+E1072</f>
        <v>913.8</v>
      </c>
      <c r="G1072" s="45">
        <f t="shared" si="117"/>
        <v>4.1322620503508288E-3</v>
      </c>
      <c r="H1072" s="43">
        <f t="shared" si="118"/>
        <v>17.692073355474555</v>
      </c>
      <c r="I1072" s="43">
        <f t="shared" si="119"/>
        <v>3.8922561382044023</v>
      </c>
      <c r="J1072" s="194">
        <v>7.1286516812813918</v>
      </c>
      <c r="K1072" s="43">
        <v>3.3835129794661425</v>
      </c>
      <c r="L1072" s="45">
        <f t="shared" si="120"/>
        <v>3.5124200212767007E-2</v>
      </c>
    </row>
    <row r="1073" spans="1:12" x14ac:dyDescent="0.25">
      <c r="A1073" s="65">
        <f t="shared" si="121"/>
        <v>123</v>
      </c>
      <c r="B1073" s="46" t="s">
        <v>1340</v>
      </c>
      <c r="C1073" s="46">
        <v>124.1</v>
      </c>
      <c r="D1073" s="46"/>
      <c r="E1073" s="46"/>
      <c r="F1073" s="46">
        <f t="shared" si="122"/>
        <v>124.1</v>
      </c>
      <c r="G1073" s="45">
        <f t="shared" si="117"/>
        <v>5.6118813793886823E-4</v>
      </c>
      <c r="H1073" s="43">
        <f t="shared" si="118"/>
        <v>2.4026989531783673</v>
      </c>
      <c r="I1073" s="43">
        <f t="shared" si="119"/>
        <v>0.52859376969924077</v>
      </c>
      <c r="J1073" s="194">
        <v>0.96811739291641574</v>
      </c>
      <c r="K1073" s="43">
        <v>0.45950313061036141</v>
      </c>
      <c r="L1073" s="45">
        <f t="shared" si="120"/>
        <v>3.5124200212767007E-2</v>
      </c>
    </row>
    <row r="1074" spans="1:12" x14ac:dyDescent="0.25">
      <c r="A1074" s="65">
        <f t="shared" si="121"/>
        <v>124</v>
      </c>
      <c r="B1074" s="46" t="s">
        <v>1341</v>
      </c>
      <c r="C1074" s="46">
        <v>173.4</v>
      </c>
      <c r="D1074" s="46"/>
      <c r="E1074" s="46"/>
      <c r="F1074" s="46">
        <f t="shared" si="122"/>
        <v>173.4</v>
      </c>
      <c r="G1074" s="45">
        <f t="shared" si="117"/>
        <v>7.8412589136663794E-4</v>
      </c>
      <c r="H1074" s="43">
        <f t="shared" si="118"/>
        <v>3.3571957975916917</v>
      </c>
      <c r="I1074" s="43">
        <f t="shared" ref="I1074:I1133" si="123">H1074*0.22</f>
        <v>0.73858307547017221</v>
      </c>
      <c r="J1074" s="194">
        <v>1.3527119736640332</v>
      </c>
      <c r="K1074" s="43">
        <v>0.64204547016790225</v>
      </c>
      <c r="L1074" s="45">
        <f t="shared" si="120"/>
        <v>3.5124200212767007E-2</v>
      </c>
    </row>
    <row r="1075" spans="1:12" x14ac:dyDescent="0.25">
      <c r="A1075" s="65">
        <f t="shared" si="121"/>
        <v>125</v>
      </c>
      <c r="B1075" s="46" t="s">
        <v>1342</v>
      </c>
      <c r="C1075" s="46">
        <v>262.2</v>
      </c>
      <c r="D1075" s="46"/>
      <c r="E1075" s="46"/>
      <c r="F1075" s="46">
        <f t="shared" si="122"/>
        <v>262.2</v>
      </c>
      <c r="G1075" s="45">
        <f t="shared" si="117"/>
        <v>1.1856851713744662E-3</v>
      </c>
      <c r="H1075" s="43">
        <f t="shared" si="118"/>
        <v>5.0764517769812079</v>
      </c>
      <c r="I1075" s="43">
        <f t="shared" si="123"/>
        <v>1.1168193909358657</v>
      </c>
      <c r="J1075" s="194">
        <v>2.0454502854366172</v>
      </c>
      <c r="K1075" s="43">
        <v>0.97084384243381772</v>
      </c>
      <c r="L1075" s="45">
        <f t="shared" si="120"/>
        <v>3.5124200212767E-2</v>
      </c>
    </row>
    <row r="1076" spans="1:12" x14ac:dyDescent="0.25">
      <c r="A1076" s="65">
        <f t="shared" si="121"/>
        <v>126</v>
      </c>
      <c r="B1076" s="46" t="s">
        <v>1346</v>
      </c>
      <c r="C1076" s="46">
        <v>375.7</v>
      </c>
      <c r="D1076" s="46"/>
      <c r="E1076" s="46">
        <v>26.9</v>
      </c>
      <c r="F1076" s="46">
        <f t="shared" si="122"/>
        <v>402.59999999999997</v>
      </c>
      <c r="G1076" s="45">
        <f t="shared" si="117"/>
        <v>1.820582951927384E-3</v>
      </c>
      <c r="H1076" s="43">
        <f t="shared" si="118"/>
        <v>7.7947348795294982</v>
      </c>
      <c r="I1076" s="43">
        <f t="shared" si="123"/>
        <v>1.7148416734964895</v>
      </c>
      <c r="J1076" s="194">
        <v>3.1407257243202982</v>
      </c>
      <c r="K1076" s="43">
        <v>1.3910985186971216</v>
      </c>
      <c r="L1076" s="45">
        <f t="shared" si="120"/>
        <v>3.4876802772089932E-2</v>
      </c>
    </row>
    <row r="1077" spans="1:12" x14ac:dyDescent="0.25">
      <c r="A1077" s="65">
        <f t="shared" si="121"/>
        <v>127</v>
      </c>
      <c r="B1077" s="46" t="s">
        <v>1347</v>
      </c>
      <c r="C1077" s="46">
        <v>180</v>
      </c>
      <c r="D1077" s="46"/>
      <c r="E1077" s="46"/>
      <c r="F1077" s="46">
        <f t="shared" si="122"/>
        <v>180</v>
      </c>
      <c r="G1077" s="45">
        <f t="shared" si="117"/>
        <v>8.1397151352938192E-4</v>
      </c>
      <c r="H1077" s="43">
        <f t="shared" si="118"/>
        <v>3.4849783366003719</v>
      </c>
      <c r="I1077" s="43">
        <f t="shared" si="123"/>
        <v>0.76669523405208184</v>
      </c>
      <c r="J1077" s="194">
        <v>1.4041992806201036</v>
      </c>
      <c r="K1077" s="43">
        <v>0.66648318702550413</v>
      </c>
      <c r="L1077" s="45">
        <f t="shared" si="120"/>
        <v>3.5124200212767007E-2</v>
      </c>
    </row>
    <row r="1078" spans="1:12" x14ac:dyDescent="0.25">
      <c r="A1078" s="65">
        <f t="shared" si="121"/>
        <v>128</v>
      </c>
      <c r="B1078" s="46" t="s">
        <v>1348</v>
      </c>
      <c r="C1078" s="46">
        <v>580.1</v>
      </c>
      <c r="D1078" s="46"/>
      <c r="E1078" s="46"/>
      <c r="F1078" s="46">
        <f t="shared" si="122"/>
        <v>580.1</v>
      </c>
      <c r="G1078" s="45">
        <f t="shared" si="117"/>
        <v>2.623249305546636E-3</v>
      </c>
      <c r="H1078" s="43">
        <f t="shared" si="118"/>
        <v>11.231310739232644</v>
      </c>
      <c r="I1078" s="43">
        <f t="shared" si="123"/>
        <v>2.4708883626311815</v>
      </c>
      <c r="J1078" s="194">
        <v>4.5254222371540118</v>
      </c>
      <c r="K1078" s="43">
        <v>2.1479272044083055</v>
      </c>
      <c r="L1078" s="45">
        <f t="shared" si="120"/>
        <v>3.5124200212767007E-2</v>
      </c>
    </row>
    <row r="1079" spans="1:12" x14ac:dyDescent="0.25">
      <c r="A1079" s="65">
        <f t="shared" si="121"/>
        <v>129</v>
      </c>
      <c r="B1079" s="46" t="s">
        <v>1352</v>
      </c>
      <c r="C1079" s="46">
        <v>351</v>
      </c>
      <c r="D1079" s="46"/>
      <c r="E1079" s="46"/>
      <c r="F1079" s="46">
        <f t="shared" si="122"/>
        <v>351</v>
      </c>
      <c r="G1079" s="45">
        <f t="shared" ref="G1079:G1142" si="124">1/$F$1309*F1079</f>
        <v>1.5872444513822946E-3</v>
      </c>
      <c r="H1079" s="43">
        <f t="shared" ref="H1079:H1142" si="125">G1079*4281.45</f>
        <v>6.7957077563707253</v>
      </c>
      <c r="I1079" s="43">
        <f t="shared" si="123"/>
        <v>1.4950557064015595</v>
      </c>
      <c r="J1079" s="194">
        <v>2.7381885972092017</v>
      </c>
      <c r="K1079" s="43">
        <v>1.2996422146997331</v>
      </c>
      <c r="L1079" s="45">
        <f t="shared" si="120"/>
        <v>3.5124200212767007E-2</v>
      </c>
    </row>
    <row r="1080" spans="1:12" x14ac:dyDescent="0.25">
      <c r="A1080" s="65">
        <f t="shared" si="121"/>
        <v>130</v>
      </c>
      <c r="B1080" s="46" t="s">
        <v>1353</v>
      </c>
      <c r="C1080" s="46">
        <v>299.7</v>
      </c>
      <c r="D1080" s="46"/>
      <c r="E1080" s="46"/>
      <c r="F1080" s="46">
        <f t="shared" si="122"/>
        <v>299.7</v>
      </c>
      <c r="G1080" s="45">
        <f t="shared" si="124"/>
        <v>1.3552625700264209E-3</v>
      </c>
      <c r="H1080" s="43">
        <f t="shared" si="125"/>
        <v>5.8024889304396199</v>
      </c>
      <c r="I1080" s="43">
        <f t="shared" si="123"/>
        <v>1.2765475646967164</v>
      </c>
      <c r="J1080" s="194">
        <v>2.3379918022324722</v>
      </c>
      <c r="K1080" s="43">
        <v>1.1096945063974644</v>
      </c>
      <c r="L1080" s="45">
        <f t="shared" ref="L1080:L1142" si="126">(H1080+I1080+J1080+K1080)/F1080</f>
        <v>3.5124200212767014E-2</v>
      </c>
    </row>
    <row r="1081" spans="1:12" x14ac:dyDescent="0.25">
      <c r="A1081" s="65">
        <f t="shared" ref="A1081:A1143" si="127">A1080+1</f>
        <v>131</v>
      </c>
      <c r="B1081" s="46" t="s">
        <v>1354</v>
      </c>
      <c r="C1081" s="46">
        <v>428.3</v>
      </c>
      <c r="D1081" s="46"/>
      <c r="E1081" s="46"/>
      <c r="F1081" s="46">
        <f t="shared" si="122"/>
        <v>428.3</v>
      </c>
      <c r="G1081" s="45">
        <f t="shared" si="124"/>
        <v>1.9367999958035237E-3</v>
      </c>
      <c r="H1081" s="43">
        <f t="shared" si="125"/>
        <v>8.2923123420329965</v>
      </c>
      <c r="I1081" s="43">
        <f t="shared" si="123"/>
        <v>1.8243087152472592</v>
      </c>
      <c r="J1081" s="194">
        <v>3.3412141771643906</v>
      </c>
      <c r="K1081" s="43">
        <v>1.5858597166834634</v>
      </c>
      <c r="L1081" s="45">
        <f t="shared" si="126"/>
        <v>3.5124200212767007E-2</v>
      </c>
    </row>
    <row r="1082" spans="1:12" x14ac:dyDescent="0.25">
      <c r="A1082" s="65">
        <f t="shared" si="127"/>
        <v>132</v>
      </c>
      <c r="B1082" s="46" t="s">
        <v>1355</v>
      </c>
      <c r="C1082" s="46">
        <v>299.3</v>
      </c>
      <c r="D1082" s="46"/>
      <c r="E1082" s="46"/>
      <c r="F1082" s="46">
        <f t="shared" si="122"/>
        <v>299.3</v>
      </c>
      <c r="G1082" s="45">
        <f t="shared" si="124"/>
        <v>1.3534537444408001E-3</v>
      </c>
      <c r="H1082" s="43">
        <f t="shared" si="125"/>
        <v>5.7947445341360639</v>
      </c>
      <c r="I1082" s="43">
        <f t="shared" si="123"/>
        <v>1.274843797509934</v>
      </c>
      <c r="J1082" s="194">
        <v>2.3348713593866504</v>
      </c>
      <c r="K1082" s="43">
        <v>1.1082134326485189</v>
      </c>
      <c r="L1082" s="45">
        <f t="shared" si="126"/>
        <v>3.5124200212767014E-2</v>
      </c>
    </row>
    <row r="1083" spans="1:12" x14ac:dyDescent="0.25">
      <c r="A1083" s="65">
        <f t="shared" si="127"/>
        <v>133</v>
      </c>
      <c r="B1083" s="46" t="s">
        <v>1356</v>
      </c>
      <c r="C1083" s="46">
        <v>343.9</v>
      </c>
      <c r="D1083" s="46"/>
      <c r="E1083" s="46"/>
      <c r="F1083" s="46">
        <f t="shared" si="122"/>
        <v>343.9</v>
      </c>
      <c r="G1083" s="45">
        <f t="shared" si="124"/>
        <v>1.5551377972375245E-3</v>
      </c>
      <c r="H1083" s="43">
        <f t="shared" si="125"/>
        <v>6.6582447219825989</v>
      </c>
      <c r="I1083" s="43">
        <f t="shared" si="123"/>
        <v>1.4648138388361718</v>
      </c>
      <c r="J1083" s="194">
        <v>2.6828007366958531</v>
      </c>
      <c r="K1083" s="43">
        <v>1.2733531556559492</v>
      </c>
      <c r="L1083" s="45">
        <f t="shared" si="126"/>
        <v>3.5124200212767007E-2</v>
      </c>
    </row>
    <row r="1084" spans="1:12" x14ac:dyDescent="0.25">
      <c r="A1084" s="65">
        <f t="shared" si="127"/>
        <v>134</v>
      </c>
      <c r="B1084" s="46" t="s">
        <v>1357</v>
      </c>
      <c r="C1084" s="46">
        <v>282</v>
      </c>
      <c r="D1084" s="46"/>
      <c r="E1084" s="46"/>
      <c r="F1084" s="46">
        <f t="shared" si="122"/>
        <v>282</v>
      </c>
      <c r="G1084" s="45">
        <f t="shared" si="124"/>
        <v>1.2752220378626983E-3</v>
      </c>
      <c r="H1084" s="43">
        <f t="shared" si="125"/>
        <v>5.4597993940072493</v>
      </c>
      <c r="I1084" s="43">
        <f t="shared" si="123"/>
        <v>1.2011558666815949</v>
      </c>
      <c r="J1084" s="194">
        <v>2.1999122063048291</v>
      </c>
      <c r="K1084" s="43">
        <v>1.0441569930066232</v>
      </c>
      <c r="L1084" s="45">
        <f t="shared" si="126"/>
        <v>3.5124200212767007E-2</v>
      </c>
    </row>
    <row r="1085" spans="1:12" x14ac:dyDescent="0.25">
      <c r="A1085" s="65">
        <f t="shared" si="127"/>
        <v>135</v>
      </c>
      <c r="B1085" s="46" t="s">
        <v>1358</v>
      </c>
      <c r="C1085" s="46">
        <v>357.6</v>
      </c>
      <c r="D1085" s="46"/>
      <c r="E1085" s="46"/>
      <c r="F1085" s="46">
        <f t="shared" si="122"/>
        <v>357.6</v>
      </c>
      <c r="G1085" s="45">
        <f t="shared" si="124"/>
        <v>1.6170900735450388E-3</v>
      </c>
      <c r="H1085" s="43">
        <f t="shared" si="125"/>
        <v>6.9234902953794064</v>
      </c>
      <c r="I1085" s="43">
        <f t="shared" si="123"/>
        <v>1.5231678649834695</v>
      </c>
      <c r="J1085" s="194">
        <v>2.7896759041652723</v>
      </c>
      <c r="K1085" s="43">
        <v>1.3240799315573351</v>
      </c>
      <c r="L1085" s="45">
        <f t="shared" si="126"/>
        <v>3.5124200212767007E-2</v>
      </c>
    </row>
    <row r="1086" spans="1:12" x14ac:dyDescent="0.25">
      <c r="A1086" s="65">
        <f t="shared" si="127"/>
        <v>136</v>
      </c>
      <c r="B1086" s="46" t="s">
        <v>1454</v>
      </c>
      <c r="C1086" s="46">
        <v>424.7</v>
      </c>
      <c r="D1086" s="46"/>
      <c r="E1086" s="46"/>
      <c r="F1086" s="46">
        <f t="shared" si="122"/>
        <v>424.7</v>
      </c>
      <c r="G1086" s="45">
        <f t="shared" si="124"/>
        <v>1.920520565532936E-3</v>
      </c>
      <c r="H1086" s="43">
        <f t="shared" si="125"/>
        <v>8.2226127753009894</v>
      </c>
      <c r="I1086" s="43">
        <f t="shared" si="123"/>
        <v>1.8089748105662178</v>
      </c>
      <c r="J1086" s="194">
        <v>3.3131301915519886</v>
      </c>
      <c r="K1086" s="43">
        <v>1.5725300529429533</v>
      </c>
      <c r="L1086" s="45">
        <f t="shared" si="126"/>
        <v>3.5124200212767007E-2</v>
      </c>
    </row>
    <row r="1087" spans="1:12" x14ac:dyDescent="0.25">
      <c r="A1087" s="65">
        <f t="shared" si="127"/>
        <v>137</v>
      </c>
      <c r="B1087" s="46" t="s">
        <v>1455</v>
      </c>
      <c r="C1087" s="46">
        <v>120.4</v>
      </c>
      <c r="D1087" s="46"/>
      <c r="E1087" s="46"/>
      <c r="F1087" s="46">
        <f t="shared" si="122"/>
        <v>120.4</v>
      </c>
      <c r="G1087" s="45">
        <f t="shared" si="124"/>
        <v>5.4445650127187548E-4</v>
      </c>
      <c r="H1087" s="43">
        <f t="shared" si="125"/>
        <v>2.3310632873704713</v>
      </c>
      <c r="I1087" s="43">
        <f t="shared" si="123"/>
        <v>0.51283392322150367</v>
      </c>
      <c r="J1087" s="194">
        <v>0.93925329659255818</v>
      </c>
      <c r="K1087" s="43">
        <v>0.44580319843261496</v>
      </c>
      <c r="L1087" s="45">
        <f t="shared" si="126"/>
        <v>3.5124200212767014E-2</v>
      </c>
    </row>
    <row r="1088" spans="1:12" x14ac:dyDescent="0.25">
      <c r="A1088" s="65">
        <f t="shared" si="127"/>
        <v>138</v>
      </c>
      <c r="B1088" s="46" t="s">
        <v>1456</v>
      </c>
      <c r="C1088" s="46">
        <v>317.60000000000002</v>
      </c>
      <c r="D1088" s="46"/>
      <c r="E1088" s="46"/>
      <c r="F1088" s="46">
        <f t="shared" si="122"/>
        <v>317.60000000000002</v>
      </c>
      <c r="G1088" s="45">
        <f t="shared" si="124"/>
        <v>1.436207514982954E-3</v>
      </c>
      <c r="H1088" s="43">
        <f t="shared" si="125"/>
        <v>6.1490506650237684</v>
      </c>
      <c r="I1088" s="43">
        <f t="shared" si="123"/>
        <v>1.3527911463052291</v>
      </c>
      <c r="J1088" s="194">
        <v>2.4776316195830268</v>
      </c>
      <c r="K1088" s="43">
        <v>1.1759725566627786</v>
      </c>
      <c r="L1088" s="45">
        <f t="shared" si="126"/>
        <v>3.5124200212767007E-2</v>
      </c>
    </row>
    <row r="1089" spans="1:12" x14ac:dyDescent="0.25">
      <c r="A1089" s="65">
        <f t="shared" si="127"/>
        <v>139</v>
      </c>
      <c r="B1089" s="46" t="s">
        <v>1457</v>
      </c>
      <c r="C1089" s="46">
        <v>395.53</v>
      </c>
      <c r="D1089" s="46"/>
      <c r="E1089" s="46"/>
      <c r="F1089" s="46">
        <f t="shared" si="122"/>
        <v>395.53</v>
      </c>
      <c r="G1089" s="45">
        <f t="shared" si="124"/>
        <v>1.7886119597015355E-3</v>
      </c>
      <c r="H1089" s="43">
        <f t="shared" si="125"/>
        <v>7.6578526748641389</v>
      </c>
      <c r="I1089" s="43">
        <f t="shared" si="123"/>
        <v>1.6847275884701105</v>
      </c>
      <c r="J1089" s="194">
        <v>3.0855718970203858</v>
      </c>
      <c r="K1089" s="43">
        <v>1.4645227498010978</v>
      </c>
      <c r="L1089" s="45">
        <f t="shared" si="126"/>
        <v>3.5124200212767007E-2</v>
      </c>
    </row>
    <row r="1090" spans="1:12" x14ac:dyDescent="0.25">
      <c r="A1090" s="65">
        <f t="shared" si="127"/>
        <v>140</v>
      </c>
      <c r="B1090" s="46" t="s">
        <v>1458</v>
      </c>
      <c r="C1090" s="46">
        <v>516.79999999999995</v>
      </c>
      <c r="D1090" s="46"/>
      <c r="E1090" s="46"/>
      <c r="F1090" s="46">
        <f t="shared" si="122"/>
        <v>516.79999999999995</v>
      </c>
      <c r="G1090" s="45">
        <f t="shared" si="124"/>
        <v>2.3370026566221364E-3</v>
      </c>
      <c r="H1090" s="43">
        <f t="shared" si="125"/>
        <v>10.005760024194846</v>
      </c>
      <c r="I1090" s="43">
        <f t="shared" si="123"/>
        <v>2.2012672053228659</v>
      </c>
      <c r="J1090" s="194">
        <v>4.0316121568026073</v>
      </c>
      <c r="K1090" s="43">
        <v>1.9135472836376695</v>
      </c>
      <c r="L1090" s="45">
        <f t="shared" si="126"/>
        <v>3.5124200212767007E-2</v>
      </c>
    </row>
    <row r="1091" spans="1:12" x14ac:dyDescent="0.25">
      <c r="A1091" s="65">
        <f t="shared" si="127"/>
        <v>141</v>
      </c>
      <c r="B1091" s="46" t="s">
        <v>1459</v>
      </c>
      <c r="C1091" s="46">
        <v>305.89999999999998</v>
      </c>
      <c r="D1091" s="46"/>
      <c r="E1091" s="46"/>
      <c r="F1091" s="46">
        <f t="shared" si="122"/>
        <v>305.89999999999998</v>
      </c>
      <c r="G1091" s="45">
        <f t="shared" si="124"/>
        <v>1.3832993666035439E-3</v>
      </c>
      <c r="H1091" s="43">
        <f t="shared" si="125"/>
        <v>5.9225270731447432</v>
      </c>
      <c r="I1091" s="43">
        <f t="shared" si="123"/>
        <v>1.3029559560918436</v>
      </c>
      <c r="J1091" s="194">
        <v>2.3863586663427201</v>
      </c>
      <c r="K1091" s="43">
        <v>1.1326511495061207</v>
      </c>
      <c r="L1091" s="45">
        <f t="shared" si="126"/>
        <v>3.5124200212767014E-2</v>
      </c>
    </row>
    <row r="1092" spans="1:12" x14ac:dyDescent="0.25">
      <c r="A1092" s="65">
        <f t="shared" si="127"/>
        <v>142</v>
      </c>
      <c r="B1092" s="46" t="s">
        <v>1460</v>
      </c>
      <c r="C1092" s="46">
        <v>483.9</v>
      </c>
      <c r="D1092" s="46"/>
      <c r="E1092" s="46">
        <v>35.299999999999997</v>
      </c>
      <c r="F1092" s="46">
        <f t="shared" si="122"/>
        <v>519.19999999999993</v>
      </c>
      <c r="G1092" s="45">
        <f t="shared" si="124"/>
        <v>2.3478556101358614E-3</v>
      </c>
      <c r="H1092" s="43">
        <f t="shared" si="125"/>
        <v>10.052226402016183</v>
      </c>
      <c r="I1092" s="43">
        <f t="shared" si="123"/>
        <v>2.2114898084435604</v>
      </c>
      <c r="J1092" s="194">
        <v>4.0503348138775417</v>
      </c>
      <c r="K1092" s="43">
        <v>1.7917289677868968</v>
      </c>
      <c r="L1092" s="45">
        <f t="shared" si="126"/>
        <v>3.4872457611949514E-2</v>
      </c>
    </row>
    <row r="1093" spans="1:12" x14ac:dyDescent="0.25">
      <c r="A1093" s="65">
        <f t="shared" si="127"/>
        <v>143</v>
      </c>
      <c r="B1093" s="46" t="s">
        <v>1461</v>
      </c>
      <c r="C1093" s="46">
        <v>257.3</v>
      </c>
      <c r="D1093" s="46"/>
      <c r="E1093" s="46"/>
      <c r="F1093" s="46">
        <f t="shared" si="122"/>
        <v>257.3</v>
      </c>
      <c r="G1093" s="45">
        <f t="shared" si="124"/>
        <v>1.163527057950611E-3</v>
      </c>
      <c r="H1093" s="43">
        <f t="shared" si="125"/>
        <v>4.9815829222626435</v>
      </c>
      <c r="I1093" s="43">
        <f t="shared" si="123"/>
        <v>1.0959482428977816</v>
      </c>
      <c r="J1093" s="194">
        <v>2.0072248605752927</v>
      </c>
      <c r="K1093" s="43">
        <v>0.95270068900923455</v>
      </c>
      <c r="L1093" s="45">
        <f t="shared" si="126"/>
        <v>3.5124200212767007E-2</v>
      </c>
    </row>
    <row r="1094" spans="1:12" x14ac:dyDescent="0.25">
      <c r="A1094" s="65">
        <f t="shared" si="127"/>
        <v>144</v>
      </c>
      <c r="B1094" s="46" t="s">
        <v>1462</v>
      </c>
      <c r="C1094" s="46">
        <v>261.3</v>
      </c>
      <c r="D1094" s="46"/>
      <c r="E1094" s="46"/>
      <c r="F1094" s="46">
        <f t="shared" si="122"/>
        <v>261.3</v>
      </c>
      <c r="G1094" s="45">
        <f t="shared" si="124"/>
        <v>1.1816153138068195E-3</v>
      </c>
      <c r="H1094" s="43">
        <f t="shared" si="125"/>
        <v>5.0590268852982074</v>
      </c>
      <c r="I1094" s="43">
        <f t="shared" si="123"/>
        <v>1.1129859147656056</v>
      </c>
      <c r="J1094" s="194">
        <v>2.0384292890335169</v>
      </c>
      <c r="K1094" s="43">
        <v>0.96751142649869026</v>
      </c>
      <c r="L1094" s="45">
        <f t="shared" si="126"/>
        <v>3.5124200212767014E-2</v>
      </c>
    </row>
    <row r="1095" spans="1:12" x14ac:dyDescent="0.25">
      <c r="A1095" s="65">
        <f t="shared" si="127"/>
        <v>145</v>
      </c>
      <c r="B1095" s="46" t="s">
        <v>1463</v>
      </c>
      <c r="C1095" s="46">
        <v>296.89999999999998</v>
      </c>
      <c r="D1095" s="46"/>
      <c r="E1095" s="46">
        <v>50</v>
      </c>
      <c r="F1095" s="46">
        <f t="shared" si="122"/>
        <v>346.9</v>
      </c>
      <c r="G1095" s="45">
        <f t="shared" si="124"/>
        <v>1.568703989129681E-3</v>
      </c>
      <c r="H1095" s="43">
        <f t="shared" si="125"/>
        <v>6.7163276942592729</v>
      </c>
      <c r="I1095" s="43">
        <f t="shared" si="123"/>
        <v>1.4775920927370401</v>
      </c>
      <c r="J1095" s="194">
        <v>2.7062040580395212</v>
      </c>
      <c r="K1095" s="43">
        <v>1.0993269901548455</v>
      </c>
      <c r="L1095" s="45">
        <f t="shared" si="126"/>
        <v>3.4590518406430328E-2</v>
      </c>
    </row>
    <row r="1096" spans="1:12" x14ac:dyDescent="0.25">
      <c r="A1096" s="65">
        <f t="shared" si="127"/>
        <v>146</v>
      </c>
      <c r="B1096" s="46" t="s">
        <v>1464</v>
      </c>
      <c r="C1096" s="46">
        <v>495.2</v>
      </c>
      <c r="D1096" s="46"/>
      <c r="E1096" s="46">
        <v>62.5</v>
      </c>
      <c r="F1096" s="46">
        <f t="shared" si="122"/>
        <v>557.70000000000005</v>
      </c>
      <c r="G1096" s="45">
        <f t="shared" si="124"/>
        <v>2.5219550727518685E-3</v>
      </c>
      <c r="H1096" s="43">
        <f t="shared" si="125"/>
        <v>10.797624546233488</v>
      </c>
      <c r="I1096" s="43">
        <f t="shared" si="123"/>
        <v>2.3754774001713672</v>
      </c>
      <c r="J1096" s="194">
        <v>4.3506774377879545</v>
      </c>
      <c r="K1096" s="43">
        <v>1.8335693011946088</v>
      </c>
      <c r="L1096" s="45">
        <f t="shared" si="126"/>
        <v>3.4709249928971522E-2</v>
      </c>
    </row>
    <row r="1097" spans="1:12" x14ac:dyDescent="0.25">
      <c r="A1097" s="65">
        <f t="shared" si="127"/>
        <v>147</v>
      </c>
      <c r="B1097" s="46" t="s">
        <v>1465</v>
      </c>
      <c r="C1097" s="46">
        <v>446.2</v>
      </c>
      <c r="D1097" s="46"/>
      <c r="E1097" s="46"/>
      <c r="F1097" s="46">
        <f t="shared" si="122"/>
        <v>446.2</v>
      </c>
      <c r="G1097" s="45">
        <f t="shared" si="124"/>
        <v>2.0177449407600568E-3</v>
      </c>
      <c r="H1097" s="43">
        <f t="shared" si="125"/>
        <v>8.6388740766171441</v>
      </c>
      <c r="I1097" s="43">
        <f t="shared" si="123"/>
        <v>1.9005522968557718</v>
      </c>
      <c r="J1097" s="194">
        <v>3.4808539945149453</v>
      </c>
      <c r="K1097" s="43">
        <v>1.6521377669487776</v>
      </c>
      <c r="L1097" s="45">
        <f t="shared" si="126"/>
        <v>3.5124200212767007E-2</v>
      </c>
    </row>
    <row r="1098" spans="1:12" x14ac:dyDescent="0.25">
      <c r="A1098" s="65">
        <f t="shared" si="127"/>
        <v>148</v>
      </c>
      <c r="B1098" s="46" t="s">
        <v>1466</v>
      </c>
      <c r="C1098" s="46">
        <v>266.39999999999998</v>
      </c>
      <c r="D1098" s="46"/>
      <c r="E1098" s="46"/>
      <c r="F1098" s="46">
        <f t="shared" si="122"/>
        <v>266.39999999999998</v>
      </c>
      <c r="G1098" s="45">
        <f t="shared" si="124"/>
        <v>1.2046778400234852E-3</v>
      </c>
      <c r="H1098" s="43">
        <f t="shared" si="125"/>
        <v>5.1577679381685506</v>
      </c>
      <c r="I1098" s="43">
        <f t="shared" si="123"/>
        <v>1.1347089463970812</v>
      </c>
      <c r="J1098" s="194">
        <v>2.078214935317753</v>
      </c>
      <c r="K1098" s="43">
        <v>0.98639511679774605</v>
      </c>
      <c r="L1098" s="45">
        <f t="shared" si="126"/>
        <v>3.5124200212767014E-2</v>
      </c>
    </row>
    <row r="1099" spans="1:12" ht="13" x14ac:dyDescent="0.3">
      <c r="A1099" s="65">
        <f t="shared" si="127"/>
        <v>149</v>
      </c>
      <c r="B1099" s="46" t="s">
        <v>1467</v>
      </c>
      <c r="C1099" s="46">
        <v>548.4</v>
      </c>
      <c r="D1099" s="46"/>
      <c r="E1099" s="19">
        <v>215.2</v>
      </c>
      <c r="F1099" s="46">
        <f t="shared" si="122"/>
        <v>763.59999999999991</v>
      </c>
      <c r="G1099" s="45">
        <f t="shared" si="124"/>
        <v>3.4530480429501996E-3</v>
      </c>
      <c r="H1099" s="43">
        <f t="shared" si="125"/>
        <v>14.784052543489132</v>
      </c>
      <c r="I1099" s="43">
        <f t="shared" si="123"/>
        <v>3.2524915595676092</v>
      </c>
      <c r="J1099" s="194">
        <v>5.9569253926750605</v>
      </c>
      <c r="K1099" s="43">
        <v>2.0305521098043693</v>
      </c>
      <c r="L1099" s="45">
        <f t="shared" si="126"/>
        <v>3.4080698802430816E-2</v>
      </c>
    </row>
    <row r="1100" spans="1:12" x14ac:dyDescent="0.25">
      <c r="A1100" s="65">
        <f t="shared" si="127"/>
        <v>150</v>
      </c>
      <c r="B1100" s="46" t="s">
        <v>1468</v>
      </c>
      <c r="C1100" s="46">
        <v>539.79999999999995</v>
      </c>
      <c r="D1100" s="46">
        <v>83.3</v>
      </c>
      <c r="E1100" s="46"/>
      <c r="F1100" s="46">
        <f t="shared" si="122"/>
        <v>623.09999999999991</v>
      </c>
      <c r="G1100" s="45">
        <f t="shared" si="124"/>
        <v>2.8176980560008767E-3</v>
      </c>
      <c r="H1100" s="43">
        <f t="shared" si="125"/>
        <v>12.063833341864953</v>
      </c>
      <c r="I1100" s="43">
        <f t="shared" si="123"/>
        <v>2.6540433352102899</v>
      </c>
      <c r="J1100" s="194">
        <v>4.8608698430799233</v>
      </c>
      <c r="K1100" s="43">
        <v>1.9987090242020396</v>
      </c>
      <c r="L1100" s="45">
        <f t="shared" si="126"/>
        <v>3.4629201643969196E-2</v>
      </c>
    </row>
    <row r="1101" spans="1:12" x14ac:dyDescent="0.25">
      <c r="A1101" s="65">
        <f t="shared" si="127"/>
        <v>151</v>
      </c>
      <c r="B1101" s="46" t="s">
        <v>1469</v>
      </c>
      <c r="C1101" s="46">
        <v>384.6</v>
      </c>
      <c r="D1101" s="46"/>
      <c r="E1101" s="46"/>
      <c r="F1101" s="46">
        <f t="shared" si="122"/>
        <v>384.6</v>
      </c>
      <c r="G1101" s="45">
        <f t="shared" si="124"/>
        <v>1.7391858005744462E-3</v>
      </c>
      <c r="H1101" s="43">
        <f t="shared" si="125"/>
        <v>7.4462370458694629</v>
      </c>
      <c r="I1101" s="43">
        <f t="shared" si="123"/>
        <v>1.6381721500912818</v>
      </c>
      <c r="J1101" s="194">
        <v>3.0003057962582877</v>
      </c>
      <c r="K1101" s="43">
        <v>1.4240524096111606</v>
      </c>
      <c r="L1101" s="45">
        <f t="shared" si="126"/>
        <v>3.5124200212767014E-2</v>
      </c>
    </row>
    <row r="1102" spans="1:12" x14ac:dyDescent="0.25">
      <c r="A1102" s="65">
        <f t="shared" si="127"/>
        <v>152</v>
      </c>
      <c r="B1102" s="46" t="s">
        <v>2322</v>
      </c>
      <c r="C1102" s="46">
        <v>589.75</v>
      </c>
      <c r="D1102" s="46"/>
      <c r="E1102" s="46">
        <v>32.799999999999997</v>
      </c>
      <c r="F1102" s="46">
        <f t="shared" si="122"/>
        <v>622.54999999999995</v>
      </c>
      <c r="G1102" s="45">
        <f t="shared" si="124"/>
        <v>2.8152109208206483E-3</v>
      </c>
      <c r="H1102" s="43">
        <f t="shared" si="125"/>
        <v>12.053184796947564</v>
      </c>
      <c r="I1102" s="43">
        <f t="shared" si="123"/>
        <v>2.6517006553284639</v>
      </c>
      <c r="J1102" s="194">
        <v>4.8565792341669178</v>
      </c>
      <c r="K1102" s="43">
        <v>2.1836581086016169</v>
      </c>
      <c r="L1102" s="45">
        <f t="shared" si="126"/>
        <v>3.4929118617050135E-2</v>
      </c>
    </row>
    <row r="1103" spans="1:12" x14ac:dyDescent="0.25">
      <c r="A1103" s="65">
        <f t="shared" si="127"/>
        <v>153</v>
      </c>
      <c r="B1103" s="46" t="s">
        <v>2323</v>
      </c>
      <c r="C1103" s="46">
        <v>405</v>
      </c>
      <c r="D1103" s="46"/>
      <c r="E1103" s="46">
        <v>21</v>
      </c>
      <c r="F1103" s="46">
        <f t="shared" si="122"/>
        <v>426</v>
      </c>
      <c r="G1103" s="45">
        <f t="shared" si="124"/>
        <v>1.9263992486862039E-3</v>
      </c>
      <c r="H1103" s="43">
        <f t="shared" si="125"/>
        <v>8.2477820632875467</v>
      </c>
      <c r="I1103" s="43">
        <f t="shared" si="123"/>
        <v>1.8145120539232602</v>
      </c>
      <c r="J1103" s="194">
        <v>3.3232716308009116</v>
      </c>
      <c r="K1103" s="43">
        <v>1.4995871708073842</v>
      </c>
      <c r="L1103" s="45">
        <f t="shared" si="126"/>
        <v>3.4941673518354706E-2</v>
      </c>
    </row>
    <row r="1104" spans="1:12" x14ac:dyDescent="0.25">
      <c r="A1104" s="65">
        <f t="shared" si="127"/>
        <v>154</v>
      </c>
      <c r="B1104" s="46" t="s">
        <v>2324</v>
      </c>
      <c r="C1104" s="46">
        <v>678.5</v>
      </c>
      <c r="D1104" s="46"/>
      <c r="E1104" s="46"/>
      <c r="F1104" s="46">
        <f t="shared" si="122"/>
        <v>678.5</v>
      </c>
      <c r="G1104" s="45">
        <f t="shared" si="124"/>
        <v>3.0682203996093647E-3</v>
      </c>
      <c r="H1104" s="43">
        <f t="shared" si="125"/>
        <v>13.136432229907514</v>
      </c>
      <c r="I1104" s="43">
        <f t="shared" si="123"/>
        <v>2.8900150905796531</v>
      </c>
      <c r="J1104" s="194">
        <v>5.2930511772263351</v>
      </c>
      <c r="K1104" s="43">
        <v>2.5122713466489142</v>
      </c>
      <c r="L1104" s="45">
        <f t="shared" si="126"/>
        <v>3.5124200212767014E-2</v>
      </c>
    </row>
    <row r="1105" spans="1:12" x14ac:dyDescent="0.25">
      <c r="A1105" s="65">
        <f t="shared" si="127"/>
        <v>155</v>
      </c>
      <c r="B1105" s="46" t="s">
        <v>2325</v>
      </c>
      <c r="C1105" s="46">
        <v>973.9</v>
      </c>
      <c r="D1105" s="46"/>
      <c r="E1105" s="46">
        <v>132.80000000000001</v>
      </c>
      <c r="F1105" s="46">
        <f t="shared" si="122"/>
        <v>1106.7</v>
      </c>
      <c r="G1105" s="45">
        <f t="shared" si="124"/>
        <v>5.0045681890164831E-3</v>
      </c>
      <c r="H1105" s="43">
        <f t="shared" si="125"/>
        <v>21.426808472864622</v>
      </c>
      <c r="I1105" s="43">
        <f t="shared" si="123"/>
        <v>4.7138978640302165</v>
      </c>
      <c r="J1105" s="194">
        <v>8.6334852436792691</v>
      </c>
      <c r="K1105" s="43">
        <v>3.6060443102452138</v>
      </c>
      <c r="L1105" s="45">
        <f t="shared" si="126"/>
        <v>3.4679891470876766E-2</v>
      </c>
    </row>
    <row r="1106" spans="1:12" x14ac:dyDescent="0.25">
      <c r="A1106" s="65">
        <f t="shared" si="127"/>
        <v>156</v>
      </c>
      <c r="B1106" s="46" t="s">
        <v>2326</v>
      </c>
      <c r="C1106" s="46">
        <v>669.8</v>
      </c>
      <c r="D1106" s="46"/>
      <c r="E1106" s="46"/>
      <c r="F1106" s="46">
        <f t="shared" si="122"/>
        <v>669.8</v>
      </c>
      <c r="G1106" s="45">
        <f t="shared" si="124"/>
        <v>3.0288784431221111E-3</v>
      </c>
      <c r="H1106" s="43">
        <f t="shared" si="125"/>
        <v>12.967991610305162</v>
      </c>
      <c r="I1106" s="43">
        <f t="shared" si="123"/>
        <v>2.8529581542671356</v>
      </c>
      <c r="J1106" s="194">
        <v>5.2251815453296953</v>
      </c>
      <c r="K1106" s="43">
        <v>2.4800579926093476</v>
      </c>
      <c r="L1106" s="45">
        <f t="shared" si="126"/>
        <v>3.5124200212767007E-2</v>
      </c>
    </row>
    <row r="1107" spans="1:12" x14ac:dyDescent="0.25">
      <c r="A1107" s="65">
        <f t="shared" si="127"/>
        <v>157</v>
      </c>
      <c r="B1107" s="46" t="s">
        <v>2327</v>
      </c>
      <c r="C1107" s="46">
        <v>533.79999999999995</v>
      </c>
      <c r="D1107" s="46"/>
      <c r="E1107" s="46"/>
      <c r="F1107" s="46">
        <f t="shared" si="122"/>
        <v>533.79999999999995</v>
      </c>
      <c r="G1107" s="45">
        <f t="shared" si="124"/>
        <v>2.4138777440110225E-3</v>
      </c>
      <c r="H1107" s="43">
        <f t="shared" si="125"/>
        <v>10.334896867095992</v>
      </c>
      <c r="I1107" s="43">
        <f t="shared" si="123"/>
        <v>2.2736773107611183</v>
      </c>
      <c r="J1107" s="194">
        <v>4.1642309777500612</v>
      </c>
      <c r="K1107" s="43">
        <v>1.9764929179678561</v>
      </c>
      <c r="L1107" s="45">
        <f t="shared" si="126"/>
        <v>3.5124200212767014E-2</v>
      </c>
    </row>
    <row r="1108" spans="1:12" x14ac:dyDescent="0.25">
      <c r="A1108" s="65">
        <f t="shared" si="127"/>
        <v>158</v>
      </c>
      <c r="B1108" s="46" t="s">
        <v>2328</v>
      </c>
      <c r="C1108" s="46">
        <v>413.5</v>
      </c>
      <c r="D1108" s="46"/>
      <c r="E1108" s="46">
        <v>30.4</v>
      </c>
      <c r="F1108" s="46">
        <f t="shared" si="122"/>
        <v>443.9</v>
      </c>
      <c r="G1108" s="45">
        <f t="shared" si="124"/>
        <v>2.0073441936427367E-3</v>
      </c>
      <c r="H1108" s="43">
        <f t="shared" si="125"/>
        <v>8.5943437978716943</v>
      </c>
      <c r="I1108" s="43">
        <f t="shared" si="123"/>
        <v>1.8907556355317727</v>
      </c>
      <c r="J1108" s="194">
        <v>3.4629114481514662</v>
      </c>
      <c r="K1108" s="43">
        <v>1.5310599879724776</v>
      </c>
      <c r="L1108" s="45">
        <f t="shared" si="126"/>
        <v>3.4870625973253917E-2</v>
      </c>
    </row>
    <row r="1109" spans="1:12" x14ac:dyDescent="0.25">
      <c r="A1109" s="65">
        <f t="shared" si="127"/>
        <v>159</v>
      </c>
      <c r="B1109" s="46" t="s">
        <v>2329</v>
      </c>
      <c r="C1109" s="46">
        <v>526.5</v>
      </c>
      <c r="D1109" s="46"/>
      <c r="E1109" s="46">
        <v>45.5</v>
      </c>
      <c r="F1109" s="46">
        <f t="shared" si="122"/>
        <v>572</v>
      </c>
      <c r="G1109" s="45">
        <f t="shared" si="124"/>
        <v>2.5866205874378136E-3</v>
      </c>
      <c r="H1109" s="43">
        <f t="shared" si="125"/>
        <v>11.074486714085626</v>
      </c>
      <c r="I1109" s="43">
        <f t="shared" si="123"/>
        <v>2.4363870770988378</v>
      </c>
      <c r="J1109" s="194">
        <v>4.4622332695261067</v>
      </c>
      <c r="K1109" s="43">
        <v>1.9494633220495996</v>
      </c>
      <c r="L1109" s="45">
        <f t="shared" si="126"/>
        <v>3.4829668501328973E-2</v>
      </c>
    </row>
    <row r="1110" spans="1:12" x14ac:dyDescent="0.25">
      <c r="A1110" s="65">
        <f t="shared" si="127"/>
        <v>160</v>
      </c>
      <c r="B1110" s="46" t="s">
        <v>2330</v>
      </c>
      <c r="C1110" s="46">
        <v>894.7</v>
      </c>
      <c r="D1110" s="46"/>
      <c r="E1110" s="46">
        <v>42.5</v>
      </c>
      <c r="F1110" s="46">
        <f t="shared" si="122"/>
        <v>937.2</v>
      </c>
      <c r="G1110" s="45">
        <f t="shared" si="124"/>
        <v>4.2380783471096485E-3</v>
      </c>
      <c r="H1110" s="43">
        <f t="shared" si="125"/>
        <v>18.145120539232604</v>
      </c>
      <c r="I1110" s="43">
        <f t="shared" si="123"/>
        <v>3.991926518631173</v>
      </c>
      <c r="J1110" s="194">
        <v>7.3111975877620061</v>
      </c>
      <c r="K1110" s="43">
        <v>3.3127917079539917</v>
      </c>
      <c r="L1110" s="45">
        <f t="shared" si="126"/>
        <v>3.495629145708469E-2</v>
      </c>
    </row>
    <row r="1111" spans="1:12" x14ac:dyDescent="0.25">
      <c r="A1111" s="65">
        <f t="shared" si="127"/>
        <v>161</v>
      </c>
      <c r="B1111" s="46" t="s">
        <v>2331</v>
      </c>
      <c r="C1111" s="46">
        <v>544.79999999999995</v>
      </c>
      <c r="D1111" s="46"/>
      <c r="E1111" s="46"/>
      <c r="F1111" s="46">
        <f t="shared" si="122"/>
        <v>544.79999999999995</v>
      </c>
      <c r="G1111" s="45">
        <f t="shared" si="124"/>
        <v>2.4636204476155958E-3</v>
      </c>
      <c r="H1111" s="43">
        <f t="shared" si="125"/>
        <v>10.547867765443792</v>
      </c>
      <c r="I1111" s="43">
        <f t="shared" si="123"/>
        <v>2.3205309083976342</v>
      </c>
      <c r="J1111" s="194">
        <v>4.2500431560101797</v>
      </c>
      <c r="K1111" s="43">
        <v>2.017222446063859</v>
      </c>
      <c r="L1111" s="45">
        <f t="shared" si="126"/>
        <v>3.5124200212767007E-2</v>
      </c>
    </row>
    <row r="1112" spans="1:12" x14ac:dyDescent="0.25">
      <c r="A1112" s="65">
        <f t="shared" si="127"/>
        <v>162</v>
      </c>
      <c r="B1112" s="46" t="s">
        <v>2332</v>
      </c>
      <c r="C1112" s="46">
        <v>521.9</v>
      </c>
      <c r="D1112" s="46"/>
      <c r="E1112" s="46"/>
      <c r="F1112" s="46">
        <f t="shared" si="122"/>
        <v>521.9</v>
      </c>
      <c r="G1112" s="45">
        <f t="shared" si="124"/>
        <v>2.3600651828388024E-3</v>
      </c>
      <c r="H1112" s="43">
        <f t="shared" si="125"/>
        <v>10.104501077065191</v>
      </c>
      <c r="I1112" s="43">
        <f t="shared" si="123"/>
        <v>2.2229902369543422</v>
      </c>
      <c r="J1112" s="194">
        <v>4.0713978030868443</v>
      </c>
      <c r="K1112" s="43">
        <v>1.9324309739367254</v>
      </c>
      <c r="L1112" s="45">
        <f t="shared" si="126"/>
        <v>3.5124200212767014E-2</v>
      </c>
    </row>
    <row r="1113" spans="1:12" x14ac:dyDescent="0.25">
      <c r="A1113" s="65">
        <f t="shared" si="127"/>
        <v>163</v>
      </c>
      <c r="B1113" s="46" t="s">
        <v>2333</v>
      </c>
      <c r="C1113" s="46">
        <v>522.6</v>
      </c>
      <c r="D1113" s="46"/>
      <c r="E1113" s="46"/>
      <c r="F1113" s="46">
        <f t="shared" si="122"/>
        <v>522.6</v>
      </c>
      <c r="G1113" s="45">
        <f t="shared" si="124"/>
        <v>2.363230627613639E-3</v>
      </c>
      <c r="H1113" s="43">
        <f t="shared" si="125"/>
        <v>10.118053770596415</v>
      </c>
      <c r="I1113" s="43">
        <f t="shared" si="123"/>
        <v>2.2259718295312112</v>
      </c>
      <c r="J1113" s="194">
        <v>4.0768585780670339</v>
      </c>
      <c r="K1113" s="43">
        <v>1.9350228529973805</v>
      </c>
      <c r="L1113" s="45">
        <f t="shared" si="126"/>
        <v>3.5124200212767014E-2</v>
      </c>
    </row>
    <row r="1114" spans="1:12" x14ac:dyDescent="0.25">
      <c r="A1114" s="65">
        <f t="shared" si="127"/>
        <v>164</v>
      </c>
      <c r="B1114" s="46" t="s">
        <v>2334</v>
      </c>
      <c r="C1114" s="46">
        <v>551.6</v>
      </c>
      <c r="D1114" s="46"/>
      <c r="E1114" s="46"/>
      <c r="F1114" s="46">
        <f t="shared" si="122"/>
        <v>551.6</v>
      </c>
      <c r="G1114" s="45">
        <f t="shared" si="124"/>
        <v>2.4943704825711507E-3</v>
      </c>
      <c r="H1114" s="43">
        <f t="shared" si="125"/>
        <v>10.679522502604252</v>
      </c>
      <c r="I1114" s="43">
        <f t="shared" si="123"/>
        <v>2.3494949505729354</v>
      </c>
      <c r="J1114" s="194">
        <v>4.3030906843891614</v>
      </c>
      <c r="K1114" s="43">
        <v>2.0424006997959339</v>
      </c>
      <c r="L1114" s="45">
        <f t="shared" si="126"/>
        <v>3.5124200212767014E-2</v>
      </c>
    </row>
    <row r="1115" spans="1:12" x14ac:dyDescent="0.25">
      <c r="A1115" s="65">
        <f t="shared" si="127"/>
        <v>165</v>
      </c>
      <c r="B1115" s="46" t="s">
        <v>2335</v>
      </c>
      <c r="C1115" s="46">
        <v>683.5</v>
      </c>
      <c r="D1115" s="46"/>
      <c r="E1115" s="46"/>
      <c r="F1115" s="46">
        <f t="shared" si="122"/>
        <v>683.5</v>
      </c>
      <c r="G1115" s="45">
        <f t="shared" si="124"/>
        <v>3.0908307194296254E-3</v>
      </c>
      <c r="H1115" s="43">
        <f t="shared" si="125"/>
        <v>13.233237183701968</v>
      </c>
      <c r="I1115" s="43">
        <f t="shared" si="123"/>
        <v>2.9113121804144328</v>
      </c>
      <c r="J1115" s="194">
        <v>5.3320567127991154</v>
      </c>
      <c r="K1115" s="43">
        <v>2.5307847685107339</v>
      </c>
      <c r="L1115" s="45">
        <f t="shared" si="126"/>
        <v>3.5124200212767007E-2</v>
      </c>
    </row>
    <row r="1116" spans="1:12" x14ac:dyDescent="0.25">
      <c r="A1116" s="65">
        <f t="shared" si="127"/>
        <v>166</v>
      </c>
      <c r="B1116" s="46" t="s">
        <v>2336</v>
      </c>
      <c r="C1116" s="46">
        <v>416.7</v>
      </c>
      <c r="D1116" s="46">
        <v>3.8</v>
      </c>
      <c r="E1116" s="46">
        <v>203.4</v>
      </c>
      <c r="F1116" s="46">
        <f t="shared" si="122"/>
        <v>623.9</v>
      </c>
      <c r="G1116" s="45">
        <f t="shared" si="124"/>
        <v>2.8213157071721186E-3</v>
      </c>
      <c r="H1116" s="43">
        <f t="shared" si="125"/>
        <v>12.079322134472067</v>
      </c>
      <c r="I1116" s="43">
        <f t="shared" si="123"/>
        <v>2.6574508695838546</v>
      </c>
      <c r="J1116" s="194">
        <v>4.8671107287715687</v>
      </c>
      <c r="K1116" s="43">
        <v>1.5429085779640421</v>
      </c>
      <c r="L1116" s="45">
        <f t="shared" si="126"/>
        <v>3.3894522056085161E-2</v>
      </c>
    </row>
    <row r="1117" spans="1:12" x14ac:dyDescent="0.25">
      <c r="A1117" s="65">
        <f t="shared" si="127"/>
        <v>167</v>
      </c>
      <c r="B1117" s="46" t="s">
        <v>2337</v>
      </c>
      <c r="C1117" s="46">
        <v>353.8</v>
      </c>
      <c r="D1117" s="46"/>
      <c r="E1117" s="46"/>
      <c r="F1117" s="46">
        <f t="shared" si="122"/>
        <v>353.8</v>
      </c>
      <c r="G1117" s="45">
        <f t="shared" si="124"/>
        <v>1.5999062304816408E-3</v>
      </c>
      <c r="H1117" s="43">
        <f t="shared" si="125"/>
        <v>6.8499185304956205</v>
      </c>
      <c r="I1117" s="43">
        <f t="shared" si="123"/>
        <v>1.5069820767090365</v>
      </c>
      <c r="J1117" s="194">
        <v>2.7600316971299588</v>
      </c>
      <c r="K1117" s="43">
        <v>1.310009730942352</v>
      </c>
      <c r="L1117" s="45">
        <f t="shared" si="126"/>
        <v>3.5124200212767014E-2</v>
      </c>
    </row>
    <row r="1118" spans="1:12" x14ac:dyDescent="0.25">
      <c r="A1118" s="65">
        <f t="shared" si="127"/>
        <v>168</v>
      </c>
      <c r="B1118" s="46" t="s">
        <v>2338</v>
      </c>
      <c r="C1118" s="46">
        <v>168.1</v>
      </c>
      <c r="D1118" s="46"/>
      <c r="E1118" s="46">
        <v>67.7</v>
      </c>
      <c r="F1118" s="46">
        <f t="shared" si="122"/>
        <v>235.8</v>
      </c>
      <c r="G1118" s="45">
        <f t="shared" si="124"/>
        <v>1.0663026827234905E-3</v>
      </c>
      <c r="H1118" s="43">
        <f t="shared" si="125"/>
        <v>4.565321620946488</v>
      </c>
      <c r="I1118" s="43">
        <f t="shared" si="123"/>
        <v>1.0043707566082274</v>
      </c>
      <c r="J1118" s="194">
        <v>1.8395010576123356</v>
      </c>
      <c r="K1118" s="43">
        <v>0.62242124299437362</v>
      </c>
      <c r="L1118" s="45">
        <f t="shared" si="126"/>
        <v>3.4061130950642171E-2</v>
      </c>
    </row>
    <row r="1119" spans="1:12" x14ac:dyDescent="0.25">
      <c r="A1119" s="65">
        <f t="shared" si="127"/>
        <v>169</v>
      </c>
      <c r="B1119" s="46" t="s">
        <v>2339</v>
      </c>
      <c r="C1119" s="46">
        <v>417.2</v>
      </c>
      <c r="D1119" s="46"/>
      <c r="E1119" s="46">
        <v>90</v>
      </c>
      <c r="F1119" s="46">
        <f t="shared" si="122"/>
        <v>507.2</v>
      </c>
      <c r="G1119" s="45">
        <f t="shared" si="124"/>
        <v>2.2935908425672359E-3</v>
      </c>
      <c r="H1119" s="43">
        <f t="shared" si="125"/>
        <v>9.8198945129094923</v>
      </c>
      <c r="I1119" s="43">
        <f t="shared" si="123"/>
        <v>2.1603767928400885</v>
      </c>
      <c r="J1119" s="194">
        <v>3.9567215285028694</v>
      </c>
      <c r="K1119" s="43">
        <v>1.544759920150224</v>
      </c>
      <c r="L1119" s="45">
        <f t="shared" si="126"/>
        <v>3.4467178143538398E-2</v>
      </c>
    </row>
    <row r="1120" spans="1:12" x14ac:dyDescent="0.25">
      <c r="A1120" s="65">
        <f t="shared" si="127"/>
        <v>170</v>
      </c>
      <c r="B1120" s="46" t="s">
        <v>2340</v>
      </c>
      <c r="C1120" s="46">
        <v>718.3</v>
      </c>
      <c r="D1120" s="46"/>
      <c r="E1120" s="46"/>
      <c r="F1120" s="46">
        <f t="shared" si="122"/>
        <v>718.3</v>
      </c>
      <c r="G1120" s="45">
        <f t="shared" si="124"/>
        <v>3.2481985453786388E-3</v>
      </c>
      <c r="H1120" s="43">
        <f t="shared" si="125"/>
        <v>13.906999662111373</v>
      </c>
      <c r="I1120" s="43">
        <f t="shared" si="123"/>
        <v>3.0595399256645019</v>
      </c>
      <c r="J1120" s="194">
        <v>5.6035352403856686</v>
      </c>
      <c r="K1120" s="43">
        <v>2.659638184668998</v>
      </c>
      <c r="L1120" s="45">
        <f t="shared" si="126"/>
        <v>3.5124200212767007E-2</v>
      </c>
    </row>
    <row r="1121" spans="1:12" x14ac:dyDescent="0.25">
      <c r="A1121" s="65">
        <f t="shared" si="127"/>
        <v>171</v>
      </c>
      <c r="B1121" s="46" t="s">
        <v>2341</v>
      </c>
      <c r="C1121" s="46">
        <v>376.4</v>
      </c>
      <c r="D1121" s="46"/>
      <c r="E1121" s="46"/>
      <c r="F1121" s="46">
        <f t="shared" si="122"/>
        <v>376.4</v>
      </c>
      <c r="G1121" s="45">
        <f t="shared" si="124"/>
        <v>1.7021048760692185E-3</v>
      </c>
      <c r="H1121" s="43">
        <f t="shared" si="125"/>
        <v>7.2874769216465554</v>
      </c>
      <c r="I1121" s="43">
        <f t="shared" si="123"/>
        <v>1.6032449227622423</v>
      </c>
      <c r="J1121" s="194">
        <v>2.9363367179189268</v>
      </c>
      <c r="K1121" s="43">
        <v>1.3936903977577764</v>
      </c>
      <c r="L1121" s="45">
        <f t="shared" si="126"/>
        <v>3.5124200212767007E-2</v>
      </c>
    </row>
    <row r="1122" spans="1:12" x14ac:dyDescent="0.25">
      <c r="A1122" s="65">
        <f t="shared" si="127"/>
        <v>172</v>
      </c>
      <c r="B1122" s="46" t="s">
        <v>2342</v>
      </c>
      <c r="C1122" s="46">
        <v>382.6</v>
      </c>
      <c r="D1122" s="46"/>
      <c r="E1122" s="46"/>
      <c r="F1122" s="46">
        <f t="shared" si="122"/>
        <v>382.6</v>
      </c>
      <c r="G1122" s="45">
        <f t="shared" si="124"/>
        <v>1.730141672646342E-3</v>
      </c>
      <c r="H1122" s="43">
        <f t="shared" si="125"/>
        <v>7.4075150643516805</v>
      </c>
      <c r="I1122" s="43">
        <f t="shared" si="123"/>
        <v>1.6296533141573697</v>
      </c>
      <c r="J1122" s="194">
        <v>2.9847035820291756</v>
      </c>
      <c r="K1122" s="43">
        <v>1.4166470408664327</v>
      </c>
      <c r="L1122" s="45">
        <f t="shared" si="126"/>
        <v>3.5124200212767014E-2</v>
      </c>
    </row>
    <row r="1123" spans="1:12" x14ac:dyDescent="0.25">
      <c r="A1123" s="65">
        <f t="shared" si="127"/>
        <v>173</v>
      </c>
      <c r="B1123" s="46" t="s">
        <v>2343</v>
      </c>
      <c r="C1123" s="46">
        <v>2603.6999999999998</v>
      </c>
      <c r="D1123" s="46"/>
      <c r="E1123" s="46"/>
      <c r="F1123" s="46">
        <f t="shared" si="122"/>
        <v>2603.6999999999998</v>
      </c>
      <c r="G1123" s="45">
        <f t="shared" si="124"/>
        <v>1.1774097943202508E-2</v>
      </c>
      <c r="H1123" s="43">
        <f t="shared" si="125"/>
        <v>50.410211638924373</v>
      </c>
      <c r="I1123" s="43">
        <f t="shared" si="123"/>
        <v>11.090246560563362</v>
      </c>
      <c r="J1123" s="194">
        <v>20.311742594169797</v>
      </c>
      <c r="K1123" s="43">
        <v>9.6406793003239173</v>
      </c>
      <c r="L1123" s="45">
        <f t="shared" si="126"/>
        <v>3.5124200212767014E-2</v>
      </c>
    </row>
    <row r="1124" spans="1:12" x14ac:dyDescent="0.25">
      <c r="A1124" s="65">
        <f t="shared" si="127"/>
        <v>174</v>
      </c>
      <c r="B1124" s="46" t="s">
        <v>2344</v>
      </c>
      <c r="C1124" s="46">
        <v>474.3</v>
      </c>
      <c r="D1124" s="46"/>
      <c r="E1124" s="46">
        <v>105.2</v>
      </c>
      <c r="F1124" s="46">
        <f t="shared" si="122"/>
        <v>579.5</v>
      </c>
      <c r="G1124" s="45">
        <f t="shared" si="124"/>
        <v>2.6205360671682047E-3</v>
      </c>
      <c r="H1124" s="43">
        <f t="shared" si="125"/>
        <v>11.219694144777309</v>
      </c>
      <c r="I1124" s="43">
        <f t="shared" si="123"/>
        <v>2.4683327118510081</v>
      </c>
      <c r="J1124" s="194">
        <v>4.520741572885278</v>
      </c>
      <c r="K1124" s="43">
        <v>1.7561831978122036</v>
      </c>
      <c r="L1124" s="45">
        <f t="shared" si="126"/>
        <v>3.4452030418163589E-2</v>
      </c>
    </row>
    <row r="1125" spans="1:12" x14ac:dyDescent="0.25">
      <c r="A1125" s="65">
        <f t="shared" si="127"/>
        <v>175</v>
      </c>
      <c r="B1125" s="46" t="s">
        <v>2345</v>
      </c>
      <c r="C1125" s="46">
        <v>314.8</v>
      </c>
      <c r="D1125" s="46"/>
      <c r="E1125" s="46"/>
      <c r="F1125" s="46">
        <f t="shared" si="122"/>
        <v>314.8</v>
      </c>
      <c r="G1125" s="45">
        <f t="shared" si="124"/>
        <v>1.423545735883608E-3</v>
      </c>
      <c r="H1125" s="43">
        <f t="shared" si="125"/>
        <v>6.0948398908988732</v>
      </c>
      <c r="I1125" s="43">
        <f t="shared" si="123"/>
        <v>1.3408647759977521</v>
      </c>
      <c r="J1125" s="194">
        <v>2.4557885196622697</v>
      </c>
      <c r="K1125" s="43">
        <v>1.1656050404201594</v>
      </c>
      <c r="L1125" s="45">
        <f t="shared" si="126"/>
        <v>3.5124200212767007E-2</v>
      </c>
    </row>
    <row r="1126" spans="1:12" x14ac:dyDescent="0.25">
      <c r="A1126" s="65">
        <f t="shared" si="127"/>
        <v>176</v>
      </c>
      <c r="B1126" s="46" t="s">
        <v>2346</v>
      </c>
      <c r="C1126" s="46">
        <v>223.6</v>
      </c>
      <c r="D1126" s="46"/>
      <c r="E1126" s="46"/>
      <c r="F1126" s="46">
        <f t="shared" si="122"/>
        <v>223.6</v>
      </c>
      <c r="G1126" s="45">
        <f t="shared" si="124"/>
        <v>1.0111335023620543E-3</v>
      </c>
      <c r="H1126" s="43">
        <f t="shared" si="125"/>
        <v>4.3291175336880174</v>
      </c>
      <c r="I1126" s="43">
        <f t="shared" si="123"/>
        <v>0.95240585741136385</v>
      </c>
      <c r="J1126" s="194">
        <v>1.7443275508147509</v>
      </c>
      <c r="K1126" s="43">
        <v>0.82792022566057055</v>
      </c>
      <c r="L1126" s="45">
        <f t="shared" si="126"/>
        <v>3.5124200212767014E-2</v>
      </c>
    </row>
    <row r="1127" spans="1:12" x14ac:dyDescent="0.25">
      <c r="A1127" s="65">
        <f t="shared" si="127"/>
        <v>177</v>
      </c>
      <c r="B1127" s="46" t="s">
        <v>2347</v>
      </c>
      <c r="C1127" s="46">
        <v>243.3</v>
      </c>
      <c r="D1127" s="46"/>
      <c r="E1127" s="46">
        <v>216.6</v>
      </c>
      <c r="F1127" s="46">
        <f t="shared" si="122"/>
        <v>459.9</v>
      </c>
      <c r="G1127" s="45">
        <f t="shared" si="124"/>
        <v>2.0796972170675707E-3</v>
      </c>
      <c r="H1127" s="43">
        <f t="shared" si="125"/>
        <v>8.9041196500139499</v>
      </c>
      <c r="I1127" s="43">
        <f t="shared" si="123"/>
        <v>1.958906323003069</v>
      </c>
      <c r="J1127" s="194">
        <v>3.5877291619843636</v>
      </c>
      <c r="K1127" s="43">
        <v>0.90086310779613976</v>
      </c>
      <c r="L1127" s="45">
        <f t="shared" si="126"/>
        <v>3.3380339732110291E-2</v>
      </c>
    </row>
    <row r="1128" spans="1:12" x14ac:dyDescent="0.25">
      <c r="A1128" s="65">
        <f t="shared" si="127"/>
        <v>178</v>
      </c>
      <c r="B1128" s="46" t="s">
        <v>2348</v>
      </c>
      <c r="C1128" s="46">
        <v>530.5</v>
      </c>
      <c r="D1128" s="46"/>
      <c r="E1128" s="46"/>
      <c r="F1128" s="46">
        <f t="shared" si="122"/>
        <v>530.5</v>
      </c>
      <c r="G1128" s="45">
        <f t="shared" si="124"/>
        <v>2.3989549329296506E-3</v>
      </c>
      <c r="H1128" s="43">
        <f t="shared" si="125"/>
        <v>10.271005597591653</v>
      </c>
      <c r="I1128" s="43">
        <f t="shared" si="123"/>
        <v>2.2596212314701636</v>
      </c>
      <c r="J1128" s="194">
        <v>4.1384873242720275</v>
      </c>
      <c r="K1128" s="43">
        <v>1.9642740595390551</v>
      </c>
      <c r="L1128" s="45">
        <f t="shared" si="126"/>
        <v>3.5124200212767007E-2</v>
      </c>
    </row>
    <row r="1129" spans="1:12" x14ac:dyDescent="0.25">
      <c r="A1129" s="65">
        <f t="shared" si="127"/>
        <v>179</v>
      </c>
      <c r="B1129" s="46" t="s">
        <v>2349</v>
      </c>
      <c r="C1129" s="46">
        <v>377</v>
      </c>
      <c r="D1129" s="46"/>
      <c r="E1129" s="46"/>
      <c r="F1129" s="46">
        <f t="shared" si="122"/>
        <v>377</v>
      </c>
      <c r="G1129" s="45">
        <f t="shared" si="124"/>
        <v>1.70481811444765E-3</v>
      </c>
      <c r="H1129" s="43">
        <f t="shared" si="125"/>
        <v>7.2990935161018911</v>
      </c>
      <c r="I1129" s="43">
        <f t="shared" si="123"/>
        <v>1.6058005735424161</v>
      </c>
      <c r="J1129" s="194">
        <v>2.9410173821876615</v>
      </c>
      <c r="K1129" s="43">
        <v>1.3959120083811947</v>
      </c>
      <c r="L1129" s="45">
        <f t="shared" si="126"/>
        <v>3.5124200212767014E-2</v>
      </c>
    </row>
    <row r="1130" spans="1:12" x14ac:dyDescent="0.25">
      <c r="A1130" s="65">
        <f t="shared" si="127"/>
        <v>180</v>
      </c>
      <c r="B1130" s="46" t="s">
        <v>2350</v>
      </c>
      <c r="C1130" s="46">
        <v>439.5</v>
      </c>
      <c r="D1130" s="46"/>
      <c r="E1130" s="46"/>
      <c r="F1130" s="46">
        <f t="shared" si="122"/>
        <v>439.5</v>
      </c>
      <c r="G1130" s="45">
        <f t="shared" si="124"/>
        <v>1.9874471122009077E-3</v>
      </c>
      <c r="H1130" s="43">
        <f t="shared" si="125"/>
        <v>8.5091554385325754</v>
      </c>
      <c r="I1130" s="43">
        <f t="shared" si="123"/>
        <v>1.8720141964771666</v>
      </c>
      <c r="J1130" s="194">
        <v>3.4285865768474193</v>
      </c>
      <c r="K1130" s="43">
        <v>1.6273297816539392</v>
      </c>
      <c r="L1130" s="45">
        <f t="shared" si="126"/>
        <v>3.5124200212767007E-2</v>
      </c>
    </row>
    <row r="1131" spans="1:12" x14ac:dyDescent="0.25">
      <c r="A1131" s="65">
        <f t="shared" si="127"/>
        <v>181</v>
      </c>
      <c r="B1131" s="46" t="s">
        <v>2351</v>
      </c>
      <c r="C1131" s="46">
        <v>150.1</v>
      </c>
      <c r="D1131" s="46"/>
      <c r="E1131" s="46"/>
      <c r="F1131" s="46">
        <f t="shared" si="122"/>
        <v>150.1</v>
      </c>
      <c r="G1131" s="45">
        <f t="shared" si="124"/>
        <v>6.787618010042234E-4</v>
      </c>
      <c r="H1131" s="43">
        <f t="shared" si="125"/>
        <v>2.9060847129095322</v>
      </c>
      <c r="I1131" s="43">
        <f t="shared" si="123"/>
        <v>0.63933863684009706</v>
      </c>
      <c r="J1131" s="194">
        <v>1.1709461778948751</v>
      </c>
      <c r="K1131" s="43">
        <v>0.55577292429182301</v>
      </c>
      <c r="L1131" s="45">
        <f t="shared" si="126"/>
        <v>3.5124200212767007E-2</v>
      </c>
    </row>
    <row r="1132" spans="1:12" x14ac:dyDescent="0.25">
      <c r="A1132" s="65">
        <f t="shared" si="127"/>
        <v>182</v>
      </c>
      <c r="B1132" s="46" t="s">
        <v>2352</v>
      </c>
      <c r="C1132" s="46">
        <v>438.6</v>
      </c>
      <c r="D1132" s="46"/>
      <c r="E1132" s="46"/>
      <c r="F1132" s="46">
        <f t="shared" ref="F1132:F1190" si="128">C1132+D1132+E1132</f>
        <v>438.6</v>
      </c>
      <c r="G1132" s="45">
        <f t="shared" si="124"/>
        <v>1.9833772546332608E-3</v>
      </c>
      <c r="H1132" s="43">
        <f t="shared" si="125"/>
        <v>8.4917305468495741</v>
      </c>
      <c r="I1132" s="43">
        <f t="shared" si="123"/>
        <v>1.8681807203069063</v>
      </c>
      <c r="J1132" s="194">
        <v>3.421565580444319</v>
      </c>
      <c r="K1132" s="43">
        <v>1.6239973657188118</v>
      </c>
      <c r="L1132" s="45">
        <f t="shared" si="126"/>
        <v>3.5124200212767007E-2</v>
      </c>
    </row>
    <row r="1133" spans="1:12" x14ac:dyDescent="0.25">
      <c r="A1133" s="65">
        <f t="shared" si="127"/>
        <v>183</v>
      </c>
      <c r="B1133" s="46" t="s">
        <v>2353</v>
      </c>
      <c r="C1133" s="46">
        <v>124.3</v>
      </c>
      <c r="D1133" s="46"/>
      <c r="E1133" s="46"/>
      <c r="F1133" s="46">
        <f t="shared" si="128"/>
        <v>124.3</v>
      </c>
      <c r="G1133" s="45">
        <f t="shared" si="124"/>
        <v>5.6209255073167872E-4</v>
      </c>
      <c r="H1133" s="43">
        <f t="shared" si="125"/>
        <v>2.4065711513301458</v>
      </c>
      <c r="I1133" s="43">
        <f t="shared" si="123"/>
        <v>0.52944565329263205</v>
      </c>
      <c r="J1133" s="194">
        <v>0.96967761433932687</v>
      </c>
      <c r="K1133" s="43">
        <v>0.46024366748483425</v>
      </c>
      <c r="L1133" s="45">
        <f t="shared" si="126"/>
        <v>3.5124200212767E-2</v>
      </c>
    </row>
    <row r="1134" spans="1:12" x14ac:dyDescent="0.25">
      <c r="A1134" s="65">
        <f t="shared" si="127"/>
        <v>184</v>
      </c>
      <c r="B1134" s="46" t="s">
        <v>2354</v>
      </c>
      <c r="C1134" s="46">
        <v>511.6</v>
      </c>
      <c r="D1134" s="46"/>
      <c r="E1134" s="46"/>
      <c r="F1134" s="46">
        <f t="shared" si="128"/>
        <v>511.6</v>
      </c>
      <c r="G1134" s="45">
        <f t="shared" si="124"/>
        <v>2.3134879240090658E-3</v>
      </c>
      <c r="H1134" s="43">
        <f t="shared" si="125"/>
        <v>9.9050828722486148</v>
      </c>
      <c r="I1134" s="43">
        <f t="shared" ref="I1134:I1190" si="129">H1134*0.22</f>
        <v>2.1791182318946953</v>
      </c>
      <c r="J1134" s="194">
        <v>3.9910463998069168</v>
      </c>
      <c r="K1134" s="43">
        <v>1.8942933249013774</v>
      </c>
      <c r="L1134" s="45">
        <f t="shared" si="126"/>
        <v>3.5124200212767007E-2</v>
      </c>
    </row>
    <row r="1135" spans="1:12" x14ac:dyDescent="0.25">
      <c r="A1135" s="65">
        <f t="shared" si="127"/>
        <v>185</v>
      </c>
      <c r="B1135" s="46" t="s">
        <v>2355</v>
      </c>
      <c r="C1135" s="46">
        <v>174.2</v>
      </c>
      <c r="D1135" s="46">
        <v>37.6</v>
      </c>
      <c r="E1135" s="46"/>
      <c r="F1135" s="46">
        <f t="shared" si="128"/>
        <v>211.79999999999998</v>
      </c>
      <c r="G1135" s="45">
        <f t="shared" si="124"/>
        <v>9.5777314758623932E-4</v>
      </c>
      <c r="H1135" s="43">
        <f t="shared" si="125"/>
        <v>4.1006578427331037</v>
      </c>
      <c r="I1135" s="43">
        <f t="shared" si="129"/>
        <v>0.90214472540128288</v>
      </c>
      <c r="J1135" s="194">
        <v>1.6522744868629884</v>
      </c>
      <c r="K1135" s="43">
        <v>0.6450076176657934</v>
      </c>
      <c r="L1135" s="45">
        <f t="shared" si="126"/>
        <v>3.4466877585756228E-2</v>
      </c>
    </row>
    <row r="1136" spans="1:12" x14ac:dyDescent="0.25">
      <c r="A1136" s="65">
        <f t="shared" si="127"/>
        <v>186</v>
      </c>
      <c r="B1136" s="46" t="s">
        <v>2356</v>
      </c>
      <c r="C1136" s="46">
        <v>172.8</v>
      </c>
      <c r="D1136" s="46"/>
      <c r="E1136" s="46">
        <v>14.6</v>
      </c>
      <c r="F1136" s="46">
        <f t="shared" si="128"/>
        <v>187.4</v>
      </c>
      <c r="G1136" s="45">
        <f t="shared" si="124"/>
        <v>8.4743478686336764E-4</v>
      </c>
      <c r="H1136" s="43">
        <f t="shared" si="125"/>
        <v>3.6282496682161653</v>
      </c>
      <c r="I1136" s="43">
        <f t="shared" si="129"/>
        <v>0.79821492700755636</v>
      </c>
      <c r="J1136" s="194">
        <v>1.4619274732678189</v>
      </c>
      <c r="K1136" s="43">
        <v>0.63982385954448395</v>
      </c>
      <c r="L1136" s="45">
        <f t="shared" si="126"/>
        <v>3.483573067255083E-2</v>
      </c>
    </row>
    <row r="1137" spans="1:12" x14ac:dyDescent="0.25">
      <c r="A1137" s="65">
        <f t="shared" si="127"/>
        <v>187</v>
      </c>
      <c r="B1137" s="46" t="s">
        <v>2357</v>
      </c>
      <c r="C1137" s="46">
        <v>273.7</v>
      </c>
      <c r="D1137" s="46"/>
      <c r="E1137" s="46"/>
      <c r="F1137" s="46">
        <f t="shared" si="128"/>
        <v>273.7</v>
      </c>
      <c r="G1137" s="45">
        <f t="shared" si="124"/>
        <v>1.2376889069610657E-3</v>
      </c>
      <c r="H1137" s="43">
        <f t="shared" si="125"/>
        <v>5.299103170708455</v>
      </c>
      <c r="I1137" s="43">
        <f t="shared" si="129"/>
        <v>1.1658026975558602</v>
      </c>
      <c r="J1137" s="194">
        <v>2.1351630172540128</v>
      </c>
      <c r="K1137" s="43">
        <v>1.0134247127160028</v>
      </c>
      <c r="L1137" s="45">
        <f t="shared" si="126"/>
        <v>3.5124200212767014E-2</v>
      </c>
    </row>
    <row r="1138" spans="1:12" x14ac:dyDescent="0.25">
      <c r="A1138" s="65">
        <f t="shared" si="127"/>
        <v>188</v>
      </c>
      <c r="B1138" s="46" t="s">
        <v>918</v>
      </c>
      <c r="C1138" s="46">
        <v>479.4</v>
      </c>
      <c r="D1138" s="46"/>
      <c r="E1138" s="46"/>
      <c r="F1138" s="46">
        <f t="shared" si="128"/>
        <v>479.4</v>
      </c>
      <c r="G1138" s="45">
        <f t="shared" si="124"/>
        <v>2.1678774643665872E-3</v>
      </c>
      <c r="H1138" s="43">
        <f t="shared" si="125"/>
        <v>9.2816589698123249</v>
      </c>
      <c r="I1138" s="43">
        <f t="shared" si="129"/>
        <v>2.0419649733587115</v>
      </c>
      <c r="J1138" s="194">
        <v>3.7398507507182086</v>
      </c>
      <c r="K1138" s="43">
        <v>1.775066888111259</v>
      </c>
      <c r="L1138" s="45">
        <f t="shared" si="126"/>
        <v>3.5124200212767007E-2</v>
      </c>
    </row>
    <row r="1139" spans="1:12" x14ac:dyDescent="0.25">
      <c r="A1139" s="65">
        <f t="shared" si="127"/>
        <v>189</v>
      </c>
      <c r="B1139" s="46" t="s">
        <v>919</v>
      </c>
      <c r="C1139" s="46">
        <v>381.4</v>
      </c>
      <c r="D1139" s="46"/>
      <c r="E1139" s="46">
        <v>32</v>
      </c>
      <c r="F1139" s="46">
        <f t="shared" si="128"/>
        <v>413.4</v>
      </c>
      <c r="G1139" s="45">
        <f t="shared" si="124"/>
        <v>1.8694212427391469E-3</v>
      </c>
      <c r="H1139" s="43">
        <f t="shared" si="125"/>
        <v>8.0038335797255211</v>
      </c>
      <c r="I1139" s="43">
        <f t="shared" si="129"/>
        <v>1.7608433875396146</v>
      </c>
      <c r="J1139" s="194">
        <v>3.2249776811575042</v>
      </c>
      <c r="K1139" s="43">
        <v>1.4122038196195958</v>
      </c>
      <c r="L1139" s="45">
        <f t="shared" si="126"/>
        <v>3.4837587005423887E-2</v>
      </c>
    </row>
    <row r="1140" spans="1:12" x14ac:dyDescent="0.25">
      <c r="A1140" s="65">
        <f t="shared" si="127"/>
        <v>190</v>
      </c>
      <c r="B1140" s="46" t="s">
        <v>920</v>
      </c>
      <c r="C1140" s="46">
        <v>9330.6</v>
      </c>
      <c r="D1140" s="46"/>
      <c r="E1140" s="46">
        <v>1157.25</v>
      </c>
      <c r="F1140" s="46">
        <f t="shared" si="128"/>
        <v>10487.85</v>
      </c>
      <c r="G1140" s="45">
        <f t="shared" si="124"/>
        <v>4.7426728545384045E-2</v>
      </c>
      <c r="H1140" s="43">
        <f t="shared" si="125"/>
        <v>203.0551669306345</v>
      </c>
      <c r="I1140" s="43">
        <f t="shared" si="129"/>
        <v>44.672136724739588</v>
      </c>
      <c r="J1140" s="194">
        <v>81.81684125139752</v>
      </c>
      <c r="K1140" s="43">
        <v>34.548266804778713</v>
      </c>
      <c r="L1140" s="45">
        <f t="shared" si="126"/>
        <v>3.4715638735446287E-2</v>
      </c>
    </row>
    <row r="1141" spans="1:12" x14ac:dyDescent="0.25">
      <c r="A1141" s="65">
        <f t="shared" si="127"/>
        <v>191</v>
      </c>
      <c r="B1141" s="46" t="s">
        <v>921</v>
      </c>
      <c r="C1141" s="46">
        <v>2360</v>
      </c>
      <c r="D1141" s="46">
        <v>47.2</v>
      </c>
      <c r="E1141" s="46"/>
      <c r="F1141" s="46">
        <f t="shared" si="128"/>
        <v>2407.1999999999998</v>
      </c>
      <c r="G1141" s="45">
        <f t="shared" si="124"/>
        <v>1.0885512374266267E-2</v>
      </c>
      <c r="H1141" s="43">
        <f t="shared" si="125"/>
        <v>46.605776954802309</v>
      </c>
      <c r="I1141" s="43">
        <f t="shared" si="129"/>
        <v>10.253270930056509</v>
      </c>
      <c r="J1141" s="194">
        <v>18.778825046159518</v>
      </c>
      <c r="K1141" s="43">
        <v>8.7383351187788314</v>
      </c>
      <c r="L1141" s="45">
        <f t="shared" si="126"/>
        <v>3.5051598558406935E-2</v>
      </c>
    </row>
    <row r="1142" spans="1:12" x14ac:dyDescent="0.25">
      <c r="A1142" s="65">
        <f t="shared" si="127"/>
        <v>192</v>
      </c>
      <c r="B1142" s="46" t="s">
        <v>922</v>
      </c>
      <c r="C1142" s="46">
        <v>3652.21</v>
      </c>
      <c r="D1142" s="46">
        <v>536.29999999999995</v>
      </c>
      <c r="E1142" s="46">
        <v>38.4</v>
      </c>
      <c r="F1142" s="46">
        <f t="shared" si="128"/>
        <v>4226.91</v>
      </c>
      <c r="G1142" s="45">
        <f t="shared" si="124"/>
        <v>1.9114357390291555E-2</v>
      </c>
      <c r="H1142" s="43">
        <f t="shared" si="125"/>
        <v>81.837165448663768</v>
      </c>
      <c r="I1142" s="43">
        <f t="shared" si="129"/>
        <v>18.004176398706029</v>
      </c>
      <c r="J1142" s="194">
        <v>32.974577673588456</v>
      </c>
      <c r="K1142" s="43">
        <v>13.522980891591203</v>
      </c>
      <c r="L1142" s="45">
        <f t="shared" si="126"/>
        <v>3.4620775084529702E-2</v>
      </c>
    </row>
    <row r="1143" spans="1:12" x14ac:dyDescent="0.25">
      <c r="A1143" s="65">
        <f t="shared" si="127"/>
        <v>193</v>
      </c>
      <c r="B1143" s="46" t="s">
        <v>923</v>
      </c>
      <c r="C1143" s="46">
        <v>1805.5</v>
      </c>
      <c r="D1143" s="46"/>
      <c r="E1143" s="46"/>
      <c r="F1143" s="46">
        <f t="shared" si="128"/>
        <v>1805.5</v>
      </c>
      <c r="G1143" s="45">
        <f t="shared" ref="G1143:G1206" si="130">1/$F$1309*F1143</f>
        <v>8.1645864870961062E-3</v>
      </c>
      <c r="H1143" s="43">
        <f t="shared" ref="H1143:H1206" si="131">G1143*4281.45</f>
        <v>34.956268815177623</v>
      </c>
      <c r="I1143" s="43">
        <f t="shared" si="129"/>
        <v>7.6903791393390772</v>
      </c>
      <c r="J1143" s="194">
        <v>14.084898895331094</v>
      </c>
      <c r="K1143" s="43">
        <v>6.6851966343030433</v>
      </c>
      <c r="L1143" s="45">
        <f t="shared" ref="L1143:L1203" si="132">(H1143+I1143+J1143+K1143)/F1143</f>
        <v>3.5124200212767014E-2</v>
      </c>
    </row>
    <row r="1144" spans="1:12" x14ac:dyDescent="0.25">
      <c r="A1144" s="65">
        <f t="shared" ref="A1144:A1207" si="133">A1143+1</f>
        <v>194</v>
      </c>
      <c r="B1144" s="46" t="s">
        <v>924</v>
      </c>
      <c r="C1144" s="46">
        <v>1806.9</v>
      </c>
      <c r="D1144" s="46"/>
      <c r="E1144" s="46"/>
      <c r="F1144" s="46">
        <f t="shared" si="128"/>
        <v>1806.9</v>
      </c>
      <c r="G1144" s="45">
        <f t="shared" si="130"/>
        <v>8.1709173766457786E-3</v>
      </c>
      <c r="H1144" s="43">
        <f t="shared" si="131"/>
        <v>34.983374202240064</v>
      </c>
      <c r="I1144" s="43">
        <f t="shared" si="129"/>
        <v>7.6963423244928144</v>
      </c>
      <c r="J1144" s="194">
        <v>14.095820445291471</v>
      </c>
      <c r="K1144" s="43">
        <v>6.6903803924243528</v>
      </c>
      <c r="L1144" s="45">
        <f t="shared" si="132"/>
        <v>3.5124200212767E-2</v>
      </c>
    </row>
    <row r="1145" spans="1:12" x14ac:dyDescent="0.25">
      <c r="A1145" s="65">
        <f t="shared" si="133"/>
        <v>195</v>
      </c>
      <c r="B1145" s="46" t="s">
        <v>1470</v>
      </c>
      <c r="C1145" s="46">
        <v>119.6</v>
      </c>
      <c r="D1145" s="46"/>
      <c r="E1145" s="46"/>
      <c r="F1145" s="46">
        <f t="shared" si="128"/>
        <v>119.6</v>
      </c>
      <c r="G1145" s="45">
        <f t="shared" si="130"/>
        <v>5.4083885010063374E-4</v>
      </c>
      <c r="H1145" s="43">
        <f t="shared" si="131"/>
        <v>2.3155744947633581</v>
      </c>
      <c r="I1145" s="43">
        <f t="shared" si="129"/>
        <v>0.50942638884793878</v>
      </c>
      <c r="J1145" s="194">
        <v>0.93301241090091314</v>
      </c>
      <c r="K1145" s="43">
        <v>0.44284105093472387</v>
      </c>
      <c r="L1145" s="45">
        <f t="shared" si="132"/>
        <v>3.5124200212767007E-2</v>
      </c>
    </row>
    <row r="1146" spans="1:12" x14ac:dyDescent="0.25">
      <c r="A1146" s="65">
        <f t="shared" si="133"/>
        <v>196</v>
      </c>
      <c r="B1146" s="46" t="s">
        <v>1471</v>
      </c>
      <c r="C1146" s="46">
        <v>151.69999999999999</v>
      </c>
      <c r="D1146" s="46"/>
      <c r="E1146" s="46">
        <v>205.3</v>
      </c>
      <c r="F1146" s="46">
        <f t="shared" si="128"/>
        <v>357</v>
      </c>
      <c r="G1146" s="45">
        <f t="shared" si="130"/>
        <v>1.6143768351666076E-3</v>
      </c>
      <c r="H1146" s="43">
        <f t="shared" si="131"/>
        <v>6.9118737009240716</v>
      </c>
      <c r="I1146" s="43">
        <f t="shared" si="129"/>
        <v>1.5206122142032958</v>
      </c>
      <c r="J1146" s="194">
        <v>2.7849952398965385</v>
      </c>
      <c r="K1146" s="43">
        <v>0.56169721928760541</v>
      </c>
      <c r="L1146" s="45">
        <f t="shared" si="132"/>
        <v>3.2994897407035047E-2</v>
      </c>
    </row>
    <row r="1147" spans="1:12" x14ac:dyDescent="0.25">
      <c r="A1147" s="65">
        <f t="shared" si="133"/>
        <v>197</v>
      </c>
      <c r="B1147" s="46" t="s">
        <v>1472</v>
      </c>
      <c r="C1147" s="46">
        <v>171.7</v>
      </c>
      <c r="D1147" s="46">
        <v>16.100000000000001</v>
      </c>
      <c r="E1147" s="46"/>
      <c r="F1147" s="46">
        <f t="shared" si="128"/>
        <v>187.79999999999998</v>
      </c>
      <c r="G1147" s="45">
        <f t="shared" si="130"/>
        <v>8.492436124489884E-4</v>
      </c>
      <c r="H1147" s="43">
        <f t="shared" si="131"/>
        <v>3.6359940645197213</v>
      </c>
      <c r="I1147" s="43">
        <f t="shared" si="129"/>
        <v>0.7999186941943387</v>
      </c>
      <c r="J1147" s="194">
        <v>1.4650479161136412</v>
      </c>
      <c r="K1147" s="43">
        <v>0.63575090673488355</v>
      </c>
      <c r="L1147" s="45">
        <f t="shared" si="132"/>
        <v>3.4806770934838048E-2</v>
      </c>
    </row>
    <row r="1148" spans="1:12" x14ac:dyDescent="0.25">
      <c r="A1148" s="65">
        <f t="shared" si="133"/>
        <v>198</v>
      </c>
      <c r="B1148" s="46" t="s">
        <v>1473</v>
      </c>
      <c r="C1148" s="46">
        <v>198.5</v>
      </c>
      <c r="D1148" s="46"/>
      <c r="E1148" s="46">
        <v>65.5</v>
      </c>
      <c r="F1148" s="46">
        <f t="shared" si="128"/>
        <v>264</v>
      </c>
      <c r="G1148" s="45">
        <f t="shared" si="130"/>
        <v>1.1938248865097601E-3</v>
      </c>
      <c r="H1148" s="43">
        <f t="shared" si="131"/>
        <v>5.1113015603472123</v>
      </c>
      <c r="I1148" s="43">
        <f t="shared" si="129"/>
        <v>1.1244863432763867</v>
      </c>
      <c r="J1148" s="194">
        <v>2.0594922782428182</v>
      </c>
      <c r="K1148" s="43">
        <v>0.73498284791423651</v>
      </c>
      <c r="L1148" s="45">
        <f t="shared" si="132"/>
        <v>3.4205541779472173E-2</v>
      </c>
    </row>
    <row r="1149" spans="1:12" x14ac:dyDescent="0.25">
      <c r="A1149" s="65">
        <f t="shared" si="133"/>
        <v>199</v>
      </c>
      <c r="B1149" s="46" t="s">
        <v>1474</v>
      </c>
      <c r="C1149" s="46">
        <v>451.6</v>
      </c>
      <c r="D1149" s="46"/>
      <c r="E1149" s="46">
        <v>23.5</v>
      </c>
      <c r="F1149" s="46">
        <f t="shared" si="128"/>
        <v>475.1</v>
      </c>
      <c r="G1149" s="45">
        <f t="shared" si="130"/>
        <v>2.1484325893211631E-3</v>
      </c>
      <c r="H1149" s="43">
        <f t="shared" si="131"/>
        <v>9.1984067095490936</v>
      </c>
      <c r="I1149" s="43">
        <f t="shared" si="129"/>
        <v>2.0236494761008008</v>
      </c>
      <c r="J1149" s="194">
        <v>3.706305990125617</v>
      </c>
      <c r="K1149" s="43">
        <v>1.6721322625595425</v>
      </c>
      <c r="L1149" s="45">
        <f t="shared" si="132"/>
        <v>3.494105333263535E-2</v>
      </c>
    </row>
    <row r="1150" spans="1:12" x14ac:dyDescent="0.25">
      <c r="A1150" s="65">
        <f t="shared" si="133"/>
        <v>200</v>
      </c>
      <c r="B1150" s="46" t="s">
        <v>1475</v>
      </c>
      <c r="C1150" s="46">
        <v>316.7</v>
      </c>
      <c r="D1150" s="46"/>
      <c r="E1150" s="46">
        <v>70.5</v>
      </c>
      <c r="F1150" s="46">
        <f t="shared" si="128"/>
        <v>387.2</v>
      </c>
      <c r="G1150" s="45">
        <f t="shared" si="130"/>
        <v>1.7509431668809815E-3</v>
      </c>
      <c r="H1150" s="43">
        <f t="shared" si="131"/>
        <v>7.4965756218425783</v>
      </c>
      <c r="I1150" s="43">
        <f t="shared" si="129"/>
        <v>1.6492466368053673</v>
      </c>
      <c r="J1150" s="194">
        <v>3.0205886747561337</v>
      </c>
      <c r="K1150" s="43">
        <v>1.172640140727651</v>
      </c>
      <c r="L1150" s="45">
        <f t="shared" si="132"/>
        <v>3.4450028600546828E-2</v>
      </c>
    </row>
    <row r="1151" spans="1:12" x14ac:dyDescent="0.25">
      <c r="A1151" s="65">
        <f t="shared" si="133"/>
        <v>201</v>
      </c>
      <c r="B1151" s="46" t="s">
        <v>1476</v>
      </c>
      <c r="C1151" s="46">
        <v>234</v>
      </c>
      <c r="D1151" s="46"/>
      <c r="E1151" s="46">
        <v>92.6</v>
      </c>
      <c r="F1151" s="46">
        <f t="shared" si="128"/>
        <v>326.60000000000002</v>
      </c>
      <c r="G1151" s="45">
        <f t="shared" si="130"/>
        <v>1.4769060906594232E-3</v>
      </c>
      <c r="H1151" s="43">
        <f t="shared" si="131"/>
        <v>6.3232995818537869</v>
      </c>
      <c r="I1151" s="43">
        <f t="shared" si="129"/>
        <v>1.3911259080078331</v>
      </c>
      <c r="J1151" s="194">
        <v>2.5478415836140322</v>
      </c>
      <c r="K1151" s="43">
        <v>0.86642810000000003</v>
      </c>
      <c r="L1151" s="45">
        <f t="shared" si="132"/>
        <v>3.4074388161284906E-2</v>
      </c>
    </row>
    <row r="1152" spans="1:12" x14ac:dyDescent="0.25">
      <c r="A1152" s="65">
        <f t="shared" si="133"/>
        <v>202</v>
      </c>
      <c r="B1152" s="46" t="s">
        <v>1477</v>
      </c>
      <c r="C1152" s="46">
        <v>267.89999999999998</v>
      </c>
      <c r="D1152" s="46"/>
      <c r="E1152" s="46">
        <v>98</v>
      </c>
      <c r="F1152" s="46">
        <f t="shared" si="128"/>
        <v>365.9</v>
      </c>
      <c r="G1152" s="45">
        <f t="shared" si="130"/>
        <v>1.6546232044466712E-3</v>
      </c>
      <c r="H1152" s="43">
        <f t="shared" si="131"/>
        <v>7.0841865186781998</v>
      </c>
      <c r="I1152" s="43">
        <f t="shared" si="129"/>
        <v>1.558521034109204</v>
      </c>
      <c r="J1152" s="194">
        <v>2.8544250932160877</v>
      </c>
      <c r="K1152" s="43">
        <v>0.99194914335629192</v>
      </c>
      <c r="L1152" s="45">
        <f t="shared" si="132"/>
        <v>3.4132500107569783E-2</v>
      </c>
    </row>
    <row r="1153" spans="1:12" x14ac:dyDescent="0.25">
      <c r="A1153" s="65">
        <f t="shared" si="133"/>
        <v>203</v>
      </c>
      <c r="B1153" s="46" t="s">
        <v>1478</v>
      </c>
      <c r="C1153" s="46">
        <v>705.4</v>
      </c>
      <c r="D1153" s="46"/>
      <c r="E1153" s="46">
        <v>73.430000000000007</v>
      </c>
      <c r="F1153" s="46">
        <f t="shared" si="128"/>
        <v>778.82999999999993</v>
      </c>
      <c r="G1153" s="45">
        <f t="shared" si="130"/>
        <v>3.5219190771227137E-3</v>
      </c>
      <c r="H1153" s="43">
        <f t="shared" si="131"/>
        <v>15.078920432747042</v>
      </c>
      <c r="I1153" s="43">
        <f t="shared" si="129"/>
        <v>3.3173624952043492</v>
      </c>
      <c r="J1153" s="194">
        <v>6.0757362540297501</v>
      </c>
      <c r="K1153" s="43">
        <v>2.6118735562655035</v>
      </c>
      <c r="L1153" s="45">
        <f t="shared" si="132"/>
        <v>3.4775102061100169E-2</v>
      </c>
    </row>
    <row r="1154" spans="1:12" x14ac:dyDescent="0.25">
      <c r="A1154" s="65">
        <f t="shared" si="133"/>
        <v>204</v>
      </c>
      <c r="B1154" s="46" t="s">
        <v>1479</v>
      </c>
      <c r="C1154" s="46">
        <v>147.9</v>
      </c>
      <c r="D1154" s="46"/>
      <c r="E1154" s="46">
        <v>136</v>
      </c>
      <c r="F1154" s="46">
        <f t="shared" si="128"/>
        <v>283.89999999999998</v>
      </c>
      <c r="G1154" s="45">
        <f t="shared" si="130"/>
        <v>1.2838139593943972E-3</v>
      </c>
      <c r="H1154" s="43">
        <f t="shared" si="131"/>
        <v>5.4965852764491414</v>
      </c>
      <c r="I1154" s="43">
        <f t="shared" si="129"/>
        <v>1.2092487608188112</v>
      </c>
      <c r="J1154" s="194">
        <v>2.2147343098224854</v>
      </c>
      <c r="K1154" s="43">
        <v>0.54762701867262253</v>
      </c>
      <c r="L1154" s="45">
        <f t="shared" si="132"/>
        <v>3.3350459196065732E-2</v>
      </c>
    </row>
    <row r="1155" spans="1:12" x14ac:dyDescent="0.25">
      <c r="A1155" s="65">
        <f t="shared" si="133"/>
        <v>205</v>
      </c>
      <c r="B1155" s="46" t="s">
        <v>1480</v>
      </c>
      <c r="C1155" s="46">
        <v>1317.61</v>
      </c>
      <c r="D1155" s="46"/>
      <c r="E1155" s="46">
        <v>44.4</v>
      </c>
      <c r="F1155" s="46">
        <f t="shared" si="128"/>
        <v>1362.01</v>
      </c>
      <c r="G1155" s="45">
        <f t="shared" si="130"/>
        <v>6.15909633967863E-3</v>
      </c>
      <c r="H1155" s="43">
        <f t="shared" si="131"/>
        <v>26.36986302351707</v>
      </c>
      <c r="I1155" s="43">
        <f t="shared" si="129"/>
        <v>5.8013698651737551</v>
      </c>
      <c r="J1155" s="194">
        <v>10.625185901096597</v>
      </c>
      <c r="K1155" s="43">
        <v>4.8786939558704132</v>
      </c>
      <c r="L1155" s="45">
        <f t="shared" si="132"/>
        <v>3.500349685072638E-2</v>
      </c>
    </row>
    <row r="1156" spans="1:12" x14ac:dyDescent="0.25">
      <c r="A1156" s="65">
        <f t="shared" si="133"/>
        <v>206</v>
      </c>
      <c r="B1156" s="46" t="s">
        <v>1481</v>
      </c>
      <c r="C1156" s="46">
        <v>300.39999999999998</v>
      </c>
      <c r="D1156" s="46"/>
      <c r="E1156" s="46">
        <v>132.19999999999999</v>
      </c>
      <c r="F1156" s="46">
        <f t="shared" si="128"/>
        <v>432.59999999999997</v>
      </c>
      <c r="G1156" s="45">
        <f t="shared" si="130"/>
        <v>1.9562448708489479E-3</v>
      </c>
      <c r="H1156" s="43">
        <f t="shared" si="131"/>
        <v>8.3755646022962278</v>
      </c>
      <c r="I1156" s="43">
        <f t="shared" si="129"/>
        <v>1.8426242125051702</v>
      </c>
      <c r="J1156" s="194">
        <v>3.3747589377569818</v>
      </c>
      <c r="K1156" s="43">
        <v>1.1122863854581189</v>
      </c>
      <c r="L1156" s="45">
        <f t="shared" si="132"/>
        <v>3.3992681779973409E-2</v>
      </c>
    </row>
    <row r="1157" spans="1:12" x14ac:dyDescent="0.25">
      <c r="A1157" s="65">
        <f t="shared" si="133"/>
        <v>207</v>
      </c>
      <c r="B1157" s="46" t="s">
        <v>1482</v>
      </c>
      <c r="C1157" s="46">
        <v>359.6</v>
      </c>
      <c r="D1157" s="46">
        <v>18.100000000000001</v>
      </c>
      <c r="E1157" s="46"/>
      <c r="F1157" s="46">
        <f t="shared" si="128"/>
        <v>377.70000000000005</v>
      </c>
      <c r="G1157" s="45">
        <f t="shared" si="130"/>
        <v>1.7079835592224866E-3</v>
      </c>
      <c r="H1157" s="43">
        <f t="shared" si="131"/>
        <v>7.3126462096331153</v>
      </c>
      <c r="I1157" s="43">
        <f t="shared" si="129"/>
        <v>1.6087821661192854</v>
      </c>
      <c r="J1157" s="194">
        <v>2.9464781571678507</v>
      </c>
      <c r="K1157" s="43">
        <v>1.3314853003020628</v>
      </c>
      <c r="L1157" s="45">
        <f t="shared" si="132"/>
        <v>3.4946761538846474E-2</v>
      </c>
    </row>
    <row r="1158" spans="1:12" x14ac:dyDescent="0.25">
      <c r="A1158" s="65">
        <f t="shared" si="133"/>
        <v>208</v>
      </c>
      <c r="B1158" s="46" t="s">
        <v>1483</v>
      </c>
      <c r="C1158" s="46">
        <v>327.5</v>
      </c>
      <c r="D1158" s="46"/>
      <c r="E1158" s="46"/>
      <c r="F1158" s="46">
        <f t="shared" si="128"/>
        <v>327.5</v>
      </c>
      <c r="G1158" s="45">
        <f t="shared" si="130"/>
        <v>1.4809759482270698E-3</v>
      </c>
      <c r="H1158" s="43">
        <f t="shared" si="131"/>
        <v>6.3407244735367883</v>
      </c>
      <c r="I1158" s="43">
        <f t="shared" si="129"/>
        <v>1.3949593841780934</v>
      </c>
      <c r="J1158" s="194">
        <v>2.5548625800171325</v>
      </c>
      <c r="K1158" s="43">
        <v>1.2126291319491809</v>
      </c>
      <c r="L1158" s="45">
        <f t="shared" si="132"/>
        <v>3.5124200212767007E-2</v>
      </c>
    </row>
    <row r="1159" spans="1:12" x14ac:dyDescent="0.25">
      <c r="A1159" s="65">
        <f t="shared" si="133"/>
        <v>209</v>
      </c>
      <c r="B1159" s="46" t="s">
        <v>1484</v>
      </c>
      <c r="C1159" s="46">
        <v>278.2</v>
      </c>
      <c r="D1159" s="46"/>
      <c r="E1159" s="46">
        <v>45</v>
      </c>
      <c r="F1159" s="46">
        <f t="shared" si="128"/>
        <v>323.2</v>
      </c>
      <c r="G1159" s="45">
        <f t="shared" si="130"/>
        <v>1.4615310731816457E-3</v>
      </c>
      <c r="H1159" s="43">
        <f t="shared" si="131"/>
        <v>6.257472213273557</v>
      </c>
      <c r="I1159" s="43">
        <f t="shared" si="129"/>
        <v>1.3766438869201825</v>
      </c>
      <c r="J1159" s="194">
        <v>2.5213178194245414</v>
      </c>
      <c r="K1159" s="43">
        <v>1.0300867923916404</v>
      </c>
      <c r="L1159" s="45">
        <f t="shared" si="132"/>
        <v>3.4608665569337629E-2</v>
      </c>
    </row>
    <row r="1160" spans="1:12" x14ac:dyDescent="0.25">
      <c r="A1160" s="65">
        <f t="shared" si="133"/>
        <v>210</v>
      </c>
      <c r="B1160" s="46" t="s">
        <v>1485</v>
      </c>
      <c r="C1160" s="46">
        <v>863.3</v>
      </c>
      <c r="D1160" s="46"/>
      <c r="E1160" s="46"/>
      <c r="F1160" s="46">
        <f t="shared" si="128"/>
        <v>863.3</v>
      </c>
      <c r="G1160" s="45">
        <f t="shared" si="130"/>
        <v>3.9038978201661966E-3</v>
      </c>
      <c r="H1160" s="43">
        <f t="shared" si="131"/>
        <v>16.714343322150562</v>
      </c>
      <c r="I1160" s="43">
        <f t="shared" si="129"/>
        <v>3.6771555308731236</v>
      </c>
      <c r="J1160" s="194">
        <v>6.7346957719963072</v>
      </c>
      <c r="K1160" s="43">
        <v>3.1965274186617649</v>
      </c>
      <c r="L1160" s="45">
        <f t="shared" si="132"/>
        <v>3.5124200212767007E-2</v>
      </c>
    </row>
    <row r="1161" spans="1:12" x14ac:dyDescent="0.25">
      <c r="A1161" s="65">
        <f t="shared" si="133"/>
        <v>211</v>
      </c>
      <c r="B1161" s="46" t="s">
        <v>1486</v>
      </c>
      <c r="C1161" s="46">
        <v>306.39999999999998</v>
      </c>
      <c r="D1161" s="46"/>
      <c r="E1161" s="46">
        <v>28.3</v>
      </c>
      <c r="F1161" s="46">
        <f t="shared" si="128"/>
        <v>334.7</v>
      </c>
      <c r="G1161" s="45">
        <f t="shared" si="130"/>
        <v>1.5135348087682451E-3</v>
      </c>
      <c r="H1161" s="43">
        <f t="shared" si="131"/>
        <v>6.4801236070008024</v>
      </c>
      <c r="I1161" s="43">
        <f t="shared" si="129"/>
        <v>1.4256271935401765</v>
      </c>
      <c r="J1161" s="194">
        <v>2.6110305512419369</v>
      </c>
      <c r="K1161" s="43">
        <v>1.1345024916923026</v>
      </c>
      <c r="L1161" s="45">
        <f t="shared" si="132"/>
        <v>3.4811125914177531E-2</v>
      </c>
    </row>
    <row r="1162" spans="1:12" x14ac:dyDescent="0.25">
      <c r="A1162" s="65">
        <f t="shared" si="133"/>
        <v>212</v>
      </c>
      <c r="B1162" s="46" t="s">
        <v>1487</v>
      </c>
      <c r="C1162" s="46">
        <v>383.2</v>
      </c>
      <c r="D1162" s="46"/>
      <c r="E1162" s="46">
        <v>34</v>
      </c>
      <c r="F1162" s="46">
        <f t="shared" si="128"/>
        <v>417.2</v>
      </c>
      <c r="G1162" s="45">
        <f t="shared" si="130"/>
        <v>1.8866050858025452E-3</v>
      </c>
      <c r="H1162" s="43">
        <f t="shared" si="131"/>
        <v>8.077405344609307</v>
      </c>
      <c r="I1162" s="43">
        <f t="shared" si="129"/>
        <v>1.7770291758140475</v>
      </c>
      <c r="J1162" s="194">
        <v>3.2546218881928177</v>
      </c>
      <c r="K1162" s="43">
        <v>1.418868651489851</v>
      </c>
      <c r="L1162" s="45">
        <f t="shared" si="132"/>
        <v>3.4822447411567647E-2</v>
      </c>
    </row>
    <row r="1163" spans="1:12" x14ac:dyDescent="0.25">
      <c r="A1163" s="65">
        <f t="shared" si="133"/>
        <v>213</v>
      </c>
      <c r="B1163" s="46" t="s">
        <v>1488</v>
      </c>
      <c r="C1163" s="46">
        <v>492.7</v>
      </c>
      <c r="D1163" s="46"/>
      <c r="E1163" s="46">
        <v>183.5</v>
      </c>
      <c r="F1163" s="46">
        <f t="shared" si="128"/>
        <v>676.2</v>
      </c>
      <c r="G1163" s="45">
        <f t="shared" si="130"/>
        <v>3.057819652492045E-3</v>
      </c>
      <c r="H1163" s="43">
        <f t="shared" si="131"/>
        <v>13.091901951162066</v>
      </c>
      <c r="I1163" s="43">
        <f t="shared" si="129"/>
        <v>2.8802184292556547</v>
      </c>
      <c r="J1163" s="194">
        <v>5.2751086308628556</v>
      </c>
      <c r="K1163" s="43">
        <v>1.8243125902636992</v>
      </c>
      <c r="L1163" s="45">
        <f t="shared" si="132"/>
        <v>3.4119404912073756E-2</v>
      </c>
    </row>
    <row r="1164" spans="1:12" x14ac:dyDescent="0.25">
      <c r="A1164" s="65">
        <f t="shared" si="133"/>
        <v>214</v>
      </c>
      <c r="B1164" s="46" t="s">
        <v>1489</v>
      </c>
      <c r="C1164" s="46">
        <v>697.4</v>
      </c>
      <c r="D1164" s="46"/>
      <c r="E1164" s="46">
        <v>17.2</v>
      </c>
      <c r="F1164" s="46">
        <f t="shared" si="128"/>
        <v>714.6</v>
      </c>
      <c r="G1164" s="45">
        <f t="shared" si="130"/>
        <v>3.2314669087116464E-3</v>
      </c>
      <c r="H1164" s="43">
        <f t="shared" si="131"/>
        <v>13.835363996303478</v>
      </c>
      <c r="I1164" s="43">
        <f t="shared" si="129"/>
        <v>3.0437800791867651</v>
      </c>
      <c r="J1164" s="194">
        <v>5.5746711440618117</v>
      </c>
      <c r="K1164" s="43">
        <v>2.5822520812865921</v>
      </c>
      <c r="L1164" s="45">
        <f t="shared" si="132"/>
        <v>3.5035078786508037E-2</v>
      </c>
    </row>
    <row r="1165" spans="1:12" x14ac:dyDescent="0.25">
      <c r="A1165" s="65">
        <f t="shared" si="133"/>
        <v>215</v>
      </c>
      <c r="B1165" s="46" t="s">
        <v>1490</v>
      </c>
      <c r="C1165" s="46">
        <v>509.9</v>
      </c>
      <c r="D1165" s="46"/>
      <c r="E1165" s="46">
        <v>97.6</v>
      </c>
      <c r="F1165" s="46">
        <f t="shared" si="128"/>
        <v>607.5</v>
      </c>
      <c r="G1165" s="45">
        <f t="shared" si="130"/>
        <v>2.7471538581616641E-3</v>
      </c>
      <c r="H1165" s="43">
        <f t="shared" si="131"/>
        <v>11.761801886026257</v>
      </c>
      <c r="I1165" s="43">
        <f t="shared" si="129"/>
        <v>2.5875964149257764</v>
      </c>
      <c r="J1165" s="194">
        <v>4.7391725720928495</v>
      </c>
      <c r="K1165" s="43">
        <v>1.8879987614683587</v>
      </c>
      <c r="L1165" s="45">
        <f t="shared" si="132"/>
        <v>3.4529332731709043E-2</v>
      </c>
    </row>
    <row r="1166" spans="1:12" x14ac:dyDescent="0.25">
      <c r="A1166" s="65">
        <f t="shared" si="133"/>
        <v>216</v>
      </c>
      <c r="B1166" s="46" t="s">
        <v>1491</v>
      </c>
      <c r="C1166" s="46">
        <v>238.2</v>
      </c>
      <c r="D1166" s="46"/>
      <c r="E1166" s="46"/>
      <c r="F1166" s="46">
        <f t="shared" si="128"/>
        <v>238.2</v>
      </c>
      <c r="G1166" s="45">
        <f t="shared" si="130"/>
        <v>1.0771556362372153E-3</v>
      </c>
      <c r="H1166" s="43">
        <f t="shared" si="131"/>
        <v>4.6117879987678254</v>
      </c>
      <c r="I1166" s="43">
        <f t="shared" si="129"/>
        <v>1.0145933597289216</v>
      </c>
      <c r="J1166" s="194">
        <v>1.8582237146872702</v>
      </c>
      <c r="K1166" s="43">
        <v>0.88197941749708386</v>
      </c>
      <c r="L1166" s="45">
        <f t="shared" si="132"/>
        <v>3.5124200212767007E-2</v>
      </c>
    </row>
    <row r="1167" spans="1:12" x14ac:dyDescent="0.25">
      <c r="A1167" s="65">
        <f t="shared" si="133"/>
        <v>217</v>
      </c>
      <c r="B1167" s="46" t="s">
        <v>1492</v>
      </c>
      <c r="C1167" s="46">
        <v>524.6</v>
      </c>
      <c r="D1167" s="46"/>
      <c r="E1167" s="46">
        <v>132.1</v>
      </c>
      <c r="F1167" s="46">
        <f t="shared" si="128"/>
        <v>656.7</v>
      </c>
      <c r="G1167" s="45">
        <f t="shared" si="130"/>
        <v>2.9696394051930285E-3</v>
      </c>
      <c r="H1167" s="43">
        <f t="shared" si="131"/>
        <v>12.714362631363691</v>
      </c>
      <c r="I1167" s="43">
        <f t="shared" si="129"/>
        <v>2.7971597789000122</v>
      </c>
      <c r="J1167" s="194">
        <v>5.1229870421290116</v>
      </c>
      <c r="K1167" s="43">
        <v>1.9424282217421083</v>
      </c>
      <c r="L1167" s="45">
        <f t="shared" si="132"/>
        <v>3.4379378215524316E-2</v>
      </c>
    </row>
    <row r="1168" spans="1:12" x14ac:dyDescent="0.25">
      <c r="A1168" s="65">
        <f t="shared" si="133"/>
        <v>218</v>
      </c>
      <c r="B1168" s="46" t="s">
        <v>1493</v>
      </c>
      <c r="C1168" s="46">
        <v>436.8</v>
      </c>
      <c r="D1168" s="46"/>
      <c r="E1168" s="46"/>
      <c r="F1168" s="46">
        <f t="shared" si="128"/>
        <v>436.8</v>
      </c>
      <c r="G1168" s="45">
        <f t="shared" si="130"/>
        <v>1.975237539497967E-3</v>
      </c>
      <c r="H1168" s="43">
        <f t="shared" si="131"/>
        <v>8.4568807634835714</v>
      </c>
      <c r="I1168" s="43">
        <f t="shared" si="129"/>
        <v>1.8605137679663857</v>
      </c>
      <c r="J1168" s="194">
        <v>3.4075235876381176</v>
      </c>
      <c r="K1168" s="43">
        <v>1.6173325338485567</v>
      </c>
      <c r="L1168" s="45">
        <f t="shared" si="132"/>
        <v>3.5124200212767014E-2</v>
      </c>
    </row>
    <row r="1169" spans="1:12" x14ac:dyDescent="0.25">
      <c r="A1169" s="65">
        <f t="shared" si="133"/>
        <v>219</v>
      </c>
      <c r="B1169" s="46" t="s">
        <v>1494</v>
      </c>
      <c r="C1169" s="46">
        <v>829.6</v>
      </c>
      <c r="D1169" s="46"/>
      <c r="E1169" s="46">
        <v>76</v>
      </c>
      <c r="F1169" s="46">
        <f t="shared" si="128"/>
        <v>905.6</v>
      </c>
      <c r="G1169" s="45">
        <f t="shared" si="130"/>
        <v>4.095181125845602E-3</v>
      </c>
      <c r="H1169" s="43">
        <f t="shared" si="131"/>
        <v>17.53331323125165</v>
      </c>
      <c r="I1169" s="43">
        <f t="shared" si="129"/>
        <v>3.857328910875363</v>
      </c>
      <c r="J1169" s="194">
        <v>7.0646826029420327</v>
      </c>
      <c r="K1169" s="43">
        <v>3.0717469553131016</v>
      </c>
      <c r="L1169" s="45">
        <f t="shared" si="132"/>
        <v>3.4813462566676397E-2</v>
      </c>
    </row>
    <row r="1170" spans="1:12" x14ac:dyDescent="0.25">
      <c r="A1170" s="65">
        <f t="shared" si="133"/>
        <v>220</v>
      </c>
      <c r="B1170" s="46" t="s">
        <v>1495</v>
      </c>
      <c r="C1170" s="46">
        <v>690.33</v>
      </c>
      <c r="D1170" s="46"/>
      <c r="E1170" s="46"/>
      <c r="F1170" s="46">
        <f t="shared" si="128"/>
        <v>690.33</v>
      </c>
      <c r="G1170" s="45">
        <f t="shared" si="130"/>
        <v>3.1217164163041015E-3</v>
      </c>
      <c r="H1170" s="43">
        <f t="shared" si="131"/>
        <v>13.365472750585194</v>
      </c>
      <c r="I1170" s="43">
        <f t="shared" si="129"/>
        <v>2.9404040051287428</v>
      </c>
      <c r="J1170" s="194">
        <v>5.3853382743915335</v>
      </c>
      <c r="K1170" s="43">
        <v>2.5560741027739793</v>
      </c>
      <c r="L1170" s="45">
        <f t="shared" si="132"/>
        <v>3.5124200212767014E-2</v>
      </c>
    </row>
    <row r="1171" spans="1:12" x14ac:dyDescent="0.25">
      <c r="A1171" s="65">
        <f t="shared" si="133"/>
        <v>221</v>
      </c>
      <c r="B1171" s="46" t="s">
        <v>1496</v>
      </c>
      <c r="C1171" s="46">
        <v>548.21</v>
      </c>
      <c r="D1171" s="46"/>
      <c r="E1171" s="46"/>
      <c r="F1171" s="46">
        <f t="shared" si="128"/>
        <v>548.21</v>
      </c>
      <c r="G1171" s="45">
        <f t="shared" si="130"/>
        <v>2.4790406857330138E-3</v>
      </c>
      <c r="H1171" s="43">
        <f t="shared" si="131"/>
        <v>10.613888743931613</v>
      </c>
      <c r="I1171" s="43">
        <f t="shared" si="129"/>
        <v>2.3350555236649546</v>
      </c>
      <c r="J1171" s="194">
        <v>4.276644931270817</v>
      </c>
      <c r="K1171" s="43">
        <v>2.02984859977362</v>
      </c>
      <c r="L1171" s="45">
        <f t="shared" si="132"/>
        <v>3.5124200212767007E-2</v>
      </c>
    </row>
    <row r="1172" spans="1:12" x14ac:dyDescent="0.25">
      <c r="A1172" s="65">
        <f t="shared" si="133"/>
        <v>222</v>
      </c>
      <c r="B1172" s="46" t="s">
        <v>1497</v>
      </c>
      <c r="C1172" s="46">
        <v>433.09</v>
      </c>
      <c r="D1172" s="46"/>
      <c r="E1172" s="46"/>
      <c r="F1172" s="46">
        <f t="shared" si="128"/>
        <v>433.09</v>
      </c>
      <c r="G1172" s="45">
        <f t="shared" si="130"/>
        <v>1.9584606821913333E-3</v>
      </c>
      <c r="H1172" s="43">
        <f t="shared" si="131"/>
        <v>8.3850514877680844</v>
      </c>
      <c r="I1172" s="43">
        <f t="shared" si="129"/>
        <v>1.8447113273089786</v>
      </c>
      <c r="J1172" s="194">
        <v>3.3785814802431142</v>
      </c>
      <c r="K1172" s="43">
        <v>1.6035955748270865</v>
      </c>
      <c r="L1172" s="45">
        <f t="shared" si="132"/>
        <v>3.5124200212767007E-2</v>
      </c>
    </row>
    <row r="1173" spans="1:12" x14ac:dyDescent="0.25">
      <c r="A1173" s="65">
        <f t="shared" si="133"/>
        <v>223</v>
      </c>
      <c r="B1173" s="46" t="s">
        <v>1498</v>
      </c>
      <c r="C1173" s="46">
        <v>478.9</v>
      </c>
      <c r="D1173" s="46"/>
      <c r="E1173" s="46"/>
      <c r="F1173" s="46">
        <f t="shared" si="128"/>
        <v>478.9</v>
      </c>
      <c r="G1173" s="45">
        <f t="shared" si="130"/>
        <v>2.1656164323845609E-3</v>
      </c>
      <c r="H1173" s="43">
        <f t="shared" si="131"/>
        <v>9.2719784744328777</v>
      </c>
      <c r="I1173" s="43">
        <f t="shared" si="129"/>
        <v>2.0398352643752333</v>
      </c>
      <c r="J1173" s="194">
        <v>3.7359501971609301</v>
      </c>
      <c r="K1173" s="43">
        <v>1.7732155459250771</v>
      </c>
      <c r="L1173" s="45">
        <f t="shared" si="132"/>
        <v>3.5124200212767E-2</v>
      </c>
    </row>
    <row r="1174" spans="1:12" x14ac:dyDescent="0.25">
      <c r="A1174" s="65">
        <f t="shared" si="133"/>
        <v>224</v>
      </c>
      <c r="B1174" s="46" t="s">
        <v>1499</v>
      </c>
      <c r="C1174" s="46">
        <v>3670.09</v>
      </c>
      <c r="D1174" s="46"/>
      <c r="E1174" s="46"/>
      <c r="F1174" s="46">
        <f t="shared" si="128"/>
        <v>3670.09</v>
      </c>
      <c r="G1174" s="45">
        <f t="shared" si="130"/>
        <v>1.6596381733828051E-2</v>
      </c>
      <c r="H1174" s="43">
        <f t="shared" si="131"/>
        <v>71.056578574298101</v>
      </c>
      <c r="I1174" s="43">
        <f t="shared" si="129"/>
        <v>15.632447286345583</v>
      </c>
      <c r="J1174" s="194">
        <v>28.630765210061309</v>
      </c>
      <c r="K1174" s="43">
        <v>13.589184888169068</v>
      </c>
      <c r="L1174" s="45">
        <f t="shared" si="132"/>
        <v>3.5124200212767007E-2</v>
      </c>
    </row>
    <row r="1175" spans="1:12" x14ac:dyDescent="0.25">
      <c r="A1175" s="65">
        <f t="shared" si="133"/>
        <v>225</v>
      </c>
      <c r="B1175" s="46" t="s">
        <v>1500</v>
      </c>
      <c r="C1175" s="46">
        <v>428.84</v>
      </c>
      <c r="D1175" s="46"/>
      <c r="E1175" s="46"/>
      <c r="F1175" s="46">
        <f t="shared" si="128"/>
        <v>428.84</v>
      </c>
      <c r="G1175" s="45">
        <f t="shared" si="130"/>
        <v>1.9392419103441117E-3</v>
      </c>
      <c r="H1175" s="43">
        <f t="shared" si="131"/>
        <v>8.3027672770427969</v>
      </c>
      <c r="I1175" s="43">
        <f t="shared" si="129"/>
        <v>1.8266088009494152</v>
      </c>
      <c r="J1175" s="194">
        <v>3.3454267750062505</v>
      </c>
      <c r="K1175" s="43">
        <v>1.5878591662445398</v>
      </c>
      <c r="L1175" s="45">
        <f t="shared" si="132"/>
        <v>3.5124200212767007E-2</v>
      </c>
    </row>
    <row r="1176" spans="1:12" x14ac:dyDescent="0.25">
      <c r="A1176" s="65">
        <f t="shared" si="133"/>
        <v>226</v>
      </c>
      <c r="B1176" s="46" t="s">
        <v>1501</v>
      </c>
      <c r="C1176" s="46">
        <v>192.9</v>
      </c>
      <c r="D1176" s="46"/>
      <c r="E1176" s="46"/>
      <c r="F1176" s="46">
        <v>192.9</v>
      </c>
      <c r="G1176" s="45">
        <f t="shared" si="130"/>
        <v>8.7230613866565436E-4</v>
      </c>
      <c r="H1176" s="43">
        <f t="shared" si="131"/>
        <v>3.7347351173900658</v>
      </c>
      <c r="I1176" s="43">
        <f t="shared" si="129"/>
        <v>0.82164172582581452</v>
      </c>
      <c r="J1176" s="194">
        <v>1.5048335623978775</v>
      </c>
      <c r="K1176" s="43">
        <v>0.71424781542899862</v>
      </c>
      <c r="L1176" s="45">
        <f t="shared" si="132"/>
        <v>3.5124200212767007E-2</v>
      </c>
    </row>
    <row r="1177" spans="1:12" x14ac:dyDescent="0.25">
      <c r="A1177" s="65">
        <f t="shared" si="133"/>
        <v>227</v>
      </c>
      <c r="B1177" s="46" t="s">
        <v>1502</v>
      </c>
      <c r="C1177" s="46">
        <v>315.60000000000002</v>
      </c>
      <c r="D1177" s="46"/>
      <c r="E1177" s="46"/>
      <c r="F1177" s="46">
        <f t="shared" si="128"/>
        <v>315.60000000000002</v>
      </c>
      <c r="G1177" s="45">
        <f t="shared" si="130"/>
        <v>1.4271633870548497E-3</v>
      </c>
      <c r="H1177" s="43">
        <f t="shared" si="131"/>
        <v>6.110328683505986</v>
      </c>
      <c r="I1177" s="43">
        <f t="shared" si="129"/>
        <v>1.344272310371317</v>
      </c>
      <c r="J1177" s="194">
        <v>2.4620294053539147</v>
      </c>
      <c r="K1177" s="43">
        <v>1.1685671879180506</v>
      </c>
      <c r="L1177" s="45">
        <f t="shared" si="132"/>
        <v>3.5124200212767007E-2</v>
      </c>
    </row>
    <row r="1178" spans="1:12" x14ac:dyDescent="0.25">
      <c r="A1178" s="65">
        <f t="shared" si="133"/>
        <v>228</v>
      </c>
      <c r="B1178" s="46" t="s">
        <v>48</v>
      </c>
      <c r="C1178" s="46">
        <v>146.4</v>
      </c>
      <c r="D1178" s="46"/>
      <c r="E1178" s="46"/>
      <c r="F1178" s="46">
        <f t="shared" si="128"/>
        <v>146.4</v>
      </c>
      <c r="G1178" s="45">
        <f t="shared" si="130"/>
        <v>6.6203016433723065E-4</v>
      </c>
      <c r="H1178" s="43">
        <f t="shared" si="131"/>
        <v>2.8344490471016361</v>
      </c>
      <c r="I1178" s="43">
        <f t="shared" si="129"/>
        <v>0.62357879036235997</v>
      </c>
      <c r="J1178" s="194">
        <v>1.1420820815710173</v>
      </c>
      <c r="K1178" s="43">
        <v>0.54207299211407678</v>
      </c>
      <c r="L1178" s="45">
        <f t="shared" si="132"/>
        <v>3.5124200212767007E-2</v>
      </c>
    </row>
    <row r="1179" spans="1:12" x14ac:dyDescent="0.25">
      <c r="A1179" s="65">
        <f t="shared" si="133"/>
        <v>229</v>
      </c>
      <c r="B1179" s="46" t="s">
        <v>49</v>
      </c>
      <c r="C1179" s="46">
        <v>145.1</v>
      </c>
      <c r="D1179" s="46"/>
      <c r="E1179" s="46"/>
      <c r="F1179" s="46">
        <f t="shared" si="128"/>
        <v>145.1</v>
      </c>
      <c r="G1179" s="45">
        <f t="shared" si="130"/>
        <v>6.5615148118396279E-4</v>
      </c>
      <c r="H1179" s="43">
        <f t="shared" si="131"/>
        <v>2.8092797591150775</v>
      </c>
      <c r="I1179" s="43">
        <f t="shared" si="129"/>
        <v>0.6180415470053171</v>
      </c>
      <c r="J1179" s="194">
        <v>1.1319406423220946</v>
      </c>
      <c r="K1179" s="43">
        <v>0.53725950243000353</v>
      </c>
      <c r="L1179" s="45">
        <f t="shared" si="132"/>
        <v>3.5124200212767007E-2</v>
      </c>
    </row>
    <row r="1180" spans="1:12" x14ac:dyDescent="0.25">
      <c r="A1180" s="65">
        <f t="shared" si="133"/>
        <v>230</v>
      </c>
      <c r="B1180" s="46" t="s">
        <v>50</v>
      </c>
      <c r="C1180" s="46">
        <v>206.7</v>
      </c>
      <c r="D1180" s="46"/>
      <c r="E1180" s="46"/>
      <c r="F1180" s="46">
        <f t="shared" si="128"/>
        <v>206.7</v>
      </c>
      <c r="G1180" s="45">
        <f t="shared" si="130"/>
        <v>9.3471062136957347E-4</v>
      </c>
      <c r="H1180" s="43">
        <f t="shared" si="131"/>
        <v>4.0019167898627606</v>
      </c>
      <c r="I1180" s="43">
        <f t="shared" si="129"/>
        <v>0.88042169376980728</v>
      </c>
      <c r="J1180" s="194">
        <v>1.6124888405787521</v>
      </c>
      <c r="K1180" s="43">
        <v>0.76534485976762057</v>
      </c>
      <c r="L1180" s="45">
        <f t="shared" si="132"/>
        <v>3.5124200212767007E-2</v>
      </c>
    </row>
    <row r="1181" spans="1:12" x14ac:dyDescent="0.25">
      <c r="A1181" s="65">
        <f t="shared" si="133"/>
        <v>231</v>
      </c>
      <c r="B1181" s="46" t="s">
        <v>51</v>
      </c>
      <c r="C1181" s="46">
        <v>108.4</v>
      </c>
      <c r="D1181" s="46"/>
      <c r="E1181" s="46"/>
      <c r="F1181" s="46">
        <f t="shared" si="128"/>
        <v>108.4</v>
      </c>
      <c r="G1181" s="45">
        <f t="shared" si="130"/>
        <v>4.9019173370325002E-4</v>
      </c>
      <c r="H1181" s="43">
        <f t="shared" si="131"/>
        <v>2.0987313982637796</v>
      </c>
      <c r="I1181" s="43">
        <f t="shared" si="129"/>
        <v>0.46172090761803153</v>
      </c>
      <c r="J1181" s="194">
        <v>0.84564001121788446</v>
      </c>
      <c r="K1181" s="43">
        <v>0.40137098596424803</v>
      </c>
      <c r="L1181" s="45">
        <f t="shared" si="132"/>
        <v>3.5124200212767007E-2</v>
      </c>
    </row>
    <row r="1182" spans="1:12" x14ac:dyDescent="0.25">
      <c r="A1182" s="65">
        <f t="shared" si="133"/>
        <v>232</v>
      </c>
      <c r="B1182" s="46" t="s">
        <v>52</v>
      </c>
      <c r="C1182" s="46">
        <v>253.3</v>
      </c>
      <c r="D1182" s="46"/>
      <c r="E1182" s="46"/>
      <c r="F1182" s="46">
        <f t="shared" si="128"/>
        <v>253.3</v>
      </c>
      <c r="G1182" s="45">
        <f t="shared" si="130"/>
        <v>1.1454388020944025E-3</v>
      </c>
      <c r="H1182" s="43">
        <f t="shared" si="131"/>
        <v>4.9041389592270797</v>
      </c>
      <c r="I1182" s="43">
        <f t="shared" si="129"/>
        <v>1.0789105710299576</v>
      </c>
      <c r="J1182" s="194">
        <v>1.9760204321170678</v>
      </c>
      <c r="K1182" s="43">
        <v>0.93788995151977883</v>
      </c>
      <c r="L1182" s="45">
        <f t="shared" si="132"/>
        <v>3.5124200212767007E-2</v>
      </c>
    </row>
    <row r="1183" spans="1:12" x14ac:dyDescent="0.25">
      <c r="A1183" s="65">
        <f t="shared" si="133"/>
        <v>233</v>
      </c>
      <c r="B1183" s="46" t="s">
        <v>53</v>
      </c>
      <c r="C1183" s="46">
        <v>3062.2</v>
      </c>
      <c r="D1183" s="46"/>
      <c r="E1183" s="46"/>
      <c r="F1183" s="46">
        <f t="shared" si="128"/>
        <v>3062.2</v>
      </c>
      <c r="G1183" s="45">
        <f t="shared" si="130"/>
        <v>1.3847464270720406E-2</v>
      </c>
      <c r="H1183" s="43">
        <f t="shared" si="131"/>
        <v>59.287225901875878</v>
      </c>
      <c r="I1183" s="43">
        <f t="shared" si="129"/>
        <v>13.043189698412693</v>
      </c>
      <c r="J1183" s="194">
        <v>23.888550206193781</v>
      </c>
      <c r="K1183" s="43">
        <v>11.33836008505277</v>
      </c>
      <c r="L1183" s="45">
        <f t="shared" si="132"/>
        <v>3.5124200212767007E-2</v>
      </c>
    </row>
    <row r="1184" spans="1:12" x14ac:dyDescent="0.25">
      <c r="A1184" s="65">
        <f t="shared" si="133"/>
        <v>234</v>
      </c>
      <c r="B1184" s="46" t="s">
        <v>56</v>
      </c>
      <c r="C1184" s="46">
        <v>111.8</v>
      </c>
      <c r="D1184" s="46"/>
      <c r="E1184" s="46"/>
      <c r="F1184" s="46">
        <f t="shared" si="128"/>
        <v>111.8</v>
      </c>
      <c r="G1184" s="45">
        <f t="shared" si="130"/>
        <v>5.0556675118102715E-4</v>
      </c>
      <c r="H1184" s="43">
        <f t="shared" si="131"/>
        <v>2.1645587668440087</v>
      </c>
      <c r="I1184" s="43">
        <f t="shared" si="129"/>
        <v>0.47620292870568193</v>
      </c>
      <c r="J1184" s="194">
        <v>0.87216377540737544</v>
      </c>
      <c r="K1184" s="43">
        <v>0.41396011283028528</v>
      </c>
      <c r="L1184" s="45">
        <f t="shared" si="132"/>
        <v>3.5124200212767014E-2</v>
      </c>
    </row>
    <row r="1185" spans="1:12" x14ac:dyDescent="0.25">
      <c r="A1185" s="65">
        <f t="shared" si="133"/>
        <v>235</v>
      </c>
      <c r="B1185" s="46" t="s">
        <v>57</v>
      </c>
      <c r="C1185" s="46">
        <v>2015.4</v>
      </c>
      <c r="D1185" s="46"/>
      <c r="E1185" s="46"/>
      <c r="F1185" s="46">
        <f t="shared" si="128"/>
        <v>2015.4</v>
      </c>
      <c r="G1185" s="45">
        <f t="shared" si="130"/>
        <v>9.1137677131506462E-3</v>
      </c>
      <c r="H1185" s="43">
        <f t="shared" si="131"/>
        <v>39.020140775468832</v>
      </c>
      <c r="I1185" s="43">
        <f t="shared" si="129"/>
        <v>8.5844309706031439</v>
      </c>
      <c r="J1185" s="194">
        <v>15.722351278676427</v>
      </c>
      <c r="K1185" s="43">
        <v>7.4623900840622275</v>
      </c>
      <c r="L1185" s="45">
        <f t="shared" si="132"/>
        <v>3.5124200212767007E-2</v>
      </c>
    </row>
    <row r="1186" spans="1:12" x14ac:dyDescent="0.25">
      <c r="A1186" s="65">
        <f t="shared" si="133"/>
        <v>236</v>
      </c>
      <c r="B1186" s="46" t="s">
        <v>58</v>
      </c>
      <c r="C1186" s="46">
        <v>3806.5</v>
      </c>
      <c r="D1186" s="46"/>
      <c r="E1186" s="46"/>
      <c r="F1186" s="46">
        <f t="shared" si="128"/>
        <v>3806.5</v>
      </c>
      <c r="G1186" s="45">
        <f t="shared" si="130"/>
        <v>1.7213236479164402E-2</v>
      </c>
      <c r="H1186" s="43">
        <f t="shared" si="131"/>
        <v>73.697611323718434</v>
      </c>
      <c r="I1186" s="43">
        <f t="shared" si="129"/>
        <v>16.213474491218054</v>
      </c>
      <c r="J1186" s="194">
        <v>29.69491423155791</v>
      </c>
      <c r="K1186" s="43">
        <v>14.094268063403231</v>
      </c>
      <c r="L1186" s="45">
        <f t="shared" si="132"/>
        <v>3.5124200212767007E-2</v>
      </c>
    </row>
    <row r="1187" spans="1:12" x14ac:dyDescent="0.25">
      <c r="A1187" s="65">
        <f t="shared" si="133"/>
        <v>237</v>
      </c>
      <c r="B1187" s="46" t="s">
        <v>59</v>
      </c>
      <c r="C1187" s="46">
        <v>300.8</v>
      </c>
      <c r="D1187" s="46"/>
      <c r="E1187" s="46"/>
      <c r="F1187" s="46">
        <f t="shared" si="128"/>
        <v>300.8</v>
      </c>
      <c r="G1187" s="45">
        <f t="shared" si="130"/>
        <v>1.3602368403868783E-3</v>
      </c>
      <c r="H1187" s="43">
        <f t="shared" si="131"/>
        <v>5.8237860202744001</v>
      </c>
      <c r="I1187" s="43">
        <f t="shared" si="129"/>
        <v>1.281232924460368</v>
      </c>
      <c r="J1187" s="194">
        <v>2.346573020058484</v>
      </c>
      <c r="K1187" s="43">
        <v>1.1137674592070648</v>
      </c>
      <c r="L1187" s="45">
        <f t="shared" si="132"/>
        <v>3.5124200212767007E-2</v>
      </c>
    </row>
    <row r="1188" spans="1:12" x14ac:dyDescent="0.25">
      <c r="A1188" s="65">
        <f t="shared" si="133"/>
        <v>238</v>
      </c>
      <c r="B1188" s="46" t="s">
        <v>103</v>
      </c>
      <c r="C1188" s="46">
        <v>1711.2</v>
      </c>
      <c r="D1188" s="46"/>
      <c r="E1188" s="46">
        <v>324.10000000000002</v>
      </c>
      <c r="F1188" s="46">
        <f t="shared" si="128"/>
        <v>2035.3000000000002</v>
      </c>
      <c r="G1188" s="45">
        <f t="shared" si="130"/>
        <v>9.2037567860352842E-3</v>
      </c>
      <c r="H1188" s="43">
        <f t="shared" si="131"/>
        <v>39.405424491570763</v>
      </c>
      <c r="I1188" s="43">
        <f t="shared" si="129"/>
        <v>8.6691933881455672</v>
      </c>
      <c r="J1188" s="194">
        <v>15.877593310256094</v>
      </c>
      <c r="K1188" s="43">
        <v>6.3360334979891269</v>
      </c>
      <c r="L1188" s="45">
        <f t="shared" si="132"/>
        <v>3.4534586885452537E-2</v>
      </c>
    </row>
    <row r="1189" spans="1:12" x14ac:dyDescent="0.25">
      <c r="A1189" s="65">
        <f t="shared" si="133"/>
        <v>239</v>
      </c>
      <c r="B1189" s="46" t="s">
        <v>104</v>
      </c>
      <c r="C1189" s="46">
        <v>1885.6</v>
      </c>
      <c r="D1189" s="46"/>
      <c r="E1189" s="46"/>
      <c r="F1189" s="46">
        <f t="shared" si="128"/>
        <v>1885.6</v>
      </c>
      <c r="G1189" s="45">
        <f t="shared" si="130"/>
        <v>8.5268038106166809E-3</v>
      </c>
      <c r="H1189" s="43">
        <f t="shared" si="131"/>
        <v>36.507084174964788</v>
      </c>
      <c r="I1189" s="43">
        <f t="shared" si="129"/>
        <v>8.031558518492254</v>
      </c>
      <c r="J1189" s="194">
        <v>14.709767575207037</v>
      </c>
      <c r="K1189" s="43">
        <v>6.9817816525293921</v>
      </c>
      <c r="L1189" s="45">
        <f t="shared" si="132"/>
        <v>3.5124200212767007E-2</v>
      </c>
    </row>
    <row r="1190" spans="1:12" x14ac:dyDescent="0.25">
      <c r="A1190" s="65">
        <f t="shared" si="133"/>
        <v>240</v>
      </c>
      <c r="B1190" s="46" t="s">
        <v>105</v>
      </c>
      <c r="C1190" s="46">
        <v>2603.3000000000002</v>
      </c>
      <c r="D1190" s="46"/>
      <c r="E1190" s="46">
        <v>443.5</v>
      </c>
      <c r="F1190" s="46">
        <f t="shared" si="128"/>
        <v>3046.8</v>
      </c>
      <c r="G1190" s="45">
        <f t="shared" si="130"/>
        <v>1.3777824485674006E-2</v>
      </c>
      <c r="H1190" s="43">
        <f t="shared" si="131"/>
        <v>58.989066644188966</v>
      </c>
      <c r="I1190" s="43">
        <f t="shared" si="129"/>
        <v>12.977594661721573</v>
      </c>
      <c r="J1190" s="194">
        <v>23.76841315662962</v>
      </c>
      <c r="K1190" s="43">
        <v>9.6391982265749725</v>
      </c>
      <c r="L1190" s="45">
        <f t="shared" si="132"/>
        <v>3.4585228006142554E-2</v>
      </c>
    </row>
    <row r="1191" spans="1:12" x14ac:dyDescent="0.25">
      <c r="A1191" s="65">
        <f t="shared" si="133"/>
        <v>241</v>
      </c>
      <c r="B1191" s="46" t="s">
        <v>106</v>
      </c>
      <c r="C1191" s="46">
        <v>122.5</v>
      </c>
      <c r="D1191" s="46"/>
      <c r="E1191" s="46"/>
      <c r="F1191" s="46">
        <f t="shared" ref="F1191:F1234" si="134">C1191+D1191+E1191</f>
        <v>122.5</v>
      </c>
      <c r="G1191" s="45">
        <f t="shared" si="130"/>
        <v>5.5395283559638497E-4</v>
      </c>
      <c r="H1191" s="43">
        <f t="shared" si="131"/>
        <v>2.3717213679641422</v>
      </c>
      <c r="I1191" s="43">
        <f t="shared" ref="I1191:I1236" si="135">H1191*0.22</f>
        <v>0.52177870095211132</v>
      </c>
      <c r="J1191" s="194">
        <v>0.95563562153312598</v>
      </c>
      <c r="K1191" s="43">
        <v>0.45357883561457918</v>
      </c>
      <c r="L1191" s="45">
        <f t="shared" si="132"/>
        <v>3.5124200212767007E-2</v>
      </c>
    </row>
    <row r="1192" spans="1:12" x14ac:dyDescent="0.25">
      <c r="A1192" s="65">
        <f t="shared" si="133"/>
        <v>242</v>
      </c>
      <c r="B1192" s="46" t="s">
        <v>107</v>
      </c>
      <c r="C1192" s="46">
        <v>1944.7</v>
      </c>
      <c r="D1192" s="46"/>
      <c r="E1192" s="46">
        <v>44.7</v>
      </c>
      <c r="F1192" s="46">
        <f t="shared" si="134"/>
        <v>1989.4</v>
      </c>
      <c r="G1192" s="45">
        <f t="shared" si="130"/>
        <v>8.9961940500852908E-3</v>
      </c>
      <c r="H1192" s="43">
        <f t="shared" si="131"/>
        <v>38.516755015737665</v>
      </c>
      <c r="I1192" s="43">
        <f t="shared" si="135"/>
        <v>8.4736861034622866</v>
      </c>
      <c r="J1192" s="194">
        <v>15.519522493697965</v>
      </c>
      <c r="K1192" s="43">
        <v>7.2006102989360983</v>
      </c>
      <c r="L1192" s="45">
        <f t="shared" si="132"/>
        <v>3.5041004278593552E-2</v>
      </c>
    </row>
    <row r="1193" spans="1:12" x14ac:dyDescent="0.25">
      <c r="A1193" s="65">
        <f t="shared" si="133"/>
        <v>243</v>
      </c>
      <c r="B1193" s="46" t="s">
        <v>108</v>
      </c>
      <c r="C1193" s="46">
        <v>275.8</v>
      </c>
      <c r="D1193" s="46"/>
      <c r="E1193" s="46">
        <v>62.2</v>
      </c>
      <c r="F1193" s="46">
        <f t="shared" si="134"/>
        <v>338</v>
      </c>
      <c r="G1193" s="45">
        <f t="shared" si="130"/>
        <v>1.5284576198496172E-3</v>
      </c>
      <c r="H1193" s="43">
        <f t="shared" si="131"/>
        <v>6.5440148765051429</v>
      </c>
      <c r="I1193" s="43">
        <f t="shared" si="135"/>
        <v>1.4396832728311315</v>
      </c>
      <c r="J1193" s="194">
        <v>2.6367742047199725</v>
      </c>
      <c r="K1193" s="43">
        <v>1.0212003498979669</v>
      </c>
      <c r="L1193" s="45">
        <f t="shared" si="132"/>
        <v>3.4442818650752112E-2</v>
      </c>
    </row>
    <row r="1194" spans="1:12" x14ac:dyDescent="0.25">
      <c r="A1194" s="65">
        <f t="shared" si="133"/>
        <v>244</v>
      </c>
      <c r="B1194" s="46" t="s">
        <v>109</v>
      </c>
      <c r="C1194" s="46">
        <v>3125.4</v>
      </c>
      <c r="D1194" s="46"/>
      <c r="E1194" s="46">
        <v>54.7</v>
      </c>
      <c r="F1194" s="46">
        <f t="shared" si="134"/>
        <v>3180.1</v>
      </c>
      <c r="G1194" s="45">
        <f t="shared" si="130"/>
        <v>1.4380615612082152E-2</v>
      </c>
      <c r="H1194" s="43">
        <f t="shared" si="131"/>
        <v>61.569886712349124</v>
      </c>
      <c r="I1194" s="43">
        <f t="shared" si="135"/>
        <v>13.545375076716807</v>
      </c>
      <c r="J1194" s="194">
        <v>24.80830073499995</v>
      </c>
      <c r="K1194" s="43">
        <v>11.57236973738617</v>
      </c>
      <c r="L1194" s="45">
        <f t="shared" si="132"/>
        <v>3.5060511386890994E-2</v>
      </c>
    </row>
    <row r="1195" spans="1:12" x14ac:dyDescent="0.25">
      <c r="A1195" s="65">
        <f t="shared" si="133"/>
        <v>245</v>
      </c>
      <c r="B1195" s="46" t="s">
        <v>110</v>
      </c>
      <c r="C1195" s="46">
        <v>296</v>
      </c>
      <c r="D1195" s="46"/>
      <c r="E1195" s="46">
        <v>36.799999999999997</v>
      </c>
      <c r="F1195" s="46">
        <f t="shared" si="134"/>
        <v>332.8</v>
      </c>
      <c r="G1195" s="45">
        <f t="shared" si="130"/>
        <v>1.5049428872365462E-3</v>
      </c>
      <c r="H1195" s="43">
        <f t="shared" si="131"/>
        <v>6.4433377245589103</v>
      </c>
      <c r="I1195" s="43">
        <f t="shared" si="135"/>
        <v>1.4175342994029603</v>
      </c>
      <c r="J1195" s="194">
        <v>2.5962084477242802</v>
      </c>
      <c r="K1195" s="43">
        <v>1.0959945742197179</v>
      </c>
      <c r="L1195" s="45">
        <f t="shared" si="132"/>
        <v>3.4714768767745999E-2</v>
      </c>
    </row>
    <row r="1196" spans="1:12" x14ac:dyDescent="0.25">
      <c r="A1196" s="65">
        <f t="shared" si="133"/>
        <v>246</v>
      </c>
      <c r="B1196" s="46" t="s">
        <v>111</v>
      </c>
      <c r="C1196" s="46">
        <v>154.80000000000001</v>
      </c>
      <c r="D1196" s="46"/>
      <c r="E1196" s="46"/>
      <c r="F1196" s="46">
        <f t="shared" si="134"/>
        <v>154.80000000000001</v>
      </c>
      <c r="G1196" s="45">
        <f t="shared" si="130"/>
        <v>7.0001550163526849E-4</v>
      </c>
      <c r="H1196" s="43">
        <f t="shared" si="131"/>
        <v>2.9970813694763203</v>
      </c>
      <c r="I1196" s="43">
        <f t="shared" si="135"/>
        <v>0.65935790128479044</v>
      </c>
      <c r="J1196" s="194">
        <v>1.2076113813332892</v>
      </c>
      <c r="K1196" s="43">
        <v>0.57317554084193367</v>
      </c>
      <c r="L1196" s="45">
        <f t="shared" si="132"/>
        <v>3.5124200212767007E-2</v>
      </c>
    </row>
    <row r="1197" spans="1:12" x14ac:dyDescent="0.25">
      <c r="A1197" s="65">
        <f t="shared" si="133"/>
        <v>247</v>
      </c>
      <c r="B1197" s="46" t="s">
        <v>124</v>
      </c>
      <c r="C1197" s="46">
        <v>247.5</v>
      </c>
      <c r="D1197" s="46"/>
      <c r="E1197" s="46"/>
      <c r="F1197" s="46">
        <f t="shared" si="134"/>
        <v>247.5</v>
      </c>
      <c r="G1197" s="45">
        <f t="shared" si="130"/>
        <v>1.1192108311029001E-3</v>
      </c>
      <c r="H1197" s="43">
        <f t="shared" si="131"/>
        <v>4.7918452128255113</v>
      </c>
      <c r="I1197" s="43">
        <f t="shared" si="135"/>
        <v>1.0542059468216125</v>
      </c>
      <c r="J1197" s="194">
        <v>1.9307740108526421</v>
      </c>
      <c r="K1197" s="43">
        <v>0.9164143821600681</v>
      </c>
      <c r="L1197" s="45">
        <f t="shared" si="132"/>
        <v>3.5124200212767007E-2</v>
      </c>
    </row>
    <row r="1198" spans="1:12" x14ac:dyDescent="0.25">
      <c r="A1198" s="65">
        <f t="shared" si="133"/>
        <v>248</v>
      </c>
      <c r="B1198" s="46" t="s">
        <v>1642</v>
      </c>
      <c r="C1198" s="46">
        <v>101.8</v>
      </c>
      <c r="D1198" s="46"/>
      <c r="E1198" s="46"/>
      <c r="F1198" s="46">
        <f t="shared" si="134"/>
        <v>101.8</v>
      </c>
      <c r="G1198" s="45">
        <f t="shared" si="130"/>
        <v>4.6034611154050598E-4</v>
      </c>
      <c r="H1198" s="43">
        <f t="shared" si="131"/>
        <v>1.9709488592550992</v>
      </c>
      <c r="I1198" s="43">
        <f t="shared" si="135"/>
        <v>0.43360874903612184</v>
      </c>
      <c r="J1198" s="194">
        <v>0.79415270426181395</v>
      </c>
      <c r="K1198" s="43">
        <v>0.37693326910664626</v>
      </c>
      <c r="L1198" s="45">
        <f t="shared" si="132"/>
        <v>3.5124200212767014E-2</v>
      </c>
    </row>
    <row r="1199" spans="1:12" x14ac:dyDescent="0.25">
      <c r="A1199" s="65">
        <f t="shared" si="133"/>
        <v>249</v>
      </c>
      <c r="B1199" s="46" t="s">
        <v>1643</v>
      </c>
      <c r="C1199" s="46">
        <v>115</v>
      </c>
      <c r="D1199" s="46"/>
      <c r="E1199" s="46"/>
      <c r="F1199" s="46">
        <f t="shared" si="134"/>
        <v>115</v>
      </c>
      <c r="G1199" s="45">
        <f t="shared" si="130"/>
        <v>5.20037355865994E-4</v>
      </c>
      <c r="H1199" s="43">
        <f t="shared" si="131"/>
        <v>2.2265139372724598</v>
      </c>
      <c r="I1199" s="43">
        <f t="shared" si="135"/>
        <v>0.48983306619994116</v>
      </c>
      <c r="J1199" s="194">
        <v>0.89712731817395497</v>
      </c>
      <c r="K1199" s="43">
        <v>0.4258087028218499</v>
      </c>
      <c r="L1199" s="45">
        <f t="shared" si="132"/>
        <v>3.5124200212767007E-2</v>
      </c>
    </row>
    <row r="1200" spans="1:12" x14ac:dyDescent="0.25">
      <c r="A1200" s="65">
        <f t="shared" si="133"/>
        <v>250</v>
      </c>
      <c r="B1200" s="46" t="s">
        <v>1644</v>
      </c>
      <c r="C1200" s="46">
        <v>140.6</v>
      </c>
      <c r="D1200" s="46"/>
      <c r="E1200" s="46"/>
      <c r="F1200" s="46">
        <f t="shared" si="134"/>
        <v>140.6</v>
      </c>
      <c r="G1200" s="45">
        <f t="shared" si="130"/>
        <v>6.358021933457283E-4</v>
      </c>
      <c r="H1200" s="43">
        <f t="shared" si="131"/>
        <v>2.7221553007000683</v>
      </c>
      <c r="I1200" s="43">
        <f t="shared" si="135"/>
        <v>0.59887416615401501</v>
      </c>
      <c r="J1200" s="194">
        <v>1.0968356603065919</v>
      </c>
      <c r="K1200" s="43">
        <v>0.52059742275436605</v>
      </c>
      <c r="L1200" s="45">
        <f t="shared" si="132"/>
        <v>3.5124200212767007E-2</v>
      </c>
    </row>
    <row r="1201" spans="1:12" x14ac:dyDescent="0.25">
      <c r="A1201" s="65">
        <f t="shared" si="133"/>
        <v>251</v>
      </c>
      <c r="B1201" s="46" t="s">
        <v>1645</v>
      </c>
      <c r="C1201" s="46">
        <v>309.3</v>
      </c>
      <c r="D1201" s="46"/>
      <c r="E1201" s="46"/>
      <c r="F1201" s="46">
        <f t="shared" si="134"/>
        <v>309.3</v>
      </c>
      <c r="G1201" s="45">
        <f t="shared" si="130"/>
        <v>1.3986743840813214E-3</v>
      </c>
      <c r="H1201" s="43">
        <f t="shared" si="131"/>
        <v>5.9883544417249732</v>
      </c>
      <c r="I1201" s="43">
        <f t="shared" si="135"/>
        <v>1.3174379771794942</v>
      </c>
      <c r="J1201" s="194">
        <v>2.412882430532211</v>
      </c>
      <c r="K1201" s="43">
        <v>1.1452402763721581</v>
      </c>
      <c r="L1201" s="45">
        <f t="shared" si="132"/>
        <v>3.5124200212767007E-2</v>
      </c>
    </row>
    <row r="1202" spans="1:12" x14ac:dyDescent="0.25">
      <c r="A1202" s="65">
        <f t="shared" si="133"/>
        <v>252</v>
      </c>
      <c r="B1202" s="46" t="s">
        <v>1646</v>
      </c>
      <c r="C1202" s="46">
        <v>156.5</v>
      </c>
      <c r="D1202" s="46"/>
      <c r="E1202" s="46"/>
      <c r="F1202" s="46">
        <f t="shared" si="134"/>
        <v>156.5</v>
      </c>
      <c r="G1202" s="45">
        <f t="shared" si="130"/>
        <v>7.0770301037415711E-4</v>
      </c>
      <c r="H1202" s="43">
        <f t="shared" si="131"/>
        <v>3.0299950537664349</v>
      </c>
      <c r="I1202" s="43">
        <f t="shared" si="135"/>
        <v>0.66659891182861564</v>
      </c>
      <c r="J1202" s="194">
        <v>1.2208732634280344</v>
      </c>
      <c r="K1202" s="43">
        <v>0.57947010427495227</v>
      </c>
      <c r="L1202" s="45">
        <f t="shared" si="132"/>
        <v>3.5124200212767014E-2</v>
      </c>
    </row>
    <row r="1203" spans="1:12" x14ac:dyDescent="0.25">
      <c r="A1203" s="65">
        <f t="shared" si="133"/>
        <v>253</v>
      </c>
      <c r="B1203" s="46" t="s">
        <v>1647</v>
      </c>
      <c r="C1203" s="46">
        <v>85.5</v>
      </c>
      <c r="D1203" s="46"/>
      <c r="E1203" s="46"/>
      <c r="F1203" s="46">
        <f t="shared" si="134"/>
        <v>85.5</v>
      </c>
      <c r="G1203" s="45">
        <f t="shared" si="130"/>
        <v>3.8663646892645641E-4</v>
      </c>
      <c r="H1203" s="43">
        <f t="shared" si="131"/>
        <v>1.6553647098851767</v>
      </c>
      <c r="I1203" s="43">
        <f t="shared" si="135"/>
        <v>0.36418023617473888</v>
      </c>
      <c r="J1203" s="194">
        <v>0.66699465829454918</v>
      </c>
      <c r="K1203" s="43">
        <v>0.31657951383711447</v>
      </c>
      <c r="L1203" s="45">
        <f t="shared" si="132"/>
        <v>3.5124200212767014E-2</v>
      </c>
    </row>
    <row r="1204" spans="1:12" x14ac:dyDescent="0.25">
      <c r="A1204" s="65">
        <f t="shared" si="133"/>
        <v>254</v>
      </c>
      <c r="B1204" s="46" t="s">
        <v>1648</v>
      </c>
      <c r="C1204" s="46">
        <v>305</v>
      </c>
      <c r="D1204" s="46"/>
      <c r="E1204" s="46"/>
      <c r="F1204" s="46">
        <f t="shared" si="134"/>
        <v>305</v>
      </c>
      <c r="G1204" s="45">
        <f t="shared" si="130"/>
        <v>1.3792295090358972E-3</v>
      </c>
      <c r="H1204" s="43">
        <f t="shared" si="131"/>
        <v>5.9051021814617419</v>
      </c>
      <c r="I1204" s="43">
        <f t="shared" si="135"/>
        <v>1.2991224799215833</v>
      </c>
      <c r="J1204" s="194">
        <v>2.3793376699396203</v>
      </c>
      <c r="K1204" s="43">
        <v>1.1293187335709931</v>
      </c>
      <c r="L1204" s="45">
        <f t="shared" ref="L1204:L1265" si="136">(H1204+I1204+J1204+K1204)/F1204</f>
        <v>3.5124200212767014E-2</v>
      </c>
    </row>
    <row r="1205" spans="1:12" x14ac:dyDescent="0.25">
      <c r="A1205" s="65">
        <f t="shared" si="133"/>
        <v>255</v>
      </c>
      <c r="B1205" s="46" t="s">
        <v>1649</v>
      </c>
      <c r="C1205" s="46">
        <v>340.2</v>
      </c>
      <c r="D1205" s="46"/>
      <c r="E1205" s="46"/>
      <c r="F1205" s="46">
        <f t="shared" si="134"/>
        <v>340.2</v>
      </c>
      <c r="G1205" s="45">
        <f t="shared" si="130"/>
        <v>1.5384061605705317E-3</v>
      </c>
      <c r="H1205" s="43">
        <f t="shared" si="131"/>
        <v>6.5866090561747024</v>
      </c>
      <c r="I1205" s="43">
        <f t="shared" si="135"/>
        <v>1.4490539923584345</v>
      </c>
      <c r="J1205" s="194">
        <v>2.6539366403719953</v>
      </c>
      <c r="K1205" s="43">
        <v>1.2596532234782027</v>
      </c>
      <c r="L1205" s="45">
        <f t="shared" si="136"/>
        <v>3.5124200212767007E-2</v>
      </c>
    </row>
    <row r="1206" spans="1:12" x14ac:dyDescent="0.25">
      <c r="A1206" s="65">
        <f t="shared" si="133"/>
        <v>256</v>
      </c>
      <c r="B1206" s="46" t="s">
        <v>1650</v>
      </c>
      <c r="C1206" s="46">
        <v>189.1</v>
      </c>
      <c r="D1206" s="46"/>
      <c r="E1206" s="46"/>
      <c r="F1206" s="46">
        <f t="shared" si="134"/>
        <v>189.1</v>
      </c>
      <c r="G1206" s="45">
        <f t="shared" si="130"/>
        <v>8.5512229560225615E-4</v>
      </c>
      <c r="H1206" s="43">
        <f t="shared" si="131"/>
        <v>3.6611633525062794</v>
      </c>
      <c r="I1206" s="43">
        <f t="shared" si="135"/>
        <v>0.80545593755138145</v>
      </c>
      <c r="J1206" s="194">
        <v>1.4751893553625643</v>
      </c>
      <c r="K1206" s="43">
        <v>0.70017761481401564</v>
      </c>
      <c r="L1206" s="45">
        <f t="shared" si="136"/>
        <v>3.5124200212767014E-2</v>
      </c>
    </row>
    <row r="1207" spans="1:12" x14ac:dyDescent="0.25">
      <c r="A1207" s="65">
        <f t="shared" si="133"/>
        <v>257</v>
      </c>
      <c r="B1207" s="46" t="s">
        <v>1651</v>
      </c>
      <c r="C1207" s="46">
        <v>101.7</v>
      </c>
      <c r="D1207" s="46"/>
      <c r="E1207" s="46"/>
      <c r="F1207" s="46">
        <f t="shared" si="134"/>
        <v>101.7</v>
      </c>
      <c r="G1207" s="45">
        <f t="shared" ref="G1207:G1270" si="137">1/$F$1309*F1207</f>
        <v>4.5989390514410079E-4</v>
      </c>
      <c r="H1207" s="43">
        <f t="shared" ref="H1207:H1270" si="138">G1207*4281.45</f>
        <v>1.9690127601792102</v>
      </c>
      <c r="I1207" s="43">
        <f t="shared" si="135"/>
        <v>0.43318280723942626</v>
      </c>
      <c r="J1207" s="194">
        <v>0.7933725935503585</v>
      </c>
      <c r="K1207" s="43">
        <v>0.3765630006694099</v>
      </c>
      <c r="L1207" s="45">
        <f t="shared" si="136"/>
        <v>3.5124200212767007E-2</v>
      </c>
    </row>
    <row r="1208" spans="1:12" x14ac:dyDescent="0.25">
      <c r="A1208" s="65">
        <f t="shared" ref="A1208:A1271" si="139">A1207+1</f>
        <v>258</v>
      </c>
      <c r="B1208" s="46" t="s">
        <v>1657</v>
      </c>
      <c r="C1208" s="46">
        <v>414.8</v>
      </c>
      <c r="D1208" s="46"/>
      <c r="E1208" s="46"/>
      <c r="F1208" s="46">
        <f t="shared" si="134"/>
        <v>414.8</v>
      </c>
      <c r="G1208" s="45">
        <f t="shared" si="137"/>
        <v>1.8757521322888202E-3</v>
      </c>
      <c r="H1208" s="43">
        <f t="shared" si="138"/>
        <v>8.0309389667879678</v>
      </c>
      <c r="I1208" s="43">
        <f t="shared" si="135"/>
        <v>1.7668065726933528</v>
      </c>
      <c r="J1208" s="194">
        <v>3.2358992311178829</v>
      </c>
      <c r="K1208" s="43">
        <v>1.5358734776565508</v>
      </c>
      <c r="L1208" s="45">
        <f t="shared" si="136"/>
        <v>3.5124200212767007E-2</v>
      </c>
    </row>
    <row r="1209" spans="1:12" x14ac:dyDescent="0.25">
      <c r="A1209" s="65">
        <f t="shared" si="139"/>
        <v>259</v>
      </c>
      <c r="B1209" s="46" t="s">
        <v>1658</v>
      </c>
      <c r="C1209" s="46">
        <v>143.6</v>
      </c>
      <c r="D1209" s="46"/>
      <c r="E1209" s="46"/>
      <c r="F1209" s="46">
        <f t="shared" si="134"/>
        <v>143.6</v>
      </c>
      <c r="G1209" s="45">
        <f t="shared" si="137"/>
        <v>6.4936838523788466E-4</v>
      </c>
      <c r="H1209" s="43">
        <f t="shared" si="138"/>
        <v>2.780238272976741</v>
      </c>
      <c r="I1209" s="43">
        <f t="shared" si="135"/>
        <v>0.61165242005488307</v>
      </c>
      <c r="J1209" s="194">
        <v>1.1202389816502603</v>
      </c>
      <c r="K1209" s="43">
        <v>0.53170547587145767</v>
      </c>
      <c r="L1209" s="45">
        <f t="shared" si="136"/>
        <v>3.5124200212767007E-2</v>
      </c>
    </row>
    <row r="1210" spans="1:12" x14ac:dyDescent="0.25">
      <c r="A1210" s="65">
        <f t="shared" si="139"/>
        <v>260</v>
      </c>
      <c r="B1210" s="46" t="s">
        <v>1659</v>
      </c>
      <c r="C1210" s="46">
        <v>314.10000000000002</v>
      </c>
      <c r="D1210" s="46"/>
      <c r="E1210" s="46"/>
      <c r="F1210" s="46">
        <f t="shared" si="134"/>
        <v>314.10000000000002</v>
      </c>
      <c r="G1210" s="45">
        <f t="shared" si="137"/>
        <v>1.4203802911087716E-3</v>
      </c>
      <c r="H1210" s="43">
        <f t="shared" si="138"/>
        <v>6.0812871973676499</v>
      </c>
      <c r="I1210" s="43">
        <f t="shared" si="135"/>
        <v>1.3378831834208831</v>
      </c>
      <c r="J1210" s="194">
        <v>2.450327744682081</v>
      </c>
      <c r="K1210" s="43">
        <v>1.1630131613595049</v>
      </c>
      <c r="L1210" s="45">
        <f t="shared" si="136"/>
        <v>3.5124200212767007E-2</v>
      </c>
    </row>
    <row r="1211" spans="1:12" x14ac:dyDescent="0.25">
      <c r="A1211" s="65">
        <f t="shared" si="139"/>
        <v>261</v>
      </c>
      <c r="B1211" s="46" t="s">
        <v>1660</v>
      </c>
      <c r="C1211" s="46">
        <v>158.19999999999999</v>
      </c>
      <c r="D1211" s="46"/>
      <c r="E1211" s="46"/>
      <c r="F1211" s="46">
        <f t="shared" si="134"/>
        <v>158.19999999999999</v>
      </c>
      <c r="G1211" s="45">
        <f t="shared" si="137"/>
        <v>7.1539051911304562E-4</v>
      </c>
      <c r="H1211" s="43">
        <f t="shared" si="138"/>
        <v>3.062908738056549</v>
      </c>
      <c r="I1211" s="43">
        <f t="shared" si="135"/>
        <v>0.67383992237244072</v>
      </c>
      <c r="J1211" s="194">
        <v>1.2341351455227796</v>
      </c>
      <c r="K1211" s="43">
        <v>0.58576466770797075</v>
      </c>
      <c r="L1211" s="45">
        <f t="shared" si="136"/>
        <v>3.5124200212767007E-2</v>
      </c>
    </row>
    <row r="1212" spans="1:12" x14ac:dyDescent="0.25">
      <c r="A1212" s="65">
        <f t="shared" si="139"/>
        <v>262</v>
      </c>
      <c r="B1212" s="46" t="s">
        <v>1661</v>
      </c>
      <c r="C1212" s="46">
        <v>168.4</v>
      </c>
      <c r="D1212" s="46"/>
      <c r="E1212" s="46"/>
      <c r="F1212" s="46">
        <f t="shared" si="134"/>
        <v>168.4</v>
      </c>
      <c r="G1212" s="45">
        <f t="shared" si="137"/>
        <v>7.6151557154637733E-4</v>
      </c>
      <c r="H1212" s="43">
        <f t="shared" si="138"/>
        <v>3.2603908437972371</v>
      </c>
      <c r="I1212" s="43">
        <f t="shared" si="135"/>
        <v>0.71728598563539214</v>
      </c>
      <c r="J1212" s="194">
        <v>1.3137064380912524</v>
      </c>
      <c r="K1212" s="43">
        <v>0.62353204830608278</v>
      </c>
      <c r="L1212" s="45">
        <f t="shared" si="136"/>
        <v>3.5124200212767007E-2</v>
      </c>
    </row>
    <row r="1213" spans="1:12" x14ac:dyDescent="0.25">
      <c r="A1213" s="65">
        <f t="shared" si="139"/>
        <v>263</v>
      </c>
      <c r="B1213" s="46" t="s">
        <v>1662</v>
      </c>
      <c r="C1213" s="46">
        <v>120.3</v>
      </c>
      <c r="D1213" s="46"/>
      <c r="E1213" s="46"/>
      <c r="F1213" s="46">
        <f t="shared" si="134"/>
        <v>120.3</v>
      </c>
      <c r="G1213" s="45">
        <f t="shared" si="137"/>
        <v>5.4400429487547024E-4</v>
      </c>
      <c r="H1213" s="43">
        <f t="shared" si="138"/>
        <v>2.3291271882945819</v>
      </c>
      <c r="I1213" s="43">
        <f t="shared" si="135"/>
        <v>0.51240798142480803</v>
      </c>
      <c r="J1213" s="194">
        <v>0.93847318588110262</v>
      </c>
      <c r="K1213" s="43">
        <v>0.44543292999537859</v>
      </c>
      <c r="L1213" s="45">
        <f t="shared" si="136"/>
        <v>3.5124200212767014E-2</v>
      </c>
    </row>
    <row r="1214" spans="1:12" x14ac:dyDescent="0.25">
      <c r="A1214" s="65">
        <f t="shared" si="139"/>
        <v>264</v>
      </c>
      <c r="B1214" s="46" t="s">
        <v>1663</v>
      </c>
      <c r="C1214" s="46">
        <v>1901.4</v>
      </c>
      <c r="D1214" s="46"/>
      <c r="E1214" s="46"/>
      <c r="F1214" s="46">
        <f t="shared" si="134"/>
        <v>1901.4</v>
      </c>
      <c r="G1214" s="45">
        <f t="shared" si="137"/>
        <v>8.598252421248705E-3</v>
      </c>
      <c r="H1214" s="43">
        <f t="shared" si="138"/>
        <v>36.812987828955265</v>
      </c>
      <c r="I1214" s="43">
        <f t="shared" si="135"/>
        <v>8.0988573223701579</v>
      </c>
      <c r="J1214" s="194">
        <v>14.833025067617028</v>
      </c>
      <c r="K1214" s="43">
        <v>7.0402840656127417</v>
      </c>
      <c r="L1214" s="45">
        <f t="shared" si="136"/>
        <v>3.5124200212767007E-2</v>
      </c>
    </row>
    <row r="1215" spans="1:12" x14ac:dyDescent="0.25">
      <c r="A1215" s="65">
        <f t="shared" si="139"/>
        <v>265</v>
      </c>
      <c r="B1215" s="46" t="s">
        <v>1664</v>
      </c>
      <c r="C1215" s="46">
        <v>404.1</v>
      </c>
      <c r="D1215" s="46"/>
      <c r="E1215" s="46"/>
      <c r="F1215" s="46">
        <f t="shared" si="134"/>
        <v>404.1</v>
      </c>
      <c r="G1215" s="45">
        <f t="shared" si="137"/>
        <v>1.8273660478734625E-3</v>
      </c>
      <c r="H1215" s="43">
        <f t="shared" si="138"/>
        <v>7.8237763656678361</v>
      </c>
      <c r="I1215" s="43">
        <f t="shared" si="135"/>
        <v>1.7212308004469239</v>
      </c>
      <c r="J1215" s="194">
        <v>3.1524273849921323</v>
      </c>
      <c r="K1215" s="43">
        <v>1.4962547548722569</v>
      </c>
      <c r="L1215" s="45">
        <f t="shared" si="136"/>
        <v>3.5124200212767007E-2</v>
      </c>
    </row>
    <row r="1216" spans="1:12" x14ac:dyDescent="0.25">
      <c r="A1216" s="65">
        <f t="shared" si="139"/>
        <v>266</v>
      </c>
      <c r="B1216" s="46" t="s">
        <v>1665</v>
      </c>
      <c r="C1216" s="46">
        <v>148.19999999999999</v>
      </c>
      <c r="D1216" s="46"/>
      <c r="E1216" s="46"/>
      <c r="F1216" s="46">
        <f t="shared" si="134"/>
        <v>148.19999999999999</v>
      </c>
      <c r="G1216" s="45">
        <f t="shared" si="137"/>
        <v>6.701698794725244E-4</v>
      </c>
      <c r="H1216" s="43">
        <f t="shared" si="138"/>
        <v>2.8692988304676397</v>
      </c>
      <c r="I1216" s="43">
        <f t="shared" si="135"/>
        <v>0.6312457427028807</v>
      </c>
      <c r="J1216" s="194">
        <v>1.1561240743772183</v>
      </c>
      <c r="K1216" s="43">
        <v>0.54873782398433169</v>
      </c>
      <c r="L1216" s="45">
        <f t="shared" si="136"/>
        <v>3.5124200212767007E-2</v>
      </c>
    </row>
    <row r="1217" spans="1:12" x14ac:dyDescent="0.25">
      <c r="A1217" s="65">
        <f t="shared" si="139"/>
        <v>267</v>
      </c>
      <c r="B1217" s="46" t="s">
        <v>1666</v>
      </c>
      <c r="C1217" s="46">
        <v>156.9</v>
      </c>
      <c r="D1217" s="46"/>
      <c r="E1217" s="46"/>
      <c r="F1217" s="46">
        <f t="shared" si="134"/>
        <v>156.9</v>
      </c>
      <c r="G1217" s="45">
        <f t="shared" si="137"/>
        <v>7.0951183595977798E-4</v>
      </c>
      <c r="H1217" s="43">
        <f t="shared" si="138"/>
        <v>3.0377394500699912</v>
      </c>
      <c r="I1217" s="43">
        <f t="shared" si="135"/>
        <v>0.66830267901539808</v>
      </c>
      <c r="J1217" s="194">
        <v>1.2239937062738568</v>
      </c>
      <c r="K1217" s="43">
        <v>0.58095117802389773</v>
      </c>
      <c r="L1217" s="45">
        <f t="shared" si="136"/>
        <v>3.5124200212767014E-2</v>
      </c>
    </row>
    <row r="1218" spans="1:12" x14ac:dyDescent="0.25">
      <c r="A1218" s="65">
        <f t="shared" si="139"/>
        <v>268</v>
      </c>
      <c r="B1218" s="46" t="s">
        <v>1667</v>
      </c>
      <c r="C1218" s="46">
        <v>156.6</v>
      </c>
      <c r="D1218" s="46"/>
      <c r="E1218" s="46"/>
      <c r="F1218" s="46">
        <f t="shared" si="134"/>
        <v>156.6</v>
      </c>
      <c r="G1218" s="45">
        <f t="shared" si="137"/>
        <v>7.0815521677056225E-4</v>
      </c>
      <c r="H1218" s="43">
        <f t="shared" si="138"/>
        <v>3.0319311528423234</v>
      </c>
      <c r="I1218" s="43">
        <f t="shared" si="135"/>
        <v>0.66702485362531116</v>
      </c>
      <c r="J1218" s="194">
        <v>1.2216533741394899</v>
      </c>
      <c r="K1218" s="43">
        <v>0.57984037271218858</v>
      </c>
      <c r="L1218" s="45">
        <f t="shared" si="136"/>
        <v>3.5124200212767E-2</v>
      </c>
    </row>
    <row r="1219" spans="1:12" x14ac:dyDescent="0.25">
      <c r="A1219" s="65">
        <f t="shared" si="139"/>
        <v>269</v>
      </c>
      <c r="B1219" s="46" t="s">
        <v>1668</v>
      </c>
      <c r="C1219" s="46">
        <v>164.4</v>
      </c>
      <c r="D1219" s="46"/>
      <c r="E1219" s="46"/>
      <c r="F1219" s="46">
        <f t="shared" si="134"/>
        <v>164.4</v>
      </c>
      <c r="G1219" s="45">
        <f t="shared" si="137"/>
        <v>7.4342731569016884E-4</v>
      </c>
      <c r="H1219" s="43">
        <f t="shared" si="138"/>
        <v>3.1829468807616732</v>
      </c>
      <c r="I1219" s="43">
        <f t="shared" si="135"/>
        <v>0.70024831376756813</v>
      </c>
      <c r="J1219" s="194">
        <v>1.282502009633028</v>
      </c>
      <c r="K1219" s="43">
        <v>0.60872131081662717</v>
      </c>
      <c r="L1219" s="45">
        <f t="shared" si="136"/>
        <v>3.5124200212767007E-2</v>
      </c>
    </row>
    <row r="1220" spans="1:12" x14ac:dyDescent="0.25">
      <c r="A1220" s="65">
        <f t="shared" si="139"/>
        <v>270</v>
      </c>
      <c r="B1220" s="46" t="s">
        <v>1669</v>
      </c>
      <c r="C1220" s="46">
        <v>149.69999999999999</v>
      </c>
      <c r="D1220" s="46"/>
      <c r="E1220" s="46"/>
      <c r="F1220" s="46">
        <f t="shared" si="134"/>
        <v>149.69999999999999</v>
      </c>
      <c r="G1220" s="45">
        <f t="shared" si="137"/>
        <v>6.7695297541860253E-4</v>
      </c>
      <c r="H1220" s="43">
        <f t="shared" si="138"/>
        <v>2.8983403166059758</v>
      </c>
      <c r="I1220" s="43">
        <f t="shared" si="135"/>
        <v>0.63763486965331473</v>
      </c>
      <c r="J1220" s="194">
        <v>1.1678257350490524</v>
      </c>
      <c r="K1220" s="43">
        <v>0.55429185054287755</v>
      </c>
      <c r="L1220" s="45">
        <f t="shared" si="136"/>
        <v>3.5124200212767007E-2</v>
      </c>
    </row>
    <row r="1221" spans="1:12" x14ac:dyDescent="0.25">
      <c r="A1221" s="65">
        <f t="shared" si="139"/>
        <v>271</v>
      </c>
      <c r="B1221" s="46" t="s">
        <v>1697</v>
      </c>
      <c r="C1221" s="46">
        <v>94</v>
      </c>
      <c r="D1221" s="46"/>
      <c r="E1221" s="46"/>
      <c r="F1221" s="46">
        <f t="shared" si="134"/>
        <v>94</v>
      </c>
      <c r="G1221" s="45">
        <f t="shared" si="137"/>
        <v>4.2507401262089945E-4</v>
      </c>
      <c r="H1221" s="43">
        <f t="shared" si="138"/>
        <v>1.8199331313357499</v>
      </c>
      <c r="I1221" s="43">
        <f t="shared" si="135"/>
        <v>0.40038528889386499</v>
      </c>
      <c r="J1221" s="194">
        <v>0.73330406876827625</v>
      </c>
      <c r="K1221" s="43">
        <v>0.34805233100220773</v>
      </c>
      <c r="L1221" s="45">
        <f t="shared" si="136"/>
        <v>3.5124200212767014E-2</v>
      </c>
    </row>
    <row r="1222" spans="1:12" x14ac:dyDescent="0.25">
      <c r="A1222" s="65">
        <f t="shared" si="139"/>
        <v>272</v>
      </c>
      <c r="B1222" s="46" t="s">
        <v>1698</v>
      </c>
      <c r="C1222" s="46">
        <v>190.9</v>
      </c>
      <c r="D1222" s="46"/>
      <c r="E1222" s="46"/>
      <c r="F1222" s="46">
        <f t="shared" si="134"/>
        <v>190.9</v>
      </c>
      <c r="G1222" s="45">
        <f t="shared" si="137"/>
        <v>8.6326201073755012E-4</v>
      </c>
      <c r="H1222" s="43">
        <f t="shared" si="138"/>
        <v>3.6960131358722839</v>
      </c>
      <c r="I1222" s="43">
        <f t="shared" si="135"/>
        <v>0.8131228898919024</v>
      </c>
      <c r="J1222" s="194">
        <v>1.4892313481687653</v>
      </c>
      <c r="K1222" s="43">
        <v>0.70684244668427076</v>
      </c>
      <c r="L1222" s="45">
        <f t="shared" si="136"/>
        <v>3.5124200212767007E-2</v>
      </c>
    </row>
    <row r="1223" spans="1:12" x14ac:dyDescent="0.25">
      <c r="A1223" s="65">
        <f t="shared" si="139"/>
        <v>273</v>
      </c>
      <c r="B1223" s="46" t="s">
        <v>1699</v>
      </c>
      <c r="C1223" s="46">
        <v>204.2</v>
      </c>
      <c r="D1223" s="46"/>
      <c r="E1223" s="46"/>
      <c r="F1223" s="46">
        <f t="shared" si="134"/>
        <v>204.2</v>
      </c>
      <c r="G1223" s="45">
        <f t="shared" si="137"/>
        <v>9.2340546145944322E-4</v>
      </c>
      <c r="H1223" s="43">
        <f t="shared" si="138"/>
        <v>3.9535143129655328</v>
      </c>
      <c r="I1223" s="43">
        <f t="shared" si="135"/>
        <v>0.86977314885241719</v>
      </c>
      <c r="J1223" s="194">
        <v>1.5929860727923619</v>
      </c>
      <c r="K1223" s="43">
        <v>0.75608814883671072</v>
      </c>
      <c r="L1223" s="45">
        <f t="shared" si="136"/>
        <v>3.5124200212767007E-2</v>
      </c>
    </row>
    <row r="1224" spans="1:12" x14ac:dyDescent="0.25">
      <c r="A1224" s="65">
        <f t="shared" si="139"/>
        <v>274</v>
      </c>
      <c r="B1224" s="46" t="s">
        <v>1700</v>
      </c>
      <c r="C1224" s="46">
        <v>215.5</v>
      </c>
      <c r="D1224" s="46"/>
      <c r="E1224" s="46"/>
      <c r="F1224" s="46">
        <f t="shared" si="134"/>
        <v>215.5</v>
      </c>
      <c r="G1224" s="45">
        <f t="shared" si="137"/>
        <v>9.7450478425323219E-4</v>
      </c>
      <c r="H1224" s="43">
        <f t="shared" si="138"/>
        <v>4.1722935085410011</v>
      </c>
      <c r="I1224" s="43">
        <f t="shared" si="135"/>
        <v>0.9179045718790203</v>
      </c>
      <c r="J1224" s="194">
        <v>1.6811385831868462</v>
      </c>
      <c r="K1224" s="43">
        <v>0.79792848224442303</v>
      </c>
      <c r="L1224" s="45">
        <f t="shared" si="136"/>
        <v>3.5124200212767014E-2</v>
      </c>
    </row>
    <row r="1225" spans="1:12" x14ac:dyDescent="0.25">
      <c r="A1225" s="65">
        <f t="shared" si="139"/>
        <v>275</v>
      </c>
      <c r="B1225" s="46" t="s">
        <v>1701</v>
      </c>
      <c r="C1225" s="46">
        <v>182.6</v>
      </c>
      <c r="D1225" s="46"/>
      <c r="E1225" s="46"/>
      <c r="F1225" s="46">
        <f t="shared" si="134"/>
        <v>182.6</v>
      </c>
      <c r="G1225" s="45">
        <f t="shared" si="137"/>
        <v>8.2572887983591741E-4</v>
      </c>
      <c r="H1225" s="43">
        <f t="shared" si="138"/>
        <v>3.5353169125734882</v>
      </c>
      <c r="I1225" s="43">
        <f t="shared" si="135"/>
        <v>0.77776972076616746</v>
      </c>
      <c r="J1225" s="194">
        <v>1.4244821591179493</v>
      </c>
      <c r="K1225" s="43">
        <v>0.67611016639365029</v>
      </c>
      <c r="L1225" s="45">
        <f t="shared" si="136"/>
        <v>3.5124200212767007E-2</v>
      </c>
    </row>
    <row r="1226" spans="1:12" x14ac:dyDescent="0.25">
      <c r="A1226" s="65">
        <f t="shared" si="139"/>
        <v>276</v>
      </c>
      <c r="B1226" s="46" t="s">
        <v>1702</v>
      </c>
      <c r="C1226" s="46">
        <v>140.1</v>
      </c>
      <c r="D1226" s="46"/>
      <c r="E1226" s="46"/>
      <c r="F1226" s="46">
        <f t="shared" si="134"/>
        <v>140.1</v>
      </c>
      <c r="G1226" s="45">
        <f t="shared" si="137"/>
        <v>6.3354116136370218E-4</v>
      </c>
      <c r="H1226" s="43">
        <f t="shared" si="138"/>
        <v>2.7124748053206225</v>
      </c>
      <c r="I1226" s="43">
        <f t="shared" si="135"/>
        <v>0.59674445717053692</v>
      </c>
      <c r="J1226" s="194">
        <v>1.0929351067493138</v>
      </c>
      <c r="K1226" s="43">
        <v>0.51874608056818394</v>
      </c>
      <c r="L1226" s="45">
        <f t="shared" si="136"/>
        <v>3.5124200212767007E-2</v>
      </c>
    </row>
    <row r="1227" spans="1:12" x14ac:dyDescent="0.25">
      <c r="A1227" s="65">
        <f t="shared" si="139"/>
        <v>277</v>
      </c>
      <c r="B1227" s="46" t="s">
        <v>1704</v>
      </c>
      <c r="C1227" s="46">
        <v>2666.8</v>
      </c>
      <c r="D1227" s="46"/>
      <c r="E1227" s="46">
        <v>64.2</v>
      </c>
      <c r="F1227" s="46">
        <f t="shared" si="134"/>
        <v>2731</v>
      </c>
      <c r="G1227" s="45">
        <f t="shared" si="137"/>
        <v>1.2349756685826345E-2</v>
      </c>
      <c r="H1227" s="43">
        <f t="shared" si="138"/>
        <v>52.874865762531201</v>
      </c>
      <c r="I1227" s="43">
        <f t="shared" si="135"/>
        <v>11.632470467756864</v>
      </c>
      <c r="J1227" s="194">
        <v>21.304823529852793</v>
      </c>
      <c r="K1227" s="43">
        <v>9.8743186842200803</v>
      </c>
      <c r="L1227" s="45">
        <f t="shared" si="136"/>
        <v>3.5037157980359189E-2</v>
      </c>
    </row>
    <row r="1228" spans="1:12" x14ac:dyDescent="0.25">
      <c r="A1228" s="65">
        <f t="shared" si="139"/>
        <v>278</v>
      </c>
      <c r="B1228" s="46" t="s">
        <v>1705</v>
      </c>
      <c r="C1228" s="46">
        <v>84.6</v>
      </c>
      <c r="D1228" s="46"/>
      <c r="E1228" s="46"/>
      <c r="F1228" s="46">
        <f t="shared" si="134"/>
        <v>84.6</v>
      </c>
      <c r="G1228" s="45">
        <f t="shared" si="137"/>
        <v>3.8256661135880948E-4</v>
      </c>
      <c r="H1228" s="43">
        <f t="shared" si="138"/>
        <v>1.6379398182021747</v>
      </c>
      <c r="I1228" s="43">
        <f t="shared" si="135"/>
        <v>0.36034676000447846</v>
      </c>
      <c r="J1228" s="194">
        <v>0.65997366189144857</v>
      </c>
      <c r="K1228" s="43">
        <v>0.3132470979019869</v>
      </c>
      <c r="L1228" s="45">
        <f t="shared" si="136"/>
        <v>3.5124200212767007E-2</v>
      </c>
    </row>
    <row r="1229" spans="1:12" x14ac:dyDescent="0.25">
      <c r="A1229" s="65">
        <f t="shared" si="139"/>
        <v>279</v>
      </c>
      <c r="B1229" s="46" t="s">
        <v>1706</v>
      </c>
      <c r="C1229" s="46">
        <v>219.7</v>
      </c>
      <c r="D1229" s="46"/>
      <c r="E1229" s="46"/>
      <c r="F1229" s="46">
        <f t="shared" si="134"/>
        <v>219.7</v>
      </c>
      <c r="G1229" s="45">
        <f t="shared" si="137"/>
        <v>9.9349745290225116E-4</v>
      </c>
      <c r="H1229" s="43">
        <f t="shared" si="138"/>
        <v>4.253609669728343</v>
      </c>
      <c r="I1229" s="43">
        <f t="shared" si="135"/>
        <v>0.93579412734023548</v>
      </c>
      <c r="J1229" s="194">
        <v>1.7139032330679818</v>
      </c>
      <c r="K1229" s="43">
        <v>0.81347975660835137</v>
      </c>
      <c r="L1229" s="45">
        <f t="shared" si="136"/>
        <v>3.5124200212767014E-2</v>
      </c>
    </row>
    <row r="1230" spans="1:12" x14ac:dyDescent="0.25">
      <c r="A1230" s="65">
        <f t="shared" si="139"/>
        <v>280</v>
      </c>
      <c r="B1230" s="46" t="s">
        <v>1714</v>
      </c>
      <c r="C1230" s="46">
        <v>171.2</v>
      </c>
      <c r="D1230" s="46"/>
      <c r="E1230" s="46"/>
      <c r="F1230" s="46">
        <f t="shared" si="134"/>
        <v>171.2</v>
      </c>
      <c r="G1230" s="45">
        <f t="shared" si="137"/>
        <v>7.741773506457232E-4</v>
      </c>
      <c r="H1230" s="43">
        <f t="shared" si="138"/>
        <v>3.3146016179221314</v>
      </c>
      <c r="I1230" s="43">
        <f t="shared" si="135"/>
        <v>0.72921235594286893</v>
      </c>
      <c r="J1230" s="194">
        <v>1.3355495380120095</v>
      </c>
      <c r="K1230" s="43">
        <v>0.63389956454870167</v>
      </c>
      <c r="L1230" s="45">
        <f t="shared" si="136"/>
        <v>3.5124200212767007E-2</v>
      </c>
    </row>
    <row r="1231" spans="1:12" x14ac:dyDescent="0.25">
      <c r="A1231" s="65">
        <f t="shared" si="139"/>
        <v>281</v>
      </c>
      <c r="B1231" s="46" t="s">
        <v>1715</v>
      </c>
      <c r="C1231" s="46">
        <v>246.6</v>
      </c>
      <c r="D1231" s="46">
        <v>31.9</v>
      </c>
      <c r="E1231" s="46"/>
      <c r="F1231" s="46">
        <f t="shared" si="134"/>
        <v>278.5</v>
      </c>
      <c r="G1231" s="45">
        <f t="shared" si="137"/>
        <v>1.259394813988516E-3</v>
      </c>
      <c r="H1231" s="43">
        <f t="shared" si="138"/>
        <v>5.3920359263511317</v>
      </c>
      <c r="I1231" s="43">
        <f t="shared" si="135"/>
        <v>1.1862479037972491</v>
      </c>
      <c r="J1231" s="194">
        <v>2.172608331403882</v>
      </c>
      <c r="K1231" s="43">
        <v>0.91308196622494064</v>
      </c>
      <c r="L1231" s="45">
        <f t="shared" si="136"/>
        <v>3.4700086634747586E-2</v>
      </c>
    </row>
    <row r="1232" spans="1:12" x14ac:dyDescent="0.25">
      <c r="A1232" s="65">
        <f t="shared" si="139"/>
        <v>282</v>
      </c>
      <c r="B1232" s="46" t="s">
        <v>1717</v>
      </c>
      <c r="C1232" s="46">
        <v>138.4</v>
      </c>
      <c r="D1232" s="46"/>
      <c r="E1232" s="46"/>
      <c r="F1232" s="46">
        <f t="shared" si="134"/>
        <v>138.4</v>
      </c>
      <c r="G1232" s="45">
        <f t="shared" si="137"/>
        <v>6.2585365262481367E-4</v>
      </c>
      <c r="H1232" s="43">
        <f t="shared" si="138"/>
        <v>2.6795611210305084</v>
      </c>
      <c r="I1232" s="43">
        <f t="shared" si="135"/>
        <v>0.58950344662671184</v>
      </c>
      <c r="J1232" s="194">
        <v>1.0796732246545684</v>
      </c>
      <c r="K1232" s="43">
        <v>0.51245151713516546</v>
      </c>
      <c r="L1232" s="45">
        <f t="shared" si="136"/>
        <v>3.5124200212767007E-2</v>
      </c>
    </row>
    <row r="1233" spans="1:12" x14ac:dyDescent="0.25">
      <c r="A1233" s="65">
        <f t="shared" si="139"/>
        <v>283</v>
      </c>
      <c r="B1233" s="46" t="s">
        <v>1718</v>
      </c>
      <c r="C1233" s="46">
        <v>990.2</v>
      </c>
      <c r="D1233" s="46"/>
      <c r="E1233" s="46"/>
      <c r="F1233" s="46">
        <f t="shared" si="134"/>
        <v>990.2</v>
      </c>
      <c r="G1233" s="45">
        <f t="shared" si="137"/>
        <v>4.477747737204411E-3</v>
      </c>
      <c r="H1233" s="43">
        <f t="shared" si="138"/>
        <v>19.171253049453824</v>
      </c>
      <c r="I1233" s="43">
        <f t="shared" si="135"/>
        <v>4.2176756708798413</v>
      </c>
      <c r="J1233" s="194">
        <v>7.7246562648334809</v>
      </c>
      <c r="K1233" s="43">
        <v>3.6663980655147457</v>
      </c>
      <c r="L1233" s="45">
        <f t="shared" si="136"/>
        <v>3.5124200212767007E-2</v>
      </c>
    </row>
    <row r="1234" spans="1:12" x14ac:dyDescent="0.25">
      <c r="A1234" s="65">
        <f t="shared" si="139"/>
        <v>284</v>
      </c>
      <c r="B1234" s="46" t="s">
        <v>1719</v>
      </c>
      <c r="C1234" s="46">
        <v>184.5</v>
      </c>
      <c r="D1234" s="46"/>
      <c r="E1234" s="46"/>
      <c r="F1234" s="46">
        <f t="shared" si="134"/>
        <v>184.5</v>
      </c>
      <c r="G1234" s="45">
        <f t="shared" si="137"/>
        <v>8.3432080136761652E-4</v>
      </c>
      <c r="H1234" s="43">
        <f t="shared" si="138"/>
        <v>3.5721027950153816</v>
      </c>
      <c r="I1234" s="43">
        <f t="shared" si="135"/>
        <v>0.78586261490338394</v>
      </c>
      <c r="J1234" s="194">
        <v>1.4393042626356058</v>
      </c>
      <c r="K1234" s="43">
        <v>0.68314526670114173</v>
      </c>
      <c r="L1234" s="45">
        <f t="shared" si="136"/>
        <v>3.5124200212767007E-2</v>
      </c>
    </row>
    <row r="1235" spans="1:12" x14ac:dyDescent="0.25">
      <c r="A1235" s="65">
        <f t="shared" si="139"/>
        <v>285</v>
      </c>
      <c r="B1235" s="46" t="s">
        <v>1726</v>
      </c>
      <c r="C1235" s="46">
        <v>96.2</v>
      </c>
      <c r="D1235" s="46"/>
      <c r="E1235" s="46"/>
      <c r="F1235" s="46">
        <f t="shared" ref="F1235:F1280" si="140">C1235+D1235+E1235</f>
        <v>96.2</v>
      </c>
      <c r="G1235" s="45">
        <f t="shared" si="137"/>
        <v>4.3502255334181412E-4</v>
      </c>
      <c r="H1235" s="43">
        <f t="shared" si="138"/>
        <v>1.86252731100531</v>
      </c>
      <c r="I1235" s="43">
        <f t="shared" si="135"/>
        <v>0.40975600842116822</v>
      </c>
      <c r="J1235" s="194">
        <v>0.75046650442029983</v>
      </c>
      <c r="K1235" s="43">
        <v>0.35619823662140832</v>
      </c>
      <c r="L1235" s="45">
        <f t="shared" si="136"/>
        <v>3.5124200212767007E-2</v>
      </c>
    </row>
    <row r="1236" spans="1:12" x14ac:dyDescent="0.25">
      <c r="A1236" s="65">
        <f t="shared" si="139"/>
        <v>286</v>
      </c>
      <c r="B1236" s="46" t="s">
        <v>1727</v>
      </c>
      <c r="C1236" s="46">
        <v>150.80000000000001</v>
      </c>
      <c r="D1236" s="46"/>
      <c r="E1236" s="46"/>
      <c r="F1236" s="46">
        <f t="shared" si="140"/>
        <v>150.80000000000001</v>
      </c>
      <c r="G1236" s="45">
        <f t="shared" si="137"/>
        <v>6.8192724577906001E-4</v>
      </c>
      <c r="H1236" s="43">
        <f t="shared" si="138"/>
        <v>2.9196374064407564</v>
      </c>
      <c r="I1236" s="43">
        <f t="shared" si="135"/>
        <v>0.64232022941696643</v>
      </c>
      <c r="J1236" s="194">
        <v>1.1764069528750645</v>
      </c>
      <c r="K1236" s="43">
        <v>0.55836480335247796</v>
      </c>
      <c r="L1236" s="45">
        <f t="shared" si="136"/>
        <v>3.5124200212767014E-2</v>
      </c>
    </row>
    <row r="1237" spans="1:12" x14ac:dyDescent="0.25">
      <c r="A1237" s="65">
        <f t="shared" si="139"/>
        <v>287</v>
      </c>
      <c r="B1237" s="46" t="s">
        <v>1733</v>
      </c>
      <c r="C1237" s="46">
        <v>301.02</v>
      </c>
      <c r="D1237" s="46"/>
      <c r="E1237" s="46"/>
      <c r="F1237" s="46">
        <f t="shared" si="140"/>
        <v>301.02</v>
      </c>
      <c r="G1237" s="45">
        <f t="shared" si="137"/>
        <v>1.3612316944589696E-3</v>
      </c>
      <c r="H1237" s="43">
        <f t="shared" si="138"/>
        <v>5.8280454382413547</v>
      </c>
      <c r="I1237" s="43">
        <f t="shared" ref="I1237:I1286" si="141">H1237*0.22</f>
        <v>1.2821699964130981</v>
      </c>
      <c r="J1237" s="194">
        <v>2.3482892636236863</v>
      </c>
      <c r="K1237" s="43">
        <v>1.1145820497689847</v>
      </c>
      <c r="L1237" s="45">
        <f t="shared" si="136"/>
        <v>3.5124200212767007E-2</v>
      </c>
    </row>
    <row r="1238" spans="1:12" x14ac:dyDescent="0.25">
      <c r="A1238" s="65">
        <f t="shared" si="139"/>
        <v>288</v>
      </c>
      <c r="B1238" s="46" t="s">
        <v>1734</v>
      </c>
      <c r="C1238" s="46">
        <v>725.3</v>
      </c>
      <c r="D1238" s="46"/>
      <c r="E1238" s="46"/>
      <c r="F1238" s="46">
        <f t="shared" si="140"/>
        <v>725.3</v>
      </c>
      <c r="G1238" s="45">
        <f t="shared" si="137"/>
        <v>3.2798529931270036E-3</v>
      </c>
      <c r="H1238" s="43">
        <f t="shared" si="138"/>
        <v>14.04252659742361</v>
      </c>
      <c r="I1238" s="43">
        <f t="shared" si="141"/>
        <v>3.089355851433194</v>
      </c>
      <c r="J1238" s="194">
        <v>5.6581429901875611</v>
      </c>
      <c r="K1238" s="43">
        <v>2.6855569752755453</v>
      </c>
      <c r="L1238" s="45">
        <f t="shared" si="136"/>
        <v>3.5124200212767007E-2</v>
      </c>
    </row>
    <row r="1239" spans="1:12" x14ac:dyDescent="0.25">
      <c r="A1239" s="65">
        <f t="shared" si="139"/>
        <v>289</v>
      </c>
      <c r="B1239" s="46" t="s">
        <v>1735</v>
      </c>
      <c r="C1239" s="46">
        <v>1494.6</v>
      </c>
      <c r="D1239" s="46">
        <v>88.8</v>
      </c>
      <c r="E1239" s="46"/>
      <c r="F1239" s="46">
        <f t="shared" si="140"/>
        <v>1583.3999999999999</v>
      </c>
      <c r="G1239" s="45">
        <f t="shared" si="137"/>
        <v>7.1602360806801288E-3</v>
      </c>
      <c r="H1239" s="43">
        <f t="shared" si="138"/>
        <v>30.656192767627935</v>
      </c>
      <c r="I1239" s="43">
        <f t="shared" si="141"/>
        <v>6.7443624088781462</v>
      </c>
      <c r="J1239" s="194">
        <v>12.352273005188177</v>
      </c>
      <c r="K1239" s="43">
        <v>5.5340320629351023</v>
      </c>
      <c r="L1239" s="45">
        <f t="shared" si="136"/>
        <v>3.4916546826215339E-2</v>
      </c>
    </row>
    <row r="1240" spans="1:12" x14ac:dyDescent="0.25">
      <c r="A1240" s="65">
        <f t="shared" si="139"/>
        <v>290</v>
      </c>
      <c r="B1240" s="46" t="s">
        <v>1736</v>
      </c>
      <c r="C1240" s="46">
        <v>1123</v>
      </c>
      <c r="D1240" s="46"/>
      <c r="E1240" s="46">
        <v>374</v>
      </c>
      <c r="F1240" s="46">
        <f t="shared" si="140"/>
        <v>1497</v>
      </c>
      <c r="G1240" s="45">
        <f t="shared" si="137"/>
        <v>6.769529754186026E-3</v>
      </c>
      <c r="H1240" s="43">
        <f t="shared" si="138"/>
        <v>28.983403166059759</v>
      </c>
      <c r="I1240" s="43">
        <f t="shared" si="141"/>
        <v>6.3763486965331468</v>
      </c>
      <c r="J1240" s="194">
        <v>11.678257350490528</v>
      </c>
      <c r="K1240" s="43">
        <v>4.1581145501646732</v>
      </c>
      <c r="L1240" s="45">
        <f t="shared" si="136"/>
        <v>3.4199147470439617E-2</v>
      </c>
    </row>
    <row r="1241" spans="1:12" x14ac:dyDescent="0.25">
      <c r="A1241" s="65">
        <f t="shared" si="139"/>
        <v>291</v>
      </c>
      <c r="B1241" s="46" t="s">
        <v>1737</v>
      </c>
      <c r="C1241" s="46">
        <v>1486.2</v>
      </c>
      <c r="D1241" s="46"/>
      <c r="E1241" s="46"/>
      <c r="F1241" s="46">
        <f t="shared" si="140"/>
        <v>1486.2</v>
      </c>
      <c r="G1241" s="45">
        <f t="shared" si="137"/>
        <v>6.7206914633742634E-3</v>
      </c>
      <c r="H1241" s="43">
        <f t="shared" si="138"/>
        <v>28.774304465863739</v>
      </c>
      <c r="I1241" s="43">
        <f t="shared" si="141"/>
        <v>6.3303469824900231</v>
      </c>
      <c r="J1241" s="194">
        <v>11.594005393653322</v>
      </c>
      <c r="K1241" s="43">
        <v>5.5029295142072456</v>
      </c>
      <c r="L1241" s="45">
        <f t="shared" si="136"/>
        <v>3.5124200212767007E-2</v>
      </c>
    </row>
    <row r="1242" spans="1:12" x14ac:dyDescent="0.25">
      <c r="A1242" s="65">
        <f t="shared" si="139"/>
        <v>292</v>
      </c>
      <c r="B1242" s="46" t="s">
        <v>1738</v>
      </c>
      <c r="C1242" s="46">
        <v>2557.9</v>
      </c>
      <c r="D1242" s="46"/>
      <c r="E1242" s="46"/>
      <c r="F1242" s="46">
        <f t="shared" si="140"/>
        <v>2557.9</v>
      </c>
      <c r="G1242" s="45">
        <f t="shared" si="137"/>
        <v>1.1566987413648923E-2</v>
      </c>
      <c r="H1242" s="43">
        <f t="shared" si="138"/>
        <v>49.523478262167181</v>
      </c>
      <c r="I1242" s="43">
        <f t="shared" si="141"/>
        <v>10.89516521767678</v>
      </c>
      <c r="J1242" s="194">
        <v>19.954451888323128</v>
      </c>
      <c r="K1242" s="43">
        <v>9.4710963560696513</v>
      </c>
      <c r="L1242" s="45">
        <f t="shared" si="136"/>
        <v>3.5124200212767014E-2</v>
      </c>
    </row>
    <row r="1243" spans="1:12" x14ac:dyDescent="0.25">
      <c r="A1243" s="65">
        <f t="shared" si="139"/>
        <v>293</v>
      </c>
      <c r="B1243" s="46" t="s">
        <v>1739</v>
      </c>
      <c r="C1243" s="46">
        <v>2559.3000000000002</v>
      </c>
      <c r="D1243" s="46"/>
      <c r="E1243" s="46"/>
      <c r="F1243" s="46">
        <f t="shared" si="140"/>
        <v>2559.3000000000002</v>
      </c>
      <c r="G1243" s="45">
        <f t="shared" si="137"/>
        <v>1.1573318303198596E-2</v>
      </c>
      <c r="H1243" s="43">
        <f t="shared" si="138"/>
        <v>49.550583649229623</v>
      </c>
      <c r="I1243" s="43">
        <f t="shared" si="141"/>
        <v>10.901128402830517</v>
      </c>
      <c r="J1243" s="194">
        <v>19.965373438283507</v>
      </c>
      <c r="K1243" s="43">
        <v>9.4762801141909616</v>
      </c>
      <c r="L1243" s="45">
        <f t="shared" si="136"/>
        <v>3.5124200212767007E-2</v>
      </c>
    </row>
    <row r="1244" spans="1:12" x14ac:dyDescent="0.25">
      <c r="A1244" s="65">
        <f t="shared" si="139"/>
        <v>294</v>
      </c>
      <c r="B1244" s="46" t="s">
        <v>1740</v>
      </c>
      <c r="C1244" s="46">
        <v>1346.9</v>
      </c>
      <c r="D1244" s="46"/>
      <c r="E1244" s="46"/>
      <c r="F1244" s="46">
        <f t="shared" si="140"/>
        <v>1346.9</v>
      </c>
      <c r="G1244" s="45">
        <f t="shared" si="137"/>
        <v>6.090767953181803E-3</v>
      </c>
      <c r="H1244" s="43">
        <f t="shared" si="138"/>
        <v>26.07731845315023</v>
      </c>
      <c r="I1244" s="43">
        <f t="shared" si="141"/>
        <v>5.7370100596930511</v>
      </c>
      <c r="J1244" s="194">
        <v>10.507311172595653</v>
      </c>
      <c r="K1244" s="43">
        <v>4.9871455811369536</v>
      </c>
      <c r="L1244" s="45">
        <f t="shared" si="136"/>
        <v>3.5124200212767014E-2</v>
      </c>
    </row>
    <row r="1245" spans="1:12" x14ac:dyDescent="0.25">
      <c r="A1245" s="65">
        <f t="shared" si="139"/>
        <v>295</v>
      </c>
      <c r="B1245" s="46" t="s">
        <v>1741</v>
      </c>
      <c r="C1245" s="46">
        <v>2035.1</v>
      </c>
      <c r="D1245" s="46"/>
      <c r="E1245" s="46"/>
      <c r="F1245" s="46">
        <f t="shared" si="140"/>
        <v>2035.1</v>
      </c>
      <c r="G1245" s="45">
        <f t="shared" si="137"/>
        <v>9.2028523732424726E-3</v>
      </c>
      <c r="H1245" s="43">
        <f t="shared" si="138"/>
        <v>39.40155229341898</v>
      </c>
      <c r="I1245" s="43">
        <f t="shared" si="141"/>
        <v>8.6683415045521759</v>
      </c>
      <c r="J1245" s="194">
        <v>15.876033088833179</v>
      </c>
      <c r="K1245" s="43">
        <v>7.5353329661977968</v>
      </c>
      <c r="L1245" s="45">
        <f t="shared" si="136"/>
        <v>3.5124200212767007E-2</v>
      </c>
    </row>
    <row r="1246" spans="1:12" x14ac:dyDescent="0.25">
      <c r="A1246" s="65">
        <f t="shared" si="139"/>
        <v>296</v>
      </c>
      <c r="B1246" s="46" t="s">
        <v>1742</v>
      </c>
      <c r="C1246" s="46">
        <v>1523.5</v>
      </c>
      <c r="D1246" s="46"/>
      <c r="E1246" s="46"/>
      <c r="F1246" s="46">
        <f t="shared" si="140"/>
        <v>1523.5</v>
      </c>
      <c r="G1246" s="45">
        <f t="shared" si="137"/>
        <v>6.8893644492334077E-3</v>
      </c>
      <c r="H1246" s="43">
        <f t="shared" si="138"/>
        <v>29.496469421170371</v>
      </c>
      <c r="I1246" s="43">
        <f t="shared" si="141"/>
        <v>6.4892232726574814</v>
      </c>
      <c r="J1246" s="194">
        <v>11.884986689026263</v>
      </c>
      <c r="K1246" s="43">
        <v>5.6410396412964197</v>
      </c>
      <c r="L1246" s="45">
        <f t="shared" si="136"/>
        <v>3.5124200212767007E-2</v>
      </c>
    </row>
    <row r="1247" spans="1:12" x14ac:dyDescent="0.25">
      <c r="A1247" s="65">
        <f t="shared" si="139"/>
        <v>297</v>
      </c>
      <c r="B1247" s="46" t="s">
        <v>1743</v>
      </c>
      <c r="C1247" s="46">
        <v>2022.1</v>
      </c>
      <c r="D1247" s="46"/>
      <c r="E1247" s="46"/>
      <c r="F1247" s="46">
        <f t="shared" si="140"/>
        <v>2022.1</v>
      </c>
      <c r="G1247" s="45">
        <f t="shared" si="137"/>
        <v>9.1440655417097949E-3</v>
      </c>
      <c r="H1247" s="43">
        <f t="shared" si="138"/>
        <v>39.149859413553401</v>
      </c>
      <c r="I1247" s="43">
        <f t="shared" si="141"/>
        <v>8.6129690709817481</v>
      </c>
      <c r="J1247" s="194">
        <v>15.77461869634395</v>
      </c>
      <c r="K1247" s="43">
        <v>7.4871980693570643</v>
      </c>
      <c r="L1247" s="45">
        <f t="shared" si="136"/>
        <v>3.5124200212767007E-2</v>
      </c>
    </row>
    <row r="1248" spans="1:12" x14ac:dyDescent="0.25">
      <c r="A1248" s="65">
        <f t="shared" si="139"/>
        <v>298</v>
      </c>
      <c r="B1248" s="46" t="s">
        <v>1744</v>
      </c>
      <c r="C1248" s="46">
        <v>147.19999999999999</v>
      </c>
      <c r="D1248" s="46"/>
      <c r="E1248" s="46"/>
      <c r="F1248" s="46">
        <f t="shared" si="140"/>
        <v>147.19999999999999</v>
      </c>
      <c r="G1248" s="45">
        <f t="shared" si="137"/>
        <v>6.6564781550847228E-4</v>
      </c>
      <c r="H1248" s="43">
        <f t="shared" si="138"/>
        <v>2.8499378397087485</v>
      </c>
      <c r="I1248" s="43">
        <f t="shared" si="141"/>
        <v>0.62698632473592464</v>
      </c>
      <c r="J1248" s="194">
        <v>1.1483229672626625</v>
      </c>
      <c r="K1248" s="43">
        <v>0.54503513961196781</v>
      </c>
      <c r="L1248" s="45">
        <f t="shared" si="136"/>
        <v>3.5124200212767007E-2</v>
      </c>
    </row>
    <row r="1249" spans="1:12" x14ac:dyDescent="0.25">
      <c r="A1249" s="65">
        <f t="shared" si="139"/>
        <v>299</v>
      </c>
      <c r="B1249" s="46" t="s">
        <v>1745</v>
      </c>
      <c r="C1249" s="46">
        <v>1486.9</v>
      </c>
      <c r="D1249" s="46"/>
      <c r="E1249" s="46"/>
      <c r="F1249" s="46">
        <f t="shared" si="140"/>
        <v>1486.9</v>
      </c>
      <c r="G1249" s="45">
        <f t="shared" si="137"/>
        <v>6.7238569081491005E-3</v>
      </c>
      <c r="H1249" s="43">
        <f t="shared" si="138"/>
        <v>28.787857159394964</v>
      </c>
      <c r="I1249" s="43">
        <f t="shared" si="141"/>
        <v>6.3333285750668917</v>
      </c>
      <c r="J1249" s="194">
        <v>11.599466168633512</v>
      </c>
      <c r="K1249" s="43">
        <v>5.5055213932679008</v>
      </c>
      <c r="L1249" s="45">
        <f t="shared" si="136"/>
        <v>3.5124200212767007E-2</v>
      </c>
    </row>
    <row r="1250" spans="1:12" x14ac:dyDescent="0.25">
      <c r="A1250" s="65">
        <f t="shared" si="139"/>
        <v>300</v>
      </c>
      <c r="B1250" s="46" t="s">
        <v>1746</v>
      </c>
      <c r="C1250" s="46">
        <v>252.3</v>
      </c>
      <c r="D1250" s="46"/>
      <c r="E1250" s="46"/>
      <c r="F1250" s="46">
        <f t="shared" si="140"/>
        <v>252.3</v>
      </c>
      <c r="G1250" s="45">
        <f t="shared" si="137"/>
        <v>1.1409167381303503E-3</v>
      </c>
      <c r="H1250" s="43">
        <f t="shared" si="138"/>
        <v>4.884777968468188</v>
      </c>
      <c r="I1250" s="43">
        <f t="shared" si="141"/>
        <v>1.0746511530630014</v>
      </c>
      <c r="J1250" s="194">
        <v>1.968219325002512</v>
      </c>
      <c r="K1250" s="43">
        <v>0.93418726714741496</v>
      </c>
      <c r="L1250" s="45">
        <f t="shared" si="136"/>
        <v>3.5124200212767007E-2</v>
      </c>
    </row>
    <row r="1251" spans="1:12" x14ac:dyDescent="0.25">
      <c r="A1251" s="65">
        <f t="shared" si="139"/>
        <v>301</v>
      </c>
      <c r="B1251" s="46" t="s">
        <v>1747</v>
      </c>
      <c r="C1251" s="46">
        <v>127.4</v>
      </c>
      <c r="D1251" s="46"/>
      <c r="E1251" s="46">
        <v>58.5</v>
      </c>
      <c r="F1251" s="46">
        <f t="shared" si="140"/>
        <v>185.9</v>
      </c>
      <c r="G1251" s="45">
        <f t="shared" si="137"/>
        <v>8.4065169091728951E-4</v>
      </c>
      <c r="H1251" s="43">
        <f t="shared" si="138"/>
        <v>3.5992081820778292</v>
      </c>
      <c r="I1251" s="43">
        <f t="shared" si="141"/>
        <v>0.79182580005712244</v>
      </c>
      <c r="J1251" s="194">
        <v>1.4502258125959846</v>
      </c>
      <c r="K1251" s="43">
        <v>0.4717219890391624</v>
      </c>
      <c r="L1251" s="45">
        <f t="shared" si="136"/>
        <v>3.3959019815869275E-2</v>
      </c>
    </row>
    <row r="1252" spans="1:12" x14ac:dyDescent="0.25">
      <c r="A1252" s="65">
        <f t="shared" si="139"/>
        <v>302</v>
      </c>
      <c r="B1252" s="46" t="s">
        <v>1748</v>
      </c>
      <c r="C1252" s="46">
        <v>148.4</v>
      </c>
      <c r="D1252" s="46"/>
      <c r="E1252" s="46"/>
      <c r="F1252" s="46">
        <f t="shared" si="140"/>
        <v>148.4</v>
      </c>
      <c r="G1252" s="45">
        <f t="shared" si="137"/>
        <v>6.7107429226533489E-4</v>
      </c>
      <c r="H1252" s="43">
        <f t="shared" si="138"/>
        <v>2.8731710286194181</v>
      </c>
      <c r="I1252" s="43">
        <f t="shared" si="141"/>
        <v>0.63209762629627197</v>
      </c>
      <c r="J1252" s="194">
        <v>1.1576842958001299</v>
      </c>
      <c r="K1252" s="43">
        <v>0.54947836085880453</v>
      </c>
      <c r="L1252" s="45">
        <f t="shared" si="136"/>
        <v>3.5124200212767007E-2</v>
      </c>
    </row>
    <row r="1253" spans="1:12" x14ac:dyDescent="0.25">
      <c r="A1253" s="65">
        <f t="shared" si="139"/>
        <v>303</v>
      </c>
      <c r="B1253" s="46" t="s">
        <v>1749</v>
      </c>
      <c r="C1253" s="46">
        <v>166</v>
      </c>
      <c r="D1253" s="46"/>
      <c r="E1253" s="46"/>
      <c r="F1253" s="46">
        <f t="shared" si="140"/>
        <v>166</v>
      </c>
      <c r="G1253" s="45">
        <f t="shared" si="137"/>
        <v>7.5066261803265221E-4</v>
      </c>
      <c r="H1253" s="43">
        <f t="shared" si="138"/>
        <v>3.2139244659758988</v>
      </c>
      <c r="I1253" s="43">
        <f t="shared" si="141"/>
        <v>0.70706338251469769</v>
      </c>
      <c r="J1253" s="194">
        <v>1.2949837810163176</v>
      </c>
      <c r="K1253" s="43">
        <v>0.61464560581240935</v>
      </c>
      <c r="L1253" s="45">
        <f t="shared" si="136"/>
        <v>3.5124200212767007E-2</v>
      </c>
    </row>
    <row r="1254" spans="1:12" x14ac:dyDescent="0.25">
      <c r="A1254" s="65">
        <f t="shared" si="139"/>
        <v>304</v>
      </c>
      <c r="B1254" s="46" t="s">
        <v>1750</v>
      </c>
      <c r="C1254" s="46">
        <v>1491.85</v>
      </c>
      <c r="D1254" s="46"/>
      <c r="E1254" s="46">
        <v>243</v>
      </c>
      <c r="F1254" s="46">
        <f t="shared" si="140"/>
        <v>1734.85</v>
      </c>
      <c r="G1254" s="45">
        <f t="shared" si="137"/>
        <v>7.8451026680358225E-3</v>
      </c>
      <c r="H1254" s="43">
        <f t="shared" si="138"/>
        <v>33.58841481806197</v>
      </c>
      <c r="I1254" s="43">
        <f t="shared" si="141"/>
        <v>7.3894512599736339</v>
      </c>
      <c r="J1254" s="194">
        <v>13.533750677687703</v>
      </c>
      <c r="K1254" s="43">
        <v>5.5238496809111011</v>
      </c>
      <c r="L1254" s="45">
        <f t="shared" si="136"/>
        <v>3.4605566150753331E-2</v>
      </c>
    </row>
    <row r="1255" spans="1:12" x14ac:dyDescent="0.25">
      <c r="A1255" s="65">
        <f t="shared" si="139"/>
        <v>305</v>
      </c>
      <c r="B1255" s="46" t="s">
        <v>1751</v>
      </c>
      <c r="C1255" s="46">
        <v>213.8</v>
      </c>
      <c r="D1255" s="46"/>
      <c r="E1255" s="46"/>
      <c r="F1255" s="46">
        <f t="shared" si="140"/>
        <v>213.8</v>
      </c>
      <c r="G1255" s="45">
        <f t="shared" si="137"/>
        <v>9.6681727551434368E-4</v>
      </c>
      <c r="H1255" s="43">
        <f t="shared" si="138"/>
        <v>4.1393798242508861</v>
      </c>
      <c r="I1255" s="43">
        <f t="shared" si="141"/>
        <v>0.91066356133519499</v>
      </c>
      <c r="J1255" s="194">
        <v>1.667876701092101</v>
      </c>
      <c r="K1255" s="43">
        <v>0.79163391881140444</v>
      </c>
      <c r="L1255" s="45">
        <f t="shared" si="136"/>
        <v>3.5124200212767007E-2</v>
      </c>
    </row>
    <row r="1256" spans="1:12" x14ac:dyDescent="0.25">
      <c r="A1256" s="65">
        <f t="shared" si="139"/>
        <v>306</v>
      </c>
      <c r="B1256" s="46" t="s">
        <v>1752</v>
      </c>
      <c r="C1256" s="46">
        <v>123.2</v>
      </c>
      <c r="D1256" s="46"/>
      <c r="E1256" s="46"/>
      <c r="F1256" s="46">
        <f t="shared" si="140"/>
        <v>123.2</v>
      </c>
      <c r="G1256" s="45">
        <f t="shared" si="137"/>
        <v>5.5711828037122147E-4</v>
      </c>
      <c r="H1256" s="43">
        <f t="shared" si="138"/>
        <v>2.385274061495366</v>
      </c>
      <c r="I1256" s="43">
        <f t="shared" si="141"/>
        <v>0.52476029352898057</v>
      </c>
      <c r="J1256" s="194">
        <v>0.96109639651331524</v>
      </c>
      <c r="K1256" s="43">
        <v>0.45617071467523396</v>
      </c>
      <c r="L1256" s="45">
        <f t="shared" si="136"/>
        <v>3.5124200212767007E-2</v>
      </c>
    </row>
    <row r="1257" spans="1:12" x14ac:dyDescent="0.25">
      <c r="A1257" s="65">
        <f t="shared" si="139"/>
        <v>307</v>
      </c>
      <c r="B1257" s="46" t="s">
        <v>250</v>
      </c>
      <c r="C1257" s="46">
        <v>120.6</v>
      </c>
      <c r="D1257" s="46"/>
      <c r="E1257" s="46"/>
      <c r="F1257" s="46">
        <f t="shared" si="140"/>
        <v>120.6</v>
      </c>
      <c r="G1257" s="45">
        <f t="shared" si="137"/>
        <v>5.4536091406468586E-4</v>
      </c>
      <c r="H1257" s="43">
        <f t="shared" si="138"/>
        <v>2.3349354855222493</v>
      </c>
      <c r="I1257" s="43">
        <f t="shared" si="141"/>
        <v>0.51368580681489484</v>
      </c>
      <c r="J1257" s="194">
        <v>0.94081351801546942</v>
      </c>
      <c r="K1257" s="43">
        <v>0.44654373530708769</v>
      </c>
      <c r="L1257" s="45">
        <f t="shared" si="136"/>
        <v>3.5124200212767014E-2</v>
      </c>
    </row>
    <row r="1258" spans="1:12" x14ac:dyDescent="0.25">
      <c r="A1258" s="65">
        <f t="shared" si="139"/>
        <v>308</v>
      </c>
      <c r="B1258" s="46" t="s">
        <v>251</v>
      </c>
      <c r="C1258" s="46">
        <v>151.1</v>
      </c>
      <c r="D1258" s="46"/>
      <c r="E1258" s="46"/>
      <c r="F1258" s="46">
        <f t="shared" si="140"/>
        <v>151.1</v>
      </c>
      <c r="G1258" s="45">
        <f t="shared" si="137"/>
        <v>6.8328386496827552E-4</v>
      </c>
      <c r="H1258" s="43">
        <f t="shared" si="138"/>
        <v>2.9254457036684229</v>
      </c>
      <c r="I1258" s="43">
        <f t="shared" si="141"/>
        <v>0.64359805480705301</v>
      </c>
      <c r="J1258" s="194">
        <v>1.1787472850094312</v>
      </c>
      <c r="K1258" s="43">
        <v>0.55947560866418711</v>
      </c>
      <c r="L1258" s="45">
        <f t="shared" si="136"/>
        <v>3.5124200212767007E-2</v>
      </c>
    </row>
    <row r="1259" spans="1:12" x14ac:dyDescent="0.25">
      <c r="A1259" s="65">
        <f t="shared" si="139"/>
        <v>309</v>
      </c>
      <c r="B1259" s="46" t="s">
        <v>252</v>
      </c>
      <c r="C1259" s="46">
        <v>96</v>
      </c>
      <c r="D1259" s="46"/>
      <c r="E1259" s="46"/>
      <c r="F1259" s="46">
        <f t="shared" si="140"/>
        <v>96</v>
      </c>
      <c r="G1259" s="45">
        <f t="shared" si="137"/>
        <v>4.3411814054900369E-4</v>
      </c>
      <c r="H1259" s="43">
        <f t="shared" si="138"/>
        <v>1.8586551128535318</v>
      </c>
      <c r="I1259" s="43">
        <f t="shared" si="141"/>
        <v>0.40890412482777699</v>
      </c>
      <c r="J1259" s="194">
        <v>0.74890628299738848</v>
      </c>
      <c r="K1259" s="43">
        <v>0.35545769974693553</v>
      </c>
      <c r="L1259" s="45">
        <f t="shared" si="136"/>
        <v>3.5124200212767007E-2</v>
      </c>
    </row>
    <row r="1260" spans="1:12" x14ac:dyDescent="0.25">
      <c r="A1260" s="65">
        <f t="shared" si="139"/>
        <v>310</v>
      </c>
      <c r="B1260" s="46" t="s">
        <v>253</v>
      </c>
      <c r="C1260" s="46">
        <v>145.9</v>
      </c>
      <c r="D1260" s="46"/>
      <c r="E1260" s="46"/>
      <c r="F1260" s="46">
        <f t="shared" si="140"/>
        <v>145.9</v>
      </c>
      <c r="G1260" s="45">
        <f t="shared" si="137"/>
        <v>6.5976913235520464E-4</v>
      </c>
      <c r="H1260" s="43">
        <f t="shared" si="138"/>
        <v>2.8247685517221908</v>
      </c>
      <c r="I1260" s="43">
        <f t="shared" si="141"/>
        <v>0.621449081378882</v>
      </c>
      <c r="J1260" s="194">
        <v>1.1381815280137395</v>
      </c>
      <c r="K1260" s="43">
        <v>0.54022164992789479</v>
      </c>
      <c r="L1260" s="45">
        <f t="shared" si="136"/>
        <v>3.5124200212767007E-2</v>
      </c>
    </row>
    <row r="1261" spans="1:12" x14ac:dyDescent="0.25">
      <c r="A1261" s="65">
        <f t="shared" si="139"/>
        <v>311</v>
      </c>
      <c r="B1261" s="46" t="s">
        <v>254</v>
      </c>
      <c r="C1261" s="46">
        <v>184.6</v>
      </c>
      <c r="D1261" s="46"/>
      <c r="E1261" s="46"/>
      <c r="F1261" s="46">
        <f t="shared" si="140"/>
        <v>184.6</v>
      </c>
      <c r="G1261" s="45">
        <f t="shared" si="137"/>
        <v>8.3477300776402166E-4</v>
      </c>
      <c r="H1261" s="43">
        <f t="shared" si="138"/>
        <v>3.5740388940912702</v>
      </c>
      <c r="I1261" s="43">
        <f t="shared" si="141"/>
        <v>0.78628855670007947</v>
      </c>
      <c r="J1261" s="194">
        <v>1.4400843733470616</v>
      </c>
      <c r="K1261" s="43">
        <v>0.68351553513837804</v>
      </c>
      <c r="L1261" s="45">
        <f t="shared" si="136"/>
        <v>3.5124200212767007E-2</v>
      </c>
    </row>
    <row r="1262" spans="1:12" x14ac:dyDescent="0.25">
      <c r="A1262" s="65">
        <f t="shared" si="139"/>
        <v>312</v>
      </c>
      <c r="B1262" s="46" t="s">
        <v>255</v>
      </c>
      <c r="C1262" s="46">
        <v>185.1</v>
      </c>
      <c r="D1262" s="46"/>
      <c r="E1262" s="46"/>
      <c r="F1262" s="46">
        <f t="shared" si="140"/>
        <v>185.1</v>
      </c>
      <c r="G1262" s="45">
        <f t="shared" si="137"/>
        <v>8.3703403974604766E-4</v>
      </c>
      <c r="H1262" s="43">
        <f t="shared" si="138"/>
        <v>3.5837193894707156</v>
      </c>
      <c r="I1262" s="43">
        <f t="shared" si="141"/>
        <v>0.78841826568355744</v>
      </c>
      <c r="J1262" s="194">
        <v>1.4439849269043397</v>
      </c>
      <c r="K1262" s="43">
        <v>0.68536687732456003</v>
      </c>
      <c r="L1262" s="45">
        <f t="shared" si="136"/>
        <v>3.5124200212767E-2</v>
      </c>
    </row>
    <row r="1263" spans="1:12" x14ac:dyDescent="0.25">
      <c r="A1263" s="65">
        <f t="shared" si="139"/>
        <v>313</v>
      </c>
      <c r="B1263" s="46" t="s">
        <v>256</v>
      </c>
      <c r="C1263" s="46">
        <v>190.2</v>
      </c>
      <c r="D1263" s="46"/>
      <c r="E1263" s="46"/>
      <c r="F1263" s="46">
        <f t="shared" si="140"/>
        <v>190.2</v>
      </c>
      <c r="G1263" s="45">
        <f t="shared" si="137"/>
        <v>8.6009656596271352E-4</v>
      </c>
      <c r="H1263" s="43">
        <f t="shared" si="138"/>
        <v>3.6824604423410596</v>
      </c>
      <c r="I1263" s="43">
        <f t="shared" si="141"/>
        <v>0.81014129731503315</v>
      </c>
      <c r="J1263" s="194">
        <v>1.483770573188576</v>
      </c>
      <c r="K1263" s="43">
        <v>0.70425056762361593</v>
      </c>
      <c r="L1263" s="45">
        <f t="shared" si="136"/>
        <v>3.5124200212767007E-2</v>
      </c>
    </row>
    <row r="1264" spans="1:12" x14ac:dyDescent="0.25">
      <c r="A1264" s="65">
        <f t="shared" si="139"/>
        <v>314</v>
      </c>
      <c r="B1264" s="46" t="s">
        <v>257</v>
      </c>
      <c r="C1264" s="46">
        <v>90</v>
      </c>
      <c r="D1264" s="46"/>
      <c r="E1264" s="46"/>
      <c r="F1264" s="46">
        <f t="shared" si="140"/>
        <v>90</v>
      </c>
      <c r="G1264" s="45">
        <f t="shared" si="137"/>
        <v>4.0698575676469096E-4</v>
      </c>
      <c r="H1264" s="43">
        <f t="shared" si="138"/>
        <v>1.742489168300186</v>
      </c>
      <c r="I1264" s="43">
        <f t="shared" si="141"/>
        <v>0.38334761702604092</v>
      </c>
      <c r="J1264" s="194">
        <v>0.70209964031005179</v>
      </c>
      <c r="K1264" s="43">
        <v>0.33324159351275207</v>
      </c>
      <c r="L1264" s="45">
        <f t="shared" si="136"/>
        <v>3.5124200212767007E-2</v>
      </c>
    </row>
    <row r="1265" spans="1:12" x14ac:dyDescent="0.25">
      <c r="A1265" s="65">
        <f t="shared" si="139"/>
        <v>315</v>
      </c>
      <c r="B1265" s="46" t="s">
        <v>258</v>
      </c>
      <c r="C1265" s="46">
        <v>113.2</v>
      </c>
      <c r="D1265" s="46"/>
      <c r="E1265" s="46"/>
      <c r="F1265" s="46">
        <f t="shared" si="140"/>
        <v>113.2</v>
      </c>
      <c r="G1265" s="45">
        <f t="shared" si="137"/>
        <v>5.1189764073070025E-4</v>
      </c>
      <c r="H1265" s="43">
        <f t="shared" si="138"/>
        <v>2.1916641539064563</v>
      </c>
      <c r="I1265" s="43">
        <f t="shared" si="141"/>
        <v>0.48216611385942038</v>
      </c>
      <c r="J1265" s="194">
        <v>0.88308532536775408</v>
      </c>
      <c r="K1265" s="43">
        <v>0.41914387095159483</v>
      </c>
      <c r="L1265" s="45">
        <f t="shared" si="136"/>
        <v>3.5124200212767007E-2</v>
      </c>
    </row>
    <row r="1266" spans="1:12" x14ac:dyDescent="0.25">
      <c r="A1266" s="65">
        <f t="shared" si="139"/>
        <v>316</v>
      </c>
      <c r="B1266" s="46" t="s">
        <v>259</v>
      </c>
      <c r="C1266" s="46">
        <v>125.7</v>
      </c>
      <c r="D1266" s="46"/>
      <c r="E1266" s="46"/>
      <c r="F1266" s="46">
        <f t="shared" si="140"/>
        <v>125.7</v>
      </c>
      <c r="G1266" s="45">
        <f t="shared" si="137"/>
        <v>5.6842344028135172E-4</v>
      </c>
      <c r="H1266" s="43">
        <f t="shared" si="138"/>
        <v>2.4336765383925933</v>
      </c>
      <c r="I1266" s="43">
        <f t="shared" si="141"/>
        <v>0.53540883844637055</v>
      </c>
      <c r="J1266" s="194">
        <v>0.98059916429970562</v>
      </c>
      <c r="K1266" s="43">
        <v>0.46542742560614375</v>
      </c>
      <c r="L1266" s="45">
        <f t="shared" ref="L1266:L1308" si="142">(H1266+I1266+J1266+K1266)/F1266</f>
        <v>3.5124200212767014E-2</v>
      </c>
    </row>
    <row r="1267" spans="1:12" x14ac:dyDescent="0.25">
      <c r="A1267" s="65">
        <f t="shared" si="139"/>
        <v>317</v>
      </c>
      <c r="B1267" s="46" t="s">
        <v>260</v>
      </c>
      <c r="C1267" s="46">
        <v>385.4</v>
      </c>
      <c r="D1267" s="46"/>
      <c r="E1267" s="46"/>
      <c r="F1267" s="46">
        <f t="shared" si="140"/>
        <v>385.4</v>
      </c>
      <c r="G1267" s="45">
        <f t="shared" si="137"/>
        <v>1.7428034517456875E-3</v>
      </c>
      <c r="H1267" s="43">
        <f t="shared" si="138"/>
        <v>7.4617258384765739</v>
      </c>
      <c r="I1267" s="43">
        <f t="shared" si="141"/>
        <v>1.6415796844648463</v>
      </c>
      <c r="J1267" s="194">
        <v>3.0065466819499322</v>
      </c>
      <c r="K1267" s="43">
        <v>1.4270145571090516</v>
      </c>
      <c r="L1267" s="45">
        <f t="shared" si="142"/>
        <v>3.5124200212767014E-2</v>
      </c>
    </row>
    <row r="1268" spans="1:12" x14ac:dyDescent="0.25">
      <c r="A1268" s="65">
        <f t="shared" si="139"/>
        <v>318</v>
      </c>
      <c r="B1268" s="46" t="s">
        <v>261</v>
      </c>
      <c r="C1268" s="46">
        <v>133.4</v>
      </c>
      <c r="D1268" s="46"/>
      <c r="E1268" s="46"/>
      <c r="F1268" s="46">
        <f t="shared" si="140"/>
        <v>133.4</v>
      </c>
      <c r="G1268" s="45">
        <f t="shared" si="137"/>
        <v>6.0324333280455306E-4</v>
      </c>
      <c r="H1268" s="43">
        <f t="shared" si="138"/>
        <v>2.5827561672360537</v>
      </c>
      <c r="I1268" s="43">
        <f t="shared" si="141"/>
        <v>0.56820635679193188</v>
      </c>
      <c r="J1268" s="194">
        <v>1.0406676890817881</v>
      </c>
      <c r="K1268" s="43">
        <v>0.49393809527334581</v>
      </c>
      <c r="L1268" s="45">
        <f t="shared" si="142"/>
        <v>3.5124200212767007E-2</v>
      </c>
    </row>
    <row r="1269" spans="1:12" x14ac:dyDescent="0.25">
      <c r="A1269" s="65">
        <f t="shared" si="139"/>
        <v>319</v>
      </c>
      <c r="B1269" s="46" t="s">
        <v>262</v>
      </c>
      <c r="C1269" s="46">
        <v>197.2</v>
      </c>
      <c r="D1269" s="46"/>
      <c r="E1269" s="46"/>
      <c r="F1269" s="46">
        <f t="shared" si="140"/>
        <v>197.2</v>
      </c>
      <c r="G1269" s="45">
        <f t="shared" si="137"/>
        <v>8.9175101371107837E-4</v>
      </c>
      <c r="H1269" s="43">
        <f t="shared" si="138"/>
        <v>3.8179873776532962</v>
      </c>
      <c r="I1269" s="43">
        <f t="shared" si="141"/>
        <v>0.83995722308372522</v>
      </c>
      <c r="J1269" s="194">
        <v>1.5383783229904691</v>
      </c>
      <c r="K1269" s="43">
        <v>0.73016935823016327</v>
      </c>
      <c r="L1269" s="45">
        <f t="shared" si="142"/>
        <v>3.5124200212767007E-2</v>
      </c>
    </row>
    <row r="1270" spans="1:12" x14ac:dyDescent="0.25">
      <c r="A1270" s="65">
        <f t="shared" si="139"/>
        <v>320</v>
      </c>
      <c r="B1270" s="46" t="s">
        <v>263</v>
      </c>
      <c r="C1270" s="46">
        <v>752.2</v>
      </c>
      <c r="D1270" s="46"/>
      <c r="E1270" s="46">
        <v>270.8</v>
      </c>
      <c r="F1270" s="46">
        <f t="shared" si="140"/>
        <v>1023</v>
      </c>
      <c r="G1270" s="45">
        <f t="shared" si="137"/>
        <v>4.6260714352253209E-3</v>
      </c>
      <c r="H1270" s="43">
        <f t="shared" si="138"/>
        <v>19.806293546345451</v>
      </c>
      <c r="I1270" s="43">
        <f t="shared" si="141"/>
        <v>4.3573845801959994</v>
      </c>
      <c r="J1270" s="194">
        <v>7.9805325781909211</v>
      </c>
      <c r="K1270" s="43">
        <v>2.7851591848921351</v>
      </c>
      <c r="L1270" s="45">
        <f t="shared" si="142"/>
        <v>3.414405658809825E-2</v>
      </c>
    </row>
    <row r="1271" spans="1:12" x14ac:dyDescent="0.25">
      <c r="A1271" s="65">
        <f t="shared" si="139"/>
        <v>321</v>
      </c>
      <c r="B1271" s="46" t="s">
        <v>264</v>
      </c>
      <c r="C1271" s="46">
        <v>41.8</v>
      </c>
      <c r="D1271" s="46"/>
      <c r="E1271" s="46"/>
      <c r="F1271" s="46">
        <f t="shared" si="140"/>
        <v>41.8</v>
      </c>
      <c r="G1271" s="45">
        <f t="shared" ref="G1271:G1308" si="143">1/$F$1309*F1271</f>
        <v>1.8902227369737868E-4</v>
      </c>
      <c r="H1271" s="43">
        <f t="shared" ref="H1271:H1308" si="144">G1271*4281.45</f>
        <v>0.80928941372164187</v>
      </c>
      <c r="I1271" s="43">
        <f t="shared" si="141"/>
        <v>0.1780436710187612</v>
      </c>
      <c r="J1271" s="194">
        <v>0.32608627738844626</v>
      </c>
      <c r="K1271" s="43">
        <v>0.15477220676481152</v>
      </c>
      <c r="L1271" s="45">
        <f t="shared" si="142"/>
        <v>3.5124200212767007E-2</v>
      </c>
    </row>
    <row r="1272" spans="1:12" x14ac:dyDescent="0.25">
      <c r="A1272" s="65">
        <f t="shared" ref="A1272:A1308" si="145">A1271+1</f>
        <v>322</v>
      </c>
      <c r="B1272" s="46" t="s">
        <v>265</v>
      </c>
      <c r="C1272" s="46">
        <v>144.19999999999999</v>
      </c>
      <c r="D1272" s="46"/>
      <c r="E1272" s="46"/>
      <c r="F1272" s="46">
        <f t="shared" si="140"/>
        <v>144.19999999999999</v>
      </c>
      <c r="G1272" s="45">
        <f t="shared" si="143"/>
        <v>6.5208162361631591E-4</v>
      </c>
      <c r="H1272" s="43">
        <f t="shared" si="144"/>
        <v>2.7918548674320758</v>
      </c>
      <c r="I1272" s="43">
        <f t="shared" si="141"/>
        <v>0.61420807083505669</v>
      </c>
      <c r="J1272" s="194">
        <v>1.1249196459189938</v>
      </c>
      <c r="K1272" s="43">
        <v>0.53392708649487597</v>
      </c>
      <c r="L1272" s="45">
        <f t="shared" si="142"/>
        <v>3.5124200212767007E-2</v>
      </c>
    </row>
    <row r="1273" spans="1:12" x14ac:dyDescent="0.25">
      <c r="A1273" s="65">
        <f t="shared" si="145"/>
        <v>323</v>
      </c>
      <c r="B1273" s="46" t="s">
        <v>266</v>
      </c>
      <c r="C1273" s="46">
        <v>378.5</v>
      </c>
      <c r="D1273" s="46"/>
      <c r="E1273" s="46"/>
      <c r="F1273" s="46">
        <f t="shared" si="140"/>
        <v>378.5</v>
      </c>
      <c r="G1273" s="45">
        <f t="shared" si="143"/>
        <v>1.7116012103937281E-3</v>
      </c>
      <c r="H1273" s="43">
        <f t="shared" si="144"/>
        <v>7.3281350022402272</v>
      </c>
      <c r="I1273" s="43">
        <f t="shared" si="141"/>
        <v>1.61218970049285</v>
      </c>
      <c r="J1273" s="194">
        <v>2.9527190428594952</v>
      </c>
      <c r="K1273" s="43">
        <v>1.4014660349397405</v>
      </c>
      <c r="L1273" s="45">
        <f t="shared" si="142"/>
        <v>3.5124200212767014E-2</v>
      </c>
    </row>
    <row r="1274" spans="1:12" x14ac:dyDescent="0.25">
      <c r="A1274" s="65">
        <f t="shared" si="145"/>
        <v>324</v>
      </c>
      <c r="B1274" s="46" t="s">
        <v>267</v>
      </c>
      <c r="C1274" s="46">
        <v>145.9</v>
      </c>
      <c r="D1274" s="46"/>
      <c r="E1274" s="46"/>
      <c r="F1274" s="46">
        <f t="shared" si="140"/>
        <v>145.9</v>
      </c>
      <c r="G1274" s="45">
        <f t="shared" si="143"/>
        <v>6.5976913235520464E-4</v>
      </c>
      <c r="H1274" s="43">
        <f t="shared" si="144"/>
        <v>2.8247685517221908</v>
      </c>
      <c r="I1274" s="43">
        <f t="shared" si="141"/>
        <v>0.621449081378882</v>
      </c>
      <c r="J1274" s="194">
        <v>1.1381815280137395</v>
      </c>
      <c r="K1274" s="43">
        <v>0.54022164992789479</v>
      </c>
      <c r="L1274" s="45">
        <f t="shared" si="142"/>
        <v>3.5124200212767007E-2</v>
      </c>
    </row>
    <row r="1275" spans="1:12" x14ac:dyDescent="0.25">
      <c r="A1275" s="65">
        <f t="shared" si="145"/>
        <v>325</v>
      </c>
      <c r="B1275" s="46" t="s">
        <v>273</v>
      </c>
      <c r="C1275" s="46">
        <v>126.6</v>
      </c>
      <c r="D1275" s="46"/>
      <c r="E1275" s="46"/>
      <c r="F1275" s="46">
        <f t="shared" si="140"/>
        <v>126.6</v>
      </c>
      <c r="G1275" s="45">
        <f t="shared" si="143"/>
        <v>5.7249329784899859E-4</v>
      </c>
      <c r="H1275" s="43">
        <f t="shared" si="144"/>
        <v>2.4511014300755951</v>
      </c>
      <c r="I1275" s="43">
        <f t="shared" si="141"/>
        <v>0.53924231461663097</v>
      </c>
      <c r="J1275" s="194">
        <v>0.987620160702806</v>
      </c>
      <c r="K1275" s="43">
        <v>0.4687598415412712</v>
      </c>
      <c r="L1275" s="45">
        <f t="shared" si="142"/>
        <v>3.5124200212767014E-2</v>
      </c>
    </row>
    <row r="1276" spans="1:12" x14ac:dyDescent="0.25">
      <c r="A1276" s="65">
        <f t="shared" si="145"/>
        <v>326</v>
      </c>
      <c r="B1276" s="46" t="s">
        <v>274</v>
      </c>
      <c r="C1276" s="46">
        <v>251.9</v>
      </c>
      <c r="D1276" s="46"/>
      <c r="E1276" s="46"/>
      <c r="F1276" s="46">
        <f t="shared" si="140"/>
        <v>251.9</v>
      </c>
      <c r="G1276" s="45">
        <f t="shared" si="143"/>
        <v>1.1391079125447295E-3</v>
      </c>
      <c r="H1276" s="43">
        <f t="shared" si="144"/>
        <v>4.8770335721646321</v>
      </c>
      <c r="I1276" s="43">
        <f t="shared" si="141"/>
        <v>1.0729473858762191</v>
      </c>
      <c r="J1276" s="194">
        <v>1.9650988821566893</v>
      </c>
      <c r="K1276" s="43">
        <v>0.9327061933984695</v>
      </c>
      <c r="L1276" s="45">
        <f t="shared" si="142"/>
        <v>3.5124200212767014E-2</v>
      </c>
    </row>
    <row r="1277" spans="1:12" x14ac:dyDescent="0.25">
      <c r="A1277" s="65">
        <f t="shared" si="145"/>
        <v>327</v>
      </c>
      <c r="B1277" s="46" t="s">
        <v>275</v>
      </c>
      <c r="C1277" s="46">
        <v>200.4</v>
      </c>
      <c r="D1277" s="46"/>
      <c r="E1277" s="46"/>
      <c r="F1277" s="46">
        <f t="shared" si="140"/>
        <v>200.4</v>
      </c>
      <c r="G1277" s="45">
        <f t="shared" si="143"/>
        <v>9.0622161839604522E-4</v>
      </c>
      <c r="H1277" s="43">
        <f t="shared" si="144"/>
        <v>3.8799425480817478</v>
      </c>
      <c r="I1277" s="43">
        <f t="shared" si="141"/>
        <v>0.85358736057798457</v>
      </c>
      <c r="J1277" s="194">
        <v>1.5633418657570486</v>
      </c>
      <c r="K1277" s="43">
        <v>0.74201794822172795</v>
      </c>
      <c r="L1277" s="45">
        <f t="shared" si="142"/>
        <v>3.5124200212767007E-2</v>
      </c>
    </row>
    <row r="1278" spans="1:12" x14ac:dyDescent="0.25">
      <c r="A1278" s="65">
        <f t="shared" si="145"/>
        <v>328</v>
      </c>
      <c r="B1278" s="46" t="s">
        <v>276</v>
      </c>
      <c r="C1278" s="46">
        <v>142.6</v>
      </c>
      <c r="D1278" s="46"/>
      <c r="E1278" s="46"/>
      <c r="F1278" s="46">
        <f t="shared" si="140"/>
        <v>142.6</v>
      </c>
      <c r="G1278" s="45">
        <f t="shared" si="143"/>
        <v>6.4484632127383254E-4</v>
      </c>
      <c r="H1278" s="43">
        <f t="shared" si="144"/>
        <v>2.7608772822178502</v>
      </c>
      <c r="I1278" s="43">
        <f t="shared" si="141"/>
        <v>0.60739300208792701</v>
      </c>
      <c r="J1278" s="194">
        <v>1.1124378745357042</v>
      </c>
      <c r="K1278" s="43">
        <v>0.5280027914990939</v>
      </c>
      <c r="L1278" s="45">
        <f t="shared" si="142"/>
        <v>3.5124200212767007E-2</v>
      </c>
    </row>
    <row r="1279" spans="1:12" x14ac:dyDescent="0.25">
      <c r="A1279" s="65">
        <f t="shared" si="145"/>
        <v>329</v>
      </c>
      <c r="B1279" s="46" t="s">
        <v>277</v>
      </c>
      <c r="C1279" s="46">
        <v>276.5</v>
      </c>
      <c r="D1279" s="46"/>
      <c r="E1279" s="46"/>
      <c r="F1279" s="46">
        <f t="shared" si="140"/>
        <v>276.5</v>
      </c>
      <c r="G1279" s="45">
        <f t="shared" si="143"/>
        <v>1.2503506860604117E-3</v>
      </c>
      <c r="H1279" s="43">
        <f t="shared" si="144"/>
        <v>5.3533139448333493</v>
      </c>
      <c r="I1279" s="43">
        <f t="shared" si="141"/>
        <v>1.1777290678633368</v>
      </c>
      <c r="J1279" s="194">
        <v>2.1570061171747699</v>
      </c>
      <c r="K1279" s="43">
        <v>1.0237922289586214</v>
      </c>
      <c r="L1279" s="45">
        <f t="shared" si="142"/>
        <v>3.5124200212767007E-2</v>
      </c>
    </row>
    <row r="1280" spans="1:12" x14ac:dyDescent="0.25">
      <c r="A1280" s="65">
        <f t="shared" si="145"/>
        <v>330</v>
      </c>
      <c r="B1280" s="46" t="s">
        <v>278</v>
      </c>
      <c r="C1280" s="46">
        <v>214.3</v>
      </c>
      <c r="D1280" s="46"/>
      <c r="E1280" s="46"/>
      <c r="F1280" s="46">
        <f t="shared" si="140"/>
        <v>214.3</v>
      </c>
      <c r="G1280" s="45">
        <f t="shared" si="143"/>
        <v>9.6907830749636979E-4</v>
      </c>
      <c r="H1280" s="43">
        <f t="shared" si="144"/>
        <v>4.1490603196303324</v>
      </c>
      <c r="I1280" s="43">
        <f t="shared" si="141"/>
        <v>0.91279327031867308</v>
      </c>
      <c r="J1280" s="194">
        <v>1.6717772546493788</v>
      </c>
      <c r="K1280" s="43">
        <v>0.79348526099758643</v>
      </c>
      <c r="L1280" s="45">
        <f t="shared" si="142"/>
        <v>3.5124200212767007E-2</v>
      </c>
    </row>
    <row r="1281" spans="1:12" x14ac:dyDescent="0.25">
      <c r="A1281" s="65">
        <f t="shared" si="145"/>
        <v>331</v>
      </c>
      <c r="B1281" s="46" t="s">
        <v>279</v>
      </c>
      <c r="C1281" s="46">
        <v>219.5</v>
      </c>
      <c r="D1281" s="46"/>
      <c r="E1281" s="46"/>
      <c r="F1281" s="46">
        <f t="shared" ref="F1281:F1293" si="146">C1281+D1281+E1281</f>
        <v>219.5</v>
      </c>
      <c r="G1281" s="45">
        <f t="shared" si="143"/>
        <v>9.9259304010944067E-4</v>
      </c>
      <c r="H1281" s="43">
        <f t="shared" si="144"/>
        <v>4.249737471576565</v>
      </c>
      <c r="I1281" s="43">
        <f t="shared" si="141"/>
        <v>0.93494224374684431</v>
      </c>
      <c r="J1281" s="194">
        <v>1.7123430116450704</v>
      </c>
      <c r="K1281" s="43">
        <v>0.81273921973387864</v>
      </c>
      <c r="L1281" s="45">
        <f t="shared" si="142"/>
        <v>3.5124200212767007E-2</v>
      </c>
    </row>
    <row r="1282" spans="1:12" x14ac:dyDescent="0.25">
      <c r="A1282" s="65">
        <f t="shared" si="145"/>
        <v>332</v>
      </c>
      <c r="B1282" s="46" t="s">
        <v>280</v>
      </c>
      <c r="C1282" s="46">
        <v>139.69999999999999</v>
      </c>
      <c r="D1282" s="46"/>
      <c r="E1282" s="46"/>
      <c r="F1282" s="46">
        <f t="shared" si="146"/>
        <v>139.69999999999999</v>
      </c>
      <c r="G1282" s="45">
        <f t="shared" si="143"/>
        <v>6.3173233577808131E-4</v>
      </c>
      <c r="H1282" s="43">
        <f t="shared" si="144"/>
        <v>2.7047304090170661</v>
      </c>
      <c r="I1282" s="43">
        <f t="shared" si="141"/>
        <v>0.59504068998375459</v>
      </c>
      <c r="J1282" s="194">
        <v>1.0898146639034914</v>
      </c>
      <c r="K1282" s="43">
        <v>0.51726500681923848</v>
      </c>
      <c r="L1282" s="45">
        <f t="shared" si="142"/>
        <v>3.5124200212767014E-2</v>
      </c>
    </row>
    <row r="1283" spans="1:12" x14ac:dyDescent="0.25">
      <c r="A1283" s="65">
        <f t="shared" si="145"/>
        <v>333</v>
      </c>
      <c r="B1283" s="46" t="s">
        <v>281</v>
      </c>
      <c r="C1283" s="46">
        <v>207.5</v>
      </c>
      <c r="D1283" s="46"/>
      <c r="E1283" s="46"/>
      <c r="F1283" s="46">
        <f t="shared" si="146"/>
        <v>207.5</v>
      </c>
      <c r="G1283" s="45">
        <f t="shared" si="143"/>
        <v>9.3832827254081521E-4</v>
      </c>
      <c r="H1283" s="43">
        <f t="shared" si="144"/>
        <v>4.0174055824698733</v>
      </c>
      <c r="I1283" s="43">
        <f t="shared" si="141"/>
        <v>0.88382922814337217</v>
      </c>
      <c r="J1283" s="194">
        <v>1.618729726270397</v>
      </c>
      <c r="K1283" s="43">
        <v>0.76830700726551171</v>
      </c>
      <c r="L1283" s="45">
        <f t="shared" si="142"/>
        <v>3.5124200212767007E-2</v>
      </c>
    </row>
    <row r="1284" spans="1:12" x14ac:dyDescent="0.25">
      <c r="A1284" s="65">
        <f t="shared" si="145"/>
        <v>334</v>
      </c>
      <c r="B1284" s="46" t="s">
        <v>282</v>
      </c>
      <c r="C1284" s="46">
        <v>1523.2</v>
      </c>
      <c r="D1284" s="46"/>
      <c r="E1284" s="46"/>
      <c r="F1284" s="46">
        <f t="shared" si="146"/>
        <v>1523.2</v>
      </c>
      <c r="G1284" s="45">
        <f t="shared" si="143"/>
        <v>6.888007830044192E-3</v>
      </c>
      <c r="H1284" s="43">
        <f t="shared" si="144"/>
        <v>29.490661123942704</v>
      </c>
      <c r="I1284" s="43">
        <f t="shared" si="141"/>
        <v>6.4879454472673954</v>
      </c>
      <c r="J1284" s="194">
        <v>11.882646356891899</v>
      </c>
      <c r="K1284" s="43">
        <v>5.6399288359847111</v>
      </c>
      <c r="L1284" s="45">
        <f t="shared" si="142"/>
        <v>3.5124200212767007E-2</v>
      </c>
    </row>
    <row r="1285" spans="1:12" x14ac:dyDescent="0.25">
      <c r="A1285" s="65">
        <f t="shared" si="145"/>
        <v>335</v>
      </c>
      <c r="B1285" s="46" t="s">
        <v>283</v>
      </c>
      <c r="C1285" s="46">
        <v>747.1</v>
      </c>
      <c r="D1285" s="46"/>
      <c r="E1285" s="46"/>
      <c r="F1285" s="46">
        <f t="shared" si="146"/>
        <v>747.1</v>
      </c>
      <c r="G1285" s="45">
        <f t="shared" si="143"/>
        <v>3.3784339875433402E-3</v>
      </c>
      <c r="H1285" s="43">
        <f t="shared" si="144"/>
        <v>14.464596195967433</v>
      </c>
      <c r="I1285" s="43">
        <f t="shared" si="141"/>
        <v>3.1822111631128354</v>
      </c>
      <c r="J1285" s="194">
        <v>5.8282071252848855</v>
      </c>
      <c r="K1285" s="43">
        <v>2.7662754945930788</v>
      </c>
      <c r="L1285" s="45">
        <f t="shared" si="142"/>
        <v>3.5124200212767007E-2</v>
      </c>
    </row>
    <row r="1286" spans="1:12" x14ac:dyDescent="0.25">
      <c r="A1286" s="65">
        <f t="shared" si="145"/>
        <v>336</v>
      </c>
      <c r="B1286" s="46" t="s">
        <v>284</v>
      </c>
      <c r="C1286" s="46">
        <v>139.6</v>
      </c>
      <c r="D1286" s="46"/>
      <c r="E1286" s="46"/>
      <c r="F1286" s="46">
        <f t="shared" si="146"/>
        <v>139.6</v>
      </c>
      <c r="G1286" s="45">
        <f t="shared" si="143"/>
        <v>6.3128012938167618E-4</v>
      </c>
      <c r="H1286" s="43">
        <f t="shared" si="144"/>
        <v>2.7027943099411775</v>
      </c>
      <c r="I1286" s="43">
        <f t="shared" si="141"/>
        <v>0.59461474818705906</v>
      </c>
      <c r="J1286" s="194">
        <v>1.0890345531920358</v>
      </c>
      <c r="K1286" s="43">
        <v>0.51689473838200206</v>
      </c>
      <c r="L1286" s="45">
        <f t="shared" si="142"/>
        <v>3.5124200212767014E-2</v>
      </c>
    </row>
    <row r="1287" spans="1:12" x14ac:dyDescent="0.25">
      <c r="A1287" s="65">
        <f t="shared" si="145"/>
        <v>337</v>
      </c>
      <c r="B1287" s="46" t="s">
        <v>285</v>
      </c>
      <c r="C1287" s="46">
        <v>127.4</v>
      </c>
      <c r="D1287" s="46"/>
      <c r="E1287" s="46"/>
      <c r="F1287" s="46">
        <f t="shared" si="146"/>
        <v>127.4</v>
      </c>
      <c r="G1287" s="45">
        <f t="shared" si="143"/>
        <v>5.7611094902024033E-4</v>
      </c>
      <c r="H1287" s="43">
        <f t="shared" si="144"/>
        <v>2.4665902226827079</v>
      </c>
      <c r="I1287" s="43">
        <f t="shared" ref="I1287:I1295" si="147">H1287*0.22</f>
        <v>0.54264984899019575</v>
      </c>
      <c r="J1287" s="194">
        <v>0.99386104639445105</v>
      </c>
      <c r="K1287" s="43">
        <v>0.4717219890391624</v>
      </c>
      <c r="L1287" s="45">
        <f t="shared" si="142"/>
        <v>3.5124200212767007E-2</v>
      </c>
    </row>
    <row r="1288" spans="1:12" x14ac:dyDescent="0.25">
      <c r="A1288" s="65">
        <f t="shared" si="145"/>
        <v>338</v>
      </c>
      <c r="B1288" s="46" t="s">
        <v>286</v>
      </c>
      <c r="C1288" s="46">
        <v>112.8</v>
      </c>
      <c r="D1288" s="46"/>
      <c r="E1288" s="46"/>
      <c r="F1288" s="46">
        <f t="shared" si="146"/>
        <v>112.8</v>
      </c>
      <c r="G1288" s="45">
        <f t="shared" si="143"/>
        <v>5.1008881514507927E-4</v>
      </c>
      <c r="H1288" s="43">
        <f t="shared" si="144"/>
        <v>2.1839197576028995</v>
      </c>
      <c r="I1288" s="43">
        <f t="shared" si="147"/>
        <v>0.48046234667263787</v>
      </c>
      <c r="J1288" s="194">
        <v>0.8799648825219315</v>
      </c>
      <c r="K1288" s="43">
        <v>0.41766279720264926</v>
      </c>
      <c r="L1288" s="45">
        <f t="shared" si="142"/>
        <v>3.5124200212767E-2</v>
      </c>
    </row>
    <row r="1289" spans="1:12" x14ac:dyDescent="0.25">
      <c r="A1289" s="65">
        <f t="shared" si="145"/>
        <v>339</v>
      </c>
      <c r="B1289" s="46" t="s">
        <v>287</v>
      </c>
      <c r="C1289" s="46">
        <v>84.2</v>
      </c>
      <c r="D1289" s="46"/>
      <c r="E1289" s="46"/>
      <c r="F1289" s="46">
        <f t="shared" si="146"/>
        <v>84.2</v>
      </c>
      <c r="G1289" s="45">
        <f t="shared" si="143"/>
        <v>3.8075778577318866E-4</v>
      </c>
      <c r="H1289" s="43">
        <f t="shared" si="144"/>
        <v>1.6301954218986185</v>
      </c>
      <c r="I1289" s="43">
        <f t="shared" si="147"/>
        <v>0.35864299281769607</v>
      </c>
      <c r="J1289" s="194">
        <v>0.65685321904562621</v>
      </c>
      <c r="K1289" s="43">
        <v>0.31176602415304139</v>
      </c>
      <c r="L1289" s="45">
        <f t="shared" si="142"/>
        <v>3.5124200212767007E-2</v>
      </c>
    </row>
    <row r="1290" spans="1:12" x14ac:dyDescent="0.25">
      <c r="A1290" s="65">
        <f t="shared" si="145"/>
        <v>340</v>
      </c>
      <c r="B1290" s="46" t="s">
        <v>288</v>
      </c>
      <c r="C1290" s="46">
        <v>151.6</v>
      </c>
      <c r="D1290" s="46"/>
      <c r="E1290" s="46"/>
      <c r="F1290" s="46">
        <f t="shared" si="146"/>
        <v>151.6</v>
      </c>
      <c r="G1290" s="45">
        <f t="shared" si="143"/>
        <v>6.8554489695030164E-4</v>
      </c>
      <c r="H1290" s="43">
        <f t="shared" si="144"/>
        <v>2.9351261990478688</v>
      </c>
      <c r="I1290" s="43">
        <f t="shared" si="147"/>
        <v>0.6457277637905311</v>
      </c>
      <c r="J1290" s="194">
        <v>1.1826478385667092</v>
      </c>
      <c r="K1290" s="43">
        <v>0.56132695085036899</v>
      </c>
      <c r="L1290" s="45">
        <f t="shared" si="142"/>
        <v>3.5124200212767007E-2</v>
      </c>
    </row>
    <row r="1291" spans="1:12" x14ac:dyDescent="0.25">
      <c r="A1291" s="65">
        <f t="shared" si="145"/>
        <v>341</v>
      </c>
      <c r="B1291" s="46" t="s">
        <v>289</v>
      </c>
      <c r="C1291" s="46">
        <v>45.6</v>
      </c>
      <c r="D1291" s="46"/>
      <c r="E1291" s="46"/>
      <c r="F1291" s="46">
        <f t="shared" si="146"/>
        <v>45.6</v>
      </c>
      <c r="G1291" s="45">
        <f t="shared" si="143"/>
        <v>2.0620611676077676E-4</v>
      </c>
      <c r="H1291" s="43">
        <f t="shared" si="144"/>
        <v>0.88286117860542757</v>
      </c>
      <c r="I1291" s="43">
        <f t="shared" si="147"/>
        <v>0.19422945929319407</v>
      </c>
      <c r="J1291" s="194">
        <v>0.35573048442375954</v>
      </c>
      <c r="K1291" s="43">
        <v>0.16884240737979439</v>
      </c>
      <c r="L1291" s="45">
        <f t="shared" si="142"/>
        <v>3.5124200212767014E-2</v>
      </c>
    </row>
    <row r="1292" spans="1:12" x14ac:dyDescent="0.25">
      <c r="A1292" s="65">
        <f t="shared" si="145"/>
        <v>342</v>
      </c>
      <c r="B1292" s="46" t="s">
        <v>290</v>
      </c>
      <c r="C1292" s="46">
        <v>193.6</v>
      </c>
      <c r="D1292" s="46"/>
      <c r="E1292" s="46"/>
      <c r="F1292" s="46">
        <f t="shared" si="146"/>
        <v>193.6</v>
      </c>
      <c r="G1292" s="45">
        <f t="shared" si="143"/>
        <v>8.7547158344049075E-4</v>
      </c>
      <c r="H1292" s="43">
        <f t="shared" si="144"/>
        <v>3.7482878109212892</v>
      </c>
      <c r="I1292" s="43">
        <f t="shared" si="147"/>
        <v>0.82462331840268366</v>
      </c>
      <c r="J1292" s="194">
        <v>1.5102943373780668</v>
      </c>
      <c r="K1292" s="43">
        <v>0.71683969448965335</v>
      </c>
      <c r="L1292" s="45">
        <f t="shared" si="142"/>
        <v>3.5124200212767014E-2</v>
      </c>
    </row>
    <row r="1293" spans="1:12" x14ac:dyDescent="0.25">
      <c r="A1293" s="65">
        <f t="shared" si="145"/>
        <v>343</v>
      </c>
      <c r="B1293" s="46" t="s">
        <v>947</v>
      </c>
      <c r="C1293" s="46">
        <v>743</v>
      </c>
      <c r="D1293" s="46"/>
      <c r="E1293" s="46"/>
      <c r="F1293" s="46">
        <f t="shared" si="146"/>
        <v>743</v>
      </c>
      <c r="G1293" s="45">
        <f t="shared" si="143"/>
        <v>3.3598935252907264E-3</v>
      </c>
      <c r="H1293" s="43">
        <f t="shared" si="144"/>
        <v>14.38521613385598</v>
      </c>
      <c r="I1293" s="43">
        <f t="shared" si="147"/>
        <v>3.1647475494483155</v>
      </c>
      <c r="J1293" s="194">
        <v>5.7962225861152046</v>
      </c>
      <c r="K1293" s="43">
        <v>2.7510944886663866</v>
      </c>
      <c r="L1293" s="45">
        <f t="shared" si="142"/>
        <v>3.5124200212767007E-2</v>
      </c>
    </row>
    <row r="1294" spans="1:12" x14ac:dyDescent="0.25">
      <c r="A1294" s="65">
        <f t="shared" si="145"/>
        <v>344</v>
      </c>
      <c r="B1294" s="46" t="s">
        <v>1359</v>
      </c>
      <c r="C1294" s="46">
        <v>1518.08</v>
      </c>
      <c r="D1294" s="46"/>
      <c r="E1294" s="46"/>
      <c r="F1294" s="46">
        <v>1518.08</v>
      </c>
      <c r="G1294" s="45">
        <f t="shared" si="143"/>
        <v>6.8648548625482447E-3</v>
      </c>
      <c r="H1294" s="43">
        <f t="shared" si="144"/>
        <v>29.391532851257182</v>
      </c>
      <c r="I1294" s="43">
        <f t="shared" si="147"/>
        <v>6.4661372272765805</v>
      </c>
      <c r="J1294" s="194">
        <v>11.84270468846537</v>
      </c>
      <c r="K1294" s="43">
        <v>5.6209710919982072</v>
      </c>
      <c r="L1294" s="45">
        <f t="shared" si="142"/>
        <v>3.5124200212767007E-2</v>
      </c>
    </row>
    <row r="1295" spans="1:12" x14ac:dyDescent="0.25">
      <c r="A1295" s="65">
        <f t="shared" si="145"/>
        <v>345</v>
      </c>
      <c r="B1295" s="46" t="s">
        <v>2397</v>
      </c>
      <c r="C1295" s="46">
        <v>320.7</v>
      </c>
      <c r="D1295" s="46"/>
      <c r="E1295" s="46"/>
      <c r="F1295" s="46">
        <f>C1295+D1295+E1295</f>
        <v>320.7</v>
      </c>
      <c r="G1295" s="45">
        <f t="shared" si="143"/>
        <v>1.4502259132715154E-3</v>
      </c>
      <c r="H1295" s="43">
        <f t="shared" si="144"/>
        <v>6.2090697363763292</v>
      </c>
      <c r="I1295" s="43">
        <f t="shared" si="147"/>
        <v>1.3659953420027924</v>
      </c>
      <c r="J1295" s="194">
        <v>2.5018150516381512</v>
      </c>
      <c r="K1295" s="43">
        <v>1.1874508782171067</v>
      </c>
      <c r="L1295" s="45">
        <f t="shared" si="142"/>
        <v>3.5124200212767007E-2</v>
      </c>
    </row>
    <row r="1296" spans="1:12" x14ac:dyDescent="0.25">
      <c r="A1296" s="65">
        <f t="shared" si="145"/>
        <v>346</v>
      </c>
      <c r="B1296" s="46" t="s">
        <v>2398</v>
      </c>
      <c r="C1296" s="46">
        <v>352.5</v>
      </c>
      <c r="D1296" s="46"/>
      <c r="E1296" s="46"/>
      <c r="F1296" s="46">
        <f t="shared" ref="F1296:F1308" si="148">C1296+D1296+E1296</f>
        <v>352.5</v>
      </c>
      <c r="G1296" s="45">
        <f t="shared" si="143"/>
        <v>1.594027547328373E-3</v>
      </c>
      <c r="H1296" s="43">
        <f t="shared" si="144"/>
        <v>6.8247492425090623</v>
      </c>
      <c r="I1296" s="43">
        <f t="shared" ref="I1296:I1308" si="149">H1296*0.22</f>
        <v>1.5014448333519936</v>
      </c>
      <c r="J1296" s="194">
        <v>2.7498902578810358</v>
      </c>
      <c r="K1296" s="43">
        <v>1.3051962412582792</v>
      </c>
      <c r="L1296" s="45">
        <f t="shared" si="142"/>
        <v>3.5124200212767014E-2</v>
      </c>
    </row>
    <row r="1297" spans="1:12" x14ac:dyDescent="0.25">
      <c r="A1297" s="65">
        <f t="shared" si="145"/>
        <v>347</v>
      </c>
      <c r="B1297" s="46" t="s">
        <v>2399</v>
      </c>
      <c r="C1297" s="46">
        <v>399.4</v>
      </c>
      <c r="D1297" s="46"/>
      <c r="E1297" s="46"/>
      <c r="F1297" s="46">
        <f t="shared" si="148"/>
        <v>399.4</v>
      </c>
      <c r="G1297" s="45">
        <f t="shared" si="143"/>
        <v>1.8061123472424172E-3</v>
      </c>
      <c r="H1297" s="43">
        <f t="shared" si="144"/>
        <v>7.7327797091010471</v>
      </c>
      <c r="I1297" s="43">
        <f t="shared" si="149"/>
        <v>1.7012115360022304</v>
      </c>
      <c r="J1297" s="194">
        <v>3.115762181553718</v>
      </c>
      <c r="K1297" s="43">
        <v>1.4788521383221465</v>
      </c>
      <c r="L1297" s="45">
        <f t="shared" si="142"/>
        <v>3.5124200212767007E-2</v>
      </c>
    </row>
    <row r="1298" spans="1:12" x14ac:dyDescent="0.25">
      <c r="A1298" s="65">
        <f t="shared" si="145"/>
        <v>348</v>
      </c>
      <c r="B1298" s="46" t="s">
        <v>2400</v>
      </c>
      <c r="C1298" s="46">
        <v>381.3</v>
      </c>
      <c r="D1298" s="46"/>
      <c r="E1298" s="46"/>
      <c r="F1298" s="46">
        <f t="shared" si="148"/>
        <v>381.3</v>
      </c>
      <c r="G1298" s="45">
        <f t="shared" si="143"/>
        <v>1.7242629894930741E-3</v>
      </c>
      <c r="H1298" s="43">
        <f t="shared" si="144"/>
        <v>7.3823457763651223</v>
      </c>
      <c r="I1298" s="43">
        <f t="shared" si="149"/>
        <v>1.6241160708003268</v>
      </c>
      <c r="J1298" s="194">
        <v>2.9745621427802522</v>
      </c>
      <c r="K1298" s="43">
        <v>1.4118335511823596</v>
      </c>
      <c r="L1298" s="45">
        <f t="shared" si="142"/>
        <v>3.5124200212767007E-2</v>
      </c>
    </row>
    <row r="1299" spans="1:12" x14ac:dyDescent="0.25">
      <c r="A1299" s="65">
        <f t="shared" si="145"/>
        <v>349</v>
      </c>
      <c r="B1299" s="46" t="s">
        <v>2401</v>
      </c>
      <c r="C1299" s="46">
        <v>351.4</v>
      </c>
      <c r="D1299" s="46"/>
      <c r="E1299" s="46"/>
      <c r="F1299" s="46">
        <f t="shared" si="148"/>
        <v>351.4</v>
      </c>
      <c r="G1299" s="45">
        <f t="shared" si="143"/>
        <v>1.5890532769679154E-3</v>
      </c>
      <c r="H1299" s="43">
        <f t="shared" si="144"/>
        <v>6.8034521526742813</v>
      </c>
      <c r="I1299" s="43">
        <f t="shared" si="149"/>
        <v>1.4967594735883418</v>
      </c>
      <c r="J1299" s="194">
        <v>2.741309040055024</v>
      </c>
      <c r="K1299" s="43">
        <v>1.3011232884486785</v>
      </c>
      <c r="L1299" s="45">
        <f t="shared" si="142"/>
        <v>3.5124200212767007E-2</v>
      </c>
    </row>
    <row r="1300" spans="1:12" x14ac:dyDescent="0.25">
      <c r="A1300" s="65">
        <f t="shared" si="145"/>
        <v>350</v>
      </c>
      <c r="B1300" s="46" t="s">
        <v>2402</v>
      </c>
      <c r="C1300" s="46">
        <v>381.3</v>
      </c>
      <c r="D1300" s="46"/>
      <c r="E1300" s="46"/>
      <c r="F1300" s="46">
        <f t="shared" si="148"/>
        <v>381.3</v>
      </c>
      <c r="G1300" s="45">
        <f t="shared" si="143"/>
        <v>1.7242629894930741E-3</v>
      </c>
      <c r="H1300" s="43">
        <f t="shared" si="144"/>
        <v>7.3823457763651223</v>
      </c>
      <c r="I1300" s="43">
        <f t="shared" si="149"/>
        <v>1.6241160708003268</v>
      </c>
      <c r="J1300" s="194">
        <v>2.9745621427802522</v>
      </c>
      <c r="K1300" s="43">
        <v>1.4118335511823596</v>
      </c>
      <c r="L1300" s="45">
        <f t="shared" si="142"/>
        <v>3.5124200212767007E-2</v>
      </c>
    </row>
    <row r="1301" spans="1:12" x14ac:dyDescent="0.25">
      <c r="A1301" s="65">
        <f t="shared" si="145"/>
        <v>351</v>
      </c>
      <c r="B1301" s="46" t="s">
        <v>2403</v>
      </c>
      <c r="C1301" s="46">
        <v>125.1</v>
      </c>
      <c r="D1301" s="46"/>
      <c r="E1301" s="46"/>
      <c r="F1301" s="46">
        <f t="shared" si="148"/>
        <v>125.1</v>
      </c>
      <c r="G1301" s="45">
        <f t="shared" si="143"/>
        <v>5.6571020190292036E-4</v>
      </c>
      <c r="H1301" s="43">
        <f t="shared" si="144"/>
        <v>2.4220599439372581</v>
      </c>
      <c r="I1301" s="43">
        <f t="shared" si="149"/>
        <v>0.53285318766619683</v>
      </c>
      <c r="J1301" s="194">
        <v>0.9759185000309718</v>
      </c>
      <c r="K1301" s="43">
        <v>0.46320581498272534</v>
      </c>
      <c r="L1301" s="45">
        <f t="shared" si="142"/>
        <v>3.5124200212767007E-2</v>
      </c>
    </row>
    <row r="1302" spans="1:12" x14ac:dyDescent="0.25">
      <c r="A1302" s="65">
        <f t="shared" si="145"/>
        <v>352</v>
      </c>
      <c r="B1302" s="46" t="s">
        <v>2404</v>
      </c>
      <c r="C1302" s="46">
        <v>120.3</v>
      </c>
      <c r="D1302" s="46"/>
      <c r="E1302" s="46"/>
      <c r="F1302" s="46">
        <f t="shared" si="148"/>
        <v>120.3</v>
      </c>
      <c r="G1302" s="45">
        <f t="shared" si="143"/>
        <v>5.4400429487547024E-4</v>
      </c>
      <c r="H1302" s="43">
        <f t="shared" si="144"/>
        <v>2.3291271882945819</v>
      </c>
      <c r="I1302" s="43">
        <f t="shared" si="149"/>
        <v>0.51240798142480803</v>
      </c>
      <c r="J1302" s="194">
        <v>0.93847318588110262</v>
      </c>
      <c r="K1302" s="43">
        <v>0.44543292999537859</v>
      </c>
      <c r="L1302" s="45">
        <f t="shared" si="142"/>
        <v>3.5124200212767014E-2</v>
      </c>
    </row>
    <row r="1303" spans="1:12" x14ac:dyDescent="0.25">
      <c r="A1303" s="65">
        <f t="shared" si="145"/>
        <v>353</v>
      </c>
      <c r="B1303" s="46" t="s">
        <v>2405</v>
      </c>
      <c r="C1303" s="46">
        <v>342.6</v>
      </c>
      <c r="D1303" s="46"/>
      <c r="E1303" s="46"/>
      <c r="F1303" s="46">
        <f t="shared" si="148"/>
        <v>342.6</v>
      </c>
      <c r="G1303" s="45">
        <f t="shared" si="143"/>
        <v>1.5492591140842571E-3</v>
      </c>
      <c r="H1303" s="43">
        <f t="shared" si="144"/>
        <v>6.6330754339960425</v>
      </c>
      <c r="I1303" s="43">
        <f t="shared" si="149"/>
        <v>1.4592765954791294</v>
      </c>
      <c r="J1303" s="194">
        <v>2.6726592974469301</v>
      </c>
      <c r="K1303" s="43">
        <v>1.2685396659718762</v>
      </c>
      <c r="L1303" s="45">
        <f t="shared" si="142"/>
        <v>3.5124200212767014E-2</v>
      </c>
    </row>
    <row r="1304" spans="1:12" x14ac:dyDescent="0.25">
      <c r="A1304" s="65">
        <f t="shared" si="145"/>
        <v>354</v>
      </c>
      <c r="B1304" s="46" t="s">
        <v>2406</v>
      </c>
      <c r="C1304" s="46">
        <v>341.6</v>
      </c>
      <c r="D1304" s="46"/>
      <c r="E1304" s="46"/>
      <c r="F1304" s="46">
        <f t="shared" si="148"/>
        <v>341.6</v>
      </c>
      <c r="G1304" s="45">
        <f t="shared" si="143"/>
        <v>1.5447370501202049E-3</v>
      </c>
      <c r="H1304" s="43">
        <f t="shared" si="144"/>
        <v>6.6137144432371509</v>
      </c>
      <c r="I1304" s="43">
        <f t="shared" si="149"/>
        <v>1.4550171775121732</v>
      </c>
      <c r="J1304" s="194">
        <v>2.6648581903323745</v>
      </c>
      <c r="K1304" s="43">
        <v>1.2648369815995124</v>
      </c>
      <c r="L1304" s="45">
        <f t="shared" si="142"/>
        <v>3.5124200212767007E-2</v>
      </c>
    </row>
    <row r="1305" spans="1:12" x14ac:dyDescent="0.25">
      <c r="A1305" s="65">
        <f t="shared" si="145"/>
        <v>355</v>
      </c>
      <c r="B1305" s="46" t="s">
        <v>2407</v>
      </c>
      <c r="C1305" s="46">
        <v>348.8</v>
      </c>
      <c r="D1305" s="46"/>
      <c r="E1305" s="46"/>
      <c r="F1305" s="46">
        <f t="shared" si="148"/>
        <v>348.8</v>
      </c>
      <c r="G1305" s="45">
        <f t="shared" si="143"/>
        <v>1.5772959106613801E-3</v>
      </c>
      <c r="H1305" s="43">
        <f t="shared" si="144"/>
        <v>6.7531135767011659</v>
      </c>
      <c r="I1305" s="43">
        <f t="shared" si="149"/>
        <v>1.4856849868742565</v>
      </c>
      <c r="J1305" s="194">
        <v>2.7210261615571785</v>
      </c>
      <c r="K1305" s="43">
        <v>1.2914963090805327</v>
      </c>
      <c r="L1305" s="45">
        <f t="shared" si="142"/>
        <v>3.5124200212767007E-2</v>
      </c>
    </row>
    <row r="1306" spans="1:12" x14ac:dyDescent="0.25">
      <c r="A1306" s="65">
        <f t="shared" si="145"/>
        <v>356</v>
      </c>
      <c r="B1306" s="46" t="s">
        <v>2408</v>
      </c>
      <c r="C1306" s="46">
        <v>348.5</v>
      </c>
      <c r="D1306" s="46"/>
      <c r="E1306" s="46"/>
      <c r="F1306" s="46">
        <f t="shared" si="148"/>
        <v>348.5</v>
      </c>
      <c r="G1306" s="45">
        <f t="shared" si="143"/>
        <v>1.5759392914721645E-3</v>
      </c>
      <c r="H1306" s="43">
        <f t="shared" si="144"/>
        <v>6.7473052794734985</v>
      </c>
      <c r="I1306" s="43">
        <f t="shared" si="149"/>
        <v>1.4844071614841696</v>
      </c>
      <c r="J1306" s="194">
        <v>2.7186858294228116</v>
      </c>
      <c r="K1306" s="43">
        <v>1.2903855037688232</v>
      </c>
      <c r="L1306" s="45">
        <f t="shared" si="142"/>
        <v>3.5124200212767014E-2</v>
      </c>
    </row>
    <row r="1307" spans="1:12" x14ac:dyDescent="0.25">
      <c r="A1307" s="65">
        <f t="shared" si="145"/>
        <v>357</v>
      </c>
      <c r="B1307" s="46" t="s">
        <v>2409</v>
      </c>
      <c r="C1307" s="46">
        <v>713.6</v>
      </c>
      <c r="D1307" s="46"/>
      <c r="E1307" s="46"/>
      <c r="F1307" s="46">
        <f t="shared" si="148"/>
        <v>713.6</v>
      </c>
      <c r="G1307" s="45">
        <f t="shared" si="143"/>
        <v>3.2269448447475942E-3</v>
      </c>
      <c r="H1307" s="43">
        <f t="shared" si="144"/>
        <v>13.816003005544587</v>
      </c>
      <c r="I1307" s="43">
        <f t="shared" si="149"/>
        <v>3.0395206612198091</v>
      </c>
      <c r="J1307" s="194">
        <v>5.5668700369472548</v>
      </c>
      <c r="K1307" s="43">
        <v>2.6422355681188878</v>
      </c>
      <c r="L1307" s="45">
        <f t="shared" si="142"/>
        <v>3.5124200212767014E-2</v>
      </c>
    </row>
    <row r="1308" spans="1:12" x14ac:dyDescent="0.25">
      <c r="A1308" s="65">
        <f t="shared" si="145"/>
        <v>358</v>
      </c>
      <c r="B1308" s="46" t="s">
        <v>2410</v>
      </c>
      <c r="C1308" s="46">
        <v>343.6</v>
      </c>
      <c r="D1308" s="46"/>
      <c r="E1308" s="46"/>
      <c r="F1308" s="46">
        <f t="shared" si="148"/>
        <v>343.6</v>
      </c>
      <c r="G1308" s="45">
        <f t="shared" si="143"/>
        <v>1.5537811780483091E-3</v>
      </c>
      <c r="H1308" s="43">
        <f t="shared" si="144"/>
        <v>6.6524364247549332</v>
      </c>
      <c r="I1308" s="43">
        <f t="shared" si="149"/>
        <v>1.4635360134460853</v>
      </c>
      <c r="J1308" s="194">
        <v>2.6804604045614866</v>
      </c>
      <c r="K1308" s="43">
        <v>1.2722423503442402</v>
      </c>
      <c r="L1308" s="45">
        <f t="shared" si="142"/>
        <v>3.5124200212767014E-2</v>
      </c>
    </row>
    <row r="1309" spans="1:12" ht="13" x14ac:dyDescent="0.3">
      <c r="A1309" s="77"/>
      <c r="B1309" s="77" t="s">
        <v>2074</v>
      </c>
      <c r="C1309" s="142">
        <f t="shared" ref="C1309:K1309" si="150">SUM(C951:C1308)</f>
        <v>210848.08000000002</v>
      </c>
      <c r="D1309" s="142">
        <f t="shared" si="150"/>
        <v>1269.0999999999999</v>
      </c>
      <c r="E1309" s="142">
        <f t="shared" si="150"/>
        <v>9020.7800000000007</v>
      </c>
      <c r="F1309" s="142">
        <f t="shared" si="150"/>
        <v>221137.96000000011</v>
      </c>
      <c r="G1309" s="142">
        <f t="shared" si="150"/>
        <v>0.99999999999999956</v>
      </c>
      <c r="H1309" s="39">
        <f t="shared" si="150"/>
        <v>4281.449999999998</v>
      </c>
      <c r="I1309" s="142">
        <f t="shared" si="150"/>
        <v>941.91900000000032</v>
      </c>
      <c r="J1309" s="250">
        <f t="shared" si="150"/>
        <v>1725.1209130544287</v>
      </c>
      <c r="K1309" s="142">
        <f t="shared" si="150"/>
        <v>780.70389071580223</v>
      </c>
      <c r="L1309" s="45">
        <f>(H1309+I1309+J1309+K1309)/F1309</f>
        <v>3.4951908771204299E-2</v>
      </c>
    </row>
    <row r="1310" spans="1:12" ht="13" x14ac:dyDescent="0.3">
      <c r="A1310" s="537" t="s">
        <v>1877</v>
      </c>
      <c r="B1310" s="537"/>
      <c r="C1310" s="537"/>
      <c r="D1310" s="537"/>
      <c r="E1310" s="537"/>
      <c r="F1310" s="537"/>
      <c r="G1310" s="537"/>
      <c r="H1310" s="537"/>
      <c r="I1310" s="537"/>
      <c r="J1310" s="537"/>
      <c r="K1310" s="537"/>
      <c r="L1310" s="537"/>
    </row>
    <row r="1311" spans="1:12" x14ac:dyDescent="0.25">
      <c r="A1311" s="46">
        <v>1</v>
      </c>
      <c r="B1311" s="46" t="s">
        <v>1504</v>
      </c>
      <c r="C1311" s="47">
        <v>2589.1999999999998</v>
      </c>
      <c r="D1311" s="46"/>
      <c r="E1311" s="49"/>
      <c r="F1311" s="46">
        <f t="shared" ref="F1311:F1357" si="151">C1311+D1311+E1311</f>
        <v>2589.1999999999998</v>
      </c>
      <c r="G1311" s="45">
        <f t="shared" ref="G1311:G1357" si="152">2/$F$1358*F1311</f>
        <v>1.8320768408066596E-2</v>
      </c>
      <c r="H1311" s="43">
        <f t="shared" ref="H1311:H1357" si="153">G1311*4281.45</f>
        <v>78.439453900716728</v>
      </c>
      <c r="I1311" s="43">
        <f>H1311*0.22</f>
        <v>17.256679858157682</v>
      </c>
      <c r="J1311" s="194">
        <v>19.803792125038211</v>
      </c>
      <c r="K1311" s="43">
        <v>7.6761134723648627</v>
      </c>
      <c r="L1311" s="45">
        <f>(H1311+I1311+J1311+K1311)/F1311</f>
        <v>4.757301072002066E-2</v>
      </c>
    </row>
    <row r="1312" spans="1:12" x14ac:dyDescent="0.25">
      <c r="A1312" s="46">
        <f>A1311+1</f>
        <v>2</v>
      </c>
      <c r="B1312" s="46" t="s">
        <v>1505</v>
      </c>
      <c r="C1312" s="47">
        <v>3208.2</v>
      </c>
      <c r="D1312" s="48"/>
      <c r="E1312" s="49"/>
      <c r="F1312" s="46">
        <f t="shared" si="151"/>
        <v>3208.2</v>
      </c>
      <c r="G1312" s="45">
        <f t="shared" si="152"/>
        <v>2.270071420004606E-2</v>
      </c>
      <c r="H1312" s="43">
        <f t="shared" si="153"/>
        <v>97.191972811787195</v>
      </c>
      <c r="I1312" s="43">
        <f t="shared" ref="I1312:I1357" si="154">H1312*0.22</f>
        <v>21.382234018593184</v>
      </c>
      <c r="J1312" s="194">
        <v>24.53828437183207</v>
      </c>
      <c r="K1312" s="43">
        <v>9.5112417897578219</v>
      </c>
      <c r="L1312" s="45">
        <f t="shared" ref="L1312:L1358" si="155">(H1312+I1312+J1312+K1312)/F1312</f>
        <v>4.7573010720020667E-2</v>
      </c>
    </row>
    <row r="1313" spans="1:13" x14ac:dyDescent="0.25">
      <c r="A1313" s="46">
        <f t="shared" ref="A1313:A1357" si="156">A1312+1</f>
        <v>3</v>
      </c>
      <c r="B1313" s="46" t="s">
        <v>1878</v>
      </c>
      <c r="C1313" s="47">
        <v>7422.1</v>
      </c>
      <c r="D1313" s="48"/>
      <c r="E1313" s="49"/>
      <c r="F1313" s="46">
        <f t="shared" si="151"/>
        <v>7422.1</v>
      </c>
      <c r="G1313" s="45">
        <f t="shared" si="152"/>
        <v>5.2517602039823537E-2</v>
      </c>
      <c r="H1313" s="43">
        <f t="shared" si="153"/>
        <v>224.85148725340247</v>
      </c>
      <c r="I1313" s="43">
        <f t="shared" si="154"/>
        <v>49.467327195748545</v>
      </c>
      <c r="J1313" s="194">
        <v>56.768780137203052</v>
      </c>
      <c r="K1313" s="43">
        <v>22.004048278711281</v>
      </c>
      <c r="L1313" s="45">
        <f t="shared" si="155"/>
        <v>4.7573010720020667E-2</v>
      </c>
      <c r="M1313" s="116"/>
    </row>
    <row r="1314" spans="1:13" x14ac:dyDescent="0.25">
      <c r="A1314" s="46">
        <f t="shared" si="156"/>
        <v>4</v>
      </c>
      <c r="B1314" s="46" t="s">
        <v>1507</v>
      </c>
      <c r="C1314" s="47">
        <v>3200.7</v>
      </c>
      <c r="D1314" s="48">
        <v>43.2</v>
      </c>
      <c r="E1314" s="49"/>
      <c r="F1314" s="46">
        <f t="shared" si="151"/>
        <v>3243.8999999999996</v>
      </c>
      <c r="G1314" s="45">
        <f t="shared" si="152"/>
        <v>2.2953321736029365E-2</v>
      </c>
      <c r="H1314" s="43">
        <f t="shared" si="153"/>
        <v>98.273499346722915</v>
      </c>
      <c r="I1314" s="43">
        <f t="shared" si="154"/>
        <v>21.620169856279041</v>
      </c>
      <c r="J1314" s="194">
        <v>24.811339902059114</v>
      </c>
      <c r="K1314" s="43">
        <v>9.4890067939897325</v>
      </c>
      <c r="L1314" s="45">
        <f t="shared" si="155"/>
        <v>4.7533529362511429E-2</v>
      </c>
    </row>
    <row r="1315" spans="1:13" x14ac:dyDescent="0.25">
      <c r="A1315" s="46">
        <f t="shared" si="156"/>
        <v>5</v>
      </c>
      <c r="B1315" s="46" t="s">
        <v>1508</v>
      </c>
      <c r="C1315" s="47">
        <v>3204.9</v>
      </c>
      <c r="D1315" s="48"/>
      <c r="E1315" s="49"/>
      <c r="F1315" s="46">
        <f t="shared" si="151"/>
        <v>3204.9</v>
      </c>
      <c r="G1315" s="45">
        <f t="shared" si="152"/>
        <v>2.2677363923610631E-2</v>
      </c>
      <c r="H1315" s="43">
        <f t="shared" si="153"/>
        <v>97.091999770742731</v>
      </c>
      <c r="I1315" s="43">
        <f t="shared" si="154"/>
        <v>21.3602399495634</v>
      </c>
      <c r="J1315" s="194">
        <v>24.513043944668222</v>
      </c>
      <c r="K1315" s="43">
        <v>9.5014583916198632</v>
      </c>
      <c r="L1315" s="45">
        <f t="shared" si="155"/>
        <v>4.757301072002066E-2</v>
      </c>
    </row>
    <row r="1316" spans="1:13" x14ac:dyDescent="0.25">
      <c r="A1316" s="46">
        <f t="shared" si="156"/>
        <v>6</v>
      </c>
      <c r="B1316" s="46" t="s">
        <v>1509</v>
      </c>
      <c r="C1316" s="47">
        <v>3188.3</v>
      </c>
      <c r="D1316" s="48"/>
      <c r="E1316" s="49"/>
      <c r="F1316" s="46">
        <f t="shared" si="151"/>
        <v>3188.3</v>
      </c>
      <c r="G1316" s="45">
        <f t="shared" si="152"/>
        <v>2.2559904957299065E-2</v>
      </c>
      <c r="H1316" s="43">
        <f t="shared" si="153"/>
        <v>96.58910507942808</v>
      </c>
      <c r="I1316" s="43">
        <f t="shared" si="154"/>
        <v>21.249603117474177</v>
      </c>
      <c r="J1316" s="194">
        <v>24.386076947419795</v>
      </c>
      <c r="K1316" s="43">
        <v>9.4522449343198254</v>
      </c>
      <c r="L1316" s="45">
        <f t="shared" si="155"/>
        <v>4.757301072002066E-2</v>
      </c>
    </row>
    <row r="1317" spans="1:13" x14ac:dyDescent="0.25">
      <c r="A1317" s="46">
        <f t="shared" si="156"/>
        <v>7</v>
      </c>
      <c r="B1317" s="46" t="s">
        <v>1510</v>
      </c>
      <c r="C1317" s="47">
        <v>3475.5</v>
      </c>
      <c r="D1317" s="48"/>
      <c r="E1317" s="49"/>
      <c r="F1317" s="46">
        <f t="shared" si="151"/>
        <v>3475.5</v>
      </c>
      <c r="G1317" s="45">
        <f t="shared" si="152"/>
        <v>2.459208659131603E-2</v>
      </c>
      <c r="H1317" s="43">
        <f t="shared" si="153"/>
        <v>105.28978913639001</v>
      </c>
      <c r="I1317" s="43">
        <f t="shared" si="154"/>
        <v>23.163753610005802</v>
      </c>
      <c r="J1317" s="194">
        <v>26.582758972103473</v>
      </c>
      <c r="K1317" s="43">
        <v>10.303697038932521</v>
      </c>
      <c r="L1317" s="45">
        <f t="shared" si="155"/>
        <v>4.757301072002066E-2</v>
      </c>
    </row>
    <row r="1318" spans="1:13" x14ac:dyDescent="0.25">
      <c r="A1318" s="46">
        <f t="shared" si="156"/>
        <v>8</v>
      </c>
      <c r="B1318" s="46" t="s">
        <v>1879</v>
      </c>
      <c r="C1318" s="47">
        <v>3043.6</v>
      </c>
      <c r="D1318" s="48"/>
      <c r="E1318" s="49"/>
      <c r="F1318" s="46">
        <f t="shared" si="151"/>
        <v>3043.6</v>
      </c>
      <c r="G1318" s="45">
        <f t="shared" si="152"/>
        <v>2.1536030714812103E-2</v>
      </c>
      <c r="H1318" s="43">
        <f t="shared" si="153"/>
        <v>92.205438703932273</v>
      </c>
      <c r="I1318" s="43">
        <f t="shared" si="154"/>
        <v>20.285196514865099</v>
      </c>
      <c r="J1318" s="194">
        <v>23.279322459356678</v>
      </c>
      <c r="K1318" s="43">
        <v>9.023257749300825</v>
      </c>
      <c r="L1318" s="45">
        <f t="shared" si="155"/>
        <v>4.757301072002066E-2</v>
      </c>
    </row>
    <row r="1319" spans="1:13" x14ac:dyDescent="0.25">
      <c r="A1319" s="46">
        <f t="shared" si="156"/>
        <v>9</v>
      </c>
      <c r="B1319" s="46" t="s">
        <v>1511</v>
      </c>
      <c r="C1319" s="47">
        <v>7039.4</v>
      </c>
      <c r="D1319" s="48"/>
      <c r="E1319" s="49"/>
      <c r="F1319" s="46">
        <f t="shared" si="151"/>
        <v>7039.4</v>
      </c>
      <c r="G1319" s="45">
        <f t="shared" si="152"/>
        <v>4.9809677557447862E-2</v>
      </c>
      <c r="H1319" s="43">
        <f t="shared" si="153"/>
        <v>213.25764397833515</v>
      </c>
      <c r="I1319" s="43">
        <f t="shared" si="154"/>
        <v>46.916681675233733</v>
      </c>
      <c r="J1319" s="194">
        <v>53.841655447626295</v>
      </c>
      <c r="K1319" s="43">
        <v>20.869470561318249</v>
      </c>
      <c r="L1319" s="45">
        <f t="shared" si="155"/>
        <v>4.7573010720020653E-2</v>
      </c>
    </row>
    <row r="1320" spans="1:13" x14ac:dyDescent="0.25">
      <c r="A1320" s="46">
        <f t="shared" si="156"/>
        <v>10</v>
      </c>
      <c r="B1320" s="46" t="s">
        <v>1512</v>
      </c>
      <c r="C1320" s="47">
        <v>10010.700000000001</v>
      </c>
      <c r="D1320" s="48">
        <v>269</v>
      </c>
      <c r="E1320" s="49"/>
      <c r="F1320" s="46">
        <f t="shared" si="151"/>
        <v>10279.700000000001</v>
      </c>
      <c r="G1320" s="45">
        <f t="shared" si="152"/>
        <v>7.2737526264638586E-2</v>
      </c>
      <c r="H1320" s="43">
        <f t="shared" si="153"/>
        <v>311.42208182573688</v>
      </c>
      <c r="I1320" s="43">
        <f t="shared" si="154"/>
        <v>68.51285800166211</v>
      </c>
      <c r="J1320" s="194">
        <v>78.62546033823395</v>
      </c>
      <c r="K1320" s="43">
        <v>29.678382951414701</v>
      </c>
      <c r="L1320" s="45">
        <f t="shared" si="155"/>
        <v>4.7495431103733332E-2</v>
      </c>
    </row>
    <row r="1321" spans="1:13" x14ac:dyDescent="0.25">
      <c r="A1321" s="46">
        <f t="shared" si="156"/>
        <v>11</v>
      </c>
      <c r="B1321" s="46" t="s">
        <v>1513</v>
      </c>
      <c r="C1321" s="47">
        <v>9985.1</v>
      </c>
      <c r="D1321" s="48">
        <v>248.8</v>
      </c>
      <c r="E1321" s="49"/>
      <c r="F1321" s="46">
        <f t="shared" si="151"/>
        <v>10233.9</v>
      </c>
      <c r="G1321" s="45">
        <f t="shared" si="152"/>
        <v>7.2413452731080158E-2</v>
      </c>
      <c r="H1321" s="43">
        <f t="shared" si="153"/>
        <v>310.03457719548311</v>
      </c>
      <c r="I1321" s="43">
        <f t="shared" si="154"/>
        <v>68.207606983006286</v>
      </c>
      <c r="J1321" s="194">
        <v>78.275153803656949</v>
      </c>
      <c r="K1321" s="43">
        <v>29.602487499192954</v>
      </c>
      <c r="L1321" s="45">
        <f t="shared" si="155"/>
        <v>4.7500935662976904E-2</v>
      </c>
    </row>
    <row r="1322" spans="1:13" x14ac:dyDescent="0.25">
      <c r="A1322" s="46">
        <f t="shared" si="156"/>
        <v>12</v>
      </c>
      <c r="B1322" s="46" t="s">
        <v>1880</v>
      </c>
      <c r="C1322" s="47">
        <v>4399.7</v>
      </c>
      <c r="D1322" s="48"/>
      <c r="E1322" s="49"/>
      <c r="F1322" s="46">
        <f t="shared" si="151"/>
        <v>4399.7</v>
      </c>
      <c r="G1322" s="45">
        <f t="shared" si="152"/>
        <v>3.1131579161505718E-2</v>
      </c>
      <c r="H1322" s="43">
        <f t="shared" si="153"/>
        <v>133.28829960102865</v>
      </c>
      <c r="I1322" s="43">
        <f t="shared" si="154"/>
        <v>29.323425912226305</v>
      </c>
      <c r="J1322" s="194">
        <v>33.65160830083834</v>
      </c>
      <c r="K1322" s="43">
        <v>13.043641450781587</v>
      </c>
      <c r="L1322" s="45">
        <f t="shared" si="155"/>
        <v>4.757301072002066E-2</v>
      </c>
    </row>
    <row r="1323" spans="1:13" x14ac:dyDescent="0.25">
      <c r="A1323" s="46">
        <f t="shared" si="156"/>
        <v>13</v>
      </c>
      <c r="B1323" s="46" t="s">
        <v>1514</v>
      </c>
      <c r="C1323" s="47">
        <v>4393.8999999999996</v>
      </c>
      <c r="D1323" s="48"/>
      <c r="E1323" s="49"/>
      <c r="F1323" s="46">
        <f t="shared" si="151"/>
        <v>4393.8999999999996</v>
      </c>
      <c r="G1323" s="45">
        <f t="shared" si="152"/>
        <v>3.109053928171011E-2</v>
      </c>
      <c r="H1323" s="43">
        <f t="shared" si="153"/>
        <v>133.11258940767775</v>
      </c>
      <c r="I1323" s="43">
        <f t="shared" si="154"/>
        <v>29.284769669689105</v>
      </c>
      <c r="J1323" s="194">
        <v>33.607246337944304</v>
      </c>
      <c r="K1323" s="43">
        <v>13.026446387387599</v>
      </c>
      <c r="L1323" s="45">
        <f t="shared" si="155"/>
        <v>4.757301072002066E-2</v>
      </c>
    </row>
    <row r="1324" spans="1:13" x14ac:dyDescent="0.25">
      <c r="A1324" s="46">
        <f t="shared" si="156"/>
        <v>14</v>
      </c>
      <c r="B1324" s="46" t="s">
        <v>1515</v>
      </c>
      <c r="C1324" s="47">
        <v>13614.8</v>
      </c>
      <c r="D1324" s="48"/>
      <c r="E1324" s="49"/>
      <c r="F1324" s="46">
        <f t="shared" si="151"/>
        <v>13614.8</v>
      </c>
      <c r="G1324" s="45">
        <f t="shared" si="152"/>
        <v>9.6336164731247148E-2</v>
      </c>
      <c r="H1324" s="43">
        <f t="shared" si="153"/>
        <v>412.45847248859809</v>
      </c>
      <c r="I1324" s="43">
        <f t="shared" si="154"/>
        <v>90.740863947491576</v>
      </c>
      <c r="J1324" s="194">
        <v>104.13435386373023</v>
      </c>
      <c r="K1324" s="43">
        <v>40.363336051117379</v>
      </c>
      <c r="L1324" s="45">
        <f t="shared" si="155"/>
        <v>4.757301072002066E-2</v>
      </c>
    </row>
    <row r="1325" spans="1:13" x14ac:dyDescent="0.25">
      <c r="A1325" s="46">
        <f t="shared" si="156"/>
        <v>15</v>
      </c>
      <c r="B1325" s="46" t="s">
        <v>1516</v>
      </c>
      <c r="C1325" s="47">
        <v>3086.6</v>
      </c>
      <c r="D1325" s="48"/>
      <c r="E1325" s="49"/>
      <c r="F1325" s="46">
        <f t="shared" si="151"/>
        <v>3086.6</v>
      </c>
      <c r="G1325" s="45">
        <f t="shared" si="152"/>
        <v>2.1840291892607121E-2</v>
      </c>
      <c r="H1325" s="43">
        <f t="shared" si="153"/>
        <v>93.508117723602751</v>
      </c>
      <c r="I1325" s="43">
        <f t="shared" si="154"/>
        <v>20.571785899192605</v>
      </c>
      <c r="J1325" s="194">
        <v>23.608212873915864</v>
      </c>
      <c r="K1325" s="43">
        <v>9.150738391704536</v>
      </c>
      <c r="L1325" s="45">
        <f t="shared" si="155"/>
        <v>4.757301072002066E-2</v>
      </c>
    </row>
    <row r="1326" spans="1:13" x14ac:dyDescent="0.25">
      <c r="A1326" s="46">
        <f t="shared" si="156"/>
        <v>16</v>
      </c>
      <c r="B1326" s="46" t="s">
        <v>1517</v>
      </c>
      <c r="C1326" s="47">
        <v>3011.7</v>
      </c>
      <c r="D1326" s="48"/>
      <c r="E1326" s="49"/>
      <c r="F1326" s="46">
        <f t="shared" si="151"/>
        <v>3011.7</v>
      </c>
      <c r="G1326" s="45">
        <f t="shared" si="152"/>
        <v>2.1310311375936263E-2</v>
      </c>
      <c r="H1326" s="43">
        <f t="shared" si="153"/>
        <v>91.239032640502316</v>
      </c>
      <c r="I1326" s="43">
        <f t="shared" si="154"/>
        <v>20.07258718091051</v>
      </c>
      <c r="J1326" s="194">
        <v>23.035331663439511</v>
      </c>
      <c r="K1326" s="43">
        <v>8.9286849006338862</v>
      </c>
      <c r="L1326" s="45">
        <f t="shared" si="155"/>
        <v>4.757301072002066E-2</v>
      </c>
    </row>
    <row r="1327" spans="1:13" x14ac:dyDescent="0.25">
      <c r="A1327" s="46">
        <f t="shared" si="156"/>
        <v>17</v>
      </c>
      <c r="B1327" s="46" t="s">
        <v>1518</v>
      </c>
      <c r="C1327" s="47">
        <v>4401.5</v>
      </c>
      <c r="D1327" s="48"/>
      <c r="E1327" s="49"/>
      <c r="F1327" s="46">
        <f t="shared" si="151"/>
        <v>4401.5</v>
      </c>
      <c r="G1327" s="45">
        <f t="shared" si="152"/>
        <v>3.1144315675925047E-2</v>
      </c>
      <c r="H1327" s="43">
        <f t="shared" si="153"/>
        <v>133.3428303506893</v>
      </c>
      <c r="I1327" s="43">
        <f t="shared" si="154"/>
        <v>29.335422677151644</v>
      </c>
      <c r="J1327" s="194">
        <v>33.665375806564072</v>
      </c>
      <c r="K1327" s="43">
        <v>13.048977849765929</v>
      </c>
      <c r="L1327" s="45">
        <f t="shared" si="155"/>
        <v>4.757301072002066E-2</v>
      </c>
    </row>
    <row r="1328" spans="1:13" x14ac:dyDescent="0.25">
      <c r="A1328" s="46">
        <f t="shared" si="156"/>
        <v>18</v>
      </c>
      <c r="B1328" s="46" t="s">
        <v>1519</v>
      </c>
      <c r="C1328" s="47">
        <v>4380.8999999999996</v>
      </c>
      <c r="D1328" s="48"/>
      <c r="E1328" s="49"/>
      <c r="F1328" s="46">
        <f t="shared" si="151"/>
        <v>4380.8999999999996</v>
      </c>
      <c r="G1328" s="45">
        <f t="shared" si="152"/>
        <v>3.0998553344237199E-2</v>
      </c>
      <c r="H1328" s="43">
        <f t="shared" si="153"/>
        <v>132.71875621568435</v>
      </c>
      <c r="I1328" s="43">
        <f t="shared" si="154"/>
        <v>29.198126367450559</v>
      </c>
      <c r="J1328" s="194">
        <v>33.507814352147342</v>
      </c>
      <c r="K1328" s="43">
        <v>12.987905728056242</v>
      </c>
      <c r="L1328" s="45">
        <f t="shared" si="155"/>
        <v>4.7573010720020653E-2</v>
      </c>
    </row>
    <row r="1329" spans="1:12" x14ac:dyDescent="0.25">
      <c r="A1329" s="46">
        <f t="shared" si="156"/>
        <v>19</v>
      </c>
      <c r="B1329" s="46" t="s">
        <v>1521</v>
      </c>
      <c r="C1329" s="47">
        <v>9529.6</v>
      </c>
      <c r="D1329" s="48"/>
      <c r="E1329" s="49"/>
      <c r="F1329" s="46">
        <f t="shared" si="151"/>
        <v>9529.6</v>
      </c>
      <c r="G1329" s="45">
        <f t="shared" si="152"/>
        <v>6.742993767245152E-2</v>
      </c>
      <c r="H1329" s="43">
        <f t="shared" si="153"/>
        <v>288.69790664771756</v>
      </c>
      <c r="I1329" s="43">
        <f t="shared" si="154"/>
        <v>63.51353946249786</v>
      </c>
      <c r="J1329" s="194">
        <v>72.888234757749174</v>
      </c>
      <c r="K1329" s="43">
        <v>28.252082089544338</v>
      </c>
      <c r="L1329" s="45">
        <f t="shared" si="155"/>
        <v>4.757301072002066E-2</v>
      </c>
    </row>
    <row r="1330" spans="1:12" x14ac:dyDescent="0.25">
      <c r="A1330" s="46">
        <f t="shared" si="156"/>
        <v>20</v>
      </c>
      <c r="B1330" s="46" t="s">
        <v>1522</v>
      </c>
      <c r="C1330" s="47">
        <v>5840.7</v>
      </c>
      <c r="D1330" s="48"/>
      <c r="E1330" s="49"/>
      <c r="F1330" s="46">
        <f t="shared" si="151"/>
        <v>5840.7</v>
      </c>
      <c r="G1330" s="45">
        <f t="shared" si="152"/>
        <v>4.1327866538310901E-2</v>
      </c>
      <c r="H1330" s="43">
        <f t="shared" si="153"/>
        <v>176.94319419045121</v>
      </c>
      <c r="I1330" s="43">
        <f t="shared" si="154"/>
        <v>38.927502721899266</v>
      </c>
      <c r="J1330" s="194">
        <v>44.673261495717085</v>
      </c>
      <c r="K1330" s="43">
        <v>17.315725304357123</v>
      </c>
      <c r="L1330" s="45">
        <f t="shared" si="155"/>
        <v>4.757301072002066E-2</v>
      </c>
    </row>
    <row r="1331" spans="1:12" x14ac:dyDescent="0.25">
      <c r="A1331" s="46">
        <f t="shared" si="156"/>
        <v>21</v>
      </c>
      <c r="B1331" s="46" t="s">
        <v>1523</v>
      </c>
      <c r="C1331" s="47">
        <v>6026.6</v>
      </c>
      <c r="D1331" s="48"/>
      <c r="E1331" s="49"/>
      <c r="F1331" s="46">
        <f t="shared" si="151"/>
        <v>6026.6</v>
      </c>
      <c r="G1331" s="45">
        <f t="shared" si="152"/>
        <v>4.2643265444173552E-2</v>
      </c>
      <c r="H1331" s="43">
        <f t="shared" si="153"/>
        <v>182.57500883595685</v>
      </c>
      <c r="I1331" s="43">
        <f t="shared" si="154"/>
        <v>40.166501943910511</v>
      </c>
      <c r="J1331" s="194">
        <v>46.095138892613669</v>
      </c>
      <c r="K1331" s="43">
        <v>17.86685673279549</v>
      </c>
      <c r="L1331" s="45">
        <f t="shared" si="155"/>
        <v>4.757301072002066E-2</v>
      </c>
    </row>
    <row r="1332" spans="1:12" x14ac:dyDescent="0.25">
      <c r="A1332" s="46">
        <f t="shared" si="156"/>
        <v>22</v>
      </c>
      <c r="B1332" s="46" t="s">
        <v>1524</v>
      </c>
      <c r="C1332" s="47">
        <v>5850.8</v>
      </c>
      <c r="D1332" s="48"/>
      <c r="E1332" s="49"/>
      <c r="F1332" s="46">
        <f t="shared" si="151"/>
        <v>5850.8</v>
      </c>
      <c r="G1332" s="45">
        <f t="shared" si="152"/>
        <v>4.1399332535886013E-2</v>
      </c>
      <c r="H1332" s="43">
        <f t="shared" si="153"/>
        <v>177.24917228576916</v>
      </c>
      <c r="I1332" s="43">
        <f t="shared" si="154"/>
        <v>38.994817902869215</v>
      </c>
      <c r="J1332" s="194">
        <v>44.750512500067046</v>
      </c>
      <c r="K1332" s="43">
        <v>17.345668431991481</v>
      </c>
      <c r="L1332" s="45">
        <f t="shared" si="155"/>
        <v>4.7573010720020667E-2</v>
      </c>
    </row>
    <row r="1333" spans="1:12" x14ac:dyDescent="0.25">
      <c r="A1333" s="46">
        <f t="shared" si="156"/>
        <v>23</v>
      </c>
      <c r="B1333" s="46" t="s">
        <v>1525</v>
      </c>
      <c r="C1333" s="47">
        <v>7972.6</v>
      </c>
      <c r="D1333" s="48"/>
      <c r="E1333" s="49"/>
      <c r="F1333" s="46">
        <f t="shared" si="151"/>
        <v>7972.6</v>
      </c>
      <c r="G1333" s="45">
        <f t="shared" si="152"/>
        <v>5.6412852699734194E-2</v>
      </c>
      <c r="H1333" s="43">
        <f t="shared" si="153"/>
        <v>241.52880819127697</v>
      </c>
      <c r="I1333" s="43">
        <f t="shared" si="154"/>
        <v>53.136337802080931</v>
      </c>
      <c r="J1333" s="194">
        <v>60.979342304989835</v>
      </c>
      <c r="K1333" s="43">
        <v>23.636096968089031</v>
      </c>
      <c r="L1333" s="45">
        <f t="shared" si="155"/>
        <v>4.757301072002066E-2</v>
      </c>
    </row>
    <row r="1334" spans="1:12" x14ac:dyDescent="0.25">
      <c r="A1334" s="46">
        <f t="shared" si="156"/>
        <v>24</v>
      </c>
      <c r="B1334" s="46" t="s">
        <v>1526</v>
      </c>
      <c r="C1334" s="47">
        <v>4276.3</v>
      </c>
      <c r="D1334" s="48"/>
      <c r="E1334" s="49"/>
      <c r="F1334" s="46">
        <f t="shared" si="151"/>
        <v>4276.3</v>
      </c>
      <c r="G1334" s="45">
        <f t="shared" si="152"/>
        <v>3.0258420339647457E-2</v>
      </c>
      <c r="H1334" s="43">
        <f t="shared" si="153"/>
        <v>129.54991376318361</v>
      </c>
      <c r="I1334" s="43">
        <f t="shared" si="154"/>
        <v>28.500981027900394</v>
      </c>
      <c r="J1334" s="194">
        <v>32.7077692971964</v>
      </c>
      <c r="K1334" s="43">
        <v>12.677801653743963</v>
      </c>
      <c r="L1334" s="45">
        <f t="shared" si="155"/>
        <v>4.757301072002066E-2</v>
      </c>
    </row>
    <row r="1335" spans="1:12" x14ac:dyDescent="0.25">
      <c r="A1335" s="46">
        <f t="shared" si="156"/>
        <v>25</v>
      </c>
      <c r="B1335" s="46" t="s">
        <v>1527</v>
      </c>
      <c r="C1335" s="47">
        <v>4367.5</v>
      </c>
      <c r="D1335" s="48"/>
      <c r="E1335" s="49"/>
      <c r="F1335" s="46">
        <f t="shared" si="151"/>
        <v>4367.5</v>
      </c>
      <c r="G1335" s="45">
        <f t="shared" si="152"/>
        <v>3.0903737070226658E-2</v>
      </c>
      <c r="H1335" s="43">
        <f t="shared" si="153"/>
        <v>132.31280507932192</v>
      </c>
      <c r="I1335" s="43">
        <f t="shared" si="154"/>
        <v>29.108817117450823</v>
      </c>
      <c r="J1335" s="194">
        <v>33.405322920633552</v>
      </c>
      <c r="K1335" s="43">
        <v>12.948179202283924</v>
      </c>
      <c r="L1335" s="45">
        <f t="shared" si="155"/>
        <v>4.757301072002066E-2</v>
      </c>
    </row>
    <row r="1336" spans="1:12" x14ac:dyDescent="0.25">
      <c r="A1336" s="46">
        <f t="shared" si="156"/>
        <v>26</v>
      </c>
      <c r="B1336" s="46" t="s">
        <v>1528</v>
      </c>
      <c r="C1336" s="47">
        <v>4175.8999999999996</v>
      </c>
      <c r="D1336" s="48"/>
      <c r="E1336" s="49"/>
      <c r="F1336" s="46">
        <f t="shared" si="151"/>
        <v>4175.8999999999996</v>
      </c>
      <c r="G1336" s="45">
        <f t="shared" si="152"/>
        <v>2.9548005868702803E-2</v>
      </c>
      <c r="H1336" s="43">
        <f t="shared" si="153"/>
        <v>126.50830972655761</v>
      </c>
      <c r="I1336" s="43">
        <f t="shared" si="154"/>
        <v>27.831828139842674</v>
      </c>
      <c r="J1336" s="194">
        <v>31.93984842227216</v>
      </c>
      <c r="K1336" s="43">
        <v>12.380149177061806</v>
      </c>
      <c r="L1336" s="45">
        <f t="shared" si="155"/>
        <v>4.757301072002066E-2</v>
      </c>
    </row>
    <row r="1337" spans="1:12" x14ac:dyDescent="0.25">
      <c r="A1337" s="46">
        <f t="shared" si="156"/>
        <v>27</v>
      </c>
      <c r="B1337" s="46" t="s">
        <v>1529</v>
      </c>
      <c r="C1337" s="47">
        <v>12124</v>
      </c>
      <c r="D1337" s="48"/>
      <c r="E1337" s="49"/>
      <c r="F1337" s="46">
        <f t="shared" si="151"/>
        <v>12124</v>
      </c>
      <c r="G1337" s="45">
        <f t="shared" si="152"/>
        <v>8.5787500455507273E-2</v>
      </c>
      <c r="H1337" s="43">
        <f t="shared" si="153"/>
        <v>367.29489382523161</v>
      </c>
      <c r="I1337" s="43">
        <f t="shared" si="154"/>
        <v>80.804876641550962</v>
      </c>
      <c r="J1337" s="194">
        <v>92.731799677106181</v>
      </c>
      <c r="K1337" s="43">
        <v>35.943611825641746</v>
      </c>
      <c r="L1337" s="45">
        <f t="shared" si="155"/>
        <v>4.7573010720020653E-2</v>
      </c>
    </row>
    <row r="1338" spans="1:12" x14ac:dyDescent="0.25">
      <c r="A1338" s="46">
        <f t="shared" si="156"/>
        <v>28</v>
      </c>
      <c r="B1338" s="46" t="s">
        <v>1530</v>
      </c>
      <c r="C1338" s="47">
        <v>5787.7</v>
      </c>
      <c r="D1338" s="48"/>
      <c r="E1338" s="49"/>
      <c r="F1338" s="46">
        <f t="shared" si="151"/>
        <v>5787.7</v>
      </c>
      <c r="G1338" s="45">
        <f t="shared" si="152"/>
        <v>4.0952846947075176E-2</v>
      </c>
      <c r="H1338" s="43">
        <f t="shared" si="153"/>
        <v>175.33756656155501</v>
      </c>
      <c r="I1338" s="43">
        <f t="shared" si="154"/>
        <v>38.574264643542101</v>
      </c>
      <c r="J1338" s="194">
        <v>44.267884938237167</v>
      </c>
      <c r="K1338" s="43">
        <v>17.158598000929288</v>
      </c>
      <c r="L1338" s="45">
        <f t="shared" si="155"/>
        <v>4.757301072002066E-2</v>
      </c>
    </row>
    <row r="1339" spans="1:12" x14ac:dyDescent="0.25">
      <c r="A1339" s="46">
        <f t="shared" si="156"/>
        <v>29</v>
      </c>
      <c r="B1339" s="46" t="s">
        <v>1531</v>
      </c>
      <c r="C1339" s="47">
        <v>4389.3999999999996</v>
      </c>
      <c r="D1339" s="48"/>
      <c r="E1339" s="49"/>
      <c r="F1339" s="46">
        <f t="shared" si="151"/>
        <v>4389.3999999999996</v>
      </c>
      <c r="G1339" s="45">
        <f t="shared" si="152"/>
        <v>3.1058697995661796E-2</v>
      </c>
      <c r="H1339" s="43">
        <f t="shared" si="153"/>
        <v>132.97626253352618</v>
      </c>
      <c r="I1339" s="43">
        <f t="shared" si="154"/>
        <v>29.254777757375759</v>
      </c>
      <c r="J1339" s="194">
        <v>33.572827573629979</v>
      </c>
      <c r="K1339" s="43">
        <v>13.013105389926743</v>
      </c>
      <c r="L1339" s="45">
        <f t="shared" si="155"/>
        <v>4.757301072002066E-2</v>
      </c>
    </row>
    <row r="1340" spans="1:12" x14ac:dyDescent="0.25">
      <c r="A1340" s="46">
        <f t="shared" si="156"/>
        <v>30</v>
      </c>
      <c r="B1340" s="46" t="s">
        <v>1881</v>
      </c>
      <c r="C1340" s="47">
        <v>4397.2</v>
      </c>
      <c r="D1340" s="48"/>
      <c r="E1340" s="49"/>
      <c r="F1340" s="46">
        <f t="shared" si="151"/>
        <v>4397.2</v>
      </c>
      <c r="G1340" s="45">
        <f t="shared" si="152"/>
        <v>3.1113889558145542E-2</v>
      </c>
      <c r="H1340" s="43">
        <f t="shared" si="153"/>
        <v>133.21256244872222</v>
      </c>
      <c r="I1340" s="43">
        <f t="shared" si="154"/>
        <v>29.306763738718889</v>
      </c>
      <c r="J1340" s="194">
        <v>33.632486765108155</v>
      </c>
      <c r="K1340" s="43">
        <v>13.036229785525558</v>
      </c>
      <c r="L1340" s="45">
        <f t="shared" si="155"/>
        <v>4.757301072002066E-2</v>
      </c>
    </row>
    <row r="1341" spans="1:12" x14ac:dyDescent="0.25">
      <c r="A1341" s="46">
        <f t="shared" si="156"/>
        <v>31</v>
      </c>
      <c r="B1341" s="46" t="s">
        <v>1532</v>
      </c>
      <c r="C1341" s="47">
        <v>4374.3999999999996</v>
      </c>
      <c r="D1341" s="48"/>
      <c r="E1341" s="49"/>
      <c r="F1341" s="46">
        <f t="shared" si="151"/>
        <v>4374.3999999999996</v>
      </c>
      <c r="G1341" s="45">
        <f t="shared" si="152"/>
        <v>3.0952560375500742E-2</v>
      </c>
      <c r="H1341" s="43">
        <f t="shared" si="153"/>
        <v>132.52183961968765</v>
      </c>
      <c r="I1341" s="43">
        <f t="shared" si="154"/>
        <v>29.154804716331284</v>
      </c>
      <c r="J1341" s="194">
        <v>33.458098359248865</v>
      </c>
      <c r="K1341" s="43">
        <v>12.968635398390566</v>
      </c>
      <c r="L1341" s="45">
        <f t="shared" si="155"/>
        <v>4.757301072002066E-2</v>
      </c>
    </row>
    <row r="1342" spans="1:12" x14ac:dyDescent="0.25">
      <c r="A1342" s="46">
        <f t="shared" si="156"/>
        <v>32</v>
      </c>
      <c r="B1342" s="46" t="s">
        <v>0</v>
      </c>
      <c r="C1342" s="47">
        <v>5726.2</v>
      </c>
      <c r="D1342" s="48"/>
      <c r="E1342" s="49"/>
      <c r="F1342" s="46">
        <f t="shared" si="151"/>
        <v>5726.2</v>
      </c>
      <c r="G1342" s="45">
        <f t="shared" si="152"/>
        <v>4.0517682704414859E-2</v>
      </c>
      <c r="H1342" s="43">
        <f t="shared" si="153"/>
        <v>173.474432614817</v>
      </c>
      <c r="I1342" s="43">
        <f t="shared" si="154"/>
        <v>38.164375175259742</v>
      </c>
      <c r="J1342" s="194">
        <v>43.797495159274611</v>
      </c>
      <c r="K1342" s="43">
        <v>16.976271035630958</v>
      </c>
      <c r="L1342" s="45">
        <f t="shared" si="155"/>
        <v>4.7573010720020667E-2</v>
      </c>
    </row>
    <row r="1343" spans="1:12" x14ac:dyDescent="0.25">
      <c r="A1343" s="46">
        <f t="shared" si="156"/>
        <v>33</v>
      </c>
      <c r="B1343" s="46" t="s">
        <v>1</v>
      </c>
      <c r="C1343" s="47">
        <v>16363.4</v>
      </c>
      <c r="D1343" s="48"/>
      <c r="E1343" s="49"/>
      <c r="F1343" s="46">
        <f t="shared" si="151"/>
        <v>16363.4</v>
      </c>
      <c r="G1343" s="45">
        <f t="shared" si="152"/>
        <v>0.11578482224955854</v>
      </c>
      <c r="H1343" s="43">
        <f t="shared" si="153"/>
        <v>495.72692722037237</v>
      </c>
      <c r="I1343" s="43">
        <f t="shared" si="154"/>
        <v>109.05992398848193</v>
      </c>
      <c r="J1343" s="194">
        <v>125.15733510692505</v>
      </c>
      <c r="K1343" s="43">
        <v>48.512017300206701</v>
      </c>
      <c r="L1343" s="45">
        <f t="shared" si="155"/>
        <v>4.757301072002066E-2</v>
      </c>
    </row>
    <row r="1344" spans="1:12" x14ac:dyDescent="0.25">
      <c r="A1344" s="46">
        <f t="shared" si="156"/>
        <v>34</v>
      </c>
      <c r="B1344" s="46" t="s">
        <v>2</v>
      </c>
      <c r="C1344" s="47">
        <v>20325.400000000001</v>
      </c>
      <c r="D1344" s="48"/>
      <c r="E1344" s="49"/>
      <c r="F1344" s="46">
        <f t="shared" si="151"/>
        <v>20325.400000000001</v>
      </c>
      <c r="G1344" s="45">
        <f t="shared" si="152"/>
        <v>0.14381930565476475</v>
      </c>
      <c r="H1344" s="43">
        <f t="shared" si="153"/>
        <v>615.75516619559255</v>
      </c>
      <c r="I1344" s="43">
        <f t="shared" si="154"/>
        <v>135.46613656303037</v>
      </c>
      <c r="J1344" s="194">
        <v>155.46114493212255</v>
      </c>
      <c r="K1344" s="43">
        <v>60.258024397962608</v>
      </c>
      <c r="L1344" s="45">
        <f t="shared" si="155"/>
        <v>4.757301072002066E-2</v>
      </c>
    </row>
    <row r="1345" spans="1:12" x14ac:dyDescent="0.25">
      <c r="A1345" s="46">
        <f t="shared" si="156"/>
        <v>35</v>
      </c>
      <c r="B1345" s="46" t="s">
        <v>3</v>
      </c>
      <c r="C1345" s="47">
        <v>3233.5</v>
      </c>
      <c r="D1345" s="48"/>
      <c r="E1345" s="49"/>
      <c r="F1345" s="46">
        <f t="shared" si="151"/>
        <v>3233.5</v>
      </c>
      <c r="G1345" s="45">
        <f t="shared" si="152"/>
        <v>2.2879732986051036E-2</v>
      </c>
      <c r="H1345" s="43">
        <f t="shared" si="153"/>
        <v>97.958432793128196</v>
      </c>
      <c r="I1345" s="43">
        <f t="shared" si="154"/>
        <v>21.550855214488202</v>
      </c>
      <c r="J1345" s="194">
        <v>24.731794313421545</v>
      </c>
      <c r="K1345" s="43">
        <v>9.5862478421488433</v>
      </c>
      <c r="L1345" s="45">
        <f t="shared" si="155"/>
        <v>4.7573010720020653E-2</v>
      </c>
    </row>
    <row r="1346" spans="1:12" x14ac:dyDescent="0.25">
      <c r="A1346" s="46">
        <f t="shared" si="156"/>
        <v>36</v>
      </c>
      <c r="B1346" s="46" t="s">
        <v>4</v>
      </c>
      <c r="C1346" s="47">
        <v>6170.7</v>
      </c>
      <c r="D1346" s="48"/>
      <c r="E1346" s="49"/>
      <c r="F1346" s="46">
        <f t="shared" si="151"/>
        <v>6170.7</v>
      </c>
      <c r="G1346" s="45">
        <f t="shared" si="152"/>
        <v>4.3662894181854067E-2</v>
      </c>
      <c r="H1346" s="43">
        <f t="shared" si="153"/>
        <v>186.9404982948991</v>
      </c>
      <c r="I1346" s="43">
        <f t="shared" si="154"/>
        <v>41.126909624877804</v>
      </c>
      <c r="J1346" s="194">
        <v>47.197304212101542</v>
      </c>
      <c r="K1346" s="43">
        <v>18.294065118153043</v>
      </c>
      <c r="L1346" s="45">
        <f t="shared" si="155"/>
        <v>4.7573010720020667E-2</v>
      </c>
    </row>
    <row r="1347" spans="1:12" x14ac:dyDescent="0.25">
      <c r="A1347" s="46">
        <f t="shared" si="156"/>
        <v>37</v>
      </c>
      <c r="B1347" s="46" t="s">
        <v>5</v>
      </c>
      <c r="C1347" s="47">
        <v>2571</v>
      </c>
      <c r="D1347" s="48"/>
      <c r="E1347" s="49"/>
      <c r="F1347" s="46">
        <f t="shared" si="151"/>
        <v>2571</v>
      </c>
      <c r="G1347" s="45">
        <f t="shared" si="152"/>
        <v>1.819198809560452E-2</v>
      </c>
      <c r="H1347" s="43">
        <f t="shared" si="153"/>
        <v>77.888087431925968</v>
      </c>
      <c r="I1347" s="43">
        <f t="shared" si="154"/>
        <v>17.135379235023713</v>
      </c>
      <c r="J1347" s="194">
        <v>19.664587344922463</v>
      </c>
      <c r="K1347" s="43">
        <v>7.6221565493009669</v>
      </c>
      <c r="L1347" s="45">
        <f t="shared" si="155"/>
        <v>4.7573010720020653E-2</v>
      </c>
    </row>
    <row r="1348" spans="1:12" x14ac:dyDescent="0.25">
      <c r="A1348" s="46">
        <f t="shared" si="156"/>
        <v>38</v>
      </c>
      <c r="B1348" s="46" t="s">
        <v>6</v>
      </c>
      <c r="C1348" s="47">
        <v>4446</v>
      </c>
      <c r="D1348" s="48"/>
      <c r="E1348" s="49">
        <v>135.1</v>
      </c>
      <c r="F1348" s="46">
        <f t="shared" si="151"/>
        <v>4581.1000000000004</v>
      </c>
      <c r="G1348" s="45">
        <f t="shared" si="152"/>
        <v>3.2415136781320061E-2</v>
      </c>
      <c r="H1348" s="43">
        <f t="shared" si="153"/>
        <v>138.78378737238276</v>
      </c>
      <c r="I1348" s="43">
        <f t="shared" si="154"/>
        <v>30.532433221924208</v>
      </c>
      <c r="J1348" s="194">
        <v>35.039066933420578</v>
      </c>
      <c r="K1348" s="43">
        <v>13.180905491323259</v>
      </c>
      <c r="L1348" s="45">
        <f t="shared" si="155"/>
        <v>4.7485580541584076E-2</v>
      </c>
    </row>
    <row r="1349" spans="1:12" x14ac:dyDescent="0.25">
      <c r="A1349" s="46">
        <f t="shared" si="156"/>
        <v>39</v>
      </c>
      <c r="B1349" s="46" t="s">
        <v>7</v>
      </c>
      <c r="C1349" s="47">
        <v>2571.8000000000002</v>
      </c>
      <c r="D1349" s="48"/>
      <c r="E1349" s="49"/>
      <c r="F1349" s="46">
        <f t="shared" si="151"/>
        <v>2571.8000000000002</v>
      </c>
      <c r="G1349" s="45">
        <f t="shared" si="152"/>
        <v>1.8197648768679776E-2</v>
      </c>
      <c r="H1349" s="43">
        <f t="shared" si="153"/>
        <v>77.912323320664029</v>
      </c>
      <c r="I1349" s="43">
        <f t="shared" si="154"/>
        <v>17.140711130546087</v>
      </c>
      <c r="J1349" s="194">
        <v>19.670706236356125</v>
      </c>
      <c r="K1349" s="43">
        <v>7.6245282821828972</v>
      </c>
      <c r="L1349" s="45">
        <f t="shared" si="155"/>
        <v>4.757301072002066E-2</v>
      </c>
    </row>
    <row r="1350" spans="1:12" x14ac:dyDescent="0.25">
      <c r="A1350" s="46">
        <f t="shared" si="156"/>
        <v>40</v>
      </c>
      <c r="B1350" s="46" t="s">
        <v>8</v>
      </c>
      <c r="C1350" s="47">
        <v>4089.4</v>
      </c>
      <c r="D1350" s="48"/>
      <c r="E1350" s="49"/>
      <c r="F1350" s="46">
        <f t="shared" si="151"/>
        <v>4089.4</v>
      </c>
      <c r="G1350" s="45">
        <f t="shared" si="152"/>
        <v>2.8935945592440733E-2</v>
      </c>
      <c r="H1350" s="43">
        <f t="shared" si="153"/>
        <v>123.88780425675537</v>
      </c>
      <c r="I1350" s="43">
        <f t="shared" si="154"/>
        <v>27.255316936486182</v>
      </c>
      <c r="J1350" s="194">
        <v>31.278243286007754</v>
      </c>
      <c r="K1350" s="43">
        <v>12.123705559203179</v>
      </c>
      <c r="L1350" s="45">
        <f t="shared" si="155"/>
        <v>4.757301072002066E-2</v>
      </c>
    </row>
    <row r="1351" spans="1:12" x14ac:dyDescent="0.25">
      <c r="A1351" s="46">
        <f t="shared" si="156"/>
        <v>41</v>
      </c>
      <c r="B1351" s="46" t="s">
        <v>9</v>
      </c>
      <c r="C1351" s="47">
        <v>4079.1</v>
      </c>
      <c r="D1351" s="48"/>
      <c r="E1351" s="49"/>
      <c r="F1351" s="46">
        <f t="shared" si="151"/>
        <v>4079.1</v>
      </c>
      <c r="G1351" s="45">
        <f t="shared" si="152"/>
        <v>2.8863064426596811E-2</v>
      </c>
      <c r="H1351" s="43">
        <f t="shared" si="153"/>
        <v>123.57576718925291</v>
      </c>
      <c r="I1351" s="43">
        <f t="shared" si="154"/>
        <v>27.186668781635642</v>
      </c>
      <c r="J1351" s="194">
        <v>31.199462558799386</v>
      </c>
      <c r="K1351" s="43">
        <v>12.093169498348338</v>
      </c>
      <c r="L1351" s="45">
        <f t="shared" si="155"/>
        <v>4.7573010720020667E-2</v>
      </c>
    </row>
    <row r="1352" spans="1:12" x14ac:dyDescent="0.25">
      <c r="A1352" s="46">
        <f t="shared" si="156"/>
        <v>42</v>
      </c>
      <c r="B1352" s="46" t="s">
        <v>1882</v>
      </c>
      <c r="C1352" s="47">
        <v>8506.9</v>
      </c>
      <c r="D1352" s="48"/>
      <c r="E1352" s="49"/>
      <c r="F1352" s="46">
        <f t="shared" si="151"/>
        <v>8506.9</v>
      </c>
      <c r="G1352" s="45">
        <f t="shared" si="152"/>
        <v>6.0193474729870904E-2</v>
      </c>
      <c r="H1352" s="43">
        <f t="shared" si="153"/>
        <v>257.71535238220577</v>
      </c>
      <c r="I1352" s="43">
        <f t="shared" si="154"/>
        <v>56.697377524085269</v>
      </c>
      <c r="J1352" s="194">
        <v>65.065996921245002</v>
      </c>
      <c r="K1352" s="43">
        <v>25.2201180666077</v>
      </c>
      <c r="L1352" s="45">
        <f t="shared" si="155"/>
        <v>4.757301072002066E-2</v>
      </c>
    </row>
    <row r="1353" spans="1:12" x14ac:dyDescent="0.25">
      <c r="A1353" s="46">
        <f t="shared" si="156"/>
        <v>43</v>
      </c>
      <c r="B1353" s="46" t="s">
        <v>500</v>
      </c>
      <c r="C1353" s="47">
        <v>1934.1</v>
      </c>
      <c r="D1353" s="48"/>
      <c r="E1353" s="49">
        <v>1212.4000000000001</v>
      </c>
      <c r="F1353" s="46">
        <f t="shared" si="151"/>
        <v>3146.5</v>
      </c>
      <c r="G1353" s="45">
        <f t="shared" si="152"/>
        <v>2.2264134789116929E-2</v>
      </c>
      <c r="H1353" s="43">
        <f t="shared" si="153"/>
        <v>95.322779892864673</v>
      </c>
      <c r="I1353" s="43">
        <f t="shared" si="154"/>
        <v>20.971011576430229</v>
      </c>
      <c r="J1353" s="194">
        <v>24.066364870011103</v>
      </c>
      <c r="K1353" s="43">
        <v>5.733960708674835</v>
      </c>
      <c r="L1353" s="45">
        <f t="shared" si="155"/>
        <v>4.6430674415376079E-2</v>
      </c>
    </row>
    <row r="1354" spans="1:12" x14ac:dyDescent="0.25">
      <c r="A1354" s="46">
        <f t="shared" si="156"/>
        <v>44</v>
      </c>
      <c r="B1354" s="46" t="s">
        <v>501</v>
      </c>
      <c r="C1354" s="47">
        <v>4269.5</v>
      </c>
      <c r="D1354" s="48"/>
      <c r="E1354" s="49"/>
      <c r="F1354" s="46">
        <f t="shared" si="151"/>
        <v>4269.5</v>
      </c>
      <c r="G1354" s="45">
        <f t="shared" si="152"/>
        <v>3.021030461850778E-2</v>
      </c>
      <c r="H1354" s="43">
        <f t="shared" si="153"/>
        <v>129.34390870891013</v>
      </c>
      <c r="I1354" s="43">
        <f t="shared" si="154"/>
        <v>28.455659915960229</v>
      </c>
      <c r="J1354" s="194">
        <v>32.655758720010297</v>
      </c>
      <c r="K1354" s="43">
        <v>12.65764192424756</v>
      </c>
      <c r="L1354" s="45">
        <f t="shared" si="155"/>
        <v>4.7573010720020674E-2</v>
      </c>
    </row>
    <row r="1355" spans="1:12" x14ac:dyDescent="0.25">
      <c r="A1355" s="46">
        <f t="shared" si="156"/>
        <v>45</v>
      </c>
      <c r="B1355" s="98" t="s">
        <v>2102</v>
      </c>
      <c r="C1355" s="47">
        <v>4095</v>
      </c>
      <c r="D1355" s="48"/>
      <c r="E1355" s="49"/>
      <c r="F1355" s="46">
        <f t="shared" si="151"/>
        <v>4095</v>
      </c>
      <c r="G1355" s="45">
        <f t="shared" si="152"/>
        <v>2.8975570303967527E-2</v>
      </c>
      <c r="H1355" s="43">
        <f t="shared" si="153"/>
        <v>124.05745547792176</v>
      </c>
      <c r="I1355" s="43">
        <f t="shared" si="154"/>
        <v>27.292640205142789</v>
      </c>
      <c r="J1355" s="194">
        <v>31.321075526043369</v>
      </c>
      <c r="K1355" s="43">
        <v>12.140307689376685</v>
      </c>
      <c r="L1355" s="45">
        <f t="shared" si="155"/>
        <v>4.757301072002066E-2</v>
      </c>
    </row>
    <row r="1356" spans="1:12" s="102" customFormat="1" x14ac:dyDescent="0.25">
      <c r="A1356" s="46">
        <f t="shared" si="156"/>
        <v>46</v>
      </c>
      <c r="B1356" s="99" t="s">
        <v>1209</v>
      </c>
      <c r="C1356" s="47">
        <v>15885</v>
      </c>
      <c r="D1356" s="48"/>
      <c r="E1356" s="49">
        <v>238.9</v>
      </c>
      <c r="F1356" s="119">
        <f t="shared" si="151"/>
        <v>16123.9</v>
      </c>
      <c r="G1356" s="45">
        <f t="shared" si="152"/>
        <v>0.11409015824765373</v>
      </c>
      <c r="H1356" s="43">
        <f t="shared" si="153"/>
        <v>488.47130802941706</v>
      </c>
      <c r="I1356" s="100">
        <f t="shared" si="154"/>
        <v>107.46368776647175</v>
      </c>
      <c r="J1356" s="194">
        <v>123.32549198397328</v>
      </c>
      <c r="K1356" s="100">
        <v>21.277705083620372</v>
      </c>
      <c r="L1356" s="45">
        <f t="shared" si="155"/>
        <v>4.592798224148515E-2</v>
      </c>
    </row>
    <row r="1357" spans="1:12" x14ac:dyDescent="0.25">
      <c r="A1357" s="46">
        <f t="shared" si="156"/>
        <v>47</v>
      </c>
      <c r="B1357" s="98" t="s">
        <v>1641</v>
      </c>
      <c r="C1357" s="47">
        <v>3468</v>
      </c>
      <c r="D1357" s="48"/>
      <c r="E1357" s="49"/>
      <c r="F1357" s="46">
        <f t="shared" si="151"/>
        <v>3468</v>
      </c>
      <c r="G1357" s="45">
        <f t="shared" si="152"/>
        <v>2.4539017781235503E-2</v>
      </c>
      <c r="H1357" s="43">
        <f t="shared" si="153"/>
        <v>105.06257767947073</v>
      </c>
      <c r="I1357" s="43">
        <f t="shared" si="154"/>
        <v>23.113767089483563</v>
      </c>
      <c r="J1357" s="194">
        <v>26.525394364912916</v>
      </c>
      <c r="K1357" s="43">
        <v>10.28146204316443</v>
      </c>
      <c r="L1357" s="45">
        <f t="shared" si="155"/>
        <v>4.757301072002066E-2</v>
      </c>
    </row>
    <row r="1358" spans="1:12" ht="13" x14ac:dyDescent="0.3">
      <c r="A1358" s="23"/>
      <c r="B1358" s="23" t="s">
        <v>1203</v>
      </c>
      <c r="C1358" s="39">
        <f t="shared" ref="C1358:K1358" si="157">SUM(C1311:C1357)</f>
        <v>280504.5</v>
      </c>
      <c r="D1358" s="39">
        <f t="shared" si="157"/>
        <v>561</v>
      </c>
      <c r="E1358" s="39">
        <f t="shared" si="157"/>
        <v>1586.4</v>
      </c>
      <c r="F1358" s="39">
        <f t="shared" si="157"/>
        <v>282651.90000000002</v>
      </c>
      <c r="G1358" s="39">
        <f t="shared" si="157"/>
        <v>1.9999999999999998</v>
      </c>
      <c r="H1358" s="39">
        <f t="shared" si="157"/>
        <v>8562.8999999999978</v>
      </c>
      <c r="I1358" s="39">
        <f t="shared" si="157"/>
        <v>1883.838</v>
      </c>
      <c r="J1358" s="196">
        <f t="shared" si="157"/>
        <v>2161.895362021894</v>
      </c>
      <c r="K1358" s="39">
        <f t="shared" si="157"/>
        <v>805.78616677080322</v>
      </c>
      <c r="L1358" s="45">
        <f t="shared" si="155"/>
        <v>4.7459152154267117E-2</v>
      </c>
    </row>
    <row r="1359" spans="1:12" ht="13" x14ac:dyDescent="0.3">
      <c r="A1359" s="537" t="s">
        <v>1883</v>
      </c>
      <c r="B1359" s="537"/>
      <c r="C1359" s="537"/>
      <c r="D1359" s="537"/>
      <c r="E1359" s="537"/>
      <c r="F1359" s="537"/>
      <c r="G1359" s="537"/>
      <c r="H1359" s="537"/>
      <c r="I1359" s="537"/>
      <c r="J1359" s="537"/>
      <c r="K1359" s="537"/>
      <c r="L1359" s="537"/>
    </row>
    <row r="1360" spans="1:12" x14ac:dyDescent="0.25">
      <c r="A1360" s="46">
        <v>1</v>
      </c>
      <c r="B1360" s="46" t="s">
        <v>308</v>
      </c>
      <c r="C1360" s="81">
        <v>5786.79</v>
      </c>
      <c r="D1360" s="46"/>
      <c r="E1360" s="49"/>
      <c r="F1360" s="46">
        <f t="shared" ref="F1360:F1396" si="158">C1360+D1360+E1360</f>
        <v>5786.79</v>
      </c>
      <c r="G1360" s="45">
        <f>1/$F$1397*F1360</f>
        <v>2.8797967437657758E-2</v>
      </c>
      <c r="H1360" s="43">
        <f t="shared" ref="H1360:H1396" si="159">G1360*4281.45</f>
        <v>123.2970576859598</v>
      </c>
      <c r="I1360" s="43">
        <f>H1360*0.22</f>
        <v>27.125352690911157</v>
      </c>
      <c r="J1360" s="194">
        <v>49.491034919661118</v>
      </c>
      <c r="K1360" s="43">
        <v>24.23508218660988</v>
      </c>
      <c r="L1360" s="45">
        <f>(H1360+I1360+J1360+K1360)/F1360</f>
        <v>3.8734519048236063E-2</v>
      </c>
    </row>
    <row r="1361" spans="1:13" x14ac:dyDescent="0.25">
      <c r="A1361" s="46">
        <f>A1360+1</f>
        <v>2</v>
      </c>
      <c r="B1361" s="46" t="s">
        <v>309</v>
      </c>
      <c r="C1361" s="81">
        <v>3626.15</v>
      </c>
      <c r="D1361" s="48"/>
      <c r="E1361" s="49"/>
      <c r="F1361" s="46">
        <f t="shared" si="158"/>
        <v>3626.15</v>
      </c>
      <c r="G1361" s="45">
        <f t="shared" ref="G1361:G1396" si="160">1/$F$1397*F1361</f>
        <v>1.8045539863043705E-2</v>
      </c>
      <c r="H1361" s="43">
        <f t="shared" si="159"/>
        <v>77.261076646628467</v>
      </c>
      <c r="I1361" s="43">
        <f t="shared" ref="I1361:I1396" si="161">H1361*0.22</f>
        <v>16.997436862258262</v>
      </c>
      <c r="J1361" s="194">
        <v>31.01234298703239</v>
      </c>
      <c r="K1361" s="43">
        <v>15.186319750842078</v>
      </c>
      <c r="L1361" s="45">
        <f t="shared" ref="L1361:L1397" si="162">(H1361+I1361+J1361+K1361)/F1361</f>
        <v>3.8734519048236056E-2</v>
      </c>
    </row>
    <row r="1362" spans="1:13" x14ac:dyDescent="0.25">
      <c r="A1362" s="46">
        <f t="shared" ref="A1362:A1396" si="163">A1361+1</f>
        <v>3</v>
      </c>
      <c r="B1362" s="46" t="s">
        <v>310</v>
      </c>
      <c r="C1362" s="81">
        <v>7702.04</v>
      </c>
      <c r="D1362" s="48"/>
      <c r="E1362" s="49"/>
      <c r="F1362" s="46">
        <f t="shared" si="158"/>
        <v>7702.04</v>
      </c>
      <c r="G1362" s="45">
        <f t="shared" si="160"/>
        <v>3.8329211380322692E-2</v>
      </c>
      <c r="H1362" s="43">
        <f t="shared" si="159"/>
        <v>164.10460206428257</v>
      </c>
      <c r="I1362" s="43">
        <f t="shared" si="161"/>
        <v>36.103012454142167</v>
      </c>
      <c r="J1362" s="194">
        <v>65.871049509767374</v>
      </c>
      <c r="K1362" s="43">
        <v>32.256151062083944</v>
      </c>
      <c r="L1362" s="45">
        <f t="shared" si="162"/>
        <v>3.8734519048236056E-2</v>
      </c>
    </row>
    <row r="1363" spans="1:13" x14ac:dyDescent="0.25">
      <c r="A1363" s="46">
        <f t="shared" si="163"/>
        <v>4</v>
      </c>
      <c r="B1363" s="46" t="s">
        <v>311</v>
      </c>
      <c r="C1363" s="81">
        <v>5721.7</v>
      </c>
      <c r="D1363" s="48"/>
      <c r="E1363" s="49"/>
      <c r="F1363" s="46">
        <f t="shared" si="158"/>
        <v>5721.7</v>
      </c>
      <c r="G1363" s="45">
        <f t="shared" si="160"/>
        <v>2.8474046973891637E-2</v>
      </c>
      <c r="H1363" s="43">
        <f t="shared" si="159"/>
        <v>121.91020841636835</v>
      </c>
      <c r="I1363" s="43">
        <f t="shared" si="161"/>
        <v>26.820245851601037</v>
      </c>
      <c r="J1363" s="194">
        <v>48.934358167451215</v>
      </c>
      <c r="K1363" s="43">
        <v>23.962485202871665</v>
      </c>
      <c r="L1363" s="45">
        <f t="shared" si="162"/>
        <v>3.8734519048236063E-2</v>
      </c>
    </row>
    <row r="1364" spans="1:13" x14ac:dyDescent="0.25">
      <c r="A1364" s="46">
        <f t="shared" si="163"/>
        <v>5</v>
      </c>
      <c r="B1364" s="46" t="s">
        <v>312</v>
      </c>
      <c r="C1364" s="81">
        <v>5777.4</v>
      </c>
      <c r="D1364" s="48"/>
      <c r="E1364" s="49"/>
      <c r="F1364" s="46">
        <f t="shared" si="158"/>
        <v>5777.4</v>
      </c>
      <c r="G1364" s="45">
        <f t="shared" si="160"/>
        <v>2.8751238091294814E-2</v>
      </c>
      <c r="H1364" s="43">
        <f t="shared" si="159"/>
        <v>123.09698832597418</v>
      </c>
      <c r="I1364" s="43">
        <f t="shared" si="161"/>
        <v>27.081337431714321</v>
      </c>
      <c r="J1364" s="194">
        <v>49.410727734175623</v>
      </c>
      <c r="K1364" s="43">
        <v>24.195756857414892</v>
      </c>
      <c r="L1364" s="45">
        <f t="shared" si="162"/>
        <v>3.8734519048236063E-2</v>
      </c>
    </row>
    <row r="1365" spans="1:13" x14ac:dyDescent="0.25">
      <c r="A1365" s="46">
        <f t="shared" si="163"/>
        <v>6</v>
      </c>
      <c r="B1365" s="46" t="s">
        <v>313</v>
      </c>
      <c r="C1365" s="81">
        <v>5627.6</v>
      </c>
      <c r="D1365" s="48"/>
      <c r="E1365" s="49">
        <v>46.65</v>
      </c>
      <c r="F1365" s="46">
        <f t="shared" si="158"/>
        <v>5674.25</v>
      </c>
      <c r="G1365" s="45">
        <f t="shared" si="160"/>
        <v>2.8237911991471874E-2</v>
      </c>
      <c r="H1365" s="43">
        <f t="shared" si="159"/>
        <v>120.89920829588725</v>
      </c>
      <c r="I1365" s="43">
        <f t="shared" si="161"/>
        <v>26.597825825095196</v>
      </c>
      <c r="J1365" s="194">
        <v>48.528546032063907</v>
      </c>
      <c r="K1365" s="43">
        <v>23.568394310725939</v>
      </c>
      <c r="L1365" s="45">
        <f t="shared" si="162"/>
        <v>3.8700088022870387E-2</v>
      </c>
    </row>
    <row r="1366" spans="1:13" x14ac:dyDescent="0.25">
      <c r="A1366" s="46">
        <f t="shared" si="163"/>
        <v>7</v>
      </c>
      <c r="B1366" s="46" t="s">
        <v>314</v>
      </c>
      <c r="C1366" s="81">
        <v>4060.15</v>
      </c>
      <c r="D1366" s="48">
        <v>29</v>
      </c>
      <c r="E1366" s="49"/>
      <c r="F1366" s="46">
        <f t="shared" si="158"/>
        <v>4089.15</v>
      </c>
      <c r="G1366" s="45">
        <f t="shared" si="160"/>
        <v>2.0349659923325061E-2</v>
      </c>
      <c r="H1366" s="43">
        <f t="shared" si="159"/>
        <v>87.126051478720086</v>
      </c>
      <c r="I1366" s="43">
        <f t="shared" si="161"/>
        <v>19.167731325318417</v>
      </c>
      <c r="J1366" s="194">
        <v>34.972111557829521</v>
      </c>
      <c r="K1366" s="43">
        <v>17.003912175828756</v>
      </c>
      <c r="L1366" s="45">
        <f t="shared" si="162"/>
        <v>3.8704818003178355E-2</v>
      </c>
      <c r="M1366" s="116"/>
    </row>
    <row r="1367" spans="1:13" x14ac:dyDescent="0.25">
      <c r="A1367" s="46">
        <f t="shared" si="163"/>
        <v>8</v>
      </c>
      <c r="B1367" s="46" t="s">
        <v>315</v>
      </c>
      <c r="C1367" s="81">
        <v>3998.55</v>
      </c>
      <c r="D1367" s="48"/>
      <c r="E1367" s="49"/>
      <c r="F1367" s="46">
        <f t="shared" si="158"/>
        <v>3998.55</v>
      </c>
      <c r="G1367" s="45">
        <f t="shared" si="160"/>
        <v>1.989878891368901E-2</v>
      </c>
      <c r="H1367" s="43">
        <f t="shared" si="159"/>
        <v>85.195669794513805</v>
      </c>
      <c r="I1367" s="43">
        <f t="shared" si="161"/>
        <v>18.743047354793038</v>
      </c>
      <c r="J1367" s="194">
        <v>34.197262675509386</v>
      </c>
      <c r="K1367" s="43">
        <v>16.74593131550807</v>
      </c>
      <c r="L1367" s="45">
        <f t="shared" si="162"/>
        <v>3.8734519048236056E-2</v>
      </c>
    </row>
    <row r="1368" spans="1:13" x14ac:dyDescent="0.25">
      <c r="A1368" s="46">
        <f t="shared" si="163"/>
        <v>9</v>
      </c>
      <c r="B1368" s="46" t="s">
        <v>316</v>
      </c>
      <c r="C1368" s="81">
        <v>9976.0499999999993</v>
      </c>
      <c r="D1368" s="48"/>
      <c r="E1368" s="49">
        <v>37.299999999999997</v>
      </c>
      <c r="F1368" s="46">
        <f t="shared" si="158"/>
        <v>10013.349999999999</v>
      </c>
      <c r="G1368" s="45">
        <f t="shared" si="160"/>
        <v>4.9831448392264152E-2</v>
      </c>
      <c r="H1368" s="43">
        <f t="shared" si="159"/>
        <v>213.35085471905936</v>
      </c>
      <c r="I1368" s="43">
        <f t="shared" si="161"/>
        <v>46.937188038193057</v>
      </c>
      <c r="J1368" s="194">
        <v>85.638333949009493</v>
      </c>
      <c r="K1368" s="43">
        <v>41.779707168867276</v>
      </c>
      <c r="L1368" s="45">
        <f t="shared" si="162"/>
        <v>3.8718918631140353E-2</v>
      </c>
    </row>
    <row r="1369" spans="1:13" x14ac:dyDescent="0.25">
      <c r="A1369" s="46">
        <f t="shared" si="163"/>
        <v>10</v>
      </c>
      <c r="B1369" s="46" t="s">
        <v>317</v>
      </c>
      <c r="C1369" s="81">
        <v>8239.06</v>
      </c>
      <c r="D1369" s="48"/>
      <c r="E1369" s="49"/>
      <c r="F1369" s="46">
        <f t="shared" si="158"/>
        <v>8239.06</v>
      </c>
      <c r="G1369" s="45">
        <f t="shared" si="160"/>
        <v>4.1001692060176453E-2</v>
      </c>
      <c r="H1369" s="43">
        <f t="shared" si="159"/>
        <v>175.54669447104246</v>
      </c>
      <c r="I1369" s="43">
        <f t="shared" si="161"/>
        <v>38.620272783629339</v>
      </c>
      <c r="J1369" s="194">
        <v>70.463867906936855</v>
      </c>
      <c r="K1369" s="43">
        <v>34.505191347951104</v>
      </c>
      <c r="L1369" s="45">
        <f t="shared" si="162"/>
        <v>3.8734519048236056E-2</v>
      </c>
    </row>
    <row r="1370" spans="1:13" x14ac:dyDescent="0.25">
      <c r="A1370" s="46">
        <f t="shared" si="163"/>
        <v>11</v>
      </c>
      <c r="B1370" s="46" t="s">
        <v>318</v>
      </c>
      <c r="C1370" s="81">
        <v>5737.55</v>
      </c>
      <c r="D1370" s="48"/>
      <c r="E1370" s="49"/>
      <c r="F1370" s="46">
        <f t="shared" si="158"/>
        <v>5737.55</v>
      </c>
      <c r="G1370" s="45">
        <f t="shared" si="160"/>
        <v>2.8552924518071898E-2</v>
      </c>
      <c r="H1370" s="43">
        <f t="shared" si="159"/>
        <v>122.24791867789892</v>
      </c>
      <c r="I1370" s="43">
        <f t="shared" si="161"/>
        <v>26.894542109137763</v>
      </c>
      <c r="J1370" s="194">
        <v>49.069913959777644</v>
      </c>
      <c r="K1370" s="43">
        <v>24.028865018392498</v>
      </c>
      <c r="L1370" s="45">
        <f t="shared" si="162"/>
        <v>3.8734519048236063E-2</v>
      </c>
    </row>
    <row r="1371" spans="1:13" x14ac:dyDescent="0.25">
      <c r="A1371" s="46">
        <f t="shared" si="163"/>
        <v>12</v>
      </c>
      <c r="B1371" s="46" t="s">
        <v>319</v>
      </c>
      <c r="C1371" s="81">
        <v>4073.5</v>
      </c>
      <c r="D1371" s="48"/>
      <c r="E1371" s="49"/>
      <c r="F1371" s="46">
        <f t="shared" si="158"/>
        <v>4073.5</v>
      </c>
      <c r="G1371" s="45">
        <f t="shared" si="160"/>
        <v>2.0271777679386822E-2</v>
      </c>
      <c r="H1371" s="43">
        <f t="shared" si="159"/>
        <v>86.792602545410702</v>
      </c>
      <c r="I1371" s="43">
        <f t="shared" si="161"/>
        <v>19.094372559990354</v>
      </c>
      <c r="J1371" s="194">
        <v>34.83826624868702</v>
      </c>
      <c r="K1371" s="43">
        <v>17.059821988901504</v>
      </c>
      <c r="L1371" s="45">
        <f t="shared" si="162"/>
        <v>3.8734519048236056E-2</v>
      </c>
    </row>
    <row r="1372" spans="1:13" x14ac:dyDescent="0.25">
      <c r="A1372" s="46">
        <f t="shared" si="163"/>
        <v>13</v>
      </c>
      <c r="B1372" s="46" t="s">
        <v>320</v>
      </c>
      <c r="C1372" s="81">
        <v>3747.29</v>
      </c>
      <c r="D1372" s="48"/>
      <c r="E1372" s="49"/>
      <c r="F1372" s="46">
        <f t="shared" si="158"/>
        <v>3747.29</v>
      </c>
      <c r="G1372" s="45">
        <f t="shared" si="160"/>
        <v>1.8648393219636541E-2</v>
      </c>
      <c r="H1372" s="43">
        <f t="shared" si="159"/>
        <v>79.842163150212869</v>
      </c>
      <c r="I1372" s="43">
        <f t="shared" si="161"/>
        <v>17.565275893046831</v>
      </c>
      <c r="J1372" s="194">
        <v>32.048382651538581</v>
      </c>
      <c r="K1372" s="43">
        <v>15.693654189466237</v>
      </c>
      <c r="L1372" s="45">
        <f t="shared" si="162"/>
        <v>3.8734519048236063E-2</v>
      </c>
    </row>
    <row r="1373" spans="1:13" x14ac:dyDescent="0.25">
      <c r="A1373" s="46">
        <f t="shared" si="163"/>
        <v>14</v>
      </c>
      <c r="B1373" s="46" t="s">
        <v>321</v>
      </c>
      <c r="C1373" s="81">
        <v>3638.7</v>
      </c>
      <c r="D1373" s="48"/>
      <c r="E1373" s="49"/>
      <c r="F1373" s="46">
        <f t="shared" si="158"/>
        <v>3638.7</v>
      </c>
      <c r="G1373" s="45">
        <f t="shared" si="160"/>
        <v>1.8107994953230594E-2</v>
      </c>
      <c r="H1373" s="43">
        <f t="shared" si="159"/>
        <v>77.528474992509118</v>
      </c>
      <c r="I1373" s="43">
        <f t="shared" si="161"/>
        <v>17.056264498352007</v>
      </c>
      <c r="J1373" s="194">
        <v>31.11967580682397</v>
      </c>
      <c r="K1373" s="43">
        <v>15.238879163131436</v>
      </c>
      <c r="L1373" s="45">
        <f t="shared" si="162"/>
        <v>3.8734519048236056E-2</v>
      </c>
    </row>
    <row r="1374" spans="1:13" x14ac:dyDescent="0.25">
      <c r="A1374" s="46">
        <f t="shared" si="163"/>
        <v>15</v>
      </c>
      <c r="B1374" s="46" t="s">
        <v>322</v>
      </c>
      <c r="C1374" s="81">
        <v>6155.56</v>
      </c>
      <c r="D1374" s="48"/>
      <c r="E1374" s="49"/>
      <c r="F1374" s="46">
        <f t="shared" si="158"/>
        <v>6155.56</v>
      </c>
      <c r="G1374" s="45">
        <f t="shared" si="160"/>
        <v>3.0633151788910361E-2</v>
      </c>
      <c r="H1374" s="43">
        <f t="shared" si="159"/>
        <v>131.15430772663026</v>
      </c>
      <c r="I1374" s="43">
        <f t="shared" si="161"/>
        <v>28.853947699858658</v>
      </c>
      <c r="J1374" s="194">
        <v>52.644909338349791</v>
      </c>
      <c r="K1374" s="43">
        <v>25.779491307721262</v>
      </c>
      <c r="L1374" s="45">
        <f t="shared" si="162"/>
        <v>3.8734519048236063E-2</v>
      </c>
    </row>
    <row r="1375" spans="1:13" x14ac:dyDescent="0.25">
      <c r="A1375" s="46">
        <f t="shared" si="163"/>
        <v>16</v>
      </c>
      <c r="B1375" s="46" t="s">
        <v>323</v>
      </c>
      <c r="C1375" s="81">
        <v>3981.75</v>
      </c>
      <c r="D1375" s="48"/>
      <c r="E1375" s="49"/>
      <c r="F1375" s="46">
        <f t="shared" si="158"/>
        <v>3981.75</v>
      </c>
      <c r="G1375" s="45">
        <f t="shared" si="160"/>
        <v>1.9815183693359148E-2</v>
      </c>
      <c r="H1375" s="43">
        <f t="shared" si="159"/>
        <v>84.837718223932526</v>
      </c>
      <c r="I1375" s="43">
        <f t="shared" si="161"/>
        <v>18.664298009265156</v>
      </c>
      <c r="J1375" s="194">
        <v>34.053582088059301</v>
      </c>
      <c r="K1375" s="43">
        <v>16.67557289905697</v>
      </c>
      <c r="L1375" s="45">
        <f t="shared" si="162"/>
        <v>3.8734519048236063E-2</v>
      </c>
    </row>
    <row r="1376" spans="1:13" x14ac:dyDescent="0.25">
      <c r="A1376" s="46">
        <f t="shared" si="163"/>
        <v>17</v>
      </c>
      <c r="B1376" s="46" t="s">
        <v>324</v>
      </c>
      <c r="C1376" s="81">
        <v>4019.15</v>
      </c>
      <c r="D1376" s="48"/>
      <c r="E1376" s="49"/>
      <c r="F1376" s="46">
        <f t="shared" si="158"/>
        <v>4019.15</v>
      </c>
      <c r="G1376" s="45">
        <f t="shared" si="160"/>
        <v>2.0001304838617295E-2</v>
      </c>
      <c r="H1376" s="43">
        <f t="shared" si="159"/>
        <v>85.634586601298011</v>
      </c>
      <c r="I1376" s="43">
        <f t="shared" si="161"/>
        <v>18.839609052285564</v>
      </c>
      <c r="J1376" s="194">
        <v>34.373442443454138</v>
      </c>
      <c r="K1376" s="43">
        <v>16.832204135680247</v>
      </c>
      <c r="L1376" s="45">
        <f t="shared" si="162"/>
        <v>3.8734519048236056E-2</v>
      </c>
    </row>
    <row r="1377" spans="1:12" x14ac:dyDescent="0.25">
      <c r="A1377" s="46">
        <f t="shared" si="163"/>
        <v>18</v>
      </c>
      <c r="B1377" s="46" t="s">
        <v>325</v>
      </c>
      <c r="C1377" s="81">
        <v>2190.5</v>
      </c>
      <c r="D1377" s="48"/>
      <c r="E1377" s="49"/>
      <c r="F1377" s="46">
        <f t="shared" si="158"/>
        <v>2190.5</v>
      </c>
      <c r="G1377" s="45">
        <f t="shared" si="160"/>
        <v>1.0901025900747966E-2</v>
      </c>
      <c r="H1377" s="43">
        <f t="shared" si="159"/>
        <v>46.672197342757379</v>
      </c>
      <c r="I1377" s="43">
        <f t="shared" si="161"/>
        <v>10.267883415406624</v>
      </c>
      <c r="J1377" s="194">
        <v>18.734067071989426</v>
      </c>
      <c r="K1377" s="43">
        <v>9.1738161450076703</v>
      </c>
      <c r="L1377" s="45">
        <f t="shared" si="162"/>
        <v>3.8734519048236063E-2</v>
      </c>
    </row>
    <row r="1378" spans="1:12" x14ac:dyDescent="0.25">
      <c r="A1378" s="46">
        <f t="shared" si="163"/>
        <v>19</v>
      </c>
      <c r="B1378" s="46" t="s">
        <v>326</v>
      </c>
      <c r="C1378" s="81">
        <v>3923.4</v>
      </c>
      <c r="D1378" s="48"/>
      <c r="E1378" s="49"/>
      <c r="F1378" s="46">
        <f t="shared" si="158"/>
        <v>3923.4</v>
      </c>
      <c r="G1378" s="45">
        <f t="shared" si="160"/>
        <v>1.9524804847749176E-2</v>
      </c>
      <c r="H1378" s="43">
        <f t="shared" si="159"/>
        <v>83.594475715395703</v>
      </c>
      <c r="I1378" s="43">
        <f t="shared" si="161"/>
        <v>18.390784657387055</v>
      </c>
      <c r="J1378" s="194">
        <v>33.55454861914783</v>
      </c>
      <c r="K1378" s="43">
        <v>16.431203041918785</v>
      </c>
      <c r="L1378" s="45">
        <f t="shared" si="162"/>
        <v>3.8734519048236063E-2</v>
      </c>
    </row>
    <row r="1379" spans="1:12" x14ac:dyDescent="0.25">
      <c r="A1379" s="46">
        <f t="shared" si="163"/>
        <v>20</v>
      </c>
      <c r="B1379" s="46" t="s">
        <v>327</v>
      </c>
      <c r="C1379" s="81">
        <v>7774.24</v>
      </c>
      <c r="D1379" s="48"/>
      <c r="E1379" s="49"/>
      <c r="F1379" s="46">
        <f t="shared" si="158"/>
        <v>7774.24</v>
      </c>
      <c r="G1379" s="45">
        <f t="shared" si="160"/>
        <v>3.8688514767692701E-2</v>
      </c>
      <c r="H1379" s="43">
        <f t="shared" si="159"/>
        <v>165.6429415521379</v>
      </c>
      <c r="I1379" s="43">
        <f t="shared" si="161"/>
        <v>36.441447141470341</v>
      </c>
      <c r="J1379" s="194">
        <v>66.488533939165976</v>
      </c>
      <c r="K1379" s="43">
        <v>32.558524732784491</v>
      </c>
      <c r="L1379" s="45">
        <f t="shared" si="162"/>
        <v>3.873451904823607E-2</v>
      </c>
    </row>
    <row r="1380" spans="1:12" x14ac:dyDescent="0.25">
      <c r="A1380" s="46">
        <f t="shared" si="163"/>
        <v>21</v>
      </c>
      <c r="B1380" s="46" t="s">
        <v>328</v>
      </c>
      <c r="C1380" s="81">
        <v>13720.72</v>
      </c>
      <c r="D1380" s="48">
        <v>29.7</v>
      </c>
      <c r="E1380" s="49"/>
      <c r="F1380" s="46">
        <f t="shared" si="158"/>
        <v>13750.42</v>
      </c>
      <c r="G1380" s="45">
        <f t="shared" si="160"/>
        <v>6.8428981769533367E-2</v>
      </c>
      <c r="H1380" s="43">
        <f t="shared" si="159"/>
        <v>292.97526399716861</v>
      </c>
      <c r="I1380" s="43">
        <f t="shared" si="161"/>
        <v>64.454558079377094</v>
      </c>
      <c r="J1380" s="194">
        <v>117.59931090984927</v>
      </c>
      <c r="K1380" s="43">
        <v>57.462388795767922</v>
      </c>
      <c r="L1380" s="45">
        <f t="shared" si="162"/>
        <v>3.8725473242429163E-2</v>
      </c>
    </row>
    <row r="1381" spans="1:12" x14ac:dyDescent="0.25">
      <c r="A1381" s="46">
        <f t="shared" si="163"/>
        <v>22</v>
      </c>
      <c r="B1381" s="46" t="s">
        <v>329</v>
      </c>
      <c r="C1381" s="81">
        <v>7628.53</v>
      </c>
      <c r="D1381" s="48"/>
      <c r="E1381" s="49"/>
      <c r="F1381" s="46">
        <f t="shared" si="158"/>
        <v>7628.53</v>
      </c>
      <c r="G1381" s="45">
        <f t="shared" si="160"/>
        <v>3.7963388776367436E-2</v>
      </c>
      <c r="H1381" s="43">
        <f t="shared" si="159"/>
        <v>162.53835087657836</v>
      </c>
      <c r="I1381" s="43">
        <f t="shared" si="161"/>
        <v>35.758437192847239</v>
      </c>
      <c r="J1381" s="194">
        <v>65.242361415514026</v>
      </c>
      <c r="K1381" s="43">
        <v>31.948291110100602</v>
      </c>
      <c r="L1381" s="45">
        <f t="shared" si="162"/>
        <v>3.8734519048236063E-2</v>
      </c>
    </row>
    <row r="1382" spans="1:12" x14ac:dyDescent="0.25">
      <c r="A1382" s="46">
        <f t="shared" si="163"/>
        <v>23</v>
      </c>
      <c r="B1382" s="46" t="s">
        <v>330</v>
      </c>
      <c r="C1382" s="81">
        <v>7731.41</v>
      </c>
      <c r="D1382" s="48"/>
      <c r="E1382" s="49"/>
      <c r="F1382" s="46">
        <f t="shared" si="158"/>
        <v>7731.41</v>
      </c>
      <c r="G1382" s="45">
        <f t="shared" si="160"/>
        <v>3.8475371220863648E-2</v>
      </c>
      <c r="H1382" s="43">
        <f t="shared" si="159"/>
        <v>164.73037811356667</v>
      </c>
      <c r="I1382" s="43">
        <f t="shared" si="161"/>
        <v>36.240683184984668</v>
      </c>
      <c r="J1382" s="194">
        <v>66.122233965327439</v>
      </c>
      <c r="K1382" s="43">
        <v>32.379152650843992</v>
      </c>
      <c r="L1382" s="45">
        <f t="shared" si="162"/>
        <v>3.8734519048236063E-2</v>
      </c>
    </row>
    <row r="1383" spans="1:12" x14ac:dyDescent="0.25">
      <c r="A1383" s="46">
        <f t="shared" si="163"/>
        <v>24</v>
      </c>
      <c r="B1383" s="46" t="s">
        <v>331</v>
      </c>
      <c r="C1383" s="81">
        <v>7718.47</v>
      </c>
      <c r="D1383" s="48"/>
      <c r="E1383" s="49"/>
      <c r="F1383" s="46">
        <f t="shared" si="158"/>
        <v>7718.47</v>
      </c>
      <c r="G1383" s="45">
        <f t="shared" si="160"/>
        <v>3.8410975295204819E-2</v>
      </c>
      <c r="H1383" s="43">
        <f t="shared" si="159"/>
        <v>164.45467017765466</v>
      </c>
      <c r="I1383" s="43">
        <f t="shared" si="161"/>
        <v>36.180027439084029</v>
      </c>
      <c r="J1383" s="194">
        <v>66.011565703327193</v>
      </c>
      <c r="K1383" s="43">
        <v>32.324959918172731</v>
      </c>
      <c r="L1383" s="45">
        <f t="shared" si="162"/>
        <v>3.8734519048236063E-2</v>
      </c>
    </row>
    <row r="1384" spans="1:12" x14ac:dyDescent="0.25">
      <c r="A1384" s="46">
        <f t="shared" si="163"/>
        <v>25</v>
      </c>
      <c r="B1384" s="46" t="s">
        <v>332</v>
      </c>
      <c r="C1384" s="81">
        <v>7958</v>
      </c>
      <c r="D1384" s="48"/>
      <c r="E1384" s="49"/>
      <c r="F1384" s="46">
        <f t="shared" si="158"/>
        <v>7958</v>
      </c>
      <c r="G1384" s="45">
        <f t="shared" si="160"/>
        <v>3.9602996630062684E-2</v>
      </c>
      <c r="H1384" s="43">
        <f t="shared" si="159"/>
        <v>169.55824992178188</v>
      </c>
      <c r="I1384" s="43">
        <f t="shared" si="161"/>
        <v>37.302814982792015</v>
      </c>
      <c r="J1384" s="194">
        <v>68.060125888560535</v>
      </c>
      <c r="K1384" s="43">
        <v>33.328111792728173</v>
      </c>
      <c r="L1384" s="45">
        <f t="shared" si="162"/>
        <v>3.8734519048236063E-2</v>
      </c>
    </row>
    <row r="1385" spans="1:12" x14ac:dyDescent="0.25">
      <c r="A1385" s="46">
        <f t="shared" si="163"/>
        <v>26</v>
      </c>
      <c r="B1385" s="46" t="s">
        <v>333</v>
      </c>
      <c r="C1385" s="81">
        <v>3973.2</v>
      </c>
      <c r="D1385" s="48"/>
      <c r="E1385" s="49"/>
      <c r="F1385" s="46">
        <f t="shared" si="158"/>
        <v>3973.2</v>
      </c>
      <c r="G1385" s="45">
        <f t="shared" si="160"/>
        <v>1.9772634608012696E-2</v>
      </c>
      <c r="H1385" s="43">
        <f t="shared" si="159"/>
        <v>84.655546442475952</v>
      </c>
      <c r="I1385" s="43">
        <f t="shared" si="161"/>
        <v>18.62422021734471</v>
      </c>
      <c r="J1385" s="194">
        <v>33.980458931946302</v>
      </c>
      <c r="K1385" s="43">
        <v>16.639765490684539</v>
      </c>
      <c r="L1385" s="45">
        <f t="shared" si="162"/>
        <v>3.8734519048236063E-2</v>
      </c>
    </row>
    <row r="1386" spans="1:12" x14ac:dyDescent="0.25">
      <c r="A1386" s="46">
        <f t="shared" si="163"/>
        <v>27</v>
      </c>
      <c r="B1386" s="46" t="s">
        <v>334</v>
      </c>
      <c r="C1386" s="81">
        <v>4035</v>
      </c>
      <c r="D1386" s="48"/>
      <c r="E1386" s="49"/>
      <c r="F1386" s="46">
        <f t="shared" si="158"/>
        <v>4035</v>
      </c>
      <c r="G1386" s="45">
        <f t="shared" si="160"/>
        <v>2.0080182382797553E-2</v>
      </c>
      <c r="H1386" s="43">
        <f t="shared" si="159"/>
        <v>85.972296862828571</v>
      </c>
      <c r="I1386" s="43">
        <f t="shared" si="161"/>
        <v>18.913905309822287</v>
      </c>
      <c r="J1386" s="194">
        <v>34.508998235780567</v>
      </c>
      <c r="K1386" s="43">
        <v>16.898583951201076</v>
      </c>
      <c r="L1386" s="45">
        <f t="shared" si="162"/>
        <v>3.8734519048236063E-2</v>
      </c>
    </row>
    <row r="1387" spans="1:12" x14ac:dyDescent="0.25">
      <c r="A1387" s="46">
        <f t="shared" si="163"/>
        <v>28</v>
      </c>
      <c r="B1387" s="46" t="s">
        <v>335</v>
      </c>
      <c r="C1387" s="81">
        <v>3981.6</v>
      </c>
      <c r="D1387" s="48"/>
      <c r="E1387" s="49"/>
      <c r="F1387" s="46">
        <f t="shared" si="158"/>
        <v>3981.6</v>
      </c>
      <c r="G1387" s="45">
        <f t="shared" si="160"/>
        <v>1.9814437218177629E-2</v>
      </c>
      <c r="H1387" s="43">
        <f t="shared" si="159"/>
        <v>84.834522227766612</v>
      </c>
      <c r="I1387" s="43">
        <f t="shared" si="161"/>
        <v>18.663594890108655</v>
      </c>
      <c r="J1387" s="194">
        <v>34.052299225671348</v>
      </c>
      <c r="K1387" s="43">
        <v>16.674944698910085</v>
      </c>
      <c r="L1387" s="45">
        <f t="shared" si="162"/>
        <v>3.8734519048236056E-2</v>
      </c>
    </row>
    <row r="1388" spans="1:12" x14ac:dyDescent="0.25">
      <c r="A1388" s="46">
        <f t="shared" si="163"/>
        <v>29</v>
      </c>
      <c r="B1388" s="46" t="s">
        <v>336</v>
      </c>
      <c r="C1388" s="81">
        <v>3970.65</v>
      </c>
      <c r="D1388" s="48"/>
      <c r="E1388" s="49">
        <v>104.6</v>
      </c>
      <c r="F1388" s="46">
        <f t="shared" si="158"/>
        <v>4075.25</v>
      </c>
      <c r="G1388" s="45">
        <f t="shared" si="160"/>
        <v>2.0280486556504516E-2</v>
      </c>
      <c r="H1388" s="43">
        <f t="shared" si="159"/>
        <v>86.829889167346252</v>
      </c>
      <c r="I1388" s="43">
        <f t="shared" si="161"/>
        <v>19.102575616816175</v>
      </c>
      <c r="J1388" s="194">
        <v>34.853232976546401</v>
      </c>
      <c r="K1388" s="43">
        <v>16.629086088187496</v>
      </c>
      <c r="L1388" s="45">
        <f t="shared" si="162"/>
        <v>3.8627025053406865E-2</v>
      </c>
    </row>
    <row r="1389" spans="1:12" x14ac:dyDescent="0.25">
      <c r="A1389" s="46">
        <f t="shared" si="163"/>
        <v>30</v>
      </c>
      <c r="B1389" s="46" t="s">
        <v>337</v>
      </c>
      <c r="C1389" s="81">
        <v>4030.55</v>
      </c>
      <c r="D1389" s="48"/>
      <c r="E1389" s="49"/>
      <c r="F1389" s="46">
        <f t="shared" si="158"/>
        <v>4030.55</v>
      </c>
      <c r="G1389" s="45">
        <f t="shared" si="160"/>
        <v>2.005803695241256E-2</v>
      </c>
      <c r="H1389" s="43">
        <f t="shared" si="159"/>
        <v>85.877482309906753</v>
      </c>
      <c r="I1389" s="43">
        <f t="shared" si="161"/>
        <v>18.893046108179487</v>
      </c>
      <c r="J1389" s="194">
        <v>34.470939984938134</v>
      </c>
      <c r="K1389" s="43">
        <v>16.87994734684349</v>
      </c>
      <c r="L1389" s="45">
        <f t="shared" si="162"/>
        <v>3.8734519048236063E-2</v>
      </c>
    </row>
    <row r="1390" spans="1:12" x14ac:dyDescent="0.25">
      <c r="A1390" s="46">
        <f t="shared" si="163"/>
        <v>31</v>
      </c>
      <c r="B1390" s="46" t="s">
        <v>338</v>
      </c>
      <c r="C1390" s="81">
        <v>4226.88</v>
      </c>
      <c r="D1390" s="48"/>
      <c r="E1390" s="49"/>
      <c r="F1390" s="46">
        <f t="shared" si="158"/>
        <v>4226.88</v>
      </c>
      <c r="G1390" s="45">
        <f t="shared" si="160"/>
        <v>2.1035073434993636E-2</v>
      </c>
      <c r="H1390" s="43">
        <f t="shared" si="159"/>
        <v>90.060615158253498</v>
      </c>
      <c r="I1390" s="43">
        <f t="shared" si="161"/>
        <v>19.813335334815768</v>
      </c>
      <c r="J1390" s="194">
        <v>36.150035802442666</v>
      </c>
      <c r="K1390" s="43">
        <v>17.702177579096109</v>
      </c>
      <c r="L1390" s="45">
        <f t="shared" si="162"/>
        <v>3.8734519048236056E-2</v>
      </c>
    </row>
    <row r="1391" spans="1:12" x14ac:dyDescent="0.25">
      <c r="A1391" s="46">
        <f t="shared" si="163"/>
        <v>32</v>
      </c>
      <c r="B1391" s="46" t="s">
        <v>339</v>
      </c>
      <c r="C1391" s="81">
        <v>4140.3</v>
      </c>
      <c r="D1391" s="48"/>
      <c r="E1391" s="49">
        <v>50.1</v>
      </c>
      <c r="F1391" s="46">
        <f t="shared" si="158"/>
        <v>4190.4000000000005</v>
      </c>
      <c r="G1391" s="45">
        <f t="shared" si="160"/>
        <v>2.0853530670848792E-2</v>
      </c>
      <c r="H1391" s="43">
        <f t="shared" si="159"/>
        <v>89.283348890705554</v>
      </c>
      <c r="I1391" s="43">
        <f t="shared" si="161"/>
        <v>19.64233675595522</v>
      </c>
      <c r="J1391" s="194">
        <v>35.838043669693903</v>
      </c>
      <c r="K1391" s="43">
        <v>17.339580454314202</v>
      </c>
      <c r="L1391" s="45">
        <f t="shared" si="162"/>
        <v>3.8684447730686536E-2</v>
      </c>
    </row>
    <row r="1392" spans="1:12" x14ac:dyDescent="0.25">
      <c r="A1392" s="46">
        <f t="shared" si="163"/>
        <v>33</v>
      </c>
      <c r="B1392" s="37" t="s">
        <v>1237</v>
      </c>
      <c r="C1392" s="81">
        <v>4059.4</v>
      </c>
      <c r="D1392" s="94"/>
      <c r="E1392" s="105"/>
      <c r="F1392" s="46">
        <f t="shared" si="158"/>
        <v>4059.4</v>
      </c>
      <c r="G1392" s="45">
        <f t="shared" si="160"/>
        <v>2.0201609012324259E-2</v>
      </c>
      <c r="H1392" s="43">
        <f t="shared" si="159"/>
        <v>86.492178905815692</v>
      </c>
      <c r="I1392" s="43">
        <f t="shared" si="161"/>
        <v>19.028279359279452</v>
      </c>
      <c r="J1392" s="194">
        <v>34.71767718421998</v>
      </c>
      <c r="K1392" s="43">
        <v>17.000771175094336</v>
      </c>
      <c r="L1392" s="45">
        <f t="shared" si="162"/>
        <v>3.8734519048236056E-2</v>
      </c>
    </row>
    <row r="1393" spans="1:13" x14ac:dyDescent="0.25">
      <c r="A1393" s="46">
        <f t="shared" si="163"/>
        <v>34</v>
      </c>
      <c r="B1393" s="38" t="s">
        <v>1238</v>
      </c>
      <c r="C1393" s="92">
        <v>4225.3</v>
      </c>
      <c r="D1393" s="94"/>
      <c r="E1393" s="105"/>
      <c r="F1393" s="46">
        <f t="shared" si="158"/>
        <v>4225.3</v>
      </c>
      <c r="G1393" s="45">
        <f t="shared" si="160"/>
        <v>2.1027210563081662E-2</v>
      </c>
      <c r="H1393" s="43">
        <f t="shared" si="159"/>
        <v>90.026950665305975</v>
      </c>
      <c r="I1393" s="43">
        <f t="shared" si="161"/>
        <v>19.805929146367315</v>
      </c>
      <c r="J1393" s="194">
        <v>36.136522985289623</v>
      </c>
      <c r="K1393" s="43">
        <v>17.695560537548921</v>
      </c>
      <c r="L1393" s="45">
        <f t="shared" si="162"/>
        <v>3.8734519048236063E-2</v>
      </c>
    </row>
    <row r="1394" spans="1:13" x14ac:dyDescent="0.25">
      <c r="A1394" s="46">
        <f t="shared" si="163"/>
        <v>35</v>
      </c>
      <c r="B1394" s="38" t="s">
        <v>1239</v>
      </c>
      <c r="C1394" s="92">
        <v>3974.4</v>
      </c>
      <c r="D1394" s="94"/>
      <c r="E1394" s="105"/>
      <c r="F1394" s="46">
        <f t="shared" si="158"/>
        <v>3974.4</v>
      </c>
      <c r="G1394" s="45">
        <f t="shared" si="160"/>
        <v>1.9778606409464831E-2</v>
      </c>
      <c r="H1394" s="43">
        <f t="shared" si="159"/>
        <v>84.681114411803193</v>
      </c>
      <c r="I1394" s="43">
        <f t="shared" si="161"/>
        <v>18.629845170596703</v>
      </c>
      <c r="J1394" s="194">
        <v>33.990721831049882</v>
      </c>
      <c r="K1394" s="43">
        <v>16.644791091859616</v>
      </c>
      <c r="L1394" s="45">
        <f t="shared" si="162"/>
        <v>3.8734519048236063E-2</v>
      </c>
    </row>
    <row r="1395" spans="1:13" x14ac:dyDescent="0.25">
      <c r="A1395" s="46">
        <f t="shared" si="163"/>
        <v>36</v>
      </c>
      <c r="B1395" s="38" t="s">
        <v>1240</v>
      </c>
      <c r="C1395" s="92">
        <v>3989.7</v>
      </c>
      <c r="D1395" s="94"/>
      <c r="E1395" s="105"/>
      <c r="F1395" s="46">
        <f t="shared" si="158"/>
        <v>3989.7</v>
      </c>
      <c r="G1395" s="45">
        <f t="shared" si="160"/>
        <v>1.9854746877979529E-2</v>
      </c>
      <c r="H1395" s="43">
        <f t="shared" si="159"/>
        <v>85.007106020725445</v>
      </c>
      <c r="I1395" s="43">
        <f t="shared" si="161"/>
        <v>18.701563324559597</v>
      </c>
      <c r="J1395" s="194">
        <v>34.121573794620502</v>
      </c>
      <c r="K1395" s="43">
        <v>16.708867506841866</v>
      </c>
      <c r="L1395" s="45">
        <f t="shared" si="162"/>
        <v>3.8734519048236063E-2</v>
      </c>
    </row>
    <row r="1396" spans="1:13" x14ac:dyDescent="0.25">
      <c r="A1396" s="46">
        <f t="shared" si="163"/>
        <v>37</v>
      </c>
      <c r="B1396" s="38" t="s">
        <v>1453</v>
      </c>
      <c r="C1396" s="92">
        <v>5525.8</v>
      </c>
      <c r="D1396" s="94"/>
      <c r="E1396" s="105"/>
      <c r="F1396" s="46">
        <f t="shared" si="158"/>
        <v>5525.8</v>
      </c>
      <c r="G1396" s="45">
        <f t="shared" si="160"/>
        <v>2.7499150386830911E-2</v>
      </c>
      <c r="H1396" s="43">
        <f t="shared" si="159"/>
        <v>117.7362374236972</v>
      </c>
      <c r="I1396" s="43">
        <f t="shared" si="161"/>
        <v>25.901972233213385</v>
      </c>
      <c r="J1396" s="194">
        <v>47.258939888792135</v>
      </c>
      <c r="K1396" s="43">
        <v>23.142055811040123</v>
      </c>
      <c r="L1396" s="45">
        <f t="shared" si="162"/>
        <v>3.8734519048236063E-2</v>
      </c>
    </row>
    <row r="1397" spans="1:13" ht="13" x14ac:dyDescent="0.3">
      <c r="A1397" s="46"/>
      <c r="B1397" s="46" t="s">
        <v>2074</v>
      </c>
      <c r="C1397" s="61">
        <f>SUM(C1360:C1396)</f>
        <v>200647.03999999995</v>
      </c>
      <c r="D1397" s="61">
        <f t="shared" ref="D1397:K1397" si="164">SUM(D1360:D1396)</f>
        <v>58.7</v>
      </c>
      <c r="E1397" s="61">
        <f t="shared" si="164"/>
        <v>238.64999999999998</v>
      </c>
      <c r="F1397" s="61">
        <f t="shared" si="164"/>
        <v>200944.38999999996</v>
      </c>
      <c r="G1397" s="61">
        <f t="shared" si="164"/>
        <v>1.0000000000000002</v>
      </c>
      <c r="H1397" s="61">
        <f t="shared" si="164"/>
        <v>4281.45</v>
      </c>
      <c r="I1397" s="61">
        <f t="shared" si="164"/>
        <v>941.91900000000021</v>
      </c>
      <c r="J1397" s="201">
        <f t="shared" si="164"/>
        <v>1718.5600000000009</v>
      </c>
      <c r="K1397" s="61">
        <f t="shared" si="164"/>
        <v>840.3099999999996</v>
      </c>
      <c r="L1397" s="45">
        <f t="shared" si="162"/>
        <v>3.8728321800872378E-2</v>
      </c>
    </row>
    <row r="1398" spans="1:13" ht="13" x14ac:dyDescent="0.3">
      <c r="A1398" s="537" t="s">
        <v>1884</v>
      </c>
      <c r="B1398" s="537"/>
      <c r="C1398" s="537"/>
      <c r="D1398" s="537"/>
      <c r="E1398" s="537"/>
      <c r="F1398" s="537"/>
      <c r="G1398" s="537"/>
      <c r="H1398" s="537"/>
      <c r="I1398" s="537"/>
      <c r="J1398" s="537"/>
      <c r="K1398" s="537"/>
      <c r="L1398" s="537"/>
    </row>
    <row r="1399" spans="1:13" x14ac:dyDescent="0.25">
      <c r="A1399" s="46">
        <v>1</v>
      </c>
      <c r="B1399" s="46" t="s">
        <v>2431</v>
      </c>
      <c r="C1399" s="46">
        <v>22381.8</v>
      </c>
      <c r="D1399" s="46"/>
      <c r="E1399" s="49"/>
      <c r="F1399" s="46">
        <f>C1399+D1399+E1399</f>
        <v>22381.8</v>
      </c>
      <c r="G1399" s="45">
        <f t="shared" ref="G1399:G1430" si="165">1/$F$1463*F1399</f>
        <v>6.1156003056898431E-2</v>
      </c>
      <c r="H1399" s="43">
        <f t="shared" ref="H1399:H1430" si="166">G1399*4281.45</f>
        <v>261.83636928795778</v>
      </c>
      <c r="I1399" s="43">
        <f>H1399*0.22</f>
        <v>57.604001243350709</v>
      </c>
      <c r="J1399" s="194">
        <v>69.042241414677349</v>
      </c>
      <c r="K1399" s="43">
        <v>25.138446954017141</v>
      </c>
      <c r="L1399" s="45">
        <f>(H1399+I1399+J1399+K1399)/F1399</f>
        <v>1.8480241039594801E-2</v>
      </c>
    </row>
    <row r="1400" spans="1:13" x14ac:dyDescent="0.25">
      <c r="A1400" s="46">
        <f>A1399+1</f>
        <v>2</v>
      </c>
      <c r="B1400" s="46" t="s">
        <v>2432</v>
      </c>
      <c r="C1400" s="46">
        <v>2034</v>
      </c>
      <c r="D1400" s="48">
        <v>106.1</v>
      </c>
      <c r="E1400" s="49"/>
      <c r="F1400" s="46">
        <f t="shared" ref="F1400:F1462" si="167">C1400+D1400+E1400</f>
        <v>2140.1</v>
      </c>
      <c r="G1400" s="45">
        <f t="shared" si="165"/>
        <v>5.8476066331603505E-3</v>
      </c>
      <c r="H1400" s="43">
        <f t="shared" si="166"/>
        <v>25.036235419544383</v>
      </c>
      <c r="I1400" s="43">
        <f t="shared" ref="I1400:I1461" si="168">H1400*0.22</f>
        <v>5.507971792299764</v>
      </c>
      <c r="J1400" s="194">
        <v>6.6016719321748463</v>
      </c>
      <c r="K1400" s="43">
        <v>2.2845169336010005</v>
      </c>
      <c r="L1400" s="45">
        <f t="shared" ref="L1400:L1462" si="169">(H1400+I1400+J1400+K1400)/F1400</f>
        <v>1.8424557767216479E-2</v>
      </c>
    </row>
    <row r="1401" spans="1:13" x14ac:dyDescent="0.25">
      <c r="A1401" s="46">
        <f>A1400+1</f>
        <v>3</v>
      </c>
      <c r="B1401" s="46" t="str">
        <f>[1]Лист1!$B$7</f>
        <v>В.Великого,93а</v>
      </c>
      <c r="C1401" s="46">
        <v>12358.7</v>
      </c>
      <c r="D1401" s="48"/>
      <c r="E1401" s="49"/>
      <c r="F1401" s="46">
        <f t="shared" si="167"/>
        <v>12358.7</v>
      </c>
      <c r="G1401" s="45">
        <f t="shared" si="165"/>
        <v>3.3768896825960855E-2</v>
      </c>
      <c r="H1401" s="43">
        <f t="shared" si="166"/>
        <v>144.57984331551009</v>
      </c>
      <c r="I1401" s="43">
        <f t="shared" si="168"/>
        <v>31.807565529412219</v>
      </c>
      <c r="J1401" s="194">
        <v>38.123490915456884</v>
      </c>
      <c r="K1401" s="43">
        <v>13.880855175661106</v>
      </c>
      <c r="L1401" s="45">
        <f t="shared" si="169"/>
        <v>1.8480241039594801E-2</v>
      </c>
    </row>
    <row r="1402" spans="1:13" x14ac:dyDescent="0.25">
      <c r="A1402" s="46">
        <f>A1401+1</f>
        <v>4</v>
      </c>
      <c r="B1402" s="46" t="str">
        <f>[1]Лист1!$B$8</f>
        <v>В.Великого,103</v>
      </c>
      <c r="C1402" s="46">
        <v>1958.1</v>
      </c>
      <c r="D1402" s="48"/>
      <c r="E1402" s="49"/>
      <c r="F1402" s="46">
        <f t="shared" si="167"/>
        <v>1958.1</v>
      </c>
      <c r="G1402" s="45">
        <f t="shared" si="165"/>
        <v>5.3503100548531763E-3</v>
      </c>
      <c r="H1402" s="43">
        <f t="shared" si="166"/>
        <v>22.90708498435113</v>
      </c>
      <c r="I1402" s="43">
        <f t="shared" si="168"/>
        <v>5.0395586965572488</v>
      </c>
      <c r="J1402" s="194">
        <v>6.040247563380948</v>
      </c>
      <c r="K1402" s="43">
        <v>2.1992687353412581</v>
      </c>
      <c r="L1402" s="45">
        <f t="shared" si="169"/>
        <v>1.8480241039594801E-2</v>
      </c>
    </row>
    <row r="1403" spans="1:13" x14ac:dyDescent="0.25">
      <c r="A1403" s="46">
        <f t="shared" ref="A1403:A1462" si="170">A1402+1</f>
        <v>5</v>
      </c>
      <c r="B1403" s="46" t="str">
        <f>[1]Лист1!$B$9</f>
        <v>В.Великого,105</v>
      </c>
      <c r="C1403" s="46">
        <v>2016.3</v>
      </c>
      <c r="D1403" s="48"/>
      <c r="E1403" s="49"/>
      <c r="F1403" s="46">
        <f t="shared" si="167"/>
        <v>2016.3</v>
      </c>
      <c r="G1403" s="45">
        <f t="shared" si="165"/>
        <v>5.5093356639601956E-3</v>
      </c>
      <c r="H1403" s="43">
        <f t="shared" si="166"/>
        <v>23.587945178462377</v>
      </c>
      <c r="I1403" s="43">
        <f t="shared" si="168"/>
        <v>5.1893479392617232</v>
      </c>
      <c r="J1403" s="194">
        <v>6.2197799714238329</v>
      </c>
      <c r="K1403" s="43">
        <v>2.2646369189870685</v>
      </c>
      <c r="L1403" s="45">
        <f t="shared" si="169"/>
        <v>1.8480241039594801E-2</v>
      </c>
    </row>
    <row r="1404" spans="1:13" x14ac:dyDescent="0.25">
      <c r="A1404" s="46">
        <f t="shared" si="170"/>
        <v>6</v>
      </c>
      <c r="B1404" s="46" t="str">
        <f>[1]Лист1!$B$10</f>
        <v>В.Великого,109</v>
      </c>
      <c r="C1404" s="46">
        <v>2040.5</v>
      </c>
      <c r="D1404" s="48">
        <v>153.19999999999999</v>
      </c>
      <c r="E1404" s="49"/>
      <c r="F1404" s="46">
        <f t="shared" si="167"/>
        <v>2193.6999999999998</v>
      </c>
      <c r="G1404" s="45">
        <f t="shared" si="165"/>
        <v>5.9940632078705949E-3</v>
      </c>
      <c r="H1404" s="43">
        <f t="shared" si="166"/>
        <v>25.663281921337557</v>
      </c>
      <c r="I1404" s="43">
        <f t="shared" si="168"/>
        <v>5.6459220226942621</v>
      </c>
      <c r="J1404" s="194">
        <v>6.7670144935339289</v>
      </c>
      <c r="K1404" s="43">
        <v>2.2918175039394502</v>
      </c>
      <c r="L1404" s="45">
        <f t="shared" si="169"/>
        <v>1.8401803319280305E-2</v>
      </c>
    </row>
    <row r="1405" spans="1:13" x14ac:dyDescent="0.25">
      <c r="A1405" s="46">
        <f t="shared" si="170"/>
        <v>7</v>
      </c>
      <c r="B1405" s="46" t="str">
        <f>[1]Лист1!$B$11</f>
        <v>В.Великого,111</v>
      </c>
      <c r="C1405" s="46">
        <v>8086.8</v>
      </c>
      <c r="D1405" s="48">
        <v>73.7</v>
      </c>
      <c r="E1405" s="49"/>
      <c r="F1405" s="46">
        <f t="shared" si="167"/>
        <v>8160.5</v>
      </c>
      <c r="G1405" s="45">
        <f t="shared" si="165"/>
        <v>2.2297740259756574E-2</v>
      </c>
      <c r="H1405" s="43">
        <f t="shared" si="166"/>
        <v>95.46666003513478</v>
      </c>
      <c r="I1405" s="43">
        <f t="shared" si="168"/>
        <v>21.002665207729653</v>
      </c>
      <c r="J1405" s="194">
        <v>25.17309649199235</v>
      </c>
      <c r="K1405" s="43">
        <v>9.0828080327652749</v>
      </c>
      <c r="L1405" s="45">
        <f t="shared" si="169"/>
        <v>1.847009739202525E-2</v>
      </c>
    </row>
    <row r="1406" spans="1:13" x14ac:dyDescent="0.25">
      <c r="A1406" s="46">
        <f t="shared" si="170"/>
        <v>8</v>
      </c>
      <c r="B1406" s="46" t="str">
        <f>[1]Лист1!$B$12</f>
        <v>В.Великого,113</v>
      </c>
      <c r="C1406" s="46">
        <v>4049.6</v>
      </c>
      <c r="D1406" s="48"/>
      <c r="E1406" s="49"/>
      <c r="F1406" s="46">
        <f t="shared" si="167"/>
        <v>4049.6</v>
      </c>
      <c r="G1406" s="45">
        <f t="shared" si="165"/>
        <v>1.106512210721282E-2</v>
      </c>
      <c r="H1406" s="43">
        <f t="shared" si="166"/>
        <v>47.374767045926326</v>
      </c>
      <c r="I1406" s="43">
        <f t="shared" si="168"/>
        <v>10.422448750103792</v>
      </c>
      <c r="J1406" s="194">
        <v>12.492000680592149</v>
      </c>
      <c r="K1406" s="43">
        <v>4.548367637320851</v>
      </c>
      <c r="L1406" s="45">
        <f t="shared" si="169"/>
        <v>1.8480241039594805E-2</v>
      </c>
      <c r="M1406" s="116"/>
    </row>
    <row r="1407" spans="1:13" x14ac:dyDescent="0.25">
      <c r="A1407" s="46">
        <f t="shared" si="170"/>
        <v>9</v>
      </c>
      <c r="B1407" s="46" t="str">
        <f>[1]Лист1!$B$13</f>
        <v>В.Великого,117</v>
      </c>
      <c r="C1407" s="46">
        <v>4091.8</v>
      </c>
      <c r="D1407" s="48"/>
      <c r="E1407" s="49"/>
      <c r="F1407" s="46">
        <f t="shared" si="167"/>
        <v>4091.8</v>
      </c>
      <c r="G1407" s="45">
        <f t="shared" si="165"/>
        <v>1.1180429335809318E-2</v>
      </c>
      <c r="H1407" s="43">
        <f t="shared" si="166"/>
        <v>47.868449179800805</v>
      </c>
      <c r="I1407" s="43">
        <f t="shared" si="168"/>
        <v>10.531058819556177</v>
      </c>
      <c r="J1407" s="194">
        <v>12.622177100169639</v>
      </c>
      <c r="K1407" s="43">
        <v>4.5957651862874016</v>
      </c>
      <c r="L1407" s="45">
        <f t="shared" si="169"/>
        <v>1.8480241039594801E-2</v>
      </c>
    </row>
    <row r="1408" spans="1:13" x14ac:dyDescent="0.25">
      <c r="A1408" s="46">
        <f t="shared" si="170"/>
        <v>10</v>
      </c>
      <c r="B1408" s="46" t="str">
        <f>[1]Лист1!$B$14</f>
        <v>В.Великого,121</v>
      </c>
      <c r="C1408" s="46">
        <v>4035.2</v>
      </c>
      <c r="D1408" s="48"/>
      <c r="E1408" s="49"/>
      <c r="F1408" s="46">
        <f t="shared" si="167"/>
        <v>4035.2</v>
      </c>
      <c r="G1408" s="45">
        <f t="shared" si="165"/>
        <v>1.1025775564753352E-2</v>
      </c>
      <c r="H1408" s="43">
        <f t="shared" si="166"/>
        <v>47.206306791713232</v>
      </c>
      <c r="I1408" s="43">
        <f t="shared" si="168"/>
        <v>10.385387494176911</v>
      </c>
      <c r="J1408" s="194">
        <v>12.44758029097329</v>
      </c>
      <c r="K1408" s="43">
        <v>4.5321940661095166</v>
      </c>
      <c r="L1408" s="45">
        <f t="shared" si="169"/>
        <v>1.8480241039594805E-2</v>
      </c>
    </row>
    <row r="1409" spans="1:12" x14ac:dyDescent="0.25">
      <c r="A1409" s="46">
        <f t="shared" si="170"/>
        <v>11</v>
      </c>
      <c r="B1409" s="46" t="str">
        <f>[1]Лист1!$B$17</f>
        <v>Кульпарківська,121</v>
      </c>
      <c r="C1409" s="46">
        <v>7649.6</v>
      </c>
      <c r="D1409" s="48"/>
      <c r="E1409" s="49"/>
      <c r="F1409" s="46">
        <f t="shared" si="167"/>
        <v>7649.6</v>
      </c>
      <c r="G1409" s="45">
        <f t="shared" si="165"/>
        <v>2.0901757722080007E-2</v>
      </c>
      <c r="H1409" s="43">
        <f t="shared" si="166"/>
        <v>89.489830599199436</v>
      </c>
      <c r="I1409" s="43">
        <f t="shared" si="168"/>
        <v>19.687762731823877</v>
      </c>
      <c r="J1409" s="194">
        <v>23.597098085306627</v>
      </c>
      <c r="K1409" s="43">
        <v>8.5917604401544825</v>
      </c>
      <c r="L1409" s="45">
        <f t="shared" si="169"/>
        <v>1.8480241039594805E-2</v>
      </c>
    </row>
    <row r="1410" spans="1:12" x14ac:dyDescent="0.25">
      <c r="A1410" s="46">
        <f t="shared" si="170"/>
        <v>12</v>
      </c>
      <c r="B1410" s="46" t="str">
        <f>[1]Лист1!$B$18</f>
        <v>Кульпарківська,123</v>
      </c>
      <c r="C1410" s="46">
        <v>5959.3</v>
      </c>
      <c r="D1410" s="48"/>
      <c r="E1410" s="49"/>
      <c r="F1410" s="46">
        <f t="shared" si="167"/>
        <v>5959.3</v>
      </c>
      <c r="G1410" s="45">
        <f t="shared" si="165"/>
        <v>1.628318406102167E-2</v>
      </c>
      <c r="H1410" s="43">
        <f t="shared" si="166"/>
        <v>69.71563839806123</v>
      </c>
      <c r="I1410" s="43">
        <f t="shared" si="168"/>
        <v>15.337440447573471</v>
      </c>
      <c r="J1410" s="194">
        <v>18.38294637886527</v>
      </c>
      <c r="K1410" s="43">
        <v>6.6932752027573468</v>
      </c>
      <c r="L1410" s="45">
        <f t="shared" si="169"/>
        <v>1.8480241039594805E-2</v>
      </c>
    </row>
    <row r="1411" spans="1:12" x14ac:dyDescent="0.25">
      <c r="A1411" s="46">
        <f t="shared" si="170"/>
        <v>13</v>
      </c>
      <c r="B1411" s="46" t="str">
        <f>[1]Лист1!$B$19</f>
        <v>Кульпарківська,125</v>
      </c>
      <c r="C1411" s="46">
        <v>4182.7</v>
      </c>
      <c r="D1411" s="48">
        <v>439.8</v>
      </c>
      <c r="E1411" s="49"/>
      <c r="F1411" s="46">
        <f t="shared" si="167"/>
        <v>4622.5</v>
      </c>
      <c r="G1411" s="45">
        <f t="shared" si="165"/>
        <v>1.2630513369367656E-2</v>
      </c>
      <c r="H1411" s="43">
        <f t="shared" si="166"/>
        <v>54.076911465279146</v>
      </c>
      <c r="I1411" s="43">
        <f t="shared" si="168"/>
        <v>11.896920522361413</v>
      </c>
      <c r="J1411" s="194">
        <v>14.259253542581295</v>
      </c>
      <c r="K1411" s="43">
        <v>4.6978608545589502</v>
      </c>
      <c r="L1411" s="45">
        <f t="shared" si="169"/>
        <v>1.8373379423424725E-2</v>
      </c>
    </row>
    <row r="1412" spans="1:12" x14ac:dyDescent="0.25">
      <c r="A1412" s="46">
        <f t="shared" si="170"/>
        <v>14</v>
      </c>
      <c r="B1412" s="46" t="str">
        <f>[1]Лист1!$B$20</f>
        <v>Кульпарківська,129</v>
      </c>
      <c r="C1412" s="46">
        <v>4158.5</v>
      </c>
      <c r="D1412" s="48">
        <v>82.1</v>
      </c>
      <c r="E1412" s="49"/>
      <c r="F1412" s="46">
        <f t="shared" si="167"/>
        <v>4240.6000000000004</v>
      </c>
      <c r="G1412" s="45">
        <f t="shared" si="165"/>
        <v>1.1587010274557163E-2</v>
      </c>
      <c r="H1412" s="43">
        <f t="shared" si="166"/>
        <v>49.609205140002764</v>
      </c>
      <c r="I1412" s="43">
        <f t="shared" si="168"/>
        <v>10.914025130800608</v>
      </c>
      <c r="J1412" s="194">
        <v>13.081187792897836</v>
      </c>
      <c r="K1412" s="43">
        <v>4.6706802696065681</v>
      </c>
      <c r="L1412" s="45">
        <f t="shared" si="169"/>
        <v>1.8458496046150963E-2</v>
      </c>
    </row>
    <row r="1413" spans="1:12" x14ac:dyDescent="0.25">
      <c r="A1413" s="46">
        <f t="shared" si="170"/>
        <v>15</v>
      </c>
      <c r="B1413" s="46" t="str">
        <f>[1]Лист1!$B$21</f>
        <v>Кульпарківська,133</v>
      </c>
      <c r="C1413" s="46">
        <v>7806.9</v>
      </c>
      <c r="D1413" s="48"/>
      <c r="E1413" s="49"/>
      <c r="F1413" s="46">
        <f t="shared" si="167"/>
        <v>7806.9</v>
      </c>
      <c r="G1413" s="45">
        <f t="shared" si="165"/>
        <v>2.1331564050474063E-2</v>
      </c>
      <c r="H1413" s="43">
        <f t="shared" si="166"/>
        <v>91.330024903902171</v>
      </c>
      <c r="I1413" s="43">
        <f t="shared" si="168"/>
        <v>20.092605478858477</v>
      </c>
      <c r="J1413" s="194">
        <v>24.082329146907064</v>
      </c>
      <c r="K1413" s="43">
        <v>8.7684342423449593</v>
      </c>
      <c r="L1413" s="45">
        <f t="shared" si="169"/>
        <v>1.8480241039594805E-2</v>
      </c>
    </row>
    <row r="1414" spans="1:12" x14ac:dyDescent="0.25">
      <c r="A1414" s="46">
        <f t="shared" si="170"/>
        <v>16</v>
      </c>
      <c r="B1414" s="46" t="str">
        <f>[1]Лист1!$B$22</f>
        <v>Кульпарківська,133а</v>
      </c>
      <c r="C1414" s="46">
        <v>4253.3999999999996</v>
      </c>
      <c r="D1414" s="48"/>
      <c r="E1414" s="49"/>
      <c r="F1414" s="46">
        <f t="shared" si="167"/>
        <v>4253.3999999999996</v>
      </c>
      <c r="G1414" s="45">
        <f t="shared" si="165"/>
        <v>1.1621984978965577E-2</v>
      </c>
      <c r="H1414" s="43">
        <f t="shared" si="166"/>
        <v>49.758947588192171</v>
      </c>
      <c r="I1414" s="43">
        <f t="shared" si="168"/>
        <v>10.946968469402277</v>
      </c>
      <c r="J1414" s="194">
        <v>13.120672583670151</v>
      </c>
      <c r="K1414" s="43">
        <v>4.7772685965479331</v>
      </c>
      <c r="L1414" s="45">
        <f t="shared" si="169"/>
        <v>1.8480241039594805E-2</v>
      </c>
    </row>
    <row r="1415" spans="1:12" x14ac:dyDescent="0.25">
      <c r="A1415" s="46">
        <f t="shared" si="170"/>
        <v>17</v>
      </c>
      <c r="B1415" s="46" t="str">
        <f>[1]Лист1!$B$23</f>
        <v>Кульпарківська,135</v>
      </c>
      <c r="C1415" s="46">
        <v>7737.08</v>
      </c>
      <c r="D1415" s="48"/>
      <c r="E1415" s="49"/>
      <c r="F1415" s="46">
        <f t="shared" si="167"/>
        <v>7737.08</v>
      </c>
      <c r="G1415" s="45">
        <f t="shared" si="165"/>
        <v>2.1140787967521276E-2</v>
      </c>
      <c r="H1415" s="43">
        <f t="shared" si="166"/>
        <v>90.513226643543959</v>
      </c>
      <c r="I1415" s="43">
        <f t="shared" si="168"/>
        <v>19.912909861579671</v>
      </c>
      <c r="J1415" s="194">
        <v>23.866951952241184</v>
      </c>
      <c r="K1415" s="43">
        <v>8.6900148852633379</v>
      </c>
      <c r="L1415" s="45">
        <f t="shared" si="169"/>
        <v>1.8480241039594801E-2</v>
      </c>
    </row>
    <row r="1416" spans="1:12" x14ac:dyDescent="0.25">
      <c r="A1416" s="46">
        <f t="shared" si="170"/>
        <v>18</v>
      </c>
      <c r="B1416" s="46" t="str">
        <f>[1]Лист1!$B$24</f>
        <v>Наукова,44</v>
      </c>
      <c r="C1416" s="46">
        <v>8046.52</v>
      </c>
      <c r="D1416" s="48"/>
      <c r="E1416" s="49"/>
      <c r="F1416" s="46">
        <f t="shared" si="167"/>
        <v>8046.52</v>
      </c>
      <c r="G1416" s="45">
        <f t="shared" si="165"/>
        <v>2.1986301446594751E-2</v>
      </c>
      <c r="H1416" s="43">
        <f t="shared" si="166"/>
        <v>94.13325032852309</v>
      </c>
      <c r="I1416" s="43">
        <f t="shared" si="168"/>
        <v>20.709315072275079</v>
      </c>
      <c r="J1416" s="194">
        <v>24.821496769161975</v>
      </c>
      <c r="K1416" s="43">
        <v>9.0375669599602375</v>
      </c>
      <c r="L1416" s="45">
        <f t="shared" si="169"/>
        <v>1.8480241039594801E-2</v>
      </c>
    </row>
    <row r="1417" spans="1:12" x14ac:dyDescent="0.25">
      <c r="A1417" s="46">
        <f t="shared" si="170"/>
        <v>19</v>
      </c>
      <c r="B1417" s="46" t="str">
        <f>[1]Лист1!$B$25</f>
        <v>Наукова,46</v>
      </c>
      <c r="C1417" s="46">
        <v>8105.15</v>
      </c>
      <c r="D1417" s="48"/>
      <c r="E1417" s="49"/>
      <c r="F1417" s="46">
        <f t="shared" si="167"/>
        <v>8105.15</v>
      </c>
      <c r="G1417" s="45">
        <f t="shared" si="165"/>
        <v>2.2146501987177988E-2</v>
      </c>
      <c r="H1417" s="43">
        <f t="shared" si="166"/>
        <v>94.819140933003197</v>
      </c>
      <c r="I1417" s="43">
        <f t="shared" si="168"/>
        <v>20.860211005260705</v>
      </c>
      <c r="J1417" s="194">
        <v>25.002355619394866</v>
      </c>
      <c r="K1417" s="43">
        <v>9.103418104413052</v>
      </c>
      <c r="L1417" s="45">
        <f t="shared" si="169"/>
        <v>1.8480241039594805E-2</v>
      </c>
    </row>
    <row r="1418" spans="1:12" x14ac:dyDescent="0.25">
      <c r="A1418" s="46">
        <f t="shared" si="170"/>
        <v>20</v>
      </c>
      <c r="B1418" s="46" t="str">
        <f>[1]Лист1!$B$26</f>
        <v>Наукова,48</v>
      </c>
      <c r="C1418" s="46">
        <v>4156.1000000000004</v>
      </c>
      <c r="D1418" s="48"/>
      <c r="E1418" s="49"/>
      <c r="F1418" s="46">
        <f t="shared" si="167"/>
        <v>4156.1000000000004</v>
      </c>
      <c r="G1418" s="45">
        <f t="shared" si="165"/>
        <v>1.1356122577485975E-2</v>
      </c>
      <c r="H1418" s="43">
        <f t="shared" si="166"/>
        <v>48.620671009377325</v>
      </c>
      <c r="I1418" s="43">
        <f t="shared" si="168"/>
        <v>10.696547622063012</v>
      </c>
      <c r="J1418" s="194">
        <v>12.820526478814955</v>
      </c>
      <c r="K1418" s="43">
        <v>4.6679846744046793</v>
      </c>
      <c r="L1418" s="45">
        <f t="shared" si="169"/>
        <v>1.8480241039594805E-2</v>
      </c>
    </row>
    <row r="1419" spans="1:12" x14ac:dyDescent="0.25">
      <c r="A1419" s="46">
        <f t="shared" si="170"/>
        <v>21</v>
      </c>
      <c r="B1419" s="46" t="str">
        <f>[1]Лист1!$B$27</f>
        <v>Наукова,50</v>
      </c>
      <c r="C1419" s="46">
        <v>4088.3</v>
      </c>
      <c r="D1419" s="48"/>
      <c r="E1419" s="49"/>
      <c r="F1419" s="46">
        <f t="shared" si="167"/>
        <v>4088.3</v>
      </c>
      <c r="G1419" s="45">
        <f t="shared" si="165"/>
        <v>1.1170865940072643E-2</v>
      </c>
      <c r="H1419" s="43">
        <f t="shared" si="166"/>
        <v>47.827503979124018</v>
      </c>
      <c r="I1419" s="43">
        <f t="shared" si="168"/>
        <v>10.522050875407285</v>
      </c>
      <c r="J1419" s="194">
        <v>12.611380477692832</v>
      </c>
      <c r="K1419" s="43">
        <v>4.5918341099513134</v>
      </c>
      <c r="L1419" s="45">
        <f t="shared" si="169"/>
        <v>1.8480241039594805E-2</v>
      </c>
    </row>
    <row r="1420" spans="1:12" x14ac:dyDescent="0.25">
      <c r="A1420" s="46">
        <f t="shared" si="170"/>
        <v>22</v>
      </c>
      <c r="B1420" s="46" t="str">
        <f>[1]Лист1!$B$28</f>
        <v>Наукова,52</v>
      </c>
      <c r="C1420" s="46">
        <v>4075.2</v>
      </c>
      <c r="D1420" s="48"/>
      <c r="E1420" s="49"/>
      <c r="F1420" s="46">
        <f t="shared" si="167"/>
        <v>4075.2</v>
      </c>
      <c r="G1420" s="45">
        <f t="shared" si="165"/>
        <v>1.1135071516029653E-2</v>
      </c>
      <c r="H1420" s="43">
        <f t="shared" si="166"/>
        <v>47.674251942305155</v>
      </c>
      <c r="I1420" s="43">
        <f t="shared" si="168"/>
        <v>10.488335427307135</v>
      </c>
      <c r="J1420" s="194">
        <v>12.570970262136786</v>
      </c>
      <c r="K1420" s="43">
        <v>4.5771206528076682</v>
      </c>
      <c r="L1420" s="45">
        <f t="shared" si="169"/>
        <v>1.8480241039594805E-2</v>
      </c>
    </row>
    <row r="1421" spans="1:12" x14ac:dyDescent="0.25">
      <c r="A1421" s="46">
        <f t="shared" si="170"/>
        <v>23</v>
      </c>
      <c r="B1421" s="46" t="str">
        <f>[1]Лист1!$B$29</f>
        <v>Наукова,62</v>
      </c>
      <c r="C1421" s="46">
        <v>12235.2</v>
      </c>
      <c r="D1421" s="48"/>
      <c r="E1421" s="49">
        <v>13</v>
      </c>
      <c r="F1421" s="46">
        <f t="shared" si="167"/>
        <v>12248.2</v>
      </c>
      <c r="G1421" s="45">
        <f t="shared" si="165"/>
        <v>3.3466966760560074E-2</v>
      </c>
      <c r="H1421" s="43">
        <f t="shared" si="166"/>
        <v>143.28714483699991</v>
      </c>
      <c r="I1421" s="43">
        <f t="shared" si="168"/>
        <v>31.523171864139982</v>
      </c>
      <c r="J1421" s="194">
        <v>37.782626120117733</v>
      </c>
      <c r="K1421" s="43">
        <v>13.742144339230563</v>
      </c>
      <c r="L1421" s="45">
        <f t="shared" si="169"/>
        <v>1.8479048934577174E-2</v>
      </c>
    </row>
    <row r="1422" spans="1:12" x14ac:dyDescent="0.25">
      <c r="A1422" s="46">
        <f t="shared" si="170"/>
        <v>24</v>
      </c>
      <c r="B1422" s="46" t="str">
        <f>[1]Лист1!$B$30</f>
        <v>Наукова,64</v>
      </c>
      <c r="C1422" s="46">
        <v>8230.2999999999993</v>
      </c>
      <c r="D1422" s="48">
        <v>160.6</v>
      </c>
      <c r="E1422" s="49"/>
      <c r="F1422" s="46">
        <f t="shared" si="167"/>
        <v>8390.9</v>
      </c>
      <c r="G1422" s="45">
        <f t="shared" si="165"/>
        <v>2.2927284939108072E-2</v>
      </c>
      <c r="H1422" s="43">
        <f t="shared" si="166"/>
        <v>98.162024102544251</v>
      </c>
      <c r="I1422" s="43">
        <f t="shared" si="168"/>
        <v>21.595645302559735</v>
      </c>
      <c r="J1422" s="194">
        <v>25.883822725894078</v>
      </c>
      <c r="K1422" s="43">
        <v>9.2439821625448939</v>
      </c>
      <c r="L1422" s="45">
        <f t="shared" si="169"/>
        <v>1.845874391227913E-2</v>
      </c>
    </row>
    <row r="1423" spans="1:12" x14ac:dyDescent="0.25">
      <c r="A1423" s="46">
        <f t="shared" si="170"/>
        <v>25</v>
      </c>
      <c r="B1423" s="46" t="str">
        <f>[1]Лист1!$B$31</f>
        <v>Наукова,74</v>
      </c>
      <c r="C1423" s="46">
        <v>6165.7</v>
      </c>
      <c r="D1423" s="48"/>
      <c r="E1423" s="49"/>
      <c r="F1423" s="46">
        <f t="shared" si="167"/>
        <v>6165.7</v>
      </c>
      <c r="G1423" s="45">
        <f t="shared" si="165"/>
        <v>1.6847151169607388E-2</v>
      </c>
      <c r="H1423" s="43">
        <f t="shared" si="166"/>
        <v>72.130235375115547</v>
      </c>
      <c r="I1423" s="43">
        <f t="shared" si="168"/>
        <v>15.86865178252542</v>
      </c>
      <c r="J1423" s="194">
        <v>19.019638630068901</v>
      </c>
      <c r="K1423" s="43">
        <v>6.9250963901198075</v>
      </c>
      <c r="L1423" s="45">
        <f t="shared" si="169"/>
        <v>1.8480241039594801E-2</v>
      </c>
    </row>
    <row r="1424" spans="1:12" x14ac:dyDescent="0.25">
      <c r="A1424" s="46">
        <f t="shared" si="170"/>
        <v>26</v>
      </c>
      <c r="B1424" s="46" t="str">
        <f>[1]Лист1!$B$32</f>
        <v>Наукова,86</v>
      </c>
      <c r="C1424" s="46">
        <v>4053.1</v>
      </c>
      <c r="D1424" s="48"/>
      <c r="E1424" s="49"/>
      <c r="F1424" s="46">
        <f t="shared" si="167"/>
        <v>4053.1</v>
      </c>
      <c r="G1424" s="45">
        <f t="shared" si="165"/>
        <v>1.1074685502949495E-2</v>
      </c>
      <c r="H1424" s="43">
        <f t="shared" si="166"/>
        <v>47.415712246603114</v>
      </c>
      <c r="I1424" s="43">
        <f t="shared" si="168"/>
        <v>10.431456694252685</v>
      </c>
      <c r="J1424" s="194">
        <v>12.502797303068956</v>
      </c>
      <c r="K1424" s="43">
        <v>4.5522987136569393</v>
      </c>
      <c r="L1424" s="45">
        <f t="shared" si="169"/>
        <v>1.8480241039594801E-2</v>
      </c>
    </row>
    <row r="1425" spans="1:12" x14ac:dyDescent="0.25">
      <c r="A1425" s="46">
        <f t="shared" si="170"/>
        <v>27</v>
      </c>
      <c r="B1425" s="46" t="str">
        <f>[1]Лист1!$B$33</f>
        <v>Наукова,94</v>
      </c>
      <c r="C1425" s="46">
        <v>12192.44</v>
      </c>
      <c r="D1425" s="48"/>
      <c r="E1425" s="49"/>
      <c r="F1425" s="46">
        <f t="shared" si="167"/>
        <v>12192.44</v>
      </c>
      <c r="G1425" s="45">
        <f t="shared" si="165"/>
        <v>3.3314608204480907E-2</v>
      </c>
      <c r="H1425" s="43">
        <f t="shared" si="166"/>
        <v>142.63482929707476</v>
      </c>
      <c r="I1425" s="43">
        <f t="shared" si="168"/>
        <v>31.379662445356448</v>
      </c>
      <c r="J1425" s="194">
        <v>37.610620500315825</v>
      </c>
      <c r="K1425" s="43">
        <v>13.694117818050238</v>
      </c>
      <c r="L1425" s="45">
        <f t="shared" si="169"/>
        <v>1.8480241039594805E-2</v>
      </c>
    </row>
    <row r="1426" spans="1:12" x14ac:dyDescent="0.25">
      <c r="A1426" s="46">
        <f t="shared" si="170"/>
        <v>28</v>
      </c>
      <c r="B1426" s="46" t="str">
        <f>[1]Лист1!$B$34</f>
        <v>Наукова,112</v>
      </c>
      <c r="C1426" s="46">
        <v>8096.5</v>
      </c>
      <c r="D1426" s="48"/>
      <c r="E1426" s="49">
        <v>112.7</v>
      </c>
      <c r="F1426" s="46">
        <f t="shared" si="167"/>
        <v>8209.2000000000007</v>
      </c>
      <c r="G1426" s="45">
        <f t="shared" si="165"/>
        <v>2.2430808080435471E-2</v>
      </c>
      <c r="H1426" s="43">
        <f t="shared" si="166"/>
        <v>96.036383255980439</v>
      </c>
      <c r="I1426" s="43">
        <f t="shared" si="168"/>
        <v>21.128004316315696</v>
      </c>
      <c r="J1426" s="194">
        <v>25.323323781883911</v>
      </c>
      <c r="K1426" s="43">
        <v>9.0937027300395776</v>
      </c>
      <c r="L1426" s="45">
        <f t="shared" si="169"/>
        <v>1.8464821673758663E-2</v>
      </c>
    </row>
    <row r="1427" spans="1:12" x14ac:dyDescent="0.25">
      <c r="A1427" s="46">
        <f t="shared" si="170"/>
        <v>29</v>
      </c>
      <c r="B1427" s="46" t="str">
        <f>[1]Лист1!$B$35</f>
        <v>Наукова,114</v>
      </c>
      <c r="C1427" s="46">
        <v>3682.5</v>
      </c>
      <c r="D1427" s="48"/>
      <c r="E1427" s="49"/>
      <c r="F1427" s="46">
        <f t="shared" si="167"/>
        <v>3682.5</v>
      </c>
      <c r="G1427" s="45">
        <f t="shared" si="165"/>
        <v>1.0062058514374557E-2</v>
      </c>
      <c r="H1427" s="43">
        <f t="shared" si="166"/>
        <v>43.080200426368947</v>
      </c>
      <c r="I1427" s="43">
        <f t="shared" si="168"/>
        <v>9.4776440938011692</v>
      </c>
      <c r="J1427" s="194">
        <v>11.359589220239183</v>
      </c>
      <c r="K1427" s="43">
        <v>4.1360538878985658</v>
      </c>
      <c r="L1427" s="45">
        <f t="shared" si="169"/>
        <v>1.8480241039594805E-2</v>
      </c>
    </row>
    <row r="1428" spans="1:12" s="264" customFormat="1" x14ac:dyDescent="0.25">
      <c r="A1428" s="263">
        <f t="shared" si="170"/>
        <v>30</v>
      </c>
      <c r="B1428" s="263" t="str">
        <f>[2]Лист1!$B$36</f>
        <v>Наукова,116</v>
      </c>
      <c r="C1428" s="263">
        <v>8191.3</v>
      </c>
      <c r="D1428" s="268"/>
      <c r="E1428" s="270"/>
      <c r="F1428" s="263">
        <f t="shared" si="167"/>
        <v>8191.3</v>
      </c>
      <c r="G1428" s="253">
        <f t="shared" si="165"/>
        <v>2.2381898142239325E-2</v>
      </c>
      <c r="H1428" s="269">
        <f t="shared" si="166"/>
        <v>95.82697780109055</v>
      </c>
      <c r="I1428" s="269">
        <f t="shared" si="168"/>
        <v>21.081935116239922</v>
      </c>
      <c r="J1428" s="269">
        <v>25.268106769788243</v>
      </c>
      <c r="K1428" s="269">
        <v>9.200178740514195</v>
      </c>
      <c r="L1428" s="253">
        <f t="shared" si="169"/>
        <v>1.8480241039594801E-2</v>
      </c>
    </row>
    <row r="1429" spans="1:12" x14ac:dyDescent="0.25">
      <c r="A1429" s="46">
        <f t="shared" si="170"/>
        <v>31</v>
      </c>
      <c r="B1429" s="46" t="str">
        <f>[1]Лист1!$B$37</f>
        <v>Симоненка,3</v>
      </c>
      <c r="C1429" s="46">
        <v>4054.7</v>
      </c>
      <c r="D1429" s="48"/>
      <c r="E1429" s="49">
        <v>125</v>
      </c>
      <c r="F1429" s="46">
        <f t="shared" si="167"/>
        <v>4179.7</v>
      </c>
      <c r="G1429" s="45">
        <f t="shared" si="165"/>
        <v>1.1420607188738992E-2</v>
      </c>
      <c r="H1429" s="43">
        <f t="shared" si="166"/>
        <v>48.896758648226559</v>
      </c>
      <c r="I1429" s="43">
        <f t="shared" si="168"/>
        <v>10.757286902609843</v>
      </c>
      <c r="J1429" s="194">
        <v>12.893326561801414</v>
      </c>
      <c r="K1429" s="43">
        <v>4.5540957771248651</v>
      </c>
      <c r="L1429" s="45">
        <f t="shared" si="169"/>
        <v>1.8446651168687392E-2</v>
      </c>
    </row>
    <row r="1430" spans="1:12" x14ac:dyDescent="0.25">
      <c r="A1430" s="46">
        <f t="shared" si="170"/>
        <v>32</v>
      </c>
      <c r="B1430" s="46" t="str">
        <f>[1]Лист1!$B$38</f>
        <v>Симоненка,7</v>
      </c>
      <c r="C1430" s="46">
        <v>3967.5</v>
      </c>
      <c r="D1430" s="48"/>
      <c r="E1430" s="49">
        <v>74.5</v>
      </c>
      <c r="F1430" s="46">
        <f t="shared" si="167"/>
        <v>4042</v>
      </c>
      <c r="G1430" s="45">
        <f t="shared" si="165"/>
        <v>1.1044355876470322E-2</v>
      </c>
      <c r="H1430" s="43">
        <f t="shared" si="166"/>
        <v>47.285857467313861</v>
      </c>
      <c r="I1430" s="43">
        <f t="shared" si="168"/>
        <v>10.402888642809049</v>
      </c>
      <c r="J1430" s="194">
        <v>12.468556586071085</v>
      </c>
      <c r="K1430" s="43">
        <v>4.4561558181228955</v>
      </c>
      <c r="L1430" s="45">
        <f t="shared" si="169"/>
        <v>1.8459539464205071E-2</v>
      </c>
    </row>
    <row r="1431" spans="1:12" x14ac:dyDescent="0.25">
      <c r="A1431" s="46">
        <f t="shared" si="170"/>
        <v>33</v>
      </c>
      <c r="B1431" s="46" t="str">
        <f>[1]Лист1!$B$39</f>
        <v>Симоненка,12</v>
      </c>
      <c r="C1431" s="46">
        <v>7733.7</v>
      </c>
      <c r="D1431" s="48"/>
      <c r="E1431" s="49"/>
      <c r="F1431" s="46">
        <f t="shared" si="167"/>
        <v>7733.7</v>
      </c>
      <c r="G1431" s="45">
        <f t="shared" ref="G1431:G1462" si="171">1/$F$1463*F1431</f>
        <v>2.1131552459638429E-2</v>
      </c>
      <c r="H1431" s="43">
        <f t="shared" ref="H1431:H1462" si="172">G1431*4281.45</f>
        <v>90.473685278318953</v>
      </c>
      <c r="I1431" s="43">
        <f t="shared" si="168"/>
        <v>19.904210761230171</v>
      </c>
      <c r="J1431" s="194">
        <v>23.856525499677872</v>
      </c>
      <c r="K1431" s="43">
        <v>8.6862185886873444</v>
      </c>
      <c r="L1431" s="45">
        <f t="shared" si="169"/>
        <v>1.8480241039594808E-2</v>
      </c>
    </row>
    <row r="1432" spans="1:12" x14ac:dyDescent="0.25">
      <c r="A1432" s="46">
        <f t="shared" si="170"/>
        <v>34</v>
      </c>
      <c r="B1432" s="46" t="str">
        <f>[1]Лист1!$B$41</f>
        <v>Симоненка,18</v>
      </c>
      <c r="C1432" s="46">
        <v>5374.3</v>
      </c>
      <c r="D1432" s="48"/>
      <c r="E1432" s="49"/>
      <c r="F1432" s="46">
        <f t="shared" si="167"/>
        <v>5374.3</v>
      </c>
      <c r="G1432" s="45">
        <f t="shared" si="171"/>
        <v>1.4684730773605754E-2</v>
      </c>
      <c r="H1432" s="43">
        <f t="shared" si="172"/>
        <v>62.871940570654353</v>
      </c>
      <c r="I1432" s="43">
        <f t="shared" si="168"/>
        <v>13.831826925543957</v>
      </c>
      <c r="J1432" s="194">
        <v>16.57836805059917</v>
      </c>
      <c r="K1432" s="43">
        <v>6.0362238722968815</v>
      </c>
      <c r="L1432" s="45">
        <f t="shared" si="169"/>
        <v>1.8480241039594805E-2</v>
      </c>
    </row>
    <row r="1433" spans="1:12" x14ac:dyDescent="0.25">
      <c r="A1433" s="46">
        <f t="shared" si="170"/>
        <v>35</v>
      </c>
      <c r="B1433" s="46" t="str">
        <f>[1]Лист1!$B$42</f>
        <v>Симоненка,20</v>
      </c>
      <c r="C1433" s="46">
        <v>8191.7</v>
      </c>
      <c r="D1433" s="48"/>
      <c r="E1433" s="49"/>
      <c r="F1433" s="46">
        <f t="shared" si="167"/>
        <v>8191.7</v>
      </c>
      <c r="G1433" s="45">
        <f t="shared" si="171"/>
        <v>2.2382991101752087E-2</v>
      </c>
      <c r="H1433" s="43">
        <f t="shared" si="172"/>
        <v>95.831657252596472</v>
      </c>
      <c r="I1433" s="43">
        <f t="shared" si="168"/>
        <v>21.082964595571223</v>
      </c>
      <c r="J1433" s="194">
        <v>25.269340669499879</v>
      </c>
      <c r="K1433" s="43">
        <v>9.2006280063811783</v>
      </c>
      <c r="L1433" s="45">
        <f t="shared" si="169"/>
        <v>1.8480241039594805E-2</v>
      </c>
    </row>
    <row r="1434" spans="1:12" x14ac:dyDescent="0.25">
      <c r="A1434" s="46">
        <f t="shared" si="170"/>
        <v>36</v>
      </c>
      <c r="B1434" s="46" t="str">
        <f>[1]Лист1!$B$43</f>
        <v>Симоненка,22</v>
      </c>
      <c r="C1434" s="46">
        <v>4123.8999999999996</v>
      </c>
      <c r="D1434" s="48"/>
      <c r="E1434" s="49"/>
      <c r="F1434" s="46">
        <f t="shared" si="167"/>
        <v>4123.8999999999996</v>
      </c>
      <c r="G1434" s="45">
        <f t="shared" si="171"/>
        <v>1.126813933670855E-2</v>
      </c>
      <c r="H1434" s="43">
        <f t="shared" si="172"/>
        <v>48.243975163150822</v>
      </c>
      <c r="I1434" s="43">
        <f t="shared" si="168"/>
        <v>10.61367453589318</v>
      </c>
      <c r="J1434" s="194">
        <v>12.72119755202834</v>
      </c>
      <c r="K1434" s="43">
        <v>4.6318187721126671</v>
      </c>
      <c r="L1434" s="45">
        <f t="shared" si="169"/>
        <v>1.8480241039594805E-2</v>
      </c>
    </row>
    <row r="1435" spans="1:12" x14ac:dyDescent="0.25">
      <c r="A1435" s="46">
        <f t="shared" si="170"/>
        <v>37</v>
      </c>
      <c r="B1435" s="46" t="s">
        <v>341</v>
      </c>
      <c r="C1435" s="46">
        <v>4398.3999999999996</v>
      </c>
      <c r="D1435" s="48"/>
      <c r="E1435" s="49"/>
      <c r="F1435" s="46">
        <f t="shared" si="167"/>
        <v>4398.3999999999996</v>
      </c>
      <c r="G1435" s="45">
        <f t="shared" si="171"/>
        <v>1.2018182802342172E-2</v>
      </c>
      <c r="H1435" s="43">
        <f t="shared" si="172"/>
        <v>51.455248759087894</v>
      </c>
      <c r="I1435" s="43">
        <f t="shared" si="168"/>
        <v>11.320154726999336</v>
      </c>
      <c r="J1435" s="194">
        <v>13.56796122913782</v>
      </c>
      <c r="K1435" s="43">
        <v>4.9401274733287313</v>
      </c>
      <c r="L1435" s="45">
        <f t="shared" si="169"/>
        <v>1.8480241039594805E-2</v>
      </c>
    </row>
    <row r="1436" spans="1:12" x14ac:dyDescent="0.25">
      <c r="A1436" s="46">
        <f t="shared" si="170"/>
        <v>38</v>
      </c>
      <c r="B1436" s="46" t="s">
        <v>342</v>
      </c>
      <c r="C1436" s="46">
        <v>4369.7</v>
      </c>
      <c r="D1436" s="48"/>
      <c r="E1436" s="49"/>
      <c r="F1436" s="46">
        <f t="shared" si="167"/>
        <v>4369.7</v>
      </c>
      <c r="G1436" s="45">
        <f t="shared" si="171"/>
        <v>1.1939762957301427E-2</v>
      </c>
      <c r="H1436" s="43">
        <f t="shared" si="172"/>
        <v>51.119498113538192</v>
      </c>
      <c r="I1436" s="43">
        <f t="shared" si="168"/>
        <v>11.246289584978403</v>
      </c>
      <c r="J1436" s="194">
        <v>13.47942892482801</v>
      </c>
      <c r="K1436" s="43">
        <v>4.9078926473728082</v>
      </c>
      <c r="L1436" s="45">
        <f t="shared" si="169"/>
        <v>1.8480241039594805E-2</v>
      </c>
    </row>
    <row r="1437" spans="1:12" x14ac:dyDescent="0.25">
      <c r="A1437" s="46">
        <f t="shared" si="170"/>
        <v>39</v>
      </c>
      <c r="B1437" s="46" t="s">
        <v>343</v>
      </c>
      <c r="C1437" s="46">
        <v>5769.7</v>
      </c>
      <c r="D1437" s="48"/>
      <c r="E1437" s="49"/>
      <c r="F1437" s="46">
        <f t="shared" si="167"/>
        <v>5769.7</v>
      </c>
      <c r="G1437" s="45">
        <f t="shared" si="171"/>
        <v>1.5765121251971999E-2</v>
      </c>
      <c r="H1437" s="43">
        <f t="shared" si="172"/>
        <v>67.497578384255505</v>
      </c>
      <c r="I1437" s="43">
        <f t="shared" si="168"/>
        <v>14.849467244536211</v>
      </c>
      <c r="J1437" s="194">
        <v>17.798077915550309</v>
      </c>
      <c r="K1437" s="43">
        <v>6.4803231818081084</v>
      </c>
      <c r="L1437" s="45">
        <f t="shared" si="169"/>
        <v>1.8480241039594801E-2</v>
      </c>
    </row>
    <row r="1438" spans="1:12" x14ac:dyDescent="0.25">
      <c r="A1438" s="46">
        <f t="shared" si="170"/>
        <v>40</v>
      </c>
      <c r="B1438" s="46" t="s">
        <v>344</v>
      </c>
      <c r="C1438" s="46">
        <v>4446.8999999999996</v>
      </c>
      <c r="D1438" s="48"/>
      <c r="E1438" s="49"/>
      <c r="F1438" s="46">
        <f t="shared" si="167"/>
        <v>4446.8999999999996</v>
      </c>
      <c r="G1438" s="45">
        <f t="shared" si="171"/>
        <v>1.2150704143264688E-2</v>
      </c>
      <c r="H1438" s="43">
        <f t="shared" si="172"/>
        <v>52.0226322541806</v>
      </c>
      <c r="I1438" s="43">
        <f t="shared" si="168"/>
        <v>11.444979095919733</v>
      </c>
      <c r="J1438" s="194">
        <v>13.717571569173556</v>
      </c>
      <c r="K1438" s="43">
        <v>4.9946009597002403</v>
      </c>
      <c r="L1438" s="45">
        <f t="shared" si="169"/>
        <v>1.8480241039594801E-2</v>
      </c>
    </row>
    <row r="1439" spans="1:12" x14ac:dyDescent="0.25">
      <c r="A1439" s="46">
        <f t="shared" si="170"/>
        <v>41</v>
      </c>
      <c r="B1439" s="46" t="s">
        <v>345</v>
      </c>
      <c r="C1439" s="46">
        <v>4422.5</v>
      </c>
      <c r="D1439" s="48"/>
      <c r="E1439" s="49"/>
      <c r="F1439" s="46">
        <f t="shared" si="167"/>
        <v>4422.5</v>
      </c>
      <c r="G1439" s="45">
        <f t="shared" si="171"/>
        <v>1.2084033612986145E-2</v>
      </c>
      <c r="H1439" s="43">
        <f t="shared" si="172"/>
        <v>51.73718571231953</v>
      </c>
      <c r="I1439" s="43">
        <f t="shared" si="168"/>
        <v>11.382180856710297</v>
      </c>
      <c r="J1439" s="194">
        <v>13.642303686763825</v>
      </c>
      <c r="K1439" s="43">
        <v>4.9671957418143675</v>
      </c>
      <c r="L1439" s="45">
        <f t="shared" si="169"/>
        <v>1.8480241039594805E-2</v>
      </c>
    </row>
    <row r="1440" spans="1:12" x14ac:dyDescent="0.25">
      <c r="A1440" s="46">
        <f t="shared" si="170"/>
        <v>42</v>
      </c>
      <c r="B1440" s="46" t="s">
        <v>346</v>
      </c>
      <c r="C1440" s="46">
        <v>3984.5</v>
      </c>
      <c r="D1440" s="48"/>
      <c r="E1440" s="49"/>
      <c r="F1440" s="46">
        <f t="shared" si="167"/>
        <v>3984.5</v>
      </c>
      <c r="G1440" s="45">
        <f t="shared" si="171"/>
        <v>1.0887242946510639E-2</v>
      </c>
      <c r="H1440" s="43">
        <f t="shared" si="172"/>
        <v>46.613186313337977</v>
      </c>
      <c r="I1440" s="43">
        <f t="shared" si="168"/>
        <v>10.254900988934354</v>
      </c>
      <c r="J1440" s="194">
        <v>12.291183502523563</v>
      </c>
      <c r="K1440" s="43">
        <v>4.4752496174696095</v>
      </c>
      <c r="L1440" s="45">
        <f t="shared" si="169"/>
        <v>1.8480241039594808E-2</v>
      </c>
    </row>
    <row r="1441" spans="1:12" x14ac:dyDescent="0.25">
      <c r="A1441" s="46">
        <f t="shared" si="170"/>
        <v>43</v>
      </c>
      <c r="B1441" s="46" t="s">
        <v>347</v>
      </c>
      <c r="C1441" s="46">
        <v>5874.6</v>
      </c>
      <c r="D1441" s="48"/>
      <c r="E1441" s="49"/>
      <c r="F1441" s="46">
        <f t="shared" si="167"/>
        <v>5874.6</v>
      </c>
      <c r="G1441" s="45">
        <f t="shared" si="171"/>
        <v>1.60517498841941E-2</v>
      </c>
      <c r="H1441" s="43">
        <f t="shared" si="172"/>
        <v>68.724764541682831</v>
      </c>
      <c r="I1441" s="43">
        <f t="shared" si="168"/>
        <v>15.119448199170224</v>
      </c>
      <c r="J1441" s="194">
        <v>18.121668114926571</v>
      </c>
      <c r="K1441" s="43">
        <v>6.5981431554240109</v>
      </c>
      <c r="L1441" s="45">
        <f t="shared" si="169"/>
        <v>1.8480241039594805E-2</v>
      </c>
    </row>
    <row r="1442" spans="1:12" x14ac:dyDescent="0.25">
      <c r="A1442" s="46">
        <f t="shared" si="170"/>
        <v>44</v>
      </c>
      <c r="B1442" s="46" t="s">
        <v>348</v>
      </c>
      <c r="C1442" s="46">
        <v>5861.2</v>
      </c>
      <c r="D1442" s="48"/>
      <c r="E1442" s="49"/>
      <c r="F1442" s="46">
        <f t="shared" si="167"/>
        <v>5861.2</v>
      </c>
      <c r="G1442" s="45">
        <f t="shared" si="171"/>
        <v>1.601513574051654E-2</v>
      </c>
      <c r="H1442" s="43">
        <f t="shared" si="172"/>
        <v>68.568002916234533</v>
      </c>
      <c r="I1442" s="43">
        <f t="shared" si="168"/>
        <v>15.084960641571598</v>
      </c>
      <c r="J1442" s="194">
        <v>18.080332474586797</v>
      </c>
      <c r="K1442" s="43">
        <v>6.5830927488801301</v>
      </c>
      <c r="L1442" s="45">
        <f t="shared" si="169"/>
        <v>1.8480241039594805E-2</v>
      </c>
    </row>
    <row r="1443" spans="1:12" x14ac:dyDescent="0.25">
      <c r="A1443" s="46">
        <f t="shared" si="170"/>
        <v>45</v>
      </c>
      <c r="B1443" s="46" t="s">
        <v>349</v>
      </c>
      <c r="C1443" s="46">
        <v>4068.9</v>
      </c>
      <c r="D1443" s="48"/>
      <c r="E1443" s="49"/>
      <c r="F1443" s="46">
        <f t="shared" si="167"/>
        <v>4068.9</v>
      </c>
      <c r="G1443" s="45">
        <f t="shared" si="171"/>
        <v>1.1117857403703637E-2</v>
      </c>
      <c r="H1443" s="43">
        <f t="shared" si="172"/>
        <v>47.600550581086935</v>
      </c>
      <c r="I1443" s="43">
        <f t="shared" si="168"/>
        <v>10.472121127839126</v>
      </c>
      <c r="J1443" s="194">
        <v>12.551536341678537</v>
      </c>
      <c r="K1443" s="43">
        <v>4.5700447154027097</v>
      </c>
      <c r="L1443" s="45">
        <f t="shared" si="169"/>
        <v>1.8480241039594808E-2</v>
      </c>
    </row>
    <row r="1444" spans="1:12" x14ac:dyDescent="0.25">
      <c r="A1444" s="46">
        <f t="shared" si="170"/>
        <v>46</v>
      </c>
      <c r="B1444" s="46" t="s">
        <v>350</v>
      </c>
      <c r="C1444" s="46">
        <v>4057</v>
      </c>
      <c r="D1444" s="48"/>
      <c r="E1444" s="49"/>
      <c r="F1444" s="46">
        <f t="shared" si="167"/>
        <v>4057</v>
      </c>
      <c r="G1444" s="45">
        <f t="shared" si="171"/>
        <v>1.1085341858198936E-2</v>
      </c>
      <c r="H1444" s="43">
        <f t="shared" si="172"/>
        <v>47.461336898785831</v>
      </c>
      <c r="I1444" s="43">
        <f t="shared" si="168"/>
        <v>10.441494117732883</v>
      </c>
      <c r="J1444" s="194">
        <v>12.514827825257397</v>
      </c>
      <c r="K1444" s="43">
        <v>4.5566790558600099</v>
      </c>
      <c r="L1444" s="45">
        <f t="shared" si="169"/>
        <v>1.8480241039594808E-2</v>
      </c>
    </row>
    <row r="1445" spans="1:12" x14ac:dyDescent="0.25">
      <c r="A1445" s="46">
        <f t="shared" si="170"/>
        <v>47</v>
      </c>
      <c r="B1445" s="46" t="s">
        <v>351</v>
      </c>
      <c r="C1445" s="46">
        <v>5809.5</v>
      </c>
      <c r="D1445" s="48"/>
      <c r="E1445" s="49"/>
      <c r="F1445" s="46">
        <f t="shared" si="167"/>
        <v>5809.5</v>
      </c>
      <c r="G1445" s="45">
        <f t="shared" si="171"/>
        <v>1.5873870723491921E-2</v>
      </c>
      <c r="H1445" s="43">
        <f t="shared" si="172"/>
        <v>67.963183809094488</v>
      </c>
      <c r="I1445" s="43">
        <f t="shared" si="168"/>
        <v>14.951900438000788</v>
      </c>
      <c r="J1445" s="194">
        <v>17.920850936857985</v>
      </c>
      <c r="K1445" s="43">
        <v>6.5250251355727684</v>
      </c>
      <c r="L1445" s="45">
        <f t="shared" si="169"/>
        <v>1.8480241039594808E-2</v>
      </c>
    </row>
    <row r="1446" spans="1:12" x14ac:dyDescent="0.25">
      <c r="A1446" s="46">
        <f t="shared" si="170"/>
        <v>48</v>
      </c>
      <c r="B1446" s="46" t="s">
        <v>352</v>
      </c>
      <c r="C1446" s="46">
        <v>5835.6</v>
      </c>
      <c r="D1446" s="48"/>
      <c r="E1446" s="49"/>
      <c r="F1446" s="46">
        <f t="shared" si="167"/>
        <v>5835.6</v>
      </c>
      <c r="G1446" s="45">
        <f t="shared" si="171"/>
        <v>1.5945186331699706E-2</v>
      </c>
      <c r="H1446" s="43">
        <f t="shared" si="172"/>
        <v>68.268518019855705</v>
      </c>
      <c r="I1446" s="43">
        <f t="shared" si="168"/>
        <v>15.019073964368255</v>
      </c>
      <c r="J1446" s="194">
        <v>18.001362893042167</v>
      </c>
      <c r="K1446" s="43">
        <v>6.5543397333933129</v>
      </c>
      <c r="L1446" s="45">
        <f t="shared" si="169"/>
        <v>1.8480241039594805E-2</v>
      </c>
    </row>
    <row r="1447" spans="1:12" x14ac:dyDescent="0.25">
      <c r="A1447" s="46">
        <f t="shared" si="170"/>
        <v>49</v>
      </c>
      <c r="B1447" s="46" t="s">
        <v>353</v>
      </c>
      <c r="C1447" s="46">
        <v>4048.9</v>
      </c>
      <c r="D1447" s="48"/>
      <c r="E1447" s="49"/>
      <c r="F1447" s="46">
        <f t="shared" si="167"/>
        <v>4048.9</v>
      </c>
      <c r="G1447" s="45">
        <f t="shared" si="171"/>
        <v>1.1063209428065485E-2</v>
      </c>
      <c r="H1447" s="43">
        <f t="shared" si="172"/>
        <v>47.36657800579097</v>
      </c>
      <c r="I1447" s="43">
        <f t="shared" si="168"/>
        <v>10.420647161274013</v>
      </c>
      <c r="J1447" s="194">
        <v>12.489841356096791</v>
      </c>
      <c r="K1447" s="43">
        <v>4.547581422053633</v>
      </c>
      <c r="L1447" s="45">
        <f t="shared" si="169"/>
        <v>1.8480241039594808E-2</v>
      </c>
    </row>
    <row r="1448" spans="1:12" x14ac:dyDescent="0.25">
      <c r="A1448" s="46">
        <f t="shared" si="170"/>
        <v>50</v>
      </c>
      <c r="B1448" s="46" t="s">
        <v>1848</v>
      </c>
      <c r="C1448" s="46">
        <v>4427.8</v>
      </c>
      <c r="D1448" s="48"/>
      <c r="E1448" s="49"/>
      <c r="F1448" s="46">
        <f t="shared" si="167"/>
        <v>4427.8</v>
      </c>
      <c r="G1448" s="45">
        <f t="shared" si="171"/>
        <v>1.2098515326530257E-2</v>
      </c>
      <c r="H1448" s="43">
        <f t="shared" si="172"/>
        <v>51.799188444772966</v>
      </c>
      <c r="I1448" s="43">
        <f t="shared" si="168"/>
        <v>11.395821457850053</v>
      </c>
      <c r="J1448" s="194">
        <v>13.658652857942986</v>
      </c>
      <c r="K1448" s="43">
        <v>4.9731485145518732</v>
      </c>
      <c r="L1448" s="45">
        <f t="shared" si="169"/>
        <v>1.8480241039594805E-2</v>
      </c>
    </row>
    <row r="1449" spans="1:12" x14ac:dyDescent="0.25">
      <c r="A1449" s="46">
        <f t="shared" si="170"/>
        <v>51</v>
      </c>
      <c r="B1449" s="46" t="s">
        <v>1849</v>
      </c>
      <c r="C1449" s="46">
        <v>4428.6000000000004</v>
      </c>
      <c r="D1449" s="48"/>
      <c r="E1449" s="49"/>
      <c r="F1449" s="46">
        <f t="shared" si="167"/>
        <v>4428.6000000000004</v>
      </c>
      <c r="G1449" s="45">
        <f t="shared" si="171"/>
        <v>1.2100701245555782E-2</v>
      </c>
      <c r="H1449" s="43">
        <f t="shared" si="172"/>
        <v>51.808547347784803</v>
      </c>
      <c r="I1449" s="43">
        <f t="shared" si="168"/>
        <v>11.397880416512656</v>
      </c>
      <c r="J1449" s="194">
        <v>13.66112065736626</v>
      </c>
      <c r="K1449" s="43">
        <v>4.974047046285837</v>
      </c>
      <c r="L1449" s="45">
        <f t="shared" si="169"/>
        <v>1.8480241039594801E-2</v>
      </c>
    </row>
    <row r="1450" spans="1:12" x14ac:dyDescent="0.25">
      <c r="A1450" s="46">
        <f t="shared" si="170"/>
        <v>52</v>
      </c>
      <c r="B1450" s="46" t="s">
        <v>1850</v>
      </c>
      <c r="C1450" s="46">
        <v>5782.4</v>
      </c>
      <c r="D1450" s="48"/>
      <c r="E1450" s="49"/>
      <c r="F1450" s="46">
        <f t="shared" si="167"/>
        <v>5782.4</v>
      </c>
      <c r="G1450" s="45">
        <f t="shared" si="171"/>
        <v>1.5799822716502224E-2</v>
      </c>
      <c r="H1450" s="43">
        <f t="shared" si="172"/>
        <v>67.646150969568438</v>
      </c>
      <c r="I1450" s="43">
        <f t="shared" si="168"/>
        <v>14.882153213305056</v>
      </c>
      <c r="J1450" s="194">
        <v>17.837254231394716</v>
      </c>
      <c r="K1450" s="43">
        <v>6.4945873730847703</v>
      </c>
      <c r="L1450" s="45">
        <f t="shared" si="169"/>
        <v>1.8480241039594801E-2</v>
      </c>
    </row>
    <row r="1451" spans="1:12" x14ac:dyDescent="0.25">
      <c r="A1451" s="46">
        <f t="shared" si="170"/>
        <v>53</v>
      </c>
      <c r="B1451" s="46" t="s">
        <v>1851</v>
      </c>
      <c r="C1451" s="46">
        <v>5882.7</v>
      </c>
      <c r="D1451" s="48"/>
      <c r="E1451" s="49"/>
      <c r="F1451" s="46">
        <f t="shared" si="167"/>
        <v>5882.7</v>
      </c>
      <c r="G1451" s="45">
        <f t="shared" si="171"/>
        <v>1.6073882314327551E-2</v>
      </c>
      <c r="H1451" s="43">
        <f t="shared" si="172"/>
        <v>68.819523434677691</v>
      </c>
      <c r="I1451" s="43">
        <f t="shared" si="168"/>
        <v>15.140295155629092</v>
      </c>
      <c r="J1451" s="194">
        <v>18.14665458408718</v>
      </c>
      <c r="K1451" s="43">
        <v>6.6072407892303859</v>
      </c>
      <c r="L1451" s="45">
        <f t="shared" si="169"/>
        <v>1.8480241039594805E-2</v>
      </c>
    </row>
    <row r="1452" spans="1:12" x14ac:dyDescent="0.25">
      <c r="A1452" s="46">
        <f t="shared" si="170"/>
        <v>54</v>
      </c>
      <c r="B1452" s="46" t="s">
        <v>1852</v>
      </c>
      <c r="C1452" s="46">
        <v>4404.7</v>
      </c>
      <c r="D1452" s="48"/>
      <c r="E1452" s="49"/>
      <c r="F1452" s="46">
        <f t="shared" si="167"/>
        <v>4404.7</v>
      </c>
      <c r="G1452" s="45">
        <f t="shared" si="171"/>
        <v>1.203539691466819E-2</v>
      </c>
      <c r="H1452" s="43">
        <f t="shared" si="172"/>
        <v>51.528950120306121</v>
      </c>
      <c r="I1452" s="43">
        <f t="shared" si="168"/>
        <v>11.336369026467347</v>
      </c>
      <c r="J1452" s="194">
        <v>13.58739514959607</v>
      </c>
      <c r="K1452" s="43">
        <v>4.9472034107336906</v>
      </c>
      <c r="L1452" s="45">
        <f t="shared" si="169"/>
        <v>1.8480241039594805E-2</v>
      </c>
    </row>
    <row r="1453" spans="1:12" x14ac:dyDescent="0.25">
      <c r="A1453" s="46">
        <f t="shared" si="170"/>
        <v>55</v>
      </c>
      <c r="B1453" s="46" t="s">
        <v>1853</v>
      </c>
      <c r="C1453" s="46">
        <v>4428.3999999999996</v>
      </c>
      <c r="D1453" s="48"/>
      <c r="E1453" s="49"/>
      <c r="F1453" s="46">
        <f t="shared" si="167"/>
        <v>4428.3999999999996</v>
      </c>
      <c r="G1453" s="45">
        <f t="shared" si="171"/>
        <v>1.21001547657994E-2</v>
      </c>
      <c r="H1453" s="43">
        <f t="shared" si="172"/>
        <v>51.806207622031835</v>
      </c>
      <c r="I1453" s="43">
        <f t="shared" si="168"/>
        <v>11.397365676847004</v>
      </c>
      <c r="J1453" s="194">
        <v>13.660503707510438</v>
      </c>
      <c r="K1453" s="43">
        <v>4.9738224133523445</v>
      </c>
      <c r="L1453" s="45">
        <f t="shared" si="169"/>
        <v>1.8480241039594805E-2</v>
      </c>
    </row>
    <row r="1454" spans="1:12" x14ac:dyDescent="0.25">
      <c r="A1454" s="46">
        <f t="shared" si="170"/>
        <v>56</v>
      </c>
      <c r="B1454" s="46" t="s">
        <v>1854</v>
      </c>
      <c r="C1454" s="46">
        <v>4419.2</v>
      </c>
      <c r="D1454" s="48"/>
      <c r="E1454" s="49"/>
      <c r="F1454" s="46">
        <f t="shared" si="167"/>
        <v>4419.2</v>
      </c>
      <c r="G1454" s="45">
        <f t="shared" si="171"/>
        <v>1.207501669700585E-2</v>
      </c>
      <c r="H1454" s="43">
        <f t="shared" si="172"/>
        <v>51.698580237395696</v>
      </c>
      <c r="I1454" s="43">
        <f t="shared" si="168"/>
        <v>11.373687652227053</v>
      </c>
      <c r="J1454" s="194">
        <v>13.632124014142834</v>
      </c>
      <c r="K1454" s="43">
        <v>4.9634892984117709</v>
      </c>
      <c r="L1454" s="45">
        <f t="shared" si="169"/>
        <v>1.8480241039594805E-2</v>
      </c>
    </row>
    <row r="1455" spans="1:12" x14ac:dyDescent="0.25">
      <c r="A1455" s="46">
        <f t="shared" si="170"/>
        <v>57</v>
      </c>
      <c r="B1455" s="46" t="s">
        <v>1855</v>
      </c>
      <c r="C1455" s="46">
        <v>5902.1</v>
      </c>
      <c r="D1455" s="48"/>
      <c r="E1455" s="49"/>
      <c r="F1455" s="46">
        <f t="shared" si="167"/>
        <v>5902.1</v>
      </c>
      <c r="G1455" s="45">
        <f t="shared" si="171"/>
        <v>1.612689085069656E-2</v>
      </c>
      <c r="H1455" s="43">
        <f t="shared" si="172"/>
        <v>69.046476832714788</v>
      </c>
      <c r="I1455" s="43">
        <f t="shared" si="168"/>
        <v>15.190224903197253</v>
      </c>
      <c r="J1455" s="194">
        <v>18.206498720101475</v>
      </c>
      <c r="K1455" s="43">
        <v>6.6290301837789904</v>
      </c>
      <c r="L1455" s="45">
        <f t="shared" si="169"/>
        <v>1.8480241039594805E-2</v>
      </c>
    </row>
    <row r="1456" spans="1:12" x14ac:dyDescent="0.25">
      <c r="A1456" s="46">
        <f t="shared" si="170"/>
        <v>58</v>
      </c>
      <c r="B1456" s="46" t="s">
        <v>1856</v>
      </c>
      <c r="C1456" s="46">
        <v>4397.8</v>
      </c>
      <c r="D1456" s="48"/>
      <c r="E1456" s="49"/>
      <c r="F1456" s="46">
        <f t="shared" si="167"/>
        <v>4397.8</v>
      </c>
      <c r="G1456" s="45">
        <f t="shared" si="171"/>
        <v>1.2016543363073029E-2</v>
      </c>
      <c r="H1456" s="43">
        <f t="shared" si="172"/>
        <v>51.448229581829018</v>
      </c>
      <c r="I1456" s="43">
        <f t="shared" si="168"/>
        <v>11.318610508002385</v>
      </c>
      <c r="J1456" s="194">
        <v>13.566110379570368</v>
      </c>
      <c r="K1456" s="43">
        <v>4.9394535745282599</v>
      </c>
      <c r="L1456" s="45">
        <f t="shared" si="169"/>
        <v>1.8480241039594801E-2</v>
      </c>
    </row>
    <row r="1457" spans="1:13" x14ac:dyDescent="0.25">
      <c r="A1457" s="46">
        <f t="shared" si="170"/>
        <v>59</v>
      </c>
      <c r="B1457" s="46" t="s">
        <v>1857</v>
      </c>
      <c r="C1457" s="46">
        <v>4423.3999999999996</v>
      </c>
      <c r="D1457" s="48"/>
      <c r="E1457" s="49"/>
      <c r="F1457" s="46">
        <f t="shared" si="167"/>
        <v>4423.3999999999996</v>
      </c>
      <c r="G1457" s="45">
        <f t="shared" si="171"/>
        <v>1.2086492771889862E-2</v>
      </c>
      <c r="H1457" s="43">
        <f t="shared" si="172"/>
        <v>51.747714478207847</v>
      </c>
      <c r="I1457" s="43">
        <f t="shared" si="168"/>
        <v>11.384497185205726</v>
      </c>
      <c r="J1457" s="194">
        <v>13.645079961115002</v>
      </c>
      <c r="K1457" s="43">
        <v>4.9682065900150763</v>
      </c>
      <c r="L1457" s="45">
        <f t="shared" si="169"/>
        <v>1.8480241039594805E-2</v>
      </c>
    </row>
    <row r="1458" spans="1:13" x14ac:dyDescent="0.25">
      <c r="A1458" s="46">
        <f t="shared" si="170"/>
        <v>60</v>
      </c>
      <c r="B1458" s="46" t="s">
        <v>1858</v>
      </c>
      <c r="C1458" s="46">
        <v>5916.4</v>
      </c>
      <c r="D1458" s="48"/>
      <c r="E1458" s="49"/>
      <c r="F1458" s="46">
        <f t="shared" si="167"/>
        <v>5916.4</v>
      </c>
      <c r="G1458" s="45">
        <f t="shared" si="171"/>
        <v>1.6165964153277836E-2</v>
      </c>
      <c r="H1458" s="43">
        <f t="shared" si="172"/>
        <v>69.213767224051395</v>
      </c>
      <c r="I1458" s="43">
        <f t="shared" si="168"/>
        <v>15.227028789291307</v>
      </c>
      <c r="J1458" s="194">
        <v>18.25061063479242</v>
      </c>
      <c r="K1458" s="43">
        <v>6.6450914385235782</v>
      </c>
      <c r="L1458" s="45">
        <f t="shared" si="169"/>
        <v>1.8480241039594808E-2</v>
      </c>
    </row>
    <row r="1459" spans="1:13" x14ac:dyDescent="0.25">
      <c r="A1459" s="46">
        <f t="shared" si="170"/>
        <v>61</v>
      </c>
      <c r="B1459" s="46" t="s">
        <v>1859</v>
      </c>
      <c r="C1459" s="46">
        <v>3331.8</v>
      </c>
      <c r="D1459" s="48"/>
      <c r="E1459" s="49"/>
      <c r="F1459" s="46">
        <f t="shared" si="167"/>
        <v>3331.8</v>
      </c>
      <c r="G1459" s="45">
        <f t="shared" si="171"/>
        <v>9.1038062615595803E-3</v>
      </c>
      <c r="H1459" s="43">
        <f t="shared" si="172"/>
        <v>38.977491318554264</v>
      </c>
      <c r="I1459" s="43">
        <f t="shared" si="168"/>
        <v>8.575048090081939</v>
      </c>
      <c r="J1459" s="194">
        <v>10.277767648063248</v>
      </c>
      <c r="K1459" s="43">
        <v>3.7421600390225236</v>
      </c>
      <c r="L1459" s="45">
        <f t="shared" si="169"/>
        <v>1.8480241039594805E-2</v>
      </c>
    </row>
    <row r="1460" spans="1:13" x14ac:dyDescent="0.25">
      <c r="A1460" s="46">
        <f t="shared" si="170"/>
        <v>62</v>
      </c>
      <c r="B1460" s="46" t="s">
        <v>1860</v>
      </c>
      <c r="C1460" s="46">
        <v>4392.1000000000004</v>
      </c>
      <c r="D1460" s="48"/>
      <c r="E1460" s="49"/>
      <c r="F1460" s="46">
        <f t="shared" si="167"/>
        <v>4392.1000000000004</v>
      </c>
      <c r="G1460" s="45">
        <f t="shared" si="171"/>
        <v>1.2000968690016158E-2</v>
      </c>
      <c r="H1460" s="43">
        <f t="shared" si="172"/>
        <v>51.381547397869674</v>
      </c>
      <c r="I1460" s="43">
        <f t="shared" si="168"/>
        <v>11.303940427531328</v>
      </c>
      <c r="J1460" s="194">
        <v>13.548527308679571</v>
      </c>
      <c r="K1460" s="43">
        <v>4.9330515359237737</v>
      </c>
      <c r="L1460" s="45">
        <f t="shared" si="169"/>
        <v>1.8480241039594805E-2</v>
      </c>
    </row>
    <row r="1461" spans="1:13" x14ac:dyDescent="0.25">
      <c r="A1461" s="46">
        <f t="shared" si="170"/>
        <v>63</v>
      </c>
      <c r="B1461" s="46" t="s">
        <v>1861</v>
      </c>
      <c r="C1461" s="46">
        <v>5869.2</v>
      </c>
      <c r="D1461" s="48"/>
      <c r="E1461" s="49"/>
      <c r="F1461" s="46">
        <f t="shared" si="167"/>
        <v>5869.2</v>
      </c>
      <c r="G1461" s="45">
        <f t="shared" si="171"/>
        <v>1.6036994930771799E-2</v>
      </c>
      <c r="H1461" s="43">
        <f t="shared" si="172"/>
        <v>68.661591946352914</v>
      </c>
      <c r="I1461" s="43">
        <f t="shared" si="168"/>
        <v>15.105550228197641</v>
      </c>
      <c r="J1461" s="194">
        <v>18.105010468819501</v>
      </c>
      <c r="K1461" s="43">
        <v>6.5920780662197593</v>
      </c>
      <c r="L1461" s="45">
        <f t="shared" si="169"/>
        <v>1.8480241039594801E-2</v>
      </c>
    </row>
    <row r="1462" spans="1:13" x14ac:dyDescent="0.25">
      <c r="A1462" s="46">
        <f t="shared" si="170"/>
        <v>64</v>
      </c>
      <c r="B1462" s="46" t="s">
        <v>2418</v>
      </c>
      <c r="C1462" s="70">
        <v>4119.7</v>
      </c>
      <c r="D1462" s="71"/>
      <c r="E1462" s="71"/>
      <c r="F1462" s="71">
        <f t="shared" si="167"/>
        <v>4119.7</v>
      </c>
      <c r="G1462" s="45">
        <f t="shared" si="171"/>
        <v>1.125666326182454E-2</v>
      </c>
      <c r="H1462" s="43">
        <f t="shared" si="172"/>
        <v>48.19484092233867</v>
      </c>
      <c r="I1462" s="43">
        <f>H1462*0.22</f>
        <v>10.602865002914507</v>
      </c>
      <c r="J1462" s="194">
        <v>12.708241605056172</v>
      </c>
      <c r="K1462" s="43">
        <v>4.6271014805093609</v>
      </c>
      <c r="L1462" s="45">
        <f t="shared" si="169"/>
        <v>1.8480241039594805E-2</v>
      </c>
    </row>
    <row r="1463" spans="1:13" s="40" customFormat="1" ht="13" x14ac:dyDescent="0.3">
      <c r="A1463" s="538" t="s">
        <v>1917</v>
      </c>
      <c r="B1463" s="538"/>
      <c r="C1463" s="60">
        <f t="shared" ref="C1463:K1463" si="173">SUM(C1399:C1462)</f>
        <v>364638.09000000014</v>
      </c>
      <c r="D1463" s="60">
        <f t="shared" si="173"/>
        <v>1015.5</v>
      </c>
      <c r="E1463" s="60">
        <f t="shared" si="173"/>
        <v>325.2</v>
      </c>
      <c r="F1463" s="60">
        <f t="shared" si="173"/>
        <v>365978.79000000015</v>
      </c>
      <c r="G1463" s="289">
        <f t="shared" si="173"/>
        <v>0.99999999999999978</v>
      </c>
      <c r="H1463" s="60">
        <f t="shared" si="173"/>
        <v>4281.4499999999953</v>
      </c>
      <c r="I1463" s="60">
        <f t="shared" si="173"/>
        <v>941.91899999999976</v>
      </c>
      <c r="J1463" s="252">
        <f t="shared" si="173"/>
        <v>1128.9528086137618</v>
      </c>
      <c r="K1463" s="60">
        <f t="shared" si="173"/>
        <v>409.54861909583366</v>
      </c>
      <c r="L1463" s="45">
        <f t="shared" ref="L1463" si="174">(H1463+I1463+J1463+K1463)/F1463</f>
        <v>1.8476126520090379E-2</v>
      </c>
    </row>
    <row r="1464" spans="1:13" ht="13" x14ac:dyDescent="0.3">
      <c r="A1464" s="527" t="s">
        <v>1917</v>
      </c>
      <c r="B1464" s="527"/>
      <c r="C1464" s="39">
        <f t="shared" ref="C1464:J1464" si="175">C1463+C1397+C1358+C1309+C949+C882+C707+C379</f>
        <v>1921091.7600000005</v>
      </c>
      <c r="D1464" s="39">
        <f t="shared" si="175"/>
        <v>14982.300000000003</v>
      </c>
      <c r="E1464" s="39">
        <f t="shared" si="175"/>
        <v>34509.43</v>
      </c>
      <c r="F1464" s="39">
        <f t="shared" si="175"/>
        <v>1970583.4900000005</v>
      </c>
      <c r="G1464" s="39">
        <f t="shared" si="175"/>
        <v>12.999999999999996</v>
      </c>
      <c r="H1464" s="39">
        <f t="shared" si="175"/>
        <v>55631.915858910856</v>
      </c>
      <c r="I1464" s="39">
        <f t="shared" si="175"/>
        <v>12239.021488960389</v>
      </c>
      <c r="J1464" s="196">
        <f t="shared" si="175"/>
        <v>20504.967490328621</v>
      </c>
      <c r="K1464" s="39">
        <v>5619.9755580795372</v>
      </c>
      <c r="L1464" s="39">
        <f>L1463+L1397+L1358+L1309+L949+L882+L707+L379</f>
        <v>0.3884867579092951</v>
      </c>
    </row>
    <row r="1468" spans="1:13" ht="13.5" customHeight="1" x14ac:dyDescent="0.25"/>
    <row r="1471" spans="1:13" x14ac:dyDescent="0.25">
      <c r="M1471" s="116"/>
    </row>
  </sheetData>
  <mergeCells count="11">
    <mergeCell ref="A1464:B1464"/>
    <mergeCell ref="A1359:L1359"/>
    <mergeCell ref="A1398:L1398"/>
    <mergeCell ref="A1463:B1463"/>
    <mergeCell ref="A1:L1"/>
    <mergeCell ref="A950:L950"/>
    <mergeCell ref="A1310:L1310"/>
    <mergeCell ref="A708:L708"/>
    <mergeCell ref="A883:L883"/>
    <mergeCell ref="A380:L380"/>
    <mergeCell ref="A5:L5"/>
  </mergeCells>
  <phoneticPr fontId="16" type="noConversion"/>
  <pageMargins left="0.39370078740157483" right="0.39370078740157483" top="0.39" bottom="0.52" header="0.51181102362204722" footer="0.51181102362204722"/>
  <pageSetup paperSize="9" scale="6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indexed="11"/>
  </sheetPr>
  <dimension ref="A1:Q1464"/>
  <sheetViews>
    <sheetView view="pageBreakPreview" zoomScale="71" zoomScaleNormal="90" zoomScaleSheetLayoutView="71" workbookViewId="0">
      <selection activeCell="J1470" sqref="J1470"/>
    </sheetView>
  </sheetViews>
  <sheetFormatPr defaultColWidth="9.1796875" defaultRowHeight="17.5" x14ac:dyDescent="0.35"/>
  <cols>
    <col min="1" max="1" width="7" style="290" customWidth="1"/>
    <col min="2" max="2" width="22.7265625" style="290" customWidth="1"/>
    <col min="3" max="3" width="16" style="290" customWidth="1"/>
    <col min="4" max="4" width="13.54296875" style="290" customWidth="1"/>
    <col min="5" max="5" width="14.453125" style="290" customWidth="1"/>
    <col min="6" max="6" width="15.1796875" style="290" customWidth="1"/>
    <col min="7" max="7" width="15.453125" style="290" customWidth="1"/>
    <col min="8" max="10" width="11.81640625" style="290" customWidth="1"/>
    <col min="11" max="11" width="13.26953125" style="290" customWidth="1"/>
    <col min="12" max="12" width="12.1796875" style="410" customWidth="1"/>
    <col min="13" max="13" width="12.1796875" style="290" customWidth="1"/>
    <col min="14" max="14" width="13.26953125" style="290" customWidth="1"/>
    <col min="15" max="15" width="13.26953125" style="358" customWidth="1"/>
    <col min="16" max="16" width="11.7265625" style="290" customWidth="1"/>
    <col min="17" max="17" width="14.26953125" style="290" customWidth="1"/>
    <col min="18" max="27" width="9.1796875" style="290"/>
    <col min="28" max="28" width="12.453125" style="290" customWidth="1"/>
    <col min="29" max="16384" width="9.1796875" style="290"/>
  </cols>
  <sheetData>
    <row r="1" spans="1:17" ht="18.75" customHeight="1" x14ac:dyDescent="0.35">
      <c r="A1" s="519" t="s">
        <v>1923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</row>
    <row r="2" spans="1:17" x14ac:dyDescent="0.35">
      <c r="A2" s="113"/>
      <c r="B2" s="113"/>
      <c r="C2" s="113"/>
      <c r="D2" s="291"/>
      <c r="E2" s="291"/>
      <c r="F2" s="291"/>
      <c r="G2" s="113"/>
      <c r="H2" s="113"/>
      <c r="I2" s="291"/>
      <c r="P2" s="113"/>
      <c r="Q2" s="113"/>
    </row>
    <row r="3" spans="1:17" ht="175" x14ac:dyDescent="0.35">
      <c r="A3" s="293"/>
      <c r="B3" s="293" t="s">
        <v>454</v>
      </c>
      <c r="C3" s="292" t="s">
        <v>453</v>
      </c>
      <c r="D3" s="292" t="s">
        <v>1349</v>
      </c>
      <c r="E3" s="292" t="s">
        <v>1178</v>
      </c>
      <c r="F3" s="292" t="s">
        <v>1351</v>
      </c>
      <c r="G3" s="292" t="s">
        <v>1924</v>
      </c>
      <c r="H3" s="292" t="s">
        <v>1925</v>
      </c>
      <c r="I3" s="292" t="s">
        <v>1926</v>
      </c>
      <c r="J3" s="292" t="s">
        <v>1927</v>
      </c>
      <c r="K3" s="292" t="s">
        <v>1928</v>
      </c>
      <c r="L3" s="292" t="s">
        <v>1929</v>
      </c>
      <c r="M3" s="292" t="s">
        <v>1930</v>
      </c>
      <c r="N3" s="292" t="s">
        <v>1867</v>
      </c>
      <c r="O3" s="359" t="s">
        <v>1868</v>
      </c>
      <c r="P3" s="292" t="s">
        <v>1931</v>
      </c>
      <c r="Q3" s="292" t="s">
        <v>455</v>
      </c>
    </row>
    <row r="4" spans="1:17" x14ac:dyDescent="0.35">
      <c r="A4" s="293">
        <v>1</v>
      </c>
      <c r="B4" s="293">
        <v>2</v>
      </c>
      <c r="C4" s="293">
        <v>3</v>
      </c>
      <c r="D4" s="293">
        <v>4</v>
      </c>
      <c r="E4" s="293">
        <v>5</v>
      </c>
      <c r="F4" s="293">
        <v>6</v>
      </c>
      <c r="G4" s="293">
        <v>7</v>
      </c>
      <c r="H4" s="293">
        <v>8</v>
      </c>
      <c r="I4" s="293">
        <v>9</v>
      </c>
      <c r="J4" s="293">
        <v>10</v>
      </c>
      <c r="K4" s="293">
        <v>11</v>
      </c>
      <c r="L4" s="293">
        <v>12</v>
      </c>
      <c r="M4" s="293">
        <v>13</v>
      </c>
      <c r="N4" s="293">
        <v>14</v>
      </c>
      <c r="O4" s="360">
        <v>13</v>
      </c>
      <c r="P4" s="293">
        <v>16</v>
      </c>
      <c r="Q4" s="293">
        <v>17</v>
      </c>
    </row>
    <row r="5" spans="1:17" x14ac:dyDescent="0.35">
      <c r="A5" s="541" t="s">
        <v>1871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</row>
    <row r="6" spans="1:17" x14ac:dyDescent="0.35">
      <c r="A6" s="294">
        <v>1</v>
      </c>
      <c r="B6" s="295" t="s">
        <v>457</v>
      </c>
      <c r="C6" s="295">
        <v>410.1</v>
      </c>
      <c r="D6" s="295"/>
      <c r="E6" s="295"/>
      <c r="F6" s="295">
        <f>C6+D6+E6</f>
        <v>410.1</v>
      </c>
      <c r="G6" s="346">
        <v>1100</v>
      </c>
      <c r="H6" s="295">
        <v>18</v>
      </c>
      <c r="I6" s="346">
        <v>5000</v>
      </c>
      <c r="J6" s="295">
        <v>8</v>
      </c>
      <c r="K6" s="296">
        <f>SUM(1/$H$379*H6)</f>
        <v>2.2488755622188904E-3</v>
      </c>
      <c r="L6" s="296">
        <f>SUM(1/$J$379*J6)</f>
        <v>8.5260577640413509E-4</v>
      </c>
      <c r="M6" s="297">
        <f t="shared" ref="M6:M69" si="0">(L6+K6)*4281.45</f>
        <v>13.278837277247552</v>
      </c>
      <c r="N6" s="297">
        <f>M6*0.22</f>
        <v>2.9213442009944615</v>
      </c>
      <c r="O6" s="361">
        <v>4.9454506818484312</v>
      </c>
      <c r="P6" s="297">
        <v>0.74814406779661013</v>
      </c>
      <c r="Q6" s="369">
        <f t="shared" ref="Q6:Q69" si="1">(M6+N6+O6+P6)/F6</f>
        <v>5.3386433133106689E-2</v>
      </c>
    </row>
    <row r="7" spans="1:17" x14ac:dyDescent="0.35">
      <c r="A7" s="298">
        <f>A6+1</f>
        <v>2</v>
      </c>
      <c r="B7" s="295" t="s">
        <v>458</v>
      </c>
      <c r="C7" s="295">
        <v>458.5</v>
      </c>
      <c r="D7" s="295"/>
      <c r="E7" s="295"/>
      <c r="F7" s="295">
        <f t="shared" ref="F7:F70" si="2">C7+D7+E7</f>
        <v>458.5</v>
      </c>
      <c r="G7" s="346">
        <v>1100</v>
      </c>
      <c r="H7" s="295">
        <v>18</v>
      </c>
      <c r="I7" s="346">
        <v>5000</v>
      </c>
      <c r="J7" s="295">
        <v>10</v>
      </c>
      <c r="K7" s="296">
        <f t="shared" ref="K7:K13" si="3">SUM(1/$H$379*H7)</f>
        <v>2.2488755622188904E-3</v>
      </c>
      <c r="L7" s="296">
        <f t="shared" ref="L7:L13" si="4">SUM(1/$J$379*J7)</f>
        <v>1.0657572205051689E-3</v>
      </c>
      <c r="M7" s="297">
        <f t="shared" si="0"/>
        <v>14.191434527593923</v>
      </c>
      <c r="N7" s="297">
        <f t="shared" ref="N7:N70" si="5">M7*0.22</f>
        <v>3.122115596070663</v>
      </c>
      <c r="O7" s="361">
        <v>5.2855141202074929</v>
      </c>
      <c r="P7" s="297">
        <v>0.74814406779661013</v>
      </c>
      <c r="Q7" s="369">
        <f>(M7+N7+O7+P7)/F7</f>
        <v>5.0920846917488959E-2</v>
      </c>
    </row>
    <row r="8" spans="1:17" x14ac:dyDescent="0.35">
      <c r="A8" s="298">
        <f t="shared" ref="A8:A71" si="6">A7+1</f>
        <v>3</v>
      </c>
      <c r="B8" s="295" t="s">
        <v>459</v>
      </c>
      <c r="C8" s="295">
        <v>507.2</v>
      </c>
      <c r="D8" s="295"/>
      <c r="E8" s="295"/>
      <c r="F8" s="295">
        <f t="shared" si="2"/>
        <v>507.2</v>
      </c>
      <c r="G8" s="346">
        <v>1100</v>
      </c>
      <c r="H8" s="295">
        <v>24</v>
      </c>
      <c r="I8" s="346">
        <v>5000</v>
      </c>
      <c r="J8" s="295">
        <v>15</v>
      </c>
      <c r="K8" s="296">
        <f t="shared" si="3"/>
        <v>2.9985007496251873E-3</v>
      </c>
      <c r="L8" s="296">
        <f t="shared" si="4"/>
        <v>1.5986358307577533E-3</v>
      </c>
      <c r="M8" s="297">
        <f t="shared" si="0"/>
        <v>19.682410412080539</v>
      </c>
      <c r="N8" s="297">
        <f t="shared" si="5"/>
        <v>4.3301302906577188</v>
      </c>
      <c r="O8" s="361">
        <v>7.3307383589092083</v>
      </c>
      <c r="P8" s="297">
        <v>0.99752542372881348</v>
      </c>
      <c r="Q8" s="369">
        <f t="shared" si="1"/>
        <v>6.3763415783470584E-2</v>
      </c>
    </row>
    <row r="9" spans="1:17" x14ac:dyDescent="0.35">
      <c r="A9" s="298">
        <f t="shared" si="6"/>
        <v>4</v>
      </c>
      <c r="B9" s="295" t="s">
        <v>460</v>
      </c>
      <c r="C9" s="295">
        <v>1675</v>
      </c>
      <c r="D9" s="295"/>
      <c r="E9" s="295"/>
      <c r="F9" s="295">
        <f t="shared" si="2"/>
        <v>1675</v>
      </c>
      <c r="G9" s="346">
        <v>1100</v>
      </c>
      <c r="H9" s="295"/>
      <c r="I9" s="346">
        <v>5000</v>
      </c>
      <c r="J9" s="295">
        <v>40</v>
      </c>
      <c r="K9" s="296">
        <f t="shared" si="3"/>
        <v>0</v>
      </c>
      <c r="L9" s="296">
        <f t="shared" si="4"/>
        <v>4.2630288820206756E-3</v>
      </c>
      <c r="M9" s="297">
        <f t="shared" si="0"/>
        <v>18.251945006927421</v>
      </c>
      <c r="N9" s="297">
        <f t="shared" si="5"/>
        <v>4.0154279015240331</v>
      </c>
      <c r="O9" s="361">
        <v>6.801268767181222</v>
      </c>
      <c r="P9" s="297">
        <v>0</v>
      </c>
      <c r="Q9" s="369">
        <f t="shared" si="1"/>
        <v>1.7354412940676224E-2</v>
      </c>
    </row>
    <row r="10" spans="1:17" x14ac:dyDescent="0.35">
      <c r="A10" s="298">
        <f t="shared" si="6"/>
        <v>5</v>
      </c>
      <c r="B10" s="295" t="s">
        <v>461</v>
      </c>
      <c r="C10" s="295">
        <v>546.6</v>
      </c>
      <c r="D10" s="295"/>
      <c r="E10" s="295"/>
      <c r="F10" s="295">
        <f t="shared" si="2"/>
        <v>546.6</v>
      </c>
      <c r="G10" s="346">
        <v>1100</v>
      </c>
      <c r="H10" s="295">
        <v>18</v>
      </c>
      <c r="I10" s="346">
        <v>5000</v>
      </c>
      <c r="J10" s="295">
        <v>14</v>
      </c>
      <c r="K10" s="296">
        <f t="shared" si="3"/>
        <v>2.2488755622188904E-3</v>
      </c>
      <c r="L10" s="296">
        <f t="shared" si="4"/>
        <v>1.4920601087072365E-3</v>
      </c>
      <c r="M10" s="297">
        <f t="shared" si="0"/>
        <v>16.016629028286665</v>
      </c>
      <c r="N10" s="297">
        <f t="shared" si="5"/>
        <v>3.5236583862230666</v>
      </c>
      <c r="O10" s="361">
        <v>5.9656409969256154</v>
      </c>
      <c r="P10" s="297">
        <v>0.74814406779661013</v>
      </c>
      <c r="Q10" s="369">
        <f t="shared" si="1"/>
        <v>4.8031599852235554E-2</v>
      </c>
    </row>
    <row r="11" spans="1:17" x14ac:dyDescent="0.35">
      <c r="A11" s="298">
        <f t="shared" si="6"/>
        <v>6</v>
      </c>
      <c r="B11" s="295" t="s">
        <v>462</v>
      </c>
      <c r="C11" s="295">
        <v>2868.3</v>
      </c>
      <c r="D11" s="295"/>
      <c r="E11" s="295"/>
      <c r="F11" s="295">
        <f t="shared" si="2"/>
        <v>2868.3</v>
      </c>
      <c r="G11" s="346">
        <v>1100</v>
      </c>
      <c r="H11" s="295">
        <v>40</v>
      </c>
      <c r="I11" s="346">
        <v>5000</v>
      </c>
      <c r="J11" s="295">
        <v>80</v>
      </c>
      <c r="K11" s="296">
        <f t="shared" si="3"/>
        <v>4.9975012493753117E-3</v>
      </c>
      <c r="L11" s="296">
        <f t="shared" si="4"/>
        <v>8.5260577640413511E-3</v>
      </c>
      <c r="M11" s="297">
        <f t="shared" si="0"/>
        <v>57.900441737992772</v>
      </c>
      <c r="N11" s="297">
        <f t="shared" si="5"/>
        <v>12.738097182358409</v>
      </c>
      <c r="O11" s="361">
        <v>21.569641819722861</v>
      </c>
      <c r="P11" s="297">
        <v>1.6625423728813558</v>
      </c>
      <c r="Q11" s="369">
        <f t="shared" si="1"/>
        <v>3.2726954332864551E-2</v>
      </c>
    </row>
    <row r="12" spans="1:17" x14ac:dyDescent="0.35">
      <c r="A12" s="298">
        <f t="shared" si="6"/>
        <v>7</v>
      </c>
      <c r="B12" s="295" t="s">
        <v>463</v>
      </c>
      <c r="C12" s="295">
        <v>405</v>
      </c>
      <c r="D12" s="295"/>
      <c r="E12" s="295"/>
      <c r="F12" s="295">
        <f t="shared" si="2"/>
        <v>405</v>
      </c>
      <c r="G12" s="346">
        <v>1100</v>
      </c>
      <c r="H12" s="295">
        <v>20</v>
      </c>
      <c r="I12" s="346">
        <v>5000</v>
      </c>
      <c r="J12" s="295">
        <v>12</v>
      </c>
      <c r="K12" s="296">
        <f t="shared" si="3"/>
        <v>2.4987506246876559E-3</v>
      </c>
      <c r="L12" s="296">
        <f t="shared" si="4"/>
        <v>1.2789086646062026E-3</v>
      </c>
      <c r="M12" s="297">
        <f t="shared" si="0"/>
        <v>16.173859364147191</v>
      </c>
      <c r="N12" s="297">
        <f t="shared" si="5"/>
        <v>3.5582490601123822</v>
      </c>
      <c r="O12" s="361">
        <v>6.0239327728345744</v>
      </c>
      <c r="P12" s="297">
        <v>0.83127118644067788</v>
      </c>
      <c r="Q12" s="369">
        <f t="shared" si="1"/>
        <v>6.564768489761684E-2</v>
      </c>
    </row>
    <row r="13" spans="1:17" x14ac:dyDescent="0.35">
      <c r="A13" s="298">
        <f t="shared" si="6"/>
        <v>8</v>
      </c>
      <c r="B13" s="295" t="s">
        <v>464</v>
      </c>
      <c r="C13" s="295">
        <v>141.30000000000001</v>
      </c>
      <c r="D13" s="295"/>
      <c r="E13" s="295"/>
      <c r="F13" s="295">
        <f t="shared" si="2"/>
        <v>141.30000000000001</v>
      </c>
      <c r="G13" s="346">
        <v>1100</v>
      </c>
      <c r="H13" s="295">
        <v>5</v>
      </c>
      <c r="I13" s="346">
        <v>5000</v>
      </c>
      <c r="J13" s="295">
        <v>3</v>
      </c>
      <c r="K13" s="296">
        <f t="shared" si="3"/>
        <v>6.2468765617191397E-4</v>
      </c>
      <c r="L13" s="296">
        <f t="shared" si="4"/>
        <v>3.1972716615155064E-4</v>
      </c>
      <c r="M13" s="297">
        <f t="shared" si="0"/>
        <v>4.0434648410367977</v>
      </c>
      <c r="N13" s="297">
        <f t="shared" si="5"/>
        <v>0.88956226502809554</v>
      </c>
      <c r="O13" s="361">
        <v>1.5059831932086436</v>
      </c>
      <c r="P13" s="297">
        <v>0.20781779661016947</v>
      </c>
      <c r="Q13" s="369">
        <f t="shared" si="1"/>
        <v>4.7040538541285953E-2</v>
      </c>
    </row>
    <row r="14" spans="1:17" x14ac:dyDescent="0.35">
      <c r="A14" s="298">
        <f t="shared" si="6"/>
        <v>9</v>
      </c>
      <c r="B14" s="295" t="s">
        <v>466</v>
      </c>
      <c r="C14" s="295">
        <v>221.7</v>
      </c>
      <c r="D14" s="295"/>
      <c r="E14" s="295"/>
      <c r="F14" s="295">
        <f t="shared" si="2"/>
        <v>221.7</v>
      </c>
      <c r="G14" s="346">
        <v>1100</v>
      </c>
      <c r="H14" s="295">
        <v>13</v>
      </c>
      <c r="I14" s="346">
        <v>5000</v>
      </c>
      <c r="J14" s="295">
        <v>8</v>
      </c>
      <c r="K14" s="296">
        <f t="shared" ref="K14:K77" si="7">SUM(1/$H$379*H14)</f>
        <v>1.6241879060469764E-3</v>
      </c>
      <c r="L14" s="296">
        <f t="shared" ref="L14:L77" si="8">SUM(1/$J$379*J14)</f>
        <v>8.5260577640413509E-4</v>
      </c>
      <c r="M14" s="297">
        <f t="shared" si="0"/>
        <v>10.60426831173031</v>
      </c>
      <c r="N14" s="297">
        <f t="shared" si="5"/>
        <v>2.3329390285806682</v>
      </c>
      <c r="O14" s="361">
        <v>3.9495626461783799</v>
      </c>
      <c r="P14" s="297">
        <v>0.54032627118644061</v>
      </c>
      <c r="Q14" s="369">
        <f t="shared" si="1"/>
        <v>7.8606658807739288E-2</v>
      </c>
    </row>
    <row r="15" spans="1:17" x14ac:dyDescent="0.35">
      <c r="A15" s="298">
        <f t="shared" si="6"/>
        <v>10</v>
      </c>
      <c r="B15" s="295" t="s">
        <v>467</v>
      </c>
      <c r="C15" s="295">
        <v>206.1</v>
      </c>
      <c r="D15" s="295"/>
      <c r="E15" s="295"/>
      <c r="F15" s="295">
        <f t="shared" si="2"/>
        <v>206.1</v>
      </c>
      <c r="G15" s="346">
        <v>1100</v>
      </c>
      <c r="H15" s="295">
        <v>10</v>
      </c>
      <c r="I15" s="346">
        <v>5000</v>
      </c>
      <c r="J15" s="295">
        <v>4</v>
      </c>
      <c r="K15" s="296">
        <f t="shared" si="7"/>
        <v>1.2493753123438279E-3</v>
      </c>
      <c r="L15" s="296">
        <f t="shared" si="8"/>
        <v>4.2630288820206754E-4</v>
      </c>
      <c r="M15" s="297">
        <f t="shared" si="0"/>
        <v>7.1743324317272243</v>
      </c>
      <c r="N15" s="297">
        <f t="shared" si="5"/>
        <v>1.5783531349799893</v>
      </c>
      <c r="O15" s="361">
        <v>2.6719029480582264</v>
      </c>
      <c r="P15" s="297">
        <v>0.41563559322033894</v>
      </c>
      <c r="Q15" s="369">
        <f t="shared" si="1"/>
        <v>5.7448928228946046E-2</v>
      </c>
    </row>
    <row r="16" spans="1:17" x14ac:dyDescent="0.35">
      <c r="A16" s="298">
        <f t="shared" si="6"/>
        <v>11</v>
      </c>
      <c r="B16" s="295" t="s">
        <v>468</v>
      </c>
      <c r="C16" s="295">
        <v>512.4</v>
      </c>
      <c r="D16" s="295"/>
      <c r="E16" s="295">
        <v>84.7</v>
      </c>
      <c r="F16" s="295">
        <f t="shared" si="2"/>
        <v>597.1</v>
      </c>
      <c r="G16" s="346">
        <v>1100</v>
      </c>
      <c r="H16" s="295">
        <v>27</v>
      </c>
      <c r="I16" s="346">
        <v>5000</v>
      </c>
      <c r="J16" s="295">
        <v>14</v>
      </c>
      <c r="K16" s="296">
        <f t="shared" si="7"/>
        <v>3.3733133433283356E-3</v>
      </c>
      <c r="L16" s="296">
        <f t="shared" si="8"/>
        <v>1.4920601087072365E-3</v>
      </c>
      <c r="M16" s="297">
        <f t="shared" si="0"/>
        <v>20.8308531662177</v>
      </c>
      <c r="N16" s="297">
        <f t="shared" si="5"/>
        <v>4.5827876965678938</v>
      </c>
      <c r="O16" s="361">
        <v>7.7582394611317076</v>
      </c>
      <c r="P16" s="297">
        <v>1.122216101694915</v>
      </c>
      <c r="Q16" s="369">
        <f t="shared" si="1"/>
        <v>5.7434427107037708E-2</v>
      </c>
    </row>
    <row r="17" spans="1:17" x14ac:dyDescent="0.35">
      <c r="A17" s="298">
        <f t="shared" si="6"/>
        <v>12</v>
      </c>
      <c r="B17" s="295" t="s">
        <v>469</v>
      </c>
      <c r="C17" s="295">
        <v>683.9</v>
      </c>
      <c r="D17" s="295"/>
      <c r="E17" s="295">
        <v>19.5</v>
      </c>
      <c r="F17" s="295">
        <f t="shared" si="2"/>
        <v>703.4</v>
      </c>
      <c r="G17" s="346">
        <v>1100</v>
      </c>
      <c r="H17" s="295">
        <v>33</v>
      </c>
      <c r="I17" s="346">
        <v>5000</v>
      </c>
      <c r="J17" s="295">
        <v>13</v>
      </c>
      <c r="K17" s="296">
        <f t="shared" si="7"/>
        <v>4.1229385307346329E-3</v>
      </c>
      <c r="L17" s="296">
        <f t="shared" si="8"/>
        <v>1.3854843866567194E-3</v>
      </c>
      <c r="M17" s="297">
        <f t="shared" si="0"/>
        <v>23.584037299665205</v>
      </c>
      <c r="N17" s="297">
        <f t="shared" si="5"/>
        <v>5.1884882059263449</v>
      </c>
      <c r="O17" s="361">
        <v>8.7832733847562405</v>
      </c>
      <c r="P17" s="297">
        <v>1.3715974576271184</v>
      </c>
      <c r="Q17" s="369">
        <f t="shared" si="1"/>
        <v>5.5341763360783204E-2</v>
      </c>
    </row>
    <row r="18" spans="1:17" x14ac:dyDescent="0.35">
      <c r="A18" s="298">
        <f t="shared" si="6"/>
        <v>13</v>
      </c>
      <c r="B18" s="295" t="s">
        <v>470</v>
      </c>
      <c r="C18" s="295">
        <v>551.20000000000005</v>
      </c>
      <c r="D18" s="295"/>
      <c r="E18" s="295">
        <v>111.5</v>
      </c>
      <c r="F18" s="295">
        <f t="shared" si="2"/>
        <v>662.7</v>
      </c>
      <c r="G18" s="346">
        <v>1100</v>
      </c>
      <c r="H18" s="295">
        <v>20</v>
      </c>
      <c r="I18" s="346">
        <v>5000</v>
      </c>
      <c r="J18" s="295">
        <v>22</v>
      </c>
      <c r="K18" s="296">
        <f t="shared" si="7"/>
        <v>2.4987506246876559E-3</v>
      </c>
      <c r="L18" s="296">
        <f t="shared" si="8"/>
        <v>2.3446658851113715E-3</v>
      </c>
      <c r="M18" s="297">
        <f t="shared" si="0"/>
        <v>20.736845615879044</v>
      </c>
      <c r="N18" s="297">
        <f t="shared" si="5"/>
        <v>4.5621060354933896</v>
      </c>
      <c r="O18" s="361">
        <v>7.7242499646298803</v>
      </c>
      <c r="P18" s="297">
        <v>0.83127118644067788</v>
      </c>
      <c r="Q18" s="369">
        <f t="shared" si="1"/>
        <v>5.1085668933820716E-2</v>
      </c>
    </row>
    <row r="19" spans="1:17" x14ac:dyDescent="0.35">
      <c r="A19" s="298">
        <f t="shared" si="6"/>
        <v>14</v>
      </c>
      <c r="B19" s="295" t="s">
        <v>471</v>
      </c>
      <c r="C19" s="295">
        <v>872.9</v>
      </c>
      <c r="D19" s="295"/>
      <c r="E19" s="295">
        <v>62.9</v>
      </c>
      <c r="F19" s="295">
        <f t="shared" si="2"/>
        <v>935.8</v>
      </c>
      <c r="G19" s="346">
        <v>1100</v>
      </c>
      <c r="H19" s="295">
        <v>31</v>
      </c>
      <c r="I19" s="346">
        <v>5000</v>
      </c>
      <c r="J19" s="295">
        <v>25</v>
      </c>
      <c r="K19" s="296">
        <f t="shared" si="7"/>
        <v>3.873063468265867E-3</v>
      </c>
      <c r="L19" s="296">
        <f t="shared" si="8"/>
        <v>2.664393051262922E-3</v>
      </c>
      <c r="M19" s="297">
        <f t="shared" si="0"/>
        <v>27.98979321553653</v>
      </c>
      <c r="N19" s="297">
        <f t="shared" si="5"/>
        <v>6.1577545074180362</v>
      </c>
      <c r="O19" s="361">
        <v>10.425298800642587</v>
      </c>
      <c r="P19" s="297">
        <v>1.2884703389830507</v>
      </c>
      <c r="Q19" s="369">
        <f t="shared" si="1"/>
        <v>4.9007605110686261E-2</v>
      </c>
    </row>
    <row r="20" spans="1:17" x14ac:dyDescent="0.35">
      <c r="A20" s="298">
        <f t="shared" si="6"/>
        <v>15</v>
      </c>
      <c r="B20" s="295" t="s">
        <v>472</v>
      </c>
      <c r="C20" s="295">
        <v>559.20000000000005</v>
      </c>
      <c r="D20" s="295"/>
      <c r="E20" s="295"/>
      <c r="F20" s="295">
        <f t="shared" si="2"/>
        <v>559.20000000000005</v>
      </c>
      <c r="G20" s="346">
        <v>1100</v>
      </c>
      <c r="H20" s="295">
        <v>21</v>
      </c>
      <c r="I20" s="346">
        <v>5000</v>
      </c>
      <c r="J20" s="295">
        <v>21</v>
      </c>
      <c r="K20" s="296">
        <f t="shared" si="7"/>
        <v>2.6236881559220391E-3</v>
      </c>
      <c r="L20" s="296">
        <f t="shared" si="8"/>
        <v>2.2380901630608546E-3</v>
      </c>
      <c r="M20" s="297">
        <f t="shared" si="0"/>
        <v>20.815460783809311</v>
      </c>
      <c r="N20" s="297">
        <f t="shared" si="5"/>
        <v>4.5794013724380482</v>
      </c>
      <c r="O20" s="361">
        <v>7.753395852584358</v>
      </c>
      <c r="P20" s="297">
        <v>0.87283474576271169</v>
      </c>
      <c r="Q20" s="369">
        <f t="shared" si="1"/>
        <v>6.0838864010361988E-2</v>
      </c>
    </row>
    <row r="21" spans="1:17" x14ac:dyDescent="0.35">
      <c r="A21" s="298">
        <f t="shared" si="6"/>
        <v>16</v>
      </c>
      <c r="B21" s="295" t="s">
        <v>473</v>
      </c>
      <c r="C21" s="295">
        <v>740.8</v>
      </c>
      <c r="D21" s="295">
        <v>57.8</v>
      </c>
      <c r="E21" s="295"/>
      <c r="F21" s="295">
        <f t="shared" si="2"/>
        <v>798.59999999999991</v>
      </c>
      <c r="G21" s="346">
        <v>1100</v>
      </c>
      <c r="H21" s="295">
        <v>30</v>
      </c>
      <c r="I21" s="346">
        <v>5000</v>
      </c>
      <c r="J21" s="295">
        <v>23</v>
      </c>
      <c r="K21" s="296">
        <f t="shared" si="7"/>
        <v>3.7481259370314842E-3</v>
      </c>
      <c r="L21" s="296">
        <f t="shared" si="8"/>
        <v>2.4512416071618883E-3</v>
      </c>
      <c r="M21" s="297">
        <f t="shared" si="0"/>
        <v>26.542282172086715</v>
      </c>
      <c r="N21" s="297">
        <f t="shared" si="5"/>
        <v>5.8393020778590774</v>
      </c>
      <c r="O21" s="361">
        <v>9.8860577551495155</v>
      </c>
      <c r="P21" s="297">
        <v>1.2469067796610169</v>
      </c>
      <c r="Q21" s="369">
        <f t="shared" si="1"/>
        <v>5.4488540927568656E-2</v>
      </c>
    </row>
    <row r="22" spans="1:17" x14ac:dyDescent="0.35">
      <c r="A22" s="298">
        <f t="shared" si="6"/>
        <v>17</v>
      </c>
      <c r="B22" s="295" t="s">
        <v>474</v>
      </c>
      <c r="C22" s="295">
        <v>611.4</v>
      </c>
      <c r="D22" s="295"/>
      <c r="E22" s="295"/>
      <c r="F22" s="295">
        <f t="shared" si="2"/>
        <v>611.4</v>
      </c>
      <c r="G22" s="346">
        <v>1100</v>
      </c>
      <c r="H22" s="295">
        <v>20</v>
      </c>
      <c r="I22" s="346">
        <v>5000</v>
      </c>
      <c r="J22" s="295">
        <v>40</v>
      </c>
      <c r="K22" s="296">
        <f t="shared" si="7"/>
        <v>2.4987506246876559E-3</v>
      </c>
      <c r="L22" s="296">
        <f t="shared" si="8"/>
        <v>4.2630288820206756E-3</v>
      </c>
      <c r="M22" s="297">
        <f t="shared" si="0"/>
        <v>28.950220868996386</v>
      </c>
      <c r="N22" s="297">
        <f t="shared" si="5"/>
        <v>6.3690485911792045</v>
      </c>
      <c r="O22" s="361">
        <v>10.78482090986143</v>
      </c>
      <c r="P22" s="297">
        <v>0.83127118644067788</v>
      </c>
      <c r="Q22" s="369">
        <f t="shared" si="1"/>
        <v>7.6767029042325324E-2</v>
      </c>
    </row>
    <row r="23" spans="1:17" x14ac:dyDescent="0.35">
      <c r="A23" s="298">
        <f t="shared" si="6"/>
        <v>18</v>
      </c>
      <c r="B23" s="295" t="s">
        <v>475</v>
      </c>
      <c r="C23" s="295">
        <v>603.70000000000005</v>
      </c>
      <c r="D23" s="295"/>
      <c r="E23" s="295"/>
      <c r="F23" s="295">
        <f t="shared" si="2"/>
        <v>603.70000000000005</v>
      </c>
      <c r="G23" s="346">
        <v>1100</v>
      </c>
      <c r="H23" s="295">
        <v>20</v>
      </c>
      <c r="I23" s="346">
        <v>5000</v>
      </c>
      <c r="J23" s="295">
        <v>40</v>
      </c>
      <c r="K23" s="296">
        <f t="shared" si="7"/>
        <v>2.4987506246876559E-3</v>
      </c>
      <c r="L23" s="296">
        <f t="shared" si="8"/>
        <v>4.2630288820206756E-3</v>
      </c>
      <c r="M23" s="297">
        <f t="shared" si="0"/>
        <v>28.950220868996386</v>
      </c>
      <c r="N23" s="297">
        <f t="shared" si="5"/>
        <v>6.3690485911792045</v>
      </c>
      <c r="O23" s="361">
        <v>10.78482090986143</v>
      </c>
      <c r="P23" s="297">
        <v>0.83127118644067788</v>
      </c>
      <c r="Q23" s="369">
        <f t="shared" si="1"/>
        <v>7.7746167892128043E-2</v>
      </c>
    </row>
    <row r="24" spans="1:17" x14ac:dyDescent="0.35">
      <c r="A24" s="298">
        <f t="shared" si="6"/>
        <v>19</v>
      </c>
      <c r="B24" s="295" t="s">
        <v>476</v>
      </c>
      <c r="C24" s="295">
        <v>813.6</v>
      </c>
      <c r="D24" s="295"/>
      <c r="E24" s="295"/>
      <c r="F24" s="295">
        <f t="shared" si="2"/>
        <v>813.6</v>
      </c>
      <c r="G24" s="346">
        <v>1100</v>
      </c>
      <c r="H24" s="295">
        <v>25</v>
      </c>
      <c r="I24" s="346">
        <v>5000</v>
      </c>
      <c r="J24" s="295">
        <v>21</v>
      </c>
      <c r="K24" s="296">
        <f t="shared" si="7"/>
        <v>3.1234382808595701E-3</v>
      </c>
      <c r="L24" s="296">
        <f t="shared" si="8"/>
        <v>2.2380901630608546E-3</v>
      </c>
      <c r="M24" s="297">
        <f t="shared" si="0"/>
        <v>22.9551159562231</v>
      </c>
      <c r="N24" s="297">
        <f t="shared" si="5"/>
        <v>5.0501255103690816</v>
      </c>
      <c r="O24" s="361">
        <v>8.5501062811203994</v>
      </c>
      <c r="P24" s="297">
        <v>1.0390889830508474</v>
      </c>
      <c r="Q24" s="369">
        <f t="shared" si="1"/>
        <v>4.6207518105658096E-2</v>
      </c>
    </row>
    <row r="25" spans="1:17" x14ac:dyDescent="0.35">
      <c r="A25" s="298">
        <f t="shared" si="6"/>
        <v>20</v>
      </c>
      <c r="B25" s="295" t="s">
        <v>477</v>
      </c>
      <c r="C25" s="295">
        <v>632.1</v>
      </c>
      <c r="D25" s="295"/>
      <c r="E25" s="295"/>
      <c r="F25" s="295">
        <f t="shared" si="2"/>
        <v>632.1</v>
      </c>
      <c r="G25" s="346">
        <v>1100</v>
      </c>
      <c r="H25" s="295">
        <v>23</v>
      </c>
      <c r="I25" s="346">
        <v>5000</v>
      </c>
      <c r="J25" s="295">
        <v>17</v>
      </c>
      <c r="K25" s="296">
        <f t="shared" si="7"/>
        <v>2.8735632183908046E-3</v>
      </c>
      <c r="L25" s="296">
        <f t="shared" si="8"/>
        <v>1.811787274858787E-3</v>
      </c>
      <c r="M25" s="297">
        <f t="shared" si="0"/>
        <v>20.060093869323463</v>
      </c>
      <c r="N25" s="297">
        <f t="shared" si="5"/>
        <v>4.4132206512511623</v>
      </c>
      <c r="O25" s="361">
        <v>7.4716241901342588</v>
      </c>
      <c r="P25" s="297">
        <v>0.95596186440677955</v>
      </c>
      <c r="Q25" s="369">
        <f t="shared" si="1"/>
        <v>5.2050151202524382E-2</v>
      </c>
    </row>
    <row r="26" spans="1:17" x14ac:dyDescent="0.35">
      <c r="A26" s="298">
        <f t="shared" si="6"/>
        <v>21</v>
      </c>
      <c r="B26" s="295" t="s">
        <v>478</v>
      </c>
      <c r="C26" s="295">
        <v>507.6</v>
      </c>
      <c r="D26" s="295"/>
      <c r="E26" s="295">
        <v>37.1</v>
      </c>
      <c r="F26" s="295">
        <f t="shared" si="2"/>
        <v>544.70000000000005</v>
      </c>
      <c r="G26" s="346">
        <v>1100</v>
      </c>
      <c r="H26" s="295">
        <v>23</v>
      </c>
      <c r="I26" s="346">
        <v>5000</v>
      </c>
      <c r="J26" s="295">
        <v>18</v>
      </c>
      <c r="K26" s="296">
        <f t="shared" si="7"/>
        <v>2.8735632183908046E-3</v>
      </c>
      <c r="L26" s="296">
        <f t="shared" si="8"/>
        <v>1.9183629969093039E-3</v>
      </c>
      <c r="M26" s="297">
        <f t="shared" si="0"/>
        <v>20.51639249449665</v>
      </c>
      <c r="N26" s="297">
        <f t="shared" si="5"/>
        <v>4.5136063487892626</v>
      </c>
      <c r="O26" s="361">
        <v>7.6416559093137897</v>
      </c>
      <c r="P26" s="297">
        <v>0.95596186440677955</v>
      </c>
      <c r="Q26" s="369">
        <f t="shared" si="1"/>
        <v>6.1736031975411193E-2</v>
      </c>
    </row>
    <row r="27" spans="1:17" x14ac:dyDescent="0.35">
      <c r="A27" s="298">
        <f t="shared" si="6"/>
        <v>22</v>
      </c>
      <c r="B27" s="295" t="s">
        <v>479</v>
      </c>
      <c r="C27" s="295">
        <v>712</v>
      </c>
      <c r="D27" s="295"/>
      <c r="E27" s="295"/>
      <c r="F27" s="295">
        <f t="shared" si="2"/>
        <v>712</v>
      </c>
      <c r="G27" s="346">
        <v>1100</v>
      </c>
      <c r="H27" s="295">
        <v>28</v>
      </c>
      <c r="I27" s="346">
        <v>5000</v>
      </c>
      <c r="J27" s="295">
        <v>21</v>
      </c>
      <c r="K27" s="296">
        <f t="shared" si="7"/>
        <v>3.4982508745627187E-3</v>
      </c>
      <c r="L27" s="296">
        <f t="shared" si="8"/>
        <v>2.2380901630608546E-3</v>
      </c>
      <c r="M27" s="297">
        <f t="shared" si="0"/>
        <v>24.559857335533447</v>
      </c>
      <c r="N27" s="297">
        <f t="shared" si="5"/>
        <v>5.4031686138173587</v>
      </c>
      <c r="O27" s="361">
        <v>9.1476391025224313</v>
      </c>
      <c r="P27" s="297">
        <v>1.1637796610169491</v>
      </c>
      <c r="Q27" s="369">
        <f t="shared" si="1"/>
        <v>5.6565231338328914E-2</v>
      </c>
    </row>
    <row r="28" spans="1:17" x14ac:dyDescent="0.35">
      <c r="A28" s="298">
        <f t="shared" si="6"/>
        <v>23</v>
      </c>
      <c r="B28" s="295" t="s">
        <v>480</v>
      </c>
      <c r="C28" s="295">
        <v>667</v>
      </c>
      <c r="D28" s="295"/>
      <c r="E28" s="295"/>
      <c r="F28" s="295">
        <f t="shared" si="2"/>
        <v>667</v>
      </c>
      <c r="G28" s="346">
        <v>1100</v>
      </c>
      <c r="H28" s="295">
        <v>29</v>
      </c>
      <c r="I28" s="346">
        <v>5000</v>
      </c>
      <c r="J28" s="295">
        <v>22</v>
      </c>
      <c r="K28" s="296">
        <f t="shared" si="7"/>
        <v>3.6231884057971015E-3</v>
      </c>
      <c r="L28" s="296">
        <f t="shared" si="8"/>
        <v>2.3446658851113715E-3</v>
      </c>
      <c r="M28" s="297">
        <f t="shared" si="0"/>
        <v>25.551069753810079</v>
      </c>
      <c r="N28" s="297">
        <f t="shared" si="5"/>
        <v>5.6212353458382172</v>
      </c>
      <c r="O28" s="361">
        <v>9.5168484288359725</v>
      </c>
      <c r="P28" s="297">
        <v>1.2053432203389829</v>
      </c>
      <c r="Q28" s="369">
        <f t="shared" si="1"/>
        <v>6.2810339953258243E-2</v>
      </c>
    </row>
    <row r="29" spans="1:17" x14ac:dyDescent="0.35">
      <c r="A29" s="298">
        <f t="shared" si="6"/>
        <v>24</v>
      </c>
      <c r="B29" s="295" t="s">
        <v>481</v>
      </c>
      <c r="C29" s="295">
        <v>569</v>
      </c>
      <c r="D29" s="295"/>
      <c r="E29" s="295"/>
      <c r="F29" s="295">
        <f t="shared" si="2"/>
        <v>569</v>
      </c>
      <c r="G29" s="346">
        <v>1100</v>
      </c>
      <c r="H29" s="295">
        <v>26</v>
      </c>
      <c r="I29" s="346">
        <v>5000</v>
      </c>
      <c r="J29" s="295">
        <v>25</v>
      </c>
      <c r="K29" s="296">
        <f t="shared" si="7"/>
        <v>3.2483758120939528E-3</v>
      </c>
      <c r="L29" s="296">
        <f t="shared" si="8"/>
        <v>2.664393051262922E-3</v>
      </c>
      <c r="M29" s="297">
        <f t="shared" si="0"/>
        <v>25.315224250019288</v>
      </c>
      <c r="N29" s="297">
        <f t="shared" si="5"/>
        <v>5.5693493350042429</v>
      </c>
      <c r="O29" s="361">
        <v>9.4294107649725323</v>
      </c>
      <c r="P29" s="297">
        <v>1.0806525423728812</v>
      </c>
      <c r="Q29" s="369">
        <f t="shared" si="1"/>
        <v>7.2749801216817123E-2</v>
      </c>
    </row>
    <row r="30" spans="1:17" x14ac:dyDescent="0.35">
      <c r="A30" s="298">
        <f t="shared" si="6"/>
        <v>25</v>
      </c>
      <c r="B30" s="295" t="s">
        <v>482</v>
      </c>
      <c r="C30" s="295">
        <v>833.8</v>
      </c>
      <c r="D30" s="295"/>
      <c r="E30" s="295">
        <v>59.3</v>
      </c>
      <c r="F30" s="295">
        <f t="shared" si="2"/>
        <v>893.09999999999991</v>
      </c>
      <c r="G30" s="346">
        <v>1100</v>
      </c>
      <c r="H30" s="295">
        <v>29</v>
      </c>
      <c r="I30" s="346">
        <v>5000</v>
      </c>
      <c r="J30" s="295">
        <v>29</v>
      </c>
      <c r="K30" s="296">
        <f t="shared" si="7"/>
        <v>3.6231884057971015E-3</v>
      </c>
      <c r="L30" s="296">
        <f t="shared" si="8"/>
        <v>3.0906959394649898E-3</v>
      </c>
      <c r="M30" s="297">
        <f t="shared" si="0"/>
        <v>28.745160130022381</v>
      </c>
      <c r="N30" s="297">
        <f t="shared" si="5"/>
        <v>6.323935228604924</v>
      </c>
      <c r="O30" s="361">
        <v>10.707070463092686</v>
      </c>
      <c r="P30" s="297">
        <v>1.2053432203389829</v>
      </c>
      <c r="Q30" s="369">
        <f t="shared" si="1"/>
        <v>5.2604981572118438E-2</v>
      </c>
    </row>
    <row r="31" spans="1:17" x14ac:dyDescent="0.35">
      <c r="A31" s="298">
        <f t="shared" si="6"/>
        <v>26</v>
      </c>
      <c r="B31" s="295" t="s">
        <v>483</v>
      </c>
      <c r="C31" s="295">
        <v>880.8</v>
      </c>
      <c r="D31" s="295"/>
      <c r="E31" s="295"/>
      <c r="F31" s="295">
        <f t="shared" si="2"/>
        <v>880.8</v>
      </c>
      <c r="G31" s="346">
        <v>1100</v>
      </c>
      <c r="H31" s="295">
        <v>26</v>
      </c>
      <c r="I31" s="346">
        <v>5000</v>
      </c>
      <c r="J31" s="295">
        <v>30</v>
      </c>
      <c r="K31" s="296">
        <f t="shared" si="7"/>
        <v>3.2483758120939528E-3</v>
      </c>
      <c r="L31" s="296">
        <f t="shared" si="8"/>
        <v>3.1972716615155067E-3</v>
      </c>
      <c r="M31" s="297">
        <f t="shared" si="0"/>
        <v>27.59671737588522</v>
      </c>
      <c r="N31" s="297">
        <f t="shared" si="5"/>
        <v>6.0712778226947481</v>
      </c>
      <c r="O31" s="361">
        <v>10.279569360870186</v>
      </c>
      <c r="P31" s="297">
        <v>1.0806525423728812</v>
      </c>
      <c r="Q31" s="369">
        <f t="shared" si="1"/>
        <v>5.112195402114332E-2</v>
      </c>
    </row>
    <row r="32" spans="1:17" x14ac:dyDescent="0.35">
      <c r="A32" s="298">
        <f t="shared" si="6"/>
        <v>27</v>
      </c>
      <c r="B32" s="295" t="s">
        <v>484</v>
      </c>
      <c r="C32" s="295">
        <v>853.7</v>
      </c>
      <c r="D32" s="295">
        <v>45.8</v>
      </c>
      <c r="E32" s="295">
        <v>34.200000000000003</v>
      </c>
      <c r="F32" s="295">
        <f t="shared" si="2"/>
        <v>933.7</v>
      </c>
      <c r="G32" s="346">
        <v>1100</v>
      </c>
      <c r="H32" s="295">
        <v>39</v>
      </c>
      <c r="I32" s="346">
        <v>5000</v>
      </c>
      <c r="J32" s="295">
        <v>28</v>
      </c>
      <c r="K32" s="296">
        <f t="shared" si="7"/>
        <v>4.8725637181409294E-3</v>
      </c>
      <c r="L32" s="296">
        <f t="shared" si="8"/>
        <v>2.984120217414473E-3</v>
      </c>
      <c r="M32" s="297">
        <f t="shared" si="0"/>
        <v>33.637999435883671</v>
      </c>
      <c r="N32" s="297">
        <f t="shared" si="5"/>
        <v>7.4003598758944076</v>
      </c>
      <c r="O32" s="361">
        <v>12.528814815253261</v>
      </c>
      <c r="P32" s="297">
        <v>1.6209788135593219</v>
      </c>
      <c r="Q32" s="369">
        <f t="shared" si="1"/>
        <v>5.9106943280058541E-2</v>
      </c>
    </row>
    <row r="33" spans="1:17" x14ac:dyDescent="0.35">
      <c r="A33" s="298">
        <f t="shared" si="6"/>
        <v>28</v>
      </c>
      <c r="B33" s="295" t="s">
        <v>485</v>
      </c>
      <c r="C33" s="295">
        <v>737.2</v>
      </c>
      <c r="D33" s="295"/>
      <c r="E33" s="295"/>
      <c r="F33" s="295">
        <f t="shared" si="2"/>
        <v>737.2</v>
      </c>
      <c r="G33" s="346">
        <v>1100</v>
      </c>
      <c r="H33" s="295">
        <v>21</v>
      </c>
      <c r="I33" s="346">
        <v>5000</v>
      </c>
      <c r="J33" s="295">
        <v>25</v>
      </c>
      <c r="K33" s="296">
        <f t="shared" si="7"/>
        <v>2.6236881559220391E-3</v>
      </c>
      <c r="L33" s="296">
        <f t="shared" si="8"/>
        <v>2.664393051262922E-3</v>
      </c>
      <c r="M33" s="297">
        <f t="shared" si="0"/>
        <v>22.640655284502049</v>
      </c>
      <c r="N33" s="297">
        <f t="shared" si="5"/>
        <v>4.9809441625904505</v>
      </c>
      <c r="O33" s="361">
        <v>8.4335227293024815</v>
      </c>
      <c r="P33" s="297">
        <v>0.87283474576271169</v>
      </c>
      <c r="Q33" s="369">
        <f t="shared" si="1"/>
        <v>5.0092182477153677E-2</v>
      </c>
    </row>
    <row r="34" spans="1:17" x14ac:dyDescent="0.35">
      <c r="A34" s="298">
        <f t="shared" si="6"/>
        <v>29</v>
      </c>
      <c r="B34" s="295" t="s">
        <v>486</v>
      </c>
      <c r="C34" s="295">
        <v>2643.9</v>
      </c>
      <c r="D34" s="295"/>
      <c r="E34" s="295">
        <v>525.79999999999995</v>
      </c>
      <c r="F34" s="295">
        <f t="shared" si="2"/>
        <v>3169.7</v>
      </c>
      <c r="G34" s="346">
        <v>1100</v>
      </c>
      <c r="H34" s="295">
        <v>65</v>
      </c>
      <c r="I34" s="346">
        <v>5000</v>
      </c>
      <c r="J34" s="295">
        <v>130</v>
      </c>
      <c r="K34" s="296">
        <f t="shared" si="7"/>
        <v>8.1209395302348827E-3</v>
      </c>
      <c r="L34" s="296">
        <f t="shared" si="8"/>
        <v>1.3854843866567195E-2</v>
      </c>
      <c r="M34" s="297">
        <f t="shared" si="0"/>
        <v>94.088217824238242</v>
      </c>
      <c r="N34" s="297">
        <f t="shared" si="5"/>
        <v>20.699407921332412</v>
      </c>
      <c r="O34" s="361">
        <v>35.05066795704964</v>
      </c>
      <c r="P34" s="297">
        <v>2.7016313559322027</v>
      </c>
      <c r="Q34" s="369">
        <f t="shared" si="1"/>
        <v>4.8124404536250276E-2</v>
      </c>
    </row>
    <row r="35" spans="1:17" x14ac:dyDescent="0.35">
      <c r="A35" s="298">
        <f t="shared" si="6"/>
        <v>30</v>
      </c>
      <c r="B35" s="295" t="s">
        <v>487</v>
      </c>
      <c r="C35" s="295">
        <v>757.5</v>
      </c>
      <c r="D35" s="295"/>
      <c r="E35" s="295"/>
      <c r="F35" s="295">
        <f t="shared" si="2"/>
        <v>757.5</v>
      </c>
      <c r="G35" s="346">
        <v>1100</v>
      </c>
      <c r="H35" s="295">
        <v>16</v>
      </c>
      <c r="I35" s="346">
        <v>5000</v>
      </c>
      <c r="J35" s="295">
        <v>32</v>
      </c>
      <c r="K35" s="296">
        <f t="shared" si="7"/>
        <v>1.9990004997501249E-3</v>
      </c>
      <c r="L35" s="296">
        <f t="shared" si="8"/>
        <v>3.4104231056165404E-3</v>
      </c>
      <c r="M35" s="297">
        <f t="shared" si="0"/>
        <v>23.160176695197105</v>
      </c>
      <c r="N35" s="297">
        <f t="shared" si="5"/>
        <v>5.0952388729433631</v>
      </c>
      <c r="O35" s="361">
        <v>8.627856727889144</v>
      </c>
      <c r="P35" s="297">
        <v>0.66501694915254239</v>
      </c>
      <c r="Q35" s="369">
        <f t="shared" si="1"/>
        <v>4.9568698673507793E-2</v>
      </c>
    </row>
    <row r="36" spans="1:17" x14ac:dyDescent="0.35">
      <c r="A36" s="298">
        <f t="shared" si="6"/>
        <v>31</v>
      </c>
      <c r="B36" s="295" t="s">
        <v>488</v>
      </c>
      <c r="C36" s="295">
        <v>386.9</v>
      </c>
      <c r="D36" s="295">
        <v>101.6</v>
      </c>
      <c r="E36" s="295"/>
      <c r="F36" s="295">
        <f t="shared" si="2"/>
        <v>488.5</v>
      </c>
      <c r="G36" s="346">
        <v>1100</v>
      </c>
      <c r="H36" s="295">
        <v>25</v>
      </c>
      <c r="I36" s="346">
        <v>5000</v>
      </c>
      <c r="J36" s="295">
        <v>12</v>
      </c>
      <c r="K36" s="296">
        <f t="shared" si="7"/>
        <v>3.1234382808595701E-3</v>
      </c>
      <c r="L36" s="296">
        <f t="shared" si="8"/>
        <v>1.2789086646062026E-3</v>
      </c>
      <c r="M36" s="297">
        <f t="shared" si="0"/>
        <v>18.848428329664433</v>
      </c>
      <c r="N36" s="297">
        <f t="shared" si="5"/>
        <v>4.146654232526175</v>
      </c>
      <c r="O36" s="361">
        <v>7.019820808504627</v>
      </c>
      <c r="P36" s="297">
        <v>1.0390889830508474</v>
      </c>
      <c r="Q36" s="369">
        <f t="shared" si="1"/>
        <v>6.3570096937044185E-2</v>
      </c>
    </row>
    <row r="37" spans="1:17" x14ac:dyDescent="0.35">
      <c r="A37" s="298">
        <f t="shared" si="6"/>
        <v>32</v>
      </c>
      <c r="B37" s="295" t="s">
        <v>489</v>
      </c>
      <c r="C37" s="295">
        <v>1722.05</v>
      </c>
      <c r="D37" s="295"/>
      <c r="E37" s="295">
        <v>115.8</v>
      </c>
      <c r="F37" s="295">
        <f t="shared" si="2"/>
        <v>1837.85</v>
      </c>
      <c r="G37" s="346">
        <v>1100</v>
      </c>
      <c r="H37" s="295">
        <v>40</v>
      </c>
      <c r="I37" s="346">
        <v>5000</v>
      </c>
      <c r="J37" s="295">
        <v>80</v>
      </c>
      <c r="K37" s="296">
        <f t="shared" si="7"/>
        <v>4.9975012493753117E-3</v>
      </c>
      <c r="L37" s="296">
        <f t="shared" si="8"/>
        <v>8.5260577640413511E-3</v>
      </c>
      <c r="M37" s="297">
        <f t="shared" si="0"/>
        <v>57.900441737992772</v>
      </c>
      <c r="N37" s="297">
        <f t="shared" si="5"/>
        <v>12.738097182358409</v>
      </c>
      <c r="O37" s="361">
        <v>21.569641819722861</v>
      </c>
      <c r="P37" s="297">
        <v>1.6625423728813558</v>
      </c>
      <c r="Q37" s="369">
        <f t="shared" si="1"/>
        <v>5.1076378982482469E-2</v>
      </c>
    </row>
    <row r="38" spans="1:17" x14ac:dyDescent="0.35">
      <c r="A38" s="298">
        <f t="shared" si="6"/>
        <v>33</v>
      </c>
      <c r="B38" s="295" t="s">
        <v>490</v>
      </c>
      <c r="C38" s="295">
        <v>534.6</v>
      </c>
      <c r="D38" s="295">
        <v>34.4</v>
      </c>
      <c r="E38" s="295"/>
      <c r="F38" s="295">
        <f t="shared" si="2"/>
        <v>569</v>
      </c>
      <c r="G38" s="346">
        <v>1100</v>
      </c>
      <c r="H38" s="295">
        <v>22</v>
      </c>
      <c r="I38" s="346">
        <v>5000</v>
      </c>
      <c r="J38" s="295">
        <v>13</v>
      </c>
      <c r="K38" s="296">
        <f t="shared" si="7"/>
        <v>2.7486256871564218E-3</v>
      </c>
      <c r="L38" s="296">
        <f t="shared" si="8"/>
        <v>1.3854843866567194E-3</v>
      </c>
      <c r="M38" s="297">
        <f t="shared" si="0"/>
        <v>17.699985575527272</v>
      </c>
      <c r="N38" s="297">
        <f t="shared" si="5"/>
        <v>3.8939968266159997</v>
      </c>
      <c r="O38" s="361">
        <v>6.5923197062821259</v>
      </c>
      <c r="P38" s="297">
        <v>0.91439830508474562</v>
      </c>
      <c r="Q38" s="369">
        <f t="shared" si="1"/>
        <v>5.1143585963989706E-2</v>
      </c>
    </row>
    <row r="39" spans="1:17" x14ac:dyDescent="0.35">
      <c r="A39" s="298">
        <f t="shared" si="6"/>
        <v>34</v>
      </c>
      <c r="B39" s="295" t="s">
        <v>491</v>
      </c>
      <c r="C39" s="295">
        <v>578.79999999999995</v>
      </c>
      <c r="D39" s="295"/>
      <c r="E39" s="295">
        <v>47.8</v>
      </c>
      <c r="F39" s="295">
        <f t="shared" si="2"/>
        <v>626.59999999999991</v>
      </c>
      <c r="G39" s="346">
        <v>1100</v>
      </c>
      <c r="H39" s="295">
        <v>8</v>
      </c>
      <c r="I39" s="346">
        <v>5000</v>
      </c>
      <c r="J39" s="295">
        <v>22</v>
      </c>
      <c r="K39" s="296">
        <f t="shared" si="7"/>
        <v>9.9950024987506244E-4</v>
      </c>
      <c r="L39" s="296">
        <f t="shared" si="8"/>
        <v>2.3446658851113715E-3</v>
      </c>
      <c r="M39" s="297">
        <f t="shared" si="0"/>
        <v>14.317880098637668</v>
      </c>
      <c r="N39" s="297">
        <f t="shared" si="5"/>
        <v>3.1499336217002867</v>
      </c>
      <c r="O39" s="361">
        <v>5.3341186790217545</v>
      </c>
      <c r="P39" s="297">
        <v>0.3325084745762712</v>
      </c>
      <c r="Q39" s="369">
        <f t="shared" si="1"/>
        <v>3.692058869124798E-2</v>
      </c>
    </row>
    <row r="40" spans="1:17" x14ac:dyDescent="0.35">
      <c r="A40" s="298">
        <f t="shared" si="6"/>
        <v>35</v>
      </c>
      <c r="B40" s="295" t="s">
        <v>492</v>
      </c>
      <c r="C40" s="295">
        <v>1126.7</v>
      </c>
      <c r="D40" s="295"/>
      <c r="E40" s="295">
        <v>28.1</v>
      </c>
      <c r="F40" s="295">
        <f t="shared" si="2"/>
        <v>1154.8</v>
      </c>
      <c r="G40" s="346">
        <v>1100</v>
      </c>
      <c r="H40" s="295">
        <v>27</v>
      </c>
      <c r="I40" s="346">
        <v>5000</v>
      </c>
      <c r="J40" s="295">
        <v>35</v>
      </c>
      <c r="K40" s="296">
        <f t="shared" si="7"/>
        <v>3.3733133433283356E-3</v>
      </c>
      <c r="L40" s="296">
        <f t="shared" si="8"/>
        <v>3.7301502717680909E-3</v>
      </c>
      <c r="M40" s="297">
        <f t="shared" si="0"/>
        <v>30.41312429485459</v>
      </c>
      <c r="N40" s="297">
        <f t="shared" si="5"/>
        <v>6.6908873448680097</v>
      </c>
      <c r="O40" s="361">
        <v>11.328905563901849</v>
      </c>
      <c r="P40" s="297">
        <v>1.122216101694915</v>
      </c>
      <c r="Q40" s="369">
        <f t="shared" si="1"/>
        <v>4.2912308023310849E-2</v>
      </c>
    </row>
    <row r="41" spans="1:17" x14ac:dyDescent="0.35">
      <c r="A41" s="298">
        <f t="shared" si="6"/>
        <v>36</v>
      </c>
      <c r="B41" s="295" t="s">
        <v>493</v>
      </c>
      <c r="C41" s="295">
        <v>627.1</v>
      </c>
      <c r="D41" s="295"/>
      <c r="E41" s="295"/>
      <c r="F41" s="295">
        <f t="shared" si="2"/>
        <v>627.1</v>
      </c>
      <c r="G41" s="346">
        <v>1100</v>
      </c>
      <c r="H41" s="295">
        <v>38</v>
      </c>
      <c r="I41" s="346">
        <v>5000</v>
      </c>
      <c r="J41" s="295">
        <v>20</v>
      </c>
      <c r="K41" s="296">
        <f t="shared" si="7"/>
        <v>4.7476261869065462E-3</v>
      </c>
      <c r="L41" s="296">
        <f t="shared" si="8"/>
        <v>2.1315144410103378E-3</v>
      </c>
      <c r="M41" s="297">
        <f t="shared" si="0"/>
        <v>29.452696641394741</v>
      </c>
      <c r="N41" s="297">
        <f t="shared" si="5"/>
        <v>6.4795932611068432</v>
      </c>
      <c r="O41" s="361">
        <v>10.969383454683005</v>
      </c>
      <c r="P41" s="297">
        <v>1.5794152542372879</v>
      </c>
      <c r="Q41" s="369">
        <f t="shared" si="1"/>
        <v>7.7309980244652979E-2</v>
      </c>
    </row>
    <row r="42" spans="1:17" x14ac:dyDescent="0.35">
      <c r="A42" s="298">
        <f t="shared" si="6"/>
        <v>37</v>
      </c>
      <c r="B42" s="295" t="s">
        <v>494</v>
      </c>
      <c r="C42" s="295">
        <v>820.3</v>
      </c>
      <c r="D42" s="295">
        <v>55.7</v>
      </c>
      <c r="E42" s="295"/>
      <c r="F42" s="295">
        <f t="shared" si="2"/>
        <v>876</v>
      </c>
      <c r="G42" s="346">
        <v>1100</v>
      </c>
      <c r="H42" s="295">
        <v>37</v>
      </c>
      <c r="I42" s="346">
        <v>5000</v>
      </c>
      <c r="J42" s="295">
        <v>22</v>
      </c>
      <c r="K42" s="296">
        <f t="shared" si="7"/>
        <v>4.6226886556721639E-3</v>
      </c>
      <c r="L42" s="296">
        <f t="shared" si="8"/>
        <v>2.3446658851113715E-3</v>
      </c>
      <c r="M42" s="297">
        <f t="shared" si="0"/>
        <v>29.830380098637665</v>
      </c>
      <c r="N42" s="297">
        <f t="shared" si="5"/>
        <v>6.5626836217002866</v>
      </c>
      <c r="O42" s="361">
        <v>11.110269285908055</v>
      </c>
      <c r="P42" s="297">
        <v>1.5378516949152541</v>
      </c>
      <c r="Q42" s="369">
        <f t="shared" si="1"/>
        <v>5.5983087558403262E-2</v>
      </c>
    </row>
    <row r="43" spans="1:17" x14ac:dyDescent="0.35">
      <c r="A43" s="298">
        <f t="shared" si="6"/>
        <v>38</v>
      </c>
      <c r="B43" s="295" t="s">
        <v>495</v>
      </c>
      <c r="C43" s="295">
        <v>834.6</v>
      </c>
      <c r="D43" s="295"/>
      <c r="E43" s="295">
        <v>120.9</v>
      </c>
      <c r="F43" s="295">
        <f t="shared" si="2"/>
        <v>955.5</v>
      </c>
      <c r="G43" s="346">
        <v>1100</v>
      </c>
      <c r="H43" s="295">
        <v>61</v>
      </c>
      <c r="I43" s="346">
        <v>5000</v>
      </c>
      <c r="J43" s="295">
        <v>40</v>
      </c>
      <c r="K43" s="296">
        <f t="shared" si="7"/>
        <v>7.6211894052973508E-3</v>
      </c>
      <c r="L43" s="296">
        <f t="shared" si="8"/>
        <v>4.2630288820206756E-3</v>
      </c>
      <c r="M43" s="297">
        <f t="shared" si="0"/>
        <v>50.88168638623776</v>
      </c>
      <c r="N43" s="297">
        <f t="shared" si="5"/>
        <v>11.193971004972306</v>
      </c>
      <c r="O43" s="361">
        <v>18.951102802355852</v>
      </c>
      <c r="P43" s="297">
        <v>2.5353771186440675</v>
      </c>
      <c r="Q43" s="369">
        <f t="shared" si="1"/>
        <v>8.7453832875154347E-2</v>
      </c>
    </row>
    <row r="44" spans="1:17" x14ac:dyDescent="0.35">
      <c r="A44" s="298">
        <f t="shared" si="6"/>
        <v>39</v>
      </c>
      <c r="B44" s="295" t="s">
        <v>496</v>
      </c>
      <c r="C44" s="295">
        <v>2791.8</v>
      </c>
      <c r="D44" s="295"/>
      <c r="E44" s="295">
        <v>70.7</v>
      </c>
      <c r="F44" s="295">
        <f t="shared" si="2"/>
        <v>2862.5</v>
      </c>
      <c r="G44" s="346">
        <v>1100</v>
      </c>
      <c r="H44" s="295">
        <v>72</v>
      </c>
      <c r="I44" s="346">
        <v>5000</v>
      </c>
      <c r="J44" s="295">
        <v>144</v>
      </c>
      <c r="K44" s="296">
        <f t="shared" si="7"/>
        <v>8.9955022488755615E-3</v>
      </c>
      <c r="L44" s="296">
        <f t="shared" si="8"/>
        <v>1.5346903975274431E-2</v>
      </c>
      <c r="M44" s="297">
        <f t="shared" si="0"/>
        <v>104.22079512838698</v>
      </c>
      <c r="N44" s="297">
        <f t="shared" si="5"/>
        <v>22.928574928245137</v>
      </c>
      <c r="O44" s="361">
        <v>38.825355275501146</v>
      </c>
      <c r="P44" s="297">
        <v>2.9925762711864405</v>
      </c>
      <c r="Q44" s="369">
        <f t="shared" si="1"/>
        <v>5.9027878289369326E-2</v>
      </c>
    </row>
    <row r="45" spans="1:17" x14ac:dyDescent="0.35">
      <c r="A45" s="298">
        <f t="shared" si="6"/>
        <v>40</v>
      </c>
      <c r="B45" s="295" t="s">
        <v>497</v>
      </c>
      <c r="C45" s="295">
        <v>643.79999999999995</v>
      </c>
      <c r="D45" s="295"/>
      <c r="E45" s="295">
        <v>33.700000000000003</v>
      </c>
      <c r="F45" s="295">
        <f t="shared" si="2"/>
        <v>677.5</v>
      </c>
      <c r="G45" s="346">
        <v>1100</v>
      </c>
      <c r="H45" s="295">
        <v>32</v>
      </c>
      <c r="I45" s="346">
        <v>5000</v>
      </c>
      <c r="J45" s="295">
        <v>16</v>
      </c>
      <c r="K45" s="296">
        <f t="shared" si="7"/>
        <v>3.9980009995002497E-3</v>
      </c>
      <c r="L45" s="296">
        <f t="shared" si="8"/>
        <v>1.7052115528082702E-3</v>
      </c>
      <c r="M45" s="297">
        <f t="shared" si="0"/>
        <v>24.418019382081312</v>
      </c>
      <c r="N45" s="297">
        <f t="shared" si="5"/>
        <v>5.3719642640578886</v>
      </c>
      <c r="O45" s="361">
        <v>9.094190935160821</v>
      </c>
      <c r="P45" s="297">
        <v>1.3300338983050848</v>
      </c>
      <c r="Q45" s="369">
        <f t="shared" si="1"/>
        <v>5.935676528354996E-2</v>
      </c>
    </row>
    <row r="46" spans="1:17" x14ac:dyDescent="0.35">
      <c r="A46" s="298">
        <f t="shared" si="6"/>
        <v>41</v>
      </c>
      <c r="B46" s="295" t="s">
        <v>498</v>
      </c>
      <c r="C46" s="295">
        <v>2514.1999999999998</v>
      </c>
      <c r="D46" s="295"/>
      <c r="E46" s="295"/>
      <c r="F46" s="295">
        <f t="shared" si="2"/>
        <v>2514.1999999999998</v>
      </c>
      <c r="G46" s="346">
        <v>1100</v>
      </c>
      <c r="H46" s="295">
        <v>41</v>
      </c>
      <c r="I46" s="346">
        <v>5000</v>
      </c>
      <c r="J46" s="295">
        <v>82</v>
      </c>
      <c r="K46" s="296">
        <f t="shared" si="7"/>
        <v>5.1224387806096949E-3</v>
      </c>
      <c r="L46" s="296">
        <f t="shared" si="8"/>
        <v>8.7392092081423848E-3</v>
      </c>
      <c r="M46" s="297">
        <f t="shared" si="0"/>
        <v>59.347952781442586</v>
      </c>
      <c r="N46" s="297">
        <f t="shared" si="5"/>
        <v>13.056549611917369</v>
      </c>
      <c r="O46" s="361">
        <v>22.108882865215932</v>
      </c>
      <c r="P46" s="297">
        <v>1.7041059322033898</v>
      </c>
      <c r="Q46" s="369">
        <f t="shared" si="1"/>
        <v>3.8269625006276071E-2</v>
      </c>
    </row>
    <row r="47" spans="1:17" x14ac:dyDescent="0.35">
      <c r="A47" s="298">
        <f t="shared" si="6"/>
        <v>42</v>
      </c>
      <c r="B47" s="295" t="s">
        <v>499</v>
      </c>
      <c r="C47" s="295">
        <v>366.9</v>
      </c>
      <c r="D47" s="295">
        <v>25</v>
      </c>
      <c r="E47" s="295"/>
      <c r="F47" s="295">
        <f t="shared" si="2"/>
        <v>391.9</v>
      </c>
      <c r="G47" s="346">
        <v>1100</v>
      </c>
      <c r="H47" s="295">
        <v>18</v>
      </c>
      <c r="I47" s="346">
        <v>5000</v>
      </c>
      <c r="J47" s="295">
        <v>6</v>
      </c>
      <c r="K47" s="296">
        <f t="shared" si="7"/>
        <v>2.2488755622188904E-3</v>
      </c>
      <c r="L47" s="296">
        <f t="shared" si="8"/>
        <v>6.3945433230310129E-4</v>
      </c>
      <c r="M47" s="297">
        <f t="shared" si="0"/>
        <v>12.366240026901179</v>
      </c>
      <c r="N47" s="297">
        <f t="shared" si="5"/>
        <v>2.7205728059182595</v>
      </c>
      <c r="O47" s="361">
        <v>4.6053872434893703</v>
      </c>
      <c r="P47" s="297">
        <v>0.74814406779661013</v>
      </c>
      <c r="Q47" s="369">
        <f t="shared" si="1"/>
        <v>5.215704042894978E-2</v>
      </c>
    </row>
    <row r="48" spans="1:17" x14ac:dyDescent="0.35">
      <c r="A48" s="298">
        <f t="shared" si="6"/>
        <v>43</v>
      </c>
      <c r="B48" s="295" t="s">
        <v>502</v>
      </c>
      <c r="C48" s="295">
        <v>623.5</v>
      </c>
      <c r="D48" s="295">
        <v>121.1</v>
      </c>
      <c r="E48" s="295">
        <v>31.1</v>
      </c>
      <c r="F48" s="295">
        <f t="shared" si="2"/>
        <v>775.7</v>
      </c>
      <c r="G48" s="346">
        <v>1100</v>
      </c>
      <c r="H48" s="295">
        <v>28</v>
      </c>
      <c r="I48" s="346">
        <v>5000</v>
      </c>
      <c r="J48" s="295">
        <v>4</v>
      </c>
      <c r="K48" s="296">
        <f t="shared" si="7"/>
        <v>3.4982508745627187E-3</v>
      </c>
      <c r="L48" s="296">
        <f t="shared" si="8"/>
        <v>4.2630288820206754E-4</v>
      </c>
      <c r="M48" s="297">
        <f t="shared" si="0"/>
        <v>16.802780707589292</v>
      </c>
      <c r="N48" s="297">
        <f t="shared" si="5"/>
        <v>3.6966117556696445</v>
      </c>
      <c r="O48" s="361">
        <v>6.2570998764704129</v>
      </c>
      <c r="P48" s="297">
        <v>1.1637796610169491</v>
      </c>
      <c r="Q48" s="369">
        <f t="shared" si="1"/>
        <v>3.5993647029452493E-2</v>
      </c>
    </row>
    <row r="49" spans="1:17" x14ac:dyDescent="0.35">
      <c r="A49" s="298">
        <f t="shared" si="6"/>
        <v>44</v>
      </c>
      <c r="B49" s="295" t="s">
        <v>503</v>
      </c>
      <c r="C49" s="295">
        <v>1208.3</v>
      </c>
      <c r="D49" s="295"/>
      <c r="E49" s="295"/>
      <c r="F49" s="295">
        <f t="shared" si="2"/>
        <v>1208.3</v>
      </c>
      <c r="G49" s="346">
        <v>1100</v>
      </c>
      <c r="H49" s="295">
        <v>24</v>
      </c>
      <c r="I49" s="346">
        <v>5000</v>
      </c>
      <c r="J49" s="295">
        <v>28</v>
      </c>
      <c r="K49" s="296">
        <f t="shared" si="7"/>
        <v>2.9985007496251873E-3</v>
      </c>
      <c r="L49" s="296">
        <f t="shared" si="8"/>
        <v>2.984120217414473E-3</v>
      </c>
      <c r="M49" s="297">
        <f t="shared" si="0"/>
        <v>25.614292539331952</v>
      </c>
      <c r="N49" s="297">
        <f t="shared" si="5"/>
        <v>5.6351443586530294</v>
      </c>
      <c r="O49" s="361">
        <v>9.5411507082431051</v>
      </c>
      <c r="P49" s="297">
        <v>0.99752542372881348</v>
      </c>
      <c r="Q49" s="369">
        <f t="shared" si="1"/>
        <v>3.4584220003274768E-2</v>
      </c>
    </row>
    <row r="50" spans="1:17" x14ac:dyDescent="0.35">
      <c r="A50" s="298">
        <f t="shared" si="6"/>
        <v>45</v>
      </c>
      <c r="B50" s="295" t="s">
        <v>504</v>
      </c>
      <c r="C50" s="295">
        <v>625.20000000000005</v>
      </c>
      <c r="D50" s="295"/>
      <c r="E50" s="295"/>
      <c r="F50" s="295">
        <f t="shared" si="2"/>
        <v>625.20000000000005</v>
      </c>
      <c r="G50" s="346">
        <v>1100</v>
      </c>
      <c r="H50" s="295">
        <v>31</v>
      </c>
      <c r="I50" s="346">
        <v>5000</v>
      </c>
      <c r="J50" s="295">
        <v>17</v>
      </c>
      <c r="K50" s="296">
        <f t="shared" si="7"/>
        <v>3.873063468265867E-3</v>
      </c>
      <c r="L50" s="296">
        <f t="shared" si="8"/>
        <v>1.811787274858787E-3</v>
      </c>
      <c r="M50" s="297">
        <f t="shared" si="0"/>
        <v>24.339404214151049</v>
      </c>
      <c r="N50" s="297">
        <f t="shared" si="5"/>
        <v>5.3546689271132308</v>
      </c>
      <c r="O50" s="361">
        <v>9.0650450472063415</v>
      </c>
      <c r="P50" s="297">
        <v>1.2884703389830507</v>
      </c>
      <c r="Q50" s="369">
        <f t="shared" si="1"/>
        <v>6.4055643837897747E-2</v>
      </c>
    </row>
    <row r="51" spans="1:17" x14ac:dyDescent="0.35">
      <c r="A51" s="298">
        <f t="shared" si="6"/>
        <v>46</v>
      </c>
      <c r="B51" s="295" t="s">
        <v>506</v>
      </c>
      <c r="C51" s="295">
        <v>493.3</v>
      </c>
      <c r="D51" s="295"/>
      <c r="E51" s="295">
        <v>24.2</v>
      </c>
      <c r="F51" s="295">
        <f t="shared" si="2"/>
        <v>517.5</v>
      </c>
      <c r="G51" s="346">
        <v>1100</v>
      </c>
      <c r="H51" s="295">
        <v>28</v>
      </c>
      <c r="I51" s="346">
        <v>5000</v>
      </c>
      <c r="J51" s="295">
        <v>7</v>
      </c>
      <c r="K51" s="296">
        <f t="shared" si="7"/>
        <v>3.4982508745627187E-3</v>
      </c>
      <c r="L51" s="296">
        <f t="shared" si="8"/>
        <v>7.4603005435361824E-4</v>
      </c>
      <c r="M51" s="297">
        <f t="shared" si="0"/>
        <v>18.171676583108848</v>
      </c>
      <c r="N51" s="297">
        <f t="shared" si="5"/>
        <v>3.9977688482839464</v>
      </c>
      <c r="O51" s="361">
        <v>6.7671950340090046</v>
      </c>
      <c r="P51" s="297">
        <v>1.1637796610169491</v>
      </c>
      <c r="Q51" s="369">
        <f t="shared" si="1"/>
        <v>5.8165063046219809E-2</v>
      </c>
    </row>
    <row r="52" spans="1:17" x14ac:dyDescent="0.35">
      <c r="A52" s="298">
        <f t="shared" si="6"/>
        <v>47</v>
      </c>
      <c r="B52" s="295" t="s">
        <v>507</v>
      </c>
      <c r="C52" s="295">
        <v>338</v>
      </c>
      <c r="D52" s="295">
        <v>30.7</v>
      </c>
      <c r="E52" s="295"/>
      <c r="F52" s="295">
        <f t="shared" si="2"/>
        <v>368.7</v>
      </c>
      <c r="G52" s="346">
        <v>1100</v>
      </c>
      <c r="H52" s="295">
        <v>16</v>
      </c>
      <c r="I52" s="346">
        <v>5000</v>
      </c>
      <c r="J52" s="295">
        <v>2</v>
      </c>
      <c r="K52" s="296">
        <f t="shared" si="7"/>
        <v>1.9990004997501249E-3</v>
      </c>
      <c r="L52" s="296">
        <f t="shared" si="8"/>
        <v>2.1315144410103377E-4</v>
      </c>
      <c r="M52" s="297">
        <f t="shared" si="0"/>
        <v>9.4712179400015426</v>
      </c>
      <c r="N52" s="297">
        <f t="shared" si="5"/>
        <v>2.0836679468003392</v>
      </c>
      <c r="O52" s="361">
        <v>3.5269051525032271</v>
      </c>
      <c r="P52" s="297">
        <v>0.66501694915254239</v>
      </c>
      <c r="Q52" s="369">
        <f t="shared" si="1"/>
        <v>4.2708999155024824E-2</v>
      </c>
    </row>
    <row r="53" spans="1:17" x14ac:dyDescent="0.35">
      <c r="A53" s="298">
        <f t="shared" si="6"/>
        <v>48</v>
      </c>
      <c r="B53" s="295" t="s">
        <v>508</v>
      </c>
      <c r="C53" s="295">
        <v>331.1</v>
      </c>
      <c r="D53" s="295"/>
      <c r="E53" s="295"/>
      <c r="F53" s="295">
        <f t="shared" si="2"/>
        <v>331.1</v>
      </c>
      <c r="G53" s="346">
        <v>1100</v>
      </c>
      <c r="H53" s="295">
        <v>18</v>
      </c>
      <c r="I53" s="346">
        <v>5000</v>
      </c>
      <c r="J53" s="295">
        <v>8</v>
      </c>
      <c r="K53" s="296">
        <f t="shared" si="7"/>
        <v>2.2488755622188904E-3</v>
      </c>
      <c r="L53" s="296">
        <f t="shared" si="8"/>
        <v>8.5260577640413509E-4</v>
      </c>
      <c r="M53" s="297">
        <f t="shared" si="0"/>
        <v>13.278837277247552</v>
      </c>
      <c r="N53" s="297">
        <f t="shared" si="5"/>
        <v>2.9213442009944615</v>
      </c>
      <c r="O53" s="361">
        <v>4.9454506818484312</v>
      </c>
      <c r="P53" s="297">
        <v>0.74814406779661013</v>
      </c>
      <c r="Q53" s="369">
        <f t="shared" si="1"/>
        <v>6.6124361908447768E-2</v>
      </c>
    </row>
    <row r="54" spans="1:17" x14ac:dyDescent="0.35">
      <c r="A54" s="298">
        <f t="shared" si="6"/>
        <v>49</v>
      </c>
      <c r="B54" s="295" t="s">
        <v>509</v>
      </c>
      <c r="C54" s="295">
        <v>215.4</v>
      </c>
      <c r="D54" s="295"/>
      <c r="E54" s="295"/>
      <c r="F54" s="295">
        <f t="shared" si="2"/>
        <v>215.4</v>
      </c>
      <c r="G54" s="346">
        <v>1100</v>
      </c>
      <c r="H54" s="295">
        <v>28</v>
      </c>
      <c r="I54" s="346">
        <v>5000</v>
      </c>
      <c r="J54" s="295">
        <v>9</v>
      </c>
      <c r="K54" s="296">
        <f t="shared" si="7"/>
        <v>3.4982508745627187E-3</v>
      </c>
      <c r="L54" s="296">
        <f t="shared" si="8"/>
        <v>9.5918149845465193E-4</v>
      </c>
      <c r="M54" s="297">
        <f t="shared" si="0"/>
        <v>19.084273833455221</v>
      </c>
      <c r="N54" s="297">
        <f t="shared" si="5"/>
        <v>4.1985402433601484</v>
      </c>
      <c r="O54" s="361">
        <v>7.1072584723680663</v>
      </c>
      <c r="P54" s="297">
        <v>1.1637796610169491</v>
      </c>
      <c r="Q54" s="369">
        <f t="shared" si="1"/>
        <v>0.14648956457846046</v>
      </c>
    </row>
    <row r="55" spans="1:17" x14ac:dyDescent="0.35">
      <c r="A55" s="298">
        <f t="shared" si="6"/>
        <v>50</v>
      </c>
      <c r="B55" s="295" t="s">
        <v>510</v>
      </c>
      <c r="C55" s="295">
        <v>720.4</v>
      </c>
      <c r="D55" s="295"/>
      <c r="E55" s="295"/>
      <c r="F55" s="295">
        <f t="shared" si="2"/>
        <v>720.4</v>
      </c>
      <c r="G55" s="346">
        <v>1100</v>
      </c>
      <c r="H55" s="295">
        <v>15</v>
      </c>
      <c r="I55" s="346">
        <v>5000</v>
      </c>
      <c r="J55" s="295">
        <v>8</v>
      </c>
      <c r="K55" s="296">
        <f t="shared" si="7"/>
        <v>1.8740629685157421E-3</v>
      </c>
      <c r="L55" s="296">
        <f t="shared" si="8"/>
        <v>8.5260577640413509E-4</v>
      </c>
      <c r="M55" s="297">
        <f t="shared" si="0"/>
        <v>11.674095897937208</v>
      </c>
      <c r="N55" s="297">
        <f t="shared" si="5"/>
        <v>2.5683010975461857</v>
      </c>
      <c r="O55" s="361">
        <v>4.3479178604464011</v>
      </c>
      <c r="P55" s="297">
        <v>0.62345338983050846</v>
      </c>
      <c r="Q55" s="369">
        <f t="shared" si="1"/>
        <v>2.6670972023542901E-2</v>
      </c>
    </row>
    <row r="56" spans="1:17" x14ac:dyDescent="0.35">
      <c r="A56" s="298">
        <f t="shared" si="6"/>
        <v>51</v>
      </c>
      <c r="B56" s="295" t="s">
        <v>511</v>
      </c>
      <c r="C56" s="295">
        <v>191</v>
      </c>
      <c r="D56" s="295"/>
      <c r="E56" s="295">
        <v>101.5</v>
      </c>
      <c r="F56" s="295">
        <f t="shared" si="2"/>
        <v>292.5</v>
      </c>
      <c r="G56" s="346">
        <v>1100</v>
      </c>
      <c r="H56" s="295">
        <v>5</v>
      </c>
      <c r="I56" s="346">
        <v>5000</v>
      </c>
      <c r="J56" s="295">
        <v>4</v>
      </c>
      <c r="K56" s="296">
        <f t="shared" si="7"/>
        <v>6.2468765617191397E-4</v>
      </c>
      <c r="L56" s="296">
        <f t="shared" si="8"/>
        <v>4.2630288820206754E-4</v>
      </c>
      <c r="M56" s="297">
        <f t="shared" si="0"/>
        <v>4.4997634662099832</v>
      </c>
      <c r="N56" s="297">
        <f t="shared" si="5"/>
        <v>0.98994796256619633</v>
      </c>
      <c r="O56" s="361">
        <v>1.676014912388174</v>
      </c>
      <c r="P56" s="297">
        <v>0.20781779661016947</v>
      </c>
      <c r="Q56" s="369">
        <f t="shared" si="1"/>
        <v>2.5208697906921446E-2</v>
      </c>
    </row>
    <row r="57" spans="1:17" x14ac:dyDescent="0.35">
      <c r="A57" s="298">
        <f t="shared" si="6"/>
        <v>52</v>
      </c>
      <c r="B57" s="295" t="s">
        <v>512</v>
      </c>
      <c r="C57" s="295">
        <v>936.65</v>
      </c>
      <c r="D57" s="295">
        <v>28.5</v>
      </c>
      <c r="E57" s="295"/>
      <c r="F57" s="295">
        <f t="shared" si="2"/>
        <v>965.15</v>
      </c>
      <c r="G57" s="346">
        <v>1100</v>
      </c>
      <c r="H57" s="295">
        <v>39</v>
      </c>
      <c r="I57" s="346">
        <v>5000</v>
      </c>
      <c r="J57" s="295">
        <v>30</v>
      </c>
      <c r="K57" s="296">
        <f t="shared" si="7"/>
        <v>4.8725637181409294E-3</v>
      </c>
      <c r="L57" s="296">
        <f t="shared" si="8"/>
        <v>3.1972716615155067E-3</v>
      </c>
      <c r="M57" s="297">
        <f t="shared" si="0"/>
        <v>34.550596686230044</v>
      </c>
      <c r="N57" s="297">
        <f t="shared" si="5"/>
        <v>7.60113127097061</v>
      </c>
      <c r="O57" s="361">
        <v>12.868878253612321</v>
      </c>
      <c r="P57" s="297">
        <v>1.6209788135593219</v>
      </c>
      <c r="Q57" s="369">
        <f t="shared" si="1"/>
        <v>5.8686820726697717E-2</v>
      </c>
    </row>
    <row r="58" spans="1:17" x14ac:dyDescent="0.35">
      <c r="A58" s="298">
        <f t="shared" si="6"/>
        <v>53</v>
      </c>
      <c r="B58" s="295" t="s">
        <v>513</v>
      </c>
      <c r="C58" s="295">
        <v>349.5</v>
      </c>
      <c r="D58" s="295"/>
      <c r="E58" s="295">
        <v>62.7</v>
      </c>
      <c r="F58" s="295">
        <f t="shared" si="2"/>
        <v>412.2</v>
      </c>
      <c r="G58" s="346">
        <v>1100</v>
      </c>
      <c r="H58" s="295">
        <v>13</v>
      </c>
      <c r="I58" s="346">
        <v>5000</v>
      </c>
      <c r="J58" s="295">
        <v>8</v>
      </c>
      <c r="K58" s="296">
        <f t="shared" si="7"/>
        <v>1.6241879060469764E-3</v>
      </c>
      <c r="L58" s="296">
        <f t="shared" si="8"/>
        <v>8.5260577640413509E-4</v>
      </c>
      <c r="M58" s="297">
        <f t="shared" si="0"/>
        <v>10.60426831173031</v>
      </c>
      <c r="N58" s="297">
        <f t="shared" si="5"/>
        <v>2.3329390285806682</v>
      </c>
      <c r="O58" s="361">
        <v>3.9495626461783799</v>
      </c>
      <c r="P58" s="297">
        <v>0.54032627118644061</v>
      </c>
      <c r="Q58" s="369">
        <f t="shared" si="1"/>
        <v>4.2278253900232411E-2</v>
      </c>
    </row>
    <row r="59" spans="1:17" x14ac:dyDescent="0.35">
      <c r="A59" s="298">
        <f t="shared" si="6"/>
        <v>54</v>
      </c>
      <c r="B59" s="295" t="s">
        <v>514</v>
      </c>
      <c r="C59" s="295">
        <v>878.9</v>
      </c>
      <c r="D59" s="295">
        <v>93.3</v>
      </c>
      <c r="E59" s="295"/>
      <c r="F59" s="295">
        <f t="shared" si="2"/>
        <v>972.19999999999993</v>
      </c>
      <c r="G59" s="346">
        <v>1100</v>
      </c>
      <c r="H59" s="295">
        <v>48</v>
      </c>
      <c r="I59" s="346">
        <v>5000</v>
      </c>
      <c r="J59" s="295">
        <v>24</v>
      </c>
      <c r="K59" s="296">
        <f t="shared" si="7"/>
        <v>5.9970014992503746E-3</v>
      </c>
      <c r="L59" s="296">
        <f t="shared" si="8"/>
        <v>2.5578173292124052E-3</v>
      </c>
      <c r="M59" s="297">
        <f t="shared" si="0"/>
        <v>36.627029073121967</v>
      </c>
      <c r="N59" s="297">
        <f t="shared" si="5"/>
        <v>8.0579463960868321</v>
      </c>
      <c r="O59" s="361">
        <v>13.64128640274123</v>
      </c>
      <c r="P59" s="297">
        <v>1.995050847457627</v>
      </c>
      <c r="Q59" s="369">
        <f t="shared" si="1"/>
        <v>6.2046196995893504E-2</v>
      </c>
    </row>
    <row r="60" spans="1:17" x14ac:dyDescent="0.35">
      <c r="A60" s="298">
        <f t="shared" si="6"/>
        <v>55</v>
      </c>
      <c r="B60" s="295" t="s">
        <v>515</v>
      </c>
      <c r="C60" s="295">
        <v>498.3</v>
      </c>
      <c r="D60" s="295"/>
      <c r="E60" s="295"/>
      <c r="F60" s="295">
        <f t="shared" si="2"/>
        <v>498.3</v>
      </c>
      <c r="G60" s="346">
        <v>1100</v>
      </c>
      <c r="H60" s="295">
        <v>24</v>
      </c>
      <c r="I60" s="346">
        <v>5000</v>
      </c>
      <c r="J60" s="295">
        <v>16</v>
      </c>
      <c r="K60" s="296">
        <f t="shared" si="7"/>
        <v>2.9985007496251873E-3</v>
      </c>
      <c r="L60" s="296">
        <f t="shared" si="8"/>
        <v>1.7052115528082702E-3</v>
      </c>
      <c r="M60" s="297">
        <f t="shared" si="0"/>
        <v>20.138709037253726</v>
      </c>
      <c r="N60" s="297">
        <f t="shared" si="5"/>
        <v>4.43051598819582</v>
      </c>
      <c r="O60" s="361">
        <v>7.5007700780887383</v>
      </c>
      <c r="P60" s="297">
        <v>0.99752542372881348</v>
      </c>
      <c r="Q60" s="369">
        <f t="shared" si="1"/>
        <v>6.6360667323433889E-2</v>
      </c>
    </row>
    <row r="61" spans="1:17" x14ac:dyDescent="0.35">
      <c r="A61" s="298">
        <f t="shared" si="6"/>
        <v>56</v>
      </c>
      <c r="B61" s="295" t="s">
        <v>516</v>
      </c>
      <c r="C61" s="295">
        <v>478.1</v>
      </c>
      <c r="D61" s="295"/>
      <c r="E61" s="295"/>
      <c r="F61" s="295">
        <f t="shared" si="2"/>
        <v>478.1</v>
      </c>
      <c r="G61" s="346">
        <v>1100</v>
      </c>
      <c r="H61" s="295">
        <v>22</v>
      </c>
      <c r="I61" s="346">
        <v>5000</v>
      </c>
      <c r="J61" s="295">
        <v>17</v>
      </c>
      <c r="K61" s="296">
        <f t="shared" si="7"/>
        <v>2.7486256871564218E-3</v>
      </c>
      <c r="L61" s="296">
        <f t="shared" si="8"/>
        <v>1.811787274858787E-3</v>
      </c>
      <c r="M61" s="297">
        <f t="shared" si="0"/>
        <v>19.525180076220014</v>
      </c>
      <c r="N61" s="297">
        <f t="shared" si="5"/>
        <v>4.2955396167684032</v>
      </c>
      <c r="O61" s="361">
        <v>7.2724465830002476</v>
      </c>
      <c r="P61" s="297">
        <v>0.91439830508474562</v>
      </c>
      <c r="Q61" s="369">
        <f t="shared" si="1"/>
        <v>6.6947426440228844E-2</v>
      </c>
    </row>
    <row r="62" spans="1:17" x14ac:dyDescent="0.35">
      <c r="A62" s="298">
        <f t="shared" si="6"/>
        <v>57</v>
      </c>
      <c r="B62" s="295" t="s">
        <v>517</v>
      </c>
      <c r="C62" s="295">
        <v>429.3</v>
      </c>
      <c r="D62" s="295">
        <v>34.299999999999997</v>
      </c>
      <c r="E62" s="295"/>
      <c r="F62" s="295">
        <f t="shared" si="2"/>
        <v>463.6</v>
      </c>
      <c r="G62" s="346">
        <v>1100</v>
      </c>
      <c r="H62" s="295">
        <v>16</v>
      </c>
      <c r="I62" s="346">
        <v>5000</v>
      </c>
      <c r="J62" s="295">
        <v>16</v>
      </c>
      <c r="K62" s="296">
        <f t="shared" si="7"/>
        <v>1.9990004997501249E-3</v>
      </c>
      <c r="L62" s="296">
        <f t="shared" si="8"/>
        <v>1.7052115528082702E-3</v>
      </c>
      <c r="M62" s="297">
        <f t="shared" si="0"/>
        <v>15.85939869242614</v>
      </c>
      <c r="N62" s="297">
        <f t="shared" si="5"/>
        <v>3.489067712333751</v>
      </c>
      <c r="O62" s="361">
        <v>5.9073492210166547</v>
      </c>
      <c r="P62" s="297">
        <v>0.66501694915254239</v>
      </c>
      <c r="Q62" s="369">
        <f t="shared" si="1"/>
        <v>5.5912063362659803E-2</v>
      </c>
    </row>
    <row r="63" spans="1:17" x14ac:dyDescent="0.35">
      <c r="A63" s="298">
        <f t="shared" si="6"/>
        <v>58</v>
      </c>
      <c r="B63" s="295" t="s">
        <v>518</v>
      </c>
      <c r="C63" s="295">
        <v>1630.6</v>
      </c>
      <c r="D63" s="295"/>
      <c r="E63" s="295">
        <v>228.3</v>
      </c>
      <c r="F63" s="295">
        <f t="shared" si="2"/>
        <v>1858.8999999999999</v>
      </c>
      <c r="G63" s="346">
        <v>1100</v>
      </c>
      <c r="H63" s="295">
        <v>40</v>
      </c>
      <c r="I63" s="346">
        <v>5000</v>
      </c>
      <c r="J63" s="295">
        <v>80</v>
      </c>
      <c r="K63" s="296">
        <f t="shared" si="7"/>
        <v>4.9975012493753117E-3</v>
      </c>
      <c r="L63" s="296">
        <f t="shared" si="8"/>
        <v>8.5260577640413511E-3</v>
      </c>
      <c r="M63" s="297">
        <f t="shared" si="0"/>
        <v>57.900441737992772</v>
      </c>
      <c r="N63" s="297">
        <f t="shared" si="5"/>
        <v>12.738097182358409</v>
      </c>
      <c r="O63" s="361">
        <v>21.569641819722861</v>
      </c>
      <c r="P63" s="297">
        <v>1.6625423728813558</v>
      </c>
      <c r="Q63" s="369">
        <f t="shared" si="1"/>
        <v>5.049799511160117E-2</v>
      </c>
    </row>
    <row r="64" spans="1:17" x14ac:dyDescent="0.35">
      <c r="A64" s="298">
        <f t="shared" si="6"/>
        <v>59</v>
      </c>
      <c r="B64" s="295" t="s">
        <v>519</v>
      </c>
      <c r="C64" s="295">
        <v>584.88</v>
      </c>
      <c r="D64" s="295">
        <v>40.700000000000003</v>
      </c>
      <c r="E64" s="295"/>
      <c r="F64" s="295">
        <f t="shared" si="2"/>
        <v>625.58000000000004</v>
      </c>
      <c r="G64" s="346">
        <v>1100</v>
      </c>
      <c r="H64" s="295">
        <v>28</v>
      </c>
      <c r="I64" s="346">
        <v>5000</v>
      </c>
      <c r="J64" s="295">
        <v>11</v>
      </c>
      <c r="K64" s="296">
        <f t="shared" si="7"/>
        <v>3.4982508745627187E-3</v>
      </c>
      <c r="L64" s="296">
        <f t="shared" si="8"/>
        <v>1.1723329425556857E-3</v>
      </c>
      <c r="M64" s="297">
        <f t="shared" si="0"/>
        <v>19.996871083801594</v>
      </c>
      <c r="N64" s="297">
        <f t="shared" si="5"/>
        <v>4.3993116384363509</v>
      </c>
      <c r="O64" s="361">
        <v>7.4473219107271262</v>
      </c>
      <c r="P64" s="297">
        <v>1.1637796610169491</v>
      </c>
      <c r="Q64" s="369">
        <f t="shared" si="1"/>
        <v>5.2762691093036884E-2</v>
      </c>
    </row>
    <row r="65" spans="1:17" x14ac:dyDescent="0.35">
      <c r="A65" s="298">
        <f t="shared" si="6"/>
        <v>60</v>
      </c>
      <c r="B65" s="295" t="s">
        <v>520</v>
      </c>
      <c r="C65" s="295">
        <v>444.85</v>
      </c>
      <c r="D65" s="295"/>
      <c r="E65" s="295"/>
      <c r="F65" s="295">
        <f t="shared" si="2"/>
        <v>444.85</v>
      </c>
      <c r="G65" s="346">
        <v>1100</v>
      </c>
      <c r="H65" s="295">
        <v>13</v>
      </c>
      <c r="I65" s="346">
        <v>5000</v>
      </c>
      <c r="J65" s="295">
        <v>12</v>
      </c>
      <c r="K65" s="296">
        <f t="shared" si="7"/>
        <v>1.6241879060469764E-3</v>
      </c>
      <c r="L65" s="296">
        <f t="shared" si="8"/>
        <v>1.2789086646062026E-3</v>
      </c>
      <c r="M65" s="297">
        <f t="shared" si="0"/>
        <v>12.429462812423054</v>
      </c>
      <c r="N65" s="297">
        <f t="shared" si="5"/>
        <v>2.7344818187330717</v>
      </c>
      <c r="O65" s="361">
        <v>4.6296895228965012</v>
      </c>
      <c r="P65" s="297">
        <v>0.54032627118644061</v>
      </c>
      <c r="Q65" s="369">
        <f t="shared" si="1"/>
        <v>4.570970085475793E-2</v>
      </c>
    </row>
    <row r="66" spans="1:17" x14ac:dyDescent="0.35">
      <c r="A66" s="298">
        <f t="shared" si="6"/>
        <v>61</v>
      </c>
      <c r="B66" s="295" t="s">
        <v>521</v>
      </c>
      <c r="C66" s="295">
        <v>550.70000000000005</v>
      </c>
      <c r="D66" s="295"/>
      <c r="E66" s="295"/>
      <c r="F66" s="295">
        <f t="shared" si="2"/>
        <v>550.70000000000005</v>
      </c>
      <c r="G66" s="346">
        <v>1100</v>
      </c>
      <c r="H66" s="295">
        <v>23</v>
      </c>
      <c r="I66" s="346">
        <v>5000</v>
      </c>
      <c r="J66" s="295">
        <v>12</v>
      </c>
      <c r="K66" s="296">
        <f t="shared" si="7"/>
        <v>2.8735632183908046E-3</v>
      </c>
      <c r="L66" s="296">
        <f t="shared" si="8"/>
        <v>1.2789086646062026E-3</v>
      </c>
      <c r="M66" s="297">
        <f t="shared" si="0"/>
        <v>17.778600743457535</v>
      </c>
      <c r="N66" s="297">
        <f t="shared" si="5"/>
        <v>3.9112921635606575</v>
      </c>
      <c r="O66" s="361">
        <v>6.6214655942366054</v>
      </c>
      <c r="P66" s="297">
        <v>0.95596186440677955</v>
      </c>
      <c r="Q66" s="369">
        <f t="shared" si="1"/>
        <v>5.3145669812350776E-2</v>
      </c>
    </row>
    <row r="67" spans="1:17" x14ac:dyDescent="0.35">
      <c r="A67" s="298">
        <f t="shared" si="6"/>
        <v>62</v>
      </c>
      <c r="B67" s="295" t="s">
        <v>522</v>
      </c>
      <c r="C67" s="295">
        <v>213.7</v>
      </c>
      <c r="D67" s="295"/>
      <c r="E67" s="295"/>
      <c r="F67" s="295">
        <f t="shared" si="2"/>
        <v>213.7</v>
      </c>
      <c r="G67" s="346">
        <v>1100</v>
      </c>
      <c r="H67" s="295">
        <v>13</v>
      </c>
      <c r="I67" s="346">
        <v>5000</v>
      </c>
      <c r="J67" s="295">
        <v>6</v>
      </c>
      <c r="K67" s="296">
        <f t="shared" si="7"/>
        <v>1.6241879060469764E-3</v>
      </c>
      <c r="L67" s="296">
        <f t="shared" si="8"/>
        <v>6.3945433230310129E-4</v>
      </c>
      <c r="M67" s="297">
        <f t="shared" si="0"/>
        <v>9.6916710613839392</v>
      </c>
      <c r="N67" s="297">
        <f t="shared" si="5"/>
        <v>2.1321676335044666</v>
      </c>
      <c r="O67" s="361">
        <v>3.6094992078193178</v>
      </c>
      <c r="P67" s="297">
        <v>0.54032627118644061</v>
      </c>
      <c r="Q67" s="369">
        <f t="shared" si="1"/>
        <v>7.4748077556828108E-2</v>
      </c>
    </row>
    <row r="68" spans="1:17" x14ac:dyDescent="0.35">
      <c r="A68" s="298">
        <f t="shared" si="6"/>
        <v>63</v>
      </c>
      <c r="B68" s="295" t="s">
        <v>523</v>
      </c>
      <c r="C68" s="295">
        <v>537.54999999999995</v>
      </c>
      <c r="D68" s="295"/>
      <c r="E68" s="295"/>
      <c r="F68" s="295">
        <f t="shared" si="2"/>
        <v>537.54999999999995</v>
      </c>
      <c r="G68" s="346">
        <v>1100</v>
      </c>
      <c r="H68" s="295">
        <v>33</v>
      </c>
      <c r="I68" s="346">
        <v>5000</v>
      </c>
      <c r="J68" s="295">
        <v>18</v>
      </c>
      <c r="K68" s="296">
        <f t="shared" si="7"/>
        <v>4.1229385307346329E-3</v>
      </c>
      <c r="L68" s="296">
        <f t="shared" si="8"/>
        <v>1.9183629969093039E-3</v>
      </c>
      <c r="M68" s="297">
        <f t="shared" si="0"/>
        <v>25.865530425531134</v>
      </c>
      <c r="N68" s="297">
        <f t="shared" si="5"/>
        <v>5.6904166936168492</v>
      </c>
      <c r="O68" s="361">
        <v>9.6334319806538922</v>
      </c>
      <c r="P68" s="297">
        <v>1.3715974576271184</v>
      </c>
      <c r="Q68" s="369">
        <f t="shared" si="1"/>
        <v>7.9175847004797684E-2</v>
      </c>
    </row>
    <row r="69" spans="1:17" x14ac:dyDescent="0.35">
      <c r="A69" s="298">
        <f t="shared" si="6"/>
        <v>64</v>
      </c>
      <c r="B69" s="295" t="s">
        <v>524</v>
      </c>
      <c r="C69" s="295">
        <v>467.1</v>
      </c>
      <c r="D69" s="295"/>
      <c r="E69" s="295">
        <v>80.8</v>
      </c>
      <c r="F69" s="295">
        <f t="shared" si="2"/>
        <v>547.9</v>
      </c>
      <c r="G69" s="346">
        <v>1100</v>
      </c>
      <c r="H69" s="295">
        <v>18</v>
      </c>
      <c r="I69" s="346">
        <v>5000</v>
      </c>
      <c r="J69" s="295">
        <v>18</v>
      </c>
      <c r="K69" s="296">
        <f t="shared" si="7"/>
        <v>2.2488755622188904E-3</v>
      </c>
      <c r="L69" s="296">
        <f t="shared" si="8"/>
        <v>1.9183629969093039E-3</v>
      </c>
      <c r="M69" s="297">
        <f t="shared" si="0"/>
        <v>17.841823528979408</v>
      </c>
      <c r="N69" s="297">
        <f t="shared" si="5"/>
        <v>3.9252011763754697</v>
      </c>
      <c r="O69" s="361">
        <v>6.6457678736437371</v>
      </c>
      <c r="P69" s="297">
        <v>0.74814406779661013</v>
      </c>
      <c r="Q69" s="369">
        <f t="shared" si="1"/>
        <v>5.3223100286174899E-2</v>
      </c>
    </row>
    <row r="70" spans="1:17" x14ac:dyDescent="0.35">
      <c r="A70" s="298">
        <f t="shared" si="6"/>
        <v>65</v>
      </c>
      <c r="B70" s="295" t="s">
        <v>525</v>
      </c>
      <c r="C70" s="295">
        <v>430.8</v>
      </c>
      <c r="D70" s="295"/>
      <c r="E70" s="295"/>
      <c r="F70" s="295">
        <f t="shared" si="2"/>
        <v>430.8</v>
      </c>
      <c r="G70" s="346">
        <v>1100</v>
      </c>
      <c r="H70" s="295">
        <v>12</v>
      </c>
      <c r="I70" s="346">
        <v>5000</v>
      </c>
      <c r="J70" s="295">
        <v>8</v>
      </c>
      <c r="K70" s="296">
        <f t="shared" si="7"/>
        <v>1.4992503748125937E-3</v>
      </c>
      <c r="L70" s="296">
        <f t="shared" si="8"/>
        <v>8.5260577640413509E-4</v>
      </c>
      <c r="M70" s="297">
        <f t="shared" ref="M70:M133" si="9">(L70+K70)*4281.45</f>
        <v>10.069354518626863</v>
      </c>
      <c r="N70" s="297">
        <f t="shared" si="5"/>
        <v>2.21525799409791</v>
      </c>
      <c r="O70" s="361">
        <v>3.7503850390443692</v>
      </c>
      <c r="P70" s="297">
        <v>0.49876271186440674</v>
      </c>
      <c r="Q70" s="369">
        <f t="shared" ref="Q70:Q129" si="10">(M70+N70+O70+P70)/F70</f>
        <v>3.8379202097570918E-2</v>
      </c>
    </row>
    <row r="71" spans="1:17" x14ac:dyDescent="0.35">
      <c r="A71" s="298">
        <f t="shared" si="6"/>
        <v>66</v>
      </c>
      <c r="B71" s="295" t="s">
        <v>526</v>
      </c>
      <c r="C71" s="295">
        <v>487.85</v>
      </c>
      <c r="D71" s="295"/>
      <c r="E71" s="295"/>
      <c r="F71" s="295">
        <f t="shared" ref="F71:F128" si="11">C71+D71+E71</f>
        <v>487.85</v>
      </c>
      <c r="G71" s="346">
        <v>1100</v>
      </c>
      <c r="H71" s="295">
        <v>39</v>
      </c>
      <c r="I71" s="346">
        <v>5000</v>
      </c>
      <c r="J71" s="295">
        <v>16</v>
      </c>
      <c r="K71" s="296">
        <f t="shared" si="7"/>
        <v>4.8725637181409294E-3</v>
      </c>
      <c r="L71" s="296">
        <f t="shared" si="8"/>
        <v>1.7052115528082702E-3</v>
      </c>
      <c r="M71" s="297">
        <f t="shared" si="9"/>
        <v>28.162415933805452</v>
      </c>
      <c r="N71" s="297">
        <f t="shared" ref="N71:N128" si="12">M71*0.22</f>
        <v>6.1957315054371991</v>
      </c>
      <c r="O71" s="361">
        <v>10.488434185098894</v>
      </c>
      <c r="P71" s="297">
        <v>1.6209788135593219</v>
      </c>
      <c r="Q71" s="369">
        <f t="shared" si="10"/>
        <v>9.524968830152887E-2</v>
      </c>
    </row>
    <row r="72" spans="1:17" x14ac:dyDescent="0.35">
      <c r="A72" s="298">
        <f t="shared" ref="A72:A135" si="13">A71+1</f>
        <v>67</v>
      </c>
      <c r="B72" s="295" t="s">
        <v>527</v>
      </c>
      <c r="C72" s="295">
        <v>2572.4</v>
      </c>
      <c r="D72" s="295"/>
      <c r="E72" s="295">
        <v>488</v>
      </c>
      <c r="F72" s="295">
        <f t="shared" si="11"/>
        <v>3060.4</v>
      </c>
      <c r="G72" s="346">
        <v>1100</v>
      </c>
      <c r="H72" s="295">
        <v>41</v>
      </c>
      <c r="I72" s="346">
        <v>5000</v>
      </c>
      <c r="J72" s="295">
        <v>82</v>
      </c>
      <c r="K72" s="296">
        <f t="shared" si="7"/>
        <v>5.1224387806096949E-3</v>
      </c>
      <c r="L72" s="296">
        <f t="shared" si="8"/>
        <v>8.7392092081423848E-3</v>
      </c>
      <c r="M72" s="297">
        <f t="shared" si="9"/>
        <v>59.347952781442586</v>
      </c>
      <c r="N72" s="297">
        <f t="shared" si="12"/>
        <v>13.056549611917369</v>
      </c>
      <c r="O72" s="361">
        <v>22.108882865215932</v>
      </c>
      <c r="P72" s="297">
        <v>1.7041059322033898</v>
      </c>
      <c r="Q72" s="369">
        <f t="shared" si="10"/>
        <v>3.1439514831649223E-2</v>
      </c>
    </row>
    <row r="73" spans="1:17" x14ac:dyDescent="0.35">
      <c r="A73" s="298">
        <f t="shared" si="13"/>
        <v>68</v>
      </c>
      <c r="B73" s="295" t="s">
        <v>528</v>
      </c>
      <c r="C73" s="295">
        <v>386.9</v>
      </c>
      <c r="D73" s="295"/>
      <c r="E73" s="295"/>
      <c r="F73" s="295">
        <f t="shared" si="11"/>
        <v>386.9</v>
      </c>
      <c r="G73" s="346">
        <v>1100</v>
      </c>
      <c r="H73" s="295">
        <v>20</v>
      </c>
      <c r="I73" s="346">
        <v>5000</v>
      </c>
      <c r="J73" s="295">
        <v>7</v>
      </c>
      <c r="K73" s="296">
        <f t="shared" si="7"/>
        <v>2.4987506246876559E-3</v>
      </c>
      <c r="L73" s="296">
        <f t="shared" si="8"/>
        <v>7.4603005435361824E-4</v>
      </c>
      <c r="M73" s="297">
        <f t="shared" si="9"/>
        <v>13.892366238281262</v>
      </c>
      <c r="N73" s="297">
        <f t="shared" si="12"/>
        <v>3.0563205724218778</v>
      </c>
      <c r="O73" s="361">
        <v>5.173774176936921</v>
      </c>
      <c r="P73" s="297">
        <v>0.83127118644067788</v>
      </c>
      <c r="Q73" s="369">
        <f t="shared" si="10"/>
        <v>5.9327299493617834E-2</v>
      </c>
    </row>
    <row r="74" spans="1:17" x14ac:dyDescent="0.35">
      <c r="A74" s="298">
        <f t="shared" si="13"/>
        <v>69</v>
      </c>
      <c r="B74" s="295" t="s">
        <v>529</v>
      </c>
      <c r="C74" s="295">
        <v>902</v>
      </c>
      <c r="D74" s="295"/>
      <c r="E74" s="295"/>
      <c r="F74" s="295">
        <f t="shared" si="11"/>
        <v>902</v>
      </c>
      <c r="G74" s="346">
        <v>1100</v>
      </c>
      <c r="H74" s="295">
        <v>14</v>
      </c>
      <c r="I74" s="346">
        <v>5000</v>
      </c>
      <c r="J74" s="295">
        <v>32</v>
      </c>
      <c r="K74" s="296">
        <f t="shared" si="7"/>
        <v>1.7491254372813594E-3</v>
      </c>
      <c r="L74" s="296">
        <f t="shared" si="8"/>
        <v>3.4104231056165404E-3</v>
      </c>
      <c r="M74" s="297">
        <f t="shared" si="9"/>
        <v>22.090349108990214</v>
      </c>
      <c r="N74" s="297">
        <f t="shared" si="12"/>
        <v>4.8598768039778468</v>
      </c>
      <c r="O74" s="361">
        <v>8.2295015136211234</v>
      </c>
      <c r="P74" s="297">
        <v>0.58188983050847454</v>
      </c>
      <c r="Q74" s="369">
        <f t="shared" si="10"/>
        <v>3.9647025783922013E-2</v>
      </c>
    </row>
    <row r="75" spans="1:17" x14ac:dyDescent="0.35">
      <c r="A75" s="298">
        <f t="shared" si="13"/>
        <v>70</v>
      </c>
      <c r="B75" s="295" t="s">
        <v>530</v>
      </c>
      <c r="C75" s="295">
        <v>659.8</v>
      </c>
      <c r="D75" s="295">
        <v>57.3</v>
      </c>
      <c r="E75" s="295"/>
      <c r="F75" s="295">
        <f t="shared" si="11"/>
        <v>717.09999999999991</v>
      </c>
      <c r="G75" s="346">
        <v>1100</v>
      </c>
      <c r="H75" s="295">
        <v>33</v>
      </c>
      <c r="I75" s="346">
        <v>5000</v>
      </c>
      <c r="J75" s="295">
        <v>17</v>
      </c>
      <c r="K75" s="296">
        <f t="shared" si="7"/>
        <v>4.1229385307346329E-3</v>
      </c>
      <c r="L75" s="296">
        <f t="shared" si="8"/>
        <v>1.811787274858787E-3</v>
      </c>
      <c r="M75" s="297">
        <f t="shared" si="9"/>
        <v>25.409231800357947</v>
      </c>
      <c r="N75" s="297">
        <f t="shared" si="12"/>
        <v>5.590030996078748</v>
      </c>
      <c r="O75" s="361">
        <v>9.4634002614743622</v>
      </c>
      <c r="P75" s="297">
        <v>1.3715974576271184</v>
      </c>
      <c r="Q75" s="369">
        <f t="shared" si="10"/>
        <v>5.8338112558273855E-2</v>
      </c>
    </row>
    <row r="76" spans="1:17" x14ac:dyDescent="0.35">
      <c r="A76" s="298">
        <f t="shared" si="13"/>
        <v>71</v>
      </c>
      <c r="B76" s="295" t="s">
        <v>531</v>
      </c>
      <c r="C76" s="295">
        <v>542.70000000000005</v>
      </c>
      <c r="D76" s="295"/>
      <c r="E76" s="295"/>
      <c r="F76" s="295">
        <f t="shared" si="11"/>
        <v>542.70000000000005</v>
      </c>
      <c r="G76" s="346">
        <v>1100</v>
      </c>
      <c r="H76" s="295">
        <v>22</v>
      </c>
      <c r="I76" s="346">
        <v>5000</v>
      </c>
      <c r="J76" s="295">
        <v>14</v>
      </c>
      <c r="K76" s="296">
        <f t="shared" si="7"/>
        <v>2.7486256871564218E-3</v>
      </c>
      <c r="L76" s="296">
        <f t="shared" si="8"/>
        <v>1.4920601087072365E-3</v>
      </c>
      <c r="M76" s="297">
        <f t="shared" si="9"/>
        <v>18.156284200700458</v>
      </c>
      <c r="N76" s="297">
        <f t="shared" si="12"/>
        <v>3.9943825241541009</v>
      </c>
      <c r="O76" s="361">
        <v>6.7623514254616568</v>
      </c>
      <c r="P76" s="297">
        <v>0.91439830508474562</v>
      </c>
      <c r="Q76" s="369">
        <f t="shared" si="10"/>
        <v>5.496115064566235E-2</v>
      </c>
    </row>
    <row r="77" spans="1:17" x14ac:dyDescent="0.35">
      <c r="A77" s="298">
        <f t="shared" si="13"/>
        <v>72</v>
      </c>
      <c r="B77" s="295" t="s">
        <v>532</v>
      </c>
      <c r="C77" s="295">
        <v>605.70000000000005</v>
      </c>
      <c r="D77" s="295"/>
      <c r="E77" s="295">
        <v>19</v>
      </c>
      <c r="F77" s="295">
        <f t="shared" si="11"/>
        <v>624.70000000000005</v>
      </c>
      <c r="G77" s="346">
        <v>1100</v>
      </c>
      <c r="H77" s="295">
        <v>25</v>
      </c>
      <c r="I77" s="346">
        <v>5000</v>
      </c>
      <c r="J77" s="295">
        <v>19</v>
      </c>
      <c r="K77" s="296">
        <f t="shared" si="7"/>
        <v>3.1234382808595701E-3</v>
      </c>
      <c r="L77" s="296">
        <f t="shared" si="8"/>
        <v>2.0249387189598209E-3</v>
      </c>
      <c r="M77" s="297">
        <f t="shared" si="9"/>
        <v>22.042518705876731</v>
      </c>
      <c r="N77" s="297">
        <f t="shared" si="12"/>
        <v>4.849354115292881</v>
      </c>
      <c r="O77" s="361">
        <v>8.2100428427613412</v>
      </c>
      <c r="P77" s="297">
        <v>1.0390889830508474</v>
      </c>
      <c r="Q77" s="369">
        <f t="shared" si="10"/>
        <v>5.7853377056157826E-2</v>
      </c>
    </row>
    <row r="78" spans="1:17" x14ac:dyDescent="0.35">
      <c r="A78" s="298">
        <f t="shared" si="13"/>
        <v>73</v>
      </c>
      <c r="B78" s="295" t="s">
        <v>533</v>
      </c>
      <c r="C78" s="295">
        <v>1311.1</v>
      </c>
      <c r="D78" s="295"/>
      <c r="E78" s="295">
        <v>43.3</v>
      </c>
      <c r="F78" s="295">
        <f t="shared" si="11"/>
        <v>1354.3999999999999</v>
      </c>
      <c r="G78" s="346">
        <v>1100</v>
      </c>
      <c r="H78" s="295">
        <v>24</v>
      </c>
      <c r="I78" s="346">
        <v>5000</v>
      </c>
      <c r="J78" s="295">
        <v>48</v>
      </c>
      <c r="K78" s="296">
        <f t="shared" ref="K78:K141" si="14">SUM(1/$H$379*H78)</f>
        <v>2.9985007496251873E-3</v>
      </c>
      <c r="L78" s="296">
        <f t="shared" ref="L78:L141" si="15">SUM(1/$J$379*J78)</f>
        <v>5.1156346584248103E-3</v>
      </c>
      <c r="M78" s="297">
        <f t="shared" si="9"/>
        <v>34.740265042795663</v>
      </c>
      <c r="N78" s="297">
        <f t="shared" si="12"/>
        <v>7.642858309415046</v>
      </c>
      <c r="O78" s="361">
        <v>12.941785091833713</v>
      </c>
      <c r="P78" s="297">
        <v>0.99752542372881348</v>
      </c>
      <c r="Q78" s="369">
        <f t="shared" si="10"/>
        <v>4.1584785785420297E-2</v>
      </c>
    </row>
    <row r="79" spans="1:17" x14ac:dyDescent="0.35">
      <c r="A79" s="298">
        <f t="shared" si="13"/>
        <v>74</v>
      </c>
      <c r="B79" s="295" t="s">
        <v>534</v>
      </c>
      <c r="C79" s="295">
        <v>235.6</v>
      </c>
      <c r="D79" s="295"/>
      <c r="E79" s="295"/>
      <c r="F79" s="295">
        <f t="shared" si="11"/>
        <v>235.6</v>
      </c>
      <c r="G79" s="346">
        <v>1100</v>
      </c>
      <c r="H79" s="295">
        <v>14</v>
      </c>
      <c r="I79" s="346">
        <v>5000</v>
      </c>
      <c r="J79" s="295">
        <v>14</v>
      </c>
      <c r="K79" s="296">
        <f t="shared" si="14"/>
        <v>1.7491254372813594E-3</v>
      </c>
      <c r="L79" s="296">
        <f t="shared" si="15"/>
        <v>1.4920601087072365E-3</v>
      </c>
      <c r="M79" s="297">
        <f t="shared" si="9"/>
        <v>13.876973855872874</v>
      </c>
      <c r="N79" s="297">
        <f t="shared" si="12"/>
        <v>3.0529342482920323</v>
      </c>
      <c r="O79" s="361">
        <v>5.1689305683895732</v>
      </c>
      <c r="P79" s="297">
        <v>0.58188983050847454</v>
      </c>
      <c r="Q79" s="369">
        <f t="shared" si="10"/>
        <v>9.6267947805869919E-2</v>
      </c>
    </row>
    <row r="80" spans="1:17" x14ac:dyDescent="0.35">
      <c r="A80" s="298">
        <f t="shared" si="13"/>
        <v>75</v>
      </c>
      <c r="B80" s="295" t="s">
        <v>535</v>
      </c>
      <c r="C80" s="295">
        <v>666.3</v>
      </c>
      <c r="D80" s="295">
        <v>58.1</v>
      </c>
      <c r="E80" s="295"/>
      <c r="F80" s="295">
        <f t="shared" si="11"/>
        <v>724.4</v>
      </c>
      <c r="G80" s="346">
        <v>1100</v>
      </c>
      <c r="H80" s="295">
        <v>27</v>
      </c>
      <c r="I80" s="346">
        <v>5000</v>
      </c>
      <c r="J80" s="295">
        <v>19</v>
      </c>
      <c r="K80" s="296">
        <f t="shared" si="14"/>
        <v>3.3733133433283356E-3</v>
      </c>
      <c r="L80" s="296">
        <f t="shared" si="15"/>
        <v>2.0249387189598209E-3</v>
      </c>
      <c r="M80" s="297">
        <f t="shared" si="9"/>
        <v>23.112346292083625</v>
      </c>
      <c r="N80" s="297">
        <f t="shared" si="12"/>
        <v>5.0847161842583972</v>
      </c>
      <c r="O80" s="361">
        <v>8.6083980570293619</v>
      </c>
      <c r="P80" s="297">
        <v>1.122216101694915</v>
      </c>
      <c r="Q80" s="369">
        <f t="shared" si="10"/>
        <v>5.2357366972758571E-2</v>
      </c>
    </row>
    <row r="81" spans="1:17" x14ac:dyDescent="0.35">
      <c r="A81" s="298">
        <f t="shared" si="13"/>
        <v>76</v>
      </c>
      <c r="B81" s="295" t="s">
        <v>536</v>
      </c>
      <c r="C81" s="295">
        <v>574.5</v>
      </c>
      <c r="D81" s="295"/>
      <c r="E81" s="295"/>
      <c r="F81" s="295">
        <f t="shared" si="11"/>
        <v>574.5</v>
      </c>
      <c r="G81" s="346">
        <v>1100</v>
      </c>
      <c r="H81" s="295">
        <v>30</v>
      </c>
      <c r="I81" s="346">
        <v>5000</v>
      </c>
      <c r="J81" s="295">
        <v>10</v>
      </c>
      <c r="K81" s="296">
        <f t="shared" si="14"/>
        <v>3.7481259370314842E-3</v>
      </c>
      <c r="L81" s="296">
        <f t="shared" si="15"/>
        <v>1.0657572205051689E-3</v>
      </c>
      <c r="M81" s="297">
        <f t="shared" si="9"/>
        <v>20.610400044835306</v>
      </c>
      <c r="N81" s="297">
        <f t="shared" si="12"/>
        <v>4.5342880098637677</v>
      </c>
      <c r="O81" s="361">
        <v>7.6756454058156169</v>
      </c>
      <c r="P81" s="297">
        <v>1.2469067796610169</v>
      </c>
      <c r="Q81" s="369">
        <f t="shared" si="10"/>
        <v>5.9298938625197056E-2</v>
      </c>
    </row>
    <row r="82" spans="1:17" x14ac:dyDescent="0.35">
      <c r="A82" s="298">
        <f t="shared" si="13"/>
        <v>77</v>
      </c>
      <c r="B82" s="295" t="s">
        <v>537</v>
      </c>
      <c r="C82" s="295">
        <v>656.4</v>
      </c>
      <c r="D82" s="295">
        <v>40.5</v>
      </c>
      <c r="E82" s="295"/>
      <c r="F82" s="295">
        <f t="shared" si="11"/>
        <v>696.9</v>
      </c>
      <c r="G82" s="346">
        <v>1100</v>
      </c>
      <c r="H82" s="295">
        <v>28</v>
      </c>
      <c r="I82" s="346">
        <v>5000</v>
      </c>
      <c r="J82" s="295">
        <v>18</v>
      </c>
      <c r="K82" s="296">
        <f t="shared" si="14"/>
        <v>3.4982508745627187E-3</v>
      </c>
      <c r="L82" s="296">
        <f t="shared" si="15"/>
        <v>1.9183629969093039E-3</v>
      </c>
      <c r="M82" s="297">
        <f t="shared" si="9"/>
        <v>23.190961460013892</v>
      </c>
      <c r="N82" s="297">
        <f t="shared" si="12"/>
        <v>5.1020115212030559</v>
      </c>
      <c r="O82" s="361">
        <v>8.6375439449838396</v>
      </c>
      <c r="P82" s="297">
        <v>1.1637796610169491</v>
      </c>
      <c r="Q82" s="369">
        <f t="shared" si="10"/>
        <v>5.4662500483882527E-2</v>
      </c>
    </row>
    <row r="83" spans="1:17" x14ac:dyDescent="0.35">
      <c r="A83" s="298">
        <f t="shared" si="13"/>
        <v>78</v>
      </c>
      <c r="B83" s="295" t="s">
        <v>538</v>
      </c>
      <c r="C83" s="295">
        <v>560.6</v>
      </c>
      <c r="D83" s="295"/>
      <c r="E83" s="295">
        <v>38.4</v>
      </c>
      <c r="F83" s="295">
        <f t="shared" si="11"/>
        <v>599</v>
      </c>
      <c r="G83" s="346">
        <v>1100</v>
      </c>
      <c r="H83" s="295">
        <v>23</v>
      </c>
      <c r="I83" s="346">
        <v>5000</v>
      </c>
      <c r="J83" s="295">
        <v>17</v>
      </c>
      <c r="K83" s="296">
        <f t="shared" si="14"/>
        <v>2.8735632183908046E-3</v>
      </c>
      <c r="L83" s="296">
        <f t="shared" si="15"/>
        <v>1.811787274858787E-3</v>
      </c>
      <c r="M83" s="297">
        <f t="shared" si="9"/>
        <v>20.060093869323463</v>
      </c>
      <c r="N83" s="297">
        <f t="shared" si="12"/>
        <v>4.4132206512511623</v>
      </c>
      <c r="O83" s="361">
        <v>7.4716241901342588</v>
      </c>
      <c r="P83" s="297">
        <v>0.95596186440677955</v>
      </c>
      <c r="Q83" s="369">
        <f t="shared" si="10"/>
        <v>5.4926378255618802E-2</v>
      </c>
    </row>
    <row r="84" spans="1:17" x14ac:dyDescent="0.35">
      <c r="A84" s="298">
        <f t="shared" si="13"/>
        <v>79</v>
      </c>
      <c r="B84" s="295" t="s">
        <v>539</v>
      </c>
      <c r="C84" s="295">
        <v>494.5</v>
      </c>
      <c r="D84" s="295"/>
      <c r="E84" s="295"/>
      <c r="F84" s="295">
        <f t="shared" si="11"/>
        <v>494.5</v>
      </c>
      <c r="G84" s="346">
        <v>1100</v>
      </c>
      <c r="H84" s="295">
        <v>18</v>
      </c>
      <c r="I84" s="346">
        <v>5000</v>
      </c>
      <c r="J84" s="295">
        <v>6</v>
      </c>
      <c r="K84" s="296">
        <f t="shared" si="14"/>
        <v>2.2488755622188904E-3</v>
      </c>
      <c r="L84" s="296">
        <f t="shared" si="15"/>
        <v>6.3945433230310129E-4</v>
      </c>
      <c r="M84" s="297">
        <f t="shared" si="9"/>
        <v>12.366240026901179</v>
      </c>
      <c r="N84" s="297">
        <f t="shared" si="12"/>
        <v>2.7205728059182595</v>
      </c>
      <c r="O84" s="361">
        <v>4.6053872434893703</v>
      </c>
      <c r="P84" s="297">
        <v>0.74814406779661013</v>
      </c>
      <c r="Q84" s="369">
        <f t="shared" si="10"/>
        <v>4.1335377440051398E-2</v>
      </c>
    </row>
    <row r="85" spans="1:17" x14ac:dyDescent="0.35">
      <c r="A85" s="298">
        <f t="shared" si="13"/>
        <v>80</v>
      </c>
      <c r="B85" s="295" t="s">
        <v>540</v>
      </c>
      <c r="C85" s="295">
        <v>719.5</v>
      </c>
      <c r="D85" s="295">
        <v>20.3</v>
      </c>
      <c r="E85" s="295"/>
      <c r="F85" s="295">
        <f t="shared" si="11"/>
        <v>739.8</v>
      </c>
      <c r="G85" s="346">
        <v>1100</v>
      </c>
      <c r="H85" s="295">
        <v>23</v>
      </c>
      <c r="I85" s="346">
        <v>5000</v>
      </c>
      <c r="J85" s="295">
        <v>18</v>
      </c>
      <c r="K85" s="296">
        <f t="shared" si="14"/>
        <v>2.8735632183908046E-3</v>
      </c>
      <c r="L85" s="296">
        <f t="shared" si="15"/>
        <v>1.9183629969093039E-3</v>
      </c>
      <c r="M85" s="297">
        <f t="shared" si="9"/>
        <v>20.51639249449665</v>
      </c>
      <c r="N85" s="297">
        <f t="shared" si="12"/>
        <v>4.5136063487892626</v>
      </c>
      <c r="O85" s="361">
        <v>7.6416559093137897</v>
      </c>
      <c r="P85" s="297">
        <v>0.95596186440677955</v>
      </c>
      <c r="Q85" s="369">
        <f t="shared" si="10"/>
        <v>4.5455010296034715E-2</v>
      </c>
    </row>
    <row r="86" spans="1:17" x14ac:dyDescent="0.35">
      <c r="A86" s="298">
        <f t="shared" si="13"/>
        <v>81</v>
      </c>
      <c r="B86" s="295" t="s">
        <v>541</v>
      </c>
      <c r="C86" s="295">
        <v>673</v>
      </c>
      <c r="D86" s="295">
        <v>43.4</v>
      </c>
      <c r="E86" s="295"/>
      <c r="F86" s="295">
        <f t="shared" si="11"/>
        <v>716.4</v>
      </c>
      <c r="G86" s="346">
        <v>1100</v>
      </c>
      <c r="H86" s="295">
        <v>23</v>
      </c>
      <c r="I86" s="346">
        <v>5000</v>
      </c>
      <c r="J86" s="295">
        <v>20</v>
      </c>
      <c r="K86" s="296">
        <f t="shared" si="14"/>
        <v>2.8735632183908046E-3</v>
      </c>
      <c r="L86" s="296">
        <f t="shared" si="15"/>
        <v>2.1315144410103378E-3</v>
      </c>
      <c r="M86" s="297">
        <f t="shared" si="9"/>
        <v>21.428989744843019</v>
      </c>
      <c r="N86" s="297">
        <f t="shared" si="12"/>
        <v>4.7143777438654642</v>
      </c>
      <c r="O86" s="361">
        <v>7.9817193476728487</v>
      </c>
      <c r="P86" s="297">
        <v>0.95596186440677955</v>
      </c>
      <c r="Q86" s="369">
        <f t="shared" si="10"/>
        <v>4.8968521357884029E-2</v>
      </c>
    </row>
    <row r="87" spans="1:17" x14ac:dyDescent="0.35">
      <c r="A87" s="298">
        <f t="shared" si="13"/>
        <v>82</v>
      </c>
      <c r="B87" s="295" t="s">
        <v>542</v>
      </c>
      <c r="C87" s="295">
        <v>628.5</v>
      </c>
      <c r="D87" s="295"/>
      <c r="E87" s="295"/>
      <c r="F87" s="295">
        <f t="shared" si="11"/>
        <v>628.5</v>
      </c>
      <c r="G87" s="346">
        <v>1100</v>
      </c>
      <c r="H87" s="295">
        <v>17</v>
      </c>
      <c r="I87" s="346">
        <v>5000</v>
      </c>
      <c r="J87" s="295">
        <v>17</v>
      </c>
      <c r="K87" s="296">
        <f t="shared" si="14"/>
        <v>2.1239380309845076E-3</v>
      </c>
      <c r="L87" s="296">
        <f t="shared" si="15"/>
        <v>1.811787274858787E-3</v>
      </c>
      <c r="M87" s="297">
        <f t="shared" si="9"/>
        <v>16.850611110702772</v>
      </c>
      <c r="N87" s="297">
        <f t="shared" si="12"/>
        <v>3.7071344443546099</v>
      </c>
      <c r="O87" s="361">
        <v>6.2765585473301959</v>
      </c>
      <c r="P87" s="297">
        <v>0.70658050847457621</v>
      </c>
      <c r="Q87" s="369">
        <f t="shared" si="10"/>
        <v>4.3820023247195153E-2</v>
      </c>
    </row>
    <row r="88" spans="1:17" x14ac:dyDescent="0.35">
      <c r="A88" s="298">
        <f t="shared" si="13"/>
        <v>83</v>
      </c>
      <c r="B88" s="295" t="s">
        <v>543</v>
      </c>
      <c r="C88" s="295">
        <v>1817.4</v>
      </c>
      <c r="D88" s="295">
        <v>90.8</v>
      </c>
      <c r="E88" s="295"/>
      <c r="F88" s="295">
        <f t="shared" si="11"/>
        <v>1908.2</v>
      </c>
      <c r="G88" s="346">
        <v>1100</v>
      </c>
      <c r="H88" s="295">
        <v>30</v>
      </c>
      <c r="I88" s="346">
        <v>5000</v>
      </c>
      <c r="J88" s="295">
        <v>60</v>
      </c>
      <c r="K88" s="296">
        <f t="shared" si="14"/>
        <v>3.7481259370314842E-3</v>
      </c>
      <c r="L88" s="296">
        <f t="shared" si="15"/>
        <v>6.3945433230310133E-3</v>
      </c>
      <c r="M88" s="297">
        <f t="shared" si="9"/>
        <v>43.42533130349458</v>
      </c>
      <c r="N88" s="297">
        <f t="shared" si="12"/>
        <v>9.5535728867688086</v>
      </c>
      <c r="O88" s="361">
        <v>16.177231364792146</v>
      </c>
      <c r="P88" s="297">
        <v>1.2469067796610169</v>
      </c>
      <c r="Q88" s="369">
        <f t="shared" si="10"/>
        <v>3.6895001747571828E-2</v>
      </c>
    </row>
    <row r="89" spans="1:17" x14ac:dyDescent="0.35">
      <c r="A89" s="298">
        <f t="shared" si="13"/>
        <v>84</v>
      </c>
      <c r="B89" s="295" t="s">
        <v>544</v>
      </c>
      <c r="C89" s="295">
        <v>872.9</v>
      </c>
      <c r="D89" s="295"/>
      <c r="E89" s="295">
        <v>66</v>
      </c>
      <c r="F89" s="295">
        <f t="shared" si="11"/>
        <v>938.9</v>
      </c>
      <c r="G89" s="346">
        <v>1100</v>
      </c>
      <c r="H89" s="295">
        <v>28</v>
      </c>
      <c r="I89" s="346">
        <v>5000</v>
      </c>
      <c r="J89" s="295">
        <v>16</v>
      </c>
      <c r="K89" s="296">
        <f t="shared" si="14"/>
        <v>3.4982508745627187E-3</v>
      </c>
      <c r="L89" s="296">
        <f t="shared" si="15"/>
        <v>1.7052115528082702E-3</v>
      </c>
      <c r="M89" s="297">
        <f t="shared" si="9"/>
        <v>22.278364209667519</v>
      </c>
      <c r="N89" s="297">
        <f t="shared" si="12"/>
        <v>4.9012401261268543</v>
      </c>
      <c r="O89" s="361">
        <v>8.2974805066247797</v>
      </c>
      <c r="P89" s="297">
        <v>1.1637796610169491</v>
      </c>
      <c r="Q89" s="369">
        <f t="shared" si="10"/>
        <v>3.9025311005896367E-2</v>
      </c>
    </row>
    <row r="90" spans="1:17" x14ac:dyDescent="0.35">
      <c r="A90" s="298">
        <f t="shared" si="13"/>
        <v>85</v>
      </c>
      <c r="B90" s="295" t="s">
        <v>545</v>
      </c>
      <c r="C90" s="295">
        <v>583.5</v>
      </c>
      <c r="D90" s="295"/>
      <c r="E90" s="295"/>
      <c r="F90" s="295">
        <f t="shared" si="11"/>
        <v>583.5</v>
      </c>
      <c r="G90" s="346">
        <v>1100</v>
      </c>
      <c r="H90" s="295">
        <v>24</v>
      </c>
      <c r="I90" s="346">
        <v>5000</v>
      </c>
      <c r="J90" s="295">
        <v>20</v>
      </c>
      <c r="K90" s="296">
        <f t="shared" si="14"/>
        <v>2.9985007496251873E-3</v>
      </c>
      <c r="L90" s="296">
        <f t="shared" si="15"/>
        <v>2.1315144410103378E-3</v>
      </c>
      <c r="M90" s="297">
        <f t="shared" si="9"/>
        <v>21.963903537946464</v>
      </c>
      <c r="N90" s="297">
        <f t="shared" si="12"/>
        <v>4.8320587783482223</v>
      </c>
      <c r="O90" s="361">
        <v>8.18089695480686</v>
      </c>
      <c r="P90" s="297">
        <v>0.99752542372881348</v>
      </c>
      <c r="Q90" s="369">
        <f t="shared" si="10"/>
        <v>6.1652758688655294E-2</v>
      </c>
    </row>
    <row r="91" spans="1:17" x14ac:dyDescent="0.35">
      <c r="A91" s="298">
        <f t="shared" si="13"/>
        <v>86</v>
      </c>
      <c r="B91" s="295" t="s">
        <v>546</v>
      </c>
      <c r="C91" s="295">
        <v>288.43</v>
      </c>
      <c r="D91" s="295"/>
      <c r="E91" s="295"/>
      <c r="F91" s="295">
        <f t="shared" si="11"/>
        <v>288.43</v>
      </c>
      <c r="G91" s="346">
        <v>1100</v>
      </c>
      <c r="H91" s="295">
        <v>10</v>
      </c>
      <c r="I91" s="346">
        <v>5000</v>
      </c>
      <c r="J91" s="295">
        <v>7</v>
      </c>
      <c r="K91" s="296">
        <f t="shared" si="14"/>
        <v>1.2493753123438279E-3</v>
      </c>
      <c r="L91" s="296">
        <f t="shared" si="15"/>
        <v>7.4603005435361824E-4</v>
      </c>
      <c r="M91" s="297">
        <f t="shared" si="9"/>
        <v>8.5432283072467818</v>
      </c>
      <c r="N91" s="297">
        <f t="shared" si="12"/>
        <v>1.8795102275942921</v>
      </c>
      <c r="O91" s="361">
        <v>3.1819981055968181</v>
      </c>
      <c r="P91" s="297">
        <v>0.41563559322033894</v>
      </c>
      <c r="Q91" s="369">
        <f t="shared" si="10"/>
        <v>4.8609271690386681E-2</v>
      </c>
    </row>
    <row r="92" spans="1:17" x14ac:dyDescent="0.35">
      <c r="A92" s="298">
        <f t="shared" si="13"/>
        <v>87</v>
      </c>
      <c r="B92" s="295" t="s">
        <v>547</v>
      </c>
      <c r="C92" s="295">
        <v>539.6</v>
      </c>
      <c r="D92" s="295"/>
      <c r="E92" s="295"/>
      <c r="F92" s="295">
        <f t="shared" si="11"/>
        <v>539.6</v>
      </c>
      <c r="G92" s="346">
        <v>1100</v>
      </c>
      <c r="H92" s="295">
        <v>23</v>
      </c>
      <c r="I92" s="346">
        <v>5000</v>
      </c>
      <c r="J92" s="295">
        <v>11</v>
      </c>
      <c r="K92" s="296">
        <f t="shared" si="14"/>
        <v>2.8735632183908046E-3</v>
      </c>
      <c r="L92" s="296">
        <f t="shared" si="15"/>
        <v>1.1723329425556857E-3</v>
      </c>
      <c r="M92" s="297">
        <f t="shared" si="9"/>
        <v>17.322302118284352</v>
      </c>
      <c r="N92" s="297">
        <f t="shared" si="12"/>
        <v>3.8109064660225576</v>
      </c>
      <c r="O92" s="361">
        <v>6.4514338750570754</v>
      </c>
      <c r="P92" s="297">
        <v>0.95596186440677955</v>
      </c>
      <c r="Q92" s="369">
        <f t="shared" si="10"/>
        <v>5.2892150340568503E-2</v>
      </c>
    </row>
    <row r="93" spans="1:17" x14ac:dyDescent="0.35">
      <c r="A93" s="298">
        <f t="shared" si="13"/>
        <v>88</v>
      </c>
      <c r="B93" s="295" t="s">
        <v>548</v>
      </c>
      <c r="C93" s="295">
        <v>2006.4</v>
      </c>
      <c r="D93" s="295"/>
      <c r="E93" s="295"/>
      <c r="F93" s="295">
        <f t="shared" si="11"/>
        <v>2006.4</v>
      </c>
      <c r="G93" s="346">
        <v>1100</v>
      </c>
      <c r="H93" s="295">
        <v>73</v>
      </c>
      <c r="I93" s="346">
        <v>5000</v>
      </c>
      <c r="J93" s="295">
        <v>146</v>
      </c>
      <c r="K93" s="296">
        <f t="shared" si="14"/>
        <v>9.1204397801099447E-3</v>
      </c>
      <c r="L93" s="296">
        <f t="shared" si="15"/>
        <v>1.5560055419375465E-2</v>
      </c>
      <c r="M93" s="297">
        <f t="shared" si="9"/>
        <v>105.6683061718368</v>
      </c>
      <c r="N93" s="297">
        <f t="shared" si="12"/>
        <v>23.247027357804097</v>
      </c>
      <c r="O93" s="361">
        <v>39.364596320994217</v>
      </c>
      <c r="P93" s="297">
        <v>3.0341398305084741</v>
      </c>
      <c r="Q93" s="369">
        <f t="shared" si="10"/>
        <v>8.5383806659262151E-2</v>
      </c>
    </row>
    <row r="94" spans="1:17" x14ac:dyDescent="0.35">
      <c r="A94" s="298">
        <f t="shared" si="13"/>
        <v>89</v>
      </c>
      <c r="B94" s="295" t="s">
        <v>549</v>
      </c>
      <c r="C94" s="295">
        <v>3433.2</v>
      </c>
      <c r="D94" s="295">
        <v>78</v>
      </c>
      <c r="E94" s="295"/>
      <c r="F94" s="295">
        <f t="shared" si="11"/>
        <v>3511.2</v>
      </c>
      <c r="G94" s="346">
        <v>1100</v>
      </c>
      <c r="H94" s="295">
        <v>75</v>
      </c>
      <c r="I94" s="346">
        <v>5000</v>
      </c>
      <c r="J94" s="295">
        <v>150</v>
      </c>
      <c r="K94" s="296">
        <f t="shared" si="14"/>
        <v>9.370314842578711E-3</v>
      </c>
      <c r="L94" s="296">
        <f t="shared" si="15"/>
        <v>1.5986358307577532E-2</v>
      </c>
      <c r="M94" s="297">
        <f t="shared" si="9"/>
        <v>108.56332825873645</v>
      </c>
      <c r="N94" s="297">
        <f t="shared" si="12"/>
        <v>23.88393221692202</v>
      </c>
      <c r="O94" s="361">
        <v>40.443078411980366</v>
      </c>
      <c r="P94" s="297">
        <v>3.1172669491525418</v>
      </c>
      <c r="Q94" s="369">
        <f t="shared" si="10"/>
        <v>5.0127479447707735E-2</v>
      </c>
    </row>
    <row r="95" spans="1:17" x14ac:dyDescent="0.35">
      <c r="A95" s="298">
        <f t="shared" si="13"/>
        <v>90</v>
      </c>
      <c r="B95" s="295" t="s">
        <v>550</v>
      </c>
      <c r="C95" s="295">
        <v>416.5</v>
      </c>
      <c r="D95" s="295"/>
      <c r="E95" s="295">
        <v>27.3</v>
      </c>
      <c r="F95" s="295">
        <f t="shared" si="11"/>
        <v>443.8</v>
      </c>
      <c r="G95" s="346">
        <v>1100</v>
      </c>
      <c r="H95" s="295">
        <v>23</v>
      </c>
      <c r="I95" s="346">
        <v>5000</v>
      </c>
      <c r="J95" s="295">
        <v>6</v>
      </c>
      <c r="K95" s="296">
        <f t="shared" si="14"/>
        <v>2.8735632183908046E-3</v>
      </c>
      <c r="L95" s="296">
        <f t="shared" si="15"/>
        <v>6.3945433230310129E-4</v>
      </c>
      <c r="M95" s="297">
        <f t="shared" si="9"/>
        <v>15.040808992418421</v>
      </c>
      <c r="N95" s="297">
        <f t="shared" si="12"/>
        <v>3.3089779783320528</v>
      </c>
      <c r="O95" s="361">
        <v>5.601275279159422</v>
      </c>
      <c r="P95" s="297">
        <v>0.95596186440677955</v>
      </c>
      <c r="Q95" s="369">
        <f t="shared" si="10"/>
        <v>5.6122181420271915E-2</v>
      </c>
    </row>
    <row r="96" spans="1:17" x14ac:dyDescent="0.35">
      <c r="A96" s="298">
        <f t="shared" si="13"/>
        <v>91</v>
      </c>
      <c r="B96" s="295" t="s">
        <v>551</v>
      </c>
      <c r="C96" s="295">
        <v>514.9</v>
      </c>
      <c r="D96" s="295">
        <v>88.2</v>
      </c>
      <c r="E96" s="295"/>
      <c r="F96" s="295">
        <f t="shared" si="11"/>
        <v>603.1</v>
      </c>
      <c r="G96" s="346">
        <v>1100</v>
      </c>
      <c r="H96" s="295">
        <v>24</v>
      </c>
      <c r="I96" s="346">
        <v>5000</v>
      </c>
      <c r="J96" s="295">
        <v>12</v>
      </c>
      <c r="K96" s="296">
        <f t="shared" si="14"/>
        <v>2.9985007496251873E-3</v>
      </c>
      <c r="L96" s="296">
        <f t="shared" si="15"/>
        <v>1.2789086646062026E-3</v>
      </c>
      <c r="M96" s="297">
        <f t="shared" si="9"/>
        <v>18.313514536560984</v>
      </c>
      <c r="N96" s="297">
        <f t="shared" si="12"/>
        <v>4.028973198043416</v>
      </c>
      <c r="O96" s="361">
        <v>6.8206432013706149</v>
      </c>
      <c r="P96" s="297">
        <v>0.99752542372881348</v>
      </c>
      <c r="Q96" s="369">
        <f t="shared" si="10"/>
        <v>5.0009378808993248E-2</v>
      </c>
    </row>
    <row r="97" spans="1:17" x14ac:dyDescent="0.35">
      <c r="A97" s="298">
        <f t="shared" si="13"/>
        <v>92</v>
      </c>
      <c r="B97" s="295" t="s">
        <v>552</v>
      </c>
      <c r="C97" s="295">
        <v>368.8</v>
      </c>
      <c r="D97" s="295">
        <v>30.4</v>
      </c>
      <c r="E97" s="295"/>
      <c r="F97" s="295">
        <f t="shared" si="11"/>
        <v>399.2</v>
      </c>
      <c r="G97" s="346">
        <v>1100</v>
      </c>
      <c r="H97" s="295">
        <v>24</v>
      </c>
      <c r="I97" s="346">
        <v>5000</v>
      </c>
      <c r="J97" s="295">
        <v>13</v>
      </c>
      <c r="K97" s="296">
        <f t="shared" si="14"/>
        <v>2.9985007496251873E-3</v>
      </c>
      <c r="L97" s="296">
        <f t="shared" si="15"/>
        <v>1.3854843866567194E-3</v>
      </c>
      <c r="M97" s="297">
        <f t="shared" si="9"/>
        <v>18.76981316173417</v>
      </c>
      <c r="N97" s="297">
        <f t="shared" si="12"/>
        <v>4.1293588955815173</v>
      </c>
      <c r="O97" s="361">
        <v>6.9906749205501466</v>
      </c>
      <c r="P97" s="297">
        <v>0.99752542372881348</v>
      </c>
      <c r="Q97" s="369">
        <f t="shared" si="10"/>
        <v>7.737317735870404E-2</v>
      </c>
    </row>
    <row r="98" spans="1:17" x14ac:dyDescent="0.35">
      <c r="A98" s="298">
        <f t="shared" si="13"/>
        <v>93</v>
      </c>
      <c r="B98" s="295" t="s">
        <v>553</v>
      </c>
      <c r="C98" s="295">
        <v>939.1</v>
      </c>
      <c r="D98" s="295"/>
      <c r="E98" s="295"/>
      <c r="F98" s="295">
        <f t="shared" si="11"/>
        <v>939.1</v>
      </c>
      <c r="G98" s="346">
        <v>1100</v>
      </c>
      <c r="H98" s="295">
        <v>15</v>
      </c>
      <c r="I98" s="346">
        <v>5000</v>
      </c>
      <c r="J98" s="295">
        <v>24</v>
      </c>
      <c r="K98" s="296">
        <f t="shared" si="14"/>
        <v>1.8740629685157421E-3</v>
      </c>
      <c r="L98" s="296">
        <f t="shared" si="15"/>
        <v>2.5578173292124052E-3</v>
      </c>
      <c r="M98" s="297">
        <f t="shared" si="9"/>
        <v>18.974873900708175</v>
      </c>
      <c r="N98" s="297">
        <f t="shared" si="12"/>
        <v>4.1744722581557987</v>
      </c>
      <c r="O98" s="361">
        <v>7.0684253673188895</v>
      </c>
      <c r="P98" s="297">
        <v>0.62345338983050846</v>
      </c>
      <c r="Q98" s="369">
        <f t="shared" si="10"/>
        <v>3.2841257497618327E-2</v>
      </c>
    </row>
    <row r="99" spans="1:17" x14ac:dyDescent="0.35">
      <c r="A99" s="298">
        <f t="shared" si="13"/>
        <v>94</v>
      </c>
      <c r="B99" s="295" t="s">
        <v>554</v>
      </c>
      <c r="C99" s="295">
        <v>455.8</v>
      </c>
      <c r="D99" s="295"/>
      <c r="E99" s="295"/>
      <c r="F99" s="295">
        <f t="shared" si="11"/>
        <v>455.8</v>
      </c>
      <c r="G99" s="346">
        <v>1100</v>
      </c>
      <c r="H99" s="295">
        <v>9</v>
      </c>
      <c r="I99" s="346">
        <v>5000</v>
      </c>
      <c r="J99" s="295">
        <v>18</v>
      </c>
      <c r="K99" s="296">
        <f t="shared" si="14"/>
        <v>1.1244377811094452E-3</v>
      </c>
      <c r="L99" s="296">
        <f t="shared" si="15"/>
        <v>1.9183629969093039E-3</v>
      </c>
      <c r="M99" s="297">
        <f t="shared" si="9"/>
        <v>13.027599391048373</v>
      </c>
      <c r="N99" s="297">
        <f t="shared" si="12"/>
        <v>2.8660718660306421</v>
      </c>
      <c r="O99" s="361">
        <v>4.8531694094376432</v>
      </c>
      <c r="P99" s="297">
        <v>0.37407203389830507</v>
      </c>
      <c r="Q99" s="369">
        <f t="shared" si="10"/>
        <v>4.6338114744218874E-2</v>
      </c>
    </row>
    <row r="100" spans="1:17" x14ac:dyDescent="0.35">
      <c r="A100" s="298">
        <f t="shared" si="13"/>
        <v>95</v>
      </c>
      <c r="B100" s="295" t="s">
        <v>555</v>
      </c>
      <c r="C100" s="295">
        <v>592.29999999999995</v>
      </c>
      <c r="D100" s="295"/>
      <c r="E100" s="295"/>
      <c r="F100" s="295">
        <f t="shared" si="11"/>
        <v>592.29999999999995</v>
      </c>
      <c r="G100" s="346">
        <v>1100</v>
      </c>
      <c r="H100" s="295">
        <v>22</v>
      </c>
      <c r="I100" s="346">
        <v>5000</v>
      </c>
      <c r="J100" s="295">
        <v>16</v>
      </c>
      <c r="K100" s="296">
        <f t="shared" si="14"/>
        <v>2.7486256871564218E-3</v>
      </c>
      <c r="L100" s="296">
        <f t="shared" si="15"/>
        <v>1.7052115528082702E-3</v>
      </c>
      <c r="M100" s="297">
        <f t="shared" si="9"/>
        <v>19.068881451046828</v>
      </c>
      <c r="N100" s="297">
        <f t="shared" si="12"/>
        <v>4.195153919230302</v>
      </c>
      <c r="O100" s="361">
        <v>7.1024148638207176</v>
      </c>
      <c r="P100" s="297">
        <v>0.91439830508474562</v>
      </c>
      <c r="Q100" s="369">
        <f t="shared" si="10"/>
        <v>5.2812508085737959E-2</v>
      </c>
    </row>
    <row r="101" spans="1:17" x14ac:dyDescent="0.35">
      <c r="A101" s="298">
        <f t="shared" si="13"/>
        <v>96</v>
      </c>
      <c r="B101" s="295" t="s">
        <v>556</v>
      </c>
      <c r="C101" s="295">
        <v>636.6</v>
      </c>
      <c r="D101" s="295"/>
      <c r="E101" s="295"/>
      <c r="F101" s="295">
        <f t="shared" si="11"/>
        <v>636.6</v>
      </c>
      <c r="G101" s="346">
        <v>1100</v>
      </c>
      <c r="H101" s="295">
        <v>32</v>
      </c>
      <c r="I101" s="346">
        <v>5000</v>
      </c>
      <c r="J101" s="295">
        <v>18</v>
      </c>
      <c r="K101" s="296">
        <f t="shared" si="14"/>
        <v>3.9980009995002497E-3</v>
      </c>
      <c r="L101" s="296">
        <f t="shared" si="15"/>
        <v>1.9183629969093039E-3</v>
      </c>
      <c r="M101" s="297">
        <f t="shared" si="9"/>
        <v>25.330616632427684</v>
      </c>
      <c r="N101" s="297">
        <f t="shared" si="12"/>
        <v>5.5727356591340902</v>
      </c>
      <c r="O101" s="361">
        <v>9.4342543735198809</v>
      </c>
      <c r="P101" s="297">
        <v>1.3300338983050848</v>
      </c>
      <c r="Q101" s="369">
        <f t="shared" si="10"/>
        <v>6.5453409618892136E-2</v>
      </c>
    </row>
    <row r="102" spans="1:17" x14ac:dyDescent="0.35">
      <c r="A102" s="298">
        <f t="shared" si="13"/>
        <v>97</v>
      </c>
      <c r="B102" s="295" t="s">
        <v>557</v>
      </c>
      <c r="C102" s="295">
        <v>335</v>
      </c>
      <c r="D102" s="295"/>
      <c r="E102" s="295">
        <v>55.3</v>
      </c>
      <c r="F102" s="295">
        <f t="shared" si="11"/>
        <v>390.3</v>
      </c>
      <c r="G102" s="346">
        <v>1100</v>
      </c>
      <c r="H102" s="295">
        <v>19</v>
      </c>
      <c r="I102" s="346">
        <v>5000</v>
      </c>
      <c r="J102" s="295">
        <v>12</v>
      </c>
      <c r="K102" s="296">
        <f t="shared" si="14"/>
        <v>2.3738130934532731E-3</v>
      </c>
      <c r="L102" s="296">
        <f t="shared" si="15"/>
        <v>1.2789086646062026E-3</v>
      </c>
      <c r="M102" s="297">
        <f t="shared" si="9"/>
        <v>15.638945571043742</v>
      </c>
      <c r="N102" s="297">
        <f t="shared" si="12"/>
        <v>3.4405680256296232</v>
      </c>
      <c r="O102" s="361">
        <v>5.8247551657005641</v>
      </c>
      <c r="P102" s="297">
        <v>0.78970762711864395</v>
      </c>
      <c r="Q102" s="369">
        <f t="shared" si="10"/>
        <v>6.5831351241333783E-2</v>
      </c>
    </row>
    <row r="103" spans="1:17" x14ac:dyDescent="0.35">
      <c r="A103" s="298">
        <f t="shared" si="13"/>
        <v>98</v>
      </c>
      <c r="B103" s="295" t="s">
        <v>558</v>
      </c>
      <c r="C103" s="295">
        <v>784</v>
      </c>
      <c r="D103" s="295"/>
      <c r="E103" s="295"/>
      <c r="F103" s="295">
        <f t="shared" si="11"/>
        <v>784</v>
      </c>
      <c r="G103" s="346">
        <v>1100</v>
      </c>
      <c r="H103" s="295">
        <v>37</v>
      </c>
      <c r="I103" s="346">
        <v>5000</v>
      </c>
      <c r="J103" s="295">
        <v>18</v>
      </c>
      <c r="K103" s="296">
        <f t="shared" si="14"/>
        <v>4.6226886556721639E-3</v>
      </c>
      <c r="L103" s="296">
        <f t="shared" si="15"/>
        <v>1.9183629969093039E-3</v>
      </c>
      <c r="M103" s="297">
        <f t="shared" si="9"/>
        <v>28.005185597944926</v>
      </c>
      <c r="N103" s="297">
        <f t="shared" si="12"/>
        <v>6.1611408315478835</v>
      </c>
      <c r="O103" s="361">
        <v>10.430142409189934</v>
      </c>
      <c r="P103" s="297">
        <v>1.5378516949152541</v>
      </c>
      <c r="Q103" s="369">
        <f t="shared" si="10"/>
        <v>5.8844796598977039E-2</v>
      </c>
    </row>
    <row r="104" spans="1:17" x14ac:dyDescent="0.35">
      <c r="A104" s="298">
        <f t="shared" si="13"/>
        <v>99</v>
      </c>
      <c r="B104" s="295" t="s">
        <v>559</v>
      </c>
      <c r="C104" s="295">
        <v>324.2</v>
      </c>
      <c r="D104" s="295"/>
      <c r="E104" s="295">
        <v>31.1</v>
      </c>
      <c r="F104" s="295">
        <f t="shared" si="11"/>
        <v>355.3</v>
      </c>
      <c r="G104" s="346">
        <v>1100</v>
      </c>
      <c r="H104" s="295">
        <v>18</v>
      </c>
      <c r="I104" s="346">
        <v>5000</v>
      </c>
      <c r="J104" s="295">
        <v>13</v>
      </c>
      <c r="K104" s="296">
        <f t="shared" si="14"/>
        <v>2.2488755622188904E-3</v>
      </c>
      <c r="L104" s="296">
        <f t="shared" si="15"/>
        <v>1.3854843866567194E-3</v>
      </c>
      <c r="M104" s="297">
        <f t="shared" si="9"/>
        <v>15.560330403113479</v>
      </c>
      <c r="N104" s="297">
        <f t="shared" si="12"/>
        <v>3.4232726886849654</v>
      </c>
      <c r="O104" s="361">
        <v>5.7956092777460837</v>
      </c>
      <c r="P104" s="297">
        <v>0.74814406779661013</v>
      </c>
      <c r="Q104" s="369">
        <f t="shared" si="10"/>
        <v>7.1847330248638153E-2</v>
      </c>
    </row>
    <row r="105" spans="1:17" x14ac:dyDescent="0.35">
      <c r="A105" s="298">
        <f t="shared" si="13"/>
        <v>100</v>
      </c>
      <c r="B105" s="295" t="s">
        <v>560</v>
      </c>
      <c r="C105" s="295">
        <v>767.05</v>
      </c>
      <c r="D105" s="295"/>
      <c r="E105" s="295"/>
      <c r="F105" s="295">
        <f t="shared" si="11"/>
        <v>767.05</v>
      </c>
      <c r="G105" s="346">
        <v>1100</v>
      </c>
      <c r="H105" s="295">
        <v>30</v>
      </c>
      <c r="I105" s="346">
        <v>5000</v>
      </c>
      <c r="J105" s="295">
        <v>20</v>
      </c>
      <c r="K105" s="296">
        <f t="shared" si="14"/>
        <v>3.7481259370314842E-3</v>
      </c>
      <c r="L105" s="296">
        <f t="shared" si="15"/>
        <v>2.1315144410103378E-3</v>
      </c>
      <c r="M105" s="297">
        <f t="shared" si="9"/>
        <v>25.173386296567159</v>
      </c>
      <c r="N105" s="297">
        <f t="shared" si="12"/>
        <v>5.5381449852447746</v>
      </c>
      <c r="O105" s="361">
        <v>9.375962597610922</v>
      </c>
      <c r="P105" s="297">
        <v>1.2469067796610169</v>
      </c>
      <c r="Q105" s="369">
        <f t="shared" si="10"/>
        <v>5.3887491896335141E-2</v>
      </c>
    </row>
    <row r="106" spans="1:17" x14ac:dyDescent="0.35">
      <c r="A106" s="298">
        <f t="shared" si="13"/>
        <v>101</v>
      </c>
      <c r="B106" s="295" t="s">
        <v>561</v>
      </c>
      <c r="C106" s="295">
        <v>364.8</v>
      </c>
      <c r="D106" s="295"/>
      <c r="E106" s="295"/>
      <c r="F106" s="295">
        <f t="shared" si="11"/>
        <v>364.8</v>
      </c>
      <c r="G106" s="346">
        <v>1100</v>
      </c>
      <c r="H106" s="295">
        <v>19</v>
      </c>
      <c r="I106" s="346">
        <v>5000</v>
      </c>
      <c r="J106" s="295">
        <v>4</v>
      </c>
      <c r="K106" s="296">
        <f t="shared" si="14"/>
        <v>2.3738130934532731E-3</v>
      </c>
      <c r="L106" s="296">
        <f t="shared" si="15"/>
        <v>4.2630288820206754E-4</v>
      </c>
      <c r="M106" s="297">
        <f t="shared" si="9"/>
        <v>11.988556569658257</v>
      </c>
      <c r="N106" s="297">
        <f t="shared" si="12"/>
        <v>2.6374824453248165</v>
      </c>
      <c r="O106" s="361">
        <v>4.464501412264319</v>
      </c>
      <c r="P106" s="297">
        <v>0.78970762711864395</v>
      </c>
      <c r="Q106" s="369">
        <f t="shared" si="10"/>
        <v>5.4496294008678829E-2</v>
      </c>
    </row>
    <row r="107" spans="1:17" x14ac:dyDescent="0.35">
      <c r="A107" s="298">
        <f t="shared" si="13"/>
        <v>102</v>
      </c>
      <c r="B107" s="295" t="s">
        <v>562</v>
      </c>
      <c r="C107" s="295">
        <v>638.5</v>
      </c>
      <c r="D107" s="295">
        <v>25.4</v>
      </c>
      <c r="E107" s="295"/>
      <c r="F107" s="295">
        <f t="shared" si="11"/>
        <v>663.9</v>
      </c>
      <c r="G107" s="346">
        <v>1100</v>
      </c>
      <c r="H107" s="295">
        <v>22</v>
      </c>
      <c r="I107" s="346">
        <v>5000</v>
      </c>
      <c r="J107" s="295">
        <v>14</v>
      </c>
      <c r="K107" s="296">
        <f t="shared" si="14"/>
        <v>2.7486256871564218E-3</v>
      </c>
      <c r="L107" s="296">
        <f t="shared" si="15"/>
        <v>1.4920601087072365E-3</v>
      </c>
      <c r="M107" s="297">
        <f t="shared" si="9"/>
        <v>18.156284200700458</v>
      </c>
      <c r="N107" s="297">
        <f t="shared" si="12"/>
        <v>3.9943825241541009</v>
      </c>
      <c r="O107" s="361">
        <v>6.7623514254616568</v>
      </c>
      <c r="P107" s="297">
        <v>0.91439830508474562</v>
      </c>
      <c r="Q107" s="369">
        <f t="shared" si="10"/>
        <v>4.4927574115681518E-2</v>
      </c>
    </row>
    <row r="108" spans="1:17" x14ac:dyDescent="0.35">
      <c r="A108" s="298">
        <f t="shared" si="13"/>
        <v>103</v>
      </c>
      <c r="B108" s="295" t="s">
        <v>563</v>
      </c>
      <c r="C108" s="295">
        <v>939.5</v>
      </c>
      <c r="D108" s="295"/>
      <c r="E108" s="295"/>
      <c r="F108" s="295">
        <f t="shared" si="11"/>
        <v>939.5</v>
      </c>
      <c r="G108" s="346">
        <v>1100</v>
      </c>
      <c r="H108" s="295">
        <v>41</v>
      </c>
      <c r="I108" s="346">
        <v>5000</v>
      </c>
      <c r="J108" s="295">
        <v>26</v>
      </c>
      <c r="K108" s="296">
        <f t="shared" si="14"/>
        <v>5.1224387806096949E-3</v>
      </c>
      <c r="L108" s="296">
        <f t="shared" si="15"/>
        <v>2.7709687733134388E-3</v>
      </c>
      <c r="M108" s="297">
        <f t="shared" si="9"/>
        <v>33.795229771744204</v>
      </c>
      <c r="N108" s="297">
        <f t="shared" si="12"/>
        <v>7.4349505497837249</v>
      </c>
      <c r="O108" s="361">
        <v>12.587106591162222</v>
      </c>
      <c r="P108" s="297">
        <v>1.7041059322033898</v>
      </c>
      <c r="Q108" s="369">
        <f t="shared" si="10"/>
        <v>5.9096745976469973E-2</v>
      </c>
    </row>
    <row r="109" spans="1:17" x14ac:dyDescent="0.35">
      <c r="A109" s="298">
        <f t="shared" si="13"/>
        <v>104</v>
      </c>
      <c r="B109" s="295" t="s">
        <v>564</v>
      </c>
      <c r="C109" s="295">
        <v>804.7</v>
      </c>
      <c r="D109" s="295"/>
      <c r="E109" s="295"/>
      <c r="F109" s="295">
        <f t="shared" si="11"/>
        <v>804.7</v>
      </c>
      <c r="G109" s="346">
        <v>1100</v>
      </c>
      <c r="H109" s="295">
        <v>30</v>
      </c>
      <c r="I109" s="346">
        <v>5000</v>
      </c>
      <c r="J109" s="295">
        <v>18</v>
      </c>
      <c r="K109" s="296">
        <f t="shared" si="14"/>
        <v>3.7481259370314842E-3</v>
      </c>
      <c r="L109" s="296">
        <f t="shared" si="15"/>
        <v>1.9183629969093039E-3</v>
      </c>
      <c r="M109" s="297">
        <f t="shared" si="9"/>
        <v>24.260789046220786</v>
      </c>
      <c r="N109" s="297">
        <f t="shared" si="12"/>
        <v>5.337373590168573</v>
      </c>
      <c r="O109" s="361">
        <v>9.0358991592518603</v>
      </c>
      <c r="P109" s="297">
        <v>1.2469067796610169</v>
      </c>
      <c r="Q109" s="369">
        <f t="shared" si="10"/>
        <v>4.9560045452096732E-2</v>
      </c>
    </row>
    <row r="110" spans="1:17" x14ac:dyDescent="0.35">
      <c r="A110" s="298">
        <f t="shared" si="13"/>
        <v>105</v>
      </c>
      <c r="B110" s="295" t="s">
        <v>565</v>
      </c>
      <c r="C110" s="295">
        <v>683.2</v>
      </c>
      <c r="D110" s="295"/>
      <c r="E110" s="295"/>
      <c r="F110" s="295">
        <f t="shared" si="11"/>
        <v>683.2</v>
      </c>
      <c r="G110" s="346">
        <v>1100</v>
      </c>
      <c r="H110" s="295">
        <v>24</v>
      </c>
      <c r="I110" s="346">
        <v>5000</v>
      </c>
      <c r="J110" s="295">
        <v>15</v>
      </c>
      <c r="K110" s="296">
        <f t="shared" si="14"/>
        <v>2.9985007496251873E-3</v>
      </c>
      <c r="L110" s="296">
        <f t="shared" si="15"/>
        <v>1.5986358307577533E-3</v>
      </c>
      <c r="M110" s="297">
        <f t="shared" si="9"/>
        <v>19.682410412080539</v>
      </c>
      <c r="N110" s="297">
        <f t="shared" si="12"/>
        <v>4.3301302906577188</v>
      </c>
      <c r="O110" s="361">
        <v>7.3307383589092083</v>
      </c>
      <c r="P110" s="297">
        <v>0.99752542372881348</v>
      </c>
      <c r="Q110" s="369">
        <f t="shared" si="10"/>
        <v>4.7337243099204153E-2</v>
      </c>
    </row>
    <row r="111" spans="1:17" x14ac:dyDescent="0.35">
      <c r="A111" s="298">
        <f t="shared" si="13"/>
        <v>106</v>
      </c>
      <c r="B111" s="295" t="s">
        <v>566</v>
      </c>
      <c r="C111" s="295">
        <v>367.7</v>
      </c>
      <c r="D111" s="295">
        <v>41.3</v>
      </c>
      <c r="E111" s="295"/>
      <c r="F111" s="295">
        <f t="shared" si="11"/>
        <v>409</v>
      </c>
      <c r="G111" s="346">
        <v>1100</v>
      </c>
      <c r="H111" s="295">
        <v>4</v>
      </c>
      <c r="I111" s="346">
        <v>5000</v>
      </c>
      <c r="J111" s="295">
        <v>5</v>
      </c>
      <c r="K111" s="296">
        <f t="shared" si="14"/>
        <v>4.9975012493753122E-4</v>
      </c>
      <c r="L111" s="296">
        <f t="shared" si="15"/>
        <v>5.3287861025258444E-4</v>
      </c>
      <c r="M111" s="297">
        <f t="shared" si="9"/>
        <v>4.4211482982797206</v>
      </c>
      <c r="N111" s="297">
        <f t="shared" si="12"/>
        <v>0.97265262562153854</v>
      </c>
      <c r="O111" s="361">
        <v>1.6468690244336945</v>
      </c>
      <c r="P111" s="297">
        <v>0.1662542372881356</v>
      </c>
      <c r="Q111" s="369">
        <f t="shared" si="10"/>
        <v>1.7620841529640805E-2</v>
      </c>
    </row>
    <row r="112" spans="1:17" x14ac:dyDescent="0.35">
      <c r="A112" s="298">
        <f t="shared" si="13"/>
        <v>107</v>
      </c>
      <c r="B112" s="295" t="s">
        <v>567</v>
      </c>
      <c r="C112" s="295">
        <v>417.4</v>
      </c>
      <c r="D112" s="295"/>
      <c r="E112" s="295"/>
      <c r="F112" s="295">
        <f t="shared" si="11"/>
        <v>417.4</v>
      </c>
      <c r="G112" s="346">
        <v>1100</v>
      </c>
      <c r="H112" s="295">
        <v>10</v>
      </c>
      <c r="I112" s="346">
        <v>5000</v>
      </c>
      <c r="J112" s="295">
        <v>4</v>
      </c>
      <c r="K112" s="296">
        <f t="shared" si="14"/>
        <v>1.2493753123438279E-3</v>
      </c>
      <c r="L112" s="296">
        <f t="shared" si="15"/>
        <v>4.2630288820206754E-4</v>
      </c>
      <c r="M112" s="297">
        <f t="shared" si="9"/>
        <v>7.1743324317272243</v>
      </c>
      <c r="N112" s="297">
        <f t="shared" si="12"/>
        <v>1.5783531349799893</v>
      </c>
      <c r="O112" s="361">
        <v>2.6719029480582264</v>
      </c>
      <c r="P112" s="297">
        <v>0.41563559322033894</v>
      </c>
      <c r="Q112" s="369">
        <f t="shared" si="10"/>
        <v>2.8366612620952997E-2</v>
      </c>
    </row>
    <row r="113" spans="1:17" x14ac:dyDescent="0.35">
      <c r="A113" s="298">
        <f t="shared" si="13"/>
        <v>108</v>
      </c>
      <c r="B113" s="295" t="s">
        <v>568</v>
      </c>
      <c r="C113" s="295">
        <v>250.6</v>
      </c>
      <c r="D113" s="295"/>
      <c r="E113" s="295"/>
      <c r="F113" s="295">
        <f t="shared" si="11"/>
        <v>250.6</v>
      </c>
      <c r="G113" s="346">
        <v>1100</v>
      </c>
      <c r="H113" s="295">
        <v>12</v>
      </c>
      <c r="I113" s="346">
        <v>5000</v>
      </c>
      <c r="J113" s="295">
        <v>5</v>
      </c>
      <c r="K113" s="296">
        <f t="shared" si="14"/>
        <v>1.4992503748125937E-3</v>
      </c>
      <c r="L113" s="296">
        <f t="shared" si="15"/>
        <v>5.3287861025258444E-4</v>
      </c>
      <c r="M113" s="297">
        <f t="shared" si="9"/>
        <v>8.7004586431073072</v>
      </c>
      <c r="N113" s="297">
        <f t="shared" si="12"/>
        <v>1.9141009014836077</v>
      </c>
      <c r="O113" s="361">
        <v>3.240289881505777</v>
      </c>
      <c r="P113" s="297">
        <v>0.49876271186440674</v>
      </c>
      <c r="Q113" s="369">
        <f t="shared" si="10"/>
        <v>5.7276983790746604E-2</v>
      </c>
    </row>
    <row r="114" spans="1:17" x14ac:dyDescent="0.35">
      <c r="A114" s="298">
        <f t="shared" si="13"/>
        <v>109</v>
      </c>
      <c r="B114" s="295" t="s">
        <v>569</v>
      </c>
      <c r="C114" s="295">
        <v>362.9</v>
      </c>
      <c r="D114" s="295"/>
      <c r="E114" s="295"/>
      <c r="F114" s="295">
        <f t="shared" si="11"/>
        <v>362.9</v>
      </c>
      <c r="G114" s="346">
        <v>1100</v>
      </c>
      <c r="H114" s="295">
        <v>12</v>
      </c>
      <c r="I114" s="346">
        <v>5000</v>
      </c>
      <c r="J114" s="295">
        <v>8</v>
      </c>
      <c r="K114" s="296">
        <f t="shared" si="14"/>
        <v>1.4992503748125937E-3</v>
      </c>
      <c r="L114" s="296">
        <f t="shared" si="15"/>
        <v>8.5260577640413509E-4</v>
      </c>
      <c r="M114" s="297">
        <f t="shared" si="9"/>
        <v>10.069354518626863</v>
      </c>
      <c r="N114" s="297">
        <f t="shared" si="12"/>
        <v>2.21525799409791</v>
      </c>
      <c r="O114" s="361">
        <v>3.7503850390443692</v>
      </c>
      <c r="P114" s="297">
        <v>0.49876271186440674</v>
      </c>
      <c r="Q114" s="369">
        <f t="shared" si="10"/>
        <v>4.5560099927345145E-2</v>
      </c>
    </row>
    <row r="115" spans="1:17" x14ac:dyDescent="0.35">
      <c r="A115" s="298">
        <f t="shared" si="13"/>
        <v>110</v>
      </c>
      <c r="B115" s="295" t="s">
        <v>570</v>
      </c>
      <c r="C115" s="295">
        <v>270.2</v>
      </c>
      <c r="D115" s="295"/>
      <c r="E115" s="295"/>
      <c r="F115" s="295">
        <f t="shared" si="11"/>
        <v>270.2</v>
      </c>
      <c r="G115" s="346">
        <v>1100</v>
      </c>
      <c r="H115" s="295">
        <v>7</v>
      </c>
      <c r="I115" s="346">
        <v>5000</v>
      </c>
      <c r="J115" s="295">
        <v>3</v>
      </c>
      <c r="K115" s="296">
        <f t="shared" si="14"/>
        <v>8.7456271864067969E-4</v>
      </c>
      <c r="L115" s="296">
        <f t="shared" si="15"/>
        <v>3.1972716615155064E-4</v>
      </c>
      <c r="M115" s="297">
        <f t="shared" si="9"/>
        <v>5.1132924272436941</v>
      </c>
      <c r="N115" s="297">
        <f t="shared" si="12"/>
        <v>1.1249243339936128</v>
      </c>
      <c r="O115" s="361">
        <v>1.9043384074766638</v>
      </c>
      <c r="P115" s="297">
        <v>0.29094491525423727</v>
      </c>
      <c r="Q115" s="369">
        <f t="shared" si="10"/>
        <v>3.1212065447698768E-2</v>
      </c>
    </row>
    <row r="116" spans="1:17" x14ac:dyDescent="0.35">
      <c r="A116" s="298">
        <f t="shared" si="13"/>
        <v>111</v>
      </c>
      <c r="B116" s="295" t="s">
        <v>571</v>
      </c>
      <c r="C116" s="295">
        <v>1561.8</v>
      </c>
      <c r="D116" s="295"/>
      <c r="E116" s="295"/>
      <c r="F116" s="295">
        <f t="shared" si="11"/>
        <v>1561.8</v>
      </c>
      <c r="G116" s="346">
        <v>1100</v>
      </c>
      <c r="H116" s="295">
        <v>23</v>
      </c>
      <c r="I116" s="346">
        <v>5000</v>
      </c>
      <c r="J116" s="295">
        <v>46</v>
      </c>
      <c r="K116" s="296">
        <f t="shared" si="14"/>
        <v>2.8735632183908046E-3</v>
      </c>
      <c r="L116" s="296">
        <f t="shared" si="15"/>
        <v>4.9024832143237766E-3</v>
      </c>
      <c r="M116" s="297">
        <f t="shared" si="9"/>
        <v>33.292753999345841</v>
      </c>
      <c r="N116" s="297">
        <f t="shared" si="12"/>
        <v>7.3244058798560854</v>
      </c>
      <c r="O116" s="361">
        <v>12.402544046340644</v>
      </c>
      <c r="P116" s="297">
        <v>0.95596186440677955</v>
      </c>
      <c r="Q116" s="369">
        <f t="shared" si="10"/>
        <v>3.4559908944774849E-2</v>
      </c>
    </row>
    <row r="117" spans="1:17" x14ac:dyDescent="0.35">
      <c r="A117" s="298">
        <f t="shared" si="13"/>
        <v>112</v>
      </c>
      <c r="B117" s="295" t="s">
        <v>573</v>
      </c>
      <c r="C117" s="295">
        <v>468.9</v>
      </c>
      <c r="D117" s="295"/>
      <c r="E117" s="295"/>
      <c r="F117" s="295">
        <f t="shared" si="11"/>
        <v>468.9</v>
      </c>
      <c r="G117" s="346">
        <v>1100</v>
      </c>
      <c r="H117" s="295">
        <v>10</v>
      </c>
      <c r="I117" s="346">
        <v>5000</v>
      </c>
      <c r="J117" s="295">
        <v>18</v>
      </c>
      <c r="K117" s="296">
        <f t="shared" si="14"/>
        <v>1.2493753123438279E-3</v>
      </c>
      <c r="L117" s="296">
        <f t="shared" si="15"/>
        <v>1.9183629969093039E-3</v>
      </c>
      <c r="M117" s="297">
        <f t="shared" si="9"/>
        <v>13.56251318415182</v>
      </c>
      <c r="N117" s="297">
        <f t="shared" si="12"/>
        <v>2.9837529005134003</v>
      </c>
      <c r="O117" s="361">
        <v>5.0523470165716535</v>
      </c>
      <c r="P117" s="297">
        <v>0.41563559322033894</v>
      </c>
      <c r="Q117" s="369">
        <f t="shared" si="10"/>
        <v>4.6948706961947563E-2</v>
      </c>
    </row>
    <row r="118" spans="1:17" x14ac:dyDescent="0.35">
      <c r="A118" s="298">
        <f t="shared" si="13"/>
        <v>113</v>
      </c>
      <c r="B118" s="295" t="s">
        <v>574</v>
      </c>
      <c r="C118" s="295">
        <v>1267.5999999999999</v>
      </c>
      <c r="D118" s="295"/>
      <c r="E118" s="295">
        <v>90.9</v>
      </c>
      <c r="F118" s="295">
        <f t="shared" si="11"/>
        <v>1358.5</v>
      </c>
      <c r="G118" s="346">
        <v>1100</v>
      </c>
      <c r="H118" s="295">
        <v>20</v>
      </c>
      <c r="I118" s="346">
        <v>5000</v>
      </c>
      <c r="J118" s="295">
        <v>40</v>
      </c>
      <c r="K118" s="296">
        <f t="shared" si="14"/>
        <v>2.4987506246876559E-3</v>
      </c>
      <c r="L118" s="296">
        <f t="shared" si="15"/>
        <v>4.2630288820206756E-3</v>
      </c>
      <c r="M118" s="297">
        <f t="shared" si="9"/>
        <v>28.950220868996386</v>
      </c>
      <c r="N118" s="297">
        <f t="shared" si="12"/>
        <v>6.3690485911792045</v>
      </c>
      <c r="O118" s="361">
        <v>10.78482090986143</v>
      </c>
      <c r="P118" s="297">
        <v>0.83127118644067788</v>
      </c>
      <c r="Q118" s="369">
        <f t="shared" si="10"/>
        <v>3.4549401219343176E-2</v>
      </c>
    </row>
    <row r="119" spans="1:17" x14ac:dyDescent="0.35">
      <c r="A119" s="298">
        <f t="shared" si="13"/>
        <v>114</v>
      </c>
      <c r="B119" s="295" t="s">
        <v>575</v>
      </c>
      <c r="C119" s="295">
        <v>1398.4</v>
      </c>
      <c r="D119" s="295"/>
      <c r="E119" s="295"/>
      <c r="F119" s="295">
        <f t="shared" si="11"/>
        <v>1398.4</v>
      </c>
      <c r="G119" s="346">
        <v>1100</v>
      </c>
      <c r="H119" s="295">
        <v>21</v>
      </c>
      <c r="I119" s="346">
        <v>5000</v>
      </c>
      <c r="J119" s="295">
        <v>23</v>
      </c>
      <c r="K119" s="296">
        <f t="shared" si="14"/>
        <v>2.6236881559220391E-3</v>
      </c>
      <c r="L119" s="296">
        <f t="shared" si="15"/>
        <v>2.4512416071618883E-3</v>
      </c>
      <c r="M119" s="297">
        <f t="shared" si="9"/>
        <v>21.72805803415568</v>
      </c>
      <c r="N119" s="297">
        <f t="shared" si="12"/>
        <v>4.7801727675142498</v>
      </c>
      <c r="O119" s="361">
        <v>8.0934592909434215</v>
      </c>
      <c r="P119" s="297">
        <v>0.87283474576271169</v>
      </c>
      <c r="Q119" s="369">
        <f t="shared" si="10"/>
        <v>2.5367938242545809E-2</v>
      </c>
    </row>
    <row r="120" spans="1:17" x14ac:dyDescent="0.35">
      <c r="A120" s="298">
        <f t="shared" si="13"/>
        <v>115</v>
      </c>
      <c r="B120" s="295" t="s">
        <v>576</v>
      </c>
      <c r="C120" s="295">
        <v>450.5</v>
      </c>
      <c r="D120" s="295">
        <v>29.8</v>
      </c>
      <c r="E120" s="295"/>
      <c r="F120" s="295">
        <f t="shared" si="11"/>
        <v>480.3</v>
      </c>
      <c r="G120" s="346">
        <v>1100</v>
      </c>
      <c r="H120" s="295">
        <v>14</v>
      </c>
      <c r="I120" s="346">
        <v>5000</v>
      </c>
      <c r="J120" s="295">
        <v>11</v>
      </c>
      <c r="K120" s="296">
        <f t="shared" si="14"/>
        <v>1.7491254372813594E-3</v>
      </c>
      <c r="L120" s="296">
        <f t="shared" si="15"/>
        <v>1.1723329425556857E-3</v>
      </c>
      <c r="M120" s="297">
        <f t="shared" si="9"/>
        <v>12.508077980353317</v>
      </c>
      <c r="N120" s="297">
        <f t="shared" si="12"/>
        <v>2.7517771556777295</v>
      </c>
      <c r="O120" s="361">
        <v>4.6588354108509824</v>
      </c>
      <c r="P120" s="297">
        <v>0.58188983050847454</v>
      </c>
      <c r="Q120" s="369">
        <f t="shared" si="10"/>
        <v>4.2682865661858214E-2</v>
      </c>
    </row>
    <row r="121" spans="1:17" x14ac:dyDescent="0.35">
      <c r="A121" s="298">
        <f t="shared" si="13"/>
        <v>116</v>
      </c>
      <c r="B121" s="295" t="s">
        <v>577</v>
      </c>
      <c r="C121" s="295">
        <v>830.9</v>
      </c>
      <c r="D121" s="295">
        <v>89.8</v>
      </c>
      <c r="E121" s="295"/>
      <c r="F121" s="295">
        <f t="shared" si="11"/>
        <v>920.69999999999993</v>
      </c>
      <c r="G121" s="346">
        <v>1100</v>
      </c>
      <c r="H121" s="295">
        <v>39</v>
      </c>
      <c r="I121" s="346">
        <v>5000</v>
      </c>
      <c r="J121" s="295">
        <v>25</v>
      </c>
      <c r="K121" s="296">
        <f t="shared" si="14"/>
        <v>4.8725637181409294E-3</v>
      </c>
      <c r="L121" s="296">
        <f t="shared" si="15"/>
        <v>2.664393051262922E-3</v>
      </c>
      <c r="M121" s="297">
        <f t="shared" si="9"/>
        <v>32.269103560364115</v>
      </c>
      <c r="N121" s="297">
        <f t="shared" si="12"/>
        <v>7.0992027832801057</v>
      </c>
      <c r="O121" s="361">
        <v>12.018719657714671</v>
      </c>
      <c r="P121" s="297">
        <v>1.6209788135593219</v>
      </c>
      <c r="Q121" s="369">
        <f t="shared" si="10"/>
        <v>5.757359054514849E-2</v>
      </c>
    </row>
    <row r="122" spans="1:17" x14ac:dyDescent="0.35">
      <c r="A122" s="298">
        <f t="shared" si="13"/>
        <v>117</v>
      </c>
      <c r="B122" s="295" t="s">
        <v>2016</v>
      </c>
      <c r="C122" s="295">
        <v>473.9</v>
      </c>
      <c r="D122" s="295"/>
      <c r="E122" s="295"/>
      <c r="F122" s="295">
        <f t="shared" si="11"/>
        <v>473.9</v>
      </c>
      <c r="G122" s="346">
        <v>1100</v>
      </c>
      <c r="H122" s="295">
        <v>16</v>
      </c>
      <c r="I122" s="346">
        <v>5000</v>
      </c>
      <c r="J122" s="295">
        <v>12</v>
      </c>
      <c r="K122" s="296">
        <f t="shared" si="14"/>
        <v>1.9990004997501249E-3</v>
      </c>
      <c r="L122" s="296">
        <f t="shared" si="15"/>
        <v>1.2789086646062026E-3</v>
      </c>
      <c r="M122" s="297">
        <f t="shared" si="9"/>
        <v>14.034204191733398</v>
      </c>
      <c r="N122" s="297">
        <f t="shared" si="12"/>
        <v>3.0875249221813474</v>
      </c>
      <c r="O122" s="361">
        <v>5.2272223442985331</v>
      </c>
      <c r="P122" s="297">
        <v>0.66501694915254239</v>
      </c>
      <c r="Q122" s="369">
        <f t="shared" si="10"/>
        <v>4.8562921306954672E-2</v>
      </c>
    </row>
    <row r="123" spans="1:17" x14ac:dyDescent="0.35">
      <c r="A123" s="298">
        <f t="shared" si="13"/>
        <v>118</v>
      </c>
      <c r="B123" s="295" t="s">
        <v>2017</v>
      </c>
      <c r="C123" s="295">
        <v>696.4</v>
      </c>
      <c r="D123" s="295">
        <v>43.5</v>
      </c>
      <c r="E123" s="295"/>
      <c r="F123" s="295">
        <f t="shared" si="11"/>
        <v>739.9</v>
      </c>
      <c r="G123" s="346">
        <v>1100</v>
      </c>
      <c r="H123" s="295">
        <v>25</v>
      </c>
      <c r="I123" s="346">
        <v>5000</v>
      </c>
      <c r="J123" s="295">
        <v>8</v>
      </c>
      <c r="K123" s="296">
        <f t="shared" si="14"/>
        <v>3.1234382808595701E-3</v>
      </c>
      <c r="L123" s="296">
        <f t="shared" si="15"/>
        <v>8.5260577640413509E-4</v>
      </c>
      <c r="M123" s="297">
        <f t="shared" si="9"/>
        <v>17.023233828971687</v>
      </c>
      <c r="N123" s="297">
        <f t="shared" si="12"/>
        <v>3.745111442373771</v>
      </c>
      <c r="O123" s="361">
        <v>6.3396939317865035</v>
      </c>
      <c r="P123" s="297">
        <v>1.0390889830508474</v>
      </c>
      <c r="Q123" s="369">
        <f t="shared" si="10"/>
        <v>3.8041800494908518E-2</v>
      </c>
    </row>
    <row r="124" spans="1:17" x14ac:dyDescent="0.35">
      <c r="A124" s="298">
        <f t="shared" si="13"/>
        <v>119</v>
      </c>
      <c r="B124" s="295" t="s">
        <v>2018</v>
      </c>
      <c r="C124" s="295">
        <v>360</v>
      </c>
      <c r="D124" s="295"/>
      <c r="E124" s="295"/>
      <c r="F124" s="295">
        <f t="shared" si="11"/>
        <v>360</v>
      </c>
      <c r="G124" s="346">
        <v>1100</v>
      </c>
      <c r="H124" s="295">
        <v>21</v>
      </c>
      <c r="I124" s="346">
        <v>5000</v>
      </c>
      <c r="J124" s="295">
        <v>14</v>
      </c>
      <c r="K124" s="296">
        <f t="shared" si="14"/>
        <v>2.6236881559220391E-3</v>
      </c>
      <c r="L124" s="296">
        <f t="shared" si="15"/>
        <v>1.4920601087072365E-3</v>
      </c>
      <c r="M124" s="297">
        <f t="shared" si="9"/>
        <v>17.621370407597013</v>
      </c>
      <c r="N124" s="297">
        <f t="shared" si="12"/>
        <v>3.8767014896713428</v>
      </c>
      <c r="O124" s="361">
        <v>6.5631738183276465</v>
      </c>
      <c r="P124" s="297">
        <v>0.87283474576271169</v>
      </c>
      <c r="Q124" s="369">
        <f t="shared" si="10"/>
        <v>8.037244572599643E-2</v>
      </c>
    </row>
    <row r="125" spans="1:17" x14ac:dyDescent="0.35">
      <c r="A125" s="298">
        <f t="shared" si="13"/>
        <v>120</v>
      </c>
      <c r="B125" s="295" t="s">
        <v>2019</v>
      </c>
      <c r="C125" s="295">
        <v>821.7</v>
      </c>
      <c r="D125" s="295"/>
      <c r="E125" s="295"/>
      <c r="F125" s="295">
        <f t="shared" si="11"/>
        <v>821.7</v>
      </c>
      <c r="G125" s="346">
        <v>1100</v>
      </c>
      <c r="H125" s="295">
        <v>7</v>
      </c>
      <c r="I125" s="346">
        <v>5000</v>
      </c>
      <c r="J125" s="295">
        <v>11</v>
      </c>
      <c r="K125" s="296">
        <f t="shared" si="14"/>
        <v>8.7456271864067969E-4</v>
      </c>
      <c r="L125" s="296">
        <f t="shared" si="15"/>
        <v>1.1723329425556857E-3</v>
      </c>
      <c r="M125" s="297">
        <f t="shared" si="9"/>
        <v>8.7636814286291784</v>
      </c>
      <c r="N125" s="297">
        <f t="shared" si="12"/>
        <v>1.9280099142984193</v>
      </c>
      <c r="O125" s="361">
        <v>3.2645921609129087</v>
      </c>
      <c r="P125" s="297">
        <v>0.29094491525423727</v>
      </c>
      <c r="Q125" s="369">
        <f t="shared" si="10"/>
        <v>1.7338722671406525E-2</v>
      </c>
    </row>
    <row r="126" spans="1:17" x14ac:dyDescent="0.35">
      <c r="A126" s="298">
        <f t="shared" si="13"/>
        <v>121</v>
      </c>
      <c r="B126" s="295" t="s">
        <v>2020</v>
      </c>
      <c r="C126" s="295">
        <v>834.7</v>
      </c>
      <c r="D126" s="295"/>
      <c r="E126" s="295"/>
      <c r="F126" s="295">
        <f t="shared" si="11"/>
        <v>834.7</v>
      </c>
      <c r="G126" s="346">
        <v>1100</v>
      </c>
      <c r="H126" s="295">
        <v>36</v>
      </c>
      <c r="I126" s="346">
        <v>5000</v>
      </c>
      <c r="J126" s="295">
        <v>26</v>
      </c>
      <c r="K126" s="296">
        <f t="shared" si="14"/>
        <v>4.4977511244377807E-3</v>
      </c>
      <c r="L126" s="296">
        <f t="shared" si="15"/>
        <v>2.7709687733134388E-3</v>
      </c>
      <c r="M126" s="297">
        <f t="shared" si="9"/>
        <v>31.120660806226958</v>
      </c>
      <c r="N126" s="297">
        <f t="shared" si="12"/>
        <v>6.8465453773699307</v>
      </c>
      <c r="O126" s="361">
        <v>11.591218555492167</v>
      </c>
      <c r="P126" s="297">
        <v>1.4962881355932203</v>
      </c>
      <c r="Q126" s="369">
        <f t="shared" si="10"/>
        <v>6.116534428499134E-2</v>
      </c>
    </row>
    <row r="127" spans="1:17" x14ac:dyDescent="0.35">
      <c r="A127" s="298">
        <f t="shared" si="13"/>
        <v>122</v>
      </c>
      <c r="B127" s="295" t="s">
        <v>2021</v>
      </c>
      <c r="C127" s="295">
        <v>321.8</v>
      </c>
      <c r="D127" s="295"/>
      <c r="E127" s="295"/>
      <c r="F127" s="295">
        <f t="shared" si="11"/>
        <v>321.8</v>
      </c>
      <c r="G127" s="346">
        <v>1100</v>
      </c>
      <c r="H127" s="295">
        <v>6</v>
      </c>
      <c r="I127" s="346">
        <v>5000</v>
      </c>
      <c r="J127" s="295">
        <v>6</v>
      </c>
      <c r="K127" s="296">
        <f t="shared" si="14"/>
        <v>7.4962518740629683E-4</v>
      </c>
      <c r="L127" s="296">
        <f t="shared" si="15"/>
        <v>6.3945433230310129E-4</v>
      </c>
      <c r="M127" s="297">
        <f t="shared" si="9"/>
        <v>5.9472745096598016</v>
      </c>
      <c r="N127" s="297">
        <f t="shared" si="12"/>
        <v>1.3084003921251564</v>
      </c>
      <c r="O127" s="361">
        <v>2.2152559578812454</v>
      </c>
      <c r="P127" s="297">
        <v>0.24938135593220337</v>
      </c>
      <c r="Q127" s="369">
        <f t="shared" si="10"/>
        <v>3.0206066549404623E-2</v>
      </c>
    </row>
    <row r="128" spans="1:17" x14ac:dyDescent="0.35">
      <c r="A128" s="298">
        <f t="shared" si="13"/>
        <v>123</v>
      </c>
      <c r="B128" s="295" t="s">
        <v>2022</v>
      </c>
      <c r="C128" s="295">
        <v>427</v>
      </c>
      <c r="D128" s="295"/>
      <c r="E128" s="295"/>
      <c r="F128" s="295">
        <f t="shared" si="11"/>
        <v>427</v>
      </c>
      <c r="G128" s="346">
        <v>1100</v>
      </c>
      <c r="H128" s="295">
        <v>6</v>
      </c>
      <c r="I128" s="346">
        <v>5000</v>
      </c>
      <c r="J128" s="295">
        <v>6</v>
      </c>
      <c r="K128" s="296">
        <f t="shared" si="14"/>
        <v>7.4962518740629683E-4</v>
      </c>
      <c r="L128" s="296">
        <f t="shared" si="15"/>
        <v>6.3945433230310129E-4</v>
      </c>
      <c r="M128" s="297">
        <f t="shared" si="9"/>
        <v>5.9472745096598016</v>
      </c>
      <c r="N128" s="297">
        <f t="shared" si="12"/>
        <v>1.3084003921251564</v>
      </c>
      <c r="O128" s="361">
        <v>2.2152559578812454</v>
      </c>
      <c r="P128" s="297">
        <v>0.24938135593220337</v>
      </c>
      <c r="Q128" s="369">
        <f t="shared" si="10"/>
        <v>2.2764197226225781E-2</v>
      </c>
    </row>
    <row r="129" spans="1:17" x14ac:dyDescent="0.35">
      <c r="A129" s="298">
        <f t="shared" si="13"/>
        <v>124</v>
      </c>
      <c r="B129" s="295" t="s">
        <v>2023</v>
      </c>
      <c r="C129" s="295">
        <v>546.1</v>
      </c>
      <c r="D129" s="295"/>
      <c r="E129" s="295"/>
      <c r="F129" s="295">
        <f t="shared" ref="F129:F309" si="16">C129+D129+E129</f>
        <v>546.1</v>
      </c>
      <c r="G129" s="346">
        <v>1100</v>
      </c>
      <c r="H129" s="295">
        <v>19</v>
      </c>
      <c r="I129" s="346">
        <v>5000</v>
      </c>
      <c r="J129" s="295">
        <v>12</v>
      </c>
      <c r="K129" s="296">
        <f t="shared" si="14"/>
        <v>2.3738130934532731E-3</v>
      </c>
      <c r="L129" s="296">
        <f t="shared" si="15"/>
        <v>1.2789086646062026E-3</v>
      </c>
      <c r="M129" s="297">
        <f t="shared" si="9"/>
        <v>15.638945571043742</v>
      </c>
      <c r="N129" s="297">
        <f t="shared" ref="N129:N190" si="17">M129*0.22</f>
        <v>3.4405680256296232</v>
      </c>
      <c r="O129" s="361">
        <v>5.8247551657005641</v>
      </c>
      <c r="P129" s="297">
        <v>0.78970762711864395</v>
      </c>
      <c r="Q129" s="369">
        <f t="shared" si="10"/>
        <v>4.7049947609398603E-2</v>
      </c>
    </row>
    <row r="130" spans="1:17" x14ac:dyDescent="0.35">
      <c r="A130" s="298">
        <f t="shared" si="13"/>
        <v>125</v>
      </c>
      <c r="B130" s="295" t="s">
        <v>2024</v>
      </c>
      <c r="C130" s="295">
        <v>912.32</v>
      </c>
      <c r="D130" s="295">
        <v>50</v>
      </c>
      <c r="E130" s="295"/>
      <c r="F130" s="295">
        <f t="shared" si="16"/>
        <v>962.32</v>
      </c>
      <c r="G130" s="346">
        <v>1100</v>
      </c>
      <c r="H130" s="295">
        <v>56</v>
      </c>
      <c r="I130" s="346">
        <v>5000</v>
      </c>
      <c r="J130" s="295">
        <v>42</v>
      </c>
      <c r="K130" s="296">
        <f t="shared" si="14"/>
        <v>6.9965017491254375E-3</v>
      </c>
      <c r="L130" s="296">
        <f t="shared" si="15"/>
        <v>4.4761803261217092E-3</v>
      </c>
      <c r="M130" s="297">
        <f t="shared" si="9"/>
        <v>49.119714671066895</v>
      </c>
      <c r="N130" s="297">
        <f t="shared" si="17"/>
        <v>10.806337227634717</v>
      </c>
      <c r="O130" s="361">
        <v>18.295278205044863</v>
      </c>
      <c r="P130" s="297">
        <v>2.3275593220338981</v>
      </c>
      <c r="Q130" s="369">
        <f t="shared" ref="Q130:Q193" si="18">(M130+N130+O130+P130)/F130</f>
        <v>8.3702811357740006E-2</v>
      </c>
    </row>
    <row r="131" spans="1:17" x14ac:dyDescent="0.35">
      <c r="A131" s="298">
        <f t="shared" si="13"/>
        <v>126</v>
      </c>
      <c r="B131" s="295" t="s">
        <v>2025</v>
      </c>
      <c r="C131" s="295">
        <v>1925.1</v>
      </c>
      <c r="D131" s="295"/>
      <c r="E131" s="295"/>
      <c r="F131" s="295">
        <f t="shared" si="16"/>
        <v>1925.1</v>
      </c>
      <c r="G131" s="346">
        <v>1100</v>
      </c>
      <c r="H131" s="295">
        <v>26</v>
      </c>
      <c r="I131" s="346">
        <v>5000</v>
      </c>
      <c r="J131" s="295">
        <v>52</v>
      </c>
      <c r="K131" s="296">
        <f t="shared" si="14"/>
        <v>3.2483758120939528E-3</v>
      </c>
      <c r="L131" s="296">
        <f t="shared" si="15"/>
        <v>5.5419375466268777E-3</v>
      </c>
      <c r="M131" s="297">
        <f t="shared" si="9"/>
        <v>37.6352871296953</v>
      </c>
      <c r="N131" s="297">
        <f t="shared" si="17"/>
        <v>8.2797631685329662</v>
      </c>
      <c r="O131" s="361">
        <v>14.020267182819856</v>
      </c>
      <c r="P131" s="297">
        <v>1.0806525423728812</v>
      </c>
      <c r="Q131" s="369">
        <f t="shared" si="18"/>
        <v>3.169496131287778E-2</v>
      </c>
    </row>
    <row r="132" spans="1:17" x14ac:dyDescent="0.35">
      <c r="A132" s="298">
        <f t="shared" si="13"/>
        <v>127</v>
      </c>
      <c r="B132" s="295" t="s">
        <v>2026</v>
      </c>
      <c r="C132" s="295">
        <v>770.9</v>
      </c>
      <c r="D132" s="295"/>
      <c r="E132" s="295"/>
      <c r="F132" s="295">
        <f t="shared" si="16"/>
        <v>770.9</v>
      </c>
      <c r="G132" s="346">
        <v>1100</v>
      </c>
      <c r="H132" s="295">
        <v>24</v>
      </c>
      <c r="I132" s="346">
        <v>5000</v>
      </c>
      <c r="J132" s="295">
        <v>36</v>
      </c>
      <c r="K132" s="296">
        <f t="shared" si="14"/>
        <v>2.9985007496251873E-3</v>
      </c>
      <c r="L132" s="296">
        <f t="shared" si="15"/>
        <v>3.8367259938186077E-3</v>
      </c>
      <c r="M132" s="297">
        <f t="shared" si="9"/>
        <v>29.264681540717437</v>
      </c>
      <c r="N132" s="297">
        <f t="shared" si="17"/>
        <v>6.4382299389578357</v>
      </c>
      <c r="O132" s="361">
        <v>10.901404461679348</v>
      </c>
      <c r="P132" s="297">
        <v>0.99752542372881348</v>
      </c>
      <c r="Q132" s="369">
        <f t="shared" si="18"/>
        <v>6.1748399747157137E-2</v>
      </c>
    </row>
    <row r="133" spans="1:17" x14ac:dyDescent="0.35">
      <c r="A133" s="298">
        <f t="shared" si="13"/>
        <v>128</v>
      </c>
      <c r="B133" s="295" t="s">
        <v>2027</v>
      </c>
      <c r="C133" s="295">
        <v>1461.8</v>
      </c>
      <c r="D133" s="295">
        <v>44.9</v>
      </c>
      <c r="E133" s="295"/>
      <c r="F133" s="295">
        <f t="shared" si="16"/>
        <v>1506.7</v>
      </c>
      <c r="G133" s="346">
        <v>1100</v>
      </c>
      <c r="H133" s="295">
        <v>8</v>
      </c>
      <c r="I133" s="346">
        <v>5000</v>
      </c>
      <c r="J133" s="295">
        <v>15</v>
      </c>
      <c r="K133" s="296">
        <f t="shared" si="14"/>
        <v>9.9950024987506244E-4</v>
      </c>
      <c r="L133" s="296">
        <f t="shared" si="15"/>
        <v>1.5986358307577533E-3</v>
      </c>
      <c r="M133" s="297">
        <f t="shared" si="9"/>
        <v>11.123789722425368</v>
      </c>
      <c r="N133" s="297">
        <f t="shared" si="17"/>
        <v>2.4472337389335808</v>
      </c>
      <c r="O133" s="361">
        <v>4.1438966447650412</v>
      </c>
      <c r="P133" s="297">
        <v>0.3325084745762712</v>
      </c>
      <c r="Q133" s="369">
        <f t="shared" si="18"/>
        <v>1.1978116798765688E-2</v>
      </c>
    </row>
    <row r="134" spans="1:17" x14ac:dyDescent="0.35">
      <c r="A134" s="298">
        <f t="shared" si="13"/>
        <v>129</v>
      </c>
      <c r="B134" s="295" t="s">
        <v>2028</v>
      </c>
      <c r="C134" s="295">
        <v>583.6</v>
      </c>
      <c r="D134" s="295"/>
      <c r="E134" s="295"/>
      <c r="F134" s="295">
        <f t="shared" si="16"/>
        <v>583.6</v>
      </c>
      <c r="G134" s="346">
        <v>1100</v>
      </c>
      <c r="H134" s="295">
        <v>31</v>
      </c>
      <c r="I134" s="346">
        <v>5000</v>
      </c>
      <c r="J134" s="295">
        <v>17</v>
      </c>
      <c r="K134" s="296">
        <f t="shared" si="14"/>
        <v>3.873063468265867E-3</v>
      </c>
      <c r="L134" s="296">
        <f t="shared" si="15"/>
        <v>1.811787274858787E-3</v>
      </c>
      <c r="M134" s="297">
        <f t="shared" ref="M134:M197" si="19">(L134+K134)*4281.45</f>
        <v>24.339404214151049</v>
      </c>
      <c r="N134" s="297">
        <f t="shared" si="17"/>
        <v>5.3546689271132308</v>
      </c>
      <c r="O134" s="361">
        <v>9.0650450472063415</v>
      </c>
      <c r="P134" s="297">
        <v>1.2884703389830507</v>
      </c>
      <c r="Q134" s="369">
        <f t="shared" si="18"/>
        <v>6.8621639012086483E-2</v>
      </c>
    </row>
    <row r="135" spans="1:17" x14ac:dyDescent="0.35">
      <c r="A135" s="298">
        <f t="shared" si="13"/>
        <v>130</v>
      </c>
      <c r="B135" s="295" t="s">
        <v>2029</v>
      </c>
      <c r="C135" s="295">
        <v>399.2</v>
      </c>
      <c r="D135" s="295"/>
      <c r="E135" s="295"/>
      <c r="F135" s="295">
        <f t="shared" si="16"/>
        <v>399.2</v>
      </c>
      <c r="G135" s="346">
        <v>1100</v>
      </c>
      <c r="H135" s="295">
        <v>18</v>
      </c>
      <c r="I135" s="346">
        <v>5000</v>
      </c>
      <c r="J135" s="295">
        <v>11</v>
      </c>
      <c r="K135" s="296">
        <f t="shared" si="14"/>
        <v>2.2488755622188904E-3</v>
      </c>
      <c r="L135" s="296">
        <f t="shared" si="15"/>
        <v>1.1723329425556857E-3</v>
      </c>
      <c r="M135" s="297">
        <f t="shared" si="19"/>
        <v>14.647733152767108</v>
      </c>
      <c r="N135" s="297">
        <f t="shared" si="17"/>
        <v>3.2225012936087638</v>
      </c>
      <c r="O135" s="361">
        <v>5.4555458393870238</v>
      </c>
      <c r="P135" s="297">
        <v>0.74814406779661013</v>
      </c>
      <c r="Q135" s="369">
        <f t="shared" si="18"/>
        <v>6.0305421727353474E-2</v>
      </c>
    </row>
    <row r="136" spans="1:17" x14ac:dyDescent="0.35">
      <c r="A136" s="298">
        <f t="shared" ref="A136:A199" si="20">A135+1</f>
        <v>131</v>
      </c>
      <c r="B136" s="295" t="s">
        <v>2030</v>
      </c>
      <c r="C136" s="295">
        <v>408.5</v>
      </c>
      <c r="D136" s="295"/>
      <c r="E136" s="295">
        <v>16.100000000000001</v>
      </c>
      <c r="F136" s="295">
        <f t="shared" si="16"/>
        <v>424.6</v>
      </c>
      <c r="G136" s="346">
        <v>1100</v>
      </c>
      <c r="H136" s="295">
        <v>17</v>
      </c>
      <c r="I136" s="346">
        <v>5000</v>
      </c>
      <c r="J136" s="295">
        <v>7</v>
      </c>
      <c r="K136" s="296">
        <f t="shared" si="14"/>
        <v>2.1239380309845076E-3</v>
      </c>
      <c r="L136" s="296">
        <f t="shared" si="15"/>
        <v>7.4603005435361824E-4</v>
      </c>
      <c r="M136" s="297">
        <f t="shared" si="19"/>
        <v>12.287624858970918</v>
      </c>
      <c r="N136" s="297">
        <f t="shared" si="17"/>
        <v>2.7032774689736021</v>
      </c>
      <c r="O136" s="361">
        <v>4.5762413555348909</v>
      </c>
      <c r="P136" s="297">
        <v>0.70658050847457621</v>
      </c>
      <c r="Q136" s="369">
        <f t="shared" si="18"/>
        <v>4.7747819575963232E-2</v>
      </c>
    </row>
    <row r="137" spans="1:17" x14ac:dyDescent="0.35">
      <c r="A137" s="298">
        <f t="shared" si="20"/>
        <v>132</v>
      </c>
      <c r="B137" s="295" t="s">
        <v>2031</v>
      </c>
      <c r="C137" s="295">
        <v>744</v>
      </c>
      <c r="D137" s="295"/>
      <c r="E137" s="295">
        <v>108.9</v>
      </c>
      <c r="F137" s="295">
        <f t="shared" si="16"/>
        <v>852.9</v>
      </c>
      <c r="G137" s="346">
        <v>1100</v>
      </c>
      <c r="H137" s="295">
        <v>36</v>
      </c>
      <c r="I137" s="346">
        <v>5000</v>
      </c>
      <c r="J137" s="295">
        <v>16</v>
      </c>
      <c r="K137" s="296">
        <f t="shared" si="14"/>
        <v>4.4977511244377807E-3</v>
      </c>
      <c r="L137" s="296">
        <f t="shared" si="15"/>
        <v>1.7052115528082702E-3</v>
      </c>
      <c r="M137" s="297">
        <f t="shared" si="19"/>
        <v>26.557674554495105</v>
      </c>
      <c r="N137" s="297">
        <f t="shared" si="17"/>
        <v>5.8426884019889229</v>
      </c>
      <c r="O137" s="361">
        <v>9.8909013636968623</v>
      </c>
      <c r="P137" s="297">
        <v>1.4962881355932203</v>
      </c>
      <c r="Q137" s="369">
        <f t="shared" si="18"/>
        <v>5.1339608929269684E-2</v>
      </c>
    </row>
    <row r="138" spans="1:17" x14ac:dyDescent="0.35">
      <c r="A138" s="298">
        <f t="shared" si="20"/>
        <v>133</v>
      </c>
      <c r="B138" s="295" t="s">
        <v>2032</v>
      </c>
      <c r="C138" s="295">
        <v>226.1</v>
      </c>
      <c r="D138" s="295"/>
      <c r="E138" s="295"/>
      <c r="F138" s="295">
        <f t="shared" si="16"/>
        <v>226.1</v>
      </c>
      <c r="G138" s="346">
        <v>1100</v>
      </c>
      <c r="H138" s="295">
        <v>12</v>
      </c>
      <c r="I138" s="346">
        <v>5000</v>
      </c>
      <c r="J138" s="295">
        <v>6</v>
      </c>
      <c r="K138" s="296">
        <f t="shared" si="14"/>
        <v>1.4992503748125937E-3</v>
      </c>
      <c r="L138" s="296">
        <f t="shared" si="15"/>
        <v>6.3945433230310129E-4</v>
      </c>
      <c r="M138" s="297">
        <f t="shared" si="19"/>
        <v>9.1567572682804919</v>
      </c>
      <c r="N138" s="297">
        <f t="shared" si="17"/>
        <v>2.014486599021708</v>
      </c>
      <c r="O138" s="361">
        <v>3.4103216006853074</v>
      </c>
      <c r="P138" s="297">
        <v>0.49876271186440674</v>
      </c>
      <c r="Q138" s="369">
        <f t="shared" si="18"/>
        <v>6.6697603626058893E-2</v>
      </c>
    </row>
    <row r="139" spans="1:17" x14ac:dyDescent="0.35">
      <c r="A139" s="298">
        <f t="shared" si="20"/>
        <v>134</v>
      </c>
      <c r="B139" s="295" t="s">
        <v>2033</v>
      </c>
      <c r="C139" s="295">
        <v>481.6</v>
      </c>
      <c r="D139" s="295">
        <v>222</v>
      </c>
      <c r="E139" s="295"/>
      <c r="F139" s="295">
        <f t="shared" si="16"/>
        <v>703.6</v>
      </c>
      <c r="G139" s="346">
        <v>1100</v>
      </c>
      <c r="H139" s="295">
        <v>26</v>
      </c>
      <c r="I139" s="346">
        <v>5000</v>
      </c>
      <c r="J139" s="295">
        <v>9</v>
      </c>
      <c r="K139" s="296">
        <f t="shared" si="14"/>
        <v>3.2483758120939528E-3</v>
      </c>
      <c r="L139" s="296">
        <f t="shared" si="15"/>
        <v>9.5918149845465193E-4</v>
      </c>
      <c r="M139" s="297">
        <f t="shared" si="19"/>
        <v>18.014446247248323</v>
      </c>
      <c r="N139" s="297">
        <f t="shared" si="17"/>
        <v>3.9631781743946308</v>
      </c>
      <c r="O139" s="361">
        <v>6.7089032581000447</v>
      </c>
      <c r="P139" s="297">
        <v>1.0806525423728812</v>
      </c>
      <c r="Q139" s="369">
        <f t="shared" si="18"/>
        <v>4.2306964499880438E-2</v>
      </c>
    </row>
    <row r="140" spans="1:17" x14ac:dyDescent="0.35">
      <c r="A140" s="298">
        <f t="shared" si="20"/>
        <v>135</v>
      </c>
      <c r="B140" s="295" t="s">
        <v>2034</v>
      </c>
      <c r="C140" s="295">
        <v>280.5</v>
      </c>
      <c r="D140" s="295">
        <v>98.9</v>
      </c>
      <c r="E140" s="295"/>
      <c r="F140" s="295">
        <f t="shared" si="16"/>
        <v>379.4</v>
      </c>
      <c r="G140" s="346">
        <v>1100</v>
      </c>
      <c r="H140" s="295">
        <v>13</v>
      </c>
      <c r="I140" s="346">
        <v>5000</v>
      </c>
      <c r="J140" s="295">
        <v>8</v>
      </c>
      <c r="K140" s="296">
        <f t="shared" si="14"/>
        <v>1.6241879060469764E-3</v>
      </c>
      <c r="L140" s="296">
        <f t="shared" si="15"/>
        <v>8.5260577640413509E-4</v>
      </c>
      <c r="M140" s="297">
        <f t="shared" si="19"/>
        <v>10.60426831173031</v>
      </c>
      <c r="N140" s="297">
        <f t="shared" si="17"/>
        <v>2.3329390285806682</v>
      </c>
      <c r="O140" s="361">
        <v>3.9495626461783799</v>
      </c>
      <c r="P140" s="297">
        <v>0.54032627118644061</v>
      </c>
      <c r="Q140" s="369">
        <f t="shared" si="18"/>
        <v>4.5933305897933055E-2</v>
      </c>
    </row>
    <row r="141" spans="1:17" x14ac:dyDescent="0.35">
      <c r="A141" s="298">
        <f t="shared" si="20"/>
        <v>136</v>
      </c>
      <c r="B141" s="295" t="s">
        <v>2035</v>
      </c>
      <c r="C141" s="295">
        <v>206.6</v>
      </c>
      <c r="D141" s="295"/>
      <c r="E141" s="295">
        <v>28</v>
      </c>
      <c r="F141" s="295">
        <f t="shared" si="16"/>
        <v>234.6</v>
      </c>
      <c r="G141" s="346">
        <v>1100</v>
      </c>
      <c r="H141" s="295">
        <v>7</v>
      </c>
      <c r="I141" s="346">
        <v>5000</v>
      </c>
      <c r="J141" s="295">
        <v>3</v>
      </c>
      <c r="K141" s="296">
        <f t="shared" si="14"/>
        <v>8.7456271864067969E-4</v>
      </c>
      <c r="L141" s="296">
        <f t="shared" si="15"/>
        <v>3.1972716615155064E-4</v>
      </c>
      <c r="M141" s="297">
        <f t="shared" si="19"/>
        <v>5.1132924272436941</v>
      </c>
      <c r="N141" s="297">
        <f t="shared" si="17"/>
        <v>1.1249243339936128</v>
      </c>
      <c r="O141" s="361">
        <v>1.9043384074766638</v>
      </c>
      <c r="P141" s="297">
        <v>0.29094491525423727</v>
      </c>
      <c r="Q141" s="369">
        <f t="shared" si="18"/>
        <v>3.5948423205320573E-2</v>
      </c>
    </row>
    <row r="142" spans="1:17" x14ac:dyDescent="0.35">
      <c r="A142" s="298">
        <f t="shared" si="20"/>
        <v>137</v>
      </c>
      <c r="B142" s="295" t="s">
        <v>2036</v>
      </c>
      <c r="C142" s="295">
        <v>230.6</v>
      </c>
      <c r="D142" s="295"/>
      <c r="E142" s="295"/>
      <c r="F142" s="295">
        <f t="shared" si="16"/>
        <v>230.6</v>
      </c>
      <c r="G142" s="346">
        <v>1100</v>
      </c>
      <c r="H142" s="295">
        <v>8</v>
      </c>
      <c r="I142" s="346">
        <v>5000</v>
      </c>
      <c r="J142" s="295">
        <v>3</v>
      </c>
      <c r="K142" s="296">
        <f t="shared" ref="K142:K205" si="21">SUM(1/$H$379*H142)</f>
        <v>9.9950024987506244E-4</v>
      </c>
      <c r="L142" s="296">
        <f t="shared" ref="L142:L205" si="22">SUM(1/$J$379*J142)</f>
        <v>3.1972716615155064E-4</v>
      </c>
      <c r="M142" s="297">
        <f t="shared" si="19"/>
        <v>5.6482062203471415</v>
      </c>
      <c r="N142" s="297">
        <f t="shared" si="17"/>
        <v>1.2426053684763712</v>
      </c>
      <c r="O142" s="361">
        <v>2.1035160146106744</v>
      </c>
      <c r="P142" s="297">
        <v>0.3325084745762712</v>
      </c>
      <c r="Q142" s="369">
        <f t="shared" si="18"/>
        <v>4.0445950034737457E-2</v>
      </c>
    </row>
    <row r="143" spans="1:17" x14ac:dyDescent="0.35">
      <c r="A143" s="298">
        <f t="shared" si="20"/>
        <v>138</v>
      </c>
      <c r="B143" s="295" t="s">
        <v>2037</v>
      </c>
      <c r="C143" s="295">
        <v>305.60000000000002</v>
      </c>
      <c r="D143" s="295"/>
      <c r="E143" s="295">
        <v>165.3</v>
      </c>
      <c r="F143" s="295">
        <f t="shared" si="16"/>
        <v>470.90000000000003</v>
      </c>
      <c r="G143" s="346">
        <v>1100</v>
      </c>
      <c r="H143" s="295">
        <v>12</v>
      </c>
      <c r="I143" s="346">
        <v>5000</v>
      </c>
      <c r="J143" s="295">
        <v>8</v>
      </c>
      <c r="K143" s="296">
        <f t="shared" si="21"/>
        <v>1.4992503748125937E-3</v>
      </c>
      <c r="L143" s="296">
        <f t="shared" si="22"/>
        <v>8.5260577640413509E-4</v>
      </c>
      <c r="M143" s="297">
        <f t="shared" si="19"/>
        <v>10.069354518626863</v>
      </c>
      <c r="N143" s="297">
        <f t="shared" si="17"/>
        <v>2.21525799409791</v>
      </c>
      <c r="O143" s="361">
        <v>3.7503850390443692</v>
      </c>
      <c r="P143" s="297">
        <v>0.49876271186440674</v>
      </c>
      <c r="Q143" s="369">
        <f t="shared" si="18"/>
        <v>3.5110979536278515E-2</v>
      </c>
    </row>
    <row r="144" spans="1:17" x14ac:dyDescent="0.35">
      <c r="A144" s="298">
        <f t="shared" si="20"/>
        <v>139</v>
      </c>
      <c r="B144" s="295" t="s">
        <v>2038</v>
      </c>
      <c r="C144" s="299">
        <v>2174.8000000000002</v>
      </c>
      <c r="D144" s="295"/>
      <c r="E144" s="295">
        <v>163.69999999999999</v>
      </c>
      <c r="F144" s="295">
        <f t="shared" si="16"/>
        <v>2338.5</v>
      </c>
      <c r="G144" s="346">
        <v>1100</v>
      </c>
      <c r="H144" s="295">
        <v>46</v>
      </c>
      <c r="I144" s="346">
        <v>5000</v>
      </c>
      <c r="J144" s="295">
        <v>92</v>
      </c>
      <c r="K144" s="296">
        <f t="shared" si="21"/>
        <v>5.7471264367816091E-3</v>
      </c>
      <c r="L144" s="296">
        <f t="shared" si="22"/>
        <v>9.8049664286475532E-3</v>
      </c>
      <c r="M144" s="297">
        <f t="shared" si="19"/>
        <v>66.585507998691682</v>
      </c>
      <c r="N144" s="297">
        <f t="shared" si="17"/>
        <v>14.648811759712171</v>
      </c>
      <c r="O144" s="361">
        <v>24.805088092681288</v>
      </c>
      <c r="P144" s="297">
        <v>1.9119237288135591</v>
      </c>
      <c r="Q144" s="369">
        <f t="shared" si="18"/>
        <v>4.6162639119050122E-2</v>
      </c>
    </row>
    <row r="145" spans="1:17" x14ac:dyDescent="0.35">
      <c r="A145" s="298">
        <f t="shared" si="20"/>
        <v>140</v>
      </c>
      <c r="B145" s="295" t="s">
        <v>2039</v>
      </c>
      <c r="C145" s="299">
        <v>308.60000000000002</v>
      </c>
      <c r="D145" s="295"/>
      <c r="E145" s="295"/>
      <c r="F145" s="295">
        <f t="shared" si="16"/>
        <v>308.60000000000002</v>
      </c>
      <c r="G145" s="346">
        <v>1100</v>
      </c>
      <c r="H145" s="295">
        <v>16</v>
      </c>
      <c r="I145" s="346">
        <v>5000</v>
      </c>
      <c r="J145" s="295">
        <v>12</v>
      </c>
      <c r="K145" s="296">
        <f t="shared" si="21"/>
        <v>1.9990004997501249E-3</v>
      </c>
      <c r="L145" s="296">
        <f t="shared" si="22"/>
        <v>1.2789086646062026E-3</v>
      </c>
      <c r="M145" s="297">
        <f t="shared" si="19"/>
        <v>14.034204191733398</v>
      </c>
      <c r="N145" s="297">
        <f t="shared" si="17"/>
        <v>3.0875249221813474</v>
      </c>
      <c r="O145" s="361">
        <v>5.2272223442985331</v>
      </c>
      <c r="P145" s="297">
        <v>0.66501694915254239</v>
      </c>
      <c r="Q145" s="369">
        <f t="shared" si="18"/>
        <v>7.4575399894250868E-2</v>
      </c>
    </row>
    <row r="146" spans="1:17" x14ac:dyDescent="0.35">
      <c r="A146" s="298">
        <f t="shared" si="20"/>
        <v>141</v>
      </c>
      <c r="B146" s="295" t="s">
        <v>2040</v>
      </c>
      <c r="C146" s="295">
        <v>441.9</v>
      </c>
      <c r="D146" s="295"/>
      <c r="E146" s="295"/>
      <c r="F146" s="295">
        <f t="shared" si="16"/>
        <v>441.9</v>
      </c>
      <c r="G146" s="346">
        <v>1100</v>
      </c>
      <c r="H146" s="295">
        <v>20</v>
      </c>
      <c r="I146" s="346">
        <v>5000</v>
      </c>
      <c r="J146" s="295">
        <v>7</v>
      </c>
      <c r="K146" s="296">
        <f t="shared" si="21"/>
        <v>2.4987506246876559E-3</v>
      </c>
      <c r="L146" s="296">
        <f t="shared" si="22"/>
        <v>7.4603005435361824E-4</v>
      </c>
      <c r="M146" s="297">
        <f t="shared" si="19"/>
        <v>13.892366238281262</v>
      </c>
      <c r="N146" s="297">
        <f t="shared" si="17"/>
        <v>3.0563205724218778</v>
      </c>
      <c r="O146" s="361">
        <v>5.173774176936921</v>
      </c>
      <c r="P146" s="297">
        <v>0.83127118644067788</v>
      </c>
      <c r="Q146" s="369">
        <f t="shared" si="18"/>
        <v>5.1943272627473953E-2</v>
      </c>
    </row>
    <row r="147" spans="1:17" x14ac:dyDescent="0.35">
      <c r="A147" s="298">
        <f t="shared" si="20"/>
        <v>142</v>
      </c>
      <c r="B147" s="295" t="s">
        <v>2041</v>
      </c>
      <c r="C147" s="295">
        <v>358</v>
      </c>
      <c r="D147" s="295"/>
      <c r="E147" s="295"/>
      <c r="F147" s="295">
        <f t="shared" si="16"/>
        <v>358</v>
      </c>
      <c r="G147" s="346">
        <v>1100</v>
      </c>
      <c r="H147" s="295">
        <v>16</v>
      </c>
      <c r="I147" s="346">
        <v>5000</v>
      </c>
      <c r="J147" s="295">
        <v>7</v>
      </c>
      <c r="K147" s="296">
        <f t="shared" si="21"/>
        <v>1.9990004997501249E-3</v>
      </c>
      <c r="L147" s="296">
        <f t="shared" si="22"/>
        <v>7.4603005435361824E-4</v>
      </c>
      <c r="M147" s="297">
        <f t="shared" si="19"/>
        <v>11.752711065867471</v>
      </c>
      <c r="N147" s="297">
        <f t="shared" si="17"/>
        <v>2.5855964344908435</v>
      </c>
      <c r="O147" s="361">
        <v>4.3770637484008796</v>
      </c>
      <c r="P147" s="297">
        <v>0.66501694915254239</v>
      </c>
      <c r="Q147" s="369">
        <f t="shared" si="18"/>
        <v>5.4135162563999258E-2</v>
      </c>
    </row>
    <row r="148" spans="1:17" x14ac:dyDescent="0.35">
      <c r="A148" s="298">
        <f t="shared" si="20"/>
        <v>143</v>
      </c>
      <c r="B148" s="295" t="s">
        <v>2042</v>
      </c>
      <c r="C148" s="295">
        <v>438.7</v>
      </c>
      <c r="D148" s="295"/>
      <c r="E148" s="295"/>
      <c r="F148" s="295">
        <f t="shared" si="16"/>
        <v>438.7</v>
      </c>
      <c r="G148" s="346">
        <v>1100</v>
      </c>
      <c r="H148" s="295">
        <v>28</v>
      </c>
      <c r="I148" s="346">
        <v>5000</v>
      </c>
      <c r="J148" s="295">
        <v>17</v>
      </c>
      <c r="K148" s="296">
        <f t="shared" si="21"/>
        <v>3.4982508745627187E-3</v>
      </c>
      <c r="L148" s="296">
        <f t="shared" si="22"/>
        <v>1.811787274858787E-3</v>
      </c>
      <c r="M148" s="297">
        <f t="shared" si="19"/>
        <v>22.734662834840705</v>
      </c>
      <c r="N148" s="297">
        <f t="shared" si="17"/>
        <v>5.0016258236649556</v>
      </c>
      <c r="O148" s="361">
        <v>8.4675122258043114</v>
      </c>
      <c r="P148" s="297">
        <v>1.1637796610169491</v>
      </c>
      <c r="Q148" s="369">
        <f t="shared" si="18"/>
        <v>8.5177981639678407E-2</v>
      </c>
    </row>
    <row r="149" spans="1:17" x14ac:dyDescent="0.35">
      <c r="A149" s="298">
        <f t="shared" si="20"/>
        <v>144</v>
      </c>
      <c r="B149" s="295" t="s">
        <v>2043</v>
      </c>
      <c r="C149" s="295">
        <v>378.9</v>
      </c>
      <c r="D149" s="295"/>
      <c r="E149" s="295"/>
      <c r="F149" s="295">
        <f t="shared" si="16"/>
        <v>378.9</v>
      </c>
      <c r="G149" s="346">
        <v>1100</v>
      </c>
      <c r="H149" s="295">
        <v>22</v>
      </c>
      <c r="I149" s="346">
        <v>5000</v>
      </c>
      <c r="J149" s="295">
        <v>10</v>
      </c>
      <c r="K149" s="296">
        <f t="shared" si="21"/>
        <v>2.7486256871564218E-3</v>
      </c>
      <c r="L149" s="296">
        <f t="shared" si="22"/>
        <v>1.0657572205051689E-3</v>
      </c>
      <c r="M149" s="297">
        <f t="shared" si="19"/>
        <v>16.331089700007716</v>
      </c>
      <c r="N149" s="297">
        <f t="shared" si="17"/>
        <v>3.5928397340016978</v>
      </c>
      <c r="O149" s="361">
        <v>6.0822245487435342</v>
      </c>
      <c r="P149" s="297">
        <v>0.91439830508474562</v>
      </c>
      <c r="Q149" s="369">
        <f t="shared" si="18"/>
        <v>7.1049227468560822E-2</v>
      </c>
    </row>
    <row r="150" spans="1:17" x14ac:dyDescent="0.35">
      <c r="A150" s="298">
        <f t="shared" si="20"/>
        <v>145</v>
      </c>
      <c r="B150" s="295" t="s">
        <v>2044</v>
      </c>
      <c r="C150" s="295">
        <v>243.9</v>
      </c>
      <c r="D150" s="295">
        <v>16.2</v>
      </c>
      <c r="E150" s="295">
        <v>35.6</v>
      </c>
      <c r="F150" s="295">
        <f t="shared" si="16"/>
        <v>295.70000000000005</v>
      </c>
      <c r="G150" s="346">
        <v>1100</v>
      </c>
      <c r="H150" s="295">
        <v>22</v>
      </c>
      <c r="I150" s="346">
        <v>5000</v>
      </c>
      <c r="J150" s="295">
        <v>14</v>
      </c>
      <c r="K150" s="296">
        <f t="shared" si="21"/>
        <v>2.7486256871564218E-3</v>
      </c>
      <c r="L150" s="296">
        <f t="shared" si="22"/>
        <v>1.4920601087072365E-3</v>
      </c>
      <c r="M150" s="297">
        <f t="shared" si="19"/>
        <v>18.156284200700458</v>
      </c>
      <c r="N150" s="297">
        <f t="shared" si="17"/>
        <v>3.9943825241541009</v>
      </c>
      <c r="O150" s="361">
        <v>6.7623514254616568</v>
      </c>
      <c r="P150" s="297">
        <v>0.91439830508474562</v>
      </c>
      <c r="Q150" s="369">
        <f t="shared" si="18"/>
        <v>0.10087053248360148</v>
      </c>
    </row>
    <row r="151" spans="1:17" x14ac:dyDescent="0.35">
      <c r="A151" s="298">
        <f t="shared" si="20"/>
        <v>146</v>
      </c>
      <c r="B151" s="295" t="s">
        <v>2045</v>
      </c>
      <c r="C151" s="295">
        <v>699.2</v>
      </c>
      <c r="D151" s="295"/>
      <c r="E151" s="295"/>
      <c r="F151" s="295">
        <f t="shared" si="16"/>
        <v>699.2</v>
      </c>
      <c r="G151" s="346">
        <v>1100</v>
      </c>
      <c r="H151" s="295">
        <v>41</v>
      </c>
      <c r="I151" s="346">
        <v>5000</v>
      </c>
      <c r="J151" s="295">
        <v>27</v>
      </c>
      <c r="K151" s="296">
        <f t="shared" si="21"/>
        <v>5.1224387806096949E-3</v>
      </c>
      <c r="L151" s="296">
        <f t="shared" si="22"/>
        <v>2.8775444953639561E-3</v>
      </c>
      <c r="M151" s="297">
        <f t="shared" si="19"/>
        <v>34.251528396917386</v>
      </c>
      <c r="N151" s="297">
        <f t="shared" si="17"/>
        <v>7.5353362473218253</v>
      </c>
      <c r="O151" s="361">
        <v>12.75713831034175</v>
      </c>
      <c r="P151" s="297">
        <v>1.7041059322033898</v>
      </c>
      <c r="Q151" s="369">
        <f t="shared" si="18"/>
        <v>8.0446379986819722E-2</v>
      </c>
    </row>
    <row r="152" spans="1:17" x14ac:dyDescent="0.35">
      <c r="A152" s="298">
        <f t="shared" si="20"/>
        <v>147</v>
      </c>
      <c r="B152" s="295" t="s">
        <v>2046</v>
      </c>
      <c r="C152" s="295">
        <v>765.5</v>
      </c>
      <c r="D152" s="295"/>
      <c r="E152" s="295"/>
      <c r="F152" s="295">
        <f t="shared" si="16"/>
        <v>765.5</v>
      </c>
      <c r="G152" s="346">
        <v>1100</v>
      </c>
      <c r="H152" s="295">
        <v>42</v>
      </c>
      <c r="I152" s="346">
        <v>5000</v>
      </c>
      <c r="J152" s="295">
        <v>26</v>
      </c>
      <c r="K152" s="296">
        <f t="shared" si="21"/>
        <v>5.2473763118440781E-3</v>
      </c>
      <c r="L152" s="296">
        <f t="shared" si="22"/>
        <v>2.7709687733134388E-3</v>
      </c>
      <c r="M152" s="297">
        <f t="shared" si="19"/>
        <v>34.330143564847646</v>
      </c>
      <c r="N152" s="297">
        <f t="shared" si="17"/>
        <v>7.5526315842664822</v>
      </c>
      <c r="O152" s="361">
        <v>12.786284198296229</v>
      </c>
      <c r="P152" s="297">
        <v>1.7456694915254234</v>
      </c>
      <c r="Q152" s="369">
        <f t="shared" si="18"/>
        <v>7.3696575883652221E-2</v>
      </c>
    </row>
    <row r="153" spans="1:17" x14ac:dyDescent="0.35">
      <c r="A153" s="298">
        <f t="shared" si="20"/>
        <v>148</v>
      </c>
      <c r="B153" s="295" t="s">
        <v>2047</v>
      </c>
      <c r="C153" s="295">
        <v>774.85</v>
      </c>
      <c r="D153" s="295">
        <v>31.4</v>
      </c>
      <c r="E153" s="295"/>
      <c r="F153" s="295">
        <f t="shared" si="16"/>
        <v>806.25</v>
      </c>
      <c r="G153" s="346">
        <v>1100</v>
      </c>
      <c r="H153" s="295">
        <v>37</v>
      </c>
      <c r="I153" s="346">
        <v>5000</v>
      </c>
      <c r="J153" s="295">
        <v>28</v>
      </c>
      <c r="K153" s="296">
        <f t="shared" si="21"/>
        <v>4.6226886556721639E-3</v>
      </c>
      <c r="L153" s="296">
        <f t="shared" si="22"/>
        <v>2.984120217414473E-3</v>
      </c>
      <c r="M153" s="297">
        <f t="shared" si="19"/>
        <v>32.56817184967678</v>
      </c>
      <c r="N153" s="297">
        <f t="shared" si="17"/>
        <v>7.1649978069288913</v>
      </c>
      <c r="O153" s="361">
        <v>12.13045960098524</v>
      </c>
      <c r="P153" s="297">
        <v>1.5378516949152541</v>
      </c>
      <c r="Q153" s="369">
        <f t="shared" si="18"/>
        <v>6.6234394979852604E-2</v>
      </c>
    </row>
    <row r="154" spans="1:17" x14ac:dyDescent="0.35">
      <c r="A154" s="298">
        <f t="shared" si="20"/>
        <v>149</v>
      </c>
      <c r="B154" s="295" t="s">
        <v>2048</v>
      </c>
      <c r="C154" s="295">
        <v>506.14</v>
      </c>
      <c r="D154" s="295">
        <v>17.100000000000001</v>
      </c>
      <c r="E154" s="295"/>
      <c r="F154" s="295">
        <f t="shared" si="16"/>
        <v>523.24</v>
      </c>
      <c r="G154" s="346">
        <v>1100</v>
      </c>
      <c r="H154" s="295">
        <v>23</v>
      </c>
      <c r="I154" s="346">
        <v>5000</v>
      </c>
      <c r="J154" s="295">
        <v>16</v>
      </c>
      <c r="K154" s="296">
        <f t="shared" si="21"/>
        <v>2.8735632183908046E-3</v>
      </c>
      <c r="L154" s="296">
        <f t="shared" si="22"/>
        <v>1.7052115528082702E-3</v>
      </c>
      <c r="M154" s="297">
        <f t="shared" si="19"/>
        <v>19.60379524415028</v>
      </c>
      <c r="N154" s="297">
        <f t="shared" si="17"/>
        <v>4.3128349537130619</v>
      </c>
      <c r="O154" s="361">
        <v>7.301592470954728</v>
      </c>
      <c r="P154" s="297">
        <v>0.95596186440677955</v>
      </c>
      <c r="Q154" s="369">
        <f t="shared" si="18"/>
        <v>6.149029992589413E-2</v>
      </c>
    </row>
    <row r="155" spans="1:17" x14ac:dyDescent="0.35">
      <c r="A155" s="298">
        <f t="shared" si="20"/>
        <v>150</v>
      </c>
      <c r="B155" s="295" t="s">
        <v>2049</v>
      </c>
      <c r="C155" s="295">
        <v>574.20000000000005</v>
      </c>
      <c r="D155" s="295"/>
      <c r="E155" s="295"/>
      <c r="F155" s="295">
        <f t="shared" si="16"/>
        <v>574.20000000000005</v>
      </c>
      <c r="G155" s="346">
        <v>1100</v>
      </c>
      <c r="H155" s="295">
        <v>16</v>
      </c>
      <c r="I155" s="346">
        <v>5000</v>
      </c>
      <c r="J155" s="295">
        <v>23</v>
      </c>
      <c r="K155" s="296">
        <f t="shared" si="21"/>
        <v>1.9990004997501249E-3</v>
      </c>
      <c r="L155" s="296">
        <f t="shared" si="22"/>
        <v>2.4512416071618883E-3</v>
      </c>
      <c r="M155" s="297">
        <f t="shared" si="19"/>
        <v>19.053489068638438</v>
      </c>
      <c r="N155" s="297">
        <f t="shared" si="17"/>
        <v>4.1917675951004565</v>
      </c>
      <c r="O155" s="361">
        <v>7.0975712552733681</v>
      </c>
      <c r="P155" s="297">
        <v>0.66501694915254239</v>
      </c>
      <c r="Q155" s="369">
        <f t="shared" si="18"/>
        <v>5.4001819693773601E-2</v>
      </c>
    </row>
    <row r="156" spans="1:17" x14ac:dyDescent="0.35">
      <c r="A156" s="298">
        <f t="shared" si="20"/>
        <v>151</v>
      </c>
      <c r="B156" s="295" t="s">
        <v>2050</v>
      </c>
      <c r="C156" s="295">
        <v>265.10000000000002</v>
      </c>
      <c r="D156" s="295"/>
      <c r="E156" s="295"/>
      <c r="F156" s="295">
        <f t="shared" si="16"/>
        <v>265.10000000000002</v>
      </c>
      <c r="G156" s="346">
        <v>1100</v>
      </c>
      <c r="H156" s="295">
        <v>14</v>
      </c>
      <c r="I156" s="346">
        <v>5000</v>
      </c>
      <c r="J156" s="295">
        <v>8</v>
      </c>
      <c r="K156" s="296">
        <f t="shared" si="21"/>
        <v>1.7491254372813594E-3</v>
      </c>
      <c r="L156" s="296">
        <f t="shared" si="22"/>
        <v>8.5260577640413509E-4</v>
      </c>
      <c r="M156" s="297">
        <f t="shared" si="19"/>
        <v>11.139182104833759</v>
      </c>
      <c r="N156" s="297">
        <f t="shared" si="17"/>
        <v>2.4506200630634272</v>
      </c>
      <c r="O156" s="361">
        <v>4.1487402533123898</v>
      </c>
      <c r="P156" s="297">
        <v>0.58188983050847454</v>
      </c>
      <c r="Q156" s="369">
        <f t="shared" si="18"/>
        <v>6.9107628259970008E-2</v>
      </c>
    </row>
    <row r="157" spans="1:17" x14ac:dyDescent="0.35">
      <c r="A157" s="298">
        <f t="shared" si="20"/>
        <v>152</v>
      </c>
      <c r="B157" s="295" t="s">
        <v>2051</v>
      </c>
      <c r="C157" s="295">
        <v>733.7</v>
      </c>
      <c r="D157" s="295"/>
      <c r="E157" s="295"/>
      <c r="F157" s="295">
        <f t="shared" si="16"/>
        <v>733.7</v>
      </c>
      <c r="G157" s="346">
        <v>1100</v>
      </c>
      <c r="H157" s="295">
        <v>32</v>
      </c>
      <c r="I157" s="346">
        <v>5000</v>
      </c>
      <c r="J157" s="295">
        <v>12</v>
      </c>
      <c r="K157" s="296">
        <f t="shared" si="21"/>
        <v>3.9980009995002497E-3</v>
      </c>
      <c r="L157" s="296">
        <f t="shared" si="22"/>
        <v>1.2789086646062026E-3</v>
      </c>
      <c r="M157" s="297">
        <f t="shared" si="19"/>
        <v>22.592824881388566</v>
      </c>
      <c r="N157" s="297">
        <f t="shared" si="17"/>
        <v>4.9704214739054846</v>
      </c>
      <c r="O157" s="361">
        <v>8.4140640584426976</v>
      </c>
      <c r="P157" s="297">
        <v>1.3300338983050848</v>
      </c>
      <c r="Q157" s="369">
        <f t="shared" si="18"/>
        <v>5.0848227220991991E-2</v>
      </c>
    </row>
    <row r="158" spans="1:17" x14ac:dyDescent="0.35">
      <c r="A158" s="298">
        <f t="shared" si="20"/>
        <v>153</v>
      </c>
      <c r="B158" s="295" t="s">
        <v>2052</v>
      </c>
      <c r="C158" s="295">
        <v>560.1</v>
      </c>
      <c r="D158" s="295"/>
      <c r="E158" s="295"/>
      <c r="F158" s="295">
        <f t="shared" si="16"/>
        <v>560.1</v>
      </c>
      <c r="G158" s="346">
        <v>1100</v>
      </c>
      <c r="H158" s="295">
        <v>24</v>
      </c>
      <c r="I158" s="346">
        <v>5000</v>
      </c>
      <c r="J158" s="295">
        <v>15</v>
      </c>
      <c r="K158" s="296">
        <f t="shared" si="21"/>
        <v>2.9985007496251873E-3</v>
      </c>
      <c r="L158" s="296">
        <f t="shared" si="22"/>
        <v>1.5986358307577533E-3</v>
      </c>
      <c r="M158" s="297">
        <f t="shared" si="19"/>
        <v>19.682410412080539</v>
      </c>
      <c r="N158" s="297">
        <f t="shared" si="17"/>
        <v>4.3301302906577188</v>
      </c>
      <c r="O158" s="361">
        <v>7.3307383589092083</v>
      </c>
      <c r="P158" s="297">
        <v>0.99752542372881348</v>
      </c>
      <c r="Q158" s="369">
        <f t="shared" si="18"/>
        <v>5.774112566573162E-2</v>
      </c>
    </row>
    <row r="159" spans="1:17" x14ac:dyDescent="0.35">
      <c r="A159" s="298">
        <f t="shared" si="20"/>
        <v>154</v>
      </c>
      <c r="B159" s="295" t="s">
        <v>2053</v>
      </c>
      <c r="C159" s="295">
        <v>635.20000000000005</v>
      </c>
      <c r="D159" s="295">
        <v>38.700000000000003</v>
      </c>
      <c r="E159" s="295"/>
      <c r="F159" s="295">
        <f t="shared" si="16"/>
        <v>673.90000000000009</v>
      </c>
      <c r="G159" s="346">
        <v>1100</v>
      </c>
      <c r="H159" s="295">
        <v>23</v>
      </c>
      <c r="I159" s="346">
        <v>5000</v>
      </c>
      <c r="J159" s="295">
        <v>17</v>
      </c>
      <c r="K159" s="296">
        <f t="shared" si="21"/>
        <v>2.8735632183908046E-3</v>
      </c>
      <c r="L159" s="296">
        <f t="shared" si="22"/>
        <v>1.811787274858787E-3</v>
      </c>
      <c r="M159" s="297">
        <f t="shared" si="19"/>
        <v>20.060093869323463</v>
      </c>
      <c r="N159" s="297">
        <f t="shared" si="17"/>
        <v>4.4132206512511623</v>
      </c>
      <c r="O159" s="361">
        <v>7.4716241901342588</v>
      </c>
      <c r="P159" s="297">
        <v>0.95596186440677955</v>
      </c>
      <c r="Q159" s="369">
        <f t="shared" si="18"/>
        <v>4.8821636110870544E-2</v>
      </c>
    </row>
    <row r="160" spans="1:17" x14ac:dyDescent="0.35">
      <c r="A160" s="298">
        <f t="shared" si="20"/>
        <v>155</v>
      </c>
      <c r="B160" s="295" t="s">
        <v>2054</v>
      </c>
      <c r="C160" s="295">
        <v>485.6</v>
      </c>
      <c r="D160" s="295"/>
      <c r="E160" s="295"/>
      <c r="F160" s="295">
        <f t="shared" si="16"/>
        <v>485.6</v>
      </c>
      <c r="G160" s="346">
        <v>1100</v>
      </c>
      <c r="H160" s="295">
        <v>12</v>
      </c>
      <c r="I160" s="346">
        <v>5000</v>
      </c>
      <c r="J160" s="295">
        <v>20</v>
      </c>
      <c r="K160" s="296">
        <f t="shared" si="21"/>
        <v>1.4992503748125937E-3</v>
      </c>
      <c r="L160" s="296">
        <f t="shared" si="22"/>
        <v>2.1315144410103378E-3</v>
      </c>
      <c r="M160" s="297">
        <f t="shared" si="19"/>
        <v>15.544938020705089</v>
      </c>
      <c r="N160" s="297">
        <f t="shared" si="17"/>
        <v>3.4198863645551199</v>
      </c>
      <c r="O160" s="361">
        <v>5.790765669198735</v>
      </c>
      <c r="P160" s="297">
        <v>0.49876271186440674</v>
      </c>
      <c r="Q160" s="369">
        <f t="shared" si="18"/>
        <v>5.2006492517140339E-2</v>
      </c>
    </row>
    <row r="161" spans="1:17" x14ac:dyDescent="0.35">
      <c r="A161" s="298">
        <f t="shared" si="20"/>
        <v>156</v>
      </c>
      <c r="B161" s="295" t="s">
        <v>2055</v>
      </c>
      <c r="C161" s="295">
        <v>464.9</v>
      </c>
      <c r="D161" s="295"/>
      <c r="E161" s="295"/>
      <c r="F161" s="295">
        <f t="shared" si="16"/>
        <v>464.9</v>
      </c>
      <c r="G161" s="346">
        <v>1100</v>
      </c>
      <c r="H161" s="295">
        <v>20</v>
      </c>
      <c r="I161" s="346">
        <v>5000</v>
      </c>
      <c r="J161" s="295">
        <v>16</v>
      </c>
      <c r="K161" s="296">
        <f t="shared" si="21"/>
        <v>2.4987506246876559E-3</v>
      </c>
      <c r="L161" s="296">
        <f t="shared" si="22"/>
        <v>1.7052115528082702E-3</v>
      </c>
      <c r="M161" s="297">
        <f t="shared" si="19"/>
        <v>17.999053864839933</v>
      </c>
      <c r="N161" s="297">
        <f t="shared" si="17"/>
        <v>3.9597918502647853</v>
      </c>
      <c r="O161" s="361">
        <v>6.7040596495526961</v>
      </c>
      <c r="P161" s="297">
        <v>0.83127118644067788</v>
      </c>
      <c r="Q161" s="369">
        <f t="shared" si="18"/>
        <v>6.3441980105610016E-2</v>
      </c>
    </row>
    <row r="162" spans="1:17" x14ac:dyDescent="0.35">
      <c r="A162" s="298">
        <f t="shared" si="20"/>
        <v>157</v>
      </c>
      <c r="B162" s="295" t="s">
        <v>2056</v>
      </c>
      <c r="C162" s="295">
        <v>624.1</v>
      </c>
      <c r="D162" s="295"/>
      <c r="E162" s="295"/>
      <c r="F162" s="295">
        <f t="shared" si="16"/>
        <v>624.1</v>
      </c>
      <c r="G162" s="346">
        <v>1100</v>
      </c>
      <c r="H162" s="295">
        <v>24</v>
      </c>
      <c r="I162" s="346">
        <v>5000</v>
      </c>
      <c r="J162" s="295">
        <v>14</v>
      </c>
      <c r="K162" s="296">
        <f t="shared" si="21"/>
        <v>2.9985007496251873E-3</v>
      </c>
      <c r="L162" s="296">
        <f t="shared" si="22"/>
        <v>1.4920601087072365E-3</v>
      </c>
      <c r="M162" s="297">
        <f t="shared" si="19"/>
        <v>19.226111786907353</v>
      </c>
      <c r="N162" s="297">
        <f t="shared" si="17"/>
        <v>4.2297445931196176</v>
      </c>
      <c r="O162" s="361">
        <v>7.1607066397296757</v>
      </c>
      <c r="P162" s="297">
        <v>0.99752542372881348</v>
      </c>
      <c r="Q162" s="369">
        <f t="shared" si="18"/>
        <v>5.0655485408565071E-2</v>
      </c>
    </row>
    <row r="163" spans="1:17" x14ac:dyDescent="0.35">
      <c r="A163" s="298">
        <f t="shared" si="20"/>
        <v>158</v>
      </c>
      <c r="B163" s="295" t="s">
        <v>2057</v>
      </c>
      <c r="C163" s="295">
        <v>764.3</v>
      </c>
      <c r="D163" s="295"/>
      <c r="E163" s="295"/>
      <c r="F163" s="295">
        <f t="shared" si="16"/>
        <v>764.3</v>
      </c>
      <c r="G163" s="346">
        <v>1100</v>
      </c>
      <c r="H163" s="295">
        <v>20</v>
      </c>
      <c r="I163" s="346">
        <v>5000</v>
      </c>
      <c r="J163" s="295">
        <v>40</v>
      </c>
      <c r="K163" s="296">
        <f t="shared" si="21"/>
        <v>2.4987506246876559E-3</v>
      </c>
      <c r="L163" s="296">
        <f t="shared" si="22"/>
        <v>4.2630288820206756E-3</v>
      </c>
      <c r="M163" s="297">
        <f t="shared" si="19"/>
        <v>28.950220868996386</v>
      </c>
      <c r="N163" s="297">
        <f t="shared" si="17"/>
        <v>6.3690485911792045</v>
      </c>
      <c r="O163" s="361">
        <v>10.78482090986143</v>
      </c>
      <c r="P163" s="297">
        <v>0.83127118644067788</v>
      </c>
      <c r="Q163" s="369">
        <f t="shared" si="18"/>
        <v>6.1409605595286805E-2</v>
      </c>
    </row>
    <row r="164" spans="1:17" x14ac:dyDescent="0.35">
      <c r="A164" s="298">
        <f t="shared" si="20"/>
        <v>159</v>
      </c>
      <c r="B164" s="295" t="s">
        <v>2058</v>
      </c>
      <c r="C164" s="295">
        <v>726.1</v>
      </c>
      <c r="D164" s="295"/>
      <c r="E164" s="295">
        <v>20.6</v>
      </c>
      <c r="F164" s="295">
        <f t="shared" si="16"/>
        <v>746.7</v>
      </c>
      <c r="G164" s="346">
        <v>1100</v>
      </c>
      <c r="H164" s="295">
        <v>35</v>
      </c>
      <c r="I164" s="346">
        <v>5000</v>
      </c>
      <c r="J164" s="295">
        <v>16</v>
      </c>
      <c r="K164" s="296">
        <f t="shared" si="21"/>
        <v>4.3728135932033984E-3</v>
      </c>
      <c r="L164" s="296">
        <f t="shared" si="22"/>
        <v>1.7052115528082702E-3</v>
      </c>
      <c r="M164" s="297">
        <f t="shared" si="19"/>
        <v>26.022760761391659</v>
      </c>
      <c r="N164" s="297">
        <f t="shared" si="17"/>
        <v>5.7250073675061648</v>
      </c>
      <c r="O164" s="361">
        <v>9.6917237565628529</v>
      </c>
      <c r="P164" s="297">
        <v>1.4547245762711862</v>
      </c>
      <c r="Q164" s="369">
        <f t="shared" si="18"/>
        <v>5.7445046821657776E-2</v>
      </c>
    </row>
    <row r="165" spans="1:17" x14ac:dyDescent="0.35">
      <c r="A165" s="298">
        <f t="shared" si="20"/>
        <v>160</v>
      </c>
      <c r="B165" s="295" t="s">
        <v>2059</v>
      </c>
      <c r="C165" s="295">
        <v>644.70000000000005</v>
      </c>
      <c r="D165" s="295">
        <v>38.200000000000003</v>
      </c>
      <c r="E165" s="295">
        <v>32.799999999999997</v>
      </c>
      <c r="F165" s="295">
        <f t="shared" si="16"/>
        <v>715.7</v>
      </c>
      <c r="G165" s="346">
        <v>1100</v>
      </c>
      <c r="H165" s="295">
        <v>23</v>
      </c>
      <c r="I165" s="346">
        <v>5000</v>
      </c>
      <c r="J165" s="295">
        <v>16</v>
      </c>
      <c r="K165" s="296">
        <f t="shared" si="21"/>
        <v>2.8735632183908046E-3</v>
      </c>
      <c r="L165" s="296">
        <f t="shared" si="22"/>
        <v>1.7052115528082702E-3</v>
      </c>
      <c r="M165" s="297">
        <f t="shared" si="19"/>
        <v>19.60379524415028</v>
      </c>
      <c r="N165" s="297">
        <f t="shared" si="17"/>
        <v>4.3128349537130619</v>
      </c>
      <c r="O165" s="361">
        <v>7.301592470954728</v>
      </c>
      <c r="P165" s="297">
        <v>0.95596186440677955</v>
      </c>
      <c r="Q165" s="369">
        <f t="shared" si="18"/>
        <v>4.4954847747973793E-2</v>
      </c>
    </row>
    <row r="166" spans="1:17" x14ac:dyDescent="0.35">
      <c r="A166" s="298">
        <f t="shared" si="20"/>
        <v>161</v>
      </c>
      <c r="B166" s="295" t="s">
        <v>2060</v>
      </c>
      <c r="C166" s="295">
        <v>233.7</v>
      </c>
      <c r="D166" s="295"/>
      <c r="E166" s="295"/>
      <c r="F166" s="295">
        <f t="shared" si="16"/>
        <v>233.7</v>
      </c>
      <c r="G166" s="346">
        <v>1100</v>
      </c>
      <c r="H166" s="295">
        <v>8</v>
      </c>
      <c r="I166" s="346">
        <v>5000</v>
      </c>
      <c r="J166" s="295">
        <v>9</v>
      </c>
      <c r="K166" s="296">
        <f t="shared" si="21"/>
        <v>9.9950024987506244E-4</v>
      </c>
      <c r="L166" s="296">
        <f t="shared" si="22"/>
        <v>9.5918149845465193E-4</v>
      </c>
      <c r="M166" s="297">
        <f t="shared" si="19"/>
        <v>8.3859979713862565</v>
      </c>
      <c r="N166" s="297">
        <f t="shared" si="17"/>
        <v>1.8449195537049765</v>
      </c>
      <c r="O166" s="361">
        <v>3.1237063296878582</v>
      </c>
      <c r="P166" s="297">
        <v>0.3325084745762712</v>
      </c>
      <c r="Q166" s="369">
        <f t="shared" si="18"/>
        <v>5.8567104532971169E-2</v>
      </c>
    </row>
    <row r="167" spans="1:17" x14ac:dyDescent="0.35">
      <c r="A167" s="298">
        <f t="shared" si="20"/>
        <v>162</v>
      </c>
      <c r="B167" s="295" t="s">
        <v>2061</v>
      </c>
      <c r="C167" s="295">
        <v>428.1</v>
      </c>
      <c r="D167" s="295">
        <v>104.4</v>
      </c>
      <c r="E167" s="295">
        <v>125.8</v>
      </c>
      <c r="F167" s="295">
        <f t="shared" si="16"/>
        <v>658.3</v>
      </c>
      <c r="G167" s="346">
        <v>1100</v>
      </c>
      <c r="H167" s="295">
        <v>34</v>
      </c>
      <c r="I167" s="346">
        <v>5000</v>
      </c>
      <c r="J167" s="295">
        <v>14</v>
      </c>
      <c r="K167" s="296">
        <f t="shared" si="21"/>
        <v>4.2478760619690152E-3</v>
      </c>
      <c r="L167" s="296">
        <f t="shared" si="22"/>
        <v>1.4920601087072365E-3</v>
      </c>
      <c r="M167" s="297">
        <f t="shared" si="19"/>
        <v>24.575249717941837</v>
      </c>
      <c r="N167" s="297">
        <f t="shared" si="17"/>
        <v>5.4065549379472042</v>
      </c>
      <c r="O167" s="361">
        <v>9.1524827110697817</v>
      </c>
      <c r="P167" s="297">
        <v>1.4131610169491524</v>
      </c>
      <c r="Q167" s="369">
        <f t="shared" si="18"/>
        <v>6.1594179528950292E-2</v>
      </c>
    </row>
    <row r="168" spans="1:17" x14ac:dyDescent="0.35">
      <c r="A168" s="298">
        <f t="shared" si="20"/>
        <v>163</v>
      </c>
      <c r="B168" s="295" t="s">
        <v>2062</v>
      </c>
      <c r="C168" s="295">
        <v>692.5</v>
      </c>
      <c r="D168" s="295"/>
      <c r="E168" s="295">
        <v>41</v>
      </c>
      <c r="F168" s="295">
        <f t="shared" si="16"/>
        <v>733.5</v>
      </c>
      <c r="G168" s="346">
        <v>1100</v>
      </c>
      <c r="H168" s="295">
        <v>32</v>
      </c>
      <c r="I168" s="346">
        <v>5000</v>
      </c>
      <c r="J168" s="295">
        <v>18</v>
      </c>
      <c r="K168" s="296">
        <f t="shared" si="21"/>
        <v>3.9980009995002497E-3</v>
      </c>
      <c r="L168" s="296">
        <f t="shared" si="22"/>
        <v>1.9183629969093039E-3</v>
      </c>
      <c r="M168" s="297">
        <f t="shared" si="19"/>
        <v>25.330616632427684</v>
      </c>
      <c r="N168" s="297">
        <f t="shared" si="17"/>
        <v>5.5727356591340902</v>
      </c>
      <c r="O168" s="361">
        <v>9.4342543735198809</v>
      </c>
      <c r="P168" s="297">
        <v>1.3300338983050848</v>
      </c>
      <c r="Q168" s="369">
        <f t="shared" si="18"/>
        <v>5.6806599268420903E-2</v>
      </c>
    </row>
    <row r="169" spans="1:17" x14ac:dyDescent="0.35">
      <c r="A169" s="298">
        <f t="shared" si="20"/>
        <v>164</v>
      </c>
      <c r="B169" s="295" t="s">
        <v>2063</v>
      </c>
      <c r="C169" s="295">
        <v>739</v>
      </c>
      <c r="D169" s="295"/>
      <c r="E169" s="295">
        <v>21.7</v>
      </c>
      <c r="F169" s="295">
        <f t="shared" si="16"/>
        <v>760.7</v>
      </c>
      <c r="G169" s="346">
        <v>1100</v>
      </c>
      <c r="H169" s="295">
        <v>44</v>
      </c>
      <c r="I169" s="346">
        <v>5000</v>
      </c>
      <c r="J169" s="295">
        <v>21</v>
      </c>
      <c r="K169" s="296">
        <f t="shared" si="21"/>
        <v>5.4972513743128436E-3</v>
      </c>
      <c r="L169" s="296">
        <f t="shared" si="22"/>
        <v>2.2380901630608546E-3</v>
      </c>
      <c r="M169" s="297">
        <f t="shared" si="19"/>
        <v>33.118478025188622</v>
      </c>
      <c r="N169" s="297">
        <f t="shared" si="17"/>
        <v>7.2860651655414967</v>
      </c>
      <c r="O169" s="361">
        <v>12.334480816666598</v>
      </c>
      <c r="P169" s="297">
        <v>1.8287966101694912</v>
      </c>
      <c r="Q169" s="369">
        <f t="shared" si="18"/>
        <v>7.1733693463344558E-2</v>
      </c>
    </row>
    <row r="170" spans="1:17" x14ac:dyDescent="0.35">
      <c r="A170" s="298">
        <f t="shared" si="20"/>
        <v>165</v>
      </c>
      <c r="B170" s="295" t="s">
        <v>2064</v>
      </c>
      <c r="C170" s="295">
        <v>571.5</v>
      </c>
      <c r="D170" s="295"/>
      <c r="E170" s="295"/>
      <c r="F170" s="295">
        <f t="shared" si="16"/>
        <v>571.5</v>
      </c>
      <c r="G170" s="346">
        <v>1100</v>
      </c>
      <c r="H170" s="295">
        <v>32</v>
      </c>
      <c r="I170" s="346">
        <v>5000</v>
      </c>
      <c r="J170" s="295">
        <v>18</v>
      </c>
      <c r="K170" s="296">
        <f t="shared" si="21"/>
        <v>3.9980009995002497E-3</v>
      </c>
      <c r="L170" s="296">
        <f t="shared" si="22"/>
        <v>1.9183629969093039E-3</v>
      </c>
      <c r="M170" s="297">
        <f t="shared" si="19"/>
        <v>25.330616632427684</v>
      </c>
      <c r="N170" s="297">
        <f t="shared" si="17"/>
        <v>5.5727356591340902</v>
      </c>
      <c r="O170" s="361">
        <v>9.4342543735198809</v>
      </c>
      <c r="P170" s="297">
        <v>1.3300338983050848</v>
      </c>
      <c r="Q170" s="369">
        <f t="shared" si="18"/>
        <v>7.290925732876069E-2</v>
      </c>
    </row>
    <row r="171" spans="1:17" x14ac:dyDescent="0.35">
      <c r="A171" s="298">
        <f t="shared" si="20"/>
        <v>166</v>
      </c>
      <c r="B171" s="295" t="s">
        <v>2065</v>
      </c>
      <c r="C171" s="295">
        <v>539.9</v>
      </c>
      <c r="D171" s="295">
        <v>31.5</v>
      </c>
      <c r="E171" s="295"/>
      <c r="F171" s="295">
        <f t="shared" si="16"/>
        <v>571.4</v>
      </c>
      <c r="G171" s="346">
        <v>1100</v>
      </c>
      <c r="H171" s="295">
        <v>42</v>
      </c>
      <c r="I171" s="346">
        <v>5000</v>
      </c>
      <c r="J171" s="295">
        <v>15</v>
      </c>
      <c r="K171" s="296">
        <f t="shared" si="21"/>
        <v>5.2473763118440781E-3</v>
      </c>
      <c r="L171" s="296">
        <f t="shared" si="22"/>
        <v>1.5986358307577533E-3</v>
      </c>
      <c r="M171" s="297">
        <f t="shared" si="19"/>
        <v>29.310858687942609</v>
      </c>
      <c r="N171" s="297">
        <f t="shared" si="17"/>
        <v>6.448388911347374</v>
      </c>
      <c r="O171" s="361">
        <v>10.915935287321394</v>
      </c>
      <c r="P171" s="297">
        <v>1.7456694915254234</v>
      </c>
      <c r="Q171" s="369">
        <f t="shared" si="18"/>
        <v>8.4740728698174325E-2</v>
      </c>
    </row>
    <row r="172" spans="1:17" x14ac:dyDescent="0.35">
      <c r="A172" s="298">
        <f t="shared" si="20"/>
        <v>167</v>
      </c>
      <c r="B172" s="295" t="s">
        <v>2066</v>
      </c>
      <c r="C172" s="295">
        <v>555.79999999999995</v>
      </c>
      <c r="D172" s="295">
        <v>65.2</v>
      </c>
      <c r="E172" s="295"/>
      <c r="F172" s="295">
        <f t="shared" si="16"/>
        <v>621</v>
      </c>
      <c r="G172" s="346">
        <v>1100</v>
      </c>
      <c r="H172" s="295">
        <v>34</v>
      </c>
      <c r="I172" s="346">
        <v>5000</v>
      </c>
      <c r="J172" s="295">
        <v>18</v>
      </c>
      <c r="K172" s="296">
        <f t="shared" si="21"/>
        <v>4.2478760619690152E-3</v>
      </c>
      <c r="L172" s="296">
        <f t="shared" si="22"/>
        <v>1.9183629969093039E-3</v>
      </c>
      <c r="M172" s="297">
        <f t="shared" si="19"/>
        <v>26.400444218634579</v>
      </c>
      <c r="N172" s="297">
        <f t="shared" si="17"/>
        <v>5.8080977280996073</v>
      </c>
      <c r="O172" s="361">
        <v>9.8326095877879034</v>
      </c>
      <c r="P172" s="297">
        <v>1.4131610169491524</v>
      </c>
      <c r="Q172" s="369">
        <f t="shared" si="18"/>
        <v>6.9974738408166245E-2</v>
      </c>
    </row>
    <row r="173" spans="1:17" x14ac:dyDescent="0.35">
      <c r="A173" s="298">
        <f t="shared" si="20"/>
        <v>168</v>
      </c>
      <c r="B173" s="295" t="s">
        <v>2067</v>
      </c>
      <c r="C173" s="295">
        <v>627.5</v>
      </c>
      <c r="D173" s="295">
        <v>32.299999999999997</v>
      </c>
      <c r="E173" s="295"/>
      <c r="F173" s="295">
        <f t="shared" si="16"/>
        <v>659.8</v>
      </c>
      <c r="G173" s="346">
        <v>1100</v>
      </c>
      <c r="H173" s="295">
        <v>32</v>
      </c>
      <c r="I173" s="346">
        <v>5000</v>
      </c>
      <c r="J173" s="295">
        <v>18</v>
      </c>
      <c r="K173" s="296">
        <f t="shared" si="21"/>
        <v>3.9980009995002497E-3</v>
      </c>
      <c r="L173" s="296">
        <f t="shared" si="22"/>
        <v>1.9183629969093039E-3</v>
      </c>
      <c r="M173" s="297">
        <f t="shared" si="19"/>
        <v>25.330616632427684</v>
      </c>
      <c r="N173" s="297">
        <f t="shared" si="17"/>
        <v>5.5727356591340902</v>
      </c>
      <c r="O173" s="361">
        <v>9.4342543735198809</v>
      </c>
      <c r="P173" s="297">
        <v>1.3300338983050848</v>
      </c>
      <c r="Q173" s="369">
        <f t="shared" si="18"/>
        <v>6.3151925679579779E-2</v>
      </c>
    </row>
    <row r="174" spans="1:17" x14ac:dyDescent="0.35">
      <c r="A174" s="298">
        <f t="shared" si="20"/>
        <v>169</v>
      </c>
      <c r="B174" s="295" t="s">
        <v>2068</v>
      </c>
      <c r="C174" s="295">
        <v>647.1</v>
      </c>
      <c r="D174" s="295">
        <v>50</v>
      </c>
      <c r="E174" s="295">
        <v>99.3</v>
      </c>
      <c r="F174" s="295">
        <f t="shared" si="16"/>
        <v>796.4</v>
      </c>
      <c r="G174" s="346">
        <v>1100</v>
      </c>
      <c r="H174" s="295">
        <v>39</v>
      </c>
      <c r="I174" s="346">
        <v>5000</v>
      </c>
      <c r="J174" s="295">
        <v>17</v>
      </c>
      <c r="K174" s="296">
        <f t="shared" si="21"/>
        <v>4.8725637181409294E-3</v>
      </c>
      <c r="L174" s="296">
        <f t="shared" si="22"/>
        <v>1.811787274858787E-3</v>
      </c>
      <c r="M174" s="297">
        <f t="shared" si="19"/>
        <v>28.618714558978635</v>
      </c>
      <c r="N174" s="297">
        <f t="shared" si="17"/>
        <v>6.2961172029752994</v>
      </c>
      <c r="O174" s="361">
        <v>10.658465904278424</v>
      </c>
      <c r="P174" s="297">
        <v>1.6209788135593219</v>
      </c>
      <c r="Q174" s="369">
        <f t="shared" si="18"/>
        <v>5.925951341008498E-2</v>
      </c>
    </row>
    <row r="175" spans="1:17" x14ac:dyDescent="0.35">
      <c r="A175" s="298">
        <f t="shared" si="20"/>
        <v>170</v>
      </c>
      <c r="B175" s="295" t="s">
        <v>2069</v>
      </c>
      <c r="C175" s="295">
        <v>560.79999999999995</v>
      </c>
      <c r="D175" s="295"/>
      <c r="E175" s="295"/>
      <c r="F175" s="295">
        <f t="shared" si="16"/>
        <v>560.79999999999995</v>
      </c>
      <c r="G175" s="346">
        <v>1100</v>
      </c>
      <c r="H175" s="295">
        <v>32</v>
      </c>
      <c r="I175" s="346">
        <v>5000</v>
      </c>
      <c r="J175" s="295">
        <v>18</v>
      </c>
      <c r="K175" s="296">
        <f t="shared" si="21"/>
        <v>3.9980009995002497E-3</v>
      </c>
      <c r="L175" s="296">
        <f t="shared" si="22"/>
        <v>1.9183629969093039E-3</v>
      </c>
      <c r="M175" s="297">
        <f t="shared" si="19"/>
        <v>25.330616632427684</v>
      </c>
      <c r="N175" s="297">
        <f t="shared" si="17"/>
        <v>5.5727356591340902</v>
      </c>
      <c r="O175" s="361">
        <v>9.4342543735198809</v>
      </c>
      <c r="P175" s="297">
        <v>1.3300338983050848</v>
      </c>
      <c r="Q175" s="369">
        <f t="shared" si="18"/>
        <v>7.4300357637993461E-2</v>
      </c>
    </row>
    <row r="176" spans="1:17" x14ac:dyDescent="0.35">
      <c r="A176" s="298">
        <f t="shared" si="20"/>
        <v>171</v>
      </c>
      <c r="B176" s="295" t="s">
        <v>2070</v>
      </c>
      <c r="C176" s="295">
        <v>584.1</v>
      </c>
      <c r="D176" s="295"/>
      <c r="E176" s="295"/>
      <c r="F176" s="295">
        <f t="shared" si="16"/>
        <v>584.1</v>
      </c>
      <c r="G176" s="346">
        <v>1100</v>
      </c>
      <c r="H176" s="295">
        <v>34</v>
      </c>
      <c r="I176" s="346">
        <v>5000</v>
      </c>
      <c r="J176" s="295">
        <v>18</v>
      </c>
      <c r="K176" s="296">
        <f t="shared" si="21"/>
        <v>4.2478760619690152E-3</v>
      </c>
      <c r="L176" s="296">
        <f t="shared" si="22"/>
        <v>1.9183629969093039E-3</v>
      </c>
      <c r="M176" s="297">
        <f t="shared" si="19"/>
        <v>26.400444218634579</v>
      </c>
      <c r="N176" s="297">
        <f t="shared" si="17"/>
        <v>5.8080977280996073</v>
      </c>
      <c r="O176" s="361">
        <v>9.8326095877879034</v>
      </c>
      <c r="P176" s="297">
        <v>1.4131610169491524</v>
      </c>
      <c r="Q176" s="369">
        <f t="shared" si="18"/>
        <v>7.4395330510993382E-2</v>
      </c>
    </row>
    <row r="177" spans="1:17" x14ac:dyDescent="0.35">
      <c r="A177" s="298">
        <f t="shared" si="20"/>
        <v>172</v>
      </c>
      <c r="B177" s="295" t="s">
        <v>2071</v>
      </c>
      <c r="C177" s="295">
        <v>557.1</v>
      </c>
      <c r="D177" s="295">
        <v>231.9</v>
      </c>
      <c r="E177" s="295"/>
      <c r="F177" s="295">
        <f t="shared" si="16"/>
        <v>789</v>
      </c>
      <c r="G177" s="346">
        <v>1100</v>
      </c>
      <c r="H177" s="295">
        <v>48</v>
      </c>
      <c r="I177" s="346">
        <v>5000</v>
      </c>
      <c r="J177" s="295">
        <v>13</v>
      </c>
      <c r="K177" s="296">
        <f t="shared" si="21"/>
        <v>5.9970014992503746E-3</v>
      </c>
      <c r="L177" s="296">
        <f t="shared" si="22"/>
        <v>1.3854843866567194E-3</v>
      </c>
      <c r="M177" s="297">
        <f t="shared" si="19"/>
        <v>31.607744196216924</v>
      </c>
      <c r="N177" s="297">
        <f t="shared" si="17"/>
        <v>6.953703723167723</v>
      </c>
      <c r="O177" s="361">
        <v>11.770937491766395</v>
      </c>
      <c r="P177" s="297">
        <v>1.995050847457627</v>
      </c>
      <c r="Q177" s="369">
        <f t="shared" si="18"/>
        <v>6.6321211988097178E-2</v>
      </c>
    </row>
    <row r="178" spans="1:17" x14ac:dyDescent="0.35">
      <c r="A178" s="298">
        <f t="shared" si="20"/>
        <v>173</v>
      </c>
      <c r="B178" s="295" t="s">
        <v>2072</v>
      </c>
      <c r="C178" s="295">
        <v>2669.4</v>
      </c>
      <c r="D178" s="295"/>
      <c r="E178" s="295">
        <v>28.5</v>
      </c>
      <c r="F178" s="295">
        <f t="shared" si="16"/>
        <v>2697.9</v>
      </c>
      <c r="G178" s="346">
        <v>1100</v>
      </c>
      <c r="H178" s="295">
        <v>66</v>
      </c>
      <c r="I178" s="346">
        <v>5000</v>
      </c>
      <c r="J178" s="295">
        <v>198</v>
      </c>
      <c r="K178" s="296">
        <f t="shared" si="21"/>
        <v>8.2458770614692659E-3</v>
      </c>
      <c r="L178" s="296">
        <f t="shared" si="22"/>
        <v>2.1101992966002344E-2</v>
      </c>
      <c r="M178" s="297">
        <f t="shared" si="19"/>
        <v>125.65143812911832</v>
      </c>
      <c r="N178" s="297">
        <f t="shared" si="17"/>
        <v>27.643316388406031</v>
      </c>
      <c r="O178" s="361">
        <v>46.812002468391732</v>
      </c>
      <c r="P178" s="297">
        <v>2.7431949152542368</v>
      </c>
      <c r="Q178" s="369">
        <f t="shared" si="18"/>
        <v>7.5188091441925314E-2</v>
      </c>
    </row>
    <row r="179" spans="1:17" x14ac:dyDescent="0.35">
      <c r="A179" s="298">
        <f t="shared" si="20"/>
        <v>174</v>
      </c>
      <c r="B179" s="295" t="s">
        <v>2073</v>
      </c>
      <c r="C179" s="300">
        <v>671.45</v>
      </c>
      <c r="D179" s="300"/>
      <c r="E179" s="300"/>
      <c r="F179" s="295">
        <f t="shared" si="16"/>
        <v>671.45</v>
      </c>
      <c r="G179" s="346">
        <v>1100</v>
      </c>
      <c r="H179" s="295">
        <v>11</v>
      </c>
      <c r="I179" s="346">
        <v>5000</v>
      </c>
      <c r="J179" s="295">
        <v>9</v>
      </c>
      <c r="K179" s="296">
        <f t="shared" si="21"/>
        <v>1.3743128435782109E-3</v>
      </c>
      <c r="L179" s="296">
        <f t="shared" si="22"/>
        <v>9.5918149845465193E-4</v>
      </c>
      <c r="M179" s="297">
        <f t="shared" si="19"/>
        <v>9.9907393506966002</v>
      </c>
      <c r="N179" s="297">
        <f t="shared" si="17"/>
        <v>2.1979626571532522</v>
      </c>
      <c r="O179" s="361">
        <v>3.7212391510898892</v>
      </c>
      <c r="P179" s="297">
        <v>0.45719915254237281</v>
      </c>
      <c r="Q179" s="369">
        <f t="shared" si="18"/>
        <v>2.4375814001760539E-2</v>
      </c>
    </row>
    <row r="180" spans="1:17" x14ac:dyDescent="0.35">
      <c r="A180" s="298">
        <f t="shared" si="20"/>
        <v>175</v>
      </c>
      <c r="B180" s="300" t="s">
        <v>776</v>
      </c>
      <c r="C180" s="300">
        <v>606.9</v>
      </c>
      <c r="D180" s="300"/>
      <c r="E180" s="300"/>
      <c r="F180" s="300">
        <f t="shared" si="16"/>
        <v>606.9</v>
      </c>
      <c r="G180" s="411">
        <v>1100</v>
      </c>
      <c r="H180" s="300">
        <v>26</v>
      </c>
      <c r="I180" s="411">
        <v>5000</v>
      </c>
      <c r="J180" s="300">
        <v>18</v>
      </c>
      <c r="K180" s="296">
        <f t="shared" si="21"/>
        <v>3.2483758120939528E-3</v>
      </c>
      <c r="L180" s="296">
        <f t="shared" si="22"/>
        <v>1.9183629969093039E-3</v>
      </c>
      <c r="M180" s="297">
        <f t="shared" si="19"/>
        <v>22.12113387380699</v>
      </c>
      <c r="N180" s="297">
        <f t="shared" si="17"/>
        <v>4.8666494522375379</v>
      </c>
      <c r="O180" s="361">
        <v>8.2391887307158189</v>
      </c>
      <c r="P180" s="297">
        <v>1.0806525423728812</v>
      </c>
      <c r="Q180" s="412">
        <f t="shared" si="18"/>
        <v>5.9824723346734603E-2</v>
      </c>
    </row>
    <row r="181" spans="1:17" x14ac:dyDescent="0.35">
      <c r="A181" s="298">
        <f t="shared" si="20"/>
        <v>176</v>
      </c>
      <c r="B181" s="300" t="s">
        <v>777</v>
      </c>
      <c r="C181" s="300">
        <v>487</v>
      </c>
      <c r="D181" s="300"/>
      <c r="E181" s="300"/>
      <c r="F181" s="300">
        <f t="shared" si="16"/>
        <v>487</v>
      </c>
      <c r="G181" s="411">
        <v>1100</v>
      </c>
      <c r="H181" s="300">
        <v>18</v>
      </c>
      <c r="I181" s="411">
        <v>5000</v>
      </c>
      <c r="J181" s="300">
        <v>16</v>
      </c>
      <c r="K181" s="296">
        <f t="shared" si="21"/>
        <v>2.2488755622188904E-3</v>
      </c>
      <c r="L181" s="296">
        <f t="shared" si="22"/>
        <v>1.7052115528082702E-3</v>
      </c>
      <c r="M181" s="297">
        <f t="shared" si="19"/>
        <v>16.929226278633038</v>
      </c>
      <c r="N181" s="297">
        <f t="shared" si="17"/>
        <v>3.7244297812992686</v>
      </c>
      <c r="O181" s="361">
        <v>6.3057044352846754</v>
      </c>
      <c r="P181" s="297">
        <v>0.74814406779661013</v>
      </c>
      <c r="Q181" s="412">
        <f t="shared" si="18"/>
        <v>5.6894259882984785E-2</v>
      </c>
    </row>
    <row r="182" spans="1:17" x14ac:dyDescent="0.35">
      <c r="A182" s="298">
        <f t="shared" si="20"/>
        <v>177</v>
      </c>
      <c r="B182" s="300" t="s">
        <v>778</v>
      </c>
      <c r="C182" s="300">
        <v>450.5</v>
      </c>
      <c r="D182" s="300"/>
      <c r="E182" s="300"/>
      <c r="F182" s="300">
        <f t="shared" si="16"/>
        <v>450.5</v>
      </c>
      <c r="G182" s="411">
        <v>1100</v>
      </c>
      <c r="H182" s="300">
        <v>22</v>
      </c>
      <c r="I182" s="411">
        <v>5000</v>
      </c>
      <c r="J182" s="300">
        <v>17</v>
      </c>
      <c r="K182" s="296">
        <f t="shared" si="21"/>
        <v>2.7486256871564218E-3</v>
      </c>
      <c r="L182" s="296">
        <f t="shared" si="22"/>
        <v>1.811787274858787E-3</v>
      </c>
      <c r="M182" s="297">
        <f t="shared" si="19"/>
        <v>19.525180076220014</v>
      </c>
      <c r="N182" s="297">
        <f t="shared" si="17"/>
        <v>4.2955396167684032</v>
      </c>
      <c r="O182" s="361">
        <v>7.2724465830002476</v>
      </c>
      <c r="P182" s="297">
        <v>0.91439830508474562</v>
      </c>
      <c r="Q182" s="412">
        <f t="shared" si="18"/>
        <v>7.1048977982404907E-2</v>
      </c>
    </row>
    <row r="183" spans="1:17" x14ac:dyDescent="0.35">
      <c r="A183" s="298">
        <f t="shared" si="20"/>
        <v>178</v>
      </c>
      <c r="B183" s="300" t="s">
        <v>779</v>
      </c>
      <c r="C183" s="300">
        <v>2680.77</v>
      </c>
      <c r="D183" s="300"/>
      <c r="E183" s="300"/>
      <c r="F183" s="300">
        <f t="shared" si="16"/>
        <v>2680.77</v>
      </c>
      <c r="G183" s="411">
        <v>1100</v>
      </c>
      <c r="H183" s="300">
        <v>48</v>
      </c>
      <c r="I183" s="411">
        <v>5000</v>
      </c>
      <c r="J183" s="300">
        <v>96</v>
      </c>
      <c r="K183" s="296">
        <f t="shared" si="21"/>
        <v>5.9970014992503746E-3</v>
      </c>
      <c r="L183" s="296">
        <f t="shared" si="22"/>
        <v>1.0231269316849621E-2</v>
      </c>
      <c r="M183" s="297">
        <f t="shared" si="19"/>
        <v>69.480530085591326</v>
      </c>
      <c r="N183" s="297">
        <f t="shared" si="17"/>
        <v>15.285716618830092</v>
      </c>
      <c r="O183" s="361">
        <v>25.883570183667427</v>
      </c>
      <c r="P183" s="297">
        <v>1.995050847457627</v>
      </c>
      <c r="Q183" s="412">
        <f t="shared" si="18"/>
        <v>4.2019594271625868E-2</v>
      </c>
    </row>
    <row r="184" spans="1:17" x14ac:dyDescent="0.35">
      <c r="A184" s="298">
        <f t="shared" si="20"/>
        <v>179</v>
      </c>
      <c r="B184" s="300" t="s">
        <v>780</v>
      </c>
      <c r="C184" s="300">
        <v>995.3</v>
      </c>
      <c r="D184" s="300"/>
      <c r="E184" s="300"/>
      <c r="F184" s="300">
        <f t="shared" si="16"/>
        <v>995.3</v>
      </c>
      <c r="G184" s="411">
        <v>1100</v>
      </c>
      <c r="H184" s="300">
        <v>33</v>
      </c>
      <c r="I184" s="411">
        <v>5000</v>
      </c>
      <c r="J184" s="300">
        <v>22</v>
      </c>
      <c r="K184" s="296">
        <f t="shared" si="21"/>
        <v>4.1229385307346329E-3</v>
      </c>
      <c r="L184" s="296">
        <f t="shared" si="22"/>
        <v>2.3446658851113715E-3</v>
      </c>
      <c r="M184" s="297">
        <f t="shared" si="19"/>
        <v>27.690724926223876</v>
      </c>
      <c r="N184" s="297">
        <f t="shared" si="17"/>
        <v>6.0919594837692523</v>
      </c>
      <c r="O184" s="361">
        <v>10.313558857372014</v>
      </c>
      <c r="P184" s="297">
        <v>1.3715974576271184</v>
      </c>
      <c r="Q184" s="412">
        <f t="shared" si="18"/>
        <v>4.5682548703900601E-2</v>
      </c>
    </row>
    <row r="185" spans="1:17" x14ac:dyDescent="0.35">
      <c r="A185" s="298">
        <f t="shared" si="20"/>
        <v>180</v>
      </c>
      <c r="B185" s="300" t="s">
        <v>781</v>
      </c>
      <c r="C185" s="300">
        <v>2062.92</v>
      </c>
      <c r="D185" s="300"/>
      <c r="E185" s="300"/>
      <c r="F185" s="300">
        <f t="shared" si="16"/>
        <v>2062.92</v>
      </c>
      <c r="G185" s="411">
        <v>1100</v>
      </c>
      <c r="H185" s="300">
        <v>38</v>
      </c>
      <c r="I185" s="411">
        <v>5000</v>
      </c>
      <c r="J185" s="300">
        <v>72</v>
      </c>
      <c r="K185" s="296">
        <f t="shared" si="21"/>
        <v>4.7476261869065462E-3</v>
      </c>
      <c r="L185" s="296">
        <f t="shared" si="22"/>
        <v>7.6734519876372155E-3</v>
      </c>
      <c r="M185" s="297">
        <f t="shared" si="19"/>
        <v>53.180225150400389</v>
      </c>
      <c r="N185" s="297">
        <f t="shared" si="17"/>
        <v>11.699649533088087</v>
      </c>
      <c r="O185" s="361">
        <v>19.811032852018592</v>
      </c>
      <c r="P185" s="297">
        <v>1.5794152542372879</v>
      </c>
      <c r="Q185" s="412">
        <f t="shared" si="18"/>
        <v>4.1819519317154503E-2</v>
      </c>
    </row>
    <row r="186" spans="1:17" x14ac:dyDescent="0.35">
      <c r="A186" s="298">
        <f t="shared" si="20"/>
        <v>181</v>
      </c>
      <c r="B186" s="300" t="s">
        <v>782</v>
      </c>
      <c r="C186" s="300">
        <v>706.9</v>
      </c>
      <c r="D186" s="300"/>
      <c r="E186" s="300">
        <v>19.8</v>
      </c>
      <c r="F186" s="300">
        <f t="shared" si="16"/>
        <v>726.69999999999993</v>
      </c>
      <c r="G186" s="411">
        <v>1100</v>
      </c>
      <c r="H186" s="300">
        <v>22</v>
      </c>
      <c r="I186" s="411">
        <v>5000</v>
      </c>
      <c r="J186" s="300">
        <v>16</v>
      </c>
      <c r="K186" s="296">
        <f t="shared" si="21"/>
        <v>2.7486256871564218E-3</v>
      </c>
      <c r="L186" s="296">
        <f t="shared" si="22"/>
        <v>1.7052115528082702E-3</v>
      </c>
      <c r="M186" s="297">
        <f t="shared" si="19"/>
        <v>19.068881451046828</v>
      </c>
      <c r="N186" s="297">
        <f t="shared" si="17"/>
        <v>4.195153919230302</v>
      </c>
      <c r="O186" s="361">
        <v>7.1024148638207176</v>
      </c>
      <c r="P186" s="297">
        <v>0.91439830508474562</v>
      </c>
      <c r="Q186" s="412">
        <f t="shared" si="18"/>
        <v>4.3045064729850827E-2</v>
      </c>
    </row>
    <row r="187" spans="1:17" x14ac:dyDescent="0.35">
      <c r="A187" s="298">
        <f t="shared" si="20"/>
        <v>182</v>
      </c>
      <c r="B187" s="300" t="s">
        <v>783</v>
      </c>
      <c r="C187" s="300">
        <v>682.6</v>
      </c>
      <c r="D187" s="300"/>
      <c r="E187" s="300">
        <v>11.5</v>
      </c>
      <c r="F187" s="300">
        <f t="shared" si="16"/>
        <v>694.1</v>
      </c>
      <c r="G187" s="411">
        <v>1100</v>
      </c>
      <c r="H187" s="300">
        <v>22</v>
      </c>
      <c r="I187" s="411">
        <v>5000</v>
      </c>
      <c r="J187" s="300">
        <v>14</v>
      </c>
      <c r="K187" s="296">
        <f t="shared" si="21"/>
        <v>2.7486256871564218E-3</v>
      </c>
      <c r="L187" s="296">
        <f t="shared" si="22"/>
        <v>1.4920601087072365E-3</v>
      </c>
      <c r="M187" s="297">
        <f t="shared" si="19"/>
        <v>18.156284200700458</v>
      </c>
      <c r="N187" s="297">
        <f t="shared" si="17"/>
        <v>3.9943825241541009</v>
      </c>
      <c r="O187" s="361">
        <v>6.7623514254616568</v>
      </c>
      <c r="P187" s="297">
        <v>0.91439830508474562</v>
      </c>
      <c r="Q187" s="412">
        <f t="shared" si="18"/>
        <v>4.2972794201701428E-2</v>
      </c>
    </row>
    <row r="188" spans="1:17" x14ac:dyDescent="0.35">
      <c r="A188" s="298">
        <f t="shared" si="20"/>
        <v>183</v>
      </c>
      <c r="B188" s="300" t="s">
        <v>784</v>
      </c>
      <c r="C188" s="300">
        <v>770.3</v>
      </c>
      <c r="D188" s="300"/>
      <c r="E188" s="300"/>
      <c r="F188" s="300">
        <f t="shared" si="16"/>
        <v>770.3</v>
      </c>
      <c r="G188" s="411">
        <v>1100</v>
      </c>
      <c r="H188" s="300">
        <v>37</v>
      </c>
      <c r="I188" s="411">
        <v>5000</v>
      </c>
      <c r="J188" s="300">
        <v>26</v>
      </c>
      <c r="K188" s="296">
        <f t="shared" si="21"/>
        <v>4.6226886556721639E-3</v>
      </c>
      <c r="L188" s="296">
        <f t="shared" si="22"/>
        <v>2.7709687733134388E-3</v>
      </c>
      <c r="M188" s="297">
        <f t="shared" si="19"/>
        <v>31.655574599330407</v>
      </c>
      <c r="N188" s="297">
        <f t="shared" si="17"/>
        <v>6.9642264118526898</v>
      </c>
      <c r="O188" s="361">
        <v>11.79039616262618</v>
      </c>
      <c r="P188" s="297">
        <v>1.5378516949152541</v>
      </c>
      <c r="Q188" s="412">
        <f t="shared" si="18"/>
        <v>6.7438723703394182E-2</v>
      </c>
    </row>
    <row r="189" spans="1:17" x14ac:dyDescent="0.35">
      <c r="A189" s="298">
        <f t="shared" si="20"/>
        <v>184</v>
      </c>
      <c r="B189" s="300" t="s">
        <v>785</v>
      </c>
      <c r="C189" s="300">
        <v>535.9</v>
      </c>
      <c r="D189" s="300"/>
      <c r="E189" s="300"/>
      <c r="F189" s="300">
        <f t="shared" si="16"/>
        <v>535.9</v>
      </c>
      <c r="G189" s="411">
        <v>1100</v>
      </c>
      <c r="H189" s="300">
        <v>20</v>
      </c>
      <c r="I189" s="411">
        <v>5000</v>
      </c>
      <c r="J189" s="300">
        <v>14</v>
      </c>
      <c r="K189" s="296">
        <f t="shared" si="21"/>
        <v>2.4987506246876559E-3</v>
      </c>
      <c r="L189" s="296">
        <f t="shared" si="22"/>
        <v>1.4920601087072365E-3</v>
      </c>
      <c r="M189" s="297">
        <f t="shared" si="19"/>
        <v>17.086456614493564</v>
      </c>
      <c r="N189" s="297">
        <f t="shared" si="17"/>
        <v>3.7590204551885842</v>
      </c>
      <c r="O189" s="361">
        <v>6.3639962111936361</v>
      </c>
      <c r="P189" s="297">
        <v>0.83127118644067788</v>
      </c>
      <c r="Q189" s="412">
        <f t="shared" si="18"/>
        <v>5.2324583816600975E-2</v>
      </c>
    </row>
    <row r="190" spans="1:17" x14ac:dyDescent="0.35">
      <c r="A190" s="298">
        <f t="shared" si="20"/>
        <v>185</v>
      </c>
      <c r="B190" s="300" t="s">
        <v>786</v>
      </c>
      <c r="C190" s="300">
        <v>732.5</v>
      </c>
      <c r="D190" s="300"/>
      <c r="E190" s="300">
        <v>60</v>
      </c>
      <c r="F190" s="300">
        <f t="shared" si="16"/>
        <v>792.5</v>
      </c>
      <c r="G190" s="411">
        <v>1100</v>
      </c>
      <c r="H190" s="300">
        <v>13</v>
      </c>
      <c r="I190" s="411">
        <v>5000</v>
      </c>
      <c r="J190" s="300">
        <v>12</v>
      </c>
      <c r="K190" s="296">
        <f t="shared" si="21"/>
        <v>1.6241879060469764E-3</v>
      </c>
      <c r="L190" s="296">
        <f t="shared" si="22"/>
        <v>1.2789086646062026E-3</v>
      </c>
      <c r="M190" s="297">
        <f t="shared" si="19"/>
        <v>12.429462812423054</v>
      </c>
      <c r="N190" s="297">
        <f t="shared" si="17"/>
        <v>2.7344818187330717</v>
      </c>
      <c r="O190" s="361">
        <v>4.6296895228965012</v>
      </c>
      <c r="P190" s="297">
        <v>0.54032627118644061</v>
      </c>
      <c r="Q190" s="412">
        <f t="shared" si="18"/>
        <v>2.5657994227430998E-2</v>
      </c>
    </row>
    <row r="191" spans="1:17" x14ac:dyDescent="0.35">
      <c r="A191" s="298">
        <f t="shared" si="20"/>
        <v>186</v>
      </c>
      <c r="B191" s="300" t="s">
        <v>787</v>
      </c>
      <c r="C191" s="300">
        <v>665.7</v>
      </c>
      <c r="D191" s="300"/>
      <c r="E191" s="300"/>
      <c r="F191" s="300">
        <f t="shared" si="16"/>
        <v>665.7</v>
      </c>
      <c r="G191" s="411">
        <v>1100</v>
      </c>
      <c r="H191" s="300">
        <v>35</v>
      </c>
      <c r="I191" s="411">
        <v>5000</v>
      </c>
      <c r="J191" s="300">
        <v>22</v>
      </c>
      <c r="K191" s="296">
        <f t="shared" si="21"/>
        <v>4.3728135932033984E-3</v>
      </c>
      <c r="L191" s="296">
        <f t="shared" si="22"/>
        <v>2.3446658851113715E-3</v>
      </c>
      <c r="M191" s="297">
        <f t="shared" si="19"/>
        <v>28.76055251243077</v>
      </c>
      <c r="N191" s="297">
        <f t="shared" ref="N191:N253" si="23">M191*0.22</f>
        <v>6.3273215527347695</v>
      </c>
      <c r="O191" s="361">
        <v>10.711914071640035</v>
      </c>
      <c r="P191" s="297">
        <v>1.4547245762711862</v>
      </c>
      <c r="Q191" s="412">
        <f t="shared" si="18"/>
        <v>7.0984696880091278E-2</v>
      </c>
    </row>
    <row r="192" spans="1:17" x14ac:dyDescent="0.35">
      <c r="A192" s="298">
        <f t="shared" si="20"/>
        <v>187</v>
      </c>
      <c r="B192" s="300" t="s">
        <v>788</v>
      </c>
      <c r="C192" s="300">
        <v>772.6</v>
      </c>
      <c r="D192" s="300">
        <v>46.1</v>
      </c>
      <c r="E192" s="300"/>
      <c r="F192" s="300">
        <f t="shared" si="16"/>
        <v>818.7</v>
      </c>
      <c r="G192" s="411">
        <v>1100</v>
      </c>
      <c r="H192" s="300">
        <v>35</v>
      </c>
      <c r="I192" s="411">
        <v>5000</v>
      </c>
      <c r="J192" s="300">
        <v>22</v>
      </c>
      <c r="K192" s="296">
        <f t="shared" si="21"/>
        <v>4.3728135932033984E-3</v>
      </c>
      <c r="L192" s="296">
        <f t="shared" si="22"/>
        <v>2.3446658851113715E-3</v>
      </c>
      <c r="M192" s="297">
        <f t="shared" si="19"/>
        <v>28.76055251243077</v>
      </c>
      <c r="N192" s="297">
        <f t="shared" si="23"/>
        <v>6.3273215527347695</v>
      </c>
      <c r="O192" s="361">
        <v>10.711914071640035</v>
      </c>
      <c r="P192" s="297">
        <v>1.4547245762711862</v>
      </c>
      <c r="Q192" s="412">
        <f t="shared" si="18"/>
        <v>5.7718960196746993E-2</v>
      </c>
    </row>
    <row r="193" spans="1:17" x14ac:dyDescent="0.35">
      <c r="A193" s="298">
        <f t="shared" si="20"/>
        <v>188</v>
      </c>
      <c r="B193" s="300" t="s">
        <v>789</v>
      </c>
      <c r="C193" s="300">
        <v>659.7</v>
      </c>
      <c r="D193" s="300"/>
      <c r="E193" s="300"/>
      <c r="F193" s="300">
        <f t="shared" si="16"/>
        <v>659.7</v>
      </c>
      <c r="G193" s="411">
        <v>1100</v>
      </c>
      <c r="H193" s="300">
        <v>29</v>
      </c>
      <c r="I193" s="411">
        <v>5000</v>
      </c>
      <c r="J193" s="300">
        <v>18</v>
      </c>
      <c r="K193" s="296">
        <f t="shared" si="21"/>
        <v>3.6231884057971015E-3</v>
      </c>
      <c r="L193" s="296">
        <f t="shared" si="22"/>
        <v>1.9183629969093039E-3</v>
      </c>
      <c r="M193" s="297">
        <f t="shared" si="19"/>
        <v>23.725875253117337</v>
      </c>
      <c r="N193" s="297">
        <f t="shared" si="23"/>
        <v>5.219692555685814</v>
      </c>
      <c r="O193" s="361">
        <v>8.8367215521178508</v>
      </c>
      <c r="P193" s="297">
        <v>1.2053432203389829</v>
      </c>
      <c r="Q193" s="412">
        <f t="shared" si="18"/>
        <v>5.9099033774837016E-2</v>
      </c>
    </row>
    <row r="194" spans="1:17" x14ac:dyDescent="0.35">
      <c r="A194" s="298">
        <f t="shared" si="20"/>
        <v>189</v>
      </c>
      <c r="B194" s="300" t="s">
        <v>790</v>
      </c>
      <c r="C194" s="300">
        <v>1045.7</v>
      </c>
      <c r="D194" s="300"/>
      <c r="E194" s="300">
        <v>87.3</v>
      </c>
      <c r="F194" s="300">
        <f t="shared" si="16"/>
        <v>1133</v>
      </c>
      <c r="G194" s="411">
        <v>1100</v>
      </c>
      <c r="H194" s="300">
        <v>32</v>
      </c>
      <c r="I194" s="411">
        <v>5000</v>
      </c>
      <c r="J194" s="300">
        <v>24</v>
      </c>
      <c r="K194" s="296">
        <f t="shared" si="21"/>
        <v>3.9980009995002497E-3</v>
      </c>
      <c r="L194" s="296">
        <f t="shared" si="22"/>
        <v>2.5578173292124052E-3</v>
      </c>
      <c r="M194" s="297">
        <f t="shared" si="19"/>
        <v>28.068408383466796</v>
      </c>
      <c r="N194" s="297">
        <f t="shared" si="23"/>
        <v>6.1750498443626949</v>
      </c>
      <c r="O194" s="361">
        <v>10.454444688597066</v>
      </c>
      <c r="P194" s="297">
        <v>1.3300338983050848</v>
      </c>
      <c r="Q194" s="412">
        <f t="shared" ref="Q194:Q257" si="24">(M194+N194+O194+P194)/F194</f>
        <v>4.06248339053236E-2</v>
      </c>
    </row>
    <row r="195" spans="1:17" x14ac:dyDescent="0.35">
      <c r="A195" s="298">
        <f t="shared" si="20"/>
        <v>190</v>
      </c>
      <c r="B195" s="300" t="s">
        <v>791</v>
      </c>
      <c r="C195" s="300">
        <v>610.5</v>
      </c>
      <c r="D195" s="300"/>
      <c r="E195" s="300">
        <v>114</v>
      </c>
      <c r="F195" s="300">
        <f t="shared" si="16"/>
        <v>724.5</v>
      </c>
      <c r="G195" s="411">
        <v>1100</v>
      </c>
      <c r="H195" s="300">
        <v>38</v>
      </c>
      <c r="I195" s="411">
        <v>5000</v>
      </c>
      <c r="J195" s="300">
        <v>22</v>
      </c>
      <c r="K195" s="296">
        <f t="shared" si="21"/>
        <v>4.7476261869065462E-3</v>
      </c>
      <c r="L195" s="296">
        <f t="shared" si="22"/>
        <v>2.3446658851113715E-3</v>
      </c>
      <c r="M195" s="297">
        <f t="shared" si="19"/>
        <v>30.365293891741114</v>
      </c>
      <c r="N195" s="297">
        <f t="shared" si="23"/>
        <v>6.6803646561830448</v>
      </c>
      <c r="O195" s="361">
        <v>11.309446893042068</v>
      </c>
      <c r="P195" s="297">
        <v>1.5794152542372879</v>
      </c>
      <c r="Q195" s="412">
        <f t="shared" si="24"/>
        <v>6.8922733878817824E-2</v>
      </c>
    </row>
    <row r="196" spans="1:17" x14ac:dyDescent="0.35">
      <c r="A196" s="298">
        <f t="shared" si="20"/>
        <v>191</v>
      </c>
      <c r="B196" s="300" t="s">
        <v>792</v>
      </c>
      <c r="C196" s="300">
        <v>1026.5</v>
      </c>
      <c r="D196" s="300"/>
      <c r="E196" s="300"/>
      <c r="F196" s="300">
        <f t="shared" si="16"/>
        <v>1026.5</v>
      </c>
      <c r="G196" s="411">
        <v>1100</v>
      </c>
      <c r="H196" s="300">
        <v>36</v>
      </c>
      <c r="I196" s="411">
        <v>5000</v>
      </c>
      <c r="J196" s="300">
        <v>30</v>
      </c>
      <c r="K196" s="296">
        <f t="shared" si="21"/>
        <v>4.4977511244377807E-3</v>
      </c>
      <c r="L196" s="296">
        <f t="shared" si="22"/>
        <v>3.1972716615155067E-3</v>
      </c>
      <c r="M196" s="297">
        <f t="shared" si="19"/>
        <v>32.945855306919704</v>
      </c>
      <c r="N196" s="297">
        <f t="shared" si="23"/>
        <v>7.2480881675223348</v>
      </c>
      <c r="O196" s="361">
        <v>12.271345432210291</v>
      </c>
      <c r="P196" s="297">
        <v>1.4962881355932203</v>
      </c>
      <c r="Q196" s="412">
        <f t="shared" si="24"/>
        <v>5.256851148781836E-2</v>
      </c>
    </row>
    <row r="197" spans="1:17" x14ac:dyDescent="0.35">
      <c r="A197" s="298">
        <f t="shared" si="20"/>
        <v>192</v>
      </c>
      <c r="B197" s="300" t="s">
        <v>793</v>
      </c>
      <c r="C197" s="300">
        <v>244.6</v>
      </c>
      <c r="D197" s="300"/>
      <c r="E197" s="300">
        <v>133.1</v>
      </c>
      <c r="F197" s="300">
        <f t="shared" si="16"/>
        <v>377.7</v>
      </c>
      <c r="G197" s="411">
        <v>1100</v>
      </c>
      <c r="H197" s="300">
        <v>20</v>
      </c>
      <c r="I197" s="411">
        <v>5000</v>
      </c>
      <c r="J197" s="300">
        <v>10</v>
      </c>
      <c r="K197" s="296">
        <f t="shared" si="21"/>
        <v>2.4987506246876559E-3</v>
      </c>
      <c r="L197" s="296">
        <f t="shared" si="22"/>
        <v>1.0657572205051689E-3</v>
      </c>
      <c r="M197" s="297">
        <f t="shared" si="19"/>
        <v>15.26126211380082</v>
      </c>
      <c r="N197" s="297">
        <f t="shared" si="23"/>
        <v>3.3574776650361802</v>
      </c>
      <c r="O197" s="361">
        <v>5.6838693344755136</v>
      </c>
      <c r="P197" s="297">
        <v>0.83127118644067788</v>
      </c>
      <c r="Q197" s="412">
        <f t="shared" si="24"/>
        <v>6.6544559967575301E-2</v>
      </c>
    </row>
    <row r="198" spans="1:17" x14ac:dyDescent="0.35">
      <c r="A198" s="298">
        <f t="shared" si="20"/>
        <v>193</v>
      </c>
      <c r="B198" s="300" t="s">
        <v>794</v>
      </c>
      <c r="C198" s="300">
        <v>950.1</v>
      </c>
      <c r="D198" s="300"/>
      <c r="E198" s="300"/>
      <c r="F198" s="300">
        <f t="shared" si="16"/>
        <v>950.1</v>
      </c>
      <c r="G198" s="411">
        <v>1100</v>
      </c>
      <c r="H198" s="300">
        <v>35</v>
      </c>
      <c r="I198" s="411">
        <v>5000</v>
      </c>
      <c r="J198" s="300">
        <v>8</v>
      </c>
      <c r="K198" s="296">
        <f t="shared" si="21"/>
        <v>4.3728135932033984E-3</v>
      </c>
      <c r="L198" s="296">
        <f t="shared" si="22"/>
        <v>8.5260577640413509E-4</v>
      </c>
      <c r="M198" s="297">
        <f t="shared" ref="M198:M261" si="25">(L198+K198)*4281.45</f>
        <v>22.372371760006171</v>
      </c>
      <c r="N198" s="297">
        <f t="shared" si="23"/>
        <v>4.9219217872013576</v>
      </c>
      <c r="O198" s="361">
        <v>8.3314700031266078</v>
      </c>
      <c r="P198" s="297">
        <v>1.4547245762711862</v>
      </c>
      <c r="Q198" s="412">
        <f t="shared" si="24"/>
        <v>3.9027984555947089E-2</v>
      </c>
    </row>
    <row r="199" spans="1:17" x14ac:dyDescent="0.35">
      <c r="A199" s="298">
        <f t="shared" si="20"/>
        <v>194</v>
      </c>
      <c r="B199" s="300" t="s">
        <v>795</v>
      </c>
      <c r="C199" s="300">
        <v>760.7</v>
      </c>
      <c r="D199" s="300"/>
      <c r="E199" s="300">
        <v>125</v>
      </c>
      <c r="F199" s="300">
        <f t="shared" si="16"/>
        <v>885.7</v>
      </c>
      <c r="G199" s="411">
        <v>1100</v>
      </c>
      <c r="H199" s="300">
        <v>34</v>
      </c>
      <c r="I199" s="411">
        <v>5000</v>
      </c>
      <c r="J199" s="300">
        <v>20</v>
      </c>
      <c r="K199" s="296">
        <f t="shared" si="21"/>
        <v>4.2478760619690152E-3</v>
      </c>
      <c r="L199" s="296">
        <f t="shared" si="22"/>
        <v>2.1315144410103378E-3</v>
      </c>
      <c r="M199" s="297">
        <f t="shared" si="25"/>
        <v>27.313041468980948</v>
      </c>
      <c r="N199" s="297">
        <f t="shared" si="23"/>
        <v>6.0088691231758089</v>
      </c>
      <c r="O199" s="361">
        <v>10.172673026146963</v>
      </c>
      <c r="P199" s="297">
        <v>1.4131610169491524</v>
      </c>
      <c r="Q199" s="412">
        <f t="shared" si="24"/>
        <v>5.0703110122222957E-2</v>
      </c>
    </row>
    <row r="200" spans="1:17" x14ac:dyDescent="0.35">
      <c r="A200" s="298">
        <f t="shared" ref="A200:A263" si="26">A199+1</f>
        <v>195</v>
      </c>
      <c r="B200" s="300" t="s">
        <v>796</v>
      </c>
      <c r="C200" s="300">
        <v>254.2</v>
      </c>
      <c r="D200" s="300"/>
      <c r="E200" s="300"/>
      <c r="F200" s="300">
        <f t="shared" si="16"/>
        <v>254.2</v>
      </c>
      <c r="G200" s="411">
        <v>1100</v>
      </c>
      <c r="H200" s="300">
        <v>17</v>
      </c>
      <c r="I200" s="411">
        <v>5000</v>
      </c>
      <c r="J200" s="300">
        <v>18</v>
      </c>
      <c r="K200" s="296">
        <f t="shared" si="21"/>
        <v>2.1239380309845076E-3</v>
      </c>
      <c r="L200" s="296">
        <f t="shared" si="22"/>
        <v>1.9183629969093039E-3</v>
      </c>
      <c r="M200" s="297">
        <f t="shared" si="25"/>
        <v>17.306909735875958</v>
      </c>
      <c r="N200" s="297">
        <f t="shared" si="23"/>
        <v>3.8075201418927107</v>
      </c>
      <c r="O200" s="361">
        <v>6.4465902665097268</v>
      </c>
      <c r="P200" s="297">
        <v>0.70658050847457621</v>
      </c>
      <c r="Q200" s="412">
        <f t="shared" si="24"/>
        <v>0.11120220555764349</v>
      </c>
    </row>
    <row r="201" spans="1:17" x14ac:dyDescent="0.35">
      <c r="A201" s="298">
        <f t="shared" si="26"/>
        <v>196</v>
      </c>
      <c r="B201" s="300" t="s">
        <v>797</v>
      </c>
      <c r="C201" s="300">
        <v>302.2</v>
      </c>
      <c r="D201" s="300"/>
      <c r="E201" s="300">
        <v>39.799999999999997</v>
      </c>
      <c r="F201" s="300">
        <f t="shared" si="16"/>
        <v>342</v>
      </c>
      <c r="G201" s="411">
        <v>1100</v>
      </c>
      <c r="H201" s="300">
        <v>18</v>
      </c>
      <c r="I201" s="411">
        <v>5000</v>
      </c>
      <c r="J201" s="300">
        <v>6</v>
      </c>
      <c r="K201" s="296">
        <f t="shared" si="21"/>
        <v>2.2488755622188904E-3</v>
      </c>
      <c r="L201" s="296">
        <f t="shared" si="22"/>
        <v>6.3945433230310129E-4</v>
      </c>
      <c r="M201" s="297">
        <f t="shared" si="25"/>
        <v>12.366240026901179</v>
      </c>
      <c r="N201" s="297">
        <f t="shared" si="23"/>
        <v>2.7205728059182595</v>
      </c>
      <c r="O201" s="361">
        <v>4.6053872434893703</v>
      </c>
      <c r="P201" s="297">
        <v>0.74814406779661013</v>
      </c>
      <c r="Q201" s="412">
        <f t="shared" si="24"/>
        <v>5.9767088140659112E-2</v>
      </c>
    </row>
    <row r="202" spans="1:17" x14ac:dyDescent="0.35">
      <c r="A202" s="298">
        <f t="shared" si="26"/>
        <v>197</v>
      </c>
      <c r="B202" s="300" t="s">
        <v>2231</v>
      </c>
      <c r="C202" s="300">
        <v>405.7</v>
      </c>
      <c r="D202" s="300">
        <v>122.9</v>
      </c>
      <c r="E202" s="300">
        <v>22.3</v>
      </c>
      <c r="F202" s="300">
        <f t="shared" si="16"/>
        <v>550.9</v>
      </c>
      <c r="G202" s="411">
        <v>1100</v>
      </c>
      <c r="H202" s="300">
        <v>26</v>
      </c>
      <c r="I202" s="411">
        <v>5000</v>
      </c>
      <c r="J202" s="300">
        <v>18</v>
      </c>
      <c r="K202" s="296">
        <f t="shared" si="21"/>
        <v>3.2483758120939528E-3</v>
      </c>
      <c r="L202" s="296">
        <f t="shared" si="22"/>
        <v>1.9183629969093039E-3</v>
      </c>
      <c r="M202" s="297">
        <f t="shared" si="25"/>
        <v>22.12113387380699</v>
      </c>
      <c r="N202" s="297">
        <f t="shared" si="23"/>
        <v>4.8666494522375379</v>
      </c>
      <c r="O202" s="361">
        <v>8.2391887307158189</v>
      </c>
      <c r="P202" s="297">
        <v>1.0806525423728812</v>
      </c>
      <c r="Q202" s="412">
        <f t="shared" si="24"/>
        <v>6.5906016698372163E-2</v>
      </c>
    </row>
    <row r="203" spans="1:17" x14ac:dyDescent="0.35">
      <c r="A203" s="298">
        <f t="shared" si="26"/>
        <v>198</v>
      </c>
      <c r="B203" s="300" t="s">
        <v>2232</v>
      </c>
      <c r="C203" s="300">
        <v>1271.93</v>
      </c>
      <c r="D203" s="300">
        <v>43.5</v>
      </c>
      <c r="E203" s="300">
        <v>59.1</v>
      </c>
      <c r="F203" s="300">
        <f t="shared" si="16"/>
        <v>1374.53</v>
      </c>
      <c r="G203" s="411">
        <v>1100</v>
      </c>
      <c r="H203" s="300">
        <v>20</v>
      </c>
      <c r="I203" s="411">
        <v>5000</v>
      </c>
      <c r="J203" s="300">
        <v>18</v>
      </c>
      <c r="K203" s="296">
        <f t="shared" si="21"/>
        <v>2.4987506246876559E-3</v>
      </c>
      <c r="L203" s="296">
        <f t="shared" si="22"/>
        <v>1.9183629969093039E-3</v>
      </c>
      <c r="M203" s="297">
        <f t="shared" si="25"/>
        <v>18.911651115186302</v>
      </c>
      <c r="N203" s="297">
        <f t="shared" si="23"/>
        <v>4.1605632453409864</v>
      </c>
      <c r="O203" s="361">
        <v>7.0441230879117587</v>
      </c>
      <c r="P203" s="297">
        <v>0.83127118644067788</v>
      </c>
      <c r="Q203" s="412">
        <f t="shared" si="24"/>
        <v>2.2515047787156139E-2</v>
      </c>
    </row>
    <row r="204" spans="1:17" x14ac:dyDescent="0.35">
      <c r="A204" s="298">
        <f t="shared" si="26"/>
        <v>199</v>
      </c>
      <c r="B204" s="300" t="s">
        <v>2233</v>
      </c>
      <c r="C204" s="300">
        <v>453.6</v>
      </c>
      <c r="D204" s="300"/>
      <c r="E204" s="300"/>
      <c r="F204" s="300">
        <f t="shared" si="16"/>
        <v>453.6</v>
      </c>
      <c r="G204" s="411">
        <v>1100</v>
      </c>
      <c r="H204" s="300">
        <v>52</v>
      </c>
      <c r="I204" s="411">
        <v>5000</v>
      </c>
      <c r="J204" s="300">
        <v>29</v>
      </c>
      <c r="K204" s="296">
        <f t="shared" si="21"/>
        <v>6.4967516241879056E-3</v>
      </c>
      <c r="L204" s="296">
        <f t="shared" si="22"/>
        <v>3.0906959394649898E-3</v>
      </c>
      <c r="M204" s="297">
        <f t="shared" si="25"/>
        <v>41.048177371401692</v>
      </c>
      <c r="N204" s="297">
        <f t="shared" si="23"/>
        <v>9.0305990217083725</v>
      </c>
      <c r="O204" s="361">
        <v>15.288155427174924</v>
      </c>
      <c r="P204" s="297">
        <v>2.1613050847457624</v>
      </c>
      <c r="Q204" s="412">
        <f t="shared" si="24"/>
        <v>0.14887177448199018</v>
      </c>
    </row>
    <row r="205" spans="1:17" x14ac:dyDescent="0.35">
      <c r="A205" s="298">
        <f t="shared" si="26"/>
        <v>200</v>
      </c>
      <c r="B205" s="300" t="s">
        <v>2234</v>
      </c>
      <c r="C205" s="300">
        <v>622.29999999999995</v>
      </c>
      <c r="D205" s="300"/>
      <c r="E205" s="300">
        <v>99.8</v>
      </c>
      <c r="F205" s="300">
        <f t="shared" si="16"/>
        <v>722.09999999999991</v>
      </c>
      <c r="G205" s="411">
        <v>1100</v>
      </c>
      <c r="H205" s="300">
        <v>16</v>
      </c>
      <c r="I205" s="411">
        <v>5000</v>
      </c>
      <c r="J205" s="300">
        <v>16</v>
      </c>
      <c r="K205" s="296">
        <f t="shared" si="21"/>
        <v>1.9990004997501249E-3</v>
      </c>
      <c r="L205" s="296">
        <f t="shared" si="22"/>
        <v>1.7052115528082702E-3</v>
      </c>
      <c r="M205" s="297">
        <f t="shared" si="25"/>
        <v>15.85939869242614</v>
      </c>
      <c r="N205" s="297">
        <f t="shared" si="23"/>
        <v>3.489067712333751</v>
      </c>
      <c r="O205" s="361">
        <v>5.9073492210166547</v>
      </c>
      <c r="P205" s="297">
        <v>0.66501694915254239</v>
      </c>
      <c r="Q205" s="412">
        <f t="shared" si="24"/>
        <v>3.5896458350545758E-2</v>
      </c>
    </row>
    <row r="206" spans="1:17" x14ac:dyDescent="0.35">
      <c r="A206" s="298">
        <f t="shared" si="26"/>
        <v>201</v>
      </c>
      <c r="B206" s="300" t="s">
        <v>2235</v>
      </c>
      <c r="C206" s="300">
        <v>610.9</v>
      </c>
      <c r="D206" s="300">
        <v>29.9</v>
      </c>
      <c r="E206" s="300"/>
      <c r="F206" s="300">
        <f t="shared" si="16"/>
        <v>640.79999999999995</v>
      </c>
      <c r="G206" s="411">
        <v>1100</v>
      </c>
      <c r="H206" s="300">
        <v>28</v>
      </c>
      <c r="I206" s="411">
        <v>5000</v>
      </c>
      <c r="J206" s="300">
        <v>26</v>
      </c>
      <c r="K206" s="296">
        <f t="shared" ref="K206:K269" si="27">SUM(1/$H$379*H206)</f>
        <v>3.4982508745627187E-3</v>
      </c>
      <c r="L206" s="296">
        <f t="shared" ref="L206:L269" si="28">SUM(1/$J$379*J206)</f>
        <v>2.7709687733134388E-3</v>
      </c>
      <c r="M206" s="297">
        <f t="shared" si="25"/>
        <v>26.841350461399372</v>
      </c>
      <c r="N206" s="297">
        <f t="shared" si="23"/>
        <v>5.9050971015078622</v>
      </c>
      <c r="O206" s="361">
        <v>9.9977976984200829</v>
      </c>
      <c r="P206" s="297">
        <v>1.1637796610169491</v>
      </c>
      <c r="Q206" s="412">
        <f t="shared" si="24"/>
        <v>6.8520638143483567E-2</v>
      </c>
    </row>
    <row r="207" spans="1:17" x14ac:dyDescent="0.35">
      <c r="A207" s="298">
        <f t="shared" si="26"/>
        <v>202</v>
      </c>
      <c r="B207" s="300" t="s">
        <v>2236</v>
      </c>
      <c r="C207" s="300">
        <v>481.4</v>
      </c>
      <c r="D207" s="300"/>
      <c r="E207" s="300"/>
      <c r="F207" s="300">
        <f t="shared" si="16"/>
        <v>481.4</v>
      </c>
      <c r="G207" s="411">
        <v>1100</v>
      </c>
      <c r="H207" s="300">
        <v>24</v>
      </c>
      <c r="I207" s="411">
        <v>5000</v>
      </c>
      <c r="J207" s="300">
        <v>19</v>
      </c>
      <c r="K207" s="296">
        <f t="shared" si="27"/>
        <v>2.9985007496251873E-3</v>
      </c>
      <c r="L207" s="296">
        <f t="shared" si="28"/>
        <v>2.0249387189598209E-3</v>
      </c>
      <c r="M207" s="297">
        <f t="shared" si="25"/>
        <v>21.507604912773285</v>
      </c>
      <c r="N207" s="297">
        <f t="shared" si="23"/>
        <v>4.7316730808101228</v>
      </c>
      <c r="O207" s="361">
        <v>8.0108652356273282</v>
      </c>
      <c r="P207" s="297">
        <v>0.99752542372881348</v>
      </c>
      <c r="Q207" s="412">
        <f t="shared" si="24"/>
        <v>7.3219087355503851E-2</v>
      </c>
    </row>
    <row r="208" spans="1:17" x14ac:dyDescent="0.35">
      <c r="A208" s="298">
        <f t="shared" si="26"/>
        <v>203</v>
      </c>
      <c r="B208" s="300" t="s">
        <v>2237</v>
      </c>
      <c r="C208" s="300">
        <v>973.8</v>
      </c>
      <c r="D208" s="300"/>
      <c r="E208" s="300"/>
      <c r="F208" s="300">
        <f t="shared" si="16"/>
        <v>973.8</v>
      </c>
      <c r="G208" s="411">
        <v>1100</v>
      </c>
      <c r="H208" s="300">
        <v>48</v>
      </c>
      <c r="I208" s="411">
        <v>5000</v>
      </c>
      <c r="J208" s="300">
        <v>36</v>
      </c>
      <c r="K208" s="296">
        <f t="shared" si="27"/>
        <v>5.9970014992503746E-3</v>
      </c>
      <c r="L208" s="296">
        <f t="shared" si="28"/>
        <v>3.8367259938186077E-3</v>
      </c>
      <c r="M208" s="297">
        <f t="shared" si="25"/>
        <v>42.10261257520019</v>
      </c>
      <c r="N208" s="297">
        <f t="shared" si="23"/>
        <v>9.2625747665440414</v>
      </c>
      <c r="O208" s="361">
        <v>15.681667032895596</v>
      </c>
      <c r="P208" s="297">
        <v>1.995050847457627</v>
      </c>
      <c r="Q208" s="412">
        <f t="shared" si="24"/>
        <v>7.0899471372045039E-2</v>
      </c>
    </row>
    <row r="209" spans="1:17" x14ac:dyDescent="0.35">
      <c r="A209" s="298">
        <f t="shared" si="26"/>
        <v>204</v>
      </c>
      <c r="B209" s="300" t="s">
        <v>2238</v>
      </c>
      <c r="C209" s="300">
        <v>724.7</v>
      </c>
      <c r="D209" s="300">
        <v>41.9</v>
      </c>
      <c r="E209" s="300"/>
      <c r="F209" s="300">
        <f t="shared" si="16"/>
        <v>766.6</v>
      </c>
      <c r="G209" s="411">
        <v>1100</v>
      </c>
      <c r="H209" s="300">
        <v>31</v>
      </c>
      <c r="I209" s="411">
        <v>5000</v>
      </c>
      <c r="J209" s="300">
        <v>22</v>
      </c>
      <c r="K209" s="296">
        <f t="shared" si="27"/>
        <v>3.873063468265867E-3</v>
      </c>
      <c r="L209" s="296">
        <f t="shared" si="28"/>
        <v>2.3446658851113715E-3</v>
      </c>
      <c r="M209" s="297">
        <f t="shared" si="25"/>
        <v>26.620897340016977</v>
      </c>
      <c r="N209" s="297">
        <f t="shared" si="23"/>
        <v>5.8565974148037352</v>
      </c>
      <c r="O209" s="361">
        <v>9.9152036431039932</v>
      </c>
      <c r="P209" s="297">
        <v>1.2884703389830507</v>
      </c>
      <c r="Q209" s="412">
        <f t="shared" si="24"/>
        <v>5.6980392299644869E-2</v>
      </c>
    </row>
    <row r="210" spans="1:17" x14ac:dyDescent="0.35">
      <c r="A210" s="298">
        <f t="shared" si="26"/>
        <v>205</v>
      </c>
      <c r="B210" s="300" t="s">
        <v>2239</v>
      </c>
      <c r="C210" s="300">
        <v>743.6</v>
      </c>
      <c r="D210" s="300"/>
      <c r="E210" s="300"/>
      <c r="F210" s="300">
        <f t="shared" si="16"/>
        <v>743.6</v>
      </c>
      <c r="G210" s="411">
        <v>1100</v>
      </c>
      <c r="H210" s="300">
        <v>31</v>
      </c>
      <c r="I210" s="411">
        <v>5000</v>
      </c>
      <c r="J210" s="300">
        <v>24</v>
      </c>
      <c r="K210" s="296">
        <f t="shared" si="27"/>
        <v>3.873063468265867E-3</v>
      </c>
      <c r="L210" s="296">
        <f t="shared" si="28"/>
        <v>2.5578173292124052E-3</v>
      </c>
      <c r="M210" s="297">
        <f t="shared" si="25"/>
        <v>27.53349459036335</v>
      </c>
      <c r="N210" s="297">
        <f t="shared" si="23"/>
        <v>6.0573688098799368</v>
      </c>
      <c r="O210" s="361">
        <v>10.255267081463055</v>
      </c>
      <c r="P210" s="297">
        <v>1.2884703389830507</v>
      </c>
      <c r="Q210" s="412">
        <f t="shared" si="24"/>
        <v>6.0697419070319246E-2</v>
      </c>
    </row>
    <row r="211" spans="1:17" x14ac:dyDescent="0.35">
      <c r="A211" s="298">
        <f t="shared" si="26"/>
        <v>206</v>
      </c>
      <c r="B211" s="300" t="s">
        <v>2240</v>
      </c>
      <c r="C211" s="300">
        <v>682.02</v>
      </c>
      <c r="D211" s="300"/>
      <c r="E211" s="300">
        <v>80.3</v>
      </c>
      <c r="F211" s="300">
        <f t="shared" si="16"/>
        <v>762.31999999999994</v>
      </c>
      <c r="G211" s="411">
        <v>1100</v>
      </c>
      <c r="H211" s="300">
        <v>15</v>
      </c>
      <c r="I211" s="411">
        <v>5000</v>
      </c>
      <c r="J211" s="300">
        <v>20</v>
      </c>
      <c r="K211" s="296">
        <f t="shared" si="27"/>
        <v>1.8740629685157421E-3</v>
      </c>
      <c r="L211" s="296">
        <f t="shared" si="28"/>
        <v>2.1315144410103378E-3</v>
      </c>
      <c r="M211" s="297">
        <f t="shared" si="25"/>
        <v>17.149679400015433</v>
      </c>
      <c r="N211" s="297">
        <f t="shared" si="23"/>
        <v>3.7729294680033951</v>
      </c>
      <c r="O211" s="361">
        <v>6.388298490600766</v>
      </c>
      <c r="P211" s="297">
        <v>0.62345338983050846</v>
      </c>
      <c r="Q211" s="412">
        <f t="shared" si="24"/>
        <v>3.6643877569065626E-2</v>
      </c>
    </row>
    <row r="212" spans="1:17" x14ac:dyDescent="0.35">
      <c r="A212" s="298">
        <f t="shared" si="26"/>
        <v>207</v>
      </c>
      <c r="B212" s="300" t="s">
        <v>2241</v>
      </c>
      <c r="C212" s="300">
        <v>509.8</v>
      </c>
      <c r="D212" s="300"/>
      <c r="E212" s="300">
        <v>20.7</v>
      </c>
      <c r="F212" s="300">
        <f t="shared" si="16"/>
        <v>530.5</v>
      </c>
      <c r="G212" s="411">
        <v>1100</v>
      </c>
      <c r="H212" s="300">
        <v>20</v>
      </c>
      <c r="I212" s="411">
        <v>5000</v>
      </c>
      <c r="J212" s="300">
        <v>17</v>
      </c>
      <c r="K212" s="296">
        <f t="shared" si="27"/>
        <v>2.4987506246876559E-3</v>
      </c>
      <c r="L212" s="296">
        <f t="shared" si="28"/>
        <v>1.811787274858787E-3</v>
      </c>
      <c r="M212" s="297">
        <f t="shared" si="25"/>
        <v>18.455352490013119</v>
      </c>
      <c r="N212" s="297">
        <f t="shared" si="23"/>
        <v>4.0601775478028861</v>
      </c>
      <c r="O212" s="361">
        <v>6.8740913687322269</v>
      </c>
      <c r="P212" s="297">
        <v>0.83127118644067788</v>
      </c>
      <c r="Q212" s="412">
        <f t="shared" si="24"/>
        <v>5.6966809788857514E-2</v>
      </c>
    </row>
    <row r="213" spans="1:17" x14ac:dyDescent="0.35">
      <c r="A213" s="298">
        <f t="shared" si="26"/>
        <v>208</v>
      </c>
      <c r="B213" s="300" t="s">
        <v>2242</v>
      </c>
      <c r="C213" s="300">
        <v>548.4</v>
      </c>
      <c r="D213" s="300"/>
      <c r="E213" s="300">
        <v>39</v>
      </c>
      <c r="F213" s="300">
        <f t="shared" si="16"/>
        <v>587.4</v>
      </c>
      <c r="G213" s="411">
        <v>1100</v>
      </c>
      <c r="H213" s="300">
        <v>20</v>
      </c>
      <c r="I213" s="411">
        <v>5000</v>
      </c>
      <c r="J213" s="300">
        <v>18</v>
      </c>
      <c r="K213" s="296">
        <f t="shared" si="27"/>
        <v>2.4987506246876559E-3</v>
      </c>
      <c r="L213" s="296">
        <f t="shared" si="28"/>
        <v>1.9183629969093039E-3</v>
      </c>
      <c r="M213" s="297">
        <f t="shared" si="25"/>
        <v>18.911651115186302</v>
      </c>
      <c r="N213" s="297">
        <f t="shared" si="23"/>
        <v>4.1605632453409864</v>
      </c>
      <c r="O213" s="361">
        <v>7.0441230879117587</v>
      </c>
      <c r="P213" s="297">
        <v>0.83127118644067788</v>
      </c>
      <c r="Q213" s="412">
        <f t="shared" si="24"/>
        <v>5.2685748442083291E-2</v>
      </c>
    </row>
    <row r="214" spans="1:17" x14ac:dyDescent="0.35">
      <c r="A214" s="298">
        <f t="shared" si="26"/>
        <v>209</v>
      </c>
      <c r="B214" s="300" t="s">
        <v>2243</v>
      </c>
      <c r="C214" s="300">
        <v>450.9</v>
      </c>
      <c r="D214" s="300"/>
      <c r="E214" s="300">
        <v>36</v>
      </c>
      <c r="F214" s="300">
        <f t="shared" si="16"/>
        <v>486.9</v>
      </c>
      <c r="G214" s="411">
        <v>1100</v>
      </c>
      <c r="H214" s="300">
        <v>22</v>
      </c>
      <c r="I214" s="411">
        <v>5000</v>
      </c>
      <c r="J214" s="300">
        <v>16</v>
      </c>
      <c r="K214" s="296">
        <f t="shared" si="27"/>
        <v>2.7486256871564218E-3</v>
      </c>
      <c r="L214" s="296">
        <f t="shared" si="28"/>
        <v>1.7052115528082702E-3</v>
      </c>
      <c r="M214" s="297">
        <f t="shared" si="25"/>
        <v>19.068881451046828</v>
      </c>
      <c r="N214" s="297">
        <f t="shared" si="23"/>
        <v>4.195153919230302</v>
      </c>
      <c r="O214" s="361">
        <v>7.1024148638207176</v>
      </c>
      <c r="P214" s="297">
        <v>0.91439830508474562</v>
      </c>
      <c r="Q214" s="412">
        <f t="shared" si="24"/>
        <v>6.4244913820461269E-2</v>
      </c>
    </row>
    <row r="215" spans="1:17" x14ac:dyDescent="0.35">
      <c r="A215" s="298">
        <f t="shared" si="26"/>
        <v>210</v>
      </c>
      <c r="B215" s="300" t="s">
        <v>2244</v>
      </c>
      <c r="C215" s="300">
        <v>1505.5</v>
      </c>
      <c r="D215" s="300">
        <v>827.5</v>
      </c>
      <c r="E215" s="300"/>
      <c r="F215" s="300">
        <f t="shared" si="16"/>
        <v>2333</v>
      </c>
      <c r="G215" s="411">
        <v>1100</v>
      </c>
      <c r="H215" s="300">
        <v>80</v>
      </c>
      <c r="I215" s="411">
        <v>5000</v>
      </c>
      <c r="J215" s="300">
        <v>68</v>
      </c>
      <c r="K215" s="296">
        <f t="shared" si="27"/>
        <v>9.9950024987506235E-3</v>
      </c>
      <c r="L215" s="296">
        <f t="shared" si="28"/>
        <v>7.2471490994351481E-3</v>
      </c>
      <c r="M215" s="297">
        <f t="shared" si="25"/>
        <v>73.821409960052478</v>
      </c>
      <c r="N215" s="297">
        <f t="shared" si="23"/>
        <v>16.240710191211544</v>
      </c>
      <c r="O215" s="361">
        <v>27.496365474928908</v>
      </c>
      <c r="P215" s="297">
        <v>3.3250847457627115</v>
      </c>
      <c r="Q215" s="412">
        <f t="shared" si="24"/>
        <v>5.1814646537486346E-2</v>
      </c>
    </row>
    <row r="216" spans="1:17" x14ac:dyDescent="0.35">
      <c r="A216" s="298">
        <f t="shared" si="26"/>
        <v>211</v>
      </c>
      <c r="B216" s="300" t="s">
        <v>2245</v>
      </c>
      <c r="C216" s="300">
        <v>922.6</v>
      </c>
      <c r="D216" s="300"/>
      <c r="E216" s="300">
        <v>33</v>
      </c>
      <c r="F216" s="300">
        <f t="shared" si="16"/>
        <v>955.6</v>
      </c>
      <c r="G216" s="411">
        <v>1100</v>
      </c>
      <c r="H216" s="300">
        <v>39</v>
      </c>
      <c r="I216" s="411">
        <v>5000</v>
      </c>
      <c r="J216" s="300">
        <v>30</v>
      </c>
      <c r="K216" s="296">
        <f t="shared" si="27"/>
        <v>4.8725637181409294E-3</v>
      </c>
      <c r="L216" s="296">
        <f t="shared" si="28"/>
        <v>3.1972716615155067E-3</v>
      </c>
      <c r="M216" s="297">
        <f t="shared" si="25"/>
        <v>34.550596686230044</v>
      </c>
      <c r="N216" s="297">
        <f t="shared" si="23"/>
        <v>7.60113127097061</v>
      </c>
      <c r="O216" s="361">
        <v>12.868878253612321</v>
      </c>
      <c r="P216" s="297">
        <v>1.6209788135593219</v>
      </c>
      <c r="Q216" s="412">
        <f t="shared" si="24"/>
        <v>5.9273320452461593E-2</v>
      </c>
    </row>
    <row r="217" spans="1:17" x14ac:dyDescent="0.35">
      <c r="A217" s="298">
        <f t="shared" si="26"/>
        <v>212</v>
      </c>
      <c r="B217" s="300" t="s">
        <v>2246</v>
      </c>
      <c r="C217" s="300">
        <v>1175.5</v>
      </c>
      <c r="D217" s="300"/>
      <c r="E217" s="300"/>
      <c r="F217" s="300">
        <f t="shared" si="16"/>
        <v>1175.5</v>
      </c>
      <c r="G217" s="411">
        <v>1100</v>
      </c>
      <c r="H217" s="300">
        <v>44</v>
      </c>
      <c r="I217" s="411">
        <v>5000</v>
      </c>
      <c r="J217" s="300">
        <v>30</v>
      </c>
      <c r="K217" s="296">
        <f t="shared" si="27"/>
        <v>5.4972513743128436E-3</v>
      </c>
      <c r="L217" s="296">
        <f t="shared" si="28"/>
        <v>3.1972716615155067E-3</v>
      </c>
      <c r="M217" s="297">
        <f t="shared" si="25"/>
        <v>37.22516565174729</v>
      </c>
      <c r="N217" s="297">
        <f t="shared" si="23"/>
        <v>8.1895364433844033</v>
      </c>
      <c r="O217" s="361">
        <v>13.864766289282374</v>
      </c>
      <c r="P217" s="297">
        <v>1.8287966101694912</v>
      </c>
      <c r="Q217" s="412">
        <f t="shared" si="24"/>
        <v>5.1984912798454748E-2</v>
      </c>
    </row>
    <row r="218" spans="1:17" x14ac:dyDescent="0.35">
      <c r="A218" s="298">
        <f t="shared" si="26"/>
        <v>213</v>
      </c>
      <c r="B218" s="300" t="s">
        <v>2247</v>
      </c>
      <c r="C218" s="300">
        <v>504.4</v>
      </c>
      <c r="D218" s="300">
        <v>189.5</v>
      </c>
      <c r="E218" s="300"/>
      <c r="F218" s="300">
        <f t="shared" si="16"/>
        <v>693.9</v>
      </c>
      <c r="G218" s="411">
        <v>1100</v>
      </c>
      <c r="H218" s="300">
        <v>17</v>
      </c>
      <c r="I218" s="411">
        <v>5000</v>
      </c>
      <c r="J218" s="300">
        <v>12</v>
      </c>
      <c r="K218" s="296">
        <f t="shared" si="27"/>
        <v>2.1239380309845076E-3</v>
      </c>
      <c r="L218" s="296">
        <f t="shared" si="28"/>
        <v>1.2789086646062026E-3</v>
      </c>
      <c r="M218" s="297">
        <f t="shared" si="25"/>
        <v>14.569117984836845</v>
      </c>
      <c r="N218" s="297">
        <f t="shared" si="23"/>
        <v>3.205205956664106</v>
      </c>
      <c r="O218" s="361">
        <v>5.4263999514325434</v>
      </c>
      <c r="P218" s="297">
        <v>0.70658050847457621</v>
      </c>
      <c r="Q218" s="412">
        <f t="shared" si="24"/>
        <v>3.4453529905473519E-2</v>
      </c>
    </row>
    <row r="219" spans="1:17" x14ac:dyDescent="0.35">
      <c r="A219" s="298">
        <f t="shared" si="26"/>
        <v>214</v>
      </c>
      <c r="B219" s="300" t="s">
        <v>2248</v>
      </c>
      <c r="C219" s="300">
        <v>606.6</v>
      </c>
      <c r="D219" s="300"/>
      <c r="E219" s="300"/>
      <c r="F219" s="300">
        <f t="shared" si="16"/>
        <v>606.6</v>
      </c>
      <c r="G219" s="411">
        <v>1100</v>
      </c>
      <c r="H219" s="300">
        <v>27</v>
      </c>
      <c r="I219" s="411">
        <v>5000</v>
      </c>
      <c r="J219" s="300">
        <v>12</v>
      </c>
      <c r="K219" s="296">
        <f t="shared" si="27"/>
        <v>3.3733133433283356E-3</v>
      </c>
      <c r="L219" s="296">
        <f t="shared" si="28"/>
        <v>1.2789086646062026E-3</v>
      </c>
      <c r="M219" s="297">
        <f t="shared" si="25"/>
        <v>19.918255915871324</v>
      </c>
      <c r="N219" s="297">
        <f t="shared" si="23"/>
        <v>4.3820163014916913</v>
      </c>
      <c r="O219" s="361">
        <v>7.4181760227726476</v>
      </c>
      <c r="P219" s="297">
        <v>1.122216101694915</v>
      </c>
      <c r="Q219" s="412">
        <f t="shared" si="24"/>
        <v>5.4138912531867096E-2</v>
      </c>
    </row>
    <row r="220" spans="1:17" x14ac:dyDescent="0.35">
      <c r="A220" s="298">
        <f t="shared" si="26"/>
        <v>215</v>
      </c>
      <c r="B220" s="300" t="s">
        <v>2249</v>
      </c>
      <c r="C220" s="300">
        <v>520.5</v>
      </c>
      <c r="D220" s="300"/>
      <c r="E220" s="300"/>
      <c r="F220" s="300">
        <f t="shared" si="16"/>
        <v>520.5</v>
      </c>
      <c r="G220" s="411">
        <v>1100</v>
      </c>
      <c r="H220" s="300">
        <v>27</v>
      </c>
      <c r="I220" s="411">
        <v>5000</v>
      </c>
      <c r="J220" s="300">
        <v>16</v>
      </c>
      <c r="K220" s="296">
        <f t="shared" si="27"/>
        <v>3.3733133433283356E-3</v>
      </c>
      <c r="L220" s="296">
        <f t="shared" si="28"/>
        <v>1.7052115528082702E-3</v>
      </c>
      <c r="M220" s="297">
        <f t="shared" si="25"/>
        <v>21.74345041656407</v>
      </c>
      <c r="N220" s="297">
        <f t="shared" si="23"/>
        <v>4.7835590916440953</v>
      </c>
      <c r="O220" s="361">
        <v>8.0983028994907702</v>
      </c>
      <c r="P220" s="297">
        <v>1.122216101694915</v>
      </c>
      <c r="Q220" s="412">
        <f t="shared" si="24"/>
        <v>6.867920943207273E-2</v>
      </c>
    </row>
    <row r="221" spans="1:17" x14ac:dyDescent="0.35">
      <c r="A221" s="298">
        <f t="shared" si="26"/>
        <v>216</v>
      </c>
      <c r="B221" s="300" t="s">
        <v>2250</v>
      </c>
      <c r="C221" s="300">
        <v>539.9</v>
      </c>
      <c r="D221" s="300"/>
      <c r="E221" s="300"/>
      <c r="F221" s="300">
        <f t="shared" si="16"/>
        <v>539.9</v>
      </c>
      <c r="G221" s="411">
        <v>1100</v>
      </c>
      <c r="H221" s="300">
        <v>26</v>
      </c>
      <c r="I221" s="411">
        <v>5000</v>
      </c>
      <c r="J221" s="300">
        <v>14</v>
      </c>
      <c r="K221" s="296">
        <f t="shared" si="27"/>
        <v>3.2483758120939528E-3</v>
      </c>
      <c r="L221" s="296">
        <f t="shared" si="28"/>
        <v>1.4920601087072365E-3</v>
      </c>
      <c r="M221" s="297">
        <f t="shared" si="25"/>
        <v>20.295939373114251</v>
      </c>
      <c r="N221" s="297">
        <f t="shared" si="23"/>
        <v>4.4651066620851356</v>
      </c>
      <c r="O221" s="361">
        <v>7.5590618539976973</v>
      </c>
      <c r="P221" s="297">
        <v>1.0806525423728812</v>
      </c>
      <c r="Q221" s="412">
        <f t="shared" si="24"/>
        <v>6.1864716487442052E-2</v>
      </c>
    </row>
    <row r="222" spans="1:17" x14ac:dyDescent="0.35">
      <c r="A222" s="298">
        <f t="shared" si="26"/>
        <v>217</v>
      </c>
      <c r="B222" s="300" t="s">
        <v>2251</v>
      </c>
      <c r="C222" s="300">
        <v>595.5</v>
      </c>
      <c r="D222" s="300"/>
      <c r="E222" s="300"/>
      <c r="F222" s="300">
        <f t="shared" si="16"/>
        <v>595.5</v>
      </c>
      <c r="G222" s="411">
        <v>1100</v>
      </c>
      <c r="H222" s="300">
        <v>30</v>
      </c>
      <c r="I222" s="411">
        <v>5000</v>
      </c>
      <c r="J222" s="300">
        <v>20</v>
      </c>
      <c r="K222" s="296">
        <f t="shared" si="27"/>
        <v>3.7481259370314842E-3</v>
      </c>
      <c r="L222" s="296">
        <f t="shared" si="28"/>
        <v>2.1315144410103378E-3</v>
      </c>
      <c r="M222" s="297">
        <f t="shared" si="25"/>
        <v>25.173386296567159</v>
      </c>
      <c r="N222" s="297">
        <f t="shared" si="23"/>
        <v>5.5381449852447746</v>
      </c>
      <c r="O222" s="361">
        <v>9.375962597610922</v>
      </c>
      <c r="P222" s="297">
        <v>1.2469067796610169</v>
      </c>
      <c r="Q222" s="412">
        <f t="shared" si="24"/>
        <v>6.9411252156312123E-2</v>
      </c>
    </row>
    <row r="223" spans="1:17" x14ac:dyDescent="0.35">
      <c r="A223" s="298">
        <f t="shared" si="26"/>
        <v>218</v>
      </c>
      <c r="B223" s="300" t="s">
        <v>2252</v>
      </c>
      <c r="C223" s="300">
        <v>711.4</v>
      </c>
      <c r="D223" s="300"/>
      <c r="E223" s="300">
        <v>63.4</v>
      </c>
      <c r="F223" s="300">
        <f t="shared" si="16"/>
        <v>774.8</v>
      </c>
      <c r="G223" s="411">
        <v>1100</v>
      </c>
      <c r="H223" s="300">
        <v>33</v>
      </c>
      <c r="I223" s="411">
        <v>5000</v>
      </c>
      <c r="J223" s="300">
        <v>14</v>
      </c>
      <c r="K223" s="296">
        <f t="shared" si="27"/>
        <v>4.1229385307346329E-3</v>
      </c>
      <c r="L223" s="296">
        <f t="shared" si="28"/>
        <v>1.4920601087072365E-3</v>
      </c>
      <c r="M223" s="297">
        <f t="shared" si="25"/>
        <v>24.040335924838391</v>
      </c>
      <c r="N223" s="297">
        <f t="shared" si="23"/>
        <v>5.2888739034644461</v>
      </c>
      <c r="O223" s="361">
        <v>8.9533051039357705</v>
      </c>
      <c r="P223" s="297">
        <v>1.3715974576271184</v>
      </c>
      <c r="Q223" s="412">
        <f t="shared" si="24"/>
        <v>5.1179804323523134E-2</v>
      </c>
    </row>
    <row r="224" spans="1:17" x14ac:dyDescent="0.35">
      <c r="A224" s="298">
        <f t="shared" si="26"/>
        <v>219</v>
      </c>
      <c r="B224" s="300" t="s">
        <v>2253</v>
      </c>
      <c r="C224" s="300">
        <v>762.1</v>
      </c>
      <c r="D224" s="300">
        <v>53.2</v>
      </c>
      <c r="E224" s="300"/>
      <c r="F224" s="300">
        <f t="shared" si="16"/>
        <v>815.30000000000007</v>
      </c>
      <c r="G224" s="411">
        <v>1100</v>
      </c>
      <c r="H224" s="300">
        <v>28</v>
      </c>
      <c r="I224" s="411">
        <v>5000</v>
      </c>
      <c r="J224" s="300">
        <v>18</v>
      </c>
      <c r="K224" s="296">
        <f t="shared" si="27"/>
        <v>3.4982508745627187E-3</v>
      </c>
      <c r="L224" s="296">
        <f t="shared" si="28"/>
        <v>1.9183629969093039E-3</v>
      </c>
      <c r="M224" s="297">
        <f t="shared" si="25"/>
        <v>23.190961460013892</v>
      </c>
      <c r="N224" s="297">
        <f t="shared" si="23"/>
        <v>5.1020115212030559</v>
      </c>
      <c r="O224" s="361">
        <v>8.6375439449838396</v>
      </c>
      <c r="P224" s="297">
        <v>1.1637796610169491</v>
      </c>
      <c r="Q224" s="412">
        <f t="shared" si="24"/>
        <v>4.6724269087719525E-2</v>
      </c>
    </row>
    <row r="225" spans="1:17" x14ac:dyDescent="0.35">
      <c r="A225" s="298">
        <f t="shared" si="26"/>
        <v>220</v>
      </c>
      <c r="B225" s="300" t="s">
        <v>2254</v>
      </c>
      <c r="C225" s="300">
        <v>707.8</v>
      </c>
      <c r="D225" s="300">
        <v>33.1</v>
      </c>
      <c r="E225" s="300"/>
      <c r="F225" s="300">
        <f t="shared" si="16"/>
        <v>740.9</v>
      </c>
      <c r="G225" s="411">
        <v>1100</v>
      </c>
      <c r="H225" s="300">
        <v>31</v>
      </c>
      <c r="I225" s="411">
        <v>5000</v>
      </c>
      <c r="J225" s="300">
        <v>22</v>
      </c>
      <c r="K225" s="296">
        <f t="shared" si="27"/>
        <v>3.873063468265867E-3</v>
      </c>
      <c r="L225" s="296">
        <f t="shared" si="28"/>
        <v>2.3446658851113715E-3</v>
      </c>
      <c r="M225" s="297">
        <f t="shared" si="25"/>
        <v>26.620897340016977</v>
      </c>
      <c r="N225" s="297">
        <f t="shared" si="23"/>
        <v>5.8565974148037352</v>
      </c>
      <c r="O225" s="361">
        <v>9.9152036431039932</v>
      </c>
      <c r="P225" s="297">
        <v>1.2884703389830507</v>
      </c>
      <c r="Q225" s="412">
        <f t="shared" si="24"/>
        <v>5.8956902060882388E-2</v>
      </c>
    </row>
    <row r="226" spans="1:17" x14ac:dyDescent="0.35">
      <c r="A226" s="298">
        <f t="shared" si="26"/>
        <v>221</v>
      </c>
      <c r="B226" s="300" t="s">
        <v>2255</v>
      </c>
      <c r="C226" s="300">
        <v>952</v>
      </c>
      <c r="D226" s="300">
        <v>67.7</v>
      </c>
      <c r="E226" s="300">
        <v>127.2</v>
      </c>
      <c r="F226" s="300">
        <f t="shared" si="16"/>
        <v>1146.9000000000001</v>
      </c>
      <c r="G226" s="411">
        <v>1100</v>
      </c>
      <c r="H226" s="300">
        <v>45</v>
      </c>
      <c r="I226" s="411">
        <v>5000</v>
      </c>
      <c r="J226" s="300">
        <v>20</v>
      </c>
      <c r="K226" s="296">
        <f t="shared" si="27"/>
        <v>5.6221889055472259E-3</v>
      </c>
      <c r="L226" s="296">
        <f t="shared" si="28"/>
        <v>2.1315144410103378E-3</v>
      </c>
      <c r="M226" s="297">
        <f t="shared" si="25"/>
        <v>33.197093193118882</v>
      </c>
      <c r="N226" s="297">
        <f t="shared" si="23"/>
        <v>7.3033605024861536</v>
      </c>
      <c r="O226" s="361">
        <v>12.363626704621078</v>
      </c>
      <c r="P226" s="297">
        <v>1.8703601694915251</v>
      </c>
      <c r="Q226" s="412">
        <f t="shared" si="24"/>
        <v>4.7723812511742639E-2</v>
      </c>
    </row>
    <row r="227" spans="1:17" x14ac:dyDescent="0.35">
      <c r="A227" s="298">
        <f t="shared" si="26"/>
        <v>222</v>
      </c>
      <c r="B227" s="300" t="s">
        <v>2256</v>
      </c>
      <c r="C227" s="300">
        <v>348.4</v>
      </c>
      <c r="D227" s="300"/>
      <c r="E227" s="300">
        <v>48</v>
      </c>
      <c r="F227" s="300">
        <f t="shared" si="16"/>
        <v>396.4</v>
      </c>
      <c r="G227" s="411">
        <v>1100</v>
      </c>
      <c r="H227" s="300">
        <v>18</v>
      </c>
      <c r="I227" s="411">
        <v>5000</v>
      </c>
      <c r="J227" s="300">
        <v>12</v>
      </c>
      <c r="K227" s="296">
        <f t="shared" si="27"/>
        <v>2.2488755622188904E-3</v>
      </c>
      <c r="L227" s="296">
        <f t="shared" si="28"/>
        <v>1.2789086646062026E-3</v>
      </c>
      <c r="M227" s="297">
        <f t="shared" si="25"/>
        <v>15.104031777940294</v>
      </c>
      <c r="N227" s="297">
        <f t="shared" si="23"/>
        <v>3.3228869911468646</v>
      </c>
      <c r="O227" s="361">
        <v>5.6255775585665537</v>
      </c>
      <c r="P227" s="297">
        <v>0.74814406779661013</v>
      </c>
      <c r="Q227" s="412">
        <f t="shared" si="24"/>
        <v>6.2564683136857521E-2</v>
      </c>
    </row>
    <row r="228" spans="1:17" x14ac:dyDescent="0.35">
      <c r="A228" s="298">
        <f t="shared" si="26"/>
        <v>223</v>
      </c>
      <c r="B228" s="300" t="s">
        <v>2257</v>
      </c>
      <c r="C228" s="300">
        <v>337.8</v>
      </c>
      <c r="D228" s="300"/>
      <c r="E228" s="300">
        <v>23.4</v>
      </c>
      <c r="F228" s="300">
        <f t="shared" si="16"/>
        <v>361.2</v>
      </c>
      <c r="G228" s="411">
        <v>1100</v>
      </c>
      <c r="H228" s="300">
        <v>19</v>
      </c>
      <c r="I228" s="411">
        <v>5000</v>
      </c>
      <c r="J228" s="300">
        <v>16</v>
      </c>
      <c r="K228" s="296">
        <f t="shared" si="27"/>
        <v>2.3738130934532731E-3</v>
      </c>
      <c r="L228" s="296">
        <f t="shared" si="28"/>
        <v>1.7052115528082702E-3</v>
      </c>
      <c r="M228" s="297">
        <f t="shared" si="25"/>
        <v>17.464140071736484</v>
      </c>
      <c r="N228" s="297">
        <f t="shared" si="23"/>
        <v>3.8421108157820263</v>
      </c>
      <c r="O228" s="361">
        <v>6.5048820424186857</v>
      </c>
      <c r="P228" s="297">
        <v>0.78970762711864395</v>
      </c>
      <c r="Q228" s="412">
        <f t="shared" si="24"/>
        <v>7.9182836536699441E-2</v>
      </c>
    </row>
    <row r="229" spans="1:17" x14ac:dyDescent="0.35">
      <c r="A229" s="298">
        <f t="shared" si="26"/>
        <v>224</v>
      </c>
      <c r="B229" s="300" t="s">
        <v>2258</v>
      </c>
      <c r="C229" s="300">
        <v>699.3</v>
      </c>
      <c r="D229" s="300"/>
      <c r="E229" s="300">
        <v>36.700000000000003</v>
      </c>
      <c r="F229" s="300">
        <f t="shared" si="16"/>
        <v>736</v>
      </c>
      <c r="G229" s="411">
        <v>1100</v>
      </c>
      <c r="H229" s="300">
        <v>34</v>
      </c>
      <c r="I229" s="411">
        <v>5000</v>
      </c>
      <c r="J229" s="300">
        <v>18</v>
      </c>
      <c r="K229" s="296">
        <f t="shared" si="27"/>
        <v>4.2478760619690152E-3</v>
      </c>
      <c r="L229" s="296">
        <f t="shared" si="28"/>
        <v>1.9183629969093039E-3</v>
      </c>
      <c r="M229" s="297">
        <f t="shared" si="25"/>
        <v>26.400444218634579</v>
      </c>
      <c r="N229" s="297">
        <f t="shared" si="23"/>
        <v>5.8080977280996073</v>
      </c>
      <c r="O229" s="361">
        <v>9.8326095877879034</v>
      </c>
      <c r="P229" s="297">
        <v>1.4131610169491524</v>
      </c>
      <c r="Q229" s="412">
        <f t="shared" si="24"/>
        <v>5.9041185531890271E-2</v>
      </c>
    </row>
    <row r="230" spans="1:17" x14ac:dyDescent="0.35">
      <c r="A230" s="298">
        <f t="shared" si="26"/>
        <v>225</v>
      </c>
      <c r="B230" s="300" t="s">
        <v>2259</v>
      </c>
      <c r="C230" s="300">
        <v>478.8</v>
      </c>
      <c r="D230" s="300"/>
      <c r="E230" s="300"/>
      <c r="F230" s="300">
        <f t="shared" si="16"/>
        <v>478.8</v>
      </c>
      <c r="G230" s="411">
        <v>1100</v>
      </c>
      <c r="H230" s="300">
        <v>17</v>
      </c>
      <c r="I230" s="411">
        <v>5000</v>
      </c>
      <c r="J230" s="300">
        <v>18</v>
      </c>
      <c r="K230" s="296">
        <f t="shared" si="27"/>
        <v>2.1239380309845076E-3</v>
      </c>
      <c r="L230" s="296">
        <f t="shared" si="28"/>
        <v>1.9183629969093039E-3</v>
      </c>
      <c r="M230" s="297">
        <f t="shared" si="25"/>
        <v>17.306909735875958</v>
      </c>
      <c r="N230" s="297">
        <f t="shared" si="23"/>
        <v>3.8075201418927107</v>
      </c>
      <c r="O230" s="361">
        <v>6.4465902665097268</v>
      </c>
      <c r="P230" s="297">
        <v>0.70658050847457621</v>
      </c>
      <c r="Q230" s="412">
        <f t="shared" si="24"/>
        <v>5.9038430770160757E-2</v>
      </c>
    </row>
    <row r="231" spans="1:17" x14ac:dyDescent="0.35">
      <c r="A231" s="298">
        <f t="shared" si="26"/>
        <v>226</v>
      </c>
      <c r="B231" s="300" t="s">
        <v>2260</v>
      </c>
      <c r="C231" s="300">
        <v>676.9</v>
      </c>
      <c r="D231" s="300"/>
      <c r="E231" s="300"/>
      <c r="F231" s="300">
        <f t="shared" si="16"/>
        <v>676.9</v>
      </c>
      <c r="G231" s="411">
        <v>1100</v>
      </c>
      <c r="H231" s="300">
        <v>30</v>
      </c>
      <c r="I231" s="411">
        <v>5000</v>
      </c>
      <c r="J231" s="300">
        <v>22</v>
      </c>
      <c r="K231" s="296">
        <f t="shared" si="27"/>
        <v>3.7481259370314842E-3</v>
      </c>
      <c r="L231" s="296">
        <f t="shared" si="28"/>
        <v>2.3446658851113715E-3</v>
      </c>
      <c r="M231" s="297">
        <f t="shared" si="25"/>
        <v>26.085983546913528</v>
      </c>
      <c r="N231" s="297">
        <f t="shared" si="23"/>
        <v>5.7389163803209762</v>
      </c>
      <c r="O231" s="361">
        <v>9.7160260359699837</v>
      </c>
      <c r="P231" s="297">
        <v>1.2469067796610169</v>
      </c>
      <c r="Q231" s="412">
        <f t="shared" si="24"/>
        <v>6.321145330605038E-2</v>
      </c>
    </row>
    <row r="232" spans="1:17" x14ac:dyDescent="0.35">
      <c r="A232" s="298">
        <f t="shared" si="26"/>
        <v>227</v>
      </c>
      <c r="B232" s="300" t="s">
        <v>2261</v>
      </c>
      <c r="C232" s="300">
        <v>893.8</v>
      </c>
      <c r="D232" s="300"/>
      <c r="E232" s="300"/>
      <c r="F232" s="300">
        <f t="shared" si="16"/>
        <v>893.8</v>
      </c>
      <c r="G232" s="411">
        <v>1100</v>
      </c>
      <c r="H232" s="300">
        <v>45</v>
      </c>
      <c r="I232" s="411">
        <v>5000</v>
      </c>
      <c r="J232" s="300">
        <v>22</v>
      </c>
      <c r="K232" s="296">
        <f t="shared" si="27"/>
        <v>5.6221889055472259E-3</v>
      </c>
      <c r="L232" s="296">
        <f t="shared" si="28"/>
        <v>2.3446658851113715E-3</v>
      </c>
      <c r="M232" s="297">
        <f t="shared" si="25"/>
        <v>34.109690443465247</v>
      </c>
      <c r="N232" s="297">
        <f t="shared" si="23"/>
        <v>7.5041318975623543</v>
      </c>
      <c r="O232" s="361">
        <v>12.70369014298014</v>
      </c>
      <c r="P232" s="297">
        <v>1.8703601694915251</v>
      </c>
      <c r="Q232" s="412">
        <f t="shared" si="24"/>
        <v>6.286403295312068E-2</v>
      </c>
    </row>
    <row r="233" spans="1:17" x14ac:dyDescent="0.35">
      <c r="A233" s="298">
        <f t="shared" si="26"/>
        <v>228</v>
      </c>
      <c r="B233" s="300" t="s">
        <v>2262</v>
      </c>
      <c r="C233" s="300">
        <v>467.4</v>
      </c>
      <c r="D233" s="300"/>
      <c r="E233" s="300">
        <v>8.6</v>
      </c>
      <c r="F233" s="300">
        <f t="shared" si="16"/>
        <v>476</v>
      </c>
      <c r="G233" s="411">
        <v>1100</v>
      </c>
      <c r="H233" s="300">
        <v>22</v>
      </c>
      <c r="I233" s="411">
        <v>5000</v>
      </c>
      <c r="J233" s="300">
        <v>12</v>
      </c>
      <c r="K233" s="296">
        <f t="shared" si="27"/>
        <v>2.7486256871564218E-3</v>
      </c>
      <c r="L233" s="296">
        <f t="shared" si="28"/>
        <v>1.2789086646062026E-3</v>
      </c>
      <c r="M233" s="297">
        <f t="shared" si="25"/>
        <v>17.243686950354089</v>
      </c>
      <c r="N233" s="297">
        <f t="shared" si="23"/>
        <v>3.7936111290778998</v>
      </c>
      <c r="O233" s="361">
        <v>6.422287987102596</v>
      </c>
      <c r="P233" s="297">
        <v>0.91439830508474562</v>
      </c>
      <c r="Q233" s="412">
        <f t="shared" si="24"/>
        <v>5.9609210864746492E-2</v>
      </c>
    </row>
    <row r="234" spans="1:17" x14ac:dyDescent="0.35">
      <c r="A234" s="298">
        <f t="shared" si="26"/>
        <v>229</v>
      </c>
      <c r="B234" s="300" t="s">
        <v>2263</v>
      </c>
      <c r="C234" s="300">
        <v>324.10000000000002</v>
      </c>
      <c r="D234" s="300"/>
      <c r="E234" s="300"/>
      <c r="F234" s="300">
        <f t="shared" si="16"/>
        <v>324.10000000000002</v>
      </c>
      <c r="G234" s="411">
        <v>1100</v>
      </c>
      <c r="H234" s="300">
        <v>18</v>
      </c>
      <c r="I234" s="411">
        <v>5000</v>
      </c>
      <c r="J234" s="300">
        <v>4</v>
      </c>
      <c r="K234" s="296">
        <f t="shared" si="27"/>
        <v>2.2488755622188904E-3</v>
      </c>
      <c r="L234" s="296">
        <f t="shared" si="28"/>
        <v>4.2630288820206754E-4</v>
      </c>
      <c r="M234" s="297">
        <f t="shared" si="25"/>
        <v>11.453642776554808</v>
      </c>
      <c r="N234" s="297">
        <f t="shared" si="23"/>
        <v>2.5198014108420579</v>
      </c>
      <c r="O234" s="361">
        <v>4.2653238051303095</v>
      </c>
      <c r="P234" s="297">
        <v>0.74814406779661013</v>
      </c>
      <c r="Q234" s="412">
        <f t="shared" si="24"/>
        <v>5.8583499106213466E-2</v>
      </c>
    </row>
    <row r="235" spans="1:17" x14ac:dyDescent="0.35">
      <c r="A235" s="298">
        <f t="shared" si="26"/>
        <v>230</v>
      </c>
      <c r="B235" s="300" t="s">
        <v>2264</v>
      </c>
      <c r="C235" s="300">
        <v>433.9</v>
      </c>
      <c r="D235" s="300"/>
      <c r="E235" s="300"/>
      <c r="F235" s="300">
        <f t="shared" si="16"/>
        <v>433.9</v>
      </c>
      <c r="G235" s="411">
        <v>1100</v>
      </c>
      <c r="H235" s="300">
        <v>19</v>
      </c>
      <c r="I235" s="411">
        <v>5000</v>
      </c>
      <c r="J235" s="300">
        <v>16</v>
      </c>
      <c r="K235" s="296">
        <f t="shared" si="27"/>
        <v>2.3738130934532731E-3</v>
      </c>
      <c r="L235" s="296">
        <f t="shared" si="28"/>
        <v>1.7052115528082702E-3</v>
      </c>
      <c r="M235" s="297">
        <f t="shared" si="25"/>
        <v>17.464140071736484</v>
      </c>
      <c r="N235" s="297">
        <f t="shared" si="23"/>
        <v>3.8421108157820263</v>
      </c>
      <c r="O235" s="361">
        <v>6.5048820424186857</v>
      </c>
      <c r="P235" s="297">
        <v>0.78970762711864395</v>
      </c>
      <c r="Q235" s="412">
        <f t="shared" si="24"/>
        <v>6.5915742237971517E-2</v>
      </c>
    </row>
    <row r="236" spans="1:17" x14ac:dyDescent="0.35">
      <c r="A236" s="298">
        <f t="shared" si="26"/>
        <v>231</v>
      </c>
      <c r="B236" s="300" t="s">
        <v>2265</v>
      </c>
      <c r="C236" s="300">
        <v>375.2</v>
      </c>
      <c r="D236" s="300"/>
      <c r="E236" s="300"/>
      <c r="F236" s="300">
        <f t="shared" si="16"/>
        <v>375.2</v>
      </c>
      <c r="G236" s="411">
        <v>1100</v>
      </c>
      <c r="H236" s="300">
        <v>16</v>
      </c>
      <c r="I236" s="411">
        <v>5000</v>
      </c>
      <c r="J236" s="300">
        <v>10</v>
      </c>
      <c r="K236" s="296">
        <f t="shared" si="27"/>
        <v>1.9990004997501249E-3</v>
      </c>
      <c r="L236" s="296">
        <f t="shared" si="28"/>
        <v>1.0657572205051689E-3</v>
      </c>
      <c r="M236" s="297">
        <f t="shared" si="25"/>
        <v>13.121606941387027</v>
      </c>
      <c r="N236" s="297">
        <f t="shared" si="23"/>
        <v>2.8867535271051459</v>
      </c>
      <c r="O236" s="361">
        <v>4.8871589059394722</v>
      </c>
      <c r="P236" s="297">
        <v>0.66501694915254239</v>
      </c>
      <c r="Q236" s="412">
        <f t="shared" si="24"/>
        <v>5.7464116001023947E-2</v>
      </c>
    </row>
    <row r="237" spans="1:17" x14ac:dyDescent="0.35">
      <c r="A237" s="298">
        <f t="shared" si="26"/>
        <v>232</v>
      </c>
      <c r="B237" s="300" t="s">
        <v>2266</v>
      </c>
      <c r="C237" s="300">
        <v>375.1</v>
      </c>
      <c r="D237" s="300"/>
      <c r="E237" s="300">
        <v>120.5</v>
      </c>
      <c r="F237" s="300">
        <f t="shared" si="16"/>
        <v>495.6</v>
      </c>
      <c r="G237" s="411">
        <v>1100</v>
      </c>
      <c r="H237" s="300">
        <v>21</v>
      </c>
      <c r="I237" s="411">
        <v>5000</v>
      </c>
      <c r="J237" s="300">
        <v>12</v>
      </c>
      <c r="K237" s="296">
        <f t="shared" si="27"/>
        <v>2.6236881559220391E-3</v>
      </c>
      <c r="L237" s="296">
        <f t="shared" si="28"/>
        <v>1.2789086646062026E-3</v>
      </c>
      <c r="M237" s="297">
        <f t="shared" si="25"/>
        <v>16.70877315725064</v>
      </c>
      <c r="N237" s="297">
        <f t="shared" si="23"/>
        <v>3.6759300945951408</v>
      </c>
      <c r="O237" s="361">
        <v>6.2231103799685847</v>
      </c>
      <c r="P237" s="297">
        <v>0.87283474576271169</v>
      </c>
      <c r="Q237" s="412">
        <f t="shared" si="24"/>
        <v>5.5449250156531633E-2</v>
      </c>
    </row>
    <row r="238" spans="1:17" x14ac:dyDescent="0.35">
      <c r="A238" s="298">
        <f t="shared" si="26"/>
        <v>233</v>
      </c>
      <c r="B238" s="300" t="s">
        <v>2267</v>
      </c>
      <c r="C238" s="300">
        <v>534.1</v>
      </c>
      <c r="D238" s="300">
        <v>48.8</v>
      </c>
      <c r="E238" s="300"/>
      <c r="F238" s="300">
        <f t="shared" si="16"/>
        <v>582.9</v>
      </c>
      <c r="G238" s="411">
        <v>1100</v>
      </c>
      <c r="H238" s="300">
        <v>36</v>
      </c>
      <c r="I238" s="411">
        <v>5000</v>
      </c>
      <c r="J238" s="300">
        <v>20</v>
      </c>
      <c r="K238" s="296">
        <f t="shared" si="27"/>
        <v>4.4977511244377807E-3</v>
      </c>
      <c r="L238" s="296">
        <f t="shared" si="28"/>
        <v>2.1315144410103378E-3</v>
      </c>
      <c r="M238" s="297">
        <f t="shared" si="25"/>
        <v>28.382869055187847</v>
      </c>
      <c r="N238" s="297">
        <f t="shared" si="23"/>
        <v>6.244231192141326</v>
      </c>
      <c r="O238" s="361">
        <v>10.571028240414986</v>
      </c>
      <c r="P238" s="297">
        <v>1.4962881355932203</v>
      </c>
      <c r="Q238" s="412">
        <f t="shared" si="24"/>
        <v>8.0107079470470716E-2</v>
      </c>
    </row>
    <row r="239" spans="1:17" x14ac:dyDescent="0.35">
      <c r="A239" s="298">
        <f t="shared" si="26"/>
        <v>234</v>
      </c>
      <c r="B239" s="300" t="s">
        <v>2268</v>
      </c>
      <c r="C239" s="300">
        <v>471.8</v>
      </c>
      <c r="D239" s="300"/>
      <c r="E239" s="300"/>
      <c r="F239" s="300">
        <f t="shared" si="16"/>
        <v>471.8</v>
      </c>
      <c r="G239" s="411">
        <v>1100</v>
      </c>
      <c r="H239" s="300">
        <v>20</v>
      </c>
      <c r="I239" s="411">
        <v>5000</v>
      </c>
      <c r="J239" s="300">
        <v>12</v>
      </c>
      <c r="K239" s="296">
        <f t="shared" si="27"/>
        <v>2.4987506246876559E-3</v>
      </c>
      <c r="L239" s="296">
        <f t="shared" si="28"/>
        <v>1.2789086646062026E-3</v>
      </c>
      <c r="M239" s="297">
        <f t="shared" si="25"/>
        <v>16.173859364147191</v>
      </c>
      <c r="N239" s="297">
        <f t="shared" si="23"/>
        <v>3.5582490601123822</v>
      </c>
      <c r="O239" s="361">
        <v>6.0239327728345744</v>
      </c>
      <c r="P239" s="297">
        <v>0.83127118644067788</v>
      </c>
      <c r="Q239" s="412">
        <f t="shared" si="24"/>
        <v>5.6352930020209455E-2</v>
      </c>
    </row>
    <row r="240" spans="1:17" x14ac:dyDescent="0.35">
      <c r="A240" s="298">
        <f t="shared" si="26"/>
        <v>235</v>
      </c>
      <c r="B240" s="300" t="s">
        <v>2269</v>
      </c>
      <c r="C240" s="300">
        <v>579</v>
      </c>
      <c r="D240" s="300">
        <v>91.8</v>
      </c>
      <c r="E240" s="300"/>
      <c r="F240" s="300">
        <f t="shared" si="16"/>
        <v>670.8</v>
      </c>
      <c r="G240" s="411">
        <v>1100</v>
      </c>
      <c r="H240" s="300">
        <v>22</v>
      </c>
      <c r="I240" s="411">
        <v>5000</v>
      </c>
      <c r="J240" s="300">
        <v>12</v>
      </c>
      <c r="K240" s="296">
        <f t="shared" si="27"/>
        <v>2.7486256871564218E-3</v>
      </c>
      <c r="L240" s="296">
        <f t="shared" si="28"/>
        <v>1.2789086646062026E-3</v>
      </c>
      <c r="M240" s="297">
        <f t="shared" si="25"/>
        <v>17.243686950354089</v>
      </c>
      <c r="N240" s="297">
        <f t="shared" si="23"/>
        <v>3.7936111290778998</v>
      </c>
      <c r="O240" s="361">
        <v>6.422287987102596</v>
      </c>
      <c r="P240" s="297">
        <v>0.91439830508474562</v>
      </c>
      <c r="Q240" s="412">
        <f t="shared" si="24"/>
        <v>4.22987244657414E-2</v>
      </c>
    </row>
    <row r="241" spans="1:17" x14ac:dyDescent="0.35">
      <c r="A241" s="298">
        <f t="shared" si="26"/>
        <v>236</v>
      </c>
      <c r="B241" s="300" t="s">
        <v>2270</v>
      </c>
      <c r="C241" s="300">
        <v>343.9</v>
      </c>
      <c r="D241" s="300"/>
      <c r="E241" s="300"/>
      <c r="F241" s="300">
        <f t="shared" si="16"/>
        <v>343.9</v>
      </c>
      <c r="G241" s="411">
        <v>1100</v>
      </c>
      <c r="H241" s="300">
        <v>15</v>
      </c>
      <c r="I241" s="411">
        <v>5000</v>
      </c>
      <c r="J241" s="300">
        <v>8</v>
      </c>
      <c r="K241" s="296">
        <f t="shared" si="27"/>
        <v>1.8740629685157421E-3</v>
      </c>
      <c r="L241" s="296">
        <f t="shared" si="28"/>
        <v>8.5260577640413509E-4</v>
      </c>
      <c r="M241" s="297">
        <f t="shared" si="25"/>
        <v>11.674095897937208</v>
      </c>
      <c r="N241" s="297">
        <f t="shared" si="23"/>
        <v>2.5683010975461857</v>
      </c>
      <c r="O241" s="361">
        <v>4.3479178604464011</v>
      </c>
      <c r="P241" s="297">
        <v>0.62345338983050846</v>
      </c>
      <c r="Q241" s="412">
        <f t="shared" si="24"/>
        <v>5.5870218801280333E-2</v>
      </c>
    </row>
    <row r="242" spans="1:17" x14ac:dyDescent="0.35">
      <c r="A242" s="298">
        <f t="shared" si="26"/>
        <v>237</v>
      </c>
      <c r="B242" s="300" t="s">
        <v>2271</v>
      </c>
      <c r="C242" s="300">
        <v>664</v>
      </c>
      <c r="D242" s="300"/>
      <c r="E242" s="300">
        <v>35.700000000000003</v>
      </c>
      <c r="F242" s="300">
        <f t="shared" si="16"/>
        <v>699.7</v>
      </c>
      <c r="G242" s="411">
        <v>1100</v>
      </c>
      <c r="H242" s="300">
        <v>21</v>
      </c>
      <c r="I242" s="411">
        <v>5000</v>
      </c>
      <c r="J242" s="300">
        <v>10</v>
      </c>
      <c r="K242" s="296">
        <f t="shared" si="27"/>
        <v>2.6236881559220391E-3</v>
      </c>
      <c r="L242" s="296">
        <f t="shared" si="28"/>
        <v>1.0657572205051689E-3</v>
      </c>
      <c r="M242" s="297">
        <f t="shared" si="25"/>
        <v>15.796175906904269</v>
      </c>
      <c r="N242" s="297">
        <f t="shared" si="23"/>
        <v>3.4751586995189392</v>
      </c>
      <c r="O242" s="361">
        <v>5.8830469416095239</v>
      </c>
      <c r="P242" s="297">
        <v>0.87283474576271169</v>
      </c>
      <c r="Q242" s="412">
        <f t="shared" si="24"/>
        <v>3.7197679425175711E-2</v>
      </c>
    </row>
    <row r="243" spans="1:17" x14ac:dyDescent="0.35">
      <c r="A243" s="298">
        <f t="shared" si="26"/>
        <v>238</v>
      </c>
      <c r="B243" s="300" t="s">
        <v>2272</v>
      </c>
      <c r="C243" s="300">
        <v>150.30000000000001</v>
      </c>
      <c r="D243" s="300"/>
      <c r="E243" s="300">
        <v>232.7</v>
      </c>
      <c r="F243" s="300">
        <f t="shared" si="16"/>
        <v>383</v>
      </c>
      <c r="G243" s="411">
        <v>1100</v>
      </c>
      <c r="H243" s="300">
        <v>8</v>
      </c>
      <c r="I243" s="411">
        <v>5000</v>
      </c>
      <c r="J243" s="300">
        <v>10</v>
      </c>
      <c r="K243" s="296">
        <f t="shared" si="27"/>
        <v>9.9950024987506244E-4</v>
      </c>
      <c r="L243" s="296">
        <f t="shared" si="28"/>
        <v>1.0657572205051689E-3</v>
      </c>
      <c r="M243" s="297">
        <f t="shared" si="25"/>
        <v>8.8422965965594411</v>
      </c>
      <c r="N243" s="297">
        <f t="shared" si="23"/>
        <v>1.9453052512430771</v>
      </c>
      <c r="O243" s="361">
        <v>5.44</v>
      </c>
      <c r="P243" s="297">
        <v>0.3325084745762712</v>
      </c>
      <c r="Q243" s="412">
        <f t="shared" si="24"/>
        <v>4.3237885959213553E-2</v>
      </c>
    </row>
    <row r="244" spans="1:17" x14ac:dyDescent="0.35">
      <c r="A244" s="298">
        <f t="shared" si="26"/>
        <v>239</v>
      </c>
      <c r="B244" s="300" t="s">
        <v>2273</v>
      </c>
      <c r="C244" s="300">
        <v>630.29999999999995</v>
      </c>
      <c r="D244" s="300"/>
      <c r="E244" s="300">
        <v>33.9</v>
      </c>
      <c r="F244" s="300">
        <f t="shared" si="16"/>
        <v>664.19999999999993</v>
      </c>
      <c r="G244" s="411">
        <v>1100</v>
      </c>
      <c r="H244" s="300">
        <v>27</v>
      </c>
      <c r="I244" s="411">
        <v>5000</v>
      </c>
      <c r="J244" s="300">
        <v>12</v>
      </c>
      <c r="K244" s="296">
        <f t="shared" si="27"/>
        <v>3.3733133433283356E-3</v>
      </c>
      <c r="L244" s="296">
        <f t="shared" si="28"/>
        <v>1.2789086646062026E-3</v>
      </c>
      <c r="M244" s="297">
        <f t="shared" si="25"/>
        <v>19.918255915871324</v>
      </c>
      <c r="N244" s="297">
        <f t="shared" si="23"/>
        <v>4.3820163014916913</v>
      </c>
      <c r="O244" s="361">
        <v>7.4181760227726476</v>
      </c>
      <c r="P244" s="297">
        <v>1.122216101694915</v>
      </c>
      <c r="Q244" s="412">
        <f t="shared" si="24"/>
        <v>4.9443939087369146E-2</v>
      </c>
    </row>
    <row r="245" spans="1:17" x14ac:dyDescent="0.35">
      <c r="A245" s="298">
        <f t="shared" si="26"/>
        <v>240</v>
      </c>
      <c r="B245" s="300" t="s">
        <v>2274</v>
      </c>
      <c r="C245" s="300">
        <v>447.75</v>
      </c>
      <c r="D245" s="300"/>
      <c r="E245" s="300"/>
      <c r="F245" s="300">
        <f t="shared" si="16"/>
        <v>447.75</v>
      </c>
      <c r="G245" s="411">
        <v>1100</v>
      </c>
      <c r="H245" s="300">
        <v>15</v>
      </c>
      <c r="I245" s="411">
        <v>5000</v>
      </c>
      <c r="J245" s="300">
        <v>12</v>
      </c>
      <c r="K245" s="296">
        <f t="shared" si="27"/>
        <v>1.8740629685157421E-3</v>
      </c>
      <c r="L245" s="296">
        <f t="shared" si="28"/>
        <v>1.2789086646062026E-3</v>
      </c>
      <c r="M245" s="297">
        <f t="shared" si="25"/>
        <v>13.499290398629949</v>
      </c>
      <c r="N245" s="297">
        <f t="shared" si="23"/>
        <v>2.9698438876985889</v>
      </c>
      <c r="O245" s="361">
        <v>5.0280447371645218</v>
      </c>
      <c r="P245" s="297">
        <v>0.62345338983050846</v>
      </c>
      <c r="Q245" s="412">
        <f t="shared" si="24"/>
        <v>4.9403980822609862E-2</v>
      </c>
    </row>
    <row r="246" spans="1:17" x14ac:dyDescent="0.35">
      <c r="A246" s="298">
        <f t="shared" si="26"/>
        <v>241</v>
      </c>
      <c r="B246" s="300" t="s">
        <v>2275</v>
      </c>
      <c r="C246" s="300">
        <v>688.6</v>
      </c>
      <c r="D246" s="300"/>
      <c r="E246" s="300">
        <v>64.099999999999994</v>
      </c>
      <c r="F246" s="300">
        <f t="shared" si="16"/>
        <v>752.7</v>
      </c>
      <c r="G246" s="411">
        <v>1100</v>
      </c>
      <c r="H246" s="300">
        <v>23</v>
      </c>
      <c r="I246" s="411">
        <v>5000</v>
      </c>
      <c r="J246" s="300">
        <v>20</v>
      </c>
      <c r="K246" s="296">
        <f t="shared" si="27"/>
        <v>2.8735632183908046E-3</v>
      </c>
      <c r="L246" s="296">
        <f t="shared" si="28"/>
        <v>2.1315144410103378E-3</v>
      </c>
      <c r="M246" s="297">
        <f t="shared" si="25"/>
        <v>21.428989744843019</v>
      </c>
      <c r="N246" s="297">
        <f t="shared" si="23"/>
        <v>4.7143777438654642</v>
      </c>
      <c r="O246" s="361">
        <v>7.9817193476728487</v>
      </c>
      <c r="P246" s="297">
        <v>0.95596186440677955</v>
      </c>
      <c r="Q246" s="412">
        <f t="shared" si="24"/>
        <v>4.6606946593314887E-2</v>
      </c>
    </row>
    <row r="247" spans="1:17" x14ac:dyDescent="0.35">
      <c r="A247" s="298">
        <f t="shared" si="26"/>
        <v>242</v>
      </c>
      <c r="B247" s="300" t="s">
        <v>2276</v>
      </c>
      <c r="C247" s="300">
        <v>675.4</v>
      </c>
      <c r="D247" s="300"/>
      <c r="E247" s="300"/>
      <c r="F247" s="300">
        <f t="shared" si="16"/>
        <v>675.4</v>
      </c>
      <c r="G247" s="411">
        <v>1100</v>
      </c>
      <c r="H247" s="300">
        <v>31</v>
      </c>
      <c r="I247" s="411">
        <v>5000</v>
      </c>
      <c r="J247" s="300">
        <v>21</v>
      </c>
      <c r="K247" s="296">
        <f t="shared" si="27"/>
        <v>3.873063468265867E-3</v>
      </c>
      <c r="L247" s="296">
        <f t="shared" si="28"/>
        <v>2.2380901630608546E-3</v>
      </c>
      <c r="M247" s="297">
        <f t="shared" si="25"/>
        <v>26.164598714843788</v>
      </c>
      <c r="N247" s="297">
        <f t="shared" si="23"/>
        <v>5.7562117172656331</v>
      </c>
      <c r="O247" s="361">
        <v>9.7451719239244632</v>
      </c>
      <c r="P247" s="297">
        <v>1.2884703389830507</v>
      </c>
      <c r="Q247" s="412">
        <f t="shared" si="24"/>
        <v>6.3598538192207482E-2</v>
      </c>
    </row>
    <row r="248" spans="1:17" x14ac:dyDescent="0.35">
      <c r="A248" s="298">
        <f t="shared" si="26"/>
        <v>243</v>
      </c>
      <c r="B248" s="300" t="s">
        <v>2277</v>
      </c>
      <c r="C248" s="300">
        <v>633.9</v>
      </c>
      <c r="D248" s="300"/>
      <c r="E248" s="300"/>
      <c r="F248" s="300">
        <f t="shared" si="16"/>
        <v>633.9</v>
      </c>
      <c r="G248" s="411">
        <v>1100</v>
      </c>
      <c r="H248" s="300">
        <v>25</v>
      </c>
      <c r="I248" s="411">
        <v>5000</v>
      </c>
      <c r="J248" s="300">
        <v>16</v>
      </c>
      <c r="K248" s="296">
        <f t="shared" si="27"/>
        <v>3.1234382808595701E-3</v>
      </c>
      <c r="L248" s="296">
        <f t="shared" si="28"/>
        <v>1.7052115528082702E-3</v>
      </c>
      <c r="M248" s="297">
        <f t="shared" si="25"/>
        <v>20.673622830357175</v>
      </c>
      <c r="N248" s="297">
        <f t="shared" si="23"/>
        <v>4.5481970226785782</v>
      </c>
      <c r="O248" s="361">
        <v>7.6999476852227478</v>
      </c>
      <c r="P248" s="297">
        <v>1.0390889830508474</v>
      </c>
      <c r="Q248" s="412">
        <f t="shared" si="24"/>
        <v>5.3574469981557578E-2</v>
      </c>
    </row>
    <row r="249" spans="1:17" x14ac:dyDescent="0.35">
      <c r="A249" s="298">
        <f t="shared" si="26"/>
        <v>244</v>
      </c>
      <c r="B249" s="300" t="s">
        <v>2278</v>
      </c>
      <c r="C249" s="300">
        <v>230.9</v>
      </c>
      <c r="D249" s="300">
        <v>51.2</v>
      </c>
      <c r="E249" s="300"/>
      <c r="F249" s="300">
        <f t="shared" si="16"/>
        <v>282.10000000000002</v>
      </c>
      <c r="G249" s="411">
        <v>1100</v>
      </c>
      <c r="H249" s="300">
        <v>14</v>
      </c>
      <c r="I249" s="411">
        <v>5000</v>
      </c>
      <c r="J249" s="300">
        <v>7</v>
      </c>
      <c r="K249" s="296">
        <f t="shared" si="27"/>
        <v>1.7491254372813594E-3</v>
      </c>
      <c r="L249" s="296">
        <f t="shared" si="28"/>
        <v>7.4603005435361824E-4</v>
      </c>
      <c r="M249" s="297">
        <f t="shared" si="25"/>
        <v>10.682883479660575</v>
      </c>
      <c r="N249" s="297">
        <f t="shared" si="23"/>
        <v>2.3502343655253264</v>
      </c>
      <c r="O249" s="361">
        <v>3.978708534132859</v>
      </c>
      <c r="P249" s="297">
        <v>0.58188983050847454</v>
      </c>
      <c r="Q249" s="412">
        <f t="shared" si="24"/>
        <v>6.236694863462329E-2</v>
      </c>
    </row>
    <row r="250" spans="1:17" x14ac:dyDescent="0.35">
      <c r="A250" s="298">
        <f t="shared" si="26"/>
        <v>245</v>
      </c>
      <c r="B250" s="300" t="s">
        <v>2279</v>
      </c>
      <c r="C250" s="300">
        <v>1262.0999999999999</v>
      </c>
      <c r="D250" s="300"/>
      <c r="E250" s="300">
        <v>163.6</v>
      </c>
      <c r="F250" s="300">
        <f t="shared" si="16"/>
        <v>1425.6999999999998</v>
      </c>
      <c r="G250" s="411">
        <v>1100</v>
      </c>
      <c r="H250" s="300">
        <v>45</v>
      </c>
      <c r="I250" s="411">
        <v>5000</v>
      </c>
      <c r="J250" s="300">
        <v>23</v>
      </c>
      <c r="K250" s="296">
        <f t="shared" si="27"/>
        <v>5.6221889055472259E-3</v>
      </c>
      <c r="L250" s="296">
        <f t="shared" si="28"/>
        <v>2.4512416071618883E-3</v>
      </c>
      <c r="M250" s="297">
        <f t="shared" si="25"/>
        <v>34.565989068638437</v>
      </c>
      <c r="N250" s="297">
        <f t="shared" si="23"/>
        <v>7.6045175951004564</v>
      </c>
      <c r="O250" s="361">
        <v>12.873721862159671</v>
      </c>
      <c r="P250" s="297">
        <v>1.8703601694915251</v>
      </c>
      <c r="Q250" s="412">
        <f t="shared" si="24"/>
        <v>3.9920452195686393E-2</v>
      </c>
    </row>
    <row r="251" spans="1:17" x14ac:dyDescent="0.35">
      <c r="A251" s="298">
        <f t="shared" si="26"/>
        <v>246</v>
      </c>
      <c r="B251" s="300" t="s">
        <v>2280</v>
      </c>
      <c r="C251" s="300">
        <v>332.6</v>
      </c>
      <c r="D251" s="300"/>
      <c r="E251" s="300">
        <v>108.7</v>
      </c>
      <c r="F251" s="300">
        <f t="shared" si="16"/>
        <v>441.3</v>
      </c>
      <c r="G251" s="411">
        <v>1100</v>
      </c>
      <c r="H251" s="300">
        <v>14</v>
      </c>
      <c r="I251" s="411">
        <v>5000</v>
      </c>
      <c r="J251" s="300">
        <v>4</v>
      </c>
      <c r="K251" s="296">
        <f t="shared" si="27"/>
        <v>1.7491254372813594E-3</v>
      </c>
      <c r="L251" s="296">
        <f t="shared" si="28"/>
        <v>4.2630288820206754E-4</v>
      </c>
      <c r="M251" s="297">
        <f t="shared" si="25"/>
        <v>9.3139876041410172</v>
      </c>
      <c r="N251" s="297">
        <f t="shared" si="23"/>
        <v>2.0490772729110236</v>
      </c>
      <c r="O251" s="361">
        <v>3.4686133765942668</v>
      </c>
      <c r="P251" s="297">
        <v>0.58188983050847454</v>
      </c>
      <c r="Q251" s="412">
        <f t="shared" si="24"/>
        <v>3.49276412512005E-2</v>
      </c>
    </row>
    <row r="252" spans="1:17" x14ac:dyDescent="0.35">
      <c r="A252" s="298">
        <f t="shared" si="26"/>
        <v>247</v>
      </c>
      <c r="B252" s="300" t="s">
        <v>2281</v>
      </c>
      <c r="C252" s="300">
        <v>511</v>
      </c>
      <c r="D252" s="300"/>
      <c r="E252" s="300">
        <v>141.6</v>
      </c>
      <c r="F252" s="300">
        <f t="shared" si="16"/>
        <v>652.6</v>
      </c>
      <c r="G252" s="411">
        <v>1100</v>
      </c>
      <c r="H252" s="300">
        <v>27</v>
      </c>
      <c r="I252" s="411">
        <v>5000</v>
      </c>
      <c r="J252" s="300">
        <v>20</v>
      </c>
      <c r="K252" s="296">
        <f t="shared" si="27"/>
        <v>3.3733133433283356E-3</v>
      </c>
      <c r="L252" s="296">
        <f t="shared" si="28"/>
        <v>2.1315144410103378E-3</v>
      </c>
      <c r="M252" s="297">
        <f t="shared" si="25"/>
        <v>23.568644917256812</v>
      </c>
      <c r="N252" s="297">
        <f t="shared" si="23"/>
        <v>5.1851018817964984</v>
      </c>
      <c r="O252" s="361">
        <v>8.7784297762088919</v>
      </c>
      <c r="P252" s="297">
        <v>1.122216101694915</v>
      </c>
      <c r="Q252" s="412">
        <f t="shared" si="24"/>
        <v>5.9231370942318597E-2</v>
      </c>
    </row>
    <row r="253" spans="1:17" x14ac:dyDescent="0.35">
      <c r="A253" s="298">
        <f t="shared" si="26"/>
        <v>248</v>
      </c>
      <c r="B253" s="300" t="s">
        <v>2282</v>
      </c>
      <c r="C253" s="300">
        <v>1078.7</v>
      </c>
      <c r="D253" s="300"/>
      <c r="E253" s="300"/>
      <c r="F253" s="300">
        <f t="shared" si="16"/>
        <v>1078.7</v>
      </c>
      <c r="G253" s="411">
        <v>1100</v>
      </c>
      <c r="H253" s="300">
        <v>38</v>
      </c>
      <c r="I253" s="411">
        <v>5000</v>
      </c>
      <c r="J253" s="300">
        <v>22</v>
      </c>
      <c r="K253" s="296">
        <f t="shared" si="27"/>
        <v>4.7476261869065462E-3</v>
      </c>
      <c r="L253" s="296">
        <f t="shared" si="28"/>
        <v>2.3446658851113715E-3</v>
      </c>
      <c r="M253" s="297">
        <f t="shared" si="25"/>
        <v>30.365293891741114</v>
      </c>
      <c r="N253" s="297">
        <f t="shared" si="23"/>
        <v>6.6803646561830448</v>
      </c>
      <c r="O253" s="361">
        <v>11.309446893042068</v>
      </c>
      <c r="P253" s="297">
        <v>1.5794152542372879</v>
      </c>
      <c r="Q253" s="412">
        <f t="shared" si="24"/>
        <v>4.6291388426071674E-2</v>
      </c>
    </row>
    <row r="254" spans="1:17" x14ac:dyDescent="0.35">
      <c r="A254" s="298">
        <f t="shared" si="26"/>
        <v>249</v>
      </c>
      <c r="B254" s="300" t="s">
        <v>2283</v>
      </c>
      <c r="C254" s="300">
        <v>611.4</v>
      </c>
      <c r="D254" s="300"/>
      <c r="E254" s="300">
        <v>112.1</v>
      </c>
      <c r="F254" s="300">
        <f t="shared" si="16"/>
        <v>723.5</v>
      </c>
      <c r="G254" s="411">
        <v>1100</v>
      </c>
      <c r="H254" s="300">
        <v>29</v>
      </c>
      <c r="I254" s="411">
        <v>5000</v>
      </c>
      <c r="J254" s="300">
        <v>22</v>
      </c>
      <c r="K254" s="296">
        <f t="shared" si="27"/>
        <v>3.6231884057971015E-3</v>
      </c>
      <c r="L254" s="296">
        <f t="shared" si="28"/>
        <v>2.3446658851113715E-3</v>
      </c>
      <c r="M254" s="297">
        <f t="shared" si="25"/>
        <v>25.551069753810079</v>
      </c>
      <c r="N254" s="297">
        <f t="shared" ref="N254:N311" si="29">M254*0.22</f>
        <v>5.6212353458382172</v>
      </c>
      <c r="O254" s="361">
        <v>9.5168484288359725</v>
      </c>
      <c r="P254" s="297">
        <v>1.2053432203389829</v>
      </c>
      <c r="Q254" s="412">
        <f t="shared" si="24"/>
        <v>5.7905316860847614E-2</v>
      </c>
    </row>
    <row r="255" spans="1:17" x14ac:dyDescent="0.35">
      <c r="A255" s="298">
        <f t="shared" si="26"/>
        <v>250</v>
      </c>
      <c r="B255" s="300" t="s">
        <v>2284</v>
      </c>
      <c r="C255" s="300">
        <v>690.47</v>
      </c>
      <c r="D255" s="300">
        <v>27.1</v>
      </c>
      <c r="E255" s="300">
        <v>79.3</v>
      </c>
      <c r="F255" s="300">
        <f t="shared" si="16"/>
        <v>796.87</v>
      </c>
      <c r="G255" s="411">
        <v>1100</v>
      </c>
      <c r="H255" s="300">
        <v>29</v>
      </c>
      <c r="I255" s="411">
        <v>5000</v>
      </c>
      <c r="J255" s="300">
        <v>14</v>
      </c>
      <c r="K255" s="296">
        <f t="shared" si="27"/>
        <v>3.6231884057971015E-3</v>
      </c>
      <c r="L255" s="296">
        <f t="shared" si="28"/>
        <v>1.4920601087072365E-3</v>
      </c>
      <c r="M255" s="297">
        <f t="shared" si="25"/>
        <v>21.900680752424595</v>
      </c>
      <c r="N255" s="297">
        <f t="shared" si="29"/>
        <v>4.8181497655334109</v>
      </c>
      <c r="O255" s="361">
        <v>8.1565946753997292</v>
      </c>
      <c r="P255" s="297">
        <v>1.2053432203389829</v>
      </c>
      <c r="Q255" s="412">
        <f t="shared" si="24"/>
        <v>4.5278111126904913E-2</v>
      </c>
    </row>
    <row r="256" spans="1:17" x14ac:dyDescent="0.35">
      <c r="A256" s="298">
        <f t="shared" si="26"/>
        <v>251</v>
      </c>
      <c r="B256" s="300" t="s">
        <v>10</v>
      </c>
      <c r="C256" s="300">
        <v>401.2</v>
      </c>
      <c r="D256" s="300"/>
      <c r="E256" s="300">
        <v>112.2</v>
      </c>
      <c r="F256" s="300">
        <f t="shared" si="16"/>
        <v>513.4</v>
      </c>
      <c r="G256" s="411">
        <v>1100</v>
      </c>
      <c r="H256" s="300">
        <v>6</v>
      </c>
      <c r="I256" s="411">
        <v>5000</v>
      </c>
      <c r="J256" s="300">
        <v>12</v>
      </c>
      <c r="K256" s="296">
        <f t="shared" si="27"/>
        <v>7.4962518740629683E-4</v>
      </c>
      <c r="L256" s="296">
        <f t="shared" si="28"/>
        <v>1.2789086646062026E-3</v>
      </c>
      <c r="M256" s="297">
        <f t="shared" si="25"/>
        <v>8.6850662606989157</v>
      </c>
      <c r="N256" s="297">
        <f t="shared" si="29"/>
        <v>1.9107145773537615</v>
      </c>
      <c r="O256" s="361">
        <v>3.2354462729584283</v>
      </c>
      <c r="P256" s="297">
        <v>0.24938135593220337</v>
      </c>
      <c r="Q256" s="412">
        <f t="shared" si="24"/>
        <v>2.7426194910290826E-2</v>
      </c>
    </row>
    <row r="257" spans="1:17" x14ac:dyDescent="0.35">
      <c r="A257" s="298">
        <f t="shared" si="26"/>
        <v>252</v>
      </c>
      <c r="B257" s="300" t="s">
        <v>11</v>
      </c>
      <c r="C257" s="300">
        <v>339.2</v>
      </c>
      <c r="D257" s="300"/>
      <c r="E257" s="300"/>
      <c r="F257" s="300">
        <f t="shared" si="16"/>
        <v>339.2</v>
      </c>
      <c r="G257" s="411">
        <v>1100</v>
      </c>
      <c r="H257" s="300">
        <v>7</v>
      </c>
      <c r="I257" s="411">
        <v>5000</v>
      </c>
      <c r="J257" s="300">
        <v>8</v>
      </c>
      <c r="K257" s="296">
        <f t="shared" si="27"/>
        <v>8.7456271864067969E-4</v>
      </c>
      <c r="L257" s="296">
        <f t="shared" si="28"/>
        <v>8.5260577640413509E-4</v>
      </c>
      <c r="M257" s="297">
        <f t="shared" si="25"/>
        <v>7.3947855531096227</v>
      </c>
      <c r="N257" s="297">
        <f t="shared" si="29"/>
        <v>1.6268528216841169</v>
      </c>
      <c r="O257" s="361">
        <v>2.754497003374317</v>
      </c>
      <c r="P257" s="297">
        <v>0.29094491525423727</v>
      </c>
      <c r="Q257" s="412">
        <f t="shared" si="24"/>
        <v>3.557511878957044E-2</v>
      </c>
    </row>
    <row r="258" spans="1:17" x14ac:dyDescent="0.35">
      <c r="A258" s="298">
        <f t="shared" si="26"/>
        <v>253</v>
      </c>
      <c r="B258" s="300" t="s">
        <v>12</v>
      </c>
      <c r="C258" s="300">
        <v>213.9</v>
      </c>
      <c r="D258" s="300"/>
      <c r="E258" s="300"/>
      <c r="F258" s="300">
        <f t="shared" si="16"/>
        <v>213.9</v>
      </c>
      <c r="G258" s="411">
        <v>1100</v>
      </c>
      <c r="H258" s="300">
        <v>5</v>
      </c>
      <c r="I258" s="411">
        <v>5000</v>
      </c>
      <c r="J258" s="300">
        <v>8</v>
      </c>
      <c r="K258" s="296">
        <f t="shared" si="27"/>
        <v>6.2468765617191397E-4</v>
      </c>
      <c r="L258" s="296">
        <f t="shared" si="28"/>
        <v>8.5260577640413509E-4</v>
      </c>
      <c r="M258" s="297">
        <f t="shared" si="25"/>
        <v>6.3249579669027245</v>
      </c>
      <c r="N258" s="297">
        <f t="shared" si="29"/>
        <v>1.3914907527185993</v>
      </c>
      <c r="O258" s="361">
        <v>2.3561417891062963</v>
      </c>
      <c r="P258" s="297">
        <v>0.20781779661016947</v>
      </c>
      <c r="Q258" s="412">
        <f t="shared" ref="Q258:Q318" si="30">(M258+N258+O258+P258)/F258</f>
        <v>4.8061749908077558E-2</v>
      </c>
    </row>
    <row r="259" spans="1:17" x14ac:dyDescent="0.35">
      <c r="A259" s="298">
        <f t="shared" si="26"/>
        <v>254</v>
      </c>
      <c r="B259" s="300" t="s">
        <v>13</v>
      </c>
      <c r="C259" s="300">
        <v>227.3</v>
      </c>
      <c r="D259" s="300"/>
      <c r="E259" s="300"/>
      <c r="F259" s="300">
        <f t="shared" si="16"/>
        <v>227.3</v>
      </c>
      <c r="G259" s="411">
        <v>1100</v>
      </c>
      <c r="H259" s="300">
        <v>6</v>
      </c>
      <c r="I259" s="411">
        <v>5000</v>
      </c>
      <c r="J259" s="300">
        <v>8</v>
      </c>
      <c r="K259" s="296">
        <f t="shared" si="27"/>
        <v>7.4962518740629683E-4</v>
      </c>
      <c r="L259" s="296">
        <f t="shared" si="28"/>
        <v>8.5260577640413509E-4</v>
      </c>
      <c r="M259" s="297">
        <f t="shared" si="25"/>
        <v>6.8598717600061736</v>
      </c>
      <c r="N259" s="297">
        <f t="shared" si="29"/>
        <v>1.5091717872013581</v>
      </c>
      <c r="O259" s="361">
        <v>2.5553193962403067</v>
      </c>
      <c r="P259" s="297">
        <v>0.24938135593220337</v>
      </c>
      <c r="Q259" s="412">
        <f t="shared" si="30"/>
        <v>4.9158575888165607E-2</v>
      </c>
    </row>
    <row r="260" spans="1:17" x14ac:dyDescent="0.35">
      <c r="A260" s="298">
        <f t="shared" si="26"/>
        <v>255</v>
      </c>
      <c r="B260" s="300" t="s">
        <v>14</v>
      </c>
      <c r="C260" s="300">
        <v>479.8</v>
      </c>
      <c r="D260" s="300"/>
      <c r="E260" s="300"/>
      <c r="F260" s="300">
        <f t="shared" si="16"/>
        <v>479.8</v>
      </c>
      <c r="G260" s="411">
        <v>1100</v>
      </c>
      <c r="H260" s="300">
        <v>11</v>
      </c>
      <c r="I260" s="411">
        <v>5000</v>
      </c>
      <c r="J260" s="300">
        <v>22</v>
      </c>
      <c r="K260" s="296">
        <f t="shared" si="27"/>
        <v>1.3743128435782109E-3</v>
      </c>
      <c r="L260" s="296">
        <f t="shared" si="28"/>
        <v>2.3446658851113715E-3</v>
      </c>
      <c r="M260" s="297">
        <f t="shared" si="25"/>
        <v>15.922621477948011</v>
      </c>
      <c r="N260" s="297">
        <f t="shared" si="29"/>
        <v>3.5029767251485624</v>
      </c>
      <c r="O260" s="361">
        <v>5.9316515004237855</v>
      </c>
      <c r="P260" s="297">
        <v>0.45719915254237281</v>
      </c>
      <c r="Q260" s="412">
        <f t="shared" si="30"/>
        <v>5.3802519499922326E-2</v>
      </c>
    </row>
    <row r="261" spans="1:17" x14ac:dyDescent="0.35">
      <c r="A261" s="298">
        <f t="shared" si="26"/>
        <v>256</v>
      </c>
      <c r="B261" s="300" t="s">
        <v>15</v>
      </c>
      <c r="C261" s="300">
        <v>209.3</v>
      </c>
      <c r="D261" s="300"/>
      <c r="E261" s="300"/>
      <c r="F261" s="300">
        <f t="shared" si="16"/>
        <v>209.3</v>
      </c>
      <c r="G261" s="411">
        <v>1100</v>
      </c>
      <c r="H261" s="300">
        <v>4</v>
      </c>
      <c r="I261" s="411">
        <v>5000</v>
      </c>
      <c r="J261" s="300">
        <v>4</v>
      </c>
      <c r="K261" s="296">
        <f t="shared" si="27"/>
        <v>4.9975012493753122E-4</v>
      </c>
      <c r="L261" s="296">
        <f t="shared" si="28"/>
        <v>4.2630288820206754E-4</v>
      </c>
      <c r="M261" s="297">
        <f t="shared" si="25"/>
        <v>3.964849673106535</v>
      </c>
      <c r="N261" s="297">
        <f t="shared" si="29"/>
        <v>0.87226692808343775</v>
      </c>
      <c r="O261" s="361">
        <v>1.4768373052541637</v>
      </c>
      <c r="P261" s="297">
        <v>0.1662542372881356</v>
      </c>
      <c r="Q261" s="412">
        <f t="shared" si="30"/>
        <v>3.0961338479370621E-2</v>
      </c>
    </row>
    <row r="262" spans="1:17" x14ac:dyDescent="0.35">
      <c r="A262" s="298">
        <f t="shared" si="26"/>
        <v>257</v>
      </c>
      <c r="B262" s="300" t="s">
        <v>16</v>
      </c>
      <c r="C262" s="300">
        <v>510.7</v>
      </c>
      <c r="D262" s="300"/>
      <c r="E262" s="300"/>
      <c r="F262" s="300">
        <f t="shared" si="16"/>
        <v>510.7</v>
      </c>
      <c r="G262" s="411">
        <v>1100</v>
      </c>
      <c r="H262" s="300">
        <v>8</v>
      </c>
      <c r="I262" s="411">
        <v>5000</v>
      </c>
      <c r="J262" s="300">
        <v>18</v>
      </c>
      <c r="K262" s="296">
        <f t="shared" si="27"/>
        <v>9.9950024987506244E-4</v>
      </c>
      <c r="L262" s="296">
        <f t="shared" si="28"/>
        <v>1.9183629969093039E-3</v>
      </c>
      <c r="M262" s="297">
        <f t="shared" ref="M262:M325" si="31">(L262+K262)*4281.45</f>
        <v>12.492685597944924</v>
      </c>
      <c r="N262" s="297">
        <f t="shared" si="29"/>
        <v>2.7483908315478831</v>
      </c>
      <c r="O262" s="361">
        <v>4.6539918023036329</v>
      </c>
      <c r="P262" s="297">
        <v>0.3325084745762712</v>
      </c>
      <c r="Q262" s="412">
        <f t="shared" si="30"/>
        <v>3.9607551804136894E-2</v>
      </c>
    </row>
    <row r="263" spans="1:17" x14ac:dyDescent="0.35">
      <c r="A263" s="298">
        <f t="shared" si="26"/>
        <v>258</v>
      </c>
      <c r="B263" s="300" t="s">
        <v>17</v>
      </c>
      <c r="C263" s="300">
        <v>482.5</v>
      </c>
      <c r="D263" s="300"/>
      <c r="E263" s="300">
        <v>43.8</v>
      </c>
      <c r="F263" s="300">
        <f t="shared" si="16"/>
        <v>526.29999999999995</v>
      </c>
      <c r="G263" s="411">
        <v>1100</v>
      </c>
      <c r="H263" s="300">
        <v>10</v>
      </c>
      <c r="I263" s="411">
        <v>5000</v>
      </c>
      <c r="J263" s="300">
        <v>10</v>
      </c>
      <c r="K263" s="296">
        <f t="shared" si="27"/>
        <v>1.2493753123438279E-3</v>
      </c>
      <c r="L263" s="296">
        <f t="shared" si="28"/>
        <v>1.0657572205051689E-3</v>
      </c>
      <c r="M263" s="297">
        <f t="shared" si="31"/>
        <v>9.9121241827663376</v>
      </c>
      <c r="N263" s="297">
        <f t="shared" si="29"/>
        <v>2.1806673202085944</v>
      </c>
      <c r="O263" s="361">
        <v>3.6920932631354102</v>
      </c>
      <c r="P263" s="297">
        <v>0.41563559322033894</v>
      </c>
      <c r="Q263" s="412">
        <f t="shared" si="30"/>
        <v>3.0781912140092502E-2</v>
      </c>
    </row>
    <row r="264" spans="1:17" x14ac:dyDescent="0.35">
      <c r="A264" s="298">
        <f t="shared" ref="A264:A327" si="32">A263+1</f>
        <v>259</v>
      </c>
      <c r="B264" s="300" t="s">
        <v>18</v>
      </c>
      <c r="C264" s="300">
        <v>265.39999999999998</v>
      </c>
      <c r="D264" s="300"/>
      <c r="E264" s="300">
        <v>29.8</v>
      </c>
      <c r="F264" s="300">
        <f t="shared" si="16"/>
        <v>295.2</v>
      </c>
      <c r="G264" s="411">
        <v>1100</v>
      </c>
      <c r="H264" s="300">
        <v>6</v>
      </c>
      <c r="I264" s="411">
        <v>5000</v>
      </c>
      <c r="J264" s="300">
        <v>8</v>
      </c>
      <c r="K264" s="296">
        <f t="shared" si="27"/>
        <v>7.4962518740629683E-4</v>
      </c>
      <c r="L264" s="296">
        <f t="shared" si="28"/>
        <v>8.5260577640413509E-4</v>
      </c>
      <c r="M264" s="297">
        <f t="shared" si="31"/>
        <v>6.8598717600061736</v>
      </c>
      <c r="N264" s="297">
        <f t="shared" si="29"/>
        <v>1.5091717872013581</v>
      </c>
      <c r="O264" s="361">
        <v>2.5553193962403067</v>
      </c>
      <c r="P264" s="297">
        <v>0.24938135593220337</v>
      </c>
      <c r="Q264" s="412">
        <f t="shared" si="30"/>
        <v>3.7851437328523183E-2</v>
      </c>
    </row>
    <row r="265" spans="1:17" x14ac:dyDescent="0.35">
      <c r="A265" s="298">
        <f t="shared" si="32"/>
        <v>260</v>
      </c>
      <c r="B265" s="300" t="s">
        <v>19</v>
      </c>
      <c r="C265" s="300">
        <v>211.6</v>
      </c>
      <c r="D265" s="300"/>
      <c r="E265" s="300"/>
      <c r="F265" s="300">
        <f t="shared" si="16"/>
        <v>211.6</v>
      </c>
      <c r="G265" s="411">
        <v>1100</v>
      </c>
      <c r="H265" s="300">
        <v>3</v>
      </c>
      <c r="I265" s="411">
        <v>5000</v>
      </c>
      <c r="J265" s="300">
        <v>6</v>
      </c>
      <c r="K265" s="296">
        <f t="shared" si="27"/>
        <v>3.7481259370314841E-4</v>
      </c>
      <c r="L265" s="296">
        <f t="shared" si="28"/>
        <v>6.3945433230310129E-4</v>
      </c>
      <c r="M265" s="297">
        <f t="shared" si="31"/>
        <v>4.3425331303494579</v>
      </c>
      <c r="N265" s="297">
        <f t="shared" si="29"/>
        <v>0.95535728867688074</v>
      </c>
      <c r="O265" s="361">
        <v>1.6177231364792142</v>
      </c>
      <c r="P265" s="297">
        <v>0.12469067796610168</v>
      </c>
      <c r="Q265" s="412">
        <f t="shared" si="30"/>
        <v>3.3271759137389674E-2</v>
      </c>
    </row>
    <row r="266" spans="1:17" x14ac:dyDescent="0.35">
      <c r="A266" s="298">
        <f t="shared" si="32"/>
        <v>261</v>
      </c>
      <c r="B266" s="300" t="s">
        <v>20</v>
      </c>
      <c r="C266" s="300">
        <v>224</v>
      </c>
      <c r="D266" s="300">
        <v>79.5</v>
      </c>
      <c r="E266" s="300"/>
      <c r="F266" s="300">
        <f t="shared" si="16"/>
        <v>303.5</v>
      </c>
      <c r="G266" s="411">
        <v>1100</v>
      </c>
      <c r="H266" s="300">
        <v>6</v>
      </c>
      <c r="I266" s="411">
        <v>5000</v>
      </c>
      <c r="J266" s="300">
        <v>8</v>
      </c>
      <c r="K266" s="296">
        <f t="shared" si="27"/>
        <v>7.4962518740629683E-4</v>
      </c>
      <c r="L266" s="296">
        <f t="shared" si="28"/>
        <v>8.5260577640413509E-4</v>
      </c>
      <c r="M266" s="297">
        <f t="shared" si="31"/>
        <v>6.8598717600061736</v>
      </c>
      <c r="N266" s="297">
        <f t="shared" si="29"/>
        <v>1.5091717872013581</v>
      </c>
      <c r="O266" s="361">
        <v>2.5553193962403067</v>
      </c>
      <c r="P266" s="297">
        <v>0.24938135593220337</v>
      </c>
      <c r="Q266" s="412">
        <f t="shared" si="30"/>
        <v>3.681629093700179E-2</v>
      </c>
    </row>
    <row r="267" spans="1:17" x14ac:dyDescent="0.35">
      <c r="A267" s="298">
        <f t="shared" si="32"/>
        <v>262</v>
      </c>
      <c r="B267" s="300" t="s">
        <v>21</v>
      </c>
      <c r="C267" s="300">
        <v>177.6</v>
      </c>
      <c r="D267" s="300"/>
      <c r="E267" s="300"/>
      <c r="F267" s="300">
        <f t="shared" si="16"/>
        <v>177.6</v>
      </c>
      <c r="G267" s="411">
        <v>1100</v>
      </c>
      <c r="H267" s="300">
        <v>4</v>
      </c>
      <c r="I267" s="411">
        <v>5000</v>
      </c>
      <c r="J267" s="300">
        <v>6</v>
      </c>
      <c r="K267" s="296">
        <f t="shared" si="27"/>
        <v>4.9975012493753122E-4</v>
      </c>
      <c r="L267" s="296">
        <f t="shared" si="28"/>
        <v>6.3945433230310129E-4</v>
      </c>
      <c r="M267" s="297">
        <f t="shared" si="31"/>
        <v>4.8774469234529061</v>
      </c>
      <c r="N267" s="297">
        <f t="shared" si="29"/>
        <v>1.0730383231596394</v>
      </c>
      <c r="O267" s="361">
        <v>1.8169007436132245</v>
      </c>
      <c r="P267" s="297">
        <v>0.1662542372881356</v>
      </c>
      <c r="Q267" s="412">
        <f t="shared" si="30"/>
        <v>4.4671397677443166E-2</v>
      </c>
    </row>
    <row r="268" spans="1:17" x14ac:dyDescent="0.35">
      <c r="A268" s="298">
        <f t="shared" si="32"/>
        <v>263</v>
      </c>
      <c r="B268" s="300" t="s">
        <v>22</v>
      </c>
      <c r="C268" s="300">
        <v>590</v>
      </c>
      <c r="D268" s="300"/>
      <c r="E268" s="300">
        <v>44.1</v>
      </c>
      <c r="F268" s="300">
        <f t="shared" si="16"/>
        <v>634.1</v>
      </c>
      <c r="G268" s="411">
        <v>1100</v>
      </c>
      <c r="H268" s="300">
        <v>8</v>
      </c>
      <c r="I268" s="411">
        <v>5000</v>
      </c>
      <c r="J268" s="300">
        <v>16</v>
      </c>
      <c r="K268" s="296">
        <f t="shared" si="27"/>
        <v>9.9950024987506244E-4</v>
      </c>
      <c r="L268" s="296">
        <f t="shared" si="28"/>
        <v>1.7052115528082702E-3</v>
      </c>
      <c r="M268" s="297">
        <f t="shared" si="31"/>
        <v>11.580088347598553</v>
      </c>
      <c r="N268" s="297">
        <f t="shared" si="29"/>
        <v>2.5476194364716815</v>
      </c>
      <c r="O268" s="361">
        <v>4.313928363944572</v>
      </c>
      <c r="P268" s="297">
        <v>0.3325084745762712</v>
      </c>
      <c r="Q268" s="412">
        <f t="shared" si="30"/>
        <v>2.9607545533182584E-2</v>
      </c>
    </row>
    <row r="269" spans="1:17" x14ac:dyDescent="0.35">
      <c r="A269" s="298">
        <f t="shared" si="32"/>
        <v>264</v>
      </c>
      <c r="B269" s="300" t="s">
        <v>23</v>
      </c>
      <c r="C269" s="300">
        <v>119.2</v>
      </c>
      <c r="D269" s="300"/>
      <c r="E269" s="300"/>
      <c r="F269" s="300">
        <f t="shared" si="16"/>
        <v>119.2</v>
      </c>
      <c r="G269" s="411">
        <v>1100</v>
      </c>
      <c r="H269" s="300">
        <v>3</v>
      </c>
      <c r="I269" s="411">
        <v>5000</v>
      </c>
      <c r="J269" s="300">
        <v>6</v>
      </c>
      <c r="K269" s="296">
        <f t="shared" si="27"/>
        <v>3.7481259370314841E-4</v>
      </c>
      <c r="L269" s="296">
        <f t="shared" si="28"/>
        <v>6.3945433230310129E-4</v>
      </c>
      <c r="M269" s="297">
        <f t="shared" si="31"/>
        <v>4.3425331303494579</v>
      </c>
      <c r="N269" s="297">
        <f t="shared" si="29"/>
        <v>0.95535728867688074</v>
      </c>
      <c r="O269" s="361">
        <v>1.6177231364792142</v>
      </c>
      <c r="P269" s="297">
        <v>0.12469067796610168</v>
      </c>
      <c r="Q269" s="412">
        <f t="shared" si="30"/>
        <v>5.9062954978789051E-2</v>
      </c>
    </row>
    <row r="270" spans="1:17" x14ac:dyDescent="0.35">
      <c r="A270" s="298">
        <f t="shared" si="32"/>
        <v>265</v>
      </c>
      <c r="B270" s="300" t="s">
        <v>24</v>
      </c>
      <c r="C270" s="300">
        <v>1517.4</v>
      </c>
      <c r="D270" s="300"/>
      <c r="E270" s="300">
        <v>120</v>
      </c>
      <c r="F270" s="300">
        <f t="shared" si="16"/>
        <v>1637.4</v>
      </c>
      <c r="G270" s="411">
        <v>1100</v>
      </c>
      <c r="H270" s="300">
        <v>42</v>
      </c>
      <c r="I270" s="411">
        <v>5000</v>
      </c>
      <c r="J270" s="300">
        <v>44</v>
      </c>
      <c r="K270" s="296">
        <f t="shared" ref="K270:K333" si="33">SUM(1/$H$379*H270)</f>
        <v>5.2473763118440781E-3</v>
      </c>
      <c r="L270" s="296">
        <f t="shared" ref="L270:L333" si="34">SUM(1/$J$379*J270)</f>
        <v>4.6893317702227429E-3</v>
      </c>
      <c r="M270" s="297">
        <f t="shared" si="31"/>
        <v>42.543518817964987</v>
      </c>
      <c r="N270" s="297">
        <f t="shared" si="29"/>
        <v>9.3595741399522971</v>
      </c>
      <c r="O270" s="361">
        <v>15.846855143527781</v>
      </c>
      <c r="P270" s="297">
        <v>1.7456694915254234</v>
      </c>
      <c r="Q270" s="412">
        <f t="shared" si="30"/>
        <v>4.2442663730896835E-2</v>
      </c>
    </row>
    <row r="271" spans="1:17" x14ac:dyDescent="0.35">
      <c r="A271" s="298">
        <f t="shared" si="32"/>
        <v>266</v>
      </c>
      <c r="B271" s="300" t="s">
        <v>25</v>
      </c>
      <c r="C271" s="300">
        <v>256.8</v>
      </c>
      <c r="D271" s="300"/>
      <c r="E271" s="300"/>
      <c r="F271" s="300">
        <f t="shared" si="16"/>
        <v>256.8</v>
      </c>
      <c r="G271" s="411">
        <v>1100</v>
      </c>
      <c r="H271" s="300">
        <v>4</v>
      </c>
      <c r="I271" s="411">
        <v>5000</v>
      </c>
      <c r="J271" s="300">
        <v>4</v>
      </c>
      <c r="K271" s="296">
        <f t="shared" si="33"/>
        <v>4.9975012493753122E-4</v>
      </c>
      <c r="L271" s="296">
        <f t="shared" si="34"/>
        <v>4.2630288820206754E-4</v>
      </c>
      <c r="M271" s="297">
        <f t="shared" si="31"/>
        <v>3.964849673106535</v>
      </c>
      <c r="N271" s="297">
        <f t="shared" si="29"/>
        <v>0.87226692808343775</v>
      </c>
      <c r="O271" s="361">
        <v>1.4768373052541637</v>
      </c>
      <c r="P271" s="297">
        <v>0.1662542372881356</v>
      </c>
      <c r="Q271" s="412">
        <f t="shared" si="30"/>
        <v>2.5234455388365544E-2</v>
      </c>
    </row>
    <row r="272" spans="1:17" x14ac:dyDescent="0.35">
      <c r="A272" s="298">
        <f t="shared" si="32"/>
        <v>267</v>
      </c>
      <c r="B272" s="300" t="s">
        <v>26</v>
      </c>
      <c r="C272" s="300">
        <v>293.31</v>
      </c>
      <c r="D272" s="300"/>
      <c r="E272" s="300"/>
      <c r="F272" s="300">
        <f t="shared" si="16"/>
        <v>293.31</v>
      </c>
      <c r="G272" s="411">
        <v>1100</v>
      </c>
      <c r="H272" s="300">
        <v>6</v>
      </c>
      <c r="I272" s="411">
        <v>5000</v>
      </c>
      <c r="J272" s="300">
        <v>12</v>
      </c>
      <c r="K272" s="296">
        <f t="shared" si="33"/>
        <v>7.4962518740629683E-4</v>
      </c>
      <c r="L272" s="296">
        <f t="shared" si="34"/>
        <v>1.2789086646062026E-3</v>
      </c>
      <c r="M272" s="297">
        <f t="shared" si="31"/>
        <v>8.6850662606989157</v>
      </c>
      <c r="N272" s="297">
        <f t="shared" si="29"/>
        <v>1.9107145773537615</v>
      </c>
      <c r="O272" s="361">
        <v>3.2354462729584283</v>
      </c>
      <c r="P272" s="297">
        <v>0.24938135593220337</v>
      </c>
      <c r="Q272" s="412">
        <f t="shared" si="30"/>
        <v>4.8005892969702056E-2</v>
      </c>
    </row>
    <row r="273" spans="1:17" x14ac:dyDescent="0.35">
      <c r="A273" s="298">
        <f t="shared" si="32"/>
        <v>268</v>
      </c>
      <c r="B273" s="300" t="s">
        <v>27</v>
      </c>
      <c r="C273" s="300">
        <v>452.8</v>
      </c>
      <c r="D273" s="300">
        <v>35.6</v>
      </c>
      <c r="E273" s="300"/>
      <c r="F273" s="300">
        <f t="shared" si="16"/>
        <v>488.40000000000003</v>
      </c>
      <c r="G273" s="411">
        <v>1100</v>
      </c>
      <c r="H273" s="300">
        <v>7</v>
      </c>
      <c r="I273" s="411">
        <v>5000</v>
      </c>
      <c r="J273" s="300">
        <v>14</v>
      </c>
      <c r="K273" s="296">
        <f t="shared" si="33"/>
        <v>8.7456271864067969E-4</v>
      </c>
      <c r="L273" s="296">
        <f t="shared" si="34"/>
        <v>1.4920601087072365E-3</v>
      </c>
      <c r="M273" s="297">
        <f t="shared" si="31"/>
        <v>10.132577304148736</v>
      </c>
      <c r="N273" s="297">
        <f t="shared" si="29"/>
        <v>2.2291670069127218</v>
      </c>
      <c r="O273" s="361">
        <v>3.7746873184515</v>
      </c>
      <c r="P273" s="297">
        <v>0.29094491525423727</v>
      </c>
      <c r="Q273" s="412">
        <f t="shared" si="30"/>
        <v>3.3635087110497931E-2</v>
      </c>
    </row>
    <row r="274" spans="1:17" x14ac:dyDescent="0.35">
      <c r="A274" s="298">
        <f t="shared" si="32"/>
        <v>269</v>
      </c>
      <c r="B274" s="300" t="s">
        <v>28</v>
      </c>
      <c r="C274" s="300">
        <v>271.2</v>
      </c>
      <c r="D274" s="300"/>
      <c r="E274" s="300"/>
      <c r="F274" s="300">
        <f t="shared" si="16"/>
        <v>271.2</v>
      </c>
      <c r="G274" s="411">
        <v>1100</v>
      </c>
      <c r="H274" s="300">
        <v>6</v>
      </c>
      <c r="I274" s="411">
        <v>5000</v>
      </c>
      <c r="J274" s="300">
        <v>12</v>
      </c>
      <c r="K274" s="296">
        <f t="shared" si="33"/>
        <v>7.4962518740629683E-4</v>
      </c>
      <c r="L274" s="296">
        <f t="shared" si="34"/>
        <v>1.2789086646062026E-3</v>
      </c>
      <c r="M274" s="297">
        <f t="shared" si="31"/>
        <v>8.6850662606989157</v>
      </c>
      <c r="N274" s="297">
        <f t="shared" si="29"/>
        <v>1.9107145773537615</v>
      </c>
      <c r="O274" s="361">
        <v>3.2354462729584283</v>
      </c>
      <c r="P274" s="297">
        <v>0.24938135593220337</v>
      </c>
      <c r="Q274" s="412">
        <f t="shared" si="30"/>
        <v>5.1919647739466487E-2</v>
      </c>
    </row>
    <row r="275" spans="1:17" x14ac:dyDescent="0.35">
      <c r="A275" s="298">
        <f t="shared" si="32"/>
        <v>270</v>
      </c>
      <c r="B275" s="300" t="s">
        <v>29</v>
      </c>
      <c r="C275" s="300">
        <v>455.2</v>
      </c>
      <c r="D275" s="300"/>
      <c r="E275" s="300"/>
      <c r="F275" s="300">
        <f t="shared" si="16"/>
        <v>455.2</v>
      </c>
      <c r="G275" s="411">
        <v>1100</v>
      </c>
      <c r="H275" s="300">
        <v>6</v>
      </c>
      <c r="I275" s="411">
        <v>5000</v>
      </c>
      <c r="J275" s="300">
        <v>18</v>
      </c>
      <c r="K275" s="296">
        <f t="shared" si="33"/>
        <v>7.4962518740629683E-4</v>
      </c>
      <c r="L275" s="296">
        <f t="shared" si="34"/>
        <v>1.9183629969093039E-3</v>
      </c>
      <c r="M275" s="297">
        <f t="shared" si="31"/>
        <v>11.422858011738027</v>
      </c>
      <c r="N275" s="297">
        <f t="shared" si="29"/>
        <v>2.513028762582366</v>
      </c>
      <c r="O275" s="361">
        <v>4.2556365880356113</v>
      </c>
      <c r="P275" s="297">
        <v>0.24938135593220337</v>
      </c>
      <c r="Q275" s="412">
        <f t="shared" si="30"/>
        <v>4.0511653599051428E-2</v>
      </c>
    </row>
    <row r="276" spans="1:17" x14ac:dyDescent="0.35">
      <c r="A276" s="298">
        <f t="shared" si="32"/>
        <v>271</v>
      </c>
      <c r="B276" s="300" t="s">
        <v>30</v>
      </c>
      <c r="C276" s="300">
        <v>510.8</v>
      </c>
      <c r="D276" s="300"/>
      <c r="E276" s="300"/>
      <c r="F276" s="300">
        <f t="shared" si="16"/>
        <v>510.8</v>
      </c>
      <c r="G276" s="411">
        <v>1100</v>
      </c>
      <c r="H276" s="300">
        <v>11</v>
      </c>
      <c r="I276" s="411">
        <v>5000</v>
      </c>
      <c r="J276" s="300">
        <v>22</v>
      </c>
      <c r="K276" s="296">
        <f t="shared" si="33"/>
        <v>1.3743128435782109E-3</v>
      </c>
      <c r="L276" s="296">
        <f t="shared" si="34"/>
        <v>2.3446658851113715E-3</v>
      </c>
      <c r="M276" s="297">
        <f t="shared" si="31"/>
        <v>15.922621477948011</v>
      </c>
      <c r="N276" s="297">
        <f t="shared" si="29"/>
        <v>3.5029767251485624</v>
      </c>
      <c r="O276" s="361">
        <v>5.9316515004237855</v>
      </c>
      <c r="P276" s="297">
        <v>0.45719915254237281</v>
      </c>
      <c r="Q276" s="412">
        <f t="shared" si="30"/>
        <v>5.0537292200592665E-2</v>
      </c>
    </row>
    <row r="277" spans="1:17" x14ac:dyDescent="0.35">
      <c r="A277" s="298">
        <f t="shared" si="32"/>
        <v>272</v>
      </c>
      <c r="B277" s="300" t="s">
        <v>31</v>
      </c>
      <c r="C277" s="300">
        <v>209.8</v>
      </c>
      <c r="D277" s="300"/>
      <c r="E277" s="300">
        <v>30.1</v>
      </c>
      <c r="F277" s="300">
        <f t="shared" si="16"/>
        <v>239.9</v>
      </c>
      <c r="G277" s="411">
        <v>1100</v>
      </c>
      <c r="H277" s="300">
        <v>3</v>
      </c>
      <c r="I277" s="411">
        <v>5000</v>
      </c>
      <c r="J277" s="300">
        <v>6</v>
      </c>
      <c r="K277" s="296">
        <f t="shared" si="33"/>
        <v>3.7481259370314841E-4</v>
      </c>
      <c r="L277" s="296">
        <f t="shared" si="34"/>
        <v>6.3945433230310129E-4</v>
      </c>
      <c r="M277" s="297">
        <f t="shared" si="31"/>
        <v>4.3425331303494579</v>
      </c>
      <c r="N277" s="297">
        <f t="shared" si="29"/>
        <v>0.95535728867688074</v>
      </c>
      <c r="O277" s="361">
        <v>1.6177231364792142</v>
      </c>
      <c r="P277" s="297">
        <v>0.12469067796610168</v>
      </c>
      <c r="Q277" s="412">
        <f t="shared" si="30"/>
        <v>2.9346828818139454E-2</v>
      </c>
    </row>
    <row r="278" spans="1:17" x14ac:dyDescent="0.35">
      <c r="A278" s="298">
        <f t="shared" si="32"/>
        <v>273</v>
      </c>
      <c r="B278" s="300" t="s">
        <v>32</v>
      </c>
      <c r="C278" s="300">
        <v>506.6</v>
      </c>
      <c r="D278" s="300"/>
      <c r="E278" s="300"/>
      <c r="F278" s="300">
        <f t="shared" si="16"/>
        <v>506.6</v>
      </c>
      <c r="G278" s="411">
        <v>1100</v>
      </c>
      <c r="H278" s="300">
        <v>24</v>
      </c>
      <c r="I278" s="411">
        <v>5000</v>
      </c>
      <c r="J278" s="300">
        <v>12</v>
      </c>
      <c r="K278" s="296">
        <f t="shared" si="33"/>
        <v>2.9985007496251873E-3</v>
      </c>
      <c r="L278" s="296">
        <f t="shared" si="34"/>
        <v>1.2789086646062026E-3</v>
      </c>
      <c r="M278" s="297">
        <f t="shared" si="31"/>
        <v>18.313514536560984</v>
      </c>
      <c r="N278" s="297">
        <f t="shared" si="29"/>
        <v>4.028973198043416</v>
      </c>
      <c r="O278" s="361">
        <v>6.8206432013706149</v>
      </c>
      <c r="P278" s="297">
        <v>0.99752542372881348</v>
      </c>
      <c r="Q278" s="412">
        <f t="shared" si="30"/>
        <v>5.9535444847421688E-2</v>
      </c>
    </row>
    <row r="279" spans="1:17" x14ac:dyDescent="0.35">
      <c r="A279" s="298">
        <f t="shared" si="32"/>
        <v>274</v>
      </c>
      <c r="B279" s="300" t="s">
        <v>33</v>
      </c>
      <c r="C279" s="300">
        <v>229.4</v>
      </c>
      <c r="D279" s="300"/>
      <c r="E279" s="300"/>
      <c r="F279" s="300">
        <f t="shared" si="16"/>
        <v>229.4</v>
      </c>
      <c r="G279" s="411">
        <v>1100</v>
      </c>
      <c r="H279" s="300">
        <v>4</v>
      </c>
      <c r="I279" s="411">
        <v>5000</v>
      </c>
      <c r="J279" s="300">
        <v>8</v>
      </c>
      <c r="K279" s="296">
        <f t="shared" si="33"/>
        <v>4.9975012493753122E-4</v>
      </c>
      <c r="L279" s="296">
        <f t="shared" si="34"/>
        <v>8.5260577640413509E-4</v>
      </c>
      <c r="M279" s="297">
        <f t="shared" si="31"/>
        <v>5.7900441737992763</v>
      </c>
      <c r="N279" s="297">
        <f t="shared" si="29"/>
        <v>1.2738097182358408</v>
      </c>
      <c r="O279" s="361">
        <v>2.156964181972286</v>
      </c>
      <c r="P279" s="297">
        <v>0.1662542372881356</v>
      </c>
      <c r="Q279" s="412">
        <f t="shared" si="30"/>
        <v>4.0920105977748644E-2</v>
      </c>
    </row>
    <row r="280" spans="1:17" x14ac:dyDescent="0.35">
      <c r="A280" s="298">
        <f t="shared" si="32"/>
        <v>275</v>
      </c>
      <c r="B280" s="300" t="s">
        <v>34</v>
      </c>
      <c r="C280" s="300">
        <v>619.9</v>
      </c>
      <c r="D280" s="300"/>
      <c r="E280" s="300"/>
      <c r="F280" s="300">
        <f t="shared" si="16"/>
        <v>619.9</v>
      </c>
      <c r="G280" s="411">
        <v>1100</v>
      </c>
      <c r="H280" s="300">
        <v>12</v>
      </c>
      <c r="I280" s="411">
        <v>5000</v>
      </c>
      <c r="J280" s="300">
        <v>24</v>
      </c>
      <c r="K280" s="296">
        <f t="shared" si="33"/>
        <v>1.4992503748125937E-3</v>
      </c>
      <c r="L280" s="296">
        <f t="shared" si="34"/>
        <v>2.5578173292124052E-3</v>
      </c>
      <c r="M280" s="297">
        <f t="shared" si="31"/>
        <v>17.370132521397831</v>
      </c>
      <c r="N280" s="297">
        <f t="shared" si="29"/>
        <v>3.821429154707523</v>
      </c>
      <c r="O280" s="361">
        <v>6.4708925459168567</v>
      </c>
      <c r="P280" s="297">
        <v>0.49876271186440674</v>
      </c>
      <c r="Q280" s="412">
        <f t="shared" si="30"/>
        <v>4.5428644836081014E-2</v>
      </c>
    </row>
    <row r="281" spans="1:17" x14ac:dyDescent="0.35">
      <c r="A281" s="298">
        <f t="shared" si="32"/>
        <v>276</v>
      </c>
      <c r="B281" s="300" t="s">
        <v>35</v>
      </c>
      <c r="C281" s="300">
        <v>356.2</v>
      </c>
      <c r="D281" s="300"/>
      <c r="E281" s="300"/>
      <c r="F281" s="300">
        <f t="shared" si="16"/>
        <v>356.2</v>
      </c>
      <c r="G281" s="411">
        <v>1100</v>
      </c>
      <c r="H281" s="300">
        <v>6</v>
      </c>
      <c r="I281" s="411">
        <v>5000</v>
      </c>
      <c r="J281" s="300">
        <v>12</v>
      </c>
      <c r="K281" s="296">
        <f t="shared" si="33"/>
        <v>7.4962518740629683E-4</v>
      </c>
      <c r="L281" s="296">
        <f t="shared" si="34"/>
        <v>1.2789086646062026E-3</v>
      </c>
      <c r="M281" s="297">
        <f t="shared" si="31"/>
        <v>8.6850662606989157</v>
      </c>
      <c r="N281" s="297">
        <f t="shared" si="29"/>
        <v>1.9107145773537615</v>
      </c>
      <c r="O281" s="361">
        <v>3.2354462729584283</v>
      </c>
      <c r="P281" s="297">
        <v>0.24938135593220337</v>
      </c>
      <c r="Q281" s="412">
        <f t="shared" si="30"/>
        <v>3.9530063073956519E-2</v>
      </c>
    </row>
    <row r="282" spans="1:17" x14ac:dyDescent="0.35">
      <c r="A282" s="298">
        <f t="shared" si="32"/>
        <v>277</v>
      </c>
      <c r="B282" s="300" t="s">
        <v>36</v>
      </c>
      <c r="C282" s="300">
        <v>1295.8</v>
      </c>
      <c r="D282" s="300"/>
      <c r="E282" s="300"/>
      <c r="F282" s="300">
        <f t="shared" si="16"/>
        <v>1295.8</v>
      </c>
      <c r="G282" s="411">
        <v>1100</v>
      </c>
      <c r="H282" s="300">
        <v>30</v>
      </c>
      <c r="I282" s="411">
        <v>5000</v>
      </c>
      <c r="J282" s="300">
        <v>60</v>
      </c>
      <c r="K282" s="296">
        <f t="shared" si="33"/>
        <v>3.7481259370314842E-3</v>
      </c>
      <c r="L282" s="296">
        <f t="shared" si="34"/>
        <v>6.3945433230310133E-3</v>
      </c>
      <c r="M282" s="297">
        <f t="shared" si="31"/>
        <v>43.42533130349458</v>
      </c>
      <c r="N282" s="297">
        <f t="shared" si="29"/>
        <v>9.5535728867688086</v>
      </c>
      <c r="O282" s="361">
        <v>16.177231364792146</v>
      </c>
      <c r="P282" s="297">
        <v>1.2469067796610169</v>
      </c>
      <c r="Q282" s="412">
        <f t="shared" si="30"/>
        <v>5.4331719659450967E-2</v>
      </c>
    </row>
    <row r="283" spans="1:17" x14ac:dyDescent="0.35">
      <c r="A283" s="298">
        <f t="shared" si="32"/>
        <v>278</v>
      </c>
      <c r="B283" s="300" t="s">
        <v>60</v>
      </c>
      <c r="C283" s="300">
        <v>156.44999999999999</v>
      </c>
      <c r="D283" s="300"/>
      <c r="E283" s="300">
        <v>36.1</v>
      </c>
      <c r="F283" s="300">
        <f t="shared" si="16"/>
        <v>192.54999999999998</v>
      </c>
      <c r="G283" s="411">
        <v>1100</v>
      </c>
      <c r="H283" s="300">
        <v>4</v>
      </c>
      <c r="I283" s="411">
        <v>5000</v>
      </c>
      <c r="J283" s="300">
        <v>6</v>
      </c>
      <c r="K283" s="296">
        <f t="shared" si="33"/>
        <v>4.9975012493753122E-4</v>
      </c>
      <c r="L283" s="296">
        <f t="shared" si="34"/>
        <v>6.3945433230310129E-4</v>
      </c>
      <c r="M283" s="297">
        <f t="shared" si="31"/>
        <v>4.8774469234529061</v>
      </c>
      <c r="N283" s="297">
        <f t="shared" si="29"/>
        <v>1.0730383231596394</v>
      </c>
      <c r="O283" s="361">
        <v>1.8169007436132245</v>
      </c>
      <c r="P283" s="297">
        <v>0.1662542372881356</v>
      </c>
      <c r="Q283" s="412">
        <f t="shared" si="30"/>
        <v>4.1203013386205696E-2</v>
      </c>
    </row>
    <row r="284" spans="1:17" x14ac:dyDescent="0.35">
      <c r="A284" s="298">
        <f t="shared" si="32"/>
        <v>279</v>
      </c>
      <c r="B284" s="300" t="s">
        <v>61</v>
      </c>
      <c r="C284" s="300">
        <v>160.69999999999999</v>
      </c>
      <c r="D284" s="300"/>
      <c r="E284" s="300"/>
      <c r="F284" s="300">
        <f t="shared" si="16"/>
        <v>160.69999999999999</v>
      </c>
      <c r="G284" s="411">
        <v>1100</v>
      </c>
      <c r="H284" s="300">
        <v>6</v>
      </c>
      <c r="I284" s="411">
        <v>5000</v>
      </c>
      <c r="J284" s="300">
        <v>7</v>
      </c>
      <c r="K284" s="296">
        <f t="shared" si="33"/>
        <v>7.4962518740629683E-4</v>
      </c>
      <c r="L284" s="296">
        <f t="shared" si="34"/>
        <v>7.4603005435361824E-4</v>
      </c>
      <c r="M284" s="297">
        <f t="shared" si="31"/>
        <v>6.4035731348329881</v>
      </c>
      <c r="N284" s="297">
        <f t="shared" si="29"/>
        <v>1.4087860896632574</v>
      </c>
      <c r="O284" s="361">
        <v>2.3852876770607763</v>
      </c>
      <c r="P284" s="297">
        <v>0.24938135593220337</v>
      </c>
      <c r="Q284" s="412">
        <f t="shared" si="30"/>
        <v>6.5009510003044349E-2</v>
      </c>
    </row>
    <row r="285" spans="1:17" x14ac:dyDescent="0.35">
      <c r="A285" s="298">
        <f t="shared" si="32"/>
        <v>280</v>
      </c>
      <c r="B285" s="300" t="s">
        <v>62</v>
      </c>
      <c r="C285" s="300">
        <v>170.8</v>
      </c>
      <c r="D285" s="300"/>
      <c r="E285" s="300">
        <v>34.5</v>
      </c>
      <c r="F285" s="300">
        <f t="shared" si="16"/>
        <v>205.3</v>
      </c>
      <c r="G285" s="411">
        <v>1100</v>
      </c>
      <c r="H285" s="300">
        <v>3</v>
      </c>
      <c r="I285" s="411">
        <v>5000</v>
      </c>
      <c r="J285" s="300">
        <v>4</v>
      </c>
      <c r="K285" s="296">
        <f t="shared" si="33"/>
        <v>3.7481259370314841E-4</v>
      </c>
      <c r="L285" s="296">
        <f t="shared" si="34"/>
        <v>4.2630288820206754E-4</v>
      </c>
      <c r="M285" s="297">
        <f t="shared" si="31"/>
        <v>3.4299358800030868</v>
      </c>
      <c r="N285" s="297">
        <f t="shared" si="29"/>
        <v>0.75458589360067907</v>
      </c>
      <c r="O285" s="361">
        <v>1.2776596981201533</v>
      </c>
      <c r="P285" s="297">
        <v>0.12469067796610168</v>
      </c>
      <c r="Q285" s="412">
        <f t="shared" si="30"/>
        <v>2.7213210665806242E-2</v>
      </c>
    </row>
    <row r="286" spans="1:17" x14ac:dyDescent="0.35">
      <c r="A286" s="298">
        <f t="shared" si="32"/>
        <v>281</v>
      </c>
      <c r="B286" s="300" t="s">
        <v>63</v>
      </c>
      <c r="C286" s="300">
        <v>114.5</v>
      </c>
      <c r="D286" s="300"/>
      <c r="E286" s="300"/>
      <c r="F286" s="300">
        <f t="shared" si="16"/>
        <v>114.5</v>
      </c>
      <c r="G286" s="411">
        <v>1100</v>
      </c>
      <c r="H286" s="300">
        <v>2</v>
      </c>
      <c r="I286" s="411">
        <v>5000</v>
      </c>
      <c r="J286" s="300">
        <v>3</v>
      </c>
      <c r="K286" s="296">
        <f t="shared" si="33"/>
        <v>2.4987506246876561E-4</v>
      </c>
      <c r="L286" s="296">
        <f t="shared" si="34"/>
        <v>3.1972716615155064E-4</v>
      </c>
      <c r="M286" s="297">
        <f t="shared" si="31"/>
        <v>2.438723461726453</v>
      </c>
      <c r="N286" s="297">
        <f t="shared" si="29"/>
        <v>0.53651916157981971</v>
      </c>
      <c r="O286" s="361">
        <v>0.90845037180661226</v>
      </c>
      <c r="P286" s="297">
        <v>8.3127118644067799E-2</v>
      </c>
      <c r="Q286" s="412">
        <f t="shared" si="30"/>
        <v>3.4644717150715744E-2</v>
      </c>
    </row>
    <row r="287" spans="1:17" x14ac:dyDescent="0.35">
      <c r="A287" s="298">
        <f t="shared" si="32"/>
        <v>282</v>
      </c>
      <c r="B287" s="300" t="s">
        <v>64</v>
      </c>
      <c r="C287" s="300">
        <v>132.19999999999999</v>
      </c>
      <c r="D287" s="300"/>
      <c r="E287" s="300"/>
      <c r="F287" s="300">
        <f t="shared" si="16"/>
        <v>132.19999999999999</v>
      </c>
      <c r="G287" s="411">
        <v>1100</v>
      </c>
      <c r="H287" s="300">
        <v>3</v>
      </c>
      <c r="I287" s="411">
        <v>5000</v>
      </c>
      <c r="J287" s="300">
        <v>2</v>
      </c>
      <c r="K287" s="296">
        <f t="shared" si="33"/>
        <v>3.7481259370314841E-4</v>
      </c>
      <c r="L287" s="296">
        <f t="shared" si="34"/>
        <v>2.1315144410103377E-4</v>
      </c>
      <c r="M287" s="297">
        <f t="shared" si="31"/>
        <v>2.5173386296567157</v>
      </c>
      <c r="N287" s="297">
        <f t="shared" si="29"/>
        <v>0.55381449852447751</v>
      </c>
      <c r="O287" s="361">
        <v>0.93759625976109229</v>
      </c>
      <c r="P287" s="297">
        <v>0.12469067796610168</v>
      </c>
      <c r="Q287" s="412">
        <f t="shared" si="30"/>
        <v>3.1266566307930323E-2</v>
      </c>
    </row>
    <row r="288" spans="1:17" x14ac:dyDescent="0.35">
      <c r="A288" s="298">
        <f t="shared" si="32"/>
        <v>283</v>
      </c>
      <c r="B288" s="300" t="s">
        <v>65</v>
      </c>
      <c r="C288" s="300">
        <v>143.9</v>
      </c>
      <c r="D288" s="300"/>
      <c r="E288" s="300"/>
      <c r="F288" s="300">
        <f t="shared" si="16"/>
        <v>143.9</v>
      </c>
      <c r="G288" s="411">
        <v>1100</v>
      </c>
      <c r="H288" s="300">
        <v>8</v>
      </c>
      <c r="I288" s="411">
        <v>5000</v>
      </c>
      <c r="J288" s="300">
        <v>9</v>
      </c>
      <c r="K288" s="296">
        <f t="shared" si="33"/>
        <v>9.9950024987506244E-4</v>
      </c>
      <c r="L288" s="296">
        <f t="shared" si="34"/>
        <v>9.5918149845465193E-4</v>
      </c>
      <c r="M288" s="297">
        <f t="shared" si="31"/>
        <v>8.3859979713862565</v>
      </c>
      <c r="N288" s="297">
        <f t="shared" si="29"/>
        <v>1.8449195537049765</v>
      </c>
      <c r="O288" s="361">
        <v>3.1237063296878582</v>
      </c>
      <c r="P288" s="297">
        <v>0.3325084745762712</v>
      </c>
      <c r="Q288" s="412">
        <f t="shared" si="30"/>
        <v>9.5115582552851699E-2</v>
      </c>
    </row>
    <row r="289" spans="1:17" x14ac:dyDescent="0.35">
      <c r="A289" s="298">
        <f t="shared" si="32"/>
        <v>284</v>
      </c>
      <c r="B289" s="300" t="s">
        <v>82</v>
      </c>
      <c r="C289" s="300">
        <v>302</v>
      </c>
      <c r="D289" s="300"/>
      <c r="E289" s="300">
        <v>49</v>
      </c>
      <c r="F289" s="300">
        <f t="shared" si="16"/>
        <v>351</v>
      </c>
      <c r="G289" s="411">
        <v>1100</v>
      </c>
      <c r="H289" s="300">
        <v>5</v>
      </c>
      <c r="I289" s="411">
        <v>5000</v>
      </c>
      <c r="J289" s="300">
        <v>10</v>
      </c>
      <c r="K289" s="296">
        <f t="shared" si="33"/>
        <v>6.2468765617191397E-4</v>
      </c>
      <c r="L289" s="296">
        <f t="shared" si="34"/>
        <v>1.0657572205051689E-3</v>
      </c>
      <c r="M289" s="297">
        <f t="shared" si="31"/>
        <v>7.2375552172490965</v>
      </c>
      <c r="N289" s="297">
        <f t="shared" si="29"/>
        <v>1.5922621477948011</v>
      </c>
      <c r="O289" s="361">
        <v>2.6962052274653576</v>
      </c>
      <c r="P289" s="297">
        <v>0.20781779661016947</v>
      </c>
      <c r="Q289" s="412">
        <f t="shared" si="30"/>
        <v>3.3429744698345941E-2</v>
      </c>
    </row>
    <row r="290" spans="1:17" x14ac:dyDescent="0.35">
      <c r="A290" s="298">
        <f t="shared" si="32"/>
        <v>285</v>
      </c>
      <c r="B290" s="300" t="s">
        <v>83</v>
      </c>
      <c r="C290" s="300">
        <v>299.10000000000002</v>
      </c>
      <c r="D290" s="300"/>
      <c r="E290" s="300">
        <v>30.3</v>
      </c>
      <c r="F290" s="300">
        <f t="shared" si="16"/>
        <v>329.40000000000003</v>
      </c>
      <c r="G290" s="411">
        <v>1100</v>
      </c>
      <c r="H290" s="300">
        <v>6</v>
      </c>
      <c r="I290" s="411">
        <v>5000</v>
      </c>
      <c r="J290" s="300">
        <v>15</v>
      </c>
      <c r="K290" s="296">
        <f t="shared" si="33"/>
        <v>7.4962518740629683E-4</v>
      </c>
      <c r="L290" s="296">
        <f t="shared" si="34"/>
        <v>1.5986358307577533E-3</v>
      </c>
      <c r="M290" s="297">
        <f t="shared" si="31"/>
        <v>10.053962136218471</v>
      </c>
      <c r="N290" s="297">
        <f t="shared" si="29"/>
        <v>2.2118716699680636</v>
      </c>
      <c r="O290" s="361">
        <v>3.7455414304970205</v>
      </c>
      <c r="P290" s="297">
        <v>0.24938135593220337</v>
      </c>
      <c r="Q290" s="412">
        <f t="shared" si="30"/>
        <v>4.9364774112373278E-2</v>
      </c>
    </row>
    <row r="291" spans="1:17" x14ac:dyDescent="0.35">
      <c r="A291" s="298">
        <f t="shared" si="32"/>
        <v>286</v>
      </c>
      <c r="B291" s="300" t="s">
        <v>84</v>
      </c>
      <c r="C291" s="300">
        <v>240.7</v>
      </c>
      <c r="D291" s="300"/>
      <c r="E291" s="300">
        <v>32</v>
      </c>
      <c r="F291" s="300">
        <f t="shared" si="16"/>
        <v>272.7</v>
      </c>
      <c r="G291" s="411">
        <v>1100</v>
      </c>
      <c r="H291" s="300">
        <v>6</v>
      </c>
      <c r="I291" s="411">
        <v>5000</v>
      </c>
      <c r="J291" s="300">
        <v>12</v>
      </c>
      <c r="K291" s="296">
        <f t="shared" si="33"/>
        <v>7.4962518740629683E-4</v>
      </c>
      <c r="L291" s="296">
        <f t="shared" si="34"/>
        <v>1.2789086646062026E-3</v>
      </c>
      <c r="M291" s="297">
        <f t="shared" si="31"/>
        <v>8.6850662606989157</v>
      </c>
      <c r="N291" s="297">
        <f t="shared" si="29"/>
        <v>1.9107145773537615</v>
      </c>
      <c r="O291" s="361">
        <v>3.2354462729584283</v>
      </c>
      <c r="P291" s="297">
        <v>0.24938135593220337</v>
      </c>
      <c r="Q291" s="412">
        <f t="shared" si="30"/>
        <v>5.1634061118237297E-2</v>
      </c>
    </row>
    <row r="292" spans="1:17" x14ac:dyDescent="0.35">
      <c r="A292" s="298">
        <f t="shared" si="32"/>
        <v>287</v>
      </c>
      <c r="B292" s="300" t="s">
        <v>85</v>
      </c>
      <c r="C292" s="300">
        <v>354.6</v>
      </c>
      <c r="D292" s="300"/>
      <c r="E292" s="300">
        <v>49</v>
      </c>
      <c r="F292" s="300">
        <f t="shared" si="16"/>
        <v>403.6</v>
      </c>
      <c r="G292" s="411">
        <v>1100</v>
      </c>
      <c r="H292" s="300">
        <v>5</v>
      </c>
      <c r="I292" s="411">
        <v>5000</v>
      </c>
      <c r="J292" s="300">
        <v>10</v>
      </c>
      <c r="K292" s="296">
        <f t="shared" si="33"/>
        <v>6.2468765617191397E-4</v>
      </c>
      <c r="L292" s="296">
        <f t="shared" si="34"/>
        <v>1.0657572205051689E-3</v>
      </c>
      <c r="M292" s="297">
        <f t="shared" si="31"/>
        <v>7.2375552172490965</v>
      </c>
      <c r="N292" s="297">
        <f t="shared" si="29"/>
        <v>1.5922621477948011</v>
      </c>
      <c r="O292" s="361">
        <v>2.6962052274653576</v>
      </c>
      <c r="P292" s="297">
        <v>0.20781779661016947</v>
      </c>
      <c r="Q292" s="412">
        <f t="shared" si="30"/>
        <v>2.9072944472545652E-2</v>
      </c>
    </row>
    <row r="293" spans="1:17" x14ac:dyDescent="0.35">
      <c r="A293" s="298">
        <f t="shared" si="32"/>
        <v>288</v>
      </c>
      <c r="B293" s="300" t="s">
        <v>86</v>
      </c>
      <c r="C293" s="300">
        <v>306.2</v>
      </c>
      <c r="D293" s="300"/>
      <c r="E293" s="300"/>
      <c r="F293" s="300">
        <f t="shared" si="16"/>
        <v>306.2</v>
      </c>
      <c r="G293" s="411">
        <v>1100</v>
      </c>
      <c r="H293" s="300">
        <v>6</v>
      </c>
      <c r="I293" s="411">
        <v>5000</v>
      </c>
      <c r="J293" s="300">
        <v>12</v>
      </c>
      <c r="K293" s="296">
        <f t="shared" si="33"/>
        <v>7.4962518740629683E-4</v>
      </c>
      <c r="L293" s="296">
        <f t="shared" si="34"/>
        <v>1.2789086646062026E-3</v>
      </c>
      <c r="M293" s="297">
        <f t="shared" si="31"/>
        <v>8.6850662606989157</v>
      </c>
      <c r="N293" s="297">
        <f t="shared" si="29"/>
        <v>1.9107145773537615</v>
      </c>
      <c r="O293" s="361">
        <v>3.2354462729584283</v>
      </c>
      <c r="P293" s="297">
        <v>0.24938135593220337</v>
      </c>
      <c r="Q293" s="412">
        <f t="shared" si="30"/>
        <v>4.598500479080115E-2</v>
      </c>
    </row>
    <row r="294" spans="1:17" x14ac:dyDescent="0.35">
      <c r="A294" s="298">
        <f t="shared" si="32"/>
        <v>289</v>
      </c>
      <c r="B294" s="300" t="s">
        <v>87</v>
      </c>
      <c r="C294" s="300">
        <v>426.9</v>
      </c>
      <c r="D294" s="300"/>
      <c r="E294" s="300"/>
      <c r="F294" s="300">
        <f t="shared" si="16"/>
        <v>426.9</v>
      </c>
      <c r="G294" s="411">
        <v>1100</v>
      </c>
      <c r="H294" s="300">
        <v>8</v>
      </c>
      <c r="I294" s="411">
        <v>5000</v>
      </c>
      <c r="J294" s="300">
        <v>16</v>
      </c>
      <c r="K294" s="296">
        <f t="shared" si="33"/>
        <v>9.9950024987506244E-4</v>
      </c>
      <c r="L294" s="296">
        <f t="shared" si="34"/>
        <v>1.7052115528082702E-3</v>
      </c>
      <c r="M294" s="297">
        <f t="shared" si="31"/>
        <v>11.580088347598553</v>
      </c>
      <c r="N294" s="297">
        <f t="shared" si="29"/>
        <v>2.5476194364716815</v>
      </c>
      <c r="O294" s="361">
        <v>4.313928363944572</v>
      </c>
      <c r="P294" s="297">
        <v>0.3325084745762712</v>
      </c>
      <c r="Q294" s="412">
        <f t="shared" si="30"/>
        <v>4.39778510718929E-2</v>
      </c>
    </row>
    <row r="295" spans="1:17" x14ac:dyDescent="0.35">
      <c r="A295" s="298">
        <f t="shared" si="32"/>
        <v>290</v>
      </c>
      <c r="B295" s="300" t="s">
        <v>88</v>
      </c>
      <c r="C295" s="300">
        <v>347.5</v>
      </c>
      <c r="D295" s="300"/>
      <c r="E295" s="300"/>
      <c r="F295" s="300">
        <f t="shared" si="16"/>
        <v>347.5</v>
      </c>
      <c r="G295" s="411">
        <v>1100</v>
      </c>
      <c r="H295" s="300">
        <v>7</v>
      </c>
      <c r="I295" s="411">
        <v>5000</v>
      </c>
      <c r="J295" s="300">
        <v>14</v>
      </c>
      <c r="K295" s="296">
        <f t="shared" si="33"/>
        <v>8.7456271864067969E-4</v>
      </c>
      <c r="L295" s="296">
        <f t="shared" si="34"/>
        <v>1.4920601087072365E-3</v>
      </c>
      <c r="M295" s="297">
        <f t="shared" si="31"/>
        <v>10.132577304148736</v>
      </c>
      <c r="N295" s="297">
        <f t="shared" si="29"/>
        <v>2.2291670069127218</v>
      </c>
      <c r="O295" s="361">
        <v>3.7746873184515</v>
      </c>
      <c r="P295" s="297">
        <v>0.29094491525423727</v>
      </c>
      <c r="Q295" s="412">
        <f t="shared" si="30"/>
        <v>4.7273026028107026E-2</v>
      </c>
    </row>
    <row r="296" spans="1:17" x14ac:dyDescent="0.35">
      <c r="A296" s="298">
        <f t="shared" si="32"/>
        <v>291</v>
      </c>
      <c r="B296" s="300" t="s">
        <v>89</v>
      </c>
      <c r="C296" s="300">
        <v>667.2</v>
      </c>
      <c r="D296" s="300"/>
      <c r="E296" s="300"/>
      <c r="F296" s="300">
        <f t="shared" si="16"/>
        <v>667.2</v>
      </c>
      <c r="G296" s="411">
        <v>1100</v>
      </c>
      <c r="H296" s="300">
        <v>11</v>
      </c>
      <c r="I296" s="411">
        <v>5000</v>
      </c>
      <c r="J296" s="300">
        <v>22</v>
      </c>
      <c r="K296" s="296">
        <f t="shared" si="33"/>
        <v>1.3743128435782109E-3</v>
      </c>
      <c r="L296" s="296">
        <f t="shared" si="34"/>
        <v>2.3446658851113715E-3</v>
      </c>
      <c r="M296" s="297">
        <f t="shared" si="31"/>
        <v>15.922621477948011</v>
      </c>
      <c r="N296" s="297">
        <f t="shared" si="29"/>
        <v>3.5029767251485624</v>
      </c>
      <c r="O296" s="361">
        <v>5.9316515004237855</v>
      </c>
      <c r="P296" s="297">
        <v>0.45719915254237281</v>
      </c>
      <c r="Q296" s="412">
        <f t="shared" si="30"/>
        <v>3.8690720707528076E-2</v>
      </c>
    </row>
    <row r="297" spans="1:17" x14ac:dyDescent="0.35">
      <c r="A297" s="298">
        <f t="shared" si="32"/>
        <v>292</v>
      </c>
      <c r="B297" s="300" t="s">
        <v>90</v>
      </c>
      <c r="C297" s="300">
        <v>364</v>
      </c>
      <c r="D297" s="300"/>
      <c r="E297" s="300"/>
      <c r="F297" s="300">
        <f t="shared" si="16"/>
        <v>364</v>
      </c>
      <c r="G297" s="411">
        <v>1100</v>
      </c>
      <c r="H297" s="300">
        <v>4</v>
      </c>
      <c r="I297" s="411">
        <v>5000</v>
      </c>
      <c r="J297" s="300">
        <v>8</v>
      </c>
      <c r="K297" s="296">
        <f t="shared" si="33"/>
        <v>4.9975012493753122E-4</v>
      </c>
      <c r="L297" s="296">
        <f t="shared" si="34"/>
        <v>8.5260577640413509E-4</v>
      </c>
      <c r="M297" s="297">
        <f t="shared" si="31"/>
        <v>5.7900441737992763</v>
      </c>
      <c r="N297" s="297">
        <f t="shared" si="29"/>
        <v>1.2738097182358408</v>
      </c>
      <c r="O297" s="361">
        <v>2.156964181972286</v>
      </c>
      <c r="P297" s="297">
        <v>0.1662542372881356</v>
      </c>
      <c r="Q297" s="412">
        <f t="shared" si="30"/>
        <v>2.5788660195866866E-2</v>
      </c>
    </row>
    <row r="298" spans="1:17" x14ac:dyDescent="0.35">
      <c r="A298" s="298">
        <f t="shared" si="32"/>
        <v>293</v>
      </c>
      <c r="B298" s="300" t="s">
        <v>91</v>
      </c>
      <c r="C298" s="300">
        <v>180.5</v>
      </c>
      <c r="D298" s="300"/>
      <c r="E298" s="300"/>
      <c r="F298" s="300">
        <f t="shared" si="16"/>
        <v>180.5</v>
      </c>
      <c r="G298" s="411">
        <v>1100</v>
      </c>
      <c r="H298" s="300">
        <v>5</v>
      </c>
      <c r="I298" s="411">
        <v>5000</v>
      </c>
      <c r="J298" s="300">
        <v>10</v>
      </c>
      <c r="K298" s="296">
        <f t="shared" si="33"/>
        <v>6.2468765617191397E-4</v>
      </c>
      <c r="L298" s="296">
        <f t="shared" si="34"/>
        <v>1.0657572205051689E-3</v>
      </c>
      <c r="M298" s="297">
        <f t="shared" si="31"/>
        <v>7.2375552172490965</v>
      </c>
      <c r="N298" s="297">
        <f t="shared" si="29"/>
        <v>1.5922621477948011</v>
      </c>
      <c r="O298" s="361">
        <v>2.6962052274653576</v>
      </c>
      <c r="P298" s="297">
        <v>0.20781779661016947</v>
      </c>
      <c r="Q298" s="412">
        <f t="shared" si="30"/>
        <v>6.5007425978500968E-2</v>
      </c>
    </row>
    <row r="299" spans="1:17" x14ac:dyDescent="0.35">
      <c r="A299" s="298">
        <f t="shared" si="32"/>
        <v>294</v>
      </c>
      <c r="B299" s="300" t="s">
        <v>92</v>
      </c>
      <c r="C299" s="300">
        <v>235.8</v>
      </c>
      <c r="D299" s="300"/>
      <c r="E299" s="300"/>
      <c r="F299" s="300">
        <f t="shared" si="16"/>
        <v>235.8</v>
      </c>
      <c r="G299" s="411">
        <v>1100</v>
      </c>
      <c r="H299" s="300">
        <v>6</v>
      </c>
      <c r="I299" s="411">
        <v>5000</v>
      </c>
      <c r="J299" s="300">
        <v>12</v>
      </c>
      <c r="K299" s="296">
        <f t="shared" si="33"/>
        <v>7.4962518740629683E-4</v>
      </c>
      <c r="L299" s="296">
        <f t="shared" si="34"/>
        <v>1.2789086646062026E-3</v>
      </c>
      <c r="M299" s="297">
        <f t="shared" si="31"/>
        <v>8.6850662606989157</v>
      </c>
      <c r="N299" s="297">
        <f t="shared" si="29"/>
        <v>1.9107145773537615</v>
      </c>
      <c r="O299" s="361">
        <v>3.2354462729584283</v>
      </c>
      <c r="P299" s="297">
        <v>0.24938135593220337</v>
      </c>
      <c r="Q299" s="412">
        <f t="shared" si="30"/>
        <v>5.9714200453533969E-2</v>
      </c>
    </row>
    <row r="300" spans="1:17" x14ac:dyDescent="0.35">
      <c r="A300" s="298">
        <f t="shared" si="32"/>
        <v>295</v>
      </c>
      <c r="B300" s="300" t="s">
        <v>93</v>
      </c>
      <c r="C300" s="300">
        <v>234.1</v>
      </c>
      <c r="D300" s="300"/>
      <c r="E300" s="300"/>
      <c r="F300" s="300">
        <f t="shared" si="16"/>
        <v>234.1</v>
      </c>
      <c r="G300" s="411">
        <v>1100</v>
      </c>
      <c r="H300" s="300">
        <v>4</v>
      </c>
      <c r="I300" s="411">
        <v>5000</v>
      </c>
      <c r="J300" s="300">
        <v>8</v>
      </c>
      <c r="K300" s="296">
        <f t="shared" si="33"/>
        <v>4.9975012493753122E-4</v>
      </c>
      <c r="L300" s="296">
        <f t="shared" si="34"/>
        <v>8.5260577640413509E-4</v>
      </c>
      <c r="M300" s="297">
        <f t="shared" si="31"/>
        <v>5.7900441737992763</v>
      </c>
      <c r="N300" s="297">
        <f t="shared" si="29"/>
        <v>1.2738097182358408</v>
      </c>
      <c r="O300" s="361">
        <v>2.156964181972286</v>
      </c>
      <c r="P300" s="297">
        <v>0.1662542372881356</v>
      </c>
      <c r="Q300" s="412">
        <f t="shared" si="30"/>
        <v>4.0098557502330365E-2</v>
      </c>
    </row>
    <row r="301" spans="1:17" x14ac:dyDescent="0.35">
      <c r="A301" s="298">
        <f t="shared" si="32"/>
        <v>296</v>
      </c>
      <c r="B301" s="300" t="s">
        <v>94</v>
      </c>
      <c r="C301" s="300">
        <v>490.4</v>
      </c>
      <c r="D301" s="300"/>
      <c r="E301" s="300"/>
      <c r="F301" s="300">
        <f t="shared" si="16"/>
        <v>490.4</v>
      </c>
      <c r="G301" s="411">
        <v>1100</v>
      </c>
      <c r="H301" s="300">
        <v>9</v>
      </c>
      <c r="I301" s="411">
        <v>5000</v>
      </c>
      <c r="J301" s="300">
        <v>18</v>
      </c>
      <c r="K301" s="296">
        <f t="shared" si="33"/>
        <v>1.1244377811094452E-3</v>
      </c>
      <c r="L301" s="296">
        <f t="shared" si="34"/>
        <v>1.9183629969093039E-3</v>
      </c>
      <c r="M301" s="297">
        <f t="shared" si="31"/>
        <v>13.027599391048373</v>
      </c>
      <c r="N301" s="297">
        <f t="shared" si="29"/>
        <v>2.8660718660306421</v>
      </c>
      <c r="O301" s="361">
        <v>4.8531694094376432</v>
      </c>
      <c r="P301" s="297">
        <v>0.37407203389830507</v>
      </c>
      <c r="Q301" s="412">
        <f t="shared" si="30"/>
        <v>4.3068745310797234E-2</v>
      </c>
    </row>
    <row r="302" spans="1:17" x14ac:dyDescent="0.35">
      <c r="A302" s="298">
        <f t="shared" si="32"/>
        <v>297</v>
      </c>
      <c r="B302" s="300" t="s">
        <v>95</v>
      </c>
      <c r="C302" s="300">
        <v>274</v>
      </c>
      <c r="D302" s="300"/>
      <c r="E302" s="300"/>
      <c r="F302" s="300">
        <f t="shared" si="16"/>
        <v>274</v>
      </c>
      <c r="G302" s="411">
        <v>1100</v>
      </c>
      <c r="H302" s="300">
        <v>6</v>
      </c>
      <c r="I302" s="411">
        <v>5000</v>
      </c>
      <c r="J302" s="300">
        <v>12</v>
      </c>
      <c r="K302" s="296">
        <f t="shared" si="33"/>
        <v>7.4962518740629683E-4</v>
      </c>
      <c r="L302" s="296">
        <f t="shared" si="34"/>
        <v>1.2789086646062026E-3</v>
      </c>
      <c r="M302" s="297">
        <f t="shared" si="31"/>
        <v>8.6850662606989157</v>
      </c>
      <c r="N302" s="297">
        <f t="shared" si="29"/>
        <v>1.9107145773537615</v>
      </c>
      <c r="O302" s="361">
        <v>3.2354462729584283</v>
      </c>
      <c r="P302" s="297">
        <v>0.24938135593220337</v>
      </c>
      <c r="Q302" s="412">
        <f t="shared" si="30"/>
        <v>5.1389081996143469E-2</v>
      </c>
    </row>
    <row r="303" spans="1:17" x14ac:dyDescent="0.35">
      <c r="A303" s="298">
        <f t="shared" si="32"/>
        <v>298</v>
      </c>
      <c r="B303" s="300" t="s">
        <v>96</v>
      </c>
      <c r="C303" s="300">
        <v>287.60000000000002</v>
      </c>
      <c r="D303" s="300"/>
      <c r="E303" s="300"/>
      <c r="F303" s="300">
        <f t="shared" si="16"/>
        <v>287.60000000000002</v>
      </c>
      <c r="G303" s="411">
        <v>1100</v>
      </c>
      <c r="H303" s="300">
        <v>4</v>
      </c>
      <c r="I303" s="411">
        <v>5000</v>
      </c>
      <c r="J303" s="300">
        <v>8</v>
      </c>
      <c r="K303" s="296">
        <f t="shared" si="33"/>
        <v>4.9975012493753122E-4</v>
      </c>
      <c r="L303" s="296">
        <f t="shared" si="34"/>
        <v>8.5260577640413509E-4</v>
      </c>
      <c r="M303" s="297">
        <f t="shared" si="31"/>
        <v>5.7900441737992763</v>
      </c>
      <c r="N303" s="297">
        <f t="shared" si="29"/>
        <v>1.2738097182358408</v>
      </c>
      <c r="O303" s="361">
        <v>2.156964181972286</v>
      </c>
      <c r="P303" s="297">
        <v>0.1662542372881356</v>
      </c>
      <c r="Q303" s="412">
        <f t="shared" si="30"/>
        <v>3.2639333488510218E-2</v>
      </c>
    </row>
    <row r="304" spans="1:17" x14ac:dyDescent="0.35">
      <c r="A304" s="298">
        <f t="shared" si="32"/>
        <v>299</v>
      </c>
      <c r="B304" s="300" t="s">
        <v>97</v>
      </c>
      <c r="C304" s="300">
        <v>254.08</v>
      </c>
      <c r="D304" s="300"/>
      <c r="E304" s="300"/>
      <c r="F304" s="300">
        <f t="shared" si="16"/>
        <v>254.08</v>
      </c>
      <c r="G304" s="411">
        <v>1100</v>
      </c>
      <c r="H304" s="300">
        <v>5</v>
      </c>
      <c r="I304" s="411">
        <v>5000</v>
      </c>
      <c r="J304" s="300">
        <v>10</v>
      </c>
      <c r="K304" s="296">
        <f t="shared" si="33"/>
        <v>6.2468765617191397E-4</v>
      </c>
      <c r="L304" s="296">
        <f t="shared" si="34"/>
        <v>1.0657572205051689E-3</v>
      </c>
      <c r="M304" s="297">
        <f t="shared" si="31"/>
        <v>7.2375552172490965</v>
      </c>
      <c r="N304" s="297">
        <f t="shared" si="29"/>
        <v>1.5922621477948011</v>
      </c>
      <c r="O304" s="361">
        <v>2.6962052274653576</v>
      </c>
      <c r="P304" s="297">
        <v>0.20781779661016947</v>
      </c>
      <c r="Q304" s="412">
        <f t="shared" si="30"/>
        <v>4.6181676594456177E-2</v>
      </c>
    </row>
    <row r="305" spans="1:17" x14ac:dyDescent="0.35">
      <c r="A305" s="298">
        <f t="shared" si="32"/>
        <v>300</v>
      </c>
      <c r="B305" s="300" t="s">
        <v>98</v>
      </c>
      <c r="C305" s="300">
        <v>389.6</v>
      </c>
      <c r="D305" s="300"/>
      <c r="E305" s="300"/>
      <c r="F305" s="300">
        <f t="shared" si="16"/>
        <v>389.6</v>
      </c>
      <c r="G305" s="411">
        <v>1100</v>
      </c>
      <c r="H305" s="300">
        <v>5</v>
      </c>
      <c r="I305" s="411">
        <v>5000</v>
      </c>
      <c r="J305" s="300">
        <v>10</v>
      </c>
      <c r="K305" s="296">
        <f t="shared" si="33"/>
        <v>6.2468765617191397E-4</v>
      </c>
      <c r="L305" s="296">
        <f t="shared" si="34"/>
        <v>1.0657572205051689E-3</v>
      </c>
      <c r="M305" s="297">
        <f t="shared" si="31"/>
        <v>7.2375552172490965</v>
      </c>
      <c r="N305" s="297">
        <f t="shared" si="29"/>
        <v>1.5922621477948011</v>
      </c>
      <c r="O305" s="361">
        <v>2.6962052274653576</v>
      </c>
      <c r="P305" s="297">
        <v>0.20781779661016947</v>
      </c>
      <c r="Q305" s="412">
        <f t="shared" si="30"/>
        <v>3.0117660136343493E-2</v>
      </c>
    </row>
    <row r="306" spans="1:17" x14ac:dyDescent="0.35">
      <c r="A306" s="298">
        <f t="shared" si="32"/>
        <v>301</v>
      </c>
      <c r="B306" s="300" t="s">
        <v>99</v>
      </c>
      <c r="C306" s="300">
        <v>181.8</v>
      </c>
      <c r="D306" s="300"/>
      <c r="E306" s="300"/>
      <c r="F306" s="300">
        <f t="shared" si="16"/>
        <v>181.8</v>
      </c>
      <c r="G306" s="411">
        <v>1100</v>
      </c>
      <c r="H306" s="300">
        <v>6</v>
      </c>
      <c r="I306" s="411">
        <v>5000</v>
      </c>
      <c r="J306" s="300">
        <v>12</v>
      </c>
      <c r="K306" s="296">
        <f t="shared" si="33"/>
        <v>7.4962518740629683E-4</v>
      </c>
      <c r="L306" s="296">
        <f t="shared" si="34"/>
        <v>1.2789086646062026E-3</v>
      </c>
      <c r="M306" s="297">
        <f t="shared" si="31"/>
        <v>8.6850662606989157</v>
      </c>
      <c r="N306" s="297">
        <f t="shared" si="29"/>
        <v>1.9107145773537615</v>
      </c>
      <c r="O306" s="361">
        <v>3.2354462729584283</v>
      </c>
      <c r="P306" s="297">
        <v>0.24938135593220337</v>
      </c>
      <c r="Q306" s="412">
        <f t="shared" si="30"/>
        <v>7.7451091677355935E-2</v>
      </c>
    </row>
    <row r="307" spans="1:17" x14ac:dyDescent="0.35">
      <c r="A307" s="298">
        <f t="shared" si="32"/>
        <v>302</v>
      </c>
      <c r="B307" s="300" t="s">
        <v>100</v>
      </c>
      <c r="C307" s="300">
        <v>439.7</v>
      </c>
      <c r="D307" s="300"/>
      <c r="E307" s="300"/>
      <c r="F307" s="300">
        <f t="shared" si="16"/>
        <v>439.7</v>
      </c>
      <c r="G307" s="411">
        <v>1100</v>
      </c>
      <c r="H307" s="300">
        <v>11</v>
      </c>
      <c r="I307" s="411">
        <v>5000</v>
      </c>
      <c r="J307" s="300">
        <v>15</v>
      </c>
      <c r="K307" s="296">
        <f t="shared" si="33"/>
        <v>1.3743128435782109E-3</v>
      </c>
      <c r="L307" s="296">
        <f t="shared" si="34"/>
        <v>1.5986358307577533E-3</v>
      </c>
      <c r="M307" s="297">
        <f t="shared" si="31"/>
        <v>12.728531101735713</v>
      </c>
      <c r="N307" s="297">
        <f t="shared" si="29"/>
        <v>2.8002768423818569</v>
      </c>
      <c r="O307" s="361">
        <v>4.7414294661670722</v>
      </c>
      <c r="P307" s="297">
        <v>0.45719915254237281</v>
      </c>
      <c r="Q307" s="412">
        <f t="shared" si="30"/>
        <v>4.7139951245910888E-2</v>
      </c>
    </row>
    <row r="308" spans="1:17" x14ac:dyDescent="0.35">
      <c r="A308" s="298">
        <f t="shared" si="32"/>
        <v>303</v>
      </c>
      <c r="B308" s="300" t="s">
        <v>101</v>
      </c>
      <c r="C308" s="300">
        <v>245.7</v>
      </c>
      <c r="D308" s="300"/>
      <c r="E308" s="300"/>
      <c r="F308" s="300">
        <f t="shared" si="16"/>
        <v>245.7</v>
      </c>
      <c r="G308" s="411">
        <v>1100</v>
      </c>
      <c r="H308" s="300">
        <v>10</v>
      </c>
      <c r="I308" s="411">
        <v>5000</v>
      </c>
      <c r="J308" s="300">
        <v>6</v>
      </c>
      <c r="K308" s="296">
        <f t="shared" si="33"/>
        <v>1.2493753123438279E-3</v>
      </c>
      <c r="L308" s="296">
        <f t="shared" si="34"/>
        <v>6.3945433230310129E-4</v>
      </c>
      <c r="M308" s="297">
        <f t="shared" si="31"/>
        <v>8.0869296820735954</v>
      </c>
      <c r="N308" s="297">
        <f t="shared" si="29"/>
        <v>1.7791245300561911</v>
      </c>
      <c r="O308" s="361">
        <v>3.0119663864172872</v>
      </c>
      <c r="P308" s="297">
        <v>0.41563559322033894</v>
      </c>
      <c r="Q308" s="412">
        <f t="shared" si="30"/>
        <v>5.4105234805728174E-2</v>
      </c>
    </row>
    <row r="309" spans="1:17" x14ac:dyDescent="0.35">
      <c r="A309" s="298">
        <f t="shared" si="32"/>
        <v>304</v>
      </c>
      <c r="B309" s="300" t="s">
        <v>102</v>
      </c>
      <c r="C309" s="300">
        <v>288.60000000000002</v>
      </c>
      <c r="D309" s="300"/>
      <c r="E309" s="300"/>
      <c r="F309" s="300">
        <f t="shared" si="16"/>
        <v>288.60000000000002</v>
      </c>
      <c r="G309" s="411">
        <v>1100</v>
      </c>
      <c r="H309" s="300">
        <v>4</v>
      </c>
      <c r="I309" s="411">
        <v>5000</v>
      </c>
      <c r="J309" s="300">
        <v>5</v>
      </c>
      <c r="K309" s="296">
        <f t="shared" si="33"/>
        <v>4.9975012493753122E-4</v>
      </c>
      <c r="L309" s="296">
        <f t="shared" si="34"/>
        <v>5.3287861025258444E-4</v>
      </c>
      <c r="M309" s="297">
        <f t="shared" si="31"/>
        <v>4.4211482982797206</v>
      </c>
      <c r="N309" s="297">
        <f t="shared" si="29"/>
        <v>0.97265262562153854</v>
      </c>
      <c r="O309" s="361">
        <v>1.6468690244336945</v>
      </c>
      <c r="P309" s="297">
        <v>0.1662542372881356</v>
      </c>
      <c r="Q309" s="412">
        <f t="shared" si="30"/>
        <v>2.4972017275201278E-2</v>
      </c>
    </row>
    <row r="310" spans="1:17" x14ac:dyDescent="0.35">
      <c r="A310" s="298">
        <f t="shared" si="32"/>
        <v>305</v>
      </c>
      <c r="B310" s="300" t="s">
        <v>1652</v>
      </c>
      <c r="C310" s="300">
        <v>2653.63</v>
      </c>
      <c r="D310" s="300"/>
      <c r="E310" s="300"/>
      <c r="F310" s="300">
        <f>C310+D310+E310</f>
        <v>2653.63</v>
      </c>
      <c r="G310" s="411">
        <v>1100</v>
      </c>
      <c r="H310" s="300">
        <v>45</v>
      </c>
      <c r="I310" s="411">
        <v>5000</v>
      </c>
      <c r="J310" s="300">
        <v>90</v>
      </c>
      <c r="K310" s="296">
        <f t="shared" si="33"/>
        <v>5.6221889055472259E-3</v>
      </c>
      <c r="L310" s="296">
        <f t="shared" si="34"/>
        <v>9.5918149845465196E-3</v>
      </c>
      <c r="M310" s="297">
        <f t="shared" si="31"/>
        <v>65.13799695524186</v>
      </c>
      <c r="N310" s="297">
        <f t="shared" si="29"/>
        <v>14.330359330153209</v>
      </c>
      <c r="O310" s="361">
        <v>24.265847047188217</v>
      </c>
      <c r="P310" s="297">
        <v>1.8703601694915251</v>
      </c>
      <c r="Q310" s="412">
        <f t="shared" si="30"/>
        <v>3.9796265305289284E-2</v>
      </c>
    </row>
    <row r="311" spans="1:17" x14ac:dyDescent="0.35">
      <c r="A311" s="298">
        <f t="shared" si="32"/>
        <v>306</v>
      </c>
      <c r="B311" s="300" t="s">
        <v>1653</v>
      </c>
      <c r="C311" s="300">
        <v>268.3</v>
      </c>
      <c r="D311" s="300"/>
      <c r="E311" s="300"/>
      <c r="F311" s="300">
        <f>C311+D311+E311</f>
        <v>268.3</v>
      </c>
      <c r="G311" s="411">
        <v>1100</v>
      </c>
      <c r="H311" s="300">
        <v>6</v>
      </c>
      <c r="I311" s="411">
        <v>5000</v>
      </c>
      <c r="J311" s="300">
        <v>12</v>
      </c>
      <c r="K311" s="296">
        <f t="shared" si="33"/>
        <v>7.4962518740629683E-4</v>
      </c>
      <c r="L311" s="296">
        <f t="shared" si="34"/>
        <v>1.2789086646062026E-3</v>
      </c>
      <c r="M311" s="297">
        <f t="shared" si="31"/>
        <v>8.6850662606989157</v>
      </c>
      <c r="N311" s="297">
        <f t="shared" si="29"/>
        <v>1.9107145773537615</v>
      </c>
      <c r="O311" s="361">
        <v>3.2354462729584283</v>
      </c>
      <c r="P311" s="297">
        <v>0.24938135593220337</v>
      </c>
      <c r="Q311" s="412">
        <f t="shared" si="30"/>
        <v>5.2480836626698883E-2</v>
      </c>
    </row>
    <row r="312" spans="1:17" x14ac:dyDescent="0.35">
      <c r="A312" s="298">
        <f t="shared" si="32"/>
        <v>307</v>
      </c>
      <c r="B312" s="300" t="s">
        <v>1654</v>
      </c>
      <c r="C312" s="300">
        <v>2006.88</v>
      </c>
      <c r="D312" s="300"/>
      <c r="E312" s="300">
        <v>105.2</v>
      </c>
      <c r="F312" s="300">
        <f>C312+D312+E312</f>
        <v>2112.08</v>
      </c>
      <c r="G312" s="411">
        <v>1100</v>
      </c>
      <c r="H312" s="300">
        <v>43</v>
      </c>
      <c r="I312" s="411">
        <v>5000</v>
      </c>
      <c r="J312" s="300">
        <v>86</v>
      </c>
      <c r="K312" s="296">
        <f t="shared" si="33"/>
        <v>5.3723138430784604E-3</v>
      </c>
      <c r="L312" s="296">
        <f t="shared" si="34"/>
        <v>9.1655120963444522E-3</v>
      </c>
      <c r="M312" s="297">
        <f t="shared" si="31"/>
        <v>62.242974868342223</v>
      </c>
      <c r="N312" s="297">
        <f t="shared" ref="N312:N378" si="35">M312*0.22</f>
        <v>13.69345447103529</v>
      </c>
      <c r="O312" s="361">
        <v>23.187364956202074</v>
      </c>
      <c r="P312" s="297">
        <v>1.7872330508474572</v>
      </c>
      <c r="Q312" s="412">
        <f t="shared" si="30"/>
        <v>4.7778032719606761E-2</v>
      </c>
    </row>
    <row r="313" spans="1:17" x14ac:dyDescent="0.35">
      <c r="A313" s="298">
        <f t="shared" si="32"/>
        <v>308</v>
      </c>
      <c r="B313" s="300" t="s">
        <v>1655</v>
      </c>
      <c r="C313" s="300">
        <v>1829</v>
      </c>
      <c r="D313" s="300"/>
      <c r="E313" s="300"/>
      <c r="F313" s="300">
        <f>C313+D313+E313</f>
        <v>1829</v>
      </c>
      <c r="G313" s="411">
        <v>1100</v>
      </c>
      <c r="H313" s="300">
        <v>26</v>
      </c>
      <c r="I313" s="411">
        <v>5000</v>
      </c>
      <c r="J313" s="300">
        <v>52</v>
      </c>
      <c r="K313" s="296">
        <f t="shared" si="33"/>
        <v>3.2483758120939528E-3</v>
      </c>
      <c r="L313" s="296">
        <f t="shared" si="34"/>
        <v>5.5419375466268777E-3</v>
      </c>
      <c r="M313" s="297">
        <f t="shared" si="31"/>
        <v>37.6352871296953</v>
      </c>
      <c r="N313" s="297">
        <f t="shared" si="35"/>
        <v>8.2797631685329662</v>
      </c>
      <c r="O313" s="361">
        <v>14.020267182819856</v>
      </c>
      <c r="P313" s="297">
        <v>1.0806525423728812</v>
      </c>
      <c r="Q313" s="412">
        <f t="shared" si="30"/>
        <v>3.3360289788639148E-2</v>
      </c>
    </row>
    <row r="314" spans="1:17" x14ac:dyDescent="0.35">
      <c r="A314" s="298">
        <f t="shared" si="32"/>
        <v>309</v>
      </c>
      <c r="B314" s="300" t="s">
        <v>1656</v>
      </c>
      <c r="C314" s="300">
        <v>1983.1</v>
      </c>
      <c r="D314" s="300"/>
      <c r="E314" s="300"/>
      <c r="F314" s="300">
        <f>C314+D314+E314</f>
        <v>1983.1</v>
      </c>
      <c r="G314" s="411">
        <v>1100</v>
      </c>
      <c r="H314" s="300">
        <v>23</v>
      </c>
      <c r="I314" s="411">
        <v>5000</v>
      </c>
      <c r="J314" s="300">
        <v>50</v>
      </c>
      <c r="K314" s="296">
        <f t="shared" si="33"/>
        <v>2.8735632183908046E-3</v>
      </c>
      <c r="L314" s="296">
        <f t="shared" si="34"/>
        <v>5.328786102525844E-3</v>
      </c>
      <c r="M314" s="297">
        <f t="shared" si="31"/>
        <v>35.117948500038587</v>
      </c>
      <c r="N314" s="297">
        <f t="shared" si="35"/>
        <v>7.7259486700084894</v>
      </c>
      <c r="O314" s="361">
        <v>13.082670923058767</v>
      </c>
      <c r="P314" s="297">
        <v>0.95596186440677955</v>
      </c>
      <c r="Q314" s="412">
        <f t="shared" si="30"/>
        <v>2.8683641751556969E-2</v>
      </c>
    </row>
    <row r="315" spans="1:17" x14ac:dyDescent="0.35">
      <c r="A315" s="298">
        <f t="shared" si="32"/>
        <v>310</v>
      </c>
      <c r="B315" s="300" t="s">
        <v>1703</v>
      </c>
      <c r="C315" s="300">
        <v>94.9</v>
      </c>
      <c r="D315" s="300"/>
      <c r="E315" s="300"/>
      <c r="F315" s="300">
        <f t="shared" ref="F315:F374" si="36">C315+D315+E315</f>
        <v>94.9</v>
      </c>
      <c r="G315" s="411">
        <v>1100</v>
      </c>
      <c r="H315" s="300">
        <v>3</v>
      </c>
      <c r="I315" s="411">
        <v>5000</v>
      </c>
      <c r="J315" s="300">
        <v>6</v>
      </c>
      <c r="K315" s="296">
        <f t="shared" si="33"/>
        <v>3.7481259370314841E-4</v>
      </c>
      <c r="L315" s="296">
        <f t="shared" si="34"/>
        <v>6.3945433230310129E-4</v>
      </c>
      <c r="M315" s="297">
        <f t="shared" si="31"/>
        <v>4.3425331303494579</v>
      </c>
      <c r="N315" s="297">
        <f t="shared" si="35"/>
        <v>0.95535728867688074</v>
      </c>
      <c r="O315" s="361">
        <v>1.6177231364792142</v>
      </c>
      <c r="P315" s="297">
        <v>0.12469067796610168</v>
      </c>
      <c r="Q315" s="412">
        <f t="shared" si="30"/>
        <v>7.4186556727836195E-2</v>
      </c>
    </row>
    <row r="316" spans="1:17" x14ac:dyDescent="0.35">
      <c r="A316" s="298">
        <f t="shared" si="32"/>
        <v>311</v>
      </c>
      <c r="B316" s="300" t="s">
        <v>1720</v>
      </c>
      <c r="C316" s="300">
        <v>75.599999999999994</v>
      </c>
      <c r="D316" s="300"/>
      <c r="E316" s="300"/>
      <c r="F316" s="300">
        <f t="shared" si="36"/>
        <v>75.599999999999994</v>
      </c>
      <c r="G316" s="411">
        <v>1100</v>
      </c>
      <c r="H316" s="300">
        <v>2</v>
      </c>
      <c r="I316" s="411">
        <v>5000</v>
      </c>
      <c r="J316" s="300">
        <v>4</v>
      </c>
      <c r="K316" s="296">
        <f t="shared" si="33"/>
        <v>2.4987506246876561E-4</v>
      </c>
      <c r="L316" s="296">
        <f t="shared" si="34"/>
        <v>4.2630288820206754E-4</v>
      </c>
      <c r="M316" s="297">
        <f t="shared" si="31"/>
        <v>2.8950220868996381</v>
      </c>
      <c r="N316" s="297">
        <f t="shared" si="35"/>
        <v>0.63690485911792039</v>
      </c>
      <c r="O316" s="361">
        <v>1.078482090986143</v>
      </c>
      <c r="P316" s="297">
        <v>8.3127118644067799E-2</v>
      </c>
      <c r="Q316" s="412">
        <f t="shared" si="30"/>
        <v>6.2083811582642458E-2</v>
      </c>
    </row>
    <row r="317" spans="1:17" x14ac:dyDescent="0.35">
      <c r="A317" s="298">
        <f t="shared" si="32"/>
        <v>312</v>
      </c>
      <c r="B317" s="300" t="s">
        <v>1721</v>
      </c>
      <c r="C317" s="300">
        <v>129.69999999999999</v>
      </c>
      <c r="D317" s="300"/>
      <c r="E317" s="300"/>
      <c r="F317" s="300">
        <f t="shared" si="36"/>
        <v>129.69999999999999</v>
      </c>
      <c r="G317" s="411">
        <v>1100</v>
      </c>
      <c r="H317" s="300">
        <v>4</v>
      </c>
      <c r="I317" s="411">
        <v>5000</v>
      </c>
      <c r="J317" s="300">
        <v>8</v>
      </c>
      <c r="K317" s="296">
        <f t="shared" si="33"/>
        <v>4.9975012493753122E-4</v>
      </c>
      <c r="L317" s="296">
        <f t="shared" si="34"/>
        <v>8.5260577640413509E-4</v>
      </c>
      <c r="M317" s="297">
        <f t="shared" si="31"/>
        <v>5.7900441737992763</v>
      </c>
      <c r="N317" s="297">
        <f t="shared" si="35"/>
        <v>1.2738097182358408</v>
      </c>
      <c r="O317" s="361">
        <v>2.156964181972286</v>
      </c>
      <c r="P317" s="297">
        <v>0.1662542372881356</v>
      </c>
      <c r="Q317" s="412">
        <f t="shared" si="30"/>
        <v>7.2375268398577788E-2</v>
      </c>
    </row>
    <row r="318" spans="1:17" x14ac:dyDescent="0.35">
      <c r="A318" s="298">
        <f t="shared" si="32"/>
        <v>313</v>
      </c>
      <c r="B318" s="300" t="s">
        <v>1722</v>
      </c>
      <c r="C318" s="300">
        <v>137.4</v>
      </c>
      <c r="D318" s="300"/>
      <c r="E318" s="300"/>
      <c r="F318" s="300">
        <f t="shared" si="36"/>
        <v>137.4</v>
      </c>
      <c r="G318" s="411">
        <v>1100</v>
      </c>
      <c r="H318" s="300">
        <v>5</v>
      </c>
      <c r="I318" s="411">
        <v>5000</v>
      </c>
      <c r="J318" s="300">
        <v>10</v>
      </c>
      <c r="K318" s="296">
        <f t="shared" si="33"/>
        <v>6.2468765617191397E-4</v>
      </c>
      <c r="L318" s="296">
        <f t="shared" si="34"/>
        <v>1.0657572205051689E-3</v>
      </c>
      <c r="M318" s="297">
        <f t="shared" si="31"/>
        <v>7.2375552172490965</v>
      </c>
      <c r="N318" s="297">
        <f t="shared" si="35"/>
        <v>1.5922621477948011</v>
      </c>
      <c r="O318" s="361">
        <v>2.6962052274653576</v>
      </c>
      <c r="P318" s="297">
        <v>0.20781779661016947</v>
      </c>
      <c r="Q318" s="412">
        <f t="shared" si="30"/>
        <v>8.539912946957369E-2</v>
      </c>
    </row>
    <row r="319" spans="1:17" x14ac:dyDescent="0.35">
      <c r="A319" s="298">
        <f t="shared" si="32"/>
        <v>314</v>
      </c>
      <c r="B319" s="300" t="s">
        <v>1723</v>
      </c>
      <c r="C319" s="300">
        <v>130.80000000000001</v>
      </c>
      <c r="D319" s="300"/>
      <c r="E319" s="300"/>
      <c r="F319" s="300">
        <f t="shared" si="36"/>
        <v>130.80000000000001</v>
      </c>
      <c r="G319" s="411">
        <v>1100</v>
      </c>
      <c r="H319" s="300">
        <v>3</v>
      </c>
      <c r="I319" s="411">
        <v>5000</v>
      </c>
      <c r="J319" s="300">
        <v>6</v>
      </c>
      <c r="K319" s="296">
        <f t="shared" si="33"/>
        <v>3.7481259370314841E-4</v>
      </c>
      <c r="L319" s="296">
        <f t="shared" si="34"/>
        <v>6.3945433230310129E-4</v>
      </c>
      <c r="M319" s="297">
        <f t="shared" si="31"/>
        <v>4.3425331303494579</v>
      </c>
      <c r="N319" s="297">
        <f t="shared" si="35"/>
        <v>0.95535728867688074</v>
      </c>
      <c r="O319" s="361">
        <v>1.6177231364792142</v>
      </c>
      <c r="P319" s="297">
        <v>0.12469067796610168</v>
      </c>
      <c r="Q319" s="412">
        <f t="shared" ref="Q319:Q379" si="37">(M319+N319+O319+P319)/F319</f>
        <v>5.3824955913391856E-2</v>
      </c>
    </row>
    <row r="320" spans="1:17" x14ac:dyDescent="0.35">
      <c r="A320" s="298">
        <f t="shared" si="32"/>
        <v>315</v>
      </c>
      <c r="B320" s="300" t="s">
        <v>1724</v>
      </c>
      <c r="C320" s="300">
        <v>104</v>
      </c>
      <c r="D320" s="300"/>
      <c r="E320" s="300"/>
      <c r="F320" s="300">
        <f t="shared" si="36"/>
        <v>104</v>
      </c>
      <c r="G320" s="411">
        <v>1100</v>
      </c>
      <c r="H320" s="300">
        <v>3</v>
      </c>
      <c r="I320" s="411">
        <v>5000</v>
      </c>
      <c r="J320" s="300">
        <v>6</v>
      </c>
      <c r="K320" s="296">
        <f t="shared" si="33"/>
        <v>3.7481259370314841E-4</v>
      </c>
      <c r="L320" s="296">
        <f t="shared" si="34"/>
        <v>6.3945433230310129E-4</v>
      </c>
      <c r="M320" s="297">
        <f t="shared" si="31"/>
        <v>4.3425331303494579</v>
      </c>
      <c r="N320" s="297">
        <f t="shared" si="35"/>
        <v>0.95535728867688074</v>
      </c>
      <c r="O320" s="361">
        <v>1.6177231364792142</v>
      </c>
      <c r="P320" s="297">
        <v>0.12469067796610168</v>
      </c>
      <c r="Q320" s="412">
        <f t="shared" si="37"/>
        <v>6.7695233014150535E-2</v>
      </c>
    </row>
    <row r="321" spans="1:17" x14ac:dyDescent="0.35">
      <c r="A321" s="298">
        <f t="shared" si="32"/>
        <v>316</v>
      </c>
      <c r="B321" s="300" t="s">
        <v>1725</v>
      </c>
      <c r="C321" s="300">
        <v>147.6</v>
      </c>
      <c r="D321" s="300"/>
      <c r="E321" s="300"/>
      <c r="F321" s="300">
        <f t="shared" si="36"/>
        <v>147.6</v>
      </c>
      <c r="G321" s="411">
        <v>1100</v>
      </c>
      <c r="H321" s="300">
        <v>3</v>
      </c>
      <c r="I321" s="411">
        <v>5000</v>
      </c>
      <c r="J321" s="300">
        <v>6</v>
      </c>
      <c r="K321" s="296">
        <f t="shared" si="33"/>
        <v>3.7481259370314841E-4</v>
      </c>
      <c r="L321" s="296">
        <f t="shared" si="34"/>
        <v>6.3945433230310129E-4</v>
      </c>
      <c r="M321" s="297">
        <f t="shared" si="31"/>
        <v>4.3425331303494579</v>
      </c>
      <c r="N321" s="297">
        <f t="shared" si="35"/>
        <v>0.95535728867688074</v>
      </c>
      <c r="O321" s="361">
        <v>1.6177231364792142</v>
      </c>
      <c r="P321" s="297">
        <v>0.12469067796610168</v>
      </c>
      <c r="Q321" s="412">
        <f t="shared" si="37"/>
        <v>4.7698538167152138E-2</v>
      </c>
    </row>
    <row r="322" spans="1:17" x14ac:dyDescent="0.35">
      <c r="A322" s="298">
        <f t="shared" si="32"/>
        <v>317</v>
      </c>
      <c r="B322" s="300" t="s">
        <v>1755</v>
      </c>
      <c r="C322" s="300">
        <v>613.6</v>
      </c>
      <c r="D322" s="300"/>
      <c r="E322" s="300">
        <v>61.8</v>
      </c>
      <c r="F322" s="300">
        <f t="shared" si="36"/>
        <v>675.4</v>
      </c>
      <c r="G322" s="411">
        <v>1100</v>
      </c>
      <c r="H322" s="300">
        <v>10</v>
      </c>
      <c r="I322" s="411">
        <v>5000</v>
      </c>
      <c r="J322" s="300">
        <v>20</v>
      </c>
      <c r="K322" s="296">
        <f t="shared" si="33"/>
        <v>1.2493753123438279E-3</v>
      </c>
      <c r="L322" s="296">
        <f t="shared" si="34"/>
        <v>2.1315144410103378E-3</v>
      </c>
      <c r="M322" s="297">
        <f t="shared" si="31"/>
        <v>14.475110434498193</v>
      </c>
      <c r="N322" s="297">
        <f t="shared" si="35"/>
        <v>3.1845242955896023</v>
      </c>
      <c r="O322" s="361">
        <v>5.3924104549307152</v>
      </c>
      <c r="P322" s="297">
        <v>0.41563559322033894</v>
      </c>
      <c r="Q322" s="412">
        <f t="shared" si="37"/>
        <v>3.4746344060170048E-2</v>
      </c>
    </row>
    <row r="323" spans="1:17" x14ac:dyDescent="0.35">
      <c r="A323" s="298">
        <f t="shared" si="32"/>
        <v>318</v>
      </c>
      <c r="B323" s="300" t="s">
        <v>1756</v>
      </c>
      <c r="C323" s="300">
        <v>250.6</v>
      </c>
      <c r="D323" s="300"/>
      <c r="E323" s="300"/>
      <c r="F323" s="300">
        <f t="shared" si="36"/>
        <v>250.6</v>
      </c>
      <c r="G323" s="411">
        <v>1100</v>
      </c>
      <c r="H323" s="300">
        <v>6</v>
      </c>
      <c r="I323" s="411">
        <v>5000</v>
      </c>
      <c r="J323" s="300">
        <v>12</v>
      </c>
      <c r="K323" s="296">
        <f t="shared" si="33"/>
        <v>7.4962518740629683E-4</v>
      </c>
      <c r="L323" s="296">
        <f t="shared" si="34"/>
        <v>1.2789086646062026E-3</v>
      </c>
      <c r="M323" s="297">
        <f t="shared" si="31"/>
        <v>8.6850662606989157</v>
      </c>
      <c r="N323" s="297">
        <f t="shared" si="35"/>
        <v>1.9107145773537615</v>
      </c>
      <c r="O323" s="361">
        <v>3.2354462729584283</v>
      </c>
      <c r="P323" s="297">
        <v>0.24938135593220337</v>
      </c>
      <c r="Q323" s="412">
        <f t="shared" si="37"/>
        <v>5.6187583666972511E-2</v>
      </c>
    </row>
    <row r="324" spans="1:17" x14ac:dyDescent="0.35">
      <c r="A324" s="298">
        <f t="shared" si="32"/>
        <v>319</v>
      </c>
      <c r="B324" s="300" t="s">
        <v>1757</v>
      </c>
      <c r="C324" s="300">
        <v>252.6</v>
      </c>
      <c r="D324" s="300"/>
      <c r="E324" s="300"/>
      <c r="F324" s="300">
        <f t="shared" si="36"/>
        <v>252.6</v>
      </c>
      <c r="G324" s="411">
        <v>1100</v>
      </c>
      <c r="H324" s="300">
        <v>3</v>
      </c>
      <c r="I324" s="411">
        <v>5000</v>
      </c>
      <c r="J324" s="300">
        <v>6</v>
      </c>
      <c r="K324" s="296">
        <f t="shared" si="33"/>
        <v>3.7481259370314841E-4</v>
      </c>
      <c r="L324" s="296">
        <f t="shared" si="34"/>
        <v>6.3945433230310129E-4</v>
      </c>
      <c r="M324" s="297">
        <f t="shared" si="31"/>
        <v>4.3425331303494579</v>
      </c>
      <c r="N324" s="297">
        <f t="shared" si="35"/>
        <v>0.95535728867688074</v>
      </c>
      <c r="O324" s="361">
        <v>1.6177231364792142</v>
      </c>
      <c r="P324" s="297">
        <v>0.12469067796610168</v>
      </c>
      <c r="Q324" s="412">
        <f t="shared" si="37"/>
        <v>2.7871354843514076E-2</v>
      </c>
    </row>
    <row r="325" spans="1:17" x14ac:dyDescent="0.35">
      <c r="A325" s="298">
        <f t="shared" si="32"/>
        <v>320</v>
      </c>
      <c r="B325" s="300" t="s">
        <v>237</v>
      </c>
      <c r="C325" s="300">
        <v>282.7</v>
      </c>
      <c r="D325" s="300"/>
      <c r="E325" s="300"/>
      <c r="F325" s="300">
        <f t="shared" si="36"/>
        <v>282.7</v>
      </c>
      <c r="G325" s="411">
        <v>1100</v>
      </c>
      <c r="H325" s="300">
        <v>3</v>
      </c>
      <c r="I325" s="411">
        <v>5000</v>
      </c>
      <c r="J325" s="300">
        <v>6</v>
      </c>
      <c r="K325" s="296">
        <f t="shared" si="33"/>
        <v>3.7481259370314841E-4</v>
      </c>
      <c r="L325" s="296">
        <f t="shared" si="34"/>
        <v>6.3945433230310129E-4</v>
      </c>
      <c r="M325" s="297">
        <f t="shared" si="31"/>
        <v>4.3425331303494579</v>
      </c>
      <c r="N325" s="297">
        <f t="shared" si="35"/>
        <v>0.95535728867688074</v>
      </c>
      <c r="O325" s="361">
        <v>1.6177231364792142</v>
      </c>
      <c r="P325" s="297">
        <v>0.12469067796610168</v>
      </c>
      <c r="Q325" s="412">
        <f t="shared" si="37"/>
        <v>2.490379990616079E-2</v>
      </c>
    </row>
    <row r="326" spans="1:17" x14ac:dyDescent="0.35">
      <c r="A326" s="298">
        <f t="shared" si="32"/>
        <v>321</v>
      </c>
      <c r="B326" s="300" t="s">
        <v>238</v>
      </c>
      <c r="C326" s="300">
        <v>280.89999999999998</v>
      </c>
      <c r="D326" s="300"/>
      <c r="E326" s="300"/>
      <c r="F326" s="300">
        <f t="shared" si="36"/>
        <v>280.89999999999998</v>
      </c>
      <c r="G326" s="411">
        <v>1100</v>
      </c>
      <c r="H326" s="300">
        <v>6</v>
      </c>
      <c r="I326" s="411">
        <v>5000</v>
      </c>
      <c r="J326" s="300">
        <v>12</v>
      </c>
      <c r="K326" s="296">
        <f t="shared" si="33"/>
        <v>7.4962518740629683E-4</v>
      </c>
      <c r="L326" s="296">
        <f t="shared" si="34"/>
        <v>1.2789086646062026E-3</v>
      </c>
      <c r="M326" s="297">
        <f t="shared" ref="M326:M378" si="38">(L326+K326)*4281.45</f>
        <v>8.6850662606989157</v>
      </c>
      <c r="N326" s="297">
        <f t="shared" si="35"/>
        <v>1.9107145773537615</v>
      </c>
      <c r="O326" s="361">
        <v>3.2354462729584283</v>
      </c>
      <c r="P326" s="297">
        <v>0.24938135593220337</v>
      </c>
      <c r="Q326" s="412">
        <f t="shared" si="37"/>
        <v>5.012676563525565E-2</v>
      </c>
    </row>
    <row r="327" spans="1:17" x14ac:dyDescent="0.35">
      <c r="A327" s="298">
        <f t="shared" si="32"/>
        <v>322</v>
      </c>
      <c r="B327" s="300" t="s">
        <v>239</v>
      </c>
      <c r="C327" s="300">
        <v>255.5</v>
      </c>
      <c r="D327" s="300"/>
      <c r="E327" s="300"/>
      <c r="F327" s="300">
        <f t="shared" si="36"/>
        <v>255.5</v>
      </c>
      <c r="G327" s="411">
        <v>1100</v>
      </c>
      <c r="H327" s="300">
        <v>6</v>
      </c>
      <c r="I327" s="411">
        <v>5000</v>
      </c>
      <c r="J327" s="300">
        <v>12</v>
      </c>
      <c r="K327" s="296">
        <f t="shared" si="33"/>
        <v>7.4962518740629683E-4</v>
      </c>
      <c r="L327" s="296">
        <f t="shared" si="34"/>
        <v>1.2789086646062026E-3</v>
      </c>
      <c r="M327" s="297">
        <f t="shared" si="38"/>
        <v>8.6850662606989157</v>
      </c>
      <c r="N327" s="297">
        <f t="shared" si="35"/>
        <v>1.9107145773537615</v>
      </c>
      <c r="O327" s="361">
        <v>3.2354462729584283</v>
      </c>
      <c r="P327" s="297">
        <v>0.24938135593220337</v>
      </c>
      <c r="Q327" s="412">
        <f t="shared" si="37"/>
        <v>5.5110013569249751E-2</v>
      </c>
    </row>
    <row r="328" spans="1:17" x14ac:dyDescent="0.35">
      <c r="A328" s="298">
        <f t="shared" ref="A328:A378" si="39">A327+1</f>
        <v>323</v>
      </c>
      <c r="B328" s="300" t="s">
        <v>240</v>
      </c>
      <c r="C328" s="300">
        <v>426</v>
      </c>
      <c r="D328" s="300"/>
      <c r="E328" s="300"/>
      <c r="F328" s="300">
        <f t="shared" si="36"/>
        <v>426</v>
      </c>
      <c r="G328" s="411">
        <v>1100</v>
      </c>
      <c r="H328" s="300">
        <v>8</v>
      </c>
      <c r="I328" s="411">
        <v>5000</v>
      </c>
      <c r="J328" s="300">
        <v>16</v>
      </c>
      <c r="K328" s="296">
        <f t="shared" si="33"/>
        <v>9.9950024987506244E-4</v>
      </c>
      <c r="L328" s="296">
        <f t="shared" si="34"/>
        <v>1.7052115528082702E-3</v>
      </c>
      <c r="M328" s="297">
        <f t="shared" si="38"/>
        <v>11.580088347598553</v>
      </c>
      <c r="N328" s="297">
        <f t="shared" si="35"/>
        <v>2.5476194364716815</v>
      </c>
      <c r="O328" s="361">
        <v>4.313928363944572</v>
      </c>
      <c r="P328" s="297">
        <v>0.3325084745762712</v>
      </c>
      <c r="Q328" s="412">
        <f t="shared" si="37"/>
        <v>4.4070762024861682E-2</v>
      </c>
    </row>
    <row r="329" spans="1:17" x14ac:dyDescent="0.35">
      <c r="A329" s="298">
        <f t="shared" si="39"/>
        <v>324</v>
      </c>
      <c r="B329" s="300" t="s">
        <v>241</v>
      </c>
      <c r="C329" s="300">
        <v>267.8</v>
      </c>
      <c r="D329" s="300"/>
      <c r="E329" s="300"/>
      <c r="F329" s="300">
        <f t="shared" si="36"/>
        <v>267.8</v>
      </c>
      <c r="G329" s="411">
        <v>1100</v>
      </c>
      <c r="H329" s="300">
        <v>5</v>
      </c>
      <c r="I329" s="411">
        <v>5000</v>
      </c>
      <c r="J329" s="300">
        <v>10</v>
      </c>
      <c r="K329" s="296">
        <f t="shared" si="33"/>
        <v>6.2468765617191397E-4</v>
      </c>
      <c r="L329" s="296">
        <f t="shared" si="34"/>
        <v>1.0657572205051689E-3</v>
      </c>
      <c r="M329" s="297">
        <f t="shared" si="38"/>
        <v>7.2375552172490965</v>
      </c>
      <c r="N329" s="297">
        <f t="shared" si="35"/>
        <v>1.5922621477948011</v>
      </c>
      <c r="O329" s="361">
        <v>2.6962052274653576</v>
      </c>
      <c r="P329" s="297">
        <v>0.20781779661016947</v>
      </c>
      <c r="Q329" s="412">
        <f t="shared" si="37"/>
        <v>4.3815684798802934E-2</v>
      </c>
    </row>
    <row r="330" spans="1:17" x14ac:dyDescent="0.35">
      <c r="A330" s="298">
        <f t="shared" si="39"/>
        <v>325</v>
      </c>
      <c r="B330" s="300" t="s">
        <v>242</v>
      </c>
      <c r="C330" s="300">
        <v>503.7</v>
      </c>
      <c r="D330" s="300"/>
      <c r="E330" s="300"/>
      <c r="F330" s="300">
        <f t="shared" si="36"/>
        <v>503.7</v>
      </c>
      <c r="G330" s="411">
        <v>1100</v>
      </c>
      <c r="H330" s="300">
        <v>8</v>
      </c>
      <c r="I330" s="411">
        <v>5000</v>
      </c>
      <c r="J330" s="300">
        <v>16</v>
      </c>
      <c r="K330" s="296">
        <f t="shared" si="33"/>
        <v>9.9950024987506244E-4</v>
      </c>
      <c r="L330" s="296">
        <f t="shared" si="34"/>
        <v>1.7052115528082702E-3</v>
      </c>
      <c r="M330" s="297">
        <f t="shared" si="38"/>
        <v>11.580088347598553</v>
      </c>
      <c r="N330" s="297">
        <f t="shared" si="35"/>
        <v>2.5476194364716815</v>
      </c>
      <c r="O330" s="361">
        <v>4.313928363944572</v>
      </c>
      <c r="P330" s="297">
        <v>0.3325084745762712</v>
      </c>
      <c r="Q330" s="412">
        <f t="shared" si="37"/>
        <v>3.7272472945386298E-2</v>
      </c>
    </row>
    <row r="331" spans="1:17" x14ac:dyDescent="0.35">
      <c r="A331" s="298">
        <f t="shared" si="39"/>
        <v>326</v>
      </c>
      <c r="B331" s="300" t="s">
        <v>243</v>
      </c>
      <c r="C331" s="300">
        <v>841.6</v>
      </c>
      <c r="D331" s="300"/>
      <c r="E331" s="300"/>
      <c r="F331" s="300">
        <f t="shared" si="36"/>
        <v>841.6</v>
      </c>
      <c r="G331" s="411">
        <v>1100</v>
      </c>
      <c r="H331" s="300">
        <v>15</v>
      </c>
      <c r="I331" s="411">
        <v>5000</v>
      </c>
      <c r="J331" s="300">
        <v>45</v>
      </c>
      <c r="K331" s="296">
        <f t="shared" si="33"/>
        <v>1.8740629685157421E-3</v>
      </c>
      <c r="L331" s="296">
        <f t="shared" si="34"/>
        <v>4.7959074922732598E-3</v>
      </c>
      <c r="M331" s="297">
        <f t="shared" si="38"/>
        <v>28.557145029345069</v>
      </c>
      <c r="N331" s="297">
        <f t="shared" si="35"/>
        <v>6.2825719064559156</v>
      </c>
      <c r="O331" s="361">
        <v>10.639091470089031</v>
      </c>
      <c r="P331" s="297">
        <v>0.62345338983050846</v>
      </c>
      <c r="Q331" s="412">
        <f t="shared" si="37"/>
        <v>5.4779303464496824E-2</v>
      </c>
    </row>
    <row r="332" spans="1:17" x14ac:dyDescent="0.35">
      <c r="A332" s="298">
        <f t="shared" si="39"/>
        <v>327</v>
      </c>
      <c r="B332" s="300" t="s">
        <v>244</v>
      </c>
      <c r="C332" s="300">
        <v>999</v>
      </c>
      <c r="D332" s="300"/>
      <c r="E332" s="300"/>
      <c r="F332" s="300">
        <f t="shared" si="36"/>
        <v>999</v>
      </c>
      <c r="G332" s="411">
        <v>1100</v>
      </c>
      <c r="H332" s="300">
        <v>18</v>
      </c>
      <c r="I332" s="411">
        <v>5000</v>
      </c>
      <c r="J332" s="300">
        <v>36</v>
      </c>
      <c r="K332" s="296">
        <f t="shared" si="33"/>
        <v>2.2488755622188904E-3</v>
      </c>
      <c r="L332" s="296">
        <f t="shared" si="34"/>
        <v>3.8367259938186077E-3</v>
      </c>
      <c r="M332" s="297">
        <f t="shared" si="38"/>
        <v>26.055198782096745</v>
      </c>
      <c r="N332" s="297">
        <f t="shared" si="35"/>
        <v>5.7321437320612842</v>
      </c>
      <c r="O332" s="361">
        <v>9.7063388188752864</v>
      </c>
      <c r="P332" s="297">
        <v>0.74814406779661013</v>
      </c>
      <c r="Q332" s="412">
        <f t="shared" si="37"/>
        <v>4.2284109510340263E-2</v>
      </c>
    </row>
    <row r="333" spans="1:17" x14ac:dyDescent="0.35">
      <c r="A333" s="298">
        <f t="shared" si="39"/>
        <v>328</v>
      </c>
      <c r="B333" s="300" t="s">
        <v>245</v>
      </c>
      <c r="C333" s="300">
        <v>764.25</v>
      </c>
      <c r="D333" s="300"/>
      <c r="E333" s="300"/>
      <c r="F333" s="300">
        <f t="shared" si="36"/>
        <v>764.25</v>
      </c>
      <c r="G333" s="411">
        <v>1100</v>
      </c>
      <c r="H333" s="300">
        <v>12</v>
      </c>
      <c r="I333" s="411">
        <v>5000</v>
      </c>
      <c r="J333" s="300">
        <v>24</v>
      </c>
      <c r="K333" s="296">
        <f t="shared" si="33"/>
        <v>1.4992503748125937E-3</v>
      </c>
      <c r="L333" s="296">
        <f t="shared" si="34"/>
        <v>2.5578173292124052E-3</v>
      </c>
      <c r="M333" s="297">
        <f t="shared" si="38"/>
        <v>17.370132521397831</v>
      </c>
      <c r="N333" s="297">
        <f t="shared" si="35"/>
        <v>3.821429154707523</v>
      </c>
      <c r="O333" s="361">
        <v>6.4708925459168567</v>
      </c>
      <c r="P333" s="297">
        <v>0.49876271186440674</v>
      </c>
      <c r="Q333" s="412">
        <f t="shared" si="37"/>
        <v>3.6848173940316156E-2</v>
      </c>
    </row>
    <row r="334" spans="1:17" x14ac:dyDescent="0.35">
      <c r="A334" s="298">
        <f t="shared" si="39"/>
        <v>329</v>
      </c>
      <c r="B334" s="300" t="s">
        <v>246</v>
      </c>
      <c r="C334" s="300">
        <v>342.3</v>
      </c>
      <c r="D334" s="300"/>
      <c r="E334" s="300"/>
      <c r="F334" s="300">
        <f t="shared" si="36"/>
        <v>342.3</v>
      </c>
      <c r="G334" s="411">
        <v>1100</v>
      </c>
      <c r="H334" s="300">
        <v>5</v>
      </c>
      <c r="I334" s="411">
        <v>5000</v>
      </c>
      <c r="J334" s="300">
        <v>15</v>
      </c>
      <c r="K334" s="296">
        <f t="shared" ref="K334:K378" si="40">SUM(1/$H$379*H334)</f>
        <v>6.2468765617191397E-4</v>
      </c>
      <c r="L334" s="296">
        <f t="shared" ref="L334:L378" si="41">SUM(1/$J$379*J334)</f>
        <v>1.5986358307577533E-3</v>
      </c>
      <c r="M334" s="297">
        <f t="shared" si="38"/>
        <v>9.5190483431150241</v>
      </c>
      <c r="N334" s="297">
        <f t="shared" si="35"/>
        <v>2.0941906354853055</v>
      </c>
      <c r="O334" s="361">
        <v>3.5463638233630101</v>
      </c>
      <c r="P334" s="297">
        <v>0.20781779661016947</v>
      </c>
      <c r="Q334" s="412">
        <f t="shared" si="37"/>
        <v>4.4894597132846943E-2</v>
      </c>
    </row>
    <row r="335" spans="1:17" x14ac:dyDescent="0.35">
      <c r="A335" s="298">
        <f t="shared" si="39"/>
        <v>330</v>
      </c>
      <c r="B335" s="300" t="s">
        <v>247</v>
      </c>
      <c r="C335" s="300">
        <v>301</v>
      </c>
      <c r="D335" s="300"/>
      <c r="E335" s="300"/>
      <c r="F335" s="300">
        <f t="shared" si="36"/>
        <v>301</v>
      </c>
      <c r="G335" s="411">
        <v>1100</v>
      </c>
      <c r="H335" s="300">
        <v>5</v>
      </c>
      <c r="I335" s="411">
        <v>5000</v>
      </c>
      <c r="J335" s="300">
        <v>10</v>
      </c>
      <c r="K335" s="296">
        <f t="shared" si="40"/>
        <v>6.2468765617191397E-4</v>
      </c>
      <c r="L335" s="296">
        <f t="shared" si="41"/>
        <v>1.0657572205051689E-3</v>
      </c>
      <c r="M335" s="297">
        <f t="shared" si="38"/>
        <v>7.2375552172490965</v>
      </c>
      <c r="N335" s="297">
        <f t="shared" si="35"/>
        <v>1.5922621477948011</v>
      </c>
      <c r="O335" s="361">
        <v>2.6962052274653576</v>
      </c>
      <c r="P335" s="297">
        <v>0.20781779661016947</v>
      </c>
      <c r="Q335" s="412">
        <f t="shared" si="37"/>
        <v>3.8982858435612708E-2</v>
      </c>
    </row>
    <row r="336" spans="1:17" x14ac:dyDescent="0.35">
      <c r="A336" s="298">
        <f t="shared" si="39"/>
        <v>331</v>
      </c>
      <c r="B336" s="300" t="s">
        <v>248</v>
      </c>
      <c r="C336" s="300">
        <v>221.5</v>
      </c>
      <c r="D336" s="300"/>
      <c r="E336" s="300"/>
      <c r="F336" s="300">
        <f t="shared" si="36"/>
        <v>221.5</v>
      </c>
      <c r="G336" s="411">
        <v>1100</v>
      </c>
      <c r="H336" s="300">
        <v>6</v>
      </c>
      <c r="I336" s="411">
        <v>5000</v>
      </c>
      <c r="J336" s="300">
        <v>12</v>
      </c>
      <c r="K336" s="296">
        <f t="shared" si="40"/>
        <v>7.4962518740629683E-4</v>
      </c>
      <c r="L336" s="296">
        <f t="shared" si="41"/>
        <v>1.2789086646062026E-3</v>
      </c>
      <c r="M336" s="297">
        <f t="shared" si="38"/>
        <v>8.6850662606989157</v>
      </c>
      <c r="N336" s="297">
        <f t="shared" si="35"/>
        <v>1.9107145773537615</v>
      </c>
      <c r="O336" s="361">
        <v>3.2354462729584283</v>
      </c>
      <c r="P336" s="297">
        <v>0.24938135593220337</v>
      </c>
      <c r="Q336" s="412">
        <f t="shared" si="37"/>
        <v>6.3569338451211335E-2</v>
      </c>
    </row>
    <row r="337" spans="1:17" x14ac:dyDescent="0.35">
      <c r="A337" s="298">
        <f t="shared" si="39"/>
        <v>332</v>
      </c>
      <c r="B337" s="300" t="s">
        <v>249</v>
      </c>
      <c r="C337" s="300">
        <v>232.5</v>
      </c>
      <c r="D337" s="300"/>
      <c r="E337" s="300"/>
      <c r="F337" s="300">
        <f t="shared" si="36"/>
        <v>232.5</v>
      </c>
      <c r="G337" s="411">
        <v>1100</v>
      </c>
      <c r="H337" s="300">
        <v>6</v>
      </c>
      <c r="I337" s="411">
        <v>5000</v>
      </c>
      <c r="J337" s="300">
        <v>12</v>
      </c>
      <c r="K337" s="296">
        <f t="shared" si="40"/>
        <v>7.4962518740629683E-4</v>
      </c>
      <c r="L337" s="296">
        <f t="shared" si="41"/>
        <v>1.2789086646062026E-3</v>
      </c>
      <c r="M337" s="297">
        <f t="shared" si="38"/>
        <v>8.6850662606989157</v>
      </c>
      <c r="N337" s="297">
        <f t="shared" si="35"/>
        <v>1.9107145773537615</v>
      </c>
      <c r="O337" s="361">
        <v>3.2354462729584283</v>
      </c>
      <c r="P337" s="297">
        <v>0.24938135593220337</v>
      </c>
      <c r="Q337" s="412">
        <f t="shared" si="37"/>
        <v>6.0561756847068E-2</v>
      </c>
    </row>
    <row r="338" spans="1:17" x14ac:dyDescent="0.35">
      <c r="A338" s="298">
        <f t="shared" si="39"/>
        <v>333</v>
      </c>
      <c r="B338" s="300" t="s">
        <v>268</v>
      </c>
      <c r="C338" s="300">
        <v>325.3</v>
      </c>
      <c r="D338" s="300"/>
      <c r="E338" s="300"/>
      <c r="F338" s="300">
        <f t="shared" si="36"/>
        <v>325.3</v>
      </c>
      <c r="G338" s="411">
        <v>1100</v>
      </c>
      <c r="H338" s="300">
        <v>4</v>
      </c>
      <c r="I338" s="411">
        <v>5000</v>
      </c>
      <c r="J338" s="300">
        <v>8</v>
      </c>
      <c r="K338" s="296">
        <f t="shared" si="40"/>
        <v>4.9975012493753122E-4</v>
      </c>
      <c r="L338" s="296">
        <f t="shared" si="41"/>
        <v>8.5260577640413509E-4</v>
      </c>
      <c r="M338" s="297">
        <f t="shared" si="38"/>
        <v>5.7900441737992763</v>
      </c>
      <c r="N338" s="297">
        <f t="shared" si="35"/>
        <v>1.2738097182358408</v>
      </c>
      <c r="O338" s="361">
        <v>2.156964181972286</v>
      </c>
      <c r="P338" s="297">
        <v>0.1662542372881356</v>
      </c>
      <c r="Q338" s="412">
        <f t="shared" si="37"/>
        <v>2.8856662500139987E-2</v>
      </c>
    </row>
    <row r="339" spans="1:17" x14ac:dyDescent="0.35">
      <c r="A339" s="298">
        <f t="shared" si="39"/>
        <v>334</v>
      </c>
      <c r="B339" s="300" t="s">
        <v>272</v>
      </c>
      <c r="C339" s="300">
        <v>178.3</v>
      </c>
      <c r="D339" s="300"/>
      <c r="E339" s="300"/>
      <c r="F339" s="300">
        <f t="shared" si="36"/>
        <v>178.3</v>
      </c>
      <c r="G339" s="411">
        <v>1100</v>
      </c>
      <c r="H339" s="300">
        <v>3</v>
      </c>
      <c r="I339" s="411">
        <v>5000</v>
      </c>
      <c r="J339" s="300">
        <v>6</v>
      </c>
      <c r="K339" s="296">
        <f t="shared" si="40"/>
        <v>3.7481259370314841E-4</v>
      </c>
      <c r="L339" s="296">
        <f t="shared" si="41"/>
        <v>6.3945433230310129E-4</v>
      </c>
      <c r="M339" s="297">
        <f t="shared" si="38"/>
        <v>4.3425331303494579</v>
      </c>
      <c r="N339" s="297">
        <f t="shared" si="35"/>
        <v>0.95535728867688074</v>
      </c>
      <c r="O339" s="361">
        <v>1.6177231364792142</v>
      </c>
      <c r="P339" s="297">
        <v>0.12469067796610168</v>
      </c>
      <c r="Q339" s="412">
        <f t="shared" si="37"/>
        <v>3.9485722004888694E-2</v>
      </c>
    </row>
    <row r="340" spans="1:17" x14ac:dyDescent="0.35">
      <c r="A340" s="298">
        <f t="shared" si="39"/>
        <v>335</v>
      </c>
      <c r="B340" s="300" t="s">
        <v>294</v>
      </c>
      <c r="C340" s="300">
        <v>212.89</v>
      </c>
      <c r="D340" s="300"/>
      <c r="E340" s="300"/>
      <c r="F340" s="300">
        <f t="shared" si="36"/>
        <v>212.89</v>
      </c>
      <c r="G340" s="411">
        <v>1100</v>
      </c>
      <c r="H340" s="300">
        <v>3</v>
      </c>
      <c r="I340" s="411">
        <v>5000</v>
      </c>
      <c r="J340" s="300">
        <v>6</v>
      </c>
      <c r="K340" s="296">
        <f t="shared" si="40"/>
        <v>3.7481259370314841E-4</v>
      </c>
      <c r="L340" s="296">
        <f t="shared" si="41"/>
        <v>6.3945433230310129E-4</v>
      </c>
      <c r="M340" s="297">
        <f t="shared" si="38"/>
        <v>4.3425331303494579</v>
      </c>
      <c r="N340" s="297">
        <f t="shared" si="35"/>
        <v>0.95535728867688074</v>
      </c>
      <c r="O340" s="361">
        <v>1.6177231364792142</v>
      </c>
      <c r="P340" s="297">
        <v>0.12469067796610168</v>
      </c>
      <c r="Q340" s="412">
        <f t="shared" si="37"/>
        <v>3.3070149999866856E-2</v>
      </c>
    </row>
    <row r="341" spans="1:17" x14ac:dyDescent="0.35">
      <c r="A341" s="298">
        <f t="shared" si="39"/>
        <v>336</v>
      </c>
      <c r="B341" s="300" t="s">
        <v>295</v>
      </c>
      <c r="C341" s="300">
        <v>235.6</v>
      </c>
      <c r="D341" s="300"/>
      <c r="E341" s="300"/>
      <c r="F341" s="300">
        <f t="shared" si="36"/>
        <v>235.6</v>
      </c>
      <c r="G341" s="411">
        <v>1100</v>
      </c>
      <c r="H341" s="300">
        <v>4</v>
      </c>
      <c r="I341" s="411">
        <v>5000</v>
      </c>
      <c r="J341" s="300">
        <v>8</v>
      </c>
      <c r="K341" s="296">
        <f t="shared" si="40"/>
        <v>4.9975012493753122E-4</v>
      </c>
      <c r="L341" s="296">
        <f t="shared" si="41"/>
        <v>8.5260577640413509E-4</v>
      </c>
      <c r="M341" s="297">
        <f t="shared" si="38"/>
        <v>5.7900441737992763</v>
      </c>
      <c r="N341" s="297">
        <f t="shared" si="35"/>
        <v>1.2738097182358408</v>
      </c>
      <c r="O341" s="361">
        <v>2.156964181972286</v>
      </c>
      <c r="P341" s="297">
        <v>0.1662542372881356</v>
      </c>
      <c r="Q341" s="412">
        <f t="shared" si="37"/>
        <v>3.9843261083597363E-2</v>
      </c>
    </row>
    <row r="342" spans="1:17" x14ac:dyDescent="0.35">
      <c r="A342" s="298">
        <f t="shared" si="39"/>
        <v>337</v>
      </c>
      <c r="B342" s="300" t="s">
        <v>296</v>
      </c>
      <c r="C342" s="300">
        <v>549.4</v>
      </c>
      <c r="D342" s="300"/>
      <c r="E342" s="300"/>
      <c r="F342" s="300">
        <f t="shared" si="36"/>
        <v>549.4</v>
      </c>
      <c r="G342" s="411">
        <v>1100</v>
      </c>
      <c r="H342" s="300">
        <v>11</v>
      </c>
      <c r="I342" s="411">
        <v>5000</v>
      </c>
      <c r="J342" s="300">
        <v>22</v>
      </c>
      <c r="K342" s="296">
        <f t="shared" si="40"/>
        <v>1.3743128435782109E-3</v>
      </c>
      <c r="L342" s="296">
        <f t="shared" si="41"/>
        <v>2.3446658851113715E-3</v>
      </c>
      <c r="M342" s="297">
        <f t="shared" si="38"/>
        <v>15.922621477948011</v>
      </c>
      <c r="N342" s="297">
        <f t="shared" si="35"/>
        <v>3.5029767251485624</v>
      </c>
      <c r="O342" s="361">
        <v>5.9316515004237855</v>
      </c>
      <c r="P342" s="297">
        <v>0.45719915254237281</v>
      </c>
      <c r="Q342" s="412">
        <f t="shared" si="37"/>
        <v>4.6986619687045386E-2</v>
      </c>
    </row>
    <row r="343" spans="1:17" x14ac:dyDescent="0.35">
      <c r="A343" s="298">
        <f t="shared" si="39"/>
        <v>338</v>
      </c>
      <c r="B343" s="300" t="s">
        <v>297</v>
      </c>
      <c r="C343" s="300">
        <v>335</v>
      </c>
      <c r="D343" s="300"/>
      <c r="E343" s="300"/>
      <c r="F343" s="300">
        <f t="shared" si="36"/>
        <v>335</v>
      </c>
      <c r="G343" s="411">
        <v>1100</v>
      </c>
      <c r="H343" s="300">
        <v>7</v>
      </c>
      <c r="I343" s="411">
        <v>5000</v>
      </c>
      <c r="J343" s="300">
        <v>14</v>
      </c>
      <c r="K343" s="296">
        <f t="shared" si="40"/>
        <v>8.7456271864067969E-4</v>
      </c>
      <c r="L343" s="296">
        <f t="shared" si="41"/>
        <v>1.4920601087072365E-3</v>
      </c>
      <c r="M343" s="297">
        <f t="shared" si="38"/>
        <v>10.132577304148736</v>
      </c>
      <c r="N343" s="297">
        <f t="shared" si="35"/>
        <v>2.2291670069127218</v>
      </c>
      <c r="O343" s="361">
        <v>3.7746873184515</v>
      </c>
      <c r="P343" s="297">
        <v>0.29094491525423727</v>
      </c>
      <c r="Q343" s="412">
        <f t="shared" si="37"/>
        <v>4.9036944909752814E-2</v>
      </c>
    </row>
    <row r="344" spans="1:17" x14ac:dyDescent="0.35">
      <c r="A344" s="298">
        <f t="shared" si="39"/>
        <v>339</v>
      </c>
      <c r="B344" s="300" t="s">
        <v>298</v>
      </c>
      <c r="C344" s="300">
        <v>867.4</v>
      </c>
      <c r="D344" s="300"/>
      <c r="E344" s="300"/>
      <c r="F344" s="300">
        <f t="shared" si="36"/>
        <v>867.4</v>
      </c>
      <c r="G344" s="411">
        <v>1100</v>
      </c>
      <c r="H344" s="300">
        <v>16</v>
      </c>
      <c r="I344" s="411">
        <v>5000</v>
      </c>
      <c r="J344" s="300">
        <v>32</v>
      </c>
      <c r="K344" s="296">
        <f t="shared" si="40"/>
        <v>1.9990004997501249E-3</v>
      </c>
      <c r="L344" s="296">
        <f t="shared" si="41"/>
        <v>3.4104231056165404E-3</v>
      </c>
      <c r="M344" s="297">
        <f t="shared" si="38"/>
        <v>23.160176695197105</v>
      </c>
      <c r="N344" s="297">
        <f t="shared" si="35"/>
        <v>5.0952388729433631</v>
      </c>
      <c r="O344" s="361">
        <v>8.627856727889144</v>
      </c>
      <c r="P344" s="297">
        <v>0.66501694915254239</v>
      </c>
      <c r="Q344" s="412">
        <f t="shared" si="37"/>
        <v>4.3288320550129301E-2</v>
      </c>
    </row>
    <row r="345" spans="1:17" x14ac:dyDescent="0.35">
      <c r="A345" s="298">
        <f t="shared" si="39"/>
        <v>340</v>
      </c>
      <c r="B345" s="300" t="s">
        <v>299</v>
      </c>
      <c r="C345" s="300">
        <v>617.4</v>
      </c>
      <c r="D345" s="300">
        <v>14.7</v>
      </c>
      <c r="E345" s="300"/>
      <c r="F345" s="300">
        <f t="shared" si="36"/>
        <v>632.1</v>
      </c>
      <c r="G345" s="411">
        <v>1100</v>
      </c>
      <c r="H345" s="300">
        <v>11</v>
      </c>
      <c r="I345" s="411">
        <v>5000</v>
      </c>
      <c r="J345" s="300">
        <v>22</v>
      </c>
      <c r="K345" s="296">
        <f t="shared" si="40"/>
        <v>1.3743128435782109E-3</v>
      </c>
      <c r="L345" s="296">
        <f t="shared" si="41"/>
        <v>2.3446658851113715E-3</v>
      </c>
      <c r="M345" s="297">
        <f t="shared" si="38"/>
        <v>15.922621477948011</v>
      </c>
      <c r="N345" s="297">
        <f t="shared" si="35"/>
        <v>3.5029767251485624</v>
      </c>
      <c r="O345" s="361">
        <v>5.9316515004237855</v>
      </c>
      <c r="P345" s="297">
        <v>0.45719915254237281</v>
      </c>
      <c r="Q345" s="412">
        <f t="shared" si="37"/>
        <v>4.0839185027784733E-2</v>
      </c>
    </row>
    <row r="346" spans="1:17" x14ac:dyDescent="0.35">
      <c r="A346" s="298">
        <f t="shared" si="39"/>
        <v>341</v>
      </c>
      <c r="B346" s="300" t="s">
        <v>300</v>
      </c>
      <c r="C346" s="300">
        <v>1578.2</v>
      </c>
      <c r="D346" s="300"/>
      <c r="E346" s="300"/>
      <c r="F346" s="300">
        <f t="shared" si="36"/>
        <v>1578.2</v>
      </c>
      <c r="G346" s="411">
        <v>1100</v>
      </c>
      <c r="H346" s="300">
        <v>44</v>
      </c>
      <c r="I346" s="411">
        <v>5000</v>
      </c>
      <c r="J346" s="300">
        <v>44</v>
      </c>
      <c r="K346" s="296">
        <f t="shared" si="40"/>
        <v>5.4972513743128436E-3</v>
      </c>
      <c r="L346" s="296">
        <f t="shared" si="41"/>
        <v>4.6893317702227429E-3</v>
      </c>
      <c r="M346" s="297">
        <f t="shared" si="38"/>
        <v>43.613346404171892</v>
      </c>
      <c r="N346" s="297">
        <f t="shared" si="35"/>
        <v>9.594936208917817</v>
      </c>
      <c r="O346" s="361">
        <v>16.245210357795802</v>
      </c>
      <c r="P346" s="297">
        <v>1.8287966101694912</v>
      </c>
      <c r="Q346" s="412">
        <f t="shared" si="37"/>
        <v>4.5166829033744138E-2</v>
      </c>
    </row>
    <row r="347" spans="1:17" x14ac:dyDescent="0.35">
      <c r="A347" s="298">
        <f t="shared" si="39"/>
        <v>342</v>
      </c>
      <c r="B347" s="300" t="s">
        <v>301</v>
      </c>
      <c r="C347" s="300">
        <v>261.7</v>
      </c>
      <c r="D347" s="300"/>
      <c r="E347" s="300"/>
      <c r="F347" s="300">
        <f t="shared" si="36"/>
        <v>261.7</v>
      </c>
      <c r="G347" s="411">
        <v>1100</v>
      </c>
      <c r="H347" s="300">
        <v>4</v>
      </c>
      <c r="I347" s="411">
        <v>5000</v>
      </c>
      <c r="J347" s="300">
        <v>8</v>
      </c>
      <c r="K347" s="296">
        <f t="shared" si="40"/>
        <v>4.9975012493753122E-4</v>
      </c>
      <c r="L347" s="296">
        <f t="shared" si="41"/>
        <v>8.5260577640413509E-4</v>
      </c>
      <c r="M347" s="297">
        <f t="shared" si="38"/>
        <v>5.7900441737992763</v>
      </c>
      <c r="N347" s="297">
        <f t="shared" si="35"/>
        <v>1.2738097182358408</v>
      </c>
      <c r="O347" s="361">
        <v>2.156964181972286</v>
      </c>
      <c r="P347" s="297">
        <v>0.1662542372881356</v>
      </c>
      <c r="Q347" s="412">
        <f t="shared" si="37"/>
        <v>3.5869592324400228E-2</v>
      </c>
    </row>
    <row r="348" spans="1:17" x14ac:dyDescent="0.35">
      <c r="A348" s="298">
        <f t="shared" si="39"/>
        <v>343</v>
      </c>
      <c r="B348" s="300" t="s">
        <v>302</v>
      </c>
      <c r="C348" s="300">
        <v>674.21</v>
      </c>
      <c r="D348" s="300"/>
      <c r="E348" s="300"/>
      <c r="F348" s="300">
        <f t="shared" si="36"/>
        <v>674.21</v>
      </c>
      <c r="G348" s="411">
        <v>1100</v>
      </c>
      <c r="H348" s="300">
        <v>9</v>
      </c>
      <c r="I348" s="411">
        <v>5000</v>
      </c>
      <c r="J348" s="300">
        <v>18</v>
      </c>
      <c r="K348" s="296">
        <f t="shared" si="40"/>
        <v>1.1244377811094452E-3</v>
      </c>
      <c r="L348" s="296">
        <f t="shared" si="41"/>
        <v>1.9183629969093039E-3</v>
      </c>
      <c r="M348" s="297">
        <f t="shared" si="38"/>
        <v>13.027599391048373</v>
      </c>
      <c r="N348" s="297">
        <f t="shared" si="35"/>
        <v>2.8660718660306421</v>
      </c>
      <c r="O348" s="361">
        <v>4.8531694094376432</v>
      </c>
      <c r="P348" s="297">
        <v>0.37407203389830507</v>
      </c>
      <c r="Q348" s="412">
        <f t="shared" si="37"/>
        <v>3.1326905119198709E-2</v>
      </c>
    </row>
    <row r="349" spans="1:17" x14ac:dyDescent="0.35">
      <c r="A349" s="298">
        <f t="shared" si="39"/>
        <v>344</v>
      </c>
      <c r="B349" s="300" t="s">
        <v>303</v>
      </c>
      <c r="C349" s="300">
        <v>258.89999999999998</v>
      </c>
      <c r="D349" s="300"/>
      <c r="E349" s="300"/>
      <c r="F349" s="300">
        <f t="shared" si="36"/>
        <v>258.89999999999998</v>
      </c>
      <c r="G349" s="411">
        <v>110</v>
      </c>
      <c r="H349" s="300">
        <v>5</v>
      </c>
      <c r="I349" s="411">
        <v>5000</v>
      </c>
      <c r="J349" s="300">
        <v>15</v>
      </c>
      <c r="K349" s="296">
        <f t="shared" si="40"/>
        <v>6.2468765617191397E-4</v>
      </c>
      <c r="L349" s="296">
        <f t="shared" si="41"/>
        <v>1.5986358307577533E-3</v>
      </c>
      <c r="M349" s="297">
        <f t="shared" si="38"/>
        <v>9.5190483431150241</v>
      </c>
      <c r="N349" s="297">
        <f t="shared" si="35"/>
        <v>2.0941906354853055</v>
      </c>
      <c r="O349" s="361">
        <v>3.5463638233630101</v>
      </c>
      <c r="P349" s="297">
        <v>0.20781779661016947</v>
      </c>
      <c r="Q349" s="412">
        <f t="shared" si="37"/>
        <v>5.9356587866255348E-2</v>
      </c>
    </row>
    <row r="350" spans="1:17" x14ac:dyDescent="0.35">
      <c r="A350" s="298">
        <f t="shared" si="39"/>
        <v>345</v>
      </c>
      <c r="B350" s="300" t="s">
        <v>304</v>
      </c>
      <c r="C350" s="300">
        <v>184.7</v>
      </c>
      <c r="D350" s="300"/>
      <c r="E350" s="300"/>
      <c r="F350" s="300">
        <f t="shared" si="36"/>
        <v>184.7</v>
      </c>
      <c r="G350" s="411">
        <v>1100</v>
      </c>
      <c r="H350" s="300">
        <v>6</v>
      </c>
      <c r="I350" s="411">
        <v>5000</v>
      </c>
      <c r="J350" s="300">
        <v>18</v>
      </c>
      <c r="K350" s="296">
        <f t="shared" si="40"/>
        <v>7.4962518740629683E-4</v>
      </c>
      <c r="L350" s="296">
        <f t="shared" si="41"/>
        <v>1.9183629969093039E-3</v>
      </c>
      <c r="M350" s="297">
        <f t="shared" si="38"/>
        <v>11.422858011738027</v>
      </c>
      <c r="N350" s="297">
        <f t="shared" si="35"/>
        <v>2.513028762582366</v>
      </c>
      <c r="O350" s="361">
        <v>4.2556365880356113</v>
      </c>
      <c r="P350" s="297">
        <v>0.24938135593220337</v>
      </c>
      <c r="Q350" s="412">
        <f t="shared" si="37"/>
        <v>9.9842472757380674E-2</v>
      </c>
    </row>
    <row r="351" spans="1:17" x14ac:dyDescent="0.35">
      <c r="A351" s="298">
        <f t="shared" si="39"/>
        <v>346</v>
      </c>
      <c r="B351" s="300" t="s">
        <v>305</v>
      </c>
      <c r="C351" s="300">
        <v>197.6</v>
      </c>
      <c r="D351" s="300"/>
      <c r="E351" s="300"/>
      <c r="F351" s="300">
        <f t="shared" si="36"/>
        <v>197.6</v>
      </c>
      <c r="G351" s="411">
        <v>1100</v>
      </c>
      <c r="H351" s="300">
        <v>6</v>
      </c>
      <c r="I351" s="411">
        <v>5000</v>
      </c>
      <c r="J351" s="300">
        <v>12</v>
      </c>
      <c r="K351" s="296">
        <f t="shared" si="40"/>
        <v>7.4962518740629683E-4</v>
      </c>
      <c r="L351" s="296">
        <f t="shared" si="41"/>
        <v>1.2789086646062026E-3</v>
      </c>
      <c r="M351" s="297">
        <f t="shared" si="38"/>
        <v>8.6850662606989157</v>
      </c>
      <c r="N351" s="297">
        <f t="shared" si="35"/>
        <v>1.9107145773537615</v>
      </c>
      <c r="O351" s="361">
        <v>3.2354462729584283</v>
      </c>
      <c r="P351" s="297">
        <v>0.24938135593220337</v>
      </c>
      <c r="Q351" s="412">
        <f t="shared" si="37"/>
        <v>7.1258140014895305E-2</v>
      </c>
    </row>
    <row r="352" spans="1:17" x14ac:dyDescent="0.35">
      <c r="A352" s="298">
        <f t="shared" si="39"/>
        <v>347</v>
      </c>
      <c r="B352" s="300" t="s">
        <v>306</v>
      </c>
      <c r="C352" s="300">
        <v>229.2</v>
      </c>
      <c r="D352" s="300"/>
      <c r="E352" s="300"/>
      <c r="F352" s="300">
        <f t="shared" si="36"/>
        <v>229.2</v>
      </c>
      <c r="G352" s="411">
        <v>1100</v>
      </c>
      <c r="H352" s="300">
        <v>7</v>
      </c>
      <c r="I352" s="411">
        <v>5000</v>
      </c>
      <c r="J352" s="300">
        <v>14</v>
      </c>
      <c r="K352" s="296">
        <f t="shared" si="40"/>
        <v>8.7456271864067969E-4</v>
      </c>
      <c r="L352" s="296">
        <f t="shared" si="41"/>
        <v>1.4920601087072365E-3</v>
      </c>
      <c r="M352" s="297">
        <f t="shared" si="38"/>
        <v>10.132577304148736</v>
      </c>
      <c r="N352" s="297">
        <f t="shared" si="35"/>
        <v>2.2291670069127218</v>
      </c>
      <c r="O352" s="361">
        <v>3.7746873184515</v>
      </c>
      <c r="P352" s="297">
        <v>0.29094491525423727</v>
      </c>
      <c r="Q352" s="412">
        <f t="shared" si="37"/>
        <v>7.1672672533888274E-2</v>
      </c>
    </row>
    <row r="353" spans="1:17" x14ac:dyDescent="0.35">
      <c r="A353" s="298">
        <f t="shared" si="39"/>
        <v>348</v>
      </c>
      <c r="B353" s="300" t="s">
        <v>1687</v>
      </c>
      <c r="C353" s="300">
        <v>455.74</v>
      </c>
      <c r="D353" s="300"/>
      <c r="E353" s="300"/>
      <c r="F353" s="300">
        <f t="shared" si="36"/>
        <v>455.74</v>
      </c>
      <c r="G353" s="411">
        <v>1100</v>
      </c>
      <c r="H353" s="300">
        <v>7</v>
      </c>
      <c r="I353" s="411">
        <v>5000</v>
      </c>
      <c r="J353" s="300">
        <v>15</v>
      </c>
      <c r="K353" s="296">
        <f t="shared" si="40"/>
        <v>8.7456271864067969E-4</v>
      </c>
      <c r="L353" s="296">
        <f t="shared" si="41"/>
        <v>1.5986358307577533E-3</v>
      </c>
      <c r="M353" s="297">
        <f t="shared" si="38"/>
        <v>10.588875929321922</v>
      </c>
      <c r="N353" s="297">
        <f t="shared" si="35"/>
        <v>2.3295527044508231</v>
      </c>
      <c r="O353" s="361">
        <v>3.9447190376310304</v>
      </c>
      <c r="P353" s="297">
        <v>0.29094491525423727</v>
      </c>
      <c r="Q353" s="412">
        <f t="shared" si="37"/>
        <v>3.7640085545833181E-2</v>
      </c>
    </row>
    <row r="354" spans="1:17" x14ac:dyDescent="0.35">
      <c r="A354" s="298">
        <f t="shared" si="39"/>
        <v>349</v>
      </c>
      <c r="B354" s="300" t="s">
        <v>1688</v>
      </c>
      <c r="C354" s="300">
        <v>425.6</v>
      </c>
      <c r="D354" s="300">
        <v>38.1</v>
      </c>
      <c r="E354" s="300"/>
      <c r="F354" s="300">
        <f t="shared" si="36"/>
        <v>463.70000000000005</v>
      </c>
      <c r="G354" s="411">
        <v>1100</v>
      </c>
      <c r="H354" s="300">
        <v>6</v>
      </c>
      <c r="I354" s="411">
        <v>5000</v>
      </c>
      <c r="J354" s="300">
        <v>12</v>
      </c>
      <c r="K354" s="296">
        <f t="shared" si="40"/>
        <v>7.4962518740629683E-4</v>
      </c>
      <c r="L354" s="296">
        <f t="shared" si="41"/>
        <v>1.2789086646062026E-3</v>
      </c>
      <c r="M354" s="297">
        <f t="shared" si="38"/>
        <v>8.6850662606989157</v>
      </c>
      <c r="N354" s="297">
        <f t="shared" si="35"/>
        <v>1.9107145773537615</v>
      </c>
      <c r="O354" s="361">
        <v>3.2354462729584283</v>
      </c>
      <c r="P354" s="297">
        <v>0.24938135593220337</v>
      </c>
      <c r="Q354" s="412">
        <f t="shared" si="37"/>
        <v>3.0365771979606014E-2</v>
      </c>
    </row>
    <row r="355" spans="1:17" x14ac:dyDescent="0.35">
      <c r="A355" s="298">
        <f t="shared" si="39"/>
        <v>350</v>
      </c>
      <c r="B355" s="300" t="s">
        <v>1689</v>
      </c>
      <c r="C355" s="300">
        <v>475.2</v>
      </c>
      <c r="D355" s="300"/>
      <c r="E355" s="300"/>
      <c r="F355" s="300">
        <f t="shared" si="36"/>
        <v>475.2</v>
      </c>
      <c r="G355" s="411">
        <v>1100</v>
      </c>
      <c r="H355" s="300">
        <v>8</v>
      </c>
      <c r="I355" s="411">
        <v>5000</v>
      </c>
      <c r="J355" s="300">
        <v>16</v>
      </c>
      <c r="K355" s="296">
        <f t="shared" si="40"/>
        <v>9.9950024987506244E-4</v>
      </c>
      <c r="L355" s="296">
        <f t="shared" si="41"/>
        <v>1.7052115528082702E-3</v>
      </c>
      <c r="M355" s="297">
        <f t="shared" si="38"/>
        <v>11.580088347598553</v>
      </c>
      <c r="N355" s="297">
        <f t="shared" si="35"/>
        <v>2.5476194364716815</v>
      </c>
      <c r="O355" s="361">
        <v>4.313928363944572</v>
      </c>
      <c r="P355" s="297">
        <v>0.3325084745762712</v>
      </c>
      <c r="Q355" s="412">
        <f t="shared" si="37"/>
        <v>3.9507880098045199E-2</v>
      </c>
    </row>
    <row r="356" spans="1:17" x14ac:dyDescent="0.35">
      <c r="A356" s="298">
        <f t="shared" si="39"/>
        <v>351</v>
      </c>
      <c r="B356" s="300" t="s">
        <v>1690</v>
      </c>
      <c r="C356" s="300">
        <v>454.5</v>
      </c>
      <c r="D356" s="300"/>
      <c r="E356" s="300"/>
      <c r="F356" s="300">
        <f t="shared" si="36"/>
        <v>454.5</v>
      </c>
      <c r="G356" s="411">
        <v>1100</v>
      </c>
      <c r="H356" s="300">
        <v>9</v>
      </c>
      <c r="I356" s="411">
        <v>5000</v>
      </c>
      <c r="J356" s="300">
        <v>18</v>
      </c>
      <c r="K356" s="296">
        <f t="shared" si="40"/>
        <v>1.1244377811094452E-3</v>
      </c>
      <c r="L356" s="296">
        <f t="shared" si="41"/>
        <v>1.9183629969093039E-3</v>
      </c>
      <c r="M356" s="297">
        <f t="shared" si="38"/>
        <v>13.027599391048373</v>
      </c>
      <c r="N356" s="297">
        <f t="shared" si="35"/>
        <v>2.8660718660306421</v>
      </c>
      <c r="O356" s="361">
        <v>4.8531694094376432</v>
      </c>
      <c r="P356" s="297">
        <v>0.37407203389830507</v>
      </c>
      <c r="Q356" s="412">
        <f t="shared" si="37"/>
        <v>4.6470655006413557E-2</v>
      </c>
    </row>
    <row r="357" spans="1:17" x14ac:dyDescent="0.35">
      <c r="A357" s="298">
        <f t="shared" si="39"/>
        <v>352</v>
      </c>
      <c r="B357" s="300" t="s">
        <v>1691</v>
      </c>
      <c r="C357" s="300">
        <v>590.97</v>
      </c>
      <c r="D357" s="300"/>
      <c r="E357" s="300"/>
      <c r="F357" s="300">
        <f t="shared" si="36"/>
        <v>590.97</v>
      </c>
      <c r="G357" s="411">
        <v>1100</v>
      </c>
      <c r="H357" s="300">
        <v>9</v>
      </c>
      <c r="I357" s="411">
        <v>5000</v>
      </c>
      <c r="J357" s="300">
        <v>18</v>
      </c>
      <c r="K357" s="296">
        <f t="shared" si="40"/>
        <v>1.1244377811094452E-3</v>
      </c>
      <c r="L357" s="296">
        <f t="shared" si="41"/>
        <v>1.9183629969093039E-3</v>
      </c>
      <c r="M357" s="297">
        <f t="shared" si="38"/>
        <v>13.027599391048373</v>
      </c>
      <c r="N357" s="297">
        <f t="shared" si="35"/>
        <v>2.8660718660306421</v>
      </c>
      <c r="O357" s="361">
        <v>4.8531694094376432</v>
      </c>
      <c r="P357" s="297">
        <v>0.37407203389830507</v>
      </c>
      <c r="Q357" s="412">
        <f t="shared" si="37"/>
        <v>3.5739399124177132E-2</v>
      </c>
    </row>
    <row r="358" spans="1:17" x14ac:dyDescent="0.35">
      <c r="A358" s="298">
        <f t="shared" si="39"/>
        <v>353</v>
      </c>
      <c r="B358" s="300" t="s">
        <v>1692</v>
      </c>
      <c r="C358" s="300">
        <v>629.20000000000005</v>
      </c>
      <c r="D358" s="300"/>
      <c r="E358" s="300"/>
      <c r="F358" s="300">
        <f t="shared" si="36"/>
        <v>629.20000000000005</v>
      </c>
      <c r="G358" s="411">
        <v>1100</v>
      </c>
      <c r="H358" s="300">
        <v>10</v>
      </c>
      <c r="I358" s="411">
        <v>5000</v>
      </c>
      <c r="J358" s="300">
        <v>20</v>
      </c>
      <c r="K358" s="296">
        <f t="shared" si="40"/>
        <v>1.2493753123438279E-3</v>
      </c>
      <c r="L358" s="296">
        <f t="shared" si="41"/>
        <v>2.1315144410103378E-3</v>
      </c>
      <c r="M358" s="297">
        <f t="shared" si="38"/>
        <v>14.475110434498193</v>
      </c>
      <c r="N358" s="297">
        <f t="shared" si="35"/>
        <v>3.1845242955896023</v>
      </c>
      <c r="O358" s="361">
        <v>5.3924104549307152</v>
      </c>
      <c r="P358" s="297">
        <v>0.41563559322033894</v>
      </c>
      <c r="Q358" s="412">
        <f t="shared" si="37"/>
        <v>3.7297649043609105E-2</v>
      </c>
    </row>
    <row r="359" spans="1:17" x14ac:dyDescent="0.35">
      <c r="A359" s="298">
        <f t="shared" si="39"/>
        <v>354</v>
      </c>
      <c r="B359" s="300" t="s">
        <v>1693</v>
      </c>
      <c r="C359" s="300">
        <v>484.9</v>
      </c>
      <c r="D359" s="300"/>
      <c r="E359" s="300"/>
      <c r="F359" s="300">
        <f t="shared" si="36"/>
        <v>484.9</v>
      </c>
      <c r="G359" s="411">
        <v>1100</v>
      </c>
      <c r="H359" s="300">
        <v>7</v>
      </c>
      <c r="I359" s="411">
        <v>5000</v>
      </c>
      <c r="J359" s="300">
        <v>14</v>
      </c>
      <c r="K359" s="296">
        <f t="shared" si="40"/>
        <v>8.7456271864067969E-4</v>
      </c>
      <c r="L359" s="296">
        <f t="shared" si="41"/>
        <v>1.4920601087072365E-3</v>
      </c>
      <c r="M359" s="297">
        <f t="shared" si="38"/>
        <v>10.132577304148736</v>
      </c>
      <c r="N359" s="297">
        <f t="shared" si="35"/>
        <v>2.2291670069127218</v>
      </c>
      <c r="O359" s="361">
        <v>3.7746873184515</v>
      </c>
      <c r="P359" s="297">
        <v>0.29094491525423727</v>
      </c>
      <c r="Q359" s="412">
        <f t="shared" si="37"/>
        <v>3.3877864600468537E-2</v>
      </c>
    </row>
    <row r="360" spans="1:17" x14ac:dyDescent="0.35">
      <c r="A360" s="298">
        <f t="shared" si="39"/>
        <v>355</v>
      </c>
      <c r="B360" s="300" t="s">
        <v>1694</v>
      </c>
      <c r="C360" s="300">
        <v>1170.4000000000001</v>
      </c>
      <c r="D360" s="300"/>
      <c r="E360" s="300"/>
      <c r="F360" s="300">
        <f t="shared" si="36"/>
        <v>1170.4000000000001</v>
      </c>
      <c r="G360" s="411">
        <v>1100</v>
      </c>
      <c r="H360" s="300">
        <v>25</v>
      </c>
      <c r="I360" s="411">
        <v>5000</v>
      </c>
      <c r="J360" s="300">
        <v>50</v>
      </c>
      <c r="K360" s="296">
        <f t="shared" si="40"/>
        <v>3.1234382808595701E-3</v>
      </c>
      <c r="L360" s="296">
        <f t="shared" si="41"/>
        <v>5.328786102525844E-3</v>
      </c>
      <c r="M360" s="297">
        <f t="shared" si="38"/>
        <v>36.187776086245485</v>
      </c>
      <c r="N360" s="297">
        <f t="shared" si="35"/>
        <v>7.9613107389740065</v>
      </c>
      <c r="O360" s="361">
        <v>13.481026137326786</v>
      </c>
      <c r="P360" s="297">
        <v>1.0390889830508474</v>
      </c>
      <c r="Q360" s="412">
        <f t="shared" si="37"/>
        <v>5.0127479447707721E-2</v>
      </c>
    </row>
    <row r="361" spans="1:17" x14ac:dyDescent="0.35">
      <c r="A361" s="298">
        <f t="shared" si="39"/>
        <v>356</v>
      </c>
      <c r="B361" s="300" t="s">
        <v>1695</v>
      </c>
      <c r="C361" s="300">
        <v>441.7</v>
      </c>
      <c r="D361" s="300"/>
      <c r="E361" s="300"/>
      <c r="F361" s="300">
        <f t="shared" si="36"/>
        <v>441.7</v>
      </c>
      <c r="G361" s="411">
        <v>1100</v>
      </c>
      <c r="H361" s="300">
        <v>8</v>
      </c>
      <c r="I361" s="411">
        <v>5000</v>
      </c>
      <c r="J361" s="300">
        <v>18</v>
      </c>
      <c r="K361" s="296">
        <f t="shared" si="40"/>
        <v>9.9950024987506244E-4</v>
      </c>
      <c r="L361" s="296">
        <f t="shared" si="41"/>
        <v>1.9183629969093039E-3</v>
      </c>
      <c r="M361" s="297">
        <f t="shared" si="38"/>
        <v>12.492685597944924</v>
      </c>
      <c r="N361" s="297">
        <f t="shared" si="35"/>
        <v>2.7483908315478831</v>
      </c>
      <c r="O361" s="361">
        <v>4.6539918023036329</v>
      </c>
      <c r="P361" s="297">
        <v>0.3325084745762712</v>
      </c>
      <c r="Q361" s="412">
        <f t="shared" si="37"/>
        <v>4.5794830668717937E-2</v>
      </c>
    </row>
    <row r="362" spans="1:17" x14ac:dyDescent="0.35">
      <c r="A362" s="298">
        <f t="shared" si="39"/>
        <v>357</v>
      </c>
      <c r="B362" s="300" t="s">
        <v>1696</v>
      </c>
      <c r="C362" s="300">
        <v>465.7</v>
      </c>
      <c r="D362" s="300"/>
      <c r="E362" s="300"/>
      <c r="F362" s="300">
        <f t="shared" si="36"/>
        <v>465.7</v>
      </c>
      <c r="G362" s="411">
        <v>1100</v>
      </c>
      <c r="H362" s="300">
        <v>7</v>
      </c>
      <c r="I362" s="411">
        <v>5000</v>
      </c>
      <c r="J362" s="300">
        <v>14</v>
      </c>
      <c r="K362" s="296">
        <f t="shared" si="40"/>
        <v>8.7456271864067969E-4</v>
      </c>
      <c r="L362" s="296">
        <f t="shared" si="41"/>
        <v>1.4920601087072365E-3</v>
      </c>
      <c r="M362" s="297">
        <f t="shared" si="38"/>
        <v>10.132577304148736</v>
      </c>
      <c r="N362" s="297">
        <f t="shared" si="35"/>
        <v>2.2291670069127218</v>
      </c>
      <c r="O362" s="361">
        <v>3.7746873184515</v>
      </c>
      <c r="P362" s="297">
        <v>0.29094491525423727</v>
      </c>
      <c r="Q362" s="412">
        <f t="shared" si="37"/>
        <v>3.5274589960848597E-2</v>
      </c>
    </row>
    <row r="363" spans="1:17" x14ac:dyDescent="0.35">
      <c r="A363" s="298">
        <f t="shared" si="39"/>
        <v>358</v>
      </c>
      <c r="B363" s="302" t="s">
        <v>2411</v>
      </c>
      <c r="C363" s="301">
        <v>7459.3</v>
      </c>
      <c r="D363" s="302"/>
      <c r="E363" s="302"/>
      <c r="F363" s="311">
        <f t="shared" si="36"/>
        <v>7459.3</v>
      </c>
      <c r="G363" s="302">
        <v>1100</v>
      </c>
      <c r="H363" s="302">
        <v>0</v>
      </c>
      <c r="I363" s="306">
        <v>5000</v>
      </c>
      <c r="J363" s="302">
        <v>407</v>
      </c>
      <c r="K363" s="296">
        <f t="shared" si="40"/>
        <v>0</v>
      </c>
      <c r="L363" s="296">
        <f t="shared" si="41"/>
        <v>4.3376318874560373E-2</v>
      </c>
      <c r="M363" s="297">
        <f t="shared" si="38"/>
        <v>185.7135404454865</v>
      </c>
      <c r="N363" s="297">
        <f t="shared" si="35"/>
        <v>40.856978898007029</v>
      </c>
      <c r="O363" s="361">
        <v>69.202909706068922</v>
      </c>
      <c r="P363" s="304">
        <v>17.111226359496385</v>
      </c>
      <c r="Q363" s="304">
        <f t="shared" si="37"/>
        <v>4.1945578728440847E-2</v>
      </c>
    </row>
    <row r="364" spans="1:17" x14ac:dyDescent="0.35">
      <c r="A364" s="298">
        <f t="shared" si="39"/>
        <v>359</v>
      </c>
      <c r="B364" s="302" t="s">
        <v>2359</v>
      </c>
      <c r="C364" s="301">
        <v>1321</v>
      </c>
      <c r="D364" s="302"/>
      <c r="E364" s="302"/>
      <c r="F364" s="311">
        <f t="shared" si="36"/>
        <v>1321</v>
      </c>
      <c r="G364" s="302">
        <v>1100</v>
      </c>
      <c r="H364" s="302">
        <v>23</v>
      </c>
      <c r="I364" s="306">
        <v>5000</v>
      </c>
      <c r="J364" s="302">
        <v>68</v>
      </c>
      <c r="K364" s="296">
        <f t="shared" si="40"/>
        <v>2.8735632183908046E-3</v>
      </c>
      <c r="L364" s="296">
        <f t="shared" si="41"/>
        <v>7.2471490994351481E-3</v>
      </c>
      <c r="M364" s="297">
        <f t="shared" si="38"/>
        <v>43.331323753155928</v>
      </c>
      <c r="N364" s="297">
        <f t="shared" si="35"/>
        <v>9.5328912256943035</v>
      </c>
      <c r="O364" s="361">
        <v>12.14</v>
      </c>
      <c r="P364" s="304">
        <v>3.8148399785241116</v>
      </c>
      <c r="Q364" s="304">
        <f t="shared" si="37"/>
        <v>5.2096180891275046E-2</v>
      </c>
    </row>
    <row r="365" spans="1:17" x14ac:dyDescent="0.35">
      <c r="A365" s="298">
        <f t="shared" si="39"/>
        <v>360</v>
      </c>
      <c r="B365" s="302" t="s">
        <v>2360</v>
      </c>
      <c r="C365" s="301">
        <v>2046.5</v>
      </c>
      <c r="D365" s="302"/>
      <c r="E365" s="302"/>
      <c r="F365" s="311">
        <f t="shared" si="36"/>
        <v>2046.5</v>
      </c>
      <c r="G365" s="302">
        <v>1100</v>
      </c>
      <c r="H365" s="302">
        <v>48</v>
      </c>
      <c r="I365" s="306">
        <v>5000</v>
      </c>
      <c r="J365" s="302">
        <v>136</v>
      </c>
      <c r="K365" s="296">
        <f t="shared" si="40"/>
        <v>5.9970014992503746E-3</v>
      </c>
      <c r="L365" s="296">
        <f t="shared" si="41"/>
        <v>1.4494298198870296E-2</v>
      </c>
      <c r="M365" s="297">
        <f t="shared" si="38"/>
        <v>87.73247509251874</v>
      </c>
      <c r="N365" s="297">
        <f t="shared" si="35"/>
        <v>19.301144520354121</v>
      </c>
      <c r="O365" s="361">
        <v>32.684838950848651</v>
      </c>
      <c r="P365" s="304">
        <v>7.7128070756922904</v>
      </c>
      <c r="Q365" s="304">
        <f t="shared" si="37"/>
        <v>7.2040686850434299E-2</v>
      </c>
    </row>
    <row r="366" spans="1:17" x14ac:dyDescent="0.35">
      <c r="A366" s="298">
        <f t="shared" si="39"/>
        <v>361</v>
      </c>
      <c r="B366" s="302" t="s">
        <v>2361</v>
      </c>
      <c r="C366" s="301">
        <v>2053.5</v>
      </c>
      <c r="D366" s="302">
        <v>114</v>
      </c>
      <c r="E366" s="302"/>
      <c r="F366" s="311">
        <f t="shared" si="36"/>
        <v>2167.5</v>
      </c>
      <c r="G366" s="302">
        <v>1100</v>
      </c>
      <c r="H366" s="302">
        <v>48</v>
      </c>
      <c r="I366" s="306">
        <v>5000</v>
      </c>
      <c r="J366" s="302">
        <v>132</v>
      </c>
      <c r="K366" s="296">
        <f t="shared" si="40"/>
        <v>5.9970014992503746E-3</v>
      </c>
      <c r="L366" s="296">
        <f t="shared" si="41"/>
        <v>1.4067995310668229E-2</v>
      </c>
      <c r="M366" s="297">
        <f t="shared" si="38"/>
        <v>85.907280591825995</v>
      </c>
      <c r="N366" s="297">
        <f t="shared" si="35"/>
        <v>18.89960173020172</v>
      </c>
      <c r="O366" s="361">
        <v>32.004712074130531</v>
      </c>
      <c r="P366" s="304">
        <v>7.5446377748618598</v>
      </c>
      <c r="Q366" s="304">
        <f t="shared" si="37"/>
        <v>6.6600337795164985E-2</v>
      </c>
    </row>
    <row r="367" spans="1:17" x14ac:dyDescent="0.35">
      <c r="A367" s="298">
        <f t="shared" si="39"/>
        <v>362</v>
      </c>
      <c r="B367" s="302" t="s">
        <v>2362</v>
      </c>
      <c r="C367" s="301">
        <v>644.5</v>
      </c>
      <c r="D367" s="302"/>
      <c r="E367" s="302"/>
      <c r="F367" s="311">
        <f t="shared" si="36"/>
        <v>644.5</v>
      </c>
      <c r="G367" s="302">
        <v>1100</v>
      </c>
      <c r="H367" s="302">
        <v>10</v>
      </c>
      <c r="I367" s="306">
        <v>5000</v>
      </c>
      <c r="J367" s="302">
        <v>29</v>
      </c>
      <c r="K367" s="296">
        <f t="shared" si="40"/>
        <v>1.2493753123438279E-3</v>
      </c>
      <c r="L367" s="296">
        <f t="shared" si="41"/>
        <v>3.0906959394649898E-3</v>
      </c>
      <c r="M367" s="297">
        <f t="shared" si="38"/>
        <v>18.581798061056862</v>
      </c>
      <c r="N367" s="297">
        <f t="shared" si="35"/>
        <v>4.0879955734325097</v>
      </c>
      <c r="O367" s="361">
        <v>6.9226959275464894</v>
      </c>
      <c r="P367" s="304">
        <v>1.6348630242409659</v>
      </c>
      <c r="Q367" s="304">
        <f t="shared" si="37"/>
        <v>4.8452059870095932E-2</v>
      </c>
    </row>
    <row r="368" spans="1:17" x14ac:dyDescent="0.35">
      <c r="A368" s="298">
        <f t="shared" si="39"/>
        <v>363</v>
      </c>
      <c r="B368" s="302" t="s">
        <v>2363</v>
      </c>
      <c r="C368" s="301">
        <v>665.3</v>
      </c>
      <c r="D368" s="302"/>
      <c r="E368" s="302"/>
      <c r="F368" s="311">
        <f t="shared" si="36"/>
        <v>665.3</v>
      </c>
      <c r="G368" s="302">
        <v>1100</v>
      </c>
      <c r="H368" s="302">
        <v>10</v>
      </c>
      <c r="I368" s="306">
        <v>5000</v>
      </c>
      <c r="J368" s="302">
        <v>30</v>
      </c>
      <c r="K368" s="296">
        <f t="shared" si="40"/>
        <v>1.2493753123438279E-3</v>
      </c>
      <c r="L368" s="296">
        <f t="shared" si="41"/>
        <v>3.1972716615155067E-3</v>
      </c>
      <c r="M368" s="297">
        <f t="shared" si="38"/>
        <v>19.038096686230048</v>
      </c>
      <c r="N368" s="297">
        <f t="shared" si="35"/>
        <v>4.188381270970611</v>
      </c>
      <c r="O368" s="361">
        <v>7.0927276467260203</v>
      </c>
      <c r="P368" s="304">
        <v>1.6769053494485735</v>
      </c>
      <c r="Q368" s="304">
        <f t="shared" si="37"/>
        <v>4.8092756581054039E-2</v>
      </c>
    </row>
    <row r="369" spans="1:17" x14ac:dyDescent="0.35">
      <c r="A369" s="298">
        <f t="shared" si="39"/>
        <v>364</v>
      </c>
      <c r="B369" s="302" t="s">
        <v>2364</v>
      </c>
      <c r="C369" s="301">
        <v>3477.44</v>
      </c>
      <c r="D369" s="302"/>
      <c r="E369" s="302">
        <v>93.5</v>
      </c>
      <c r="F369" s="311">
        <f t="shared" si="36"/>
        <v>3570.94</v>
      </c>
      <c r="G369" s="302">
        <v>1100</v>
      </c>
      <c r="H369" s="302">
        <v>53</v>
      </c>
      <c r="I369" s="306">
        <v>5000</v>
      </c>
      <c r="J369" s="302">
        <v>158</v>
      </c>
      <c r="K369" s="296">
        <f t="shared" si="40"/>
        <v>6.6216891554222888E-3</v>
      </c>
      <c r="L369" s="296">
        <f t="shared" si="41"/>
        <v>1.6838964083981667E-2</v>
      </c>
      <c r="M369" s="297">
        <f t="shared" si="38"/>
        <v>100.44561381184606</v>
      </c>
      <c r="N369" s="297">
        <f t="shared" si="35"/>
        <v>22.098035038606135</v>
      </c>
      <c r="O369" s="361">
        <v>37.421424808468373</v>
      </c>
      <c r="P369" s="304">
        <v>8.8455560268698328</v>
      </c>
      <c r="Q369" s="304">
        <f t="shared" si="37"/>
        <v>4.7273443319067361E-2</v>
      </c>
    </row>
    <row r="370" spans="1:17" x14ac:dyDescent="0.35">
      <c r="A370" s="298">
        <f t="shared" si="39"/>
        <v>365</v>
      </c>
      <c r="B370" s="302" t="s">
        <v>2365</v>
      </c>
      <c r="C370" s="301">
        <v>2537.6</v>
      </c>
      <c r="D370" s="302"/>
      <c r="E370" s="302"/>
      <c r="F370" s="311">
        <f t="shared" si="36"/>
        <v>2537.6</v>
      </c>
      <c r="G370" s="302">
        <v>1100</v>
      </c>
      <c r="H370" s="302">
        <v>51</v>
      </c>
      <c r="I370" s="306">
        <v>5000</v>
      </c>
      <c r="J370" s="302">
        <v>111</v>
      </c>
      <c r="K370" s="296">
        <f t="shared" si="40"/>
        <v>6.3718140929535233E-3</v>
      </c>
      <c r="L370" s="296">
        <f t="shared" si="41"/>
        <v>1.1829905147607374E-2</v>
      </c>
      <c r="M370" s="297">
        <f t="shared" si="38"/>
        <v>77.929750842499445</v>
      </c>
      <c r="N370" s="297">
        <f t="shared" si="35"/>
        <v>17.144545185349877</v>
      </c>
      <c r="O370" s="361">
        <v>29.031578792762421</v>
      </c>
      <c r="P370" s="304">
        <v>6.7864396234681967</v>
      </c>
      <c r="Q370" s="304">
        <f t="shared" si="37"/>
        <v>5.1581145351544747E-2</v>
      </c>
    </row>
    <row r="371" spans="1:17" x14ac:dyDescent="0.35">
      <c r="A371" s="298">
        <f t="shared" si="39"/>
        <v>366</v>
      </c>
      <c r="B371" s="302" t="s">
        <v>2366</v>
      </c>
      <c r="C371" s="301">
        <v>2587.5</v>
      </c>
      <c r="D371" s="302"/>
      <c r="E371" s="302"/>
      <c r="F371" s="311">
        <f t="shared" si="36"/>
        <v>2587.5</v>
      </c>
      <c r="G371" s="302">
        <v>1100</v>
      </c>
      <c r="H371" s="302">
        <v>64</v>
      </c>
      <c r="I371" s="306">
        <v>5000</v>
      </c>
      <c r="J371" s="302">
        <v>160</v>
      </c>
      <c r="K371" s="296">
        <f t="shared" si="40"/>
        <v>7.9960019990004995E-3</v>
      </c>
      <c r="L371" s="296">
        <f t="shared" si="41"/>
        <v>1.7052115528082702E-2</v>
      </c>
      <c r="M371" s="297">
        <f t="shared" si="38"/>
        <v>107.24226278633037</v>
      </c>
      <c r="N371" s="297">
        <f t="shared" si="35"/>
        <v>23.593297812992681</v>
      </c>
      <c r="O371" s="361">
        <v>39.952441925301557</v>
      </c>
      <c r="P371" s="304">
        <v>9.3868398298274194</v>
      </c>
      <c r="Q371" s="304">
        <f t="shared" si="37"/>
        <v>6.9632789315730262E-2</v>
      </c>
    </row>
    <row r="372" spans="1:17" x14ac:dyDescent="0.35">
      <c r="A372" s="298">
        <f t="shared" si="39"/>
        <v>367</v>
      </c>
      <c r="B372" s="302" t="s">
        <v>2367</v>
      </c>
      <c r="C372" s="301">
        <v>1484.2</v>
      </c>
      <c r="D372" s="302"/>
      <c r="E372" s="302"/>
      <c r="F372" s="311">
        <f t="shared" si="36"/>
        <v>1484.2</v>
      </c>
      <c r="G372" s="302">
        <v>1100</v>
      </c>
      <c r="H372" s="302">
        <v>32</v>
      </c>
      <c r="I372" s="306">
        <v>5000</v>
      </c>
      <c r="J372" s="302">
        <v>96</v>
      </c>
      <c r="K372" s="296">
        <f t="shared" si="40"/>
        <v>3.9980009995002497E-3</v>
      </c>
      <c r="L372" s="296">
        <f t="shared" si="41"/>
        <v>1.0231269316849621E-2</v>
      </c>
      <c r="M372" s="297">
        <f t="shared" si="38"/>
        <v>60.921909395936147</v>
      </c>
      <c r="N372" s="297">
        <f t="shared" si="35"/>
        <v>13.402820067105953</v>
      </c>
      <c r="O372" s="361">
        <v>22.696728469523265</v>
      </c>
      <c r="P372" s="304">
        <v>5.3660971182354356</v>
      </c>
      <c r="Q372" s="304">
        <f t="shared" si="37"/>
        <v>6.8985012161973322E-2</v>
      </c>
    </row>
    <row r="373" spans="1:17" x14ac:dyDescent="0.35">
      <c r="A373" s="298">
        <f t="shared" si="39"/>
        <v>368</v>
      </c>
      <c r="B373" s="302" t="s">
        <v>2368</v>
      </c>
      <c r="C373" s="301">
        <v>1419.5</v>
      </c>
      <c r="D373" s="302">
        <v>60.5</v>
      </c>
      <c r="E373" s="302"/>
      <c r="F373" s="311">
        <f t="shared" si="36"/>
        <v>1480</v>
      </c>
      <c r="G373" s="302">
        <v>1100</v>
      </c>
      <c r="H373" s="302">
        <v>33</v>
      </c>
      <c r="I373" s="306">
        <v>5000</v>
      </c>
      <c r="J373" s="302">
        <v>90</v>
      </c>
      <c r="K373" s="296">
        <f t="shared" si="40"/>
        <v>4.1229385307346329E-3</v>
      </c>
      <c r="L373" s="296">
        <f t="shared" si="41"/>
        <v>9.5918149845465196E-3</v>
      </c>
      <c r="M373" s="297">
        <f t="shared" si="38"/>
        <v>58.719031438000485</v>
      </c>
      <c r="N373" s="297">
        <f t="shared" si="35"/>
        <v>12.918186916360106</v>
      </c>
      <c r="O373" s="361">
        <v>21.875715761580089</v>
      </c>
      <c r="P373" s="304">
        <v>5.1554067263118224</v>
      </c>
      <c r="Q373" s="304">
        <f t="shared" si="37"/>
        <v>6.6667797866386824E-2</v>
      </c>
    </row>
    <row r="374" spans="1:17" x14ac:dyDescent="0.35">
      <c r="A374" s="298">
        <f t="shared" si="39"/>
        <v>369</v>
      </c>
      <c r="B374" s="302" t="s">
        <v>2369</v>
      </c>
      <c r="C374" s="301">
        <v>999.4</v>
      </c>
      <c r="D374" s="302"/>
      <c r="E374" s="302"/>
      <c r="F374" s="311">
        <f t="shared" si="36"/>
        <v>999.4</v>
      </c>
      <c r="G374" s="302">
        <v>1100</v>
      </c>
      <c r="H374" s="302">
        <v>24</v>
      </c>
      <c r="I374" s="306">
        <v>5000</v>
      </c>
      <c r="J374" s="302">
        <v>64</v>
      </c>
      <c r="K374" s="296">
        <f t="shared" si="40"/>
        <v>2.9985007496251873E-3</v>
      </c>
      <c r="L374" s="296">
        <f t="shared" si="41"/>
        <v>6.8208462112330807E-3</v>
      </c>
      <c r="M374" s="297">
        <f t="shared" si="38"/>
        <v>42.041043045566624</v>
      </c>
      <c r="N374" s="297">
        <f t="shared" si="35"/>
        <v>9.2490294700246576</v>
      </c>
      <c r="O374" s="361">
        <v>15.662292598706205</v>
      </c>
      <c r="P374" s="304">
        <v>3.6882342370157142</v>
      </c>
      <c r="Q374" s="304">
        <f t="shared" si="37"/>
        <v>7.0683009156807294E-2</v>
      </c>
    </row>
    <row r="375" spans="1:17" x14ac:dyDescent="0.35">
      <c r="A375" s="298">
        <f t="shared" si="39"/>
        <v>370</v>
      </c>
      <c r="B375" s="302" t="s">
        <v>2370</v>
      </c>
      <c r="C375" s="301">
        <v>2110</v>
      </c>
      <c r="D375" s="302"/>
      <c r="E375" s="302">
        <v>179.1</v>
      </c>
      <c r="F375" s="311">
        <f>C375+D375+E375</f>
        <v>2289.1</v>
      </c>
      <c r="G375" s="302">
        <v>1100</v>
      </c>
      <c r="H375" s="302">
        <v>45</v>
      </c>
      <c r="I375" s="306">
        <v>5000</v>
      </c>
      <c r="J375" s="302">
        <v>125</v>
      </c>
      <c r="K375" s="296">
        <f t="shared" si="40"/>
        <v>5.6221889055472259E-3</v>
      </c>
      <c r="L375" s="296">
        <f t="shared" si="41"/>
        <v>1.332196525631461E-2</v>
      </c>
      <c r="M375" s="297">
        <f t="shared" si="38"/>
        <v>81.108448836303353</v>
      </c>
      <c r="N375" s="297">
        <f t="shared" si="35"/>
        <v>17.843858743986736</v>
      </c>
      <c r="O375" s="361">
        <v>30.216957218471787</v>
      </c>
      <c r="P375" s="304">
        <v>7.1256508204425026</v>
      </c>
      <c r="Q375" s="304">
        <f t="shared" si="37"/>
        <v>5.9540830727886233E-2</v>
      </c>
    </row>
    <row r="376" spans="1:17" x14ac:dyDescent="0.35">
      <c r="A376" s="298">
        <f t="shared" si="39"/>
        <v>371</v>
      </c>
      <c r="B376" s="302" t="s">
        <v>2371</v>
      </c>
      <c r="C376" s="301">
        <v>3201.5</v>
      </c>
      <c r="D376" s="302"/>
      <c r="E376" s="302"/>
      <c r="F376" s="311">
        <f>C376+D376+E376</f>
        <v>3201.5</v>
      </c>
      <c r="G376" s="302">
        <v>1100</v>
      </c>
      <c r="H376" s="302">
        <v>70</v>
      </c>
      <c r="I376" s="306">
        <v>5000</v>
      </c>
      <c r="J376" s="302">
        <v>340</v>
      </c>
      <c r="K376" s="296">
        <f t="shared" si="40"/>
        <v>8.7456271864067969E-3</v>
      </c>
      <c r="L376" s="296">
        <f t="shared" si="41"/>
        <v>3.6235745497175738E-2</v>
      </c>
      <c r="M376" s="297">
        <f t="shared" si="38"/>
        <v>192.58549807612445</v>
      </c>
      <c r="N376" s="297">
        <f t="shared" si="35"/>
        <v>42.368809576747381</v>
      </c>
      <c r="O376" s="361">
        <v>71.753217020421118</v>
      </c>
      <c r="P376" s="304">
        <v>17.203839723129029</v>
      </c>
      <c r="Q376" s="304">
        <f t="shared" si="37"/>
        <v>0.1011748756509205</v>
      </c>
    </row>
    <row r="377" spans="1:17" x14ac:dyDescent="0.35">
      <c r="A377" s="298">
        <f t="shared" si="39"/>
        <v>372</v>
      </c>
      <c r="B377" s="302" t="s">
        <v>2412</v>
      </c>
      <c r="C377" s="301">
        <v>783.9</v>
      </c>
      <c r="D377" s="302"/>
      <c r="E377" s="302">
        <v>46.4</v>
      </c>
      <c r="F377" s="311">
        <f>C377+D377+E377</f>
        <v>830.3</v>
      </c>
      <c r="G377" s="302">
        <v>1100</v>
      </c>
      <c r="H377" s="306">
        <v>15</v>
      </c>
      <c r="I377" s="306">
        <v>5000</v>
      </c>
      <c r="J377" s="306">
        <v>45</v>
      </c>
      <c r="K377" s="296">
        <f t="shared" si="40"/>
        <v>1.8740629685157421E-3</v>
      </c>
      <c r="L377" s="296">
        <f t="shared" si="41"/>
        <v>4.7959074922732598E-3</v>
      </c>
      <c r="M377" s="297">
        <f t="shared" si="38"/>
        <v>28.557145029345069</v>
      </c>
      <c r="N377" s="297">
        <f t="shared" si="35"/>
        <v>6.2825719064559156</v>
      </c>
      <c r="O377" s="361">
        <v>10.639091470089031</v>
      </c>
      <c r="P377" s="304">
        <v>2.5153580241728606</v>
      </c>
      <c r="Q377" s="304">
        <f t="shared" si="37"/>
        <v>5.780340410702503E-2</v>
      </c>
    </row>
    <row r="378" spans="1:17" x14ac:dyDescent="0.35">
      <c r="A378" s="298">
        <f t="shared" si="39"/>
        <v>373</v>
      </c>
      <c r="B378" s="302" t="s">
        <v>2413</v>
      </c>
      <c r="C378" s="301">
        <v>1990</v>
      </c>
      <c r="D378" s="302">
        <v>186.8</v>
      </c>
      <c r="E378" s="302">
        <v>270.60000000000002</v>
      </c>
      <c r="F378" s="311">
        <f>C378+D378+E378</f>
        <v>2447.4</v>
      </c>
      <c r="G378" s="302">
        <v>1100</v>
      </c>
      <c r="H378" s="306">
        <v>48</v>
      </c>
      <c r="I378" s="306">
        <v>5000</v>
      </c>
      <c r="J378" s="306">
        <v>132</v>
      </c>
      <c r="K378" s="296">
        <f t="shared" si="40"/>
        <v>5.9970014992503746E-3</v>
      </c>
      <c r="L378" s="296">
        <f t="shared" si="41"/>
        <v>1.4067995310668229E-2</v>
      </c>
      <c r="M378" s="297">
        <f t="shared" si="38"/>
        <v>85.907280591825995</v>
      </c>
      <c r="N378" s="297">
        <f t="shared" si="35"/>
        <v>18.89960173020172</v>
      </c>
      <c r="O378" s="361">
        <v>32.004712074130531</v>
      </c>
      <c r="P378" s="304">
        <v>7.5446377748618598</v>
      </c>
      <c r="Q378" s="304">
        <f t="shared" si="37"/>
        <v>5.8983505831094268E-2</v>
      </c>
    </row>
    <row r="379" spans="1:17" ht="18" x14ac:dyDescent="0.4">
      <c r="A379" s="308"/>
      <c r="B379" s="308" t="s">
        <v>2074</v>
      </c>
      <c r="C379" s="309">
        <f t="shared" ref="C379:H379" si="42">SUM(C6:C378)</f>
        <v>260330.18000000008</v>
      </c>
      <c r="D379" s="309">
        <f t="shared" si="42"/>
        <v>4681.8000000000011</v>
      </c>
      <c r="E379" s="309">
        <f t="shared" si="42"/>
        <v>7374.9000000000042</v>
      </c>
      <c r="F379" s="309">
        <f t="shared" si="42"/>
        <v>272386.88000000006</v>
      </c>
      <c r="G379" s="309">
        <f t="shared" si="42"/>
        <v>409310</v>
      </c>
      <c r="H379" s="309">
        <f t="shared" si="42"/>
        <v>8004</v>
      </c>
      <c r="I379" s="306">
        <v>5000</v>
      </c>
      <c r="J379" s="309">
        <f t="shared" ref="J379:P379" si="43">SUM(J6:J378)</f>
        <v>9383</v>
      </c>
      <c r="K379" s="309">
        <f t="shared" si="43"/>
        <v>1.0000000000000013</v>
      </c>
      <c r="L379" s="309">
        <f t="shared" si="43"/>
        <v>1</v>
      </c>
      <c r="M379" s="309">
        <f t="shared" si="43"/>
        <v>8562.9000000000033</v>
      </c>
      <c r="N379" s="309">
        <f t="shared" si="43"/>
        <v>1883.8379999999988</v>
      </c>
      <c r="O379" s="413">
        <f t="shared" si="43"/>
        <v>3187.768208645</v>
      </c>
      <c r="P379" s="309">
        <f t="shared" si="43"/>
        <v>421.93058522931068</v>
      </c>
      <c r="Q379" s="412">
        <f t="shared" si="37"/>
        <v>5.160467638483289E-2</v>
      </c>
    </row>
    <row r="380" spans="1:17" x14ac:dyDescent="0.35">
      <c r="A380" s="536" t="s">
        <v>1872</v>
      </c>
      <c r="B380" s="536"/>
      <c r="C380" s="536"/>
      <c r="D380" s="536"/>
      <c r="E380" s="536"/>
      <c r="F380" s="536"/>
      <c r="G380" s="536"/>
      <c r="H380" s="536"/>
      <c r="I380" s="536"/>
      <c r="J380" s="536"/>
      <c r="K380" s="536"/>
      <c r="L380" s="536"/>
      <c r="M380" s="536"/>
      <c r="N380" s="536"/>
      <c r="O380" s="536"/>
      <c r="P380" s="536"/>
      <c r="Q380" s="536"/>
    </row>
    <row r="381" spans="1:17" x14ac:dyDescent="0.35">
      <c r="A381" s="311">
        <v>1</v>
      </c>
      <c r="B381" s="295" t="s">
        <v>2075</v>
      </c>
      <c r="C381" s="295">
        <v>400.8</v>
      </c>
      <c r="D381" s="295"/>
      <c r="E381" s="295"/>
      <c r="F381" s="295">
        <f t="shared" ref="F381:F439" si="44">C381+D381+E381</f>
        <v>400.8</v>
      </c>
      <c r="G381" s="346">
        <v>5000</v>
      </c>
      <c r="H381" s="295">
        <v>17</v>
      </c>
      <c r="I381" s="346">
        <v>5000</v>
      </c>
      <c r="J381" s="295">
        <v>9</v>
      </c>
      <c r="K381" s="296">
        <f>SUM(1/$H$707*H381)</f>
        <v>2.0337360928340711E-3</v>
      </c>
      <c r="L381" s="296">
        <f>SUM(1/$J$707*J381)</f>
        <v>1.2884753042233358E-3</v>
      </c>
      <c r="M381" s="297">
        <f t="shared" ref="M381:M444" si="45">(L381+K381)*4281.45</f>
        <v>14.223881985931435</v>
      </c>
      <c r="N381" s="297">
        <f>M381*0.22</f>
        <v>3.1292540369049155</v>
      </c>
      <c r="O381" s="361">
        <v>6.4186848062853565</v>
      </c>
      <c r="P381" s="297">
        <v>0.71303517978620012</v>
      </c>
      <c r="Q381" s="414">
        <f t="shared" ref="Q381:Q444" si="46">(M381+N381+O381+P381)/F381</f>
        <v>6.1089960102065625E-2</v>
      </c>
    </row>
    <row r="382" spans="1:17" x14ac:dyDescent="0.35">
      <c r="A382" s="322">
        <f t="shared" ref="A382:A445" si="47">1+A381</f>
        <v>2</v>
      </c>
      <c r="B382" s="295" t="s">
        <v>2076</v>
      </c>
      <c r="C382" s="295">
        <v>272.8</v>
      </c>
      <c r="D382" s="295"/>
      <c r="E382" s="295"/>
      <c r="F382" s="295">
        <f t="shared" si="44"/>
        <v>272.8</v>
      </c>
      <c r="G382" s="346">
        <v>5000</v>
      </c>
      <c r="H382" s="295">
        <v>15</v>
      </c>
      <c r="I382" s="346">
        <v>5000</v>
      </c>
      <c r="J382" s="295">
        <v>9</v>
      </c>
      <c r="K382" s="296">
        <f t="shared" ref="K382:K384" si="48">SUM(1/$H$707*H382)</f>
        <v>1.7944730230888863E-3</v>
      </c>
      <c r="L382" s="296">
        <f t="shared" ref="L382:L384" si="49">SUM(1/$J$707*J382)</f>
        <v>1.2884753042233358E-3</v>
      </c>
      <c r="M382" s="297">
        <f t="shared" si="45"/>
        <v>13.199489115970913</v>
      </c>
      <c r="N382" s="297">
        <f t="shared" ref="N382:N440" si="50">M382*0.22</f>
        <v>2.9038876055136007</v>
      </c>
      <c r="O382" s="361">
        <v>5.9356875505879465</v>
      </c>
      <c r="P382" s="297">
        <v>0.62914868804664725</v>
      </c>
      <c r="Q382" s="414">
        <f t="shared" si="46"/>
        <v>8.3094622287826631E-2</v>
      </c>
    </row>
    <row r="383" spans="1:17" x14ac:dyDescent="0.35">
      <c r="A383" s="322">
        <f t="shared" si="47"/>
        <v>3</v>
      </c>
      <c r="B383" s="295" t="s">
        <v>2077</v>
      </c>
      <c r="C383" s="295">
        <v>584.5</v>
      </c>
      <c r="D383" s="295"/>
      <c r="E383" s="295"/>
      <c r="F383" s="295">
        <f t="shared" si="44"/>
        <v>584.5</v>
      </c>
      <c r="G383" s="346">
        <v>5000</v>
      </c>
      <c r="H383" s="295">
        <v>22</v>
      </c>
      <c r="I383" s="346">
        <v>5000</v>
      </c>
      <c r="J383" s="295">
        <v>9</v>
      </c>
      <c r="K383" s="296">
        <f t="shared" si="48"/>
        <v>2.6318937671970331E-3</v>
      </c>
      <c r="L383" s="296">
        <f t="shared" si="49"/>
        <v>1.2884753042233358E-3</v>
      </c>
      <c r="M383" s="297">
        <f t="shared" si="45"/>
        <v>16.784864160832736</v>
      </c>
      <c r="N383" s="297">
        <f t="shared" si="50"/>
        <v>3.6926701153832018</v>
      </c>
      <c r="O383" s="361">
        <v>7.6261779455288838</v>
      </c>
      <c r="P383" s="297">
        <v>0.92275140913508269</v>
      </c>
      <c r="Q383" s="414">
        <f t="shared" si="46"/>
        <v>4.9660331276099062E-2</v>
      </c>
    </row>
    <row r="384" spans="1:17" x14ac:dyDescent="0.35">
      <c r="A384" s="322">
        <f t="shared" si="47"/>
        <v>4</v>
      </c>
      <c r="B384" s="295" t="s">
        <v>2078</v>
      </c>
      <c r="C384" s="295">
        <v>274.10000000000002</v>
      </c>
      <c r="D384" s="295"/>
      <c r="E384" s="295">
        <v>19.2</v>
      </c>
      <c r="F384" s="295">
        <f t="shared" si="44"/>
        <v>293.3</v>
      </c>
      <c r="G384" s="346">
        <v>5000</v>
      </c>
      <c r="H384" s="295">
        <v>17</v>
      </c>
      <c r="I384" s="346">
        <v>5000</v>
      </c>
      <c r="J384" s="295">
        <v>6</v>
      </c>
      <c r="K384" s="296">
        <f t="shared" si="48"/>
        <v>2.0337360928340711E-3</v>
      </c>
      <c r="L384" s="296">
        <f t="shared" si="49"/>
        <v>8.5898353614889049E-4</v>
      </c>
      <c r="M384" s="297">
        <f t="shared" si="45"/>
        <v>12.3850344555091</v>
      </c>
      <c r="N384" s="297">
        <f t="shared" si="50"/>
        <v>2.724707580212002</v>
      </c>
      <c r="O384" s="361">
        <v>5.647615428666235</v>
      </c>
      <c r="P384" s="297">
        <v>0.71303517978620012</v>
      </c>
      <c r="Q384" s="414">
        <f t="shared" si="46"/>
        <v>7.3202838882282767E-2</v>
      </c>
    </row>
    <row r="385" spans="1:17" x14ac:dyDescent="0.35">
      <c r="A385" s="322">
        <f t="shared" si="47"/>
        <v>5</v>
      </c>
      <c r="B385" s="295" t="s">
        <v>2079</v>
      </c>
      <c r="C385" s="295">
        <v>468.6</v>
      </c>
      <c r="D385" s="295"/>
      <c r="E385" s="295"/>
      <c r="F385" s="295">
        <f t="shared" si="44"/>
        <v>468.6</v>
      </c>
      <c r="G385" s="346">
        <v>5000</v>
      </c>
      <c r="H385" s="295">
        <v>21</v>
      </c>
      <c r="I385" s="346">
        <v>5000</v>
      </c>
      <c r="J385" s="295">
        <v>22</v>
      </c>
      <c r="K385" s="296">
        <f t="shared" ref="K385:K448" si="51">SUM(1/$H$707*H385)</f>
        <v>2.5122622323244409E-3</v>
      </c>
      <c r="L385" s="296">
        <f t="shared" ref="L385:L448" si="52">SUM(1/$J$707*J385)</f>
        <v>3.1496062992125988E-3</v>
      </c>
      <c r="M385" s="297">
        <f t="shared" si="45"/>
        <v>24.241007024349258</v>
      </c>
      <c r="N385" s="297">
        <f t="shared" si="50"/>
        <v>5.3330215453568366</v>
      </c>
      <c r="O385" s="361">
        <v>10.725979954029706</v>
      </c>
      <c r="P385" s="297">
        <v>0.88080816326530609</v>
      </c>
      <c r="Q385" s="414">
        <f t="shared" si="46"/>
        <v>8.7880530702093687E-2</v>
      </c>
    </row>
    <row r="386" spans="1:17" x14ac:dyDescent="0.35">
      <c r="A386" s="322">
        <f t="shared" si="47"/>
        <v>6</v>
      </c>
      <c r="B386" s="295" t="s">
        <v>2080</v>
      </c>
      <c r="C386" s="295">
        <v>346.93</v>
      </c>
      <c r="D386" s="295"/>
      <c r="E386" s="295"/>
      <c r="F386" s="295">
        <f t="shared" si="44"/>
        <v>346.93</v>
      </c>
      <c r="G386" s="346">
        <v>5000</v>
      </c>
      <c r="H386" s="295">
        <v>27</v>
      </c>
      <c r="I386" s="346">
        <v>5000</v>
      </c>
      <c r="J386" s="295">
        <v>20</v>
      </c>
      <c r="K386" s="296">
        <f t="shared" si="51"/>
        <v>3.2300514415599954E-3</v>
      </c>
      <c r="L386" s="296">
        <f t="shared" si="52"/>
        <v>2.8632784538296352E-3</v>
      </c>
      <c r="M386" s="297">
        <f t="shared" si="45"/>
        <v>26.08828728061593</v>
      </c>
      <c r="N386" s="297">
        <f t="shared" si="50"/>
        <v>5.7394232017355042</v>
      </c>
      <c r="O386" s="361">
        <v>11.660925469375856</v>
      </c>
      <c r="P386" s="297">
        <v>1.1324676384839651</v>
      </c>
      <c r="Q386" s="414">
        <f t="shared" si="46"/>
        <v>0.12861702242588205</v>
      </c>
    </row>
    <row r="387" spans="1:17" x14ac:dyDescent="0.35">
      <c r="A387" s="322">
        <f t="shared" si="47"/>
        <v>7</v>
      </c>
      <c r="B387" s="295" t="s">
        <v>2081</v>
      </c>
      <c r="C387" s="295">
        <v>606.20000000000005</v>
      </c>
      <c r="D387" s="295"/>
      <c r="E387" s="295">
        <v>58.3</v>
      </c>
      <c r="F387" s="295">
        <f t="shared" si="44"/>
        <v>664.5</v>
      </c>
      <c r="G387" s="346">
        <v>5000</v>
      </c>
      <c r="H387" s="295">
        <v>37</v>
      </c>
      <c r="I387" s="346">
        <v>5000</v>
      </c>
      <c r="J387" s="295">
        <v>15</v>
      </c>
      <c r="K387" s="296">
        <f t="shared" si="51"/>
        <v>4.4263667902859193E-3</v>
      </c>
      <c r="L387" s="296">
        <f t="shared" si="52"/>
        <v>2.1474588403722263E-3</v>
      </c>
      <c r="M387" s="297">
        <f t="shared" si="45"/>
        <v>28.145505746381318</v>
      </c>
      <c r="N387" s="297">
        <f t="shared" si="50"/>
        <v>6.1920112642038898</v>
      </c>
      <c r="O387" s="361">
        <v>12.790796118497706</v>
      </c>
      <c r="P387" s="297">
        <v>1.5519000971817298</v>
      </c>
      <c r="Q387" s="414">
        <f t="shared" si="46"/>
        <v>7.3258409670827154E-2</v>
      </c>
    </row>
    <row r="388" spans="1:17" x14ac:dyDescent="0.35">
      <c r="A388" s="322">
        <f t="shared" si="47"/>
        <v>8</v>
      </c>
      <c r="B388" s="295" t="s">
        <v>2082</v>
      </c>
      <c r="C388" s="295">
        <v>434.3</v>
      </c>
      <c r="D388" s="295"/>
      <c r="E388" s="295"/>
      <c r="F388" s="295">
        <f t="shared" si="44"/>
        <v>434.3</v>
      </c>
      <c r="G388" s="346">
        <v>5000</v>
      </c>
      <c r="H388" s="295">
        <v>30</v>
      </c>
      <c r="I388" s="346">
        <v>5000</v>
      </c>
      <c r="J388" s="295">
        <v>12</v>
      </c>
      <c r="K388" s="296">
        <f t="shared" si="51"/>
        <v>3.5889460461777725E-3</v>
      </c>
      <c r="L388" s="296">
        <f t="shared" si="52"/>
        <v>1.717967072297781E-3</v>
      </c>
      <c r="M388" s="297">
        <f t="shared" si="45"/>
        <v>22.721283171097159</v>
      </c>
      <c r="N388" s="297">
        <f t="shared" si="50"/>
        <v>4.9986822976413752</v>
      </c>
      <c r="O388" s="361">
        <v>10.329236345937648</v>
      </c>
      <c r="P388" s="297">
        <v>1.2582973760932945</v>
      </c>
      <c r="Q388" s="414">
        <f t="shared" si="46"/>
        <v>9.0507711698755419E-2</v>
      </c>
    </row>
    <row r="389" spans="1:17" x14ac:dyDescent="0.35">
      <c r="A389" s="322">
        <f t="shared" si="47"/>
        <v>9</v>
      </c>
      <c r="B389" s="295" t="s">
        <v>2083</v>
      </c>
      <c r="C389" s="295">
        <v>613.4</v>
      </c>
      <c r="D389" s="295"/>
      <c r="E389" s="295">
        <v>29</v>
      </c>
      <c r="F389" s="295">
        <f t="shared" si="44"/>
        <v>642.4</v>
      </c>
      <c r="G389" s="346">
        <v>5000</v>
      </c>
      <c r="H389" s="295">
        <v>41</v>
      </c>
      <c r="I389" s="346">
        <v>5000</v>
      </c>
      <c r="J389" s="295">
        <v>22</v>
      </c>
      <c r="K389" s="296">
        <f t="shared" si="51"/>
        <v>4.9048929297762891E-3</v>
      </c>
      <c r="L389" s="296">
        <f t="shared" si="52"/>
        <v>3.1496062992125988E-3</v>
      </c>
      <c r="M389" s="297">
        <f t="shared" si="45"/>
        <v>34.484935723954472</v>
      </c>
      <c r="N389" s="297">
        <f t="shared" si="50"/>
        <v>7.5866858592699842</v>
      </c>
      <c r="O389" s="361">
        <v>15.555952511003813</v>
      </c>
      <c r="P389" s="297">
        <v>1.7196730806608358</v>
      </c>
      <c r="Q389" s="414">
        <f t="shared" si="46"/>
        <v>9.2383635079217152E-2</v>
      </c>
    </row>
    <row r="390" spans="1:17" x14ac:dyDescent="0.35">
      <c r="A390" s="322">
        <f t="shared" si="47"/>
        <v>10</v>
      </c>
      <c r="B390" s="295" t="s">
        <v>2084</v>
      </c>
      <c r="C390" s="295">
        <v>237.3</v>
      </c>
      <c r="D390" s="295"/>
      <c r="E390" s="295"/>
      <c r="F390" s="295">
        <f t="shared" si="44"/>
        <v>237.3</v>
      </c>
      <c r="G390" s="346">
        <v>5000</v>
      </c>
      <c r="H390" s="295">
        <v>14</v>
      </c>
      <c r="I390" s="346">
        <v>5000</v>
      </c>
      <c r="J390" s="295">
        <v>7</v>
      </c>
      <c r="K390" s="296">
        <f t="shared" si="51"/>
        <v>1.6748414882162938E-3</v>
      </c>
      <c r="L390" s="296">
        <f t="shared" si="52"/>
        <v>1.0021474588403723E-3</v>
      </c>
      <c r="M390" s="297">
        <f t="shared" si="45"/>
        <v>11.461394327375762</v>
      </c>
      <c r="N390" s="297">
        <f t="shared" si="50"/>
        <v>2.5215067520226677</v>
      </c>
      <c r="O390" s="361">
        <v>5.1801426709931588</v>
      </c>
      <c r="P390" s="297">
        <v>0.58720544217687065</v>
      </c>
      <c r="Q390" s="414">
        <f t="shared" si="46"/>
        <v>8.3229031574245507E-2</v>
      </c>
    </row>
    <row r="391" spans="1:17" x14ac:dyDescent="0.35">
      <c r="A391" s="322">
        <f t="shared" si="47"/>
        <v>11</v>
      </c>
      <c r="B391" s="295" t="s">
        <v>2085</v>
      </c>
      <c r="C391" s="295">
        <v>662.7</v>
      </c>
      <c r="D391" s="295"/>
      <c r="E391" s="295">
        <v>66.400000000000006</v>
      </c>
      <c r="F391" s="295">
        <f t="shared" si="44"/>
        <v>729.1</v>
      </c>
      <c r="G391" s="346">
        <v>5000</v>
      </c>
      <c r="H391" s="295">
        <v>35</v>
      </c>
      <c r="I391" s="346">
        <v>5000</v>
      </c>
      <c r="J391" s="295">
        <v>28</v>
      </c>
      <c r="K391" s="296">
        <f t="shared" si="51"/>
        <v>4.1871037205407349E-3</v>
      </c>
      <c r="L391" s="296">
        <f t="shared" si="52"/>
        <v>4.0085898353614891E-3</v>
      </c>
      <c r="M391" s="297">
        <f t="shared" si="45"/>
        <v>35.089452174917575</v>
      </c>
      <c r="N391" s="297">
        <f t="shared" si="50"/>
        <v>7.7196794784818668</v>
      </c>
      <c r="O391" s="361">
        <v>15.649099499149823</v>
      </c>
      <c r="P391" s="297">
        <v>1.4680136054421768</v>
      </c>
      <c r="Q391" s="414">
        <f t="shared" si="46"/>
        <v>8.2192078943891689E-2</v>
      </c>
    </row>
    <row r="392" spans="1:17" x14ac:dyDescent="0.35">
      <c r="A392" s="322">
        <f t="shared" si="47"/>
        <v>12</v>
      </c>
      <c r="B392" s="295" t="s">
        <v>2087</v>
      </c>
      <c r="C392" s="295">
        <v>660.2</v>
      </c>
      <c r="D392" s="295"/>
      <c r="E392" s="295"/>
      <c r="F392" s="295">
        <f t="shared" si="44"/>
        <v>660.2</v>
      </c>
      <c r="G392" s="346">
        <v>5000</v>
      </c>
      <c r="H392" s="295">
        <v>32</v>
      </c>
      <c r="I392" s="346">
        <v>5000</v>
      </c>
      <c r="J392" s="295">
        <v>21</v>
      </c>
      <c r="K392" s="296">
        <f t="shared" si="51"/>
        <v>3.8282091159229574E-3</v>
      </c>
      <c r="L392" s="296">
        <f t="shared" si="52"/>
        <v>3.006442376521117E-3</v>
      </c>
      <c r="M392" s="297">
        <f t="shared" si="45"/>
        <v>29.262218632324679</v>
      </c>
      <c r="N392" s="297">
        <f t="shared" si="50"/>
        <v>6.4376880991114289</v>
      </c>
      <c r="O392" s="361">
        <v>13.125441734492425</v>
      </c>
      <c r="P392" s="297">
        <v>1.3421838678328475</v>
      </c>
      <c r="Q392" s="414">
        <f t="shared" si="46"/>
        <v>7.5988385843322293E-2</v>
      </c>
    </row>
    <row r="393" spans="1:17" x14ac:dyDescent="0.35">
      <c r="A393" s="322">
        <f t="shared" si="47"/>
        <v>13</v>
      </c>
      <c r="B393" s="295" t="s">
        <v>2088</v>
      </c>
      <c r="C393" s="295">
        <v>523.9</v>
      </c>
      <c r="D393" s="295"/>
      <c r="E393" s="295"/>
      <c r="F393" s="295">
        <f t="shared" si="44"/>
        <v>523.9</v>
      </c>
      <c r="G393" s="346">
        <v>5000</v>
      </c>
      <c r="H393" s="295">
        <v>33</v>
      </c>
      <c r="I393" s="346">
        <v>5000</v>
      </c>
      <c r="J393" s="295">
        <v>18</v>
      </c>
      <c r="K393" s="296">
        <f t="shared" si="51"/>
        <v>3.9478406507955496E-3</v>
      </c>
      <c r="L393" s="296">
        <f t="shared" si="52"/>
        <v>2.5769506084466717E-3</v>
      </c>
      <c r="M393" s="297">
        <f t="shared" si="45"/>
        <v>27.935567536882608</v>
      </c>
      <c r="N393" s="297">
        <f t="shared" si="50"/>
        <v>6.1458248581141737</v>
      </c>
      <c r="O393" s="361">
        <v>12.595870984722007</v>
      </c>
      <c r="P393" s="297">
        <v>1.3841271137026239</v>
      </c>
      <c r="Q393" s="414">
        <f t="shared" si="46"/>
        <v>9.1737718063411744E-2</v>
      </c>
    </row>
    <row r="394" spans="1:17" x14ac:dyDescent="0.35">
      <c r="A394" s="322">
        <f t="shared" si="47"/>
        <v>14</v>
      </c>
      <c r="B394" s="295" t="s">
        <v>2089</v>
      </c>
      <c r="C394" s="295">
        <v>529.29999999999995</v>
      </c>
      <c r="D394" s="295">
        <v>23.9</v>
      </c>
      <c r="E394" s="295"/>
      <c r="F394" s="295">
        <f t="shared" si="44"/>
        <v>553.19999999999993</v>
      </c>
      <c r="G394" s="346">
        <v>5000</v>
      </c>
      <c r="H394" s="295">
        <v>23</v>
      </c>
      <c r="I394" s="346">
        <v>5000</v>
      </c>
      <c r="J394" s="295">
        <v>16</v>
      </c>
      <c r="K394" s="296">
        <f t="shared" si="51"/>
        <v>2.7515253020696257E-3</v>
      </c>
      <c r="L394" s="296">
        <f t="shared" si="52"/>
        <v>2.2906227630637081E-3</v>
      </c>
      <c r="M394" s="297">
        <f t="shared" si="45"/>
        <v>21.587704833465114</v>
      </c>
      <c r="N394" s="297">
        <f t="shared" si="50"/>
        <v>4.7492950633623252</v>
      </c>
      <c r="O394" s="361">
        <v>9.6668384544888717</v>
      </c>
      <c r="P394" s="297">
        <v>0.96469465500485896</v>
      </c>
      <c r="Q394" s="414">
        <f t="shared" si="46"/>
        <v>6.6826704639047677E-2</v>
      </c>
    </row>
    <row r="395" spans="1:17" x14ac:dyDescent="0.35">
      <c r="A395" s="322">
        <f t="shared" si="47"/>
        <v>15</v>
      </c>
      <c r="B395" s="295" t="s">
        <v>2090</v>
      </c>
      <c r="C395" s="295">
        <v>533.79999999999995</v>
      </c>
      <c r="D395" s="295"/>
      <c r="E395" s="295"/>
      <c r="F395" s="295">
        <f t="shared" si="44"/>
        <v>533.79999999999995</v>
      </c>
      <c r="G395" s="346">
        <v>5000</v>
      </c>
      <c r="H395" s="295">
        <v>26</v>
      </c>
      <c r="I395" s="346">
        <v>5000</v>
      </c>
      <c r="J395" s="295">
        <v>19</v>
      </c>
      <c r="K395" s="296">
        <f t="shared" si="51"/>
        <v>3.1104199066874028E-3</v>
      </c>
      <c r="L395" s="296">
        <f t="shared" si="52"/>
        <v>2.7201145311381535E-3</v>
      </c>
      <c r="M395" s="297">
        <f t="shared" si="45"/>
        <v>24.963141668828225</v>
      </c>
      <c r="N395" s="297">
        <f t="shared" si="50"/>
        <v>5.4918911671422093</v>
      </c>
      <c r="O395" s="361">
        <v>11.162403715654111</v>
      </c>
      <c r="P395" s="297">
        <v>1.0905243926141885</v>
      </c>
      <c r="Q395" s="414">
        <f t="shared" si="46"/>
        <v>8.0007420277704647E-2</v>
      </c>
    </row>
    <row r="396" spans="1:17" x14ac:dyDescent="0.35">
      <c r="A396" s="322">
        <f t="shared" si="47"/>
        <v>16</v>
      </c>
      <c r="B396" s="295" t="s">
        <v>2091</v>
      </c>
      <c r="C396" s="295">
        <v>612</v>
      </c>
      <c r="D396" s="295">
        <v>49.8</v>
      </c>
      <c r="E396" s="295"/>
      <c r="F396" s="295">
        <f t="shared" si="44"/>
        <v>661.8</v>
      </c>
      <c r="G396" s="346">
        <v>5000</v>
      </c>
      <c r="H396" s="295">
        <v>32</v>
      </c>
      <c r="I396" s="346">
        <v>5000</v>
      </c>
      <c r="J396" s="295">
        <v>18</v>
      </c>
      <c r="K396" s="296">
        <f t="shared" si="51"/>
        <v>3.8282091159229574E-3</v>
      </c>
      <c r="L396" s="296">
        <f t="shared" si="52"/>
        <v>2.5769506084466717E-3</v>
      </c>
      <c r="M396" s="297">
        <f t="shared" si="45"/>
        <v>27.423371101902347</v>
      </c>
      <c r="N396" s="297">
        <f t="shared" si="50"/>
        <v>6.0331416424185162</v>
      </c>
      <c r="O396" s="361">
        <v>12.354372356873304</v>
      </c>
      <c r="P396" s="297">
        <v>1.3421838678328475</v>
      </c>
      <c r="Q396" s="414">
        <f t="shared" si="46"/>
        <v>7.1249726456674239E-2</v>
      </c>
    </row>
    <row r="397" spans="1:17" x14ac:dyDescent="0.35">
      <c r="A397" s="322">
        <f t="shared" si="47"/>
        <v>17</v>
      </c>
      <c r="B397" s="295" t="s">
        <v>2092</v>
      </c>
      <c r="C397" s="295">
        <v>641.79999999999995</v>
      </c>
      <c r="D397" s="295"/>
      <c r="E397" s="295"/>
      <c r="F397" s="295">
        <f t="shared" si="44"/>
        <v>641.79999999999995</v>
      </c>
      <c r="G397" s="346">
        <v>5000</v>
      </c>
      <c r="H397" s="295">
        <v>34</v>
      </c>
      <c r="I397" s="346">
        <v>5000</v>
      </c>
      <c r="J397" s="295">
        <v>21</v>
      </c>
      <c r="K397" s="296">
        <f t="shared" si="51"/>
        <v>4.0674721856681422E-3</v>
      </c>
      <c r="L397" s="296">
        <f t="shared" si="52"/>
        <v>3.006442376521117E-3</v>
      </c>
      <c r="M397" s="297">
        <f t="shared" si="45"/>
        <v>30.286611502285204</v>
      </c>
      <c r="N397" s="297">
        <f t="shared" si="50"/>
        <v>6.6630545305027447</v>
      </c>
      <c r="O397" s="361">
        <v>13.608438990189835</v>
      </c>
      <c r="P397" s="297">
        <v>1.4260703595724002</v>
      </c>
      <c r="Q397" s="414">
        <f t="shared" si="46"/>
        <v>8.0997468654643481E-2</v>
      </c>
    </row>
    <row r="398" spans="1:17" x14ac:dyDescent="0.35">
      <c r="A398" s="322">
        <f t="shared" si="47"/>
        <v>18</v>
      </c>
      <c r="B398" s="295" t="s">
        <v>2093</v>
      </c>
      <c r="C398" s="295">
        <v>170.2</v>
      </c>
      <c r="D398" s="295"/>
      <c r="E398" s="295"/>
      <c r="F398" s="295">
        <f t="shared" si="44"/>
        <v>170.2</v>
      </c>
      <c r="G398" s="346">
        <v>5000</v>
      </c>
      <c r="H398" s="295">
        <v>10</v>
      </c>
      <c r="I398" s="346">
        <v>5000</v>
      </c>
      <c r="J398" s="295">
        <v>7</v>
      </c>
      <c r="K398" s="296">
        <f t="shared" si="51"/>
        <v>1.1963153487259241E-3</v>
      </c>
      <c r="L398" s="296">
        <f t="shared" si="52"/>
        <v>1.0021474588403723E-3</v>
      </c>
      <c r="M398" s="297">
        <f t="shared" si="45"/>
        <v>9.4126085874547201</v>
      </c>
      <c r="N398" s="297">
        <f t="shared" si="50"/>
        <v>2.0707738892400385</v>
      </c>
      <c r="O398" s="361">
        <v>4.2141481595983379</v>
      </c>
      <c r="P398" s="297">
        <v>0.41943245869776485</v>
      </c>
      <c r="Q398" s="414">
        <f t="shared" si="46"/>
        <v>9.4694260252590257E-2</v>
      </c>
    </row>
    <row r="399" spans="1:17" x14ac:dyDescent="0.35">
      <c r="A399" s="322">
        <f t="shared" si="47"/>
        <v>19</v>
      </c>
      <c r="B399" s="295" t="s">
        <v>2094</v>
      </c>
      <c r="C399" s="295">
        <v>899</v>
      </c>
      <c r="D399" s="295"/>
      <c r="E399" s="295">
        <v>148.9</v>
      </c>
      <c r="F399" s="295">
        <f t="shared" si="44"/>
        <v>1047.9000000000001</v>
      </c>
      <c r="G399" s="346">
        <v>5000</v>
      </c>
      <c r="H399" s="295">
        <v>40</v>
      </c>
      <c r="I399" s="346">
        <v>5000</v>
      </c>
      <c r="J399" s="295">
        <v>18</v>
      </c>
      <c r="K399" s="296">
        <f t="shared" si="51"/>
        <v>4.7852613949036964E-3</v>
      </c>
      <c r="L399" s="296">
        <f t="shared" si="52"/>
        <v>2.5769506084466717E-3</v>
      </c>
      <c r="M399" s="297">
        <f t="shared" si="45"/>
        <v>31.520942581744436</v>
      </c>
      <c r="N399" s="297">
        <f t="shared" si="50"/>
        <v>6.9346073679837756</v>
      </c>
      <c r="O399" s="361">
        <v>14.286361379662946</v>
      </c>
      <c r="P399" s="297">
        <v>1.6777298347910594</v>
      </c>
      <c r="Q399" s="414">
        <f t="shared" si="46"/>
        <v>5.1932093867909354E-2</v>
      </c>
    </row>
    <row r="400" spans="1:17" x14ac:dyDescent="0.35">
      <c r="A400" s="322">
        <f t="shared" si="47"/>
        <v>20</v>
      </c>
      <c r="B400" s="295" t="s">
        <v>2095</v>
      </c>
      <c r="C400" s="295">
        <v>463.25</v>
      </c>
      <c r="D400" s="295"/>
      <c r="E400" s="295"/>
      <c r="F400" s="295">
        <f t="shared" si="44"/>
        <v>463.25</v>
      </c>
      <c r="G400" s="346">
        <v>5000</v>
      </c>
      <c r="H400" s="295">
        <v>19</v>
      </c>
      <c r="I400" s="346">
        <v>5000</v>
      </c>
      <c r="J400" s="295">
        <v>14</v>
      </c>
      <c r="K400" s="296">
        <f t="shared" si="51"/>
        <v>2.272999162579256E-3</v>
      </c>
      <c r="L400" s="296">
        <f t="shared" si="52"/>
        <v>2.0042949176807445E-3</v>
      </c>
      <c r="M400" s="297">
        <f t="shared" si="45"/>
        <v>18.313020739929179</v>
      </c>
      <c r="N400" s="297">
        <f t="shared" si="50"/>
        <v>4.0288645627844195</v>
      </c>
      <c r="O400" s="361">
        <v>8.1867976913479694</v>
      </c>
      <c r="P400" s="297">
        <v>0.79692167152575311</v>
      </c>
      <c r="Q400" s="414">
        <f t="shared" si="46"/>
        <v>6.7621380821559246E-2</v>
      </c>
    </row>
    <row r="401" spans="1:17" x14ac:dyDescent="0.35">
      <c r="A401" s="322">
        <f t="shared" si="47"/>
        <v>21</v>
      </c>
      <c r="B401" s="295" t="s">
        <v>2096</v>
      </c>
      <c r="C401" s="295">
        <v>565.20000000000005</v>
      </c>
      <c r="D401" s="295"/>
      <c r="E401" s="295"/>
      <c r="F401" s="295">
        <f t="shared" si="44"/>
        <v>565.20000000000005</v>
      </c>
      <c r="G401" s="346">
        <v>5000</v>
      </c>
      <c r="H401" s="295">
        <v>33</v>
      </c>
      <c r="I401" s="346">
        <v>5000</v>
      </c>
      <c r="J401" s="295">
        <v>23</v>
      </c>
      <c r="K401" s="296">
        <f t="shared" si="51"/>
        <v>3.9478406507955496E-3</v>
      </c>
      <c r="L401" s="296">
        <f t="shared" si="52"/>
        <v>3.2927702219040806E-3</v>
      </c>
      <c r="M401" s="297">
        <f t="shared" si="45"/>
        <v>31.000313420919831</v>
      </c>
      <c r="N401" s="297">
        <f t="shared" si="50"/>
        <v>6.8200689526023632</v>
      </c>
      <c r="O401" s="361">
        <v>13.88098661408721</v>
      </c>
      <c r="P401" s="297">
        <v>1.3841271137026239</v>
      </c>
      <c r="Q401" s="414">
        <f t="shared" si="46"/>
        <v>9.3923383052569032E-2</v>
      </c>
    </row>
    <row r="402" spans="1:17" x14ac:dyDescent="0.35">
      <c r="A402" s="322">
        <f t="shared" si="47"/>
        <v>22</v>
      </c>
      <c r="B402" s="295" t="s">
        <v>2097</v>
      </c>
      <c r="C402" s="295">
        <v>482.6</v>
      </c>
      <c r="D402" s="295"/>
      <c r="E402" s="295"/>
      <c r="F402" s="295">
        <f t="shared" si="44"/>
        <v>482.6</v>
      </c>
      <c r="G402" s="346">
        <v>5000</v>
      </c>
      <c r="H402" s="295">
        <v>26</v>
      </c>
      <c r="I402" s="346">
        <v>5000</v>
      </c>
      <c r="J402" s="295">
        <v>14</v>
      </c>
      <c r="K402" s="296">
        <f t="shared" si="51"/>
        <v>3.1104199066874028E-3</v>
      </c>
      <c r="L402" s="296">
        <f t="shared" si="52"/>
        <v>2.0042949176807445E-3</v>
      </c>
      <c r="M402" s="297">
        <f t="shared" si="45"/>
        <v>21.898395784791006</v>
      </c>
      <c r="N402" s="297">
        <f t="shared" si="50"/>
        <v>4.8176470726540215</v>
      </c>
      <c r="O402" s="361">
        <v>9.8772880862889085</v>
      </c>
      <c r="P402" s="297">
        <v>1.0905243926141885</v>
      </c>
      <c r="Q402" s="414">
        <f t="shared" si="46"/>
        <v>7.8085071148669971E-2</v>
      </c>
    </row>
    <row r="403" spans="1:17" x14ac:dyDescent="0.35">
      <c r="A403" s="322">
        <f t="shared" si="47"/>
        <v>23</v>
      </c>
      <c r="B403" s="295" t="s">
        <v>2098</v>
      </c>
      <c r="C403" s="295">
        <v>334</v>
      </c>
      <c r="D403" s="295"/>
      <c r="E403" s="295"/>
      <c r="F403" s="295">
        <f t="shared" si="44"/>
        <v>334</v>
      </c>
      <c r="G403" s="346">
        <v>5000</v>
      </c>
      <c r="H403" s="295">
        <v>20</v>
      </c>
      <c r="I403" s="346">
        <v>5000</v>
      </c>
      <c r="J403" s="295">
        <v>14</v>
      </c>
      <c r="K403" s="296">
        <f t="shared" si="51"/>
        <v>2.3926306974518482E-3</v>
      </c>
      <c r="L403" s="296">
        <f t="shared" si="52"/>
        <v>2.0042949176807445E-3</v>
      </c>
      <c r="M403" s="297">
        <f t="shared" si="45"/>
        <v>18.82521717490944</v>
      </c>
      <c r="N403" s="297">
        <f t="shared" si="50"/>
        <v>4.1415477784800769</v>
      </c>
      <c r="O403" s="361">
        <v>8.4282963191966758</v>
      </c>
      <c r="P403" s="297">
        <v>0.83886491739552971</v>
      </c>
      <c r="Q403" s="414">
        <f t="shared" si="46"/>
        <v>9.6508761047849473E-2</v>
      </c>
    </row>
    <row r="404" spans="1:17" x14ac:dyDescent="0.35">
      <c r="A404" s="322">
        <f t="shared" si="47"/>
        <v>24</v>
      </c>
      <c r="B404" s="295" t="s">
        <v>2099</v>
      </c>
      <c r="C404" s="295">
        <v>579</v>
      </c>
      <c r="D404" s="295"/>
      <c r="E404" s="295"/>
      <c r="F404" s="295">
        <f t="shared" si="44"/>
        <v>579</v>
      </c>
      <c r="G404" s="346">
        <v>5000</v>
      </c>
      <c r="H404" s="295">
        <v>25</v>
      </c>
      <c r="I404" s="346">
        <v>5000</v>
      </c>
      <c r="J404" s="295">
        <v>19</v>
      </c>
      <c r="K404" s="296">
        <f t="shared" si="51"/>
        <v>2.9907883718148106E-3</v>
      </c>
      <c r="L404" s="296">
        <f t="shared" si="52"/>
        <v>2.7201145311381535E-3</v>
      </c>
      <c r="M404" s="297">
        <f t="shared" si="45"/>
        <v>24.450945233847968</v>
      </c>
      <c r="N404" s="297">
        <f t="shared" si="50"/>
        <v>5.3792079514465527</v>
      </c>
      <c r="O404" s="361">
        <v>10.920905087805403</v>
      </c>
      <c r="P404" s="297">
        <v>1.0485811467444122</v>
      </c>
      <c r="Q404" s="414">
        <f t="shared" si="46"/>
        <v>7.2192814196622337E-2</v>
      </c>
    </row>
    <row r="405" spans="1:17" x14ac:dyDescent="0.35">
      <c r="A405" s="322">
        <f t="shared" si="47"/>
        <v>25</v>
      </c>
      <c r="B405" s="295" t="s">
        <v>2100</v>
      </c>
      <c r="C405" s="295">
        <v>674.3</v>
      </c>
      <c r="D405" s="295"/>
      <c r="E405" s="295"/>
      <c r="F405" s="295">
        <f t="shared" si="44"/>
        <v>674.3</v>
      </c>
      <c r="G405" s="346">
        <v>5000</v>
      </c>
      <c r="H405" s="295">
        <v>33</v>
      </c>
      <c r="I405" s="346">
        <v>5000</v>
      </c>
      <c r="J405" s="295">
        <v>18</v>
      </c>
      <c r="K405" s="296">
        <f t="shared" si="51"/>
        <v>3.9478406507955496E-3</v>
      </c>
      <c r="L405" s="296">
        <f t="shared" si="52"/>
        <v>2.5769506084466717E-3</v>
      </c>
      <c r="M405" s="297">
        <f t="shared" si="45"/>
        <v>27.935567536882608</v>
      </c>
      <c r="N405" s="297">
        <f t="shared" si="50"/>
        <v>6.1458248581141737</v>
      </c>
      <c r="O405" s="361">
        <v>12.595870984722007</v>
      </c>
      <c r="P405" s="297">
        <v>1.3841271137026239</v>
      </c>
      <c r="Q405" s="414">
        <f t="shared" si="46"/>
        <v>7.127597581702716E-2</v>
      </c>
    </row>
    <row r="406" spans="1:17" x14ac:dyDescent="0.35">
      <c r="A406" s="322">
        <f t="shared" si="47"/>
        <v>26</v>
      </c>
      <c r="B406" s="295" t="s">
        <v>2101</v>
      </c>
      <c r="C406" s="295">
        <v>90.6</v>
      </c>
      <c r="D406" s="295"/>
      <c r="E406" s="295"/>
      <c r="F406" s="295">
        <f t="shared" si="44"/>
        <v>90.6</v>
      </c>
      <c r="G406" s="346">
        <v>5000</v>
      </c>
      <c r="H406" s="295">
        <v>7</v>
      </c>
      <c r="I406" s="346">
        <v>5000</v>
      </c>
      <c r="J406" s="295">
        <v>2</v>
      </c>
      <c r="K406" s="296">
        <f t="shared" si="51"/>
        <v>8.3742074410814691E-4</v>
      </c>
      <c r="L406" s="296">
        <f t="shared" si="52"/>
        <v>2.8632784538296351E-4</v>
      </c>
      <c r="M406" s="297">
        <f t="shared" si="45"/>
        <v>4.8112733984767146</v>
      </c>
      <c r="N406" s="297">
        <f t="shared" si="50"/>
        <v>1.0584801476648773</v>
      </c>
      <c r="O406" s="361">
        <v>2.2045366466870191</v>
      </c>
      <c r="P406" s="297">
        <v>0.29360272108843533</v>
      </c>
      <c r="Q406" s="414">
        <f t="shared" si="46"/>
        <v>9.2360848939481752E-2</v>
      </c>
    </row>
    <row r="407" spans="1:17" x14ac:dyDescent="0.35">
      <c r="A407" s="322">
        <f t="shared" si="47"/>
        <v>27</v>
      </c>
      <c r="B407" s="295" t="s">
        <v>2103</v>
      </c>
      <c r="C407" s="295">
        <v>267.5</v>
      </c>
      <c r="D407" s="295"/>
      <c r="E407" s="295"/>
      <c r="F407" s="295">
        <f t="shared" si="44"/>
        <v>267.5</v>
      </c>
      <c r="G407" s="346">
        <v>5000</v>
      </c>
      <c r="H407" s="295">
        <v>10</v>
      </c>
      <c r="I407" s="346">
        <v>5000</v>
      </c>
      <c r="J407" s="295">
        <v>7</v>
      </c>
      <c r="K407" s="296">
        <f t="shared" si="51"/>
        <v>1.1963153487259241E-3</v>
      </c>
      <c r="L407" s="296">
        <f t="shared" si="52"/>
        <v>1.0021474588403723E-3</v>
      </c>
      <c r="M407" s="297">
        <f t="shared" si="45"/>
        <v>9.4126085874547201</v>
      </c>
      <c r="N407" s="297">
        <f t="shared" si="50"/>
        <v>2.0707738892400385</v>
      </c>
      <c r="O407" s="361">
        <v>4.2141481595983379</v>
      </c>
      <c r="P407" s="297">
        <v>0.41943245869776485</v>
      </c>
      <c r="Q407" s="414">
        <f t="shared" si="46"/>
        <v>6.0250329327068641E-2</v>
      </c>
    </row>
    <row r="408" spans="1:17" x14ac:dyDescent="0.35">
      <c r="A408" s="322">
        <f t="shared" si="47"/>
        <v>28</v>
      </c>
      <c r="B408" s="295" t="s">
        <v>2104</v>
      </c>
      <c r="C408" s="295">
        <v>584.20000000000005</v>
      </c>
      <c r="D408" s="295"/>
      <c r="E408" s="295"/>
      <c r="F408" s="295">
        <f t="shared" si="44"/>
        <v>584.20000000000005</v>
      </c>
      <c r="G408" s="346">
        <v>5000</v>
      </c>
      <c r="H408" s="295">
        <v>20</v>
      </c>
      <c r="I408" s="346">
        <v>5000</v>
      </c>
      <c r="J408" s="295">
        <v>13</v>
      </c>
      <c r="K408" s="296">
        <f t="shared" si="51"/>
        <v>2.3926306974518482E-3</v>
      </c>
      <c r="L408" s="296">
        <f t="shared" si="52"/>
        <v>1.8611309949892628E-3</v>
      </c>
      <c r="M408" s="297">
        <f t="shared" si="45"/>
        <v>18.212267998101996</v>
      </c>
      <c r="N408" s="297">
        <f t="shared" si="50"/>
        <v>4.0066989595824394</v>
      </c>
      <c r="O408" s="361">
        <v>8.1712731933236356</v>
      </c>
      <c r="P408" s="297">
        <v>0.83886491739552971</v>
      </c>
      <c r="Q408" s="414">
        <f t="shared" si="46"/>
        <v>5.3456188066421773E-2</v>
      </c>
    </row>
    <row r="409" spans="1:17" x14ac:dyDescent="0.35">
      <c r="A409" s="322">
        <f t="shared" si="47"/>
        <v>29</v>
      </c>
      <c r="B409" s="295" t="s">
        <v>2105</v>
      </c>
      <c r="C409" s="295">
        <v>628.9</v>
      </c>
      <c r="D409" s="295"/>
      <c r="E409" s="295"/>
      <c r="F409" s="295">
        <f t="shared" si="44"/>
        <v>628.9</v>
      </c>
      <c r="G409" s="346">
        <v>5000</v>
      </c>
      <c r="H409" s="295">
        <v>42</v>
      </c>
      <c r="I409" s="346">
        <v>5000</v>
      </c>
      <c r="J409" s="295">
        <v>22</v>
      </c>
      <c r="K409" s="296">
        <f t="shared" si="51"/>
        <v>5.0245244646488817E-3</v>
      </c>
      <c r="L409" s="296">
        <f t="shared" si="52"/>
        <v>3.1496062992125988E-3</v>
      </c>
      <c r="M409" s="297">
        <f t="shared" si="45"/>
        <v>34.997132158934733</v>
      </c>
      <c r="N409" s="297">
        <f t="shared" si="50"/>
        <v>7.6993690749656416</v>
      </c>
      <c r="O409" s="361">
        <v>15.797451138852519</v>
      </c>
      <c r="P409" s="297">
        <v>1.7616163265306122</v>
      </c>
      <c r="Q409" s="414">
        <f t="shared" si="46"/>
        <v>9.5811048973260482E-2</v>
      </c>
    </row>
    <row r="410" spans="1:17" x14ac:dyDescent="0.35">
      <c r="A410" s="322">
        <f t="shared" si="47"/>
        <v>30</v>
      </c>
      <c r="B410" s="295" t="s">
        <v>2106</v>
      </c>
      <c r="C410" s="295">
        <v>409.2</v>
      </c>
      <c r="D410" s="295"/>
      <c r="E410" s="295"/>
      <c r="F410" s="295">
        <f t="shared" si="44"/>
        <v>409.2</v>
      </c>
      <c r="G410" s="346">
        <v>5000</v>
      </c>
      <c r="H410" s="295">
        <v>23</v>
      </c>
      <c r="I410" s="346">
        <v>5000</v>
      </c>
      <c r="J410" s="295">
        <v>15</v>
      </c>
      <c r="K410" s="296">
        <f t="shared" si="51"/>
        <v>2.7515253020696257E-3</v>
      </c>
      <c r="L410" s="296">
        <f t="shared" si="52"/>
        <v>2.1474588403722263E-3</v>
      </c>
      <c r="M410" s="297">
        <f t="shared" si="45"/>
        <v>20.974755656657667</v>
      </c>
      <c r="N410" s="297">
        <f t="shared" si="50"/>
        <v>4.6144462444646868</v>
      </c>
      <c r="O410" s="361">
        <v>9.4098153286158333</v>
      </c>
      <c r="P410" s="297">
        <v>0.96469465500485896</v>
      </c>
      <c r="Q410" s="414">
        <f t="shared" si="46"/>
        <v>8.7887858955872561E-2</v>
      </c>
    </row>
    <row r="411" spans="1:17" x14ac:dyDescent="0.35">
      <c r="A411" s="322">
        <f t="shared" si="47"/>
        <v>31</v>
      </c>
      <c r="B411" s="295" t="s">
        <v>2107</v>
      </c>
      <c r="C411" s="295">
        <v>320.60000000000002</v>
      </c>
      <c r="D411" s="295"/>
      <c r="E411" s="295"/>
      <c r="F411" s="295">
        <f t="shared" si="44"/>
        <v>320.60000000000002</v>
      </c>
      <c r="G411" s="346">
        <v>5000</v>
      </c>
      <c r="H411" s="295">
        <v>18</v>
      </c>
      <c r="I411" s="346">
        <v>5000</v>
      </c>
      <c r="J411" s="295">
        <v>9</v>
      </c>
      <c r="K411" s="296">
        <f t="shared" si="51"/>
        <v>2.1533676277066633E-3</v>
      </c>
      <c r="L411" s="296">
        <f t="shared" si="52"/>
        <v>1.2884753042233358E-3</v>
      </c>
      <c r="M411" s="297">
        <f t="shared" si="45"/>
        <v>14.736078420911694</v>
      </c>
      <c r="N411" s="297">
        <f t="shared" si="50"/>
        <v>3.2419372526005725</v>
      </c>
      <c r="O411" s="361">
        <v>6.660183434134062</v>
      </c>
      <c r="P411" s="297">
        <v>0.75497842565597673</v>
      </c>
      <c r="Q411" s="414">
        <f t="shared" si="46"/>
        <v>7.920517009763664E-2</v>
      </c>
    </row>
    <row r="412" spans="1:17" x14ac:dyDescent="0.35">
      <c r="A412" s="322">
        <f t="shared" si="47"/>
        <v>32</v>
      </c>
      <c r="B412" s="295" t="s">
        <v>2108</v>
      </c>
      <c r="C412" s="295">
        <v>505.8</v>
      </c>
      <c r="D412" s="295"/>
      <c r="E412" s="295"/>
      <c r="F412" s="295">
        <f t="shared" si="44"/>
        <v>505.8</v>
      </c>
      <c r="G412" s="346">
        <v>5000</v>
      </c>
      <c r="H412" s="295">
        <v>35</v>
      </c>
      <c r="I412" s="346">
        <v>5000</v>
      </c>
      <c r="J412" s="295">
        <v>24</v>
      </c>
      <c r="K412" s="296">
        <f t="shared" si="51"/>
        <v>4.1871037205407349E-3</v>
      </c>
      <c r="L412" s="296">
        <f t="shared" si="52"/>
        <v>3.4359341445955619E-3</v>
      </c>
      <c r="M412" s="297">
        <f t="shared" si="45"/>
        <v>32.6376554676878</v>
      </c>
      <c r="N412" s="297">
        <f t="shared" si="50"/>
        <v>7.1802842028913156</v>
      </c>
      <c r="O412" s="361">
        <v>14.621006995657661</v>
      </c>
      <c r="P412" s="297">
        <v>1.4680136054421768</v>
      </c>
      <c r="Q412" s="414">
        <f t="shared" si="46"/>
        <v>0.11053175221763334</v>
      </c>
    </row>
    <row r="413" spans="1:17" x14ac:dyDescent="0.35">
      <c r="A413" s="322">
        <f t="shared" si="47"/>
        <v>33</v>
      </c>
      <c r="B413" s="295" t="s">
        <v>2109</v>
      </c>
      <c r="C413" s="295">
        <v>482.7</v>
      </c>
      <c r="D413" s="295"/>
      <c r="E413" s="295"/>
      <c r="F413" s="295">
        <f t="shared" si="44"/>
        <v>482.7</v>
      </c>
      <c r="G413" s="346">
        <v>5000</v>
      </c>
      <c r="H413" s="295">
        <v>23</v>
      </c>
      <c r="I413" s="346">
        <v>5000</v>
      </c>
      <c r="J413" s="295">
        <v>14</v>
      </c>
      <c r="K413" s="296">
        <f t="shared" si="51"/>
        <v>2.7515253020696257E-3</v>
      </c>
      <c r="L413" s="296">
        <f t="shared" si="52"/>
        <v>2.0042949176807445E-3</v>
      </c>
      <c r="M413" s="297">
        <f t="shared" si="45"/>
        <v>20.36180647985022</v>
      </c>
      <c r="N413" s="297">
        <f t="shared" si="50"/>
        <v>4.4795974255670483</v>
      </c>
      <c r="O413" s="361">
        <v>9.1527922027427913</v>
      </c>
      <c r="P413" s="297">
        <v>0.96469465500485896</v>
      </c>
      <c r="Q413" s="414">
        <f t="shared" si="46"/>
        <v>7.2423639451346417E-2</v>
      </c>
    </row>
    <row r="414" spans="1:17" x14ac:dyDescent="0.35">
      <c r="A414" s="322">
        <f t="shared" si="47"/>
        <v>34</v>
      </c>
      <c r="B414" s="295" t="s">
        <v>2110</v>
      </c>
      <c r="C414" s="295">
        <v>236.2</v>
      </c>
      <c r="D414" s="295"/>
      <c r="E414" s="295"/>
      <c r="F414" s="295">
        <f t="shared" si="44"/>
        <v>236.2</v>
      </c>
      <c r="G414" s="346">
        <v>5000</v>
      </c>
      <c r="H414" s="295">
        <v>11</v>
      </c>
      <c r="I414" s="346">
        <v>5000</v>
      </c>
      <c r="J414" s="295">
        <v>8</v>
      </c>
      <c r="K414" s="296">
        <f t="shared" si="51"/>
        <v>1.3159468835985165E-3</v>
      </c>
      <c r="L414" s="296">
        <f t="shared" si="52"/>
        <v>1.1453113815318541E-3</v>
      </c>
      <c r="M414" s="297">
        <f t="shared" si="45"/>
        <v>10.537754199242425</v>
      </c>
      <c r="N414" s="297">
        <f t="shared" si="50"/>
        <v>2.3183059238333334</v>
      </c>
      <c r="O414" s="361">
        <v>4.7126699133200844</v>
      </c>
      <c r="P414" s="297">
        <v>0.46137570456754134</v>
      </c>
      <c r="Q414" s="414">
        <f t="shared" si="46"/>
        <v>7.6334063255560469E-2</v>
      </c>
    </row>
    <row r="415" spans="1:17" x14ac:dyDescent="0.35">
      <c r="A415" s="322">
        <f t="shared" si="47"/>
        <v>35</v>
      </c>
      <c r="B415" s="295" t="s">
        <v>2111</v>
      </c>
      <c r="C415" s="295">
        <v>412.4</v>
      </c>
      <c r="D415" s="295">
        <v>16.8</v>
      </c>
      <c r="E415" s="295"/>
      <c r="F415" s="295">
        <f t="shared" si="44"/>
        <v>429.2</v>
      </c>
      <c r="G415" s="346">
        <v>5000</v>
      </c>
      <c r="H415" s="295">
        <v>19</v>
      </c>
      <c r="I415" s="346">
        <v>5000</v>
      </c>
      <c r="J415" s="295">
        <v>16</v>
      </c>
      <c r="K415" s="296">
        <f t="shared" si="51"/>
        <v>2.272999162579256E-3</v>
      </c>
      <c r="L415" s="296">
        <f t="shared" si="52"/>
        <v>2.2906227630637081E-3</v>
      </c>
      <c r="M415" s="297">
        <f t="shared" si="45"/>
        <v>19.538919093544067</v>
      </c>
      <c r="N415" s="297">
        <f t="shared" si="50"/>
        <v>4.2985622005796946</v>
      </c>
      <c r="O415" s="361">
        <v>8.7008439430940516</v>
      </c>
      <c r="P415" s="297">
        <v>0.79692167152575311</v>
      </c>
      <c r="Q415" s="414">
        <f t="shared" si="46"/>
        <v>7.7668329237519956E-2</v>
      </c>
    </row>
    <row r="416" spans="1:17" x14ac:dyDescent="0.35">
      <c r="A416" s="322">
        <f t="shared" si="47"/>
        <v>36</v>
      </c>
      <c r="B416" s="295" t="s">
        <v>2112</v>
      </c>
      <c r="C416" s="295">
        <v>551.1</v>
      </c>
      <c r="D416" s="295"/>
      <c r="E416" s="295"/>
      <c r="F416" s="295">
        <f t="shared" si="44"/>
        <v>551.1</v>
      </c>
      <c r="G416" s="346">
        <v>5000</v>
      </c>
      <c r="H416" s="295">
        <v>22</v>
      </c>
      <c r="I416" s="346">
        <v>5000</v>
      </c>
      <c r="J416" s="295">
        <v>15</v>
      </c>
      <c r="K416" s="296">
        <f t="shared" si="51"/>
        <v>2.6318937671970331E-3</v>
      </c>
      <c r="L416" s="296">
        <f t="shared" si="52"/>
        <v>2.1474588403722263E-3</v>
      </c>
      <c r="M416" s="297">
        <f t="shared" si="45"/>
        <v>20.462559221677406</v>
      </c>
      <c r="N416" s="297">
        <f t="shared" si="50"/>
        <v>4.5017630287690293</v>
      </c>
      <c r="O416" s="361">
        <v>9.1683167007671251</v>
      </c>
      <c r="P416" s="297">
        <v>0.92275140913508269</v>
      </c>
      <c r="Q416" s="414">
        <f t="shared" si="46"/>
        <v>6.3609853675101871E-2</v>
      </c>
    </row>
    <row r="417" spans="1:17" x14ac:dyDescent="0.35">
      <c r="A417" s="322">
        <f t="shared" si="47"/>
        <v>37</v>
      </c>
      <c r="B417" s="295" t="s">
        <v>2113</v>
      </c>
      <c r="C417" s="295">
        <v>129.1</v>
      </c>
      <c r="D417" s="295">
        <v>13.6</v>
      </c>
      <c r="E417" s="295"/>
      <c r="F417" s="295">
        <f t="shared" si="44"/>
        <v>142.69999999999999</v>
      </c>
      <c r="G417" s="346">
        <v>5000</v>
      </c>
      <c r="H417" s="295">
        <v>14</v>
      </c>
      <c r="I417" s="346">
        <v>5000</v>
      </c>
      <c r="J417" s="295">
        <v>6</v>
      </c>
      <c r="K417" s="296">
        <f t="shared" si="51"/>
        <v>1.6748414882162938E-3</v>
      </c>
      <c r="L417" s="296">
        <f t="shared" si="52"/>
        <v>8.5898353614889049E-4</v>
      </c>
      <c r="M417" s="297">
        <f t="shared" si="45"/>
        <v>10.848445150568319</v>
      </c>
      <c r="N417" s="297">
        <f t="shared" si="50"/>
        <v>2.3866579331250302</v>
      </c>
      <c r="O417" s="361">
        <v>4.9231195451201186</v>
      </c>
      <c r="P417" s="297">
        <v>0.58720544217687065</v>
      </c>
      <c r="Q417" s="414">
        <f t="shared" si="46"/>
        <v>0.13136249524169824</v>
      </c>
    </row>
    <row r="418" spans="1:17" x14ac:dyDescent="0.35">
      <c r="A418" s="322">
        <f t="shared" si="47"/>
        <v>38</v>
      </c>
      <c r="B418" s="295" t="s">
        <v>2114</v>
      </c>
      <c r="C418" s="295">
        <v>508.7</v>
      </c>
      <c r="D418" s="295"/>
      <c r="E418" s="295"/>
      <c r="F418" s="295">
        <f t="shared" si="44"/>
        <v>508.7</v>
      </c>
      <c r="G418" s="346">
        <v>5000</v>
      </c>
      <c r="H418" s="295">
        <v>32</v>
      </c>
      <c r="I418" s="346">
        <v>5000</v>
      </c>
      <c r="J418" s="295">
        <v>12</v>
      </c>
      <c r="K418" s="296">
        <f t="shared" si="51"/>
        <v>3.8282091159229574E-3</v>
      </c>
      <c r="L418" s="296">
        <f t="shared" si="52"/>
        <v>1.717967072297781E-3</v>
      </c>
      <c r="M418" s="297">
        <f t="shared" si="45"/>
        <v>23.745676041057678</v>
      </c>
      <c r="N418" s="297">
        <f t="shared" si="50"/>
        <v>5.2240487290326891</v>
      </c>
      <c r="O418" s="361">
        <v>10.812233601635059</v>
      </c>
      <c r="P418" s="297">
        <v>1.3421838678328475</v>
      </c>
      <c r="Q418" s="414">
        <f t="shared" si="46"/>
        <v>8.0841639944089383E-2</v>
      </c>
    </row>
    <row r="419" spans="1:17" x14ac:dyDescent="0.35">
      <c r="A419" s="322">
        <f t="shared" si="47"/>
        <v>39</v>
      </c>
      <c r="B419" s="295" t="s">
        <v>2115</v>
      </c>
      <c r="C419" s="295">
        <v>172.3</v>
      </c>
      <c r="D419" s="295"/>
      <c r="E419" s="295">
        <v>54.6</v>
      </c>
      <c r="F419" s="295">
        <f t="shared" si="44"/>
        <v>226.9</v>
      </c>
      <c r="G419" s="346">
        <v>5000</v>
      </c>
      <c r="H419" s="295">
        <v>14</v>
      </c>
      <c r="I419" s="346">
        <v>5000</v>
      </c>
      <c r="J419" s="295">
        <v>11</v>
      </c>
      <c r="K419" s="296">
        <f t="shared" si="51"/>
        <v>1.6748414882162938E-3</v>
      </c>
      <c r="L419" s="296">
        <f t="shared" si="52"/>
        <v>1.5748031496062994E-3</v>
      </c>
      <c r="M419" s="297">
        <f t="shared" si="45"/>
        <v>13.913191034605541</v>
      </c>
      <c r="N419" s="297">
        <f t="shared" si="50"/>
        <v>3.0609020276132188</v>
      </c>
      <c r="O419" s="361">
        <v>6.2082351744853215</v>
      </c>
      <c r="P419" s="297">
        <v>0.58720544217687065</v>
      </c>
      <c r="Q419" s="414">
        <f t="shared" si="46"/>
        <v>0.1047577508985498</v>
      </c>
    </row>
    <row r="420" spans="1:17" x14ac:dyDescent="0.35">
      <c r="A420" s="322">
        <f t="shared" si="47"/>
        <v>40</v>
      </c>
      <c r="B420" s="295" t="s">
        <v>2116</v>
      </c>
      <c r="C420" s="313">
        <v>355.6</v>
      </c>
      <c r="D420" s="313"/>
      <c r="E420" s="313"/>
      <c r="F420" s="295">
        <f t="shared" si="44"/>
        <v>355.6</v>
      </c>
      <c r="G420" s="346">
        <v>5000</v>
      </c>
      <c r="H420" s="295">
        <v>19</v>
      </c>
      <c r="I420" s="346">
        <v>5000</v>
      </c>
      <c r="J420" s="295">
        <v>10</v>
      </c>
      <c r="K420" s="296">
        <f t="shared" si="51"/>
        <v>2.272999162579256E-3</v>
      </c>
      <c r="L420" s="296">
        <f t="shared" si="52"/>
        <v>1.4316392269148176E-3</v>
      </c>
      <c r="M420" s="297">
        <f t="shared" si="45"/>
        <v>15.861224032699402</v>
      </c>
      <c r="N420" s="297">
        <f t="shared" si="50"/>
        <v>3.4894692871938684</v>
      </c>
      <c r="O420" s="361">
        <v>7.1587051878558077</v>
      </c>
      <c r="P420" s="297">
        <v>0.79692167152575311</v>
      </c>
      <c r="Q420" s="414">
        <f t="shared" si="46"/>
        <v>7.6789426825857224E-2</v>
      </c>
    </row>
    <row r="421" spans="1:17" x14ac:dyDescent="0.35">
      <c r="A421" s="322">
        <f t="shared" si="47"/>
        <v>41</v>
      </c>
      <c r="B421" s="295" t="s">
        <v>2117</v>
      </c>
      <c r="C421" s="295">
        <v>42.8</v>
      </c>
      <c r="D421" s="295"/>
      <c r="E421" s="295"/>
      <c r="F421" s="295">
        <f t="shared" si="44"/>
        <v>42.8</v>
      </c>
      <c r="G421" s="346">
        <v>5000</v>
      </c>
      <c r="H421" s="295">
        <v>2</v>
      </c>
      <c r="I421" s="346">
        <v>5000</v>
      </c>
      <c r="J421" s="295">
        <v>2</v>
      </c>
      <c r="K421" s="296">
        <f t="shared" si="51"/>
        <v>2.3926306974518484E-4</v>
      </c>
      <c r="L421" s="296">
        <f t="shared" si="52"/>
        <v>2.8632784538296351E-4</v>
      </c>
      <c r="M421" s="297">
        <f t="shared" si="45"/>
        <v>2.2502912235754104</v>
      </c>
      <c r="N421" s="297">
        <f t="shared" si="50"/>
        <v>0.49506406918659029</v>
      </c>
      <c r="O421" s="361">
        <v>0.99704350744349191</v>
      </c>
      <c r="P421" s="297">
        <v>8.3886491739552968E-2</v>
      </c>
      <c r="Q421" s="414">
        <f t="shared" si="46"/>
        <v>8.9399189064136575E-2</v>
      </c>
    </row>
    <row r="422" spans="1:17" x14ac:dyDescent="0.35">
      <c r="A422" s="322">
        <f t="shared" si="47"/>
        <v>42</v>
      </c>
      <c r="B422" s="295" t="s">
        <v>2118</v>
      </c>
      <c r="C422" s="295">
        <v>504</v>
      </c>
      <c r="D422" s="295">
        <v>50</v>
      </c>
      <c r="E422" s="295">
        <v>35.1</v>
      </c>
      <c r="F422" s="295">
        <f t="shared" si="44"/>
        <v>589.1</v>
      </c>
      <c r="G422" s="346">
        <v>5000</v>
      </c>
      <c r="H422" s="295">
        <v>24</v>
      </c>
      <c r="I422" s="346">
        <v>5000</v>
      </c>
      <c r="J422" s="295">
        <v>8</v>
      </c>
      <c r="K422" s="296">
        <f t="shared" si="51"/>
        <v>2.8711568369422179E-3</v>
      </c>
      <c r="L422" s="296">
        <f t="shared" si="52"/>
        <v>1.1453113815318541E-3</v>
      </c>
      <c r="M422" s="297">
        <f t="shared" si="45"/>
        <v>17.196307853985815</v>
      </c>
      <c r="N422" s="297">
        <f t="shared" si="50"/>
        <v>3.7831877278768791</v>
      </c>
      <c r="O422" s="361">
        <v>7.8521520753532545</v>
      </c>
      <c r="P422" s="297">
        <v>1.0066379008746356</v>
      </c>
      <c r="Q422" s="414">
        <f t="shared" si="46"/>
        <v>5.0650629024088581E-2</v>
      </c>
    </row>
    <row r="423" spans="1:17" x14ac:dyDescent="0.35">
      <c r="A423" s="322">
        <f t="shared" si="47"/>
        <v>43</v>
      </c>
      <c r="B423" s="295" t="s">
        <v>2119</v>
      </c>
      <c r="C423" s="295">
        <v>729.9</v>
      </c>
      <c r="D423" s="295">
        <v>32.700000000000003</v>
      </c>
      <c r="E423" s="295"/>
      <c r="F423" s="295">
        <f t="shared" si="44"/>
        <v>762.6</v>
      </c>
      <c r="G423" s="346">
        <v>5000</v>
      </c>
      <c r="H423" s="415">
        <v>26</v>
      </c>
      <c r="I423" s="314">
        <v>5000</v>
      </c>
      <c r="J423" s="295">
        <v>21</v>
      </c>
      <c r="K423" s="296">
        <f t="shared" si="51"/>
        <v>3.1104199066874028E-3</v>
      </c>
      <c r="L423" s="296">
        <f t="shared" si="52"/>
        <v>3.006442376521117E-3</v>
      </c>
      <c r="M423" s="297">
        <f t="shared" si="45"/>
        <v>26.189040022443116</v>
      </c>
      <c r="N423" s="297">
        <f t="shared" si="50"/>
        <v>5.7615888049374853</v>
      </c>
      <c r="O423" s="361">
        <v>11.676449967400192</v>
      </c>
      <c r="P423" s="297">
        <v>1.0905243926141885</v>
      </c>
      <c r="Q423" s="414">
        <f t="shared" si="46"/>
        <v>5.8638346692099379E-2</v>
      </c>
    </row>
    <row r="424" spans="1:17" x14ac:dyDescent="0.35">
      <c r="A424" s="322">
        <f t="shared" si="47"/>
        <v>44</v>
      </c>
      <c r="B424" s="295" t="s">
        <v>2120</v>
      </c>
      <c r="C424" s="295">
        <v>851.12</v>
      </c>
      <c r="D424" s="295"/>
      <c r="E424" s="295"/>
      <c r="F424" s="295">
        <f t="shared" si="44"/>
        <v>851.12</v>
      </c>
      <c r="G424" s="346">
        <v>5000</v>
      </c>
      <c r="H424" s="415">
        <v>54</v>
      </c>
      <c r="I424" s="314">
        <v>5000</v>
      </c>
      <c r="J424" s="295">
        <v>18</v>
      </c>
      <c r="K424" s="296">
        <f t="shared" si="51"/>
        <v>6.4601028831199909E-3</v>
      </c>
      <c r="L424" s="296">
        <f t="shared" si="52"/>
        <v>2.5769506084466717E-3</v>
      </c>
      <c r="M424" s="297">
        <f t="shared" si="45"/>
        <v>38.691692671468083</v>
      </c>
      <c r="N424" s="297">
        <f t="shared" si="50"/>
        <v>8.5121723877229787</v>
      </c>
      <c r="O424" s="361">
        <v>17.667342169544821</v>
      </c>
      <c r="P424" s="297">
        <v>2.2649352769679303</v>
      </c>
      <c r="Q424" s="414">
        <f t="shared" si="46"/>
        <v>7.8879761379950911E-2</v>
      </c>
    </row>
    <row r="425" spans="1:17" x14ac:dyDescent="0.35">
      <c r="A425" s="322">
        <f t="shared" si="47"/>
        <v>45</v>
      </c>
      <c r="B425" s="295" t="s">
        <v>2121</v>
      </c>
      <c r="C425" s="295">
        <v>650.29999999999995</v>
      </c>
      <c r="D425" s="295">
        <v>180</v>
      </c>
      <c r="E425" s="295"/>
      <c r="F425" s="295">
        <f t="shared" si="44"/>
        <v>830.3</v>
      </c>
      <c r="G425" s="346">
        <v>5000</v>
      </c>
      <c r="H425" s="415">
        <v>20</v>
      </c>
      <c r="I425" s="314">
        <v>5000</v>
      </c>
      <c r="J425" s="295">
        <v>6</v>
      </c>
      <c r="K425" s="296">
        <f t="shared" si="51"/>
        <v>2.3926306974518482E-3</v>
      </c>
      <c r="L425" s="296">
        <f t="shared" si="52"/>
        <v>8.5898353614889049E-4</v>
      </c>
      <c r="M425" s="297">
        <f t="shared" si="45"/>
        <v>13.921623760449881</v>
      </c>
      <c r="N425" s="297">
        <f t="shared" si="50"/>
        <v>3.0627572272989738</v>
      </c>
      <c r="O425" s="361">
        <v>6.3721113122123505</v>
      </c>
      <c r="P425" s="297">
        <v>0.83886491739552971</v>
      </c>
      <c r="Q425" s="414">
        <f t="shared" si="46"/>
        <v>2.9140500081123375E-2</v>
      </c>
    </row>
    <row r="426" spans="1:17" x14ac:dyDescent="0.35">
      <c r="A426" s="322">
        <f t="shared" si="47"/>
        <v>46</v>
      </c>
      <c r="B426" s="295" t="s">
        <v>2122</v>
      </c>
      <c r="C426" s="295">
        <v>1204.45</v>
      </c>
      <c r="D426" s="295">
        <v>254.7</v>
      </c>
      <c r="E426" s="295"/>
      <c r="F426" s="295">
        <f t="shared" si="44"/>
        <v>1459.15</v>
      </c>
      <c r="G426" s="346">
        <v>5000</v>
      </c>
      <c r="H426" s="415">
        <v>43</v>
      </c>
      <c r="I426" s="314">
        <v>5000</v>
      </c>
      <c r="J426" s="295">
        <v>19</v>
      </c>
      <c r="K426" s="296">
        <f t="shared" si="51"/>
        <v>5.1441559995214743E-3</v>
      </c>
      <c r="L426" s="296">
        <f t="shared" si="52"/>
        <v>2.7201145311381535E-3</v>
      </c>
      <c r="M426" s="297">
        <f t="shared" si="45"/>
        <v>33.670481063492659</v>
      </c>
      <c r="N426" s="297">
        <f t="shared" si="50"/>
        <v>7.4075058339683846</v>
      </c>
      <c r="O426" s="361">
        <v>15.267880389082103</v>
      </c>
      <c r="P426" s="297">
        <v>1.8035595724003888</v>
      </c>
      <c r="Q426" s="414">
        <f t="shared" si="46"/>
        <v>3.9851575820815908E-2</v>
      </c>
    </row>
    <row r="427" spans="1:17" x14ac:dyDescent="0.35">
      <c r="A427" s="322">
        <f t="shared" si="47"/>
        <v>47</v>
      </c>
      <c r="B427" s="295" t="s">
        <v>2123</v>
      </c>
      <c r="C427" s="295">
        <v>490.1</v>
      </c>
      <c r="D427" s="295"/>
      <c r="E427" s="295">
        <v>67.099999999999994</v>
      </c>
      <c r="F427" s="295">
        <f t="shared" si="44"/>
        <v>557.20000000000005</v>
      </c>
      <c r="G427" s="346">
        <v>5000</v>
      </c>
      <c r="H427" s="415">
        <v>27</v>
      </c>
      <c r="I427" s="314">
        <v>5000</v>
      </c>
      <c r="J427" s="295">
        <v>19</v>
      </c>
      <c r="K427" s="296">
        <f t="shared" si="51"/>
        <v>3.2300514415599954E-3</v>
      </c>
      <c r="L427" s="296">
        <f t="shared" si="52"/>
        <v>2.7201145311381535E-3</v>
      </c>
      <c r="M427" s="297">
        <f t="shared" si="45"/>
        <v>25.47533810380849</v>
      </c>
      <c r="N427" s="297">
        <f t="shared" si="50"/>
        <v>5.6045743828378676</v>
      </c>
      <c r="O427" s="361">
        <v>11.403902343502814</v>
      </c>
      <c r="P427" s="297">
        <v>1.1324676384839651</v>
      </c>
      <c r="Q427" s="414">
        <f t="shared" si="46"/>
        <v>7.8277606727625862E-2</v>
      </c>
    </row>
    <row r="428" spans="1:17" x14ac:dyDescent="0.35">
      <c r="A428" s="322">
        <f t="shared" si="47"/>
        <v>48</v>
      </c>
      <c r="B428" s="295" t="s">
        <v>2124</v>
      </c>
      <c r="C428" s="295">
        <v>269</v>
      </c>
      <c r="D428" s="295"/>
      <c r="E428" s="295">
        <v>31.1</v>
      </c>
      <c r="F428" s="295">
        <f t="shared" si="44"/>
        <v>300.10000000000002</v>
      </c>
      <c r="G428" s="346">
        <v>5000</v>
      </c>
      <c r="H428" s="415">
        <v>11</v>
      </c>
      <c r="I428" s="314">
        <v>5000</v>
      </c>
      <c r="J428" s="295">
        <v>9</v>
      </c>
      <c r="K428" s="296">
        <f t="shared" si="51"/>
        <v>1.3159468835985165E-3</v>
      </c>
      <c r="L428" s="296">
        <f t="shared" si="52"/>
        <v>1.2884753042233358E-3</v>
      </c>
      <c r="M428" s="297">
        <f t="shared" si="45"/>
        <v>11.150703376049869</v>
      </c>
      <c r="N428" s="297">
        <f t="shared" si="50"/>
        <v>2.453154742730971</v>
      </c>
      <c r="O428" s="361">
        <v>4.9696930391931247</v>
      </c>
      <c r="P428" s="297">
        <v>0.46137570456754134</v>
      </c>
      <c r="Q428" s="414">
        <f t="shared" si="46"/>
        <v>6.3428613337359233E-2</v>
      </c>
    </row>
    <row r="429" spans="1:17" x14ac:dyDescent="0.35">
      <c r="A429" s="322">
        <f t="shared" si="47"/>
        <v>49</v>
      </c>
      <c r="B429" s="295" t="s">
        <v>2125</v>
      </c>
      <c r="C429" s="295">
        <v>331.5</v>
      </c>
      <c r="D429" s="295"/>
      <c r="E429" s="295">
        <v>54</v>
      </c>
      <c r="F429" s="295">
        <f t="shared" si="44"/>
        <v>385.5</v>
      </c>
      <c r="G429" s="346">
        <v>5000</v>
      </c>
      <c r="H429" s="415">
        <v>38</v>
      </c>
      <c r="I429" s="314">
        <v>5000</v>
      </c>
      <c r="J429" s="295">
        <v>18</v>
      </c>
      <c r="K429" s="296">
        <f t="shared" si="51"/>
        <v>4.545998325158512E-3</v>
      </c>
      <c r="L429" s="296">
        <f t="shared" si="52"/>
        <v>2.5769506084466717E-3</v>
      </c>
      <c r="M429" s="297">
        <f t="shared" si="45"/>
        <v>30.49654971178391</v>
      </c>
      <c r="N429" s="297">
        <f t="shared" si="50"/>
        <v>6.7092409365924599</v>
      </c>
      <c r="O429" s="361">
        <v>13.803364123965535</v>
      </c>
      <c r="P429" s="297">
        <v>1.5938433430515062</v>
      </c>
      <c r="Q429" s="414">
        <f t="shared" si="46"/>
        <v>0.13645395101269367</v>
      </c>
    </row>
    <row r="430" spans="1:17" x14ac:dyDescent="0.35">
      <c r="A430" s="322">
        <f t="shared" si="47"/>
        <v>50</v>
      </c>
      <c r="B430" s="295" t="s">
        <v>2126</v>
      </c>
      <c r="C430" s="295">
        <v>504</v>
      </c>
      <c r="D430" s="295"/>
      <c r="E430" s="295">
        <v>46.5</v>
      </c>
      <c r="F430" s="295">
        <f t="shared" si="44"/>
        <v>550.5</v>
      </c>
      <c r="G430" s="346">
        <v>5000</v>
      </c>
      <c r="H430" s="415">
        <v>27</v>
      </c>
      <c r="I430" s="314">
        <v>5000</v>
      </c>
      <c r="J430" s="295">
        <v>21</v>
      </c>
      <c r="K430" s="296">
        <f t="shared" si="51"/>
        <v>3.2300514415599954E-3</v>
      </c>
      <c r="L430" s="296">
        <f t="shared" si="52"/>
        <v>3.006442376521117E-3</v>
      </c>
      <c r="M430" s="297">
        <f t="shared" si="45"/>
        <v>26.701236457423377</v>
      </c>
      <c r="N430" s="297">
        <f t="shared" si="50"/>
        <v>5.8742720206331427</v>
      </c>
      <c r="O430" s="361">
        <v>11.917948595248896</v>
      </c>
      <c r="P430" s="297">
        <v>1.1324676384839651</v>
      </c>
      <c r="Q430" s="414">
        <f t="shared" si="46"/>
        <v>8.2880880493713685E-2</v>
      </c>
    </row>
    <row r="431" spans="1:17" x14ac:dyDescent="0.35">
      <c r="A431" s="322">
        <f t="shared" si="47"/>
        <v>51</v>
      </c>
      <c r="B431" s="295" t="s">
        <v>2127</v>
      </c>
      <c r="C431" s="295">
        <v>529.5</v>
      </c>
      <c r="D431" s="295"/>
      <c r="E431" s="295">
        <v>43</v>
      </c>
      <c r="F431" s="295">
        <f t="shared" si="44"/>
        <v>572.5</v>
      </c>
      <c r="G431" s="346">
        <v>5000</v>
      </c>
      <c r="H431" s="415">
        <v>35</v>
      </c>
      <c r="I431" s="314">
        <v>5000</v>
      </c>
      <c r="J431" s="295">
        <v>16</v>
      </c>
      <c r="K431" s="296">
        <f t="shared" si="51"/>
        <v>4.1871037205407349E-3</v>
      </c>
      <c r="L431" s="296">
        <f t="shared" si="52"/>
        <v>2.2906227630637081E-3</v>
      </c>
      <c r="M431" s="297">
        <f t="shared" si="45"/>
        <v>27.734062053228239</v>
      </c>
      <c r="N431" s="297">
        <f t="shared" si="50"/>
        <v>6.1014936517102125</v>
      </c>
      <c r="O431" s="361">
        <v>12.564821988673337</v>
      </c>
      <c r="P431" s="297">
        <v>1.4680136054421768</v>
      </c>
      <c r="Q431" s="414">
        <f t="shared" si="46"/>
        <v>8.3612910566033122E-2</v>
      </c>
    </row>
    <row r="432" spans="1:17" x14ac:dyDescent="0.35">
      <c r="A432" s="322">
        <f t="shared" si="47"/>
        <v>52</v>
      </c>
      <c r="B432" s="295" t="s">
        <v>2128</v>
      </c>
      <c r="C432" s="295">
        <v>964.1</v>
      </c>
      <c r="D432" s="295"/>
      <c r="E432" s="295">
        <v>72.3</v>
      </c>
      <c r="F432" s="295">
        <f t="shared" si="44"/>
        <v>1036.4000000000001</v>
      </c>
      <c r="G432" s="346">
        <v>5000</v>
      </c>
      <c r="H432" s="415">
        <v>26</v>
      </c>
      <c r="I432" s="314">
        <v>5000</v>
      </c>
      <c r="J432" s="295">
        <v>15</v>
      </c>
      <c r="K432" s="296">
        <f t="shared" si="51"/>
        <v>3.1104199066874028E-3</v>
      </c>
      <c r="L432" s="296">
        <f t="shared" si="52"/>
        <v>2.1474588403722263E-3</v>
      </c>
      <c r="M432" s="297">
        <f t="shared" si="45"/>
        <v>22.511344961598446</v>
      </c>
      <c r="N432" s="297">
        <f t="shared" si="50"/>
        <v>4.9524958915516581</v>
      </c>
      <c r="O432" s="361">
        <v>10.134311212161947</v>
      </c>
      <c r="P432" s="297">
        <v>1.0905243926141885</v>
      </c>
      <c r="Q432" s="414">
        <f t="shared" si="46"/>
        <v>3.7329869218377297E-2</v>
      </c>
    </row>
    <row r="433" spans="1:17" x14ac:dyDescent="0.35">
      <c r="A433" s="322">
        <f t="shared" si="47"/>
        <v>53</v>
      </c>
      <c r="B433" s="295" t="s">
        <v>2129</v>
      </c>
      <c r="C433" s="295">
        <v>472.5</v>
      </c>
      <c r="D433" s="295"/>
      <c r="E433" s="295">
        <v>96.5</v>
      </c>
      <c r="F433" s="295">
        <f t="shared" si="44"/>
        <v>569</v>
      </c>
      <c r="G433" s="346">
        <v>5000</v>
      </c>
      <c r="H433" s="415">
        <v>28</v>
      </c>
      <c r="I433" s="314">
        <v>5000</v>
      </c>
      <c r="J433" s="295">
        <v>11</v>
      </c>
      <c r="K433" s="296">
        <f t="shared" si="51"/>
        <v>3.3496829764325877E-3</v>
      </c>
      <c r="L433" s="296">
        <f t="shared" si="52"/>
        <v>1.5748031496062994E-3</v>
      </c>
      <c r="M433" s="297">
        <f t="shared" si="45"/>
        <v>21.083941124329193</v>
      </c>
      <c r="N433" s="297">
        <f t="shared" si="50"/>
        <v>4.6384670473524228</v>
      </c>
      <c r="O433" s="361">
        <v>9.589215964367197</v>
      </c>
      <c r="P433" s="297">
        <v>1.1744108843537413</v>
      </c>
      <c r="Q433" s="414">
        <f t="shared" si="46"/>
        <v>6.4123084394380581E-2</v>
      </c>
    </row>
    <row r="434" spans="1:17" x14ac:dyDescent="0.35">
      <c r="A434" s="322">
        <f t="shared" si="47"/>
        <v>54</v>
      </c>
      <c r="B434" s="295" t="s">
        <v>2130</v>
      </c>
      <c r="C434" s="295">
        <v>219</v>
      </c>
      <c r="D434" s="295"/>
      <c r="E434" s="295"/>
      <c r="F434" s="295">
        <f t="shared" si="44"/>
        <v>219</v>
      </c>
      <c r="G434" s="346">
        <v>5000</v>
      </c>
      <c r="H434" s="415">
        <v>9</v>
      </c>
      <c r="I434" s="314">
        <v>5000</v>
      </c>
      <c r="J434" s="295">
        <v>7</v>
      </c>
      <c r="K434" s="296">
        <f t="shared" si="51"/>
        <v>1.0766838138533317E-3</v>
      </c>
      <c r="L434" s="296">
        <f t="shared" si="52"/>
        <v>1.0021474588403723E-3</v>
      </c>
      <c r="M434" s="297">
        <f t="shared" si="45"/>
        <v>8.900412152474459</v>
      </c>
      <c r="N434" s="297">
        <f t="shared" si="50"/>
        <v>1.958090673544381</v>
      </c>
      <c r="O434" s="361">
        <v>3.9726495317496324</v>
      </c>
      <c r="P434" s="297">
        <v>0.37748921282798836</v>
      </c>
      <c r="Q434" s="414">
        <f t="shared" si="46"/>
        <v>6.9445851920531793E-2</v>
      </c>
    </row>
    <row r="435" spans="1:17" x14ac:dyDescent="0.35">
      <c r="A435" s="322">
        <f t="shared" si="47"/>
        <v>55</v>
      </c>
      <c r="B435" s="295" t="s">
        <v>2131</v>
      </c>
      <c r="C435" s="295">
        <v>361.4</v>
      </c>
      <c r="D435" s="295"/>
      <c r="E435" s="295"/>
      <c r="F435" s="295">
        <f t="shared" si="44"/>
        <v>361.4</v>
      </c>
      <c r="G435" s="346">
        <v>5000</v>
      </c>
      <c r="H435" s="415">
        <v>20</v>
      </c>
      <c r="I435" s="314">
        <v>5000</v>
      </c>
      <c r="J435" s="295">
        <v>11</v>
      </c>
      <c r="K435" s="296">
        <f t="shared" si="51"/>
        <v>2.3926306974518482E-3</v>
      </c>
      <c r="L435" s="296">
        <f t="shared" si="52"/>
        <v>1.5748031496062994E-3</v>
      </c>
      <c r="M435" s="297">
        <f t="shared" si="45"/>
        <v>16.986369644487105</v>
      </c>
      <c r="N435" s="297">
        <f t="shared" si="50"/>
        <v>3.7370013217871634</v>
      </c>
      <c r="O435" s="361">
        <v>7.6572269415775533</v>
      </c>
      <c r="P435" s="297">
        <v>0.83886491739552971</v>
      </c>
      <c r="Q435" s="414">
        <f t="shared" si="46"/>
        <v>8.0850754912139888E-2</v>
      </c>
    </row>
    <row r="436" spans="1:17" x14ac:dyDescent="0.35">
      <c r="A436" s="322">
        <f t="shared" si="47"/>
        <v>56</v>
      </c>
      <c r="B436" s="295" t="s">
        <v>2132</v>
      </c>
      <c r="C436" s="295">
        <v>325.7</v>
      </c>
      <c r="D436" s="295"/>
      <c r="E436" s="295">
        <v>17.7</v>
      </c>
      <c r="F436" s="295">
        <f t="shared" si="44"/>
        <v>343.4</v>
      </c>
      <c r="G436" s="346">
        <v>5000</v>
      </c>
      <c r="H436" s="415">
        <v>28</v>
      </c>
      <c r="I436" s="314">
        <v>5000</v>
      </c>
      <c r="J436" s="295">
        <v>21</v>
      </c>
      <c r="K436" s="296">
        <f t="shared" si="51"/>
        <v>3.3496829764325877E-3</v>
      </c>
      <c r="L436" s="296">
        <f t="shared" si="52"/>
        <v>3.006442376521117E-3</v>
      </c>
      <c r="M436" s="297">
        <f t="shared" si="45"/>
        <v>27.213432892403638</v>
      </c>
      <c r="N436" s="297">
        <f t="shared" si="50"/>
        <v>5.9869552363288001</v>
      </c>
      <c r="O436" s="361">
        <v>12.159447223097603</v>
      </c>
      <c r="P436" s="297">
        <v>1.1744108843537413</v>
      </c>
      <c r="Q436" s="414">
        <f t="shared" si="46"/>
        <v>0.13551032683804248</v>
      </c>
    </row>
    <row r="437" spans="1:17" x14ac:dyDescent="0.35">
      <c r="A437" s="322">
        <f t="shared" si="47"/>
        <v>57</v>
      </c>
      <c r="B437" s="295" t="s">
        <v>2133</v>
      </c>
      <c r="C437" s="295">
        <v>398.4</v>
      </c>
      <c r="D437" s="295"/>
      <c r="E437" s="295">
        <v>80.599999999999994</v>
      </c>
      <c r="F437" s="295">
        <f t="shared" si="44"/>
        <v>479</v>
      </c>
      <c r="G437" s="346">
        <v>5000</v>
      </c>
      <c r="H437" s="415">
        <v>17</v>
      </c>
      <c r="I437" s="314">
        <v>5000</v>
      </c>
      <c r="J437" s="295">
        <v>13</v>
      </c>
      <c r="K437" s="296">
        <f t="shared" si="51"/>
        <v>2.0337360928340711E-3</v>
      </c>
      <c r="L437" s="296">
        <f t="shared" si="52"/>
        <v>1.8611309949892628E-3</v>
      </c>
      <c r="M437" s="297">
        <f t="shared" si="45"/>
        <v>16.675678693161213</v>
      </c>
      <c r="N437" s="297">
        <f t="shared" si="50"/>
        <v>3.6686493124954671</v>
      </c>
      <c r="O437" s="361">
        <v>7.4467773097775192</v>
      </c>
      <c r="P437" s="297">
        <v>0.71303517978620012</v>
      </c>
      <c r="Q437" s="414">
        <f t="shared" si="46"/>
        <v>5.9507600198789978E-2</v>
      </c>
    </row>
    <row r="438" spans="1:17" x14ac:dyDescent="0.35">
      <c r="A438" s="322">
        <f t="shared" si="47"/>
        <v>58</v>
      </c>
      <c r="B438" s="295" t="s">
        <v>2134</v>
      </c>
      <c r="C438" s="295">
        <v>675.5</v>
      </c>
      <c r="D438" s="295"/>
      <c r="E438" s="295"/>
      <c r="F438" s="295">
        <f t="shared" si="44"/>
        <v>675.5</v>
      </c>
      <c r="G438" s="346">
        <v>5000</v>
      </c>
      <c r="H438" s="415">
        <v>39</v>
      </c>
      <c r="I438" s="314">
        <v>5000</v>
      </c>
      <c r="J438" s="295">
        <v>17</v>
      </c>
      <c r="K438" s="296">
        <f t="shared" si="51"/>
        <v>4.6656298600311046E-3</v>
      </c>
      <c r="L438" s="296">
        <f t="shared" si="52"/>
        <v>2.4337866857551899E-3</v>
      </c>
      <c r="M438" s="297">
        <f t="shared" si="45"/>
        <v>30.395796969956731</v>
      </c>
      <c r="N438" s="297">
        <f t="shared" si="50"/>
        <v>6.6870753333904807</v>
      </c>
      <c r="O438" s="361">
        <v>13.787839625941199</v>
      </c>
      <c r="P438" s="297">
        <v>1.635786588921283</v>
      </c>
      <c r="Q438" s="414">
        <f t="shared" si="46"/>
        <v>7.7729827562116494E-2</v>
      </c>
    </row>
    <row r="439" spans="1:17" x14ac:dyDescent="0.35">
      <c r="A439" s="322">
        <f t="shared" si="47"/>
        <v>59</v>
      </c>
      <c r="B439" s="295" t="s">
        <v>2135</v>
      </c>
      <c r="C439" s="295">
        <v>1644.9</v>
      </c>
      <c r="D439" s="295">
        <v>102.4</v>
      </c>
      <c r="E439" s="295">
        <v>88.7</v>
      </c>
      <c r="F439" s="295">
        <f t="shared" si="44"/>
        <v>1836.0000000000002</v>
      </c>
      <c r="G439" s="346">
        <v>5000</v>
      </c>
      <c r="H439" s="415">
        <v>38</v>
      </c>
      <c r="I439" s="314">
        <v>5000</v>
      </c>
      <c r="J439" s="295">
        <v>94</v>
      </c>
      <c r="K439" s="296">
        <f t="shared" si="51"/>
        <v>4.545998325158512E-3</v>
      </c>
      <c r="L439" s="296">
        <f t="shared" si="52"/>
        <v>1.3457408732999285E-2</v>
      </c>
      <c r="M439" s="297">
        <f t="shared" si="45"/>
        <v>77.080687149149696</v>
      </c>
      <c r="N439" s="297">
        <f t="shared" si="50"/>
        <v>16.957751172812934</v>
      </c>
      <c r="O439" s="361">
        <v>33.337121690316607</v>
      </c>
      <c r="P439" s="297">
        <v>1.5938433430515062</v>
      </c>
      <c r="Q439" s="414">
        <f t="shared" si="46"/>
        <v>7.0244773069352243E-2</v>
      </c>
    </row>
    <row r="440" spans="1:17" x14ac:dyDescent="0.35">
      <c r="A440" s="322">
        <f t="shared" si="47"/>
        <v>60</v>
      </c>
      <c r="B440" s="295" t="s">
        <v>652</v>
      </c>
      <c r="C440" s="295">
        <v>640.29999999999995</v>
      </c>
      <c r="D440" s="295">
        <v>45.5</v>
      </c>
      <c r="E440" s="295"/>
      <c r="F440" s="295">
        <f t="shared" ref="F440:F502" si="53">C440+D440+E440</f>
        <v>685.8</v>
      </c>
      <c r="G440" s="346">
        <v>5000</v>
      </c>
      <c r="H440" s="415">
        <v>32</v>
      </c>
      <c r="I440" s="314">
        <v>5000</v>
      </c>
      <c r="J440" s="295">
        <v>15</v>
      </c>
      <c r="K440" s="296">
        <f t="shared" si="51"/>
        <v>3.8282091159229574E-3</v>
      </c>
      <c r="L440" s="296">
        <f t="shared" si="52"/>
        <v>2.1474588403722263E-3</v>
      </c>
      <c r="M440" s="297">
        <f t="shared" si="45"/>
        <v>25.584523571480016</v>
      </c>
      <c r="N440" s="297">
        <f t="shared" si="50"/>
        <v>5.6285951857256036</v>
      </c>
      <c r="O440" s="361">
        <v>11.58330297925418</v>
      </c>
      <c r="P440" s="297">
        <v>1.3421838678328475</v>
      </c>
      <c r="Q440" s="414">
        <f t="shared" si="46"/>
        <v>6.4360754745250284E-2</v>
      </c>
    </row>
    <row r="441" spans="1:17" x14ac:dyDescent="0.35">
      <c r="A441" s="322">
        <f t="shared" si="47"/>
        <v>61</v>
      </c>
      <c r="B441" s="295" t="s">
        <v>653</v>
      </c>
      <c r="C441" s="295">
        <v>484.9</v>
      </c>
      <c r="D441" s="295">
        <v>39.799999999999997</v>
      </c>
      <c r="E441" s="295"/>
      <c r="F441" s="295">
        <f t="shared" si="53"/>
        <v>524.69999999999993</v>
      </c>
      <c r="G441" s="346">
        <v>5000</v>
      </c>
      <c r="H441" s="415">
        <v>25</v>
      </c>
      <c r="I441" s="314">
        <v>5000</v>
      </c>
      <c r="J441" s="295">
        <v>11</v>
      </c>
      <c r="K441" s="296">
        <f t="shared" si="51"/>
        <v>2.9907883718148106E-3</v>
      </c>
      <c r="L441" s="296">
        <f t="shared" si="52"/>
        <v>1.5748031496062994E-3</v>
      </c>
      <c r="M441" s="297">
        <f t="shared" si="45"/>
        <v>19.54735181938841</v>
      </c>
      <c r="N441" s="297">
        <f t="shared" ref="N441:N503" si="54">M441*0.22</f>
        <v>4.3004174002654505</v>
      </c>
      <c r="O441" s="361">
        <v>8.8647200808210815</v>
      </c>
      <c r="P441" s="297">
        <v>1.0485811467444122</v>
      </c>
      <c r="Q441" s="414">
        <f t="shared" si="46"/>
        <v>6.4343568605335161E-2</v>
      </c>
    </row>
    <row r="442" spans="1:17" x14ac:dyDescent="0.35">
      <c r="A442" s="322">
        <f t="shared" si="47"/>
        <v>62</v>
      </c>
      <c r="B442" s="295" t="s">
        <v>654</v>
      </c>
      <c r="C442" s="295">
        <v>642.79999999999995</v>
      </c>
      <c r="D442" s="295"/>
      <c r="E442" s="295"/>
      <c r="F442" s="295">
        <f t="shared" si="53"/>
        <v>642.79999999999995</v>
      </c>
      <c r="G442" s="346">
        <v>5000</v>
      </c>
      <c r="H442" s="415">
        <v>37</v>
      </c>
      <c r="I442" s="314">
        <v>5000</v>
      </c>
      <c r="J442" s="295">
        <v>18</v>
      </c>
      <c r="K442" s="296">
        <f t="shared" si="51"/>
        <v>4.4263667902859193E-3</v>
      </c>
      <c r="L442" s="296">
        <f t="shared" si="52"/>
        <v>2.5769506084466717E-3</v>
      </c>
      <c r="M442" s="297">
        <f t="shared" si="45"/>
        <v>29.984353276803649</v>
      </c>
      <c r="N442" s="297">
        <f t="shared" si="54"/>
        <v>6.5965577208968025</v>
      </c>
      <c r="O442" s="361">
        <v>13.561865496116829</v>
      </c>
      <c r="P442" s="297">
        <v>1.5519000971817298</v>
      </c>
      <c r="Q442" s="414">
        <f t="shared" si="46"/>
        <v>8.0421089905101134E-2</v>
      </c>
    </row>
    <row r="443" spans="1:17" x14ac:dyDescent="0.35">
      <c r="A443" s="322">
        <f t="shared" si="47"/>
        <v>63</v>
      </c>
      <c r="B443" s="295" t="s">
        <v>655</v>
      </c>
      <c r="C443" s="295">
        <v>637.20000000000005</v>
      </c>
      <c r="D443" s="295"/>
      <c r="E443" s="295"/>
      <c r="F443" s="295">
        <f t="shared" si="53"/>
        <v>637.20000000000005</v>
      </c>
      <c r="G443" s="346">
        <v>5000</v>
      </c>
      <c r="H443" s="415">
        <v>16</v>
      </c>
      <c r="I443" s="314">
        <v>5000</v>
      </c>
      <c r="J443" s="295">
        <v>10</v>
      </c>
      <c r="K443" s="296">
        <f t="shared" si="51"/>
        <v>1.9141045579614787E-3</v>
      </c>
      <c r="L443" s="296">
        <f t="shared" si="52"/>
        <v>1.4316392269148176E-3</v>
      </c>
      <c r="M443" s="297">
        <f t="shared" si="45"/>
        <v>14.324634727758617</v>
      </c>
      <c r="N443" s="297">
        <f t="shared" si="54"/>
        <v>3.1514196401068957</v>
      </c>
      <c r="O443" s="361">
        <v>6.4342093043096922</v>
      </c>
      <c r="P443" s="297">
        <v>0.67109193391642374</v>
      </c>
      <c r="Q443" s="414">
        <f t="shared" si="46"/>
        <v>3.8577143135737013E-2</v>
      </c>
    </row>
    <row r="444" spans="1:17" x14ac:dyDescent="0.35">
      <c r="A444" s="322">
        <f t="shared" si="47"/>
        <v>64</v>
      </c>
      <c r="B444" s="295" t="s">
        <v>656</v>
      </c>
      <c r="C444" s="295">
        <v>453.2</v>
      </c>
      <c r="D444" s="295"/>
      <c r="E444" s="295"/>
      <c r="F444" s="295">
        <f t="shared" si="53"/>
        <v>453.2</v>
      </c>
      <c r="G444" s="346">
        <v>5000</v>
      </c>
      <c r="H444" s="415">
        <v>28</v>
      </c>
      <c r="I444" s="314">
        <v>5000</v>
      </c>
      <c r="J444" s="295">
        <v>7</v>
      </c>
      <c r="K444" s="296">
        <f t="shared" si="51"/>
        <v>3.3496829764325877E-3</v>
      </c>
      <c r="L444" s="296">
        <f t="shared" si="52"/>
        <v>1.0021474588403723E-3</v>
      </c>
      <c r="M444" s="297">
        <f t="shared" si="45"/>
        <v>18.632144417099415</v>
      </c>
      <c r="N444" s="297">
        <f t="shared" si="54"/>
        <v>4.0990717717618717</v>
      </c>
      <c r="O444" s="361">
        <v>8.5611234608750344</v>
      </c>
      <c r="P444" s="297">
        <v>1.1744108843537413</v>
      </c>
      <c r="Q444" s="414">
        <f t="shared" si="46"/>
        <v>7.1638902325882742E-2</v>
      </c>
    </row>
    <row r="445" spans="1:17" x14ac:dyDescent="0.35">
      <c r="A445" s="322">
        <f t="shared" si="47"/>
        <v>65</v>
      </c>
      <c r="B445" s="295" t="s">
        <v>657</v>
      </c>
      <c r="C445" s="295">
        <v>771.5</v>
      </c>
      <c r="D445" s="295">
        <v>16.600000000000001</v>
      </c>
      <c r="E445" s="295"/>
      <c r="F445" s="295">
        <f t="shared" si="53"/>
        <v>788.1</v>
      </c>
      <c r="G445" s="346">
        <v>5000</v>
      </c>
      <c r="H445" s="415">
        <v>35</v>
      </c>
      <c r="I445" s="314">
        <v>5000</v>
      </c>
      <c r="J445" s="295">
        <v>34</v>
      </c>
      <c r="K445" s="296">
        <f t="shared" si="51"/>
        <v>4.1871037205407349E-3</v>
      </c>
      <c r="L445" s="296">
        <f t="shared" si="52"/>
        <v>4.8675733715103798E-3</v>
      </c>
      <c r="M445" s="297">
        <f t="shared" ref="M445:M508" si="55">(L445+K445)*4281.45</f>
        <v>38.767147235762238</v>
      </c>
      <c r="N445" s="297">
        <f t="shared" si="54"/>
        <v>8.5287723918676921</v>
      </c>
      <c r="O445" s="361">
        <v>17.191238254388065</v>
      </c>
      <c r="P445" s="297">
        <v>1.4680136054421768</v>
      </c>
      <c r="Q445" s="414">
        <f t="shared" ref="Q445:Q507" si="56">(M445+N445+O445+P445)/F445</f>
        <v>8.3688835791727159E-2</v>
      </c>
    </row>
    <row r="446" spans="1:17" x14ac:dyDescent="0.35">
      <c r="A446" s="322">
        <f t="shared" ref="A446:A508" si="57">1+A445</f>
        <v>66</v>
      </c>
      <c r="B446" s="295" t="s">
        <v>658</v>
      </c>
      <c r="C446" s="295">
        <v>1131.7</v>
      </c>
      <c r="D446" s="295"/>
      <c r="E446" s="295">
        <v>24.6</v>
      </c>
      <c r="F446" s="295">
        <f t="shared" si="53"/>
        <v>1156.3</v>
      </c>
      <c r="G446" s="346">
        <v>5000</v>
      </c>
      <c r="H446" s="415">
        <v>42</v>
      </c>
      <c r="I446" s="314">
        <v>5000</v>
      </c>
      <c r="J446" s="295">
        <v>18</v>
      </c>
      <c r="K446" s="296">
        <f t="shared" si="51"/>
        <v>5.0245244646488817E-3</v>
      </c>
      <c r="L446" s="296">
        <f t="shared" si="52"/>
        <v>2.5769506084466717E-3</v>
      </c>
      <c r="M446" s="297">
        <f t="shared" si="55"/>
        <v>32.545335451704958</v>
      </c>
      <c r="N446" s="297">
        <f t="shared" si="54"/>
        <v>7.1599737993750905</v>
      </c>
      <c r="O446" s="361">
        <v>14.769358635360357</v>
      </c>
      <c r="P446" s="297">
        <v>1.7616163265306122</v>
      </c>
      <c r="Q446" s="414">
        <f t="shared" si="56"/>
        <v>4.8634683224916556E-2</v>
      </c>
    </row>
    <row r="447" spans="1:17" x14ac:dyDescent="0.35">
      <c r="A447" s="322">
        <f t="shared" si="57"/>
        <v>67</v>
      </c>
      <c r="B447" s="295" t="s">
        <v>659</v>
      </c>
      <c r="C447" s="295">
        <v>534.6</v>
      </c>
      <c r="D447" s="295"/>
      <c r="E447" s="295"/>
      <c r="F447" s="295">
        <f t="shared" si="53"/>
        <v>534.6</v>
      </c>
      <c r="G447" s="346">
        <v>5000</v>
      </c>
      <c r="H447" s="415">
        <v>33</v>
      </c>
      <c r="I447" s="314">
        <v>5000</v>
      </c>
      <c r="J447" s="295">
        <v>4</v>
      </c>
      <c r="K447" s="296">
        <f t="shared" si="51"/>
        <v>3.9478406507955496E-3</v>
      </c>
      <c r="L447" s="296">
        <f t="shared" si="52"/>
        <v>5.7265569076592703E-4</v>
      </c>
      <c r="M447" s="297">
        <f t="shared" si="55"/>
        <v>19.354279061578385</v>
      </c>
      <c r="N447" s="297">
        <f t="shared" si="54"/>
        <v>4.2579413935472443</v>
      </c>
      <c r="O447" s="361">
        <v>8.9975472224994402</v>
      </c>
      <c r="P447" s="297">
        <v>1.3841271137026239</v>
      </c>
      <c r="Q447" s="414">
        <f t="shared" si="56"/>
        <v>6.3587532344421424E-2</v>
      </c>
    </row>
    <row r="448" spans="1:17" x14ac:dyDescent="0.35">
      <c r="A448" s="322">
        <f t="shared" si="57"/>
        <v>68</v>
      </c>
      <c r="B448" s="295" t="s">
        <v>660</v>
      </c>
      <c r="C448" s="295">
        <v>640.5</v>
      </c>
      <c r="D448" s="295"/>
      <c r="E448" s="295"/>
      <c r="F448" s="295">
        <f t="shared" si="53"/>
        <v>640.5</v>
      </c>
      <c r="G448" s="346">
        <v>5000</v>
      </c>
      <c r="H448" s="415">
        <v>32</v>
      </c>
      <c r="I448" s="314">
        <v>5000</v>
      </c>
      <c r="J448" s="295">
        <v>12</v>
      </c>
      <c r="K448" s="296">
        <f t="shared" si="51"/>
        <v>3.8282091159229574E-3</v>
      </c>
      <c r="L448" s="296">
        <f t="shared" si="52"/>
        <v>1.717967072297781E-3</v>
      </c>
      <c r="M448" s="297">
        <f t="shared" si="55"/>
        <v>23.745676041057678</v>
      </c>
      <c r="N448" s="297">
        <f t="shared" si="54"/>
        <v>5.2240487290326891</v>
      </c>
      <c r="O448" s="361">
        <v>10.812233601635059</v>
      </c>
      <c r="P448" s="297">
        <v>1.3421838678328475</v>
      </c>
      <c r="Q448" s="414">
        <f t="shared" si="56"/>
        <v>6.4206311068787297E-2</v>
      </c>
    </row>
    <row r="449" spans="1:17" x14ac:dyDescent="0.35">
      <c r="A449" s="322">
        <f t="shared" si="57"/>
        <v>69</v>
      </c>
      <c r="B449" s="295" t="s">
        <v>661</v>
      </c>
      <c r="C449" s="295">
        <v>679.9</v>
      </c>
      <c r="D449" s="295">
        <v>100.6</v>
      </c>
      <c r="E449" s="295"/>
      <c r="F449" s="295">
        <f t="shared" si="53"/>
        <v>780.5</v>
      </c>
      <c r="G449" s="346">
        <v>5000</v>
      </c>
      <c r="H449" s="415">
        <v>22</v>
      </c>
      <c r="I449" s="314">
        <v>5000</v>
      </c>
      <c r="J449" s="295">
        <v>18</v>
      </c>
      <c r="K449" s="296">
        <f t="shared" ref="K449:K512" si="58">SUM(1/$H$707*H449)</f>
        <v>2.6318937671970331E-3</v>
      </c>
      <c r="L449" s="296">
        <f t="shared" ref="L449:L512" si="59">SUM(1/$J$707*J449)</f>
        <v>2.5769506084466717E-3</v>
      </c>
      <c r="M449" s="297">
        <f t="shared" si="55"/>
        <v>22.301406752099737</v>
      </c>
      <c r="N449" s="297">
        <f t="shared" si="54"/>
        <v>4.906309485461942</v>
      </c>
      <c r="O449" s="361">
        <v>9.9393860783862493</v>
      </c>
      <c r="P449" s="297">
        <v>0.92275140913508269</v>
      </c>
      <c r="Q449" s="414">
        <f t="shared" si="56"/>
        <v>4.8776237956544538E-2</v>
      </c>
    </row>
    <row r="450" spans="1:17" x14ac:dyDescent="0.35">
      <c r="A450" s="322">
        <f t="shared" si="57"/>
        <v>70</v>
      </c>
      <c r="B450" s="295" t="s">
        <v>662</v>
      </c>
      <c r="C450" s="295">
        <v>708.5</v>
      </c>
      <c r="D450" s="295"/>
      <c r="E450" s="295"/>
      <c r="F450" s="295">
        <f t="shared" si="53"/>
        <v>708.5</v>
      </c>
      <c r="G450" s="346">
        <v>5000</v>
      </c>
      <c r="H450" s="415">
        <v>48</v>
      </c>
      <c r="I450" s="314">
        <v>5000</v>
      </c>
      <c r="J450" s="295">
        <v>23</v>
      </c>
      <c r="K450" s="296">
        <f t="shared" si="58"/>
        <v>5.7423136738844359E-3</v>
      </c>
      <c r="L450" s="296">
        <f t="shared" si="59"/>
        <v>3.2927702219040806E-3</v>
      </c>
      <c r="M450" s="297">
        <f t="shared" si="55"/>
        <v>38.683259945623739</v>
      </c>
      <c r="N450" s="297">
        <f t="shared" si="54"/>
        <v>8.5103171880372219</v>
      </c>
      <c r="O450" s="361">
        <v>17.503466031817791</v>
      </c>
      <c r="P450" s="297">
        <v>2.0132758017492711</v>
      </c>
      <c r="Q450" s="414">
        <f t="shared" si="56"/>
        <v>9.4157119219799607E-2</v>
      </c>
    </row>
    <row r="451" spans="1:17" x14ac:dyDescent="0.35">
      <c r="A451" s="322">
        <f t="shared" si="57"/>
        <v>71</v>
      </c>
      <c r="B451" s="295" t="s">
        <v>663</v>
      </c>
      <c r="C451" s="295">
        <v>959</v>
      </c>
      <c r="D451" s="295"/>
      <c r="E451" s="295"/>
      <c r="F451" s="295">
        <f t="shared" si="53"/>
        <v>959</v>
      </c>
      <c r="G451" s="346">
        <v>5000</v>
      </c>
      <c r="H451" s="415">
        <v>23</v>
      </c>
      <c r="I451" s="314">
        <v>5000</v>
      </c>
      <c r="J451" s="295">
        <v>15</v>
      </c>
      <c r="K451" s="296">
        <f t="shared" si="58"/>
        <v>2.7515253020696257E-3</v>
      </c>
      <c r="L451" s="296">
        <f t="shared" si="59"/>
        <v>2.1474588403722263E-3</v>
      </c>
      <c r="M451" s="297">
        <f t="shared" si="55"/>
        <v>20.974755656657667</v>
      </c>
      <c r="N451" s="297">
        <f t="shared" si="54"/>
        <v>4.6144462444646868</v>
      </c>
      <c r="O451" s="361">
        <v>9.4098153286158333</v>
      </c>
      <c r="P451" s="297">
        <v>0.96469465500485896</v>
      </c>
      <c r="Q451" s="414">
        <f t="shared" si="56"/>
        <v>3.7501263696290976E-2</v>
      </c>
    </row>
    <row r="452" spans="1:17" x14ac:dyDescent="0.35">
      <c r="A452" s="322">
        <f t="shared" si="57"/>
        <v>72</v>
      </c>
      <c r="B452" s="295" t="s">
        <v>664</v>
      </c>
      <c r="C452" s="295">
        <v>492.4</v>
      </c>
      <c r="D452" s="295"/>
      <c r="E452" s="295"/>
      <c r="F452" s="295">
        <f t="shared" si="53"/>
        <v>492.4</v>
      </c>
      <c r="G452" s="346">
        <v>5000</v>
      </c>
      <c r="H452" s="415">
        <v>31</v>
      </c>
      <c r="I452" s="314">
        <v>5000</v>
      </c>
      <c r="J452" s="295">
        <v>12</v>
      </c>
      <c r="K452" s="296">
        <f t="shared" si="58"/>
        <v>3.7085775810503652E-3</v>
      </c>
      <c r="L452" s="296">
        <f t="shared" si="59"/>
        <v>1.717967072297781E-3</v>
      </c>
      <c r="M452" s="297">
        <f t="shared" si="55"/>
        <v>23.23347960607742</v>
      </c>
      <c r="N452" s="297">
        <f t="shared" si="54"/>
        <v>5.1113655133370326</v>
      </c>
      <c r="O452" s="361">
        <v>10.570734973786355</v>
      </c>
      <c r="P452" s="297">
        <v>1.3002406219630711</v>
      </c>
      <c r="Q452" s="414">
        <f t="shared" si="56"/>
        <v>8.1673072126652868E-2</v>
      </c>
    </row>
    <row r="453" spans="1:17" x14ac:dyDescent="0.35">
      <c r="A453" s="322">
        <f t="shared" si="57"/>
        <v>73</v>
      </c>
      <c r="B453" s="295" t="s">
        <v>665</v>
      </c>
      <c r="C453" s="295">
        <v>287.5</v>
      </c>
      <c r="D453" s="295"/>
      <c r="E453" s="295">
        <v>44.8</v>
      </c>
      <c r="F453" s="295">
        <f t="shared" si="53"/>
        <v>332.3</v>
      </c>
      <c r="G453" s="346">
        <v>5000</v>
      </c>
      <c r="H453" s="415">
        <v>14</v>
      </c>
      <c r="I453" s="314">
        <v>5000</v>
      </c>
      <c r="J453" s="295">
        <v>16</v>
      </c>
      <c r="K453" s="296">
        <f t="shared" si="58"/>
        <v>1.6748414882162938E-3</v>
      </c>
      <c r="L453" s="296">
        <f t="shared" si="59"/>
        <v>2.2906227630637081E-3</v>
      </c>
      <c r="M453" s="297">
        <f t="shared" si="55"/>
        <v>16.977936918642765</v>
      </c>
      <c r="N453" s="297">
        <f t="shared" si="54"/>
        <v>3.7351461221014084</v>
      </c>
      <c r="O453" s="361">
        <v>7.4933508038505243</v>
      </c>
      <c r="P453" s="297">
        <v>0.58720544217687065</v>
      </c>
      <c r="Q453" s="414">
        <f t="shared" si="56"/>
        <v>8.6649531407678504E-2</v>
      </c>
    </row>
    <row r="454" spans="1:17" x14ac:dyDescent="0.35">
      <c r="A454" s="322">
        <f t="shared" si="57"/>
        <v>74</v>
      </c>
      <c r="B454" s="295" t="s">
        <v>666</v>
      </c>
      <c r="C454" s="295">
        <v>227.9</v>
      </c>
      <c r="D454" s="295"/>
      <c r="E454" s="295"/>
      <c r="F454" s="295">
        <f t="shared" si="53"/>
        <v>227.9</v>
      </c>
      <c r="G454" s="346">
        <v>5000</v>
      </c>
      <c r="H454" s="415">
        <v>19</v>
      </c>
      <c r="I454" s="314">
        <v>5000</v>
      </c>
      <c r="J454" s="295">
        <v>14</v>
      </c>
      <c r="K454" s="296">
        <f t="shared" si="58"/>
        <v>2.272999162579256E-3</v>
      </c>
      <c r="L454" s="296">
        <f t="shared" si="59"/>
        <v>2.0042949176807445E-3</v>
      </c>
      <c r="M454" s="297">
        <f t="shared" si="55"/>
        <v>18.313020739929179</v>
      </c>
      <c r="N454" s="297">
        <f t="shared" si="54"/>
        <v>4.0288645627844195</v>
      </c>
      <c r="O454" s="361">
        <v>8.1867976913479694</v>
      </c>
      <c r="P454" s="297">
        <v>0.79692167152575311</v>
      </c>
      <c r="Q454" s="414">
        <f t="shared" si="56"/>
        <v>0.13745328944970303</v>
      </c>
    </row>
    <row r="455" spans="1:17" x14ac:dyDescent="0.35">
      <c r="A455" s="322">
        <f t="shared" si="57"/>
        <v>75</v>
      </c>
      <c r="B455" s="295" t="s">
        <v>667</v>
      </c>
      <c r="C455" s="295">
        <v>638.54999999999995</v>
      </c>
      <c r="D455" s="295">
        <v>38.700000000000003</v>
      </c>
      <c r="E455" s="295"/>
      <c r="F455" s="295">
        <f t="shared" si="53"/>
        <v>677.25</v>
      </c>
      <c r="G455" s="346">
        <v>5000</v>
      </c>
      <c r="H455" s="415">
        <v>29</v>
      </c>
      <c r="I455" s="314">
        <v>5000</v>
      </c>
      <c r="J455" s="295">
        <v>18</v>
      </c>
      <c r="K455" s="296">
        <f t="shared" si="58"/>
        <v>3.4693145113051803E-3</v>
      </c>
      <c r="L455" s="296">
        <f t="shared" si="59"/>
        <v>2.5769506084466717E-3</v>
      </c>
      <c r="M455" s="297">
        <f t="shared" si="55"/>
        <v>25.886781796961564</v>
      </c>
      <c r="N455" s="297">
        <f t="shared" si="54"/>
        <v>5.695091995331544</v>
      </c>
      <c r="O455" s="361">
        <v>11.629876473327185</v>
      </c>
      <c r="P455" s="297">
        <v>1.2163541302235181</v>
      </c>
      <c r="Q455" s="414">
        <f t="shared" si="56"/>
        <v>6.5600744770533501E-2</v>
      </c>
    </row>
    <row r="456" spans="1:17" x14ac:dyDescent="0.35">
      <c r="A456" s="322">
        <f t="shared" si="57"/>
        <v>76</v>
      </c>
      <c r="B456" s="295" t="s">
        <v>668</v>
      </c>
      <c r="C456" s="295">
        <v>844.8</v>
      </c>
      <c r="D456" s="295">
        <v>33</v>
      </c>
      <c r="E456" s="295"/>
      <c r="F456" s="295">
        <f t="shared" si="53"/>
        <v>877.8</v>
      </c>
      <c r="G456" s="346">
        <v>5000</v>
      </c>
      <c r="H456" s="415">
        <v>45</v>
      </c>
      <c r="I456" s="314">
        <v>5000</v>
      </c>
      <c r="J456" s="295">
        <v>17</v>
      </c>
      <c r="K456" s="296">
        <f t="shared" si="58"/>
        <v>5.3834190692666588E-3</v>
      </c>
      <c r="L456" s="296">
        <f t="shared" si="59"/>
        <v>2.4337866857551899E-3</v>
      </c>
      <c r="M456" s="297">
        <f t="shared" si="55"/>
        <v>33.468975579838286</v>
      </c>
      <c r="N456" s="297">
        <f t="shared" si="54"/>
        <v>7.3631746275644234</v>
      </c>
      <c r="O456" s="361">
        <v>15.236831393033434</v>
      </c>
      <c r="P456" s="297">
        <v>1.8874460641399418</v>
      </c>
      <c r="Q456" s="414">
        <f t="shared" si="56"/>
        <v>6.6024638487783199E-2</v>
      </c>
    </row>
    <row r="457" spans="1:17" x14ac:dyDescent="0.35">
      <c r="A457" s="322">
        <f t="shared" si="57"/>
        <v>77</v>
      </c>
      <c r="B457" s="295" t="s">
        <v>669</v>
      </c>
      <c r="C457" s="295">
        <v>623.70000000000005</v>
      </c>
      <c r="D457" s="295">
        <v>33.200000000000003</v>
      </c>
      <c r="E457" s="295"/>
      <c r="F457" s="295">
        <f t="shared" si="53"/>
        <v>656.90000000000009</v>
      </c>
      <c r="G457" s="346">
        <v>5000</v>
      </c>
      <c r="H457" s="415">
        <v>39</v>
      </c>
      <c r="I457" s="314">
        <v>5000</v>
      </c>
      <c r="J457" s="295">
        <v>17</v>
      </c>
      <c r="K457" s="296">
        <f t="shared" si="58"/>
        <v>4.6656298600311046E-3</v>
      </c>
      <c r="L457" s="296">
        <f t="shared" si="59"/>
        <v>2.4337866857551899E-3</v>
      </c>
      <c r="M457" s="297">
        <f t="shared" si="55"/>
        <v>30.395796969956731</v>
      </c>
      <c r="N457" s="297">
        <f t="shared" si="54"/>
        <v>6.6870753333904807</v>
      </c>
      <c r="O457" s="361">
        <v>13.787839625941199</v>
      </c>
      <c r="P457" s="297">
        <v>1.635786588921283</v>
      </c>
      <c r="Q457" s="414">
        <f t="shared" si="56"/>
        <v>7.99307330159989E-2</v>
      </c>
    </row>
    <row r="458" spans="1:17" x14ac:dyDescent="0.35">
      <c r="A458" s="322">
        <f t="shared" si="57"/>
        <v>78</v>
      </c>
      <c r="B458" s="295" t="s">
        <v>670</v>
      </c>
      <c r="C458" s="295">
        <v>572.4</v>
      </c>
      <c r="D458" s="295"/>
      <c r="E458" s="295"/>
      <c r="F458" s="295">
        <f t="shared" si="53"/>
        <v>572.4</v>
      </c>
      <c r="G458" s="346">
        <v>5000</v>
      </c>
      <c r="H458" s="415">
        <v>15</v>
      </c>
      <c r="I458" s="314">
        <v>5000</v>
      </c>
      <c r="J458" s="295">
        <v>8</v>
      </c>
      <c r="K458" s="296">
        <f t="shared" si="58"/>
        <v>1.7944730230888863E-3</v>
      </c>
      <c r="L458" s="296">
        <f t="shared" si="59"/>
        <v>1.1453113815318541E-3</v>
      </c>
      <c r="M458" s="297">
        <f t="shared" si="55"/>
        <v>12.586539939163469</v>
      </c>
      <c r="N458" s="297">
        <f t="shared" si="54"/>
        <v>2.7690387866159631</v>
      </c>
      <c r="O458" s="361">
        <v>5.6786644247149054</v>
      </c>
      <c r="P458" s="297">
        <v>0.62914868804664725</v>
      </c>
      <c r="Q458" s="414">
        <f t="shared" si="56"/>
        <v>3.7846596503390957E-2</v>
      </c>
    </row>
    <row r="459" spans="1:17" x14ac:dyDescent="0.35">
      <c r="A459" s="322">
        <f t="shared" si="57"/>
        <v>79</v>
      </c>
      <c r="B459" s="295" t="s">
        <v>671</v>
      </c>
      <c r="C459" s="295">
        <v>678.9</v>
      </c>
      <c r="D459" s="295"/>
      <c r="E459" s="295"/>
      <c r="F459" s="295">
        <f t="shared" si="53"/>
        <v>678.9</v>
      </c>
      <c r="G459" s="346">
        <v>5000</v>
      </c>
      <c r="H459" s="415">
        <v>47</v>
      </c>
      <c r="I459" s="314">
        <v>5000</v>
      </c>
      <c r="J459" s="295">
        <v>15</v>
      </c>
      <c r="K459" s="296">
        <f t="shared" si="58"/>
        <v>5.6226821390118441E-3</v>
      </c>
      <c r="L459" s="296">
        <f t="shared" si="59"/>
        <v>2.1474588403722263E-3</v>
      </c>
      <c r="M459" s="297">
        <f t="shared" si="55"/>
        <v>33.267470096183928</v>
      </c>
      <c r="N459" s="297">
        <f t="shared" si="54"/>
        <v>7.318843421160464</v>
      </c>
      <c r="O459" s="361">
        <v>15.205782396984763</v>
      </c>
      <c r="P459" s="297">
        <v>1.9713325558794947</v>
      </c>
      <c r="Q459" s="414">
        <f t="shared" si="56"/>
        <v>8.5083853984693841E-2</v>
      </c>
    </row>
    <row r="460" spans="1:17" x14ac:dyDescent="0.35">
      <c r="A460" s="322">
        <f t="shared" si="57"/>
        <v>80</v>
      </c>
      <c r="B460" s="295" t="s">
        <v>672</v>
      </c>
      <c r="C460" s="295">
        <v>785.9</v>
      </c>
      <c r="D460" s="295"/>
      <c r="E460" s="295"/>
      <c r="F460" s="295">
        <f t="shared" si="53"/>
        <v>785.9</v>
      </c>
      <c r="G460" s="346">
        <v>5000</v>
      </c>
      <c r="H460" s="415">
        <v>32</v>
      </c>
      <c r="I460" s="314">
        <v>5000</v>
      </c>
      <c r="J460" s="295">
        <v>12</v>
      </c>
      <c r="K460" s="296">
        <f t="shared" si="58"/>
        <v>3.8282091159229574E-3</v>
      </c>
      <c r="L460" s="296">
        <f t="shared" si="59"/>
        <v>1.717967072297781E-3</v>
      </c>
      <c r="M460" s="297">
        <f t="shared" si="55"/>
        <v>23.745676041057678</v>
      </c>
      <c r="N460" s="297">
        <f t="shared" si="54"/>
        <v>5.2240487290326891</v>
      </c>
      <c r="O460" s="361">
        <v>10.812233601635059</v>
      </c>
      <c r="P460" s="297">
        <v>1.3421838678328475</v>
      </c>
      <c r="Q460" s="414">
        <f t="shared" si="56"/>
        <v>5.2327449089652971E-2</v>
      </c>
    </row>
    <row r="461" spans="1:17" x14ac:dyDescent="0.35">
      <c r="A461" s="322">
        <f t="shared" si="57"/>
        <v>81</v>
      </c>
      <c r="B461" s="295" t="s">
        <v>673</v>
      </c>
      <c r="C461" s="295">
        <v>557.20000000000005</v>
      </c>
      <c r="D461" s="295"/>
      <c r="E461" s="295"/>
      <c r="F461" s="295">
        <f t="shared" si="53"/>
        <v>557.20000000000005</v>
      </c>
      <c r="G461" s="346">
        <v>5000</v>
      </c>
      <c r="H461" s="415">
        <v>24</v>
      </c>
      <c r="I461" s="314">
        <v>5000</v>
      </c>
      <c r="J461" s="295">
        <v>10</v>
      </c>
      <c r="K461" s="296">
        <f t="shared" si="58"/>
        <v>2.8711568369422179E-3</v>
      </c>
      <c r="L461" s="296">
        <f t="shared" si="59"/>
        <v>1.4316392269148176E-3</v>
      </c>
      <c r="M461" s="297">
        <f t="shared" si="55"/>
        <v>18.422206207600702</v>
      </c>
      <c r="N461" s="297">
        <f t="shared" si="54"/>
        <v>4.0528853656721546</v>
      </c>
      <c r="O461" s="361">
        <v>8.366198327099335</v>
      </c>
      <c r="P461" s="297">
        <v>1.0066379008746356</v>
      </c>
      <c r="Q461" s="414">
        <f t="shared" si="56"/>
        <v>5.7157085070435792E-2</v>
      </c>
    </row>
    <row r="462" spans="1:17" x14ac:dyDescent="0.35">
      <c r="A462" s="322">
        <f t="shared" si="57"/>
        <v>82</v>
      </c>
      <c r="B462" s="295" t="s">
        <v>674</v>
      </c>
      <c r="C462" s="295">
        <v>780.8</v>
      </c>
      <c r="D462" s="295">
        <v>45.6</v>
      </c>
      <c r="E462" s="295"/>
      <c r="F462" s="295">
        <f t="shared" si="53"/>
        <v>826.4</v>
      </c>
      <c r="G462" s="346">
        <v>5000</v>
      </c>
      <c r="H462" s="415">
        <v>31</v>
      </c>
      <c r="I462" s="314">
        <v>5000</v>
      </c>
      <c r="J462" s="295">
        <v>11</v>
      </c>
      <c r="K462" s="296">
        <f t="shared" si="58"/>
        <v>3.7085775810503652E-3</v>
      </c>
      <c r="L462" s="296">
        <f t="shared" si="59"/>
        <v>1.5748031496062994E-3</v>
      </c>
      <c r="M462" s="297">
        <f t="shared" si="55"/>
        <v>22.620530429269973</v>
      </c>
      <c r="N462" s="297">
        <f t="shared" si="54"/>
        <v>4.9765166944393942</v>
      </c>
      <c r="O462" s="361">
        <v>10.313711847913313</v>
      </c>
      <c r="P462" s="297">
        <v>1.3002406219630711</v>
      </c>
      <c r="Q462" s="414">
        <f t="shared" si="56"/>
        <v>4.7447966594368042E-2</v>
      </c>
    </row>
    <row r="463" spans="1:17" x14ac:dyDescent="0.35">
      <c r="A463" s="322">
        <f t="shared" si="57"/>
        <v>83</v>
      </c>
      <c r="B463" s="295" t="s">
        <v>675</v>
      </c>
      <c r="C463" s="295">
        <v>1009.3</v>
      </c>
      <c r="D463" s="295"/>
      <c r="E463" s="295"/>
      <c r="F463" s="295">
        <f t="shared" si="53"/>
        <v>1009.3</v>
      </c>
      <c r="G463" s="346">
        <v>5000</v>
      </c>
      <c r="H463" s="415">
        <v>16</v>
      </c>
      <c r="I463" s="314">
        <v>5000</v>
      </c>
      <c r="J463" s="295">
        <v>35</v>
      </c>
      <c r="K463" s="296">
        <f t="shared" si="58"/>
        <v>1.9141045579614787E-3</v>
      </c>
      <c r="L463" s="296">
        <f t="shared" si="59"/>
        <v>5.0107372942018611E-3</v>
      </c>
      <c r="M463" s="297">
        <f t="shared" si="55"/>
        <v>29.648364147944729</v>
      </c>
      <c r="N463" s="297">
        <f t="shared" si="54"/>
        <v>6.5226401125478404</v>
      </c>
      <c r="O463" s="361">
        <v>12.859787451135704</v>
      </c>
      <c r="P463" s="297">
        <v>0.67109193391642374</v>
      </c>
      <c r="Q463" s="414">
        <f t="shared" si="56"/>
        <v>4.9243915233869708E-2</v>
      </c>
    </row>
    <row r="464" spans="1:17" x14ac:dyDescent="0.35">
      <c r="A464" s="322">
        <f t="shared" si="57"/>
        <v>84</v>
      </c>
      <c r="B464" s="295" t="s">
        <v>676</v>
      </c>
      <c r="C464" s="295">
        <v>602.29999999999995</v>
      </c>
      <c r="D464" s="295"/>
      <c r="E464" s="295"/>
      <c r="F464" s="295">
        <f t="shared" si="53"/>
        <v>602.29999999999995</v>
      </c>
      <c r="G464" s="346">
        <v>5000</v>
      </c>
      <c r="H464" s="415">
        <v>26</v>
      </c>
      <c r="I464" s="314">
        <v>5000</v>
      </c>
      <c r="J464" s="295">
        <v>13</v>
      </c>
      <c r="K464" s="296">
        <f t="shared" si="58"/>
        <v>3.1104199066874028E-3</v>
      </c>
      <c r="L464" s="296">
        <f t="shared" si="59"/>
        <v>1.8611309949892628E-3</v>
      </c>
      <c r="M464" s="297">
        <f t="shared" si="55"/>
        <v>21.285446607983559</v>
      </c>
      <c r="N464" s="297">
        <f t="shared" si="54"/>
        <v>4.682798253756383</v>
      </c>
      <c r="O464" s="361">
        <v>9.6202649604158665</v>
      </c>
      <c r="P464" s="297">
        <v>1.0905243926141885</v>
      </c>
      <c r="Q464" s="414">
        <f t="shared" si="56"/>
        <v>6.0898280283529803E-2</v>
      </c>
    </row>
    <row r="465" spans="1:17" x14ac:dyDescent="0.35">
      <c r="A465" s="322">
        <f t="shared" si="57"/>
        <v>85</v>
      </c>
      <c r="B465" s="295" t="s">
        <v>677</v>
      </c>
      <c r="C465" s="295">
        <v>655.4</v>
      </c>
      <c r="D465" s="295">
        <v>60.8</v>
      </c>
      <c r="E465" s="295"/>
      <c r="F465" s="295">
        <f t="shared" si="53"/>
        <v>716.19999999999993</v>
      </c>
      <c r="G465" s="346">
        <v>5000</v>
      </c>
      <c r="H465" s="415">
        <v>24</v>
      </c>
      <c r="I465" s="314">
        <v>5000</v>
      </c>
      <c r="J465" s="295">
        <v>19</v>
      </c>
      <c r="K465" s="296">
        <f t="shared" si="58"/>
        <v>2.8711568369422179E-3</v>
      </c>
      <c r="L465" s="296">
        <f t="shared" si="59"/>
        <v>2.7201145311381535E-3</v>
      </c>
      <c r="M465" s="297">
        <f t="shared" si="55"/>
        <v>23.938748798867707</v>
      </c>
      <c r="N465" s="297">
        <f t="shared" si="54"/>
        <v>5.2665247357508953</v>
      </c>
      <c r="O465" s="361">
        <v>10.6794064599567</v>
      </c>
      <c r="P465" s="297">
        <v>1.0066379008746356</v>
      </c>
      <c r="Q465" s="414">
        <f t="shared" si="56"/>
        <v>5.7094830906799697E-2</v>
      </c>
    </row>
    <row r="466" spans="1:17" x14ac:dyDescent="0.35">
      <c r="A466" s="322">
        <f t="shared" si="57"/>
        <v>86</v>
      </c>
      <c r="B466" s="295" t="s">
        <v>678</v>
      </c>
      <c r="C466" s="295">
        <v>707.3</v>
      </c>
      <c r="D466" s="295"/>
      <c r="E466" s="295"/>
      <c r="F466" s="295">
        <f t="shared" si="53"/>
        <v>707.3</v>
      </c>
      <c r="G466" s="346">
        <v>5000</v>
      </c>
      <c r="H466" s="415">
        <v>39</v>
      </c>
      <c r="I466" s="314">
        <v>5000</v>
      </c>
      <c r="J466" s="295">
        <v>16</v>
      </c>
      <c r="K466" s="296">
        <f t="shared" si="58"/>
        <v>4.6656298600311046E-3</v>
      </c>
      <c r="L466" s="296">
        <f t="shared" si="59"/>
        <v>2.2906227630637081E-3</v>
      </c>
      <c r="M466" s="297">
        <f t="shared" si="55"/>
        <v>29.782847793149287</v>
      </c>
      <c r="N466" s="297">
        <f t="shared" si="54"/>
        <v>6.5522265144928431</v>
      </c>
      <c r="O466" s="361">
        <v>13.530816500068159</v>
      </c>
      <c r="P466" s="297">
        <v>1.635786588921283</v>
      </c>
      <c r="Q466" s="414">
        <f t="shared" si="56"/>
        <v>7.281447391012523E-2</v>
      </c>
    </row>
    <row r="467" spans="1:17" x14ac:dyDescent="0.35">
      <c r="A467" s="322">
        <f t="shared" si="57"/>
        <v>87</v>
      </c>
      <c r="B467" s="295" t="s">
        <v>679</v>
      </c>
      <c r="C467" s="295">
        <v>789.4</v>
      </c>
      <c r="D467" s="295"/>
      <c r="E467" s="295"/>
      <c r="F467" s="295">
        <f t="shared" si="53"/>
        <v>789.4</v>
      </c>
      <c r="G467" s="346">
        <v>5000</v>
      </c>
      <c r="H467" s="415">
        <v>38</v>
      </c>
      <c r="I467" s="314">
        <v>5000</v>
      </c>
      <c r="J467" s="295">
        <v>16</v>
      </c>
      <c r="K467" s="296">
        <f t="shared" si="58"/>
        <v>4.545998325158512E-3</v>
      </c>
      <c r="L467" s="296">
        <f t="shared" si="59"/>
        <v>2.2906227630637081E-3</v>
      </c>
      <c r="M467" s="297">
        <f t="shared" si="55"/>
        <v>29.270651358169026</v>
      </c>
      <c r="N467" s="297">
        <f t="shared" si="54"/>
        <v>6.4395432987971857</v>
      </c>
      <c r="O467" s="361">
        <v>13.289317872219453</v>
      </c>
      <c r="P467" s="297">
        <v>1.5938433430515062</v>
      </c>
      <c r="Q467" s="414">
        <f t="shared" si="56"/>
        <v>6.4090899255430919E-2</v>
      </c>
    </row>
    <row r="468" spans="1:17" x14ac:dyDescent="0.35">
      <c r="A468" s="322">
        <f t="shared" si="57"/>
        <v>88</v>
      </c>
      <c r="B468" s="295" t="s">
        <v>680</v>
      </c>
      <c r="C468" s="295">
        <v>714.2</v>
      </c>
      <c r="D468" s="295"/>
      <c r="E468" s="295"/>
      <c r="F468" s="295">
        <f t="shared" si="53"/>
        <v>714.2</v>
      </c>
      <c r="G468" s="346">
        <v>5000</v>
      </c>
      <c r="H468" s="415">
        <v>38</v>
      </c>
      <c r="I468" s="314">
        <v>5000</v>
      </c>
      <c r="J468" s="295">
        <v>11</v>
      </c>
      <c r="K468" s="296">
        <f t="shared" si="58"/>
        <v>4.545998325158512E-3</v>
      </c>
      <c r="L468" s="296">
        <f t="shared" si="59"/>
        <v>1.5748031496062994E-3</v>
      </c>
      <c r="M468" s="297">
        <f t="shared" si="55"/>
        <v>26.2059054741318</v>
      </c>
      <c r="N468" s="297">
        <f t="shared" si="54"/>
        <v>5.7652992043089961</v>
      </c>
      <c r="O468" s="361">
        <v>12.00420224285425</v>
      </c>
      <c r="P468" s="297">
        <v>1.5938433430515062</v>
      </c>
      <c r="Q468" s="414">
        <f t="shared" si="56"/>
        <v>6.380460692291591E-2</v>
      </c>
    </row>
    <row r="469" spans="1:17" x14ac:dyDescent="0.35">
      <c r="A469" s="322">
        <f t="shared" si="57"/>
        <v>89</v>
      </c>
      <c r="B469" s="295" t="s">
        <v>681</v>
      </c>
      <c r="C469" s="295">
        <v>713.1</v>
      </c>
      <c r="D469" s="295"/>
      <c r="E469" s="295"/>
      <c r="F469" s="295">
        <f t="shared" si="53"/>
        <v>713.1</v>
      </c>
      <c r="G469" s="346">
        <v>5000</v>
      </c>
      <c r="H469" s="415">
        <v>46</v>
      </c>
      <c r="I469" s="314">
        <v>5000</v>
      </c>
      <c r="J469" s="295">
        <v>20</v>
      </c>
      <c r="K469" s="296">
        <f t="shared" si="58"/>
        <v>5.5030506041392514E-3</v>
      </c>
      <c r="L469" s="296">
        <f t="shared" si="59"/>
        <v>2.8632784538296352E-3</v>
      </c>
      <c r="M469" s="297">
        <f t="shared" si="55"/>
        <v>35.820019545240889</v>
      </c>
      <c r="N469" s="297">
        <f t="shared" si="54"/>
        <v>7.8804042999529953</v>
      </c>
      <c r="O469" s="361">
        <v>16.249399398501261</v>
      </c>
      <c r="P469" s="297">
        <v>1.9293893100097179</v>
      </c>
      <c r="Q469" s="414">
        <f t="shared" si="56"/>
        <v>8.6774943982197247E-2</v>
      </c>
    </row>
    <row r="470" spans="1:17" x14ac:dyDescent="0.35">
      <c r="A470" s="322">
        <f t="shared" si="57"/>
        <v>90</v>
      </c>
      <c r="B470" s="295" t="s">
        <v>682</v>
      </c>
      <c r="C470" s="295">
        <v>771.4</v>
      </c>
      <c r="D470" s="295">
        <v>100</v>
      </c>
      <c r="E470" s="295"/>
      <c r="F470" s="295">
        <f t="shared" si="53"/>
        <v>871.4</v>
      </c>
      <c r="G470" s="346">
        <v>5000</v>
      </c>
      <c r="H470" s="415">
        <v>39</v>
      </c>
      <c r="I470" s="314">
        <v>5000</v>
      </c>
      <c r="J470" s="295">
        <v>21</v>
      </c>
      <c r="K470" s="296">
        <f t="shared" si="58"/>
        <v>4.6656298600311046E-3</v>
      </c>
      <c r="L470" s="296">
        <f t="shared" si="59"/>
        <v>3.006442376521117E-3</v>
      </c>
      <c r="M470" s="297">
        <f t="shared" si="55"/>
        <v>32.847593677186509</v>
      </c>
      <c r="N470" s="297">
        <f t="shared" si="54"/>
        <v>7.2264706089810318</v>
      </c>
      <c r="O470" s="361">
        <v>14.815932129433364</v>
      </c>
      <c r="P470" s="297">
        <v>1.635786588921283</v>
      </c>
      <c r="Q470" s="414">
        <f t="shared" si="56"/>
        <v>6.4867779440580892E-2</v>
      </c>
    </row>
    <row r="471" spans="1:17" x14ac:dyDescent="0.35">
      <c r="A471" s="322">
        <f t="shared" si="57"/>
        <v>91</v>
      </c>
      <c r="B471" s="295" t="s">
        <v>683</v>
      </c>
      <c r="C471" s="295">
        <v>1203.7</v>
      </c>
      <c r="D471" s="295">
        <v>132</v>
      </c>
      <c r="E471" s="295"/>
      <c r="F471" s="295">
        <f t="shared" si="53"/>
        <v>1335.7</v>
      </c>
      <c r="G471" s="346">
        <v>5000</v>
      </c>
      <c r="H471" s="415">
        <v>52</v>
      </c>
      <c r="I471" s="314">
        <v>5000</v>
      </c>
      <c r="J471" s="295">
        <v>14</v>
      </c>
      <c r="K471" s="296">
        <f t="shared" si="58"/>
        <v>6.2208398133748056E-3</v>
      </c>
      <c r="L471" s="296">
        <f t="shared" si="59"/>
        <v>2.0042949176807445E-3</v>
      </c>
      <c r="M471" s="297">
        <f t="shared" si="55"/>
        <v>35.215503094277778</v>
      </c>
      <c r="N471" s="297">
        <f t="shared" si="54"/>
        <v>7.7474106807411109</v>
      </c>
      <c r="O471" s="361">
        <v>16.156252410355251</v>
      </c>
      <c r="P471" s="297">
        <v>2.1810487852283771</v>
      </c>
      <c r="Q471" s="414">
        <f t="shared" si="56"/>
        <v>4.5893699910610555E-2</v>
      </c>
    </row>
    <row r="472" spans="1:17" x14ac:dyDescent="0.35">
      <c r="A472" s="322">
        <f t="shared" si="57"/>
        <v>92</v>
      </c>
      <c r="B472" s="295" t="s">
        <v>684</v>
      </c>
      <c r="C472" s="295">
        <v>500.7</v>
      </c>
      <c r="D472" s="295"/>
      <c r="E472" s="295">
        <v>56.7</v>
      </c>
      <c r="F472" s="295">
        <f t="shared" si="53"/>
        <v>557.4</v>
      </c>
      <c r="G472" s="346">
        <v>5000</v>
      </c>
      <c r="H472" s="415">
        <v>19</v>
      </c>
      <c r="I472" s="314">
        <v>5000</v>
      </c>
      <c r="J472" s="295">
        <v>11</v>
      </c>
      <c r="K472" s="296">
        <f t="shared" si="58"/>
        <v>2.272999162579256E-3</v>
      </c>
      <c r="L472" s="296">
        <f t="shared" si="59"/>
        <v>1.5748031496062994E-3</v>
      </c>
      <c r="M472" s="297">
        <f t="shared" si="55"/>
        <v>16.474173209506844</v>
      </c>
      <c r="N472" s="297">
        <f t="shared" si="54"/>
        <v>3.624318106091506</v>
      </c>
      <c r="O472" s="361">
        <v>7.4157283137288479</v>
      </c>
      <c r="P472" s="297">
        <v>0.79692167152575311</v>
      </c>
      <c r="Q472" s="414">
        <f t="shared" si="56"/>
        <v>5.079142680454423E-2</v>
      </c>
    </row>
    <row r="473" spans="1:17" x14ac:dyDescent="0.35">
      <c r="A473" s="322">
        <f t="shared" si="57"/>
        <v>93</v>
      </c>
      <c r="B473" s="295" t="s">
        <v>685</v>
      </c>
      <c r="C473" s="295">
        <v>476.1</v>
      </c>
      <c r="D473" s="295"/>
      <c r="E473" s="295"/>
      <c r="F473" s="295">
        <f t="shared" si="53"/>
        <v>476.1</v>
      </c>
      <c r="G473" s="346">
        <v>5000</v>
      </c>
      <c r="H473" s="415">
        <v>21</v>
      </c>
      <c r="I473" s="314">
        <v>5000</v>
      </c>
      <c r="J473" s="295">
        <v>19</v>
      </c>
      <c r="K473" s="296">
        <f t="shared" si="58"/>
        <v>2.5122622323244409E-3</v>
      </c>
      <c r="L473" s="296">
        <f t="shared" si="59"/>
        <v>2.7201145311381535E-3</v>
      </c>
      <c r="M473" s="297">
        <f t="shared" si="55"/>
        <v>22.40215949392692</v>
      </c>
      <c r="N473" s="297">
        <f t="shared" si="54"/>
        <v>4.9284750886639221</v>
      </c>
      <c r="O473" s="361">
        <v>9.9549105764105832</v>
      </c>
      <c r="P473" s="297">
        <v>0.88080816326530609</v>
      </c>
      <c r="Q473" s="414">
        <f t="shared" si="56"/>
        <v>8.0164573245676829E-2</v>
      </c>
    </row>
    <row r="474" spans="1:17" x14ac:dyDescent="0.35">
      <c r="A474" s="322">
        <f t="shared" si="57"/>
        <v>94</v>
      </c>
      <c r="B474" s="315" t="s">
        <v>686</v>
      </c>
      <c r="C474" s="313">
        <v>364.5</v>
      </c>
      <c r="D474" s="313"/>
      <c r="E474" s="313">
        <v>21</v>
      </c>
      <c r="F474" s="295">
        <f t="shared" si="53"/>
        <v>385.5</v>
      </c>
      <c r="G474" s="346">
        <v>5000</v>
      </c>
      <c r="H474" s="415">
        <v>13</v>
      </c>
      <c r="I474" s="314">
        <v>5000</v>
      </c>
      <c r="J474" s="295">
        <v>9</v>
      </c>
      <c r="K474" s="296">
        <f t="shared" si="58"/>
        <v>1.5552099533437014E-3</v>
      </c>
      <c r="L474" s="296">
        <f t="shared" si="59"/>
        <v>1.2884753042233358E-3</v>
      </c>
      <c r="M474" s="297">
        <f t="shared" si="55"/>
        <v>12.175096246010392</v>
      </c>
      <c r="N474" s="297">
        <f t="shared" si="54"/>
        <v>2.6785211741222863</v>
      </c>
      <c r="O474" s="361">
        <v>5.4526902948905347</v>
      </c>
      <c r="P474" s="297">
        <v>0.54526219630709427</v>
      </c>
      <c r="Q474" s="414">
        <f t="shared" si="56"/>
        <v>5.4089675515772526E-2</v>
      </c>
    </row>
    <row r="475" spans="1:17" x14ac:dyDescent="0.35">
      <c r="A475" s="322">
        <f t="shared" si="57"/>
        <v>95</v>
      </c>
      <c r="B475" s="295" t="s">
        <v>687</v>
      </c>
      <c r="C475" s="295">
        <v>1235.0999999999999</v>
      </c>
      <c r="D475" s="295">
        <v>129.69999999999999</v>
      </c>
      <c r="E475" s="295"/>
      <c r="F475" s="295">
        <f t="shared" si="53"/>
        <v>1364.8</v>
      </c>
      <c r="G475" s="346">
        <v>5000</v>
      </c>
      <c r="H475" s="415">
        <v>64</v>
      </c>
      <c r="I475" s="314">
        <v>5000</v>
      </c>
      <c r="J475" s="295">
        <v>24</v>
      </c>
      <c r="K475" s="296">
        <f t="shared" si="58"/>
        <v>7.6564182318459148E-3</v>
      </c>
      <c r="L475" s="296">
        <f t="shared" si="59"/>
        <v>3.4359341445955619E-3</v>
      </c>
      <c r="M475" s="297">
        <f t="shared" si="55"/>
        <v>47.491352082115355</v>
      </c>
      <c r="N475" s="297">
        <f t="shared" si="54"/>
        <v>10.448097458065378</v>
      </c>
      <c r="O475" s="361">
        <v>21.624467203270118</v>
      </c>
      <c r="P475" s="297">
        <v>2.684367735665695</v>
      </c>
      <c r="Q475" s="414">
        <f t="shared" si="56"/>
        <v>6.0263983352224895E-2</v>
      </c>
    </row>
    <row r="476" spans="1:17" x14ac:dyDescent="0.35">
      <c r="A476" s="322">
        <f t="shared" si="57"/>
        <v>96</v>
      </c>
      <c r="B476" s="295" t="s">
        <v>688</v>
      </c>
      <c r="C476" s="295">
        <v>283</v>
      </c>
      <c r="D476" s="295">
        <v>27.9</v>
      </c>
      <c r="E476" s="295"/>
      <c r="F476" s="295">
        <f t="shared" si="53"/>
        <v>310.89999999999998</v>
      </c>
      <c r="G476" s="346">
        <v>5000</v>
      </c>
      <c r="H476" s="415">
        <v>20</v>
      </c>
      <c r="I476" s="314">
        <v>5000</v>
      </c>
      <c r="J476" s="295">
        <v>13</v>
      </c>
      <c r="K476" s="296">
        <f t="shared" si="58"/>
        <v>2.3926306974518482E-3</v>
      </c>
      <c r="L476" s="296">
        <f t="shared" si="59"/>
        <v>1.8611309949892628E-3</v>
      </c>
      <c r="M476" s="297">
        <f t="shared" si="55"/>
        <v>18.212267998101996</v>
      </c>
      <c r="N476" s="297">
        <f t="shared" si="54"/>
        <v>4.0066989595824394</v>
      </c>
      <c r="O476" s="361">
        <v>8.1712731933236356</v>
      </c>
      <c r="P476" s="297">
        <v>0.83886491739552971</v>
      </c>
      <c r="Q476" s="414">
        <f t="shared" si="56"/>
        <v>0.1004474270453638</v>
      </c>
    </row>
    <row r="477" spans="1:17" x14ac:dyDescent="0.35">
      <c r="A477" s="322">
        <f t="shared" si="57"/>
        <v>97</v>
      </c>
      <c r="B477" s="295" t="s">
        <v>689</v>
      </c>
      <c r="C477" s="295">
        <v>882.8</v>
      </c>
      <c r="D477" s="295"/>
      <c r="E477" s="295"/>
      <c r="F477" s="295">
        <f t="shared" si="53"/>
        <v>882.8</v>
      </c>
      <c r="G477" s="346">
        <v>5000</v>
      </c>
      <c r="H477" s="415">
        <v>65</v>
      </c>
      <c r="I477" s="314">
        <v>5000</v>
      </c>
      <c r="J477" s="295">
        <v>19</v>
      </c>
      <c r="K477" s="296">
        <f t="shared" si="58"/>
        <v>7.7760497667185074E-3</v>
      </c>
      <c r="L477" s="296">
        <f t="shared" si="59"/>
        <v>2.7201145311381535E-3</v>
      </c>
      <c r="M477" s="297">
        <f t="shared" si="55"/>
        <v>44.938802633058401</v>
      </c>
      <c r="N477" s="297">
        <f t="shared" si="54"/>
        <v>9.8865365792728479</v>
      </c>
      <c r="O477" s="361">
        <v>20.580850201753623</v>
      </c>
      <c r="P477" s="297">
        <v>2.7263109815354718</v>
      </c>
      <c r="Q477" s="414">
        <f t="shared" si="56"/>
        <v>8.8505324417331624E-2</v>
      </c>
    </row>
    <row r="478" spans="1:17" x14ac:dyDescent="0.35">
      <c r="A478" s="322">
        <f t="shared" si="57"/>
        <v>98</v>
      </c>
      <c r="B478" s="295" t="s">
        <v>690</v>
      </c>
      <c r="C478" s="295">
        <v>772.9</v>
      </c>
      <c r="D478" s="295"/>
      <c r="E478" s="295"/>
      <c r="F478" s="295">
        <f t="shared" si="53"/>
        <v>772.9</v>
      </c>
      <c r="G478" s="346">
        <v>5000</v>
      </c>
      <c r="H478" s="415">
        <v>34</v>
      </c>
      <c r="I478" s="314">
        <v>5000</v>
      </c>
      <c r="J478" s="295">
        <v>11</v>
      </c>
      <c r="K478" s="296">
        <f t="shared" si="58"/>
        <v>4.0674721856681422E-3</v>
      </c>
      <c r="L478" s="296">
        <f t="shared" si="59"/>
        <v>1.5748031496062994E-3</v>
      </c>
      <c r="M478" s="297">
        <f t="shared" si="55"/>
        <v>24.157119734210756</v>
      </c>
      <c r="N478" s="297">
        <f t="shared" si="54"/>
        <v>5.3145663415263664</v>
      </c>
      <c r="O478" s="361">
        <v>11.03820773145943</v>
      </c>
      <c r="P478" s="297">
        <v>1.4260703595724002</v>
      </c>
      <c r="Q478" s="414">
        <f t="shared" si="56"/>
        <v>5.4257943028553433E-2</v>
      </c>
    </row>
    <row r="479" spans="1:17" x14ac:dyDescent="0.35">
      <c r="A479" s="322">
        <f t="shared" si="57"/>
        <v>99</v>
      </c>
      <c r="B479" s="295" t="s">
        <v>691</v>
      </c>
      <c r="C479" s="295">
        <v>669.9</v>
      </c>
      <c r="D479" s="295"/>
      <c r="E479" s="295"/>
      <c r="F479" s="295">
        <f t="shared" si="53"/>
        <v>669.9</v>
      </c>
      <c r="G479" s="346">
        <v>5000</v>
      </c>
      <c r="H479" s="415">
        <v>27</v>
      </c>
      <c r="I479" s="314">
        <v>5000</v>
      </c>
      <c r="J479" s="295">
        <v>11</v>
      </c>
      <c r="K479" s="296">
        <f t="shared" si="58"/>
        <v>3.2300514415599954E-3</v>
      </c>
      <c r="L479" s="296">
        <f t="shared" si="59"/>
        <v>1.5748031496062994E-3</v>
      </c>
      <c r="M479" s="297">
        <f t="shared" si="55"/>
        <v>20.571744689348932</v>
      </c>
      <c r="N479" s="297">
        <f t="shared" si="54"/>
        <v>4.5257838316567653</v>
      </c>
      <c r="O479" s="361">
        <v>9.3477173365184925</v>
      </c>
      <c r="P479" s="297">
        <v>1.1324676384839651</v>
      </c>
      <c r="Q479" s="414">
        <f t="shared" si="56"/>
        <v>5.3108991634584504E-2</v>
      </c>
    </row>
    <row r="480" spans="1:17" x14ac:dyDescent="0.35">
      <c r="A480" s="322">
        <f t="shared" si="57"/>
        <v>100</v>
      </c>
      <c r="B480" s="295" t="s">
        <v>692</v>
      </c>
      <c r="C480" s="295">
        <v>872.5</v>
      </c>
      <c r="D480" s="295"/>
      <c r="E480" s="295"/>
      <c r="F480" s="295">
        <f t="shared" si="53"/>
        <v>872.5</v>
      </c>
      <c r="G480" s="346">
        <v>5000</v>
      </c>
      <c r="H480" s="415">
        <v>30</v>
      </c>
      <c r="I480" s="314">
        <v>5000</v>
      </c>
      <c r="J480" s="295">
        <v>45</v>
      </c>
      <c r="K480" s="296">
        <f t="shared" si="58"/>
        <v>3.5889460461777725E-3</v>
      </c>
      <c r="L480" s="296">
        <f t="shared" si="59"/>
        <v>6.442376521116679E-3</v>
      </c>
      <c r="M480" s="297">
        <f t="shared" si="55"/>
        <v>42.948606005742825</v>
      </c>
      <c r="N480" s="297">
        <f t="shared" si="54"/>
        <v>9.4486933212634217</v>
      </c>
      <c r="O480" s="361">
        <v>18.810999499747986</v>
      </c>
      <c r="P480" s="297">
        <v>1.2582973760932945</v>
      </c>
      <c r="Q480" s="414">
        <f t="shared" si="56"/>
        <v>8.3056270719596023E-2</v>
      </c>
    </row>
    <row r="481" spans="1:17" x14ac:dyDescent="0.35">
      <c r="A481" s="322">
        <f t="shared" si="57"/>
        <v>101</v>
      </c>
      <c r="B481" s="295" t="s">
        <v>693</v>
      </c>
      <c r="C481" s="295">
        <v>416.2</v>
      </c>
      <c r="D481" s="295">
        <v>126.1</v>
      </c>
      <c r="E481" s="295"/>
      <c r="F481" s="295">
        <f t="shared" si="53"/>
        <v>542.29999999999995</v>
      </c>
      <c r="G481" s="346">
        <v>5000</v>
      </c>
      <c r="H481" s="415">
        <v>22</v>
      </c>
      <c r="I481" s="314">
        <v>5000</v>
      </c>
      <c r="J481" s="295">
        <v>19</v>
      </c>
      <c r="K481" s="296">
        <f t="shared" si="58"/>
        <v>2.6318937671970331E-3</v>
      </c>
      <c r="L481" s="296">
        <f t="shared" si="59"/>
        <v>2.7201145311381535E-3</v>
      </c>
      <c r="M481" s="297">
        <f t="shared" si="55"/>
        <v>22.914355928907185</v>
      </c>
      <c r="N481" s="297">
        <f t="shared" si="54"/>
        <v>5.0411583043595805</v>
      </c>
      <c r="O481" s="361">
        <v>10.19640920425929</v>
      </c>
      <c r="P481" s="297">
        <v>0.92275140913508269</v>
      </c>
      <c r="Q481" s="414">
        <f t="shared" si="56"/>
        <v>7.2053613952906395E-2</v>
      </c>
    </row>
    <row r="482" spans="1:17" ht="18" x14ac:dyDescent="0.4">
      <c r="A482" s="322">
        <f t="shared" si="57"/>
        <v>102</v>
      </c>
      <c r="B482" s="316" t="s">
        <v>1345</v>
      </c>
      <c r="C482" s="317">
        <v>735.4</v>
      </c>
      <c r="D482" s="317"/>
      <c r="E482" s="317"/>
      <c r="F482" s="295">
        <f t="shared" si="53"/>
        <v>735.4</v>
      </c>
      <c r="G482" s="416">
        <v>5000</v>
      </c>
      <c r="H482" s="415">
        <v>32</v>
      </c>
      <c r="I482" s="314">
        <v>5000</v>
      </c>
      <c r="J482" s="317">
        <v>12</v>
      </c>
      <c r="K482" s="296">
        <f t="shared" si="58"/>
        <v>3.8282091159229574E-3</v>
      </c>
      <c r="L482" s="296">
        <f t="shared" si="59"/>
        <v>1.717967072297781E-3</v>
      </c>
      <c r="M482" s="297">
        <f t="shared" si="55"/>
        <v>23.745676041057678</v>
      </c>
      <c r="N482" s="297">
        <f t="shared" si="54"/>
        <v>5.2240487290326891</v>
      </c>
      <c r="O482" s="361">
        <v>10.812233601635059</v>
      </c>
      <c r="P482" s="297">
        <v>1.3421838678328475</v>
      </c>
      <c r="Q482" s="414">
        <f t="shared" si="56"/>
        <v>5.5920780853356361E-2</v>
      </c>
    </row>
    <row r="483" spans="1:17" x14ac:dyDescent="0.35">
      <c r="A483" s="322">
        <f t="shared" si="57"/>
        <v>103</v>
      </c>
      <c r="B483" s="295" t="s">
        <v>694</v>
      </c>
      <c r="C483" s="295">
        <v>767.4</v>
      </c>
      <c r="D483" s="295">
        <v>16.7</v>
      </c>
      <c r="E483" s="295"/>
      <c r="F483" s="295">
        <f t="shared" si="53"/>
        <v>784.1</v>
      </c>
      <c r="G483" s="346">
        <v>5000</v>
      </c>
      <c r="H483" s="415">
        <v>38</v>
      </c>
      <c r="I483" s="314">
        <v>5000</v>
      </c>
      <c r="J483" s="295">
        <v>22</v>
      </c>
      <c r="K483" s="296">
        <f t="shared" si="58"/>
        <v>4.545998325158512E-3</v>
      </c>
      <c r="L483" s="296">
        <f t="shared" si="59"/>
        <v>3.1496062992125988E-3</v>
      </c>
      <c r="M483" s="297">
        <f t="shared" si="55"/>
        <v>32.948346419013689</v>
      </c>
      <c r="N483" s="297">
        <f t="shared" si="54"/>
        <v>7.2486362121830119</v>
      </c>
      <c r="O483" s="361">
        <v>14.831456627457696</v>
      </c>
      <c r="P483" s="297">
        <v>1.5938433430515062</v>
      </c>
      <c r="Q483" s="414">
        <f t="shared" si="56"/>
        <v>7.2213088383759602E-2</v>
      </c>
    </row>
    <row r="484" spans="1:17" x14ac:dyDescent="0.35">
      <c r="A484" s="322">
        <f t="shared" si="57"/>
        <v>104</v>
      </c>
      <c r="B484" s="295" t="s">
        <v>695</v>
      </c>
      <c r="C484" s="295">
        <v>495.5</v>
      </c>
      <c r="D484" s="295"/>
      <c r="E484" s="295"/>
      <c r="F484" s="295">
        <f t="shared" si="53"/>
        <v>495.5</v>
      </c>
      <c r="G484" s="346">
        <v>5000</v>
      </c>
      <c r="H484" s="415">
        <v>12</v>
      </c>
      <c r="I484" s="314">
        <v>5000</v>
      </c>
      <c r="J484" s="295">
        <v>9</v>
      </c>
      <c r="K484" s="296">
        <f t="shared" si="58"/>
        <v>1.435578418471109E-3</v>
      </c>
      <c r="L484" s="296">
        <f t="shared" si="59"/>
        <v>1.2884753042233358E-3</v>
      </c>
      <c r="M484" s="297">
        <f t="shared" si="55"/>
        <v>11.66289981103013</v>
      </c>
      <c r="N484" s="297">
        <f t="shared" si="54"/>
        <v>2.5658379584266284</v>
      </c>
      <c r="O484" s="361">
        <v>5.2111916670418292</v>
      </c>
      <c r="P484" s="297">
        <v>0.50331895043731778</v>
      </c>
      <c r="Q484" s="414">
        <f t="shared" si="56"/>
        <v>4.0248735392403444E-2</v>
      </c>
    </row>
    <row r="485" spans="1:17" x14ac:dyDescent="0.35">
      <c r="A485" s="322">
        <f t="shared" si="57"/>
        <v>105</v>
      </c>
      <c r="B485" s="295" t="s">
        <v>696</v>
      </c>
      <c r="C485" s="295">
        <v>534.20000000000005</v>
      </c>
      <c r="D485" s="295">
        <v>22.3</v>
      </c>
      <c r="E485" s="295"/>
      <c r="F485" s="295">
        <f t="shared" si="53"/>
        <v>556.5</v>
      </c>
      <c r="G485" s="346">
        <v>5000</v>
      </c>
      <c r="H485" s="415">
        <v>22</v>
      </c>
      <c r="I485" s="314">
        <v>5000</v>
      </c>
      <c r="J485" s="295">
        <v>9</v>
      </c>
      <c r="K485" s="296">
        <f t="shared" si="58"/>
        <v>2.6318937671970331E-3</v>
      </c>
      <c r="L485" s="296">
        <f t="shared" si="59"/>
        <v>1.2884753042233358E-3</v>
      </c>
      <c r="M485" s="297">
        <f t="shared" si="55"/>
        <v>16.784864160832736</v>
      </c>
      <c r="N485" s="297">
        <f t="shared" si="54"/>
        <v>3.6926701153832018</v>
      </c>
      <c r="O485" s="361">
        <v>7.6261779455288838</v>
      </c>
      <c r="P485" s="297">
        <v>0.92275140913508269</v>
      </c>
      <c r="Q485" s="414">
        <f t="shared" si="56"/>
        <v>5.2158964296280148E-2</v>
      </c>
    </row>
    <row r="486" spans="1:17" x14ac:dyDescent="0.35">
      <c r="A486" s="322">
        <f t="shared" si="57"/>
        <v>106</v>
      </c>
      <c r="B486" s="295" t="s">
        <v>697</v>
      </c>
      <c r="C486" s="295">
        <v>758</v>
      </c>
      <c r="D486" s="295"/>
      <c r="E486" s="295"/>
      <c r="F486" s="295">
        <f t="shared" si="53"/>
        <v>758</v>
      </c>
      <c r="G486" s="346">
        <v>5000</v>
      </c>
      <c r="H486" s="415">
        <v>39</v>
      </c>
      <c r="I486" s="314">
        <v>5000</v>
      </c>
      <c r="J486" s="295">
        <v>21</v>
      </c>
      <c r="K486" s="296">
        <f t="shared" si="58"/>
        <v>4.6656298600311046E-3</v>
      </c>
      <c r="L486" s="296">
        <f t="shared" si="59"/>
        <v>3.006442376521117E-3</v>
      </c>
      <c r="M486" s="297">
        <f t="shared" si="55"/>
        <v>32.847593677186509</v>
      </c>
      <c r="N486" s="297">
        <f t="shared" si="54"/>
        <v>7.2264706089810318</v>
      </c>
      <c r="O486" s="361">
        <v>14.815932129433364</v>
      </c>
      <c r="P486" s="297">
        <v>1.635786588921283</v>
      </c>
      <c r="Q486" s="414">
        <f t="shared" si="56"/>
        <v>7.4572273093037184E-2</v>
      </c>
    </row>
    <row r="487" spans="1:17" x14ac:dyDescent="0.35">
      <c r="A487" s="322">
        <f t="shared" si="57"/>
        <v>107</v>
      </c>
      <c r="B487" s="295" t="s">
        <v>698</v>
      </c>
      <c r="C487" s="295">
        <v>463.8</v>
      </c>
      <c r="D487" s="295">
        <v>43.7</v>
      </c>
      <c r="E487" s="295"/>
      <c r="F487" s="295">
        <f t="shared" si="53"/>
        <v>507.5</v>
      </c>
      <c r="G487" s="346">
        <v>5000</v>
      </c>
      <c r="H487" s="415">
        <v>29</v>
      </c>
      <c r="I487" s="314">
        <v>5000</v>
      </c>
      <c r="J487" s="295">
        <v>13</v>
      </c>
      <c r="K487" s="296">
        <f t="shared" si="58"/>
        <v>3.4693145113051803E-3</v>
      </c>
      <c r="L487" s="296">
        <f t="shared" si="59"/>
        <v>1.8611309949892628E-3</v>
      </c>
      <c r="M487" s="297">
        <f t="shared" si="55"/>
        <v>22.822035912924346</v>
      </c>
      <c r="N487" s="297">
        <f t="shared" si="54"/>
        <v>5.0208479008433562</v>
      </c>
      <c r="O487" s="361">
        <v>10.344760843961984</v>
      </c>
      <c r="P487" s="297">
        <v>1.2163541302235181</v>
      </c>
      <c r="Q487" s="414">
        <f t="shared" si="56"/>
        <v>7.7643347365425025E-2</v>
      </c>
    </row>
    <row r="488" spans="1:17" x14ac:dyDescent="0.35">
      <c r="A488" s="322">
        <f t="shared" si="57"/>
        <v>108</v>
      </c>
      <c r="B488" s="295" t="s">
        <v>699</v>
      </c>
      <c r="C488" s="295">
        <v>564</v>
      </c>
      <c r="D488" s="295"/>
      <c r="E488" s="295"/>
      <c r="F488" s="295">
        <f t="shared" si="53"/>
        <v>564</v>
      </c>
      <c r="G488" s="346">
        <v>5000</v>
      </c>
      <c r="H488" s="415">
        <v>36</v>
      </c>
      <c r="I488" s="314">
        <v>5000</v>
      </c>
      <c r="J488" s="295">
        <v>29</v>
      </c>
      <c r="K488" s="296">
        <f t="shared" si="58"/>
        <v>4.3067352554133267E-3</v>
      </c>
      <c r="L488" s="296">
        <f t="shared" si="59"/>
        <v>4.1517537580529713E-3</v>
      </c>
      <c r="M488" s="297">
        <f t="shared" si="55"/>
        <v>36.214597786705276</v>
      </c>
      <c r="N488" s="297">
        <f t="shared" si="54"/>
        <v>7.9672115130751608</v>
      </c>
      <c r="O488" s="361">
        <v>16.14762125287157</v>
      </c>
      <c r="P488" s="297">
        <v>1.5099568513119535</v>
      </c>
      <c r="Q488" s="414">
        <f t="shared" si="56"/>
        <v>0.10964430390773754</v>
      </c>
    </row>
    <row r="489" spans="1:17" x14ac:dyDescent="0.35">
      <c r="A489" s="322">
        <f t="shared" si="57"/>
        <v>109</v>
      </c>
      <c r="B489" s="295" t="s">
        <v>700</v>
      </c>
      <c r="C489" s="295">
        <v>832.2</v>
      </c>
      <c r="D489" s="295">
        <v>47.7</v>
      </c>
      <c r="E489" s="295"/>
      <c r="F489" s="295">
        <f t="shared" si="53"/>
        <v>879.90000000000009</v>
      </c>
      <c r="G489" s="346">
        <v>5000</v>
      </c>
      <c r="H489" s="415">
        <v>47</v>
      </c>
      <c r="I489" s="314">
        <v>5000</v>
      </c>
      <c r="J489" s="295">
        <v>24</v>
      </c>
      <c r="K489" s="296">
        <f t="shared" si="58"/>
        <v>5.6226821390118441E-3</v>
      </c>
      <c r="L489" s="296">
        <f t="shared" si="59"/>
        <v>3.4359341445955619E-3</v>
      </c>
      <c r="M489" s="297">
        <f t="shared" si="55"/>
        <v>38.784012687450932</v>
      </c>
      <c r="N489" s="297">
        <f t="shared" si="54"/>
        <v>8.5324827912392056</v>
      </c>
      <c r="O489" s="361">
        <v>17.518990529842128</v>
      </c>
      <c r="P489" s="297">
        <v>1.9713325558794947</v>
      </c>
      <c r="Q489" s="414">
        <f t="shared" si="56"/>
        <v>7.5925467171737412E-2</v>
      </c>
    </row>
    <row r="490" spans="1:17" x14ac:dyDescent="0.35">
      <c r="A490" s="322">
        <f t="shared" si="57"/>
        <v>110</v>
      </c>
      <c r="B490" s="295" t="s">
        <v>701</v>
      </c>
      <c r="C490" s="295">
        <v>751.4</v>
      </c>
      <c r="D490" s="295"/>
      <c r="E490" s="295"/>
      <c r="F490" s="295">
        <f t="shared" si="53"/>
        <v>751.4</v>
      </c>
      <c r="G490" s="346">
        <v>5000</v>
      </c>
      <c r="H490" s="415">
        <v>33</v>
      </c>
      <c r="I490" s="314">
        <v>5000</v>
      </c>
      <c r="J490" s="295">
        <v>26</v>
      </c>
      <c r="K490" s="296">
        <f t="shared" si="58"/>
        <v>3.9478406507955496E-3</v>
      </c>
      <c r="L490" s="296">
        <f t="shared" si="59"/>
        <v>3.7222619899785255E-3</v>
      </c>
      <c r="M490" s="297">
        <f t="shared" si="55"/>
        <v>32.839160951342166</v>
      </c>
      <c r="N490" s="297">
        <f t="shared" si="54"/>
        <v>7.2246154092952768</v>
      </c>
      <c r="O490" s="361">
        <v>14.652055991706332</v>
      </c>
      <c r="P490" s="297">
        <v>1.3841271137026239</v>
      </c>
      <c r="Q490" s="414">
        <f t="shared" si="56"/>
        <v>7.4660579539587976E-2</v>
      </c>
    </row>
    <row r="491" spans="1:17" x14ac:dyDescent="0.35">
      <c r="A491" s="322">
        <f t="shared" si="57"/>
        <v>111</v>
      </c>
      <c r="B491" s="295" t="s">
        <v>702</v>
      </c>
      <c r="C491" s="295">
        <v>568.4</v>
      </c>
      <c r="D491" s="295"/>
      <c r="E491" s="295"/>
      <c r="F491" s="295">
        <f t="shared" si="53"/>
        <v>568.4</v>
      </c>
      <c r="G491" s="346">
        <v>5000</v>
      </c>
      <c r="H491" s="415">
        <v>47</v>
      </c>
      <c r="I491" s="314">
        <v>5000</v>
      </c>
      <c r="J491" s="295">
        <v>11</v>
      </c>
      <c r="K491" s="296">
        <f t="shared" si="58"/>
        <v>5.6226821390118441E-3</v>
      </c>
      <c r="L491" s="296">
        <f t="shared" si="59"/>
        <v>1.5748031496062994E-3</v>
      </c>
      <c r="M491" s="297">
        <f t="shared" si="55"/>
        <v>30.815673388954149</v>
      </c>
      <c r="N491" s="297">
        <f t="shared" si="54"/>
        <v>6.7794481455699129</v>
      </c>
      <c r="O491" s="361">
        <v>14.1776898934926</v>
      </c>
      <c r="P491" s="297">
        <v>1.9713325558794947</v>
      </c>
      <c r="Q491" s="414">
        <f t="shared" si="56"/>
        <v>9.4553384911851085E-2</v>
      </c>
    </row>
    <row r="492" spans="1:17" x14ac:dyDescent="0.35">
      <c r="A492" s="322">
        <f t="shared" si="57"/>
        <v>112</v>
      </c>
      <c r="B492" s="295" t="s">
        <v>703</v>
      </c>
      <c r="C492" s="295">
        <v>678.1</v>
      </c>
      <c r="D492" s="295">
        <v>31.4</v>
      </c>
      <c r="E492" s="295"/>
      <c r="F492" s="295">
        <f t="shared" si="53"/>
        <v>709.5</v>
      </c>
      <c r="G492" s="346">
        <v>5000</v>
      </c>
      <c r="H492" s="415">
        <v>49</v>
      </c>
      <c r="I492" s="314">
        <v>5000</v>
      </c>
      <c r="J492" s="295">
        <v>12</v>
      </c>
      <c r="K492" s="296">
        <f t="shared" si="58"/>
        <v>5.8619452087570285E-3</v>
      </c>
      <c r="L492" s="296">
        <f t="shared" si="59"/>
        <v>1.717967072297781E-3</v>
      </c>
      <c r="M492" s="297">
        <f t="shared" si="55"/>
        <v>32.453015435722108</v>
      </c>
      <c r="N492" s="297">
        <f t="shared" si="54"/>
        <v>7.1396633958588636</v>
      </c>
      <c r="O492" s="361">
        <v>14.917710275063053</v>
      </c>
      <c r="P492" s="297">
        <v>2.0552190476190475</v>
      </c>
      <c r="Q492" s="414">
        <f t="shared" si="56"/>
        <v>7.9726015721301016E-2</v>
      </c>
    </row>
    <row r="493" spans="1:17" x14ac:dyDescent="0.35">
      <c r="A493" s="322">
        <f t="shared" si="57"/>
        <v>113</v>
      </c>
      <c r="B493" s="295" t="s">
        <v>704</v>
      </c>
      <c r="C493" s="295">
        <v>726.3</v>
      </c>
      <c r="D493" s="295"/>
      <c r="E493" s="295"/>
      <c r="F493" s="295">
        <f t="shared" si="53"/>
        <v>726.3</v>
      </c>
      <c r="G493" s="346">
        <v>5000</v>
      </c>
      <c r="H493" s="415">
        <v>49</v>
      </c>
      <c r="I493" s="314">
        <v>5000</v>
      </c>
      <c r="J493" s="295">
        <v>13</v>
      </c>
      <c r="K493" s="296">
        <f t="shared" si="58"/>
        <v>5.8619452087570285E-3</v>
      </c>
      <c r="L493" s="296">
        <f t="shared" si="59"/>
        <v>1.8611309949892628E-3</v>
      </c>
      <c r="M493" s="297">
        <f t="shared" si="55"/>
        <v>33.065964612529555</v>
      </c>
      <c r="N493" s="297">
        <f t="shared" si="54"/>
        <v>7.274512214756502</v>
      </c>
      <c r="O493" s="361">
        <v>15.174733400936091</v>
      </c>
      <c r="P493" s="297">
        <v>2.0552190476190475</v>
      </c>
      <c r="Q493" s="414">
        <f t="shared" si="56"/>
        <v>7.9265357670165487E-2</v>
      </c>
    </row>
    <row r="494" spans="1:17" x14ac:dyDescent="0.35">
      <c r="A494" s="322">
        <f t="shared" si="57"/>
        <v>114</v>
      </c>
      <c r="B494" s="295" t="s">
        <v>705</v>
      </c>
      <c r="C494" s="295">
        <v>407.5</v>
      </c>
      <c r="D494" s="295"/>
      <c r="E494" s="295"/>
      <c r="F494" s="295">
        <f t="shared" si="53"/>
        <v>407.5</v>
      </c>
      <c r="G494" s="346">
        <v>5000</v>
      </c>
      <c r="H494" s="415">
        <v>16</v>
      </c>
      <c r="I494" s="314">
        <v>5000</v>
      </c>
      <c r="J494" s="295">
        <v>11</v>
      </c>
      <c r="K494" s="296">
        <f t="shared" si="58"/>
        <v>1.9141045579614787E-3</v>
      </c>
      <c r="L494" s="296">
        <f t="shared" si="59"/>
        <v>1.5748031496062994E-3</v>
      </c>
      <c r="M494" s="297">
        <f t="shared" si="55"/>
        <v>14.937583904566063</v>
      </c>
      <c r="N494" s="297">
        <f t="shared" si="54"/>
        <v>3.2862684590045337</v>
      </c>
      <c r="O494" s="361">
        <v>6.6912324301827315</v>
      </c>
      <c r="P494" s="297">
        <v>0.67109193391642374</v>
      </c>
      <c r="Q494" s="414">
        <f t="shared" si="56"/>
        <v>6.2788163748882825E-2</v>
      </c>
    </row>
    <row r="495" spans="1:17" x14ac:dyDescent="0.35">
      <c r="A495" s="322">
        <f t="shared" si="57"/>
        <v>115</v>
      </c>
      <c r="B495" s="295" t="s">
        <v>706</v>
      </c>
      <c r="C495" s="295">
        <v>659.3</v>
      </c>
      <c r="D495" s="295"/>
      <c r="E495" s="295"/>
      <c r="F495" s="295">
        <f t="shared" si="53"/>
        <v>659.3</v>
      </c>
      <c r="G495" s="346">
        <v>5000</v>
      </c>
      <c r="H495" s="415">
        <v>33</v>
      </c>
      <c r="I495" s="314">
        <v>5000</v>
      </c>
      <c r="J495" s="295">
        <v>22</v>
      </c>
      <c r="K495" s="296">
        <f t="shared" si="58"/>
        <v>3.9478406507955496E-3</v>
      </c>
      <c r="L495" s="296">
        <f t="shared" si="59"/>
        <v>3.1496062992125988E-3</v>
      </c>
      <c r="M495" s="297">
        <f t="shared" si="55"/>
        <v>30.387364244112387</v>
      </c>
      <c r="N495" s="297">
        <f t="shared" si="54"/>
        <v>6.6852201337047248</v>
      </c>
      <c r="O495" s="361">
        <v>13.623963488214171</v>
      </c>
      <c r="P495" s="297">
        <v>1.3841271137026239</v>
      </c>
      <c r="Q495" s="414">
        <f t="shared" si="56"/>
        <v>7.8993895009455348E-2</v>
      </c>
    </row>
    <row r="496" spans="1:17" x14ac:dyDescent="0.35">
      <c r="A496" s="322">
        <f t="shared" si="57"/>
        <v>116</v>
      </c>
      <c r="B496" s="295" t="s">
        <v>707</v>
      </c>
      <c r="C496" s="295">
        <v>2185</v>
      </c>
      <c r="D496" s="295"/>
      <c r="E496" s="295"/>
      <c r="F496" s="295">
        <f t="shared" si="53"/>
        <v>2185</v>
      </c>
      <c r="G496" s="346">
        <v>5000</v>
      </c>
      <c r="H496" s="415">
        <v>33</v>
      </c>
      <c r="I496" s="314">
        <v>5000</v>
      </c>
      <c r="J496" s="295">
        <v>52</v>
      </c>
      <c r="K496" s="296">
        <f t="shared" si="58"/>
        <v>3.9478406507955496E-3</v>
      </c>
      <c r="L496" s="296">
        <f t="shared" si="59"/>
        <v>7.444523979957051E-3</v>
      </c>
      <c r="M496" s="297">
        <f t="shared" si="55"/>
        <v>48.775839548335725</v>
      </c>
      <c r="N496" s="297">
        <f t="shared" si="54"/>
        <v>10.73068470063386</v>
      </c>
      <c r="O496" s="361">
        <v>21.334657264405386</v>
      </c>
      <c r="P496" s="297">
        <v>1.3841271137026239</v>
      </c>
      <c r="Q496" s="414">
        <f t="shared" si="56"/>
        <v>3.7631720195458851E-2</v>
      </c>
    </row>
    <row r="497" spans="1:17" x14ac:dyDescent="0.35">
      <c r="A497" s="322">
        <f t="shared" si="57"/>
        <v>117</v>
      </c>
      <c r="B497" s="295" t="s">
        <v>708</v>
      </c>
      <c r="C497" s="295">
        <v>880.1</v>
      </c>
      <c r="D497" s="295">
        <v>63.6</v>
      </c>
      <c r="E497" s="295">
        <v>117.1</v>
      </c>
      <c r="F497" s="295">
        <f t="shared" si="53"/>
        <v>1060.8</v>
      </c>
      <c r="G497" s="346">
        <v>5000</v>
      </c>
      <c r="H497" s="415">
        <v>34</v>
      </c>
      <c r="I497" s="314">
        <v>5000</v>
      </c>
      <c r="J497" s="295">
        <v>10</v>
      </c>
      <c r="K497" s="296">
        <f t="shared" si="58"/>
        <v>4.0674721856681422E-3</v>
      </c>
      <c r="L497" s="296">
        <f t="shared" si="59"/>
        <v>1.4316392269148176E-3</v>
      </c>
      <c r="M497" s="297">
        <f t="shared" si="55"/>
        <v>23.544170557403312</v>
      </c>
      <c r="N497" s="297">
        <f t="shared" si="54"/>
        <v>5.1797175226287289</v>
      </c>
      <c r="O497" s="361">
        <v>10.78118460558639</v>
      </c>
      <c r="P497" s="297">
        <v>1.4260703595724002</v>
      </c>
      <c r="Q497" s="414">
        <f t="shared" si="56"/>
        <v>3.8585165012434794E-2</v>
      </c>
    </row>
    <row r="498" spans="1:17" x14ac:dyDescent="0.35">
      <c r="A498" s="322">
        <f t="shared" si="57"/>
        <v>118</v>
      </c>
      <c r="B498" s="295" t="s">
        <v>709</v>
      </c>
      <c r="C498" s="295">
        <v>673.6</v>
      </c>
      <c r="D498" s="295"/>
      <c r="E498" s="295"/>
      <c r="F498" s="295">
        <f t="shared" si="53"/>
        <v>673.6</v>
      </c>
      <c r="G498" s="346">
        <v>5000</v>
      </c>
      <c r="H498" s="415">
        <v>23</v>
      </c>
      <c r="I498" s="314">
        <v>5000</v>
      </c>
      <c r="J498" s="295">
        <v>11</v>
      </c>
      <c r="K498" s="296">
        <f t="shared" si="58"/>
        <v>2.7515253020696257E-3</v>
      </c>
      <c r="L498" s="296">
        <f t="shared" si="59"/>
        <v>1.5748031496062994E-3</v>
      </c>
      <c r="M498" s="297">
        <f t="shared" si="55"/>
        <v>18.522958949427888</v>
      </c>
      <c r="N498" s="297">
        <f t="shared" si="54"/>
        <v>4.0750509688741356</v>
      </c>
      <c r="O498" s="361">
        <v>8.3817228251236706</v>
      </c>
      <c r="P498" s="297">
        <v>0.96469465500485896</v>
      </c>
      <c r="Q498" s="414">
        <f t="shared" si="56"/>
        <v>4.7423437349214004E-2</v>
      </c>
    </row>
    <row r="499" spans="1:17" x14ac:dyDescent="0.35">
      <c r="A499" s="322">
        <f t="shared" si="57"/>
        <v>119</v>
      </c>
      <c r="B499" s="295" t="s">
        <v>710</v>
      </c>
      <c r="C499" s="295">
        <v>511.5</v>
      </c>
      <c r="D499" s="295"/>
      <c r="E499" s="295"/>
      <c r="F499" s="295">
        <f t="shared" si="53"/>
        <v>511.5</v>
      </c>
      <c r="G499" s="346">
        <v>5000</v>
      </c>
      <c r="H499" s="415">
        <v>18</v>
      </c>
      <c r="I499" s="314">
        <v>5000</v>
      </c>
      <c r="J499" s="295">
        <v>19</v>
      </c>
      <c r="K499" s="296">
        <f t="shared" si="58"/>
        <v>2.1533676277066633E-3</v>
      </c>
      <c r="L499" s="296">
        <f t="shared" si="59"/>
        <v>2.7201145311381535E-3</v>
      </c>
      <c r="M499" s="297">
        <f t="shared" si="55"/>
        <v>20.86557018898614</v>
      </c>
      <c r="N499" s="297">
        <f t="shared" si="54"/>
        <v>4.5904254415769508</v>
      </c>
      <c r="O499" s="361">
        <v>9.2304146928644659</v>
      </c>
      <c r="P499" s="297">
        <v>0.75497842565597673</v>
      </c>
      <c r="Q499" s="414">
        <f t="shared" si="56"/>
        <v>6.9289127564190686E-2</v>
      </c>
    </row>
    <row r="500" spans="1:17" x14ac:dyDescent="0.35">
      <c r="A500" s="322">
        <f t="shared" si="57"/>
        <v>120</v>
      </c>
      <c r="B500" s="295" t="s">
        <v>711</v>
      </c>
      <c r="C500" s="295">
        <v>541.65</v>
      </c>
      <c r="D500" s="295"/>
      <c r="E500" s="295">
        <v>87.1</v>
      </c>
      <c r="F500" s="295">
        <f t="shared" si="53"/>
        <v>628.75</v>
      </c>
      <c r="G500" s="346">
        <v>5000</v>
      </c>
      <c r="H500" s="415">
        <v>27</v>
      </c>
      <c r="I500" s="314">
        <v>5000</v>
      </c>
      <c r="J500" s="295">
        <v>9</v>
      </c>
      <c r="K500" s="296">
        <f t="shared" si="58"/>
        <v>3.2300514415599954E-3</v>
      </c>
      <c r="L500" s="296">
        <f t="shared" si="59"/>
        <v>1.2884753042233358E-3</v>
      </c>
      <c r="M500" s="297">
        <f t="shared" si="55"/>
        <v>19.345846335734041</v>
      </c>
      <c r="N500" s="297">
        <f t="shared" si="54"/>
        <v>4.2560861938614893</v>
      </c>
      <c r="O500" s="361">
        <v>8.8336710847724103</v>
      </c>
      <c r="P500" s="297">
        <v>1.1324676384839651</v>
      </c>
      <c r="Q500" s="414">
        <f t="shared" si="56"/>
        <v>5.3388582509506018E-2</v>
      </c>
    </row>
    <row r="501" spans="1:17" x14ac:dyDescent="0.35">
      <c r="A501" s="322">
        <f t="shared" si="57"/>
        <v>121</v>
      </c>
      <c r="B501" s="295" t="s">
        <v>712</v>
      </c>
      <c r="C501" s="295">
        <v>341.1</v>
      </c>
      <c r="D501" s="295"/>
      <c r="E501" s="295"/>
      <c r="F501" s="295">
        <f t="shared" si="53"/>
        <v>341.1</v>
      </c>
      <c r="G501" s="346">
        <v>5000</v>
      </c>
      <c r="H501" s="415">
        <v>15</v>
      </c>
      <c r="I501" s="314">
        <v>5000</v>
      </c>
      <c r="J501" s="295">
        <v>12</v>
      </c>
      <c r="K501" s="296">
        <f t="shared" si="58"/>
        <v>1.7944730230888863E-3</v>
      </c>
      <c r="L501" s="296">
        <f t="shared" si="59"/>
        <v>1.717967072297781E-3</v>
      </c>
      <c r="M501" s="297">
        <f t="shared" si="55"/>
        <v>15.038336646393246</v>
      </c>
      <c r="N501" s="297">
        <f t="shared" si="54"/>
        <v>3.3084340622065143</v>
      </c>
      <c r="O501" s="361">
        <v>6.7067569282070671</v>
      </c>
      <c r="P501" s="297">
        <v>0.62914868804664725</v>
      </c>
      <c r="Q501" s="414">
        <f t="shared" si="56"/>
        <v>7.5293686088693856E-2</v>
      </c>
    </row>
    <row r="502" spans="1:17" x14ac:dyDescent="0.35">
      <c r="A502" s="322">
        <f t="shared" si="57"/>
        <v>122</v>
      </c>
      <c r="B502" s="295" t="s">
        <v>713</v>
      </c>
      <c r="C502" s="295">
        <v>134.1</v>
      </c>
      <c r="D502" s="295"/>
      <c r="E502" s="295"/>
      <c r="F502" s="295">
        <f t="shared" si="53"/>
        <v>134.1</v>
      </c>
      <c r="G502" s="346">
        <v>5000</v>
      </c>
      <c r="H502" s="415">
        <v>10</v>
      </c>
      <c r="I502" s="314">
        <v>5000</v>
      </c>
      <c r="J502" s="295">
        <v>11</v>
      </c>
      <c r="K502" s="296">
        <f t="shared" si="58"/>
        <v>1.1963153487259241E-3</v>
      </c>
      <c r="L502" s="296">
        <f t="shared" si="59"/>
        <v>1.5748031496062994E-3</v>
      </c>
      <c r="M502" s="297">
        <f t="shared" si="55"/>
        <v>11.864405294684499</v>
      </c>
      <c r="N502" s="297">
        <f t="shared" si="54"/>
        <v>2.6101691648305896</v>
      </c>
      <c r="O502" s="361">
        <v>5.2422406630904996</v>
      </c>
      <c r="P502" s="297">
        <v>0.41943245869776485</v>
      </c>
      <c r="Q502" s="414">
        <f t="shared" si="56"/>
        <v>0.15015844579644561</v>
      </c>
    </row>
    <row r="503" spans="1:17" x14ac:dyDescent="0.35">
      <c r="A503" s="322">
        <f t="shared" si="57"/>
        <v>123</v>
      </c>
      <c r="B503" s="295" t="s">
        <v>714</v>
      </c>
      <c r="C503" s="295">
        <v>1501.3</v>
      </c>
      <c r="D503" s="295"/>
      <c r="E503" s="295"/>
      <c r="F503" s="295">
        <f t="shared" ref="F503:F564" si="60">C503+D503+E503</f>
        <v>1501.3</v>
      </c>
      <c r="G503" s="346">
        <v>5000</v>
      </c>
      <c r="H503" s="415">
        <v>58</v>
      </c>
      <c r="I503" s="314">
        <v>5000</v>
      </c>
      <c r="J503" s="295">
        <v>29</v>
      </c>
      <c r="K503" s="296">
        <f t="shared" si="58"/>
        <v>6.9386290226103606E-3</v>
      </c>
      <c r="L503" s="296">
        <f t="shared" si="59"/>
        <v>4.1517537580529713E-3</v>
      </c>
      <c r="M503" s="297">
        <f t="shared" si="55"/>
        <v>47.482919356271019</v>
      </c>
      <c r="N503" s="297">
        <f t="shared" si="54"/>
        <v>10.446242258379625</v>
      </c>
      <c r="O503" s="361">
        <v>21.460591065543088</v>
      </c>
      <c r="P503" s="297">
        <v>2.4327082604470363</v>
      </c>
      <c r="Q503" s="414">
        <f t="shared" si="56"/>
        <v>5.4501073030467452E-2</v>
      </c>
    </row>
    <row r="504" spans="1:17" x14ac:dyDescent="0.35">
      <c r="A504" s="322">
        <f t="shared" si="57"/>
        <v>124</v>
      </c>
      <c r="B504" s="295" t="s">
        <v>715</v>
      </c>
      <c r="C504" s="295">
        <v>558.79999999999995</v>
      </c>
      <c r="D504" s="295"/>
      <c r="E504" s="295"/>
      <c r="F504" s="295">
        <f t="shared" si="60"/>
        <v>558.79999999999995</v>
      </c>
      <c r="G504" s="346">
        <v>5000</v>
      </c>
      <c r="H504" s="415">
        <v>30</v>
      </c>
      <c r="I504" s="314">
        <v>5000</v>
      </c>
      <c r="J504" s="295">
        <v>18</v>
      </c>
      <c r="K504" s="296">
        <f t="shared" si="58"/>
        <v>3.5889460461777725E-3</v>
      </c>
      <c r="L504" s="296">
        <f t="shared" si="59"/>
        <v>2.5769506084466717E-3</v>
      </c>
      <c r="M504" s="297">
        <f t="shared" si="55"/>
        <v>26.398978231941825</v>
      </c>
      <c r="N504" s="297">
        <f t="shared" ref="N504:N565" si="61">M504*0.22</f>
        <v>5.8077752110272014</v>
      </c>
      <c r="O504" s="361">
        <v>11.871375101175893</v>
      </c>
      <c r="P504" s="297">
        <v>1.2582973760932945</v>
      </c>
      <c r="Q504" s="414">
        <f t="shared" si="56"/>
        <v>8.1131757194413415E-2</v>
      </c>
    </row>
    <row r="505" spans="1:17" x14ac:dyDescent="0.35">
      <c r="A505" s="322">
        <f t="shared" si="57"/>
        <v>125</v>
      </c>
      <c r="B505" s="295" t="s">
        <v>716</v>
      </c>
      <c r="C505" s="295">
        <v>518.79999999999995</v>
      </c>
      <c r="D505" s="295">
        <v>32.700000000000003</v>
      </c>
      <c r="E505" s="295"/>
      <c r="F505" s="295">
        <f t="shared" si="60"/>
        <v>551.5</v>
      </c>
      <c r="G505" s="346">
        <v>5000</v>
      </c>
      <c r="H505" s="415">
        <v>27</v>
      </c>
      <c r="I505" s="314">
        <v>5000</v>
      </c>
      <c r="J505" s="295">
        <v>10</v>
      </c>
      <c r="K505" s="296">
        <f t="shared" si="58"/>
        <v>3.2300514415599954E-3</v>
      </c>
      <c r="L505" s="296">
        <f t="shared" si="59"/>
        <v>1.4316392269148176E-3</v>
      </c>
      <c r="M505" s="297">
        <f t="shared" si="55"/>
        <v>19.958795512541489</v>
      </c>
      <c r="N505" s="297">
        <f t="shared" si="61"/>
        <v>4.3909350127591278</v>
      </c>
      <c r="O505" s="361">
        <v>9.0906942106454505</v>
      </c>
      <c r="P505" s="297">
        <v>1.1324676384839651</v>
      </c>
      <c r="Q505" s="414">
        <f t="shared" si="56"/>
        <v>6.2688834767778839E-2</v>
      </c>
    </row>
    <row r="506" spans="1:17" x14ac:dyDescent="0.35">
      <c r="A506" s="322">
        <f t="shared" si="57"/>
        <v>126</v>
      </c>
      <c r="B506" s="295" t="s">
        <v>717</v>
      </c>
      <c r="C506" s="295">
        <v>366.5</v>
      </c>
      <c r="D506" s="295"/>
      <c r="E506" s="295"/>
      <c r="F506" s="295">
        <f t="shared" si="60"/>
        <v>366.5</v>
      </c>
      <c r="G506" s="346">
        <v>5000</v>
      </c>
      <c r="H506" s="415">
        <v>24</v>
      </c>
      <c r="I506" s="314">
        <v>5000</v>
      </c>
      <c r="J506" s="295">
        <v>15</v>
      </c>
      <c r="K506" s="296">
        <f t="shared" si="58"/>
        <v>2.8711568369422179E-3</v>
      </c>
      <c r="L506" s="296">
        <f t="shared" si="59"/>
        <v>2.1474588403722263E-3</v>
      </c>
      <c r="M506" s="297">
        <f t="shared" si="55"/>
        <v>21.486952091637928</v>
      </c>
      <c r="N506" s="297">
        <f t="shared" si="61"/>
        <v>4.7271294601603442</v>
      </c>
      <c r="O506" s="361">
        <v>9.651313956464536</v>
      </c>
      <c r="P506" s="297">
        <v>1.0066379008746356</v>
      </c>
      <c r="Q506" s="414">
        <f t="shared" si="56"/>
        <v>0.10060582103448143</v>
      </c>
    </row>
    <row r="507" spans="1:17" x14ac:dyDescent="0.35">
      <c r="A507" s="322">
        <f t="shared" si="57"/>
        <v>127</v>
      </c>
      <c r="B507" s="295" t="s">
        <v>718</v>
      </c>
      <c r="C507" s="295">
        <v>485.9</v>
      </c>
      <c r="D507" s="295"/>
      <c r="E507" s="295"/>
      <c r="F507" s="295">
        <f t="shared" si="60"/>
        <v>485.9</v>
      </c>
      <c r="G507" s="346">
        <v>5000</v>
      </c>
      <c r="H507" s="415">
        <v>24</v>
      </c>
      <c r="I507" s="314">
        <v>5000</v>
      </c>
      <c r="J507" s="295">
        <v>14</v>
      </c>
      <c r="K507" s="296">
        <f t="shared" si="58"/>
        <v>2.8711568369422179E-3</v>
      </c>
      <c r="L507" s="296">
        <f t="shared" si="59"/>
        <v>2.0042949176807445E-3</v>
      </c>
      <c r="M507" s="297">
        <f t="shared" si="55"/>
        <v>20.874002914830481</v>
      </c>
      <c r="N507" s="297">
        <f t="shared" si="61"/>
        <v>4.5922806412627057</v>
      </c>
      <c r="O507" s="361">
        <v>9.3942908305914976</v>
      </c>
      <c r="P507" s="297">
        <v>1.0066379008746356</v>
      </c>
      <c r="Q507" s="414">
        <f t="shared" si="56"/>
        <v>7.381603681325237E-2</v>
      </c>
    </row>
    <row r="508" spans="1:17" x14ac:dyDescent="0.35">
      <c r="A508" s="322">
        <f t="shared" si="57"/>
        <v>128</v>
      </c>
      <c r="B508" s="295" t="s">
        <v>719</v>
      </c>
      <c r="C508" s="295">
        <v>302.89999999999998</v>
      </c>
      <c r="D508" s="295"/>
      <c r="E508" s="295"/>
      <c r="F508" s="295">
        <f t="shared" si="60"/>
        <v>302.89999999999998</v>
      </c>
      <c r="G508" s="346">
        <v>5000</v>
      </c>
      <c r="H508" s="415">
        <v>23</v>
      </c>
      <c r="I508" s="314">
        <v>5000</v>
      </c>
      <c r="J508" s="295">
        <v>14</v>
      </c>
      <c r="K508" s="296">
        <f t="shared" si="58"/>
        <v>2.7515253020696257E-3</v>
      </c>
      <c r="L508" s="296">
        <f t="shared" si="59"/>
        <v>2.0042949176807445E-3</v>
      </c>
      <c r="M508" s="297">
        <f t="shared" si="55"/>
        <v>20.36180647985022</v>
      </c>
      <c r="N508" s="297">
        <f t="shared" si="61"/>
        <v>4.4795974255670483</v>
      </c>
      <c r="O508" s="361">
        <v>9.1527922027427913</v>
      </c>
      <c r="P508" s="297">
        <v>0.96469465500485896</v>
      </c>
      <c r="Q508" s="414">
        <f t="shared" ref="Q508:Q571" si="62">(M508+N508+O508+P508)/F508</f>
        <v>0.11541396752447976</v>
      </c>
    </row>
    <row r="509" spans="1:17" x14ac:dyDescent="0.35">
      <c r="A509" s="322">
        <f t="shared" ref="A509:A572" si="63">1+A508</f>
        <v>129</v>
      </c>
      <c r="B509" s="295" t="s">
        <v>720</v>
      </c>
      <c r="C509" s="295">
        <v>376.1</v>
      </c>
      <c r="D509" s="295"/>
      <c r="E509" s="295"/>
      <c r="F509" s="295">
        <f t="shared" si="60"/>
        <v>376.1</v>
      </c>
      <c r="G509" s="346">
        <v>5000</v>
      </c>
      <c r="H509" s="415">
        <v>14</v>
      </c>
      <c r="I509" s="314">
        <v>5000</v>
      </c>
      <c r="J509" s="295">
        <v>12</v>
      </c>
      <c r="K509" s="296">
        <f t="shared" si="58"/>
        <v>1.6748414882162938E-3</v>
      </c>
      <c r="L509" s="296">
        <f t="shared" si="59"/>
        <v>1.717967072297781E-3</v>
      </c>
      <c r="M509" s="297">
        <f t="shared" ref="M509:M572" si="64">(L509+K509)*4281.45</f>
        <v>14.526140211412987</v>
      </c>
      <c r="N509" s="297">
        <f t="shared" si="61"/>
        <v>3.1957508465108568</v>
      </c>
      <c r="O509" s="361">
        <v>6.4652583003583626</v>
      </c>
      <c r="P509" s="297">
        <v>0.58720544217687065</v>
      </c>
      <c r="Q509" s="414">
        <f t="shared" si="62"/>
        <v>6.587172241547215E-2</v>
      </c>
    </row>
    <row r="510" spans="1:17" x14ac:dyDescent="0.35">
      <c r="A510" s="322">
        <f t="shared" si="63"/>
        <v>130</v>
      </c>
      <c r="B510" s="295" t="s">
        <v>721</v>
      </c>
      <c r="C510" s="295">
        <v>381.2</v>
      </c>
      <c r="D510" s="295"/>
      <c r="E510" s="295"/>
      <c r="F510" s="295">
        <f t="shared" si="60"/>
        <v>381.2</v>
      </c>
      <c r="G510" s="346">
        <v>5000</v>
      </c>
      <c r="H510" s="415">
        <v>18</v>
      </c>
      <c r="I510" s="314">
        <v>5000</v>
      </c>
      <c r="J510" s="295">
        <v>9</v>
      </c>
      <c r="K510" s="296">
        <f t="shared" si="58"/>
        <v>2.1533676277066633E-3</v>
      </c>
      <c r="L510" s="296">
        <f t="shared" si="59"/>
        <v>1.2884753042233358E-3</v>
      </c>
      <c r="M510" s="297">
        <f t="shared" si="64"/>
        <v>14.736078420911694</v>
      </c>
      <c r="N510" s="297">
        <f t="shared" si="61"/>
        <v>3.2419372526005725</v>
      </c>
      <c r="O510" s="361">
        <v>6.660183434134062</v>
      </c>
      <c r="P510" s="297">
        <v>0.75497842565597673</v>
      </c>
      <c r="Q510" s="414">
        <f t="shared" si="62"/>
        <v>6.6613792060079502E-2</v>
      </c>
    </row>
    <row r="511" spans="1:17" x14ac:dyDescent="0.35">
      <c r="A511" s="322">
        <f t="shared" si="63"/>
        <v>131</v>
      </c>
      <c r="B511" s="295" t="s">
        <v>722</v>
      </c>
      <c r="C511" s="295">
        <v>323.89999999999998</v>
      </c>
      <c r="D511" s="295"/>
      <c r="E511" s="295"/>
      <c r="F511" s="295">
        <f t="shared" si="60"/>
        <v>323.89999999999998</v>
      </c>
      <c r="G511" s="346">
        <v>5000</v>
      </c>
      <c r="H511" s="415">
        <v>16</v>
      </c>
      <c r="I511" s="314">
        <v>5000</v>
      </c>
      <c r="J511" s="295">
        <v>5</v>
      </c>
      <c r="K511" s="296">
        <f t="shared" si="58"/>
        <v>1.9141045579614787E-3</v>
      </c>
      <c r="L511" s="296">
        <f t="shared" si="59"/>
        <v>7.1581961345740881E-4</v>
      </c>
      <c r="M511" s="297">
        <f t="shared" si="64"/>
        <v>11.259888843721395</v>
      </c>
      <c r="N511" s="297">
        <f t="shared" si="61"/>
        <v>2.477175545618707</v>
      </c>
      <c r="O511" s="361">
        <v>5.1490936749444893</v>
      </c>
      <c r="P511" s="297">
        <v>0.67109193391642374</v>
      </c>
      <c r="Q511" s="414">
        <f t="shared" si="62"/>
        <v>6.0380518673050367E-2</v>
      </c>
    </row>
    <row r="512" spans="1:17" x14ac:dyDescent="0.35">
      <c r="A512" s="322">
        <f t="shared" si="63"/>
        <v>132</v>
      </c>
      <c r="B512" s="295" t="s">
        <v>723</v>
      </c>
      <c r="C512" s="295">
        <v>465.1</v>
      </c>
      <c r="D512" s="295"/>
      <c r="E512" s="295"/>
      <c r="F512" s="295">
        <f t="shared" si="60"/>
        <v>465.1</v>
      </c>
      <c r="G512" s="346">
        <v>5000</v>
      </c>
      <c r="H512" s="415">
        <v>31</v>
      </c>
      <c r="I512" s="314">
        <v>5000</v>
      </c>
      <c r="J512" s="295">
        <v>13</v>
      </c>
      <c r="K512" s="296">
        <f t="shared" si="58"/>
        <v>3.7085775810503652E-3</v>
      </c>
      <c r="L512" s="296">
        <f t="shared" si="59"/>
        <v>1.8611309949892628E-3</v>
      </c>
      <c r="M512" s="297">
        <f t="shared" si="64"/>
        <v>23.846428782884864</v>
      </c>
      <c r="N512" s="297">
        <f t="shared" si="61"/>
        <v>5.2462143322346702</v>
      </c>
      <c r="O512" s="361">
        <v>10.827758099659395</v>
      </c>
      <c r="P512" s="297">
        <v>1.3002406219630711</v>
      </c>
      <c r="Q512" s="414">
        <f t="shared" si="62"/>
        <v>8.8627481910862185E-2</v>
      </c>
    </row>
    <row r="513" spans="1:17" x14ac:dyDescent="0.35">
      <c r="A513" s="322">
        <f t="shared" si="63"/>
        <v>133</v>
      </c>
      <c r="B513" s="295" t="s">
        <v>724</v>
      </c>
      <c r="C513" s="295">
        <v>806.2</v>
      </c>
      <c r="D513" s="295"/>
      <c r="E513" s="295"/>
      <c r="F513" s="295">
        <f t="shared" si="60"/>
        <v>806.2</v>
      </c>
      <c r="G513" s="346">
        <v>5000</v>
      </c>
      <c r="H513" s="415">
        <v>47</v>
      </c>
      <c r="I513" s="314">
        <v>5000</v>
      </c>
      <c r="J513" s="295">
        <v>21</v>
      </c>
      <c r="K513" s="296">
        <f t="shared" ref="K513:K576" si="65">SUM(1/$H$707*H513)</f>
        <v>5.6226821390118441E-3</v>
      </c>
      <c r="L513" s="296">
        <f t="shared" ref="L513:L576" si="66">SUM(1/$J$707*J513)</f>
        <v>3.006442376521117E-3</v>
      </c>
      <c r="M513" s="297">
        <f t="shared" si="64"/>
        <v>36.945165157028597</v>
      </c>
      <c r="N513" s="297">
        <f t="shared" si="61"/>
        <v>8.1279363345462912</v>
      </c>
      <c r="O513" s="361">
        <v>16.747921152223007</v>
      </c>
      <c r="P513" s="297">
        <v>1.9713325558794947</v>
      </c>
      <c r="Q513" s="414">
        <f t="shared" si="62"/>
        <v>7.9127208136538563E-2</v>
      </c>
    </row>
    <row r="514" spans="1:17" x14ac:dyDescent="0.35">
      <c r="A514" s="322">
        <f t="shared" si="63"/>
        <v>134</v>
      </c>
      <c r="B514" s="295" t="s">
        <v>725</v>
      </c>
      <c r="C514" s="295">
        <v>445.2</v>
      </c>
      <c r="D514" s="295"/>
      <c r="E514" s="295"/>
      <c r="F514" s="295">
        <f t="shared" si="60"/>
        <v>445.2</v>
      </c>
      <c r="G514" s="346">
        <v>5000</v>
      </c>
      <c r="H514" s="415">
        <v>18</v>
      </c>
      <c r="I514" s="314">
        <v>5000</v>
      </c>
      <c r="J514" s="295">
        <v>11</v>
      </c>
      <c r="K514" s="296">
        <f t="shared" si="65"/>
        <v>2.1533676277066633E-3</v>
      </c>
      <c r="L514" s="296">
        <f t="shared" si="66"/>
        <v>1.5748031496062994E-3</v>
      </c>
      <c r="M514" s="297">
        <f t="shared" si="64"/>
        <v>15.961976774526583</v>
      </c>
      <c r="N514" s="297">
        <f t="shared" si="61"/>
        <v>3.5116348903958485</v>
      </c>
      <c r="O514" s="361">
        <v>7.1742296858801424</v>
      </c>
      <c r="P514" s="297">
        <v>0.75497842565597673</v>
      </c>
      <c r="Q514" s="414">
        <f t="shared" si="62"/>
        <v>6.155170659581885E-2</v>
      </c>
    </row>
    <row r="515" spans="1:17" x14ac:dyDescent="0.35">
      <c r="A515" s="322">
        <f t="shared" si="63"/>
        <v>135</v>
      </c>
      <c r="B515" s="295" t="s">
        <v>726</v>
      </c>
      <c r="C515" s="295">
        <v>698.9</v>
      </c>
      <c r="D515" s="295">
        <v>44.3</v>
      </c>
      <c r="E515" s="295">
        <v>87.4</v>
      </c>
      <c r="F515" s="295">
        <f t="shared" si="60"/>
        <v>830.59999999999991</v>
      </c>
      <c r="G515" s="346">
        <v>5000</v>
      </c>
      <c r="H515" s="415">
        <v>41</v>
      </c>
      <c r="I515" s="314">
        <v>5000</v>
      </c>
      <c r="J515" s="295">
        <v>11</v>
      </c>
      <c r="K515" s="296">
        <f t="shared" si="65"/>
        <v>4.9048929297762891E-3</v>
      </c>
      <c r="L515" s="296">
        <f t="shared" si="66"/>
        <v>1.5748031496062994E-3</v>
      </c>
      <c r="M515" s="297">
        <f t="shared" si="64"/>
        <v>27.74249477907258</v>
      </c>
      <c r="N515" s="297">
        <f t="shared" si="61"/>
        <v>6.1033488513959675</v>
      </c>
      <c r="O515" s="361">
        <v>12.728698126400367</v>
      </c>
      <c r="P515" s="297">
        <v>1.7196730806608358</v>
      </c>
      <c r="Q515" s="414">
        <f t="shared" si="62"/>
        <v>5.81437693685646E-2</v>
      </c>
    </row>
    <row r="516" spans="1:17" x14ac:dyDescent="0.35">
      <c r="A516" s="322">
        <f t="shared" si="63"/>
        <v>136</v>
      </c>
      <c r="B516" s="295" t="s">
        <v>727</v>
      </c>
      <c r="C516" s="295">
        <v>537.4</v>
      </c>
      <c r="D516" s="295"/>
      <c r="E516" s="295"/>
      <c r="F516" s="295">
        <f t="shared" si="60"/>
        <v>537.4</v>
      </c>
      <c r="G516" s="346">
        <v>5000</v>
      </c>
      <c r="H516" s="415">
        <v>23</v>
      </c>
      <c r="I516" s="314">
        <v>5000</v>
      </c>
      <c r="J516" s="295">
        <v>8</v>
      </c>
      <c r="K516" s="296">
        <f t="shared" si="65"/>
        <v>2.7515253020696257E-3</v>
      </c>
      <c r="L516" s="296">
        <f t="shared" si="66"/>
        <v>1.1453113815318541E-3</v>
      </c>
      <c r="M516" s="297">
        <f t="shared" si="64"/>
        <v>16.684111419005557</v>
      </c>
      <c r="N516" s="297">
        <f t="shared" si="61"/>
        <v>3.6705045121812225</v>
      </c>
      <c r="O516" s="361">
        <v>7.6106534475045482</v>
      </c>
      <c r="P516" s="297">
        <v>0.96469465500485896</v>
      </c>
      <c r="Q516" s="414">
        <f t="shared" si="62"/>
        <v>5.3833204379784491E-2</v>
      </c>
    </row>
    <row r="517" spans="1:17" x14ac:dyDescent="0.35">
      <c r="A517" s="322">
        <f t="shared" si="63"/>
        <v>137</v>
      </c>
      <c r="B517" s="295" t="s">
        <v>728</v>
      </c>
      <c r="C517" s="295">
        <v>2042.1</v>
      </c>
      <c r="D517" s="295"/>
      <c r="E517" s="295"/>
      <c r="F517" s="295">
        <f t="shared" si="60"/>
        <v>2042.1</v>
      </c>
      <c r="G517" s="346">
        <v>5000</v>
      </c>
      <c r="H517" s="415">
        <v>41</v>
      </c>
      <c r="I517" s="314">
        <v>5000</v>
      </c>
      <c r="J517" s="295">
        <v>80</v>
      </c>
      <c r="K517" s="296">
        <f t="shared" si="65"/>
        <v>4.9048929297762891E-3</v>
      </c>
      <c r="L517" s="296">
        <f t="shared" si="66"/>
        <v>1.1453113815318541E-2</v>
      </c>
      <c r="M517" s="297">
        <f t="shared" si="64"/>
        <v>70.035987978786267</v>
      </c>
      <c r="N517" s="297">
        <f t="shared" si="61"/>
        <v>15.407917355332978</v>
      </c>
      <c r="O517" s="361">
        <v>30.463293811640167</v>
      </c>
      <c r="P517" s="297">
        <v>1.7196730806608358</v>
      </c>
      <c r="Q517" s="414">
        <f t="shared" si="62"/>
        <v>5.7600936401949104E-2</v>
      </c>
    </row>
    <row r="518" spans="1:17" x14ac:dyDescent="0.35">
      <c r="A518" s="322">
        <f t="shared" si="63"/>
        <v>138</v>
      </c>
      <c r="B518" s="295" t="s">
        <v>729</v>
      </c>
      <c r="C518" s="295">
        <v>264.39999999999998</v>
      </c>
      <c r="D518" s="295"/>
      <c r="E518" s="295"/>
      <c r="F518" s="295">
        <f t="shared" si="60"/>
        <v>264.39999999999998</v>
      </c>
      <c r="G518" s="346">
        <v>5000</v>
      </c>
      <c r="H518" s="415">
        <v>16</v>
      </c>
      <c r="I518" s="314">
        <v>5000</v>
      </c>
      <c r="J518" s="295">
        <v>9</v>
      </c>
      <c r="K518" s="296">
        <f t="shared" si="65"/>
        <v>1.9141045579614787E-3</v>
      </c>
      <c r="L518" s="296">
        <f t="shared" si="66"/>
        <v>1.2884753042233358E-3</v>
      </c>
      <c r="M518" s="297">
        <f t="shared" si="64"/>
        <v>13.711685550951174</v>
      </c>
      <c r="N518" s="297">
        <f t="shared" si="61"/>
        <v>3.0165708212092581</v>
      </c>
      <c r="O518" s="361">
        <v>6.177186178436652</v>
      </c>
      <c r="P518" s="297">
        <v>0.67109193391642374</v>
      </c>
      <c r="Q518" s="414">
        <f t="shared" si="62"/>
        <v>8.916994888242627E-2</v>
      </c>
    </row>
    <row r="519" spans="1:17" x14ac:dyDescent="0.35">
      <c r="A519" s="322">
        <f t="shared" si="63"/>
        <v>139</v>
      </c>
      <c r="B519" s="295" t="s">
        <v>730</v>
      </c>
      <c r="C519" s="295">
        <v>2510.6</v>
      </c>
      <c r="D519" s="295"/>
      <c r="E519" s="295"/>
      <c r="F519" s="295">
        <f t="shared" si="60"/>
        <v>2510.6</v>
      </c>
      <c r="G519" s="346">
        <v>5000</v>
      </c>
      <c r="H519" s="415">
        <v>84</v>
      </c>
      <c r="I519" s="314">
        <v>5000</v>
      </c>
      <c r="J519" s="295">
        <v>106</v>
      </c>
      <c r="K519" s="296">
        <f t="shared" si="65"/>
        <v>1.0049048929297763E-2</v>
      </c>
      <c r="L519" s="296">
        <f t="shared" si="66"/>
        <v>1.5175375805297067E-2</v>
      </c>
      <c r="M519" s="297">
        <f t="shared" si="64"/>
        <v>107.99711327993104</v>
      </c>
      <c r="N519" s="297">
        <f t="shared" si="61"/>
        <v>23.759364921584829</v>
      </c>
      <c r="O519" s="361">
        <v>47.530336081833546</v>
      </c>
      <c r="P519" s="297">
        <v>3.5232326530612244</v>
      </c>
      <c r="Q519" s="414">
        <f t="shared" si="62"/>
        <v>7.2815281978973412E-2</v>
      </c>
    </row>
    <row r="520" spans="1:17" x14ac:dyDescent="0.35">
      <c r="A520" s="322">
        <f t="shared" si="63"/>
        <v>140</v>
      </c>
      <c r="B520" s="295" t="s">
        <v>731</v>
      </c>
      <c r="C520" s="295">
        <v>618.6</v>
      </c>
      <c r="D520" s="295"/>
      <c r="E520" s="295">
        <v>97</v>
      </c>
      <c r="F520" s="295">
        <f t="shared" si="60"/>
        <v>715.6</v>
      </c>
      <c r="G520" s="346">
        <v>5000</v>
      </c>
      <c r="H520" s="415">
        <v>40</v>
      </c>
      <c r="I520" s="314">
        <v>5000</v>
      </c>
      <c r="J520" s="295">
        <v>21</v>
      </c>
      <c r="K520" s="296">
        <f t="shared" si="65"/>
        <v>4.7852613949036964E-3</v>
      </c>
      <c r="L520" s="296">
        <f t="shared" si="66"/>
        <v>3.006442376521117E-3</v>
      </c>
      <c r="M520" s="297">
        <f t="shared" si="64"/>
        <v>33.359790112166763</v>
      </c>
      <c r="N520" s="297">
        <f t="shared" si="61"/>
        <v>7.3391538246766883</v>
      </c>
      <c r="O520" s="361">
        <v>15.057430757282066</v>
      </c>
      <c r="P520" s="297">
        <v>1.6777298347910594</v>
      </c>
      <c r="Q520" s="414">
        <f t="shared" si="62"/>
        <v>8.0260067815702302E-2</v>
      </c>
    </row>
    <row r="521" spans="1:17" x14ac:dyDescent="0.35">
      <c r="A521" s="322">
        <f t="shared" si="63"/>
        <v>141</v>
      </c>
      <c r="B521" s="295" t="s">
        <v>732</v>
      </c>
      <c r="C521" s="295">
        <v>439.5</v>
      </c>
      <c r="D521" s="295"/>
      <c r="E521" s="295"/>
      <c r="F521" s="295">
        <f t="shared" si="60"/>
        <v>439.5</v>
      </c>
      <c r="G521" s="346">
        <v>5000</v>
      </c>
      <c r="H521" s="415">
        <v>24</v>
      </c>
      <c r="I521" s="314">
        <v>5000</v>
      </c>
      <c r="J521" s="295">
        <v>19</v>
      </c>
      <c r="K521" s="296">
        <f t="shared" si="65"/>
        <v>2.8711568369422179E-3</v>
      </c>
      <c r="L521" s="296">
        <f t="shared" si="66"/>
        <v>2.7201145311381535E-3</v>
      </c>
      <c r="M521" s="297">
        <f t="shared" si="64"/>
        <v>23.938748798867707</v>
      </c>
      <c r="N521" s="297">
        <f t="shared" si="61"/>
        <v>5.2665247357508953</v>
      </c>
      <c r="O521" s="361">
        <v>10.6794064599567</v>
      </c>
      <c r="P521" s="297">
        <v>1.0066379008746356</v>
      </c>
      <c r="Q521" s="414">
        <f t="shared" si="62"/>
        <v>9.3040541286575518E-2</v>
      </c>
    </row>
    <row r="522" spans="1:17" x14ac:dyDescent="0.35">
      <c r="A522" s="322">
        <f t="shared" si="63"/>
        <v>142</v>
      </c>
      <c r="B522" s="295" t="s">
        <v>733</v>
      </c>
      <c r="C522" s="295">
        <v>489.6</v>
      </c>
      <c r="D522" s="295"/>
      <c r="E522" s="295"/>
      <c r="F522" s="295">
        <f t="shared" si="60"/>
        <v>489.6</v>
      </c>
      <c r="G522" s="346">
        <v>5000</v>
      </c>
      <c r="H522" s="415">
        <v>33</v>
      </c>
      <c r="I522" s="314">
        <v>5000</v>
      </c>
      <c r="J522" s="295">
        <v>21</v>
      </c>
      <c r="K522" s="296">
        <f t="shared" si="65"/>
        <v>3.9478406507955496E-3</v>
      </c>
      <c r="L522" s="296">
        <f t="shared" si="66"/>
        <v>3.006442376521117E-3</v>
      </c>
      <c r="M522" s="297">
        <f t="shared" si="64"/>
        <v>29.77441506730494</v>
      </c>
      <c r="N522" s="297">
        <f t="shared" si="61"/>
        <v>6.5503713148070863</v>
      </c>
      <c r="O522" s="361">
        <v>13.366940362341129</v>
      </c>
      <c r="P522" s="297">
        <v>1.3841271137026239</v>
      </c>
      <c r="Q522" s="414">
        <f t="shared" si="62"/>
        <v>0.1043215969325077</v>
      </c>
    </row>
    <row r="523" spans="1:17" x14ac:dyDescent="0.35">
      <c r="A523" s="322">
        <f t="shared" si="63"/>
        <v>143</v>
      </c>
      <c r="B523" s="295" t="s">
        <v>734</v>
      </c>
      <c r="C523" s="295">
        <v>556.5</v>
      </c>
      <c r="D523" s="295"/>
      <c r="E523" s="295"/>
      <c r="F523" s="295">
        <f t="shared" si="60"/>
        <v>556.5</v>
      </c>
      <c r="G523" s="346">
        <v>5000</v>
      </c>
      <c r="H523" s="415">
        <v>21</v>
      </c>
      <c r="I523" s="314">
        <v>5000</v>
      </c>
      <c r="J523" s="295">
        <v>14</v>
      </c>
      <c r="K523" s="296">
        <f t="shared" si="65"/>
        <v>2.5122622323244409E-3</v>
      </c>
      <c r="L523" s="296">
        <f t="shared" si="66"/>
        <v>2.0042949176807445E-3</v>
      </c>
      <c r="M523" s="297">
        <f t="shared" si="64"/>
        <v>19.337413609889701</v>
      </c>
      <c r="N523" s="297">
        <f t="shared" si="61"/>
        <v>4.2542309941757344</v>
      </c>
      <c r="O523" s="361">
        <v>8.6697949470453803</v>
      </c>
      <c r="P523" s="297">
        <v>0.88080816326530609</v>
      </c>
      <c r="Q523" s="414">
        <f t="shared" si="62"/>
        <v>5.9554802721250896E-2</v>
      </c>
    </row>
    <row r="524" spans="1:17" x14ac:dyDescent="0.35">
      <c r="A524" s="322">
        <f t="shared" si="63"/>
        <v>144</v>
      </c>
      <c r="B524" s="295" t="s">
        <v>735</v>
      </c>
      <c r="C524" s="295">
        <v>502</v>
      </c>
      <c r="D524" s="295"/>
      <c r="E524" s="295"/>
      <c r="F524" s="295">
        <f t="shared" si="60"/>
        <v>502</v>
      </c>
      <c r="G524" s="346">
        <v>5000</v>
      </c>
      <c r="H524" s="415">
        <v>24</v>
      </c>
      <c r="I524" s="314">
        <v>5000</v>
      </c>
      <c r="J524" s="295">
        <v>9</v>
      </c>
      <c r="K524" s="296">
        <f t="shared" si="65"/>
        <v>2.8711568369422179E-3</v>
      </c>
      <c r="L524" s="296">
        <f t="shared" si="66"/>
        <v>1.2884753042233358E-3</v>
      </c>
      <c r="M524" s="297">
        <f t="shared" si="64"/>
        <v>17.809257030793262</v>
      </c>
      <c r="N524" s="297">
        <f t="shared" si="61"/>
        <v>3.9180365467745175</v>
      </c>
      <c r="O524" s="361">
        <v>8.1091752012262948</v>
      </c>
      <c r="P524" s="297">
        <v>1.0066379008746356</v>
      </c>
      <c r="Q524" s="414">
        <f t="shared" si="62"/>
        <v>6.1440451553124914E-2</v>
      </c>
    </row>
    <row r="525" spans="1:17" x14ac:dyDescent="0.35">
      <c r="A525" s="322">
        <f t="shared" si="63"/>
        <v>145</v>
      </c>
      <c r="B525" s="295" t="s">
        <v>736</v>
      </c>
      <c r="C525" s="295">
        <v>467.6</v>
      </c>
      <c r="D525" s="295"/>
      <c r="E525" s="295"/>
      <c r="F525" s="295">
        <f t="shared" si="60"/>
        <v>467.6</v>
      </c>
      <c r="G525" s="346">
        <v>5000</v>
      </c>
      <c r="H525" s="415">
        <v>30</v>
      </c>
      <c r="I525" s="314">
        <v>5000</v>
      </c>
      <c r="J525" s="295">
        <v>11</v>
      </c>
      <c r="K525" s="296">
        <f t="shared" si="65"/>
        <v>3.5889460461777725E-3</v>
      </c>
      <c r="L525" s="296">
        <f t="shared" si="66"/>
        <v>1.5748031496062994E-3</v>
      </c>
      <c r="M525" s="297">
        <f t="shared" si="64"/>
        <v>22.108333994289712</v>
      </c>
      <c r="N525" s="297">
        <f t="shared" si="61"/>
        <v>4.8638334787437367</v>
      </c>
      <c r="O525" s="361">
        <v>10.072213220064608</v>
      </c>
      <c r="P525" s="297">
        <v>1.2582973760932945</v>
      </c>
      <c r="Q525" s="414">
        <f t="shared" si="62"/>
        <v>8.1913340609904517E-2</v>
      </c>
    </row>
    <row r="526" spans="1:17" x14ac:dyDescent="0.35">
      <c r="A526" s="322">
        <f t="shared" si="63"/>
        <v>146</v>
      </c>
      <c r="B526" s="295" t="s">
        <v>737</v>
      </c>
      <c r="C526" s="295">
        <v>493.8</v>
      </c>
      <c r="D526" s="295"/>
      <c r="E526" s="295"/>
      <c r="F526" s="295">
        <f t="shared" si="60"/>
        <v>493.8</v>
      </c>
      <c r="G526" s="346">
        <v>5000</v>
      </c>
      <c r="H526" s="415">
        <v>19</v>
      </c>
      <c r="I526" s="314">
        <v>5000</v>
      </c>
      <c r="J526" s="295">
        <v>9</v>
      </c>
      <c r="K526" s="296">
        <f t="shared" si="65"/>
        <v>2.272999162579256E-3</v>
      </c>
      <c r="L526" s="296">
        <f t="shared" si="66"/>
        <v>1.2884753042233358E-3</v>
      </c>
      <c r="M526" s="297">
        <f t="shared" si="64"/>
        <v>15.248274855891955</v>
      </c>
      <c r="N526" s="297">
        <f t="shared" si="61"/>
        <v>3.35462046829623</v>
      </c>
      <c r="O526" s="361">
        <v>6.9016820619827675</v>
      </c>
      <c r="P526" s="297">
        <v>0.79692167152575311</v>
      </c>
      <c r="Q526" s="414">
        <f t="shared" si="62"/>
        <v>5.3263465082415362E-2</v>
      </c>
    </row>
    <row r="527" spans="1:17" x14ac:dyDescent="0.35">
      <c r="A527" s="322">
        <f t="shared" si="63"/>
        <v>147</v>
      </c>
      <c r="B527" s="295" t="s">
        <v>738</v>
      </c>
      <c r="C527" s="295">
        <v>515.79999999999995</v>
      </c>
      <c r="D527" s="295"/>
      <c r="E527" s="295"/>
      <c r="F527" s="295">
        <f t="shared" si="60"/>
        <v>515.79999999999995</v>
      </c>
      <c r="G527" s="346">
        <v>5000</v>
      </c>
      <c r="H527" s="415">
        <v>22</v>
      </c>
      <c r="I527" s="314">
        <v>5000</v>
      </c>
      <c r="J527" s="295">
        <v>23</v>
      </c>
      <c r="K527" s="296">
        <f t="shared" si="65"/>
        <v>2.6318937671970331E-3</v>
      </c>
      <c r="L527" s="296">
        <f t="shared" si="66"/>
        <v>3.2927702219040806E-3</v>
      </c>
      <c r="M527" s="297">
        <f t="shared" si="64"/>
        <v>25.366152636136963</v>
      </c>
      <c r="N527" s="297">
        <f t="shared" si="61"/>
        <v>5.5805535799501316</v>
      </c>
      <c r="O527" s="361">
        <v>11.22450170775145</v>
      </c>
      <c r="P527" s="297">
        <v>0.92275140913508269</v>
      </c>
      <c r="Q527" s="414">
        <f t="shared" si="62"/>
        <v>8.354780793519509E-2</v>
      </c>
    </row>
    <row r="528" spans="1:17" x14ac:dyDescent="0.35">
      <c r="A528" s="322">
        <f t="shared" si="63"/>
        <v>148</v>
      </c>
      <c r="B528" s="295" t="s">
        <v>739</v>
      </c>
      <c r="C528" s="295">
        <v>1334.9</v>
      </c>
      <c r="D528" s="295"/>
      <c r="E528" s="295"/>
      <c r="F528" s="295">
        <f t="shared" si="60"/>
        <v>1334.9</v>
      </c>
      <c r="G528" s="346">
        <v>5000</v>
      </c>
      <c r="H528" s="415">
        <v>46</v>
      </c>
      <c r="I528" s="314">
        <v>5000</v>
      </c>
      <c r="J528" s="295">
        <v>21</v>
      </c>
      <c r="K528" s="296">
        <f t="shared" si="65"/>
        <v>5.5030506041392514E-3</v>
      </c>
      <c r="L528" s="296">
        <f t="shared" si="66"/>
        <v>3.006442376521117E-3</v>
      </c>
      <c r="M528" s="297">
        <f t="shared" si="64"/>
        <v>36.432968722048336</v>
      </c>
      <c r="N528" s="297">
        <f t="shared" si="61"/>
        <v>8.0152531188506337</v>
      </c>
      <c r="O528" s="361">
        <v>16.506422524374297</v>
      </c>
      <c r="P528" s="297">
        <v>1.9293893100097179</v>
      </c>
      <c r="Q528" s="414">
        <f t="shared" si="62"/>
        <v>4.7107673739817953E-2</v>
      </c>
    </row>
    <row r="529" spans="1:17" x14ac:dyDescent="0.35">
      <c r="A529" s="322">
        <f t="shared" si="63"/>
        <v>149</v>
      </c>
      <c r="B529" s="295" t="s">
        <v>740</v>
      </c>
      <c r="C529" s="295">
        <v>418.1</v>
      </c>
      <c r="D529" s="295"/>
      <c r="E529" s="295"/>
      <c r="F529" s="295">
        <f t="shared" si="60"/>
        <v>418.1</v>
      </c>
      <c r="G529" s="346">
        <v>5000</v>
      </c>
      <c r="H529" s="415">
        <v>23</v>
      </c>
      <c r="I529" s="314">
        <v>5000</v>
      </c>
      <c r="J529" s="295">
        <v>25</v>
      </c>
      <c r="K529" s="296">
        <f t="shared" si="65"/>
        <v>2.7515253020696257E-3</v>
      </c>
      <c r="L529" s="296">
        <f t="shared" si="66"/>
        <v>3.5790980672870437E-3</v>
      </c>
      <c r="M529" s="297">
        <f t="shared" si="64"/>
        <v>27.104247424732108</v>
      </c>
      <c r="N529" s="297">
        <f t="shared" si="61"/>
        <v>5.9629344334410641</v>
      </c>
      <c r="O529" s="361">
        <v>11.980046587346239</v>
      </c>
      <c r="P529" s="297">
        <v>0.96469465500485896</v>
      </c>
      <c r="Q529" s="414">
        <f t="shared" si="62"/>
        <v>0.11005004329233262</v>
      </c>
    </row>
    <row r="530" spans="1:17" x14ac:dyDescent="0.35">
      <c r="A530" s="322">
        <f t="shared" si="63"/>
        <v>150</v>
      </c>
      <c r="B530" s="295" t="s">
        <v>741</v>
      </c>
      <c r="C530" s="295">
        <v>496.6</v>
      </c>
      <c r="D530" s="295"/>
      <c r="E530" s="295"/>
      <c r="F530" s="295">
        <f t="shared" si="60"/>
        <v>496.6</v>
      </c>
      <c r="G530" s="346">
        <v>5000</v>
      </c>
      <c r="H530" s="415">
        <v>35</v>
      </c>
      <c r="I530" s="314">
        <v>5000</v>
      </c>
      <c r="J530" s="295">
        <v>17</v>
      </c>
      <c r="K530" s="296">
        <f t="shared" si="65"/>
        <v>4.1871037205407349E-3</v>
      </c>
      <c r="L530" s="296">
        <f t="shared" si="66"/>
        <v>2.4337866857551899E-3</v>
      </c>
      <c r="M530" s="297">
        <f t="shared" si="64"/>
        <v>28.347011230035687</v>
      </c>
      <c r="N530" s="297">
        <f t="shared" si="61"/>
        <v>6.236342470607851</v>
      </c>
      <c r="O530" s="361">
        <v>12.821845114546377</v>
      </c>
      <c r="P530" s="297">
        <v>1.4680136054421768</v>
      </c>
      <c r="Q530" s="414">
        <f t="shared" si="62"/>
        <v>9.8415651269899485E-2</v>
      </c>
    </row>
    <row r="531" spans="1:17" x14ac:dyDescent="0.35">
      <c r="A531" s="322">
        <f t="shared" si="63"/>
        <v>151</v>
      </c>
      <c r="B531" s="295" t="s">
        <v>742</v>
      </c>
      <c r="C531" s="295">
        <v>357.5</v>
      </c>
      <c r="D531" s="295"/>
      <c r="E531" s="295"/>
      <c r="F531" s="295">
        <f t="shared" si="60"/>
        <v>357.5</v>
      </c>
      <c r="G531" s="346">
        <v>5000</v>
      </c>
      <c r="H531" s="415">
        <v>19</v>
      </c>
      <c r="I531" s="314">
        <v>5000</v>
      </c>
      <c r="J531" s="295">
        <v>8</v>
      </c>
      <c r="K531" s="296">
        <f t="shared" si="65"/>
        <v>2.272999162579256E-3</v>
      </c>
      <c r="L531" s="296">
        <f t="shared" si="66"/>
        <v>1.1453113815318541E-3</v>
      </c>
      <c r="M531" s="297">
        <f t="shared" si="64"/>
        <v>14.635325679084513</v>
      </c>
      <c r="N531" s="297">
        <f t="shared" si="61"/>
        <v>3.2197716493985928</v>
      </c>
      <c r="O531" s="361">
        <v>6.6446589361097264</v>
      </c>
      <c r="P531" s="297">
        <v>0.79692167152575311</v>
      </c>
      <c r="Q531" s="414">
        <f t="shared" si="62"/>
        <v>7.0759938282849183E-2</v>
      </c>
    </row>
    <row r="532" spans="1:17" x14ac:dyDescent="0.35">
      <c r="A532" s="322">
        <f t="shared" si="63"/>
        <v>152</v>
      </c>
      <c r="B532" s="295" t="s">
        <v>743</v>
      </c>
      <c r="C532" s="295">
        <v>325.89999999999998</v>
      </c>
      <c r="D532" s="295"/>
      <c r="E532" s="295"/>
      <c r="F532" s="295">
        <f t="shared" si="60"/>
        <v>325.89999999999998</v>
      </c>
      <c r="G532" s="346">
        <v>5000</v>
      </c>
      <c r="H532" s="415">
        <v>19</v>
      </c>
      <c r="I532" s="314">
        <v>5000</v>
      </c>
      <c r="J532" s="295">
        <v>8</v>
      </c>
      <c r="K532" s="296">
        <f t="shared" si="65"/>
        <v>2.272999162579256E-3</v>
      </c>
      <c r="L532" s="296">
        <f t="shared" si="66"/>
        <v>1.1453113815318541E-3</v>
      </c>
      <c r="M532" s="297">
        <f t="shared" si="64"/>
        <v>14.635325679084513</v>
      </c>
      <c r="N532" s="297">
        <f t="shared" si="61"/>
        <v>3.2197716493985928</v>
      </c>
      <c r="O532" s="361">
        <v>6.6446589361097264</v>
      </c>
      <c r="P532" s="297">
        <v>0.79692167152575311</v>
      </c>
      <c r="Q532" s="414">
        <f t="shared" si="62"/>
        <v>7.7620981700271818E-2</v>
      </c>
    </row>
    <row r="533" spans="1:17" x14ac:dyDescent="0.35">
      <c r="A533" s="322">
        <f t="shared" si="63"/>
        <v>153</v>
      </c>
      <c r="B533" s="295" t="s">
        <v>744</v>
      </c>
      <c r="C533" s="295">
        <v>451.9</v>
      </c>
      <c r="D533" s="295"/>
      <c r="E533" s="295"/>
      <c r="F533" s="295">
        <f t="shared" si="60"/>
        <v>451.9</v>
      </c>
      <c r="G533" s="346">
        <v>5000</v>
      </c>
      <c r="H533" s="415">
        <v>36</v>
      </c>
      <c r="I533" s="314">
        <v>5000</v>
      </c>
      <c r="J533" s="295">
        <v>22</v>
      </c>
      <c r="K533" s="296">
        <f t="shared" si="65"/>
        <v>4.3067352554133267E-3</v>
      </c>
      <c r="L533" s="296">
        <f t="shared" si="66"/>
        <v>3.1496062992125988E-3</v>
      </c>
      <c r="M533" s="297">
        <f t="shared" si="64"/>
        <v>31.923953549053167</v>
      </c>
      <c r="N533" s="297">
        <f t="shared" si="61"/>
        <v>7.0232697807916971</v>
      </c>
      <c r="O533" s="361">
        <v>14.348459371760285</v>
      </c>
      <c r="P533" s="297">
        <v>1.5099568513119535</v>
      </c>
      <c r="Q533" s="414">
        <f t="shared" si="62"/>
        <v>0.1212782464105269</v>
      </c>
    </row>
    <row r="534" spans="1:17" x14ac:dyDescent="0.35">
      <c r="A534" s="322">
        <f t="shared" si="63"/>
        <v>154</v>
      </c>
      <c r="B534" s="295" t="s">
        <v>745</v>
      </c>
      <c r="C534" s="295">
        <v>766.2</v>
      </c>
      <c r="D534" s="295"/>
      <c r="E534" s="295"/>
      <c r="F534" s="295">
        <f t="shared" si="60"/>
        <v>766.2</v>
      </c>
      <c r="G534" s="346">
        <v>5000</v>
      </c>
      <c r="H534" s="415">
        <v>26</v>
      </c>
      <c r="I534" s="314">
        <v>5000</v>
      </c>
      <c r="J534" s="295">
        <v>22</v>
      </c>
      <c r="K534" s="296">
        <f t="shared" si="65"/>
        <v>3.1104199066874028E-3</v>
      </c>
      <c r="L534" s="296">
        <f t="shared" si="66"/>
        <v>3.1496062992125988E-3</v>
      </c>
      <c r="M534" s="297">
        <f t="shared" si="64"/>
        <v>26.801989199250563</v>
      </c>
      <c r="N534" s="297">
        <f t="shared" si="61"/>
        <v>5.8964376238351237</v>
      </c>
      <c r="O534" s="361">
        <v>11.933473093273232</v>
      </c>
      <c r="P534" s="297">
        <v>1.0905243926141885</v>
      </c>
      <c r="Q534" s="414">
        <f t="shared" si="62"/>
        <v>5.9674268218445709E-2</v>
      </c>
    </row>
    <row r="535" spans="1:17" x14ac:dyDescent="0.35">
      <c r="A535" s="322">
        <f t="shared" si="63"/>
        <v>155</v>
      </c>
      <c r="B535" s="295" t="s">
        <v>746</v>
      </c>
      <c r="C535" s="295">
        <v>402.2</v>
      </c>
      <c r="D535" s="295"/>
      <c r="E535" s="295">
        <v>61</v>
      </c>
      <c r="F535" s="295">
        <f t="shared" si="60"/>
        <v>463.2</v>
      </c>
      <c r="G535" s="346">
        <v>5000</v>
      </c>
      <c r="H535" s="415">
        <v>29</v>
      </c>
      <c r="I535" s="314">
        <v>5000</v>
      </c>
      <c r="J535" s="295">
        <v>13</v>
      </c>
      <c r="K535" s="296">
        <f t="shared" si="65"/>
        <v>3.4693145113051803E-3</v>
      </c>
      <c r="L535" s="296">
        <f t="shared" si="66"/>
        <v>1.8611309949892628E-3</v>
      </c>
      <c r="M535" s="297">
        <f t="shared" si="64"/>
        <v>22.822035912924346</v>
      </c>
      <c r="N535" s="297">
        <f t="shared" si="61"/>
        <v>5.0208479008433562</v>
      </c>
      <c r="O535" s="361">
        <v>10.344760843961984</v>
      </c>
      <c r="P535" s="297">
        <v>1.2163541302235181</v>
      </c>
      <c r="Q535" s="414">
        <f t="shared" si="62"/>
        <v>8.5069082011988775E-2</v>
      </c>
    </row>
    <row r="536" spans="1:17" x14ac:dyDescent="0.35">
      <c r="A536" s="322">
        <f t="shared" si="63"/>
        <v>156</v>
      </c>
      <c r="B536" s="295" t="s">
        <v>747</v>
      </c>
      <c r="C536" s="295">
        <v>578.1</v>
      </c>
      <c r="D536" s="295"/>
      <c r="E536" s="295"/>
      <c r="F536" s="295">
        <f t="shared" si="60"/>
        <v>578.1</v>
      </c>
      <c r="G536" s="346">
        <v>5000</v>
      </c>
      <c r="H536" s="415">
        <v>21</v>
      </c>
      <c r="I536" s="314">
        <v>5000</v>
      </c>
      <c r="J536" s="295">
        <v>19</v>
      </c>
      <c r="K536" s="296">
        <f t="shared" si="65"/>
        <v>2.5122622323244409E-3</v>
      </c>
      <c r="L536" s="296">
        <f t="shared" si="66"/>
        <v>2.7201145311381535E-3</v>
      </c>
      <c r="M536" s="297">
        <f t="shared" si="64"/>
        <v>22.40215949392692</v>
      </c>
      <c r="N536" s="297">
        <f t="shared" si="61"/>
        <v>4.9284750886639221</v>
      </c>
      <c r="O536" s="361">
        <v>9.9549105764105832</v>
      </c>
      <c r="P536" s="297">
        <v>0.88080816326530609</v>
      </c>
      <c r="Q536" s="414">
        <f t="shared" si="62"/>
        <v>6.6020330950124093E-2</v>
      </c>
    </row>
    <row r="537" spans="1:17" x14ac:dyDescent="0.35">
      <c r="A537" s="322">
        <f t="shared" si="63"/>
        <v>157</v>
      </c>
      <c r="B537" s="295" t="s">
        <v>748</v>
      </c>
      <c r="C537" s="295">
        <v>567.29999999999995</v>
      </c>
      <c r="D537" s="295"/>
      <c r="E537" s="295">
        <v>96.7</v>
      </c>
      <c r="F537" s="295">
        <f t="shared" si="60"/>
        <v>664</v>
      </c>
      <c r="G537" s="346">
        <v>5000</v>
      </c>
      <c r="H537" s="415">
        <v>27</v>
      </c>
      <c r="I537" s="314">
        <v>5000</v>
      </c>
      <c r="J537" s="295">
        <v>14</v>
      </c>
      <c r="K537" s="296">
        <f t="shared" si="65"/>
        <v>3.2300514415599954E-3</v>
      </c>
      <c r="L537" s="296">
        <f t="shared" si="66"/>
        <v>2.0042949176807445E-3</v>
      </c>
      <c r="M537" s="297">
        <f t="shared" si="64"/>
        <v>22.410592219771267</v>
      </c>
      <c r="N537" s="297">
        <f t="shared" si="61"/>
        <v>4.9303302883496789</v>
      </c>
      <c r="O537" s="361">
        <v>10.118786714137613</v>
      </c>
      <c r="P537" s="297">
        <v>1.1324676384839651</v>
      </c>
      <c r="Q537" s="414">
        <f t="shared" si="62"/>
        <v>5.8120748284250789E-2</v>
      </c>
    </row>
    <row r="538" spans="1:17" x14ac:dyDescent="0.35">
      <c r="A538" s="322">
        <f t="shared" si="63"/>
        <v>158</v>
      </c>
      <c r="B538" s="295" t="s">
        <v>749</v>
      </c>
      <c r="C538" s="295">
        <v>4428.7</v>
      </c>
      <c r="D538" s="295"/>
      <c r="E538" s="295">
        <v>319.5</v>
      </c>
      <c r="F538" s="295">
        <f t="shared" si="60"/>
        <v>4748.2</v>
      </c>
      <c r="G538" s="346">
        <v>5000</v>
      </c>
      <c r="H538" s="415">
        <v>80</v>
      </c>
      <c r="I538" s="314">
        <v>5000</v>
      </c>
      <c r="J538" s="295">
        <v>200</v>
      </c>
      <c r="K538" s="296">
        <f t="shared" si="65"/>
        <v>9.5705227898073928E-3</v>
      </c>
      <c r="L538" s="296">
        <f t="shared" si="66"/>
        <v>2.863278453829635E-2</v>
      </c>
      <c r="M538" s="297">
        <f t="shared" si="64"/>
        <v>163.56555015990978</v>
      </c>
      <c r="N538" s="297">
        <f t="shared" si="61"/>
        <v>35.984421035180148</v>
      </c>
      <c r="O538" s="361">
        <v>70.724515402504551</v>
      </c>
      <c r="P538" s="297">
        <v>3.3554596695821188</v>
      </c>
      <c r="Q538" s="414">
        <f t="shared" si="62"/>
        <v>5.7628142510251591E-2</v>
      </c>
    </row>
    <row r="539" spans="1:17" x14ac:dyDescent="0.35">
      <c r="A539" s="322">
        <f t="shared" si="63"/>
        <v>159</v>
      </c>
      <c r="B539" s="295" t="s">
        <v>750</v>
      </c>
      <c r="C539" s="295">
        <v>231</v>
      </c>
      <c r="D539" s="295"/>
      <c r="E539" s="295"/>
      <c r="F539" s="295">
        <f t="shared" si="60"/>
        <v>231</v>
      </c>
      <c r="G539" s="346">
        <v>5000</v>
      </c>
      <c r="H539" s="415">
        <v>7</v>
      </c>
      <c r="I539" s="314">
        <v>5000</v>
      </c>
      <c r="J539" s="295">
        <v>3</v>
      </c>
      <c r="K539" s="296">
        <f t="shared" si="65"/>
        <v>8.3742074410814691E-4</v>
      </c>
      <c r="L539" s="296">
        <f t="shared" si="66"/>
        <v>4.2949176807444524E-4</v>
      </c>
      <c r="M539" s="297">
        <f t="shared" si="64"/>
        <v>5.4242225752841593</v>
      </c>
      <c r="N539" s="297">
        <f t="shared" si="61"/>
        <v>1.1933289665625151</v>
      </c>
      <c r="O539" s="361">
        <v>2.4615597725600593</v>
      </c>
      <c r="P539" s="297">
        <v>0.29360272108843533</v>
      </c>
      <c r="Q539" s="414">
        <f t="shared" si="62"/>
        <v>4.0574519634178227E-2</v>
      </c>
    </row>
    <row r="540" spans="1:17" x14ac:dyDescent="0.35">
      <c r="A540" s="322">
        <f t="shared" si="63"/>
        <v>160</v>
      </c>
      <c r="B540" s="295" t="s">
        <v>751</v>
      </c>
      <c r="C540" s="295">
        <v>260.2</v>
      </c>
      <c r="D540" s="295"/>
      <c r="E540" s="295"/>
      <c r="F540" s="295">
        <f t="shared" si="60"/>
        <v>260.2</v>
      </c>
      <c r="G540" s="346">
        <v>5000</v>
      </c>
      <c r="H540" s="415">
        <v>14</v>
      </c>
      <c r="I540" s="295">
        <v>5000</v>
      </c>
      <c r="J540" s="295">
        <v>10</v>
      </c>
      <c r="K540" s="296">
        <f t="shared" si="65"/>
        <v>1.6748414882162938E-3</v>
      </c>
      <c r="L540" s="296">
        <f t="shared" si="66"/>
        <v>1.4316392269148176E-3</v>
      </c>
      <c r="M540" s="297">
        <f t="shared" si="64"/>
        <v>13.300241857798097</v>
      </c>
      <c r="N540" s="297">
        <f t="shared" si="61"/>
        <v>2.9260532087155813</v>
      </c>
      <c r="O540" s="361">
        <v>5.9512120486122813</v>
      </c>
      <c r="P540" s="297">
        <v>0.58720544217687065</v>
      </c>
      <c r="Q540" s="414">
        <f t="shared" si="62"/>
        <v>8.7489287307082358E-2</v>
      </c>
    </row>
    <row r="541" spans="1:17" x14ac:dyDescent="0.35">
      <c r="A541" s="322">
        <f t="shared" si="63"/>
        <v>161</v>
      </c>
      <c r="B541" s="295" t="s">
        <v>1361</v>
      </c>
      <c r="C541" s="300">
        <v>678.5</v>
      </c>
      <c r="D541" s="300"/>
      <c r="E541" s="300"/>
      <c r="F541" s="300">
        <f t="shared" si="60"/>
        <v>678.5</v>
      </c>
      <c r="G541" s="346">
        <v>1100</v>
      </c>
      <c r="H541" s="415">
        <v>29</v>
      </c>
      <c r="I541" s="295">
        <v>5000</v>
      </c>
      <c r="J541" s="295">
        <v>16</v>
      </c>
      <c r="K541" s="296">
        <f t="shared" si="65"/>
        <v>3.4693145113051803E-3</v>
      </c>
      <c r="L541" s="296">
        <f t="shared" si="66"/>
        <v>2.2906227630637081E-3</v>
      </c>
      <c r="M541" s="297">
        <f t="shared" si="64"/>
        <v>24.660883443346677</v>
      </c>
      <c r="N541" s="297">
        <f t="shared" si="61"/>
        <v>5.4253943575362689</v>
      </c>
      <c r="O541" s="361">
        <v>11.115830221581106</v>
      </c>
      <c r="P541" s="297">
        <v>1.2163541302235181</v>
      </c>
      <c r="Q541" s="414">
        <f t="shared" si="62"/>
        <v>6.2517998751197595E-2</v>
      </c>
    </row>
    <row r="542" spans="1:17" x14ac:dyDescent="0.35">
      <c r="A542" s="322">
        <f t="shared" si="63"/>
        <v>162</v>
      </c>
      <c r="B542" s="295" t="s">
        <v>1362</v>
      </c>
      <c r="C542" s="300">
        <v>713</v>
      </c>
      <c r="D542" s="300">
        <v>20</v>
      </c>
      <c r="E542" s="300"/>
      <c r="F542" s="300">
        <f t="shared" si="60"/>
        <v>733</v>
      </c>
      <c r="G542" s="346">
        <v>1100</v>
      </c>
      <c r="H542" s="415">
        <v>28</v>
      </c>
      <c r="I542" s="295">
        <v>5000</v>
      </c>
      <c r="J542" s="295">
        <v>16</v>
      </c>
      <c r="K542" s="296">
        <f t="shared" si="65"/>
        <v>3.3496829764325877E-3</v>
      </c>
      <c r="L542" s="296">
        <f t="shared" si="66"/>
        <v>2.2906227630637081E-3</v>
      </c>
      <c r="M542" s="297">
        <f t="shared" si="64"/>
        <v>24.148687008366416</v>
      </c>
      <c r="N542" s="297">
        <f t="shared" si="61"/>
        <v>5.3127111418406114</v>
      </c>
      <c r="O542" s="361">
        <v>10.8743315937324</v>
      </c>
      <c r="P542" s="297">
        <v>1.1744108843537413</v>
      </c>
      <c r="Q542" s="414">
        <f t="shared" si="62"/>
        <v>5.6630478346921101E-2</v>
      </c>
    </row>
    <row r="543" spans="1:17" x14ac:dyDescent="0.35">
      <c r="A543" s="322">
        <f t="shared" si="63"/>
        <v>163</v>
      </c>
      <c r="B543" s="295" t="s">
        <v>1363</v>
      </c>
      <c r="C543" s="300">
        <v>922.8</v>
      </c>
      <c r="D543" s="300"/>
      <c r="E543" s="300"/>
      <c r="F543" s="300">
        <f t="shared" si="60"/>
        <v>922.8</v>
      </c>
      <c r="G543" s="346">
        <v>1100</v>
      </c>
      <c r="H543" s="415">
        <v>33</v>
      </c>
      <c r="I543" s="295">
        <v>5000</v>
      </c>
      <c r="J543" s="295">
        <v>24</v>
      </c>
      <c r="K543" s="296">
        <f t="shared" si="65"/>
        <v>3.9478406507955496E-3</v>
      </c>
      <c r="L543" s="296">
        <f t="shared" si="66"/>
        <v>3.4359341445955619E-3</v>
      </c>
      <c r="M543" s="297">
        <f t="shared" si="64"/>
        <v>31.613262597727275</v>
      </c>
      <c r="N543" s="297">
        <f t="shared" si="61"/>
        <v>6.9549177715000008</v>
      </c>
      <c r="O543" s="361">
        <v>14.138009739960252</v>
      </c>
      <c r="P543" s="297">
        <v>1.3841271137026239</v>
      </c>
      <c r="Q543" s="414">
        <f t="shared" si="62"/>
        <v>5.8615428286616991E-2</v>
      </c>
    </row>
    <row r="544" spans="1:17" x14ac:dyDescent="0.35">
      <c r="A544" s="322">
        <f t="shared" si="63"/>
        <v>164</v>
      </c>
      <c r="B544" s="295" t="s">
        <v>1364</v>
      </c>
      <c r="C544" s="300">
        <v>396.9</v>
      </c>
      <c r="D544" s="300"/>
      <c r="E544" s="300"/>
      <c r="F544" s="300">
        <f t="shared" si="60"/>
        <v>396.9</v>
      </c>
      <c r="G544" s="346">
        <v>1100</v>
      </c>
      <c r="H544" s="415">
        <v>8</v>
      </c>
      <c r="I544" s="295">
        <v>5000</v>
      </c>
      <c r="J544" s="295">
        <v>14</v>
      </c>
      <c r="K544" s="296">
        <f t="shared" si="65"/>
        <v>9.5705227898073935E-4</v>
      </c>
      <c r="L544" s="296">
        <f t="shared" si="66"/>
        <v>2.0042949176807445E-3</v>
      </c>
      <c r="M544" s="297">
        <f t="shared" si="64"/>
        <v>12.67885995514631</v>
      </c>
      <c r="N544" s="297">
        <f t="shared" si="61"/>
        <v>2.7893491901321883</v>
      </c>
      <c r="O544" s="361">
        <v>5.5303127850122102</v>
      </c>
      <c r="P544" s="297">
        <v>0.33554596695821187</v>
      </c>
      <c r="Q544" s="414">
        <f t="shared" si="62"/>
        <v>5.3751745772861979E-2</v>
      </c>
    </row>
    <row r="545" spans="1:17" x14ac:dyDescent="0.35">
      <c r="A545" s="322">
        <f t="shared" si="63"/>
        <v>165</v>
      </c>
      <c r="B545" s="295" t="s">
        <v>1365</v>
      </c>
      <c r="C545" s="300">
        <v>817.4</v>
      </c>
      <c r="D545" s="300">
        <v>44.7</v>
      </c>
      <c r="E545" s="300">
        <v>29.9</v>
      </c>
      <c r="F545" s="300">
        <f t="shared" si="60"/>
        <v>892</v>
      </c>
      <c r="G545" s="346">
        <v>1100</v>
      </c>
      <c r="H545" s="415">
        <v>24</v>
      </c>
      <c r="I545" s="295">
        <v>5000</v>
      </c>
      <c r="J545" s="295">
        <v>40</v>
      </c>
      <c r="K545" s="296">
        <f t="shared" si="65"/>
        <v>2.8711568369422179E-3</v>
      </c>
      <c r="L545" s="296">
        <f t="shared" si="66"/>
        <v>5.7265569076592705E-3</v>
      </c>
      <c r="M545" s="297">
        <f t="shared" si="64"/>
        <v>36.810681511824036</v>
      </c>
      <c r="N545" s="297">
        <f t="shared" si="61"/>
        <v>8.0983499326012875</v>
      </c>
      <c r="O545" s="361">
        <v>16.07689210329055</v>
      </c>
      <c r="P545" s="297">
        <v>1.0066379008746356</v>
      </c>
      <c r="Q545" s="414">
        <f t="shared" si="62"/>
        <v>6.9498387274204598E-2</v>
      </c>
    </row>
    <row r="546" spans="1:17" x14ac:dyDescent="0.35">
      <c r="A546" s="322">
        <f t="shared" si="63"/>
        <v>166</v>
      </c>
      <c r="B546" s="295" t="s">
        <v>1366</v>
      </c>
      <c r="C546" s="300">
        <v>872.1</v>
      </c>
      <c r="D546" s="300"/>
      <c r="E546" s="300"/>
      <c r="F546" s="300">
        <f t="shared" si="60"/>
        <v>872.1</v>
      </c>
      <c r="G546" s="346">
        <v>1100</v>
      </c>
      <c r="H546" s="415">
        <v>26</v>
      </c>
      <c r="I546" s="295">
        <v>5000</v>
      </c>
      <c r="J546" s="295">
        <v>38</v>
      </c>
      <c r="K546" s="296">
        <f t="shared" si="65"/>
        <v>3.1104199066874028E-3</v>
      </c>
      <c r="L546" s="296">
        <f t="shared" si="66"/>
        <v>5.4402290622763069E-3</v>
      </c>
      <c r="M546" s="297">
        <f t="shared" si="64"/>
        <v>36.609176028169671</v>
      </c>
      <c r="N546" s="297">
        <f t="shared" si="61"/>
        <v>8.0540187261973273</v>
      </c>
      <c r="O546" s="361">
        <v>16.045843107241879</v>
      </c>
      <c r="P546" s="297">
        <v>1.0905243926141885</v>
      </c>
      <c r="Q546" s="414">
        <f t="shared" si="62"/>
        <v>7.0862931148059929E-2</v>
      </c>
    </row>
    <row r="547" spans="1:17" x14ac:dyDescent="0.35">
      <c r="A547" s="322">
        <f t="shared" si="63"/>
        <v>167</v>
      </c>
      <c r="B547" s="295" t="s">
        <v>1367</v>
      </c>
      <c r="C547" s="300">
        <v>654.1</v>
      </c>
      <c r="D547" s="300"/>
      <c r="E547" s="300">
        <v>31.8</v>
      </c>
      <c r="F547" s="300">
        <f t="shared" si="60"/>
        <v>685.9</v>
      </c>
      <c r="G547" s="346">
        <v>1100</v>
      </c>
      <c r="H547" s="415">
        <v>11</v>
      </c>
      <c r="I547" s="295">
        <v>5000</v>
      </c>
      <c r="J547" s="295">
        <v>25</v>
      </c>
      <c r="K547" s="296">
        <f t="shared" si="65"/>
        <v>1.3159468835985165E-3</v>
      </c>
      <c r="L547" s="296">
        <f t="shared" si="66"/>
        <v>3.5790980672870437E-3</v>
      </c>
      <c r="M547" s="297">
        <f t="shared" si="64"/>
        <v>20.957890204968983</v>
      </c>
      <c r="N547" s="297">
        <f t="shared" si="61"/>
        <v>4.6107358450931759</v>
      </c>
      <c r="O547" s="361">
        <v>9.0820630531617734</v>
      </c>
      <c r="P547" s="297">
        <v>0.46137570456754134</v>
      </c>
      <c r="Q547" s="414">
        <f t="shared" si="62"/>
        <v>5.1191230219844695E-2</v>
      </c>
    </row>
    <row r="548" spans="1:17" x14ac:dyDescent="0.35">
      <c r="A548" s="322">
        <f t="shared" si="63"/>
        <v>168</v>
      </c>
      <c r="B548" s="295" t="s">
        <v>1368</v>
      </c>
      <c r="C548" s="300">
        <v>253.3</v>
      </c>
      <c r="D548" s="300">
        <v>10.1</v>
      </c>
      <c r="E548" s="300"/>
      <c r="F548" s="300">
        <f t="shared" si="60"/>
        <v>263.40000000000003</v>
      </c>
      <c r="G548" s="346">
        <v>1100</v>
      </c>
      <c r="H548" s="415">
        <v>15</v>
      </c>
      <c r="I548" s="295">
        <v>5000</v>
      </c>
      <c r="J548" s="295">
        <v>12</v>
      </c>
      <c r="K548" s="296">
        <f t="shared" si="65"/>
        <v>1.7944730230888863E-3</v>
      </c>
      <c r="L548" s="296">
        <f t="shared" si="66"/>
        <v>1.717967072297781E-3</v>
      </c>
      <c r="M548" s="297">
        <f t="shared" si="64"/>
        <v>15.038336646393246</v>
      </c>
      <c r="N548" s="297">
        <f t="shared" si="61"/>
        <v>3.3084340622065143</v>
      </c>
      <c r="O548" s="361">
        <v>6.7067569282070671</v>
      </c>
      <c r="P548" s="297">
        <v>0.62914868804664725</v>
      </c>
      <c r="Q548" s="414">
        <f t="shared" si="62"/>
        <v>9.7504465925791456E-2</v>
      </c>
    </row>
    <row r="549" spans="1:17" x14ac:dyDescent="0.35">
      <c r="A549" s="322">
        <f t="shared" si="63"/>
        <v>169</v>
      </c>
      <c r="B549" s="295" t="s">
        <v>1369</v>
      </c>
      <c r="C549" s="300">
        <v>603.79999999999995</v>
      </c>
      <c r="D549" s="300"/>
      <c r="E549" s="300"/>
      <c r="F549" s="300">
        <f t="shared" si="60"/>
        <v>603.79999999999995</v>
      </c>
      <c r="G549" s="346">
        <v>1100</v>
      </c>
      <c r="H549" s="415">
        <v>37</v>
      </c>
      <c r="I549" s="295">
        <v>5000</v>
      </c>
      <c r="J549" s="295">
        <v>30</v>
      </c>
      <c r="K549" s="296">
        <f t="shared" si="65"/>
        <v>4.4263667902859193E-3</v>
      </c>
      <c r="L549" s="296">
        <f t="shared" si="66"/>
        <v>4.2949176807444527E-3</v>
      </c>
      <c r="M549" s="297">
        <f t="shared" si="64"/>
        <v>37.339743398492985</v>
      </c>
      <c r="N549" s="297">
        <f t="shared" si="61"/>
        <v>8.2147435476684567</v>
      </c>
      <c r="O549" s="361">
        <v>16.646143006593316</v>
      </c>
      <c r="P549" s="297">
        <v>1.5519000971817298</v>
      </c>
      <c r="Q549" s="414">
        <f t="shared" si="62"/>
        <v>0.10558550852920916</v>
      </c>
    </row>
    <row r="550" spans="1:17" x14ac:dyDescent="0.35">
      <c r="A550" s="322">
        <f t="shared" si="63"/>
        <v>170</v>
      </c>
      <c r="B550" s="295" t="s">
        <v>1370</v>
      </c>
      <c r="C550" s="300">
        <v>664</v>
      </c>
      <c r="D550" s="300">
        <v>24.3</v>
      </c>
      <c r="E550" s="300"/>
      <c r="F550" s="300">
        <f t="shared" si="60"/>
        <v>688.3</v>
      </c>
      <c r="G550" s="346">
        <v>1100</v>
      </c>
      <c r="H550" s="415">
        <v>34</v>
      </c>
      <c r="I550" s="295">
        <v>5000</v>
      </c>
      <c r="J550" s="295">
        <v>24</v>
      </c>
      <c r="K550" s="296">
        <f t="shared" si="65"/>
        <v>4.0674721856681422E-3</v>
      </c>
      <c r="L550" s="296">
        <f t="shared" si="66"/>
        <v>3.4359341445955619E-3</v>
      </c>
      <c r="M550" s="297">
        <f t="shared" si="64"/>
        <v>32.125459032707532</v>
      </c>
      <c r="N550" s="297">
        <f t="shared" si="61"/>
        <v>7.0676009871956573</v>
      </c>
      <c r="O550" s="361">
        <v>14.379508367808956</v>
      </c>
      <c r="P550" s="297">
        <v>1.4260703595724002</v>
      </c>
      <c r="Q550" s="414">
        <f t="shared" si="62"/>
        <v>7.9905039586349758E-2</v>
      </c>
    </row>
    <row r="551" spans="1:17" x14ac:dyDescent="0.35">
      <c r="A551" s="322">
        <f t="shared" si="63"/>
        <v>171</v>
      </c>
      <c r="B551" s="295" t="s">
        <v>1371</v>
      </c>
      <c r="C551" s="300">
        <v>621.6</v>
      </c>
      <c r="D551" s="300"/>
      <c r="E551" s="300"/>
      <c r="F551" s="300">
        <f t="shared" si="60"/>
        <v>621.6</v>
      </c>
      <c r="G551" s="346">
        <v>1100</v>
      </c>
      <c r="H551" s="415">
        <v>37</v>
      </c>
      <c r="I551" s="295">
        <v>5000</v>
      </c>
      <c r="J551" s="295">
        <v>30</v>
      </c>
      <c r="K551" s="296">
        <f t="shared" si="65"/>
        <v>4.4263667902859193E-3</v>
      </c>
      <c r="L551" s="296">
        <f t="shared" si="66"/>
        <v>4.2949176807444527E-3</v>
      </c>
      <c r="M551" s="297">
        <f t="shared" si="64"/>
        <v>37.339743398492985</v>
      </c>
      <c r="N551" s="297">
        <f t="shared" si="61"/>
        <v>8.2147435476684567</v>
      </c>
      <c r="O551" s="361">
        <v>16.646143006593316</v>
      </c>
      <c r="P551" s="297">
        <v>1.5519000971817298</v>
      </c>
      <c r="Q551" s="414">
        <f t="shared" si="62"/>
        <v>0.10256198527982059</v>
      </c>
    </row>
    <row r="552" spans="1:17" x14ac:dyDescent="0.35">
      <c r="A552" s="322">
        <f t="shared" si="63"/>
        <v>172</v>
      </c>
      <c r="B552" s="295" t="s">
        <v>1372</v>
      </c>
      <c r="C552" s="300">
        <v>547.1</v>
      </c>
      <c r="D552" s="300">
        <v>23.2</v>
      </c>
      <c r="E552" s="300"/>
      <c r="F552" s="300">
        <f t="shared" si="60"/>
        <v>570.30000000000007</v>
      </c>
      <c r="G552" s="346">
        <v>1100</v>
      </c>
      <c r="H552" s="415">
        <v>14</v>
      </c>
      <c r="I552" s="295">
        <v>5000</v>
      </c>
      <c r="J552" s="295">
        <v>12</v>
      </c>
      <c r="K552" s="296">
        <f t="shared" si="65"/>
        <v>1.6748414882162938E-3</v>
      </c>
      <c r="L552" s="296">
        <f t="shared" si="66"/>
        <v>1.717967072297781E-3</v>
      </c>
      <c r="M552" s="297">
        <f t="shared" si="64"/>
        <v>14.526140211412987</v>
      </c>
      <c r="N552" s="297">
        <f t="shared" si="61"/>
        <v>3.1957508465108568</v>
      </c>
      <c r="O552" s="361">
        <v>6.4652583003583626</v>
      </c>
      <c r="P552" s="297">
        <v>0.58720544217687065</v>
      </c>
      <c r="Q552" s="414">
        <f t="shared" si="62"/>
        <v>4.344091671130821E-2</v>
      </c>
    </row>
    <row r="553" spans="1:17" x14ac:dyDescent="0.35">
      <c r="A553" s="322">
        <f t="shared" si="63"/>
        <v>173</v>
      </c>
      <c r="B553" s="295" t="s">
        <v>1373</v>
      </c>
      <c r="C553" s="300">
        <v>536.29999999999995</v>
      </c>
      <c r="D553" s="300"/>
      <c r="E553" s="300">
        <v>85.9</v>
      </c>
      <c r="F553" s="300">
        <f t="shared" si="60"/>
        <v>622.19999999999993</v>
      </c>
      <c r="G553" s="346">
        <v>1100</v>
      </c>
      <c r="H553" s="415">
        <v>31</v>
      </c>
      <c r="I553" s="295">
        <v>5000</v>
      </c>
      <c r="J553" s="295">
        <v>22</v>
      </c>
      <c r="K553" s="296">
        <f t="shared" si="65"/>
        <v>3.7085775810503652E-3</v>
      </c>
      <c r="L553" s="296">
        <f t="shared" si="66"/>
        <v>3.1496062992125988E-3</v>
      </c>
      <c r="M553" s="297">
        <f t="shared" si="64"/>
        <v>29.362971374151865</v>
      </c>
      <c r="N553" s="297">
        <f t="shared" si="61"/>
        <v>6.4598537023134099</v>
      </c>
      <c r="O553" s="361">
        <v>13.14096623251676</v>
      </c>
      <c r="P553" s="297">
        <v>1.3002406219630711</v>
      </c>
      <c r="Q553" s="414">
        <f t="shared" si="62"/>
        <v>8.0784365044913389E-2</v>
      </c>
    </row>
    <row r="554" spans="1:17" x14ac:dyDescent="0.35">
      <c r="A554" s="322">
        <f t="shared" si="63"/>
        <v>174</v>
      </c>
      <c r="B554" s="295" t="s">
        <v>1374</v>
      </c>
      <c r="C554" s="300">
        <v>523.03</v>
      </c>
      <c r="D554" s="300"/>
      <c r="E554" s="300"/>
      <c r="F554" s="300">
        <f t="shared" si="60"/>
        <v>523.03</v>
      </c>
      <c r="G554" s="346">
        <v>1100</v>
      </c>
      <c r="H554" s="415">
        <v>20</v>
      </c>
      <c r="I554" s="295">
        <v>5000</v>
      </c>
      <c r="J554" s="295">
        <v>15</v>
      </c>
      <c r="K554" s="296">
        <f t="shared" si="65"/>
        <v>2.3926306974518482E-3</v>
      </c>
      <c r="L554" s="296">
        <f t="shared" si="66"/>
        <v>2.1474588403722263E-3</v>
      </c>
      <c r="M554" s="297">
        <f t="shared" si="64"/>
        <v>19.43816635171688</v>
      </c>
      <c r="N554" s="297">
        <f t="shared" si="61"/>
        <v>4.2763965973777136</v>
      </c>
      <c r="O554" s="361">
        <v>8.685319445069716</v>
      </c>
      <c r="P554" s="297">
        <v>0.83886491739552971</v>
      </c>
      <c r="Q554" s="414">
        <f t="shared" si="62"/>
        <v>6.3550364819532038E-2</v>
      </c>
    </row>
    <row r="555" spans="1:17" x14ac:dyDescent="0.35">
      <c r="A555" s="322">
        <f t="shared" si="63"/>
        <v>175</v>
      </c>
      <c r="B555" s="295" t="s">
        <v>1375</v>
      </c>
      <c r="C555" s="300">
        <v>628.20000000000005</v>
      </c>
      <c r="D555" s="300"/>
      <c r="E555" s="300">
        <v>93.9</v>
      </c>
      <c r="F555" s="300">
        <f t="shared" si="60"/>
        <v>722.1</v>
      </c>
      <c r="G555" s="346">
        <v>1100</v>
      </c>
      <c r="H555" s="415">
        <v>27</v>
      </c>
      <c r="I555" s="295">
        <v>5000</v>
      </c>
      <c r="J555" s="295">
        <v>12</v>
      </c>
      <c r="K555" s="296">
        <f t="shared" si="65"/>
        <v>3.2300514415599954E-3</v>
      </c>
      <c r="L555" s="296">
        <f t="shared" si="66"/>
        <v>1.717967072297781E-3</v>
      </c>
      <c r="M555" s="297">
        <f t="shared" si="64"/>
        <v>21.184693866156373</v>
      </c>
      <c r="N555" s="297">
        <f t="shared" si="61"/>
        <v>4.660632650554402</v>
      </c>
      <c r="O555" s="361">
        <v>9.6047404623915327</v>
      </c>
      <c r="P555" s="297">
        <v>1.1324676384839651</v>
      </c>
      <c r="Q555" s="414">
        <f t="shared" si="62"/>
        <v>5.0661313692821307E-2</v>
      </c>
    </row>
    <row r="556" spans="1:17" x14ac:dyDescent="0.35">
      <c r="A556" s="322">
        <f t="shared" si="63"/>
        <v>176</v>
      </c>
      <c r="B556" s="295" t="s">
        <v>1376</v>
      </c>
      <c r="C556" s="300">
        <v>570.4</v>
      </c>
      <c r="D556" s="300"/>
      <c r="E556" s="300"/>
      <c r="F556" s="300">
        <f t="shared" si="60"/>
        <v>570.4</v>
      </c>
      <c r="G556" s="346">
        <v>1100</v>
      </c>
      <c r="H556" s="415">
        <v>32</v>
      </c>
      <c r="I556" s="295">
        <v>5000</v>
      </c>
      <c r="J556" s="295">
        <v>24</v>
      </c>
      <c r="K556" s="296">
        <f t="shared" si="65"/>
        <v>3.8282091159229574E-3</v>
      </c>
      <c r="L556" s="296">
        <f t="shared" si="66"/>
        <v>3.4359341445955619E-3</v>
      </c>
      <c r="M556" s="297">
        <f t="shared" si="64"/>
        <v>31.10106616274701</v>
      </c>
      <c r="N556" s="297">
        <f t="shared" si="61"/>
        <v>6.8422345558043425</v>
      </c>
      <c r="O556" s="361">
        <v>13.896511112111545</v>
      </c>
      <c r="P556" s="297">
        <v>1.3421838678328475</v>
      </c>
      <c r="Q556" s="414">
        <f t="shared" si="62"/>
        <v>9.3236317844487646E-2</v>
      </c>
    </row>
    <row r="557" spans="1:17" x14ac:dyDescent="0.35">
      <c r="A557" s="322">
        <f t="shared" si="63"/>
        <v>177</v>
      </c>
      <c r="B557" s="295" t="s">
        <v>1377</v>
      </c>
      <c r="C557" s="300">
        <v>672.28</v>
      </c>
      <c r="D557" s="300">
        <v>45.9</v>
      </c>
      <c r="E557" s="300"/>
      <c r="F557" s="300">
        <f t="shared" si="60"/>
        <v>718.18</v>
      </c>
      <c r="G557" s="346">
        <v>1100</v>
      </c>
      <c r="H557" s="415">
        <v>33</v>
      </c>
      <c r="I557" s="295">
        <v>5000</v>
      </c>
      <c r="J557" s="295">
        <v>24</v>
      </c>
      <c r="K557" s="296">
        <f t="shared" si="65"/>
        <v>3.9478406507955496E-3</v>
      </c>
      <c r="L557" s="296">
        <f t="shared" si="66"/>
        <v>3.4359341445955619E-3</v>
      </c>
      <c r="M557" s="297">
        <f t="shared" si="64"/>
        <v>31.613262597727275</v>
      </c>
      <c r="N557" s="297">
        <f t="shared" si="61"/>
        <v>6.9549177715000008</v>
      </c>
      <c r="O557" s="361">
        <v>14.138009739960252</v>
      </c>
      <c r="P557" s="297">
        <v>1.3841271137026239</v>
      </c>
      <c r="Q557" s="414">
        <f t="shared" si="62"/>
        <v>7.5315822249143891E-2</v>
      </c>
    </row>
    <row r="558" spans="1:17" x14ac:dyDescent="0.35">
      <c r="A558" s="322">
        <f t="shared" si="63"/>
        <v>178</v>
      </c>
      <c r="B558" s="295" t="s">
        <v>1378</v>
      </c>
      <c r="C558" s="300">
        <v>862.5</v>
      </c>
      <c r="D558" s="300"/>
      <c r="E558" s="300"/>
      <c r="F558" s="300">
        <f t="shared" si="60"/>
        <v>862.5</v>
      </c>
      <c r="G558" s="346">
        <v>1100</v>
      </c>
      <c r="H558" s="415">
        <v>31</v>
      </c>
      <c r="I558" s="295">
        <v>5000</v>
      </c>
      <c r="J558" s="295">
        <v>26</v>
      </c>
      <c r="K558" s="296">
        <f t="shared" si="65"/>
        <v>3.7085775810503652E-3</v>
      </c>
      <c r="L558" s="296">
        <f t="shared" si="66"/>
        <v>3.7222619899785255E-3</v>
      </c>
      <c r="M558" s="297">
        <f t="shared" si="64"/>
        <v>31.814768081381644</v>
      </c>
      <c r="N558" s="297">
        <f t="shared" si="61"/>
        <v>6.9992489779039619</v>
      </c>
      <c r="O558" s="361">
        <v>14.169058736008921</v>
      </c>
      <c r="P558" s="297">
        <v>1.3002406219630711</v>
      </c>
      <c r="Q558" s="414">
        <f t="shared" si="62"/>
        <v>6.2937178454791409E-2</v>
      </c>
    </row>
    <row r="559" spans="1:17" x14ac:dyDescent="0.35">
      <c r="A559" s="322">
        <f t="shared" si="63"/>
        <v>179</v>
      </c>
      <c r="B559" s="295" t="s">
        <v>1379</v>
      </c>
      <c r="C559" s="300">
        <v>693.7</v>
      </c>
      <c r="D559" s="300">
        <v>26.4</v>
      </c>
      <c r="E559" s="300"/>
      <c r="F559" s="300">
        <f t="shared" si="60"/>
        <v>720.1</v>
      </c>
      <c r="G559" s="346">
        <v>1100</v>
      </c>
      <c r="H559" s="415">
        <v>38</v>
      </c>
      <c r="I559" s="295">
        <v>5000</v>
      </c>
      <c r="J559" s="295">
        <v>26</v>
      </c>
      <c r="K559" s="296">
        <f t="shared" si="65"/>
        <v>4.545998325158512E-3</v>
      </c>
      <c r="L559" s="296">
        <f t="shared" si="66"/>
        <v>3.7222619899785255E-3</v>
      </c>
      <c r="M559" s="297">
        <f t="shared" si="64"/>
        <v>35.400143126243471</v>
      </c>
      <c r="N559" s="297">
        <f t="shared" si="61"/>
        <v>7.7880314877735639</v>
      </c>
      <c r="O559" s="361">
        <v>15.859549130949858</v>
      </c>
      <c r="P559" s="297">
        <v>1.5938433430515062</v>
      </c>
      <c r="Q559" s="414">
        <f t="shared" si="62"/>
        <v>8.4212702524674901E-2</v>
      </c>
    </row>
    <row r="560" spans="1:17" x14ac:dyDescent="0.35">
      <c r="A560" s="322">
        <f t="shared" si="63"/>
        <v>180</v>
      </c>
      <c r="B560" s="295" t="s">
        <v>1380</v>
      </c>
      <c r="C560" s="300">
        <v>689.6</v>
      </c>
      <c r="D560" s="300"/>
      <c r="E560" s="300"/>
      <c r="F560" s="300">
        <f t="shared" si="60"/>
        <v>689.6</v>
      </c>
      <c r="G560" s="346">
        <v>1100</v>
      </c>
      <c r="H560" s="415">
        <v>26</v>
      </c>
      <c r="I560" s="295">
        <v>5000</v>
      </c>
      <c r="J560" s="295">
        <v>20</v>
      </c>
      <c r="K560" s="296">
        <f t="shared" si="65"/>
        <v>3.1104199066874028E-3</v>
      </c>
      <c r="L560" s="296">
        <f t="shared" si="66"/>
        <v>2.8632784538296352E-3</v>
      </c>
      <c r="M560" s="297">
        <f t="shared" si="64"/>
        <v>25.576090845635669</v>
      </c>
      <c r="N560" s="297">
        <f t="shared" si="61"/>
        <v>5.6267399860398468</v>
      </c>
      <c r="O560" s="361">
        <v>11.41942684152715</v>
      </c>
      <c r="P560" s="297">
        <v>1.0905243926141885</v>
      </c>
      <c r="Q560" s="414">
        <f t="shared" si="62"/>
        <v>6.3388605083841143E-2</v>
      </c>
    </row>
    <row r="561" spans="1:17" x14ac:dyDescent="0.35">
      <c r="A561" s="322">
        <f t="shared" si="63"/>
        <v>181</v>
      </c>
      <c r="B561" s="295" t="s">
        <v>1381</v>
      </c>
      <c r="C561" s="300">
        <v>599</v>
      </c>
      <c r="D561" s="300"/>
      <c r="E561" s="300">
        <v>61.7</v>
      </c>
      <c r="F561" s="300">
        <f t="shared" si="60"/>
        <v>660.7</v>
      </c>
      <c r="G561" s="346">
        <v>1100</v>
      </c>
      <c r="H561" s="415">
        <v>29</v>
      </c>
      <c r="I561" s="295">
        <v>5000</v>
      </c>
      <c r="J561" s="295">
        <v>20</v>
      </c>
      <c r="K561" s="296">
        <f t="shared" si="65"/>
        <v>3.4693145113051803E-3</v>
      </c>
      <c r="L561" s="296">
        <f t="shared" si="66"/>
        <v>2.8632784538296352E-3</v>
      </c>
      <c r="M561" s="297">
        <f t="shared" si="64"/>
        <v>27.112680150576455</v>
      </c>
      <c r="N561" s="297">
        <f t="shared" si="61"/>
        <v>5.96478963312682</v>
      </c>
      <c r="O561" s="361">
        <v>12.143922725073267</v>
      </c>
      <c r="P561" s="297">
        <v>1.2163541302235181</v>
      </c>
      <c r="Q561" s="414">
        <f t="shared" si="62"/>
        <v>7.028567676555178E-2</v>
      </c>
    </row>
    <row r="562" spans="1:17" x14ac:dyDescent="0.35">
      <c r="A562" s="322">
        <f t="shared" si="63"/>
        <v>182</v>
      </c>
      <c r="B562" s="295" t="s">
        <v>1382</v>
      </c>
      <c r="C562" s="300">
        <v>502.6</v>
      </c>
      <c r="D562" s="300"/>
      <c r="E562" s="300">
        <v>53.9</v>
      </c>
      <c r="F562" s="300">
        <f t="shared" si="60"/>
        <v>556.5</v>
      </c>
      <c r="G562" s="346">
        <v>1100</v>
      </c>
      <c r="H562" s="415">
        <v>23</v>
      </c>
      <c r="I562" s="295">
        <v>5000</v>
      </c>
      <c r="J562" s="295">
        <v>16</v>
      </c>
      <c r="K562" s="296">
        <f t="shared" si="65"/>
        <v>2.7515253020696257E-3</v>
      </c>
      <c r="L562" s="296">
        <f t="shared" si="66"/>
        <v>2.2906227630637081E-3</v>
      </c>
      <c r="M562" s="297">
        <f t="shared" si="64"/>
        <v>21.587704833465114</v>
      </c>
      <c r="N562" s="297">
        <f t="shared" si="61"/>
        <v>4.7492950633623252</v>
      </c>
      <c r="O562" s="361">
        <v>9.6668384544888717</v>
      </c>
      <c r="P562" s="297">
        <v>0.96469465500485896</v>
      </c>
      <c r="Q562" s="414">
        <f t="shared" si="62"/>
        <v>6.6430427684314758E-2</v>
      </c>
    </row>
    <row r="563" spans="1:17" x14ac:dyDescent="0.35">
      <c r="A563" s="322">
        <f t="shared" si="63"/>
        <v>183</v>
      </c>
      <c r="B563" s="295" t="s">
        <v>1383</v>
      </c>
      <c r="C563" s="300">
        <v>4995.63</v>
      </c>
      <c r="D563" s="300">
        <v>255.4</v>
      </c>
      <c r="E563" s="300">
        <v>189.6</v>
      </c>
      <c r="F563" s="300">
        <f t="shared" si="60"/>
        <v>5440.63</v>
      </c>
      <c r="G563" s="346">
        <v>1100</v>
      </c>
      <c r="H563" s="415">
        <v>84</v>
      </c>
      <c r="I563" s="295">
        <v>5000</v>
      </c>
      <c r="J563" s="295">
        <v>168</v>
      </c>
      <c r="K563" s="296">
        <f t="shared" si="65"/>
        <v>1.0049048929297763E-2</v>
      </c>
      <c r="L563" s="296">
        <f t="shared" si="66"/>
        <v>2.4051539012168936E-2</v>
      </c>
      <c r="M563" s="297">
        <f t="shared" si="64"/>
        <v>145.99996224199259</v>
      </c>
      <c r="N563" s="297">
        <f t="shared" si="61"/>
        <v>32.119991693238369</v>
      </c>
      <c r="O563" s="361">
        <v>63.465769885962061</v>
      </c>
      <c r="P563" s="297">
        <v>3.5232326530612244</v>
      </c>
      <c r="Q563" s="414">
        <f t="shared" si="62"/>
        <v>4.5051576099505802E-2</v>
      </c>
    </row>
    <row r="564" spans="1:17" x14ac:dyDescent="0.35">
      <c r="A564" s="322">
        <f t="shared" si="63"/>
        <v>184</v>
      </c>
      <c r="B564" s="295" t="s">
        <v>1384</v>
      </c>
      <c r="C564" s="300">
        <v>574.70000000000005</v>
      </c>
      <c r="D564" s="300">
        <v>14</v>
      </c>
      <c r="E564" s="300"/>
      <c r="F564" s="300">
        <f t="shared" si="60"/>
        <v>588.70000000000005</v>
      </c>
      <c r="G564" s="346">
        <v>1100</v>
      </c>
      <c r="H564" s="415">
        <v>25</v>
      </c>
      <c r="I564" s="295">
        <v>5000</v>
      </c>
      <c r="J564" s="295">
        <v>14</v>
      </c>
      <c r="K564" s="296">
        <f t="shared" si="65"/>
        <v>2.9907883718148106E-3</v>
      </c>
      <c r="L564" s="296">
        <f t="shared" si="66"/>
        <v>2.0042949176807445E-3</v>
      </c>
      <c r="M564" s="297">
        <f t="shared" si="64"/>
        <v>21.386199349810745</v>
      </c>
      <c r="N564" s="297">
        <f t="shared" si="61"/>
        <v>4.7049638569583641</v>
      </c>
      <c r="O564" s="361">
        <v>9.6357894584402022</v>
      </c>
      <c r="P564" s="297">
        <v>1.0485811467444122</v>
      </c>
      <c r="Q564" s="414">
        <f t="shared" si="62"/>
        <v>6.2469056925350291E-2</v>
      </c>
    </row>
    <row r="565" spans="1:17" x14ac:dyDescent="0.35">
      <c r="A565" s="322">
        <f t="shared" si="63"/>
        <v>185</v>
      </c>
      <c r="B565" s="295" t="s">
        <v>1385</v>
      </c>
      <c r="C565" s="300">
        <v>666.7</v>
      </c>
      <c r="D565" s="300"/>
      <c r="E565" s="300">
        <v>37.9</v>
      </c>
      <c r="F565" s="300">
        <f t="shared" ref="F565:F628" si="67">C565+D565+E565</f>
        <v>704.6</v>
      </c>
      <c r="G565" s="346">
        <v>1100</v>
      </c>
      <c r="H565" s="415">
        <v>35</v>
      </c>
      <c r="I565" s="295">
        <v>5000</v>
      </c>
      <c r="J565" s="295">
        <v>24</v>
      </c>
      <c r="K565" s="296">
        <f t="shared" si="65"/>
        <v>4.1871037205407349E-3</v>
      </c>
      <c r="L565" s="296">
        <f t="shared" si="66"/>
        <v>3.4359341445955619E-3</v>
      </c>
      <c r="M565" s="297">
        <f t="shared" si="64"/>
        <v>32.6376554676878</v>
      </c>
      <c r="N565" s="297">
        <f t="shared" si="61"/>
        <v>7.1802842028913156</v>
      </c>
      <c r="O565" s="361">
        <v>14.621006995657661</v>
      </c>
      <c r="P565" s="297">
        <v>1.4680136054421768</v>
      </c>
      <c r="Q565" s="414">
        <f t="shared" si="62"/>
        <v>7.9345671688445849E-2</v>
      </c>
    </row>
    <row r="566" spans="1:17" x14ac:dyDescent="0.35">
      <c r="A566" s="322">
        <f t="shared" si="63"/>
        <v>186</v>
      </c>
      <c r="B566" s="295" t="s">
        <v>1386</v>
      </c>
      <c r="C566" s="300">
        <v>663.6</v>
      </c>
      <c r="D566" s="300"/>
      <c r="E566" s="300"/>
      <c r="F566" s="300">
        <f t="shared" si="67"/>
        <v>663.6</v>
      </c>
      <c r="G566" s="346">
        <v>1100</v>
      </c>
      <c r="H566" s="415">
        <v>34</v>
      </c>
      <c r="I566" s="295">
        <v>5000</v>
      </c>
      <c r="J566" s="295">
        <v>26</v>
      </c>
      <c r="K566" s="296">
        <f t="shared" si="65"/>
        <v>4.0674721856681422E-3</v>
      </c>
      <c r="L566" s="296">
        <f t="shared" si="66"/>
        <v>3.7222619899785255E-3</v>
      </c>
      <c r="M566" s="297">
        <f t="shared" si="64"/>
        <v>33.351357386322427</v>
      </c>
      <c r="N566" s="297">
        <f t="shared" ref="N566:N629" si="68">M566*0.22</f>
        <v>7.3372986249909342</v>
      </c>
      <c r="O566" s="361">
        <v>14.893554619555038</v>
      </c>
      <c r="P566" s="297">
        <v>1.4260703595724002</v>
      </c>
      <c r="Q566" s="414">
        <f t="shared" si="62"/>
        <v>8.5907596429235691E-2</v>
      </c>
    </row>
    <row r="567" spans="1:17" x14ac:dyDescent="0.35">
      <c r="A567" s="322">
        <f t="shared" si="63"/>
        <v>187</v>
      </c>
      <c r="B567" s="295" t="s">
        <v>1387</v>
      </c>
      <c r="C567" s="300">
        <v>693.2</v>
      </c>
      <c r="D567" s="300"/>
      <c r="E567" s="300"/>
      <c r="F567" s="300">
        <f t="shared" si="67"/>
        <v>693.2</v>
      </c>
      <c r="G567" s="346">
        <v>1100</v>
      </c>
      <c r="H567" s="415">
        <v>33</v>
      </c>
      <c r="I567" s="295">
        <v>5000</v>
      </c>
      <c r="J567" s="295">
        <v>23</v>
      </c>
      <c r="K567" s="296">
        <f t="shared" si="65"/>
        <v>3.9478406507955496E-3</v>
      </c>
      <c r="L567" s="296">
        <f t="shared" si="66"/>
        <v>3.2927702219040806E-3</v>
      </c>
      <c r="M567" s="297">
        <f t="shared" si="64"/>
        <v>31.000313420919831</v>
      </c>
      <c r="N567" s="297">
        <f t="shared" si="68"/>
        <v>6.8200689526023632</v>
      </c>
      <c r="O567" s="361">
        <v>13.88098661408721</v>
      </c>
      <c r="P567" s="297">
        <v>1.3841271137026239</v>
      </c>
      <c r="Q567" s="414">
        <f t="shared" si="62"/>
        <v>7.658034636657822E-2</v>
      </c>
    </row>
    <row r="568" spans="1:17" x14ac:dyDescent="0.35">
      <c r="A568" s="322">
        <f t="shared" si="63"/>
        <v>188</v>
      </c>
      <c r="B568" s="295" t="s">
        <v>1388</v>
      </c>
      <c r="C568" s="300">
        <v>777.3</v>
      </c>
      <c r="D568" s="300"/>
      <c r="E568" s="300">
        <v>88.3</v>
      </c>
      <c r="F568" s="300">
        <f t="shared" si="67"/>
        <v>865.59999999999991</v>
      </c>
      <c r="G568" s="346">
        <v>1100</v>
      </c>
      <c r="H568" s="415">
        <v>25</v>
      </c>
      <c r="I568" s="295">
        <v>5000</v>
      </c>
      <c r="J568" s="295">
        <v>14</v>
      </c>
      <c r="K568" s="296">
        <f t="shared" si="65"/>
        <v>2.9907883718148106E-3</v>
      </c>
      <c r="L568" s="296">
        <f t="shared" si="66"/>
        <v>2.0042949176807445E-3</v>
      </c>
      <c r="M568" s="297">
        <f t="shared" si="64"/>
        <v>21.386199349810745</v>
      </c>
      <c r="N568" s="297">
        <f t="shared" si="68"/>
        <v>4.7049638569583641</v>
      </c>
      <c r="O568" s="361">
        <v>9.6357894584402022</v>
      </c>
      <c r="P568" s="297">
        <v>1.0485811467444122</v>
      </c>
      <c r="Q568" s="414">
        <f t="shared" si="62"/>
        <v>4.2485598211591639E-2</v>
      </c>
    </row>
    <row r="569" spans="1:17" x14ac:dyDescent="0.35">
      <c r="A569" s="322">
        <f t="shared" si="63"/>
        <v>189</v>
      </c>
      <c r="B569" s="295" t="s">
        <v>1389</v>
      </c>
      <c r="C569" s="300">
        <v>635.6</v>
      </c>
      <c r="D569" s="300"/>
      <c r="E569" s="300"/>
      <c r="F569" s="300">
        <f t="shared" si="67"/>
        <v>635.6</v>
      </c>
      <c r="G569" s="346">
        <v>1100</v>
      </c>
      <c r="H569" s="415">
        <v>29</v>
      </c>
      <c r="I569" s="295">
        <v>5000</v>
      </c>
      <c r="J569" s="295">
        <v>24</v>
      </c>
      <c r="K569" s="296">
        <f t="shared" si="65"/>
        <v>3.4693145113051803E-3</v>
      </c>
      <c r="L569" s="296">
        <f t="shared" si="66"/>
        <v>3.4359341445955619E-3</v>
      </c>
      <c r="M569" s="297">
        <f t="shared" si="64"/>
        <v>29.564476857806234</v>
      </c>
      <c r="N569" s="297">
        <f t="shared" si="68"/>
        <v>6.5041849087173711</v>
      </c>
      <c r="O569" s="361">
        <v>13.17201522856543</v>
      </c>
      <c r="P569" s="297">
        <v>1.2163541302235181</v>
      </c>
      <c r="Q569" s="414">
        <f t="shared" si="62"/>
        <v>7.9384882198414969E-2</v>
      </c>
    </row>
    <row r="570" spans="1:17" x14ac:dyDescent="0.35">
      <c r="A570" s="322">
        <f t="shared" si="63"/>
        <v>190</v>
      </c>
      <c r="B570" s="295" t="s">
        <v>1390</v>
      </c>
      <c r="C570" s="300">
        <v>504.2</v>
      </c>
      <c r="D570" s="300"/>
      <c r="E570" s="300"/>
      <c r="F570" s="300">
        <f t="shared" si="67"/>
        <v>504.2</v>
      </c>
      <c r="G570" s="346">
        <v>1100</v>
      </c>
      <c r="H570" s="415">
        <v>23</v>
      </c>
      <c r="I570" s="295">
        <v>5000</v>
      </c>
      <c r="J570" s="295">
        <v>20</v>
      </c>
      <c r="K570" s="296">
        <f t="shared" si="65"/>
        <v>2.7515253020696257E-3</v>
      </c>
      <c r="L570" s="296">
        <f t="shared" si="66"/>
        <v>2.8632784538296352E-3</v>
      </c>
      <c r="M570" s="297">
        <f t="shared" si="64"/>
        <v>24.039501540694893</v>
      </c>
      <c r="N570" s="297">
        <f t="shared" si="68"/>
        <v>5.2886903389528763</v>
      </c>
      <c r="O570" s="361">
        <v>10.694930957981036</v>
      </c>
      <c r="P570" s="297">
        <v>0.96469465500485896</v>
      </c>
      <c r="Q570" s="414">
        <f t="shared" si="62"/>
        <v>8.1292775669642339E-2</v>
      </c>
    </row>
    <row r="571" spans="1:17" x14ac:dyDescent="0.35">
      <c r="A571" s="322">
        <f t="shared" si="63"/>
        <v>191</v>
      </c>
      <c r="B571" s="295" t="s">
        <v>1391</v>
      </c>
      <c r="C571" s="300">
        <v>166</v>
      </c>
      <c r="D571" s="300"/>
      <c r="E571" s="300"/>
      <c r="F571" s="300">
        <f t="shared" si="67"/>
        <v>166</v>
      </c>
      <c r="G571" s="346">
        <v>1100</v>
      </c>
      <c r="H571" s="415">
        <v>10</v>
      </c>
      <c r="I571" s="295">
        <v>5000</v>
      </c>
      <c r="J571" s="295">
        <v>6</v>
      </c>
      <c r="K571" s="296">
        <f t="shared" si="65"/>
        <v>1.1963153487259241E-3</v>
      </c>
      <c r="L571" s="296">
        <f t="shared" si="66"/>
        <v>8.5898353614889049E-4</v>
      </c>
      <c r="M571" s="297">
        <f t="shared" si="64"/>
        <v>8.7996594106472745</v>
      </c>
      <c r="N571" s="297">
        <f t="shared" si="68"/>
        <v>1.9359250703424005</v>
      </c>
      <c r="O571" s="361">
        <v>3.9571250337252972</v>
      </c>
      <c r="P571" s="297">
        <v>0.41943245869776485</v>
      </c>
      <c r="Q571" s="414">
        <f t="shared" si="62"/>
        <v>9.1036999839835778E-2</v>
      </c>
    </row>
    <row r="572" spans="1:17" x14ac:dyDescent="0.35">
      <c r="A572" s="322">
        <f t="shared" si="63"/>
        <v>192</v>
      </c>
      <c r="B572" s="295" t="s">
        <v>1392</v>
      </c>
      <c r="C572" s="300">
        <v>588.9</v>
      </c>
      <c r="D572" s="300"/>
      <c r="E572" s="300"/>
      <c r="F572" s="300">
        <f t="shared" si="67"/>
        <v>588.9</v>
      </c>
      <c r="G572" s="346">
        <v>1100</v>
      </c>
      <c r="H572" s="415">
        <v>26</v>
      </c>
      <c r="I572" s="295">
        <v>5000</v>
      </c>
      <c r="J572" s="295">
        <v>22</v>
      </c>
      <c r="K572" s="296">
        <f t="shared" si="65"/>
        <v>3.1104199066874028E-3</v>
      </c>
      <c r="L572" s="296">
        <f t="shared" si="66"/>
        <v>3.1496062992125988E-3</v>
      </c>
      <c r="M572" s="297">
        <f t="shared" si="64"/>
        <v>26.801989199250563</v>
      </c>
      <c r="N572" s="297">
        <f t="shared" si="68"/>
        <v>5.8964376238351237</v>
      </c>
      <c r="O572" s="361">
        <v>11.933473093273232</v>
      </c>
      <c r="P572" s="297">
        <v>1.0905243926141885</v>
      </c>
      <c r="Q572" s="414">
        <f t="shared" ref="Q572:Q635" si="69">(M572+N572+O572+P572)/F572</f>
        <v>7.7640387687167772E-2</v>
      </c>
    </row>
    <row r="573" spans="1:17" x14ac:dyDescent="0.35">
      <c r="A573" s="322">
        <f t="shared" ref="A573:A636" si="70">1+A572</f>
        <v>193</v>
      </c>
      <c r="B573" s="295" t="s">
        <v>1393</v>
      </c>
      <c r="C573" s="300">
        <v>659.3</v>
      </c>
      <c r="D573" s="300"/>
      <c r="E573" s="300"/>
      <c r="F573" s="300">
        <f t="shared" si="67"/>
        <v>659.3</v>
      </c>
      <c r="G573" s="346">
        <v>1100</v>
      </c>
      <c r="H573" s="415">
        <v>22</v>
      </c>
      <c r="I573" s="295">
        <v>5000</v>
      </c>
      <c r="J573" s="295">
        <v>18</v>
      </c>
      <c r="K573" s="296">
        <f t="shared" si="65"/>
        <v>2.6318937671970331E-3</v>
      </c>
      <c r="L573" s="296">
        <f t="shared" si="66"/>
        <v>2.5769506084466717E-3</v>
      </c>
      <c r="M573" s="297">
        <f t="shared" ref="M573:M636" si="71">(L573+K573)*4281.45</f>
        <v>22.301406752099737</v>
      </c>
      <c r="N573" s="297">
        <f t="shared" si="68"/>
        <v>4.906309485461942</v>
      </c>
      <c r="O573" s="361">
        <v>9.9393860783862493</v>
      </c>
      <c r="P573" s="297">
        <v>0.92275140913508269</v>
      </c>
      <c r="Q573" s="414">
        <f t="shared" si="69"/>
        <v>5.7742838958111657E-2</v>
      </c>
    </row>
    <row r="574" spans="1:17" x14ac:dyDescent="0.35">
      <c r="A574" s="322">
        <f t="shared" si="70"/>
        <v>194</v>
      </c>
      <c r="B574" s="295" t="s">
        <v>1394</v>
      </c>
      <c r="C574" s="300">
        <v>199.6</v>
      </c>
      <c r="D574" s="300"/>
      <c r="E574" s="300"/>
      <c r="F574" s="300">
        <f t="shared" si="67"/>
        <v>199.6</v>
      </c>
      <c r="G574" s="346">
        <v>1100</v>
      </c>
      <c r="H574" s="415">
        <v>8</v>
      </c>
      <c r="I574" s="295">
        <v>5000</v>
      </c>
      <c r="J574" s="295">
        <v>6</v>
      </c>
      <c r="K574" s="296">
        <f t="shared" si="65"/>
        <v>9.5705227898073935E-4</v>
      </c>
      <c r="L574" s="296">
        <f t="shared" si="66"/>
        <v>8.5898353614889049E-4</v>
      </c>
      <c r="M574" s="297">
        <f t="shared" si="71"/>
        <v>7.7752665406867525</v>
      </c>
      <c r="N574" s="297">
        <f t="shared" si="68"/>
        <v>1.7105586389510856</v>
      </c>
      <c r="O574" s="361">
        <v>3.4741277780278863</v>
      </c>
      <c r="P574" s="297">
        <v>0.33554596695821187</v>
      </c>
      <c r="Q574" s="414">
        <f t="shared" si="69"/>
        <v>6.661071605523014E-2</v>
      </c>
    </row>
    <row r="575" spans="1:17" x14ac:dyDescent="0.35">
      <c r="A575" s="322">
        <f t="shared" si="70"/>
        <v>195</v>
      </c>
      <c r="B575" s="295" t="s">
        <v>1395</v>
      </c>
      <c r="C575" s="300">
        <v>826.4</v>
      </c>
      <c r="D575" s="300"/>
      <c r="E575" s="300"/>
      <c r="F575" s="300">
        <f t="shared" si="67"/>
        <v>826.4</v>
      </c>
      <c r="G575" s="346">
        <v>1100</v>
      </c>
      <c r="H575" s="415">
        <v>35</v>
      </c>
      <c r="I575" s="295">
        <v>5000</v>
      </c>
      <c r="J575" s="295">
        <v>32</v>
      </c>
      <c r="K575" s="296">
        <f t="shared" si="65"/>
        <v>4.1871037205407349E-3</v>
      </c>
      <c r="L575" s="296">
        <f t="shared" si="66"/>
        <v>4.5812455261274162E-3</v>
      </c>
      <c r="M575" s="297">
        <f t="shared" si="71"/>
        <v>37.541248882147357</v>
      </c>
      <c r="N575" s="297">
        <f t="shared" si="68"/>
        <v>8.2590747540724188</v>
      </c>
      <c r="O575" s="361">
        <v>16.677192002641988</v>
      </c>
      <c r="P575" s="297">
        <v>1.4680136054421768</v>
      </c>
      <c r="Q575" s="414">
        <f t="shared" si="69"/>
        <v>7.737842357732809E-2</v>
      </c>
    </row>
    <row r="576" spans="1:17" x14ac:dyDescent="0.35">
      <c r="A576" s="322">
        <f t="shared" si="70"/>
        <v>196</v>
      </c>
      <c r="B576" s="295" t="s">
        <v>1396</v>
      </c>
      <c r="C576" s="300">
        <v>582.70000000000005</v>
      </c>
      <c r="D576" s="300"/>
      <c r="E576" s="300">
        <v>61.9</v>
      </c>
      <c r="F576" s="300">
        <f t="shared" si="67"/>
        <v>644.6</v>
      </c>
      <c r="G576" s="346">
        <v>1100</v>
      </c>
      <c r="H576" s="415">
        <v>28</v>
      </c>
      <c r="I576" s="295">
        <v>5000</v>
      </c>
      <c r="J576" s="295">
        <v>13</v>
      </c>
      <c r="K576" s="296">
        <f t="shared" si="65"/>
        <v>3.3496829764325877E-3</v>
      </c>
      <c r="L576" s="296">
        <f t="shared" si="66"/>
        <v>1.8611309949892628E-3</v>
      </c>
      <c r="M576" s="297">
        <f t="shared" si="71"/>
        <v>22.309839477944081</v>
      </c>
      <c r="N576" s="297">
        <f t="shared" si="68"/>
        <v>4.9081646851476979</v>
      </c>
      <c r="O576" s="361">
        <v>10.103262216113279</v>
      </c>
      <c r="P576" s="297">
        <v>1.1744108843537413</v>
      </c>
      <c r="Q576" s="414">
        <f t="shared" si="69"/>
        <v>5.9720256381568096E-2</v>
      </c>
    </row>
    <row r="577" spans="1:17" x14ac:dyDescent="0.35">
      <c r="A577" s="322">
        <f t="shared" si="70"/>
        <v>197</v>
      </c>
      <c r="B577" s="295" t="s">
        <v>1397</v>
      </c>
      <c r="C577" s="300">
        <v>358.4</v>
      </c>
      <c r="D577" s="300"/>
      <c r="E577" s="300">
        <v>54.6</v>
      </c>
      <c r="F577" s="300">
        <f t="shared" si="67"/>
        <v>413</v>
      </c>
      <c r="G577" s="346">
        <v>1100</v>
      </c>
      <c r="H577" s="415">
        <v>14</v>
      </c>
      <c r="I577" s="295">
        <v>5000</v>
      </c>
      <c r="J577" s="295">
        <v>4</v>
      </c>
      <c r="K577" s="296">
        <f t="shared" ref="K577:K640" si="72">SUM(1/$H$707*H577)</f>
        <v>1.6748414882162938E-3</v>
      </c>
      <c r="L577" s="296">
        <f t="shared" ref="L577:L640" si="73">SUM(1/$J$707*J577)</f>
        <v>5.7265569076592703E-4</v>
      </c>
      <c r="M577" s="297">
        <f t="shared" si="71"/>
        <v>9.6225467969534293</v>
      </c>
      <c r="N577" s="297">
        <f t="shared" si="68"/>
        <v>2.1169602953297546</v>
      </c>
      <c r="O577" s="361">
        <v>4.4090732933740382</v>
      </c>
      <c r="P577" s="297">
        <v>0.58720544217687065</v>
      </c>
      <c r="Q577" s="414">
        <f t="shared" si="69"/>
        <v>4.052248384463461E-2</v>
      </c>
    </row>
    <row r="578" spans="1:17" x14ac:dyDescent="0.35">
      <c r="A578" s="322">
        <f t="shared" si="70"/>
        <v>198</v>
      </c>
      <c r="B578" s="295" t="s">
        <v>1398</v>
      </c>
      <c r="C578" s="300">
        <v>708.8</v>
      </c>
      <c r="D578" s="300"/>
      <c r="E578" s="300">
        <v>106.4</v>
      </c>
      <c r="F578" s="300">
        <f t="shared" si="67"/>
        <v>815.19999999999993</v>
      </c>
      <c r="G578" s="346">
        <v>1100</v>
      </c>
      <c r="H578" s="415">
        <v>30</v>
      </c>
      <c r="I578" s="295">
        <v>5000</v>
      </c>
      <c r="J578" s="295">
        <v>16</v>
      </c>
      <c r="K578" s="296">
        <f t="shared" si="72"/>
        <v>3.5889460461777725E-3</v>
      </c>
      <c r="L578" s="296">
        <f t="shared" si="73"/>
        <v>2.2906227630637081E-3</v>
      </c>
      <c r="M578" s="297">
        <f t="shared" si="71"/>
        <v>25.173079878326938</v>
      </c>
      <c r="N578" s="297">
        <f t="shared" si="68"/>
        <v>5.5380775732319263</v>
      </c>
      <c r="O578" s="361">
        <v>11.357328849429811</v>
      </c>
      <c r="P578" s="297">
        <v>1.2582973760932945</v>
      </c>
      <c r="Q578" s="414">
        <f t="shared" si="69"/>
        <v>5.3148655148530392E-2</v>
      </c>
    </row>
    <row r="579" spans="1:17" x14ac:dyDescent="0.35">
      <c r="A579" s="322">
        <f t="shared" si="70"/>
        <v>199</v>
      </c>
      <c r="B579" s="295" t="s">
        <v>1399</v>
      </c>
      <c r="C579" s="300">
        <v>520.55999999999995</v>
      </c>
      <c r="D579" s="300">
        <v>21.1</v>
      </c>
      <c r="E579" s="300">
        <v>104.6</v>
      </c>
      <c r="F579" s="300">
        <f t="shared" si="67"/>
        <v>646.26</v>
      </c>
      <c r="G579" s="346">
        <v>1100</v>
      </c>
      <c r="H579" s="415">
        <v>28</v>
      </c>
      <c r="I579" s="295">
        <v>5000</v>
      </c>
      <c r="J579" s="295">
        <v>12</v>
      </c>
      <c r="K579" s="296">
        <f t="shared" si="72"/>
        <v>3.3496829764325877E-3</v>
      </c>
      <c r="L579" s="296">
        <f t="shared" si="73"/>
        <v>1.717967072297781E-3</v>
      </c>
      <c r="M579" s="297">
        <f t="shared" si="71"/>
        <v>21.696890301136637</v>
      </c>
      <c r="N579" s="297">
        <f t="shared" si="68"/>
        <v>4.7733158662500603</v>
      </c>
      <c r="O579" s="361">
        <v>9.8462390902402372</v>
      </c>
      <c r="P579" s="297">
        <v>1.1744108843537413</v>
      </c>
      <c r="Q579" s="414">
        <f t="shared" si="69"/>
        <v>5.8012032528673721E-2</v>
      </c>
    </row>
    <row r="580" spans="1:17" x14ac:dyDescent="0.35">
      <c r="A580" s="322">
        <f t="shared" si="70"/>
        <v>200</v>
      </c>
      <c r="B580" s="295" t="s">
        <v>1400</v>
      </c>
      <c r="C580" s="300">
        <v>468.6</v>
      </c>
      <c r="D580" s="300">
        <v>34.5</v>
      </c>
      <c r="E580" s="300">
        <v>198</v>
      </c>
      <c r="F580" s="300">
        <f t="shared" si="67"/>
        <v>701.1</v>
      </c>
      <c r="G580" s="346">
        <v>1100</v>
      </c>
      <c r="H580" s="415">
        <v>30</v>
      </c>
      <c r="I580" s="295">
        <v>5000</v>
      </c>
      <c r="J580" s="295">
        <v>14</v>
      </c>
      <c r="K580" s="296">
        <f t="shared" si="72"/>
        <v>3.5889460461777725E-3</v>
      </c>
      <c r="L580" s="296">
        <f t="shared" si="73"/>
        <v>2.0042949176807445E-3</v>
      </c>
      <c r="M580" s="297">
        <f t="shared" si="71"/>
        <v>23.947181524712047</v>
      </c>
      <c r="N580" s="297">
        <f t="shared" si="68"/>
        <v>5.2683799354366503</v>
      </c>
      <c r="O580" s="361">
        <v>10.843282597683729</v>
      </c>
      <c r="P580" s="297">
        <v>1.2582973760932945</v>
      </c>
      <c r="Q580" s="414">
        <f t="shared" si="69"/>
        <v>5.8931880521930859E-2</v>
      </c>
    </row>
    <row r="581" spans="1:17" x14ac:dyDescent="0.35">
      <c r="A581" s="322">
        <f t="shared" si="70"/>
        <v>201</v>
      </c>
      <c r="B581" s="295" t="s">
        <v>1401</v>
      </c>
      <c r="C581" s="300">
        <v>644.66</v>
      </c>
      <c r="D581" s="300"/>
      <c r="E581" s="300">
        <v>56.9</v>
      </c>
      <c r="F581" s="300">
        <f t="shared" si="67"/>
        <v>701.56</v>
      </c>
      <c r="G581" s="346">
        <v>1100</v>
      </c>
      <c r="H581" s="415">
        <v>39</v>
      </c>
      <c r="I581" s="295">
        <v>5000</v>
      </c>
      <c r="J581" s="295">
        <v>28</v>
      </c>
      <c r="K581" s="296">
        <f t="shared" si="72"/>
        <v>4.6656298600311046E-3</v>
      </c>
      <c r="L581" s="296">
        <f t="shared" si="73"/>
        <v>4.0085898353614891E-3</v>
      </c>
      <c r="M581" s="297">
        <f t="shared" si="71"/>
        <v>37.138237914838619</v>
      </c>
      <c r="N581" s="297">
        <f t="shared" si="68"/>
        <v>8.1704123412644964</v>
      </c>
      <c r="O581" s="361">
        <v>16.615094010544645</v>
      </c>
      <c r="P581" s="297">
        <v>1.635786588921283</v>
      </c>
      <c r="Q581" s="414">
        <f t="shared" si="69"/>
        <v>9.0597426956452828E-2</v>
      </c>
    </row>
    <row r="582" spans="1:17" x14ac:dyDescent="0.35">
      <c r="A582" s="322">
        <f t="shared" si="70"/>
        <v>202</v>
      </c>
      <c r="B582" s="295" t="s">
        <v>1402</v>
      </c>
      <c r="C582" s="300">
        <v>665.3</v>
      </c>
      <c r="D582" s="300"/>
      <c r="E582" s="300"/>
      <c r="F582" s="300">
        <f t="shared" si="67"/>
        <v>665.3</v>
      </c>
      <c r="G582" s="346">
        <v>1100</v>
      </c>
      <c r="H582" s="415">
        <v>31</v>
      </c>
      <c r="I582" s="295">
        <v>5000</v>
      </c>
      <c r="J582" s="295">
        <v>18</v>
      </c>
      <c r="K582" s="296">
        <f t="shared" si="72"/>
        <v>3.7085775810503652E-3</v>
      </c>
      <c r="L582" s="296">
        <f t="shared" si="73"/>
        <v>2.5769506084466717E-3</v>
      </c>
      <c r="M582" s="297">
        <f t="shared" si="71"/>
        <v>26.911174666922086</v>
      </c>
      <c r="N582" s="297">
        <f t="shared" si="68"/>
        <v>5.9204584267228588</v>
      </c>
      <c r="O582" s="361">
        <v>12.112873729024596</v>
      </c>
      <c r="P582" s="297">
        <v>1.3002406219630711</v>
      </c>
      <c r="Q582" s="414">
        <f t="shared" si="69"/>
        <v>6.9509615879501899E-2</v>
      </c>
    </row>
    <row r="583" spans="1:17" x14ac:dyDescent="0.35">
      <c r="A583" s="322">
        <f t="shared" si="70"/>
        <v>203</v>
      </c>
      <c r="B583" s="295" t="s">
        <v>1403</v>
      </c>
      <c r="C583" s="300">
        <v>485.4</v>
      </c>
      <c r="D583" s="300"/>
      <c r="E583" s="300">
        <v>128.4</v>
      </c>
      <c r="F583" s="300">
        <f t="shared" si="67"/>
        <v>613.79999999999995</v>
      </c>
      <c r="G583" s="346">
        <v>1100</v>
      </c>
      <c r="H583" s="415">
        <v>30</v>
      </c>
      <c r="I583" s="295">
        <v>5000</v>
      </c>
      <c r="J583" s="295">
        <v>16</v>
      </c>
      <c r="K583" s="296">
        <f t="shared" si="72"/>
        <v>3.5889460461777725E-3</v>
      </c>
      <c r="L583" s="296">
        <f t="shared" si="73"/>
        <v>2.2906227630637081E-3</v>
      </c>
      <c r="M583" s="297">
        <f t="shared" si="71"/>
        <v>25.173079878326938</v>
      </c>
      <c r="N583" s="297">
        <f t="shared" si="68"/>
        <v>5.5380775732319263</v>
      </c>
      <c r="O583" s="361">
        <v>11.357328849429811</v>
      </c>
      <c r="P583" s="297">
        <v>1.2582973760932945</v>
      </c>
      <c r="Q583" s="414">
        <f t="shared" si="69"/>
        <v>7.0587787026852353E-2</v>
      </c>
    </row>
    <row r="584" spans="1:17" x14ac:dyDescent="0.35">
      <c r="A584" s="322">
        <f t="shared" si="70"/>
        <v>204</v>
      </c>
      <c r="B584" s="295" t="s">
        <v>1404</v>
      </c>
      <c r="C584" s="300">
        <v>704</v>
      </c>
      <c r="D584" s="300">
        <v>41.3</v>
      </c>
      <c r="E584" s="300">
        <v>161</v>
      </c>
      <c r="F584" s="300">
        <f t="shared" si="67"/>
        <v>906.3</v>
      </c>
      <c r="G584" s="346">
        <v>1100</v>
      </c>
      <c r="H584" s="415">
        <v>30</v>
      </c>
      <c r="I584" s="295">
        <v>5000</v>
      </c>
      <c r="J584" s="295">
        <v>16</v>
      </c>
      <c r="K584" s="296">
        <f t="shared" si="72"/>
        <v>3.5889460461777725E-3</v>
      </c>
      <c r="L584" s="296">
        <f t="shared" si="73"/>
        <v>2.2906227630637081E-3</v>
      </c>
      <c r="M584" s="297">
        <f t="shared" si="71"/>
        <v>25.173079878326938</v>
      </c>
      <c r="N584" s="297">
        <f t="shared" si="68"/>
        <v>5.5380775732319263</v>
      </c>
      <c r="O584" s="361">
        <v>11.357328849429811</v>
      </c>
      <c r="P584" s="297">
        <v>1.2582973760932945</v>
      </c>
      <c r="Q584" s="414">
        <f t="shared" si="69"/>
        <v>4.7806227162178055E-2</v>
      </c>
    </row>
    <row r="585" spans="1:17" x14ac:dyDescent="0.35">
      <c r="A585" s="322">
        <f t="shared" si="70"/>
        <v>205</v>
      </c>
      <c r="B585" s="295" t="s">
        <v>1405</v>
      </c>
      <c r="C585" s="300">
        <v>745.99</v>
      </c>
      <c r="D585" s="300">
        <v>91.8</v>
      </c>
      <c r="E585" s="300">
        <v>153.19999999999999</v>
      </c>
      <c r="F585" s="300">
        <f t="shared" si="67"/>
        <v>990.99</v>
      </c>
      <c r="G585" s="346">
        <v>1100</v>
      </c>
      <c r="H585" s="415">
        <v>37</v>
      </c>
      <c r="I585" s="295">
        <v>5000</v>
      </c>
      <c r="J585" s="295">
        <v>26</v>
      </c>
      <c r="K585" s="296">
        <f t="shared" si="72"/>
        <v>4.4263667902859193E-3</v>
      </c>
      <c r="L585" s="296">
        <f t="shared" si="73"/>
        <v>3.7222619899785255E-3</v>
      </c>
      <c r="M585" s="297">
        <f t="shared" si="71"/>
        <v>34.887946691263203</v>
      </c>
      <c r="N585" s="297">
        <f t="shared" si="68"/>
        <v>7.6753482720779047</v>
      </c>
      <c r="O585" s="361">
        <v>15.618050503101152</v>
      </c>
      <c r="P585" s="297">
        <v>1.5519000971817298</v>
      </c>
      <c r="Q585" s="414">
        <f t="shared" si="69"/>
        <v>6.0276335345083185E-2</v>
      </c>
    </row>
    <row r="586" spans="1:17" x14ac:dyDescent="0.35">
      <c r="A586" s="322">
        <f t="shared" si="70"/>
        <v>206</v>
      </c>
      <c r="B586" s="295" t="s">
        <v>1406</v>
      </c>
      <c r="C586" s="300">
        <v>675.4</v>
      </c>
      <c r="D586" s="300"/>
      <c r="E586" s="300">
        <v>182.9</v>
      </c>
      <c r="F586" s="300">
        <f t="shared" si="67"/>
        <v>858.3</v>
      </c>
      <c r="G586" s="346">
        <v>1100</v>
      </c>
      <c r="H586" s="415">
        <v>30</v>
      </c>
      <c r="I586" s="295">
        <v>5000</v>
      </c>
      <c r="J586" s="295">
        <v>16</v>
      </c>
      <c r="K586" s="296">
        <f t="shared" si="72"/>
        <v>3.5889460461777725E-3</v>
      </c>
      <c r="L586" s="296">
        <f t="shared" si="73"/>
        <v>2.2906227630637081E-3</v>
      </c>
      <c r="M586" s="297">
        <f t="shared" si="71"/>
        <v>25.173079878326938</v>
      </c>
      <c r="N586" s="297">
        <f t="shared" si="68"/>
        <v>5.5380775732319263</v>
      </c>
      <c r="O586" s="361">
        <v>11.357328849429811</v>
      </c>
      <c r="P586" s="297">
        <v>1.2582973760932945</v>
      </c>
      <c r="Q586" s="414">
        <f t="shared" si="69"/>
        <v>5.0479766605012202E-2</v>
      </c>
    </row>
    <row r="587" spans="1:17" x14ac:dyDescent="0.35">
      <c r="A587" s="322">
        <f t="shared" si="70"/>
        <v>207</v>
      </c>
      <c r="B587" s="295" t="s">
        <v>1407</v>
      </c>
      <c r="C587" s="300">
        <v>1034.8</v>
      </c>
      <c r="D587" s="300"/>
      <c r="E587" s="300">
        <v>19.3</v>
      </c>
      <c r="F587" s="300">
        <f t="shared" si="67"/>
        <v>1054.0999999999999</v>
      </c>
      <c r="G587" s="346">
        <v>1100</v>
      </c>
      <c r="H587" s="415">
        <v>47</v>
      </c>
      <c r="I587" s="295">
        <v>5000</v>
      </c>
      <c r="J587" s="295">
        <v>24</v>
      </c>
      <c r="K587" s="296">
        <f t="shared" si="72"/>
        <v>5.6226821390118441E-3</v>
      </c>
      <c r="L587" s="296">
        <f t="shared" si="73"/>
        <v>3.4359341445955619E-3</v>
      </c>
      <c r="M587" s="297">
        <f t="shared" si="71"/>
        <v>38.784012687450932</v>
      </c>
      <c r="N587" s="297">
        <f t="shared" si="68"/>
        <v>8.5324827912392056</v>
      </c>
      <c r="O587" s="361">
        <v>17.518990529842128</v>
      </c>
      <c r="P587" s="297">
        <v>1.9713325558794947</v>
      </c>
      <c r="Q587" s="414">
        <f t="shared" si="69"/>
        <v>6.3378065235188089E-2</v>
      </c>
    </row>
    <row r="588" spans="1:17" x14ac:dyDescent="0.35">
      <c r="A588" s="322">
        <f t="shared" si="70"/>
        <v>208</v>
      </c>
      <c r="B588" s="295" t="s">
        <v>1408</v>
      </c>
      <c r="C588" s="300">
        <v>910.15</v>
      </c>
      <c r="D588" s="300"/>
      <c r="E588" s="300">
        <v>91.5</v>
      </c>
      <c r="F588" s="300">
        <f t="shared" si="67"/>
        <v>1001.65</v>
      </c>
      <c r="G588" s="346">
        <v>1100</v>
      </c>
      <c r="H588" s="415">
        <v>50</v>
      </c>
      <c r="I588" s="295">
        <v>5000</v>
      </c>
      <c r="J588" s="295">
        <v>30</v>
      </c>
      <c r="K588" s="296">
        <f t="shared" si="72"/>
        <v>5.9815767436296212E-3</v>
      </c>
      <c r="L588" s="296">
        <f t="shared" si="73"/>
        <v>4.2949176807444527E-3</v>
      </c>
      <c r="M588" s="297">
        <f t="shared" si="71"/>
        <v>43.998297053236378</v>
      </c>
      <c r="N588" s="297">
        <f t="shared" si="68"/>
        <v>9.6796253517120032</v>
      </c>
      <c r="O588" s="361">
        <v>19.785625168626488</v>
      </c>
      <c r="P588" s="297">
        <v>2.0971622934888243</v>
      </c>
      <c r="Q588" s="414">
        <f t="shared" si="69"/>
        <v>7.5436240070946639E-2</v>
      </c>
    </row>
    <row r="589" spans="1:17" x14ac:dyDescent="0.35">
      <c r="A589" s="322">
        <f t="shared" si="70"/>
        <v>209</v>
      </c>
      <c r="B589" s="295" t="s">
        <v>1409</v>
      </c>
      <c r="C589" s="300">
        <v>712</v>
      </c>
      <c r="D589" s="300"/>
      <c r="E589" s="300"/>
      <c r="F589" s="300">
        <f t="shared" si="67"/>
        <v>712</v>
      </c>
      <c r="G589" s="346">
        <v>1100</v>
      </c>
      <c r="H589" s="415">
        <v>29</v>
      </c>
      <c r="I589" s="295">
        <v>5000</v>
      </c>
      <c r="J589" s="295">
        <v>16</v>
      </c>
      <c r="K589" s="296">
        <f t="shared" si="72"/>
        <v>3.4693145113051803E-3</v>
      </c>
      <c r="L589" s="296">
        <f t="shared" si="73"/>
        <v>2.2906227630637081E-3</v>
      </c>
      <c r="M589" s="297">
        <f t="shared" si="71"/>
        <v>24.660883443346677</v>
      </c>
      <c r="N589" s="297">
        <f t="shared" si="68"/>
        <v>5.4253943575362689</v>
      </c>
      <c r="O589" s="361">
        <v>11.115830221581106</v>
      </c>
      <c r="P589" s="297">
        <v>1.2163541302235181</v>
      </c>
      <c r="Q589" s="414">
        <f t="shared" si="69"/>
        <v>5.957649178748254E-2</v>
      </c>
    </row>
    <row r="590" spans="1:17" x14ac:dyDescent="0.35">
      <c r="A590" s="322">
        <f t="shared" si="70"/>
        <v>210</v>
      </c>
      <c r="B590" s="295" t="s">
        <v>1410</v>
      </c>
      <c r="C590" s="300">
        <v>305.89999999999998</v>
      </c>
      <c r="D590" s="300"/>
      <c r="E590" s="300">
        <v>31.5</v>
      </c>
      <c r="F590" s="300">
        <f t="shared" si="67"/>
        <v>337.4</v>
      </c>
      <c r="G590" s="346">
        <v>1100</v>
      </c>
      <c r="H590" s="415">
        <v>12</v>
      </c>
      <c r="I590" s="295">
        <v>5000</v>
      </c>
      <c r="J590" s="295">
        <v>6</v>
      </c>
      <c r="K590" s="296">
        <f t="shared" si="72"/>
        <v>1.435578418471109E-3</v>
      </c>
      <c r="L590" s="296">
        <f t="shared" si="73"/>
        <v>8.5898353614889049E-4</v>
      </c>
      <c r="M590" s="297">
        <f t="shared" si="71"/>
        <v>9.8240522806077966</v>
      </c>
      <c r="N590" s="297">
        <f t="shared" si="68"/>
        <v>2.1612915017337153</v>
      </c>
      <c r="O590" s="361">
        <v>4.4401222894227077</v>
      </c>
      <c r="P590" s="297">
        <v>0.50331895043731778</v>
      </c>
      <c r="Q590" s="414">
        <f t="shared" si="69"/>
        <v>5.0174229467105924E-2</v>
      </c>
    </row>
    <row r="591" spans="1:17" x14ac:dyDescent="0.35">
      <c r="A591" s="322">
        <f t="shared" si="70"/>
        <v>211</v>
      </c>
      <c r="B591" s="295" t="s">
        <v>1411</v>
      </c>
      <c r="C591" s="300">
        <v>687.07</v>
      </c>
      <c r="D591" s="300"/>
      <c r="E591" s="300">
        <v>16.899999999999999</v>
      </c>
      <c r="F591" s="300">
        <f t="shared" si="67"/>
        <v>703.97</v>
      </c>
      <c r="G591" s="346">
        <v>1100</v>
      </c>
      <c r="H591" s="415">
        <v>30</v>
      </c>
      <c r="I591" s="295">
        <v>5000</v>
      </c>
      <c r="J591" s="295">
        <v>22</v>
      </c>
      <c r="K591" s="296">
        <f t="shared" si="72"/>
        <v>3.5889460461777725E-3</v>
      </c>
      <c r="L591" s="296">
        <f t="shared" si="73"/>
        <v>3.1496062992125988E-3</v>
      </c>
      <c r="M591" s="297">
        <f t="shared" si="71"/>
        <v>28.850774939171604</v>
      </c>
      <c r="N591" s="297">
        <f t="shared" si="68"/>
        <v>6.3471704866177525</v>
      </c>
      <c r="O591" s="361">
        <v>12.899467604668054</v>
      </c>
      <c r="P591" s="297">
        <v>1.2582973760932945</v>
      </c>
      <c r="Q591" s="414">
        <f t="shared" si="69"/>
        <v>7.0110530855790304E-2</v>
      </c>
    </row>
    <row r="592" spans="1:17" x14ac:dyDescent="0.35">
      <c r="A592" s="322">
        <f t="shared" si="70"/>
        <v>212</v>
      </c>
      <c r="B592" s="295" t="s">
        <v>1412</v>
      </c>
      <c r="C592" s="300">
        <v>884.9</v>
      </c>
      <c r="D592" s="300">
        <v>28.7</v>
      </c>
      <c r="E592" s="300"/>
      <c r="F592" s="300">
        <f t="shared" si="67"/>
        <v>913.6</v>
      </c>
      <c r="G592" s="346">
        <v>1100</v>
      </c>
      <c r="H592" s="415">
        <v>37</v>
      </c>
      <c r="I592" s="295">
        <v>5000</v>
      </c>
      <c r="J592" s="295">
        <v>10</v>
      </c>
      <c r="K592" s="296">
        <f t="shared" si="72"/>
        <v>4.4263667902859193E-3</v>
      </c>
      <c r="L592" s="296">
        <f t="shared" si="73"/>
        <v>1.4316392269148176E-3</v>
      </c>
      <c r="M592" s="297">
        <f t="shared" si="71"/>
        <v>25.080759862344095</v>
      </c>
      <c r="N592" s="297">
        <f t="shared" si="68"/>
        <v>5.5177671697157011</v>
      </c>
      <c r="O592" s="361">
        <v>11.505680489132503</v>
      </c>
      <c r="P592" s="297">
        <v>1.5519000971817298</v>
      </c>
      <c r="Q592" s="414">
        <f t="shared" si="69"/>
        <v>4.778470623727455E-2</v>
      </c>
    </row>
    <row r="593" spans="1:17" x14ac:dyDescent="0.35">
      <c r="A593" s="322">
        <f t="shared" si="70"/>
        <v>213</v>
      </c>
      <c r="B593" s="295" t="s">
        <v>1413</v>
      </c>
      <c r="C593" s="300">
        <v>534.6</v>
      </c>
      <c r="D593" s="300"/>
      <c r="E593" s="300">
        <v>68.599999999999994</v>
      </c>
      <c r="F593" s="300">
        <f t="shared" si="67"/>
        <v>603.20000000000005</v>
      </c>
      <c r="G593" s="346">
        <v>1100</v>
      </c>
      <c r="H593" s="415">
        <v>33</v>
      </c>
      <c r="I593" s="295">
        <v>5000</v>
      </c>
      <c r="J593" s="295">
        <v>16</v>
      </c>
      <c r="K593" s="296">
        <f t="shared" si="72"/>
        <v>3.9478406507955496E-3</v>
      </c>
      <c r="L593" s="296">
        <f t="shared" si="73"/>
        <v>2.2906227630637081E-3</v>
      </c>
      <c r="M593" s="297">
        <f t="shared" si="71"/>
        <v>26.709669183267717</v>
      </c>
      <c r="N593" s="297">
        <f t="shared" si="68"/>
        <v>5.8761272203188977</v>
      </c>
      <c r="O593" s="361">
        <v>12.081824732975926</v>
      </c>
      <c r="P593" s="297">
        <v>1.3841271137026239</v>
      </c>
      <c r="Q593" s="414">
        <f t="shared" si="69"/>
        <v>7.6345736489166385E-2</v>
      </c>
    </row>
    <row r="594" spans="1:17" x14ac:dyDescent="0.35">
      <c r="A594" s="322">
        <f t="shared" si="70"/>
        <v>214</v>
      </c>
      <c r="B594" s="295" t="s">
        <v>1414</v>
      </c>
      <c r="C594" s="300">
        <v>548.1</v>
      </c>
      <c r="D594" s="300"/>
      <c r="E594" s="300"/>
      <c r="F594" s="300">
        <f t="shared" si="67"/>
        <v>548.1</v>
      </c>
      <c r="G594" s="346">
        <v>1100</v>
      </c>
      <c r="H594" s="415">
        <v>26</v>
      </c>
      <c r="I594" s="295">
        <v>5000</v>
      </c>
      <c r="J594" s="295">
        <v>18</v>
      </c>
      <c r="K594" s="296">
        <f t="shared" si="72"/>
        <v>3.1104199066874028E-3</v>
      </c>
      <c r="L594" s="296">
        <f t="shared" si="73"/>
        <v>2.5769506084466717E-3</v>
      </c>
      <c r="M594" s="297">
        <f t="shared" si="71"/>
        <v>24.350192492020785</v>
      </c>
      <c r="N594" s="297">
        <f t="shared" si="68"/>
        <v>5.3570423482445726</v>
      </c>
      <c r="O594" s="361">
        <v>10.905380589781069</v>
      </c>
      <c r="P594" s="297">
        <v>1.0905243926141885</v>
      </c>
      <c r="Q594" s="414">
        <f t="shared" si="69"/>
        <v>7.6086735673527847E-2</v>
      </c>
    </row>
    <row r="595" spans="1:17" x14ac:dyDescent="0.35">
      <c r="A595" s="322">
        <f t="shared" si="70"/>
        <v>215</v>
      </c>
      <c r="B595" s="295" t="s">
        <v>1415</v>
      </c>
      <c r="C595" s="300">
        <v>630.6</v>
      </c>
      <c r="D595" s="300">
        <v>114.7</v>
      </c>
      <c r="E595" s="300"/>
      <c r="F595" s="300">
        <f t="shared" si="67"/>
        <v>745.30000000000007</v>
      </c>
      <c r="G595" s="346">
        <v>1100</v>
      </c>
      <c r="H595" s="415">
        <v>30</v>
      </c>
      <c r="I595" s="295">
        <v>5000</v>
      </c>
      <c r="J595" s="295">
        <v>12</v>
      </c>
      <c r="K595" s="296">
        <f t="shared" si="72"/>
        <v>3.5889460461777725E-3</v>
      </c>
      <c r="L595" s="296">
        <f t="shared" si="73"/>
        <v>1.717967072297781E-3</v>
      </c>
      <c r="M595" s="297">
        <f t="shared" si="71"/>
        <v>22.721283171097159</v>
      </c>
      <c r="N595" s="297">
        <f t="shared" si="68"/>
        <v>4.9986822976413752</v>
      </c>
      <c r="O595" s="361">
        <v>10.329236345937648</v>
      </c>
      <c r="P595" s="297">
        <v>1.2582973760932945</v>
      </c>
      <c r="Q595" s="414">
        <f t="shared" si="69"/>
        <v>5.2740506092539212E-2</v>
      </c>
    </row>
    <row r="596" spans="1:17" x14ac:dyDescent="0.35">
      <c r="A596" s="322">
        <f t="shared" si="70"/>
        <v>216</v>
      </c>
      <c r="B596" s="295" t="s">
        <v>1416</v>
      </c>
      <c r="C596" s="300">
        <v>473.1</v>
      </c>
      <c r="D596" s="300">
        <v>12.4</v>
      </c>
      <c r="E596" s="300">
        <v>260.39999999999998</v>
      </c>
      <c r="F596" s="300">
        <f t="shared" si="67"/>
        <v>745.9</v>
      </c>
      <c r="G596" s="346">
        <v>1100</v>
      </c>
      <c r="H596" s="415">
        <v>28</v>
      </c>
      <c r="I596" s="295">
        <v>5000</v>
      </c>
      <c r="J596" s="295">
        <v>16</v>
      </c>
      <c r="K596" s="296">
        <f t="shared" si="72"/>
        <v>3.3496829764325877E-3</v>
      </c>
      <c r="L596" s="296">
        <f t="shared" si="73"/>
        <v>2.2906227630637081E-3</v>
      </c>
      <c r="M596" s="297">
        <f t="shared" si="71"/>
        <v>24.148687008366416</v>
      </c>
      <c r="N596" s="297">
        <f t="shared" si="68"/>
        <v>5.3127111418406114</v>
      </c>
      <c r="O596" s="361">
        <v>10.8743315937324</v>
      </c>
      <c r="P596" s="297">
        <v>1.1744108843537413</v>
      </c>
      <c r="Q596" s="414">
        <f t="shared" si="69"/>
        <v>5.5651080075470122E-2</v>
      </c>
    </row>
    <row r="597" spans="1:17" x14ac:dyDescent="0.35">
      <c r="A597" s="322">
        <f t="shared" si="70"/>
        <v>217</v>
      </c>
      <c r="B597" s="295" t="s">
        <v>1417</v>
      </c>
      <c r="C597" s="300">
        <v>986.7</v>
      </c>
      <c r="D597" s="300"/>
      <c r="E597" s="300">
        <v>215.4</v>
      </c>
      <c r="F597" s="300">
        <f t="shared" si="67"/>
        <v>1202.1000000000001</v>
      </c>
      <c r="G597" s="346">
        <v>1100</v>
      </c>
      <c r="H597" s="415">
        <v>29</v>
      </c>
      <c r="I597" s="295">
        <v>5000</v>
      </c>
      <c r="J597" s="295">
        <v>20</v>
      </c>
      <c r="K597" s="296">
        <f t="shared" si="72"/>
        <v>3.4693145113051803E-3</v>
      </c>
      <c r="L597" s="296">
        <f t="shared" si="73"/>
        <v>2.8632784538296352E-3</v>
      </c>
      <c r="M597" s="297">
        <f t="shared" si="71"/>
        <v>27.112680150576455</v>
      </c>
      <c r="N597" s="297">
        <f t="shared" si="68"/>
        <v>5.96478963312682</v>
      </c>
      <c r="O597" s="361">
        <v>12.143922725073267</v>
      </c>
      <c r="P597" s="297">
        <v>1.2163541302235181</v>
      </c>
      <c r="Q597" s="414">
        <f t="shared" si="69"/>
        <v>3.8630518791281973E-2</v>
      </c>
    </row>
    <row r="598" spans="1:17" x14ac:dyDescent="0.35">
      <c r="A598" s="322">
        <f t="shared" si="70"/>
        <v>218</v>
      </c>
      <c r="B598" s="295" t="s">
        <v>1418</v>
      </c>
      <c r="C598" s="300">
        <v>648.20000000000005</v>
      </c>
      <c r="D598" s="300"/>
      <c r="E598" s="300"/>
      <c r="F598" s="300">
        <f t="shared" si="67"/>
        <v>648.20000000000005</v>
      </c>
      <c r="G598" s="346">
        <v>1100</v>
      </c>
      <c r="H598" s="415">
        <v>32</v>
      </c>
      <c r="I598" s="295">
        <v>5000</v>
      </c>
      <c r="J598" s="295">
        <v>20</v>
      </c>
      <c r="K598" s="296">
        <f t="shared" si="72"/>
        <v>3.8282091159229574E-3</v>
      </c>
      <c r="L598" s="296">
        <f t="shared" si="73"/>
        <v>2.8632784538296352E-3</v>
      </c>
      <c r="M598" s="297">
        <f t="shared" si="71"/>
        <v>28.649269455517235</v>
      </c>
      <c r="N598" s="297">
        <f t="shared" si="68"/>
        <v>6.3028392802137914</v>
      </c>
      <c r="O598" s="361">
        <v>12.868418608619384</v>
      </c>
      <c r="P598" s="297">
        <v>1.3421838678328475</v>
      </c>
      <c r="Q598" s="414">
        <f t="shared" si="69"/>
        <v>7.5844972558135215E-2</v>
      </c>
    </row>
    <row r="599" spans="1:17" x14ac:dyDescent="0.35">
      <c r="A599" s="322">
        <f t="shared" si="70"/>
        <v>219</v>
      </c>
      <c r="B599" s="295" t="s">
        <v>1419</v>
      </c>
      <c r="C599" s="300">
        <v>696.9</v>
      </c>
      <c r="D599" s="300"/>
      <c r="E599" s="300">
        <v>42.8</v>
      </c>
      <c r="F599" s="300">
        <f t="shared" si="67"/>
        <v>739.69999999999993</v>
      </c>
      <c r="G599" s="346">
        <v>1100</v>
      </c>
      <c r="H599" s="415">
        <v>23</v>
      </c>
      <c r="I599" s="295">
        <v>5000</v>
      </c>
      <c r="J599" s="295">
        <v>10</v>
      </c>
      <c r="K599" s="296">
        <f t="shared" si="72"/>
        <v>2.7515253020696257E-3</v>
      </c>
      <c r="L599" s="296">
        <f t="shared" si="73"/>
        <v>1.4316392269148176E-3</v>
      </c>
      <c r="M599" s="297">
        <f t="shared" si="71"/>
        <v>17.910009772620445</v>
      </c>
      <c r="N599" s="297">
        <f t="shared" si="68"/>
        <v>3.9402021499764976</v>
      </c>
      <c r="O599" s="361">
        <v>8.1246996992506304</v>
      </c>
      <c r="P599" s="297">
        <v>0.96469465500485896</v>
      </c>
      <c r="Q599" s="414">
        <f t="shared" si="69"/>
        <v>4.1827235739965433E-2</v>
      </c>
    </row>
    <row r="600" spans="1:17" x14ac:dyDescent="0.35">
      <c r="A600" s="322">
        <f t="shared" si="70"/>
        <v>220</v>
      </c>
      <c r="B600" s="295" t="s">
        <v>1420</v>
      </c>
      <c r="C600" s="300">
        <v>686.9</v>
      </c>
      <c r="D600" s="300"/>
      <c r="E600" s="300">
        <v>111.8</v>
      </c>
      <c r="F600" s="300">
        <f t="shared" si="67"/>
        <v>798.69999999999993</v>
      </c>
      <c r="G600" s="346">
        <v>1100</v>
      </c>
      <c r="H600" s="415">
        <v>30</v>
      </c>
      <c r="I600" s="295">
        <v>5000</v>
      </c>
      <c r="J600" s="295">
        <v>16</v>
      </c>
      <c r="K600" s="296">
        <f t="shared" si="72"/>
        <v>3.5889460461777725E-3</v>
      </c>
      <c r="L600" s="296">
        <f t="shared" si="73"/>
        <v>2.2906227630637081E-3</v>
      </c>
      <c r="M600" s="297">
        <f t="shared" si="71"/>
        <v>25.173079878326938</v>
      </c>
      <c r="N600" s="297">
        <f t="shared" si="68"/>
        <v>5.5380775732319263</v>
      </c>
      <c r="O600" s="361">
        <v>11.357328849429811</v>
      </c>
      <c r="P600" s="297">
        <v>1.2582973760932945</v>
      </c>
      <c r="Q600" s="414">
        <f t="shared" si="69"/>
        <v>5.424663037070486E-2</v>
      </c>
    </row>
    <row r="601" spans="1:17" x14ac:dyDescent="0.35">
      <c r="A601" s="322">
        <f t="shared" si="70"/>
        <v>221</v>
      </c>
      <c r="B601" s="295" t="s">
        <v>1421</v>
      </c>
      <c r="C601" s="300">
        <v>6173.94</v>
      </c>
      <c r="D601" s="300">
        <v>111.6</v>
      </c>
      <c r="E601" s="300"/>
      <c r="F601" s="300">
        <f t="shared" si="67"/>
        <v>6285.54</v>
      </c>
      <c r="G601" s="346">
        <v>1100</v>
      </c>
      <c r="H601" s="415">
        <v>286</v>
      </c>
      <c r="I601" s="295">
        <v>5000</v>
      </c>
      <c r="J601" s="295">
        <v>210</v>
      </c>
      <c r="K601" s="296">
        <f t="shared" si="72"/>
        <v>3.4214618973561435E-2</v>
      </c>
      <c r="L601" s="296">
        <f t="shared" si="73"/>
        <v>3.0064423765211169E-2</v>
      </c>
      <c r="M601" s="297">
        <f t="shared" si="71"/>
        <v>275.20750753391798</v>
      </c>
      <c r="N601" s="297">
        <f t="shared" si="68"/>
        <v>60.545651657461953</v>
      </c>
      <c r="O601" s="361">
        <v>123.04346399806825</v>
      </c>
      <c r="P601" s="297">
        <v>11.995768318756074</v>
      </c>
      <c r="Q601" s="414">
        <f t="shared" si="69"/>
        <v>7.4900866354872336E-2</v>
      </c>
    </row>
    <row r="602" spans="1:17" x14ac:dyDescent="0.35">
      <c r="A602" s="322">
        <f t="shared" si="70"/>
        <v>222</v>
      </c>
      <c r="B602" s="295" t="s">
        <v>1422</v>
      </c>
      <c r="C602" s="300">
        <v>842.4</v>
      </c>
      <c r="D602" s="300">
        <v>158.5</v>
      </c>
      <c r="E602" s="300"/>
      <c r="F602" s="300">
        <f t="shared" si="67"/>
        <v>1000.9</v>
      </c>
      <c r="G602" s="346">
        <v>1100</v>
      </c>
      <c r="H602" s="415">
        <v>43</v>
      </c>
      <c r="I602" s="295">
        <v>5000</v>
      </c>
      <c r="J602" s="295">
        <v>24</v>
      </c>
      <c r="K602" s="296">
        <f t="shared" si="72"/>
        <v>5.1441559995214743E-3</v>
      </c>
      <c r="L602" s="296">
        <f t="shared" si="73"/>
        <v>3.4359341445955619E-3</v>
      </c>
      <c r="M602" s="297">
        <f t="shared" si="71"/>
        <v>36.735226947529881</v>
      </c>
      <c r="N602" s="297">
        <f t="shared" si="68"/>
        <v>8.0817499284565741</v>
      </c>
      <c r="O602" s="361">
        <v>16.552996018447306</v>
      </c>
      <c r="P602" s="297">
        <v>1.8035595724003888</v>
      </c>
      <c r="Q602" s="414">
        <f t="shared" si="69"/>
        <v>6.3116727412163204E-2</v>
      </c>
    </row>
    <row r="603" spans="1:17" x14ac:dyDescent="0.35">
      <c r="A603" s="322">
        <f t="shared" si="70"/>
        <v>223</v>
      </c>
      <c r="B603" s="295" t="s">
        <v>1423</v>
      </c>
      <c r="C603" s="300">
        <v>372.1</v>
      </c>
      <c r="D603" s="300"/>
      <c r="E603" s="300">
        <v>20.3</v>
      </c>
      <c r="F603" s="300">
        <f t="shared" si="67"/>
        <v>392.40000000000003</v>
      </c>
      <c r="G603" s="346">
        <v>1100</v>
      </c>
      <c r="H603" s="415">
        <v>17</v>
      </c>
      <c r="I603" s="295">
        <v>5000</v>
      </c>
      <c r="J603" s="295">
        <v>12</v>
      </c>
      <c r="K603" s="296">
        <f t="shared" si="72"/>
        <v>2.0337360928340711E-3</v>
      </c>
      <c r="L603" s="296">
        <f t="shared" si="73"/>
        <v>1.717967072297781E-3</v>
      </c>
      <c r="M603" s="297">
        <f t="shared" si="71"/>
        <v>16.062729516353766</v>
      </c>
      <c r="N603" s="297">
        <f t="shared" si="68"/>
        <v>3.5338004935978287</v>
      </c>
      <c r="O603" s="361">
        <v>7.1897541839044781</v>
      </c>
      <c r="P603" s="297">
        <v>0.71303517978620012</v>
      </c>
      <c r="Q603" s="414">
        <f t="shared" si="69"/>
        <v>7.007981491753891E-2</v>
      </c>
    </row>
    <row r="604" spans="1:17" x14ac:dyDescent="0.35">
      <c r="A604" s="322">
        <f t="shared" si="70"/>
        <v>224</v>
      </c>
      <c r="B604" s="295" t="s">
        <v>1424</v>
      </c>
      <c r="C604" s="300">
        <v>555.1</v>
      </c>
      <c r="D604" s="300"/>
      <c r="E604" s="300">
        <v>40.6</v>
      </c>
      <c r="F604" s="300">
        <f t="shared" si="67"/>
        <v>595.70000000000005</v>
      </c>
      <c r="G604" s="346">
        <v>1100</v>
      </c>
      <c r="H604" s="415">
        <v>29</v>
      </c>
      <c r="I604" s="295">
        <v>5000</v>
      </c>
      <c r="J604" s="295">
        <v>18</v>
      </c>
      <c r="K604" s="296">
        <f t="shared" si="72"/>
        <v>3.4693145113051803E-3</v>
      </c>
      <c r="L604" s="296">
        <f t="shared" si="73"/>
        <v>2.5769506084466717E-3</v>
      </c>
      <c r="M604" s="297">
        <f t="shared" si="71"/>
        <v>25.886781796961564</v>
      </c>
      <c r="N604" s="297">
        <f t="shared" si="68"/>
        <v>5.695091995331544</v>
      </c>
      <c r="O604" s="361">
        <v>11.629876473327185</v>
      </c>
      <c r="P604" s="297">
        <v>1.2163541302235181</v>
      </c>
      <c r="Q604" s="414">
        <f t="shared" si="69"/>
        <v>7.4581340264971985E-2</v>
      </c>
    </row>
    <row r="605" spans="1:17" x14ac:dyDescent="0.35">
      <c r="A605" s="322">
        <f t="shared" si="70"/>
        <v>225</v>
      </c>
      <c r="B605" s="295" t="s">
        <v>1425</v>
      </c>
      <c r="C605" s="300">
        <v>538.45000000000005</v>
      </c>
      <c r="D605" s="300"/>
      <c r="E605" s="300">
        <v>37.799999999999997</v>
      </c>
      <c r="F605" s="300">
        <f t="shared" si="67"/>
        <v>576.25</v>
      </c>
      <c r="G605" s="346">
        <v>1100</v>
      </c>
      <c r="H605" s="415">
        <v>21</v>
      </c>
      <c r="I605" s="295">
        <v>5000</v>
      </c>
      <c r="J605" s="295">
        <v>10</v>
      </c>
      <c r="K605" s="296">
        <f t="shared" si="72"/>
        <v>2.5122622323244409E-3</v>
      </c>
      <c r="L605" s="296">
        <f t="shared" si="73"/>
        <v>1.4316392269148176E-3</v>
      </c>
      <c r="M605" s="297">
        <f t="shared" si="71"/>
        <v>16.885616902659923</v>
      </c>
      <c r="N605" s="297">
        <f t="shared" si="68"/>
        <v>3.7148357185851828</v>
      </c>
      <c r="O605" s="361">
        <v>7.6417024435532195</v>
      </c>
      <c r="P605" s="297">
        <v>0.88080816326530609</v>
      </c>
      <c r="Q605" s="414">
        <f t="shared" si="69"/>
        <v>5.0538764820934723E-2</v>
      </c>
    </row>
    <row r="606" spans="1:17" x14ac:dyDescent="0.35">
      <c r="A606" s="322">
        <f t="shared" si="70"/>
        <v>226</v>
      </c>
      <c r="B606" s="295" t="s">
        <v>1426</v>
      </c>
      <c r="C606" s="300">
        <v>877.8</v>
      </c>
      <c r="D606" s="300"/>
      <c r="E606" s="300"/>
      <c r="F606" s="300">
        <f t="shared" si="67"/>
        <v>877.8</v>
      </c>
      <c r="G606" s="346">
        <v>1100</v>
      </c>
      <c r="H606" s="415">
        <v>48</v>
      </c>
      <c r="I606" s="295">
        <v>5000</v>
      </c>
      <c r="J606" s="295">
        <v>40</v>
      </c>
      <c r="K606" s="296">
        <f t="shared" si="72"/>
        <v>5.7423136738844359E-3</v>
      </c>
      <c r="L606" s="296">
        <f t="shared" si="73"/>
        <v>5.7265569076592705E-3</v>
      </c>
      <c r="M606" s="297">
        <f t="shared" si="71"/>
        <v>49.103395951350301</v>
      </c>
      <c r="N606" s="297">
        <f t="shared" si="68"/>
        <v>10.802747109297066</v>
      </c>
      <c r="O606" s="361">
        <v>21.872859171659478</v>
      </c>
      <c r="P606" s="297">
        <v>2.0132758017492711</v>
      </c>
      <c r="Q606" s="414">
        <f t="shared" si="69"/>
        <v>9.5457140617516659E-2</v>
      </c>
    </row>
    <row r="607" spans="1:17" x14ac:dyDescent="0.35">
      <c r="A607" s="322">
        <f t="shared" si="70"/>
        <v>227</v>
      </c>
      <c r="B607" s="295" t="s">
        <v>1427</v>
      </c>
      <c r="C607" s="300">
        <v>654.9</v>
      </c>
      <c r="D607" s="300">
        <v>53.4</v>
      </c>
      <c r="E607" s="300"/>
      <c r="F607" s="300">
        <f t="shared" si="67"/>
        <v>708.3</v>
      </c>
      <c r="G607" s="346">
        <v>1100</v>
      </c>
      <c r="H607" s="415">
        <v>27</v>
      </c>
      <c r="I607" s="295">
        <v>5000</v>
      </c>
      <c r="J607" s="295">
        <v>18</v>
      </c>
      <c r="K607" s="296">
        <f t="shared" si="72"/>
        <v>3.2300514415599954E-3</v>
      </c>
      <c r="L607" s="296">
        <f t="shared" si="73"/>
        <v>2.5769506084466717E-3</v>
      </c>
      <c r="M607" s="297">
        <f t="shared" si="71"/>
        <v>24.862388927001046</v>
      </c>
      <c r="N607" s="297">
        <f t="shared" si="68"/>
        <v>5.46972556394023</v>
      </c>
      <c r="O607" s="361">
        <v>11.146879217629776</v>
      </c>
      <c r="P607" s="297">
        <v>1.1324676384839651</v>
      </c>
      <c r="Q607" s="414">
        <f t="shared" si="69"/>
        <v>6.0160188263525372E-2</v>
      </c>
    </row>
    <row r="608" spans="1:17" x14ac:dyDescent="0.35">
      <c r="A608" s="322">
        <f t="shared" si="70"/>
        <v>228</v>
      </c>
      <c r="B608" s="295" t="s">
        <v>1428</v>
      </c>
      <c r="C608" s="300">
        <v>392.4</v>
      </c>
      <c r="D608" s="300"/>
      <c r="E608" s="300">
        <v>19.899999999999999</v>
      </c>
      <c r="F608" s="300">
        <f t="shared" si="67"/>
        <v>412.29999999999995</v>
      </c>
      <c r="G608" s="346">
        <v>1100</v>
      </c>
      <c r="H608" s="415">
        <v>17</v>
      </c>
      <c r="I608" s="295">
        <v>5000</v>
      </c>
      <c r="J608" s="295">
        <v>8</v>
      </c>
      <c r="K608" s="296">
        <f t="shared" si="72"/>
        <v>2.0337360928340711E-3</v>
      </c>
      <c r="L608" s="296">
        <f t="shared" si="73"/>
        <v>1.1453113815318541E-3</v>
      </c>
      <c r="M608" s="297">
        <f t="shared" si="71"/>
        <v>13.610932809123989</v>
      </c>
      <c r="N608" s="297">
        <f t="shared" si="68"/>
        <v>2.9944052180072775</v>
      </c>
      <c r="O608" s="361">
        <v>6.1616616804123163</v>
      </c>
      <c r="P608" s="297">
        <v>0.71303517978620012</v>
      </c>
      <c r="Q608" s="414">
        <f t="shared" si="69"/>
        <v>5.6948908288454489E-2</v>
      </c>
    </row>
    <row r="609" spans="1:17" x14ac:dyDescent="0.35">
      <c r="A609" s="322">
        <f t="shared" si="70"/>
        <v>229</v>
      </c>
      <c r="B609" s="295" t="s">
        <v>1429</v>
      </c>
      <c r="C609" s="300">
        <v>598.14</v>
      </c>
      <c r="D609" s="300"/>
      <c r="E609" s="300"/>
      <c r="F609" s="300">
        <f t="shared" si="67"/>
        <v>598.14</v>
      </c>
      <c r="G609" s="346">
        <v>1100</v>
      </c>
      <c r="H609" s="415">
        <v>15</v>
      </c>
      <c r="I609" s="295">
        <v>5000</v>
      </c>
      <c r="J609" s="295">
        <v>20</v>
      </c>
      <c r="K609" s="296">
        <f t="shared" si="72"/>
        <v>1.7944730230888863E-3</v>
      </c>
      <c r="L609" s="296">
        <f t="shared" si="73"/>
        <v>2.8632784538296352E-3</v>
      </c>
      <c r="M609" s="297">
        <f t="shared" si="71"/>
        <v>19.941930060852805</v>
      </c>
      <c r="N609" s="297">
        <f t="shared" si="68"/>
        <v>4.3872246133876169</v>
      </c>
      <c r="O609" s="361">
        <v>8.7629419351913924</v>
      </c>
      <c r="P609" s="297">
        <v>0.62914868804664725</v>
      </c>
      <c r="Q609" s="414">
        <f t="shared" si="69"/>
        <v>5.6376843711302471E-2</v>
      </c>
    </row>
    <row r="610" spans="1:17" x14ac:dyDescent="0.35">
      <c r="A610" s="322">
        <f t="shared" si="70"/>
        <v>230</v>
      </c>
      <c r="B610" s="295" t="s">
        <v>1430</v>
      </c>
      <c r="C610" s="300">
        <v>388.6</v>
      </c>
      <c r="D610" s="300"/>
      <c r="E610" s="300"/>
      <c r="F610" s="300">
        <f t="shared" si="67"/>
        <v>388.6</v>
      </c>
      <c r="G610" s="346">
        <v>1100</v>
      </c>
      <c r="H610" s="415">
        <v>20</v>
      </c>
      <c r="I610" s="295">
        <v>5000</v>
      </c>
      <c r="J610" s="295">
        <v>16</v>
      </c>
      <c r="K610" s="296">
        <f t="shared" si="72"/>
        <v>2.3926306974518482E-3</v>
      </c>
      <c r="L610" s="296">
        <f t="shared" si="73"/>
        <v>2.2906227630637081E-3</v>
      </c>
      <c r="M610" s="297">
        <f t="shared" si="71"/>
        <v>20.051115528524328</v>
      </c>
      <c r="N610" s="297">
        <f t="shared" si="68"/>
        <v>4.411245416275352</v>
      </c>
      <c r="O610" s="361">
        <v>8.9423425709427562</v>
      </c>
      <c r="P610" s="297">
        <v>0.83886491739552971</v>
      </c>
      <c r="Q610" s="414">
        <f t="shared" si="69"/>
        <v>8.8120351088877946E-2</v>
      </c>
    </row>
    <row r="611" spans="1:17" x14ac:dyDescent="0.35">
      <c r="A611" s="322">
        <f t="shared" si="70"/>
        <v>231</v>
      </c>
      <c r="B611" s="295" t="s">
        <v>1431</v>
      </c>
      <c r="C611" s="300">
        <v>634.1</v>
      </c>
      <c r="D611" s="300"/>
      <c r="E611" s="300"/>
      <c r="F611" s="300">
        <f t="shared" si="67"/>
        <v>634.1</v>
      </c>
      <c r="G611" s="346">
        <v>1100</v>
      </c>
      <c r="H611" s="415">
        <v>27</v>
      </c>
      <c r="I611" s="295">
        <v>5000</v>
      </c>
      <c r="J611" s="295">
        <v>12</v>
      </c>
      <c r="K611" s="296">
        <f t="shared" si="72"/>
        <v>3.2300514415599954E-3</v>
      </c>
      <c r="L611" s="296">
        <f t="shared" si="73"/>
        <v>1.717967072297781E-3</v>
      </c>
      <c r="M611" s="297">
        <f t="shared" si="71"/>
        <v>21.184693866156373</v>
      </c>
      <c r="N611" s="297">
        <f t="shared" si="68"/>
        <v>4.660632650554402</v>
      </c>
      <c r="O611" s="361">
        <v>9.6047404623915327</v>
      </c>
      <c r="P611" s="297">
        <v>1.1324676384839651</v>
      </c>
      <c r="Q611" s="414">
        <f t="shared" si="69"/>
        <v>5.7692059008967463E-2</v>
      </c>
    </row>
    <row r="612" spans="1:17" x14ac:dyDescent="0.35">
      <c r="A612" s="322">
        <f t="shared" si="70"/>
        <v>232</v>
      </c>
      <c r="B612" s="295" t="s">
        <v>1432</v>
      </c>
      <c r="C612" s="300">
        <v>629.6</v>
      </c>
      <c r="D612" s="300"/>
      <c r="E612" s="300">
        <v>82.9</v>
      </c>
      <c r="F612" s="300">
        <f t="shared" si="67"/>
        <v>712.5</v>
      </c>
      <c r="G612" s="346">
        <v>1100</v>
      </c>
      <c r="H612" s="415">
        <v>26</v>
      </c>
      <c r="I612" s="295">
        <v>5000</v>
      </c>
      <c r="J612" s="295">
        <v>18</v>
      </c>
      <c r="K612" s="296">
        <f t="shared" si="72"/>
        <v>3.1104199066874028E-3</v>
      </c>
      <c r="L612" s="296">
        <f t="shared" si="73"/>
        <v>2.5769506084466717E-3</v>
      </c>
      <c r="M612" s="297">
        <f t="shared" si="71"/>
        <v>24.350192492020785</v>
      </c>
      <c r="N612" s="297">
        <f t="shared" si="68"/>
        <v>5.3570423482445726</v>
      </c>
      <c r="O612" s="361">
        <v>10.905380589781069</v>
      </c>
      <c r="P612" s="297">
        <v>1.0905243926141885</v>
      </c>
      <c r="Q612" s="414">
        <f t="shared" si="69"/>
        <v>5.8530722558120162E-2</v>
      </c>
    </row>
    <row r="613" spans="1:17" x14ac:dyDescent="0.35">
      <c r="A613" s="322">
        <f t="shared" si="70"/>
        <v>233</v>
      </c>
      <c r="B613" s="295" t="s">
        <v>1433</v>
      </c>
      <c r="C613" s="300">
        <v>597.1</v>
      </c>
      <c r="D613" s="300"/>
      <c r="E613" s="300">
        <v>43.4</v>
      </c>
      <c r="F613" s="300">
        <f t="shared" si="67"/>
        <v>640.5</v>
      </c>
      <c r="G613" s="346">
        <v>1100</v>
      </c>
      <c r="H613" s="415">
        <v>29</v>
      </c>
      <c r="I613" s="295">
        <v>5000</v>
      </c>
      <c r="J613" s="295">
        <v>24</v>
      </c>
      <c r="K613" s="296">
        <f t="shared" si="72"/>
        <v>3.4693145113051803E-3</v>
      </c>
      <c r="L613" s="296">
        <f t="shared" si="73"/>
        <v>3.4359341445955619E-3</v>
      </c>
      <c r="M613" s="297">
        <f t="shared" si="71"/>
        <v>29.564476857806234</v>
      </c>
      <c r="N613" s="297">
        <f t="shared" si="68"/>
        <v>6.5041849087173711</v>
      </c>
      <c r="O613" s="361">
        <v>13.17201522856543</v>
      </c>
      <c r="P613" s="297">
        <v>1.2163541302235181</v>
      </c>
      <c r="Q613" s="414">
        <f t="shared" si="69"/>
        <v>7.8777566159738563E-2</v>
      </c>
    </row>
    <row r="614" spans="1:17" x14ac:dyDescent="0.35">
      <c r="A614" s="322">
        <f t="shared" si="70"/>
        <v>234</v>
      </c>
      <c r="B614" s="295" t="s">
        <v>1434</v>
      </c>
      <c r="C614" s="300">
        <v>589.5</v>
      </c>
      <c r="D614" s="300"/>
      <c r="E614" s="300">
        <v>28.2</v>
      </c>
      <c r="F614" s="300">
        <f t="shared" si="67"/>
        <v>617.70000000000005</v>
      </c>
      <c r="G614" s="346">
        <v>1100</v>
      </c>
      <c r="H614" s="415">
        <v>29</v>
      </c>
      <c r="I614" s="295">
        <v>5000</v>
      </c>
      <c r="J614" s="295">
        <v>24</v>
      </c>
      <c r="K614" s="296">
        <f t="shared" si="72"/>
        <v>3.4693145113051803E-3</v>
      </c>
      <c r="L614" s="296">
        <f t="shared" si="73"/>
        <v>3.4359341445955619E-3</v>
      </c>
      <c r="M614" s="297">
        <f t="shared" si="71"/>
        <v>29.564476857806234</v>
      </c>
      <c r="N614" s="297">
        <f t="shared" si="68"/>
        <v>6.5041849087173711</v>
      </c>
      <c r="O614" s="361">
        <v>13.17201522856543</v>
      </c>
      <c r="P614" s="297">
        <v>1.2163541302235181</v>
      </c>
      <c r="Q614" s="414">
        <f t="shared" si="69"/>
        <v>8.1685334507548238E-2</v>
      </c>
    </row>
    <row r="615" spans="1:17" x14ac:dyDescent="0.35">
      <c r="A615" s="322">
        <f t="shared" si="70"/>
        <v>235</v>
      </c>
      <c r="B615" s="295" t="s">
        <v>1435</v>
      </c>
      <c r="C615" s="300">
        <v>657.5</v>
      </c>
      <c r="D615" s="300"/>
      <c r="E615" s="300">
        <v>28.8</v>
      </c>
      <c r="F615" s="300">
        <f t="shared" si="67"/>
        <v>686.3</v>
      </c>
      <c r="G615" s="346">
        <v>1100</v>
      </c>
      <c r="H615" s="415">
        <v>30</v>
      </c>
      <c r="I615" s="295">
        <v>5000</v>
      </c>
      <c r="J615" s="295">
        <v>16</v>
      </c>
      <c r="K615" s="296">
        <f t="shared" si="72"/>
        <v>3.5889460461777725E-3</v>
      </c>
      <c r="L615" s="296">
        <f t="shared" si="73"/>
        <v>2.2906227630637081E-3</v>
      </c>
      <c r="M615" s="297">
        <f t="shared" si="71"/>
        <v>25.173079878326938</v>
      </c>
      <c r="N615" s="297">
        <f t="shared" si="68"/>
        <v>5.5380775732319263</v>
      </c>
      <c r="O615" s="361">
        <v>11.357328849429811</v>
      </c>
      <c r="P615" s="297">
        <v>1.2582973760932945</v>
      </c>
      <c r="Q615" s="414">
        <f t="shared" si="69"/>
        <v>6.3130968493489689E-2</v>
      </c>
    </row>
    <row r="616" spans="1:17" x14ac:dyDescent="0.35">
      <c r="A616" s="322">
        <f t="shared" si="70"/>
        <v>236</v>
      </c>
      <c r="B616" s="295" t="s">
        <v>1436</v>
      </c>
      <c r="C616" s="300">
        <v>494</v>
      </c>
      <c r="D616" s="300"/>
      <c r="E616" s="300">
        <v>79.900000000000006</v>
      </c>
      <c r="F616" s="300">
        <f t="shared" si="67"/>
        <v>573.9</v>
      </c>
      <c r="G616" s="346">
        <v>1100</v>
      </c>
      <c r="H616" s="415">
        <v>24</v>
      </c>
      <c r="I616" s="295">
        <v>5000</v>
      </c>
      <c r="J616" s="295">
        <v>14</v>
      </c>
      <c r="K616" s="296">
        <f t="shared" si="72"/>
        <v>2.8711568369422179E-3</v>
      </c>
      <c r="L616" s="296">
        <f t="shared" si="73"/>
        <v>2.0042949176807445E-3</v>
      </c>
      <c r="M616" s="297">
        <f t="shared" si="71"/>
        <v>20.874002914830481</v>
      </c>
      <c r="N616" s="297">
        <f t="shared" si="68"/>
        <v>4.5922806412627057</v>
      </c>
      <c r="O616" s="361">
        <v>9.3942908305914976</v>
      </c>
      <c r="P616" s="297">
        <v>1.0066379008746356</v>
      </c>
      <c r="Q616" s="414">
        <f t="shared" si="69"/>
        <v>6.2497320591669854E-2</v>
      </c>
    </row>
    <row r="617" spans="1:17" x14ac:dyDescent="0.35">
      <c r="A617" s="322">
        <f t="shared" si="70"/>
        <v>237</v>
      </c>
      <c r="B617" s="295" t="s">
        <v>1437</v>
      </c>
      <c r="C617" s="300">
        <v>710.1</v>
      </c>
      <c r="D617" s="300"/>
      <c r="E617" s="300"/>
      <c r="F617" s="300">
        <f t="shared" si="67"/>
        <v>710.1</v>
      </c>
      <c r="G617" s="346">
        <v>1100</v>
      </c>
      <c r="H617" s="415">
        <v>23</v>
      </c>
      <c r="I617" s="295">
        <v>5000</v>
      </c>
      <c r="J617" s="295">
        <v>16</v>
      </c>
      <c r="K617" s="296">
        <f t="shared" si="72"/>
        <v>2.7515253020696257E-3</v>
      </c>
      <c r="L617" s="296">
        <f t="shared" si="73"/>
        <v>2.2906227630637081E-3</v>
      </c>
      <c r="M617" s="297">
        <f t="shared" si="71"/>
        <v>21.587704833465114</v>
      </c>
      <c r="N617" s="297">
        <f t="shared" si="68"/>
        <v>4.7492950633623252</v>
      </c>
      <c r="O617" s="361">
        <v>9.6668384544888717</v>
      </c>
      <c r="P617" s="297">
        <v>0.96469465500485896</v>
      </c>
      <c r="Q617" s="414">
        <f t="shared" si="69"/>
        <v>5.2061023808366663E-2</v>
      </c>
    </row>
    <row r="618" spans="1:17" x14ac:dyDescent="0.35">
      <c r="A618" s="322">
        <f t="shared" si="70"/>
        <v>238</v>
      </c>
      <c r="B618" s="295" t="s">
        <v>1438</v>
      </c>
      <c r="C618" s="300">
        <v>689.64</v>
      </c>
      <c r="D618" s="300">
        <v>121.5</v>
      </c>
      <c r="E618" s="300"/>
      <c r="F618" s="300">
        <f t="shared" si="67"/>
        <v>811.14</v>
      </c>
      <c r="G618" s="346">
        <v>1100</v>
      </c>
      <c r="H618" s="415">
        <v>29</v>
      </c>
      <c r="I618" s="295">
        <v>5000</v>
      </c>
      <c r="J618" s="295">
        <v>18</v>
      </c>
      <c r="K618" s="296">
        <f t="shared" si="72"/>
        <v>3.4693145113051803E-3</v>
      </c>
      <c r="L618" s="296">
        <f t="shared" si="73"/>
        <v>2.5769506084466717E-3</v>
      </c>
      <c r="M618" s="297">
        <f t="shared" si="71"/>
        <v>25.886781796961564</v>
      </c>
      <c r="N618" s="297">
        <f t="shared" si="68"/>
        <v>5.695091995331544</v>
      </c>
      <c r="O618" s="361">
        <v>11.629876473327185</v>
      </c>
      <c r="P618" s="297">
        <v>1.2163541302235181</v>
      </c>
      <c r="Q618" s="414">
        <f t="shared" si="69"/>
        <v>5.4772424483866926E-2</v>
      </c>
    </row>
    <row r="619" spans="1:17" x14ac:dyDescent="0.35">
      <c r="A619" s="322">
        <f t="shared" si="70"/>
        <v>239</v>
      </c>
      <c r="B619" s="295" t="s">
        <v>1439</v>
      </c>
      <c r="C619" s="300">
        <v>1029</v>
      </c>
      <c r="D619" s="300">
        <v>102.5</v>
      </c>
      <c r="E619" s="300"/>
      <c r="F619" s="300">
        <f t="shared" si="67"/>
        <v>1131.5</v>
      </c>
      <c r="G619" s="346">
        <v>1100</v>
      </c>
      <c r="H619" s="415">
        <v>35</v>
      </c>
      <c r="I619" s="295">
        <v>5000</v>
      </c>
      <c r="J619" s="295">
        <v>18</v>
      </c>
      <c r="K619" s="296">
        <f t="shared" si="72"/>
        <v>4.1871037205407349E-3</v>
      </c>
      <c r="L619" s="296">
        <f t="shared" si="73"/>
        <v>2.5769506084466717E-3</v>
      </c>
      <c r="M619" s="297">
        <f t="shared" si="71"/>
        <v>28.959960406843134</v>
      </c>
      <c r="N619" s="297">
        <f t="shared" si="68"/>
        <v>6.3711912895054894</v>
      </c>
      <c r="O619" s="361">
        <v>13.078868240419418</v>
      </c>
      <c r="P619" s="297">
        <v>1.4680136054421768</v>
      </c>
      <c r="Q619" s="414">
        <f t="shared" si="69"/>
        <v>4.4081337642253839E-2</v>
      </c>
    </row>
    <row r="620" spans="1:17" x14ac:dyDescent="0.35">
      <c r="A620" s="322">
        <f t="shared" si="70"/>
        <v>240</v>
      </c>
      <c r="B620" s="295" t="s">
        <v>1440</v>
      </c>
      <c r="C620" s="300">
        <v>478</v>
      </c>
      <c r="D620" s="300"/>
      <c r="E620" s="300">
        <v>77.5</v>
      </c>
      <c r="F620" s="300">
        <f t="shared" si="67"/>
        <v>555.5</v>
      </c>
      <c r="G620" s="346">
        <v>1100</v>
      </c>
      <c r="H620" s="415">
        <v>24</v>
      </c>
      <c r="I620" s="295">
        <v>5000</v>
      </c>
      <c r="J620" s="295">
        <v>12</v>
      </c>
      <c r="K620" s="296">
        <f t="shared" si="72"/>
        <v>2.8711568369422179E-3</v>
      </c>
      <c r="L620" s="296">
        <f t="shared" si="73"/>
        <v>1.717967072297781E-3</v>
      </c>
      <c r="M620" s="297">
        <f t="shared" si="71"/>
        <v>19.648104561215593</v>
      </c>
      <c r="N620" s="297">
        <f t="shared" si="68"/>
        <v>4.3225830034674306</v>
      </c>
      <c r="O620" s="361">
        <v>8.8802445788454154</v>
      </c>
      <c r="P620" s="297">
        <v>1.0066379008746356</v>
      </c>
      <c r="Q620" s="414">
        <f t="shared" si="69"/>
        <v>6.0949721052030739E-2</v>
      </c>
    </row>
    <row r="621" spans="1:17" x14ac:dyDescent="0.35">
      <c r="A621" s="322">
        <f t="shared" si="70"/>
        <v>241</v>
      </c>
      <c r="B621" s="295" t="s">
        <v>1441</v>
      </c>
      <c r="C621" s="300">
        <v>937.9</v>
      </c>
      <c r="D621" s="300"/>
      <c r="E621" s="300"/>
      <c r="F621" s="300">
        <f t="shared" si="67"/>
        <v>937.9</v>
      </c>
      <c r="G621" s="346">
        <v>1100</v>
      </c>
      <c r="H621" s="415">
        <v>35</v>
      </c>
      <c r="I621" s="295">
        <v>5000</v>
      </c>
      <c r="J621" s="295">
        <v>25</v>
      </c>
      <c r="K621" s="296">
        <f t="shared" si="72"/>
        <v>4.1871037205407349E-3</v>
      </c>
      <c r="L621" s="296">
        <f t="shared" si="73"/>
        <v>3.5790980672870437E-3</v>
      </c>
      <c r="M621" s="297">
        <f t="shared" si="71"/>
        <v>33.25060464449524</v>
      </c>
      <c r="N621" s="297">
        <f t="shared" si="68"/>
        <v>7.3151330217889532</v>
      </c>
      <c r="O621" s="361">
        <v>14.878030121530703</v>
      </c>
      <c r="P621" s="297">
        <v>1.4680136054421768</v>
      </c>
      <c r="Q621" s="414">
        <f t="shared" si="69"/>
        <v>6.0680010015201055E-2</v>
      </c>
    </row>
    <row r="622" spans="1:17" x14ac:dyDescent="0.35">
      <c r="A622" s="322">
        <f t="shared" si="70"/>
        <v>242</v>
      </c>
      <c r="B622" s="295" t="s">
        <v>1442</v>
      </c>
      <c r="C622" s="300">
        <v>848.1</v>
      </c>
      <c r="D622" s="300"/>
      <c r="E622" s="300">
        <v>34.700000000000003</v>
      </c>
      <c r="F622" s="300">
        <f t="shared" si="67"/>
        <v>882.80000000000007</v>
      </c>
      <c r="G622" s="346">
        <v>1100</v>
      </c>
      <c r="H622" s="415">
        <v>34</v>
      </c>
      <c r="I622" s="295">
        <v>5000</v>
      </c>
      <c r="J622" s="295">
        <v>18</v>
      </c>
      <c r="K622" s="296">
        <f t="shared" si="72"/>
        <v>4.0674721856681422E-3</v>
      </c>
      <c r="L622" s="296">
        <f t="shared" si="73"/>
        <v>2.5769506084466717E-3</v>
      </c>
      <c r="M622" s="297">
        <f t="shared" si="71"/>
        <v>28.447763971862869</v>
      </c>
      <c r="N622" s="297">
        <f t="shared" si="68"/>
        <v>6.2585080738098311</v>
      </c>
      <c r="O622" s="361">
        <v>12.837369612570713</v>
      </c>
      <c r="P622" s="297">
        <v>1.4260703595724002</v>
      </c>
      <c r="Q622" s="414">
        <f t="shared" si="69"/>
        <v>5.5470901696664937E-2</v>
      </c>
    </row>
    <row r="623" spans="1:17" x14ac:dyDescent="0.35">
      <c r="A623" s="322">
        <f t="shared" si="70"/>
        <v>243</v>
      </c>
      <c r="B623" s="295" t="s">
        <v>1443</v>
      </c>
      <c r="C623" s="300">
        <v>958.6</v>
      </c>
      <c r="D623" s="300"/>
      <c r="E623" s="300"/>
      <c r="F623" s="300">
        <f t="shared" si="67"/>
        <v>958.6</v>
      </c>
      <c r="G623" s="346">
        <v>1100</v>
      </c>
      <c r="H623" s="415">
        <v>38</v>
      </c>
      <c r="I623" s="295">
        <v>5000</v>
      </c>
      <c r="J623" s="295">
        <v>22</v>
      </c>
      <c r="K623" s="296">
        <f t="shared" si="72"/>
        <v>4.545998325158512E-3</v>
      </c>
      <c r="L623" s="296">
        <f t="shared" si="73"/>
        <v>3.1496062992125988E-3</v>
      </c>
      <c r="M623" s="297">
        <f t="shared" si="71"/>
        <v>32.948346419013689</v>
      </c>
      <c r="N623" s="297">
        <f t="shared" si="68"/>
        <v>7.2486362121830119</v>
      </c>
      <c r="O623" s="361">
        <v>14.831456627457696</v>
      </c>
      <c r="P623" s="297">
        <v>1.5938433430515062</v>
      </c>
      <c r="Q623" s="414">
        <f t="shared" si="69"/>
        <v>5.9067684750371274E-2</v>
      </c>
    </row>
    <row r="624" spans="1:17" x14ac:dyDescent="0.35">
      <c r="A624" s="322">
        <f t="shared" si="70"/>
        <v>244</v>
      </c>
      <c r="B624" s="295" t="s">
        <v>1444</v>
      </c>
      <c r="C624" s="300">
        <v>950.2</v>
      </c>
      <c r="D624" s="300"/>
      <c r="E624" s="300"/>
      <c r="F624" s="300">
        <f t="shared" si="67"/>
        <v>950.2</v>
      </c>
      <c r="G624" s="346">
        <v>1100</v>
      </c>
      <c r="H624" s="415">
        <v>38</v>
      </c>
      <c r="I624" s="295">
        <v>5000</v>
      </c>
      <c r="J624" s="295">
        <v>20</v>
      </c>
      <c r="K624" s="296">
        <f t="shared" si="72"/>
        <v>4.545998325158512E-3</v>
      </c>
      <c r="L624" s="296">
        <f t="shared" si="73"/>
        <v>2.8632784538296352E-3</v>
      </c>
      <c r="M624" s="297">
        <f t="shared" si="71"/>
        <v>31.722448065398805</v>
      </c>
      <c r="N624" s="297">
        <f t="shared" si="68"/>
        <v>6.9789385743877368</v>
      </c>
      <c r="O624" s="361">
        <v>14.317410375711615</v>
      </c>
      <c r="P624" s="297">
        <v>1.5938433430515062</v>
      </c>
      <c r="Q624" s="414">
        <f t="shared" si="69"/>
        <v>5.7474889874289267E-2</v>
      </c>
    </row>
    <row r="625" spans="1:17" x14ac:dyDescent="0.35">
      <c r="A625" s="322">
        <f t="shared" si="70"/>
        <v>245</v>
      </c>
      <c r="B625" s="295" t="s">
        <v>1445</v>
      </c>
      <c r="C625" s="300">
        <v>717.45</v>
      </c>
      <c r="D625" s="300"/>
      <c r="E625" s="300">
        <v>83.8</v>
      </c>
      <c r="F625" s="300">
        <f t="shared" si="67"/>
        <v>801.25</v>
      </c>
      <c r="G625" s="346">
        <v>1100</v>
      </c>
      <c r="H625" s="415">
        <v>45</v>
      </c>
      <c r="I625" s="295">
        <v>5000</v>
      </c>
      <c r="J625" s="295">
        <v>26</v>
      </c>
      <c r="K625" s="296">
        <f t="shared" si="72"/>
        <v>5.3834190692666588E-3</v>
      </c>
      <c r="L625" s="296">
        <f t="shared" si="73"/>
        <v>3.7222619899785255E-3</v>
      </c>
      <c r="M625" s="297">
        <f t="shared" si="71"/>
        <v>38.985518171105291</v>
      </c>
      <c r="N625" s="297">
        <f t="shared" si="68"/>
        <v>8.5768139976431641</v>
      </c>
      <c r="O625" s="361">
        <v>17.550039525890799</v>
      </c>
      <c r="P625" s="297">
        <v>1.8874460641399418</v>
      </c>
      <c r="Q625" s="414">
        <f t="shared" si="69"/>
        <v>8.3619117327649525E-2</v>
      </c>
    </row>
    <row r="626" spans="1:17" x14ac:dyDescent="0.35">
      <c r="A626" s="322">
        <f t="shared" si="70"/>
        <v>246</v>
      </c>
      <c r="B626" s="295" t="s">
        <v>1446</v>
      </c>
      <c r="C626" s="300">
        <v>678.26</v>
      </c>
      <c r="D626" s="300"/>
      <c r="E626" s="300"/>
      <c r="F626" s="300">
        <f t="shared" si="67"/>
        <v>678.26</v>
      </c>
      <c r="G626" s="346">
        <v>1100</v>
      </c>
      <c r="H626" s="415">
        <v>36</v>
      </c>
      <c r="I626" s="295">
        <v>5000</v>
      </c>
      <c r="J626" s="295">
        <v>18</v>
      </c>
      <c r="K626" s="296">
        <f t="shared" si="72"/>
        <v>4.3067352554133267E-3</v>
      </c>
      <c r="L626" s="296">
        <f t="shared" si="73"/>
        <v>2.5769506084466717E-3</v>
      </c>
      <c r="M626" s="297">
        <f t="shared" si="71"/>
        <v>29.472156841823388</v>
      </c>
      <c r="N626" s="297">
        <f t="shared" si="68"/>
        <v>6.4838745052011451</v>
      </c>
      <c r="O626" s="361">
        <v>13.320366868268124</v>
      </c>
      <c r="P626" s="297">
        <v>1.5099568513119535</v>
      </c>
      <c r="Q626" s="414">
        <f t="shared" si="69"/>
        <v>7.4877414364114964E-2</v>
      </c>
    </row>
    <row r="627" spans="1:17" x14ac:dyDescent="0.35">
      <c r="A627" s="322">
        <f t="shared" si="70"/>
        <v>247</v>
      </c>
      <c r="B627" s="295" t="s">
        <v>1447</v>
      </c>
      <c r="C627" s="300">
        <v>633.9</v>
      </c>
      <c r="D627" s="300"/>
      <c r="E627" s="300">
        <v>33.200000000000003</v>
      </c>
      <c r="F627" s="300">
        <f t="shared" si="67"/>
        <v>667.1</v>
      </c>
      <c r="G627" s="346">
        <v>1100</v>
      </c>
      <c r="H627" s="415">
        <v>37</v>
      </c>
      <c r="I627" s="295">
        <v>5000</v>
      </c>
      <c r="J627" s="295">
        <v>21</v>
      </c>
      <c r="K627" s="296">
        <f t="shared" si="72"/>
        <v>4.4263667902859193E-3</v>
      </c>
      <c r="L627" s="296">
        <f t="shared" si="73"/>
        <v>3.006442376521117E-3</v>
      </c>
      <c r="M627" s="297">
        <f t="shared" si="71"/>
        <v>31.823200807225984</v>
      </c>
      <c r="N627" s="297">
        <f t="shared" si="68"/>
        <v>7.001104177589716</v>
      </c>
      <c r="O627" s="361">
        <v>14.332934873735951</v>
      </c>
      <c r="P627" s="297">
        <v>1.5519000971817298</v>
      </c>
      <c r="Q627" s="414">
        <f t="shared" si="69"/>
        <v>8.2010403171538557E-2</v>
      </c>
    </row>
    <row r="628" spans="1:17" x14ac:dyDescent="0.35">
      <c r="A628" s="322">
        <f t="shared" si="70"/>
        <v>248</v>
      </c>
      <c r="B628" s="295" t="s">
        <v>1448</v>
      </c>
      <c r="C628" s="300">
        <v>657.24</v>
      </c>
      <c r="D628" s="300"/>
      <c r="E628" s="300">
        <v>32.6</v>
      </c>
      <c r="F628" s="300">
        <f t="shared" si="67"/>
        <v>689.84</v>
      </c>
      <c r="G628" s="346">
        <v>1100</v>
      </c>
      <c r="H628" s="415">
        <v>29</v>
      </c>
      <c r="I628" s="295">
        <v>5000</v>
      </c>
      <c r="J628" s="295">
        <v>20</v>
      </c>
      <c r="K628" s="296">
        <f t="shared" si="72"/>
        <v>3.4693145113051803E-3</v>
      </c>
      <c r="L628" s="296">
        <f t="shared" si="73"/>
        <v>2.8632784538296352E-3</v>
      </c>
      <c r="M628" s="297">
        <f t="shared" si="71"/>
        <v>27.112680150576455</v>
      </c>
      <c r="N628" s="297">
        <f t="shared" si="68"/>
        <v>5.96478963312682</v>
      </c>
      <c r="O628" s="361">
        <v>12.143922725073267</v>
      </c>
      <c r="P628" s="297">
        <v>1.2163541302235181</v>
      </c>
      <c r="Q628" s="414">
        <f t="shared" si="69"/>
        <v>6.7316691753160254E-2</v>
      </c>
    </row>
    <row r="629" spans="1:17" x14ac:dyDescent="0.35">
      <c r="A629" s="322">
        <f t="shared" si="70"/>
        <v>249</v>
      </c>
      <c r="B629" s="295" t="s">
        <v>1449</v>
      </c>
      <c r="C629" s="300">
        <v>546.5</v>
      </c>
      <c r="D629" s="300"/>
      <c r="E629" s="300">
        <v>73.2</v>
      </c>
      <c r="F629" s="300">
        <f t="shared" ref="F629:F689" si="74">C629+D629+E629</f>
        <v>619.70000000000005</v>
      </c>
      <c r="G629" s="346">
        <v>1100</v>
      </c>
      <c r="H629" s="415">
        <v>26</v>
      </c>
      <c r="I629" s="295">
        <v>5000</v>
      </c>
      <c r="J629" s="295">
        <v>20</v>
      </c>
      <c r="K629" s="296">
        <f t="shared" si="72"/>
        <v>3.1104199066874028E-3</v>
      </c>
      <c r="L629" s="296">
        <f t="shared" si="73"/>
        <v>2.8632784538296352E-3</v>
      </c>
      <c r="M629" s="297">
        <f t="shared" si="71"/>
        <v>25.576090845635669</v>
      </c>
      <c r="N629" s="297">
        <f t="shared" si="68"/>
        <v>5.6267399860398468</v>
      </c>
      <c r="O629" s="361">
        <v>11.41942684152715</v>
      </c>
      <c r="P629" s="297">
        <v>1.0905243926141885</v>
      </c>
      <c r="Q629" s="414">
        <f t="shared" si="69"/>
        <v>7.0538618792668789E-2</v>
      </c>
    </row>
    <row r="630" spans="1:17" x14ac:dyDescent="0.35">
      <c r="A630" s="322">
        <f t="shared" si="70"/>
        <v>250</v>
      </c>
      <c r="B630" s="295" t="s">
        <v>1450</v>
      </c>
      <c r="C630" s="300">
        <v>648.6</v>
      </c>
      <c r="D630" s="300"/>
      <c r="E630" s="300"/>
      <c r="F630" s="300">
        <f t="shared" si="74"/>
        <v>648.6</v>
      </c>
      <c r="G630" s="346">
        <v>1100</v>
      </c>
      <c r="H630" s="415">
        <v>23</v>
      </c>
      <c r="I630" s="295">
        <v>5000</v>
      </c>
      <c r="J630" s="295">
        <v>20</v>
      </c>
      <c r="K630" s="296">
        <f t="shared" si="72"/>
        <v>2.7515253020696257E-3</v>
      </c>
      <c r="L630" s="296">
        <f t="shared" si="73"/>
        <v>2.8632784538296352E-3</v>
      </c>
      <c r="M630" s="297">
        <f t="shared" si="71"/>
        <v>24.039501540694893</v>
      </c>
      <c r="N630" s="297">
        <f t="shared" ref="N630:N690" si="75">M630*0.22</f>
        <v>5.2886903389528763</v>
      </c>
      <c r="O630" s="361">
        <v>10.694930957981036</v>
      </c>
      <c r="P630" s="297">
        <v>0.96469465500485896</v>
      </c>
      <c r="Q630" s="414">
        <f t="shared" si="69"/>
        <v>6.3194291539675707E-2</v>
      </c>
    </row>
    <row r="631" spans="1:17" x14ac:dyDescent="0.35">
      <c r="A631" s="322">
        <f t="shared" si="70"/>
        <v>251</v>
      </c>
      <c r="B631" s="295" t="s">
        <v>1451</v>
      </c>
      <c r="C631" s="300">
        <v>633.29999999999995</v>
      </c>
      <c r="D631" s="300"/>
      <c r="E631" s="300">
        <v>40.9</v>
      </c>
      <c r="F631" s="300">
        <f t="shared" si="74"/>
        <v>674.19999999999993</v>
      </c>
      <c r="G631" s="346">
        <v>1100</v>
      </c>
      <c r="H631" s="415">
        <v>29</v>
      </c>
      <c r="I631" s="295">
        <v>5000</v>
      </c>
      <c r="J631" s="295">
        <v>16</v>
      </c>
      <c r="K631" s="296">
        <f t="shared" si="72"/>
        <v>3.4693145113051803E-3</v>
      </c>
      <c r="L631" s="296">
        <f t="shared" si="73"/>
        <v>2.2906227630637081E-3</v>
      </c>
      <c r="M631" s="297">
        <f t="shared" si="71"/>
        <v>24.660883443346677</v>
      </c>
      <c r="N631" s="297">
        <f t="shared" si="75"/>
        <v>5.4253943575362689</v>
      </c>
      <c r="O631" s="361">
        <v>11.115830221581106</v>
      </c>
      <c r="P631" s="297">
        <v>1.2163541302235181</v>
      </c>
      <c r="Q631" s="414">
        <f t="shared" si="69"/>
        <v>6.2916734133324784E-2</v>
      </c>
    </row>
    <row r="632" spans="1:17" x14ac:dyDescent="0.35">
      <c r="A632" s="322">
        <f t="shared" si="70"/>
        <v>252</v>
      </c>
      <c r="B632" s="295" t="s">
        <v>37</v>
      </c>
      <c r="C632" s="300">
        <v>297.2</v>
      </c>
      <c r="D632" s="300"/>
      <c r="E632" s="300">
        <v>60.8</v>
      </c>
      <c r="F632" s="300">
        <f t="shared" si="74"/>
        <v>358</v>
      </c>
      <c r="G632" s="346">
        <v>1100</v>
      </c>
      <c r="H632" s="415">
        <v>7</v>
      </c>
      <c r="I632" s="295">
        <v>5000</v>
      </c>
      <c r="J632" s="295">
        <v>14</v>
      </c>
      <c r="K632" s="296">
        <f t="shared" si="72"/>
        <v>8.3742074410814691E-4</v>
      </c>
      <c r="L632" s="296">
        <f t="shared" si="73"/>
        <v>2.0042949176807445E-3</v>
      </c>
      <c r="M632" s="297">
        <f t="shared" si="71"/>
        <v>12.166663520166049</v>
      </c>
      <c r="N632" s="297">
        <f t="shared" si="75"/>
        <v>2.6766659744365309</v>
      </c>
      <c r="O632" s="361">
        <v>5.2888141571635057</v>
      </c>
      <c r="P632" s="297">
        <v>0.29360272108843533</v>
      </c>
      <c r="Q632" s="414">
        <f t="shared" si="69"/>
        <v>5.7055157466074084E-2</v>
      </c>
    </row>
    <row r="633" spans="1:17" x14ac:dyDescent="0.35">
      <c r="A633" s="322">
        <f t="shared" si="70"/>
        <v>253</v>
      </c>
      <c r="B633" s="295" t="s">
        <v>40</v>
      </c>
      <c r="C633" s="300">
        <v>226.9</v>
      </c>
      <c r="D633" s="300"/>
      <c r="E633" s="300"/>
      <c r="F633" s="300">
        <f t="shared" si="74"/>
        <v>226.9</v>
      </c>
      <c r="G633" s="346">
        <v>1100</v>
      </c>
      <c r="H633" s="415">
        <v>5</v>
      </c>
      <c r="I633" s="295">
        <v>5000</v>
      </c>
      <c r="J633" s="295">
        <v>10</v>
      </c>
      <c r="K633" s="296">
        <f t="shared" si="72"/>
        <v>5.9815767436296205E-4</v>
      </c>
      <c r="L633" s="296">
        <f t="shared" si="73"/>
        <v>1.4316392269148176E-3</v>
      </c>
      <c r="M633" s="297">
        <f t="shared" si="71"/>
        <v>8.6904739429757498</v>
      </c>
      <c r="N633" s="297">
        <f t="shared" si="75"/>
        <v>1.9119042674546649</v>
      </c>
      <c r="O633" s="361">
        <v>3.7777243979739326</v>
      </c>
      <c r="P633" s="297">
        <v>0.20971622934888243</v>
      </c>
      <c r="Q633" s="414">
        <f t="shared" si="69"/>
        <v>6.4300655961891717E-2</v>
      </c>
    </row>
    <row r="634" spans="1:17" x14ac:dyDescent="0.35">
      <c r="A634" s="322">
        <f t="shared" si="70"/>
        <v>254</v>
      </c>
      <c r="B634" s="295" t="s">
        <v>41</v>
      </c>
      <c r="C634" s="300">
        <v>314.89999999999998</v>
      </c>
      <c r="D634" s="300"/>
      <c r="E634" s="300"/>
      <c r="F634" s="300">
        <f t="shared" si="74"/>
        <v>314.89999999999998</v>
      </c>
      <c r="G634" s="346">
        <v>1100</v>
      </c>
      <c r="H634" s="415">
        <v>6</v>
      </c>
      <c r="I634" s="295">
        <v>5000</v>
      </c>
      <c r="J634" s="295">
        <v>17</v>
      </c>
      <c r="K634" s="296">
        <f t="shared" si="72"/>
        <v>7.1778920923555448E-4</v>
      </c>
      <c r="L634" s="296">
        <f t="shared" si="73"/>
        <v>2.4337866857551899E-3</v>
      </c>
      <c r="M634" s="297">
        <f t="shared" si="71"/>
        <v>13.493314615608123</v>
      </c>
      <c r="N634" s="297">
        <f t="shared" si="75"/>
        <v>2.968529215433787</v>
      </c>
      <c r="O634" s="361">
        <v>5.8183849069339217</v>
      </c>
      <c r="P634" s="297">
        <v>0.25165947521865889</v>
      </c>
      <c r="Q634" s="414">
        <f t="shared" si="69"/>
        <v>7.1552518936787851E-2</v>
      </c>
    </row>
    <row r="635" spans="1:17" x14ac:dyDescent="0.35">
      <c r="A635" s="322">
        <f t="shared" si="70"/>
        <v>255</v>
      </c>
      <c r="B635" s="295" t="s">
        <v>42</v>
      </c>
      <c r="C635" s="300">
        <v>199.2</v>
      </c>
      <c r="D635" s="300"/>
      <c r="E635" s="300"/>
      <c r="F635" s="300">
        <f t="shared" si="74"/>
        <v>199.2</v>
      </c>
      <c r="G635" s="346">
        <v>1100</v>
      </c>
      <c r="H635" s="415">
        <v>4</v>
      </c>
      <c r="I635" s="295">
        <v>5000</v>
      </c>
      <c r="J635" s="295">
        <v>8</v>
      </c>
      <c r="K635" s="296">
        <f t="shared" si="72"/>
        <v>4.7852613949036967E-4</v>
      </c>
      <c r="L635" s="296">
        <f t="shared" si="73"/>
        <v>1.1453113815318541E-3</v>
      </c>
      <c r="M635" s="297">
        <f t="shared" si="71"/>
        <v>6.9523791543805995</v>
      </c>
      <c r="N635" s="297">
        <f t="shared" si="75"/>
        <v>1.5295234139637319</v>
      </c>
      <c r="O635" s="361">
        <v>3.0221795183791458</v>
      </c>
      <c r="P635" s="297">
        <v>0.16777298347910594</v>
      </c>
      <c r="Q635" s="414">
        <f t="shared" si="69"/>
        <v>5.859364995081618E-2</v>
      </c>
    </row>
    <row r="636" spans="1:17" x14ac:dyDescent="0.35">
      <c r="A636" s="322">
        <f t="shared" si="70"/>
        <v>256</v>
      </c>
      <c r="B636" s="295" t="s">
        <v>43</v>
      </c>
      <c r="C636" s="300">
        <v>748.1</v>
      </c>
      <c r="D636" s="300"/>
      <c r="E636" s="300">
        <v>189.2</v>
      </c>
      <c r="F636" s="300">
        <f t="shared" si="74"/>
        <v>937.3</v>
      </c>
      <c r="G636" s="346">
        <v>1100</v>
      </c>
      <c r="H636" s="415">
        <v>14</v>
      </c>
      <c r="I636" s="295">
        <v>5000</v>
      </c>
      <c r="J636" s="295">
        <v>28</v>
      </c>
      <c r="K636" s="296">
        <f t="shared" si="72"/>
        <v>1.6748414882162938E-3</v>
      </c>
      <c r="L636" s="296">
        <f t="shared" si="73"/>
        <v>4.0085898353614891E-3</v>
      </c>
      <c r="M636" s="297">
        <f t="shared" si="71"/>
        <v>24.333327040332097</v>
      </c>
      <c r="N636" s="297">
        <f t="shared" si="75"/>
        <v>5.3533319488730617</v>
      </c>
      <c r="O636" s="361">
        <v>10.577628314327011</v>
      </c>
      <c r="P636" s="297">
        <v>0.58720544217687065</v>
      </c>
      <c r="Q636" s="414">
        <f t="shared" ref="Q636:Q698" si="76">(M636+N636+O636+P636)/F636</f>
        <v>4.3584223563116448E-2</v>
      </c>
    </row>
    <row r="637" spans="1:17" x14ac:dyDescent="0.35">
      <c r="A637" s="322">
        <f t="shared" ref="A637:A700" si="77">1+A636</f>
        <v>257</v>
      </c>
      <c r="B637" s="295" t="s">
        <v>44</v>
      </c>
      <c r="C637" s="300">
        <v>486.2</v>
      </c>
      <c r="D637" s="300"/>
      <c r="E637" s="300"/>
      <c r="F637" s="300">
        <f t="shared" si="74"/>
        <v>486.2</v>
      </c>
      <c r="G637" s="346">
        <v>1100</v>
      </c>
      <c r="H637" s="415">
        <v>8</v>
      </c>
      <c r="I637" s="295">
        <v>5000</v>
      </c>
      <c r="J637" s="295">
        <v>16</v>
      </c>
      <c r="K637" s="296">
        <f t="shared" si="72"/>
        <v>9.5705227898073935E-4</v>
      </c>
      <c r="L637" s="296">
        <f t="shared" si="73"/>
        <v>2.2906227630637081E-3</v>
      </c>
      <c r="M637" s="297">
        <f t="shared" ref="M637:M700" si="78">(L637+K637)*4281.45</f>
        <v>13.904758308761199</v>
      </c>
      <c r="N637" s="297">
        <f t="shared" si="75"/>
        <v>3.0590468279274639</v>
      </c>
      <c r="O637" s="361">
        <v>6.0443590367582916</v>
      </c>
      <c r="P637" s="297">
        <v>0.33554596695821187</v>
      </c>
      <c r="Q637" s="414">
        <f t="shared" si="76"/>
        <v>4.8012567133700466E-2</v>
      </c>
    </row>
    <row r="638" spans="1:17" x14ac:dyDescent="0.35">
      <c r="A638" s="322">
        <f t="shared" si="77"/>
        <v>258</v>
      </c>
      <c r="B638" s="295" t="s">
        <v>45</v>
      </c>
      <c r="C638" s="300">
        <v>1811.6</v>
      </c>
      <c r="D638" s="300"/>
      <c r="E638" s="300">
        <v>36.9</v>
      </c>
      <c r="F638" s="300">
        <f t="shared" si="74"/>
        <v>1848.5</v>
      </c>
      <c r="G638" s="346">
        <v>1100</v>
      </c>
      <c r="H638" s="415">
        <v>28</v>
      </c>
      <c r="I638" s="295">
        <v>5000</v>
      </c>
      <c r="J638" s="295">
        <v>56</v>
      </c>
      <c r="K638" s="296">
        <f t="shared" si="72"/>
        <v>3.3496829764325877E-3</v>
      </c>
      <c r="L638" s="296">
        <f t="shared" si="73"/>
        <v>8.0171796707229782E-3</v>
      </c>
      <c r="M638" s="297">
        <f t="shared" si="78"/>
        <v>48.666654080664195</v>
      </c>
      <c r="N638" s="297">
        <f t="shared" si="75"/>
        <v>10.706663897746123</v>
      </c>
      <c r="O638" s="361">
        <v>21.155256628654023</v>
      </c>
      <c r="P638" s="297">
        <v>1.1744108843537413</v>
      </c>
      <c r="Q638" s="414">
        <f t="shared" si="76"/>
        <v>4.4199613465738759E-2</v>
      </c>
    </row>
    <row r="639" spans="1:17" x14ac:dyDescent="0.35">
      <c r="A639" s="322">
        <f t="shared" si="77"/>
        <v>259</v>
      </c>
      <c r="B639" s="295" t="s">
        <v>46</v>
      </c>
      <c r="C639" s="300">
        <v>314</v>
      </c>
      <c r="D639" s="300"/>
      <c r="E639" s="300"/>
      <c r="F639" s="300">
        <f t="shared" si="74"/>
        <v>314</v>
      </c>
      <c r="G639" s="346">
        <v>1100</v>
      </c>
      <c r="H639" s="415">
        <v>6</v>
      </c>
      <c r="I639" s="295">
        <v>5000</v>
      </c>
      <c r="J639" s="295">
        <v>12</v>
      </c>
      <c r="K639" s="296">
        <f t="shared" si="72"/>
        <v>7.1778920923555448E-4</v>
      </c>
      <c r="L639" s="296">
        <f t="shared" si="73"/>
        <v>1.717967072297781E-3</v>
      </c>
      <c r="M639" s="297">
        <f t="shared" si="78"/>
        <v>10.428568731570898</v>
      </c>
      <c r="N639" s="297">
        <f t="shared" si="75"/>
        <v>2.2942851209455974</v>
      </c>
      <c r="O639" s="361">
        <v>4.5332692775687189</v>
      </c>
      <c r="P639" s="297">
        <v>0.25165947521865889</v>
      </c>
      <c r="Q639" s="414">
        <f t="shared" si="76"/>
        <v>5.5757269443642912E-2</v>
      </c>
    </row>
    <row r="640" spans="1:17" x14ac:dyDescent="0.35">
      <c r="A640" s="322">
        <f t="shared" si="77"/>
        <v>260</v>
      </c>
      <c r="B640" s="295" t="s">
        <v>47</v>
      </c>
      <c r="C640" s="300">
        <v>1446.6</v>
      </c>
      <c r="D640" s="300"/>
      <c r="E640" s="300">
        <v>54.7</v>
      </c>
      <c r="F640" s="300">
        <f t="shared" si="74"/>
        <v>1501.3</v>
      </c>
      <c r="G640" s="346">
        <v>1100</v>
      </c>
      <c r="H640" s="415">
        <v>32</v>
      </c>
      <c r="I640" s="295">
        <v>5000</v>
      </c>
      <c r="J640" s="295">
        <v>64</v>
      </c>
      <c r="K640" s="296">
        <f t="shared" si="72"/>
        <v>3.8282091159229574E-3</v>
      </c>
      <c r="L640" s="296">
        <f t="shared" si="73"/>
        <v>9.1624910522548324E-3</v>
      </c>
      <c r="M640" s="297">
        <f t="shared" si="78"/>
        <v>55.619033235044796</v>
      </c>
      <c r="N640" s="297">
        <f t="shared" si="75"/>
        <v>12.236187311709855</v>
      </c>
      <c r="O640" s="361">
        <v>24.177436147033166</v>
      </c>
      <c r="P640" s="297">
        <v>1.3421838678328475</v>
      </c>
      <c r="Q640" s="414">
        <f t="shared" si="76"/>
        <v>6.2195990515966602E-2</v>
      </c>
    </row>
    <row r="641" spans="1:17" x14ac:dyDescent="0.35">
      <c r="A641" s="322">
        <f t="shared" si="77"/>
        <v>261</v>
      </c>
      <c r="B641" s="295" t="s">
        <v>66</v>
      </c>
      <c r="C641" s="300">
        <v>249.2</v>
      </c>
      <c r="D641" s="300"/>
      <c r="E641" s="300"/>
      <c r="F641" s="300">
        <f t="shared" si="74"/>
        <v>249.2</v>
      </c>
      <c r="G641" s="346">
        <v>1100</v>
      </c>
      <c r="H641" s="415">
        <v>5</v>
      </c>
      <c r="I641" s="295">
        <v>5000</v>
      </c>
      <c r="J641" s="295">
        <v>4</v>
      </c>
      <c r="K641" s="296">
        <f t="shared" ref="K641:K704" si="79">SUM(1/$H$707*H641)</f>
        <v>5.9815767436296205E-4</v>
      </c>
      <c r="L641" s="296">
        <f t="shared" ref="L641:L704" si="80">SUM(1/$J$707*J641)</f>
        <v>5.7265569076592703E-4</v>
      </c>
      <c r="M641" s="297">
        <f t="shared" si="78"/>
        <v>5.0127788821310819</v>
      </c>
      <c r="N641" s="297">
        <f t="shared" si="75"/>
        <v>1.102811354068838</v>
      </c>
      <c r="O641" s="361">
        <v>2.235585642735689</v>
      </c>
      <c r="P641" s="297">
        <v>0.20971622934888243</v>
      </c>
      <c r="Q641" s="414">
        <f t="shared" si="76"/>
        <v>3.4353499631960251E-2</v>
      </c>
    </row>
    <row r="642" spans="1:17" x14ac:dyDescent="0.35">
      <c r="A642" s="322">
        <f t="shared" si="77"/>
        <v>262</v>
      </c>
      <c r="B642" s="295" t="s">
        <v>67</v>
      </c>
      <c r="C642" s="300">
        <v>299.39999999999998</v>
      </c>
      <c r="D642" s="300"/>
      <c r="E642" s="300"/>
      <c r="F642" s="300">
        <f t="shared" si="74"/>
        <v>299.39999999999998</v>
      </c>
      <c r="G642" s="346">
        <v>1100</v>
      </c>
      <c r="H642" s="415">
        <v>20</v>
      </c>
      <c r="I642" s="295">
        <v>5000</v>
      </c>
      <c r="J642" s="295">
        <v>18</v>
      </c>
      <c r="K642" s="296">
        <f t="shared" si="79"/>
        <v>2.3926306974518482E-3</v>
      </c>
      <c r="L642" s="296">
        <f t="shared" si="80"/>
        <v>2.5769506084466717E-3</v>
      </c>
      <c r="M642" s="297">
        <f t="shared" si="78"/>
        <v>21.277013882139219</v>
      </c>
      <c r="N642" s="297">
        <f t="shared" si="75"/>
        <v>4.6809430540706281</v>
      </c>
      <c r="O642" s="361">
        <v>9.4563888226888366</v>
      </c>
      <c r="P642" s="297">
        <v>0.83886491739552971</v>
      </c>
      <c r="Q642" s="414">
        <f t="shared" si="76"/>
        <v>0.1210862080036547</v>
      </c>
    </row>
    <row r="643" spans="1:17" x14ac:dyDescent="0.35">
      <c r="A643" s="322">
        <f t="shared" si="77"/>
        <v>263</v>
      </c>
      <c r="B643" s="295" t="s">
        <v>68</v>
      </c>
      <c r="C643" s="300">
        <v>51.3</v>
      </c>
      <c r="D643" s="300"/>
      <c r="E643" s="300"/>
      <c r="F643" s="300">
        <f t="shared" si="74"/>
        <v>51.3</v>
      </c>
      <c r="G643" s="346">
        <v>1100</v>
      </c>
      <c r="H643" s="415">
        <v>2</v>
      </c>
      <c r="I643" s="295">
        <v>5000</v>
      </c>
      <c r="J643" s="295">
        <v>6</v>
      </c>
      <c r="K643" s="296">
        <f t="shared" si="79"/>
        <v>2.3926306974518484E-4</v>
      </c>
      <c r="L643" s="296">
        <f t="shared" si="80"/>
        <v>8.5898353614889049E-4</v>
      </c>
      <c r="M643" s="297">
        <f t="shared" si="78"/>
        <v>4.7020879308051891</v>
      </c>
      <c r="N643" s="297">
        <f t="shared" si="75"/>
        <v>1.0344593447771415</v>
      </c>
      <c r="O643" s="361">
        <v>2.0251360109356535</v>
      </c>
      <c r="P643" s="297">
        <v>8.3886491739552968E-2</v>
      </c>
      <c r="Q643" s="414">
        <f t="shared" si="76"/>
        <v>0.15293508339683309</v>
      </c>
    </row>
    <row r="644" spans="1:17" x14ac:dyDescent="0.35">
      <c r="A644" s="322">
        <f t="shared" si="77"/>
        <v>264</v>
      </c>
      <c r="B644" s="295" t="s">
        <v>69</v>
      </c>
      <c r="C644" s="300">
        <v>312.3</v>
      </c>
      <c r="D644" s="300"/>
      <c r="E644" s="300"/>
      <c r="F644" s="300">
        <f t="shared" si="74"/>
        <v>312.3</v>
      </c>
      <c r="G644" s="346">
        <v>1100</v>
      </c>
      <c r="H644" s="415">
        <v>6</v>
      </c>
      <c r="I644" s="295">
        <v>5000</v>
      </c>
      <c r="J644" s="295">
        <v>6</v>
      </c>
      <c r="K644" s="296">
        <f t="shared" si="79"/>
        <v>7.1778920923555448E-4</v>
      </c>
      <c r="L644" s="296">
        <f t="shared" si="80"/>
        <v>8.5898353614889049E-4</v>
      </c>
      <c r="M644" s="297">
        <f t="shared" si="78"/>
        <v>6.7508736707262313</v>
      </c>
      <c r="N644" s="297">
        <f t="shared" si="75"/>
        <v>1.485192207559771</v>
      </c>
      <c r="O644" s="361">
        <v>2.9911305223304758</v>
      </c>
      <c r="P644" s="297">
        <v>0.25165947521865889</v>
      </c>
      <c r="Q644" s="414">
        <f t="shared" si="76"/>
        <v>3.6755862554707447E-2</v>
      </c>
    </row>
    <row r="645" spans="1:17" x14ac:dyDescent="0.35">
      <c r="A645" s="322">
        <f t="shared" si="77"/>
        <v>265</v>
      </c>
      <c r="B645" s="295" t="s">
        <v>70</v>
      </c>
      <c r="C645" s="300">
        <v>706.6</v>
      </c>
      <c r="D645" s="300">
        <v>191.5</v>
      </c>
      <c r="E645" s="300"/>
      <c r="F645" s="300">
        <f t="shared" si="74"/>
        <v>898.1</v>
      </c>
      <c r="G645" s="346">
        <v>1100</v>
      </c>
      <c r="H645" s="415">
        <v>10</v>
      </c>
      <c r="I645" s="295">
        <v>5000</v>
      </c>
      <c r="J645" s="295">
        <v>11</v>
      </c>
      <c r="K645" s="296">
        <f t="shared" si="79"/>
        <v>1.1963153487259241E-3</v>
      </c>
      <c r="L645" s="296">
        <f t="shared" si="80"/>
        <v>1.5748031496062994E-3</v>
      </c>
      <c r="M645" s="297">
        <f t="shared" si="78"/>
        <v>11.864405294684499</v>
      </c>
      <c r="N645" s="297">
        <f t="shared" si="75"/>
        <v>2.6101691648305896</v>
      </c>
      <c r="O645" s="361">
        <v>5.2422406630904996</v>
      </c>
      <c r="P645" s="297">
        <v>0.41943245869776485</v>
      </c>
      <c r="Q645" s="414">
        <f t="shared" si="76"/>
        <v>2.242094152243999E-2</v>
      </c>
    </row>
    <row r="646" spans="1:17" x14ac:dyDescent="0.35">
      <c r="A646" s="322">
        <f t="shared" si="77"/>
        <v>266</v>
      </c>
      <c r="B646" s="295" t="s">
        <v>71</v>
      </c>
      <c r="C646" s="300">
        <v>552.4</v>
      </c>
      <c r="D646" s="300"/>
      <c r="E646" s="300"/>
      <c r="F646" s="300">
        <f t="shared" si="74"/>
        <v>552.4</v>
      </c>
      <c r="G646" s="346">
        <v>1100</v>
      </c>
      <c r="H646" s="415">
        <v>14</v>
      </c>
      <c r="I646" s="295">
        <v>5000</v>
      </c>
      <c r="J646" s="295">
        <v>12</v>
      </c>
      <c r="K646" s="296">
        <f t="shared" si="79"/>
        <v>1.6748414882162938E-3</v>
      </c>
      <c r="L646" s="296">
        <f t="shared" si="80"/>
        <v>1.717967072297781E-3</v>
      </c>
      <c r="M646" s="297">
        <f t="shared" si="78"/>
        <v>14.526140211412987</v>
      </c>
      <c r="N646" s="297">
        <f t="shared" si="75"/>
        <v>3.1957508465108568</v>
      </c>
      <c r="O646" s="361">
        <v>6.4652583003583626</v>
      </c>
      <c r="P646" s="297">
        <v>0.58720544217687065</v>
      </c>
      <c r="Q646" s="414">
        <f t="shared" si="76"/>
        <v>4.4848578567087391E-2</v>
      </c>
    </row>
    <row r="647" spans="1:17" x14ac:dyDescent="0.35">
      <c r="A647" s="322">
        <f t="shared" si="77"/>
        <v>267</v>
      </c>
      <c r="B647" s="295" t="s">
        <v>72</v>
      </c>
      <c r="C647" s="300">
        <v>971.2</v>
      </c>
      <c r="D647" s="300"/>
      <c r="E647" s="300"/>
      <c r="F647" s="300">
        <f t="shared" si="74"/>
        <v>971.2</v>
      </c>
      <c r="G647" s="346">
        <v>1100</v>
      </c>
      <c r="H647" s="415">
        <v>10</v>
      </c>
      <c r="I647" s="295">
        <v>5000</v>
      </c>
      <c r="J647" s="295">
        <v>11</v>
      </c>
      <c r="K647" s="296">
        <f t="shared" si="79"/>
        <v>1.1963153487259241E-3</v>
      </c>
      <c r="L647" s="296">
        <f t="shared" si="80"/>
        <v>1.5748031496062994E-3</v>
      </c>
      <c r="M647" s="297">
        <f t="shared" si="78"/>
        <v>11.864405294684499</v>
      </c>
      <c r="N647" s="297">
        <f t="shared" si="75"/>
        <v>2.6101691648305896</v>
      </c>
      <c r="O647" s="361">
        <v>5.2422406630904996</v>
      </c>
      <c r="P647" s="297">
        <v>0.41943245869776485</v>
      </c>
      <c r="Q647" s="414">
        <f t="shared" si="76"/>
        <v>2.0733368596893897E-2</v>
      </c>
    </row>
    <row r="648" spans="1:17" x14ac:dyDescent="0.35">
      <c r="A648" s="322">
        <f t="shared" si="77"/>
        <v>268</v>
      </c>
      <c r="B648" s="295" t="s">
        <v>73</v>
      </c>
      <c r="C648" s="300">
        <v>391.8</v>
      </c>
      <c r="D648" s="300"/>
      <c r="E648" s="300"/>
      <c r="F648" s="300">
        <f t="shared" si="74"/>
        <v>391.8</v>
      </c>
      <c r="G648" s="346">
        <v>1100</v>
      </c>
      <c r="H648" s="415">
        <v>10</v>
      </c>
      <c r="I648" s="295">
        <v>5000</v>
      </c>
      <c r="J648" s="295">
        <v>11</v>
      </c>
      <c r="K648" s="296">
        <f t="shared" si="79"/>
        <v>1.1963153487259241E-3</v>
      </c>
      <c r="L648" s="296">
        <f t="shared" si="80"/>
        <v>1.5748031496062994E-3</v>
      </c>
      <c r="M648" s="297">
        <f t="shared" si="78"/>
        <v>11.864405294684499</v>
      </c>
      <c r="N648" s="297">
        <f t="shared" si="75"/>
        <v>2.6101691648305896</v>
      </c>
      <c r="O648" s="361">
        <v>5.2422406630904996</v>
      </c>
      <c r="P648" s="297">
        <v>0.41943245869776485</v>
      </c>
      <c r="Q648" s="414">
        <f t="shared" si="76"/>
        <v>5.1394200054373035E-2</v>
      </c>
    </row>
    <row r="649" spans="1:17" x14ac:dyDescent="0.35">
      <c r="A649" s="322">
        <f t="shared" si="77"/>
        <v>269</v>
      </c>
      <c r="B649" s="295" t="s">
        <v>74</v>
      </c>
      <c r="C649" s="300">
        <v>414</v>
      </c>
      <c r="D649" s="300"/>
      <c r="E649" s="300"/>
      <c r="F649" s="300">
        <f t="shared" si="74"/>
        <v>414</v>
      </c>
      <c r="G649" s="346">
        <v>1100</v>
      </c>
      <c r="H649" s="415">
        <v>6</v>
      </c>
      <c r="I649" s="295">
        <v>5000</v>
      </c>
      <c r="J649" s="295">
        <v>10</v>
      </c>
      <c r="K649" s="296">
        <f t="shared" si="79"/>
        <v>7.1778920923555448E-4</v>
      </c>
      <c r="L649" s="296">
        <f t="shared" si="80"/>
        <v>1.4316392269148176E-3</v>
      </c>
      <c r="M649" s="297">
        <f t="shared" si="78"/>
        <v>9.2026703779560091</v>
      </c>
      <c r="N649" s="297">
        <f t="shared" si="75"/>
        <v>2.0245874831503219</v>
      </c>
      <c r="O649" s="361">
        <v>4.0192230258226376</v>
      </c>
      <c r="P649" s="297">
        <v>0.25165947521865889</v>
      </c>
      <c r="Q649" s="414">
        <f t="shared" si="76"/>
        <v>3.7435121647699583E-2</v>
      </c>
    </row>
    <row r="650" spans="1:17" x14ac:dyDescent="0.35">
      <c r="A650" s="322">
        <f t="shared" si="77"/>
        <v>270</v>
      </c>
      <c r="B650" s="295" t="s">
        <v>75</v>
      </c>
      <c r="C650" s="300">
        <v>370.4</v>
      </c>
      <c r="D650" s="300">
        <v>116.4</v>
      </c>
      <c r="E650" s="300"/>
      <c r="F650" s="300">
        <f t="shared" si="74"/>
        <v>486.79999999999995</v>
      </c>
      <c r="G650" s="346">
        <v>1100</v>
      </c>
      <c r="H650" s="415">
        <v>8</v>
      </c>
      <c r="I650" s="295">
        <v>5000</v>
      </c>
      <c r="J650" s="295">
        <v>24</v>
      </c>
      <c r="K650" s="296">
        <f t="shared" si="79"/>
        <v>9.5705227898073935E-4</v>
      </c>
      <c r="L650" s="296">
        <f t="shared" si="80"/>
        <v>3.4359341445955619E-3</v>
      </c>
      <c r="M650" s="297">
        <f t="shared" si="78"/>
        <v>18.808351723220756</v>
      </c>
      <c r="N650" s="297">
        <f t="shared" si="75"/>
        <v>4.1378373791085661</v>
      </c>
      <c r="O650" s="361">
        <v>8.1005440437426142</v>
      </c>
      <c r="P650" s="297">
        <v>0.33554596695821187</v>
      </c>
      <c r="Q650" s="414">
        <f t="shared" si="76"/>
        <v>6.4466473116331455E-2</v>
      </c>
    </row>
    <row r="651" spans="1:17" x14ac:dyDescent="0.35">
      <c r="A651" s="322">
        <f t="shared" si="77"/>
        <v>271</v>
      </c>
      <c r="B651" s="295" t="s">
        <v>76</v>
      </c>
      <c r="C651" s="300">
        <v>355</v>
      </c>
      <c r="D651" s="300"/>
      <c r="E651" s="300"/>
      <c r="F651" s="300">
        <f t="shared" si="74"/>
        <v>355</v>
      </c>
      <c r="G651" s="346">
        <v>1100</v>
      </c>
      <c r="H651" s="415">
        <v>10</v>
      </c>
      <c r="I651" s="295">
        <v>5000</v>
      </c>
      <c r="J651" s="295">
        <v>8</v>
      </c>
      <c r="K651" s="296">
        <f t="shared" si="79"/>
        <v>1.1963153487259241E-3</v>
      </c>
      <c r="L651" s="296">
        <f t="shared" si="80"/>
        <v>1.1453113815318541E-3</v>
      </c>
      <c r="M651" s="297">
        <f t="shared" si="78"/>
        <v>10.025557764262164</v>
      </c>
      <c r="N651" s="297">
        <f t="shared" si="75"/>
        <v>2.205622708137676</v>
      </c>
      <c r="O651" s="361">
        <v>4.4711712854713781</v>
      </c>
      <c r="P651" s="297">
        <v>0.41943245869776485</v>
      </c>
      <c r="Q651" s="414">
        <f t="shared" si="76"/>
        <v>4.8230378074842213E-2</v>
      </c>
    </row>
    <row r="652" spans="1:17" x14ac:dyDescent="0.35">
      <c r="A652" s="322">
        <f t="shared" si="77"/>
        <v>272</v>
      </c>
      <c r="B652" s="295" t="s">
        <v>77</v>
      </c>
      <c r="C652" s="300">
        <v>143.19999999999999</v>
      </c>
      <c r="D652" s="300"/>
      <c r="E652" s="300">
        <v>41.9</v>
      </c>
      <c r="F652" s="300">
        <f t="shared" si="74"/>
        <v>185.1</v>
      </c>
      <c r="G652" s="346">
        <v>1100</v>
      </c>
      <c r="H652" s="415">
        <v>6</v>
      </c>
      <c r="I652" s="295">
        <v>5000</v>
      </c>
      <c r="J652" s="295">
        <v>3</v>
      </c>
      <c r="K652" s="296">
        <f t="shared" si="79"/>
        <v>7.1778920923555448E-4</v>
      </c>
      <c r="L652" s="296">
        <f t="shared" si="80"/>
        <v>4.2949176807444524E-4</v>
      </c>
      <c r="M652" s="297">
        <f t="shared" si="78"/>
        <v>4.9120261403038983</v>
      </c>
      <c r="N652" s="297">
        <f t="shared" si="75"/>
        <v>1.0806457508668577</v>
      </c>
      <c r="O652" s="361">
        <v>2.2200611447113539</v>
      </c>
      <c r="P652" s="297">
        <v>0.25165947521865889</v>
      </c>
      <c r="Q652" s="414">
        <f t="shared" si="76"/>
        <v>4.572875478714624E-2</v>
      </c>
    </row>
    <row r="653" spans="1:17" x14ac:dyDescent="0.35">
      <c r="A653" s="322">
        <f t="shared" si="77"/>
        <v>273</v>
      </c>
      <c r="B653" s="295" t="s">
        <v>78</v>
      </c>
      <c r="C653" s="300">
        <v>163.19999999999999</v>
      </c>
      <c r="D653" s="300"/>
      <c r="E653" s="300"/>
      <c r="F653" s="300">
        <f t="shared" si="74"/>
        <v>163.19999999999999</v>
      </c>
      <c r="G653" s="346">
        <v>1100</v>
      </c>
      <c r="H653" s="415">
        <v>4</v>
      </c>
      <c r="I653" s="295">
        <v>5000</v>
      </c>
      <c r="J653" s="295">
        <v>4</v>
      </c>
      <c r="K653" s="296">
        <f t="shared" si="79"/>
        <v>4.7852613949036967E-4</v>
      </c>
      <c r="L653" s="296">
        <f t="shared" si="80"/>
        <v>5.7265569076592703E-4</v>
      </c>
      <c r="M653" s="297">
        <f t="shared" si="78"/>
        <v>4.5005824471508209</v>
      </c>
      <c r="N653" s="297">
        <f t="shared" si="75"/>
        <v>0.99012813837318059</v>
      </c>
      <c r="O653" s="361">
        <v>1.9940870148869838</v>
      </c>
      <c r="P653" s="297">
        <v>0.16777298347910594</v>
      </c>
      <c r="Q653" s="414">
        <f t="shared" si="76"/>
        <v>4.689075112677752E-2</v>
      </c>
    </row>
    <row r="654" spans="1:17" x14ac:dyDescent="0.35">
      <c r="A654" s="322">
        <f t="shared" si="77"/>
        <v>274</v>
      </c>
      <c r="B654" s="295" t="s">
        <v>79</v>
      </c>
      <c r="C654" s="300">
        <v>268.2</v>
      </c>
      <c r="D654" s="300"/>
      <c r="E654" s="300"/>
      <c r="F654" s="300">
        <f t="shared" si="74"/>
        <v>268.2</v>
      </c>
      <c r="G654" s="346">
        <v>1100</v>
      </c>
      <c r="H654" s="415">
        <v>7</v>
      </c>
      <c r="I654" s="295">
        <v>5000</v>
      </c>
      <c r="J654" s="295">
        <v>8</v>
      </c>
      <c r="K654" s="296">
        <f t="shared" si="79"/>
        <v>8.3742074410814691E-4</v>
      </c>
      <c r="L654" s="296">
        <f t="shared" si="80"/>
        <v>1.1453113815318541E-3</v>
      </c>
      <c r="M654" s="297">
        <f t="shared" si="78"/>
        <v>8.4889684593213826</v>
      </c>
      <c r="N654" s="297">
        <f t="shared" si="75"/>
        <v>1.8675730610507042</v>
      </c>
      <c r="O654" s="361">
        <v>3.7466754019252622</v>
      </c>
      <c r="P654" s="297">
        <v>0.29360272108843533</v>
      </c>
      <c r="Q654" s="414">
        <f t="shared" si="76"/>
        <v>5.3679417014861244E-2</v>
      </c>
    </row>
    <row r="655" spans="1:17" x14ac:dyDescent="0.35">
      <c r="A655" s="322">
        <f t="shared" si="77"/>
        <v>275</v>
      </c>
      <c r="B655" s="295" t="s">
        <v>80</v>
      </c>
      <c r="C655" s="300">
        <v>1401.05</v>
      </c>
      <c r="D655" s="300"/>
      <c r="E655" s="300"/>
      <c r="F655" s="300">
        <f t="shared" si="74"/>
        <v>1401.05</v>
      </c>
      <c r="G655" s="346">
        <v>1100</v>
      </c>
      <c r="H655" s="415">
        <v>23</v>
      </c>
      <c r="I655" s="295">
        <v>5000</v>
      </c>
      <c r="J655" s="295">
        <v>46</v>
      </c>
      <c r="K655" s="296">
        <f t="shared" si="79"/>
        <v>2.7515253020696257E-3</v>
      </c>
      <c r="L655" s="296">
        <f t="shared" si="80"/>
        <v>6.5855404438081612E-3</v>
      </c>
      <c r="M655" s="297">
        <f t="shared" si="78"/>
        <v>39.976180137688452</v>
      </c>
      <c r="N655" s="297">
        <f t="shared" si="75"/>
        <v>8.794759630291459</v>
      </c>
      <c r="O655" s="361">
        <v>17.377532230680085</v>
      </c>
      <c r="P655" s="297">
        <v>0.96469465500485896</v>
      </c>
      <c r="Q655" s="414">
        <f t="shared" si="76"/>
        <v>4.7902049643956224E-2</v>
      </c>
    </row>
    <row r="656" spans="1:17" x14ac:dyDescent="0.35">
      <c r="A656" s="322">
        <f t="shared" si="77"/>
        <v>276</v>
      </c>
      <c r="B656" s="295" t="s">
        <v>81</v>
      </c>
      <c r="C656" s="300">
        <v>1909.5</v>
      </c>
      <c r="D656" s="300"/>
      <c r="E656" s="300"/>
      <c r="F656" s="300">
        <f t="shared" si="74"/>
        <v>1909.5</v>
      </c>
      <c r="G656" s="346">
        <v>1100</v>
      </c>
      <c r="H656" s="415">
        <v>48</v>
      </c>
      <c r="I656" s="295">
        <v>5000</v>
      </c>
      <c r="J656" s="295">
        <v>96</v>
      </c>
      <c r="K656" s="296">
        <f t="shared" si="79"/>
        <v>5.7423136738844359E-3</v>
      </c>
      <c r="L656" s="296">
        <f t="shared" si="80"/>
        <v>1.3743736578382248E-2</v>
      </c>
      <c r="M656" s="297">
        <f t="shared" si="78"/>
        <v>83.428549852567187</v>
      </c>
      <c r="N656" s="297">
        <f t="shared" si="75"/>
        <v>18.35428096756478</v>
      </c>
      <c r="O656" s="361">
        <v>36.266154220549751</v>
      </c>
      <c r="P656" s="297">
        <v>2.0132758017492711</v>
      </c>
      <c r="Q656" s="414">
        <f t="shared" si="76"/>
        <v>7.3350228249505628E-2</v>
      </c>
    </row>
    <row r="657" spans="1:17" x14ac:dyDescent="0.35">
      <c r="A657" s="322">
        <f t="shared" si="77"/>
        <v>277</v>
      </c>
      <c r="B657" s="295" t="s">
        <v>112</v>
      </c>
      <c r="C657" s="300">
        <v>542.20000000000005</v>
      </c>
      <c r="D657" s="300"/>
      <c r="E657" s="300"/>
      <c r="F657" s="300">
        <f t="shared" si="74"/>
        <v>542.20000000000005</v>
      </c>
      <c r="G657" s="346">
        <v>1100</v>
      </c>
      <c r="H657" s="415">
        <v>12</v>
      </c>
      <c r="I657" s="295">
        <v>5000</v>
      </c>
      <c r="J657" s="295">
        <v>24</v>
      </c>
      <c r="K657" s="296">
        <f t="shared" si="79"/>
        <v>1.435578418471109E-3</v>
      </c>
      <c r="L657" s="296">
        <f t="shared" si="80"/>
        <v>3.4359341445955619E-3</v>
      </c>
      <c r="M657" s="297">
        <f t="shared" si="78"/>
        <v>20.857137463141797</v>
      </c>
      <c r="N657" s="297">
        <f t="shared" si="75"/>
        <v>4.5885702418911949</v>
      </c>
      <c r="O657" s="361">
        <v>9.0665385551374378</v>
      </c>
      <c r="P657" s="297">
        <v>0.50331895043731778</v>
      </c>
      <c r="Q657" s="414">
        <f t="shared" si="76"/>
        <v>6.4580533402079934E-2</v>
      </c>
    </row>
    <row r="658" spans="1:17" x14ac:dyDescent="0.35">
      <c r="A658" s="322">
        <f t="shared" si="77"/>
        <v>278</v>
      </c>
      <c r="B658" s="295" t="s">
        <v>113</v>
      </c>
      <c r="C658" s="300">
        <v>168.8</v>
      </c>
      <c r="D658" s="300"/>
      <c r="E658" s="300"/>
      <c r="F658" s="300">
        <f t="shared" si="74"/>
        <v>168.8</v>
      </c>
      <c r="G658" s="346">
        <v>1100</v>
      </c>
      <c r="H658" s="415">
        <v>3</v>
      </c>
      <c r="I658" s="295">
        <v>5000</v>
      </c>
      <c r="J658" s="295">
        <v>6</v>
      </c>
      <c r="K658" s="296">
        <f t="shared" si="79"/>
        <v>3.5889460461777724E-4</v>
      </c>
      <c r="L658" s="296">
        <f t="shared" si="80"/>
        <v>8.5898353614889049E-4</v>
      </c>
      <c r="M658" s="297">
        <f t="shared" si="78"/>
        <v>5.2142843657854492</v>
      </c>
      <c r="N658" s="297">
        <f t="shared" si="75"/>
        <v>1.1471425604727987</v>
      </c>
      <c r="O658" s="361">
        <v>2.2666346387843594</v>
      </c>
      <c r="P658" s="297">
        <v>0.12582973760932945</v>
      </c>
      <c r="Q658" s="414">
        <f t="shared" si="76"/>
        <v>5.1859545631824266E-2</v>
      </c>
    </row>
    <row r="659" spans="1:17" x14ac:dyDescent="0.35">
      <c r="A659" s="322">
        <f t="shared" si="77"/>
        <v>279</v>
      </c>
      <c r="B659" s="295" t="s">
        <v>114</v>
      </c>
      <c r="C659" s="300">
        <v>173.2</v>
      </c>
      <c r="D659" s="300"/>
      <c r="E659" s="300"/>
      <c r="F659" s="300">
        <f t="shared" si="74"/>
        <v>173.2</v>
      </c>
      <c r="G659" s="346">
        <v>1100</v>
      </c>
      <c r="H659" s="415">
        <v>4</v>
      </c>
      <c r="I659" s="295">
        <v>5000</v>
      </c>
      <c r="J659" s="295">
        <v>8</v>
      </c>
      <c r="K659" s="296">
        <f t="shared" si="79"/>
        <v>4.7852613949036967E-4</v>
      </c>
      <c r="L659" s="296">
        <f t="shared" si="80"/>
        <v>1.1453113815318541E-3</v>
      </c>
      <c r="M659" s="297">
        <f t="shared" si="78"/>
        <v>6.9523791543805995</v>
      </c>
      <c r="N659" s="297">
        <f t="shared" si="75"/>
        <v>1.5295234139637319</v>
      </c>
      <c r="O659" s="361">
        <v>3.0221795183791458</v>
      </c>
      <c r="P659" s="297">
        <v>0.16777298347910594</v>
      </c>
      <c r="Q659" s="414">
        <f t="shared" si="76"/>
        <v>6.7389463453825543E-2</v>
      </c>
    </row>
    <row r="660" spans="1:17" x14ac:dyDescent="0.35">
      <c r="A660" s="322">
        <f t="shared" si="77"/>
        <v>280</v>
      </c>
      <c r="B660" s="295" t="s">
        <v>115</v>
      </c>
      <c r="C660" s="300">
        <v>174.6</v>
      </c>
      <c r="D660" s="300"/>
      <c r="E660" s="300"/>
      <c r="F660" s="300">
        <f t="shared" si="74"/>
        <v>174.6</v>
      </c>
      <c r="G660" s="346">
        <v>1100</v>
      </c>
      <c r="H660" s="415">
        <v>5</v>
      </c>
      <c r="I660" s="295">
        <v>5000</v>
      </c>
      <c r="J660" s="295">
        <v>10</v>
      </c>
      <c r="K660" s="296">
        <f t="shared" si="79"/>
        <v>5.9815767436296205E-4</v>
      </c>
      <c r="L660" s="296">
        <f t="shared" si="80"/>
        <v>1.4316392269148176E-3</v>
      </c>
      <c r="M660" s="297">
        <f t="shared" si="78"/>
        <v>8.6904739429757498</v>
      </c>
      <c r="N660" s="297">
        <f t="shared" si="75"/>
        <v>1.9119042674546649</v>
      </c>
      <c r="O660" s="361">
        <v>3.7777243979739326</v>
      </c>
      <c r="P660" s="297">
        <v>0.20971622934888243</v>
      </c>
      <c r="Q660" s="414">
        <f t="shared" si="76"/>
        <v>8.3561390823328918E-2</v>
      </c>
    </row>
    <row r="661" spans="1:17" x14ac:dyDescent="0.35">
      <c r="A661" s="322">
        <f t="shared" si="77"/>
        <v>281</v>
      </c>
      <c r="B661" s="295" t="s">
        <v>116</v>
      </c>
      <c r="C661" s="300">
        <v>174.6</v>
      </c>
      <c r="D661" s="300"/>
      <c r="E661" s="300">
        <v>31</v>
      </c>
      <c r="F661" s="300">
        <f t="shared" si="74"/>
        <v>205.6</v>
      </c>
      <c r="G661" s="346">
        <v>1100</v>
      </c>
      <c r="H661" s="415">
        <v>4</v>
      </c>
      <c r="I661" s="295">
        <v>5000</v>
      </c>
      <c r="J661" s="295">
        <v>8</v>
      </c>
      <c r="K661" s="296">
        <f t="shared" si="79"/>
        <v>4.7852613949036967E-4</v>
      </c>
      <c r="L661" s="296">
        <f t="shared" si="80"/>
        <v>1.1453113815318541E-3</v>
      </c>
      <c r="M661" s="297">
        <f t="shared" si="78"/>
        <v>6.9523791543805995</v>
      </c>
      <c r="N661" s="297">
        <f t="shared" si="75"/>
        <v>1.5295234139637319</v>
      </c>
      <c r="O661" s="361">
        <v>3.0221795183791458</v>
      </c>
      <c r="P661" s="297">
        <v>0.16777298347910594</v>
      </c>
      <c r="Q661" s="414">
        <f t="shared" si="76"/>
        <v>5.6769723104098162E-2</v>
      </c>
    </row>
    <row r="662" spans="1:17" x14ac:dyDescent="0.35">
      <c r="A662" s="322">
        <f t="shared" si="77"/>
        <v>282</v>
      </c>
      <c r="B662" s="295" t="s">
        <v>117</v>
      </c>
      <c r="C662" s="300">
        <v>285.89999999999998</v>
      </c>
      <c r="D662" s="300"/>
      <c r="E662" s="300"/>
      <c r="F662" s="300">
        <f t="shared" si="74"/>
        <v>285.89999999999998</v>
      </c>
      <c r="G662" s="346">
        <v>1100</v>
      </c>
      <c r="H662" s="415">
        <v>5</v>
      </c>
      <c r="I662" s="295">
        <v>5000</v>
      </c>
      <c r="J662" s="295">
        <v>10</v>
      </c>
      <c r="K662" s="296">
        <f t="shared" si="79"/>
        <v>5.9815767436296205E-4</v>
      </c>
      <c r="L662" s="296">
        <f t="shared" si="80"/>
        <v>1.4316392269148176E-3</v>
      </c>
      <c r="M662" s="297">
        <f t="shared" si="78"/>
        <v>8.6904739429757498</v>
      </c>
      <c r="N662" s="297">
        <f t="shared" si="75"/>
        <v>1.9119042674546649</v>
      </c>
      <c r="O662" s="361">
        <v>3.7777243979739326</v>
      </c>
      <c r="P662" s="297">
        <v>0.20971622934888243</v>
      </c>
      <c r="Q662" s="414">
        <f t="shared" si="76"/>
        <v>5.103119565496058E-2</v>
      </c>
    </row>
    <row r="663" spans="1:17" x14ac:dyDescent="0.35">
      <c r="A663" s="322">
        <f t="shared" si="77"/>
        <v>283</v>
      </c>
      <c r="B663" s="295" t="s">
        <v>118</v>
      </c>
      <c r="C663" s="300">
        <v>365.3</v>
      </c>
      <c r="D663" s="300">
        <v>20.6</v>
      </c>
      <c r="E663" s="300"/>
      <c r="F663" s="300">
        <f t="shared" si="74"/>
        <v>385.90000000000003</v>
      </c>
      <c r="G663" s="346">
        <v>1100</v>
      </c>
      <c r="H663" s="415">
        <v>6</v>
      </c>
      <c r="I663" s="295">
        <v>5000</v>
      </c>
      <c r="J663" s="295">
        <v>13</v>
      </c>
      <c r="K663" s="296">
        <f t="shared" si="79"/>
        <v>7.1778920923555448E-4</v>
      </c>
      <c r="L663" s="296">
        <f t="shared" si="80"/>
        <v>1.8611309949892628E-3</v>
      </c>
      <c r="M663" s="297">
        <f t="shared" si="78"/>
        <v>11.041517908378344</v>
      </c>
      <c r="N663" s="297">
        <f t="shared" si="75"/>
        <v>2.4291339398432359</v>
      </c>
      <c r="O663" s="361">
        <v>4.7902924034417591</v>
      </c>
      <c r="P663" s="297">
        <v>0.25165947521865889</v>
      </c>
      <c r="Q663" s="414">
        <f t="shared" si="76"/>
        <v>4.7972541401611807E-2</v>
      </c>
    </row>
    <row r="664" spans="1:17" x14ac:dyDescent="0.35">
      <c r="A664" s="322">
        <f t="shared" si="77"/>
        <v>284</v>
      </c>
      <c r="B664" s="295" t="s">
        <v>119</v>
      </c>
      <c r="C664" s="300">
        <v>204.5</v>
      </c>
      <c r="D664" s="300"/>
      <c r="E664" s="300"/>
      <c r="F664" s="300">
        <f t="shared" si="74"/>
        <v>204.5</v>
      </c>
      <c r="G664" s="346">
        <v>1100</v>
      </c>
      <c r="H664" s="415">
        <v>4</v>
      </c>
      <c r="I664" s="295">
        <v>5000</v>
      </c>
      <c r="J664" s="295">
        <v>12</v>
      </c>
      <c r="K664" s="296">
        <f t="shared" si="79"/>
        <v>4.7852613949036967E-4</v>
      </c>
      <c r="L664" s="296">
        <f t="shared" si="80"/>
        <v>1.717967072297781E-3</v>
      </c>
      <c r="M664" s="297">
        <f t="shared" si="78"/>
        <v>9.4041758616103781</v>
      </c>
      <c r="N664" s="297">
        <f t="shared" si="75"/>
        <v>2.068918689554283</v>
      </c>
      <c r="O664" s="361">
        <v>4.0502720218713071</v>
      </c>
      <c r="P664" s="297">
        <v>0.16777298347910594</v>
      </c>
      <c r="Q664" s="414">
        <f t="shared" si="76"/>
        <v>7.6729288784914793E-2</v>
      </c>
    </row>
    <row r="665" spans="1:17" x14ac:dyDescent="0.35">
      <c r="A665" s="322">
        <f t="shared" si="77"/>
        <v>285</v>
      </c>
      <c r="B665" s="295" t="s">
        <v>120</v>
      </c>
      <c r="C665" s="300">
        <v>625.70000000000005</v>
      </c>
      <c r="D665" s="300"/>
      <c r="E665" s="300"/>
      <c r="F665" s="300">
        <f t="shared" si="74"/>
        <v>625.70000000000005</v>
      </c>
      <c r="G665" s="346">
        <v>1100</v>
      </c>
      <c r="H665" s="415">
        <v>23</v>
      </c>
      <c r="I665" s="295">
        <v>5000</v>
      </c>
      <c r="J665" s="295">
        <v>18</v>
      </c>
      <c r="K665" s="296">
        <f t="shared" si="79"/>
        <v>2.7515253020696257E-3</v>
      </c>
      <c r="L665" s="296">
        <f t="shared" si="80"/>
        <v>2.5769506084466717E-3</v>
      </c>
      <c r="M665" s="297">
        <f t="shared" si="78"/>
        <v>22.813603187079998</v>
      </c>
      <c r="N665" s="297">
        <f t="shared" si="75"/>
        <v>5.0189927011575994</v>
      </c>
      <c r="O665" s="361">
        <v>10.180884706234954</v>
      </c>
      <c r="P665" s="297">
        <v>0.96469465500485896</v>
      </c>
      <c r="Q665" s="414">
        <f t="shared" si="76"/>
        <v>6.2295309652353227E-2</v>
      </c>
    </row>
    <row r="666" spans="1:17" x14ac:dyDescent="0.35">
      <c r="A666" s="322">
        <f t="shared" si="77"/>
        <v>286</v>
      </c>
      <c r="B666" s="295" t="s">
        <v>122</v>
      </c>
      <c r="C666" s="300">
        <v>429.5</v>
      </c>
      <c r="D666" s="300"/>
      <c r="E666" s="300">
        <v>30.7</v>
      </c>
      <c r="F666" s="300">
        <f t="shared" si="74"/>
        <v>460.2</v>
      </c>
      <c r="G666" s="346">
        <v>1100</v>
      </c>
      <c r="H666" s="415">
        <v>15</v>
      </c>
      <c r="I666" s="295">
        <v>5000</v>
      </c>
      <c r="J666" s="295">
        <v>15</v>
      </c>
      <c r="K666" s="296">
        <f t="shared" si="79"/>
        <v>1.7944730230888863E-3</v>
      </c>
      <c r="L666" s="296">
        <f t="shared" si="80"/>
        <v>2.1474588403722263E-3</v>
      </c>
      <c r="M666" s="297">
        <f t="shared" si="78"/>
        <v>16.877184176815579</v>
      </c>
      <c r="N666" s="297">
        <f t="shared" si="75"/>
        <v>3.7129805188994274</v>
      </c>
      <c r="O666" s="361">
        <v>7.4778263058261887</v>
      </c>
      <c r="P666" s="297">
        <v>0.62914868804664725</v>
      </c>
      <c r="Q666" s="414">
        <f t="shared" si="76"/>
        <v>6.2357974119052244E-2</v>
      </c>
    </row>
    <row r="667" spans="1:17" x14ac:dyDescent="0.35">
      <c r="A667" s="322">
        <f t="shared" si="77"/>
        <v>287</v>
      </c>
      <c r="B667" s="295" t="s">
        <v>123</v>
      </c>
      <c r="C667" s="300">
        <v>206.4</v>
      </c>
      <c r="D667" s="300"/>
      <c r="E667" s="300"/>
      <c r="F667" s="300">
        <f t="shared" si="74"/>
        <v>206.4</v>
      </c>
      <c r="G667" s="346">
        <v>1100</v>
      </c>
      <c r="H667" s="415">
        <v>6</v>
      </c>
      <c r="I667" s="295">
        <v>5000</v>
      </c>
      <c r="J667" s="295">
        <v>7</v>
      </c>
      <c r="K667" s="296">
        <f t="shared" si="79"/>
        <v>7.1778920923555448E-4</v>
      </c>
      <c r="L667" s="296">
        <f t="shared" si="80"/>
        <v>1.0021474588403723E-3</v>
      </c>
      <c r="M667" s="297">
        <f t="shared" si="78"/>
        <v>7.363822847533676</v>
      </c>
      <c r="N667" s="297">
        <f t="shared" si="75"/>
        <v>1.6200410264574088</v>
      </c>
      <c r="O667" s="361">
        <v>3.248153648203516</v>
      </c>
      <c r="P667" s="297">
        <v>0.25165947521865889</v>
      </c>
      <c r="Q667" s="414">
        <f t="shared" si="76"/>
        <v>6.0482931189017736E-2</v>
      </c>
    </row>
    <row r="668" spans="1:17" x14ac:dyDescent="0.35">
      <c r="A668" s="322">
        <f t="shared" si="77"/>
        <v>288</v>
      </c>
      <c r="B668" s="295" t="s">
        <v>1670</v>
      </c>
      <c r="C668" s="300">
        <v>275.2</v>
      </c>
      <c r="D668" s="300"/>
      <c r="E668" s="300"/>
      <c r="F668" s="300">
        <f t="shared" si="74"/>
        <v>275.2</v>
      </c>
      <c r="G668" s="346">
        <v>1100</v>
      </c>
      <c r="H668" s="415">
        <v>10</v>
      </c>
      <c r="I668" s="295">
        <v>5000</v>
      </c>
      <c r="J668" s="295">
        <v>11</v>
      </c>
      <c r="K668" s="296">
        <f t="shared" si="79"/>
        <v>1.1963153487259241E-3</v>
      </c>
      <c r="L668" s="296">
        <f t="shared" si="80"/>
        <v>1.5748031496062994E-3</v>
      </c>
      <c r="M668" s="297">
        <f t="shared" si="78"/>
        <v>11.864405294684499</v>
      </c>
      <c r="N668" s="297">
        <f t="shared" si="75"/>
        <v>2.6101691648305896</v>
      </c>
      <c r="O668" s="361">
        <v>5.2422406630904996</v>
      </c>
      <c r="P668" s="297">
        <v>0.41943245869776485</v>
      </c>
      <c r="Q668" s="414">
        <f t="shared" si="76"/>
        <v>7.3169504292526721E-2</v>
      </c>
    </row>
    <row r="669" spans="1:17" x14ac:dyDescent="0.35">
      <c r="A669" s="322">
        <f t="shared" si="77"/>
        <v>289</v>
      </c>
      <c r="B669" s="295" t="s">
        <v>1671</v>
      </c>
      <c r="C669" s="300">
        <v>318.89999999999998</v>
      </c>
      <c r="D669" s="300"/>
      <c r="E669" s="300"/>
      <c r="F669" s="300">
        <f t="shared" si="74"/>
        <v>318.89999999999998</v>
      </c>
      <c r="G669" s="346">
        <v>1100</v>
      </c>
      <c r="H669" s="415">
        <v>12</v>
      </c>
      <c r="I669" s="295">
        <v>5000</v>
      </c>
      <c r="J669" s="295">
        <v>17</v>
      </c>
      <c r="K669" s="296">
        <f t="shared" si="79"/>
        <v>1.435578418471109E-3</v>
      </c>
      <c r="L669" s="296">
        <f t="shared" si="80"/>
        <v>2.4337866857551899E-3</v>
      </c>
      <c r="M669" s="297">
        <f t="shared" si="78"/>
        <v>16.566493225489687</v>
      </c>
      <c r="N669" s="297">
        <f t="shared" si="75"/>
        <v>3.6446285096077311</v>
      </c>
      <c r="O669" s="361">
        <v>7.2673766740261545</v>
      </c>
      <c r="P669" s="297">
        <v>0.50331895043731778</v>
      </c>
      <c r="Q669" s="414">
        <f t="shared" si="76"/>
        <v>8.7744802005521774E-2</v>
      </c>
    </row>
    <row r="670" spans="1:17" x14ac:dyDescent="0.35">
      <c r="A670" s="322">
        <f t="shared" si="77"/>
        <v>290</v>
      </c>
      <c r="B670" s="295" t="s">
        <v>1672</v>
      </c>
      <c r="C670" s="300">
        <v>75.2</v>
      </c>
      <c r="D670" s="300"/>
      <c r="E670" s="300"/>
      <c r="F670" s="300">
        <f t="shared" si="74"/>
        <v>75.2</v>
      </c>
      <c r="G670" s="346">
        <v>1100</v>
      </c>
      <c r="H670" s="415">
        <v>2</v>
      </c>
      <c r="I670" s="295">
        <v>5000</v>
      </c>
      <c r="J670" s="295">
        <v>2</v>
      </c>
      <c r="K670" s="296">
        <f t="shared" si="79"/>
        <v>2.3926306974518484E-4</v>
      </c>
      <c r="L670" s="296">
        <f t="shared" si="80"/>
        <v>2.8632784538296351E-4</v>
      </c>
      <c r="M670" s="297">
        <f t="shared" si="78"/>
        <v>2.2502912235754104</v>
      </c>
      <c r="N670" s="297">
        <f t="shared" si="75"/>
        <v>0.49506406918659029</v>
      </c>
      <c r="O670" s="361">
        <v>0.99704350744349191</v>
      </c>
      <c r="P670" s="297">
        <v>8.3886491739552968E-2</v>
      </c>
      <c r="Q670" s="414">
        <f t="shared" si="76"/>
        <v>5.0881453350333047E-2</v>
      </c>
    </row>
    <row r="671" spans="1:17" x14ac:dyDescent="0.35">
      <c r="A671" s="322">
        <f t="shared" si="77"/>
        <v>291</v>
      </c>
      <c r="B671" s="295" t="s">
        <v>1673</v>
      </c>
      <c r="C671" s="300">
        <v>320.89999999999998</v>
      </c>
      <c r="D671" s="300"/>
      <c r="E671" s="300"/>
      <c r="F671" s="300">
        <f t="shared" si="74"/>
        <v>320.89999999999998</v>
      </c>
      <c r="G671" s="346">
        <v>1100</v>
      </c>
      <c r="H671" s="415">
        <v>6</v>
      </c>
      <c r="I671" s="295">
        <v>5000</v>
      </c>
      <c r="J671" s="295">
        <v>9</v>
      </c>
      <c r="K671" s="296">
        <f t="shared" si="79"/>
        <v>7.1778920923555448E-4</v>
      </c>
      <c r="L671" s="296">
        <f t="shared" si="80"/>
        <v>1.2884753042233358E-3</v>
      </c>
      <c r="M671" s="297">
        <f t="shared" si="78"/>
        <v>8.5897212011485653</v>
      </c>
      <c r="N671" s="297">
        <f t="shared" si="75"/>
        <v>1.8897386642526843</v>
      </c>
      <c r="O671" s="361">
        <v>3.7621998999495969</v>
      </c>
      <c r="P671" s="297">
        <v>0.25165947521865889</v>
      </c>
      <c r="Q671" s="414">
        <f t="shared" si="76"/>
        <v>4.516459719716269E-2</v>
      </c>
    </row>
    <row r="672" spans="1:17" x14ac:dyDescent="0.35">
      <c r="A672" s="322">
        <f t="shared" si="77"/>
        <v>292</v>
      </c>
      <c r="B672" s="295" t="s">
        <v>1674</v>
      </c>
      <c r="C672" s="300">
        <v>417.2</v>
      </c>
      <c r="D672" s="300"/>
      <c r="E672" s="300"/>
      <c r="F672" s="300">
        <f t="shared" si="74"/>
        <v>417.2</v>
      </c>
      <c r="G672" s="346">
        <v>1100</v>
      </c>
      <c r="H672" s="415">
        <v>7</v>
      </c>
      <c r="I672" s="295">
        <v>5000</v>
      </c>
      <c r="J672" s="295">
        <v>11</v>
      </c>
      <c r="K672" s="296">
        <f t="shared" si="79"/>
        <v>8.3742074410814691E-4</v>
      </c>
      <c r="L672" s="296">
        <f t="shared" si="80"/>
        <v>1.5748031496062994E-3</v>
      </c>
      <c r="M672" s="297">
        <f t="shared" si="78"/>
        <v>10.327815989743716</v>
      </c>
      <c r="N672" s="297">
        <f t="shared" si="75"/>
        <v>2.2721195177436173</v>
      </c>
      <c r="O672" s="361">
        <v>4.5177447795443841</v>
      </c>
      <c r="P672" s="297">
        <v>0.29360272108843533</v>
      </c>
      <c r="Q672" s="414">
        <f t="shared" si="76"/>
        <v>4.1733660134516189E-2</v>
      </c>
    </row>
    <row r="673" spans="1:17" x14ac:dyDescent="0.35">
      <c r="A673" s="322">
        <f t="shared" si="77"/>
        <v>293</v>
      </c>
      <c r="B673" s="295" t="s">
        <v>1675</v>
      </c>
      <c r="C673" s="300">
        <v>321.3</v>
      </c>
      <c r="D673" s="300"/>
      <c r="E673" s="300"/>
      <c r="F673" s="300">
        <f t="shared" si="74"/>
        <v>321.3</v>
      </c>
      <c r="G673" s="346">
        <v>1100</v>
      </c>
      <c r="H673" s="415">
        <v>1</v>
      </c>
      <c r="I673" s="295">
        <v>5000</v>
      </c>
      <c r="J673" s="295">
        <v>2</v>
      </c>
      <c r="K673" s="296">
        <f t="shared" si="79"/>
        <v>1.1963153487259242E-4</v>
      </c>
      <c r="L673" s="296">
        <f t="shared" si="80"/>
        <v>2.8632784538296351E-4</v>
      </c>
      <c r="M673" s="297">
        <f t="shared" si="78"/>
        <v>1.7380947885951499</v>
      </c>
      <c r="N673" s="297">
        <f t="shared" si="75"/>
        <v>0.38238085349093298</v>
      </c>
      <c r="O673" s="361">
        <v>0.75554487959478644</v>
      </c>
      <c r="P673" s="297">
        <v>4.1943245869776484E-2</v>
      </c>
      <c r="Q673" s="414">
        <f t="shared" si="76"/>
        <v>9.0817421959248218E-3</v>
      </c>
    </row>
    <row r="674" spans="1:17" x14ac:dyDescent="0.35">
      <c r="A674" s="322">
        <f t="shared" si="77"/>
        <v>294</v>
      </c>
      <c r="B674" s="295" t="s">
        <v>1676</v>
      </c>
      <c r="C674" s="300">
        <v>284.5</v>
      </c>
      <c r="D674" s="300"/>
      <c r="E674" s="300"/>
      <c r="F674" s="300">
        <f t="shared" si="74"/>
        <v>284.5</v>
      </c>
      <c r="G674" s="346">
        <v>1100</v>
      </c>
      <c r="H674" s="415">
        <v>9</v>
      </c>
      <c r="I674" s="295">
        <v>5000</v>
      </c>
      <c r="J674" s="295">
        <v>18</v>
      </c>
      <c r="K674" s="296">
        <f t="shared" si="79"/>
        <v>1.0766838138533317E-3</v>
      </c>
      <c r="L674" s="296">
        <f t="shared" si="80"/>
        <v>2.5769506084466717E-3</v>
      </c>
      <c r="M674" s="297">
        <f t="shared" si="78"/>
        <v>15.642853097356349</v>
      </c>
      <c r="N674" s="297">
        <f t="shared" si="75"/>
        <v>3.4414276814183968</v>
      </c>
      <c r="O674" s="361">
        <v>6.7999039163530783</v>
      </c>
      <c r="P674" s="297">
        <v>0.37748921282798836</v>
      </c>
      <c r="Q674" s="414">
        <f t="shared" si="76"/>
        <v>9.2308168393517798E-2</v>
      </c>
    </row>
    <row r="675" spans="1:17" x14ac:dyDescent="0.35">
      <c r="A675" s="322">
        <f t="shared" si="77"/>
        <v>295</v>
      </c>
      <c r="B675" s="295" t="s">
        <v>1677</v>
      </c>
      <c r="C675" s="300">
        <v>326.10000000000002</v>
      </c>
      <c r="D675" s="300"/>
      <c r="E675" s="300"/>
      <c r="F675" s="300">
        <f t="shared" si="74"/>
        <v>326.10000000000002</v>
      </c>
      <c r="G675" s="346">
        <v>1100</v>
      </c>
      <c r="H675" s="415">
        <v>3</v>
      </c>
      <c r="I675" s="295">
        <v>5000</v>
      </c>
      <c r="J675" s="295">
        <v>6</v>
      </c>
      <c r="K675" s="296">
        <f t="shared" si="79"/>
        <v>3.5889460461777724E-4</v>
      </c>
      <c r="L675" s="296">
        <f t="shared" si="80"/>
        <v>8.5898353614889049E-4</v>
      </c>
      <c r="M675" s="297">
        <f t="shared" si="78"/>
        <v>5.2142843657854492</v>
      </c>
      <c r="N675" s="297">
        <f t="shared" si="75"/>
        <v>1.1471425604727987</v>
      </c>
      <c r="O675" s="361">
        <v>2.2666346387843594</v>
      </c>
      <c r="P675" s="297">
        <v>0.12582973760932945</v>
      </c>
      <c r="Q675" s="414">
        <f t="shared" si="76"/>
        <v>2.6844192893750188E-2</v>
      </c>
    </row>
    <row r="676" spans="1:17" x14ac:dyDescent="0.35">
      <c r="A676" s="322">
        <f t="shared" si="77"/>
        <v>296</v>
      </c>
      <c r="B676" s="295" t="s">
        <v>1678</v>
      </c>
      <c r="C676" s="300">
        <v>497.9</v>
      </c>
      <c r="D676" s="300"/>
      <c r="E676" s="300">
        <v>40.6</v>
      </c>
      <c r="F676" s="300">
        <f t="shared" si="74"/>
        <v>538.5</v>
      </c>
      <c r="G676" s="346">
        <v>1100</v>
      </c>
      <c r="H676" s="415">
        <v>10</v>
      </c>
      <c r="I676" s="295">
        <v>5000</v>
      </c>
      <c r="J676" s="295">
        <v>16</v>
      </c>
      <c r="K676" s="296">
        <f t="shared" si="79"/>
        <v>1.1963153487259241E-3</v>
      </c>
      <c r="L676" s="296">
        <f t="shared" si="80"/>
        <v>2.2906227630637081E-3</v>
      </c>
      <c r="M676" s="297">
        <f t="shared" si="78"/>
        <v>14.929151178721721</v>
      </c>
      <c r="N676" s="297">
        <f t="shared" si="75"/>
        <v>3.2844132593187787</v>
      </c>
      <c r="O676" s="361">
        <v>6.5273562924557025</v>
      </c>
      <c r="P676" s="297">
        <v>0.41943245869776485</v>
      </c>
      <c r="Q676" s="414">
        <f t="shared" si="76"/>
        <v>4.6723032849013871E-2</v>
      </c>
    </row>
    <row r="677" spans="1:17" x14ac:dyDescent="0.35">
      <c r="A677" s="322">
        <f t="shared" si="77"/>
        <v>297</v>
      </c>
      <c r="B677" s="295" t="s">
        <v>1679</v>
      </c>
      <c r="C677" s="300">
        <v>138.80000000000001</v>
      </c>
      <c r="D677" s="300"/>
      <c r="E677" s="300"/>
      <c r="F677" s="300">
        <f t="shared" si="74"/>
        <v>138.80000000000001</v>
      </c>
      <c r="G677" s="346">
        <v>1100</v>
      </c>
      <c r="H677" s="415">
        <v>5</v>
      </c>
      <c r="I677" s="295">
        <v>5000</v>
      </c>
      <c r="J677" s="295">
        <v>12</v>
      </c>
      <c r="K677" s="296">
        <f t="shared" si="79"/>
        <v>5.9815767436296205E-4</v>
      </c>
      <c r="L677" s="296">
        <f t="shared" si="80"/>
        <v>1.717967072297781E-3</v>
      </c>
      <c r="M677" s="297">
        <f t="shared" si="78"/>
        <v>9.9163722965906373</v>
      </c>
      <c r="N677" s="297">
        <f t="shared" si="75"/>
        <v>2.18160190524994</v>
      </c>
      <c r="O677" s="361">
        <v>4.2917706497200125</v>
      </c>
      <c r="P677" s="297">
        <v>0.20971622934888243</v>
      </c>
      <c r="Q677" s="414">
        <f t="shared" si="76"/>
        <v>0.11959265908436217</v>
      </c>
    </row>
    <row r="678" spans="1:17" x14ac:dyDescent="0.35">
      <c r="A678" s="322">
        <f t="shared" si="77"/>
        <v>298</v>
      </c>
      <c r="B678" s="295" t="s">
        <v>1680</v>
      </c>
      <c r="C678" s="300">
        <v>4598.6000000000004</v>
      </c>
      <c r="D678" s="300">
        <v>90.9</v>
      </c>
      <c r="E678" s="300">
        <v>100</v>
      </c>
      <c r="F678" s="300">
        <f t="shared" si="74"/>
        <v>4789.5</v>
      </c>
      <c r="G678" s="346">
        <v>1100</v>
      </c>
      <c r="H678" s="415"/>
      <c r="I678" s="295">
        <v>5000</v>
      </c>
      <c r="J678" s="295">
        <v>122</v>
      </c>
      <c r="K678" s="296">
        <f t="shared" si="79"/>
        <v>0</v>
      </c>
      <c r="L678" s="296">
        <f t="shared" si="80"/>
        <v>1.7465998568360775E-2</v>
      </c>
      <c r="M678" s="297">
        <f t="shared" si="78"/>
        <v>74.779799570508231</v>
      </c>
      <c r="N678" s="297">
        <f t="shared" si="75"/>
        <v>16.45155590551181</v>
      </c>
      <c r="O678" s="361">
        <v>31.356821356510945</v>
      </c>
      <c r="P678" s="297">
        <v>0</v>
      </c>
      <c r="Q678" s="414">
        <f t="shared" si="76"/>
        <v>2.5595192991446077E-2</v>
      </c>
    </row>
    <row r="679" spans="1:17" x14ac:dyDescent="0.35">
      <c r="A679" s="322">
        <f t="shared" si="77"/>
        <v>299</v>
      </c>
      <c r="B679" s="295" t="s">
        <v>1681</v>
      </c>
      <c r="C679" s="300">
        <v>387.4</v>
      </c>
      <c r="D679" s="300"/>
      <c r="E679" s="300"/>
      <c r="F679" s="300">
        <f t="shared" si="74"/>
        <v>387.4</v>
      </c>
      <c r="G679" s="346">
        <v>1100</v>
      </c>
      <c r="H679" s="415">
        <v>8</v>
      </c>
      <c r="I679" s="295">
        <v>5000</v>
      </c>
      <c r="J679" s="295">
        <v>8</v>
      </c>
      <c r="K679" s="296">
        <f t="shared" si="79"/>
        <v>9.5705227898073935E-4</v>
      </c>
      <c r="L679" s="296">
        <f t="shared" si="80"/>
        <v>1.1453113815318541E-3</v>
      </c>
      <c r="M679" s="297">
        <f t="shared" si="78"/>
        <v>9.0011648943016418</v>
      </c>
      <c r="N679" s="297">
        <f t="shared" si="75"/>
        <v>1.9802562767463612</v>
      </c>
      <c r="O679" s="361">
        <v>3.9881740297739676</v>
      </c>
      <c r="P679" s="297">
        <v>0.33554596695821187</v>
      </c>
      <c r="Q679" s="414">
        <f t="shared" si="76"/>
        <v>3.9507333938513634E-2</v>
      </c>
    </row>
    <row r="680" spans="1:17" x14ac:dyDescent="0.35">
      <c r="A680" s="322">
        <f t="shared" si="77"/>
        <v>300</v>
      </c>
      <c r="B680" s="295" t="s">
        <v>1682</v>
      </c>
      <c r="C680" s="300">
        <v>4956.8999999999996</v>
      </c>
      <c r="D680" s="300"/>
      <c r="E680" s="300"/>
      <c r="F680" s="300">
        <f t="shared" si="74"/>
        <v>4956.8999999999996</v>
      </c>
      <c r="G680" s="346">
        <v>1100</v>
      </c>
      <c r="H680" s="415"/>
      <c r="I680" s="295">
        <v>5000</v>
      </c>
      <c r="J680" s="295">
        <v>138</v>
      </c>
      <c r="K680" s="296">
        <f t="shared" si="79"/>
        <v>0</v>
      </c>
      <c r="L680" s="296">
        <f t="shared" si="80"/>
        <v>1.9756621331424484E-2</v>
      </c>
      <c r="M680" s="297">
        <f t="shared" si="78"/>
        <v>84.586986399427346</v>
      </c>
      <c r="N680" s="297">
        <f t="shared" si="75"/>
        <v>18.609137007874015</v>
      </c>
      <c r="O680" s="361">
        <v>35.469191370479592</v>
      </c>
      <c r="P680" s="297">
        <v>0</v>
      </c>
      <c r="Q680" s="414">
        <f t="shared" si="76"/>
        <v>2.7974200564421507E-2</v>
      </c>
    </row>
    <row r="681" spans="1:17" x14ac:dyDescent="0.35">
      <c r="A681" s="322">
        <f t="shared" si="77"/>
        <v>301</v>
      </c>
      <c r="B681" s="295" t="s">
        <v>1683</v>
      </c>
      <c r="C681" s="300">
        <v>4250.2</v>
      </c>
      <c r="D681" s="300"/>
      <c r="E681" s="300"/>
      <c r="F681" s="300">
        <v>4250.2</v>
      </c>
      <c r="G681" s="346">
        <v>1100</v>
      </c>
      <c r="H681" s="415"/>
      <c r="I681" s="295">
        <v>5000</v>
      </c>
      <c r="J681" s="295">
        <v>144</v>
      </c>
      <c r="K681" s="296">
        <f t="shared" si="79"/>
        <v>0</v>
      </c>
      <c r="L681" s="296">
        <f t="shared" si="80"/>
        <v>2.0615604867573373E-2</v>
      </c>
      <c r="M681" s="297">
        <f t="shared" si="78"/>
        <v>88.264681460272016</v>
      </c>
      <c r="N681" s="297">
        <f t="shared" si="75"/>
        <v>19.418229921259844</v>
      </c>
      <c r="O681" s="361">
        <v>37.011330125717834</v>
      </c>
      <c r="P681" s="297">
        <v>0</v>
      </c>
      <c r="Q681" s="414">
        <f t="shared" si="76"/>
        <v>3.4044101808679512E-2</v>
      </c>
    </row>
    <row r="682" spans="1:17" x14ac:dyDescent="0.35">
      <c r="A682" s="322">
        <f t="shared" si="77"/>
        <v>302</v>
      </c>
      <c r="B682" s="295" t="s">
        <v>1684</v>
      </c>
      <c r="C682" s="300">
        <v>251.9</v>
      </c>
      <c r="D682" s="300"/>
      <c r="E682" s="300"/>
      <c r="F682" s="300">
        <f t="shared" si="74"/>
        <v>251.9</v>
      </c>
      <c r="G682" s="346">
        <v>1100</v>
      </c>
      <c r="H682" s="415">
        <v>5</v>
      </c>
      <c r="I682" s="295">
        <v>5000</v>
      </c>
      <c r="J682" s="295">
        <v>8</v>
      </c>
      <c r="K682" s="296">
        <f t="shared" si="79"/>
        <v>5.9815767436296205E-4</v>
      </c>
      <c r="L682" s="296">
        <f t="shared" si="80"/>
        <v>1.1453113815318541E-3</v>
      </c>
      <c r="M682" s="297">
        <f t="shared" si="78"/>
        <v>7.4645755893608605</v>
      </c>
      <c r="N682" s="297">
        <f t="shared" si="75"/>
        <v>1.6422066296593893</v>
      </c>
      <c r="O682" s="361">
        <v>3.2636781462278512</v>
      </c>
      <c r="P682" s="297">
        <v>0.20971622934888243</v>
      </c>
      <c r="Q682" s="414">
        <f t="shared" si="76"/>
        <v>4.9941153610944755E-2</v>
      </c>
    </row>
    <row r="683" spans="1:17" x14ac:dyDescent="0.35">
      <c r="A683" s="322">
        <f t="shared" si="77"/>
        <v>303</v>
      </c>
      <c r="B683" s="295" t="s">
        <v>1685</v>
      </c>
      <c r="C683" s="300">
        <v>352.7</v>
      </c>
      <c r="D683" s="300"/>
      <c r="E683" s="300"/>
      <c r="F683" s="300">
        <f t="shared" si="74"/>
        <v>352.7</v>
      </c>
      <c r="G683" s="346">
        <v>1100</v>
      </c>
      <c r="H683" s="415">
        <v>10</v>
      </c>
      <c r="I683" s="295">
        <v>5000</v>
      </c>
      <c r="J683" s="295">
        <v>20</v>
      </c>
      <c r="K683" s="296">
        <f t="shared" si="79"/>
        <v>1.1963153487259241E-3</v>
      </c>
      <c r="L683" s="296">
        <f t="shared" si="80"/>
        <v>2.8632784538296352E-3</v>
      </c>
      <c r="M683" s="297">
        <f t="shared" si="78"/>
        <v>17.3809478859515</v>
      </c>
      <c r="N683" s="297">
        <f t="shared" si="75"/>
        <v>3.8238085349093298</v>
      </c>
      <c r="O683" s="361">
        <v>7.5554487959478651</v>
      </c>
      <c r="P683" s="297">
        <v>0.41943245869776485</v>
      </c>
      <c r="Q683" s="414">
        <f t="shared" si="76"/>
        <v>8.2732173732652278E-2</v>
      </c>
    </row>
    <row r="684" spans="1:17" x14ac:dyDescent="0.35">
      <c r="A684" s="322">
        <f t="shared" si="77"/>
        <v>304</v>
      </c>
      <c r="B684" s="295" t="s">
        <v>1686</v>
      </c>
      <c r="C684" s="300">
        <v>301.8</v>
      </c>
      <c r="D684" s="300"/>
      <c r="E684" s="300"/>
      <c r="F684" s="300">
        <f t="shared" si="74"/>
        <v>301.8</v>
      </c>
      <c r="G684" s="346">
        <v>1100</v>
      </c>
      <c r="H684" s="415">
        <v>7</v>
      </c>
      <c r="I684" s="295">
        <v>5000</v>
      </c>
      <c r="J684" s="295">
        <v>14</v>
      </c>
      <c r="K684" s="296">
        <f t="shared" si="79"/>
        <v>8.3742074410814691E-4</v>
      </c>
      <c r="L684" s="296">
        <f t="shared" si="80"/>
        <v>2.0042949176807445E-3</v>
      </c>
      <c r="M684" s="297">
        <f t="shared" si="78"/>
        <v>12.166663520166049</v>
      </c>
      <c r="N684" s="297">
        <f t="shared" si="75"/>
        <v>2.6766659744365309</v>
      </c>
      <c r="O684" s="361">
        <v>5.2888141571635057</v>
      </c>
      <c r="P684" s="297">
        <v>0.29360272108843533</v>
      </c>
      <c r="Q684" s="414">
        <f t="shared" si="76"/>
        <v>6.7679742786131619E-2</v>
      </c>
    </row>
    <row r="685" spans="1:17" x14ac:dyDescent="0.35">
      <c r="A685" s="322">
        <f t="shared" si="77"/>
        <v>305</v>
      </c>
      <c r="B685" s="295" t="s">
        <v>1707</v>
      </c>
      <c r="C685" s="300">
        <v>244.4</v>
      </c>
      <c r="D685" s="300"/>
      <c r="E685" s="300">
        <v>51.7</v>
      </c>
      <c r="F685" s="300">
        <f t="shared" si="74"/>
        <v>296.10000000000002</v>
      </c>
      <c r="G685" s="346">
        <v>1100</v>
      </c>
      <c r="H685" s="415">
        <v>8</v>
      </c>
      <c r="I685" s="295">
        <v>5000</v>
      </c>
      <c r="J685" s="295">
        <v>13</v>
      </c>
      <c r="K685" s="296">
        <f t="shared" si="79"/>
        <v>9.5705227898073935E-4</v>
      </c>
      <c r="L685" s="296">
        <f t="shared" si="80"/>
        <v>1.8611309949892628E-3</v>
      </c>
      <c r="M685" s="297">
        <f t="shared" si="78"/>
        <v>12.065910778338866</v>
      </c>
      <c r="N685" s="297">
        <f t="shared" si="75"/>
        <v>2.6545003712345507</v>
      </c>
      <c r="O685" s="361">
        <v>5.27328965913917</v>
      </c>
      <c r="P685" s="297">
        <v>0.33554596695821187</v>
      </c>
      <c r="Q685" s="414">
        <f t="shared" si="76"/>
        <v>6.8656692926953047E-2</v>
      </c>
    </row>
    <row r="686" spans="1:17" x14ac:dyDescent="0.35">
      <c r="A686" s="322">
        <f t="shared" si="77"/>
        <v>306</v>
      </c>
      <c r="B686" s="295" t="s">
        <v>1708</v>
      </c>
      <c r="C686" s="300">
        <v>253.1</v>
      </c>
      <c r="D686" s="300"/>
      <c r="E686" s="300"/>
      <c r="F686" s="300">
        <f t="shared" si="74"/>
        <v>253.1</v>
      </c>
      <c r="G686" s="346">
        <v>1100</v>
      </c>
      <c r="H686" s="415">
        <v>12</v>
      </c>
      <c r="I686" s="295">
        <v>5000</v>
      </c>
      <c r="J686" s="295">
        <v>13</v>
      </c>
      <c r="K686" s="296">
        <f t="shared" si="79"/>
        <v>1.435578418471109E-3</v>
      </c>
      <c r="L686" s="296">
        <f t="shared" si="80"/>
        <v>1.8611309949892628E-3</v>
      </c>
      <c r="M686" s="297">
        <f t="shared" si="78"/>
        <v>14.114696518259908</v>
      </c>
      <c r="N686" s="297">
        <f t="shared" si="75"/>
        <v>3.10523323401718</v>
      </c>
      <c r="O686" s="361">
        <v>6.2392841705339919</v>
      </c>
      <c r="P686" s="297">
        <v>0.50331895043731778</v>
      </c>
      <c r="Q686" s="414">
        <f t="shared" si="76"/>
        <v>9.4676147266884239E-2</v>
      </c>
    </row>
    <row r="687" spans="1:17" x14ac:dyDescent="0.35">
      <c r="A687" s="322">
        <f t="shared" si="77"/>
        <v>307</v>
      </c>
      <c r="B687" s="295" t="s">
        <v>1709</v>
      </c>
      <c r="C687" s="300">
        <v>480.1</v>
      </c>
      <c r="D687" s="300"/>
      <c r="E687" s="300"/>
      <c r="F687" s="300">
        <f t="shared" si="74"/>
        <v>480.1</v>
      </c>
      <c r="G687" s="346">
        <v>1100</v>
      </c>
      <c r="H687" s="415">
        <v>15</v>
      </c>
      <c r="I687" s="295">
        <v>5000</v>
      </c>
      <c r="J687" s="295">
        <v>32</v>
      </c>
      <c r="K687" s="296">
        <f t="shared" si="79"/>
        <v>1.7944730230888863E-3</v>
      </c>
      <c r="L687" s="296">
        <f t="shared" si="80"/>
        <v>4.5812455261274162E-3</v>
      </c>
      <c r="M687" s="297">
        <f t="shared" si="78"/>
        <v>27.297320182542137</v>
      </c>
      <c r="N687" s="297">
        <f t="shared" si="75"/>
        <v>6.0054104401592703</v>
      </c>
      <c r="O687" s="361">
        <v>11.847219445667879</v>
      </c>
      <c r="P687" s="297">
        <v>0.62914868804664725</v>
      </c>
      <c r="Q687" s="414">
        <f t="shared" si="76"/>
        <v>9.535325714729416E-2</v>
      </c>
    </row>
    <row r="688" spans="1:17" x14ac:dyDescent="0.35">
      <c r="A688" s="322">
        <f t="shared" si="77"/>
        <v>308</v>
      </c>
      <c r="B688" s="295" t="s">
        <v>1710</v>
      </c>
      <c r="C688" s="300">
        <v>199</v>
      </c>
      <c r="D688" s="300"/>
      <c r="E688" s="300"/>
      <c r="F688" s="300">
        <f t="shared" si="74"/>
        <v>199</v>
      </c>
      <c r="G688" s="346">
        <v>1100</v>
      </c>
      <c r="H688" s="415">
        <v>5</v>
      </c>
      <c r="I688" s="295">
        <v>5000</v>
      </c>
      <c r="J688" s="295">
        <v>5</v>
      </c>
      <c r="K688" s="296">
        <f t="shared" si="79"/>
        <v>5.9815767436296205E-4</v>
      </c>
      <c r="L688" s="296">
        <f t="shared" si="80"/>
        <v>7.1581961345740881E-4</v>
      </c>
      <c r="M688" s="297">
        <f t="shared" si="78"/>
        <v>5.6257280589385266</v>
      </c>
      <c r="N688" s="297">
        <f t="shared" si="75"/>
        <v>1.2376601729664758</v>
      </c>
      <c r="O688" s="361">
        <v>2.4926087686087297</v>
      </c>
      <c r="P688" s="297">
        <v>0.20971622934888243</v>
      </c>
      <c r="Q688" s="414">
        <f t="shared" si="76"/>
        <v>4.8068910702827213E-2</v>
      </c>
    </row>
    <row r="689" spans="1:17" x14ac:dyDescent="0.35">
      <c r="A689" s="322">
        <f t="shared" si="77"/>
        <v>309</v>
      </c>
      <c r="B689" s="295" t="s">
        <v>1711</v>
      </c>
      <c r="C689" s="300">
        <v>296.41000000000003</v>
      </c>
      <c r="D689" s="300"/>
      <c r="E689" s="300"/>
      <c r="F689" s="300">
        <f t="shared" si="74"/>
        <v>296.41000000000003</v>
      </c>
      <c r="G689" s="346">
        <v>1100</v>
      </c>
      <c r="H689" s="415">
        <v>8</v>
      </c>
      <c r="I689" s="295">
        <v>5000</v>
      </c>
      <c r="J689" s="295">
        <v>7</v>
      </c>
      <c r="K689" s="296">
        <f t="shared" si="79"/>
        <v>9.5705227898073935E-4</v>
      </c>
      <c r="L689" s="296">
        <f t="shared" si="80"/>
        <v>1.0021474588403723E-3</v>
      </c>
      <c r="M689" s="297">
        <f t="shared" si="78"/>
        <v>8.388215717494198</v>
      </c>
      <c r="N689" s="297">
        <f t="shared" si="75"/>
        <v>1.8454074578487236</v>
      </c>
      <c r="O689" s="361">
        <v>3.7311509039009274</v>
      </c>
      <c r="P689" s="297">
        <v>0.33554596695821187</v>
      </c>
      <c r="Q689" s="414">
        <f t="shared" si="76"/>
        <v>4.8245066111811542E-2</v>
      </c>
    </row>
    <row r="690" spans="1:17" x14ac:dyDescent="0.35">
      <c r="A690" s="322">
        <f t="shared" si="77"/>
        <v>310</v>
      </c>
      <c r="B690" s="295" t="s">
        <v>1712</v>
      </c>
      <c r="C690" s="300">
        <v>273.60000000000002</v>
      </c>
      <c r="D690" s="300">
        <v>19.399999999999999</v>
      </c>
      <c r="E690" s="300"/>
      <c r="F690" s="300">
        <f t="shared" ref="F690:F706" si="81">C690+D690+E690</f>
        <v>293</v>
      </c>
      <c r="G690" s="346">
        <v>1100</v>
      </c>
      <c r="H690" s="415">
        <v>14</v>
      </c>
      <c r="I690" s="295">
        <v>5000</v>
      </c>
      <c r="J690" s="295">
        <v>28</v>
      </c>
      <c r="K690" s="296">
        <f t="shared" si="79"/>
        <v>1.6748414882162938E-3</v>
      </c>
      <c r="L690" s="296">
        <f t="shared" si="80"/>
        <v>4.0085898353614891E-3</v>
      </c>
      <c r="M690" s="297">
        <f t="shared" si="78"/>
        <v>24.333327040332097</v>
      </c>
      <c r="N690" s="297">
        <f t="shared" si="75"/>
        <v>5.3533319488730617</v>
      </c>
      <c r="O690" s="361">
        <v>10.577628314327011</v>
      </c>
      <c r="P690" s="297">
        <v>0.58720544217687065</v>
      </c>
      <c r="Q690" s="414">
        <f t="shared" si="76"/>
        <v>0.13942488991709573</v>
      </c>
    </row>
    <row r="691" spans="1:17" x14ac:dyDescent="0.35">
      <c r="A691" s="322">
        <f t="shared" si="77"/>
        <v>311</v>
      </c>
      <c r="B691" s="295" t="s">
        <v>1713</v>
      </c>
      <c r="C691" s="300">
        <v>308.60000000000002</v>
      </c>
      <c r="D691" s="300"/>
      <c r="E691" s="300"/>
      <c r="F691" s="300">
        <f t="shared" si="81"/>
        <v>308.60000000000002</v>
      </c>
      <c r="G691" s="346">
        <v>1100</v>
      </c>
      <c r="H691" s="415">
        <v>11</v>
      </c>
      <c r="I691" s="295">
        <v>5000</v>
      </c>
      <c r="J691" s="295">
        <v>11</v>
      </c>
      <c r="K691" s="296">
        <f t="shared" si="79"/>
        <v>1.3159468835985165E-3</v>
      </c>
      <c r="L691" s="296">
        <f t="shared" si="80"/>
        <v>1.5748031496062994E-3</v>
      </c>
      <c r="M691" s="297">
        <f t="shared" si="78"/>
        <v>12.376601729664758</v>
      </c>
      <c r="N691" s="297">
        <f t="shared" ref="N691:N706" si="82">M691*0.22</f>
        <v>2.7228523805262466</v>
      </c>
      <c r="O691" s="361">
        <v>5.4837392909392051</v>
      </c>
      <c r="P691" s="297">
        <v>0.46137570456754134</v>
      </c>
      <c r="Q691" s="414">
        <f t="shared" si="76"/>
        <v>6.8193678242701714E-2</v>
      </c>
    </row>
    <row r="692" spans="1:17" x14ac:dyDescent="0.35">
      <c r="A692" s="322">
        <f t="shared" si="77"/>
        <v>312</v>
      </c>
      <c r="B692" s="295" t="s">
        <v>1716</v>
      </c>
      <c r="C692" s="300">
        <v>203.5</v>
      </c>
      <c r="D692" s="300"/>
      <c r="E692" s="300"/>
      <c r="F692" s="300">
        <f t="shared" si="81"/>
        <v>203.5</v>
      </c>
      <c r="G692" s="346">
        <v>1100</v>
      </c>
      <c r="H692" s="415">
        <v>4</v>
      </c>
      <c r="I692" s="295">
        <v>5000</v>
      </c>
      <c r="J692" s="295">
        <v>8</v>
      </c>
      <c r="K692" s="296">
        <f t="shared" si="79"/>
        <v>4.7852613949036967E-4</v>
      </c>
      <c r="L692" s="296">
        <f t="shared" si="80"/>
        <v>1.1453113815318541E-3</v>
      </c>
      <c r="M692" s="297">
        <f t="shared" si="78"/>
        <v>6.9523791543805995</v>
      </c>
      <c r="N692" s="297">
        <f t="shared" si="82"/>
        <v>1.5295234139637319</v>
      </c>
      <c r="O692" s="361">
        <v>3.0221795183791458</v>
      </c>
      <c r="P692" s="297">
        <v>0.16777298347910594</v>
      </c>
      <c r="Q692" s="414">
        <f t="shared" si="76"/>
        <v>5.7355553170528657E-2</v>
      </c>
    </row>
    <row r="693" spans="1:17" x14ac:dyDescent="0.35">
      <c r="A693" s="322">
        <f t="shared" si="77"/>
        <v>313</v>
      </c>
      <c r="B693" s="295" t="s">
        <v>1728</v>
      </c>
      <c r="C693" s="300">
        <v>428.2</v>
      </c>
      <c r="D693" s="300"/>
      <c r="E693" s="300"/>
      <c r="F693" s="300">
        <f t="shared" si="81"/>
        <v>428.2</v>
      </c>
      <c r="G693" s="346">
        <v>1100</v>
      </c>
      <c r="H693" s="415">
        <v>6</v>
      </c>
      <c r="I693" s="295">
        <v>5000</v>
      </c>
      <c r="J693" s="295">
        <v>6</v>
      </c>
      <c r="K693" s="296">
        <f t="shared" si="79"/>
        <v>7.1778920923555448E-4</v>
      </c>
      <c r="L693" s="296">
        <f t="shared" si="80"/>
        <v>8.5898353614889049E-4</v>
      </c>
      <c r="M693" s="297">
        <f t="shared" si="78"/>
        <v>6.7508736707262313</v>
      </c>
      <c r="N693" s="297">
        <f t="shared" si="82"/>
        <v>1.485192207559771</v>
      </c>
      <c r="O693" s="361">
        <v>2.9911305223304758</v>
      </c>
      <c r="P693" s="297">
        <v>0.25165947521865889</v>
      </c>
      <c r="Q693" s="414">
        <f t="shared" si="76"/>
        <v>2.6807229976261414E-2</v>
      </c>
    </row>
    <row r="694" spans="1:17" x14ac:dyDescent="0.35">
      <c r="A694" s="322">
        <f t="shared" si="77"/>
        <v>314</v>
      </c>
      <c r="B694" s="295" t="s">
        <v>1729</v>
      </c>
      <c r="C694" s="300">
        <v>198.3</v>
      </c>
      <c r="D694" s="300"/>
      <c r="E694" s="300"/>
      <c r="F694" s="300">
        <f t="shared" si="81"/>
        <v>198.3</v>
      </c>
      <c r="G694" s="346">
        <v>1100</v>
      </c>
      <c r="H694" s="415">
        <v>3</v>
      </c>
      <c r="I694" s="295">
        <v>5000</v>
      </c>
      <c r="J694" s="295">
        <v>6</v>
      </c>
      <c r="K694" s="296">
        <f t="shared" si="79"/>
        <v>3.5889460461777724E-4</v>
      </c>
      <c r="L694" s="296">
        <f t="shared" si="80"/>
        <v>8.5898353614889049E-4</v>
      </c>
      <c r="M694" s="297">
        <f t="shared" si="78"/>
        <v>5.2142843657854492</v>
      </c>
      <c r="N694" s="297">
        <f t="shared" si="82"/>
        <v>1.1471425604727987</v>
      </c>
      <c r="O694" s="361">
        <v>2.2666346387843594</v>
      </c>
      <c r="P694" s="297">
        <v>0.12582973760932945</v>
      </c>
      <c r="Q694" s="414">
        <f t="shared" si="76"/>
        <v>4.4144686347210978E-2</v>
      </c>
    </row>
    <row r="695" spans="1:17" x14ac:dyDescent="0.35">
      <c r="A695" s="322">
        <f t="shared" si="77"/>
        <v>315</v>
      </c>
      <c r="B695" s="295" t="s">
        <v>1730</v>
      </c>
      <c r="C695" s="300">
        <v>304.7</v>
      </c>
      <c r="D695" s="300"/>
      <c r="E695" s="300"/>
      <c r="F695" s="300">
        <f t="shared" si="81"/>
        <v>304.7</v>
      </c>
      <c r="G695" s="346">
        <v>1100</v>
      </c>
      <c r="H695" s="415">
        <v>5</v>
      </c>
      <c r="I695" s="295">
        <v>5000</v>
      </c>
      <c r="J695" s="295">
        <v>10</v>
      </c>
      <c r="K695" s="296">
        <f t="shared" si="79"/>
        <v>5.9815767436296205E-4</v>
      </c>
      <c r="L695" s="296">
        <f t="shared" si="80"/>
        <v>1.4316392269148176E-3</v>
      </c>
      <c r="M695" s="297">
        <f t="shared" si="78"/>
        <v>8.6904739429757498</v>
      </c>
      <c r="N695" s="297">
        <f t="shared" si="82"/>
        <v>1.9119042674546649</v>
      </c>
      <c r="O695" s="361">
        <v>3.7777243979739326</v>
      </c>
      <c r="P695" s="297">
        <v>0.20971622934888243</v>
      </c>
      <c r="Q695" s="414">
        <f t="shared" si="76"/>
        <v>4.788256920824821E-2</v>
      </c>
    </row>
    <row r="696" spans="1:17" x14ac:dyDescent="0.35">
      <c r="A696" s="322">
        <f t="shared" si="77"/>
        <v>316</v>
      </c>
      <c r="B696" s="295" t="s">
        <v>1731</v>
      </c>
      <c r="C696" s="300">
        <v>292.2</v>
      </c>
      <c r="D696" s="300"/>
      <c r="E696" s="300"/>
      <c r="F696" s="300">
        <f t="shared" si="81"/>
        <v>292.2</v>
      </c>
      <c r="G696" s="346">
        <v>1100</v>
      </c>
      <c r="H696" s="415">
        <v>1</v>
      </c>
      <c r="I696" s="295">
        <v>5000</v>
      </c>
      <c r="J696" s="295">
        <v>2</v>
      </c>
      <c r="K696" s="296">
        <f t="shared" si="79"/>
        <v>1.1963153487259242E-4</v>
      </c>
      <c r="L696" s="296">
        <f t="shared" si="80"/>
        <v>2.8632784538296351E-4</v>
      </c>
      <c r="M696" s="297">
        <f t="shared" si="78"/>
        <v>1.7380947885951499</v>
      </c>
      <c r="N696" s="297">
        <f t="shared" si="82"/>
        <v>0.38238085349093298</v>
      </c>
      <c r="O696" s="361">
        <v>0.75554487959478644</v>
      </c>
      <c r="P696" s="297">
        <v>4.1943245869776484E-2</v>
      </c>
      <c r="Q696" s="414">
        <f t="shared" si="76"/>
        <v>9.9861867472643591E-3</v>
      </c>
    </row>
    <row r="697" spans="1:17" x14ac:dyDescent="0.35">
      <c r="A697" s="322">
        <f t="shared" si="77"/>
        <v>317</v>
      </c>
      <c r="B697" s="295" t="s">
        <v>1732</v>
      </c>
      <c r="C697" s="300">
        <v>411.5</v>
      </c>
      <c r="D697" s="300"/>
      <c r="E697" s="300"/>
      <c r="F697" s="300">
        <f t="shared" si="81"/>
        <v>411.5</v>
      </c>
      <c r="G697" s="346">
        <v>1100</v>
      </c>
      <c r="H697" s="415">
        <v>1</v>
      </c>
      <c r="I697" s="295">
        <v>5000</v>
      </c>
      <c r="J697" s="295">
        <v>2</v>
      </c>
      <c r="K697" s="296">
        <f t="shared" si="79"/>
        <v>1.1963153487259242E-4</v>
      </c>
      <c r="L697" s="296">
        <f t="shared" si="80"/>
        <v>2.8632784538296351E-4</v>
      </c>
      <c r="M697" s="297">
        <f t="shared" si="78"/>
        <v>1.7380947885951499</v>
      </c>
      <c r="N697" s="297">
        <f t="shared" si="82"/>
        <v>0.38238085349093298</v>
      </c>
      <c r="O697" s="361">
        <v>0.75554487959478644</v>
      </c>
      <c r="P697" s="297">
        <v>4.1943245869776484E-2</v>
      </c>
      <c r="Q697" s="414">
        <f t="shared" si="76"/>
        <v>7.091041962456004E-3</v>
      </c>
    </row>
    <row r="698" spans="1:17" x14ac:dyDescent="0.35">
      <c r="A698" s="322">
        <f t="shared" si="77"/>
        <v>318</v>
      </c>
      <c r="B698" s="295" t="s">
        <v>1753</v>
      </c>
      <c r="C698" s="300">
        <v>2772.2</v>
      </c>
      <c r="D698" s="300"/>
      <c r="E698" s="300">
        <v>77.400000000000006</v>
      </c>
      <c r="F698" s="300">
        <f t="shared" si="81"/>
        <v>2849.6</v>
      </c>
      <c r="G698" s="346">
        <v>1100</v>
      </c>
      <c r="H698" s="415">
        <v>54</v>
      </c>
      <c r="I698" s="295">
        <v>5000</v>
      </c>
      <c r="J698" s="295">
        <v>108</v>
      </c>
      <c r="K698" s="296">
        <f t="shared" si="79"/>
        <v>6.4601028831199909E-3</v>
      </c>
      <c r="L698" s="296">
        <f t="shared" si="80"/>
        <v>1.5461703650680029E-2</v>
      </c>
      <c r="M698" s="297">
        <f t="shared" si="78"/>
        <v>93.857118584138092</v>
      </c>
      <c r="N698" s="297">
        <f t="shared" si="82"/>
        <v>20.648566088510382</v>
      </c>
      <c r="O698" s="361">
        <v>40.799423498118465</v>
      </c>
      <c r="P698" s="297">
        <v>2.2649352769679303</v>
      </c>
      <c r="Q698" s="414">
        <f t="shared" si="76"/>
        <v>5.529549531433705E-2</v>
      </c>
    </row>
    <row r="699" spans="1:17" x14ac:dyDescent="0.35">
      <c r="A699" s="322">
        <f t="shared" si="77"/>
        <v>319</v>
      </c>
      <c r="B699" s="295" t="s">
        <v>1754</v>
      </c>
      <c r="C699" s="300">
        <v>256.10000000000002</v>
      </c>
      <c r="D699" s="300"/>
      <c r="E699" s="300"/>
      <c r="F699" s="300">
        <f t="shared" si="81"/>
        <v>256.10000000000002</v>
      </c>
      <c r="G699" s="346">
        <v>1100</v>
      </c>
      <c r="H699" s="415">
        <v>7</v>
      </c>
      <c r="I699" s="295">
        <v>5000</v>
      </c>
      <c r="J699" s="295">
        <v>14</v>
      </c>
      <c r="K699" s="296">
        <f t="shared" si="79"/>
        <v>8.3742074410814691E-4</v>
      </c>
      <c r="L699" s="296">
        <f t="shared" si="80"/>
        <v>2.0042949176807445E-3</v>
      </c>
      <c r="M699" s="297">
        <f t="shared" si="78"/>
        <v>12.166663520166049</v>
      </c>
      <c r="N699" s="297">
        <f t="shared" si="82"/>
        <v>2.6766659744365309</v>
      </c>
      <c r="O699" s="361">
        <v>5.2888141571635057</v>
      </c>
      <c r="P699" s="297">
        <v>0.29360272108843533</v>
      </c>
      <c r="Q699" s="414">
        <f t="shared" ref="Q699:Q707" si="83">(M699+N699+O699+P699)/F699</f>
        <v>7.9756916723367904E-2</v>
      </c>
    </row>
    <row r="700" spans="1:17" x14ac:dyDescent="0.35">
      <c r="A700" s="322">
        <f t="shared" si="77"/>
        <v>320</v>
      </c>
      <c r="B700" s="295" t="s">
        <v>291</v>
      </c>
      <c r="C700" s="300">
        <v>266.60000000000002</v>
      </c>
      <c r="D700" s="300"/>
      <c r="E700" s="300"/>
      <c r="F700" s="300">
        <f t="shared" si="81"/>
        <v>266.60000000000002</v>
      </c>
      <c r="G700" s="346">
        <v>1100</v>
      </c>
      <c r="H700" s="415">
        <v>5</v>
      </c>
      <c r="I700" s="295">
        <v>5000</v>
      </c>
      <c r="J700" s="295">
        <v>10</v>
      </c>
      <c r="K700" s="296">
        <f t="shared" si="79"/>
        <v>5.9815767436296205E-4</v>
      </c>
      <c r="L700" s="296">
        <f t="shared" si="80"/>
        <v>1.4316392269148176E-3</v>
      </c>
      <c r="M700" s="297">
        <f t="shared" si="78"/>
        <v>8.6904739429757498</v>
      </c>
      <c r="N700" s="297">
        <f t="shared" si="82"/>
        <v>1.9119042674546649</v>
      </c>
      <c r="O700" s="361">
        <v>3.7777243979739326</v>
      </c>
      <c r="P700" s="297">
        <v>0.20971622934888243</v>
      </c>
      <c r="Q700" s="414">
        <f t="shared" si="83"/>
        <v>5.4725502017078875E-2</v>
      </c>
    </row>
    <row r="701" spans="1:17" x14ac:dyDescent="0.35">
      <c r="A701" s="322">
        <f t="shared" ref="A701:A706" si="84">1+A700</f>
        <v>321</v>
      </c>
      <c r="B701" s="295" t="s">
        <v>292</v>
      </c>
      <c r="C701" s="300">
        <v>203.9</v>
      </c>
      <c r="D701" s="300">
        <v>33.799999999999997</v>
      </c>
      <c r="E701" s="300"/>
      <c r="F701" s="300">
        <f t="shared" si="81"/>
        <v>237.7</v>
      </c>
      <c r="G701" s="346">
        <v>1100</v>
      </c>
      <c r="H701" s="415">
        <v>4</v>
      </c>
      <c r="I701" s="295">
        <v>5000</v>
      </c>
      <c r="J701" s="295">
        <v>8</v>
      </c>
      <c r="K701" s="296">
        <f t="shared" si="79"/>
        <v>4.7852613949036967E-4</v>
      </c>
      <c r="L701" s="296">
        <f t="shared" si="80"/>
        <v>1.1453113815318541E-3</v>
      </c>
      <c r="M701" s="297">
        <f t="shared" ref="M701:M706" si="85">(L701+K701)*4281.45</f>
        <v>6.9523791543805995</v>
      </c>
      <c r="N701" s="297">
        <f t="shared" si="82"/>
        <v>1.5295234139637319</v>
      </c>
      <c r="O701" s="361">
        <v>3.0221795183791458</v>
      </c>
      <c r="P701" s="297">
        <v>0.16777298347910594</v>
      </c>
      <c r="Q701" s="414">
        <f t="shared" si="83"/>
        <v>4.9103302777461437E-2</v>
      </c>
    </row>
    <row r="702" spans="1:17" x14ac:dyDescent="0.35">
      <c r="A702" s="322">
        <f t="shared" si="84"/>
        <v>322</v>
      </c>
      <c r="B702" s="295" t="s">
        <v>293</v>
      </c>
      <c r="C702" s="300">
        <v>152.1</v>
      </c>
      <c r="D702" s="300"/>
      <c r="E702" s="300"/>
      <c r="F702" s="300">
        <f t="shared" si="81"/>
        <v>152.1</v>
      </c>
      <c r="G702" s="346">
        <v>1100</v>
      </c>
      <c r="H702" s="415">
        <v>4</v>
      </c>
      <c r="I702" s="295">
        <v>5000</v>
      </c>
      <c r="J702" s="295">
        <v>8</v>
      </c>
      <c r="K702" s="296">
        <f t="shared" si="79"/>
        <v>4.7852613949036967E-4</v>
      </c>
      <c r="L702" s="296">
        <f t="shared" si="80"/>
        <v>1.1453113815318541E-3</v>
      </c>
      <c r="M702" s="297">
        <f t="shared" si="85"/>
        <v>6.9523791543805995</v>
      </c>
      <c r="N702" s="297">
        <f t="shared" si="82"/>
        <v>1.5295234139637319</v>
      </c>
      <c r="O702" s="361">
        <v>3.0221795183791458</v>
      </c>
      <c r="P702" s="297">
        <v>0.16777298347910594</v>
      </c>
      <c r="Q702" s="414">
        <f t="shared" si="83"/>
        <v>7.6738034649589629E-2</v>
      </c>
    </row>
    <row r="703" spans="1:17" x14ac:dyDescent="0.35">
      <c r="A703" s="322">
        <f t="shared" si="84"/>
        <v>323</v>
      </c>
      <c r="B703" s="295" t="s">
        <v>2414</v>
      </c>
      <c r="C703" s="295">
        <v>2247.4</v>
      </c>
      <c r="D703" s="295"/>
      <c r="E703" s="295"/>
      <c r="F703" s="295">
        <f t="shared" si="81"/>
        <v>2247.4</v>
      </c>
      <c r="G703" s="346">
        <v>1100</v>
      </c>
      <c r="H703" s="302">
        <v>34</v>
      </c>
      <c r="I703" s="295">
        <v>5000</v>
      </c>
      <c r="J703" s="302">
        <v>96</v>
      </c>
      <c r="K703" s="296">
        <f t="shared" si="79"/>
        <v>4.0674721856681422E-3</v>
      </c>
      <c r="L703" s="296">
        <f t="shared" si="80"/>
        <v>1.3743736578382248E-2</v>
      </c>
      <c r="M703" s="297">
        <f t="shared" si="85"/>
        <v>76.257799762843547</v>
      </c>
      <c r="N703" s="297">
        <f t="shared" si="82"/>
        <v>16.776715947825579</v>
      </c>
      <c r="O703" s="361">
        <v>32.885173430667876</v>
      </c>
      <c r="P703" s="297">
        <v>5.5938778284520687</v>
      </c>
      <c r="Q703" s="369">
        <f t="shared" si="83"/>
        <v>5.8518095118710096E-2</v>
      </c>
    </row>
    <row r="704" spans="1:17" x14ac:dyDescent="0.35">
      <c r="A704" s="322">
        <f t="shared" si="84"/>
        <v>324</v>
      </c>
      <c r="B704" s="295" t="s">
        <v>2415</v>
      </c>
      <c r="C704" s="295">
        <v>2555.1999999999998</v>
      </c>
      <c r="D704" s="295"/>
      <c r="E704" s="295"/>
      <c r="F704" s="295">
        <f t="shared" si="81"/>
        <v>2555.1999999999998</v>
      </c>
      <c r="G704" s="346">
        <v>1100</v>
      </c>
      <c r="H704" s="302">
        <v>64</v>
      </c>
      <c r="I704" s="295">
        <v>5000</v>
      </c>
      <c r="J704" s="302">
        <v>160</v>
      </c>
      <c r="K704" s="296">
        <f t="shared" si="79"/>
        <v>7.6564182318459148E-3</v>
      </c>
      <c r="L704" s="296">
        <f t="shared" si="80"/>
        <v>2.2906227630637082E-2</v>
      </c>
      <c r="M704" s="297">
        <f t="shared" si="85"/>
        <v>130.85244012792782</v>
      </c>
      <c r="N704" s="297">
        <f t="shared" si="82"/>
        <v>28.78753682814412</v>
      </c>
      <c r="O704" s="361">
        <v>56.579612322003626</v>
      </c>
      <c r="P704" s="297">
        <v>9.6307135171318077</v>
      </c>
      <c r="Q704" s="369">
        <f t="shared" si="83"/>
        <v>8.8388502972451224E-2</v>
      </c>
    </row>
    <row r="705" spans="1:17" x14ac:dyDescent="0.35">
      <c r="A705" s="322">
        <f t="shared" si="84"/>
        <v>325</v>
      </c>
      <c r="B705" s="295" t="s">
        <v>2416</v>
      </c>
      <c r="C705" s="295">
        <v>2484.8000000000002</v>
      </c>
      <c r="D705" s="295"/>
      <c r="E705" s="295"/>
      <c r="F705" s="295">
        <f t="shared" si="81"/>
        <v>2484.8000000000002</v>
      </c>
      <c r="G705" s="346">
        <v>1100</v>
      </c>
      <c r="H705" s="302">
        <v>40</v>
      </c>
      <c r="I705" s="295">
        <v>5000</v>
      </c>
      <c r="J705" s="302">
        <v>115</v>
      </c>
      <c r="K705" s="296">
        <f t="shared" ref="K705:K706" si="86">SUM(1/$H$707*H705)</f>
        <v>4.7852613949036964E-3</v>
      </c>
      <c r="L705" s="296">
        <f t="shared" ref="L705:L706" si="87">SUM(1/$J$707*J705)</f>
        <v>1.6463851109520401E-2</v>
      </c>
      <c r="M705" s="297">
        <f t="shared" si="85"/>
        <v>90.977012732066541</v>
      </c>
      <c r="N705" s="297">
        <f t="shared" si="82"/>
        <v>20.014942801054641</v>
      </c>
      <c r="O705" s="361">
        <v>39.217604589347879</v>
      </c>
      <c r="P705" s="297">
        <v>6.6704158652198267</v>
      </c>
      <c r="Q705" s="369">
        <f t="shared" si="83"/>
        <v>6.3135856401999715E-2</v>
      </c>
    </row>
    <row r="706" spans="1:17" x14ac:dyDescent="0.35">
      <c r="A706" s="322">
        <f t="shared" si="84"/>
        <v>326</v>
      </c>
      <c r="B706" s="295" t="s">
        <v>2417</v>
      </c>
      <c r="C706" s="295">
        <v>3106.2</v>
      </c>
      <c r="D706" s="295">
        <v>30.3</v>
      </c>
      <c r="E706" s="295"/>
      <c r="F706" s="295">
        <f t="shared" si="81"/>
        <v>3136.5</v>
      </c>
      <c r="G706" s="346">
        <v>1100</v>
      </c>
      <c r="H706" s="302">
        <v>79</v>
      </c>
      <c r="I706" s="295">
        <v>5000</v>
      </c>
      <c r="J706" s="302">
        <v>197</v>
      </c>
      <c r="K706" s="296">
        <f t="shared" si="86"/>
        <v>9.4508912549348019E-3</v>
      </c>
      <c r="L706" s="296">
        <f t="shared" si="87"/>
        <v>2.8203292770221905E-2</v>
      </c>
      <c r="M706" s="297">
        <f t="shared" si="85"/>
        <v>161.21450619450715</v>
      </c>
      <c r="N706" s="297">
        <f t="shared" si="82"/>
        <v>35.467191362791574</v>
      </c>
      <c r="O706" s="361">
        <v>69.71194739703671</v>
      </c>
      <c r="P706" s="297">
        <v>11.866204667142492</v>
      </c>
      <c r="Q706" s="369">
        <f t="shared" si="83"/>
        <v>8.8716674516651647E-2</v>
      </c>
    </row>
    <row r="707" spans="1:17" ht="18" x14ac:dyDescent="0.4">
      <c r="A707" s="317"/>
      <c r="B707" s="317" t="s">
        <v>1203</v>
      </c>
      <c r="C707" s="310">
        <f t="shared" ref="C707:H707" si="88">SUM(C381:C706)</f>
        <v>221456.30000000025</v>
      </c>
      <c r="D707" s="310">
        <f t="shared" si="88"/>
        <v>3814.7000000000007</v>
      </c>
      <c r="E707" s="310">
        <f t="shared" si="88"/>
        <v>6233.4999999999982</v>
      </c>
      <c r="F707" s="310">
        <f t="shared" si="88"/>
        <v>231504.50000000023</v>
      </c>
      <c r="G707" s="310">
        <f t="shared" si="88"/>
        <v>982600</v>
      </c>
      <c r="H707" s="310">
        <f t="shared" si="88"/>
        <v>8359</v>
      </c>
      <c r="I707" s="295">
        <v>5000</v>
      </c>
      <c r="J707" s="310">
        <f>SUM(J381:J706)</f>
        <v>6985</v>
      </c>
      <c r="K707" s="310">
        <f>SUM(K381:K706)</f>
        <v>1.0000000000000013</v>
      </c>
      <c r="L707" s="310">
        <f>SUM(L381:L706)</f>
        <v>0.99999999999999867</v>
      </c>
      <c r="M707" s="310">
        <f>SUM(M381:M706)</f>
        <v>8562.8999999999978</v>
      </c>
      <c r="N707" s="310">
        <f>SUM(N381:N706)</f>
        <v>1883.8379999999993</v>
      </c>
      <c r="O707" s="361">
        <v>3825.9891354958886</v>
      </c>
      <c r="P707" s="417">
        <v>351.52634363459669</v>
      </c>
      <c r="Q707" s="414">
        <f t="shared" si="83"/>
        <v>6.3170493355984306E-2</v>
      </c>
    </row>
    <row r="708" spans="1:17" x14ac:dyDescent="0.35">
      <c r="A708" s="536" t="s">
        <v>1873</v>
      </c>
      <c r="B708" s="536"/>
      <c r="C708" s="536"/>
      <c r="D708" s="536"/>
      <c r="E708" s="536"/>
      <c r="F708" s="536"/>
      <c r="G708" s="536"/>
      <c r="H708" s="536"/>
      <c r="I708" s="536"/>
      <c r="J708" s="536"/>
      <c r="K708" s="536"/>
      <c r="L708" s="536"/>
      <c r="M708" s="536"/>
      <c r="N708" s="536"/>
      <c r="O708" s="536"/>
      <c r="P708" s="536"/>
      <c r="Q708" s="536"/>
    </row>
    <row r="709" spans="1:17" x14ac:dyDescent="0.35">
      <c r="A709" s="322">
        <v>1</v>
      </c>
      <c r="B709" s="295" t="s">
        <v>2286</v>
      </c>
      <c r="C709" s="323">
        <v>576.20000000000005</v>
      </c>
      <c r="D709" s="295"/>
      <c r="E709" s="322"/>
      <c r="F709" s="295">
        <f t="shared" ref="F709:F766" si="89">C709+D709+E709</f>
        <v>576.20000000000005</v>
      </c>
      <c r="G709" s="346">
        <v>1100</v>
      </c>
      <c r="H709" s="295">
        <v>23</v>
      </c>
      <c r="I709" s="346">
        <v>5000</v>
      </c>
      <c r="J709" s="295">
        <v>23</v>
      </c>
      <c r="K709" s="296">
        <f t="shared" ref="K709" si="90">SUM(0.5/$H$882*H709)</f>
        <v>3.3625730994152046E-3</v>
      </c>
      <c r="L709" s="296">
        <f t="shared" ref="L709" si="91">SUM(1/$J$882*J709)</f>
        <v>2.4585783003741317E-3</v>
      </c>
      <c r="M709" s="297">
        <f t="shared" ref="M709:M740" si="92">(L709+K709)*4281.45</f>
        <v>24.922968660628054</v>
      </c>
      <c r="N709" s="297">
        <f>M709*0.22</f>
        <v>5.4830531053381719</v>
      </c>
      <c r="O709" s="361">
        <v>9.6352770857347334</v>
      </c>
      <c r="P709" s="297">
        <v>1.1238206724782067</v>
      </c>
      <c r="Q709" s="369">
        <f t="shared" ref="Q709:Q740" si="93">(M709+N709+O709+P709)/F709</f>
        <v>7.1442415002046442E-2</v>
      </c>
    </row>
    <row r="710" spans="1:17" x14ac:dyDescent="0.35">
      <c r="A710" s="322">
        <f>A709+1</f>
        <v>2</v>
      </c>
      <c r="B710" s="295" t="s">
        <v>2287</v>
      </c>
      <c r="C710" s="323">
        <v>311</v>
      </c>
      <c r="D710" s="295"/>
      <c r="E710" s="322"/>
      <c r="F710" s="295">
        <f t="shared" si="89"/>
        <v>311</v>
      </c>
      <c r="G710" s="346">
        <v>1100</v>
      </c>
      <c r="H710" s="295">
        <v>16</v>
      </c>
      <c r="I710" s="346">
        <v>5000</v>
      </c>
      <c r="J710" s="295">
        <v>32</v>
      </c>
      <c r="K710" s="296">
        <f t="shared" ref="K710:K715" si="94">SUM(0.5/$H$882*H710)</f>
        <v>2.3391812865497076E-3</v>
      </c>
      <c r="L710" s="296">
        <f t="shared" ref="L710:L715" si="95">SUM(1/$J$882*J710)</f>
        <v>3.4206306787814005E-3</v>
      </c>
      <c r="M710" s="297">
        <f t="shared" si="92"/>
        <v>24.660346938966875</v>
      </c>
      <c r="N710" s="297">
        <f t="shared" ref="N710:N766" si="96">M710*0.22</f>
        <v>5.4252763265727122</v>
      </c>
      <c r="O710" s="361">
        <v>9.5406943918714724</v>
      </c>
      <c r="P710" s="297">
        <v>0.78178829389788285</v>
      </c>
      <c r="Q710" s="369">
        <f t="shared" si="93"/>
        <v>0.12992960112961077</v>
      </c>
    </row>
    <row r="711" spans="1:17" x14ac:dyDescent="0.35">
      <c r="A711" s="322">
        <f t="shared" ref="A711:A774" si="97">A710+1</f>
        <v>3</v>
      </c>
      <c r="B711" s="295" t="s">
        <v>2288</v>
      </c>
      <c r="C711" s="323">
        <v>309.10000000000002</v>
      </c>
      <c r="D711" s="295"/>
      <c r="E711" s="322"/>
      <c r="F711" s="295">
        <f t="shared" si="89"/>
        <v>309.10000000000002</v>
      </c>
      <c r="G711" s="346">
        <v>1100</v>
      </c>
      <c r="H711" s="295">
        <v>17</v>
      </c>
      <c r="I711" s="346">
        <v>5000</v>
      </c>
      <c r="J711" s="295">
        <v>32</v>
      </c>
      <c r="K711" s="296">
        <f t="shared" si="94"/>
        <v>2.4853801169590645E-3</v>
      </c>
      <c r="L711" s="296">
        <f t="shared" si="95"/>
        <v>3.4206306787814005E-3</v>
      </c>
      <c r="M711" s="297">
        <f t="shared" si="92"/>
        <v>25.286289921423013</v>
      </c>
      <c r="N711" s="297">
        <f t="shared" si="96"/>
        <v>5.5629837827130624</v>
      </c>
      <c r="O711" s="361">
        <v>9.7822511737477438</v>
      </c>
      <c r="P711" s="297">
        <v>0.83065006226650051</v>
      </c>
      <c r="Q711" s="369">
        <f t="shared" si="93"/>
        <v>0.13413838544209097</v>
      </c>
    </row>
    <row r="712" spans="1:17" x14ac:dyDescent="0.35">
      <c r="A712" s="322">
        <f t="shared" si="97"/>
        <v>4</v>
      </c>
      <c r="B712" s="295" t="s">
        <v>2289</v>
      </c>
      <c r="C712" s="323">
        <v>309.3</v>
      </c>
      <c r="D712" s="295"/>
      <c r="E712" s="322"/>
      <c r="F712" s="295">
        <f t="shared" si="89"/>
        <v>309.3</v>
      </c>
      <c r="G712" s="346">
        <v>1100</v>
      </c>
      <c r="H712" s="295">
        <v>18</v>
      </c>
      <c r="I712" s="346">
        <v>5000</v>
      </c>
      <c r="J712" s="295">
        <v>32</v>
      </c>
      <c r="K712" s="296">
        <f t="shared" si="94"/>
        <v>2.631578947368421E-3</v>
      </c>
      <c r="L712" s="296">
        <f t="shared" si="95"/>
        <v>3.4206306787814005E-3</v>
      </c>
      <c r="M712" s="297">
        <f t="shared" si="92"/>
        <v>25.912232903879151</v>
      </c>
      <c r="N712" s="297">
        <f t="shared" si="96"/>
        <v>5.7006912388534134</v>
      </c>
      <c r="O712" s="361">
        <v>10.023807955624015</v>
      </c>
      <c r="P712" s="297">
        <v>0.87951183063511817</v>
      </c>
      <c r="Q712" s="369">
        <f t="shared" si="93"/>
        <v>0.13745956653408242</v>
      </c>
    </row>
    <row r="713" spans="1:17" x14ac:dyDescent="0.35">
      <c r="A713" s="322">
        <f t="shared" si="97"/>
        <v>5</v>
      </c>
      <c r="B713" s="295" t="s">
        <v>2290</v>
      </c>
      <c r="C713" s="323">
        <v>421.2</v>
      </c>
      <c r="D713" s="295"/>
      <c r="E713" s="322"/>
      <c r="F713" s="295">
        <f t="shared" si="89"/>
        <v>421.2</v>
      </c>
      <c r="G713" s="346">
        <v>1100</v>
      </c>
      <c r="H713" s="295">
        <v>12</v>
      </c>
      <c r="I713" s="346">
        <v>5000</v>
      </c>
      <c r="J713" s="295">
        <v>24</v>
      </c>
      <c r="K713" s="296">
        <f t="shared" si="94"/>
        <v>1.7543859649122807E-3</v>
      </c>
      <c r="L713" s="296">
        <f t="shared" si="95"/>
        <v>2.5654730090860505E-3</v>
      </c>
      <c r="M713" s="297">
        <f t="shared" si="92"/>
        <v>18.495260204225154</v>
      </c>
      <c r="N713" s="297">
        <f t="shared" si="96"/>
        <v>4.0689572449295337</v>
      </c>
      <c r="O713" s="361">
        <v>7.1555207939036052</v>
      </c>
      <c r="P713" s="297">
        <v>0.58634122042341219</v>
      </c>
      <c r="Q713" s="369">
        <f t="shared" si="93"/>
        <v>7.195175561130511E-2</v>
      </c>
    </row>
    <row r="714" spans="1:17" x14ac:dyDescent="0.35">
      <c r="A714" s="322">
        <f t="shared" si="97"/>
        <v>6</v>
      </c>
      <c r="B714" s="295" t="s">
        <v>2291</v>
      </c>
      <c r="C714" s="323">
        <v>635.6</v>
      </c>
      <c r="D714" s="295"/>
      <c r="E714" s="322"/>
      <c r="F714" s="295">
        <f t="shared" si="89"/>
        <v>635.6</v>
      </c>
      <c r="G714" s="346">
        <v>1100</v>
      </c>
      <c r="H714" s="295">
        <v>30</v>
      </c>
      <c r="I714" s="346">
        <v>5000</v>
      </c>
      <c r="J714" s="295">
        <v>30</v>
      </c>
      <c r="K714" s="296">
        <f t="shared" si="94"/>
        <v>4.3859649122807015E-3</v>
      </c>
      <c r="L714" s="296">
        <f t="shared" si="95"/>
        <v>3.206841261357563E-3</v>
      </c>
      <c r="M714" s="297">
        <f t="shared" si="92"/>
        <v>32.508219992123543</v>
      </c>
      <c r="N714" s="297">
        <f t="shared" si="96"/>
        <v>7.1518083982671792</v>
      </c>
      <c r="O714" s="361">
        <v>12.567752720523567</v>
      </c>
      <c r="P714" s="297">
        <v>1.4658530510585301</v>
      </c>
      <c r="Q714" s="369">
        <f t="shared" si="93"/>
        <v>8.4477083325948416E-2</v>
      </c>
    </row>
    <row r="715" spans="1:17" x14ac:dyDescent="0.35">
      <c r="A715" s="322">
        <f t="shared" si="97"/>
        <v>7</v>
      </c>
      <c r="B715" s="295" t="s">
        <v>2292</v>
      </c>
      <c r="C715" s="323">
        <v>392.8</v>
      </c>
      <c r="D715" s="295"/>
      <c r="E715" s="322"/>
      <c r="F715" s="295">
        <f t="shared" si="89"/>
        <v>392.8</v>
      </c>
      <c r="G715" s="346">
        <v>1100</v>
      </c>
      <c r="H715" s="295">
        <v>15</v>
      </c>
      <c r="I715" s="346">
        <v>5000</v>
      </c>
      <c r="J715" s="295">
        <v>30</v>
      </c>
      <c r="K715" s="296">
        <f t="shared" si="94"/>
        <v>2.1929824561403508E-3</v>
      </c>
      <c r="L715" s="296">
        <f t="shared" si="95"/>
        <v>3.206841261357563E-3</v>
      </c>
      <c r="M715" s="297">
        <f t="shared" si="92"/>
        <v>23.119075255281441</v>
      </c>
      <c r="N715" s="297">
        <f t="shared" si="96"/>
        <v>5.0861965561619167</v>
      </c>
      <c r="O715" s="361">
        <v>8.9444009923795029</v>
      </c>
      <c r="P715" s="297">
        <v>0.73292652552926507</v>
      </c>
      <c r="Q715" s="369">
        <f t="shared" si="93"/>
        <v>9.6442462651100111E-2</v>
      </c>
    </row>
    <row r="716" spans="1:17" x14ac:dyDescent="0.35">
      <c r="A716" s="322">
        <f t="shared" si="97"/>
        <v>8</v>
      </c>
      <c r="B716" s="295" t="s">
        <v>2293</v>
      </c>
      <c r="C716" s="324">
        <v>150.4</v>
      </c>
      <c r="D716" s="295"/>
      <c r="E716" s="322"/>
      <c r="F716" s="295">
        <f t="shared" si="89"/>
        <v>150.4</v>
      </c>
      <c r="G716" s="346">
        <v>1100</v>
      </c>
      <c r="H716" s="295">
        <v>8</v>
      </c>
      <c r="I716" s="346">
        <v>5000</v>
      </c>
      <c r="J716" s="295">
        <v>15</v>
      </c>
      <c r="K716" s="296">
        <f t="shared" ref="K716:K724" si="98">SUM(0.5/$H$882*H716)</f>
        <v>1.1695906432748538E-3</v>
      </c>
      <c r="L716" s="296">
        <f t="shared" ref="L716:L724" si="99">SUM(1/$J$882*J716)</f>
        <v>1.6034206306787815E-3</v>
      </c>
      <c r="M716" s="297">
        <f t="shared" si="92"/>
        <v>11.872509118868793</v>
      </c>
      <c r="N716" s="297">
        <f t="shared" si="96"/>
        <v>2.6119520061511343</v>
      </c>
      <c r="O716" s="361">
        <v>4.592978887127888</v>
      </c>
      <c r="P716" s="297">
        <v>0.39089414694894142</v>
      </c>
      <c r="Q716" s="369">
        <f t="shared" si="93"/>
        <v>0.12944371116420714</v>
      </c>
    </row>
    <row r="717" spans="1:17" x14ac:dyDescent="0.35">
      <c r="A717" s="322">
        <f t="shared" si="97"/>
        <v>9</v>
      </c>
      <c r="B717" s="295" t="s">
        <v>2294</v>
      </c>
      <c r="C717" s="323">
        <v>308.2</v>
      </c>
      <c r="D717" s="295"/>
      <c r="E717" s="322"/>
      <c r="F717" s="295">
        <f t="shared" si="89"/>
        <v>308.2</v>
      </c>
      <c r="G717" s="346">
        <v>1100</v>
      </c>
      <c r="H717" s="295">
        <v>16</v>
      </c>
      <c r="I717" s="346">
        <v>5000</v>
      </c>
      <c r="J717" s="295">
        <v>32</v>
      </c>
      <c r="K717" s="296">
        <f t="shared" si="98"/>
        <v>2.3391812865497076E-3</v>
      </c>
      <c r="L717" s="296">
        <f t="shared" si="99"/>
        <v>3.4206306787814005E-3</v>
      </c>
      <c r="M717" s="297">
        <f t="shared" si="92"/>
        <v>24.660346938966875</v>
      </c>
      <c r="N717" s="297">
        <f t="shared" si="96"/>
        <v>5.4252763265727122</v>
      </c>
      <c r="O717" s="361">
        <v>9.5406943918714724</v>
      </c>
      <c r="P717" s="297">
        <v>0.78178829389788285</v>
      </c>
      <c r="Q717" s="369">
        <f t="shared" si="93"/>
        <v>0.13111001282060009</v>
      </c>
    </row>
    <row r="718" spans="1:17" x14ac:dyDescent="0.35">
      <c r="A718" s="322">
        <f t="shared" si="97"/>
        <v>10</v>
      </c>
      <c r="B718" s="295" t="s">
        <v>2295</v>
      </c>
      <c r="C718" s="323">
        <v>313.8</v>
      </c>
      <c r="D718" s="295"/>
      <c r="E718" s="322"/>
      <c r="F718" s="295">
        <f t="shared" si="89"/>
        <v>313.8</v>
      </c>
      <c r="G718" s="346">
        <v>1100</v>
      </c>
      <c r="H718" s="295">
        <v>15</v>
      </c>
      <c r="I718" s="346">
        <v>5000</v>
      </c>
      <c r="J718" s="295">
        <v>30</v>
      </c>
      <c r="K718" s="296">
        <f t="shared" si="98"/>
        <v>2.1929824561403508E-3</v>
      </c>
      <c r="L718" s="296">
        <f t="shared" si="99"/>
        <v>3.206841261357563E-3</v>
      </c>
      <c r="M718" s="297">
        <f t="shared" si="92"/>
        <v>23.119075255281441</v>
      </c>
      <c r="N718" s="297">
        <f t="shared" si="96"/>
        <v>5.0861965561619167</v>
      </c>
      <c r="O718" s="361">
        <v>8.9444009923795029</v>
      </c>
      <c r="P718" s="297">
        <v>0.73292652552926507</v>
      </c>
      <c r="Q718" s="369">
        <f t="shared" si="93"/>
        <v>0.12072211386026808</v>
      </c>
    </row>
    <row r="719" spans="1:17" x14ac:dyDescent="0.35">
      <c r="A719" s="322">
        <f t="shared" si="97"/>
        <v>11</v>
      </c>
      <c r="B719" s="295" t="s">
        <v>2296</v>
      </c>
      <c r="C719" s="323">
        <v>138.4</v>
      </c>
      <c r="D719" s="295"/>
      <c r="E719" s="322"/>
      <c r="F719" s="295">
        <f t="shared" si="89"/>
        <v>138.4</v>
      </c>
      <c r="G719" s="346">
        <v>1100</v>
      </c>
      <c r="H719" s="295">
        <v>5</v>
      </c>
      <c r="I719" s="346">
        <v>5000</v>
      </c>
      <c r="J719" s="295">
        <v>8</v>
      </c>
      <c r="K719" s="296">
        <f t="shared" si="98"/>
        <v>7.3099415204678359E-4</v>
      </c>
      <c r="L719" s="296">
        <f t="shared" si="99"/>
        <v>8.5515766969535012E-4</v>
      </c>
      <c r="M719" s="297">
        <f t="shared" si="92"/>
        <v>6.7910297171978575</v>
      </c>
      <c r="N719" s="297">
        <f t="shared" si="96"/>
        <v>1.4940265377835287</v>
      </c>
      <c r="O719" s="361">
        <v>2.6267303798441386</v>
      </c>
      <c r="P719" s="297">
        <v>0.24430884184308838</v>
      </c>
      <c r="Q719" s="369">
        <f t="shared" si="93"/>
        <v>8.0607626276507319E-2</v>
      </c>
    </row>
    <row r="720" spans="1:17" x14ac:dyDescent="0.35">
      <c r="A720" s="322">
        <f t="shared" si="97"/>
        <v>12</v>
      </c>
      <c r="B720" s="295" t="s">
        <v>2297</v>
      </c>
      <c r="C720" s="323">
        <v>106.1</v>
      </c>
      <c r="D720" s="295"/>
      <c r="E720" s="322"/>
      <c r="F720" s="295">
        <f t="shared" si="89"/>
        <v>106.1</v>
      </c>
      <c r="G720" s="346">
        <v>1100</v>
      </c>
      <c r="H720" s="295">
        <v>6</v>
      </c>
      <c r="I720" s="346">
        <v>5000</v>
      </c>
      <c r="J720" s="295">
        <v>6</v>
      </c>
      <c r="K720" s="296">
        <f t="shared" si="98"/>
        <v>8.7719298245614037E-4</v>
      </c>
      <c r="L720" s="296">
        <f t="shared" si="99"/>
        <v>6.4136825227151262E-4</v>
      </c>
      <c r="M720" s="297">
        <f t="shared" si="92"/>
        <v>6.5016439984247096</v>
      </c>
      <c r="N720" s="297">
        <f t="shared" si="96"/>
        <v>1.4303616796534362</v>
      </c>
      <c r="O720" s="361">
        <v>2.5135505441047132</v>
      </c>
      <c r="P720" s="297">
        <v>0.2931706102117061</v>
      </c>
      <c r="Q720" s="369">
        <f t="shared" si="93"/>
        <v>0.10121325949476499</v>
      </c>
    </row>
    <row r="721" spans="1:17" x14ac:dyDescent="0.35">
      <c r="A721" s="322">
        <f t="shared" si="97"/>
        <v>13</v>
      </c>
      <c r="B721" s="295" t="s">
        <v>2298</v>
      </c>
      <c r="C721" s="323">
        <v>225.1</v>
      </c>
      <c r="D721" s="295"/>
      <c r="E721" s="322"/>
      <c r="F721" s="295">
        <f t="shared" si="89"/>
        <v>225.1</v>
      </c>
      <c r="G721" s="346">
        <v>1100</v>
      </c>
      <c r="H721" s="295">
        <v>18</v>
      </c>
      <c r="I721" s="346">
        <v>5000</v>
      </c>
      <c r="J721" s="295">
        <v>18</v>
      </c>
      <c r="K721" s="296">
        <f t="shared" si="98"/>
        <v>2.631578947368421E-3</v>
      </c>
      <c r="L721" s="296">
        <f t="shared" si="99"/>
        <v>1.9241047568145377E-3</v>
      </c>
      <c r="M721" s="297">
        <f t="shared" si="92"/>
        <v>19.504931995274127</v>
      </c>
      <c r="N721" s="297">
        <f t="shared" si="96"/>
        <v>4.2910850389603077</v>
      </c>
      <c r="O721" s="361">
        <v>7.5406516323141393</v>
      </c>
      <c r="P721" s="297">
        <v>0.87951183063511817</v>
      </c>
      <c r="Q721" s="369">
        <f t="shared" si="93"/>
        <v>0.14311941580268189</v>
      </c>
    </row>
    <row r="722" spans="1:17" x14ac:dyDescent="0.35">
      <c r="A722" s="322">
        <f t="shared" si="97"/>
        <v>14</v>
      </c>
      <c r="B722" s="295" t="s">
        <v>2299</v>
      </c>
      <c r="C722" s="323">
        <v>184.65</v>
      </c>
      <c r="D722" s="295"/>
      <c r="E722" s="322"/>
      <c r="F722" s="295">
        <f t="shared" si="89"/>
        <v>184.65</v>
      </c>
      <c r="G722" s="346">
        <v>1100</v>
      </c>
      <c r="H722" s="295">
        <v>4</v>
      </c>
      <c r="I722" s="346">
        <v>5000</v>
      </c>
      <c r="J722" s="295">
        <v>8</v>
      </c>
      <c r="K722" s="296">
        <f t="shared" si="98"/>
        <v>5.8479532163742691E-4</v>
      </c>
      <c r="L722" s="296">
        <f t="shared" si="99"/>
        <v>8.5515766969535012E-4</v>
      </c>
      <c r="M722" s="297">
        <f t="shared" si="92"/>
        <v>6.1650867347417186</v>
      </c>
      <c r="N722" s="297">
        <f t="shared" si="96"/>
        <v>1.356319081643178</v>
      </c>
      <c r="O722" s="361">
        <v>2.3851735979678681</v>
      </c>
      <c r="P722" s="297">
        <v>0.19544707347447071</v>
      </c>
      <c r="Q722" s="369">
        <f t="shared" si="93"/>
        <v>5.4709052195110949E-2</v>
      </c>
    </row>
    <row r="723" spans="1:17" x14ac:dyDescent="0.35">
      <c r="A723" s="322">
        <f t="shared" si="97"/>
        <v>15</v>
      </c>
      <c r="B723" s="295" t="s">
        <v>2300</v>
      </c>
      <c r="C723" s="325">
        <v>113.8</v>
      </c>
      <c r="D723" s="295"/>
      <c r="E723" s="322"/>
      <c r="F723" s="295">
        <f t="shared" si="89"/>
        <v>113.8</v>
      </c>
      <c r="G723" s="346">
        <v>1100</v>
      </c>
      <c r="H723" s="295">
        <v>6</v>
      </c>
      <c r="I723" s="346">
        <v>5000</v>
      </c>
      <c r="J723" s="295">
        <v>10</v>
      </c>
      <c r="K723" s="296">
        <f t="shared" si="98"/>
        <v>8.7719298245614037E-4</v>
      </c>
      <c r="L723" s="296">
        <f t="shared" si="99"/>
        <v>1.0689470871191877E-3</v>
      </c>
      <c r="M723" s="297">
        <f t="shared" si="92"/>
        <v>8.3323014008832885</v>
      </c>
      <c r="N723" s="297">
        <f t="shared" si="96"/>
        <v>1.8331063081943235</v>
      </c>
      <c r="O723" s="361">
        <v>3.2230237793361058</v>
      </c>
      <c r="P723" s="297">
        <v>0.2931706102117061</v>
      </c>
      <c r="Q723" s="369">
        <f t="shared" si="93"/>
        <v>0.1202249745046171</v>
      </c>
    </row>
    <row r="724" spans="1:17" x14ac:dyDescent="0.35">
      <c r="A724" s="322">
        <f t="shared" si="97"/>
        <v>16</v>
      </c>
      <c r="B724" s="295" t="s">
        <v>2301</v>
      </c>
      <c r="C724" s="323">
        <v>2829.85</v>
      </c>
      <c r="D724" s="295"/>
      <c r="E724" s="322"/>
      <c r="F724" s="295">
        <f t="shared" si="89"/>
        <v>2829.85</v>
      </c>
      <c r="G724" s="346">
        <v>1100</v>
      </c>
      <c r="H724" s="295">
        <v>100</v>
      </c>
      <c r="I724" s="346">
        <v>5000</v>
      </c>
      <c r="J724" s="295">
        <v>100</v>
      </c>
      <c r="K724" s="296">
        <f t="shared" si="98"/>
        <v>1.4619883040935673E-2</v>
      </c>
      <c r="L724" s="296">
        <f t="shared" si="99"/>
        <v>1.0689470871191877E-2</v>
      </c>
      <c r="M724" s="297">
        <f t="shared" si="92"/>
        <v>108.36073330707849</v>
      </c>
      <c r="N724" s="297">
        <f t="shared" si="96"/>
        <v>23.839361327557267</v>
      </c>
      <c r="O724" s="361">
        <v>41.89250906841189</v>
      </c>
      <c r="P724" s="297">
        <v>4.8861768368617682</v>
      </c>
      <c r="Q724" s="369">
        <f t="shared" si="93"/>
        <v>6.3246737650373488E-2</v>
      </c>
    </row>
    <row r="725" spans="1:17" x14ac:dyDescent="0.35">
      <c r="A725" s="322">
        <f t="shared" si="97"/>
        <v>17</v>
      </c>
      <c r="B725" s="295" t="s">
        <v>2302</v>
      </c>
      <c r="C725" s="323">
        <v>130</v>
      </c>
      <c r="D725" s="295"/>
      <c r="E725" s="322"/>
      <c r="F725" s="295">
        <f t="shared" si="89"/>
        <v>130</v>
      </c>
      <c r="G725" s="346">
        <v>1100</v>
      </c>
      <c r="H725" s="295">
        <v>3</v>
      </c>
      <c r="I725" s="346">
        <v>5000</v>
      </c>
      <c r="J725" s="295">
        <v>6</v>
      </c>
      <c r="K725" s="296">
        <f t="shared" ref="K725:K788" si="100">SUM(0.5/$H$882*H725)</f>
        <v>4.3859649122807018E-4</v>
      </c>
      <c r="L725" s="296">
        <f t="shared" ref="L725:L788" si="101">SUM(1/$J$882*J725)</f>
        <v>6.4136825227151262E-4</v>
      </c>
      <c r="M725" s="297">
        <f t="shared" si="92"/>
        <v>4.6238150510562885</v>
      </c>
      <c r="N725" s="297">
        <f t="shared" si="96"/>
        <v>1.0172393112323834</v>
      </c>
      <c r="O725" s="361">
        <v>1.7888801984759013</v>
      </c>
      <c r="P725" s="297">
        <v>0.14658530510585305</v>
      </c>
      <c r="Q725" s="369">
        <f t="shared" si="93"/>
        <v>5.8280922045157134E-2</v>
      </c>
    </row>
    <row r="726" spans="1:17" x14ac:dyDescent="0.35">
      <c r="A726" s="322">
        <f t="shared" si="97"/>
        <v>18</v>
      </c>
      <c r="B726" s="295" t="s">
        <v>2303</v>
      </c>
      <c r="C726" s="323">
        <v>132.19999999999999</v>
      </c>
      <c r="D726" s="295"/>
      <c r="E726" s="322"/>
      <c r="F726" s="295">
        <f t="shared" si="89"/>
        <v>132.19999999999999</v>
      </c>
      <c r="G726" s="346">
        <v>1100</v>
      </c>
      <c r="H726" s="295">
        <v>8</v>
      </c>
      <c r="I726" s="346">
        <v>5000</v>
      </c>
      <c r="J726" s="295">
        <v>16</v>
      </c>
      <c r="K726" s="296">
        <f t="shared" si="100"/>
        <v>1.1695906432748538E-3</v>
      </c>
      <c r="L726" s="296">
        <f t="shared" si="101"/>
        <v>1.7103153393907002E-3</v>
      </c>
      <c r="M726" s="297">
        <f t="shared" si="92"/>
        <v>12.330173469483437</v>
      </c>
      <c r="N726" s="297">
        <f t="shared" si="96"/>
        <v>2.7126381632863561</v>
      </c>
      <c r="O726" s="361">
        <v>4.7703471959357362</v>
      </c>
      <c r="P726" s="297">
        <v>0.39089414694894142</v>
      </c>
      <c r="Q726" s="369">
        <f t="shared" si="93"/>
        <v>0.15282944762219725</v>
      </c>
    </row>
    <row r="727" spans="1:17" x14ac:dyDescent="0.35">
      <c r="A727" s="322">
        <f t="shared" si="97"/>
        <v>19</v>
      </c>
      <c r="B727" s="295" t="s">
        <v>2304</v>
      </c>
      <c r="C727" s="323">
        <v>130.6</v>
      </c>
      <c r="D727" s="295"/>
      <c r="E727" s="322"/>
      <c r="F727" s="295">
        <f t="shared" si="89"/>
        <v>130.6</v>
      </c>
      <c r="G727" s="346">
        <v>1100</v>
      </c>
      <c r="H727" s="295">
        <v>8</v>
      </c>
      <c r="I727" s="346">
        <v>5000</v>
      </c>
      <c r="J727" s="295">
        <v>16</v>
      </c>
      <c r="K727" s="296">
        <f t="shared" si="100"/>
        <v>1.1695906432748538E-3</v>
      </c>
      <c r="L727" s="296">
        <f t="shared" si="101"/>
        <v>1.7103153393907002E-3</v>
      </c>
      <c r="M727" s="297">
        <f t="shared" si="92"/>
        <v>12.330173469483437</v>
      </c>
      <c r="N727" s="297">
        <f t="shared" si="96"/>
        <v>2.7126381632863561</v>
      </c>
      <c r="O727" s="361">
        <v>4.7703471959357362</v>
      </c>
      <c r="P727" s="297">
        <v>0.39089414694894142</v>
      </c>
      <c r="Q727" s="369">
        <f t="shared" si="93"/>
        <v>0.15470178388709399</v>
      </c>
    </row>
    <row r="728" spans="1:17" x14ac:dyDescent="0.35">
      <c r="A728" s="322">
        <f t="shared" si="97"/>
        <v>20</v>
      </c>
      <c r="B728" s="295" t="s">
        <v>2305</v>
      </c>
      <c r="C728" s="323">
        <v>302.39999999999998</v>
      </c>
      <c r="D728" s="295"/>
      <c r="E728" s="322"/>
      <c r="F728" s="295">
        <f t="shared" si="89"/>
        <v>302.39999999999998</v>
      </c>
      <c r="G728" s="346">
        <v>1100</v>
      </c>
      <c r="H728" s="295">
        <v>18</v>
      </c>
      <c r="I728" s="346">
        <v>5000</v>
      </c>
      <c r="J728" s="295">
        <v>20</v>
      </c>
      <c r="K728" s="296">
        <f t="shared" si="100"/>
        <v>2.631578947368421E-3</v>
      </c>
      <c r="L728" s="296">
        <f t="shared" si="101"/>
        <v>2.1378941742383755E-3</v>
      </c>
      <c r="M728" s="297">
        <f t="shared" si="92"/>
        <v>20.420260696503419</v>
      </c>
      <c r="N728" s="297">
        <f t="shared" si="96"/>
        <v>4.4924573532307521</v>
      </c>
      <c r="O728" s="361">
        <v>7.8953882499298347</v>
      </c>
      <c r="P728" s="297">
        <v>0.87951183063511817</v>
      </c>
      <c r="Q728" s="369">
        <f t="shared" si="93"/>
        <v>0.11140085360548652</v>
      </c>
    </row>
    <row r="729" spans="1:17" x14ac:dyDescent="0.35">
      <c r="A729" s="322">
        <f t="shared" si="97"/>
        <v>21</v>
      </c>
      <c r="B729" s="295" t="s">
        <v>2306</v>
      </c>
      <c r="C729" s="323">
        <v>2716.6</v>
      </c>
      <c r="D729" s="295"/>
      <c r="E729" s="322"/>
      <c r="F729" s="295">
        <f t="shared" si="89"/>
        <v>2716.6</v>
      </c>
      <c r="G729" s="346">
        <v>1100</v>
      </c>
      <c r="H729" s="295">
        <v>90</v>
      </c>
      <c r="I729" s="346">
        <v>5000</v>
      </c>
      <c r="J729" s="295">
        <v>90</v>
      </c>
      <c r="K729" s="296">
        <f t="shared" si="100"/>
        <v>1.3157894736842106E-2</v>
      </c>
      <c r="L729" s="296">
        <f t="shared" si="101"/>
        <v>9.6205237840726893E-3</v>
      </c>
      <c r="M729" s="297">
        <f t="shared" si="92"/>
        <v>97.524659976370643</v>
      </c>
      <c r="N729" s="297">
        <f t="shared" si="96"/>
        <v>21.455425194801542</v>
      </c>
      <c r="O729" s="361">
        <v>37.703258161570702</v>
      </c>
      <c r="P729" s="297">
        <v>4.3975591531755907</v>
      </c>
      <c r="Q729" s="369">
        <f t="shared" si="93"/>
        <v>5.9295038830125331E-2</v>
      </c>
    </row>
    <row r="730" spans="1:17" x14ac:dyDescent="0.35">
      <c r="A730" s="322">
        <f t="shared" si="97"/>
        <v>22</v>
      </c>
      <c r="B730" s="295" t="s">
        <v>2307</v>
      </c>
      <c r="C730" s="323">
        <v>453</v>
      </c>
      <c r="D730" s="295"/>
      <c r="E730" s="322"/>
      <c r="F730" s="295">
        <f t="shared" si="89"/>
        <v>453</v>
      </c>
      <c r="G730" s="346">
        <v>1100</v>
      </c>
      <c r="H730" s="295">
        <v>17</v>
      </c>
      <c r="I730" s="346">
        <v>5000</v>
      </c>
      <c r="J730" s="295">
        <v>34</v>
      </c>
      <c r="K730" s="296">
        <f t="shared" si="100"/>
        <v>2.4853801169590645E-3</v>
      </c>
      <c r="L730" s="296">
        <f t="shared" si="101"/>
        <v>3.634420096205238E-3</v>
      </c>
      <c r="M730" s="297">
        <f t="shared" si="92"/>
        <v>26.201618622652301</v>
      </c>
      <c r="N730" s="297">
        <f t="shared" si="96"/>
        <v>5.7643560969835059</v>
      </c>
      <c r="O730" s="361">
        <v>10.136987791363438</v>
      </c>
      <c r="P730" s="297">
        <v>0.83065006226650051</v>
      </c>
      <c r="Q730" s="369">
        <f t="shared" si="93"/>
        <v>9.4776186695950879E-2</v>
      </c>
    </row>
    <row r="731" spans="1:17" x14ac:dyDescent="0.35">
      <c r="A731" s="322">
        <f t="shared" si="97"/>
        <v>23</v>
      </c>
      <c r="B731" s="295" t="s">
        <v>2308</v>
      </c>
      <c r="C731" s="323">
        <v>183.6</v>
      </c>
      <c r="D731" s="295"/>
      <c r="E731" s="322">
        <v>33.299999999999997</v>
      </c>
      <c r="F731" s="295">
        <f t="shared" si="89"/>
        <v>216.89999999999998</v>
      </c>
      <c r="G731" s="346">
        <v>1100</v>
      </c>
      <c r="H731" s="295">
        <v>2</v>
      </c>
      <c r="I731" s="346">
        <v>5000</v>
      </c>
      <c r="J731" s="295">
        <v>6</v>
      </c>
      <c r="K731" s="296">
        <f t="shared" si="100"/>
        <v>2.9239766081871346E-4</v>
      </c>
      <c r="L731" s="296">
        <f t="shared" si="101"/>
        <v>6.4136825227151262E-4</v>
      </c>
      <c r="M731" s="297">
        <f t="shared" si="92"/>
        <v>3.9978720686001483</v>
      </c>
      <c r="N731" s="297">
        <f t="shared" si="96"/>
        <v>0.87953185509203269</v>
      </c>
      <c r="O731" s="361">
        <v>1.5473234165996304</v>
      </c>
      <c r="P731" s="297">
        <v>9.7723536737235356E-2</v>
      </c>
      <c r="Q731" s="369">
        <f t="shared" si="93"/>
        <v>3.0071235025491229E-2</v>
      </c>
    </row>
    <row r="732" spans="1:17" x14ac:dyDescent="0.35">
      <c r="A732" s="322">
        <f t="shared" si="97"/>
        <v>24</v>
      </c>
      <c r="B732" s="295" t="s">
        <v>2309</v>
      </c>
      <c r="C732" s="323">
        <v>1099.8</v>
      </c>
      <c r="D732" s="295"/>
      <c r="E732" s="322"/>
      <c r="F732" s="295">
        <f t="shared" si="89"/>
        <v>1099.8</v>
      </c>
      <c r="G732" s="346">
        <v>1100</v>
      </c>
      <c r="H732" s="295">
        <v>21</v>
      </c>
      <c r="I732" s="346">
        <v>5000</v>
      </c>
      <c r="J732" s="295">
        <v>42</v>
      </c>
      <c r="K732" s="296">
        <f t="shared" si="100"/>
        <v>3.0701754385964912E-3</v>
      </c>
      <c r="L732" s="296">
        <f t="shared" si="101"/>
        <v>4.4895777659005884E-3</v>
      </c>
      <c r="M732" s="297">
        <f t="shared" si="92"/>
        <v>32.366705357394018</v>
      </c>
      <c r="N732" s="297">
        <f t="shared" si="96"/>
        <v>7.1206751786266844</v>
      </c>
      <c r="O732" s="361">
        <v>12.522161389331307</v>
      </c>
      <c r="P732" s="297">
        <v>1.0260971357409714</v>
      </c>
      <c r="Q732" s="369">
        <f t="shared" si="93"/>
        <v>4.8222985143747031E-2</v>
      </c>
    </row>
    <row r="733" spans="1:17" x14ac:dyDescent="0.35">
      <c r="A733" s="322">
        <f t="shared" si="97"/>
        <v>25</v>
      </c>
      <c r="B733" s="295" t="s">
        <v>2310</v>
      </c>
      <c r="C733" s="323">
        <v>287.8</v>
      </c>
      <c r="D733" s="295">
        <v>29</v>
      </c>
      <c r="E733" s="322"/>
      <c r="F733" s="295">
        <f t="shared" si="89"/>
        <v>316.8</v>
      </c>
      <c r="G733" s="346">
        <v>1100</v>
      </c>
      <c r="H733" s="295">
        <v>16</v>
      </c>
      <c r="I733" s="346">
        <v>5000</v>
      </c>
      <c r="J733" s="295">
        <v>12</v>
      </c>
      <c r="K733" s="296">
        <f t="shared" si="100"/>
        <v>2.3391812865497076E-3</v>
      </c>
      <c r="L733" s="296">
        <f t="shared" si="101"/>
        <v>1.2827365045430252E-3</v>
      </c>
      <c r="M733" s="297">
        <f t="shared" si="92"/>
        <v>15.50705992667398</v>
      </c>
      <c r="N733" s="297">
        <f t="shared" si="96"/>
        <v>3.4115531838682758</v>
      </c>
      <c r="O733" s="361">
        <v>5.9933282157145094</v>
      </c>
      <c r="P733" s="297">
        <v>0.78178829389788285</v>
      </c>
      <c r="Q733" s="369">
        <f t="shared" si="93"/>
        <v>8.1103944508063908E-2</v>
      </c>
    </row>
    <row r="734" spans="1:17" x14ac:dyDescent="0.35">
      <c r="A734" s="322">
        <f t="shared" si="97"/>
        <v>26</v>
      </c>
      <c r="B734" s="295" t="s">
        <v>2311</v>
      </c>
      <c r="C734" s="323">
        <v>272.5</v>
      </c>
      <c r="D734" s="295"/>
      <c r="E734" s="322"/>
      <c r="F734" s="295">
        <f t="shared" si="89"/>
        <v>272.5</v>
      </c>
      <c r="G734" s="346">
        <v>1100</v>
      </c>
      <c r="H734" s="295">
        <v>13</v>
      </c>
      <c r="I734" s="346">
        <v>5000</v>
      </c>
      <c r="J734" s="295">
        <v>12</v>
      </c>
      <c r="K734" s="296">
        <f t="shared" si="100"/>
        <v>1.9005847953216374E-3</v>
      </c>
      <c r="L734" s="296">
        <f t="shared" si="101"/>
        <v>1.2827365045430252E-3</v>
      </c>
      <c r="M734" s="297">
        <f t="shared" si="92"/>
        <v>13.629230979305561</v>
      </c>
      <c r="N734" s="297">
        <f t="shared" si="96"/>
        <v>2.9984308154472235</v>
      </c>
      <c r="O734" s="361">
        <v>5.2686578700856979</v>
      </c>
      <c r="P734" s="297">
        <v>0.63520298879202974</v>
      </c>
      <c r="Q734" s="369">
        <f t="shared" si="93"/>
        <v>8.26844868023138E-2</v>
      </c>
    </row>
    <row r="735" spans="1:17" x14ac:dyDescent="0.35">
      <c r="A735" s="322">
        <f t="shared" si="97"/>
        <v>27</v>
      </c>
      <c r="B735" s="295" t="s">
        <v>2312</v>
      </c>
      <c r="C735" s="323">
        <v>206.8</v>
      </c>
      <c r="D735" s="295"/>
      <c r="E735" s="322"/>
      <c r="F735" s="295">
        <f t="shared" si="89"/>
        <v>206.8</v>
      </c>
      <c r="G735" s="346">
        <v>1100</v>
      </c>
      <c r="H735" s="295">
        <v>12</v>
      </c>
      <c r="I735" s="346">
        <v>5000</v>
      </c>
      <c r="J735" s="295">
        <v>8</v>
      </c>
      <c r="K735" s="296">
        <f t="shared" si="100"/>
        <v>1.7543859649122807E-3</v>
      </c>
      <c r="L735" s="296">
        <f t="shared" si="101"/>
        <v>8.5515766969535012E-4</v>
      </c>
      <c r="M735" s="297">
        <f t="shared" si="92"/>
        <v>11.17263059439084</v>
      </c>
      <c r="N735" s="297">
        <f t="shared" si="96"/>
        <v>2.4579787307659848</v>
      </c>
      <c r="O735" s="361">
        <v>4.3176278529780339</v>
      </c>
      <c r="P735" s="297">
        <v>0.58634122042341219</v>
      </c>
      <c r="Q735" s="369">
        <f t="shared" si="93"/>
        <v>8.9625620882776952E-2</v>
      </c>
    </row>
    <row r="736" spans="1:17" x14ac:dyDescent="0.35">
      <c r="A736" s="322">
        <f t="shared" si="97"/>
        <v>28</v>
      </c>
      <c r="B736" s="295" t="s">
        <v>2313</v>
      </c>
      <c r="C736" s="323">
        <v>90.7</v>
      </c>
      <c r="D736" s="295"/>
      <c r="E736" s="322"/>
      <c r="F736" s="295">
        <f t="shared" si="89"/>
        <v>90.7</v>
      </c>
      <c r="G736" s="346">
        <v>1100</v>
      </c>
      <c r="H736" s="295">
        <v>7</v>
      </c>
      <c r="I736" s="346">
        <v>5000</v>
      </c>
      <c r="J736" s="295">
        <v>9</v>
      </c>
      <c r="K736" s="296">
        <f t="shared" si="100"/>
        <v>1.0233918128654971E-3</v>
      </c>
      <c r="L736" s="296">
        <f t="shared" si="101"/>
        <v>9.6205237840726887E-4</v>
      </c>
      <c r="M736" s="297">
        <f t="shared" si="92"/>
        <v>8.500580032724784</v>
      </c>
      <c r="N736" s="297">
        <f t="shared" si="96"/>
        <v>1.8701276071994526</v>
      </c>
      <c r="O736" s="361">
        <v>3.2872122524045277</v>
      </c>
      <c r="P736" s="297">
        <v>0.34203237858032376</v>
      </c>
      <c r="Q736" s="369">
        <f t="shared" si="93"/>
        <v>0.1543544903077077</v>
      </c>
    </row>
    <row r="737" spans="1:17" x14ac:dyDescent="0.35">
      <c r="A737" s="322">
        <f t="shared" si="97"/>
        <v>29</v>
      </c>
      <c r="B737" s="295" t="s">
        <v>2314</v>
      </c>
      <c r="C737" s="323">
        <v>315.8</v>
      </c>
      <c r="D737" s="295"/>
      <c r="E737" s="322"/>
      <c r="F737" s="295">
        <f t="shared" si="89"/>
        <v>315.8</v>
      </c>
      <c r="G737" s="346">
        <v>1100</v>
      </c>
      <c r="H737" s="295">
        <v>9</v>
      </c>
      <c r="I737" s="346">
        <v>5000</v>
      </c>
      <c r="J737" s="295">
        <v>8</v>
      </c>
      <c r="K737" s="296">
        <f t="shared" si="100"/>
        <v>1.3157894736842105E-3</v>
      </c>
      <c r="L737" s="296">
        <f t="shared" si="101"/>
        <v>8.5515766969535012E-4</v>
      </c>
      <c r="M737" s="297">
        <f t="shared" si="92"/>
        <v>9.2948016470224193</v>
      </c>
      <c r="N737" s="297">
        <f t="shared" si="96"/>
        <v>2.0448563623449321</v>
      </c>
      <c r="O737" s="361">
        <v>3.5929575073492215</v>
      </c>
      <c r="P737" s="297">
        <v>0.43975591531755909</v>
      </c>
      <c r="Q737" s="369">
        <f t="shared" si="93"/>
        <v>4.8677553616320875E-2</v>
      </c>
    </row>
    <row r="738" spans="1:17" x14ac:dyDescent="0.35">
      <c r="A738" s="322">
        <f t="shared" si="97"/>
        <v>30</v>
      </c>
      <c r="B738" s="295" t="s">
        <v>2315</v>
      </c>
      <c r="C738" s="323">
        <v>728.38</v>
      </c>
      <c r="D738" s="295"/>
      <c r="E738" s="322">
        <v>237.1</v>
      </c>
      <c r="F738" s="295">
        <f t="shared" si="89"/>
        <v>965.48</v>
      </c>
      <c r="G738" s="346">
        <v>1100</v>
      </c>
      <c r="H738" s="295">
        <v>8</v>
      </c>
      <c r="I738" s="346">
        <v>5000</v>
      </c>
      <c r="J738" s="295">
        <v>24</v>
      </c>
      <c r="K738" s="296">
        <f t="shared" si="100"/>
        <v>1.1695906432748538E-3</v>
      </c>
      <c r="L738" s="296">
        <f t="shared" si="101"/>
        <v>2.5654730090860505E-3</v>
      </c>
      <c r="M738" s="297">
        <f t="shared" si="92"/>
        <v>15.991488274400593</v>
      </c>
      <c r="N738" s="297">
        <f t="shared" si="96"/>
        <v>3.5181274203681308</v>
      </c>
      <c r="O738" s="361">
        <v>6.1892936663985214</v>
      </c>
      <c r="P738" s="297">
        <v>0.39089414694894142</v>
      </c>
      <c r="Q738" s="369">
        <f t="shared" si="93"/>
        <v>2.702262450606557E-2</v>
      </c>
    </row>
    <row r="739" spans="1:17" x14ac:dyDescent="0.35">
      <c r="A739" s="322">
        <f t="shared" si="97"/>
        <v>31</v>
      </c>
      <c r="B739" s="295" t="s">
        <v>2316</v>
      </c>
      <c r="C739" s="323">
        <v>2744.5</v>
      </c>
      <c r="D739" s="295">
        <v>461.4</v>
      </c>
      <c r="E739" s="322">
        <v>413</v>
      </c>
      <c r="F739" s="295">
        <f t="shared" si="89"/>
        <v>3618.9</v>
      </c>
      <c r="G739" s="346">
        <v>1100</v>
      </c>
      <c r="H739" s="295">
        <v>0</v>
      </c>
      <c r="I739" s="346">
        <v>5000</v>
      </c>
      <c r="J739" s="295">
        <v>90</v>
      </c>
      <c r="K739" s="296">
        <f t="shared" si="100"/>
        <v>0</v>
      </c>
      <c r="L739" s="296">
        <f t="shared" si="101"/>
        <v>9.6205237840726893E-3</v>
      </c>
      <c r="M739" s="297">
        <f t="shared" si="92"/>
        <v>41.189791555318017</v>
      </c>
      <c r="N739" s="297">
        <f t="shared" si="96"/>
        <v>9.0617541421699634</v>
      </c>
      <c r="O739" s="361">
        <v>15.963147792706334</v>
      </c>
      <c r="P739" s="297">
        <v>0</v>
      </c>
      <c r="Q739" s="369">
        <f t="shared" si="93"/>
        <v>1.8296911627896411E-2</v>
      </c>
    </row>
    <row r="740" spans="1:17" x14ac:dyDescent="0.35">
      <c r="A740" s="322">
        <f t="shared" si="97"/>
        <v>32</v>
      </c>
      <c r="B740" s="295" t="s">
        <v>2317</v>
      </c>
      <c r="C740" s="323">
        <v>853.9</v>
      </c>
      <c r="D740" s="295"/>
      <c r="E740" s="322">
        <v>126.4</v>
      </c>
      <c r="F740" s="295">
        <f t="shared" si="89"/>
        <v>980.3</v>
      </c>
      <c r="G740" s="346">
        <v>1100</v>
      </c>
      <c r="H740" s="295">
        <v>24</v>
      </c>
      <c r="I740" s="346">
        <v>5000</v>
      </c>
      <c r="J740" s="295">
        <v>24</v>
      </c>
      <c r="K740" s="296">
        <f t="shared" si="100"/>
        <v>3.5087719298245615E-3</v>
      </c>
      <c r="L740" s="296">
        <f t="shared" si="101"/>
        <v>2.5654730090860505E-3</v>
      </c>
      <c r="M740" s="297">
        <f t="shared" si="92"/>
        <v>26.006575993698839</v>
      </c>
      <c r="N740" s="297">
        <f t="shared" si="96"/>
        <v>5.7214467186137448</v>
      </c>
      <c r="O740" s="361">
        <v>10.054202176418853</v>
      </c>
      <c r="P740" s="297">
        <v>1.1726824408468244</v>
      </c>
      <c r="Q740" s="369">
        <f t="shared" si="93"/>
        <v>4.3818124379861538E-2</v>
      </c>
    </row>
    <row r="741" spans="1:17" x14ac:dyDescent="0.35">
      <c r="A741" s="322">
        <f t="shared" si="97"/>
        <v>33</v>
      </c>
      <c r="B741" s="295" t="s">
        <v>2318</v>
      </c>
      <c r="C741" s="323">
        <v>996.64</v>
      </c>
      <c r="D741" s="295"/>
      <c r="E741" s="322">
        <v>120.2</v>
      </c>
      <c r="F741" s="295">
        <f t="shared" si="89"/>
        <v>1116.8399999999999</v>
      </c>
      <c r="G741" s="346">
        <v>1100</v>
      </c>
      <c r="H741" s="295">
        <v>20</v>
      </c>
      <c r="I741" s="346">
        <v>5000</v>
      </c>
      <c r="J741" s="295">
        <v>26</v>
      </c>
      <c r="K741" s="296">
        <f t="shared" si="100"/>
        <v>2.9239766081871343E-3</v>
      </c>
      <c r="L741" s="296">
        <f t="shared" si="101"/>
        <v>2.779262426509888E-3</v>
      </c>
      <c r="M741" s="297">
        <f t="shared" ref="M741:M772" si="102">(L741+K741)*4281.45</f>
        <v>24.418132765103564</v>
      </c>
      <c r="N741" s="297">
        <f t="shared" si="96"/>
        <v>5.371989208322784</v>
      </c>
      <c r="O741" s="361">
        <v>9.4427116665294655</v>
      </c>
      <c r="P741" s="297">
        <v>0.9772353673723535</v>
      </c>
      <c r="Q741" s="369">
        <f t="shared" ref="Q741:Q772" si="103">(M741+N741+O741+P741)/F741</f>
        <v>3.6003428429612273E-2</v>
      </c>
    </row>
    <row r="742" spans="1:17" x14ac:dyDescent="0.35">
      <c r="A742" s="322">
        <f t="shared" si="97"/>
        <v>34</v>
      </c>
      <c r="B742" s="295" t="s">
        <v>2319</v>
      </c>
      <c r="C742" s="323">
        <v>978.3</v>
      </c>
      <c r="D742" s="295">
        <v>22.8</v>
      </c>
      <c r="E742" s="322"/>
      <c r="F742" s="295">
        <f t="shared" si="89"/>
        <v>1001.0999999999999</v>
      </c>
      <c r="G742" s="346">
        <v>1100</v>
      </c>
      <c r="H742" s="295">
        <v>26</v>
      </c>
      <c r="I742" s="346">
        <v>5000</v>
      </c>
      <c r="J742" s="295">
        <v>22</v>
      </c>
      <c r="K742" s="296">
        <f t="shared" si="100"/>
        <v>3.8011695906432748E-3</v>
      </c>
      <c r="L742" s="296">
        <f t="shared" si="101"/>
        <v>2.351683591662213E-3</v>
      </c>
      <c r="M742" s="297">
        <f t="shared" si="102"/>
        <v>26.343133257381833</v>
      </c>
      <c r="N742" s="297">
        <f t="shared" si="96"/>
        <v>5.7954893166240034</v>
      </c>
      <c r="O742" s="361">
        <v>10.182579122555698</v>
      </c>
      <c r="P742" s="297">
        <v>1.2704059775840595</v>
      </c>
      <c r="Q742" s="369">
        <f t="shared" si="103"/>
        <v>4.3543709593592647E-2</v>
      </c>
    </row>
    <row r="743" spans="1:17" x14ac:dyDescent="0.35">
      <c r="A743" s="322">
        <f t="shared" si="97"/>
        <v>35</v>
      </c>
      <c r="B743" s="295" t="s">
        <v>2320</v>
      </c>
      <c r="C743" s="323">
        <v>290.39999999999998</v>
      </c>
      <c r="D743" s="295"/>
      <c r="E743" s="322"/>
      <c r="F743" s="295">
        <f t="shared" si="89"/>
        <v>290.39999999999998</v>
      </c>
      <c r="G743" s="346">
        <v>1100</v>
      </c>
      <c r="H743" s="295">
        <v>6</v>
      </c>
      <c r="I743" s="346">
        <v>5000</v>
      </c>
      <c r="J743" s="295">
        <v>8</v>
      </c>
      <c r="K743" s="296">
        <f t="shared" si="100"/>
        <v>8.7719298245614037E-4</v>
      </c>
      <c r="L743" s="296">
        <f t="shared" si="101"/>
        <v>8.5515766969535012E-4</v>
      </c>
      <c r="M743" s="297">
        <f t="shared" si="102"/>
        <v>7.4169726996539982</v>
      </c>
      <c r="N743" s="297">
        <f t="shared" si="96"/>
        <v>1.6317339939238795</v>
      </c>
      <c r="O743" s="361">
        <v>2.8682871617204095</v>
      </c>
      <c r="P743" s="297">
        <v>0.2931706102117061</v>
      </c>
      <c r="Q743" s="369">
        <f t="shared" si="103"/>
        <v>4.2046020886742405E-2</v>
      </c>
    </row>
    <row r="744" spans="1:17" x14ac:dyDescent="0.35">
      <c r="A744" s="322">
        <f t="shared" si="97"/>
        <v>36</v>
      </c>
      <c r="B744" s="295" t="s">
        <v>2321</v>
      </c>
      <c r="C744" s="323">
        <v>1017.8</v>
      </c>
      <c r="D744" s="295"/>
      <c r="E744" s="322">
        <v>108.5</v>
      </c>
      <c r="F744" s="295">
        <f t="shared" si="89"/>
        <v>1126.3</v>
      </c>
      <c r="G744" s="346">
        <v>1100</v>
      </c>
      <c r="H744" s="295">
        <v>36</v>
      </c>
      <c r="I744" s="346">
        <v>5000</v>
      </c>
      <c r="J744" s="295">
        <v>36</v>
      </c>
      <c r="K744" s="296">
        <f t="shared" si="100"/>
        <v>5.263157894736842E-3</v>
      </c>
      <c r="L744" s="296">
        <f t="shared" si="101"/>
        <v>3.8482095136290755E-3</v>
      </c>
      <c r="M744" s="297">
        <f t="shared" si="102"/>
        <v>39.009863990548254</v>
      </c>
      <c r="N744" s="297">
        <f t="shared" si="96"/>
        <v>8.5821700779206154</v>
      </c>
      <c r="O744" s="361">
        <v>15.081303264628279</v>
      </c>
      <c r="P744" s="297">
        <v>1.7590236612702363</v>
      </c>
      <c r="Q744" s="369">
        <f t="shared" si="103"/>
        <v>5.7207103786173656E-2</v>
      </c>
    </row>
    <row r="745" spans="1:17" x14ac:dyDescent="0.35">
      <c r="A745" s="322">
        <f t="shared" si="97"/>
        <v>37</v>
      </c>
      <c r="B745" s="295" t="s">
        <v>925</v>
      </c>
      <c r="C745" s="323">
        <v>803.6</v>
      </c>
      <c r="D745" s="295"/>
      <c r="E745" s="322">
        <v>89</v>
      </c>
      <c r="F745" s="295">
        <f t="shared" si="89"/>
        <v>892.6</v>
      </c>
      <c r="G745" s="346">
        <v>1100</v>
      </c>
      <c r="H745" s="295">
        <v>20</v>
      </c>
      <c r="I745" s="346">
        <v>5000</v>
      </c>
      <c r="J745" s="295">
        <v>22</v>
      </c>
      <c r="K745" s="296">
        <f t="shared" si="100"/>
        <v>2.9239766081871343E-3</v>
      </c>
      <c r="L745" s="296">
        <f t="shared" si="101"/>
        <v>2.351683591662213E-3</v>
      </c>
      <c r="M745" s="297">
        <f t="shared" si="102"/>
        <v>22.587475362644984</v>
      </c>
      <c r="N745" s="297">
        <f t="shared" si="96"/>
        <v>4.969244579781896</v>
      </c>
      <c r="O745" s="361">
        <v>8.7332384312980729</v>
      </c>
      <c r="P745" s="297">
        <v>0.9772353673723535</v>
      </c>
      <c r="Q745" s="369">
        <f t="shared" si="103"/>
        <v>4.1751281359060394E-2</v>
      </c>
    </row>
    <row r="746" spans="1:17" x14ac:dyDescent="0.35">
      <c r="A746" s="322">
        <f t="shared" si="97"/>
        <v>38</v>
      </c>
      <c r="B746" s="295" t="s">
        <v>926</v>
      </c>
      <c r="C746" s="323">
        <v>923.4</v>
      </c>
      <c r="D746" s="295"/>
      <c r="E746" s="322"/>
      <c r="F746" s="295">
        <f t="shared" si="89"/>
        <v>923.4</v>
      </c>
      <c r="G746" s="346">
        <v>1100</v>
      </c>
      <c r="H746" s="295">
        <v>21</v>
      </c>
      <c r="I746" s="346">
        <v>5000</v>
      </c>
      <c r="J746" s="295">
        <v>24</v>
      </c>
      <c r="K746" s="296">
        <f t="shared" si="100"/>
        <v>3.0701754385964912E-3</v>
      </c>
      <c r="L746" s="296">
        <f t="shared" si="101"/>
        <v>2.5654730090860505E-3</v>
      </c>
      <c r="M746" s="297">
        <f t="shared" si="102"/>
        <v>24.128747046330417</v>
      </c>
      <c r="N746" s="297">
        <f t="shared" si="96"/>
        <v>5.3083243501926916</v>
      </c>
      <c r="O746" s="361">
        <v>9.3295318307900406</v>
      </c>
      <c r="P746" s="297">
        <v>1.0260971357409714</v>
      </c>
      <c r="Q746" s="369">
        <f t="shared" si="103"/>
        <v>4.3093675940062935E-2</v>
      </c>
    </row>
    <row r="747" spans="1:17" x14ac:dyDescent="0.35">
      <c r="A747" s="322">
        <f t="shared" si="97"/>
        <v>39</v>
      </c>
      <c r="B747" s="295" t="s">
        <v>927</v>
      </c>
      <c r="C747" s="323">
        <v>953.3</v>
      </c>
      <c r="D747" s="295"/>
      <c r="E747" s="322"/>
      <c r="F747" s="295">
        <f t="shared" si="89"/>
        <v>953.3</v>
      </c>
      <c r="G747" s="346">
        <v>1100</v>
      </c>
      <c r="H747" s="295">
        <v>22</v>
      </c>
      <c r="I747" s="346">
        <v>5000</v>
      </c>
      <c r="J747" s="295">
        <v>26</v>
      </c>
      <c r="K747" s="296">
        <f t="shared" si="100"/>
        <v>3.2163742690058481E-3</v>
      </c>
      <c r="L747" s="296">
        <f t="shared" si="101"/>
        <v>2.779262426509888E-3</v>
      </c>
      <c r="M747" s="297">
        <f t="shared" si="102"/>
        <v>25.670018730015844</v>
      </c>
      <c r="N747" s="297">
        <f t="shared" si="96"/>
        <v>5.6474041206034853</v>
      </c>
      <c r="O747" s="361">
        <v>9.9258252302820065</v>
      </c>
      <c r="P747" s="297">
        <v>1.0749589041095888</v>
      </c>
      <c r="Q747" s="369">
        <f t="shared" si="103"/>
        <v>4.4391279749303396E-2</v>
      </c>
    </row>
    <row r="748" spans="1:17" x14ac:dyDescent="0.35">
      <c r="A748" s="322">
        <f t="shared" si="97"/>
        <v>40</v>
      </c>
      <c r="B748" s="295" t="s">
        <v>928</v>
      </c>
      <c r="C748" s="323">
        <v>956.1</v>
      </c>
      <c r="D748" s="295">
        <v>153.69999999999999</v>
      </c>
      <c r="E748" s="322"/>
      <c r="F748" s="295">
        <f t="shared" si="89"/>
        <v>1109.8</v>
      </c>
      <c r="G748" s="346">
        <v>1100</v>
      </c>
      <c r="H748" s="295">
        <v>28</v>
      </c>
      <c r="I748" s="346">
        <v>5000</v>
      </c>
      <c r="J748" s="295">
        <v>20</v>
      </c>
      <c r="K748" s="296">
        <f t="shared" si="100"/>
        <v>4.0935672514619886E-3</v>
      </c>
      <c r="L748" s="296">
        <f t="shared" si="101"/>
        <v>2.1378941742383755E-3</v>
      </c>
      <c r="M748" s="297">
        <f t="shared" si="102"/>
        <v>26.679690521064824</v>
      </c>
      <c r="N748" s="297">
        <f t="shared" si="96"/>
        <v>5.869531914634261</v>
      </c>
      <c r="O748" s="361">
        <v>10.310956068692544</v>
      </c>
      <c r="P748" s="297">
        <v>1.368129514321295</v>
      </c>
      <c r="Q748" s="369">
        <f t="shared" si="103"/>
        <v>3.985250317058292E-2</v>
      </c>
    </row>
    <row r="749" spans="1:17" x14ac:dyDescent="0.35">
      <c r="A749" s="322">
        <f t="shared" si="97"/>
        <v>41</v>
      </c>
      <c r="B749" s="295" t="s">
        <v>929</v>
      </c>
      <c r="C749" s="323">
        <v>900.4</v>
      </c>
      <c r="D749" s="295"/>
      <c r="E749" s="322"/>
      <c r="F749" s="295">
        <f t="shared" si="89"/>
        <v>900.4</v>
      </c>
      <c r="G749" s="346">
        <v>1100</v>
      </c>
      <c r="H749" s="295">
        <v>28</v>
      </c>
      <c r="I749" s="346">
        <v>5000</v>
      </c>
      <c r="J749" s="295">
        <v>22</v>
      </c>
      <c r="K749" s="296">
        <f t="shared" si="100"/>
        <v>4.0935672514619886E-3</v>
      </c>
      <c r="L749" s="296">
        <f t="shared" si="101"/>
        <v>2.351683591662213E-3</v>
      </c>
      <c r="M749" s="297">
        <f t="shared" si="102"/>
        <v>27.595019222294113</v>
      </c>
      <c r="N749" s="297">
        <f t="shared" si="96"/>
        <v>6.0709042289047046</v>
      </c>
      <c r="O749" s="361">
        <v>10.66569268630824</v>
      </c>
      <c r="P749" s="297">
        <v>1.368129514321295</v>
      </c>
      <c r="Q749" s="369">
        <f t="shared" si="103"/>
        <v>5.075493741873429E-2</v>
      </c>
    </row>
    <row r="750" spans="1:17" x14ac:dyDescent="0.35">
      <c r="A750" s="322">
        <f t="shared" si="97"/>
        <v>42</v>
      </c>
      <c r="B750" s="295" t="s">
        <v>930</v>
      </c>
      <c r="C750" s="323">
        <v>643.84</v>
      </c>
      <c r="D750" s="295">
        <v>33.299999999999997</v>
      </c>
      <c r="E750" s="322"/>
      <c r="F750" s="295">
        <f t="shared" si="89"/>
        <v>677.14</v>
      </c>
      <c r="G750" s="346">
        <v>1100</v>
      </c>
      <c r="H750" s="295">
        <v>24</v>
      </c>
      <c r="I750" s="346">
        <v>5000</v>
      </c>
      <c r="J750" s="295">
        <v>23</v>
      </c>
      <c r="K750" s="296">
        <f t="shared" si="100"/>
        <v>3.5087719298245615E-3</v>
      </c>
      <c r="L750" s="296">
        <f t="shared" si="101"/>
        <v>2.4585783003741317E-3</v>
      </c>
      <c r="M750" s="297">
        <f t="shared" si="102"/>
        <v>25.548911643084192</v>
      </c>
      <c r="N750" s="297">
        <f t="shared" si="96"/>
        <v>5.6207605614785221</v>
      </c>
      <c r="O750" s="361">
        <v>9.8768338676110048</v>
      </c>
      <c r="P750" s="297">
        <v>1.1726824408468244</v>
      </c>
      <c r="Q750" s="369">
        <f t="shared" si="103"/>
        <v>6.234927564908372E-2</v>
      </c>
    </row>
    <row r="751" spans="1:17" x14ac:dyDescent="0.35">
      <c r="A751" s="322">
        <f t="shared" si="97"/>
        <v>43</v>
      </c>
      <c r="B751" s="295" t="s">
        <v>931</v>
      </c>
      <c r="C751" s="323">
        <v>1596</v>
      </c>
      <c r="D751" s="295"/>
      <c r="E751" s="322">
        <v>102.9</v>
      </c>
      <c r="F751" s="295">
        <f t="shared" si="89"/>
        <v>1698.9</v>
      </c>
      <c r="G751" s="346">
        <v>1100</v>
      </c>
      <c r="H751" s="295">
        <v>24</v>
      </c>
      <c r="I751" s="346">
        <v>5000</v>
      </c>
      <c r="J751" s="295">
        <v>53</v>
      </c>
      <c r="K751" s="296">
        <f t="shared" si="100"/>
        <v>3.5087719298245615E-3</v>
      </c>
      <c r="L751" s="296">
        <f t="shared" si="101"/>
        <v>5.6654195617316947E-3</v>
      </c>
      <c r="M751" s="297">
        <f t="shared" si="102"/>
        <v>39.278842161523528</v>
      </c>
      <c r="N751" s="297">
        <f t="shared" si="96"/>
        <v>8.6413452755351763</v>
      </c>
      <c r="O751" s="361">
        <v>15.197883131846451</v>
      </c>
      <c r="P751" s="297">
        <v>1.1726824408468244</v>
      </c>
      <c r="Q751" s="369">
        <f t="shared" si="103"/>
        <v>3.7842576378687376E-2</v>
      </c>
    </row>
    <row r="752" spans="1:17" x14ac:dyDescent="0.35">
      <c r="A752" s="322">
        <f t="shared" si="97"/>
        <v>44</v>
      </c>
      <c r="B752" s="295" t="s">
        <v>932</v>
      </c>
      <c r="C752" s="323">
        <v>697.3</v>
      </c>
      <c r="D752" s="295"/>
      <c r="E752" s="322"/>
      <c r="F752" s="295">
        <f t="shared" si="89"/>
        <v>697.3</v>
      </c>
      <c r="G752" s="346">
        <v>1100</v>
      </c>
      <c r="H752" s="295">
        <v>27</v>
      </c>
      <c r="I752" s="346">
        <v>5000</v>
      </c>
      <c r="J752" s="295">
        <v>21</v>
      </c>
      <c r="K752" s="296">
        <f t="shared" si="100"/>
        <v>3.9473684210526317E-3</v>
      </c>
      <c r="L752" s="296">
        <f t="shared" si="101"/>
        <v>2.2447888829502942E-3</v>
      </c>
      <c r="M752" s="297">
        <f t="shared" si="102"/>
        <v>26.511411889223325</v>
      </c>
      <c r="N752" s="297">
        <f t="shared" si="96"/>
        <v>5.8325106156291318</v>
      </c>
      <c r="O752" s="361">
        <v>10.246767595624119</v>
      </c>
      <c r="P752" s="297">
        <v>1.3192677459526774</v>
      </c>
      <c r="Q752" s="369">
        <f t="shared" si="103"/>
        <v>6.2971400898364061E-2</v>
      </c>
    </row>
    <row r="753" spans="1:17" x14ac:dyDescent="0.35">
      <c r="A753" s="322">
        <f t="shared" si="97"/>
        <v>45</v>
      </c>
      <c r="B753" s="295" t="s">
        <v>933</v>
      </c>
      <c r="C753" s="323">
        <v>696.5</v>
      </c>
      <c r="D753" s="295"/>
      <c r="E753" s="322">
        <v>42.8</v>
      </c>
      <c r="F753" s="295">
        <f t="shared" si="89"/>
        <v>739.3</v>
      </c>
      <c r="G753" s="346">
        <v>1100</v>
      </c>
      <c r="H753" s="295">
        <v>25</v>
      </c>
      <c r="I753" s="346">
        <v>5000</v>
      </c>
      <c r="J753" s="295">
        <v>28</v>
      </c>
      <c r="K753" s="296">
        <f t="shared" si="100"/>
        <v>3.6549707602339184E-3</v>
      </c>
      <c r="L753" s="296">
        <f t="shared" si="101"/>
        <v>2.9930518439337255E-3</v>
      </c>
      <c r="M753" s="297">
        <f t="shared" si="102"/>
        <v>28.463176378613557</v>
      </c>
      <c r="N753" s="297">
        <f t="shared" si="96"/>
        <v>6.2618988032949829</v>
      </c>
      <c r="O753" s="361">
        <v>11.005232193526517</v>
      </c>
      <c r="P753" s="297">
        <v>1.221544209215442</v>
      </c>
      <c r="Q753" s="369">
        <f t="shared" si="103"/>
        <v>6.3508523717909507E-2</v>
      </c>
    </row>
    <row r="754" spans="1:17" x14ac:dyDescent="0.35">
      <c r="A754" s="322">
        <f t="shared" si="97"/>
        <v>46</v>
      </c>
      <c r="B754" s="295" t="s">
        <v>934</v>
      </c>
      <c r="C754" s="323">
        <v>570.20000000000005</v>
      </c>
      <c r="D754" s="295"/>
      <c r="E754" s="322"/>
      <c r="F754" s="295">
        <f t="shared" si="89"/>
        <v>570.20000000000005</v>
      </c>
      <c r="G754" s="346">
        <v>1100</v>
      </c>
      <c r="H754" s="295">
        <v>19</v>
      </c>
      <c r="I754" s="346">
        <v>5000</v>
      </c>
      <c r="J754" s="295">
        <v>20</v>
      </c>
      <c r="K754" s="296">
        <f t="shared" si="100"/>
        <v>2.7777777777777779E-3</v>
      </c>
      <c r="L754" s="296">
        <f t="shared" si="101"/>
        <v>2.1378941742383755E-3</v>
      </c>
      <c r="M754" s="297">
        <f t="shared" si="102"/>
        <v>21.046203678959557</v>
      </c>
      <c r="N754" s="297">
        <f t="shared" si="96"/>
        <v>4.6301648093711023</v>
      </c>
      <c r="O754" s="361">
        <v>8.136945031806107</v>
      </c>
      <c r="P754" s="297">
        <v>0.92837359900373595</v>
      </c>
      <c r="Q754" s="369">
        <f t="shared" si="103"/>
        <v>6.0928949700351627E-2</v>
      </c>
    </row>
    <row r="755" spans="1:17" x14ac:dyDescent="0.35">
      <c r="A755" s="322">
        <f t="shared" si="97"/>
        <v>47</v>
      </c>
      <c r="B755" s="295" t="s">
        <v>935</v>
      </c>
      <c r="C755" s="323">
        <v>251.5</v>
      </c>
      <c r="D755" s="295"/>
      <c r="E755" s="322"/>
      <c r="F755" s="295">
        <f t="shared" si="89"/>
        <v>251.5</v>
      </c>
      <c r="G755" s="346">
        <v>1100</v>
      </c>
      <c r="H755" s="295">
        <v>6</v>
      </c>
      <c r="I755" s="346">
        <v>5000</v>
      </c>
      <c r="J755" s="295">
        <v>6</v>
      </c>
      <c r="K755" s="296">
        <f t="shared" si="100"/>
        <v>8.7719298245614037E-4</v>
      </c>
      <c r="L755" s="296">
        <f t="shared" si="101"/>
        <v>6.4136825227151262E-4</v>
      </c>
      <c r="M755" s="297">
        <f t="shared" si="102"/>
        <v>6.5016439984247096</v>
      </c>
      <c r="N755" s="297">
        <f t="shared" si="96"/>
        <v>1.4303616796534362</v>
      </c>
      <c r="O755" s="361">
        <v>2.5135505441047132</v>
      </c>
      <c r="P755" s="297">
        <v>0.2931706102117061</v>
      </c>
      <c r="Q755" s="369">
        <f t="shared" si="103"/>
        <v>4.2698715039342208E-2</v>
      </c>
    </row>
    <row r="756" spans="1:17" x14ac:dyDescent="0.35">
      <c r="A756" s="322">
        <f t="shared" si="97"/>
        <v>48</v>
      </c>
      <c r="B756" s="295" t="s">
        <v>936</v>
      </c>
      <c r="C756" s="323">
        <v>810.9</v>
      </c>
      <c r="D756" s="295">
        <v>47.5</v>
      </c>
      <c r="E756" s="322"/>
      <c r="F756" s="295">
        <f t="shared" si="89"/>
        <v>858.4</v>
      </c>
      <c r="G756" s="346">
        <v>1100</v>
      </c>
      <c r="H756" s="295">
        <v>27</v>
      </c>
      <c r="I756" s="346">
        <v>5000</v>
      </c>
      <c r="J756" s="295">
        <v>29</v>
      </c>
      <c r="K756" s="296">
        <f t="shared" si="100"/>
        <v>3.9473684210526317E-3</v>
      </c>
      <c r="L756" s="296">
        <f t="shared" si="101"/>
        <v>3.0999465526456442E-3</v>
      </c>
      <c r="M756" s="297">
        <f t="shared" si="102"/>
        <v>30.172726694140479</v>
      </c>
      <c r="N756" s="297">
        <f t="shared" si="96"/>
        <v>6.6379998727109051</v>
      </c>
      <c r="O756" s="361">
        <v>11.665714066086904</v>
      </c>
      <c r="P756" s="297">
        <v>1.3192677459526774</v>
      </c>
      <c r="Q756" s="369">
        <f t="shared" si="103"/>
        <v>5.8009911904579416E-2</v>
      </c>
    </row>
    <row r="757" spans="1:17" x14ac:dyDescent="0.35">
      <c r="A757" s="322">
        <f t="shared" si="97"/>
        <v>49</v>
      </c>
      <c r="B757" s="295" t="s">
        <v>937</v>
      </c>
      <c r="C757" s="323">
        <v>553</v>
      </c>
      <c r="D757" s="295"/>
      <c r="E757" s="322"/>
      <c r="F757" s="295">
        <f t="shared" si="89"/>
        <v>553</v>
      </c>
      <c r="G757" s="346">
        <v>1100</v>
      </c>
      <c r="H757" s="295">
        <v>12</v>
      </c>
      <c r="I757" s="346">
        <v>5000</v>
      </c>
      <c r="J757" s="295">
        <v>24</v>
      </c>
      <c r="K757" s="296">
        <f t="shared" si="100"/>
        <v>1.7543859649122807E-3</v>
      </c>
      <c r="L757" s="296">
        <f t="shared" si="101"/>
        <v>2.5654730090860505E-3</v>
      </c>
      <c r="M757" s="297">
        <f t="shared" si="102"/>
        <v>18.495260204225154</v>
      </c>
      <c r="N757" s="297">
        <f t="shared" si="96"/>
        <v>4.0689572449295337</v>
      </c>
      <c r="O757" s="361">
        <v>7.1555207939036052</v>
      </c>
      <c r="P757" s="297">
        <v>0.58634122042341219</v>
      </c>
      <c r="Q757" s="369">
        <f t="shared" si="103"/>
        <v>5.4803037004487722E-2</v>
      </c>
    </row>
    <row r="758" spans="1:17" x14ac:dyDescent="0.35">
      <c r="A758" s="322">
        <f t="shared" si="97"/>
        <v>50</v>
      </c>
      <c r="B758" s="295" t="s">
        <v>938</v>
      </c>
      <c r="C758" s="323">
        <v>993.9</v>
      </c>
      <c r="D758" s="295"/>
      <c r="E758" s="322"/>
      <c r="F758" s="295">
        <f t="shared" si="89"/>
        <v>993.9</v>
      </c>
      <c r="G758" s="346">
        <v>1100</v>
      </c>
      <c r="H758" s="295">
        <v>24</v>
      </c>
      <c r="I758" s="346">
        <v>5000</v>
      </c>
      <c r="J758" s="295">
        <v>48</v>
      </c>
      <c r="K758" s="296">
        <f t="shared" si="100"/>
        <v>3.5087719298245615E-3</v>
      </c>
      <c r="L758" s="296">
        <f t="shared" si="101"/>
        <v>5.1309460181721009E-3</v>
      </c>
      <c r="M758" s="297">
        <f t="shared" si="102"/>
        <v>36.990520408450308</v>
      </c>
      <c r="N758" s="297">
        <f t="shared" si="96"/>
        <v>8.1379144898590674</v>
      </c>
      <c r="O758" s="361">
        <v>14.31104158780721</v>
      </c>
      <c r="P758" s="297">
        <v>1.1726824408468244</v>
      </c>
      <c r="Q758" s="369">
        <f t="shared" si="103"/>
        <v>6.0984162317097718E-2</v>
      </c>
    </row>
    <row r="759" spans="1:17" x14ac:dyDescent="0.35">
      <c r="A759" s="322">
        <f t="shared" si="97"/>
        <v>51</v>
      </c>
      <c r="B759" s="295" t="s">
        <v>939</v>
      </c>
      <c r="C759" s="323">
        <v>351.3</v>
      </c>
      <c r="D759" s="295"/>
      <c r="E759" s="322"/>
      <c r="F759" s="295">
        <f t="shared" si="89"/>
        <v>351.3</v>
      </c>
      <c r="G759" s="346">
        <v>1100</v>
      </c>
      <c r="H759" s="295">
        <v>11</v>
      </c>
      <c r="I759" s="346">
        <v>5000</v>
      </c>
      <c r="J759" s="295">
        <v>10</v>
      </c>
      <c r="K759" s="296">
        <f t="shared" si="100"/>
        <v>1.6081871345029241E-3</v>
      </c>
      <c r="L759" s="296">
        <f t="shared" si="101"/>
        <v>1.0689470871191877E-3</v>
      </c>
      <c r="M759" s="297">
        <f t="shared" si="102"/>
        <v>11.462016313163989</v>
      </c>
      <c r="N759" s="297">
        <f t="shared" si="96"/>
        <v>2.5216435888960778</v>
      </c>
      <c r="O759" s="361">
        <v>4.4308076887174588</v>
      </c>
      <c r="P759" s="297">
        <v>0.53747945205479442</v>
      </c>
      <c r="Q759" s="369">
        <f t="shared" si="103"/>
        <v>5.3948041681845485E-2</v>
      </c>
    </row>
    <row r="760" spans="1:17" x14ac:dyDescent="0.35">
      <c r="A760" s="322">
        <f t="shared" si="97"/>
        <v>52</v>
      </c>
      <c r="B760" s="295" t="s">
        <v>940</v>
      </c>
      <c r="C760" s="323">
        <v>330</v>
      </c>
      <c r="D760" s="295"/>
      <c r="E760" s="322">
        <v>35</v>
      </c>
      <c r="F760" s="295">
        <f t="shared" si="89"/>
        <v>365</v>
      </c>
      <c r="G760" s="346">
        <v>1100</v>
      </c>
      <c r="H760" s="295">
        <v>16</v>
      </c>
      <c r="I760" s="346">
        <v>5000</v>
      </c>
      <c r="J760" s="295">
        <v>20</v>
      </c>
      <c r="K760" s="296">
        <f t="shared" si="100"/>
        <v>2.3391812865497076E-3</v>
      </c>
      <c r="L760" s="296">
        <f t="shared" si="101"/>
        <v>2.1378941742383755E-3</v>
      </c>
      <c r="M760" s="297">
        <f t="shared" si="102"/>
        <v>19.16837473159114</v>
      </c>
      <c r="N760" s="297">
        <f t="shared" si="96"/>
        <v>4.2170424409500509</v>
      </c>
      <c r="O760" s="361">
        <v>7.4122746861772946</v>
      </c>
      <c r="P760" s="297">
        <v>0.78178829389788285</v>
      </c>
      <c r="Q760" s="369">
        <f t="shared" si="103"/>
        <v>8.6519123705798257E-2</v>
      </c>
    </row>
    <row r="761" spans="1:17" x14ac:dyDescent="0.35">
      <c r="A761" s="322">
        <f t="shared" si="97"/>
        <v>53</v>
      </c>
      <c r="B761" s="295" t="s">
        <v>941</v>
      </c>
      <c r="C761" s="323">
        <v>207.1</v>
      </c>
      <c r="D761" s="295"/>
      <c r="E761" s="322">
        <v>43.3</v>
      </c>
      <c r="F761" s="295">
        <f t="shared" si="89"/>
        <v>250.39999999999998</v>
      </c>
      <c r="G761" s="346">
        <v>1100</v>
      </c>
      <c r="H761" s="295">
        <v>8</v>
      </c>
      <c r="I761" s="346">
        <v>5000</v>
      </c>
      <c r="J761" s="295">
        <v>10</v>
      </c>
      <c r="K761" s="296">
        <f t="shared" si="100"/>
        <v>1.1695906432748538E-3</v>
      </c>
      <c r="L761" s="296">
        <f t="shared" si="101"/>
        <v>1.0689470871191877E-3</v>
      </c>
      <c r="M761" s="297">
        <f t="shared" si="102"/>
        <v>9.5841873657955698</v>
      </c>
      <c r="N761" s="297">
        <f t="shared" si="96"/>
        <v>2.1085212204750254</v>
      </c>
      <c r="O761" s="361">
        <v>3.7061373430886473</v>
      </c>
      <c r="P761" s="297">
        <v>0.39089414694894142</v>
      </c>
      <c r="Q761" s="369">
        <f t="shared" si="103"/>
        <v>6.3058067397396902E-2</v>
      </c>
    </row>
    <row r="762" spans="1:17" x14ac:dyDescent="0.35">
      <c r="A762" s="322">
        <f t="shared" si="97"/>
        <v>54</v>
      </c>
      <c r="B762" s="295" t="s">
        <v>942</v>
      </c>
      <c r="C762" s="323">
        <v>285.8</v>
      </c>
      <c r="D762" s="295"/>
      <c r="E762" s="322">
        <v>39.1</v>
      </c>
      <c r="F762" s="295">
        <f t="shared" si="89"/>
        <v>324.90000000000003</v>
      </c>
      <c r="G762" s="346">
        <v>1100</v>
      </c>
      <c r="H762" s="295">
        <v>7</v>
      </c>
      <c r="I762" s="346">
        <v>5000</v>
      </c>
      <c r="J762" s="295">
        <v>14</v>
      </c>
      <c r="K762" s="296">
        <f t="shared" si="100"/>
        <v>1.0233918128654971E-3</v>
      </c>
      <c r="L762" s="296">
        <f t="shared" si="101"/>
        <v>1.4965259219668627E-3</v>
      </c>
      <c r="M762" s="297">
        <f t="shared" si="102"/>
        <v>10.788901785798007</v>
      </c>
      <c r="N762" s="297">
        <f t="shared" si="96"/>
        <v>2.3735583928755615</v>
      </c>
      <c r="O762" s="361">
        <v>4.1740537964437694</v>
      </c>
      <c r="P762" s="297">
        <v>0.34203237858032376</v>
      </c>
      <c r="Q762" s="369">
        <f t="shared" si="103"/>
        <v>5.4412269478909391E-2</v>
      </c>
    </row>
    <row r="763" spans="1:17" x14ac:dyDescent="0.35">
      <c r="A763" s="322">
        <f t="shared" si="97"/>
        <v>55</v>
      </c>
      <c r="B763" s="295" t="s">
        <v>943</v>
      </c>
      <c r="C763" s="323">
        <v>255</v>
      </c>
      <c r="D763" s="295"/>
      <c r="E763" s="322"/>
      <c r="F763" s="295">
        <f t="shared" si="89"/>
        <v>255</v>
      </c>
      <c r="G763" s="346">
        <v>1100</v>
      </c>
      <c r="H763" s="295">
        <v>8</v>
      </c>
      <c r="I763" s="346">
        <v>5000</v>
      </c>
      <c r="J763" s="295">
        <v>10</v>
      </c>
      <c r="K763" s="296">
        <f t="shared" si="100"/>
        <v>1.1695906432748538E-3</v>
      </c>
      <c r="L763" s="296">
        <f t="shared" si="101"/>
        <v>1.0689470871191877E-3</v>
      </c>
      <c r="M763" s="297">
        <f t="shared" si="102"/>
        <v>9.5841873657955698</v>
      </c>
      <c r="N763" s="297">
        <f t="shared" si="96"/>
        <v>2.1085212204750254</v>
      </c>
      <c r="O763" s="361">
        <v>3.7061373430886473</v>
      </c>
      <c r="P763" s="297">
        <v>0.39089414694894142</v>
      </c>
      <c r="Q763" s="369">
        <f t="shared" si="103"/>
        <v>6.1920549318855621E-2</v>
      </c>
    </row>
    <row r="764" spans="1:17" x14ac:dyDescent="0.35">
      <c r="A764" s="322">
        <f t="shared" si="97"/>
        <v>56</v>
      </c>
      <c r="B764" s="295" t="s">
        <v>944</v>
      </c>
      <c r="C764" s="323">
        <v>313.39999999999998</v>
      </c>
      <c r="D764" s="295"/>
      <c r="E764" s="322"/>
      <c r="F764" s="295">
        <f t="shared" si="89"/>
        <v>313.39999999999998</v>
      </c>
      <c r="G764" s="346">
        <v>1100</v>
      </c>
      <c r="H764" s="295">
        <v>16</v>
      </c>
      <c r="I764" s="346">
        <v>5000</v>
      </c>
      <c r="J764" s="295">
        <v>17</v>
      </c>
      <c r="K764" s="296">
        <f t="shared" si="100"/>
        <v>2.3391812865497076E-3</v>
      </c>
      <c r="L764" s="296">
        <f t="shared" si="101"/>
        <v>1.817210048102619E-3</v>
      </c>
      <c r="M764" s="297">
        <f t="shared" si="102"/>
        <v>17.795381679747202</v>
      </c>
      <c r="N764" s="297">
        <f t="shared" si="96"/>
        <v>3.9149839695443842</v>
      </c>
      <c r="O764" s="361">
        <v>6.8801697597537501</v>
      </c>
      <c r="P764" s="297">
        <v>0.78178829389788285</v>
      </c>
      <c r="Q764" s="369">
        <f t="shared" si="103"/>
        <v>9.3721517877929872E-2</v>
      </c>
    </row>
    <row r="765" spans="1:17" x14ac:dyDescent="0.35">
      <c r="A765" s="322">
        <f t="shared" si="97"/>
        <v>57</v>
      </c>
      <c r="B765" s="295" t="s">
        <v>945</v>
      </c>
      <c r="C765" s="323">
        <v>129.80000000000001</v>
      </c>
      <c r="D765" s="295"/>
      <c r="E765" s="322"/>
      <c r="F765" s="295">
        <f t="shared" si="89"/>
        <v>129.80000000000001</v>
      </c>
      <c r="G765" s="346">
        <v>1100</v>
      </c>
      <c r="H765" s="295">
        <v>8</v>
      </c>
      <c r="I765" s="346">
        <v>5000</v>
      </c>
      <c r="J765" s="295">
        <v>16</v>
      </c>
      <c r="K765" s="296">
        <f t="shared" si="100"/>
        <v>1.1695906432748538E-3</v>
      </c>
      <c r="L765" s="296">
        <f t="shared" si="101"/>
        <v>1.7103153393907002E-3</v>
      </c>
      <c r="M765" s="297">
        <f t="shared" si="102"/>
        <v>12.330173469483437</v>
      </c>
      <c r="N765" s="297">
        <f t="shared" si="96"/>
        <v>2.7126381632863561</v>
      </c>
      <c r="O765" s="361">
        <v>4.7703471959357362</v>
      </c>
      <c r="P765" s="297">
        <v>0.39089414694894142</v>
      </c>
      <c r="Q765" s="369">
        <f t="shared" si="103"/>
        <v>0.15565526175388653</v>
      </c>
    </row>
    <row r="766" spans="1:17" x14ac:dyDescent="0.35">
      <c r="A766" s="322">
        <f t="shared" si="97"/>
        <v>58</v>
      </c>
      <c r="B766" s="295" t="s">
        <v>946</v>
      </c>
      <c r="C766" s="323">
        <v>307.3</v>
      </c>
      <c r="D766" s="295"/>
      <c r="E766" s="322"/>
      <c r="F766" s="295">
        <f t="shared" si="89"/>
        <v>307.3</v>
      </c>
      <c r="G766" s="346">
        <v>1100</v>
      </c>
      <c r="H766" s="295">
        <v>16</v>
      </c>
      <c r="I766" s="346">
        <v>5000</v>
      </c>
      <c r="J766" s="295">
        <v>32</v>
      </c>
      <c r="K766" s="296">
        <f t="shared" si="100"/>
        <v>2.3391812865497076E-3</v>
      </c>
      <c r="L766" s="296">
        <f t="shared" si="101"/>
        <v>3.4206306787814005E-3</v>
      </c>
      <c r="M766" s="297">
        <f t="shared" si="102"/>
        <v>24.660346938966875</v>
      </c>
      <c r="N766" s="297">
        <f t="shared" si="96"/>
        <v>5.4252763265727122</v>
      </c>
      <c r="O766" s="361">
        <v>9.5406943918714724</v>
      </c>
      <c r="P766" s="297">
        <v>0.78178829389788285</v>
      </c>
      <c r="Q766" s="369">
        <f t="shared" si="103"/>
        <v>0.13149399919072224</v>
      </c>
    </row>
    <row r="767" spans="1:17" x14ac:dyDescent="0.35">
      <c r="A767" s="322">
        <f t="shared" si="97"/>
        <v>59</v>
      </c>
      <c r="B767" s="295" t="s">
        <v>948</v>
      </c>
      <c r="C767" s="323">
        <v>134.5</v>
      </c>
      <c r="D767" s="295"/>
      <c r="E767" s="322"/>
      <c r="F767" s="295">
        <f t="shared" ref="F767:F813" si="104">C767+D767+E767</f>
        <v>134.5</v>
      </c>
      <c r="G767" s="346">
        <v>1100</v>
      </c>
      <c r="H767" s="295">
        <v>7</v>
      </c>
      <c r="I767" s="346">
        <v>5000</v>
      </c>
      <c r="J767" s="295">
        <v>14</v>
      </c>
      <c r="K767" s="296">
        <f t="shared" si="100"/>
        <v>1.0233918128654971E-3</v>
      </c>
      <c r="L767" s="296">
        <f t="shared" si="101"/>
        <v>1.4965259219668627E-3</v>
      </c>
      <c r="M767" s="297">
        <f t="shared" si="102"/>
        <v>10.788901785798007</v>
      </c>
      <c r="N767" s="297">
        <f t="shared" ref="N767:N816" si="105">M767*0.22</f>
        <v>2.3735583928755615</v>
      </c>
      <c r="O767" s="361">
        <v>4.1740537964437694</v>
      </c>
      <c r="P767" s="297">
        <v>0.34203237858032376</v>
      </c>
      <c r="Q767" s="369">
        <f t="shared" si="103"/>
        <v>0.13143900634719452</v>
      </c>
    </row>
    <row r="768" spans="1:17" x14ac:dyDescent="0.35">
      <c r="A768" s="322">
        <f t="shared" si="97"/>
        <v>60</v>
      </c>
      <c r="B768" s="295" t="s">
        <v>949</v>
      </c>
      <c r="C768" s="323">
        <v>4314.8999999999996</v>
      </c>
      <c r="D768" s="295"/>
      <c r="E768" s="322">
        <v>196.7</v>
      </c>
      <c r="F768" s="295">
        <f t="shared" si="104"/>
        <v>4511.5999999999995</v>
      </c>
      <c r="G768" s="346">
        <v>1100</v>
      </c>
      <c r="H768" s="295">
        <v>95</v>
      </c>
      <c r="I768" s="346">
        <v>5000</v>
      </c>
      <c r="J768" s="295">
        <v>190</v>
      </c>
      <c r="K768" s="296">
        <f t="shared" si="100"/>
        <v>1.388888888888889E-2</v>
      </c>
      <c r="L768" s="296">
        <f t="shared" si="101"/>
        <v>2.0309994655264566E-2</v>
      </c>
      <c r="M768" s="297">
        <f t="shared" si="102"/>
        <v>146.42080995011582</v>
      </c>
      <c r="N768" s="297">
        <f t="shared" si="105"/>
        <v>32.212578189025479</v>
      </c>
      <c r="O768" s="361">
        <v>56.647872951736865</v>
      </c>
      <c r="P768" s="297">
        <v>4.6418679950186794</v>
      </c>
      <c r="Q768" s="369">
        <f t="shared" si="103"/>
        <v>5.317916683347302E-2</v>
      </c>
    </row>
    <row r="769" spans="1:17" x14ac:dyDescent="0.35">
      <c r="A769" s="322">
        <f t="shared" si="97"/>
        <v>61</v>
      </c>
      <c r="B769" s="295" t="s">
        <v>950</v>
      </c>
      <c r="C769" s="323">
        <v>3549.4</v>
      </c>
      <c r="D769" s="295"/>
      <c r="E769" s="322"/>
      <c r="F769" s="295">
        <f t="shared" si="104"/>
        <v>3549.4</v>
      </c>
      <c r="G769" s="346">
        <v>1100</v>
      </c>
      <c r="H769" s="295">
        <v>80</v>
      </c>
      <c r="I769" s="346">
        <v>5000</v>
      </c>
      <c r="J769" s="295">
        <v>160</v>
      </c>
      <c r="K769" s="296">
        <f t="shared" si="100"/>
        <v>1.1695906432748537E-2</v>
      </c>
      <c r="L769" s="296">
        <f t="shared" si="101"/>
        <v>1.7103153393907004E-2</v>
      </c>
      <c r="M769" s="297">
        <f t="shared" si="102"/>
        <v>123.30173469483437</v>
      </c>
      <c r="N769" s="297">
        <f t="shared" si="105"/>
        <v>27.126381632863559</v>
      </c>
      <c r="O769" s="361">
        <v>47.703471959357358</v>
      </c>
      <c r="P769" s="297">
        <v>3.908941469489414</v>
      </c>
      <c r="Q769" s="369">
        <f t="shared" si="103"/>
        <v>5.6922445978628694E-2</v>
      </c>
    </row>
    <row r="770" spans="1:17" x14ac:dyDescent="0.35">
      <c r="A770" s="322">
        <f t="shared" si="97"/>
        <v>62</v>
      </c>
      <c r="B770" s="295" t="s">
        <v>951</v>
      </c>
      <c r="C770" s="323">
        <v>3345.7</v>
      </c>
      <c r="D770" s="295"/>
      <c r="E770" s="322"/>
      <c r="F770" s="295">
        <f t="shared" si="104"/>
        <v>3345.7</v>
      </c>
      <c r="G770" s="346">
        <v>1100</v>
      </c>
      <c r="H770" s="295">
        <v>80</v>
      </c>
      <c r="I770" s="346">
        <v>5000</v>
      </c>
      <c r="J770" s="295">
        <v>160</v>
      </c>
      <c r="K770" s="296">
        <f t="shared" si="100"/>
        <v>1.1695906432748537E-2</v>
      </c>
      <c r="L770" s="296">
        <f t="shared" si="101"/>
        <v>1.7103153393907004E-2</v>
      </c>
      <c r="M770" s="297">
        <f t="shared" si="102"/>
        <v>123.30173469483437</v>
      </c>
      <c r="N770" s="297">
        <f t="shared" si="105"/>
        <v>27.126381632863559</v>
      </c>
      <c r="O770" s="361">
        <v>47.703471959357358</v>
      </c>
      <c r="P770" s="297">
        <v>3.908941469489414</v>
      </c>
      <c r="Q770" s="369">
        <f t="shared" si="103"/>
        <v>6.0388119005453177E-2</v>
      </c>
    </row>
    <row r="771" spans="1:17" x14ac:dyDescent="0.35">
      <c r="A771" s="322">
        <f t="shared" si="97"/>
        <v>63</v>
      </c>
      <c r="B771" s="295" t="s">
        <v>952</v>
      </c>
      <c r="C771" s="323">
        <v>3098.6</v>
      </c>
      <c r="D771" s="295"/>
      <c r="E771" s="322">
        <v>182</v>
      </c>
      <c r="F771" s="295">
        <f t="shared" si="104"/>
        <v>3280.6</v>
      </c>
      <c r="G771" s="346">
        <v>1100</v>
      </c>
      <c r="H771" s="295">
        <v>66</v>
      </c>
      <c r="I771" s="346">
        <v>5000</v>
      </c>
      <c r="J771" s="295">
        <v>132</v>
      </c>
      <c r="K771" s="296">
        <f t="shared" si="100"/>
        <v>9.6491228070175444E-3</v>
      </c>
      <c r="L771" s="296">
        <f t="shared" si="101"/>
        <v>1.4110101549973277E-2</v>
      </c>
      <c r="M771" s="297">
        <f t="shared" si="102"/>
        <v>101.72393112323834</v>
      </c>
      <c r="N771" s="297">
        <f t="shared" si="105"/>
        <v>22.379264847112434</v>
      </c>
      <c r="O771" s="361">
        <v>39.355364366469821</v>
      </c>
      <c r="P771" s="297">
        <v>3.2248767123287663</v>
      </c>
      <c r="Q771" s="369">
        <f t="shared" si="103"/>
        <v>5.0808826753992981E-2</v>
      </c>
    </row>
    <row r="772" spans="1:17" x14ac:dyDescent="0.35">
      <c r="A772" s="322">
        <f t="shared" si="97"/>
        <v>64</v>
      </c>
      <c r="B772" s="295" t="s">
        <v>953</v>
      </c>
      <c r="C772" s="323">
        <v>141.30000000000001</v>
      </c>
      <c r="D772" s="295"/>
      <c r="E772" s="322"/>
      <c r="F772" s="295">
        <f t="shared" si="104"/>
        <v>141.30000000000001</v>
      </c>
      <c r="G772" s="346">
        <v>1100</v>
      </c>
      <c r="H772" s="295">
        <v>8</v>
      </c>
      <c r="I772" s="346">
        <v>5000</v>
      </c>
      <c r="J772" s="295">
        <v>16</v>
      </c>
      <c r="K772" s="296">
        <f t="shared" si="100"/>
        <v>1.1695906432748538E-3</v>
      </c>
      <c r="L772" s="296">
        <f t="shared" si="101"/>
        <v>1.7103153393907002E-3</v>
      </c>
      <c r="M772" s="297">
        <f t="shared" si="102"/>
        <v>12.330173469483437</v>
      </c>
      <c r="N772" s="297">
        <f t="shared" si="105"/>
        <v>2.7126381632863561</v>
      </c>
      <c r="O772" s="361">
        <v>4.7703471959357362</v>
      </c>
      <c r="P772" s="297">
        <v>0.39089414694894142</v>
      </c>
      <c r="Q772" s="369">
        <f t="shared" si="103"/>
        <v>0.14298692834858084</v>
      </c>
    </row>
    <row r="773" spans="1:17" x14ac:dyDescent="0.35">
      <c r="A773" s="322">
        <f t="shared" si="97"/>
        <v>65</v>
      </c>
      <c r="B773" s="295" t="s">
        <v>954</v>
      </c>
      <c r="C773" s="323">
        <v>263.8</v>
      </c>
      <c r="D773" s="295"/>
      <c r="E773" s="322"/>
      <c r="F773" s="295">
        <f t="shared" si="104"/>
        <v>263.8</v>
      </c>
      <c r="G773" s="346">
        <v>1100</v>
      </c>
      <c r="H773" s="295">
        <v>7</v>
      </c>
      <c r="I773" s="346">
        <v>5000</v>
      </c>
      <c r="J773" s="295">
        <v>14</v>
      </c>
      <c r="K773" s="296">
        <f t="shared" si="100"/>
        <v>1.0233918128654971E-3</v>
      </c>
      <c r="L773" s="296">
        <f t="shared" si="101"/>
        <v>1.4965259219668627E-3</v>
      </c>
      <c r="M773" s="297">
        <f t="shared" ref="M773:M804" si="106">(L773+K773)*4281.45</f>
        <v>10.788901785798007</v>
      </c>
      <c r="N773" s="297">
        <f t="shared" si="105"/>
        <v>2.3735583928755615</v>
      </c>
      <c r="O773" s="361">
        <v>4.1740537964437694</v>
      </c>
      <c r="P773" s="297">
        <v>0.34203237858032376</v>
      </c>
      <c r="Q773" s="369">
        <f t="shared" ref="Q773:Q804" si="107">(M773+N773+O773+P773)/F773</f>
        <v>6.7014959642523353E-2</v>
      </c>
    </row>
    <row r="774" spans="1:17" x14ac:dyDescent="0.35">
      <c r="A774" s="322">
        <f t="shared" si="97"/>
        <v>66</v>
      </c>
      <c r="B774" s="295" t="s">
        <v>955</v>
      </c>
      <c r="C774" s="323">
        <v>117.3</v>
      </c>
      <c r="D774" s="295"/>
      <c r="E774" s="322"/>
      <c r="F774" s="295">
        <f t="shared" si="104"/>
        <v>117.3</v>
      </c>
      <c r="G774" s="346">
        <v>1100</v>
      </c>
      <c r="H774" s="295">
        <v>5</v>
      </c>
      <c r="I774" s="346">
        <v>5000</v>
      </c>
      <c r="J774" s="295">
        <v>9</v>
      </c>
      <c r="K774" s="296">
        <f t="shared" si="100"/>
        <v>7.3099415204678359E-4</v>
      </c>
      <c r="L774" s="296">
        <f t="shared" si="101"/>
        <v>9.6205237840726887E-4</v>
      </c>
      <c r="M774" s="297">
        <f t="shared" si="106"/>
        <v>7.2486940678125018</v>
      </c>
      <c r="N774" s="297">
        <f t="shared" si="105"/>
        <v>1.5947126949187505</v>
      </c>
      <c r="O774" s="361">
        <v>2.8040986886519867</v>
      </c>
      <c r="P774" s="297">
        <v>0.24430884184308838</v>
      </c>
      <c r="Q774" s="369">
        <f t="shared" si="107"/>
        <v>0.10137949099084678</v>
      </c>
    </row>
    <row r="775" spans="1:17" x14ac:dyDescent="0.35">
      <c r="A775" s="322">
        <f t="shared" ref="A775:A838" si="108">A774+1</f>
        <v>67</v>
      </c>
      <c r="B775" s="295" t="s">
        <v>956</v>
      </c>
      <c r="C775" s="323">
        <v>138</v>
      </c>
      <c r="D775" s="295"/>
      <c r="E775" s="322"/>
      <c r="F775" s="295">
        <f t="shared" si="104"/>
        <v>138</v>
      </c>
      <c r="G775" s="346">
        <v>1100</v>
      </c>
      <c r="H775" s="295">
        <v>7</v>
      </c>
      <c r="I775" s="346">
        <v>5000</v>
      </c>
      <c r="J775" s="295">
        <v>14</v>
      </c>
      <c r="K775" s="296">
        <f t="shared" si="100"/>
        <v>1.0233918128654971E-3</v>
      </c>
      <c r="L775" s="296">
        <f t="shared" si="101"/>
        <v>1.4965259219668627E-3</v>
      </c>
      <c r="M775" s="297">
        <f t="shared" si="106"/>
        <v>10.788901785798007</v>
      </c>
      <c r="N775" s="297">
        <f t="shared" si="105"/>
        <v>2.3735583928755615</v>
      </c>
      <c r="O775" s="361">
        <v>4.1740537964437694</v>
      </c>
      <c r="P775" s="297">
        <v>0.34203237858032376</v>
      </c>
      <c r="Q775" s="369">
        <f t="shared" si="107"/>
        <v>0.12810540836012799</v>
      </c>
    </row>
    <row r="776" spans="1:17" x14ac:dyDescent="0.35">
      <c r="A776" s="322">
        <f t="shared" si="108"/>
        <v>68</v>
      </c>
      <c r="B776" s="295" t="s">
        <v>957</v>
      </c>
      <c r="C776" s="323">
        <v>139</v>
      </c>
      <c r="D776" s="295"/>
      <c r="E776" s="322"/>
      <c r="F776" s="295">
        <f t="shared" si="104"/>
        <v>139</v>
      </c>
      <c r="G776" s="346">
        <v>1100</v>
      </c>
      <c r="H776" s="295">
        <v>8</v>
      </c>
      <c r="I776" s="346">
        <v>5000</v>
      </c>
      <c r="J776" s="295">
        <v>10</v>
      </c>
      <c r="K776" s="296">
        <f t="shared" si="100"/>
        <v>1.1695906432748538E-3</v>
      </c>
      <c r="L776" s="296">
        <f t="shared" si="101"/>
        <v>1.0689470871191877E-3</v>
      </c>
      <c r="M776" s="297">
        <f t="shared" si="106"/>
        <v>9.5841873657955698</v>
      </c>
      <c r="N776" s="297">
        <f t="shared" si="105"/>
        <v>2.1085212204750254</v>
      </c>
      <c r="O776" s="361">
        <v>3.7061373430886473</v>
      </c>
      <c r="P776" s="297">
        <v>0.39089414694894142</v>
      </c>
      <c r="Q776" s="369">
        <f t="shared" si="107"/>
        <v>0.11359525234754088</v>
      </c>
    </row>
    <row r="777" spans="1:17" x14ac:dyDescent="0.35">
      <c r="A777" s="322">
        <f t="shared" si="108"/>
        <v>69</v>
      </c>
      <c r="B777" s="295" t="s">
        <v>958</v>
      </c>
      <c r="C777" s="323">
        <v>133</v>
      </c>
      <c r="D777" s="295"/>
      <c r="E777" s="322"/>
      <c r="F777" s="295">
        <f t="shared" si="104"/>
        <v>133</v>
      </c>
      <c r="G777" s="346">
        <v>1100</v>
      </c>
      <c r="H777" s="295">
        <v>8</v>
      </c>
      <c r="I777" s="346">
        <v>5000</v>
      </c>
      <c r="J777" s="295">
        <v>10</v>
      </c>
      <c r="K777" s="296">
        <f t="shared" si="100"/>
        <v>1.1695906432748538E-3</v>
      </c>
      <c r="L777" s="296">
        <f t="shared" si="101"/>
        <v>1.0689470871191877E-3</v>
      </c>
      <c r="M777" s="297">
        <f t="shared" si="106"/>
        <v>9.5841873657955698</v>
      </c>
      <c r="N777" s="297">
        <f t="shared" si="105"/>
        <v>2.1085212204750254</v>
      </c>
      <c r="O777" s="361">
        <v>3.7061373430886473</v>
      </c>
      <c r="P777" s="297">
        <v>0.39089414694894142</v>
      </c>
      <c r="Q777" s="369">
        <f t="shared" si="107"/>
        <v>0.11871985019780588</v>
      </c>
    </row>
    <row r="778" spans="1:17" x14ac:dyDescent="0.35">
      <c r="A778" s="322">
        <f t="shared" si="108"/>
        <v>70</v>
      </c>
      <c r="B778" s="295" t="s">
        <v>959</v>
      </c>
      <c r="C778" s="323">
        <v>315.60000000000002</v>
      </c>
      <c r="D778" s="300"/>
      <c r="E778" s="322"/>
      <c r="F778" s="295">
        <f t="shared" si="104"/>
        <v>315.60000000000002</v>
      </c>
      <c r="G778" s="346">
        <v>1100</v>
      </c>
      <c r="H778" s="295">
        <v>17</v>
      </c>
      <c r="I778" s="346">
        <v>5000</v>
      </c>
      <c r="J778" s="295">
        <v>34</v>
      </c>
      <c r="K778" s="296">
        <f t="shared" si="100"/>
        <v>2.4853801169590645E-3</v>
      </c>
      <c r="L778" s="296">
        <f t="shared" si="101"/>
        <v>3.634420096205238E-3</v>
      </c>
      <c r="M778" s="297">
        <f t="shared" si="106"/>
        <v>26.201618622652301</v>
      </c>
      <c r="N778" s="297">
        <f t="shared" si="105"/>
        <v>5.7643560969835059</v>
      </c>
      <c r="O778" s="361">
        <v>10.136987791363438</v>
      </c>
      <c r="P778" s="297">
        <v>0.83065006226650051</v>
      </c>
      <c r="Q778" s="369">
        <f t="shared" si="107"/>
        <v>0.13603806265293328</v>
      </c>
    </row>
    <row r="779" spans="1:17" x14ac:dyDescent="0.35">
      <c r="A779" s="322">
        <f t="shared" si="108"/>
        <v>71</v>
      </c>
      <c r="B779" s="295" t="s">
        <v>960</v>
      </c>
      <c r="C779" s="323">
        <v>265.7</v>
      </c>
      <c r="D779" s="295"/>
      <c r="E779" s="322"/>
      <c r="F779" s="295">
        <f t="shared" si="104"/>
        <v>265.7</v>
      </c>
      <c r="G779" s="346">
        <v>1100</v>
      </c>
      <c r="H779" s="295">
        <v>12</v>
      </c>
      <c r="I779" s="346">
        <v>5000</v>
      </c>
      <c r="J779" s="295">
        <v>9</v>
      </c>
      <c r="K779" s="296">
        <f t="shared" si="100"/>
        <v>1.7543859649122807E-3</v>
      </c>
      <c r="L779" s="296">
        <f t="shared" si="101"/>
        <v>9.6205237840726887E-4</v>
      </c>
      <c r="M779" s="297">
        <f t="shared" si="106"/>
        <v>11.630294945005486</v>
      </c>
      <c r="N779" s="297">
        <f t="shared" si="105"/>
        <v>2.5586648879012071</v>
      </c>
      <c r="O779" s="361">
        <v>4.494996161785882</v>
      </c>
      <c r="P779" s="297">
        <v>0.58634122042341219</v>
      </c>
      <c r="Q779" s="369">
        <f t="shared" si="107"/>
        <v>7.2526523203296916E-2</v>
      </c>
    </row>
    <row r="780" spans="1:17" x14ac:dyDescent="0.35">
      <c r="A780" s="322">
        <f t="shared" si="108"/>
        <v>72</v>
      </c>
      <c r="B780" s="295" t="s">
        <v>961</v>
      </c>
      <c r="C780" s="323">
        <v>156.80000000000001</v>
      </c>
      <c r="D780" s="295"/>
      <c r="E780" s="326">
        <v>17.5</v>
      </c>
      <c r="F780" s="295">
        <f t="shared" si="104"/>
        <v>174.3</v>
      </c>
      <c r="G780" s="346">
        <v>1100</v>
      </c>
      <c r="H780" s="295">
        <v>5</v>
      </c>
      <c r="I780" s="346">
        <v>5000</v>
      </c>
      <c r="J780" s="295">
        <v>6</v>
      </c>
      <c r="K780" s="296">
        <f t="shared" si="100"/>
        <v>7.3099415204678359E-4</v>
      </c>
      <c r="L780" s="296">
        <f t="shared" si="101"/>
        <v>6.4136825227151262E-4</v>
      </c>
      <c r="M780" s="297">
        <f t="shared" si="106"/>
        <v>5.875701015968569</v>
      </c>
      <c r="N780" s="297">
        <f t="shared" si="105"/>
        <v>1.2926542235130851</v>
      </c>
      <c r="O780" s="361">
        <v>2.2719937622284423</v>
      </c>
      <c r="P780" s="297">
        <v>0.24430884184308838</v>
      </c>
      <c r="Q780" s="369">
        <f t="shared" si="107"/>
        <v>5.5563154581486994E-2</v>
      </c>
    </row>
    <row r="781" spans="1:17" x14ac:dyDescent="0.35">
      <c r="A781" s="322">
        <f t="shared" si="108"/>
        <v>73</v>
      </c>
      <c r="B781" s="295" t="s">
        <v>962</v>
      </c>
      <c r="C781" s="323">
        <v>132.30000000000001</v>
      </c>
      <c r="D781" s="295"/>
      <c r="E781" s="322"/>
      <c r="F781" s="295">
        <f t="shared" si="104"/>
        <v>132.30000000000001</v>
      </c>
      <c r="G781" s="346">
        <v>1100</v>
      </c>
      <c r="H781" s="295">
        <v>8</v>
      </c>
      <c r="I781" s="346">
        <v>5000</v>
      </c>
      <c r="J781" s="295">
        <v>6</v>
      </c>
      <c r="K781" s="296">
        <f t="shared" si="100"/>
        <v>1.1695906432748538E-3</v>
      </c>
      <c r="L781" s="296">
        <f t="shared" si="101"/>
        <v>6.4136825227151262E-4</v>
      </c>
      <c r="M781" s="297">
        <f t="shared" si="106"/>
        <v>7.7535299633369901</v>
      </c>
      <c r="N781" s="297">
        <f t="shared" si="105"/>
        <v>1.7057765919341379</v>
      </c>
      <c r="O781" s="361">
        <v>2.9966641078572547</v>
      </c>
      <c r="P781" s="297">
        <v>0.39089414694894142</v>
      </c>
      <c r="Q781" s="369">
        <f t="shared" si="107"/>
        <v>9.7104042404212568E-2</v>
      </c>
    </row>
    <row r="782" spans="1:17" x14ac:dyDescent="0.35">
      <c r="A782" s="322">
        <f t="shared" si="108"/>
        <v>74</v>
      </c>
      <c r="B782" s="295" t="s">
        <v>963</v>
      </c>
      <c r="C782" s="323">
        <v>238.1</v>
      </c>
      <c r="D782" s="295"/>
      <c r="E782" s="322"/>
      <c r="F782" s="295">
        <f t="shared" si="104"/>
        <v>238.1</v>
      </c>
      <c r="G782" s="346">
        <v>1100</v>
      </c>
      <c r="H782" s="295">
        <v>7</v>
      </c>
      <c r="I782" s="346">
        <v>5000</v>
      </c>
      <c r="J782" s="295">
        <v>8</v>
      </c>
      <c r="K782" s="296">
        <f t="shared" si="100"/>
        <v>1.0233918128654971E-3</v>
      </c>
      <c r="L782" s="296">
        <f t="shared" si="101"/>
        <v>8.5515766969535012E-4</v>
      </c>
      <c r="M782" s="297">
        <f t="shared" si="106"/>
        <v>8.0429156821101397</v>
      </c>
      <c r="N782" s="297">
        <f t="shared" si="105"/>
        <v>1.7694414500642308</v>
      </c>
      <c r="O782" s="361">
        <v>3.10984394359668</v>
      </c>
      <c r="P782" s="297">
        <v>0.34203237858032376</v>
      </c>
      <c r="Q782" s="369">
        <f t="shared" si="107"/>
        <v>5.5708666334949072E-2</v>
      </c>
    </row>
    <row r="783" spans="1:17" x14ac:dyDescent="0.35">
      <c r="A783" s="322">
        <f t="shared" si="108"/>
        <v>75</v>
      </c>
      <c r="B783" s="295" t="s">
        <v>964</v>
      </c>
      <c r="C783" s="323">
        <v>80.8</v>
      </c>
      <c r="D783" s="295"/>
      <c r="E783" s="322"/>
      <c r="F783" s="295">
        <f t="shared" si="104"/>
        <v>80.8</v>
      </c>
      <c r="G783" s="346">
        <v>1100</v>
      </c>
      <c r="H783" s="295">
        <v>2</v>
      </c>
      <c r="I783" s="346">
        <v>5000</v>
      </c>
      <c r="J783" s="295">
        <v>4</v>
      </c>
      <c r="K783" s="296">
        <f t="shared" si="100"/>
        <v>2.9239766081871346E-4</v>
      </c>
      <c r="L783" s="296">
        <f t="shared" si="101"/>
        <v>4.2757883484767506E-4</v>
      </c>
      <c r="M783" s="297">
        <f t="shared" si="106"/>
        <v>3.0825433673708593</v>
      </c>
      <c r="N783" s="297">
        <f t="shared" si="105"/>
        <v>0.67815954082158902</v>
      </c>
      <c r="O783" s="361">
        <v>1.192586798983934</v>
      </c>
      <c r="P783" s="297">
        <v>9.7723536737235356E-2</v>
      </c>
      <c r="Q783" s="369">
        <f t="shared" si="107"/>
        <v>6.2512540147445769E-2</v>
      </c>
    </row>
    <row r="784" spans="1:17" x14ac:dyDescent="0.35">
      <c r="A784" s="322">
        <f t="shared" si="108"/>
        <v>76</v>
      </c>
      <c r="B784" s="295" t="s">
        <v>965</v>
      </c>
      <c r="C784" s="323">
        <v>137.5</v>
      </c>
      <c r="D784" s="295"/>
      <c r="E784" s="322">
        <v>41.1</v>
      </c>
      <c r="F784" s="295">
        <f t="shared" si="104"/>
        <v>178.6</v>
      </c>
      <c r="G784" s="346">
        <v>1100</v>
      </c>
      <c r="H784" s="295">
        <v>4</v>
      </c>
      <c r="I784" s="346">
        <v>5000</v>
      </c>
      <c r="J784" s="295">
        <v>5</v>
      </c>
      <c r="K784" s="296">
        <f t="shared" si="100"/>
        <v>5.8479532163742691E-4</v>
      </c>
      <c r="L784" s="296">
        <f t="shared" si="101"/>
        <v>5.3447354355959386E-4</v>
      </c>
      <c r="M784" s="297">
        <f t="shared" si="106"/>
        <v>4.7920936828977849</v>
      </c>
      <c r="N784" s="297">
        <f t="shared" si="105"/>
        <v>1.0542606102375127</v>
      </c>
      <c r="O784" s="361">
        <v>1.8530686715443236</v>
      </c>
      <c r="P784" s="297">
        <v>0.19544707347447071</v>
      </c>
      <c r="Q784" s="369">
        <f t="shared" si="107"/>
        <v>4.4204199541736239E-2</v>
      </c>
    </row>
    <row r="785" spans="1:17" x14ac:dyDescent="0.35">
      <c r="A785" s="322">
        <f t="shared" si="108"/>
        <v>77</v>
      </c>
      <c r="B785" s="295" t="s">
        <v>966</v>
      </c>
      <c r="C785" s="323">
        <v>84.9</v>
      </c>
      <c r="D785" s="295"/>
      <c r="E785" s="322"/>
      <c r="F785" s="295">
        <f t="shared" si="104"/>
        <v>84.9</v>
      </c>
      <c r="G785" s="346">
        <v>1100</v>
      </c>
      <c r="H785" s="295">
        <v>3</v>
      </c>
      <c r="I785" s="346">
        <v>5000</v>
      </c>
      <c r="J785" s="295">
        <v>2</v>
      </c>
      <c r="K785" s="296">
        <f t="shared" si="100"/>
        <v>4.3859649122807018E-4</v>
      </c>
      <c r="L785" s="296">
        <f t="shared" si="101"/>
        <v>2.1378941742383753E-4</v>
      </c>
      <c r="M785" s="297">
        <f t="shared" si="106"/>
        <v>2.7931576485977101</v>
      </c>
      <c r="N785" s="297">
        <f t="shared" si="105"/>
        <v>0.61449468269149621</v>
      </c>
      <c r="O785" s="361">
        <v>1.0794069632445085</v>
      </c>
      <c r="P785" s="297">
        <v>0.14658530510585305</v>
      </c>
      <c r="Q785" s="369">
        <f t="shared" si="107"/>
        <v>5.4577674907415406E-2</v>
      </c>
    </row>
    <row r="786" spans="1:17" x14ac:dyDescent="0.35">
      <c r="A786" s="322">
        <f t="shared" si="108"/>
        <v>78</v>
      </c>
      <c r="B786" s="295" t="s">
        <v>967</v>
      </c>
      <c r="C786" s="323">
        <v>332.9</v>
      </c>
      <c r="D786" s="295"/>
      <c r="E786" s="322"/>
      <c r="F786" s="295">
        <f t="shared" si="104"/>
        <v>332.9</v>
      </c>
      <c r="G786" s="346">
        <v>1100</v>
      </c>
      <c r="H786" s="295">
        <v>12</v>
      </c>
      <c r="I786" s="346">
        <v>5000</v>
      </c>
      <c r="J786" s="295">
        <v>12</v>
      </c>
      <c r="K786" s="296">
        <f t="shared" si="100"/>
        <v>1.7543859649122807E-3</v>
      </c>
      <c r="L786" s="296">
        <f t="shared" si="101"/>
        <v>1.2827365045430252E-3</v>
      </c>
      <c r="M786" s="297">
        <f t="shared" si="106"/>
        <v>13.003287996849419</v>
      </c>
      <c r="N786" s="297">
        <f t="shared" si="105"/>
        <v>2.8607233593068724</v>
      </c>
      <c r="O786" s="361">
        <v>5.0271010882094265</v>
      </c>
      <c r="P786" s="297">
        <v>0.58634122042341219</v>
      </c>
      <c r="Q786" s="369">
        <f t="shared" si="107"/>
        <v>6.4516232096092321E-2</v>
      </c>
    </row>
    <row r="787" spans="1:17" x14ac:dyDescent="0.35">
      <c r="A787" s="322">
        <f t="shared" si="108"/>
        <v>79</v>
      </c>
      <c r="B787" s="295" t="s">
        <v>968</v>
      </c>
      <c r="C787" s="323">
        <v>3867.9</v>
      </c>
      <c r="D787" s="295"/>
      <c r="E787" s="322"/>
      <c r="F787" s="295">
        <f t="shared" si="104"/>
        <v>3867.9</v>
      </c>
      <c r="G787" s="346">
        <v>1100</v>
      </c>
      <c r="H787" s="295">
        <v>0</v>
      </c>
      <c r="I787" s="346">
        <v>5000</v>
      </c>
      <c r="J787" s="295">
        <v>251</v>
      </c>
      <c r="K787" s="296">
        <f t="shared" si="100"/>
        <v>0</v>
      </c>
      <c r="L787" s="296">
        <f t="shared" si="101"/>
        <v>2.683057188669161E-2</v>
      </c>
      <c r="M787" s="297">
        <f t="shared" si="106"/>
        <v>114.87375200427579</v>
      </c>
      <c r="N787" s="297">
        <f t="shared" si="105"/>
        <v>25.272225440940673</v>
      </c>
      <c r="O787" s="361">
        <v>44.519445510769884</v>
      </c>
      <c r="P787" s="297">
        <v>0</v>
      </c>
      <c r="Q787" s="369">
        <f t="shared" si="107"/>
        <v>4.7743070647117643E-2</v>
      </c>
    </row>
    <row r="788" spans="1:17" x14ac:dyDescent="0.35">
      <c r="A788" s="322">
        <f t="shared" si="108"/>
        <v>80</v>
      </c>
      <c r="B788" s="295" t="s">
        <v>969</v>
      </c>
      <c r="C788" s="323">
        <v>3143.8</v>
      </c>
      <c r="D788" s="295"/>
      <c r="E788" s="322">
        <v>91.3</v>
      </c>
      <c r="F788" s="295">
        <f t="shared" si="104"/>
        <v>3235.1000000000004</v>
      </c>
      <c r="G788" s="346">
        <v>1100</v>
      </c>
      <c r="H788" s="295">
        <v>0</v>
      </c>
      <c r="I788" s="346">
        <v>5000</v>
      </c>
      <c r="J788" s="295">
        <v>240</v>
      </c>
      <c r="K788" s="296">
        <f t="shared" si="100"/>
        <v>0</v>
      </c>
      <c r="L788" s="296">
        <f t="shared" si="101"/>
        <v>2.5654730090860504E-2</v>
      </c>
      <c r="M788" s="297">
        <f t="shared" si="106"/>
        <v>109.8394441475147</v>
      </c>
      <c r="N788" s="297">
        <f t="shared" si="105"/>
        <v>24.164677712453233</v>
      </c>
      <c r="O788" s="361">
        <v>42.568394113883556</v>
      </c>
      <c r="P788" s="297">
        <v>0</v>
      </c>
      <c r="Q788" s="369">
        <f t="shared" si="107"/>
        <v>5.4580234296884633E-2</v>
      </c>
    </row>
    <row r="789" spans="1:17" x14ac:dyDescent="0.35">
      <c r="A789" s="322">
        <f t="shared" si="108"/>
        <v>81</v>
      </c>
      <c r="B789" s="295" t="s">
        <v>970</v>
      </c>
      <c r="C789" s="323">
        <v>147.19999999999999</v>
      </c>
      <c r="D789" s="295"/>
      <c r="E789" s="322"/>
      <c r="F789" s="295">
        <f t="shared" si="104"/>
        <v>147.19999999999999</v>
      </c>
      <c r="G789" s="346">
        <v>1100</v>
      </c>
      <c r="H789" s="295">
        <v>5</v>
      </c>
      <c r="I789" s="346">
        <v>5000</v>
      </c>
      <c r="J789" s="295">
        <v>2</v>
      </c>
      <c r="K789" s="296">
        <f t="shared" ref="K789:K852" si="109">SUM(0.5/$H$882*H789)</f>
        <v>7.3099415204678359E-4</v>
      </c>
      <c r="L789" s="296">
        <f t="shared" ref="L789:L852" si="110">SUM(1/$J$882*J789)</f>
        <v>2.1378941742383753E-4</v>
      </c>
      <c r="M789" s="297">
        <f t="shared" si="106"/>
        <v>4.0450436135099901</v>
      </c>
      <c r="N789" s="297">
        <f t="shared" si="105"/>
        <v>0.88990959497219779</v>
      </c>
      <c r="O789" s="361">
        <v>1.5625205269970497</v>
      </c>
      <c r="P789" s="297">
        <v>0.24430884184308838</v>
      </c>
      <c r="Q789" s="369">
        <f t="shared" si="107"/>
        <v>4.5800153378548418E-2</v>
      </c>
    </row>
    <row r="790" spans="1:17" x14ac:dyDescent="0.35">
      <c r="A790" s="322">
        <f t="shared" si="108"/>
        <v>82</v>
      </c>
      <c r="B790" s="295" t="s">
        <v>971</v>
      </c>
      <c r="C790" s="323">
        <v>3088.4</v>
      </c>
      <c r="D790" s="295"/>
      <c r="E790" s="322">
        <v>104.6</v>
      </c>
      <c r="F790" s="295">
        <f t="shared" si="104"/>
        <v>3193</v>
      </c>
      <c r="G790" s="346">
        <v>1100</v>
      </c>
      <c r="H790" s="295">
        <v>0</v>
      </c>
      <c r="I790" s="346">
        <v>5000</v>
      </c>
      <c r="J790" s="295">
        <v>154</v>
      </c>
      <c r="K790" s="296">
        <f t="shared" si="109"/>
        <v>0</v>
      </c>
      <c r="L790" s="296">
        <f t="shared" si="110"/>
        <v>1.6461785141635491E-2</v>
      </c>
      <c r="M790" s="297">
        <f t="shared" si="106"/>
        <v>70.480309994655272</v>
      </c>
      <c r="N790" s="297">
        <f t="shared" si="105"/>
        <v>15.505668198824161</v>
      </c>
      <c r="O790" s="361">
        <v>27.314719556408615</v>
      </c>
      <c r="P790" s="297">
        <v>0</v>
      </c>
      <c r="Q790" s="369">
        <f t="shared" si="107"/>
        <v>3.5484089492605092E-2</v>
      </c>
    </row>
    <row r="791" spans="1:17" x14ac:dyDescent="0.35">
      <c r="A791" s="322">
        <f t="shared" si="108"/>
        <v>83</v>
      </c>
      <c r="B791" s="295" t="s">
        <v>972</v>
      </c>
      <c r="C791" s="323">
        <v>3233.9</v>
      </c>
      <c r="D791" s="295"/>
      <c r="E791" s="322"/>
      <c r="F791" s="295">
        <f t="shared" si="104"/>
        <v>3233.9</v>
      </c>
      <c r="G791" s="346">
        <v>1100</v>
      </c>
      <c r="H791" s="295">
        <v>0</v>
      </c>
      <c r="I791" s="346">
        <v>5000</v>
      </c>
      <c r="J791" s="295">
        <v>240</v>
      </c>
      <c r="K791" s="296">
        <f t="shared" si="109"/>
        <v>0</v>
      </c>
      <c r="L791" s="296">
        <f t="shared" si="110"/>
        <v>2.5654730090860504E-2</v>
      </c>
      <c r="M791" s="297">
        <f t="shared" si="106"/>
        <v>109.8394441475147</v>
      </c>
      <c r="N791" s="297">
        <f t="shared" si="105"/>
        <v>24.164677712453233</v>
      </c>
      <c r="O791" s="361">
        <v>42.568394113883556</v>
      </c>
      <c r="P791" s="297">
        <v>0</v>
      </c>
      <c r="Q791" s="369">
        <f t="shared" si="107"/>
        <v>5.4600487329185037E-2</v>
      </c>
    </row>
    <row r="792" spans="1:17" x14ac:dyDescent="0.35">
      <c r="A792" s="322">
        <f t="shared" si="108"/>
        <v>84</v>
      </c>
      <c r="B792" s="295" t="s">
        <v>973</v>
      </c>
      <c r="C792" s="323">
        <v>2156.4</v>
      </c>
      <c r="D792" s="295"/>
      <c r="E792" s="322">
        <v>96.5</v>
      </c>
      <c r="F792" s="295">
        <f t="shared" si="104"/>
        <v>2252.9</v>
      </c>
      <c r="G792" s="346">
        <v>1100</v>
      </c>
      <c r="H792" s="295">
        <v>0</v>
      </c>
      <c r="I792" s="346">
        <v>5000</v>
      </c>
      <c r="J792" s="295">
        <v>147</v>
      </c>
      <c r="K792" s="296">
        <f t="shared" si="109"/>
        <v>0</v>
      </c>
      <c r="L792" s="296">
        <f t="shared" si="110"/>
        <v>1.571352218065206E-2</v>
      </c>
      <c r="M792" s="297">
        <f t="shared" si="106"/>
        <v>67.276659540352753</v>
      </c>
      <c r="N792" s="297">
        <f t="shared" si="105"/>
        <v>14.800865098877606</v>
      </c>
      <c r="O792" s="361">
        <v>26.073141394753677</v>
      </c>
      <c r="P792" s="297">
        <v>0</v>
      </c>
      <c r="Q792" s="369">
        <f t="shared" si="107"/>
        <v>4.8005089455361548E-2</v>
      </c>
    </row>
    <row r="793" spans="1:17" x14ac:dyDescent="0.35">
      <c r="A793" s="322">
        <f t="shared" si="108"/>
        <v>85</v>
      </c>
      <c r="B793" s="295" t="s">
        <v>974</v>
      </c>
      <c r="C793" s="323">
        <v>213.4</v>
      </c>
      <c r="D793" s="295"/>
      <c r="E793" s="322"/>
      <c r="F793" s="295">
        <f t="shared" si="104"/>
        <v>213.4</v>
      </c>
      <c r="G793" s="346">
        <v>1100</v>
      </c>
      <c r="H793" s="295">
        <v>13</v>
      </c>
      <c r="I793" s="346">
        <v>5000</v>
      </c>
      <c r="J793" s="295">
        <v>10</v>
      </c>
      <c r="K793" s="296">
        <f t="shared" si="109"/>
        <v>1.9005847953216374E-3</v>
      </c>
      <c r="L793" s="296">
        <f t="shared" si="110"/>
        <v>1.0689470871191877E-3</v>
      </c>
      <c r="M793" s="297">
        <f t="shared" si="106"/>
        <v>12.71390227807627</v>
      </c>
      <c r="N793" s="297">
        <f t="shared" si="105"/>
        <v>2.7970585011767795</v>
      </c>
      <c r="O793" s="361">
        <v>4.9139212524700007</v>
      </c>
      <c r="P793" s="297">
        <v>0.63520298879202974</v>
      </c>
      <c r="Q793" s="369">
        <f t="shared" si="107"/>
        <v>9.86883084372778E-2</v>
      </c>
    </row>
    <row r="794" spans="1:17" x14ac:dyDescent="0.35">
      <c r="A794" s="322">
        <f t="shared" si="108"/>
        <v>86</v>
      </c>
      <c r="B794" s="295" t="s">
        <v>975</v>
      </c>
      <c r="C794" s="323">
        <v>316.39999999999998</v>
      </c>
      <c r="D794" s="295"/>
      <c r="E794" s="322"/>
      <c r="F794" s="295">
        <f t="shared" si="104"/>
        <v>316.39999999999998</v>
      </c>
      <c r="G794" s="346">
        <v>1100</v>
      </c>
      <c r="H794" s="295">
        <v>16</v>
      </c>
      <c r="I794" s="346">
        <v>5000</v>
      </c>
      <c r="J794" s="295">
        <v>16</v>
      </c>
      <c r="K794" s="296">
        <f t="shared" si="109"/>
        <v>2.3391812865497076E-3</v>
      </c>
      <c r="L794" s="296">
        <f t="shared" si="110"/>
        <v>1.7103153393907002E-3</v>
      </c>
      <c r="M794" s="297">
        <f t="shared" si="106"/>
        <v>17.337717329132559</v>
      </c>
      <c r="N794" s="297">
        <f t="shared" si="105"/>
        <v>3.8142978124091629</v>
      </c>
      <c r="O794" s="361">
        <v>6.7028014509459011</v>
      </c>
      <c r="P794" s="297">
        <v>0.78178829389788285</v>
      </c>
      <c r="Q794" s="369">
        <f t="shared" si="107"/>
        <v>9.0507600778715253E-2</v>
      </c>
    </row>
    <row r="795" spans="1:17" x14ac:dyDescent="0.35">
      <c r="A795" s="322">
        <f t="shared" si="108"/>
        <v>87</v>
      </c>
      <c r="B795" s="295" t="s">
        <v>976</v>
      </c>
      <c r="C795" s="323">
        <v>356.6</v>
      </c>
      <c r="D795" s="295"/>
      <c r="E795" s="322"/>
      <c r="F795" s="295">
        <f t="shared" si="104"/>
        <v>356.6</v>
      </c>
      <c r="G795" s="346">
        <v>1100</v>
      </c>
      <c r="H795" s="295">
        <v>13</v>
      </c>
      <c r="I795" s="346">
        <v>5000</v>
      </c>
      <c r="J795" s="295">
        <v>20</v>
      </c>
      <c r="K795" s="296">
        <f t="shared" si="109"/>
        <v>1.9005847953216374E-3</v>
      </c>
      <c r="L795" s="296">
        <f t="shared" si="110"/>
        <v>2.1378941742383755E-3</v>
      </c>
      <c r="M795" s="297">
        <f t="shared" si="106"/>
        <v>17.290545784222715</v>
      </c>
      <c r="N795" s="297">
        <f t="shared" si="105"/>
        <v>3.8039200725289972</v>
      </c>
      <c r="O795" s="361">
        <v>6.6876043405484822</v>
      </c>
      <c r="P795" s="297">
        <v>0.63520298879202974</v>
      </c>
      <c r="Q795" s="369">
        <f t="shared" si="107"/>
        <v>7.968949295034275E-2</v>
      </c>
    </row>
    <row r="796" spans="1:17" x14ac:dyDescent="0.35">
      <c r="A796" s="322">
        <f t="shared" si="108"/>
        <v>88</v>
      </c>
      <c r="B796" s="295" t="s">
        <v>977</v>
      </c>
      <c r="C796" s="323">
        <v>324.7</v>
      </c>
      <c r="D796" s="295"/>
      <c r="E796" s="322"/>
      <c r="F796" s="295">
        <f t="shared" si="104"/>
        <v>324.7</v>
      </c>
      <c r="G796" s="346">
        <v>1100</v>
      </c>
      <c r="H796" s="295">
        <v>15</v>
      </c>
      <c r="I796" s="346">
        <v>5000</v>
      </c>
      <c r="J796" s="295">
        <v>16</v>
      </c>
      <c r="K796" s="296">
        <f t="shared" si="109"/>
        <v>2.1929824561403508E-3</v>
      </c>
      <c r="L796" s="296">
        <f t="shared" si="110"/>
        <v>1.7103153393907002E-3</v>
      </c>
      <c r="M796" s="297">
        <f t="shared" si="106"/>
        <v>16.711774346676417</v>
      </c>
      <c r="N796" s="297">
        <f t="shared" si="105"/>
        <v>3.6765903562688118</v>
      </c>
      <c r="O796" s="361">
        <v>6.4612446690696306</v>
      </c>
      <c r="P796" s="297">
        <v>0.73292652552926507</v>
      </c>
      <c r="Q796" s="369">
        <f t="shared" si="107"/>
        <v>8.4947754535091249E-2</v>
      </c>
    </row>
    <row r="797" spans="1:17" x14ac:dyDescent="0.35">
      <c r="A797" s="322">
        <f t="shared" si="108"/>
        <v>89</v>
      </c>
      <c r="B797" s="295" t="s">
        <v>978</v>
      </c>
      <c r="C797" s="323">
        <v>140.69999999999999</v>
      </c>
      <c r="D797" s="295"/>
      <c r="E797" s="322"/>
      <c r="F797" s="295">
        <f t="shared" si="104"/>
        <v>140.69999999999999</v>
      </c>
      <c r="G797" s="346">
        <v>1100</v>
      </c>
      <c r="H797" s="295">
        <v>8</v>
      </c>
      <c r="I797" s="346">
        <v>5000</v>
      </c>
      <c r="J797" s="295">
        <v>16</v>
      </c>
      <c r="K797" s="296">
        <f t="shared" si="109"/>
        <v>1.1695906432748538E-3</v>
      </c>
      <c r="L797" s="296">
        <f t="shared" si="110"/>
        <v>1.7103153393907002E-3</v>
      </c>
      <c r="M797" s="297">
        <f t="shared" si="106"/>
        <v>12.330173469483437</v>
      </c>
      <c r="N797" s="297">
        <f t="shared" si="105"/>
        <v>2.7126381632863561</v>
      </c>
      <c r="O797" s="361">
        <v>4.7703471959357362</v>
      </c>
      <c r="P797" s="297">
        <v>0.39089414694894142</v>
      </c>
      <c r="Q797" s="369">
        <f t="shared" si="107"/>
        <v>0.1435966807082763</v>
      </c>
    </row>
    <row r="798" spans="1:17" x14ac:dyDescent="0.35">
      <c r="A798" s="322">
        <f t="shared" si="108"/>
        <v>90</v>
      </c>
      <c r="B798" s="295" t="s">
        <v>979</v>
      </c>
      <c r="C798" s="323">
        <v>135</v>
      </c>
      <c r="D798" s="295"/>
      <c r="E798" s="322"/>
      <c r="F798" s="295">
        <f t="shared" si="104"/>
        <v>135</v>
      </c>
      <c r="G798" s="346">
        <v>1100</v>
      </c>
      <c r="H798" s="295">
        <v>4</v>
      </c>
      <c r="I798" s="346">
        <v>5000</v>
      </c>
      <c r="J798" s="295">
        <v>8</v>
      </c>
      <c r="K798" s="296">
        <f t="shared" si="109"/>
        <v>5.8479532163742691E-4</v>
      </c>
      <c r="L798" s="296">
        <f t="shared" si="110"/>
        <v>8.5515766969535012E-4</v>
      </c>
      <c r="M798" s="297">
        <f t="shared" si="106"/>
        <v>6.1650867347417186</v>
      </c>
      <c r="N798" s="297">
        <f t="shared" si="105"/>
        <v>1.356319081643178</v>
      </c>
      <c r="O798" s="361">
        <v>2.3851735979678681</v>
      </c>
      <c r="P798" s="297">
        <v>0.19544707347447071</v>
      </c>
      <c r="Q798" s="369">
        <f t="shared" si="107"/>
        <v>7.4829825835757313E-2</v>
      </c>
    </row>
    <row r="799" spans="1:17" x14ac:dyDescent="0.35">
      <c r="A799" s="322">
        <f t="shared" si="108"/>
        <v>91</v>
      </c>
      <c r="B799" s="295" t="s">
        <v>980</v>
      </c>
      <c r="C799" s="323">
        <v>303.7</v>
      </c>
      <c r="D799" s="295"/>
      <c r="E799" s="322"/>
      <c r="F799" s="295">
        <f t="shared" si="104"/>
        <v>303.7</v>
      </c>
      <c r="G799" s="346">
        <v>1100</v>
      </c>
      <c r="H799" s="295">
        <v>20</v>
      </c>
      <c r="I799" s="346">
        <v>5000</v>
      </c>
      <c r="J799" s="295">
        <v>25</v>
      </c>
      <c r="K799" s="296">
        <f t="shared" si="109"/>
        <v>2.9239766081871343E-3</v>
      </c>
      <c r="L799" s="296">
        <f t="shared" si="110"/>
        <v>2.6723677177979692E-3</v>
      </c>
      <c r="M799" s="297">
        <f t="shared" si="106"/>
        <v>23.960468414488918</v>
      </c>
      <c r="N799" s="297">
        <f t="shared" si="105"/>
        <v>5.2713030511875623</v>
      </c>
      <c r="O799" s="361">
        <v>9.2653433577216155</v>
      </c>
      <c r="P799" s="297">
        <v>0.9772353673723535</v>
      </c>
      <c r="Q799" s="369">
        <f t="shared" si="107"/>
        <v>0.12997810401965904</v>
      </c>
    </row>
    <row r="800" spans="1:17" x14ac:dyDescent="0.35">
      <c r="A800" s="322">
        <f t="shared" si="108"/>
        <v>92</v>
      </c>
      <c r="B800" s="295" t="s">
        <v>981</v>
      </c>
      <c r="C800" s="323">
        <v>405.1</v>
      </c>
      <c r="D800" s="295"/>
      <c r="E800" s="322"/>
      <c r="F800" s="295">
        <f t="shared" si="104"/>
        <v>405.1</v>
      </c>
      <c r="G800" s="346">
        <v>1100</v>
      </c>
      <c r="H800" s="295">
        <v>16</v>
      </c>
      <c r="I800" s="346">
        <v>5000</v>
      </c>
      <c r="J800" s="295">
        <v>32</v>
      </c>
      <c r="K800" s="296">
        <f t="shared" si="109"/>
        <v>2.3391812865497076E-3</v>
      </c>
      <c r="L800" s="296">
        <f t="shared" si="110"/>
        <v>3.4206306787814005E-3</v>
      </c>
      <c r="M800" s="297">
        <f t="shared" si="106"/>
        <v>24.660346938966875</v>
      </c>
      <c r="N800" s="297">
        <f t="shared" si="105"/>
        <v>5.4252763265727122</v>
      </c>
      <c r="O800" s="361">
        <v>9.5406943918714724</v>
      </c>
      <c r="P800" s="297">
        <v>0.78178829389788285</v>
      </c>
      <c r="Q800" s="369">
        <f t="shared" si="107"/>
        <v>9.9748471862031465E-2</v>
      </c>
    </row>
    <row r="801" spans="1:17" x14ac:dyDescent="0.35">
      <c r="A801" s="322">
        <f t="shared" si="108"/>
        <v>93</v>
      </c>
      <c r="B801" s="295" t="s">
        <v>982</v>
      </c>
      <c r="C801" s="323">
        <v>409.6</v>
      </c>
      <c r="D801" s="295"/>
      <c r="E801" s="322"/>
      <c r="F801" s="295">
        <f t="shared" si="104"/>
        <v>409.6</v>
      </c>
      <c r="G801" s="346">
        <v>1100</v>
      </c>
      <c r="H801" s="295">
        <v>16</v>
      </c>
      <c r="I801" s="346">
        <v>5000</v>
      </c>
      <c r="J801" s="295">
        <v>32</v>
      </c>
      <c r="K801" s="296">
        <f t="shared" si="109"/>
        <v>2.3391812865497076E-3</v>
      </c>
      <c r="L801" s="296">
        <f t="shared" si="110"/>
        <v>3.4206306787814005E-3</v>
      </c>
      <c r="M801" s="297">
        <f t="shared" si="106"/>
        <v>24.660346938966875</v>
      </c>
      <c r="N801" s="297">
        <f t="shared" si="105"/>
        <v>5.4252763265727122</v>
      </c>
      <c r="O801" s="361">
        <v>9.5406943918714724</v>
      </c>
      <c r="P801" s="297">
        <v>0.78178829389788285</v>
      </c>
      <c r="Q801" s="369">
        <f t="shared" si="107"/>
        <v>9.8652602420187849E-2</v>
      </c>
    </row>
    <row r="802" spans="1:17" x14ac:dyDescent="0.35">
      <c r="A802" s="322">
        <f t="shared" si="108"/>
        <v>94</v>
      </c>
      <c r="B802" s="295" t="s">
        <v>983</v>
      </c>
      <c r="C802" s="323">
        <v>411</v>
      </c>
      <c r="D802" s="295"/>
      <c r="E802" s="322"/>
      <c r="F802" s="295">
        <f t="shared" si="104"/>
        <v>411</v>
      </c>
      <c r="G802" s="346">
        <v>1100</v>
      </c>
      <c r="H802" s="295">
        <v>15</v>
      </c>
      <c r="I802" s="346">
        <v>5000</v>
      </c>
      <c r="J802" s="295">
        <v>30</v>
      </c>
      <c r="K802" s="296">
        <f t="shared" si="109"/>
        <v>2.1929824561403508E-3</v>
      </c>
      <c r="L802" s="296">
        <f t="shared" si="110"/>
        <v>3.206841261357563E-3</v>
      </c>
      <c r="M802" s="297">
        <f t="shared" si="106"/>
        <v>23.119075255281441</v>
      </c>
      <c r="N802" s="297">
        <f t="shared" si="105"/>
        <v>5.0861965561619167</v>
      </c>
      <c r="O802" s="361">
        <v>8.9444009923795029</v>
      </c>
      <c r="P802" s="297">
        <v>0.73292652552926507</v>
      </c>
      <c r="Q802" s="369">
        <f t="shared" si="107"/>
        <v>9.2171774523971101E-2</v>
      </c>
    </row>
    <row r="803" spans="1:17" x14ac:dyDescent="0.35">
      <c r="A803" s="322">
        <f t="shared" si="108"/>
        <v>95</v>
      </c>
      <c r="B803" s="295" t="s">
        <v>984</v>
      </c>
      <c r="C803" s="323">
        <v>394.7</v>
      </c>
      <c r="D803" s="295"/>
      <c r="E803" s="322"/>
      <c r="F803" s="295">
        <f t="shared" si="104"/>
        <v>394.7</v>
      </c>
      <c r="G803" s="346">
        <v>1100</v>
      </c>
      <c r="H803" s="295">
        <v>16</v>
      </c>
      <c r="I803" s="346">
        <v>5000</v>
      </c>
      <c r="J803" s="295">
        <v>32</v>
      </c>
      <c r="K803" s="296">
        <f t="shared" si="109"/>
        <v>2.3391812865497076E-3</v>
      </c>
      <c r="L803" s="296">
        <f t="shared" si="110"/>
        <v>3.4206306787814005E-3</v>
      </c>
      <c r="M803" s="297">
        <f t="shared" si="106"/>
        <v>24.660346938966875</v>
      </c>
      <c r="N803" s="297">
        <f t="shared" si="105"/>
        <v>5.4252763265727122</v>
      </c>
      <c r="O803" s="361">
        <v>9.5406943918714724</v>
      </c>
      <c r="P803" s="297">
        <v>0.78178829389788285</v>
      </c>
      <c r="Q803" s="369">
        <f t="shared" si="107"/>
        <v>0.10237675690729402</v>
      </c>
    </row>
    <row r="804" spans="1:17" x14ac:dyDescent="0.35">
      <c r="A804" s="322">
        <f t="shared" si="108"/>
        <v>96</v>
      </c>
      <c r="B804" s="295" t="s">
        <v>985</v>
      </c>
      <c r="C804" s="323">
        <v>242.2</v>
      </c>
      <c r="D804" s="295"/>
      <c r="E804" s="322"/>
      <c r="F804" s="295">
        <f t="shared" si="104"/>
        <v>242.2</v>
      </c>
      <c r="G804" s="346">
        <v>1100</v>
      </c>
      <c r="H804" s="295">
        <v>8</v>
      </c>
      <c r="I804" s="346">
        <v>5000</v>
      </c>
      <c r="J804" s="295">
        <v>16</v>
      </c>
      <c r="K804" s="296">
        <f t="shared" si="109"/>
        <v>1.1695906432748538E-3</v>
      </c>
      <c r="L804" s="296">
        <f t="shared" si="110"/>
        <v>1.7103153393907002E-3</v>
      </c>
      <c r="M804" s="297">
        <f t="shared" si="106"/>
        <v>12.330173469483437</v>
      </c>
      <c r="N804" s="297">
        <f t="shared" si="105"/>
        <v>2.7126381632863561</v>
      </c>
      <c r="O804" s="361">
        <v>4.7703471959357362</v>
      </c>
      <c r="P804" s="297">
        <v>0.39089414694894142</v>
      </c>
      <c r="Q804" s="369">
        <f t="shared" si="107"/>
        <v>8.3418880989489991E-2</v>
      </c>
    </row>
    <row r="805" spans="1:17" x14ac:dyDescent="0.35">
      <c r="A805" s="322">
        <f t="shared" si="108"/>
        <v>97</v>
      </c>
      <c r="B805" s="295" t="s">
        <v>986</v>
      </c>
      <c r="C805" s="323">
        <v>1242.4000000000001</v>
      </c>
      <c r="D805" s="295"/>
      <c r="E805" s="322">
        <v>37.299999999999997</v>
      </c>
      <c r="F805" s="295">
        <f t="shared" si="104"/>
        <v>1279.7</v>
      </c>
      <c r="G805" s="346">
        <v>1100</v>
      </c>
      <c r="H805" s="295">
        <v>57</v>
      </c>
      <c r="I805" s="346">
        <v>5000</v>
      </c>
      <c r="J805" s="295">
        <v>48</v>
      </c>
      <c r="K805" s="296">
        <f t="shared" si="109"/>
        <v>8.3333333333333332E-3</v>
      </c>
      <c r="L805" s="296">
        <f t="shared" si="110"/>
        <v>5.1309460181721009E-3</v>
      </c>
      <c r="M805" s="297">
        <f t="shared" ref="M805:M836" si="111">(L805+K805)*4281.45</f>
        <v>57.64663882950294</v>
      </c>
      <c r="N805" s="297">
        <f t="shared" si="105"/>
        <v>12.682260542490647</v>
      </c>
      <c r="O805" s="361">
        <v>22.282415389724143</v>
      </c>
      <c r="P805" s="297">
        <v>2.7851207970112082</v>
      </c>
      <c r="Q805" s="369">
        <f t="shared" ref="Q805:Q835" si="112">(M805+N805+O805+P805)/F805</f>
        <v>7.4545936984237657E-2</v>
      </c>
    </row>
    <row r="806" spans="1:17" x14ac:dyDescent="0.35">
      <c r="A806" s="322">
        <f t="shared" si="108"/>
        <v>98</v>
      </c>
      <c r="B806" s="295" t="s">
        <v>987</v>
      </c>
      <c r="C806" s="323">
        <v>1061.7</v>
      </c>
      <c r="D806" s="295"/>
      <c r="E806" s="322"/>
      <c r="F806" s="295">
        <f t="shared" si="104"/>
        <v>1061.7</v>
      </c>
      <c r="G806" s="346">
        <v>1100</v>
      </c>
      <c r="H806" s="295">
        <v>63</v>
      </c>
      <c r="I806" s="346">
        <v>5000</v>
      </c>
      <c r="J806" s="295">
        <v>48</v>
      </c>
      <c r="K806" s="296">
        <f t="shared" si="109"/>
        <v>9.2105263157894746E-3</v>
      </c>
      <c r="L806" s="296">
        <f t="shared" si="110"/>
        <v>5.1309460181721009E-3</v>
      </c>
      <c r="M806" s="297">
        <f t="shared" si="111"/>
        <v>61.402296724239783</v>
      </c>
      <c r="N806" s="297">
        <f t="shared" si="105"/>
        <v>13.508505279332752</v>
      </c>
      <c r="O806" s="361">
        <v>23.731756080981764</v>
      </c>
      <c r="P806" s="297">
        <v>3.0782914072229137</v>
      </c>
      <c r="Q806" s="369">
        <f t="shared" si="112"/>
        <v>9.5809408959006526E-2</v>
      </c>
    </row>
    <row r="807" spans="1:17" x14ac:dyDescent="0.35">
      <c r="A807" s="322">
        <f t="shared" si="108"/>
        <v>99</v>
      </c>
      <c r="B807" s="295" t="s">
        <v>988</v>
      </c>
      <c r="C807" s="323">
        <v>439.1</v>
      </c>
      <c r="D807" s="295"/>
      <c r="E807" s="322"/>
      <c r="F807" s="295">
        <f t="shared" si="104"/>
        <v>439.1</v>
      </c>
      <c r="G807" s="346">
        <v>1100</v>
      </c>
      <c r="H807" s="295">
        <v>12</v>
      </c>
      <c r="I807" s="346">
        <v>5000</v>
      </c>
      <c r="J807" s="295">
        <v>13</v>
      </c>
      <c r="K807" s="296">
        <f t="shared" si="109"/>
        <v>1.7543859649122807E-3</v>
      </c>
      <c r="L807" s="296">
        <f t="shared" si="110"/>
        <v>1.389631213254944E-3</v>
      </c>
      <c r="M807" s="297">
        <f t="shared" si="111"/>
        <v>13.460952347464064</v>
      </c>
      <c r="N807" s="297">
        <f t="shared" si="105"/>
        <v>2.9614095164420942</v>
      </c>
      <c r="O807" s="361">
        <v>5.2044693970172746</v>
      </c>
      <c r="P807" s="297">
        <v>0.58634122042341219</v>
      </c>
      <c r="Q807" s="369">
        <f t="shared" si="112"/>
        <v>5.0587958281363796E-2</v>
      </c>
    </row>
    <row r="808" spans="1:17" x14ac:dyDescent="0.35">
      <c r="A808" s="322">
        <f t="shared" si="108"/>
        <v>100</v>
      </c>
      <c r="B808" s="295" t="s">
        <v>989</v>
      </c>
      <c r="C808" s="323">
        <v>805.2</v>
      </c>
      <c r="D808" s="295"/>
      <c r="E808" s="322"/>
      <c r="F808" s="295">
        <f t="shared" si="104"/>
        <v>805.2</v>
      </c>
      <c r="G808" s="346">
        <v>1100</v>
      </c>
      <c r="H808" s="295">
        <v>16</v>
      </c>
      <c r="I808" s="346">
        <v>5000</v>
      </c>
      <c r="J808" s="295">
        <v>32</v>
      </c>
      <c r="K808" s="296">
        <f t="shared" si="109"/>
        <v>2.3391812865497076E-3</v>
      </c>
      <c r="L808" s="296">
        <f t="shared" si="110"/>
        <v>3.4206306787814005E-3</v>
      </c>
      <c r="M808" s="297">
        <f t="shared" si="111"/>
        <v>24.660346938966875</v>
      </c>
      <c r="N808" s="297">
        <f t="shared" si="105"/>
        <v>5.4252763265727122</v>
      </c>
      <c r="O808" s="361">
        <v>9.5406943918714724</v>
      </c>
      <c r="P808" s="297">
        <v>0.78178829389788285</v>
      </c>
      <c r="Q808" s="369">
        <f t="shared" si="112"/>
        <v>5.018393684961369E-2</v>
      </c>
    </row>
    <row r="809" spans="1:17" x14ac:dyDescent="0.35">
      <c r="A809" s="322">
        <f t="shared" si="108"/>
        <v>101</v>
      </c>
      <c r="B809" s="295" t="s">
        <v>990</v>
      </c>
      <c r="C809" s="323">
        <v>853</v>
      </c>
      <c r="D809" s="295"/>
      <c r="E809" s="322"/>
      <c r="F809" s="295">
        <f t="shared" si="104"/>
        <v>853</v>
      </c>
      <c r="G809" s="346">
        <v>1100</v>
      </c>
      <c r="H809" s="295">
        <v>18</v>
      </c>
      <c r="I809" s="346">
        <v>5000</v>
      </c>
      <c r="J809" s="295">
        <v>36</v>
      </c>
      <c r="K809" s="296">
        <f t="shared" si="109"/>
        <v>2.631578947368421E-3</v>
      </c>
      <c r="L809" s="296">
        <f t="shared" si="110"/>
        <v>3.8482095136290755E-3</v>
      </c>
      <c r="M809" s="297">
        <f t="shared" si="111"/>
        <v>27.742890306337731</v>
      </c>
      <c r="N809" s="297">
        <f t="shared" si="105"/>
        <v>6.1034358673943006</v>
      </c>
      <c r="O809" s="361">
        <v>10.733281190855406</v>
      </c>
      <c r="P809" s="297">
        <v>0.87951183063511817</v>
      </c>
      <c r="Q809" s="369">
        <f t="shared" si="112"/>
        <v>5.3293222972124916E-2</v>
      </c>
    </row>
    <row r="810" spans="1:17" x14ac:dyDescent="0.35">
      <c r="A810" s="322">
        <f t="shared" si="108"/>
        <v>102</v>
      </c>
      <c r="B810" s="295" t="s">
        <v>991</v>
      </c>
      <c r="C810" s="323">
        <v>424.1</v>
      </c>
      <c r="D810" s="295"/>
      <c r="E810" s="322"/>
      <c r="F810" s="295">
        <f t="shared" si="104"/>
        <v>424.1</v>
      </c>
      <c r="G810" s="346">
        <v>1100</v>
      </c>
      <c r="H810" s="295">
        <v>12</v>
      </c>
      <c r="I810" s="346">
        <v>5000</v>
      </c>
      <c r="J810" s="295">
        <v>13</v>
      </c>
      <c r="K810" s="296">
        <f t="shared" si="109"/>
        <v>1.7543859649122807E-3</v>
      </c>
      <c r="L810" s="296">
        <f t="shared" si="110"/>
        <v>1.389631213254944E-3</v>
      </c>
      <c r="M810" s="297">
        <f t="shared" si="111"/>
        <v>13.460952347464064</v>
      </c>
      <c r="N810" s="297">
        <f t="shared" si="105"/>
        <v>2.9614095164420942</v>
      </c>
      <c r="O810" s="361">
        <v>5.2044693970172746</v>
      </c>
      <c r="P810" s="297">
        <v>0.58634122042341219</v>
      </c>
      <c r="Q810" s="369">
        <f t="shared" si="112"/>
        <v>5.2377204624727287E-2</v>
      </c>
    </row>
    <row r="811" spans="1:17" x14ac:dyDescent="0.35">
      <c r="A811" s="322">
        <f t="shared" si="108"/>
        <v>103</v>
      </c>
      <c r="B811" s="295" t="s">
        <v>992</v>
      </c>
      <c r="C811" s="323">
        <v>250.6</v>
      </c>
      <c r="D811" s="295"/>
      <c r="E811" s="322"/>
      <c r="F811" s="295">
        <f t="shared" si="104"/>
        <v>250.6</v>
      </c>
      <c r="G811" s="346">
        <v>1100</v>
      </c>
      <c r="H811" s="295">
        <v>12</v>
      </c>
      <c r="I811" s="346">
        <v>5000</v>
      </c>
      <c r="J811" s="295">
        <v>12</v>
      </c>
      <c r="K811" s="296">
        <f t="shared" si="109"/>
        <v>1.7543859649122807E-3</v>
      </c>
      <c r="L811" s="296">
        <f t="shared" si="110"/>
        <v>1.2827365045430252E-3</v>
      </c>
      <c r="M811" s="297">
        <f t="shared" si="111"/>
        <v>13.003287996849419</v>
      </c>
      <c r="N811" s="297">
        <f t="shared" si="105"/>
        <v>2.8607233593068724</v>
      </c>
      <c r="O811" s="361">
        <v>5.0271010882094265</v>
      </c>
      <c r="P811" s="297">
        <v>0.58634122042341219</v>
      </c>
      <c r="Q811" s="369">
        <f t="shared" si="112"/>
        <v>8.5704124759733172E-2</v>
      </c>
    </row>
    <row r="812" spans="1:17" x14ac:dyDescent="0.35">
      <c r="A812" s="322">
        <f t="shared" si="108"/>
        <v>104</v>
      </c>
      <c r="B812" s="295" t="s">
        <v>993</v>
      </c>
      <c r="C812" s="323">
        <v>117.5</v>
      </c>
      <c r="D812" s="295"/>
      <c r="E812" s="322"/>
      <c r="F812" s="295">
        <f t="shared" si="104"/>
        <v>117.5</v>
      </c>
      <c r="G812" s="346">
        <v>1100</v>
      </c>
      <c r="H812" s="295">
        <v>8</v>
      </c>
      <c r="I812" s="346">
        <v>5000</v>
      </c>
      <c r="J812" s="295">
        <v>16</v>
      </c>
      <c r="K812" s="296">
        <f t="shared" si="109"/>
        <v>1.1695906432748538E-3</v>
      </c>
      <c r="L812" s="296">
        <f t="shared" si="110"/>
        <v>1.7103153393907002E-3</v>
      </c>
      <c r="M812" s="297">
        <f t="shared" si="111"/>
        <v>12.330173469483437</v>
      </c>
      <c r="N812" s="297">
        <f t="shared" si="105"/>
        <v>2.7126381632863561</v>
      </c>
      <c r="O812" s="361">
        <v>4.7703471959357362</v>
      </c>
      <c r="P812" s="297">
        <v>0.39089414694894142</v>
      </c>
      <c r="Q812" s="369">
        <f t="shared" si="112"/>
        <v>0.17194938702684659</v>
      </c>
    </row>
    <row r="813" spans="1:17" x14ac:dyDescent="0.35">
      <c r="A813" s="322">
        <f t="shared" si="108"/>
        <v>105</v>
      </c>
      <c r="B813" s="295" t="s">
        <v>994</v>
      </c>
      <c r="C813" s="323">
        <v>133.19999999999999</v>
      </c>
      <c r="D813" s="295"/>
      <c r="E813" s="322"/>
      <c r="F813" s="295">
        <f t="shared" si="104"/>
        <v>133.19999999999999</v>
      </c>
      <c r="G813" s="346">
        <v>1100</v>
      </c>
      <c r="H813" s="295">
        <v>8</v>
      </c>
      <c r="I813" s="346">
        <v>5000</v>
      </c>
      <c r="J813" s="295">
        <v>16</v>
      </c>
      <c r="K813" s="296">
        <f t="shared" si="109"/>
        <v>1.1695906432748538E-3</v>
      </c>
      <c r="L813" s="296">
        <f t="shared" si="110"/>
        <v>1.7103153393907002E-3</v>
      </c>
      <c r="M813" s="297">
        <f t="shared" si="111"/>
        <v>12.330173469483437</v>
      </c>
      <c r="N813" s="297">
        <f t="shared" si="105"/>
        <v>2.7126381632863561</v>
      </c>
      <c r="O813" s="361">
        <v>4.7703471959357362</v>
      </c>
      <c r="P813" s="297">
        <v>0.39089414694894142</v>
      </c>
      <c r="Q813" s="369">
        <f t="shared" si="112"/>
        <v>0.15168207939680536</v>
      </c>
    </row>
    <row r="814" spans="1:17" x14ac:dyDescent="0.35">
      <c r="A814" s="322">
        <f t="shared" si="108"/>
        <v>106</v>
      </c>
      <c r="B814" s="295" t="s">
        <v>995</v>
      </c>
      <c r="C814" s="323">
        <v>134.19999999999999</v>
      </c>
      <c r="D814" s="295"/>
      <c r="E814" s="322"/>
      <c r="F814" s="295">
        <f t="shared" ref="F814:F862" si="113">C814+D814+E814</f>
        <v>134.19999999999999</v>
      </c>
      <c r="G814" s="346">
        <v>1100</v>
      </c>
      <c r="H814" s="295">
        <v>8</v>
      </c>
      <c r="I814" s="346">
        <v>5000</v>
      </c>
      <c r="J814" s="295">
        <v>16</v>
      </c>
      <c r="K814" s="296">
        <f t="shared" si="109"/>
        <v>1.1695906432748538E-3</v>
      </c>
      <c r="L814" s="296">
        <f t="shared" si="110"/>
        <v>1.7103153393907002E-3</v>
      </c>
      <c r="M814" s="297">
        <f t="shared" si="111"/>
        <v>12.330173469483437</v>
      </c>
      <c r="N814" s="297">
        <f t="shared" si="105"/>
        <v>2.7126381632863561</v>
      </c>
      <c r="O814" s="361">
        <v>4.7703471959357362</v>
      </c>
      <c r="P814" s="297">
        <v>0.39089414694894142</v>
      </c>
      <c r="Q814" s="369">
        <f t="shared" si="112"/>
        <v>0.15055181054884109</v>
      </c>
    </row>
    <row r="815" spans="1:17" x14ac:dyDescent="0.35">
      <c r="A815" s="322">
        <f t="shared" si="108"/>
        <v>107</v>
      </c>
      <c r="B815" s="295" t="s">
        <v>996</v>
      </c>
      <c r="C815" s="323">
        <v>137</v>
      </c>
      <c r="D815" s="295"/>
      <c r="E815" s="322"/>
      <c r="F815" s="295">
        <f t="shared" si="113"/>
        <v>137</v>
      </c>
      <c r="G815" s="346">
        <v>1100</v>
      </c>
      <c r="H815" s="295">
        <v>8</v>
      </c>
      <c r="I815" s="346">
        <v>5000</v>
      </c>
      <c r="J815" s="295">
        <v>10</v>
      </c>
      <c r="K815" s="296">
        <f t="shared" si="109"/>
        <v>1.1695906432748538E-3</v>
      </c>
      <c r="L815" s="296">
        <f t="shared" si="110"/>
        <v>1.0689470871191877E-3</v>
      </c>
      <c r="M815" s="297">
        <f t="shared" si="111"/>
        <v>9.5841873657955698</v>
      </c>
      <c r="N815" s="297">
        <f t="shared" si="105"/>
        <v>2.1085212204750254</v>
      </c>
      <c r="O815" s="361">
        <v>3.7061373430886473</v>
      </c>
      <c r="P815" s="297">
        <v>0.39089414694894142</v>
      </c>
      <c r="Q815" s="369">
        <f t="shared" si="112"/>
        <v>0.1152535771993298</v>
      </c>
    </row>
    <row r="816" spans="1:17" x14ac:dyDescent="0.35">
      <c r="A816" s="322">
        <f t="shared" si="108"/>
        <v>108</v>
      </c>
      <c r="B816" s="295" t="s">
        <v>997</v>
      </c>
      <c r="C816" s="323">
        <v>139.6</v>
      </c>
      <c r="D816" s="295"/>
      <c r="E816" s="322"/>
      <c r="F816" s="295">
        <f t="shared" si="113"/>
        <v>139.6</v>
      </c>
      <c r="G816" s="346">
        <v>1100</v>
      </c>
      <c r="H816" s="295">
        <v>8</v>
      </c>
      <c r="I816" s="346">
        <v>5000</v>
      </c>
      <c r="J816" s="295">
        <v>10</v>
      </c>
      <c r="K816" s="296">
        <f t="shared" si="109"/>
        <v>1.1695906432748538E-3</v>
      </c>
      <c r="L816" s="296">
        <f t="shared" si="110"/>
        <v>1.0689470871191877E-3</v>
      </c>
      <c r="M816" s="297">
        <f t="shared" si="111"/>
        <v>9.5841873657955698</v>
      </c>
      <c r="N816" s="297">
        <f t="shared" si="105"/>
        <v>2.1085212204750254</v>
      </c>
      <c r="O816" s="361">
        <v>3.7061373430886473</v>
      </c>
      <c r="P816" s="297">
        <v>0.39089414694894142</v>
      </c>
      <c r="Q816" s="369">
        <f t="shared" si="112"/>
        <v>0.11310702060392681</v>
      </c>
    </row>
    <row r="817" spans="1:17" x14ac:dyDescent="0.35">
      <c r="A817" s="322">
        <f t="shared" si="108"/>
        <v>109</v>
      </c>
      <c r="B817" s="295" t="s">
        <v>998</v>
      </c>
      <c r="C817" s="323">
        <v>48.8</v>
      </c>
      <c r="D817" s="295"/>
      <c r="E817" s="322"/>
      <c r="F817" s="295">
        <f t="shared" si="113"/>
        <v>48.8</v>
      </c>
      <c r="G817" s="346">
        <v>1100</v>
      </c>
      <c r="H817" s="295">
        <v>4</v>
      </c>
      <c r="I817" s="346">
        <v>5000</v>
      </c>
      <c r="J817" s="295">
        <v>9</v>
      </c>
      <c r="K817" s="296">
        <f t="shared" si="109"/>
        <v>5.8479532163742691E-4</v>
      </c>
      <c r="L817" s="296">
        <f t="shared" si="110"/>
        <v>9.6205237840726887E-4</v>
      </c>
      <c r="M817" s="297">
        <f t="shared" si="111"/>
        <v>6.6227510853563629</v>
      </c>
      <c r="N817" s="297">
        <f t="shared" ref="N817:N862" si="114">M817*0.22</f>
        <v>1.4570052387783998</v>
      </c>
      <c r="O817" s="361">
        <v>2.5625419067757167</v>
      </c>
      <c r="P817" s="297">
        <v>0.19544707347447071</v>
      </c>
      <c r="Q817" s="369">
        <f t="shared" si="112"/>
        <v>0.2220849447619867</v>
      </c>
    </row>
    <row r="818" spans="1:17" x14ac:dyDescent="0.35">
      <c r="A818" s="322">
        <f t="shared" si="108"/>
        <v>110</v>
      </c>
      <c r="B818" s="295" t="s">
        <v>999</v>
      </c>
      <c r="C818" s="323">
        <v>291</v>
      </c>
      <c r="D818" s="295"/>
      <c r="E818" s="322"/>
      <c r="F818" s="295">
        <f t="shared" si="113"/>
        <v>291</v>
      </c>
      <c r="G818" s="346">
        <v>1100</v>
      </c>
      <c r="H818" s="295">
        <v>14</v>
      </c>
      <c r="I818" s="346">
        <v>5000</v>
      </c>
      <c r="J818" s="295">
        <v>14</v>
      </c>
      <c r="K818" s="296">
        <f t="shared" si="109"/>
        <v>2.0467836257309943E-3</v>
      </c>
      <c r="L818" s="296">
        <f t="shared" si="110"/>
        <v>1.4965259219668627E-3</v>
      </c>
      <c r="M818" s="297">
        <f t="shared" si="111"/>
        <v>15.170502662990991</v>
      </c>
      <c r="N818" s="297">
        <f t="shared" si="114"/>
        <v>3.3375105858580181</v>
      </c>
      <c r="O818" s="361">
        <v>5.8649512695776638</v>
      </c>
      <c r="P818" s="297">
        <v>0.68406475716064752</v>
      </c>
      <c r="Q818" s="369">
        <f t="shared" si="112"/>
        <v>8.6106629813014854E-2</v>
      </c>
    </row>
    <row r="819" spans="1:17" x14ac:dyDescent="0.35">
      <c r="A819" s="322">
        <f t="shared" si="108"/>
        <v>111</v>
      </c>
      <c r="B819" s="295" t="s">
        <v>1000</v>
      </c>
      <c r="C819" s="323">
        <v>455.4</v>
      </c>
      <c r="D819" s="295"/>
      <c r="E819" s="322"/>
      <c r="F819" s="295">
        <f t="shared" si="113"/>
        <v>455.4</v>
      </c>
      <c r="G819" s="346">
        <v>1100</v>
      </c>
      <c r="H819" s="295">
        <v>22</v>
      </c>
      <c r="I819" s="346">
        <v>5000</v>
      </c>
      <c r="J819" s="295">
        <v>16</v>
      </c>
      <c r="K819" s="296">
        <f t="shared" si="109"/>
        <v>3.2163742690058481E-3</v>
      </c>
      <c r="L819" s="296">
        <f t="shared" si="110"/>
        <v>1.7103153393907002E-3</v>
      </c>
      <c r="M819" s="297">
        <f t="shared" si="111"/>
        <v>21.093375223869401</v>
      </c>
      <c r="N819" s="297">
        <f t="shared" si="114"/>
        <v>4.6405425492512684</v>
      </c>
      <c r="O819" s="361">
        <v>8.152142142203525</v>
      </c>
      <c r="P819" s="297">
        <v>1.0749589041095888</v>
      </c>
      <c r="Q819" s="369">
        <f t="shared" si="112"/>
        <v>7.6769913964501058E-2</v>
      </c>
    </row>
    <row r="820" spans="1:17" x14ac:dyDescent="0.35">
      <c r="A820" s="322">
        <f t="shared" si="108"/>
        <v>112</v>
      </c>
      <c r="B820" s="295" t="s">
        <v>1001</v>
      </c>
      <c r="C820" s="323">
        <v>260</v>
      </c>
      <c r="D820" s="295"/>
      <c r="E820" s="322"/>
      <c r="F820" s="295">
        <f t="shared" si="113"/>
        <v>260</v>
      </c>
      <c r="G820" s="346">
        <v>1100</v>
      </c>
      <c r="H820" s="295">
        <v>15</v>
      </c>
      <c r="I820" s="346">
        <v>5000</v>
      </c>
      <c r="J820" s="295">
        <v>12</v>
      </c>
      <c r="K820" s="296">
        <f t="shared" si="109"/>
        <v>2.1929824561403508E-3</v>
      </c>
      <c r="L820" s="296">
        <f t="shared" si="110"/>
        <v>1.2827365045430252E-3</v>
      </c>
      <c r="M820" s="297">
        <f t="shared" si="111"/>
        <v>14.881116944217839</v>
      </c>
      <c r="N820" s="297">
        <f t="shared" si="114"/>
        <v>3.2738457277279247</v>
      </c>
      <c r="O820" s="361">
        <v>5.751771433838238</v>
      </c>
      <c r="P820" s="297">
        <v>0.73292652552926507</v>
      </c>
      <c r="Q820" s="369">
        <f t="shared" si="112"/>
        <v>9.4767925505051032E-2</v>
      </c>
    </row>
    <row r="821" spans="1:17" x14ac:dyDescent="0.35">
      <c r="A821" s="322">
        <f t="shared" si="108"/>
        <v>113</v>
      </c>
      <c r="B821" s="295" t="s">
        <v>1002</v>
      </c>
      <c r="C821" s="323">
        <v>1677.5</v>
      </c>
      <c r="D821" s="295"/>
      <c r="E821" s="322">
        <v>89.1</v>
      </c>
      <c r="F821" s="295">
        <f t="shared" si="113"/>
        <v>1766.6</v>
      </c>
      <c r="G821" s="346">
        <v>1100</v>
      </c>
      <c r="H821" s="295">
        <v>37</v>
      </c>
      <c r="I821" s="346">
        <v>5000</v>
      </c>
      <c r="J821" s="295">
        <v>74</v>
      </c>
      <c r="K821" s="296">
        <f t="shared" si="109"/>
        <v>5.4093567251461989E-3</v>
      </c>
      <c r="L821" s="296">
        <f t="shared" si="110"/>
        <v>7.9102084446819893E-3</v>
      </c>
      <c r="M821" s="297">
        <f t="shared" si="111"/>
        <v>57.027052296360893</v>
      </c>
      <c r="N821" s="297">
        <f t="shared" si="114"/>
        <v>12.545951505199396</v>
      </c>
      <c r="O821" s="361">
        <v>22.062855781202774</v>
      </c>
      <c r="P821" s="297">
        <v>1.807885429638854</v>
      </c>
      <c r="Q821" s="369">
        <f t="shared" si="112"/>
        <v>5.2894681881807952E-2</v>
      </c>
    </row>
    <row r="822" spans="1:17" x14ac:dyDescent="0.35">
      <c r="A822" s="322">
        <f t="shared" si="108"/>
        <v>114</v>
      </c>
      <c r="B822" s="295" t="s">
        <v>1003</v>
      </c>
      <c r="C822" s="323">
        <v>4349.5</v>
      </c>
      <c r="D822" s="295"/>
      <c r="E822" s="322"/>
      <c r="F822" s="295">
        <f t="shared" si="113"/>
        <v>4349.5</v>
      </c>
      <c r="G822" s="346">
        <v>1100</v>
      </c>
      <c r="H822" s="295">
        <v>72</v>
      </c>
      <c r="I822" s="346">
        <v>5000</v>
      </c>
      <c r="J822" s="295">
        <v>144</v>
      </c>
      <c r="K822" s="296">
        <f t="shared" si="109"/>
        <v>1.0526315789473684E-2</v>
      </c>
      <c r="L822" s="296">
        <f t="shared" si="110"/>
        <v>1.5392838054516302E-2</v>
      </c>
      <c r="M822" s="297">
        <f t="shared" si="111"/>
        <v>110.97156122535092</v>
      </c>
      <c r="N822" s="297">
        <f t="shared" si="114"/>
        <v>24.413743469577202</v>
      </c>
      <c r="O822" s="361">
        <v>42.933124763421624</v>
      </c>
      <c r="P822" s="297">
        <v>3.5180473225404727</v>
      </c>
      <c r="Q822" s="369">
        <f t="shared" si="112"/>
        <v>4.1806294236323767E-2</v>
      </c>
    </row>
    <row r="823" spans="1:17" x14ac:dyDescent="0.35">
      <c r="A823" s="322">
        <f t="shared" si="108"/>
        <v>115</v>
      </c>
      <c r="B823" s="295" t="s">
        <v>1004</v>
      </c>
      <c r="C823" s="323">
        <v>2979.4</v>
      </c>
      <c r="D823" s="295"/>
      <c r="E823" s="322">
        <v>29</v>
      </c>
      <c r="F823" s="295">
        <f t="shared" si="113"/>
        <v>3008.4</v>
      </c>
      <c r="G823" s="346">
        <v>1100</v>
      </c>
      <c r="H823" s="295">
        <v>64</v>
      </c>
      <c r="I823" s="346">
        <v>5000</v>
      </c>
      <c r="J823" s="295">
        <v>128</v>
      </c>
      <c r="K823" s="296">
        <f t="shared" si="109"/>
        <v>9.3567251461988306E-3</v>
      </c>
      <c r="L823" s="296">
        <f t="shared" si="110"/>
        <v>1.3682522715125602E-2</v>
      </c>
      <c r="M823" s="297">
        <f t="shared" si="111"/>
        <v>98.641387755867498</v>
      </c>
      <c r="N823" s="297">
        <f t="shared" si="114"/>
        <v>21.701105306290849</v>
      </c>
      <c r="O823" s="361">
        <v>38.16277756748589</v>
      </c>
      <c r="P823" s="297">
        <v>3.1271531755915314</v>
      </c>
      <c r="Q823" s="369">
        <f t="shared" si="112"/>
        <v>5.3727038892845295E-2</v>
      </c>
    </row>
    <row r="824" spans="1:17" x14ac:dyDescent="0.35">
      <c r="A824" s="322">
        <f t="shared" si="108"/>
        <v>116</v>
      </c>
      <c r="B824" s="295" t="s">
        <v>1005</v>
      </c>
      <c r="C824" s="323">
        <v>4293.7</v>
      </c>
      <c r="D824" s="295"/>
      <c r="E824" s="322">
        <v>255.7</v>
      </c>
      <c r="F824" s="295">
        <f t="shared" si="113"/>
        <v>4549.3999999999996</v>
      </c>
      <c r="G824" s="346">
        <v>1100</v>
      </c>
      <c r="H824" s="295">
        <v>94</v>
      </c>
      <c r="I824" s="346">
        <v>5000</v>
      </c>
      <c r="J824" s="295">
        <v>188</v>
      </c>
      <c r="K824" s="296">
        <f t="shared" si="109"/>
        <v>1.3742690058479532E-2</v>
      </c>
      <c r="L824" s="296">
        <f t="shared" si="110"/>
        <v>2.0096205237840729E-2</v>
      </c>
      <c r="M824" s="297">
        <f t="shared" si="111"/>
        <v>144.87953826643039</v>
      </c>
      <c r="N824" s="297">
        <f t="shared" si="114"/>
        <v>31.873498418614684</v>
      </c>
      <c r="O824" s="361">
        <v>56.051579552244903</v>
      </c>
      <c r="P824" s="297">
        <v>4.5930062266500613</v>
      </c>
      <c r="Q824" s="369">
        <f t="shared" si="112"/>
        <v>5.2182182807389996E-2</v>
      </c>
    </row>
    <row r="825" spans="1:17" x14ac:dyDescent="0.35">
      <c r="A825" s="322">
        <f t="shared" si="108"/>
        <v>117</v>
      </c>
      <c r="B825" s="295" t="s">
        <v>1006</v>
      </c>
      <c r="C825" s="323">
        <v>146.30000000000001</v>
      </c>
      <c r="D825" s="295"/>
      <c r="E825" s="322"/>
      <c r="F825" s="295">
        <f t="shared" si="113"/>
        <v>146.30000000000001</v>
      </c>
      <c r="G825" s="346">
        <v>1100</v>
      </c>
      <c r="H825" s="295">
        <v>8</v>
      </c>
      <c r="I825" s="346">
        <v>5000</v>
      </c>
      <c r="J825" s="295">
        <v>7</v>
      </c>
      <c r="K825" s="296">
        <f t="shared" si="109"/>
        <v>1.1695906432748538E-3</v>
      </c>
      <c r="L825" s="296">
        <f t="shared" si="110"/>
        <v>7.4826296098343137E-4</v>
      </c>
      <c r="M825" s="297">
        <f t="shared" si="111"/>
        <v>8.2111943139516335</v>
      </c>
      <c r="N825" s="297">
        <f t="shared" si="114"/>
        <v>1.8064627490693594</v>
      </c>
      <c r="O825" s="361">
        <v>3.1740324166651028</v>
      </c>
      <c r="P825" s="297">
        <v>0.39089414694894142</v>
      </c>
      <c r="Q825" s="369">
        <f t="shared" si="112"/>
        <v>9.2840626292789039E-2</v>
      </c>
    </row>
    <row r="826" spans="1:17" x14ac:dyDescent="0.35">
      <c r="A826" s="322">
        <f t="shared" si="108"/>
        <v>118</v>
      </c>
      <c r="B826" s="295" t="s">
        <v>1007</v>
      </c>
      <c r="C826" s="323">
        <v>1345.9</v>
      </c>
      <c r="D826" s="295"/>
      <c r="E826" s="322"/>
      <c r="F826" s="295">
        <f t="shared" si="113"/>
        <v>1345.9</v>
      </c>
      <c r="G826" s="346">
        <v>1100</v>
      </c>
      <c r="H826" s="295">
        <v>24</v>
      </c>
      <c r="I826" s="346">
        <v>5000</v>
      </c>
      <c r="J826" s="295">
        <v>72</v>
      </c>
      <c r="K826" s="296">
        <f t="shared" si="109"/>
        <v>3.5087719298245615E-3</v>
      </c>
      <c r="L826" s="296">
        <f t="shared" si="110"/>
        <v>7.6964190272581509E-3</v>
      </c>
      <c r="M826" s="297">
        <f t="shared" si="111"/>
        <v>47.974464823201778</v>
      </c>
      <c r="N826" s="297">
        <f t="shared" si="114"/>
        <v>10.554382261104392</v>
      </c>
      <c r="O826" s="361">
        <v>18.567880999195562</v>
      </c>
      <c r="P826" s="297">
        <v>1.1726824408468244</v>
      </c>
      <c r="Q826" s="369">
        <f t="shared" si="112"/>
        <v>5.815395684995063E-2</v>
      </c>
    </row>
    <row r="827" spans="1:17" x14ac:dyDescent="0.35">
      <c r="A827" s="322">
        <f t="shared" si="108"/>
        <v>119</v>
      </c>
      <c r="B827" s="295" t="s">
        <v>1008</v>
      </c>
      <c r="C827" s="323">
        <v>2193.8000000000002</v>
      </c>
      <c r="D827" s="295"/>
      <c r="E827" s="322"/>
      <c r="F827" s="295">
        <f t="shared" si="113"/>
        <v>2193.8000000000002</v>
      </c>
      <c r="G827" s="346">
        <v>1100</v>
      </c>
      <c r="H827" s="295">
        <v>60</v>
      </c>
      <c r="I827" s="346">
        <v>5000</v>
      </c>
      <c r="J827" s="295">
        <v>120</v>
      </c>
      <c r="K827" s="296">
        <f t="shared" si="109"/>
        <v>8.771929824561403E-3</v>
      </c>
      <c r="L827" s="296">
        <f t="shared" si="110"/>
        <v>1.2827365045430252E-2</v>
      </c>
      <c r="M827" s="297">
        <f t="shared" si="111"/>
        <v>92.476301021125764</v>
      </c>
      <c r="N827" s="297">
        <f t="shared" si="114"/>
        <v>20.344786224647667</v>
      </c>
      <c r="O827" s="361">
        <v>35.777603969518012</v>
      </c>
      <c r="P827" s="297">
        <v>2.9317061021170603</v>
      </c>
      <c r="Q827" s="369">
        <f t="shared" si="112"/>
        <v>6.9072111093722535E-2</v>
      </c>
    </row>
    <row r="828" spans="1:17" x14ac:dyDescent="0.35">
      <c r="A828" s="322">
        <f t="shared" si="108"/>
        <v>120</v>
      </c>
      <c r="B828" s="295" t="s">
        <v>1009</v>
      </c>
      <c r="C828" s="323">
        <v>11261.6</v>
      </c>
      <c r="D828" s="295">
        <v>194.6</v>
      </c>
      <c r="E828" s="322">
        <v>748.5</v>
      </c>
      <c r="F828" s="295">
        <f t="shared" si="113"/>
        <v>12204.7</v>
      </c>
      <c r="G828" s="346">
        <v>1100</v>
      </c>
      <c r="H828" s="295">
        <v>0</v>
      </c>
      <c r="I828" s="346">
        <v>5000</v>
      </c>
      <c r="J828" s="295">
        <v>618</v>
      </c>
      <c r="K828" s="296">
        <f t="shared" si="109"/>
        <v>0</v>
      </c>
      <c r="L828" s="296">
        <f t="shared" si="110"/>
        <v>6.6060929983965802E-2</v>
      </c>
      <c r="M828" s="297">
        <f t="shared" si="111"/>
        <v>282.83656867985036</v>
      </c>
      <c r="N828" s="297">
        <f t="shared" si="114"/>
        <v>62.224045109567079</v>
      </c>
      <c r="O828" s="361">
        <v>109.61361484325016</v>
      </c>
      <c r="P828" s="297">
        <v>0</v>
      </c>
      <c r="Q828" s="369">
        <f t="shared" si="112"/>
        <v>3.7254027434731503E-2</v>
      </c>
    </row>
    <row r="829" spans="1:17" x14ac:dyDescent="0.35">
      <c r="A829" s="322">
        <f t="shared" si="108"/>
        <v>121</v>
      </c>
      <c r="B829" s="295" t="s">
        <v>1010</v>
      </c>
      <c r="C829" s="323">
        <v>444</v>
      </c>
      <c r="D829" s="295"/>
      <c r="E829" s="322"/>
      <c r="F829" s="295">
        <f t="shared" si="113"/>
        <v>444</v>
      </c>
      <c r="G829" s="346">
        <v>1100</v>
      </c>
      <c r="H829" s="295">
        <v>34</v>
      </c>
      <c r="I829" s="346">
        <v>5000</v>
      </c>
      <c r="J829" s="295">
        <v>24</v>
      </c>
      <c r="K829" s="296">
        <f t="shared" si="109"/>
        <v>4.9707602339181291E-3</v>
      </c>
      <c r="L829" s="296">
        <f t="shared" si="110"/>
        <v>2.5654730090860505E-3</v>
      </c>
      <c r="M829" s="297">
        <f t="shared" si="111"/>
        <v>32.26600581826024</v>
      </c>
      <c r="N829" s="297">
        <f t="shared" si="114"/>
        <v>7.0985212800172528</v>
      </c>
      <c r="O829" s="361">
        <v>12.469769995181561</v>
      </c>
      <c r="P829" s="297">
        <v>1.661300124533001</v>
      </c>
      <c r="Q829" s="369">
        <f t="shared" si="112"/>
        <v>0.12048557931980193</v>
      </c>
    </row>
    <row r="830" spans="1:17" x14ac:dyDescent="0.35">
      <c r="A830" s="322">
        <f t="shared" si="108"/>
        <v>122</v>
      </c>
      <c r="B830" s="295" t="s">
        <v>1011</v>
      </c>
      <c r="C830" s="323">
        <v>442.5</v>
      </c>
      <c r="D830" s="295"/>
      <c r="E830" s="322"/>
      <c r="F830" s="295">
        <f t="shared" si="113"/>
        <v>442.5</v>
      </c>
      <c r="G830" s="346">
        <v>1100</v>
      </c>
      <c r="H830" s="295">
        <v>12</v>
      </c>
      <c r="I830" s="346">
        <v>5000</v>
      </c>
      <c r="J830" s="295">
        <v>12</v>
      </c>
      <c r="K830" s="296">
        <f t="shared" si="109"/>
        <v>1.7543859649122807E-3</v>
      </c>
      <c r="L830" s="296">
        <f t="shared" si="110"/>
        <v>1.2827365045430252E-3</v>
      </c>
      <c r="M830" s="297">
        <f t="shared" si="111"/>
        <v>13.003287996849419</v>
      </c>
      <c r="N830" s="297">
        <f t="shared" si="114"/>
        <v>2.8607233593068724</v>
      </c>
      <c r="O830" s="361">
        <v>5.0271010882094265</v>
      </c>
      <c r="P830" s="297">
        <v>0.58634122042341219</v>
      </c>
      <c r="Q830" s="369">
        <f t="shared" si="112"/>
        <v>4.8536618451500861E-2</v>
      </c>
    </row>
    <row r="831" spans="1:17" x14ac:dyDescent="0.35">
      <c r="A831" s="322">
        <f t="shared" si="108"/>
        <v>123</v>
      </c>
      <c r="B831" s="327" t="s">
        <v>1012</v>
      </c>
      <c r="C831" s="323">
        <v>371.5</v>
      </c>
      <c r="D831" s="295"/>
      <c r="E831" s="322"/>
      <c r="F831" s="295">
        <f t="shared" si="113"/>
        <v>371.5</v>
      </c>
      <c r="G831" s="346">
        <v>1100</v>
      </c>
      <c r="H831" s="295">
        <v>16</v>
      </c>
      <c r="I831" s="346">
        <v>5000</v>
      </c>
      <c r="J831" s="295">
        <v>12</v>
      </c>
      <c r="K831" s="296">
        <f t="shared" si="109"/>
        <v>2.3391812865497076E-3</v>
      </c>
      <c r="L831" s="296">
        <f t="shared" si="110"/>
        <v>1.2827365045430252E-3</v>
      </c>
      <c r="M831" s="297">
        <f t="shared" si="111"/>
        <v>15.50705992667398</v>
      </c>
      <c r="N831" s="297">
        <f t="shared" si="114"/>
        <v>3.4115531838682758</v>
      </c>
      <c r="O831" s="361">
        <v>5.9933282157145094</v>
      </c>
      <c r="P831" s="297">
        <v>0.78178829389788285</v>
      </c>
      <c r="Q831" s="369">
        <f t="shared" si="112"/>
        <v>6.9162125491667961E-2</v>
      </c>
    </row>
    <row r="832" spans="1:17" x14ac:dyDescent="0.35">
      <c r="A832" s="322">
        <f t="shared" si="108"/>
        <v>124</v>
      </c>
      <c r="B832" s="295" t="s">
        <v>1013</v>
      </c>
      <c r="C832" s="323">
        <v>449.5</v>
      </c>
      <c r="D832" s="295"/>
      <c r="E832" s="322">
        <v>34.200000000000003</v>
      </c>
      <c r="F832" s="295">
        <f t="shared" si="113"/>
        <v>483.7</v>
      </c>
      <c r="G832" s="346">
        <v>1100</v>
      </c>
      <c r="H832" s="295">
        <v>27</v>
      </c>
      <c r="I832" s="346">
        <v>5000</v>
      </c>
      <c r="J832" s="295">
        <v>24</v>
      </c>
      <c r="K832" s="296">
        <f t="shared" si="109"/>
        <v>3.9473684210526317E-3</v>
      </c>
      <c r="L832" s="296">
        <f t="shared" si="110"/>
        <v>2.5654730090860505E-3</v>
      </c>
      <c r="M832" s="297">
        <f t="shared" si="111"/>
        <v>27.884404941067256</v>
      </c>
      <c r="N832" s="297">
        <f t="shared" si="114"/>
        <v>6.1345690870347962</v>
      </c>
      <c r="O832" s="361">
        <v>10.778872522047665</v>
      </c>
      <c r="P832" s="297">
        <v>1.3192677459526774</v>
      </c>
      <c r="Q832" s="369">
        <f t="shared" si="112"/>
        <v>9.5342390523263168E-2</v>
      </c>
    </row>
    <row r="833" spans="1:17" x14ac:dyDescent="0.35">
      <c r="A833" s="322">
        <f t="shared" si="108"/>
        <v>125</v>
      </c>
      <c r="B833" s="295" t="s">
        <v>1014</v>
      </c>
      <c r="C833" s="323">
        <v>197</v>
      </c>
      <c r="D833" s="295"/>
      <c r="E833" s="322"/>
      <c r="F833" s="295">
        <f t="shared" si="113"/>
        <v>197</v>
      </c>
      <c r="G833" s="346">
        <v>1100</v>
      </c>
      <c r="H833" s="295">
        <v>8</v>
      </c>
      <c r="I833" s="346">
        <v>5000</v>
      </c>
      <c r="J833" s="295">
        <v>8</v>
      </c>
      <c r="K833" s="296">
        <f t="shared" si="109"/>
        <v>1.1695906432748538E-3</v>
      </c>
      <c r="L833" s="296">
        <f t="shared" si="110"/>
        <v>8.5515766969535012E-4</v>
      </c>
      <c r="M833" s="297">
        <f t="shared" si="111"/>
        <v>8.6688586645662795</v>
      </c>
      <c r="N833" s="297">
        <f t="shared" si="114"/>
        <v>1.9071489062045814</v>
      </c>
      <c r="O833" s="361">
        <v>3.3514007254729505</v>
      </c>
      <c r="P833" s="297">
        <v>0.39089414694894142</v>
      </c>
      <c r="Q833" s="369">
        <f t="shared" si="112"/>
        <v>7.2681738290318543E-2</v>
      </c>
    </row>
    <row r="834" spans="1:17" x14ac:dyDescent="0.35">
      <c r="A834" s="322">
        <f t="shared" si="108"/>
        <v>126</v>
      </c>
      <c r="B834" s="295" t="s">
        <v>1015</v>
      </c>
      <c r="C834" s="323">
        <v>310.3</v>
      </c>
      <c r="D834" s="295"/>
      <c r="E834" s="322"/>
      <c r="F834" s="295">
        <f t="shared" si="113"/>
        <v>310.3</v>
      </c>
      <c r="G834" s="346">
        <v>1100</v>
      </c>
      <c r="H834" s="295">
        <v>20</v>
      </c>
      <c r="I834" s="346">
        <v>5000</v>
      </c>
      <c r="J834" s="295">
        <v>16</v>
      </c>
      <c r="K834" s="296">
        <f t="shared" si="109"/>
        <v>2.9239766081871343E-3</v>
      </c>
      <c r="L834" s="296">
        <f t="shared" si="110"/>
        <v>1.7103153393907002E-3</v>
      </c>
      <c r="M834" s="297">
        <f t="shared" si="111"/>
        <v>19.841489258957118</v>
      </c>
      <c r="N834" s="297">
        <f t="shared" si="114"/>
        <v>4.3651276369705663</v>
      </c>
      <c r="O834" s="361">
        <v>7.6690285784509848</v>
      </c>
      <c r="P834" s="297">
        <v>0.9772353673723535</v>
      </c>
      <c r="Q834" s="369">
        <f t="shared" si="112"/>
        <v>0.10587457570657757</v>
      </c>
    </row>
    <row r="835" spans="1:17" x14ac:dyDescent="0.35">
      <c r="A835" s="322">
        <f t="shared" si="108"/>
        <v>127</v>
      </c>
      <c r="B835" s="295" t="s">
        <v>1016</v>
      </c>
      <c r="C835" s="323">
        <v>2084.5</v>
      </c>
      <c r="D835" s="295"/>
      <c r="E835" s="322">
        <v>106.4</v>
      </c>
      <c r="F835" s="295">
        <f t="shared" si="113"/>
        <v>2190.9</v>
      </c>
      <c r="G835" s="346">
        <v>1100</v>
      </c>
      <c r="H835" s="295">
        <v>35</v>
      </c>
      <c r="I835" s="346">
        <v>5000</v>
      </c>
      <c r="J835" s="295">
        <v>105</v>
      </c>
      <c r="K835" s="296">
        <f t="shared" si="109"/>
        <v>5.1169590643274851E-3</v>
      </c>
      <c r="L835" s="296">
        <f t="shared" si="110"/>
        <v>1.1223944414751471E-2</v>
      </c>
      <c r="M835" s="297">
        <f t="shared" si="111"/>
        <v>69.962761200502584</v>
      </c>
      <c r="N835" s="297">
        <f t="shared" si="114"/>
        <v>15.391807464110569</v>
      </c>
      <c r="O835" s="361">
        <v>27.07815979049353</v>
      </c>
      <c r="P835" s="297">
        <v>1.7101618929016187</v>
      </c>
      <c r="Q835" s="369">
        <f t="shared" si="112"/>
        <v>5.2098630858555067E-2</v>
      </c>
    </row>
    <row r="836" spans="1:17" x14ac:dyDescent="0.35">
      <c r="A836" s="322">
        <f t="shared" si="108"/>
        <v>128</v>
      </c>
      <c r="B836" s="295" t="s">
        <v>1017</v>
      </c>
      <c r="C836" s="323">
        <v>1343.2</v>
      </c>
      <c r="D836" s="295"/>
      <c r="E836" s="322"/>
      <c r="F836" s="295">
        <f t="shared" si="113"/>
        <v>1343.2</v>
      </c>
      <c r="G836" s="346">
        <v>1100</v>
      </c>
      <c r="H836" s="295">
        <v>24</v>
      </c>
      <c r="I836" s="346">
        <v>5000</v>
      </c>
      <c r="J836" s="295">
        <v>48</v>
      </c>
      <c r="K836" s="296">
        <f t="shared" si="109"/>
        <v>3.5087719298245615E-3</v>
      </c>
      <c r="L836" s="296">
        <f t="shared" si="110"/>
        <v>5.1309460181721009E-3</v>
      </c>
      <c r="M836" s="297">
        <f t="shared" si="111"/>
        <v>36.990520408450308</v>
      </c>
      <c r="N836" s="297">
        <f t="shared" si="114"/>
        <v>8.1379144898590674</v>
      </c>
      <c r="O836" s="361">
        <v>14.31104158780721</v>
      </c>
      <c r="P836" s="297">
        <v>1.1726824408468244</v>
      </c>
      <c r="Q836" s="369">
        <f t="shared" ref="Q836:Q865" si="115">(M836+N836+O836+P836)/F836</f>
        <v>4.5125192768733932E-2</v>
      </c>
    </row>
    <row r="837" spans="1:17" x14ac:dyDescent="0.35">
      <c r="A837" s="322">
        <f t="shared" si="108"/>
        <v>129</v>
      </c>
      <c r="B837" s="295" t="s">
        <v>1018</v>
      </c>
      <c r="C837" s="323">
        <v>3247.3</v>
      </c>
      <c r="D837" s="295"/>
      <c r="E837" s="322"/>
      <c r="F837" s="295">
        <f t="shared" si="113"/>
        <v>3247.3</v>
      </c>
      <c r="G837" s="346">
        <v>1100</v>
      </c>
      <c r="H837" s="295">
        <v>0</v>
      </c>
      <c r="I837" s="346">
        <v>5000</v>
      </c>
      <c r="J837" s="295">
        <v>240</v>
      </c>
      <c r="K837" s="296">
        <f t="shared" si="109"/>
        <v>0</v>
      </c>
      <c r="L837" s="296">
        <f t="shared" si="110"/>
        <v>2.5654730090860504E-2</v>
      </c>
      <c r="M837" s="297">
        <f t="shared" ref="M837:M868" si="116">(L837+K837)*4281.45</f>
        <v>109.8394441475147</v>
      </c>
      <c r="N837" s="297">
        <f t="shared" si="114"/>
        <v>24.164677712453233</v>
      </c>
      <c r="O837" s="361">
        <v>42.568394113883556</v>
      </c>
      <c r="P837" s="297">
        <v>0</v>
      </c>
      <c r="Q837" s="369">
        <f t="shared" si="115"/>
        <v>5.4375178139947487E-2</v>
      </c>
    </row>
    <row r="838" spans="1:17" x14ac:dyDescent="0.35">
      <c r="A838" s="322">
        <f t="shared" si="108"/>
        <v>130</v>
      </c>
      <c r="B838" s="295" t="s">
        <v>1019</v>
      </c>
      <c r="C838" s="323">
        <v>193.9</v>
      </c>
      <c r="D838" s="295"/>
      <c r="E838" s="322"/>
      <c r="F838" s="295">
        <f t="shared" si="113"/>
        <v>193.9</v>
      </c>
      <c r="G838" s="346">
        <v>1100</v>
      </c>
      <c r="H838" s="295">
        <v>8</v>
      </c>
      <c r="I838" s="346">
        <v>5000</v>
      </c>
      <c r="J838" s="295">
        <v>10</v>
      </c>
      <c r="K838" s="296">
        <f t="shared" si="109"/>
        <v>1.1695906432748538E-3</v>
      </c>
      <c r="L838" s="296">
        <f t="shared" si="110"/>
        <v>1.0689470871191877E-3</v>
      </c>
      <c r="M838" s="297">
        <f t="shared" si="116"/>
        <v>9.5841873657955698</v>
      </c>
      <c r="N838" s="297">
        <f t="shared" si="114"/>
        <v>2.1085212204750254</v>
      </c>
      <c r="O838" s="361">
        <v>3.7061373430886473</v>
      </c>
      <c r="P838" s="297">
        <v>0.39089414694894142</v>
      </c>
      <c r="Q838" s="369">
        <f t="shared" si="115"/>
        <v>8.1432388222321725E-2</v>
      </c>
    </row>
    <row r="839" spans="1:17" x14ac:dyDescent="0.35">
      <c r="A839" s="322">
        <f t="shared" ref="A839:A881" si="117">A838+1</f>
        <v>131</v>
      </c>
      <c r="B839" s="295" t="s">
        <v>758</v>
      </c>
      <c r="C839" s="323">
        <v>1434.2</v>
      </c>
      <c r="D839" s="295"/>
      <c r="E839" s="322"/>
      <c r="F839" s="295">
        <f t="shared" si="113"/>
        <v>1434.2</v>
      </c>
      <c r="G839" s="346">
        <v>1100</v>
      </c>
      <c r="H839" s="295">
        <v>0</v>
      </c>
      <c r="I839" s="346">
        <v>5000</v>
      </c>
      <c r="J839" s="295">
        <v>62</v>
      </c>
      <c r="K839" s="296">
        <f t="shared" si="109"/>
        <v>0</v>
      </c>
      <c r="L839" s="296">
        <f t="shared" si="110"/>
        <v>6.6274719401389634E-3</v>
      </c>
      <c r="M839" s="297">
        <f t="shared" si="116"/>
        <v>28.375189738107963</v>
      </c>
      <c r="N839" s="297">
        <f t="shared" si="114"/>
        <v>6.2425417423837519</v>
      </c>
      <c r="O839" s="361">
        <v>10.996835146086587</v>
      </c>
      <c r="P839" s="297">
        <v>0</v>
      </c>
      <c r="Q839" s="369">
        <f t="shared" si="115"/>
        <v>3.1804885390167549E-2</v>
      </c>
    </row>
    <row r="840" spans="1:17" x14ac:dyDescent="0.35">
      <c r="A840" s="322">
        <f t="shared" si="117"/>
        <v>132</v>
      </c>
      <c r="B840" s="295" t="s">
        <v>759</v>
      </c>
      <c r="C840" s="323">
        <v>333.8</v>
      </c>
      <c r="D840" s="295"/>
      <c r="E840" s="322"/>
      <c r="F840" s="295">
        <f t="shared" si="113"/>
        <v>333.8</v>
      </c>
      <c r="G840" s="346">
        <v>1100</v>
      </c>
      <c r="H840" s="295">
        <v>16</v>
      </c>
      <c r="I840" s="346">
        <v>5000</v>
      </c>
      <c r="J840" s="295">
        <v>11</v>
      </c>
      <c r="K840" s="296">
        <f t="shared" si="109"/>
        <v>2.3391812865497076E-3</v>
      </c>
      <c r="L840" s="296">
        <f t="shared" si="110"/>
        <v>1.1758417958311065E-3</v>
      </c>
      <c r="M840" s="297">
        <f t="shared" si="116"/>
        <v>15.049395576059336</v>
      </c>
      <c r="N840" s="297">
        <f t="shared" si="114"/>
        <v>3.310867026733054</v>
      </c>
      <c r="O840" s="361">
        <v>5.8159599069066612</v>
      </c>
      <c r="P840" s="297">
        <v>0.78178829389788285</v>
      </c>
      <c r="Q840" s="369">
        <f t="shared" si="115"/>
        <v>7.4769355313352104E-2</v>
      </c>
    </row>
    <row r="841" spans="1:17" x14ac:dyDescent="0.35">
      <c r="A841" s="322">
        <f t="shared" si="117"/>
        <v>133</v>
      </c>
      <c r="B841" s="295" t="s">
        <v>760</v>
      </c>
      <c r="C841" s="323">
        <v>797.8</v>
      </c>
      <c r="D841" s="295">
        <v>14.2</v>
      </c>
      <c r="E841" s="322"/>
      <c r="F841" s="295">
        <f t="shared" si="113"/>
        <v>812</v>
      </c>
      <c r="G841" s="346">
        <v>1100</v>
      </c>
      <c r="H841" s="295">
        <v>23</v>
      </c>
      <c r="I841" s="346">
        <v>5000</v>
      </c>
      <c r="J841" s="295">
        <v>16</v>
      </c>
      <c r="K841" s="296">
        <f t="shared" si="109"/>
        <v>3.3625730994152046E-3</v>
      </c>
      <c r="L841" s="296">
        <f t="shared" si="110"/>
        <v>1.7103153393907002E-3</v>
      </c>
      <c r="M841" s="297">
        <f t="shared" si="116"/>
        <v>21.719318206325543</v>
      </c>
      <c r="N841" s="297">
        <f t="shared" si="114"/>
        <v>4.7782500053916195</v>
      </c>
      <c r="O841" s="361">
        <v>8.3936989240797963</v>
      </c>
      <c r="P841" s="297">
        <v>1.1238206724782067</v>
      </c>
      <c r="Q841" s="369">
        <f t="shared" si="115"/>
        <v>4.4353556414131981E-2</v>
      </c>
    </row>
    <row r="842" spans="1:17" x14ac:dyDescent="0.35">
      <c r="A842" s="322">
        <f t="shared" si="117"/>
        <v>134</v>
      </c>
      <c r="B842" s="295" t="s">
        <v>761</v>
      </c>
      <c r="C842" s="328">
        <v>798.6</v>
      </c>
      <c r="D842" s="323"/>
      <c r="E842" s="329"/>
      <c r="F842" s="295">
        <f t="shared" si="113"/>
        <v>798.6</v>
      </c>
      <c r="G842" s="295">
        <v>1100</v>
      </c>
      <c r="H842" s="295">
        <v>29</v>
      </c>
      <c r="I842" s="295">
        <v>5000</v>
      </c>
      <c r="J842" s="295">
        <v>15</v>
      </c>
      <c r="K842" s="296">
        <f t="shared" si="109"/>
        <v>4.2397660818713455E-3</v>
      </c>
      <c r="L842" s="296">
        <f t="shared" si="110"/>
        <v>1.6034206306787815E-3</v>
      </c>
      <c r="M842" s="297">
        <f t="shared" si="116"/>
        <v>25.017311750447739</v>
      </c>
      <c r="N842" s="297">
        <f t="shared" si="114"/>
        <v>5.5038085850985023</v>
      </c>
      <c r="O842" s="361">
        <v>9.665671306529573</v>
      </c>
      <c r="P842" s="297">
        <v>1.4169912826899125</v>
      </c>
      <c r="Q842" s="369">
        <f t="shared" si="115"/>
        <v>5.2095896474788045E-2</v>
      </c>
    </row>
    <row r="843" spans="1:17" x14ac:dyDescent="0.35">
      <c r="A843" s="322">
        <f t="shared" si="117"/>
        <v>135</v>
      </c>
      <c r="B843" s="295" t="s">
        <v>762</v>
      </c>
      <c r="C843" s="328">
        <v>325.2</v>
      </c>
      <c r="D843" s="323"/>
      <c r="E843" s="329"/>
      <c r="F843" s="295">
        <f t="shared" si="113"/>
        <v>325.2</v>
      </c>
      <c r="G843" s="295">
        <v>1100</v>
      </c>
      <c r="H843" s="295">
        <v>18</v>
      </c>
      <c r="I843" s="295">
        <v>5000</v>
      </c>
      <c r="J843" s="295">
        <v>10</v>
      </c>
      <c r="K843" s="296">
        <f t="shared" si="109"/>
        <v>2.631578947368421E-3</v>
      </c>
      <c r="L843" s="296">
        <f t="shared" si="110"/>
        <v>1.0689470871191877E-3</v>
      </c>
      <c r="M843" s="297">
        <f t="shared" si="116"/>
        <v>15.843617190356973</v>
      </c>
      <c r="N843" s="297">
        <f t="shared" si="114"/>
        <v>3.4855957818785339</v>
      </c>
      <c r="O843" s="361">
        <v>6.121705161851354</v>
      </c>
      <c r="P843" s="297">
        <v>0.87951183063511817</v>
      </c>
      <c r="Q843" s="369">
        <f t="shared" si="115"/>
        <v>8.096688181033819E-2</v>
      </c>
    </row>
    <row r="844" spans="1:17" x14ac:dyDescent="0.35">
      <c r="A844" s="322">
        <f t="shared" si="117"/>
        <v>136</v>
      </c>
      <c r="B844" s="295" t="s">
        <v>763</v>
      </c>
      <c r="C844" s="328">
        <v>701.7</v>
      </c>
      <c r="D844" s="323"/>
      <c r="E844" s="329"/>
      <c r="F844" s="295">
        <f t="shared" si="113"/>
        <v>701.7</v>
      </c>
      <c r="G844" s="295">
        <v>1100</v>
      </c>
      <c r="H844" s="295">
        <v>32</v>
      </c>
      <c r="I844" s="295">
        <v>5000</v>
      </c>
      <c r="J844" s="295">
        <v>24</v>
      </c>
      <c r="K844" s="296">
        <f t="shared" si="109"/>
        <v>4.6783625730994153E-3</v>
      </c>
      <c r="L844" s="296">
        <f t="shared" si="110"/>
        <v>2.5654730090860505E-3</v>
      </c>
      <c r="M844" s="297">
        <f t="shared" si="116"/>
        <v>31.01411985334796</v>
      </c>
      <c r="N844" s="297">
        <f t="shared" si="114"/>
        <v>6.8231063677365515</v>
      </c>
      <c r="O844" s="361">
        <v>11.986656431429019</v>
      </c>
      <c r="P844" s="297">
        <v>1.5635765877957657</v>
      </c>
      <c r="Q844" s="369">
        <f t="shared" si="115"/>
        <v>7.3232804959825135E-2</v>
      </c>
    </row>
    <row r="845" spans="1:17" x14ac:dyDescent="0.35">
      <c r="A845" s="322">
        <f t="shared" si="117"/>
        <v>137</v>
      </c>
      <c r="B845" s="295" t="s">
        <v>764</v>
      </c>
      <c r="C845" s="328">
        <v>693</v>
      </c>
      <c r="D845" s="323">
        <v>17</v>
      </c>
      <c r="E845" s="329"/>
      <c r="F845" s="295">
        <f t="shared" si="113"/>
        <v>710</v>
      </c>
      <c r="G845" s="295">
        <v>1100</v>
      </c>
      <c r="H845" s="295">
        <v>32</v>
      </c>
      <c r="I845" s="295">
        <v>5000</v>
      </c>
      <c r="J845" s="295">
        <v>30</v>
      </c>
      <c r="K845" s="296">
        <f t="shared" si="109"/>
        <v>4.6783625730994153E-3</v>
      </c>
      <c r="L845" s="296">
        <f t="shared" si="110"/>
        <v>3.206841261357563E-3</v>
      </c>
      <c r="M845" s="297">
        <f t="shared" si="116"/>
        <v>33.760105957035826</v>
      </c>
      <c r="N845" s="297">
        <f t="shared" si="114"/>
        <v>7.4272233105478813</v>
      </c>
      <c r="O845" s="361">
        <v>13.050866284276106</v>
      </c>
      <c r="P845" s="297">
        <v>1.5635765877957657</v>
      </c>
      <c r="Q845" s="369">
        <f t="shared" si="115"/>
        <v>7.8594045267120535E-2</v>
      </c>
    </row>
    <row r="846" spans="1:17" x14ac:dyDescent="0.35">
      <c r="A846" s="322">
        <f t="shared" si="117"/>
        <v>138</v>
      </c>
      <c r="B846" s="295" t="s">
        <v>765</v>
      </c>
      <c r="C846" s="328">
        <v>717.8</v>
      </c>
      <c r="D846" s="323">
        <v>39.4</v>
      </c>
      <c r="E846" s="329"/>
      <c r="F846" s="295">
        <f t="shared" si="113"/>
        <v>757.19999999999993</v>
      </c>
      <c r="G846" s="295">
        <v>1100</v>
      </c>
      <c r="H846" s="295">
        <v>35</v>
      </c>
      <c r="I846" s="295">
        <v>5000</v>
      </c>
      <c r="J846" s="295">
        <v>28</v>
      </c>
      <c r="K846" s="296">
        <f t="shared" si="109"/>
        <v>5.1169590643274851E-3</v>
      </c>
      <c r="L846" s="296">
        <f t="shared" si="110"/>
        <v>2.9930518439337255E-3</v>
      </c>
      <c r="M846" s="297">
        <f t="shared" si="116"/>
        <v>34.722606203174955</v>
      </c>
      <c r="N846" s="297">
        <f t="shared" si="114"/>
        <v>7.6389733646984901</v>
      </c>
      <c r="O846" s="361">
        <v>13.420800012289224</v>
      </c>
      <c r="P846" s="297">
        <v>1.7101618929016187</v>
      </c>
      <c r="Q846" s="369">
        <f t="shared" si="115"/>
        <v>7.5927814940655425E-2</v>
      </c>
    </row>
    <row r="847" spans="1:17" x14ac:dyDescent="0.35">
      <c r="A847" s="322">
        <f t="shared" si="117"/>
        <v>139</v>
      </c>
      <c r="B847" s="295" t="s">
        <v>766</v>
      </c>
      <c r="C847" s="328">
        <v>681.3</v>
      </c>
      <c r="D847" s="323">
        <v>38.299999999999997</v>
      </c>
      <c r="E847" s="329"/>
      <c r="F847" s="295">
        <f t="shared" si="113"/>
        <v>719.59999999999991</v>
      </c>
      <c r="G847" s="295">
        <v>1100</v>
      </c>
      <c r="H847" s="295">
        <v>35</v>
      </c>
      <c r="I847" s="295">
        <v>5000</v>
      </c>
      <c r="J847" s="295">
        <v>26</v>
      </c>
      <c r="K847" s="296">
        <f t="shared" si="109"/>
        <v>5.1169590643274851E-3</v>
      </c>
      <c r="L847" s="296">
        <f t="shared" si="110"/>
        <v>2.779262426509888E-3</v>
      </c>
      <c r="M847" s="297">
        <f t="shared" si="116"/>
        <v>33.80727750194567</v>
      </c>
      <c r="N847" s="297">
        <f t="shared" si="114"/>
        <v>7.4376010504280474</v>
      </c>
      <c r="O847" s="361">
        <v>13.066063394673527</v>
      </c>
      <c r="P847" s="297">
        <v>1.7101618929016187</v>
      </c>
      <c r="Q847" s="369">
        <f t="shared" si="115"/>
        <v>7.785033885484835E-2</v>
      </c>
    </row>
    <row r="848" spans="1:17" x14ac:dyDescent="0.35">
      <c r="A848" s="322">
        <f t="shared" si="117"/>
        <v>140</v>
      </c>
      <c r="B848" s="295" t="s">
        <v>767</v>
      </c>
      <c r="C848" s="328">
        <v>670.9</v>
      </c>
      <c r="D848" s="323"/>
      <c r="E848" s="329">
        <v>107</v>
      </c>
      <c r="F848" s="295">
        <f t="shared" si="113"/>
        <v>777.9</v>
      </c>
      <c r="G848" s="295">
        <v>1100</v>
      </c>
      <c r="H848" s="295">
        <v>44</v>
      </c>
      <c r="I848" s="295">
        <v>5000</v>
      </c>
      <c r="J848" s="295">
        <v>24</v>
      </c>
      <c r="K848" s="296">
        <f t="shared" si="109"/>
        <v>6.4327485380116962E-3</v>
      </c>
      <c r="L848" s="296">
        <f t="shared" si="110"/>
        <v>2.5654730090860505E-3</v>
      </c>
      <c r="M848" s="297">
        <f t="shared" si="116"/>
        <v>38.525435642821641</v>
      </c>
      <c r="N848" s="297">
        <f t="shared" si="114"/>
        <v>8.4755958414207608</v>
      </c>
      <c r="O848" s="361">
        <v>14.885337813944266</v>
      </c>
      <c r="P848" s="297">
        <v>2.1499178082191777</v>
      </c>
      <c r="Q848" s="369">
        <f t="shared" si="115"/>
        <v>8.2319433225872027E-2</v>
      </c>
    </row>
    <row r="849" spans="1:17" x14ac:dyDescent="0.35">
      <c r="A849" s="322">
        <f t="shared" si="117"/>
        <v>141</v>
      </c>
      <c r="B849" s="295" t="s">
        <v>768</v>
      </c>
      <c r="C849" s="328">
        <v>775.8</v>
      </c>
      <c r="D849" s="323"/>
      <c r="E849" s="329">
        <v>58.5</v>
      </c>
      <c r="F849" s="295">
        <f t="shared" si="113"/>
        <v>834.3</v>
      </c>
      <c r="G849" s="295">
        <v>1100</v>
      </c>
      <c r="H849" s="295">
        <v>34</v>
      </c>
      <c r="I849" s="295">
        <v>5000</v>
      </c>
      <c r="J849" s="295">
        <v>30</v>
      </c>
      <c r="K849" s="296">
        <f t="shared" si="109"/>
        <v>4.9707602339181291E-3</v>
      </c>
      <c r="L849" s="296">
        <f t="shared" si="110"/>
        <v>3.206841261357563E-3</v>
      </c>
      <c r="M849" s="297">
        <f t="shared" si="116"/>
        <v>35.011991921948109</v>
      </c>
      <c r="N849" s="297">
        <f t="shared" si="114"/>
        <v>7.7026382228285843</v>
      </c>
      <c r="O849" s="361">
        <v>13.53397984802865</v>
      </c>
      <c r="P849" s="297">
        <v>1.661300124533001</v>
      </c>
      <c r="Q849" s="369">
        <f t="shared" si="115"/>
        <v>6.9411374945868812E-2</v>
      </c>
    </row>
    <row r="850" spans="1:17" x14ac:dyDescent="0.35">
      <c r="A850" s="322">
        <f t="shared" si="117"/>
        <v>142</v>
      </c>
      <c r="B850" s="295" t="s">
        <v>769</v>
      </c>
      <c r="C850" s="328">
        <v>812.5</v>
      </c>
      <c r="D850" s="323"/>
      <c r="E850" s="329"/>
      <c r="F850" s="295">
        <f t="shared" si="113"/>
        <v>812.5</v>
      </c>
      <c r="G850" s="295">
        <v>1100</v>
      </c>
      <c r="H850" s="295">
        <v>43</v>
      </c>
      <c r="I850" s="295">
        <v>5000</v>
      </c>
      <c r="J850" s="295">
        <v>24</v>
      </c>
      <c r="K850" s="296">
        <f t="shared" si="109"/>
        <v>6.2865497076023394E-3</v>
      </c>
      <c r="L850" s="296">
        <f t="shared" si="110"/>
        <v>2.5654730090860505E-3</v>
      </c>
      <c r="M850" s="297">
        <f t="shared" si="116"/>
        <v>37.89949266036551</v>
      </c>
      <c r="N850" s="297">
        <f t="shared" si="114"/>
        <v>8.3378883852804115</v>
      </c>
      <c r="O850" s="361">
        <v>14.643781032067997</v>
      </c>
      <c r="P850" s="297">
        <v>2.10105603985056</v>
      </c>
      <c r="Q850" s="369">
        <f t="shared" si="115"/>
        <v>7.7516576144694746E-2</v>
      </c>
    </row>
    <row r="851" spans="1:17" x14ac:dyDescent="0.35">
      <c r="A851" s="322">
        <f t="shared" si="117"/>
        <v>143</v>
      </c>
      <c r="B851" s="295" t="s">
        <v>770</v>
      </c>
      <c r="C851" s="328">
        <v>781.3</v>
      </c>
      <c r="D851" s="323"/>
      <c r="E851" s="329">
        <v>43.3</v>
      </c>
      <c r="F851" s="295">
        <f t="shared" si="113"/>
        <v>824.59999999999991</v>
      </c>
      <c r="G851" s="295">
        <v>1100</v>
      </c>
      <c r="H851" s="295">
        <v>36</v>
      </c>
      <c r="I851" s="295">
        <v>5000</v>
      </c>
      <c r="J851" s="295">
        <v>26</v>
      </c>
      <c r="K851" s="296">
        <f t="shared" si="109"/>
        <v>5.263157894736842E-3</v>
      </c>
      <c r="L851" s="296">
        <f t="shared" si="110"/>
        <v>2.779262426509888E-3</v>
      </c>
      <c r="M851" s="297">
        <f t="shared" si="116"/>
        <v>34.433220484401815</v>
      </c>
      <c r="N851" s="297">
        <f t="shared" si="114"/>
        <v>7.5753085065683994</v>
      </c>
      <c r="O851" s="361">
        <v>13.307620176549797</v>
      </c>
      <c r="P851" s="297">
        <v>1.7590236612702363</v>
      </c>
      <c r="Q851" s="369">
        <f t="shared" si="115"/>
        <v>6.9215586743621452E-2</v>
      </c>
    </row>
    <row r="852" spans="1:17" x14ac:dyDescent="0.35">
      <c r="A852" s="322">
        <f t="shared" si="117"/>
        <v>144</v>
      </c>
      <c r="B852" s="295" t="s">
        <v>771</v>
      </c>
      <c r="C852" s="328">
        <v>748.9</v>
      </c>
      <c r="D852" s="323"/>
      <c r="E852" s="329">
        <v>75.400000000000006</v>
      </c>
      <c r="F852" s="295">
        <f t="shared" si="113"/>
        <v>824.3</v>
      </c>
      <c r="G852" s="295">
        <v>1100</v>
      </c>
      <c r="H852" s="295">
        <v>36</v>
      </c>
      <c r="I852" s="295">
        <v>5000</v>
      </c>
      <c r="J852" s="295">
        <v>22</v>
      </c>
      <c r="K852" s="296">
        <f t="shared" si="109"/>
        <v>5.263157894736842E-3</v>
      </c>
      <c r="L852" s="296">
        <f t="shared" si="110"/>
        <v>2.351683591662213E-3</v>
      </c>
      <c r="M852" s="297">
        <f t="shared" si="116"/>
        <v>32.602563081943231</v>
      </c>
      <c r="N852" s="297">
        <f t="shared" si="114"/>
        <v>7.1725638780275105</v>
      </c>
      <c r="O852" s="361">
        <v>12.598146941318404</v>
      </c>
      <c r="P852" s="297">
        <v>1.7590236612702363</v>
      </c>
      <c r="Q852" s="369">
        <f t="shared" si="115"/>
        <v>6.5670626668154056E-2</v>
      </c>
    </row>
    <row r="853" spans="1:17" x14ac:dyDescent="0.35">
      <c r="A853" s="322">
        <f t="shared" si="117"/>
        <v>145</v>
      </c>
      <c r="B853" s="295" t="s">
        <v>772</v>
      </c>
      <c r="C853" s="328">
        <v>585.79999999999995</v>
      </c>
      <c r="D853" s="323"/>
      <c r="E853" s="329">
        <v>154.4</v>
      </c>
      <c r="F853" s="295">
        <f t="shared" si="113"/>
        <v>740.19999999999993</v>
      </c>
      <c r="G853" s="295">
        <v>1100</v>
      </c>
      <c r="H853" s="295">
        <v>44</v>
      </c>
      <c r="I853" s="295">
        <v>5000</v>
      </c>
      <c r="J853" s="295">
        <v>24</v>
      </c>
      <c r="K853" s="296">
        <f t="shared" ref="K853:K881" si="118">SUM(0.5/$H$882*H853)</f>
        <v>6.4327485380116962E-3</v>
      </c>
      <c r="L853" s="296">
        <f t="shared" ref="L853:L881" si="119">SUM(1/$J$882*J853)</f>
        <v>2.5654730090860505E-3</v>
      </c>
      <c r="M853" s="297">
        <f t="shared" si="116"/>
        <v>38.525435642821641</v>
      </c>
      <c r="N853" s="297">
        <f t="shared" si="114"/>
        <v>8.4755958414207608</v>
      </c>
      <c r="O853" s="361">
        <v>14.885337813944266</v>
      </c>
      <c r="P853" s="297">
        <v>2.1499178082191777</v>
      </c>
      <c r="Q853" s="369">
        <f t="shared" si="115"/>
        <v>8.6512141456911454E-2</v>
      </c>
    </row>
    <row r="854" spans="1:17" x14ac:dyDescent="0.35">
      <c r="A854" s="322">
        <f t="shared" si="117"/>
        <v>146</v>
      </c>
      <c r="B854" s="295" t="s">
        <v>773</v>
      </c>
      <c r="C854" s="328">
        <v>868.4</v>
      </c>
      <c r="D854" s="323"/>
      <c r="E854" s="329"/>
      <c r="F854" s="295">
        <f t="shared" si="113"/>
        <v>868.4</v>
      </c>
      <c r="G854" s="295">
        <v>1100</v>
      </c>
      <c r="H854" s="295">
        <v>41</v>
      </c>
      <c r="I854" s="295">
        <v>5000</v>
      </c>
      <c r="J854" s="295">
        <v>36</v>
      </c>
      <c r="K854" s="296">
        <f t="shared" si="118"/>
        <v>5.9941520467836256E-3</v>
      </c>
      <c r="L854" s="296">
        <f t="shared" si="119"/>
        <v>3.8482095136290755E-3</v>
      </c>
      <c r="M854" s="297">
        <f t="shared" si="116"/>
        <v>42.139578902828958</v>
      </c>
      <c r="N854" s="297">
        <f t="shared" si="114"/>
        <v>9.2707073586223707</v>
      </c>
      <c r="O854" s="361">
        <v>16.289087174009634</v>
      </c>
      <c r="P854" s="297">
        <v>2.0033325031133247</v>
      </c>
      <c r="Q854" s="369">
        <f t="shared" si="115"/>
        <v>8.0265667824244935E-2</v>
      </c>
    </row>
    <row r="855" spans="1:17" x14ac:dyDescent="0.35">
      <c r="A855" s="322">
        <f t="shared" si="117"/>
        <v>147</v>
      </c>
      <c r="B855" s="295" t="s">
        <v>774</v>
      </c>
      <c r="C855" s="328">
        <v>909.8</v>
      </c>
      <c r="D855" s="323"/>
      <c r="E855" s="329"/>
      <c r="F855" s="295">
        <f t="shared" si="113"/>
        <v>909.8</v>
      </c>
      <c r="G855" s="295">
        <v>1100</v>
      </c>
      <c r="H855" s="295">
        <v>49</v>
      </c>
      <c r="I855" s="295">
        <v>5000</v>
      </c>
      <c r="J855" s="295">
        <v>34</v>
      </c>
      <c r="K855" s="296">
        <f t="shared" si="118"/>
        <v>7.1637426900584798E-3</v>
      </c>
      <c r="L855" s="296">
        <f t="shared" si="119"/>
        <v>3.634420096205238E-3</v>
      </c>
      <c r="M855" s="297">
        <f t="shared" si="116"/>
        <v>46.231794061248792</v>
      </c>
      <c r="N855" s="297">
        <f t="shared" si="114"/>
        <v>10.170994693474734</v>
      </c>
      <c r="O855" s="361">
        <v>17.866804811404105</v>
      </c>
      <c r="P855" s="297">
        <v>2.3942266500622664</v>
      </c>
      <c r="Q855" s="369">
        <f t="shared" si="115"/>
        <v>8.4264475946570563E-2</v>
      </c>
    </row>
    <row r="856" spans="1:17" x14ac:dyDescent="0.35">
      <c r="A856" s="322">
        <f t="shared" si="117"/>
        <v>148</v>
      </c>
      <c r="B856" s="295" t="s">
        <v>775</v>
      </c>
      <c r="C856" s="328">
        <v>915.4</v>
      </c>
      <c r="D856" s="323"/>
      <c r="E856" s="329"/>
      <c r="F856" s="295">
        <f t="shared" si="113"/>
        <v>915.4</v>
      </c>
      <c r="G856" s="295">
        <v>1100</v>
      </c>
      <c r="H856" s="295">
        <v>46</v>
      </c>
      <c r="I856" s="295">
        <v>5000</v>
      </c>
      <c r="J856" s="295">
        <v>38</v>
      </c>
      <c r="K856" s="296">
        <f t="shared" si="118"/>
        <v>6.7251461988304092E-3</v>
      </c>
      <c r="L856" s="296">
        <f t="shared" si="119"/>
        <v>4.0619989310529134E-3</v>
      </c>
      <c r="M856" s="297">
        <f t="shared" si="116"/>
        <v>46.184622516338948</v>
      </c>
      <c r="N856" s="297">
        <f t="shared" si="114"/>
        <v>10.160616953594568</v>
      </c>
      <c r="O856" s="361">
        <v>17.851607701006682</v>
      </c>
      <c r="P856" s="297">
        <v>2.2476413449564134</v>
      </c>
      <c r="Q856" s="369">
        <f t="shared" si="115"/>
        <v>8.3509382254639081E-2</v>
      </c>
    </row>
    <row r="857" spans="1:17" x14ac:dyDescent="0.35">
      <c r="A857" s="322">
        <f t="shared" si="117"/>
        <v>149</v>
      </c>
      <c r="B857" s="295" t="s">
        <v>753</v>
      </c>
      <c r="C857" s="328">
        <v>402.5</v>
      </c>
      <c r="D857" s="323"/>
      <c r="E857" s="329"/>
      <c r="F857" s="295">
        <f t="shared" si="113"/>
        <v>402.5</v>
      </c>
      <c r="G857" s="295">
        <v>1100</v>
      </c>
      <c r="H857" s="295">
        <v>9</v>
      </c>
      <c r="I857" s="295">
        <v>5000</v>
      </c>
      <c r="J857" s="295">
        <v>9</v>
      </c>
      <c r="K857" s="296">
        <f t="shared" si="118"/>
        <v>1.3157894736842105E-3</v>
      </c>
      <c r="L857" s="296">
        <f t="shared" si="119"/>
        <v>9.6205237840726887E-4</v>
      </c>
      <c r="M857" s="297">
        <f t="shared" si="116"/>
        <v>9.7524659976370636</v>
      </c>
      <c r="N857" s="297">
        <f t="shared" si="114"/>
        <v>2.1455425194801538</v>
      </c>
      <c r="O857" s="361">
        <v>3.7703258161570696</v>
      </c>
      <c r="P857" s="297">
        <v>0.43975591531755909</v>
      </c>
      <c r="Q857" s="369">
        <f t="shared" si="115"/>
        <v>4.0020099996501482E-2</v>
      </c>
    </row>
    <row r="858" spans="1:17" x14ac:dyDescent="0.35">
      <c r="A858" s="322">
        <f t="shared" si="117"/>
        <v>150</v>
      </c>
      <c r="B858" s="295" t="s">
        <v>754</v>
      </c>
      <c r="C858" s="328">
        <v>303.60000000000002</v>
      </c>
      <c r="D858" s="323"/>
      <c r="E858" s="329"/>
      <c r="F858" s="295">
        <f t="shared" si="113"/>
        <v>303.60000000000002</v>
      </c>
      <c r="G858" s="295">
        <v>1100</v>
      </c>
      <c r="H858" s="295">
        <v>6</v>
      </c>
      <c r="I858" s="295">
        <v>5000</v>
      </c>
      <c r="J858" s="295">
        <v>6</v>
      </c>
      <c r="K858" s="296">
        <f t="shared" si="118"/>
        <v>8.7719298245614037E-4</v>
      </c>
      <c r="L858" s="296">
        <f t="shared" si="119"/>
        <v>6.4136825227151262E-4</v>
      </c>
      <c r="M858" s="297">
        <f t="shared" si="116"/>
        <v>6.5016439984247096</v>
      </c>
      <c r="N858" s="297">
        <f t="shared" si="114"/>
        <v>1.4303616796534362</v>
      </c>
      <c r="O858" s="361">
        <v>2.5135505441047132</v>
      </c>
      <c r="P858" s="297">
        <v>0.2931706102117061</v>
      </c>
      <c r="Q858" s="369">
        <f t="shared" si="115"/>
        <v>3.5371300501958379E-2</v>
      </c>
    </row>
    <row r="859" spans="1:17" x14ac:dyDescent="0.35">
      <c r="A859" s="322">
        <f t="shared" si="117"/>
        <v>151</v>
      </c>
      <c r="B859" s="295" t="s">
        <v>755</v>
      </c>
      <c r="C859" s="328">
        <v>444</v>
      </c>
      <c r="D859" s="323"/>
      <c r="E859" s="329"/>
      <c r="F859" s="295">
        <f t="shared" si="113"/>
        <v>444</v>
      </c>
      <c r="G859" s="295">
        <v>1100</v>
      </c>
      <c r="H859" s="295">
        <v>7</v>
      </c>
      <c r="I859" s="295">
        <v>5000</v>
      </c>
      <c r="J859" s="295">
        <v>7</v>
      </c>
      <c r="K859" s="296">
        <f t="shared" si="118"/>
        <v>1.0233918128654971E-3</v>
      </c>
      <c r="L859" s="296">
        <f t="shared" si="119"/>
        <v>7.4826296098343137E-4</v>
      </c>
      <c r="M859" s="297">
        <f t="shared" si="116"/>
        <v>7.5852513314954955</v>
      </c>
      <c r="N859" s="297">
        <f t="shared" si="114"/>
        <v>1.668755292929009</v>
      </c>
      <c r="O859" s="361">
        <v>2.9324756347888319</v>
      </c>
      <c r="P859" s="297">
        <v>0.34203237858032376</v>
      </c>
      <c r="Q859" s="369">
        <f t="shared" si="115"/>
        <v>2.8217375310346082E-2</v>
      </c>
    </row>
    <row r="860" spans="1:17" x14ac:dyDescent="0.35">
      <c r="A860" s="322">
        <f t="shared" si="117"/>
        <v>152</v>
      </c>
      <c r="B860" s="295" t="s">
        <v>756</v>
      </c>
      <c r="C860" s="328">
        <v>298.89999999999998</v>
      </c>
      <c r="D860" s="323"/>
      <c r="E860" s="329"/>
      <c r="F860" s="295">
        <f t="shared" si="113"/>
        <v>298.89999999999998</v>
      </c>
      <c r="G860" s="295">
        <v>1100</v>
      </c>
      <c r="H860" s="295">
        <v>7</v>
      </c>
      <c r="I860" s="295">
        <v>5000</v>
      </c>
      <c r="J860" s="295">
        <v>7</v>
      </c>
      <c r="K860" s="296">
        <f t="shared" si="118"/>
        <v>1.0233918128654971E-3</v>
      </c>
      <c r="L860" s="296">
        <f t="shared" si="119"/>
        <v>7.4826296098343137E-4</v>
      </c>
      <c r="M860" s="297">
        <f t="shared" si="116"/>
        <v>7.5852513314954955</v>
      </c>
      <c r="N860" s="297">
        <f t="shared" si="114"/>
        <v>1.668755292929009</v>
      </c>
      <c r="O860" s="361">
        <v>2.9324756347888319</v>
      </c>
      <c r="P860" s="297">
        <v>0.34203237858032376</v>
      </c>
      <c r="Q860" s="369">
        <f t="shared" si="115"/>
        <v>4.1915405278667321E-2</v>
      </c>
    </row>
    <row r="861" spans="1:17" x14ac:dyDescent="0.35">
      <c r="A861" s="322">
        <f t="shared" si="117"/>
        <v>153</v>
      </c>
      <c r="B861" s="295" t="s">
        <v>757</v>
      </c>
      <c r="C861" s="330">
        <v>624.6</v>
      </c>
      <c r="D861" s="323"/>
      <c r="E861" s="329"/>
      <c r="F861" s="295">
        <f t="shared" si="113"/>
        <v>624.6</v>
      </c>
      <c r="G861" s="295">
        <v>1100</v>
      </c>
      <c r="H861" s="295">
        <v>10</v>
      </c>
      <c r="I861" s="295">
        <v>5000</v>
      </c>
      <c r="J861" s="295">
        <v>10</v>
      </c>
      <c r="K861" s="296">
        <f t="shared" si="118"/>
        <v>1.4619883040935672E-3</v>
      </c>
      <c r="L861" s="296">
        <f t="shared" si="119"/>
        <v>1.0689470871191877E-3</v>
      </c>
      <c r="M861" s="297">
        <f t="shared" si="116"/>
        <v>10.836073330707848</v>
      </c>
      <c r="N861" s="297">
        <f t="shared" si="114"/>
        <v>2.3839361327557267</v>
      </c>
      <c r="O861" s="361">
        <v>4.1892509068411883</v>
      </c>
      <c r="P861" s="297">
        <v>0.48861768368617675</v>
      </c>
      <c r="Q861" s="369">
        <f t="shared" si="115"/>
        <v>2.8654944050577873E-2</v>
      </c>
    </row>
    <row r="862" spans="1:17" x14ac:dyDescent="0.35">
      <c r="A862" s="322">
        <f t="shared" si="117"/>
        <v>154</v>
      </c>
      <c r="B862" s="295" t="s">
        <v>55</v>
      </c>
      <c r="C862" s="328">
        <v>4530.8</v>
      </c>
      <c r="D862" s="323">
        <v>149.19999999999999</v>
      </c>
      <c r="E862" s="329"/>
      <c r="F862" s="295">
        <f t="shared" si="113"/>
        <v>4680</v>
      </c>
      <c r="G862" s="295">
        <v>1100</v>
      </c>
      <c r="H862" s="295">
        <v>0</v>
      </c>
      <c r="I862" s="295">
        <v>5000</v>
      </c>
      <c r="J862" s="295">
        <v>54</v>
      </c>
      <c r="K862" s="296">
        <f t="shared" si="118"/>
        <v>0</v>
      </c>
      <c r="L862" s="296">
        <f t="shared" si="119"/>
        <v>5.7723142704436134E-3</v>
      </c>
      <c r="M862" s="297">
        <f t="shared" si="116"/>
        <v>24.713874933190809</v>
      </c>
      <c r="N862" s="297">
        <f t="shared" si="114"/>
        <v>5.4370524853019777</v>
      </c>
      <c r="O862" s="361">
        <v>9.577888675623802</v>
      </c>
      <c r="P862" s="297">
        <v>0</v>
      </c>
      <c r="Q862" s="369">
        <f t="shared" si="115"/>
        <v>8.4890632679736292E-3</v>
      </c>
    </row>
    <row r="863" spans="1:17" x14ac:dyDescent="0.35">
      <c r="A863" s="322">
        <f t="shared" si="117"/>
        <v>155</v>
      </c>
      <c r="B863" s="295" t="s">
        <v>2378</v>
      </c>
      <c r="C863" s="295">
        <v>545.4</v>
      </c>
      <c r="D863" s="323"/>
      <c r="E863" s="311"/>
      <c r="F863" s="295">
        <f>C863+D863+E863</f>
        <v>545.4</v>
      </c>
      <c r="G863" s="295">
        <v>1100</v>
      </c>
      <c r="H863" s="295">
        <v>6</v>
      </c>
      <c r="I863" s="295">
        <v>5000</v>
      </c>
      <c r="J863" s="295">
        <v>11</v>
      </c>
      <c r="K863" s="296">
        <f t="shared" si="118"/>
        <v>8.7719298245614037E-4</v>
      </c>
      <c r="L863" s="296">
        <f t="shared" si="119"/>
        <v>1.1758417958311065E-3</v>
      </c>
      <c r="M863" s="297">
        <f t="shared" si="116"/>
        <v>8.7899657514979328</v>
      </c>
      <c r="N863" s="297">
        <f>M863*0.22</f>
        <v>1.9337924653295453</v>
      </c>
      <c r="O863" s="361">
        <v>3.400392088143954</v>
      </c>
      <c r="P863" s="304">
        <v>0.96465407967883954</v>
      </c>
      <c r="Q863" s="369">
        <f t="shared" si="115"/>
        <v>2.76655745959851E-2</v>
      </c>
    </row>
    <row r="864" spans="1:17" x14ac:dyDescent="0.35">
      <c r="A864" s="322">
        <f t="shared" si="117"/>
        <v>156</v>
      </c>
      <c r="B864" s="302" t="s">
        <v>2379</v>
      </c>
      <c r="C864" s="331">
        <v>8680.2999999999993</v>
      </c>
      <c r="D864" s="302">
        <v>15.2</v>
      </c>
      <c r="E864" s="302">
        <v>458.1</v>
      </c>
      <c r="F864" s="302">
        <f>C864+D864+E864</f>
        <v>9153.6</v>
      </c>
      <c r="G864" s="295">
        <v>1100</v>
      </c>
      <c r="H864" s="302">
        <v>0</v>
      </c>
      <c r="I864" s="295">
        <v>5000</v>
      </c>
      <c r="J864" s="302">
        <v>380</v>
      </c>
      <c r="K864" s="296">
        <f t="shared" si="118"/>
        <v>0</v>
      </c>
      <c r="L864" s="296">
        <f t="shared" si="119"/>
        <v>4.0619989310529132E-2</v>
      </c>
      <c r="M864" s="297">
        <f t="shared" si="116"/>
        <v>173.91245323356495</v>
      </c>
      <c r="N864" s="297">
        <f t="shared" ref="N864:N881" si="120">M864*0.22</f>
        <v>38.260739711384289</v>
      </c>
      <c r="O864" s="361">
        <v>67.399957346982305</v>
      </c>
      <c r="P864" s="304">
        <v>23.196701672500968</v>
      </c>
      <c r="Q864" s="369">
        <f t="shared" si="115"/>
        <v>3.3076587568217151E-2</v>
      </c>
    </row>
    <row r="865" spans="1:17" x14ac:dyDescent="0.35">
      <c r="A865" s="322">
        <f t="shared" si="117"/>
        <v>157</v>
      </c>
      <c r="B865" s="302" t="s">
        <v>2380</v>
      </c>
      <c r="C865" s="331">
        <v>6441.7</v>
      </c>
      <c r="D865" s="302"/>
      <c r="E865" s="302">
        <v>321.39999999999998</v>
      </c>
      <c r="F865" s="302">
        <f>C865+D865+E865</f>
        <v>6763.0999999999995</v>
      </c>
      <c r="G865" s="295">
        <v>1100</v>
      </c>
      <c r="H865" s="302">
        <v>0</v>
      </c>
      <c r="I865" s="295">
        <v>5000</v>
      </c>
      <c r="J865" s="302">
        <v>390</v>
      </c>
      <c r="K865" s="296">
        <f t="shared" si="118"/>
        <v>0</v>
      </c>
      <c r="L865" s="296">
        <f t="shared" si="119"/>
        <v>4.168893639764832E-2</v>
      </c>
      <c r="M865" s="297">
        <f t="shared" si="116"/>
        <v>178.48909673971139</v>
      </c>
      <c r="N865" s="297">
        <f t="shared" si="120"/>
        <v>39.267601282736507</v>
      </c>
      <c r="O865" s="361">
        <v>69.173640435060776</v>
      </c>
      <c r="P865" s="304">
        <v>23.807141190198365</v>
      </c>
      <c r="Q865" s="369">
        <f t="shared" si="115"/>
        <v>4.5946012870977375E-2</v>
      </c>
    </row>
    <row r="866" spans="1:17" x14ac:dyDescent="0.35">
      <c r="A866" s="322">
        <f t="shared" si="117"/>
        <v>158</v>
      </c>
      <c r="B866" s="302" t="s">
        <v>2381</v>
      </c>
      <c r="C866" s="331">
        <v>902.8</v>
      </c>
      <c r="D866" s="302"/>
      <c r="E866" s="302"/>
      <c r="F866" s="302">
        <f>C866+D866+E866</f>
        <v>902.8</v>
      </c>
      <c r="G866" s="295">
        <v>1100</v>
      </c>
      <c r="H866" s="302">
        <v>0</v>
      </c>
      <c r="I866" s="295">
        <v>5000</v>
      </c>
      <c r="J866" s="302">
        <v>37</v>
      </c>
      <c r="K866" s="296">
        <f t="shared" si="118"/>
        <v>0</v>
      </c>
      <c r="L866" s="296">
        <f t="shared" si="119"/>
        <v>3.9551042223409947E-3</v>
      </c>
      <c r="M866" s="297">
        <f t="shared" si="116"/>
        <v>16.933580972741851</v>
      </c>
      <c r="N866" s="297">
        <f t="shared" si="120"/>
        <v>3.7253878140032071</v>
      </c>
      <c r="O866" s="361">
        <v>6.5626274258903816</v>
      </c>
      <c r="P866" s="304">
        <v>2.2586262154803576</v>
      </c>
      <c r="Q866" s="369">
        <f t="shared" ref="Q866:Q882" si="121">(M866+N866+O866+P866)/F866</f>
        <v>3.2654211816698933E-2</v>
      </c>
    </row>
    <row r="867" spans="1:17" x14ac:dyDescent="0.35">
      <c r="A867" s="322">
        <f t="shared" si="117"/>
        <v>159</v>
      </c>
      <c r="B867" s="302" t="s">
        <v>2382</v>
      </c>
      <c r="C867" s="331">
        <v>990.15</v>
      </c>
      <c r="D867" s="302"/>
      <c r="E867" s="302"/>
      <c r="F867" s="302">
        <f>C867+D867+E867</f>
        <v>990.15</v>
      </c>
      <c r="G867" s="295">
        <v>1100</v>
      </c>
      <c r="H867" s="302">
        <v>0</v>
      </c>
      <c r="I867" s="295">
        <v>5000</v>
      </c>
      <c r="J867" s="302">
        <v>39</v>
      </c>
      <c r="K867" s="296">
        <f t="shared" si="118"/>
        <v>0</v>
      </c>
      <c r="L867" s="296">
        <f t="shared" si="119"/>
        <v>4.1688936397648322E-3</v>
      </c>
      <c r="M867" s="297">
        <f t="shared" si="116"/>
        <v>17.848909673971139</v>
      </c>
      <c r="N867" s="297">
        <f t="shared" si="120"/>
        <v>3.9267601282736506</v>
      </c>
      <c r="O867" s="361">
        <v>6.9173640435060779</v>
      </c>
      <c r="P867" s="304">
        <v>2.3807141190198364</v>
      </c>
      <c r="Q867" s="369">
        <f t="shared" si="121"/>
        <v>3.1382869226653239E-2</v>
      </c>
    </row>
    <row r="868" spans="1:17" x14ac:dyDescent="0.35">
      <c r="A868" s="322">
        <f t="shared" si="117"/>
        <v>160</v>
      </c>
      <c r="B868" s="302" t="s">
        <v>2383</v>
      </c>
      <c r="C868" s="331">
        <v>3450.4</v>
      </c>
      <c r="D868" s="302">
        <v>452.4</v>
      </c>
      <c r="E868" s="302">
        <v>86.2</v>
      </c>
      <c r="F868" s="302">
        <f t="shared" ref="F868:F881" si="122">C868+D868+E868</f>
        <v>3989</v>
      </c>
      <c r="G868" s="295">
        <v>1100</v>
      </c>
      <c r="H868" s="302">
        <v>0</v>
      </c>
      <c r="I868" s="295">
        <v>5000</v>
      </c>
      <c r="J868" s="302">
        <v>187</v>
      </c>
      <c r="K868" s="296">
        <f t="shared" si="118"/>
        <v>0</v>
      </c>
      <c r="L868" s="296">
        <f t="shared" si="119"/>
        <v>1.998931052912881E-2</v>
      </c>
      <c r="M868" s="297">
        <f t="shared" si="116"/>
        <v>85.583233564938539</v>
      </c>
      <c r="N868" s="297">
        <f t="shared" si="120"/>
        <v>18.828311384286479</v>
      </c>
      <c r="O868" s="361">
        <v>33.167873747067603</v>
      </c>
      <c r="P868" s="304">
        <v>11.415218980941267</v>
      </c>
      <c r="Q868" s="369">
        <f t="shared" si="121"/>
        <v>3.7351375702490322E-2</v>
      </c>
    </row>
    <row r="869" spans="1:17" x14ac:dyDescent="0.35">
      <c r="A869" s="322">
        <f t="shared" si="117"/>
        <v>161</v>
      </c>
      <c r="B869" s="302" t="s">
        <v>2384</v>
      </c>
      <c r="C869" s="331">
        <v>3984.72</v>
      </c>
      <c r="D869" s="302"/>
      <c r="E869" s="302"/>
      <c r="F869" s="302">
        <f t="shared" si="122"/>
        <v>3984.72</v>
      </c>
      <c r="G869" s="295">
        <v>1100</v>
      </c>
      <c r="H869" s="302">
        <v>0</v>
      </c>
      <c r="I869" s="295">
        <v>5000</v>
      </c>
      <c r="J869" s="302">
        <v>174</v>
      </c>
      <c r="K869" s="296">
        <f t="shared" si="118"/>
        <v>0</v>
      </c>
      <c r="L869" s="296">
        <f t="shared" si="119"/>
        <v>1.8599679315873866E-2</v>
      </c>
      <c r="M869" s="297">
        <f t="shared" ref="M869:M881" si="123">(L869+K869)*4281.45</f>
        <v>79.633597006948165</v>
      </c>
      <c r="N869" s="297">
        <f t="shared" si="120"/>
        <v>17.519391341528596</v>
      </c>
      <c r="O869" s="361">
        <v>30.862085732565578</v>
      </c>
      <c r="P869" s="304">
        <v>10.621647607934655</v>
      </c>
      <c r="Q869" s="369">
        <f t="shared" si="121"/>
        <v>3.4792086191495764E-2</v>
      </c>
    </row>
    <row r="870" spans="1:17" x14ac:dyDescent="0.35">
      <c r="A870" s="322">
        <f t="shared" si="117"/>
        <v>162</v>
      </c>
      <c r="B870" s="302" t="s">
        <v>2385</v>
      </c>
      <c r="C870" s="331">
        <v>2376.3000000000002</v>
      </c>
      <c r="D870" s="302"/>
      <c r="E870" s="302">
        <v>236.9</v>
      </c>
      <c r="F870" s="302">
        <f t="shared" si="122"/>
        <v>2613.2000000000003</v>
      </c>
      <c r="G870" s="295">
        <v>1100</v>
      </c>
      <c r="H870" s="302">
        <v>0</v>
      </c>
      <c r="I870" s="295">
        <v>5000</v>
      </c>
      <c r="J870" s="302">
        <v>240</v>
      </c>
      <c r="K870" s="296">
        <f t="shared" si="118"/>
        <v>0</v>
      </c>
      <c r="L870" s="296">
        <f t="shared" si="119"/>
        <v>2.5654730090860504E-2</v>
      </c>
      <c r="M870" s="297">
        <f t="shared" si="123"/>
        <v>109.8394441475147</v>
      </c>
      <c r="N870" s="297">
        <f t="shared" si="120"/>
        <v>24.164677712453233</v>
      </c>
      <c r="O870" s="361">
        <v>42.568394113883556</v>
      </c>
      <c r="P870" s="304">
        <v>14.650548424737455</v>
      </c>
      <c r="Q870" s="369">
        <f t="shared" si="121"/>
        <v>7.3175824429277864E-2</v>
      </c>
    </row>
    <row r="871" spans="1:17" x14ac:dyDescent="0.35">
      <c r="A871" s="322">
        <f t="shared" si="117"/>
        <v>163</v>
      </c>
      <c r="B871" s="302" t="s">
        <v>2386</v>
      </c>
      <c r="C871" s="331">
        <v>3525</v>
      </c>
      <c r="D871" s="302"/>
      <c r="E871" s="302">
        <v>76.7</v>
      </c>
      <c r="F871" s="302">
        <f t="shared" si="122"/>
        <v>3601.7</v>
      </c>
      <c r="G871" s="295">
        <v>1100</v>
      </c>
      <c r="H871" s="302">
        <v>0</v>
      </c>
      <c r="I871" s="295">
        <v>5000</v>
      </c>
      <c r="J871" s="302">
        <v>198</v>
      </c>
      <c r="K871" s="296">
        <f t="shared" si="118"/>
        <v>0</v>
      </c>
      <c r="L871" s="296">
        <f t="shared" si="119"/>
        <v>2.1165152324959916E-2</v>
      </c>
      <c r="M871" s="297">
        <f t="shared" si="123"/>
        <v>90.617541421699627</v>
      </c>
      <c r="N871" s="297">
        <f t="shared" si="120"/>
        <v>19.935859112773919</v>
      </c>
      <c r="O871" s="361">
        <v>35.118925143953938</v>
      </c>
      <c r="P871" s="304">
        <v>12.086702450408401</v>
      </c>
      <c r="Q871" s="369">
        <f t="shared" si="121"/>
        <v>4.3801268325745039E-2</v>
      </c>
    </row>
    <row r="872" spans="1:17" x14ac:dyDescent="0.35">
      <c r="A872" s="322">
        <f t="shared" si="117"/>
        <v>164</v>
      </c>
      <c r="B872" s="302" t="s">
        <v>2387</v>
      </c>
      <c r="C872" s="331">
        <v>3660.2</v>
      </c>
      <c r="D872" s="302">
        <v>226.3</v>
      </c>
      <c r="E872" s="302">
        <v>73.8</v>
      </c>
      <c r="F872" s="302">
        <f t="shared" si="122"/>
        <v>3960.3</v>
      </c>
      <c r="G872" s="295">
        <v>1100</v>
      </c>
      <c r="H872" s="302">
        <v>0</v>
      </c>
      <c r="I872" s="295">
        <v>5000</v>
      </c>
      <c r="J872" s="302">
        <v>202</v>
      </c>
      <c r="K872" s="296">
        <f t="shared" si="118"/>
        <v>0</v>
      </c>
      <c r="L872" s="296">
        <f t="shared" si="119"/>
        <v>2.1592731159807591E-2</v>
      </c>
      <c r="M872" s="297">
        <f t="shared" si="123"/>
        <v>92.448198824158212</v>
      </c>
      <c r="N872" s="297">
        <f t="shared" si="120"/>
        <v>20.338603741314806</v>
      </c>
      <c r="O872" s="361">
        <v>35.82839837918533</v>
      </c>
      <c r="P872" s="304">
        <v>12.330878257487356</v>
      </c>
      <c r="Q872" s="369">
        <f t="shared" si="121"/>
        <v>4.0639870515401785E-2</v>
      </c>
    </row>
    <row r="873" spans="1:17" x14ac:dyDescent="0.35">
      <c r="A873" s="322">
        <f t="shared" si="117"/>
        <v>165</v>
      </c>
      <c r="B873" s="302" t="s">
        <v>2388</v>
      </c>
      <c r="C873" s="331">
        <v>3837.3</v>
      </c>
      <c r="D873" s="302">
        <v>43.9</v>
      </c>
      <c r="E873" s="302">
        <v>131.80000000000001</v>
      </c>
      <c r="F873" s="302">
        <f t="shared" si="122"/>
        <v>4013.0000000000005</v>
      </c>
      <c r="G873" s="295">
        <v>1100</v>
      </c>
      <c r="H873" s="302">
        <v>0</v>
      </c>
      <c r="I873" s="295">
        <v>5000</v>
      </c>
      <c r="J873" s="302">
        <v>207</v>
      </c>
      <c r="K873" s="296">
        <f t="shared" si="118"/>
        <v>0</v>
      </c>
      <c r="L873" s="296">
        <f t="shared" si="119"/>
        <v>2.2127204703367185E-2</v>
      </c>
      <c r="M873" s="297">
        <f t="shared" si="123"/>
        <v>94.736520577231431</v>
      </c>
      <c r="N873" s="297">
        <f t="shared" si="120"/>
        <v>20.842034526990915</v>
      </c>
      <c r="O873" s="361">
        <v>36.715239923224566</v>
      </c>
      <c r="P873" s="304">
        <v>12.636098016336055</v>
      </c>
      <c r="Q873" s="369">
        <f t="shared" si="121"/>
        <v>4.1098901829998244E-2</v>
      </c>
    </row>
    <row r="874" spans="1:17" x14ac:dyDescent="0.35">
      <c r="A874" s="322">
        <f t="shared" si="117"/>
        <v>166</v>
      </c>
      <c r="B874" s="302" t="s">
        <v>2389</v>
      </c>
      <c r="C874" s="331">
        <v>4482.6099999999997</v>
      </c>
      <c r="D874" s="302">
        <v>302.60000000000002</v>
      </c>
      <c r="E874" s="302"/>
      <c r="F874" s="302">
        <f t="shared" si="122"/>
        <v>4785.21</v>
      </c>
      <c r="G874" s="295">
        <v>1100</v>
      </c>
      <c r="H874" s="302">
        <v>62</v>
      </c>
      <c r="I874" s="295">
        <v>5000</v>
      </c>
      <c r="J874" s="302">
        <v>141</v>
      </c>
      <c r="K874" s="296">
        <f t="shared" si="118"/>
        <v>9.0643274853801168E-3</v>
      </c>
      <c r="L874" s="296">
        <f t="shared" si="119"/>
        <v>1.5072153928380546E-2</v>
      </c>
      <c r="M874" s="297">
        <f t="shared" si="123"/>
        <v>103.33913834894558</v>
      </c>
      <c r="N874" s="297">
        <f t="shared" si="120"/>
        <v>22.73461043676803</v>
      </c>
      <c r="O874" s="361">
        <v>39.985452018235371</v>
      </c>
      <c r="P874" s="304">
        <v>11.636626838387553</v>
      </c>
      <c r="Q874" s="369">
        <f t="shared" si="121"/>
        <v>3.713438441412948E-2</v>
      </c>
    </row>
    <row r="875" spans="1:17" x14ac:dyDescent="0.35">
      <c r="A875" s="322">
        <f t="shared" si="117"/>
        <v>167</v>
      </c>
      <c r="B875" s="302" t="s">
        <v>2390</v>
      </c>
      <c r="C875" s="331">
        <v>3042.5</v>
      </c>
      <c r="D875" s="302"/>
      <c r="E875" s="302"/>
      <c r="F875" s="302">
        <f t="shared" si="122"/>
        <v>3042.5</v>
      </c>
      <c r="G875" s="295">
        <v>1100</v>
      </c>
      <c r="H875" s="302">
        <v>48</v>
      </c>
      <c r="I875" s="295">
        <v>5000</v>
      </c>
      <c r="J875" s="302">
        <v>110</v>
      </c>
      <c r="K875" s="296">
        <f t="shared" si="118"/>
        <v>7.0175438596491229E-3</v>
      </c>
      <c r="L875" s="296">
        <f t="shared" si="119"/>
        <v>1.1758417958311064E-2</v>
      </c>
      <c r="M875" s="297">
        <f t="shared" si="123"/>
        <v>80.38834172550564</v>
      </c>
      <c r="N875" s="297">
        <f t="shared" si="120"/>
        <v>17.68543517961124</v>
      </c>
      <c r="O875" s="361">
        <v>31.105239498924295</v>
      </c>
      <c r="P875" s="304">
        <v>9.0601995763649832</v>
      </c>
      <c r="Q875" s="369">
        <f t="shared" si="121"/>
        <v>4.5436061127495868E-2</v>
      </c>
    </row>
    <row r="876" spans="1:17" x14ac:dyDescent="0.35">
      <c r="A876" s="322">
        <f t="shared" si="117"/>
        <v>168</v>
      </c>
      <c r="B876" s="302" t="s">
        <v>2391</v>
      </c>
      <c r="C876" s="331">
        <v>2913</v>
      </c>
      <c r="D876" s="302"/>
      <c r="E876" s="302"/>
      <c r="F876" s="302">
        <f t="shared" si="122"/>
        <v>2913</v>
      </c>
      <c r="G876" s="295">
        <v>1100</v>
      </c>
      <c r="H876" s="302">
        <v>48</v>
      </c>
      <c r="I876" s="295">
        <v>5000</v>
      </c>
      <c r="J876" s="302">
        <v>96</v>
      </c>
      <c r="K876" s="296">
        <f t="shared" si="118"/>
        <v>7.0175438596491229E-3</v>
      </c>
      <c r="L876" s="296">
        <f t="shared" si="119"/>
        <v>1.0261892036344202E-2</v>
      </c>
      <c r="M876" s="297">
        <f t="shared" si="123"/>
        <v>73.981040816900617</v>
      </c>
      <c r="N876" s="297">
        <f t="shared" si="120"/>
        <v>16.275828979718135</v>
      </c>
      <c r="O876" s="361">
        <v>28.622083175614421</v>
      </c>
      <c r="P876" s="304">
        <v>8.2055842515886308</v>
      </c>
      <c r="Q876" s="369">
        <f t="shared" si="121"/>
        <v>4.3626686310958396E-2</v>
      </c>
    </row>
    <row r="877" spans="1:17" x14ac:dyDescent="0.35">
      <c r="A877" s="322">
        <f t="shared" si="117"/>
        <v>169</v>
      </c>
      <c r="B877" s="302" t="s">
        <v>2392</v>
      </c>
      <c r="C877" s="331">
        <v>4833.58</v>
      </c>
      <c r="D877" s="302"/>
      <c r="E877" s="302"/>
      <c r="F877" s="302">
        <f t="shared" si="122"/>
        <v>4833.58</v>
      </c>
      <c r="G877" s="295">
        <v>1100</v>
      </c>
      <c r="H877" s="302">
        <v>75</v>
      </c>
      <c r="I877" s="295">
        <v>5000</v>
      </c>
      <c r="J877" s="302">
        <v>152</v>
      </c>
      <c r="K877" s="296">
        <f t="shared" si="118"/>
        <v>1.0964912280701754E-2</v>
      </c>
      <c r="L877" s="296">
        <f t="shared" si="119"/>
        <v>1.6247995724211654E-2</v>
      </c>
      <c r="M877" s="297">
        <f t="shared" si="123"/>
        <v>116.51070497763651</v>
      </c>
      <c r="N877" s="297">
        <f t="shared" si="120"/>
        <v>25.632355095080033</v>
      </c>
      <c r="O877" s="361">
        <v>45.076741579513218</v>
      </c>
      <c r="P877" s="304">
        <v>12.943313296646714</v>
      </c>
      <c r="Q877" s="369">
        <f t="shared" si="121"/>
        <v>4.1410944879132341E-2</v>
      </c>
    </row>
    <row r="878" spans="1:17" x14ac:dyDescent="0.35">
      <c r="A878" s="322">
        <f t="shared" si="117"/>
        <v>170</v>
      </c>
      <c r="B878" s="302" t="s">
        <v>2393</v>
      </c>
      <c r="C878" s="331">
        <v>3770.3</v>
      </c>
      <c r="D878" s="302">
        <v>400.8</v>
      </c>
      <c r="E878" s="302"/>
      <c r="F878" s="302">
        <f t="shared" si="122"/>
        <v>4171.1000000000004</v>
      </c>
      <c r="G878" s="295">
        <v>1100</v>
      </c>
      <c r="H878" s="302">
        <v>0</v>
      </c>
      <c r="I878" s="295">
        <v>5000</v>
      </c>
      <c r="J878" s="302">
        <v>68</v>
      </c>
      <c r="K878" s="296">
        <f t="shared" si="118"/>
        <v>0</v>
      </c>
      <c r="L878" s="296">
        <f t="shared" si="119"/>
        <v>7.2688401924104759E-3</v>
      </c>
      <c r="M878" s="297">
        <f t="shared" si="123"/>
        <v>31.121175841795832</v>
      </c>
      <c r="N878" s="297">
        <f t="shared" si="120"/>
        <v>6.8466586851950835</v>
      </c>
      <c r="O878" s="361">
        <v>12.061044998933674</v>
      </c>
      <c r="P878" s="304">
        <v>4.1509887203422791</v>
      </c>
      <c r="Q878" s="369">
        <f t="shared" si="121"/>
        <v>1.2989347713137268E-2</v>
      </c>
    </row>
    <row r="879" spans="1:17" x14ac:dyDescent="0.35">
      <c r="A879" s="322">
        <f t="shared" si="117"/>
        <v>171</v>
      </c>
      <c r="B879" s="302" t="s">
        <v>2394</v>
      </c>
      <c r="C879" s="331">
        <v>4325.3999999999996</v>
      </c>
      <c r="D879" s="302"/>
      <c r="E879" s="302"/>
      <c r="F879" s="302">
        <f t="shared" si="122"/>
        <v>4325.3999999999996</v>
      </c>
      <c r="G879" s="295">
        <v>1100</v>
      </c>
      <c r="H879" s="302">
        <v>65</v>
      </c>
      <c r="I879" s="295">
        <v>5000</v>
      </c>
      <c r="J879" s="302">
        <v>180</v>
      </c>
      <c r="K879" s="296">
        <f t="shared" si="118"/>
        <v>9.5029239766081866E-3</v>
      </c>
      <c r="L879" s="296">
        <f t="shared" si="119"/>
        <v>1.9241047568145379E-2</v>
      </c>
      <c r="M879" s="297">
        <f t="shared" si="123"/>
        <v>123.06587697028515</v>
      </c>
      <c r="N879" s="297">
        <f t="shared" si="120"/>
        <v>27.074492933462732</v>
      </c>
      <c r="O879" s="361">
        <v>47.627486407370263</v>
      </c>
      <c r="P879" s="304">
        <v>14.163926262513238</v>
      </c>
      <c r="Q879" s="369">
        <f t="shared" si="121"/>
        <v>4.8997036707271326E-2</v>
      </c>
    </row>
    <row r="880" spans="1:17" x14ac:dyDescent="0.35">
      <c r="A880" s="322">
        <f t="shared" si="117"/>
        <v>172</v>
      </c>
      <c r="B880" s="302" t="s">
        <v>2395</v>
      </c>
      <c r="C880" s="331">
        <v>1852.22</v>
      </c>
      <c r="D880" s="302"/>
      <c r="E880" s="302">
        <v>465.7</v>
      </c>
      <c r="F880" s="302">
        <f t="shared" si="122"/>
        <v>2317.92</v>
      </c>
      <c r="G880" s="295">
        <v>1100</v>
      </c>
      <c r="H880" s="302">
        <v>0</v>
      </c>
      <c r="I880" s="295">
        <v>5000</v>
      </c>
      <c r="J880" s="302">
        <v>94</v>
      </c>
      <c r="K880" s="296">
        <f t="shared" si="118"/>
        <v>0</v>
      </c>
      <c r="L880" s="296">
        <f t="shared" si="119"/>
        <v>1.0048102618920364E-2</v>
      </c>
      <c r="M880" s="297">
        <f t="shared" si="123"/>
        <v>43.020448957776594</v>
      </c>
      <c r="N880" s="297">
        <f t="shared" si="120"/>
        <v>9.4644987707108506</v>
      </c>
      <c r="O880" s="361">
        <v>16.67262102793773</v>
      </c>
      <c r="P880" s="304">
        <v>5.7381314663555028</v>
      </c>
      <c r="Q880" s="369">
        <f t="shared" si="121"/>
        <v>3.2311598425649145E-2</v>
      </c>
    </row>
    <row r="881" spans="1:17" x14ac:dyDescent="0.35">
      <c r="A881" s="322">
        <f t="shared" si="117"/>
        <v>173</v>
      </c>
      <c r="B881" s="302" t="s">
        <v>2396</v>
      </c>
      <c r="C881" s="331">
        <v>3870.3</v>
      </c>
      <c r="D881" s="302"/>
      <c r="E881" s="302">
        <v>176.2</v>
      </c>
      <c r="F881" s="302">
        <f t="shared" si="122"/>
        <v>4046.5</v>
      </c>
      <c r="G881" s="295">
        <v>1100</v>
      </c>
      <c r="H881" s="302">
        <v>0</v>
      </c>
      <c r="I881" s="295">
        <v>5000</v>
      </c>
      <c r="J881" s="302">
        <v>169</v>
      </c>
      <c r="K881" s="296">
        <f t="shared" si="118"/>
        <v>0</v>
      </c>
      <c r="L881" s="296">
        <f t="shared" si="119"/>
        <v>1.8065205772314272E-2</v>
      </c>
      <c r="M881" s="297">
        <f t="shared" si="123"/>
        <v>77.345275253874945</v>
      </c>
      <c r="N881" s="297">
        <f t="shared" si="120"/>
        <v>17.015960555852487</v>
      </c>
      <c r="O881" s="361">
        <v>29.975244188526336</v>
      </c>
      <c r="P881" s="304">
        <v>10.316427849085958</v>
      </c>
      <c r="Q881" s="369">
        <f t="shared" si="121"/>
        <v>3.3276388940402746E-2</v>
      </c>
    </row>
    <row r="882" spans="1:17" ht="18" x14ac:dyDescent="0.4">
      <c r="A882" s="322"/>
      <c r="B882" s="295" t="s">
        <v>2074</v>
      </c>
      <c r="C882" s="418">
        <f t="shared" ref="C882:H882" si="124">SUM(C709:C881)</f>
        <v>202962.63999999993</v>
      </c>
      <c r="D882" s="418">
        <f t="shared" si="124"/>
        <v>2641.6000000000004</v>
      </c>
      <c r="E882" s="418">
        <f t="shared" si="124"/>
        <v>5885.8999999999987</v>
      </c>
      <c r="F882" s="418">
        <f t="shared" si="124"/>
        <v>211490.13999999998</v>
      </c>
      <c r="G882" s="418">
        <f t="shared" si="124"/>
        <v>190300</v>
      </c>
      <c r="H882" s="418">
        <f t="shared" si="124"/>
        <v>3420</v>
      </c>
      <c r="I882" s="295">
        <v>5000</v>
      </c>
      <c r="J882" s="418">
        <f t="shared" ref="J882:P882" si="125">SUM(J709:J881)</f>
        <v>9355</v>
      </c>
      <c r="K882" s="418">
        <f t="shared" si="125"/>
        <v>0.49999999999999994</v>
      </c>
      <c r="L882" s="418">
        <f t="shared" si="125"/>
        <v>1.0000000000000011</v>
      </c>
      <c r="M882" s="418">
        <f t="shared" si="125"/>
        <v>6422.1749999999984</v>
      </c>
      <c r="N882" s="418">
        <f t="shared" si="125"/>
        <v>1412.8785</v>
      </c>
      <c r="O882" s="419">
        <f t="shared" si="125"/>
        <v>2485.4047229142652</v>
      </c>
      <c r="P882" s="418">
        <f t="shared" si="125"/>
        <v>354.81739951262125</v>
      </c>
      <c r="Q882" s="369">
        <f t="shared" si="121"/>
        <v>5.047646960008105E-2</v>
      </c>
    </row>
    <row r="883" spans="1:17" x14ac:dyDescent="0.35">
      <c r="A883" s="542" t="s">
        <v>1520</v>
      </c>
      <c r="B883" s="542"/>
      <c r="C883" s="542"/>
      <c r="D883" s="542"/>
      <c r="E883" s="542"/>
      <c r="F883" s="542"/>
      <c r="G883" s="542"/>
      <c r="H883" s="542"/>
      <c r="I883" s="542"/>
      <c r="J883" s="542"/>
      <c r="K883" s="542"/>
      <c r="L883" s="542"/>
      <c r="M883" s="542"/>
      <c r="N883" s="542"/>
      <c r="O883" s="542"/>
      <c r="P883" s="542"/>
      <c r="Q883" s="542"/>
    </row>
    <row r="884" spans="1:17" x14ac:dyDescent="0.35">
      <c r="A884" s="334">
        <v>1</v>
      </c>
      <c r="B884" s="295" t="s">
        <v>1021</v>
      </c>
      <c r="C884" s="335">
        <v>645.70000000000005</v>
      </c>
      <c r="D884" s="335"/>
      <c r="E884" s="335"/>
      <c r="F884" s="295">
        <f t="shared" ref="F884:F942" si="126">C884+D884+E884</f>
        <v>645.70000000000005</v>
      </c>
      <c r="G884" s="346">
        <v>1100</v>
      </c>
      <c r="H884" s="295"/>
      <c r="I884" s="346">
        <v>5000</v>
      </c>
      <c r="J884" s="295">
        <v>25</v>
      </c>
      <c r="K884" s="296">
        <f>SUM(0.075/608*H884)</f>
        <v>0</v>
      </c>
      <c r="L884" s="296">
        <f>SUM(1/$J$949*J884)</f>
        <v>3.5221189067342912E-3</v>
      </c>
      <c r="M884" s="297">
        <f t="shared" ref="M884:M915" si="127">(L884+K884)*4281.45</f>
        <v>15.079775993237531</v>
      </c>
      <c r="N884" s="297">
        <f t="shared" ref="N884:N943" si="128">M884*0.22</f>
        <v>3.317550718512257</v>
      </c>
      <c r="O884" s="361">
        <v>6.4806987883910958</v>
      </c>
      <c r="P884" s="297">
        <f t="shared" ref="P884:P915" si="129">(K884)*184.64</f>
        <v>0</v>
      </c>
      <c r="Q884" s="414">
        <f t="shared" ref="Q884:Q915" si="130">(M884+N884+O884+P884)/F884</f>
        <v>3.8528768003935079E-2</v>
      </c>
    </row>
    <row r="885" spans="1:17" x14ac:dyDescent="0.35">
      <c r="A885" s="334">
        <v>2</v>
      </c>
      <c r="B885" s="327" t="s">
        <v>1022</v>
      </c>
      <c r="C885" s="335">
        <v>4141.22</v>
      </c>
      <c r="D885" s="335">
        <v>409.9</v>
      </c>
      <c r="E885" s="335">
        <v>53.5</v>
      </c>
      <c r="F885" s="295">
        <f t="shared" si="126"/>
        <v>4604.62</v>
      </c>
      <c r="G885" s="346">
        <v>1100</v>
      </c>
      <c r="H885" s="295"/>
      <c r="I885" s="346">
        <v>5000</v>
      </c>
      <c r="J885" s="295">
        <v>136</v>
      </c>
      <c r="K885" s="296">
        <f t="shared" ref="K885:K896" si="131">SUM(0.075/608*H885)</f>
        <v>0</v>
      </c>
      <c r="L885" s="296">
        <f t="shared" ref="L885:L896" si="132">SUM(1/$J$949*J885)</f>
        <v>1.9160326852634545E-2</v>
      </c>
      <c r="M885" s="297">
        <f t="shared" si="127"/>
        <v>82.033981403212167</v>
      </c>
      <c r="N885" s="297">
        <f t="shared" si="128"/>
        <v>18.047475908706677</v>
      </c>
      <c r="O885" s="361">
        <v>35.255001408847562</v>
      </c>
      <c r="P885" s="297">
        <f t="shared" si="129"/>
        <v>0</v>
      </c>
      <c r="Q885" s="414">
        <f t="shared" si="130"/>
        <v>2.9391450048161721E-2</v>
      </c>
    </row>
    <row r="886" spans="1:17" x14ac:dyDescent="0.35">
      <c r="A886" s="334">
        <f t="shared" ref="A886:A948" si="133">1+A885</f>
        <v>3</v>
      </c>
      <c r="B886" s="295" t="s">
        <v>1023</v>
      </c>
      <c r="C886" s="335">
        <v>300.7</v>
      </c>
      <c r="D886" s="335"/>
      <c r="E886" s="335">
        <v>53.5</v>
      </c>
      <c r="F886" s="295">
        <f t="shared" si="126"/>
        <v>354.2</v>
      </c>
      <c r="G886" s="346">
        <v>1100</v>
      </c>
      <c r="H886" s="295"/>
      <c r="I886" s="346">
        <v>5000</v>
      </c>
      <c r="J886" s="295">
        <v>16</v>
      </c>
      <c r="K886" s="296">
        <f t="shared" si="131"/>
        <v>0</v>
      </c>
      <c r="L886" s="296">
        <f t="shared" si="132"/>
        <v>2.2541561003099463E-3</v>
      </c>
      <c r="M886" s="297">
        <f t="shared" si="127"/>
        <v>9.6510566356720187</v>
      </c>
      <c r="N886" s="297">
        <f t="shared" si="128"/>
        <v>2.123232459847844</v>
      </c>
      <c r="O886" s="361">
        <v>4.1476472245703011</v>
      </c>
      <c r="P886" s="297">
        <f t="shared" si="129"/>
        <v>0</v>
      </c>
      <c r="Q886" s="414">
        <f t="shared" si="130"/>
        <v>4.4951824732044503E-2</v>
      </c>
    </row>
    <row r="887" spans="1:17" x14ac:dyDescent="0.35">
      <c r="A887" s="334">
        <f t="shared" si="133"/>
        <v>4</v>
      </c>
      <c r="B887" s="327" t="s">
        <v>1024</v>
      </c>
      <c r="C887" s="335">
        <v>4230.32</v>
      </c>
      <c r="D887" s="335"/>
      <c r="E887" s="335"/>
      <c r="F887" s="295">
        <f t="shared" si="126"/>
        <v>4230.32</v>
      </c>
      <c r="G887" s="346">
        <v>1100</v>
      </c>
      <c r="H887" s="295"/>
      <c r="I887" s="346">
        <v>5000</v>
      </c>
      <c r="J887" s="295">
        <v>144</v>
      </c>
      <c r="K887" s="296">
        <f t="shared" si="131"/>
        <v>0</v>
      </c>
      <c r="L887" s="296">
        <f t="shared" si="132"/>
        <v>2.0287404902789519E-2</v>
      </c>
      <c r="M887" s="297">
        <f t="shared" si="127"/>
        <v>86.859509721048184</v>
      </c>
      <c r="N887" s="297">
        <f t="shared" si="128"/>
        <v>19.109092138630601</v>
      </c>
      <c r="O887" s="361">
        <v>37.328825021132715</v>
      </c>
      <c r="P887" s="297">
        <f t="shared" si="129"/>
        <v>0</v>
      </c>
      <c r="Q887" s="414">
        <f t="shared" si="130"/>
        <v>3.3873897691146647E-2</v>
      </c>
    </row>
    <row r="888" spans="1:17" x14ac:dyDescent="0.35">
      <c r="A888" s="334">
        <f t="shared" si="133"/>
        <v>5</v>
      </c>
      <c r="B888" s="295" t="s">
        <v>1025</v>
      </c>
      <c r="C888" s="335">
        <v>7824.4</v>
      </c>
      <c r="D888" s="335"/>
      <c r="E888" s="335"/>
      <c r="F888" s="295">
        <f t="shared" si="126"/>
        <v>7824.4</v>
      </c>
      <c r="G888" s="346">
        <v>1100</v>
      </c>
      <c r="H888" s="295"/>
      <c r="I888" s="346">
        <v>5000</v>
      </c>
      <c r="J888" s="295">
        <v>338</v>
      </c>
      <c r="K888" s="296">
        <f t="shared" si="131"/>
        <v>0</v>
      </c>
      <c r="L888" s="296">
        <f t="shared" si="132"/>
        <v>4.7619047619047616E-2</v>
      </c>
      <c r="M888" s="297">
        <f t="shared" si="127"/>
        <v>203.87857142857141</v>
      </c>
      <c r="N888" s="297">
        <f t="shared" si="128"/>
        <v>44.853285714285711</v>
      </c>
      <c r="O888" s="361">
        <v>87.61904761904762</v>
      </c>
      <c r="P888" s="297">
        <f t="shared" si="129"/>
        <v>0</v>
      </c>
      <c r="Q888" s="414">
        <f t="shared" si="130"/>
        <v>4.2987437344959967E-2</v>
      </c>
    </row>
    <row r="889" spans="1:17" x14ac:dyDescent="0.35">
      <c r="A889" s="334">
        <f t="shared" si="133"/>
        <v>6</v>
      </c>
      <c r="B889" s="295" t="s">
        <v>1026</v>
      </c>
      <c r="C889" s="335">
        <v>4013.9</v>
      </c>
      <c r="D889" s="335"/>
      <c r="E889" s="335"/>
      <c r="F889" s="295">
        <f t="shared" si="126"/>
        <v>4013.9</v>
      </c>
      <c r="G889" s="346">
        <v>1100</v>
      </c>
      <c r="H889" s="295"/>
      <c r="I889" s="346">
        <v>5000</v>
      </c>
      <c r="J889" s="295">
        <v>180</v>
      </c>
      <c r="K889" s="296">
        <f t="shared" si="131"/>
        <v>0</v>
      </c>
      <c r="L889" s="296">
        <f t="shared" si="132"/>
        <v>2.5359256128486895E-2</v>
      </c>
      <c r="M889" s="297">
        <f t="shared" si="127"/>
        <v>108.57438715131021</v>
      </c>
      <c r="N889" s="297">
        <f t="shared" si="128"/>
        <v>23.886365173288244</v>
      </c>
      <c r="O889" s="361">
        <v>46.661031276415883</v>
      </c>
      <c r="P889" s="297">
        <f t="shared" si="129"/>
        <v>0</v>
      </c>
      <c r="Q889" s="414">
        <f t="shared" si="130"/>
        <v>4.4625372730016773E-2</v>
      </c>
    </row>
    <row r="890" spans="1:17" x14ac:dyDescent="0.35">
      <c r="A890" s="334">
        <f t="shared" si="133"/>
        <v>7</v>
      </c>
      <c r="B890" s="295" t="s">
        <v>1027</v>
      </c>
      <c r="C890" s="335">
        <v>8035.65</v>
      </c>
      <c r="D890" s="335"/>
      <c r="E890" s="335"/>
      <c r="F890" s="295">
        <f t="shared" si="126"/>
        <v>8035.65</v>
      </c>
      <c r="G890" s="346">
        <v>1100</v>
      </c>
      <c r="H890" s="295"/>
      <c r="I890" s="346">
        <v>5000</v>
      </c>
      <c r="J890" s="295">
        <v>360</v>
      </c>
      <c r="K890" s="296">
        <f t="shared" si="131"/>
        <v>0</v>
      </c>
      <c r="L890" s="296">
        <f t="shared" si="132"/>
        <v>5.071851225697379E-2</v>
      </c>
      <c r="M890" s="297">
        <f t="shared" si="127"/>
        <v>217.14877430262041</v>
      </c>
      <c r="N890" s="297">
        <f t="shared" si="128"/>
        <v>47.772730346576488</v>
      </c>
      <c r="O890" s="361">
        <v>93.322062552831767</v>
      </c>
      <c r="P890" s="297">
        <f t="shared" si="129"/>
        <v>0</v>
      </c>
      <c r="Q890" s="414">
        <f t="shared" si="130"/>
        <v>4.4581778350479259E-2</v>
      </c>
    </row>
    <row r="891" spans="1:17" x14ac:dyDescent="0.35">
      <c r="A891" s="334">
        <f t="shared" si="133"/>
        <v>8</v>
      </c>
      <c r="B891" s="327" t="s">
        <v>1028</v>
      </c>
      <c r="C891" s="335">
        <v>4255.7299999999996</v>
      </c>
      <c r="D891" s="335"/>
      <c r="E891" s="335">
        <v>76.8</v>
      </c>
      <c r="F891" s="295">
        <f t="shared" si="126"/>
        <v>4332.53</v>
      </c>
      <c r="G891" s="346">
        <v>1100</v>
      </c>
      <c r="H891" s="295"/>
      <c r="I891" s="346">
        <v>5000</v>
      </c>
      <c r="J891" s="295">
        <v>143</v>
      </c>
      <c r="K891" s="296">
        <f t="shared" si="131"/>
        <v>0</v>
      </c>
      <c r="L891" s="296">
        <f t="shared" si="132"/>
        <v>2.0146520146520144E-2</v>
      </c>
      <c r="M891" s="297">
        <f t="shared" si="127"/>
        <v>86.256318681318675</v>
      </c>
      <c r="N891" s="297">
        <f t="shared" si="128"/>
        <v>18.976390109890108</v>
      </c>
      <c r="O891" s="361">
        <v>37.069597069597066</v>
      </c>
      <c r="P891" s="297">
        <f t="shared" si="129"/>
        <v>0</v>
      </c>
      <c r="Q891" s="414">
        <f t="shared" si="130"/>
        <v>3.2845082633197201E-2</v>
      </c>
    </row>
    <row r="892" spans="1:17" x14ac:dyDescent="0.35">
      <c r="A892" s="334">
        <f t="shared" si="133"/>
        <v>9</v>
      </c>
      <c r="B892" s="295" t="s">
        <v>1029</v>
      </c>
      <c r="C892" s="335">
        <v>3910.03</v>
      </c>
      <c r="D892" s="335"/>
      <c r="E892" s="335">
        <v>129.5</v>
      </c>
      <c r="F892" s="295">
        <f t="shared" si="126"/>
        <v>4039.53</v>
      </c>
      <c r="G892" s="346">
        <v>1100</v>
      </c>
      <c r="H892" s="295"/>
      <c r="I892" s="346">
        <v>5000</v>
      </c>
      <c r="J892" s="295">
        <v>213</v>
      </c>
      <c r="K892" s="296">
        <f t="shared" si="131"/>
        <v>0</v>
      </c>
      <c r="L892" s="296">
        <f t="shared" si="132"/>
        <v>3.0008453085376162E-2</v>
      </c>
      <c r="M892" s="297">
        <f t="shared" si="127"/>
        <v>128.47969146238376</v>
      </c>
      <c r="N892" s="297">
        <f t="shared" si="128"/>
        <v>28.265532121724426</v>
      </c>
      <c r="O892" s="361">
        <v>55.215553677092139</v>
      </c>
      <c r="P892" s="297">
        <f t="shared" si="129"/>
        <v>0</v>
      </c>
      <c r="Q892" s="414">
        <f t="shared" si="130"/>
        <v>5.2471643300384035E-2</v>
      </c>
    </row>
    <row r="893" spans="1:17" x14ac:dyDescent="0.35">
      <c r="A893" s="334">
        <f t="shared" si="133"/>
        <v>10</v>
      </c>
      <c r="B893" s="295" t="s">
        <v>1030</v>
      </c>
      <c r="C893" s="335">
        <v>280.39999999999998</v>
      </c>
      <c r="D893" s="335"/>
      <c r="E893" s="335">
        <v>30.9</v>
      </c>
      <c r="F893" s="295">
        <f t="shared" si="126"/>
        <v>311.29999999999995</v>
      </c>
      <c r="G893" s="346">
        <v>1100</v>
      </c>
      <c r="H893" s="295"/>
      <c r="I893" s="346">
        <v>5000</v>
      </c>
      <c r="J893" s="295">
        <v>16</v>
      </c>
      <c r="K893" s="296">
        <f t="shared" si="131"/>
        <v>0</v>
      </c>
      <c r="L893" s="296">
        <f t="shared" si="132"/>
        <v>2.2541561003099463E-3</v>
      </c>
      <c r="M893" s="297">
        <f t="shared" si="127"/>
        <v>9.6510566356720187</v>
      </c>
      <c r="N893" s="297">
        <f t="shared" si="128"/>
        <v>2.123232459847844</v>
      </c>
      <c r="O893" s="361">
        <v>4.1476472245703011</v>
      </c>
      <c r="P893" s="297">
        <f t="shared" si="129"/>
        <v>0</v>
      </c>
      <c r="Q893" s="414">
        <f t="shared" si="130"/>
        <v>5.1146599165082449E-2</v>
      </c>
    </row>
    <row r="894" spans="1:17" x14ac:dyDescent="0.35">
      <c r="A894" s="334">
        <f t="shared" si="133"/>
        <v>11</v>
      </c>
      <c r="B894" s="295" t="s">
        <v>1031</v>
      </c>
      <c r="C894" s="335">
        <v>309.10000000000002</v>
      </c>
      <c r="D894" s="335"/>
      <c r="E894" s="335"/>
      <c r="F894" s="295">
        <f t="shared" si="126"/>
        <v>309.10000000000002</v>
      </c>
      <c r="G894" s="346">
        <v>1100</v>
      </c>
      <c r="H894" s="295"/>
      <c r="I894" s="346">
        <v>5000</v>
      </c>
      <c r="J894" s="295">
        <v>16</v>
      </c>
      <c r="K894" s="296">
        <f t="shared" si="131"/>
        <v>0</v>
      </c>
      <c r="L894" s="296">
        <f t="shared" si="132"/>
        <v>2.2541561003099463E-3</v>
      </c>
      <c r="M894" s="297">
        <f t="shared" si="127"/>
        <v>9.6510566356720187</v>
      </c>
      <c r="N894" s="297">
        <f t="shared" si="128"/>
        <v>2.123232459847844</v>
      </c>
      <c r="O894" s="361">
        <v>4.1476472245703011</v>
      </c>
      <c r="P894" s="297">
        <f t="shared" si="129"/>
        <v>0</v>
      </c>
      <c r="Q894" s="414">
        <f t="shared" si="130"/>
        <v>5.1510631899353482E-2</v>
      </c>
    </row>
    <row r="895" spans="1:17" x14ac:dyDescent="0.35">
      <c r="A895" s="334">
        <f t="shared" si="133"/>
        <v>12</v>
      </c>
      <c r="B895" s="295" t="s">
        <v>1032</v>
      </c>
      <c r="C895" s="335">
        <v>529.20000000000005</v>
      </c>
      <c r="D895" s="335"/>
      <c r="E895" s="335"/>
      <c r="F895" s="295">
        <f t="shared" si="126"/>
        <v>529.20000000000005</v>
      </c>
      <c r="G895" s="346">
        <v>1100</v>
      </c>
      <c r="H895" s="295"/>
      <c r="I895" s="346">
        <v>5000</v>
      </c>
      <c r="J895" s="295">
        <v>24</v>
      </c>
      <c r="K895" s="296">
        <f t="shared" si="131"/>
        <v>0</v>
      </c>
      <c r="L895" s="296">
        <f t="shared" si="132"/>
        <v>3.3812341504649195E-3</v>
      </c>
      <c r="M895" s="297">
        <f t="shared" si="127"/>
        <v>14.476584953508029</v>
      </c>
      <c r="N895" s="297">
        <f t="shared" si="128"/>
        <v>3.1848486897717665</v>
      </c>
      <c r="O895" s="361">
        <v>6.2214708368554517</v>
      </c>
      <c r="P895" s="297">
        <f t="shared" si="129"/>
        <v>0</v>
      </c>
      <c r="Q895" s="414">
        <f t="shared" si="130"/>
        <v>4.5130204988917698E-2</v>
      </c>
    </row>
    <row r="896" spans="1:17" x14ac:dyDescent="0.35">
      <c r="A896" s="334">
        <f t="shared" si="133"/>
        <v>13</v>
      </c>
      <c r="B896" s="295" t="s">
        <v>1033</v>
      </c>
      <c r="C896" s="335">
        <v>4612.71</v>
      </c>
      <c r="D896" s="335">
        <v>38.799999999999997</v>
      </c>
      <c r="E896" s="335">
        <v>58.7</v>
      </c>
      <c r="F896" s="295">
        <f t="shared" si="126"/>
        <v>4710.21</v>
      </c>
      <c r="G896" s="346">
        <v>1100</v>
      </c>
      <c r="H896" s="295"/>
      <c r="I896" s="346">
        <v>5000</v>
      </c>
      <c r="J896" s="295">
        <v>253</v>
      </c>
      <c r="K896" s="296">
        <f t="shared" si="131"/>
        <v>0</v>
      </c>
      <c r="L896" s="296">
        <f t="shared" si="132"/>
        <v>3.5643843336151025E-2</v>
      </c>
      <c r="M896" s="297">
        <f t="shared" si="127"/>
        <v>152.60733305156381</v>
      </c>
      <c r="N896" s="297">
        <f t="shared" si="128"/>
        <v>33.573613271344037</v>
      </c>
      <c r="O896" s="361">
        <v>65.584671738517883</v>
      </c>
      <c r="P896" s="297">
        <f t="shared" si="129"/>
        <v>0</v>
      </c>
      <c r="Q896" s="414">
        <f t="shared" si="130"/>
        <v>5.3451038926380298E-2</v>
      </c>
    </row>
    <row r="897" spans="1:17" x14ac:dyDescent="0.35">
      <c r="A897" s="334">
        <f t="shared" si="133"/>
        <v>14</v>
      </c>
      <c r="B897" s="295" t="s">
        <v>1034</v>
      </c>
      <c r="C897" s="335">
        <v>337.4</v>
      </c>
      <c r="D897" s="335"/>
      <c r="E897" s="335"/>
      <c r="F897" s="295">
        <f t="shared" si="126"/>
        <v>337.4</v>
      </c>
      <c r="G897" s="346">
        <v>1100</v>
      </c>
      <c r="H897" s="295"/>
      <c r="I897" s="346">
        <v>5000</v>
      </c>
      <c r="J897" s="295">
        <v>16</v>
      </c>
      <c r="K897" s="296">
        <f t="shared" ref="K897:K948" si="134">SUM(0.075/608*H897)</f>
        <v>0</v>
      </c>
      <c r="L897" s="296">
        <f t="shared" ref="L897:L948" si="135">SUM(1/$J$949*J897)</f>
        <v>2.2541561003099463E-3</v>
      </c>
      <c r="M897" s="297">
        <f t="shared" si="127"/>
        <v>9.6510566356720187</v>
      </c>
      <c r="N897" s="297">
        <f t="shared" si="128"/>
        <v>2.123232459847844</v>
      </c>
      <c r="O897" s="361">
        <v>4.1476472245703011</v>
      </c>
      <c r="P897" s="297">
        <f t="shared" si="129"/>
        <v>0</v>
      </c>
      <c r="Q897" s="414">
        <f t="shared" si="130"/>
        <v>4.7190089863930543E-2</v>
      </c>
    </row>
    <row r="898" spans="1:17" x14ac:dyDescent="0.35">
      <c r="A898" s="334">
        <f t="shared" si="133"/>
        <v>15</v>
      </c>
      <c r="B898" s="295" t="s">
        <v>1035</v>
      </c>
      <c r="C898" s="335">
        <v>344.8</v>
      </c>
      <c r="D898" s="335"/>
      <c r="E898" s="335"/>
      <c r="F898" s="295">
        <f t="shared" si="126"/>
        <v>344.8</v>
      </c>
      <c r="G898" s="346">
        <v>1100</v>
      </c>
      <c r="H898" s="295"/>
      <c r="I898" s="346">
        <v>5000</v>
      </c>
      <c r="J898" s="295">
        <v>16</v>
      </c>
      <c r="K898" s="296">
        <f t="shared" si="134"/>
        <v>0</v>
      </c>
      <c r="L898" s="296">
        <f t="shared" si="135"/>
        <v>2.2541561003099463E-3</v>
      </c>
      <c r="M898" s="297">
        <f t="shared" si="127"/>
        <v>9.6510566356720187</v>
      </c>
      <c r="N898" s="297">
        <f t="shared" si="128"/>
        <v>2.123232459847844</v>
      </c>
      <c r="O898" s="361">
        <v>4.1476472245703011</v>
      </c>
      <c r="P898" s="297">
        <f t="shared" si="129"/>
        <v>0</v>
      </c>
      <c r="Q898" s="414">
        <f t="shared" si="130"/>
        <v>4.6177309513022513E-2</v>
      </c>
    </row>
    <row r="899" spans="1:17" x14ac:dyDescent="0.35">
      <c r="A899" s="334">
        <f t="shared" si="133"/>
        <v>16</v>
      </c>
      <c r="B899" s="295" t="s">
        <v>1036</v>
      </c>
      <c r="C899" s="335">
        <v>338.65</v>
      </c>
      <c r="D899" s="335"/>
      <c r="E899" s="335"/>
      <c r="F899" s="295">
        <f t="shared" si="126"/>
        <v>338.65</v>
      </c>
      <c r="G899" s="346">
        <v>1100</v>
      </c>
      <c r="H899" s="295"/>
      <c r="I899" s="346">
        <v>5000</v>
      </c>
      <c r="J899" s="295">
        <v>16</v>
      </c>
      <c r="K899" s="296">
        <f t="shared" si="134"/>
        <v>0</v>
      </c>
      <c r="L899" s="296">
        <f t="shared" si="135"/>
        <v>2.2541561003099463E-3</v>
      </c>
      <c r="M899" s="297">
        <f t="shared" si="127"/>
        <v>9.6510566356720187</v>
      </c>
      <c r="N899" s="297">
        <f t="shared" si="128"/>
        <v>2.123232459847844</v>
      </c>
      <c r="O899" s="361">
        <v>4.1476472245703011</v>
      </c>
      <c r="P899" s="297">
        <f t="shared" si="129"/>
        <v>0</v>
      </c>
      <c r="Q899" s="414">
        <f t="shared" si="130"/>
        <v>4.7015905271194931E-2</v>
      </c>
    </row>
    <row r="900" spans="1:17" x14ac:dyDescent="0.35">
      <c r="A900" s="334">
        <f t="shared" si="133"/>
        <v>17</v>
      </c>
      <c r="B900" s="295" t="s">
        <v>1037</v>
      </c>
      <c r="C900" s="335">
        <v>344.1</v>
      </c>
      <c r="D900" s="335"/>
      <c r="E900" s="335"/>
      <c r="F900" s="295">
        <f t="shared" si="126"/>
        <v>344.1</v>
      </c>
      <c r="G900" s="346">
        <v>1100</v>
      </c>
      <c r="H900" s="295"/>
      <c r="I900" s="346">
        <v>5000</v>
      </c>
      <c r="J900" s="295">
        <v>16</v>
      </c>
      <c r="K900" s="296">
        <f t="shared" si="134"/>
        <v>0</v>
      </c>
      <c r="L900" s="296">
        <f t="shared" si="135"/>
        <v>2.2541561003099463E-3</v>
      </c>
      <c r="M900" s="297">
        <f t="shared" si="127"/>
        <v>9.6510566356720187</v>
      </c>
      <c r="N900" s="297">
        <f t="shared" si="128"/>
        <v>2.123232459847844</v>
      </c>
      <c r="O900" s="361">
        <v>4.1476472245703011</v>
      </c>
      <c r="P900" s="297">
        <f t="shared" si="129"/>
        <v>0</v>
      </c>
      <c r="Q900" s="414">
        <f t="shared" si="130"/>
        <v>4.6271247660825812E-2</v>
      </c>
    </row>
    <row r="901" spans="1:17" x14ac:dyDescent="0.35">
      <c r="A901" s="334">
        <f t="shared" si="133"/>
        <v>18</v>
      </c>
      <c r="B901" s="295" t="s">
        <v>1038</v>
      </c>
      <c r="C901" s="335">
        <v>340.9</v>
      </c>
      <c r="D901" s="335"/>
      <c r="E901" s="335"/>
      <c r="F901" s="295">
        <f t="shared" si="126"/>
        <v>340.9</v>
      </c>
      <c r="G901" s="346">
        <v>1100</v>
      </c>
      <c r="H901" s="295"/>
      <c r="I901" s="346">
        <v>5000</v>
      </c>
      <c r="J901" s="295">
        <v>16</v>
      </c>
      <c r="K901" s="296">
        <f t="shared" si="134"/>
        <v>0</v>
      </c>
      <c r="L901" s="296">
        <f t="shared" si="135"/>
        <v>2.2541561003099463E-3</v>
      </c>
      <c r="M901" s="297">
        <f t="shared" si="127"/>
        <v>9.6510566356720187</v>
      </c>
      <c r="N901" s="297">
        <f t="shared" si="128"/>
        <v>2.123232459847844</v>
      </c>
      <c r="O901" s="361">
        <v>4.1476472245703011</v>
      </c>
      <c r="P901" s="297">
        <f t="shared" si="129"/>
        <v>0</v>
      </c>
      <c r="Q901" s="414">
        <f t="shared" si="130"/>
        <v>4.6705592021385051E-2</v>
      </c>
    </row>
    <row r="902" spans="1:17" x14ac:dyDescent="0.35">
      <c r="A902" s="334">
        <f t="shared" si="133"/>
        <v>19</v>
      </c>
      <c r="B902" s="295" t="s">
        <v>1039</v>
      </c>
      <c r="C902" s="335">
        <v>346</v>
      </c>
      <c r="D902" s="335"/>
      <c r="E902" s="335"/>
      <c r="F902" s="295">
        <f t="shared" si="126"/>
        <v>346</v>
      </c>
      <c r="G902" s="346">
        <v>1100</v>
      </c>
      <c r="H902" s="295"/>
      <c r="I902" s="346">
        <v>5000</v>
      </c>
      <c r="J902" s="295">
        <v>16</v>
      </c>
      <c r="K902" s="296">
        <f t="shared" si="134"/>
        <v>0</v>
      </c>
      <c r="L902" s="296">
        <f t="shared" si="135"/>
        <v>2.2541561003099463E-3</v>
      </c>
      <c r="M902" s="297">
        <f t="shared" si="127"/>
        <v>9.6510566356720187</v>
      </c>
      <c r="N902" s="297">
        <f t="shared" si="128"/>
        <v>2.123232459847844</v>
      </c>
      <c r="O902" s="361">
        <v>4.1476472245703011</v>
      </c>
      <c r="P902" s="297">
        <f t="shared" si="129"/>
        <v>0</v>
      </c>
      <c r="Q902" s="414">
        <f t="shared" si="130"/>
        <v>4.6017156994480238E-2</v>
      </c>
    </row>
    <row r="903" spans="1:17" x14ac:dyDescent="0.35">
      <c r="A903" s="334">
        <f t="shared" si="133"/>
        <v>20</v>
      </c>
      <c r="B903" s="295" t="s">
        <v>1040</v>
      </c>
      <c r="C903" s="335">
        <v>343.4</v>
      </c>
      <c r="D903" s="335"/>
      <c r="E903" s="335"/>
      <c r="F903" s="295">
        <f t="shared" si="126"/>
        <v>343.4</v>
      </c>
      <c r="G903" s="346">
        <v>1100</v>
      </c>
      <c r="H903" s="295"/>
      <c r="I903" s="346">
        <v>5000</v>
      </c>
      <c r="J903" s="295">
        <v>16</v>
      </c>
      <c r="K903" s="296">
        <f t="shared" si="134"/>
        <v>0</v>
      </c>
      <c r="L903" s="296">
        <f t="shared" si="135"/>
        <v>2.2541561003099463E-3</v>
      </c>
      <c r="M903" s="297">
        <f t="shared" si="127"/>
        <v>9.6510566356720187</v>
      </c>
      <c r="N903" s="297">
        <f t="shared" si="128"/>
        <v>2.123232459847844</v>
      </c>
      <c r="O903" s="361">
        <v>4.1476472245703011</v>
      </c>
      <c r="P903" s="297">
        <f t="shared" si="129"/>
        <v>0</v>
      </c>
      <c r="Q903" s="414">
        <f t="shared" si="130"/>
        <v>4.6365568783023191E-2</v>
      </c>
    </row>
    <row r="904" spans="1:17" x14ac:dyDescent="0.35">
      <c r="A904" s="334">
        <f t="shared" si="133"/>
        <v>21</v>
      </c>
      <c r="B904" s="295" t="s">
        <v>2426</v>
      </c>
      <c r="C904" s="335">
        <v>345.5</v>
      </c>
      <c r="D904" s="335"/>
      <c r="E904" s="335"/>
      <c r="F904" s="295">
        <f t="shared" si="126"/>
        <v>345.5</v>
      </c>
      <c r="G904" s="346">
        <v>1100</v>
      </c>
      <c r="H904" s="295"/>
      <c r="I904" s="346">
        <v>5000</v>
      </c>
      <c r="J904" s="295">
        <v>16</v>
      </c>
      <c r="K904" s="296">
        <f t="shared" si="134"/>
        <v>0</v>
      </c>
      <c r="L904" s="296">
        <f t="shared" si="135"/>
        <v>2.2541561003099463E-3</v>
      </c>
      <c r="M904" s="297">
        <f t="shared" si="127"/>
        <v>9.6510566356720187</v>
      </c>
      <c r="N904" s="297">
        <f t="shared" si="128"/>
        <v>2.123232459847844</v>
      </c>
      <c r="O904" s="361">
        <v>4.1476472245703011</v>
      </c>
      <c r="P904" s="297">
        <f t="shared" si="129"/>
        <v>0</v>
      </c>
      <c r="Q904" s="414">
        <f t="shared" si="130"/>
        <v>4.608375201183839E-2</v>
      </c>
    </row>
    <row r="905" spans="1:17" x14ac:dyDescent="0.35">
      <c r="A905" s="334">
        <f t="shared" si="133"/>
        <v>22</v>
      </c>
      <c r="B905" s="295" t="s">
        <v>2427</v>
      </c>
      <c r="C905" s="335">
        <v>341.7</v>
      </c>
      <c r="D905" s="335"/>
      <c r="E905" s="335"/>
      <c r="F905" s="295">
        <f t="shared" si="126"/>
        <v>341.7</v>
      </c>
      <c r="G905" s="346">
        <v>1100</v>
      </c>
      <c r="H905" s="295"/>
      <c r="I905" s="346">
        <v>5000</v>
      </c>
      <c r="J905" s="295">
        <v>16</v>
      </c>
      <c r="K905" s="296">
        <f t="shared" si="134"/>
        <v>0</v>
      </c>
      <c r="L905" s="296">
        <f t="shared" si="135"/>
        <v>2.2541561003099463E-3</v>
      </c>
      <c r="M905" s="297">
        <f t="shared" si="127"/>
        <v>9.6510566356720187</v>
      </c>
      <c r="N905" s="297">
        <f t="shared" si="128"/>
        <v>2.123232459847844</v>
      </c>
      <c r="O905" s="361">
        <v>4.1476472245703011</v>
      </c>
      <c r="P905" s="297">
        <f t="shared" si="129"/>
        <v>0</v>
      </c>
      <c r="Q905" s="414">
        <f t="shared" si="130"/>
        <v>4.6596243254580519E-2</v>
      </c>
    </row>
    <row r="906" spans="1:17" x14ac:dyDescent="0.35">
      <c r="A906" s="334">
        <f t="shared" si="133"/>
        <v>23</v>
      </c>
      <c r="B906" s="295" t="s">
        <v>2428</v>
      </c>
      <c r="C906" s="335">
        <v>346.5</v>
      </c>
      <c r="D906" s="335"/>
      <c r="E906" s="335"/>
      <c r="F906" s="295">
        <f t="shared" si="126"/>
        <v>346.5</v>
      </c>
      <c r="G906" s="346">
        <v>1100</v>
      </c>
      <c r="H906" s="295"/>
      <c r="I906" s="346">
        <v>5000</v>
      </c>
      <c r="J906" s="295">
        <v>16</v>
      </c>
      <c r="K906" s="296">
        <f t="shared" si="134"/>
        <v>0</v>
      </c>
      <c r="L906" s="296">
        <f t="shared" si="135"/>
        <v>2.2541561003099463E-3</v>
      </c>
      <c r="M906" s="297">
        <f t="shared" si="127"/>
        <v>9.6510566356720187</v>
      </c>
      <c r="N906" s="297">
        <f t="shared" si="128"/>
        <v>2.123232459847844</v>
      </c>
      <c r="O906" s="361">
        <v>4.1476472245703011</v>
      </c>
      <c r="P906" s="297">
        <f t="shared" si="129"/>
        <v>0</v>
      </c>
      <c r="Q906" s="414">
        <f t="shared" si="130"/>
        <v>4.5950754170534382E-2</v>
      </c>
    </row>
    <row r="907" spans="1:17" x14ac:dyDescent="0.35">
      <c r="A907" s="334">
        <f t="shared" si="133"/>
        <v>24</v>
      </c>
      <c r="B907" s="295" t="s">
        <v>2429</v>
      </c>
      <c r="C907" s="335">
        <v>77.5</v>
      </c>
      <c r="D907" s="335"/>
      <c r="E907" s="335"/>
      <c r="F907" s="295">
        <f t="shared" si="126"/>
        <v>77.5</v>
      </c>
      <c r="G907" s="346">
        <v>1100</v>
      </c>
      <c r="H907" s="295"/>
      <c r="I907" s="346">
        <v>5000</v>
      </c>
      <c r="J907" s="295">
        <v>6</v>
      </c>
      <c r="K907" s="296">
        <f t="shared" si="134"/>
        <v>0</v>
      </c>
      <c r="L907" s="296">
        <f t="shared" si="135"/>
        <v>8.4530853761622987E-4</v>
      </c>
      <c r="M907" s="297">
        <f t="shared" si="127"/>
        <v>3.6191462383770072</v>
      </c>
      <c r="N907" s="297">
        <f t="shared" si="128"/>
        <v>0.79621217244294162</v>
      </c>
      <c r="O907" s="361">
        <v>1.5553677092138629</v>
      </c>
      <c r="P907" s="297">
        <f t="shared" si="129"/>
        <v>0</v>
      </c>
      <c r="Q907" s="414">
        <f t="shared" si="130"/>
        <v>7.7041627355274991E-2</v>
      </c>
    </row>
    <row r="908" spans="1:17" x14ac:dyDescent="0.35">
      <c r="A908" s="334">
        <f t="shared" si="133"/>
        <v>25</v>
      </c>
      <c r="B908" s="295" t="s">
        <v>2430</v>
      </c>
      <c r="C908" s="335">
        <v>176.7</v>
      </c>
      <c r="D908" s="335"/>
      <c r="E908" s="335"/>
      <c r="F908" s="295">
        <f t="shared" si="126"/>
        <v>176.7</v>
      </c>
      <c r="G908" s="346">
        <v>1100</v>
      </c>
      <c r="H908" s="295"/>
      <c r="I908" s="346">
        <v>5000</v>
      </c>
      <c r="J908" s="295">
        <v>8</v>
      </c>
      <c r="K908" s="296">
        <f t="shared" si="134"/>
        <v>0</v>
      </c>
      <c r="L908" s="296">
        <f t="shared" si="135"/>
        <v>1.1270780501549732E-3</v>
      </c>
      <c r="M908" s="297">
        <f t="shared" si="127"/>
        <v>4.8255283178360093</v>
      </c>
      <c r="N908" s="297">
        <f t="shared" si="128"/>
        <v>1.061616229923922</v>
      </c>
      <c r="O908" s="361">
        <v>2.0738236122851506</v>
      </c>
      <c r="P908" s="297">
        <f t="shared" si="129"/>
        <v>0</v>
      </c>
      <c r="Q908" s="414">
        <f t="shared" si="130"/>
        <v>4.505358324869882E-2</v>
      </c>
    </row>
    <row r="909" spans="1:17" x14ac:dyDescent="0.35">
      <c r="A909" s="334">
        <f t="shared" si="133"/>
        <v>26</v>
      </c>
      <c r="B909" s="295" t="s">
        <v>1158</v>
      </c>
      <c r="C909" s="335">
        <v>3973.8</v>
      </c>
      <c r="D909" s="335"/>
      <c r="E909" s="335">
        <v>282.60000000000002</v>
      </c>
      <c r="F909" s="295">
        <f t="shared" si="126"/>
        <v>4256.4000000000005</v>
      </c>
      <c r="G909" s="346">
        <v>1100</v>
      </c>
      <c r="H909" s="295"/>
      <c r="I909" s="346">
        <v>5000</v>
      </c>
      <c r="J909" s="295">
        <v>163</v>
      </c>
      <c r="K909" s="296">
        <f t="shared" si="134"/>
        <v>0</v>
      </c>
      <c r="L909" s="296">
        <f t="shared" si="135"/>
        <v>2.2964215271907579E-2</v>
      </c>
      <c r="M909" s="297">
        <f t="shared" si="127"/>
        <v>98.320139475908704</v>
      </c>
      <c r="N909" s="297">
        <f t="shared" si="128"/>
        <v>21.630430684699913</v>
      </c>
      <c r="O909" s="361">
        <v>42.254156100309949</v>
      </c>
      <c r="P909" s="297">
        <f t="shared" si="129"/>
        <v>0</v>
      </c>
      <c r="Q909" s="414">
        <f t="shared" si="130"/>
        <v>3.8108431129808884E-2</v>
      </c>
    </row>
    <row r="910" spans="1:17" x14ac:dyDescent="0.35">
      <c r="A910" s="334">
        <f t="shared" si="133"/>
        <v>27</v>
      </c>
      <c r="B910" s="295" t="s">
        <v>1159</v>
      </c>
      <c r="C910" s="335">
        <v>2318.1999999999998</v>
      </c>
      <c r="D910" s="335"/>
      <c r="E910" s="335"/>
      <c r="F910" s="295">
        <f t="shared" si="126"/>
        <v>2318.1999999999998</v>
      </c>
      <c r="G910" s="346">
        <v>1100</v>
      </c>
      <c r="H910" s="295"/>
      <c r="I910" s="346">
        <v>5000</v>
      </c>
      <c r="J910" s="295">
        <v>80</v>
      </c>
      <c r="K910" s="296">
        <f t="shared" si="134"/>
        <v>0</v>
      </c>
      <c r="L910" s="296">
        <f t="shared" si="135"/>
        <v>1.1270780501549732E-2</v>
      </c>
      <c r="M910" s="297">
        <f t="shared" si="127"/>
        <v>48.255283178360095</v>
      </c>
      <c r="N910" s="297">
        <f t="shared" si="128"/>
        <v>10.616162299239221</v>
      </c>
      <c r="O910" s="361">
        <v>20.738236122851507</v>
      </c>
      <c r="P910" s="297">
        <f t="shared" si="129"/>
        <v>0</v>
      </c>
      <c r="Q910" s="414">
        <f t="shared" si="130"/>
        <v>3.4341161936179289E-2</v>
      </c>
    </row>
    <row r="911" spans="1:17" x14ac:dyDescent="0.35">
      <c r="A911" s="334">
        <f t="shared" si="133"/>
        <v>28</v>
      </c>
      <c r="B911" s="295" t="s">
        <v>1160</v>
      </c>
      <c r="C911" s="335">
        <v>19972.8</v>
      </c>
      <c r="D911" s="335">
        <v>200.6</v>
      </c>
      <c r="E911" s="335">
        <v>2292.4</v>
      </c>
      <c r="F911" s="295">
        <f t="shared" si="126"/>
        <v>22465.8</v>
      </c>
      <c r="G911" s="346">
        <v>1100</v>
      </c>
      <c r="H911" s="295"/>
      <c r="I911" s="346">
        <v>5000</v>
      </c>
      <c r="J911" s="295">
        <v>768</v>
      </c>
      <c r="K911" s="296">
        <f t="shared" si="134"/>
        <v>0</v>
      </c>
      <c r="L911" s="296">
        <f t="shared" si="135"/>
        <v>0.10819949281487742</v>
      </c>
      <c r="M911" s="297">
        <f t="shared" si="127"/>
        <v>463.25071851225692</v>
      </c>
      <c r="N911" s="297">
        <f t="shared" si="128"/>
        <v>101.91515807269653</v>
      </c>
      <c r="O911" s="361">
        <v>199.08706677937445</v>
      </c>
      <c r="P911" s="297">
        <f t="shared" si="129"/>
        <v>0</v>
      </c>
      <c r="Q911" s="414">
        <f t="shared" si="130"/>
        <v>3.4018505611388333E-2</v>
      </c>
    </row>
    <row r="912" spans="1:17" x14ac:dyDescent="0.35">
      <c r="A912" s="334">
        <f t="shared" si="133"/>
        <v>29</v>
      </c>
      <c r="B912" s="327" t="s">
        <v>1161</v>
      </c>
      <c r="C912" s="336">
        <v>4510.8999999999996</v>
      </c>
      <c r="D912" s="335"/>
      <c r="E912" s="335"/>
      <c r="F912" s="295">
        <f t="shared" si="126"/>
        <v>4510.8999999999996</v>
      </c>
      <c r="G912" s="346">
        <v>1100</v>
      </c>
      <c r="H912" s="295"/>
      <c r="I912" s="346">
        <v>5000</v>
      </c>
      <c r="J912" s="295">
        <v>236</v>
      </c>
      <c r="K912" s="296">
        <f t="shared" si="134"/>
        <v>0</v>
      </c>
      <c r="L912" s="296">
        <f t="shared" si="135"/>
        <v>3.324880247957171E-2</v>
      </c>
      <c r="M912" s="297">
        <f t="shared" si="127"/>
        <v>142.35308537616228</v>
      </c>
      <c r="N912" s="297">
        <f t="shared" si="128"/>
        <v>31.317678782755703</v>
      </c>
      <c r="O912" s="361">
        <v>61.177796562411949</v>
      </c>
      <c r="P912" s="297">
        <f t="shared" si="129"/>
        <v>0</v>
      </c>
      <c r="Q912" s="414">
        <f t="shared" si="130"/>
        <v>5.2062462196308931E-2</v>
      </c>
    </row>
    <row r="913" spans="1:17" x14ac:dyDescent="0.35">
      <c r="A913" s="334">
        <f t="shared" si="133"/>
        <v>30</v>
      </c>
      <c r="B913" s="295" t="s">
        <v>1162</v>
      </c>
      <c r="C913" s="335">
        <v>3364.6</v>
      </c>
      <c r="D913" s="335">
        <v>242</v>
      </c>
      <c r="E913" s="335">
        <v>228.7</v>
      </c>
      <c r="F913" s="295">
        <f t="shared" si="126"/>
        <v>3835.2999999999997</v>
      </c>
      <c r="G913" s="346">
        <v>1100</v>
      </c>
      <c r="H913" s="295"/>
      <c r="I913" s="346">
        <v>5000</v>
      </c>
      <c r="J913" s="295">
        <v>112</v>
      </c>
      <c r="K913" s="296">
        <f t="shared" si="134"/>
        <v>0</v>
      </c>
      <c r="L913" s="296">
        <f t="shared" si="135"/>
        <v>1.5779092702169623E-2</v>
      </c>
      <c r="M913" s="297">
        <f t="shared" si="127"/>
        <v>67.557396449704129</v>
      </c>
      <c r="N913" s="297">
        <f t="shared" si="128"/>
        <v>14.862627218934909</v>
      </c>
      <c r="O913" s="361">
        <v>29.033530571992106</v>
      </c>
      <c r="P913" s="297">
        <f t="shared" si="129"/>
        <v>0</v>
      </c>
      <c r="Q913" s="414">
        <f t="shared" si="130"/>
        <v>2.9059931228490897E-2</v>
      </c>
    </row>
    <row r="914" spans="1:17" x14ac:dyDescent="0.35">
      <c r="A914" s="334">
        <f t="shared" si="133"/>
        <v>31</v>
      </c>
      <c r="B914" s="295" t="s">
        <v>1163</v>
      </c>
      <c r="C914" s="335">
        <v>3738.09</v>
      </c>
      <c r="D914" s="335"/>
      <c r="E914" s="335">
        <v>73</v>
      </c>
      <c r="F914" s="295">
        <f t="shared" si="126"/>
        <v>3811.09</v>
      </c>
      <c r="G914" s="346">
        <v>1100</v>
      </c>
      <c r="H914" s="295"/>
      <c r="I914" s="346">
        <v>5000</v>
      </c>
      <c r="J914" s="295">
        <v>172</v>
      </c>
      <c r="K914" s="296">
        <f t="shared" si="134"/>
        <v>0</v>
      </c>
      <c r="L914" s="296">
        <f t="shared" si="135"/>
        <v>2.4232178078331924E-2</v>
      </c>
      <c r="M914" s="297">
        <f t="shared" si="127"/>
        <v>103.74885883347422</v>
      </c>
      <c r="N914" s="297">
        <f t="shared" si="128"/>
        <v>22.824748943364327</v>
      </c>
      <c r="O914" s="361">
        <v>44.587207664130737</v>
      </c>
      <c r="P914" s="297">
        <f t="shared" si="129"/>
        <v>0</v>
      </c>
      <c r="Q914" s="414">
        <f t="shared" si="130"/>
        <v>4.4911249915632868E-2</v>
      </c>
    </row>
    <row r="915" spans="1:17" x14ac:dyDescent="0.35">
      <c r="A915" s="334">
        <f t="shared" si="133"/>
        <v>32</v>
      </c>
      <c r="B915" s="295" t="s">
        <v>1164</v>
      </c>
      <c r="C915" s="335">
        <v>4404.33</v>
      </c>
      <c r="D915" s="335"/>
      <c r="E915" s="335"/>
      <c r="F915" s="295">
        <f t="shared" si="126"/>
        <v>4404.33</v>
      </c>
      <c r="G915" s="346">
        <v>1100</v>
      </c>
      <c r="H915" s="295"/>
      <c r="I915" s="346">
        <v>5000</v>
      </c>
      <c r="J915" s="295">
        <v>144</v>
      </c>
      <c r="K915" s="296">
        <f t="shared" si="134"/>
        <v>0</v>
      </c>
      <c r="L915" s="296">
        <f t="shared" si="135"/>
        <v>2.0287404902789519E-2</v>
      </c>
      <c r="M915" s="297">
        <f t="shared" si="127"/>
        <v>86.859509721048184</v>
      </c>
      <c r="N915" s="297">
        <f t="shared" si="128"/>
        <v>19.109092138630601</v>
      </c>
      <c r="O915" s="361">
        <v>37.328825021132715</v>
      </c>
      <c r="P915" s="297">
        <f t="shared" si="129"/>
        <v>0</v>
      </c>
      <c r="Q915" s="414">
        <f t="shared" si="130"/>
        <v>3.2535579050800345E-2</v>
      </c>
    </row>
    <row r="916" spans="1:17" x14ac:dyDescent="0.35">
      <c r="A916" s="334">
        <f t="shared" si="133"/>
        <v>33</v>
      </c>
      <c r="B916" s="327" t="s">
        <v>1165</v>
      </c>
      <c r="C916" s="335">
        <v>2676.4</v>
      </c>
      <c r="D916" s="335"/>
      <c r="E916" s="335"/>
      <c r="F916" s="295">
        <f t="shared" si="126"/>
        <v>2676.4</v>
      </c>
      <c r="G916" s="346">
        <v>1100</v>
      </c>
      <c r="H916" s="295"/>
      <c r="I916" s="346">
        <v>5000</v>
      </c>
      <c r="J916" s="295">
        <v>80</v>
      </c>
      <c r="K916" s="296">
        <f t="shared" si="134"/>
        <v>0</v>
      </c>
      <c r="L916" s="296">
        <f t="shared" si="135"/>
        <v>1.1270780501549732E-2</v>
      </c>
      <c r="M916" s="297">
        <f t="shared" ref="M916:M947" si="136">(L916+K916)*4281.45</f>
        <v>48.255283178360095</v>
      </c>
      <c r="N916" s="297">
        <f t="shared" si="128"/>
        <v>10.616162299239221</v>
      </c>
      <c r="O916" s="361">
        <v>20.738236122851507</v>
      </c>
      <c r="P916" s="297">
        <f t="shared" ref="P916:P948" si="137">(K916)*184.64</f>
        <v>0</v>
      </c>
      <c r="Q916" s="414">
        <f t="shared" ref="Q916:Q947" si="138">(M916+N916+O916+P916)/F916</f>
        <v>2.9745061127055307E-2</v>
      </c>
    </row>
    <row r="917" spans="1:17" x14ac:dyDescent="0.35">
      <c r="A917" s="334">
        <f t="shared" si="133"/>
        <v>34</v>
      </c>
      <c r="B917" s="295" t="s">
        <v>1166</v>
      </c>
      <c r="C917" s="335">
        <v>1241.5999999999999</v>
      </c>
      <c r="D917" s="335"/>
      <c r="E917" s="335"/>
      <c r="F917" s="295">
        <f t="shared" si="126"/>
        <v>1241.5999999999999</v>
      </c>
      <c r="G917" s="346">
        <v>1100</v>
      </c>
      <c r="H917" s="295"/>
      <c r="I917" s="346">
        <v>5000</v>
      </c>
      <c r="J917" s="295">
        <v>60</v>
      </c>
      <c r="K917" s="296">
        <f t="shared" si="134"/>
        <v>0</v>
      </c>
      <c r="L917" s="296">
        <f t="shared" si="135"/>
        <v>8.4530853761622983E-3</v>
      </c>
      <c r="M917" s="297">
        <f t="shared" si="136"/>
        <v>36.191462383770073</v>
      </c>
      <c r="N917" s="297">
        <f t="shared" si="128"/>
        <v>7.9621217244294158</v>
      </c>
      <c r="O917" s="361">
        <v>15.55367709213863</v>
      </c>
      <c r="P917" s="297">
        <f t="shared" si="137"/>
        <v>0</v>
      </c>
      <c r="Q917" s="414">
        <f t="shared" si="138"/>
        <v>4.8088966817282634E-2</v>
      </c>
    </row>
    <row r="918" spans="1:17" x14ac:dyDescent="0.35">
      <c r="A918" s="334">
        <f t="shared" si="133"/>
        <v>35</v>
      </c>
      <c r="B918" s="295" t="s">
        <v>54</v>
      </c>
      <c r="C918" s="335">
        <v>7600.7</v>
      </c>
      <c r="D918" s="335"/>
      <c r="E918" s="335">
        <v>75.599999999999994</v>
      </c>
      <c r="F918" s="295">
        <f t="shared" si="126"/>
        <v>7676.3</v>
      </c>
      <c r="G918" s="346">
        <v>1100</v>
      </c>
      <c r="H918" s="295"/>
      <c r="I918" s="346">
        <v>5000</v>
      </c>
      <c r="J918" s="295">
        <v>270</v>
      </c>
      <c r="K918" s="296">
        <f t="shared" si="134"/>
        <v>0</v>
      </c>
      <c r="L918" s="296">
        <f t="shared" si="135"/>
        <v>3.8038884192730348E-2</v>
      </c>
      <c r="M918" s="297">
        <f t="shared" si="136"/>
        <v>162.86158072696534</v>
      </c>
      <c r="N918" s="297">
        <f t="shared" si="128"/>
        <v>35.829547759932375</v>
      </c>
      <c r="O918" s="361">
        <v>69.991546914623839</v>
      </c>
      <c r="P918" s="297">
        <f t="shared" si="137"/>
        <v>0</v>
      </c>
      <c r="Q918" s="414">
        <f t="shared" si="138"/>
        <v>3.5001586102877895E-2</v>
      </c>
    </row>
    <row r="919" spans="1:17" x14ac:dyDescent="0.35">
      <c r="A919" s="334">
        <f t="shared" si="133"/>
        <v>36</v>
      </c>
      <c r="B919" s="295" t="s">
        <v>1167</v>
      </c>
      <c r="C919" s="335">
        <v>9475.4500000000007</v>
      </c>
      <c r="D919" s="335"/>
      <c r="E919" s="335"/>
      <c r="F919" s="295">
        <f t="shared" si="126"/>
        <v>9475.4500000000007</v>
      </c>
      <c r="G919" s="346">
        <v>1100</v>
      </c>
      <c r="H919" s="295"/>
      <c r="I919" s="346">
        <v>5000</v>
      </c>
      <c r="J919" s="295">
        <v>320</v>
      </c>
      <c r="K919" s="296">
        <f t="shared" si="134"/>
        <v>0</v>
      </c>
      <c r="L919" s="296">
        <f t="shared" si="135"/>
        <v>4.5083122006198927E-2</v>
      </c>
      <c r="M919" s="297">
        <f t="shared" si="136"/>
        <v>193.02113271344038</v>
      </c>
      <c r="N919" s="297">
        <f t="shared" si="128"/>
        <v>42.464649196956884</v>
      </c>
      <c r="O919" s="361">
        <v>82.952944491406029</v>
      </c>
      <c r="P919" s="297">
        <f t="shared" si="137"/>
        <v>0</v>
      </c>
      <c r="Q919" s="414">
        <f t="shared" si="138"/>
        <v>3.360671275789575E-2</v>
      </c>
    </row>
    <row r="920" spans="1:17" x14ac:dyDescent="0.35">
      <c r="A920" s="334">
        <f t="shared" si="133"/>
        <v>37</v>
      </c>
      <c r="B920" s="295" t="s">
        <v>1168</v>
      </c>
      <c r="C920" s="335">
        <v>4310.78</v>
      </c>
      <c r="D920" s="335"/>
      <c r="E920" s="335">
        <v>310.10000000000002</v>
      </c>
      <c r="F920" s="295">
        <f t="shared" si="126"/>
        <v>4620.88</v>
      </c>
      <c r="G920" s="346">
        <v>1100</v>
      </c>
      <c r="H920" s="295"/>
      <c r="I920" s="346">
        <v>5000</v>
      </c>
      <c r="J920" s="295">
        <v>72</v>
      </c>
      <c r="K920" s="296">
        <f t="shared" si="134"/>
        <v>0</v>
      </c>
      <c r="L920" s="296">
        <f t="shared" si="135"/>
        <v>1.0143702451394759E-2</v>
      </c>
      <c r="M920" s="297">
        <f t="shared" si="136"/>
        <v>43.429754860524092</v>
      </c>
      <c r="N920" s="297">
        <f t="shared" si="128"/>
        <v>9.5545460693153004</v>
      </c>
      <c r="O920" s="361">
        <v>18.664412510566358</v>
      </c>
      <c r="P920" s="297">
        <f t="shared" si="137"/>
        <v>0</v>
      </c>
      <c r="Q920" s="414">
        <f t="shared" si="138"/>
        <v>1.5505426118056678E-2</v>
      </c>
    </row>
    <row r="921" spans="1:17" x14ac:dyDescent="0.35">
      <c r="A921" s="334">
        <f t="shared" si="133"/>
        <v>38</v>
      </c>
      <c r="B921" s="295" t="s">
        <v>1169</v>
      </c>
      <c r="C921" s="335">
        <v>6507.98</v>
      </c>
      <c r="D921" s="335">
        <v>48.6</v>
      </c>
      <c r="E921" s="335"/>
      <c r="F921" s="295">
        <f t="shared" si="126"/>
        <v>6556.58</v>
      </c>
      <c r="G921" s="346">
        <v>1100</v>
      </c>
      <c r="H921" s="295"/>
      <c r="I921" s="346">
        <v>5000</v>
      </c>
      <c r="J921" s="295">
        <v>214</v>
      </c>
      <c r="K921" s="296">
        <f t="shared" si="134"/>
        <v>0</v>
      </c>
      <c r="L921" s="296">
        <f t="shared" si="135"/>
        <v>3.0149337841645533E-2</v>
      </c>
      <c r="M921" s="297">
        <f t="shared" si="136"/>
        <v>129.08288250211325</v>
      </c>
      <c r="N921" s="297">
        <f t="shared" si="128"/>
        <v>28.398234150464916</v>
      </c>
      <c r="O921" s="361">
        <v>55.474781628627781</v>
      </c>
      <c r="P921" s="297">
        <f t="shared" si="137"/>
        <v>0</v>
      </c>
      <c r="Q921" s="414">
        <f t="shared" si="138"/>
        <v>3.2479722398141404E-2</v>
      </c>
    </row>
    <row r="922" spans="1:17" x14ac:dyDescent="0.35">
      <c r="A922" s="334">
        <f t="shared" si="133"/>
        <v>39</v>
      </c>
      <c r="B922" s="295" t="s">
        <v>1170</v>
      </c>
      <c r="C922" s="335">
        <v>374.3</v>
      </c>
      <c r="D922" s="335"/>
      <c r="E922" s="335"/>
      <c r="F922" s="295">
        <f t="shared" si="126"/>
        <v>374.3</v>
      </c>
      <c r="G922" s="346">
        <v>1100</v>
      </c>
      <c r="H922" s="295"/>
      <c r="I922" s="346">
        <v>5000</v>
      </c>
      <c r="J922" s="295">
        <v>16</v>
      </c>
      <c r="K922" s="296">
        <f t="shared" si="134"/>
        <v>0</v>
      </c>
      <c r="L922" s="296">
        <f t="shared" si="135"/>
        <v>2.2541561003099463E-3</v>
      </c>
      <c r="M922" s="297">
        <f t="shared" si="136"/>
        <v>9.6510566356720187</v>
      </c>
      <c r="N922" s="297">
        <f t="shared" si="128"/>
        <v>2.123232459847844</v>
      </c>
      <c r="O922" s="361">
        <v>4.1476472245703011</v>
      </c>
      <c r="P922" s="297">
        <f t="shared" si="137"/>
        <v>0</v>
      </c>
      <c r="Q922" s="414">
        <f t="shared" si="138"/>
        <v>4.2537900935319693E-2</v>
      </c>
    </row>
    <row r="923" spans="1:17" x14ac:dyDescent="0.35">
      <c r="A923" s="334">
        <f t="shared" si="133"/>
        <v>40</v>
      </c>
      <c r="B923" s="295" t="s">
        <v>1171</v>
      </c>
      <c r="C923" s="335">
        <v>376.1</v>
      </c>
      <c r="D923" s="335"/>
      <c r="E923" s="335"/>
      <c r="F923" s="295">
        <f t="shared" si="126"/>
        <v>376.1</v>
      </c>
      <c r="G923" s="346">
        <v>1100</v>
      </c>
      <c r="H923" s="295"/>
      <c r="I923" s="346">
        <v>5000</v>
      </c>
      <c r="J923" s="295">
        <v>16</v>
      </c>
      <c r="K923" s="296">
        <f t="shared" si="134"/>
        <v>0</v>
      </c>
      <c r="L923" s="296">
        <f t="shared" si="135"/>
        <v>2.2541561003099463E-3</v>
      </c>
      <c r="M923" s="297">
        <f t="shared" si="136"/>
        <v>9.6510566356720187</v>
      </c>
      <c r="N923" s="297">
        <f t="shared" si="128"/>
        <v>2.123232459847844</v>
      </c>
      <c r="O923" s="361">
        <v>4.1476472245703011</v>
      </c>
      <c r="P923" s="297">
        <f t="shared" si="137"/>
        <v>0</v>
      </c>
      <c r="Q923" s="414">
        <f t="shared" si="138"/>
        <v>4.2334316192741722E-2</v>
      </c>
    </row>
    <row r="924" spans="1:17" x14ac:dyDescent="0.35">
      <c r="A924" s="334">
        <f t="shared" si="133"/>
        <v>41</v>
      </c>
      <c r="B924" s="295" t="s">
        <v>1172</v>
      </c>
      <c r="C924" s="335">
        <v>382.3</v>
      </c>
      <c r="D924" s="335"/>
      <c r="E924" s="335"/>
      <c r="F924" s="295">
        <f t="shared" si="126"/>
        <v>382.3</v>
      </c>
      <c r="G924" s="346">
        <v>1100</v>
      </c>
      <c r="H924" s="295"/>
      <c r="I924" s="346">
        <v>5000</v>
      </c>
      <c r="J924" s="295">
        <v>16</v>
      </c>
      <c r="K924" s="296">
        <f t="shared" si="134"/>
        <v>0</v>
      </c>
      <c r="L924" s="296">
        <f t="shared" si="135"/>
        <v>2.2541561003099463E-3</v>
      </c>
      <c r="M924" s="297">
        <f t="shared" si="136"/>
        <v>9.6510566356720187</v>
      </c>
      <c r="N924" s="297">
        <f t="shared" si="128"/>
        <v>2.123232459847844</v>
      </c>
      <c r="O924" s="361">
        <v>4.1476472245703011</v>
      </c>
      <c r="P924" s="297">
        <f t="shared" si="137"/>
        <v>0</v>
      </c>
      <c r="Q924" s="414">
        <f t="shared" si="138"/>
        <v>4.1647753910777303E-2</v>
      </c>
    </row>
    <row r="925" spans="1:17" x14ac:dyDescent="0.35">
      <c r="A925" s="334">
        <f t="shared" si="133"/>
        <v>42</v>
      </c>
      <c r="B925" s="295" t="s">
        <v>1173</v>
      </c>
      <c r="C925" s="335">
        <v>411</v>
      </c>
      <c r="D925" s="335"/>
      <c r="E925" s="335"/>
      <c r="F925" s="295">
        <f t="shared" si="126"/>
        <v>411</v>
      </c>
      <c r="G925" s="346">
        <v>1100</v>
      </c>
      <c r="H925" s="295"/>
      <c r="I925" s="346">
        <v>5000</v>
      </c>
      <c r="J925" s="295">
        <v>16</v>
      </c>
      <c r="K925" s="296">
        <f t="shared" si="134"/>
        <v>0</v>
      </c>
      <c r="L925" s="296">
        <f t="shared" si="135"/>
        <v>2.2541561003099463E-3</v>
      </c>
      <c r="M925" s="297">
        <f t="shared" si="136"/>
        <v>9.6510566356720187</v>
      </c>
      <c r="N925" s="297">
        <f t="shared" si="128"/>
        <v>2.123232459847844</v>
      </c>
      <c r="O925" s="361">
        <v>4.1476472245703011</v>
      </c>
      <c r="P925" s="297">
        <f t="shared" si="137"/>
        <v>0</v>
      </c>
      <c r="Q925" s="414">
        <f t="shared" si="138"/>
        <v>3.8739504428443219E-2</v>
      </c>
    </row>
    <row r="926" spans="1:17" x14ac:dyDescent="0.35">
      <c r="A926" s="334">
        <f t="shared" si="133"/>
        <v>43</v>
      </c>
      <c r="B926" s="295" t="s">
        <v>1174</v>
      </c>
      <c r="C926" s="335">
        <v>388.9</v>
      </c>
      <c r="D926" s="335"/>
      <c r="E926" s="335"/>
      <c r="F926" s="295">
        <f t="shared" si="126"/>
        <v>388.9</v>
      </c>
      <c r="G926" s="346">
        <v>1100</v>
      </c>
      <c r="H926" s="295"/>
      <c r="I926" s="346">
        <v>5000</v>
      </c>
      <c r="J926" s="295">
        <v>16</v>
      </c>
      <c r="K926" s="296">
        <f t="shared" si="134"/>
        <v>0</v>
      </c>
      <c r="L926" s="296">
        <f t="shared" si="135"/>
        <v>2.2541561003099463E-3</v>
      </c>
      <c r="M926" s="297">
        <f t="shared" si="136"/>
        <v>9.6510566356720187</v>
      </c>
      <c r="N926" s="297">
        <f t="shared" si="128"/>
        <v>2.123232459847844</v>
      </c>
      <c r="O926" s="361">
        <v>4.1476472245703011</v>
      </c>
      <c r="P926" s="297">
        <f t="shared" si="137"/>
        <v>0</v>
      </c>
      <c r="Q926" s="414">
        <f t="shared" si="138"/>
        <v>4.0940952224454007E-2</v>
      </c>
    </row>
    <row r="927" spans="1:17" x14ac:dyDescent="0.35">
      <c r="A927" s="334">
        <f t="shared" si="133"/>
        <v>44</v>
      </c>
      <c r="B927" s="295" t="s">
        <v>1175</v>
      </c>
      <c r="C927" s="335">
        <v>364.6</v>
      </c>
      <c r="D927" s="335"/>
      <c r="E927" s="335"/>
      <c r="F927" s="295">
        <f t="shared" si="126"/>
        <v>364.6</v>
      </c>
      <c r="G927" s="346">
        <v>1100</v>
      </c>
      <c r="H927" s="295"/>
      <c r="I927" s="346">
        <v>5000</v>
      </c>
      <c r="J927" s="295">
        <v>9</v>
      </c>
      <c r="K927" s="296">
        <f t="shared" si="134"/>
        <v>0</v>
      </c>
      <c r="L927" s="296">
        <f t="shared" si="135"/>
        <v>1.2679628064243449E-3</v>
      </c>
      <c r="M927" s="297">
        <f t="shared" si="136"/>
        <v>5.4287193575655115</v>
      </c>
      <c r="N927" s="297">
        <f t="shared" si="128"/>
        <v>1.1943182586644125</v>
      </c>
      <c r="O927" s="361">
        <v>2.3330515638207947</v>
      </c>
      <c r="P927" s="297">
        <f t="shared" si="137"/>
        <v>0</v>
      </c>
      <c r="Q927" s="414">
        <f t="shared" si="138"/>
        <v>2.4564150246984964E-2</v>
      </c>
    </row>
    <row r="928" spans="1:17" x14ac:dyDescent="0.35">
      <c r="A928" s="334">
        <f t="shared" si="133"/>
        <v>45</v>
      </c>
      <c r="B928" s="295" t="s">
        <v>1176</v>
      </c>
      <c r="C928" s="335">
        <v>133.5</v>
      </c>
      <c r="D928" s="335"/>
      <c r="E928" s="335"/>
      <c r="F928" s="295">
        <f t="shared" si="126"/>
        <v>133.5</v>
      </c>
      <c r="G928" s="346">
        <v>1100</v>
      </c>
      <c r="H928" s="295"/>
      <c r="I928" s="346">
        <v>5000</v>
      </c>
      <c r="J928" s="295">
        <v>8</v>
      </c>
      <c r="K928" s="296">
        <f t="shared" si="134"/>
        <v>0</v>
      </c>
      <c r="L928" s="296">
        <f t="shared" si="135"/>
        <v>1.1270780501549732E-3</v>
      </c>
      <c r="M928" s="297">
        <f t="shared" si="136"/>
        <v>4.8255283178360093</v>
      </c>
      <c r="N928" s="297">
        <f t="shared" si="128"/>
        <v>1.061616229923922</v>
      </c>
      <c r="O928" s="361">
        <v>2.0738236122851506</v>
      </c>
      <c r="P928" s="297">
        <f t="shared" si="137"/>
        <v>0</v>
      </c>
      <c r="Q928" s="414">
        <f t="shared" si="138"/>
        <v>5.9632720299963159E-2</v>
      </c>
    </row>
    <row r="929" spans="1:17" x14ac:dyDescent="0.35">
      <c r="A929" s="334">
        <f t="shared" si="133"/>
        <v>46</v>
      </c>
      <c r="B929" s="295" t="s">
        <v>1177</v>
      </c>
      <c r="C929" s="335">
        <v>9198.7099999999991</v>
      </c>
      <c r="D929" s="335"/>
      <c r="E929" s="335"/>
      <c r="F929" s="295">
        <f t="shared" si="126"/>
        <v>9198.7099999999991</v>
      </c>
      <c r="G929" s="346">
        <v>1100</v>
      </c>
      <c r="H929" s="295"/>
      <c r="I929" s="346">
        <v>5000</v>
      </c>
      <c r="J929" s="295">
        <v>320</v>
      </c>
      <c r="K929" s="296">
        <f t="shared" si="134"/>
        <v>0</v>
      </c>
      <c r="L929" s="296">
        <f t="shared" si="135"/>
        <v>4.5083122006198927E-2</v>
      </c>
      <c r="M929" s="297">
        <f t="shared" si="136"/>
        <v>193.02113271344038</v>
      </c>
      <c r="N929" s="297">
        <f t="shared" si="128"/>
        <v>42.464649196956884</v>
      </c>
      <c r="O929" s="361">
        <v>82.952944491406029</v>
      </c>
      <c r="P929" s="297">
        <f t="shared" si="137"/>
        <v>0</v>
      </c>
      <c r="Q929" s="414">
        <f t="shared" si="138"/>
        <v>3.4617759055541847E-2</v>
      </c>
    </row>
    <row r="930" spans="1:17" x14ac:dyDescent="0.35">
      <c r="A930" s="334">
        <f t="shared" si="133"/>
        <v>47</v>
      </c>
      <c r="B930" s="295" t="s">
        <v>1188</v>
      </c>
      <c r="C930" s="335">
        <v>3168.96</v>
      </c>
      <c r="D930" s="335"/>
      <c r="E930" s="335"/>
      <c r="F930" s="295">
        <f t="shared" si="126"/>
        <v>3168.96</v>
      </c>
      <c r="G930" s="346">
        <v>1100</v>
      </c>
      <c r="H930" s="295"/>
      <c r="I930" s="346">
        <v>5000</v>
      </c>
      <c r="J930" s="295">
        <v>138</v>
      </c>
      <c r="K930" s="296">
        <f t="shared" si="134"/>
        <v>0</v>
      </c>
      <c r="L930" s="296">
        <f t="shared" si="135"/>
        <v>1.9442096365173286E-2</v>
      </c>
      <c r="M930" s="297">
        <f t="shared" si="136"/>
        <v>83.240363482671157</v>
      </c>
      <c r="N930" s="297">
        <f t="shared" si="128"/>
        <v>18.312879966187655</v>
      </c>
      <c r="O930" s="361">
        <v>35.773457311918847</v>
      </c>
      <c r="P930" s="297">
        <f t="shared" si="137"/>
        <v>0</v>
      </c>
      <c r="Q930" s="414">
        <f t="shared" si="138"/>
        <v>4.3334942934204805E-2</v>
      </c>
    </row>
    <row r="931" spans="1:17" x14ac:dyDescent="0.35">
      <c r="A931" s="334">
        <f t="shared" si="133"/>
        <v>48</v>
      </c>
      <c r="B931" s="295" t="s">
        <v>1189</v>
      </c>
      <c r="C931" s="335">
        <v>4196.6499999999996</v>
      </c>
      <c r="D931" s="335"/>
      <c r="E931" s="335">
        <v>69.099999999999994</v>
      </c>
      <c r="F931" s="295">
        <f t="shared" si="126"/>
        <v>4265.75</v>
      </c>
      <c r="G931" s="346">
        <v>1100</v>
      </c>
      <c r="H931" s="295"/>
      <c r="I931" s="346">
        <v>5000</v>
      </c>
      <c r="J931" s="295">
        <v>142</v>
      </c>
      <c r="K931" s="296">
        <f t="shared" si="134"/>
        <v>0</v>
      </c>
      <c r="L931" s="296">
        <f t="shared" si="135"/>
        <v>2.0005635390250773E-2</v>
      </c>
      <c r="M931" s="297">
        <f t="shared" si="136"/>
        <v>85.653127641589165</v>
      </c>
      <c r="N931" s="297">
        <f t="shared" si="128"/>
        <v>18.843688081149615</v>
      </c>
      <c r="O931" s="361">
        <v>36.810369118061423</v>
      </c>
      <c r="P931" s="297">
        <f t="shared" si="137"/>
        <v>0</v>
      </c>
      <c r="Q931" s="414">
        <f t="shared" si="138"/>
        <v>3.3125988358623973E-2</v>
      </c>
    </row>
    <row r="932" spans="1:17" x14ac:dyDescent="0.35">
      <c r="A932" s="334">
        <f t="shared" si="133"/>
        <v>49</v>
      </c>
      <c r="B932" s="327" t="s">
        <v>1190</v>
      </c>
      <c r="C932" s="335">
        <v>8277.0499999999993</v>
      </c>
      <c r="D932" s="335"/>
      <c r="E932" s="335"/>
      <c r="F932" s="295">
        <f t="shared" si="126"/>
        <v>8277.0499999999993</v>
      </c>
      <c r="G932" s="346">
        <v>1100</v>
      </c>
      <c r="H932" s="295"/>
      <c r="I932" s="346">
        <v>5000</v>
      </c>
      <c r="J932" s="295">
        <v>284</v>
      </c>
      <c r="K932" s="296">
        <f t="shared" si="134"/>
        <v>0</v>
      </c>
      <c r="L932" s="296">
        <f t="shared" si="135"/>
        <v>4.0011270780501547E-2</v>
      </c>
      <c r="M932" s="297">
        <f t="shared" si="136"/>
        <v>171.30625528317833</v>
      </c>
      <c r="N932" s="297">
        <f t="shared" si="128"/>
        <v>37.68737616229923</v>
      </c>
      <c r="O932" s="361">
        <v>73.620738236122847</v>
      </c>
      <c r="P932" s="297">
        <f t="shared" si="137"/>
        <v>0</v>
      </c>
      <c r="Q932" s="414">
        <f t="shared" si="138"/>
        <v>3.4144335201744633E-2</v>
      </c>
    </row>
    <row r="933" spans="1:17" x14ac:dyDescent="0.35">
      <c r="A933" s="334">
        <f t="shared" si="133"/>
        <v>50</v>
      </c>
      <c r="B933" s="327" t="s">
        <v>1191</v>
      </c>
      <c r="C933" s="335">
        <v>1475.3</v>
      </c>
      <c r="D933" s="335"/>
      <c r="E933" s="335"/>
      <c r="F933" s="295">
        <f t="shared" si="126"/>
        <v>1475.3</v>
      </c>
      <c r="G933" s="346">
        <v>1100</v>
      </c>
      <c r="H933" s="295"/>
      <c r="I933" s="346">
        <v>5000</v>
      </c>
      <c r="J933" s="295">
        <v>64</v>
      </c>
      <c r="K933" s="296">
        <f t="shared" si="134"/>
        <v>0</v>
      </c>
      <c r="L933" s="296">
        <f t="shared" si="135"/>
        <v>9.0166244012397853E-3</v>
      </c>
      <c r="M933" s="297">
        <f t="shared" si="136"/>
        <v>38.604226542688075</v>
      </c>
      <c r="N933" s="297">
        <f t="shared" si="128"/>
        <v>8.4929298393913761</v>
      </c>
      <c r="O933" s="361">
        <v>16.590588898281204</v>
      </c>
      <c r="P933" s="297">
        <f t="shared" si="137"/>
        <v>0</v>
      </c>
      <c r="Q933" s="414">
        <f t="shared" si="138"/>
        <v>4.3169352186240531E-2</v>
      </c>
    </row>
    <row r="934" spans="1:17" x14ac:dyDescent="0.35">
      <c r="A934" s="334">
        <f t="shared" si="133"/>
        <v>51</v>
      </c>
      <c r="B934" s="295" t="s">
        <v>1192</v>
      </c>
      <c r="C934" s="335">
        <v>1459.86</v>
      </c>
      <c r="D934" s="335"/>
      <c r="E934" s="335"/>
      <c r="F934" s="295">
        <f t="shared" si="126"/>
        <v>1459.86</v>
      </c>
      <c r="G934" s="346">
        <v>1100</v>
      </c>
      <c r="H934" s="295"/>
      <c r="I934" s="346">
        <v>5000</v>
      </c>
      <c r="J934" s="295">
        <v>64</v>
      </c>
      <c r="K934" s="296">
        <f t="shared" si="134"/>
        <v>0</v>
      </c>
      <c r="L934" s="296">
        <f t="shared" si="135"/>
        <v>9.0166244012397853E-3</v>
      </c>
      <c r="M934" s="297">
        <f t="shared" si="136"/>
        <v>38.604226542688075</v>
      </c>
      <c r="N934" s="297">
        <f t="shared" si="128"/>
        <v>8.4929298393913761</v>
      </c>
      <c r="O934" s="361">
        <v>16.590588898281204</v>
      </c>
      <c r="P934" s="297">
        <f t="shared" si="137"/>
        <v>0</v>
      </c>
      <c r="Q934" s="414">
        <f t="shared" si="138"/>
        <v>4.3625926650747784E-2</v>
      </c>
    </row>
    <row r="935" spans="1:17" x14ac:dyDescent="0.35">
      <c r="A935" s="334">
        <f t="shared" si="133"/>
        <v>52</v>
      </c>
      <c r="B935" s="295" t="s">
        <v>1193</v>
      </c>
      <c r="C935" s="335">
        <v>411.3</v>
      </c>
      <c r="D935" s="335"/>
      <c r="E935" s="335"/>
      <c r="F935" s="295">
        <f t="shared" si="126"/>
        <v>411.3</v>
      </c>
      <c r="G935" s="346">
        <v>1100</v>
      </c>
      <c r="H935" s="295"/>
      <c r="I935" s="346">
        <v>5000</v>
      </c>
      <c r="J935" s="295">
        <v>16</v>
      </c>
      <c r="K935" s="296">
        <f t="shared" si="134"/>
        <v>0</v>
      </c>
      <c r="L935" s="296">
        <f t="shared" si="135"/>
        <v>2.2541561003099463E-3</v>
      </c>
      <c r="M935" s="297">
        <f t="shared" si="136"/>
        <v>9.6510566356720187</v>
      </c>
      <c r="N935" s="297">
        <f t="shared" si="128"/>
        <v>2.123232459847844</v>
      </c>
      <c r="O935" s="361">
        <v>4.1476472245703011</v>
      </c>
      <c r="P935" s="297">
        <f t="shared" si="137"/>
        <v>0</v>
      </c>
      <c r="Q935" s="414">
        <f t="shared" si="138"/>
        <v>3.8711248043010363E-2</v>
      </c>
    </row>
    <row r="936" spans="1:17" x14ac:dyDescent="0.35">
      <c r="A936" s="334">
        <f t="shared" si="133"/>
        <v>53</v>
      </c>
      <c r="B936" s="295" t="s">
        <v>1194</v>
      </c>
      <c r="C936" s="335">
        <v>402.8</v>
      </c>
      <c r="D936" s="335"/>
      <c r="E936" s="335"/>
      <c r="F936" s="295">
        <f t="shared" si="126"/>
        <v>402.8</v>
      </c>
      <c r="G936" s="346">
        <v>1100</v>
      </c>
      <c r="H936" s="295"/>
      <c r="I936" s="346">
        <v>5000</v>
      </c>
      <c r="J936" s="295">
        <v>16</v>
      </c>
      <c r="K936" s="296">
        <f t="shared" si="134"/>
        <v>0</v>
      </c>
      <c r="L936" s="296">
        <f t="shared" si="135"/>
        <v>2.2541561003099463E-3</v>
      </c>
      <c r="M936" s="297">
        <f t="shared" si="136"/>
        <v>9.6510566356720187</v>
      </c>
      <c r="N936" s="297">
        <f t="shared" si="128"/>
        <v>2.123232459847844</v>
      </c>
      <c r="O936" s="361">
        <v>4.1476472245703011</v>
      </c>
      <c r="P936" s="297">
        <f t="shared" si="137"/>
        <v>0</v>
      </c>
      <c r="Q936" s="414">
        <f t="shared" si="138"/>
        <v>3.9528143793669715E-2</v>
      </c>
    </row>
    <row r="937" spans="1:17" x14ac:dyDescent="0.35">
      <c r="A937" s="334">
        <f t="shared" si="133"/>
        <v>54</v>
      </c>
      <c r="B937" s="295" t="s">
        <v>1195</v>
      </c>
      <c r="C937" s="335">
        <v>142.9</v>
      </c>
      <c r="D937" s="335"/>
      <c r="E937" s="335"/>
      <c r="F937" s="295">
        <f t="shared" si="126"/>
        <v>142.9</v>
      </c>
      <c r="G937" s="346">
        <v>1100</v>
      </c>
      <c r="H937" s="295"/>
      <c r="I937" s="346">
        <v>5000</v>
      </c>
      <c r="J937" s="295">
        <v>6</v>
      </c>
      <c r="K937" s="296">
        <f t="shared" si="134"/>
        <v>0</v>
      </c>
      <c r="L937" s="296">
        <f t="shared" si="135"/>
        <v>8.4530853761622987E-4</v>
      </c>
      <c r="M937" s="297">
        <f t="shared" si="136"/>
        <v>3.6191462383770072</v>
      </c>
      <c r="N937" s="297">
        <f t="shared" si="128"/>
        <v>0.79621217244294162</v>
      </c>
      <c r="O937" s="361">
        <v>1.5553677092138629</v>
      </c>
      <c r="P937" s="297">
        <f t="shared" si="137"/>
        <v>0</v>
      </c>
      <c r="Q937" s="414">
        <f t="shared" si="138"/>
        <v>4.1782548075813941E-2</v>
      </c>
    </row>
    <row r="938" spans="1:17" x14ac:dyDescent="0.35">
      <c r="A938" s="334">
        <f t="shared" si="133"/>
        <v>55</v>
      </c>
      <c r="B938" s="295" t="s">
        <v>1196</v>
      </c>
      <c r="C938" s="335">
        <v>776.7</v>
      </c>
      <c r="D938" s="335"/>
      <c r="E938" s="335"/>
      <c r="F938" s="295">
        <f t="shared" si="126"/>
        <v>776.7</v>
      </c>
      <c r="G938" s="346">
        <v>1100</v>
      </c>
      <c r="H938" s="295"/>
      <c r="I938" s="346">
        <v>5000</v>
      </c>
      <c r="J938" s="295">
        <v>30</v>
      </c>
      <c r="K938" s="296">
        <f t="shared" si="134"/>
        <v>0</v>
      </c>
      <c r="L938" s="296">
        <f t="shared" si="135"/>
        <v>4.2265426880811491E-3</v>
      </c>
      <c r="M938" s="297">
        <f t="shared" si="136"/>
        <v>18.095731191885037</v>
      </c>
      <c r="N938" s="297">
        <f t="shared" si="128"/>
        <v>3.9810608622147079</v>
      </c>
      <c r="O938" s="361">
        <v>7.7768385460693148</v>
      </c>
      <c r="P938" s="297">
        <f t="shared" si="137"/>
        <v>0</v>
      </c>
      <c r="Q938" s="414">
        <f t="shared" si="138"/>
        <v>3.8436501352090972E-2</v>
      </c>
    </row>
    <row r="939" spans="1:17" x14ac:dyDescent="0.35">
      <c r="A939" s="334">
        <f t="shared" si="133"/>
        <v>56</v>
      </c>
      <c r="B939" s="295" t="s">
        <v>1197</v>
      </c>
      <c r="C939" s="335">
        <v>159.5</v>
      </c>
      <c r="D939" s="335"/>
      <c r="E939" s="335"/>
      <c r="F939" s="295">
        <f t="shared" si="126"/>
        <v>159.5</v>
      </c>
      <c r="G939" s="346">
        <v>1100</v>
      </c>
      <c r="H939" s="295"/>
      <c r="I939" s="346">
        <v>5000</v>
      </c>
      <c r="J939" s="295">
        <v>6</v>
      </c>
      <c r="K939" s="296">
        <f t="shared" si="134"/>
        <v>0</v>
      </c>
      <c r="L939" s="296">
        <f t="shared" si="135"/>
        <v>8.4530853761622987E-4</v>
      </c>
      <c r="M939" s="297">
        <f t="shared" si="136"/>
        <v>3.6191462383770072</v>
      </c>
      <c r="N939" s="297">
        <f t="shared" si="128"/>
        <v>0.79621217244294162</v>
      </c>
      <c r="O939" s="361">
        <v>1.5553677092138629</v>
      </c>
      <c r="P939" s="297">
        <f t="shared" si="137"/>
        <v>0</v>
      </c>
      <c r="Q939" s="414">
        <f t="shared" si="138"/>
        <v>3.7434019561340515E-2</v>
      </c>
    </row>
    <row r="940" spans="1:17" x14ac:dyDescent="0.35">
      <c r="A940" s="334">
        <f t="shared" si="133"/>
        <v>57</v>
      </c>
      <c r="B940" s="295" t="s">
        <v>1198</v>
      </c>
      <c r="C940" s="335">
        <v>8044.64</v>
      </c>
      <c r="D940" s="335"/>
      <c r="E940" s="335"/>
      <c r="F940" s="295">
        <f t="shared" si="126"/>
        <v>8044.64</v>
      </c>
      <c r="G940" s="346">
        <v>1100</v>
      </c>
      <c r="H940" s="295"/>
      <c r="I940" s="346">
        <v>5000</v>
      </c>
      <c r="J940" s="295">
        <v>360</v>
      </c>
      <c r="K940" s="296">
        <f t="shared" si="134"/>
        <v>0</v>
      </c>
      <c r="L940" s="296">
        <f t="shared" si="135"/>
        <v>5.071851225697379E-2</v>
      </c>
      <c r="M940" s="297">
        <f t="shared" si="136"/>
        <v>217.14877430262041</v>
      </c>
      <c r="N940" s="297">
        <f t="shared" si="128"/>
        <v>47.772730346576488</v>
      </c>
      <c r="O940" s="361">
        <v>93.322062552831767</v>
      </c>
      <c r="P940" s="297">
        <f t="shared" si="137"/>
        <v>0</v>
      </c>
      <c r="Q940" s="414">
        <f t="shared" si="138"/>
        <v>4.4531957576974063E-2</v>
      </c>
    </row>
    <row r="941" spans="1:17" x14ac:dyDescent="0.35">
      <c r="A941" s="334">
        <f t="shared" si="133"/>
        <v>58</v>
      </c>
      <c r="B941" s="295" t="s">
        <v>1199</v>
      </c>
      <c r="C941" s="335">
        <v>3996.29</v>
      </c>
      <c r="D941" s="335"/>
      <c r="E941" s="335"/>
      <c r="F941" s="295">
        <f t="shared" si="126"/>
        <v>3996.29</v>
      </c>
      <c r="G941" s="346">
        <v>1100</v>
      </c>
      <c r="H941" s="295"/>
      <c r="I941" s="346">
        <v>5000</v>
      </c>
      <c r="J941" s="295">
        <v>180</v>
      </c>
      <c r="K941" s="296">
        <f t="shared" si="134"/>
        <v>0</v>
      </c>
      <c r="L941" s="296">
        <f t="shared" si="135"/>
        <v>2.5359256128486895E-2</v>
      </c>
      <c r="M941" s="297">
        <f t="shared" si="136"/>
        <v>108.57438715131021</v>
      </c>
      <c r="N941" s="297">
        <f t="shared" si="128"/>
        <v>23.886365173288244</v>
      </c>
      <c r="O941" s="361">
        <v>46.661031276415883</v>
      </c>
      <c r="P941" s="297">
        <f t="shared" si="137"/>
        <v>0</v>
      </c>
      <c r="Q941" s="414">
        <f t="shared" si="138"/>
        <v>4.482201832224747E-2</v>
      </c>
    </row>
    <row r="942" spans="1:17" x14ac:dyDescent="0.35">
      <c r="A942" s="334">
        <f t="shared" si="133"/>
        <v>59</v>
      </c>
      <c r="B942" s="295" t="s">
        <v>1200</v>
      </c>
      <c r="C942" s="335">
        <v>69.53</v>
      </c>
      <c r="D942" s="335"/>
      <c r="E942" s="335"/>
      <c r="F942" s="295">
        <f t="shared" si="126"/>
        <v>69.53</v>
      </c>
      <c r="G942" s="346">
        <v>1100</v>
      </c>
      <c r="H942" s="295"/>
      <c r="I942" s="346">
        <v>5000</v>
      </c>
      <c r="J942" s="295">
        <v>4</v>
      </c>
      <c r="K942" s="296">
        <f t="shared" si="134"/>
        <v>0</v>
      </c>
      <c r="L942" s="296">
        <f t="shared" si="135"/>
        <v>5.6353902507748658E-4</v>
      </c>
      <c r="M942" s="297">
        <f t="shared" si="136"/>
        <v>2.4127641589180047</v>
      </c>
      <c r="N942" s="297">
        <f t="shared" si="128"/>
        <v>0.53080811496196101</v>
      </c>
      <c r="O942" s="361">
        <v>1.0369118061425753</v>
      </c>
      <c r="P942" s="297">
        <f t="shared" si="137"/>
        <v>0</v>
      </c>
      <c r="Q942" s="414">
        <f t="shared" si="138"/>
        <v>5.724844067341494E-2</v>
      </c>
    </row>
    <row r="943" spans="1:17" x14ac:dyDescent="0.35">
      <c r="A943" s="334">
        <f t="shared" si="133"/>
        <v>60</v>
      </c>
      <c r="B943" s="295" t="s">
        <v>1201</v>
      </c>
      <c r="C943" s="335">
        <v>3450.5</v>
      </c>
      <c r="D943" s="335"/>
      <c r="E943" s="335"/>
      <c r="F943" s="295">
        <f t="shared" ref="F943:F948" si="139">C943+D943+E943</f>
        <v>3450.5</v>
      </c>
      <c r="G943" s="346">
        <v>1100</v>
      </c>
      <c r="H943" s="295"/>
      <c r="I943" s="346">
        <v>5000</v>
      </c>
      <c r="J943" s="295">
        <v>106</v>
      </c>
      <c r="K943" s="296">
        <f t="shared" si="134"/>
        <v>0</v>
      </c>
      <c r="L943" s="296">
        <f t="shared" si="135"/>
        <v>1.4933784164553394E-2</v>
      </c>
      <c r="M943" s="297">
        <f t="shared" si="136"/>
        <v>63.938250211327123</v>
      </c>
      <c r="N943" s="297">
        <f t="shared" si="128"/>
        <v>14.066415046491967</v>
      </c>
      <c r="O943" s="361">
        <v>27.478162862778245</v>
      </c>
      <c r="P943" s="297">
        <f t="shared" si="137"/>
        <v>0</v>
      </c>
      <c r="Q943" s="414">
        <f t="shared" si="138"/>
        <v>3.0570302309983286E-2</v>
      </c>
    </row>
    <row r="944" spans="1:17" x14ac:dyDescent="0.35">
      <c r="A944" s="334">
        <f t="shared" si="133"/>
        <v>61</v>
      </c>
      <c r="B944" s="295" t="s">
        <v>1202</v>
      </c>
      <c r="C944" s="335">
        <v>46</v>
      </c>
      <c r="D944" s="335"/>
      <c r="E944" s="335"/>
      <c r="F944" s="295">
        <f t="shared" si="139"/>
        <v>46</v>
      </c>
      <c r="G944" s="346">
        <v>1100</v>
      </c>
      <c r="H944" s="295"/>
      <c r="I944" s="346">
        <v>5000</v>
      </c>
      <c r="J944" s="295">
        <v>2</v>
      </c>
      <c r="K944" s="296">
        <f t="shared" si="134"/>
        <v>0</v>
      </c>
      <c r="L944" s="296">
        <f t="shared" si="135"/>
        <v>2.8176951253874329E-4</v>
      </c>
      <c r="M944" s="297">
        <f t="shared" si="136"/>
        <v>1.2063820794590023</v>
      </c>
      <c r="N944" s="297">
        <f t="shared" ref="N944:N948" si="140">M944*0.22</f>
        <v>0.2654040574809805</v>
      </c>
      <c r="O944" s="361">
        <v>0.51845590307128764</v>
      </c>
      <c r="P944" s="297">
        <f t="shared" si="137"/>
        <v>0</v>
      </c>
      <c r="Q944" s="414">
        <f t="shared" si="138"/>
        <v>4.3266131304592836E-2</v>
      </c>
    </row>
    <row r="945" spans="1:17" x14ac:dyDescent="0.35">
      <c r="A945" s="334">
        <f t="shared" si="133"/>
        <v>62</v>
      </c>
      <c r="B945" s="295" t="s">
        <v>1244</v>
      </c>
      <c r="C945" s="335">
        <v>3217.4</v>
      </c>
      <c r="D945" s="335"/>
      <c r="E945" s="335"/>
      <c r="F945" s="295">
        <f t="shared" si="139"/>
        <v>3217.4</v>
      </c>
      <c r="G945" s="346">
        <v>1100</v>
      </c>
      <c r="H945" s="295"/>
      <c r="I945" s="346">
        <v>5000</v>
      </c>
      <c r="J945" s="295">
        <v>240</v>
      </c>
      <c r="K945" s="296">
        <f t="shared" si="134"/>
        <v>0</v>
      </c>
      <c r="L945" s="296">
        <f t="shared" si="135"/>
        <v>3.3812341504649193E-2</v>
      </c>
      <c r="M945" s="297">
        <f t="shared" si="136"/>
        <v>144.76584953508029</v>
      </c>
      <c r="N945" s="297">
        <f t="shared" si="140"/>
        <v>31.848486897717663</v>
      </c>
      <c r="O945" s="361">
        <v>62.214708368554518</v>
      </c>
      <c r="P945" s="297">
        <f t="shared" si="137"/>
        <v>0</v>
      </c>
      <c r="Q945" s="414">
        <f t="shared" si="138"/>
        <v>7.4230448437046209E-2</v>
      </c>
    </row>
    <row r="946" spans="1:17" x14ac:dyDescent="0.35">
      <c r="A946" s="334">
        <f t="shared" si="133"/>
        <v>63</v>
      </c>
      <c r="B946" s="295" t="s">
        <v>1245</v>
      </c>
      <c r="C946" s="335">
        <v>3196.1</v>
      </c>
      <c r="D946" s="335"/>
      <c r="E946" s="335"/>
      <c r="F946" s="295">
        <f t="shared" si="139"/>
        <v>3196.1</v>
      </c>
      <c r="G946" s="346">
        <v>1100</v>
      </c>
      <c r="H946" s="295"/>
      <c r="I946" s="346">
        <v>5000</v>
      </c>
      <c r="J946" s="295">
        <v>240</v>
      </c>
      <c r="K946" s="296">
        <f t="shared" si="134"/>
        <v>0</v>
      </c>
      <c r="L946" s="296">
        <f t="shared" si="135"/>
        <v>3.3812341504649193E-2</v>
      </c>
      <c r="M946" s="297">
        <f t="shared" si="136"/>
        <v>144.76584953508029</v>
      </c>
      <c r="N946" s="297">
        <f t="shared" si="140"/>
        <v>31.848486897717663</v>
      </c>
      <c r="O946" s="361">
        <v>62.214708368554518</v>
      </c>
      <c r="P946" s="297">
        <f t="shared" si="137"/>
        <v>0</v>
      </c>
      <c r="Q946" s="414">
        <f t="shared" si="138"/>
        <v>7.4725147774272541E-2</v>
      </c>
    </row>
    <row r="947" spans="1:17" x14ac:dyDescent="0.35">
      <c r="A947" s="334">
        <f t="shared" si="133"/>
        <v>64</v>
      </c>
      <c r="B947" s="295" t="s">
        <v>1246</v>
      </c>
      <c r="C947" s="335">
        <v>1632.1</v>
      </c>
      <c r="D947" s="335"/>
      <c r="E947" s="335"/>
      <c r="F947" s="295">
        <f t="shared" si="139"/>
        <v>1632.1</v>
      </c>
      <c r="G947" s="346">
        <v>1100</v>
      </c>
      <c r="H947" s="314"/>
      <c r="I947" s="346">
        <v>5000</v>
      </c>
      <c r="J947" s="314">
        <v>10</v>
      </c>
      <c r="K947" s="296">
        <f t="shared" si="134"/>
        <v>0</v>
      </c>
      <c r="L947" s="296">
        <f t="shared" si="135"/>
        <v>1.4088475626937165E-3</v>
      </c>
      <c r="M947" s="297">
        <f t="shared" si="136"/>
        <v>6.0319103972950119</v>
      </c>
      <c r="N947" s="297">
        <f t="shared" si="140"/>
        <v>1.3270202874049026</v>
      </c>
      <c r="O947" s="361">
        <v>2.5922795153564384</v>
      </c>
      <c r="P947" s="297">
        <f t="shared" si="137"/>
        <v>0</v>
      </c>
      <c r="Q947" s="414">
        <f t="shared" si="138"/>
        <v>6.097181667824492E-3</v>
      </c>
    </row>
    <row r="948" spans="1:17" x14ac:dyDescent="0.35">
      <c r="A948" s="334">
        <f t="shared" si="133"/>
        <v>65</v>
      </c>
      <c r="B948" s="295" t="s">
        <v>572</v>
      </c>
      <c r="C948" s="335">
        <v>3084.1</v>
      </c>
      <c r="D948" s="322"/>
      <c r="E948" s="322">
        <v>109.7</v>
      </c>
      <c r="F948" s="295">
        <f t="shared" si="139"/>
        <v>3193.7999999999997</v>
      </c>
      <c r="G948" s="346">
        <v>1100</v>
      </c>
      <c r="H948" s="295"/>
      <c r="I948" s="346">
        <v>5000</v>
      </c>
      <c r="J948" s="295">
        <v>44</v>
      </c>
      <c r="K948" s="296">
        <f t="shared" si="134"/>
        <v>0</v>
      </c>
      <c r="L948" s="296">
        <f t="shared" si="135"/>
        <v>6.198929275852352E-3</v>
      </c>
      <c r="M948" s="297">
        <f t="shared" ref="M948" si="141">(L948+K948)*4281.45</f>
        <v>26.540405748098053</v>
      </c>
      <c r="N948" s="297">
        <f t="shared" si="140"/>
        <v>5.8388892645815718</v>
      </c>
      <c r="O948" s="361">
        <v>11.406029867568328</v>
      </c>
      <c r="P948" s="297">
        <f t="shared" si="137"/>
        <v>0</v>
      </c>
      <c r="Q948" s="414">
        <f t="shared" ref="Q948:Q949" si="142">(M948+N948+O948+P948)/F948</f>
        <v>1.3709476135089223E-2</v>
      </c>
    </row>
    <row r="949" spans="1:17" s="381" customFormat="1" ht="18" x14ac:dyDescent="0.4">
      <c r="A949" s="420"/>
      <c r="B949" s="317" t="s">
        <v>2074</v>
      </c>
      <c r="C949" s="384">
        <f>SUM(C884:C948)</f>
        <v>179704.92999999996</v>
      </c>
      <c r="D949" s="384">
        <f t="shared" ref="D949:P949" si="143">SUM(D884:D948)</f>
        <v>939.9</v>
      </c>
      <c r="E949" s="384">
        <f t="shared" si="143"/>
        <v>3844.0999999999995</v>
      </c>
      <c r="F949" s="384">
        <f t="shared" si="143"/>
        <v>184488.92999999996</v>
      </c>
      <c r="G949" s="384">
        <f t="shared" si="143"/>
        <v>71500</v>
      </c>
      <c r="H949" s="384">
        <f t="shared" si="143"/>
        <v>0</v>
      </c>
      <c r="I949" s="346">
        <v>5000</v>
      </c>
      <c r="J949" s="384">
        <f t="shared" si="143"/>
        <v>7098</v>
      </c>
      <c r="K949" s="384">
        <f t="shared" si="143"/>
        <v>0</v>
      </c>
      <c r="L949" s="384">
        <f t="shared" si="143"/>
        <v>1</v>
      </c>
      <c r="M949" s="384">
        <f t="shared" si="143"/>
        <v>4281.449999999998</v>
      </c>
      <c r="N949" s="384">
        <f t="shared" si="143"/>
        <v>941.91899999999976</v>
      </c>
      <c r="O949" s="385">
        <f t="shared" si="143"/>
        <v>1840</v>
      </c>
      <c r="P949" s="384">
        <f t="shared" si="143"/>
        <v>0</v>
      </c>
      <c r="Q949" s="414">
        <f t="shared" si="142"/>
        <v>3.8286139986827387E-2</v>
      </c>
    </row>
    <row r="950" spans="1:17" x14ac:dyDescent="0.35">
      <c r="A950" s="536" t="s">
        <v>1876</v>
      </c>
      <c r="B950" s="536"/>
      <c r="C950" s="536"/>
      <c r="D950" s="536"/>
      <c r="E950" s="536"/>
      <c r="F950" s="536"/>
      <c r="G950" s="536"/>
      <c r="H950" s="536"/>
      <c r="I950" s="536"/>
      <c r="J950" s="536"/>
      <c r="K950" s="536"/>
      <c r="L950" s="536"/>
      <c r="M950" s="536"/>
      <c r="N950" s="536"/>
      <c r="O950" s="536"/>
      <c r="P950" s="536"/>
      <c r="Q950" s="536"/>
    </row>
    <row r="951" spans="1:17" x14ac:dyDescent="0.35">
      <c r="A951" s="294">
        <v>1</v>
      </c>
      <c r="B951" s="295" t="s">
        <v>1205</v>
      </c>
      <c r="C951" s="295">
        <v>653.70000000000005</v>
      </c>
      <c r="D951" s="295">
        <v>37.5</v>
      </c>
      <c r="E951" s="295">
        <v>147.30000000000001</v>
      </c>
      <c r="F951" s="295">
        <f t="shared" ref="F951:F1013" si="144">C951+D951+E951</f>
        <v>838.5</v>
      </c>
      <c r="G951" s="346">
        <v>1100</v>
      </c>
      <c r="H951" s="295">
        <v>13</v>
      </c>
      <c r="I951" s="346">
        <v>5000</v>
      </c>
      <c r="J951" s="295">
        <v>13</v>
      </c>
      <c r="K951" s="296">
        <f>SUM(1.5/$H$1309*H951)</f>
        <v>4.7192642787996127E-3</v>
      </c>
      <c r="L951" s="296">
        <f>SUM(1.5/$J$1309*J951)</f>
        <v>3.1655844155844158E-3</v>
      </c>
      <c r="M951" s="297">
        <f t="shared" ref="M951:M1014" si="145">(L951+K951)*4281.45</f>
        <v>33.758585442570499</v>
      </c>
      <c r="N951" s="297">
        <f>M951*0.22</f>
        <v>7.4268887973655096</v>
      </c>
      <c r="O951" s="361">
        <v>13.267680686251207</v>
      </c>
      <c r="P951" s="297">
        <v>1.2584416478711165</v>
      </c>
      <c r="Q951" s="369">
        <f t="shared" ref="Q951:Q1014" si="146">(M951+N951+O951+P951)/F951</f>
        <v>6.644197563990259E-2</v>
      </c>
    </row>
    <row r="952" spans="1:17" x14ac:dyDescent="0.35">
      <c r="A952" s="298">
        <f>A951+1</f>
        <v>2</v>
      </c>
      <c r="B952" s="295" t="s">
        <v>1206</v>
      </c>
      <c r="C952" s="295">
        <v>244</v>
      </c>
      <c r="D952" s="295"/>
      <c r="E952" s="295"/>
      <c r="F952" s="295">
        <f t="shared" si="144"/>
        <v>244</v>
      </c>
      <c r="G952" s="346">
        <v>1100</v>
      </c>
      <c r="H952" s="295">
        <v>5</v>
      </c>
      <c r="I952" s="346">
        <v>5000</v>
      </c>
      <c r="J952" s="295">
        <v>5</v>
      </c>
      <c r="K952" s="296">
        <f t="shared" ref="K952:K1015" si="147">SUM(1.5/$H$1309*H952)</f>
        <v>1.8151016456921588E-3</v>
      </c>
      <c r="L952" s="296">
        <f t="shared" ref="L952:L1015" si="148">SUM(1.5/$J$1309*J952)</f>
        <v>1.2175324675324675E-3</v>
      </c>
      <c r="M952" s="297">
        <f t="shared" si="145"/>
        <v>12.984071324065575</v>
      </c>
      <c r="N952" s="297">
        <f t="shared" ref="N952:N1014" si="149">M952*0.22</f>
        <v>2.8564956912944264</v>
      </c>
      <c r="O952" s="361">
        <v>5.1029541100966185</v>
      </c>
      <c r="P952" s="297">
        <v>0.48401601841196779</v>
      </c>
      <c r="Q952" s="369">
        <f t="shared" si="146"/>
        <v>8.7817775179789295E-2</v>
      </c>
    </row>
    <row r="953" spans="1:17" x14ac:dyDescent="0.35">
      <c r="A953" s="298">
        <f t="shared" ref="A953:A1016" si="150">A952+1</f>
        <v>3</v>
      </c>
      <c r="B953" s="295" t="s">
        <v>1207</v>
      </c>
      <c r="C953" s="295">
        <v>279.89999999999998</v>
      </c>
      <c r="D953" s="295"/>
      <c r="E953" s="295"/>
      <c r="F953" s="295">
        <f t="shared" si="144"/>
        <v>279.89999999999998</v>
      </c>
      <c r="G953" s="346">
        <v>1100</v>
      </c>
      <c r="H953" s="295">
        <v>8</v>
      </c>
      <c r="I953" s="346">
        <v>5000</v>
      </c>
      <c r="J953" s="295">
        <v>8</v>
      </c>
      <c r="K953" s="296">
        <f t="shared" si="147"/>
        <v>2.9041626331074541E-3</v>
      </c>
      <c r="L953" s="296">
        <f t="shared" si="148"/>
        <v>1.9480519480519481E-3</v>
      </c>
      <c r="M953" s="297">
        <f t="shared" si="145"/>
        <v>20.774514118504921</v>
      </c>
      <c r="N953" s="297">
        <f t="shared" si="149"/>
        <v>4.5703931060710827</v>
      </c>
      <c r="O953" s="361">
        <v>8.1647265761545889</v>
      </c>
      <c r="P953" s="297">
        <v>0.77442562945914839</v>
      </c>
      <c r="Q953" s="369">
        <f t="shared" si="146"/>
        <v>0.12248681468449356</v>
      </c>
    </row>
    <row r="954" spans="1:17" x14ac:dyDescent="0.35">
      <c r="A954" s="298">
        <f t="shared" si="150"/>
        <v>4</v>
      </c>
      <c r="B954" s="295" t="s">
        <v>1208</v>
      </c>
      <c r="C954" s="295">
        <v>107.3</v>
      </c>
      <c r="D954" s="295"/>
      <c r="E954" s="295"/>
      <c r="F954" s="295">
        <f t="shared" si="144"/>
        <v>107.3</v>
      </c>
      <c r="G954" s="346">
        <v>1100</v>
      </c>
      <c r="H954" s="295">
        <v>3</v>
      </c>
      <c r="I954" s="346">
        <v>5000</v>
      </c>
      <c r="J954" s="295">
        <v>3</v>
      </c>
      <c r="K954" s="296">
        <f t="shared" si="147"/>
        <v>1.0890609874152953E-3</v>
      </c>
      <c r="L954" s="296">
        <f t="shared" si="148"/>
        <v>7.3051948051948055E-4</v>
      </c>
      <c r="M954" s="297">
        <f t="shared" si="145"/>
        <v>7.790442794439346</v>
      </c>
      <c r="N954" s="297">
        <f t="shared" si="149"/>
        <v>1.7138974147766561</v>
      </c>
      <c r="O954" s="361">
        <v>3.0617724660579704</v>
      </c>
      <c r="P954" s="297">
        <v>0.29040961104718066</v>
      </c>
      <c r="Q954" s="369">
        <f t="shared" si="146"/>
        <v>0.11981847424344039</v>
      </c>
    </row>
    <row r="955" spans="1:17" x14ac:dyDescent="0.35">
      <c r="A955" s="298">
        <f t="shared" si="150"/>
        <v>5</v>
      </c>
      <c r="B955" s="295" t="s">
        <v>1210</v>
      </c>
      <c r="C955" s="295">
        <v>149.30000000000001</v>
      </c>
      <c r="D955" s="295"/>
      <c r="E955" s="295"/>
      <c r="F955" s="295">
        <f t="shared" si="144"/>
        <v>149.30000000000001</v>
      </c>
      <c r="G955" s="346">
        <v>1100</v>
      </c>
      <c r="H955" s="295">
        <v>4</v>
      </c>
      <c r="I955" s="346">
        <v>5000</v>
      </c>
      <c r="J955" s="295">
        <v>4</v>
      </c>
      <c r="K955" s="296">
        <f t="shared" si="147"/>
        <v>1.4520813165537271E-3</v>
      </c>
      <c r="L955" s="296">
        <f t="shared" si="148"/>
        <v>9.7402597402597403E-4</v>
      </c>
      <c r="M955" s="297">
        <f t="shared" si="145"/>
        <v>10.387257059252461</v>
      </c>
      <c r="N955" s="297">
        <f t="shared" si="149"/>
        <v>2.2851965530355414</v>
      </c>
      <c r="O955" s="361">
        <v>4.0823632880772944</v>
      </c>
      <c r="P955" s="297">
        <v>0.3872128147295742</v>
      </c>
      <c r="Q955" s="369">
        <f t="shared" si="146"/>
        <v>0.11481600612923556</v>
      </c>
    </row>
    <row r="956" spans="1:17" x14ac:dyDescent="0.35">
      <c r="A956" s="298">
        <f t="shared" si="150"/>
        <v>6</v>
      </c>
      <c r="B956" s="295" t="s">
        <v>1211</v>
      </c>
      <c r="C956" s="295">
        <v>111.1</v>
      </c>
      <c r="D956" s="295">
        <v>25.8</v>
      </c>
      <c r="E956" s="295"/>
      <c r="F956" s="295">
        <f t="shared" si="144"/>
        <v>136.9</v>
      </c>
      <c r="G956" s="346">
        <v>1100</v>
      </c>
      <c r="H956" s="295">
        <v>3</v>
      </c>
      <c r="I956" s="346">
        <v>5000</v>
      </c>
      <c r="J956" s="295">
        <v>3</v>
      </c>
      <c r="K956" s="296">
        <f t="shared" si="147"/>
        <v>1.0890609874152953E-3</v>
      </c>
      <c r="L956" s="296">
        <f t="shared" si="148"/>
        <v>7.3051948051948055E-4</v>
      </c>
      <c r="M956" s="297">
        <f t="shared" si="145"/>
        <v>7.790442794439346</v>
      </c>
      <c r="N956" s="297">
        <f t="shared" si="149"/>
        <v>1.7138974147766561</v>
      </c>
      <c r="O956" s="361">
        <v>3.0617724660579704</v>
      </c>
      <c r="P956" s="297">
        <v>0.29040961104718066</v>
      </c>
      <c r="Q956" s="369">
        <f t="shared" si="146"/>
        <v>9.3911777109723538E-2</v>
      </c>
    </row>
    <row r="957" spans="1:17" x14ac:dyDescent="0.35">
      <c r="A957" s="298">
        <f t="shared" si="150"/>
        <v>7</v>
      </c>
      <c r="B957" s="295" t="s">
        <v>1212</v>
      </c>
      <c r="C957" s="295">
        <v>131.5</v>
      </c>
      <c r="D957" s="295"/>
      <c r="E957" s="295"/>
      <c r="F957" s="295">
        <f t="shared" si="144"/>
        <v>131.5</v>
      </c>
      <c r="G957" s="346">
        <v>1100</v>
      </c>
      <c r="H957" s="295">
        <v>3</v>
      </c>
      <c r="I957" s="346">
        <v>5000</v>
      </c>
      <c r="J957" s="295">
        <v>3</v>
      </c>
      <c r="K957" s="296">
        <f t="shared" si="147"/>
        <v>1.0890609874152953E-3</v>
      </c>
      <c r="L957" s="296">
        <f t="shared" si="148"/>
        <v>7.3051948051948055E-4</v>
      </c>
      <c r="M957" s="297">
        <f t="shared" si="145"/>
        <v>7.790442794439346</v>
      </c>
      <c r="N957" s="297">
        <f t="shared" si="149"/>
        <v>1.7138974147766561</v>
      </c>
      <c r="O957" s="361">
        <v>3.0617724660579704</v>
      </c>
      <c r="P957" s="297">
        <v>0.29040961104718066</v>
      </c>
      <c r="Q957" s="369">
        <f t="shared" si="146"/>
        <v>9.7768230314229307E-2</v>
      </c>
    </row>
    <row r="958" spans="1:17" x14ac:dyDescent="0.35">
      <c r="A958" s="298">
        <f t="shared" si="150"/>
        <v>8</v>
      </c>
      <c r="B958" s="295" t="s">
        <v>1213</v>
      </c>
      <c r="C958" s="295">
        <v>164</v>
      </c>
      <c r="D958" s="295"/>
      <c r="E958" s="295"/>
      <c r="F958" s="295">
        <f t="shared" si="144"/>
        <v>164</v>
      </c>
      <c r="G958" s="346">
        <v>1100</v>
      </c>
      <c r="H958" s="295">
        <v>4</v>
      </c>
      <c r="I958" s="346">
        <v>5000</v>
      </c>
      <c r="J958" s="295">
        <v>4</v>
      </c>
      <c r="K958" s="296">
        <f t="shared" si="147"/>
        <v>1.4520813165537271E-3</v>
      </c>
      <c r="L958" s="296">
        <f t="shared" si="148"/>
        <v>9.7402597402597403E-4</v>
      </c>
      <c r="M958" s="297">
        <f t="shared" si="145"/>
        <v>10.387257059252461</v>
      </c>
      <c r="N958" s="297">
        <f t="shared" si="149"/>
        <v>2.2851965530355414</v>
      </c>
      <c r="O958" s="361">
        <v>4.0823632880772944</v>
      </c>
      <c r="P958" s="297">
        <v>0.3872128147295742</v>
      </c>
      <c r="Q958" s="369">
        <f t="shared" si="146"/>
        <v>0.10452457143350531</v>
      </c>
    </row>
    <row r="959" spans="1:17" x14ac:dyDescent="0.35">
      <c r="A959" s="298">
        <f t="shared" si="150"/>
        <v>9</v>
      </c>
      <c r="B959" s="295" t="s">
        <v>1214</v>
      </c>
      <c r="C959" s="295">
        <v>183.5</v>
      </c>
      <c r="D959" s="295"/>
      <c r="E959" s="295"/>
      <c r="F959" s="295">
        <f t="shared" si="144"/>
        <v>183.5</v>
      </c>
      <c r="G959" s="346">
        <v>1100</v>
      </c>
      <c r="H959" s="295">
        <v>5</v>
      </c>
      <c r="I959" s="346">
        <v>5000</v>
      </c>
      <c r="J959" s="295">
        <v>5</v>
      </c>
      <c r="K959" s="296">
        <f t="shared" si="147"/>
        <v>1.8151016456921588E-3</v>
      </c>
      <c r="L959" s="296">
        <f t="shared" si="148"/>
        <v>1.2175324675324675E-3</v>
      </c>
      <c r="M959" s="297">
        <f t="shared" si="145"/>
        <v>12.984071324065575</v>
      </c>
      <c r="N959" s="297">
        <f t="shared" si="149"/>
        <v>2.8564956912944264</v>
      </c>
      <c r="O959" s="361">
        <v>5.1029541100966185</v>
      </c>
      <c r="P959" s="297">
        <v>0.48401601841196779</v>
      </c>
      <c r="Q959" s="369">
        <f t="shared" si="146"/>
        <v>0.11677131958511491</v>
      </c>
    </row>
    <row r="960" spans="1:17" x14ac:dyDescent="0.35">
      <c r="A960" s="298">
        <f t="shared" si="150"/>
        <v>10</v>
      </c>
      <c r="B960" s="295" t="s">
        <v>1215</v>
      </c>
      <c r="C960" s="295">
        <v>4270.7</v>
      </c>
      <c r="D960" s="295"/>
      <c r="E960" s="295"/>
      <c r="F960" s="295">
        <f t="shared" si="144"/>
        <v>4270.7</v>
      </c>
      <c r="G960" s="346">
        <v>1100</v>
      </c>
      <c r="H960" s="295"/>
      <c r="I960" s="346">
        <v>5000</v>
      </c>
      <c r="J960" s="295">
        <v>67</v>
      </c>
      <c r="K960" s="296">
        <f t="shared" si="147"/>
        <v>0</v>
      </c>
      <c r="L960" s="296">
        <f t="shared" si="148"/>
        <v>1.6314935064935063E-2</v>
      </c>
      <c r="M960" s="297">
        <f t="shared" si="145"/>
        <v>69.851578733766218</v>
      </c>
      <c r="N960" s="297">
        <f t="shared" si="149"/>
        <v>15.367347321428568</v>
      </c>
      <c r="O960" s="361">
        <v>31.076176470588234</v>
      </c>
      <c r="P960" s="297">
        <v>0</v>
      </c>
      <c r="Q960" s="369">
        <f t="shared" si="146"/>
        <v>2.7230922922655075E-2</v>
      </c>
    </row>
    <row r="961" spans="1:17" x14ac:dyDescent="0.35">
      <c r="A961" s="298">
        <f t="shared" si="150"/>
        <v>11</v>
      </c>
      <c r="B961" s="295" t="s">
        <v>1216</v>
      </c>
      <c r="C961" s="295">
        <v>2670.7</v>
      </c>
      <c r="D961" s="295"/>
      <c r="E961" s="295"/>
      <c r="F961" s="295">
        <f t="shared" si="144"/>
        <v>2670.7</v>
      </c>
      <c r="G961" s="346">
        <v>1100</v>
      </c>
      <c r="H961" s="295"/>
      <c r="I961" s="346">
        <v>5000</v>
      </c>
      <c r="J961" s="295">
        <v>56</v>
      </c>
      <c r="K961" s="296">
        <f t="shared" si="147"/>
        <v>0</v>
      </c>
      <c r="L961" s="296">
        <f t="shared" si="148"/>
        <v>1.3636363636363636E-2</v>
      </c>
      <c r="M961" s="297">
        <f t="shared" si="145"/>
        <v>58.383409090909083</v>
      </c>
      <c r="N961" s="297">
        <f t="shared" si="149"/>
        <v>12.844349999999999</v>
      </c>
      <c r="O961" s="361">
        <v>25.974117647058822</v>
      </c>
      <c r="P961" s="297">
        <v>0</v>
      </c>
      <c r="Q961" s="369">
        <f t="shared" si="146"/>
        <v>3.6395655348024074E-2</v>
      </c>
    </row>
    <row r="962" spans="1:17" x14ac:dyDescent="0.35">
      <c r="A962" s="298">
        <f t="shared" si="150"/>
        <v>12</v>
      </c>
      <c r="B962" s="295" t="s">
        <v>1217</v>
      </c>
      <c r="C962" s="295">
        <v>463.7</v>
      </c>
      <c r="D962" s="295"/>
      <c r="E962" s="295">
        <v>121.1</v>
      </c>
      <c r="F962" s="295">
        <f t="shared" si="144"/>
        <v>584.79999999999995</v>
      </c>
      <c r="G962" s="346">
        <v>1100</v>
      </c>
      <c r="H962" s="295">
        <v>10</v>
      </c>
      <c r="I962" s="346">
        <v>5000</v>
      </c>
      <c r="J962" s="295">
        <v>10</v>
      </c>
      <c r="K962" s="296">
        <f t="shared" si="147"/>
        <v>3.6302032913843175E-3</v>
      </c>
      <c r="L962" s="296">
        <f t="shared" si="148"/>
        <v>2.435064935064935E-3</v>
      </c>
      <c r="M962" s="297">
        <f t="shared" si="145"/>
        <v>25.968142648131149</v>
      </c>
      <c r="N962" s="297">
        <f t="shared" si="149"/>
        <v>5.7129913825888528</v>
      </c>
      <c r="O962" s="361">
        <v>10.205908220193237</v>
      </c>
      <c r="P962" s="297">
        <v>0.96803203682393557</v>
      </c>
      <c r="Q962" s="369">
        <f t="shared" si="146"/>
        <v>7.3281590779304337E-2</v>
      </c>
    </row>
    <row r="963" spans="1:17" x14ac:dyDescent="0.35">
      <c r="A963" s="298">
        <f t="shared" si="150"/>
        <v>13</v>
      </c>
      <c r="B963" s="295" t="s">
        <v>1218</v>
      </c>
      <c r="C963" s="295">
        <v>892.4</v>
      </c>
      <c r="D963" s="295"/>
      <c r="E963" s="295"/>
      <c r="F963" s="295">
        <f t="shared" si="144"/>
        <v>892.4</v>
      </c>
      <c r="G963" s="346">
        <v>1100</v>
      </c>
      <c r="H963" s="295">
        <v>25</v>
      </c>
      <c r="I963" s="346">
        <v>5000</v>
      </c>
      <c r="J963" s="295">
        <v>25</v>
      </c>
      <c r="K963" s="296">
        <f t="shared" si="147"/>
        <v>9.0755082284607949E-3</v>
      </c>
      <c r="L963" s="296">
        <f t="shared" si="148"/>
        <v>6.087662337662338E-3</v>
      </c>
      <c r="M963" s="297">
        <f t="shared" si="145"/>
        <v>64.92035662032788</v>
      </c>
      <c r="N963" s="297">
        <f t="shared" si="149"/>
        <v>14.282478456472134</v>
      </c>
      <c r="O963" s="361">
        <v>25.514770550483089</v>
      </c>
      <c r="P963" s="297">
        <v>2.4200800920598393</v>
      </c>
      <c r="Q963" s="369">
        <f t="shared" si="146"/>
        <v>0.12005567651203826</v>
      </c>
    </row>
    <row r="964" spans="1:17" x14ac:dyDescent="0.35">
      <c r="A964" s="298">
        <f t="shared" si="150"/>
        <v>14</v>
      </c>
      <c r="B964" s="295" t="s">
        <v>1219</v>
      </c>
      <c r="C964" s="295">
        <v>481.8</v>
      </c>
      <c r="D964" s="295"/>
      <c r="E964" s="295">
        <v>50.8</v>
      </c>
      <c r="F964" s="295">
        <f t="shared" si="144"/>
        <v>532.6</v>
      </c>
      <c r="G964" s="346">
        <v>1100</v>
      </c>
      <c r="H964" s="295">
        <v>10</v>
      </c>
      <c r="I964" s="346">
        <v>5000</v>
      </c>
      <c r="J964" s="295">
        <v>10</v>
      </c>
      <c r="K964" s="296">
        <f t="shared" si="147"/>
        <v>3.6302032913843175E-3</v>
      </c>
      <c r="L964" s="296">
        <f t="shared" si="148"/>
        <v>2.435064935064935E-3</v>
      </c>
      <c r="M964" s="297">
        <f t="shared" si="145"/>
        <v>25.968142648131149</v>
      </c>
      <c r="N964" s="297">
        <f t="shared" si="149"/>
        <v>5.7129913825888528</v>
      </c>
      <c r="O964" s="361">
        <v>10.205908220193237</v>
      </c>
      <c r="P964" s="297">
        <v>0.96803203682393557</v>
      </c>
      <c r="Q964" s="369">
        <f t="shared" si="146"/>
        <v>8.0463902154970277E-2</v>
      </c>
    </row>
    <row r="965" spans="1:17" x14ac:dyDescent="0.35">
      <c r="A965" s="298">
        <f t="shared" si="150"/>
        <v>15</v>
      </c>
      <c r="B965" s="295" t="s">
        <v>1220</v>
      </c>
      <c r="C965" s="295">
        <v>340.1</v>
      </c>
      <c r="D965" s="295"/>
      <c r="E965" s="295"/>
      <c r="F965" s="295">
        <f t="shared" si="144"/>
        <v>340.1</v>
      </c>
      <c r="G965" s="346">
        <v>1100</v>
      </c>
      <c r="H965" s="295">
        <v>7</v>
      </c>
      <c r="I965" s="346">
        <v>5000</v>
      </c>
      <c r="J965" s="295">
        <v>7</v>
      </c>
      <c r="K965" s="296">
        <f t="shared" si="147"/>
        <v>2.5411423039690224E-3</v>
      </c>
      <c r="L965" s="296">
        <f t="shared" si="148"/>
        <v>1.7045454545454545E-3</v>
      </c>
      <c r="M965" s="297">
        <f t="shared" si="145"/>
        <v>18.177699853691806</v>
      </c>
      <c r="N965" s="297">
        <f t="shared" si="149"/>
        <v>3.9990939678121973</v>
      </c>
      <c r="O965" s="361">
        <v>7.1441357541352657</v>
      </c>
      <c r="P965" s="297">
        <v>0.67762242577675491</v>
      </c>
      <c r="Q965" s="369">
        <f t="shared" si="146"/>
        <v>8.8205092623981241E-2</v>
      </c>
    </row>
    <row r="966" spans="1:17" x14ac:dyDescent="0.35">
      <c r="A966" s="298">
        <f t="shared" si="150"/>
        <v>16</v>
      </c>
      <c r="B966" s="295" t="s">
        <v>1221</v>
      </c>
      <c r="C966" s="295">
        <v>449.9</v>
      </c>
      <c r="D966" s="295"/>
      <c r="E966" s="295">
        <v>99.3</v>
      </c>
      <c r="F966" s="295">
        <f t="shared" si="144"/>
        <v>549.19999999999993</v>
      </c>
      <c r="G966" s="346">
        <v>1100</v>
      </c>
      <c r="H966" s="295">
        <v>8</v>
      </c>
      <c r="I966" s="346">
        <v>5000</v>
      </c>
      <c r="J966" s="295">
        <v>8</v>
      </c>
      <c r="K966" s="296">
        <f t="shared" si="147"/>
        <v>2.9041626331074541E-3</v>
      </c>
      <c r="L966" s="296">
        <f t="shared" si="148"/>
        <v>1.9480519480519481E-3</v>
      </c>
      <c r="M966" s="297">
        <f t="shared" si="145"/>
        <v>20.774514118504921</v>
      </c>
      <c r="N966" s="297">
        <f t="shared" si="149"/>
        <v>4.5703931060710827</v>
      </c>
      <c r="O966" s="361">
        <v>8.1647265761545889</v>
      </c>
      <c r="P966" s="297">
        <v>0.77442562945914839</v>
      </c>
      <c r="Q966" s="369">
        <f t="shared" si="146"/>
        <v>6.2425454170046878E-2</v>
      </c>
    </row>
    <row r="967" spans="1:17" x14ac:dyDescent="0.35">
      <c r="A967" s="298">
        <f t="shared" si="150"/>
        <v>17</v>
      </c>
      <c r="B967" s="295" t="s">
        <v>1222</v>
      </c>
      <c r="C967" s="295">
        <v>855.5</v>
      </c>
      <c r="D967" s="295"/>
      <c r="E967" s="295">
        <v>188</v>
      </c>
      <c r="F967" s="295">
        <f t="shared" si="144"/>
        <v>1043.5</v>
      </c>
      <c r="G967" s="346">
        <v>1100</v>
      </c>
      <c r="H967" s="295">
        <v>22</v>
      </c>
      <c r="I967" s="346">
        <v>5000</v>
      </c>
      <c r="J967" s="295">
        <v>22</v>
      </c>
      <c r="K967" s="296">
        <f t="shared" si="147"/>
        <v>7.9864472410454985E-3</v>
      </c>
      <c r="L967" s="296">
        <f t="shared" si="148"/>
        <v>5.3571428571428572E-3</v>
      </c>
      <c r="M967" s="297">
        <f t="shared" si="145"/>
        <v>57.129913825888536</v>
      </c>
      <c r="N967" s="297">
        <f t="shared" si="149"/>
        <v>12.568581041695477</v>
      </c>
      <c r="O967" s="361">
        <v>22.452998084425118</v>
      </c>
      <c r="P967" s="297">
        <v>2.1296704810126581</v>
      </c>
      <c r="Q967" s="369">
        <f t="shared" si="146"/>
        <v>9.0350899312910196E-2</v>
      </c>
    </row>
    <row r="968" spans="1:17" x14ac:dyDescent="0.35">
      <c r="A968" s="298">
        <f t="shared" si="150"/>
        <v>18</v>
      </c>
      <c r="B968" s="295" t="s">
        <v>1223</v>
      </c>
      <c r="C968" s="295">
        <v>851.2</v>
      </c>
      <c r="D968" s="295"/>
      <c r="E968" s="295">
        <v>76.2</v>
      </c>
      <c r="F968" s="295">
        <f t="shared" si="144"/>
        <v>927.40000000000009</v>
      </c>
      <c r="G968" s="346">
        <v>1100</v>
      </c>
      <c r="H968" s="295">
        <v>19</v>
      </c>
      <c r="I968" s="346">
        <v>5000</v>
      </c>
      <c r="J968" s="295">
        <v>19</v>
      </c>
      <c r="K968" s="296">
        <f t="shared" si="147"/>
        <v>6.8973862536302038E-3</v>
      </c>
      <c r="L968" s="296">
        <f t="shared" si="148"/>
        <v>4.6266233766233764E-3</v>
      </c>
      <c r="M968" s="297">
        <f t="shared" si="145"/>
        <v>49.339471031449186</v>
      </c>
      <c r="N968" s="297">
        <f t="shared" si="149"/>
        <v>10.85468362691882</v>
      </c>
      <c r="O968" s="361">
        <v>19.391225618367148</v>
      </c>
      <c r="P968" s="297">
        <v>1.8392608699654776</v>
      </c>
      <c r="Q968" s="369">
        <f t="shared" si="146"/>
        <v>8.77988366904255E-2</v>
      </c>
    </row>
    <row r="969" spans="1:17" x14ac:dyDescent="0.35">
      <c r="A969" s="298">
        <f t="shared" si="150"/>
        <v>19</v>
      </c>
      <c r="B969" s="295" t="s">
        <v>1224</v>
      </c>
      <c r="C969" s="295">
        <v>544.4</v>
      </c>
      <c r="D969" s="295">
        <v>105.8</v>
      </c>
      <c r="E969" s="295">
        <v>74</v>
      </c>
      <c r="F969" s="295">
        <f t="shared" si="144"/>
        <v>724.19999999999993</v>
      </c>
      <c r="G969" s="346">
        <v>1100</v>
      </c>
      <c r="H969" s="295">
        <v>14</v>
      </c>
      <c r="I969" s="346">
        <v>5000</v>
      </c>
      <c r="J969" s="295">
        <v>14</v>
      </c>
      <c r="K969" s="296">
        <f t="shared" si="147"/>
        <v>5.0822846079380448E-3</v>
      </c>
      <c r="L969" s="296">
        <f t="shared" si="148"/>
        <v>3.4090909090909089E-3</v>
      </c>
      <c r="M969" s="297">
        <f t="shared" si="145"/>
        <v>36.355399707383611</v>
      </c>
      <c r="N969" s="297">
        <f t="shared" si="149"/>
        <v>7.9981879356243946</v>
      </c>
      <c r="O969" s="361">
        <v>14.288271508270531</v>
      </c>
      <c r="P969" s="297">
        <v>1.3552448515535098</v>
      </c>
      <c r="Q969" s="369">
        <f t="shared" si="146"/>
        <v>8.2846042533598521E-2</v>
      </c>
    </row>
    <row r="970" spans="1:17" x14ac:dyDescent="0.35">
      <c r="A970" s="298">
        <f t="shared" si="150"/>
        <v>20</v>
      </c>
      <c r="B970" s="295" t="s">
        <v>1225</v>
      </c>
      <c r="C970" s="295">
        <v>252.4</v>
      </c>
      <c r="D970" s="295">
        <v>53</v>
      </c>
      <c r="E970" s="295">
        <v>35.4</v>
      </c>
      <c r="F970" s="295">
        <f t="shared" si="144"/>
        <v>340.79999999999995</v>
      </c>
      <c r="G970" s="346">
        <v>1100</v>
      </c>
      <c r="H970" s="295">
        <v>6</v>
      </c>
      <c r="I970" s="346">
        <v>5000</v>
      </c>
      <c r="J970" s="295">
        <v>6</v>
      </c>
      <c r="K970" s="296">
        <f t="shared" si="147"/>
        <v>2.1781219748305907E-3</v>
      </c>
      <c r="L970" s="296">
        <f t="shared" si="148"/>
        <v>1.4610389610389611E-3</v>
      </c>
      <c r="M970" s="297">
        <f t="shared" si="145"/>
        <v>15.580885588878692</v>
      </c>
      <c r="N970" s="297">
        <f t="shared" si="149"/>
        <v>3.4277948295533123</v>
      </c>
      <c r="O970" s="361">
        <v>6.1235449321159408</v>
      </c>
      <c r="P970" s="297">
        <v>0.58081922209436132</v>
      </c>
      <c r="Q970" s="369">
        <f t="shared" si="146"/>
        <v>7.5449074450241516E-2</v>
      </c>
    </row>
    <row r="971" spans="1:17" x14ac:dyDescent="0.35">
      <c r="A971" s="298">
        <f t="shared" si="150"/>
        <v>21</v>
      </c>
      <c r="B971" s="295" t="s">
        <v>1226</v>
      </c>
      <c r="C971" s="295">
        <v>446.3</v>
      </c>
      <c r="D971" s="295">
        <v>12.4</v>
      </c>
      <c r="E971" s="295">
        <v>75.400000000000006</v>
      </c>
      <c r="F971" s="295">
        <f t="shared" si="144"/>
        <v>534.1</v>
      </c>
      <c r="G971" s="346">
        <v>1100</v>
      </c>
      <c r="H971" s="295">
        <v>7</v>
      </c>
      <c r="I971" s="346">
        <v>5000</v>
      </c>
      <c r="J971" s="295">
        <v>7</v>
      </c>
      <c r="K971" s="296">
        <f t="shared" si="147"/>
        <v>2.5411423039690224E-3</v>
      </c>
      <c r="L971" s="296">
        <f t="shared" si="148"/>
        <v>1.7045454545454545E-3</v>
      </c>
      <c r="M971" s="297">
        <f t="shared" si="145"/>
        <v>18.177699853691806</v>
      </c>
      <c r="N971" s="297">
        <f t="shared" si="149"/>
        <v>3.9990939678121973</v>
      </c>
      <c r="O971" s="361">
        <v>7.1441357541352657</v>
      </c>
      <c r="P971" s="297">
        <v>0.67762242577675491</v>
      </c>
      <c r="Q971" s="369">
        <f t="shared" si="146"/>
        <v>5.6166545593364578E-2</v>
      </c>
    </row>
    <row r="972" spans="1:17" x14ac:dyDescent="0.35">
      <c r="A972" s="298">
        <f t="shared" si="150"/>
        <v>22</v>
      </c>
      <c r="B972" s="295" t="s">
        <v>1227</v>
      </c>
      <c r="C972" s="295">
        <v>237.5</v>
      </c>
      <c r="D972" s="295"/>
      <c r="E972" s="295"/>
      <c r="F972" s="295">
        <f t="shared" si="144"/>
        <v>237.5</v>
      </c>
      <c r="G972" s="346">
        <v>1100</v>
      </c>
      <c r="H972" s="295">
        <v>6</v>
      </c>
      <c r="I972" s="346">
        <v>5000</v>
      </c>
      <c r="J972" s="295">
        <v>6</v>
      </c>
      <c r="K972" s="296">
        <f t="shared" si="147"/>
        <v>2.1781219748305907E-3</v>
      </c>
      <c r="L972" s="296">
        <f t="shared" si="148"/>
        <v>1.4610389610389611E-3</v>
      </c>
      <c r="M972" s="297">
        <f t="shared" si="145"/>
        <v>15.580885588878692</v>
      </c>
      <c r="N972" s="297">
        <f t="shared" si="149"/>
        <v>3.4277948295533123</v>
      </c>
      <c r="O972" s="361">
        <v>6.1235449321159408</v>
      </c>
      <c r="P972" s="297">
        <v>0.58081922209436132</v>
      </c>
      <c r="Q972" s="369">
        <f t="shared" si="146"/>
        <v>0.10826545083217813</v>
      </c>
    </row>
    <row r="973" spans="1:17" x14ac:dyDescent="0.35">
      <c r="A973" s="298">
        <f t="shared" si="150"/>
        <v>23</v>
      </c>
      <c r="B973" s="295" t="s">
        <v>1228</v>
      </c>
      <c r="C973" s="295">
        <v>159.5</v>
      </c>
      <c r="D973" s="295"/>
      <c r="E973" s="295">
        <v>91.9</v>
      </c>
      <c r="F973" s="295">
        <f t="shared" si="144"/>
        <v>251.4</v>
      </c>
      <c r="G973" s="346">
        <v>1100</v>
      </c>
      <c r="H973" s="295">
        <v>5</v>
      </c>
      <c r="I973" s="346">
        <v>5000</v>
      </c>
      <c r="J973" s="295">
        <v>5</v>
      </c>
      <c r="K973" s="296">
        <f t="shared" si="147"/>
        <v>1.8151016456921588E-3</v>
      </c>
      <c r="L973" s="296">
        <f t="shared" si="148"/>
        <v>1.2175324675324675E-3</v>
      </c>
      <c r="M973" s="297">
        <f t="shared" si="145"/>
        <v>12.984071324065575</v>
      </c>
      <c r="N973" s="297">
        <f t="shared" si="149"/>
        <v>2.8564956912944264</v>
      </c>
      <c r="O973" s="361">
        <v>5.1029541100966185</v>
      </c>
      <c r="P973" s="297">
        <v>0.48401601841196779</v>
      </c>
      <c r="Q973" s="369">
        <f t="shared" si="146"/>
        <v>8.5232844645459771E-2</v>
      </c>
    </row>
    <row r="974" spans="1:17" x14ac:dyDescent="0.35">
      <c r="A974" s="298">
        <f t="shared" si="150"/>
        <v>24</v>
      </c>
      <c r="B974" s="295" t="s">
        <v>1229</v>
      </c>
      <c r="C974" s="295">
        <v>6036.5</v>
      </c>
      <c r="D974" s="295"/>
      <c r="E974" s="295">
        <v>57.9</v>
      </c>
      <c r="F974" s="295">
        <f t="shared" si="144"/>
        <v>6094.4</v>
      </c>
      <c r="G974" s="346">
        <v>1100</v>
      </c>
      <c r="H974" s="295">
        <v>130</v>
      </c>
      <c r="I974" s="346">
        <v>5000</v>
      </c>
      <c r="J974" s="295">
        <v>130</v>
      </c>
      <c r="K974" s="296">
        <f t="shared" si="147"/>
        <v>4.7192642787996127E-2</v>
      </c>
      <c r="L974" s="296">
        <f t="shared" si="148"/>
        <v>3.1655844155844153E-2</v>
      </c>
      <c r="M974" s="297">
        <f t="shared" si="145"/>
        <v>337.58585442570495</v>
      </c>
      <c r="N974" s="297">
        <f t="shared" si="149"/>
        <v>74.268887973655083</v>
      </c>
      <c r="O974" s="361">
        <v>132.67680686251205</v>
      </c>
      <c r="P974" s="297">
        <v>12.584416478711162</v>
      </c>
      <c r="Q974" s="369">
        <f t="shared" si="146"/>
        <v>9.1414407610360876E-2</v>
      </c>
    </row>
    <row r="975" spans="1:17" x14ac:dyDescent="0.35">
      <c r="A975" s="298">
        <f t="shared" si="150"/>
        <v>25</v>
      </c>
      <c r="B975" s="295" t="s">
        <v>1230</v>
      </c>
      <c r="C975" s="295">
        <v>5942.78</v>
      </c>
      <c r="D975" s="295">
        <v>26.3</v>
      </c>
      <c r="E975" s="295">
        <v>169.5</v>
      </c>
      <c r="F975" s="295">
        <f t="shared" si="144"/>
        <v>6138.58</v>
      </c>
      <c r="G975" s="346">
        <v>1100</v>
      </c>
      <c r="H975" s="295">
        <v>130</v>
      </c>
      <c r="I975" s="346">
        <v>5000</v>
      </c>
      <c r="J975" s="295">
        <v>130</v>
      </c>
      <c r="K975" s="296">
        <f t="shared" si="147"/>
        <v>4.7192642787996127E-2</v>
      </c>
      <c r="L975" s="296">
        <f t="shared" si="148"/>
        <v>3.1655844155844153E-2</v>
      </c>
      <c r="M975" s="297">
        <f t="shared" si="145"/>
        <v>337.58585442570495</v>
      </c>
      <c r="N975" s="297">
        <f t="shared" si="149"/>
        <v>74.268887973655083</v>
      </c>
      <c r="O975" s="361">
        <v>132.67680686251205</v>
      </c>
      <c r="P975" s="297">
        <v>12.584416478711162</v>
      </c>
      <c r="Q975" s="369">
        <f t="shared" si="146"/>
        <v>9.075648859191919E-2</v>
      </c>
    </row>
    <row r="976" spans="1:17" x14ac:dyDescent="0.35">
      <c r="A976" s="298">
        <f t="shared" si="150"/>
        <v>26</v>
      </c>
      <c r="B976" s="295" t="s">
        <v>1231</v>
      </c>
      <c r="C976" s="295">
        <v>362.7</v>
      </c>
      <c r="D976" s="295"/>
      <c r="E976" s="295">
        <v>64.8</v>
      </c>
      <c r="F976" s="295">
        <f t="shared" si="144"/>
        <v>427.5</v>
      </c>
      <c r="G976" s="346">
        <v>1100</v>
      </c>
      <c r="H976" s="295">
        <v>8</v>
      </c>
      <c r="I976" s="346">
        <v>5000</v>
      </c>
      <c r="J976" s="295">
        <v>8</v>
      </c>
      <c r="K976" s="296">
        <f t="shared" si="147"/>
        <v>2.9041626331074541E-3</v>
      </c>
      <c r="L976" s="296">
        <f t="shared" si="148"/>
        <v>1.9480519480519481E-3</v>
      </c>
      <c r="M976" s="297">
        <f t="shared" si="145"/>
        <v>20.774514118504921</v>
      </c>
      <c r="N976" s="297">
        <f t="shared" si="149"/>
        <v>4.5703931060710827</v>
      </c>
      <c r="O976" s="361">
        <v>8.1647265761545889</v>
      </c>
      <c r="P976" s="297">
        <v>0.77442562945914839</v>
      </c>
      <c r="Q976" s="369">
        <f t="shared" si="146"/>
        <v>8.0196630246057873E-2</v>
      </c>
    </row>
    <row r="977" spans="1:17" x14ac:dyDescent="0.35">
      <c r="A977" s="298">
        <f t="shared" si="150"/>
        <v>27</v>
      </c>
      <c r="B977" s="295" t="s">
        <v>1232</v>
      </c>
      <c r="C977" s="295">
        <v>5493.7</v>
      </c>
      <c r="D977" s="295"/>
      <c r="E977" s="295"/>
      <c r="F977" s="295">
        <f t="shared" si="144"/>
        <v>5493.7</v>
      </c>
      <c r="G977" s="346">
        <v>1100</v>
      </c>
      <c r="H977" s="295">
        <v>148</v>
      </c>
      <c r="I977" s="346">
        <v>5000</v>
      </c>
      <c r="J977" s="295">
        <v>148</v>
      </c>
      <c r="K977" s="296">
        <f t="shared" si="147"/>
        <v>5.3727008712487902E-2</v>
      </c>
      <c r="L977" s="296">
        <f t="shared" si="148"/>
        <v>3.6038961038961037E-2</v>
      </c>
      <c r="M977" s="297">
        <f t="shared" si="145"/>
        <v>384.32851119234101</v>
      </c>
      <c r="N977" s="297">
        <f t="shared" si="149"/>
        <v>84.552272462315017</v>
      </c>
      <c r="O977" s="361">
        <v>151.04744165885987</v>
      </c>
      <c r="P977" s="297">
        <v>14.326874144994246</v>
      </c>
      <c r="Q977" s="369">
        <f t="shared" si="146"/>
        <v>0.1154513532698382</v>
      </c>
    </row>
    <row r="978" spans="1:17" x14ac:dyDescent="0.35">
      <c r="A978" s="298">
        <f t="shared" si="150"/>
        <v>28</v>
      </c>
      <c r="B978" s="295" t="s">
        <v>1233</v>
      </c>
      <c r="C978" s="295">
        <v>5413.1</v>
      </c>
      <c r="D978" s="295"/>
      <c r="E978" s="295">
        <v>26</v>
      </c>
      <c r="F978" s="295">
        <f t="shared" si="144"/>
        <v>5439.1</v>
      </c>
      <c r="G978" s="346">
        <v>1100</v>
      </c>
      <c r="H978" s="295">
        <v>147</v>
      </c>
      <c r="I978" s="346">
        <v>5000</v>
      </c>
      <c r="J978" s="295">
        <v>147</v>
      </c>
      <c r="K978" s="296">
        <f t="shared" si="147"/>
        <v>5.3363988383349471E-2</v>
      </c>
      <c r="L978" s="296">
        <f t="shared" si="148"/>
        <v>3.5795454545454547E-2</v>
      </c>
      <c r="M978" s="297">
        <f t="shared" si="145"/>
        <v>381.73169692752793</v>
      </c>
      <c r="N978" s="297">
        <f t="shared" si="149"/>
        <v>83.980973324056151</v>
      </c>
      <c r="O978" s="361">
        <v>150.02685083684057</v>
      </c>
      <c r="P978" s="297">
        <v>14.230070941311851</v>
      </c>
      <c r="Q978" s="369">
        <f t="shared" si="146"/>
        <v>0.11582239562238909</v>
      </c>
    </row>
    <row r="979" spans="1:17" x14ac:dyDescent="0.35">
      <c r="A979" s="298">
        <f t="shared" si="150"/>
        <v>29</v>
      </c>
      <c r="B979" s="295" t="s">
        <v>1234</v>
      </c>
      <c r="C979" s="295">
        <v>420.4</v>
      </c>
      <c r="D979" s="295"/>
      <c r="E979" s="295">
        <v>81.3</v>
      </c>
      <c r="F979" s="295">
        <f t="shared" si="144"/>
        <v>501.7</v>
      </c>
      <c r="G979" s="346">
        <v>1100</v>
      </c>
      <c r="H979" s="295">
        <v>12</v>
      </c>
      <c r="I979" s="346">
        <v>5000</v>
      </c>
      <c r="J979" s="295">
        <v>12</v>
      </c>
      <c r="K979" s="296">
        <f t="shared" si="147"/>
        <v>4.3562439496611814E-3</v>
      </c>
      <c r="L979" s="296">
        <f t="shared" si="148"/>
        <v>2.9220779220779222E-3</v>
      </c>
      <c r="M979" s="297">
        <f t="shared" si="145"/>
        <v>31.161771177757384</v>
      </c>
      <c r="N979" s="297">
        <f t="shared" si="149"/>
        <v>6.8555896591066245</v>
      </c>
      <c r="O979" s="361">
        <v>12.247089864231882</v>
      </c>
      <c r="P979" s="297">
        <v>1.1616384441887226</v>
      </c>
      <c r="Q979" s="369">
        <f t="shared" si="146"/>
        <v>0.10250366582675825</v>
      </c>
    </row>
    <row r="980" spans="1:17" x14ac:dyDescent="0.35">
      <c r="A980" s="298">
        <f t="shared" si="150"/>
        <v>30</v>
      </c>
      <c r="B980" s="295" t="s">
        <v>1235</v>
      </c>
      <c r="C980" s="295">
        <v>176.4</v>
      </c>
      <c r="D980" s="295"/>
      <c r="E980" s="295">
        <v>88.5</v>
      </c>
      <c r="F980" s="295">
        <f t="shared" si="144"/>
        <v>264.89999999999998</v>
      </c>
      <c r="G980" s="346">
        <v>1100</v>
      </c>
      <c r="H980" s="295">
        <v>6</v>
      </c>
      <c r="I980" s="346">
        <v>5000</v>
      </c>
      <c r="J980" s="295">
        <v>6</v>
      </c>
      <c r="K980" s="296">
        <f t="shared" si="147"/>
        <v>2.1781219748305907E-3</v>
      </c>
      <c r="L980" s="296">
        <f t="shared" si="148"/>
        <v>1.4610389610389611E-3</v>
      </c>
      <c r="M980" s="297">
        <f t="shared" si="145"/>
        <v>15.580885588878692</v>
      </c>
      <c r="N980" s="297">
        <f t="shared" si="149"/>
        <v>3.4277948295533123</v>
      </c>
      <c r="O980" s="361">
        <v>6.1235449321159408</v>
      </c>
      <c r="P980" s="297">
        <v>0.58081922209436132</v>
      </c>
      <c r="Q980" s="369">
        <f t="shared" si="146"/>
        <v>9.7066985929189539E-2</v>
      </c>
    </row>
    <row r="981" spans="1:17" x14ac:dyDescent="0.35">
      <c r="A981" s="298">
        <f t="shared" si="150"/>
        <v>31</v>
      </c>
      <c r="B981" s="295" t="s">
        <v>1236</v>
      </c>
      <c r="C981" s="295">
        <v>476.7</v>
      </c>
      <c r="D981" s="295"/>
      <c r="E981" s="295">
        <v>38</v>
      </c>
      <c r="F981" s="295">
        <f t="shared" si="144"/>
        <v>514.70000000000005</v>
      </c>
      <c r="G981" s="346">
        <v>1100</v>
      </c>
      <c r="H981" s="295">
        <v>14</v>
      </c>
      <c r="I981" s="346">
        <v>5000</v>
      </c>
      <c r="J981" s="295">
        <v>14</v>
      </c>
      <c r="K981" s="296">
        <f t="shared" si="147"/>
        <v>5.0822846079380448E-3</v>
      </c>
      <c r="L981" s="296">
        <f t="shared" si="148"/>
        <v>3.4090909090909089E-3</v>
      </c>
      <c r="M981" s="297">
        <f t="shared" si="145"/>
        <v>36.355399707383611</v>
      </c>
      <c r="N981" s="297">
        <f t="shared" si="149"/>
        <v>7.9981879356243946</v>
      </c>
      <c r="O981" s="361">
        <v>14.288271508270531</v>
      </c>
      <c r="P981" s="297">
        <v>1.3552448515535098</v>
      </c>
      <c r="Q981" s="369">
        <f t="shared" si="146"/>
        <v>0.11656713425846521</v>
      </c>
    </row>
    <row r="982" spans="1:17" x14ac:dyDescent="0.35">
      <c r="A982" s="298">
        <f t="shared" si="150"/>
        <v>32</v>
      </c>
      <c r="B982" s="295" t="s">
        <v>1241</v>
      </c>
      <c r="C982" s="295">
        <v>474.8</v>
      </c>
      <c r="D982" s="295"/>
      <c r="E982" s="295"/>
      <c r="F982" s="295">
        <f t="shared" si="144"/>
        <v>474.8</v>
      </c>
      <c r="G982" s="346">
        <v>1100</v>
      </c>
      <c r="H982" s="295"/>
      <c r="I982" s="346">
        <v>5000</v>
      </c>
      <c r="J982" s="295">
        <v>11</v>
      </c>
      <c r="K982" s="296">
        <f t="shared" si="147"/>
        <v>0</v>
      </c>
      <c r="L982" s="296">
        <f t="shared" si="148"/>
        <v>2.6785714285714286E-3</v>
      </c>
      <c r="M982" s="297">
        <f t="shared" si="145"/>
        <v>11.468169642857143</v>
      </c>
      <c r="N982" s="297">
        <f t="shared" si="149"/>
        <v>2.5229973214285715</v>
      </c>
      <c r="O982" s="361">
        <v>5.1020588235294122</v>
      </c>
      <c r="P982" s="297">
        <v>0</v>
      </c>
      <c r="Q982" s="369">
        <f t="shared" si="146"/>
        <v>4.0213196688742889E-2</v>
      </c>
    </row>
    <row r="983" spans="1:17" x14ac:dyDescent="0.35">
      <c r="A983" s="298">
        <f t="shared" si="150"/>
        <v>33</v>
      </c>
      <c r="B983" s="295" t="s">
        <v>1242</v>
      </c>
      <c r="C983" s="295">
        <v>667.03</v>
      </c>
      <c r="D983" s="295"/>
      <c r="E983" s="295"/>
      <c r="F983" s="295">
        <f t="shared" si="144"/>
        <v>667.03</v>
      </c>
      <c r="G983" s="346">
        <v>1100</v>
      </c>
      <c r="H983" s="295"/>
      <c r="I983" s="346">
        <v>5000</v>
      </c>
      <c r="J983" s="295">
        <v>13</v>
      </c>
      <c r="K983" s="296">
        <f t="shared" si="147"/>
        <v>0</v>
      </c>
      <c r="L983" s="296">
        <f t="shared" si="148"/>
        <v>3.1655844155844158E-3</v>
      </c>
      <c r="M983" s="297">
        <f t="shared" si="145"/>
        <v>13.553291396103896</v>
      </c>
      <c r="N983" s="297">
        <f t="shared" si="149"/>
        <v>2.9817241071428571</v>
      </c>
      <c r="O983" s="361">
        <v>6.0297058823529408</v>
      </c>
      <c r="P983" s="297">
        <v>0</v>
      </c>
      <c r="Q983" s="369">
        <f t="shared" si="146"/>
        <v>3.382864546662024E-2</v>
      </c>
    </row>
    <row r="984" spans="1:17" x14ac:dyDescent="0.35">
      <c r="A984" s="298">
        <f t="shared" si="150"/>
        <v>34</v>
      </c>
      <c r="B984" s="295" t="s">
        <v>1243</v>
      </c>
      <c r="C984" s="295">
        <v>1023.7</v>
      </c>
      <c r="D984" s="295"/>
      <c r="E984" s="295"/>
      <c r="F984" s="295">
        <f t="shared" si="144"/>
        <v>1023.7</v>
      </c>
      <c r="G984" s="346">
        <v>1100</v>
      </c>
      <c r="H984" s="295"/>
      <c r="I984" s="346">
        <v>5000</v>
      </c>
      <c r="J984" s="295">
        <v>24</v>
      </c>
      <c r="K984" s="296">
        <f t="shared" si="147"/>
        <v>0</v>
      </c>
      <c r="L984" s="296">
        <f t="shared" si="148"/>
        <v>5.8441558441558444E-3</v>
      </c>
      <c r="M984" s="297">
        <f t="shared" si="145"/>
        <v>25.021461038961039</v>
      </c>
      <c r="N984" s="297">
        <f t="shared" si="149"/>
        <v>5.504721428571429</v>
      </c>
      <c r="O984" s="361">
        <v>11.131764705882354</v>
      </c>
      <c r="P984" s="297">
        <v>0</v>
      </c>
      <c r="Q984" s="369">
        <f t="shared" si="146"/>
        <v>4.0693510963578025E-2</v>
      </c>
    </row>
    <row r="985" spans="1:17" x14ac:dyDescent="0.35">
      <c r="A985" s="298">
        <f t="shared" si="150"/>
        <v>35</v>
      </c>
      <c r="B985" s="295" t="s">
        <v>1247</v>
      </c>
      <c r="C985" s="295">
        <v>214.1</v>
      </c>
      <c r="D985" s="295"/>
      <c r="E985" s="295"/>
      <c r="F985" s="295">
        <f t="shared" si="144"/>
        <v>214.1</v>
      </c>
      <c r="G985" s="346">
        <v>1100</v>
      </c>
      <c r="H985" s="295"/>
      <c r="I985" s="346">
        <v>5000</v>
      </c>
      <c r="J985" s="295">
        <v>6</v>
      </c>
      <c r="K985" s="296">
        <f t="shared" si="147"/>
        <v>0</v>
      </c>
      <c r="L985" s="296">
        <f t="shared" si="148"/>
        <v>1.4610389610389611E-3</v>
      </c>
      <c r="M985" s="297">
        <f t="shared" si="145"/>
        <v>6.2553652597402598</v>
      </c>
      <c r="N985" s="297">
        <f t="shared" si="149"/>
        <v>1.3761803571428572</v>
      </c>
      <c r="O985" s="361">
        <v>2.7829411764705885</v>
      </c>
      <c r="P985" s="297">
        <v>0</v>
      </c>
      <c r="Q985" s="369">
        <f t="shared" si="146"/>
        <v>4.8643095718606755E-2</v>
      </c>
    </row>
    <row r="986" spans="1:17" x14ac:dyDescent="0.35">
      <c r="A986" s="298">
        <f t="shared" si="150"/>
        <v>36</v>
      </c>
      <c r="B986" s="295" t="s">
        <v>1248</v>
      </c>
      <c r="C986" s="295">
        <v>396.1</v>
      </c>
      <c r="D986" s="295"/>
      <c r="E986" s="295">
        <v>77.8</v>
      </c>
      <c r="F986" s="295">
        <f t="shared" si="144"/>
        <v>473.90000000000003</v>
      </c>
      <c r="G986" s="346">
        <v>1100</v>
      </c>
      <c r="H986" s="295">
        <v>9</v>
      </c>
      <c r="I986" s="346">
        <v>5000</v>
      </c>
      <c r="J986" s="295">
        <v>9</v>
      </c>
      <c r="K986" s="296">
        <f t="shared" si="147"/>
        <v>3.2671829622458858E-3</v>
      </c>
      <c r="L986" s="296">
        <f t="shared" si="148"/>
        <v>2.1915584415584414E-3</v>
      </c>
      <c r="M986" s="297">
        <f t="shared" si="145"/>
        <v>23.371328383318037</v>
      </c>
      <c r="N986" s="297">
        <f t="shared" si="149"/>
        <v>5.1416922443299677</v>
      </c>
      <c r="O986" s="361">
        <v>9.1853173981739111</v>
      </c>
      <c r="P986" s="297">
        <v>0.87122883314154187</v>
      </c>
      <c r="Q986" s="369">
        <f t="shared" si="146"/>
        <v>8.1387564589498737E-2</v>
      </c>
    </row>
    <row r="987" spans="1:17" x14ac:dyDescent="0.35">
      <c r="A987" s="298">
        <f t="shared" si="150"/>
        <v>37</v>
      </c>
      <c r="B987" s="295" t="s">
        <v>1249</v>
      </c>
      <c r="C987" s="295">
        <v>479.6</v>
      </c>
      <c r="D987" s="295"/>
      <c r="E987" s="295"/>
      <c r="F987" s="295">
        <f t="shared" si="144"/>
        <v>479.6</v>
      </c>
      <c r="G987" s="346">
        <v>1100</v>
      </c>
      <c r="H987" s="295">
        <v>10</v>
      </c>
      <c r="I987" s="346">
        <v>5000</v>
      </c>
      <c r="J987" s="295">
        <v>10</v>
      </c>
      <c r="K987" s="296">
        <f t="shared" si="147"/>
        <v>3.6302032913843175E-3</v>
      </c>
      <c r="L987" s="296">
        <f t="shared" si="148"/>
        <v>2.435064935064935E-3</v>
      </c>
      <c r="M987" s="297">
        <f t="shared" si="145"/>
        <v>25.968142648131149</v>
      </c>
      <c r="N987" s="297">
        <f t="shared" si="149"/>
        <v>5.7129913825888528</v>
      </c>
      <c r="O987" s="361">
        <v>10.205908220193237</v>
      </c>
      <c r="P987" s="297">
        <v>0.96803203682393557</v>
      </c>
      <c r="Q987" s="369">
        <f t="shared" si="146"/>
        <v>8.9355867989443644E-2</v>
      </c>
    </row>
    <row r="988" spans="1:17" x14ac:dyDescent="0.35">
      <c r="A988" s="298">
        <f t="shared" si="150"/>
        <v>38</v>
      </c>
      <c r="B988" s="295" t="s">
        <v>1250</v>
      </c>
      <c r="C988" s="295">
        <v>415.6</v>
      </c>
      <c r="D988" s="295"/>
      <c r="E988" s="295"/>
      <c r="F988" s="295">
        <f t="shared" si="144"/>
        <v>415.6</v>
      </c>
      <c r="G988" s="346">
        <v>1100</v>
      </c>
      <c r="H988" s="295">
        <v>6</v>
      </c>
      <c r="I988" s="346">
        <v>5000</v>
      </c>
      <c r="J988" s="295">
        <v>6</v>
      </c>
      <c r="K988" s="296">
        <f t="shared" si="147"/>
        <v>2.1781219748305907E-3</v>
      </c>
      <c r="L988" s="296">
        <f t="shared" si="148"/>
        <v>1.4610389610389611E-3</v>
      </c>
      <c r="M988" s="297">
        <f t="shared" si="145"/>
        <v>15.580885588878692</v>
      </c>
      <c r="N988" s="297">
        <f t="shared" si="149"/>
        <v>3.4277948295533123</v>
      </c>
      <c r="O988" s="361">
        <v>6.1235449321159408</v>
      </c>
      <c r="P988" s="297">
        <v>0.58081922209436132</v>
      </c>
      <c r="Q988" s="369">
        <f t="shared" si="146"/>
        <v>6.1869693389418445E-2</v>
      </c>
    </row>
    <row r="989" spans="1:17" x14ac:dyDescent="0.35">
      <c r="A989" s="298">
        <f t="shared" si="150"/>
        <v>39</v>
      </c>
      <c r="B989" s="295" t="s">
        <v>1251</v>
      </c>
      <c r="C989" s="295">
        <v>338.9</v>
      </c>
      <c r="D989" s="295"/>
      <c r="E989" s="295">
        <v>73.099999999999994</v>
      </c>
      <c r="F989" s="295">
        <f t="shared" si="144"/>
        <v>412</v>
      </c>
      <c r="G989" s="346">
        <v>1100</v>
      </c>
      <c r="H989" s="295">
        <v>6</v>
      </c>
      <c r="I989" s="346">
        <v>5000</v>
      </c>
      <c r="J989" s="295">
        <v>6</v>
      </c>
      <c r="K989" s="296">
        <f t="shared" si="147"/>
        <v>2.1781219748305907E-3</v>
      </c>
      <c r="L989" s="296">
        <f t="shared" si="148"/>
        <v>1.4610389610389611E-3</v>
      </c>
      <c r="M989" s="297">
        <f t="shared" si="145"/>
        <v>15.580885588878692</v>
      </c>
      <c r="N989" s="297">
        <f t="shared" si="149"/>
        <v>3.4277948295533123</v>
      </c>
      <c r="O989" s="361">
        <v>6.1235449321159408</v>
      </c>
      <c r="P989" s="297">
        <v>0.58081922209436132</v>
      </c>
      <c r="Q989" s="369">
        <f t="shared" si="146"/>
        <v>6.2410302360782301E-2</v>
      </c>
    </row>
    <row r="990" spans="1:17" x14ac:dyDescent="0.35">
      <c r="A990" s="298">
        <f t="shared" si="150"/>
        <v>40</v>
      </c>
      <c r="B990" s="295" t="s">
        <v>1252</v>
      </c>
      <c r="C990" s="295">
        <v>154.69999999999999</v>
      </c>
      <c r="D990" s="295"/>
      <c r="E990" s="295"/>
      <c r="F990" s="295">
        <f t="shared" si="144"/>
        <v>154.69999999999999</v>
      </c>
      <c r="G990" s="346">
        <v>1100</v>
      </c>
      <c r="H990" s="295">
        <v>3</v>
      </c>
      <c r="I990" s="346">
        <v>5000</v>
      </c>
      <c r="J990" s="295">
        <v>3</v>
      </c>
      <c r="K990" s="296">
        <f t="shared" si="147"/>
        <v>1.0890609874152953E-3</v>
      </c>
      <c r="L990" s="296">
        <f t="shared" si="148"/>
        <v>7.3051948051948055E-4</v>
      </c>
      <c r="M990" s="297">
        <f t="shared" si="145"/>
        <v>7.790442794439346</v>
      </c>
      <c r="N990" s="297">
        <f t="shared" si="149"/>
        <v>1.7138974147766561</v>
      </c>
      <c r="O990" s="361">
        <v>3.0617724660579704</v>
      </c>
      <c r="P990" s="297">
        <v>0.29040961104718066</v>
      </c>
      <c r="Q990" s="369">
        <f t="shared" si="146"/>
        <v>8.310615569696933E-2</v>
      </c>
    </row>
    <row r="991" spans="1:17" x14ac:dyDescent="0.35">
      <c r="A991" s="298">
        <f t="shared" si="150"/>
        <v>41</v>
      </c>
      <c r="B991" s="295" t="s">
        <v>1253</v>
      </c>
      <c r="C991" s="295">
        <v>127</v>
      </c>
      <c r="D991" s="295">
        <v>51.8</v>
      </c>
      <c r="E991" s="295"/>
      <c r="F991" s="295">
        <f t="shared" si="144"/>
        <v>178.8</v>
      </c>
      <c r="G991" s="346">
        <v>1100</v>
      </c>
      <c r="H991" s="295">
        <v>3</v>
      </c>
      <c r="I991" s="346">
        <v>5000</v>
      </c>
      <c r="J991" s="295">
        <v>3</v>
      </c>
      <c r="K991" s="296">
        <f t="shared" si="147"/>
        <v>1.0890609874152953E-3</v>
      </c>
      <c r="L991" s="296">
        <f t="shared" si="148"/>
        <v>7.3051948051948055E-4</v>
      </c>
      <c r="M991" s="297">
        <f t="shared" si="145"/>
        <v>7.790442794439346</v>
      </c>
      <c r="N991" s="297">
        <f t="shared" si="149"/>
        <v>1.7138974147766561</v>
      </c>
      <c r="O991" s="361">
        <v>3.0617724660579704</v>
      </c>
      <c r="P991" s="297">
        <v>0.29040961104718066</v>
      </c>
      <c r="Q991" s="369">
        <f t="shared" si="146"/>
        <v>7.1904487059961705E-2</v>
      </c>
    </row>
    <row r="992" spans="1:17" x14ac:dyDescent="0.35">
      <c r="A992" s="298">
        <f t="shared" si="150"/>
        <v>42</v>
      </c>
      <c r="B992" s="295" t="s">
        <v>1254</v>
      </c>
      <c r="C992" s="295">
        <v>228.6</v>
      </c>
      <c r="D992" s="295"/>
      <c r="E992" s="295"/>
      <c r="F992" s="295">
        <f t="shared" si="144"/>
        <v>228.6</v>
      </c>
      <c r="G992" s="346">
        <v>1100</v>
      </c>
      <c r="H992" s="295">
        <v>6</v>
      </c>
      <c r="I992" s="346">
        <v>5000</v>
      </c>
      <c r="J992" s="295">
        <v>6</v>
      </c>
      <c r="K992" s="296">
        <f t="shared" si="147"/>
        <v>2.1781219748305907E-3</v>
      </c>
      <c r="L992" s="296">
        <f t="shared" si="148"/>
        <v>1.4610389610389611E-3</v>
      </c>
      <c r="M992" s="297">
        <f t="shared" si="145"/>
        <v>15.580885588878692</v>
      </c>
      <c r="N992" s="297">
        <f t="shared" si="149"/>
        <v>3.4277948295533123</v>
      </c>
      <c r="O992" s="361">
        <v>6.1235449321159408</v>
      </c>
      <c r="P992" s="297">
        <v>0.58081922209436132</v>
      </c>
      <c r="Q992" s="369">
        <f t="shared" si="146"/>
        <v>0.1124805099415674</v>
      </c>
    </row>
    <row r="993" spans="1:17" x14ac:dyDescent="0.35">
      <c r="A993" s="298">
        <f t="shared" si="150"/>
        <v>43</v>
      </c>
      <c r="B993" s="295" t="s">
        <v>1255</v>
      </c>
      <c r="C993" s="295">
        <v>211.7</v>
      </c>
      <c r="D993" s="295"/>
      <c r="E993" s="295"/>
      <c r="F993" s="295">
        <f t="shared" si="144"/>
        <v>211.7</v>
      </c>
      <c r="G993" s="346">
        <v>1100</v>
      </c>
      <c r="H993" s="295">
        <v>7</v>
      </c>
      <c r="I993" s="346">
        <v>5000</v>
      </c>
      <c r="J993" s="295">
        <v>7</v>
      </c>
      <c r="K993" s="296">
        <f t="shared" si="147"/>
        <v>2.5411423039690224E-3</v>
      </c>
      <c r="L993" s="296">
        <f t="shared" si="148"/>
        <v>1.7045454545454545E-3</v>
      </c>
      <c r="M993" s="297">
        <f t="shared" si="145"/>
        <v>18.177699853691806</v>
      </c>
      <c r="N993" s="297">
        <f t="shared" si="149"/>
        <v>3.9990939678121973</v>
      </c>
      <c r="O993" s="361">
        <v>7.1441357541352657</v>
      </c>
      <c r="P993" s="297">
        <v>0.67762242577675491</v>
      </c>
      <c r="Q993" s="369">
        <f t="shared" si="146"/>
        <v>0.14170312707329252</v>
      </c>
    </row>
    <row r="994" spans="1:17" x14ac:dyDescent="0.35">
      <c r="A994" s="298">
        <f t="shared" si="150"/>
        <v>44</v>
      </c>
      <c r="B994" s="295" t="s">
        <v>1256</v>
      </c>
      <c r="C994" s="295">
        <v>209.66</v>
      </c>
      <c r="D994" s="295"/>
      <c r="E994" s="313"/>
      <c r="F994" s="295">
        <f t="shared" si="144"/>
        <v>209.66</v>
      </c>
      <c r="G994" s="346">
        <v>1100</v>
      </c>
      <c r="H994" s="295">
        <v>6</v>
      </c>
      <c r="I994" s="346">
        <v>5000</v>
      </c>
      <c r="J994" s="295">
        <v>6</v>
      </c>
      <c r="K994" s="296">
        <f t="shared" si="147"/>
        <v>2.1781219748305907E-3</v>
      </c>
      <c r="L994" s="296">
        <f t="shared" si="148"/>
        <v>1.4610389610389611E-3</v>
      </c>
      <c r="M994" s="297">
        <f t="shared" si="145"/>
        <v>15.580885588878692</v>
      </c>
      <c r="N994" s="297">
        <f t="shared" si="149"/>
        <v>3.4277948295533123</v>
      </c>
      <c r="O994" s="361">
        <v>6.1235449321159408</v>
      </c>
      <c r="P994" s="297">
        <v>0.58081922209436132</v>
      </c>
      <c r="Q994" s="369">
        <f t="shared" si="146"/>
        <v>0.12264163203587861</v>
      </c>
    </row>
    <row r="995" spans="1:17" x14ac:dyDescent="0.35">
      <c r="A995" s="298">
        <f t="shared" si="150"/>
        <v>45</v>
      </c>
      <c r="B995" s="295" t="s">
        <v>1257</v>
      </c>
      <c r="C995" s="295">
        <v>211.9</v>
      </c>
      <c r="D995" s="295"/>
      <c r="E995" s="295"/>
      <c r="F995" s="295">
        <f t="shared" si="144"/>
        <v>211.9</v>
      </c>
      <c r="G995" s="346">
        <v>1100</v>
      </c>
      <c r="H995" s="295">
        <v>6</v>
      </c>
      <c r="I995" s="346">
        <v>5000</v>
      </c>
      <c r="J995" s="295">
        <v>6</v>
      </c>
      <c r="K995" s="296">
        <f t="shared" si="147"/>
        <v>2.1781219748305907E-3</v>
      </c>
      <c r="L995" s="296">
        <f t="shared" si="148"/>
        <v>1.4610389610389611E-3</v>
      </c>
      <c r="M995" s="297">
        <f t="shared" si="145"/>
        <v>15.580885588878692</v>
      </c>
      <c r="N995" s="297">
        <f t="shared" si="149"/>
        <v>3.4277948295533123</v>
      </c>
      <c r="O995" s="361">
        <v>6.1235449321159408</v>
      </c>
      <c r="P995" s="297">
        <v>0.58081922209436132</v>
      </c>
      <c r="Q995" s="369">
        <f t="shared" si="146"/>
        <v>0.12134518439189385</v>
      </c>
    </row>
    <row r="996" spans="1:17" x14ac:dyDescent="0.35">
      <c r="A996" s="298">
        <f t="shared" si="150"/>
        <v>46</v>
      </c>
      <c r="B996" s="295" t="s">
        <v>1258</v>
      </c>
      <c r="C996" s="295">
        <v>207</v>
      </c>
      <c r="D996" s="295"/>
      <c r="E996" s="295"/>
      <c r="F996" s="295">
        <f t="shared" si="144"/>
        <v>207</v>
      </c>
      <c r="G996" s="346">
        <v>1100</v>
      </c>
      <c r="H996" s="295">
        <v>6</v>
      </c>
      <c r="I996" s="346">
        <v>5000</v>
      </c>
      <c r="J996" s="295">
        <v>6</v>
      </c>
      <c r="K996" s="296">
        <f t="shared" si="147"/>
        <v>2.1781219748305907E-3</v>
      </c>
      <c r="L996" s="296">
        <f t="shared" si="148"/>
        <v>1.4610389610389611E-3</v>
      </c>
      <c r="M996" s="297">
        <f t="shared" si="145"/>
        <v>15.580885588878692</v>
      </c>
      <c r="N996" s="297">
        <f t="shared" si="149"/>
        <v>3.4277948295533123</v>
      </c>
      <c r="O996" s="361">
        <v>6.1235449321159408</v>
      </c>
      <c r="P996" s="297">
        <v>0.58081922209436132</v>
      </c>
      <c r="Q996" s="369">
        <f t="shared" si="146"/>
        <v>0.12421760663112226</v>
      </c>
    </row>
    <row r="997" spans="1:17" x14ac:dyDescent="0.35">
      <c r="A997" s="298">
        <f t="shared" si="150"/>
        <v>47</v>
      </c>
      <c r="B997" s="295" t="s">
        <v>1259</v>
      </c>
      <c r="C997" s="295">
        <v>513.6</v>
      </c>
      <c r="D997" s="295"/>
      <c r="E997" s="295"/>
      <c r="F997" s="295">
        <f t="shared" si="144"/>
        <v>513.6</v>
      </c>
      <c r="G997" s="346">
        <v>1100</v>
      </c>
      <c r="H997" s="295">
        <v>11</v>
      </c>
      <c r="I997" s="346">
        <v>5000</v>
      </c>
      <c r="J997" s="295">
        <v>11</v>
      </c>
      <c r="K997" s="296">
        <f t="shared" si="147"/>
        <v>3.9932236205227492E-3</v>
      </c>
      <c r="L997" s="296">
        <f t="shared" si="148"/>
        <v>2.6785714285714286E-3</v>
      </c>
      <c r="M997" s="297">
        <f t="shared" si="145"/>
        <v>28.564956912944268</v>
      </c>
      <c r="N997" s="297">
        <f t="shared" si="149"/>
        <v>6.2842905208477386</v>
      </c>
      <c r="O997" s="361">
        <v>11.226499042212559</v>
      </c>
      <c r="P997" s="297">
        <v>1.0648352405063291</v>
      </c>
      <c r="Q997" s="369">
        <f t="shared" si="146"/>
        <v>9.1784621722178522E-2</v>
      </c>
    </row>
    <row r="998" spans="1:17" x14ac:dyDescent="0.35">
      <c r="A998" s="298">
        <f t="shared" si="150"/>
        <v>48</v>
      </c>
      <c r="B998" s="295" t="s">
        <v>1260</v>
      </c>
      <c r="C998" s="295">
        <v>322.89999999999998</v>
      </c>
      <c r="D998" s="295">
        <v>13.4</v>
      </c>
      <c r="E998" s="295"/>
      <c r="F998" s="295">
        <f t="shared" si="144"/>
        <v>336.29999999999995</v>
      </c>
      <c r="G998" s="346">
        <v>1100</v>
      </c>
      <c r="H998" s="295">
        <v>8</v>
      </c>
      <c r="I998" s="346">
        <v>5000</v>
      </c>
      <c r="J998" s="295">
        <v>8</v>
      </c>
      <c r="K998" s="296">
        <f t="shared" si="147"/>
        <v>2.9041626331074541E-3</v>
      </c>
      <c r="L998" s="296">
        <f t="shared" si="148"/>
        <v>1.9480519480519481E-3</v>
      </c>
      <c r="M998" s="297">
        <f t="shared" si="145"/>
        <v>20.774514118504921</v>
      </c>
      <c r="N998" s="297">
        <f t="shared" si="149"/>
        <v>4.5703931060710827</v>
      </c>
      <c r="O998" s="361">
        <v>8.1647265761545889</v>
      </c>
      <c r="P998" s="297">
        <v>0.77442562945914839</v>
      </c>
      <c r="Q998" s="369">
        <f t="shared" si="146"/>
        <v>0.10194486895685324</v>
      </c>
    </row>
    <row r="999" spans="1:17" x14ac:dyDescent="0.35">
      <c r="A999" s="298">
        <f t="shared" si="150"/>
        <v>49</v>
      </c>
      <c r="B999" s="295" t="s">
        <v>1261</v>
      </c>
      <c r="C999" s="295">
        <v>315.5</v>
      </c>
      <c r="D999" s="295"/>
      <c r="E999" s="295"/>
      <c r="F999" s="295">
        <f t="shared" si="144"/>
        <v>315.5</v>
      </c>
      <c r="G999" s="346">
        <v>1100</v>
      </c>
      <c r="H999" s="295">
        <v>6</v>
      </c>
      <c r="I999" s="346">
        <v>5000</v>
      </c>
      <c r="J999" s="295">
        <v>6</v>
      </c>
      <c r="K999" s="296">
        <f t="shared" si="147"/>
        <v>2.1781219748305907E-3</v>
      </c>
      <c r="L999" s="296">
        <f t="shared" si="148"/>
        <v>1.4610389610389611E-3</v>
      </c>
      <c r="M999" s="297">
        <f t="shared" si="145"/>
        <v>15.580885588878692</v>
      </c>
      <c r="N999" s="297">
        <f t="shared" si="149"/>
        <v>3.4277948295533123</v>
      </c>
      <c r="O999" s="361">
        <v>6.1235449321159408</v>
      </c>
      <c r="P999" s="297">
        <v>0.58081922209436132</v>
      </c>
      <c r="Q999" s="369">
        <f t="shared" si="146"/>
        <v>8.1499348883176878E-2</v>
      </c>
    </row>
    <row r="1000" spans="1:17" x14ac:dyDescent="0.35">
      <c r="A1000" s="298">
        <f t="shared" si="150"/>
        <v>50</v>
      </c>
      <c r="B1000" s="295" t="s">
        <v>1262</v>
      </c>
      <c r="C1000" s="295">
        <v>375.8</v>
      </c>
      <c r="D1000" s="295"/>
      <c r="E1000" s="295"/>
      <c r="F1000" s="295">
        <f t="shared" si="144"/>
        <v>375.8</v>
      </c>
      <c r="G1000" s="346">
        <v>1100</v>
      </c>
      <c r="H1000" s="295">
        <v>6</v>
      </c>
      <c r="I1000" s="346">
        <v>5000</v>
      </c>
      <c r="J1000" s="295">
        <v>6</v>
      </c>
      <c r="K1000" s="296">
        <f t="shared" si="147"/>
        <v>2.1781219748305907E-3</v>
      </c>
      <c r="L1000" s="296">
        <f t="shared" si="148"/>
        <v>1.4610389610389611E-3</v>
      </c>
      <c r="M1000" s="297">
        <f t="shared" si="145"/>
        <v>15.580885588878692</v>
      </c>
      <c r="N1000" s="297">
        <f t="shared" si="149"/>
        <v>3.4277948295533123</v>
      </c>
      <c r="O1000" s="361">
        <v>6.1235449321159408</v>
      </c>
      <c r="P1000" s="297">
        <v>0.58081922209436132</v>
      </c>
      <c r="Q1000" s="369">
        <f t="shared" si="146"/>
        <v>6.8422151603625081E-2</v>
      </c>
    </row>
    <row r="1001" spans="1:17" x14ac:dyDescent="0.35">
      <c r="A1001" s="298">
        <f t="shared" si="150"/>
        <v>51</v>
      </c>
      <c r="B1001" s="295" t="s">
        <v>1268</v>
      </c>
      <c r="C1001" s="295">
        <v>267.3</v>
      </c>
      <c r="D1001" s="295"/>
      <c r="E1001" s="295"/>
      <c r="F1001" s="295">
        <f t="shared" si="144"/>
        <v>267.3</v>
      </c>
      <c r="G1001" s="346">
        <v>1100</v>
      </c>
      <c r="H1001" s="295">
        <v>6</v>
      </c>
      <c r="I1001" s="346">
        <v>5000</v>
      </c>
      <c r="J1001" s="295">
        <v>6</v>
      </c>
      <c r="K1001" s="296">
        <f t="shared" si="147"/>
        <v>2.1781219748305907E-3</v>
      </c>
      <c r="L1001" s="296">
        <f t="shared" si="148"/>
        <v>1.4610389610389611E-3</v>
      </c>
      <c r="M1001" s="297">
        <f t="shared" si="145"/>
        <v>15.580885588878692</v>
      </c>
      <c r="N1001" s="297">
        <f t="shared" si="149"/>
        <v>3.4277948295533123</v>
      </c>
      <c r="O1001" s="361">
        <v>6.1235449321159408</v>
      </c>
      <c r="P1001" s="297">
        <v>0.58081922209436132</v>
      </c>
      <c r="Q1001" s="369">
        <f t="shared" si="146"/>
        <v>9.6195452946660334E-2</v>
      </c>
    </row>
    <row r="1002" spans="1:17" x14ac:dyDescent="0.35">
      <c r="A1002" s="298">
        <f t="shared" si="150"/>
        <v>52</v>
      </c>
      <c r="B1002" s="295" t="s">
        <v>1269</v>
      </c>
      <c r="C1002" s="295">
        <v>505.3</v>
      </c>
      <c r="D1002" s="295"/>
      <c r="E1002" s="295"/>
      <c r="F1002" s="295">
        <f t="shared" si="144"/>
        <v>505.3</v>
      </c>
      <c r="G1002" s="346">
        <v>1100</v>
      </c>
      <c r="H1002" s="295">
        <v>16</v>
      </c>
      <c r="I1002" s="346">
        <v>5000</v>
      </c>
      <c r="J1002" s="295">
        <v>16</v>
      </c>
      <c r="K1002" s="296">
        <f t="shared" si="147"/>
        <v>5.8083252662149082E-3</v>
      </c>
      <c r="L1002" s="296">
        <f t="shared" si="148"/>
        <v>3.8961038961038961E-3</v>
      </c>
      <c r="M1002" s="297">
        <f t="shared" si="145"/>
        <v>41.549028237009843</v>
      </c>
      <c r="N1002" s="297">
        <f t="shared" si="149"/>
        <v>9.1407862121421655</v>
      </c>
      <c r="O1002" s="361">
        <v>16.329453152309178</v>
      </c>
      <c r="P1002" s="297">
        <v>1.5488512589182968</v>
      </c>
      <c r="Q1002" s="369">
        <f t="shared" si="146"/>
        <v>0.13569784061028989</v>
      </c>
    </row>
    <row r="1003" spans="1:17" x14ac:dyDescent="0.35">
      <c r="A1003" s="298">
        <f t="shared" si="150"/>
        <v>53</v>
      </c>
      <c r="B1003" s="295" t="s">
        <v>1270</v>
      </c>
      <c r="C1003" s="295">
        <v>500.8</v>
      </c>
      <c r="D1003" s="295"/>
      <c r="E1003" s="295"/>
      <c r="F1003" s="295">
        <f t="shared" si="144"/>
        <v>500.8</v>
      </c>
      <c r="G1003" s="346">
        <v>1100</v>
      </c>
      <c r="H1003" s="295">
        <v>16</v>
      </c>
      <c r="I1003" s="346">
        <v>5000</v>
      </c>
      <c r="J1003" s="295">
        <v>16</v>
      </c>
      <c r="K1003" s="296">
        <f t="shared" si="147"/>
        <v>5.8083252662149082E-3</v>
      </c>
      <c r="L1003" s="296">
        <f t="shared" si="148"/>
        <v>3.8961038961038961E-3</v>
      </c>
      <c r="M1003" s="297">
        <f t="shared" si="145"/>
        <v>41.549028237009843</v>
      </c>
      <c r="N1003" s="297">
        <f t="shared" si="149"/>
        <v>9.1407862121421655</v>
      </c>
      <c r="O1003" s="361">
        <v>16.329453152309178</v>
      </c>
      <c r="P1003" s="297">
        <v>1.5488512589182968</v>
      </c>
      <c r="Q1003" s="369">
        <f t="shared" si="146"/>
        <v>0.13691717024836159</v>
      </c>
    </row>
    <row r="1004" spans="1:17" x14ac:dyDescent="0.35">
      <c r="A1004" s="298">
        <f t="shared" si="150"/>
        <v>54</v>
      </c>
      <c r="B1004" s="295" t="s">
        <v>1271</v>
      </c>
      <c r="C1004" s="295">
        <v>494</v>
      </c>
      <c r="D1004" s="295"/>
      <c r="E1004" s="295"/>
      <c r="F1004" s="295">
        <f t="shared" si="144"/>
        <v>494</v>
      </c>
      <c r="G1004" s="346">
        <v>1100</v>
      </c>
      <c r="H1004" s="295">
        <v>17</v>
      </c>
      <c r="I1004" s="346">
        <v>5000</v>
      </c>
      <c r="J1004" s="295">
        <v>17</v>
      </c>
      <c r="K1004" s="296">
        <f t="shared" si="147"/>
        <v>6.1713455953533404E-3</v>
      </c>
      <c r="L1004" s="296">
        <f t="shared" si="148"/>
        <v>4.1396103896103893E-3</v>
      </c>
      <c r="M1004" s="297">
        <f t="shared" si="145"/>
        <v>44.145842501822955</v>
      </c>
      <c r="N1004" s="297">
        <f t="shared" si="149"/>
        <v>9.7120853504010505</v>
      </c>
      <c r="O1004" s="361">
        <v>17.3500439743285</v>
      </c>
      <c r="P1004" s="297">
        <v>1.6456544626006906</v>
      </c>
      <c r="Q1004" s="369">
        <f t="shared" si="146"/>
        <v>0.14747697629383238</v>
      </c>
    </row>
    <row r="1005" spans="1:17" x14ac:dyDescent="0.35">
      <c r="A1005" s="298">
        <f t="shared" si="150"/>
        <v>55</v>
      </c>
      <c r="B1005" s="295" t="s">
        <v>1272</v>
      </c>
      <c r="C1005" s="295">
        <v>504.3</v>
      </c>
      <c r="D1005" s="295"/>
      <c r="E1005" s="295"/>
      <c r="F1005" s="295">
        <f t="shared" si="144"/>
        <v>504.3</v>
      </c>
      <c r="G1005" s="346">
        <v>1100</v>
      </c>
      <c r="H1005" s="295">
        <v>15</v>
      </c>
      <c r="I1005" s="346">
        <v>5000</v>
      </c>
      <c r="J1005" s="295">
        <v>15</v>
      </c>
      <c r="K1005" s="296">
        <f t="shared" si="147"/>
        <v>5.4453049370764761E-3</v>
      </c>
      <c r="L1005" s="296">
        <f t="shared" si="148"/>
        <v>3.6525974025974025E-3</v>
      </c>
      <c r="M1005" s="297">
        <f t="shared" si="145"/>
        <v>38.952213972196731</v>
      </c>
      <c r="N1005" s="297">
        <f t="shared" si="149"/>
        <v>8.5694870738832805</v>
      </c>
      <c r="O1005" s="361">
        <v>15.308862330289854</v>
      </c>
      <c r="P1005" s="297">
        <v>1.4520480552359032</v>
      </c>
      <c r="Q1005" s="369">
        <f t="shared" si="146"/>
        <v>0.12746898955305527</v>
      </c>
    </row>
    <row r="1006" spans="1:17" x14ac:dyDescent="0.35">
      <c r="A1006" s="298">
        <f t="shared" si="150"/>
        <v>56</v>
      </c>
      <c r="B1006" s="295" t="s">
        <v>1273</v>
      </c>
      <c r="C1006" s="295">
        <v>272.3</v>
      </c>
      <c r="D1006" s="295"/>
      <c r="E1006" s="295"/>
      <c r="F1006" s="295">
        <f t="shared" si="144"/>
        <v>272.3</v>
      </c>
      <c r="G1006" s="346">
        <v>1100</v>
      </c>
      <c r="H1006" s="295">
        <v>8</v>
      </c>
      <c r="I1006" s="346">
        <v>5000</v>
      </c>
      <c r="J1006" s="295">
        <v>8</v>
      </c>
      <c r="K1006" s="296">
        <f t="shared" si="147"/>
        <v>2.9041626331074541E-3</v>
      </c>
      <c r="L1006" s="296">
        <f t="shared" si="148"/>
        <v>1.9480519480519481E-3</v>
      </c>
      <c r="M1006" s="297">
        <f t="shared" si="145"/>
        <v>20.774514118504921</v>
      </c>
      <c r="N1006" s="297">
        <f t="shared" si="149"/>
        <v>4.5703931060710827</v>
      </c>
      <c r="O1006" s="361">
        <v>8.1647265761545889</v>
      </c>
      <c r="P1006" s="297">
        <v>0.77442562945914839</v>
      </c>
      <c r="Q1006" s="369">
        <f t="shared" si="146"/>
        <v>0.12590546981340339</v>
      </c>
    </row>
    <row r="1007" spans="1:17" x14ac:dyDescent="0.35">
      <c r="A1007" s="298">
        <f t="shared" si="150"/>
        <v>57</v>
      </c>
      <c r="B1007" s="295" t="s">
        <v>1274</v>
      </c>
      <c r="C1007" s="295">
        <v>388.84</v>
      </c>
      <c r="D1007" s="295"/>
      <c r="E1007" s="295"/>
      <c r="F1007" s="295">
        <f t="shared" si="144"/>
        <v>388.84</v>
      </c>
      <c r="G1007" s="346">
        <v>1100</v>
      </c>
      <c r="H1007" s="295">
        <v>14</v>
      </c>
      <c r="I1007" s="346">
        <v>5000</v>
      </c>
      <c r="J1007" s="295">
        <v>14</v>
      </c>
      <c r="K1007" s="296">
        <f t="shared" si="147"/>
        <v>5.0822846079380448E-3</v>
      </c>
      <c r="L1007" s="296">
        <f t="shared" si="148"/>
        <v>3.4090909090909089E-3</v>
      </c>
      <c r="M1007" s="297">
        <f t="shared" si="145"/>
        <v>36.355399707383611</v>
      </c>
      <c r="N1007" s="297">
        <f t="shared" si="149"/>
        <v>7.9981879356243946</v>
      </c>
      <c r="O1007" s="361">
        <v>14.288271508270531</v>
      </c>
      <c r="P1007" s="297">
        <v>1.3552448515535098</v>
      </c>
      <c r="Q1007" s="369">
        <f t="shared" si="146"/>
        <v>0.15429766485657867</v>
      </c>
    </row>
    <row r="1008" spans="1:17" x14ac:dyDescent="0.35">
      <c r="A1008" s="298">
        <f t="shared" si="150"/>
        <v>58</v>
      </c>
      <c r="B1008" s="295" t="s">
        <v>1275</v>
      </c>
      <c r="C1008" s="295">
        <v>441.6</v>
      </c>
      <c r="D1008" s="295"/>
      <c r="E1008" s="295"/>
      <c r="F1008" s="295">
        <f t="shared" si="144"/>
        <v>441.6</v>
      </c>
      <c r="G1008" s="346">
        <v>1100</v>
      </c>
      <c r="H1008" s="295">
        <v>12</v>
      </c>
      <c r="I1008" s="346">
        <v>5000</v>
      </c>
      <c r="J1008" s="295">
        <v>12</v>
      </c>
      <c r="K1008" s="296">
        <f t="shared" si="147"/>
        <v>4.3562439496611814E-3</v>
      </c>
      <c r="L1008" s="296">
        <f t="shared" si="148"/>
        <v>2.9220779220779222E-3</v>
      </c>
      <c r="M1008" s="297">
        <f t="shared" si="145"/>
        <v>31.161771177757384</v>
      </c>
      <c r="N1008" s="297">
        <f t="shared" si="149"/>
        <v>6.8555896591066245</v>
      </c>
      <c r="O1008" s="361">
        <v>12.247089864231882</v>
      </c>
      <c r="P1008" s="297">
        <v>1.1616384441887226</v>
      </c>
      <c r="Q1008" s="369">
        <f t="shared" si="146"/>
        <v>0.11645400621667711</v>
      </c>
    </row>
    <row r="1009" spans="1:17" x14ac:dyDescent="0.35">
      <c r="A1009" s="298">
        <f t="shared" si="150"/>
        <v>59</v>
      </c>
      <c r="B1009" s="295" t="s">
        <v>1276</v>
      </c>
      <c r="C1009" s="295">
        <v>440.7</v>
      </c>
      <c r="D1009" s="295"/>
      <c r="E1009" s="295"/>
      <c r="F1009" s="295">
        <f t="shared" si="144"/>
        <v>440.7</v>
      </c>
      <c r="G1009" s="346">
        <v>1100</v>
      </c>
      <c r="H1009" s="295">
        <v>12</v>
      </c>
      <c r="I1009" s="346">
        <v>5000</v>
      </c>
      <c r="J1009" s="295">
        <v>12</v>
      </c>
      <c r="K1009" s="296">
        <f t="shared" si="147"/>
        <v>4.3562439496611814E-3</v>
      </c>
      <c r="L1009" s="296">
        <f t="shared" si="148"/>
        <v>2.9220779220779222E-3</v>
      </c>
      <c r="M1009" s="297">
        <f t="shared" si="145"/>
        <v>31.161771177757384</v>
      </c>
      <c r="N1009" s="297">
        <f t="shared" si="149"/>
        <v>6.8555896591066245</v>
      </c>
      <c r="O1009" s="361">
        <v>12.247089864231882</v>
      </c>
      <c r="P1009" s="297">
        <v>1.1616384441887226</v>
      </c>
      <c r="Q1009" s="369">
        <f t="shared" si="146"/>
        <v>0.11669182923822241</v>
      </c>
    </row>
    <row r="1010" spans="1:17" x14ac:dyDescent="0.35">
      <c r="A1010" s="298">
        <f t="shared" si="150"/>
        <v>60</v>
      </c>
      <c r="B1010" s="295" t="s">
        <v>1277</v>
      </c>
      <c r="C1010" s="295">
        <v>399.7</v>
      </c>
      <c r="D1010" s="295"/>
      <c r="E1010" s="295"/>
      <c r="F1010" s="295">
        <f t="shared" si="144"/>
        <v>399.7</v>
      </c>
      <c r="G1010" s="346">
        <v>1100</v>
      </c>
      <c r="H1010" s="295">
        <v>12</v>
      </c>
      <c r="I1010" s="346">
        <v>5000</v>
      </c>
      <c r="J1010" s="295">
        <v>12</v>
      </c>
      <c r="K1010" s="296">
        <f t="shared" si="147"/>
        <v>4.3562439496611814E-3</v>
      </c>
      <c r="L1010" s="296">
        <f t="shared" si="148"/>
        <v>2.9220779220779222E-3</v>
      </c>
      <c r="M1010" s="297">
        <f t="shared" si="145"/>
        <v>31.161771177757384</v>
      </c>
      <c r="N1010" s="297">
        <f t="shared" si="149"/>
        <v>6.8555896591066245</v>
      </c>
      <c r="O1010" s="361">
        <v>12.247089864231882</v>
      </c>
      <c r="P1010" s="297">
        <v>1.1616384441887226</v>
      </c>
      <c r="Q1010" s="369">
        <f t="shared" si="146"/>
        <v>0.12866171915257596</v>
      </c>
    </row>
    <row r="1011" spans="1:17" x14ac:dyDescent="0.35">
      <c r="A1011" s="298">
        <f t="shared" si="150"/>
        <v>61</v>
      </c>
      <c r="B1011" s="295" t="s">
        <v>1278</v>
      </c>
      <c r="C1011" s="295">
        <v>275.89999999999998</v>
      </c>
      <c r="D1011" s="295"/>
      <c r="E1011" s="295"/>
      <c r="F1011" s="295">
        <f t="shared" si="144"/>
        <v>275.89999999999998</v>
      </c>
      <c r="G1011" s="346">
        <v>1100</v>
      </c>
      <c r="H1011" s="295">
        <v>8</v>
      </c>
      <c r="I1011" s="346">
        <v>5000</v>
      </c>
      <c r="J1011" s="295">
        <v>8</v>
      </c>
      <c r="K1011" s="296">
        <f t="shared" si="147"/>
        <v>2.9041626331074541E-3</v>
      </c>
      <c r="L1011" s="296">
        <f t="shared" si="148"/>
        <v>1.9480519480519481E-3</v>
      </c>
      <c r="M1011" s="297">
        <f t="shared" si="145"/>
        <v>20.774514118504921</v>
      </c>
      <c r="N1011" s="297">
        <f t="shared" si="149"/>
        <v>4.5703931060710827</v>
      </c>
      <c r="O1011" s="361">
        <v>8.1647265761545889</v>
      </c>
      <c r="P1011" s="297">
        <v>0.77442562945914839</v>
      </c>
      <c r="Q1011" s="369">
        <f t="shared" si="146"/>
        <v>0.12426262932290592</v>
      </c>
    </row>
    <row r="1012" spans="1:17" x14ac:dyDescent="0.35">
      <c r="A1012" s="298">
        <f t="shared" si="150"/>
        <v>62</v>
      </c>
      <c r="B1012" s="295" t="s">
        <v>1279</v>
      </c>
      <c r="C1012" s="295">
        <v>417.4</v>
      </c>
      <c r="D1012" s="295"/>
      <c r="E1012" s="295"/>
      <c r="F1012" s="295">
        <f t="shared" si="144"/>
        <v>417.4</v>
      </c>
      <c r="G1012" s="346">
        <v>1100</v>
      </c>
      <c r="H1012" s="295">
        <v>15</v>
      </c>
      <c r="I1012" s="346">
        <v>5000</v>
      </c>
      <c r="J1012" s="295">
        <v>15</v>
      </c>
      <c r="K1012" s="296">
        <f t="shared" si="147"/>
        <v>5.4453049370764761E-3</v>
      </c>
      <c r="L1012" s="296">
        <f t="shared" si="148"/>
        <v>3.6525974025974025E-3</v>
      </c>
      <c r="M1012" s="297">
        <f t="shared" si="145"/>
        <v>38.952213972196731</v>
      </c>
      <c r="N1012" s="297">
        <f t="shared" si="149"/>
        <v>8.5694870738832805</v>
      </c>
      <c r="O1012" s="361">
        <v>15.308862330289854</v>
      </c>
      <c r="P1012" s="297">
        <v>1.4520480552359032</v>
      </c>
      <c r="Q1012" s="369">
        <f t="shared" si="146"/>
        <v>0.15400721473791512</v>
      </c>
    </row>
    <row r="1013" spans="1:17" x14ac:dyDescent="0.35">
      <c r="A1013" s="298">
        <f t="shared" si="150"/>
        <v>63</v>
      </c>
      <c r="B1013" s="295" t="s">
        <v>1280</v>
      </c>
      <c r="C1013" s="295">
        <v>450.1</v>
      </c>
      <c r="D1013" s="295"/>
      <c r="E1013" s="295"/>
      <c r="F1013" s="295">
        <f t="shared" si="144"/>
        <v>450.1</v>
      </c>
      <c r="G1013" s="346">
        <v>1100</v>
      </c>
      <c r="H1013" s="295">
        <v>12</v>
      </c>
      <c r="I1013" s="346">
        <v>5000</v>
      </c>
      <c r="J1013" s="295">
        <v>12</v>
      </c>
      <c r="K1013" s="296">
        <f t="shared" si="147"/>
        <v>4.3562439496611814E-3</v>
      </c>
      <c r="L1013" s="296">
        <f t="shared" si="148"/>
        <v>2.9220779220779222E-3</v>
      </c>
      <c r="M1013" s="297">
        <f t="shared" si="145"/>
        <v>31.161771177757384</v>
      </c>
      <c r="N1013" s="297">
        <f t="shared" si="149"/>
        <v>6.8555896591066245</v>
      </c>
      <c r="O1013" s="361">
        <v>12.247089864231882</v>
      </c>
      <c r="P1013" s="297">
        <v>1.1616384441887226</v>
      </c>
      <c r="Q1013" s="369">
        <f t="shared" si="146"/>
        <v>0.1142548081432673</v>
      </c>
    </row>
    <row r="1014" spans="1:17" x14ac:dyDescent="0.35">
      <c r="A1014" s="298">
        <f t="shared" si="150"/>
        <v>64</v>
      </c>
      <c r="B1014" s="295" t="s">
        <v>1281</v>
      </c>
      <c r="C1014" s="295">
        <v>451</v>
      </c>
      <c r="D1014" s="295"/>
      <c r="E1014" s="295"/>
      <c r="F1014" s="295">
        <f t="shared" ref="F1014:F1072" si="151">C1014+D1014+E1014</f>
        <v>451</v>
      </c>
      <c r="G1014" s="346">
        <v>1100</v>
      </c>
      <c r="H1014" s="295">
        <v>12</v>
      </c>
      <c r="I1014" s="346">
        <v>5000</v>
      </c>
      <c r="J1014" s="295">
        <v>12</v>
      </c>
      <c r="K1014" s="296">
        <f t="shared" si="147"/>
        <v>4.3562439496611814E-3</v>
      </c>
      <c r="L1014" s="296">
        <f t="shared" si="148"/>
        <v>2.9220779220779222E-3</v>
      </c>
      <c r="M1014" s="297">
        <f t="shared" si="145"/>
        <v>31.161771177757384</v>
      </c>
      <c r="N1014" s="297">
        <f t="shared" si="149"/>
        <v>6.8555896591066245</v>
      </c>
      <c r="O1014" s="361">
        <v>12.247089864231882</v>
      </c>
      <c r="P1014" s="297">
        <v>1.1616384441887226</v>
      </c>
      <c r="Q1014" s="369">
        <f t="shared" si="146"/>
        <v>0.11402680520018761</v>
      </c>
    </row>
    <row r="1015" spans="1:17" x14ac:dyDescent="0.35">
      <c r="A1015" s="298">
        <f t="shared" si="150"/>
        <v>65</v>
      </c>
      <c r="B1015" s="295" t="s">
        <v>1282</v>
      </c>
      <c r="C1015" s="295">
        <v>416.4</v>
      </c>
      <c r="D1015" s="295"/>
      <c r="E1015" s="295"/>
      <c r="F1015" s="295">
        <f t="shared" si="151"/>
        <v>416.4</v>
      </c>
      <c r="G1015" s="346">
        <v>1100</v>
      </c>
      <c r="H1015" s="295">
        <v>15</v>
      </c>
      <c r="I1015" s="346">
        <v>5000</v>
      </c>
      <c r="J1015" s="295">
        <v>15</v>
      </c>
      <c r="K1015" s="296">
        <f t="shared" si="147"/>
        <v>5.4453049370764761E-3</v>
      </c>
      <c r="L1015" s="296">
        <f t="shared" si="148"/>
        <v>3.6525974025974025E-3</v>
      </c>
      <c r="M1015" s="297">
        <f t="shared" ref="M1015:M1078" si="152">(L1015+K1015)*4281.45</f>
        <v>38.952213972196731</v>
      </c>
      <c r="N1015" s="297">
        <f t="shared" ref="N1015:N1073" si="153">M1015*0.22</f>
        <v>8.5694870738832805</v>
      </c>
      <c r="O1015" s="361">
        <v>15.308862330289854</v>
      </c>
      <c r="P1015" s="297">
        <v>1.4520480552359032</v>
      </c>
      <c r="Q1015" s="369">
        <f t="shared" ref="Q1015:Q1078" si="154">(M1015+N1015+O1015+P1015)/F1015</f>
        <v>0.15437706875986018</v>
      </c>
    </row>
    <row r="1016" spans="1:17" x14ac:dyDescent="0.35">
      <c r="A1016" s="298">
        <f t="shared" si="150"/>
        <v>66</v>
      </c>
      <c r="B1016" s="295" t="s">
        <v>1283</v>
      </c>
      <c r="C1016" s="295">
        <v>309.8</v>
      </c>
      <c r="D1016" s="295"/>
      <c r="E1016" s="295"/>
      <c r="F1016" s="295">
        <f t="shared" si="151"/>
        <v>309.8</v>
      </c>
      <c r="G1016" s="346">
        <v>1100</v>
      </c>
      <c r="H1016" s="295">
        <v>8</v>
      </c>
      <c r="I1016" s="346">
        <v>5000</v>
      </c>
      <c r="J1016" s="295">
        <v>8</v>
      </c>
      <c r="K1016" s="296">
        <f t="shared" ref="K1016:K1079" si="155">SUM(1.5/$H$1309*H1016)</f>
        <v>2.9041626331074541E-3</v>
      </c>
      <c r="L1016" s="296">
        <f t="shared" ref="L1016:L1079" si="156">SUM(1.5/$J$1309*J1016)</f>
        <v>1.9480519480519481E-3</v>
      </c>
      <c r="M1016" s="297">
        <f t="shared" si="152"/>
        <v>20.774514118504921</v>
      </c>
      <c r="N1016" s="297">
        <f t="shared" si="153"/>
        <v>4.5703931060710827</v>
      </c>
      <c r="O1016" s="361">
        <v>8.1647265761545889</v>
      </c>
      <c r="P1016" s="297">
        <v>0.77442562945914839</v>
      </c>
      <c r="Q1016" s="369">
        <f t="shared" si="154"/>
        <v>0.11066513695994107</v>
      </c>
    </row>
    <row r="1017" spans="1:17" x14ac:dyDescent="0.35">
      <c r="A1017" s="298">
        <f t="shared" ref="A1017:A1080" si="157">A1016+1</f>
        <v>67</v>
      </c>
      <c r="B1017" s="295" t="s">
        <v>1284</v>
      </c>
      <c r="C1017" s="295">
        <v>265.89999999999998</v>
      </c>
      <c r="D1017" s="295"/>
      <c r="E1017" s="295"/>
      <c r="F1017" s="295">
        <f t="shared" si="151"/>
        <v>265.89999999999998</v>
      </c>
      <c r="G1017" s="346">
        <v>1100</v>
      </c>
      <c r="H1017" s="295">
        <v>8</v>
      </c>
      <c r="I1017" s="346">
        <v>5000</v>
      </c>
      <c r="J1017" s="295">
        <v>8</v>
      </c>
      <c r="K1017" s="296">
        <f t="shared" si="155"/>
        <v>2.9041626331074541E-3</v>
      </c>
      <c r="L1017" s="296">
        <f t="shared" si="156"/>
        <v>1.9480519480519481E-3</v>
      </c>
      <c r="M1017" s="297">
        <f t="shared" si="152"/>
        <v>20.774514118504921</v>
      </c>
      <c r="N1017" s="297">
        <f t="shared" si="153"/>
        <v>4.5703931060710827</v>
      </c>
      <c r="O1017" s="361">
        <v>8.1647265761545889</v>
      </c>
      <c r="P1017" s="297">
        <v>0.77442562945914839</v>
      </c>
      <c r="Q1017" s="369">
        <f t="shared" si="154"/>
        <v>0.12893591361485426</v>
      </c>
    </row>
    <row r="1018" spans="1:17" x14ac:dyDescent="0.35">
      <c r="A1018" s="298">
        <f t="shared" si="157"/>
        <v>68</v>
      </c>
      <c r="B1018" s="295" t="s">
        <v>1285</v>
      </c>
      <c r="C1018" s="295">
        <v>274</v>
      </c>
      <c r="D1018" s="295"/>
      <c r="E1018" s="295"/>
      <c r="F1018" s="295">
        <f t="shared" si="151"/>
        <v>274</v>
      </c>
      <c r="G1018" s="346">
        <v>1100</v>
      </c>
      <c r="H1018" s="295">
        <v>8</v>
      </c>
      <c r="I1018" s="346">
        <v>5000</v>
      </c>
      <c r="J1018" s="295">
        <v>8</v>
      </c>
      <c r="K1018" s="296">
        <f t="shared" si="155"/>
        <v>2.9041626331074541E-3</v>
      </c>
      <c r="L1018" s="296">
        <f t="shared" si="156"/>
        <v>1.9480519480519481E-3</v>
      </c>
      <c r="M1018" s="297">
        <f t="shared" si="152"/>
        <v>20.774514118504921</v>
      </c>
      <c r="N1018" s="297">
        <f t="shared" si="153"/>
        <v>4.5703931060710827</v>
      </c>
      <c r="O1018" s="361">
        <v>8.1647265761545889</v>
      </c>
      <c r="P1018" s="297">
        <v>0.77442562945914839</v>
      </c>
      <c r="Q1018" s="369">
        <f t="shared" si="154"/>
        <v>0.1251243044897436</v>
      </c>
    </row>
    <row r="1019" spans="1:17" x14ac:dyDescent="0.35">
      <c r="A1019" s="298">
        <f t="shared" si="157"/>
        <v>69</v>
      </c>
      <c r="B1019" s="295" t="s">
        <v>1286</v>
      </c>
      <c r="C1019" s="295">
        <v>245.3</v>
      </c>
      <c r="D1019" s="295"/>
      <c r="E1019" s="295"/>
      <c r="F1019" s="295">
        <f t="shared" si="151"/>
        <v>245.3</v>
      </c>
      <c r="G1019" s="346">
        <v>1100</v>
      </c>
      <c r="H1019" s="295">
        <v>5</v>
      </c>
      <c r="I1019" s="346">
        <v>5000</v>
      </c>
      <c r="J1019" s="295">
        <v>5</v>
      </c>
      <c r="K1019" s="296">
        <f t="shared" si="155"/>
        <v>1.8151016456921588E-3</v>
      </c>
      <c r="L1019" s="296">
        <f t="shared" si="156"/>
        <v>1.2175324675324675E-3</v>
      </c>
      <c r="M1019" s="297">
        <f t="shared" si="152"/>
        <v>12.984071324065575</v>
      </c>
      <c r="N1019" s="297">
        <f t="shared" si="153"/>
        <v>2.8564956912944264</v>
      </c>
      <c r="O1019" s="361">
        <v>5.1029541100966185</v>
      </c>
      <c r="P1019" s="297">
        <v>0.48401601841196779</v>
      </c>
      <c r="Q1019" s="369">
        <f t="shared" si="154"/>
        <v>8.7352373191474056E-2</v>
      </c>
    </row>
    <row r="1020" spans="1:17" x14ac:dyDescent="0.35">
      <c r="A1020" s="298">
        <f t="shared" si="157"/>
        <v>70</v>
      </c>
      <c r="B1020" s="295" t="s">
        <v>1287</v>
      </c>
      <c r="C1020" s="295">
        <v>347.2</v>
      </c>
      <c r="D1020" s="295"/>
      <c r="E1020" s="295"/>
      <c r="F1020" s="295">
        <f t="shared" si="151"/>
        <v>347.2</v>
      </c>
      <c r="G1020" s="346">
        <v>1100</v>
      </c>
      <c r="H1020" s="295">
        <v>7</v>
      </c>
      <c r="I1020" s="346">
        <v>5000</v>
      </c>
      <c r="J1020" s="295">
        <v>7</v>
      </c>
      <c r="K1020" s="296">
        <f t="shared" si="155"/>
        <v>2.5411423039690224E-3</v>
      </c>
      <c r="L1020" s="296">
        <f t="shared" si="156"/>
        <v>1.7045454545454545E-3</v>
      </c>
      <c r="M1020" s="297">
        <f t="shared" si="152"/>
        <v>18.177699853691806</v>
      </c>
      <c r="N1020" s="297">
        <f t="shared" si="153"/>
        <v>3.9990939678121973</v>
      </c>
      <c r="O1020" s="361">
        <v>7.1441357541352657</v>
      </c>
      <c r="P1020" s="297">
        <v>0.67762242577675491</v>
      </c>
      <c r="Q1020" s="369">
        <f t="shared" si="154"/>
        <v>8.6401359451083015E-2</v>
      </c>
    </row>
    <row r="1021" spans="1:17" x14ac:dyDescent="0.35">
      <c r="A1021" s="298">
        <f t="shared" si="157"/>
        <v>71</v>
      </c>
      <c r="B1021" s="295" t="s">
        <v>1288</v>
      </c>
      <c r="C1021" s="295">
        <v>332.5</v>
      </c>
      <c r="D1021" s="295"/>
      <c r="E1021" s="295"/>
      <c r="F1021" s="295">
        <f t="shared" si="151"/>
        <v>332.5</v>
      </c>
      <c r="G1021" s="346">
        <v>1100</v>
      </c>
      <c r="H1021" s="295">
        <v>6</v>
      </c>
      <c r="I1021" s="346">
        <v>5000</v>
      </c>
      <c r="J1021" s="295">
        <v>6</v>
      </c>
      <c r="K1021" s="296">
        <f t="shared" si="155"/>
        <v>2.1781219748305907E-3</v>
      </c>
      <c r="L1021" s="296">
        <f t="shared" si="156"/>
        <v>1.4610389610389611E-3</v>
      </c>
      <c r="M1021" s="297">
        <f t="shared" si="152"/>
        <v>15.580885588878692</v>
      </c>
      <c r="N1021" s="297">
        <f t="shared" si="153"/>
        <v>3.4277948295533123</v>
      </c>
      <c r="O1021" s="361">
        <v>6.1235449321159408</v>
      </c>
      <c r="P1021" s="297">
        <v>0.58081922209436132</v>
      </c>
      <c r="Q1021" s="369">
        <f t="shared" si="154"/>
        <v>7.7332464880127239E-2</v>
      </c>
    </row>
    <row r="1022" spans="1:17" x14ac:dyDescent="0.35">
      <c r="A1022" s="298">
        <f t="shared" si="157"/>
        <v>72</v>
      </c>
      <c r="B1022" s="295" t="s">
        <v>1289</v>
      </c>
      <c r="C1022" s="295">
        <v>317.3</v>
      </c>
      <c r="D1022" s="295"/>
      <c r="E1022" s="295"/>
      <c r="F1022" s="295">
        <f t="shared" si="151"/>
        <v>317.3</v>
      </c>
      <c r="G1022" s="346">
        <v>1100</v>
      </c>
      <c r="H1022" s="295">
        <v>7</v>
      </c>
      <c r="I1022" s="346">
        <v>5000</v>
      </c>
      <c r="J1022" s="295">
        <v>7</v>
      </c>
      <c r="K1022" s="296">
        <f t="shared" si="155"/>
        <v>2.5411423039690224E-3</v>
      </c>
      <c r="L1022" s="296">
        <f t="shared" si="156"/>
        <v>1.7045454545454545E-3</v>
      </c>
      <c r="M1022" s="297">
        <f t="shared" si="152"/>
        <v>18.177699853691806</v>
      </c>
      <c r="N1022" s="297">
        <f t="shared" si="153"/>
        <v>3.9990939678121973</v>
      </c>
      <c r="O1022" s="361">
        <v>7.1441357541352657</v>
      </c>
      <c r="P1022" s="297">
        <v>0.67762242577675491</v>
      </c>
      <c r="Q1022" s="369">
        <f t="shared" si="154"/>
        <v>9.4543183111931994E-2</v>
      </c>
    </row>
    <row r="1023" spans="1:17" x14ac:dyDescent="0.35">
      <c r="A1023" s="298">
        <f t="shared" si="157"/>
        <v>73</v>
      </c>
      <c r="B1023" s="295" t="s">
        <v>1290</v>
      </c>
      <c r="C1023" s="295">
        <v>286</v>
      </c>
      <c r="D1023" s="295"/>
      <c r="E1023" s="295"/>
      <c r="F1023" s="295">
        <f t="shared" si="151"/>
        <v>286</v>
      </c>
      <c r="G1023" s="346">
        <v>1100</v>
      </c>
      <c r="H1023" s="295">
        <v>10</v>
      </c>
      <c r="I1023" s="346">
        <v>5000</v>
      </c>
      <c r="J1023" s="295">
        <v>10</v>
      </c>
      <c r="K1023" s="296">
        <f t="shared" si="155"/>
        <v>3.6302032913843175E-3</v>
      </c>
      <c r="L1023" s="296">
        <f t="shared" si="156"/>
        <v>2.435064935064935E-3</v>
      </c>
      <c r="M1023" s="297">
        <f t="shared" si="152"/>
        <v>25.968142648131149</v>
      </c>
      <c r="N1023" s="297">
        <f t="shared" si="153"/>
        <v>5.7129913825888528</v>
      </c>
      <c r="O1023" s="361">
        <v>10.205908220193237</v>
      </c>
      <c r="P1023" s="297">
        <v>0.96803203682393557</v>
      </c>
      <c r="Q1023" s="369">
        <f t="shared" si="154"/>
        <v>0.14984291708999012</v>
      </c>
    </row>
    <row r="1024" spans="1:17" x14ac:dyDescent="0.35">
      <c r="A1024" s="298">
        <f t="shared" si="157"/>
        <v>74</v>
      </c>
      <c r="B1024" s="295" t="s">
        <v>1291</v>
      </c>
      <c r="C1024" s="295">
        <v>226.4</v>
      </c>
      <c r="D1024" s="295"/>
      <c r="E1024" s="295"/>
      <c r="F1024" s="295">
        <f t="shared" si="151"/>
        <v>226.4</v>
      </c>
      <c r="G1024" s="346">
        <v>1100</v>
      </c>
      <c r="H1024" s="295">
        <v>5</v>
      </c>
      <c r="I1024" s="346">
        <v>5000</v>
      </c>
      <c r="J1024" s="295">
        <v>5</v>
      </c>
      <c r="K1024" s="296">
        <f t="shared" si="155"/>
        <v>1.8151016456921588E-3</v>
      </c>
      <c r="L1024" s="296">
        <f t="shared" si="156"/>
        <v>1.2175324675324675E-3</v>
      </c>
      <c r="M1024" s="297">
        <f t="shared" si="152"/>
        <v>12.984071324065575</v>
      </c>
      <c r="N1024" s="297">
        <f t="shared" si="153"/>
        <v>2.8564956912944264</v>
      </c>
      <c r="O1024" s="361">
        <v>5.1029541100966185</v>
      </c>
      <c r="P1024" s="297">
        <v>0.48401601841196779</v>
      </c>
      <c r="Q1024" s="369">
        <f t="shared" si="154"/>
        <v>9.4644598691999052E-2</v>
      </c>
    </row>
    <row r="1025" spans="1:17" x14ac:dyDescent="0.35">
      <c r="A1025" s="298">
        <f t="shared" si="157"/>
        <v>75</v>
      </c>
      <c r="B1025" s="295" t="s">
        <v>1292</v>
      </c>
      <c r="C1025" s="295">
        <v>281.01</v>
      </c>
      <c r="D1025" s="295"/>
      <c r="E1025" s="295"/>
      <c r="F1025" s="295">
        <f t="shared" si="151"/>
        <v>281.01</v>
      </c>
      <c r="G1025" s="346">
        <v>1100</v>
      </c>
      <c r="H1025" s="295">
        <v>5</v>
      </c>
      <c r="I1025" s="346">
        <v>5000</v>
      </c>
      <c r="J1025" s="295">
        <v>5</v>
      </c>
      <c r="K1025" s="296">
        <f t="shared" si="155"/>
        <v>1.8151016456921588E-3</v>
      </c>
      <c r="L1025" s="296">
        <f t="shared" si="156"/>
        <v>1.2175324675324675E-3</v>
      </c>
      <c r="M1025" s="297">
        <f t="shared" si="152"/>
        <v>12.984071324065575</v>
      </c>
      <c r="N1025" s="297">
        <f t="shared" si="153"/>
        <v>2.8564956912944264</v>
      </c>
      <c r="O1025" s="361">
        <v>5.1029541100966185</v>
      </c>
      <c r="P1025" s="297">
        <v>0.48401601841196779</v>
      </c>
      <c r="Q1025" s="369">
        <f t="shared" si="154"/>
        <v>7.6251866993589504E-2</v>
      </c>
    </row>
    <row r="1026" spans="1:17" x14ac:dyDescent="0.35">
      <c r="A1026" s="298">
        <f t="shared" si="157"/>
        <v>76</v>
      </c>
      <c r="B1026" s="295" t="s">
        <v>1293</v>
      </c>
      <c r="C1026" s="295">
        <v>94.8</v>
      </c>
      <c r="D1026" s="295">
        <v>27.9</v>
      </c>
      <c r="E1026" s="295">
        <v>26</v>
      </c>
      <c r="F1026" s="295">
        <f t="shared" si="151"/>
        <v>148.69999999999999</v>
      </c>
      <c r="G1026" s="346">
        <v>1100</v>
      </c>
      <c r="H1026" s="295">
        <v>2</v>
      </c>
      <c r="I1026" s="346">
        <v>5000</v>
      </c>
      <c r="J1026" s="295">
        <v>2</v>
      </c>
      <c r="K1026" s="296">
        <f t="shared" si="155"/>
        <v>7.2604065827686353E-4</v>
      </c>
      <c r="L1026" s="296">
        <f t="shared" si="156"/>
        <v>4.8701298701298701E-4</v>
      </c>
      <c r="M1026" s="297">
        <f t="shared" si="152"/>
        <v>5.1936285296262303</v>
      </c>
      <c r="N1026" s="297">
        <f t="shared" si="153"/>
        <v>1.1425982765177707</v>
      </c>
      <c r="O1026" s="361">
        <v>2.0411816440386472</v>
      </c>
      <c r="P1026" s="297">
        <v>0.1936064073647871</v>
      </c>
      <c r="Q1026" s="369">
        <f t="shared" si="154"/>
        <v>5.7639642619686862E-2</v>
      </c>
    </row>
    <row r="1027" spans="1:17" x14ac:dyDescent="0.35">
      <c r="A1027" s="298">
        <f t="shared" si="157"/>
        <v>77</v>
      </c>
      <c r="B1027" s="295" t="s">
        <v>1294</v>
      </c>
      <c r="C1027" s="295">
        <v>222.4</v>
      </c>
      <c r="D1027" s="295"/>
      <c r="E1027" s="295"/>
      <c r="F1027" s="295">
        <f t="shared" si="151"/>
        <v>222.4</v>
      </c>
      <c r="G1027" s="346">
        <v>1100</v>
      </c>
      <c r="H1027" s="295">
        <v>4</v>
      </c>
      <c r="I1027" s="346">
        <v>5000</v>
      </c>
      <c r="J1027" s="295">
        <v>4</v>
      </c>
      <c r="K1027" s="296">
        <f t="shared" si="155"/>
        <v>1.4520813165537271E-3</v>
      </c>
      <c r="L1027" s="296">
        <f t="shared" si="156"/>
        <v>9.7402597402597403E-4</v>
      </c>
      <c r="M1027" s="297">
        <f t="shared" si="152"/>
        <v>10.387257059252461</v>
      </c>
      <c r="N1027" s="297">
        <f t="shared" si="153"/>
        <v>2.2851965530355414</v>
      </c>
      <c r="O1027" s="361">
        <v>4.0823632880772944</v>
      </c>
      <c r="P1027" s="297">
        <v>0.3872128147295742</v>
      </c>
      <c r="Q1027" s="369">
        <f t="shared" si="154"/>
        <v>7.7077471740534489E-2</v>
      </c>
    </row>
    <row r="1028" spans="1:17" x14ac:dyDescent="0.35">
      <c r="A1028" s="298">
        <f t="shared" si="157"/>
        <v>78</v>
      </c>
      <c r="B1028" s="295" t="s">
        <v>1295</v>
      </c>
      <c r="C1028" s="295">
        <v>377.2</v>
      </c>
      <c r="D1028" s="295"/>
      <c r="E1028" s="295">
        <v>171.6</v>
      </c>
      <c r="F1028" s="295">
        <f t="shared" si="151"/>
        <v>548.79999999999995</v>
      </c>
      <c r="G1028" s="346">
        <v>1100</v>
      </c>
      <c r="H1028" s="295">
        <v>8</v>
      </c>
      <c r="I1028" s="346">
        <v>5000</v>
      </c>
      <c r="J1028" s="295">
        <v>8</v>
      </c>
      <c r="K1028" s="296">
        <f t="shared" si="155"/>
        <v>2.9041626331074541E-3</v>
      </c>
      <c r="L1028" s="296">
        <f t="shared" si="156"/>
        <v>1.9480519480519481E-3</v>
      </c>
      <c r="M1028" s="297">
        <f t="shared" si="152"/>
        <v>20.774514118504921</v>
      </c>
      <c r="N1028" s="297">
        <f t="shared" si="153"/>
        <v>4.5703931060710827</v>
      </c>
      <c r="O1028" s="361">
        <v>8.1647265761545889</v>
      </c>
      <c r="P1028" s="297">
        <v>0.77442562945914839</v>
      </c>
      <c r="Q1028" s="369">
        <f t="shared" si="154"/>
        <v>6.2470953772211638E-2</v>
      </c>
    </row>
    <row r="1029" spans="1:17" x14ac:dyDescent="0.35">
      <c r="A1029" s="298">
        <f t="shared" si="157"/>
        <v>79</v>
      </c>
      <c r="B1029" s="295" t="s">
        <v>1296</v>
      </c>
      <c r="C1029" s="295">
        <v>195.3</v>
      </c>
      <c r="D1029" s="295"/>
      <c r="E1029" s="295"/>
      <c r="F1029" s="295">
        <f t="shared" si="151"/>
        <v>195.3</v>
      </c>
      <c r="G1029" s="346">
        <v>1100</v>
      </c>
      <c r="H1029" s="295">
        <v>5</v>
      </c>
      <c r="I1029" s="346">
        <v>5000</v>
      </c>
      <c r="J1029" s="295">
        <v>5</v>
      </c>
      <c r="K1029" s="296">
        <f t="shared" si="155"/>
        <v>1.8151016456921588E-3</v>
      </c>
      <c r="L1029" s="296">
        <f t="shared" si="156"/>
        <v>1.2175324675324675E-3</v>
      </c>
      <c r="M1029" s="297">
        <f t="shared" si="152"/>
        <v>12.984071324065575</v>
      </c>
      <c r="N1029" s="297">
        <f t="shared" si="153"/>
        <v>2.8564956912944264</v>
      </c>
      <c r="O1029" s="361">
        <v>5.1029541100966185</v>
      </c>
      <c r="P1029" s="297">
        <v>0.48401601841196779</v>
      </c>
      <c r="Q1029" s="369">
        <f t="shared" si="154"/>
        <v>0.10971601200137525</v>
      </c>
    </row>
    <row r="1030" spans="1:17" x14ac:dyDescent="0.35">
      <c r="A1030" s="298">
        <f t="shared" si="157"/>
        <v>80</v>
      </c>
      <c r="B1030" s="295" t="s">
        <v>1297</v>
      </c>
      <c r="C1030" s="295">
        <v>178.1</v>
      </c>
      <c r="D1030" s="295"/>
      <c r="E1030" s="295">
        <v>22.4</v>
      </c>
      <c r="F1030" s="295">
        <f t="shared" si="151"/>
        <v>200.5</v>
      </c>
      <c r="G1030" s="346">
        <v>1100</v>
      </c>
      <c r="H1030" s="295">
        <v>5</v>
      </c>
      <c r="I1030" s="346">
        <v>5000</v>
      </c>
      <c r="J1030" s="295">
        <v>5</v>
      </c>
      <c r="K1030" s="296">
        <f t="shared" si="155"/>
        <v>1.8151016456921588E-3</v>
      </c>
      <c r="L1030" s="296">
        <f t="shared" si="156"/>
        <v>1.2175324675324675E-3</v>
      </c>
      <c r="M1030" s="297">
        <f t="shared" si="152"/>
        <v>12.984071324065575</v>
      </c>
      <c r="N1030" s="297">
        <f t="shared" si="153"/>
        <v>2.8564956912944264</v>
      </c>
      <c r="O1030" s="361">
        <v>5.1029541100966185</v>
      </c>
      <c r="P1030" s="297">
        <v>0.48401601841196779</v>
      </c>
      <c r="Q1030" s="369">
        <f t="shared" si="154"/>
        <v>0.10687050944572861</v>
      </c>
    </row>
    <row r="1031" spans="1:17" x14ac:dyDescent="0.35">
      <c r="A1031" s="298">
        <f t="shared" si="157"/>
        <v>81</v>
      </c>
      <c r="B1031" s="295" t="s">
        <v>1298</v>
      </c>
      <c r="C1031" s="295">
        <v>292.10000000000002</v>
      </c>
      <c r="D1031" s="295"/>
      <c r="E1031" s="295">
        <v>168.1</v>
      </c>
      <c r="F1031" s="295">
        <f t="shared" si="151"/>
        <v>460.20000000000005</v>
      </c>
      <c r="G1031" s="346">
        <v>1100</v>
      </c>
      <c r="H1031" s="295">
        <v>5</v>
      </c>
      <c r="I1031" s="346">
        <v>5000</v>
      </c>
      <c r="J1031" s="295">
        <v>5</v>
      </c>
      <c r="K1031" s="296">
        <f t="shared" si="155"/>
        <v>1.8151016456921588E-3</v>
      </c>
      <c r="L1031" s="296">
        <f t="shared" si="156"/>
        <v>1.2175324675324675E-3</v>
      </c>
      <c r="M1031" s="297">
        <f t="shared" si="152"/>
        <v>12.984071324065575</v>
      </c>
      <c r="N1031" s="297">
        <f t="shared" si="153"/>
        <v>2.8564956912944264</v>
      </c>
      <c r="O1031" s="361">
        <v>5.1029541100966185</v>
      </c>
      <c r="P1031" s="297">
        <v>0.48401601841196779</v>
      </c>
      <c r="Q1031" s="369">
        <f t="shared" si="154"/>
        <v>4.6561358417793533E-2</v>
      </c>
    </row>
    <row r="1032" spans="1:17" x14ac:dyDescent="0.35">
      <c r="A1032" s="298">
        <f t="shared" si="157"/>
        <v>82</v>
      </c>
      <c r="B1032" s="295" t="s">
        <v>1299</v>
      </c>
      <c r="C1032" s="295">
        <v>337</v>
      </c>
      <c r="D1032" s="295"/>
      <c r="E1032" s="295">
        <v>36.6</v>
      </c>
      <c r="F1032" s="295">
        <f t="shared" si="151"/>
        <v>373.6</v>
      </c>
      <c r="G1032" s="346">
        <v>1100</v>
      </c>
      <c r="H1032" s="295">
        <v>5</v>
      </c>
      <c r="I1032" s="346">
        <v>5000</v>
      </c>
      <c r="J1032" s="295">
        <v>5</v>
      </c>
      <c r="K1032" s="296">
        <f t="shared" si="155"/>
        <v>1.8151016456921588E-3</v>
      </c>
      <c r="L1032" s="296">
        <f t="shared" si="156"/>
        <v>1.2175324675324675E-3</v>
      </c>
      <c r="M1032" s="297">
        <f t="shared" si="152"/>
        <v>12.984071324065575</v>
      </c>
      <c r="N1032" s="297">
        <f t="shared" si="153"/>
        <v>2.8564956912944264</v>
      </c>
      <c r="O1032" s="361">
        <v>5.1029541100966185</v>
      </c>
      <c r="P1032" s="297">
        <v>0.48401601841196779</v>
      </c>
      <c r="Q1032" s="369">
        <f t="shared" si="154"/>
        <v>5.7354221477164312E-2</v>
      </c>
    </row>
    <row r="1033" spans="1:17" x14ac:dyDescent="0.35">
      <c r="A1033" s="298">
        <f t="shared" si="157"/>
        <v>83</v>
      </c>
      <c r="B1033" s="295" t="s">
        <v>1300</v>
      </c>
      <c r="C1033" s="295">
        <v>275</v>
      </c>
      <c r="D1033" s="295"/>
      <c r="E1033" s="295"/>
      <c r="F1033" s="295">
        <f t="shared" si="151"/>
        <v>275</v>
      </c>
      <c r="G1033" s="346">
        <v>1100</v>
      </c>
      <c r="H1033" s="295">
        <v>3</v>
      </c>
      <c r="I1033" s="346">
        <v>5000</v>
      </c>
      <c r="J1033" s="295">
        <v>3</v>
      </c>
      <c r="K1033" s="296">
        <f t="shared" si="155"/>
        <v>1.0890609874152953E-3</v>
      </c>
      <c r="L1033" s="296">
        <f t="shared" si="156"/>
        <v>7.3051948051948055E-4</v>
      </c>
      <c r="M1033" s="297">
        <f t="shared" si="152"/>
        <v>7.790442794439346</v>
      </c>
      <c r="N1033" s="297">
        <f t="shared" si="153"/>
        <v>1.7138974147766561</v>
      </c>
      <c r="O1033" s="361">
        <v>3.0617724660579704</v>
      </c>
      <c r="P1033" s="297">
        <v>0.29040961104718066</v>
      </c>
      <c r="Q1033" s="369">
        <f t="shared" si="154"/>
        <v>4.6750990132076925E-2</v>
      </c>
    </row>
    <row r="1034" spans="1:17" x14ac:dyDescent="0.35">
      <c r="A1034" s="298">
        <f t="shared" si="157"/>
        <v>84</v>
      </c>
      <c r="B1034" s="295" t="s">
        <v>1301</v>
      </c>
      <c r="C1034" s="295">
        <v>568.20000000000005</v>
      </c>
      <c r="D1034" s="295">
        <v>30.6</v>
      </c>
      <c r="E1034" s="295"/>
      <c r="F1034" s="295">
        <f t="shared" si="151"/>
        <v>598.80000000000007</v>
      </c>
      <c r="G1034" s="346">
        <v>1100</v>
      </c>
      <c r="H1034" s="295">
        <v>15</v>
      </c>
      <c r="I1034" s="346">
        <v>5000</v>
      </c>
      <c r="J1034" s="295">
        <v>15</v>
      </c>
      <c r="K1034" s="296">
        <f t="shared" si="155"/>
        <v>5.4453049370764761E-3</v>
      </c>
      <c r="L1034" s="296">
        <f t="shared" si="156"/>
        <v>3.6525974025974025E-3</v>
      </c>
      <c r="M1034" s="297">
        <f t="shared" si="152"/>
        <v>38.952213972196731</v>
      </c>
      <c r="N1034" s="297">
        <f t="shared" si="153"/>
        <v>8.5694870738832805</v>
      </c>
      <c r="O1034" s="361">
        <v>15.308862330289854</v>
      </c>
      <c r="P1034" s="297">
        <v>1.4520480552359032</v>
      </c>
      <c r="Q1034" s="369">
        <f t="shared" si="154"/>
        <v>0.10735239050034363</v>
      </c>
    </row>
    <row r="1035" spans="1:17" x14ac:dyDescent="0.35">
      <c r="A1035" s="298">
        <f t="shared" si="157"/>
        <v>85</v>
      </c>
      <c r="B1035" s="295" t="s">
        <v>1302</v>
      </c>
      <c r="C1035" s="295">
        <v>242.6</v>
      </c>
      <c r="D1035" s="295"/>
      <c r="E1035" s="295">
        <v>164.4</v>
      </c>
      <c r="F1035" s="295">
        <f t="shared" si="151"/>
        <v>407</v>
      </c>
      <c r="G1035" s="346">
        <v>1100</v>
      </c>
      <c r="H1035" s="295">
        <v>6</v>
      </c>
      <c r="I1035" s="346">
        <v>5000</v>
      </c>
      <c r="J1035" s="295">
        <v>6</v>
      </c>
      <c r="K1035" s="296">
        <f t="shared" si="155"/>
        <v>2.1781219748305907E-3</v>
      </c>
      <c r="L1035" s="296">
        <f t="shared" si="156"/>
        <v>1.4610389610389611E-3</v>
      </c>
      <c r="M1035" s="297">
        <f t="shared" si="152"/>
        <v>15.580885588878692</v>
      </c>
      <c r="N1035" s="297">
        <f t="shared" si="153"/>
        <v>3.4277948295533123</v>
      </c>
      <c r="O1035" s="361">
        <v>6.1235449321159408</v>
      </c>
      <c r="P1035" s="297">
        <v>0.58081922209436132</v>
      </c>
      <c r="Q1035" s="369">
        <f t="shared" si="154"/>
        <v>6.317701369199584E-2</v>
      </c>
    </row>
    <row r="1036" spans="1:17" x14ac:dyDescent="0.35">
      <c r="A1036" s="298">
        <f t="shared" si="157"/>
        <v>86</v>
      </c>
      <c r="B1036" s="295" t="s">
        <v>1303</v>
      </c>
      <c r="C1036" s="295">
        <v>255.3</v>
      </c>
      <c r="D1036" s="295"/>
      <c r="E1036" s="295"/>
      <c r="F1036" s="295">
        <f t="shared" si="151"/>
        <v>255.3</v>
      </c>
      <c r="G1036" s="346">
        <v>1100</v>
      </c>
      <c r="H1036" s="295">
        <v>5</v>
      </c>
      <c r="I1036" s="346">
        <v>5000</v>
      </c>
      <c r="J1036" s="295">
        <v>5</v>
      </c>
      <c r="K1036" s="296">
        <f t="shared" si="155"/>
        <v>1.8151016456921588E-3</v>
      </c>
      <c r="L1036" s="296">
        <f t="shared" si="156"/>
        <v>1.2175324675324675E-3</v>
      </c>
      <c r="M1036" s="297">
        <f t="shared" si="152"/>
        <v>12.984071324065575</v>
      </c>
      <c r="N1036" s="297">
        <f t="shared" si="153"/>
        <v>2.8564956912944264</v>
      </c>
      <c r="O1036" s="361">
        <v>5.1029541100966185</v>
      </c>
      <c r="P1036" s="297">
        <v>0.48401601841196779</v>
      </c>
      <c r="Q1036" s="369">
        <f t="shared" si="154"/>
        <v>8.393081529129881E-2</v>
      </c>
    </row>
    <row r="1037" spans="1:17" x14ac:dyDescent="0.35">
      <c r="A1037" s="298">
        <f t="shared" si="157"/>
        <v>87</v>
      </c>
      <c r="B1037" s="295" t="s">
        <v>1304</v>
      </c>
      <c r="C1037" s="295">
        <v>139.19999999999999</v>
      </c>
      <c r="D1037" s="295"/>
      <c r="E1037" s="295"/>
      <c r="F1037" s="295">
        <f t="shared" si="151"/>
        <v>139.19999999999999</v>
      </c>
      <c r="G1037" s="346">
        <v>1100</v>
      </c>
      <c r="H1037" s="295">
        <v>5</v>
      </c>
      <c r="I1037" s="346">
        <v>5000</v>
      </c>
      <c r="J1037" s="295">
        <v>5</v>
      </c>
      <c r="K1037" s="296">
        <f t="shared" si="155"/>
        <v>1.8151016456921588E-3</v>
      </c>
      <c r="L1037" s="296">
        <f t="shared" si="156"/>
        <v>1.2175324675324675E-3</v>
      </c>
      <c r="M1037" s="297">
        <f t="shared" si="152"/>
        <v>12.984071324065575</v>
      </c>
      <c r="N1037" s="297">
        <f t="shared" si="153"/>
        <v>2.8564956912944264</v>
      </c>
      <c r="O1037" s="361">
        <v>5.1029541100966185</v>
      </c>
      <c r="P1037" s="297">
        <v>0.48401601841196779</v>
      </c>
      <c r="Q1037" s="369">
        <f t="shared" si="154"/>
        <v>0.15393345649330883</v>
      </c>
    </row>
    <row r="1038" spans="1:17" x14ac:dyDescent="0.35">
      <c r="A1038" s="298">
        <f t="shared" si="157"/>
        <v>88</v>
      </c>
      <c r="B1038" s="295" t="s">
        <v>1305</v>
      </c>
      <c r="C1038" s="295">
        <v>110.5</v>
      </c>
      <c r="D1038" s="295">
        <v>21.5</v>
      </c>
      <c r="E1038" s="295"/>
      <c r="F1038" s="295">
        <f t="shared" si="151"/>
        <v>132</v>
      </c>
      <c r="G1038" s="346">
        <v>1100</v>
      </c>
      <c r="H1038" s="295">
        <v>3</v>
      </c>
      <c r="I1038" s="346">
        <v>5000</v>
      </c>
      <c r="J1038" s="295">
        <v>3</v>
      </c>
      <c r="K1038" s="296">
        <f t="shared" si="155"/>
        <v>1.0890609874152953E-3</v>
      </c>
      <c r="L1038" s="296">
        <f t="shared" si="156"/>
        <v>7.3051948051948055E-4</v>
      </c>
      <c r="M1038" s="297">
        <f t="shared" si="152"/>
        <v>7.790442794439346</v>
      </c>
      <c r="N1038" s="297">
        <f t="shared" si="153"/>
        <v>1.7138974147766561</v>
      </c>
      <c r="O1038" s="361">
        <v>3.0617724660579704</v>
      </c>
      <c r="P1038" s="297">
        <v>0.29040961104718066</v>
      </c>
      <c r="Q1038" s="369">
        <f t="shared" si="154"/>
        <v>9.7397896108493587E-2</v>
      </c>
    </row>
    <row r="1039" spans="1:17" x14ac:dyDescent="0.35">
      <c r="A1039" s="298">
        <f t="shared" si="157"/>
        <v>89</v>
      </c>
      <c r="B1039" s="295" t="s">
        <v>1306</v>
      </c>
      <c r="C1039" s="295">
        <v>153.9</v>
      </c>
      <c r="D1039" s="295"/>
      <c r="E1039" s="295"/>
      <c r="F1039" s="295">
        <f t="shared" si="151"/>
        <v>153.9</v>
      </c>
      <c r="G1039" s="346">
        <v>1100</v>
      </c>
      <c r="H1039" s="295">
        <v>4</v>
      </c>
      <c r="I1039" s="346">
        <v>5000</v>
      </c>
      <c r="J1039" s="295">
        <v>4</v>
      </c>
      <c r="K1039" s="296">
        <f t="shared" si="155"/>
        <v>1.4520813165537271E-3</v>
      </c>
      <c r="L1039" s="296">
        <f t="shared" si="156"/>
        <v>9.7402597402597403E-4</v>
      </c>
      <c r="M1039" s="297">
        <f t="shared" si="152"/>
        <v>10.387257059252461</v>
      </c>
      <c r="N1039" s="297">
        <f t="shared" si="153"/>
        <v>2.2851965530355414</v>
      </c>
      <c r="O1039" s="361">
        <v>4.0823632880772944</v>
      </c>
      <c r="P1039" s="297">
        <v>0.3872128147295742</v>
      </c>
      <c r="Q1039" s="369">
        <f t="shared" si="154"/>
        <v>0.11138420867508038</v>
      </c>
    </row>
    <row r="1040" spans="1:17" x14ac:dyDescent="0.35">
      <c r="A1040" s="298">
        <f t="shared" si="157"/>
        <v>90</v>
      </c>
      <c r="B1040" s="295" t="s">
        <v>1307</v>
      </c>
      <c r="C1040" s="295">
        <v>120.6</v>
      </c>
      <c r="D1040" s="295"/>
      <c r="E1040" s="295"/>
      <c r="F1040" s="295">
        <f t="shared" si="151"/>
        <v>120.6</v>
      </c>
      <c r="G1040" s="346">
        <v>1100</v>
      </c>
      <c r="H1040" s="295">
        <v>3</v>
      </c>
      <c r="I1040" s="346">
        <v>5000</v>
      </c>
      <c r="J1040" s="295">
        <v>3</v>
      </c>
      <c r="K1040" s="296">
        <f t="shared" si="155"/>
        <v>1.0890609874152953E-3</v>
      </c>
      <c r="L1040" s="296">
        <f t="shared" si="156"/>
        <v>7.3051948051948055E-4</v>
      </c>
      <c r="M1040" s="297">
        <f t="shared" si="152"/>
        <v>7.790442794439346</v>
      </c>
      <c r="N1040" s="297">
        <f t="shared" si="153"/>
        <v>1.7138974147766561</v>
      </c>
      <c r="O1040" s="361">
        <v>3.0617724660579704</v>
      </c>
      <c r="P1040" s="297">
        <v>0.29040961104718066</v>
      </c>
      <c r="Q1040" s="369">
        <f t="shared" si="154"/>
        <v>0.10660466240730641</v>
      </c>
    </row>
    <row r="1041" spans="1:17" x14ac:dyDescent="0.35">
      <c r="A1041" s="298">
        <f t="shared" si="157"/>
        <v>91</v>
      </c>
      <c r="B1041" s="295" t="s">
        <v>1308</v>
      </c>
      <c r="C1041" s="295">
        <v>141.30000000000001</v>
      </c>
      <c r="D1041" s="295"/>
      <c r="E1041" s="295"/>
      <c r="F1041" s="295">
        <f t="shared" si="151"/>
        <v>141.30000000000001</v>
      </c>
      <c r="G1041" s="346">
        <v>1100</v>
      </c>
      <c r="H1041" s="295">
        <v>4</v>
      </c>
      <c r="I1041" s="346">
        <v>5000</v>
      </c>
      <c r="J1041" s="295">
        <v>4</v>
      </c>
      <c r="K1041" s="296">
        <f t="shared" si="155"/>
        <v>1.4520813165537271E-3</v>
      </c>
      <c r="L1041" s="296">
        <f t="shared" si="156"/>
        <v>9.7402597402597403E-4</v>
      </c>
      <c r="M1041" s="297">
        <f t="shared" si="152"/>
        <v>10.387257059252461</v>
      </c>
      <c r="N1041" s="297">
        <f t="shared" si="153"/>
        <v>2.2851965530355414</v>
      </c>
      <c r="O1041" s="361">
        <v>4.0823632880772944</v>
      </c>
      <c r="P1041" s="297">
        <v>0.3872128147295742</v>
      </c>
      <c r="Q1041" s="369">
        <f t="shared" si="154"/>
        <v>0.12131655849324041</v>
      </c>
    </row>
    <row r="1042" spans="1:17" x14ac:dyDescent="0.35">
      <c r="A1042" s="298">
        <f t="shared" si="157"/>
        <v>92</v>
      </c>
      <c r="B1042" s="295" t="s">
        <v>1309</v>
      </c>
      <c r="C1042" s="295">
        <v>326</v>
      </c>
      <c r="D1042" s="295"/>
      <c r="E1042" s="295"/>
      <c r="F1042" s="295">
        <f t="shared" si="151"/>
        <v>326</v>
      </c>
      <c r="G1042" s="346">
        <v>1100</v>
      </c>
      <c r="H1042" s="295">
        <v>7</v>
      </c>
      <c r="I1042" s="346">
        <v>5000</v>
      </c>
      <c r="J1042" s="295">
        <v>7</v>
      </c>
      <c r="K1042" s="296">
        <f t="shared" si="155"/>
        <v>2.5411423039690224E-3</v>
      </c>
      <c r="L1042" s="296">
        <f t="shared" si="156"/>
        <v>1.7045454545454545E-3</v>
      </c>
      <c r="M1042" s="297">
        <f t="shared" si="152"/>
        <v>18.177699853691806</v>
      </c>
      <c r="N1042" s="297">
        <f t="shared" si="153"/>
        <v>3.9990939678121973</v>
      </c>
      <c r="O1042" s="361">
        <v>7.1441357541352657</v>
      </c>
      <c r="P1042" s="297">
        <v>0.67762242577675491</v>
      </c>
      <c r="Q1042" s="369">
        <f t="shared" si="154"/>
        <v>9.2020098163852829E-2</v>
      </c>
    </row>
    <row r="1043" spans="1:17" x14ac:dyDescent="0.35">
      <c r="A1043" s="298">
        <f t="shared" si="157"/>
        <v>93</v>
      </c>
      <c r="B1043" s="295" t="s">
        <v>1310</v>
      </c>
      <c r="C1043" s="295">
        <v>378.3</v>
      </c>
      <c r="D1043" s="295"/>
      <c r="E1043" s="295"/>
      <c r="F1043" s="295">
        <f t="shared" si="151"/>
        <v>378.3</v>
      </c>
      <c r="G1043" s="346">
        <v>1100</v>
      </c>
      <c r="H1043" s="295">
        <v>7</v>
      </c>
      <c r="I1043" s="346">
        <v>5000</v>
      </c>
      <c r="J1043" s="295">
        <v>7</v>
      </c>
      <c r="K1043" s="296">
        <f t="shared" si="155"/>
        <v>2.5411423039690224E-3</v>
      </c>
      <c r="L1043" s="296">
        <f t="shared" si="156"/>
        <v>1.7045454545454545E-3</v>
      </c>
      <c r="M1043" s="297">
        <f t="shared" si="152"/>
        <v>18.177699853691806</v>
      </c>
      <c r="N1043" s="297">
        <f t="shared" si="153"/>
        <v>3.9990939678121973</v>
      </c>
      <c r="O1043" s="361">
        <v>7.1441357541352657</v>
      </c>
      <c r="P1043" s="297">
        <v>0.67762242577675491</v>
      </c>
      <c r="Q1043" s="369">
        <f t="shared" si="154"/>
        <v>7.9298313511541166E-2</v>
      </c>
    </row>
    <row r="1044" spans="1:17" x14ac:dyDescent="0.35">
      <c r="A1044" s="298">
        <f t="shared" si="157"/>
        <v>94</v>
      </c>
      <c r="B1044" s="295" t="s">
        <v>1311</v>
      </c>
      <c r="C1044" s="295">
        <v>228.2</v>
      </c>
      <c r="D1044" s="295"/>
      <c r="E1044" s="295"/>
      <c r="F1044" s="295">
        <f t="shared" si="151"/>
        <v>228.2</v>
      </c>
      <c r="G1044" s="346">
        <v>1100</v>
      </c>
      <c r="H1044" s="295">
        <v>7</v>
      </c>
      <c r="I1044" s="346">
        <v>5000</v>
      </c>
      <c r="J1044" s="295">
        <v>7</v>
      </c>
      <c r="K1044" s="296">
        <f t="shared" si="155"/>
        <v>2.5411423039690224E-3</v>
      </c>
      <c r="L1044" s="296">
        <f t="shared" si="156"/>
        <v>1.7045454545454545E-3</v>
      </c>
      <c r="M1044" s="297">
        <f t="shared" si="152"/>
        <v>18.177699853691806</v>
      </c>
      <c r="N1044" s="297">
        <f t="shared" si="153"/>
        <v>3.9990939678121973</v>
      </c>
      <c r="O1044" s="361">
        <v>7.1441357541352657</v>
      </c>
      <c r="P1044" s="297">
        <v>0.67762242577675491</v>
      </c>
      <c r="Q1044" s="369">
        <f t="shared" si="154"/>
        <v>0.13145728309121835</v>
      </c>
    </row>
    <row r="1045" spans="1:17" x14ac:dyDescent="0.35">
      <c r="A1045" s="298">
        <f t="shared" si="157"/>
        <v>95</v>
      </c>
      <c r="B1045" s="295" t="s">
        <v>1312</v>
      </c>
      <c r="C1045" s="295">
        <v>145.69999999999999</v>
      </c>
      <c r="D1045" s="295"/>
      <c r="E1045" s="295"/>
      <c r="F1045" s="295">
        <f t="shared" si="151"/>
        <v>145.69999999999999</v>
      </c>
      <c r="G1045" s="346">
        <v>1100</v>
      </c>
      <c r="H1045" s="295">
        <v>4</v>
      </c>
      <c r="I1045" s="346">
        <v>5000</v>
      </c>
      <c r="J1045" s="295">
        <v>4</v>
      </c>
      <c r="K1045" s="296">
        <f t="shared" si="155"/>
        <v>1.4520813165537271E-3</v>
      </c>
      <c r="L1045" s="296">
        <f t="shared" si="156"/>
        <v>9.7402597402597403E-4</v>
      </c>
      <c r="M1045" s="297">
        <f t="shared" si="152"/>
        <v>10.387257059252461</v>
      </c>
      <c r="N1045" s="297">
        <f t="shared" si="153"/>
        <v>2.2851965530355414</v>
      </c>
      <c r="O1045" s="361">
        <v>4.0823632880772944</v>
      </c>
      <c r="P1045" s="297">
        <v>0.3872128147295742</v>
      </c>
      <c r="Q1045" s="369">
        <f t="shared" si="154"/>
        <v>0.11765291499721944</v>
      </c>
    </row>
    <row r="1046" spans="1:17" x14ac:dyDescent="0.35">
      <c r="A1046" s="298">
        <f t="shared" si="157"/>
        <v>96</v>
      </c>
      <c r="B1046" s="295" t="s">
        <v>1313</v>
      </c>
      <c r="C1046" s="295">
        <v>220.3</v>
      </c>
      <c r="D1046" s="295"/>
      <c r="E1046" s="295"/>
      <c r="F1046" s="295">
        <f t="shared" si="151"/>
        <v>220.3</v>
      </c>
      <c r="G1046" s="346">
        <v>1100</v>
      </c>
      <c r="H1046" s="295">
        <v>7</v>
      </c>
      <c r="I1046" s="346">
        <v>5000</v>
      </c>
      <c r="J1046" s="295">
        <v>7</v>
      </c>
      <c r="K1046" s="296">
        <f t="shared" si="155"/>
        <v>2.5411423039690224E-3</v>
      </c>
      <c r="L1046" s="296">
        <f t="shared" si="156"/>
        <v>1.7045454545454545E-3</v>
      </c>
      <c r="M1046" s="297">
        <f t="shared" si="152"/>
        <v>18.177699853691806</v>
      </c>
      <c r="N1046" s="297">
        <f t="shared" si="153"/>
        <v>3.9990939678121973</v>
      </c>
      <c r="O1046" s="361">
        <v>7.1441357541352657</v>
      </c>
      <c r="P1046" s="297">
        <v>0.67762242577675491</v>
      </c>
      <c r="Q1046" s="369">
        <f t="shared" si="154"/>
        <v>0.13617136632508409</v>
      </c>
    </row>
    <row r="1047" spans="1:17" x14ac:dyDescent="0.35">
      <c r="A1047" s="298">
        <f t="shared" si="157"/>
        <v>97</v>
      </c>
      <c r="B1047" s="295" t="s">
        <v>1314</v>
      </c>
      <c r="C1047" s="295">
        <v>5244.1</v>
      </c>
      <c r="D1047" s="295"/>
      <c r="E1047" s="295"/>
      <c r="F1047" s="295">
        <f t="shared" si="151"/>
        <v>5244.1</v>
      </c>
      <c r="G1047" s="346">
        <v>1100</v>
      </c>
      <c r="H1047" s="295"/>
      <c r="I1047" s="346">
        <v>5000</v>
      </c>
      <c r="J1047" s="295">
        <v>97</v>
      </c>
      <c r="K1047" s="296">
        <f t="shared" si="155"/>
        <v>0</v>
      </c>
      <c r="L1047" s="296">
        <f t="shared" si="156"/>
        <v>2.3620129870129871E-2</v>
      </c>
      <c r="M1047" s="297">
        <f t="shared" si="152"/>
        <v>101.12840503246753</v>
      </c>
      <c r="N1047" s="297">
        <f t="shared" si="153"/>
        <v>22.248249107142858</v>
      </c>
      <c r="O1047" s="361">
        <v>44.990882352941178</v>
      </c>
      <c r="P1047" s="297">
        <v>0</v>
      </c>
      <c r="Q1047" s="369">
        <f t="shared" si="154"/>
        <v>3.21060880785171E-2</v>
      </c>
    </row>
    <row r="1048" spans="1:17" x14ac:dyDescent="0.35">
      <c r="A1048" s="298">
        <f t="shared" si="157"/>
        <v>98</v>
      </c>
      <c r="B1048" s="295" t="s">
        <v>1315</v>
      </c>
      <c r="C1048" s="295">
        <v>164.4</v>
      </c>
      <c r="D1048" s="295"/>
      <c r="E1048" s="313"/>
      <c r="F1048" s="295">
        <f t="shared" si="151"/>
        <v>164.4</v>
      </c>
      <c r="G1048" s="346">
        <v>1100</v>
      </c>
      <c r="H1048" s="295">
        <v>4</v>
      </c>
      <c r="I1048" s="346">
        <v>5000</v>
      </c>
      <c r="J1048" s="295">
        <v>4</v>
      </c>
      <c r="K1048" s="296">
        <f t="shared" si="155"/>
        <v>1.4520813165537271E-3</v>
      </c>
      <c r="L1048" s="296">
        <f t="shared" si="156"/>
        <v>9.7402597402597403E-4</v>
      </c>
      <c r="M1048" s="297">
        <f t="shared" si="152"/>
        <v>10.387257059252461</v>
      </c>
      <c r="N1048" s="297">
        <f t="shared" si="153"/>
        <v>2.2851965530355414</v>
      </c>
      <c r="O1048" s="361">
        <v>4.0823632880772944</v>
      </c>
      <c r="P1048" s="297">
        <v>0.3872128147295742</v>
      </c>
      <c r="Q1048" s="369">
        <f t="shared" si="154"/>
        <v>0.10427025374145299</v>
      </c>
    </row>
    <row r="1049" spans="1:17" x14ac:dyDescent="0.35">
      <c r="A1049" s="298">
        <f t="shared" si="157"/>
        <v>99</v>
      </c>
      <c r="B1049" s="295" t="s">
        <v>1316</v>
      </c>
      <c r="C1049" s="295">
        <v>126.2</v>
      </c>
      <c r="D1049" s="295"/>
      <c r="E1049" s="295"/>
      <c r="F1049" s="295">
        <f t="shared" si="151"/>
        <v>126.2</v>
      </c>
      <c r="G1049" s="346">
        <v>1100</v>
      </c>
      <c r="H1049" s="295">
        <v>3</v>
      </c>
      <c r="I1049" s="346">
        <v>5000</v>
      </c>
      <c r="J1049" s="295">
        <v>3</v>
      </c>
      <c r="K1049" s="296">
        <f t="shared" si="155"/>
        <v>1.0890609874152953E-3</v>
      </c>
      <c r="L1049" s="296">
        <f t="shared" si="156"/>
        <v>7.3051948051948055E-4</v>
      </c>
      <c r="M1049" s="297">
        <f t="shared" si="152"/>
        <v>7.790442794439346</v>
      </c>
      <c r="N1049" s="297">
        <f t="shared" si="153"/>
        <v>1.7138974147766561</v>
      </c>
      <c r="O1049" s="361">
        <v>3.0617724660579704</v>
      </c>
      <c r="P1049" s="297">
        <v>0.29040961104718066</v>
      </c>
      <c r="Q1049" s="369">
        <f t="shared" si="154"/>
        <v>0.1018741861039711</v>
      </c>
    </row>
    <row r="1050" spans="1:17" x14ac:dyDescent="0.35">
      <c r="A1050" s="298">
        <f t="shared" si="157"/>
        <v>100</v>
      </c>
      <c r="B1050" s="295" t="s">
        <v>1317</v>
      </c>
      <c r="C1050" s="295">
        <v>232.2</v>
      </c>
      <c r="D1050" s="295"/>
      <c r="E1050" s="295">
        <v>29.4</v>
      </c>
      <c r="F1050" s="295">
        <f t="shared" si="151"/>
        <v>261.59999999999997</v>
      </c>
      <c r="G1050" s="346">
        <v>1100</v>
      </c>
      <c r="H1050" s="295">
        <v>5</v>
      </c>
      <c r="I1050" s="346">
        <v>5000</v>
      </c>
      <c r="J1050" s="295">
        <v>5</v>
      </c>
      <c r="K1050" s="296">
        <f t="shared" si="155"/>
        <v>1.8151016456921588E-3</v>
      </c>
      <c r="L1050" s="296">
        <f t="shared" si="156"/>
        <v>1.2175324675324675E-3</v>
      </c>
      <c r="M1050" s="297">
        <f t="shared" si="152"/>
        <v>12.984071324065575</v>
      </c>
      <c r="N1050" s="297">
        <f t="shared" si="153"/>
        <v>2.8564956912944264</v>
      </c>
      <c r="O1050" s="361">
        <v>5.1029541100966185</v>
      </c>
      <c r="P1050" s="297">
        <v>0.48401601841196779</v>
      </c>
      <c r="Q1050" s="369">
        <f t="shared" si="154"/>
        <v>8.1909545656990018E-2</v>
      </c>
    </row>
    <row r="1051" spans="1:17" x14ac:dyDescent="0.35">
      <c r="A1051" s="298">
        <f t="shared" si="157"/>
        <v>101</v>
      </c>
      <c r="B1051" s="295" t="s">
        <v>1318</v>
      </c>
      <c r="C1051" s="295">
        <v>561.9</v>
      </c>
      <c r="D1051" s="295"/>
      <c r="E1051" s="295"/>
      <c r="F1051" s="295">
        <f t="shared" si="151"/>
        <v>561.9</v>
      </c>
      <c r="G1051" s="346">
        <v>1100</v>
      </c>
      <c r="H1051" s="295">
        <v>16</v>
      </c>
      <c r="I1051" s="346">
        <v>5000</v>
      </c>
      <c r="J1051" s="295">
        <v>16</v>
      </c>
      <c r="K1051" s="296">
        <f t="shared" si="155"/>
        <v>5.8083252662149082E-3</v>
      </c>
      <c r="L1051" s="296">
        <f t="shared" si="156"/>
        <v>3.8961038961038961E-3</v>
      </c>
      <c r="M1051" s="297">
        <f t="shared" si="152"/>
        <v>41.549028237009843</v>
      </c>
      <c r="N1051" s="297">
        <f t="shared" si="153"/>
        <v>9.1407862121421655</v>
      </c>
      <c r="O1051" s="361">
        <v>16.329453152309178</v>
      </c>
      <c r="P1051" s="297">
        <v>1.5488512589182968</v>
      </c>
      <c r="Q1051" s="369">
        <f t="shared" si="154"/>
        <v>0.12202904228577947</v>
      </c>
    </row>
    <row r="1052" spans="1:17" x14ac:dyDescent="0.35">
      <c r="A1052" s="298">
        <f t="shared" si="157"/>
        <v>102</v>
      </c>
      <c r="B1052" s="295" t="s">
        <v>1319</v>
      </c>
      <c r="C1052" s="295">
        <v>452.2</v>
      </c>
      <c r="D1052" s="295"/>
      <c r="E1052" s="295"/>
      <c r="F1052" s="295">
        <f t="shared" si="151"/>
        <v>452.2</v>
      </c>
      <c r="G1052" s="346">
        <v>1100</v>
      </c>
      <c r="H1052" s="295">
        <v>12</v>
      </c>
      <c r="I1052" s="346">
        <v>5000</v>
      </c>
      <c r="J1052" s="295">
        <v>12</v>
      </c>
      <c r="K1052" s="296">
        <f t="shared" si="155"/>
        <v>4.3562439496611814E-3</v>
      </c>
      <c r="L1052" s="296">
        <f t="shared" si="156"/>
        <v>2.9220779220779222E-3</v>
      </c>
      <c r="M1052" s="297">
        <f t="shared" si="152"/>
        <v>31.161771177757384</v>
      </c>
      <c r="N1052" s="297">
        <f t="shared" si="153"/>
        <v>6.8555896591066245</v>
      </c>
      <c r="O1052" s="361">
        <v>12.247089864231882</v>
      </c>
      <c r="P1052" s="297">
        <v>1.1616384441887226</v>
      </c>
      <c r="Q1052" s="369">
        <f t="shared" si="154"/>
        <v>0.11372421305901065</v>
      </c>
    </row>
    <row r="1053" spans="1:17" x14ac:dyDescent="0.35">
      <c r="A1053" s="298">
        <f t="shared" si="157"/>
        <v>103</v>
      </c>
      <c r="B1053" s="295" t="s">
        <v>1320</v>
      </c>
      <c r="C1053" s="295">
        <v>569.4</v>
      </c>
      <c r="D1053" s="295"/>
      <c r="E1053" s="295"/>
      <c r="F1053" s="295">
        <f t="shared" si="151"/>
        <v>569.4</v>
      </c>
      <c r="G1053" s="346">
        <v>1100</v>
      </c>
      <c r="H1053" s="295">
        <v>14</v>
      </c>
      <c r="I1053" s="346">
        <v>5000</v>
      </c>
      <c r="J1053" s="295">
        <v>14</v>
      </c>
      <c r="K1053" s="296">
        <f t="shared" si="155"/>
        <v>5.0822846079380448E-3</v>
      </c>
      <c r="L1053" s="296">
        <f t="shared" si="156"/>
        <v>3.4090909090909089E-3</v>
      </c>
      <c r="M1053" s="297">
        <f t="shared" si="152"/>
        <v>36.355399707383611</v>
      </c>
      <c r="N1053" s="297">
        <f t="shared" si="153"/>
        <v>7.9981879356243946</v>
      </c>
      <c r="O1053" s="361">
        <v>14.288271508270531</v>
      </c>
      <c r="P1053" s="297">
        <v>1.3552448515535098</v>
      </c>
      <c r="Q1053" s="369">
        <f t="shared" si="154"/>
        <v>0.10536899192629443</v>
      </c>
    </row>
    <row r="1054" spans="1:17" x14ac:dyDescent="0.35">
      <c r="A1054" s="298">
        <f t="shared" si="157"/>
        <v>104</v>
      </c>
      <c r="B1054" s="295" t="s">
        <v>1321</v>
      </c>
      <c r="C1054" s="295">
        <v>154.30000000000001</v>
      </c>
      <c r="D1054" s="295"/>
      <c r="E1054" s="295"/>
      <c r="F1054" s="295">
        <f t="shared" si="151"/>
        <v>154.30000000000001</v>
      </c>
      <c r="G1054" s="346">
        <v>1100</v>
      </c>
      <c r="H1054" s="295">
        <v>5</v>
      </c>
      <c r="I1054" s="346">
        <v>5000</v>
      </c>
      <c r="J1054" s="295">
        <v>5</v>
      </c>
      <c r="K1054" s="296">
        <f t="shared" si="155"/>
        <v>1.8151016456921588E-3</v>
      </c>
      <c r="L1054" s="296">
        <f t="shared" si="156"/>
        <v>1.2175324675324675E-3</v>
      </c>
      <c r="M1054" s="297">
        <f t="shared" si="152"/>
        <v>12.984071324065575</v>
      </c>
      <c r="N1054" s="297">
        <f t="shared" si="153"/>
        <v>2.8564956912944264</v>
      </c>
      <c r="O1054" s="361">
        <v>5.1029541100966185</v>
      </c>
      <c r="P1054" s="297">
        <v>0.48401601841196779</v>
      </c>
      <c r="Q1054" s="369">
        <f t="shared" si="154"/>
        <v>0.13886932692072965</v>
      </c>
    </row>
    <row r="1055" spans="1:17" x14ac:dyDescent="0.35">
      <c r="A1055" s="298">
        <f t="shared" si="157"/>
        <v>105</v>
      </c>
      <c r="B1055" s="295" t="s">
        <v>1322</v>
      </c>
      <c r="C1055" s="295">
        <v>394.45</v>
      </c>
      <c r="D1055" s="295"/>
      <c r="E1055" s="295">
        <v>115.6</v>
      </c>
      <c r="F1055" s="295">
        <f t="shared" si="151"/>
        <v>510.04999999999995</v>
      </c>
      <c r="G1055" s="346">
        <v>1100</v>
      </c>
      <c r="H1055" s="295">
        <v>11</v>
      </c>
      <c r="I1055" s="346">
        <v>5000</v>
      </c>
      <c r="J1055" s="295">
        <v>11</v>
      </c>
      <c r="K1055" s="296">
        <f t="shared" si="155"/>
        <v>3.9932236205227492E-3</v>
      </c>
      <c r="L1055" s="296">
        <f t="shared" si="156"/>
        <v>2.6785714285714286E-3</v>
      </c>
      <c r="M1055" s="297">
        <f t="shared" si="152"/>
        <v>28.564956912944268</v>
      </c>
      <c r="N1055" s="297">
        <f t="shared" si="153"/>
        <v>6.2842905208477386</v>
      </c>
      <c r="O1055" s="361">
        <v>11.226499042212559</v>
      </c>
      <c r="P1055" s="297">
        <v>1.0648352405063291</v>
      </c>
      <c r="Q1055" s="369">
        <f t="shared" si="154"/>
        <v>9.2423452046879517E-2</v>
      </c>
    </row>
    <row r="1056" spans="1:17" x14ac:dyDescent="0.35">
      <c r="A1056" s="298">
        <f t="shared" si="157"/>
        <v>106</v>
      </c>
      <c r="B1056" s="295" t="s">
        <v>1323</v>
      </c>
      <c r="C1056" s="295">
        <v>382.2</v>
      </c>
      <c r="D1056" s="295"/>
      <c r="E1056" s="299"/>
      <c r="F1056" s="295">
        <f t="shared" si="151"/>
        <v>382.2</v>
      </c>
      <c r="G1056" s="346">
        <v>1100</v>
      </c>
      <c r="H1056" s="295">
        <v>11</v>
      </c>
      <c r="I1056" s="346">
        <v>5000</v>
      </c>
      <c r="J1056" s="295">
        <v>11</v>
      </c>
      <c r="K1056" s="296">
        <f t="shared" si="155"/>
        <v>3.9932236205227492E-3</v>
      </c>
      <c r="L1056" s="296">
        <f t="shared" si="156"/>
        <v>2.6785714285714286E-3</v>
      </c>
      <c r="M1056" s="297">
        <f t="shared" si="152"/>
        <v>28.564956912944268</v>
      </c>
      <c r="N1056" s="297">
        <f t="shared" si="153"/>
        <v>6.2842905208477386</v>
      </c>
      <c r="O1056" s="361">
        <v>11.226499042212559</v>
      </c>
      <c r="P1056" s="297">
        <v>1.0648352405063291</v>
      </c>
      <c r="Q1056" s="369">
        <f t="shared" si="154"/>
        <v>0.12334008821693065</v>
      </c>
    </row>
    <row r="1057" spans="1:17" x14ac:dyDescent="0.35">
      <c r="A1057" s="298">
        <f t="shared" si="157"/>
        <v>107</v>
      </c>
      <c r="B1057" s="295" t="s">
        <v>1324</v>
      </c>
      <c r="C1057" s="295">
        <v>360.6</v>
      </c>
      <c r="D1057" s="295"/>
      <c r="E1057" s="295">
        <v>114.9</v>
      </c>
      <c r="F1057" s="295">
        <f t="shared" si="151"/>
        <v>475.5</v>
      </c>
      <c r="G1057" s="346">
        <v>1100</v>
      </c>
      <c r="H1057" s="295">
        <v>10</v>
      </c>
      <c r="I1057" s="346">
        <v>5000</v>
      </c>
      <c r="J1057" s="295">
        <v>10</v>
      </c>
      <c r="K1057" s="296">
        <f t="shared" si="155"/>
        <v>3.6302032913843175E-3</v>
      </c>
      <c r="L1057" s="296">
        <f t="shared" si="156"/>
        <v>2.435064935064935E-3</v>
      </c>
      <c r="M1057" s="297">
        <f t="shared" si="152"/>
        <v>25.968142648131149</v>
      </c>
      <c r="N1057" s="297">
        <f t="shared" si="153"/>
        <v>5.7129913825888528</v>
      </c>
      <c r="O1057" s="361">
        <v>10.205908220193237</v>
      </c>
      <c r="P1057" s="297">
        <v>0.96803203682393557</v>
      </c>
      <c r="Q1057" s="369">
        <f t="shared" si="154"/>
        <v>9.0126339196082386E-2</v>
      </c>
    </row>
    <row r="1058" spans="1:17" x14ac:dyDescent="0.35">
      <c r="A1058" s="298">
        <f t="shared" si="157"/>
        <v>108</v>
      </c>
      <c r="B1058" s="295" t="s">
        <v>1325</v>
      </c>
      <c r="C1058" s="295">
        <v>340.3</v>
      </c>
      <c r="D1058" s="295"/>
      <c r="E1058" s="295">
        <v>203.8</v>
      </c>
      <c r="F1058" s="295">
        <f t="shared" si="151"/>
        <v>544.1</v>
      </c>
      <c r="G1058" s="346">
        <v>1100</v>
      </c>
      <c r="H1058" s="295">
        <v>10</v>
      </c>
      <c r="I1058" s="346">
        <v>5000</v>
      </c>
      <c r="J1058" s="295">
        <v>10</v>
      </c>
      <c r="K1058" s="296">
        <f t="shared" si="155"/>
        <v>3.6302032913843175E-3</v>
      </c>
      <c r="L1058" s="296">
        <f t="shared" si="156"/>
        <v>2.435064935064935E-3</v>
      </c>
      <c r="M1058" s="297">
        <f t="shared" si="152"/>
        <v>25.968142648131149</v>
      </c>
      <c r="N1058" s="297">
        <f t="shared" si="153"/>
        <v>5.7129913825888528</v>
      </c>
      <c r="O1058" s="361">
        <v>10.205908220193237</v>
      </c>
      <c r="P1058" s="297">
        <v>0.96803203682393557</v>
      </c>
      <c r="Q1058" s="369">
        <f t="shared" si="154"/>
        <v>7.8763231552540294E-2</v>
      </c>
    </row>
    <row r="1059" spans="1:17" x14ac:dyDescent="0.35">
      <c r="A1059" s="298">
        <f t="shared" si="157"/>
        <v>109</v>
      </c>
      <c r="B1059" s="295" t="s">
        <v>1326</v>
      </c>
      <c r="C1059" s="295">
        <v>171.5</v>
      </c>
      <c r="D1059" s="295"/>
      <c r="E1059" s="295">
        <v>70</v>
      </c>
      <c r="F1059" s="295">
        <f t="shared" si="151"/>
        <v>241.5</v>
      </c>
      <c r="G1059" s="346">
        <v>1100</v>
      </c>
      <c r="H1059" s="295">
        <v>6</v>
      </c>
      <c r="I1059" s="346">
        <v>5000</v>
      </c>
      <c r="J1059" s="295">
        <v>6</v>
      </c>
      <c r="K1059" s="296">
        <f t="shared" si="155"/>
        <v>2.1781219748305907E-3</v>
      </c>
      <c r="L1059" s="296">
        <f t="shared" si="156"/>
        <v>1.4610389610389611E-3</v>
      </c>
      <c r="M1059" s="297">
        <f t="shared" si="152"/>
        <v>15.580885588878692</v>
      </c>
      <c r="N1059" s="297">
        <f t="shared" si="153"/>
        <v>3.4277948295533123</v>
      </c>
      <c r="O1059" s="361">
        <v>6.1235449321159408</v>
      </c>
      <c r="P1059" s="297">
        <v>0.58081922209436132</v>
      </c>
      <c r="Q1059" s="369">
        <f t="shared" si="154"/>
        <v>0.10647223425524764</v>
      </c>
    </row>
    <row r="1060" spans="1:17" x14ac:dyDescent="0.35">
      <c r="A1060" s="298">
        <f t="shared" si="157"/>
        <v>110</v>
      </c>
      <c r="B1060" s="295" t="s">
        <v>1327</v>
      </c>
      <c r="C1060" s="295">
        <v>338.7</v>
      </c>
      <c r="D1060" s="295"/>
      <c r="E1060" s="295">
        <v>33.5</v>
      </c>
      <c r="F1060" s="295">
        <f t="shared" si="151"/>
        <v>372.2</v>
      </c>
      <c r="G1060" s="346">
        <v>1100</v>
      </c>
      <c r="H1060" s="295">
        <v>16</v>
      </c>
      <c r="I1060" s="346">
        <v>5000</v>
      </c>
      <c r="J1060" s="295">
        <v>16</v>
      </c>
      <c r="K1060" s="296">
        <f t="shared" si="155"/>
        <v>5.8083252662149082E-3</v>
      </c>
      <c r="L1060" s="296">
        <f t="shared" si="156"/>
        <v>3.8961038961038961E-3</v>
      </c>
      <c r="M1060" s="297">
        <f t="shared" si="152"/>
        <v>41.549028237009843</v>
      </c>
      <c r="N1060" s="297">
        <f t="shared" si="153"/>
        <v>9.1407862121421655</v>
      </c>
      <c r="O1060" s="361">
        <v>16.329453152309178</v>
      </c>
      <c r="P1060" s="297">
        <v>1.5488512589182968</v>
      </c>
      <c r="Q1060" s="369">
        <f t="shared" si="154"/>
        <v>0.18422385507893468</v>
      </c>
    </row>
    <row r="1061" spans="1:17" x14ac:dyDescent="0.35">
      <c r="A1061" s="298">
        <f t="shared" si="157"/>
        <v>111</v>
      </c>
      <c r="B1061" s="295" t="s">
        <v>1328</v>
      </c>
      <c r="C1061" s="295">
        <v>241.5</v>
      </c>
      <c r="D1061" s="295"/>
      <c r="E1061" s="295"/>
      <c r="F1061" s="295">
        <f t="shared" si="151"/>
        <v>241.5</v>
      </c>
      <c r="G1061" s="346">
        <v>1100</v>
      </c>
      <c r="H1061" s="295">
        <v>5</v>
      </c>
      <c r="I1061" s="346">
        <v>5000</v>
      </c>
      <c r="J1061" s="295">
        <v>5</v>
      </c>
      <c r="K1061" s="296">
        <f t="shared" si="155"/>
        <v>1.8151016456921588E-3</v>
      </c>
      <c r="L1061" s="296">
        <f t="shared" si="156"/>
        <v>1.2175324675324675E-3</v>
      </c>
      <c r="M1061" s="297">
        <f t="shared" si="152"/>
        <v>12.984071324065575</v>
      </c>
      <c r="N1061" s="297">
        <f t="shared" si="153"/>
        <v>2.8564956912944264</v>
      </c>
      <c r="O1061" s="361">
        <v>5.1029541100966185</v>
      </c>
      <c r="P1061" s="297">
        <v>0.48401601841196779</v>
      </c>
      <c r="Q1061" s="369">
        <f t="shared" si="154"/>
        <v>8.8726861879373037E-2</v>
      </c>
    </row>
    <row r="1062" spans="1:17" x14ac:dyDescent="0.35">
      <c r="A1062" s="298">
        <f t="shared" si="157"/>
        <v>112</v>
      </c>
      <c r="B1062" s="295" t="s">
        <v>1329</v>
      </c>
      <c r="C1062" s="295">
        <v>331.7</v>
      </c>
      <c r="D1062" s="295"/>
      <c r="E1062" s="295"/>
      <c r="F1062" s="295">
        <f t="shared" si="151"/>
        <v>331.7</v>
      </c>
      <c r="G1062" s="346">
        <v>1100</v>
      </c>
      <c r="H1062" s="295">
        <v>9</v>
      </c>
      <c r="I1062" s="346">
        <v>5000</v>
      </c>
      <c r="J1062" s="295">
        <v>9</v>
      </c>
      <c r="K1062" s="296">
        <f t="shared" si="155"/>
        <v>3.2671829622458858E-3</v>
      </c>
      <c r="L1062" s="296">
        <f t="shared" si="156"/>
        <v>2.1915584415584414E-3</v>
      </c>
      <c r="M1062" s="297">
        <f t="shared" si="152"/>
        <v>23.371328383318037</v>
      </c>
      <c r="N1062" s="297">
        <f t="shared" si="153"/>
        <v>5.1416922443299677</v>
      </c>
      <c r="O1062" s="361">
        <v>9.1853173981739111</v>
      </c>
      <c r="P1062" s="297">
        <v>0.87122883314154187</v>
      </c>
      <c r="Q1062" s="369">
        <f t="shared" si="154"/>
        <v>0.11627846505566312</v>
      </c>
    </row>
    <row r="1063" spans="1:17" x14ac:dyDescent="0.35">
      <c r="A1063" s="298">
        <f t="shared" si="157"/>
        <v>113</v>
      </c>
      <c r="B1063" s="295" t="s">
        <v>1330</v>
      </c>
      <c r="C1063" s="295">
        <v>95</v>
      </c>
      <c r="D1063" s="295"/>
      <c r="E1063" s="295"/>
      <c r="F1063" s="295">
        <f t="shared" si="151"/>
        <v>95</v>
      </c>
      <c r="G1063" s="346">
        <v>1100</v>
      </c>
      <c r="H1063" s="295">
        <v>3</v>
      </c>
      <c r="I1063" s="346">
        <v>5000</v>
      </c>
      <c r="J1063" s="295">
        <v>3</v>
      </c>
      <c r="K1063" s="296">
        <f t="shared" si="155"/>
        <v>1.0890609874152953E-3</v>
      </c>
      <c r="L1063" s="296">
        <f t="shared" si="156"/>
        <v>7.3051948051948055E-4</v>
      </c>
      <c r="M1063" s="297">
        <f t="shared" si="152"/>
        <v>7.790442794439346</v>
      </c>
      <c r="N1063" s="297">
        <f t="shared" si="153"/>
        <v>1.7138974147766561</v>
      </c>
      <c r="O1063" s="361">
        <v>3.0617724660579704</v>
      </c>
      <c r="P1063" s="297">
        <v>0.29040961104718066</v>
      </c>
      <c r="Q1063" s="369">
        <f t="shared" si="154"/>
        <v>0.13533181354022267</v>
      </c>
    </row>
    <row r="1064" spans="1:17" x14ac:dyDescent="0.35">
      <c r="A1064" s="298">
        <f t="shared" si="157"/>
        <v>114</v>
      </c>
      <c r="B1064" s="295" t="s">
        <v>1331</v>
      </c>
      <c r="C1064" s="295">
        <v>208.9</v>
      </c>
      <c r="D1064" s="295"/>
      <c r="E1064" s="295"/>
      <c r="F1064" s="295">
        <f t="shared" si="151"/>
        <v>208.9</v>
      </c>
      <c r="G1064" s="346">
        <v>1100</v>
      </c>
      <c r="H1064" s="295">
        <v>4</v>
      </c>
      <c r="I1064" s="346">
        <v>5000</v>
      </c>
      <c r="J1064" s="295">
        <v>4</v>
      </c>
      <c r="K1064" s="296">
        <f t="shared" si="155"/>
        <v>1.4520813165537271E-3</v>
      </c>
      <c r="L1064" s="296">
        <f t="shared" si="156"/>
        <v>9.7402597402597403E-4</v>
      </c>
      <c r="M1064" s="297">
        <f t="shared" si="152"/>
        <v>10.387257059252461</v>
      </c>
      <c r="N1064" s="297">
        <f t="shared" si="153"/>
        <v>2.2851965530355414</v>
      </c>
      <c r="O1064" s="361">
        <v>4.0823632880772944</v>
      </c>
      <c r="P1064" s="297">
        <v>0.3872128147295742</v>
      </c>
      <c r="Q1064" s="369">
        <f t="shared" si="154"/>
        <v>8.2058543394422548E-2</v>
      </c>
    </row>
    <row r="1065" spans="1:17" x14ac:dyDescent="0.35">
      <c r="A1065" s="298">
        <f t="shared" si="157"/>
        <v>115</v>
      </c>
      <c r="B1065" s="295" t="s">
        <v>1332</v>
      </c>
      <c r="C1065" s="295">
        <v>141.30000000000001</v>
      </c>
      <c r="D1065" s="295"/>
      <c r="E1065" s="295"/>
      <c r="F1065" s="295">
        <f t="shared" si="151"/>
        <v>141.30000000000001</v>
      </c>
      <c r="G1065" s="346">
        <v>1100</v>
      </c>
      <c r="H1065" s="295">
        <v>3</v>
      </c>
      <c r="I1065" s="346">
        <v>5000</v>
      </c>
      <c r="J1065" s="295">
        <v>3</v>
      </c>
      <c r="K1065" s="296">
        <f t="shared" si="155"/>
        <v>1.0890609874152953E-3</v>
      </c>
      <c r="L1065" s="296">
        <f t="shared" si="156"/>
        <v>7.3051948051948055E-4</v>
      </c>
      <c r="M1065" s="297">
        <f t="shared" si="152"/>
        <v>7.790442794439346</v>
      </c>
      <c r="N1065" s="297">
        <f t="shared" si="153"/>
        <v>1.7138974147766561</v>
      </c>
      <c r="O1065" s="361">
        <v>3.0617724660579704</v>
      </c>
      <c r="P1065" s="297">
        <v>0.29040961104718066</v>
      </c>
      <c r="Q1065" s="369">
        <f t="shared" si="154"/>
        <v>9.0987418869930309E-2</v>
      </c>
    </row>
    <row r="1066" spans="1:17" x14ac:dyDescent="0.35">
      <c r="A1066" s="298">
        <f t="shared" si="157"/>
        <v>116</v>
      </c>
      <c r="B1066" s="295" t="s">
        <v>1333</v>
      </c>
      <c r="C1066" s="295">
        <v>372.1</v>
      </c>
      <c r="D1066" s="295"/>
      <c r="E1066" s="295"/>
      <c r="F1066" s="295">
        <f t="shared" si="151"/>
        <v>372.1</v>
      </c>
      <c r="G1066" s="346">
        <v>1100</v>
      </c>
      <c r="H1066" s="295">
        <v>8</v>
      </c>
      <c r="I1066" s="346">
        <v>5000</v>
      </c>
      <c r="J1066" s="295">
        <v>8</v>
      </c>
      <c r="K1066" s="296">
        <f t="shared" si="155"/>
        <v>2.9041626331074541E-3</v>
      </c>
      <c r="L1066" s="296">
        <f t="shared" si="156"/>
        <v>1.9480519480519481E-3</v>
      </c>
      <c r="M1066" s="297">
        <f t="shared" si="152"/>
        <v>20.774514118504921</v>
      </c>
      <c r="N1066" s="297">
        <f t="shared" si="153"/>
        <v>4.5703931060710827</v>
      </c>
      <c r="O1066" s="361">
        <v>8.1647265761545889</v>
      </c>
      <c r="P1066" s="297">
        <v>0.77442562945914839</v>
      </c>
      <c r="Q1066" s="369">
        <f t="shared" si="154"/>
        <v>9.2136682155844501E-2</v>
      </c>
    </row>
    <row r="1067" spans="1:17" x14ac:dyDescent="0.35">
      <c r="A1067" s="298">
        <f t="shared" si="157"/>
        <v>117</v>
      </c>
      <c r="B1067" s="295" t="s">
        <v>1334</v>
      </c>
      <c r="C1067" s="295">
        <v>313.60000000000002</v>
      </c>
      <c r="D1067" s="295"/>
      <c r="E1067" s="295">
        <v>40</v>
      </c>
      <c r="F1067" s="295">
        <f t="shared" si="151"/>
        <v>353.6</v>
      </c>
      <c r="G1067" s="346">
        <v>1100</v>
      </c>
      <c r="H1067" s="295">
        <v>7</v>
      </c>
      <c r="I1067" s="346">
        <v>5000</v>
      </c>
      <c r="J1067" s="295">
        <v>7</v>
      </c>
      <c r="K1067" s="296">
        <f t="shared" si="155"/>
        <v>2.5411423039690224E-3</v>
      </c>
      <c r="L1067" s="296">
        <f t="shared" si="156"/>
        <v>1.7045454545454545E-3</v>
      </c>
      <c r="M1067" s="297">
        <f t="shared" si="152"/>
        <v>18.177699853691806</v>
      </c>
      <c r="N1067" s="297">
        <f t="shared" si="153"/>
        <v>3.9990939678121973</v>
      </c>
      <c r="O1067" s="361">
        <v>7.1441357541352657</v>
      </c>
      <c r="P1067" s="297">
        <v>0.67762242577675491</v>
      </c>
      <c r="Q1067" s="369">
        <f t="shared" si="154"/>
        <v>8.4837533940656171E-2</v>
      </c>
    </row>
    <row r="1068" spans="1:17" x14ac:dyDescent="0.35">
      <c r="A1068" s="298">
        <f t="shared" si="157"/>
        <v>118</v>
      </c>
      <c r="B1068" s="295" t="s">
        <v>1335</v>
      </c>
      <c r="C1068" s="295">
        <v>249.6</v>
      </c>
      <c r="D1068" s="295"/>
      <c r="E1068" s="295"/>
      <c r="F1068" s="295">
        <f t="shared" si="151"/>
        <v>249.6</v>
      </c>
      <c r="G1068" s="346">
        <v>1100</v>
      </c>
      <c r="H1068" s="295">
        <v>6</v>
      </c>
      <c r="I1068" s="346">
        <v>5000</v>
      </c>
      <c r="J1068" s="295">
        <v>6</v>
      </c>
      <c r="K1068" s="296">
        <f t="shared" si="155"/>
        <v>2.1781219748305907E-3</v>
      </c>
      <c r="L1068" s="296">
        <f t="shared" si="156"/>
        <v>1.4610389610389611E-3</v>
      </c>
      <c r="M1068" s="297">
        <f t="shared" si="152"/>
        <v>15.580885588878692</v>
      </c>
      <c r="N1068" s="297">
        <f t="shared" si="153"/>
        <v>3.4277948295533123</v>
      </c>
      <c r="O1068" s="361">
        <v>6.1235449321159408</v>
      </c>
      <c r="P1068" s="297">
        <v>0.58081922209436132</v>
      </c>
      <c r="Q1068" s="369">
        <f t="shared" si="154"/>
        <v>0.10301700549936822</v>
      </c>
    </row>
    <row r="1069" spans="1:17" x14ac:dyDescent="0.35">
      <c r="A1069" s="298">
        <f t="shared" si="157"/>
        <v>119</v>
      </c>
      <c r="B1069" s="295" t="s">
        <v>1336</v>
      </c>
      <c r="C1069" s="295">
        <v>305.8</v>
      </c>
      <c r="D1069" s="295"/>
      <c r="E1069" s="295">
        <v>36.5</v>
      </c>
      <c r="F1069" s="295">
        <f t="shared" si="151"/>
        <v>342.3</v>
      </c>
      <c r="G1069" s="346">
        <v>1100</v>
      </c>
      <c r="H1069" s="295">
        <v>6</v>
      </c>
      <c r="I1069" s="346">
        <v>5000</v>
      </c>
      <c r="J1069" s="295">
        <v>6</v>
      </c>
      <c r="K1069" s="296">
        <f t="shared" si="155"/>
        <v>2.1781219748305907E-3</v>
      </c>
      <c r="L1069" s="296">
        <f t="shared" si="156"/>
        <v>1.4610389610389611E-3</v>
      </c>
      <c r="M1069" s="297">
        <f t="shared" si="152"/>
        <v>15.580885588878692</v>
      </c>
      <c r="N1069" s="297">
        <f t="shared" si="153"/>
        <v>3.4277948295533123</v>
      </c>
      <c r="O1069" s="361">
        <v>6.1235449321159408</v>
      </c>
      <c r="P1069" s="297">
        <v>0.58081922209436132</v>
      </c>
      <c r="Q1069" s="369">
        <f t="shared" si="154"/>
        <v>7.5118447480696196E-2</v>
      </c>
    </row>
    <row r="1070" spans="1:17" x14ac:dyDescent="0.35">
      <c r="A1070" s="298">
        <f t="shared" si="157"/>
        <v>120</v>
      </c>
      <c r="B1070" s="295" t="s">
        <v>1337</v>
      </c>
      <c r="C1070" s="295">
        <v>206.5</v>
      </c>
      <c r="D1070" s="295"/>
      <c r="E1070" s="295"/>
      <c r="F1070" s="295">
        <f t="shared" si="151"/>
        <v>206.5</v>
      </c>
      <c r="G1070" s="346">
        <v>1100</v>
      </c>
      <c r="H1070" s="295">
        <v>5</v>
      </c>
      <c r="I1070" s="346">
        <v>5000</v>
      </c>
      <c r="J1070" s="295">
        <v>5</v>
      </c>
      <c r="K1070" s="296">
        <f t="shared" si="155"/>
        <v>1.8151016456921588E-3</v>
      </c>
      <c r="L1070" s="296">
        <f t="shared" si="156"/>
        <v>1.2175324675324675E-3</v>
      </c>
      <c r="M1070" s="297">
        <f t="shared" si="152"/>
        <v>12.984071324065575</v>
      </c>
      <c r="N1070" s="297">
        <f t="shared" si="153"/>
        <v>2.8564956912944264</v>
      </c>
      <c r="O1070" s="361">
        <v>5.1029541100966185</v>
      </c>
      <c r="P1070" s="297">
        <v>0.48401601841196779</v>
      </c>
      <c r="Q1070" s="369">
        <f t="shared" si="154"/>
        <v>0.10376531304536846</v>
      </c>
    </row>
    <row r="1071" spans="1:17" x14ac:dyDescent="0.35">
      <c r="A1071" s="298">
        <f t="shared" si="157"/>
        <v>121</v>
      </c>
      <c r="B1071" s="295" t="s">
        <v>1338</v>
      </c>
      <c r="C1071" s="295">
        <v>300.39999999999998</v>
      </c>
      <c r="D1071" s="295"/>
      <c r="E1071" s="295"/>
      <c r="F1071" s="295">
        <f t="shared" si="151"/>
        <v>300.39999999999998</v>
      </c>
      <c r="G1071" s="346">
        <v>1100</v>
      </c>
      <c r="H1071" s="295">
        <v>6</v>
      </c>
      <c r="I1071" s="346">
        <v>5000</v>
      </c>
      <c r="J1071" s="295">
        <v>6</v>
      </c>
      <c r="K1071" s="296">
        <f t="shared" si="155"/>
        <v>2.1781219748305907E-3</v>
      </c>
      <c r="L1071" s="296">
        <f t="shared" si="156"/>
        <v>1.4610389610389611E-3</v>
      </c>
      <c r="M1071" s="297">
        <f t="shared" si="152"/>
        <v>15.580885588878692</v>
      </c>
      <c r="N1071" s="297">
        <f t="shared" si="153"/>
        <v>3.4277948295533123</v>
      </c>
      <c r="O1071" s="361">
        <v>6.1235449321159408</v>
      </c>
      <c r="P1071" s="297">
        <v>0.58081922209436132</v>
      </c>
      <c r="Q1071" s="369">
        <f t="shared" si="154"/>
        <v>8.5596020548076926E-2</v>
      </c>
    </row>
    <row r="1072" spans="1:17" x14ac:dyDescent="0.35">
      <c r="A1072" s="298">
        <f t="shared" si="157"/>
        <v>122</v>
      </c>
      <c r="B1072" s="295" t="s">
        <v>1339</v>
      </c>
      <c r="C1072" s="295">
        <v>913.8</v>
      </c>
      <c r="D1072" s="295"/>
      <c r="E1072" s="295"/>
      <c r="F1072" s="295">
        <f t="shared" si="151"/>
        <v>913.8</v>
      </c>
      <c r="G1072" s="346">
        <v>1100</v>
      </c>
      <c r="H1072" s="295">
        <v>15</v>
      </c>
      <c r="I1072" s="346">
        <v>5000</v>
      </c>
      <c r="J1072" s="295">
        <v>15</v>
      </c>
      <c r="K1072" s="296">
        <f t="shared" si="155"/>
        <v>5.4453049370764761E-3</v>
      </c>
      <c r="L1072" s="296">
        <f t="shared" si="156"/>
        <v>3.6525974025974025E-3</v>
      </c>
      <c r="M1072" s="297">
        <f t="shared" si="152"/>
        <v>38.952213972196731</v>
      </c>
      <c r="N1072" s="297">
        <f t="shared" si="153"/>
        <v>8.5694870738832805</v>
      </c>
      <c r="O1072" s="361">
        <v>15.308862330289854</v>
      </c>
      <c r="P1072" s="297">
        <v>1.4520480552359032</v>
      </c>
      <c r="Q1072" s="369">
        <f t="shared" si="154"/>
        <v>7.0346477819660511E-2</v>
      </c>
    </row>
    <row r="1073" spans="1:17" x14ac:dyDescent="0.35">
      <c r="A1073" s="298">
        <f t="shared" si="157"/>
        <v>123</v>
      </c>
      <c r="B1073" s="295" t="s">
        <v>1340</v>
      </c>
      <c r="C1073" s="295">
        <v>124.1</v>
      </c>
      <c r="D1073" s="295"/>
      <c r="E1073" s="295"/>
      <c r="F1073" s="295">
        <f t="shared" ref="F1073:F1132" si="158">C1073+D1073+E1073</f>
        <v>124.1</v>
      </c>
      <c r="G1073" s="346">
        <v>1100</v>
      </c>
      <c r="H1073" s="295">
        <v>3</v>
      </c>
      <c r="I1073" s="346">
        <v>5000</v>
      </c>
      <c r="J1073" s="295">
        <v>3</v>
      </c>
      <c r="K1073" s="296">
        <f t="shared" si="155"/>
        <v>1.0890609874152953E-3</v>
      </c>
      <c r="L1073" s="296">
        <f t="shared" si="156"/>
        <v>7.3051948051948055E-4</v>
      </c>
      <c r="M1073" s="297">
        <f t="shared" si="152"/>
        <v>7.790442794439346</v>
      </c>
      <c r="N1073" s="297">
        <f t="shared" si="153"/>
        <v>1.7138974147766561</v>
      </c>
      <c r="O1073" s="361">
        <v>3.0617724660579704</v>
      </c>
      <c r="P1073" s="297">
        <v>0.29040961104718066</v>
      </c>
      <c r="Q1073" s="369">
        <f t="shared" si="154"/>
        <v>0.10359808449896175</v>
      </c>
    </row>
    <row r="1074" spans="1:17" x14ac:dyDescent="0.35">
      <c r="A1074" s="298">
        <f t="shared" si="157"/>
        <v>124</v>
      </c>
      <c r="B1074" s="295" t="s">
        <v>1341</v>
      </c>
      <c r="C1074" s="295">
        <v>173.4</v>
      </c>
      <c r="D1074" s="295"/>
      <c r="E1074" s="295"/>
      <c r="F1074" s="295">
        <f t="shared" si="158"/>
        <v>173.4</v>
      </c>
      <c r="G1074" s="346">
        <v>1100</v>
      </c>
      <c r="H1074" s="295">
        <v>4</v>
      </c>
      <c r="I1074" s="346">
        <v>5000</v>
      </c>
      <c r="J1074" s="295">
        <v>4</v>
      </c>
      <c r="K1074" s="296">
        <f t="shared" si="155"/>
        <v>1.4520813165537271E-3</v>
      </c>
      <c r="L1074" s="296">
        <f t="shared" si="156"/>
        <v>9.7402597402597403E-4</v>
      </c>
      <c r="M1074" s="297">
        <f t="shared" si="152"/>
        <v>10.387257059252461</v>
      </c>
      <c r="N1074" s="297">
        <f t="shared" ref="N1074:N1133" si="159">M1074*0.22</f>
        <v>2.2851965530355414</v>
      </c>
      <c r="O1074" s="361">
        <v>4.0823632880772944</v>
      </c>
      <c r="P1074" s="297">
        <v>0.3872128147295742</v>
      </c>
      <c r="Q1074" s="369">
        <f t="shared" si="154"/>
        <v>9.8858302855218405E-2</v>
      </c>
    </row>
    <row r="1075" spans="1:17" x14ac:dyDescent="0.35">
      <c r="A1075" s="298">
        <f t="shared" si="157"/>
        <v>125</v>
      </c>
      <c r="B1075" s="295" t="s">
        <v>1342</v>
      </c>
      <c r="C1075" s="295">
        <v>262.2</v>
      </c>
      <c r="D1075" s="295"/>
      <c r="E1075" s="295"/>
      <c r="F1075" s="295">
        <f t="shared" si="158"/>
        <v>262.2</v>
      </c>
      <c r="G1075" s="346">
        <v>1100</v>
      </c>
      <c r="H1075" s="295">
        <v>5</v>
      </c>
      <c r="I1075" s="346">
        <v>5000</v>
      </c>
      <c r="J1075" s="295">
        <v>5</v>
      </c>
      <c r="K1075" s="296">
        <f t="shared" si="155"/>
        <v>1.8151016456921588E-3</v>
      </c>
      <c r="L1075" s="296">
        <f t="shared" si="156"/>
        <v>1.2175324675324675E-3</v>
      </c>
      <c r="M1075" s="297">
        <f t="shared" si="152"/>
        <v>12.984071324065575</v>
      </c>
      <c r="N1075" s="297">
        <f t="shared" si="159"/>
        <v>2.8564956912944264</v>
      </c>
      <c r="O1075" s="361">
        <v>5.1029541100966185</v>
      </c>
      <c r="P1075" s="297">
        <v>0.48401601841196779</v>
      </c>
      <c r="Q1075" s="369">
        <f t="shared" si="154"/>
        <v>8.1722109625738323E-2</v>
      </c>
    </row>
    <row r="1076" spans="1:17" x14ac:dyDescent="0.35">
      <c r="A1076" s="298">
        <f t="shared" si="157"/>
        <v>126</v>
      </c>
      <c r="B1076" s="295" t="s">
        <v>1346</v>
      </c>
      <c r="C1076" s="295">
        <v>375.7</v>
      </c>
      <c r="D1076" s="295"/>
      <c r="E1076" s="295">
        <v>26.9</v>
      </c>
      <c r="F1076" s="295">
        <f t="shared" si="158"/>
        <v>402.59999999999997</v>
      </c>
      <c r="G1076" s="346">
        <v>1100</v>
      </c>
      <c r="H1076" s="295">
        <v>11</v>
      </c>
      <c r="I1076" s="346">
        <v>5000</v>
      </c>
      <c r="J1076" s="295">
        <v>11</v>
      </c>
      <c r="K1076" s="296">
        <f t="shared" si="155"/>
        <v>3.9932236205227492E-3</v>
      </c>
      <c r="L1076" s="296">
        <f t="shared" si="156"/>
        <v>2.6785714285714286E-3</v>
      </c>
      <c r="M1076" s="297">
        <f t="shared" si="152"/>
        <v>28.564956912944268</v>
      </c>
      <c r="N1076" s="297">
        <f t="shared" si="159"/>
        <v>6.2842905208477386</v>
      </c>
      <c r="O1076" s="361">
        <v>11.226499042212559</v>
      </c>
      <c r="P1076" s="297">
        <v>1.0648352405063291</v>
      </c>
      <c r="Q1076" s="369">
        <f t="shared" si="154"/>
        <v>0.11709036690638573</v>
      </c>
    </row>
    <row r="1077" spans="1:17" x14ac:dyDescent="0.35">
      <c r="A1077" s="298">
        <f t="shared" si="157"/>
        <v>127</v>
      </c>
      <c r="B1077" s="295" t="s">
        <v>1347</v>
      </c>
      <c r="C1077" s="295">
        <v>180</v>
      </c>
      <c r="D1077" s="295"/>
      <c r="E1077" s="295"/>
      <c r="F1077" s="295">
        <f t="shared" si="158"/>
        <v>180</v>
      </c>
      <c r="G1077" s="346">
        <v>1100</v>
      </c>
      <c r="H1077" s="295">
        <v>4</v>
      </c>
      <c r="I1077" s="346">
        <v>5000</v>
      </c>
      <c r="J1077" s="295">
        <v>4</v>
      </c>
      <c r="K1077" s="296">
        <f t="shared" si="155"/>
        <v>1.4520813165537271E-3</v>
      </c>
      <c r="L1077" s="296">
        <f t="shared" si="156"/>
        <v>9.7402597402597403E-4</v>
      </c>
      <c r="M1077" s="297">
        <f t="shared" si="152"/>
        <v>10.387257059252461</v>
      </c>
      <c r="N1077" s="297">
        <f t="shared" si="159"/>
        <v>2.2851965530355414</v>
      </c>
      <c r="O1077" s="361">
        <v>4.0823632880772944</v>
      </c>
      <c r="P1077" s="297">
        <v>0.3872128147295742</v>
      </c>
      <c r="Q1077" s="369">
        <f t="shared" si="154"/>
        <v>9.5233498417193724E-2</v>
      </c>
    </row>
    <row r="1078" spans="1:17" x14ac:dyDescent="0.35">
      <c r="A1078" s="298">
        <f t="shared" si="157"/>
        <v>128</v>
      </c>
      <c r="B1078" s="295" t="s">
        <v>1348</v>
      </c>
      <c r="C1078" s="295">
        <v>580.1</v>
      </c>
      <c r="D1078" s="295"/>
      <c r="E1078" s="295"/>
      <c r="F1078" s="295">
        <f t="shared" si="158"/>
        <v>580.1</v>
      </c>
      <c r="G1078" s="346">
        <v>1100</v>
      </c>
      <c r="H1078" s="295">
        <v>10</v>
      </c>
      <c r="I1078" s="346">
        <v>5000</v>
      </c>
      <c r="J1078" s="295">
        <v>10</v>
      </c>
      <c r="K1078" s="296">
        <f t="shared" si="155"/>
        <v>3.6302032913843175E-3</v>
      </c>
      <c r="L1078" s="296">
        <f t="shared" si="156"/>
        <v>2.435064935064935E-3</v>
      </c>
      <c r="M1078" s="297">
        <f t="shared" si="152"/>
        <v>25.968142648131149</v>
      </c>
      <c r="N1078" s="297">
        <f t="shared" si="159"/>
        <v>5.7129913825888528</v>
      </c>
      <c r="O1078" s="361">
        <v>10.205908220193237</v>
      </c>
      <c r="P1078" s="297">
        <v>0.96803203682393557</v>
      </c>
      <c r="Q1078" s="369">
        <f t="shared" si="154"/>
        <v>7.38753219923068E-2</v>
      </c>
    </row>
    <row r="1079" spans="1:17" x14ac:dyDescent="0.35">
      <c r="A1079" s="298">
        <f t="shared" si="157"/>
        <v>129</v>
      </c>
      <c r="B1079" s="295" t="s">
        <v>1352</v>
      </c>
      <c r="C1079" s="295">
        <v>351</v>
      </c>
      <c r="D1079" s="295"/>
      <c r="E1079" s="295"/>
      <c r="F1079" s="295">
        <f t="shared" si="158"/>
        <v>351</v>
      </c>
      <c r="G1079" s="346">
        <v>1100</v>
      </c>
      <c r="H1079" s="295">
        <v>12</v>
      </c>
      <c r="I1079" s="346">
        <v>5000</v>
      </c>
      <c r="J1079" s="295">
        <v>12</v>
      </c>
      <c r="K1079" s="296">
        <f t="shared" si="155"/>
        <v>4.3562439496611814E-3</v>
      </c>
      <c r="L1079" s="296">
        <f t="shared" si="156"/>
        <v>2.9220779220779222E-3</v>
      </c>
      <c r="M1079" s="297">
        <f t="shared" ref="M1079:M1142" si="160">(L1079+K1079)*4281.45</f>
        <v>31.161771177757384</v>
      </c>
      <c r="N1079" s="297">
        <f t="shared" si="159"/>
        <v>6.8555896591066245</v>
      </c>
      <c r="O1079" s="361">
        <v>12.247089864231882</v>
      </c>
      <c r="P1079" s="297">
        <v>1.1616384441887226</v>
      </c>
      <c r="Q1079" s="369">
        <f t="shared" ref="Q1079:Q1141" si="161">(M1079+N1079+O1079+P1079)/F1079</f>
        <v>0.14651307448799036</v>
      </c>
    </row>
    <row r="1080" spans="1:17" x14ac:dyDescent="0.35">
      <c r="A1080" s="298">
        <f t="shared" si="157"/>
        <v>130</v>
      </c>
      <c r="B1080" s="295" t="s">
        <v>1353</v>
      </c>
      <c r="C1080" s="295">
        <v>299.7</v>
      </c>
      <c r="D1080" s="295"/>
      <c r="E1080" s="295"/>
      <c r="F1080" s="295">
        <f t="shared" si="158"/>
        <v>299.7</v>
      </c>
      <c r="G1080" s="346">
        <v>1100</v>
      </c>
      <c r="H1080" s="295">
        <v>7</v>
      </c>
      <c r="I1080" s="346">
        <v>5000</v>
      </c>
      <c r="J1080" s="295">
        <v>7</v>
      </c>
      <c r="K1080" s="296">
        <f t="shared" ref="K1080:K1143" si="162">SUM(1.5/$H$1309*H1080)</f>
        <v>2.5411423039690224E-3</v>
      </c>
      <c r="L1080" s="296">
        <f t="shared" ref="L1080:L1143" si="163">SUM(1.5/$J$1309*J1080)</f>
        <v>1.7045454545454545E-3</v>
      </c>
      <c r="M1080" s="297">
        <f t="shared" si="160"/>
        <v>18.177699853691806</v>
      </c>
      <c r="N1080" s="297">
        <f t="shared" si="159"/>
        <v>3.9990939678121973</v>
      </c>
      <c r="O1080" s="361">
        <v>7.1441357541352657</v>
      </c>
      <c r="P1080" s="297">
        <v>0.67762242577675491</v>
      </c>
      <c r="Q1080" s="369">
        <f t="shared" si="161"/>
        <v>0.10009526860666007</v>
      </c>
    </row>
    <row r="1081" spans="1:17" x14ac:dyDescent="0.35">
      <c r="A1081" s="298">
        <f t="shared" ref="A1081:A1144" si="164">A1080+1</f>
        <v>131</v>
      </c>
      <c r="B1081" s="295" t="s">
        <v>1354</v>
      </c>
      <c r="C1081" s="295">
        <v>428.3</v>
      </c>
      <c r="D1081" s="295"/>
      <c r="E1081" s="295"/>
      <c r="F1081" s="295">
        <f t="shared" si="158"/>
        <v>428.3</v>
      </c>
      <c r="G1081" s="346">
        <v>1100</v>
      </c>
      <c r="H1081" s="295">
        <v>10</v>
      </c>
      <c r="I1081" s="346">
        <v>5000</v>
      </c>
      <c r="J1081" s="295">
        <v>10</v>
      </c>
      <c r="K1081" s="296">
        <f t="shared" si="162"/>
        <v>3.6302032913843175E-3</v>
      </c>
      <c r="L1081" s="296">
        <f t="shared" si="163"/>
        <v>2.435064935064935E-3</v>
      </c>
      <c r="M1081" s="297">
        <f t="shared" si="160"/>
        <v>25.968142648131149</v>
      </c>
      <c r="N1081" s="297">
        <f t="shared" si="159"/>
        <v>5.7129913825888528</v>
      </c>
      <c r="O1081" s="361">
        <v>10.205908220193237</v>
      </c>
      <c r="P1081" s="297">
        <v>0.96803203682393557</v>
      </c>
      <c r="Q1081" s="369">
        <f t="shared" si="161"/>
        <v>0.10005854374909449</v>
      </c>
    </row>
    <row r="1082" spans="1:17" x14ac:dyDescent="0.35">
      <c r="A1082" s="298">
        <f t="shared" si="164"/>
        <v>132</v>
      </c>
      <c r="B1082" s="295" t="s">
        <v>1355</v>
      </c>
      <c r="C1082" s="295">
        <v>299.3</v>
      </c>
      <c r="D1082" s="295"/>
      <c r="E1082" s="295"/>
      <c r="F1082" s="295">
        <f t="shared" si="158"/>
        <v>299.3</v>
      </c>
      <c r="G1082" s="346">
        <v>1100</v>
      </c>
      <c r="H1082" s="295">
        <v>9</v>
      </c>
      <c r="I1082" s="346">
        <v>5000</v>
      </c>
      <c r="J1082" s="295">
        <v>9</v>
      </c>
      <c r="K1082" s="296">
        <f t="shared" si="162"/>
        <v>3.2671829622458858E-3</v>
      </c>
      <c r="L1082" s="296">
        <f t="shared" si="163"/>
        <v>2.1915584415584414E-3</v>
      </c>
      <c r="M1082" s="297">
        <f t="shared" si="160"/>
        <v>23.371328383318037</v>
      </c>
      <c r="N1082" s="297">
        <f t="shared" si="159"/>
        <v>5.1416922443299677</v>
      </c>
      <c r="O1082" s="361">
        <v>9.1853173981739111</v>
      </c>
      <c r="P1082" s="297">
        <v>0.87122883314154187</v>
      </c>
      <c r="Q1082" s="369">
        <f t="shared" si="161"/>
        <v>0.12886590998651337</v>
      </c>
    </row>
    <row r="1083" spans="1:17" x14ac:dyDescent="0.35">
      <c r="A1083" s="298">
        <f t="shared" si="164"/>
        <v>133</v>
      </c>
      <c r="B1083" s="295" t="s">
        <v>1356</v>
      </c>
      <c r="C1083" s="295">
        <v>343.9</v>
      </c>
      <c r="D1083" s="295"/>
      <c r="E1083" s="295"/>
      <c r="F1083" s="295">
        <f t="shared" si="158"/>
        <v>343.9</v>
      </c>
      <c r="G1083" s="346">
        <v>1100</v>
      </c>
      <c r="H1083" s="295">
        <v>10</v>
      </c>
      <c r="I1083" s="346">
        <v>5000</v>
      </c>
      <c r="J1083" s="295">
        <v>10</v>
      </c>
      <c r="K1083" s="296">
        <f t="shared" si="162"/>
        <v>3.6302032913843175E-3</v>
      </c>
      <c r="L1083" s="296">
        <f t="shared" si="163"/>
        <v>2.435064935064935E-3</v>
      </c>
      <c r="M1083" s="297">
        <f t="shared" si="160"/>
        <v>25.968142648131149</v>
      </c>
      <c r="N1083" s="297">
        <f t="shared" si="159"/>
        <v>5.7129913825888528</v>
      </c>
      <c r="O1083" s="361">
        <v>10.205908220193237</v>
      </c>
      <c r="P1083" s="297">
        <v>0.96803203682393557</v>
      </c>
      <c r="Q1083" s="369">
        <f t="shared" si="161"/>
        <v>0.1246149295950485</v>
      </c>
    </row>
    <row r="1084" spans="1:17" x14ac:dyDescent="0.35">
      <c r="A1084" s="298">
        <f t="shared" si="164"/>
        <v>134</v>
      </c>
      <c r="B1084" s="295" t="s">
        <v>1357</v>
      </c>
      <c r="C1084" s="295">
        <v>282</v>
      </c>
      <c r="D1084" s="295"/>
      <c r="E1084" s="295"/>
      <c r="F1084" s="295">
        <f t="shared" si="158"/>
        <v>282</v>
      </c>
      <c r="G1084" s="346">
        <v>1100</v>
      </c>
      <c r="H1084" s="295">
        <v>6</v>
      </c>
      <c r="I1084" s="346">
        <v>5000</v>
      </c>
      <c r="J1084" s="295">
        <v>6</v>
      </c>
      <c r="K1084" s="296">
        <f t="shared" si="162"/>
        <v>2.1781219748305907E-3</v>
      </c>
      <c r="L1084" s="296">
        <f t="shared" si="163"/>
        <v>1.4610389610389611E-3</v>
      </c>
      <c r="M1084" s="297">
        <f t="shared" si="160"/>
        <v>15.580885588878692</v>
      </c>
      <c r="N1084" s="297">
        <f t="shared" si="159"/>
        <v>3.4277948295533123</v>
      </c>
      <c r="O1084" s="361">
        <v>6.1235449321159408</v>
      </c>
      <c r="P1084" s="297">
        <v>0.58081922209436132</v>
      </c>
      <c r="Q1084" s="369">
        <f t="shared" si="161"/>
        <v>9.1181009122845061E-2</v>
      </c>
    </row>
    <row r="1085" spans="1:17" x14ac:dyDescent="0.35">
      <c r="A1085" s="298">
        <f t="shared" si="164"/>
        <v>135</v>
      </c>
      <c r="B1085" s="295" t="s">
        <v>1358</v>
      </c>
      <c r="C1085" s="295">
        <v>357.6</v>
      </c>
      <c r="D1085" s="295"/>
      <c r="E1085" s="295"/>
      <c r="F1085" s="295">
        <f t="shared" si="158"/>
        <v>357.6</v>
      </c>
      <c r="G1085" s="346">
        <v>1100</v>
      </c>
      <c r="H1085" s="295">
        <v>10</v>
      </c>
      <c r="I1085" s="346">
        <v>5000</v>
      </c>
      <c r="J1085" s="295">
        <v>10</v>
      </c>
      <c r="K1085" s="296">
        <f t="shared" si="162"/>
        <v>3.6302032913843175E-3</v>
      </c>
      <c r="L1085" s="296">
        <f t="shared" si="163"/>
        <v>2.435064935064935E-3</v>
      </c>
      <c r="M1085" s="297">
        <f t="shared" si="160"/>
        <v>25.968142648131149</v>
      </c>
      <c r="N1085" s="297">
        <f t="shared" si="159"/>
        <v>5.7129913825888528</v>
      </c>
      <c r="O1085" s="361">
        <v>10.205908220193237</v>
      </c>
      <c r="P1085" s="297">
        <v>0.96803203682393557</v>
      </c>
      <c r="Q1085" s="369">
        <f t="shared" si="161"/>
        <v>0.11984081176660283</v>
      </c>
    </row>
    <row r="1086" spans="1:17" x14ac:dyDescent="0.35">
      <c r="A1086" s="298">
        <f t="shared" si="164"/>
        <v>136</v>
      </c>
      <c r="B1086" s="295" t="s">
        <v>1454</v>
      </c>
      <c r="C1086" s="295">
        <v>424.7</v>
      </c>
      <c r="D1086" s="295"/>
      <c r="E1086" s="295"/>
      <c r="F1086" s="295">
        <f t="shared" si="158"/>
        <v>424.7</v>
      </c>
      <c r="G1086" s="346">
        <v>1100</v>
      </c>
      <c r="H1086" s="295">
        <v>10</v>
      </c>
      <c r="I1086" s="346">
        <v>5000</v>
      </c>
      <c r="J1086" s="295">
        <v>10</v>
      </c>
      <c r="K1086" s="296">
        <f t="shared" si="162"/>
        <v>3.6302032913843175E-3</v>
      </c>
      <c r="L1086" s="296">
        <f t="shared" si="163"/>
        <v>2.435064935064935E-3</v>
      </c>
      <c r="M1086" s="297">
        <f t="shared" si="160"/>
        <v>25.968142648131149</v>
      </c>
      <c r="N1086" s="297">
        <f t="shared" si="159"/>
        <v>5.7129913825888528</v>
      </c>
      <c r="O1086" s="361">
        <v>10.205908220193237</v>
      </c>
      <c r="P1086" s="297">
        <v>0.96803203682393557</v>
      </c>
      <c r="Q1086" s="369">
        <f t="shared" si="161"/>
        <v>0.10090669716914805</v>
      </c>
    </row>
    <row r="1087" spans="1:17" x14ac:dyDescent="0.35">
      <c r="A1087" s="298">
        <f t="shared" si="164"/>
        <v>137</v>
      </c>
      <c r="B1087" s="295" t="s">
        <v>1455</v>
      </c>
      <c r="C1087" s="295">
        <v>120.4</v>
      </c>
      <c r="D1087" s="295"/>
      <c r="E1087" s="295"/>
      <c r="F1087" s="295">
        <f t="shared" si="158"/>
        <v>120.4</v>
      </c>
      <c r="G1087" s="346">
        <v>1100</v>
      </c>
      <c r="H1087" s="295">
        <v>3</v>
      </c>
      <c r="I1087" s="346">
        <v>5000</v>
      </c>
      <c r="J1087" s="295">
        <v>3</v>
      </c>
      <c r="K1087" s="296">
        <f t="shared" si="162"/>
        <v>1.0890609874152953E-3</v>
      </c>
      <c r="L1087" s="296">
        <f t="shared" si="163"/>
        <v>7.3051948051948055E-4</v>
      </c>
      <c r="M1087" s="297">
        <f t="shared" si="160"/>
        <v>7.790442794439346</v>
      </c>
      <c r="N1087" s="297">
        <f t="shared" si="159"/>
        <v>1.7138974147766561</v>
      </c>
      <c r="O1087" s="361">
        <v>3.0617724660579704</v>
      </c>
      <c r="P1087" s="297">
        <v>0.29040961104718066</v>
      </c>
      <c r="Q1087" s="369">
        <f t="shared" si="161"/>
        <v>0.10678174656412917</v>
      </c>
    </row>
    <row r="1088" spans="1:17" x14ac:dyDescent="0.35">
      <c r="A1088" s="298">
        <f t="shared" si="164"/>
        <v>138</v>
      </c>
      <c r="B1088" s="295" t="s">
        <v>1456</v>
      </c>
      <c r="C1088" s="295">
        <v>317.60000000000002</v>
      </c>
      <c r="D1088" s="295"/>
      <c r="E1088" s="295"/>
      <c r="F1088" s="295">
        <f t="shared" si="158"/>
        <v>317.60000000000002</v>
      </c>
      <c r="G1088" s="346">
        <v>1100</v>
      </c>
      <c r="H1088" s="295">
        <v>11</v>
      </c>
      <c r="I1088" s="346">
        <v>5000</v>
      </c>
      <c r="J1088" s="295">
        <v>11</v>
      </c>
      <c r="K1088" s="296">
        <f t="shared" si="162"/>
        <v>3.9932236205227492E-3</v>
      </c>
      <c r="L1088" s="296">
        <f t="shared" si="163"/>
        <v>2.6785714285714286E-3</v>
      </c>
      <c r="M1088" s="297">
        <f t="shared" si="160"/>
        <v>28.564956912944268</v>
      </c>
      <c r="N1088" s="297">
        <f t="shared" si="159"/>
        <v>6.2842905208477386</v>
      </c>
      <c r="O1088" s="361">
        <v>11.226499042212559</v>
      </c>
      <c r="P1088" s="297">
        <v>1.0648352405063291</v>
      </c>
      <c r="Q1088" s="369">
        <f t="shared" si="161"/>
        <v>0.14842752429631892</v>
      </c>
    </row>
    <row r="1089" spans="1:17" x14ac:dyDescent="0.35">
      <c r="A1089" s="298">
        <f t="shared" si="164"/>
        <v>139</v>
      </c>
      <c r="B1089" s="295" t="s">
        <v>1457</v>
      </c>
      <c r="C1089" s="295">
        <v>395.53</v>
      </c>
      <c r="D1089" s="295"/>
      <c r="E1089" s="295"/>
      <c r="F1089" s="295">
        <f t="shared" si="158"/>
        <v>395.53</v>
      </c>
      <c r="G1089" s="346">
        <v>1100</v>
      </c>
      <c r="H1089" s="295">
        <v>14</v>
      </c>
      <c r="I1089" s="346">
        <v>5000</v>
      </c>
      <c r="J1089" s="295">
        <v>14</v>
      </c>
      <c r="K1089" s="296">
        <f t="shared" si="162"/>
        <v>5.0822846079380448E-3</v>
      </c>
      <c r="L1089" s="296">
        <f t="shared" si="163"/>
        <v>3.4090909090909089E-3</v>
      </c>
      <c r="M1089" s="297">
        <f t="shared" si="160"/>
        <v>36.355399707383611</v>
      </c>
      <c r="N1089" s="297">
        <f t="shared" si="159"/>
        <v>7.9981879356243946</v>
      </c>
      <c r="O1089" s="361">
        <v>14.288271508270531</v>
      </c>
      <c r="P1089" s="297">
        <v>1.3552448515535098</v>
      </c>
      <c r="Q1089" s="369">
        <f t="shared" si="161"/>
        <v>0.15168787197641659</v>
      </c>
    </row>
    <row r="1090" spans="1:17" x14ac:dyDescent="0.35">
      <c r="A1090" s="298">
        <f t="shared" si="164"/>
        <v>140</v>
      </c>
      <c r="B1090" s="295" t="s">
        <v>1458</v>
      </c>
      <c r="C1090" s="295">
        <v>516.79999999999995</v>
      </c>
      <c r="D1090" s="295"/>
      <c r="E1090" s="295"/>
      <c r="F1090" s="295">
        <f t="shared" si="158"/>
        <v>516.79999999999995</v>
      </c>
      <c r="G1090" s="346">
        <v>1100</v>
      </c>
      <c r="H1090" s="295">
        <v>16</v>
      </c>
      <c r="I1090" s="346">
        <v>5000</v>
      </c>
      <c r="J1090" s="295">
        <v>16</v>
      </c>
      <c r="K1090" s="296">
        <f t="shared" si="162"/>
        <v>5.8083252662149082E-3</v>
      </c>
      <c r="L1090" s="296">
        <f t="shared" si="163"/>
        <v>3.8961038961038961E-3</v>
      </c>
      <c r="M1090" s="297">
        <f t="shared" si="160"/>
        <v>41.549028237009843</v>
      </c>
      <c r="N1090" s="297">
        <f t="shared" si="159"/>
        <v>9.1407862121421655</v>
      </c>
      <c r="O1090" s="361">
        <v>16.329453152309178</v>
      </c>
      <c r="P1090" s="297">
        <v>1.5488512589182968</v>
      </c>
      <c r="Q1090" s="369">
        <f t="shared" si="161"/>
        <v>0.13267824856884577</v>
      </c>
    </row>
    <row r="1091" spans="1:17" x14ac:dyDescent="0.35">
      <c r="A1091" s="298">
        <f t="shared" si="164"/>
        <v>141</v>
      </c>
      <c r="B1091" s="295" t="s">
        <v>1459</v>
      </c>
      <c r="C1091" s="295">
        <v>305.89999999999998</v>
      </c>
      <c r="D1091" s="295"/>
      <c r="E1091" s="295"/>
      <c r="F1091" s="295">
        <f t="shared" si="158"/>
        <v>305.89999999999998</v>
      </c>
      <c r="G1091" s="346">
        <v>1100</v>
      </c>
      <c r="H1091" s="295">
        <v>6</v>
      </c>
      <c r="I1091" s="346">
        <v>5000</v>
      </c>
      <c r="J1091" s="295">
        <v>6</v>
      </c>
      <c r="K1091" s="296">
        <f t="shared" si="162"/>
        <v>2.1781219748305907E-3</v>
      </c>
      <c r="L1091" s="296">
        <f t="shared" si="163"/>
        <v>1.4610389610389611E-3</v>
      </c>
      <c r="M1091" s="297">
        <f t="shared" si="160"/>
        <v>15.580885588878692</v>
      </c>
      <c r="N1091" s="297">
        <f t="shared" si="159"/>
        <v>3.4277948295533123</v>
      </c>
      <c r="O1091" s="361">
        <v>6.1235449321159408</v>
      </c>
      <c r="P1091" s="297">
        <v>0.58081922209436132</v>
      </c>
      <c r="Q1091" s="369">
        <f t="shared" si="161"/>
        <v>8.4057027043616575E-2</v>
      </c>
    </row>
    <row r="1092" spans="1:17" x14ac:dyDescent="0.35">
      <c r="A1092" s="298">
        <f t="shared" si="164"/>
        <v>142</v>
      </c>
      <c r="B1092" s="295" t="s">
        <v>1460</v>
      </c>
      <c r="C1092" s="295">
        <v>483.9</v>
      </c>
      <c r="D1092" s="295"/>
      <c r="E1092" s="295">
        <v>35.299999999999997</v>
      </c>
      <c r="F1092" s="295">
        <f t="shared" si="158"/>
        <v>519.19999999999993</v>
      </c>
      <c r="G1092" s="346">
        <v>1100</v>
      </c>
      <c r="H1092" s="295">
        <v>12</v>
      </c>
      <c r="I1092" s="346">
        <v>5000</v>
      </c>
      <c r="J1092" s="295">
        <v>12</v>
      </c>
      <c r="K1092" s="296">
        <f t="shared" si="162"/>
        <v>4.3562439496611814E-3</v>
      </c>
      <c r="L1092" s="296">
        <f t="shared" si="163"/>
        <v>2.9220779220779222E-3</v>
      </c>
      <c r="M1092" s="297">
        <f t="shared" si="160"/>
        <v>31.161771177757384</v>
      </c>
      <c r="N1092" s="297">
        <f t="shared" si="159"/>
        <v>6.8555896591066245</v>
      </c>
      <c r="O1092" s="361">
        <v>12.247089864231882</v>
      </c>
      <c r="P1092" s="297">
        <v>1.1616384441887226</v>
      </c>
      <c r="Q1092" s="369">
        <f t="shared" si="161"/>
        <v>9.9048707906942646E-2</v>
      </c>
    </row>
    <row r="1093" spans="1:17" x14ac:dyDescent="0.35">
      <c r="A1093" s="298">
        <f t="shared" si="164"/>
        <v>143</v>
      </c>
      <c r="B1093" s="295" t="s">
        <v>1461</v>
      </c>
      <c r="C1093" s="295">
        <v>257.3</v>
      </c>
      <c r="D1093" s="295"/>
      <c r="E1093" s="295"/>
      <c r="F1093" s="295">
        <f t="shared" si="158"/>
        <v>257.3</v>
      </c>
      <c r="G1093" s="346">
        <v>1100</v>
      </c>
      <c r="H1093" s="295">
        <v>5</v>
      </c>
      <c r="I1093" s="346">
        <v>5000</v>
      </c>
      <c r="J1093" s="295">
        <v>5</v>
      </c>
      <c r="K1093" s="296">
        <f t="shared" si="162"/>
        <v>1.8151016456921588E-3</v>
      </c>
      <c r="L1093" s="296">
        <f t="shared" si="163"/>
        <v>1.2175324675324675E-3</v>
      </c>
      <c r="M1093" s="297">
        <f t="shared" si="160"/>
        <v>12.984071324065575</v>
      </c>
      <c r="N1093" s="297">
        <f t="shared" si="159"/>
        <v>2.8564956912944264</v>
      </c>
      <c r="O1093" s="361">
        <v>5.1029541100966185</v>
      </c>
      <c r="P1093" s="297">
        <v>0.48401601841196779</v>
      </c>
      <c r="Q1093" s="369">
        <f t="shared" si="161"/>
        <v>8.327841874803181E-2</v>
      </c>
    </row>
    <row r="1094" spans="1:17" x14ac:dyDescent="0.35">
      <c r="A1094" s="298">
        <f t="shared" si="164"/>
        <v>144</v>
      </c>
      <c r="B1094" s="295" t="s">
        <v>1462</v>
      </c>
      <c r="C1094" s="295">
        <v>261.3</v>
      </c>
      <c r="D1094" s="295"/>
      <c r="E1094" s="295"/>
      <c r="F1094" s="295">
        <f t="shared" si="158"/>
        <v>261.3</v>
      </c>
      <c r="G1094" s="346">
        <v>1100</v>
      </c>
      <c r="H1094" s="295">
        <v>6</v>
      </c>
      <c r="I1094" s="346">
        <v>5000</v>
      </c>
      <c r="J1094" s="295">
        <v>6</v>
      </c>
      <c r="K1094" s="296">
        <f t="shared" si="162"/>
        <v>2.1781219748305907E-3</v>
      </c>
      <c r="L1094" s="296">
        <f t="shared" si="163"/>
        <v>1.4610389610389611E-3</v>
      </c>
      <c r="M1094" s="297">
        <f t="shared" si="160"/>
        <v>15.580885588878692</v>
      </c>
      <c r="N1094" s="297">
        <f t="shared" si="159"/>
        <v>3.4277948295533123</v>
      </c>
      <c r="O1094" s="361">
        <v>6.1235449321159408</v>
      </c>
      <c r="P1094" s="297">
        <v>0.58081922209436132</v>
      </c>
      <c r="Q1094" s="369">
        <f t="shared" si="161"/>
        <v>9.8404303760590534E-2</v>
      </c>
    </row>
    <row r="1095" spans="1:17" x14ac:dyDescent="0.35">
      <c r="A1095" s="298">
        <f t="shared" si="164"/>
        <v>145</v>
      </c>
      <c r="B1095" s="295" t="s">
        <v>1463</v>
      </c>
      <c r="C1095" s="295">
        <v>296.89999999999998</v>
      </c>
      <c r="D1095" s="295"/>
      <c r="E1095" s="295">
        <v>50</v>
      </c>
      <c r="F1095" s="295">
        <f t="shared" si="158"/>
        <v>346.9</v>
      </c>
      <c r="G1095" s="346">
        <v>1100</v>
      </c>
      <c r="H1095" s="295">
        <v>9</v>
      </c>
      <c r="I1095" s="346">
        <v>5000</v>
      </c>
      <c r="J1095" s="295">
        <v>9</v>
      </c>
      <c r="K1095" s="296">
        <f t="shared" si="162"/>
        <v>3.2671829622458858E-3</v>
      </c>
      <c r="L1095" s="296">
        <f t="shared" si="163"/>
        <v>2.1915584415584414E-3</v>
      </c>
      <c r="M1095" s="297">
        <f t="shared" si="160"/>
        <v>23.371328383318037</v>
      </c>
      <c r="N1095" s="297">
        <f t="shared" si="159"/>
        <v>5.1416922443299677</v>
      </c>
      <c r="O1095" s="361">
        <v>9.1853173981739111</v>
      </c>
      <c r="P1095" s="297">
        <v>0.87122883314154187</v>
      </c>
      <c r="Q1095" s="369">
        <f t="shared" si="161"/>
        <v>0.11118353087046255</v>
      </c>
    </row>
    <row r="1096" spans="1:17" x14ac:dyDescent="0.35">
      <c r="A1096" s="298">
        <f t="shared" si="164"/>
        <v>146</v>
      </c>
      <c r="B1096" s="295" t="s">
        <v>1464</v>
      </c>
      <c r="C1096" s="295">
        <v>495.2</v>
      </c>
      <c r="D1096" s="295"/>
      <c r="E1096" s="295">
        <v>62.5</v>
      </c>
      <c r="F1096" s="295">
        <f t="shared" si="158"/>
        <v>557.70000000000005</v>
      </c>
      <c r="G1096" s="346">
        <v>1100</v>
      </c>
      <c r="H1096" s="295">
        <v>13</v>
      </c>
      <c r="I1096" s="346">
        <v>5000</v>
      </c>
      <c r="J1096" s="295">
        <v>13</v>
      </c>
      <c r="K1096" s="296">
        <f t="shared" si="162"/>
        <v>4.7192642787996127E-3</v>
      </c>
      <c r="L1096" s="296">
        <f t="shared" si="163"/>
        <v>3.1655844155844158E-3</v>
      </c>
      <c r="M1096" s="297">
        <f t="shared" si="160"/>
        <v>33.758585442570499</v>
      </c>
      <c r="N1096" s="297">
        <f t="shared" si="159"/>
        <v>7.4268887973655096</v>
      </c>
      <c r="O1096" s="361">
        <v>13.267680686251207</v>
      </c>
      <c r="P1096" s="297">
        <v>1.2584416478711165</v>
      </c>
      <c r="Q1096" s="369">
        <f t="shared" si="161"/>
        <v>9.9895278059993403E-2</v>
      </c>
    </row>
    <row r="1097" spans="1:17" x14ac:dyDescent="0.35">
      <c r="A1097" s="298">
        <f t="shared" si="164"/>
        <v>147</v>
      </c>
      <c r="B1097" s="295" t="s">
        <v>1465</v>
      </c>
      <c r="C1097" s="295">
        <v>446.2</v>
      </c>
      <c r="D1097" s="295"/>
      <c r="E1097" s="295"/>
      <c r="F1097" s="295">
        <f t="shared" si="158"/>
        <v>446.2</v>
      </c>
      <c r="G1097" s="346">
        <v>1100</v>
      </c>
      <c r="H1097" s="295">
        <v>13</v>
      </c>
      <c r="I1097" s="346">
        <v>5000</v>
      </c>
      <c r="J1097" s="295">
        <v>13</v>
      </c>
      <c r="K1097" s="296">
        <f t="shared" si="162"/>
        <v>4.7192642787996127E-3</v>
      </c>
      <c r="L1097" s="296">
        <f t="shared" si="163"/>
        <v>3.1655844155844158E-3</v>
      </c>
      <c r="M1097" s="297">
        <f t="shared" si="160"/>
        <v>33.758585442570499</v>
      </c>
      <c r="N1097" s="297">
        <f t="shared" si="159"/>
        <v>7.4268887973655096</v>
      </c>
      <c r="O1097" s="361">
        <v>13.267680686251207</v>
      </c>
      <c r="P1097" s="297">
        <v>1.2584416478711165</v>
      </c>
      <c r="Q1097" s="369">
        <f t="shared" si="161"/>
        <v>0.12485790357251979</v>
      </c>
    </row>
    <row r="1098" spans="1:17" x14ac:dyDescent="0.35">
      <c r="A1098" s="298">
        <f t="shared" si="164"/>
        <v>148</v>
      </c>
      <c r="B1098" s="295" t="s">
        <v>1466</v>
      </c>
      <c r="C1098" s="295">
        <v>266.39999999999998</v>
      </c>
      <c r="D1098" s="295"/>
      <c r="E1098" s="295"/>
      <c r="F1098" s="295">
        <f t="shared" si="158"/>
        <v>266.39999999999998</v>
      </c>
      <c r="G1098" s="346">
        <v>1100</v>
      </c>
      <c r="H1098" s="295">
        <v>7</v>
      </c>
      <c r="I1098" s="346">
        <v>5000</v>
      </c>
      <c r="J1098" s="295">
        <v>7</v>
      </c>
      <c r="K1098" s="296">
        <f t="shared" si="162"/>
        <v>2.5411423039690224E-3</v>
      </c>
      <c r="L1098" s="296">
        <f t="shared" si="163"/>
        <v>1.7045454545454545E-3</v>
      </c>
      <c r="M1098" s="297">
        <f t="shared" si="160"/>
        <v>18.177699853691806</v>
      </c>
      <c r="N1098" s="297">
        <f t="shared" si="159"/>
        <v>3.9990939678121973</v>
      </c>
      <c r="O1098" s="361">
        <v>7.1441357541352657</v>
      </c>
      <c r="P1098" s="297">
        <v>0.67762242577675491</v>
      </c>
      <c r="Q1098" s="369">
        <f t="shared" si="161"/>
        <v>0.11260717718249259</v>
      </c>
    </row>
    <row r="1099" spans="1:17" x14ac:dyDescent="0.35">
      <c r="A1099" s="298">
        <f t="shared" si="164"/>
        <v>149</v>
      </c>
      <c r="B1099" s="295" t="s">
        <v>1467</v>
      </c>
      <c r="C1099" s="295">
        <v>548.4</v>
      </c>
      <c r="D1099" s="295"/>
      <c r="E1099" s="313">
        <v>215.2</v>
      </c>
      <c r="F1099" s="295">
        <f t="shared" si="158"/>
        <v>763.59999999999991</v>
      </c>
      <c r="G1099" s="346">
        <v>1100</v>
      </c>
      <c r="H1099" s="295">
        <v>12</v>
      </c>
      <c r="I1099" s="346">
        <v>5000</v>
      </c>
      <c r="J1099" s="295">
        <v>12</v>
      </c>
      <c r="K1099" s="296">
        <f t="shared" si="162"/>
        <v>4.3562439496611814E-3</v>
      </c>
      <c r="L1099" s="296">
        <f t="shared" si="163"/>
        <v>2.9220779220779222E-3</v>
      </c>
      <c r="M1099" s="297">
        <f t="shared" si="160"/>
        <v>31.161771177757384</v>
      </c>
      <c r="N1099" s="297">
        <f t="shared" si="159"/>
        <v>6.8555896591066245</v>
      </c>
      <c r="O1099" s="361">
        <v>12.247089864231882</v>
      </c>
      <c r="P1099" s="297">
        <v>1.1616384441887226</v>
      </c>
      <c r="Q1099" s="369">
        <f t="shared" si="161"/>
        <v>6.7346895161451828E-2</v>
      </c>
    </row>
    <row r="1100" spans="1:17" x14ac:dyDescent="0.35">
      <c r="A1100" s="298">
        <f t="shared" si="164"/>
        <v>150</v>
      </c>
      <c r="B1100" s="295" t="s">
        <v>1468</v>
      </c>
      <c r="C1100" s="295">
        <v>539.79999999999995</v>
      </c>
      <c r="D1100" s="295">
        <v>83.3</v>
      </c>
      <c r="E1100" s="295"/>
      <c r="F1100" s="295">
        <f t="shared" si="158"/>
        <v>623.09999999999991</v>
      </c>
      <c r="G1100" s="346">
        <v>1100</v>
      </c>
      <c r="H1100" s="295">
        <v>8</v>
      </c>
      <c r="I1100" s="346">
        <v>5000</v>
      </c>
      <c r="J1100" s="295">
        <v>8</v>
      </c>
      <c r="K1100" s="296">
        <f t="shared" si="162"/>
        <v>2.9041626331074541E-3</v>
      </c>
      <c r="L1100" s="296">
        <f t="shared" si="163"/>
        <v>1.9480519480519481E-3</v>
      </c>
      <c r="M1100" s="297">
        <f t="shared" si="160"/>
        <v>20.774514118504921</v>
      </c>
      <c r="N1100" s="297">
        <f t="shared" si="159"/>
        <v>4.5703931060710827</v>
      </c>
      <c r="O1100" s="361">
        <v>8.1647265761545889</v>
      </c>
      <c r="P1100" s="297">
        <v>0.77442562945914839</v>
      </c>
      <c r="Q1100" s="369">
        <f t="shared" si="161"/>
        <v>5.5021761242480739E-2</v>
      </c>
    </row>
    <row r="1101" spans="1:17" x14ac:dyDescent="0.35">
      <c r="A1101" s="298">
        <f t="shared" si="164"/>
        <v>151</v>
      </c>
      <c r="B1101" s="295" t="s">
        <v>1469</v>
      </c>
      <c r="C1101" s="295">
        <v>384.6</v>
      </c>
      <c r="D1101" s="295"/>
      <c r="E1101" s="295"/>
      <c r="F1101" s="295">
        <f t="shared" si="158"/>
        <v>384.6</v>
      </c>
      <c r="G1101" s="346">
        <v>1100</v>
      </c>
      <c r="H1101" s="295">
        <v>8</v>
      </c>
      <c r="I1101" s="346">
        <v>5000</v>
      </c>
      <c r="J1101" s="295">
        <v>8</v>
      </c>
      <c r="K1101" s="296">
        <f t="shared" si="162"/>
        <v>2.9041626331074541E-3</v>
      </c>
      <c r="L1101" s="296">
        <f t="shared" si="163"/>
        <v>1.9480519480519481E-3</v>
      </c>
      <c r="M1101" s="297">
        <f t="shared" si="160"/>
        <v>20.774514118504921</v>
      </c>
      <c r="N1101" s="297">
        <f t="shared" si="159"/>
        <v>4.5703931060710827</v>
      </c>
      <c r="O1101" s="361">
        <v>8.1647265761545889</v>
      </c>
      <c r="P1101" s="297">
        <v>0.77442562945914839</v>
      </c>
      <c r="Q1101" s="369">
        <f t="shared" si="161"/>
        <v>8.9142120203301464E-2</v>
      </c>
    </row>
    <row r="1102" spans="1:17" x14ac:dyDescent="0.35">
      <c r="A1102" s="298">
        <f t="shared" si="164"/>
        <v>152</v>
      </c>
      <c r="B1102" s="295" t="s">
        <v>2322</v>
      </c>
      <c r="C1102" s="295">
        <v>589.75</v>
      </c>
      <c r="D1102" s="295"/>
      <c r="E1102" s="295">
        <v>32.799999999999997</v>
      </c>
      <c r="F1102" s="295">
        <f t="shared" si="158"/>
        <v>622.54999999999995</v>
      </c>
      <c r="G1102" s="346">
        <v>1100</v>
      </c>
      <c r="H1102" s="295">
        <v>11</v>
      </c>
      <c r="I1102" s="346">
        <v>5000</v>
      </c>
      <c r="J1102" s="295">
        <v>11</v>
      </c>
      <c r="K1102" s="296">
        <f t="shared" si="162"/>
        <v>3.9932236205227492E-3</v>
      </c>
      <c r="L1102" s="296">
        <f t="shared" si="163"/>
        <v>2.6785714285714286E-3</v>
      </c>
      <c r="M1102" s="297">
        <f t="shared" si="160"/>
        <v>28.564956912944268</v>
      </c>
      <c r="N1102" s="297">
        <f t="shared" si="159"/>
        <v>6.2842905208477386</v>
      </c>
      <c r="O1102" s="361">
        <v>11.226499042212559</v>
      </c>
      <c r="P1102" s="297">
        <v>1.0648352405063291</v>
      </c>
      <c r="Q1102" s="369">
        <f t="shared" si="161"/>
        <v>7.5721760045796963E-2</v>
      </c>
    </row>
    <row r="1103" spans="1:17" x14ac:dyDescent="0.35">
      <c r="A1103" s="298">
        <f t="shared" si="164"/>
        <v>153</v>
      </c>
      <c r="B1103" s="295" t="s">
        <v>2323</v>
      </c>
      <c r="C1103" s="295">
        <v>405</v>
      </c>
      <c r="D1103" s="295"/>
      <c r="E1103" s="295">
        <v>21</v>
      </c>
      <c r="F1103" s="295">
        <f t="shared" si="158"/>
        <v>426</v>
      </c>
      <c r="G1103" s="346">
        <v>1100</v>
      </c>
      <c r="H1103" s="295">
        <v>9</v>
      </c>
      <c r="I1103" s="346">
        <v>5000</v>
      </c>
      <c r="J1103" s="295">
        <v>9</v>
      </c>
      <c r="K1103" s="296">
        <f t="shared" si="162"/>
        <v>3.2671829622458858E-3</v>
      </c>
      <c r="L1103" s="296">
        <f t="shared" si="163"/>
        <v>2.1915584415584414E-3</v>
      </c>
      <c r="M1103" s="297">
        <f t="shared" si="160"/>
        <v>23.371328383318037</v>
      </c>
      <c r="N1103" s="297">
        <f t="shared" si="159"/>
        <v>5.1416922443299677</v>
      </c>
      <c r="O1103" s="361">
        <v>9.1853173981739111</v>
      </c>
      <c r="P1103" s="297">
        <v>0.87122883314154187</v>
      </c>
      <c r="Q1103" s="369">
        <f t="shared" si="161"/>
        <v>9.0538889340289794E-2</v>
      </c>
    </row>
    <row r="1104" spans="1:17" x14ac:dyDescent="0.35">
      <c r="A1104" s="298">
        <f t="shared" si="164"/>
        <v>154</v>
      </c>
      <c r="B1104" s="295" t="s">
        <v>2324</v>
      </c>
      <c r="C1104" s="295">
        <v>678.5</v>
      </c>
      <c r="D1104" s="295"/>
      <c r="E1104" s="295"/>
      <c r="F1104" s="295">
        <f t="shared" si="158"/>
        <v>678.5</v>
      </c>
      <c r="G1104" s="346">
        <v>1100</v>
      </c>
      <c r="H1104" s="295">
        <v>21</v>
      </c>
      <c r="I1104" s="346">
        <v>5000</v>
      </c>
      <c r="J1104" s="295">
        <v>21</v>
      </c>
      <c r="K1104" s="296">
        <f t="shared" si="162"/>
        <v>7.6234269119070672E-3</v>
      </c>
      <c r="L1104" s="296">
        <f t="shared" si="163"/>
        <v>5.1136363636363636E-3</v>
      </c>
      <c r="M1104" s="297">
        <f t="shared" si="160"/>
        <v>54.533099561075424</v>
      </c>
      <c r="N1104" s="297">
        <f t="shared" si="159"/>
        <v>11.997281903436594</v>
      </c>
      <c r="O1104" s="361">
        <v>21.432407262405793</v>
      </c>
      <c r="P1104" s="297">
        <v>2.0328672773302645</v>
      </c>
      <c r="Q1104" s="369">
        <f t="shared" si="161"/>
        <v>0.13263913928407969</v>
      </c>
    </row>
    <row r="1105" spans="1:17" x14ac:dyDescent="0.35">
      <c r="A1105" s="298">
        <f t="shared" si="164"/>
        <v>155</v>
      </c>
      <c r="B1105" s="295" t="s">
        <v>2325</v>
      </c>
      <c r="C1105" s="295">
        <v>973.9</v>
      </c>
      <c r="D1105" s="295"/>
      <c r="E1105" s="295">
        <v>132.80000000000001</v>
      </c>
      <c r="F1105" s="295">
        <f t="shared" si="158"/>
        <v>1106.7</v>
      </c>
      <c r="G1105" s="346">
        <v>1100</v>
      </c>
      <c r="H1105" s="295">
        <v>18</v>
      </c>
      <c r="I1105" s="346">
        <v>5000</v>
      </c>
      <c r="J1105" s="295">
        <v>18</v>
      </c>
      <c r="K1105" s="296">
        <f t="shared" si="162"/>
        <v>6.5343659244917716E-3</v>
      </c>
      <c r="L1105" s="296">
        <f t="shared" si="163"/>
        <v>4.3831168831168828E-3</v>
      </c>
      <c r="M1105" s="297">
        <f t="shared" si="160"/>
        <v>46.742656766636074</v>
      </c>
      <c r="N1105" s="297">
        <f t="shared" si="159"/>
        <v>10.283384488659935</v>
      </c>
      <c r="O1105" s="361">
        <v>18.370634796347822</v>
      </c>
      <c r="P1105" s="297">
        <v>1.7424576662830837</v>
      </c>
      <c r="Q1105" s="369">
        <f t="shared" si="161"/>
        <v>6.9701937036167796E-2</v>
      </c>
    </row>
    <row r="1106" spans="1:17" x14ac:dyDescent="0.35">
      <c r="A1106" s="298">
        <f t="shared" si="164"/>
        <v>156</v>
      </c>
      <c r="B1106" s="295" t="s">
        <v>2326</v>
      </c>
      <c r="C1106" s="295">
        <v>669.8</v>
      </c>
      <c r="D1106" s="295"/>
      <c r="E1106" s="295"/>
      <c r="F1106" s="295">
        <f t="shared" si="158"/>
        <v>669.8</v>
      </c>
      <c r="G1106" s="346">
        <v>1100</v>
      </c>
      <c r="H1106" s="295">
        <v>16</v>
      </c>
      <c r="I1106" s="346">
        <v>5000</v>
      </c>
      <c r="J1106" s="295">
        <v>16</v>
      </c>
      <c r="K1106" s="296">
        <f t="shared" si="162"/>
        <v>5.8083252662149082E-3</v>
      </c>
      <c r="L1106" s="296">
        <f t="shared" si="163"/>
        <v>3.8961038961038961E-3</v>
      </c>
      <c r="M1106" s="297">
        <f t="shared" si="160"/>
        <v>41.549028237009843</v>
      </c>
      <c r="N1106" s="297">
        <f t="shared" si="159"/>
        <v>9.1407862121421655</v>
      </c>
      <c r="O1106" s="361">
        <v>16.329453152309178</v>
      </c>
      <c r="P1106" s="297">
        <v>1.5488512589182968</v>
      </c>
      <c r="Q1106" s="369">
        <f t="shared" si="161"/>
        <v>0.10237103442875409</v>
      </c>
    </row>
    <row r="1107" spans="1:17" x14ac:dyDescent="0.35">
      <c r="A1107" s="298">
        <f t="shared" si="164"/>
        <v>157</v>
      </c>
      <c r="B1107" s="295" t="s">
        <v>2327</v>
      </c>
      <c r="C1107" s="295">
        <v>533.79999999999995</v>
      </c>
      <c r="D1107" s="295"/>
      <c r="E1107" s="295"/>
      <c r="F1107" s="295">
        <f t="shared" si="158"/>
        <v>533.79999999999995</v>
      </c>
      <c r="G1107" s="346">
        <v>1100</v>
      </c>
      <c r="H1107" s="295">
        <v>12</v>
      </c>
      <c r="I1107" s="346">
        <v>5000</v>
      </c>
      <c r="J1107" s="295">
        <v>12</v>
      </c>
      <c r="K1107" s="296">
        <f t="shared" si="162"/>
        <v>4.3562439496611814E-3</v>
      </c>
      <c r="L1107" s="296">
        <f t="shared" si="163"/>
        <v>2.9220779220779222E-3</v>
      </c>
      <c r="M1107" s="297">
        <f t="shared" si="160"/>
        <v>31.161771177757384</v>
      </c>
      <c r="N1107" s="297">
        <f t="shared" si="159"/>
        <v>6.8555896591066245</v>
      </c>
      <c r="O1107" s="361">
        <v>12.247089864231882</v>
      </c>
      <c r="P1107" s="297">
        <v>1.1616384441887226</v>
      </c>
      <c r="Q1107" s="369">
        <f t="shared" si="161"/>
        <v>9.6339619979926225E-2</v>
      </c>
    </row>
    <row r="1108" spans="1:17" x14ac:dyDescent="0.35">
      <c r="A1108" s="298">
        <f t="shared" si="164"/>
        <v>158</v>
      </c>
      <c r="B1108" s="295" t="s">
        <v>2328</v>
      </c>
      <c r="C1108" s="295">
        <v>413.5</v>
      </c>
      <c r="D1108" s="295"/>
      <c r="E1108" s="295">
        <v>30.4</v>
      </c>
      <c r="F1108" s="295">
        <f t="shared" si="158"/>
        <v>443.9</v>
      </c>
      <c r="G1108" s="346">
        <v>1100</v>
      </c>
      <c r="H1108" s="295">
        <v>9</v>
      </c>
      <c r="I1108" s="346">
        <v>5000</v>
      </c>
      <c r="J1108" s="295">
        <v>9</v>
      </c>
      <c r="K1108" s="296">
        <f t="shared" si="162"/>
        <v>3.2671829622458858E-3</v>
      </c>
      <c r="L1108" s="296">
        <f t="shared" si="163"/>
        <v>2.1915584415584414E-3</v>
      </c>
      <c r="M1108" s="297">
        <f t="shared" si="160"/>
        <v>23.371328383318037</v>
      </c>
      <c r="N1108" s="297">
        <f t="shared" si="159"/>
        <v>5.1416922443299677</v>
      </c>
      <c r="O1108" s="361">
        <v>9.1853173981739111</v>
      </c>
      <c r="P1108" s="297">
        <v>0.87122883314154187</v>
      </c>
      <c r="Q1108" s="369">
        <f t="shared" si="161"/>
        <v>8.6887963187572553E-2</v>
      </c>
    </row>
    <row r="1109" spans="1:17" x14ac:dyDescent="0.35">
      <c r="A1109" s="298">
        <f t="shared" si="164"/>
        <v>159</v>
      </c>
      <c r="B1109" s="295" t="s">
        <v>2329</v>
      </c>
      <c r="C1109" s="295">
        <v>526.5</v>
      </c>
      <c r="D1109" s="295"/>
      <c r="E1109" s="295">
        <v>45.5</v>
      </c>
      <c r="F1109" s="295">
        <f t="shared" si="158"/>
        <v>572</v>
      </c>
      <c r="G1109" s="346">
        <v>1100</v>
      </c>
      <c r="H1109" s="295">
        <v>15</v>
      </c>
      <c r="I1109" s="346">
        <v>5000</v>
      </c>
      <c r="J1109" s="295">
        <v>15</v>
      </c>
      <c r="K1109" s="296">
        <f t="shared" si="162"/>
        <v>5.4453049370764761E-3</v>
      </c>
      <c r="L1109" s="296">
        <f t="shared" si="163"/>
        <v>3.6525974025974025E-3</v>
      </c>
      <c r="M1109" s="297">
        <f t="shared" si="160"/>
        <v>38.952213972196731</v>
      </c>
      <c r="N1109" s="297">
        <f t="shared" si="159"/>
        <v>8.5694870738832805</v>
      </c>
      <c r="O1109" s="361">
        <v>15.308862330289854</v>
      </c>
      <c r="P1109" s="297">
        <v>1.4520480552359032</v>
      </c>
      <c r="Q1109" s="369">
        <f t="shared" si="161"/>
        <v>0.11238218781749261</v>
      </c>
    </row>
    <row r="1110" spans="1:17" x14ac:dyDescent="0.35">
      <c r="A1110" s="298">
        <f t="shared" si="164"/>
        <v>160</v>
      </c>
      <c r="B1110" s="295" t="s">
        <v>2330</v>
      </c>
      <c r="C1110" s="295">
        <v>894.7</v>
      </c>
      <c r="D1110" s="295"/>
      <c r="E1110" s="295">
        <v>42.5</v>
      </c>
      <c r="F1110" s="295">
        <f t="shared" si="158"/>
        <v>937.2</v>
      </c>
      <c r="G1110" s="346">
        <v>1100</v>
      </c>
      <c r="H1110" s="295">
        <v>24</v>
      </c>
      <c r="I1110" s="346">
        <v>5000</v>
      </c>
      <c r="J1110" s="295">
        <v>24</v>
      </c>
      <c r="K1110" s="296">
        <f t="shared" si="162"/>
        <v>8.7124878993223628E-3</v>
      </c>
      <c r="L1110" s="296">
        <f t="shared" si="163"/>
        <v>5.8441558441558444E-3</v>
      </c>
      <c r="M1110" s="297">
        <f t="shared" si="160"/>
        <v>62.323542355514768</v>
      </c>
      <c r="N1110" s="297">
        <f t="shared" si="159"/>
        <v>13.711179318213249</v>
      </c>
      <c r="O1110" s="361">
        <v>24.494179728463763</v>
      </c>
      <c r="P1110" s="297">
        <v>2.3232768883774453</v>
      </c>
      <c r="Q1110" s="369">
        <f t="shared" si="161"/>
        <v>0.10974410829126037</v>
      </c>
    </row>
    <row r="1111" spans="1:17" x14ac:dyDescent="0.35">
      <c r="A1111" s="298">
        <f t="shared" si="164"/>
        <v>161</v>
      </c>
      <c r="B1111" s="295" t="s">
        <v>2331</v>
      </c>
      <c r="C1111" s="295">
        <v>544.79999999999995</v>
      </c>
      <c r="D1111" s="295"/>
      <c r="E1111" s="295"/>
      <c r="F1111" s="295">
        <f t="shared" si="158"/>
        <v>544.79999999999995</v>
      </c>
      <c r="G1111" s="346">
        <v>1100</v>
      </c>
      <c r="H1111" s="295">
        <v>12</v>
      </c>
      <c r="I1111" s="346">
        <v>5000</v>
      </c>
      <c r="J1111" s="295">
        <v>12</v>
      </c>
      <c r="K1111" s="296">
        <f t="shared" si="162"/>
        <v>4.3562439496611814E-3</v>
      </c>
      <c r="L1111" s="296">
        <f t="shared" si="163"/>
        <v>2.9220779220779222E-3</v>
      </c>
      <c r="M1111" s="297">
        <f t="shared" si="160"/>
        <v>31.161771177757384</v>
      </c>
      <c r="N1111" s="297">
        <f t="shared" si="159"/>
        <v>6.8555896591066245</v>
      </c>
      <c r="O1111" s="361">
        <v>12.247089864231882</v>
      </c>
      <c r="P1111" s="297">
        <v>1.1616384441887226</v>
      </c>
      <c r="Q1111" s="369">
        <f t="shared" si="161"/>
        <v>9.4394436757130357E-2</v>
      </c>
    </row>
    <row r="1112" spans="1:17" x14ac:dyDescent="0.35">
      <c r="A1112" s="298">
        <f t="shared" si="164"/>
        <v>162</v>
      </c>
      <c r="B1112" s="295" t="s">
        <v>2332</v>
      </c>
      <c r="C1112" s="295">
        <v>521.9</v>
      </c>
      <c r="D1112" s="295"/>
      <c r="E1112" s="295"/>
      <c r="F1112" s="295">
        <f t="shared" si="158"/>
        <v>521.9</v>
      </c>
      <c r="G1112" s="346">
        <v>1100</v>
      </c>
      <c r="H1112" s="295">
        <v>12</v>
      </c>
      <c r="I1112" s="346">
        <v>5000</v>
      </c>
      <c r="J1112" s="295">
        <v>12</v>
      </c>
      <c r="K1112" s="296">
        <f t="shared" si="162"/>
        <v>4.3562439496611814E-3</v>
      </c>
      <c r="L1112" s="296">
        <f t="shared" si="163"/>
        <v>2.9220779220779222E-3</v>
      </c>
      <c r="M1112" s="297">
        <f t="shared" si="160"/>
        <v>31.161771177757384</v>
      </c>
      <c r="N1112" s="297">
        <f t="shared" si="159"/>
        <v>6.8555896591066245</v>
      </c>
      <c r="O1112" s="361">
        <v>12.247089864231882</v>
      </c>
      <c r="P1112" s="297">
        <v>1.1616384441887226</v>
      </c>
      <c r="Q1112" s="369">
        <f t="shared" si="161"/>
        <v>9.8536288839403366E-2</v>
      </c>
    </row>
    <row r="1113" spans="1:17" x14ac:dyDescent="0.35">
      <c r="A1113" s="298">
        <f t="shared" si="164"/>
        <v>163</v>
      </c>
      <c r="B1113" s="295" t="s">
        <v>2333</v>
      </c>
      <c r="C1113" s="295">
        <v>522.6</v>
      </c>
      <c r="D1113" s="295"/>
      <c r="E1113" s="295"/>
      <c r="F1113" s="295">
        <f t="shared" si="158"/>
        <v>522.6</v>
      </c>
      <c r="G1113" s="346">
        <v>1100</v>
      </c>
      <c r="H1113" s="295">
        <v>11</v>
      </c>
      <c r="I1113" s="346">
        <v>5000</v>
      </c>
      <c r="J1113" s="295">
        <v>11</v>
      </c>
      <c r="K1113" s="296">
        <f t="shared" si="162"/>
        <v>3.9932236205227492E-3</v>
      </c>
      <c r="L1113" s="296">
        <f t="shared" si="163"/>
        <v>2.6785714285714286E-3</v>
      </c>
      <c r="M1113" s="297">
        <f t="shared" si="160"/>
        <v>28.564956912944268</v>
      </c>
      <c r="N1113" s="297">
        <f t="shared" si="159"/>
        <v>6.2842905208477386</v>
      </c>
      <c r="O1113" s="361">
        <v>11.226499042212559</v>
      </c>
      <c r="P1113" s="297">
        <v>1.0648352405063291</v>
      </c>
      <c r="Q1113" s="369">
        <f t="shared" si="161"/>
        <v>9.0203945113874653E-2</v>
      </c>
    </row>
    <row r="1114" spans="1:17" x14ac:dyDescent="0.35">
      <c r="A1114" s="298">
        <f t="shared" si="164"/>
        <v>164</v>
      </c>
      <c r="B1114" s="295" t="s">
        <v>2334</v>
      </c>
      <c r="C1114" s="295">
        <v>551.6</v>
      </c>
      <c r="D1114" s="295"/>
      <c r="E1114" s="295"/>
      <c r="F1114" s="295">
        <f t="shared" si="158"/>
        <v>551.6</v>
      </c>
      <c r="G1114" s="346">
        <v>1100</v>
      </c>
      <c r="H1114" s="295">
        <v>16</v>
      </c>
      <c r="I1114" s="346">
        <v>5000</v>
      </c>
      <c r="J1114" s="295">
        <v>16</v>
      </c>
      <c r="K1114" s="296">
        <f t="shared" si="162"/>
        <v>5.8083252662149082E-3</v>
      </c>
      <c r="L1114" s="296">
        <f t="shared" si="163"/>
        <v>3.8961038961038961E-3</v>
      </c>
      <c r="M1114" s="297">
        <f t="shared" si="160"/>
        <v>41.549028237009843</v>
      </c>
      <c r="N1114" s="297">
        <f t="shared" si="159"/>
        <v>9.1407862121421655</v>
      </c>
      <c r="O1114" s="361">
        <v>16.329453152309178</v>
      </c>
      <c r="P1114" s="297">
        <v>1.5488512589182968</v>
      </c>
      <c r="Q1114" s="369">
        <f t="shared" si="161"/>
        <v>0.1243076846634871</v>
      </c>
    </row>
    <row r="1115" spans="1:17" x14ac:dyDescent="0.35">
      <c r="A1115" s="298">
        <f t="shared" si="164"/>
        <v>165</v>
      </c>
      <c r="B1115" s="295" t="s">
        <v>2335</v>
      </c>
      <c r="C1115" s="295">
        <v>683.5</v>
      </c>
      <c r="D1115" s="295"/>
      <c r="E1115" s="295"/>
      <c r="F1115" s="295">
        <f t="shared" si="158"/>
        <v>683.5</v>
      </c>
      <c r="G1115" s="346">
        <v>1100</v>
      </c>
      <c r="H1115" s="295">
        <v>16</v>
      </c>
      <c r="I1115" s="346">
        <v>5000</v>
      </c>
      <c r="J1115" s="295">
        <v>16</v>
      </c>
      <c r="K1115" s="296">
        <f t="shared" si="162"/>
        <v>5.8083252662149082E-3</v>
      </c>
      <c r="L1115" s="296">
        <f t="shared" si="163"/>
        <v>3.8961038961038961E-3</v>
      </c>
      <c r="M1115" s="297">
        <f t="shared" si="160"/>
        <v>41.549028237009843</v>
      </c>
      <c r="N1115" s="297">
        <f t="shared" si="159"/>
        <v>9.1407862121421655</v>
      </c>
      <c r="O1115" s="361">
        <v>16.329453152309178</v>
      </c>
      <c r="P1115" s="297">
        <v>1.5488512589182968</v>
      </c>
      <c r="Q1115" s="369">
        <f t="shared" si="161"/>
        <v>0.10031912049799485</v>
      </c>
    </row>
    <row r="1116" spans="1:17" x14ac:dyDescent="0.35">
      <c r="A1116" s="298">
        <f t="shared" si="164"/>
        <v>166</v>
      </c>
      <c r="B1116" s="295" t="s">
        <v>2336</v>
      </c>
      <c r="C1116" s="295">
        <v>416.7</v>
      </c>
      <c r="D1116" s="295">
        <v>3.8</v>
      </c>
      <c r="E1116" s="295">
        <v>203.4</v>
      </c>
      <c r="F1116" s="295">
        <f t="shared" si="158"/>
        <v>623.9</v>
      </c>
      <c r="G1116" s="346">
        <v>1100</v>
      </c>
      <c r="H1116" s="295">
        <v>14</v>
      </c>
      <c r="I1116" s="346">
        <v>5000</v>
      </c>
      <c r="J1116" s="295">
        <v>14</v>
      </c>
      <c r="K1116" s="296">
        <f t="shared" si="162"/>
        <v>5.0822846079380448E-3</v>
      </c>
      <c r="L1116" s="296">
        <f t="shared" si="163"/>
        <v>3.4090909090909089E-3</v>
      </c>
      <c r="M1116" s="297">
        <f t="shared" si="160"/>
        <v>36.355399707383611</v>
      </c>
      <c r="N1116" s="297">
        <f t="shared" si="159"/>
        <v>7.9981879356243946</v>
      </c>
      <c r="O1116" s="361">
        <v>14.288271508270531</v>
      </c>
      <c r="P1116" s="297">
        <v>1.3552448515535098</v>
      </c>
      <c r="Q1116" s="369">
        <f t="shared" si="161"/>
        <v>9.6164616128918176E-2</v>
      </c>
    </row>
    <row r="1117" spans="1:17" x14ac:dyDescent="0.35">
      <c r="A1117" s="298">
        <f t="shared" si="164"/>
        <v>167</v>
      </c>
      <c r="B1117" s="295" t="s">
        <v>2337</v>
      </c>
      <c r="C1117" s="295">
        <v>353.8</v>
      </c>
      <c r="D1117" s="295"/>
      <c r="E1117" s="295"/>
      <c r="F1117" s="295">
        <f t="shared" si="158"/>
        <v>353.8</v>
      </c>
      <c r="G1117" s="346">
        <v>1100</v>
      </c>
      <c r="H1117" s="295">
        <v>8</v>
      </c>
      <c r="I1117" s="346">
        <v>5000</v>
      </c>
      <c r="J1117" s="295">
        <v>8</v>
      </c>
      <c r="K1117" s="296">
        <f t="shared" si="162"/>
        <v>2.9041626331074541E-3</v>
      </c>
      <c r="L1117" s="296">
        <f t="shared" si="163"/>
        <v>1.9480519480519481E-3</v>
      </c>
      <c r="M1117" s="297">
        <f t="shared" si="160"/>
        <v>20.774514118504921</v>
      </c>
      <c r="N1117" s="297">
        <f t="shared" si="159"/>
        <v>4.5703931060710827</v>
      </c>
      <c r="O1117" s="361">
        <v>8.1647265761545889</v>
      </c>
      <c r="P1117" s="297">
        <v>0.77442562945914839</v>
      </c>
      <c r="Q1117" s="369">
        <f t="shared" si="161"/>
        <v>9.6902372612181292E-2</v>
      </c>
    </row>
    <row r="1118" spans="1:17" x14ac:dyDescent="0.35">
      <c r="A1118" s="298">
        <f t="shared" si="164"/>
        <v>168</v>
      </c>
      <c r="B1118" s="295" t="s">
        <v>2338</v>
      </c>
      <c r="C1118" s="295">
        <v>168.1</v>
      </c>
      <c r="D1118" s="295"/>
      <c r="E1118" s="295">
        <v>67.7</v>
      </c>
      <c r="F1118" s="295">
        <f t="shared" si="158"/>
        <v>235.8</v>
      </c>
      <c r="G1118" s="346">
        <v>1100</v>
      </c>
      <c r="H1118" s="295">
        <v>4</v>
      </c>
      <c r="I1118" s="346">
        <v>5000</v>
      </c>
      <c r="J1118" s="295">
        <v>4</v>
      </c>
      <c r="K1118" s="296">
        <f t="shared" si="162"/>
        <v>1.4520813165537271E-3</v>
      </c>
      <c r="L1118" s="296">
        <f t="shared" si="163"/>
        <v>9.7402597402597403E-4</v>
      </c>
      <c r="M1118" s="297">
        <f t="shared" si="160"/>
        <v>10.387257059252461</v>
      </c>
      <c r="N1118" s="297">
        <f t="shared" si="159"/>
        <v>2.2851965530355414</v>
      </c>
      <c r="O1118" s="361">
        <v>4.0823632880772944</v>
      </c>
      <c r="P1118" s="297">
        <v>0.3872128147295742</v>
      </c>
      <c r="Q1118" s="369">
        <f t="shared" si="161"/>
        <v>7.2697327036025744E-2</v>
      </c>
    </row>
    <row r="1119" spans="1:17" x14ac:dyDescent="0.35">
      <c r="A1119" s="298">
        <f t="shared" si="164"/>
        <v>169</v>
      </c>
      <c r="B1119" s="295" t="s">
        <v>2339</v>
      </c>
      <c r="C1119" s="295">
        <v>417.2</v>
      </c>
      <c r="D1119" s="295"/>
      <c r="E1119" s="295">
        <v>90</v>
      </c>
      <c r="F1119" s="295">
        <f t="shared" si="158"/>
        <v>507.2</v>
      </c>
      <c r="G1119" s="346">
        <v>1100</v>
      </c>
      <c r="H1119" s="295">
        <v>9</v>
      </c>
      <c r="I1119" s="346">
        <v>5000</v>
      </c>
      <c r="J1119" s="295">
        <v>9</v>
      </c>
      <c r="K1119" s="296">
        <f t="shared" si="162"/>
        <v>3.2671829622458858E-3</v>
      </c>
      <c r="L1119" s="296">
        <f t="shared" si="163"/>
        <v>2.1915584415584414E-3</v>
      </c>
      <c r="M1119" s="297">
        <f t="shared" si="160"/>
        <v>23.371328383318037</v>
      </c>
      <c r="N1119" s="297">
        <f t="shared" si="159"/>
        <v>5.1416922443299677</v>
      </c>
      <c r="O1119" s="361">
        <v>9.1853173981739111</v>
      </c>
      <c r="P1119" s="297">
        <v>0.87122883314154187</v>
      </c>
      <c r="Q1119" s="369">
        <f t="shared" si="161"/>
        <v>7.6044098696694512E-2</v>
      </c>
    </row>
    <row r="1120" spans="1:17" x14ac:dyDescent="0.35">
      <c r="A1120" s="298">
        <f t="shared" si="164"/>
        <v>170</v>
      </c>
      <c r="B1120" s="295" t="s">
        <v>2340</v>
      </c>
      <c r="C1120" s="295">
        <v>718.3</v>
      </c>
      <c r="D1120" s="295"/>
      <c r="E1120" s="295"/>
      <c r="F1120" s="295">
        <f t="shared" si="158"/>
        <v>718.3</v>
      </c>
      <c r="G1120" s="346">
        <v>1100</v>
      </c>
      <c r="H1120" s="295">
        <v>19</v>
      </c>
      <c r="I1120" s="346">
        <v>5000</v>
      </c>
      <c r="J1120" s="295">
        <v>19</v>
      </c>
      <c r="K1120" s="296">
        <f t="shared" si="162"/>
        <v>6.8973862536302038E-3</v>
      </c>
      <c r="L1120" s="296">
        <f t="shared" si="163"/>
        <v>4.6266233766233764E-3</v>
      </c>
      <c r="M1120" s="297">
        <f t="shared" si="160"/>
        <v>49.339471031449186</v>
      </c>
      <c r="N1120" s="297">
        <f t="shared" si="159"/>
        <v>10.85468362691882</v>
      </c>
      <c r="O1120" s="361">
        <v>19.391225618367148</v>
      </c>
      <c r="P1120" s="297">
        <v>1.8392608699654776</v>
      </c>
      <c r="Q1120" s="369">
        <f t="shared" si="161"/>
        <v>0.11335742885521458</v>
      </c>
    </row>
    <row r="1121" spans="1:17" x14ac:dyDescent="0.35">
      <c r="A1121" s="298">
        <f t="shared" si="164"/>
        <v>171</v>
      </c>
      <c r="B1121" s="295" t="s">
        <v>2341</v>
      </c>
      <c r="C1121" s="295">
        <v>376.4</v>
      </c>
      <c r="D1121" s="295"/>
      <c r="E1121" s="295"/>
      <c r="F1121" s="295">
        <f t="shared" si="158"/>
        <v>376.4</v>
      </c>
      <c r="G1121" s="346">
        <v>1100</v>
      </c>
      <c r="H1121" s="295">
        <v>9</v>
      </c>
      <c r="I1121" s="346">
        <v>5000</v>
      </c>
      <c r="J1121" s="295">
        <v>9</v>
      </c>
      <c r="K1121" s="296">
        <f t="shared" si="162"/>
        <v>3.2671829622458858E-3</v>
      </c>
      <c r="L1121" s="296">
        <f t="shared" si="163"/>
        <v>2.1915584415584414E-3</v>
      </c>
      <c r="M1121" s="297">
        <f t="shared" si="160"/>
        <v>23.371328383318037</v>
      </c>
      <c r="N1121" s="297">
        <f t="shared" si="159"/>
        <v>5.1416922443299677</v>
      </c>
      <c r="O1121" s="361">
        <v>9.1853173981739111</v>
      </c>
      <c r="P1121" s="297">
        <v>0.87122883314154187</v>
      </c>
      <c r="Q1121" s="369">
        <f t="shared" si="161"/>
        <v>0.10246962502381365</v>
      </c>
    </row>
    <row r="1122" spans="1:17" x14ac:dyDescent="0.35">
      <c r="A1122" s="298">
        <f t="shared" si="164"/>
        <v>172</v>
      </c>
      <c r="B1122" s="295" t="s">
        <v>2342</v>
      </c>
      <c r="C1122" s="295">
        <v>382.6</v>
      </c>
      <c r="D1122" s="295"/>
      <c r="E1122" s="295"/>
      <c r="F1122" s="295">
        <f t="shared" si="158"/>
        <v>382.6</v>
      </c>
      <c r="G1122" s="346">
        <v>1100</v>
      </c>
      <c r="H1122" s="295">
        <v>10</v>
      </c>
      <c r="I1122" s="346">
        <v>5000</v>
      </c>
      <c r="J1122" s="295">
        <v>10</v>
      </c>
      <c r="K1122" s="296">
        <f t="shared" si="162"/>
        <v>3.6302032913843175E-3</v>
      </c>
      <c r="L1122" s="296">
        <f t="shared" si="163"/>
        <v>2.435064935064935E-3</v>
      </c>
      <c r="M1122" s="297">
        <f t="shared" si="160"/>
        <v>25.968142648131149</v>
      </c>
      <c r="N1122" s="297">
        <f t="shared" si="159"/>
        <v>5.7129913825888528</v>
      </c>
      <c r="O1122" s="361">
        <v>10.205908220193237</v>
      </c>
      <c r="P1122" s="297">
        <v>0.96803203682393557</v>
      </c>
      <c r="Q1122" s="369">
        <f t="shared" si="161"/>
        <v>0.11201012620945419</v>
      </c>
    </row>
    <row r="1123" spans="1:17" x14ac:dyDescent="0.35">
      <c r="A1123" s="298">
        <f t="shared" si="164"/>
        <v>173</v>
      </c>
      <c r="B1123" s="295" t="s">
        <v>2343</v>
      </c>
      <c r="C1123" s="295">
        <v>2603.6999999999998</v>
      </c>
      <c r="D1123" s="295"/>
      <c r="E1123" s="295"/>
      <c r="F1123" s="295">
        <f t="shared" si="158"/>
        <v>2603.6999999999998</v>
      </c>
      <c r="G1123" s="346">
        <v>1100</v>
      </c>
      <c r="H1123" s="295"/>
      <c r="I1123" s="346">
        <v>5000</v>
      </c>
      <c r="J1123" s="295">
        <v>49</v>
      </c>
      <c r="K1123" s="296">
        <f t="shared" si="162"/>
        <v>0</v>
      </c>
      <c r="L1123" s="296">
        <f t="shared" si="163"/>
        <v>1.1931818181818182E-2</v>
      </c>
      <c r="M1123" s="297">
        <f t="shared" si="160"/>
        <v>51.085482954545455</v>
      </c>
      <c r="N1123" s="297">
        <f t="shared" si="159"/>
        <v>11.23880625</v>
      </c>
      <c r="O1123" s="361">
        <v>22.72735294117647</v>
      </c>
      <c r="P1123" s="297">
        <v>0</v>
      </c>
      <c r="Q1123" s="369">
        <f t="shared" si="161"/>
        <v>3.2665684274579228E-2</v>
      </c>
    </row>
    <row r="1124" spans="1:17" x14ac:dyDescent="0.35">
      <c r="A1124" s="298">
        <f t="shared" si="164"/>
        <v>174</v>
      </c>
      <c r="B1124" s="295" t="s">
        <v>2344</v>
      </c>
      <c r="C1124" s="295">
        <v>474.3</v>
      </c>
      <c r="D1124" s="295"/>
      <c r="E1124" s="295">
        <v>105.2</v>
      </c>
      <c r="F1124" s="295">
        <f t="shared" si="158"/>
        <v>579.5</v>
      </c>
      <c r="G1124" s="346">
        <v>1100</v>
      </c>
      <c r="H1124" s="295">
        <v>7</v>
      </c>
      <c r="I1124" s="346">
        <v>5000</v>
      </c>
      <c r="J1124" s="295">
        <v>7</v>
      </c>
      <c r="K1124" s="296">
        <f t="shared" si="162"/>
        <v>2.5411423039690224E-3</v>
      </c>
      <c r="L1124" s="296">
        <f t="shared" si="163"/>
        <v>1.7045454545454545E-3</v>
      </c>
      <c r="M1124" s="297">
        <f t="shared" si="160"/>
        <v>18.177699853691806</v>
      </c>
      <c r="N1124" s="297">
        <f t="shared" si="159"/>
        <v>3.9990939678121973</v>
      </c>
      <c r="O1124" s="361">
        <v>7.1441357541352657</v>
      </c>
      <c r="P1124" s="297">
        <v>0.67762242577675491</v>
      </c>
      <c r="Q1124" s="369">
        <f t="shared" si="161"/>
        <v>5.1766267474402113E-2</v>
      </c>
    </row>
    <row r="1125" spans="1:17" x14ac:dyDescent="0.35">
      <c r="A1125" s="298">
        <f t="shared" si="164"/>
        <v>175</v>
      </c>
      <c r="B1125" s="295" t="s">
        <v>2345</v>
      </c>
      <c r="C1125" s="295">
        <v>314.8</v>
      </c>
      <c r="D1125" s="295"/>
      <c r="E1125" s="295"/>
      <c r="F1125" s="295">
        <f t="shared" si="158"/>
        <v>314.8</v>
      </c>
      <c r="G1125" s="346">
        <v>1100</v>
      </c>
      <c r="H1125" s="295">
        <v>8</v>
      </c>
      <c r="I1125" s="346">
        <v>5000</v>
      </c>
      <c r="J1125" s="295">
        <v>8</v>
      </c>
      <c r="K1125" s="296">
        <f t="shared" si="162"/>
        <v>2.9041626331074541E-3</v>
      </c>
      <c r="L1125" s="296">
        <f t="shared" si="163"/>
        <v>1.9480519480519481E-3</v>
      </c>
      <c r="M1125" s="297">
        <f t="shared" si="160"/>
        <v>20.774514118504921</v>
      </c>
      <c r="N1125" s="297">
        <f t="shared" si="159"/>
        <v>4.5703931060710827</v>
      </c>
      <c r="O1125" s="361">
        <v>8.1647265761545889</v>
      </c>
      <c r="P1125" s="297">
        <v>0.77442562945914839</v>
      </c>
      <c r="Q1125" s="369">
        <f t="shared" si="161"/>
        <v>0.10890743148090769</v>
      </c>
    </row>
    <row r="1126" spans="1:17" x14ac:dyDescent="0.35">
      <c r="A1126" s="298">
        <f t="shared" si="164"/>
        <v>176</v>
      </c>
      <c r="B1126" s="295" t="s">
        <v>2346</v>
      </c>
      <c r="C1126" s="295">
        <v>223.6</v>
      </c>
      <c r="D1126" s="295"/>
      <c r="E1126" s="295"/>
      <c r="F1126" s="295">
        <f t="shared" si="158"/>
        <v>223.6</v>
      </c>
      <c r="G1126" s="346">
        <v>1100</v>
      </c>
      <c r="H1126" s="295">
        <v>8</v>
      </c>
      <c r="I1126" s="346">
        <v>5000</v>
      </c>
      <c r="J1126" s="295">
        <v>8</v>
      </c>
      <c r="K1126" s="296">
        <f t="shared" si="162"/>
        <v>2.9041626331074541E-3</v>
      </c>
      <c r="L1126" s="296">
        <f t="shared" si="163"/>
        <v>1.9480519480519481E-3</v>
      </c>
      <c r="M1126" s="297">
        <f t="shared" si="160"/>
        <v>20.774514118504921</v>
      </c>
      <c r="N1126" s="297">
        <f t="shared" si="159"/>
        <v>4.5703931060710827</v>
      </c>
      <c r="O1126" s="361">
        <v>8.1647265761545889</v>
      </c>
      <c r="P1126" s="297">
        <v>0.77442562945914839</v>
      </c>
      <c r="Q1126" s="369">
        <f t="shared" si="161"/>
        <v>0.15332763609208294</v>
      </c>
    </row>
    <row r="1127" spans="1:17" x14ac:dyDescent="0.35">
      <c r="A1127" s="298">
        <f t="shared" si="164"/>
        <v>177</v>
      </c>
      <c r="B1127" s="295" t="s">
        <v>2347</v>
      </c>
      <c r="C1127" s="295">
        <v>243.3</v>
      </c>
      <c r="D1127" s="295"/>
      <c r="E1127" s="295">
        <v>216.6</v>
      </c>
      <c r="F1127" s="295">
        <f t="shared" si="158"/>
        <v>459.9</v>
      </c>
      <c r="G1127" s="346">
        <v>1100</v>
      </c>
      <c r="H1127" s="295">
        <v>3</v>
      </c>
      <c r="I1127" s="346">
        <v>5000</v>
      </c>
      <c r="J1127" s="295">
        <v>3</v>
      </c>
      <c r="K1127" s="296">
        <f t="shared" si="162"/>
        <v>1.0890609874152953E-3</v>
      </c>
      <c r="L1127" s="296">
        <f t="shared" si="163"/>
        <v>7.3051948051948055E-4</v>
      </c>
      <c r="M1127" s="297">
        <f t="shared" si="160"/>
        <v>7.790442794439346</v>
      </c>
      <c r="N1127" s="297">
        <f t="shared" si="159"/>
        <v>1.7138974147766561</v>
      </c>
      <c r="O1127" s="361">
        <v>3.0617724660579704</v>
      </c>
      <c r="P1127" s="297">
        <v>0.29040961104718066</v>
      </c>
      <c r="Q1127" s="369">
        <f t="shared" si="161"/>
        <v>2.7955038674323016E-2</v>
      </c>
    </row>
    <row r="1128" spans="1:17" x14ac:dyDescent="0.35">
      <c r="A1128" s="298">
        <f t="shared" si="164"/>
        <v>178</v>
      </c>
      <c r="B1128" s="295" t="s">
        <v>2348</v>
      </c>
      <c r="C1128" s="295">
        <v>530.5</v>
      </c>
      <c r="D1128" s="295"/>
      <c r="E1128" s="295"/>
      <c r="F1128" s="295">
        <f t="shared" si="158"/>
        <v>530.5</v>
      </c>
      <c r="G1128" s="346">
        <v>1100</v>
      </c>
      <c r="H1128" s="295">
        <v>8</v>
      </c>
      <c r="I1128" s="346">
        <v>5000</v>
      </c>
      <c r="J1128" s="295">
        <v>8</v>
      </c>
      <c r="K1128" s="296">
        <f t="shared" si="162"/>
        <v>2.9041626331074541E-3</v>
      </c>
      <c r="L1128" s="296">
        <f t="shared" si="163"/>
        <v>1.9480519480519481E-3</v>
      </c>
      <c r="M1128" s="297">
        <f t="shared" si="160"/>
        <v>20.774514118504921</v>
      </c>
      <c r="N1128" s="297">
        <f t="shared" si="159"/>
        <v>4.5703931060710827</v>
      </c>
      <c r="O1128" s="361">
        <v>8.1647265761545889</v>
      </c>
      <c r="P1128" s="297">
        <v>0.77442562945914839</v>
      </c>
      <c r="Q1128" s="369">
        <f t="shared" si="161"/>
        <v>6.4625936720433069E-2</v>
      </c>
    </row>
    <row r="1129" spans="1:17" x14ac:dyDescent="0.35">
      <c r="A1129" s="298">
        <f t="shared" si="164"/>
        <v>179</v>
      </c>
      <c r="B1129" s="295" t="s">
        <v>2349</v>
      </c>
      <c r="C1129" s="295">
        <v>377</v>
      </c>
      <c r="D1129" s="295"/>
      <c r="E1129" s="295"/>
      <c r="F1129" s="295">
        <f t="shared" si="158"/>
        <v>377</v>
      </c>
      <c r="G1129" s="346">
        <v>1100</v>
      </c>
      <c r="H1129" s="295">
        <v>11</v>
      </c>
      <c r="I1129" s="346">
        <v>5000</v>
      </c>
      <c r="J1129" s="295">
        <v>11</v>
      </c>
      <c r="K1129" s="296">
        <f t="shared" si="162"/>
        <v>3.9932236205227492E-3</v>
      </c>
      <c r="L1129" s="296">
        <f t="shared" si="163"/>
        <v>2.6785714285714286E-3</v>
      </c>
      <c r="M1129" s="297">
        <f t="shared" si="160"/>
        <v>28.564956912944268</v>
      </c>
      <c r="N1129" s="297">
        <f t="shared" si="159"/>
        <v>6.2842905208477386</v>
      </c>
      <c r="O1129" s="361">
        <v>11.226499042212559</v>
      </c>
      <c r="P1129" s="297">
        <v>1.0648352405063291</v>
      </c>
      <c r="Q1129" s="369">
        <f t="shared" si="161"/>
        <v>0.12504133081302624</v>
      </c>
    </row>
    <row r="1130" spans="1:17" x14ac:dyDescent="0.35">
      <c r="A1130" s="298">
        <f t="shared" si="164"/>
        <v>180</v>
      </c>
      <c r="B1130" s="295" t="s">
        <v>2350</v>
      </c>
      <c r="C1130" s="295">
        <v>439.5</v>
      </c>
      <c r="D1130" s="295"/>
      <c r="E1130" s="295"/>
      <c r="F1130" s="295">
        <f t="shared" si="158"/>
        <v>439.5</v>
      </c>
      <c r="G1130" s="346">
        <v>1100</v>
      </c>
      <c r="H1130" s="295">
        <v>8</v>
      </c>
      <c r="I1130" s="346">
        <v>5000</v>
      </c>
      <c r="J1130" s="295">
        <v>8</v>
      </c>
      <c r="K1130" s="296">
        <f t="shared" si="162"/>
        <v>2.9041626331074541E-3</v>
      </c>
      <c r="L1130" s="296">
        <f t="shared" si="163"/>
        <v>1.9480519480519481E-3</v>
      </c>
      <c r="M1130" s="297">
        <f t="shared" si="160"/>
        <v>20.774514118504921</v>
      </c>
      <c r="N1130" s="297">
        <f t="shared" si="159"/>
        <v>4.5703931060710827</v>
      </c>
      <c r="O1130" s="361">
        <v>8.1647265761545889</v>
      </c>
      <c r="P1130" s="297">
        <v>0.77442562945914839</v>
      </c>
      <c r="Q1130" s="369">
        <f t="shared" si="161"/>
        <v>7.8006961160841284E-2</v>
      </c>
    </row>
    <row r="1131" spans="1:17" x14ac:dyDescent="0.35">
      <c r="A1131" s="298">
        <f t="shared" si="164"/>
        <v>181</v>
      </c>
      <c r="B1131" s="295" t="s">
        <v>2351</v>
      </c>
      <c r="C1131" s="295">
        <v>150.1</v>
      </c>
      <c r="D1131" s="295"/>
      <c r="E1131" s="295"/>
      <c r="F1131" s="295">
        <f t="shared" si="158"/>
        <v>150.1</v>
      </c>
      <c r="G1131" s="346">
        <v>1100</v>
      </c>
      <c r="H1131" s="295">
        <v>4</v>
      </c>
      <c r="I1131" s="346">
        <v>5000</v>
      </c>
      <c r="J1131" s="295">
        <v>4</v>
      </c>
      <c r="K1131" s="296">
        <f t="shared" si="162"/>
        <v>1.4520813165537271E-3</v>
      </c>
      <c r="L1131" s="296">
        <f t="shared" si="163"/>
        <v>9.7402597402597403E-4</v>
      </c>
      <c r="M1131" s="297">
        <f t="shared" si="160"/>
        <v>10.387257059252461</v>
      </c>
      <c r="N1131" s="297">
        <f t="shared" si="159"/>
        <v>2.2851965530355414</v>
      </c>
      <c r="O1131" s="361">
        <v>4.0823632880772944</v>
      </c>
      <c r="P1131" s="297">
        <v>0.3872128147295742</v>
      </c>
      <c r="Q1131" s="369">
        <f t="shared" si="161"/>
        <v>0.11420406205925963</v>
      </c>
    </row>
    <row r="1132" spans="1:17" x14ac:dyDescent="0.35">
      <c r="A1132" s="298">
        <f t="shared" si="164"/>
        <v>182</v>
      </c>
      <c r="B1132" s="295" t="s">
        <v>2352</v>
      </c>
      <c r="C1132" s="295">
        <v>438.6</v>
      </c>
      <c r="D1132" s="295"/>
      <c r="E1132" s="295"/>
      <c r="F1132" s="295">
        <f t="shared" si="158"/>
        <v>438.6</v>
      </c>
      <c r="G1132" s="346">
        <v>1100</v>
      </c>
      <c r="H1132" s="295">
        <v>12</v>
      </c>
      <c r="I1132" s="346">
        <v>5000</v>
      </c>
      <c r="J1132" s="295">
        <v>12</v>
      </c>
      <c r="K1132" s="296">
        <f t="shared" si="162"/>
        <v>4.3562439496611814E-3</v>
      </c>
      <c r="L1132" s="296">
        <f t="shared" si="163"/>
        <v>2.9220779220779222E-3</v>
      </c>
      <c r="M1132" s="297">
        <f t="shared" si="160"/>
        <v>31.161771177757384</v>
      </c>
      <c r="N1132" s="297">
        <f t="shared" si="159"/>
        <v>6.8555896591066245</v>
      </c>
      <c r="O1132" s="361">
        <v>12.247089864231882</v>
      </c>
      <c r="P1132" s="297">
        <v>1.1616384441887226</v>
      </c>
      <c r="Q1132" s="369">
        <f t="shared" si="161"/>
        <v>0.11725054524688694</v>
      </c>
    </row>
    <row r="1133" spans="1:17" x14ac:dyDescent="0.35">
      <c r="A1133" s="298">
        <f t="shared" si="164"/>
        <v>183</v>
      </c>
      <c r="B1133" s="295" t="s">
        <v>2353</v>
      </c>
      <c r="C1133" s="295">
        <v>124.3</v>
      </c>
      <c r="D1133" s="295"/>
      <c r="E1133" s="295"/>
      <c r="F1133" s="295">
        <f t="shared" ref="F1133:F1190" si="165">C1133+D1133+E1133</f>
        <v>124.3</v>
      </c>
      <c r="G1133" s="346">
        <v>1100</v>
      </c>
      <c r="H1133" s="295">
        <v>3</v>
      </c>
      <c r="I1133" s="346">
        <v>5000</v>
      </c>
      <c r="J1133" s="295">
        <v>3</v>
      </c>
      <c r="K1133" s="296">
        <f t="shared" si="162"/>
        <v>1.0890609874152953E-3</v>
      </c>
      <c r="L1133" s="296">
        <f t="shared" si="163"/>
        <v>7.3051948051948055E-4</v>
      </c>
      <c r="M1133" s="297">
        <f t="shared" si="160"/>
        <v>7.790442794439346</v>
      </c>
      <c r="N1133" s="297">
        <f t="shared" si="159"/>
        <v>1.7138974147766561</v>
      </c>
      <c r="O1133" s="361">
        <v>3.0617724660579704</v>
      </c>
      <c r="P1133" s="297">
        <v>0.29040961104718066</v>
      </c>
      <c r="Q1133" s="369">
        <f t="shared" si="161"/>
        <v>0.10343139409751531</v>
      </c>
    </row>
    <row r="1134" spans="1:17" x14ac:dyDescent="0.35">
      <c r="A1134" s="298">
        <f t="shared" si="164"/>
        <v>184</v>
      </c>
      <c r="B1134" s="295" t="s">
        <v>2354</v>
      </c>
      <c r="C1134" s="295">
        <v>511.6</v>
      </c>
      <c r="D1134" s="295"/>
      <c r="E1134" s="295"/>
      <c r="F1134" s="295">
        <f t="shared" si="165"/>
        <v>511.6</v>
      </c>
      <c r="G1134" s="346">
        <v>1100</v>
      </c>
      <c r="H1134" s="295">
        <v>13</v>
      </c>
      <c r="I1134" s="346">
        <v>5000</v>
      </c>
      <c r="J1134" s="295">
        <v>13</v>
      </c>
      <c r="K1134" s="296">
        <f t="shared" si="162"/>
        <v>4.7192642787996127E-3</v>
      </c>
      <c r="L1134" s="296">
        <f t="shared" si="163"/>
        <v>3.1655844155844158E-3</v>
      </c>
      <c r="M1134" s="297">
        <f t="shared" si="160"/>
        <v>33.758585442570499</v>
      </c>
      <c r="N1134" s="297">
        <f t="shared" ref="N1134:N1190" si="166">M1134*0.22</f>
        <v>7.4268887973655096</v>
      </c>
      <c r="O1134" s="361">
        <v>13.267680686251207</v>
      </c>
      <c r="P1134" s="297">
        <v>1.2584416478711165</v>
      </c>
      <c r="Q1134" s="369">
        <f t="shared" si="161"/>
        <v>0.10889678767407804</v>
      </c>
    </row>
    <row r="1135" spans="1:17" x14ac:dyDescent="0.35">
      <c r="A1135" s="298">
        <f t="shared" si="164"/>
        <v>185</v>
      </c>
      <c r="B1135" s="295" t="s">
        <v>2355</v>
      </c>
      <c r="C1135" s="295">
        <v>174.2</v>
      </c>
      <c r="D1135" s="295">
        <v>37.6</v>
      </c>
      <c r="E1135" s="295"/>
      <c r="F1135" s="295">
        <f t="shared" si="165"/>
        <v>211.79999999999998</v>
      </c>
      <c r="G1135" s="346">
        <v>1100</v>
      </c>
      <c r="H1135" s="295">
        <v>3</v>
      </c>
      <c r="I1135" s="346">
        <v>5000</v>
      </c>
      <c r="J1135" s="295">
        <v>3</v>
      </c>
      <c r="K1135" s="296">
        <f t="shared" si="162"/>
        <v>1.0890609874152953E-3</v>
      </c>
      <c r="L1135" s="296">
        <f t="shared" si="163"/>
        <v>7.3051948051948055E-4</v>
      </c>
      <c r="M1135" s="297">
        <f t="shared" si="160"/>
        <v>7.790442794439346</v>
      </c>
      <c r="N1135" s="297">
        <f t="shared" si="166"/>
        <v>1.7138974147766561</v>
      </c>
      <c r="O1135" s="361">
        <v>3.0617724660579704</v>
      </c>
      <c r="P1135" s="297">
        <v>0.29040961104718066</v>
      </c>
      <c r="Q1135" s="369">
        <f t="shared" si="161"/>
        <v>6.0701238367899688E-2</v>
      </c>
    </row>
    <row r="1136" spans="1:17" x14ac:dyDescent="0.35">
      <c r="A1136" s="298">
        <f t="shared" si="164"/>
        <v>186</v>
      </c>
      <c r="B1136" s="295" t="s">
        <v>2356</v>
      </c>
      <c r="C1136" s="295">
        <v>172.8</v>
      </c>
      <c r="D1136" s="295"/>
      <c r="E1136" s="295">
        <v>14.6</v>
      </c>
      <c r="F1136" s="295">
        <f t="shared" si="165"/>
        <v>187.4</v>
      </c>
      <c r="G1136" s="346">
        <v>1100</v>
      </c>
      <c r="H1136" s="295">
        <v>5</v>
      </c>
      <c r="I1136" s="346">
        <v>5000</v>
      </c>
      <c r="J1136" s="295">
        <v>5</v>
      </c>
      <c r="K1136" s="296">
        <f t="shared" si="162"/>
        <v>1.8151016456921588E-3</v>
      </c>
      <c r="L1136" s="296">
        <f t="shared" si="163"/>
        <v>1.2175324675324675E-3</v>
      </c>
      <c r="M1136" s="297">
        <f t="shared" si="160"/>
        <v>12.984071324065575</v>
      </c>
      <c r="N1136" s="297">
        <f t="shared" si="166"/>
        <v>2.8564956912944264</v>
      </c>
      <c r="O1136" s="361">
        <v>5.1029541100966185</v>
      </c>
      <c r="P1136" s="297">
        <v>0.48401601841196779</v>
      </c>
      <c r="Q1136" s="369">
        <f t="shared" si="161"/>
        <v>0.11434118006333291</v>
      </c>
    </row>
    <row r="1137" spans="1:17" x14ac:dyDescent="0.35">
      <c r="A1137" s="298">
        <f t="shared" si="164"/>
        <v>187</v>
      </c>
      <c r="B1137" s="295" t="s">
        <v>2357</v>
      </c>
      <c r="C1137" s="295">
        <v>273.7</v>
      </c>
      <c r="D1137" s="295"/>
      <c r="E1137" s="295"/>
      <c r="F1137" s="295">
        <f t="shared" si="165"/>
        <v>273.7</v>
      </c>
      <c r="G1137" s="346">
        <v>1100</v>
      </c>
      <c r="H1137" s="295">
        <v>5</v>
      </c>
      <c r="I1137" s="346">
        <v>5000</v>
      </c>
      <c r="J1137" s="295">
        <v>5</v>
      </c>
      <c r="K1137" s="296">
        <f t="shared" si="162"/>
        <v>1.8151016456921588E-3</v>
      </c>
      <c r="L1137" s="296">
        <f t="shared" si="163"/>
        <v>1.2175324675324675E-3</v>
      </c>
      <c r="M1137" s="297">
        <f t="shared" si="160"/>
        <v>12.984071324065575</v>
      </c>
      <c r="N1137" s="297">
        <f t="shared" si="166"/>
        <v>2.8564956912944264</v>
      </c>
      <c r="O1137" s="361">
        <v>5.1029541100966185</v>
      </c>
      <c r="P1137" s="297">
        <v>0.48401601841196779</v>
      </c>
      <c r="Q1137" s="369">
        <f t="shared" si="161"/>
        <v>7.8288407540623273E-2</v>
      </c>
    </row>
    <row r="1138" spans="1:17" x14ac:dyDescent="0.35">
      <c r="A1138" s="298">
        <f t="shared" si="164"/>
        <v>188</v>
      </c>
      <c r="B1138" s="295" t="s">
        <v>918</v>
      </c>
      <c r="C1138" s="295">
        <v>479.4</v>
      </c>
      <c r="D1138" s="295"/>
      <c r="E1138" s="295"/>
      <c r="F1138" s="295">
        <f t="shared" si="165"/>
        <v>479.4</v>
      </c>
      <c r="G1138" s="346">
        <v>1100</v>
      </c>
      <c r="H1138" s="295">
        <v>10</v>
      </c>
      <c r="I1138" s="346">
        <v>5000</v>
      </c>
      <c r="J1138" s="295">
        <v>10</v>
      </c>
      <c r="K1138" s="296">
        <f t="shared" si="162"/>
        <v>3.6302032913843175E-3</v>
      </c>
      <c r="L1138" s="296">
        <f t="shared" si="163"/>
        <v>2.435064935064935E-3</v>
      </c>
      <c r="M1138" s="297">
        <f t="shared" si="160"/>
        <v>25.968142648131149</v>
      </c>
      <c r="N1138" s="297">
        <f t="shared" si="166"/>
        <v>5.7129913825888528</v>
      </c>
      <c r="O1138" s="361">
        <v>10.205908220193237</v>
      </c>
      <c r="P1138" s="297">
        <v>0.96803203682393557</v>
      </c>
      <c r="Q1138" s="369">
        <f t="shared" si="161"/>
        <v>8.9393146198867707E-2</v>
      </c>
    </row>
    <row r="1139" spans="1:17" x14ac:dyDescent="0.35">
      <c r="A1139" s="298">
        <f t="shared" si="164"/>
        <v>189</v>
      </c>
      <c r="B1139" s="295" t="s">
        <v>919</v>
      </c>
      <c r="C1139" s="295">
        <v>381.4</v>
      </c>
      <c r="D1139" s="295"/>
      <c r="E1139" s="295">
        <v>32</v>
      </c>
      <c r="F1139" s="295">
        <f t="shared" si="165"/>
        <v>413.4</v>
      </c>
      <c r="G1139" s="346">
        <v>1100</v>
      </c>
      <c r="H1139" s="295">
        <v>12</v>
      </c>
      <c r="I1139" s="346">
        <v>5000</v>
      </c>
      <c r="J1139" s="295">
        <v>12</v>
      </c>
      <c r="K1139" s="296">
        <f t="shared" si="162"/>
        <v>4.3562439496611814E-3</v>
      </c>
      <c r="L1139" s="296">
        <f t="shared" si="163"/>
        <v>2.9220779220779222E-3</v>
      </c>
      <c r="M1139" s="297">
        <f t="shared" si="160"/>
        <v>31.161771177757384</v>
      </c>
      <c r="N1139" s="297">
        <f t="shared" si="166"/>
        <v>6.8555896591066245</v>
      </c>
      <c r="O1139" s="361">
        <v>12.247089864231882</v>
      </c>
      <c r="P1139" s="297">
        <v>1.1616384441887226</v>
      </c>
      <c r="Q1139" s="369">
        <f t="shared" si="161"/>
        <v>0.12439789343319936</v>
      </c>
    </row>
    <row r="1140" spans="1:17" x14ac:dyDescent="0.35">
      <c r="A1140" s="298">
        <f t="shared" si="164"/>
        <v>190</v>
      </c>
      <c r="B1140" s="295" t="s">
        <v>920</v>
      </c>
      <c r="C1140" s="295">
        <v>9330.6</v>
      </c>
      <c r="D1140" s="295"/>
      <c r="E1140" s="295">
        <v>1157.25</v>
      </c>
      <c r="F1140" s="295">
        <f t="shared" si="165"/>
        <v>10487.85</v>
      </c>
      <c r="G1140" s="346">
        <v>1100</v>
      </c>
      <c r="H1140" s="295"/>
      <c r="I1140" s="346">
        <v>5000</v>
      </c>
      <c r="J1140" s="295">
        <v>182</v>
      </c>
      <c r="K1140" s="296">
        <f t="shared" si="162"/>
        <v>0</v>
      </c>
      <c r="L1140" s="296">
        <f t="shared" si="163"/>
        <v>4.4318181818181819E-2</v>
      </c>
      <c r="M1140" s="297">
        <f t="shared" si="160"/>
        <v>189.74607954545453</v>
      </c>
      <c r="N1140" s="297">
        <f t="shared" si="166"/>
        <v>41.744137500000001</v>
      </c>
      <c r="O1140" s="361">
        <v>84.415882352941168</v>
      </c>
      <c r="P1140" s="297">
        <v>0</v>
      </c>
      <c r="Q1140" s="369">
        <f t="shared" si="161"/>
        <v>3.012114965397061E-2</v>
      </c>
    </row>
    <row r="1141" spans="1:17" x14ac:dyDescent="0.35">
      <c r="A1141" s="298">
        <f t="shared" si="164"/>
        <v>191</v>
      </c>
      <c r="B1141" s="295" t="s">
        <v>921</v>
      </c>
      <c r="C1141" s="295">
        <v>2360</v>
      </c>
      <c r="D1141" s="295">
        <v>47.2</v>
      </c>
      <c r="E1141" s="295"/>
      <c r="F1141" s="295">
        <f t="shared" si="165"/>
        <v>2407.1999999999998</v>
      </c>
      <c r="G1141" s="346">
        <v>1100</v>
      </c>
      <c r="H1141" s="295"/>
      <c r="I1141" s="346">
        <v>5000</v>
      </c>
      <c r="J1141" s="295">
        <v>40</v>
      </c>
      <c r="K1141" s="296">
        <f t="shared" si="162"/>
        <v>0</v>
      </c>
      <c r="L1141" s="296">
        <f t="shared" si="163"/>
        <v>9.74025974025974E-3</v>
      </c>
      <c r="M1141" s="297">
        <f t="shared" si="160"/>
        <v>41.702435064935059</v>
      </c>
      <c r="N1141" s="297">
        <f t="shared" si="166"/>
        <v>9.1745357142857138</v>
      </c>
      <c r="O1141" s="361">
        <v>18.55294117647059</v>
      </c>
      <c r="P1141" s="297">
        <v>0</v>
      </c>
      <c r="Q1141" s="369">
        <f t="shared" si="161"/>
        <v>2.8842602175013027E-2</v>
      </c>
    </row>
    <row r="1142" spans="1:17" x14ac:dyDescent="0.35">
      <c r="A1142" s="298">
        <f t="shared" si="164"/>
        <v>192</v>
      </c>
      <c r="B1142" s="295" t="s">
        <v>922</v>
      </c>
      <c r="C1142" s="295">
        <v>3652.21</v>
      </c>
      <c r="D1142" s="295">
        <v>536.29999999999995</v>
      </c>
      <c r="E1142" s="295">
        <v>38.4</v>
      </c>
      <c r="F1142" s="295">
        <f t="shared" si="165"/>
        <v>4226.91</v>
      </c>
      <c r="G1142" s="346">
        <v>1100</v>
      </c>
      <c r="H1142" s="295"/>
      <c r="I1142" s="346">
        <v>5000</v>
      </c>
      <c r="J1142" s="295">
        <v>73</v>
      </c>
      <c r="K1142" s="296">
        <f t="shared" si="162"/>
        <v>0</v>
      </c>
      <c r="L1142" s="296">
        <f t="shared" si="163"/>
        <v>1.7775974025974025E-2</v>
      </c>
      <c r="M1142" s="297">
        <f t="shared" si="160"/>
        <v>76.106943993506491</v>
      </c>
      <c r="N1142" s="297">
        <f t="shared" si="166"/>
        <v>16.743527678571429</v>
      </c>
      <c r="O1142" s="361">
        <v>33.859117647058824</v>
      </c>
      <c r="P1142" s="297">
        <v>0</v>
      </c>
      <c r="Q1142" s="369">
        <f t="shared" ref="Q1142:Q1202" si="167">(M1142+N1142+O1142+P1142)/F1142</f>
        <v>2.9976883661856236E-2</v>
      </c>
    </row>
    <row r="1143" spans="1:17" x14ac:dyDescent="0.35">
      <c r="A1143" s="298">
        <f t="shared" si="164"/>
        <v>193</v>
      </c>
      <c r="B1143" s="295" t="s">
        <v>923</v>
      </c>
      <c r="C1143" s="295">
        <v>1805.5</v>
      </c>
      <c r="D1143" s="295"/>
      <c r="E1143" s="295"/>
      <c r="F1143" s="295">
        <f t="shared" si="165"/>
        <v>1805.5</v>
      </c>
      <c r="G1143" s="346">
        <v>1100</v>
      </c>
      <c r="H1143" s="295"/>
      <c r="I1143" s="346">
        <v>5000</v>
      </c>
      <c r="J1143" s="295">
        <v>32</v>
      </c>
      <c r="K1143" s="296">
        <f t="shared" si="162"/>
        <v>0</v>
      </c>
      <c r="L1143" s="296">
        <f t="shared" si="163"/>
        <v>7.7922077922077922E-3</v>
      </c>
      <c r="M1143" s="297">
        <f t="shared" ref="M1143:M1206" si="168">(L1143+K1143)*4281.45</f>
        <v>33.361948051948048</v>
      </c>
      <c r="N1143" s="297">
        <f t="shared" si="166"/>
        <v>7.3396285714285705</v>
      </c>
      <c r="O1143" s="361">
        <v>14.84235294117647</v>
      </c>
      <c r="P1143" s="297">
        <v>0</v>
      </c>
      <c r="Q1143" s="369">
        <f t="shared" si="167"/>
        <v>3.0763738335393569E-2</v>
      </c>
    </row>
    <row r="1144" spans="1:17" x14ac:dyDescent="0.35">
      <c r="A1144" s="298">
        <f t="shared" si="164"/>
        <v>194</v>
      </c>
      <c r="B1144" s="295" t="s">
        <v>924</v>
      </c>
      <c r="C1144" s="295">
        <v>1806.9</v>
      </c>
      <c r="D1144" s="295"/>
      <c r="E1144" s="295"/>
      <c r="F1144" s="295">
        <f t="shared" si="165"/>
        <v>1806.9</v>
      </c>
      <c r="G1144" s="346">
        <v>1100</v>
      </c>
      <c r="H1144" s="295"/>
      <c r="I1144" s="346">
        <v>5000</v>
      </c>
      <c r="J1144" s="295">
        <v>31</v>
      </c>
      <c r="K1144" s="296">
        <f t="shared" ref="K1144:K1207" si="169">SUM(1.5/$H$1309*H1144)</f>
        <v>0</v>
      </c>
      <c r="L1144" s="296">
        <f t="shared" ref="L1144:L1207" si="170">SUM(1.5/$J$1309*J1144)</f>
        <v>7.5487012987012986E-3</v>
      </c>
      <c r="M1144" s="297">
        <f t="shared" si="168"/>
        <v>32.319387175324671</v>
      </c>
      <c r="N1144" s="297">
        <f t="shared" si="166"/>
        <v>7.1102651785714279</v>
      </c>
      <c r="O1144" s="361">
        <v>14.378529411764706</v>
      </c>
      <c r="P1144" s="297">
        <v>0</v>
      </c>
      <c r="Q1144" s="369">
        <f t="shared" si="167"/>
        <v>2.9779280406032876E-2</v>
      </c>
    </row>
    <row r="1145" spans="1:17" x14ac:dyDescent="0.35">
      <c r="A1145" s="298">
        <f t="shared" ref="A1145:A1208" si="171">A1144+1</f>
        <v>195</v>
      </c>
      <c r="B1145" s="295" t="s">
        <v>1470</v>
      </c>
      <c r="C1145" s="295">
        <v>119.6</v>
      </c>
      <c r="D1145" s="295"/>
      <c r="E1145" s="295"/>
      <c r="F1145" s="295">
        <f t="shared" si="165"/>
        <v>119.6</v>
      </c>
      <c r="G1145" s="346">
        <v>1100</v>
      </c>
      <c r="H1145" s="295">
        <v>4</v>
      </c>
      <c r="I1145" s="346">
        <v>5000</v>
      </c>
      <c r="J1145" s="295">
        <v>4</v>
      </c>
      <c r="K1145" s="296">
        <f t="shared" si="169"/>
        <v>1.4520813165537271E-3</v>
      </c>
      <c r="L1145" s="296">
        <f t="shared" si="170"/>
        <v>9.7402597402597403E-4</v>
      </c>
      <c r="M1145" s="297">
        <f t="shared" si="168"/>
        <v>10.387257059252461</v>
      </c>
      <c r="N1145" s="297">
        <f t="shared" si="166"/>
        <v>2.2851965530355414</v>
      </c>
      <c r="O1145" s="361">
        <v>4.0823632880772944</v>
      </c>
      <c r="P1145" s="297">
        <v>0.3872128147295742</v>
      </c>
      <c r="Q1145" s="369">
        <f t="shared" si="167"/>
        <v>0.14332800765129491</v>
      </c>
    </row>
    <row r="1146" spans="1:17" x14ac:dyDescent="0.35">
      <c r="A1146" s="298">
        <f t="shared" si="171"/>
        <v>196</v>
      </c>
      <c r="B1146" s="295" t="s">
        <v>1471</v>
      </c>
      <c r="C1146" s="295">
        <v>151.69999999999999</v>
      </c>
      <c r="D1146" s="295"/>
      <c r="E1146" s="295">
        <v>205.3</v>
      </c>
      <c r="F1146" s="295">
        <f t="shared" si="165"/>
        <v>357</v>
      </c>
      <c r="G1146" s="346">
        <v>1100</v>
      </c>
      <c r="H1146" s="295">
        <v>5</v>
      </c>
      <c r="I1146" s="346">
        <v>5000</v>
      </c>
      <c r="J1146" s="295">
        <v>5</v>
      </c>
      <c r="K1146" s="296">
        <f t="shared" si="169"/>
        <v>1.8151016456921588E-3</v>
      </c>
      <c r="L1146" s="296">
        <f t="shared" si="170"/>
        <v>1.2175324675324675E-3</v>
      </c>
      <c r="M1146" s="297">
        <f t="shared" si="168"/>
        <v>12.984071324065575</v>
      </c>
      <c r="N1146" s="297">
        <f t="shared" si="166"/>
        <v>2.8564956912944264</v>
      </c>
      <c r="O1146" s="361">
        <v>5.1029541100966185</v>
      </c>
      <c r="P1146" s="297">
        <v>0.48401601841196779</v>
      </c>
      <c r="Q1146" s="369">
        <f t="shared" si="167"/>
        <v>6.0021112447811172E-2</v>
      </c>
    </row>
    <row r="1147" spans="1:17" x14ac:dyDescent="0.35">
      <c r="A1147" s="298">
        <f t="shared" si="171"/>
        <v>197</v>
      </c>
      <c r="B1147" s="295" t="s">
        <v>1472</v>
      </c>
      <c r="C1147" s="295">
        <v>171.7</v>
      </c>
      <c r="D1147" s="295">
        <v>16.100000000000001</v>
      </c>
      <c r="E1147" s="295"/>
      <c r="F1147" s="295">
        <f t="shared" si="165"/>
        <v>187.79999999999998</v>
      </c>
      <c r="G1147" s="346">
        <v>1100</v>
      </c>
      <c r="H1147" s="295">
        <v>4</v>
      </c>
      <c r="I1147" s="346">
        <v>5000</v>
      </c>
      <c r="J1147" s="295">
        <v>4</v>
      </c>
      <c r="K1147" s="296">
        <f t="shared" si="169"/>
        <v>1.4520813165537271E-3</v>
      </c>
      <c r="L1147" s="296">
        <f t="shared" si="170"/>
        <v>9.7402597402597403E-4</v>
      </c>
      <c r="M1147" s="297">
        <f t="shared" si="168"/>
        <v>10.387257059252461</v>
      </c>
      <c r="N1147" s="297">
        <f t="shared" si="166"/>
        <v>2.2851965530355414</v>
      </c>
      <c r="O1147" s="361">
        <v>4.0823632880772944</v>
      </c>
      <c r="P1147" s="297">
        <v>0.3872128147295742</v>
      </c>
      <c r="Q1147" s="369">
        <f t="shared" si="167"/>
        <v>9.1278113498907743E-2</v>
      </c>
    </row>
    <row r="1148" spans="1:17" x14ac:dyDescent="0.35">
      <c r="A1148" s="298">
        <f t="shared" si="171"/>
        <v>198</v>
      </c>
      <c r="B1148" s="295" t="s">
        <v>1473</v>
      </c>
      <c r="C1148" s="295">
        <v>198.5</v>
      </c>
      <c r="D1148" s="295"/>
      <c r="E1148" s="295">
        <v>65.5</v>
      </c>
      <c r="F1148" s="295">
        <f t="shared" si="165"/>
        <v>264</v>
      </c>
      <c r="G1148" s="346">
        <v>1100</v>
      </c>
      <c r="H1148" s="295">
        <v>4</v>
      </c>
      <c r="I1148" s="346">
        <v>5000</v>
      </c>
      <c r="J1148" s="295">
        <v>4</v>
      </c>
      <c r="K1148" s="296">
        <f t="shared" si="169"/>
        <v>1.4520813165537271E-3</v>
      </c>
      <c r="L1148" s="296">
        <f t="shared" si="170"/>
        <v>9.7402597402597403E-4</v>
      </c>
      <c r="M1148" s="297">
        <f t="shared" si="168"/>
        <v>10.387257059252461</v>
      </c>
      <c r="N1148" s="297">
        <f t="shared" si="166"/>
        <v>2.2851965530355414</v>
      </c>
      <c r="O1148" s="361">
        <v>4.0823632880772944</v>
      </c>
      <c r="P1148" s="297">
        <v>0.3872128147295742</v>
      </c>
      <c r="Q1148" s="369">
        <f t="shared" si="167"/>
        <v>6.4931930738995725E-2</v>
      </c>
    </row>
    <row r="1149" spans="1:17" x14ac:dyDescent="0.35">
      <c r="A1149" s="298">
        <f t="shared" si="171"/>
        <v>199</v>
      </c>
      <c r="B1149" s="295" t="s">
        <v>1474</v>
      </c>
      <c r="C1149" s="295">
        <v>451.6</v>
      </c>
      <c r="D1149" s="295"/>
      <c r="E1149" s="295">
        <v>23.5</v>
      </c>
      <c r="F1149" s="295">
        <f t="shared" si="165"/>
        <v>475.1</v>
      </c>
      <c r="G1149" s="346">
        <v>1100</v>
      </c>
      <c r="H1149" s="295">
        <v>11</v>
      </c>
      <c r="I1149" s="346">
        <v>5000</v>
      </c>
      <c r="J1149" s="295">
        <v>11</v>
      </c>
      <c r="K1149" s="296">
        <f t="shared" si="169"/>
        <v>3.9932236205227492E-3</v>
      </c>
      <c r="L1149" s="296">
        <f t="shared" si="170"/>
        <v>2.6785714285714286E-3</v>
      </c>
      <c r="M1149" s="297">
        <f t="shared" si="168"/>
        <v>28.564956912944268</v>
      </c>
      <c r="N1149" s="297">
        <f t="shared" si="166"/>
        <v>6.2842905208477386</v>
      </c>
      <c r="O1149" s="361">
        <v>11.226499042212559</v>
      </c>
      <c r="P1149" s="297">
        <v>1.0648352405063291</v>
      </c>
      <c r="Q1149" s="369">
        <f t="shared" si="167"/>
        <v>9.9222440994550395E-2</v>
      </c>
    </row>
    <row r="1150" spans="1:17" x14ac:dyDescent="0.35">
      <c r="A1150" s="298">
        <f t="shared" si="171"/>
        <v>200</v>
      </c>
      <c r="B1150" s="295" t="s">
        <v>1475</v>
      </c>
      <c r="C1150" s="295">
        <v>316.7</v>
      </c>
      <c r="D1150" s="295"/>
      <c r="E1150" s="295">
        <v>70.5</v>
      </c>
      <c r="F1150" s="295">
        <f t="shared" si="165"/>
        <v>387.2</v>
      </c>
      <c r="G1150" s="346">
        <v>1100</v>
      </c>
      <c r="H1150" s="295">
        <v>6</v>
      </c>
      <c r="I1150" s="346">
        <v>5000</v>
      </c>
      <c r="J1150" s="295">
        <v>6</v>
      </c>
      <c r="K1150" s="296">
        <f t="shared" si="169"/>
        <v>2.1781219748305907E-3</v>
      </c>
      <c r="L1150" s="296">
        <f t="shared" si="170"/>
        <v>1.4610389610389611E-3</v>
      </c>
      <c r="M1150" s="297">
        <f t="shared" si="168"/>
        <v>15.580885588878692</v>
      </c>
      <c r="N1150" s="297">
        <f t="shared" si="166"/>
        <v>3.4277948295533123</v>
      </c>
      <c r="O1150" s="361">
        <v>6.1235449321159408</v>
      </c>
      <c r="P1150" s="297">
        <v>0.58081922209436132</v>
      </c>
      <c r="Q1150" s="369">
        <f t="shared" si="167"/>
        <v>6.6407656437609264E-2</v>
      </c>
    </row>
    <row r="1151" spans="1:17" x14ac:dyDescent="0.35">
      <c r="A1151" s="298">
        <f t="shared" si="171"/>
        <v>201</v>
      </c>
      <c r="B1151" s="295" t="s">
        <v>1476</v>
      </c>
      <c r="C1151" s="295">
        <v>234</v>
      </c>
      <c r="D1151" s="295"/>
      <c r="E1151" s="295">
        <v>92.6</v>
      </c>
      <c r="F1151" s="295">
        <f t="shared" si="165"/>
        <v>326.60000000000002</v>
      </c>
      <c r="G1151" s="346">
        <v>1100</v>
      </c>
      <c r="H1151" s="295">
        <v>6</v>
      </c>
      <c r="I1151" s="346">
        <v>5000</v>
      </c>
      <c r="J1151" s="295">
        <v>6</v>
      </c>
      <c r="K1151" s="296">
        <f t="shared" si="169"/>
        <v>2.1781219748305907E-3</v>
      </c>
      <c r="L1151" s="296">
        <f t="shared" si="170"/>
        <v>1.4610389610389611E-3</v>
      </c>
      <c r="M1151" s="297">
        <f t="shared" si="168"/>
        <v>15.580885588878692</v>
      </c>
      <c r="N1151" s="297">
        <f t="shared" si="166"/>
        <v>3.4277948295533123</v>
      </c>
      <c r="O1151" s="361">
        <v>6.1235449321159408</v>
      </c>
      <c r="P1151" s="297">
        <v>0.58081922209436132</v>
      </c>
      <c r="Q1151" s="369">
        <f t="shared" si="167"/>
        <v>7.8729468991556348E-2</v>
      </c>
    </row>
    <row r="1152" spans="1:17" x14ac:dyDescent="0.35">
      <c r="A1152" s="298">
        <f t="shared" si="171"/>
        <v>202</v>
      </c>
      <c r="B1152" s="295" t="s">
        <v>1477</v>
      </c>
      <c r="C1152" s="295">
        <v>267.89999999999998</v>
      </c>
      <c r="D1152" s="295"/>
      <c r="E1152" s="295">
        <v>98</v>
      </c>
      <c r="F1152" s="295">
        <f t="shared" si="165"/>
        <v>365.9</v>
      </c>
      <c r="G1152" s="346">
        <v>1100</v>
      </c>
      <c r="H1152" s="295">
        <v>6</v>
      </c>
      <c r="I1152" s="346">
        <v>5000</v>
      </c>
      <c r="J1152" s="295">
        <v>6</v>
      </c>
      <c r="K1152" s="296">
        <f t="shared" si="169"/>
        <v>2.1781219748305907E-3</v>
      </c>
      <c r="L1152" s="296">
        <f t="shared" si="170"/>
        <v>1.4610389610389611E-3</v>
      </c>
      <c r="M1152" s="297">
        <f t="shared" si="168"/>
        <v>15.580885588878692</v>
      </c>
      <c r="N1152" s="297">
        <f t="shared" si="166"/>
        <v>3.4277948295533123</v>
      </c>
      <c r="O1152" s="361">
        <v>6.1235449321159408</v>
      </c>
      <c r="P1152" s="297">
        <v>0.58081922209436132</v>
      </c>
      <c r="Q1152" s="369">
        <f t="shared" si="167"/>
        <v>7.0273420531954928E-2</v>
      </c>
    </row>
    <row r="1153" spans="1:17" x14ac:dyDescent="0.35">
      <c r="A1153" s="298">
        <f t="shared" si="171"/>
        <v>203</v>
      </c>
      <c r="B1153" s="295" t="s">
        <v>1478</v>
      </c>
      <c r="C1153" s="295">
        <v>705.4</v>
      </c>
      <c r="D1153" s="295"/>
      <c r="E1153" s="295">
        <v>73.430000000000007</v>
      </c>
      <c r="F1153" s="295">
        <f t="shared" si="165"/>
        <v>778.82999999999993</v>
      </c>
      <c r="G1153" s="346">
        <v>1100</v>
      </c>
      <c r="H1153" s="295">
        <v>18</v>
      </c>
      <c r="I1153" s="346">
        <v>5000</v>
      </c>
      <c r="J1153" s="295">
        <v>18</v>
      </c>
      <c r="K1153" s="296">
        <f t="shared" si="169"/>
        <v>6.5343659244917716E-3</v>
      </c>
      <c r="L1153" s="296">
        <f t="shared" si="170"/>
        <v>4.3831168831168828E-3</v>
      </c>
      <c r="M1153" s="297">
        <f t="shared" si="168"/>
        <v>46.742656766636074</v>
      </c>
      <c r="N1153" s="297">
        <f t="shared" si="166"/>
        <v>10.283384488659935</v>
      </c>
      <c r="O1153" s="361">
        <v>18.370634796347822</v>
      </c>
      <c r="P1153" s="297">
        <v>1.7424576662830837</v>
      </c>
      <c r="Q1153" s="369">
        <f t="shared" si="167"/>
        <v>9.9044892618320959E-2</v>
      </c>
    </row>
    <row r="1154" spans="1:17" x14ac:dyDescent="0.35">
      <c r="A1154" s="298">
        <f t="shared" si="171"/>
        <v>204</v>
      </c>
      <c r="B1154" s="295" t="s">
        <v>1479</v>
      </c>
      <c r="C1154" s="295">
        <v>147.9</v>
      </c>
      <c r="D1154" s="295"/>
      <c r="E1154" s="295">
        <v>136</v>
      </c>
      <c r="F1154" s="295">
        <f t="shared" si="165"/>
        <v>283.89999999999998</v>
      </c>
      <c r="G1154" s="346">
        <v>1100</v>
      </c>
      <c r="H1154" s="295">
        <v>4</v>
      </c>
      <c r="I1154" s="346">
        <v>5000</v>
      </c>
      <c r="J1154" s="295">
        <v>4</v>
      </c>
      <c r="K1154" s="296">
        <f t="shared" si="169"/>
        <v>1.4520813165537271E-3</v>
      </c>
      <c r="L1154" s="296">
        <f t="shared" si="170"/>
        <v>9.7402597402597403E-4</v>
      </c>
      <c r="M1154" s="297">
        <f t="shared" si="168"/>
        <v>10.387257059252461</v>
      </c>
      <c r="N1154" s="297">
        <f t="shared" si="166"/>
        <v>2.2851965530355414</v>
      </c>
      <c r="O1154" s="361">
        <v>4.0823632880772944</v>
      </c>
      <c r="P1154" s="297">
        <v>0.3872128147295742</v>
      </c>
      <c r="Q1154" s="369">
        <f t="shared" si="167"/>
        <v>6.0380520306780108E-2</v>
      </c>
    </row>
    <row r="1155" spans="1:17" x14ac:dyDescent="0.35">
      <c r="A1155" s="298">
        <f t="shared" si="171"/>
        <v>205</v>
      </c>
      <c r="B1155" s="295" t="s">
        <v>1480</v>
      </c>
      <c r="C1155" s="295">
        <v>1317.61</v>
      </c>
      <c r="D1155" s="295"/>
      <c r="E1155" s="295">
        <v>44.4</v>
      </c>
      <c r="F1155" s="295">
        <f t="shared" si="165"/>
        <v>1362.01</v>
      </c>
      <c r="G1155" s="346">
        <v>1100</v>
      </c>
      <c r="H1155" s="295">
        <v>34</v>
      </c>
      <c r="I1155" s="346">
        <v>5000</v>
      </c>
      <c r="J1155" s="295">
        <v>34</v>
      </c>
      <c r="K1155" s="296">
        <f t="shared" si="169"/>
        <v>1.2342691190706681E-2</v>
      </c>
      <c r="L1155" s="296">
        <f t="shared" si="170"/>
        <v>8.2792207792207785E-3</v>
      </c>
      <c r="M1155" s="297">
        <f t="shared" si="168"/>
        <v>88.29168500364591</v>
      </c>
      <c r="N1155" s="297">
        <f t="shared" si="166"/>
        <v>19.424170700802101</v>
      </c>
      <c r="O1155" s="361">
        <v>34.700087948657</v>
      </c>
      <c r="P1155" s="297">
        <v>3.2913089252013812</v>
      </c>
      <c r="Q1155" s="369">
        <f t="shared" si="167"/>
        <v>0.1069795761986376</v>
      </c>
    </row>
    <row r="1156" spans="1:17" x14ac:dyDescent="0.35">
      <c r="A1156" s="298">
        <f t="shared" si="171"/>
        <v>206</v>
      </c>
      <c r="B1156" s="295" t="s">
        <v>1481</v>
      </c>
      <c r="C1156" s="295">
        <v>300.39999999999998</v>
      </c>
      <c r="D1156" s="295"/>
      <c r="E1156" s="295">
        <v>132.19999999999999</v>
      </c>
      <c r="F1156" s="295">
        <f t="shared" si="165"/>
        <v>432.59999999999997</v>
      </c>
      <c r="G1156" s="346">
        <v>1100</v>
      </c>
      <c r="H1156" s="295">
        <v>6</v>
      </c>
      <c r="I1156" s="346">
        <v>5000</v>
      </c>
      <c r="J1156" s="295">
        <v>6</v>
      </c>
      <c r="K1156" s="296">
        <f t="shared" si="169"/>
        <v>2.1781219748305907E-3</v>
      </c>
      <c r="L1156" s="296">
        <f t="shared" si="170"/>
        <v>1.4610389610389611E-3</v>
      </c>
      <c r="M1156" s="297">
        <f t="shared" si="168"/>
        <v>15.580885588878692</v>
      </c>
      <c r="N1156" s="297">
        <f t="shared" si="166"/>
        <v>3.4277948295533123</v>
      </c>
      <c r="O1156" s="361">
        <v>6.1235449321159408</v>
      </c>
      <c r="P1156" s="297">
        <v>0.58081922209436132</v>
      </c>
      <c r="Q1156" s="369">
        <f t="shared" si="167"/>
        <v>5.943838320074505E-2</v>
      </c>
    </row>
    <row r="1157" spans="1:17" x14ac:dyDescent="0.35">
      <c r="A1157" s="298">
        <f t="shared" si="171"/>
        <v>207</v>
      </c>
      <c r="B1157" s="295" t="s">
        <v>1482</v>
      </c>
      <c r="C1157" s="295">
        <v>359.6</v>
      </c>
      <c r="D1157" s="295">
        <v>18.100000000000001</v>
      </c>
      <c r="E1157" s="295"/>
      <c r="F1157" s="295">
        <f t="shared" si="165"/>
        <v>377.70000000000005</v>
      </c>
      <c r="G1157" s="346">
        <v>1100</v>
      </c>
      <c r="H1157" s="295">
        <v>8</v>
      </c>
      <c r="I1157" s="346">
        <v>5000</v>
      </c>
      <c r="J1157" s="295">
        <v>8</v>
      </c>
      <c r="K1157" s="296">
        <f t="shared" si="169"/>
        <v>2.9041626331074541E-3</v>
      </c>
      <c r="L1157" s="296">
        <f t="shared" si="170"/>
        <v>1.9480519480519481E-3</v>
      </c>
      <c r="M1157" s="297">
        <f t="shared" si="168"/>
        <v>20.774514118504921</v>
      </c>
      <c r="N1157" s="297">
        <f t="shared" si="166"/>
        <v>4.5703931060710827</v>
      </c>
      <c r="O1157" s="361">
        <v>8.1647265761545889</v>
      </c>
      <c r="P1157" s="297">
        <v>0.77442562945914839</v>
      </c>
      <c r="Q1157" s="369">
        <f t="shared" si="167"/>
        <v>9.077061008787328E-2</v>
      </c>
    </row>
    <row r="1158" spans="1:17" x14ac:dyDescent="0.35">
      <c r="A1158" s="298">
        <f t="shared" si="171"/>
        <v>208</v>
      </c>
      <c r="B1158" s="295" t="s">
        <v>1483</v>
      </c>
      <c r="C1158" s="295">
        <v>327.5</v>
      </c>
      <c r="D1158" s="295"/>
      <c r="E1158" s="295"/>
      <c r="F1158" s="295">
        <f t="shared" si="165"/>
        <v>327.5</v>
      </c>
      <c r="G1158" s="346">
        <v>1100</v>
      </c>
      <c r="H1158" s="295">
        <v>8</v>
      </c>
      <c r="I1158" s="346">
        <v>5000</v>
      </c>
      <c r="J1158" s="295">
        <v>8</v>
      </c>
      <c r="K1158" s="296">
        <f t="shared" si="169"/>
        <v>2.9041626331074541E-3</v>
      </c>
      <c r="L1158" s="296">
        <f t="shared" si="170"/>
        <v>1.9480519480519481E-3</v>
      </c>
      <c r="M1158" s="297">
        <f t="shared" si="168"/>
        <v>20.774514118504921</v>
      </c>
      <c r="N1158" s="297">
        <f t="shared" si="166"/>
        <v>4.5703931060710827</v>
      </c>
      <c r="O1158" s="361">
        <v>8.1647265761545889</v>
      </c>
      <c r="P1158" s="297">
        <v>0.77442562945914839</v>
      </c>
      <c r="Q1158" s="369">
        <f t="shared" si="167"/>
        <v>0.10468415093187708</v>
      </c>
    </row>
    <row r="1159" spans="1:17" x14ac:dyDescent="0.35">
      <c r="A1159" s="298">
        <f t="shared" si="171"/>
        <v>209</v>
      </c>
      <c r="B1159" s="295" t="s">
        <v>1484</v>
      </c>
      <c r="C1159" s="295">
        <v>278.2</v>
      </c>
      <c r="D1159" s="295"/>
      <c r="E1159" s="295">
        <v>45</v>
      </c>
      <c r="F1159" s="295">
        <f t="shared" si="165"/>
        <v>323.2</v>
      </c>
      <c r="G1159" s="346">
        <v>1100</v>
      </c>
      <c r="H1159" s="295">
        <v>7</v>
      </c>
      <c r="I1159" s="346">
        <v>5000</v>
      </c>
      <c r="J1159" s="295">
        <v>7</v>
      </c>
      <c r="K1159" s="296">
        <f t="shared" si="169"/>
        <v>2.5411423039690224E-3</v>
      </c>
      <c r="L1159" s="296">
        <f t="shared" si="170"/>
        <v>1.7045454545454545E-3</v>
      </c>
      <c r="M1159" s="297">
        <f t="shared" si="168"/>
        <v>18.177699853691806</v>
      </c>
      <c r="N1159" s="297">
        <f t="shared" si="166"/>
        <v>3.9990939678121973</v>
      </c>
      <c r="O1159" s="361">
        <v>7.1441357541352657</v>
      </c>
      <c r="P1159" s="297">
        <v>0.67762242577675491</v>
      </c>
      <c r="Q1159" s="369">
        <f t="shared" si="167"/>
        <v>9.2817301984579284E-2</v>
      </c>
    </row>
    <row r="1160" spans="1:17" x14ac:dyDescent="0.35">
      <c r="A1160" s="298">
        <f t="shared" si="171"/>
        <v>210</v>
      </c>
      <c r="B1160" s="295" t="s">
        <v>1485</v>
      </c>
      <c r="C1160" s="295">
        <v>863.3</v>
      </c>
      <c r="D1160" s="295"/>
      <c r="E1160" s="295"/>
      <c r="F1160" s="295">
        <f t="shared" si="165"/>
        <v>863.3</v>
      </c>
      <c r="G1160" s="346">
        <v>1100</v>
      </c>
      <c r="H1160" s="295">
        <v>20</v>
      </c>
      <c r="I1160" s="346">
        <v>5000</v>
      </c>
      <c r="J1160" s="295">
        <v>20</v>
      </c>
      <c r="K1160" s="296">
        <f t="shared" si="169"/>
        <v>7.2604065827686351E-3</v>
      </c>
      <c r="L1160" s="296">
        <f t="shared" si="170"/>
        <v>4.87012987012987E-3</v>
      </c>
      <c r="M1160" s="297">
        <f t="shared" si="168"/>
        <v>51.936285296262298</v>
      </c>
      <c r="N1160" s="297">
        <f t="shared" si="166"/>
        <v>11.425982765177706</v>
      </c>
      <c r="O1160" s="361">
        <v>20.411816440386474</v>
      </c>
      <c r="P1160" s="297">
        <v>1.9360640736478711</v>
      </c>
      <c r="Q1160" s="369">
        <f t="shared" si="167"/>
        <v>9.9281997654899048E-2</v>
      </c>
    </row>
    <row r="1161" spans="1:17" x14ac:dyDescent="0.35">
      <c r="A1161" s="298">
        <f t="shared" si="171"/>
        <v>211</v>
      </c>
      <c r="B1161" s="295" t="s">
        <v>1486</v>
      </c>
      <c r="C1161" s="295">
        <v>306.39999999999998</v>
      </c>
      <c r="D1161" s="295"/>
      <c r="E1161" s="295">
        <v>28.3</v>
      </c>
      <c r="F1161" s="295">
        <f t="shared" si="165"/>
        <v>334.7</v>
      </c>
      <c r="G1161" s="346">
        <v>1100</v>
      </c>
      <c r="H1161" s="295">
        <v>7</v>
      </c>
      <c r="I1161" s="346">
        <v>5000</v>
      </c>
      <c r="J1161" s="295">
        <v>7</v>
      </c>
      <c r="K1161" s="296">
        <f t="shared" si="169"/>
        <v>2.5411423039690224E-3</v>
      </c>
      <c r="L1161" s="296">
        <f t="shared" si="170"/>
        <v>1.7045454545454545E-3</v>
      </c>
      <c r="M1161" s="297">
        <f t="shared" si="168"/>
        <v>18.177699853691806</v>
      </c>
      <c r="N1161" s="297">
        <f t="shared" si="166"/>
        <v>3.9990939678121973</v>
      </c>
      <c r="O1161" s="361">
        <v>7.1441357541352657</v>
      </c>
      <c r="P1161" s="297">
        <v>0.67762242577675491</v>
      </c>
      <c r="Q1161" s="369">
        <f t="shared" si="167"/>
        <v>8.9628180464344259E-2</v>
      </c>
    </row>
    <row r="1162" spans="1:17" x14ac:dyDescent="0.35">
      <c r="A1162" s="298">
        <f t="shared" si="171"/>
        <v>212</v>
      </c>
      <c r="B1162" s="295" t="s">
        <v>1487</v>
      </c>
      <c r="C1162" s="295">
        <v>383.2</v>
      </c>
      <c r="D1162" s="295"/>
      <c r="E1162" s="295">
        <v>34</v>
      </c>
      <c r="F1162" s="295">
        <f t="shared" si="165"/>
        <v>417.2</v>
      </c>
      <c r="G1162" s="346">
        <v>1100</v>
      </c>
      <c r="H1162" s="295">
        <v>9</v>
      </c>
      <c r="I1162" s="346">
        <v>5000</v>
      </c>
      <c r="J1162" s="295">
        <v>9</v>
      </c>
      <c r="K1162" s="296">
        <f t="shared" si="169"/>
        <v>3.2671829622458858E-3</v>
      </c>
      <c r="L1162" s="296">
        <f t="shared" si="170"/>
        <v>2.1915584415584414E-3</v>
      </c>
      <c r="M1162" s="297">
        <f t="shared" si="168"/>
        <v>23.371328383318037</v>
      </c>
      <c r="N1162" s="297">
        <f t="shared" si="166"/>
        <v>5.1416922443299677</v>
      </c>
      <c r="O1162" s="361">
        <v>9.1853173981739111</v>
      </c>
      <c r="P1162" s="297">
        <v>0.87122883314154187</v>
      </c>
      <c r="Q1162" s="369">
        <f t="shared" si="167"/>
        <v>9.2448626219950758E-2</v>
      </c>
    </row>
    <row r="1163" spans="1:17" x14ac:dyDescent="0.35">
      <c r="A1163" s="298">
        <f t="shared" si="171"/>
        <v>213</v>
      </c>
      <c r="B1163" s="295" t="s">
        <v>1488</v>
      </c>
      <c r="C1163" s="295">
        <v>492.7</v>
      </c>
      <c r="D1163" s="295"/>
      <c r="E1163" s="295">
        <v>183.5</v>
      </c>
      <c r="F1163" s="295">
        <f t="shared" si="165"/>
        <v>676.2</v>
      </c>
      <c r="G1163" s="346">
        <v>1100</v>
      </c>
      <c r="H1163" s="295">
        <v>12</v>
      </c>
      <c r="I1163" s="346">
        <v>5000</v>
      </c>
      <c r="J1163" s="295">
        <v>12</v>
      </c>
      <c r="K1163" s="296">
        <f t="shared" si="169"/>
        <v>4.3562439496611814E-3</v>
      </c>
      <c r="L1163" s="296">
        <f t="shared" si="170"/>
        <v>2.9220779220779222E-3</v>
      </c>
      <c r="M1163" s="297">
        <f t="shared" si="168"/>
        <v>31.161771177757384</v>
      </c>
      <c r="N1163" s="297">
        <f t="shared" si="166"/>
        <v>6.8555896591066245</v>
      </c>
      <c r="O1163" s="361">
        <v>12.247089864231882</v>
      </c>
      <c r="P1163" s="297">
        <v>1.1616384441887226</v>
      </c>
      <c r="Q1163" s="369">
        <f t="shared" si="167"/>
        <v>7.6051595896605456E-2</v>
      </c>
    </row>
    <row r="1164" spans="1:17" x14ac:dyDescent="0.35">
      <c r="A1164" s="298">
        <f t="shared" si="171"/>
        <v>214</v>
      </c>
      <c r="B1164" s="295" t="s">
        <v>1489</v>
      </c>
      <c r="C1164" s="295">
        <v>697.4</v>
      </c>
      <c r="D1164" s="295"/>
      <c r="E1164" s="295">
        <v>17.2</v>
      </c>
      <c r="F1164" s="295">
        <f t="shared" si="165"/>
        <v>714.6</v>
      </c>
      <c r="G1164" s="346">
        <v>1100</v>
      </c>
      <c r="H1164" s="295">
        <v>18</v>
      </c>
      <c r="I1164" s="346">
        <v>5000</v>
      </c>
      <c r="J1164" s="295">
        <v>18</v>
      </c>
      <c r="K1164" s="296">
        <f t="shared" si="169"/>
        <v>6.5343659244917716E-3</v>
      </c>
      <c r="L1164" s="296">
        <f t="shared" si="170"/>
        <v>4.3831168831168828E-3</v>
      </c>
      <c r="M1164" s="297">
        <f t="shared" si="168"/>
        <v>46.742656766636074</v>
      </c>
      <c r="N1164" s="297">
        <f t="shared" si="166"/>
        <v>10.283384488659935</v>
      </c>
      <c r="O1164" s="361">
        <v>18.370634796347822</v>
      </c>
      <c r="P1164" s="297">
        <v>1.7424576662830837</v>
      </c>
      <c r="Q1164" s="369">
        <f t="shared" si="167"/>
        <v>0.10794729039732284</v>
      </c>
    </row>
    <row r="1165" spans="1:17" x14ac:dyDescent="0.35">
      <c r="A1165" s="298">
        <f t="shared" si="171"/>
        <v>215</v>
      </c>
      <c r="B1165" s="295" t="s">
        <v>1490</v>
      </c>
      <c r="C1165" s="295">
        <v>509.9</v>
      </c>
      <c r="D1165" s="295"/>
      <c r="E1165" s="295">
        <v>97.6</v>
      </c>
      <c r="F1165" s="295">
        <f t="shared" si="165"/>
        <v>607.5</v>
      </c>
      <c r="G1165" s="346">
        <v>1100</v>
      </c>
      <c r="H1165" s="295">
        <v>10</v>
      </c>
      <c r="I1165" s="346">
        <v>5000</v>
      </c>
      <c r="J1165" s="295">
        <v>10</v>
      </c>
      <c r="K1165" s="296">
        <f t="shared" si="169"/>
        <v>3.6302032913843175E-3</v>
      </c>
      <c r="L1165" s="296">
        <f t="shared" si="170"/>
        <v>2.435064935064935E-3</v>
      </c>
      <c r="M1165" s="297">
        <f t="shared" si="168"/>
        <v>25.968142648131149</v>
      </c>
      <c r="N1165" s="297">
        <f t="shared" si="166"/>
        <v>5.7129913825888528</v>
      </c>
      <c r="O1165" s="361">
        <v>10.205908220193237</v>
      </c>
      <c r="P1165" s="297">
        <v>0.96803203682393557</v>
      </c>
      <c r="Q1165" s="369">
        <f t="shared" si="167"/>
        <v>7.0543332160884237E-2</v>
      </c>
    </row>
    <row r="1166" spans="1:17" x14ac:dyDescent="0.35">
      <c r="A1166" s="298">
        <f t="shared" si="171"/>
        <v>216</v>
      </c>
      <c r="B1166" s="295" t="s">
        <v>1491</v>
      </c>
      <c r="C1166" s="295">
        <v>238.2</v>
      </c>
      <c r="D1166" s="295"/>
      <c r="E1166" s="295"/>
      <c r="F1166" s="295">
        <f t="shared" si="165"/>
        <v>238.2</v>
      </c>
      <c r="G1166" s="346">
        <v>1100</v>
      </c>
      <c r="H1166" s="295">
        <v>6</v>
      </c>
      <c r="I1166" s="346">
        <v>5000</v>
      </c>
      <c r="J1166" s="295">
        <v>6</v>
      </c>
      <c r="K1166" s="296">
        <f t="shared" si="169"/>
        <v>2.1781219748305907E-3</v>
      </c>
      <c r="L1166" s="296">
        <f t="shared" si="170"/>
        <v>1.4610389610389611E-3</v>
      </c>
      <c r="M1166" s="297">
        <f t="shared" si="168"/>
        <v>15.580885588878692</v>
      </c>
      <c r="N1166" s="297">
        <f t="shared" si="166"/>
        <v>3.4277948295533123</v>
      </c>
      <c r="O1166" s="361">
        <v>6.1235449321159408</v>
      </c>
      <c r="P1166" s="297">
        <v>0.58081922209436132</v>
      </c>
      <c r="Q1166" s="369">
        <f t="shared" si="167"/>
        <v>0.10794729039732287</v>
      </c>
    </row>
    <row r="1167" spans="1:17" x14ac:dyDescent="0.35">
      <c r="A1167" s="298">
        <f t="shared" si="171"/>
        <v>217</v>
      </c>
      <c r="B1167" s="295" t="s">
        <v>1492</v>
      </c>
      <c r="C1167" s="295">
        <v>524.6</v>
      </c>
      <c r="D1167" s="295"/>
      <c r="E1167" s="295">
        <v>132.1</v>
      </c>
      <c r="F1167" s="295">
        <f t="shared" si="165"/>
        <v>656.7</v>
      </c>
      <c r="G1167" s="346">
        <v>1100</v>
      </c>
      <c r="H1167" s="295">
        <v>9</v>
      </c>
      <c r="I1167" s="346">
        <v>5000</v>
      </c>
      <c r="J1167" s="295">
        <v>9</v>
      </c>
      <c r="K1167" s="296">
        <f t="shared" si="169"/>
        <v>3.2671829622458858E-3</v>
      </c>
      <c r="L1167" s="296">
        <f t="shared" si="170"/>
        <v>2.1915584415584414E-3</v>
      </c>
      <c r="M1167" s="297">
        <f t="shared" si="168"/>
        <v>23.371328383318037</v>
      </c>
      <c r="N1167" s="297">
        <f t="shared" si="166"/>
        <v>5.1416922443299677</v>
      </c>
      <c r="O1167" s="361">
        <v>9.1853173981739111</v>
      </c>
      <c r="P1167" s="297">
        <v>0.87122883314154187</v>
      </c>
      <c r="Q1167" s="369">
        <f t="shared" si="167"/>
        <v>5.8732399663413204E-2</v>
      </c>
    </row>
    <row r="1168" spans="1:17" x14ac:dyDescent="0.35">
      <c r="A1168" s="298">
        <f t="shared" si="171"/>
        <v>218</v>
      </c>
      <c r="B1168" s="295" t="s">
        <v>1493</v>
      </c>
      <c r="C1168" s="295">
        <v>436.8</v>
      </c>
      <c r="D1168" s="295"/>
      <c r="E1168" s="295"/>
      <c r="F1168" s="295">
        <f t="shared" si="165"/>
        <v>436.8</v>
      </c>
      <c r="G1168" s="346">
        <v>1100</v>
      </c>
      <c r="H1168" s="295">
        <v>18</v>
      </c>
      <c r="I1168" s="346">
        <v>5000</v>
      </c>
      <c r="J1168" s="295">
        <v>18</v>
      </c>
      <c r="K1168" s="296">
        <f t="shared" si="169"/>
        <v>6.5343659244917716E-3</v>
      </c>
      <c r="L1168" s="296">
        <f t="shared" si="170"/>
        <v>4.3831168831168828E-3</v>
      </c>
      <c r="M1168" s="297">
        <f t="shared" si="168"/>
        <v>46.742656766636074</v>
      </c>
      <c r="N1168" s="297">
        <f t="shared" si="166"/>
        <v>10.283384488659935</v>
      </c>
      <c r="O1168" s="361">
        <v>18.370634796347822</v>
      </c>
      <c r="P1168" s="297">
        <v>1.7424576662830837</v>
      </c>
      <c r="Q1168" s="369">
        <f t="shared" si="167"/>
        <v>0.17660058085605976</v>
      </c>
    </row>
    <row r="1169" spans="1:17" x14ac:dyDescent="0.35">
      <c r="A1169" s="298">
        <f t="shared" si="171"/>
        <v>219</v>
      </c>
      <c r="B1169" s="295" t="s">
        <v>1494</v>
      </c>
      <c r="C1169" s="295">
        <v>829.6</v>
      </c>
      <c r="D1169" s="295"/>
      <c r="E1169" s="295">
        <v>76</v>
      </c>
      <c r="F1169" s="295">
        <f t="shared" si="165"/>
        <v>905.6</v>
      </c>
      <c r="G1169" s="346">
        <v>1100</v>
      </c>
      <c r="H1169" s="295">
        <v>14</v>
      </c>
      <c r="I1169" s="346">
        <v>5000</v>
      </c>
      <c r="J1169" s="295">
        <v>14</v>
      </c>
      <c r="K1169" s="296">
        <f t="shared" si="169"/>
        <v>5.0822846079380448E-3</v>
      </c>
      <c r="L1169" s="296">
        <f t="shared" si="170"/>
        <v>3.4090909090909089E-3</v>
      </c>
      <c r="M1169" s="297">
        <f t="shared" si="168"/>
        <v>36.355399707383611</v>
      </c>
      <c r="N1169" s="297">
        <f t="shared" si="166"/>
        <v>7.9981879356243946</v>
      </c>
      <c r="O1169" s="361">
        <v>14.288271508270531</v>
      </c>
      <c r="P1169" s="297">
        <v>1.3552448515535098</v>
      </c>
      <c r="Q1169" s="369">
        <f t="shared" si="167"/>
        <v>6.6251219084399349E-2</v>
      </c>
    </row>
    <row r="1170" spans="1:17" x14ac:dyDescent="0.35">
      <c r="A1170" s="298">
        <f t="shared" si="171"/>
        <v>220</v>
      </c>
      <c r="B1170" s="295" t="s">
        <v>1495</v>
      </c>
      <c r="C1170" s="295">
        <v>690.33</v>
      </c>
      <c r="D1170" s="295"/>
      <c r="E1170" s="295"/>
      <c r="F1170" s="295">
        <f t="shared" si="165"/>
        <v>690.33</v>
      </c>
      <c r="G1170" s="346">
        <v>1100</v>
      </c>
      <c r="H1170" s="295">
        <v>15</v>
      </c>
      <c r="I1170" s="346">
        <v>5000</v>
      </c>
      <c r="J1170" s="295">
        <v>15</v>
      </c>
      <c r="K1170" s="296">
        <f t="shared" si="169"/>
        <v>5.4453049370764761E-3</v>
      </c>
      <c r="L1170" s="296">
        <f t="shared" si="170"/>
        <v>3.6525974025974025E-3</v>
      </c>
      <c r="M1170" s="297">
        <f t="shared" si="168"/>
        <v>38.952213972196731</v>
      </c>
      <c r="N1170" s="297">
        <f t="shared" si="166"/>
        <v>8.5694870738832805</v>
      </c>
      <c r="O1170" s="361">
        <v>15.308862330289854</v>
      </c>
      <c r="P1170" s="297">
        <v>1.4520480552359032</v>
      </c>
      <c r="Q1170" s="369">
        <f t="shared" si="167"/>
        <v>9.3118669957275177E-2</v>
      </c>
    </row>
    <row r="1171" spans="1:17" x14ac:dyDescent="0.35">
      <c r="A1171" s="298">
        <f t="shared" si="171"/>
        <v>221</v>
      </c>
      <c r="B1171" s="295" t="s">
        <v>1496</v>
      </c>
      <c r="C1171" s="295">
        <v>548.21</v>
      </c>
      <c r="D1171" s="295"/>
      <c r="E1171" s="295"/>
      <c r="F1171" s="295">
        <f t="shared" si="165"/>
        <v>548.21</v>
      </c>
      <c r="G1171" s="346">
        <v>1100</v>
      </c>
      <c r="H1171" s="295">
        <v>8</v>
      </c>
      <c r="I1171" s="346">
        <v>5000</v>
      </c>
      <c r="J1171" s="295">
        <v>8</v>
      </c>
      <c r="K1171" s="296">
        <f t="shared" si="169"/>
        <v>2.9041626331074541E-3</v>
      </c>
      <c r="L1171" s="296">
        <f t="shared" si="170"/>
        <v>1.9480519480519481E-3</v>
      </c>
      <c r="M1171" s="297">
        <f t="shared" si="168"/>
        <v>20.774514118504921</v>
      </c>
      <c r="N1171" s="297">
        <f t="shared" si="166"/>
        <v>4.5703931060710827</v>
      </c>
      <c r="O1171" s="361">
        <v>8.1647265761545889</v>
      </c>
      <c r="P1171" s="297">
        <v>0.77442562945914839</v>
      </c>
      <c r="Q1171" s="369">
        <f t="shared" si="167"/>
        <v>6.2538186881285901E-2</v>
      </c>
    </row>
    <row r="1172" spans="1:17" x14ac:dyDescent="0.35">
      <c r="A1172" s="298">
        <f t="shared" si="171"/>
        <v>222</v>
      </c>
      <c r="B1172" s="295" t="s">
        <v>1497</v>
      </c>
      <c r="C1172" s="295">
        <v>433.09</v>
      </c>
      <c r="D1172" s="295"/>
      <c r="E1172" s="295"/>
      <c r="F1172" s="295">
        <f t="shared" si="165"/>
        <v>433.09</v>
      </c>
      <c r="G1172" s="346">
        <v>1100</v>
      </c>
      <c r="H1172" s="295">
        <v>8</v>
      </c>
      <c r="I1172" s="346">
        <v>5000</v>
      </c>
      <c r="J1172" s="295">
        <v>8</v>
      </c>
      <c r="K1172" s="296">
        <f t="shared" si="169"/>
        <v>2.9041626331074541E-3</v>
      </c>
      <c r="L1172" s="296">
        <f t="shared" si="170"/>
        <v>1.9480519480519481E-3</v>
      </c>
      <c r="M1172" s="297">
        <f t="shared" si="168"/>
        <v>20.774514118504921</v>
      </c>
      <c r="N1172" s="297">
        <f t="shared" si="166"/>
        <v>4.5703931060710827</v>
      </c>
      <c r="O1172" s="361">
        <v>8.1647265761545889</v>
      </c>
      <c r="P1172" s="297">
        <v>0.77442562945914839</v>
      </c>
      <c r="Q1172" s="369">
        <f t="shared" si="167"/>
        <v>7.9161512457433206E-2</v>
      </c>
    </row>
    <row r="1173" spans="1:17" x14ac:dyDescent="0.35">
      <c r="A1173" s="298">
        <f t="shared" si="171"/>
        <v>223</v>
      </c>
      <c r="B1173" s="295" t="s">
        <v>1498</v>
      </c>
      <c r="C1173" s="295">
        <v>478.9</v>
      </c>
      <c r="D1173" s="295"/>
      <c r="E1173" s="295"/>
      <c r="F1173" s="295">
        <f t="shared" si="165"/>
        <v>478.9</v>
      </c>
      <c r="G1173" s="346">
        <v>1100</v>
      </c>
      <c r="H1173" s="295">
        <v>11</v>
      </c>
      <c r="I1173" s="346">
        <v>5000</v>
      </c>
      <c r="J1173" s="295">
        <v>11</v>
      </c>
      <c r="K1173" s="296">
        <f t="shared" si="169"/>
        <v>3.9932236205227492E-3</v>
      </c>
      <c r="L1173" s="296">
        <f t="shared" si="170"/>
        <v>2.6785714285714286E-3</v>
      </c>
      <c r="M1173" s="297">
        <f t="shared" si="168"/>
        <v>28.564956912944268</v>
      </c>
      <c r="N1173" s="297">
        <f t="shared" si="166"/>
        <v>6.2842905208477386</v>
      </c>
      <c r="O1173" s="361">
        <v>11.226499042212559</v>
      </c>
      <c r="P1173" s="297">
        <v>1.0648352405063291</v>
      </c>
      <c r="Q1173" s="369">
        <f t="shared" si="167"/>
        <v>9.8435125739216742E-2</v>
      </c>
    </row>
    <row r="1174" spans="1:17" x14ac:dyDescent="0.35">
      <c r="A1174" s="298">
        <f t="shared" si="171"/>
        <v>224</v>
      </c>
      <c r="B1174" s="295" t="s">
        <v>1499</v>
      </c>
      <c r="C1174" s="295">
        <v>3670.09</v>
      </c>
      <c r="D1174" s="295"/>
      <c r="E1174" s="295"/>
      <c r="F1174" s="295">
        <f t="shared" si="165"/>
        <v>3670.09</v>
      </c>
      <c r="G1174" s="346">
        <v>1100</v>
      </c>
      <c r="H1174" s="295"/>
      <c r="I1174" s="346">
        <v>5000</v>
      </c>
      <c r="J1174" s="295">
        <v>77</v>
      </c>
      <c r="K1174" s="296">
        <f t="shared" si="169"/>
        <v>0</v>
      </c>
      <c r="L1174" s="296">
        <f t="shared" si="170"/>
        <v>1.8749999999999999E-2</v>
      </c>
      <c r="M1174" s="297">
        <f t="shared" si="168"/>
        <v>80.277187499999997</v>
      </c>
      <c r="N1174" s="297">
        <f t="shared" si="166"/>
        <v>17.660981249999999</v>
      </c>
      <c r="O1174" s="361">
        <v>35.714411764705879</v>
      </c>
      <c r="P1174" s="297">
        <v>0</v>
      </c>
      <c r="Q1174" s="369">
        <f t="shared" si="167"/>
        <v>3.6416703817809884E-2</v>
      </c>
    </row>
    <row r="1175" spans="1:17" x14ac:dyDescent="0.35">
      <c r="A1175" s="298">
        <f t="shared" si="171"/>
        <v>225</v>
      </c>
      <c r="B1175" s="295" t="s">
        <v>1500</v>
      </c>
      <c r="C1175" s="295">
        <v>428.84</v>
      </c>
      <c r="D1175" s="295"/>
      <c r="E1175" s="295"/>
      <c r="F1175" s="295">
        <f t="shared" si="165"/>
        <v>428.84</v>
      </c>
      <c r="G1175" s="346">
        <v>1100</v>
      </c>
      <c r="H1175" s="295">
        <v>10</v>
      </c>
      <c r="I1175" s="346">
        <v>5000</v>
      </c>
      <c r="J1175" s="295">
        <v>10</v>
      </c>
      <c r="K1175" s="296">
        <f t="shared" si="169"/>
        <v>3.6302032913843175E-3</v>
      </c>
      <c r="L1175" s="296">
        <f t="shared" si="170"/>
        <v>2.435064935064935E-3</v>
      </c>
      <c r="M1175" s="297">
        <f t="shared" si="168"/>
        <v>25.968142648131149</v>
      </c>
      <c r="N1175" s="297">
        <f t="shared" si="166"/>
        <v>5.7129913825888528</v>
      </c>
      <c r="O1175" s="361">
        <v>10.205908220193237</v>
      </c>
      <c r="P1175" s="297">
        <v>0.96803203682393557</v>
      </c>
      <c r="Q1175" s="369">
        <f t="shared" si="167"/>
        <v>9.9932548940717236E-2</v>
      </c>
    </row>
    <row r="1176" spans="1:17" x14ac:dyDescent="0.35">
      <c r="A1176" s="298">
        <f t="shared" si="171"/>
        <v>226</v>
      </c>
      <c r="B1176" s="295" t="s">
        <v>1501</v>
      </c>
      <c r="C1176" s="295">
        <v>192.9</v>
      </c>
      <c r="D1176" s="295"/>
      <c r="E1176" s="295"/>
      <c r="F1176" s="295">
        <f t="shared" si="165"/>
        <v>192.9</v>
      </c>
      <c r="G1176" s="346">
        <v>1100</v>
      </c>
      <c r="H1176" s="295">
        <v>4</v>
      </c>
      <c r="I1176" s="346">
        <v>5000</v>
      </c>
      <c r="J1176" s="295">
        <v>4</v>
      </c>
      <c r="K1176" s="296">
        <f t="shared" si="169"/>
        <v>1.4520813165537271E-3</v>
      </c>
      <c r="L1176" s="296">
        <f t="shared" si="170"/>
        <v>9.7402597402597403E-4</v>
      </c>
      <c r="M1176" s="297">
        <f t="shared" si="168"/>
        <v>10.387257059252461</v>
      </c>
      <c r="N1176" s="297">
        <f t="shared" si="166"/>
        <v>2.2851965530355414</v>
      </c>
      <c r="O1176" s="361">
        <v>4.0823632880772944</v>
      </c>
      <c r="P1176" s="297">
        <v>0.3872128147295742</v>
      </c>
      <c r="Q1176" s="369">
        <f t="shared" si="167"/>
        <v>8.8864850778096791E-2</v>
      </c>
    </row>
    <row r="1177" spans="1:17" x14ac:dyDescent="0.35">
      <c r="A1177" s="298">
        <f t="shared" si="171"/>
        <v>227</v>
      </c>
      <c r="B1177" s="295" t="s">
        <v>1502</v>
      </c>
      <c r="C1177" s="295">
        <v>315.60000000000002</v>
      </c>
      <c r="D1177" s="295"/>
      <c r="E1177" s="295"/>
      <c r="F1177" s="295">
        <f t="shared" si="165"/>
        <v>315.60000000000002</v>
      </c>
      <c r="G1177" s="346">
        <v>1100</v>
      </c>
      <c r="H1177" s="295">
        <v>6</v>
      </c>
      <c r="I1177" s="346">
        <v>5000</v>
      </c>
      <c r="J1177" s="295">
        <v>6</v>
      </c>
      <c r="K1177" s="296">
        <f t="shared" si="169"/>
        <v>2.1781219748305907E-3</v>
      </c>
      <c r="L1177" s="296">
        <f t="shared" si="170"/>
        <v>1.4610389610389611E-3</v>
      </c>
      <c r="M1177" s="297">
        <f t="shared" si="168"/>
        <v>15.580885588878692</v>
      </c>
      <c r="N1177" s="297">
        <f t="shared" si="166"/>
        <v>3.4277948295533123</v>
      </c>
      <c r="O1177" s="361">
        <v>6.1235449321159408</v>
      </c>
      <c r="P1177" s="297">
        <v>0.58081922209436132</v>
      </c>
      <c r="Q1177" s="369">
        <f t="shared" si="167"/>
        <v>8.1473525261857749E-2</v>
      </c>
    </row>
    <row r="1178" spans="1:17" x14ac:dyDescent="0.35">
      <c r="A1178" s="298">
        <f t="shared" si="171"/>
        <v>228</v>
      </c>
      <c r="B1178" s="295" t="s">
        <v>48</v>
      </c>
      <c r="C1178" s="295">
        <v>146.4</v>
      </c>
      <c r="D1178" s="295"/>
      <c r="E1178" s="295"/>
      <c r="F1178" s="295">
        <f t="shared" si="165"/>
        <v>146.4</v>
      </c>
      <c r="G1178" s="346">
        <v>1100</v>
      </c>
      <c r="H1178" s="295">
        <v>5</v>
      </c>
      <c r="I1178" s="346">
        <v>5000</v>
      </c>
      <c r="J1178" s="295">
        <v>10</v>
      </c>
      <c r="K1178" s="296">
        <f t="shared" si="169"/>
        <v>1.8151016456921588E-3</v>
      </c>
      <c r="L1178" s="296">
        <f t="shared" si="170"/>
        <v>2.435064935064935E-3</v>
      </c>
      <c r="M1178" s="297">
        <f t="shared" si="168"/>
        <v>18.196875707182461</v>
      </c>
      <c r="N1178" s="297">
        <f t="shared" si="166"/>
        <v>4.0033126555801415</v>
      </c>
      <c r="O1178" s="361">
        <v>7.4220717571554413</v>
      </c>
      <c r="P1178" s="297">
        <v>0.48401601841196779</v>
      </c>
      <c r="Q1178" s="369">
        <f t="shared" si="167"/>
        <v>0.20564396269351101</v>
      </c>
    </row>
    <row r="1179" spans="1:17" x14ac:dyDescent="0.35">
      <c r="A1179" s="298">
        <f t="shared" si="171"/>
        <v>229</v>
      </c>
      <c r="B1179" s="295" t="s">
        <v>49</v>
      </c>
      <c r="C1179" s="295">
        <v>145.1</v>
      </c>
      <c r="D1179" s="295"/>
      <c r="E1179" s="295"/>
      <c r="F1179" s="295">
        <f t="shared" si="165"/>
        <v>145.1</v>
      </c>
      <c r="G1179" s="346">
        <v>1100</v>
      </c>
      <c r="H1179" s="295">
        <v>6</v>
      </c>
      <c r="I1179" s="346">
        <v>5000</v>
      </c>
      <c r="J1179" s="295">
        <v>12</v>
      </c>
      <c r="K1179" s="296">
        <f t="shared" si="169"/>
        <v>2.1781219748305907E-3</v>
      </c>
      <c r="L1179" s="296">
        <f t="shared" si="170"/>
        <v>2.9220779220779222E-3</v>
      </c>
      <c r="M1179" s="297">
        <f t="shared" si="168"/>
        <v>21.836250848618949</v>
      </c>
      <c r="N1179" s="297">
        <f t="shared" si="166"/>
        <v>4.8039751866961691</v>
      </c>
      <c r="O1179" s="361">
        <v>8.9064861085865292</v>
      </c>
      <c r="P1179" s="297">
        <v>0.58081922209436132</v>
      </c>
      <c r="Q1179" s="369">
        <f t="shared" si="167"/>
        <v>0.24898367585110964</v>
      </c>
    </row>
    <row r="1180" spans="1:17" x14ac:dyDescent="0.35">
      <c r="A1180" s="298">
        <f t="shared" si="171"/>
        <v>230</v>
      </c>
      <c r="B1180" s="295" t="s">
        <v>50</v>
      </c>
      <c r="C1180" s="295">
        <v>206.7</v>
      </c>
      <c r="D1180" s="295"/>
      <c r="E1180" s="295"/>
      <c r="F1180" s="295">
        <f t="shared" si="165"/>
        <v>206.7</v>
      </c>
      <c r="G1180" s="346">
        <v>1100</v>
      </c>
      <c r="H1180" s="295">
        <v>7</v>
      </c>
      <c r="I1180" s="346">
        <v>5000</v>
      </c>
      <c r="J1180" s="295">
        <v>14</v>
      </c>
      <c r="K1180" s="296">
        <f t="shared" si="169"/>
        <v>2.5411423039690224E-3</v>
      </c>
      <c r="L1180" s="296">
        <f t="shared" si="170"/>
        <v>3.4090909090909089E-3</v>
      </c>
      <c r="M1180" s="297">
        <f t="shared" si="168"/>
        <v>25.475625990055445</v>
      </c>
      <c r="N1180" s="297">
        <f t="shared" si="166"/>
        <v>5.6046377178121976</v>
      </c>
      <c r="O1180" s="361">
        <v>10.390900460017619</v>
      </c>
      <c r="P1180" s="297">
        <v>0.67762242577675491</v>
      </c>
      <c r="Q1180" s="369">
        <f t="shared" si="167"/>
        <v>0.20391285241249163</v>
      </c>
    </row>
    <row r="1181" spans="1:17" x14ac:dyDescent="0.35">
      <c r="A1181" s="298">
        <f t="shared" si="171"/>
        <v>231</v>
      </c>
      <c r="B1181" s="295" t="s">
        <v>51</v>
      </c>
      <c r="C1181" s="295">
        <v>108.4</v>
      </c>
      <c r="D1181" s="295"/>
      <c r="E1181" s="295"/>
      <c r="F1181" s="295">
        <f t="shared" si="165"/>
        <v>108.4</v>
      </c>
      <c r="G1181" s="346">
        <v>1100</v>
      </c>
      <c r="H1181" s="295">
        <v>3</v>
      </c>
      <c r="I1181" s="346">
        <v>5000</v>
      </c>
      <c r="J1181" s="295">
        <v>6</v>
      </c>
      <c r="K1181" s="296">
        <f t="shared" si="169"/>
        <v>1.0890609874152953E-3</v>
      </c>
      <c r="L1181" s="296">
        <f t="shared" si="170"/>
        <v>1.4610389610389611E-3</v>
      </c>
      <c r="M1181" s="297">
        <f t="shared" si="168"/>
        <v>10.918125424309475</v>
      </c>
      <c r="N1181" s="297">
        <f t="shared" si="166"/>
        <v>2.4019875933480845</v>
      </c>
      <c r="O1181" s="361">
        <v>4.4532430542932646</v>
      </c>
      <c r="P1181" s="297">
        <v>0.29040961104718066</v>
      </c>
      <c r="Q1181" s="369">
        <f t="shared" si="167"/>
        <v>0.16663990482470481</v>
      </c>
    </row>
    <row r="1182" spans="1:17" x14ac:dyDescent="0.35">
      <c r="A1182" s="298">
        <f t="shared" si="171"/>
        <v>232</v>
      </c>
      <c r="B1182" s="295" t="s">
        <v>52</v>
      </c>
      <c r="C1182" s="295">
        <v>253.3</v>
      </c>
      <c r="D1182" s="295"/>
      <c r="E1182" s="295"/>
      <c r="F1182" s="295">
        <f t="shared" si="165"/>
        <v>253.3</v>
      </c>
      <c r="G1182" s="346">
        <v>1100</v>
      </c>
      <c r="H1182" s="295">
        <v>4</v>
      </c>
      <c r="I1182" s="346">
        <v>5000</v>
      </c>
      <c r="J1182" s="295">
        <v>8</v>
      </c>
      <c r="K1182" s="296">
        <f t="shared" si="169"/>
        <v>1.4520813165537271E-3</v>
      </c>
      <c r="L1182" s="296">
        <f t="shared" si="170"/>
        <v>1.9480519480519481E-3</v>
      </c>
      <c r="M1182" s="297">
        <f t="shared" si="168"/>
        <v>14.557500565745967</v>
      </c>
      <c r="N1182" s="297">
        <f t="shared" si="166"/>
        <v>3.2026501244641126</v>
      </c>
      <c r="O1182" s="361">
        <v>5.9376574057243534</v>
      </c>
      <c r="P1182" s="297">
        <v>0.3872128147295742</v>
      </c>
      <c r="Q1182" s="369">
        <f t="shared" si="167"/>
        <v>9.5084962142376647E-2</v>
      </c>
    </row>
    <row r="1183" spans="1:17" x14ac:dyDescent="0.35">
      <c r="A1183" s="298">
        <f t="shared" si="171"/>
        <v>233</v>
      </c>
      <c r="B1183" s="295" t="s">
        <v>53</v>
      </c>
      <c r="C1183" s="295">
        <v>3062.2</v>
      </c>
      <c r="D1183" s="295"/>
      <c r="E1183" s="295"/>
      <c r="F1183" s="295">
        <f t="shared" si="165"/>
        <v>3062.2</v>
      </c>
      <c r="G1183" s="346">
        <v>1100</v>
      </c>
      <c r="H1183" s="295"/>
      <c r="I1183" s="346">
        <v>5000</v>
      </c>
      <c r="J1183" s="295">
        <v>53</v>
      </c>
      <c r="K1183" s="296">
        <f t="shared" si="169"/>
        <v>0</v>
      </c>
      <c r="L1183" s="296">
        <f t="shared" si="170"/>
        <v>1.2905844155844157E-2</v>
      </c>
      <c r="M1183" s="297">
        <f t="shared" si="168"/>
        <v>55.255726461038961</v>
      </c>
      <c r="N1183" s="297">
        <f t="shared" si="166"/>
        <v>12.156259821428572</v>
      </c>
      <c r="O1183" s="361">
        <v>24.582647058823525</v>
      </c>
      <c r="P1183" s="297">
        <v>0</v>
      </c>
      <c r="Q1183" s="369">
        <f t="shared" si="167"/>
        <v>3.0042006838642502E-2</v>
      </c>
    </row>
    <row r="1184" spans="1:17" x14ac:dyDescent="0.35">
      <c r="A1184" s="298">
        <f t="shared" si="171"/>
        <v>234</v>
      </c>
      <c r="B1184" s="295" t="s">
        <v>56</v>
      </c>
      <c r="C1184" s="295">
        <v>111.8</v>
      </c>
      <c r="D1184" s="295"/>
      <c r="E1184" s="295"/>
      <c r="F1184" s="295">
        <f t="shared" si="165"/>
        <v>111.8</v>
      </c>
      <c r="G1184" s="346">
        <v>1100</v>
      </c>
      <c r="H1184" s="295">
        <v>3</v>
      </c>
      <c r="I1184" s="346">
        <v>5000</v>
      </c>
      <c r="J1184" s="295">
        <v>6</v>
      </c>
      <c r="K1184" s="296">
        <f t="shared" si="169"/>
        <v>1.0890609874152953E-3</v>
      </c>
      <c r="L1184" s="296">
        <f t="shared" si="170"/>
        <v>1.4610389610389611E-3</v>
      </c>
      <c r="M1184" s="297">
        <f t="shared" si="168"/>
        <v>10.918125424309475</v>
      </c>
      <c r="N1184" s="297">
        <f t="shared" si="166"/>
        <v>2.4019875933480845</v>
      </c>
      <c r="O1184" s="361">
        <v>4.4532430542932646</v>
      </c>
      <c r="P1184" s="297">
        <v>0.29040961104718066</v>
      </c>
      <c r="Q1184" s="369">
        <f t="shared" si="167"/>
        <v>0.16157214385508054</v>
      </c>
    </row>
    <row r="1185" spans="1:17" x14ac:dyDescent="0.35">
      <c r="A1185" s="298">
        <f t="shared" si="171"/>
        <v>235</v>
      </c>
      <c r="B1185" s="295" t="s">
        <v>57</v>
      </c>
      <c r="C1185" s="295">
        <v>2015.4</v>
      </c>
      <c r="D1185" s="295"/>
      <c r="E1185" s="295"/>
      <c r="F1185" s="295">
        <f t="shared" si="165"/>
        <v>2015.4</v>
      </c>
      <c r="G1185" s="346">
        <v>1100</v>
      </c>
      <c r="H1185" s="295">
        <v>35</v>
      </c>
      <c r="I1185" s="346">
        <v>5000</v>
      </c>
      <c r="J1185" s="295">
        <v>70</v>
      </c>
      <c r="K1185" s="296">
        <f t="shared" si="169"/>
        <v>1.2705711519845111E-2</v>
      </c>
      <c r="L1185" s="296">
        <f t="shared" si="170"/>
        <v>1.7045454545454544E-2</v>
      </c>
      <c r="M1185" s="297">
        <f t="shared" si="168"/>
        <v>127.37812995027721</v>
      </c>
      <c r="N1185" s="297">
        <f t="shared" si="166"/>
        <v>28.023188589060986</v>
      </c>
      <c r="O1185" s="361">
        <v>51.954502300088095</v>
      </c>
      <c r="P1185" s="297">
        <v>3.3881121288837739</v>
      </c>
      <c r="Q1185" s="369">
        <f t="shared" si="167"/>
        <v>0.10456680210792402</v>
      </c>
    </row>
    <row r="1186" spans="1:17" x14ac:dyDescent="0.35">
      <c r="A1186" s="298">
        <f t="shared" si="171"/>
        <v>236</v>
      </c>
      <c r="B1186" s="295" t="s">
        <v>58</v>
      </c>
      <c r="C1186" s="295">
        <v>3806.5</v>
      </c>
      <c r="D1186" s="295"/>
      <c r="E1186" s="295"/>
      <c r="F1186" s="295">
        <f t="shared" si="165"/>
        <v>3806.5</v>
      </c>
      <c r="G1186" s="346">
        <v>1100</v>
      </c>
      <c r="H1186" s="295">
        <v>65</v>
      </c>
      <c r="I1186" s="346">
        <v>5000</v>
      </c>
      <c r="J1186" s="295">
        <v>130</v>
      </c>
      <c r="K1186" s="296">
        <f t="shared" si="169"/>
        <v>2.3596321393998063E-2</v>
      </c>
      <c r="L1186" s="296">
        <f t="shared" si="170"/>
        <v>3.1655844155844153E-2</v>
      </c>
      <c r="M1186" s="297">
        <f t="shared" si="168"/>
        <v>236.55938419337195</v>
      </c>
      <c r="N1186" s="297">
        <f t="shared" si="166"/>
        <v>52.043064522541833</v>
      </c>
      <c r="O1186" s="361">
        <v>96.486932843020739</v>
      </c>
      <c r="P1186" s="297">
        <v>6.2922082393555812</v>
      </c>
      <c r="Q1186" s="369">
        <f t="shared" si="167"/>
        <v>0.10281928012565089</v>
      </c>
    </row>
    <row r="1187" spans="1:17" x14ac:dyDescent="0.35">
      <c r="A1187" s="298">
        <f t="shared" si="171"/>
        <v>237</v>
      </c>
      <c r="B1187" s="295" t="s">
        <v>59</v>
      </c>
      <c r="C1187" s="295">
        <v>300.8</v>
      </c>
      <c r="D1187" s="295"/>
      <c r="E1187" s="295"/>
      <c r="F1187" s="295">
        <f t="shared" si="165"/>
        <v>300.8</v>
      </c>
      <c r="G1187" s="346">
        <v>1100</v>
      </c>
      <c r="H1187" s="295">
        <v>5</v>
      </c>
      <c r="I1187" s="346">
        <v>5000</v>
      </c>
      <c r="J1187" s="295">
        <v>10</v>
      </c>
      <c r="K1187" s="296">
        <f t="shared" si="169"/>
        <v>1.8151016456921588E-3</v>
      </c>
      <c r="L1187" s="296">
        <f t="shared" si="170"/>
        <v>2.435064935064935E-3</v>
      </c>
      <c r="M1187" s="297">
        <f t="shared" si="168"/>
        <v>18.196875707182461</v>
      </c>
      <c r="N1187" s="297">
        <f t="shared" si="166"/>
        <v>4.0033126555801415</v>
      </c>
      <c r="O1187" s="361">
        <v>7.4220717571554413</v>
      </c>
      <c r="P1187" s="297">
        <v>0.48401601841196779</v>
      </c>
      <c r="Q1187" s="369">
        <f t="shared" si="167"/>
        <v>0.10008735418327797</v>
      </c>
    </row>
    <row r="1188" spans="1:17" x14ac:dyDescent="0.35">
      <c r="A1188" s="298">
        <f t="shared" si="171"/>
        <v>238</v>
      </c>
      <c r="B1188" s="295" t="s">
        <v>103</v>
      </c>
      <c r="C1188" s="295">
        <v>1711.2</v>
      </c>
      <c r="D1188" s="295"/>
      <c r="E1188" s="295">
        <v>324.10000000000002</v>
      </c>
      <c r="F1188" s="295">
        <f t="shared" si="165"/>
        <v>2035.3000000000002</v>
      </c>
      <c r="G1188" s="346">
        <v>1100</v>
      </c>
      <c r="H1188" s="295">
        <v>33</v>
      </c>
      <c r="I1188" s="346">
        <v>5000</v>
      </c>
      <c r="J1188" s="295">
        <v>54</v>
      </c>
      <c r="K1188" s="296">
        <f t="shared" si="169"/>
        <v>1.1979670861568249E-2</v>
      </c>
      <c r="L1188" s="296">
        <f t="shared" si="170"/>
        <v>1.3149350649350649E-2</v>
      </c>
      <c r="M1188" s="297">
        <f t="shared" si="168"/>
        <v>107.58864914792372</v>
      </c>
      <c r="N1188" s="297">
        <f t="shared" si="166"/>
        <v>23.669502812543218</v>
      </c>
      <c r="O1188" s="361">
        <v>43.419791244284731</v>
      </c>
      <c r="P1188" s="297">
        <v>3.1945057215189872</v>
      </c>
      <c r="Q1188" s="369">
        <f t="shared" si="167"/>
        <v>8.7393725213123691E-2</v>
      </c>
    </row>
    <row r="1189" spans="1:17" x14ac:dyDescent="0.35">
      <c r="A1189" s="298">
        <f t="shared" si="171"/>
        <v>239</v>
      </c>
      <c r="B1189" s="295" t="s">
        <v>104</v>
      </c>
      <c r="C1189" s="295">
        <v>1885.6</v>
      </c>
      <c r="D1189" s="295"/>
      <c r="E1189" s="295"/>
      <c r="F1189" s="295">
        <f t="shared" si="165"/>
        <v>1885.6</v>
      </c>
      <c r="G1189" s="346">
        <v>1100</v>
      </c>
      <c r="H1189" s="295">
        <v>40</v>
      </c>
      <c r="I1189" s="346">
        <v>5000</v>
      </c>
      <c r="J1189" s="295">
        <v>62</v>
      </c>
      <c r="K1189" s="296">
        <f t="shared" si="169"/>
        <v>1.452081316553727E-2</v>
      </c>
      <c r="L1189" s="296">
        <f t="shared" si="170"/>
        <v>1.5097402597402597E-2</v>
      </c>
      <c r="M1189" s="297">
        <f t="shared" si="168"/>
        <v>126.80890987823889</v>
      </c>
      <c r="N1189" s="297">
        <f t="shared" si="166"/>
        <v>27.897960173212557</v>
      </c>
      <c r="O1189" s="361">
        <v>51.02775052783177</v>
      </c>
      <c r="P1189" s="297">
        <v>3.8721281472957423</v>
      </c>
      <c r="Q1189" s="369">
        <f t="shared" si="167"/>
        <v>0.11116183110234354</v>
      </c>
    </row>
    <row r="1190" spans="1:17" x14ac:dyDescent="0.35">
      <c r="A1190" s="298">
        <f t="shared" si="171"/>
        <v>240</v>
      </c>
      <c r="B1190" s="295" t="s">
        <v>105</v>
      </c>
      <c r="C1190" s="295">
        <v>2603.3000000000002</v>
      </c>
      <c r="D1190" s="295"/>
      <c r="E1190" s="295">
        <v>443.5</v>
      </c>
      <c r="F1190" s="295">
        <f t="shared" si="165"/>
        <v>3046.8</v>
      </c>
      <c r="G1190" s="346">
        <v>1100</v>
      </c>
      <c r="H1190" s="295">
        <v>64</v>
      </c>
      <c r="I1190" s="346">
        <v>5000</v>
      </c>
      <c r="J1190" s="295">
        <v>108</v>
      </c>
      <c r="K1190" s="296">
        <f t="shared" si="169"/>
        <v>2.3233301064859633E-2</v>
      </c>
      <c r="L1190" s="296">
        <f t="shared" si="170"/>
        <v>2.6298701298701297E-2</v>
      </c>
      <c r="M1190" s="297">
        <f t="shared" si="168"/>
        <v>212.06879151946794</v>
      </c>
      <c r="N1190" s="297">
        <f t="shared" si="166"/>
        <v>46.655134134282946</v>
      </c>
      <c r="O1190" s="361">
        <v>85.726047903354356</v>
      </c>
      <c r="P1190" s="297">
        <v>6.1954050356731871</v>
      </c>
      <c r="Q1190" s="369">
        <f t="shared" si="167"/>
        <v>0.1150864443326698</v>
      </c>
    </row>
    <row r="1191" spans="1:17" x14ac:dyDescent="0.35">
      <c r="A1191" s="298">
        <f t="shared" si="171"/>
        <v>241</v>
      </c>
      <c r="B1191" s="295" t="s">
        <v>106</v>
      </c>
      <c r="C1191" s="295">
        <v>122.5</v>
      </c>
      <c r="D1191" s="295"/>
      <c r="E1191" s="295"/>
      <c r="F1191" s="295">
        <f t="shared" ref="F1191:F1236" si="172">C1191+D1191+E1191</f>
        <v>122.5</v>
      </c>
      <c r="G1191" s="346">
        <v>1100</v>
      </c>
      <c r="H1191" s="295">
        <v>3</v>
      </c>
      <c r="I1191" s="346">
        <v>5000</v>
      </c>
      <c r="J1191" s="295">
        <v>5</v>
      </c>
      <c r="K1191" s="296">
        <f t="shared" si="169"/>
        <v>1.0890609874152953E-3</v>
      </c>
      <c r="L1191" s="296">
        <f t="shared" si="170"/>
        <v>1.2175324675324675E-3</v>
      </c>
      <c r="M1191" s="297">
        <f t="shared" si="168"/>
        <v>9.875564547686098</v>
      </c>
      <c r="N1191" s="297">
        <f t="shared" ref="N1191:N1236" si="173">M1191*0.22</f>
        <v>2.1726242004909415</v>
      </c>
      <c r="O1191" s="361">
        <v>3.9894195248814999</v>
      </c>
      <c r="P1191" s="297">
        <v>0.29040961104718066</v>
      </c>
      <c r="Q1191" s="369">
        <f t="shared" si="167"/>
        <v>0.13328994191106711</v>
      </c>
    </row>
    <row r="1192" spans="1:17" x14ac:dyDescent="0.35">
      <c r="A1192" s="298">
        <f t="shared" si="171"/>
        <v>242</v>
      </c>
      <c r="B1192" s="295" t="s">
        <v>107</v>
      </c>
      <c r="C1192" s="295">
        <v>1944.7</v>
      </c>
      <c r="D1192" s="295"/>
      <c r="E1192" s="295">
        <v>44.7</v>
      </c>
      <c r="F1192" s="295">
        <f t="shared" si="172"/>
        <v>1989.4</v>
      </c>
      <c r="G1192" s="346">
        <v>1100</v>
      </c>
      <c r="H1192" s="295">
        <v>40</v>
      </c>
      <c r="I1192" s="346">
        <v>5000</v>
      </c>
      <c r="J1192" s="295">
        <v>80</v>
      </c>
      <c r="K1192" s="296">
        <f t="shared" si="169"/>
        <v>1.452081316553727E-2</v>
      </c>
      <c r="L1192" s="296">
        <f t="shared" si="170"/>
        <v>1.948051948051948E-2</v>
      </c>
      <c r="M1192" s="297">
        <f t="shared" si="168"/>
        <v>145.57500565745968</v>
      </c>
      <c r="N1192" s="297">
        <f t="shared" si="173"/>
        <v>32.026501244641132</v>
      </c>
      <c r="O1192" s="361">
        <v>59.376574057243531</v>
      </c>
      <c r="P1192" s="297">
        <v>3.8721281472957423</v>
      </c>
      <c r="Q1192" s="369">
        <f t="shared" si="167"/>
        <v>0.12106675837269533</v>
      </c>
    </row>
    <row r="1193" spans="1:17" x14ac:dyDescent="0.35">
      <c r="A1193" s="298">
        <f t="shared" si="171"/>
        <v>243</v>
      </c>
      <c r="B1193" s="295" t="s">
        <v>108</v>
      </c>
      <c r="C1193" s="295">
        <v>275.8</v>
      </c>
      <c r="D1193" s="295"/>
      <c r="E1193" s="295">
        <v>62.2</v>
      </c>
      <c r="F1193" s="295">
        <f t="shared" si="172"/>
        <v>338</v>
      </c>
      <c r="G1193" s="346">
        <v>1100</v>
      </c>
      <c r="H1193" s="295">
        <v>10</v>
      </c>
      <c r="I1193" s="346">
        <v>5000</v>
      </c>
      <c r="J1193" s="295">
        <v>12</v>
      </c>
      <c r="K1193" s="296">
        <f t="shared" si="169"/>
        <v>3.6302032913843175E-3</v>
      </c>
      <c r="L1193" s="296">
        <f t="shared" si="170"/>
        <v>2.9220779220779222E-3</v>
      </c>
      <c r="M1193" s="297">
        <f t="shared" si="168"/>
        <v>28.053264401377902</v>
      </c>
      <c r="N1193" s="297">
        <f t="shared" si="173"/>
        <v>6.1717181683031388</v>
      </c>
      <c r="O1193" s="361">
        <v>11.133555279016766</v>
      </c>
      <c r="P1193" s="297">
        <v>0.96803203682393557</v>
      </c>
      <c r="Q1193" s="369">
        <f t="shared" si="167"/>
        <v>0.13706085764947262</v>
      </c>
    </row>
    <row r="1194" spans="1:17" x14ac:dyDescent="0.35">
      <c r="A1194" s="298">
        <f t="shared" si="171"/>
        <v>244</v>
      </c>
      <c r="B1194" s="295" t="s">
        <v>109</v>
      </c>
      <c r="C1194" s="295">
        <v>3125.4</v>
      </c>
      <c r="D1194" s="295"/>
      <c r="E1194" s="295">
        <v>54.7</v>
      </c>
      <c r="F1194" s="295">
        <f t="shared" si="172"/>
        <v>3180.1</v>
      </c>
      <c r="G1194" s="346">
        <v>1100</v>
      </c>
      <c r="H1194" s="295">
        <v>76</v>
      </c>
      <c r="I1194" s="346">
        <v>5000</v>
      </c>
      <c r="J1194" s="295">
        <v>150</v>
      </c>
      <c r="K1194" s="296">
        <f t="shared" si="169"/>
        <v>2.7589545014520815E-2</v>
      </c>
      <c r="L1194" s="296">
        <f t="shared" si="170"/>
        <v>3.6525974025974024E-2</v>
      </c>
      <c r="M1194" s="297">
        <f t="shared" si="168"/>
        <v>274.50738899592665</v>
      </c>
      <c r="N1194" s="297">
        <f t="shared" si="173"/>
        <v>60.391625579103859</v>
      </c>
      <c r="O1194" s="361">
        <v>111.88784364993917</v>
      </c>
      <c r="P1194" s="297">
        <v>7.3570434798619102</v>
      </c>
      <c r="Q1194" s="369">
        <f t="shared" si="167"/>
        <v>0.14280805688652293</v>
      </c>
    </row>
    <row r="1195" spans="1:17" x14ac:dyDescent="0.35">
      <c r="A1195" s="298">
        <f t="shared" si="171"/>
        <v>245</v>
      </c>
      <c r="B1195" s="295" t="s">
        <v>110</v>
      </c>
      <c r="C1195" s="295">
        <v>296</v>
      </c>
      <c r="D1195" s="295"/>
      <c r="E1195" s="295">
        <v>36.799999999999997</v>
      </c>
      <c r="F1195" s="295">
        <f t="shared" si="172"/>
        <v>332.8</v>
      </c>
      <c r="G1195" s="346">
        <v>1100</v>
      </c>
      <c r="H1195" s="295">
        <v>6</v>
      </c>
      <c r="I1195" s="346">
        <v>5000</v>
      </c>
      <c r="J1195" s="295">
        <v>12</v>
      </c>
      <c r="K1195" s="296">
        <f t="shared" si="169"/>
        <v>2.1781219748305907E-3</v>
      </c>
      <c r="L1195" s="296">
        <f t="shared" si="170"/>
        <v>2.9220779220779222E-3</v>
      </c>
      <c r="M1195" s="297">
        <f t="shared" si="168"/>
        <v>21.836250848618949</v>
      </c>
      <c r="N1195" s="297">
        <f t="shared" si="173"/>
        <v>4.8039751866961691</v>
      </c>
      <c r="O1195" s="361">
        <v>8.9064861085865292</v>
      </c>
      <c r="P1195" s="297">
        <v>0.58081922209436132</v>
      </c>
      <c r="Q1195" s="369">
        <f t="shared" si="167"/>
        <v>0.10855628415263223</v>
      </c>
    </row>
    <row r="1196" spans="1:17" x14ac:dyDescent="0.35">
      <c r="A1196" s="298">
        <f t="shared" si="171"/>
        <v>246</v>
      </c>
      <c r="B1196" s="295" t="s">
        <v>111</v>
      </c>
      <c r="C1196" s="295">
        <v>154.80000000000001</v>
      </c>
      <c r="D1196" s="295"/>
      <c r="E1196" s="295"/>
      <c r="F1196" s="295">
        <f t="shared" si="172"/>
        <v>154.80000000000001</v>
      </c>
      <c r="G1196" s="346">
        <v>1100</v>
      </c>
      <c r="H1196" s="295">
        <v>3</v>
      </c>
      <c r="I1196" s="346">
        <v>5000</v>
      </c>
      <c r="J1196" s="295">
        <v>6</v>
      </c>
      <c r="K1196" s="296">
        <f t="shared" si="169"/>
        <v>1.0890609874152953E-3</v>
      </c>
      <c r="L1196" s="296">
        <f t="shared" si="170"/>
        <v>1.4610389610389611E-3</v>
      </c>
      <c r="M1196" s="297">
        <f t="shared" si="168"/>
        <v>10.918125424309475</v>
      </c>
      <c r="N1196" s="297">
        <f t="shared" si="173"/>
        <v>2.4019875933480845</v>
      </c>
      <c r="O1196" s="361">
        <v>4.4532430542932646</v>
      </c>
      <c r="P1196" s="297">
        <v>0.29040961104718066</v>
      </c>
      <c r="Q1196" s="369">
        <f t="shared" si="167"/>
        <v>0.11669099278422482</v>
      </c>
    </row>
    <row r="1197" spans="1:17" x14ac:dyDescent="0.35">
      <c r="A1197" s="298">
        <f t="shared" si="171"/>
        <v>247</v>
      </c>
      <c r="B1197" s="295" t="s">
        <v>124</v>
      </c>
      <c r="C1197" s="295">
        <v>247.5</v>
      </c>
      <c r="D1197" s="295"/>
      <c r="E1197" s="295"/>
      <c r="F1197" s="295">
        <f t="shared" si="172"/>
        <v>247.5</v>
      </c>
      <c r="G1197" s="346">
        <v>1100</v>
      </c>
      <c r="H1197" s="295">
        <v>5</v>
      </c>
      <c r="I1197" s="346">
        <v>5000</v>
      </c>
      <c r="J1197" s="295">
        <v>15</v>
      </c>
      <c r="K1197" s="296">
        <f t="shared" si="169"/>
        <v>1.8151016456921588E-3</v>
      </c>
      <c r="L1197" s="296">
        <f t="shared" si="170"/>
        <v>3.6525974025974025E-3</v>
      </c>
      <c r="M1197" s="297">
        <f t="shared" si="168"/>
        <v>23.409680090299339</v>
      </c>
      <c r="N1197" s="297">
        <f t="shared" si="173"/>
        <v>5.1501296198658544</v>
      </c>
      <c r="O1197" s="361">
        <v>9.7411894042142659</v>
      </c>
      <c r="P1197" s="297">
        <v>0.48401601841196779</v>
      </c>
      <c r="Q1197" s="369">
        <f t="shared" si="167"/>
        <v>0.15670713184966234</v>
      </c>
    </row>
    <row r="1198" spans="1:17" x14ac:dyDescent="0.35">
      <c r="A1198" s="298">
        <f t="shared" si="171"/>
        <v>248</v>
      </c>
      <c r="B1198" s="295" t="s">
        <v>1642</v>
      </c>
      <c r="C1198" s="295">
        <v>101.8</v>
      </c>
      <c r="D1198" s="295"/>
      <c r="E1198" s="295"/>
      <c r="F1198" s="295">
        <f t="shared" si="172"/>
        <v>101.8</v>
      </c>
      <c r="G1198" s="346">
        <v>1100</v>
      </c>
      <c r="H1198" s="295">
        <v>4</v>
      </c>
      <c r="I1198" s="346">
        <v>5000</v>
      </c>
      <c r="J1198" s="295">
        <v>5</v>
      </c>
      <c r="K1198" s="296">
        <f t="shared" si="169"/>
        <v>1.4520813165537271E-3</v>
      </c>
      <c r="L1198" s="296">
        <f t="shared" si="170"/>
        <v>1.2175324675324675E-3</v>
      </c>
      <c r="M1198" s="297">
        <f t="shared" si="168"/>
        <v>11.429817935875839</v>
      </c>
      <c r="N1198" s="297">
        <f t="shared" si="173"/>
        <v>2.5145599458926844</v>
      </c>
      <c r="O1198" s="361">
        <v>4.5461868174890592</v>
      </c>
      <c r="P1198" s="297">
        <v>0.3872128147295742</v>
      </c>
      <c r="Q1198" s="369">
        <f t="shared" si="167"/>
        <v>0.18543985770124907</v>
      </c>
    </row>
    <row r="1199" spans="1:17" x14ac:dyDescent="0.35">
      <c r="A1199" s="298">
        <f t="shared" si="171"/>
        <v>249</v>
      </c>
      <c r="B1199" s="295" t="s">
        <v>1643</v>
      </c>
      <c r="C1199" s="295">
        <v>115</v>
      </c>
      <c r="D1199" s="295"/>
      <c r="E1199" s="295"/>
      <c r="F1199" s="295">
        <f t="shared" si="172"/>
        <v>115</v>
      </c>
      <c r="G1199" s="346">
        <v>1100</v>
      </c>
      <c r="H1199" s="295">
        <v>4</v>
      </c>
      <c r="I1199" s="346">
        <v>5000</v>
      </c>
      <c r="J1199" s="295">
        <v>4</v>
      </c>
      <c r="K1199" s="296">
        <f t="shared" si="169"/>
        <v>1.4520813165537271E-3</v>
      </c>
      <c r="L1199" s="296">
        <f t="shared" si="170"/>
        <v>9.7402597402597403E-4</v>
      </c>
      <c r="M1199" s="297">
        <f t="shared" si="168"/>
        <v>10.387257059252461</v>
      </c>
      <c r="N1199" s="297">
        <f t="shared" si="173"/>
        <v>2.2851965530355414</v>
      </c>
      <c r="O1199" s="361">
        <v>4.0823632880772944</v>
      </c>
      <c r="P1199" s="297">
        <v>0.3872128147295742</v>
      </c>
      <c r="Q1199" s="369">
        <f t="shared" si="167"/>
        <v>0.14906112795734672</v>
      </c>
    </row>
    <row r="1200" spans="1:17" x14ac:dyDescent="0.35">
      <c r="A1200" s="298">
        <f t="shared" si="171"/>
        <v>250</v>
      </c>
      <c r="B1200" s="295" t="s">
        <v>1644</v>
      </c>
      <c r="C1200" s="295">
        <v>140.6</v>
      </c>
      <c r="D1200" s="295"/>
      <c r="E1200" s="295"/>
      <c r="F1200" s="295">
        <f t="shared" si="172"/>
        <v>140.6</v>
      </c>
      <c r="G1200" s="346">
        <v>1100</v>
      </c>
      <c r="H1200" s="295">
        <v>2</v>
      </c>
      <c r="I1200" s="346">
        <v>5000</v>
      </c>
      <c r="J1200" s="295">
        <v>5</v>
      </c>
      <c r="K1200" s="296">
        <f t="shared" si="169"/>
        <v>7.2604065827686353E-4</v>
      </c>
      <c r="L1200" s="296">
        <f t="shared" si="170"/>
        <v>1.2175324675324675E-3</v>
      </c>
      <c r="M1200" s="297">
        <f t="shared" si="168"/>
        <v>8.3213111594963589</v>
      </c>
      <c r="N1200" s="297">
        <f t="shared" si="173"/>
        <v>1.8306884550891989</v>
      </c>
      <c r="O1200" s="361">
        <v>3.4326522322739415</v>
      </c>
      <c r="P1200" s="297">
        <v>0.1936064073647871</v>
      </c>
      <c r="Q1200" s="369">
        <f t="shared" si="167"/>
        <v>9.7996146900599476E-2</v>
      </c>
    </row>
    <row r="1201" spans="1:17" x14ac:dyDescent="0.35">
      <c r="A1201" s="298">
        <f t="shared" si="171"/>
        <v>251</v>
      </c>
      <c r="B1201" s="295" t="s">
        <v>1645</v>
      </c>
      <c r="C1201" s="295">
        <v>309.3</v>
      </c>
      <c r="D1201" s="295"/>
      <c r="E1201" s="295"/>
      <c r="F1201" s="295">
        <f t="shared" si="172"/>
        <v>309.3</v>
      </c>
      <c r="G1201" s="346">
        <v>1100</v>
      </c>
      <c r="H1201" s="295">
        <v>14</v>
      </c>
      <c r="I1201" s="346">
        <v>5000</v>
      </c>
      <c r="J1201" s="295">
        <v>15</v>
      </c>
      <c r="K1201" s="296">
        <f t="shared" si="169"/>
        <v>5.0822846079380448E-3</v>
      </c>
      <c r="L1201" s="296">
        <f t="shared" si="170"/>
        <v>3.6525974025974025E-3</v>
      </c>
      <c r="M1201" s="297">
        <f t="shared" si="168"/>
        <v>37.397960584006988</v>
      </c>
      <c r="N1201" s="297">
        <f t="shared" si="173"/>
        <v>8.2275513284815371</v>
      </c>
      <c r="O1201" s="361">
        <v>14.752095037682293</v>
      </c>
      <c r="P1201" s="297">
        <v>1.3552448515535098</v>
      </c>
      <c r="Q1201" s="369">
        <f t="shared" si="167"/>
        <v>0.19958891626810321</v>
      </c>
    </row>
    <row r="1202" spans="1:17" x14ac:dyDescent="0.35">
      <c r="A1202" s="298">
        <f t="shared" si="171"/>
        <v>252</v>
      </c>
      <c r="B1202" s="295" t="s">
        <v>1646</v>
      </c>
      <c r="C1202" s="295">
        <v>156.5</v>
      </c>
      <c r="D1202" s="295"/>
      <c r="E1202" s="295"/>
      <c r="F1202" s="295">
        <f t="shared" si="172"/>
        <v>156.5</v>
      </c>
      <c r="G1202" s="346">
        <v>1100</v>
      </c>
      <c r="H1202" s="295">
        <v>6</v>
      </c>
      <c r="I1202" s="346">
        <v>5000</v>
      </c>
      <c r="J1202" s="295">
        <v>8</v>
      </c>
      <c r="K1202" s="296">
        <f t="shared" si="169"/>
        <v>2.1781219748305907E-3</v>
      </c>
      <c r="L1202" s="296">
        <f t="shared" si="170"/>
        <v>1.9480519480519481E-3</v>
      </c>
      <c r="M1202" s="297">
        <f t="shared" si="168"/>
        <v>17.666007342125447</v>
      </c>
      <c r="N1202" s="297">
        <f t="shared" si="173"/>
        <v>3.8865216152675983</v>
      </c>
      <c r="O1202" s="361">
        <v>7.0511919909394702</v>
      </c>
      <c r="P1202" s="297">
        <v>0.58081922209436132</v>
      </c>
      <c r="Q1202" s="369">
        <f t="shared" si="167"/>
        <v>0.18648268479505992</v>
      </c>
    </row>
    <row r="1203" spans="1:17" x14ac:dyDescent="0.35">
      <c r="A1203" s="298">
        <f t="shared" si="171"/>
        <v>253</v>
      </c>
      <c r="B1203" s="295" t="s">
        <v>1647</v>
      </c>
      <c r="C1203" s="295">
        <v>85.5</v>
      </c>
      <c r="D1203" s="295"/>
      <c r="E1203" s="295"/>
      <c r="F1203" s="295">
        <f t="shared" si="172"/>
        <v>85.5</v>
      </c>
      <c r="G1203" s="346">
        <v>1100</v>
      </c>
      <c r="H1203" s="295">
        <v>2</v>
      </c>
      <c r="I1203" s="346">
        <v>5000</v>
      </c>
      <c r="J1203" s="295">
        <v>4</v>
      </c>
      <c r="K1203" s="296">
        <f t="shared" si="169"/>
        <v>7.2604065827686353E-4</v>
      </c>
      <c r="L1203" s="296">
        <f t="shared" si="170"/>
        <v>9.7402597402597403E-4</v>
      </c>
      <c r="M1203" s="297">
        <f t="shared" si="168"/>
        <v>7.2787502828729833</v>
      </c>
      <c r="N1203" s="297">
        <f t="shared" si="173"/>
        <v>1.6013250622320563</v>
      </c>
      <c r="O1203" s="361">
        <v>2.9688287028621767</v>
      </c>
      <c r="P1203" s="297">
        <v>0.1936064073647871</v>
      </c>
      <c r="Q1203" s="369">
        <f t="shared" ref="Q1203:Q1264" si="174">(M1203+N1203+O1203+P1203)/F1203</f>
        <v>0.1408480755009591</v>
      </c>
    </row>
    <row r="1204" spans="1:17" x14ac:dyDescent="0.35">
      <c r="A1204" s="298">
        <f t="shared" si="171"/>
        <v>254</v>
      </c>
      <c r="B1204" s="295" t="s">
        <v>1648</v>
      </c>
      <c r="C1204" s="295">
        <v>305</v>
      </c>
      <c r="D1204" s="295"/>
      <c r="E1204" s="295"/>
      <c r="F1204" s="295">
        <f t="shared" si="172"/>
        <v>305</v>
      </c>
      <c r="G1204" s="346">
        <v>1100</v>
      </c>
      <c r="H1204" s="295">
        <v>12</v>
      </c>
      <c r="I1204" s="346">
        <v>5000</v>
      </c>
      <c r="J1204" s="295">
        <v>12</v>
      </c>
      <c r="K1204" s="296">
        <f t="shared" si="169"/>
        <v>4.3562439496611814E-3</v>
      </c>
      <c r="L1204" s="296">
        <f t="shared" si="170"/>
        <v>2.9220779220779222E-3</v>
      </c>
      <c r="M1204" s="297">
        <f t="shared" si="168"/>
        <v>31.161771177757384</v>
      </c>
      <c r="N1204" s="297">
        <f t="shared" si="173"/>
        <v>6.8555896591066245</v>
      </c>
      <c r="O1204" s="361">
        <v>12.247089864231882</v>
      </c>
      <c r="P1204" s="297">
        <v>1.1616384441887226</v>
      </c>
      <c r="Q1204" s="369">
        <f t="shared" si="174"/>
        <v>0.16861012834519545</v>
      </c>
    </row>
    <row r="1205" spans="1:17" x14ac:dyDescent="0.35">
      <c r="A1205" s="298">
        <f t="shared" si="171"/>
        <v>255</v>
      </c>
      <c r="B1205" s="295" t="s">
        <v>1649</v>
      </c>
      <c r="C1205" s="295">
        <v>340.2</v>
      </c>
      <c r="D1205" s="295"/>
      <c r="E1205" s="295"/>
      <c r="F1205" s="295">
        <f t="shared" si="172"/>
        <v>340.2</v>
      </c>
      <c r="G1205" s="346">
        <v>1100</v>
      </c>
      <c r="H1205" s="295">
        <v>15</v>
      </c>
      <c r="I1205" s="346">
        <v>5000</v>
      </c>
      <c r="J1205" s="295">
        <v>16</v>
      </c>
      <c r="K1205" s="296">
        <f t="shared" si="169"/>
        <v>5.4453049370764761E-3</v>
      </c>
      <c r="L1205" s="296">
        <f t="shared" si="170"/>
        <v>3.8961038961038961E-3</v>
      </c>
      <c r="M1205" s="297">
        <f t="shared" si="168"/>
        <v>39.994774848820107</v>
      </c>
      <c r="N1205" s="297">
        <f t="shared" si="173"/>
        <v>8.7988504667404239</v>
      </c>
      <c r="O1205" s="361">
        <v>15.772685859701619</v>
      </c>
      <c r="P1205" s="297">
        <v>1.4520480552359032</v>
      </c>
      <c r="Q1205" s="369">
        <f t="shared" si="174"/>
        <v>0.19405749332891847</v>
      </c>
    </row>
    <row r="1206" spans="1:17" x14ac:dyDescent="0.35">
      <c r="A1206" s="298">
        <f t="shared" si="171"/>
        <v>256</v>
      </c>
      <c r="B1206" s="295" t="s">
        <v>1650</v>
      </c>
      <c r="C1206" s="295">
        <v>189.1</v>
      </c>
      <c r="D1206" s="295"/>
      <c r="E1206" s="295"/>
      <c r="F1206" s="295">
        <f t="shared" si="172"/>
        <v>189.1</v>
      </c>
      <c r="G1206" s="346">
        <v>1100</v>
      </c>
      <c r="H1206" s="295">
        <v>6</v>
      </c>
      <c r="I1206" s="346">
        <v>5000</v>
      </c>
      <c r="J1206" s="295">
        <v>6</v>
      </c>
      <c r="K1206" s="296">
        <f t="shared" si="169"/>
        <v>2.1781219748305907E-3</v>
      </c>
      <c r="L1206" s="296">
        <f t="shared" si="170"/>
        <v>1.4610389610389611E-3</v>
      </c>
      <c r="M1206" s="297">
        <f t="shared" si="168"/>
        <v>15.580885588878692</v>
      </c>
      <c r="N1206" s="297">
        <f t="shared" si="173"/>
        <v>3.4277948295533123</v>
      </c>
      <c r="O1206" s="361">
        <v>6.1235449321159408</v>
      </c>
      <c r="P1206" s="297">
        <v>0.58081922209436132</v>
      </c>
      <c r="Q1206" s="369">
        <f t="shared" si="174"/>
        <v>0.1359759099558028</v>
      </c>
    </row>
    <row r="1207" spans="1:17" x14ac:dyDescent="0.35">
      <c r="A1207" s="298">
        <f t="shared" si="171"/>
        <v>257</v>
      </c>
      <c r="B1207" s="295" t="s">
        <v>1651</v>
      </c>
      <c r="C1207" s="295">
        <v>101.7</v>
      </c>
      <c r="D1207" s="295"/>
      <c r="E1207" s="295"/>
      <c r="F1207" s="295">
        <f t="shared" si="172"/>
        <v>101.7</v>
      </c>
      <c r="G1207" s="346">
        <v>1100</v>
      </c>
      <c r="H1207" s="295">
        <v>5</v>
      </c>
      <c r="I1207" s="346">
        <v>5000</v>
      </c>
      <c r="J1207" s="295">
        <v>12</v>
      </c>
      <c r="K1207" s="296">
        <f t="shared" si="169"/>
        <v>1.8151016456921588E-3</v>
      </c>
      <c r="L1207" s="296">
        <f t="shared" si="170"/>
        <v>2.9220779220779222E-3</v>
      </c>
      <c r="M1207" s="297">
        <f t="shared" ref="M1207:M1270" si="175">(L1207+K1207)*4281.45</f>
        <v>20.281997460429213</v>
      </c>
      <c r="N1207" s="297">
        <f t="shared" si="173"/>
        <v>4.4620394412944266</v>
      </c>
      <c r="O1207" s="361">
        <v>8.3497188159789708</v>
      </c>
      <c r="P1207" s="297">
        <v>0.48401601841196779</v>
      </c>
      <c r="Q1207" s="369">
        <f t="shared" si="174"/>
        <v>0.33016491382610202</v>
      </c>
    </row>
    <row r="1208" spans="1:17" x14ac:dyDescent="0.35">
      <c r="A1208" s="298">
        <f t="shared" si="171"/>
        <v>258</v>
      </c>
      <c r="B1208" s="295" t="s">
        <v>1657</v>
      </c>
      <c r="C1208" s="295">
        <v>414.8</v>
      </c>
      <c r="D1208" s="295"/>
      <c r="E1208" s="295"/>
      <c r="F1208" s="295">
        <f t="shared" si="172"/>
        <v>414.8</v>
      </c>
      <c r="G1208" s="346">
        <v>1100</v>
      </c>
      <c r="H1208" s="295">
        <v>16</v>
      </c>
      <c r="I1208" s="346">
        <v>5000</v>
      </c>
      <c r="J1208" s="295">
        <v>25</v>
      </c>
      <c r="K1208" s="296">
        <f t="shared" ref="K1208:K1271" si="176">SUM(1.5/$H$1309*H1208)</f>
        <v>5.8083252662149082E-3</v>
      </c>
      <c r="L1208" s="296">
        <f t="shared" ref="L1208:L1271" si="177">SUM(1.5/$J$1309*J1208)</f>
        <v>6.087662337662338E-3</v>
      </c>
      <c r="M1208" s="297">
        <f t="shared" si="175"/>
        <v>50.932076126620238</v>
      </c>
      <c r="N1208" s="297">
        <f t="shared" si="173"/>
        <v>11.205056747856453</v>
      </c>
      <c r="O1208" s="361">
        <v>20.503864917015061</v>
      </c>
      <c r="P1208" s="297">
        <v>1.5488512589182968</v>
      </c>
      <c r="Q1208" s="369">
        <f t="shared" si="174"/>
        <v>0.20296492056511584</v>
      </c>
    </row>
    <row r="1209" spans="1:17" x14ac:dyDescent="0.35">
      <c r="A1209" s="298">
        <f t="shared" ref="A1209:A1272" si="178">A1208+1</f>
        <v>259</v>
      </c>
      <c r="B1209" s="295" t="s">
        <v>1658</v>
      </c>
      <c r="C1209" s="295">
        <v>143.6</v>
      </c>
      <c r="D1209" s="295"/>
      <c r="E1209" s="295"/>
      <c r="F1209" s="295">
        <f t="shared" si="172"/>
        <v>143.6</v>
      </c>
      <c r="G1209" s="346">
        <v>1100</v>
      </c>
      <c r="H1209" s="295">
        <v>7</v>
      </c>
      <c r="I1209" s="346">
        <v>5000</v>
      </c>
      <c r="J1209" s="295">
        <v>12</v>
      </c>
      <c r="K1209" s="296">
        <f t="shared" si="176"/>
        <v>2.5411423039690224E-3</v>
      </c>
      <c r="L1209" s="296">
        <f t="shared" si="177"/>
        <v>2.9220779220779222E-3</v>
      </c>
      <c r="M1209" s="297">
        <f t="shared" si="175"/>
        <v>23.390504236808688</v>
      </c>
      <c r="N1209" s="297">
        <f t="shared" si="173"/>
        <v>5.1459109320979115</v>
      </c>
      <c r="O1209" s="361">
        <v>9.4632534011940876</v>
      </c>
      <c r="P1209" s="297">
        <v>0.67762242577675491</v>
      </c>
      <c r="Q1209" s="369">
        <f t="shared" si="174"/>
        <v>0.26934046654510757</v>
      </c>
    </row>
    <row r="1210" spans="1:17" x14ac:dyDescent="0.35">
      <c r="A1210" s="298">
        <f t="shared" si="178"/>
        <v>260</v>
      </c>
      <c r="B1210" s="295" t="s">
        <v>1659</v>
      </c>
      <c r="C1210" s="295">
        <v>314.10000000000002</v>
      </c>
      <c r="D1210" s="295"/>
      <c r="E1210" s="295"/>
      <c r="F1210" s="295">
        <f t="shared" si="172"/>
        <v>314.10000000000002</v>
      </c>
      <c r="G1210" s="346">
        <v>1100</v>
      </c>
      <c r="H1210" s="295">
        <v>10</v>
      </c>
      <c r="I1210" s="346">
        <v>5000</v>
      </c>
      <c r="J1210" s="295">
        <v>20</v>
      </c>
      <c r="K1210" s="296">
        <f t="shared" si="176"/>
        <v>3.6302032913843175E-3</v>
      </c>
      <c r="L1210" s="296">
        <f t="shared" si="177"/>
        <v>4.87012987012987E-3</v>
      </c>
      <c r="M1210" s="297">
        <f t="shared" si="175"/>
        <v>36.393751414364921</v>
      </c>
      <c r="N1210" s="297">
        <f t="shared" si="173"/>
        <v>8.006625311160283</v>
      </c>
      <c r="O1210" s="361">
        <v>14.844143514310883</v>
      </c>
      <c r="P1210" s="297">
        <v>0.96803203682393557</v>
      </c>
      <c r="Q1210" s="369">
        <f t="shared" si="174"/>
        <v>0.19169867009442859</v>
      </c>
    </row>
    <row r="1211" spans="1:17" x14ac:dyDescent="0.35">
      <c r="A1211" s="298">
        <f t="shared" si="178"/>
        <v>261</v>
      </c>
      <c r="B1211" s="295" t="s">
        <v>1660</v>
      </c>
      <c r="C1211" s="295">
        <v>158.19999999999999</v>
      </c>
      <c r="D1211" s="295"/>
      <c r="E1211" s="295"/>
      <c r="F1211" s="295">
        <f t="shared" si="172"/>
        <v>158.19999999999999</v>
      </c>
      <c r="G1211" s="346">
        <v>1100</v>
      </c>
      <c r="H1211" s="295">
        <v>10</v>
      </c>
      <c r="I1211" s="346">
        <v>5000</v>
      </c>
      <c r="J1211" s="295">
        <v>16</v>
      </c>
      <c r="K1211" s="296">
        <f t="shared" si="176"/>
        <v>3.6302032913843175E-3</v>
      </c>
      <c r="L1211" s="296">
        <f t="shared" si="177"/>
        <v>3.8961038961038961E-3</v>
      </c>
      <c r="M1211" s="297">
        <f t="shared" si="175"/>
        <v>32.223507907871408</v>
      </c>
      <c r="N1211" s="297">
        <f t="shared" si="173"/>
        <v>7.08917173973171</v>
      </c>
      <c r="O1211" s="361">
        <v>12.988849396663824</v>
      </c>
      <c r="P1211" s="297">
        <v>0.96803203682393557</v>
      </c>
      <c r="Q1211" s="369">
        <f t="shared" si="174"/>
        <v>0.3367228892610043</v>
      </c>
    </row>
    <row r="1212" spans="1:17" x14ac:dyDescent="0.35">
      <c r="A1212" s="298">
        <f t="shared" si="178"/>
        <v>262</v>
      </c>
      <c r="B1212" s="295" t="s">
        <v>1661</v>
      </c>
      <c r="C1212" s="295">
        <v>168.4</v>
      </c>
      <c r="D1212" s="295"/>
      <c r="E1212" s="295"/>
      <c r="F1212" s="295">
        <f t="shared" si="172"/>
        <v>168.4</v>
      </c>
      <c r="G1212" s="346">
        <v>1100</v>
      </c>
      <c r="H1212" s="295">
        <v>8</v>
      </c>
      <c r="I1212" s="346">
        <v>5000</v>
      </c>
      <c r="J1212" s="295">
        <v>15</v>
      </c>
      <c r="K1212" s="296">
        <f t="shared" si="176"/>
        <v>2.9041626331074541E-3</v>
      </c>
      <c r="L1212" s="296">
        <f t="shared" si="177"/>
        <v>3.6525974025974025E-3</v>
      </c>
      <c r="M1212" s="297">
        <f t="shared" si="175"/>
        <v>28.072440254868557</v>
      </c>
      <c r="N1212" s="297">
        <f t="shared" si="173"/>
        <v>6.1759368560710826</v>
      </c>
      <c r="O1212" s="361">
        <v>11.411491282036943</v>
      </c>
      <c r="P1212" s="297">
        <v>0.77442562945914839</v>
      </c>
      <c r="Q1212" s="369">
        <f t="shared" si="174"/>
        <v>0.27573808801921451</v>
      </c>
    </row>
    <row r="1213" spans="1:17" x14ac:dyDescent="0.35">
      <c r="A1213" s="298">
        <f t="shared" si="178"/>
        <v>263</v>
      </c>
      <c r="B1213" s="295" t="s">
        <v>1662</v>
      </c>
      <c r="C1213" s="295">
        <v>120.3</v>
      </c>
      <c r="D1213" s="295"/>
      <c r="E1213" s="295"/>
      <c r="F1213" s="295">
        <f t="shared" si="172"/>
        <v>120.3</v>
      </c>
      <c r="G1213" s="346">
        <v>1100</v>
      </c>
      <c r="H1213" s="295">
        <v>6</v>
      </c>
      <c r="I1213" s="346">
        <v>5000</v>
      </c>
      <c r="J1213" s="295">
        <v>12</v>
      </c>
      <c r="K1213" s="296">
        <f t="shared" si="176"/>
        <v>2.1781219748305907E-3</v>
      </c>
      <c r="L1213" s="296">
        <f t="shared" si="177"/>
        <v>2.9220779220779222E-3</v>
      </c>
      <c r="M1213" s="297">
        <f t="shared" si="175"/>
        <v>21.836250848618949</v>
      </c>
      <c r="N1213" s="297">
        <f t="shared" si="173"/>
        <v>4.8039751866961691</v>
      </c>
      <c r="O1213" s="361">
        <v>8.9064861085865292</v>
      </c>
      <c r="P1213" s="297">
        <v>0.58081922209436132</v>
      </c>
      <c r="Q1213" s="369">
        <f t="shared" si="174"/>
        <v>0.30031198142972576</v>
      </c>
    </row>
    <row r="1214" spans="1:17" x14ac:dyDescent="0.35">
      <c r="A1214" s="298">
        <f t="shared" si="178"/>
        <v>264</v>
      </c>
      <c r="B1214" s="295" t="s">
        <v>1663</v>
      </c>
      <c r="C1214" s="295">
        <v>1901.4</v>
      </c>
      <c r="D1214" s="295"/>
      <c r="E1214" s="295"/>
      <c r="F1214" s="295">
        <f t="shared" si="172"/>
        <v>1901.4</v>
      </c>
      <c r="G1214" s="346">
        <v>1100</v>
      </c>
      <c r="H1214" s="295">
        <v>52</v>
      </c>
      <c r="I1214" s="346">
        <v>5000</v>
      </c>
      <c r="J1214" s="295">
        <v>104</v>
      </c>
      <c r="K1214" s="296">
        <f t="shared" si="176"/>
        <v>1.8877057115198451E-2</v>
      </c>
      <c r="L1214" s="296">
        <f t="shared" si="177"/>
        <v>2.5324675324675326E-2</v>
      </c>
      <c r="M1214" s="297">
        <f t="shared" si="175"/>
        <v>189.24750735469758</v>
      </c>
      <c r="N1214" s="297">
        <f t="shared" si="173"/>
        <v>41.634451618033467</v>
      </c>
      <c r="O1214" s="361">
        <v>77.189546274416585</v>
      </c>
      <c r="P1214" s="297">
        <v>5.0337665914844658</v>
      </c>
      <c r="Q1214" s="369">
        <f t="shared" si="174"/>
        <v>0.16467091187474078</v>
      </c>
    </row>
    <row r="1215" spans="1:17" x14ac:dyDescent="0.35">
      <c r="A1215" s="298">
        <f t="shared" si="178"/>
        <v>265</v>
      </c>
      <c r="B1215" s="295" t="s">
        <v>1664</v>
      </c>
      <c r="C1215" s="295">
        <v>404.1</v>
      </c>
      <c r="D1215" s="295"/>
      <c r="E1215" s="295"/>
      <c r="F1215" s="295">
        <f t="shared" si="172"/>
        <v>404.1</v>
      </c>
      <c r="G1215" s="346">
        <v>1100</v>
      </c>
      <c r="H1215" s="295">
        <v>11</v>
      </c>
      <c r="I1215" s="346">
        <v>5000</v>
      </c>
      <c r="J1215" s="295">
        <v>19</v>
      </c>
      <c r="K1215" s="296">
        <f t="shared" si="176"/>
        <v>3.9932236205227492E-3</v>
      </c>
      <c r="L1215" s="296">
        <f t="shared" si="177"/>
        <v>4.6266233766233764E-3</v>
      </c>
      <c r="M1215" s="297">
        <f t="shared" si="175"/>
        <v>36.90544392593128</v>
      </c>
      <c r="N1215" s="297">
        <f t="shared" si="173"/>
        <v>8.1191976637048811</v>
      </c>
      <c r="O1215" s="361">
        <v>14.937087277506675</v>
      </c>
      <c r="P1215" s="297">
        <v>1.0648352405063291</v>
      </c>
      <c r="Q1215" s="369">
        <f t="shared" si="174"/>
        <v>0.15101847094196774</v>
      </c>
    </row>
    <row r="1216" spans="1:17" x14ac:dyDescent="0.35">
      <c r="A1216" s="298">
        <f t="shared" si="178"/>
        <v>266</v>
      </c>
      <c r="B1216" s="295" t="s">
        <v>1665</v>
      </c>
      <c r="C1216" s="295">
        <v>148.19999999999999</v>
      </c>
      <c r="D1216" s="295"/>
      <c r="E1216" s="295"/>
      <c r="F1216" s="295">
        <f t="shared" si="172"/>
        <v>148.19999999999999</v>
      </c>
      <c r="G1216" s="346">
        <v>1100</v>
      </c>
      <c r="H1216" s="295">
        <v>2</v>
      </c>
      <c r="I1216" s="346">
        <v>5000</v>
      </c>
      <c r="J1216" s="295">
        <v>4</v>
      </c>
      <c r="K1216" s="296">
        <f t="shared" si="176"/>
        <v>7.2604065827686353E-4</v>
      </c>
      <c r="L1216" s="296">
        <f t="shared" si="177"/>
        <v>9.7402597402597403E-4</v>
      </c>
      <c r="M1216" s="297">
        <f t="shared" si="175"/>
        <v>7.2787502828729833</v>
      </c>
      <c r="N1216" s="297">
        <f t="shared" si="173"/>
        <v>1.6013250622320563</v>
      </c>
      <c r="O1216" s="361">
        <v>2.9688287028621767</v>
      </c>
      <c r="P1216" s="297">
        <v>0.1936064073647871</v>
      </c>
      <c r="Q1216" s="369">
        <f t="shared" si="174"/>
        <v>8.1258505096707179E-2</v>
      </c>
    </row>
    <row r="1217" spans="1:17" x14ac:dyDescent="0.35">
      <c r="A1217" s="298">
        <f t="shared" si="178"/>
        <v>267</v>
      </c>
      <c r="B1217" s="295" t="s">
        <v>1666</v>
      </c>
      <c r="C1217" s="295">
        <v>156.9</v>
      </c>
      <c r="D1217" s="295"/>
      <c r="E1217" s="295"/>
      <c r="F1217" s="295">
        <f t="shared" si="172"/>
        <v>156.9</v>
      </c>
      <c r="G1217" s="346">
        <v>1100</v>
      </c>
      <c r="H1217" s="295">
        <v>4</v>
      </c>
      <c r="I1217" s="346">
        <v>5000</v>
      </c>
      <c r="J1217" s="295">
        <v>11</v>
      </c>
      <c r="K1217" s="296">
        <f t="shared" si="176"/>
        <v>1.4520813165537271E-3</v>
      </c>
      <c r="L1217" s="296">
        <f t="shared" si="177"/>
        <v>2.6785714285714286E-3</v>
      </c>
      <c r="M1217" s="297">
        <f t="shared" si="175"/>
        <v>17.685183195616094</v>
      </c>
      <c r="N1217" s="297">
        <f t="shared" si="173"/>
        <v>3.8907403030355407</v>
      </c>
      <c r="O1217" s="361">
        <v>7.3291279939596468</v>
      </c>
      <c r="P1217" s="297">
        <v>0.3872128147295742</v>
      </c>
      <c r="Q1217" s="369">
        <f t="shared" si="174"/>
        <v>0.18669384517106979</v>
      </c>
    </row>
    <row r="1218" spans="1:17" x14ac:dyDescent="0.35">
      <c r="A1218" s="298">
        <f t="shared" si="178"/>
        <v>268</v>
      </c>
      <c r="B1218" s="295" t="s">
        <v>1667</v>
      </c>
      <c r="C1218" s="295">
        <v>156.6</v>
      </c>
      <c r="D1218" s="295"/>
      <c r="E1218" s="295"/>
      <c r="F1218" s="295">
        <f t="shared" si="172"/>
        <v>156.6</v>
      </c>
      <c r="G1218" s="346">
        <v>1100</v>
      </c>
      <c r="H1218" s="295">
        <v>1</v>
      </c>
      <c r="I1218" s="346">
        <v>5000</v>
      </c>
      <c r="J1218" s="295">
        <v>2</v>
      </c>
      <c r="K1218" s="296">
        <f t="shared" si="176"/>
        <v>3.6302032913843176E-4</v>
      </c>
      <c r="L1218" s="296">
        <f t="shared" si="177"/>
        <v>4.8701298701298701E-4</v>
      </c>
      <c r="M1218" s="297">
        <f t="shared" si="175"/>
        <v>3.6393751414364917</v>
      </c>
      <c r="N1218" s="297">
        <f t="shared" si="173"/>
        <v>0.80066253111602814</v>
      </c>
      <c r="O1218" s="361">
        <v>1.4844143514310884</v>
      </c>
      <c r="P1218" s="297">
        <v>9.6803203682393549E-2</v>
      </c>
      <c r="Q1218" s="369">
        <f t="shared" si="174"/>
        <v>3.8449905668365272E-2</v>
      </c>
    </row>
    <row r="1219" spans="1:17" x14ac:dyDescent="0.35">
      <c r="A1219" s="298">
        <f t="shared" si="178"/>
        <v>269</v>
      </c>
      <c r="B1219" s="295" t="s">
        <v>1668</v>
      </c>
      <c r="C1219" s="295">
        <v>164.4</v>
      </c>
      <c r="D1219" s="295"/>
      <c r="E1219" s="295"/>
      <c r="F1219" s="295">
        <f t="shared" si="172"/>
        <v>164.4</v>
      </c>
      <c r="G1219" s="346">
        <v>1100</v>
      </c>
      <c r="H1219" s="295">
        <v>4</v>
      </c>
      <c r="I1219" s="346">
        <v>5000</v>
      </c>
      <c r="J1219" s="295">
        <v>7</v>
      </c>
      <c r="K1219" s="296">
        <f t="shared" si="176"/>
        <v>1.4520813165537271E-3</v>
      </c>
      <c r="L1219" s="296">
        <f t="shared" si="177"/>
        <v>1.7045454545454545E-3</v>
      </c>
      <c r="M1219" s="297">
        <f t="shared" si="175"/>
        <v>13.51493968912259</v>
      </c>
      <c r="N1219" s="297">
        <f t="shared" si="173"/>
        <v>2.97328673160697</v>
      </c>
      <c r="O1219" s="361">
        <v>5.4738338763125878</v>
      </c>
      <c r="P1219" s="297">
        <v>0.3872128147295742</v>
      </c>
      <c r="Q1219" s="369">
        <f t="shared" si="174"/>
        <v>0.13594448364824649</v>
      </c>
    </row>
    <row r="1220" spans="1:17" x14ac:dyDescent="0.35">
      <c r="A1220" s="298">
        <f t="shared" si="178"/>
        <v>270</v>
      </c>
      <c r="B1220" s="295" t="s">
        <v>1669</v>
      </c>
      <c r="C1220" s="295">
        <v>149.69999999999999</v>
      </c>
      <c r="D1220" s="295"/>
      <c r="E1220" s="295"/>
      <c r="F1220" s="295">
        <f t="shared" si="172"/>
        <v>149.69999999999999</v>
      </c>
      <c r="G1220" s="346">
        <v>1100</v>
      </c>
      <c r="H1220" s="295">
        <v>4</v>
      </c>
      <c r="I1220" s="346">
        <v>5000</v>
      </c>
      <c r="J1220" s="295">
        <v>11</v>
      </c>
      <c r="K1220" s="296">
        <f t="shared" si="176"/>
        <v>1.4520813165537271E-3</v>
      </c>
      <c r="L1220" s="296">
        <f t="shared" si="177"/>
        <v>2.6785714285714286E-3</v>
      </c>
      <c r="M1220" s="297">
        <f t="shared" si="175"/>
        <v>17.685183195616094</v>
      </c>
      <c r="N1220" s="297">
        <f t="shared" si="173"/>
        <v>3.8907403030355407</v>
      </c>
      <c r="O1220" s="361">
        <v>7.3291279939596468</v>
      </c>
      <c r="P1220" s="297">
        <v>0.3872128147295742</v>
      </c>
      <c r="Q1220" s="369">
        <f t="shared" si="174"/>
        <v>0.19567310826546996</v>
      </c>
    </row>
    <row r="1221" spans="1:17" x14ac:dyDescent="0.35">
      <c r="A1221" s="298">
        <f t="shared" si="178"/>
        <v>271</v>
      </c>
      <c r="B1221" s="295" t="s">
        <v>1697</v>
      </c>
      <c r="C1221" s="295">
        <v>94</v>
      </c>
      <c r="D1221" s="295"/>
      <c r="E1221" s="295"/>
      <c r="F1221" s="295">
        <f t="shared" si="172"/>
        <v>94</v>
      </c>
      <c r="G1221" s="346">
        <v>1100</v>
      </c>
      <c r="H1221" s="295">
        <v>2</v>
      </c>
      <c r="I1221" s="346">
        <v>5000</v>
      </c>
      <c r="J1221" s="295">
        <v>4</v>
      </c>
      <c r="K1221" s="296">
        <f t="shared" si="176"/>
        <v>7.2604065827686353E-4</v>
      </c>
      <c r="L1221" s="296">
        <f t="shared" si="177"/>
        <v>9.7402597402597403E-4</v>
      </c>
      <c r="M1221" s="297">
        <f t="shared" si="175"/>
        <v>7.2787502828729833</v>
      </c>
      <c r="N1221" s="297">
        <f t="shared" si="173"/>
        <v>1.6013250622320563</v>
      </c>
      <c r="O1221" s="361">
        <v>2.9688287028621767</v>
      </c>
      <c r="P1221" s="297">
        <v>0.1936064073647871</v>
      </c>
      <c r="Q1221" s="369">
        <f t="shared" si="174"/>
        <v>0.12811181335459579</v>
      </c>
    </row>
    <row r="1222" spans="1:17" x14ac:dyDescent="0.35">
      <c r="A1222" s="298">
        <f t="shared" si="178"/>
        <v>272</v>
      </c>
      <c r="B1222" s="295" t="s">
        <v>1698</v>
      </c>
      <c r="C1222" s="295">
        <v>190.9</v>
      </c>
      <c r="D1222" s="295"/>
      <c r="E1222" s="295"/>
      <c r="F1222" s="295">
        <f t="shared" si="172"/>
        <v>190.9</v>
      </c>
      <c r="G1222" s="346">
        <v>1100</v>
      </c>
      <c r="H1222" s="295">
        <v>4</v>
      </c>
      <c r="I1222" s="346">
        <v>5000</v>
      </c>
      <c r="J1222" s="295">
        <v>6</v>
      </c>
      <c r="K1222" s="296">
        <f t="shared" si="176"/>
        <v>1.4520813165537271E-3</v>
      </c>
      <c r="L1222" s="296">
        <f t="shared" si="177"/>
        <v>1.4610389610389611E-3</v>
      </c>
      <c r="M1222" s="297">
        <f t="shared" si="175"/>
        <v>12.472378812499215</v>
      </c>
      <c r="N1222" s="297">
        <f t="shared" si="173"/>
        <v>2.7439233387498274</v>
      </c>
      <c r="O1222" s="361">
        <v>5.0100103469008239</v>
      </c>
      <c r="P1222" s="297">
        <v>0.3872128147295742</v>
      </c>
      <c r="Q1222" s="369">
        <f t="shared" si="174"/>
        <v>0.10798075072226002</v>
      </c>
    </row>
    <row r="1223" spans="1:17" x14ac:dyDescent="0.35">
      <c r="A1223" s="298">
        <f t="shared" si="178"/>
        <v>273</v>
      </c>
      <c r="B1223" s="295" t="s">
        <v>1699</v>
      </c>
      <c r="C1223" s="295">
        <v>204.2</v>
      </c>
      <c r="D1223" s="295"/>
      <c r="E1223" s="295"/>
      <c r="F1223" s="295">
        <f t="shared" si="172"/>
        <v>204.2</v>
      </c>
      <c r="G1223" s="346">
        <v>1100</v>
      </c>
      <c r="H1223" s="295">
        <v>5</v>
      </c>
      <c r="I1223" s="346">
        <v>5000</v>
      </c>
      <c r="J1223" s="295">
        <v>6</v>
      </c>
      <c r="K1223" s="296">
        <f t="shared" si="176"/>
        <v>1.8151016456921588E-3</v>
      </c>
      <c r="L1223" s="296">
        <f t="shared" si="177"/>
        <v>1.4610389610389611E-3</v>
      </c>
      <c r="M1223" s="297">
        <f t="shared" si="175"/>
        <v>14.026632200688951</v>
      </c>
      <c r="N1223" s="297">
        <f t="shared" si="173"/>
        <v>3.0858590841515694</v>
      </c>
      <c r="O1223" s="361">
        <v>5.5667776395083832</v>
      </c>
      <c r="P1223" s="297">
        <v>0.48401601841196779</v>
      </c>
      <c r="Q1223" s="369">
        <f t="shared" si="174"/>
        <v>0.11343430432302093</v>
      </c>
    </row>
    <row r="1224" spans="1:17" x14ac:dyDescent="0.35">
      <c r="A1224" s="298">
        <f t="shared" si="178"/>
        <v>274</v>
      </c>
      <c r="B1224" s="295" t="s">
        <v>1700</v>
      </c>
      <c r="C1224" s="295">
        <v>215.5</v>
      </c>
      <c r="D1224" s="295"/>
      <c r="E1224" s="295"/>
      <c r="F1224" s="295">
        <f t="shared" si="172"/>
        <v>215.5</v>
      </c>
      <c r="G1224" s="346">
        <v>1100</v>
      </c>
      <c r="H1224" s="295">
        <v>1</v>
      </c>
      <c r="I1224" s="346">
        <v>5000</v>
      </c>
      <c r="J1224" s="295">
        <v>2</v>
      </c>
      <c r="K1224" s="296">
        <f t="shared" si="176"/>
        <v>3.6302032913843176E-4</v>
      </c>
      <c r="L1224" s="296">
        <f t="shared" si="177"/>
        <v>4.8701298701298701E-4</v>
      </c>
      <c r="M1224" s="297">
        <f t="shared" si="175"/>
        <v>3.6393751414364917</v>
      </c>
      <c r="N1224" s="297">
        <f t="shared" si="173"/>
        <v>0.80066253111602814</v>
      </c>
      <c r="O1224" s="361">
        <v>1.4844143514310884</v>
      </c>
      <c r="P1224" s="297">
        <v>9.6803203682393549E-2</v>
      </c>
      <c r="Q1224" s="369">
        <f t="shared" si="174"/>
        <v>2.7940859525132259E-2</v>
      </c>
    </row>
    <row r="1225" spans="1:17" x14ac:dyDescent="0.35">
      <c r="A1225" s="298">
        <f t="shared" si="178"/>
        <v>275</v>
      </c>
      <c r="B1225" s="295" t="s">
        <v>1701</v>
      </c>
      <c r="C1225" s="295">
        <v>182.6</v>
      </c>
      <c r="D1225" s="295"/>
      <c r="E1225" s="295"/>
      <c r="F1225" s="295">
        <f t="shared" si="172"/>
        <v>182.6</v>
      </c>
      <c r="G1225" s="346">
        <v>1100</v>
      </c>
      <c r="H1225" s="295">
        <v>3</v>
      </c>
      <c r="I1225" s="346">
        <v>5000</v>
      </c>
      <c r="J1225" s="295">
        <v>4</v>
      </c>
      <c r="K1225" s="296">
        <f t="shared" si="176"/>
        <v>1.0890609874152953E-3</v>
      </c>
      <c r="L1225" s="296">
        <f t="shared" si="177"/>
        <v>9.7402597402597403E-4</v>
      </c>
      <c r="M1225" s="297">
        <f t="shared" si="175"/>
        <v>8.8330036710627233</v>
      </c>
      <c r="N1225" s="297">
        <f t="shared" si="173"/>
        <v>1.9432608076337992</v>
      </c>
      <c r="O1225" s="361">
        <v>3.5255959954697351</v>
      </c>
      <c r="P1225" s="297">
        <v>0.29040961104718066</v>
      </c>
      <c r="Q1225" s="369">
        <f t="shared" si="174"/>
        <v>7.9913855888353993E-2</v>
      </c>
    </row>
    <row r="1226" spans="1:17" x14ac:dyDescent="0.35">
      <c r="A1226" s="298">
        <f t="shared" si="178"/>
        <v>276</v>
      </c>
      <c r="B1226" s="295" t="s">
        <v>1702</v>
      </c>
      <c r="C1226" s="295">
        <v>140.1</v>
      </c>
      <c r="D1226" s="295"/>
      <c r="E1226" s="295"/>
      <c r="F1226" s="295">
        <f t="shared" si="172"/>
        <v>140.1</v>
      </c>
      <c r="G1226" s="346">
        <v>1100</v>
      </c>
      <c r="H1226" s="295">
        <v>3</v>
      </c>
      <c r="I1226" s="346">
        <v>5000</v>
      </c>
      <c r="J1226" s="295">
        <v>5</v>
      </c>
      <c r="K1226" s="296">
        <f t="shared" si="176"/>
        <v>1.0890609874152953E-3</v>
      </c>
      <c r="L1226" s="296">
        <f t="shared" si="177"/>
        <v>1.2175324675324675E-3</v>
      </c>
      <c r="M1226" s="297">
        <f t="shared" si="175"/>
        <v>9.875564547686098</v>
      </c>
      <c r="N1226" s="297">
        <f t="shared" si="173"/>
        <v>2.1726242004909415</v>
      </c>
      <c r="O1226" s="361">
        <v>3.9894195248814999</v>
      </c>
      <c r="P1226" s="297">
        <v>0.29040961104718066</v>
      </c>
      <c r="Q1226" s="369">
        <f t="shared" si="174"/>
        <v>0.11654545242045482</v>
      </c>
    </row>
    <row r="1227" spans="1:17" x14ac:dyDescent="0.35">
      <c r="A1227" s="298">
        <f t="shared" si="178"/>
        <v>277</v>
      </c>
      <c r="B1227" s="295" t="s">
        <v>1704</v>
      </c>
      <c r="C1227" s="295">
        <v>2666.8</v>
      </c>
      <c r="D1227" s="295"/>
      <c r="E1227" s="295">
        <v>64.2</v>
      </c>
      <c r="F1227" s="295">
        <f t="shared" si="172"/>
        <v>2731</v>
      </c>
      <c r="G1227" s="346">
        <v>1100</v>
      </c>
      <c r="H1227" s="295">
        <v>59</v>
      </c>
      <c r="I1227" s="346">
        <v>5000</v>
      </c>
      <c r="J1227" s="295">
        <v>118</v>
      </c>
      <c r="K1227" s="296">
        <f t="shared" si="176"/>
        <v>2.1418199419167474E-2</v>
      </c>
      <c r="L1227" s="296">
        <f t="shared" si="177"/>
        <v>2.8733766233766233E-2</v>
      </c>
      <c r="M1227" s="297">
        <f t="shared" si="175"/>
        <v>214.72313334475302</v>
      </c>
      <c r="N1227" s="297">
        <f t="shared" si="173"/>
        <v>47.239089335845662</v>
      </c>
      <c r="O1227" s="361">
        <v>87.580446734434204</v>
      </c>
      <c r="P1227" s="297">
        <v>5.7113890172612205</v>
      </c>
      <c r="Q1227" s="369">
        <f t="shared" si="174"/>
        <v>0.13008204263357528</v>
      </c>
    </row>
    <row r="1228" spans="1:17" x14ac:dyDescent="0.35">
      <c r="A1228" s="298">
        <f t="shared" si="178"/>
        <v>278</v>
      </c>
      <c r="B1228" s="295" t="s">
        <v>1705</v>
      </c>
      <c r="C1228" s="295">
        <v>84.6</v>
      </c>
      <c r="D1228" s="295"/>
      <c r="E1228" s="295"/>
      <c r="F1228" s="295">
        <f t="shared" si="172"/>
        <v>84.6</v>
      </c>
      <c r="G1228" s="346">
        <v>1100</v>
      </c>
      <c r="H1228" s="295">
        <v>4</v>
      </c>
      <c r="I1228" s="346">
        <v>5000</v>
      </c>
      <c r="J1228" s="295">
        <v>5</v>
      </c>
      <c r="K1228" s="296">
        <f t="shared" si="176"/>
        <v>1.4520813165537271E-3</v>
      </c>
      <c r="L1228" s="296">
        <f t="shared" si="177"/>
        <v>1.2175324675324675E-3</v>
      </c>
      <c r="M1228" s="297">
        <f t="shared" si="175"/>
        <v>11.429817935875839</v>
      </c>
      <c r="N1228" s="297">
        <f t="shared" si="173"/>
        <v>2.5145599458926844</v>
      </c>
      <c r="O1228" s="361">
        <v>4.5461868174890592</v>
      </c>
      <c r="P1228" s="297">
        <v>0.3872128147295742</v>
      </c>
      <c r="Q1228" s="369">
        <f t="shared" si="174"/>
        <v>0.22314157817951721</v>
      </c>
    </row>
    <row r="1229" spans="1:17" x14ac:dyDescent="0.35">
      <c r="A1229" s="298">
        <f t="shared" si="178"/>
        <v>279</v>
      </c>
      <c r="B1229" s="295" t="s">
        <v>1706</v>
      </c>
      <c r="C1229" s="295">
        <v>219.7</v>
      </c>
      <c r="D1229" s="295"/>
      <c r="E1229" s="295"/>
      <c r="F1229" s="295">
        <f t="shared" si="172"/>
        <v>219.7</v>
      </c>
      <c r="G1229" s="346">
        <v>1100</v>
      </c>
      <c r="H1229" s="295">
        <v>4</v>
      </c>
      <c r="I1229" s="346">
        <v>5000</v>
      </c>
      <c r="J1229" s="295">
        <v>5</v>
      </c>
      <c r="K1229" s="296">
        <f t="shared" si="176"/>
        <v>1.4520813165537271E-3</v>
      </c>
      <c r="L1229" s="296">
        <f t="shared" si="177"/>
        <v>1.2175324675324675E-3</v>
      </c>
      <c r="M1229" s="297">
        <f t="shared" si="175"/>
        <v>11.429817935875839</v>
      </c>
      <c r="N1229" s="297">
        <f t="shared" si="173"/>
        <v>2.5145599458926844</v>
      </c>
      <c r="O1229" s="361">
        <v>4.5461868174890592</v>
      </c>
      <c r="P1229" s="297">
        <v>0.3872128147295742</v>
      </c>
      <c r="Q1229" s="369">
        <f t="shared" si="174"/>
        <v>8.5925250405039399E-2</v>
      </c>
    </row>
    <row r="1230" spans="1:17" x14ac:dyDescent="0.35">
      <c r="A1230" s="298">
        <f t="shared" si="178"/>
        <v>280</v>
      </c>
      <c r="B1230" s="295" t="s">
        <v>1714</v>
      </c>
      <c r="C1230" s="295">
        <v>171.2</v>
      </c>
      <c r="D1230" s="295"/>
      <c r="E1230" s="295"/>
      <c r="F1230" s="295">
        <f t="shared" si="172"/>
        <v>171.2</v>
      </c>
      <c r="G1230" s="346">
        <v>1100</v>
      </c>
      <c r="H1230" s="295">
        <v>3</v>
      </c>
      <c r="I1230" s="346">
        <v>5000</v>
      </c>
      <c r="J1230" s="295">
        <v>6</v>
      </c>
      <c r="K1230" s="296">
        <f t="shared" si="176"/>
        <v>1.0890609874152953E-3</v>
      </c>
      <c r="L1230" s="296">
        <f t="shared" si="177"/>
        <v>1.4610389610389611E-3</v>
      </c>
      <c r="M1230" s="297">
        <f t="shared" si="175"/>
        <v>10.918125424309475</v>
      </c>
      <c r="N1230" s="297">
        <f t="shared" si="173"/>
        <v>2.4019875933480845</v>
      </c>
      <c r="O1230" s="361">
        <v>4.4532430542932646</v>
      </c>
      <c r="P1230" s="297">
        <v>0.29040961104718066</v>
      </c>
      <c r="Q1230" s="369">
        <f t="shared" si="174"/>
        <v>0.10551265001751171</v>
      </c>
    </row>
    <row r="1231" spans="1:17" x14ac:dyDescent="0.35">
      <c r="A1231" s="298">
        <f t="shared" si="178"/>
        <v>281</v>
      </c>
      <c r="B1231" s="295" t="s">
        <v>1715</v>
      </c>
      <c r="C1231" s="295">
        <v>246.6</v>
      </c>
      <c r="D1231" s="295">
        <v>31.9</v>
      </c>
      <c r="E1231" s="295"/>
      <c r="F1231" s="295">
        <f t="shared" si="172"/>
        <v>278.5</v>
      </c>
      <c r="G1231" s="346">
        <v>1100</v>
      </c>
      <c r="H1231" s="295">
        <v>6</v>
      </c>
      <c r="I1231" s="346">
        <v>5000</v>
      </c>
      <c r="J1231" s="295">
        <v>8</v>
      </c>
      <c r="K1231" s="296">
        <f t="shared" si="176"/>
        <v>2.1781219748305907E-3</v>
      </c>
      <c r="L1231" s="296">
        <f t="shared" si="177"/>
        <v>1.9480519480519481E-3</v>
      </c>
      <c r="M1231" s="297">
        <f t="shared" si="175"/>
        <v>17.666007342125447</v>
      </c>
      <c r="N1231" s="297">
        <f t="shared" si="173"/>
        <v>3.8865216152675983</v>
      </c>
      <c r="O1231" s="361">
        <v>7.0511919909394702</v>
      </c>
      <c r="P1231" s="297">
        <v>0.58081922209436132</v>
      </c>
      <c r="Q1231" s="369">
        <f t="shared" si="174"/>
        <v>0.10479188571068897</v>
      </c>
    </row>
    <row r="1232" spans="1:17" x14ac:dyDescent="0.35">
      <c r="A1232" s="298">
        <f t="shared" si="178"/>
        <v>282</v>
      </c>
      <c r="B1232" s="295" t="s">
        <v>1717</v>
      </c>
      <c r="C1232" s="295">
        <v>138.4</v>
      </c>
      <c r="D1232" s="295"/>
      <c r="E1232" s="295"/>
      <c r="F1232" s="295">
        <f t="shared" si="172"/>
        <v>138.4</v>
      </c>
      <c r="G1232" s="346">
        <v>1100</v>
      </c>
      <c r="H1232" s="295">
        <v>4</v>
      </c>
      <c r="I1232" s="346">
        <v>5000</v>
      </c>
      <c r="J1232" s="295">
        <v>8</v>
      </c>
      <c r="K1232" s="296">
        <f t="shared" si="176"/>
        <v>1.4520813165537271E-3</v>
      </c>
      <c r="L1232" s="296">
        <f t="shared" si="177"/>
        <v>1.9480519480519481E-3</v>
      </c>
      <c r="M1232" s="297">
        <f t="shared" si="175"/>
        <v>14.557500565745967</v>
      </c>
      <c r="N1232" s="297">
        <f t="shared" si="173"/>
        <v>3.2026501244641126</v>
      </c>
      <c r="O1232" s="361">
        <v>5.9376574057243534</v>
      </c>
      <c r="P1232" s="297">
        <v>0.3872128147295742</v>
      </c>
      <c r="Q1232" s="369">
        <f t="shared" si="174"/>
        <v>0.17402471756260118</v>
      </c>
    </row>
    <row r="1233" spans="1:17" x14ac:dyDescent="0.35">
      <c r="A1233" s="298">
        <f t="shared" si="178"/>
        <v>283</v>
      </c>
      <c r="B1233" s="295" t="s">
        <v>1718</v>
      </c>
      <c r="C1233" s="295">
        <v>990.2</v>
      </c>
      <c r="D1233" s="295"/>
      <c r="E1233" s="295"/>
      <c r="F1233" s="295">
        <f t="shared" si="172"/>
        <v>990.2</v>
      </c>
      <c r="G1233" s="346">
        <v>1100</v>
      </c>
      <c r="H1233" s="295">
        <v>38</v>
      </c>
      <c r="I1233" s="346">
        <v>5000</v>
      </c>
      <c r="J1233" s="295">
        <v>38</v>
      </c>
      <c r="K1233" s="296">
        <f t="shared" si="176"/>
        <v>1.3794772507260408E-2</v>
      </c>
      <c r="L1233" s="296">
        <f t="shared" si="177"/>
        <v>9.2532467532467529E-3</v>
      </c>
      <c r="M1233" s="297">
        <f t="shared" si="175"/>
        <v>98.678942062898372</v>
      </c>
      <c r="N1233" s="297">
        <f t="shared" si="173"/>
        <v>21.709367253837641</v>
      </c>
      <c r="O1233" s="361">
        <v>38.782451236734296</v>
      </c>
      <c r="P1233" s="297">
        <v>3.6785217399309551</v>
      </c>
      <c r="Q1233" s="369">
        <f t="shared" si="174"/>
        <v>0.16446100009432563</v>
      </c>
    </row>
    <row r="1234" spans="1:17" x14ac:dyDescent="0.35">
      <c r="A1234" s="298">
        <f t="shared" si="178"/>
        <v>284</v>
      </c>
      <c r="B1234" s="295" t="s">
        <v>1719</v>
      </c>
      <c r="C1234" s="295">
        <v>184.5</v>
      </c>
      <c r="D1234" s="295"/>
      <c r="E1234" s="295"/>
      <c r="F1234" s="295">
        <f t="shared" si="172"/>
        <v>184.5</v>
      </c>
      <c r="G1234" s="346">
        <v>1100</v>
      </c>
      <c r="H1234" s="295">
        <v>5</v>
      </c>
      <c r="I1234" s="346">
        <v>5000</v>
      </c>
      <c r="J1234" s="295">
        <v>8</v>
      </c>
      <c r="K1234" s="296">
        <f t="shared" si="176"/>
        <v>1.8151016456921588E-3</v>
      </c>
      <c r="L1234" s="296">
        <f t="shared" si="177"/>
        <v>1.9480519480519481E-3</v>
      </c>
      <c r="M1234" s="297">
        <f t="shared" si="175"/>
        <v>16.111753953935704</v>
      </c>
      <c r="N1234" s="297">
        <f t="shared" si="173"/>
        <v>3.544585869865855</v>
      </c>
      <c r="O1234" s="361">
        <v>6.4944246983319118</v>
      </c>
      <c r="P1234" s="297">
        <v>0.48401601841196779</v>
      </c>
      <c r="Q1234" s="369">
        <f t="shared" si="174"/>
        <v>0.14436195414929778</v>
      </c>
    </row>
    <row r="1235" spans="1:17" x14ac:dyDescent="0.35">
      <c r="A1235" s="298">
        <f t="shared" si="178"/>
        <v>285</v>
      </c>
      <c r="B1235" s="295" t="s">
        <v>1726</v>
      </c>
      <c r="C1235" s="295">
        <v>96.2</v>
      </c>
      <c r="D1235" s="295"/>
      <c r="E1235" s="295"/>
      <c r="F1235" s="295">
        <f t="shared" si="172"/>
        <v>96.2</v>
      </c>
      <c r="G1235" s="346">
        <v>1100</v>
      </c>
      <c r="H1235" s="295">
        <v>4</v>
      </c>
      <c r="I1235" s="346">
        <v>5000</v>
      </c>
      <c r="J1235" s="295">
        <v>6</v>
      </c>
      <c r="K1235" s="296">
        <f t="shared" si="176"/>
        <v>1.4520813165537271E-3</v>
      </c>
      <c r="L1235" s="296">
        <f t="shared" si="177"/>
        <v>1.4610389610389611E-3</v>
      </c>
      <c r="M1235" s="297">
        <f t="shared" si="175"/>
        <v>12.472378812499215</v>
      </c>
      <c r="N1235" s="297">
        <f t="shared" si="173"/>
        <v>2.7439233387498274</v>
      </c>
      <c r="O1235" s="361">
        <v>5.0100103469008239</v>
      </c>
      <c r="P1235" s="297">
        <v>0.3872128147295742</v>
      </c>
      <c r="Q1235" s="369">
        <f t="shared" si="174"/>
        <v>0.21427780990519166</v>
      </c>
    </row>
    <row r="1236" spans="1:17" x14ac:dyDescent="0.35">
      <c r="A1236" s="298">
        <f t="shared" si="178"/>
        <v>286</v>
      </c>
      <c r="B1236" s="295" t="s">
        <v>1727</v>
      </c>
      <c r="C1236" s="295">
        <v>150.80000000000001</v>
      </c>
      <c r="D1236" s="295"/>
      <c r="E1236" s="295"/>
      <c r="F1236" s="295">
        <f t="shared" si="172"/>
        <v>150.80000000000001</v>
      </c>
      <c r="G1236" s="346">
        <v>1100</v>
      </c>
      <c r="H1236" s="295">
        <v>3</v>
      </c>
      <c r="I1236" s="346">
        <v>5000</v>
      </c>
      <c r="J1236" s="295">
        <v>4</v>
      </c>
      <c r="K1236" s="296">
        <f t="shared" si="176"/>
        <v>1.0890609874152953E-3</v>
      </c>
      <c r="L1236" s="296">
        <f t="shared" si="177"/>
        <v>9.7402597402597403E-4</v>
      </c>
      <c r="M1236" s="297">
        <f t="shared" si="175"/>
        <v>8.8330036710627233</v>
      </c>
      <c r="N1236" s="297">
        <f t="shared" si="173"/>
        <v>1.9432608076337992</v>
      </c>
      <c r="O1236" s="361">
        <v>3.5255959954697351</v>
      </c>
      <c r="P1236" s="297">
        <v>0.29040961104718066</v>
      </c>
      <c r="Q1236" s="369">
        <f t="shared" si="174"/>
        <v>9.6765716745447206E-2</v>
      </c>
    </row>
    <row r="1237" spans="1:17" x14ac:dyDescent="0.35">
      <c r="A1237" s="298">
        <f t="shared" si="178"/>
        <v>287</v>
      </c>
      <c r="B1237" s="295" t="s">
        <v>1733</v>
      </c>
      <c r="C1237" s="295">
        <v>301.02</v>
      </c>
      <c r="D1237" s="295"/>
      <c r="E1237" s="295"/>
      <c r="F1237" s="295">
        <f t="shared" ref="F1237:F1285" si="179">C1237+D1237+E1237</f>
        <v>301.02</v>
      </c>
      <c r="G1237" s="346">
        <v>1100</v>
      </c>
      <c r="H1237" s="295">
        <v>6</v>
      </c>
      <c r="I1237" s="346">
        <v>5000</v>
      </c>
      <c r="J1237" s="295">
        <v>10</v>
      </c>
      <c r="K1237" s="296">
        <f t="shared" si="176"/>
        <v>2.1781219748305907E-3</v>
      </c>
      <c r="L1237" s="296">
        <f t="shared" si="177"/>
        <v>2.435064935064935E-3</v>
      </c>
      <c r="M1237" s="297">
        <f t="shared" si="175"/>
        <v>19.751129095372196</v>
      </c>
      <c r="N1237" s="297">
        <f t="shared" ref="N1237:N1286" si="180">M1237*0.22</f>
        <v>4.345248400981883</v>
      </c>
      <c r="O1237" s="361">
        <v>7.9788390497629997</v>
      </c>
      <c r="P1237" s="297">
        <v>0.58081922209436132</v>
      </c>
      <c r="Q1237" s="369">
        <f t="shared" si="174"/>
        <v>0.1084846049040311</v>
      </c>
    </row>
    <row r="1238" spans="1:17" x14ac:dyDescent="0.35">
      <c r="A1238" s="298">
        <f t="shared" si="178"/>
        <v>288</v>
      </c>
      <c r="B1238" s="295" t="s">
        <v>1734</v>
      </c>
      <c r="C1238" s="295">
        <v>725.3</v>
      </c>
      <c r="D1238" s="295"/>
      <c r="E1238" s="295"/>
      <c r="F1238" s="295">
        <f t="shared" si="179"/>
        <v>725.3</v>
      </c>
      <c r="G1238" s="346">
        <v>1100</v>
      </c>
      <c r="H1238" s="295">
        <v>24</v>
      </c>
      <c r="I1238" s="346">
        <v>5000</v>
      </c>
      <c r="J1238" s="295">
        <v>24</v>
      </c>
      <c r="K1238" s="296">
        <f t="shared" si="176"/>
        <v>8.7124878993223628E-3</v>
      </c>
      <c r="L1238" s="296">
        <f t="shared" si="177"/>
        <v>5.8441558441558444E-3</v>
      </c>
      <c r="M1238" s="297">
        <f t="shared" si="175"/>
        <v>62.323542355514768</v>
      </c>
      <c r="N1238" s="297">
        <f t="shared" si="180"/>
        <v>13.711179318213249</v>
      </c>
      <c r="O1238" s="361">
        <v>24.494179728463763</v>
      </c>
      <c r="P1238" s="297">
        <v>2.3232768883774453</v>
      </c>
      <c r="Q1238" s="369">
        <f t="shared" si="174"/>
        <v>0.14180639499595923</v>
      </c>
    </row>
    <row r="1239" spans="1:17" x14ac:dyDescent="0.35">
      <c r="A1239" s="298">
        <f t="shared" si="178"/>
        <v>289</v>
      </c>
      <c r="B1239" s="295" t="s">
        <v>1735</v>
      </c>
      <c r="C1239" s="295">
        <v>1494.6</v>
      </c>
      <c r="D1239" s="295">
        <v>88.8</v>
      </c>
      <c r="E1239" s="295"/>
      <c r="F1239" s="295">
        <f t="shared" si="179"/>
        <v>1583.3999999999999</v>
      </c>
      <c r="G1239" s="346">
        <v>1100</v>
      </c>
      <c r="H1239" s="295">
        <v>32</v>
      </c>
      <c r="I1239" s="346">
        <v>5000</v>
      </c>
      <c r="J1239" s="295">
        <v>64</v>
      </c>
      <c r="K1239" s="296">
        <f t="shared" si="176"/>
        <v>1.1616650532429816E-2</v>
      </c>
      <c r="L1239" s="296">
        <f t="shared" si="177"/>
        <v>1.5584415584415584E-2</v>
      </c>
      <c r="M1239" s="297">
        <f t="shared" si="175"/>
        <v>116.46000452596773</v>
      </c>
      <c r="N1239" s="297">
        <f t="shared" si="180"/>
        <v>25.621200995712901</v>
      </c>
      <c r="O1239" s="361">
        <v>47.501259245794827</v>
      </c>
      <c r="P1239" s="297">
        <v>3.0977025178365936</v>
      </c>
      <c r="Q1239" s="369">
        <f t="shared" si="174"/>
        <v>0.12168761354383735</v>
      </c>
    </row>
    <row r="1240" spans="1:17" x14ac:dyDescent="0.35">
      <c r="A1240" s="298">
        <f t="shared" si="178"/>
        <v>290</v>
      </c>
      <c r="B1240" s="295" t="s">
        <v>1736</v>
      </c>
      <c r="C1240" s="295">
        <v>1123</v>
      </c>
      <c r="D1240" s="295"/>
      <c r="E1240" s="295">
        <v>374</v>
      </c>
      <c r="F1240" s="295">
        <f t="shared" si="179"/>
        <v>1497</v>
      </c>
      <c r="G1240" s="346">
        <v>1100</v>
      </c>
      <c r="H1240" s="295">
        <v>24</v>
      </c>
      <c r="I1240" s="346">
        <v>5000</v>
      </c>
      <c r="J1240" s="295">
        <v>48</v>
      </c>
      <c r="K1240" s="296">
        <f t="shared" si="176"/>
        <v>8.7124878993223628E-3</v>
      </c>
      <c r="L1240" s="296">
        <f t="shared" si="177"/>
        <v>1.1688311688311689E-2</v>
      </c>
      <c r="M1240" s="297">
        <f t="shared" si="175"/>
        <v>87.345003394475796</v>
      </c>
      <c r="N1240" s="297">
        <f t="shared" si="180"/>
        <v>19.215900746784676</v>
      </c>
      <c r="O1240" s="361">
        <v>35.625944434346117</v>
      </c>
      <c r="P1240" s="297">
        <v>2.3232768883774453</v>
      </c>
      <c r="Q1240" s="369">
        <f t="shared" si="174"/>
        <v>9.6533149942541099E-2</v>
      </c>
    </row>
    <row r="1241" spans="1:17" x14ac:dyDescent="0.35">
      <c r="A1241" s="298">
        <f t="shared" si="178"/>
        <v>291</v>
      </c>
      <c r="B1241" s="295" t="s">
        <v>1737</v>
      </c>
      <c r="C1241" s="295">
        <v>1486.2</v>
      </c>
      <c r="D1241" s="295"/>
      <c r="E1241" s="295"/>
      <c r="F1241" s="295">
        <f t="shared" si="179"/>
        <v>1486.2</v>
      </c>
      <c r="G1241" s="346">
        <v>1100</v>
      </c>
      <c r="H1241" s="295">
        <v>32</v>
      </c>
      <c r="I1241" s="346">
        <v>5000</v>
      </c>
      <c r="J1241" s="295">
        <v>64</v>
      </c>
      <c r="K1241" s="296">
        <f t="shared" si="176"/>
        <v>1.1616650532429816E-2</v>
      </c>
      <c r="L1241" s="296">
        <f t="shared" si="177"/>
        <v>1.5584415584415584E-2</v>
      </c>
      <c r="M1241" s="297">
        <f t="shared" si="175"/>
        <v>116.46000452596773</v>
      </c>
      <c r="N1241" s="297">
        <f t="shared" si="180"/>
        <v>25.621200995712901</v>
      </c>
      <c r="O1241" s="361">
        <v>47.501259245794827</v>
      </c>
      <c r="P1241" s="297">
        <v>3.0977025178365936</v>
      </c>
      <c r="Q1241" s="369">
        <f t="shared" si="174"/>
        <v>0.12964618980306289</v>
      </c>
    </row>
    <row r="1242" spans="1:17" x14ac:dyDescent="0.35">
      <c r="A1242" s="298">
        <f t="shared" si="178"/>
        <v>292</v>
      </c>
      <c r="B1242" s="295" t="s">
        <v>1738</v>
      </c>
      <c r="C1242" s="295">
        <v>2557.9</v>
      </c>
      <c r="D1242" s="295"/>
      <c r="E1242" s="295"/>
      <c r="F1242" s="295">
        <f t="shared" si="179"/>
        <v>2557.9</v>
      </c>
      <c r="G1242" s="346">
        <v>1100</v>
      </c>
      <c r="H1242" s="295">
        <v>64</v>
      </c>
      <c r="I1242" s="346">
        <v>5000</v>
      </c>
      <c r="J1242" s="295">
        <v>128</v>
      </c>
      <c r="K1242" s="296">
        <f t="shared" si="176"/>
        <v>2.3233301064859633E-2</v>
      </c>
      <c r="L1242" s="296">
        <f t="shared" si="177"/>
        <v>3.1168831168831169E-2</v>
      </c>
      <c r="M1242" s="297">
        <f t="shared" si="175"/>
        <v>232.92000905193547</v>
      </c>
      <c r="N1242" s="297">
        <f t="shared" si="180"/>
        <v>51.242401991425801</v>
      </c>
      <c r="O1242" s="361">
        <v>95.002518491589655</v>
      </c>
      <c r="P1242" s="297">
        <v>6.1954050356731871</v>
      </c>
      <c r="Q1242" s="369">
        <f t="shared" si="174"/>
        <v>0.15065496484249741</v>
      </c>
    </row>
    <row r="1243" spans="1:17" x14ac:dyDescent="0.35">
      <c r="A1243" s="298">
        <f t="shared" si="178"/>
        <v>293</v>
      </c>
      <c r="B1243" s="295" t="s">
        <v>1739</v>
      </c>
      <c r="C1243" s="295">
        <v>2559.3000000000002</v>
      </c>
      <c r="D1243" s="295"/>
      <c r="E1243" s="295"/>
      <c r="F1243" s="295">
        <f t="shared" si="179"/>
        <v>2559.3000000000002</v>
      </c>
      <c r="G1243" s="346">
        <v>1100</v>
      </c>
      <c r="H1243" s="295">
        <v>64</v>
      </c>
      <c r="I1243" s="346">
        <v>5000</v>
      </c>
      <c r="J1243" s="295">
        <v>128</v>
      </c>
      <c r="K1243" s="296">
        <f t="shared" si="176"/>
        <v>2.3233301064859633E-2</v>
      </c>
      <c r="L1243" s="296">
        <f t="shared" si="177"/>
        <v>3.1168831168831169E-2</v>
      </c>
      <c r="M1243" s="297">
        <f t="shared" si="175"/>
        <v>232.92000905193547</v>
      </c>
      <c r="N1243" s="297">
        <f t="shared" si="180"/>
        <v>51.242401991425801</v>
      </c>
      <c r="O1243" s="361">
        <v>95.002518491589655</v>
      </c>
      <c r="P1243" s="297">
        <v>6.1954050356731871</v>
      </c>
      <c r="Q1243" s="369">
        <f t="shared" si="174"/>
        <v>0.15057255287407653</v>
      </c>
    </row>
    <row r="1244" spans="1:17" x14ac:dyDescent="0.35">
      <c r="A1244" s="298">
        <f t="shared" si="178"/>
        <v>294</v>
      </c>
      <c r="B1244" s="295" t="s">
        <v>1740</v>
      </c>
      <c r="C1244" s="295">
        <v>1346.9</v>
      </c>
      <c r="D1244" s="295"/>
      <c r="E1244" s="295"/>
      <c r="F1244" s="295">
        <f t="shared" si="179"/>
        <v>1346.9</v>
      </c>
      <c r="G1244" s="346">
        <v>1100</v>
      </c>
      <c r="H1244" s="295">
        <v>38</v>
      </c>
      <c r="I1244" s="346">
        <v>5000</v>
      </c>
      <c r="J1244" s="295">
        <v>38</v>
      </c>
      <c r="K1244" s="296">
        <f t="shared" si="176"/>
        <v>1.3794772507260408E-2</v>
      </c>
      <c r="L1244" s="296">
        <f t="shared" si="177"/>
        <v>9.2532467532467529E-3</v>
      </c>
      <c r="M1244" s="297">
        <f t="shared" si="175"/>
        <v>98.678942062898372</v>
      </c>
      <c r="N1244" s="297">
        <f t="shared" si="180"/>
        <v>21.709367253837641</v>
      </c>
      <c r="O1244" s="361">
        <v>38.782451236734296</v>
      </c>
      <c r="P1244" s="297">
        <v>3.6785217399309551</v>
      </c>
      <c r="Q1244" s="369">
        <f t="shared" si="174"/>
        <v>0.12090673568446153</v>
      </c>
    </row>
    <row r="1245" spans="1:17" x14ac:dyDescent="0.35">
      <c r="A1245" s="298">
        <f t="shared" si="178"/>
        <v>295</v>
      </c>
      <c r="B1245" s="295" t="s">
        <v>1741</v>
      </c>
      <c r="C1245" s="295">
        <v>2035.1</v>
      </c>
      <c r="D1245" s="295"/>
      <c r="E1245" s="295"/>
      <c r="F1245" s="295">
        <f t="shared" si="179"/>
        <v>2035.1</v>
      </c>
      <c r="G1245" s="346">
        <v>1100</v>
      </c>
      <c r="H1245" s="295">
        <v>49</v>
      </c>
      <c r="I1245" s="346">
        <v>5000</v>
      </c>
      <c r="J1245" s="295">
        <v>96</v>
      </c>
      <c r="K1245" s="296">
        <f t="shared" si="176"/>
        <v>1.7787996127783156E-2</v>
      </c>
      <c r="L1245" s="296">
        <f t="shared" si="177"/>
        <v>2.3376623376623377E-2</v>
      </c>
      <c r="M1245" s="297">
        <f t="shared" si="175"/>
        <v>176.24426017714134</v>
      </c>
      <c r="N1245" s="297">
        <f t="shared" si="180"/>
        <v>38.773737238971094</v>
      </c>
      <c r="O1245" s="361">
        <v>71.808656161299794</v>
      </c>
      <c r="P1245" s="297">
        <v>4.7433569804372846</v>
      </c>
      <c r="Q1245" s="369">
        <f t="shared" si="174"/>
        <v>0.14327060614114762</v>
      </c>
    </row>
    <row r="1246" spans="1:17" x14ac:dyDescent="0.35">
      <c r="A1246" s="298">
        <f t="shared" si="178"/>
        <v>296</v>
      </c>
      <c r="B1246" s="295" t="s">
        <v>1742</v>
      </c>
      <c r="C1246" s="295">
        <v>1523.5</v>
      </c>
      <c r="D1246" s="295"/>
      <c r="E1246" s="295"/>
      <c r="F1246" s="295">
        <f t="shared" si="179"/>
        <v>1523.5</v>
      </c>
      <c r="G1246" s="346">
        <v>1100</v>
      </c>
      <c r="H1246" s="295">
        <v>36</v>
      </c>
      <c r="I1246" s="346">
        <v>5000</v>
      </c>
      <c r="J1246" s="295">
        <v>72</v>
      </c>
      <c r="K1246" s="296">
        <f t="shared" si="176"/>
        <v>1.3068731848983543E-2</v>
      </c>
      <c r="L1246" s="296">
        <f t="shared" si="177"/>
        <v>1.7532467532467531E-2</v>
      </c>
      <c r="M1246" s="297">
        <f t="shared" si="175"/>
        <v>131.0175050917137</v>
      </c>
      <c r="N1246" s="297">
        <f t="shared" si="180"/>
        <v>28.823851120177014</v>
      </c>
      <c r="O1246" s="361">
        <v>53.438916651519179</v>
      </c>
      <c r="P1246" s="297">
        <v>3.4849153325661675</v>
      </c>
      <c r="Q1246" s="369">
        <f t="shared" si="174"/>
        <v>0.14228105559302662</v>
      </c>
    </row>
    <row r="1247" spans="1:17" x14ac:dyDescent="0.35">
      <c r="A1247" s="298">
        <f t="shared" si="178"/>
        <v>297</v>
      </c>
      <c r="B1247" s="295" t="s">
        <v>1743</v>
      </c>
      <c r="C1247" s="295">
        <v>2022.1</v>
      </c>
      <c r="D1247" s="295"/>
      <c r="E1247" s="295"/>
      <c r="F1247" s="295">
        <f t="shared" si="179"/>
        <v>2022.1</v>
      </c>
      <c r="G1247" s="346">
        <v>1100</v>
      </c>
      <c r="H1247" s="295">
        <v>48</v>
      </c>
      <c r="I1247" s="346">
        <v>5000</v>
      </c>
      <c r="J1247" s="295">
        <v>96</v>
      </c>
      <c r="K1247" s="296">
        <f t="shared" si="176"/>
        <v>1.7424975798644726E-2</v>
      </c>
      <c r="L1247" s="296">
        <f t="shared" si="177"/>
        <v>2.3376623376623377E-2</v>
      </c>
      <c r="M1247" s="297">
        <f t="shared" si="175"/>
        <v>174.69000678895159</v>
      </c>
      <c r="N1247" s="297">
        <f t="shared" si="180"/>
        <v>38.431801493569353</v>
      </c>
      <c r="O1247" s="361">
        <v>71.251888868692234</v>
      </c>
      <c r="P1247" s="297">
        <v>4.6465537767548906</v>
      </c>
      <c r="Q1247" s="369">
        <f t="shared" si="174"/>
        <v>0.14293074077838291</v>
      </c>
    </row>
    <row r="1248" spans="1:17" x14ac:dyDescent="0.35">
      <c r="A1248" s="298">
        <f t="shared" si="178"/>
        <v>298</v>
      </c>
      <c r="B1248" s="295" t="s">
        <v>1744</v>
      </c>
      <c r="C1248" s="295">
        <v>147.19999999999999</v>
      </c>
      <c r="D1248" s="295"/>
      <c r="E1248" s="295"/>
      <c r="F1248" s="295">
        <f t="shared" si="179"/>
        <v>147.19999999999999</v>
      </c>
      <c r="G1248" s="346">
        <v>1100</v>
      </c>
      <c r="H1248" s="295">
        <v>4</v>
      </c>
      <c r="I1248" s="346">
        <v>5000</v>
      </c>
      <c r="J1248" s="295">
        <v>8</v>
      </c>
      <c r="K1248" s="296">
        <f t="shared" si="176"/>
        <v>1.4520813165537271E-3</v>
      </c>
      <c r="L1248" s="296">
        <f t="shared" si="177"/>
        <v>1.9480519480519481E-3</v>
      </c>
      <c r="M1248" s="297">
        <f t="shared" si="175"/>
        <v>14.557500565745967</v>
      </c>
      <c r="N1248" s="297">
        <f t="shared" si="180"/>
        <v>3.2026501244641126</v>
      </c>
      <c r="O1248" s="361">
        <v>5.9376574057243534</v>
      </c>
      <c r="P1248" s="297">
        <v>0.3872128147295742</v>
      </c>
      <c r="Q1248" s="369">
        <f t="shared" si="174"/>
        <v>0.16362106596918483</v>
      </c>
    </row>
    <row r="1249" spans="1:17" x14ac:dyDescent="0.35">
      <c r="A1249" s="298">
        <f t="shared" si="178"/>
        <v>299</v>
      </c>
      <c r="B1249" s="295" t="s">
        <v>1745</v>
      </c>
      <c r="C1249" s="295">
        <v>1486.9</v>
      </c>
      <c r="D1249" s="295"/>
      <c r="E1249" s="295"/>
      <c r="F1249" s="295">
        <f t="shared" si="179"/>
        <v>1486.9</v>
      </c>
      <c r="G1249" s="346">
        <v>1100</v>
      </c>
      <c r="H1249" s="295">
        <v>32</v>
      </c>
      <c r="I1249" s="346">
        <v>5000</v>
      </c>
      <c r="J1249" s="295">
        <v>64</v>
      </c>
      <c r="K1249" s="296">
        <f t="shared" si="176"/>
        <v>1.1616650532429816E-2</v>
      </c>
      <c r="L1249" s="296">
        <f t="shared" si="177"/>
        <v>1.5584415584415584E-2</v>
      </c>
      <c r="M1249" s="297">
        <f t="shared" si="175"/>
        <v>116.46000452596773</v>
      </c>
      <c r="N1249" s="297">
        <f t="shared" si="180"/>
        <v>25.621200995712901</v>
      </c>
      <c r="O1249" s="361">
        <v>47.501259245794827</v>
      </c>
      <c r="P1249" s="297">
        <v>3.0977025178365936</v>
      </c>
      <c r="Q1249" s="369">
        <f t="shared" si="174"/>
        <v>0.12958515521239627</v>
      </c>
    </row>
    <row r="1250" spans="1:17" x14ac:dyDescent="0.35">
      <c r="A1250" s="298">
        <f t="shared" si="178"/>
        <v>300</v>
      </c>
      <c r="B1250" s="295" t="s">
        <v>1746</v>
      </c>
      <c r="C1250" s="295">
        <v>252.3</v>
      </c>
      <c r="D1250" s="295"/>
      <c r="E1250" s="295"/>
      <c r="F1250" s="295">
        <f t="shared" si="179"/>
        <v>252.3</v>
      </c>
      <c r="G1250" s="346">
        <v>1100</v>
      </c>
      <c r="H1250" s="295">
        <v>3</v>
      </c>
      <c r="I1250" s="346">
        <v>5000</v>
      </c>
      <c r="J1250" s="295">
        <v>6</v>
      </c>
      <c r="K1250" s="296">
        <f t="shared" si="176"/>
        <v>1.0890609874152953E-3</v>
      </c>
      <c r="L1250" s="296">
        <f t="shared" si="177"/>
        <v>1.4610389610389611E-3</v>
      </c>
      <c r="M1250" s="297">
        <f t="shared" si="175"/>
        <v>10.918125424309475</v>
      </c>
      <c r="N1250" s="297">
        <f t="shared" si="180"/>
        <v>2.4019875933480845</v>
      </c>
      <c r="O1250" s="361">
        <v>4.4532430542932646</v>
      </c>
      <c r="P1250" s="297">
        <v>0.29040961104718066</v>
      </c>
      <c r="Q1250" s="369">
        <f t="shared" si="174"/>
        <v>7.1596376072128431E-2</v>
      </c>
    </row>
    <row r="1251" spans="1:17" x14ac:dyDescent="0.35">
      <c r="A1251" s="298">
        <f t="shared" si="178"/>
        <v>301</v>
      </c>
      <c r="B1251" s="295" t="s">
        <v>1747</v>
      </c>
      <c r="C1251" s="295">
        <v>127.4</v>
      </c>
      <c r="D1251" s="295"/>
      <c r="E1251" s="295">
        <v>58.5</v>
      </c>
      <c r="F1251" s="295">
        <f t="shared" si="179"/>
        <v>185.9</v>
      </c>
      <c r="G1251" s="346">
        <v>1100</v>
      </c>
      <c r="H1251" s="295">
        <v>2</v>
      </c>
      <c r="I1251" s="346">
        <v>5000</v>
      </c>
      <c r="J1251" s="295">
        <v>4</v>
      </c>
      <c r="K1251" s="296">
        <f t="shared" si="176"/>
        <v>7.2604065827686353E-4</v>
      </c>
      <c r="L1251" s="296">
        <f t="shared" si="177"/>
        <v>9.7402597402597403E-4</v>
      </c>
      <c r="M1251" s="297">
        <f t="shared" si="175"/>
        <v>7.2787502828729833</v>
      </c>
      <c r="N1251" s="297">
        <f t="shared" si="180"/>
        <v>1.6013250622320563</v>
      </c>
      <c r="O1251" s="361">
        <v>2.9688287028621767</v>
      </c>
      <c r="P1251" s="297">
        <v>0.1936064073647871</v>
      </c>
      <c r="Q1251" s="369">
        <f t="shared" si="174"/>
        <v>6.4779507559612717E-2</v>
      </c>
    </row>
    <row r="1252" spans="1:17" x14ac:dyDescent="0.35">
      <c r="A1252" s="298">
        <f t="shared" si="178"/>
        <v>302</v>
      </c>
      <c r="B1252" s="295" t="s">
        <v>1748</v>
      </c>
      <c r="C1252" s="295">
        <v>148.4</v>
      </c>
      <c r="D1252" s="295"/>
      <c r="E1252" s="295"/>
      <c r="F1252" s="295">
        <f t="shared" si="179"/>
        <v>148.4</v>
      </c>
      <c r="G1252" s="346">
        <v>1100</v>
      </c>
      <c r="H1252" s="295">
        <v>3</v>
      </c>
      <c r="I1252" s="346">
        <v>5000</v>
      </c>
      <c r="J1252" s="295">
        <v>6</v>
      </c>
      <c r="K1252" s="296">
        <f t="shared" si="176"/>
        <v>1.0890609874152953E-3</v>
      </c>
      <c r="L1252" s="296">
        <f t="shared" si="177"/>
        <v>1.4610389610389611E-3</v>
      </c>
      <c r="M1252" s="297">
        <f t="shared" si="175"/>
        <v>10.918125424309475</v>
      </c>
      <c r="N1252" s="297">
        <f t="shared" si="180"/>
        <v>2.4019875933480845</v>
      </c>
      <c r="O1252" s="361">
        <v>4.4532430542932646</v>
      </c>
      <c r="P1252" s="297">
        <v>0.29040961104718066</v>
      </c>
      <c r="Q1252" s="369">
        <f t="shared" si="174"/>
        <v>0.12172348842990567</v>
      </c>
    </row>
    <row r="1253" spans="1:17" x14ac:dyDescent="0.35">
      <c r="A1253" s="298">
        <f t="shared" si="178"/>
        <v>303</v>
      </c>
      <c r="B1253" s="295" t="s">
        <v>1749</v>
      </c>
      <c r="C1253" s="295">
        <v>166</v>
      </c>
      <c r="D1253" s="295"/>
      <c r="E1253" s="295"/>
      <c r="F1253" s="295">
        <f t="shared" si="179"/>
        <v>166</v>
      </c>
      <c r="G1253" s="346">
        <v>1100</v>
      </c>
      <c r="H1253" s="295">
        <v>4</v>
      </c>
      <c r="I1253" s="346">
        <v>5000</v>
      </c>
      <c r="J1253" s="295">
        <v>8</v>
      </c>
      <c r="K1253" s="296">
        <f t="shared" si="176"/>
        <v>1.4520813165537271E-3</v>
      </c>
      <c r="L1253" s="296">
        <f t="shared" si="177"/>
        <v>1.9480519480519481E-3</v>
      </c>
      <c r="M1253" s="297">
        <f t="shared" si="175"/>
        <v>14.557500565745967</v>
      </c>
      <c r="N1253" s="297">
        <f t="shared" si="180"/>
        <v>3.2026501244641126</v>
      </c>
      <c r="O1253" s="361">
        <v>5.9376574057243534</v>
      </c>
      <c r="P1253" s="297">
        <v>0.3872128147295742</v>
      </c>
      <c r="Q1253" s="369">
        <f t="shared" si="174"/>
        <v>0.14509048741363859</v>
      </c>
    </row>
    <row r="1254" spans="1:17" x14ac:dyDescent="0.35">
      <c r="A1254" s="298">
        <f t="shared" si="178"/>
        <v>304</v>
      </c>
      <c r="B1254" s="295" t="s">
        <v>1750</v>
      </c>
      <c r="C1254" s="295">
        <v>1491.85</v>
      </c>
      <c r="D1254" s="295"/>
      <c r="E1254" s="295">
        <v>243</v>
      </c>
      <c r="F1254" s="295">
        <f t="shared" si="179"/>
        <v>1734.85</v>
      </c>
      <c r="G1254" s="346">
        <v>1100</v>
      </c>
      <c r="H1254" s="295">
        <v>21</v>
      </c>
      <c r="I1254" s="346">
        <v>5000</v>
      </c>
      <c r="J1254" s="295">
        <v>42</v>
      </c>
      <c r="K1254" s="296">
        <f t="shared" si="176"/>
        <v>7.6234269119070672E-3</v>
      </c>
      <c r="L1254" s="296">
        <f t="shared" si="177"/>
        <v>1.0227272727272727E-2</v>
      </c>
      <c r="M1254" s="297">
        <f t="shared" si="175"/>
        <v>76.426877970166331</v>
      </c>
      <c r="N1254" s="297">
        <f t="shared" si="180"/>
        <v>16.813913153436594</v>
      </c>
      <c r="O1254" s="361">
        <v>31.17270138005285</v>
      </c>
      <c r="P1254" s="297">
        <v>2.0328672773302645</v>
      </c>
      <c r="Q1254" s="369">
        <f t="shared" si="174"/>
        <v>7.2886047658867359E-2</v>
      </c>
    </row>
    <row r="1255" spans="1:17" x14ac:dyDescent="0.35">
      <c r="A1255" s="298">
        <f t="shared" si="178"/>
        <v>305</v>
      </c>
      <c r="B1255" s="295" t="s">
        <v>1751</v>
      </c>
      <c r="C1255" s="295">
        <v>213.8</v>
      </c>
      <c r="D1255" s="295"/>
      <c r="E1255" s="295"/>
      <c r="F1255" s="295">
        <f t="shared" si="179"/>
        <v>213.8</v>
      </c>
      <c r="G1255" s="346">
        <v>1100</v>
      </c>
      <c r="H1255" s="295">
        <v>5</v>
      </c>
      <c r="I1255" s="346">
        <v>5000</v>
      </c>
      <c r="J1255" s="295">
        <v>10</v>
      </c>
      <c r="K1255" s="296">
        <f t="shared" si="176"/>
        <v>1.8151016456921588E-3</v>
      </c>
      <c r="L1255" s="296">
        <f t="shared" si="177"/>
        <v>2.435064935064935E-3</v>
      </c>
      <c r="M1255" s="297">
        <f t="shared" si="175"/>
        <v>18.196875707182461</v>
      </c>
      <c r="N1255" s="297">
        <f t="shared" si="180"/>
        <v>4.0033126555801415</v>
      </c>
      <c r="O1255" s="361">
        <v>7.4220717571554413</v>
      </c>
      <c r="P1255" s="297">
        <v>0.48401601841196779</v>
      </c>
      <c r="Q1255" s="369">
        <f t="shared" si="174"/>
        <v>0.14081513628779238</v>
      </c>
    </row>
    <row r="1256" spans="1:17" x14ac:dyDescent="0.35">
      <c r="A1256" s="298">
        <f t="shared" si="178"/>
        <v>306</v>
      </c>
      <c r="B1256" s="295" t="s">
        <v>1752</v>
      </c>
      <c r="C1256" s="295">
        <v>123.2</v>
      </c>
      <c r="D1256" s="295"/>
      <c r="E1256" s="295"/>
      <c r="F1256" s="295">
        <f t="shared" si="179"/>
        <v>123.2</v>
      </c>
      <c r="G1256" s="346">
        <v>1100</v>
      </c>
      <c r="H1256" s="295">
        <v>4</v>
      </c>
      <c r="I1256" s="346">
        <v>5000</v>
      </c>
      <c r="J1256" s="295">
        <v>8</v>
      </c>
      <c r="K1256" s="296">
        <f t="shared" si="176"/>
        <v>1.4520813165537271E-3</v>
      </c>
      <c r="L1256" s="296">
        <f t="shared" si="177"/>
        <v>1.9480519480519481E-3</v>
      </c>
      <c r="M1256" s="297">
        <f t="shared" si="175"/>
        <v>14.557500565745967</v>
      </c>
      <c r="N1256" s="297">
        <f t="shared" si="180"/>
        <v>3.2026501244641126</v>
      </c>
      <c r="O1256" s="361">
        <v>5.9376574057243534</v>
      </c>
      <c r="P1256" s="297">
        <v>0.3872128147295742</v>
      </c>
      <c r="Q1256" s="369">
        <f t="shared" si="174"/>
        <v>0.19549529959954551</v>
      </c>
    </row>
    <row r="1257" spans="1:17" x14ac:dyDescent="0.35">
      <c r="A1257" s="298">
        <f t="shared" si="178"/>
        <v>307</v>
      </c>
      <c r="B1257" s="295" t="s">
        <v>250</v>
      </c>
      <c r="C1257" s="295">
        <v>120.6</v>
      </c>
      <c r="D1257" s="295"/>
      <c r="E1257" s="295"/>
      <c r="F1257" s="295">
        <f t="shared" si="179"/>
        <v>120.6</v>
      </c>
      <c r="G1257" s="346">
        <v>1100</v>
      </c>
      <c r="H1257" s="295">
        <v>4</v>
      </c>
      <c r="I1257" s="346">
        <v>5000</v>
      </c>
      <c r="J1257" s="295">
        <v>8</v>
      </c>
      <c r="K1257" s="296">
        <f t="shared" si="176"/>
        <v>1.4520813165537271E-3</v>
      </c>
      <c r="L1257" s="296">
        <f t="shared" si="177"/>
        <v>1.9480519480519481E-3</v>
      </c>
      <c r="M1257" s="297">
        <f t="shared" si="175"/>
        <v>14.557500565745967</v>
      </c>
      <c r="N1257" s="297">
        <f t="shared" si="180"/>
        <v>3.2026501244641126</v>
      </c>
      <c r="O1257" s="361">
        <v>5.9376574057243534</v>
      </c>
      <c r="P1257" s="297">
        <v>0.3872128147295742</v>
      </c>
      <c r="Q1257" s="369">
        <f t="shared" si="174"/>
        <v>0.19970995779986739</v>
      </c>
    </row>
    <row r="1258" spans="1:17" x14ac:dyDescent="0.35">
      <c r="A1258" s="298">
        <f t="shared" si="178"/>
        <v>308</v>
      </c>
      <c r="B1258" s="295" t="s">
        <v>251</v>
      </c>
      <c r="C1258" s="295">
        <v>151.1</v>
      </c>
      <c r="D1258" s="295"/>
      <c r="E1258" s="295"/>
      <c r="F1258" s="295">
        <f t="shared" si="179"/>
        <v>151.1</v>
      </c>
      <c r="G1258" s="346">
        <v>1100</v>
      </c>
      <c r="H1258" s="295">
        <v>4</v>
      </c>
      <c r="I1258" s="346">
        <v>5000</v>
      </c>
      <c r="J1258" s="295">
        <v>5</v>
      </c>
      <c r="K1258" s="296">
        <f t="shared" si="176"/>
        <v>1.4520813165537271E-3</v>
      </c>
      <c r="L1258" s="296">
        <f t="shared" si="177"/>
        <v>1.2175324675324675E-3</v>
      </c>
      <c r="M1258" s="297">
        <f t="shared" si="175"/>
        <v>11.429817935875839</v>
      </c>
      <c r="N1258" s="297">
        <f t="shared" si="180"/>
        <v>2.5145599458926844</v>
      </c>
      <c r="O1258" s="361">
        <v>4.5461868174890592</v>
      </c>
      <c r="P1258" s="297">
        <v>0.3872128147295742</v>
      </c>
      <c r="Q1258" s="369">
        <f t="shared" si="174"/>
        <v>0.12493565528780382</v>
      </c>
    </row>
    <row r="1259" spans="1:17" x14ac:dyDescent="0.35">
      <c r="A1259" s="298">
        <f t="shared" si="178"/>
        <v>309</v>
      </c>
      <c r="B1259" s="295" t="s">
        <v>252</v>
      </c>
      <c r="C1259" s="295">
        <v>96</v>
      </c>
      <c r="D1259" s="295"/>
      <c r="E1259" s="295"/>
      <c r="F1259" s="295">
        <f t="shared" si="179"/>
        <v>96</v>
      </c>
      <c r="G1259" s="346">
        <v>1100</v>
      </c>
      <c r="H1259" s="295">
        <v>4</v>
      </c>
      <c r="I1259" s="346">
        <v>5000</v>
      </c>
      <c r="J1259" s="295">
        <v>8</v>
      </c>
      <c r="K1259" s="296">
        <f t="shared" si="176"/>
        <v>1.4520813165537271E-3</v>
      </c>
      <c r="L1259" s="296">
        <f t="shared" si="177"/>
        <v>1.9480519480519481E-3</v>
      </c>
      <c r="M1259" s="297">
        <f t="shared" si="175"/>
        <v>14.557500565745967</v>
      </c>
      <c r="N1259" s="297">
        <f t="shared" si="180"/>
        <v>3.2026501244641126</v>
      </c>
      <c r="O1259" s="361">
        <v>5.9376574057243534</v>
      </c>
      <c r="P1259" s="297">
        <v>0.3872128147295742</v>
      </c>
      <c r="Q1259" s="369">
        <f t="shared" si="174"/>
        <v>0.25088563448608342</v>
      </c>
    </row>
    <row r="1260" spans="1:17" x14ac:dyDescent="0.35">
      <c r="A1260" s="298">
        <f t="shared" si="178"/>
        <v>310</v>
      </c>
      <c r="B1260" s="295" t="s">
        <v>253</v>
      </c>
      <c r="C1260" s="295">
        <v>145.9</v>
      </c>
      <c r="D1260" s="295"/>
      <c r="E1260" s="295"/>
      <c r="F1260" s="295">
        <f t="shared" si="179"/>
        <v>145.9</v>
      </c>
      <c r="G1260" s="346">
        <v>1100</v>
      </c>
      <c r="H1260" s="295">
        <v>4</v>
      </c>
      <c r="I1260" s="346">
        <v>5000</v>
      </c>
      <c r="J1260" s="295">
        <v>8</v>
      </c>
      <c r="K1260" s="296">
        <f t="shared" si="176"/>
        <v>1.4520813165537271E-3</v>
      </c>
      <c r="L1260" s="296">
        <f t="shared" si="177"/>
        <v>1.9480519480519481E-3</v>
      </c>
      <c r="M1260" s="297">
        <f t="shared" si="175"/>
        <v>14.557500565745967</v>
      </c>
      <c r="N1260" s="297">
        <f t="shared" si="180"/>
        <v>3.2026501244641126</v>
      </c>
      <c r="O1260" s="361">
        <v>5.9376574057243534</v>
      </c>
      <c r="P1260" s="297">
        <v>0.3872128147295742</v>
      </c>
      <c r="Q1260" s="369">
        <f t="shared" si="174"/>
        <v>0.16507896443224129</v>
      </c>
    </row>
    <row r="1261" spans="1:17" x14ac:dyDescent="0.35">
      <c r="A1261" s="298">
        <f t="shared" si="178"/>
        <v>311</v>
      </c>
      <c r="B1261" s="295" t="s">
        <v>254</v>
      </c>
      <c r="C1261" s="295">
        <v>184.6</v>
      </c>
      <c r="D1261" s="295"/>
      <c r="E1261" s="295"/>
      <c r="F1261" s="295">
        <f t="shared" si="179"/>
        <v>184.6</v>
      </c>
      <c r="G1261" s="346">
        <v>1100</v>
      </c>
      <c r="H1261" s="295">
        <v>5</v>
      </c>
      <c r="I1261" s="346">
        <v>5000</v>
      </c>
      <c r="J1261" s="295">
        <v>10</v>
      </c>
      <c r="K1261" s="296">
        <f t="shared" si="176"/>
        <v>1.8151016456921588E-3</v>
      </c>
      <c r="L1261" s="296">
        <f t="shared" si="177"/>
        <v>2.435064935064935E-3</v>
      </c>
      <c r="M1261" s="297">
        <f t="shared" si="175"/>
        <v>18.196875707182461</v>
      </c>
      <c r="N1261" s="297">
        <f t="shared" si="180"/>
        <v>4.0033126555801415</v>
      </c>
      <c r="O1261" s="361">
        <v>7.4220717571554413</v>
      </c>
      <c r="P1261" s="297">
        <v>0.48401601841196779</v>
      </c>
      <c r="Q1261" s="369">
        <f t="shared" si="174"/>
        <v>0.16308925318705317</v>
      </c>
    </row>
    <row r="1262" spans="1:17" x14ac:dyDescent="0.35">
      <c r="A1262" s="298">
        <f t="shared" si="178"/>
        <v>312</v>
      </c>
      <c r="B1262" s="295" t="s">
        <v>255</v>
      </c>
      <c r="C1262" s="295">
        <v>185.1</v>
      </c>
      <c r="D1262" s="295"/>
      <c r="E1262" s="295"/>
      <c r="F1262" s="295">
        <f t="shared" si="179"/>
        <v>185.1</v>
      </c>
      <c r="G1262" s="346">
        <v>1100</v>
      </c>
      <c r="H1262" s="295">
        <v>4</v>
      </c>
      <c r="I1262" s="346">
        <v>5000</v>
      </c>
      <c r="J1262" s="295">
        <v>8</v>
      </c>
      <c r="K1262" s="296">
        <f t="shared" si="176"/>
        <v>1.4520813165537271E-3</v>
      </c>
      <c r="L1262" s="296">
        <f t="shared" si="177"/>
        <v>1.9480519480519481E-3</v>
      </c>
      <c r="M1262" s="297">
        <f t="shared" si="175"/>
        <v>14.557500565745967</v>
      </c>
      <c r="N1262" s="297">
        <f t="shared" si="180"/>
        <v>3.2026501244641126</v>
      </c>
      <c r="O1262" s="361">
        <v>5.9376574057243534</v>
      </c>
      <c r="P1262" s="297">
        <v>0.3872128147295742</v>
      </c>
      <c r="Q1262" s="369">
        <f t="shared" si="174"/>
        <v>0.13011896764270128</v>
      </c>
    </row>
    <row r="1263" spans="1:17" x14ac:dyDescent="0.35">
      <c r="A1263" s="298">
        <f t="shared" si="178"/>
        <v>313</v>
      </c>
      <c r="B1263" s="295" t="s">
        <v>256</v>
      </c>
      <c r="C1263" s="295">
        <v>190.2</v>
      </c>
      <c r="D1263" s="295"/>
      <c r="E1263" s="295"/>
      <c r="F1263" s="295">
        <f t="shared" si="179"/>
        <v>190.2</v>
      </c>
      <c r="G1263" s="346">
        <v>1100</v>
      </c>
      <c r="H1263" s="295">
        <v>6</v>
      </c>
      <c r="I1263" s="346">
        <v>5000</v>
      </c>
      <c r="J1263" s="295">
        <v>18</v>
      </c>
      <c r="K1263" s="296">
        <f t="shared" si="176"/>
        <v>2.1781219748305907E-3</v>
      </c>
      <c r="L1263" s="296">
        <f t="shared" si="177"/>
        <v>4.3831168831168828E-3</v>
      </c>
      <c r="M1263" s="297">
        <f t="shared" si="175"/>
        <v>28.091616108359212</v>
      </c>
      <c r="N1263" s="297">
        <f t="shared" si="180"/>
        <v>6.1801555438390263</v>
      </c>
      <c r="O1263" s="361">
        <v>11.689427285057118</v>
      </c>
      <c r="P1263" s="297">
        <v>0.58081922209436132</v>
      </c>
      <c r="Q1263" s="369">
        <f t="shared" si="174"/>
        <v>0.24470041093243811</v>
      </c>
    </row>
    <row r="1264" spans="1:17" x14ac:dyDescent="0.35">
      <c r="A1264" s="298">
        <f t="shared" si="178"/>
        <v>314</v>
      </c>
      <c r="B1264" s="295" t="s">
        <v>257</v>
      </c>
      <c r="C1264" s="295">
        <v>90</v>
      </c>
      <c r="D1264" s="295"/>
      <c r="E1264" s="295"/>
      <c r="F1264" s="295">
        <f t="shared" si="179"/>
        <v>90</v>
      </c>
      <c r="G1264" s="346">
        <v>1100</v>
      </c>
      <c r="H1264" s="295">
        <v>3</v>
      </c>
      <c r="I1264" s="346">
        <v>5000</v>
      </c>
      <c r="J1264" s="295">
        <v>9</v>
      </c>
      <c r="K1264" s="296">
        <f t="shared" si="176"/>
        <v>1.0890609874152953E-3</v>
      </c>
      <c r="L1264" s="296">
        <f t="shared" si="177"/>
        <v>2.1915584415584414E-3</v>
      </c>
      <c r="M1264" s="297">
        <f t="shared" si="175"/>
        <v>14.045808054179606</v>
      </c>
      <c r="N1264" s="297">
        <f t="shared" si="180"/>
        <v>3.0900777719195132</v>
      </c>
      <c r="O1264" s="361">
        <v>5.8447136425285589</v>
      </c>
      <c r="P1264" s="297">
        <v>0.29040961104718066</v>
      </c>
      <c r="Q1264" s="369">
        <f t="shared" si="174"/>
        <v>0.25856676755194291</v>
      </c>
    </row>
    <row r="1265" spans="1:17" x14ac:dyDescent="0.35">
      <c r="A1265" s="298">
        <f t="shared" si="178"/>
        <v>315</v>
      </c>
      <c r="B1265" s="295" t="s">
        <v>258</v>
      </c>
      <c r="C1265" s="295">
        <v>113.2</v>
      </c>
      <c r="D1265" s="295"/>
      <c r="E1265" s="295"/>
      <c r="F1265" s="295">
        <f t="shared" si="179"/>
        <v>113.2</v>
      </c>
      <c r="G1265" s="346">
        <v>1100</v>
      </c>
      <c r="H1265" s="295">
        <v>3</v>
      </c>
      <c r="I1265" s="346">
        <v>5000</v>
      </c>
      <c r="J1265" s="295">
        <v>6</v>
      </c>
      <c r="K1265" s="296">
        <f t="shared" si="176"/>
        <v>1.0890609874152953E-3</v>
      </c>
      <c r="L1265" s="296">
        <f t="shared" si="177"/>
        <v>1.4610389610389611E-3</v>
      </c>
      <c r="M1265" s="297">
        <f t="shared" si="175"/>
        <v>10.918125424309475</v>
      </c>
      <c r="N1265" s="297">
        <f t="shared" si="180"/>
        <v>2.4019875933480845</v>
      </c>
      <c r="O1265" s="361">
        <v>4.4532430542932646</v>
      </c>
      <c r="P1265" s="297">
        <v>0.29040961104718066</v>
      </c>
      <c r="Q1265" s="369">
        <f t="shared" ref="Q1265:Q1309" si="181">(M1265+N1265+O1265+P1265)/F1265</f>
        <v>0.15957390179326858</v>
      </c>
    </row>
    <row r="1266" spans="1:17" x14ac:dyDescent="0.35">
      <c r="A1266" s="298">
        <f t="shared" si="178"/>
        <v>316</v>
      </c>
      <c r="B1266" s="295" t="s">
        <v>259</v>
      </c>
      <c r="C1266" s="295">
        <v>125.7</v>
      </c>
      <c r="D1266" s="295"/>
      <c r="E1266" s="295"/>
      <c r="F1266" s="295">
        <f t="shared" si="179"/>
        <v>125.7</v>
      </c>
      <c r="G1266" s="346">
        <v>1100</v>
      </c>
      <c r="H1266" s="295">
        <v>4</v>
      </c>
      <c r="I1266" s="346">
        <v>5000</v>
      </c>
      <c r="J1266" s="295">
        <v>4</v>
      </c>
      <c r="K1266" s="296">
        <f t="shared" si="176"/>
        <v>1.4520813165537271E-3</v>
      </c>
      <c r="L1266" s="296">
        <f t="shared" si="177"/>
        <v>9.7402597402597403E-4</v>
      </c>
      <c r="M1266" s="297">
        <f t="shared" si="175"/>
        <v>10.387257059252461</v>
      </c>
      <c r="N1266" s="297">
        <f t="shared" si="180"/>
        <v>2.2851965530355414</v>
      </c>
      <c r="O1266" s="361">
        <v>4.0823632880772944</v>
      </c>
      <c r="P1266" s="297">
        <v>0.3872128147295742</v>
      </c>
      <c r="Q1266" s="369">
        <f t="shared" si="181"/>
        <v>0.13637255143273563</v>
      </c>
    </row>
    <row r="1267" spans="1:17" x14ac:dyDescent="0.35">
      <c r="A1267" s="298">
        <f t="shared" si="178"/>
        <v>317</v>
      </c>
      <c r="B1267" s="295" t="s">
        <v>260</v>
      </c>
      <c r="C1267" s="295">
        <v>385.4</v>
      </c>
      <c r="D1267" s="295"/>
      <c r="E1267" s="295"/>
      <c r="F1267" s="295">
        <f t="shared" si="179"/>
        <v>385.4</v>
      </c>
      <c r="G1267" s="346">
        <v>1100</v>
      </c>
      <c r="H1267" s="295">
        <v>8</v>
      </c>
      <c r="I1267" s="346">
        <v>5000</v>
      </c>
      <c r="J1267" s="295">
        <v>16</v>
      </c>
      <c r="K1267" s="296">
        <f t="shared" si="176"/>
        <v>2.9041626331074541E-3</v>
      </c>
      <c r="L1267" s="296">
        <f t="shared" si="177"/>
        <v>3.8961038961038961E-3</v>
      </c>
      <c r="M1267" s="297">
        <f t="shared" si="175"/>
        <v>29.115001131491933</v>
      </c>
      <c r="N1267" s="297">
        <f t="shared" si="180"/>
        <v>6.4053002489282251</v>
      </c>
      <c r="O1267" s="361">
        <v>11.875314811448707</v>
      </c>
      <c r="P1267" s="297">
        <v>0.77442562945914839</v>
      </c>
      <c r="Q1267" s="369">
        <f t="shared" si="181"/>
        <v>0.12498713498009345</v>
      </c>
    </row>
    <row r="1268" spans="1:17" x14ac:dyDescent="0.35">
      <c r="A1268" s="298">
        <f t="shared" si="178"/>
        <v>318</v>
      </c>
      <c r="B1268" s="295" t="s">
        <v>261</v>
      </c>
      <c r="C1268" s="295">
        <v>133.4</v>
      </c>
      <c r="D1268" s="295"/>
      <c r="E1268" s="295"/>
      <c r="F1268" s="295">
        <f t="shared" si="179"/>
        <v>133.4</v>
      </c>
      <c r="G1268" s="346">
        <v>1100</v>
      </c>
      <c r="H1268" s="295">
        <v>3</v>
      </c>
      <c r="I1268" s="346">
        <v>5000</v>
      </c>
      <c r="J1268" s="295">
        <v>6</v>
      </c>
      <c r="K1268" s="296">
        <f t="shared" si="176"/>
        <v>1.0890609874152953E-3</v>
      </c>
      <c r="L1268" s="296">
        <f t="shared" si="177"/>
        <v>1.4610389610389611E-3</v>
      </c>
      <c r="M1268" s="297">
        <f t="shared" si="175"/>
        <v>10.918125424309475</v>
      </c>
      <c r="N1268" s="297">
        <f t="shared" si="180"/>
        <v>2.4019875933480845</v>
      </c>
      <c r="O1268" s="361">
        <v>4.4532430542932646</v>
      </c>
      <c r="P1268" s="297">
        <v>0.29040961104718066</v>
      </c>
      <c r="Q1268" s="369">
        <f t="shared" si="181"/>
        <v>0.13541053735380812</v>
      </c>
    </row>
    <row r="1269" spans="1:17" x14ac:dyDescent="0.35">
      <c r="A1269" s="298">
        <f t="shared" si="178"/>
        <v>319</v>
      </c>
      <c r="B1269" s="295" t="s">
        <v>262</v>
      </c>
      <c r="C1269" s="295">
        <v>197.2</v>
      </c>
      <c r="D1269" s="295"/>
      <c r="E1269" s="295"/>
      <c r="F1269" s="295">
        <f t="shared" si="179"/>
        <v>197.2</v>
      </c>
      <c r="G1269" s="346">
        <v>1100</v>
      </c>
      <c r="H1269" s="295">
        <v>4</v>
      </c>
      <c r="I1269" s="346">
        <v>5000</v>
      </c>
      <c r="J1269" s="295">
        <v>8</v>
      </c>
      <c r="K1269" s="296">
        <f t="shared" si="176"/>
        <v>1.4520813165537271E-3</v>
      </c>
      <c r="L1269" s="296">
        <f t="shared" si="177"/>
        <v>1.9480519480519481E-3</v>
      </c>
      <c r="M1269" s="297">
        <f t="shared" si="175"/>
        <v>14.557500565745967</v>
      </c>
      <c r="N1269" s="297">
        <f t="shared" si="180"/>
        <v>3.2026501244641126</v>
      </c>
      <c r="O1269" s="361">
        <v>5.9376574057243534</v>
      </c>
      <c r="P1269" s="297">
        <v>0.3872128147295742</v>
      </c>
      <c r="Q1269" s="369">
        <f t="shared" si="181"/>
        <v>0.12213499447598382</v>
      </c>
    </row>
    <row r="1270" spans="1:17" x14ac:dyDescent="0.35">
      <c r="A1270" s="298">
        <f t="shared" si="178"/>
        <v>320</v>
      </c>
      <c r="B1270" s="295" t="s">
        <v>263</v>
      </c>
      <c r="C1270" s="295">
        <v>752.2</v>
      </c>
      <c r="D1270" s="295"/>
      <c r="E1270" s="295">
        <v>270.8</v>
      </c>
      <c r="F1270" s="295">
        <f t="shared" si="179"/>
        <v>1023</v>
      </c>
      <c r="G1270" s="346">
        <v>1100</v>
      </c>
      <c r="H1270" s="295">
        <v>17</v>
      </c>
      <c r="I1270" s="346">
        <v>5000</v>
      </c>
      <c r="J1270" s="295">
        <v>34</v>
      </c>
      <c r="K1270" s="296">
        <f t="shared" si="176"/>
        <v>6.1713455953533404E-3</v>
      </c>
      <c r="L1270" s="296">
        <f t="shared" si="177"/>
        <v>8.2792207792207785E-3</v>
      </c>
      <c r="M1270" s="297">
        <f t="shared" si="175"/>
        <v>61.869377404420362</v>
      </c>
      <c r="N1270" s="297">
        <f t="shared" si="180"/>
        <v>13.611263028972481</v>
      </c>
      <c r="O1270" s="361">
        <v>25.235043974328498</v>
      </c>
      <c r="P1270" s="297">
        <v>1.6456544626006906</v>
      </c>
      <c r="Q1270" s="369">
        <f t="shared" si="181"/>
        <v>0.10005995979503619</v>
      </c>
    </row>
    <row r="1271" spans="1:17" x14ac:dyDescent="0.35">
      <c r="A1271" s="298">
        <f t="shared" si="178"/>
        <v>321</v>
      </c>
      <c r="B1271" s="295" t="s">
        <v>264</v>
      </c>
      <c r="C1271" s="295">
        <v>41.8</v>
      </c>
      <c r="D1271" s="295"/>
      <c r="E1271" s="295"/>
      <c r="F1271" s="295">
        <f t="shared" si="179"/>
        <v>41.8</v>
      </c>
      <c r="G1271" s="346">
        <v>1100</v>
      </c>
      <c r="H1271" s="295">
        <v>2</v>
      </c>
      <c r="I1271" s="346">
        <v>5000</v>
      </c>
      <c r="J1271" s="295">
        <v>4</v>
      </c>
      <c r="K1271" s="296">
        <f t="shared" si="176"/>
        <v>7.2604065827686353E-4</v>
      </c>
      <c r="L1271" s="296">
        <f t="shared" si="177"/>
        <v>9.7402597402597403E-4</v>
      </c>
      <c r="M1271" s="297">
        <f t="shared" ref="M1271:M1308" si="182">(L1271+K1271)*4281.45</f>
        <v>7.2787502828729833</v>
      </c>
      <c r="N1271" s="297">
        <f t="shared" si="180"/>
        <v>1.6013250622320563</v>
      </c>
      <c r="O1271" s="361">
        <v>2.9688287028621767</v>
      </c>
      <c r="P1271" s="297">
        <v>0.1936064073647871</v>
      </c>
      <c r="Q1271" s="369">
        <f t="shared" si="181"/>
        <v>0.2880983362519618</v>
      </c>
    </row>
    <row r="1272" spans="1:17" x14ac:dyDescent="0.35">
      <c r="A1272" s="298">
        <f t="shared" si="178"/>
        <v>322</v>
      </c>
      <c r="B1272" s="295" t="s">
        <v>265</v>
      </c>
      <c r="C1272" s="295">
        <v>144.19999999999999</v>
      </c>
      <c r="D1272" s="295"/>
      <c r="E1272" s="295"/>
      <c r="F1272" s="295">
        <f t="shared" si="179"/>
        <v>144.19999999999999</v>
      </c>
      <c r="G1272" s="346">
        <v>1100</v>
      </c>
      <c r="H1272" s="295">
        <v>3</v>
      </c>
      <c r="I1272" s="346">
        <v>5000</v>
      </c>
      <c r="J1272" s="295">
        <v>6</v>
      </c>
      <c r="K1272" s="296">
        <f t="shared" ref="K1272:K1308" si="183">SUM(1.5/$H$1309*H1272)</f>
        <v>1.0890609874152953E-3</v>
      </c>
      <c r="L1272" s="296">
        <f t="shared" ref="L1272:L1308" si="184">SUM(1.5/$J$1309*J1272)</f>
        <v>1.4610389610389611E-3</v>
      </c>
      <c r="M1272" s="297">
        <f t="shared" si="182"/>
        <v>10.918125424309475</v>
      </c>
      <c r="N1272" s="297">
        <f t="shared" si="180"/>
        <v>2.4019875933480845</v>
      </c>
      <c r="O1272" s="361">
        <v>4.4532430542932646</v>
      </c>
      <c r="P1272" s="297">
        <v>0.29040961104718066</v>
      </c>
      <c r="Q1272" s="369">
        <f t="shared" si="181"/>
        <v>0.12526883275310682</v>
      </c>
    </row>
    <row r="1273" spans="1:17" x14ac:dyDescent="0.35">
      <c r="A1273" s="298">
        <f t="shared" ref="A1273:A1308" si="185">A1272+1</f>
        <v>323</v>
      </c>
      <c r="B1273" s="295" t="s">
        <v>266</v>
      </c>
      <c r="C1273" s="295">
        <v>378.5</v>
      </c>
      <c r="D1273" s="295"/>
      <c r="E1273" s="295"/>
      <c r="F1273" s="295">
        <f t="shared" si="179"/>
        <v>378.5</v>
      </c>
      <c r="G1273" s="346">
        <v>1100</v>
      </c>
      <c r="H1273" s="295">
        <v>8</v>
      </c>
      <c r="I1273" s="346">
        <v>5000</v>
      </c>
      <c r="J1273" s="295">
        <v>16</v>
      </c>
      <c r="K1273" s="296">
        <f t="shared" si="183"/>
        <v>2.9041626331074541E-3</v>
      </c>
      <c r="L1273" s="296">
        <f t="shared" si="184"/>
        <v>3.8961038961038961E-3</v>
      </c>
      <c r="M1273" s="297">
        <f t="shared" si="182"/>
        <v>29.115001131491933</v>
      </c>
      <c r="N1273" s="297">
        <f t="shared" si="180"/>
        <v>6.4053002489282251</v>
      </c>
      <c r="O1273" s="361">
        <v>11.875314811448707</v>
      </c>
      <c r="P1273" s="297">
        <v>0.77442562945914839</v>
      </c>
      <c r="Q1273" s="369">
        <f t="shared" si="181"/>
        <v>0.12726563228884546</v>
      </c>
    </row>
    <row r="1274" spans="1:17" x14ac:dyDescent="0.35">
      <c r="A1274" s="298">
        <f t="shared" si="185"/>
        <v>324</v>
      </c>
      <c r="B1274" s="295" t="s">
        <v>267</v>
      </c>
      <c r="C1274" s="295">
        <v>145.9</v>
      </c>
      <c r="D1274" s="295"/>
      <c r="E1274" s="295"/>
      <c r="F1274" s="295">
        <f t="shared" si="179"/>
        <v>145.9</v>
      </c>
      <c r="G1274" s="346">
        <v>1100</v>
      </c>
      <c r="H1274" s="295">
        <v>2</v>
      </c>
      <c r="I1274" s="346">
        <v>5000</v>
      </c>
      <c r="J1274" s="295">
        <v>5</v>
      </c>
      <c r="K1274" s="296">
        <f t="shared" si="183"/>
        <v>7.2604065827686353E-4</v>
      </c>
      <c r="L1274" s="296">
        <f t="shared" si="184"/>
        <v>1.2175324675324675E-3</v>
      </c>
      <c r="M1274" s="297">
        <f t="shared" si="182"/>
        <v>8.3213111594963589</v>
      </c>
      <c r="N1274" s="297">
        <f t="shared" si="180"/>
        <v>1.8306884550891989</v>
      </c>
      <c r="O1274" s="361">
        <v>3.4326522322739415</v>
      </c>
      <c r="P1274" s="297">
        <v>0.1936064073647871</v>
      </c>
      <c r="Q1274" s="369">
        <f t="shared" si="181"/>
        <v>9.4436314285293241E-2</v>
      </c>
    </row>
    <row r="1275" spans="1:17" x14ac:dyDescent="0.35">
      <c r="A1275" s="298">
        <f t="shared" si="185"/>
        <v>325</v>
      </c>
      <c r="B1275" s="295" t="s">
        <v>273</v>
      </c>
      <c r="C1275" s="295">
        <v>126.6</v>
      </c>
      <c r="D1275" s="295"/>
      <c r="E1275" s="295"/>
      <c r="F1275" s="295">
        <f t="shared" si="179"/>
        <v>126.6</v>
      </c>
      <c r="G1275" s="346">
        <v>1100</v>
      </c>
      <c r="H1275" s="295">
        <v>5</v>
      </c>
      <c r="I1275" s="346">
        <v>5000</v>
      </c>
      <c r="J1275" s="295">
        <v>6</v>
      </c>
      <c r="K1275" s="296">
        <f t="shared" si="183"/>
        <v>1.8151016456921588E-3</v>
      </c>
      <c r="L1275" s="296">
        <f t="shared" si="184"/>
        <v>1.4610389610389611E-3</v>
      </c>
      <c r="M1275" s="297">
        <f t="shared" si="182"/>
        <v>14.026632200688951</v>
      </c>
      <c r="N1275" s="297">
        <f t="shared" si="180"/>
        <v>3.0858590841515694</v>
      </c>
      <c r="O1275" s="361">
        <v>5.5667776395083832</v>
      </c>
      <c r="P1275" s="297">
        <v>0.48401601841196779</v>
      </c>
      <c r="Q1275" s="369">
        <f t="shared" si="181"/>
        <v>0.18296433604076517</v>
      </c>
    </row>
    <row r="1276" spans="1:17" x14ac:dyDescent="0.35">
      <c r="A1276" s="298">
        <f t="shared" si="185"/>
        <v>326</v>
      </c>
      <c r="B1276" s="295" t="s">
        <v>274</v>
      </c>
      <c r="C1276" s="295">
        <v>251.9</v>
      </c>
      <c r="D1276" s="295"/>
      <c r="E1276" s="295"/>
      <c r="F1276" s="295">
        <f t="shared" si="179"/>
        <v>251.9</v>
      </c>
      <c r="G1276" s="346">
        <v>1100</v>
      </c>
      <c r="H1276" s="295">
        <v>4</v>
      </c>
      <c r="I1276" s="346">
        <v>5000</v>
      </c>
      <c r="J1276" s="295">
        <v>12</v>
      </c>
      <c r="K1276" s="296">
        <f t="shared" si="183"/>
        <v>1.4520813165537271E-3</v>
      </c>
      <c r="L1276" s="296">
        <f t="shared" si="184"/>
        <v>2.9220779220779222E-3</v>
      </c>
      <c r="M1276" s="297">
        <f t="shared" si="182"/>
        <v>18.727744072239474</v>
      </c>
      <c r="N1276" s="297">
        <f t="shared" si="180"/>
        <v>4.1201036958926842</v>
      </c>
      <c r="O1276" s="361">
        <v>7.7929515233714133</v>
      </c>
      <c r="P1276" s="297">
        <v>0.3872128147295742</v>
      </c>
      <c r="Q1276" s="369">
        <f t="shared" si="181"/>
        <v>0.12317591149755119</v>
      </c>
    </row>
    <row r="1277" spans="1:17" x14ac:dyDescent="0.35">
      <c r="A1277" s="298">
        <f t="shared" si="185"/>
        <v>327</v>
      </c>
      <c r="B1277" s="295" t="s">
        <v>275</v>
      </c>
      <c r="C1277" s="295">
        <v>200.4</v>
      </c>
      <c r="D1277" s="295"/>
      <c r="E1277" s="295"/>
      <c r="F1277" s="295">
        <f t="shared" si="179"/>
        <v>200.4</v>
      </c>
      <c r="G1277" s="346">
        <v>1100</v>
      </c>
      <c r="H1277" s="295">
        <v>5</v>
      </c>
      <c r="I1277" s="346">
        <v>5000</v>
      </c>
      <c r="J1277" s="295">
        <v>6</v>
      </c>
      <c r="K1277" s="296">
        <f t="shared" si="183"/>
        <v>1.8151016456921588E-3</v>
      </c>
      <c r="L1277" s="296">
        <f t="shared" si="184"/>
        <v>1.4610389610389611E-3</v>
      </c>
      <c r="M1277" s="297">
        <f t="shared" si="182"/>
        <v>14.026632200688951</v>
      </c>
      <c r="N1277" s="297">
        <f t="shared" si="180"/>
        <v>3.0858590841515694</v>
      </c>
      <c r="O1277" s="361">
        <v>5.5667776395083832</v>
      </c>
      <c r="P1277" s="297">
        <v>0.48401601841196779</v>
      </c>
      <c r="Q1277" s="369">
        <f t="shared" si="181"/>
        <v>0.11558525420539356</v>
      </c>
    </row>
    <row r="1278" spans="1:17" x14ac:dyDescent="0.35">
      <c r="A1278" s="298">
        <f t="shared" si="185"/>
        <v>328</v>
      </c>
      <c r="B1278" s="295" t="s">
        <v>276</v>
      </c>
      <c r="C1278" s="295">
        <v>142.6</v>
      </c>
      <c r="D1278" s="295"/>
      <c r="E1278" s="295"/>
      <c r="F1278" s="295">
        <f t="shared" si="179"/>
        <v>142.6</v>
      </c>
      <c r="G1278" s="346">
        <v>1100</v>
      </c>
      <c r="H1278" s="295">
        <v>4</v>
      </c>
      <c r="I1278" s="346">
        <v>5000</v>
      </c>
      <c r="J1278" s="295">
        <v>8</v>
      </c>
      <c r="K1278" s="296">
        <f t="shared" si="183"/>
        <v>1.4520813165537271E-3</v>
      </c>
      <c r="L1278" s="296">
        <f t="shared" si="184"/>
        <v>1.9480519480519481E-3</v>
      </c>
      <c r="M1278" s="297">
        <f t="shared" si="182"/>
        <v>14.557500565745967</v>
      </c>
      <c r="N1278" s="297">
        <f t="shared" si="180"/>
        <v>3.2026501244641126</v>
      </c>
      <c r="O1278" s="361">
        <v>5.9376574057243534</v>
      </c>
      <c r="P1278" s="297">
        <v>0.3872128147295742</v>
      </c>
      <c r="Q1278" s="369">
        <f t="shared" si="181"/>
        <v>0.1688991648714166</v>
      </c>
    </row>
    <row r="1279" spans="1:17" x14ac:dyDescent="0.35">
      <c r="A1279" s="298">
        <f t="shared" si="185"/>
        <v>329</v>
      </c>
      <c r="B1279" s="295" t="s">
        <v>277</v>
      </c>
      <c r="C1279" s="295">
        <v>276.5</v>
      </c>
      <c r="D1279" s="295"/>
      <c r="E1279" s="295"/>
      <c r="F1279" s="295">
        <f t="shared" si="179"/>
        <v>276.5</v>
      </c>
      <c r="G1279" s="346">
        <v>1100</v>
      </c>
      <c r="H1279" s="295">
        <v>11</v>
      </c>
      <c r="I1279" s="346">
        <v>5000</v>
      </c>
      <c r="J1279" s="295">
        <v>12</v>
      </c>
      <c r="K1279" s="296">
        <f t="shared" si="183"/>
        <v>3.9932236205227492E-3</v>
      </c>
      <c r="L1279" s="296">
        <f t="shared" si="184"/>
        <v>2.9220779220779222E-3</v>
      </c>
      <c r="M1279" s="297">
        <f t="shared" si="182"/>
        <v>29.607517789567645</v>
      </c>
      <c r="N1279" s="297">
        <f t="shared" si="180"/>
        <v>6.5136539137048821</v>
      </c>
      <c r="O1279" s="361">
        <v>11.690322571624323</v>
      </c>
      <c r="P1279" s="297">
        <v>1.0648352405063291</v>
      </c>
      <c r="Q1279" s="369">
        <f t="shared" si="181"/>
        <v>0.17676791868138578</v>
      </c>
    </row>
    <row r="1280" spans="1:17" x14ac:dyDescent="0.35">
      <c r="A1280" s="298">
        <f t="shared" si="185"/>
        <v>330</v>
      </c>
      <c r="B1280" s="295" t="s">
        <v>278</v>
      </c>
      <c r="C1280" s="295">
        <v>214.3</v>
      </c>
      <c r="D1280" s="295"/>
      <c r="E1280" s="295"/>
      <c r="F1280" s="295">
        <f t="shared" si="179"/>
        <v>214.3</v>
      </c>
      <c r="G1280" s="346">
        <v>1100</v>
      </c>
      <c r="H1280" s="295">
        <v>7</v>
      </c>
      <c r="I1280" s="346">
        <v>5000</v>
      </c>
      <c r="J1280" s="295">
        <v>7</v>
      </c>
      <c r="K1280" s="296">
        <f t="shared" si="183"/>
        <v>2.5411423039690224E-3</v>
      </c>
      <c r="L1280" s="296">
        <f t="shared" si="184"/>
        <v>1.7045454545454545E-3</v>
      </c>
      <c r="M1280" s="297">
        <f t="shared" si="182"/>
        <v>18.177699853691806</v>
      </c>
      <c r="N1280" s="297">
        <f t="shared" si="180"/>
        <v>3.9990939678121973</v>
      </c>
      <c r="O1280" s="361">
        <v>7.1441357541352657</v>
      </c>
      <c r="P1280" s="297">
        <v>0.67762242577675491</v>
      </c>
      <c r="Q1280" s="369">
        <f t="shared" si="181"/>
        <v>0.1399839104125806</v>
      </c>
    </row>
    <row r="1281" spans="1:17" x14ac:dyDescent="0.35">
      <c r="A1281" s="298">
        <f t="shared" si="185"/>
        <v>331</v>
      </c>
      <c r="B1281" s="295" t="s">
        <v>279</v>
      </c>
      <c r="C1281" s="295">
        <v>219.5</v>
      </c>
      <c r="D1281" s="295"/>
      <c r="E1281" s="295"/>
      <c r="F1281" s="295">
        <f t="shared" si="179"/>
        <v>219.5</v>
      </c>
      <c r="G1281" s="346">
        <v>1100</v>
      </c>
      <c r="H1281" s="295">
        <v>8</v>
      </c>
      <c r="I1281" s="346">
        <v>5000</v>
      </c>
      <c r="J1281" s="295">
        <v>12</v>
      </c>
      <c r="K1281" s="296">
        <f t="shared" si="183"/>
        <v>2.9041626331074541E-3</v>
      </c>
      <c r="L1281" s="296">
        <f t="shared" si="184"/>
        <v>2.9220779220779222E-3</v>
      </c>
      <c r="M1281" s="297">
        <f t="shared" si="182"/>
        <v>24.944757624998431</v>
      </c>
      <c r="N1281" s="297">
        <f t="shared" si="180"/>
        <v>5.4878466774996548</v>
      </c>
      <c r="O1281" s="361">
        <v>10.020020693801648</v>
      </c>
      <c r="P1281" s="297">
        <v>0.77442562945914839</v>
      </c>
      <c r="Q1281" s="369">
        <f t="shared" si="181"/>
        <v>0.18782255410368509</v>
      </c>
    </row>
    <row r="1282" spans="1:17" x14ac:dyDescent="0.35">
      <c r="A1282" s="298">
        <f t="shared" si="185"/>
        <v>332</v>
      </c>
      <c r="B1282" s="295" t="s">
        <v>280</v>
      </c>
      <c r="C1282" s="295">
        <v>139.69999999999999</v>
      </c>
      <c r="D1282" s="295"/>
      <c r="E1282" s="295"/>
      <c r="F1282" s="295">
        <f t="shared" si="179"/>
        <v>139.69999999999999</v>
      </c>
      <c r="G1282" s="346">
        <v>1100</v>
      </c>
      <c r="H1282" s="295">
        <v>4</v>
      </c>
      <c r="I1282" s="346">
        <v>5000</v>
      </c>
      <c r="J1282" s="295">
        <v>12</v>
      </c>
      <c r="K1282" s="296">
        <f t="shared" si="183"/>
        <v>1.4520813165537271E-3</v>
      </c>
      <c r="L1282" s="296">
        <f t="shared" si="184"/>
        <v>2.9220779220779222E-3</v>
      </c>
      <c r="M1282" s="297">
        <f t="shared" si="182"/>
        <v>18.727744072239474</v>
      </c>
      <c r="N1282" s="297">
        <f t="shared" si="180"/>
        <v>4.1201036958926842</v>
      </c>
      <c r="O1282" s="361">
        <v>7.7929515233714133</v>
      </c>
      <c r="P1282" s="297">
        <v>0.3872128147295742</v>
      </c>
      <c r="Q1282" s="369">
        <f t="shared" si="181"/>
        <v>0.2221045963223561</v>
      </c>
    </row>
    <row r="1283" spans="1:17" x14ac:dyDescent="0.35">
      <c r="A1283" s="298">
        <f t="shared" si="185"/>
        <v>333</v>
      </c>
      <c r="B1283" s="295" t="s">
        <v>281</v>
      </c>
      <c r="C1283" s="295">
        <v>207.5</v>
      </c>
      <c r="D1283" s="295"/>
      <c r="E1283" s="295"/>
      <c r="F1283" s="295">
        <f t="shared" si="179"/>
        <v>207.5</v>
      </c>
      <c r="G1283" s="346">
        <v>1100</v>
      </c>
      <c r="H1283" s="295">
        <v>9</v>
      </c>
      <c r="I1283" s="346">
        <v>5000</v>
      </c>
      <c r="J1283" s="295">
        <v>10</v>
      </c>
      <c r="K1283" s="296">
        <f t="shared" si="183"/>
        <v>3.2671829622458858E-3</v>
      </c>
      <c r="L1283" s="296">
        <f t="shared" si="184"/>
        <v>2.435064935064935E-3</v>
      </c>
      <c r="M1283" s="297">
        <f t="shared" si="182"/>
        <v>24.413889259941413</v>
      </c>
      <c r="N1283" s="297">
        <f t="shared" si="180"/>
        <v>5.3710556371871112</v>
      </c>
      <c r="O1283" s="361">
        <v>9.6491409275856785</v>
      </c>
      <c r="P1283" s="297">
        <v>0.87122883314154187</v>
      </c>
      <c r="Q1283" s="369">
        <f t="shared" si="181"/>
        <v>0.19424248027882288</v>
      </c>
    </row>
    <row r="1284" spans="1:17" x14ac:dyDescent="0.35">
      <c r="A1284" s="298">
        <f t="shared" si="185"/>
        <v>334</v>
      </c>
      <c r="B1284" s="295" t="s">
        <v>282</v>
      </c>
      <c r="C1284" s="295">
        <v>1523.2</v>
      </c>
      <c r="D1284" s="295"/>
      <c r="E1284" s="295"/>
      <c r="F1284" s="295">
        <f t="shared" si="179"/>
        <v>1523.2</v>
      </c>
      <c r="G1284" s="346">
        <v>1100</v>
      </c>
      <c r="H1284" s="295">
        <v>32</v>
      </c>
      <c r="I1284" s="346">
        <v>5000</v>
      </c>
      <c r="J1284" s="295">
        <v>64</v>
      </c>
      <c r="K1284" s="296">
        <f t="shared" si="183"/>
        <v>1.1616650532429816E-2</v>
      </c>
      <c r="L1284" s="296">
        <f t="shared" si="184"/>
        <v>1.5584415584415584E-2</v>
      </c>
      <c r="M1284" s="297">
        <f t="shared" si="182"/>
        <v>116.46000452596773</v>
      </c>
      <c r="N1284" s="297">
        <f t="shared" si="180"/>
        <v>25.621200995712901</v>
      </c>
      <c r="O1284" s="361">
        <v>47.501259245794827</v>
      </c>
      <c r="P1284" s="297">
        <v>3.0977025178365936</v>
      </c>
      <c r="Q1284" s="369">
        <f t="shared" si="181"/>
        <v>0.12649695856441179</v>
      </c>
    </row>
    <row r="1285" spans="1:17" x14ac:dyDescent="0.35">
      <c r="A1285" s="298">
        <f t="shared" si="185"/>
        <v>335</v>
      </c>
      <c r="B1285" s="295" t="s">
        <v>283</v>
      </c>
      <c r="C1285" s="295">
        <v>747.1</v>
      </c>
      <c r="D1285" s="295"/>
      <c r="E1285" s="295"/>
      <c r="F1285" s="295">
        <f t="shared" si="179"/>
        <v>747.1</v>
      </c>
      <c r="G1285" s="346">
        <v>1100</v>
      </c>
      <c r="H1285" s="295">
        <v>17</v>
      </c>
      <c r="I1285" s="346">
        <v>5000</v>
      </c>
      <c r="J1285" s="295">
        <v>34</v>
      </c>
      <c r="K1285" s="296">
        <f t="shared" si="183"/>
        <v>6.1713455953533404E-3</v>
      </c>
      <c r="L1285" s="296">
        <f t="shared" si="184"/>
        <v>8.2792207792207785E-3</v>
      </c>
      <c r="M1285" s="297">
        <f t="shared" si="182"/>
        <v>61.869377404420362</v>
      </c>
      <c r="N1285" s="297">
        <f t="shared" si="180"/>
        <v>13.611263028972481</v>
      </c>
      <c r="O1285" s="361">
        <v>25.235043974328498</v>
      </c>
      <c r="P1285" s="297">
        <v>1.6456544626006906</v>
      </c>
      <c r="Q1285" s="369">
        <f t="shared" si="181"/>
        <v>0.13701156320482136</v>
      </c>
    </row>
    <row r="1286" spans="1:17" x14ac:dyDescent="0.35">
      <c r="A1286" s="298">
        <f t="shared" si="185"/>
        <v>336</v>
      </c>
      <c r="B1286" s="295" t="s">
        <v>284</v>
      </c>
      <c r="C1286" s="295">
        <v>139.6</v>
      </c>
      <c r="D1286" s="295"/>
      <c r="E1286" s="295"/>
      <c r="F1286" s="295">
        <f t="shared" ref="F1286:F1293" si="186">C1286+D1286+E1286</f>
        <v>139.6</v>
      </c>
      <c r="G1286" s="346">
        <v>1100</v>
      </c>
      <c r="H1286" s="295">
        <v>3</v>
      </c>
      <c r="I1286" s="346">
        <v>5000</v>
      </c>
      <c r="J1286" s="295">
        <v>6</v>
      </c>
      <c r="K1286" s="296">
        <f t="shared" si="183"/>
        <v>1.0890609874152953E-3</v>
      </c>
      <c r="L1286" s="296">
        <f t="shared" si="184"/>
        <v>1.4610389610389611E-3</v>
      </c>
      <c r="M1286" s="297">
        <f t="shared" si="182"/>
        <v>10.918125424309475</v>
      </c>
      <c r="N1286" s="297">
        <f t="shared" si="180"/>
        <v>2.4019875933480845</v>
      </c>
      <c r="O1286" s="361">
        <v>4.4532430542932646</v>
      </c>
      <c r="P1286" s="297">
        <v>0.29040961104718066</v>
      </c>
      <c r="Q1286" s="369">
        <f t="shared" si="181"/>
        <v>0.12939660231373928</v>
      </c>
    </row>
    <row r="1287" spans="1:17" x14ac:dyDescent="0.35">
      <c r="A1287" s="298">
        <f t="shared" si="185"/>
        <v>337</v>
      </c>
      <c r="B1287" s="295" t="s">
        <v>285</v>
      </c>
      <c r="C1287" s="295">
        <v>127.4</v>
      </c>
      <c r="D1287" s="295"/>
      <c r="E1287" s="295"/>
      <c r="F1287" s="295">
        <f t="shared" si="186"/>
        <v>127.4</v>
      </c>
      <c r="G1287" s="346">
        <v>1100</v>
      </c>
      <c r="H1287" s="295">
        <v>3</v>
      </c>
      <c r="I1287" s="346">
        <v>5000</v>
      </c>
      <c r="J1287" s="295">
        <v>6</v>
      </c>
      <c r="K1287" s="296">
        <f t="shared" si="183"/>
        <v>1.0890609874152953E-3</v>
      </c>
      <c r="L1287" s="296">
        <f t="shared" si="184"/>
        <v>1.4610389610389611E-3</v>
      </c>
      <c r="M1287" s="297">
        <f t="shared" si="182"/>
        <v>10.918125424309475</v>
      </c>
      <c r="N1287" s="297">
        <f t="shared" ref="N1287:N1295" si="187">M1287*0.22</f>
        <v>2.4019875933480845</v>
      </c>
      <c r="O1287" s="361">
        <v>4.4532430542932646</v>
      </c>
      <c r="P1287" s="297">
        <v>0.29040961104718066</v>
      </c>
      <c r="Q1287" s="369">
        <f t="shared" si="181"/>
        <v>0.14178779970956046</v>
      </c>
    </row>
    <row r="1288" spans="1:17" x14ac:dyDescent="0.35">
      <c r="A1288" s="298">
        <f t="shared" si="185"/>
        <v>338</v>
      </c>
      <c r="B1288" s="295" t="s">
        <v>286</v>
      </c>
      <c r="C1288" s="295">
        <v>112.8</v>
      </c>
      <c r="D1288" s="295"/>
      <c r="E1288" s="295"/>
      <c r="F1288" s="295">
        <f t="shared" si="186"/>
        <v>112.8</v>
      </c>
      <c r="G1288" s="346">
        <v>1100</v>
      </c>
      <c r="H1288" s="295">
        <v>3</v>
      </c>
      <c r="I1288" s="346">
        <v>5000</v>
      </c>
      <c r="J1288" s="295">
        <v>7</v>
      </c>
      <c r="K1288" s="296">
        <f t="shared" si="183"/>
        <v>1.0890609874152953E-3</v>
      </c>
      <c r="L1288" s="296">
        <f t="shared" si="184"/>
        <v>1.7045454545454545E-3</v>
      </c>
      <c r="M1288" s="297">
        <f t="shared" si="182"/>
        <v>11.960686300932851</v>
      </c>
      <c r="N1288" s="297">
        <f t="shared" si="187"/>
        <v>2.6313509862052271</v>
      </c>
      <c r="O1288" s="361">
        <v>4.9170665837050294</v>
      </c>
      <c r="P1288" s="297">
        <v>0.29040961104718066</v>
      </c>
      <c r="Q1288" s="369">
        <f t="shared" si="181"/>
        <v>0.1755276017898075</v>
      </c>
    </row>
    <row r="1289" spans="1:17" x14ac:dyDescent="0.35">
      <c r="A1289" s="298">
        <f t="shared" si="185"/>
        <v>339</v>
      </c>
      <c r="B1289" s="295" t="s">
        <v>287</v>
      </c>
      <c r="C1289" s="295">
        <v>84.2</v>
      </c>
      <c r="D1289" s="295"/>
      <c r="E1289" s="295"/>
      <c r="F1289" s="295">
        <f t="shared" si="186"/>
        <v>84.2</v>
      </c>
      <c r="G1289" s="346">
        <v>1100</v>
      </c>
      <c r="H1289" s="295">
        <v>3</v>
      </c>
      <c r="I1289" s="346">
        <v>5000</v>
      </c>
      <c r="J1289" s="295">
        <v>6</v>
      </c>
      <c r="K1289" s="296">
        <f t="shared" si="183"/>
        <v>1.0890609874152953E-3</v>
      </c>
      <c r="L1289" s="296">
        <f t="shared" si="184"/>
        <v>1.4610389610389611E-3</v>
      </c>
      <c r="M1289" s="297">
        <f t="shared" si="182"/>
        <v>10.918125424309475</v>
      </c>
      <c r="N1289" s="297">
        <f t="shared" si="187"/>
        <v>2.4019875933480845</v>
      </c>
      <c r="O1289" s="361">
        <v>4.4532430542932646</v>
      </c>
      <c r="P1289" s="297">
        <v>0.29040961104718066</v>
      </c>
      <c r="Q1289" s="369">
        <f t="shared" si="181"/>
        <v>0.21453403423988127</v>
      </c>
    </row>
    <row r="1290" spans="1:17" x14ac:dyDescent="0.35">
      <c r="A1290" s="298">
        <f t="shared" si="185"/>
        <v>340</v>
      </c>
      <c r="B1290" s="295" t="s">
        <v>288</v>
      </c>
      <c r="C1290" s="295">
        <v>151.6</v>
      </c>
      <c r="D1290" s="295"/>
      <c r="E1290" s="295"/>
      <c r="F1290" s="295">
        <f t="shared" si="186"/>
        <v>151.6</v>
      </c>
      <c r="G1290" s="346">
        <v>1100</v>
      </c>
      <c r="H1290" s="295">
        <v>4</v>
      </c>
      <c r="I1290" s="346">
        <v>5000</v>
      </c>
      <c r="J1290" s="295">
        <v>8</v>
      </c>
      <c r="K1290" s="296">
        <f t="shared" si="183"/>
        <v>1.4520813165537271E-3</v>
      </c>
      <c r="L1290" s="296">
        <f t="shared" si="184"/>
        <v>1.9480519480519481E-3</v>
      </c>
      <c r="M1290" s="297">
        <f t="shared" si="182"/>
        <v>14.557500565745967</v>
      </c>
      <c r="N1290" s="297">
        <f t="shared" si="187"/>
        <v>3.2026501244641126</v>
      </c>
      <c r="O1290" s="361">
        <v>5.9376574057243534</v>
      </c>
      <c r="P1290" s="297">
        <v>0.3872128147295742</v>
      </c>
      <c r="Q1290" s="369">
        <f t="shared" si="181"/>
        <v>0.15887216959540901</v>
      </c>
    </row>
    <row r="1291" spans="1:17" x14ac:dyDescent="0.35">
      <c r="A1291" s="298">
        <f t="shared" si="185"/>
        <v>341</v>
      </c>
      <c r="B1291" s="295" t="s">
        <v>289</v>
      </c>
      <c r="C1291" s="295">
        <v>45.6</v>
      </c>
      <c r="D1291" s="295"/>
      <c r="E1291" s="295"/>
      <c r="F1291" s="295">
        <f t="shared" si="186"/>
        <v>45.6</v>
      </c>
      <c r="G1291" s="346">
        <v>1100</v>
      </c>
      <c r="H1291" s="295">
        <v>1</v>
      </c>
      <c r="I1291" s="346">
        <v>5000</v>
      </c>
      <c r="J1291" s="295">
        <v>2</v>
      </c>
      <c r="K1291" s="296">
        <f t="shared" si="183"/>
        <v>3.6302032913843176E-4</v>
      </c>
      <c r="L1291" s="296">
        <f t="shared" si="184"/>
        <v>4.8701298701298701E-4</v>
      </c>
      <c r="M1291" s="297">
        <f t="shared" si="182"/>
        <v>3.6393751414364917</v>
      </c>
      <c r="N1291" s="297">
        <f t="shared" si="187"/>
        <v>0.80066253111602814</v>
      </c>
      <c r="O1291" s="361">
        <v>1.4844143514310884</v>
      </c>
      <c r="P1291" s="297">
        <v>9.6803203682393549E-2</v>
      </c>
      <c r="Q1291" s="369">
        <f t="shared" si="181"/>
        <v>0.13204507078214917</v>
      </c>
    </row>
    <row r="1292" spans="1:17" x14ac:dyDescent="0.35">
      <c r="A1292" s="298">
        <f t="shared" si="185"/>
        <v>342</v>
      </c>
      <c r="B1292" s="295" t="s">
        <v>290</v>
      </c>
      <c r="C1292" s="295">
        <v>193.6</v>
      </c>
      <c r="D1292" s="295"/>
      <c r="E1292" s="295"/>
      <c r="F1292" s="295">
        <f t="shared" si="186"/>
        <v>193.6</v>
      </c>
      <c r="G1292" s="346">
        <v>1100</v>
      </c>
      <c r="H1292" s="295">
        <v>3</v>
      </c>
      <c r="I1292" s="346">
        <v>5000</v>
      </c>
      <c r="J1292" s="295">
        <v>7</v>
      </c>
      <c r="K1292" s="296">
        <f t="shared" si="183"/>
        <v>1.0890609874152953E-3</v>
      </c>
      <c r="L1292" s="296">
        <f t="shared" si="184"/>
        <v>1.7045454545454545E-3</v>
      </c>
      <c r="M1292" s="297">
        <f t="shared" si="182"/>
        <v>11.960686300932851</v>
      </c>
      <c r="N1292" s="297">
        <f t="shared" si="187"/>
        <v>2.6313509862052271</v>
      </c>
      <c r="O1292" s="361">
        <v>4.9170665837050294</v>
      </c>
      <c r="P1292" s="297">
        <v>0.29040961104718066</v>
      </c>
      <c r="Q1292" s="369">
        <f t="shared" si="181"/>
        <v>0.10227021426596222</v>
      </c>
    </row>
    <row r="1293" spans="1:17" x14ac:dyDescent="0.35">
      <c r="A1293" s="298">
        <f t="shared" si="185"/>
        <v>343</v>
      </c>
      <c r="B1293" s="295" t="s">
        <v>947</v>
      </c>
      <c r="C1293" s="295">
        <v>743</v>
      </c>
      <c r="D1293" s="295"/>
      <c r="E1293" s="295"/>
      <c r="F1293" s="295">
        <f t="shared" si="186"/>
        <v>743</v>
      </c>
      <c r="G1293" s="346">
        <v>1100</v>
      </c>
      <c r="H1293" s="295">
        <v>24</v>
      </c>
      <c r="I1293" s="346">
        <v>5000</v>
      </c>
      <c r="J1293" s="295">
        <v>24</v>
      </c>
      <c r="K1293" s="296">
        <f t="shared" si="183"/>
        <v>8.7124878993223628E-3</v>
      </c>
      <c r="L1293" s="296">
        <f t="shared" si="184"/>
        <v>5.8441558441558444E-3</v>
      </c>
      <c r="M1293" s="297">
        <f t="shared" si="182"/>
        <v>62.323542355514768</v>
      </c>
      <c r="N1293" s="297">
        <f t="shared" si="187"/>
        <v>13.711179318213249</v>
      </c>
      <c r="O1293" s="361">
        <v>24.494179728463763</v>
      </c>
      <c r="P1293" s="297">
        <v>2.3232768883774453</v>
      </c>
      <c r="Q1293" s="369">
        <f t="shared" si="181"/>
        <v>0.13842823457680919</v>
      </c>
    </row>
    <row r="1294" spans="1:17" x14ac:dyDescent="0.35">
      <c r="A1294" s="298">
        <f t="shared" si="185"/>
        <v>344</v>
      </c>
      <c r="B1294" s="295" t="s">
        <v>1359</v>
      </c>
      <c r="C1294" s="295">
        <v>1518.08</v>
      </c>
      <c r="D1294" s="295"/>
      <c r="E1294" s="295"/>
      <c r="F1294" s="295">
        <v>1518.08</v>
      </c>
      <c r="G1294" s="346">
        <v>1100</v>
      </c>
      <c r="H1294" s="295"/>
      <c r="I1294" s="346">
        <v>5000</v>
      </c>
      <c r="J1294" s="295">
        <v>16</v>
      </c>
      <c r="K1294" s="296">
        <f t="shared" si="183"/>
        <v>0</v>
      </c>
      <c r="L1294" s="296">
        <f t="shared" si="184"/>
        <v>3.8961038961038961E-3</v>
      </c>
      <c r="M1294" s="297">
        <f t="shared" si="182"/>
        <v>16.680974025974024</v>
      </c>
      <c r="N1294" s="297">
        <f t="shared" si="187"/>
        <v>3.6698142857142853</v>
      </c>
      <c r="O1294" s="361">
        <v>7.421176470588235</v>
      </c>
      <c r="P1294" s="297">
        <v>0</v>
      </c>
      <c r="Q1294" s="369">
        <f t="shared" si="181"/>
        <v>1.829413784667247E-2</v>
      </c>
    </row>
    <row r="1295" spans="1:17" x14ac:dyDescent="0.35">
      <c r="A1295" s="298">
        <f t="shared" si="185"/>
        <v>345</v>
      </c>
      <c r="B1295" s="295" t="s">
        <v>2397</v>
      </c>
      <c r="C1295" s="295">
        <v>320.7</v>
      </c>
      <c r="D1295" s="295"/>
      <c r="E1295" s="295"/>
      <c r="F1295" s="295">
        <f>C1295+D1295+E1295</f>
        <v>320.7</v>
      </c>
      <c r="G1295" s="346">
        <v>1100</v>
      </c>
      <c r="H1295" s="295">
        <v>16</v>
      </c>
      <c r="I1295" s="346">
        <v>5000</v>
      </c>
      <c r="J1295" s="295">
        <v>16</v>
      </c>
      <c r="K1295" s="296">
        <f t="shared" si="183"/>
        <v>5.8083252662149082E-3</v>
      </c>
      <c r="L1295" s="296">
        <f t="shared" si="184"/>
        <v>3.8961038961038961E-3</v>
      </c>
      <c r="M1295" s="297">
        <f t="shared" si="182"/>
        <v>41.549028237009843</v>
      </c>
      <c r="N1295" s="297">
        <f t="shared" si="187"/>
        <v>9.1407862121421655</v>
      </c>
      <c r="O1295" s="361">
        <v>16.329453152309178</v>
      </c>
      <c r="P1295" s="297">
        <v>1.5488512589182968</v>
      </c>
      <c r="Q1295" s="369">
        <f t="shared" si="181"/>
        <v>0.21380766716675861</v>
      </c>
    </row>
    <row r="1296" spans="1:17" x14ac:dyDescent="0.35">
      <c r="A1296" s="298">
        <f t="shared" si="185"/>
        <v>346</v>
      </c>
      <c r="B1296" s="295" t="s">
        <v>2398</v>
      </c>
      <c r="C1296" s="295">
        <v>352.5</v>
      </c>
      <c r="D1296" s="295"/>
      <c r="E1296" s="295"/>
      <c r="F1296" s="295">
        <f t="shared" ref="F1296:F1308" si="188">C1296+D1296+E1296</f>
        <v>352.5</v>
      </c>
      <c r="G1296" s="346">
        <v>1100</v>
      </c>
      <c r="H1296" s="295">
        <v>16</v>
      </c>
      <c r="I1296" s="346">
        <v>5000</v>
      </c>
      <c r="J1296" s="295">
        <v>16</v>
      </c>
      <c r="K1296" s="296">
        <f t="shared" si="183"/>
        <v>5.8083252662149082E-3</v>
      </c>
      <c r="L1296" s="296">
        <f t="shared" si="184"/>
        <v>3.8961038961038961E-3</v>
      </c>
      <c r="M1296" s="297">
        <f t="shared" si="182"/>
        <v>41.549028237009843</v>
      </c>
      <c r="N1296" s="297">
        <f t="shared" ref="N1296:N1308" si="189">M1296*0.22</f>
        <v>9.1407862121421655</v>
      </c>
      <c r="O1296" s="361">
        <v>16.329453152309178</v>
      </c>
      <c r="P1296" s="297">
        <v>1.5488512589182968</v>
      </c>
      <c r="Q1296" s="369">
        <f t="shared" si="181"/>
        <v>0.19451948612873612</v>
      </c>
    </row>
    <row r="1297" spans="1:17" x14ac:dyDescent="0.35">
      <c r="A1297" s="298">
        <f t="shared" si="185"/>
        <v>347</v>
      </c>
      <c r="B1297" s="295" t="s">
        <v>2399</v>
      </c>
      <c r="C1297" s="295">
        <v>399.4</v>
      </c>
      <c r="D1297" s="295"/>
      <c r="E1297" s="295"/>
      <c r="F1297" s="295">
        <f t="shared" si="188"/>
        <v>399.4</v>
      </c>
      <c r="G1297" s="346">
        <v>1100</v>
      </c>
      <c r="H1297" s="295">
        <v>16</v>
      </c>
      <c r="I1297" s="346">
        <v>5000</v>
      </c>
      <c r="J1297" s="295">
        <v>16</v>
      </c>
      <c r="K1297" s="296">
        <f t="shared" si="183"/>
        <v>5.8083252662149082E-3</v>
      </c>
      <c r="L1297" s="296">
        <f t="shared" si="184"/>
        <v>3.8961038961038961E-3</v>
      </c>
      <c r="M1297" s="297">
        <f t="shared" si="182"/>
        <v>41.549028237009843</v>
      </c>
      <c r="N1297" s="297">
        <f t="shared" si="189"/>
        <v>9.1407862121421655</v>
      </c>
      <c r="O1297" s="361">
        <v>16.329453152309178</v>
      </c>
      <c r="P1297" s="297">
        <v>1.5488512589182968</v>
      </c>
      <c r="Q1297" s="369">
        <f t="shared" si="181"/>
        <v>0.17167781387175635</v>
      </c>
    </row>
    <row r="1298" spans="1:17" x14ac:dyDescent="0.35">
      <c r="A1298" s="298">
        <f t="shared" si="185"/>
        <v>348</v>
      </c>
      <c r="B1298" s="295" t="s">
        <v>2400</v>
      </c>
      <c r="C1298" s="295">
        <v>381.3</v>
      </c>
      <c r="D1298" s="295"/>
      <c r="E1298" s="295"/>
      <c r="F1298" s="295">
        <f t="shared" si="188"/>
        <v>381.3</v>
      </c>
      <c r="G1298" s="346">
        <v>1100</v>
      </c>
      <c r="H1298" s="295">
        <v>16</v>
      </c>
      <c r="I1298" s="346">
        <v>5000</v>
      </c>
      <c r="J1298" s="295">
        <v>16</v>
      </c>
      <c r="K1298" s="296">
        <f t="shared" si="183"/>
        <v>5.8083252662149082E-3</v>
      </c>
      <c r="L1298" s="296">
        <f t="shared" si="184"/>
        <v>3.8961038961038961E-3</v>
      </c>
      <c r="M1298" s="297">
        <f t="shared" si="182"/>
        <v>41.549028237009843</v>
      </c>
      <c r="N1298" s="297">
        <f t="shared" si="189"/>
        <v>9.1407862121421655</v>
      </c>
      <c r="O1298" s="361">
        <v>16.329453152309178</v>
      </c>
      <c r="P1298" s="297">
        <v>1.5488512589182968</v>
      </c>
      <c r="Q1298" s="369">
        <f t="shared" si="181"/>
        <v>0.17982721967054677</v>
      </c>
    </row>
    <row r="1299" spans="1:17" x14ac:dyDescent="0.35">
      <c r="A1299" s="298">
        <f t="shared" si="185"/>
        <v>349</v>
      </c>
      <c r="B1299" s="295" t="s">
        <v>2401</v>
      </c>
      <c r="C1299" s="295">
        <v>351.4</v>
      </c>
      <c r="D1299" s="295"/>
      <c r="E1299" s="295"/>
      <c r="F1299" s="295">
        <f t="shared" si="188"/>
        <v>351.4</v>
      </c>
      <c r="G1299" s="346">
        <v>1100</v>
      </c>
      <c r="H1299" s="295">
        <v>16</v>
      </c>
      <c r="I1299" s="346">
        <v>5000</v>
      </c>
      <c r="J1299" s="295">
        <v>16</v>
      </c>
      <c r="K1299" s="296">
        <f t="shared" si="183"/>
        <v>5.8083252662149082E-3</v>
      </c>
      <c r="L1299" s="296">
        <f t="shared" si="184"/>
        <v>3.8961038961038961E-3</v>
      </c>
      <c r="M1299" s="297">
        <f t="shared" si="182"/>
        <v>41.549028237009843</v>
      </c>
      <c r="N1299" s="297">
        <f t="shared" si="189"/>
        <v>9.1407862121421655</v>
      </c>
      <c r="O1299" s="361">
        <v>16.329453152309178</v>
      </c>
      <c r="P1299" s="297">
        <v>1.5488512589182968</v>
      </c>
      <c r="Q1299" s="369">
        <f t="shared" si="181"/>
        <v>0.1951283974398961</v>
      </c>
    </row>
    <row r="1300" spans="1:17" x14ac:dyDescent="0.35">
      <c r="A1300" s="298">
        <f t="shared" si="185"/>
        <v>350</v>
      </c>
      <c r="B1300" s="295" t="s">
        <v>2402</v>
      </c>
      <c r="C1300" s="295">
        <v>381.3</v>
      </c>
      <c r="D1300" s="295"/>
      <c r="E1300" s="295"/>
      <c r="F1300" s="295">
        <f t="shared" si="188"/>
        <v>381.3</v>
      </c>
      <c r="G1300" s="346">
        <v>1100</v>
      </c>
      <c r="H1300" s="295">
        <v>16</v>
      </c>
      <c r="I1300" s="346">
        <v>5000</v>
      </c>
      <c r="J1300" s="295">
        <v>16</v>
      </c>
      <c r="K1300" s="296">
        <f t="shared" si="183"/>
        <v>5.8083252662149082E-3</v>
      </c>
      <c r="L1300" s="296">
        <f t="shared" si="184"/>
        <v>3.8961038961038961E-3</v>
      </c>
      <c r="M1300" s="297">
        <f t="shared" si="182"/>
        <v>41.549028237009843</v>
      </c>
      <c r="N1300" s="297">
        <f t="shared" si="189"/>
        <v>9.1407862121421655</v>
      </c>
      <c r="O1300" s="361">
        <v>16.329453152309178</v>
      </c>
      <c r="P1300" s="297">
        <v>1.5488512589182968</v>
      </c>
      <c r="Q1300" s="369">
        <f t="shared" si="181"/>
        <v>0.17982721967054677</v>
      </c>
    </row>
    <row r="1301" spans="1:17" x14ac:dyDescent="0.35">
      <c r="A1301" s="298">
        <f t="shared" si="185"/>
        <v>351</v>
      </c>
      <c r="B1301" s="295" t="s">
        <v>2403</v>
      </c>
      <c r="C1301" s="295">
        <v>125.1</v>
      </c>
      <c r="D1301" s="295"/>
      <c r="E1301" s="295"/>
      <c r="F1301" s="295">
        <f t="shared" si="188"/>
        <v>125.1</v>
      </c>
      <c r="G1301" s="346">
        <v>1100</v>
      </c>
      <c r="H1301" s="295">
        <v>6</v>
      </c>
      <c r="I1301" s="346">
        <v>5000</v>
      </c>
      <c r="J1301" s="295">
        <v>6</v>
      </c>
      <c r="K1301" s="296">
        <f t="shared" si="183"/>
        <v>2.1781219748305907E-3</v>
      </c>
      <c r="L1301" s="296">
        <f t="shared" si="184"/>
        <v>1.4610389610389611E-3</v>
      </c>
      <c r="M1301" s="297">
        <f t="shared" si="182"/>
        <v>15.580885588878692</v>
      </c>
      <c r="N1301" s="297">
        <f t="shared" si="189"/>
        <v>3.4277948295533123</v>
      </c>
      <c r="O1301" s="361">
        <v>6.1235449321159408</v>
      </c>
      <c r="P1301" s="297">
        <v>0.58081922209436132</v>
      </c>
      <c r="Q1301" s="369">
        <f t="shared" si="181"/>
        <v>0.20553992464142531</v>
      </c>
    </row>
    <row r="1302" spans="1:17" x14ac:dyDescent="0.35">
      <c r="A1302" s="298">
        <f t="shared" si="185"/>
        <v>352</v>
      </c>
      <c r="B1302" s="295" t="s">
        <v>2404</v>
      </c>
      <c r="C1302" s="295">
        <v>120.3</v>
      </c>
      <c r="D1302" s="295"/>
      <c r="E1302" s="295"/>
      <c r="F1302" s="295">
        <f t="shared" si="188"/>
        <v>120.3</v>
      </c>
      <c r="G1302" s="346">
        <v>1100</v>
      </c>
      <c r="H1302" s="295">
        <v>8</v>
      </c>
      <c r="I1302" s="346">
        <v>5000</v>
      </c>
      <c r="J1302" s="295">
        <v>8</v>
      </c>
      <c r="K1302" s="296">
        <f t="shared" si="183"/>
        <v>2.9041626331074541E-3</v>
      </c>
      <c r="L1302" s="296">
        <f t="shared" si="184"/>
        <v>1.9480519480519481E-3</v>
      </c>
      <c r="M1302" s="297">
        <f t="shared" si="182"/>
        <v>20.774514118504921</v>
      </c>
      <c r="N1302" s="297">
        <f t="shared" si="189"/>
        <v>4.5703931060710827</v>
      </c>
      <c r="O1302" s="361">
        <v>8.1647265761545889</v>
      </c>
      <c r="P1302" s="297">
        <v>0.77442562945914839</v>
      </c>
      <c r="Q1302" s="369">
        <f t="shared" si="181"/>
        <v>0.28498802518860966</v>
      </c>
    </row>
    <row r="1303" spans="1:17" x14ac:dyDescent="0.35">
      <c r="A1303" s="298">
        <f t="shared" si="185"/>
        <v>353</v>
      </c>
      <c r="B1303" s="295" t="s">
        <v>2405</v>
      </c>
      <c r="C1303" s="295">
        <v>342.6</v>
      </c>
      <c r="D1303" s="295"/>
      <c r="E1303" s="295"/>
      <c r="F1303" s="295">
        <f t="shared" si="188"/>
        <v>342.6</v>
      </c>
      <c r="G1303" s="346">
        <v>1100</v>
      </c>
      <c r="H1303" s="295">
        <v>16</v>
      </c>
      <c r="I1303" s="346">
        <v>5000</v>
      </c>
      <c r="J1303" s="295">
        <v>16</v>
      </c>
      <c r="K1303" s="296">
        <f t="shared" si="183"/>
        <v>5.8083252662149082E-3</v>
      </c>
      <c r="L1303" s="296">
        <f t="shared" si="184"/>
        <v>3.8961038961038961E-3</v>
      </c>
      <c r="M1303" s="297">
        <f t="shared" si="182"/>
        <v>41.549028237009843</v>
      </c>
      <c r="N1303" s="297">
        <f t="shared" si="189"/>
        <v>9.1407862121421655</v>
      </c>
      <c r="O1303" s="361">
        <v>16.329453152309178</v>
      </c>
      <c r="P1303" s="297">
        <v>1.5488512589182968</v>
      </c>
      <c r="Q1303" s="369">
        <f t="shared" si="181"/>
        <v>0.20014045201511815</v>
      </c>
    </row>
    <row r="1304" spans="1:17" x14ac:dyDescent="0.35">
      <c r="A1304" s="298">
        <f t="shared" si="185"/>
        <v>354</v>
      </c>
      <c r="B1304" s="295" t="s">
        <v>2406</v>
      </c>
      <c r="C1304" s="295">
        <v>341.6</v>
      </c>
      <c r="D1304" s="295"/>
      <c r="E1304" s="295"/>
      <c r="F1304" s="295">
        <f t="shared" si="188"/>
        <v>341.6</v>
      </c>
      <c r="G1304" s="346">
        <v>1100</v>
      </c>
      <c r="H1304" s="295">
        <v>16</v>
      </c>
      <c r="I1304" s="346">
        <v>5000</v>
      </c>
      <c r="J1304" s="295">
        <v>16</v>
      </c>
      <c r="K1304" s="296">
        <f t="shared" si="183"/>
        <v>5.8083252662149082E-3</v>
      </c>
      <c r="L1304" s="296">
        <f t="shared" si="184"/>
        <v>3.8961038961038961E-3</v>
      </c>
      <c r="M1304" s="297">
        <f t="shared" si="182"/>
        <v>41.549028237009843</v>
      </c>
      <c r="N1304" s="297">
        <f t="shared" si="189"/>
        <v>9.1407862121421655</v>
      </c>
      <c r="O1304" s="361">
        <v>16.329453152309178</v>
      </c>
      <c r="P1304" s="297">
        <v>1.5488512589182968</v>
      </c>
      <c r="Q1304" s="369">
        <f t="shared" si="181"/>
        <v>0.2007263432680898</v>
      </c>
    </row>
    <row r="1305" spans="1:17" x14ac:dyDescent="0.35">
      <c r="A1305" s="298">
        <f t="shared" si="185"/>
        <v>355</v>
      </c>
      <c r="B1305" s="295" t="s">
        <v>2407</v>
      </c>
      <c r="C1305" s="295">
        <v>348.8</v>
      </c>
      <c r="D1305" s="295"/>
      <c r="E1305" s="295"/>
      <c r="F1305" s="295">
        <f t="shared" si="188"/>
        <v>348.8</v>
      </c>
      <c r="G1305" s="346">
        <v>1100</v>
      </c>
      <c r="H1305" s="295">
        <v>16</v>
      </c>
      <c r="I1305" s="346">
        <v>5000</v>
      </c>
      <c r="J1305" s="295">
        <v>16</v>
      </c>
      <c r="K1305" s="296">
        <f t="shared" si="183"/>
        <v>5.8083252662149082E-3</v>
      </c>
      <c r="L1305" s="296">
        <f t="shared" si="184"/>
        <v>3.8961038961038961E-3</v>
      </c>
      <c r="M1305" s="297">
        <f t="shared" si="182"/>
        <v>41.549028237009843</v>
      </c>
      <c r="N1305" s="297">
        <f t="shared" si="189"/>
        <v>9.1407862121421655</v>
      </c>
      <c r="O1305" s="361">
        <v>16.329453152309178</v>
      </c>
      <c r="P1305" s="297">
        <v>1.5488512589182968</v>
      </c>
      <c r="Q1305" s="369">
        <f t="shared" si="181"/>
        <v>0.19658290957677604</v>
      </c>
    </row>
    <row r="1306" spans="1:17" x14ac:dyDescent="0.35">
      <c r="A1306" s="298">
        <f t="shared" si="185"/>
        <v>356</v>
      </c>
      <c r="B1306" s="295" t="s">
        <v>2408</v>
      </c>
      <c r="C1306" s="295">
        <v>348.5</v>
      </c>
      <c r="D1306" s="295"/>
      <c r="E1306" s="295"/>
      <c r="F1306" s="295">
        <f t="shared" si="188"/>
        <v>348.5</v>
      </c>
      <c r="G1306" s="346">
        <v>1100</v>
      </c>
      <c r="H1306" s="295">
        <v>16</v>
      </c>
      <c r="I1306" s="346">
        <v>5000</v>
      </c>
      <c r="J1306" s="295">
        <v>16</v>
      </c>
      <c r="K1306" s="296">
        <f t="shared" si="183"/>
        <v>5.8083252662149082E-3</v>
      </c>
      <c r="L1306" s="296">
        <f t="shared" si="184"/>
        <v>3.8961038961038961E-3</v>
      </c>
      <c r="M1306" s="297">
        <f t="shared" si="182"/>
        <v>41.549028237009843</v>
      </c>
      <c r="N1306" s="297">
        <f t="shared" si="189"/>
        <v>9.1407862121421655</v>
      </c>
      <c r="O1306" s="361">
        <v>16.329453152309178</v>
      </c>
      <c r="P1306" s="297">
        <v>1.5488512589182968</v>
      </c>
      <c r="Q1306" s="369">
        <f t="shared" si="181"/>
        <v>0.19675213446306883</v>
      </c>
    </row>
    <row r="1307" spans="1:17" x14ac:dyDescent="0.35">
      <c r="A1307" s="298">
        <f t="shared" si="185"/>
        <v>357</v>
      </c>
      <c r="B1307" s="295" t="s">
        <v>2409</v>
      </c>
      <c r="C1307" s="295">
        <v>713.6</v>
      </c>
      <c r="D1307" s="295"/>
      <c r="E1307" s="295"/>
      <c r="F1307" s="295">
        <f t="shared" si="188"/>
        <v>713.6</v>
      </c>
      <c r="G1307" s="346">
        <v>1100</v>
      </c>
      <c r="H1307" s="295">
        <v>24</v>
      </c>
      <c r="I1307" s="346">
        <v>5000</v>
      </c>
      <c r="J1307" s="295">
        <v>24</v>
      </c>
      <c r="K1307" s="296">
        <f t="shared" si="183"/>
        <v>8.7124878993223628E-3</v>
      </c>
      <c r="L1307" s="296">
        <f t="shared" si="184"/>
        <v>5.8441558441558444E-3</v>
      </c>
      <c r="M1307" s="297">
        <f t="shared" si="182"/>
        <v>62.323542355514768</v>
      </c>
      <c r="N1307" s="297">
        <f t="shared" si="189"/>
        <v>13.711179318213249</v>
      </c>
      <c r="O1307" s="361">
        <v>24.494179728463763</v>
      </c>
      <c r="P1307" s="297">
        <v>2.3232768883774453</v>
      </c>
      <c r="Q1307" s="369">
        <f t="shared" si="181"/>
        <v>0.14413141576593222</v>
      </c>
    </row>
    <row r="1308" spans="1:17" x14ac:dyDescent="0.35">
      <c r="A1308" s="298">
        <f t="shared" si="185"/>
        <v>358</v>
      </c>
      <c r="B1308" s="295" t="s">
        <v>2410</v>
      </c>
      <c r="C1308" s="295">
        <v>343.6</v>
      </c>
      <c r="D1308" s="295"/>
      <c r="E1308" s="295"/>
      <c r="F1308" s="295">
        <f t="shared" si="188"/>
        <v>343.6</v>
      </c>
      <c r="G1308" s="346">
        <v>1100</v>
      </c>
      <c r="H1308" s="295">
        <v>16</v>
      </c>
      <c r="I1308" s="346">
        <v>5000</v>
      </c>
      <c r="J1308" s="295">
        <v>16</v>
      </c>
      <c r="K1308" s="296">
        <f t="shared" si="183"/>
        <v>5.8083252662149082E-3</v>
      </c>
      <c r="L1308" s="296">
        <f t="shared" si="184"/>
        <v>3.8961038961038961E-3</v>
      </c>
      <c r="M1308" s="297">
        <f t="shared" si="182"/>
        <v>41.549028237009843</v>
      </c>
      <c r="N1308" s="297">
        <f t="shared" si="189"/>
        <v>9.1407862121421655</v>
      </c>
      <c r="O1308" s="361">
        <v>16.329453152309178</v>
      </c>
      <c r="P1308" s="297">
        <v>1.5488512589182968</v>
      </c>
      <c r="Q1308" s="369">
        <f t="shared" si="181"/>
        <v>0.19955797107211723</v>
      </c>
    </row>
    <row r="1309" spans="1:17" ht="18" x14ac:dyDescent="0.4">
      <c r="A1309" s="317"/>
      <c r="B1309" s="317" t="s">
        <v>2074</v>
      </c>
      <c r="C1309" s="320">
        <f t="shared" ref="C1309:H1309" si="190">SUM(C951:C1308)</f>
        <v>210848.08000000002</v>
      </c>
      <c r="D1309" s="320">
        <f t="shared" si="190"/>
        <v>1269.0999999999999</v>
      </c>
      <c r="E1309" s="320">
        <f t="shared" si="190"/>
        <v>9020.7800000000007</v>
      </c>
      <c r="F1309" s="320">
        <f t="shared" si="190"/>
        <v>221137.96000000011</v>
      </c>
      <c r="G1309" s="320">
        <f t="shared" si="190"/>
        <v>393800</v>
      </c>
      <c r="H1309" s="320">
        <f t="shared" si="190"/>
        <v>4132</v>
      </c>
      <c r="I1309" s="346">
        <v>5000</v>
      </c>
      <c r="J1309" s="320">
        <f t="shared" ref="J1309:P1309" si="191">SUM(J951:J1308)</f>
        <v>6160</v>
      </c>
      <c r="K1309" s="320">
        <f t="shared" si="191"/>
        <v>1.5000000000000007</v>
      </c>
      <c r="L1309" s="320">
        <f t="shared" si="191"/>
        <v>1.4999999999999996</v>
      </c>
      <c r="M1309" s="320">
        <f t="shared" si="191"/>
        <v>12844.350000000002</v>
      </c>
      <c r="N1309" s="320">
        <f t="shared" si="191"/>
        <v>2825.7570000000046</v>
      </c>
      <c r="O1309" s="421">
        <f t="shared" si="191"/>
        <v>5157.7153942308933</v>
      </c>
      <c r="P1309" s="320">
        <f t="shared" si="191"/>
        <v>399.99083761565038</v>
      </c>
      <c r="Q1309" s="369">
        <f t="shared" si="181"/>
        <v>9.5993529251362092E-2</v>
      </c>
    </row>
    <row r="1310" spans="1:17" x14ac:dyDescent="0.35">
      <c r="A1310" s="536" t="s">
        <v>1877</v>
      </c>
      <c r="B1310" s="536"/>
      <c r="C1310" s="536"/>
      <c r="D1310" s="536"/>
      <c r="E1310" s="536"/>
      <c r="F1310" s="536"/>
      <c r="G1310" s="536"/>
      <c r="H1310" s="536"/>
      <c r="I1310" s="536"/>
      <c r="J1310" s="536"/>
      <c r="K1310" s="536"/>
      <c r="L1310" s="536"/>
      <c r="M1310" s="536"/>
      <c r="N1310" s="536"/>
      <c r="O1310" s="536"/>
      <c r="P1310" s="536"/>
      <c r="Q1310" s="536"/>
    </row>
    <row r="1311" spans="1:17" x14ac:dyDescent="0.35">
      <c r="A1311" s="295">
        <v>1</v>
      </c>
      <c r="B1311" s="295" t="s">
        <v>1504</v>
      </c>
      <c r="C1311" s="311">
        <v>2589.1999999999998</v>
      </c>
      <c r="D1311" s="295"/>
      <c r="E1311" s="339">
        <v>1780.4</v>
      </c>
      <c r="F1311" s="295">
        <f t="shared" ref="F1311:F1357" si="192">C1311+D1311+E1311</f>
        <v>4369.6000000000004</v>
      </c>
      <c r="G1311" s="346">
        <v>1100</v>
      </c>
      <c r="H1311" s="295"/>
      <c r="I1311" s="346">
        <v>5000</v>
      </c>
      <c r="J1311" s="295">
        <v>45</v>
      </c>
      <c r="K1311" s="296">
        <v>0</v>
      </c>
      <c r="L1311" s="296">
        <f>SUM(1/$J$1358*J1311)</f>
        <v>3.8533995547182735E-3</v>
      </c>
      <c r="M1311" s="297">
        <f t="shared" ref="M1311:M1357" si="193">(L1311+K1311)*4281.45</f>
        <v>16.49813752354855</v>
      </c>
      <c r="N1311" s="297">
        <f>M1311*0.22</f>
        <v>3.6295902551806809</v>
      </c>
      <c r="O1311" s="361">
        <v>4.2335477486392872</v>
      </c>
      <c r="P1311" s="297">
        <v>0</v>
      </c>
      <c r="Q1311" s="369">
        <f t="shared" ref="Q1311:Q1338" si="194">(M1311+N1311+O1311+P1311)/F1311</f>
        <v>5.5751729053845926E-3</v>
      </c>
    </row>
    <row r="1312" spans="1:17" x14ac:dyDescent="0.35">
      <c r="A1312" s="295">
        <f>A1311+1</f>
        <v>2</v>
      </c>
      <c r="B1312" s="295" t="s">
        <v>1505</v>
      </c>
      <c r="C1312" s="311">
        <v>3208.2</v>
      </c>
      <c r="D1312" s="322"/>
      <c r="E1312" s="339">
        <v>45.1</v>
      </c>
      <c r="F1312" s="295">
        <f t="shared" si="192"/>
        <v>3253.2999999999997</v>
      </c>
      <c r="G1312" s="346">
        <v>1100</v>
      </c>
      <c r="H1312" s="295"/>
      <c r="I1312" s="346">
        <v>5000</v>
      </c>
      <c r="J1312" s="295">
        <v>224</v>
      </c>
      <c r="K1312" s="296">
        <v>0</v>
      </c>
      <c r="L1312" s="296">
        <f t="shared" ref="L1312:L1357" si="195">SUM(1/$J$1358*J1312)</f>
        <v>1.9181366672375404E-2</v>
      </c>
      <c r="M1312" s="297">
        <f t="shared" si="193"/>
        <v>82.124062339441664</v>
      </c>
      <c r="N1312" s="297">
        <f t="shared" ref="N1312:N1357" si="196">M1312*0.22</f>
        <v>18.067293714677167</v>
      </c>
      <c r="O1312" s="361">
        <v>21.073659904337784</v>
      </c>
      <c r="P1312" s="297">
        <v>0</v>
      </c>
      <c r="Q1312" s="369">
        <f t="shared" si="194"/>
        <v>3.7274464684614581E-2</v>
      </c>
    </row>
    <row r="1313" spans="1:17" x14ac:dyDescent="0.35">
      <c r="A1313" s="295">
        <f t="shared" ref="A1313:A1357" si="197">A1312+1</f>
        <v>3</v>
      </c>
      <c r="B1313" s="295" t="s">
        <v>1878</v>
      </c>
      <c r="C1313" s="311">
        <v>7422.1</v>
      </c>
      <c r="D1313" s="322"/>
      <c r="E1313" s="339">
        <v>176.5</v>
      </c>
      <c r="F1313" s="295">
        <f t="shared" si="192"/>
        <v>7598.6</v>
      </c>
      <c r="G1313" s="346">
        <v>1100</v>
      </c>
      <c r="H1313" s="295"/>
      <c r="I1313" s="346">
        <v>5000</v>
      </c>
      <c r="J1313" s="295">
        <v>504</v>
      </c>
      <c r="K1313" s="296">
        <v>0</v>
      </c>
      <c r="L1313" s="296">
        <f t="shared" si="195"/>
        <v>4.315807501284466E-2</v>
      </c>
      <c r="M1313" s="297">
        <f t="shared" si="193"/>
        <v>184.77914026374376</v>
      </c>
      <c r="N1313" s="297">
        <f t="shared" si="196"/>
        <v>40.651410858023624</v>
      </c>
      <c r="O1313" s="361">
        <v>47.415734784760026</v>
      </c>
      <c r="P1313" s="297">
        <v>0</v>
      </c>
      <c r="Q1313" s="369">
        <f t="shared" si="194"/>
        <v>3.5907441621683918E-2</v>
      </c>
    </row>
    <row r="1314" spans="1:17" x14ac:dyDescent="0.35">
      <c r="A1314" s="295">
        <f t="shared" si="197"/>
        <v>4</v>
      </c>
      <c r="B1314" s="295" t="s">
        <v>1507</v>
      </c>
      <c r="C1314" s="311">
        <v>3200.7</v>
      </c>
      <c r="D1314" s="322">
        <v>43.2</v>
      </c>
      <c r="E1314" s="339"/>
      <c r="F1314" s="295">
        <f t="shared" si="192"/>
        <v>3243.8999999999996</v>
      </c>
      <c r="G1314" s="346">
        <v>1100</v>
      </c>
      <c r="H1314" s="295"/>
      <c r="I1314" s="346">
        <v>5000</v>
      </c>
      <c r="J1314" s="295">
        <v>224</v>
      </c>
      <c r="K1314" s="296">
        <v>0</v>
      </c>
      <c r="L1314" s="296">
        <f t="shared" si="195"/>
        <v>1.9181366672375404E-2</v>
      </c>
      <c r="M1314" s="297">
        <f t="shared" si="193"/>
        <v>82.124062339441664</v>
      </c>
      <c r="N1314" s="297">
        <f t="shared" si="196"/>
        <v>18.067293714677167</v>
      </c>
      <c r="O1314" s="361">
        <v>21.073659904337784</v>
      </c>
      <c r="P1314" s="297">
        <v>0</v>
      </c>
      <c r="Q1314" s="369">
        <f t="shared" si="194"/>
        <v>3.7382476635672068E-2</v>
      </c>
    </row>
    <row r="1315" spans="1:17" x14ac:dyDescent="0.35">
      <c r="A1315" s="295">
        <f t="shared" si="197"/>
        <v>5</v>
      </c>
      <c r="B1315" s="295" t="s">
        <v>1508</v>
      </c>
      <c r="C1315" s="311">
        <v>3204.9</v>
      </c>
      <c r="D1315" s="322"/>
      <c r="E1315" s="339"/>
      <c r="F1315" s="295">
        <f t="shared" si="192"/>
        <v>3204.9</v>
      </c>
      <c r="G1315" s="346">
        <v>1100</v>
      </c>
      <c r="H1315" s="295"/>
      <c r="I1315" s="346">
        <v>5000</v>
      </c>
      <c r="J1315" s="295">
        <v>224</v>
      </c>
      <c r="K1315" s="296">
        <v>0</v>
      </c>
      <c r="L1315" s="296">
        <f t="shared" si="195"/>
        <v>1.9181366672375404E-2</v>
      </c>
      <c r="M1315" s="297">
        <f t="shared" si="193"/>
        <v>82.124062339441664</v>
      </c>
      <c r="N1315" s="297">
        <f t="shared" si="196"/>
        <v>18.067293714677167</v>
      </c>
      <c r="O1315" s="361">
        <v>21.073659904337784</v>
      </c>
      <c r="P1315" s="297">
        <v>0</v>
      </c>
      <c r="Q1315" s="369">
        <f t="shared" si="194"/>
        <v>3.7837379000423291E-2</v>
      </c>
    </row>
    <row r="1316" spans="1:17" x14ac:dyDescent="0.35">
      <c r="A1316" s="295">
        <f t="shared" si="197"/>
        <v>6</v>
      </c>
      <c r="B1316" s="295" t="s">
        <v>1509</v>
      </c>
      <c r="C1316" s="311">
        <v>3188.3</v>
      </c>
      <c r="D1316" s="322"/>
      <c r="E1316" s="339"/>
      <c r="F1316" s="295">
        <f t="shared" si="192"/>
        <v>3188.3</v>
      </c>
      <c r="G1316" s="346">
        <v>1100</v>
      </c>
      <c r="H1316" s="295"/>
      <c r="I1316" s="346">
        <v>5000</v>
      </c>
      <c r="J1316" s="295">
        <v>224</v>
      </c>
      <c r="K1316" s="296">
        <v>0</v>
      </c>
      <c r="L1316" s="296">
        <f t="shared" si="195"/>
        <v>1.9181366672375404E-2</v>
      </c>
      <c r="M1316" s="297">
        <f t="shared" si="193"/>
        <v>82.124062339441664</v>
      </c>
      <c r="N1316" s="297">
        <f t="shared" si="196"/>
        <v>18.067293714677167</v>
      </c>
      <c r="O1316" s="361">
        <v>21.073659904337784</v>
      </c>
      <c r="P1316" s="297">
        <v>0</v>
      </c>
      <c r="Q1316" s="369">
        <f t="shared" si="194"/>
        <v>3.8034380691420698E-2</v>
      </c>
    </row>
    <row r="1317" spans="1:17" x14ac:dyDescent="0.35">
      <c r="A1317" s="295">
        <f t="shared" si="197"/>
        <v>7</v>
      </c>
      <c r="B1317" s="295" t="s">
        <v>1510</v>
      </c>
      <c r="C1317" s="311">
        <v>3475.5</v>
      </c>
      <c r="D1317" s="322"/>
      <c r="E1317" s="339"/>
      <c r="F1317" s="295">
        <f t="shared" si="192"/>
        <v>3475.5</v>
      </c>
      <c r="G1317" s="346">
        <v>1100</v>
      </c>
      <c r="H1317" s="295"/>
      <c r="I1317" s="346">
        <v>5000</v>
      </c>
      <c r="J1317" s="295">
        <v>182</v>
      </c>
      <c r="K1317" s="296">
        <v>0</v>
      </c>
      <c r="L1317" s="296">
        <f t="shared" si="195"/>
        <v>1.5584860421305018E-2</v>
      </c>
      <c r="M1317" s="297">
        <f t="shared" si="193"/>
        <v>66.725800650796359</v>
      </c>
      <c r="N1317" s="297">
        <f t="shared" si="196"/>
        <v>14.679676143175199</v>
      </c>
      <c r="O1317" s="361">
        <v>17.122348672274452</v>
      </c>
      <c r="P1317" s="297">
        <v>0</v>
      </c>
      <c r="Q1317" s="369">
        <f t="shared" si="194"/>
        <v>2.8349252040352758E-2</v>
      </c>
    </row>
    <row r="1318" spans="1:17" x14ac:dyDescent="0.35">
      <c r="A1318" s="295">
        <f t="shared" si="197"/>
        <v>8</v>
      </c>
      <c r="B1318" s="295" t="s">
        <v>1879</v>
      </c>
      <c r="C1318" s="311">
        <v>3043.6</v>
      </c>
      <c r="D1318" s="322"/>
      <c r="E1318" s="339"/>
      <c r="F1318" s="295">
        <f t="shared" si="192"/>
        <v>3043.6</v>
      </c>
      <c r="G1318" s="346">
        <v>1100</v>
      </c>
      <c r="H1318" s="295"/>
      <c r="I1318" s="346">
        <v>5000</v>
      </c>
      <c r="J1318" s="295">
        <v>140</v>
      </c>
      <c r="K1318" s="296">
        <v>0</v>
      </c>
      <c r="L1318" s="296">
        <f t="shared" si="195"/>
        <v>1.1988354170234628E-2</v>
      </c>
      <c r="M1318" s="297">
        <f t="shared" si="193"/>
        <v>51.327538962151046</v>
      </c>
      <c r="N1318" s="297">
        <f t="shared" si="196"/>
        <v>11.29205857167323</v>
      </c>
      <c r="O1318" s="361">
        <v>13.171037440211116</v>
      </c>
      <c r="P1318" s="297">
        <v>0</v>
      </c>
      <c r="Q1318" s="369">
        <f t="shared" si="194"/>
        <v>2.4901641140108881E-2</v>
      </c>
    </row>
    <row r="1319" spans="1:17" x14ac:dyDescent="0.35">
      <c r="A1319" s="295">
        <f t="shared" si="197"/>
        <v>9</v>
      </c>
      <c r="B1319" s="295" t="s">
        <v>1511</v>
      </c>
      <c r="C1319" s="311">
        <v>7039.4</v>
      </c>
      <c r="D1319" s="322"/>
      <c r="E1319" s="339">
        <v>816.4</v>
      </c>
      <c r="F1319" s="295">
        <f t="shared" si="192"/>
        <v>7855.7999999999993</v>
      </c>
      <c r="G1319" s="346">
        <v>1100</v>
      </c>
      <c r="H1319" s="295"/>
      <c r="I1319" s="346">
        <v>5000</v>
      </c>
      <c r="J1319" s="295">
        <v>120</v>
      </c>
      <c r="K1319" s="296">
        <v>0</v>
      </c>
      <c r="L1319" s="296">
        <f t="shared" si="195"/>
        <v>1.0275732145915395E-2</v>
      </c>
      <c r="M1319" s="297">
        <f t="shared" si="193"/>
        <v>43.995033396129465</v>
      </c>
      <c r="N1319" s="297">
        <f t="shared" si="196"/>
        <v>9.678907347148483</v>
      </c>
      <c r="O1319" s="361">
        <v>11.289460663038099</v>
      </c>
      <c r="P1319" s="297">
        <v>0</v>
      </c>
      <c r="Q1319" s="369">
        <f t="shared" si="194"/>
        <v>8.2694825996481661E-3</v>
      </c>
    </row>
    <row r="1320" spans="1:17" x14ac:dyDescent="0.35">
      <c r="A1320" s="295">
        <f t="shared" si="197"/>
        <v>10</v>
      </c>
      <c r="B1320" s="295" t="s">
        <v>1512</v>
      </c>
      <c r="C1320" s="311">
        <v>10010.700000000001</v>
      </c>
      <c r="D1320" s="322">
        <v>269</v>
      </c>
      <c r="E1320" s="339"/>
      <c r="F1320" s="295">
        <f t="shared" si="192"/>
        <v>10279.700000000001</v>
      </c>
      <c r="G1320" s="346">
        <v>1100</v>
      </c>
      <c r="H1320" s="295"/>
      <c r="I1320" s="346">
        <v>5000</v>
      </c>
      <c r="J1320" s="295">
        <v>572</v>
      </c>
      <c r="K1320" s="296">
        <v>0</v>
      </c>
      <c r="L1320" s="296">
        <f t="shared" si="195"/>
        <v>4.8980989895530055E-2</v>
      </c>
      <c r="M1320" s="297">
        <f t="shared" si="193"/>
        <v>209.70965918821716</v>
      </c>
      <c r="N1320" s="297">
        <f t="shared" si="196"/>
        <v>46.136125021407778</v>
      </c>
      <c r="O1320" s="361">
        <v>53.813095827148274</v>
      </c>
      <c r="P1320" s="297">
        <v>0</v>
      </c>
      <c r="Q1320" s="369">
        <f t="shared" si="194"/>
        <v>3.0123338233292139E-2</v>
      </c>
    </row>
    <row r="1321" spans="1:17" x14ac:dyDescent="0.35">
      <c r="A1321" s="295">
        <f t="shared" si="197"/>
        <v>11</v>
      </c>
      <c r="B1321" s="295" t="s">
        <v>1513</v>
      </c>
      <c r="C1321" s="311">
        <v>9985.1</v>
      </c>
      <c r="D1321" s="322">
        <v>248.8</v>
      </c>
      <c r="E1321" s="339"/>
      <c r="F1321" s="295">
        <f t="shared" si="192"/>
        <v>10233.9</v>
      </c>
      <c r="G1321" s="346">
        <v>1100</v>
      </c>
      <c r="H1321" s="295"/>
      <c r="I1321" s="346">
        <v>5000</v>
      </c>
      <c r="J1321" s="295">
        <v>572</v>
      </c>
      <c r="K1321" s="296">
        <v>0</v>
      </c>
      <c r="L1321" s="296">
        <f t="shared" si="195"/>
        <v>4.8980989895530055E-2</v>
      </c>
      <c r="M1321" s="297">
        <f t="shared" si="193"/>
        <v>209.70965918821716</v>
      </c>
      <c r="N1321" s="297">
        <f t="shared" si="196"/>
        <v>46.136125021407778</v>
      </c>
      <c r="O1321" s="361">
        <v>53.813095827148274</v>
      </c>
      <c r="P1321" s="297">
        <v>0</v>
      </c>
      <c r="Q1321" s="369">
        <f t="shared" si="194"/>
        <v>3.0258149878030195E-2</v>
      </c>
    </row>
    <row r="1322" spans="1:17" x14ac:dyDescent="0.35">
      <c r="A1322" s="295">
        <f t="shared" si="197"/>
        <v>12</v>
      </c>
      <c r="B1322" s="295" t="s">
        <v>1880</v>
      </c>
      <c r="C1322" s="311">
        <v>4399.7</v>
      </c>
      <c r="D1322" s="322"/>
      <c r="E1322" s="339"/>
      <c r="F1322" s="295">
        <f t="shared" si="192"/>
        <v>4399.7</v>
      </c>
      <c r="G1322" s="346">
        <v>1100</v>
      </c>
      <c r="H1322" s="295"/>
      <c r="I1322" s="346">
        <v>5000</v>
      </c>
      <c r="J1322" s="295">
        <v>228</v>
      </c>
      <c r="K1322" s="296">
        <v>0</v>
      </c>
      <c r="L1322" s="296">
        <f t="shared" si="195"/>
        <v>1.9523891077239251E-2</v>
      </c>
      <c r="M1322" s="297">
        <f t="shared" si="193"/>
        <v>83.590563452645995</v>
      </c>
      <c r="N1322" s="297">
        <f t="shared" si="196"/>
        <v>18.38992395958212</v>
      </c>
      <c r="O1322" s="361">
        <v>21.449975259772391</v>
      </c>
      <c r="P1322" s="297">
        <v>0</v>
      </c>
      <c r="Q1322" s="369">
        <f t="shared" si="194"/>
        <v>2.8054290672545969E-2</v>
      </c>
    </row>
    <row r="1323" spans="1:17" x14ac:dyDescent="0.35">
      <c r="A1323" s="295">
        <f t="shared" si="197"/>
        <v>13</v>
      </c>
      <c r="B1323" s="295" t="s">
        <v>1514</v>
      </c>
      <c r="C1323" s="311">
        <v>4393.8999999999996</v>
      </c>
      <c r="D1323" s="322"/>
      <c r="E1323" s="339"/>
      <c r="F1323" s="295">
        <f t="shared" si="192"/>
        <v>4393.8999999999996</v>
      </c>
      <c r="G1323" s="346">
        <v>1100</v>
      </c>
      <c r="H1323" s="295"/>
      <c r="I1323" s="346">
        <v>5000</v>
      </c>
      <c r="J1323" s="295">
        <v>228</v>
      </c>
      <c r="K1323" s="296">
        <v>0</v>
      </c>
      <c r="L1323" s="296">
        <f t="shared" si="195"/>
        <v>1.9523891077239251E-2</v>
      </c>
      <c r="M1323" s="297">
        <f t="shared" si="193"/>
        <v>83.590563452645995</v>
      </c>
      <c r="N1323" s="297">
        <f t="shared" si="196"/>
        <v>18.38992395958212</v>
      </c>
      <c r="O1323" s="361">
        <v>21.449975259772391</v>
      </c>
      <c r="P1323" s="297">
        <v>0</v>
      </c>
      <c r="Q1323" s="369">
        <f t="shared" si="194"/>
        <v>2.8091322668244729E-2</v>
      </c>
    </row>
    <row r="1324" spans="1:17" x14ac:dyDescent="0.35">
      <c r="A1324" s="295">
        <f t="shared" si="197"/>
        <v>14</v>
      </c>
      <c r="B1324" s="295" t="s">
        <v>1515</v>
      </c>
      <c r="C1324" s="311">
        <v>13614.8</v>
      </c>
      <c r="D1324" s="322"/>
      <c r="E1324" s="339">
        <v>2083.39</v>
      </c>
      <c r="F1324" s="295">
        <f t="shared" si="192"/>
        <v>15698.189999999999</v>
      </c>
      <c r="G1324" s="346">
        <v>1100</v>
      </c>
      <c r="H1324" s="295"/>
      <c r="I1324" s="346">
        <v>5000</v>
      </c>
      <c r="J1324" s="295">
        <v>522</v>
      </c>
      <c r="K1324" s="296">
        <v>0</v>
      </c>
      <c r="L1324" s="296">
        <f t="shared" si="195"/>
        <v>4.4699434834731974E-2</v>
      </c>
      <c r="M1324" s="297">
        <f t="shared" si="193"/>
        <v>191.37839527316319</v>
      </c>
      <c r="N1324" s="297">
        <f t="shared" si="196"/>
        <v>42.103246960095902</v>
      </c>
      <c r="O1324" s="361">
        <v>49.109153884215729</v>
      </c>
      <c r="P1324" s="297">
        <v>0</v>
      </c>
      <c r="Q1324" s="369">
        <f t="shared" si="194"/>
        <v>1.8001489096352821E-2</v>
      </c>
    </row>
    <row r="1325" spans="1:17" x14ac:dyDescent="0.35">
      <c r="A1325" s="295">
        <f t="shared" si="197"/>
        <v>15</v>
      </c>
      <c r="B1325" s="295" t="s">
        <v>1516</v>
      </c>
      <c r="C1325" s="311">
        <v>3086.6</v>
      </c>
      <c r="D1325" s="322"/>
      <c r="E1325" s="339"/>
      <c r="F1325" s="295">
        <f t="shared" si="192"/>
        <v>3086.6</v>
      </c>
      <c r="G1325" s="346">
        <v>1100</v>
      </c>
      <c r="H1325" s="295"/>
      <c r="I1325" s="346">
        <v>5000</v>
      </c>
      <c r="J1325" s="295">
        <v>144</v>
      </c>
      <c r="K1325" s="296">
        <v>0</v>
      </c>
      <c r="L1325" s="296">
        <f t="shared" si="195"/>
        <v>1.2330878575098476E-2</v>
      </c>
      <c r="M1325" s="297">
        <f t="shared" si="193"/>
        <v>52.794040075355369</v>
      </c>
      <c r="N1325" s="297">
        <f t="shared" si="196"/>
        <v>11.614688816578182</v>
      </c>
      <c r="O1325" s="361">
        <v>13.54735279564572</v>
      </c>
      <c r="P1325" s="297">
        <v>0</v>
      </c>
      <c r="Q1325" s="369">
        <f t="shared" si="194"/>
        <v>2.5256295499118536E-2</v>
      </c>
    </row>
    <row r="1326" spans="1:17" x14ac:dyDescent="0.35">
      <c r="A1326" s="295">
        <f t="shared" si="197"/>
        <v>16</v>
      </c>
      <c r="B1326" s="295" t="s">
        <v>1517</v>
      </c>
      <c r="C1326" s="311">
        <v>3011.7</v>
      </c>
      <c r="D1326" s="322"/>
      <c r="E1326" s="339"/>
      <c r="F1326" s="295">
        <f t="shared" si="192"/>
        <v>3011.7</v>
      </c>
      <c r="G1326" s="346">
        <v>1100</v>
      </c>
      <c r="H1326" s="295"/>
      <c r="I1326" s="346">
        <v>5000</v>
      </c>
      <c r="J1326" s="295">
        <v>144</v>
      </c>
      <c r="K1326" s="296">
        <v>0</v>
      </c>
      <c r="L1326" s="296">
        <f t="shared" si="195"/>
        <v>1.2330878575098476E-2</v>
      </c>
      <c r="M1326" s="297">
        <f t="shared" si="193"/>
        <v>52.794040075355369</v>
      </c>
      <c r="N1326" s="297">
        <f t="shared" si="196"/>
        <v>11.614688816578182</v>
      </c>
      <c r="O1326" s="361">
        <v>13.54735279564572</v>
      </c>
      <c r="P1326" s="297">
        <v>0</v>
      </c>
      <c r="Q1326" s="369">
        <f t="shared" si="194"/>
        <v>2.5884411358229331E-2</v>
      </c>
    </row>
    <row r="1327" spans="1:17" x14ac:dyDescent="0.35">
      <c r="A1327" s="295">
        <f t="shared" si="197"/>
        <v>17</v>
      </c>
      <c r="B1327" s="295" t="s">
        <v>1518</v>
      </c>
      <c r="C1327" s="311">
        <v>4401.5</v>
      </c>
      <c r="D1327" s="322"/>
      <c r="E1327" s="339"/>
      <c r="F1327" s="295">
        <f t="shared" si="192"/>
        <v>4401.5</v>
      </c>
      <c r="G1327" s="346">
        <v>1100</v>
      </c>
      <c r="H1327" s="295"/>
      <c r="I1327" s="346">
        <v>5000</v>
      </c>
      <c r="J1327" s="295">
        <v>190</v>
      </c>
      <c r="K1327" s="296">
        <v>0</v>
      </c>
      <c r="L1327" s="296">
        <f t="shared" si="195"/>
        <v>1.6269909231032709E-2</v>
      </c>
      <c r="M1327" s="297">
        <f t="shared" si="193"/>
        <v>69.658802877204991</v>
      </c>
      <c r="N1327" s="297">
        <f t="shared" si="196"/>
        <v>15.324936632985098</v>
      </c>
      <c r="O1327" s="361">
        <v>17.874979383143657</v>
      </c>
      <c r="P1327" s="297">
        <v>0</v>
      </c>
      <c r="Q1327" s="369">
        <f t="shared" si="194"/>
        <v>2.3369014857056399E-2</v>
      </c>
    </row>
    <row r="1328" spans="1:17" x14ac:dyDescent="0.35">
      <c r="A1328" s="295">
        <f t="shared" si="197"/>
        <v>18</v>
      </c>
      <c r="B1328" s="295" t="s">
        <v>1519</v>
      </c>
      <c r="C1328" s="311">
        <v>4380.8999999999996</v>
      </c>
      <c r="D1328" s="322"/>
      <c r="E1328" s="339"/>
      <c r="F1328" s="295">
        <f t="shared" si="192"/>
        <v>4380.8999999999996</v>
      </c>
      <c r="G1328" s="346">
        <v>1100</v>
      </c>
      <c r="H1328" s="295"/>
      <c r="I1328" s="346">
        <v>5000</v>
      </c>
      <c r="J1328" s="295">
        <v>190</v>
      </c>
      <c r="K1328" s="296">
        <v>0</v>
      </c>
      <c r="L1328" s="296">
        <f t="shared" si="195"/>
        <v>1.6269909231032709E-2</v>
      </c>
      <c r="M1328" s="297">
        <f t="shared" si="193"/>
        <v>69.658802877204991</v>
      </c>
      <c r="N1328" s="297">
        <f t="shared" si="196"/>
        <v>15.324936632985098</v>
      </c>
      <c r="O1328" s="361">
        <v>17.874979383143657</v>
      </c>
      <c r="P1328" s="297">
        <v>0</v>
      </c>
      <c r="Q1328" s="369">
        <f t="shared" si="194"/>
        <v>2.3478901342950935E-2</v>
      </c>
    </row>
    <row r="1329" spans="1:17" x14ac:dyDescent="0.35">
      <c r="A1329" s="295">
        <f t="shared" si="197"/>
        <v>19</v>
      </c>
      <c r="B1329" s="295" t="s">
        <v>1521</v>
      </c>
      <c r="C1329" s="311">
        <v>9529.6</v>
      </c>
      <c r="D1329" s="322"/>
      <c r="E1329" s="339">
        <v>1865.5</v>
      </c>
      <c r="F1329" s="295">
        <f t="shared" si="192"/>
        <v>11395.1</v>
      </c>
      <c r="G1329" s="346">
        <v>1100</v>
      </c>
      <c r="H1329" s="295"/>
      <c r="I1329" s="346">
        <v>5000</v>
      </c>
      <c r="J1329" s="295">
        <v>384</v>
      </c>
      <c r="K1329" s="296">
        <v>0</v>
      </c>
      <c r="L1329" s="296">
        <f t="shared" si="195"/>
        <v>3.2882342866929266E-2</v>
      </c>
      <c r="M1329" s="297">
        <f t="shared" si="193"/>
        <v>140.7841068676143</v>
      </c>
      <c r="N1329" s="297">
        <f t="shared" si="196"/>
        <v>30.972503510875146</v>
      </c>
      <c r="O1329" s="361">
        <v>36.126274121721913</v>
      </c>
      <c r="P1329" s="297">
        <v>0</v>
      </c>
      <c r="Q1329" s="369">
        <f t="shared" si="194"/>
        <v>1.8243182113383064E-2</v>
      </c>
    </row>
    <row r="1330" spans="1:17" x14ac:dyDescent="0.35">
      <c r="A1330" s="295">
        <f t="shared" si="197"/>
        <v>20</v>
      </c>
      <c r="B1330" s="295" t="s">
        <v>1522</v>
      </c>
      <c r="C1330" s="311">
        <v>5840.7</v>
      </c>
      <c r="D1330" s="322"/>
      <c r="E1330" s="339"/>
      <c r="F1330" s="295">
        <f t="shared" si="192"/>
        <v>5840.7</v>
      </c>
      <c r="G1330" s="346">
        <v>1100</v>
      </c>
      <c r="H1330" s="295"/>
      <c r="I1330" s="346">
        <v>5000</v>
      </c>
      <c r="J1330" s="295">
        <v>238</v>
      </c>
      <c r="K1330" s="296">
        <v>0</v>
      </c>
      <c r="L1330" s="296">
        <f t="shared" si="195"/>
        <v>2.0380202089398867E-2</v>
      </c>
      <c r="M1330" s="297">
        <f t="shared" si="193"/>
        <v>87.256816235656771</v>
      </c>
      <c r="N1330" s="297">
        <f t="shared" si="196"/>
        <v>19.196499571844491</v>
      </c>
      <c r="O1330" s="361">
        <v>22.390763648358895</v>
      </c>
      <c r="P1330" s="297">
        <v>0</v>
      </c>
      <c r="Q1330" s="369">
        <f t="shared" si="194"/>
        <v>2.2059698230667585E-2</v>
      </c>
    </row>
    <row r="1331" spans="1:17" x14ac:dyDescent="0.35">
      <c r="A1331" s="295">
        <f t="shared" si="197"/>
        <v>21</v>
      </c>
      <c r="B1331" s="295" t="s">
        <v>1523</v>
      </c>
      <c r="C1331" s="311">
        <v>6026.6</v>
      </c>
      <c r="D1331" s="322"/>
      <c r="E1331" s="339"/>
      <c r="F1331" s="295">
        <f t="shared" si="192"/>
        <v>6026.6</v>
      </c>
      <c r="G1331" s="346">
        <v>1100</v>
      </c>
      <c r="H1331" s="295"/>
      <c r="I1331" s="346">
        <v>5000</v>
      </c>
      <c r="J1331" s="295">
        <v>238</v>
      </c>
      <c r="K1331" s="296">
        <v>0</v>
      </c>
      <c r="L1331" s="296">
        <f t="shared" si="195"/>
        <v>2.0380202089398867E-2</v>
      </c>
      <c r="M1331" s="297">
        <f t="shared" si="193"/>
        <v>87.256816235656771</v>
      </c>
      <c r="N1331" s="297">
        <f t="shared" si="196"/>
        <v>19.196499571844491</v>
      </c>
      <c r="O1331" s="361">
        <v>22.390763648358895</v>
      </c>
      <c r="P1331" s="297">
        <v>0</v>
      </c>
      <c r="Q1331" s="369">
        <f t="shared" si="194"/>
        <v>2.137923198086154E-2</v>
      </c>
    </row>
    <row r="1332" spans="1:17" x14ac:dyDescent="0.35">
      <c r="A1332" s="295">
        <f t="shared" si="197"/>
        <v>22</v>
      </c>
      <c r="B1332" s="295" t="s">
        <v>1524</v>
      </c>
      <c r="C1332" s="311">
        <v>5850.8</v>
      </c>
      <c r="D1332" s="322"/>
      <c r="E1332" s="339"/>
      <c r="F1332" s="295">
        <f t="shared" si="192"/>
        <v>5850.8</v>
      </c>
      <c r="G1332" s="346">
        <v>1100</v>
      </c>
      <c r="H1332" s="295"/>
      <c r="I1332" s="346">
        <v>5000</v>
      </c>
      <c r="J1332" s="295">
        <v>238</v>
      </c>
      <c r="K1332" s="296">
        <v>0</v>
      </c>
      <c r="L1332" s="296">
        <f t="shared" si="195"/>
        <v>2.0380202089398867E-2</v>
      </c>
      <c r="M1332" s="297">
        <f t="shared" si="193"/>
        <v>87.256816235656771</v>
      </c>
      <c r="N1332" s="297">
        <f t="shared" si="196"/>
        <v>19.196499571844491</v>
      </c>
      <c r="O1332" s="361">
        <v>22.390763648358895</v>
      </c>
      <c r="P1332" s="297">
        <v>0</v>
      </c>
      <c r="Q1332" s="369">
        <f t="shared" si="194"/>
        <v>2.2021617463570821E-2</v>
      </c>
    </row>
    <row r="1333" spans="1:17" x14ac:dyDescent="0.35">
      <c r="A1333" s="295">
        <f t="shared" si="197"/>
        <v>23</v>
      </c>
      <c r="B1333" s="295" t="s">
        <v>1525</v>
      </c>
      <c r="C1333" s="311">
        <v>7972.6</v>
      </c>
      <c r="D1333" s="322"/>
      <c r="E1333" s="339"/>
      <c r="F1333" s="295">
        <f t="shared" si="192"/>
        <v>7972.6</v>
      </c>
      <c r="G1333" s="346">
        <v>1100</v>
      </c>
      <c r="H1333" s="295"/>
      <c r="I1333" s="346">
        <v>5000</v>
      </c>
      <c r="J1333" s="295">
        <v>288</v>
      </c>
      <c r="K1333" s="296">
        <v>0</v>
      </c>
      <c r="L1333" s="296">
        <f t="shared" si="195"/>
        <v>2.4661757150196952E-2</v>
      </c>
      <c r="M1333" s="297">
        <f t="shared" si="193"/>
        <v>105.58808015071074</v>
      </c>
      <c r="N1333" s="297">
        <f t="shared" si="196"/>
        <v>23.229377633156364</v>
      </c>
      <c r="O1333" s="361">
        <v>27.09470559129144</v>
      </c>
      <c r="P1333" s="297">
        <v>0</v>
      </c>
      <c r="Q1333" s="369">
        <f t="shared" si="194"/>
        <v>1.9555999720939032E-2</v>
      </c>
    </row>
    <row r="1334" spans="1:17" x14ac:dyDescent="0.35">
      <c r="A1334" s="295">
        <f t="shared" si="197"/>
        <v>24</v>
      </c>
      <c r="B1334" s="295" t="s">
        <v>1526</v>
      </c>
      <c r="C1334" s="311">
        <v>4276.3</v>
      </c>
      <c r="D1334" s="322"/>
      <c r="E1334" s="339"/>
      <c r="F1334" s="295">
        <f t="shared" si="192"/>
        <v>4276.3</v>
      </c>
      <c r="G1334" s="346">
        <v>1100</v>
      </c>
      <c r="H1334" s="295"/>
      <c r="I1334" s="346">
        <v>5000</v>
      </c>
      <c r="J1334" s="295">
        <v>190</v>
      </c>
      <c r="K1334" s="296">
        <v>0</v>
      </c>
      <c r="L1334" s="296">
        <f t="shared" si="195"/>
        <v>1.6269909231032709E-2</v>
      </c>
      <c r="M1334" s="297">
        <f t="shared" si="193"/>
        <v>69.658802877204991</v>
      </c>
      <c r="N1334" s="297">
        <f t="shared" si="196"/>
        <v>15.324936632985098</v>
      </c>
      <c r="O1334" s="361">
        <v>17.874979383143657</v>
      </c>
      <c r="P1334" s="297">
        <v>0</v>
      </c>
      <c r="Q1334" s="369">
        <f t="shared" si="194"/>
        <v>2.4053204614581235E-2</v>
      </c>
    </row>
    <row r="1335" spans="1:17" x14ac:dyDescent="0.35">
      <c r="A1335" s="295">
        <f t="shared" si="197"/>
        <v>25</v>
      </c>
      <c r="B1335" s="295" t="s">
        <v>1527</v>
      </c>
      <c r="C1335" s="311">
        <v>4367.5</v>
      </c>
      <c r="D1335" s="322"/>
      <c r="E1335" s="339"/>
      <c r="F1335" s="295">
        <f t="shared" si="192"/>
        <v>4367.5</v>
      </c>
      <c r="G1335" s="346">
        <v>1100</v>
      </c>
      <c r="H1335" s="295"/>
      <c r="I1335" s="346">
        <v>5000</v>
      </c>
      <c r="J1335" s="295">
        <v>190</v>
      </c>
      <c r="K1335" s="296">
        <v>0</v>
      </c>
      <c r="L1335" s="296">
        <f t="shared" si="195"/>
        <v>1.6269909231032709E-2</v>
      </c>
      <c r="M1335" s="297">
        <f t="shared" si="193"/>
        <v>69.658802877204991</v>
      </c>
      <c r="N1335" s="297">
        <f t="shared" si="196"/>
        <v>15.324936632985098</v>
      </c>
      <c r="O1335" s="361">
        <v>17.874979383143657</v>
      </c>
      <c r="P1335" s="297">
        <v>0</v>
      </c>
      <c r="Q1335" s="369">
        <f t="shared" si="194"/>
        <v>2.355093735394018E-2</v>
      </c>
    </row>
    <row r="1336" spans="1:17" x14ac:dyDescent="0.35">
      <c r="A1336" s="295">
        <f t="shared" si="197"/>
        <v>26</v>
      </c>
      <c r="B1336" s="295" t="s">
        <v>1528</v>
      </c>
      <c r="C1336" s="311">
        <v>4175.8999999999996</v>
      </c>
      <c r="D1336" s="322"/>
      <c r="E1336" s="339"/>
      <c r="F1336" s="295">
        <f t="shared" si="192"/>
        <v>4175.8999999999996</v>
      </c>
      <c r="G1336" s="346">
        <v>1100</v>
      </c>
      <c r="H1336" s="295"/>
      <c r="I1336" s="346">
        <v>5000</v>
      </c>
      <c r="J1336" s="295">
        <v>144</v>
      </c>
      <c r="K1336" s="296">
        <v>0</v>
      </c>
      <c r="L1336" s="296">
        <f t="shared" si="195"/>
        <v>1.2330878575098476E-2</v>
      </c>
      <c r="M1336" s="297">
        <f t="shared" si="193"/>
        <v>52.794040075355369</v>
      </c>
      <c r="N1336" s="297">
        <f t="shared" si="196"/>
        <v>11.614688816578182</v>
      </c>
      <c r="O1336" s="361">
        <v>13.54735279564572</v>
      </c>
      <c r="P1336" s="297">
        <v>0</v>
      </c>
      <c r="Q1336" s="369">
        <f t="shared" si="194"/>
        <v>1.8668091115107949E-2</v>
      </c>
    </row>
    <row r="1337" spans="1:17" x14ac:dyDescent="0.35">
      <c r="A1337" s="295">
        <f t="shared" si="197"/>
        <v>27</v>
      </c>
      <c r="B1337" s="295" t="s">
        <v>1529</v>
      </c>
      <c r="C1337" s="311">
        <v>12124</v>
      </c>
      <c r="D1337" s="322"/>
      <c r="E1337" s="339">
        <v>87.2</v>
      </c>
      <c r="F1337" s="295">
        <f t="shared" si="192"/>
        <v>12211.2</v>
      </c>
      <c r="G1337" s="346">
        <v>1100</v>
      </c>
      <c r="H1337" s="295"/>
      <c r="I1337" s="346">
        <v>5000</v>
      </c>
      <c r="J1337" s="295">
        <v>432</v>
      </c>
      <c r="K1337" s="296">
        <v>0</v>
      </c>
      <c r="L1337" s="296">
        <f t="shared" si="195"/>
        <v>3.6992635725295424E-2</v>
      </c>
      <c r="M1337" s="297">
        <f t="shared" si="193"/>
        <v>158.38212022606609</v>
      </c>
      <c r="N1337" s="297">
        <f t="shared" si="196"/>
        <v>34.844066449734541</v>
      </c>
      <c r="O1337" s="361">
        <v>40.642058386937158</v>
      </c>
      <c r="P1337" s="297">
        <v>0</v>
      </c>
      <c r="Q1337" s="369">
        <f t="shared" si="194"/>
        <v>1.9151946169314874E-2</v>
      </c>
    </row>
    <row r="1338" spans="1:17" x14ac:dyDescent="0.35">
      <c r="A1338" s="295">
        <f t="shared" si="197"/>
        <v>28</v>
      </c>
      <c r="B1338" s="295" t="s">
        <v>1530</v>
      </c>
      <c r="C1338" s="311">
        <v>5787.7</v>
      </c>
      <c r="D1338" s="322"/>
      <c r="E1338" s="339"/>
      <c r="F1338" s="295">
        <f t="shared" si="192"/>
        <v>5787.7</v>
      </c>
      <c r="G1338" s="346">
        <v>1100</v>
      </c>
      <c r="H1338" s="295"/>
      <c r="I1338" s="346">
        <v>5000</v>
      </c>
      <c r="J1338" s="295">
        <v>238</v>
      </c>
      <c r="K1338" s="296">
        <v>0</v>
      </c>
      <c r="L1338" s="296">
        <f t="shared" si="195"/>
        <v>2.0380202089398867E-2</v>
      </c>
      <c r="M1338" s="297">
        <f t="shared" si="193"/>
        <v>87.256816235656771</v>
      </c>
      <c r="N1338" s="297">
        <f t="shared" si="196"/>
        <v>19.196499571844491</v>
      </c>
      <c r="O1338" s="361">
        <v>22.390763648358895</v>
      </c>
      <c r="P1338" s="297">
        <v>0</v>
      </c>
      <c r="Q1338" s="369">
        <f t="shared" si="194"/>
        <v>2.2261706628861237E-2</v>
      </c>
    </row>
    <row r="1339" spans="1:17" x14ac:dyDescent="0.35">
      <c r="A1339" s="295">
        <f t="shared" si="197"/>
        <v>29</v>
      </c>
      <c r="B1339" s="295" t="s">
        <v>1531</v>
      </c>
      <c r="C1339" s="311">
        <v>4389.3999999999996</v>
      </c>
      <c r="D1339" s="322"/>
      <c r="E1339" s="339"/>
      <c r="F1339" s="295">
        <f t="shared" si="192"/>
        <v>4389.3999999999996</v>
      </c>
      <c r="G1339" s="346">
        <v>1100</v>
      </c>
      <c r="H1339" s="295"/>
      <c r="I1339" s="346">
        <v>5000</v>
      </c>
      <c r="J1339" s="295">
        <v>190</v>
      </c>
      <c r="K1339" s="296">
        <v>0</v>
      </c>
      <c r="L1339" s="296">
        <f t="shared" si="195"/>
        <v>1.6269909231032709E-2</v>
      </c>
      <c r="M1339" s="297">
        <f t="shared" si="193"/>
        <v>69.658802877204991</v>
      </c>
      <c r="N1339" s="297">
        <f t="shared" si="196"/>
        <v>15.324936632985098</v>
      </c>
      <c r="O1339" s="361">
        <v>17.874979383143657</v>
      </c>
      <c r="P1339" s="297">
        <v>0</v>
      </c>
      <c r="Q1339" s="369">
        <f t="shared" ref="Q1339:Q1358" si="198">(M1339+N1339+O1339+P1339)/F1339</f>
        <v>2.3433434841512224E-2</v>
      </c>
    </row>
    <row r="1340" spans="1:17" x14ac:dyDescent="0.35">
      <c r="A1340" s="295">
        <f t="shared" si="197"/>
        <v>30</v>
      </c>
      <c r="B1340" s="295" t="s">
        <v>1881</v>
      </c>
      <c r="C1340" s="311">
        <v>4397.2</v>
      </c>
      <c r="D1340" s="322"/>
      <c r="E1340" s="339"/>
      <c r="F1340" s="295">
        <f t="shared" si="192"/>
        <v>4397.2</v>
      </c>
      <c r="G1340" s="346">
        <v>1100</v>
      </c>
      <c r="H1340" s="295"/>
      <c r="I1340" s="346">
        <v>5000</v>
      </c>
      <c r="J1340" s="295">
        <v>190</v>
      </c>
      <c r="K1340" s="296">
        <v>0</v>
      </c>
      <c r="L1340" s="296">
        <f t="shared" si="195"/>
        <v>1.6269909231032709E-2</v>
      </c>
      <c r="M1340" s="297">
        <f t="shared" si="193"/>
        <v>69.658802877204991</v>
      </c>
      <c r="N1340" s="297">
        <f t="shared" si="196"/>
        <v>15.324936632985098</v>
      </c>
      <c r="O1340" s="361">
        <v>17.874979383143657</v>
      </c>
      <c r="P1340" s="297">
        <v>0</v>
      </c>
      <c r="Q1340" s="369">
        <f t="shared" si="198"/>
        <v>2.3391867300403383E-2</v>
      </c>
    </row>
    <row r="1341" spans="1:17" x14ac:dyDescent="0.35">
      <c r="A1341" s="295">
        <f t="shared" si="197"/>
        <v>31</v>
      </c>
      <c r="B1341" s="295" t="s">
        <v>1532</v>
      </c>
      <c r="C1341" s="311">
        <v>4374.3999999999996</v>
      </c>
      <c r="D1341" s="322"/>
      <c r="E1341" s="339"/>
      <c r="F1341" s="295">
        <f t="shared" si="192"/>
        <v>4374.3999999999996</v>
      </c>
      <c r="G1341" s="346">
        <v>1100</v>
      </c>
      <c r="H1341" s="295"/>
      <c r="I1341" s="346">
        <v>5000</v>
      </c>
      <c r="J1341" s="295">
        <v>190</v>
      </c>
      <c r="K1341" s="296">
        <v>0</v>
      </c>
      <c r="L1341" s="296">
        <f t="shared" si="195"/>
        <v>1.6269909231032709E-2</v>
      </c>
      <c r="M1341" s="297">
        <f t="shared" si="193"/>
        <v>69.658802877204991</v>
      </c>
      <c r="N1341" s="297">
        <f t="shared" si="196"/>
        <v>15.324936632985098</v>
      </c>
      <c r="O1341" s="361">
        <v>17.874979383143657</v>
      </c>
      <c r="P1341" s="297">
        <v>0</v>
      </c>
      <c r="Q1341" s="369">
        <f t="shared" si="198"/>
        <v>2.3513789066691146E-2</v>
      </c>
    </row>
    <row r="1342" spans="1:17" x14ac:dyDescent="0.35">
      <c r="A1342" s="295">
        <f t="shared" si="197"/>
        <v>32</v>
      </c>
      <c r="B1342" s="295" t="s">
        <v>0</v>
      </c>
      <c r="C1342" s="311">
        <v>5726.2</v>
      </c>
      <c r="D1342" s="322"/>
      <c r="E1342" s="339"/>
      <c r="F1342" s="295">
        <f t="shared" si="192"/>
        <v>5726.2</v>
      </c>
      <c r="G1342" s="346">
        <v>1100</v>
      </c>
      <c r="H1342" s="295"/>
      <c r="I1342" s="346">
        <v>5000</v>
      </c>
      <c r="J1342" s="295">
        <v>238</v>
      </c>
      <c r="K1342" s="296">
        <v>0</v>
      </c>
      <c r="L1342" s="296">
        <f t="shared" si="195"/>
        <v>2.0380202089398867E-2</v>
      </c>
      <c r="M1342" s="297">
        <f t="shared" si="193"/>
        <v>87.256816235656771</v>
      </c>
      <c r="N1342" s="297">
        <f t="shared" si="196"/>
        <v>19.196499571844491</v>
      </c>
      <c r="O1342" s="361">
        <v>22.390763648358895</v>
      </c>
      <c r="P1342" s="297">
        <v>0</v>
      </c>
      <c r="Q1342" s="369">
        <f t="shared" si="198"/>
        <v>2.2500799737323211E-2</v>
      </c>
    </row>
    <row r="1343" spans="1:17" x14ac:dyDescent="0.35">
      <c r="A1343" s="295">
        <f t="shared" si="197"/>
        <v>33</v>
      </c>
      <c r="B1343" s="295" t="s">
        <v>1</v>
      </c>
      <c r="C1343" s="311">
        <v>16363.4</v>
      </c>
      <c r="D1343" s="322">
        <v>254.1</v>
      </c>
      <c r="E1343" s="339">
        <v>876.7</v>
      </c>
      <c r="F1343" s="295">
        <f t="shared" si="192"/>
        <v>17494.2</v>
      </c>
      <c r="G1343" s="346">
        <v>1100</v>
      </c>
      <c r="H1343" s="295"/>
      <c r="I1343" s="346">
        <v>5000</v>
      </c>
      <c r="J1343" s="295">
        <v>576</v>
      </c>
      <c r="K1343" s="296">
        <v>0</v>
      </c>
      <c r="L1343" s="296">
        <f t="shared" si="195"/>
        <v>4.9323514300393903E-2</v>
      </c>
      <c r="M1343" s="297">
        <f t="shared" si="193"/>
        <v>211.17616030142148</v>
      </c>
      <c r="N1343" s="297">
        <f t="shared" si="196"/>
        <v>46.458755266312728</v>
      </c>
      <c r="O1343" s="361">
        <v>54.18941118258288</v>
      </c>
      <c r="P1343" s="297">
        <v>0</v>
      </c>
      <c r="Q1343" s="369">
        <f t="shared" si="198"/>
        <v>1.7824440486007766E-2</v>
      </c>
    </row>
    <row r="1344" spans="1:17" x14ac:dyDescent="0.35">
      <c r="A1344" s="295">
        <f t="shared" si="197"/>
        <v>34</v>
      </c>
      <c r="B1344" s="295" t="s">
        <v>2</v>
      </c>
      <c r="C1344" s="311">
        <v>20325.400000000001</v>
      </c>
      <c r="D1344" s="322"/>
      <c r="E1344" s="339">
        <v>72.400000000000006</v>
      </c>
      <c r="F1344" s="295">
        <f t="shared" si="192"/>
        <v>20397.800000000003</v>
      </c>
      <c r="G1344" s="346">
        <v>1100</v>
      </c>
      <c r="H1344" s="295"/>
      <c r="I1344" s="346">
        <v>5000</v>
      </c>
      <c r="J1344" s="295">
        <v>720</v>
      </c>
      <c r="K1344" s="296">
        <v>0</v>
      </c>
      <c r="L1344" s="296">
        <f t="shared" si="195"/>
        <v>6.1654392875492375E-2</v>
      </c>
      <c r="M1344" s="297">
        <f t="shared" si="193"/>
        <v>263.9702003767768</v>
      </c>
      <c r="N1344" s="297">
        <f t="shared" si="196"/>
        <v>58.073444082890894</v>
      </c>
      <c r="O1344" s="361">
        <v>67.736763978228595</v>
      </c>
      <c r="P1344" s="297">
        <v>0</v>
      </c>
      <c r="Q1344" s="369">
        <f t="shared" si="198"/>
        <v>1.910894353498398E-2</v>
      </c>
    </row>
    <row r="1345" spans="1:17" x14ac:dyDescent="0.35">
      <c r="A1345" s="295">
        <f t="shared" si="197"/>
        <v>35</v>
      </c>
      <c r="B1345" s="295" t="s">
        <v>3</v>
      </c>
      <c r="C1345" s="311">
        <v>3233.5</v>
      </c>
      <c r="D1345" s="322"/>
      <c r="E1345" s="339"/>
      <c r="F1345" s="295">
        <f t="shared" si="192"/>
        <v>3233.5</v>
      </c>
      <c r="G1345" s="346">
        <v>1100</v>
      </c>
      <c r="H1345" s="295"/>
      <c r="I1345" s="346">
        <v>5000</v>
      </c>
      <c r="J1345" s="295">
        <v>224</v>
      </c>
      <c r="K1345" s="296">
        <v>0</v>
      </c>
      <c r="L1345" s="296">
        <f t="shared" si="195"/>
        <v>1.9181366672375404E-2</v>
      </c>
      <c r="M1345" s="297">
        <f t="shared" si="193"/>
        <v>82.124062339441664</v>
      </c>
      <c r="N1345" s="297">
        <f t="shared" si="196"/>
        <v>18.067293714677167</v>
      </c>
      <c r="O1345" s="361">
        <v>21.073659904337784</v>
      </c>
      <c r="P1345" s="297">
        <v>0</v>
      </c>
      <c r="Q1345" s="369">
        <f t="shared" si="198"/>
        <v>3.7502710981430841E-2</v>
      </c>
    </row>
    <row r="1346" spans="1:17" x14ac:dyDescent="0.35">
      <c r="A1346" s="295">
        <f t="shared" si="197"/>
        <v>36</v>
      </c>
      <c r="B1346" s="295" t="s">
        <v>4</v>
      </c>
      <c r="C1346" s="311">
        <v>6170.7</v>
      </c>
      <c r="D1346" s="322"/>
      <c r="E1346" s="339"/>
      <c r="F1346" s="295">
        <f t="shared" si="192"/>
        <v>6170.7</v>
      </c>
      <c r="G1346" s="346">
        <v>1100</v>
      </c>
      <c r="H1346" s="295"/>
      <c r="I1346" s="346">
        <v>5000</v>
      </c>
      <c r="J1346" s="295">
        <v>102</v>
      </c>
      <c r="K1346" s="296">
        <v>0</v>
      </c>
      <c r="L1346" s="296">
        <f t="shared" si="195"/>
        <v>8.7343723240280863E-3</v>
      </c>
      <c r="M1346" s="297">
        <f t="shared" si="193"/>
        <v>37.395778386710049</v>
      </c>
      <c r="N1346" s="297">
        <f t="shared" si="196"/>
        <v>8.2270712450762105</v>
      </c>
      <c r="O1346" s="361">
        <v>9.5960415635823857</v>
      </c>
      <c r="P1346" s="297">
        <v>0</v>
      </c>
      <c r="Q1346" s="369">
        <f t="shared" si="198"/>
        <v>8.9485619452199325E-3</v>
      </c>
    </row>
    <row r="1347" spans="1:17" x14ac:dyDescent="0.35">
      <c r="A1347" s="295">
        <f t="shared" si="197"/>
        <v>37</v>
      </c>
      <c r="B1347" s="295" t="s">
        <v>5</v>
      </c>
      <c r="C1347" s="311">
        <v>2571</v>
      </c>
      <c r="D1347" s="322"/>
      <c r="E1347" s="339">
        <v>379</v>
      </c>
      <c r="F1347" s="295">
        <f t="shared" si="192"/>
        <v>2950</v>
      </c>
      <c r="G1347" s="346">
        <v>1100</v>
      </c>
      <c r="H1347" s="295"/>
      <c r="I1347" s="346">
        <v>5000</v>
      </c>
      <c r="J1347" s="295">
        <v>53</v>
      </c>
      <c r="K1347" s="296">
        <v>0</v>
      </c>
      <c r="L1347" s="296">
        <f t="shared" si="195"/>
        <v>4.5384483644459661E-3</v>
      </c>
      <c r="M1347" s="297">
        <f t="shared" si="193"/>
        <v>19.431139749957179</v>
      </c>
      <c r="N1347" s="297">
        <f t="shared" si="196"/>
        <v>4.2748507449905793</v>
      </c>
      <c r="O1347" s="361">
        <v>4.9861784595084941</v>
      </c>
      <c r="P1347" s="297">
        <v>0</v>
      </c>
      <c r="Q1347" s="369">
        <f t="shared" si="198"/>
        <v>9.7261589676122893E-3</v>
      </c>
    </row>
    <row r="1348" spans="1:17" x14ac:dyDescent="0.35">
      <c r="A1348" s="295">
        <f t="shared" si="197"/>
        <v>38</v>
      </c>
      <c r="B1348" s="295" t="s">
        <v>6</v>
      </c>
      <c r="C1348" s="311">
        <v>4446</v>
      </c>
      <c r="D1348" s="322"/>
      <c r="E1348" s="339">
        <v>135.1</v>
      </c>
      <c r="F1348" s="295">
        <f t="shared" si="192"/>
        <v>4581.1000000000004</v>
      </c>
      <c r="G1348" s="346">
        <v>1100</v>
      </c>
      <c r="H1348" s="295"/>
      <c r="I1348" s="346">
        <v>5000</v>
      </c>
      <c r="J1348" s="295">
        <v>252</v>
      </c>
      <c r="K1348" s="296">
        <v>0</v>
      </c>
      <c r="L1348" s="296">
        <f t="shared" si="195"/>
        <v>2.157903750642233E-2</v>
      </c>
      <c r="M1348" s="297">
        <f t="shared" si="193"/>
        <v>92.389570131871878</v>
      </c>
      <c r="N1348" s="297">
        <f t="shared" si="196"/>
        <v>20.325705429011812</v>
      </c>
      <c r="O1348" s="361">
        <v>23.707867392380013</v>
      </c>
      <c r="P1348" s="297">
        <v>0</v>
      </c>
      <c r="Q1348" s="369">
        <f t="shared" si="198"/>
        <v>2.9779560139107139E-2</v>
      </c>
    </row>
    <row r="1349" spans="1:17" x14ac:dyDescent="0.35">
      <c r="A1349" s="295">
        <f t="shared" si="197"/>
        <v>39</v>
      </c>
      <c r="B1349" s="295" t="s">
        <v>7</v>
      </c>
      <c r="C1349" s="311">
        <v>2571.8000000000002</v>
      </c>
      <c r="D1349" s="322"/>
      <c r="E1349" s="339"/>
      <c r="F1349" s="295">
        <f t="shared" si="192"/>
        <v>2571.8000000000002</v>
      </c>
      <c r="G1349" s="346">
        <v>1100</v>
      </c>
      <c r="H1349" s="295"/>
      <c r="I1349" s="346">
        <v>5000</v>
      </c>
      <c r="J1349" s="295">
        <v>180</v>
      </c>
      <c r="K1349" s="296">
        <v>0</v>
      </c>
      <c r="L1349" s="296">
        <f t="shared" si="195"/>
        <v>1.5413598218873094E-2</v>
      </c>
      <c r="M1349" s="297">
        <f t="shared" si="193"/>
        <v>65.9925500941942</v>
      </c>
      <c r="N1349" s="297">
        <f t="shared" si="196"/>
        <v>14.518361020722724</v>
      </c>
      <c r="O1349" s="361">
        <v>16.934190994557149</v>
      </c>
      <c r="P1349" s="297">
        <v>0</v>
      </c>
      <c r="Q1349" s="369">
        <f t="shared" si="198"/>
        <v>3.7889844509477438E-2</v>
      </c>
    </row>
    <row r="1350" spans="1:17" x14ac:dyDescent="0.35">
      <c r="A1350" s="295">
        <f t="shared" si="197"/>
        <v>40</v>
      </c>
      <c r="B1350" s="295" t="s">
        <v>8</v>
      </c>
      <c r="C1350" s="311">
        <v>4089.4</v>
      </c>
      <c r="D1350" s="322"/>
      <c r="E1350" s="339"/>
      <c r="F1350" s="295">
        <f t="shared" si="192"/>
        <v>4089.4</v>
      </c>
      <c r="G1350" s="346">
        <v>1100</v>
      </c>
      <c r="H1350" s="295"/>
      <c r="I1350" s="346">
        <v>5000</v>
      </c>
      <c r="J1350" s="295">
        <v>64</v>
      </c>
      <c r="K1350" s="296">
        <v>0</v>
      </c>
      <c r="L1350" s="296">
        <f t="shared" si="195"/>
        <v>5.4803904778215444E-3</v>
      </c>
      <c r="M1350" s="297">
        <f t="shared" si="193"/>
        <v>23.464017811269049</v>
      </c>
      <c r="N1350" s="297">
        <f t="shared" si="196"/>
        <v>5.1620839184791905</v>
      </c>
      <c r="O1350" s="361">
        <v>6.0210456869536522</v>
      </c>
      <c r="P1350" s="297">
        <v>0</v>
      </c>
      <c r="Q1350" s="369">
        <f t="shared" si="198"/>
        <v>8.4724280864434606E-3</v>
      </c>
    </row>
    <row r="1351" spans="1:17" x14ac:dyDescent="0.35">
      <c r="A1351" s="295">
        <f t="shared" si="197"/>
        <v>41</v>
      </c>
      <c r="B1351" s="295" t="s">
        <v>9</v>
      </c>
      <c r="C1351" s="311">
        <v>4079.1</v>
      </c>
      <c r="D1351" s="322"/>
      <c r="E1351" s="339"/>
      <c r="F1351" s="295">
        <f t="shared" si="192"/>
        <v>4079.1</v>
      </c>
      <c r="G1351" s="346">
        <v>1100</v>
      </c>
      <c r="H1351" s="295"/>
      <c r="I1351" s="346">
        <v>5000</v>
      </c>
      <c r="J1351" s="295">
        <v>144</v>
      </c>
      <c r="K1351" s="296">
        <v>0</v>
      </c>
      <c r="L1351" s="296">
        <f t="shared" si="195"/>
        <v>1.2330878575098476E-2</v>
      </c>
      <c r="M1351" s="297">
        <f t="shared" si="193"/>
        <v>52.794040075355369</v>
      </c>
      <c r="N1351" s="297">
        <f t="shared" si="196"/>
        <v>11.614688816578182</v>
      </c>
      <c r="O1351" s="361">
        <v>13.54735279564572</v>
      </c>
      <c r="P1351" s="297">
        <v>0</v>
      </c>
      <c r="Q1351" s="369">
        <f t="shared" si="198"/>
        <v>1.9111098450045175E-2</v>
      </c>
    </row>
    <row r="1352" spans="1:17" x14ac:dyDescent="0.35">
      <c r="A1352" s="295">
        <f t="shared" si="197"/>
        <v>42</v>
      </c>
      <c r="B1352" s="295" t="s">
        <v>1882</v>
      </c>
      <c r="C1352" s="311">
        <v>8506.9</v>
      </c>
      <c r="D1352" s="322"/>
      <c r="E1352" s="339"/>
      <c r="F1352" s="295">
        <f t="shared" si="192"/>
        <v>8506.9</v>
      </c>
      <c r="G1352" s="346">
        <v>1100</v>
      </c>
      <c r="H1352" s="295"/>
      <c r="I1352" s="346">
        <v>5000</v>
      </c>
      <c r="J1352" s="295">
        <v>288</v>
      </c>
      <c r="K1352" s="296">
        <v>0</v>
      </c>
      <c r="L1352" s="296">
        <f t="shared" si="195"/>
        <v>2.4661757150196952E-2</v>
      </c>
      <c r="M1352" s="297">
        <f t="shared" si="193"/>
        <v>105.58808015071074</v>
      </c>
      <c r="N1352" s="297">
        <f t="shared" si="196"/>
        <v>23.229377633156364</v>
      </c>
      <c r="O1352" s="361">
        <v>27.09470559129144</v>
      </c>
      <c r="P1352" s="297">
        <v>0</v>
      </c>
      <c r="Q1352" s="369">
        <f t="shared" si="198"/>
        <v>1.8327729651830695E-2</v>
      </c>
    </row>
    <row r="1353" spans="1:17" x14ac:dyDescent="0.35">
      <c r="A1353" s="295">
        <f t="shared" si="197"/>
        <v>43</v>
      </c>
      <c r="B1353" s="295" t="s">
        <v>500</v>
      </c>
      <c r="C1353" s="311">
        <v>1934.1</v>
      </c>
      <c r="D1353" s="322"/>
      <c r="E1353" s="339">
        <v>1212.4000000000001</v>
      </c>
      <c r="F1353" s="295">
        <f t="shared" si="192"/>
        <v>3146.5</v>
      </c>
      <c r="G1353" s="346">
        <v>1100</v>
      </c>
      <c r="H1353" s="295"/>
      <c r="I1353" s="346">
        <v>5000</v>
      </c>
      <c r="J1353" s="295">
        <v>160</v>
      </c>
      <c r="K1353" s="296">
        <v>0</v>
      </c>
      <c r="L1353" s="296">
        <f t="shared" si="195"/>
        <v>1.3700976194553861E-2</v>
      </c>
      <c r="M1353" s="297">
        <f t="shared" si="193"/>
        <v>58.660044528172627</v>
      </c>
      <c r="N1353" s="297">
        <f t="shared" si="196"/>
        <v>12.905209796197978</v>
      </c>
      <c r="O1353" s="361">
        <v>15.052614217384132</v>
      </c>
      <c r="P1353" s="297">
        <v>0</v>
      </c>
      <c r="Q1353" s="369">
        <f t="shared" si="198"/>
        <v>2.7528323070635543E-2</v>
      </c>
    </row>
    <row r="1354" spans="1:17" x14ac:dyDescent="0.35">
      <c r="A1354" s="295">
        <f t="shared" si="197"/>
        <v>44</v>
      </c>
      <c r="B1354" s="295" t="s">
        <v>501</v>
      </c>
      <c r="C1354" s="311">
        <v>4269.5</v>
      </c>
      <c r="D1354" s="322"/>
      <c r="E1354" s="339">
        <v>538</v>
      </c>
      <c r="F1354" s="295">
        <f t="shared" si="192"/>
        <v>4807.5</v>
      </c>
      <c r="G1354" s="346">
        <v>1100</v>
      </c>
      <c r="H1354" s="295"/>
      <c r="I1354" s="346">
        <v>5000</v>
      </c>
      <c r="J1354" s="295">
        <v>110</v>
      </c>
      <c r="K1354" s="296">
        <v>0</v>
      </c>
      <c r="L1354" s="296">
        <f t="shared" si="195"/>
        <v>9.4194211337557798E-3</v>
      </c>
      <c r="M1354" s="297">
        <f t="shared" si="193"/>
        <v>40.328780613118681</v>
      </c>
      <c r="N1354" s="297">
        <f t="shared" si="196"/>
        <v>8.8723317348861102</v>
      </c>
      <c r="O1354" s="361">
        <v>10.348672274451591</v>
      </c>
      <c r="P1354" s="297">
        <v>0</v>
      </c>
      <c r="Q1354" s="369">
        <f t="shared" si="198"/>
        <v>1.2386850675497949E-2</v>
      </c>
    </row>
    <row r="1355" spans="1:17" x14ac:dyDescent="0.35">
      <c r="A1355" s="295">
        <f t="shared" si="197"/>
        <v>45</v>
      </c>
      <c r="B1355" s="340" t="s">
        <v>2102</v>
      </c>
      <c r="C1355" s="311">
        <v>4095</v>
      </c>
      <c r="D1355" s="322"/>
      <c r="E1355" s="339"/>
      <c r="F1355" s="295">
        <f t="shared" si="192"/>
        <v>4095</v>
      </c>
      <c r="G1355" s="346">
        <v>1100</v>
      </c>
      <c r="H1355" s="295"/>
      <c r="I1355" s="346">
        <v>5000</v>
      </c>
      <c r="J1355" s="295">
        <v>144</v>
      </c>
      <c r="K1355" s="296">
        <v>0</v>
      </c>
      <c r="L1355" s="296">
        <f t="shared" si="195"/>
        <v>1.2330878575098476E-2</v>
      </c>
      <c r="M1355" s="297">
        <f t="shared" si="193"/>
        <v>52.794040075355369</v>
      </c>
      <c r="N1355" s="297">
        <f t="shared" si="196"/>
        <v>11.614688816578182</v>
      </c>
      <c r="O1355" s="361">
        <v>13.54735279564572</v>
      </c>
      <c r="P1355" s="297">
        <v>0</v>
      </c>
      <c r="Q1355" s="369">
        <f t="shared" si="198"/>
        <v>1.9036894185001044E-2</v>
      </c>
    </row>
    <row r="1356" spans="1:17" s="343" customFormat="1" x14ac:dyDescent="0.35">
      <c r="A1356" s="295">
        <f t="shared" si="197"/>
        <v>46</v>
      </c>
      <c r="B1356" s="341" t="s">
        <v>1209</v>
      </c>
      <c r="C1356" s="311">
        <v>15885</v>
      </c>
      <c r="D1356" s="322"/>
      <c r="E1356" s="339">
        <v>238.9</v>
      </c>
      <c r="F1356" s="295">
        <v>16123.9</v>
      </c>
      <c r="G1356" s="346">
        <v>1100</v>
      </c>
      <c r="H1356" s="295"/>
      <c r="I1356" s="346">
        <v>5000</v>
      </c>
      <c r="J1356" s="295">
        <v>356</v>
      </c>
      <c r="K1356" s="296">
        <v>0</v>
      </c>
      <c r="L1356" s="296">
        <f t="shared" si="195"/>
        <v>3.048467203288234E-2</v>
      </c>
      <c r="M1356" s="297">
        <f t="shared" si="193"/>
        <v>130.51859907518408</v>
      </c>
      <c r="N1356" s="342">
        <f t="shared" si="196"/>
        <v>28.714091796540497</v>
      </c>
      <c r="O1356" s="361">
        <v>33.492066633679691</v>
      </c>
      <c r="P1356" s="342">
        <v>0</v>
      </c>
      <c r="Q1356" s="422">
        <f t="shared" si="198"/>
        <v>1.195273832667061E-2</v>
      </c>
    </row>
    <row r="1357" spans="1:17" x14ac:dyDescent="0.35">
      <c r="A1357" s="295">
        <f t="shared" si="197"/>
        <v>47</v>
      </c>
      <c r="B1357" s="340" t="s">
        <v>1641</v>
      </c>
      <c r="C1357" s="311">
        <v>3468</v>
      </c>
      <c r="D1357" s="322"/>
      <c r="E1357" s="339"/>
      <c r="F1357" s="295">
        <f t="shared" si="192"/>
        <v>3468</v>
      </c>
      <c r="G1357" s="346">
        <v>1100</v>
      </c>
      <c r="H1357" s="295"/>
      <c r="I1357" s="346">
        <v>5000</v>
      </c>
      <c r="J1357" s="295">
        <v>240</v>
      </c>
      <c r="K1357" s="296">
        <v>0</v>
      </c>
      <c r="L1357" s="296">
        <f t="shared" si="195"/>
        <v>2.0551464291830791E-2</v>
      </c>
      <c r="M1357" s="297">
        <f t="shared" si="193"/>
        <v>87.990066792258929</v>
      </c>
      <c r="N1357" s="297">
        <f t="shared" si="196"/>
        <v>19.357814694296966</v>
      </c>
      <c r="O1357" s="361">
        <v>22.578921326076198</v>
      </c>
      <c r="P1357" s="297">
        <v>0</v>
      </c>
      <c r="Q1357" s="369">
        <f t="shared" si="198"/>
        <v>3.7464476012869695E-2</v>
      </c>
    </row>
    <row r="1358" spans="1:17" ht="18" x14ac:dyDescent="0.4">
      <c r="A1358" s="295"/>
      <c r="B1358" s="314" t="s">
        <v>1203</v>
      </c>
      <c r="C1358" s="257">
        <f t="shared" ref="C1358:H1358" si="199">SUM(C1311:C1357)</f>
        <v>280504.5</v>
      </c>
      <c r="D1358" s="257">
        <f t="shared" si="199"/>
        <v>815.1</v>
      </c>
      <c r="E1358" s="257">
        <f t="shared" si="199"/>
        <v>10306.989999999998</v>
      </c>
      <c r="F1358" s="257">
        <f t="shared" si="199"/>
        <v>291626.59000000008</v>
      </c>
      <c r="G1358" s="257">
        <f t="shared" si="199"/>
        <v>51700</v>
      </c>
      <c r="H1358" s="257">
        <f t="shared" si="199"/>
        <v>0</v>
      </c>
      <c r="I1358" s="346">
        <v>5000</v>
      </c>
      <c r="J1358" s="257">
        <f t="shared" ref="J1358:P1358" si="200">SUM(J1311:J1357)</f>
        <v>11678</v>
      </c>
      <c r="K1358" s="257">
        <f t="shared" si="200"/>
        <v>0</v>
      </c>
      <c r="L1358" s="257">
        <f t="shared" si="200"/>
        <v>0.99999999999999978</v>
      </c>
      <c r="M1358" s="257">
        <f t="shared" si="200"/>
        <v>4281.4499999999989</v>
      </c>
      <c r="N1358" s="257">
        <f t="shared" si="200"/>
        <v>941.91899999999987</v>
      </c>
      <c r="O1358" s="398">
        <f t="shared" si="200"/>
        <v>1098.6526801913246</v>
      </c>
      <c r="P1358" s="257">
        <f t="shared" si="200"/>
        <v>0</v>
      </c>
      <c r="Q1358" s="369">
        <f t="shared" si="198"/>
        <v>2.1678481650768956E-2</v>
      </c>
    </row>
    <row r="1359" spans="1:17" x14ac:dyDescent="0.35">
      <c r="A1359" s="536" t="s">
        <v>1883</v>
      </c>
      <c r="B1359" s="536"/>
      <c r="C1359" s="536"/>
      <c r="D1359" s="536"/>
      <c r="E1359" s="536"/>
      <c r="F1359" s="536"/>
      <c r="G1359" s="536"/>
      <c r="H1359" s="536"/>
      <c r="I1359" s="536"/>
      <c r="J1359" s="536"/>
      <c r="K1359" s="536"/>
      <c r="L1359" s="536"/>
      <c r="M1359" s="536"/>
      <c r="N1359" s="536"/>
      <c r="O1359" s="536"/>
      <c r="P1359" s="536"/>
      <c r="Q1359" s="536"/>
    </row>
    <row r="1360" spans="1:17" x14ac:dyDescent="0.35">
      <c r="A1360" s="295">
        <v>1</v>
      </c>
      <c r="B1360" s="295" t="s">
        <v>308</v>
      </c>
      <c r="C1360" s="323">
        <v>5786.79</v>
      </c>
      <c r="D1360" s="295"/>
      <c r="E1360" s="339"/>
      <c r="F1360" s="295">
        <f t="shared" ref="F1360:F1396" si="201">C1360+D1360+E1360</f>
        <v>5786.79</v>
      </c>
      <c r="G1360" s="346">
        <v>1100</v>
      </c>
      <c r="H1360" s="295"/>
      <c r="I1360" s="346">
        <v>5000</v>
      </c>
      <c r="J1360" s="295">
        <v>198</v>
      </c>
      <c r="K1360" s="296">
        <f t="shared" ref="K1360" si="202">H1360/G1360</f>
        <v>0</v>
      </c>
      <c r="L1360" s="296">
        <f>SUM(1/$J$1397*J1360)</f>
        <v>2.3354564755838639E-2</v>
      </c>
      <c r="M1360" s="297">
        <f t="shared" ref="M1360:M1396" si="203">(L1360+K1360)*4281.45</f>
        <v>99.991401273885344</v>
      </c>
      <c r="N1360" s="297">
        <f>M1360*0.22</f>
        <v>21.998108280254776</v>
      </c>
      <c r="O1360" s="361">
        <v>40.13622080679405</v>
      </c>
      <c r="P1360" s="297">
        <f t="shared" ref="P1360:P1396" si="204">(K1360)*184.64</f>
        <v>0</v>
      </c>
      <c r="Q1360" s="369">
        <f t="shared" ref="Q1360:Q1397" si="205">(M1360+N1360+O1360+P1360)/F1360</f>
        <v>2.8016522175668059E-2</v>
      </c>
    </row>
    <row r="1361" spans="1:17" x14ac:dyDescent="0.35">
      <c r="A1361" s="295">
        <f>A1360+1</f>
        <v>2</v>
      </c>
      <c r="B1361" s="295" t="s">
        <v>309</v>
      </c>
      <c r="C1361" s="323">
        <v>3626.15</v>
      </c>
      <c r="D1361" s="322"/>
      <c r="E1361" s="339"/>
      <c r="F1361" s="295">
        <f t="shared" si="201"/>
        <v>3626.15</v>
      </c>
      <c r="G1361" s="346">
        <v>1100</v>
      </c>
      <c r="H1361" s="295"/>
      <c r="I1361" s="346">
        <v>5000</v>
      </c>
      <c r="J1361" s="295">
        <v>126</v>
      </c>
      <c r="K1361" s="296">
        <f t="shared" ref="K1361:K1364" si="206">H1361/G1361</f>
        <v>0</v>
      </c>
      <c r="L1361" s="296">
        <f t="shared" ref="L1361:L1364" si="207">SUM(1/$J$1397*J1361)</f>
        <v>1.4861995753715499E-2</v>
      </c>
      <c r="M1361" s="297">
        <f t="shared" si="203"/>
        <v>63.630891719745222</v>
      </c>
      <c r="N1361" s="297">
        <f t="shared" ref="N1361:N1396" si="208">M1361*0.22</f>
        <v>13.998796178343948</v>
      </c>
      <c r="O1361" s="361">
        <v>25.541231422505309</v>
      </c>
      <c r="P1361" s="297">
        <f t="shared" si="204"/>
        <v>0</v>
      </c>
      <c r="Q1361" s="369">
        <f t="shared" si="205"/>
        <v>2.8451917135417584E-2</v>
      </c>
    </row>
    <row r="1362" spans="1:17" x14ac:dyDescent="0.35">
      <c r="A1362" s="295">
        <f t="shared" ref="A1362:A1396" si="209">A1361+1</f>
        <v>3</v>
      </c>
      <c r="B1362" s="295" t="s">
        <v>310</v>
      </c>
      <c r="C1362" s="323">
        <v>7702.04</v>
      </c>
      <c r="D1362" s="322"/>
      <c r="E1362" s="339"/>
      <c r="F1362" s="295">
        <f t="shared" si="201"/>
        <v>7702.04</v>
      </c>
      <c r="G1362" s="346">
        <v>1100</v>
      </c>
      <c r="H1362" s="295"/>
      <c r="I1362" s="346">
        <v>5000</v>
      </c>
      <c r="J1362" s="295">
        <v>270</v>
      </c>
      <c r="K1362" s="296">
        <f t="shared" si="206"/>
        <v>0</v>
      </c>
      <c r="L1362" s="296">
        <f t="shared" si="207"/>
        <v>3.1847133757961783E-2</v>
      </c>
      <c r="M1362" s="297">
        <f t="shared" si="203"/>
        <v>136.35191082802547</v>
      </c>
      <c r="N1362" s="297">
        <f t="shared" si="208"/>
        <v>29.997420382165604</v>
      </c>
      <c r="O1362" s="361">
        <v>54.731210191082802</v>
      </c>
      <c r="P1362" s="297">
        <f t="shared" si="204"/>
        <v>0</v>
      </c>
      <c r="Q1362" s="369">
        <f t="shared" si="205"/>
        <v>2.870415388666819E-2</v>
      </c>
    </row>
    <row r="1363" spans="1:17" x14ac:dyDescent="0.35">
      <c r="A1363" s="295">
        <f t="shared" si="209"/>
        <v>4</v>
      </c>
      <c r="B1363" s="295" t="s">
        <v>311</v>
      </c>
      <c r="C1363" s="323">
        <v>5721.7</v>
      </c>
      <c r="D1363" s="322"/>
      <c r="E1363" s="339"/>
      <c r="F1363" s="295">
        <f t="shared" si="201"/>
        <v>5721.7</v>
      </c>
      <c r="G1363" s="346">
        <v>1100</v>
      </c>
      <c r="H1363" s="295"/>
      <c r="I1363" s="346">
        <v>5000</v>
      </c>
      <c r="J1363" s="295">
        <v>198</v>
      </c>
      <c r="K1363" s="296">
        <f t="shared" si="206"/>
        <v>0</v>
      </c>
      <c r="L1363" s="296">
        <f t="shared" si="207"/>
        <v>2.3354564755838639E-2</v>
      </c>
      <c r="M1363" s="297">
        <f t="shared" si="203"/>
        <v>99.991401273885344</v>
      </c>
      <c r="N1363" s="297">
        <f t="shared" si="208"/>
        <v>21.998108280254776</v>
      </c>
      <c r="O1363" s="361">
        <v>40.13622080679405</v>
      </c>
      <c r="P1363" s="297">
        <f t="shared" si="204"/>
        <v>0</v>
      </c>
      <c r="Q1363" s="369">
        <f t="shared" si="205"/>
        <v>2.8335237842063404E-2</v>
      </c>
    </row>
    <row r="1364" spans="1:17" x14ac:dyDescent="0.35">
      <c r="A1364" s="295">
        <f t="shared" si="209"/>
        <v>5</v>
      </c>
      <c r="B1364" s="295" t="s">
        <v>312</v>
      </c>
      <c r="C1364" s="323">
        <v>5777.4</v>
      </c>
      <c r="D1364" s="322"/>
      <c r="E1364" s="339"/>
      <c r="F1364" s="295">
        <f t="shared" si="201"/>
        <v>5777.4</v>
      </c>
      <c r="G1364" s="346">
        <v>1100</v>
      </c>
      <c r="H1364" s="295"/>
      <c r="I1364" s="346">
        <v>5000</v>
      </c>
      <c r="J1364" s="295">
        <v>198</v>
      </c>
      <c r="K1364" s="296">
        <f t="shared" si="206"/>
        <v>0</v>
      </c>
      <c r="L1364" s="296">
        <f t="shared" si="207"/>
        <v>2.3354564755838639E-2</v>
      </c>
      <c r="M1364" s="297">
        <f t="shared" si="203"/>
        <v>99.991401273885344</v>
      </c>
      <c r="N1364" s="297">
        <f t="shared" si="208"/>
        <v>21.998108280254776</v>
      </c>
      <c r="O1364" s="361">
        <v>40.13622080679405</v>
      </c>
      <c r="P1364" s="297">
        <f t="shared" si="204"/>
        <v>0</v>
      </c>
      <c r="Q1364" s="369">
        <f t="shared" si="205"/>
        <v>2.8062057389298678E-2</v>
      </c>
    </row>
    <row r="1365" spans="1:17" x14ac:dyDescent="0.35">
      <c r="A1365" s="295">
        <f t="shared" si="209"/>
        <v>6</v>
      </c>
      <c r="B1365" s="295" t="s">
        <v>313</v>
      </c>
      <c r="C1365" s="323">
        <v>5627.6</v>
      </c>
      <c r="D1365" s="322"/>
      <c r="E1365" s="339">
        <v>46.65</v>
      </c>
      <c r="F1365" s="295">
        <f t="shared" si="201"/>
        <v>5674.25</v>
      </c>
      <c r="G1365" s="346">
        <v>1100</v>
      </c>
      <c r="H1365" s="295"/>
      <c r="I1365" s="346">
        <v>5000</v>
      </c>
      <c r="J1365" s="295">
        <v>198</v>
      </c>
      <c r="K1365" s="296">
        <f t="shared" ref="K1365:K1382" si="210">H1365/G1365</f>
        <v>0</v>
      </c>
      <c r="L1365" s="296">
        <f t="shared" ref="L1365:L1382" si="211">SUM(1/$J$1397*J1365)</f>
        <v>2.3354564755838639E-2</v>
      </c>
      <c r="M1365" s="297">
        <f t="shared" si="203"/>
        <v>99.991401273885344</v>
      </c>
      <c r="N1365" s="297">
        <f t="shared" si="208"/>
        <v>21.998108280254776</v>
      </c>
      <c r="O1365" s="361">
        <v>40.13622080679405</v>
      </c>
      <c r="P1365" s="297">
        <f t="shared" si="204"/>
        <v>0</v>
      </c>
      <c r="Q1365" s="369">
        <f t="shared" si="205"/>
        <v>2.8572186696203757E-2</v>
      </c>
    </row>
    <row r="1366" spans="1:17" x14ac:dyDescent="0.35">
      <c r="A1366" s="295">
        <f t="shared" si="209"/>
        <v>7</v>
      </c>
      <c r="B1366" s="295" t="s">
        <v>314</v>
      </c>
      <c r="C1366" s="323">
        <v>4060.15</v>
      </c>
      <c r="D1366" s="322">
        <v>29</v>
      </c>
      <c r="E1366" s="339"/>
      <c r="F1366" s="295">
        <f t="shared" si="201"/>
        <v>4089.15</v>
      </c>
      <c r="G1366" s="346">
        <v>1100</v>
      </c>
      <c r="H1366" s="295"/>
      <c r="I1366" s="346">
        <v>5000</v>
      </c>
      <c r="J1366" s="295">
        <v>144</v>
      </c>
      <c r="K1366" s="296">
        <f t="shared" si="210"/>
        <v>0</v>
      </c>
      <c r="L1366" s="296">
        <f t="shared" si="211"/>
        <v>1.6985138004246284E-2</v>
      </c>
      <c r="M1366" s="297">
        <f t="shared" si="203"/>
        <v>72.721019108280245</v>
      </c>
      <c r="N1366" s="297">
        <f t="shared" si="208"/>
        <v>15.998624203821654</v>
      </c>
      <c r="O1366" s="361">
        <v>29.189978768577497</v>
      </c>
      <c r="P1366" s="297">
        <f t="shared" si="204"/>
        <v>0</v>
      </c>
      <c r="Q1366" s="369">
        <f t="shared" si="205"/>
        <v>2.8834751007099122E-2</v>
      </c>
    </row>
    <row r="1367" spans="1:17" x14ac:dyDescent="0.35">
      <c r="A1367" s="295">
        <f t="shared" si="209"/>
        <v>8</v>
      </c>
      <c r="B1367" s="295" t="s">
        <v>315</v>
      </c>
      <c r="C1367" s="323">
        <v>3998.55</v>
      </c>
      <c r="D1367" s="322"/>
      <c r="E1367" s="339"/>
      <c r="F1367" s="295">
        <f t="shared" si="201"/>
        <v>3998.55</v>
      </c>
      <c r="G1367" s="346">
        <v>1100</v>
      </c>
      <c r="H1367" s="295"/>
      <c r="I1367" s="346">
        <v>5000</v>
      </c>
      <c r="J1367" s="295">
        <v>144</v>
      </c>
      <c r="K1367" s="296">
        <f t="shared" si="210"/>
        <v>0</v>
      </c>
      <c r="L1367" s="296">
        <f t="shared" si="211"/>
        <v>1.6985138004246284E-2</v>
      </c>
      <c r="M1367" s="297">
        <f t="shared" si="203"/>
        <v>72.721019108280245</v>
      </c>
      <c r="N1367" s="297">
        <f t="shared" si="208"/>
        <v>15.998624203821654</v>
      </c>
      <c r="O1367" s="361">
        <v>29.189978768577497</v>
      </c>
      <c r="P1367" s="297">
        <f t="shared" si="204"/>
        <v>0</v>
      </c>
      <c r="Q1367" s="369">
        <f t="shared" si="205"/>
        <v>2.9488094954590885E-2</v>
      </c>
    </row>
    <row r="1368" spans="1:17" x14ac:dyDescent="0.35">
      <c r="A1368" s="295">
        <f t="shared" si="209"/>
        <v>9</v>
      </c>
      <c r="B1368" s="295" t="s">
        <v>316</v>
      </c>
      <c r="C1368" s="323">
        <v>9976.0499999999993</v>
      </c>
      <c r="D1368" s="322"/>
      <c r="E1368" s="339">
        <v>37.299999999999997</v>
      </c>
      <c r="F1368" s="295">
        <f t="shared" si="201"/>
        <v>10013.349999999999</v>
      </c>
      <c r="G1368" s="346">
        <v>1100</v>
      </c>
      <c r="H1368" s="295"/>
      <c r="I1368" s="346">
        <v>5000</v>
      </c>
      <c r="J1368" s="295">
        <v>358</v>
      </c>
      <c r="K1368" s="296">
        <f t="shared" si="210"/>
        <v>0</v>
      </c>
      <c r="L1368" s="296">
        <f t="shared" si="211"/>
        <v>4.2226940316112294E-2</v>
      </c>
      <c r="M1368" s="297">
        <f t="shared" si="203"/>
        <v>180.79253361641898</v>
      </c>
      <c r="N1368" s="297">
        <f t="shared" si="208"/>
        <v>39.774357395612178</v>
      </c>
      <c r="O1368" s="361">
        <v>72.569530549657955</v>
      </c>
      <c r="P1368" s="297">
        <f t="shared" si="204"/>
        <v>0</v>
      </c>
      <c r="Q1368" s="369">
        <f t="shared" si="205"/>
        <v>2.9274560617744229E-2</v>
      </c>
    </row>
    <row r="1369" spans="1:17" x14ac:dyDescent="0.35">
      <c r="A1369" s="295">
        <f t="shared" si="209"/>
        <v>10</v>
      </c>
      <c r="B1369" s="295" t="s">
        <v>317</v>
      </c>
      <c r="C1369" s="323">
        <v>8239.06</v>
      </c>
      <c r="D1369" s="322"/>
      <c r="E1369" s="339"/>
      <c r="F1369" s="295">
        <f t="shared" si="201"/>
        <v>8239.06</v>
      </c>
      <c r="G1369" s="346">
        <v>1100</v>
      </c>
      <c r="H1369" s="295"/>
      <c r="I1369" s="346">
        <v>5000</v>
      </c>
      <c r="J1369" s="295">
        <v>288</v>
      </c>
      <c r="K1369" s="296">
        <f t="shared" si="210"/>
        <v>0</v>
      </c>
      <c r="L1369" s="296">
        <f t="shared" si="211"/>
        <v>3.3970276008492568E-2</v>
      </c>
      <c r="M1369" s="297">
        <f t="shared" si="203"/>
        <v>145.44203821656049</v>
      </c>
      <c r="N1369" s="297">
        <f t="shared" si="208"/>
        <v>31.997248407643308</v>
      </c>
      <c r="O1369" s="361">
        <v>58.379957537154993</v>
      </c>
      <c r="P1369" s="297">
        <f t="shared" si="204"/>
        <v>0</v>
      </c>
      <c r="Q1369" s="369">
        <f t="shared" si="205"/>
        <v>2.8622105453942413E-2</v>
      </c>
    </row>
    <row r="1370" spans="1:17" x14ac:dyDescent="0.35">
      <c r="A1370" s="295">
        <f t="shared" si="209"/>
        <v>11</v>
      </c>
      <c r="B1370" s="295" t="s">
        <v>318</v>
      </c>
      <c r="C1370" s="323">
        <v>5737.55</v>
      </c>
      <c r="D1370" s="322"/>
      <c r="E1370" s="339"/>
      <c r="F1370" s="295">
        <f t="shared" si="201"/>
        <v>5737.55</v>
      </c>
      <c r="G1370" s="346">
        <v>1100</v>
      </c>
      <c r="H1370" s="295"/>
      <c r="I1370" s="346">
        <v>5000</v>
      </c>
      <c r="J1370" s="295">
        <v>198</v>
      </c>
      <c r="K1370" s="296">
        <f t="shared" si="210"/>
        <v>0</v>
      </c>
      <c r="L1370" s="296">
        <f t="shared" si="211"/>
        <v>2.3354564755838639E-2</v>
      </c>
      <c r="M1370" s="297">
        <f t="shared" si="203"/>
        <v>99.991401273885344</v>
      </c>
      <c r="N1370" s="297">
        <f t="shared" si="208"/>
        <v>21.998108280254776</v>
      </c>
      <c r="O1370" s="361">
        <v>40.13622080679405</v>
      </c>
      <c r="P1370" s="297">
        <f t="shared" si="204"/>
        <v>0</v>
      </c>
      <c r="Q1370" s="369">
        <f t="shared" si="205"/>
        <v>2.8256961658013294E-2</v>
      </c>
    </row>
    <row r="1371" spans="1:17" x14ac:dyDescent="0.35">
      <c r="A1371" s="295">
        <f t="shared" si="209"/>
        <v>12</v>
      </c>
      <c r="B1371" s="295" t="s">
        <v>319</v>
      </c>
      <c r="C1371" s="323">
        <v>4073.5</v>
      </c>
      <c r="D1371" s="322"/>
      <c r="E1371" s="339"/>
      <c r="F1371" s="295">
        <f t="shared" si="201"/>
        <v>4073.5</v>
      </c>
      <c r="G1371" s="346">
        <v>1100</v>
      </c>
      <c r="H1371" s="295"/>
      <c r="I1371" s="346">
        <v>5000</v>
      </c>
      <c r="J1371" s="295">
        <v>144</v>
      </c>
      <c r="K1371" s="296">
        <f t="shared" si="210"/>
        <v>0</v>
      </c>
      <c r="L1371" s="296">
        <f t="shared" si="211"/>
        <v>1.6985138004246284E-2</v>
      </c>
      <c r="M1371" s="297">
        <f t="shared" si="203"/>
        <v>72.721019108280245</v>
      </c>
      <c r="N1371" s="297">
        <f t="shared" si="208"/>
        <v>15.998624203821654</v>
      </c>
      <c r="O1371" s="361">
        <v>29.189978768577497</v>
      </c>
      <c r="P1371" s="297">
        <f t="shared" si="204"/>
        <v>0</v>
      </c>
      <c r="Q1371" s="369">
        <f t="shared" si="205"/>
        <v>2.8945531381043176E-2</v>
      </c>
    </row>
    <row r="1372" spans="1:17" x14ac:dyDescent="0.35">
      <c r="A1372" s="295">
        <f t="shared" si="209"/>
        <v>13</v>
      </c>
      <c r="B1372" s="295" t="s">
        <v>320</v>
      </c>
      <c r="C1372" s="323">
        <v>3747.29</v>
      </c>
      <c r="D1372" s="322"/>
      <c r="E1372" s="339"/>
      <c r="F1372" s="295">
        <f t="shared" si="201"/>
        <v>3747.29</v>
      </c>
      <c r="G1372" s="346">
        <v>1100</v>
      </c>
      <c r="H1372" s="295"/>
      <c r="I1372" s="346">
        <v>5000</v>
      </c>
      <c r="J1372" s="295">
        <v>126</v>
      </c>
      <c r="K1372" s="296">
        <f t="shared" si="210"/>
        <v>0</v>
      </c>
      <c r="L1372" s="296">
        <f t="shared" si="211"/>
        <v>1.4861995753715499E-2</v>
      </c>
      <c r="M1372" s="297">
        <f t="shared" si="203"/>
        <v>63.630891719745222</v>
      </c>
      <c r="N1372" s="297">
        <f t="shared" si="208"/>
        <v>13.998796178343948</v>
      </c>
      <c r="O1372" s="361">
        <v>25.541231422505309</v>
      </c>
      <c r="P1372" s="297">
        <f t="shared" si="204"/>
        <v>0</v>
      </c>
      <c r="Q1372" s="369">
        <f t="shared" si="205"/>
        <v>2.7532141713236626E-2</v>
      </c>
    </row>
    <row r="1373" spans="1:17" x14ac:dyDescent="0.35">
      <c r="A1373" s="295">
        <f t="shared" si="209"/>
        <v>14</v>
      </c>
      <c r="B1373" s="295" t="s">
        <v>321</v>
      </c>
      <c r="C1373" s="323">
        <v>3638.7</v>
      </c>
      <c r="D1373" s="322"/>
      <c r="E1373" s="339"/>
      <c r="F1373" s="295">
        <f t="shared" si="201"/>
        <v>3638.7</v>
      </c>
      <c r="G1373" s="346">
        <v>1100</v>
      </c>
      <c r="H1373" s="295"/>
      <c r="I1373" s="346">
        <v>5000</v>
      </c>
      <c r="J1373" s="295">
        <v>126</v>
      </c>
      <c r="K1373" s="296">
        <f t="shared" si="210"/>
        <v>0</v>
      </c>
      <c r="L1373" s="296">
        <f t="shared" si="211"/>
        <v>1.4861995753715499E-2</v>
      </c>
      <c r="M1373" s="297">
        <f t="shared" si="203"/>
        <v>63.630891719745222</v>
      </c>
      <c r="N1373" s="297">
        <f t="shared" si="208"/>
        <v>13.998796178343948</v>
      </c>
      <c r="O1373" s="361">
        <v>25.541231422505309</v>
      </c>
      <c r="P1373" s="297">
        <f t="shared" si="204"/>
        <v>0</v>
      </c>
      <c r="Q1373" s="369">
        <f t="shared" si="205"/>
        <v>2.8353785505975893E-2</v>
      </c>
    </row>
    <row r="1374" spans="1:17" x14ac:dyDescent="0.35">
      <c r="A1374" s="295">
        <f t="shared" si="209"/>
        <v>15</v>
      </c>
      <c r="B1374" s="295" t="s">
        <v>322</v>
      </c>
      <c r="C1374" s="323">
        <v>6155.56</v>
      </c>
      <c r="D1374" s="322"/>
      <c r="E1374" s="339"/>
      <c r="F1374" s="295">
        <f t="shared" si="201"/>
        <v>6155.56</v>
      </c>
      <c r="G1374" s="346">
        <v>1100</v>
      </c>
      <c r="H1374" s="295"/>
      <c r="I1374" s="346">
        <v>5000</v>
      </c>
      <c r="J1374" s="295">
        <v>216</v>
      </c>
      <c r="K1374" s="296">
        <f t="shared" si="210"/>
        <v>0</v>
      </c>
      <c r="L1374" s="296">
        <f t="shared" si="211"/>
        <v>2.5477707006369428E-2</v>
      </c>
      <c r="M1374" s="297">
        <f t="shared" si="203"/>
        <v>109.08152866242038</v>
      </c>
      <c r="N1374" s="297">
        <f t="shared" si="208"/>
        <v>23.997936305732484</v>
      </c>
      <c r="O1374" s="361">
        <v>43.784968152866249</v>
      </c>
      <c r="P1374" s="297">
        <f t="shared" si="204"/>
        <v>0</v>
      </c>
      <c r="Q1374" s="369">
        <f t="shared" si="205"/>
        <v>2.8732468389719067E-2</v>
      </c>
    </row>
    <row r="1375" spans="1:17" x14ac:dyDescent="0.35">
      <c r="A1375" s="295">
        <f t="shared" si="209"/>
        <v>16</v>
      </c>
      <c r="B1375" s="295" t="s">
        <v>323</v>
      </c>
      <c r="C1375" s="323">
        <v>3981.75</v>
      </c>
      <c r="D1375" s="322"/>
      <c r="E1375" s="339"/>
      <c r="F1375" s="295">
        <f t="shared" si="201"/>
        <v>3981.75</v>
      </c>
      <c r="G1375" s="346">
        <v>1100</v>
      </c>
      <c r="H1375" s="295"/>
      <c r="I1375" s="346">
        <v>5000</v>
      </c>
      <c r="J1375" s="295">
        <v>144</v>
      </c>
      <c r="K1375" s="296">
        <f t="shared" si="210"/>
        <v>0</v>
      </c>
      <c r="L1375" s="296">
        <f t="shared" si="211"/>
        <v>1.6985138004246284E-2</v>
      </c>
      <c r="M1375" s="297">
        <f t="shared" si="203"/>
        <v>72.721019108280245</v>
      </c>
      <c r="N1375" s="297">
        <f t="shared" si="208"/>
        <v>15.998624203821654</v>
      </c>
      <c r="O1375" s="361">
        <v>29.189978768577497</v>
      </c>
      <c r="P1375" s="297">
        <f t="shared" si="204"/>
        <v>0</v>
      </c>
      <c r="Q1375" s="369">
        <f t="shared" si="205"/>
        <v>2.9612512608948174E-2</v>
      </c>
    </row>
    <row r="1376" spans="1:17" x14ac:dyDescent="0.35">
      <c r="A1376" s="295">
        <f t="shared" si="209"/>
        <v>17</v>
      </c>
      <c r="B1376" s="295" t="s">
        <v>324</v>
      </c>
      <c r="C1376" s="323">
        <v>4019.15</v>
      </c>
      <c r="D1376" s="322"/>
      <c r="E1376" s="339"/>
      <c r="F1376" s="295">
        <f t="shared" si="201"/>
        <v>4019.15</v>
      </c>
      <c r="G1376" s="346">
        <v>1100</v>
      </c>
      <c r="H1376" s="295"/>
      <c r="I1376" s="346">
        <v>5000</v>
      </c>
      <c r="J1376" s="295">
        <v>144</v>
      </c>
      <c r="K1376" s="296">
        <f t="shared" si="210"/>
        <v>0</v>
      </c>
      <c r="L1376" s="296">
        <f t="shared" si="211"/>
        <v>1.6985138004246284E-2</v>
      </c>
      <c r="M1376" s="297">
        <f t="shared" si="203"/>
        <v>72.721019108280245</v>
      </c>
      <c r="N1376" s="297">
        <f t="shared" si="208"/>
        <v>15.998624203821654</v>
      </c>
      <c r="O1376" s="361">
        <v>29.189978768577497</v>
      </c>
      <c r="P1376" s="297">
        <f t="shared" si="204"/>
        <v>0</v>
      </c>
      <c r="Q1376" s="369">
        <f t="shared" si="205"/>
        <v>2.9336954848831066E-2</v>
      </c>
    </row>
    <row r="1377" spans="1:17" x14ac:dyDescent="0.35">
      <c r="A1377" s="295">
        <f t="shared" si="209"/>
        <v>18</v>
      </c>
      <c r="B1377" s="295" t="s">
        <v>325</v>
      </c>
      <c r="C1377" s="323">
        <v>2190.5</v>
      </c>
      <c r="D1377" s="322"/>
      <c r="E1377" s="339"/>
      <c r="F1377" s="295">
        <f t="shared" si="201"/>
        <v>2190.5</v>
      </c>
      <c r="G1377" s="346">
        <v>1100</v>
      </c>
      <c r="H1377" s="295"/>
      <c r="I1377" s="346">
        <v>5000</v>
      </c>
      <c r="J1377" s="295">
        <v>86</v>
      </c>
      <c r="K1377" s="296">
        <f t="shared" si="210"/>
        <v>0</v>
      </c>
      <c r="L1377" s="296">
        <f t="shared" si="211"/>
        <v>1.0143901863647086E-2</v>
      </c>
      <c r="M1377" s="297">
        <f t="shared" si="203"/>
        <v>43.430608634111813</v>
      </c>
      <c r="N1377" s="297">
        <f t="shared" si="208"/>
        <v>9.5547338995045994</v>
      </c>
      <c r="O1377" s="361">
        <v>17.432903986789338</v>
      </c>
      <c r="P1377" s="297">
        <f t="shared" si="204"/>
        <v>0</v>
      </c>
      <c r="Q1377" s="369">
        <f t="shared" si="205"/>
        <v>3.2147110942892375E-2</v>
      </c>
    </row>
    <row r="1378" spans="1:17" x14ac:dyDescent="0.35">
      <c r="A1378" s="295">
        <f t="shared" si="209"/>
        <v>19</v>
      </c>
      <c r="B1378" s="295" t="s">
        <v>326</v>
      </c>
      <c r="C1378" s="323">
        <v>3923.4</v>
      </c>
      <c r="D1378" s="322"/>
      <c r="E1378" s="339"/>
      <c r="F1378" s="295">
        <f t="shared" si="201"/>
        <v>3923.4</v>
      </c>
      <c r="G1378" s="346">
        <v>1100</v>
      </c>
      <c r="H1378" s="295"/>
      <c r="I1378" s="346">
        <v>5000</v>
      </c>
      <c r="J1378" s="295">
        <v>326</v>
      </c>
      <c r="K1378" s="296">
        <f t="shared" si="210"/>
        <v>0</v>
      </c>
      <c r="L1378" s="296">
        <f t="shared" si="211"/>
        <v>3.8452465204057561E-2</v>
      </c>
      <c r="M1378" s="297">
        <f t="shared" si="203"/>
        <v>164.63230714791223</v>
      </c>
      <c r="N1378" s="297">
        <f t="shared" si="208"/>
        <v>36.219107572540693</v>
      </c>
      <c r="O1378" s="361">
        <v>66.082868601085167</v>
      </c>
      <c r="P1378" s="297">
        <f t="shared" si="204"/>
        <v>0</v>
      </c>
      <c r="Q1378" s="369">
        <f t="shared" si="205"/>
        <v>6.8036469215868395E-2</v>
      </c>
    </row>
    <row r="1379" spans="1:17" x14ac:dyDescent="0.35">
      <c r="A1379" s="295">
        <f t="shared" si="209"/>
        <v>20</v>
      </c>
      <c r="B1379" s="295" t="s">
        <v>327</v>
      </c>
      <c r="C1379" s="323">
        <v>7774.24</v>
      </c>
      <c r="D1379" s="322"/>
      <c r="E1379" s="339"/>
      <c r="F1379" s="295">
        <f t="shared" si="201"/>
        <v>7774.24</v>
      </c>
      <c r="G1379" s="346">
        <v>1100</v>
      </c>
      <c r="H1379" s="295"/>
      <c r="I1379" s="346">
        <v>5000</v>
      </c>
      <c r="J1379" s="295">
        <v>288</v>
      </c>
      <c r="K1379" s="296">
        <f t="shared" si="210"/>
        <v>0</v>
      </c>
      <c r="L1379" s="296">
        <f t="shared" si="211"/>
        <v>3.3970276008492568E-2</v>
      </c>
      <c r="M1379" s="297">
        <f t="shared" si="203"/>
        <v>145.44203821656049</v>
      </c>
      <c r="N1379" s="297">
        <f t="shared" si="208"/>
        <v>31.997248407643308</v>
      </c>
      <c r="O1379" s="361">
        <v>58.379957537154993</v>
      </c>
      <c r="P1379" s="297">
        <f t="shared" si="204"/>
        <v>0</v>
      </c>
      <c r="Q1379" s="369">
        <f t="shared" si="205"/>
        <v>3.0333414476702389E-2</v>
      </c>
    </row>
    <row r="1380" spans="1:17" x14ac:dyDescent="0.35">
      <c r="A1380" s="295">
        <f t="shared" si="209"/>
        <v>21</v>
      </c>
      <c r="B1380" s="295" t="s">
        <v>328</v>
      </c>
      <c r="C1380" s="323">
        <v>13720.72</v>
      </c>
      <c r="D1380" s="322">
        <v>29.7</v>
      </c>
      <c r="E1380" s="339"/>
      <c r="F1380" s="295">
        <f t="shared" si="201"/>
        <v>13750.42</v>
      </c>
      <c r="G1380" s="346">
        <v>1100</v>
      </c>
      <c r="H1380" s="295"/>
      <c r="I1380" s="346">
        <v>5000</v>
      </c>
      <c r="J1380" s="295">
        <v>502</v>
      </c>
      <c r="K1380" s="296">
        <f t="shared" si="210"/>
        <v>0</v>
      </c>
      <c r="L1380" s="296">
        <f t="shared" si="211"/>
        <v>5.9212078320358574E-2</v>
      </c>
      <c r="M1380" s="297">
        <f t="shared" si="203"/>
        <v>253.5135527246992</v>
      </c>
      <c r="N1380" s="297">
        <f t="shared" si="208"/>
        <v>55.772981599433827</v>
      </c>
      <c r="O1380" s="361">
        <v>101.75950931823544</v>
      </c>
      <c r="P1380" s="297">
        <f t="shared" si="204"/>
        <v>0</v>
      </c>
      <c r="Q1380" s="369">
        <f t="shared" si="205"/>
        <v>2.9893344613645869E-2</v>
      </c>
    </row>
    <row r="1381" spans="1:17" x14ac:dyDescent="0.35">
      <c r="A1381" s="295">
        <f t="shared" si="209"/>
        <v>22</v>
      </c>
      <c r="B1381" s="295" t="s">
        <v>329</v>
      </c>
      <c r="C1381" s="323">
        <v>7628.53</v>
      </c>
      <c r="D1381" s="322"/>
      <c r="E1381" s="339"/>
      <c r="F1381" s="295">
        <f t="shared" si="201"/>
        <v>7628.53</v>
      </c>
      <c r="G1381" s="346">
        <v>1100</v>
      </c>
      <c r="H1381" s="295"/>
      <c r="I1381" s="346">
        <v>5000</v>
      </c>
      <c r="J1381" s="295">
        <v>288</v>
      </c>
      <c r="K1381" s="296">
        <f t="shared" si="210"/>
        <v>0</v>
      </c>
      <c r="L1381" s="296">
        <f t="shared" si="211"/>
        <v>3.3970276008492568E-2</v>
      </c>
      <c r="M1381" s="297">
        <f t="shared" si="203"/>
        <v>145.44203821656049</v>
      </c>
      <c r="N1381" s="297">
        <f t="shared" si="208"/>
        <v>31.997248407643308</v>
      </c>
      <c r="O1381" s="361">
        <v>58.379957537154993</v>
      </c>
      <c r="P1381" s="297">
        <f t="shared" si="204"/>
        <v>0</v>
      </c>
      <c r="Q1381" s="369">
        <f t="shared" si="205"/>
        <v>3.0912802880942825E-2</v>
      </c>
    </row>
    <row r="1382" spans="1:17" x14ac:dyDescent="0.35">
      <c r="A1382" s="295">
        <f t="shared" si="209"/>
        <v>23</v>
      </c>
      <c r="B1382" s="295" t="s">
        <v>330</v>
      </c>
      <c r="C1382" s="323">
        <v>7731.41</v>
      </c>
      <c r="D1382" s="322"/>
      <c r="E1382" s="339"/>
      <c r="F1382" s="295">
        <f t="shared" si="201"/>
        <v>7731.41</v>
      </c>
      <c r="G1382" s="346">
        <v>1100</v>
      </c>
      <c r="H1382" s="295"/>
      <c r="I1382" s="346">
        <v>5000</v>
      </c>
      <c r="J1382" s="295">
        <v>270</v>
      </c>
      <c r="K1382" s="296">
        <f t="shared" si="210"/>
        <v>0</v>
      </c>
      <c r="L1382" s="296">
        <f t="shared" si="211"/>
        <v>3.1847133757961783E-2</v>
      </c>
      <c r="M1382" s="297">
        <f t="shared" si="203"/>
        <v>136.35191082802547</v>
      </c>
      <c r="N1382" s="297">
        <f t="shared" si="208"/>
        <v>29.997420382165604</v>
      </c>
      <c r="O1382" s="361">
        <v>54.731210191082802</v>
      </c>
      <c r="P1382" s="297">
        <f t="shared" si="204"/>
        <v>0</v>
      </c>
      <c r="Q1382" s="369">
        <f t="shared" si="205"/>
        <v>2.8595112845040412E-2</v>
      </c>
    </row>
    <row r="1383" spans="1:17" x14ac:dyDescent="0.35">
      <c r="A1383" s="295">
        <f t="shared" si="209"/>
        <v>24</v>
      </c>
      <c r="B1383" s="295" t="s">
        <v>331</v>
      </c>
      <c r="C1383" s="323">
        <v>7718.47</v>
      </c>
      <c r="D1383" s="322"/>
      <c r="E1383" s="339"/>
      <c r="F1383" s="295">
        <f t="shared" si="201"/>
        <v>7718.47</v>
      </c>
      <c r="G1383" s="346">
        <v>1100</v>
      </c>
      <c r="H1383" s="295"/>
      <c r="I1383" s="346">
        <v>5000</v>
      </c>
      <c r="J1383" s="295">
        <v>270</v>
      </c>
      <c r="K1383" s="296">
        <f t="shared" ref="K1383:K1396" si="212">H1383/G1383</f>
        <v>0</v>
      </c>
      <c r="L1383" s="296">
        <f t="shared" ref="L1383:L1396" si="213">SUM(1/$J$1397*J1383)</f>
        <v>3.1847133757961783E-2</v>
      </c>
      <c r="M1383" s="297">
        <f t="shared" si="203"/>
        <v>136.35191082802547</v>
      </c>
      <c r="N1383" s="297">
        <f t="shared" si="208"/>
        <v>29.997420382165604</v>
      </c>
      <c r="O1383" s="361">
        <v>54.731210191082802</v>
      </c>
      <c r="P1383" s="297">
        <f t="shared" si="204"/>
        <v>0</v>
      </c>
      <c r="Q1383" s="369">
        <f t="shared" si="205"/>
        <v>2.8643052496320369E-2</v>
      </c>
    </row>
    <row r="1384" spans="1:17" x14ac:dyDescent="0.35">
      <c r="A1384" s="295">
        <f t="shared" si="209"/>
        <v>25</v>
      </c>
      <c r="B1384" s="295" t="s">
        <v>332</v>
      </c>
      <c r="C1384" s="323">
        <v>7958</v>
      </c>
      <c r="D1384" s="322"/>
      <c r="E1384" s="339"/>
      <c r="F1384" s="295">
        <f t="shared" si="201"/>
        <v>7958</v>
      </c>
      <c r="G1384" s="346">
        <v>1100</v>
      </c>
      <c r="H1384" s="295"/>
      <c r="I1384" s="346">
        <v>5000</v>
      </c>
      <c r="J1384" s="295">
        <v>288</v>
      </c>
      <c r="K1384" s="296">
        <f t="shared" si="212"/>
        <v>0</v>
      </c>
      <c r="L1384" s="296">
        <f t="shared" si="213"/>
        <v>3.3970276008492568E-2</v>
      </c>
      <c r="M1384" s="297">
        <f t="shared" si="203"/>
        <v>145.44203821656049</v>
      </c>
      <c r="N1384" s="297">
        <f t="shared" si="208"/>
        <v>31.997248407643308</v>
      </c>
      <c r="O1384" s="361">
        <v>58.379957537154993</v>
      </c>
      <c r="P1384" s="297">
        <f t="shared" si="204"/>
        <v>0</v>
      </c>
      <c r="Q1384" s="369">
        <f t="shared" si="205"/>
        <v>2.9632978658125003E-2</v>
      </c>
    </row>
    <row r="1385" spans="1:17" x14ac:dyDescent="0.35">
      <c r="A1385" s="295">
        <f t="shared" si="209"/>
        <v>26</v>
      </c>
      <c r="B1385" s="295" t="s">
        <v>333</v>
      </c>
      <c r="C1385" s="323">
        <v>3973.2</v>
      </c>
      <c r="D1385" s="322"/>
      <c r="E1385" s="339"/>
      <c r="F1385" s="295">
        <f t="shared" si="201"/>
        <v>3973.2</v>
      </c>
      <c r="G1385" s="346">
        <v>1100</v>
      </c>
      <c r="H1385" s="295"/>
      <c r="I1385" s="346">
        <v>5000</v>
      </c>
      <c r="J1385" s="295">
        <v>144</v>
      </c>
      <c r="K1385" s="296">
        <f t="shared" si="212"/>
        <v>0</v>
      </c>
      <c r="L1385" s="296">
        <f t="shared" si="213"/>
        <v>1.6985138004246284E-2</v>
      </c>
      <c r="M1385" s="297">
        <f t="shared" si="203"/>
        <v>72.721019108280245</v>
      </c>
      <c r="N1385" s="297">
        <f t="shared" si="208"/>
        <v>15.998624203821654</v>
      </c>
      <c r="O1385" s="361">
        <v>29.189978768577497</v>
      </c>
      <c r="P1385" s="297">
        <f t="shared" si="204"/>
        <v>0</v>
      </c>
      <c r="Q1385" s="369">
        <f t="shared" si="205"/>
        <v>2.9676236303402645E-2</v>
      </c>
    </row>
    <row r="1386" spans="1:17" x14ac:dyDescent="0.35">
      <c r="A1386" s="295">
        <f t="shared" si="209"/>
        <v>27</v>
      </c>
      <c r="B1386" s="295" t="s">
        <v>334</v>
      </c>
      <c r="C1386" s="323">
        <v>4035</v>
      </c>
      <c r="D1386" s="322"/>
      <c r="E1386" s="339"/>
      <c r="F1386" s="295">
        <f t="shared" si="201"/>
        <v>4035</v>
      </c>
      <c r="G1386" s="346">
        <v>1100</v>
      </c>
      <c r="H1386" s="295"/>
      <c r="I1386" s="346">
        <v>5000</v>
      </c>
      <c r="J1386" s="295">
        <v>326</v>
      </c>
      <c r="K1386" s="296">
        <f t="shared" si="212"/>
        <v>0</v>
      </c>
      <c r="L1386" s="296">
        <f t="shared" si="213"/>
        <v>3.8452465204057561E-2</v>
      </c>
      <c r="M1386" s="297">
        <f t="shared" si="203"/>
        <v>164.63230714791223</v>
      </c>
      <c r="N1386" s="297">
        <f t="shared" si="208"/>
        <v>36.219107572540693</v>
      </c>
      <c r="O1386" s="361">
        <v>66.082868601085167</v>
      </c>
      <c r="P1386" s="297">
        <f t="shared" si="204"/>
        <v>0</v>
      </c>
      <c r="Q1386" s="369">
        <f t="shared" si="205"/>
        <v>6.6154717056143272E-2</v>
      </c>
    </row>
    <row r="1387" spans="1:17" x14ac:dyDescent="0.35">
      <c r="A1387" s="295">
        <f t="shared" si="209"/>
        <v>28</v>
      </c>
      <c r="B1387" s="295" t="s">
        <v>335</v>
      </c>
      <c r="C1387" s="323">
        <v>3981.6</v>
      </c>
      <c r="D1387" s="322"/>
      <c r="E1387" s="339"/>
      <c r="F1387" s="295">
        <f t="shared" si="201"/>
        <v>3981.6</v>
      </c>
      <c r="G1387" s="346">
        <v>1100</v>
      </c>
      <c r="H1387" s="295"/>
      <c r="I1387" s="346">
        <v>5000</v>
      </c>
      <c r="J1387" s="295">
        <v>326</v>
      </c>
      <c r="K1387" s="296">
        <f t="shared" si="212"/>
        <v>0</v>
      </c>
      <c r="L1387" s="296">
        <f t="shared" si="213"/>
        <v>3.8452465204057561E-2</v>
      </c>
      <c r="M1387" s="297">
        <f t="shared" si="203"/>
        <v>164.63230714791223</v>
      </c>
      <c r="N1387" s="297">
        <f t="shared" si="208"/>
        <v>36.219107572540693</v>
      </c>
      <c r="O1387" s="361">
        <v>66.082868601085167</v>
      </c>
      <c r="P1387" s="297">
        <f t="shared" si="204"/>
        <v>0</v>
      </c>
      <c r="Q1387" s="369">
        <f t="shared" si="205"/>
        <v>6.7041963864159657E-2</v>
      </c>
    </row>
    <row r="1388" spans="1:17" x14ac:dyDescent="0.35">
      <c r="A1388" s="295">
        <f t="shared" si="209"/>
        <v>29</v>
      </c>
      <c r="B1388" s="295" t="s">
        <v>336</v>
      </c>
      <c r="C1388" s="323">
        <v>3970.65</v>
      </c>
      <c r="D1388" s="322"/>
      <c r="E1388" s="339">
        <v>104.6</v>
      </c>
      <c r="F1388" s="295">
        <f t="shared" si="201"/>
        <v>4075.25</v>
      </c>
      <c r="G1388" s="346">
        <v>1100</v>
      </c>
      <c r="H1388" s="295"/>
      <c r="I1388" s="346">
        <v>5000</v>
      </c>
      <c r="J1388" s="295">
        <v>144</v>
      </c>
      <c r="K1388" s="296">
        <f t="shared" si="212"/>
        <v>0</v>
      </c>
      <c r="L1388" s="296">
        <f t="shared" si="213"/>
        <v>1.6985138004246284E-2</v>
      </c>
      <c r="M1388" s="297">
        <f t="shared" si="203"/>
        <v>72.721019108280245</v>
      </c>
      <c r="N1388" s="297">
        <f t="shared" si="208"/>
        <v>15.998624203821654</v>
      </c>
      <c r="O1388" s="361">
        <v>29.189978768577497</v>
      </c>
      <c r="P1388" s="297">
        <f t="shared" si="204"/>
        <v>0</v>
      </c>
      <c r="Q1388" s="369">
        <f t="shared" si="205"/>
        <v>2.8933101547311057E-2</v>
      </c>
    </row>
    <row r="1389" spans="1:17" x14ac:dyDescent="0.35">
      <c r="A1389" s="295">
        <f t="shared" si="209"/>
        <v>30</v>
      </c>
      <c r="B1389" s="295" t="s">
        <v>337</v>
      </c>
      <c r="C1389" s="323">
        <v>4030.55</v>
      </c>
      <c r="D1389" s="322"/>
      <c r="E1389" s="339"/>
      <c r="F1389" s="295">
        <f t="shared" si="201"/>
        <v>4030.55</v>
      </c>
      <c r="G1389" s="346">
        <v>1100</v>
      </c>
      <c r="H1389" s="295"/>
      <c r="I1389" s="346">
        <v>5000</v>
      </c>
      <c r="J1389" s="295">
        <v>144</v>
      </c>
      <c r="K1389" s="296">
        <f t="shared" si="212"/>
        <v>0</v>
      </c>
      <c r="L1389" s="296">
        <f t="shared" si="213"/>
        <v>1.6985138004246284E-2</v>
      </c>
      <c r="M1389" s="297">
        <f t="shared" si="203"/>
        <v>72.721019108280245</v>
      </c>
      <c r="N1389" s="297">
        <f t="shared" si="208"/>
        <v>15.998624203821654</v>
      </c>
      <c r="O1389" s="361">
        <v>29.189978768577497</v>
      </c>
      <c r="P1389" s="297">
        <f t="shared" si="204"/>
        <v>0</v>
      </c>
      <c r="Q1389" s="369">
        <f t="shared" si="205"/>
        <v>2.925397826119993E-2</v>
      </c>
    </row>
    <row r="1390" spans="1:17" x14ac:dyDescent="0.35">
      <c r="A1390" s="295">
        <f t="shared" si="209"/>
        <v>31</v>
      </c>
      <c r="B1390" s="295" t="s">
        <v>338</v>
      </c>
      <c r="C1390" s="323">
        <v>4226.88</v>
      </c>
      <c r="D1390" s="322"/>
      <c r="E1390" s="339"/>
      <c r="F1390" s="295">
        <f t="shared" si="201"/>
        <v>4226.88</v>
      </c>
      <c r="G1390" s="346">
        <v>1100</v>
      </c>
      <c r="H1390" s="295"/>
      <c r="I1390" s="346">
        <v>5000</v>
      </c>
      <c r="J1390" s="295">
        <v>164</v>
      </c>
      <c r="K1390" s="296">
        <f t="shared" si="212"/>
        <v>0</v>
      </c>
      <c r="L1390" s="296">
        <f t="shared" si="213"/>
        <v>1.9344184949280491E-2</v>
      </c>
      <c r="M1390" s="297">
        <f t="shared" si="203"/>
        <v>82.82116065109696</v>
      </c>
      <c r="N1390" s="297">
        <f t="shared" si="208"/>
        <v>18.220655343241333</v>
      </c>
      <c r="O1390" s="361">
        <v>33.244142486435486</v>
      </c>
      <c r="P1390" s="297">
        <f t="shared" si="204"/>
        <v>0</v>
      </c>
      <c r="Q1390" s="369">
        <f t="shared" si="205"/>
        <v>3.1769522314514201E-2</v>
      </c>
    </row>
    <row r="1391" spans="1:17" x14ac:dyDescent="0.35">
      <c r="A1391" s="295">
        <f t="shared" si="209"/>
        <v>32</v>
      </c>
      <c r="B1391" s="295" t="s">
        <v>339</v>
      </c>
      <c r="C1391" s="323">
        <v>4140.3</v>
      </c>
      <c r="D1391" s="322"/>
      <c r="E1391" s="339">
        <v>50.1</v>
      </c>
      <c r="F1391" s="295">
        <f t="shared" si="201"/>
        <v>4190.4000000000005</v>
      </c>
      <c r="G1391" s="346">
        <v>1100</v>
      </c>
      <c r="H1391" s="295"/>
      <c r="I1391" s="346">
        <v>5000</v>
      </c>
      <c r="J1391" s="295">
        <v>162</v>
      </c>
      <c r="K1391" s="296">
        <f t="shared" si="212"/>
        <v>0</v>
      </c>
      <c r="L1391" s="296">
        <f t="shared" si="213"/>
        <v>1.9108280254777069E-2</v>
      </c>
      <c r="M1391" s="297">
        <f t="shared" si="203"/>
        <v>81.811146496815283</v>
      </c>
      <c r="N1391" s="297">
        <f t="shared" si="208"/>
        <v>17.998452229299364</v>
      </c>
      <c r="O1391" s="361">
        <v>32.838726114649681</v>
      </c>
      <c r="P1391" s="297">
        <f t="shared" si="204"/>
        <v>0</v>
      </c>
      <c r="Q1391" s="369">
        <f t="shared" si="205"/>
        <v>3.1655289433172085E-2</v>
      </c>
    </row>
    <row r="1392" spans="1:17" x14ac:dyDescent="0.35">
      <c r="A1392" s="295">
        <f t="shared" si="209"/>
        <v>33</v>
      </c>
      <c r="B1392" s="295" t="s">
        <v>1237</v>
      </c>
      <c r="C1392" s="323">
        <v>4059.4</v>
      </c>
      <c r="D1392" s="335"/>
      <c r="E1392" s="344"/>
      <c r="F1392" s="295">
        <f t="shared" si="201"/>
        <v>4059.4</v>
      </c>
      <c r="G1392" s="346">
        <v>1100</v>
      </c>
      <c r="H1392" s="295"/>
      <c r="I1392" s="346">
        <v>5000</v>
      </c>
      <c r="J1392" s="295">
        <v>324</v>
      </c>
      <c r="K1392" s="296">
        <f t="shared" si="212"/>
        <v>0</v>
      </c>
      <c r="L1392" s="296">
        <f t="shared" si="213"/>
        <v>3.8216560509554139E-2</v>
      </c>
      <c r="M1392" s="297">
        <f t="shared" si="203"/>
        <v>163.62229299363057</v>
      </c>
      <c r="N1392" s="297">
        <f t="shared" si="208"/>
        <v>35.996904458598728</v>
      </c>
      <c r="O1392" s="361">
        <v>65.677452229299362</v>
      </c>
      <c r="P1392" s="297">
        <f t="shared" si="204"/>
        <v>0</v>
      </c>
      <c r="Q1392" s="369">
        <f t="shared" si="205"/>
        <v>6.5353660561050561E-2</v>
      </c>
    </row>
    <row r="1393" spans="1:17" x14ac:dyDescent="0.35">
      <c r="A1393" s="295">
        <f t="shared" si="209"/>
        <v>34</v>
      </c>
      <c r="B1393" s="322" t="s">
        <v>1238</v>
      </c>
      <c r="C1393" s="334">
        <v>4225.3</v>
      </c>
      <c r="D1393" s="335"/>
      <c r="E1393" s="344"/>
      <c r="F1393" s="295">
        <f t="shared" si="201"/>
        <v>4225.3</v>
      </c>
      <c r="G1393" s="346">
        <v>1100</v>
      </c>
      <c r="H1393" s="295"/>
      <c r="I1393" s="346">
        <v>5000</v>
      </c>
      <c r="J1393" s="295">
        <v>342</v>
      </c>
      <c r="K1393" s="296">
        <f t="shared" si="212"/>
        <v>0</v>
      </c>
      <c r="L1393" s="296">
        <f t="shared" si="213"/>
        <v>4.0339702760084924E-2</v>
      </c>
      <c r="M1393" s="297">
        <f t="shared" si="203"/>
        <v>172.71242038216559</v>
      </c>
      <c r="N1393" s="297">
        <f t="shared" si="208"/>
        <v>37.996732484076432</v>
      </c>
      <c r="O1393" s="361">
        <v>69.326199575371547</v>
      </c>
      <c r="P1393" s="297">
        <f t="shared" si="204"/>
        <v>0</v>
      </c>
      <c r="Q1393" s="369">
        <f t="shared" si="205"/>
        <v>6.6275850813341905E-2</v>
      </c>
    </row>
    <row r="1394" spans="1:17" x14ac:dyDescent="0.35">
      <c r="A1394" s="295">
        <f t="shared" si="209"/>
        <v>35</v>
      </c>
      <c r="B1394" s="322" t="s">
        <v>1239</v>
      </c>
      <c r="C1394" s="334">
        <v>3974.4</v>
      </c>
      <c r="D1394" s="335"/>
      <c r="E1394" s="344"/>
      <c r="F1394" s="295">
        <f t="shared" si="201"/>
        <v>3974.4</v>
      </c>
      <c r="G1394" s="346">
        <v>1100</v>
      </c>
      <c r="H1394" s="295"/>
      <c r="I1394" s="346">
        <v>5000</v>
      </c>
      <c r="J1394" s="295">
        <v>216</v>
      </c>
      <c r="K1394" s="296">
        <f t="shared" si="212"/>
        <v>0</v>
      </c>
      <c r="L1394" s="296">
        <f t="shared" si="213"/>
        <v>2.5477707006369428E-2</v>
      </c>
      <c r="M1394" s="297">
        <f t="shared" si="203"/>
        <v>109.08152866242038</v>
      </c>
      <c r="N1394" s="297">
        <f t="shared" si="208"/>
        <v>23.997936305732484</v>
      </c>
      <c r="O1394" s="361">
        <v>43.784968152866249</v>
      </c>
      <c r="P1394" s="297">
        <f t="shared" si="204"/>
        <v>0</v>
      </c>
      <c r="Q1394" s="369">
        <f t="shared" si="205"/>
        <v>4.4500914130691203E-2</v>
      </c>
    </row>
    <row r="1395" spans="1:17" x14ac:dyDescent="0.35">
      <c r="A1395" s="295">
        <f t="shared" si="209"/>
        <v>36</v>
      </c>
      <c r="B1395" s="322" t="s">
        <v>1240</v>
      </c>
      <c r="C1395" s="334">
        <v>3989.7</v>
      </c>
      <c r="D1395" s="335"/>
      <c r="E1395" s="344"/>
      <c r="F1395" s="295">
        <f t="shared" si="201"/>
        <v>3989.7</v>
      </c>
      <c r="G1395" s="346">
        <v>1100</v>
      </c>
      <c r="H1395" s="295"/>
      <c r="I1395" s="346">
        <v>5000</v>
      </c>
      <c r="J1395" s="295">
        <v>324</v>
      </c>
      <c r="K1395" s="296">
        <f t="shared" si="212"/>
        <v>0</v>
      </c>
      <c r="L1395" s="296">
        <f t="shared" si="213"/>
        <v>3.8216560509554139E-2</v>
      </c>
      <c r="M1395" s="297">
        <f t="shared" si="203"/>
        <v>163.62229299363057</v>
      </c>
      <c r="N1395" s="297">
        <f t="shared" si="208"/>
        <v>35.996904458598728</v>
      </c>
      <c r="O1395" s="361">
        <v>65.677452229299362</v>
      </c>
      <c r="P1395" s="297">
        <f t="shared" si="204"/>
        <v>0</v>
      </c>
      <c r="Q1395" s="369">
        <f t="shared" si="205"/>
        <v>6.6495388044597009E-2</v>
      </c>
    </row>
    <row r="1396" spans="1:17" x14ac:dyDescent="0.35">
      <c r="A1396" s="295">
        <f t="shared" si="209"/>
        <v>37</v>
      </c>
      <c r="B1396" s="322" t="s">
        <v>1453</v>
      </c>
      <c r="C1396" s="334">
        <v>5525.8</v>
      </c>
      <c r="D1396" s="335"/>
      <c r="E1396" s="344"/>
      <c r="F1396" s="295">
        <f t="shared" si="201"/>
        <v>5525.8</v>
      </c>
      <c r="G1396" s="346">
        <v>1100</v>
      </c>
      <c r="H1396" s="295"/>
      <c r="I1396" s="346">
        <v>5000</v>
      </c>
      <c r="J1396" s="295">
        <v>324</v>
      </c>
      <c r="K1396" s="296">
        <f t="shared" si="212"/>
        <v>0</v>
      </c>
      <c r="L1396" s="296">
        <f t="shared" si="213"/>
        <v>3.8216560509554139E-2</v>
      </c>
      <c r="M1396" s="297">
        <f t="shared" si="203"/>
        <v>163.62229299363057</v>
      </c>
      <c r="N1396" s="297">
        <f t="shared" si="208"/>
        <v>35.996904458598728</v>
      </c>
      <c r="O1396" s="361">
        <v>65.677452229299362</v>
      </c>
      <c r="P1396" s="297">
        <f t="shared" si="204"/>
        <v>0</v>
      </c>
      <c r="Q1396" s="369">
        <f t="shared" si="205"/>
        <v>4.8010541402426554E-2</v>
      </c>
    </row>
    <row r="1397" spans="1:17" ht="18" x14ac:dyDescent="0.4">
      <c r="A1397" s="295"/>
      <c r="B1397" s="295" t="s">
        <v>2074</v>
      </c>
      <c r="C1397" s="423">
        <f>SUM(C1360:C1396)</f>
        <v>200647.03999999995</v>
      </c>
      <c r="D1397" s="423">
        <f t="shared" ref="D1397:O1397" si="214">SUM(D1360:D1396)</f>
        <v>58.7</v>
      </c>
      <c r="E1397" s="423">
        <f t="shared" si="214"/>
        <v>238.64999999999998</v>
      </c>
      <c r="F1397" s="423">
        <f t="shared" si="214"/>
        <v>200944.38999999996</v>
      </c>
      <c r="G1397" s="423">
        <f t="shared" si="214"/>
        <v>40700</v>
      </c>
      <c r="H1397" s="423">
        <f t="shared" si="214"/>
        <v>0</v>
      </c>
      <c r="I1397" s="346">
        <v>5000</v>
      </c>
      <c r="J1397" s="423">
        <f t="shared" si="214"/>
        <v>8478</v>
      </c>
      <c r="K1397" s="423">
        <f t="shared" si="214"/>
        <v>0</v>
      </c>
      <c r="L1397" s="423">
        <f t="shared" si="214"/>
        <v>0.99999999999999989</v>
      </c>
      <c r="M1397" s="423">
        <f t="shared" si="214"/>
        <v>4281.45</v>
      </c>
      <c r="N1397" s="423">
        <f t="shared" si="214"/>
        <v>941.91899999999987</v>
      </c>
      <c r="O1397" s="424">
        <f t="shared" si="214"/>
        <v>1718.5600000000002</v>
      </c>
      <c r="P1397" s="405">
        <f t="shared" ref="P1397" si="215">SUM(P1360:P1396)</f>
        <v>0</v>
      </c>
      <c r="Q1397" s="369">
        <f t="shared" si="205"/>
        <v>3.4546518069004072E-2</v>
      </c>
    </row>
    <row r="1398" spans="1:17" x14ac:dyDescent="0.35">
      <c r="A1398" s="536" t="s">
        <v>1884</v>
      </c>
      <c r="B1398" s="536"/>
      <c r="C1398" s="536"/>
      <c r="D1398" s="536"/>
      <c r="E1398" s="536"/>
      <c r="F1398" s="536"/>
      <c r="G1398" s="536"/>
      <c r="H1398" s="536"/>
      <c r="I1398" s="536"/>
      <c r="J1398" s="536"/>
      <c r="K1398" s="536"/>
      <c r="L1398" s="536"/>
      <c r="M1398" s="536"/>
      <c r="N1398" s="536"/>
      <c r="O1398" s="536"/>
      <c r="P1398" s="536"/>
      <c r="Q1398" s="536"/>
    </row>
    <row r="1399" spans="1:17" x14ac:dyDescent="0.35">
      <c r="A1399" s="295">
        <v>1</v>
      </c>
      <c r="B1399" s="295" t="s">
        <v>2431</v>
      </c>
      <c r="C1399" s="295">
        <v>22381.8</v>
      </c>
      <c r="D1399" s="295"/>
      <c r="E1399" s="339"/>
      <c r="F1399" s="295">
        <f>C1399+D1399+E1399</f>
        <v>22381.8</v>
      </c>
      <c r="G1399" s="346">
        <v>1100</v>
      </c>
      <c r="H1399" s="295"/>
      <c r="I1399" s="346">
        <v>5000</v>
      </c>
      <c r="J1399" s="295">
        <v>792</v>
      </c>
      <c r="K1399" s="296">
        <f t="shared" ref="K1399:K1428" si="216">H1399/G1399</f>
        <v>0</v>
      </c>
      <c r="L1399" s="296">
        <f t="shared" ref="L1399:L1462" si="217">SUM(1/$J$1463*J1399)</f>
        <v>5.0587634133878394E-2</v>
      </c>
      <c r="M1399" s="297">
        <f t="shared" ref="M1399:M1430" si="218">(L1399+K1399)*4281.45</f>
        <v>216.58842616249365</v>
      </c>
      <c r="N1399" s="297">
        <f>M1399*0.22</f>
        <v>47.649453755748603</v>
      </c>
      <c r="O1399" s="361">
        <v>56.905051314142668</v>
      </c>
      <c r="P1399" s="297">
        <v>0</v>
      </c>
      <c r="Q1399" s="369">
        <f t="shared" ref="Q1399:Q1429" si="219">(M1399+N1399+O1399+P1399)/F1399</f>
        <v>1.4348396073255274E-2</v>
      </c>
    </row>
    <row r="1400" spans="1:17" x14ac:dyDescent="0.35">
      <c r="A1400" s="295">
        <f>A1399+1</f>
        <v>2</v>
      </c>
      <c r="B1400" s="295" t="s">
        <v>2432</v>
      </c>
      <c r="C1400" s="295">
        <v>2034</v>
      </c>
      <c r="D1400" s="322">
        <v>106.1</v>
      </c>
      <c r="E1400" s="339"/>
      <c r="F1400" s="295">
        <f>C1400+D1400+E1400</f>
        <v>2140.1</v>
      </c>
      <c r="G1400" s="346">
        <v>1100</v>
      </c>
      <c r="H1400" s="295"/>
      <c r="I1400" s="346">
        <v>5000</v>
      </c>
      <c r="J1400" s="295">
        <v>72</v>
      </c>
      <c r="K1400" s="296">
        <f t="shared" si="216"/>
        <v>0</v>
      </c>
      <c r="L1400" s="296">
        <f t="shared" si="217"/>
        <v>4.5988758303525806E-3</v>
      </c>
      <c r="M1400" s="297">
        <f t="shared" si="218"/>
        <v>19.689856923863054</v>
      </c>
      <c r="N1400" s="297">
        <f t="shared" ref="N1400:N1461" si="220">M1400*0.22</f>
        <v>4.3317685232498722</v>
      </c>
      <c r="O1400" s="361">
        <v>5.173186483103879</v>
      </c>
      <c r="P1400" s="297">
        <v>0</v>
      </c>
      <c r="Q1400" s="369">
        <f t="shared" si="219"/>
        <v>1.3641798014212796E-2</v>
      </c>
    </row>
    <row r="1401" spans="1:17" x14ac:dyDescent="0.35">
      <c r="A1401" s="295">
        <f>A1400+1</f>
        <v>3</v>
      </c>
      <c r="B1401" s="295" t="str">
        <f>[1]Лист1!$B$7</f>
        <v>В.Великого,93а</v>
      </c>
      <c r="C1401" s="295">
        <v>12358.7</v>
      </c>
      <c r="D1401" s="322"/>
      <c r="E1401" s="339"/>
      <c r="F1401" s="295">
        <f t="shared" ref="F1401:F1461" si="221">C1401+D1401+E1401</f>
        <v>12358.7</v>
      </c>
      <c r="G1401" s="346">
        <v>1100</v>
      </c>
      <c r="H1401" s="295"/>
      <c r="I1401" s="346">
        <v>5000</v>
      </c>
      <c r="J1401" s="295">
        <v>432</v>
      </c>
      <c r="K1401" s="296">
        <f t="shared" si="216"/>
        <v>0</v>
      </c>
      <c r="L1401" s="296">
        <f t="shared" si="217"/>
        <v>2.7593254982115487E-2</v>
      </c>
      <c r="M1401" s="297">
        <f t="shared" si="218"/>
        <v>118.13914154317835</v>
      </c>
      <c r="N1401" s="297">
        <f t="shared" si="220"/>
        <v>25.990611139499237</v>
      </c>
      <c r="O1401" s="361">
        <v>31.039118898623279</v>
      </c>
      <c r="P1401" s="297">
        <v>0</v>
      </c>
      <c r="Q1401" s="369">
        <f t="shared" si="219"/>
        <v>1.4173729565512622E-2</v>
      </c>
    </row>
    <row r="1402" spans="1:17" x14ac:dyDescent="0.35">
      <c r="A1402" s="295">
        <f>A1401+1</f>
        <v>4</v>
      </c>
      <c r="B1402" s="295" t="str">
        <f>[1]Лист1!$B$8</f>
        <v>В.Великого,103</v>
      </c>
      <c r="C1402" s="295">
        <v>1958.1</v>
      </c>
      <c r="D1402" s="322"/>
      <c r="E1402" s="339"/>
      <c r="F1402" s="295">
        <f t="shared" si="221"/>
        <v>1958.1</v>
      </c>
      <c r="G1402" s="346">
        <v>1100</v>
      </c>
      <c r="H1402" s="295"/>
      <c r="I1402" s="346">
        <v>5000</v>
      </c>
      <c r="J1402" s="295">
        <v>72</v>
      </c>
      <c r="K1402" s="296">
        <f t="shared" si="216"/>
        <v>0</v>
      </c>
      <c r="L1402" s="296">
        <f t="shared" si="217"/>
        <v>4.5988758303525806E-3</v>
      </c>
      <c r="M1402" s="297">
        <f t="shared" si="218"/>
        <v>19.689856923863054</v>
      </c>
      <c r="N1402" s="297">
        <f t="shared" si="220"/>
        <v>4.3317685232498722</v>
      </c>
      <c r="O1402" s="361">
        <v>5.173186483103879</v>
      </c>
      <c r="P1402" s="297">
        <v>0</v>
      </c>
      <c r="Q1402" s="369">
        <f t="shared" si="219"/>
        <v>1.4909765553453249E-2</v>
      </c>
    </row>
    <row r="1403" spans="1:17" x14ac:dyDescent="0.35">
      <c r="A1403" s="295">
        <f>A1402+1</f>
        <v>5</v>
      </c>
      <c r="B1403" s="295" t="str">
        <f>[1]Лист1!$B$9</f>
        <v>В.Великого,105</v>
      </c>
      <c r="C1403" s="295">
        <v>2016.3</v>
      </c>
      <c r="D1403" s="322"/>
      <c r="E1403" s="339"/>
      <c r="F1403" s="295">
        <f t="shared" si="221"/>
        <v>2016.3</v>
      </c>
      <c r="G1403" s="346">
        <v>1100</v>
      </c>
      <c r="H1403" s="295"/>
      <c r="I1403" s="346">
        <v>5000</v>
      </c>
      <c r="J1403" s="295">
        <v>72</v>
      </c>
      <c r="K1403" s="296">
        <f t="shared" si="216"/>
        <v>0</v>
      </c>
      <c r="L1403" s="296">
        <f t="shared" si="217"/>
        <v>4.5988758303525806E-3</v>
      </c>
      <c r="M1403" s="297">
        <f t="shared" si="218"/>
        <v>19.689856923863054</v>
      </c>
      <c r="N1403" s="297">
        <f t="shared" si="220"/>
        <v>4.3317685232498722</v>
      </c>
      <c r="O1403" s="361">
        <v>5.173186483103879</v>
      </c>
      <c r="P1403" s="297">
        <v>0</v>
      </c>
      <c r="Q1403" s="369">
        <f t="shared" si="219"/>
        <v>1.4479398864363837E-2</v>
      </c>
    </row>
    <row r="1404" spans="1:17" x14ac:dyDescent="0.35">
      <c r="A1404" s="295">
        <f t="shared" ref="A1404:A1462" si="222">A1403+1</f>
        <v>6</v>
      </c>
      <c r="B1404" s="295" t="str">
        <f>[1]Лист1!$B$10</f>
        <v>В.Великого,109</v>
      </c>
      <c r="C1404" s="295">
        <v>2040.5</v>
      </c>
      <c r="D1404" s="322">
        <v>153.19999999999999</v>
      </c>
      <c r="E1404" s="339"/>
      <c r="F1404" s="295">
        <f t="shared" si="221"/>
        <v>2193.6999999999998</v>
      </c>
      <c r="G1404" s="346">
        <v>1100</v>
      </c>
      <c r="H1404" s="295"/>
      <c r="I1404" s="346">
        <v>5000</v>
      </c>
      <c r="J1404" s="295">
        <v>72</v>
      </c>
      <c r="K1404" s="296">
        <f t="shared" si="216"/>
        <v>0</v>
      </c>
      <c r="L1404" s="296">
        <f t="shared" si="217"/>
        <v>4.5988758303525806E-3</v>
      </c>
      <c r="M1404" s="297">
        <f t="shared" si="218"/>
        <v>19.689856923863054</v>
      </c>
      <c r="N1404" s="297">
        <f t="shared" si="220"/>
        <v>4.3317685232498722</v>
      </c>
      <c r="O1404" s="361">
        <v>5.173186483103879</v>
      </c>
      <c r="P1404" s="297">
        <v>0</v>
      </c>
      <c r="Q1404" s="369">
        <f t="shared" si="219"/>
        <v>1.3308479705619186E-2</v>
      </c>
    </row>
    <row r="1405" spans="1:17" x14ac:dyDescent="0.35">
      <c r="A1405" s="295">
        <f t="shared" si="222"/>
        <v>7</v>
      </c>
      <c r="B1405" s="295" t="str">
        <f>[1]Лист1!$B$11</f>
        <v>В.Великого,111</v>
      </c>
      <c r="C1405" s="295">
        <v>8086.8</v>
      </c>
      <c r="D1405" s="322">
        <v>73.7</v>
      </c>
      <c r="E1405" s="339"/>
      <c r="F1405" s="295">
        <f t="shared" si="221"/>
        <v>8160.5</v>
      </c>
      <c r="G1405" s="346">
        <v>1100</v>
      </c>
      <c r="H1405" s="295"/>
      <c r="I1405" s="346">
        <v>5000</v>
      </c>
      <c r="J1405" s="295">
        <v>288</v>
      </c>
      <c r="K1405" s="296">
        <f t="shared" si="216"/>
        <v>0</v>
      </c>
      <c r="L1405" s="296">
        <f t="shared" si="217"/>
        <v>1.8395503321410323E-2</v>
      </c>
      <c r="M1405" s="297">
        <f t="shared" si="218"/>
        <v>78.759427695452217</v>
      </c>
      <c r="N1405" s="297">
        <f t="shared" si="220"/>
        <v>17.327074092999489</v>
      </c>
      <c r="O1405" s="361">
        <v>20.692745932415516</v>
      </c>
      <c r="P1405" s="297">
        <v>0</v>
      </c>
      <c r="Q1405" s="369">
        <f t="shared" si="219"/>
        <v>1.4310305461781412E-2</v>
      </c>
    </row>
    <row r="1406" spans="1:17" x14ac:dyDescent="0.35">
      <c r="A1406" s="295">
        <f t="shared" si="222"/>
        <v>8</v>
      </c>
      <c r="B1406" s="295" t="str">
        <f>[1]Лист1!$B$12</f>
        <v>В.Великого,113</v>
      </c>
      <c r="C1406" s="295">
        <v>4049.6</v>
      </c>
      <c r="D1406" s="322"/>
      <c r="E1406" s="339"/>
      <c r="F1406" s="295">
        <f t="shared" si="221"/>
        <v>4049.6</v>
      </c>
      <c r="G1406" s="346">
        <v>1100</v>
      </c>
      <c r="H1406" s="295"/>
      <c r="I1406" s="346">
        <v>5000</v>
      </c>
      <c r="J1406" s="295">
        <v>288</v>
      </c>
      <c r="K1406" s="296">
        <f t="shared" si="216"/>
        <v>0</v>
      </c>
      <c r="L1406" s="296">
        <f t="shared" si="217"/>
        <v>1.8395503321410323E-2</v>
      </c>
      <c r="M1406" s="297">
        <f t="shared" si="218"/>
        <v>78.759427695452217</v>
      </c>
      <c r="N1406" s="297">
        <f t="shared" si="220"/>
        <v>17.327074092999489</v>
      </c>
      <c r="O1406" s="361">
        <v>20.692745932415516</v>
      </c>
      <c r="P1406" s="297">
        <v>0</v>
      </c>
      <c r="Q1406" s="369">
        <f t="shared" si="219"/>
        <v>2.883723027480917E-2</v>
      </c>
    </row>
    <row r="1407" spans="1:17" x14ac:dyDescent="0.35">
      <c r="A1407" s="295">
        <f t="shared" si="222"/>
        <v>9</v>
      </c>
      <c r="B1407" s="295" t="str">
        <f>[1]Лист1!$B$13</f>
        <v>В.Великого,117</v>
      </c>
      <c r="C1407" s="295">
        <v>4091.8</v>
      </c>
      <c r="D1407" s="322"/>
      <c r="E1407" s="339"/>
      <c r="F1407" s="295">
        <f t="shared" si="221"/>
        <v>4091.8</v>
      </c>
      <c r="G1407" s="346">
        <v>1100</v>
      </c>
      <c r="H1407" s="295"/>
      <c r="I1407" s="346">
        <v>5000</v>
      </c>
      <c r="J1407" s="295">
        <v>489</v>
      </c>
      <c r="K1407" s="296">
        <f t="shared" si="216"/>
        <v>0</v>
      </c>
      <c r="L1407" s="296">
        <f t="shared" si="217"/>
        <v>3.1234031681144612E-2</v>
      </c>
      <c r="M1407" s="297">
        <f t="shared" si="218"/>
        <v>133.72694494123658</v>
      </c>
      <c r="N1407" s="297">
        <f t="shared" si="220"/>
        <v>29.419927887072049</v>
      </c>
      <c r="O1407" s="361">
        <v>35.134558197747182</v>
      </c>
      <c r="P1407" s="297">
        <v>0</v>
      </c>
      <c r="Q1407" s="369">
        <f t="shared" si="219"/>
        <v>4.8458241122746916E-2</v>
      </c>
    </row>
    <row r="1408" spans="1:17" x14ac:dyDescent="0.35">
      <c r="A1408" s="295">
        <f t="shared" si="222"/>
        <v>10</v>
      </c>
      <c r="B1408" s="295" t="str">
        <f>[1]Лист1!$B$14</f>
        <v>В.Великого,121</v>
      </c>
      <c r="C1408" s="295">
        <v>4035.2</v>
      </c>
      <c r="D1408" s="322"/>
      <c r="E1408" s="339"/>
      <c r="F1408" s="295">
        <f t="shared" si="221"/>
        <v>4035.2</v>
      </c>
      <c r="G1408" s="346">
        <v>1100</v>
      </c>
      <c r="H1408" s="295"/>
      <c r="I1408" s="346">
        <v>5000</v>
      </c>
      <c r="J1408" s="295">
        <v>489</v>
      </c>
      <c r="K1408" s="296">
        <f t="shared" si="216"/>
        <v>0</v>
      </c>
      <c r="L1408" s="296">
        <f t="shared" si="217"/>
        <v>3.1234031681144612E-2</v>
      </c>
      <c r="M1408" s="297">
        <f t="shared" si="218"/>
        <v>133.72694494123658</v>
      </c>
      <c r="N1408" s="297">
        <f t="shared" si="220"/>
        <v>29.419927887072049</v>
      </c>
      <c r="O1408" s="361">
        <v>35.134558197747182</v>
      </c>
      <c r="P1408" s="297">
        <v>0</v>
      </c>
      <c r="Q1408" s="369">
        <f t="shared" si="219"/>
        <v>4.9137943850628432E-2</v>
      </c>
    </row>
    <row r="1409" spans="1:17" x14ac:dyDescent="0.35">
      <c r="A1409" s="295">
        <f t="shared" si="222"/>
        <v>11</v>
      </c>
      <c r="B1409" s="295" t="str">
        <f>[1]Лист1!$B$17</f>
        <v>Кульпарківська,121</v>
      </c>
      <c r="C1409" s="295">
        <v>7649.6</v>
      </c>
      <c r="D1409" s="322"/>
      <c r="E1409" s="339"/>
      <c r="F1409" s="295">
        <f t="shared" si="221"/>
        <v>7649.6</v>
      </c>
      <c r="G1409" s="346">
        <v>1100</v>
      </c>
      <c r="H1409" s="295"/>
      <c r="I1409" s="346">
        <v>5000</v>
      </c>
      <c r="J1409" s="295">
        <v>270</v>
      </c>
      <c r="K1409" s="296">
        <f t="shared" si="216"/>
        <v>0</v>
      </c>
      <c r="L1409" s="296">
        <f t="shared" si="217"/>
        <v>1.7245784363822177E-2</v>
      </c>
      <c r="M1409" s="297">
        <f t="shared" si="218"/>
        <v>73.836963464486459</v>
      </c>
      <c r="N1409" s="297">
        <f t="shared" si="220"/>
        <v>16.244131962187023</v>
      </c>
      <c r="O1409" s="361">
        <v>19.39944931163955</v>
      </c>
      <c r="P1409" s="297">
        <v>0</v>
      </c>
      <c r="Q1409" s="369">
        <f t="shared" si="219"/>
        <v>1.4311930654977127E-2</v>
      </c>
    </row>
    <row r="1410" spans="1:17" x14ac:dyDescent="0.35">
      <c r="A1410" s="295">
        <f t="shared" si="222"/>
        <v>12</v>
      </c>
      <c r="B1410" s="295" t="str">
        <f>[1]Лист1!$B$18</f>
        <v>Кульпарківська,123</v>
      </c>
      <c r="C1410" s="295">
        <v>5959.3</v>
      </c>
      <c r="D1410" s="322"/>
      <c r="E1410" s="339"/>
      <c r="F1410" s="295">
        <f t="shared" si="221"/>
        <v>5959.3</v>
      </c>
      <c r="G1410" s="346">
        <v>1100</v>
      </c>
      <c r="H1410" s="295"/>
      <c r="I1410" s="346">
        <v>5000</v>
      </c>
      <c r="J1410" s="295">
        <v>216</v>
      </c>
      <c r="K1410" s="296">
        <f t="shared" si="216"/>
        <v>0</v>
      </c>
      <c r="L1410" s="296">
        <f t="shared" si="217"/>
        <v>1.3796627491057744E-2</v>
      </c>
      <c r="M1410" s="297">
        <f t="shared" si="218"/>
        <v>59.069570771589177</v>
      </c>
      <c r="N1410" s="297">
        <f t="shared" si="220"/>
        <v>12.995305569749618</v>
      </c>
      <c r="O1410" s="361">
        <v>15.51955944931164</v>
      </c>
      <c r="P1410" s="297">
        <v>0</v>
      </c>
      <c r="Q1410" s="369">
        <f t="shared" si="219"/>
        <v>1.4697101302275507E-2</v>
      </c>
    </row>
    <row r="1411" spans="1:17" x14ac:dyDescent="0.35">
      <c r="A1411" s="295">
        <f t="shared" si="222"/>
        <v>13</v>
      </c>
      <c r="B1411" s="295" t="str">
        <f>[1]Лист1!$B$19</f>
        <v>Кульпарківська,125</v>
      </c>
      <c r="C1411" s="295">
        <v>4182.7</v>
      </c>
      <c r="D1411" s="322">
        <v>439.8</v>
      </c>
      <c r="E1411" s="339"/>
      <c r="F1411" s="295">
        <f t="shared" si="221"/>
        <v>4622.5</v>
      </c>
      <c r="G1411" s="346">
        <v>1100</v>
      </c>
      <c r="H1411" s="295"/>
      <c r="I1411" s="346">
        <v>5000</v>
      </c>
      <c r="J1411" s="295">
        <v>243</v>
      </c>
      <c r="K1411" s="296">
        <f t="shared" si="216"/>
        <v>0</v>
      </c>
      <c r="L1411" s="296">
        <f t="shared" si="217"/>
        <v>1.5521205927439961E-2</v>
      </c>
      <c r="M1411" s="297">
        <f t="shared" si="218"/>
        <v>66.453267118037814</v>
      </c>
      <c r="N1411" s="297">
        <f t="shared" si="220"/>
        <v>14.619718765968319</v>
      </c>
      <c r="O1411" s="361">
        <v>17.459504380475593</v>
      </c>
      <c r="P1411" s="297">
        <v>0</v>
      </c>
      <c r="Q1411" s="369">
        <f t="shared" si="219"/>
        <v>2.1315844297345964E-2</v>
      </c>
    </row>
    <row r="1412" spans="1:17" x14ac:dyDescent="0.35">
      <c r="A1412" s="295">
        <f t="shared" si="222"/>
        <v>14</v>
      </c>
      <c r="B1412" s="295" t="str">
        <f>[1]Лист1!$B$20</f>
        <v>Кульпарківська,129</v>
      </c>
      <c r="C1412" s="295">
        <v>4158.5</v>
      </c>
      <c r="D1412" s="322">
        <v>82.1</v>
      </c>
      <c r="E1412" s="339"/>
      <c r="F1412" s="295">
        <f t="shared" si="221"/>
        <v>4240.6000000000004</v>
      </c>
      <c r="G1412" s="346">
        <v>1100</v>
      </c>
      <c r="H1412" s="295"/>
      <c r="I1412" s="346">
        <v>5000</v>
      </c>
      <c r="J1412" s="295">
        <v>243</v>
      </c>
      <c r="K1412" s="296">
        <f t="shared" si="216"/>
        <v>0</v>
      </c>
      <c r="L1412" s="296">
        <f t="shared" si="217"/>
        <v>1.5521205927439961E-2</v>
      </c>
      <c r="M1412" s="297">
        <f t="shared" si="218"/>
        <v>66.453267118037814</v>
      </c>
      <c r="N1412" s="297">
        <f t="shared" si="220"/>
        <v>14.619718765968319</v>
      </c>
      <c r="O1412" s="361">
        <v>17.459504380475593</v>
      </c>
      <c r="P1412" s="297">
        <v>0</v>
      </c>
      <c r="Q1412" s="369">
        <f t="shared" si="219"/>
        <v>2.323550683027914E-2</v>
      </c>
    </row>
    <row r="1413" spans="1:17" x14ac:dyDescent="0.35">
      <c r="A1413" s="295">
        <f t="shared" si="222"/>
        <v>15</v>
      </c>
      <c r="B1413" s="295" t="str">
        <f>[1]Лист1!$B$21</f>
        <v>Кульпарківська,133</v>
      </c>
      <c r="C1413" s="295">
        <v>7806.9</v>
      </c>
      <c r="D1413" s="322"/>
      <c r="E1413" s="339"/>
      <c r="F1413" s="295">
        <f t="shared" si="221"/>
        <v>7806.9</v>
      </c>
      <c r="G1413" s="346">
        <v>1100</v>
      </c>
      <c r="H1413" s="295"/>
      <c r="I1413" s="346">
        <v>5000</v>
      </c>
      <c r="J1413" s="295">
        <v>270</v>
      </c>
      <c r="K1413" s="296">
        <f t="shared" si="216"/>
        <v>0</v>
      </c>
      <c r="L1413" s="296">
        <f t="shared" si="217"/>
        <v>1.7245784363822177E-2</v>
      </c>
      <c r="M1413" s="297">
        <f t="shared" si="218"/>
        <v>73.836963464486459</v>
      </c>
      <c r="N1413" s="297">
        <f t="shared" si="220"/>
        <v>16.244131962187023</v>
      </c>
      <c r="O1413" s="361">
        <v>19.39944931163955</v>
      </c>
      <c r="P1413" s="297">
        <v>0</v>
      </c>
      <c r="Q1413" s="369">
        <f t="shared" si="219"/>
        <v>1.4023561815613501E-2</v>
      </c>
    </row>
    <row r="1414" spans="1:17" x14ac:dyDescent="0.35">
      <c r="A1414" s="295">
        <f t="shared" si="222"/>
        <v>16</v>
      </c>
      <c r="B1414" s="295" t="str">
        <f>[1]Лист1!$B$22</f>
        <v>Кульпарківська,133а</v>
      </c>
      <c r="C1414" s="295">
        <v>4253.3999999999996</v>
      </c>
      <c r="D1414" s="322"/>
      <c r="E1414" s="339"/>
      <c r="F1414" s="295">
        <f t="shared" si="221"/>
        <v>4253.3999999999996</v>
      </c>
      <c r="G1414" s="346">
        <v>1100</v>
      </c>
      <c r="H1414" s="295"/>
      <c r="I1414" s="346">
        <v>5000</v>
      </c>
      <c r="J1414" s="295">
        <v>252</v>
      </c>
      <c r="K1414" s="296">
        <f t="shared" si="216"/>
        <v>0</v>
      </c>
      <c r="L1414" s="296">
        <f t="shared" si="217"/>
        <v>1.6096065406234032E-2</v>
      </c>
      <c r="M1414" s="297">
        <f t="shared" si="218"/>
        <v>68.914499233520701</v>
      </c>
      <c r="N1414" s="297">
        <f t="shared" si="220"/>
        <v>15.161189831374553</v>
      </c>
      <c r="O1414" s="361">
        <v>18.106152690863578</v>
      </c>
      <c r="P1414" s="297">
        <v>0</v>
      </c>
      <c r="Q1414" s="369">
        <f t="shared" si="219"/>
        <v>2.4023567441519456E-2</v>
      </c>
    </row>
    <row r="1415" spans="1:17" x14ac:dyDescent="0.35">
      <c r="A1415" s="295">
        <f t="shared" si="222"/>
        <v>17</v>
      </c>
      <c r="B1415" s="295" t="str">
        <f>[1]Лист1!$B$23</f>
        <v>Кульпарківська,135</v>
      </c>
      <c r="C1415" s="295">
        <v>7737.08</v>
      </c>
      <c r="D1415" s="322"/>
      <c r="E1415" s="339"/>
      <c r="F1415" s="295">
        <f t="shared" si="221"/>
        <v>7737.08</v>
      </c>
      <c r="G1415" s="346">
        <v>1100</v>
      </c>
      <c r="H1415" s="295"/>
      <c r="I1415" s="346">
        <v>5000</v>
      </c>
      <c r="J1415" s="295">
        <v>270</v>
      </c>
      <c r="K1415" s="296">
        <f t="shared" si="216"/>
        <v>0</v>
      </c>
      <c r="L1415" s="296">
        <f t="shared" si="217"/>
        <v>1.7245784363822177E-2</v>
      </c>
      <c r="M1415" s="297">
        <f t="shared" si="218"/>
        <v>73.836963464486459</v>
      </c>
      <c r="N1415" s="297">
        <f t="shared" si="220"/>
        <v>16.244131962187023</v>
      </c>
      <c r="O1415" s="361">
        <v>19.39944931163955</v>
      </c>
      <c r="P1415" s="297">
        <v>0</v>
      </c>
      <c r="Q1415" s="369">
        <f t="shared" si="219"/>
        <v>1.4150111506965551E-2</v>
      </c>
    </row>
    <row r="1416" spans="1:17" x14ac:dyDescent="0.35">
      <c r="A1416" s="295">
        <f t="shared" si="222"/>
        <v>18</v>
      </c>
      <c r="B1416" s="295" t="str">
        <f>[1]Лист1!$B$24</f>
        <v>Наукова,44</v>
      </c>
      <c r="C1416" s="295">
        <v>8046.52</v>
      </c>
      <c r="D1416" s="322"/>
      <c r="E1416" s="339"/>
      <c r="F1416" s="295">
        <f t="shared" si="221"/>
        <v>8046.52</v>
      </c>
      <c r="G1416" s="346">
        <v>1100</v>
      </c>
      <c r="H1416" s="295"/>
      <c r="I1416" s="346">
        <v>5000</v>
      </c>
      <c r="J1416" s="295">
        <v>288</v>
      </c>
      <c r="K1416" s="296">
        <f t="shared" si="216"/>
        <v>0</v>
      </c>
      <c r="L1416" s="296">
        <f t="shared" si="217"/>
        <v>1.8395503321410323E-2</v>
      </c>
      <c r="M1416" s="297">
        <f t="shared" si="218"/>
        <v>78.759427695452217</v>
      </c>
      <c r="N1416" s="297">
        <f t="shared" si="220"/>
        <v>17.327074092999489</v>
      </c>
      <c r="O1416" s="361">
        <v>20.692745932415516</v>
      </c>
      <c r="P1416" s="297">
        <v>0</v>
      </c>
      <c r="Q1416" s="369">
        <f t="shared" si="219"/>
        <v>1.4513012795701398E-2</v>
      </c>
    </row>
    <row r="1417" spans="1:17" x14ac:dyDescent="0.35">
      <c r="A1417" s="295">
        <f t="shared" si="222"/>
        <v>19</v>
      </c>
      <c r="B1417" s="295" t="str">
        <f>[1]Лист1!$B$25</f>
        <v>Наукова,46</v>
      </c>
      <c r="C1417" s="295">
        <v>8105.15</v>
      </c>
      <c r="D1417" s="322"/>
      <c r="E1417" s="339"/>
      <c r="F1417" s="295">
        <f t="shared" si="221"/>
        <v>8105.15</v>
      </c>
      <c r="G1417" s="346">
        <v>1100</v>
      </c>
      <c r="H1417" s="295"/>
      <c r="I1417" s="346">
        <v>5000</v>
      </c>
      <c r="J1417" s="295">
        <v>288</v>
      </c>
      <c r="K1417" s="296">
        <f t="shared" si="216"/>
        <v>0</v>
      </c>
      <c r="L1417" s="296">
        <f t="shared" si="217"/>
        <v>1.8395503321410323E-2</v>
      </c>
      <c r="M1417" s="297">
        <f t="shared" si="218"/>
        <v>78.759427695452217</v>
      </c>
      <c r="N1417" s="297">
        <f t="shared" si="220"/>
        <v>17.327074092999489</v>
      </c>
      <c r="O1417" s="361">
        <v>20.692745932415516</v>
      </c>
      <c r="P1417" s="297">
        <v>0</v>
      </c>
      <c r="Q1417" s="369">
        <f t="shared" si="219"/>
        <v>1.4408030415336819E-2</v>
      </c>
    </row>
    <row r="1418" spans="1:17" x14ac:dyDescent="0.35">
      <c r="A1418" s="295">
        <f t="shared" si="222"/>
        <v>20</v>
      </c>
      <c r="B1418" s="295" t="str">
        <f>[1]Лист1!$B$26</f>
        <v>Наукова,48</v>
      </c>
      <c r="C1418" s="295">
        <v>4156.1000000000004</v>
      </c>
      <c r="D1418" s="322"/>
      <c r="E1418" s="339"/>
      <c r="F1418" s="295">
        <f t="shared" si="221"/>
        <v>4156.1000000000004</v>
      </c>
      <c r="G1418" s="346">
        <v>1100</v>
      </c>
      <c r="H1418" s="295"/>
      <c r="I1418" s="346">
        <v>5000</v>
      </c>
      <c r="J1418" s="295">
        <v>144</v>
      </c>
      <c r="K1418" s="296">
        <f t="shared" si="216"/>
        <v>0</v>
      </c>
      <c r="L1418" s="296">
        <f t="shared" si="217"/>
        <v>9.1977516607051613E-3</v>
      </c>
      <c r="M1418" s="297">
        <f t="shared" si="218"/>
        <v>39.379713847726109</v>
      </c>
      <c r="N1418" s="297">
        <f t="shared" si="220"/>
        <v>8.6635370464997443</v>
      </c>
      <c r="O1418" s="361">
        <v>10.346372966207758</v>
      </c>
      <c r="P1418" s="297">
        <v>0</v>
      </c>
      <c r="Q1418" s="369">
        <f t="shared" si="219"/>
        <v>1.4049138341337697E-2</v>
      </c>
    </row>
    <row r="1419" spans="1:17" x14ac:dyDescent="0.35">
      <c r="A1419" s="295">
        <f t="shared" si="222"/>
        <v>21</v>
      </c>
      <c r="B1419" s="295" t="str">
        <f>[1]Лист1!$B$27</f>
        <v>Наукова,50</v>
      </c>
      <c r="C1419" s="295">
        <v>4088.3</v>
      </c>
      <c r="D1419" s="322"/>
      <c r="E1419" s="339"/>
      <c r="F1419" s="295">
        <f t="shared" si="221"/>
        <v>4088.3</v>
      </c>
      <c r="G1419" s="346">
        <v>1100</v>
      </c>
      <c r="H1419" s="295"/>
      <c r="I1419" s="346">
        <v>5000</v>
      </c>
      <c r="J1419" s="295">
        <v>144</v>
      </c>
      <c r="K1419" s="296">
        <f t="shared" si="216"/>
        <v>0</v>
      </c>
      <c r="L1419" s="296">
        <f t="shared" si="217"/>
        <v>9.1977516607051613E-3</v>
      </c>
      <c r="M1419" s="297">
        <f t="shared" si="218"/>
        <v>39.379713847726109</v>
      </c>
      <c r="N1419" s="297">
        <f t="shared" si="220"/>
        <v>8.6635370464997443</v>
      </c>
      <c r="O1419" s="361">
        <v>10.346372966207758</v>
      </c>
      <c r="P1419" s="297">
        <v>0</v>
      </c>
      <c r="Q1419" s="369">
        <f t="shared" si="219"/>
        <v>1.4282127989735001E-2</v>
      </c>
    </row>
    <row r="1420" spans="1:17" x14ac:dyDescent="0.35">
      <c r="A1420" s="295">
        <f t="shared" si="222"/>
        <v>22</v>
      </c>
      <c r="B1420" s="295" t="str">
        <f>[1]Лист1!$B$28</f>
        <v>Наукова,52</v>
      </c>
      <c r="C1420" s="295">
        <v>4075.2</v>
      </c>
      <c r="D1420" s="322"/>
      <c r="E1420" s="339"/>
      <c r="F1420" s="295">
        <f t="shared" si="221"/>
        <v>4075.2</v>
      </c>
      <c r="G1420" s="346">
        <v>1100</v>
      </c>
      <c r="H1420" s="295"/>
      <c r="I1420" s="346">
        <v>5000</v>
      </c>
      <c r="J1420" s="295">
        <v>144</v>
      </c>
      <c r="K1420" s="296">
        <f t="shared" si="216"/>
        <v>0</v>
      </c>
      <c r="L1420" s="296">
        <f t="shared" si="217"/>
        <v>9.1977516607051613E-3</v>
      </c>
      <c r="M1420" s="297">
        <f t="shared" si="218"/>
        <v>39.379713847726109</v>
      </c>
      <c r="N1420" s="297">
        <f t="shared" si="220"/>
        <v>8.6635370464997443</v>
      </c>
      <c r="O1420" s="361">
        <v>10.346372966207758</v>
      </c>
      <c r="P1420" s="297">
        <v>0</v>
      </c>
      <c r="Q1420" s="369">
        <f t="shared" si="219"/>
        <v>1.4328038835010212E-2</v>
      </c>
    </row>
    <row r="1421" spans="1:17" x14ac:dyDescent="0.35">
      <c r="A1421" s="295">
        <f t="shared" si="222"/>
        <v>23</v>
      </c>
      <c r="B1421" s="295" t="str">
        <f>[1]Лист1!$B$29</f>
        <v>Наукова,62</v>
      </c>
      <c r="C1421" s="295">
        <v>12235.2</v>
      </c>
      <c r="D1421" s="322"/>
      <c r="E1421" s="339">
        <v>13</v>
      </c>
      <c r="F1421" s="295">
        <f t="shared" si="221"/>
        <v>12248.2</v>
      </c>
      <c r="G1421" s="346">
        <v>1100</v>
      </c>
      <c r="H1421" s="295"/>
      <c r="I1421" s="346">
        <v>5000</v>
      </c>
      <c r="J1421" s="295">
        <v>432</v>
      </c>
      <c r="K1421" s="296">
        <f t="shared" si="216"/>
        <v>0</v>
      </c>
      <c r="L1421" s="296">
        <f t="shared" si="217"/>
        <v>2.7593254982115487E-2</v>
      </c>
      <c r="M1421" s="297">
        <f t="shared" si="218"/>
        <v>118.13914154317835</v>
      </c>
      <c r="N1421" s="297">
        <f t="shared" si="220"/>
        <v>25.990611139499237</v>
      </c>
      <c r="O1421" s="361">
        <v>31.039118898623279</v>
      </c>
      <c r="P1421" s="297">
        <v>0</v>
      </c>
      <c r="Q1421" s="369">
        <f t="shared" si="219"/>
        <v>1.4301601180687844E-2</v>
      </c>
    </row>
    <row r="1422" spans="1:17" x14ac:dyDescent="0.35">
      <c r="A1422" s="295">
        <f t="shared" si="222"/>
        <v>24</v>
      </c>
      <c r="B1422" s="295" t="str">
        <f>[1]Лист1!$B$30</f>
        <v>Наукова,64</v>
      </c>
      <c r="C1422" s="295">
        <v>8230.2999999999993</v>
      </c>
      <c r="D1422" s="322">
        <v>160.6</v>
      </c>
      <c r="E1422" s="339"/>
      <c r="F1422" s="295">
        <f t="shared" si="221"/>
        <v>8390.9</v>
      </c>
      <c r="G1422" s="346">
        <v>1100</v>
      </c>
      <c r="H1422" s="295"/>
      <c r="I1422" s="346">
        <v>5000</v>
      </c>
      <c r="J1422" s="295">
        <v>288</v>
      </c>
      <c r="K1422" s="296">
        <f t="shared" si="216"/>
        <v>0</v>
      </c>
      <c r="L1422" s="296">
        <f t="shared" si="217"/>
        <v>1.8395503321410323E-2</v>
      </c>
      <c r="M1422" s="297">
        <f t="shared" si="218"/>
        <v>78.759427695452217</v>
      </c>
      <c r="N1422" s="297">
        <f t="shared" si="220"/>
        <v>17.327074092999489</v>
      </c>
      <c r="O1422" s="361">
        <v>20.692745932415516</v>
      </c>
      <c r="P1422" s="297">
        <v>0</v>
      </c>
      <c r="Q1422" s="369">
        <f t="shared" si="219"/>
        <v>1.3917368544597984E-2</v>
      </c>
    </row>
    <row r="1423" spans="1:17" x14ac:dyDescent="0.35">
      <c r="A1423" s="295">
        <f t="shared" si="222"/>
        <v>25</v>
      </c>
      <c r="B1423" s="295" t="str">
        <f>[1]Лист1!$B$31</f>
        <v>Наукова,74</v>
      </c>
      <c r="C1423" s="295">
        <v>6165.7</v>
      </c>
      <c r="D1423" s="322"/>
      <c r="E1423" s="339"/>
      <c r="F1423" s="295">
        <f t="shared" si="221"/>
        <v>6165.7</v>
      </c>
      <c r="G1423" s="346">
        <v>1100</v>
      </c>
      <c r="H1423" s="295"/>
      <c r="I1423" s="346">
        <v>5000</v>
      </c>
      <c r="J1423" s="295">
        <v>216</v>
      </c>
      <c r="K1423" s="296">
        <f t="shared" si="216"/>
        <v>0</v>
      </c>
      <c r="L1423" s="296">
        <f t="shared" si="217"/>
        <v>1.3796627491057744E-2</v>
      </c>
      <c r="M1423" s="297">
        <f t="shared" si="218"/>
        <v>59.069570771589177</v>
      </c>
      <c r="N1423" s="297">
        <f t="shared" si="220"/>
        <v>12.995305569749618</v>
      </c>
      <c r="O1423" s="361">
        <v>15.51955944931164</v>
      </c>
      <c r="P1423" s="297">
        <v>0</v>
      </c>
      <c r="Q1423" s="369">
        <f t="shared" si="219"/>
        <v>1.4205108226259863E-2</v>
      </c>
    </row>
    <row r="1424" spans="1:17" x14ac:dyDescent="0.35">
      <c r="A1424" s="295">
        <f t="shared" si="222"/>
        <v>26</v>
      </c>
      <c r="B1424" s="295" t="str">
        <f>[1]Лист1!$B$32</f>
        <v>Наукова,86</v>
      </c>
      <c r="C1424" s="295">
        <v>4053.1</v>
      </c>
      <c r="D1424" s="322"/>
      <c r="E1424" s="339"/>
      <c r="F1424" s="295">
        <f t="shared" si="221"/>
        <v>4053.1</v>
      </c>
      <c r="G1424" s="346">
        <v>1100</v>
      </c>
      <c r="H1424" s="295"/>
      <c r="I1424" s="346">
        <v>5000</v>
      </c>
      <c r="J1424" s="295">
        <v>144</v>
      </c>
      <c r="K1424" s="296">
        <f t="shared" si="216"/>
        <v>0</v>
      </c>
      <c r="L1424" s="296">
        <f t="shared" si="217"/>
        <v>9.1977516607051613E-3</v>
      </c>
      <c r="M1424" s="297">
        <f t="shared" si="218"/>
        <v>39.379713847726109</v>
      </c>
      <c r="N1424" s="297">
        <f t="shared" si="220"/>
        <v>8.6635370464997443</v>
      </c>
      <c r="O1424" s="361">
        <v>10.346372966207758</v>
      </c>
      <c r="P1424" s="297">
        <v>0</v>
      </c>
      <c r="Q1424" s="369">
        <f t="shared" si="219"/>
        <v>1.4406164136200343E-2</v>
      </c>
    </row>
    <row r="1425" spans="1:17" x14ac:dyDescent="0.35">
      <c r="A1425" s="295">
        <f t="shared" si="222"/>
        <v>27</v>
      </c>
      <c r="B1425" s="295" t="str">
        <f>[1]Лист1!$B$33</f>
        <v>Наукова,94</v>
      </c>
      <c r="C1425" s="295">
        <v>12192.44</v>
      </c>
      <c r="D1425" s="322"/>
      <c r="E1425" s="339"/>
      <c r="F1425" s="295">
        <f t="shared" si="221"/>
        <v>12192.44</v>
      </c>
      <c r="G1425" s="346">
        <v>1100</v>
      </c>
      <c r="H1425" s="295"/>
      <c r="I1425" s="346">
        <v>5000</v>
      </c>
      <c r="J1425" s="295">
        <v>432</v>
      </c>
      <c r="K1425" s="296">
        <f t="shared" si="216"/>
        <v>0</v>
      </c>
      <c r="L1425" s="296">
        <f t="shared" si="217"/>
        <v>2.7593254982115487E-2</v>
      </c>
      <c r="M1425" s="297">
        <f t="shared" si="218"/>
        <v>118.13914154317835</v>
      </c>
      <c r="N1425" s="297">
        <f t="shared" si="220"/>
        <v>25.990611139499237</v>
      </c>
      <c r="O1425" s="361">
        <v>31.039118898623279</v>
      </c>
      <c r="P1425" s="297">
        <v>0</v>
      </c>
      <c r="Q1425" s="369">
        <f t="shared" si="219"/>
        <v>1.4367007061859715E-2</v>
      </c>
    </row>
    <row r="1426" spans="1:17" x14ac:dyDescent="0.35">
      <c r="A1426" s="295">
        <f t="shared" si="222"/>
        <v>28</v>
      </c>
      <c r="B1426" s="295" t="str">
        <f>[1]Лист1!$B$34</f>
        <v>Наукова,112</v>
      </c>
      <c r="C1426" s="295">
        <v>8096.5</v>
      </c>
      <c r="D1426" s="322"/>
      <c r="E1426" s="339">
        <v>112.7</v>
      </c>
      <c r="F1426" s="295">
        <f t="shared" si="221"/>
        <v>8209.2000000000007</v>
      </c>
      <c r="G1426" s="346">
        <v>1100</v>
      </c>
      <c r="H1426" s="295"/>
      <c r="I1426" s="346">
        <v>5000</v>
      </c>
      <c r="J1426" s="295">
        <v>288</v>
      </c>
      <c r="K1426" s="296">
        <f t="shared" si="216"/>
        <v>0</v>
      </c>
      <c r="L1426" s="296">
        <f t="shared" si="217"/>
        <v>1.8395503321410323E-2</v>
      </c>
      <c r="M1426" s="297">
        <f t="shared" si="218"/>
        <v>78.759427695452217</v>
      </c>
      <c r="N1426" s="297">
        <f t="shared" si="220"/>
        <v>17.327074092999489</v>
      </c>
      <c r="O1426" s="361">
        <v>20.692745932415516</v>
      </c>
      <c r="P1426" s="297">
        <v>0</v>
      </c>
      <c r="Q1426" s="369">
        <f t="shared" si="219"/>
        <v>1.4225411455545876E-2</v>
      </c>
    </row>
    <row r="1427" spans="1:17" x14ac:dyDescent="0.35">
      <c r="A1427" s="295">
        <f t="shared" si="222"/>
        <v>29</v>
      </c>
      <c r="B1427" s="295" t="str">
        <f>[1]Лист1!$B$35</f>
        <v>Наукова,114</v>
      </c>
      <c r="C1427" s="295">
        <v>3682.5</v>
      </c>
      <c r="D1427" s="322"/>
      <c r="E1427" s="339"/>
      <c r="F1427" s="295">
        <f t="shared" si="221"/>
        <v>3682.5</v>
      </c>
      <c r="G1427" s="346">
        <v>1100</v>
      </c>
      <c r="H1427" s="295"/>
      <c r="I1427" s="346">
        <v>5000</v>
      </c>
      <c r="J1427" s="295">
        <v>126</v>
      </c>
      <c r="K1427" s="296">
        <f t="shared" si="216"/>
        <v>0</v>
      </c>
      <c r="L1427" s="296">
        <f t="shared" si="217"/>
        <v>8.0480327031170161E-3</v>
      </c>
      <c r="M1427" s="297">
        <f t="shared" si="218"/>
        <v>34.45724961676035</v>
      </c>
      <c r="N1427" s="297">
        <f t="shared" si="220"/>
        <v>7.5805949156872767</v>
      </c>
      <c r="O1427" s="361">
        <v>9.0530763454317889</v>
      </c>
      <c r="P1427" s="297">
        <v>0</v>
      </c>
      <c r="Q1427" s="369">
        <f t="shared" si="219"/>
        <v>1.3873977156246957E-2</v>
      </c>
    </row>
    <row r="1428" spans="1:17" s="352" customFormat="1" x14ac:dyDescent="0.35">
      <c r="A1428" s="347">
        <f t="shared" si="222"/>
        <v>30</v>
      </c>
      <c r="B1428" s="347" t="str">
        <f>[3]Лист1!$B$36</f>
        <v>Наукова,116</v>
      </c>
      <c r="C1428" s="347">
        <v>8191.3</v>
      </c>
      <c r="D1428" s="348"/>
      <c r="E1428" s="349"/>
      <c r="F1428" s="347">
        <v>8191.3</v>
      </c>
      <c r="G1428" s="350">
        <v>1100</v>
      </c>
      <c r="H1428" s="295"/>
      <c r="I1428" s="346">
        <v>5000</v>
      </c>
      <c r="J1428" s="295">
        <v>288</v>
      </c>
      <c r="K1428" s="312">
        <f t="shared" si="216"/>
        <v>0</v>
      </c>
      <c r="L1428" s="296">
        <f t="shared" si="217"/>
        <v>1.8395503321410323E-2</v>
      </c>
      <c r="M1428" s="351">
        <f t="shared" si="218"/>
        <v>78.759427695452217</v>
      </c>
      <c r="N1428" s="351">
        <f t="shared" si="220"/>
        <v>17.327074092999489</v>
      </c>
      <c r="O1428" s="351">
        <v>20.692745932415516</v>
      </c>
      <c r="P1428" s="351">
        <v>0</v>
      </c>
      <c r="Q1428" s="425">
        <f t="shared" si="219"/>
        <v>1.4256497469372043E-2</v>
      </c>
    </row>
    <row r="1429" spans="1:17" x14ac:dyDescent="0.35">
      <c r="A1429" s="295">
        <f t="shared" si="222"/>
        <v>31</v>
      </c>
      <c r="B1429" s="295" t="str">
        <f>[1]Лист1!$B$37</f>
        <v>Симоненка,3</v>
      </c>
      <c r="C1429" s="295">
        <v>4054.7</v>
      </c>
      <c r="D1429" s="322"/>
      <c r="E1429" s="339">
        <v>125</v>
      </c>
      <c r="F1429" s="295">
        <f t="shared" si="221"/>
        <v>4179.7</v>
      </c>
      <c r="G1429" s="346">
        <v>1100</v>
      </c>
      <c r="H1429" s="295"/>
      <c r="I1429" s="346">
        <v>5000</v>
      </c>
      <c r="J1429" s="295">
        <v>489</v>
      </c>
      <c r="K1429" s="296">
        <f t="shared" ref="K1429:K1461" si="223">H1429/G1429</f>
        <v>0</v>
      </c>
      <c r="L1429" s="296">
        <f t="shared" si="217"/>
        <v>3.1234031681144612E-2</v>
      </c>
      <c r="M1429" s="297">
        <f t="shared" si="218"/>
        <v>133.72694494123658</v>
      </c>
      <c r="N1429" s="297">
        <f t="shared" si="220"/>
        <v>29.419927887072049</v>
      </c>
      <c r="O1429" s="361">
        <v>35.134558197747182</v>
      </c>
      <c r="P1429" s="297">
        <v>0</v>
      </c>
      <c r="Q1429" s="369">
        <f t="shared" si="219"/>
        <v>4.743915377325067E-2</v>
      </c>
    </row>
    <row r="1430" spans="1:17" x14ac:dyDescent="0.35">
      <c r="A1430" s="295">
        <f t="shared" si="222"/>
        <v>32</v>
      </c>
      <c r="B1430" s="295" t="str">
        <f>[1]Лист1!$B$38</f>
        <v>Симоненка,7</v>
      </c>
      <c r="C1430" s="295">
        <v>3967.5</v>
      </c>
      <c r="D1430" s="322"/>
      <c r="E1430" s="339">
        <v>74.5</v>
      </c>
      <c r="F1430" s="295">
        <f t="shared" si="221"/>
        <v>4042</v>
      </c>
      <c r="G1430" s="346">
        <v>1100</v>
      </c>
      <c r="H1430" s="295"/>
      <c r="I1430" s="346">
        <v>5000</v>
      </c>
      <c r="J1430" s="295">
        <v>144</v>
      </c>
      <c r="K1430" s="296">
        <f t="shared" si="223"/>
        <v>0</v>
      </c>
      <c r="L1430" s="296">
        <f t="shared" si="217"/>
        <v>9.1977516607051613E-3</v>
      </c>
      <c r="M1430" s="297">
        <f t="shared" si="218"/>
        <v>39.379713847726109</v>
      </c>
      <c r="N1430" s="297">
        <f t="shared" si="220"/>
        <v>8.6635370464997443</v>
      </c>
      <c r="O1430" s="361">
        <v>10.346372966207758</v>
      </c>
      <c r="P1430" s="297">
        <v>0</v>
      </c>
      <c r="Q1430" s="369">
        <f t="shared" ref="Q1430:Q1461" si="224">(M1430+N1430+O1430+P1430)/F1430</f>
        <v>1.4445725843749037E-2</v>
      </c>
    </row>
    <row r="1431" spans="1:17" x14ac:dyDescent="0.35">
      <c r="A1431" s="295">
        <f t="shared" si="222"/>
        <v>33</v>
      </c>
      <c r="B1431" s="295" t="str">
        <f>[1]Лист1!$B$39</f>
        <v>Симоненка,12</v>
      </c>
      <c r="C1431" s="295">
        <v>7733.7</v>
      </c>
      <c r="D1431" s="322"/>
      <c r="E1431" s="339"/>
      <c r="F1431" s="295">
        <f t="shared" si="221"/>
        <v>7733.7</v>
      </c>
      <c r="G1431" s="346">
        <v>1100</v>
      </c>
      <c r="H1431" s="295"/>
      <c r="I1431" s="346">
        <v>5000</v>
      </c>
      <c r="J1431" s="295">
        <v>288</v>
      </c>
      <c r="K1431" s="296">
        <f t="shared" si="223"/>
        <v>0</v>
      </c>
      <c r="L1431" s="296">
        <f t="shared" si="217"/>
        <v>1.8395503321410323E-2</v>
      </c>
      <c r="M1431" s="297">
        <f t="shared" ref="M1431:M1462" si="225">(L1431+K1431)*4281.45</f>
        <v>78.759427695452217</v>
      </c>
      <c r="N1431" s="297">
        <f t="shared" si="220"/>
        <v>17.327074092999489</v>
      </c>
      <c r="O1431" s="361">
        <v>20.692745932415516</v>
      </c>
      <c r="P1431" s="297">
        <v>0</v>
      </c>
      <c r="Q1431" s="369">
        <f t="shared" si="224"/>
        <v>1.5100048840899856E-2</v>
      </c>
    </row>
    <row r="1432" spans="1:17" x14ac:dyDescent="0.35">
      <c r="A1432" s="295">
        <f t="shared" si="222"/>
        <v>34</v>
      </c>
      <c r="B1432" s="295" t="str">
        <f>[1]Лист1!$B$41</f>
        <v>Симоненка,18</v>
      </c>
      <c r="C1432" s="295">
        <v>5374.3</v>
      </c>
      <c r="D1432" s="322"/>
      <c r="E1432" s="339"/>
      <c r="F1432" s="295">
        <f t="shared" si="221"/>
        <v>5374.3</v>
      </c>
      <c r="G1432" s="346">
        <v>1100</v>
      </c>
      <c r="H1432" s="295"/>
      <c r="I1432" s="346">
        <v>5000</v>
      </c>
      <c r="J1432" s="295">
        <v>180</v>
      </c>
      <c r="K1432" s="296">
        <f t="shared" si="223"/>
        <v>0</v>
      </c>
      <c r="L1432" s="296">
        <f t="shared" si="217"/>
        <v>1.1497189575881452E-2</v>
      </c>
      <c r="M1432" s="297">
        <f t="shared" si="225"/>
        <v>49.224642309657639</v>
      </c>
      <c r="N1432" s="297">
        <f t="shared" si="220"/>
        <v>10.829421308124681</v>
      </c>
      <c r="O1432" s="361">
        <v>12.932966207759698</v>
      </c>
      <c r="P1432" s="297">
        <v>0</v>
      </c>
      <c r="Q1432" s="369">
        <f t="shared" si="224"/>
        <v>1.3580750949061646E-2</v>
      </c>
    </row>
    <row r="1433" spans="1:17" x14ac:dyDescent="0.35">
      <c r="A1433" s="295">
        <f t="shared" si="222"/>
        <v>35</v>
      </c>
      <c r="B1433" s="295" t="str">
        <f>[1]Лист1!$B$42</f>
        <v>Симоненка,20</v>
      </c>
      <c r="C1433" s="295">
        <v>8191.7</v>
      </c>
      <c r="D1433" s="322"/>
      <c r="E1433" s="339"/>
      <c r="F1433" s="295">
        <f t="shared" si="221"/>
        <v>8191.7</v>
      </c>
      <c r="G1433" s="346">
        <v>1100</v>
      </c>
      <c r="H1433" s="295"/>
      <c r="I1433" s="346">
        <v>5000</v>
      </c>
      <c r="J1433" s="295">
        <v>288</v>
      </c>
      <c r="K1433" s="296">
        <f t="shared" si="223"/>
        <v>0</v>
      </c>
      <c r="L1433" s="296">
        <f t="shared" si="217"/>
        <v>1.8395503321410323E-2</v>
      </c>
      <c r="M1433" s="297">
        <f t="shared" si="225"/>
        <v>78.759427695452217</v>
      </c>
      <c r="N1433" s="297">
        <f t="shared" si="220"/>
        <v>17.327074092999489</v>
      </c>
      <c r="O1433" s="361">
        <v>20.692745932415516</v>
      </c>
      <c r="P1433" s="297">
        <v>0</v>
      </c>
      <c r="Q1433" s="369">
        <f t="shared" si="224"/>
        <v>1.425580132583801E-2</v>
      </c>
    </row>
    <row r="1434" spans="1:17" x14ac:dyDescent="0.35">
      <c r="A1434" s="295">
        <f t="shared" si="222"/>
        <v>36</v>
      </c>
      <c r="B1434" s="295" t="str">
        <f>[1]Лист1!$B$43</f>
        <v>Симоненка,22</v>
      </c>
      <c r="C1434" s="295">
        <v>4123.8999999999996</v>
      </c>
      <c r="D1434" s="322"/>
      <c r="E1434" s="339"/>
      <c r="F1434" s="295">
        <f t="shared" si="221"/>
        <v>4123.8999999999996</v>
      </c>
      <c r="G1434" s="346">
        <v>1100</v>
      </c>
      <c r="H1434" s="295"/>
      <c r="I1434" s="346">
        <v>5000</v>
      </c>
      <c r="J1434" s="295">
        <v>243</v>
      </c>
      <c r="K1434" s="296">
        <f t="shared" si="223"/>
        <v>0</v>
      </c>
      <c r="L1434" s="296">
        <f t="shared" si="217"/>
        <v>1.5521205927439961E-2</v>
      </c>
      <c r="M1434" s="297">
        <f t="shared" si="225"/>
        <v>66.453267118037814</v>
      </c>
      <c r="N1434" s="297">
        <f t="shared" si="220"/>
        <v>14.619718765968319</v>
      </c>
      <c r="O1434" s="361">
        <v>17.459504380475593</v>
      </c>
      <c r="P1434" s="297">
        <v>0</v>
      </c>
      <c r="Q1434" s="369">
        <f t="shared" si="224"/>
        <v>2.3893035782749761E-2</v>
      </c>
    </row>
    <row r="1435" spans="1:17" x14ac:dyDescent="0.35">
      <c r="A1435" s="295">
        <f t="shared" si="222"/>
        <v>37</v>
      </c>
      <c r="B1435" s="295" t="s">
        <v>341</v>
      </c>
      <c r="C1435" s="295">
        <v>4398.3999999999996</v>
      </c>
      <c r="D1435" s="322"/>
      <c r="E1435" s="339"/>
      <c r="F1435" s="295">
        <f t="shared" si="221"/>
        <v>4398.3999999999996</v>
      </c>
      <c r="G1435" s="346">
        <v>1100</v>
      </c>
      <c r="H1435" s="295"/>
      <c r="I1435" s="346">
        <v>5000</v>
      </c>
      <c r="J1435" s="295">
        <v>190</v>
      </c>
      <c r="K1435" s="296">
        <f t="shared" si="223"/>
        <v>0</v>
      </c>
      <c r="L1435" s="296">
        <f t="shared" si="217"/>
        <v>1.2135922330097089E-2</v>
      </c>
      <c r="M1435" s="297">
        <f t="shared" si="225"/>
        <v>51.959344660194176</v>
      </c>
      <c r="N1435" s="297">
        <f t="shared" si="220"/>
        <v>11.431055825242719</v>
      </c>
      <c r="O1435" s="361">
        <v>13.651464330413015</v>
      </c>
      <c r="P1435" s="297">
        <v>0</v>
      </c>
      <c r="Q1435" s="369">
        <f t="shared" si="224"/>
        <v>1.7515884143290725E-2</v>
      </c>
    </row>
    <row r="1436" spans="1:17" x14ac:dyDescent="0.35">
      <c r="A1436" s="295">
        <f t="shared" si="222"/>
        <v>38</v>
      </c>
      <c r="B1436" s="295" t="s">
        <v>342</v>
      </c>
      <c r="C1436" s="295">
        <v>4369.7</v>
      </c>
      <c r="D1436" s="322"/>
      <c r="E1436" s="339"/>
      <c r="F1436" s="295">
        <f t="shared" si="221"/>
        <v>4369.7</v>
      </c>
      <c r="G1436" s="346">
        <v>1100</v>
      </c>
      <c r="H1436" s="295"/>
      <c r="I1436" s="346">
        <v>5000</v>
      </c>
      <c r="J1436" s="295">
        <v>190</v>
      </c>
      <c r="K1436" s="296">
        <f t="shared" si="223"/>
        <v>0</v>
      </c>
      <c r="L1436" s="296">
        <f t="shared" si="217"/>
        <v>1.2135922330097089E-2</v>
      </c>
      <c r="M1436" s="297">
        <f t="shared" si="225"/>
        <v>51.959344660194176</v>
      </c>
      <c r="N1436" s="297">
        <f t="shared" si="220"/>
        <v>11.431055825242719</v>
      </c>
      <c r="O1436" s="361">
        <v>13.651464330413015</v>
      </c>
      <c r="P1436" s="297">
        <v>0</v>
      </c>
      <c r="Q1436" s="369">
        <f t="shared" si="224"/>
        <v>1.7630927710334789E-2</v>
      </c>
    </row>
    <row r="1437" spans="1:17" x14ac:dyDescent="0.35">
      <c r="A1437" s="295">
        <f t="shared" si="222"/>
        <v>39</v>
      </c>
      <c r="B1437" s="295" t="s">
        <v>343</v>
      </c>
      <c r="C1437" s="295">
        <v>5769.7</v>
      </c>
      <c r="D1437" s="322"/>
      <c r="E1437" s="339"/>
      <c r="F1437" s="295">
        <f t="shared" si="221"/>
        <v>5769.7</v>
      </c>
      <c r="G1437" s="346">
        <v>1100</v>
      </c>
      <c r="H1437" s="295"/>
      <c r="I1437" s="346">
        <v>5000</v>
      </c>
      <c r="J1437" s="295">
        <v>238</v>
      </c>
      <c r="K1437" s="296">
        <f t="shared" si="223"/>
        <v>0</v>
      </c>
      <c r="L1437" s="296">
        <f t="shared" si="217"/>
        <v>1.5201839550332143E-2</v>
      </c>
      <c r="M1437" s="297">
        <f t="shared" si="225"/>
        <v>65.085915942769546</v>
      </c>
      <c r="N1437" s="297">
        <f t="shared" si="220"/>
        <v>14.318901507409301</v>
      </c>
      <c r="O1437" s="361">
        <v>17.100255319148935</v>
      </c>
      <c r="P1437" s="297">
        <v>0</v>
      </c>
      <c r="Q1437" s="369">
        <f t="shared" si="224"/>
        <v>1.6726185550258732E-2</v>
      </c>
    </row>
    <row r="1438" spans="1:17" x14ac:dyDescent="0.35">
      <c r="A1438" s="295">
        <f t="shared" si="222"/>
        <v>40</v>
      </c>
      <c r="B1438" s="295" t="s">
        <v>344</v>
      </c>
      <c r="C1438" s="295">
        <v>4446.8999999999996</v>
      </c>
      <c r="D1438" s="322"/>
      <c r="E1438" s="339"/>
      <c r="F1438" s="295">
        <f t="shared" si="221"/>
        <v>4446.8999999999996</v>
      </c>
      <c r="G1438" s="346">
        <v>1100</v>
      </c>
      <c r="H1438" s="295"/>
      <c r="I1438" s="346">
        <v>5000</v>
      </c>
      <c r="J1438" s="295">
        <v>190</v>
      </c>
      <c r="K1438" s="296">
        <f t="shared" si="223"/>
        <v>0</v>
      </c>
      <c r="L1438" s="296">
        <f t="shared" si="217"/>
        <v>1.2135922330097089E-2</v>
      </c>
      <c r="M1438" s="297">
        <f t="shared" si="225"/>
        <v>51.959344660194176</v>
      </c>
      <c r="N1438" s="297">
        <f t="shared" si="220"/>
        <v>11.431055825242719</v>
      </c>
      <c r="O1438" s="361">
        <v>13.651464330413015</v>
      </c>
      <c r="P1438" s="297">
        <v>0</v>
      </c>
      <c r="Q1438" s="369">
        <f t="shared" si="224"/>
        <v>1.7324847605264326E-2</v>
      </c>
    </row>
    <row r="1439" spans="1:17" x14ac:dyDescent="0.35">
      <c r="A1439" s="295">
        <f t="shared" si="222"/>
        <v>41</v>
      </c>
      <c r="B1439" s="295" t="s">
        <v>345</v>
      </c>
      <c r="C1439" s="295">
        <v>4422.5</v>
      </c>
      <c r="D1439" s="322"/>
      <c r="E1439" s="339"/>
      <c r="F1439" s="295">
        <f t="shared" si="221"/>
        <v>4422.5</v>
      </c>
      <c r="G1439" s="346">
        <v>1100</v>
      </c>
      <c r="H1439" s="295"/>
      <c r="I1439" s="346">
        <v>5000</v>
      </c>
      <c r="J1439" s="295">
        <v>190</v>
      </c>
      <c r="K1439" s="296">
        <f t="shared" si="223"/>
        <v>0</v>
      </c>
      <c r="L1439" s="296">
        <f t="shared" si="217"/>
        <v>1.2135922330097089E-2</v>
      </c>
      <c r="M1439" s="297">
        <f t="shared" si="225"/>
        <v>51.959344660194176</v>
      </c>
      <c r="N1439" s="297">
        <f t="shared" si="220"/>
        <v>11.431055825242719</v>
      </c>
      <c r="O1439" s="361">
        <v>13.651464330413015</v>
      </c>
      <c r="P1439" s="297">
        <v>0</v>
      </c>
      <c r="Q1439" s="369">
        <f t="shared" si="224"/>
        <v>1.7420432971362334E-2</v>
      </c>
    </row>
    <row r="1440" spans="1:17" x14ac:dyDescent="0.35">
      <c r="A1440" s="295">
        <f t="shared" si="222"/>
        <v>42</v>
      </c>
      <c r="B1440" s="295" t="s">
        <v>346</v>
      </c>
      <c r="C1440" s="295">
        <v>3984.5</v>
      </c>
      <c r="D1440" s="322"/>
      <c r="E1440" s="339"/>
      <c r="F1440" s="295">
        <f t="shared" si="221"/>
        <v>3984.5</v>
      </c>
      <c r="G1440" s="346">
        <v>1100</v>
      </c>
      <c r="H1440" s="295"/>
      <c r="I1440" s="346">
        <v>5000</v>
      </c>
      <c r="J1440" s="295">
        <v>180</v>
      </c>
      <c r="K1440" s="296">
        <f t="shared" si="223"/>
        <v>0</v>
      </c>
      <c r="L1440" s="296">
        <f t="shared" si="217"/>
        <v>1.1497189575881452E-2</v>
      </c>
      <c r="M1440" s="297">
        <f t="shared" si="225"/>
        <v>49.224642309657639</v>
      </c>
      <c r="N1440" s="297">
        <f t="shared" si="220"/>
        <v>10.829421308124681</v>
      </c>
      <c r="O1440" s="361">
        <v>12.932966207759698</v>
      </c>
      <c r="P1440" s="297">
        <v>0</v>
      </c>
      <c r="Q1440" s="369">
        <f t="shared" si="224"/>
        <v>1.8317738693824071E-2</v>
      </c>
    </row>
    <row r="1441" spans="1:17" x14ac:dyDescent="0.35">
      <c r="A1441" s="295">
        <f t="shared" si="222"/>
        <v>43</v>
      </c>
      <c r="B1441" s="295" t="s">
        <v>347</v>
      </c>
      <c r="C1441" s="295">
        <v>5874.6</v>
      </c>
      <c r="D1441" s="322"/>
      <c r="E1441" s="339"/>
      <c r="F1441" s="295">
        <f t="shared" si="221"/>
        <v>5874.6</v>
      </c>
      <c r="G1441" s="346">
        <v>1100</v>
      </c>
      <c r="H1441" s="295"/>
      <c r="I1441" s="346">
        <v>5000</v>
      </c>
      <c r="J1441" s="295">
        <v>238</v>
      </c>
      <c r="K1441" s="296">
        <f t="shared" si="223"/>
        <v>0</v>
      </c>
      <c r="L1441" s="296">
        <f t="shared" si="217"/>
        <v>1.5201839550332143E-2</v>
      </c>
      <c r="M1441" s="297">
        <f t="shared" si="225"/>
        <v>65.085915942769546</v>
      </c>
      <c r="N1441" s="297">
        <f t="shared" si="220"/>
        <v>14.318901507409301</v>
      </c>
      <c r="O1441" s="361">
        <v>17.100255319148935</v>
      </c>
      <c r="P1441" s="297">
        <v>0</v>
      </c>
      <c r="Q1441" s="369">
        <f t="shared" si="224"/>
        <v>1.6427513834018963E-2</v>
      </c>
    </row>
    <row r="1442" spans="1:17" x14ac:dyDescent="0.35">
      <c r="A1442" s="295">
        <f t="shared" si="222"/>
        <v>44</v>
      </c>
      <c r="B1442" s="295" t="s">
        <v>348</v>
      </c>
      <c r="C1442" s="295">
        <v>5861.2</v>
      </c>
      <c r="D1442" s="322"/>
      <c r="E1442" s="339"/>
      <c r="F1442" s="295">
        <f t="shared" si="221"/>
        <v>5861.2</v>
      </c>
      <c r="G1442" s="346">
        <v>1100</v>
      </c>
      <c r="H1442" s="295"/>
      <c r="I1442" s="346">
        <v>5000</v>
      </c>
      <c r="J1442" s="295">
        <v>238</v>
      </c>
      <c r="K1442" s="296">
        <f t="shared" si="223"/>
        <v>0</v>
      </c>
      <c r="L1442" s="296">
        <f t="shared" si="217"/>
        <v>1.5201839550332143E-2</v>
      </c>
      <c r="M1442" s="297">
        <f t="shared" si="225"/>
        <v>65.085915942769546</v>
      </c>
      <c r="N1442" s="297">
        <f t="shared" si="220"/>
        <v>14.318901507409301</v>
      </c>
      <c r="O1442" s="361">
        <v>17.100255319148935</v>
      </c>
      <c r="P1442" s="297">
        <v>0</v>
      </c>
      <c r="Q1442" s="369">
        <f t="shared" si="224"/>
        <v>1.6465070765257592E-2</v>
      </c>
    </row>
    <row r="1443" spans="1:17" x14ac:dyDescent="0.35">
      <c r="A1443" s="295">
        <f t="shared" si="222"/>
        <v>45</v>
      </c>
      <c r="B1443" s="295" t="s">
        <v>349</v>
      </c>
      <c r="C1443" s="295">
        <v>4068.9</v>
      </c>
      <c r="D1443" s="322"/>
      <c r="E1443" s="339"/>
      <c r="F1443" s="295">
        <f t="shared" si="221"/>
        <v>4068.9</v>
      </c>
      <c r="G1443" s="346">
        <v>1100</v>
      </c>
      <c r="H1443" s="295"/>
      <c r="I1443" s="346">
        <v>5000</v>
      </c>
      <c r="J1443" s="295">
        <v>180</v>
      </c>
      <c r="K1443" s="296">
        <f t="shared" si="223"/>
        <v>0</v>
      </c>
      <c r="L1443" s="296">
        <f t="shared" si="217"/>
        <v>1.1497189575881452E-2</v>
      </c>
      <c r="M1443" s="297">
        <f t="shared" si="225"/>
        <v>49.224642309657639</v>
      </c>
      <c r="N1443" s="297">
        <f t="shared" si="220"/>
        <v>10.829421308124681</v>
      </c>
      <c r="O1443" s="361">
        <v>12.932966207759698</v>
      </c>
      <c r="P1443" s="297">
        <v>0</v>
      </c>
      <c r="Q1443" s="369">
        <f t="shared" si="224"/>
        <v>1.7937779209501833E-2</v>
      </c>
    </row>
    <row r="1444" spans="1:17" x14ac:dyDescent="0.35">
      <c r="A1444" s="295">
        <f t="shared" si="222"/>
        <v>46</v>
      </c>
      <c r="B1444" s="295" t="s">
        <v>350</v>
      </c>
      <c r="C1444" s="295">
        <v>4057</v>
      </c>
      <c r="D1444" s="322"/>
      <c r="E1444" s="339"/>
      <c r="F1444" s="295">
        <f t="shared" si="221"/>
        <v>4057</v>
      </c>
      <c r="G1444" s="346">
        <v>1100</v>
      </c>
      <c r="H1444" s="295"/>
      <c r="I1444" s="346">
        <v>5000</v>
      </c>
      <c r="J1444" s="295">
        <v>180</v>
      </c>
      <c r="K1444" s="296">
        <f t="shared" si="223"/>
        <v>0</v>
      </c>
      <c r="L1444" s="296">
        <f t="shared" si="217"/>
        <v>1.1497189575881452E-2</v>
      </c>
      <c r="M1444" s="297">
        <f t="shared" si="225"/>
        <v>49.224642309657639</v>
      </c>
      <c r="N1444" s="297">
        <f t="shared" si="220"/>
        <v>10.829421308124681</v>
      </c>
      <c r="O1444" s="361">
        <v>12.932966207759698</v>
      </c>
      <c r="P1444" s="297">
        <v>0</v>
      </c>
      <c r="Q1444" s="369">
        <f t="shared" si="224"/>
        <v>1.7990394337082084E-2</v>
      </c>
    </row>
    <row r="1445" spans="1:17" x14ac:dyDescent="0.35">
      <c r="A1445" s="295">
        <f t="shared" si="222"/>
        <v>47</v>
      </c>
      <c r="B1445" s="295" t="s">
        <v>351</v>
      </c>
      <c r="C1445" s="295">
        <v>5809.5</v>
      </c>
      <c r="D1445" s="322"/>
      <c r="E1445" s="339"/>
      <c r="F1445" s="295">
        <f t="shared" si="221"/>
        <v>5809.5</v>
      </c>
      <c r="G1445" s="346">
        <v>1100</v>
      </c>
      <c r="H1445" s="295"/>
      <c r="I1445" s="346">
        <v>5000</v>
      </c>
      <c r="J1445" s="295">
        <v>238</v>
      </c>
      <c r="K1445" s="296">
        <f t="shared" si="223"/>
        <v>0</v>
      </c>
      <c r="L1445" s="296">
        <f t="shared" si="217"/>
        <v>1.5201839550332143E-2</v>
      </c>
      <c r="M1445" s="297">
        <f t="shared" si="225"/>
        <v>65.085915942769546</v>
      </c>
      <c r="N1445" s="297">
        <f t="shared" si="220"/>
        <v>14.318901507409301</v>
      </c>
      <c r="O1445" s="361">
        <v>17.100255319148935</v>
      </c>
      <c r="P1445" s="297">
        <v>0</v>
      </c>
      <c r="Q1445" s="369">
        <f t="shared" si="224"/>
        <v>1.6611596999626093E-2</v>
      </c>
    </row>
    <row r="1446" spans="1:17" x14ac:dyDescent="0.35">
      <c r="A1446" s="295">
        <f t="shared" si="222"/>
        <v>48</v>
      </c>
      <c r="B1446" s="295" t="s">
        <v>352</v>
      </c>
      <c r="C1446" s="295">
        <v>5835.6</v>
      </c>
      <c r="D1446" s="322"/>
      <c r="E1446" s="339"/>
      <c r="F1446" s="295">
        <f t="shared" si="221"/>
        <v>5835.6</v>
      </c>
      <c r="G1446" s="346">
        <v>1100</v>
      </c>
      <c r="H1446" s="295"/>
      <c r="I1446" s="346">
        <v>5000</v>
      </c>
      <c r="J1446" s="295">
        <v>238</v>
      </c>
      <c r="K1446" s="296">
        <f t="shared" si="223"/>
        <v>0</v>
      </c>
      <c r="L1446" s="296">
        <f t="shared" si="217"/>
        <v>1.5201839550332143E-2</v>
      </c>
      <c r="M1446" s="297">
        <f t="shared" si="225"/>
        <v>65.085915942769546</v>
      </c>
      <c r="N1446" s="297">
        <f t="shared" si="220"/>
        <v>14.318901507409301</v>
      </c>
      <c r="O1446" s="361">
        <v>17.100255319148935</v>
      </c>
      <c r="P1446" s="297">
        <v>0</v>
      </c>
      <c r="Q1446" s="369">
        <f t="shared" si="224"/>
        <v>1.6537300837844916E-2</v>
      </c>
    </row>
    <row r="1447" spans="1:17" x14ac:dyDescent="0.35">
      <c r="A1447" s="295">
        <f t="shared" si="222"/>
        <v>49</v>
      </c>
      <c r="B1447" s="295" t="s">
        <v>353</v>
      </c>
      <c r="C1447" s="295">
        <v>4048.9</v>
      </c>
      <c r="D1447" s="322"/>
      <c r="E1447" s="339"/>
      <c r="F1447" s="295">
        <f t="shared" si="221"/>
        <v>4048.9</v>
      </c>
      <c r="G1447" s="346">
        <v>1100</v>
      </c>
      <c r="H1447" s="295"/>
      <c r="I1447" s="346">
        <v>5000</v>
      </c>
      <c r="J1447" s="295">
        <v>180</v>
      </c>
      <c r="K1447" s="296">
        <f t="shared" si="223"/>
        <v>0</v>
      </c>
      <c r="L1447" s="296">
        <f t="shared" si="217"/>
        <v>1.1497189575881452E-2</v>
      </c>
      <c r="M1447" s="297">
        <f t="shared" si="225"/>
        <v>49.224642309657639</v>
      </c>
      <c r="N1447" s="297">
        <f t="shared" si="220"/>
        <v>10.829421308124681</v>
      </c>
      <c r="O1447" s="361">
        <v>12.932966207759698</v>
      </c>
      <c r="P1447" s="297">
        <v>0</v>
      </c>
      <c r="Q1447" s="369">
        <f t="shared" si="224"/>
        <v>1.802638490097113E-2</v>
      </c>
    </row>
    <row r="1448" spans="1:17" x14ac:dyDescent="0.35">
      <c r="A1448" s="295">
        <f t="shared" si="222"/>
        <v>50</v>
      </c>
      <c r="B1448" s="295" t="s">
        <v>1848</v>
      </c>
      <c r="C1448" s="295">
        <v>4427.8</v>
      </c>
      <c r="D1448" s="322"/>
      <c r="E1448" s="339"/>
      <c r="F1448" s="295">
        <f t="shared" si="221"/>
        <v>4427.8</v>
      </c>
      <c r="G1448" s="346">
        <v>1100</v>
      </c>
      <c r="H1448" s="295"/>
      <c r="I1448" s="346">
        <v>5000</v>
      </c>
      <c r="J1448" s="295">
        <v>190</v>
      </c>
      <c r="K1448" s="296">
        <f t="shared" si="223"/>
        <v>0</v>
      </c>
      <c r="L1448" s="296">
        <f t="shared" si="217"/>
        <v>1.2135922330097089E-2</v>
      </c>
      <c r="M1448" s="297">
        <f t="shared" si="225"/>
        <v>51.959344660194176</v>
      </c>
      <c r="N1448" s="297">
        <f t="shared" si="220"/>
        <v>11.431055825242719</v>
      </c>
      <c r="O1448" s="361">
        <v>13.651464330413015</v>
      </c>
      <c r="P1448" s="297">
        <v>0</v>
      </c>
      <c r="Q1448" s="369">
        <f t="shared" si="224"/>
        <v>1.7399581014465405E-2</v>
      </c>
    </row>
    <row r="1449" spans="1:17" x14ac:dyDescent="0.35">
      <c r="A1449" s="295">
        <f t="shared" si="222"/>
        <v>51</v>
      </c>
      <c r="B1449" s="295" t="s">
        <v>1849</v>
      </c>
      <c r="C1449" s="295">
        <v>4428.6000000000004</v>
      </c>
      <c r="D1449" s="322"/>
      <c r="E1449" s="339"/>
      <c r="F1449" s="295">
        <f t="shared" si="221"/>
        <v>4428.6000000000004</v>
      </c>
      <c r="G1449" s="346">
        <v>1100</v>
      </c>
      <c r="H1449" s="295"/>
      <c r="I1449" s="346">
        <v>5000</v>
      </c>
      <c r="J1449" s="295">
        <v>190</v>
      </c>
      <c r="K1449" s="296">
        <f t="shared" si="223"/>
        <v>0</v>
      </c>
      <c r="L1449" s="296">
        <f t="shared" si="217"/>
        <v>1.2135922330097089E-2</v>
      </c>
      <c r="M1449" s="297">
        <f t="shared" si="225"/>
        <v>51.959344660194176</v>
      </c>
      <c r="N1449" s="297">
        <f t="shared" si="220"/>
        <v>11.431055825242719</v>
      </c>
      <c r="O1449" s="361">
        <v>13.651464330413015</v>
      </c>
      <c r="P1449" s="297">
        <v>0</v>
      </c>
      <c r="Q1449" s="369">
        <f t="shared" si="224"/>
        <v>1.7396437884624919E-2</v>
      </c>
    </row>
    <row r="1450" spans="1:17" x14ac:dyDescent="0.35">
      <c r="A1450" s="295">
        <f t="shared" si="222"/>
        <v>52</v>
      </c>
      <c r="B1450" s="295" t="s">
        <v>1850</v>
      </c>
      <c r="C1450" s="295">
        <v>5782.4</v>
      </c>
      <c r="D1450" s="322"/>
      <c r="E1450" s="339"/>
      <c r="F1450" s="295">
        <f t="shared" si="221"/>
        <v>5782.4</v>
      </c>
      <c r="G1450" s="346">
        <v>1100</v>
      </c>
      <c r="H1450" s="295"/>
      <c r="I1450" s="346">
        <v>5000</v>
      </c>
      <c r="J1450" s="295">
        <v>238</v>
      </c>
      <c r="K1450" s="296">
        <f t="shared" si="223"/>
        <v>0</v>
      </c>
      <c r="L1450" s="296">
        <f t="shared" si="217"/>
        <v>1.5201839550332143E-2</v>
      </c>
      <c r="M1450" s="297">
        <f t="shared" si="225"/>
        <v>65.085915942769546</v>
      </c>
      <c r="N1450" s="297">
        <f t="shared" si="220"/>
        <v>14.318901507409301</v>
      </c>
      <c r="O1450" s="361">
        <v>17.100255319148935</v>
      </c>
      <c r="P1450" s="297">
        <v>0</v>
      </c>
      <c r="Q1450" s="369">
        <f t="shared" si="224"/>
        <v>1.6689449496632505E-2</v>
      </c>
    </row>
    <row r="1451" spans="1:17" x14ac:dyDescent="0.35">
      <c r="A1451" s="295">
        <f t="shared" si="222"/>
        <v>53</v>
      </c>
      <c r="B1451" s="295" t="s">
        <v>1851</v>
      </c>
      <c r="C1451" s="295">
        <v>5882.7</v>
      </c>
      <c r="D1451" s="322"/>
      <c r="E1451" s="339"/>
      <c r="F1451" s="295">
        <f t="shared" si="221"/>
        <v>5882.7</v>
      </c>
      <c r="G1451" s="346">
        <v>1100</v>
      </c>
      <c r="H1451" s="295"/>
      <c r="I1451" s="346">
        <v>5000</v>
      </c>
      <c r="J1451" s="295">
        <v>238</v>
      </c>
      <c r="K1451" s="296">
        <f t="shared" si="223"/>
        <v>0</v>
      </c>
      <c r="L1451" s="296">
        <f t="shared" si="217"/>
        <v>1.5201839550332143E-2</v>
      </c>
      <c r="M1451" s="297">
        <f t="shared" si="225"/>
        <v>65.085915942769546</v>
      </c>
      <c r="N1451" s="297">
        <f t="shared" si="220"/>
        <v>14.318901507409301</v>
      </c>
      <c r="O1451" s="361">
        <v>17.100255319148935</v>
      </c>
      <c r="P1451" s="297">
        <v>0</v>
      </c>
      <c r="Q1451" s="369">
        <f t="shared" si="224"/>
        <v>1.6404894482011288E-2</v>
      </c>
    </row>
    <row r="1452" spans="1:17" x14ac:dyDescent="0.35">
      <c r="A1452" s="295">
        <f t="shared" si="222"/>
        <v>54</v>
      </c>
      <c r="B1452" s="295" t="s">
        <v>1852</v>
      </c>
      <c r="C1452" s="295">
        <v>4404.7</v>
      </c>
      <c r="D1452" s="322"/>
      <c r="E1452" s="339"/>
      <c r="F1452" s="295">
        <f t="shared" si="221"/>
        <v>4404.7</v>
      </c>
      <c r="G1452" s="346">
        <v>1100</v>
      </c>
      <c r="H1452" s="295"/>
      <c r="I1452" s="346">
        <v>5000</v>
      </c>
      <c r="J1452" s="295">
        <v>190</v>
      </c>
      <c r="K1452" s="296">
        <f t="shared" si="223"/>
        <v>0</v>
      </c>
      <c r="L1452" s="296">
        <f t="shared" si="217"/>
        <v>1.2135922330097089E-2</v>
      </c>
      <c r="M1452" s="297">
        <f t="shared" si="225"/>
        <v>51.959344660194176</v>
      </c>
      <c r="N1452" s="297">
        <f t="shared" si="220"/>
        <v>11.431055825242719</v>
      </c>
      <c r="O1452" s="361">
        <v>13.651464330413015</v>
      </c>
      <c r="P1452" s="297">
        <v>0</v>
      </c>
      <c r="Q1452" s="369">
        <f t="shared" si="224"/>
        <v>1.7490831342849667E-2</v>
      </c>
    </row>
    <row r="1453" spans="1:17" x14ac:dyDescent="0.35">
      <c r="A1453" s="295">
        <f t="shared" si="222"/>
        <v>55</v>
      </c>
      <c r="B1453" s="295" t="s">
        <v>1853</v>
      </c>
      <c r="C1453" s="295">
        <v>4428.3999999999996</v>
      </c>
      <c r="D1453" s="322"/>
      <c r="E1453" s="339"/>
      <c r="F1453" s="295">
        <f t="shared" si="221"/>
        <v>4428.3999999999996</v>
      </c>
      <c r="G1453" s="346">
        <v>1100</v>
      </c>
      <c r="H1453" s="295"/>
      <c r="I1453" s="346">
        <v>5000</v>
      </c>
      <c r="J1453" s="295">
        <v>190</v>
      </c>
      <c r="K1453" s="296">
        <f t="shared" si="223"/>
        <v>0</v>
      </c>
      <c r="L1453" s="296">
        <f t="shared" si="217"/>
        <v>1.2135922330097089E-2</v>
      </c>
      <c r="M1453" s="297">
        <f t="shared" si="225"/>
        <v>51.959344660194176</v>
      </c>
      <c r="N1453" s="297">
        <f t="shared" si="220"/>
        <v>11.431055825242719</v>
      </c>
      <c r="O1453" s="361">
        <v>13.651464330413015</v>
      </c>
      <c r="P1453" s="297">
        <v>0</v>
      </c>
      <c r="Q1453" s="369">
        <f>(M1453+N1453+O1453+P1453)/F1453</f>
        <v>1.7397223560620071E-2</v>
      </c>
    </row>
    <row r="1454" spans="1:17" x14ac:dyDescent="0.35">
      <c r="A1454" s="295">
        <f t="shared" si="222"/>
        <v>56</v>
      </c>
      <c r="B1454" s="295" t="s">
        <v>1854</v>
      </c>
      <c r="C1454" s="295">
        <v>4419.2</v>
      </c>
      <c r="D1454" s="322"/>
      <c r="E1454" s="339"/>
      <c r="F1454" s="295">
        <f t="shared" si="221"/>
        <v>4419.2</v>
      </c>
      <c r="G1454" s="346">
        <v>1100</v>
      </c>
      <c r="H1454" s="295"/>
      <c r="I1454" s="346">
        <v>5000</v>
      </c>
      <c r="J1454" s="295">
        <v>190</v>
      </c>
      <c r="K1454" s="296">
        <f t="shared" si="223"/>
        <v>0</v>
      </c>
      <c r="L1454" s="296">
        <f t="shared" si="217"/>
        <v>1.2135922330097089E-2</v>
      </c>
      <c r="M1454" s="297">
        <f t="shared" si="225"/>
        <v>51.959344660194176</v>
      </c>
      <c r="N1454" s="297">
        <f t="shared" si="220"/>
        <v>11.431055825242719</v>
      </c>
      <c r="O1454" s="361">
        <v>13.651464330413015</v>
      </c>
      <c r="P1454" s="297">
        <v>0</v>
      </c>
      <c r="Q1454" s="369">
        <f t="shared" si="224"/>
        <v>1.7433441531464953E-2</v>
      </c>
    </row>
    <row r="1455" spans="1:17" x14ac:dyDescent="0.35">
      <c r="A1455" s="295">
        <f t="shared" si="222"/>
        <v>57</v>
      </c>
      <c r="B1455" s="295" t="s">
        <v>1855</v>
      </c>
      <c r="C1455" s="295">
        <v>5902.1</v>
      </c>
      <c r="D1455" s="322"/>
      <c r="E1455" s="339"/>
      <c r="F1455" s="295">
        <f t="shared" si="221"/>
        <v>5902.1</v>
      </c>
      <c r="G1455" s="346">
        <v>1100</v>
      </c>
      <c r="H1455" s="295"/>
      <c r="I1455" s="346">
        <v>5000</v>
      </c>
      <c r="J1455" s="295">
        <v>238</v>
      </c>
      <c r="K1455" s="296">
        <f t="shared" si="223"/>
        <v>0</v>
      </c>
      <c r="L1455" s="296">
        <f t="shared" si="217"/>
        <v>1.5201839550332143E-2</v>
      </c>
      <c r="M1455" s="297">
        <f t="shared" si="225"/>
        <v>65.085915942769546</v>
      </c>
      <c r="N1455" s="297">
        <f t="shared" si="220"/>
        <v>14.318901507409301</v>
      </c>
      <c r="O1455" s="361">
        <v>17.100255319148935</v>
      </c>
      <c r="P1455" s="297">
        <v>0</v>
      </c>
      <c r="Q1455" s="369">
        <f t="shared" si="224"/>
        <v>1.6350972157253823E-2</v>
      </c>
    </row>
    <row r="1456" spans="1:17" x14ac:dyDescent="0.35">
      <c r="A1456" s="295">
        <f t="shared" si="222"/>
        <v>58</v>
      </c>
      <c r="B1456" s="295" t="s">
        <v>1856</v>
      </c>
      <c r="C1456" s="295">
        <v>4397.8</v>
      </c>
      <c r="D1456" s="322"/>
      <c r="E1456" s="339"/>
      <c r="F1456" s="295">
        <f t="shared" si="221"/>
        <v>4397.8</v>
      </c>
      <c r="G1456" s="346">
        <v>1100</v>
      </c>
      <c r="H1456" s="295"/>
      <c r="I1456" s="346">
        <v>5000</v>
      </c>
      <c r="J1456" s="295">
        <v>190</v>
      </c>
      <c r="K1456" s="296">
        <f t="shared" si="223"/>
        <v>0</v>
      </c>
      <c r="L1456" s="296">
        <f t="shared" si="217"/>
        <v>1.2135922330097089E-2</v>
      </c>
      <c r="M1456" s="297">
        <f t="shared" si="225"/>
        <v>51.959344660194176</v>
      </c>
      <c r="N1456" s="297">
        <f t="shared" si="220"/>
        <v>11.431055825242719</v>
      </c>
      <c r="O1456" s="361">
        <v>13.651464330413015</v>
      </c>
      <c r="P1456" s="297">
        <v>0</v>
      </c>
      <c r="Q1456" s="369">
        <f t="shared" si="224"/>
        <v>1.7518273867808885E-2</v>
      </c>
    </row>
    <row r="1457" spans="1:17" x14ac:dyDescent="0.35">
      <c r="A1457" s="295">
        <f t="shared" si="222"/>
        <v>59</v>
      </c>
      <c r="B1457" s="295" t="s">
        <v>1857</v>
      </c>
      <c r="C1457" s="295">
        <v>4423.3999999999996</v>
      </c>
      <c r="D1457" s="322"/>
      <c r="E1457" s="339"/>
      <c r="F1457" s="295">
        <f t="shared" si="221"/>
        <v>4423.3999999999996</v>
      </c>
      <c r="G1457" s="346">
        <v>1100</v>
      </c>
      <c r="H1457" s="295"/>
      <c r="I1457" s="346">
        <v>5000</v>
      </c>
      <c r="J1457" s="295">
        <v>190</v>
      </c>
      <c r="K1457" s="296">
        <f t="shared" si="223"/>
        <v>0</v>
      </c>
      <c r="L1457" s="296">
        <f t="shared" si="217"/>
        <v>1.2135922330097089E-2</v>
      </c>
      <c r="M1457" s="297">
        <f t="shared" si="225"/>
        <v>51.959344660194176</v>
      </c>
      <c r="N1457" s="297">
        <f t="shared" si="220"/>
        <v>11.431055825242719</v>
      </c>
      <c r="O1457" s="361">
        <v>13.651464330413015</v>
      </c>
      <c r="P1457" s="297">
        <v>0</v>
      </c>
      <c r="Q1457" s="369">
        <f t="shared" si="224"/>
        <v>1.7416888550854531E-2</v>
      </c>
    </row>
    <row r="1458" spans="1:17" x14ac:dyDescent="0.35">
      <c r="A1458" s="295">
        <f t="shared" si="222"/>
        <v>60</v>
      </c>
      <c r="B1458" s="295" t="s">
        <v>1858</v>
      </c>
      <c r="C1458" s="295">
        <v>5916.4</v>
      </c>
      <c r="D1458" s="322"/>
      <c r="E1458" s="339"/>
      <c r="F1458" s="295">
        <f t="shared" si="221"/>
        <v>5916.4</v>
      </c>
      <c r="G1458" s="346">
        <v>1100</v>
      </c>
      <c r="H1458" s="295"/>
      <c r="I1458" s="346">
        <v>5000</v>
      </c>
      <c r="J1458" s="295">
        <v>238</v>
      </c>
      <c r="K1458" s="296">
        <f t="shared" si="223"/>
        <v>0</v>
      </c>
      <c r="L1458" s="296">
        <f t="shared" si="217"/>
        <v>1.5201839550332143E-2</v>
      </c>
      <c r="M1458" s="297">
        <f t="shared" si="225"/>
        <v>65.085915942769546</v>
      </c>
      <c r="N1458" s="297">
        <f t="shared" si="220"/>
        <v>14.318901507409301</v>
      </c>
      <c r="O1458" s="361">
        <v>17.100255319148935</v>
      </c>
      <c r="P1458" s="297">
        <v>0</v>
      </c>
      <c r="Q1458" s="369">
        <f t="shared" si="224"/>
        <v>1.6311451688413192E-2</v>
      </c>
    </row>
    <row r="1459" spans="1:17" x14ac:dyDescent="0.35">
      <c r="A1459" s="295">
        <f t="shared" si="222"/>
        <v>61</v>
      </c>
      <c r="B1459" s="295" t="s">
        <v>1859</v>
      </c>
      <c r="C1459" s="295">
        <v>3331.8</v>
      </c>
      <c r="D1459" s="322"/>
      <c r="E1459" s="339"/>
      <c r="F1459" s="295">
        <f t="shared" si="221"/>
        <v>3331.8</v>
      </c>
      <c r="G1459" s="346">
        <v>1100</v>
      </c>
      <c r="H1459" s="295"/>
      <c r="I1459" s="346">
        <v>5000</v>
      </c>
      <c r="J1459" s="295">
        <v>360</v>
      </c>
      <c r="K1459" s="296">
        <f t="shared" si="223"/>
        <v>0</v>
      </c>
      <c r="L1459" s="296">
        <f t="shared" si="217"/>
        <v>2.2994379151762903E-2</v>
      </c>
      <c r="M1459" s="297">
        <f t="shared" si="225"/>
        <v>98.449284619315279</v>
      </c>
      <c r="N1459" s="297">
        <f t="shared" si="220"/>
        <v>21.658842616249363</v>
      </c>
      <c r="O1459" s="361">
        <v>25.865932415519396</v>
      </c>
      <c r="P1459" s="297">
        <v>0</v>
      </c>
      <c r="Q1459" s="369">
        <f t="shared" si="224"/>
        <v>4.3812371586254881E-2</v>
      </c>
    </row>
    <row r="1460" spans="1:17" x14ac:dyDescent="0.35">
      <c r="A1460" s="295">
        <f t="shared" si="222"/>
        <v>62</v>
      </c>
      <c r="B1460" s="295" t="s">
        <v>1860</v>
      </c>
      <c r="C1460" s="295">
        <v>4392.1000000000004</v>
      </c>
      <c r="D1460" s="322"/>
      <c r="E1460" s="339"/>
      <c r="F1460" s="295">
        <f t="shared" si="221"/>
        <v>4392.1000000000004</v>
      </c>
      <c r="G1460" s="346">
        <v>1100</v>
      </c>
      <c r="H1460" s="295"/>
      <c r="I1460" s="346">
        <v>5000</v>
      </c>
      <c r="J1460" s="295">
        <v>190</v>
      </c>
      <c r="K1460" s="296">
        <f t="shared" si="223"/>
        <v>0</v>
      </c>
      <c r="L1460" s="296">
        <f t="shared" si="217"/>
        <v>1.2135922330097089E-2</v>
      </c>
      <c r="M1460" s="297">
        <f t="shared" si="225"/>
        <v>51.959344660194176</v>
      </c>
      <c r="N1460" s="297">
        <f t="shared" si="220"/>
        <v>11.431055825242719</v>
      </c>
      <c r="O1460" s="361">
        <v>13.651464330413015</v>
      </c>
      <c r="P1460" s="297">
        <v>0</v>
      </c>
      <c r="Q1460" s="369">
        <f t="shared" si="224"/>
        <v>1.7541008814883522E-2</v>
      </c>
    </row>
    <row r="1461" spans="1:17" x14ac:dyDescent="0.35">
      <c r="A1461" s="295">
        <f t="shared" si="222"/>
        <v>63</v>
      </c>
      <c r="B1461" s="295" t="s">
        <v>1861</v>
      </c>
      <c r="C1461" s="295">
        <v>5869.2</v>
      </c>
      <c r="D1461" s="322"/>
      <c r="E1461" s="339"/>
      <c r="F1461" s="295">
        <f t="shared" si="221"/>
        <v>5869.2</v>
      </c>
      <c r="G1461" s="346">
        <v>1100</v>
      </c>
      <c r="H1461" s="295"/>
      <c r="I1461" s="346">
        <v>5000</v>
      </c>
      <c r="J1461" s="295">
        <v>238</v>
      </c>
      <c r="K1461" s="296">
        <f t="shared" si="223"/>
        <v>0</v>
      </c>
      <c r="L1461" s="296">
        <f t="shared" si="217"/>
        <v>1.5201839550332143E-2</v>
      </c>
      <c r="M1461" s="297">
        <f t="shared" si="225"/>
        <v>65.085915942769546</v>
      </c>
      <c r="N1461" s="297">
        <f t="shared" si="220"/>
        <v>14.318901507409301</v>
      </c>
      <c r="O1461" s="361">
        <v>17.100255319148935</v>
      </c>
      <c r="P1461" s="297">
        <v>0</v>
      </c>
      <c r="Q1461" s="369">
        <f t="shared" si="224"/>
        <v>1.6442628087188681E-2</v>
      </c>
    </row>
    <row r="1462" spans="1:17" x14ac:dyDescent="0.35">
      <c r="A1462" s="295">
        <f t="shared" si="222"/>
        <v>64</v>
      </c>
      <c r="B1462" s="302" t="s">
        <v>2418</v>
      </c>
      <c r="C1462" s="301">
        <v>4119.7</v>
      </c>
      <c r="D1462" s="302"/>
      <c r="E1462" s="302"/>
      <c r="F1462" s="311">
        <f>C1462+D1462+E1462</f>
        <v>4119.7</v>
      </c>
      <c r="G1462" s="302">
        <v>1100</v>
      </c>
      <c r="H1462" s="302">
        <v>0</v>
      </c>
      <c r="I1462" s="306">
        <v>5000</v>
      </c>
      <c r="J1462" s="302">
        <v>232</v>
      </c>
      <c r="K1462" s="296">
        <f>H1462/G1462</f>
        <v>0</v>
      </c>
      <c r="L1462" s="296">
        <f t="shared" si="217"/>
        <v>1.4818599897802761E-2</v>
      </c>
      <c r="M1462" s="297">
        <f t="shared" si="225"/>
        <v>63.445094532447627</v>
      </c>
      <c r="N1462" s="297">
        <f>M1462*0.22</f>
        <v>13.957920797138478</v>
      </c>
      <c r="O1462" s="361">
        <v>16.669156445556943</v>
      </c>
      <c r="P1462" s="304">
        <v>4.5007426452410382</v>
      </c>
      <c r="Q1462" s="304">
        <f t="shared" ref="Q1462:Q1464" si="226">(M1462+N1462+O1462+P1462)/F1462</f>
        <v>2.3927206937491587E-2</v>
      </c>
    </row>
    <row r="1463" spans="1:17" ht="18" x14ac:dyDescent="0.4">
      <c r="A1463" s="295"/>
      <c r="B1463" s="295" t="s">
        <v>1875</v>
      </c>
      <c r="C1463" s="317">
        <f t="shared" ref="C1463:H1463" si="227">SUM(C1399:C1462)</f>
        <v>364638.09000000014</v>
      </c>
      <c r="D1463" s="317">
        <f t="shared" si="227"/>
        <v>1015.5</v>
      </c>
      <c r="E1463" s="317">
        <f t="shared" si="227"/>
        <v>325.2</v>
      </c>
      <c r="F1463" s="317">
        <f t="shared" si="227"/>
        <v>365978.79000000015</v>
      </c>
      <c r="G1463" s="317">
        <f t="shared" si="227"/>
        <v>70400</v>
      </c>
      <c r="H1463" s="317">
        <f t="shared" si="227"/>
        <v>0</v>
      </c>
      <c r="I1463" s="306">
        <v>5000</v>
      </c>
      <c r="J1463" s="317">
        <f t="shared" ref="J1463:O1463" si="228">SUM(J1399:J1462)</f>
        <v>15656</v>
      </c>
      <c r="K1463" s="317">
        <f t="shared" si="228"/>
        <v>0</v>
      </c>
      <c r="L1463" s="353">
        <f t="shared" si="228"/>
        <v>1</v>
      </c>
      <c r="M1463" s="317">
        <f t="shared" si="228"/>
        <v>4281.4500000000016</v>
      </c>
      <c r="N1463" s="317">
        <f t="shared" si="228"/>
        <v>941.91900000000123</v>
      </c>
      <c r="O1463" s="426">
        <f t="shared" si="228"/>
        <v>1124.880660826032</v>
      </c>
      <c r="P1463" s="372">
        <v>0</v>
      </c>
      <c r="Q1463" s="427">
        <f t="shared" si="226"/>
        <v>1.7345949640486084E-2</v>
      </c>
    </row>
    <row r="1464" spans="1:17" ht="18" x14ac:dyDescent="0.4">
      <c r="A1464" s="295"/>
      <c r="B1464" s="295" t="s">
        <v>1921</v>
      </c>
      <c r="C1464" s="372">
        <f t="shared" ref="C1464:L1464" si="229">C1463+C1397+C1358+C1309+C949+C882+C707+C379</f>
        <v>1921091.7600000005</v>
      </c>
      <c r="D1464" s="372">
        <f t="shared" si="229"/>
        <v>15236.400000000003</v>
      </c>
      <c r="E1464" s="372">
        <f t="shared" si="229"/>
        <v>43230.02</v>
      </c>
      <c r="F1464" s="372">
        <f t="shared" si="229"/>
        <v>1979558.1800000006</v>
      </c>
      <c r="G1464" s="372">
        <f t="shared" si="229"/>
        <v>2210310</v>
      </c>
      <c r="H1464" s="372">
        <f t="shared" si="229"/>
        <v>23915</v>
      </c>
      <c r="I1464" s="372">
        <f t="shared" si="229"/>
        <v>40000</v>
      </c>
      <c r="J1464" s="372">
        <f t="shared" si="229"/>
        <v>74793</v>
      </c>
      <c r="K1464" s="372">
        <f t="shared" si="229"/>
        <v>4.0000000000000036</v>
      </c>
      <c r="L1464" s="372">
        <f t="shared" si="229"/>
        <v>8.5</v>
      </c>
      <c r="M1464" s="372">
        <f t="shared" ref="M1464" si="230">(L1464+K1464)*3680</f>
        <v>46000.000000000015</v>
      </c>
      <c r="N1464" s="372">
        <f>M1464*0.22</f>
        <v>10120.000000000004</v>
      </c>
      <c r="O1464" s="426">
        <f t="shared" ref="O1464" si="231">M1464*0.312</f>
        <v>14352.000000000004</v>
      </c>
      <c r="P1464" s="372">
        <v>744.92234878193653</v>
      </c>
      <c r="Q1464" s="427">
        <f t="shared" si="226"/>
        <v>3.5976170373927543E-2</v>
      </c>
    </row>
  </sheetData>
  <mergeCells count="9">
    <mergeCell ref="A1:Q1"/>
    <mergeCell ref="A5:Q5"/>
    <mergeCell ref="A380:Q380"/>
    <mergeCell ref="A1398:Q1398"/>
    <mergeCell ref="A708:Q708"/>
    <mergeCell ref="A883:Q883"/>
    <mergeCell ref="A950:Q950"/>
    <mergeCell ref="A1310:Q1310"/>
    <mergeCell ref="A1359:Q1359"/>
  </mergeCells>
  <phoneticPr fontId="16" type="noConversion"/>
  <pageMargins left="0" right="0" top="0.62" bottom="0.5" header="0.51181102362204722" footer="0.51181102362204722"/>
  <pageSetup paperSize="9" scale="7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15</vt:i4>
      </vt:variant>
    </vt:vector>
  </HeadingPairs>
  <TitlesOfParts>
    <vt:vector size="32" baseType="lpstr">
      <vt:lpstr>Зведена</vt:lpstr>
      <vt:lpstr>сходові</vt:lpstr>
      <vt:lpstr>прибудинкова</vt:lpstr>
      <vt:lpstr>покрівлі</vt:lpstr>
      <vt:lpstr>майстерні</vt:lpstr>
      <vt:lpstr>дератизація </vt:lpstr>
      <vt:lpstr>електрики</vt:lpstr>
      <vt:lpstr>під зими</vt:lpstr>
      <vt:lpstr>димовенти</vt:lpstr>
      <vt:lpstr>слюсарі х.в.</vt:lpstr>
      <vt:lpstr>слюсарі кан</vt:lpstr>
      <vt:lpstr>слюсарі ц.о.</vt:lpstr>
      <vt:lpstr>слюсарі г.в.</vt:lpstr>
      <vt:lpstr>зварювальник</vt:lpstr>
      <vt:lpstr>маляри</vt:lpstr>
      <vt:lpstr>аварійки</vt:lpstr>
      <vt:lpstr>Лист1</vt:lpstr>
      <vt:lpstr>Зведена!Заголовки_для_печати</vt:lpstr>
      <vt:lpstr>прибудинкова!Заголовки_для_печати</vt:lpstr>
      <vt:lpstr>'слюсарі х.в.'!Заголовки_для_печати</vt:lpstr>
      <vt:lpstr>аварійки!Область_печати</vt:lpstr>
      <vt:lpstr>електрики!Область_печати</vt:lpstr>
      <vt:lpstr>Зведена!Область_печати</vt:lpstr>
      <vt:lpstr>майстерні!Область_печати</vt:lpstr>
      <vt:lpstr>маляри!Область_печати</vt:lpstr>
      <vt:lpstr>покрівлі!Область_печати</vt:lpstr>
      <vt:lpstr>прибудинкова!Область_печати</vt:lpstr>
      <vt:lpstr>'слюсарі г.в.'!Область_печати</vt:lpstr>
      <vt:lpstr>'слюсарі кан'!Область_печати</vt:lpstr>
      <vt:lpstr>'слюсарі х.в.'!Область_печати</vt:lpstr>
      <vt:lpstr>'слюсарі ц.о.'!Область_печати</vt:lpstr>
      <vt:lpstr>сходові!Область_печати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Кожушко Ольга</cp:lastModifiedBy>
  <cp:lastPrinted>2018-02-06T10:00:16Z</cp:lastPrinted>
  <dcterms:created xsi:type="dcterms:W3CDTF">2008-01-31T12:40:49Z</dcterms:created>
  <dcterms:modified xsi:type="dcterms:W3CDTF">2018-02-09T14:25:37Z</dcterms:modified>
</cp:coreProperties>
</file>